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17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drawings/drawing22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25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date1904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on.Hammit\Documents\GitHub\VISSIM-File-Structure\_MOE Spreadsheet\"/>
    </mc:Choice>
  </mc:AlternateContent>
  <xr:revisionPtr revIDLastSave="0" documentId="13_ncr:1_{587E1513-1326-4073-BCE4-5DDE91B11A29}" xr6:coauthVersionLast="46" xr6:coauthVersionMax="47" xr10:uidLastSave="{00000000-0000-0000-0000-000000000000}"/>
  <bookViews>
    <workbookView xWindow="-120" yWindow="-120" windowWidth="29040" windowHeight="15840" tabRatio="837" firstSheet="17" activeTab="24" xr2:uid="{DF777B17-66D0-4DD5-805D-3E6D7DB1EBC0}"/>
  </bookViews>
  <sheets>
    <sheet name="Initial Setup" sheetId="126" r:id="rId1"/>
    <sheet name="HOME" sheetId="15" r:id="rId2"/>
    <sheet name="Input - Intersections" sheetId="72" r:id="rId3"/>
    <sheet name="Input - Volumes" sheetId="53" state="hidden" r:id="rId4"/>
    <sheet name="Input - Storage Lengths" sheetId="125" r:id="rId5"/>
    <sheet name="Input - Node Orientation" sheetId="101" r:id="rId6"/>
    <sheet name="Input - Travel Times" sheetId="119" r:id="rId7"/>
    <sheet name="Input - Freeways" sheetId="118" r:id="rId8"/>
    <sheet name="Input - Queue Counters" sheetId="123" state="hidden" r:id="rId9"/>
    <sheet name="Sample Size Tool" sheetId="52" r:id="rId10"/>
    <sheet name="Consistency Check" sheetId="69" r:id="rId11"/>
    <sheet name="Calibration Criteria" sheetId="8" r:id="rId12"/>
    <sheet name="Calibration Summary" sheetId="1" r:id="rId13"/>
    <sheet name="GEH" sheetId="54" r:id="rId14"/>
    <sheet name="Speed Heat Map" sheetId="93" state="hidden" r:id="rId15"/>
    <sheet name="Intersection Calcs" sheetId="65" state="hidden" r:id="rId16"/>
    <sheet name="Intersection Calibration" sheetId="104" r:id="rId17"/>
    <sheet name="Intersection Performance" sheetId="85" r:id="rId18"/>
    <sheet name="Intersections Delay&amp;LOS" sheetId="84" r:id="rId19"/>
    <sheet name="Travel Time Calcs" sheetId="73" state="hidden" r:id="rId20"/>
    <sheet name="Travel Time Calibration" sheetId="75" r:id="rId21"/>
    <sheet name="Travel Time Detailed" sheetId="111" r:id="rId22"/>
    <sheet name="Freeway Calcs" sheetId="114" r:id="rId23"/>
    <sheet name="Freeway Calibration" sheetId="115" r:id="rId24"/>
    <sheet name="Freeway Performance" sheetId="116" r:id="rId25"/>
    <sheet name="Queue Counter Calcs" sheetId="103" state="hidden" r:id="rId26"/>
    <sheet name="Queue Lengths Detailed" sheetId="124" state="hidden" r:id="rId27"/>
    <sheet name="VISSIM Sim Runs Summary Outputs" sheetId="59" r:id="rId28"/>
    <sheet name="VISSIM Network Perf Outputs" sheetId="58" r:id="rId29"/>
    <sheet name="VISSIM DCP Outputs" sheetId="57" r:id="rId30"/>
    <sheet name="VISSIM Node Outputs" sheetId="10" r:id="rId31"/>
    <sheet name="VISSIM Travel Time Outputs" sheetId="12" r:id="rId32"/>
    <sheet name="VISSIM Link Segment Outputs" sheetId="87" r:id="rId33"/>
    <sheet name="VISSIM Queue Counter Outputs" sheetId="107" r:id="rId34"/>
    <sheet name="Lookups" sheetId="56" r:id="rId35"/>
    <sheet name="Change Log" sheetId="55" r:id="rId36"/>
  </sheets>
  <externalReferences>
    <externalReference r:id="rId37"/>
    <externalReference r:id="rId38"/>
    <externalReference r:id="rId39"/>
  </externalReferences>
  <definedNames>
    <definedName name="_xlnm._FilterDatabase" localSheetId="1" hidden="1">HOME!$B$46:$D$46</definedName>
    <definedName name="_xlnm._FilterDatabase" localSheetId="7" hidden="1">'Input - Freeways'!$A$4:$Y$4</definedName>
    <definedName name="_xlnm._FilterDatabase" localSheetId="5" hidden="1">'Input - Node Orientation'!$A$4:$Z$1282</definedName>
    <definedName name="_xlnm._FilterDatabase" localSheetId="15" hidden="1">'Intersection Calcs'!$D$6:$AM$43</definedName>
    <definedName name="_xlnm._FilterDatabase" localSheetId="16" hidden="1">'Intersection Calibration'!$A$1:$N$381</definedName>
    <definedName name="_xlnm._FilterDatabase" localSheetId="29" hidden="1">'VISSIM DCP Outputs'!#REF!</definedName>
    <definedName name="_xlnm._FilterDatabase" localSheetId="32" hidden="1">'VISSIM Link Segment Outputs'!$A$30:$X$30</definedName>
    <definedName name="_xlnm._FilterDatabase" localSheetId="30" hidden="1">'VISSIM Node Outputs'!$A$24:$N$2267</definedName>
    <definedName name="_xlnm._FilterDatabase" localSheetId="33" hidden="1">'VISSIM Queue Counter Outputs'!$A$19:$G$1539</definedName>
    <definedName name="_xlnm._FilterDatabase" localSheetId="31" hidden="1">'VISSIM Travel Time Outputs'!$A$26:$N$8258</definedName>
    <definedName name="current_int_vol_file">HOME!$D$19</definedName>
    <definedName name="Data_Collection_Points_Results" localSheetId="29">'VISSIM DCP Outputs'!$A$1:$L$25</definedName>
    <definedName name="Data_Collection_Points_Results" localSheetId="32">'VISSIM Link Segment Outputs'!$A$1:$R$109455</definedName>
    <definedName name="Data_Collection_Points_Results" localSheetId="28">'VISSIM Network Perf Outputs'!$A$1:$AK$106</definedName>
    <definedName name="Data_Collection_Points_Results" localSheetId="30">'VISSIM Node Outputs'!$A$1:$K$2460</definedName>
    <definedName name="Data_Collection_Points_Results" localSheetId="33">'VISSIM Queue Counter Outputs'!$A$1:$F$5479</definedName>
    <definedName name="Data_Collection_Points_Results" localSheetId="27">'VISSIM Sim Runs Summary Outputs'!$A$1:$G$30</definedName>
    <definedName name="Data_Collection_Points_Results" localSheetId="31">'VISSIM Travel Time Outputs'!$A$1:$N$3275</definedName>
    <definedName name="Data_Collection_Points_Results_1" localSheetId="28">'VISSIM Network Perf Outputs'!$A$1:$AK$106</definedName>
    <definedName name="Data_Collection_Points_Results_1" localSheetId="30">'VISSIM Node Outputs'!$A$1:$K$2460</definedName>
    <definedName name="Data_Collection_Points_Results_1" localSheetId="33">'VISSIM Queue Counter Outputs'!$A$1:$F$5479</definedName>
    <definedName name="Data_Collection_Points_Results_1" localSheetId="27">'VISSIM Sim Runs Summary Outputs'!$A$1:$G$30</definedName>
    <definedName name="Data_Collection_Points_Results_1" localSheetId="31">'VISSIM Travel Time Outputs'!$A$1:$N$3275</definedName>
    <definedName name="Data_Collection_Points_Results_100" localSheetId="29">'VISSIM DCP Outputs'!$A$1:$L$25</definedName>
    <definedName name="Data_Collection_Points_Results_101" localSheetId="29">'VISSIM DCP Outputs'!$A$1:$L$25</definedName>
    <definedName name="Data_Collection_Points_Results_102" localSheetId="29">'VISSIM DCP Outputs'!$A$1:$L$25</definedName>
    <definedName name="Data_Collection_Points_Results_103" localSheetId="29">'VISSIM DCP Outputs'!$A$1:$L$25</definedName>
    <definedName name="Data_Collection_Points_Results_104" localSheetId="29">'VISSIM DCP Outputs'!$A$1:$L$25</definedName>
    <definedName name="Data_Collection_Points_Results_105" localSheetId="29">'VISSIM DCP Outputs'!$A$1:$L$25</definedName>
    <definedName name="Data_Collection_Points_Results_106" localSheetId="29">'VISSIM DCP Outputs'!$A$1:$L$25</definedName>
    <definedName name="Data_Collection_Points_Results_107" localSheetId="29">'VISSIM DCP Outputs'!$A$1:$L$25</definedName>
    <definedName name="Data_Collection_Points_Results_108" localSheetId="29">'VISSIM DCP Outputs'!$A$1:$L$25</definedName>
    <definedName name="Data_Collection_Points_Results_109" localSheetId="29">'VISSIM DCP Outputs'!$A$1:$L$25</definedName>
    <definedName name="Data_Collection_Points_Results_110" localSheetId="29">'VISSIM DCP Outputs'!$A$1:$L$25</definedName>
    <definedName name="Data_Collection_Points_Results_112" localSheetId="29">'VISSIM DCP Outputs'!$A$1:$L$25</definedName>
    <definedName name="Data_Collection_Points_Results_113" localSheetId="29">'VISSIM DCP Outputs'!$A$1:$L$25</definedName>
    <definedName name="Data_Collection_Points_Results_114" localSheetId="29">'VISSIM DCP Outputs'!$A$1:$L$25</definedName>
    <definedName name="Data_Collection_Points_Results_115" localSheetId="29">'VISSIM DCP Outputs'!$A$1:$L$25</definedName>
    <definedName name="Data_Collection_Points_Results_116" localSheetId="29">'VISSIM DCP Outputs'!$A$1:$L$25</definedName>
    <definedName name="Data_Collection_Points_Results_118" localSheetId="29">'VISSIM DCP Outputs'!$A$1:$L$25</definedName>
    <definedName name="Data_Collection_Points_Results_119" localSheetId="29">'VISSIM DCP Outputs'!$A$1:$L$25</definedName>
    <definedName name="Data_Collection_Points_Results_12" localSheetId="29">'VISSIM DCP Outputs'!$A$1:$O$25</definedName>
    <definedName name="Data_Collection_Points_Results_120" localSheetId="29">'VISSIM DCP Outputs'!$A$1:$L$25</definedName>
    <definedName name="Data_Collection_Points_Results_121" localSheetId="29">'VISSIM DCP Outputs'!$A$1:$L$25</definedName>
    <definedName name="Data_Collection_Points_Results_122" localSheetId="29">'VISSIM DCP Outputs'!$A$1:$L$25</definedName>
    <definedName name="Data_Collection_Points_Results_123" localSheetId="29">'VISSIM DCP Outputs'!$A$1:$L$25</definedName>
    <definedName name="Data_Collection_Points_Results_126" localSheetId="29">'VISSIM DCP Outputs'!$A$1:$L$25</definedName>
    <definedName name="Data_Collection_Points_Results_127" localSheetId="29">'VISSIM DCP Outputs'!$A$1:$L$25</definedName>
    <definedName name="Data_Collection_Points_Results_128" localSheetId="29">'VISSIM DCP Outputs'!$A$1:$L$25</definedName>
    <definedName name="Data_Collection_Points_Results_129" localSheetId="29">'VISSIM DCP Outputs'!$A$1:$L$25</definedName>
    <definedName name="Data_Collection_Points_Results_13" localSheetId="29">'VISSIM DCP Outputs'!$A$1:$O$25</definedName>
    <definedName name="Data_Collection_Points_Results_130" localSheetId="29">'VISSIM DCP Outputs'!$A$1:$L$25</definedName>
    <definedName name="Data_Collection_Points_Results_131" localSheetId="29">'VISSIM DCP Outputs'!$A$1:$L$25</definedName>
    <definedName name="Data_Collection_Points_Results_132" localSheetId="29">'VISSIM DCP Outputs'!$A$1:$L$25</definedName>
    <definedName name="Data_Collection_Points_Results_133" localSheetId="29">'VISSIM DCP Outputs'!$A$1:$L$25</definedName>
    <definedName name="Data_Collection_Points_Results_135" localSheetId="29">'VISSIM DCP Outputs'!$A$1:$L$25</definedName>
    <definedName name="Data_Collection_Points_Results_136" localSheetId="29">'VISSIM DCP Outputs'!$A$1:$L$25</definedName>
    <definedName name="Data_Collection_Points_Results_137" localSheetId="29">'VISSIM DCP Outputs'!$A$1:$L$25</definedName>
    <definedName name="Data_Collection_Points_Results_138" localSheetId="29">'VISSIM DCP Outputs'!$A$1:$L$25</definedName>
    <definedName name="Data_Collection_Points_Results_139" localSheetId="29">'VISSIM DCP Outputs'!$A$1:$L$25</definedName>
    <definedName name="Data_Collection_Points_Results_140" localSheetId="29">'VISSIM DCP Outputs'!$A$1:$L$25</definedName>
    <definedName name="Data_Collection_Points_Results_141" localSheetId="29">'VISSIM DCP Outputs'!$A$1:$L$25</definedName>
    <definedName name="Data_Collection_Points_Results_142" localSheetId="29">'VISSIM DCP Outputs'!$A$1:$L$25</definedName>
    <definedName name="Data_Collection_Points_Results_143" localSheetId="29">'VISSIM DCP Outputs'!$A$1:$L$25</definedName>
    <definedName name="Data_Collection_Points_Results_144" localSheetId="29">'VISSIM DCP Outputs'!$A$1:$L$25</definedName>
    <definedName name="Data_Collection_Points_Results_145" localSheetId="29">'VISSIM DCP Outputs'!$A$1:$L$25</definedName>
    <definedName name="Data_Collection_Points_Results_146" localSheetId="29">'VISSIM DCP Outputs'!$A$1:$L$25</definedName>
    <definedName name="Data_Collection_Points_Results_147" localSheetId="29">'VISSIM DCP Outputs'!$A$1:$L$25</definedName>
    <definedName name="Data_Collection_Points_Results_148" localSheetId="29">'VISSIM DCP Outputs'!$A$1:$L$25</definedName>
    <definedName name="Data_Collection_Points_Results_149" localSheetId="29">'VISSIM DCP Outputs'!$A$1:$L$25</definedName>
    <definedName name="Data_Collection_Points_Results_150" localSheetId="29">'VISSIM DCP Outputs'!$A$1:$L$25</definedName>
    <definedName name="Data_Collection_Points_Results_151" localSheetId="29">'VISSIM DCP Outputs'!$A$1:$L$25</definedName>
    <definedName name="Data_Collection_Points_Results_152" localSheetId="29">'VISSIM DCP Outputs'!$A$1:$L$25</definedName>
    <definedName name="Data_Collection_Points_Results_153" localSheetId="29">'VISSIM DCP Outputs'!$A$1:$L$25</definedName>
    <definedName name="Data_Collection_Points_Results_154" localSheetId="29">'VISSIM DCP Outputs'!$A$1:$L$25</definedName>
    <definedName name="Data_Collection_Points_Results_155" localSheetId="29">'VISSIM DCP Outputs'!$A$1:$L$25</definedName>
    <definedName name="Data_Collection_Points_Results_156" localSheetId="29">'VISSIM DCP Outputs'!$A$1:$L$25</definedName>
    <definedName name="Data_Collection_Points_Results_157" localSheetId="29">'VISSIM DCP Outputs'!$A$1:$L$25</definedName>
    <definedName name="Data_Collection_Points_Results_158" localSheetId="29">'VISSIM DCP Outputs'!$A$1:$L$25</definedName>
    <definedName name="Data_Collection_Points_Results_159" localSheetId="29">'VISSIM DCP Outputs'!$A$1:$L$25</definedName>
    <definedName name="Data_Collection_Points_Results_160" localSheetId="29">'VISSIM DCP Outputs'!$A$1:$L$25</definedName>
    <definedName name="Data_Collection_Points_Results_161" localSheetId="29">'VISSIM DCP Outputs'!$A$1:$L$25</definedName>
    <definedName name="Data_Collection_Points_Results_162" localSheetId="29">'VISSIM DCP Outputs'!$A$1:$L$25</definedName>
    <definedName name="Data_Collection_Points_Results_163" localSheetId="29">'VISSIM DCP Outputs'!$A$1:$L$25</definedName>
    <definedName name="Data_Collection_Points_Results_164" localSheetId="29">'VISSIM DCP Outputs'!$A$1:$L$25</definedName>
    <definedName name="Data_Collection_Points_Results_165" localSheetId="29">'VISSIM DCP Outputs'!$A$1:$L$25</definedName>
    <definedName name="Data_Collection_Points_Results_166" localSheetId="29">'VISSIM DCP Outputs'!$A$1:$L$25</definedName>
    <definedName name="Data_Collection_Points_Results_167" localSheetId="29">'VISSIM DCP Outputs'!$A$1:$L$25</definedName>
    <definedName name="Data_Collection_Points_Results_168" localSheetId="29">'VISSIM DCP Outputs'!$A$1:$L$25</definedName>
    <definedName name="Data_Collection_Points_Results_169" localSheetId="29">'VISSIM DCP Outputs'!$A$1:$L$25</definedName>
    <definedName name="Data_Collection_Points_Results_170" localSheetId="29">'VISSIM DCP Outputs'!$A$1:$L$25</definedName>
    <definedName name="Data_Collection_Points_Results_18" localSheetId="29">'VISSIM DCP Outputs'!$A$1:$O$25</definedName>
    <definedName name="Data_Collection_Points_Results_22" localSheetId="29">'VISSIM DCP Outputs'!$A$1:$O$25</definedName>
    <definedName name="Data_Collection_Points_Results_24" localSheetId="29">'VISSIM DCP Outputs'!$A$1:$O$25</definedName>
    <definedName name="Data_Collection_Points_Results_27" localSheetId="29">'VISSIM DCP Outputs'!$A$1:$O$25</definedName>
    <definedName name="Data_Collection_Points_Results_29" localSheetId="29">'VISSIM DCP Outputs'!$A$1:$O$25</definedName>
    <definedName name="Data_Collection_Points_Results_3" localSheetId="29">'VISSIM DCP Outputs'!$A$1:$O$25</definedName>
    <definedName name="Data_Collection_Points_Results_31" localSheetId="29">'VISSIM DCP Outputs'!$A$1:$O$25</definedName>
    <definedName name="Data_Collection_Points_Results_32" localSheetId="29">'VISSIM DCP Outputs'!$A$1:$O$25</definedName>
    <definedName name="Data_Collection_Points_Results_33" localSheetId="29">'VISSIM DCP Outputs'!$A$1:$L$25</definedName>
    <definedName name="Data_Collection_Points_Results_35" localSheetId="29">'VISSIM DCP Outputs'!$A$1:$L$25</definedName>
    <definedName name="Data_Collection_Points_Results_36" localSheetId="29">'VISSIM DCP Outputs'!$A$1:$L$25</definedName>
    <definedName name="Data_Collection_Points_Results_37" localSheetId="29">'VISSIM DCP Outputs'!$A$1:$L$25</definedName>
    <definedName name="Data_Collection_Points_Results_38" localSheetId="29">'VISSIM DCP Outputs'!$A$1:$L$25</definedName>
    <definedName name="Data_Collection_Points_Results_4" localSheetId="32">'VISSIM Link Segment Outputs'!$A$1:$R$108097</definedName>
    <definedName name="Data_Collection_Points_Results_40" localSheetId="29">'VISSIM DCP Outputs'!$A$1:$L$25</definedName>
    <definedName name="Data_Collection_Points_Results_42" localSheetId="29">'VISSIM DCP Outputs'!$A$1:$L$25</definedName>
    <definedName name="Data_Collection_Points_Results_43" localSheetId="29">'VISSIM DCP Outputs'!$A$1:$L$25</definedName>
    <definedName name="Data_Collection_Points_Results_44" localSheetId="29">'VISSIM DCP Outputs'!$A$1:$L$25</definedName>
    <definedName name="Data_Collection_Points_Results_46" localSheetId="29">'VISSIM DCP Outputs'!$A$1:$L$25</definedName>
    <definedName name="Data_Collection_Points_Results_47" localSheetId="29">'VISSIM DCP Outputs'!$A$1:$L$25</definedName>
    <definedName name="Data_Collection_Points_Results_48" localSheetId="29">'VISSIM DCP Outputs'!$A$1:$L$25</definedName>
    <definedName name="Data_Collection_Points_Results_49" localSheetId="29">'VISSIM DCP Outputs'!$A$1:$L$25</definedName>
    <definedName name="Data_Collection_Points_Results_5" localSheetId="29">'VISSIM DCP Outputs'!$A$1:$O$25</definedName>
    <definedName name="Data_Collection_Points_Results_5" localSheetId="32">'VISSIM Link Segment Outputs'!$A$1:$R$109455</definedName>
    <definedName name="Data_Collection_Points_Results_51" localSheetId="29">'VISSIM DCP Outputs'!$A$1:$L$25</definedName>
    <definedName name="Data_Collection_Points_Results_56" localSheetId="29">'VISSIM DCP Outputs'!$A$1:$L$25</definedName>
    <definedName name="Data_Collection_Points_Results_57" localSheetId="29">'VISSIM DCP Outputs'!$A$1:$L$25</definedName>
    <definedName name="Data_Collection_Points_Results_58" localSheetId="29">'VISSIM DCP Outputs'!$A$1:$L$25</definedName>
    <definedName name="Data_Collection_Points_Results_59" localSheetId="29">'VISSIM DCP Outputs'!$A$1:$L$25</definedName>
    <definedName name="Data_Collection_Points_Results_6" localSheetId="29">'VISSIM DCP Outputs'!$A$1:$O$25</definedName>
    <definedName name="Data_Collection_Points_Results_60" localSheetId="29">'VISSIM DCP Outputs'!$A$1:$L$25</definedName>
    <definedName name="Data_Collection_Points_Results_61" localSheetId="29">'VISSIM DCP Outputs'!$A$1:$L$25</definedName>
    <definedName name="Data_Collection_Points_Results_62" localSheetId="29">'VISSIM DCP Outputs'!$A$1:$L$25</definedName>
    <definedName name="Data_Collection_Points_Results_65" localSheetId="29">'VISSIM DCP Outputs'!$A$1:$L$25</definedName>
    <definedName name="Data_Collection_Points_Results_66" localSheetId="29">'VISSIM DCP Outputs'!$A$1:$L$25</definedName>
    <definedName name="Data_Collection_Points_Results_67" localSheetId="29">'VISSIM DCP Outputs'!$A$1:$L$25</definedName>
    <definedName name="Data_Collection_Points_Results_68" localSheetId="29">'VISSIM DCP Outputs'!$A$1:$L$25</definedName>
    <definedName name="Data_Collection_Points_Results_69" localSheetId="29">'VISSIM DCP Outputs'!$A$1:$L$25</definedName>
    <definedName name="Data_Collection_Points_Results_70" localSheetId="29">'VISSIM DCP Outputs'!$A$1:$L$25</definedName>
    <definedName name="Data_Collection_Points_Results_71" localSheetId="29">'VISSIM DCP Outputs'!$A$1:$L$25</definedName>
    <definedName name="Data_Collection_Points_Results_74" localSheetId="29">'VISSIM DCP Outputs'!$A$1:$L$25</definedName>
    <definedName name="Data_Collection_Points_Results_75" localSheetId="29">'VISSIM DCP Outputs'!$A$1:$L$25</definedName>
    <definedName name="Data_Collection_Points_Results_76" localSheetId="29">'VISSIM DCP Outputs'!$A$1:$L$25</definedName>
    <definedName name="Data_Collection_Points_Results_77" localSheetId="29">'VISSIM DCP Outputs'!$A$1:$L$25</definedName>
    <definedName name="Data_Collection_Points_Results_78" localSheetId="29">'VISSIM DCP Outputs'!$A$1:$L$25</definedName>
    <definedName name="Data_Collection_Points_Results_80" localSheetId="29">'VISSIM DCP Outputs'!$A$1:$L$25</definedName>
    <definedName name="Data_Collection_Points_Results_82" localSheetId="29">'VISSIM DCP Outputs'!$A$1:$L$25</definedName>
    <definedName name="Data_Collection_Points_Results_83" localSheetId="29">'VISSIM DCP Outputs'!$A$1:$L$25</definedName>
    <definedName name="Data_Collection_Points_Results_84" localSheetId="29">'VISSIM DCP Outputs'!$A$1:$L$25</definedName>
    <definedName name="Data_Collection_Points_Results_85" localSheetId="29">'VISSIM DCP Outputs'!$A$1:$L$25</definedName>
    <definedName name="Data_Collection_Points_Results_86" localSheetId="29">'VISSIM DCP Outputs'!$A$1:$I$25</definedName>
    <definedName name="Data_Collection_Points_Results_87" localSheetId="29">'VISSIM DCP Outputs'!$A$1:$L$25</definedName>
    <definedName name="Data_Collection_Points_Results_88" localSheetId="29">'VISSIM DCP Outputs'!$A$1:$L$25</definedName>
    <definedName name="Data_Collection_Points_Results_89" localSheetId="29">'VISSIM DCP Outputs'!$A$1:$L$25</definedName>
    <definedName name="Data_Collection_Points_Results_9" localSheetId="29">'VISSIM DCP Outputs'!$A$1:$O$25</definedName>
    <definedName name="Data_Collection_Points_Results_90" localSheetId="29">'VISSIM DCP Outputs'!$A$1:$L$25</definedName>
    <definedName name="Data_Collection_Points_Results_91" localSheetId="29">'VISSIM DCP Outputs'!$A$1:$L$25</definedName>
    <definedName name="Data_Collection_Points_Results_92" localSheetId="29">'VISSIM DCP Outputs'!$A$1:$L$25</definedName>
    <definedName name="Data_Collection_Points_Results_93" localSheetId="29">'VISSIM DCP Outputs'!$A$1:$L$25</definedName>
    <definedName name="Data_Collection_Points_Results_94" localSheetId="29">'VISSIM DCP Outputs'!$A$1:$L$25</definedName>
    <definedName name="Data_Collection_Points_Results_95" localSheetId="29">'VISSIM DCP Outputs'!$A$1:$L$25</definedName>
    <definedName name="Data_Collection_Points_Results_97" localSheetId="29">'VISSIM DCP Outputs'!$A$1:$L$25</definedName>
    <definedName name="Data_Collection_Points_Results_98" localSheetId="29">'VISSIM DCP Outputs'!$A$1:$L$25</definedName>
    <definedName name="Data_Collection_Points_Results_99" localSheetId="29">'VISSIM DCP Outputs'!$A$1:$L$25</definedName>
    <definedName name="export_sheets_range">HOME!$F$47:$F$100</definedName>
    <definedName name="fwy_moe_type">'Freeway Calcs'!$C$3</definedName>
    <definedName name="int_calc_range">'Intersection Calcs'!$A$7:$AN$43</definedName>
    <definedName name="int_calib_range">'Intersection Calibration'!$A$12:$AJ$48</definedName>
    <definedName name="int_input_range">'Input - Intersections'!$A$5:$L$5</definedName>
    <definedName name="int_nodeor_range">'Input - Node Orientation'!$A$5:$Z$53</definedName>
    <definedName name="int_perf_range">'Intersection Performance'!$A$7:$Q$43</definedName>
    <definedName name="int_storage_range">'Input - Storage Lengths'!$A$5:$V$5</definedName>
    <definedName name="int_summary_range">'Intersections Delay&amp;LOS'!$A$10:$G$10</definedName>
    <definedName name="int_vol_links_range">'Initial Setup'!$B$26:$C$46</definedName>
    <definedName name="int_vol_range">'Input - Volumes'!$A$5:$AO$5</definedName>
    <definedName name="no_seeds">HOME!$D$12</definedName>
    <definedName name="Node_Results_10" localSheetId="30">'VISSIM Node Outputs'!$L$3:$V$4167</definedName>
    <definedName name="Node_Results_12" localSheetId="30">'VISSIM Node Outputs'!$L$3:$V$4167</definedName>
    <definedName name="Node_Results_15" localSheetId="30">'VISSIM Node Outputs'!$L$3:$V$4167</definedName>
    <definedName name="Node_Results_16" localSheetId="30">'VISSIM Node Outputs'!$L$3:$V$4167</definedName>
    <definedName name="Node_Results_18" localSheetId="30">'VISSIM Node Outputs'!$L$3:$V$4167</definedName>
    <definedName name="Node_Results_19" localSheetId="30">'VISSIM Node Outputs'!$L$3:$V$4167</definedName>
    <definedName name="Node_Results_2" localSheetId="30">'VISSIM Node Outputs'!$L$3:$V$4167</definedName>
    <definedName name="Node_Results_21" localSheetId="30">'VISSIM Node Outputs'!$L$3:$V$4167</definedName>
    <definedName name="Node_Results_22" localSheetId="30">'VISSIM Node Outputs'!$L$3:$V$8760</definedName>
    <definedName name="Node_Results_23" localSheetId="30">'VISSIM Node Outputs'!$L$3:$V$8760</definedName>
    <definedName name="Node_Results_24" localSheetId="30">'VISSIM Node Outputs'!$L$3:$V$8760</definedName>
    <definedName name="Node_Results_25" localSheetId="30">'VISSIM Node Outputs'!$L$3:$V$8760</definedName>
    <definedName name="Node_Results_3" localSheetId="30">'VISSIM Node Outputs'!$L$3:$V$4167</definedName>
    <definedName name="Node_Results_5" localSheetId="30">'VISSIM Node Outputs'!$L$3:$V$4167</definedName>
    <definedName name="Node_Results_6" localSheetId="30">'VISSIM Node Outputs'!$L$3:$V$4167</definedName>
    <definedName name="Node_Results_8" localSheetId="30">'VISSIM Node Outputs'!$L$3:$V$4167</definedName>
    <definedName name="Node_Results_9" localSheetId="30">'VISSIM Node Outputs'!$L$3:$V$4167</definedName>
    <definedName name="num_intersections">'Initial Setup'!$C$4</definedName>
    <definedName name="num_ttroutes">'Initial Setup'!$C$6</definedName>
    <definedName name="pkhr">HOME!$D$9</definedName>
    <definedName name="pkpd">HOME!$D$8</definedName>
    <definedName name="_xlnm.Print_Area" localSheetId="11">'Calibration Criteria'!#REF!</definedName>
    <definedName name="_xlnm.Print_Area" localSheetId="12">'Calibration Summary'!$C$2:$G$23</definedName>
    <definedName name="_xlnm.Print_Area" localSheetId="10">'Consistency Check'!$B$1:$J$43</definedName>
    <definedName name="_xlnm.Print_Area" localSheetId="22">'Freeway Calcs'!$J$3:$R$53</definedName>
    <definedName name="_xlnm.Print_Area" localSheetId="23">'Freeway Calibration'!$E$2:$O$85</definedName>
    <definedName name="_xlnm.Print_Area" localSheetId="24">'Freeway Performance'!$E$2:$O$56</definedName>
    <definedName name="_xlnm.Print_Area" localSheetId="13">GEH!$C$3:$G$23</definedName>
    <definedName name="_xlnm.Print_Area" localSheetId="1">HOME!$B$1:$N$45</definedName>
    <definedName name="_xlnm.Print_Area" localSheetId="15">'Intersection Calcs'!$M$2:$X$43</definedName>
    <definedName name="_xlnm.Print_Area" localSheetId="16">'Intersection Calibration'!$C$2:$N$48</definedName>
    <definedName name="_xlnm.Print_Area" localSheetId="17">'Intersection Performance'!$C$2:$Q$43</definedName>
    <definedName name="_xlnm.Print_Area" localSheetId="18">'Intersections Delay&amp;LOS'!$E$4:$G$30</definedName>
    <definedName name="_xlnm.Print_Area" localSheetId="26">'Queue Lengths Detailed'!$E$2:$P$20</definedName>
    <definedName name="_xlnm.Print_Area" localSheetId="9">'Sample Size Tool'!$B$1:$Q$36</definedName>
    <definedName name="_xlnm.Print_Area" localSheetId="14">'Speed Heat Map'!$E$8:$AB$77</definedName>
    <definedName name="_xlnm.Print_Area" localSheetId="20">'Travel Time Calibration'!$C$4:$H$23</definedName>
    <definedName name="_xlnm.Print_Area" localSheetId="21">'Travel Time Detailed'!$C$4:$J$20,'Travel Time Detailed'!$L$4:$S$20,'Travel Time Detailed'!$U$4:$AB$20,'Travel Time Detailed'!$AD$4:$AK$20</definedName>
    <definedName name="_xlnm.Print_Titles" localSheetId="15">'Intersection Calcs'!$6:$6</definedName>
    <definedName name="_xlnm.Print_Titles" localSheetId="16">'Intersection Calibration'!$11:$11</definedName>
    <definedName name="_xlnm.Print_Titles" localSheetId="17">'Intersection Performance'!$2:$6</definedName>
    <definedName name="_xlnm.Print_Titles" localSheetId="18">'Intersections Delay&amp;LOS'!$9:$9</definedName>
    <definedName name="_xlnm.Print_Titles" localSheetId="14">'Speed Heat Map'!$8:$10</definedName>
    <definedName name="_xlnm.Print_Titles" localSheetId="20">'Travel Time Calibration'!$4:$5</definedName>
    <definedName name="_xlnm.Print_Titles" localSheetId="21">'Travel Time Detailed'!$4:$5</definedName>
    <definedName name="scenario">HOME!$D$6</definedName>
    <definedName name="sheet_hide_range">HOME!$H$47:$H$100</definedName>
    <definedName name="sheet_unhide_range">HOME!$G$47:$G$100</definedName>
    <definedName name="SheetNames">REPLACE(GET.WORKBOOK(1),1,FIND("]",GET.WORKBOOK(1)),"")</definedName>
    <definedName name="tod">HOME!$D$7</definedName>
    <definedName name="tt_calib_range">'Travel Time Calibration'!$A$13:$L$23</definedName>
    <definedName name="tt_detailed_range">'Travel Time Detailed'!$A$10:$AK$20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" i="116" l="1"/>
  <c r="L9" i="116"/>
  <c r="L10" i="116"/>
  <c r="L11" i="116"/>
  <c r="L12" i="116"/>
  <c r="L13" i="116"/>
  <c r="L14" i="116"/>
  <c r="L15" i="116"/>
  <c r="L16" i="116"/>
  <c r="L17" i="116"/>
  <c r="L18" i="116"/>
  <c r="L19" i="116"/>
  <c r="L20" i="116"/>
  <c r="L21" i="116"/>
  <c r="L22" i="116"/>
  <c r="L23" i="116"/>
  <c r="L24" i="116"/>
  <c r="L25" i="116"/>
  <c r="L26" i="116"/>
  <c r="L27" i="116"/>
  <c r="L28" i="116"/>
  <c r="L29" i="116"/>
  <c r="L30" i="116"/>
  <c r="L31" i="116"/>
  <c r="L32" i="116"/>
  <c r="L33" i="116"/>
  <c r="L34" i="116"/>
  <c r="L35" i="116"/>
  <c r="L36" i="116"/>
  <c r="L37" i="116"/>
  <c r="L38" i="116"/>
  <c r="L39" i="116"/>
  <c r="L40" i="116"/>
  <c r="L41" i="116"/>
  <c r="L42" i="116"/>
  <c r="L43" i="116"/>
  <c r="L44" i="116"/>
  <c r="L45" i="116"/>
  <c r="L46" i="116"/>
  <c r="L47" i="116"/>
  <c r="L48" i="116"/>
  <c r="L49" i="116"/>
  <c r="L50" i="116"/>
  <c r="L51" i="116"/>
  <c r="L52" i="116"/>
  <c r="L53" i="116"/>
  <c r="L54" i="116"/>
  <c r="L55" i="116"/>
  <c r="L56" i="116"/>
  <c r="L57" i="116"/>
  <c r="L58" i="116"/>
  <c r="L59" i="116"/>
  <c r="L60" i="116"/>
  <c r="L61" i="116"/>
  <c r="L62" i="116"/>
  <c r="L63" i="116"/>
  <c r="L64" i="116"/>
  <c r="L65" i="116"/>
  <c r="L66" i="116"/>
  <c r="L67" i="116"/>
  <c r="L68" i="116"/>
  <c r="L69" i="116"/>
  <c r="L70" i="116"/>
  <c r="L71" i="116"/>
  <c r="L72" i="116"/>
  <c r="L73" i="116"/>
  <c r="L74" i="116"/>
  <c r="L75" i="116"/>
  <c r="L76" i="116"/>
  <c r="L77" i="116"/>
  <c r="L78" i="116"/>
  <c r="L79" i="116"/>
  <c r="L80" i="116"/>
  <c r="L81" i="116"/>
  <c r="L82" i="116"/>
  <c r="L83" i="116"/>
  <c r="L84" i="116"/>
  <c r="L85" i="116"/>
  <c r="L86" i="116"/>
  <c r="L87" i="116"/>
  <c r="L88" i="116"/>
  <c r="L89" i="116"/>
  <c r="L7" i="116"/>
  <c r="K8" i="116"/>
  <c r="K9" i="116"/>
  <c r="K10" i="116"/>
  <c r="K11" i="116"/>
  <c r="K12" i="116"/>
  <c r="K13" i="116"/>
  <c r="K14" i="116"/>
  <c r="K15" i="116"/>
  <c r="K16" i="116"/>
  <c r="K17" i="116"/>
  <c r="K18" i="116"/>
  <c r="K19" i="116"/>
  <c r="K20" i="116"/>
  <c r="K21" i="116"/>
  <c r="K22" i="116"/>
  <c r="K23" i="116"/>
  <c r="K24" i="116"/>
  <c r="K25" i="116"/>
  <c r="K26" i="116"/>
  <c r="K27" i="116"/>
  <c r="K28" i="116"/>
  <c r="K29" i="116"/>
  <c r="K30" i="116"/>
  <c r="K31" i="116"/>
  <c r="K32" i="116"/>
  <c r="K33" i="116"/>
  <c r="K34" i="116"/>
  <c r="K35" i="116"/>
  <c r="K36" i="116"/>
  <c r="K37" i="116"/>
  <c r="K38" i="116"/>
  <c r="K39" i="116"/>
  <c r="K40" i="116"/>
  <c r="K41" i="116"/>
  <c r="K42" i="116"/>
  <c r="K43" i="116"/>
  <c r="K44" i="116"/>
  <c r="K45" i="116"/>
  <c r="K46" i="116"/>
  <c r="K47" i="116"/>
  <c r="K48" i="116"/>
  <c r="K49" i="116"/>
  <c r="K50" i="116"/>
  <c r="K51" i="116"/>
  <c r="K52" i="116"/>
  <c r="K53" i="116"/>
  <c r="K54" i="116"/>
  <c r="K55" i="116"/>
  <c r="K56" i="116"/>
  <c r="K57" i="116"/>
  <c r="K58" i="116"/>
  <c r="K59" i="116"/>
  <c r="K60" i="116"/>
  <c r="K61" i="116"/>
  <c r="K62" i="116"/>
  <c r="K63" i="116"/>
  <c r="K64" i="116"/>
  <c r="K65" i="116"/>
  <c r="K66" i="116"/>
  <c r="K67" i="116"/>
  <c r="K68" i="116"/>
  <c r="K69" i="116"/>
  <c r="K70" i="116"/>
  <c r="K71" i="116"/>
  <c r="K72" i="116"/>
  <c r="K73" i="116"/>
  <c r="K74" i="116"/>
  <c r="K75" i="116"/>
  <c r="K76" i="116"/>
  <c r="K77" i="116"/>
  <c r="K78" i="116"/>
  <c r="K79" i="116"/>
  <c r="K80" i="116"/>
  <c r="K81" i="116"/>
  <c r="K82" i="116"/>
  <c r="K83" i="116"/>
  <c r="K84" i="116"/>
  <c r="K85" i="116"/>
  <c r="K86" i="116"/>
  <c r="K87" i="116"/>
  <c r="K88" i="116"/>
  <c r="K89" i="116"/>
  <c r="K7" i="116"/>
  <c r="J8" i="116"/>
  <c r="J9" i="116"/>
  <c r="J10" i="116"/>
  <c r="J11" i="116"/>
  <c r="J12" i="116"/>
  <c r="J13" i="116"/>
  <c r="J14" i="116"/>
  <c r="J15" i="116"/>
  <c r="J16" i="116"/>
  <c r="J17" i="116"/>
  <c r="J18" i="116"/>
  <c r="J19" i="116"/>
  <c r="J20" i="116"/>
  <c r="J21" i="116"/>
  <c r="J22" i="116"/>
  <c r="J23" i="116"/>
  <c r="J24" i="116"/>
  <c r="J25" i="116"/>
  <c r="J26" i="116"/>
  <c r="J27" i="116"/>
  <c r="J28" i="116"/>
  <c r="J29" i="116"/>
  <c r="J30" i="116"/>
  <c r="J31" i="116"/>
  <c r="J32" i="116"/>
  <c r="J33" i="116"/>
  <c r="J34" i="116"/>
  <c r="J35" i="116"/>
  <c r="J36" i="116"/>
  <c r="J37" i="116"/>
  <c r="J38" i="116"/>
  <c r="J39" i="116"/>
  <c r="J40" i="116"/>
  <c r="J41" i="116"/>
  <c r="J42" i="116"/>
  <c r="J43" i="116"/>
  <c r="J44" i="116"/>
  <c r="J45" i="116"/>
  <c r="J46" i="116"/>
  <c r="J47" i="116"/>
  <c r="J48" i="116"/>
  <c r="J49" i="116"/>
  <c r="J50" i="116"/>
  <c r="J51" i="116"/>
  <c r="J52" i="116"/>
  <c r="J53" i="116"/>
  <c r="J54" i="116"/>
  <c r="J55" i="116"/>
  <c r="J56" i="116"/>
  <c r="J57" i="116"/>
  <c r="J58" i="116"/>
  <c r="J59" i="116"/>
  <c r="J60" i="116"/>
  <c r="J61" i="116"/>
  <c r="J62" i="116"/>
  <c r="J63" i="116"/>
  <c r="J64" i="116"/>
  <c r="J65" i="116"/>
  <c r="J66" i="116"/>
  <c r="J67" i="116"/>
  <c r="J68" i="116"/>
  <c r="J69" i="116"/>
  <c r="J70" i="116"/>
  <c r="J71" i="116"/>
  <c r="J72" i="116"/>
  <c r="J73" i="116"/>
  <c r="J74" i="116"/>
  <c r="J75" i="116"/>
  <c r="J76" i="116"/>
  <c r="J77" i="116"/>
  <c r="J78" i="116"/>
  <c r="J79" i="116"/>
  <c r="J80" i="116"/>
  <c r="J81" i="116"/>
  <c r="J82" i="116"/>
  <c r="J83" i="116"/>
  <c r="J84" i="116"/>
  <c r="J85" i="116"/>
  <c r="J86" i="116"/>
  <c r="J87" i="116"/>
  <c r="J88" i="116"/>
  <c r="J89" i="116"/>
  <c r="J7" i="116"/>
  <c r="E25" i="116"/>
  <c r="E26" i="116"/>
  <c r="E27" i="116"/>
  <c r="E28" i="116"/>
  <c r="E29" i="116"/>
  <c r="E30" i="116"/>
  <c r="E31" i="116"/>
  <c r="E32" i="116"/>
  <c r="E33" i="116"/>
  <c r="E34" i="116"/>
  <c r="E35" i="116"/>
  <c r="E36" i="116"/>
  <c r="E37" i="116"/>
  <c r="E38" i="116"/>
  <c r="E39" i="116"/>
  <c r="E40" i="116"/>
  <c r="E41" i="116"/>
  <c r="E42" i="116"/>
  <c r="E43" i="116"/>
  <c r="E44" i="116"/>
  <c r="E45" i="116"/>
  <c r="E46" i="116"/>
  <c r="E47" i="116"/>
  <c r="E48" i="116"/>
  <c r="E49" i="116"/>
  <c r="E50" i="116"/>
  <c r="E51" i="116"/>
  <c r="E52" i="116"/>
  <c r="E53" i="116"/>
  <c r="E54" i="116"/>
  <c r="E55" i="116"/>
  <c r="E56" i="116"/>
  <c r="E57" i="116"/>
  <c r="E58" i="116"/>
  <c r="E59" i="116"/>
  <c r="E60" i="116"/>
  <c r="E61" i="116"/>
  <c r="E62" i="116"/>
  <c r="E63" i="116"/>
  <c r="E64" i="116"/>
  <c r="E65" i="116"/>
  <c r="E66" i="116"/>
  <c r="E67" i="116"/>
  <c r="E68" i="116"/>
  <c r="E69" i="116"/>
  <c r="E70" i="116"/>
  <c r="E71" i="116"/>
  <c r="E72" i="116"/>
  <c r="E73" i="116"/>
  <c r="E74" i="116"/>
  <c r="E75" i="116"/>
  <c r="E76" i="116"/>
  <c r="E77" i="116"/>
  <c r="E78" i="116"/>
  <c r="E79" i="116"/>
  <c r="E80" i="116"/>
  <c r="E81" i="116"/>
  <c r="E82" i="116"/>
  <c r="E83" i="116"/>
  <c r="E84" i="116"/>
  <c r="E85" i="116"/>
  <c r="E86" i="116"/>
  <c r="E87" i="116"/>
  <c r="E88" i="116"/>
  <c r="E89" i="116"/>
  <c r="X111" i="115"/>
  <c r="V111" i="115"/>
  <c r="J111" i="115"/>
  <c r="R111" i="115" s="1"/>
  <c r="H111" i="115"/>
  <c r="T111" i="115" s="1"/>
  <c r="G111" i="115"/>
  <c r="F111" i="115"/>
  <c r="C111" i="115"/>
  <c r="E111" i="115" s="1"/>
  <c r="B111" i="115"/>
  <c r="T110" i="115"/>
  <c r="J110" i="115"/>
  <c r="R110" i="115" s="1"/>
  <c r="H110" i="115"/>
  <c r="G110" i="115"/>
  <c r="F110" i="115"/>
  <c r="C110" i="115"/>
  <c r="E110" i="115" s="1"/>
  <c r="B110" i="115"/>
  <c r="A110" i="115"/>
  <c r="Y109" i="115"/>
  <c r="X109" i="115"/>
  <c r="V109" i="115"/>
  <c r="T109" i="115"/>
  <c r="R109" i="115"/>
  <c r="L109" i="115"/>
  <c r="J109" i="115"/>
  <c r="Q109" i="115" s="1"/>
  <c r="H109" i="115"/>
  <c r="N109" i="115" s="1"/>
  <c r="G109" i="115"/>
  <c r="F109" i="115"/>
  <c r="E109" i="115"/>
  <c r="C109" i="115"/>
  <c r="B109" i="115"/>
  <c r="A109" i="115"/>
  <c r="T108" i="115"/>
  <c r="R108" i="115"/>
  <c r="Q108" i="115"/>
  <c r="J108" i="115"/>
  <c r="H108" i="115"/>
  <c r="G108" i="115"/>
  <c r="F108" i="115"/>
  <c r="C108" i="115"/>
  <c r="A108" i="115" s="1"/>
  <c r="B108" i="115"/>
  <c r="V107" i="115"/>
  <c r="R107" i="115"/>
  <c r="Q107" i="115"/>
  <c r="J107" i="115"/>
  <c r="H107" i="115"/>
  <c r="Y107" i="115" s="1"/>
  <c r="G107" i="115"/>
  <c r="F107" i="115"/>
  <c r="C107" i="115"/>
  <c r="A107" i="115" s="1"/>
  <c r="B107" i="115"/>
  <c r="Y106" i="115"/>
  <c r="V106" i="115"/>
  <c r="T106" i="115"/>
  <c r="R106" i="115"/>
  <c r="Q106" i="115"/>
  <c r="L106" i="115"/>
  <c r="N106" i="115" s="1"/>
  <c r="J106" i="115"/>
  <c r="H106" i="115"/>
  <c r="X106" i="115" s="1"/>
  <c r="G106" i="115"/>
  <c r="F106" i="115"/>
  <c r="C106" i="115"/>
  <c r="E106" i="115" s="1"/>
  <c r="B106" i="115"/>
  <c r="A106" i="115"/>
  <c r="Y105" i="115"/>
  <c r="X105" i="115"/>
  <c r="V105" i="115"/>
  <c r="L105" i="115"/>
  <c r="N105" i="115" s="1"/>
  <c r="J105" i="115"/>
  <c r="H105" i="115"/>
  <c r="W105" i="115" s="1"/>
  <c r="G105" i="115"/>
  <c r="F105" i="115"/>
  <c r="E105" i="115"/>
  <c r="C105" i="115"/>
  <c r="B105" i="115"/>
  <c r="A105" i="115"/>
  <c r="Y104" i="115"/>
  <c r="X104" i="115"/>
  <c r="W104" i="115"/>
  <c r="Q104" i="115"/>
  <c r="J104" i="115"/>
  <c r="R104" i="115" s="1"/>
  <c r="H104" i="115"/>
  <c r="G104" i="115"/>
  <c r="F104" i="115"/>
  <c r="C104" i="115"/>
  <c r="E104" i="115" s="1"/>
  <c r="B104" i="115"/>
  <c r="A104" i="115"/>
  <c r="X103" i="115"/>
  <c r="W103" i="115"/>
  <c r="V103" i="115"/>
  <c r="J103" i="115"/>
  <c r="H103" i="115"/>
  <c r="G103" i="115"/>
  <c r="F103" i="115"/>
  <c r="C103" i="115"/>
  <c r="E103" i="115" s="1"/>
  <c r="B103" i="115"/>
  <c r="Q102" i="115"/>
  <c r="J102" i="115"/>
  <c r="R102" i="115" s="1"/>
  <c r="H102" i="115"/>
  <c r="G102" i="115"/>
  <c r="F102" i="115"/>
  <c r="C102" i="115"/>
  <c r="E102" i="115" s="1"/>
  <c r="B102" i="115"/>
  <c r="A102" i="115"/>
  <c r="AB101" i="115"/>
  <c r="Y101" i="115"/>
  <c r="X101" i="115"/>
  <c r="V101" i="115"/>
  <c r="R101" i="115"/>
  <c r="L101" i="115"/>
  <c r="N101" i="115" s="1"/>
  <c r="AC101" i="115" s="1"/>
  <c r="AD101" i="115" s="1"/>
  <c r="J101" i="115"/>
  <c r="H101" i="115"/>
  <c r="W101" i="115" s="1"/>
  <c r="G101" i="115"/>
  <c r="F101" i="115"/>
  <c r="E101" i="115"/>
  <c r="C101" i="115"/>
  <c r="B101" i="115"/>
  <c r="A101" i="115"/>
  <c r="R100" i="115"/>
  <c r="Q100" i="115"/>
  <c r="J100" i="115"/>
  <c r="H100" i="115"/>
  <c r="G100" i="115"/>
  <c r="F100" i="115"/>
  <c r="C100" i="115"/>
  <c r="A100" i="115" s="1"/>
  <c r="B100" i="115"/>
  <c r="V99" i="115"/>
  <c r="R99" i="115"/>
  <c r="Q99" i="115"/>
  <c r="J99" i="115"/>
  <c r="H99" i="115"/>
  <c r="Y99" i="115" s="1"/>
  <c r="G99" i="115"/>
  <c r="F99" i="115"/>
  <c r="C99" i="115"/>
  <c r="A99" i="115" s="1"/>
  <c r="B99" i="115"/>
  <c r="Y98" i="115"/>
  <c r="V98" i="115"/>
  <c r="T98" i="115"/>
  <c r="R98" i="115"/>
  <c r="Q98" i="115"/>
  <c r="L98" i="115"/>
  <c r="N98" i="115" s="1"/>
  <c r="J98" i="115"/>
  <c r="H98" i="115"/>
  <c r="X98" i="115" s="1"/>
  <c r="G98" i="115"/>
  <c r="F98" i="115"/>
  <c r="C98" i="115"/>
  <c r="E98" i="115" s="1"/>
  <c r="B98" i="115"/>
  <c r="A98" i="115"/>
  <c r="Z97" i="115"/>
  <c r="Y97" i="115"/>
  <c r="X97" i="115"/>
  <c r="V97" i="115"/>
  <c r="N97" i="115"/>
  <c r="AA97" i="115" s="1"/>
  <c r="L97" i="115"/>
  <c r="J97" i="115"/>
  <c r="H97" i="115"/>
  <c r="W97" i="115" s="1"/>
  <c r="G97" i="115"/>
  <c r="F97" i="115"/>
  <c r="E97" i="115"/>
  <c r="C97" i="115"/>
  <c r="B97" i="115"/>
  <c r="A97" i="115"/>
  <c r="AF96" i="115"/>
  <c r="X96" i="115"/>
  <c r="W96" i="115"/>
  <c r="R96" i="115"/>
  <c r="Q96" i="115"/>
  <c r="L96" i="115"/>
  <c r="J96" i="115"/>
  <c r="H96" i="115"/>
  <c r="Y96" i="115" s="1"/>
  <c r="G96" i="115"/>
  <c r="F96" i="115"/>
  <c r="C96" i="115"/>
  <c r="E96" i="115" s="1"/>
  <c r="B96" i="115"/>
  <c r="A96" i="115"/>
  <c r="X95" i="115"/>
  <c r="W95" i="115"/>
  <c r="V95" i="115"/>
  <c r="Q95" i="115"/>
  <c r="J95" i="115"/>
  <c r="R95" i="115" s="1"/>
  <c r="H95" i="115"/>
  <c r="G95" i="115"/>
  <c r="F95" i="115"/>
  <c r="C95" i="115"/>
  <c r="B95" i="115"/>
  <c r="AF94" i="115"/>
  <c r="W94" i="115"/>
  <c r="V94" i="115"/>
  <c r="Q94" i="115"/>
  <c r="J94" i="115"/>
  <c r="R94" i="115" s="1"/>
  <c r="H94" i="115"/>
  <c r="X94" i="115" s="1"/>
  <c r="G94" i="115"/>
  <c r="F94" i="115"/>
  <c r="C94" i="115"/>
  <c r="E94" i="115" s="1"/>
  <c r="B94" i="115"/>
  <c r="A94" i="115"/>
  <c r="Y93" i="115"/>
  <c r="X93" i="115"/>
  <c r="V93" i="115"/>
  <c r="L93" i="115"/>
  <c r="N93" i="115" s="1"/>
  <c r="J93" i="115"/>
  <c r="H93" i="115"/>
  <c r="W93" i="115" s="1"/>
  <c r="G93" i="115"/>
  <c r="F93" i="115"/>
  <c r="E93" i="115"/>
  <c r="C93" i="115"/>
  <c r="B93" i="115"/>
  <c r="A93" i="115"/>
  <c r="X92" i="115"/>
  <c r="W92" i="115"/>
  <c r="L92" i="115"/>
  <c r="J92" i="115"/>
  <c r="T92" i="115" s="1"/>
  <c r="H92" i="115"/>
  <c r="G92" i="115"/>
  <c r="F92" i="115"/>
  <c r="C92" i="115"/>
  <c r="E92" i="115" s="1"/>
  <c r="B92" i="115"/>
  <c r="AF91" i="115"/>
  <c r="X91" i="115"/>
  <c r="W91" i="115"/>
  <c r="R91" i="115"/>
  <c r="J91" i="115"/>
  <c r="Q91" i="115" s="1"/>
  <c r="H91" i="115"/>
  <c r="V91" i="115" s="1"/>
  <c r="G91" i="115"/>
  <c r="F91" i="115"/>
  <c r="C91" i="115"/>
  <c r="A91" i="115" s="1"/>
  <c r="B91" i="115"/>
  <c r="W90" i="115"/>
  <c r="Q90" i="115"/>
  <c r="L90" i="115"/>
  <c r="J90" i="115"/>
  <c r="R90" i="115" s="1"/>
  <c r="H90" i="115"/>
  <c r="X90" i="115" s="1"/>
  <c r="G90" i="115"/>
  <c r="F90" i="115"/>
  <c r="C90" i="115"/>
  <c r="E90" i="115" s="1"/>
  <c r="B90" i="115"/>
  <c r="A90" i="115"/>
  <c r="V89" i="115"/>
  <c r="T89" i="115"/>
  <c r="R89" i="115"/>
  <c r="Q89" i="115"/>
  <c r="J89" i="115"/>
  <c r="AF89" i="115" s="1"/>
  <c r="H89" i="115"/>
  <c r="Y89" i="115" s="1"/>
  <c r="G89" i="115"/>
  <c r="F89" i="115"/>
  <c r="E89" i="115"/>
  <c r="C89" i="115"/>
  <c r="A89" i="115" s="1"/>
  <c r="B89" i="115"/>
  <c r="Y88" i="115"/>
  <c r="T88" i="115"/>
  <c r="R88" i="115"/>
  <c r="Q88" i="115"/>
  <c r="L88" i="115"/>
  <c r="N88" i="115" s="1"/>
  <c r="J88" i="115"/>
  <c r="H88" i="115"/>
  <c r="X88" i="115" s="1"/>
  <c r="G88" i="115"/>
  <c r="F88" i="115"/>
  <c r="C88" i="115"/>
  <c r="E88" i="115" s="1"/>
  <c r="B88" i="115"/>
  <c r="A88" i="115"/>
  <c r="Y87" i="115"/>
  <c r="X87" i="115"/>
  <c r="V87" i="115"/>
  <c r="N87" i="115"/>
  <c r="AC87" i="115" s="1"/>
  <c r="AD87" i="115" s="1"/>
  <c r="L87" i="115"/>
  <c r="J87" i="115"/>
  <c r="AF87" i="115" s="1"/>
  <c r="H87" i="115"/>
  <c r="W87" i="115" s="1"/>
  <c r="G87" i="115"/>
  <c r="F87" i="115"/>
  <c r="C87" i="115"/>
  <c r="E87" i="115" s="1"/>
  <c r="B87" i="115"/>
  <c r="J86" i="115"/>
  <c r="R86" i="115" s="1"/>
  <c r="H86" i="115"/>
  <c r="V86" i="115" s="1"/>
  <c r="G86" i="115"/>
  <c r="F86" i="115"/>
  <c r="C86" i="115"/>
  <c r="E86" i="115" s="1"/>
  <c r="B86" i="115"/>
  <c r="A86" i="115"/>
  <c r="L13" i="115"/>
  <c r="L14" i="115"/>
  <c r="L15" i="115"/>
  <c r="L16" i="115"/>
  <c r="L17" i="115"/>
  <c r="L18" i="115"/>
  <c r="L19" i="115"/>
  <c r="L20" i="115"/>
  <c r="L21" i="115"/>
  <c r="L22" i="115"/>
  <c r="L23" i="115"/>
  <c r="L24" i="115"/>
  <c r="L25" i="115"/>
  <c r="L26" i="115"/>
  <c r="L27" i="115"/>
  <c r="L28" i="115"/>
  <c r="L29" i="115"/>
  <c r="L30" i="115"/>
  <c r="L31" i="115"/>
  <c r="L32" i="115"/>
  <c r="L33" i="115"/>
  <c r="L34" i="115"/>
  <c r="L35" i="115"/>
  <c r="L36" i="115"/>
  <c r="L37" i="115"/>
  <c r="L38" i="115"/>
  <c r="L39" i="115"/>
  <c r="L40" i="115"/>
  <c r="L41" i="115"/>
  <c r="L42" i="115"/>
  <c r="L43" i="115"/>
  <c r="L44" i="115"/>
  <c r="L45" i="115"/>
  <c r="L46" i="115"/>
  <c r="L47" i="115"/>
  <c r="L48" i="115"/>
  <c r="L49" i="115"/>
  <c r="L50" i="115"/>
  <c r="L51" i="115"/>
  <c r="L52" i="115"/>
  <c r="L53" i="115"/>
  <c r="L54" i="115"/>
  <c r="L55" i="115"/>
  <c r="L56" i="115"/>
  <c r="L57" i="115"/>
  <c r="L58" i="115"/>
  <c r="L59" i="115"/>
  <c r="L60" i="115"/>
  <c r="L61" i="115"/>
  <c r="L62" i="115"/>
  <c r="L63" i="115"/>
  <c r="L64" i="115"/>
  <c r="L65" i="115"/>
  <c r="L66" i="115"/>
  <c r="L67" i="115"/>
  <c r="L68" i="115"/>
  <c r="L69" i="115"/>
  <c r="L70" i="115"/>
  <c r="L71" i="115"/>
  <c r="L72" i="115"/>
  <c r="L73" i="115"/>
  <c r="L74" i="115"/>
  <c r="L75" i="115"/>
  <c r="L76" i="115"/>
  <c r="L77" i="115"/>
  <c r="L78" i="115"/>
  <c r="L79" i="115"/>
  <c r="L80" i="115"/>
  <c r="L81" i="115"/>
  <c r="L82" i="115"/>
  <c r="L83" i="115"/>
  <c r="L84" i="115"/>
  <c r="L85" i="115"/>
  <c r="L12" i="115"/>
  <c r="E30" i="115"/>
  <c r="E31" i="115"/>
  <c r="E32" i="115"/>
  <c r="E33" i="115"/>
  <c r="E34" i="115"/>
  <c r="E35" i="115"/>
  <c r="E36" i="115"/>
  <c r="E37" i="115"/>
  <c r="E38" i="115"/>
  <c r="E39" i="115"/>
  <c r="E40" i="115"/>
  <c r="E41" i="115"/>
  <c r="E42" i="115"/>
  <c r="E43" i="115"/>
  <c r="E44" i="115"/>
  <c r="E45" i="115"/>
  <c r="E46" i="115"/>
  <c r="E47" i="115"/>
  <c r="E48" i="115"/>
  <c r="E49" i="115"/>
  <c r="E50" i="115"/>
  <c r="E51" i="115"/>
  <c r="E52" i="115"/>
  <c r="E53" i="115"/>
  <c r="E54" i="115"/>
  <c r="E55" i="115"/>
  <c r="E56" i="115"/>
  <c r="E57" i="115"/>
  <c r="E58" i="115"/>
  <c r="E59" i="115"/>
  <c r="E60" i="115"/>
  <c r="E61" i="115"/>
  <c r="E62" i="115"/>
  <c r="E63" i="115"/>
  <c r="E64" i="115"/>
  <c r="E65" i="115"/>
  <c r="E66" i="115"/>
  <c r="E67" i="115"/>
  <c r="E68" i="115"/>
  <c r="E69" i="115"/>
  <c r="E70" i="115"/>
  <c r="E71" i="115"/>
  <c r="E72" i="115"/>
  <c r="E73" i="115"/>
  <c r="E74" i="115"/>
  <c r="E75" i="115"/>
  <c r="E76" i="115"/>
  <c r="E77" i="115"/>
  <c r="E78" i="115"/>
  <c r="E79" i="115"/>
  <c r="E80" i="115"/>
  <c r="E81" i="115"/>
  <c r="E82" i="115"/>
  <c r="E83" i="115"/>
  <c r="E84" i="115"/>
  <c r="E85" i="115"/>
  <c r="E29" i="115"/>
  <c r="T7" i="114"/>
  <c r="P7" i="114" s="1"/>
  <c r="P8" i="114"/>
  <c r="Q8" i="114"/>
  <c r="R8" i="114"/>
  <c r="P9" i="114"/>
  <c r="Q9" i="114"/>
  <c r="R9" i="114"/>
  <c r="P10" i="114"/>
  <c r="Q10" i="114"/>
  <c r="R10" i="114"/>
  <c r="P11" i="114"/>
  <c r="Q11" i="114"/>
  <c r="R11" i="114"/>
  <c r="P12" i="114"/>
  <c r="Q12" i="114"/>
  <c r="R12" i="114"/>
  <c r="P13" i="114"/>
  <c r="Q13" i="114"/>
  <c r="R13" i="114"/>
  <c r="P14" i="114"/>
  <c r="Q14" i="114"/>
  <c r="R14" i="114"/>
  <c r="P15" i="114"/>
  <c r="Q15" i="114"/>
  <c r="R15" i="114"/>
  <c r="P16" i="114"/>
  <c r="Q16" i="114"/>
  <c r="R16" i="114"/>
  <c r="P17" i="114"/>
  <c r="Q17" i="114"/>
  <c r="R17" i="114"/>
  <c r="P18" i="114"/>
  <c r="Q18" i="114"/>
  <c r="R18" i="114"/>
  <c r="P19" i="114"/>
  <c r="Q19" i="114"/>
  <c r="R19" i="114"/>
  <c r="P20" i="114"/>
  <c r="Q20" i="114"/>
  <c r="R20" i="114"/>
  <c r="P21" i="114"/>
  <c r="Q21" i="114"/>
  <c r="R21" i="114"/>
  <c r="P22" i="114"/>
  <c r="Q22" i="114"/>
  <c r="R22" i="114"/>
  <c r="P23" i="114"/>
  <c r="Q23" i="114"/>
  <c r="R23" i="114"/>
  <c r="P24" i="114"/>
  <c r="Q24" i="114"/>
  <c r="R24" i="114"/>
  <c r="P25" i="114"/>
  <c r="Q25" i="114"/>
  <c r="R25" i="114"/>
  <c r="P26" i="114"/>
  <c r="Q26" i="114"/>
  <c r="R26" i="114"/>
  <c r="P27" i="114"/>
  <c r="Q27" i="114"/>
  <c r="R27" i="114"/>
  <c r="P28" i="114"/>
  <c r="Q28" i="114"/>
  <c r="R28" i="114"/>
  <c r="P29" i="114"/>
  <c r="Q29" i="114"/>
  <c r="R29" i="114"/>
  <c r="P30" i="114"/>
  <c r="Q30" i="114"/>
  <c r="R30" i="114"/>
  <c r="P31" i="114"/>
  <c r="Q31" i="114"/>
  <c r="R31" i="114"/>
  <c r="P32" i="114"/>
  <c r="Q32" i="114"/>
  <c r="R32" i="114"/>
  <c r="P33" i="114"/>
  <c r="Q33" i="114"/>
  <c r="R33" i="114"/>
  <c r="P34" i="114"/>
  <c r="Q34" i="114"/>
  <c r="R34" i="114"/>
  <c r="P35" i="114"/>
  <c r="Q35" i="114"/>
  <c r="R35" i="114"/>
  <c r="P36" i="114"/>
  <c r="Q36" i="114"/>
  <c r="R36" i="114"/>
  <c r="P37" i="114"/>
  <c r="Q37" i="114"/>
  <c r="R37" i="114"/>
  <c r="P38" i="114"/>
  <c r="Q38" i="114"/>
  <c r="R38" i="114"/>
  <c r="P39" i="114"/>
  <c r="Q39" i="114"/>
  <c r="R39" i="114"/>
  <c r="P40" i="114"/>
  <c r="Q40" i="114"/>
  <c r="R40" i="114"/>
  <c r="P41" i="114"/>
  <c r="Q41" i="114"/>
  <c r="R41" i="114"/>
  <c r="P42" i="114"/>
  <c r="Q42" i="114"/>
  <c r="R42" i="114"/>
  <c r="P43" i="114"/>
  <c r="Q43" i="114"/>
  <c r="R43" i="114"/>
  <c r="P44" i="114"/>
  <c r="Q44" i="114"/>
  <c r="R44" i="114"/>
  <c r="P45" i="114"/>
  <c r="Q45" i="114"/>
  <c r="R45" i="114"/>
  <c r="P46" i="114"/>
  <c r="Q46" i="114"/>
  <c r="R46" i="114"/>
  <c r="P47" i="114"/>
  <c r="Q47" i="114"/>
  <c r="R47" i="114"/>
  <c r="P48" i="114"/>
  <c r="Q48" i="114"/>
  <c r="R48" i="114"/>
  <c r="P49" i="114"/>
  <c r="Q49" i="114"/>
  <c r="R49" i="114"/>
  <c r="P50" i="114"/>
  <c r="Q50" i="114"/>
  <c r="R50" i="114"/>
  <c r="P51" i="114"/>
  <c r="Q51" i="114"/>
  <c r="R51" i="114"/>
  <c r="P52" i="114"/>
  <c r="Q52" i="114"/>
  <c r="R52" i="114"/>
  <c r="P53" i="114"/>
  <c r="Q53" i="114"/>
  <c r="R53" i="114"/>
  <c r="P54" i="114"/>
  <c r="Q54" i="114"/>
  <c r="R54" i="114"/>
  <c r="P55" i="114"/>
  <c r="Q55" i="114"/>
  <c r="R55" i="114"/>
  <c r="P56" i="114"/>
  <c r="Q56" i="114"/>
  <c r="R56" i="114"/>
  <c r="P57" i="114"/>
  <c r="Q57" i="114"/>
  <c r="R57" i="114"/>
  <c r="P58" i="114"/>
  <c r="Q58" i="114"/>
  <c r="R58" i="114"/>
  <c r="P59" i="114"/>
  <c r="Q59" i="114"/>
  <c r="R59" i="114"/>
  <c r="P60" i="114"/>
  <c r="Q60" i="114"/>
  <c r="R60" i="114"/>
  <c r="P61" i="114"/>
  <c r="Q61" i="114"/>
  <c r="R61" i="114"/>
  <c r="P62" i="114"/>
  <c r="Q62" i="114"/>
  <c r="R62" i="114"/>
  <c r="P63" i="114"/>
  <c r="Q63" i="114"/>
  <c r="R63" i="114"/>
  <c r="P64" i="114"/>
  <c r="Q64" i="114"/>
  <c r="R64" i="114"/>
  <c r="P65" i="114"/>
  <c r="Q65" i="114"/>
  <c r="R65" i="114"/>
  <c r="P66" i="114"/>
  <c r="Q66" i="114"/>
  <c r="R66" i="114"/>
  <c r="P67" i="114"/>
  <c r="Q67" i="114"/>
  <c r="R67" i="114"/>
  <c r="P68" i="114"/>
  <c r="Q68" i="114"/>
  <c r="R68" i="114"/>
  <c r="P69" i="114"/>
  <c r="Q69" i="114"/>
  <c r="R69" i="114"/>
  <c r="P70" i="114"/>
  <c r="Q70" i="114"/>
  <c r="R70" i="114"/>
  <c r="P71" i="114"/>
  <c r="Q71" i="114"/>
  <c r="R71" i="114"/>
  <c r="P72" i="114"/>
  <c r="Q72" i="114"/>
  <c r="R72" i="114"/>
  <c r="P73" i="114"/>
  <c r="Q73" i="114"/>
  <c r="R73" i="114"/>
  <c r="P74" i="114"/>
  <c r="Q74" i="114"/>
  <c r="R74" i="114"/>
  <c r="P75" i="114"/>
  <c r="Q75" i="114"/>
  <c r="R75" i="114"/>
  <c r="P76" i="114"/>
  <c r="Q76" i="114"/>
  <c r="R76" i="114"/>
  <c r="P77" i="114"/>
  <c r="Q77" i="114"/>
  <c r="R77" i="114"/>
  <c r="P78" i="114"/>
  <c r="Q78" i="114"/>
  <c r="R78" i="114"/>
  <c r="P79" i="114"/>
  <c r="Q79" i="114"/>
  <c r="R79" i="114"/>
  <c r="P80" i="114"/>
  <c r="Q80" i="114"/>
  <c r="R80" i="114"/>
  <c r="P81" i="114"/>
  <c r="Q81" i="114"/>
  <c r="R81" i="114"/>
  <c r="P82" i="114"/>
  <c r="Q82" i="114"/>
  <c r="R82" i="114"/>
  <c r="P83" i="114"/>
  <c r="Q83" i="114"/>
  <c r="R83" i="114"/>
  <c r="P84" i="114"/>
  <c r="Q84" i="114"/>
  <c r="R84" i="114"/>
  <c r="P85" i="114"/>
  <c r="Q85" i="114"/>
  <c r="R85" i="114"/>
  <c r="P86" i="114"/>
  <c r="Q86" i="114"/>
  <c r="R86" i="114"/>
  <c r="P87" i="114"/>
  <c r="Q87" i="114"/>
  <c r="R87" i="114"/>
  <c r="P88" i="114"/>
  <c r="Q88" i="114"/>
  <c r="R88" i="114"/>
  <c r="P89" i="114"/>
  <c r="Q89" i="114"/>
  <c r="R89" i="114"/>
  <c r="P90" i="114"/>
  <c r="Q90" i="114"/>
  <c r="R90" i="114"/>
  <c r="P91" i="114"/>
  <c r="Q91" i="114"/>
  <c r="R91" i="114"/>
  <c r="P92" i="114"/>
  <c r="Q92" i="114"/>
  <c r="R92" i="114"/>
  <c r="P93" i="114"/>
  <c r="Q93" i="114"/>
  <c r="R93" i="114"/>
  <c r="P94" i="114"/>
  <c r="Q94" i="114"/>
  <c r="R94" i="114"/>
  <c r="P95" i="114"/>
  <c r="Q95" i="114"/>
  <c r="R95" i="114"/>
  <c r="P96" i="114"/>
  <c r="Q96" i="114"/>
  <c r="R96" i="114"/>
  <c r="P97" i="114"/>
  <c r="Q97" i="114"/>
  <c r="R97" i="114"/>
  <c r="P98" i="114"/>
  <c r="Q98" i="114"/>
  <c r="R98" i="114"/>
  <c r="P99" i="114"/>
  <c r="Q99" i="114"/>
  <c r="R99" i="114"/>
  <c r="P100" i="114"/>
  <c r="Q100" i="114"/>
  <c r="R100" i="114"/>
  <c r="P101" i="114"/>
  <c r="Q101" i="114"/>
  <c r="R101" i="114"/>
  <c r="P102" i="114"/>
  <c r="Q102" i="114"/>
  <c r="R102" i="114"/>
  <c r="P103" i="114"/>
  <c r="Q103" i="114"/>
  <c r="R103" i="114"/>
  <c r="P104" i="114"/>
  <c r="Q104" i="114"/>
  <c r="R104" i="114"/>
  <c r="P105" i="114"/>
  <c r="Q105" i="114"/>
  <c r="R105" i="114"/>
  <c r="P106" i="114"/>
  <c r="Q106" i="114"/>
  <c r="R106" i="114"/>
  <c r="R7" i="114"/>
  <c r="Q7" i="114"/>
  <c r="M106" i="114"/>
  <c r="L106" i="114"/>
  <c r="K106" i="114"/>
  <c r="J106" i="114"/>
  <c r="A106" i="114" s="1"/>
  <c r="C106" i="114"/>
  <c r="B106" i="114"/>
  <c r="M105" i="114"/>
  <c r="L105" i="114"/>
  <c r="K105" i="114"/>
  <c r="J105" i="114"/>
  <c r="A105" i="114" s="1"/>
  <c r="B105" i="114"/>
  <c r="C105" i="114" s="1"/>
  <c r="M104" i="114"/>
  <c r="L104" i="114"/>
  <c r="K104" i="114"/>
  <c r="J104" i="114"/>
  <c r="A104" i="114" s="1"/>
  <c r="B104" i="114"/>
  <c r="C104" i="114" s="1"/>
  <c r="M103" i="114"/>
  <c r="L103" i="114"/>
  <c r="K103" i="114"/>
  <c r="J103" i="114"/>
  <c r="A103" i="114" s="1"/>
  <c r="B103" i="114"/>
  <c r="C103" i="114" s="1"/>
  <c r="O102" i="114" a="1"/>
  <c r="O102" i="114" s="1"/>
  <c r="M102" i="114"/>
  <c r="L102" i="114"/>
  <c r="K102" i="114"/>
  <c r="J102" i="114"/>
  <c r="A102" i="114" s="1"/>
  <c r="B102" i="114"/>
  <c r="C102" i="114" s="1"/>
  <c r="M101" i="114"/>
  <c r="L101" i="114"/>
  <c r="K101" i="114"/>
  <c r="J101" i="114"/>
  <c r="A101" i="114" s="1"/>
  <c r="B101" i="114"/>
  <c r="C101" i="114" s="1"/>
  <c r="M100" i="114"/>
  <c r="L100" i="114"/>
  <c r="K100" i="114"/>
  <c r="J100" i="114"/>
  <c r="A100" i="114" s="1"/>
  <c r="C100" i="114"/>
  <c r="B100" i="114"/>
  <c r="M99" i="114"/>
  <c r="L99" i="114"/>
  <c r="K99" i="114"/>
  <c r="J99" i="114"/>
  <c r="A99" i="114" s="1"/>
  <c r="C99" i="114"/>
  <c r="B99" i="114"/>
  <c r="AN98" i="114"/>
  <c r="M98" i="114"/>
  <c r="L98" i="114"/>
  <c r="K98" i="114"/>
  <c r="J98" i="114"/>
  <c r="G98" i="114"/>
  <c r="C98" i="114"/>
  <c r="F98" i="114" s="1"/>
  <c r="V98" i="114" s="1"/>
  <c r="B98" i="114"/>
  <c r="A98" i="114"/>
  <c r="AN97" i="114"/>
  <c r="AH97" i="114"/>
  <c r="Z97" i="114"/>
  <c r="N97" i="114" a="1"/>
  <c r="N97" i="114" s="1"/>
  <c r="M97" i="114"/>
  <c r="L97" i="114"/>
  <c r="K97" i="114"/>
  <c r="J97" i="114"/>
  <c r="G97" i="114"/>
  <c r="AC97" i="114" s="1"/>
  <c r="D97" i="114"/>
  <c r="C97" i="114"/>
  <c r="F97" i="114" s="1"/>
  <c r="V97" i="114" s="1"/>
  <c r="B97" i="114"/>
  <c r="A97" i="114"/>
  <c r="AN96" i="114"/>
  <c r="AH96" i="114"/>
  <c r="AC96" i="114"/>
  <c r="Z96" i="114"/>
  <c r="N96" i="114" a="1"/>
  <c r="N96" i="114" s="1"/>
  <c r="M96" i="114"/>
  <c r="L96" i="114"/>
  <c r="K96" i="114"/>
  <c r="J96" i="114"/>
  <c r="H96" i="114"/>
  <c r="AJ96" i="114" s="1"/>
  <c r="G96" i="114"/>
  <c r="D96" i="114"/>
  <c r="C96" i="114"/>
  <c r="F96" i="114" s="1"/>
  <c r="V96" i="114" s="1"/>
  <c r="B96" i="114"/>
  <c r="A96" i="114"/>
  <c r="AD95" i="114"/>
  <c r="M95" i="114"/>
  <c r="L95" i="114"/>
  <c r="K95" i="114"/>
  <c r="J95" i="114"/>
  <c r="D95" i="114"/>
  <c r="B95" i="114"/>
  <c r="C95" i="114" s="1"/>
  <c r="H95" i="114" s="1"/>
  <c r="A95" i="114"/>
  <c r="O94" i="114" a="1"/>
  <c r="O94" i="114" s="1"/>
  <c r="M94" i="114"/>
  <c r="L94" i="114"/>
  <c r="K94" i="114"/>
  <c r="J94" i="114"/>
  <c r="D94" i="114"/>
  <c r="B94" i="114"/>
  <c r="C94" i="114" s="1"/>
  <c r="H94" i="114" s="1"/>
  <c r="AD94" i="114" s="1"/>
  <c r="A94" i="114"/>
  <c r="M93" i="114"/>
  <c r="L93" i="114"/>
  <c r="K93" i="114"/>
  <c r="J93" i="114"/>
  <c r="A93" i="114" s="1"/>
  <c r="B93" i="114"/>
  <c r="C93" i="114" s="1"/>
  <c r="O93" i="114" s="1" a="1"/>
  <c r="O93" i="114" s="1"/>
  <c r="AH92" i="114"/>
  <c r="AG92" i="114"/>
  <c r="AA92" i="114"/>
  <c r="O92" i="114"/>
  <c r="O92" i="114" a="1"/>
  <c r="N92" i="114" a="1"/>
  <c r="N92" i="114" s="1"/>
  <c r="M92" i="114"/>
  <c r="L92" i="114"/>
  <c r="K92" i="114"/>
  <c r="J92" i="114"/>
  <c r="H92" i="114"/>
  <c r="G92" i="114"/>
  <c r="E92" i="114"/>
  <c r="AM92" i="114" s="1"/>
  <c r="D92" i="114"/>
  <c r="B92" i="114"/>
  <c r="C92" i="114" s="1"/>
  <c r="F92" i="114" s="1"/>
  <c r="A92" i="114"/>
  <c r="M91" i="114"/>
  <c r="L91" i="114"/>
  <c r="K91" i="114"/>
  <c r="J91" i="114"/>
  <c r="B91" i="114"/>
  <c r="C91" i="114" s="1"/>
  <c r="A91" i="114"/>
  <c r="AH90" i="114"/>
  <c r="AD90" i="114"/>
  <c r="O90" i="114" a="1"/>
  <c r="O90" i="114" s="1"/>
  <c r="N90" i="114" a="1"/>
  <c r="N90" i="114" s="1"/>
  <c r="M90" i="114"/>
  <c r="L90" i="114"/>
  <c r="K90" i="114"/>
  <c r="J90" i="114"/>
  <c r="H90" i="114"/>
  <c r="AP90" i="114" s="1"/>
  <c r="G90" i="114"/>
  <c r="E90" i="114"/>
  <c r="AG90" i="114" s="1"/>
  <c r="D90" i="114"/>
  <c r="B90" i="114"/>
  <c r="C90" i="114" s="1"/>
  <c r="F90" i="114" s="1"/>
  <c r="A90" i="114"/>
  <c r="M89" i="114"/>
  <c r="L89" i="114"/>
  <c r="K89" i="114"/>
  <c r="J89" i="114"/>
  <c r="B89" i="114"/>
  <c r="C89" i="114" s="1"/>
  <c r="A89" i="114"/>
  <c r="AP88" i="114"/>
  <c r="AH88" i="114"/>
  <c r="O88" i="114" a="1"/>
  <c r="O88" i="114" s="1"/>
  <c r="N88" i="114" a="1"/>
  <c r="N88" i="114" s="1"/>
  <c r="M88" i="114"/>
  <c r="L88" i="114"/>
  <c r="K88" i="114"/>
  <c r="J88" i="114"/>
  <c r="A88" i="114" s="1"/>
  <c r="H88" i="114"/>
  <c r="G88" i="114"/>
  <c r="E88" i="114"/>
  <c r="D88" i="114"/>
  <c r="AR88" i="114" s="1"/>
  <c r="B88" i="114"/>
  <c r="C88" i="114" s="1"/>
  <c r="F88" i="114" s="1"/>
  <c r="M87" i="114"/>
  <c r="L87" i="114"/>
  <c r="K87" i="114"/>
  <c r="J87" i="114"/>
  <c r="B87" i="114"/>
  <c r="C87" i="114" s="1"/>
  <c r="N87" i="114" s="1" a="1"/>
  <c r="N87" i="114" s="1"/>
  <c r="A87" i="114"/>
  <c r="AB86" i="114"/>
  <c r="X86" i="114"/>
  <c r="O86" i="114" a="1"/>
  <c r="O86" i="114" s="1"/>
  <c r="M86" i="114"/>
  <c r="L86" i="114"/>
  <c r="K86" i="114"/>
  <c r="J86" i="114"/>
  <c r="A86" i="114" s="1"/>
  <c r="H86" i="114"/>
  <c r="G86" i="114"/>
  <c r="E86" i="114"/>
  <c r="AA86" i="114" s="1"/>
  <c r="C86" i="114"/>
  <c r="F86" i="114" s="1"/>
  <c r="V86" i="114" s="1"/>
  <c r="B86" i="114"/>
  <c r="AP85" i="114"/>
  <c r="O85" i="114" a="1"/>
  <c r="O85" i="114" s="1"/>
  <c r="M85" i="114"/>
  <c r="L85" i="114"/>
  <c r="K85" i="114"/>
  <c r="J85" i="114"/>
  <c r="F85" i="114"/>
  <c r="AN85" i="114" s="1"/>
  <c r="B85" i="114"/>
  <c r="C85" i="114" s="1"/>
  <c r="H85" i="114" s="1"/>
  <c r="A85" i="114"/>
  <c r="AP84" i="114"/>
  <c r="AM84" i="114"/>
  <c r="AD84" i="114"/>
  <c r="T84" i="114"/>
  <c r="N84" i="114" a="1"/>
  <c r="N84" i="114" s="1"/>
  <c r="M84" i="114"/>
  <c r="L84" i="114"/>
  <c r="K84" i="114"/>
  <c r="J84" i="114"/>
  <c r="G84" i="114"/>
  <c r="AI84" i="114" s="1"/>
  <c r="E84" i="114"/>
  <c r="AA84" i="114" s="1"/>
  <c r="D84" i="114"/>
  <c r="B84" i="114"/>
  <c r="C84" i="114" s="1"/>
  <c r="H84" i="114" s="1"/>
  <c r="A84" i="114"/>
  <c r="M83" i="114"/>
  <c r="L83" i="114"/>
  <c r="K83" i="114"/>
  <c r="J83" i="114"/>
  <c r="B83" i="114"/>
  <c r="C83" i="114" s="1"/>
  <c r="H83" i="114" s="1"/>
  <c r="AP83" i="114" s="1"/>
  <c r="A83" i="114"/>
  <c r="AF82" i="114"/>
  <c r="AA82" i="114"/>
  <c r="T82" i="114"/>
  <c r="O82" i="114" a="1"/>
  <c r="O82" i="114" s="1"/>
  <c r="N82" i="114" a="1"/>
  <c r="N82" i="114" s="1"/>
  <c r="M82" i="114"/>
  <c r="L82" i="114"/>
  <c r="K82" i="114"/>
  <c r="J82" i="114"/>
  <c r="G82" i="114"/>
  <c r="AI82" i="114" s="1"/>
  <c r="E82" i="114"/>
  <c r="AM82" i="114" s="1"/>
  <c r="D82" i="114"/>
  <c r="B82" i="114"/>
  <c r="C82" i="114" s="1"/>
  <c r="F82" i="114" s="1"/>
  <c r="A82" i="114"/>
  <c r="M81" i="114"/>
  <c r="L81" i="114"/>
  <c r="K81" i="114"/>
  <c r="J81" i="114"/>
  <c r="H81" i="114"/>
  <c r="X81" i="114" s="1"/>
  <c r="B81" i="114"/>
  <c r="C81" i="114" s="1"/>
  <c r="O81" i="114" s="1" a="1"/>
  <c r="O81" i="114" s="1"/>
  <c r="A81" i="114"/>
  <c r="A8" i="114"/>
  <c r="A9" i="114"/>
  <c r="A10" i="114"/>
  <c r="A11" i="114"/>
  <c r="A12" i="114"/>
  <c r="A13" i="114"/>
  <c r="A14" i="114"/>
  <c r="A15" i="114"/>
  <c r="A16" i="114"/>
  <c r="A17" i="114"/>
  <c r="A18" i="114"/>
  <c r="A19" i="114"/>
  <c r="A20" i="114"/>
  <c r="A21" i="114"/>
  <c r="A22" i="114"/>
  <c r="A23" i="114"/>
  <c r="A24" i="114"/>
  <c r="A25" i="114"/>
  <c r="A26" i="114"/>
  <c r="A27" i="114"/>
  <c r="A28" i="114"/>
  <c r="A29" i="114"/>
  <c r="A30" i="114"/>
  <c r="A31" i="114"/>
  <c r="A32" i="114"/>
  <c r="A33" i="114"/>
  <c r="A34" i="114"/>
  <c r="A35" i="114"/>
  <c r="A36" i="114"/>
  <c r="A37" i="114"/>
  <c r="A38" i="114"/>
  <c r="A39" i="114"/>
  <c r="A40" i="114"/>
  <c r="A41" i="114"/>
  <c r="A42" i="114"/>
  <c r="A43" i="114"/>
  <c r="A44" i="114"/>
  <c r="A45" i="114"/>
  <c r="A46" i="114"/>
  <c r="A47" i="114"/>
  <c r="A48" i="114"/>
  <c r="A49" i="114"/>
  <c r="A50" i="114"/>
  <c r="A51" i="114"/>
  <c r="A52" i="114"/>
  <c r="A53" i="114"/>
  <c r="A54" i="114"/>
  <c r="A55" i="114"/>
  <c r="A56" i="114"/>
  <c r="A57" i="114"/>
  <c r="A58" i="114"/>
  <c r="A59" i="114"/>
  <c r="A60" i="114"/>
  <c r="A61" i="114"/>
  <c r="A62" i="114"/>
  <c r="A63" i="114"/>
  <c r="A64" i="114"/>
  <c r="A65" i="114"/>
  <c r="A66" i="114"/>
  <c r="A67" i="114"/>
  <c r="A68" i="114"/>
  <c r="A69" i="114"/>
  <c r="A70" i="114"/>
  <c r="A71" i="114"/>
  <c r="A72" i="114"/>
  <c r="A73" i="114"/>
  <c r="A74" i="114"/>
  <c r="A75" i="114"/>
  <c r="A76" i="114"/>
  <c r="A77" i="114"/>
  <c r="A78" i="114"/>
  <c r="A79" i="114"/>
  <c r="A80" i="114"/>
  <c r="A7" i="114"/>
  <c r="A41" i="118"/>
  <c r="A42" i="118"/>
  <c r="A43" i="118"/>
  <c r="A44" i="118"/>
  <c r="A45" i="118"/>
  <c r="A46" i="118"/>
  <c r="A47" i="118"/>
  <c r="A48" i="118"/>
  <c r="A49" i="118"/>
  <c r="A50" i="118"/>
  <c r="A51" i="118"/>
  <c r="A52" i="118"/>
  <c r="A53" i="118"/>
  <c r="A54" i="118"/>
  <c r="A55" i="118"/>
  <c r="A56" i="118"/>
  <c r="A57" i="118"/>
  <c r="A58" i="118"/>
  <c r="A59" i="118"/>
  <c r="A60" i="118"/>
  <c r="A61" i="118"/>
  <c r="A62" i="118"/>
  <c r="A63" i="118"/>
  <c r="A64" i="118"/>
  <c r="A65" i="118"/>
  <c r="A66" i="118"/>
  <c r="A67" i="118"/>
  <c r="A68" i="118"/>
  <c r="A69" i="118"/>
  <c r="A70" i="118"/>
  <c r="A71" i="118"/>
  <c r="A72" i="118"/>
  <c r="A73" i="118"/>
  <c r="A74" i="118"/>
  <c r="A75" i="118"/>
  <c r="A76" i="118"/>
  <c r="A77" i="118"/>
  <c r="A78" i="118"/>
  <c r="A79" i="118"/>
  <c r="A80" i="118"/>
  <c r="A81" i="118"/>
  <c r="A82" i="118"/>
  <c r="A83" i="118"/>
  <c r="A84" i="118"/>
  <c r="A85" i="118"/>
  <c r="A86" i="118"/>
  <c r="A87" i="118"/>
  <c r="A88" i="118"/>
  <c r="A89" i="118"/>
  <c r="A90" i="118"/>
  <c r="A91" i="118"/>
  <c r="A92" i="118"/>
  <c r="A93" i="118"/>
  <c r="A94" i="118"/>
  <c r="A95" i="118"/>
  <c r="A96" i="118"/>
  <c r="A97" i="118"/>
  <c r="A98" i="118"/>
  <c r="A99" i="118"/>
  <c r="A100" i="118"/>
  <c r="A101" i="118"/>
  <c r="A102" i="118"/>
  <c r="A103" i="118"/>
  <c r="A104" i="118"/>
  <c r="G84" i="15"/>
  <c r="H82" i="15"/>
  <c r="G83" i="15"/>
  <c r="H83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D18" i="15"/>
  <c r="D19" i="15"/>
  <c r="C15" i="15"/>
  <c r="C14" i="15"/>
  <c r="C13" i="15"/>
  <c r="D12" i="15"/>
  <c r="D7" i="15"/>
  <c r="C23" i="126"/>
  <c r="D23" i="126"/>
  <c r="E23" i="126"/>
  <c r="F23" i="126"/>
  <c r="B16" i="126"/>
  <c r="B17" i="126"/>
  <c r="B18" i="126"/>
  <c r="B19" i="126"/>
  <c r="F13" i="75"/>
  <c r="F14" i="75"/>
  <c r="F15" i="75"/>
  <c r="F16" i="75"/>
  <c r="F17" i="75"/>
  <c r="B5" i="125"/>
  <c r="E5" i="53"/>
  <c r="D5" i="53"/>
  <c r="A5" i="53" s="1"/>
  <c r="B5" i="53"/>
  <c r="C69" i="15" a="1"/>
  <c r="C52" i="15" a="1"/>
  <c r="C71" i="15" a="1"/>
  <c r="C51" i="15" a="1"/>
  <c r="C82" i="15" a="1"/>
  <c r="C78" i="15" a="1"/>
  <c r="C74" i="15" a="1"/>
  <c r="C70" i="15" a="1"/>
  <c r="C66" i="15" a="1"/>
  <c r="C62" i="15" a="1"/>
  <c r="C58" i="15" a="1"/>
  <c r="C54" i="15" a="1"/>
  <c r="C50" i="15" a="1"/>
  <c r="C76" i="15" a="1"/>
  <c r="C64" i="15" a="1"/>
  <c r="C56" i="15" a="1"/>
  <c r="C79" i="15" a="1"/>
  <c r="C59" i="15" a="1"/>
  <c r="C73" i="15" a="1"/>
  <c r="C81" i="15" a="1"/>
  <c r="C77" i="15" a="1"/>
  <c r="C65" i="15" a="1"/>
  <c r="C61" i="15" a="1"/>
  <c r="C57" i="15" a="1"/>
  <c r="C53" i="15" a="1"/>
  <c r="C49" i="15" a="1"/>
  <c r="C72" i="15" a="1"/>
  <c r="C60" i="15" a="1"/>
  <c r="C48" i="15" a="1"/>
  <c r="C75" i="15" a="1"/>
  <c r="C55" i="15" a="1"/>
  <c r="C68" i="15" a="1"/>
  <c r="C63" i="15" a="1"/>
  <c r="C80" i="15" a="1"/>
  <c r="C67" i="15" a="1"/>
  <c r="B20" i="111"/>
  <c r="B12" i="111"/>
  <c r="B13" i="111"/>
  <c r="B19" i="111"/>
  <c r="B11" i="111"/>
  <c r="B18" i="111"/>
  <c r="B10" i="111"/>
  <c r="B17" i="111"/>
  <c r="B14" i="111"/>
  <c r="B16" i="111"/>
  <c r="B15" i="111"/>
  <c r="B14" i="75"/>
  <c r="B22" i="75"/>
  <c r="B19" i="75"/>
  <c r="B15" i="75"/>
  <c r="B23" i="75"/>
  <c r="B21" i="75"/>
  <c r="B16" i="75"/>
  <c r="B20" i="75"/>
  <c r="B17" i="75"/>
  <c r="B18" i="75"/>
  <c r="B13" i="75"/>
  <c r="AA93" i="115" l="1"/>
  <c r="AC93" i="115"/>
  <c r="AD93" i="115" s="1"/>
  <c r="AB93" i="115"/>
  <c r="Z93" i="115"/>
  <c r="AC88" i="115"/>
  <c r="AD88" i="115" s="1"/>
  <c r="AB88" i="115"/>
  <c r="AA88" i="115"/>
  <c r="Z88" i="115"/>
  <c r="AB98" i="115"/>
  <c r="AC98" i="115"/>
  <c r="AD98" i="115" s="1"/>
  <c r="AA98" i="115"/>
  <c r="Z98" i="115"/>
  <c r="AC105" i="115"/>
  <c r="AD105" i="115" s="1"/>
  <c r="AB105" i="115"/>
  <c r="AA105" i="115"/>
  <c r="Z105" i="115"/>
  <c r="AC106" i="115"/>
  <c r="AD106" i="115" s="1"/>
  <c r="AB106" i="115"/>
  <c r="AA106" i="115"/>
  <c r="Z106" i="115"/>
  <c r="AF97" i="115"/>
  <c r="Q97" i="115"/>
  <c r="N100" i="115"/>
  <c r="Y100" i="115"/>
  <c r="L100" i="115"/>
  <c r="X100" i="115"/>
  <c r="V100" i="115"/>
  <c r="X102" i="115"/>
  <c r="R103" i="115"/>
  <c r="Q103" i="115"/>
  <c r="AF86" i="115"/>
  <c r="X86" i="115"/>
  <c r="A87" i="115"/>
  <c r="Y90" i="115"/>
  <c r="E91" i="115"/>
  <c r="A92" i="115"/>
  <c r="T94" i="115"/>
  <c r="AB97" i="115"/>
  <c r="AF100" i="115"/>
  <c r="Q101" i="115"/>
  <c r="AF101" i="115"/>
  <c r="Z87" i="115"/>
  <c r="Q92" i="115"/>
  <c r="E95" i="115"/>
  <c r="A95" i="115"/>
  <c r="AC97" i="115"/>
  <c r="AD97" i="115" s="1"/>
  <c r="AA101" i="115"/>
  <c r="Z101" i="115"/>
  <c r="L102" i="115"/>
  <c r="N102" i="115" s="1"/>
  <c r="AF102" i="115"/>
  <c r="W86" i="115"/>
  <c r="Q87" i="115"/>
  <c r="AA87" i="115"/>
  <c r="R92" i="115"/>
  <c r="AF92" i="115"/>
  <c r="Q93" i="115"/>
  <c r="AF93" i="115"/>
  <c r="R97" i="115"/>
  <c r="Y86" i="115"/>
  <c r="Q86" i="115"/>
  <c r="R87" i="115"/>
  <c r="AB87" i="115"/>
  <c r="N90" i="115"/>
  <c r="Y91" i="115"/>
  <c r="L91" i="115"/>
  <c r="T91" i="115"/>
  <c r="Y94" i="115"/>
  <c r="T97" i="115"/>
  <c r="T100" i="115"/>
  <c r="T101" i="115"/>
  <c r="T102" i="115"/>
  <c r="E108" i="115"/>
  <c r="AA109" i="115"/>
  <c r="Z109" i="115"/>
  <c r="AC109" i="115"/>
  <c r="AD109" i="115" s="1"/>
  <c r="AB109" i="115"/>
  <c r="T87" i="115"/>
  <c r="V88" i="115"/>
  <c r="W89" i="115"/>
  <c r="T95" i="115"/>
  <c r="Y95" i="115"/>
  <c r="L95" i="115"/>
  <c r="E100" i="115"/>
  <c r="W100" i="115"/>
  <c r="V102" i="115"/>
  <c r="V104" i="115"/>
  <c r="T104" i="115"/>
  <c r="AF104" i="115"/>
  <c r="AF105" i="115"/>
  <c r="T105" i="115"/>
  <c r="R105" i="115"/>
  <c r="Q105" i="115"/>
  <c r="L86" i="115"/>
  <c r="N86" i="115" s="1"/>
  <c r="T86" i="115"/>
  <c r="W88" i="115"/>
  <c r="AF88" i="115"/>
  <c r="X89" i="115"/>
  <c r="T90" i="115"/>
  <c r="AF90" i="115"/>
  <c r="N91" i="115"/>
  <c r="R93" i="115"/>
  <c r="L94" i="115"/>
  <c r="V96" i="115"/>
  <c r="T96" i="115"/>
  <c r="N96" i="115"/>
  <c r="E99" i="115"/>
  <c r="W102" i="115"/>
  <c r="E107" i="115"/>
  <c r="L89" i="115"/>
  <c r="N89" i="115" s="1"/>
  <c r="V90" i="115"/>
  <c r="N92" i="115"/>
  <c r="V92" i="115"/>
  <c r="Y92" i="115"/>
  <c r="T93" i="115"/>
  <c r="N94" i="115"/>
  <c r="N95" i="115"/>
  <c r="AF95" i="115"/>
  <c r="Y102" i="115"/>
  <c r="T103" i="115"/>
  <c r="Y103" i="115"/>
  <c r="L103" i="115"/>
  <c r="N103" i="115" s="1"/>
  <c r="AF103" i="115"/>
  <c r="L104" i="115"/>
  <c r="N104" i="115" s="1"/>
  <c r="V110" i="115"/>
  <c r="W111" i="115"/>
  <c r="AF111" i="115"/>
  <c r="W110" i="115"/>
  <c r="AF110" i="115"/>
  <c r="T99" i="115"/>
  <c r="A103" i="115"/>
  <c r="T107" i="115"/>
  <c r="V108" i="115"/>
  <c r="W109" i="115"/>
  <c r="AF109" i="115"/>
  <c r="X110" i="115"/>
  <c r="A111" i="115"/>
  <c r="L111" i="115"/>
  <c r="Y111" i="115"/>
  <c r="W108" i="115"/>
  <c r="AF108" i="115"/>
  <c r="L110" i="115"/>
  <c r="N110" i="115" s="1"/>
  <c r="Y110" i="115"/>
  <c r="N111" i="115"/>
  <c r="W99" i="115"/>
  <c r="AF99" i="115"/>
  <c r="W107" i="115"/>
  <c r="AF107" i="115"/>
  <c r="X108" i="115"/>
  <c r="Q111" i="115"/>
  <c r="W98" i="115"/>
  <c r="AF98" i="115"/>
  <c r="X99" i="115"/>
  <c r="W106" i="115"/>
  <c r="AF106" i="115"/>
  <c r="X107" i="115"/>
  <c r="L108" i="115"/>
  <c r="N108" i="115" s="1"/>
  <c r="Y108" i="115"/>
  <c r="Q110" i="115"/>
  <c r="L99" i="115"/>
  <c r="N99" i="115" s="1"/>
  <c r="L107" i="115"/>
  <c r="N107" i="115" s="1"/>
  <c r="AB82" i="114"/>
  <c r="AH82" i="114"/>
  <c r="AN82" i="114"/>
  <c r="V82" i="114"/>
  <c r="AO86" i="114"/>
  <c r="W86" i="114"/>
  <c r="AC86" i="114"/>
  <c r="X92" i="114"/>
  <c r="AJ92" i="114"/>
  <c r="AD81" i="114"/>
  <c r="AP81" i="114"/>
  <c r="H82" i="114"/>
  <c r="AC82" i="114"/>
  <c r="U84" i="114"/>
  <c r="G85" i="114"/>
  <c r="AP86" i="114"/>
  <c r="AD86" i="114"/>
  <c r="AM86" i="114"/>
  <c r="AO88" i="114"/>
  <c r="AI88" i="114"/>
  <c r="W88" i="114"/>
  <c r="AM88" i="114"/>
  <c r="U88" i="114"/>
  <c r="AO84" i="114"/>
  <c r="X88" i="114"/>
  <c r="AJ88" i="114"/>
  <c r="AF90" i="114"/>
  <c r="AL90" i="114"/>
  <c r="Z90" i="114"/>
  <c r="T90" i="114"/>
  <c r="AD92" i="114"/>
  <c r="AJ94" i="114"/>
  <c r="AP94" i="114"/>
  <c r="X94" i="114"/>
  <c r="AJ83" i="114"/>
  <c r="X83" i="114"/>
  <c r="W84" i="114"/>
  <c r="F89" i="114"/>
  <c r="H89" i="114"/>
  <c r="G89" i="114"/>
  <c r="O89" i="114" a="1"/>
  <c r="O89" i="114" s="1"/>
  <c r="E89" i="114"/>
  <c r="N89" i="114" a="1"/>
  <c r="N89" i="114" s="1"/>
  <c r="D89" i="114"/>
  <c r="AM90" i="114"/>
  <c r="U90" i="114"/>
  <c r="AF94" i="114"/>
  <c r="AR94" i="114"/>
  <c r="Z94" i="114"/>
  <c r="AL94" i="114"/>
  <c r="T94" i="114"/>
  <c r="X95" i="114"/>
  <c r="AP95" i="114"/>
  <c r="AJ95" i="114"/>
  <c r="AB85" i="114"/>
  <c r="AH85" i="114"/>
  <c r="V85" i="114"/>
  <c r="F87" i="114"/>
  <c r="H87" i="114"/>
  <c r="AA88" i="114"/>
  <c r="D81" i="114"/>
  <c r="U82" i="114"/>
  <c r="AG82" i="114"/>
  <c r="D83" i="114"/>
  <c r="N83" i="114" a="1"/>
  <c r="N83" i="114" s="1"/>
  <c r="AD83" i="114"/>
  <c r="AJ84" i="114"/>
  <c r="X84" i="114"/>
  <c r="AC84" i="114"/>
  <c r="D87" i="114"/>
  <c r="O87" i="114" a="1"/>
  <c r="O87" i="114" s="1"/>
  <c r="AC88" i="114"/>
  <c r="AO90" i="114"/>
  <c r="AI90" i="114"/>
  <c r="W90" i="114"/>
  <c r="AR90" i="114"/>
  <c r="N93" i="114" a="1"/>
  <c r="N93" i="114" s="1"/>
  <c r="AF95" i="114"/>
  <c r="AR95" i="114"/>
  <c r="Z95" i="114"/>
  <c r="AL95" i="114"/>
  <c r="T95" i="114"/>
  <c r="E81" i="114"/>
  <c r="AJ81" i="114"/>
  <c r="E83" i="114"/>
  <c r="AJ85" i="114"/>
  <c r="X85" i="114"/>
  <c r="E87" i="114"/>
  <c r="AD88" i="114"/>
  <c r="X90" i="114"/>
  <c r="AJ90" i="114"/>
  <c r="AF92" i="114"/>
  <c r="AL92" i="114"/>
  <c r="Z92" i="114"/>
  <c r="AR92" i="114"/>
  <c r="T92" i="114"/>
  <c r="AP92" i="114"/>
  <c r="AL82" i="114"/>
  <c r="Z82" i="114"/>
  <c r="AR82" i="114"/>
  <c r="AL84" i="114"/>
  <c r="Z84" i="114"/>
  <c r="AR84" i="114"/>
  <c r="F81" i="114"/>
  <c r="AF84" i="114"/>
  <c r="D85" i="114"/>
  <c r="N85" i="114" a="1"/>
  <c r="N85" i="114" s="1"/>
  <c r="AD85" i="114"/>
  <c r="AI86" i="114"/>
  <c r="G87" i="114"/>
  <c r="AG88" i="114"/>
  <c r="AA90" i="114"/>
  <c r="F91" i="114"/>
  <c r="H91" i="114"/>
  <c r="G91" i="114"/>
  <c r="O91" i="114" a="1"/>
  <c r="O91" i="114" s="1"/>
  <c r="E91" i="114"/>
  <c r="N91" i="114" a="1"/>
  <c r="N91" i="114" s="1"/>
  <c r="D91" i="114"/>
  <c r="F93" i="114"/>
  <c r="G93" i="114"/>
  <c r="H93" i="114"/>
  <c r="E93" i="114"/>
  <c r="AO82" i="114"/>
  <c r="N81" i="114" a="1"/>
  <c r="N81" i="114" s="1"/>
  <c r="W82" i="114"/>
  <c r="F83" i="114"/>
  <c r="O83" i="114" a="1"/>
  <c r="O83" i="114" s="1"/>
  <c r="G81" i="114"/>
  <c r="G83" i="114"/>
  <c r="F84" i="114"/>
  <c r="O84" i="114" a="1"/>
  <c r="O84" i="114" s="1"/>
  <c r="AG84" i="114"/>
  <c r="E85" i="114"/>
  <c r="AG86" i="114"/>
  <c r="U86" i="114"/>
  <c r="AJ86" i="114"/>
  <c r="AF88" i="114"/>
  <c r="AL88" i="114"/>
  <c r="Z88" i="114"/>
  <c r="T88" i="114"/>
  <c r="AC90" i="114"/>
  <c r="AO92" i="114"/>
  <c r="AI92" i="114"/>
  <c r="AC92" i="114"/>
  <c r="W92" i="114"/>
  <c r="D93" i="114"/>
  <c r="AO98" i="114"/>
  <c r="AI98" i="114"/>
  <c r="W98" i="114"/>
  <c r="AC98" i="114"/>
  <c r="AN86" i="114"/>
  <c r="E94" i="114"/>
  <c r="G95" i="114"/>
  <c r="AF96" i="114"/>
  <c r="AR96" i="114"/>
  <c r="T96" i="114"/>
  <c r="U92" i="114"/>
  <c r="AO96" i="114"/>
  <c r="AI96" i="114"/>
  <c r="AL96" i="114"/>
  <c r="F100" i="114"/>
  <c r="H100" i="114"/>
  <c r="G100" i="114"/>
  <c r="O100" i="114" a="1"/>
  <c r="O100" i="114" s="1"/>
  <c r="E100" i="114"/>
  <c r="N100" i="114" a="1"/>
  <c r="N100" i="114" s="1"/>
  <c r="D100" i="114"/>
  <c r="X96" i="114"/>
  <c r="AP96" i="114"/>
  <c r="AD96" i="114"/>
  <c r="D86" i="114"/>
  <c r="N86" i="114" a="1"/>
  <c r="N86" i="114" s="1"/>
  <c r="AH86" i="114"/>
  <c r="V88" i="114"/>
  <c r="AB88" i="114"/>
  <c r="AN88" i="114"/>
  <c r="V90" i="114"/>
  <c r="AB90" i="114"/>
  <c r="AN90" i="114"/>
  <c r="V92" i="114"/>
  <c r="AB92" i="114"/>
  <c r="AN92" i="114"/>
  <c r="W96" i="114"/>
  <c r="O106" i="114" a="1"/>
  <c r="O106" i="114" s="1"/>
  <c r="G106" i="114"/>
  <c r="F106" i="114"/>
  <c r="N106" i="114" a="1"/>
  <c r="N106" i="114" s="1"/>
  <c r="E106" i="114"/>
  <c r="D106" i="114"/>
  <c r="H106" i="114"/>
  <c r="F99" i="114"/>
  <c r="O99" i="114" a="1"/>
  <c r="O99" i="114" s="1"/>
  <c r="E99" i="114"/>
  <c r="N99" i="114" a="1"/>
  <c r="N99" i="114" s="1"/>
  <c r="D99" i="114"/>
  <c r="H99" i="114"/>
  <c r="F101" i="114"/>
  <c r="N101" i="114" a="1"/>
  <c r="N101" i="114" s="1"/>
  <c r="H101" i="114"/>
  <c r="G101" i="114"/>
  <c r="O101" i="114" a="1"/>
  <c r="O101" i="114" s="1"/>
  <c r="D101" i="114"/>
  <c r="O105" i="114" a="1"/>
  <c r="O105" i="114" s="1"/>
  <c r="G105" i="114"/>
  <c r="F105" i="114"/>
  <c r="N105" i="114" a="1"/>
  <c r="N105" i="114" s="1"/>
  <c r="E105" i="114"/>
  <c r="D105" i="114"/>
  <c r="H105" i="114"/>
  <c r="G99" i="114"/>
  <c r="E101" i="114"/>
  <c r="O104" i="114" a="1"/>
  <c r="O104" i="114" s="1"/>
  <c r="G104" i="114"/>
  <c r="F104" i="114"/>
  <c r="N104" i="114" a="1"/>
  <c r="N104" i="114" s="1"/>
  <c r="E104" i="114"/>
  <c r="D104" i="114"/>
  <c r="H104" i="114"/>
  <c r="F94" i="114"/>
  <c r="G94" i="114"/>
  <c r="N94" i="114" a="1"/>
  <c r="N94" i="114" s="1"/>
  <c r="F95" i="114"/>
  <c r="O95" i="114" a="1"/>
  <c r="O95" i="114" s="1"/>
  <c r="E95" i="114"/>
  <c r="N95" i="114" a="1"/>
  <c r="N95" i="114" s="1"/>
  <c r="AF97" i="114"/>
  <c r="AR97" i="114"/>
  <c r="T97" i="114"/>
  <c r="AL97" i="114"/>
  <c r="O103" i="114" a="1"/>
  <c r="O103" i="114" s="1"/>
  <c r="G103" i="114"/>
  <c r="F103" i="114"/>
  <c r="N103" i="114" a="1"/>
  <c r="N103" i="114" s="1"/>
  <c r="E103" i="114"/>
  <c r="D103" i="114"/>
  <c r="H103" i="114"/>
  <c r="AO97" i="114"/>
  <c r="AI97" i="114"/>
  <c r="W97" i="114"/>
  <c r="F102" i="114"/>
  <c r="N102" i="114" a="1"/>
  <c r="N102" i="114" s="1"/>
  <c r="E102" i="114"/>
  <c r="D102" i="114"/>
  <c r="H102" i="114"/>
  <c r="G102" i="114"/>
  <c r="AB96" i="114"/>
  <c r="E97" i="114"/>
  <c r="O97" i="114" a="1"/>
  <c r="O97" i="114" s="1"/>
  <c r="H97" i="114"/>
  <c r="D98" i="114"/>
  <c r="N98" i="114" a="1"/>
  <c r="N98" i="114" s="1"/>
  <c r="AH98" i="114"/>
  <c r="AB97" i="114"/>
  <c r="E98" i="114"/>
  <c r="O98" i="114" a="1"/>
  <c r="O98" i="114" s="1"/>
  <c r="E96" i="114"/>
  <c r="O96" i="114" a="1"/>
  <c r="O96" i="114" s="1"/>
  <c r="H98" i="114"/>
  <c r="AB98" i="114"/>
  <c r="C69" i="15"/>
  <c r="C67" i="15"/>
  <c r="C80" i="15"/>
  <c r="C63" i="15"/>
  <c r="C68" i="15"/>
  <c r="C55" i="15"/>
  <c r="C75" i="15"/>
  <c r="C48" i="15"/>
  <c r="C60" i="15"/>
  <c r="C72" i="15"/>
  <c r="C49" i="15"/>
  <c r="C53" i="15"/>
  <c r="C57" i="15"/>
  <c r="C61" i="15"/>
  <c r="C65" i="15"/>
  <c r="C77" i="15"/>
  <c r="C81" i="15"/>
  <c r="C73" i="15"/>
  <c r="C59" i="15"/>
  <c r="C79" i="15"/>
  <c r="C56" i="15"/>
  <c r="C64" i="15"/>
  <c r="C76" i="15"/>
  <c r="C50" i="15"/>
  <c r="C54" i="15"/>
  <c r="C58" i="15"/>
  <c r="C62" i="15"/>
  <c r="C66" i="15"/>
  <c r="C70" i="15"/>
  <c r="C74" i="15"/>
  <c r="C78" i="15"/>
  <c r="C82" i="15"/>
  <c r="G82" i="15" s="1"/>
  <c r="C51" i="15"/>
  <c r="C71" i="15"/>
  <c r="C52" i="15"/>
  <c r="D15" i="15"/>
  <c r="D11" i="15"/>
  <c r="D13" i="15"/>
  <c r="D8" i="15"/>
  <c r="D14" i="15"/>
  <c r="D9" i="15"/>
  <c r="D10" i="15"/>
  <c r="D10" i="84"/>
  <c r="B5" i="72"/>
  <c r="B9" i="84"/>
  <c r="B10" i="84" s="1"/>
  <c r="A37" i="119"/>
  <c r="AC104" i="115" l="1"/>
  <c r="AD104" i="115" s="1"/>
  <c r="AB104" i="115"/>
  <c r="Z104" i="115"/>
  <c r="AA104" i="115"/>
  <c r="AB102" i="115"/>
  <c r="AA102" i="115"/>
  <c r="Z102" i="115"/>
  <c r="AC102" i="115"/>
  <c r="AD102" i="115" s="1"/>
  <c r="AB110" i="115"/>
  <c r="AA110" i="115"/>
  <c r="Z110" i="115"/>
  <c r="AC110" i="115"/>
  <c r="AD110" i="115" s="1"/>
  <c r="AC86" i="115"/>
  <c r="AD86" i="115" s="1"/>
  <c r="AB86" i="115"/>
  <c r="AA86" i="115"/>
  <c r="Z86" i="115"/>
  <c r="Z108" i="115"/>
  <c r="AB108" i="115"/>
  <c r="AC108" i="115"/>
  <c r="AD108" i="115" s="1"/>
  <c r="AA108" i="115"/>
  <c r="Z92" i="115"/>
  <c r="AA92" i="115"/>
  <c r="AC92" i="115"/>
  <c r="AD92" i="115" s="1"/>
  <c r="AB92" i="115"/>
  <c r="AC107" i="115"/>
  <c r="AD107" i="115" s="1"/>
  <c r="Z107" i="115"/>
  <c r="AB107" i="115"/>
  <c r="AA107" i="115"/>
  <c r="Z100" i="115"/>
  <c r="AB100" i="115"/>
  <c r="AA100" i="115"/>
  <c r="AC100" i="115"/>
  <c r="AD100" i="115" s="1"/>
  <c r="AC99" i="115"/>
  <c r="AD99" i="115" s="1"/>
  <c r="Z99" i="115"/>
  <c r="AB99" i="115"/>
  <c r="AA99" i="115"/>
  <c r="AA89" i="115"/>
  <c r="AC89" i="115"/>
  <c r="AD89" i="115" s="1"/>
  <c r="AB89" i="115"/>
  <c r="Z89" i="115"/>
  <c r="AC91" i="115"/>
  <c r="AD91" i="115" s="1"/>
  <c r="AB91" i="115"/>
  <c r="AA91" i="115"/>
  <c r="Z91" i="115"/>
  <c r="AB90" i="115"/>
  <c r="AC90" i="115"/>
  <c r="AD90" i="115" s="1"/>
  <c r="AA90" i="115"/>
  <c r="Z90" i="115"/>
  <c r="AC95" i="115"/>
  <c r="AD95" i="115" s="1"/>
  <c r="AB95" i="115"/>
  <c r="AA95" i="115"/>
  <c r="Z95" i="115"/>
  <c r="AB94" i="115"/>
  <c r="AA94" i="115"/>
  <c r="AC94" i="115"/>
  <c r="AD94" i="115" s="1"/>
  <c r="Z94" i="115"/>
  <c r="AC111" i="115"/>
  <c r="AD111" i="115" s="1"/>
  <c r="AB111" i="115"/>
  <c r="AA111" i="115"/>
  <c r="Z111" i="115"/>
  <c r="AC96" i="115"/>
  <c r="AD96" i="115" s="1"/>
  <c r="Z96" i="115"/>
  <c r="AB96" i="115"/>
  <c r="AA96" i="115"/>
  <c r="AC103" i="115"/>
  <c r="AD103" i="115" s="1"/>
  <c r="AB103" i="115"/>
  <c r="AA103" i="115"/>
  <c r="Z103" i="115"/>
  <c r="AG96" i="114"/>
  <c r="U96" i="114"/>
  <c r="AM96" i="114"/>
  <c r="AA96" i="114"/>
  <c r="AF102" i="114"/>
  <c r="T102" i="114"/>
  <c r="Z102" i="114"/>
  <c r="AR102" i="114"/>
  <c r="AL102" i="114"/>
  <c r="V94" i="114"/>
  <c r="AB94" i="114"/>
  <c r="AN94" i="114"/>
  <c r="AH94" i="114"/>
  <c r="AF99" i="114"/>
  <c r="T99" i="114"/>
  <c r="AL99" i="114"/>
  <c r="AR99" i="114"/>
  <c r="Z99" i="114"/>
  <c r="AO100" i="114"/>
  <c r="AC100" i="114"/>
  <c r="AI100" i="114"/>
  <c r="W100" i="114"/>
  <c r="AG91" i="114"/>
  <c r="AA91" i="114"/>
  <c r="U91" i="114"/>
  <c r="AM91" i="114"/>
  <c r="AO89" i="114"/>
  <c r="AI89" i="114"/>
  <c r="AC89" i="114"/>
  <c r="W89" i="114"/>
  <c r="AF86" i="114"/>
  <c r="AR86" i="114"/>
  <c r="T86" i="114"/>
  <c r="Z86" i="114"/>
  <c r="AL86" i="114"/>
  <c r="AF98" i="114"/>
  <c r="AL98" i="114"/>
  <c r="AR98" i="114"/>
  <c r="T98" i="114"/>
  <c r="Z98" i="114"/>
  <c r="AG102" i="114"/>
  <c r="U102" i="114"/>
  <c r="AM102" i="114"/>
  <c r="AA102" i="114"/>
  <c r="AG103" i="114"/>
  <c r="U103" i="114"/>
  <c r="AM103" i="114"/>
  <c r="AA103" i="114"/>
  <c r="AP104" i="114"/>
  <c r="AD104" i="114"/>
  <c r="AJ104" i="114"/>
  <c r="X104" i="114"/>
  <c r="AO99" i="114"/>
  <c r="AI99" i="114"/>
  <c r="W99" i="114"/>
  <c r="AC99" i="114"/>
  <c r="AF101" i="114"/>
  <c r="AR101" i="114"/>
  <c r="AL101" i="114"/>
  <c r="Z101" i="114"/>
  <c r="T101" i="114"/>
  <c r="V106" i="114"/>
  <c r="AN106" i="114"/>
  <c r="AH106" i="114"/>
  <c r="AB106" i="114"/>
  <c r="AP100" i="114"/>
  <c r="AD100" i="114"/>
  <c r="AJ100" i="114"/>
  <c r="X100" i="114"/>
  <c r="AF87" i="114"/>
  <c r="AL87" i="114"/>
  <c r="T87" i="114"/>
  <c r="AR87" i="114"/>
  <c r="Z87" i="114"/>
  <c r="AD89" i="114"/>
  <c r="AP89" i="114"/>
  <c r="AJ89" i="114"/>
  <c r="X89" i="114"/>
  <c r="AO85" i="114"/>
  <c r="AI85" i="114"/>
  <c r="AC85" i="114"/>
  <c r="W85" i="114"/>
  <c r="U101" i="114"/>
  <c r="AM101" i="114"/>
  <c r="AG101" i="114"/>
  <c r="AA101" i="114"/>
  <c r="AP105" i="114"/>
  <c r="AD105" i="114"/>
  <c r="X105" i="114"/>
  <c r="AJ105" i="114"/>
  <c r="AM99" i="114"/>
  <c r="AA99" i="114"/>
  <c r="AG99" i="114"/>
  <c r="U99" i="114"/>
  <c r="W106" i="114"/>
  <c r="AO106" i="114"/>
  <c r="AC106" i="114"/>
  <c r="AI106" i="114"/>
  <c r="V100" i="114"/>
  <c r="AN100" i="114"/>
  <c r="AH100" i="114"/>
  <c r="AB100" i="114"/>
  <c r="AO95" i="114"/>
  <c r="AI95" i="114"/>
  <c r="AC95" i="114"/>
  <c r="W95" i="114"/>
  <c r="AF93" i="114"/>
  <c r="Z93" i="114"/>
  <c r="AR93" i="114"/>
  <c r="AL93" i="114"/>
  <c r="T93" i="114"/>
  <c r="AB84" i="114"/>
  <c r="AH84" i="114"/>
  <c r="V84" i="114"/>
  <c r="AN84" i="114"/>
  <c r="AG93" i="114"/>
  <c r="U93" i="114"/>
  <c r="AA93" i="114"/>
  <c r="AM93" i="114"/>
  <c r="AO91" i="114"/>
  <c r="AI91" i="114"/>
  <c r="AC91" i="114"/>
  <c r="W91" i="114"/>
  <c r="AA83" i="114"/>
  <c r="AM83" i="114"/>
  <c r="AG83" i="114"/>
  <c r="U83" i="114"/>
  <c r="AL81" i="114"/>
  <c r="Z81" i="114"/>
  <c r="AR81" i="114"/>
  <c r="AF81" i="114"/>
  <c r="T81" i="114"/>
  <c r="V89" i="114"/>
  <c r="AB89" i="114"/>
  <c r="AN89" i="114"/>
  <c r="AH89" i="114"/>
  <c r="V102" i="114"/>
  <c r="AN102" i="114"/>
  <c r="AH102" i="114"/>
  <c r="AB102" i="114"/>
  <c r="V103" i="114"/>
  <c r="AN103" i="114"/>
  <c r="AH103" i="114"/>
  <c r="AB103" i="114"/>
  <c r="AM95" i="114"/>
  <c r="AG95" i="114"/>
  <c r="U95" i="114"/>
  <c r="AA95" i="114"/>
  <c r="AG104" i="114"/>
  <c r="U104" i="114"/>
  <c r="AM104" i="114"/>
  <c r="AA104" i="114"/>
  <c r="AF105" i="114"/>
  <c r="T105" i="114"/>
  <c r="Z105" i="114"/>
  <c r="AR105" i="114"/>
  <c r="AL105" i="114"/>
  <c r="AO101" i="114"/>
  <c r="AC101" i="114"/>
  <c r="AI101" i="114"/>
  <c r="W101" i="114"/>
  <c r="AG94" i="114"/>
  <c r="U94" i="114"/>
  <c r="AM94" i="114"/>
  <c r="AA94" i="114"/>
  <c r="AI83" i="114"/>
  <c r="AC83" i="114"/>
  <c r="W83" i="114"/>
  <c r="AO83" i="114"/>
  <c r="AJ93" i="114"/>
  <c r="AP93" i="114"/>
  <c r="X93" i="114"/>
  <c r="AD93" i="114"/>
  <c r="AD91" i="114"/>
  <c r="AP91" i="114"/>
  <c r="X91" i="114"/>
  <c r="AJ91" i="114"/>
  <c r="AL85" i="114"/>
  <c r="Z85" i="114"/>
  <c r="AF85" i="114"/>
  <c r="AR85" i="114"/>
  <c r="T85" i="114"/>
  <c r="AF103" i="114"/>
  <c r="T103" i="114"/>
  <c r="Z103" i="114"/>
  <c r="AR103" i="114"/>
  <c r="AL103" i="114"/>
  <c r="AP97" i="114"/>
  <c r="AD97" i="114"/>
  <c r="X97" i="114"/>
  <c r="AJ97" i="114"/>
  <c r="AF104" i="114"/>
  <c r="T104" i="114"/>
  <c r="AL104" i="114"/>
  <c r="Z104" i="114"/>
  <c r="AR104" i="114"/>
  <c r="X98" i="114"/>
  <c r="AP98" i="114"/>
  <c r="AD98" i="114"/>
  <c r="AJ98" i="114"/>
  <c r="AG97" i="114"/>
  <c r="U97" i="114"/>
  <c r="AM97" i="114"/>
  <c r="AA97" i="114"/>
  <c r="W103" i="114"/>
  <c r="AO103" i="114"/>
  <c r="AC103" i="114"/>
  <c r="AI103" i="114"/>
  <c r="AG105" i="114"/>
  <c r="U105" i="114"/>
  <c r="AM105" i="114"/>
  <c r="AA105" i="114"/>
  <c r="AD101" i="114"/>
  <c r="AJ101" i="114"/>
  <c r="X101" i="114"/>
  <c r="AP101" i="114"/>
  <c r="V99" i="114"/>
  <c r="AH99" i="114"/>
  <c r="AN99" i="114"/>
  <c r="AB99" i="114"/>
  <c r="AF100" i="114"/>
  <c r="T100" i="114"/>
  <c r="AL100" i="114"/>
  <c r="Z100" i="114"/>
  <c r="AR100" i="114"/>
  <c r="AI81" i="114"/>
  <c r="AC81" i="114"/>
  <c r="W81" i="114"/>
  <c r="AO81" i="114"/>
  <c r="AO93" i="114"/>
  <c r="AC93" i="114"/>
  <c r="W93" i="114"/>
  <c r="AI93" i="114"/>
  <c r="V91" i="114"/>
  <c r="AB91" i="114"/>
  <c r="AH91" i="114"/>
  <c r="AN91" i="114"/>
  <c r="AA81" i="114"/>
  <c r="AG81" i="114"/>
  <c r="U81" i="114"/>
  <c r="AM81" i="114"/>
  <c r="AD87" i="114"/>
  <c r="AP87" i="114"/>
  <c r="X87" i="114"/>
  <c r="AJ87" i="114"/>
  <c r="AF89" i="114"/>
  <c r="AL89" i="114"/>
  <c r="Z89" i="114"/>
  <c r="AR89" i="114"/>
  <c r="T89" i="114"/>
  <c r="X82" i="114"/>
  <c r="AJ82" i="114"/>
  <c r="AD82" i="114"/>
  <c r="AP82" i="114"/>
  <c r="AM98" i="114"/>
  <c r="AA98" i="114"/>
  <c r="AG98" i="114"/>
  <c r="U98" i="114"/>
  <c r="V95" i="114"/>
  <c r="AB95" i="114"/>
  <c r="AN95" i="114"/>
  <c r="AH95" i="114"/>
  <c r="V104" i="114"/>
  <c r="AN104" i="114"/>
  <c r="AH104" i="114"/>
  <c r="AB104" i="114"/>
  <c r="AP106" i="114"/>
  <c r="AD106" i="114"/>
  <c r="X106" i="114"/>
  <c r="AJ106" i="114"/>
  <c r="V93" i="114"/>
  <c r="AN93" i="114"/>
  <c r="AH93" i="114"/>
  <c r="AB93" i="114"/>
  <c r="AB81" i="114"/>
  <c r="AN81" i="114"/>
  <c r="AH81" i="114"/>
  <c r="V81" i="114"/>
  <c r="V87" i="114"/>
  <c r="AB87" i="114"/>
  <c r="AH87" i="114"/>
  <c r="AN87" i="114"/>
  <c r="AO102" i="114"/>
  <c r="AC102" i="114"/>
  <c r="W102" i="114"/>
  <c r="AI102" i="114"/>
  <c r="V105" i="114"/>
  <c r="AN105" i="114"/>
  <c r="AH105" i="114"/>
  <c r="AB105" i="114"/>
  <c r="AB83" i="114"/>
  <c r="AH83" i="114"/>
  <c r="AN83" i="114"/>
  <c r="V83" i="114"/>
  <c r="AF91" i="114"/>
  <c r="AL91" i="114"/>
  <c r="Z91" i="114"/>
  <c r="AR91" i="114"/>
  <c r="T91" i="114"/>
  <c r="AG89" i="114"/>
  <c r="AA89" i="114"/>
  <c r="AM89" i="114"/>
  <c r="U89" i="114"/>
  <c r="W104" i="114"/>
  <c r="AO104" i="114"/>
  <c r="AC104" i="114"/>
  <c r="AI104" i="114"/>
  <c r="V101" i="114"/>
  <c r="AN101" i="114"/>
  <c r="AB101" i="114"/>
  <c r="AH101" i="114"/>
  <c r="AF106" i="114"/>
  <c r="T106" i="114"/>
  <c r="Z106" i="114"/>
  <c r="AR106" i="114"/>
  <c r="AL106" i="114"/>
  <c r="AA100" i="114"/>
  <c r="U100" i="114"/>
  <c r="AM100" i="114"/>
  <c r="AG100" i="114"/>
  <c r="AP102" i="114"/>
  <c r="AD102" i="114"/>
  <c r="X102" i="114"/>
  <c r="AJ102" i="114"/>
  <c r="AP103" i="114"/>
  <c r="AD103" i="114"/>
  <c r="X103" i="114"/>
  <c r="AJ103" i="114"/>
  <c r="AO94" i="114"/>
  <c r="AC94" i="114"/>
  <c r="W94" i="114"/>
  <c r="AI94" i="114"/>
  <c r="W105" i="114"/>
  <c r="AO105" i="114"/>
  <c r="AC105" i="114"/>
  <c r="AI105" i="114"/>
  <c r="X99" i="114"/>
  <c r="AP99" i="114"/>
  <c r="AD99" i="114"/>
  <c r="AJ99" i="114"/>
  <c r="AG106" i="114"/>
  <c r="U106" i="114"/>
  <c r="AM106" i="114"/>
  <c r="AA106" i="114"/>
  <c r="AA85" i="114"/>
  <c r="AG85" i="114"/>
  <c r="U85" i="114"/>
  <c r="AM85" i="114"/>
  <c r="AO87" i="114"/>
  <c r="AC87" i="114"/>
  <c r="W87" i="114"/>
  <c r="AI87" i="114"/>
  <c r="U87" i="114"/>
  <c r="AG87" i="114"/>
  <c r="AM87" i="114"/>
  <c r="AA87" i="114"/>
  <c r="AL83" i="114"/>
  <c r="Z83" i="114"/>
  <c r="AR83" i="114"/>
  <c r="T83" i="114"/>
  <c r="AF83" i="114"/>
  <c r="C5" i="72"/>
  <c r="C5" i="125" s="1"/>
  <c r="C5" i="53"/>
  <c r="C69" i="116"/>
  <c r="C70" i="116"/>
  <c r="C71" i="116"/>
  <c r="A71" i="116" s="1"/>
  <c r="C72" i="116"/>
  <c r="A72" i="116" s="1"/>
  <c r="C73" i="116"/>
  <c r="C74" i="116"/>
  <c r="C75" i="116"/>
  <c r="A75" i="116" s="1"/>
  <c r="C76" i="116"/>
  <c r="A76" i="116" s="1"/>
  <c r="C77" i="116"/>
  <c r="C78" i="116"/>
  <c r="C79" i="116"/>
  <c r="A79" i="116" s="1"/>
  <c r="C80" i="116"/>
  <c r="A80" i="116" s="1"/>
  <c r="C81" i="116"/>
  <c r="F81" i="116"/>
  <c r="G81" i="116"/>
  <c r="C82" i="116"/>
  <c r="F82" i="116"/>
  <c r="G82" i="116"/>
  <c r="C83" i="116"/>
  <c r="A83" i="116" s="1"/>
  <c r="F83" i="116"/>
  <c r="G83" i="116"/>
  <c r="C84" i="116"/>
  <c r="F84" i="116"/>
  <c r="G84" i="116"/>
  <c r="C85" i="116"/>
  <c r="A85" i="116" s="1"/>
  <c r="F85" i="116"/>
  <c r="G85" i="116"/>
  <c r="C86" i="116"/>
  <c r="F86" i="116"/>
  <c r="G86" i="116"/>
  <c r="C87" i="116"/>
  <c r="A87" i="116" s="1"/>
  <c r="F87" i="116"/>
  <c r="G87" i="116"/>
  <c r="C88" i="116"/>
  <c r="F88" i="116"/>
  <c r="G88" i="116"/>
  <c r="C89" i="116"/>
  <c r="F89" i="116"/>
  <c r="G89" i="116"/>
  <c r="C57" i="116"/>
  <c r="C58" i="116"/>
  <c r="A58" i="116" s="1"/>
  <c r="C59" i="116"/>
  <c r="A59" i="116" s="1"/>
  <c r="C60" i="116"/>
  <c r="A60" i="116" s="1"/>
  <c r="C61" i="116"/>
  <c r="A61" i="116" s="1"/>
  <c r="C62" i="116"/>
  <c r="A62" i="116" s="1"/>
  <c r="C63" i="116"/>
  <c r="A63" i="116" s="1"/>
  <c r="C64" i="116"/>
  <c r="A64" i="116" s="1"/>
  <c r="C65" i="116"/>
  <c r="A65" i="116" s="1"/>
  <c r="C66" i="116"/>
  <c r="A66" i="116" s="1"/>
  <c r="H66" i="116"/>
  <c r="C67" i="116"/>
  <c r="A67" i="116" s="1"/>
  <c r="C68" i="116"/>
  <c r="A68" i="116" s="1"/>
  <c r="AB7" i="118"/>
  <c r="AB6" i="118"/>
  <c r="AB5" i="118"/>
  <c r="AA7" i="118"/>
  <c r="AA6" i="118"/>
  <c r="AA5" i="118"/>
  <c r="AA104" i="118"/>
  <c r="AA103" i="118"/>
  <c r="AA102" i="118"/>
  <c r="AA101" i="118"/>
  <c r="AA100" i="118"/>
  <c r="AA99" i="118"/>
  <c r="AA98" i="118"/>
  <c r="AA97" i="118"/>
  <c r="AA96" i="118"/>
  <c r="AA95" i="118"/>
  <c r="AA94" i="118"/>
  <c r="AA93" i="118"/>
  <c r="AA92" i="118"/>
  <c r="AA91" i="118"/>
  <c r="AA90" i="118"/>
  <c r="AA89" i="118"/>
  <c r="AA88" i="118"/>
  <c r="AA87" i="118"/>
  <c r="AA86" i="118"/>
  <c r="AA85" i="118"/>
  <c r="AA84" i="118"/>
  <c r="AA83" i="118"/>
  <c r="AA82" i="118"/>
  <c r="AA81" i="118"/>
  <c r="AA80" i="118"/>
  <c r="AA79" i="118"/>
  <c r="AB104" i="118"/>
  <c r="AB103" i="118"/>
  <c r="AB102" i="118"/>
  <c r="AB101" i="118"/>
  <c r="AB100" i="118"/>
  <c r="AB99" i="118"/>
  <c r="AB98" i="118"/>
  <c r="AB97" i="118"/>
  <c r="AB96" i="118"/>
  <c r="AB95" i="118"/>
  <c r="AB94" i="118"/>
  <c r="AB93" i="118"/>
  <c r="AB92" i="118"/>
  <c r="AB91" i="118"/>
  <c r="AB90" i="118"/>
  <c r="AB89" i="118"/>
  <c r="AB88" i="118"/>
  <c r="AB87" i="118"/>
  <c r="AB86" i="118"/>
  <c r="AB85" i="118"/>
  <c r="AB84" i="118"/>
  <c r="AB83" i="118"/>
  <c r="AB82" i="118"/>
  <c r="AB81" i="118"/>
  <c r="AB80" i="118"/>
  <c r="AB79" i="118"/>
  <c r="A88" i="116" l="1"/>
  <c r="AL5" i="53" a="1"/>
  <c r="AL5" i="53" s="1"/>
  <c r="AA5" i="53" a="1"/>
  <c r="AA5" i="53" s="1"/>
  <c r="AC5" i="53" a="1"/>
  <c r="AC5" i="53" s="1"/>
  <c r="AJ5" i="53" a="1"/>
  <c r="AJ5" i="53" s="1"/>
  <c r="AE5" i="53" a="1"/>
  <c r="AE5" i="53" s="1"/>
  <c r="G5" i="53" a="1"/>
  <c r="G5" i="53" s="1"/>
  <c r="AD5" i="53" a="1"/>
  <c r="AD5" i="53" s="1"/>
  <c r="AB5" i="53" a="1"/>
  <c r="AB5" i="53" s="1"/>
  <c r="Z5" i="53" a="1"/>
  <c r="Z5" i="53" s="1"/>
  <c r="Q5" i="53" a="1"/>
  <c r="Q5" i="53" s="1"/>
  <c r="O5" i="53" a="1"/>
  <c r="O5" i="53" s="1"/>
  <c r="S5" i="53" a="1"/>
  <c r="S5" i="53" s="1"/>
  <c r="T5" i="53" a="1"/>
  <c r="T5" i="53" s="1"/>
  <c r="I5" i="53" a="1"/>
  <c r="I5" i="53" s="1"/>
  <c r="P5" i="53" a="1"/>
  <c r="P5" i="53" s="1"/>
  <c r="N5" i="53" a="1"/>
  <c r="N5" i="53" s="1"/>
  <c r="W5" i="53" a="1"/>
  <c r="W5" i="53" s="1"/>
  <c r="J5" i="53" a="1"/>
  <c r="J5" i="53" s="1"/>
  <c r="AN5" i="53" a="1"/>
  <c r="AN5" i="53" s="1"/>
  <c r="AH5" i="53" a="1"/>
  <c r="AH5" i="53" s="1"/>
  <c r="K5" i="53" a="1"/>
  <c r="K5" i="53" s="1"/>
  <c r="Y5" i="53" a="1"/>
  <c r="Y5" i="53" s="1"/>
  <c r="AF5" i="53" a="1"/>
  <c r="AF5" i="53" s="1"/>
  <c r="F5" i="53" a="1"/>
  <c r="F5" i="53" s="1"/>
  <c r="AI5" i="53" a="1"/>
  <c r="AI5" i="53" s="1"/>
  <c r="AM5" i="53" a="1"/>
  <c r="AM5" i="53" s="1"/>
  <c r="X5" i="53" a="1"/>
  <c r="X5" i="53" s="1"/>
  <c r="V5" i="53" a="1"/>
  <c r="V5" i="53" s="1"/>
  <c r="M5" i="53" a="1"/>
  <c r="M5" i="53" s="1"/>
  <c r="AO5" i="53" a="1"/>
  <c r="AO5" i="53" s="1"/>
  <c r="U5" i="53" a="1"/>
  <c r="U5" i="53" s="1"/>
  <c r="R5" i="53" a="1"/>
  <c r="R5" i="53" s="1"/>
  <c r="L5" i="53" a="1"/>
  <c r="L5" i="53" s="1"/>
  <c r="AG5" i="53" a="1"/>
  <c r="AG5" i="53" s="1"/>
  <c r="H5" i="53" a="1"/>
  <c r="H5" i="53" s="1"/>
  <c r="AK5" i="53" a="1"/>
  <c r="AK5" i="53" s="1"/>
  <c r="A84" i="116"/>
  <c r="A57" i="116"/>
  <c r="A81" i="116"/>
  <c r="A77" i="116"/>
  <c r="A73" i="116"/>
  <c r="A69" i="116"/>
  <c r="A89" i="116"/>
  <c r="A78" i="116"/>
  <c r="A74" i="116"/>
  <c r="A70" i="116"/>
  <c r="A86" i="116"/>
  <c r="A82" i="116"/>
  <c r="J57" i="114" l="1"/>
  <c r="K57" i="114"/>
  <c r="F57" i="116" s="1"/>
  <c r="L57" i="114"/>
  <c r="G57" i="116" s="1"/>
  <c r="J58" i="114"/>
  <c r="K58" i="114"/>
  <c r="F58" i="116" s="1"/>
  <c r="L58" i="114"/>
  <c r="G58" i="116" s="1"/>
  <c r="J59" i="114"/>
  <c r="K59" i="114"/>
  <c r="F59" i="116" s="1"/>
  <c r="L59" i="114"/>
  <c r="J60" i="114"/>
  <c r="K60" i="114"/>
  <c r="F60" i="116" s="1"/>
  <c r="L60" i="114"/>
  <c r="J61" i="114"/>
  <c r="K61" i="114"/>
  <c r="F61" i="116" s="1"/>
  <c r="L61" i="114"/>
  <c r="G61" i="116" s="1"/>
  <c r="J62" i="114"/>
  <c r="K62" i="114"/>
  <c r="F62" i="116" s="1"/>
  <c r="L62" i="114"/>
  <c r="G62" i="116" s="1"/>
  <c r="J63" i="114"/>
  <c r="K63" i="114"/>
  <c r="F63" i="116" s="1"/>
  <c r="L63" i="114"/>
  <c r="J64" i="114"/>
  <c r="K64" i="114"/>
  <c r="F64" i="116" s="1"/>
  <c r="L64" i="114"/>
  <c r="G64" i="116" s="1"/>
  <c r="J65" i="114"/>
  <c r="K65" i="114"/>
  <c r="F65" i="116" s="1"/>
  <c r="L65" i="114"/>
  <c r="G65" i="116" s="1"/>
  <c r="J66" i="114"/>
  <c r="K66" i="114"/>
  <c r="L66" i="114"/>
  <c r="M66" i="114"/>
  <c r="J67" i="114"/>
  <c r="K67" i="114"/>
  <c r="F67" i="116" s="1"/>
  <c r="L67" i="114"/>
  <c r="G67" i="116" s="1"/>
  <c r="J68" i="114"/>
  <c r="K68" i="114"/>
  <c r="F68" i="116" s="1"/>
  <c r="L68" i="114"/>
  <c r="J69" i="114"/>
  <c r="K69" i="114"/>
  <c r="F69" i="116" s="1"/>
  <c r="L69" i="114"/>
  <c r="J70" i="114"/>
  <c r="K70" i="114"/>
  <c r="F70" i="116" s="1"/>
  <c r="L70" i="114"/>
  <c r="G70" i="116" s="1"/>
  <c r="J71" i="114"/>
  <c r="K71" i="114"/>
  <c r="L71" i="114"/>
  <c r="J72" i="114"/>
  <c r="K72" i="114"/>
  <c r="F72" i="116" s="1"/>
  <c r="L72" i="114"/>
  <c r="G72" i="116" s="1"/>
  <c r="J73" i="114"/>
  <c r="K73" i="114"/>
  <c r="F73" i="116" s="1"/>
  <c r="L73" i="114"/>
  <c r="G73" i="116" s="1"/>
  <c r="J74" i="114"/>
  <c r="K74" i="114"/>
  <c r="L74" i="114"/>
  <c r="G74" i="116" s="1"/>
  <c r="J75" i="114"/>
  <c r="K75" i="114"/>
  <c r="F75" i="116" s="1"/>
  <c r="L75" i="114"/>
  <c r="G75" i="116" s="1"/>
  <c r="J76" i="114"/>
  <c r="K76" i="114"/>
  <c r="F76" i="116" s="1"/>
  <c r="L76" i="114"/>
  <c r="G76" i="116" s="1"/>
  <c r="J77" i="114"/>
  <c r="K77" i="114"/>
  <c r="F77" i="116" s="1"/>
  <c r="L77" i="114"/>
  <c r="G77" i="116" s="1"/>
  <c r="J78" i="114"/>
  <c r="K78" i="114"/>
  <c r="F78" i="116" s="1"/>
  <c r="L78" i="114"/>
  <c r="G78" i="116" s="1"/>
  <c r="J79" i="114"/>
  <c r="K79" i="114"/>
  <c r="F79" i="116" s="1"/>
  <c r="L79" i="114"/>
  <c r="G79" i="116" s="1"/>
  <c r="J80" i="114"/>
  <c r="K80" i="114"/>
  <c r="F80" i="116" s="1"/>
  <c r="L80" i="114"/>
  <c r="F70" i="115"/>
  <c r="F62" i="115"/>
  <c r="G62" i="115"/>
  <c r="F63" i="115"/>
  <c r="G63" i="115"/>
  <c r="F65" i="115"/>
  <c r="F67" i="115"/>
  <c r="G67" i="115"/>
  <c r="F68" i="115"/>
  <c r="G70" i="115"/>
  <c r="H71" i="115"/>
  <c r="F72" i="115"/>
  <c r="G72" i="115"/>
  <c r="F73" i="115"/>
  <c r="F75" i="115"/>
  <c r="G75" i="115"/>
  <c r="G77" i="115"/>
  <c r="F78" i="115"/>
  <c r="G78" i="115"/>
  <c r="F80" i="115"/>
  <c r="G80" i="115"/>
  <c r="F81" i="115"/>
  <c r="G81" i="115"/>
  <c r="F83" i="115"/>
  <c r="G83" i="115"/>
  <c r="F84" i="115"/>
  <c r="C71" i="115"/>
  <c r="A71" i="115" s="1"/>
  <c r="C72" i="115"/>
  <c r="A72" i="115" s="1"/>
  <c r="C73" i="115"/>
  <c r="A73" i="115" s="1"/>
  <c r="C74" i="115"/>
  <c r="A74" i="115" s="1"/>
  <c r="C75" i="115"/>
  <c r="A75" i="115" s="1"/>
  <c r="C76" i="115"/>
  <c r="A76" i="115" s="1"/>
  <c r="C77" i="115"/>
  <c r="A77" i="115" s="1"/>
  <c r="C78" i="115"/>
  <c r="A78" i="115" s="1"/>
  <c r="C79" i="115"/>
  <c r="A79" i="115" s="1"/>
  <c r="C80" i="115"/>
  <c r="A80" i="115" s="1"/>
  <c r="C81" i="115"/>
  <c r="A81" i="115" s="1"/>
  <c r="C82" i="115"/>
  <c r="A82" i="115" s="1"/>
  <c r="C83" i="115"/>
  <c r="A83" i="115" s="1"/>
  <c r="C84" i="115"/>
  <c r="A84" i="115" s="1"/>
  <c r="C85" i="115"/>
  <c r="A85" i="115" s="1"/>
  <c r="C62" i="115"/>
  <c r="A62" i="115" s="1"/>
  <c r="C63" i="115"/>
  <c r="A63" i="115" s="1"/>
  <c r="C64" i="115"/>
  <c r="A64" i="115" s="1"/>
  <c r="C65" i="115"/>
  <c r="A65" i="115" s="1"/>
  <c r="C66" i="115"/>
  <c r="C67" i="115"/>
  <c r="A67" i="115" s="1"/>
  <c r="C68" i="115"/>
  <c r="A68" i="115" s="1"/>
  <c r="C69" i="115"/>
  <c r="A69" i="115" s="1"/>
  <c r="C70" i="115"/>
  <c r="A70" i="115" s="1"/>
  <c r="F77" i="115" l="1"/>
  <c r="G69" i="115"/>
  <c r="F69" i="115"/>
  <c r="F64" i="115"/>
  <c r="G79" i="115"/>
  <c r="F85" i="115"/>
  <c r="G84" i="115"/>
  <c r="F74" i="115"/>
  <c r="G66" i="115"/>
  <c r="G82" i="115"/>
  <c r="F66" i="115"/>
  <c r="F79" i="115"/>
  <c r="F74" i="116"/>
  <c r="G76" i="115"/>
  <c r="G71" i="116"/>
  <c r="G71" i="115"/>
  <c r="G66" i="116"/>
  <c r="F76" i="115"/>
  <c r="F71" i="116"/>
  <c r="G73" i="115"/>
  <c r="G68" i="116"/>
  <c r="F71" i="115"/>
  <c r="F66" i="116"/>
  <c r="G68" i="115"/>
  <c r="G63" i="116"/>
  <c r="G65" i="115"/>
  <c r="G60" i="116"/>
  <c r="A66" i="115"/>
  <c r="F82" i="115"/>
  <c r="G85" i="115"/>
  <c r="G80" i="116"/>
  <c r="G64" i="115"/>
  <c r="G59" i="116"/>
  <c r="G74" i="115"/>
  <c r="G69" i="116"/>
  <c r="N71" i="115"/>
  <c r="Z71" i="115" s="1"/>
  <c r="T71" i="115"/>
  <c r="AC71" i="115" l="1"/>
  <c r="AD71" i="115" s="1"/>
  <c r="AB71" i="115"/>
  <c r="AA71" i="115"/>
  <c r="A40" i="118"/>
  <c r="R3" i="119" l="1"/>
  <c r="AB11" i="123" l="1"/>
  <c r="AB10" i="123"/>
  <c r="AB9" i="123"/>
  <c r="AB8" i="123"/>
  <c r="AB7" i="123"/>
  <c r="AB6" i="123"/>
  <c r="AD11" i="123"/>
  <c r="AD10" i="123"/>
  <c r="AD9" i="123"/>
  <c r="AD8" i="123"/>
  <c r="AD7" i="123"/>
  <c r="AD6" i="123"/>
  <c r="AE11" i="123"/>
  <c r="AE10" i="123"/>
  <c r="AE9" i="123"/>
  <c r="AE8" i="123"/>
  <c r="AE7" i="123"/>
  <c r="AE6" i="123"/>
  <c r="AC11" i="123"/>
  <c r="AC10" i="123"/>
  <c r="AC9" i="123"/>
  <c r="AC8" i="123"/>
  <c r="AC7" i="123"/>
  <c r="AC6" i="123"/>
  <c r="E5" i="125"/>
  <c r="D5" i="125"/>
  <c r="A5" i="125" s="1"/>
  <c r="C2" i="125"/>
  <c r="D2" i="125" s="1"/>
  <c r="E2" i="125" s="1"/>
  <c r="F2" i="125" s="1"/>
  <c r="G2" i="125" s="1"/>
  <c r="H2" i="125" s="1"/>
  <c r="I2" i="125" s="1"/>
  <c r="J2" i="125" s="1"/>
  <c r="K2" i="125" s="1"/>
  <c r="L2" i="125" s="1"/>
  <c r="M2" i="125" s="1"/>
  <c r="N2" i="125" s="1"/>
  <c r="O2" i="125" s="1"/>
  <c r="P2" i="125" s="1"/>
  <c r="Q2" i="125" s="1"/>
  <c r="R2" i="125" s="1"/>
  <c r="S2" i="125" s="1"/>
  <c r="T2" i="125" s="1"/>
  <c r="U2" i="125" s="1"/>
  <c r="I1" i="118"/>
  <c r="J1" i="118"/>
  <c r="L1" i="118"/>
  <c r="M1" i="118"/>
  <c r="N1" i="118"/>
  <c r="O1" i="118"/>
  <c r="P1" i="118"/>
  <c r="Q1" i="118"/>
  <c r="R1" i="118"/>
  <c r="S1" i="118"/>
  <c r="T1" i="118"/>
  <c r="U1" i="118"/>
  <c r="V1" i="118"/>
  <c r="W1" i="118"/>
  <c r="X1" i="118"/>
  <c r="Y1" i="118"/>
  <c r="Z1" i="118"/>
  <c r="C6" i="75" l="1"/>
  <c r="G8" i="75"/>
  <c r="C8" i="75"/>
  <c r="B33" i="119"/>
  <c r="C4" i="104"/>
  <c r="A13" i="75"/>
  <c r="A14" i="75"/>
  <c r="A15" i="75"/>
  <c r="A16" i="75"/>
  <c r="A17" i="75"/>
  <c r="C8" i="116" l="1"/>
  <c r="C9" i="116"/>
  <c r="C10" i="116"/>
  <c r="C11" i="116"/>
  <c r="C12" i="116"/>
  <c r="C13" i="116"/>
  <c r="C14" i="116"/>
  <c r="C15" i="116"/>
  <c r="C16" i="116"/>
  <c r="C17" i="116"/>
  <c r="C18" i="116"/>
  <c r="C19" i="116"/>
  <c r="C20" i="116"/>
  <c r="C21" i="116"/>
  <c r="C22" i="116"/>
  <c r="C23" i="116"/>
  <c r="C24" i="116"/>
  <c r="E24" i="116" s="1"/>
  <c r="C25" i="116"/>
  <c r="C26" i="116"/>
  <c r="C27" i="116"/>
  <c r="C28" i="116"/>
  <c r="C29" i="116"/>
  <c r="C30" i="116"/>
  <c r="C31" i="116"/>
  <c r="C32" i="116"/>
  <c r="C33" i="116"/>
  <c r="C34" i="116"/>
  <c r="C35" i="116"/>
  <c r="C36" i="116"/>
  <c r="C37" i="116"/>
  <c r="C38" i="116"/>
  <c r="C39" i="116"/>
  <c r="C40" i="116"/>
  <c r="C41" i="116"/>
  <c r="C42" i="116"/>
  <c r="C43" i="116"/>
  <c r="C44" i="116"/>
  <c r="C45" i="116"/>
  <c r="C46" i="116"/>
  <c r="C47" i="116"/>
  <c r="C48" i="116"/>
  <c r="C49" i="116"/>
  <c r="C50" i="116"/>
  <c r="C51" i="116"/>
  <c r="C52" i="116"/>
  <c r="C53" i="116"/>
  <c r="C54" i="116"/>
  <c r="C55" i="116"/>
  <c r="C56" i="116"/>
  <c r="C13" i="115" l="1"/>
  <c r="A13" i="115" s="1"/>
  <c r="C14" i="115"/>
  <c r="A14" i="115" s="1"/>
  <c r="C15" i="115"/>
  <c r="A15" i="115" s="1"/>
  <c r="C16" i="115"/>
  <c r="A16" i="115" s="1"/>
  <c r="C17" i="115"/>
  <c r="A17" i="115" s="1"/>
  <c r="C18" i="115"/>
  <c r="A18" i="115" s="1"/>
  <c r="C19" i="115"/>
  <c r="A19" i="115" s="1"/>
  <c r="C20" i="115"/>
  <c r="A20" i="115" s="1"/>
  <c r="C21" i="115"/>
  <c r="A21" i="115" s="1"/>
  <c r="C22" i="115"/>
  <c r="A22" i="115" s="1"/>
  <c r="C23" i="115"/>
  <c r="A23" i="115" s="1"/>
  <c r="C24" i="115"/>
  <c r="A24" i="115" s="1"/>
  <c r="C25" i="115"/>
  <c r="A25" i="115" s="1"/>
  <c r="C26" i="115"/>
  <c r="A26" i="115" s="1"/>
  <c r="C27" i="115"/>
  <c r="A27" i="115" s="1"/>
  <c r="C28" i="115"/>
  <c r="A28" i="115" s="1"/>
  <c r="C29" i="115"/>
  <c r="A29" i="115" s="1"/>
  <c r="C30" i="115"/>
  <c r="A30" i="115" s="1"/>
  <c r="C31" i="115"/>
  <c r="A31" i="115" s="1"/>
  <c r="C32" i="115"/>
  <c r="A32" i="115" s="1"/>
  <c r="C33" i="115"/>
  <c r="A33" i="115" s="1"/>
  <c r="C34" i="115"/>
  <c r="A34" i="115" s="1"/>
  <c r="C35" i="115"/>
  <c r="A35" i="115" s="1"/>
  <c r="C36" i="115"/>
  <c r="A36" i="115" s="1"/>
  <c r="C37" i="115"/>
  <c r="A37" i="115" s="1"/>
  <c r="C38" i="115"/>
  <c r="A38" i="115" s="1"/>
  <c r="C39" i="115"/>
  <c r="A39" i="115" s="1"/>
  <c r="C40" i="115"/>
  <c r="A40" i="115" s="1"/>
  <c r="C41" i="115"/>
  <c r="A41" i="115" s="1"/>
  <c r="C42" i="115"/>
  <c r="A42" i="115" s="1"/>
  <c r="C43" i="115"/>
  <c r="A43" i="115" s="1"/>
  <c r="C44" i="115"/>
  <c r="A44" i="115" s="1"/>
  <c r="C45" i="115"/>
  <c r="A45" i="115" s="1"/>
  <c r="C46" i="115"/>
  <c r="C47" i="115"/>
  <c r="C48" i="115"/>
  <c r="A48" i="115" s="1"/>
  <c r="C49" i="115"/>
  <c r="A49" i="115" s="1"/>
  <c r="C50" i="115"/>
  <c r="A50" i="115" s="1"/>
  <c r="C51" i="115"/>
  <c r="A51" i="115" s="1"/>
  <c r="C52" i="115"/>
  <c r="A52" i="115" s="1"/>
  <c r="C53" i="115"/>
  <c r="A53" i="115" s="1"/>
  <c r="C54" i="115"/>
  <c r="A54" i="115" s="1"/>
  <c r="C55" i="115"/>
  <c r="A55" i="115" s="1"/>
  <c r="C56" i="115"/>
  <c r="A56" i="115" s="1"/>
  <c r="C57" i="115"/>
  <c r="A57" i="115" s="1"/>
  <c r="C58" i="115"/>
  <c r="A58" i="115" s="1"/>
  <c r="C59" i="115"/>
  <c r="A59" i="115" s="1"/>
  <c r="C60" i="115"/>
  <c r="A60" i="115" s="1"/>
  <c r="C61" i="115"/>
  <c r="A61" i="115" s="1"/>
  <c r="A47" i="115" l="1"/>
  <c r="A46" i="115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10" i="118"/>
  <c r="A6" i="118"/>
  <c r="A7" i="118"/>
  <c r="A8" i="118"/>
  <c r="A9" i="118"/>
  <c r="L8" i="114" l="1"/>
  <c r="L9" i="114"/>
  <c r="L10" i="114"/>
  <c r="L11" i="114"/>
  <c r="L12" i="114"/>
  <c r="L13" i="114"/>
  <c r="L14" i="114"/>
  <c r="L15" i="114"/>
  <c r="L16" i="114"/>
  <c r="L17" i="114"/>
  <c r="L18" i="114"/>
  <c r="L19" i="114"/>
  <c r="L20" i="114"/>
  <c r="L21" i="114"/>
  <c r="L22" i="114"/>
  <c r="L23" i="114"/>
  <c r="L24" i="114"/>
  <c r="L25" i="114"/>
  <c r="L26" i="114"/>
  <c r="L27" i="114"/>
  <c r="L28" i="114"/>
  <c r="L29" i="114"/>
  <c r="L30" i="114"/>
  <c r="L31" i="114"/>
  <c r="L32" i="114"/>
  <c r="L33" i="114"/>
  <c r="L34" i="114"/>
  <c r="L35" i="114"/>
  <c r="L36" i="114"/>
  <c r="L37" i="114"/>
  <c r="L38" i="114"/>
  <c r="L39" i="114"/>
  <c r="L40" i="114"/>
  <c r="L41" i="114"/>
  <c r="L42" i="114"/>
  <c r="L43" i="114"/>
  <c r="L44" i="114"/>
  <c r="L45" i="114"/>
  <c r="L46" i="114"/>
  <c r="L47" i="114"/>
  <c r="L48" i="114"/>
  <c r="L49" i="114"/>
  <c r="L50" i="114"/>
  <c r="L51" i="114"/>
  <c r="L52" i="114"/>
  <c r="L53" i="114"/>
  <c r="L54" i="114"/>
  <c r="L55" i="114"/>
  <c r="L56" i="114"/>
  <c r="K8" i="114"/>
  <c r="F8" i="116" s="1"/>
  <c r="K9" i="114"/>
  <c r="F9" i="116" s="1"/>
  <c r="K10" i="114"/>
  <c r="F10" i="116" s="1"/>
  <c r="K11" i="114"/>
  <c r="F11" i="116" s="1"/>
  <c r="K12" i="114"/>
  <c r="F12" i="116" s="1"/>
  <c r="K13" i="114"/>
  <c r="F13" i="116" s="1"/>
  <c r="K14" i="114"/>
  <c r="F14" i="116" s="1"/>
  <c r="K15" i="114"/>
  <c r="F15" i="116" s="1"/>
  <c r="K16" i="114"/>
  <c r="F16" i="116" s="1"/>
  <c r="K17" i="114"/>
  <c r="F17" i="116" s="1"/>
  <c r="K18" i="114"/>
  <c r="F18" i="116" s="1"/>
  <c r="K19" i="114"/>
  <c r="F19" i="116" s="1"/>
  <c r="K20" i="114"/>
  <c r="F20" i="116" s="1"/>
  <c r="K21" i="114"/>
  <c r="F21" i="116" s="1"/>
  <c r="K22" i="114"/>
  <c r="F22" i="116" s="1"/>
  <c r="K23" i="114"/>
  <c r="F23" i="116" s="1"/>
  <c r="K24" i="114"/>
  <c r="F24" i="116" s="1"/>
  <c r="K25" i="114"/>
  <c r="F25" i="116" s="1"/>
  <c r="K26" i="114"/>
  <c r="F26" i="116" s="1"/>
  <c r="K27" i="114"/>
  <c r="F27" i="116" s="1"/>
  <c r="K28" i="114"/>
  <c r="F28" i="116" s="1"/>
  <c r="K29" i="114"/>
  <c r="F29" i="116" s="1"/>
  <c r="K30" i="114"/>
  <c r="F30" i="116" s="1"/>
  <c r="K31" i="114"/>
  <c r="F31" i="116" s="1"/>
  <c r="K32" i="114"/>
  <c r="F32" i="116" s="1"/>
  <c r="K33" i="114"/>
  <c r="F33" i="116" s="1"/>
  <c r="K34" i="114"/>
  <c r="F34" i="116" s="1"/>
  <c r="K35" i="114"/>
  <c r="F35" i="116" s="1"/>
  <c r="K36" i="114"/>
  <c r="F36" i="116" s="1"/>
  <c r="K37" i="114"/>
  <c r="F37" i="116" s="1"/>
  <c r="K38" i="114"/>
  <c r="F38" i="116" s="1"/>
  <c r="K39" i="114"/>
  <c r="F39" i="116" s="1"/>
  <c r="K40" i="114"/>
  <c r="F40" i="116" s="1"/>
  <c r="K41" i="114"/>
  <c r="F41" i="116" s="1"/>
  <c r="K42" i="114"/>
  <c r="F42" i="116" s="1"/>
  <c r="K43" i="114"/>
  <c r="K44" i="114"/>
  <c r="F44" i="116" s="1"/>
  <c r="K45" i="114"/>
  <c r="F45" i="116" s="1"/>
  <c r="K46" i="114"/>
  <c r="F46" i="116" s="1"/>
  <c r="K47" i="114"/>
  <c r="F47" i="116" s="1"/>
  <c r="K48" i="114"/>
  <c r="F48" i="116" s="1"/>
  <c r="K49" i="114"/>
  <c r="F49" i="116" s="1"/>
  <c r="K50" i="114"/>
  <c r="F50" i="116" s="1"/>
  <c r="K51" i="114"/>
  <c r="F51" i="116" s="1"/>
  <c r="K52" i="114"/>
  <c r="F52" i="116" s="1"/>
  <c r="K53" i="114"/>
  <c r="F53" i="116" s="1"/>
  <c r="K54" i="114"/>
  <c r="F54" i="116" s="1"/>
  <c r="K55" i="114"/>
  <c r="F55" i="116" s="1"/>
  <c r="K56" i="114"/>
  <c r="F56" i="116" s="1"/>
  <c r="J8" i="114"/>
  <c r="J9" i="114"/>
  <c r="J10" i="114"/>
  <c r="J11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J24" i="114"/>
  <c r="J25" i="114"/>
  <c r="J26" i="114"/>
  <c r="J27" i="114"/>
  <c r="J28" i="114"/>
  <c r="J29" i="114"/>
  <c r="J30" i="114"/>
  <c r="J31" i="114"/>
  <c r="J32" i="114"/>
  <c r="J33" i="114"/>
  <c r="J34" i="114"/>
  <c r="J35" i="114"/>
  <c r="J36" i="114"/>
  <c r="J37" i="114"/>
  <c r="J38" i="114"/>
  <c r="J39" i="114"/>
  <c r="J40" i="114"/>
  <c r="J41" i="114"/>
  <c r="J42" i="114"/>
  <c r="J43" i="114"/>
  <c r="J44" i="114"/>
  <c r="J45" i="114"/>
  <c r="J46" i="114"/>
  <c r="J47" i="114"/>
  <c r="J48" i="114"/>
  <c r="J49" i="114"/>
  <c r="J50" i="114"/>
  <c r="J51" i="114"/>
  <c r="J52" i="114"/>
  <c r="J53" i="114"/>
  <c r="J54" i="114"/>
  <c r="J55" i="114"/>
  <c r="J56" i="114"/>
  <c r="B7" i="124"/>
  <c r="AA1" i="123"/>
  <c r="Z1" i="123"/>
  <c r="Y1" i="123"/>
  <c r="X1" i="123"/>
  <c r="AA4" i="123"/>
  <c r="Z4" i="123"/>
  <c r="Y4" i="123"/>
  <c r="X4" i="123"/>
  <c r="W1" i="123"/>
  <c r="V1" i="123"/>
  <c r="U1" i="123"/>
  <c r="T1" i="123"/>
  <c r="S1" i="123"/>
  <c r="R1" i="123"/>
  <c r="Q1" i="123"/>
  <c r="P1" i="123"/>
  <c r="O1" i="123"/>
  <c r="N1" i="123"/>
  <c r="M1" i="123"/>
  <c r="K1" i="123"/>
  <c r="J1" i="123"/>
  <c r="I1" i="123"/>
  <c r="H1" i="123"/>
  <c r="H4" i="123"/>
  <c r="W4" i="123"/>
  <c r="V4" i="123"/>
  <c r="U4" i="123"/>
  <c r="T4" i="123"/>
  <c r="S4" i="123"/>
  <c r="R4" i="123"/>
  <c r="Q4" i="123"/>
  <c r="P4" i="123"/>
  <c r="O4" i="123"/>
  <c r="N4" i="123"/>
  <c r="M4" i="123"/>
  <c r="L4" i="123"/>
  <c r="K4" i="123"/>
  <c r="J4" i="123"/>
  <c r="I4" i="123"/>
  <c r="C21" i="123" l="1" a="1"/>
  <c r="C21" i="123" s="1"/>
  <c r="A21" i="123" s="1"/>
  <c r="C6" i="123" a="1"/>
  <c r="C6" i="123" s="1"/>
  <c r="A6" i="123" s="1"/>
  <c r="C31" i="123" a="1"/>
  <c r="C31" i="123" s="1"/>
  <c r="A31" i="123" s="1"/>
  <c r="C13" i="123" a="1"/>
  <c r="C13" i="123" s="1"/>
  <c r="A13" i="123" s="1"/>
  <c r="C54" i="123" a="1"/>
  <c r="C54" i="123" s="1"/>
  <c r="A54" i="123" s="1"/>
  <c r="C46" i="123" a="1"/>
  <c r="C46" i="123" s="1"/>
  <c r="A46" i="123" s="1"/>
  <c r="C38" i="123" a="1"/>
  <c r="C38" i="123" s="1"/>
  <c r="A38" i="123" s="1"/>
  <c r="C30" i="123" a="1"/>
  <c r="C30" i="123" s="1"/>
  <c r="A30" i="123" s="1"/>
  <c r="C22" i="123" a="1"/>
  <c r="C22" i="123" s="1"/>
  <c r="A22" i="123" s="1"/>
  <c r="C39" i="123" a="1"/>
  <c r="C39" i="123" s="1"/>
  <c r="A39" i="123" s="1"/>
  <c r="C12" i="123" a="1"/>
  <c r="C12" i="123" s="1"/>
  <c r="A12" i="123" s="1"/>
  <c r="C53" i="123" a="1"/>
  <c r="C53" i="123" s="1"/>
  <c r="A53" i="123" s="1"/>
  <c r="C45" i="123" a="1"/>
  <c r="C45" i="123" s="1"/>
  <c r="A45" i="123" s="1"/>
  <c r="C37" i="123" a="1"/>
  <c r="C37" i="123" s="1"/>
  <c r="A37" i="123" s="1"/>
  <c r="C29" i="123" a="1"/>
  <c r="C29" i="123" s="1"/>
  <c r="A29" i="123" s="1"/>
  <c r="C23" i="123" a="1"/>
  <c r="C23" i="123" s="1"/>
  <c r="A23" i="123" s="1"/>
  <c r="C20" i="123" a="1"/>
  <c r="C20" i="123" s="1"/>
  <c r="C5" i="123" a="1"/>
  <c r="C5" i="123" s="1"/>
  <c r="A5" i="123" s="1"/>
  <c r="C11" i="123" a="1"/>
  <c r="C11" i="123" s="1"/>
  <c r="A11" i="123" s="1"/>
  <c r="C52" i="123" a="1"/>
  <c r="C52" i="123" s="1"/>
  <c r="A52" i="123" s="1"/>
  <c r="C44" i="123" a="1"/>
  <c r="C44" i="123" s="1"/>
  <c r="A44" i="123" s="1"/>
  <c r="C36" i="123" a="1"/>
  <c r="C36" i="123" s="1"/>
  <c r="A36" i="123" s="1"/>
  <c r="C28" i="123" a="1"/>
  <c r="C28" i="123" s="1"/>
  <c r="A28" i="123" s="1"/>
  <c r="C19" i="123" a="1"/>
  <c r="C19" i="123" s="1"/>
  <c r="C14" i="123" a="1"/>
  <c r="C14" i="123" s="1"/>
  <c r="A14" i="123" s="1"/>
  <c r="C18" i="123" a="1"/>
  <c r="C18" i="123" s="1"/>
  <c r="A18" i="123" s="1"/>
  <c r="C10" i="123" a="1"/>
  <c r="C10" i="123" s="1"/>
  <c r="A10" i="123" s="1"/>
  <c r="C51" i="123" a="1"/>
  <c r="C51" i="123" s="1"/>
  <c r="A51" i="123" s="1"/>
  <c r="C43" i="123" a="1"/>
  <c r="C43" i="123" s="1"/>
  <c r="A43" i="123" s="1"/>
  <c r="C35" i="123" a="1"/>
  <c r="C35" i="123" s="1"/>
  <c r="A35" i="123" s="1"/>
  <c r="C27" i="123" a="1"/>
  <c r="C27" i="123" s="1"/>
  <c r="A27" i="123" s="1"/>
  <c r="C47" i="123" a="1"/>
  <c r="C47" i="123" s="1"/>
  <c r="A47" i="123" s="1"/>
  <c r="C17" i="123" a="1"/>
  <c r="C17" i="123" s="1"/>
  <c r="A17" i="123" s="1"/>
  <c r="C9" i="123" a="1"/>
  <c r="C9" i="123" s="1"/>
  <c r="A9" i="123" s="1"/>
  <c r="C50" i="123" a="1"/>
  <c r="C50" i="123" s="1"/>
  <c r="A50" i="123" s="1"/>
  <c r="C42" i="123" a="1"/>
  <c r="C42" i="123" s="1"/>
  <c r="A42" i="123" s="1"/>
  <c r="C34" i="123" a="1"/>
  <c r="C34" i="123" s="1"/>
  <c r="A34" i="123" s="1"/>
  <c r="C26" i="123" a="1"/>
  <c r="C26" i="123" s="1"/>
  <c r="A26" i="123" s="1"/>
  <c r="C16" i="123" a="1"/>
  <c r="C16" i="123" s="1"/>
  <c r="A16" i="123" s="1"/>
  <c r="C8" i="123" a="1"/>
  <c r="C8" i="123" s="1"/>
  <c r="A8" i="123" s="1"/>
  <c r="C49" i="123" a="1"/>
  <c r="C49" i="123" s="1"/>
  <c r="A49" i="123" s="1"/>
  <c r="C41" i="123" a="1"/>
  <c r="C41" i="123" s="1"/>
  <c r="A41" i="123" s="1"/>
  <c r="C33" i="123" a="1"/>
  <c r="C33" i="123" s="1"/>
  <c r="A33" i="123" s="1"/>
  <c r="C25" i="123" a="1"/>
  <c r="C25" i="123" s="1"/>
  <c r="A25" i="123" s="1"/>
  <c r="C15" i="123" a="1"/>
  <c r="C15" i="123" s="1"/>
  <c r="A15" i="123" s="1"/>
  <c r="C7" i="123" a="1"/>
  <c r="C7" i="123" s="1"/>
  <c r="A7" i="123" s="1"/>
  <c r="C48" i="123" a="1"/>
  <c r="C48" i="123" s="1"/>
  <c r="A48" i="123" s="1"/>
  <c r="C40" i="123" a="1"/>
  <c r="C40" i="123" s="1"/>
  <c r="A40" i="123" s="1"/>
  <c r="C32" i="123" a="1"/>
  <c r="C32" i="123" s="1"/>
  <c r="A32" i="123" s="1"/>
  <c r="C24" i="123" a="1"/>
  <c r="C24" i="123" s="1"/>
  <c r="A24" i="123" s="1"/>
  <c r="F43" i="116"/>
  <c r="F48" i="115"/>
  <c r="F7" i="124"/>
  <c r="E7" i="124"/>
  <c r="N7" i="124" s="1"/>
  <c r="A7" i="124" l="1"/>
  <c r="I7" i="124"/>
  <c r="J7" i="124" s="1"/>
  <c r="C11" i="103" l="1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10" i="103"/>
  <c r="B11" i="103"/>
  <c r="A11" i="103" s="1"/>
  <c r="B12" i="103"/>
  <c r="A12" i="103" s="1"/>
  <c r="B13" i="103"/>
  <c r="A13" i="103" s="1"/>
  <c r="B14" i="103"/>
  <c r="A14" i="103" s="1"/>
  <c r="B15" i="103"/>
  <c r="A15" i="103" s="1"/>
  <c r="B16" i="103"/>
  <c r="A16" i="103" s="1"/>
  <c r="B17" i="103"/>
  <c r="A17" i="103" s="1"/>
  <c r="B18" i="103"/>
  <c r="A18" i="103" s="1"/>
  <c r="B19" i="103"/>
  <c r="A19" i="103" s="1"/>
  <c r="B20" i="103"/>
  <c r="A20" i="103" s="1"/>
  <c r="B21" i="103"/>
  <c r="A21" i="103" s="1"/>
  <c r="B22" i="103"/>
  <c r="A22" i="103" s="1"/>
  <c r="B23" i="103"/>
  <c r="A23" i="103" s="1"/>
  <c r="B24" i="103"/>
  <c r="A24" i="103" s="1"/>
  <c r="B25" i="103"/>
  <c r="A25" i="103" s="1"/>
  <c r="B26" i="103"/>
  <c r="A26" i="103" s="1"/>
  <c r="B27" i="103"/>
  <c r="A27" i="103" s="1"/>
  <c r="B28" i="103"/>
  <c r="A28" i="103" s="1"/>
  <c r="B10" i="103"/>
  <c r="A10" i="103" s="1"/>
  <c r="F18" i="123" a="1"/>
  <c r="F18" i="123" s="1"/>
  <c r="G18" i="123" s="1" a="1"/>
  <c r="G18" i="123" s="1"/>
  <c r="F17" i="123" a="1"/>
  <c r="F17" i="123" s="1"/>
  <c r="G17" i="123" s="1" a="1"/>
  <c r="G17" i="123" s="1"/>
  <c r="F16" i="123" a="1"/>
  <c r="F16" i="123" s="1"/>
  <c r="G16" i="123" s="1" a="1"/>
  <c r="G16" i="123" s="1"/>
  <c r="F15" i="123" a="1"/>
  <c r="F15" i="123" s="1"/>
  <c r="G15" i="123" s="1" a="1"/>
  <c r="G15" i="123" s="1"/>
  <c r="F14" i="123" a="1"/>
  <c r="F14" i="123" s="1"/>
  <c r="G14" i="123" s="1" a="1"/>
  <c r="G14" i="123" s="1"/>
  <c r="F13" i="123" a="1"/>
  <c r="F13" i="123" s="1"/>
  <c r="G13" i="123" s="1" a="1"/>
  <c r="G13" i="123" s="1"/>
  <c r="F12" i="123" a="1"/>
  <c r="F12" i="123" s="1"/>
  <c r="G12" i="123" s="1" a="1"/>
  <c r="G12" i="123" s="1"/>
  <c r="B6" i="123"/>
  <c r="F5" i="123" a="1"/>
  <c r="F5" i="123" s="1"/>
  <c r="AT1" i="123"/>
  <c r="AS1" i="123"/>
  <c r="AR1" i="123"/>
  <c r="AQ1" i="123"/>
  <c r="AP1" i="123"/>
  <c r="AO1" i="123"/>
  <c r="AN1" i="123"/>
  <c r="AM1" i="123"/>
  <c r="AL1" i="123"/>
  <c r="AK1" i="123"/>
  <c r="AJ1" i="123"/>
  <c r="AI1" i="123"/>
  <c r="AH1" i="123"/>
  <c r="AG1" i="123"/>
  <c r="AF1" i="123"/>
  <c r="G5" i="123" l="1" a="1"/>
  <c r="G5" i="123" s="1"/>
  <c r="M7" i="124" s="1"/>
  <c r="O7" i="124" s="1"/>
  <c r="P7" i="124" s="1"/>
  <c r="G7" i="124"/>
  <c r="K7" i="124" s="1"/>
  <c r="L7" i="124" s="1"/>
  <c r="B7" i="123"/>
  <c r="B9" i="124" s="1"/>
  <c r="B8" i="124"/>
  <c r="B8" i="123"/>
  <c r="A5" i="118"/>
  <c r="E4" i="124" l="1"/>
  <c r="E4" i="116"/>
  <c r="F8" i="124"/>
  <c r="E8" i="124"/>
  <c r="E9" i="124"/>
  <c r="F9" i="124"/>
  <c r="B9" i="123"/>
  <c r="B10" i="124"/>
  <c r="N9" i="124" l="1"/>
  <c r="I9" i="124"/>
  <c r="I8" i="124"/>
  <c r="N8" i="124"/>
  <c r="A8" i="124"/>
  <c r="E10" i="124"/>
  <c r="F10" i="124"/>
  <c r="B10" i="123"/>
  <c r="B11" i="124"/>
  <c r="A9" i="124"/>
  <c r="N10" i="124" l="1"/>
  <c r="I10" i="124"/>
  <c r="J10" i="124" s="1"/>
  <c r="F11" i="124"/>
  <c r="E11" i="124"/>
  <c r="B11" i="123"/>
  <c r="B12" i="124"/>
  <c r="A10" i="124"/>
  <c r="C20" i="52"/>
  <c r="C21" i="52"/>
  <c r="C22" i="52"/>
  <c r="H29" i="52"/>
  <c r="C47" i="15" a="1"/>
  <c r="I11" i="124" l="1"/>
  <c r="N11" i="124"/>
  <c r="F12" i="124"/>
  <c r="E12" i="124"/>
  <c r="B12" i="123"/>
  <c r="B13" i="124"/>
  <c r="A11" i="124"/>
  <c r="C47" i="15"/>
  <c r="A10" i="119"/>
  <c r="I12" i="124" l="1"/>
  <c r="J12" i="124" s="1"/>
  <c r="N12" i="124"/>
  <c r="F13" i="124"/>
  <c r="E13" i="124"/>
  <c r="B13" i="123"/>
  <c r="B14" i="124"/>
  <c r="A12" i="124"/>
  <c r="I13" i="124" l="1"/>
  <c r="J13" i="124" s="1"/>
  <c r="N13" i="124"/>
  <c r="G14" i="124"/>
  <c r="E14" i="124"/>
  <c r="F14" i="124"/>
  <c r="M14" i="124"/>
  <c r="O14" i="124" s="1"/>
  <c r="P14" i="124" s="1"/>
  <c r="B14" i="123"/>
  <c r="B15" i="124"/>
  <c r="A13" i="124"/>
  <c r="H42" i="65"/>
  <c r="G42" i="65"/>
  <c r="H41" i="65"/>
  <c r="G41" i="65"/>
  <c r="H40" i="65"/>
  <c r="G40" i="65"/>
  <c r="H39" i="65"/>
  <c r="G39" i="65"/>
  <c r="H38" i="65"/>
  <c r="G38" i="65"/>
  <c r="H37" i="65"/>
  <c r="G37" i="65"/>
  <c r="H36" i="65"/>
  <c r="G36" i="65"/>
  <c r="H35" i="65"/>
  <c r="G35" i="65"/>
  <c r="H34" i="65"/>
  <c r="G34" i="65"/>
  <c r="H33" i="65"/>
  <c r="G33" i="65"/>
  <c r="H32" i="65"/>
  <c r="G32" i="65"/>
  <c r="H31" i="65"/>
  <c r="G31" i="65"/>
  <c r="H30" i="65"/>
  <c r="G30" i="65"/>
  <c r="H29" i="65"/>
  <c r="G29" i="65"/>
  <c r="H28" i="65"/>
  <c r="G28" i="65"/>
  <c r="H27" i="65"/>
  <c r="G27" i="65"/>
  <c r="H26" i="65"/>
  <c r="G26" i="65"/>
  <c r="H25" i="65"/>
  <c r="G25" i="65"/>
  <c r="H24" i="65"/>
  <c r="G24" i="65"/>
  <c r="H23" i="65"/>
  <c r="G23" i="65"/>
  <c r="H22" i="65"/>
  <c r="G22" i="65"/>
  <c r="H21" i="65"/>
  <c r="G21" i="65"/>
  <c r="H20" i="65"/>
  <c r="G20" i="65"/>
  <c r="H19" i="65"/>
  <c r="G19" i="65"/>
  <c r="H18" i="65"/>
  <c r="G18" i="65"/>
  <c r="H17" i="65"/>
  <c r="G17" i="65"/>
  <c r="H16" i="65"/>
  <c r="G16" i="65"/>
  <c r="H15" i="65"/>
  <c r="G15" i="65"/>
  <c r="H14" i="65"/>
  <c r="G14" i="65"/>
  <c r="H13" i="65"/>
  <c r="G13" i="65"/>
  <c r="H12" i="65"/>
  <c r="G12" i="65"/>
  <c r="H11" i="65"/>
  <c r="G11" i="65"/>
  <c r="H10" i="65"/>
  <c r="G10" i="65"/>
  <c r="H9" i="65"/>
  <c r="G9" i="65"/>
  <c r="H8" i="65"/>
  <c r="G8" i="65"/>
  <c r="H7" i="65"/>
  <c r="G7" i="65"/>
  <c r="M41" i="114" l="1"/>
  <c r="H76" i="116"/>
  <c r="F87" i="118" a="1"/>
  <c r="F87" i="118" s="1"/>
  <c r="H89" i="116" s="1"/>
  <c r="F99" i="118" a="1"/>
  <c r="F99" i="118" s="1"/>
  <c r="F84" i="118" a="1"/>
  <c r="F84" i="118" s="1"/>
  <c r="H86" i="116" s="1"/>
  <c r="F82" i="118" a="1"/>
  <c r="F82" i="118" s="1"/>
  <c r="H84" i="116" s="1"/>
  <c r="F103" i="118" a="1"/>
  <c r="F103" i="118" s="1"/>
  <c r="F83" i="118" a="1"/>
  <c r="F83" i="118" s="1"/>
  <c r="H85" i="116" s="1"/>
  <c r="F92" i="118" a="1"/>
  <c r="F92" i="118" s="1"/>
  <c r="F90" i="118" a="1"/>
  <c r="F90" i="118" s="1"/>
  <c r="F79" i="118" a="1"/>
  <c r="F79" i="118" s="1"/>
  <c r="H81" i="116" s="1"/>
  <c r="F91" i="118" a="1"/>
  <c r="F91" i="118" s="1"/>
  <c r="F100" i="118" a="1"/>
  <c r="F100" i="118" s="1"/>
  <c r="F98" i="118" a="1"/>
  <c r="F98" i="118" s="1"/>
  <c r="F95" i="118" a="1"/>
  <c r="F95" i="118" s="1"/>
  <c r="H67" i="116"/>
  <c r="H74" i="116"/>
  <c r="H71" i="116"/>
  <c r="H61" i="116"/>
  <c r="H68" i="116"/>
  <c r="F104" i="118" a="1"/>
  <c r="F104" i="118" s="1"/>
  <c r="H62" i="116"/>
  <c r="H80" i="116"/>
  <c r="H79" i="116"/>
  <c r="H78" i="116"/>
  <c r="F94" i="118" a="1"/>
  <c r="F94" i="118" s="1"/>
  <c r="F97" i="118" a="1"/>
  <c r="F97" i="118" s="1"/>
  <c r="F102" i="118" a="1"/>
  <c r="F102" i="118" s="1"/>
  <c r="F86" i="118" a="1"/>
  <c r="F86" i="118" s="1"/>
  <c r="H88" i="116" s="1"/>
  <c r="H59" i="116"/>
  <c r="F88" i="118" a="1"/>
  <c r="F88" i="118" s="1"/>
  <c r="H73" i="116"/>
  <c r="F96" i="118" a="1"/>
  <c r="F96" i="118" s="1"/>
  <c r="F80" i="118" a="1"/>
  <c r="F80" i="118" s="1"/>
  <c r="H82" i="116" s="1"/>
  <c r="H77" i="116"/>
  <c r="H69" i="116"/>
  <c r="F81" i="118" a="1"/>
  <c r="F81" i="118" s="1"/>
  <c r="H83" i="116" s="1"/>
  <c r="H75" i="116"/>
  <c r="F85" i="118" a="1"/>
  <c r="F85" i="118" s="1"/>
  <c r="H87" i="116" s="1"/>
  <c r="F101" i="118" a="1"/>
  <c r="F101" i="118" s="1"/>
  <c r="H65" i="116"/>
  <c r="H72" i="116"/>
  <c r="H70" i="116"/>
  <c r="H63" i="116"/>
  <c r="F93" i="118" a="1"/>
  <c r="F93" i="118" s="1"/>
  <c r="H64" i="116"/>
  <c r="H60" i="116"/>
  <c r="F89" i="118" a="1"/>
  <c r="F89" i="118" s="1"/>
  <c r="D2" i="123"/>
  <c r="F11" i="123" s="1" a="1"/>
  <c r="F11" i="123" s="1"/>
  <c r="H58" i="116"/>
  <c r="H57" i="116"/>
  <c r="H18" i="116"/>
  <c r="H15" i="116"/>
  <c r="H30" i="116"/>
  <c r="H22" i="116"/>
  <c r="H17" i="116"/>
  <c r="H39" i="116"/>
  <c r="H25" i="116"/>
  <c r="H37" i="116"/>
  <c r="H16" i="116"/>
  <c r="H11" i="116"/>
  <c r="H10" i="116"/>
  <c r="F7" i="118" a="1"/>
  <c r="F7" i="118" s="1"/>
  <c r="H9" i="116" s="1"/>
  <c r="F6" i="118" a="1"/>
  <c r="F6" i="118" s="1"/>
  <c r="H8" i="116" s="1"/>
  <c r="H38" i="116"/>
  <c r="H26" i="116"/>
  <c r="H21" i="116"/>
  <c r="H36" i="116"/>
  <c r="H35" i="116"/>
  <c r="H29" i="116"/>
  <c r="H28" i="116"/>
  <c r="H23" i="116"/>
  <c r="H14" i="116"/>
  <c r="H24" i="116"/>
  <c r="H32" i="116"/>
  <c r="F5" i="118" a="1"/>
  <c r="F5" i="118" s="1"/>
  <c r="I14" i="124"/>
  <c r="N14" i="124"/>
  <c r="M15" i="124"/>
  <c r="O15" i="124" s="1"/>
  <c r="P15" i="124" s="1"/>
  <c r="G15" i="124"/>
  <c r="F15" i="124"/>
  <c r="E15" i="124"/>
  <c r="B15" i="123"/>
  <c r="B16" i="124"/>
  <c r="A14" i="124"/>
  <c r="F6" i="123" a="1"/>
  <c r="F6" i="123" s="1"/>
  <c r="E3" i="124"/>
  <c r="F9" i="123" l="1" a="1"/>
  <c r="F9" i="123" s="1"/>
  <c r="F10" i="123" a="1"/>
  <c r="F10" i="123" s="1"/>
  <c r="F8" i="123" a="1"/>
  <c r="F8" i="123" s="1"/>
  <c r="F7" i="123" a="1"/>
  <c r="F7" i="123" s="1"/>
  <c r="H62" i="115"/>
  <c r="M57" i="114"/>
  <c r="H63" i="115"/>
  <c r="M58" i="114"/>
  <c r="H65" i="115"/>
  <c r="M60" i="114"/>
  <c r="H69" i="115"/>
  <c r="M64" i="114"/>
  <c r="H68" i="115"/>
  <c r="M63" i="114"/>
  <c r="H75" i="115"/>
  <c r="M70" i="114"/>
  <c r="H77" i="115"/>
  <c r="M72" i="114"/>
  <c r="H70" i="115"/>
  <c r="T70" i="115" s="1"/>
  <c r="M65" i="114"/>
  <c r="H80" i="115"/>
  <c r="M75" i="114"/>
  <c r="H74" i="115"/>
  <c r="M69" i="114"/>
  <c r="H82" i="115"/>
  <c r="T82" i="115" s="1"/>
  <c r="M77" i="114"/>
  <c r="H78" i="115"/>
  <c r="M73" i="114"/>
  <c r="H64" i="115"/>
  <c r="M59" i="114"/>
  <c r="H83" i="115"/>
  <c r="M78" i="114"/>
  <c r="H84" i="115"/>
  <c r="M79" i="114"/>
  <c r="H85" i="115"/>
  <c r="M80" i="114"/>
  <c r="H67" i="115"/>
  <c r="M62" i="114"/>
  <c r="H73" i="115"/>
  <c r="M68" i="114"/>
  <c r="H66" i="115"/>
  <c r="M61" i="114"/>
  <c r="H76" i="115"/>
  <c r="M71" i="114"/>
  <c r="H79" i="115"/>
  <c r="M74" i="114"/>
  <c r="H72" i="115"/>
  <c r="M67" i="114"/>
  <c r="H81" i="115"/>
  <c r="M76" i="114"/>
  <c r="H47" i="115"/>
  <c r="M42" i="114"/>
  <c r="H52" i="116"/>
  <c r="H57" i="115"/>
  <c r="M52" i="114"/>
  <c r="H54" i="116"/>
  <c r="M54" i="114"/>
  <c r="H59" i="115"/>
  <c r="H51" i="116"/>
  <c r="M51" i="114"/>
  <c r="H56" i="115"/>
  <c r="H12" i="116"/>
  <c r="H17" i="115"/>
  <c r="M12" i="114"/>
  <c r="H47" i="116"/>
  <c r="M47" i="114"/>
  <c r="H52" i="115"/>
  <c r="H40" i="116"/>
  <c r="M40" i="114"/>
  <c r="H45" i="115"/>
  <c r="H36" i="115"/>
  <c r="H31" i="116"/>
  <c r="H46" i="116"/>
  <c r="M46" i="114"/>
  <c r="H51" i="115"/>
  <c r="H41" i="116"/>
  <c r="H46" i="115"/>
  <c r="H43" i="116"/>
  <c r="M43" i="114"/>
  <c r="H48" i="115"/>
  <c r="H49" i="116"/>
  <c r="M49" i="114"/>
  <c r="H54" i="115"/>
  <c r="H42" i="116"/>
  <c r="H34" i="116"/>
  <c r="H39" i="115"/>
  <c r="M34" i="114"/>
  <c r="H48" i="116"/>
  <c r="M48" i="114"/>
  <c r="H53" i="115"/>
  <c r="H56" i="116"/>
  <c r="M56" i="114"/>
  <c r="H61" i="115"/>
  <c r="H33" i="116"/>
  <c r="M33" i="114"/>
  <c r="H38" i="115"/>
  <c r="H53" i="116"/>
  <c r="M53" i="114"/>
  <c r="H58" i="115"/>
  <c r="H27" i="116"/>
  <c r="M27" i="114"/>
  <c r="H32" i="115"/>
  <c r="H44" i="116"/>
  <c r="H49" i="115"/>
  <c r="M44" i="114"/>
  <c r="H55" i="116"/>
  <c r="M55" i="114"/>
  <c r="H60" i="115"/>
  <c r="H19" i="116"/>
  <c r="M19" i="114"/>
  <c r="H24" i="115"/>
  <c r="H20" i="116"/>
  <c r="M20" i="114"/>
  <c r="H25" i="115"/>
  <c r="H45" i="116"/>
  <c r="H50" i="115"/>
  <c r="M45" i="114"/>
  <c r="H13" i="116"/>
  <c r="H18" i="115"/>
  <c r="M13" i="114"/>
  <c r="B3" i="124"/>
  <c r="B3" i="103"/>
  <c r="D26" i="103" s="1"/>
  <c r="J14" i="124"/>
  <c r="K14" i="124" s="1"/>
  <c r="L14" i="124" s="1"/>
  <c r="C3" i="85"/>
  <c r="C3" i="104"/>
  <c r="I15" i="124"/>
  <c r="N15" i="124"/>
  <c r="G6" i="123" a="1"/>
  <c r="G6" i="123" s="1"/>
  <c r="M8" i="124" s="1"/>
  <c r="O8" i="124" s="1"/>
  <c r="P8" i="124" s="1"/>
  <c r="G8" i="124"/>
  <c r="G9" i="123" a="1"/>
  <c r="G9" i="123" s="1"/>
  <c r="M11" i="124" s="1"/>
  <c r="O11" i="124" s="1"/>
  <c r="P11" i="124" s="1"/>
  <c r="G11" i="124"/>
  <c r="G10" i="123" a="1"/>
  <c r="G10" i="123" s="1"/>
  <c r="M12" i="124" s="1"/>
  <c r="O12" i="124" s="1"/>
  <c r="P12" i="124" s="1"/>
  <c r="G12" i="124"/>
  <c r="K12" i="124" s="1"/>
  <c r="L12" i="124" s="1"/>
  <c r="G8" i="123" a="1"/>
  <c r="G8" i="123" s="1"/>
  <c r="M10" i="124" s="1"/>
  <c r="O10" i="124" s="1"/>
  <c r="P10" i="124" s="1"/>
  <c r="G10" i="124"/>
  <c r="K10" i="124" s="1"/>
  <c r="L10" i="124" s="1"/>
  <c r="G7" i="123" a="1"/>
  <c r="G7" i="123" s="1"/>
  <c r="M9" i="124" s="1"/>
  <c r="O9" i="124" s="1"/>
  <c r="P9" i="124" s="1"/>
  <c r="G9" i="124"/>
  <c r="G11" i="123" a="1"/>
  <c r="G11" i="123" s="1"/>
  <c r="M13" i="124" s="1"/>
  <c r="O13" i="124" s="1"/>
  <c r="P13" i="124" s="1"/>
  <c r="G13" i="124"/>
  <c r="K13" i="124" s="1"/>
  <c r="L13" i="124" s="1"/>
  <c r="M16" i="124"/>
  <c r="O16" i="124" s="1"/>
  <c r="P16" i="124" s="1"/>
  <c r="F16" i="124"/>
  <c r="E16" i="124"/>
  <c r="G16" i="124"/>
  <c r="B16" i="123"/>
  <c r="B17" i="124"/>
  <c r="A15" i="124"/>
  <c r="C5" i="75"/>
  <c r="B8" i="69"/>
  <c r="B9" i="69"/>
  <c r="B10" i="69"/>
  <c r="B11" i="69"/>
  <c r="B12" i="69"/>
  <c r="B13" i="69"/>
  <c r="B14" i="69"/>
  <c r="B15" i="69"/>
  <c r="P7" i="65"/>
  <c r="E25" i="103" l="1"/>
  <c r="E12" i="103"/>
  <c r="D22" i="103"/>
  <c r="D16" i="103"/>
  <c r="D21" i="103"/>
  <c r="E27" i="103"/>
  <c r="D13" i="103"/>
  <c r="E19" i="103"/>
  <c r="D28" i="103"/>
  <c r="D25" i="103"/>
  <c r="D23" i="103"/>
  <c r="D20" i="103"/>
  <c r="D24" i="103"/>
  <c r="E28" i="103"/>
  <c r="D15" i="103"/>
  <c r="D27" i="103"/>
  <c r="E20" i="103"/>
  <c r="E26" i="103"/>
  <c r="E13" i="103"/>
  <c r="D10" i="103"/>
  <c r="E21" i="103"/>
  <c r="E23" i="103"/>
  <c r="D14" i="103"/>
  <c r="E15" i="103"/>
  <c r="D19" i="103"/>
  <c r="E24" i="103"/>
  <c r="D18" i="103"/>
  <c r="E18" i="103"/>
  <c r="E16" i="103"/>
  <c r="E10" i="103"/>
  <c r="D11" i="103"/>
  <c r="E22" i="103"/>
  <c r="E14" i="103"/>
  <c r="D17" i="103"/>
  <c r="E11" i="103"/>
  <c r="E17" i="103"/>
  <c r="D12" i="103"/>
  <c r="J15" i="124"/>
  <c r="K15" i="124" s="1"/>
  <c r="L15" i="124" s="1"/>
  <c r="I16" i="124"/>
  <c r="N16" i="124"/>
  <c r="E17" i="124"/>
  <c r="G17" i="124"/>
  <c r="F17" i="124"/>
  <c r="M17" i="124"/>
  <c r="O17" i="124" s="1"/>
  <c r="P17" i="124" s="1"/>
  <c r="B17" i="123"/>
  <c r="B18" i="124"/>
  <c r="A16" i="124"/>
  <c r="C20" i="111"/>
  <c r="L20" i="111" s="1"/>
  <c r="U20" i="111" s="1"/>
  <c r="AD20" i="111" s="1"/>
  <c r="C19" i="111"/>
  <c r="L19" i="111" s="1"/>
  <c r="U19" i="111" s="1"/>
  <c r="AD19" i="111" s="1"/>
  <c r="C18" i="111"/>
  <c r="C17" i="111"/>
  <c r="C16" i="111"/>
  <c r="L16" i="111" s="1"/>
  <c r="U16" i="111" s="1"/>
  <c r="AD16" i="111" s="1"/>
  <c r="C15" i="111"/>
  <c r="C14" i="111"/>
  <c r="C13" i="111"/>
  <c r="L13" i="111" s="1"/>
  <c r="U13" i="111" s="1"/>
  <c r="AD13" i="111" s="1"/>
  <c r="C12" i="111"/>
  <c r="C11" i="111"/>
  <c r="L11" i="111" s="1"/>
  <c r="U11" i="111" s="1"/>
  <c r="AD11" i="111" s="1"/>
  <c r="C10" i="111"/>
  <c r="L10" i="111" s="1"/>
  <c r="U10" i="111" s="1"/>
  <c r="AD10" i="111" s="1"/>
  <c r="J16" i="124" l="1"/>
  <c r="K16" i="124" s="1"/>
  <c r="L16" i="124" s="1"/>
  <c r="N17" i="124"/>
  <c r="I17" i="124"/>
  <c r="J17" i="124" s="1"/>
  <c r="K17" i="124" s="1"/>
  <c r="L17" i="124" s="1"/>
  <c r="E18" i="124"/>
  <c r="G18" i="124"/>
  <c r="F18" i="124"/>
  <c r="M18" i="124"/>
  <c r="O18" i="124" s="1"/>
  <c r="P18" i="124" s="1"/>
  <c r="B18" i="123"/>
  <c r="B19" i="124"/>
  <c r="A17" i="124"/>
  <c r="L18" i="111"/>
  <c r="U18" i="111" s="1"/>
  <c r="AD18" i="111" s="1"/>
  <c r="L17" i="111"/>
  <c r="U17" i="111" s="1"/>
  <c r="AD17" i="111" s="1"/>
  <c r="L15" i="111"/>
  <c r="U15" i="111" s="1"/>
  <c r="AD15" i="111" s="1"/>
  <c r="L14" i="111"/>
  <c r="U14" i="111" s="1"/>
  <c r="AD14" i="111" s="1"/>
  <c r="L12" i="111"/>
  <c r="U12" i="111" s="1"/>
  <c r="AD12" i="111" s="1"/>
  <c r="AI43" i="65"/>
  <c r="AI42" i="65"/>
  <c r="AI41" i="65"/>
  <c r="AI40" i="65"/>
  <c r="AI39" i="65"/>
  <c r="AI38" i="65"/>
  <c r="AI36" i="65"/>
  <c r="AI35" i="65"/>
  <c r="AI34" i="65"/>
  <c r="AI33" i="65"/>
  <c r="AI32" i="65"/>
  <c r="AI30" i="65"/>
  <c r="AI29" i="65"/>
  <c r="AI28" i="65"/>
  <c r="AI27" i="65"/>
  <c r="AI26" i="65"/>
  <c r="AI24" i="65"/>
  <c r="AI23" i="65"/>
  <c r="AI22" i="65"/>
  <c r="AI21" i="65"/>
  <c r="AI20" i="65"/>
  <c r="AI18" i="65"/>
  <c r="AI17" i="65"/>
  <c r="AI16" i="65"/>
  <c r="AI15" i="65"/>
  <c r="AI14" i="65"/>
  <c r="AI12" i="65"/>
  <c r="AI11" i="65"/>
  <c r="AI10" i="65"/>
  <c r="AI9" i="65"/>
  <c r="AI8" i="65"/>
  <c r="N18" i="124" l="1"/>
  <c r="I18" i="124"/>
  <c r="F19" i="124"/>
  <c r="E19" i="124"/>
  <c r="M19" i="124"/>
  <c r="O19" i="124" s="1"/>
  <c r="P19" i="124" s="1"/>
  <c r="G19" i="124"/>
  <c r="B19" i="123"/>
  <c r="B20" i="124"/>
  <c r="A18" i="124"/>
  <c r="AB8" i="111"/>
  <c r="AA8" i="111"/>
  <c r="Z8" i="111"/>
  <c r="Y8" i="111"/>
  <c r="X8" i="111"/>
  <c r="W8" i="111"/>
  <c r="AK8" i="111"/>
  <c r="AJ8" i="111"/>
  <c r="AI8" i="111"/>
  <c r="AH8" i="111"/>
  <c r="AG8" i="111"/>
  <c r="AF8" i="111"/>
  <c r="S8" i="111"/>
  <c r="R8" i="111"/>
  <c r="Q8" i="111"/>
  <c r="P8" i="111"/>
  <c r="O8" i="111"/>
  <c r="N8" i="111"/>
  <c r="C9" i="54"/>
  <c r="C10" i="54"/>
  <c r="F8" i="54"/>
  <c r="F7" i="54"/>
  <c r="J18" i="124" l="1"/>
  <c r="K18" i="124" s="1"/>
  <c r="L18" i="124" s="1"/>
  <c r="I19" i="124"/>
  <c r="N19" i="124"/>
  <c r="F20" i="124"/>
  <c r="G20" i="124"/>
  <c r="E20" i="124"/>
  <c r="M20" i="124"/>
  <c r="O20" i="124" s="1"/>
  <c r="P20" i="124" s="1"/>
  <c r="B20" i="123"/>
  <c r="B21" i="124"/>
  <c r="A19" i="124"/>
  <c r="A23" i="75"/>
  <c r="J19" i="124" l="1"/>
  <c r="K19" i="124" s="1"/>
  <c r="L19" i="124" s="1"/>
  <c r="I20" i="124"/>
  <c r="N20" i="124"/>
  <c r="E21" i="124"/>
  <c r="M21" i="124"/>
  <c r="G21" i="124"/>
  <c r="F21" i="124"/>
  <c r="B21" i="123"/>
  <c r="B22" i="124"/>
  <c r="A20" i="124"/>
  <c r="W3" i="119"/>
  <c r="W1" i="119" s="1"/>
  <c r="V3" i="119"/>
  <c r="V1" i="119" s="1"/>
  <c r="U3" i="119"/>
  <c r="U1" i="119" s="1"/>
  <c r="T3" i="119"/>
  <c r="T1" i="119" s="1"/>
  <c r="S3" i="119"/>
  <c r="S1" i="119" s="1"/>
  <c r="R1" i="119"/>
  <c r="Q3" i="119"/>
  <c r="Q1" i="119" s="1"/>
  <c r="P3" i="119"/>
  <c r="P1" i="119" s="1"/>
  <c r="O3" i="119"/>
  <c r="O1" i="119" s="1"/>
  <c r="N3" i="119"/>
  <c r="N1" i="119" s="1"/>
  <c r="M3" i="119"/>
  <c r="M1" i="119" s="1"/>
  <c r="L3" i="119"/>
  <c r="L1" i="119" s="1"/>
  <c r="J20" i="124" l="1"/>
  <c r="K20" i="124" s="1"/>
  <c r="L20" i="124" s="1"/>
  <c r="N21" i="124"/>
  <c r="O21" i="124" s="1"/>
  <c r="P21" i="124" s="1"/>
  <c r="I21" i="124"/>
  <c r="M22" i="124"/>
  <c r="G22" i="124"/>
  <c r="F22" i="124"/>
  <c r="E22" i="124"/>
  <c r="B22" i="123"/>
  <c r="B23" i="124"/>
  <c r="A21" i="124"/>
  <c r="J21" i="124" l="1"/>
  <c r="K21" i="124" s="1"/>
  <c r="L21" i="124" s="1"/>
  <c r="I22" i="124"/>
  <c r="N22" i="124"/>
  <c r="O22" i="124" s="1"/>
  <c r="P22" i="124" s="1"/>
  <c r="M23" i="124"/>
  <c r="G23" i="124"/>
  <c r="F23" i="124"/>
  <c r="E23" i="124"/>
  <c r="B23" i="123"/>
  <c r="B24" i="124"/>
  <c r="A22" i="124"/>
  <c r="B14" i="101"/>
  <c r="B53" i="101"/>
  <c r="B49" i="101"/>
  <c r="B51" i="101"/>
  <c r="B7" i="101"/>
  <c r="B10" i="101"/>
  <c r="B16" i="101"/>
  <c r="B13" i="101"/>
  <c r="B47" i="101"/>
  <c r="B38" i="101"/>
  <c r="B11" i="101"/>
  <c r="B25" i="101"/>
  <c r="B37" i="101"/>
  <c r="B12" i="101"/>
  <c r="B34" i="101"/>
  <c r="B5" i="101"/>
  <c r="B22" i="101"/>
  <c r="B24" i="101"/>
  <c r="B29" i="101"/>
  <c r="B17" i="101"/>
  <c r="B27" i="101"/>
  <c r="B23" i="101"/>
  <c r="B35" i="101"/>
  <c r="B52" i="101"/>
  <c r="B9" i="101"/>
  <c r="B18" i="101"/>
  <c r="B39" i="101"/>
  <c r="B26" i="101"/>
  <c r="B48" i="101"/>
  <c r="B43" i="101"/>
  <c r="B50" i="101"/>
  <c r="B42" i="101"/>
  <c r="B31" i="101"/>
  <c r="B15" i="101"/>
  <c r="B40" i="101"/>
  <c r="B20" i="101"/>
  <c r="B28" i="101"/>
  <c r="B44" i="101"/>
  <c r="B46" i="101"/>
  <c r="B8" i="101"/>
  <c r="B6" i="101"/>
  <c r="B33" i="101"/>
  <c r="B32" i="101"/>
  <c r="B30" i="101"/>
  <c r="B36" i="101"/>
  <c r="B41" i="101"/>
  <c r="B21" i="101"/>
  <c r="B19" i="101"/>
  <c r="B45" i="101"/>
  <c r="J22" i="124" l="1"/>
  <c r="K22" i="124" s="1"/>
  <c r="L22" i="124" s="1"/>
  <c r="I23" i="124"/>
  <c r="N23" i="124"/>
  <c r="O23" i="124" s="1"/>
  <c r="P23" i="124" s="1"/>
  <c r="M24" i="124"/>
  <c r="G24" i="124"/>
  <c r="F24" i="124"/>
  <c r="E24" i="124"/>
  <c r="B24" i="123"/>
  <c r="B25" i="124"/>
  <c r="A23" i="124"/>
  <c r="J23" i="124" l="1"/>
  <c r="K23" i="124" s="1"/>
  <c r="L23" i="124" s="1"/>
  <c r="N24" i="124"/>
  <c r="O24" i="124" s="1"/>
  <c r="P24" i="124" s="1"/>
  <c r="I24" i="124"/>
  <c r="M25" i="124"/>
  <c r="G25" i="124"/>
  <c r="F25" i="124"/>
  <c r="E25" i="124"/>
  <c r="B25" i="123"/>
  <c r="B26" i="124"/>
  <c r="A24" i="124"/>
  <c r="F6" i="69"/>
  <c r="J24" i="124" l="1"/>
  <c r="K24" i="124" s="1"/>
  <c r="L24" i="124" s="1"/>
  <c r="N25" i="124"/>
  <c r="O25" i="124" s="1"/>
  <c r="P25" i="124" s="1"/>
  <c r="I25" i="124"/>
  <c r="E26" i="124"/>
  <c r="M26" i="124"/>
  <c r="G26" i="124"/>
  <c r="F26" i="124"/>
  <c r="B26" i="123"/>
  <c r="B27" i="124"/>
  <c r="A25" i="124"/>
  <c r="F47" i="93"/>
  <c r="F13" i="93"/>
  <c r="B49" i="93"/>
  <c r="B50" i="93" s="1"/>
  <c r="B51" i="93" s="1"/>
  <c r="B52" i="93" s="1"/>
  <c r="B53" i="93" s="1"/>
  <c r="B54" i="93" s="1"/>
  <c r="B55" i="93" s="1"/>
  <c r="B56" i="93" s="1"/>
  <c r="B57" i="93" s="1"/>
  <c r="B58" i="93" s="1"/>
  <c r="B59" i="93" s="1"/>
  <c r="B60" i="93" s="1"/>
  <c r="B61" i="93" s="1"/>
  <c r="B62" i="93" s="1"/>
  <c r="B63" i="93" s="1"/>
  <c r="B64" i="93" s="1"/>
  <c r="B65" i="93" s="1"/>
  <c r="B66" i="93" s="1"/>
  <c r="B67" i="93" s="1"/>
  <c r="B68" i="93" s="1"/>
  <c r="B69" i="93" s="1"/>
  <c r="B70" i="93" s="1"/>
  <c r="B71" i="93" s="1"/>
  <c r="B72" i="93" s="1"/>
  <c r="B73" i="93" s="1"/>
  <c r="B38" i="93"/>
  <c r="B37" i="93" s="1"/>
  <c r="B36" i="93" s="1"/>
  <c r="B35" i="93" s="1"/>
  <c r="B34" i="93" s="1"/>
  <c r="B33" i="93" s="1"/>
  <c r="B32" i="93" s="1"/>
  <c r="B31" i="93" s="1"/>
  <c r="B30" i="93" s="1"/>
  <c r="B29" i="93" s="1"/>
  <c r="B28" i="93" s="1"/>
  <c r="B27" i="93" s="1"/>
  <c r="B26" i="93" s="1"/>
  <c r="B25" i="93" s="1"/>
  <c r="B24" i="93" s="1"/>
  <c r="B23" i="93" s="1"/>
  <c r="B22" i="93" s="1"/>
  <c r="B21" i="93" s="1"/>
  <c r="B20" i="93" s="1"/>
  <c r="B19" i="93" s="1"/>
  <c r="B18" i="93" s="1"/>
  <c r="B17" i="93" s="1"/>
  <c r="B16" i="93" s="1"/>
  <c r="B15" i="93" s="1"/>
  <c r="B14" i="93" s="1"/>
  <c r="C73" i="93"/>
  <c r="C35" i="93"/>
  <c r="C23" i="93"/>
  <c r="C21" i="93"/>
  <c r="C18" i="93"/>
  <c r="C24" i="93"/>
  <c r="C36" i="93"/>
  <c r="C68" i="93"/>
  <c r="C29" i="93"/>
  <c r="C33" i="93"/>
  <c r="C38" i="93"/>
  <c r="C22" i="93"/>
  <c r="C31" i="93"/>
  <c r="C71" i="93"/>
  <c r="C67" i="93"/>
  <c r="C20" i="93"/>
  <c r="C19" i="93"/>
  <c r="C32" i="93"/>
  <c r="C66" i="93"/>
  <c r="C39" i="93"/>
  <c r="C30" i="93"/>
  <c r="C27" i="93"/>
  <c r="C37" i="93"/>
  <c r="C34" i="93"/>
  <c r="C69" i="93"/>
  <c r="C25" i="93"/>
  <c r="C28" i="93"/>
  <c r="C26" i="93"/>
  <c r="C65" i="93"/>
  <c r="C72" i="93"/>
  <c r="C70" i="93"/>
  <c r="J25" i="124" l="1"/>
  <c r="K25" i="124" s="1"/>
  <c r="L25" i="124" s="1"/>
  <c r="N26" i="124"/>
  <c r="O26" i="124" s="1"/>
  <c r="P26" i="124" s="1"/>
  <c r="I26" i="124"/>
  <c r="M27" i="124"/>
  <c r="G27" i="124"/>
  <c r="E27" i="124"/>
  <c r="F27" i="124"/>
  <c r="B27" i="123"/>
  <c r="B28" i="124"/>
  <c r="A26" i="124"/>
  <c r="Z4" i="118"/>
  <c r="Y4" i="118"/>
  <c r="X4" i="118"/>
  <c r="W4" i="118"/>
  <c r="V4" i="118"/>
  <c r="U4" i="118"/>
  <c r="T4" i="118"/>
  <c r="S4" i="118"/>
  <c r="R4" i="118"/>
  <c r="Q4" i="118"/>
  <c r="P4" i="118"/>
  <c r="O4" i="118"/>
  <c r="C6" i="114"/>
  <c r="W36" i="93"/>
  <c r="X69" i="93"/>
  <c r="X67" i="93"/>
  <c r="W26" i="93"/>
  <c r="U73" i="93"/>
  <c r="Y28" i="93"/>
  <c r="U37" i="93"/>
  <c r="W37" i="93"/>
  <c r="U38" i="93"/>
  <c r="Y31" i="93"/>
  <c r="X70" i="93"/>
  <c r="Y29" i="93"/>
  <c r="AA20" i="93"/>
  <c r="AA37" i="93"/>
  <c r="W69" i="93"/>
  <c r="U18" i="93"/>
  <c r="X32" i="93"/>
  <c r="V26" i="93"/>
  <c r="W29" i="93"/>
  <c r="U30" i="93"/>
  <c r="Y27" i="93"/>
  <c r="V32" i="93"/>
  <c r="AA39" i="93"/>
  <c r="U69" i="93"/>
  <c r="AA32" i="93"/>
  <c r="U23" i="93"/>
  <c r="Z72" i="93"/>
  <c r="AA73" i="93"/>
  <c r="U19" i="93"/>
  <c r="T39" i="93"/>
  <c r="AA65" i="93"/>
  <c r="T65" i="93"/>
  <c r="V20" i="93"/>
  <c r="Y65" i="93"/>
  <c r="T30" i="93"/>
  <c r="T70" i="93"/>
  <c r="V68" i="93"/>
  <c r="X31" i="93"/>
  <c r="AA72" i="93"/>
  <c r="T33" i="93"/>
  <c r="W38" i="93"/>
  <c r="V73" i="93"/>
  <c r="Z69" i="93"/>
  <c r="X73" i="93"/>
  <c r="W31" i="93"/>
  <c r="Z25" i="93"/>
  <c r="T23" i="93"/>
  <c r="V31" i="93"/>
  <c r="W22" i="93"/>
  <c r="Z67" i="93"/>
  <c r="U68" i="93"/>
  <c r="W72" i="93"/>
  <c r="W25" i="93"/>
  <c r="Y39" i="93"/>
  <c r="X19" i="93"/>
  <c r="V34" i="93"/>
  <c r="U21" i="93"/>
  <c r="W35" i="93"/>
  <c r="W32" i="93"/>
  <c r="W27" i="93"/>
  <c r="V35" i="93"/>
  <c r="V27" i="93"/>
  <c r="Z34" i="93"/>
  <c r="W28" i="93"/>
  <c r="U65" i="93"/>
  <c r="X38" i="93"/>
  <c r="AA26" i="93"/>
  <c r="Z27" i="93"/>
  <c r="X39" i="93"/>
  <c r="U66" i="93"/>
  <c r="T18" i="93"/>
  <c r="Y38" i="93"/>
  <c r="T72" i="93"/>
  <c r="T66" i="93"/>
  <c r="V18" i="93"/>
  <c r="U67" i="93"/>
  <c r="W30" i="93"/>
  <c r="V67" i="93"/>
  <c r="Y67" i="93"/>
  <c r="X66" i="93"/>
  <c r="Z28" i="93"/>
  <c r="W65" i="93"/>
  <c r="V25" i="93"/>
  <c r="V22" i="93"/>
  <c r="Y70" i="93"/>
  <c r="Y35" i="93"/>
  <c r="Y30" i="93"/>
  <c r="W34" i="93"/>
  <c r="Y68" i="93"/>
  <c r="U35" i="93"/>
  <c r="Z38" i="93"/>
  <c r="Y26" i="93"/>
  <c r="T35" i="93"/>
  <c r="T26" i="93"/>
  <c r="U25" i="93"/>
  <c r="Z35" i="93"/>
  <c r="W19" i="93"/>
  <c r="T38" i="93"/>
  <c r="X20" i="93"/>
  <c r="AA19" i="93"/>
  <c r="T69" i="93"/>
  <c r="T20" i="93"/>
  <c r="W39" i="93"/>
  <c r="Y69" i="93"/>
  <c r="U24" i="93"/>
  <c r="X34" i="93"/>
  <c r="Y66" i="93"/>
  <c r="W21" i="93"/>
  <c r="W71" i="93"/>
  <c r="X35" i="93"/>
  <c r="Y37" i="93"/>
  <c r="AA30" i="93"/>
  <c r="W68" i="93"/>
  <c r="Y71" i="93"/>
  <c r="W18" i="93"/>
  <c r="X22" i="93"/>
  <c r="Z73" i="93"/>
  <c r="Z33" i="93"/>
  <c r="W70" i="93"/>
  <c r="AA69" i="93"/>
  <c r="AA71" i="93"/>
  <c r="X36" i="93"/>
  <c r="Y18" i="93"/>
  <c r="U31" i="93"/>
  <c r="AA29" i="93"/>
  <c r="T73" i="93"/>
  <c r="W73" i="93"/>
  <c r="U27" i="93"/>
  <c r="U20" i="93"/>
  <c r="V71" i="93"/>
  <c r="W20" i="93"/>
  <c r="V23" i="93"/>
  <c r="X23" i="93"/>
  <c r="V38" i="93"/>
  <c r="X33" i="93"/>
  <c r="T68" i="93"/>
  <c r="U22" i="93"/>
  <c r="Z19" i="93"/>
  <c r="X21" i="93"/>
  <c r="V33" i="93"/>
  <c r="AA22" i="93"/>
  <c r="U32" i="93"/>
  <c r="Z22" i="93"/>
  <c r="W33" i="93"/>
  <c r="AA66" i="93"/>
  <c r="Y19" i="93"/>
  <c r="AA38" i="93"/>
  <c r="V28" i="93"/>
  <c r="AA68" i="93"/>
  <c r="X26" i="93"/>
  <c r="T21" i="93"/>
  <c r="U34" i="93"/>
  <c r="Z65" i="93"/>
  <c r="Z70" i="93"/>
  <c r="Y24" i="93"/>
  <c r="X65" i="93"/>
  <c r="Z31" i="93"/>
  <c r="Z39" i="93"/>
  <c r="W23" i="93"/>
  <c r="X71" i="93"/>
  <c r="Y20" i="93"/>
  <c r="Z21" i="93"/>
  <c r="Z36" i="93"/>
  <c r="X37" i="93"/>
  <c r="V21" i="93"/>
  <c r="U33" i="93"/>
  <c r="V70" i="93"/>
  <c r="T29" i="93"/>
  <c r="W66" i="93"/>
  <c r="X28" i="93"/>
  <c r="T31" i="93"/>
  <c r="X24" i="93"/>
  <c r="AA36" i="93"/>
  <c r="Y36" i="93"/>
  <c r="X30" i="93"/>
  <c r="AA21" i="93"/>
  <c r="Y73" i="93"/>
  <c r="T27" i="93"/>
  <c r="AA18" i="93"/>
  <c r="V65" i="93"/>
  <c r="Z29" i="93"/>
  <c r="T67" i="93"/>
  <c r="U70" i="93"/>
  <c r="Y23" i="93"/>
  <c r="X68" i="93"/>
  <c r="Y72" i="93"/>
  <c r="Z18" i="93"/>
  <c r="U28" i="93"/>
  <c r="T22" i="93"/>
  <c r="W24" i="93"/>
  <c r="AA27" i="93"/>
  <c r="V29" i="93"/>
  <c r="X27" i="93"/>
  <c r="V19" i="93"/>
  <c r="V66" i="93"/>
  <c r="X72" i="93"/>
  <c r="T25" i="93"/>
  <c r="Y22" i="93"/>
  <c r="AA23" i="93"/>
  <c r="Y33" i="93"/>
  <c r="AA70" i="93"/>
  <c r="T71" i="93"/>
  <c r="T32" i="93"/>
  <c r="T37" i="93"/>
  <c r="Z68" i="93"/>
  <c r="Z37" i="93"/>
  <c r="Y34" i="93"/>
  <c r="U36" i="93"/>
  <c r="Z20" i="93"/>
  <c r="AA31" i="93"/>
  <c r="T36" i="93"/>
  <c r="V30" i="93"/>
  <c r="Z24" i="93"/>
  <c r="Z71" i="93"/>
  <c r="AA25" i="93"/>
  <c r="V37" i="93"/>
  <c r="Y25" i="93"/>
  <c r="Y21" i="93"/>
  <c r="X25" i="93"/>
  <c r="Y32" i="93"/>
  <c r="T24" i="93"/>
  <c r="Z26" i="93"/>
  <c r="AA67" i="93"/>
  <c r="Z30" i="93"/>
  <c r="U26" i="93"/>
  <c r="X18" i="93"/>
  <c r="U71" i="93"/>
  <c r="T19" i="93"/>
  <c r="T28" i="93"/>
  <c r="Z66" i="93"/>
  <c r="V72" i="93"/>
  <c r="U29" i="93"/>
  <c r="U72" i="93"/>
  <c r="V69" i="93"/>
  <c r="U39" i="93"/>
  <c r="AA33" i="93"/>
  <c r="AA34" i="93"/>
  <c r="AA28" i="93"/>
  <c r="W67" i="93"/>
  <c r="AA24" i="93"/>
  <c r="Z23" i="93"/>
  <c r="T34" i="93"/>
  <c r="AA35" i="93"/>
  <c r="V24" i="93"/>
  <c r="V39" i="93"/>
  <c r="V36" i="93"/>
  <c r="X29" i="93"/>
  <c r="Z32" i="93"/>
  <c r="J26" i="124" l="1"/>
  <c r="K26" i="124" s="1"/>
  <c r="L26" i="124" s="1"/>
  <c r="N27" i="124"/>
  <c r="O27" i="124" s="1"/>
  <c r="P27" i="124" s="1"/>
  <c r="I27" i="124"/>
  <c r="M28" i="124"/>
  <c r="G28" i="124"/>
  <c r="F28" i="124"/>
  <c r="E28" i="124"/>
  <c r="B28" i="123"/>
  <c r="B29" i="124"/>
  <c r="A27" i="124"/>
  <c r="T47" i="93"/>
  <c r="H47" i="93"/>
  <c r="C64" i="93"/>
  <c r="J27" i="124" l="1"/>
  <c r="K27" i="124" s="1"/>
  <c r="L27" i="124" s="1"/>
  <c r="N28" i="124"/>
  <c r="O28" i="124" s="1"/>
  <c r="P28" i="124" s="1"/>
  <c r="I28" i="124"/>
  <c r="G29" i="124"/>
  <c r="E29" i="124"/>
  <c r="F29" i="124"/>
  <c r="M29" i="124"/>
  <c r="B29" i="123"/>
  <c r="B30" i="124"/>
  <c r="A28" i="124"/>
  <c r="J47" i="93"/>
  <c r="V47" i="93"/>
  <c r="C3" i="114"/>
  <c r="X64" i="93"/>
  <c r="Z64" i="93"/>
  <c r="W64" i="93"/>
  <c r="V64" i="93"/>
  <c r="U64" i="93"/>
  <c r="AA64" i="93"/>
  <c r="C63" i="93"/>
  <c r="Y64" i="93"/>
  <c r="T64" i="93"/>
  <c r="I85" i="116" l="1"/>
  <c r="I83" i="116"/>
  <c r="I84" i="116"/>
  <c r="I89" i="116"/>
  <c r="I82" i="116"/>
  <c r="I87" i="116"/>
  <c r="I88" i="116"/>
  <c r="I86" i="116"/>
  <c r="I81" i="116"/>
  <c r="J28" i="124"/>
  <c r="K28" i="124" s="1"/>
  <c r="L28" i="124" s="1"/>
  <c r="AQ1" i="114"/>
  <c r="AR1" i="114"/>
  <c r="AK1" i="114"/>
  <c r="AL1" i="114"/>
  <c r="AM1" i="114"/>
  <c r="AN1" i="114"/>
  <c r="AO1" i="114"/>
  <c r="AP1" i="114"/>
  <c r="I29" i="124"/>
  <c r="N29" i="124"/>
  <c r="O29" i="124" s="1"/>
  <c r="P29" i="124" s="1"/>
  <c r="M30" i="124"/>
  <c r="G30" i="124"/>
  <c r="F30" i="124"/>
  <c r="E30" i="124"/>
  <c r="B30" i="123"/>
  <c r="B31" i="124"/>
  <c r="A29" i="124"/>
  <c r="X47" i="93"/>
  <c r="L47" i="93"/>
  <c r="A5" i="72"/>
  <c r="Y63" i="93"/>
  <c r="W63" i="93"/>
  <c r="T63" i="93"/>
  <c r="V63" i="93"/>
  <c r="C62" i="93"/>
  <c r="U63" i="93"/>
  <c r="X63" i="93"/>
  <c r="AA63" i="93"/>
  <c r="Z63" i="93"/>
  <c r="M86" i="116" l="1"/>
  <c r="N86" i="116"/>
  <c r="O86" i="116"/>
  <c r="M88" i="116"/>
  <c r="N88" i="116"/>
  <c r="O88" i="116"/>
  <c r="M87" i="116"/>
  <c r="N87" i="116"/>
  <c r="O87" i="116"/>
  <c r="M82" i="116"/>
  <c r="N82" i="116"/>
  <c r="O82" i="116"/>
  <c r="M89" i="116"/>
  <c r="N89" i="116"/>
  <c r="O89" i="116"/>
  <c r="M84" i="116"/>
  <c r="N84" i="116"/>
  <c r="O84" i="116"/>
  <c r="M83" i="116"/>
  <c r="N83" i="116"/>
  <c r="O83" i="116"/>
  <c r="M81" i="116"/>
  <c r="N81" i="116"/>
  <c r="O81" i="116"/>
  <c r="M85" i="116"/>
  <c r="N85" i="116"/>
  <c r="O85" i="116"/>
  <c r="J29" i="124"/>
  <c r="K29" i="124" s="1"/>
  <c r="L29" i="124" s="1"/>
  <c r="I30" i="124"/>
  <c r="N30" i="124"/>
  <c r="O30" i="124" s="1"/>
  <c r="P30" i="124" s="1"/>
  <c r="M31" i="124"/>
  <c r="G31" i="124"/>
  <c r="F31" i="124"/>
  <c r="E31" i="124"/>
  <c r="B31" i="123"/>
  <c r="B32" i="124"/>
  <c r="A30" i="124"/>
  <c r="Z47" i="93"/>
  <c r="U62" i="93"/>
  <c r="W62" i="93"/>
  <c r="C61" i="93"/>
  <c r="V62" i="93"/>
  <c r="X62" i="93"/>
  <c r="Y62" i="93"/>
  <c r="T62" i="93"/>
  <c r="Z62" i="93"/>
  <c r="AA62" i="93"/>
  <c r="J30" i="124" l="1"/>
  <c r="K30" i="124" s="1"/>
  <c r="L30" i="124" s="1"/>
  <c r="I31" i="124"/>
  <c r="N31" i="124"/>
  <c r="O31" i="124" s="1"/>
  <c r="P31" i="124" s="1"/>
  <c r="M32" i="124"/>
  <c r="G32" i="124"/>
  <c r="F32" i="124"/>
  <c r="E32" i="124"/>
  <c r="B32" i="123"/>
  <c r="B33" i="124"/>
  <c r="A31" i="124"/>
  <c r="T1" i="114"/>
  <c r="U1" i="114"/>
  <c r="V1" i="114"/>
  <c r="W1" i="114"/>
  <c r="X1" i="114"/>
  <c r="Y1" i="114"/>
  <c r="Z1" i="114"/>
  <c r="AA1" i="114"/>
  <c r="AB1" i="114"/>
  <c r="AC1" i="114"/>
  <c r="AD1" i="114"/>
  <c r="AE1" i="114"/>
  <c r="AF1" i="114"/>
  <c r="AG1" i="114"/>
  <c r="AH1" i="114"/>
  <c r="AI1" i="114"/>
  <c r="AJ1" i="114"/>
  <c r="Q1" i="114"/>
  <c r="R1" i="114"/>
  <c r="P1" i="114"/>
  <c r="O1" i="114"/>
  <c r="N1" i="114"/>
  <c r="Y61" i="93"/>
  <c r="Z61" i="93"/>
  <c r="U61" i="93"/>
  <c r="W61" i="93"/>
  <c r="X61" i="93"/>
  <c r="AA61" i="93"/>
  <c r="V61" i="93"/>
  <c r="C60" i="93"/>
  <c r="T61" i="93"/>
  <c r="J31" i="124" l="1"/>
  <c r="K31" i="124" s="1"/>
  <c r="L31" i="124" s="1"/>
  <c r="N32" i="124"/>
  <c r="O32" i="124" s="1"/>
  <c r="P32" i="124" s="1"/>
  <c r="I32" i="124"/>
  <c r="M33" i="124"/>
  <c r="G33" i="124"/>
  <c r="F33" i="124"/>
  <c r="E33" i="124"/>
  <c r="B33" i="123"/>
  <c r="B34" i="124"/>
  <c r="A32" i="124"/>
  <c r="U60" i="93"/>
  <c r="C17" i="93"/>
  <c r="C14" i="93"/>
  <c r="V60" i="93"/>
  <c r="C59" i="93"/>
  <c r="X60" i="93"/>
  <c r="C16" i="93"/>
  <c r="T60" i="93"/>
  <c r="Y60" i="93"/>
  <c r="Z60" i="93"/>
  <c r="W60" i="93"/>
  <c r="AA60" i="93"/>
  <c r="C15" i="93"/>
  <c r="J32" i="124" l="1"/>
  <c r="K32" i="124" s="1"/>
  <c r="L32" i="124" s="1"/>
  <c r="N33" i="124"/>
  <c r="O33" i="124" s="1"/>
  <c r="P33" i="124" s="1"/>
  <c r="I33" i="124"/>
  <c r="M34" i="124"/>
  <c r="G34" i="124"/>
  <c r="F34" i="124"/>
  <c r="E34" i="124"/>
  <c r="B34" i="123"/>
  <c r="B35" i="124"/>
  <c r="A33" i="124"/>
  <c r="C58" i="93"/>
  <c r="Y59" i="93"/>
  <c r="AA59" i="93"/>
  <c r="W59" i="93"/>
  <c r="X59" i="93"/>
  <c r="V59" i="93"/>
  <c r="U59" i="93"/>
  <c r="Z59" i="93"/>
  <c r="T59" i="93"/>
  <c r="J33" i="124" l="1"/>
  <c r="K33" i="124" s="1"/>
  <c r="L33" i="124" s="1"/>
  <c r="N34" i="124"/>
  <c r="O34" i="124" s="1"/>
  <c r="P34" i="124" s="1"/>
  <c r="I34" i="124"/>
  <c r="G35" i="124"/>
  <c r="M35" i="124"/>
  <c r="F35" i="124"/>
  <c r="E35" i="124"/>
  <c r="B35" i="123"/>
  <c r="B36" i="124"/>
  <c r="A34" i="124"/>
  <c r="AA58" i="93"/>
  <c r="W58" i="93"/>
  <c r="C57" i="93"/>
  <c r="Y58" i="93"/>
  <c r="X58" i="93"/>
  <c r="Z58" i="93"/>
  <c r="V58" i="93"/>
  <c r="T58" i="93"/>
  <c r="U58" i="93"/>
  <c r="J34" i="124" l="1"/>
  <c r="K34" i="124" s="1"/>
  <c r="L34" i="124" s="1"/>
  <c r="N35" i="124"/>
  <c r="O35" i="124" s="1"/>
  <c r="P35" i="124" s="1"/>
  <c r="I35" i="124"/>
  <c r="M36" i="124"/>
  <c r="G36" i="124"/>
  <c r="F36" i="124"/>
  <c r="E36" i="124"/>
  <c r="B36" i="123"/>
  <c r="B37" i="124"/>
  <c r="A35" i="124"/>
  <c r="AA57" i="93"/>
  <c r="V57" i="93"/>
  <c r="W57" i="93"/>
  <c r="Y57" i="93"/>
  <c r="C56" i="93"/>
  <c r="X57" i="93"/>
  <c r="U57" i="93"/>
  <c r="Z57" i="93"/>
  <c r="T57" i="93"/>
  <c r="J35" i="124" l="1"/>
  <c r="K35" i="124" s="1"/>
  <c r="L35" i="124" s="1"/>
  <c r="N36" i="124"/>
  <c r="O36" i="124" s="1"/>
  <c r="P36" i="124" s="1"/>
  <c r="I36" i="124"/>
  <c r="M37" i="124"/>
  <c r="G37" i="124"/>
  <c r="F37" i="124"/>
  <c r="E37" i="124"/>
  <c r="B37" i="123"/>
  <c r="B38" i="124"/>
  <c r="A36" i="124"/>
  <c r="F10" i="54"/>
  <c r="U56" i="93"/>
  <c r="C55" i="93"/>
  <c r="T56" i="93"/>
  <c r="W56" i="93"/>
  <c r="X56" i="93"/>
  <c r="Y56" i="93"/>
  <c r="AA56" i="93"/>
  <c r="Z56" i="93"/>
  <c r="V56" i="93"/>
  <c r="J36" i="124" l="1"/>
  <c r="K36" i="124" s="1"/>
  <c r="L36" i="124" s="1"/>
  <c r="N37" i="124"/>
  <c r="O37" i="124" s="1"/>
  <c r="P37" i="124" s="1"/>
  <c r="I37" i="124"/>
  <c r="G38" i="124"/>
  <c r="F38" i="124"/>
  <c r="M38" i="124"/>
  <c r="E38" i="124"/>
  <c r="B38" i="123"/>
  <c r="B39" i="124"/>
  <c r="A37" i="124"/>
  <c r="F30" i="15"/>
  <c r="V55" i="93"/>
  <c r="U55" i="93"/>
  <c r="C54" i="93"/>
  <c r="AA55" i="93"/>
  <c r="X55" i="93"/>
  <c r="Z55" i="93"/>
  <c r="W55" i="93"/>
  <c r="T55" i="93"/>
  <c r="Y55" i="93"/>
  <c r="C53" i="93"/>
  <c r="J37" i="124" l="1"/>
  <c r="K37" i="124" s="1"/>
  <c r="L37" i="124" s="1"/>
  <c r="I38" i="124"/>
  <c r="N38" i="124"/>
  <c r="O38" i="124" s="1"/>
  <c r="P38" i="124" s="1"/>
  <c r="M39" i="124"/>
  <c r="G39" i="124"/>
  <c r="F39" i="124"/>
  <c r="E39" i="124"/>
  <c r="B39" i="123"/>
  <c r="B40" i="124"/>
  <c r="A38" i="124"/>
  <c r="T54" i="93"/>
  <c r="V53" i="93"/>
  <c r="T53" i="93"/>
  <c r="Y53" i="93"/>
  <c r="Z53" i="93"/>
  <c r="U54" i="93"/>
  <c r="W53" i="93"/>
  <c r="C52" i="93"/>
  <c r="X54" i="93"/>
  <c r="Y54" i="93"/>
  <c r="W54" i="93"/>
  <c r="AA54" i="93"/>
  <c r="V54" i="93"/>
  <c r="X53" i="93"/>
  <c r="U53" i="93"/>
  <c r="AA53" i="93"/>
  <c r="Z54" i="93"/>
  <c r="J38" i="124" l="1"/>
  <c r="K38" i="124" s="1"/>
  <c r="L38" i="124" s="1"/>
  <c r="I39" i="124"/>
  <c r="N39" i="124"/>
  <c r="O39" i="124" s="1"/>
  <c r="P39" i="124" s="1"/>
  <c r="M40" i="124"/>
  <c r="G40" i="124"/>
  <c r="F40" i="124"/>
  <c r="E40" i="124"/>
  <c r="B40" i="123"/>
  <c r="B41" i="124"/>
  <c r="A39" i="124"/>
  <c r="T52" i="93"/>
  <c r="Y52" i="93"/>
  <c r="V52" i="93"/>
  <c r="U52" i="93"/>
  <c r="AA52" i="93"/>
  <c r="X52" i="93"/>
  <c r="C51" i="93"/>
  <c r="Z52" i="93"/>
  <c r="W52" i="93"/>
  <c r="J39" i="124" l="1"/>
  <c r="K39" i="124" s="1"/>
  <c r="L39" i="124" s="1"/>
  <c r="N40" i="124"/>
  <c r="O40" i="124" s="1"/>
  <c r="P40" i="124" s="1"/>
  <c r="I40" i="124"/>
  <c r="M41" i="124"/>
  <c r="G41" i="124"/>
  <c r="F41" i="124"/>
  <c r="E41" i="124"/>
  <c r="B41" i="123"/>
  <c r="B42" i="124"/>
  <c r="A40" i="124"/>
  <c r="W51" i="93"/>
  <c r="V51" i="93"/>
  <c r="T51" i="93"/>
  <c r="X51" i="93"/>
  <c r="Z51" i="93"/>
  <c r="C50" i="93"/>
  <c r="U51" i="93"/>
  <c r="AA51" i="93"/>
  <c r="Y51" i="93"/>
  <c r="J40" i="124" l="1"/>
  <c r="K40" i="124" s="1"/>
  <c r="L40" i="124" s="1"/>
  <c r="N41" i="124"/>
  <c r="O41" i="124" s="1"/>
  <c r="P41" i="124" s="1"/>
  <c r="I41" i="124"/>
  <c r="M42" i="124"/>
  <c r="G42" i="124"/>
  <c r="F42" i="124"/>
  <c r="E42" i="124"/>
  <c r="B42" i="123"/>
  <c r="B43" i="124"/>
  <c r="A41" i="124"/>
  <c r="T50" i="93"/>
  <c r="C48" i="93"/>
  <c r="U50" i="93"/>
  <c r="Z50" i="93"/>
  <c r="AA50" i="93"/>
  <c r="Y50" i="93"/>
  <c r="C49" i="93"/>
  <c r="X50" i="93"/>
  <c r="V50" i="93"/>
  <c r="W50" i="93"/>
  <c r="J41" i="124" l="1"/>
  <c r="K41" i="124" s="1"/>
  <c r="L41" i="124" s="1"/>
  <c r="N42" i="124"/>
  <c r="O42" i="124" s="1"/>
  <c r="P42" i="124" s="1"/>
  <c r="I42" i="124"/>
  <c r="M43" i="124"/>
  <c r="G43" i="124"/>
  <c r="E43" i="124"/>
  <c r="F43" i="124"/>
  <c r="B43" i="123"/>
  <c r="B44" i="124"/>
  <c r="A42" i="124"/>
  <c r="W48" i="93"/>
  <c r="V49" i="93"/>
  <c r="W49" i="93"/>
  <c r="AA49" i="93"/>
  <c r="Z48" i="93"/>
  <c r="AA48" i="93"/>
  <c r="X48" i="93"/>
  <c r="V48" i="93"/>
  <c r="U48" i="93"/>
  <c r="U49" i="93"/>
  <c r="T48" i="93"/>
  <c r="Z49" i="93"/>
  <c r="Y48" i="93"/>
  <c r="X49" i="93"/>
  <c r="Y49" i="93"/>
  <c r="T49" i="93"/>
  <c r="J42" i="124" l="1"/>
  <c r="K42" i="124" s="1"/>
  <c r="L42" i="124" s="1"/>
  <c r="N43" i="124"/>
  <c r="O43" i="124" s="1"/>
  <c r="P43" i="124" s="1"/>
  <c r="I43" i="124"/>
  <c r="M44" i="124"/>
  <c r="G44" i="124"/>
  <c r="F44" i="124"/>
  <c r="E44" i="124"/>
  <c r="B44" i="123"/>
  <c r="B45" i="124"/>
  <c r="A43" i="124"/>
  <c r="J43" i="124" l="1"/>
  <c r="K43" i="124" s="1"/>
  <c r="L43" i="124" s="1"/>
  <c r="N44" i="124"/>
  <c r="O44" i="124" s="1"/>
  <c r="P44" i="124" s="1"/>
  <c r="I44" i="124"/>
  <c r="M45" i="124"/>
  <c r="G45" i="124"/>
  <c r="F45" i="124"/>
  <c r="E45" i="124"/>
  <c r="B45" i="123"/>
  <c r="B46" i="124"/>
  <c r="A44" i="124"/>
  <c r="J44" i="124" l="1"/>
  <c r="K44" i="124" s="1"/>
  <c r="L44" i="124" s="1"/>
  <c r="I45" i="124"/>
  <c r="N45" i="124"/>
  <c r="O45" i="124" s="1"/>
  <c r="P45" i="124" s="1"/>
  <c r="M46" i="124"/>
  <c r="G46" i="124"/>
  <c r="F46" i="124"/>
  <c r="E46" i="124"/>
  <c r="B46" i="123"/>
  <c r="B47" i="124"/>
  <c r="A45" i="124"/>
  <c r="J45" i="124" l="1"/>
  <c r="K45" i="124" s="1"/>
  <c r="L45" i="124" s="1"/>
  <c r="I46" i="124"/>
  <c r="N46" i="124"/>
  <c r="O46" i="124" s="1"/>
  <c r="P46" i="124" s="1"/>
  <c r="E47" i="124"/>
  <c r="M47" i="124"/>
  <c r="F47" i="124"/>
  <c r="G47" i="124"/>
  <c r="B47" i="123"/>
  <c r="B48" i="124"/>
  <c r="A46" i="124"/>
  <c r="J46" i="124" l="1"/>
  <c r="K46" i="124" s="1"/>
  <c r="L46" i="124" s="1"/>
  <c r="I47" i="124"/>
  <c r="N47" i="124"/>
  <c r="O47" i="124" s="1"/>
  <c r="P47" i="124" s="1"/>
  <c r="M48" i="124"/>
  <c r="G48" i="124"/>
  <c r="F48" i="124"/>
  <c r="E48" i="124"/>
  <c r="B48" i="123"/>
  <c r="B49" i="124"/>
  <c r="A47" i="124"/>
  <c r="J47" i="124" l="1"/>
  <c r="K47" i="124" s="1"/>
  <c r="L47" i="124" s="1"/>
  <c r="N48" i="124"/>
  <c r="O48" i="124" s="1"/>
  <c r="P48" i="124" s="1"/>
  <c r="I48" i="124"/>
  <c r="M49" i="124"/>
  <c r="G49" i="124"/>
  <c r="F49" i="124"/>
  <c r="E49" i="124"/>
  <c r="B49" i="123"/>
  <c r="B50" i="124"/>
  <c r="A48" i="124"/>
  <c r="J48" i="124" l="1"/>
  <c r="K48" i="124" s="1"/>
  <c r="L48" i="124" s="1"/>
  <c r="N49" i="124"/>
  <c r="O49" i="124" s="1"/>
  <c r="P49" i="124" s="1"/>
  <c r="I49" i="124"/>
  <c r="M50" i="124"/>
  <c r="G50" i="124"/>
  <c r="F50" i="124"/>
  <c r="E50" i="124"/>
  <c r="B50" i="123"/>
  <c r="B51" i="124"/>
  <c r="A49" i="124"/>
  <c r="J49" i="124" l="1"/>
  <c r="K49" i="124" s="1"/>
  <c r="L49" i="124" s="1"/>
  <c r="N50" i="124"/>
  <c r="O50" i="124" s="1"/>
  <c r="P50" i="124" s="1"/>
  <c r="I50" i="124"/>
  <c r="M51" i="124"/>
  <c r="F51" i="124"/>
  <c r="G51" i="124"/>
  <c r="E51" i="124"/>
  <c r="B51" i="123"/>
  <c r="B52" i="124"/>
  <c r="A50" i="124"/>
  <c r="J50" i="124" l="1"/>
  <c r="K50" i="124" s="1"/>
  <c r="L50" i="124" s="1"/>
  <c r="N51" i="124"/>
  <c r="O51" i="124" s="1"/>
  <c r="P51" i="124" s="1"/>
  <c r="I51" i="124"/>
  <c r="M52" i="124"/>
  <c r="G52" i="124"/>
  <c r="F52" i="124"/>
  <c r="E52" i="124"/>
  <c r="B52" i="123"/>
  <c r="B53" i="124"/>
  <c r="A51" i="124"/>
  <c r="J51" i="124" l="1"/>
  <c r="K51" i="124" s="1"/>
  <c r="L51" i="124" s="1"/>
  <c r="N52" i="124"/>
  <c r="O52" i="124" s="1"/>
  <c r="P52" i="124" s="1"/>
  <c r="I52" i="124"/>
  <c r="M53" i="124"/>
  <c r="G53" i="124"/>
  <c r="F53" i="124"/>
  <c r="E53" i="124"/>
  <c r="B53" i="123"/>
  <c r="B54" i="124"/>
  <c r="A52" i="124"/>
  <c r="J52" i="124" l="1"/>
  <c r="K52" i="124" s="1"/>
  <c r="L52" i="124" s="1"/>
  <c r="N53" i="124"/>
  <c r="O53" i="124" s="1"/>
  <c r="P53" i="124" s="1"/>
  <c r="I53" i="124"/>
  <c r="M54" i="124"/>
  <c r="G54" i="124"/>
  <c r="F54" i="124"/>
  <c r="E54" i="124"/>
  <c r="B54" i="123"/>
  <c r="B56" i="124" s="1"/>
  <c r="B55" i="124"/>
  <c r="A53" i="124"/>
  <c r="J53" i="124" l="1"/>
  <c r="K53" i="124" s="1"/>
  <c r="L53" i="124" s="1"/>
  <c r="I54" i="124"/>
  <c r="N54" i="124"/>
  <c r="O54" i="124" s="1"/>
  <c r="P54" i="124" s="1"/>
  <c r="M55" i="124"/>
  <c r="G55" i="124"/>
  <c r="F55" i="124"/>
  <c r="E55" i="124"/>
  <c r="M56" i="124"/>
  <c r="G56" i="124"/>
  <c r="E56" i="124"/>
  <c r="F56" i="124"/>
  <c r="A54" i="124"/>
  <c r="J54" i="124" l="1"/>
  <c r="K54" i="124" s="1"/>
  <c r="L54" i="124" s="1"/>
  <c r="N55" i="124"/>
  <c r="O55" i="124" s="1"/>
  <c r="P55" i="124" s="1"/>
  <c r="I55" i="124"/>
  <c r="N56" i="124"/>
  <c r="O56" i="124" s="1"/>
  <c r="P56" i="124" s="1"/>
  <c r="I56" i="124"/>
  <c r="A56" i="124"/>
  <c r="A55" i="124"/>
  <c r="J56" i="124" l="1"/>
  <c r="K56" i="124" s="1"/>
  <c r="L56" i="124" s="1"/>
  <c r="J55" i="124"/>
  <c r="K55" i="124" s="1"/>
  <c r="L55" i="124" s="1"/>
  <c r="F94" i="15" l="1"/>
  <c r="F95" i="15"/>
  <c r="F96" i="15"/>
  <c r="F97" i="15"/>
  <c r="F98" i="15"/>
  <c r="F99" i="15"/>
  <c r="F100" i="15"/>
  <c r="A53" i="116"/>
  <c r="A56" i="116"/>
  <c r="A36" i="116"/>
  <c r="A39" i="116"/>
  <c r="A40" i="116"/>
  <c r="A42" i="116"/>
  <c r="A43" i="116"/>
  <c r="A44" i="116"/>
  <c r="A50" i="116"/>
  <c r="A51" i="116"/>
  <c r="A8" i="116"/>
  <c r="A9" i="116"/>
  <c r="A10" i="116"/>
  <c r="A11" i="116"/>
  <c r="A12" i="116"/>
  <c r="A13" i="116"/>
  <c r="A14" i="116"/>
  <c r="A15" i="116"/>
  <c r="A16" i="116"/>
  <c r="A17" i="116"/>
  <c r="A18" i="116"/>
  <c r="A19" i="116"/>
  <c r="A20" i="116"/>
  <c r="A21" i="116"/>
  <c r="A23" i="116"/>
  <c r="A24" i="116"/>
  <c r="A25" i="116"/>
  <c r="A26" i="116"/>
  <c r="A27" i="116"/>
  <c r="A29" i="116"/>
  <c r="A30" i="116"/>
  <c r="A31" i="116"/>
  <c r="A32" i="116"/>
  <c r="A33" i="116"/>
  <c r="C7" i="116"/>
  <c r="A7" i="116" s="1"/>
  <c r="B7" i="116"/>
  <c r="B12" i="115"/>
  <c r="C12" i="115"/>
  <c r="G34" i="116"/>
  <c r="F40" i="115"/>
  <c r="G40" i="115"/>
  <c r="G36" i="116"/>
  <c r="F42" i="115"/>
  <c r="G37" i="116"/>
  <c r="G38" i="116"/>
  <c r="G39" i="116"/>
  <c r="F45" i="115"/>
  <c r="G45" i="115"/>
  <c r="G41" i="116"/>
  <c r="G42" i="116"/>
  <c r="G43" i="116"/>
  <c r="F49" i="115"/>
  <c r="G49" i="115"/>
  <c r="G50" i="115"/>
  <c r="G51" i="115"/>
  <c r="G47" i="116"/>
  <c r="G48" i="116"/>
  <c r="F54" i="115"/>
  <c r="G49" i="116"/>
  <c r="F55" i="115"/>
  <c r="G50" i="116"/>
  <c r="F56" i="115"/>
  <c r="G56" i="115"/>
  <c r="G52" i="116"/>
  <c r="F58" i="115"/>
  <c r="G53" i="116"/>
  <c r="F59" i="115"/>
  <c r="G59" i="115"/>
  <c r="G60" i="115"/>
  <c r="G56" i="116"/>
  <c r="B7" i="114"/>
  <c r="C7" i="65"/>
  <c r="E12" i="115" l="1"/>
  <c r="A12" i="115"/>
  <c r="A22" i="116"/>
  <c r="A28" i="116"/>
  <c r="F60" i="115"/>
  <c r="G52" i="115"/>
  <c r="F51" i="115"/>
  <c r="F50" i="115"/>
  <c r="G42" i="115"/>
  <c r="G41" i="115"/>
  <c r="G44" i="116"/>
  <c r="G54" i="116"/>
  <c r="A34" i="116"/>
  <c r="F39" i="115"/>
  <c r="G61" i="115"/>
  <c r="G53" i="115"/>
  <c r="F52" i="115"/>
  <c r="G43" i="115"/>
  <c r="F41" i="115"/>
  <c r="G51" i="116"/>
  <c r="G45" i="116"/>
  <c r="A49" i="116"/>
  <c r="A41" i="116"/>
  <c r="G39" i="115"/>
  <c r="F61" i="115"/>
  <c r="G55" i="115"/>
  <c r="G54" i="115"/>
  <c r="F53" i="115"/>
  <c r="G44" i="115"/>
  <c r="F43" i="115"/>
  <c r="G40" i="116"/>
  <c r="A48" i="116"/>
  <c r="G47" i="115"/>
  <c r="G46" i="115"/>
  <c r="F44" i="115"/>
  <c r="G55" i="116"/>
  <c r="A55" i="116"/>
  <c r="A47" i="116"/>
  <c r="G57" i="115"/>
  <c r="G48" i="115"/>
  <c r="F47" i="115"/>
  <c r="F46" i="115"/>
  <c r="G46" i="116"/>
  <c r="G35" i="116"/>
  <c r="A54" i="116"/>
  <c r="A46" i="116"/>
  <c r="A38" i="116"/>
  <c r="F57" i="115"/>
  <c r="A45" i="116"/>
  <c r="A37" i="116"/>
  <c r="G58" i="115"/>
  <c r="A52" i="116"/>
  <c r="A35" i="116"/>
  <c r="X42" i="65"/>
  <c r="X36" i="65"/>
  <c r="A5" i="119"/>
  <c r="A6" i="119"/>
  <c r="A7" i="119"/>
  <c r="A8" i="119"/>
  <c r="A9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24" i="119"/>
  <c r="A25" i="119"/>
  <c r="A26" i="119"/>
  <c r="A27" i="119"/>
  <c r="A28" i="119"/>
  <c r="A29" i="119"/>
  <c r="A30" i="119"/>
  <c r="A31" i="119"/>
  <c r="A32" i="119"/>
  <c r="A33" i="119"/>
  <c r="A34" i="119"/>
  <c r="A35" i="119"/>
  <c r="A36" i="119"/>
  <c r="A38" i="119"/>
  <c r="A39" i="119"/>
  <c r="A40" i="119"/>
  <c r="A41" i="119"/>
  <c r="A42" i="119"/>
  <c r="A43" i="119"/>
  <c r="A44" i="119"/>
  <c r="A45" i="119"/>
  <c r="A46" i="119"/>
  <c r="A47" i="119"/>
  <c r="A48" i="119"/>
  <c r="A49" i="119"/>
  <c r="A50" i="119"/>
  <c r="A51" i="119"/>
  <c r="A52" i="119"/>
  <c r="A53" i="119"/>
  <c r="A54" i="119"/>
  <c r="A55" i="119"/>
  <c r="A56" i="119"/>
  <c r="A57" i="119"/>
  <c r="A58" i="119"/>
  <c r="A59" i="119"/>
  <c r="A60" i="119"/>
  <c r="A61" i="119"/>
  <c r="A62" i="119"/>
  <c r="A63" i="119"/>
  <c r="A64" i="119"/>
  <c r="A65" i="119"/>
  <c r="A66" i="119"/>
  <c r="A67" i="119"/>
  <c r="A68" i="119"/>
  <c r="A69" i="119"/>
  <c r="A70" i="119"/>
  <c r="A71" i="119"/>
  <c r="A72" i="119"/>
  <c r="A73" i="119"/>
  <c r="A74" i="119"/>
  <c r="A75" i="119"/>
  <c r="A76" i="119"/>
  <c r="A77" i="119"/>
  <c r="A78" i="119"/>
  <c r="A79" i="119"/>
  <c r="A80" i="119"/>
  <c r="A81" i="119"/>
  <c r="A82" i="119"/>
  <c r="A83" i="119"/>
  <c r="A84" i="119"/>
  <c r="A85" i="119"/>
  <c r="A86" i="119"/>
  <c r="A87" i="119"/>
  <c r="A88" i="119"/>
  <c r="A89" i="119"/>
  <c r="A90" i="119"/>
  <c r="A91" i="119"/>
  <c r="A92" i="119"/>
  <c r="A93" i="119"/>
  <c r="A94" i="119"/>
  <c r="A95" i="119"/>
  <c r="A96" i="119"/>
  <c r="A97" i="119"/>
  <c r="A98" i="119"/>
  <c r="A99" i="119"/>
  <c r="A100" i="119"/>
  <c r="A101" i="119"/>
  <c r="A102" i="119"/>
  <c r="A103" i="119"/>
  <c r="A4" i="119"/>
  <c r="B6" i="118"/>
  <c r="Q42" i="85"/>
  <c r="Q41" i="85"/>
  <c r="Q40" i="85"/>
  <c r="Q39" i="85"/>
  <c r="Q38" i="85"/>
  <c r="Q36" i="85"/>
  <c r="Q35" i="85"/>
  <c r="Q34" i="85"/>
  <c r="Q33" i="85"/>
  <c r="Q32" i="85"/>
  <c r="Q30" i="85"/>
  <c r="Q29" i="85"/>
  <c r="Q28" i="85"/>
  <c r="Q27" i="85"/>
  <c r="Q26" i="85"/>
  <c r="Q24" i="85"/>
  <c r="Q23" i="85"/>
  <c r="Q22" i="85"/>
  <c r="Q21" i="85"/>
  <c r="Q20" i="85"/>
  <c r="Q18" i="85"/>
  <c r="Q17" i="85"/>
  <c r="Q16" i="85"/>
  <c r="Q15" i="85"/>
  <c r="Q14" i="85"/>
  <c r="Q12" i="85"/>
  <c r="Q11" i="85"/>
  <c r="Q10" i="85"/>
  <c r="Q9" i="85"/>
  <c r="Q8" i="85"/>
  <c r="O42" i="85"/>
  <c r="O41" i="85"/>
  <c r="O40" i="85"/>
  <c r="O39" i="85"/>
  <c r="O38" i="85"/>
  <c r="O36" i="85"/>
  <c r="O35" i="85"/>
  <c r="O34" i="85"/>
  <c r="O33" i="85"/>
  <c r="O32" i="85"/>
  <c r="O30" i="85"/>
  <c r="O29" i="85"/>
  <c r="O28" i="85"/>
  <c r="O27" i="85"/>
  <c r="O26" i="85"/>
  <c r="O24" i="85"/>
  <c r="O23" i="85"/>
  <c r="O22" i="85"/>
  <c r="O21" i="85"/>
  <c r="O20" i="85"/>
  <c r="O18" i="85"/>
  <c r="O17" i="85"/>
  <c r="O16" i="85"/>
  <c r="O15" i="85"/>
  <c r="O14" i="85"/>
  <c r="O12" i="85"/>
  <c r="O11" i="85"/>
  <c r="O10" i="85"/>
  <c r="O9" i="85"/>
  <c r="O8" i="85"/>
  <c r="AE8" i="111"/>
  <c r="AD8" i="111"/>
  <c r="V8" i="111"/>
  <c r="U8" i="111"/>
  <c r="L8" i="111"/>
  <c r="M8" i="111"/>
  <c r="D20" i="111"/>
  <c r="M20" i="111" s="1"/>
  <c r="V20" i="111" s="1"/>
  <c r="AE20" i="111" s="1"/>
  <c r="B7" i="118" l="1"/>
  <c r="B9" i="114" s="1"/>
  <c r="B8" i="116"/>
  <c r="B13" i="115"/>
  <c r="B8" i="114"/>
  <c r="B14" i="115" l="1"/>
  <c r="B8" i="118"/>
  <c r="B9" i="116"/>
  <c r="B10" i="114"/>
  <c r="B15" i="115"/>
  <c r="B9" i="118" l="1"/>
  <c r="B10" i="116"/>
  <c r="B10" i="118" l="1"/>
  <c r="B16" i="115"/>
  <c r="B11" i="116"/>
  <c r="B11" i="114"/>
  <c r="B11" i="118" l="1"/>
  <c r="B17" i="115"/>
  <c r="B12" i="116"/>
  <c r="B12" i="114"/>
  <c r="B12" i="118" l="1"/>
  <c r="B18" i="115"/>
  <c r="B13" i="116"/>
  <c r="B13" i="114"/>
  <c r="B13" i="118" l="1"/>
  <c r="B19" i="115"/>
  <c r="B14" i="116"/>
  <c r="B14" i="114"/>
  <c r="B14" i="118" l="1"/>
  <c r="B20" i="115"/>
  <c r="B15" i="116"/>
  <c r="B15" i="114"/>
  <c r="B15" i="118" l="1"/>
  <c r="B21" i="115"/>
  <c r="B16" i="116"/>
  <c r="B16" i="114"/>
  <c r="B16" i="118" l="1"/>
  <c r="B22" i="115"/>
  <c r="B17" i="116"/>
  <c r="B17" i="114"/>
  <c r="B17" i="118" l="1"/>
  <c r="B23" i="115"/>
  <c r="B18" i="116"/>
  <c r="B18" i="114"/>
  <c r="B18" i="118" l="1"/>
  <c r="B24" i="115"/>
  <c r="B19" i="116"/>
  <c r="B19" i="114"/>
  <c r="B19" i="118" l="1"/>
  <c r="B25" i="115"/>
  <c r="B20" i="116"/>
  <c r="B20" i="114"/>
  <c r="B20" i="118" l="1"/>
  <c r="B26" i="115"/>
  <c r="B21" i="116"/>
  <c r="B21" i="114"/>
  <c r="B21" i="118" l="1"/>
  <c r="B27" i="115"/>
  <c r="B22" i="116"/>
  <c r="B22" i="114"/>
  <c r="B22" i="118" l="1"/>
  <c r="B28" i="115"/>
  <c r="B23" i="116"/>
  <c r="B23" i="114"/>
  <c r="B23" i="118" l="1"/>
  <c r="B29" i="115"/>
  <c r="B24" i="116"/>
  <c r="B24" i="114"/>
  <c r="B24" i="118" l="1"/>
  <c r="B30" i="115"/>
  <c r="B25" i="116"/>
  <c r="B25" i="114"/>
  <c r="B25" i="118" l="1"/>
  <c r="B31" i="115"/>
  <c r="B26" i="116"/>
  <c r="B26" i="114"/>
  <c r="B26" i="118" l="1"/>
  <c r="B32" i="115"/>
  <c r="B27" i="116"/>
  <c r="B27" i="114"/>
  <c r="B27" i="118" l="1"/>
  <c r="B33" i="115"/>
  <c r="B28" i="116"/>
  <c r="B28" i="114"/>
  <c r="B28" i="118" l="1"/>
  <c r="B34" i="115"/>
  <c r="B29" i="116"/>
  <c r="B29" i="114"/>
  <c r="B29" i="118" l="1"/>
  <c r="B35" i="115"/>
  <c r="B30" i="116"/>
  <c r="B30" i="114"/>
  <c r="B30" i="118" l="1"/>
  <c r="B36" i="115"/>
  <c r="B31" i="116"/>
  <c r="B31" i="114"/>
  <c r="B31" i="118" l="1"/>
  <c r="B37" i="115"/>
  <c r="B32" i="116"/>
  <c r="B32" i="114"/>
  <c r="B32" i="118" l="1"/>
  <c r="B38" i="115"/>
  <c r="B33" i="116"/>
  <c r="B33" i="114"/>
  <c r="B33" i="118" l="1"/>
  <c r="B39" i="115"/>
  <c r="B34" i="116"/>
  <c r="B34" i="114"/>
  <c r="B34" i="118" l="1"/>
  <c r="B40" i="115"/>
  <c r="B35" i="116"/>
  <c r="B35" i="114"/>
  <c r="B35" i="118" l="1"/>
  <c r="B41" i="115"/>
  <c r="B36" i="116"/>
  <c r="B36" i="114"/>
  <c r="B36" i="118" l="1"/>
  <c r="B42" i="115"/>
  <c r="B37" i="116"/>
  <c r="B37" i="114"/>
  <c r="B37" i="118" l="1"/>
  <c r="B43" i="115"/>
  <c r="B38" i="116"/>
  <c r="B38" i="114"/>
  <c r="B38" i="118" l="1"/>
  <c r="B44" i="115"/>
  <c r="B39" i="116"/>
  <c r="B39" i="114"/>
  <c r="B39" i="118" l="1"/>
  <c r="B45" i="115"/>
  <c r="B40" i="116"/>
  <c r="B40" i="114"/>
  <c r="B40" i="118" l="1"/>
  <c r="B46" i="115"/>
  <c r="B41" i="116"/>
  <c r="B41" i="114"/>
  <c r="B47" i="115" l="1"/>
  <c r="B42" i="114"/>
  <c r="B41" i="118"/>
  <c r="B42" i="116"/>
  <c r="B48" i="115" l="1"/>
  <c r="B42" i="118"/>
  <c r="B43" i="116"/>
  <c r="B43" i="114"/>
  <c r="B49" i="115" l="1"/>
  <c r="B43" i="118"/>
  <c r="B44" i="116"/>
  <c r="B44" i="114"/>
  <c r="B50" i="115" l="1"/>
  <c r="B45" i="114"/>
  <c r="B45" i="116"/>
  <c r="B44" i="118"/>
  <c r="B51" i="115" l="1"/>
  <c r="B45" i="118"/>
  <c r="B46" i="116"/>
  <c r="B46" i="114"/>
  <c r="B52" i="115" l="1"/>
  <c r="B47" i="114"/>
  <c r="B46" i="118"/>
  <c r="B47" i="116"/>
  <c r="C10" i="73"/>
  <c r="B53" i="115" l="1"/>
  <c r="B47" i="118"/>
  <c r="B48" i="116"/>
  <c r="B48" i="114"/>
  <c r="AE10" i="111"/>
  <c r="V10" i="111"/>
  <c r="A10" i="73"/>
  <c r="D9" i="73"/>
  <c r="K3" i="119"/>
  <c r="K1" i="119" s="1"/>
  <c r="J3" i="119"/>
  <c r="J1" i="119" s="1"/>
  <c r="I3" i="119"/>
  <c r="I1" i="119" s="1"/>
  <c r="H3" i="119"/>
  <c r="H1" i="119" s="1"/>
  <c r="G3" i="119"/>
  <c r="G1" i="119" s="1"/>
  <c r="F3" i="119"/>
  <c r="F1" i="119" s="1"/>
  <c r="E3" i="119"/>
  <c r="E1" i="119" s="1"/>
  <c r="D3" i="119"/>
  <c r="L7" i="114"/>
  <c r="K7" i="114"/>
  <c r="J7" i="114"/>
  <c r="E16" i="75" l="1"/>
  <c r="E13" i="75"/>
  <c r="E14" i="75"/>
  <c r="E15" i="75"/>
  <c r="E17" i="75"/>
  <c r="B54" i="115"/>
  <c r="B49" i="114"/>
  <c r="B48" i="118"/>
  <c r="B49" i="116"/>
  <c r="G10" i="73"/>
  <c r="D1" i="119"/>
  <c r="E10" i="73"/>
  <c r="F10" i="73"/>
  <c r="D10" i="73"/>
  <c r="B55" i="115" l="1"/>
  <c r="B50" i="114"/>
  <c r="B49" i="118"/>
  <c r="B50" i="116"/>
  <c r="B5" i="119"/>
  <c r="B56" i="115" l="1"/>
  <c r="B51" i="114"/>
  <c r="B50" i="118"/>
  <c r="B51" i="116"/>
  <c r="G11" i="73"/>
  <c r="W20" i="52"/>
  <c r="B6" i="119"/>
  <c r="B7" i="119" s="1"/>
  <c r="B8" i="119" s="1"/>
  <c r="B9" i="119" s="1"/>
  <c r="M4" i="118"/>
  <c r="K4" i="118"/>
  <c r="J4" i="118"/>
  <c r="I4" i="118"/>
  <c r="N4" i="118"/>
  <c r="L4" i="118"/>
  <c r="H4" i="118"/>
  <c r="G4" i="118"/>
  <c r="C51" i="114" l="1"/>
  <c r="C7" i="114"/>
  <c r="C8" i="114"/>
  <c r="C9" i="114"/>
  <c r="C10" i="114"/>
  <c r="C11" i="114"/>
  <c r="C12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C25" i="114"/>
  <c r="C26" i="114"/>
  <c r="C27" i="114"/>
  <c r="C28" i="114"/>
  <c r="C29" i="114"/>
  <c r="C30" i="114"/>
  <c r="C31" i="114"/>
  <c r="C32" i="114"/>
  <c r="C33" i="114"/>
  <c r="C34" i="114"/>
  <c r="C35" i="114"/>
  <c r="C36" i="114"/>
  <c r="C37" i="114"/>
  <c r="C38" i="114"/>
  <c r="C39" i="114"/>
  <c r="C40" i="114"/>
  <c r="C41" i="114"/>
  <c r="C42" i="114"/>
  <c r="C43" i="114"/>
  <c r="C44" i="114"/>
  <c r="C45" i="114"/>
  <c r="C46" i="114"/>
  <c r="C47" i="114"/>
  <c r="C48" i="114"/>
  <c r="C49" i="114"/>
  <c r="C50" i="114"/>
  <c r="B57" i="115"/>
  <c r="B52" i="116"/>
  <c r="B52" i="114"/>
  <c r="C52" i="114" s="1"/>
  <c r="B51" i="118"/>
  <c r="E51" i="114"/>
  <c r="F51" i="114"/>
  <c r="H51" i="114"/>
  <c r="G51" i="114"/>
  <c r="D51" i="114"/>
  <c r="G13" i="73"/>
  <c r="G15" i="73"/>
  <c r="AB20" i="52"/>
  <c r="AD20" i="52"/>
  <c r="AA20" i="52"/>
  <c r="AE20" i="52"/>
  <c r="AC20" i="52"/>
  <c r="AF20" i="52"/>
  <c r="AG20" i="52"/>
  <c r="Y20" i="52"/>
  <c r="Z20" i="52"/>
  <c r="AH20" i="52"/>
  <c r="G38" i="73"/>
  <c r="G33" i="73"/>
  <c r="G14" i="73"/>
  <c r="G12" i="73"/>
  <c r="F29" i="73"/>
  <c r="X20" i="52"/>
  <c r="W19" i="52"/>
  <c r="X19" i="52"/>
  <c r="B10" i="119"/>
  <c r="B11" i="119" s="1"/>
  <c r="B12" i="119" s="1"/>
  <c r="B13" i="119" s="1"/>
  <c r="B14" i="119" s="1"/>
  <c r="B15" i="119" s="1"/>
  <c r="B16" i="119" s="1"/>
  <c r="B17" i="119" s="1"/>
  <c r="B18" i="119" s="1"/>
  <c r="B19" i="119" s="1"/>
  <c r="B20" i="119" s="1"/>
  <c r="B21" i="119" s="1"/>
  <c r="B22" i="119" s="1"/>
  <c r="B23" i="119" s="1"/>
  <c r="B24" i="119" s="1"/>
  <c r="B25" i="119" s="1"/>
  <c r="B26" i="119" s="1"/>
  <c r="B27" i="119" s="1"/>
  <c r="B28" i="119" s="1"/>
  <c r="B29" i="119" s="1"/>
  <c r="B30" i="119" s="1"/>
  <c r="B31" i="119" s="1"/>
  <c r="B32" i="119" s="1"/>
  <c r="B34" i="119" s="1"/>
  <c r="B35" i="119" s="1"/>
  <c r="B36" i="119" s="1"/>
  <c r="B37" i="119" s="1"/>
  <c r="B38" i="119" s="1"/>
  <c r="B39" i="119" s="1"/>
  <c r="B40" i="119" s="1"/>
  <c r="B41" i="119" s="1"/>
  <c r="B42" i="119" s="1"/>
  <c r="B43" i="119" s="1"/>
  <c r="B44" i="119" s="1"/>
  <c r="B45" i="119" s="1"/>
  <c r="B46" i="119" s="1"/>
  <c r="B47" i="119" s="1"/>
  <c r="B48" i="119" s="1"/>
  <c r="B49" i="119" s="1"/>
  <c r="B50" i="119" s="1"/>
  <c r="B51" i="119" s="1"/>
  <c r="B52" i="119" s="1"/>
  <c r="B53" i="119" s="1"/>
  <c r="B54" i="119" s="1"/>
  <c r="B55" i="119" s="1"/>
  <c r="B56" i="119" s="1"/>
  <c r="B57" i="119" s="1"/>
  <c r="B58" i="119" s="1"/>
  <c r="B59" i="119" s="1"/>
  <c r="B60" i="119" s="1"/>
  <c r="B61" i="119" s="1"/>
  <c r="B62" i="119" s="1"/>
  <c r="B63" i="119" s="1"/>
  <c r="B64" i="119" s="1"/>
  <c r="B65" i="119" s="1"/>
  <c r="B66" i="119" s="1"/>
  <c r="B67" i="119" s="1"/>
  <c r="B68" i="119" s="1"/>
  <c r="B69" i="119" s="1"/>
  <c r="B70" i="119" s="1"/>
  <c r="B71" i="119" s="1"/>
  <c r="B72" i="119" s="1"/>
  <c r="B73" i="119" s="1"/>
  <c r="B74" i="119" s="1"/>
  <c r="B75" i="119" s="1"/>
  <c r="B76" i="119" s="1"/>
  <c r="B77" i="119" s="1"/>
  <c r="B78" i="119" s="1"/>
  <c r="B79" i="119" s="1"/>
  <c r="B80" i="119" s="1"/>
  <c r="B81" i="119" s="1"/>
  <c r="B82" i="119" s="1"/>
  <c r="B83" i="119" s="1"/>
  <c r="B84" i="119" s="1"/>
  <c r="B85" i="119" s="1"/>
  <c r="B86" i="119" s="1"/>
  <c r="B87" i="119" s="1"/>
  <c r="B88" i="119" s="1"/>
  <c r="B89" i="119" s="1"/>
  <c r="B90" i="119" s="1"/>
  <c r="B91" i="119" s="1"/>
  <c r="B92" i="119" s="1"/>
  <c r="B93" i="119" s="1"/>
  <c r="B94" i="119" s="1"/>
  <c r="B95" i="119" s="1"/>
  <c r="B96" i="119" s="1"/>
  <c r="B97" i="119" s="1"/>
  <c r="B98" i="119" s="1"/>
  <c r="B99" i="119" s="1"/>
  <c r="B100" i="119" s="1"/>
  <c r="B101" i="119" s="1"/>
  <c r="B102" i="119" s="1"/>
  <c r="B103" i="119" s="1"/>
  <c r="W21" i="52"/>
  <c r="F13" i="114" l="1"/>
  <c r="E13" i="114"/>
  <c r="G13" i="114"/>
  <c r="D13" i="114"/>
  <c r="H13" i="114"/>
  <c r="F44" i="114"/>
  <c r="G44" i="114"/>
  <c r="H44" i="114"/>
  <c r="D44" i="114"/>
  <c r="E44" i="114"/>
  <c r="D36" i="114"/>
  <c r="G36" i="114"/>
  <c r="F36" i="114"/>
  <c r="E36" i="114"/>
  <c r="H36" i="114"/>
  <c r="G28" i="114"/>
  <c r="E28" i="114"/>
  <c r="F28" i="114"/>
  <c r="H28" i="114"/>
  <c r="D28" i="114"/>
  <c r="D20" i="114"/>
  <c r="E20" i="114"/>
  <c r="G20" i="114"/>
  <c r="H20" i="114"/>
  <c r="F20" i="114"/>
  <c r="D12" i="114"/>
  <c r="H12" i="114"/>
  <c r="F12" i="114"/>
  <c r="E12" i="114"/>
  <c r="G12" i="114"/>
  <c r="G21" i="114"/>
  <c r="E21" i="114"/>
  <c r="H21" i="114"/>
  <c r="F21" i="114"/>
  <c r="D21" i="114"/>
  <c r="E43" i="114"/>
  <c r="F43" i="114"/>
  <c r="H43" i="114"/>
  <c r="G43" i="114"/>
  <c r="D43" i="114"/>
  <c r="G35" i="114"/>
  <c r="H35" i="114"/>
  <c r="D35" i="114"/>
  <c r="E35" i="114"/>
  <c r="F35" i="114"/>
  <c r="D27" i="114"/>
  <c r="H27" i="114"/>
  <c r="F27" i="114"/>
  <c r="E27" i="114"/>
  <c r="G27" i="114"/>
  <c r="E19" i="114"/>
  <c r="F19" i="114"/>
  <c r="H19" i="114"/>
  <c r="D19" i="114"/>
  <c r="G19" i="114"/>
  <c r="G11" i="114"/>
  <c r="H11" i="114"/>
  <c r="D11" i="114"/>
  <c r="F11" i="114"/>
  <c r="E11" i="114"/>
  <c r="D50" i="114"/>
  <c r="H50" i="114"/>
  <c r="G50" i="114"/>
  <c r="E50" i="114"/>
  <c r="F50" i="114"/>
  <c r="G42" i="114"/>
  <c r="H42" i="114"/>
  <c r="D42" i="114"/>
  <c r="F42" i="114"/>
  <c r="E42" i="114"/>
  <c r="H34" i="114"/>
  <c r="D34" i="114"/>
  <c r="E34" i="114"/>
  <c r="F34" i="114"/>
  <c r="G34" i="114"/>
  <c r="G26" i="114"/>
  <c r="E26" i="114"/>
  <c r="F26" i="114"/>
  <c r="H26" i="114"/>
  <c r="D26" i="114"/>
  <c r="G18" i="114"/>
  <c r="D18" i="114"/>
  <c r="E18" i="114"/>
  <c r="H18" i="114"/>
  <c r="F18" i="114"/>
  <c r="F10" i="114"/>
  <c r="H10" i="114"/>
  <c r="D10" i="114"/>
  <c r="E10" i="114"/>
  <c r="G10" i="114"/>
  <c r="G29" i="114"/>
  <c r="H29" i="114"/>
  <c r="E29" i="114"/>
  <c r="F29" i="114"/>
  <c r="D29" i="114"/>
  <c r="G49" i="114"/>
  <c r="H49" i="114"/>
  <c r="E49" i="114"/>
  <c r="D49" i="114"/>
  <c r="F49" i="114"/>
  <c r="D41" i="114"/>
  <c r="H41" i="114"/>
  <c r="G41" i="114"/>
  <c r="E41" i="114"/>
  <c r="F41" i="114"/>
  <c r="F33" i="114"/>
  <c r="G33" i="114"/>
  <c r="D33" i="114"/>
  <c r="E33" i="114"/>
  <c r="H33" i="114"/>
  <c r="D25" i="114"/>
  <c r="G25" i="114"/>
  <c r="E25" i="114"/>
  <c r="H25" i="114"/>
  <c r="F25" i="114"/>
  <c r="D17" i="114"/>
  <c r="H17" i="114"/>
  <c r="G17" i="114"/>
  <c r="F17" i="114"/>
  <c r="E17" i="114"/>
  <c r="E9" i="114"/>
  <c r="F9" i="114"/>
  <c r="H9" i="114"/>
  <c r="D9" i="114"/>
  <c r="G9" i="114"/>
  <c r="E45" i="114"/>
  <c r="D45" i="114"/>
  <c r="F45" i="114"/>
  <c r="H45" i="114"/>
  <c r="G45" i="114"/>
  <c r="G48" i="114"/>
  <c r="E48" i="114"/>
  <c r="F48" i="114"/>
  <c r="D48" i="114"/>
  <c r="H48" i="114"/>
  <c r="H40" i="114"/>
  <c r="E40" i="114"/>
  <c r="D40" i="114"/>
  <c r="G40" i="114"/>
  <c r="F40" i="114"/>
  <c r="F32" i="114"/>
  <c r="D32" i="114"/>
  <c r="E32" i="114"/>
  <c r="H32" i="114"/>
  <c r="G32" i="114"/>
  <c r="G24" i="114"/>
  <c r="H24" i="114"/>
  <c r="E24" i="114"/>
  <c r="D24" i="114"/>
  <c r="F24" i="114"/>
  <c r="G16" i="114"/>
  <c r="F16" i="114"/>
  <c r="E16" i="114"/>
  <c r="D16" i="114"/>
  <c r="H16" i="114"/>
  <c r="F8" i="114"/>
  <c r="D8" i="114"/>
  <c r="E8" i="114"/>
  <c r="H8" i="114"/>
  <c r="G8" i="114"/>
  <c r="F37" i="114"/>
  <c r="D37" i="114"/>
  <c r="G37" i="114"/>
  <c r="H37" i="114"/>
  <c r="E37" i="114"/>
  <c r="E47" i="114"/>
  <c r="G47" i="114"/>
  <c r="F47" i="114"/>
  <c r="H47" i="114"/>
  <c r="D47" i="114"/>
  <c r="E39" i="114"/>
  <c r="D39" i="114"/>
  <c r="H39" i="114"/>
  <c r="G39" i="114"/>
  <c r="F39" i="114"/>
  <c r="D31" i="114"/>
  <c r="H31" i="114"/>
  <c r="E31" i="114"/>
  <c r="G31" i="114"/>
  <c r="F31" i="114"/>
  <c r="E23" i="114"/>
  <c r="D23" i="114"/>
  <c r="H23" i="114"/>
  <c r="F23" i="114"/>
  <c r="G23" i="114"/>
  <c r="E15" i="114"/>
  <c r="H15" i="114"/>
  <c r="D15" i="114"/>
  <c r="G15" i="114"/>
  <c r="F15" i="114"/>
  <c r="D7" i="114"/>
  <c r="G7" i="114"/>
  <c r="F7" i="114"/>
  <c r="E7" i="114"/>
  <c r="H7" i="114"/>
  <c r="F46" i="114"/>
  <c r="G46" i="114"/>
  <c r="E46" i="114"/>
  <c r="D46" i="114"/>
  <c r="H46" i="114"/>
  <c r="G38" i="114"/>
  <c r="H38" i="114"/>
  <c r="D38" i="114"/>
  <c r="E38" i="114"/>
  <c r="F38" i="114"/>
  <c r="G30" i="114"/>
  <c r="D30" i="114"/>
  <c r="H30" i="114"/>
  <c r="E30" i="114"/>
  <c r="F30" i="114"/>
  <c r="E22" i="114"/>
  <c r="F22" i="114"/>
  <c r="H22" i="114"/>
  <c r="D22" i="114"/>
  <c r="G22" i="114"/>
  <c r="D14" i="114"/>
  <c r="G14" i="114"/>
  <c r="E14" i="114"/>
  <c r="F14" i="114"/>
  <c r="H14" i="114"/>
  <c r="AN51" i="114"/>
  <c r="V51" i="114"/>
  <c r="AB51" i="114"/>
  <c r="AH51" i="114"/>
  <c r="AP51" i="114"/>
  <c r="AJ51" i="114"/>
  <c r="X51" i="114"/>
  <c r="AD51" i="114"/>
  <c r="AM51" i="114"/>
  <c r="AG51" i="114"/>
  <c r="AA51" i="114"/>
  <c r="U51" i="114"/>
  <c r="B58" i="115"/>
  <c r="B53" i="114"/>
  <c r="C53" i="114" s="1"/>
  <c r="B52" i="118"/>
  <c r="B53" i="116"/>
  <c r="H52" i="114"/>
  <c r="D52" i="114"/>
  <c r="E52" i="114"/>
  <c r="F52" i="114"/>
  <c r="G52" i="114"/>
  <c r="T51" i="114"/>
  <c r="AL51" i="114"/>
  <c r="AR51" i="114"/>
  <c r="AF51" i="114"/>
  <c r="Z51" i="114"/>
  <c r="AO51" i="114"/>
  <c r="AC51" i="114"/>
  <c r="W51" i="114"/>
  <c r="AI51" i="114"/>
  <c r="G37" i="73"/>
  <c r="G60" i="73"/>
  <c r="G62" i="73"/>
  <c r="G26" i="73"/>
  <c r="G29" i="73"/>
  <c r="G80" i="73"/>
  <c r="G104" i="73"/>
  <c r="G28" i="73"/>
  <c r="G86" i="73"/>
  <c r="G91" i="73"/>
  <c r="G36" i="73"/>
  <c r="G84" i="73"/>
  <c r="G105" i="73"/>
  <c r="G68" i="73"/>
  <c r="G56" i="73"/>
  <c r="G83" i="73"/>
  <c r="G43" i="73"/>
  <c r="G23" i="73"/>
  <c r="G64" i="73"/>
  <c r="G81" i="73"/>
  <c r="G67" i="73"/>
  <c r="G35" i="73"/>
  <c r="G54" i="73"/>
  <c r="G78" i="73"/>
  <c r="G102" i="73"/>
  <c r="G31" i="73"/>
  <c r="G53" i="73"/>
  <c r="G79" i="73"/>
  <c r="G108" i="73"/>
  <c r="G63" i="73"/>
  <c r="G59" i="73"/>
  <c r="G70" i="73"/>
  <c r="G30" i="73"/>
  <c r="G34" i="73"/>
  <c r="G85" i="73"/>
  <c r="G73" i="73"/>
  <c r="G97" i="73"/>
  <c r="G57" i="73"/>
  <c r="G42" i="73"/>
  <c r="G66" i="73"/>
  <c r="G90" i="73"/>
  <c r="G103" i="73"/>
  <c r="G49" i="73"/>
  <c r="G46" i="73"/>
  <c r="G89" i="73"/>
  <c r="G24" i="73"/>
  <c r="G52" i="73"/>
  <c r="G76" i="73"/>
  <c r="G100" i="73"/>
  <c r="G99" i="73"/>
  <c r="G21" i="73"/>
  <c r="G45" i="73"/>
  <c r="G69" i="73"/>
  <c r="G93" i="73"/>
  <c r="G41" i="73"/>
  <c r="G65" i="73"/>
  <c r="G92" i="73"/>
  <c r="G16" i="73"/>
  <c r="G40" i="73"/>
  <c r="G96" i="73"/>
  <c r="G47" i="73"/>
  <c r="G71" i="73"/>
  <c r="G95" i="73"/>
  <c r="G22" i="73"/>
  <c r="G48" i="73"/>
  <c r="G72" i="73"/>
  <c r="G32" i="73"/>
  <c r="G17" i="73"/>
  <c r="G44" i="73"/>
  <c r="G107" i="73"/>
  <c r="G87" i="73"/>
  <c r="G19" i="73"/>
  <c r="G82" i="73"/>
  <c r="G58" i="73"/>
  <c r="G18" i="73"/>
  <c r="G106" i="73"/>
  <c r="G27" i="73"/>
  <c r="G51" i="73"/>
  <c r="G75" i="73"/>
  <c r="G74" i="73"/>
  <c r="G20" i="73"/>
  <c r="G39" i="73"/>
  <c r="G94" i="73"/>
  <c r="G98" i="73"/>
  <c r="G101" i="73"/>
  <c r="G61" i="73"/>
  <c r="G50" i="73"/>
  <c r="G88" i="73"/>
  <c r="G77" i="73"/>
  <c r="G25" i="73"/>
  <c r="G55" i="73"/>
  <c r="AE19" i="52"/>
  <c r="AF19" i="52"/>
  <c r="AD19" i="52"/>
  <c r="AG19" i="52"/>
  <c r="Y19" i="52"/>
  <c r="Z19" i="52"/>
  <c r="AH19" i="52"/>
  <c r="AC19" i="52"/>
  <c r="AA19" i="52"/>
  <c r="AB19" i="52"/>
  <c r="AC21" i="52"/>
  <c r="Y21" i="52"/>
  <c r="AD21" i="52"/>
  <c r="AE21" i="52"/>
  <c r="AF21" i="52"/>
  <c r="AB21" i="52"/>
  <c r="AG21" i="52"/>
  <c r="Z21" i="52"/>
  <c r="AH21" i="52"/>
  <c r="AA21" i="52"/>
  <c r="X21" i="52"/>
  <c r="W25" i="52"/>
  <c r="W30" i="52"/>
  <c r="X25" i="52"/>
  <c r="W24" i="52"/>
  <c r="W23" i="52"/>
  <c r="W26" i="52"/>
  <c r="X24" i="52"/>
  <c r="W22" i="52"/>
  <c r="X22" i="52"/>
  <c r="W27" i="52"/>
  <c r="W28" i="52"/>
  <c r="X27" i="52"/>
  <c r="W29" i="52"/>
  <c r="X30" i="52"/>
  <c r="X29" i="52"/>
  <c r="X28" i="52"/>
  <c r="X26" i="52"/>
  <c r="X23" i="52"/>
  <c r="AN47" i="114" l="1"/>
  <c r="AH47" i="114"/>
  <c r="AB47" i="114"/>
  <c r="V47" i="114"/>
  <c r="AM17" i="114"/>
  <c r="U17" i="114"/>
  <c r="AA17" i="114"/>
  <c r="AG17" i="114"/>
  <c r="AL26" i="114"/>
  <c r="AR26" i="114"/>
  <c r="Z26" i="114"/>
  <c r="T26" i="114"/>
  <c r="AF26" i="114"/>
  <c r="AO11" i="114"/>
  <c r="AI11" i="114"/>
  <c r="W11" i="114"/>
  <c r="AC11" i="114"/>
  <c r="AD44" i="114"/>
  <c r="AJ44" i="114"/>
  <c r="X44" i="114"/>
  <c r="AP44" i="114"/>
  <c r="AI22" i="114"/>
  <c r="AC22" i="114"/>
  <c r="W22" i="114"/>
  <c r="AO22" i="114"/>
  <c r="AL30" i="114"/>
  <c r="AF30" i="114"/>
  <c r="Z30" i="114"/>
  <c r="AR30" i="114"/>
  <c r="T30" i="114"/>
  <c r="AF46" i="114"/>
  <c r="Z46" i="114"/>
  <c r="AL46" i="114"/>
  <c r="AR46" i="114"/>
  <c r="T46" i="114"/>
  <c r="AR7" i="114"/>
  <c r="AL7" i="114"/>
  <c r="AF7" i="114"/>
  <c r="Z7" i="114"/>
  <c r="AJ23" i="114"/>
  <c r="AD23" i="114"/>
  <c r="X23" i="114"/>
  <c r="AP23" i="114"/>
  <c r="AN39" i="114"/>
  <c r="AH39" i="114"/>
  <c r="V39" i="114"/>
  <c r="AB39" i="114"/>
  <c r="W47" i="114"/>
  <c r="AO47" i="114"/>
  <c r="AI47" i="114"/>
  <c r="AC47" i="114"/>
  <c r="AP8" i="114"/>
  <c r="AJ8" i="114"/>
  <c r="AD8" i="114"/>
  <c r="X8" i="114"/>
  <c r="AI16" i="114"/>
  <c r="AC16" i="114"/>
  <c r="AO16" i="114"/>
  <c r="W16" i="114"/>
  <c r="AA32" i="114"/>
  <c r="U32" i="114"/>
  <c r="AM32" i="114"/>
  <c r="AG32" i="114"/>
  <c r="AP48" i="114"/>
  <c r="AD48" i="114"/>
  <c r="X48" i="114"/>
  <c r="AJ48" i="114"/>
  <c r="T45" i="114"/>
  <c r="AL45" i="114"/>
  <c r="AR45" i="114"/>
  <c r="AF45" i="114"/>
  <c r="Z45" i="114"/>
  <c r="AB17" i="114"/>
  <c r="V17" i="114"/>
  <c r="AH17" i="114"/>
  <c r="AN17" i="114"/>
  <c r="AL25" i="114"/>
  <c r="AF25" i="114"/>
  <c r="AR25" i="114"/>
  <c r="Z25" i="114"/>
  <c r="T25" i="114"/>
  <c r="AO41" i="114"/>
  <c r="AC41" i="114"/>
  <c r="AI41" i="114"/>
  <c r="W41" i="114"/>
  <c r="T29" i="114"/>
  <c r="Z29" i="114"/>
  <c r="AR29" i="114"/>
  <c r="AF29" i="114"/>
  <c r="AL29" i="114"/>
  <c r="AJ10" i="114"/>
  <c r="AP10" i="114"/>
  <c r="AD10" i="114"/>
  <c r="X10" i="114"/>
  <c r="AD26" i="114"/>
  <c r="X26" i="114"/>
  <c r="AP26" i="114"/>
  <c r="AJ26" i="114"/>
  <c r="AD34" i="114"/>
  <c r="AJ34" i="114"/>
  <c r="AP34" i="114"/>
  <c r="X34" i="114"/>
  <c r="W50" i="114"/>
  <c r="AO50" i="114"/>
  <c r="AI50" i="114"/>
  <c r="AC50" i="114"/>
  <c r="AI19" i="114"/>
  <c r="W19" i="114"/>
  <c r="AC19" i="114"/>
  <c r="AO19" i="114"/>
  <c r="AP27" i="114"/>
  <c r="AD27" i="114"/>
  <c r="X27" i="114"/>
  <c r="AJ27" i="114"/>
  <c r="W43" i="114"/>
  <c r="AI43" i="114"/>
  <c r="AO43" i="114"/>
  <c r="AC43" i="114"/>
  <c r="AO21" i="114"/>
  <c r="W21" i="114"/>
  <c r="AI21" i="114"/>
  <c r="AC21" i="114"/>
  <c r="W20" i="114"/>
  <c r="AI20" i="114"/>
  <c r="AC20" i="114"/>
  <c r="AO20" i="114"/>
  <c r="AJ36" i="114"/>
  <c r="AP36" i="114"/>
  <c r="X36" i="114"/>
  <c r="AD36" i="114"/>
  <c r="W44" i="114"/>
  <c r="AO44" i="114"/>
  <c r="AI44" i="114"/>
  <c r="AC44" i="114"/>
  <c r="AP46" i="114"/>
  <c r="X46" i="114"/>
  <c r="AD46" i="114"/>
  <c r="AJ46" i="114"/>
  <c r="AJ40" i="114"/>
  <c r="AD40" i="114"/>
  <c r="X40" i="114"/>
  <c r="AP40" i="114"/>
  <c r="AO49" i="114"/>
  <c r="AC49" i="114"/>
  <c r="W49" i="114"/>
  <c r="AI49" i="114"/>
  <c r="AG21" i="114"/>
  <c r="AM21" i="114"/>
  <c r="AA21" i="114"/>
  <c r="U21" i="114"/>
  <c r="AL22" i="114"/>
  <c r="AR22" i="114"/>
  <c r="AF22" i="114"/>
  <c r="Z22" i="114"/>
  <c r="T22" i="114"/>
  <c r="AI30" i="114"/>
  <c r="AC30" i="114"/>
  <c r="AO30" i="114"/>
  <c r="W30" i="114"/>
  <c r="AG46" i="114"/>
  <c r="U46" i="114"/>
  <c r="AA46" i="114"/>
  <c r="AM46" i="114"/>
  <c r="AB15" i="114"/>
  <c r="V15" i="114"/>
  <c r="AN15" i="114"/>
  <c r="AH15" i="114"/>
  <c r="T23" i="114"/>
  <c r="AF23" i="114"/>
  <c r="Z23" i="114"/>
  <c r="AR23" i="114"/>
  <c r="AL23" i="114"/>
  <c r="W39" i="114"/>
  <c r="AO39" i="114"/>
  <c r="AC39" i="114"/>
  <c r="AI39" i="114"/>
  <c r="AG47" i="114"/>
  <c r="AM47" i="114"/>
  <c r="U47" i="114"/>
  <c r="AA47" i="114"/>
  <c r="AM8" i="114"/>
  <c r="AG8" i="114"/>
  <c r="U8" i="114"/>
  <c r="AA8" i="114"/>
  <c r="V24" i="114"/>
  <c r="AN24" i="114"/>
  <c r="AB24" i="114"/>
  <c r="AH24" i="114"/>
  <c r="T32" i="114"/>
  <c r="AF32" i="114"/>
  <c r="Z32" i="114"/>
  <c r="AR32" i="114"/>
  <c r="AL32" i="114"/>
  <c r="AR48" i="114"/>
  <c r="AL48" i="114"/>
  <c r="T48" i="114"/>
  <c r="Z48" i="114"/>
  <c r="AF48" i="114"/>
  <c r="AM45" i="114"/>
  <c r="U45" i="114"/>
  <c r="AG45" i="114"/>
  <c r="AA45" i="114"/>
  <c r="AO17" i="114"/>
  <c r="AC17" i="114"/>
  <c r="AI17" i="114"/>
  <c r="W17" i="114"/>
  <c r="AP33" i="114"/>
  <c r="AD33" i="114"/>
  <c r="X33" i="114"/>
  <c r="AJ33" i="114"/>
  <c r="AP41" i="114"/>
  <c r="AJ41" i="114"/>
  <c r="AD41" i="114"/>
  <c r="X41" i="114"/>
  <c r="AN29" i="114"/>
  <c r="AB29" i="114"/>
  <c r="AH29" i="114"/>
  <c r="V29" i="114"/>
  <c r="AH10" i="114"/>
  <c r="V10" i="114"/>
  <c r="AN10" i="114"/>
  <c r="AB10" i="114"/>
  <c r="AB26" i="114"/>
  <c r="AH26" i="114"/>
  <c r="V26" i="114"/>
  <c r="AN26" i="114"/>
  <c r="U42" i="114"/>
  <c r="AA42" i="114"/>
  <c r="AM42" i="114"/>
  <c r="AG42" i="114"/>
  <c r="AP50" i="114"/>
  <c r="X50" i="114"/>
  <c r="AJ50" i="114"/>
  <c r="AD50" i="114"/>
  <c r="AF19" i="114"/>
  <c r="AR19" i="114"/>
  <c r="T19" i="114"/>
  <c r="Z19" i="114"/>
  <c r="AL19" i="114"/>
  <c r="AL27" i="114"/>
  <c r="AF27" i="114"/>
  <c r="T27" i="114"/>
  <c r="Z27" i="114"/>
  <c r="AR27" i="114"/>
  <c r="AP43" i="114"/>
  <c r="X43" i="114"/>
  <c r="AJ43" i="114"/>
  <c r="AD43" i="114"/>
  <c r="W12" i="114"/>
  <c r="AO12" i="114"/>
  <c r="AC12" i="114"/>
  <c r="AI12" i="114"/>
  <c r="U20" i="114"/>
  <c r="AG20" i="114"/>
  <c r="AA20" i="114"/>
  <c r="AM20" i="114"/>
  <c r="AA36" i="114"/>
  <c r="AG36" i="114"/>
  <c r="U36" i="114"/>
  <c r="AM36" i="114"/>
  <c r="AN44" i="114"/>
  <c r="AB44" i="114"/>
  <c r="AH44" i="114"/>
  <c r="V44" i="114"/>
  <c r="AO7" i="114"/>
  <c r="AC7" i="114"/>
  <c r="W7" i="114"/>
  <c r="AI7" i="114"/>
  <c r="T43" i="114"/>
  <c r="AL43" i="114"/>
  <c r="Z43" i="114"/>
  <c r="AF43" i="114"/>
  <c r="AR43" i="114"/>
  <c r="AP22" i="114"/>
  <c r="AJ22" i="114"/>
  <c r="X22" i="114"/>
  <c r="AD22" i="114"/>
  <c r="AN38" i="114"/>
  <c r="V38" i="114"/>
  <c r="AH38" i="114"/>
  <c r="AB38" i="114"/>
  <c r="AC46" i="114"/>
  <c r="AO46" i="114"/>
  <c r="AI46" i="114"/>
  <c r="W46" i="114"/>
  <c r="AO15" i="114"/>
  <c r="W15" i="114"/>
  <c r="AC15" i="114"/>
  <c r="AI15" i="114"/>
  <c r="AG23" i="114"/>
  <c r="AM23" i="114"/>
  <c r="U23" i="114"/>
  <c r="AA23" i="114"/>
  <c r="AD39" i="114"/>
  <c r="AJ39" i="114"/>
  <c r="AP39" i="114"/>
  <c r="X39" i="114"/>
  <c r="AM37" i="114"/>
  <c r="U37" i="114"/>
  <c r="AG37" i="114"/>
  <c r="AA37" i="114"/>
  <c r="T8" i="114"/>
  <c r="AF8" i="114"/>
  <c r="Z8" i="114"/>
  <c r="AR8" i="114"/>
  <c r="AL8" i="114"/>
  <c r="AR24" i="114"/>
  <c r="Z24" i="114"/>
  <c r="AL24" i="114"/>
  <c r="T24" i="114"/>
  <c r="AF24" i="114"/>
  <c r="AN32" i="114"/>
  <c r="AH32" i="114"/>
  <c r="AB32" i="114"/>
  <c r="V32" i="114"/>
  <c r="AN48" i="114"/>
  <c r="AH48" i="114"/>
  <c r="V48" i="114"/>
  <c r="AB48" i="114"/>
  <c r="AC9" i="114"/>
  <c r="W9" i="114"/>
  <c r="AO9" i="114"/>
  <c r="AI9" i="114"/>
  <c r="AP17" i="114"/>
  <c r="AJ17" i="114"/>
  <c r="AD17" i="114"/>
  <c r="X17" i="114"/>
  <c r="U33" i="114"/>
  <c r="AA33" i="114"/>
  <c r="AM33" i="114"/>
  <c r="AG33" i="114"/>
  <c r="AF41" i="114"/>
  <c r="AR41" i="114"/>
  <c r="AL41" i="114"/>
  <c r="Z41" i="114"/>
  <c r="T41" i="114"/>
  <c r="AA29" i="114"/>
  <c r="AG29" i="114"/>
  <c r="AM29" i="114"/>
  <c r="U29" i="114"/>
  <c r="AN18" i="114"/>
  <c r="AH18" i="114"/>
  <c r="V18" i="114"/>
  <c r="AB18" i="114"/>
  <c r="AA26" i="114"/>
  <c r="AM26" i="114"/>
  <c r="AG26" i="114"/>
  <c r="U26" i="114"/>
  <c r="AB42" i="114"/>
  <c r="AN42" i="114"/>
  <c r="AH42" i="114"/>
  <c r="V42" i="114"/>
  <c r="Z50" i="114"/>
  <c r="AF50" i="114"/>
  <c r="AL50" i="114"/>
  <c r="T50" i="114"/>
  <c r="AR50" i="114"/>
  <c r="AP19" i="114"/>
  <c r="AJ19" i="114"/>
  <c r="AD19" i="114"/>
  <c r="X19" i="114"/>
  <c r="AB35" i="114"/>
  <c r="AN35" i="114"/>
  <c r="AH35" i="114"/>
  <c r="V35" i="114"/>
  <c r="AN43" i="114"/>
  <c r="AB43" i="114"/>
  <c r="V43" i="114"/>
  <c r="AH43" i="114"/>
  <c r="U12" i="114"/>
  <c r="AM12" i="114"/>
  <c r="AG12" i="114"/>
  <c r="AA12" i="114"/>
  <c r="AL20" i="114"/>
  <c r="Z20" i="114"/>
  <c r="AR20" i="114"/>
  <c r="T20" i="114"/>
  <c r="AF20" i="114"/>
  <c r="AN36" i="114"/>
  <c r="V36" i="114"/>
  <c r="AH36" i="114"/>
  <c r="AB36" i="114"/>
  <c r="AP13" i="114"/>
  <c r="X13" i="114"/>
  <c r="AD13" i="114"/>
  <c r="AJ13" i="114"/>
  <c r="AD30" i="114"/>
  <c r="AP30" i="114"/>
  <c r="AJ30" i="114"/>
  <c r="X30" i="114"/>
  <c r="AO8" i="114"/>
  <c r="AC8" i="114"/>
  <c r="W8" i="114"/>
  <c r="AI8" i="114"/>
  <c r="AM41" i="114"/>
  <c r="AA41" i="114"/>
  <c r="U41" i="114"/>
  <c r="AG41" i="114"/>
  <c r="V27" i="114"/>
  <c r="AN27" i="114"/>
  <c r="AB27" i="114"/>
  <c r="AH27" i="114"/>
  <c r="AJ14" i="114"/>
  <c r="AP14" i="114"/>
  <c r="AD14" i="114"/>
  <c r="X14" i="114"/>
  <c r="AN22" i="114"/>
  <c r="AH22" i="114"/>
  <c r="AB22" i="114"/>
  <c r="V22" i="114"/>
  <c r="AA38" i="114"/>
  <c r="AM38" i="114"/>
  <c r="AG38" i="114"/>
  <c r="U38" i="114"/>
  <c r="AH46" i="114"/>
  <c r="AB46" i="114"/>
  <c r="AN46" i="114"/>
  <c r="V46" i="114"/>
  <c r="AR15" i="114"/>
  <c r="AF15" i="114"/>
  <c r="AL15" i="114"/>
  <c r="T15" i="114"/>
  <c r="Z15" i="114"/>
  <c r="AN31" i="114"/>
  <c r="V31" i="114"/>
  <c r="AH31" i="114"/>
  <c r="AB31" i="114"/>
  <c r="AF39" i="114"/>
  <c r="AR39" i="114"/>
  <c r="AL39" i="114"/>
  <c r="T39" i="114"/>
  <c r="Z39" i="114"/>
  <c r="X37" i="114"/>
  <c r="AD37" i="114"/>
  <c r="AP37" i="114"/>
  <c r="AJ37" i="114"/>
  <c r="V8" i="114"/>
  <c r="AB8" i="114"/>
  <c r="AN8" i="114"/>
  <c r="AH8" i="114"/>
  <c r="U24" i="114"/>
  <c r="AA24" i="114"/>
  <c r="AM24" i="114"/>
  <c r="AG24" i="114"/>
  <c r="AN40" i="114"/>
  <c r="AB40" i="114"/>
  <c r="AH40" i="114"/>
  <c r="V40" i="114"/>
  <c r="AA48" i="114"/>
  <c r="U48" i="114"/>
  <c r="AM48" i="114"/>
  <c r="AG48" i="114"/>
  <c r="T9" i="114"/>
  <c r="Z9" i="114"/>
  <c r="AL9" i="114"/>
  <c r="AR9" i="114"/>
  <c r="AF9" i="114"/>
  <c r="T17" i="114"/>
  <c r="AR17" i="114"/>
  <c r="AL17" i="114"/>
  <c r="AF17" i="114"/>
  <c r="Z17" i="114"/>
  <c r="Z33" i="114"/>
  <c r="AF33" i="114"/>
  <c r="AR33" i="114"/>
  <c r="T33" i="114"/>
  <c r="AL33" i="114"/>
  <c r="AN49" i="114"/>
  <c r="AB49" i="114"/>
  <c r="V49" i="114"/>
  <c r="AH49" i="114"/>
  <c r="AD29" i="114"/>
  <c r="AP29" i="114"/>
  <c r="X29" i="114"/>
  <c r="AJ29" i="114"/>
  <c r="AD18" i="114"/>
  <c r="AP18" i="114"/>
  <c r="AJ18" i="114"/>
  <c r="X18" i="114"/>
  <c r="AO26" i="114"/>
  <c r="AC26" i="114"/>
  <c r="AI26" i="114"/>
  <c r="W26" i="114"/>
  <c r="T42" i="114"/>
  <c r="AF42" i="114"/>
  <c r="AL42" i="114"/>
  <c r="Z42" i="114"/>
  <c r="AR42" i="114"/>
  <c r="AM11" i="114"/>
  <c r="AG11" i="114"/>
  <c r="AA11" i="114"/>
  <c r="U11" i="114"/>
  <c r="AN19" i="114"/>
  <c r="V19" i="114"/>
  <c r="AB19" i="114"/>
  <c r="AH19" i="114"/>
  <c r="AG35" i="114"/>
  <c r="AM35" i="114"/>
  <c r="U35" i="114"/>
  <c r="AA35" i="114"/>
  <c r="AM43" i="114"/>
  <c r="AG43" i="114"/>
  <c r="U43" i="114"/>
  <c r="AA43" i="114"/>
  <c r="AH12" i="114"/>
  <c r="AB12" i="114"/>
  <c r="AN12" i="114"/>
  <c r="V12" i="114"/>
  <c r="AL28" i="114"/>
  <c r="T28" i="114"/>
  <c r="AR28" i="114"/>
  <c r="AF28" i="114"/>
  <c r="Z28" i="114"/>
  <c r="AO36" i="114"/>
  <c r="AC36" i="114"/>
  <c r="W36" i="114"/>
  <c r="AI36" i="114"/>
  <c r="Z13" i="114"/>
  <c r="AL13" i="114"/>
  <c r="T13" i="114"/>
  <c r="AF13" i="114"/>
  <c r="AR13" i="114"/>
  <c r="AH23" i="114"/>
  <c r="AN23" i="114"/>
  <c r="AB23" i="114"/>
  <c r="V23" i="114"/>
  <c r="AN45" i="114"/>
  <c r="AB45" i="114"/>
  <c r="AH45" i="114"/>
  <c r="V45" i="114"/>
  <c r="AL34" i="114"/>
  <c r="Z34" i="114"/>
  <c r="AR34" i="114"/>
  <c r="AF34" i="114"/>
  <c r="T34" i="114"/>
  <c r="AB14" i="114"/>
  <c r="AH14" i="114"/>
  <c r="V14" i="114"/>
  <c r="AN14" i="114"/>
  <c r="U22" i="114"/>
  <c r="AM22" i="114"/>
  <c r="AA22" i="114"/>
  <c r="AG22" i="114"/>
  <c r="T38" i="114"/>
  <c r="AL38" i="114"/>
  <c r="AF38" i="114"/>
  <c r="Z38" i="114"/>
  <c r="AR38" i="114"/>
  <c r="AP7" i="114"/>
  <c r="X7" i="114"/>
  <c r="AJ7" i="114"/>
  <c r="AD7" i="114"/>
  <c r="AJ15" i="114"/>
  <c r="X15" i="114"/>
  <c r="AD15" i="114"/>
  <c r="AP15" i="114"/>
  <c r="AI31" i="114"/>
  <c r="AO31" i="114"/>
  <c r="W31" i="114"/>
  <c r="AC31" i="114"/>
  <c r="AA39" i="114"/>
  <c r="U39" i="114"/>
  <c r="AG39" i="114"/>
  <c r="AM39" i="114"/>
  <c r="AO37" i="114"/>
  <c r="AI37" i="114"/>
  <c r="AC37" i="114"/>
  <c r="W37" i="114"/>
  <c r="X16" i="114"/>
  <c r="AD16" i="114"/>
  <c r="AJ16" i="114"/>
  <c r="AP16" i="114"/>
  <c r="AP24" i="114"/>
  <c r="X24" i="114"/>
  <c r="AJ24" i="114"/>
  <c r="AD24" i="114"/>
  <c r="W40" i="114"/>
  <c r="AI40" i="114"/>
  <c r="AC40" i="114"/>
  <c r="AO40" i="114"/>
  <c r="AO48" i="114"/>
  <c r="AI48" i="114"/>
  <c r="AC48" i="114"/>
  <c r="W48" i="114"/>
  <c r="AD9" i="114"/>
  <c r="X9" i="114"/>
  <c r="AJ9" i="114"/>
  <c r="AP9" i="114"/>
  <c r="V25" i="114"/>
  <c r="AH25" i="114"/>
  <c r="AB25" i="114"/>
  <c r="AN25" i="114"/>
  <c r="W33" i="114"/>
  <c r="AO33" i="114"/>
  <c r="AC33" i="114"/>
  <c r="AI33" i="114"/>
  <c r="AL49" i="114"/>
  <c r="Z49" i="114"/>
  <c r="AR49" i="114"/>
  <c r="T49" i="114"/>
  <c r="AF49" i="114"/>
  <c r="AI29" i="114"/>
  <c r="AC29" i="114"/>
  <c r="AO29" i="114"/>
  <c r="W29" i="114"/>
  <c r="AG18" i="114"/>
  <c r="U18" i="114"/>
  <c r="AM18" i="114"/>
  <c r="AA18" i="114"/>
  <c r="AI34" i="114"/>
  <c r="AO34" i="114"/>
  <c r="AC34" i="114"/>
  <c r="W34" i="114"/>
  <c r="X42" i="114"/>
  <c r="AD42" i="114"/>
  <c r="AP42" i="114"/>
  <c r="AJ42" i="114"/>
  <c r="V11" i="114"/>
  <c r="AB11" i="114"/>
  <c r="AN11" i="114"/>
  <c r="AH11" i="114"/>
  <c r="AA19" i="114"/>
  <c r="U19" i="114"/>
  <c r="AM19" i="114"/>
  <c r="AG19" i="114"/>
  <c r="T35" i="114"/>
  <c r="AL35" i="114"/>
  <c r="Z35" i="114"/>
  <c r="AF35" i="114"/>
  <c r="AR35" i="114"/>
  <c r="AR21" i="114"/>
  <c r="AL21" i="114"/>
  <c r="AF21" i="114"/>
  <c r="Z21" i="114"/>
  <c r="T21" i="114"/>
  <c r="AJ12" i="114"/>
  <c r="AD12" i="114"/>
  <c r="X12" i="114"/>
  <c r="AP12" i="114"/>
  <c r="AJ28" i="114"/>
  <c r="AD28" i="114"/>
  <c r="X28" i="114"/>
  <c r="AP28" i="114"/>
  <c r="AL36" i="114"/>
  <c r="AR36" i="114"/>
  <c r="AF36" i="114"/>
  <c r="Z36" i="114"/>
  <c r="T36" i="114"/>
  <c r="AO13" i="114"/>
  <c r="W13" i="114"/>
  <c r="AI13" i="114"/>
  <c r="AC13" i="114"/>
  <c r="AR14" i="114"/>
  <c r="AL14" i="114"/>
  <c r="T14" i="114"/>
  <c r="Z14" i="114"/>
  <c r="AF14" i="114"/>
  <c r="AH16" i="114"/>
  <c r="AN16" i="114"/>
  <c r="AB16" i="114"/>
  <c r="V16" i="114"/>
  <c r="AR10" i="114"/>
  <c r="AL10" i="114"/>
  <c r="AF10" i="114"/>
  <c r="T10" i="114"/>
  <c r="Z10" i="114"/>
  <c r="AP20" i="114"/>
  <c r="AJ20" i="114"/>
  <c r="X20" i="114"/>
  <c r="AD20" i="114"/>
  <c r="AM14" i="114"/>
  <c r="AA14" i="114"/>
  <c r="AG14" i="114"/>
  <c r="U14" i="114"/>
  <c r="V30" i="114"/>
  <c r="AB30" i="114"/>
  <c r="AH30" i="114"/>
  <c r="AN30" i="114"/>
  <c r="AJ38" i="114"/>
  <c r="X38" i="114"/>
  <c r="AD38" i="114"/>
  <c r="AP38" i="114"/>
  <c r="AM7" i="114"/>
  <c r="U7" i="114"/>
  <c r="AG7" i="114"/>
  <c r="AA7" i="114"/>
  <c r="AG15" i="114"/>
  <c r="U15" i="114"/>
  <c r="AA15" i="114"/>
  <c r="AM15" i="114"/>
  <c r="AM31" i="114"/>
  <c r="AG31" i="114"/>
  <c r="AA31" i="114"/>
  <c r="U31" i="114"/>
  <c r="AF47" i="114"/>
  <c r="T47" i="114"/>
  <c r="Z47" i="114"/>
  <c r="AR47" i="114"/>
  <c r="AL47" i="114"/>
  <c r="AR37" i="114"/>
  <c r="T37" i="114"/>
  <c r="AF37" i="114"/>
  <c r="AL37" i="114"/>
  <c r="Z37" i="114"/>
  <c r="Z16" i="114"/>
  <c r="T16" i="114"/>
  <c r="AR16" i="114"/>
  <c r="AL16" i="114"/>
  <c r="AF16" i="114"/>
  <c r="AO24" i="114"/>
  <c r="AI24" i="114"/>
  <c r="W24" i="114"/>
  <c r="AC24" i="114"/>
  <c r="AL40" i="114"/>
  <c r="T40" i="114"/>
  <c r="Z40" i="114"/>
  <c r="AF40" i="114"/>
  <c r="AR40" i="114"/>
  <c r="W45" i="114"/>
  <c r="AI45" i="114"/>
  <c r="AO45" i="114"/>
  <c r="AC45" i="114"/>
  <c r="AN9" i="114"/>
  <c r="V9" i="114"/>
  <c r="AH9" i="114"/>
  <c r="AB9" i="114"/>
  <c r="AJ25" i="114"/>
  <c r="AD25" i="114"/>
  <c r="AP25" i="114"/>
  <c r="X25" i="114"/>
  <c r="AH33" i="114"/>
  <c r="V33" i="114"/>
  <c r="AB33" i="114"/>
  <c r="AN33" i="114"/>
  <c r="AM49" i="114"/>
  <c r="U49" i="114"/>
  <c r="AA49" i="114"/>
  <c r="AG49" i="114"/>
  <c r="W10" i="114"/>
  <c r="AO10" i="114"/>
  <c r="AC10" i="114"/>
  <c r="AI10" i="114"/>
  <c r="AF18" i="114"/>
  <c r="AL18" i="114"/>
  <c r="AR18" i="114"/>
  <c r="T18" i="114"/>
  <c r="Z18" i="114"/>
  <c r="AN34" i="114"/>
  <c r="AH34" i="114"/>
  <c r="AB34" i="114"/>
  <c r="V34" i="114"/>
  <c r="AO42" i="114"/>
  <c r="AI42" i="114"/>
  <c r="AC42" i="114"/>
  <c r="W42" i="114"/>
  <c r="Z11" i="114"/>
  <c r="T11" i="114"/>
  <c r="AR11" i="114"/>
  <c r="AF11" i="114"/>
  <c r="AL11" i="114"/>
  <c r="AC27" i="114"/>
  <c r="AO27" i="114"/>
  <c r="W27" i="114"/>
  <c r="AI27" i="114"/>
  <c r="X35" i="114"/>
  <c r="AP35" i="114"/>
  <c r="AD35" i="114"/>
  <c r="AJ35" i="114"/>
  <c r="AB21" i="114"/>
  <c r="V21" i="114"/>
  <c r="AN21" i="114"/>
  <c r="AH21" i="114"/>
  <c r="AL12" i="114"/>
  <c r="AF12" i="114"/>
  <c r="Z12" i="114"/>
  <c r="AR12" i="114"/>
  <c r="T12" i="114"/>
  <c r="AN28" i="114"/>
  <c r="V28" i="114"/>
  <c r="AB28" i="114"/>
  <c r="AH28" i="114"/>
  <c r="AM44" i="114"/>
  <c r="AA44" i="114"/>
  <c r="U44" i="114"/>
  <c r="AG44" i="114"/>
  <c r="U13" i="114"/>
  <c r="AG13" i="114"/>
  <c r="AA13" i="114"/>
  <c r="AM13" i="114"/>
  <c r="AF31" i="114"/>
  <c r="AR31" i="114"/>
  <c r="T31" i="114"/>
  <c r="Z31" i="114"/>
  <c r="AL31" i="114"/>
  <c r="AP32" i="114"/>
  <c r="AJ32" i="114"/>
  <c r="X32" i="114"/>
  <c r="AD32" i="114"/>
  <c r="AC25" i="114"/>
  <c r="AI25" i="114"/>
  <c r="W25" i="114"/>
  <c r="AO25" i="114"/>
  <c r="AA50" i="114"/>
  <c r="AM50" i="114"/>
  <c r="U50" i="114"/>
  <c r="AG50" i="114"/>
  <c r="AO28" i="114"/>
  <c r="AI28" i="114"/>
  <c r="AC28" i="114"/>
  <c r="W28" i="114"/>
  <c r="AO14" i="114"/>
  <c r="AI14" i="114"/>
  <c r="AC14" i="114"/>
  <c r="W14" i="114"/>
  <c r="AM30" i="114"/>
  <c r="AG30" i="114"/>
  <c r="AA30" i="114"/>
  <c r="U30" i="114"/>
  <c r="AI38" i="114"/>
  <c r="AC38" i="114"/>
  <c r="W38" i="114"/>
  <c r="AO38" i="114"/>
  <c r="AN7" i="114"/>
  <c r="AH7" i="114"/>
  <c r="AB7" i="114"/>
  <c r="V7" i="114"/>
  <c r="AI23" i="114"/>
  <c r="W23" i="114"/>
  <c r="AC23" i="114"/>
  <c r="AO23" i="114"/>
  <c r="AP31" i="114"/>
  <c r="AJ31" i="114"/>
  <c r="X31" i="114"/>
  <c r="AD31" i="114"/>
  <c r="AJ47" i="114"/>
  <c r="X47" i="114"/>
  <c r="AD47" i="114"/>
  <c r="AP47" i="114"/>
  <c r="V37" i="114"/>
  <c r="AH37" i="114"/>
  <c r="AB37" i="114"/>
  <c r="AN37" i="114"/>
  <c r="U16" i="114"/>
  <c r="AA16" i="114"/>
  <c r="AG16" i="114"/>
  <c r="AM16" i="114"/>
  <c r="AC32" i="114"/>
  <c r="AO32" i="114"/>
  <c r="AI32" i="114"/>
  <c r="W32" i="114"/>
  <c r="AM40" i="114"/>
  <c r="AA40" i="114"/>
  <c r="AG40" i="114"/>
  <c r="U40" i="114"/>
  <c r="AD45" i="114"/>
  <c r="AJ45" i="114"/>
  <c r="X45" i="114"/>
  <c r="AP45" i="114"/>
  <c r="AM9" i="114"/>
  <c r="U9" i="114"/>
  <c r="AG9" i="114"/>
  <c r="AA9" i="114"/>
  <c r="AM25" i="114"/>
  <c r="AA25" i="114"/>
  <c r="U25" i="114"/>
  <c r="AG25" i="114"/>
  <c r="AB41" i="114"/>
  <c r="V41" i="114"/>
  <c r="AN41" i="114"/>
  <c r="AH41" i="114"/>
  <c r="AP49" i="114"/>
  <c r="AJ49" i="114"/>
  <c r="AD49" i="114"/>
  <c r="X49" i="114"/>
  <c r="U10" i="114"/>
  <c r="AM10" i="114"/>
  <c r="AG10" i="114"/>
  <c r="AA10" i="114"/>
  <c r="AO18" i="114"/>
  <c r="AI18" i="114"/>
  <c r="W18" i="114"/>
  <c r="AC18" i="114"/>
  <c r="U34" i="114"/>
  <c r="AG34" i="114"/>
  <c r="AM34" i="114"/>
  <c r="AA34" i="114"/>
  <c r="AN50" i="114"/>
  <c r="AH50" i="114"/>
  <c r="AB50" i="114"/>
  <c r="V50" i="114"/>
  <c r="AJ11" i="114"/>
  <c r="AD11" i="114"/>
  <c r="X11" i="114"/>
  <c r="AP11" i="114"/>
  <c r="AA27" i="114"/>
  <c r="AM27" i="114"/>
  <c r="U27" i="114"/>
  <c r="AG27" i="114"/>
  <c r="W35" i="114"/>
  <c r="AO35" i="114"/>
  <c r="AC35" i="114"/>
  <c r="AI35" i="114"/>
  <c r="AP21" i="114"/>
  <c r="AJ21" i="114"/>
  <c r="AD21" i="114"/>
  <c r="X21" i="114"/>
  <c r="V20" i="114"/>
  <c r="AH20" i="114"/>
  <c r="AN20" i="114"/>
  <c r="AB20" i="114"/>
  <c r="AM28" i="114"/>
  <c r="U28" i="114"/>
  <c r="AG28" i="114"/>
  <c r="AA28" i="114"/>
  <c r="Z44" i="114"/>
  <c r="AL44" i="114"/>
  <c r="T44" i="114"/>
  <c r="AF44" i="114"/>
  <c r="AR44" i="114"/>
  <c r="V13" i="114"/>
  <c r="AH13" i="114"/>
  <c r="AN13" i="114"/>
  <c r="AB13" i="114"/>
  <c r="B59" i="115"/>
  <c r="B53" i="118"/>
  <c r="B54" i="116"/>
  <c r="B54" i="114"/>
  <c r="C54" i="114" s="1"/>
  <c r="D53" i="114"/>
  <c r="H53" i="114"/>
  <c r="E53" i="114"/>
  <c r="G53" i="114"/>
  <c r="F53" i="114"/>
  <c r="AO52" i="114"/>
  <c r="AC52" i="114"/>
  <c r="AI52" i="114"/>
  <c r="W52" i="114"/>
  <c r="AN52" i="114"/>
  <c r="AH52" i="114"/>
  <c r="AB52" i="114"/>
  <c r="V52" i="114"/>
  <c r="AM52" i="114"/>
  <c r="AG52" i="114"/>
  <c r="AA52" i="114"/>
  <c r="U52" i="114"/>
  <c r="AF52" i="114"/>
  <c r="T52" i="114"/>
  <c r="AL52" i="114"/>
  <c r="Z52" i="114"/>
  <c r="AR52" i="114"/>
  <c r="AP52" i="114"/>
  <c r="AJ52" i="114"/>
  <c r="AD52" i="114"/>
  <c r="X52" i="114"/>
  <c r="AG25" i="52"/>
  <c r="Z25" i="52"/>
  <c r="AH25" i="52"/>
  <c r="Y25" i="52"/>
  <c r="AA25" i="52"/>
  <c r="AB25" i="52"/>
  <c r="AF25" i="52"/>
  <c r="AC25" i="52"/>
  <c r="AD25" i="52"/>
  <c r="AE25" i="52"/>
  <c r="Z24" i="52"/>
  <c r="AH24" i="52"/>
  <c r="AA24" i="52"/>
  <c r="AG24" i="52"/>
  <c r="AB24" i="52"/>
  <c r="AC24" i="52"/>
  <c r="Y24" i="52"/>
  <c r="AF24" i="52"/>
  <c r="AD24" i="52"/>
  <c r="AE24" i="52"/>
  <c r="AD28" i="52"/>
  <c r="AE28" i="52"/>
  <c r="Y28" i="52"/>
  <c r="AF28" i="52"/>
  <c r="AG28" i="52"/>
  <c r="Z28" i="52"/>
  <c r="AH28" i="52"/>
  <c r="AC28" i="52"/>
  <c r="AA28" i="52"/>
  <c r="AB28" i="52"/>
  <c r="AE27" i="52"/>
  <c r="AF27" i="52"/>
  <c r="AD27" i="52"/>
  <c r="AG27" i="52"/>
  <c r="Z27" i="52"/>
  <c r="AH27" i="52"/>
  <c r="AC27" i="52"/>
  <c r="AA27" i="52"/>
  <c r="AB27" i="52"/>
  <c r="Y27" i="52"/>
  <c r="AB30" i="52"/>
  <c r="AC30" i="52"/>
  <c r="Y30" i="52"/>
  <c r="Z30" i="52"/>
  <c r="AD30" i="52"/>
  <c r="AE30" i="52"/>
  <c r="AF30" i="52"/>
  <c r="AH30" i="52"/>
  <c r="AG30" i="52"/>
  <c r="AA30" i="52"/>
  <c r="AB22" i="52"/>
  <c r="AC22" i="52"/>
  <c r="Y22" i="52"/>
  <c r="Z22" i="52"/>
  <c r="AH22" i="52"/>
  <c r="AD22" i="52"/>
  <c r="AE22" i="52"/>
  <c r="AF22" i="52"/>
  <c r="AA22" i="52"/>
  <c r="AG22" i="52"/>
  <c r="AF26" i="52"/>
  <c r="AG26" i="52"/>
  <c r="AD26" i="52"/>
  <c r="Z26" i="52"/>
  <c r="AH26" i="52"/>
  <c r="AA26" i="52"/>
  <c r="AB26" i="52"/>
  <c r="AC26" i="52"/>
  <c r="Y26" i="52"/>
  <c r="AE26" i="52"/>
  <c r="AC29" i="52"/>
  <c r="Y29" i="52"/>
  <c r="AA29" i="52"/>
  <c r="AB29" i="52"/>
  <c r="AD29" i="52"/>
  <c r="AE29" i="52"/>
  <c r="AF29" i="52"/>
  <c r="AG29" i="52"/>
  <c r="Z29" i="52"/>
  <c r="AH29" i="52"/>
  <c r="AA23" i="52"/>
  <c r="Z23" i="52"/>
  <c r="AB23" i="52"/>
  <c r="AC23" i="52"/>
  <c r="Y23" i="52"/>
  <c r="AD23" i="52"/>
  <c r="AE23" i="52"/>
  <c r="AG23" i="52"/>
  <c r="AF23" i="52"/>
  <c r="AH23" i="52"/>
  <c r="G30" i="116"/>
  <c r="G31" i="116"/>
  <c r="G32" i="116"/>
  <c r="G33" i="116"/>
  <c r="G35" i="115"/>
  <c r="G36" i="115"/>
  <c r="G37" i="115"/>
  <c r="G38" i="115"/>
  <c r="F35" i="115"/>
  <c r="F36" i="115"/>
  <c r="F37" i="115"/>
  <c r="F38" i="115"/>
  <c r="AO53" i="114" l="1"/>
  <c r="AC53" i="114"/>
  <c r="AI53" i="114"/>
  <c r="W53" i="114"/>
  <c r="AM53" i="114"/>
  <c r="AG53" i="114"/>
  <c r="U53" i="114"/>
  <c r="AA53" i="114"/>
  <c r="AP53" i="114"/>
  <c r="AJ53" i="114"/>
  <c r="AD53" i="114"/>
  <c r="X53" i="114"/>
  <c r="AF53" i="114"/>
  <c r="T53" i="114"/>
  <c r="AR53" i="114"/>
  <c r="Z53" i="114"/>
  <c r="AL53" i="114"/>
  <c r="E54" i="114"/>
  <c r="F54" i="114"/>
  <c r="G54" i="114"/>
  <c r="H54" i="114"/>
  <c r="D54" i="114"/>
  <c r="T54" i="114" s="1"/>
  <c r="B60" i="115"/>
  <c r="B55" i="114"/>
  <c r="C55" i="114" s="1"/>
  <c r="B54" i="118"/>
  <c r="B55" i="116"/>
  <c r="AN53" i="114"/>
  <c r="AB53" i="114"/>
  <c r="V53" i="114"/>
  <c r="AH53" i="114"/>
  <c r="D3" i="114"/>
  <c r="I7" i="116" l="1"/>
  <c r="J12" i="115"/>
  <c r="AO54" i="114"/>
  <c r="AI54" i="114"/>
  <c r="W54" i="114"/>
  <c r="AC54" i="114"/>
  <c r="AN54" i="114"/>
  <c r="AH54" i="114"/>
  <c r="AB54" i="114"/>
  <c r="V54" i="114"/>
  <c r="AP54" i="114"/>
  <c r="AD54" i="114"/>
  <c r="AJ54" i="114"/>
  <c r="X54" i="114"/>
  <c r="AM54" i="114"/>
  <c r="AA54" i="114"/>
  <c r="AG54" i="114"/>
  <c r="U54" i="114"/>
  <c r="AR54" i="114"/>
  <c r="AF54" i="114"/>
  <c r="Z54" i="114"/>
  <c r="AL54" i="114"/>
  <c r="B61" i="115"/>
  <c r="B56" i="116"/>
  <c r="B56" i="114"/>
  <c r="C56" i="114" s="1"/>
  <c r="B55" i="118"/>
  <c r="B57" i="116" s="1"/>
  <c r="E55" i="114"/>
  <c r="F55" i="114"/>
  <c r="H55" i="114"/>
  <c r="G55" i="114"/>
  <c r="D55" i="114"/>
  <c r="B56" i="118" l="1"/>
  <c r="B58" i="116" s="1"/>
  <c r="B57" i="114"/>
  <c r="C57" i="114" s="1"/>
  <c r="B62" i="115"/>
  <c r="AL55" i="114"/>
  <c r="AF55" i="114"/>
  <c r="T55" i="114"/>
  <c r="Z55" i="114"/>
  <c r="AR55" i="114"/>
  <c r="AO55" i="114"/>
  <c r="AC55" i="114"/>
  <c r="W55" i="114"/>
  <c r="AI55" i="114"/>
  <c r="AP55" i="114"/>
  <c r="X55" i="114"/>
  <c r="AJ55" i="114"/>
  <c r="AD55" i="114"/>
  <c r="AN55" i="114"/>
  <c r="AB55" i="114"/>
  <c r="AH55" i="114"/>
  <c r="V55" i="114"/>
  <c r="AM55" i="114"/>
  <c r="U55" i="114"/>
  <c r="AG55" i="114"/>
  <c r="AA55" i="114"/>
  <c r="E56" i="114"/>
  <c r="D56" i="114"/>
  <c r="F56" i="114"/>
  <c r="G56" i="114"/>
  <c r="H56" i="114"/>
  <c r="G57" i="114" l="1"/>
  <c r="F57" i="114"/>
  <c r="E57" i="114"/>
  <c r="D57" i="114"/>
  <c r="H57" i="114"/>
  <c r="B58" i="114"/>
  <c r="C58" i="114" s="1"/>
  <c r="B63" i="115"/>
  <c r="B57" i="118"/>
  <c r="B59" i="116" s="1"/>
  <c r="AN56" i="114"/>
  <c r="AH56" i="114"/>
  <c r="V56" i="114"/>
  <c r="AB56" i="114"/>
  <c r="AP56" i="114"/>
  <c r="X56" i="114"/>
  <c r="AD56" i="114"/>
  <c r="AJ56" i="114"/>
  <c r="T56" i="114"/>
  <c r="AF56" i="114"/>
  <c r="AR56" i="114"/>
  <c r="AL56" i="114"/>
  <c r="Z56" i="114"/>
  <c r="AO56" i="114"/>
  <c r="AC56" i="114"/>
  <c r="W56" i="114"/>
  <c r="AI56" i="114"/>
  <c r="AM56" i="114"/>
  <c r="AG56" i="114"/>
  <c r="AA56" i="114"/>
  <c r="U56" i="114"/>
  <c r="G58" i="114" l="1"/>
  <c r="E58" i="114"/>
  <c r="D58" i="114"/>
  <c r="F58" i="114"/>
  <c r="H58" i="114"/>
  <c r="AD57" i="114"/>
  <c r="AP57" i="114"/>
  <c r="AJ57" i="114"/>
  <c r="X57" i="114"/>
  <c r="Z57" i="114"/>
  <c r="AR57" i="114"/>
  <c r="T57" i="114"/>
  <c r="AF57" i="114"/>
  <c r="AL57" i="114"/>
  <c r="AG57" i="114"/>
  <c r="AA57" i="114"/>
  <c r="AM57" i="114"/>
  <c r="U57" i="114"/>
  <c r="V57" i="114"/>
  <c r="AB57" i="114"/>
  <c r="AN57" i="114"/>
  <c r="AH57" i="114"/>
  <c r="B59" i="114"/>
  <c r="C59" i="114" s="1"/>
  <c r="B64" i="115"/>
  <c r="B58" i="118"/>
  <c r="B60" i="116" s="1"/>
  <c r="AI57" i="114"/>
  <c r="AC57" i="114"/>
  <c r="AO57" i="114"/>
  <c r="W57" i="114"/>
  <c r="D59" i="114" l="1"/>
  <c r="G59" i="114"/>
  <c r="F59" i="114"/>
  <c r="E59" i="114"/>
  <c r="H59" i="114"/>
  <c r="X58" i="114"/>
  <c r="AJ58" i="114"/>
  <c r="AP58" i="114"/>
  <c r="AD58" i="114"/>
  <c r="AN58" i="114"/>
  <c r="V58" i="114"/>
  <c r="AH58" i="114"/>
  <c r="AB58" i="114"/>
  <c r="AF58" i="114"/>
  <c r="T58" i="114"/>
  <c r="AR58" i="114"/>
  <c r="Z58" i="114"/>
  <c r="AL58" i="114"/>
  <c r="U58" i="114"/>
  <c r="AG58" i="114"/>
  <c r="AM58" i="114"/>
  <c r="AA58" i="114"/>
  <c r="B59" i="118"/>
  <c r="B61" i="116" s="1"/>
  <c r="B65" i="115"/>
  <c r="B60" i="114"/>
  <c r="C60" i="114" s="1"/>
  <c r="AO58" i="114"/>
  <c r="W58" i="114"/>
  <c r="AI58" i="114"/>
  <c r="AC58" i="114"/>
  <c r="J62" i="115" l="1"/>
  <c r="I57" i="116"/>
  <c r="AJ59" i="114"/>
  <c r="AD59" i="114"/>
  <c r="X59" i="114"/>
  <c r="AP59" i="114"/>
  <c r="E60" i="114"/>
  <c r="F60" i="114"/>
  <c r="G60" i="114"/>
  <c r="H60" i="114"/>
  <c r="D60" i="114"/>
  <c r="U59" i="114"/>
  <c r="AG59" i="114"/>
  <c r="AA59" i="114"/>
  <c r="AM59" i="114"/>
  <c r="Q62" i="115"/>
  <c r="V62" i="115"/>
  <c r="AF62" i="115"/>
  <c r="W62" i="115"/>
  <c r="X62" i="115"/>
  <c r="Y62" i="115"/>
  <c r="R62" i="115"/>
  <c r="N62" i="115"/>
  <c r="T62" i="115"/>
  <c r="AN59" i="114"/>
  <c r="V59" i="114"/>
  <c r="AH59" i="114"/>
  <c r="AB59" i="114"/>
  <c r="B60" i="118"/>
  <c r="B62" i="116" s="1"/>
  <c r="B61" i="114"/>
  <c r="C61" i="114" s="1"/>
  <c r="B66" i="115"/>
  <c r="AI59" i="114"/>
  <c r="AC59" i="114"/>
  <c r="AO59" i="114"/>
  <c r="W59" i="114"/>
  <c r="Z59" i="114"/>
  <c r="AL59" i="114"/>
  <c r="T59" i="114"/>
  <c r="AF59" i="114"/>
  <c r="AR59" i="114"/>
  <c r="G73" i="93" a="1"/>
  <c r="G73" i="93" s="1"/>
  <c r="G72" i="93" a="1"/>
  <c r="G72" i="93" s="1"/>
  <c r="G71" i="93" a="1"/>
  <c r="G71" i="93" s="1"/>
  <c r="G70" i="93" a="1"/>
  <c r="G70" i="93" s="1"/>
  <c r="G69" i="93" a="1"/>
  <c r="G69" i="93" s="1"/>
  <c r="G68" i="93" a="1"/>
  <c r="G68" i="93" s="1"/>
  <c r="G67" i="93" a="1"/>
  <c r="G67" i="93" s="1"/>
  <c r="G66" i="93" a="1"/>
  <c r="G66" i="93" s="1"/>
  <c r="G65" i="93" a="1"/>
  <c r="G65" i="93" s="1"/>
  <c r="G64" i="93" a="1"/>
  <c r="G64" i="93" s="1"/>
  <c r="G63" i="93" a="1"/>
  <c r="G63" i="93" s="1"/>
  <c r="G62" i="93" a="1"/>
  <c r="G62" i="93" s="1"/>
  <c r="G61" i="93" a="1"/>
  <c r="G61" i="93" s="1"/>
  <c r="G60" i="93" a="1"/>
  <c r="G60" i="93" s="1"/>
  <c r="G59" i="93" a="1"/>
  <c r="G59" i="93" s="1"/>
  <c r="G58" i="93" a="1"/>
  <c r="G58" i="93" s="1"/>
  <c r="G57" i="93" a="1"/>
  <c r="G57" i="93" s="1"/>
  <c r="G56" i="93" a="1"/>
  <c r="G56" i="93" s="1"/>
  <c r="G55" i="93" a="1"/>
  <c r="G55" i="93" s="1"/>
  <c r="G54" i="93" a="1"/>
  <c r="G54" i="93" s="1"/>
  <c r="G53" i="93" a="1"/>
  <c r="G53" i="93" s="1"/>
  <c r="G52" i="93" a="1"/>
  <c r="G52" i="93" s="1"/>
  <c r="G51" i="93" a="1"/>
  <c r="G51" i="93" s="1"/>
  <c r="G50" i="93" a="1"/>
  <c r="G50" i="93" s="1"/>
  <c r="G49" i="93" a="1"/>
  <c r="G49" i="93" s="1"/>
  <c r="G48" i="93" a="1"/>
  <c r="G48" i="93" s="1"/>
  <c r="H39" i="93" a="1"/>
  <c r="H39" i="93" s="1"/>
  <c r="H38" i="93" a="1"/>
  <c r="H38" i="93" s="1"/>
  <c r="H37" i="93" a="1"/>
  <c r="H37" i="93" s="1"/>
  <c r="H36" i="93" a="1"/>
  <c r="H36" i="93" s="1"/>
  <c r="H35" i="93" a="1"/>
  <c r="H35" i="93" s="1"/>
  <c r="H34" i="93" a="1"/>
  <c r="H34" i="93" s="1"/>
  <c r="H33" i="93" a="1"/>
  <c r="H33" i="93" s="1"/>
  <c r="H32" i="93" a="1"/>
  <c r="H32" i="93" s="1"/>
  <c r="H31" i="93" a="1"/>
  <c r="H31" i="93" s="1"/>
  <c r="H30" i="93" a="1"/>
  <c r="H30" i="93" s="1"/>
  <c r="H29" i="93" a="1"/>
  <c r="H29" i="93" s="1"/>
  <c r="H28" i="93" a="1"/>
  <c r="H28" i="93" s="1"/>
  <c r="H27" i="93" a="1"/>
  <c r="H27" i="93" s="1"/>
  <c r="H26" i="93" a="1"/>
  <c r="H26" i="93" s="1"/>
  <c r="H25" i="93" a="1"/>
  <c r="H25" i="93" s="1"/>
  <c r="H24" i="93" a="1"/>
  <c r="H24" i="93" s="1"/>
  <c r="H23" i="93" a="1"/>
  <c r="H23" i="93" s="1"/>
  <c r="H22" i="93" a="1"/>
  <c r="H22" i="93" s="1"/>
  <c r="H21" i="93" a="1"/>
  <c r="H21" i="93" s="1"/>
  <c r="H20" i="93" a="1"/>
  <c r="H20" i="93" s="1"/>
  <c r="H19" i="93" a="1"/>
  <c r="H19" i="93" s="1"/>
  <c r="H18" i="93" a="1"/>
  <c r="H18" i="93" s="1"/>
  <c r="G21" i="93" a="1"/>
  <c r="G21" i="93" s="1"/>
  <c r="G20" i="93" a="1"/>
  <c r="G20" i="93" s="1"/>
  <c r="G18" i="93" a="1"/>
  <c r="G18" i="93" s="1"/>
  <c r="F25" i="93" a="1"/>
  <c r="F25" i="93" s="1"/>
  <c r="F21" i="93" a="1"/>
  <c r="F21" i="93" s="1"/>
  <c r="F18" i="93" a="1"/>
  <c r="F18" i="93" s="1"/>
  <c r="I20" i="93" a="1"/>
  <c r="I20" i="93" s="1"/>
  <c r="F73" i="93" a="1"/>
  <c r="F73" i="93" s="1"/>
  <c r="F72" i="93" a="1"/>
  <c r="F72" i="93" s="1"/>
  <c r="F71" i="93" a="1"/>
  <c r="F71" i="93" s="1"/>
  <c r="F70" i="93" a="1"/>
  <c r="F70" i="93" s="1"/>
  <c r="F69" i="93" a="1"/>
  <c r="F69" i="93" s="1"/>
  <c r="F68" i="93" a="1"/>
  <c r="F68" i="93" s="1"/>
  <c r="F67" i="93" a="1"/>
  <c r="F67" i="93" s="1"/>
  <c r="F66" i="93" a="1"/>
  <c r="F66" i="93" s="1"/>
  <c r="F65" i="93" a="1"/>
  <c r="F65" i="93" s="1"/>
  <c r="F64" i="93" a="1"/>
  <c r="F64" i="93" s="1"/>
  <c r="F63" i="93" a="1"/>
  <c r="F63" i="93" s="1"/>
  <c r="F62" i="93" a="1"/>
  <c r="F62" i="93" s="1"/>
  <c r="F61" i="93" a="1"/>
  <c r="F61" i="93" s="1"/>
  <c r="F60" i="93" a="1"/>
  <c r="F60" i="93" s="1"/>
  <c r="F59" i="93" a="1"/>
  <c r="F59" i="93" s="1"/>
  <c r="F58" i="93" a="1"/>
  <c r="F58" i="93" s="1"/>
  <c r="F57" i="93" a="1"/>
  <c r="F57" i="93" s="1"/>
  <c r="F56" i="93" a="1"/>
  <c r="F56" i="93" s="1"/>
  <c r="F55" i="93" a="1"/>
  <c r="F55" i="93" s="1"/>
  <c r="F54" i="93" a="1"/>
  <c r="F54" i="93" s="1"/>
  <c r="F53" i="93" a="1"/>
  <c r="F53" i="93" s="1"/>
  <c r="F52" i="93" a="1"/>
  <c r="F52" i="93" s="1"/>
  <c r="F51" i="93" a="1"/>
  <c r="F51" i="93" s="1"/>
  <c r="F50" i="93" a="1"/>
  <c r="F50" i="93" s="1"/>
  <c r="F49" i="93" a="1"/>
  <c r="F49" i="93" s="1"/>
  <c r="F48" i="93" a="1"/>
  <c r="F48" i="93" s="1"/>
  <c r="G39" i="93" a="1"/>
  <c r="G39" i="93" s="1"/>
  <c r="G38" i="93" a="1"/>
  <c r="G38" i="93" s="1"/>
  <c r="G37" i="93" a="1"/>
  <c r="G37" i="93" s="1"/>
  <c r="G36" i="93" a="1"/>
  <c r="G36" i="93" s="1"/>
  <c r="G35" i="93" a="1"/>
  <c r="G35" i="93" s="1"/>
  <c r="G34" i="93" a="1"/>
  <c r="G34" i="93" s="1"/>
  <c r="G33" i="93" a="1"/>
  <c r="G33" i="93" s="1"/>
  <c r="G32" i="93" a="1"/>
  <c r="G32" i="93" s="1"/>
  <c r="G31" i="93" a="1"/>
  <c r="G31" i="93" s="1"/>
  <c r="G30" i="93" a="1"/>
  <c r="G30" i="93" s="1"/>
  <c r="G29" i="93" a="1"/>
  <c r="G29" i="93" s="1"/>
  <c r="G28" i="93" a="1"/>
  <c r="G28" i="93" s="1"/>
  <c r="G27" i="93" a="1"/>
  <c r="G27" i="93" s="1"/>
  <c r="G26" i="93" a="1"/>
  <c r="G26" i="93" s="1"/>
  <c r="G25" i="93" a="1"/>
  <c r="G25" i="93" s="1"/>
  <c r="G24" i="93" a="1"/>
  <c r="G24" i="93" s="1"/>
  <c r="G23" i="93" a="1"/>
  <c r="G23" i="93" s="1"/>
  <c r="G22" i="93" a="1"/>
  <c r="G22" i="93" s="1"/>
  <c r="G19" i="93" a="1"/>
  <c r="G19" i="93" s="1"/>
  <c r="F24" i="93" a="1"/>
  <c r="F24" i="93" s="1"/>
  <c r="F22" i="93" a="1"/>
  <c r="F22" i="93" s="1"/>
  <c r="F19" i="93" a="1"/>
  <c r="F19" i="93" s="1"/>
  <c r="I19" i="93" a="1"/>
  <c r="I19" i="93" s="1"/>
  <c r="M73" i="93" a="1"/>
  <c r="M73" i="93" s="1"/>
  <c r="M72" i="93" a="1"/>
  <c r="M72" i="93" s="1"/>
  <c r="M71" i="93" a="1"/>
  <c r="M71" i="93" s="1"/>
  <c r="M70" i="93" a="1"/>
  <c r="M70" i="93" s="1"/>
  <c r="M69" i="93" a="1"/>
  <c r="M69" i="93" s="1"/>
  <c r="M68" i="93" a="1"/>
  <c r="M68" i="93" s="1"/>
  <c r="M67" i="93" a="1"/>
  <c r="M67" i="93" s="1"/>
  <c r="M66" i="93" a="1"/>
  <c r="M66" i="93" s="1"/>
  <c r="M65" i="93" a="1"/>
  <c r="M65" i="93" s="1"/>
  <c r="M64" i="93" a="1"/>
  <c r="M64" i="93" s="1"/>
  <c r="M63" i="93" a="1"/>
  <c r="M63" i="93" s="1"/>
  <c r="M62" i="93" a="1"/>
  <c r="M62" i="93" s="1"/>
  <c r="M61" i="93" a="1"/>
  <c r="M61" i="93" s="1"/>
  <c r="M60" i="93" a="1"/>
  <c r="M60" i="93" s="1"/>
  <c r="M59" i="93" a="1"/>
  <c r="M59" i="93" s="1"/>
  <c r="M58" i="93" a="1"/>
  <c r="M58" i="93" s="1"/>
  <c r="M57" i="93" a="1"/>
  <c r="M57" i="93" s="1"/>
  <c r="M56" i="93" a="1"/>
  <c r="M56" i="93" s="1"/>
  <c r="M55" i="93" a="1"/>
  <c r="M55" i="93" s="1"/>
  <c r="M54" i="93" a="1"/>
  <c r="M54" i="93" s="1"/>
  <c r="M53" i="93" a="1"/>
  <c r="M53" i="93" s="1"/>
  <c r="M52" i="93" a="1"/>
  <c r="M52" i="93" s="1"/>
  <c r="M51" i="93" a="1"/>
  <c r="M51" i="93" s="1"/>
  <c r="M50" i="93" a="1"/>
  <c r="M50" i="93" s="1"/>
  <c r="M49" i="93" a="1"/>
  <c r="M49" i="93" s="1"/>
  <c r="M48" i="93" a="1"/>
  <c r="M48" i="93" s="1"/>
  <c r="F39" i="93" a="1"/>
  <c r="F39" i="93" s="1"/>
  <c r="F38" i="93" a="1"/>
  <c r="F38" i="93" s="1"/>
  <c r="F37" i="93" a="1"/>
  <c r="F37" i="93" s="1"/>
  <c r="F36" i="93" a="1"/>
  <c r="F36" i="93" s="1"/>
  <c r="F35" i="93" a="1"/>
  <c r="F35" i="93" s="1"/>
  <c r="F34" i="93" a="1"/>
  <c r="F34" i="93" s="1"/>
  <c r="F33" i="93" a="1"/>
  <c r="F33" i="93" s="1"/>
  <c r="F32" i="93" a="1"/>
  <c r="F32" i="93" s="1"/>
  <c r="F31" i="93" a="1"/>
  <c r="F31" i="93" s="1"/>
  <c r="F30" i="93" a="1"/>
  <c r="F30" i="93" s="1"/>
  <c r="F29" i="93" a="1"/>
  <c r="F29" i="93" s="1"/>
  <c r="F28" i="93" a="1"/>
  <c r="F28" i="93" s="1"/>
  <c r="F27" i="93" a="1"/>
  <c r="F27" i="93" s="1"/>
  <c r="F26" i="93" a="1"/>
  <c r="F26" i="93" s="1"/>
  <c r="F23" i="93" a="1"/>
  <c r="F23" i="93" s="1"/>
  <c r="F20" i="93" a="1"/>
  <c r="F20" i="93" s="1"/>
  <c r="L73" i="93" a="1"/>
  <c r="L73" i="93" s="1"/>
  <c r="L72" i="93" a="1"/>
  <c r="L72" i="93" s="1"/>
  <c r="L71" i="93" a="1"/>
  <c r="L71" i="93" s="1"/>
  <c r="L70" i="93" a="1"/>
  <c r="L70" i="93" s="1"/>
  <c r="L69" i="93" a="1"/>
  <c r="L69" i="93" s="1"/>
  <c r="L68" i="93" a="1"/>
  <c r="L68" i="93" s="1"/>
  <c r="L67" i="93" a="1"/>
  <c r="L67" i="93" s="1"/>
  <c r="L66" i="93" a="1"/>
  <c r="L66" i="93" s="1"/>
  <c r="L65" i="93" a="1"/>
  <c r="L65" i="93" s="1"/>
  <c r="L64" i="93" a="1"/>
  <c r="L64" i="93" s="1"/>
  <c r="L63" i="93" a="1"/>
  <c r="L63" i="93" s="1"/>
  <c r="L62" i="93" a="1"/>
  <c r="L62" i="93" s="1"/>
  <c r="L61" i="93" a="1"/>
  <c r="L61" i="93" s="1"/>
  <c r="L60" i="93" a="1"/>
  <c r="L60" i="93" s="1"/>
  <c r="L59" i="93" a="1"/>
  <c r="L59" i="93" s="1"/>
  <c r="L58" i="93" a="1"/>
  <c r="L58" i="93" s="1"/>
  <c r="L57" i="93" a="1"/>
  <c r="L57" i="93" s="1"/>
  <c r="L56" i="93" a="1"/>
  <c r="L56" i="93" s="1"/>
  <c r="L55" i="93" a="1"/>
  <c r="L55" i="93" s="1"/>
  <c r="L54" i="93" a="1"/>
  <c r="L54" i="93" s="1"/>
  <c r="L53" i="93" a="1"/>
  <c r="L53" i="93" s="1"/>
  <c r="L52" i="93" a="1"/>
  <c r="L52" i="93" s="1"/>
  <c r="L51" i="93" a="1"/>
  <c r="L51" i="93" s="1"/>
  <c r="L50" i="93" a="1"/>
  <c r="L50" i="93" s="1"/>
  <c r="L49" i="93" a="1"/>
  <c r="L49" i="93" s="1"/>
  <c r="L48" i="93" a="1"/>
  <c r="L48" i="93" s="1"/>
  <c r="M39" i="93" a="1"/>
  <c r="M39" i="93" s="1"/>
  <c r="M38" i="93" a="1"/>
  <c r="M38" i="93" s="1"/>
  <c r="M37" i="93" a="1"/>
  <c r="M37" i="93" s="1"/>
  <c r="M36" i="93" a="1"/>
  <c r="M36" i="93" s="1"/>
  <c r="M35" i="93" a="1"/>
  <c r="M35" i="93" s="1"/>
  <c r="M34" i="93" a="1"/>
  <c r="M34" i="93" s="1"/>
  <c r="M33" i="93" a="1"/>
  <c r="M33" i="93" s="1"/>
  <c r="M32" i="93" a="1"/>
  <c r="M32" i="93" s="1"/>
  <c r="M31" i="93" a="1"/>
  <c r="M31" i="93" s="1"/>
  <c r="M30" i="93" a="1"/>
  <c r="M30" i="93" s="1"/>
  <c r="M29" i="93" a="1"/>
  <c r="M29" i="93" s="1"/>
  <c r="M28" i="93" a="1"/>
  <c r="M28" i="93" s="1"/>
  <c r="M27" i="93" a="1"/>
  <c r="M27" i="93" s="1"/>
  <c r="M26" i="93" a="1"/>
  <c r="M26" i="93" s="1"/>
  <c r="M25" i="93" a="1"/>
  <c r="M25" i="93" s="1"/>
  <c r="M24" i="93" a="1"/>
  <c r="M24" i="93" s="1"/>
  <c r="M23" i="93" a="1"/>
  <c r="M23" i="93" s="1"/>
  <c r="M22" i="93" a="1"/>
  <c r="M22" i="93" s="1"/>
  <c r="M21" i="93" a="1"/>
  <c r="M21" i="93" s="1"/>
  <c r="M20" i="93" a="1"/>
  <c r="M20" i="93" s="1"/>
  <c r="M19" i="93" a="1"/>
  <c r="M19" i="93" s="1"/>
  <c r="M18" i="93" a="1"/>
  <c r="M18" i="93" s="1"/>
  <c r="K19" i="93" a="1"/>
  <c r="K19" i="93" s="1"/>
  <c r="J24" i="93" a="1"/>
  <c r="J24" i="93" s="1"/>
  <c r="J19" i="93" a="1"/>
  <c r="J19" i="93" s="1"/>
  <c r="K73" i="93" a="1"/>
  <c r="K73" i="93" s="1"/>
  <c r="K72" i="93" a="1"/>
  <c r="K72" i="93" s="1"/>
  <c r="K71" i="93" a="1"/>
  <c r="K71" i="93" s="1"/>
  <c r="K70" i="93" a="1"/>
  <c r="K70" i="93" s="1"/>
  <c r="K69" i="93" a="1"/>
  <c r="K69" i="93" s="1"/>
  <c r="K68" i="93" a="1"/>
  <c r="K68" i="93" s="1"/>
  <c r="K67" i="93" a="1"/>
  <c r="K67" i="93" s="1"/>
  <c r="K66" i="93" a="1"/>
  <c r="K66" i="93" s="1"/>
  <c r="K65" i="93" a="1"/>
  <c r="K65" i="93" s="1"/>
  <c r="K64" i="93" a="1"/>
  <c r="K64" i="93" s="1"/>
  <c r="K63" i="93" a="1"/>
  <c r="K63" i="93" s="1"/>
  <c r="K62" i="93" a="1"/>
  <c r="K62" i="93" s="1"/>
  <c r="K61" i="93" a="1"/>
  <c r="K61" i="93" s="1"/>
  <c r="K60" i="93" a="1"/>
  <c r="K60" i="93" s="1"/>
  <c r="K59" i="93" a="1"/>
  <c r="K59" i="93" s="1"/>
  <c r="K58" i="93" a="1"/>
  <c r="K58" i="93" s="1"/>
  <c r="K57" i="93" a="1"/>
  <c r="K57" i="93" s="1"/>
  <c r="K56" i="93" a="1"/>
  <c r="K56" i="93" s="1"/>
  <c r="K55" i="93" a="1"/>
  <c r="K55" i="93" s="1"/>
  <c r="K54" i="93" a="1"/>
  <c r="K54" i="93" s="1"/>
  <c r="K53" i="93" a="1"/>
  <c r="K53" i="93" s="1"/>
  <c r="K52" i="93" a="1"/>
  <c r="K52" i="93" s="1"/>
  <c r="K51" i="93" a="1"/>
  <c r="K51" i="93" s="1"/>
  <c r="K50" i="93" a="1"/>
  <c r="K50" i="93" s="1"/>
  <c r="K49" i="93" a="1"/>
  <c r="K49" i="93" s="1"/>
  <c r="K48" i="93" a="1"/>
  <c r="K48" i="93" s="1"/>
  <c r="L39" i="93" a="1"/>
  <c r="L39" i="93" s="1"/>
  <c r="L38" i="93" a="1"/>
  <c r="L38" i="93" s="1"/>
  <c r="L37" i="93" a="1"/>
  <c r="L37" i="93" s="1"/>
  <c r="L36" i="93" a="1"/>
  <c r="L36" i="93" s="1"/>
  <c r="L35" i="93" a="1"/>
  <c r="L35" i="93" s="1"/>
  <c r="L34" i="93" a="1"/>
  <c r="L34" i="93" s="1"/>
  <c r="L33" i="93" a="1"/>
  <c r="L33" i="93" s="1"/>
  <c r="L32" i="93" a="1"/>
  <c r="L32" i="93" s="1"/>
  <c r="L31" i="93" a="1"/>
  <c r="L31" i="93" s="1"/>
  <c r="L30" i="93" a="1"/>
  <c r="L30" i="93" s="1"/>
  <c r="L29" i="93" a="1"/>
  <c r="L29" i="93" s="1"/>
  <c r="L28" i="93" a="1"/>
  <c r="L28" i="93" s="1"/>
  <c r="L27" i="93" a="1"/>
  <c r="L27" i="93" s="1"/>
  <c r="L26" i="93" a="1"/>
  <c r="L26" i="93" s="1"/>
  <c r="L25" i="93" a="1"/>
  <c r="L25" i="93" s="1"/>
  <c r="L24" i="93" a="1"/>
  <c r="L24" i="93" s="1"/>
  <c r="L23" i="93" a="1"/>
  <c r="L23" i="93" s="1"/>
  <c r="L22" i="93" a="1"/>
  <c r="L22" i="93" s="1"/>
  <c r="L21" i="93" a="1"/>
  <c r="L21" i="93" s="1"/>
  <c r="L20" i="93" a="1"/>
  <c r="L20" i="93" s="1"/>
  <c r="L19" i="93" a="1"/>
  <c r="L19" i="93" s="1"/>
  <c r="L18" i="93" a="1"/>
  <c r="L18" i="93" s="1"/>
  <c r="K24" i="93" a="1"/>
  <c r="K24" i="93" s="1"/>
  <c r="K21" i="93" a="1"/>
  <c r="K21" i="93" s="1"/>
  <c r="K18" i="93" a="1"/>
  <c r="K18" i="93" s="1"/>
  <c r="J23" i="93" a="1"/>
  <c r="J23" i="93" s="1"/>
  <c r="J21" i="93" a="1"/>
  <c r="J21" i="93" s="1"/>
  <c r="J18" i="93" a="1"/>
  <c r="J18" i="93" s="1"/>
  <c r="J73" i="93" a="1"/>
  <c r="J73" i="93" s="1"/>
  <c r="J72" i="93" a="1"/>
  <c r="J72" i="93" s="1"/>
  <c r="J71" i="93" a="1"/>
  <c r="J71" i="93" s="1"/>
  <c r="J70" i="93" a="1"/>
  <c r="J70" i="93" s="1"/>
  <c r="J69" i="93" a="1"/>
  <c r="J69" i="93" s="1"/>
  <c r="J68" i="93" a="1"/>
  <c r="J68" i="93" s="1"/>
  <c r="J67" i="93" a="1"/>
  <c r="J67" i="93" s="1"/>
  <c r="J66" i="93" a="1"/>
  <c r="J66" i="93" s="1"/>
  <c r="J65" i="93" a="1"/>
  <c r="J65" i="93" s="1"/>
  <c r="J64" i="93" a="1"/>
  <c r="J64" i="93" s="1"/>
  <c r="J63" i="93" a="1"/>
  <c r="J63" i="93" s="1"/>
  <c r="J62" i="93" a="1"/>
  <c r="J62" i="93" s="1"/>
  <c r="J61" i="93" a="1"/>
  <c r="J61" i="93" s="1"/>
  <c r="J60" i="93" a="1"/>
  <c r="J60" i="93" s="1"/>
  <c r="J59" i="93" a="1"/>
  <c r="J59" i="93" s="1"/>
  <c r="J58" i="93" a="1"/>
  <c r="J58" i="93" s="1"/>
  <c r="J57" i="93" a="1"/>
  <c r="J57" i="93" s="1"/>
  <c r="J56" i="93" a="1"/>
  <c r="J56" i="93" s="1"/>
  <c r="J55" i="93" a="1"/>
  <c r="J55" i="93" s="1"/>
  <c r="J54" i="93" a="1"/>
  <c r="J54" i="93" s="1"/>
  <c r="J53" i="93" a="1"/>
  <c r="J53" i="93" s="1"/>
  <c r="J52" i="93" a="1"/>
  <c r="J52" i="93" s="1"/>
  <c r="J51" i="93" a="1"/>
  <c r="J51" i="93" s="1"/>
  <c r="J50" i="93" a="1"/>
  <c r="J50" i="93" s="1"/>
  <c r="J49" i="93" a="1"/>
  <c r="J49" i="93" s="1"/>
  <c r="J48" i="93" a="1"/>
  <c r="J48" i="93" s="1"/>
  <c r="K39" i="93" a="1"/>
  <c r="K39" i="93" s="1"/>
  <c r="K38" i="93" a="1"/>
  <c r="K38" i="93" s="1"/>
  <c r="K37" i="93" a="1"/>
  <c r="K37" i="93" s="1"/>
  <c r="K36" i="93" a="1"/>
  <c r="K36" i="93" s="1"/>
  <c r="K35" i="93" a="1"/>
  <c r="K35" i="93" s="1"/>
  <c r="K34" i="93" a="1"/>
  <c r="K34" i="93" s="1"/>
  <c r="K33" i="93" a="1"/>
  <c r="K33" i="93" s="1"/>
  <c r="K32" i="93" a="1"/>
  <c r="K32" i="93" s="1"/>
  <c r="K31" i="93" a="1"/>
  <c r="K31" i="93" s="1"/>
  <c r="K30" i="93" a="1"/>
  <c r="K30" i="93" s="1"/>
  <c r="K29" i="93" a="1"/>
  <c r="K29" i="93" s="1"/>
  <c r="K28" i="93" a="1"/>
  <c r="K28" i="93" s="1"/>
  <c r="K27" i="93" a="1"/>
  <c r="K27" i="93" s="1"/>
  <c r="K26" i="93" a="1"/>
  <c r="K26" i="93" s="1"/>
  <c r="K25" i="93" a="1"/>
  <c r="K25" i="93" s="1"/>
  <c r="K23" i="93" a="1"/>
  <c r="K23" i="93" s="1"/>
  <c r="K22" i="93" a="1"/>
  <c r="K22" i="93" s="1"/>
  <c r="K20" i="93" a="1"/>
  <c r="K20" i="93" s="1"/>
  <c r="J26" i="93" a="1"/>
  <c r="J26" i="93" s="1"/>
  <c r="J20" i="93" a="1"/>
  <c r="J20" i="93" s="1"/>
  <c r="I73" i="93" a="1"/>
  <c r="I73" i="93" s="1"/>
  <c r="I72" i="93" a="1"/>
  <c r="I72" i="93" s="1"/>
  <c r="I71" i="93" a="1"/>
  <c r="I71" i="93" s="1"/>
  <c r="I70" i="93" a="1"/>
  <c r="I70" i="93" s="1"/>
  <c r="I69" i="93" a="1"/>
  <c r="I69" i="93" s="1"/>
  <c r="I68" i="93" a="1"/>
  <c r="I68" i="93" s="1"/>
  <c r="I67" i="93" a="1"/>
  <c r="I67" i="93" s="1"/>
  <c r="I66" i="93" a="1"/>
  <c r="I66" i="93" s="1"/>
  <c r="I65" i="93" a="1"/>
  <c r="I65" i="93" s="1"/>
  <c r="I64" i="93" a="1"/>
  <c r="I64" i="93" s="1"/>
  <c r="I63" i="93" a="1"/>
  <c r="I63" i="93" s="1"/>
  <c r="I62" i="93" a="1"/>
  <c r="I62" i="93" s="1"/>
  <c r="I61" i="93" a="1"/>
  <c r="I61" i="93" s="1"/>
  <c r="I60" i="93" a="1"/>
  <c r="I60" i="93" s="1"/>
  <c r="I59" i="93" a="1"/>
  <c r="I59" i="93" s="1"/>
  <c r="I58" i="93" a="1"/>
  <c r="I58" i="93" s="1"/>
  <c r="I57" i="93" a="1"/>
  <c r="I57" i="93" s="1"/>
  <c r="I56" i="93" a="1"/>
  <c r="I56" i="93" s="1"/>
  <c r="I55" i="93" a="1"/>
  <c r="I55" i="93" s="1"/>
  <c r="I54" i="93" a="1"/>
  <c r="I54" i="93" s="1"/>
  <c r="I53" i="93" a="1"/>
  <c r="I53" i="93" s="1"/>
  <c r="I52" i="93" a="1"/>
  <c r="I52" i="93" s="1"/>
  <c r="I51" i="93" a="1"/>
  <c r="I51" i="93" s="1"/>
  <c r="I50" i="93" a="1"/>
  <c r="I50" i="93" s="1"/>
  <c r="I49" i="93" a="1"/>
  <c r="I49" i="93" s="1"/>
  <c r="I48" i="93" a="1"/>
  <c r="I48" i="93" s="1"/>
  <c r="J39" i="93" a="1"/>
  <c r="J39" i="93" s="1"/>
  <c r="J38" i="93" a="1"/>
  <c r="J38" i="93" s="1"/>
  <c r="J37" i="93" a="1"/>
  <c r="J37" i="93" s="1"/>
  <c r="J36" i="93" a="1"/>
  <c r="J36" i="93" s="1"/>
  <c r="J35" i="93" a="1"/>
  <c r="J35" i="93" s="1"/>
  <c r="J34" i="93" a="1"/>
  <c r="J34" i="93" s="1"/>
  <c r="J33" i="93" a="1"/>
  <c r="J33" i="93" s="1"/>
  <c r="J32" i="93" a="1"/>
  <c r="J32" i="93" s="1"/>
  <c r="J31" i="93" a="1"/>
  <c r="J31" i="93" s="1"/>
  <c r="J30" i="93" a="1"/>
  <c r="J30" i="93" s="1"/>
  <c r="J29" i="93" a="1"/>
  <c r="J29" i="93" s="1"/>
  <c r="J28" i="93" a="1"/>
  <c r="J28" i="93" s="1"/>
  <c r="J27" i="93" a="1"/>
  <c r="J27" i="93" s="1"/>
  <c r="J25" i="93" a="1"/>
  <c r="J25" i="93" s="1"/>
  <c r="J22" i="93" a="1"/>
  <c r="J22" i="93" s="1"/>
  <c r="I18" i="93" a="1"/>
  <c r="I18" i="93" s="1"/>
  <c r="H73" i="93" a="1"/>
  <c r="H73" i="93" s="1"/>
  <c r="H72" i="93" a="1"/>
  <c r="H72" i="93" s="1"/>
  <c r="H71" i="93" a="1"/>
  <c r="H71" i="93" s="1"/>
  <c r="H70" i="93" a="1"/>
  <c r="H70" i="93" s="1"/>
  <c r="H69" i="93" a="1"/>
  <c r="H69" i="93" s="1"/>
  <c r="H68" i="93" a="1"/>
  <c r="H68" i="93" s="1"/>
  <c r="H67" i="93" a="1"/>
  <c r="H67" i="93" s="1"/>
  <c r="H66" i="93" a="1"/>
  <c r="H66" i="93" s="1"/>
  <c r="H65" i="93" a="1"/>
  <c r="H65" i="93" s="1"/>
  <c r="H64" i="93" a="1"/>
  <c r="H64" i="93" s="1"/>
  <c r="H63" i="93" a="1"/>
  <c r="H63" i="93" s="1"/>
  <c r="H62" i="93" a="1"/>
  <c r="H62" i="93" s="1"/>
  <c r="H61" i="93" a="1"/>
  <c r="H61" i="93" s="1"/>
  <c r="H60" i="93" a="1"/>
  <c r="H60" i="93" s="1"/>
  <c r="H59" i="93" a="1"/>
  <c r="H59" i="93" s="1"/>
  <c r="H58" i="93" a="1"/>
  <c r="H58" i="93" s="1"/>
  <c r="H57" i="93" a="1"/>
  <c r="H57" i="93" s="1"/>
  <c r="H56" i="93" a="1"/>
  <c r="H56" i="93" s="1"/>
  <c r="H55" i="93" a="1"/>
  <c r="H55" i="93" s="1"/>
  <c r="H54" i="93" a="1"/>
  <c r="H54" i="93" s="1"/>
  <c r="H53" i="93" a="1"/>
  <c r="H53" i="93" s="1"/>
  <c r="H52" i="93" a="1"/>
  <c r="H52" i="93" s="1"/>
  <c r="H51" i="93" a="1"/>
  <c r="H51" i="93" s="1"/>
  <c r="H50" i="93" a="1"/>
  <c r="H50" i="93" s="1"/>
  <c r="H49" i="93" a="1"/>
  <c r="H49" i="93" s="1"/>
  <c r="H48" i="93" a="1"/>
  <c r="H48" i="93" s="1"/>
  <c r="I39" i="93" a="1"/>
  <c r="I39" i="93" s="1"/>
  <c r="I38" i="93" a="1"/>
  <c r="I38" i="93" s="1"/>
  <c r="I37" i="93" a="1"/>
  <c r="I37" i="93" s="1"/>
  <c r="I36" i="93" a="1"/>
  <c r="I36" i="93" s="1"/>
  <c r="I35" i="93" a="1"/>
  <c r="I35" i="93" s="1"/>
  <c r="I34" i="93" a="1"/>
  <c r="I34" i="93" s="1"/>
  <c r="I33" i="93" a="1"/>
  <c r="I33" i="93" s="1"/>
  <c r="I32" i="93" a="1"/>
  <c r="I32" i="93" s="1"/>
  <c r="I31" i="93" a="1"/>
  <c r="I31" i="93" s="1"/>
  <c r="I30" i="93" a="1"/>
  <c r="I30" i="93" s="1"/>
  <c r="I29" i="93" a="1"/>
  <c r="I29" i="93" s="1"/>
  <c r="I28" i="93" a="1"/>
  <c r="I28" i="93" s="1"/>
  <c r="I27" i="93" a="1"/>
  <c r="I27" i="93" s="1"/>
  <c r="I26" i="93" a="1"/>
  <c r="I26" i="93" s="1"/>
  <c r="I25" i="93" a="1"/>
  <c r="I25" i="93" s="1"/>
  <c r="I24" i="93" a="1"/>
  <c r="I24" i="93" s="1"/>
  <c r="I23" i="93" a="1"/>
  <c r="I23" i="93" s="1"/>
  <c r="I22" i="93" a="1"/>
  <c r="I22" i="93" s="1"/>
  <c r="I21" i="93" a="1"/>
  <c r="I21" i="93" s="1"/>
  <c r="H15" i="93" a="1"/>
  <c r="H15" i="93" s="1"/>
  <c r="G29" i="116"/>
  <c r="G28" i="116"/>
  <c r="G27" i="116"/>
  <c r="G26" i="116"/>
  <c r="G25" i="116"/>
  <c r="G24" i="116"/>
  <c r="G23" i="116"/>
  <c r="G22" i="116"/>
  <c r="G21" i="116"/>
  <c r="G20" i="116"/>
  <c r="G19" i="116"/>
  <c r="G18" i="116"/>
  <c r="G17" i="116"/>
  <c r="G16" i="116"/>
  <c r="G15" i="116"/>
  <c r="G14" i="116"/>
  <c r="G13" i="116"/>
  <c r="G12" i="116"/>
  <c r="G11" i="116"/>
  <c r="G10" i="116"/>
  <c r="G9" i="116"/>
  <c r="G8" i="116"/>
  <c r="G7" i="116"/>
  <c r="F7" i="116"/>
  <c r="E7" i="116"/>
  <c r="G34" i="115"/>
  <c r="F34" i="115"/>
  <c r="G33" i="115"/>
  <c r="F33" i="115"/>
  <c r="G32" i="115"/>
  <c r="F32" i="115"/>
  <c r="G31" i="115"/>
  <c r="F31" i="115"/>
  <c r="G30" i="115"/>
  <c r="F30" i="115"/>
  <c r="G29" i="115"/>
  <c r="F29" i="115"/>
  <c r="G28" i="115"/>
  <c r="F28" i="115"/>
  <c r="G27" i="115"/>
  <c r="F27" i="115"/>
  <c r="G26" i="115"/>
  <c r="F26" i="115"/>
  <c r="G25" i="115"/>
  <c r="F25" i="115"/>
  <c r="G24" i="115"/>
  <c r="F24" i="115"/>
  <c r="G23" i="115"/>
  <c r="F23" i="115"/>
  <c r="G22" i="115"/>
  <c r="F22" i="115"/>
  <c r="G21" i="115"/>
  <c r="F21" i="115"/>
  <c r="G20" i="115"/>
  <c r="F20" i="115"/>
  <c r="G19" i="115"/>
  <c r="F19" i="115"/>
  <c r="G18" i="115"/>
  <c r="F18" i="115"/>
  <c r="G17" i="115"/>
  <c r="F17" i="115"/>
  <c r="G16" i="115"/>
  <c r="F16" i="115"/>
  <c r="G15" i="115"/>
  <c r="F15" i="115"/>
  <c r="G14" i="115"/>
  <c r="F14" i="115"/>
  <c r="G13" i="115"/>
  <c r="F13" i="115"/>
  <c r="G12" i="115"/>
  <c r="F12" i="115"/>
  <c r="J63" i="115" l="1"/>
  <c r="N63" i="115" s="1"/>
  <c r="I58" i="116"/>
  <c r="M57" i="116"/>
  <c r="O57" i="116"/>
  <c r="N57" i="116"/>
  <c r="T63" i="115"/>
  <c r="V63" i="115"/>
  <c r="AF63" i="115"/>
  <c r="W63" i="115"/>
  <c r="X63" i="115"/>
  <c r="Y63" i="115"/>
  <c r="Q63" i="115"/>
  <c r="R63" i="115"/>
  <c r="AA62" i="115"/>
  <c r="AB62" i="115"/>
  <c r="AC62" i="115"/>
  <c r="Z62" i="115"/>
  <c r="AO60" i="114"/>
  <c r="AI60" i="114"/>
  <c r="AC60" i="114"/>
  <c r="W60" i="114"/>
  <c r="F61" i="114"/>
  <c r="E61" i="114"/>
  <c r="G61" i="114"/>
  <c r="H61" i="114"/>
  <c r="D61" i="114"/>
  <c r="AH60" i="114"/>
  <c r="AN60" i="114"/>
  <c r="AB60" i="114"/>
  <c r="V60" i="114"/>
  <c r="B61" i="118"/>
  <c r="B63" i="116" s="1"/>
  <c r="B62" i="114"/>
  <c r="C62" i="114" s="1"/>
  <c r="B67" i="115"/>
  <c r="AG60" i="114"/>
  <c r="AA60" i="114"/>
  <c r="AM60" i="114"/>
  <c r="U60" i="114"/>
  <c r="T60" i="114"/>
  <c r="AL60" i="114"/>
  <c r="AF60" i="114"/>
  <c r="AR60" i="114"/>
  <c r="Z60" i="114"/>
  <c r="AD60" i="114"/>
  <c r="AP60" i="114"/>
  <c r="AJ60" i="114"/>
  <c r="X60" i="114"/>
  <c r="J64" i="115" l="1"/>
  <c r="I59" i="116"/>
  <c r="N58" i="116"/>
  <c r="M58" i="116"/>
  <c r="O58" i="116"/>
  <c r="AD62" i="115"/>
  <c r="F62" i="114"/>
  <c r="G62" i="114"/>
  <c r="H62" i="114"/>
  <c r="E62" i="114"/>
  <c r="D62" i="114"/>
  <c r="AJ61" i="114"/>
  <c r="X61" i="114"/>
  <c r="AD61" i="114"/>
  <c r="AP61" i="114"/>
  <c r="B62" i="118"/>
  <c r="B64" i="116" s="1"/>
  <c r="B63" i="114"/>
  <c r="C63" i="114" s="1"/>
  <c r="B68" i="115"/>
  <c r="AO61" i="114"/>
  <c r="AC61" i="114"/>
  <c r="AI61" i="114"/>
  <c r="W61" i="114"/>
  <c r="AA61" i="114"/>
  <c r="AG61" i="114"/>
  <c r="U61" i="114"/>
  <c r="AM61" i="114"/>
  <c r="AB61" i="114"/>
  <c r="AH61" i="114"/>
  <c r="AN61" i="114"/>
  <c r="V61" i="114"/>
  <c r="Z63" i="115"/>
  <c r="AA63" i="115"/>
  <c r="AB63" i="115"/>
  <c r="AC63" i="115"/>
  <c r="Z61" i="114"/>
  <c r="AL61" i="114"/>
  <c r="T61" i="114"/>
  <c r="AR61" i="114"/>
  <c r="AF61" i="114"/>
  <c r="AF64" i="115"/>
  <c r="W64" i="115"/>
  <c r="X64" i="115"/>
  <c r="Y64" i="115"/>
  <c r="N64" i="115"/>
  <c r="R64" i="115"/>
  <c r="Q64" i="115"/>
  <c r="T64" i="115"/>
  <c r="V64" i="115"/>
  <c r="F32" i="15"/>
  <c r="F31" i="15"/>
  <c r="J65" i="115" l="1"/>
  <c r="X65" i="115" s="1"/>
  <c r="I60" i="116"/>
  <c r="M59" i="116"/>
  <c r="N59" i="116"/>
  <c r="O59" i="116"/>
  <c r="AD63" i="115"/>
  <c r="T62" i="114"/>
  <c r="AF62" i="114"/>
  <c r="AR62" i="114"/>
  <c r="Z62" i="114"/>
  <c r="AL62" i="114"/>
  <c r="H63" i="114"/>
  <c r="F63" i="114"/>
  <c r="G63" i="114"/>
  <c r="D63" i="114"/>
  <c r="E63" i="114"/>
  <c r="B63" i="118"/>
  <c r="B65" i="116" s="1"/>
  <c r="B64" i="114"/>
  <c r="C64" i="114" s="1"/>
  <c r="B69" i="115"/>
  <c r="U62" i="114"/>
  <c r="AM62" i="114"/>
  <c r="AG62" i="114"/>
  <c r="AA62" i="114"/>
  <c r="AA64" i="115"/>
  <c r="AC64" i="115"/>
  <c r="Z64" i="115"/>
  <c r="AB64" i="115"/>
  <c r="T65" i="115"/>
  <c r="V65" i="115"/>
  <c r="N65" i="115"/>
  <c r="AF65" i="115"/>
  <c r="W65" i="115"/>
  <c r="Q65" i="115"/>
  <c r="R65" i="115"/>
  <c r="AP62" i="114"/>
  <c r="X62" i="114"/>
  <c r="AJ62" i="114"/>
  <c r="AD62" i="114"/>
  <c r="W62" i="114"/>
  <c r="AI62" i="114"/>
  <c r="AO62" i="114"/>
  <c r="AC62" i="114"/>
  <c r="AN62" i="114"/>
  <c r="AB62" i="114"/>
  <c r="V62" i="114"/>
  <c r="AH62" i="114"/>
  <c r="Y65" i="115" l="1"/>
  <c r="J66" i="115"/>
  <c r="Q66" i="115" s="1"/>
  <c r="I61" i="116"/>
  <c r="M60" i="116"/>
  <c r="N60" i="116"/>
  <c r="O60" i="116"/>
  <c r="AI63" i="114"/>
  <c r="AC63" i="114"/>
  <c r="AO63" i="114"/>
  <c r="W63" i="114"/>
  <c r="V63" i="114"/>
  <c r="AH63" i="114"/>
  <c r="AB63" i="114"/>
  <c r="AN63" i="114"/>
  <c r="AR63" i="114"/>
  <c r="Z63" i="114"/>
  <c r="AF63" i="114"/>
  <c r="AL63" i="114"/>
  <c r="T63" i="114"/>
  <c r="AD64" i="115"/>
  <c r="F64" i="114"/>
  <c r="G64" i="114"/>
  <c r="H64" i="114"/>
  <c r="D64" i="114"/>
  <c r="E64" i="114"/>
  <c r="AD63" i="114"/>
  <c r="AP63" i="114"/>
  <c r="AJ63" i="114"/>
  <c r="X63" i="114"/>
  <c r="Z65" i="115"/>
  <c r="AA65" i="115"/>
  <c r="AB65" i="115"/>
  <c r="AC65" i="115"/>
  <c r="B64" i="118"/>
  <c r="B66" i="116" s="1"/>
  <c r="B65" i="114"/>
  <c r="C65" i="114" s="1"/>
  <c r="B70" i="115"/>
  <c r="AG63" i="114"/>
  <c r="AA63" i="114"/>
  <c r="AM63" i="114"/>
  <c r="U63" i="114"/>
  <c r="J67" i="115" l="1"/>
  <c r="I62" i="116"/>
  <c r="R66" i="115"/>
  <c r="N61" i="116"/>
  <c r="O61" i="116"/>
  <c r="M61" i="116"/>
  <c r="X66" i="115"/>
  <c r="Y66" i="115"/>
  <c r="W66" i="115"/>
  <c r="N66" i="115"/>
  <c r="V66" i="115"/>
  <c r="T66" i="115"/>
  <c r="AF66" i="115"/>
  <c r="AD65" i="115"/>
  <c r="U64" i="114"/>
  <c r="AG64" i="114"/>
  <c r="AM64" i="114"/>
  <c r="AA64" i="114"/>
  <c r="Z64" i="114"/>
  <c r="AL64" i="114"/>
  <c r="AF64" i="114"/>
  <c r="AR64" i="114"/>
  <c r="T64" i="114"/>
  <c r="N67" i="115"/>
  <c r="V67" i="115"/>
  <c r="W67" i="115"/>
  <c r="AF67" i="115"/>
  <c r="Y67" i="115"/>
  <c r="Q67" i="115"/>
  <c r="R67" i="115"/>
  <c r="T67" i="115"/>
  <c r="X67" i="115"/>
  <c r="F65" i="114"/>
  <c r="G65" i="114"/>
  <c r="E65" i="114"/>
  <c r="D65" i="114"/>
  <c r="H65" i="114"/>
  <c r="B65" i="118"/>
  <c r="B67" i="116" s="1"/>
  <c r="B71" i="115"/>
  <c r="B66" i="114"/>
  <c r="C66" i="114" s="1"/>
  <c r="AD64" i="114"/>
  <c r="AP64" i="114"/>
  <c r="X64" i="114"/>
  <c r="AJ64" i="114"/>
  <c r="W64" i="114"/>
  <c r="AC64" i="114"/>
  <c r="AO64" i="114"/>
  <c r="AI64" i="114"/>
  <c r="AB64" i="114"/>
  <c r="AN64" i="114"/>
  <c r="AH64" i="114"/>
  <c r="V64" i="114"/>
  <c r="F26" i="15"/>
  <c r="F27" i="15"/>
  <c r="F28" i="15"/>
  <c r="F29" i="15"/>
  <c r="H48" i="15"/>
  <c r="H49" i="15"/>
  <c r="H53" i="15"/>
  <c r="H55" i="15"/>
  <c r="F47" i="15"/>
  <c r="F48" i="15"/>
  <c r="F50" i="15"/>
  <c r="F51" i="15"/>
  <c r="F52" i="15"/>
  <c r="F54" i="15"/>
  <c r="F55" i="15"/>
  <c r="F60" i="15"/>
  <c r="F61" i="15"/>
  <c r="F62" i="15"/>
  <c r="F66" i="15"/>
  <c r="F75" i="15"/>
  <c r="F77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AB66" i="115" l="1"/>
  <c r="AA66" i="115"/>
  <c r="AC66" i="115"/>
  <c r="AD66" i="115" s="1"/>
  <c r="Z66" i="115"/>
  <c r="N62" i="116"/>
  <c r="M62" i="116"/>
  <c r="O62" i="116"/>
  <c r="J68" i="115"/>
  <c r="Q68" i="115" s="1"/>
  <c r="I63" i="116"/>
  <c r="AR65" i="114"/>
  <c r="T65" i="114"/>
  <c r="Z65" i="114"/>
  <c r="AL65" i="114"/>
  <c r="AF65" i="114"/>
  <c r="AG65" i="114"/>
  <c r="AM65" i="114"/>
  <c r="AA65" i="114"/>
  <c r="U65" i="114"/>
  <c r="AC65" i="114"/>
  <c r="AI65" i="114"/>
  <c r="AO65" i="114"/>
  <c r="W65" i="114"/>
  <c r="G66" i="114"/>
  <c r="H66" i="114"/>
  <c r="D66" i="114"/>
  <c r="E66" i="114"/>
  <c r="F66" i="114"/>
  <c r="AB65" i="114"/>
  <c r="AH65" i="114"/>
  <c r="AN65" i="114"/>
  <c r="V65" i="114"/>
  <c r="AB67" i="115"/>
  <c r="Z67" i="115"/>
  <c r="AA67" i="115"/>
  <c r="AC67" i="115"/>
  <c r="X65" i="114"/>
  <c r="AJ65" i="114"/>
  <c r="AD65" i="114"/>
  <c r="AP65" i="114"/>
  <c r="B66" i="118"/>
  <c r="B68" i="116" s="1"/>
  <c r="B72" i="115"/>
  <c r="B67" i="114"/>
  <c r="C67" i="114" s="1"/>
  <c r="J48" i="104"/>
  <c r="H48" i="104"/>
  <c r="F48" i="104"/>
  <c r="E48" i="104"/>
  <c r="D48" i="104"/>
  <c r="C48" i="104"/>
  <c r="L47" i="104"/>
  <c r="J47" i="104"/>
  <c r="H47" i="104"/>
  <c r="E47" i="104"/>
  <c r="D47" i="104"/>
  <c r="C47" i="104"/>
  <c r="N46" i="104"/>
  <c r="L46" i="104"/>
  <c r="J46" i="104"/>
  <c r="H46" i="104"/>
  <c r="E46" i="104"/>
  <c r="D46" i="104"/>
  <c r="C46" i="104"/>
  <c r="N45" i="104"/>
  <c r="L45" i="104"/>
  <c r="J45" i="104"/>
  <c r="H45" i="104"/>
  <c r="E45" i="104"/>
  <c r="D45" i="104"/>
  <c r="C45" i="104"/>
  <c r="N44" i="104"/>
  <c r="L44" i="104"/>
  <c r="J44" i="104"/>
  <c r="H44" i="104"/>
  <c r="E44" i="104"/>
  <c r="D44" i="104"/>
  <c r="C44" i="104"/>
  <c r="N43" i="104"/>
  <c r="L43" i="104"/>
  <c r="J43" i="104"/>
  <c r="H43" i="104"/>
  <c r="E43" i="104"/>
  <c r="D43" i="104"/>
  <c r="C43" i="104"/>
  <c r="D42" i="104"/>
  <c r="C42" i="104"/>
  <c r="L41" i="104"/>
  <c r="J41" i="104"/>
  <c r="H41" i="104"/>
  <c r="E41" i="104"/>
  <c r="D41" i="104"/>
  <c r="C41" i="104"/>
  <c r="N40" i="104"/>
  <c r="L40" i="104"/>
  <c r="J40" i="104"/>
  <c r="H40" i="104"/>
  <c r="E40" i="104"/>
  <c r="D40" i="104"/>
  <c r="C40" i="104"/>
  <c r="N39" i="104"/>
  <c r="L39" i="104"/>
  <c r="J39" i="104"/>
  <c r="H39" i="104"/>
  <c r="E39" i="104"/>
  <c r="D39" i="104"/>
  <c r="C39" i="104"/>
  <c r="N38" i="104"/>
  <c r="L38" i="104"/>
  <c r="J38" i="104"/>
  <c r="H38" i="104"/>
  <c r="E38" i="104"/>
  <c r="D38" i="104"/>
  <c r="C38" i="104"/>
  <c r="N37" i="104"/>
  <c r="L37" i="104"/>
  <c r="J37" i="104"/>
  <c r="H37" i="104"/>
  <c r="E37" i="104"/>
  <c r="D37" i="104"/>
  <c r="C37" i="104"/>
  <c r="D36" i="104"/>
  <c r="C36" i="104"/>
  <c r="J35" i="104"/>
  <c r="H35" i="104"/>
  <c r="E35" i="104"/>
  <c r="D35" i="104"/>
  <c r="C35" i="104"/>
  <c r="N34" i="104"/>
  <c r="L34" i="104"/>
  <c r="J34" i="104"/>
  <c r="H34" i="104"/>
  <c r="E34" i="104"/>
  <c r="D34" i="104"/>
  <c r="C34" i="104"/>
  <c r="N33" i="104"/>
  <c r="L33" i="104"/>
  <c r="J33" i="104"/>
  <c r="H33" i="104"/>
  <c r="E33" i="104"/>
  <c r="D33" i="104"/>
  <c r="C33" i="104"/>
  <c r="N32" i="104"/>
  <c r="L32" i="104"/>
  <c r="J32" i="104"/>
  <c r="H32" i="104"/>
  <c r="E32" i="104"/>
  <c r="D32" i="104"/>
  <c r="C32" i="104"/>
  <c r="N31" i="104"/>
  <c r="L31" i="104"/>
  <c r="J31" i="104"/>
  <c r="H31" i="104"/>
  <c r="E31" i="104"/>
  <c r="D31" i="104"/>
  <c r="C31" i="104"/>
  <c r="D30" i="104"/>
  <c r="C30" i="104"/>
  <c r="J29" i="104"/>
  <c r="H29" i="104"/>
  <c r="E29" i="104"/>
  <c r="D29" i="104"/>
  <c r="C29" i="104"/>
  <c r="N28" i="104"/>
  <c r="L28" i="104"/>
  <c r="J28" i="104"/>
  <c r="H28" i="104"/>
  <c r="E28" i="104"/>
  <c r="D28" i="104"/>
  <c r="C28" i="104"/>
  <c r="N27" i="104"/>
  <c r="L27" i="104"/>
  <c r="J27" i="104"/>
  <c r="H27" i="104"/>
  <c r="E27" i="104"/>
  <c r="D27" i="104"/>
  <c r="C27" i="104"/>
  <c r="N26" i="104"/>
  <c r="L26" i="104"/>
  <c r="J26" i="104"/>
  <c r="H26" i="104"/>
  <c r="E26" i="104"/>
  <c r="D26" i="104"/>
  <c r="C26" i="104"/>
  <c r="N25" i="104"/>
  <c r="L25" i="104"/>
  <c r="J25" i="104"/>
  <c r="H25" i="104"/>
  <c r="E25" i="104"/>
  <c r="D25" i="104"/>
  <c r="C25" i="104"/>
  <c r="D24" i="104"/>
  <c r="C24" i="104"/>
  <c r="J23" i="104"/>
  <c r="H23" i="104"/>
  <c r="E23" i="104"/>
  <c r="D23" i="104"/>
  <c r="C23" i="104"/>
  <c r="N22" i="104"/>
  <c r="L22" i="104"/>
  <c r="J22" i="104"/>
  <c r="H22" i="104"/>
  <c r="E22" i="104"/>
  <c r="D22" i="104"/>
  <c r="C22" i="104"/>
  <c r="N21" i="104"/>
  <c r="L21" i="104"/>
  <c r="J21" i="104"/>
  <c r="H21" i="104"/>
  <c r="E21" i="104"/>
  <c r="D21" i="104"/>
  <c r="C21" i="104"/>
  <c r="N20" i="104"/>
  <c r="L20" i="104"/>
  <c r="J20" i="104"/>
  <c r="H20" i="104"/>
  <c r="E20" i="104"/>
  <c r="D20" i="104"/>
  <c r="C20" i="104"/>
  <c r="N19" i="104"/>
  <c r="L19" i="104"/>
  <c r="J19" i="104"/>
  <c r="H19" i="104"/>
  <c r="E19" i="104"/>
  <c r="D19" i="104"/>
  <c r="C19" i="104"/>
  <c r="D18" i="104"/>
  <c r="C18" i="104"/>
  <c r="J17" i="104"/>
  <c r="H17" i="104"/>
  <c r="E17" i="104"/>
  <c r="D17" i="104"/>
  <c r="C17" i="104"/>
  <c r="N16" i="104"/>
  <c r="L16" i="104"/>
  <c r="J16" i="104"/>
  <c r="H16" i="104"/>
  <c r="E16" i="104"/>
  <c r="D16" i="104"/>
  <c r="C16" i="104"/>
  <c r="N15" i="104"/>
  <c r="L15" i="104"/>
  <c r="J15" i="104"/>
  <c r="H15" i="104"/>
  <c r="E15" i="104"/>
  <c r="D15" i="104"/>
  <c r="C15" i="104"/>
  <c r="N14" i="104"/>
  <c r="L14" i="104"/>
  <c r="J14" i="104"/>
  <c r="H14" i="104"/>
  <c r="E14" i="104"/>
  <c r="D14" i="104"/>
  <c r="C14" i="104"/>
  <c r="N13" i="104"/>
  <c r="L13" i="104"/>
  <c r="J13" i="104"/>
  <c r="H13" i="104"/>
  <c r="E13" i="104"/>
  <c r="D13" i="104"/>
  <c r="C13" i="104"/>
  <c r="AJ42" i="104"/>
  <c r="AJ36" i="104"/>
  <c r="GO8" i="73"/>
  <c r="GN8" i="73"/>
  <c r="GM8" i="73"/>
  <c r="FV8" i="73"/>
  <c r="FE8" i="73"/>
  <c r="IA8" i="73"/>
  <c r="HZ8" i="73"/>
  <c r="HY8" i="73"/>
  <c r="HH8" i="73"/>
  <c r="GQ8" i="73"/>
  <c r="CE8" i="73"/>
  <c r="AS8" i="73"/>
  <c r="FC8" i="73"/>
  <c r="DQ8" i="73"/>
  <c r="A20" i="111"/>
  <c r="J43" i="85"/>
  <c r="H43" i="85"/>
  <c r="F43" i="85"/>
  <c r="E43" i="85"/>
  <c r="D43" i="85"/>
  <c r="C43" i="85"/>
  <c r="J42" i="85"/>
  <c r="H42" i="85"/>
  <c r="E42" i="85"/>
  <c r="D42" i="85"/>
  <c r="C42" i="85"/>
  <c r="J41" i="85"/>
  <c r="H41" i="85"/>
  <c r="E41" i="85"/>
  <c r="D41" i="85"/>
  <c r="C41" i="85"/>
  <c r="J40" i="85"/>
  <c r="H40" i="85"/>
  <c r="E40" i="85"/>
  <c r="D40" i="85"/>
  <c r="C40" i="85"/>
  <c r="J39" i="85"/>
  <c r="H39" i="85"/>
  <c r="E39" i="85"/>
  <c r="D39" i="85"/>
  <c r="C39" i="85"/>
  <c r="J38" i="85"/>
  <c r="H38" i="85"/>
  <c r="E38" i="85"/>
  <c r="D38" i="85"/>
  <c r="C38" i="85"/>
  <c r="D37" i="85"/>
  <c r="C37" i="85"/>
  <c r="J36" i="85"/>
  <c r="H36" i="85"/>
  <c r="E36" i="85"/>
  <c r="D36" i="85"/>
  <c r="C36" i="85"/>
  <c r="J35" i="85"/>
  <c r="H35" i="85"/>
  <c r="E35" i="85"/>
  <c r="D35" i="85"/>
  <c r="C35" i="85"/>
  <c r="J34" i="85"/>
  <c r="H34" i="85"/>
  <c r="E34" i="85"/>
  <c r="D34" i="85"/>
  <c r="C34" i="85"/>
  <c r="J33" i="85"/>
  <c r="H33" i="85"/>
  <c r="E33" i="85"/>
  <c r="D33" i="85"/>
  <c r="C33" i="85"/>
  <c r="J32" i="85"/>
  <c r="H32" i="85"/>
  <c r="E32" i="85"/>
  <c r="D32" i="85"/>
  <c r="C32" i="85"/>
  <c r="D31" i="85"/>
  <c r="C31" i="85"/>
  <c r="J30" i="85"/>
  <c r="H30" i="85"/>
  <c r="E30" i="85"/>
  <c r="D30" i="85"/>
  <c r="C30" i="85"/>
  <c r="J29" i="85"/>
  <c r="H29" i="85"/>
  <c r="E29" i="85"/>
  <c r="D29" i="85"/>
  <c r="C29" i="85"/>
  <c r="J28" i="85"/>
  <c r="H28" i="85"/>
  <c r="E28" i="85"/>
  <c r="D28" i="85"/>
  <c r="C28" i="85"/>
  <c r="J27" i="85"/>
  <c r="H27" i="85"/>
  <c r="E27" i="85"/>
  <c r="D27" i="85"/>
  <c r="C27" i="85"/>
  <c r="J26" i="85"/>
  <c r="H26" i="85"/>
  <c r="E26" i="85"/>
  <c r="D26" i="85"/>
  <c r="C26" i="85"/>
  <c r="D25" i="85"/>
  <c r="C25" i="85"/>
  <c r="J24" i="85"/>
  <c r="H24" i="85"/>
  <c r="E24" i="85"/>
  <c r="D24" i="85"/>
  <c r="C24" i="85"/>
  <c r="J23" i="85"/>
  <c r="H23" i="85"/>
  <c r="E23" i="85"/>
  <c r="D23" i="85"/>
  <c r="C23" i="85"/>
  <c r="J22" i="85"/>
  <c r="H22" i="85"/>
  <c r="E22" i="85"/>
  <c r="D22" i="85"/>
  <c r="C22" i="85"/>
  <c r="J21" i="85"/>
  <c r="H21" i="85"/>
  <c r="E21" i="85"/>
  <c r="D21" i="85"/>
  <c r="C21" i="85"/>
  <c r="J20" i="85"/>
  <c r="H20" i="85"/>
  <c r="E20" i="85"/>
  <c r="D20" i="85"/>
  <c r="C20" i="85"/>
  <c r="D19" i="85"/>
  <c r="C19" i="85"/>
  <c r="J18" i="85"/>
  <c r="H18" i="85"/>
  <c r="E18" i="85"/>
  <c r="D18" i="85"/>
  <c r="C18" i="85"/>
  <c r="J17" i="85"/>
  <c r="H17" i="85"/>
  <c r="E17" i="85"/>
  <c r="D17" i="85"/>
  <c r="C17" i="85"/>
  <c r="J16" i="85"/>
  <c r="H16" i="85"/>
  <c r="E16" i="85"/>
  <c r="D16" i="85"/>
  <c r="C16" i="85"/>
  <c r="J15" i="85"/>
  <c r="H15" i="85"/>
  <c r="E15" i="85"/>
  <c r="D15" i="85"/>
  <c r="C15" i="85"/>
  <c r="J14" i="85"/>
  <c r="H14" i="85"/>
  <c r="E14" i="85"/>
  <c r="D14" i="85"/>
  <c r="C14" i="85"/>
  <c r="D13" i="85"/>
  <c r="C13" i="85"/>
  <c r="J12" i="85"/>
  <c r="H12" i="85"/>
  <c r="E12" i="85"/>
  <c r="D12" i="85"/>
  <c r="C12" i="85"/>
  <c r="J11" i="85"/>
  <c r="H11" i="85"/>
  <c r="E11" i="85"/>
  <c r="D11" i="85"/>
  <c r="C11" i="85"/>
  <c r="J10" i="85"/>
  <c r="H10" i="85"/>
  <c r="E10" i="85"/>
  <c r="D10" i="85"/>
  <c r="C10" i="85"/>
  <c r="J9" i="85"/>
  <c r="H9" i="85"/>
  <c r="E9" i="85"/>
  <c r="D9" i="85"/>
  <c r="C9" i="85"/>
  <c r="J8" i="85"/>
  <c r="H8" i="85"/>
  <c r="E8" i="85"/>
  <c r="D8" i="85"/>
  <c r="C8" i="85"/>
  <c r="FB8" i="73"/>
  <c r="FA8" i="73"/>
  <c r="EJ8" i="73"/>
  <c r="DS8" i="73"/>
  <c r="DP8" i="73"/>
  <c r="DO8" i="73"/>
  <c r="CX8" i="73"/>
  <c r="CG8" i="73"/>
  <c r="CD8" i="73"/>
  <c r="CC8" i="73"/>
  <c r="AR8" i="73"/>
  <c r="AQ8" i="73"/>
  <c r="Z8" i="73"/>
  <c r="I8" i="73"/>
  <c r="BL8" i="73"/>
  <c r="AU8" i="73"/>
  <c r="AD67" i="115" l="1"/>
  <c r="J69" i="115"/>
  <c r="I64" i="116"/>
  <c r="M63" i="116"/>
  <c r="N63" i="116"/>
  <c r="O63" i="116"/>
  <c r="W68" i="115"/>
  <c r="Y68" i="115"/>
  <c r="T68" i="115"/>
  <c r="V68" i="115"/>
  <c r="AF68" i="115"/>
  <c r="X68" i="115"/>
  <c r="N68" i="115"/>
  <c r="R68" i="115"/>
  <c r="AI66" i="114"/>
  <c r="AC66" i="114"/>
  <c r="AO66" i="114"/>
  <c r="W66" i="114"/>
  <c r="Q69" i="115"/>
  <c r="R69" i="115"/>
  <c r="T69" i="115"/>
  <c r="AF69" i="115"/>
  <c r="B67" i="118"/>
  <c r="B69" i="116" s="1"/>
  <c r="B68" i="114"/>
  <c r="C68" i="114" s="1"/>
  <c r="B73" i="115"/>
  <c r="AP66" i="114"/>
  <c r="X66" i="114"/>
  <c r="AJ66" i="114"/>
  <c r="AD66" i="114"/>
  <c r="F67" i="114"/>
  <c r="G67" i="114"/>
  <c r="D67" i="114"/>
  <c r="E67" i="114"/>
  <c r="H67" i="114"/>
  <c r="AB66" i="114"/>
  <c r="AN66" i="114"/>
  <c r="V66" i="114"/>
  <c r="AH66" i="114"/>
  <c r="AA66" i="114"/>
  <c r="U66" i="114"/>
  <c r="AM66" i="114"/>
  <c r="AG66" i="114"/>
  <c r="AR66" i="114"/>
  <c r="Z66" i="114"/>
  <c r="AL66" i="114"/>
  <c r="T66" i="114"/>
  <c r="AF66" i="114"/>
  <c r="G47" i="15"/>
  <c r="H47" i="15"/>
  <c r="Y69" i="115" l="1"/>
  <c r="X69" i="115"/>
  <c r="N69" i="115"/>
  <c r="V69" i="115"/>
  <c r="W69" i="115"/>
  <c r="J70" i="115"/>
  <c r="Y70" i="115" s="1"/>
  <c r="I65" i="116"/>
  <c r="Z68" i="115"/>
  <c r="AC68" i="115"/>
  <c r="AA68" i="115"/>
  <c r="AB68" i="115"/>
  <c r="M64" i="116"/>
  <c r="N64" i="116"/>
  <c r="O64" i="116"/>
  <c r="X67" i="114"/>
  <c r="AJ67" i="114"/>
  <c r="AD67" i="114"/>
  <c r="AP67" i="114"/>
  <c r="AM67" i="114"/>
  <c r="U67" i="114"/>
  <c r="AG67" i="114"/>
  <c r="AA67" i="114"/>
  <c r="AL67" i="114"/>
  <c r="AR67" i="114"/>
  <c r="AF67" i="114"/>
  <c r="Z67" i="114"/>
  <c r="T67" i="114"/>
  <c r="H68" i="114"/>
  <c r="D68" i="114"/>
  <c r="G68" i="114"/>
  <c r="E68" i="114"/>
  <c r="F68" i="114"/>
  <c r="W67" i="114"/>
  <c r="AI67" i="114"/>
  <c r="AO67" i="114"/>
  <c r="AC67" i="114"/>
  <c r="B68" i="118"/>
  <c r="B70" i="116" s="1"/>
  <c r="B69" i="114"/>
  <c r="C69" i="114" s="1"/>
  <c r="B74" i="115"/>
  <c r="AH67" i="114"/>
  <c r="AB67" i="114"/>
  <c r="AN67" i="114"/>
  <c r="V67" i="114"/>
  <c r="X70" i="115" l="1"/>
  <c r="AF70" i="115"/>
  <c r="W70" i="115"/>
  <c r="V70" i="115"/>
  <c r="Q70" i="115"/>
  <c r="N70" i="115"/>
  <c r="Z70" i="115" s="1"/>
  <c r="AB69" i="115"/>
  <c r="AC69" i="115"/>
  <c r="AD69" i="115" s="1"/>
  <c r="Z69" i="115"/>
  <c r="AA69" i="115"/>
  <c r="R70" i="115"/>
  <c r="AD68" i="115"/>
  <c r="J71" i="115"/>
  <c r="I66" i="116"/>
  <c r="N65" i="116"/>
  <c r="O65" i="116"/>
  <c r="M65" i="116"/>
  <c r="AH68" i="114"/>
  <c r="V68" i="114"/>
  <c r="AN68" i="114"/>
  <c r="AB68" i="114"/>
  <c r="AA68" i="114"/>
  <c r="AG68" i="114"/>
  <c r="AM68" i="114"/>
  <c r="U68" i="114"/>
  <c r="G69" i="114"/>
  <c r="H69" i="114"/>
  <c r="D69" i="114"/>
  <c r="E69" i="114"/>
  <c r="F69" i="114"/>
  <c r="AC68" i="114"/>
  <c r="AI68" i="114"/>
  <c r="AO68" i="114"/>
  <c r="W68" i="114"/>
  <c r="B69" i="118"/>
  <c r="B71" i="116" s="1"/>
  <c r="B75" i="115"/>
  <c r="B70" i="114"/>
  <c r="C70" i="114" s="1"/>
  <c r="AL68" i="114"/>
  <c r="T68" i="114"/>
  <c r="AR68" i="114"/>
  <c r="AF68" i="114"/>
  <c r="Z68" i="114"/>
  <c r="AP68" i="114"/>
  <c r="X68" i="114"/>
  <c r="AJ68" i="114"/>
  <c r="AD68" i="114"/>
  <c r="AC70" i="115" l="1"/>
  <c r="AD70" i="115" s="1"/>
  <c r="AB70" i="115"/>
  <c r="AA70" i="115"/>
  <c r="J72" i="115"/>
  <c r="N72" i="115" s="1"/>
  <c r="I67" i="116"/>
  <c r="N66" i="116"/>
  <c r="M66" i="116"/>
  <c r="O66" i="116"/>
  <c r="X71" i="115"/>
  <c r="Y71" i="115"/>
  <c r="W71" i="115"/>
  <c r="Q71" i="115"/>
  <c r="V71" i="115"/>
  <c r="R71" i="115"/>
  <c r="AF71" i="115"/>
  <c r="AB69" i="114"/>
  <c r="AN69" i="114"/>
  <c r="V69" i="114"/>
  <c r="AH69" i="114"/>
  <c r="F70" i="114"/>
  <c r="E70" i="114"/>
  <c r="H70" i="114"/>
  <c r="G70" i="114"/>
  <c r="D70" i="114"/>
  <c r="AA69" i="114"/>
  <c r="AM69" i="114"/>
  <c r="U69" i="114"/>
  <c r="AG69" i="114"/>
  <c r="T69" i="114"/>
  <c r="AF69" i="114"/>
  <c r="AR69" i="114"/>
  <c r="AL69" i="114"/>
  <c r="Z69" i="114"/>
  <c r="T72" i="115"/>
  <c r="AF72" i="115"/>
  <c r="V72" i="115"/>
  <c r="W72" i="115"/>
  <c r="X72" i="115"/>
  <c r="Y72" i="115"/>
  <c r="R72" i="115"/>
  <c r="B70" i="118"/>
  <c r="B72" i="116" s="1"/>
  <c r="B76" i="115"/>
  <c r="B71" i="114"/>
  <c r="C71" i="114" s="1"/>
  <c r="X69" i="114"/>
  <c r="AP69" i="114"/>
  <c r="AJ69" i="114"/>
  <c r="AD69" i="114"/>
  <c r="AC69" i="114"/>
  <c r="AI69" i="114"/>
  <c r="AO69" i="114"/>
  <c r="W69" i="114"/>
  <c r="Y4" i="101"/>
  <c r="Y1" i="101" s="1"/>
  <c r="X4" i="101"/>
  <c r="X1" i="101" s="1"/>
  <c r="W4" i="101"/>
  <c r="W1" i="101" s="1"/>
  <c r="V4" i="101"/>
  <c r="V1" i="101" s="1"/>
  <c r="U4" i="101"/>
  <c r="U1" i="101" s="1"/>
  <c r="T4" i="101"/>
  <c r="T1" i="101" s="1"/>
  <c r="S4" i="101"/>
  <c r="S1" i="101" s="1"/>
  <c r="R4" i="101"/>
  <c r="R1" i="101" s="1"/>
  <c r="Q4" i="101"/>
  <c r="Q1" i="101" s="1"/>
  <c r="P4" i="101"/>
  <c r="P1" i="101" s="1"/>
  <c r="O4" i="101"/>
  <c r="O1" i="101" s="1"/>
  <c r="N4" i="101"/>
  <c r="N1" i="101" s="1"/>
  <c r="M4" i="101"/>
  <c r="M1" i="101" s="1"/>
  <c r="L4" i="101"/>
  <c r="L1" i="101" s="1"/>
  <c r="K4" i="101"/>
  <c r="K1" i="101" s="1"/>
  <c r="J4" i="101"/>
  <c r="X14" i="93"/>
  <c r="W14" i="93"/>
  <c r="U14" i="93"/>
  <c r="Z14" i="93"/>
  <c r="Y14" i="93"/>
  <c r="T14" i="93"/>
  <c r="V14" i="93"/>
  <c r="AA14" i="93"/>
  <c r="Q72" i="115" l="1"/>
  <c r="J73" i="115"/>
  <c r="I68" i="116"/>
  <c r="N67" i="116"/>
  <c r="M67" i="116"/>
  <c r="O67" i="116"/>
  <c r="X70" i="114"/>
  <c r="AD70" i="114"/>
  <c r="AP70" i="114"/>
  <c r="AJ70" i="114"/>
  <c r="AM70" i="114"/>
  <c r="AG70" i="114"/>
  <c r="AA70" i="114"/>
  <c r="U70" i="114"/>
  <c r="V70" i="114"/>
  <c r="AN70" i="114"/>
  <c r="AB70" i="114"/>
  <c r="AH70" i="114"/>
  <c r="Z72" i="115"/>
  <c r="AB72" i="115"/>
  <c r="AC72" i="115"/>
  <c r="AA72" i="115"/>
  <c r="T70" i="114"/>
  <c r="AL70" i="114"/>
  <c r="Z70" i="114"/>
  <c r="AR70" i="114"/>
  <c r="AF70" i="114"/>
  <c r="D71" i="114"/>
  <c r="E71" i="114"/>
  <c r="F71" i="114"/>
  <c r="H71" i="114"/>
  <c r="G71" i="114"/>
  <c r="B71" i="118"/>
  <c r="B73" i="116" s="1"/>
  <c r="B77" i="115"/>
  <c r="B72" i="114"/>
  <c r="C72" i="114" s="1"/>
  <c r="AI70" i="114"/>
  <c r="AC70" i="114"/>
  <c r="AO70" i="114"/>
  <c r="W70" i="114"/>
  <c r="L5" i="104"/>
  <c r="I4" i="101"/>
  <c r="I1" i="101" s="1"/>
  <c r="H4" i="101"/>
  <c r="H1" i="101" s="1"/>
  <c r="G4" i="101"/>
  <c r="F4" i="101"/>
  <c r="R73" i="115" l="1"/>
  <c r="V73" i="115"/>
  <c r="N73" i="115"/>
  <c r="W73" i="115"/>
  <c r="Y73" i="115"/>
  <c r="X73" i="115"/>
  <c r="M68" i="116"/>
  <c r="N68" i="116"/>
  <c r="O68" i="116"/>
  <c r="J74" i="115"/>
  <c r="I69" i="116"/>
  <c r="Q73" i="115"/>
  <c r="T73" i="115"/>
  <c r="AF73" i="115"/>
  <c r="AO71" i="114"/>
  <c r="AC71" i="114"/>
  <c r="W71" i="114"/>
  <c r="AI71" i="114"/>
  <c r="G72" i="114"/>
  <c r="D72" i="114"/>
  <c r="H72" i="114"/>
  <c r="E72" i="114"/>
  <c r="F72" i="114"/>
  <c r="AD72" i="115"/>
  <c r="AJ71" i="114"/>
  <c r="AD71" i="114"/>
  <c r="AP71" i="114"/>
  <c r="X71" i="114"/>
  <c r="B72" i="118"/>
  <c r="B74" i="116" s="1"/>
  <c r="B73" i="114"/>
  <c r="C73" i="114" s="1"/>
  <c r="B78" i="115"/>
  <c r="AN71" i="114"/>
  <c r="AB71" i="114"/>
  <c r="V71" i="114"/>
  <c r="AH71" i="114"/>
  <c r="U71" i="114"/>
  <c r="AG71" i="114"/>
  <c r="AA71" i="114"/>
  <c r="AM71" i="114"/>
  <c r="AF71" i="114"/>
  <c r="AR71" i="114"/>
  <c r="Z71" i="114"/>
  <c r="AL71" i="114"/>
  <c r="T71" i="114"/>
  <c r="Q74" i="115"/>
  <c r="R74" i="115"/>
  <c r="T74" i="115"/>
  <c r="AF74" i="115"/>
  <c r="AA73" i="115" l="1"/>
  <c r="AC73" i="115"/>
  <c r="AD73" i="115" s="1"/>
  <c r="AB73" i="115"/>
  <c r="Z73" i="115"/>
  <c r="V74" i="115"/>
  <c r="W74" i="115"/>
  <c r="N74" i="115"/>
  <c r="Y74" i="115"/>
  <c r="X74" i="115"/>
  <c r="M69" i="116"/>
  <c r="O69" i="116"/>
  <c r="N69" i="116"/>
  <c r="J75" i="115"/>
  <c r="T75" i="115" s="1"/>
  <c r="I70" i="116"/>
  <c r="B73" i="118"/>
  <c r="B75" i="116" s="1"/>
  <c r="B79" i="115"/>
  <c r="B74" i="114"/>
  <c r="C74" i="114" s="1"/>
  <c r="AJ72" i="114"/>
  <c r="AD72" i="114"/>
  <c r="X72" i="114"/>
  <c r="AP72" i="114"/>
  <c r="Z72" i="114"/>
  <c r="AL72" i="114"/>
  <c r="AF72" i="114"/>
  <c r="AR72" i="114"/>
  <c r="T72" i="114"/>
  <c r="AO72" i="114"/>
  <c r="W72" i="114"/>
  <c r="AI72" i="114"/>
  <c r="AC72" i="114"/>
  <c r="AN72" i="114"/>
  <c r="V72" i="114"/>
  <c r="AH72" i="114"/>
  <c r="AB72" i="114"/>
  <c r="G73" i="114"/>
  <c r="H73" i="114"/>
  <c r="E73" i="114"/>
  <c r="D73" i="114"/>
  <c r="F73" i="114"/>
  <c r="U72" i="114"/>
  <c r="AM72" i="114"/>
  <c r="AG72" i="114"/>
  <c r="AA72" i="114"/>
  <c r="T15" i="93"/>
  <c r="Y15" i="93"/>
  <c r="Y17" i="93"/>
  <c r="T17" i="93"/>
  <c r="U16" i="93"/>
  <c r="X15" i="93"/>
  <c r="Z16" i="93"/>
  <c r="Z15" i="93"/>
  <c r="X16" i="93"/>
  <c r="W16" i="93"/>
  <c r="U17" i="93"/>
  <c r="AA17" i="93"/>
  <c r="V16" i="93"/>
  <c r="AA16" i="93"/>
  <c r="W17" i="93"/>
  <c r="Z17" i="93"/>
  <c r="W15" i="93"/>
  <c r="AA15" i="93"/>
  <c r="X17" i="93"/>
  <c r="V17" i="93"/>
  <c r="U15" i="93"/>
  <c r="V15" i="93"/>
  <c r="Y16" i="93"/>
  <c r="T16" i="93"/>
  <c r="Q75" i="115" l="1"/>
  <c r="X75" i="115"/>
  <c r="V75" i="115"/>
  <c r="R75" i="115"/>
  <c r="Y75" i="115"/>
  <c r="AC74" i="115"/>
  <c r="AD74" i="115" s="1"/>
  <c r="AA74" i="115"/>
  <c r="Z74" i="115"/>
  <c r="AB74" i="115"/>
  <c r="W75" i="115"/>
  <c r="N75" i="115"/>
  <c r="AB75" i="115" s="1"/>
  <c r="AF75" i="115"/>
  <c r="J76" i="115"/>
  <c r="I71" i="116"/>
  <c r="M70" i="116"/>
  <c r="N70" i="116"/>
  <c r="O70" i="116"/>
  <c r="AN73" i="114"/>
  <c r="V73" i="114"/>
  <c r="AH73" i="114"/>
  <c r="AB73" i="114"/>
  <c r="T73" i="114"/>
  <c r="AF73" i="114"/>
  <c r="Z73" i="114"/>
  <c r="AR73" i="114"/>
  <c r="AL73" i="114"/>
  <c r="U73" i="114"/>
  <c r="AG73" i="114"/>
  <c r="AM73" i="114"/>
  <c r="AA73" i="114"/>
  <c r="X73" i="114"/>
  <c r="AJ73" i="114"/>
  <c r="AD73" i="114"/>
  <c r="AP73" i="114"/>
  <c r="W73" i="114"/>
  <c r="AI73" i="114"/>
  <c r="AC73" i="114"/>
  <c r="AO73" i="114"/>
  <c r="G74" i="114"/>
  <c r="D74" i="114"/>
  <c r="F74" i="114"/>
  <c r="E74" i="114"/>
  <c r="H74" i="114"/>
  <c r="B74" i="118"/>
  <c r="B76" i="116" s="1"/>
  <c r="B75" i="114"/>
  <c r="C75" i="114" s="1"/>
  <c r="B80" i="115"/>
  <c r="H13" i="93"/>
  <c r="T13" i="93"/>
  <c r="X76" i="115" l="1"/>
  <c r="Y76" i="115"/>
  <c r="N76" i="115"/>
  <c r="W76" i="115"/>
  <c r="V76" i="115"/>
  <c r="Z75" i="115"/>
  <c r="AC75" i="115"/>
  <c r="AD75" i="115" s="1"/>
  <c r="AA75" i="115"/>
  <c r="J77" i="115"/>
  <c r="R77" i="115" s="1"/>
  <c r="I72" i="116"/>
  <c r="O71" i="116"/>
  <c r="M71" i="116"/>
  <c r="N71" i="116"/>
  <c r="R76" i="115"/>
  <c r="AF76" i="115"/>
  <c r="T76" i="115"/>
  <c r="Q76" i="115"/>
  <c r="X74" i="114"/>
  <c r="AJ74" i="114"/>
  <c r="AD74" i="114"/>
  <c r="AP74" i="114"/>
  <c r="AM74" i="114"/>
  <c r="AG74" i="114"/>
  <c r="AA74" i="114"/>
  <c r="U74" i="114"/>
  <c r="N77" i="115"/>
  <c r="T77" i="115"/>
  <c r="V77" i="115"/>
  <c r="X77" i="115"/>
  <c r="Y77" i="115"/>
  <c r="AF77" i="115"/>
  <c r="W77" i="115"/>
  <c r="Q77" i="115"/>
  <c r="B75" i="118"/>
  <c r="B77" i="116" s="1"/>
  <c r="B76" i="114"/>
  <c r="C76" i="114" s="1"/>
  <c r="B81" i="115"/>
  <c r="V74" i="114"/>
  <c r="AB74" i="114"/>
  <c r="AH74" i="114"/>
  <c r="AN74" i="114"/>
  <c r="AL74" i="114"/>
  <c r="T74" i="114"/>
  <c r="AR74" i="114"/>
  <c r="Z74" i="114"/>
  <c r="AF74" i="114"/>
  <c r="H75" i="114"/>
  <c r="D75" i="114"/>
  <c r="E75" i="114"/>
  <c r="F75" i="114"/>
  <c r="G75" i="114"/>
  <c r="AC74" i="114"/>
  <c r="AI74" i="114"/>
  <c r="AO74" i="114"/>
  <c r="W74" i="114"/>
  <c r="V13" i="93"/>
  <c r="J13" i="93"/>
  <c r="AC76" i="115" l="1"/>
  <c r="AD76" i="115" s="1"/>
  <c r="AB76" i="115"/>
  <c r="Z76" i="115"/>
  <c r="AA76" i="115"/>
  <c r="J78" i="115"/>
  <c r="V78" i="115" s="1"/>
  <c r="I73" i="116"/>
  <c r="M72" i="116"/>
  <c r="N72" i="116"/>
  <c r="O72" i="116"/>
  <c r="V75" i="114"/>
  <c r="AH75" i="114"/>
  <c r="AN75" i="114"/>
  <c r="AB75" i="114"/>
  <c r="U75" i="114"/>
  <c r="AG75" i="114"/>
  <c r="AA75" i="114"/>
  <c r="AM75" i="114"/>
  <c r="AO75" i="114"/>
  <c r="W75" i="114"/>
  <c r="AI75" i="114"/>
  <c r="AC75" i="114"/>
  <c r="T78" i="115"/>
  <c r="T75" i="114"/>
  <c r="AR75" i="114"/>
  <c r="AF75" i="114"/>
  <c r="Z75" i="114"/>
  <c r="AL75" i="114"/>
  <c r="D76" i="114"/>
  <c r="G76" i="114"/>
  <c r="H76" i="114"/>
  <c r="E76" i="114"/>
  <c r="F76" i="114"/>
  <c r="B76" i="118"/>
  <c r="B78" i="116" s="1"/>
  <c r="B77" i="114"/>
  <c r="C77" i="114" s="1"/>
  <c r="B82" i="115"/>
  <c r="AC77" i="115"/>
  <c r="Z77" i="115"/>
  <c r="AA77" i="115"/>
  <c r="AB77" i="115"/>
  <c r="AJ75" i="114"/>
  <c r="AD75" i="114"/>
  <c r="AP75" i="114"/>
  <c r="X75" i="114"/>
  <c r="X13" i="93"/>
  <c r="L13" i="93"/>
  <c r="R78" i="115" l="1"/>
  <c r="Q78" i="115"/>
  <c r="Y78" i="115"/>
  <c r="X78" i="115"/>
  <c r="N78" i="115"/>
  <c r="Z78" i="115" s="1"/>
  <c r="W78" i="115"/>
  <c r="AF78" i="115"/>
  <c r="J79" i="115"/>
  <c r="Q79" i="115" s="1"/>
  <c r="I74" i="116"/>
  <c r="M73" i="116"/>
  <c r="N73" i="116"/>
  <c r="O73" i="116"/>
  <c r="B77" i="118"/>
  <c r="B79" i="116" s="1"/>
  <c r="B78" i="114"/>
  <c r="C78" i="114" s="1"/>
  <c r="B83" i="115"/>
  <c r="V76" i="114"/>
  <c r="AH76" i="114"/>
  <c r="AB76" i="114"/>
  <c r="AN76" i="114"/>
  <c r="U76" i="114"/>
  <c r="AM76" i="114"/>
  <c r="AG76" i="114"/>
  <c r="AA76" i="114"/>
  <c r="AJ76" i="114"/>
  <c r="AD76" i="114"/>
  <c r="AP76" i="114"/>
  <c r="X76" i="114"/>
  <c r="AD77" i="115"/>
  <c r="AI76" i="114"/>
  <c r="AC76" i="114"/>
  <c r="AO76" i="114"/>
  <c r="W76" i="114"/>
  <c r="Z76" i="114"/>
  <c r="AL76" i="114"/>
  <c r="T76" i="114"/>
  <c r="AF76" i="114"/>
  <c r="AR76" i="114"/>
  <c r="H77" i="114"/>
  <c r="E77" i="114"/>
  <c r="F77" i="114"/>
  <c r="G77" i="114"/>
  <c r="D77" i="114"/>
  <c r="T79" i="115"/>
  <c r="Z13" i="93"/>
  <c r="R79" i="115" l="1"/>
  <c r="AA78" i="115"/>
  <c r="AF79" i="115"/>
  <c r="AC78" i="115"/>
  <c r="AD78" i="115" s="1"/>
  <c r="AB78" i="115"/>
  <c r="X79" i="115"/>
  <c r="N79" i="115"/>
  <c r="V79" i="115"/>
  <c r="W79" i="115"/>
  <c r="Y79" i="115"/>
  <c r="J80" i="115"/>
  <c r="R80" i="115" s="1"/>
  <c r="I75" i="116"/>
  <c r="M74" i="116"/>
  <c r="N74" i="116"/>
  <c r="O74" i="116"/>
  <c r="AL77" i="114"/>
  <c r="Z77" i="114"/>
  <c r="AR77" i="114"/>
  <c r="T77" i="114"/>
  <c r="AF77" i="114"/>
  <c r="AI77" i="114"/>
  <c r="AO77" i="114"/>
  <c r="W77" i="114"/>
  <c r="AC77" i="114"/>
  <c r="AH77" i="114"/>
  <c r="V77" i="114"/>
  <c r="AB77" i="114"/>
  <c r="AN77" i="114"/>
  <c r="AA77" i="114"/>
  <c r="AM77" i="114"/>
  <c r="U77" i="114"/>
  <c r="AG77" i="114"/>
  <c r="AD77" i="114"/>
  <c r="AP77" i="114"/>
  <c r="X77" i="114"/>
  <c r="AJ77" i="114"/>
  <c r="T80" i="115"/>
  <c r="H78" i="114"/>
  <c r="G78" i="114"/>
  <c r="F78" i="114"/>
  <c r="D78" i="114"/>
  <c r="E78" i="114"/>
  <c r="B79" i="114"/>
  <c r="C79" i="114" s="1"/>
  <c r="B84" i="115"/>
  <c r="B78" i="118"/>
  <c r="B80" i="116" s="1"/>
  <c r="X80" i="115" l="1"/>
  <c r="Q80" i="115"/>
  <c r="N80" i="115"/>
  <c r="AB80" i="115" s="1"/>
  <c r="W80" i="115"/>
  <c r="V80" i="115"/>
  <c r="AF80" i="115"/>
  <c r="Y80" i="115"/>
  <c r="Z79" i="115"/>
  <c r="AC79" i="115"/>
  <c r="AD79" i="115" s="1"/>
  <c r="AA79" i="115"/>
  <c r="AB79" i="115"/>
  <c r="J81" i="115"/>
  <c r="W81" i="115" s="1"/>
  <c r="I76" i="116"/>
  <c r="O75" i="116"/>
  <c r="M75" i="116"/>
  <c r="N75" i="116"/>
  <c r="D79" i="114"/>
  <c r="G79" i="114"/>
  <c r="H79" i="114"/>
  <c r="F79" i="114"/>
  <c r="E79" i="114"/>
  <c r="AM78" i="114"/>
  <c r="AA78" i="114"/>
  <c r="AG78" i="114"/>
  <c r="U78" i="114"/>
  <c r="AL78" i="114"/>
  <c r="Z78" i="114"/>
  <c r="T78" i="114"/>
  <c r="AR78" i="114"/>
  <c r="AF78" i="114"/>
  <c r="AB78" i="114"/>
  <c r="AH78" i="114"/>
  <c r="AN78" i="114"/>
  <c r="V78" i="114"/>
  <c r="AO78" i="114"/>
  <c r="AC78" i="114"/>
  <c r="AI78" i="114"/>
  <c r="W78" i="114"/>
  <c r="B79" i="118"/>
  <c r="B80" i="114"/>
  <c r="C80" i="114" s="1"/>
  <c r="B85" i="115"/>
  <c r="AP78" i="114"/>
  <c r="X78" i="114"/>
  <c r="AJ78" i="114"/>
  <c r="AD78" i="114"/>
  <c r="Z80" i="115" l="1"/>
  <c r="AA80" i="115"/>
  <c r="AC80" i="115"/>
  <c r="AD80" i="115" s="1"/>
  <c r="N81" i="115"/>
  <c r="AB81" i="115" s="1"/>
  <c r="Q81" i="115"/>
  <c r="AF81" i="115"/>
  <c r="V81" i="115"/>
  <c r="R81" i="115"/>
  <c r="Y81" i="115"/>
  <c r="T81" i="115"/>
  <c r="X81" i="115"/>
  <c r="B80" i="118"/>
  <c r="B81" i="116"/>
  <c r="M76" i="116"/>
  <c r="N76" i="116"/>
  <c r="O76" i="116"/>
  <c r="J82" i="115"/>
  <c r="Y82" i="115" s="1"/>
  <c r="I77" i="116"/>
  <c r="H80" i="114"/>
  <c r="G80" i="114"/>
  <c r="D80" i="114"/>
  <c r="E80" i="114"/>
  <c r="F80" i="114"/>
  <c r="AN79" i="114"/>
  <c r="V79" i="114"/>
  <c r="AH79" i="114"/>
  <c r="AB79" i="114"/>
  <c r="AJ79" i="114"/>
  <c r="AD79" i="114"/>
  <c r="AP79" i="114"/>
  <c r="X79" i="114"/>
  <c r="AI79" i="114"/>
  <c r="AC79" i="114"/>
  <c r="AO79" i="114"/>
  <c r="W79" i="114"/>
  <c r="AR79" i="114"/>
  <c r="Z79" i="114"/>
  <c r="AL79" i="114"/>
  <c r="T79" i="114"/>
  <c r="AF79" i="114"/>
  <c r="AC81" i="115"/>
  <c r="AA81" i="115"/>
  <c r="AM79" i="114"/>
  <c r="U79" i="114"/>
  <c r="AG79" i="114"/>
  <c r="AA79" i="114"/>
  <c r="L43" i="85"/>
  <c r="L42" i="85"/>
  <c r="L41" i="85"/>
  <c r="L40" i="85"/>
  <c r="L39" i="85"/>
  <c r="L38" i="85"/>
  <c r="L36" i="85"/>
  <c r="L35" i="85"/>
  <c r="L34" i="85"/>
  <c r="L33" i="85"/>
  <c r="L32" i="85"/>
  <c r="L30" i="85"/>
  <c r="L29" i="85"/>
  <c r="L28" i="85"/>
  <c r="L27" i="85"/>
  <c r="L26" i="85"/>
  <c r="L24" i="85"/>
  <c r="L23" i="85"/>
  <c r="L22" i="85"/>
  <c r="L21" i="85"/>
  <c r="L20" i="85"/>
  <c r="L18" i="85"/>
  <c r="L17" i="85"/>
  <c r="L16" i="85"/>
  <c r="L15" i="85"/>
  <c r="L14" i="85"/>
  <c r="L12" i="85"/>
  <c r="L11" i="85"/>
  <c r="L10" i="85"/>
  <c r="L9" i="85"/>
  <c r="L8" i="85"/>
  <c r="Z81" i="115" l="1"/>
  <c r="W82" i="115"/>
  <c r="X82" i="115"/>
  <c r="V82" i="115"/>
  <c r="R82" i="115"/>
  <c r="AF82" i="115"/>
  <c r="N82" i="115"/>
  <c r="AA82" i="115" s="1"/>
  <c r="Q82" i="115"/>
  <c r="B81" i="118"/>
  <c r="B82" i="116"/>
  <c r="M77" i="116"/>
  <c r="O77" i="116"/>
  <c r="N77" i="116"/>
  <c r="J83" i="115"/>
  <c r="R83" i="115" s="1"/>
  <c r="I78" i="116"/>
  <c r="AH80" i="114"/>
  <c r="AB80" i="114"/>
  <c r="AN80" i="114"/>
  <c r="V80" i="114"/>
  <c r="AG80" i="114"/>
  <c r="AA80" i="114"/>
  <c r="AM80" i="114"/>
  <c r="U80" i="114"/>
  <c r="AD81" i="115"/>
  <c r="AF80" i="114"/>
  <c r="AR80" i="114"/>
  <c r="Z80" i="114"/>
  <c r="AL80" i="114"/>
  <c r="T80" i="114"/>
  <c r="W80" i="114"/>
  <c r="AI80" i="114"/>
  <c r="AC80" i="114"/>
  <c r="AO80" i="114"/>
  <c r="AJ80" i="114"/>
  <c r="AD80" i="114"/>
  <c r="AP80" i="114"/>
  <c r="X80" i="114"/>
  <c r="V83" i="115" l="1"/>
  <c r="Y83" i="115"/>
  <c r="X83" i="115"/>
  <c r="T83" i="115"/>
  <c r="W83" i="115"/>
  <c r="N83" i="115"/>
  <c r="AA83" i="115" s="1"/>
  <c r="Q83" i="115"/>
  <c r="AF83" i="115"/>
  <c r="AC82" i="115"/>
  <c r="AD82" i="115" s="1"/>
  <c r="Z82" i="115"/>
  <c r="AB82" i="115"/>
  <c r="B82" i="118"/>
  <c r="B83" i="116"/>
  <c r="J84" i="115"/>
  <c r="T84" i="115" s="1"/>
  <c r="I79" i="116"/>
  <c r="M78" i="116"/>
  <c r="N78" i="116"/>
  <c r="O78" i="116"/>
  <c r="Z83" i="115" l="1"/>
  <c r="AC83" i="115"/>
  <c r="AB83" i="115"/>
  <c r="X84" i="115"/>
  <c r="N84" i="115"/>
  <c r="Z84" i="115" s="1"/>
  <c r="W84" i="115"/>
  <c r="AF84" i="115"/>
  <c r="V84" i="115"/>
  <c r="Q84" i="115"/>
  <c r="Y84" i="115"/>
  <c r="R84" i="115"/>
  <c r="B83" i="118"/>
  <c r="B84" i="116"/>
  <c r="AD83" i="115"/>
  <c r="J85" i="115"/>
  <c r="AF85" i="115" s="1"/>
  <c r="I80" i="116"/>
  <c r="O79" i="116"/>
  <c r="N79" i="116"/>
  <c r="M79" i="116"/>
  <c r="F2" i="84"/>
  <c r="E2" i="84"/>
  <c r="AC84" i="115" l="1"/>
  <c r="AD84" i="115" s="1"/>
  <c r="AB84" i="115"/>
  <c r="AA84" i="115"/>
  <c r="R85" i="115"/>
  <c r="Q85" i="115"/>
  <c r="W85" i="115"/>
  <c r="Y85" i="115"/>
  <c r="B84" i="118"/>
  <c r="B85" i="116"/>
  <c r="X85" i="115"/>
  <c r="V85" i="115"/>
  <c r="T85" i="115"/>
  <c r="N85" i="115"/>
  <c r="AA85" i="115" s="1"/>
  <c r="N80" i="116"/>
  <c r="M80" i="116"/>
  <c r="O80" i="116"/>
  <c r="C10" i="84"/>
  <c r="B85" i="118" l="1"/>
  <c r="B86" i="116"/>
  <c r="AB85" i="115"/>
  <c r="Z85" i="115"/>
  <c r="AC85" i="115"/>
  <c r="AD85" i="115" s="1"/>
  <c r="I4" i="73"/>
  <c r="C3" i="65"/>
  <c r="M17" i="93" a="1"/>
  <c r="M17" i="93" s="1"/>
  <c r="I16" i="93" a="1"/>
  <c r="I16" i="93" s="1"/>
  <c r="M15" i="93" a="1"/>
  <c r="M15" i="93" s="1"/>
  <c r="I14" i="93" a="1"/>
  <c r="I14" i="93" s="1"/>
  <c r="L14" i="93" a="1"/>
  <c r="L14" i="93" s="1"/>
  <c r="L17" i="93" a="1"/>
  <c r="L17" i="93" s="1"/>
  <c r="H16" i="93" a="1"/>
  <c r="H16" i="93" s="1"/>
  <c r="L15" i="93" a="1"/>
  <c r="L15" i="93" s="1"/>
  <c r="H14" i="93" a="1"/>
  <c r="H14" i="93" s="1"/>
  <c r="K17" i="93" a="1"/>
  <c r="K17" i="93" s="1"/>
  <c r="G16" i="93" a="1"/>
  <c r="G16" i="93" s="1"/>
  <c r="K15" i="93" a="1"/>
  <c r="K15" i="93" s="1"/>
  <c r="G14" i="93" a="1"/>
  <c r="G14" i="93" s="1"/>
  <c r="J17" i="93" a="1"/>
  <c r="J17" i="93" s="1"/>
  <c r="F16" i="93" a="1"/>
  <c r="F16" i="93" s="1"/>
  <c r="J15" i="93" a="1"/>
  <c r="J15" i="93" s="1"/>
  <c r="F14" i="93" a="1"/>
  <c r="F14" i="93" s="1"/>
  <c r="L16" i="93" a="1"/>
  <c r="L16" i="93" s="1"/>
  <c r="I17" i="93" a="1"/>
  <c r="I17" i="93" s="1"/>
  <c r="M16" i="93" a="1"/>
  <c r="M16" i="93" s="1"/>
  <c r="I15" i="93" a="1"/>
  <c r="I15" i="93" s="1"/>
  <c r="M14" i="93" a="1"/>
  <c r="M14" i="93" s="1"/>
  <c r="F17" i="93" a="1"/>
  <c r="F17" i="93" s="1"/>
  <c r="J16" i="93" a="1"/>
  <c r="J16" i="93" s="1"/>
  <c r="F15" i="93" a="1"/>
  <c r="F15" i="93" s="1"/>
  <c r="J14" i="93" a="1"/>
  <c r="J14" i="93" s="1"/>
  <c r="H17" i="93" a="1"/>
  <c r="H17" i="93" s="1"/>
  <c r="G17" i="93" a="1"/>
  <c r="G17" i="93" s="1"/>
  <c r="K16" i="93" a="1"/>
  <c r="K16" i="93" s="1"/>
  <c r="G15" i="93" a="1"/>
  <c r="G15" i="93" s="1"/>
  <c r="K14" i="93" a="1"/>
  <c r="K14" i="93" s="1"/>
  <c r="B86" i="118" l="1"/>
  <c r="B87" i="116"/>
  <c r="E5" i="84"/>
  <c r="G3" i="114"/>
  <c r="E3" i="114"/>
  <c r="E9" i="93"/>
  <c r="I5" i="73"/>
  <c r="J6" i="69"/>
  <c r="I6" i="69"/>
  <c r="B87" i="118" l="1"/>
  <c r="B88" i="116"/>
  <c r="N62" i="114" a="1"/>
  <c r="N62" i="114" s="1"/>
  <c r="N64" i="114" a="1"/>
  <c r="N64" i="114" s="1"/>
  <c r="O64" i="114" a="1"/>
  <c r="O64" i="114" s="1"/>
  <c r="N61" i="114" a="1"/>
  <c r="N61" i="114" s="1"/>
  <c r="O62" i="114" a="1"/>
  <c r="O62" i="114" s="1"/>
  <c r="N57" i="114" a="1"/>
  <c r="N57" i="114" s="1"/>
  <c r="O60" i="114" a="1"/>
  <c r="O60" i="114" s="1"/>
  <c r="N59" i="114" a="1"/>
  <c r="N59" i="114" s="1"/>
  <c r="O63" i="114" a="1"/>
  <c r="O63" i="114" s="1"/>
  <c r="O59" i="114" a="1"/>
  <c r="O59" i="114" s="1"/>
  <c r="O58" i="114" a="1"/>
  <c r="O58" i="114" s="1"/>
  <c r="O61" i="114" a="1"/>
  <c r="O61" i="114" s="1"/>
  <c r="O57" i="114" a="1"/>
  <c r="O57" i="114" s="1"/>
  <c r="O65" i="114" a="1"/>
  <c r="O65" i="114" s="1"/>
  <c r="N65" i="114" a="1"/>
  <c r="N65" i="114" s="1"/>
  <c r="O66" i="114" a="1"/>
  <c r="O66" i="114" s="1"/>
  <c r="N66" i="114" a="1"/>
  <c r="N66" i="114" s="1"/>
  <c r="N67" i="114" a="1"/>
  <c r="N67" i="114" s="1"/>
  <c r="O67" i="114" a="1"/>
  <c r="O67" i="114" s="1"/>
  <c r="O68" i="114" a="1"/>
  <c r="O68" i="114" s="1"/>
  <c r="N68" i="114" a="1"/>
  <c r="N68" i="114" s="1"/>
  <c r="O69" i="114" a="1"/>
  <c r="O69" i="114" s="1"/>
  <c r="N69" i="114" a="1"/>
  <c r="N69" i="114" s="1"/>
  <c r="N70" i="114" a="1"/>
  <c r="N70" i="114" s="1"/>
  <c r="O70" i="114" a="1"/>
  <c r="O70" i="114" s="1"/>
  <c r="O71" i="114" a="1"/>
  <c r="O71" i="114" s="1"/>
  <c r="N71" i="114" a="1"/>
  <c r="N71" i="114" s="1"/>
  <c r="O72" i="114" a="1"/>
  <c r="O72" i="114" s="1"/>
  <c r="N72" i="114" a="1"/>
  <c r="N72" i="114" s="1"/>
  <c r="N73" i="114" a="1"/>
  <c r="N73" i="114" s="1"/>
  <c r="O73" i="114" a="1"/>
  <c r="O73" i="114" s="1"/>
  <c r="N74" i="114" a="1"/>
  <c r="N74" i="114" s="1"/>
  <c r="O74" i="114" a="1"/>
  <c r="O74" i="114" s="1"/>
  <c r="N75" i="114" a="1"/>
  <c r="N75" i="114" s="1"/>
  <c r="O75" i="114" a="1"/>
  <c r="O75" i="114" s="1"/>
  <c r="O76" i="114" a="1"/>
  <c r="O76" i="114" s="1"/>
  <c r="N76" i="114" a="1"/>
  <c r="N76" i="114" s="1"/>
  <c r="N77" i="114" a="1"/>
  <c r="N77" i="114" s="1"/>
  <c r="O77" i="114" a="1"/>
  <c r="O77" i="114" s="1"/>
  <c r="N78" i="114" a="1"/>
  <c r="N78" i="114" s="1"/>
  <c r="O78" i="114" a="1"/>
  <c r="O78" i="114" s="1"/>
  <c r="O79" i="114" a="1"/>
  <c r="O79" i="114" s="1"/>
  <c r="N79" i="114" a="1"/>
  <c r="N79" i="114" s="1"/>
  <c r="N80" i="114" a="1"/>
  <c r="N80" i="114" s="1"/>
  <c r="O80" i="114" a="1"/>
  <c r="O80" i="114" s="1"/>
  <c r="N60" i="114" a="1"/>
  <c r="N60" i="114" s="1"/>
  <c r="N58" i="114" a="1"/>
  <c r="N58" i="114" s="1"/>
  <c r="N63" i="114" a="1"/>
  <c r="N63" i="114" s="1"/>
  <c r="N7" i="114" a="1"/>
  <c r="N7" i="114" s="1"/>
  <c r="O7" i="114" a="1"/>
  <c r="O7" i="114" s="1"/>
  <c r="N19" i="114" a="1"/>
  <c r="N19" i="114" s="1"/>
  <c r="O34" i="114" a="1"/>
  <c r="O34" i="114" s="1"/>
  <c r="N43" i="114" a="1"/>
  <c r="N43" i="114" s="1"/>
  <c r="N20" i="114" a="1"/>
  <c r="N20" i="114" s="1"/>
  <c r="O49" i="114" a="1"/>
  <c r="O49" i="114" s="1"/>
  <c r="N47" i="114" a="1"/>
  <c r="N47" i="114" s="1"/>
  <c r="O36" i="114" a="1"/>
  <c r="O36" i="114" s="1"/>
  <c r="N38" i="114" a="1"/>
  <c r="N38" i="114" s="1"/>
  <c r="O53" i="114" a="1"/>
  <c r="O53" i="114" s="1"/>
  <c r="O46" i="114" a="1"/>
  <c r="O46" i="114" s="1"/>
  <c r="O13" i="114" a="1"/>
  <c r="O13" i="114" s="1"/>
  <c r="O11" i="114" a="1"/>
  <c r="O11" i="114" s="1"/>
  <c r="N12" i="114" a="1"/>
  <c r="N12" i="114" s="1"/>
  <c r="N34" i="114" a="1"/>
  <c r="N34" i="114" s="1"/>
  <c r="O10" i="114" a="1"/>
  <c r="O10" i="114" s="1"/>
  <c r="O20" i="114" a="1"/>
  <c r="O20" i="114" s="1"/>
  <c r="N8" i="114" a="1"/>
  <c r="N8" i="114" s="1"/>
  <c r="O47" i="114" a="1"/>
  <c r="O47" i="114" s="1"/>
  <c r="N23" i="114" a="1"/>
  <c r="N23" i="114" s="1"/>
  <c r="O38" i="114" a="1"/>
  <c r="O38" i="114" s="1"/>
  <c r="O14" i="114" a="1"/>
  <c r="O14" i="114" s="1"/>
  <c r="N46" i="114" a="1"/>
  <c r="N46" i="114" s="1"/>
  <c r="N29" i="114" a="1"/>
  <c r="N29" i="114" s="1"/>
  <c r="N11" i="114" a="1"/>
  <c r="N11" i="114" s="1"/>
  <c r="O12" i="114" a="1"/>
  <c r="O12" i="114" s="1"/>
  <c r="O50" i="114" a="1"/>
  <c r="O50" i="114" s="1"/>
  <c r="N10" i="114" a="1"/>
  <c r="N10" i="114" s="1"/>
  <c r="N17" i="114" a="1"/>
  <c r="N17" i="114" s="1"/>
  <c r="O8" i="114" a="1"/>
  <c r="O8" i="114" s="1"/>
  <c r="N33" i="114" a="1"/>
  <c r="N33" i="114" s="1"/>
  <c r="O23" i="114" a="1"/>
  <c r="O23" i="114" s="1"/>
  <c r="N32" i="114" a="1"/>
  <c r="N32" i="114" s="1"/>
  <c r="N14" i="114" a="1"/>
  <c r="N14" i="114" s="1"/>
  <c r="N25" i="114" a="1"/>
  <c r="N25" i="114" s="1"/>
  <c r="O29" i="114" a="1"/>
  <c r="O29" i="114" s="1"/>
  <c r="N52" i="114" a="1"/>
  <c r="N52" i="114" s="1"/>
  <c r="N50" i="114" a="1"/>
  <c r="N50" i="114" s="1"/>
  <c r="O26" i="114" a="1"/>
  <c r="O26" i="114" s="1"/>
  <c r="O17" i="114" a="1"/>
  <c r="O17" i="114" s="1"/>
  <c r="N41" i="114" a="1"/>
  <c r="N41" i="114" s="1"/>
  <c r="O33" i="114" a="1"/>
  <c r="O33" i="114" s="1"/>
  <c r="O39" i="114" a="1"/>
  <c r="O39" i="114" s="1"/>
  <c r="O32" i="114" a="1"/>
  <c r="O32" i="114" s="1"/>
  <c r="O30" i="114" a="1"/>
  <c r="O30" i="114" s="1"/>
  <c r="O25" i="114" a="1"/>
  <c r="O25" i="114" s="1"/>
  <c r="N45" i="114" a="1"/>
  <c r="N45" i="114" s="1"/>
  <c r="O52" i="114" a="1"/>
  <c r="O52" i="114" s="1"/>
  <c r="O35" i="114" a="1"/>
  <c r="O35" i="114" s="1"/>
  <c r="N26" i="114" a="1"/>
  <c r="N26" i="114" s="1"/>
  <c r="N44" i="114" a="1"/>
  <c r="N44" i="114" s="1"/>
  <c r="O41" i="114" a="1"/>
  <c r="O41" i="114" s="1"/>
  <c r="N28" i="114" a="1"/>
  <c r="N28" i="114" s="1"/>
  <c r="N39" i="114" a="1"/>
  <c r="N39" i="114" s="1"/>
  <c r="O15" i="114" a="1"/>
  <c r="O15" i="114" s="1"/>
  <c r="N30" i="114" a="1"/>
  <c r="N30" i="114" s="1"/>
  <c r="O51" i="114" a="1"/>
  <c r="O51" i="114" s="1"/>
  <c r="O45" i="114" a="1"/>
  <c r="O45" i="114" s="1"/>
  <c r="N21" i="114" a="1"/>
  <c r="N21" i="114" s="1"/>
  <c r="N35" i="114" a="1"/>
  <c r="N35" i="114" s="1"/>
  <c r="O42" i="114" a="1"/>
  <c r="O42" i="114" s="1"/>
  <c r="O44" i="114" a="1"/>
  <c r="O44" i="114" s="1"/>
  <c r="N9" i="114" a="1"/>
  <c r="N9" i="114" s="1"/>
  <c r="O28" i="114" a="1"/>
  <c r="O28" i="114" s="1"/>
  <c r="N40" i="114" a="1"/>
  <c r="N40" i="114" s="1"/>
  <c r="N15" i="114" a="1"/>
  <c r="N15" i="114" s="1"/>
  <c r="N16" i="114" a="1"/>
  <c r="N16" i="114" s="1"/>
  <c r="N51" i="114" a="1"/>
  <c r="N51" i="114" s="1"/>
  <c r="N24" i="114" a="1"/>
  <c r="N24" i="114" s="1"/>
  <c r="O21" i="114" a="1"/>
  <c r="O21" i="114" s="1"/>
  <c r="O27" i="114" a="1"/>
  <c r="O27" i="114" s="1"/>
  <c r="N42" i="114" a="1"/>
  <c r="N42" i="114" s="1"/>
  <c r="O18" i="114" a="1"/>
  <c r="O18" i="114" s="1"/>
  <c r="O9" i="114" a="1"/>
  <c r="O9" i="114" s="1"/>
  <c r="N48" i="114" a="1"/>
  <c r="N48" i="114" s="1"/>
  <c r="O40" i="114" a="1"/>
  <c r="O40" i="114" s="1"/>
  <c r="O31" i="114" a="1"/>
  <c r="O31" i="114" s="1"/>
  <c r="O16" i="114" a="1"/>
  <c r="O16" i="114" s="1"/>
  <c r="N22" i="114" a="1"/>
  <c r="N22" i="114" s="1"/>
  <c r="O24" i="114" a="1"/>
  <c r="O24" i="114" s="1"/>
  <c r="N37" i="114" a="1"/>
  <c r="N37" i="114" s="1"/>
  <c r="N27" i="114" a="1"/>
  <c r="N27" i="114" s="1"/>
  <c r="O19" i="114" a="1"/>
  <c r="O19" i="114" s="1"/>
  <c r="N18" i="114" a="1"/>
  <c r="N18" i="114" s="1"/>
  <c r="O43" i="114" a="1"/>
  <c r="O43" i="114" s="1"/>
  <c r="O48" i="114" a="1"/>
  <c r="O48" i="114" s="1"/>
  <c r="N49" i="114" a="1"/>
  <c r="N49" i="114" s="1"/>
  <c r="N31" i="114" a="1"/>
  <c r="N31" i="114" s="1"/>
  <c r="N36" i="114" a="1"/>
  <c r="N36" i="114" s="1"/>
  <c r="O22" i="114" a="1"/>
  <c r="O22" i="114" s="1"/>
  <c r="N53" i="114" a="1"/>
  <c r="N53" i="114" s="1"/>
  <c r="O37" i="114" a="1"/>
  <c r="O37" i="114" s="1"/>
  <c r="N13" i="114" a="1"/>
  <c r="N13" i="114" s="1"/>
  <c r="O54" i="114" a="1"/>
  <c r="O54" i="114" s="1"/>
  <c r="N54" i="114" a="1"/>
  <c r="N54" i="114" s="1"/>
  <c r="O55" i="114" a="1"/>
  <c r="O55" i="114" s="1"/>
  <c r="N55" i="114" a="1"/>
  <c r="N55" i="114" s="1"/>
  <c r="N56" i="114" a="1"/>
  <c r="N56" i="114" s="1"/>
  <c r="O56" i="114" a="1"/>
  <c r="O56" i="114" s="1"/>
  <c r="B88" i="118" l="1"/>
  <c r="B89" i="118" s="1"/>
  <c r="B90" i="118" s="1"/>
  <c r="B91" i="118" s="1"/>
  <c r="B92" i="118" s="1"/>
  <c r="B93" i="118" s="1"/>
  <c r="B94" i="118" s="1"/>
  <c r="B95" i="118" s="1"/>
  <c r="B96" i="118" s="1"/>
  <c r="B97" i="118" s="1"/>
  <c r="B98" i="118" s="1"/>
  <c r="B99" i="118" s="1"/>
  <c r="B100" i="118" s="1"/>
  <c r="B101" i="118" s="1"/>
  <c r="B102" i="118" s="1"/>
  <c r="B103" i="118" s="1"/>
  <c r="B104" i="118" s="1"/>
  <c r="B89" i="116"/>
  <c r="J20" i="115"/>
  <c r="J45" i="115"/>
  <c r="J33" i="115"/>
  <c r="J14" i="115"/>
  <c r="J13" i="115"/>
  <c r="J40" i="115"/>
  <c r="J19" i="115"/>
  <c r="J49" i="115"/>
  <c r="J29" i="115"/>
  <c r="J26" i="115"/>
  <c r="J43" i="115"/>
  <c r="J36" i="115"/>
  <c r="J24" i="115"/>
  <c r="J32" i="115"/>
  <c r="J42" i="115"/>
  <c r="I40" i="116"/>
  <c r="I43" i="116"/>
  <c r="T49" i="115" l="1"/>
  <c r="W49" i="115"/>
  <c r="Y49" i="115"/>
  <c r="V49" i="115"/>
  <c r="X49" i="115"/>
  <c r="N49" i="115"/>
  <c r="I38" i="116"/>
  <c r="T32" i="115"/>
  <c r="N32" i="115"/>
  <c r="V32" i="115"/>
  <c r="W32" i="115"/>
  <c r="Y32" i="115"/>
  <c r="X32" i="115"/>
  <c r="T24" i="115"/>
  <c r="V24" i="115"/>
  <c r="X24" i="115"/>
  <c r="N24" i="115"/>
  <c r="W24" i="115"/>
  <c r="Y24" i="115"/>
  <c r="T45" i="115"/>
  <c r="V45" i="115"/>
  <c r="X45" i="115"/>
  <c r="Y45" i="115"/>
  <c r="N45" i="115"/>
  <c r="W45" i="115"/>
  <c r="I35" i="116"/>
  <c r="I15" i="116"/>
  <c r="I46" i="116"/>
  <c r="J51" i="115"/>
  <c r="I42" i="116"/>
  <c r="J47" i="115"/>
  <c r="I10" i="116"/>
  <c r="M10" i="116" s="1"/>
  <c r="J15" i="115"/>
  <c r="I26" i="116"/>
  <c r="J31" i="115"/>
  <c r="I53" i="116"/>
  <c r="J58" i="115"/>
  <c r="I12" i="116"/>
  <c r="J17" i="115"/>
  <c r="J50" i="115"/>
  <c r="I48" i="116"/>
  <c r="J53" i="115"/>
  <c r="I16" i="116"/>
  <c r="J21" i="115"/>
  <c r="J57" i="115"/>
  <c r="I25" i="116"/>
  <c r="N25" i="116" s="1"/>
  <c r="J30" i="115"/>
  <c r="I50" i="116"/>
  <c r="J55" i="115"/>
  <c r="J60" i="115"/>
  <c r="I51" i="116"/>
  <c r="J56" i="115"/>
  <c r="I36" i="116"/>
  <c r="N36" i="116" s="1"/>
  <c r="J41" i="115"/>
  <c r="I20" i="116"/>
  <c r="J25" i="115"/>
  <c r="J48" i="115"/>
  <c r="J35" i="115"/>
  <c r="R35" i="115" s="1"/>
  <c r="I49" i="116"/>
  <c r="J54" i="115"/>
  <c r="I13" i="116"/>
  <c r="J18" i="115"/>
  <c r="I17" i="116"/>
  <c r="M17" i="116" s="1"/>
  <c r="J22" i="115"/>
  <c r="I34" i="116"/>
  <c r="O34" i="116" s="1"/>
  <c r="J39" i="115"/>
  <c r="J44" i="115"/>
  <c r="I11" i="116"/>
  <c r="J16" i="115"/>
  <c r="R16" i="115" s="1"/>
  <c r="I47" i="116"/>
  <c r="J52" i="115"/>
  <c r="J59" i="115"/>
  <c r="J61" i="115"/>
  <c r="AF61" i="115" s="1"/>
  <c r="I31" i="116"/>
  <c r="M31" i="116" s="1"/>
  <c r="J28" i="115"/>
  <c r="Q28" i="115" s="1"/>
  <c r="I18" i="116"/>
  <c r="N18" i="116" s="1"/>
  <c r="J23" i="115"/>
  <c r="J34" i="115"/>
  <c r="Q34" i="115" s="1"/>
  <c r="J46" i="115"/>
  <c r="I33" i="116"/>
  <c r="J38" i="115"/>
  <c r="I32" i="116"/>
  <c r="J37" i="115"/>
  <c r="I22" i="116"/>
  <c r="M22" i="116" s="1"/>
  <c r="J27" i="115"/>
  <c r="I56" i="116"/>
  <c r="I8" i="116"/>
  <c r="N8" i="116" s="1"/>
  <c r="I44" i="116"/>
  <c r="I9" i="116"/>
  <c r="E14" i="54"/>
  <c r="I39" i="116"/>
  <c r="I27" i="116"/>
  <c r="I55" i="116"/>
  <c r="I54" i="116"/>
  <c r="I29" i="116"/>
  <c r="I23" i="116"/>
  <c r="I21" i="116"/>
  <c r="I41" i="116"/>
  <c r="I24" i="116"/>
  <c r="I14" i="116"/>
  <c r="I30" i="116"/>
  <c r="I45" i="116"/>
  <c r="I28" i="116"/>
  <c r="I37" i="116"/>
  <c r="I19" i="116"/>
  <c r="I52" i="116"/>
  <c r="O38" i="116"/>
  <c r="N38" i="116"/>
  <c r="M38" i="116"/>
  <c r="Q29" i="115"/>
  <c r="R29" i="115"/>
  <c r="O35" i="116"/>
  <c r="N35" i="116"/>
  <c r="O40" i="116"/>
  <c r="M40" i="116"/>
  <c r="N40" i="116"/>
  <c r="R24" i="115"/>
  <c r="Q24" i="115"/>
  <c r="R40" i="115"/>
  <c r="N15" i="116"/>
  <c r="R45" i="115"/>
  <c r="Q45" i="115"/>
  <c r="AF45" i="115"/>
  <c r="R32" i="115"/>
  <c r="Q32" i="115"/>
  <c r="O43" i="116"/>
  <c r="M43" i="116"/>
  <c r="N43" i="116"/>
  <c r="Q19" i="115"/>
  <c r="R19" i="115"/>
  <c r="Q42" i="115"/>
  <c r="R42" i="115"/>
  <c r="R13" i="115"/>
  <c r="Q13" i="115"/>
  <c r="R26" i="115"/>
  <c r="Q26" i="115"/>
  <c r="Q33" i="115"/>
  <c r="R33" i="115"/>
  <c r="E16" i="1"/>
  <c r="G16" i="1" s="1"/>
  <c r="E17" i="1"/>
  <c r="E18" i="1"/>
  <c r="E19" i="1"/>
  <c r="E12" i="1"/>
  <c r="M15" i="116" l="1"/>
  <c r="M35" i="116"/>
  <c r="T61" i="115"/>
  <c r="Y61" i="115"/>
  <c r="V61" i="115"/>
  <c r="X61" i="115"/>
  <c r="N61" i="115"/>
  <c r="W61" i="115"/>
  <c r="T60" i="115"/>
  <c r="Y60" i="115"/>
  <c r="W60" i="115"/>
  <c r="N60" i="115"/>
  <c r="V60" i="115"/>
  <c r="X60" i="115"/>
  <c r="T59" i="115"/>
  <c r="W59" i="115"/>
  <c r="Y59" i="115"/>
  <c r="X59" i="115"/>
  <c r="N59" i="115"/>
  <c r="V59" i="115"/>
  <c r="T58" i="115"/>
  <c r="Y58" i="115"/>
  <c r="X58" i="115"/>
  <c r="N58" i="115"/>
  <c r="W58" i="115"/>
  <c r="V58" i="115"/>
  <c r="O53" i="116"/>
  <c r="T57" i="115"/>
  <c r="X57" i="115"/>
  <c r="N57" i="115"/>
  <c r="W57" i="115"/>
  <c r="Y57" i="115"/>
  <c r="V57" i="115"/>
  <c r="T56" i="115"/>
  <c r="Y56" i="115"/>
  <c r="W56" i="115"/>
  <c r="X56" i="115"/>
  <c r="N56" i="115"/>
  <c r="V56" i="115"/>
  <c r="T54" i="115"/>
  <c r="W54" i="115"/>
  <c r="V54" i="115"/>
  <c r="N54" i="115"/>
  <c r="Y54" i="115"/>
  <c r="X54" i="115"/>
  <c r="T53" i="115"/>
  <c r="N53" i="115"/>
  <c r="V53" i="115"/>
  <c r="X53" i="115"/>
  <c r="Y53" i="115"/>
  <c r="W53" i="115"/>
  <c r="T52" i="115"/>
  <c r="W52" i="115"/>
  <c r="N52" i="115"/>
  <c r="V52" i="115"/>
  <c r="X52" i="115"/>
  <c r="Y52" i="115"/>
  <c r="O47" i="116"/>
  <c r="T51" i="115"/>
  <c r="N51" i="115"/>
  <c r="V51" i="115"/>
  <c r="Y51" i="115"/>
  <c r="X51" i="115"/>
  <c r="W51" i="115"/>
  <c r="N46" i="116"/>
  <c r="T50" i="115"/>
  <c r="Y50" i="115"/>
  <c r="X50" i="115"/>
  <c r="N50" i="115"/>
  <c r="W50" i="115"/>
  <c r="V50" i="115"/>
  <c r="AC49" i="115"/>
  <c r="AB49" i="115"/>
  <c r="AA49" i="115"/>
  <c r="Z49" i="115"/>
  <c r="T48" i="115"/>
  <c r="W48" i="115"/>
  <c r="Y48" i="115"/>
  <c r="X48" i="115"/>
  <c r="N48" i="115"/>
  <c r="V48" i="115"/>
  <c r="T47" i="115"/>
  <c r="X47" i="115"/>
  <c r="W47" i="115"/>
  <c r="N47" i="115"/>
  <c r="V47" i="115"/>
  <c r="Y47" i="115"/>
  <c r="M42" i="116"/>
  <c r="Q61" i="115"/>
  <c r="Q48" i="115"/>
  <c r="R61" i="115"/>
  <c r="AF48" i="115"/>
  <c r="N34" i="116"/>
  <c r="R48" i="115"/>
  <c r="M34" i="116"/>
  <c r="Q60" i="115"/>
  <c r="T46" i="115"/>
  <c r="Y46" i="115"/>
  <c r="W46" i="115"/>
  <c r="X46" i="115"/>
  <c r="N46" i="115"/>
  <c r="V46" i="115"/>
  <c r="T38" i="115"/>
  <c r="Y38" i="115"/>
  <c r="X38" i="115"/>
  <c r="W38" i="115"/>
  <c r="N38" i="115"/>
  <c r="V38" i="115"/>
  <c r="N33" i="116"/>
  <c r="T25" i="115"/>
  <c r="Y25" i="115"/>
  <c r="V25" i="115"/>
  <c r="X25" i="115"/>
  <c r="W25" i="115"/>
  <c r="N25" i="115"/>
  <c r="M20" i="116"/>
  <c r="T17" i="115"/>
  <c r="W17" i="115"/>
  <c r="Y17" i="115"/>
  <c r="N17" i="115"/>
  <c r="V17" i="115"/>
  <c r="X17" i="115"/>
  <c r="T18" i="115"/>
  <c r="W18" i="115"/>
  <c r="Y18" i="115"/>
  <c r="N18" i="115"/>
  <c r="V18" i="115"/>
  <c r="X18" i="115"/>
  <c r="N12" i="116"/>
  <c r="M13" i="116"/>
  <c r="AC24" i="115"/>
  <c r="Z24" i="115"/>
  <c r="AA24" i="115"/>
  <c r="AB24" i="115"/>
  <c r="AC45" i="115"/>
  <c r="AB45" i="115"/>
  <c r="Z45" i="115"/>
  <c r="AA45" i="115"/>
  <c r="AC32" i="115"/>
  <c r="Z32" i="115"/>
  <c r="AA32" i="115"/>
  <c r="AB32" i="115"/>
  <c r="T39" i="115"/>
  <c r="V39" i="115"/>
  <c r="X39" i="115"/>
  <c r="Y39" i="115"/>
  <c r="N39" i="115"/>
  <c r="W39" i="115"/>
  <c r="R50" i="115"/>
  <c r="AF50" i="115"/>
  <c r="N10" i="116"/>
  <c r="Q50" i="115"/>
  <c r="Q59" i="115"/>
  <c r="R59" i="115"/>
  <c r="M25" i="116"/>
  <c r="R28" i="115"/>
  <c r="M12" i="116"/>
  <c r="O12" i="116"/>
  <c r="N42" i="116"/>
  <c r="O42" i="116"/>
  <c r="M33" i="116"/>
  <c r="N47" i="116"/>
  <c r="M47" i="116"/>
  <c r="R34" i="115"/>
  <c r="AF59" i="115"/>
  <c r="N17" i="116"/>
  <c r="Q35" i="115"/>
  <c r="AF60" i="115"/>
  <c r="R60" i="115"/>
  <c r="M8" i="116"/>
  <c r="R46" i="115"/>
  <c r="Q46" i="115"/>
  <c r="AF46" i="115"/>
  <c r="O46" i="116"/>
  <c r="M46" i="116"/>
  <c r="M18" i="116"/>
  <c r="N22" i="116"/>
  <c r="M53" i="116"/>
  <c r="N53" i="116"/>
  <c r="Q57" i="115"/>
  <c r="AF57" i="115"/>
  <c r="M36" i="116"/>
  <c r="R57" i="115"/>
  <c r="Q51" i="115"/>
  <c r="N11" i="116"/>
  <c r="M32" i="116"/>
  <c r="N31" i="116"/>
  <c r="N26" i="116"/>
  <c r="M16" i="116"/>
  <c r="R44" i="115"/>
  <c r="O16" i="116"/>
  <c r="M49" i="116"/>
  <c r="Q44" i="115"/>
  <c r="N16" i="116"/>
  <c r="N49" i="116"/>
  <c r="O49" i="116"/>
  <c r="N51" i="116"/>
  <c r="M51" i="116"/>
  <c r="N32" i="116"/>
  <c r="O51" i="116"/>
  <c r="M56" i="116"/>
  <c r="M26" i="116"/>
  <c r="N20" i="116"/>
  <c r="N56" i="116"/>
  <c r="N48" i="116"/>
  <c r="N13" i="116"/>
  <c r="M48" i="116"/>
  <c r="M11" i="116"/>
  <c r="M50" i="116"/>
  <c r="O56" i="116"/>
  <c r="O48" i="116"/>
  <c r="N50" i="116"/>
  <c r="N37" i="116"/>
  <c r="O39" i="116"/>
  <c r="R49" i="115"/>
  <c r="O41" i="116"/>
  <c r="O44" i="116"/>
  <c r="R51" i="115"/>
  <c r="M45" i="116"/>
  <c r="O54" i="116"/>
  <c r="R47" i="115"/>
  <c r="O55" i="116"/>
  <c r="R18" i="115"/>
  <c r="M14" i="116"/>
  <c r="M9" i="116"/>
  <c r="R20" i="115"/>
  <c r="N27" i="116"/>
  <c r="M29" i="116"/>
  <c r="R30" i="115"/>
  <c r="N24" i="116"/>
  <c r="N21" i="116"/>
  <c r="O30" i="116"/>
  <c r="M23" i="116"/>
  <c r="R15" i="115"/>
  <c r="Q15" i="115"/>
  <c r="N39" i="116"/>
  <c r="R36" i="115"/>
  <c r="Q36" i="115"/>
  <c r="AF49" i="115"/>
  <c r="Q16" i="115"/>
  <c r="Q40" i="115"/>
  <c r="N9" i="116"/>
  <c r="AF17" i="115"/>
  <c r="M39" i="116"/>
  <c r="Q49" i="115"/>
  <c r="M44" i="116"/>
  <c r="Q17" i="115"/>
  <c r="R17" i="115"/>
  <c r="N44" i="116"/>
  <c r="Q47" i="115"/>
  <c r="AF47" i="115"/>
  <c r="AF51" i="115"/>
  <c r="R54" i="115"/>
  <c r="AF39" i="115"/>
  <c r="R56" i="115"/>
  <c r="Q43" i="115"/>
  <c r="Q58" i="115"/>
  <c r="Q52" i="115"/>
  <c r="Q14" i="115"/>
  <c r="N55" i="116"/>
  <c r="M30" i="116"/>
  <c r="N23" i="116"/>
  <c r="R14" i="115"/>
  <c r="N54" i="116"/>
  <c r="M27" i="116"/>
  <c r="Q38" i="115"/>
  <c r="M55" i="116"/>
  <c r="N30" i="116"/>
  <c r="O23" i="116"/>
  <c r="R38" i="115"/>
  <c r="Q54" i="115"/>
  <c r="R55" i="115"/>
  <c r="R25" i="115"/>
  <c r="Q53" i="115"/>
  <c r="Q55" i="115"/>
  <c r="AF54" i="115"/>
  <c r="AF53" i="115"/>
  <c r="R53" i="115"/>
  <c r="Q25" i="115"/>
  <c r="M54" i="116"/>
  <c r="M21" i="116"/>
  <c r="AF52" i="115"/>
  <c r="R52" i="115"/>
  <c r="R43" i="115"/>
  <c r="M24" i="116"/>
  <c r="Q31" i="115"/>
  <c r="R31" i="115"/>
  <c r="Q18" i="115"/>
  <c r="N14" i="116"/>
  <c r="N29" i="116"/>
  <c r="O29" i="116"/>
  <c r="M52" i="116"/>
  <c r="N52" i="116"/>
  <c r="Q30" i="115"/>
  <c r="M19" i="116"/>
  <c r="Q22" i="115"/>
  <c r="R22" i="115"/>
  <c r="N45" i="116"/>
  <c r="N19" i="116"/>
  <c r="O45" i="116"/>
  <c r="M41" i="116"/>
  <c r="N41" i="116"/>
  <c r="M28" i="116"/>
  <c r="N28" i="116"/>
  <c r="R23" i="115"/>
  <c r="R58" i="115"/>
  <c r="Q56" i="115"/>
  <c r="R27" i="115"/>
  <c r="R37" i="115"/>
  <c r="Q27" i="115"/>
  <c r="AF58" i="115"/>
  <c r="Q21" i="115"/>
  <c r="Q37" i="115"/>
  <c r="AF56" i="115"/>
  <c r="M37" i="116"/>
  <c r="O52" i="116"/>
  <c r="Q23" i="115"/>
  <c r="Q41" i="115"/>
  <c r="Q39" i="115"/>
  <c r="R41" i="115"/>
  <c r="R39" i="115"/>
  <c r="Q20" i="115"/>
  <c r="R21" i="115"/>
  <c r="Q12" i="115"/>
  <c r="R12" i="115"/>
  <c r="N7" i="116"/>
  <c r="M7" i="116"/>
  <c r="E9" i="115"/>
  <c r="AD6" i="111"/>
  <c r="U6" i="111"/>
  <c r="C6" i="111"/>
  <c r="L6" i="111"/>
  <c r="E6" i="84"/>
  <c r="C9" i="75"/>
  <c r="C4" i="85"/>
  <c r="C9" i="104"/>
  <c r="AC61" i="115" l="1"/>
  <c r="Z61" i="115"/>
  <c r="AA61" i="115"/>
  <c r="AB61" i="115"/>
  <c r="AC60" i="115"/>
  <c r="AB60" i="115"/>
  <c r="AA60" i="115"/>
  <c r="Z60" i="115"/>
  <c r="AC59" i="115"/>
  <c r="AA59" i="115"/>
  <c r="AB59" i="115"/>
  <c r="Z59" i="115"/>
  <c r="AC58" i="115"/>
  <c r="AA58" i="115"/>
  <c r="Z58" i="115"/>
  <c r="AB58" i="115"/>
  <c r="AC57" i="115"/>
  <c r="Z57" i="115"/>
  <c r="AA57" i="115"/>
  <c r="AB57" i="115"/>
  <c r="AC56" i="115"/>
  <c r="Z56" i="115"/>
  <c r="AB56" i="115"/>
  <c r="AA56" i="115"/>
  <c r="AC54" i="115"/>
  <c r="AB54" i="115"/>
  <c r="Z54" i="115"/>
  <c r="AA54" i="115"/>
  <c r="AC53" i="115"/>
  <c r="AA53" i="115"/>
  <c r="Z53" i="115"/>
  <c r="AB53" i="115"/>
  <c r="AC52" i="115"/>
  <c r="AA52" i="115"/>
  <c r="AB52" i="115"/>
  <c r="Z52" i="115"/>
  <c r="AD49" i="115"/>
  <c r="AC51" i="115"/>
  <c r="AB51" i="115"/>
  <c r="AA51" i="115"/>
  <c r="Z51" i="115"/>
  <c r="AC50" i="115"/>
  <c r="AB50" i="115"/>
  <c r="Z50" i="115"/>
  <c r="AA50" i="115"/>
  <c r="AC48" i="115"/>
  <c r="AA48" i="115"/>
  <c r="Z48" i="115"/>
  <c r="AB48" i="115"/>
  <c r="AC47" i="115"/>
  <c r="AB47" i="115"/>
  <c r="Z47" i="115"/>
  <c r="AA47" i="115"/>
  <c r="AC46" i="115"/>
  <c r="AB46" i="115"/>
  <c r="AA46" i="115"/>
  <c r="Z46" i="115"/>
  <c r="AD24" i="115"/>
  <c r="AD45" i="115"/>
  <c r="AC38" i="115"/>
  <c r="Z38" i="115"/>
  <c r="AB38" i="115"/>
  <c r="AA38" i="115"/>
  <c r="AC18" i="115"/>
  <c r="AA18" i="115"/>
  <c r="AB18" i="115"/>
  <c r="Z18" i="115"/>
  <c r="AC39" i="115"/>
  <c r="AB39" i="115"/>
  <c r="AA39" i="115"/>
  <c r="Z39" i="115"/>
  <c r="AD32" i="115"/>
  <c r="AC25" i="115"/>
  <c r="AB25" i="115"/>
  <c r="AA25" i="115"/>
  <c r="Z25" i="115"/>
  <c r="AC17" i="115"/>
  <c r="AB17" i="115"/>
  <c r="AA17" i="115"/>
  <c r="Z17" i="115"/>
  <c r="AD59" i="115" l="1"/>
  <c r="AD61" i="115"/>
  <c r="AD60" i="115"/>
  <c r="AD58" i="115"/>
  <c r="AD56" i="115"/>
  <c r="AD57" i="115"/>
  <c r="AD54" i="115"/>
  <c r="AD53" i="115"/>
  <c r="AD52" i="115"/>
  <c r="AD51" i="115"/>
  <c r="AD50" i="115"/>
  <c r="AD48" i="115"/>
  <c r="AD47" i="115"/>
  <c r="AD38" i="115"/>
  <c r="AD46" i="115"/>
  <c r="AD17" i="115"/>
  <c r="AD39" i="115"/>
  <c r="AD25" i="115"/>
  <c r="AD18" i="115"/>
  <c r="H6" i="69"/>
  <c r="G6" i="69"/>
  <c r="D6" i="69"/>
  <c r="E15" i="52" l="1"/>
  <c r="L29" i="52" s="1"/>
  <c r="M29" i="52" l="1"/>
  <c r="K29" i="52"/>
  <c r="J29" i="52"/>
  <c r="E29" i="52"/>
  <c r="I29" i="52"/>
  <c r="P29" i="52"/>
  <c r="O29" i="52"/>
  <c r="G29" i="52"/>
  <c r="N29" i="52"/>
  <c r="F29" i="52"/>
  <c r="E17" i="52"/>
  <c r="G17" i="52"/>
  <c r="I17" i="52"/>
  <c r="K17" i="52"/>
  <c r="M17" i="52"/>
  <c r="O17" i="52"/>
  <c r="P18" i="52" l="1"/>
  <c r="O18" i="52"/>
  <c r="N18" i="52"/>
  <c r="M18" i="52"/>
  <c r="L18" i="52"/>
  <c r="K18" i="52"/>
  <c r="J18" i="52"/>
  <c r="I18" i="52"/>
  <c r="H18" i="52"/>
  <c r="G18" i="52"/>
  <c r="F18" i="52"/>
  <c r="E18" i="52"/>
  <c r="S20" i="52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Z18" i="52"/>
  <c r="AA18" i="52" l="1"/>
  <c r="C19" i="52"/>
  <c r="AB18" i="52" l="1"/>
  <c r="C2" i="1"/>
  <c r="G7" i="75"/>
  <c r="J12" i="75"/>
  <c r="K12" i="75"/>
  <c r="AC18" i="52" l="1"/>
  <c r="E19" i="52" l="1" a="1"/>
  <c r="F21" i="52" s="1"/>
  <c r="AD18" i="52"/>
  <c r="I19" i="52" l="1"/>
  <c r="P20" i="52"/>
  <c r="I21" i="52"/>
  <c r="O19" i="52"/>
  <c r="I20" i="52"/>
  <c r="H21" i="52"/>
  <c r="O22" i="52"/>
  <c r="L22" i="52"/>
  <c r="O21" i="52"/>
  <c r="E21" i="52"/>
  <c r="G22" i="52"/>
  <c r="G20" i="52"/>
  <c r="M20" i="52"/>
  <c r="P21" i="52"/>
  <c r="H19" i="52"/>
  <c r="J20" i="52"/>
  <c r="E22" i="52"/>
  <c r="H22" i="52"/>
  <c r="N20" i="52"/>
  <c r="J19" i="52"/>
  <c r="M21" i="52"/>
  <c r="E19" i="52"/>
  <c r="P22" i="52"/>
  <c r="K22" i="52"/>
  <c r="N22" i="52"/>
  <c r="M19" i="52"/>
  <c r="K19" i="52"/>
  <c r="L19" i="52"/>
  <c r="J22" i="52"/>
  <c r="H20" i="52"/>
  <c r="I22" i="52"/>
  <c r="J21" i="52"/>
  <c r="G21" i="52"/>
  <c r="O20" i="52"/>
  <c r="N21" i="52"/>
  <c r="P19" i="52"/>
  <c r="G19" i="52"/>
  <c r="E20" i="52"/>
  <c r="L20" i="52"/>
  <c r="F22" i="52"/>
  <c r="K20" i="52"/>
  <c r="F19" i="52"/>
  <c r="K21" i="52"/>
  <c r="L21" i="52"/>
  <c r="F20" i="52"/>
  <c r="N19" i="52"/>
  <c r="M22" i="52"/>
  <c r="AE18" i="52"/>
  <c r="P27" i="52" l="1"/>
  <c r="P31" i="52" s="1"/>
  <c r="O27" i="52"/>
  <c r="O31" i="52" s="1"/>
  <c r="N26" i="52"/>
  <c r="N28" i="52" s="1"/>
  <c r="G27" i="52"/>
  <c r="G26" i="52"/>
  <c r="G28" i="52" s="1"/>
  <c r="I26" i="52"/>
  <c r="I28" i="52" s="1"/>
  <c r="H27" i="52"/>
  <c r="H31" i="52" s="1"/>
  <c r="E27" i="52"/>
  <c r="M26" i="52"/>
  <c r="M28" i="52" s="1"/>
  <c r="H26" i="52"/>
  <c r="I27" i="52"/>
  <c r="I31" i="52" s="1"/>
  <c r="M27" i="52"/>
  <c r="M31" i="52" s="1"/>
  <c r="O26" i="52"/>
  <c r="P26" i="52"/>
  <c r="P28" i="52" s="1"/>
  <c r="L27" i="52"/>
  <c r="L31" i="52" s="1"/>
  <c r="J26" i="52"/>
  <c r="J28" i="52" s="1"/>
  <c r="K26" i="52"/>
  <c r="N27" i="52"/>
  <c r="F26" i="52"/>
  <c r="J27" i="52"/>
  <c r="J31" i="52" s="1"/>
  <c r="L26" i="52"/>
  <c r="L28" i="52" s="1"/>
  <c r="K27" i="52"/>
  <c r="K31" i="52" s="1"/>
  <c r="F27" i="52"/>
  <c r="F31" i="52" s="1"/>
  <c r="AF18" i="52"/>
  <c r="P35" i="52" l="1"/>
  <c r="O32" i="52"/>
  <c r="G31" i="52"/>
  <c r="G34" i="52" s="1"/>
  <c r="G35" i="52"/>
  <c r="N31" i="52"/>
  <c r="N34" i="52" s="1"/>
  <c r="N35" i="52"/>
  <c r="M34" i="52"/>
  <c r="O28" i="52"/>
  <c r="O35" i="52" s="1"/>
  <c r="J35" i="52"/>
  <c r="L35" i="52"/>
  <c r="J33" i="52"/>
  <c r="J32" i="52"/>
  <c r="O34" i="52"/>
  <c r="O33" i="52"/>
  <c r="I34" i="52"/>
  <c r="L33" i="52"/>
  <c r="L32" i="52"/>
  <c r="I35" i="52"/>
  <c r="H34" i="52"/>
  <c r="H32" i="52"/>
  <c r="F32" i="52"/>
  <c r="M33" i="52"/>
  <c r="M32" i="52"/>
  <c r="F33" i="52"/>
  <c r="F28" i="52"/>
  <c r="F35" i="52" s="1"/>
  <c r="M35" i="52"/>
  <c r="H33" i="52"/>
  <c r="L34" i="52"/>
  <c r="H28" i="52"/>
  <c r="H35" i="52" s="1"/>
  <c r="K32" i="52"/>
  <c r="J34" i="52"/>
  <c r="P34" i="52"/>
  <c r="K33" i="52"/>
  <c r="K34" i="52"/>
  <c r="K28" i="52"/>
  <c r="K35" i="52" s="1"/>
  <c r="P33" i="52"/>
  <c r="P32" i="52"/>
  <c r="F34" i="52"/>
  <c r="I33" i="52"/>
  <c r="AG18" i="52"/>
  <c r="I32" i="52"/>
  <c r="E6" i="69"/>
  <c r="A7" i="69"/>
  <c r="F7" i="69" s="1"/>
  <c r="B7" i="69"/>
  <c r="B6" i="69"/>
  <c r="C2" i="53"/>
  <c r="D2" i="53" s="1"/>
  <c r="E2" i="53" s="1"/>
  <c r="F2" i="53" s="1"/>
  <c r="G2" i="53" s="1"/>
  <c r="H2" i="53" s="1"/>
  <c r="I2" i="53" s="1"/>
  <c r="J2" i="53" s="1"/>
  <c r="K2" i="53" s="1"/>
  <c r="L2" i="53" s="1"/>
  <c r="M2" i="53" s="1"/>
  <c r="N2" i="53" s="1"/>
  <c r="O2" i="53" s="1"/>
  <c r="P2" i="53" s="1"/>
  <c r="Q2" i="53" s="1"/>
  <c r="R2" i="53" s="1"/>
  <c r="S2" i="53" s="1"/>
  <c r="T2" i="53" s="1"/>
  <c r="U2" i="53" s="1"/>
  <c r="V2" i="53" s="1"/>
  <c r="W2" i="53" s="1"/>
  <c r="X2" i="53" s="1"/>
  <c r="Y2" i="53" s="1"/>
  <c r="Z2" i="53" s="1"/>
  <c r="AA2" i="53" s="1"/>
  <c r="AB2" i="53" s="1"/>
  <c r="AC2" i="53" s="1"/>
  <c r="AD2" i="53" s="1"/>
  <c r="AE2" i="53" s="1"/>
  <c r="AF2" i="53" s="1"/>
  <c r="AG2" i="53" s="1"/>
  <c r="AH2" i="53" s="1"/>
  <c r="AI2" i="53" s="1"/>
  <c r="AJ2" i="53" s="1"/>
  <c r="AK2" i="53" s="1"/>
  <c r="AL2" i="53" s="1"/>
  <c r="AM2" i="53" s="1"/>
  <c r="AN2" i="53" s="1"/>
  <c r="AO2" i="53" s="1"/>
  <c r="G33" i="52" l="1"/>
  <c r="G32" i="52"/>
  <c r="N33" i="52"/>
  <c r="N32" i="52"/>
  <c r="H7" i="69"/>
  <c r="J7" i="69"/>
  <c r="I7" i="69"/>
  <c r="G7" i="69"/>
  <c r="E7" i="69"/>
  <c r="D7" i="69"/>
  <c r="AH18" i="52"/>
  <c r="A8" i="69"/>
  <c r="F8" i="69" s="1"/>
  <c r="H8" i="69" l="1"/>
  <c r="I8" i="69"/>
  <c r="J8" i="69"/>
  <c r="G8" i="69"/>
  <c r="D8" i="69"/>
  <c r="E8" i="69"/>
  <c r="A9" i="69"/>
  <c r="F9" i="69" s="1"/>
  <c r="H9" i="69" l="1"/>
  <c r="I9" i="69"/>
  <c r="J9" i="69"/>
  <c r="A10" i="69"/>
  <c r="F10" i="69" s="1"/>
  <c r="G9" i="69"/>
  <c r="E9" i="69"/>
  <c r="D9" i="69"/>
  <c r="H10" i="69" l="1"/>
  <c r="I10" i="69"/>
  <c r="J10" i="69"/>
  <c r="D10" i="69"/>
  <c r="A11" i="69"/>
  <c r="F11" i="69" s="1"/>
  <c r="E10" i="69"/>
  <c r="G10" i="69"/>
  <c r="H11" i="69" l="1"/>
  <c r="J11" i="69"/>
  <c r="I11" i="69"/>
  <c r="G11" i="69"/>
  <c r="E11" i="69"/>
  <c r="A12" i="69"/>
  <c r="F12" i="69" s="1"/>
  <c r="D11" i="69"/>
  <c r="H12" i="69" l="1"/>
  <c r="J12" i="69"/>
  <c r="I12" i="69"/>
  <c r="D12" i="69"/>
  <c r="A13" i="69"/>
  <c r="F13" i="69" s="1"/>
  <c r="E12" i="69"/>
  <c r="G12" i="69"/>
  <c r="H13" i="69" l="1"/>
  <c r="J13" i="69"/>
  <c r="I13" i="69"/>
  <c r="A14" i="69"/>
  <c r="F14" i="69" s="1"/>
  <c r="D13" i="69"/>
  <c r="E13" i="69"/>
  <c r="G13" i="69"/>
  <c r="H14" i="69" l="1"/>
  <c r="J14" i="69"/>
  <c r="I14" i="69"/>
  <c r="D14" i="69"/>
  <c r="E14" i="69"/>
  <c r="A15" i="69"/>
  <c r="F15" i="69" s="1"/>
  <c r="G14" i="69"/>
  <c r="H15" i="69" l="1"/>
  <c r="J15" i="69"/>
  <c r="I15" i="69"/>
  <c r="E15" i="69"/>
  <c r="G15" i="69"/>
  <c r="D15" i="69"/>
  <c r="E3" i="116" l="1"/>
  <c r="E3" i="115" l="1"/>
  <c r="C5" i="111"/>
  <c r="AD5" i="111"/>
  <c r="U5" i="111"/>
  <c r="L5" i="111"/>
  <c r="B36" i="52"/>
  <c r="B2" i="69"/>
  <c r="C4" i="54"/>
  <c r="F9" i="54" l="1"/>
  <c r="C7" i="54"/>
  <c r="I9" i="73" l="1"/>
  <c r="I10" i="73" s="1"/>
  <c r="J3" i="73"/>
  <c r="FV9" i="73" l="1"/>
  <c r="FE9" i="73"/>
  <c r="EJ9" i="73"/>
  <c r="EJ10" i="73" s="1"/>
  <c r="CG9" i="73"/>
  <c r="BL9" i="73"/>
  <c r="BL10" i="73" s="1"/>
  <c r="AU9" i="73"/>
  <c r="AU10" i="73" s="1"/>
  <c r="Z9" i="73"/>
  <c r="Z10" i="73" s="1"/>
  <c r="CX9" i="73"/>
  <c r="IC9" i="73"/>
  <c r="IC10" i="73" s="1"/>
  <c r="HH9" i="73"/>
  <c r="DS9" i="73"/>
  <c r="DS10" i="73" s="1"/>
  <c r="GQ9" i="73"/>
  <c r="J4" i="73"/>
  <c r="K3" i="73"/>
  <c r="CG10" i="73"/>
  <c r="CX10" i="73"/>
  <c r="J5" i="73" l="1"/>
  <c r="J9" i="73" s="1"/>
  <c r="J10" i="73" s="1"/>
  <c r="L3" i="73"/>
  <c r="ID9" i="73" l="1"/>
  <c r="ID10" i="73" s="1"/>
  <c r="HI9" i="73"/>
  <c r="GR9" i="73"/>
  <c r="FW9" i="73"/>
  <c r="FF9" i="73"/>
  <c r="EK9" i="73"/>
  <c r="EK10" i="73" s="1"/>
  <c r="DT9" i="73"/>
  <c r="DT10" i="73" s="1"/>
  <c r="CY9" i="73"/>
  <c r="CH9" i="73"/>
  <c r="BM9" i="73"/>
  <c r="BM10" i="73" s="1"/>
  <c r="AV9" i="73"/>
  <c r="AV10" i="73" s="1"/>
  <c r="AA9" i="73"/>
  <c r="AA10" i="73" s="1"/>
  <c r="K4" i="73"/>
  <c r="M3" i="73"/>
  <c r="CH10" i="73"/>
  <c r="CY10" i="73"/>
  <c r="K5" i="73" l="1"/>
  <c r="L4" i="73" s="1"/>
  <c r="N3" i="73"/>
  <c r="K9" i="73" l="1"/>
  <c r="K10" i="73" s="1"/>
  <c r="L5" i="73"/>
  <c r="M4" i="73" s="1"/>
  <c r="O3" i="73"/>
  <c r="DU9" i="73" l="1"/>
  <c r="DU10" i="73" s="1"/>
  <c r="L9" i="73"/>
  <c r="L10" i="73" s="1"/>
  <c r="FX9" i="73"/>
  <c r="EL9" i="73"/>
  <c r="EL10" i="73" s="1"/>
  <c r="GS9" i="73"/>
  <c r="FG9" i="73"/>
  <c r="AW9" i="73"/>
  <c r="AW10" i="73" s="1"/>
  <c r="IE9" i="73"/>
  <c r="IE10" i="73" s="1"/>
  <c r="AB9" i="73"/>
  <c r="AB10" i="73" s="1"/>
  <c r="BN9" i="73"/>
  <c r="BN10" i="73" s="1"/>
  <c r="HJ9" i="73"/>
  <c r="CI9" i="73"/>
  <c r="CZ9" i="73"/>
  <c r="M5" i="73"/>
  <c r="M9" i="73" s="1"/>
  <c r="M10" i="73" s="1"/>
  <c r="P3" i="73"/>
  <c r="B11" i="73"/>
  <c r="B12" i="73" s="1"/>
  <c r="B13" i="73" s="1"/>
  <c r="B14" i="73" s="1"/>
  <c r="B15" i="73" s="1"/>
  <c r="B16" i="73" s="1"/>
  <c r="B17" i="73" s="1"/>
  <c r="B18" i="73" s="1"/>
  <c r="B19" i="73" s="1"/>
  <c r="B20" i="73" s="1"/>
  <c r="B21" i="73" s="1"/>
  <c r="B22" i="73" s="1"/>
  <c r="B23" i="73" s="1"/>
  <c r="B24" i="73" s="1"/>
  <c r="B25" i="73" s="1"/>
  <c r="B26" i="73" s="1"/>
  <c r="B27" i="73" s="1"/>
  <c r="B28" i="73" s="1"/>
  <c r="B29" i="73" s="1"/>
  <c r="B30" i="73" s="1"/>
  <c r="B31" i="73" s="1"/>
  <c r="B32" i="73" s="1"/>
  <c r="B33" i="73" s="1"/>
  <c r="B34" i="73" s="1"/>
  <c r="B35" i="73" s="1"/>
  <c r="B36" i="73" s="1"/>
  <c r="B37" i="73" s="1"/>
  <c r="B38" i="73" s="1"/>
  <c r="B39" i="73" s="1"/>
  <c r="B40" i="73" s="1"/>
  <c r="B41" i="73" s="1"/>
  <c r="B42" i="73" s="1"/>
  <c r="B43" i="73" s="1"/>
  <c r="B44" i="73" s="1"/>
  <c r="B45" i="73" s="1"/>
  <c r="B46" i="73" s="1"/>
  <c r="B47" i="73" s="1"/>
  <c r="B48" i="73" s="1"/>
  <c r="B49" i="73" s="1"/>
  <c r="B50" i="73" s="1"/>
  <c r="B51" i="73" s="1"/>
  <c r="B52" i="73" s="1"/>
  <c r="B53" i="73" s="1"/>
  <c r="B54" i="73" s="1"/>
  <c r="B55" i="73" s="1"/>
  <c r="D10" i="8"/>
  <c r="D11" i="8"/>
  <c r="D20" i="1" s="1"/>
  <c r="E4" i="8"/>
  <c r="E5" i="8" s="1"/>
  <c r="E6" i="8" s="1"/>
  <c r="D5" i="8"/>
  <c r="C7" i="104" s="1"/>
  <c r="D4" i="8"/>
  <c r="C6" i="104" s="1"/>
  <c r="D3" i="8"/>
  <c r="C5" i="104" s="1"/>
  <c r="C2" i="72"/>
  <c r="D2" i="72" s="1"/>
  <c r="E20" i="1"/>
  <c r="CI10" i="73"/>
  <c r="CZ10" i="73"/>
  <c r="EM9" i="73" l="1"/>
  <c r="EM10" i="73" s="1"/>
  <c r="DV9" i="73"/>
  <c r="DV10" i="73" s="1"/>
  <c r="FH9" i="73"/>
  <c r="FY9" i="73"/>
  <c r="F11" i="73"/>
  <c r="E11" i="73"/>
  <c r="D11" i="73"/>
  <c r="GT9" i="73"/>
  <c r="AC9" i="73"/>
  <c r="AC10" i="73" s="1"/>
  <c r="AX9" i="73"/>
  <c r="AX10" i="73" s="1"/>
  <c r="BO9" i="73"/>
  <c r="BO10" i="73" s="1"/>
  <c r="CJ9" i="73"/>
  <c r="DA9" i="73"/>
  <c r="HK9" i="73"/>
  <c r="IF9" i="73"/>
  <c r="IF10" i="73" s="1"/>
  <c r="N4" i="73"/>
  <c r="N5" i="73" s="1"/>
  <c r="O4" i="73" s="1"/>
  <c r="IG9" i="73"/>
  <c r="IG10" i="73" s="1"/>
  <c r="HL9" i="73"/>
  <c r="GU9" i="73"/>
  <c r="FZ9" i="73"/>
  <c r="FI9" i="73"/>
  <c r="EN9" i="73"/>
  <c r="EN10" i="73" s="1"/>
  <c r="DW9" i="73"/>
  <c r="DW10" i="73" s="1"/>
  <c r="DB9" i="73"/>
  <c r="CK9" i="73"/>
  <c r="BP9" i="73"/>
  <c r="BP10" i="73" s="1"/>
  <c r="AY9" i="73"/>
  <c r="AY10" i="73" s="1"/>
  <c r="AD9" i="73"/>
  <c r="AD10" i="73" s="1"/>
  <c r="C11" i="73"/>
  <c r="D12" i="1"/>
  <c r="D13" i="1"/>
  <c r="D14" i="1"/>
  <c r="D19" i="1"/>
  <c r="C7" i="75"/>
  <c r="E2" i="72"/>
  <c r="F2" i="72" s="1"/>
  <c r="G2" i="72" s="1"/>
  <c r="H2" i="72" s="1"/>
  <c r="I2" i="72" s="1"/>
  <c r="J2" i="72" s="1"/>
  <c r="K2" i="72" s="1"/>
  <c r="L2" i="72" s="1"/>
  <c r="Q3" i="73"/>
  <c r="Q9" i="73" s="1"/>
  <c r="Q10" i="73" s="1"/>
  <c r="D9" i="1"/>
  <c r="D8" i="1"/>
  <c r="C8" i="65"/>
  <c r="P21" i="65"/>
  <c r="CJ10" i="73"/>
  <c r="DA10" i="73"/>
  <c r="CK10" i="73"/>
  <c r="DB10" i="73"/>
  <c r="EJ11" i="73" l="1"/>
  <c r="EK11" i="73"/>
  <c r="EL11" i="73"/>
  <c r="EM11" i="73"/>
  <c r="EN11" i="73"/>
  <c r="DS11" i="73"/>
  <c r="DT11" i="73"/>
  <c r="DV11" i="73"/>
  <c r="DU11" i="73"/>
  <c r="DW11" i="73"/>
  <c r="BP11" i="73"/>
  <c r="BM11" i="73"/>
  <c r="BL11" i="73"/>
  <c r="BN11" i="73"/>
  <c r="BO11" i="73"/>
  <c r="IE11" i="73"/>
  <c r="IC11" i="73"/>
  <c r="ID11" i="73"/>
  <c r="IF11" i="73"/>
  <c r="IG11" i="73"/>
  <c r="AV11" i="73"/>
  <c r="AW11" i="73"/>
  <c r="AX11" i="73"/>
  <c r="AY11" i="73"/>
  <c r="AU11" i="73"/>
  <c r="Q11" i="73"/>
  <c r="I11" i="73"/>
  <c r="L11" i="73"/>
  <c r="M11" i="73"/>
  <c r="K11" i="73"/>
  <c r="J11" i="73"/>
  <c r="AE11" i="111"/>
  <c r="V11" i="111"/>
  <c r="AC11" i="73"/>
  <c r="AD11" i="73"/>
  <c r="AA11" i="73"/>
  <c r="AB11" i="73"/>
  <c r="Z11" i="73"/>
  <c r="F12" i="73"/>
  <c r="D12" i="73"/>
  <c r="E12" i="73"/>
  <c r="A11" i="73"/>
  <c r="N9" i="73"/>
  <c r="N10" i="73" s="1"/>
  <c r="O5" i="73"/>
  <c r="P4" i="73" s="1"/>
  <c r="C13" i="73"/>
  <c r="C12" i="73"/>
  <c r="F21" i="85"/>
  <c r="F26" i="104"/>
  <c r="F7" i="85"/>
  <c r="F12" i="104"/>
  <c r="C9" i="65"/>
  <c r="R3" i="73"/>
  <c r="P8" i="65"/>
  <c r="P9" i="65"/>
  <c r="P10" i="65"/>
  <c r="P11" i="65"/>
  <c r="F16" i="104" s="1"/>
  <c r="P12" i="65"/>
  <c r="P13" i="65"/>
  <c r="P14" i="65"/>
  <c r="P15" i="65"/>
  <c r="P16" i="65"/>
  <c r="P17" i="65"/>
  <c r="P18" i="65"/>
  <c r="P19" i="65"/>
  <c r="P20" i="65"/>
  <c r="P22" i="65"/>
  <c r="P23" i="65"/>
  <c r="P24" i="65"/>
  <c r="P25" i="65"/>
  <c r="P26" i="65"/>
  <c r="P27" i="65"/>
  <c r="P28" i="65"/>
  <c r="P29" i="65"/>
  <c r="P30" i="65"/>
  <c r="P31" i="65"/>
  <c r="P32" i="65"/>
  <c r="P33" i="65"/>
  <c r="P34" i="65"/>
  <c r="P35" i="65"/>
  <c r="P36" i="65"/>
  <c r="P37" i="65"/>
  <c r="P38" i="65"/>
  <c r="P39" i="65"/>
  <c r="P40" i="65"/>
  <c r="P41" i="65"/>
  <c r="P42" i="65"/>
  <c r="GS11" i="73"/>
  <c r="FE10" i="73"/>
  <c r="CK11" i="73"/>
  <c r="FZ10" i="73"/>
  <c r="HJ10" i="73"/>
  <c r="CG11" i="73"/>
  <c r="CX11" i="73"/>
  <c r="CI11" i="73"/>
  <c r="GU11" i="73"/>
  <c r="FY10" i="73"/>
  <c r="HK11" i="73"/>
  <c r="FG11" i="73"/>
  <c r="FG10" i="73"/>
  <c r="GT11" i="73"/>
  <c r="HH11" i="73"/>
  <c r="GQ10" i="73"/>
  <c r="HL10" i="73"/>
  <c r="HK10" i="73"/>
  <c r="HI10" i="73"/>
  <c r="DA11" i="73"/>
  <c r="GR11" i="73"/>
  <c r="HL11" i="73"/>
  <c r="FH11" i="73"/>
  <c r="FY11" i="73"/>
  <c r="FW11" i="73"/>
  <c r="FI11" i="73"/>
  <c r="HJ11" i="73"/>
  <c r="FI10" i="73"/>
  <c r="GS10" i="73"/>
  <c r="GR10" i="73"/>
  <c r="FX10" i="73"/>
  <c r="FV10" i="73"/>
  <c r="FF11" i="73"/>
  <c r="FE11" i="73"/>
  <c r="HI11" i="73"/>
  <c r="CZ11" i="73"/>
  <c r="CY11" i="73"/>
  <c r="DB11" i="73"/>
  <c r="FF10" i="73"/>
  <c r="GU10" i="73"/>
  <c r="FX11" i="73"/>
  <c r="GT10" i="73"/>
  <c r="FW10" i="73"/>
  <c r="CH11" i="73"/>
  <c r="FZ11" i="73"/>
  <c r="HH10" i="73"/>
  <c r="GQ11" i="73"/>
  <c r="CJ11" i="73"/>
  <c r="FV11" i="73"/>
  <c r="FH10" i="73"/>
  <c r="EJ12" i="73" l="1"/>
  <c r="EK12" i="73"/>
  <c r="EL12" i="73"/>
  <c r="EM12" i="73"/>
  <c r="EN12" i="73"/>
  <c r="DS12" i="73"/>
  <c r="DT12" i="73"/>
  <c r="DV12" i="73"/>
  <c r="DW12" i="73"/>
  <c r="DU12" i="73"/>
  <c r="BL12" i="73"/>
  <c r="BO12" i="73"/>
  <c r="BN12" i="73"/>
  <c r="BM12" i="73"/>
  <c r="BP12" i="73"/>
  <c r="IG12" i="73"/>
  <c r="IE12" i="73"/>
  <c r="IF12" i="73"/>
  <c r="IC12" i="73"/>
  <c r="ID12" i="73"/>
  <c r="N11" i="73"/>
  <c r="AV12" i="73"/>
  <c r="AW12" i="73"/>
  <c r="AX12" i="73"/>
  <c r="AY12" i="73"/>
  <c r="AU12" i="73"/>
  <c r="Q12" i="73"/>
  <c r="I12" i="73"/>
  <c r="L12" i="73"/>
  <c r="N12" i="73"/>
  <c r="J12" i="73"/>
  <c r="K12" i="73"/>
  <c r="M12" i="73"/>
  <c r="V12" i="111"/>
  <c r="AE12" i="111"/>
  <c r="C10" i="65"/>
  <c r="AD12" i="73"/>
  <c r="AA12" i="73"/>
  <c r="AB12" i="73"/>
  <c r="AC12" i="73"/>
  <c r="Z12" i="73"/>
  <c r="E14" i="73"/>
  <c r="F14" i="73"/>
  <c r="D14" i="73"/>
  <c r="E13" i="73"/>
  <c r="D13" i="73"/>
  <c r="F13" i="73"/>
  <c r="A12" i="73"/>
  <c r="A13" i="73"/>
  <c r="HM9" i="73"/>
  <c r="GV9" i="73"/>
  <c r="GA9" i="73"/>
  <c r="FJ9" i="73"/>
  <c r="EO9" i="73"/>
  <c r="EO12" i="73" s="1"/>
  <c r="DX9" i="73"/>
  <c r="DC9" i="73"/>
  <c r="CL9" i="73"/>
  <c r="BQ9" i="73"/>
  <c r="BQ12" i="73" s="1"/>
  <c r="AZ9" i="73"/>
  <c r="AZ12" i="73" s="1"/>
  <c r="AE9" i="73"/>
  <c r="AE12" i="73" s="1"/>
  <c r="IH9" i="73"/>
  <c r="O9" i="73"/>
  <c r="O12" i="73" s="1"/>
  <c r="P5" i="73"/>
  <c r="P9" i="73" s="1"/>
  <c r="C14" i="73"/>
  <c r="F32" i="85"/>
  <c r="F37" i="104"/>
  <c r="F41" i="85"/>
  <c r="F46" i="104"/>
  <c r="F16" i="85"/>
  <c r="F21" i="104"/>
  <c r="F31" i="85"/>
  <c r="F36" i="104"/>
  <c r="F8" i="85"/>
  <c r="F13" i="104"/>
  <c r="F30" i="85"/>
  <c r="F35" i="104"/>
  <c r="F37" i="85"/>
  <c r="F42" i="104"/>
  <c r="F28" i="85"/>
  <c r="F33" i="104"/>
  <c r="F19" i="85"/>
  <c r="F24" i="104"/>
  <c r="F11" i="85"/>
  <c r="F25" i="85"/>
  <c r="F30" i="104"/>
  <c r="F24" i="85"/>
  <c r="F29" i="104"/>
  <c r="F39" i="85"/>
  <c r="F44" i="104"/>
  <c r="F23" i="85"/>
  <c r="F28" i="104"/>
  <c r="F38" i="85"/>
  <c r="F43" i="104"/>
  <c r="F22" i="85"/>
  <c r="F27" i="104"/>
  <c r="F29" i="85"/>
  <c r="F34" i="104"/>
  <c r="F12" i="85"/>
  <c r="F17" i="104"/>
  <c r="F36" i="85"/>
  <c r="F41" i="104"/>
  <c r="F35" i="85"/>
  <c r="F40" i="104"/>
  <c r="F27" i="85"/>
  <c r="F32" i="104"/>
  <c r="F18" i="85"/>
  <c r="F23" i="104"/>
  <c r="F10" i="85"/>
  <c r="F15" i="104"/>
  <c r="F33" i="85"/>
  <c r="F38" i="104"/>
  <c r="F40" i="85"/>
  <c r="F45" i="104"/>
  <c r="F15" i="85"/>
  <c r="F20" i="104"/>
  <c r="F14" i="85"/>
  <c r="F19" i="104"/>
  <c r="F13" i="85"/>
  <c r="F18" i="104"/>
  <c r="F20" i="85"/>
  <c r="F25" i="104"/>
  <c r="F42" i="85"/>
  <c r="F47" i="104"/>
  <c r="F34" i="85"/>
  <c r="F39" i="104"/>
  <c r="F26" i="85"/>
  <c r="F31" i="104"/>
  <c r="F17" i="85"/>
  <c r="F22" i="104"/>
  <c r="F9" i="85"/>
  <c r="F14" i="104"/>
  <c r="S3" i="73"/>
  <c r="CZ12" i="73"/>
  <c r="CK12" i="73"/>
  <c r="FI12" i="73"/>
  <c r="GR12" i="73"/>
  <c r="DB12" i="73"/>
  <c r="FX12" i="73"/>
  <c r="CX12" i="73"/>
  <c r="HI12" i="73"/>
  <c r="HL12" i="73"/>
  <c r="FW12" i="73"/>
  <c r="HK12" i="73"/>
  <c r="CL10" i="73"/>
  <c r="CJ12" i="73"/>
  <c r="DA12" i="73"/>
  <c r="FY12" i="73"/>
  <c r="HH12" i="73"/>
  <c r="HJ12" i="73"/>
  <c r="FH13" i="73"/>
  <c r="GT12" i="73"/>
  <c r="FH12" i="73"/>
  <c r="FE12" i="73"/>
  <c r="CG12" i="73"/>
  <c r="GQ12" i="73"/>
  <c r="CI12" i="73"/>
  <c r="GS12" i="73"/>
  <c r="CH12" i="73"/>
  <c r="FV12" i="73"/>
  <c r="CY12" i="73"/>
  <c r="FG12" i="73"/>
  <c r="FF12" i="73"/>
  <c r="GU12" i="73"/>
  <c r="FZ12" i="73"/>
  <c r="DC11" i="73"/>
  <c r="DX10" i="73" l="1"/>
  <c r="DX11" i="73"/>
  <c r="EO10" i="73"/>
  <c r="EO11" i="73"/>
  <c r="DX12" i="73"/>
  <c r="EJ13" i="73"/>
  <c r="EK13" i="73"/>
  <c r="EL13" i="73"/>
  <c r="EM13" i="73"/>
  <c r="EN13" i="73"/>
  <c r="EO13" i="73"/>
  <c r="DS13" i="73"/>
  <c r="DT13" i="73"/>
  <c r="DV13" i="73"/>
  <c r="DU13" i="73"/>
  <c r="DW13" i="73"/>
  <c r="DX13" i="73"/>
  <c r="EJ14" i="73"/>
  <c r="EK14" i="73"/>
  <c r="EL14" i="73"/>
  <c r="EM14" i="73"/>
  <c r="EN14" i="73"/>
  <c r="EO14" i="73"/>
  <c r="DS14" i="73"/>
  <c r="DT14" i="73"/>
  <c r="DV14" i="73"/>
  <c r="DU14" i="73"/>
  <c r="DW14" i="73"/>
  <c r="DX14" i="73"/>
  <c r="BP14" i="73"/>
  <c r="BM14" i="73"/>
  <c r="BO14" i="73"/>
  <c r="BN14" i="73"/>
  <c r="BQ14" i="73"/>
  <c r="BL14" i="73"/>
  <c r="IE14" i="73"/>
  <c r="IC14" i="73"/>
  <c r="IG14" i="73"/>
  <c r="IH14" i="73"/>
  <c r="ID14" i="73"/>
  <c r="IF14" i="73"/>
  <c r="IH10" i="73"/>
  <c r="IH11" i="73"/>
  <c r="IH12" i="73"/>
  <c r="BQ10" i="73"/>
  <c r="BQ11" i="73"/>
  <c r="BN13" i="73"/>
  <c r="BQ13" i="73"/>
  <c r="BM13" i="73"/>
  <c r="BP13" i="73"/>
  <c r="BO13" i="73"/>
  <c r="BL13" i="73"/>
  <c r="IC13" i="73"/>
  <c r="IG13" i="73"/>
  <c r="IH13" i="73"/>
  <c r="ID13" i="73"/>
  <c r="IE13" i="73"/>
  <c r="IF13" i="73"/>
  <c r="O10" i="73"/>
  <c r="O11" i="73"/>
  <c r="AV13" i="73"/>
  <c r="AW13" i="73"/>
  <c r="AX13" i="73"/>
  <c r="AY13" i="73"/>
  <c r="AZ13" i="73"/>
  <c r="AU13" i="73"/>
  <c r="Q13" i="73"/>
  <c r="P13" i="73"/>
  <c r="I13" i="73"/>
  <c r="L13" i="73"/>
  <c r="N13" i="73"/>
  <c r="M13" i="73"/>
  <c r="O13" i="73"/>
  <c r="J13" i="73"/>
  <c r="K13" i="73"/>
  <c r="AZ10" i="73"/>
  <c r="AZ11" i="73"/>
  <c r="P10" i="73"/>
  <c r="P11" i="73"/>
  <c r="P12" i="73"/>
  <c r="AV14" i="73"/>
  <c r="AW14" i="73"/>
  <c r="AX14" i="73"/>
  <c r="AY14" i="73"/>
  <c r="AZ14" i="73"/>
  <c r="AU14" i="73"/>
  <c r="Q14" i="73"/>
  <c r="P14" i="73"/>
  <c r="I14" i="73"/>
  <c r="L14" i="73"/>
  <c r="N14" i="73"/>
  <c r="J14" i="73"/>
  <c r="M14" i="73"/>
  <c r="K14" i="73"/>
  <c r="O14" i="73"/>
  <c r="C11" i="65"/>
  <c r="AE13" i="73"/>
  <c r="AA13" i="73"/>
  <c r="AB13" i="73"/>
  <c r="AC13" i="73"/>
  <c r="AD13" i="73"/>
  <c r="Z13" i="73"/>
  <c r="AE10" i="73"/>
  <c r="AE11" i="73"/>
  <c r="AA14" i="73"/>
  <c r="AB14" i="73"/>
  <c r="AC14" i="73"/>
  <c r="AD14" i="73"/>
  <c r="AE14" i="73"/>
  <c r="Z14" i="73"/>
  <c r="D15" i="73"/>
  <c r="E15" i="73"/>
  <c r="F15" i="73"/>
  <c r="A14" i="73"/>
  <c r="IJ9" i="73"/>
  <c r="HO9" i="73"/>
  <c r="GX9" i="73"/>
  <c r="GC9" i="73"/>
  <c r="FL9" i="73"/>
  <c r="EQ9" i="73"/>
  <c r="DZ9" i="73"/>
  <c r="DZ13" i="73" s="1"/>
  <c r="DE9" i="73"/>
  <c r="CN9" i="73"/>
  <c r="BS9" i="73"/>
  <c r="BB9" i="73"/>
  <c r="BB13" i="73" s="1"/>
  <c r="AG9" i="73"/>
  <c r="II9" i="73"/>
  <c r="HN9" i="73"/>
  <c r="GW9" i="73"/>
  <c r="GB9" i="73"/>
  <c r="FK9" i="73"/>
  <c r="EP9" i="73"/>
  <c r="DY9" i="73"/>
  <c r="DY13" i="73" s="1"/>
  <c r="DD9" i="73"/>
  <c r="CM9" i="73"/>
  <c r="BR9" i="73"/>
  <c r="BR14" i="73" s="1"/>
  <c r="BA9" i="73"/>
  <c r="BA14" i="73" s="1"/>
  <c r="AF9" i="73"/>
  <c r="AF13" i="73" s="1"/>
  <c r="Q4" i="73"/>
  <c r="C15" i="73"/>
  <c r="T3" i="73"/>
  <c r="CY14" i="73"/>
  <c r="HO14" i="73"/>
  <c r="CZ14" i="73"/>
  <c r="HJ14" i="73"/>
  <c r="FJ13" i="73"/>
  <c r="GA12" i="73"/>
  <c r="FY13" i="73"/>
  <c r="FZ13" i="73"/>
  <c r="FF13" i="73"/>
  <c r="HM10" i="73"/>
  <c r="CZ13" i="73"/>
  <c r="CJ14" i="73"/>
  <c r="DC12" i="73"/>
  <c r="GC11" i="73"/>
  <c r="GS13" i="73"/>
  <c r="GV12" i="73"/>
  <c r="GV11" i="73"/>
  <c r="GR14" i="73"/>
  <c r="DA13" i="73"/>
  <c r="HM13" i="73"/>
  <c r="DE13" i="73"/>
  <c r="HK13" i="73"/>
  <c r="DB13" i="73"/>
  <c r="CM12" i="73"/>
  <c r="CL12" i="73"/>
  <c r="HL14" i="73"/>
  <c r="DC10" i="73"/>
  <c r="HH13" i="73"/>
  <c r="HM14" i="73"/>
  <c r="FI14" i="73"/>
  <c r="HM11" i="73"/>
  <c r="FH14" i="73"/>
  <c r="CH13" i="73"/>
  <c r="FJ14" i="73"/>
  <c r="FG14" i="73"/>
  <c r="CL15" i="73"/>
  <c r="HK14" i="73"/>
  <c r="FW14" i="73"/>
  <c r="FG13" i="73"/>
  <c r="DC14" i="73"/>
  <c r="CL14" i="73"/>
  <c r="FX13" i="73"/>
  <c r="HI13" i="73"/>
  <c r="DB14" i="73"/>
  <c r="CL13" i="73"/>
  <c r="FX14" i="73"/>
  <c r="GT14" i="73"/>
  <c r="HL13" i="73"/>
  <c r="CY13" i="73"/>
  <c r="FJ11" i="73"/>
  <c r="HJ13" i="73"/>
  <c r="GR13" i="73"/>
  <c r="FV14" i="73"/>
  <c r="GT13" i="73"/>
  <c r="GV13" i="73"/>
  <c r="FL12" i="73"/>
  <c r="FW13" i="73"/>
  <c r="CH14" i="73"/>
  <c r="CL11" i="73"/>
  <c r="CI14" i="73"/>
  <c r="FJ12" i="73"/>
  <c r="CX13" i="73"/>
  <c r="GA11" i="73"/>
  <c r="FF14" i="73"/>
  <c r="GS14" i="73"/>
  <c r="HM12" i="73"/>
  <c r="FZ14" i="73"/>
  <c r="CK14" i="73"/>
  <c r="GQ13" i="73"/>
  <c r="GA10" i="73"/>
  <c r="CG13" i="73"/>
  <c r="GV14" i="73"/>
  <c r="FE13" i="73"/>
  <c r="FV13" i="73"/>
  <c r="GV10" i="73"/>
  <c r="HH14" i="73"/>
  <c r="DA14" i="73"/>
  <c r="FE14" i="73"/>
  <c r="CK13" i="73"/>
  <c r="GA13" i="73"/>
  <c r="GA14" i="73"/>
  <c r="GU13" i="73"/>
  <c r="CX14" i="73"/>
  <c r="FI13" i="73"/>
  <c r="CJ13" i="73"/>
  <c r="HI14" i="73"/>
  <c r="FJ10" i="73"/>
  <c r="CG14" i="73"/>
  <c r="GQ14" i="73"/>
  <c r="FY14" i="73"/>
  <c r="CI13" i="73"/>
  <c r="GU14" i="73"/>
  <c r="DC13" i="73"/>
  <c r="GX12" i="73"/>
  <c r="DD10" i="73"/>
  <c r="EQ10" i="73" l="1"/>
  <c r="EQ11" i="73"/>
  <c r="EQ12" i="73"/>
  <c r="DZ14" i="73"/>
  <c r="EQ14" i="73"/>
  <c r="EQ13" i="73"/>
  <c r="EP10" i="73"/>
  <c r="EP11" i="73"/>
  <c r="EP12" i="73"/>
  <c r="DZ10" i="73"/>
  <c r="DZ11" i="73"/>
  <c r="DZ12" i="73"/>
  <c r="EP14" i="73"/>
  <c r="EP13" i="73"/>
  <c r="DY10" i="73"/>
  <c r="DY11" i="73"/>
  <c r="DY12" i="73"/>
  <c r="DY14" i="73"/>
  <c r="EP15" i="73"/>
  <c r="EQ15" i="73"/>
  <c r="EJ15" i="73"/>
  <c r="EK15" i="73"/>
  <c r="EL15" i="73"/>
  <c r="EM15" i="73"/>
  <c r="EN15" i="73"/>
  <c r="EO15" i="73"/>
  <c r="DY15" i="73"/>
  <c r="DZ15" i="73"/>
  <c r="DS15" i="73"/>
  <c r="DT15" i="73"/>
  <c r="DV15" i="73"/>
  <c r="DU15" i="73"/>
  <c r="DW15" i="73"/>
  <c r="DX15" i="73"/>
  <c r="BS10" i="73"/>
  <c r="BS11" i="73"/>
  <c r="BS12" i="73"/>
  <c r="BL15" i="73"/>
  <c r="BR15" i="73"/>
  <c r="BO15" i="73"/>
  <c r="BQ15" i="73"/>
  <c r="BM15" i="73"/>
  <c r="BN15" i="73"/>
  <c r="BP15" i="73"/>
  <c r="BS15" i="73"/>
  <c r="IG15" i="73"/>
  <c r="IE15" i="73"/>
  <c r="IC15" i="73"/>
  <c r="ID15" i="73"/>
  <c r="IF15" i="73"/>
  <c r="IH15" i="73"/>
  <c r="II15" i="73"/>
  <c r="IJ15" i="73"/>
  <c r="BR13" i="73"/>
  <c r="BR10" i="73"/>
  <c r="BR11" i="73"/>
  <c r="BR12" i="73"/>
  <c r="II10" i="73"/>
  <c r="II11" i="73"/>
  <c r="II12" i="73"/>
  <c r="IJ10" i="73"/>
  <c r="IJ11" i="73"/>
  <c r="IJ12" i="73"/>
  <c r="IJ14" i="73"/>
  <c r="IJ13" i="73"/>
  <c r="II13" i="73"/>
  <c r="BS14" i="73"/>
  <c r="BS13" i="73"/>
  <c r="II14" i="73"/>
  <c r="BB14" i="73"/>
  <c r="AV15" i="73"/>
  <c r="AW15" i="73"/>
  <c r="AX15" i="73"/>
  <c r="AY15" i="73"/>
  <c r="AZ15" i="73"/>
  <c r="BA15" i="73"/>
  <c r="BB15" i="73"/>
  <c r="AU15" i="73"/>
  <c r="Q15" i="73"/>
  <c r="P15" i="73"/>
  <c r="I15" i="73"/>
  <c r="L15" i="73"/>
  <c r="N15" i="73"/>
  <c r="K15" i="73"/>
  <c r="M15" i="73"/>
  <c r="O15" i="73"/>
  <c r="J15" i="73"/>
  <c r="BB10" i="73"/>
  <c r="BB11" i="73"/>
  <c r="BB12" i="73"/>
  <c r="BA10" i="73"/>
  <c r="BA11" i="73"/>
  <c r="BA12" i="73"/>
  <c r="BA13" i="73"/>
  <c r="C12" i="65"/>
  <c r="AF14" i="73"/>
  <c r="AG15" i="73"/>
  <c r="AA15" i="73"/>
  <c r="AB15" i="73"/>
  <c r="AC15" i="73"/>
  <c r="AD15" i="73"/>
  <c r="AE15" i="73"/>
  <c r="AF15" i="73"/>
  <c r="Z15" i="73"/>
  <c r="AG10" i="73"/>
  <c r="AG11" i="73"/>
  <c r="AG12" i="73"/>
  <c r="AG13" i="73"/>
  <c r="AF10" i="73"/>
  <c r="AF11" i="73"/>
  <c r="AF12" i="73"/>
  <c r="AG14" i="73"/>
  <c r="E16" i="73"/>
  <c r="D16" i="73"/>
  <c r="F16" i="73"/>
  <c r="A15" i="73"/>
  <c r="Q5" i="73"/>
  <c r="R4" i="73" s="1"/>
  <c r="C16" i="73"/>
  <c r="U3" i="73"/>
  <c r="U9" i="73" s="1"/>
  <c r="U15" i="73" s="1"/>
  <c r="CM15" i="73"/>
  <c r="HL15" i="73"/>
  <c r="DE11" i="73"/>
  <c r="GW15" i="73"/>
  <c r="DE14" i="73"/>
  <c r="GS15" i="73"/>
  <c r="HI15" i="73"/>
  <c r="GA15" i="73"/>
  <c r="FZ15" i="73"/>
  <c r="HO13" i="73"/>
  <c r="FJ15" i="73"/>
  <c r="FG15" i="73"/>
  <c r="FV15" i="73"/>
  <c r="HN10" i="73"/>
  <c r="HO15" i="73"/>
  <c r="GX15" i="73"/>
  <c r="FK11" i="73"/>
  <c r="DD13" i="73"/>
  <c r="GW10" i="73"/>
  <c r="GB10" i="73"/>
  <c r="DD15" i="73"/>
  <c r="CN14" i="73"/>
  <c r="FK10" i="73"/>
  <c r="CN12" i="73"/>
  <c r="GW14" i="73"/>
  <c r="FK15" i="73"/>
  <c r="FW15" i="73"/>
  <c r="GR15" i="73"/>
  <c r="GT15" i="73"/>
  <c r="DD14" i="73"/>
  <c r="FK14" i="73"/>
  <c r="FE15" i="73"/>
  <c r="CG15" i="73"/>
  <c r="FL13" i="73"/>
  <c r="GC15" i="73"/>
  <c r="FX15" i="73"/>
  <c r="GX13" i="73"/>
  <c r="DC15" i="73"/>
  <c r="CY15" i="73"/>
  <c r="HN15" i="73"/>
  <c r="GW11" i="73"/>
  <c r="CN10" i="73"/>
  <c r="HM15" i="73"/>
  <c r="HN13" i="73"/>
  <c r="GU15" i="73"/>
  <c r="HO10" i="73"/>
  <c r="CZ15" i="73"/>
  <c r="GC10" i="73"/>
  <c r="HJ15" i="73"/>
  <c r="CH15" i="73"/>
  <c r="DD12" i="73"/>
  <c r="GB11" i="73"/>
  <c r="FL10" i="73"/>
  <c r="HN11" i="73"/>
  <c r="GB14" i="73"/>
  <c r="FK12" i="73"/>
  <c r="GV15" i="73"/>
  <c r="CK15" i="73"/>
  <c r="CN13" i="73"/>
  <c r="FK13" i="73"/>
  <c r="DA15" i="73"/>
  <c r="GX10" i="73"/>
  <c r="CM10" i="73"/>
  <c r="FL15" i="73"/>
  <c r="CX15" i="73"/>
  <c r="HO11" i="73"/>
  <c r="FI15" i="73"/>
  <c r="FF15" i="73"/>
  <c r="CM11" i="73"/>
  <c r="GX14" i="73"/>
  <c r="CN15" i="73"/>
  <c r="GW12" i="73"/>
  <c r="DD11" i="73"/>
  <c r="GC13" i="73"/>
  <c r="GB12" i="73"/>
  <c r="GQ15" i="73"/>
  <c r="GB13" i="73"/>
  <c r="FL11" i="73"/>
  <c r="CN11" i="73"/>
  <c r="CM13" i="73"/>
  <c r="CI15" i="73"/>
  <c r="FL14" i="73"/>
  <c r="CM14" i="73"/>
  <c r="GC12" i="73"/>
  <c r="FY15" i="73"/>
  <c r="DE10" i="73"/>
  <c r="HN12" i="73"/>
  <c r="DE15" i="73"/>
  <c r="GC14" i="73"/>
  <c r="FH15" i="73"/>
  <c r="DB15" i="73"/>
  <c r="GX11" i="73"/>
  <c r="HN14" i="73"/>
  <c r="HK15" i="73"/>
  <c r="HO12" i="73"/>
  <c r="GB15" i="73"/>
  <c r="CJ15" i="73"/>
  <c r="GW13" i="73"/>
  <c r="DE12" i="73"/>
  <c r="HH15" i="73"/>
  <c r="EP16" i="73" l="1"/>
  <c r="EQ16" i="73"/>
  <c r="EJ16" i="73"/>
  <c r="EK16" i="73"/>
  <c r="EL16" i="73"/>
  <c r="EM16" i="73"/>
  <c r="EN16" i="73"/>
  <c r="EO16" i="73"/>
  <c r="DY16" i="73"/>
  <c r="DS16" i="73"/>
  <c r="DT16" i="73"/>
  <c r="DU16" i="73"/>
  <c r="DV16" i="73"/>
  <c r="DW16" i="73"/>
  <c r="DX16" i="73"/>
  <c r="DZ16" i="73"/>
  <c r="BN16" i="73"/>
  <c r="BQ16" i="73"/>
  <c r="BS16" i="73"/>
  <c r="BM16" i="73"/>
  <c r="BL16" i="73"/>
  <c r="BO16" i="73"/>
  <c r="BP16" i="73"/>
  <c r="BR16" i="73"/>
  <c r="IC16" i="73"/>
  <c r="II16" i="73"/>
  <c r="IG16" i="73"/>
  <c r="IE16" i="73"/>
  <c r="IF16" i="73"/>
  <c r="ID16" i="73"/>
  <c r="IJ16" i="73"/>
  <c r="IH16" i="73"/>
  <c r="U10" i="73"/>
  <c r="U11" i="73"/>
  <c r="U12" i="73"/>
  <c r="U14" i="73"/>
  <c r="U13" i="73"/>
  <c r="AV16" i="73"/>
  <c r="AW16" i="73"/>
  <c r="AX16" i="73"/>
  <c r="AY16" i="73"/>
  <c r="AZ16" i="73"/>
  <c r="BA16" i="73"/>
  <c r="BB16" i="73"/>
  <c r="AU16" i="73"/>
  <c r="Q16" i="73"/>
  <c r="P16" i="73"/>
  <c r="I16" i="73"/>
  <c r="U16" i="73"/>
  <c r="L16" i="73"/>
  <c r="N16" i="73"/>
  <c r="M16" i="73"/>
  <c r="J16" i="73"/>
  <c r="K16" i="73"/>
  <c r="O16" i="73"/>
  <c r="C13" i="65"/>
  <c r="AA16" i="73"/>
  <c r="AB16" i="73"/>
  <c r="AC16" i="73"/>
  <c r="AD16" i="73"/>
  <c r="AE16" i="73"/>
  <c r="AF16" i="73"/>
  <c r="AG16" i="73"/>
  <c r="Z16" i="73"/>
  <c r="D17" i="73"/>
  <c r="E17" i="73"/>
  <c r="F17" i="73"/>
  <c r="IO9" i="73"/>
  <c r="IO16" i="73" s="1"/>
  <c r="CS9" i="73"/>
  <c r="HT9" i="73"/>
  <c r="BX9" i="73"/>
  <c r="HC9" i="73"/>
  <c r="BG9" i="73"/>
  <c r="BG16" i="73" s="1"/>
  <c r="GH9" i="73"/>
  <c r="AL9" i="73"/>
  <c r="AL11" i="73" s="1"/>
  <c r="FQ9" i="73"/>
  <c r="EV9" i="73"/>
  <c r="EE9" i="73"/>
  <c r="DJ9" i="73"/>
  <c r="A16" i="73"/>
  <c r="R5" i="73"/>
  <c r="S4" i="73" s="1"/>
  <c r="C17" i="73"/>
  <c r="V3" i="73"/>
  <c r="V9" i="73" s="1"/>
  <c r="FI16" i="73"/>
  <c r="CJ16" i="73"/>
  <c r="DA16" i="73"/>
  <c r="CY16" i="73"/>
  <c r="CH16" i="73"/>
  <c r="FX16" i="73"/>
  <c r="GU16" i="73"/>
  <c r="FK16" i="73"/>
  <c r="CK16" i="73"/>
  <c r="HI16" i="73"/>
  <c r="CZ16" i="73"/>
  <c r="GX16" i="73"/>
  <c r="FE16" i="73"/>
  <c r="FY16" i="73"/>
  <c r="FL16" i="73"/>
  <c r="GQ16" i="73"/>
  <c r="CG16" i="73"/>
  <c r="FZ16" i="73"/>
  <c r="FH16" i="73"/>
  <c r="GC16" i="73"/>
  <c r="GA16" i="73"/>
  <c r="HJ16" i="73"/>
  <c r="HO16" i="73"/>
  <c r="FF16" i="73"/>
  <c r="DB16" i="73"/>
  <c r="GR16" i="73"/>
  <c r="CL16" i="73"/>
  <c r="DE16" i="73"/>
  <c r="DC16" i="73"/>
  <c r="CX16" i="73"/>
  <c r="HN16" i="73"/>
  <c r="HK16" i="73"/>
  <c r="HM16" i="73"/>
  <c r="GV16" i="73"/>
  <c r="FW16" i="73"/>
  <c r="GB16" i="73"/>
  <c r="GS16" i="73"/>
  <c r="FG16" i="73"/>
  <c r="DD16" i="73"/>
  <c r="DJ10" i="73"/>
  <c r="GW16" i="73"/>
  <c r="CN16" i="73"/>
  <c r="HL16" i="73"/>
  <c r="FJ16" i="73"/>
  <c r="GT16" i="73"/>
  <c r="CM16" i="73"/>
  <c r="HH16" i="73"/>
  <c r="CI16" i="73"/>
  <c r="CX17" i="73"/>
  <c r="FV16" i="73"/>
  <c r="CS10" i="73"/>
  <c r="EE10" i="73" l="1"/>
  <c r="EE11" i="73"/>
  <c r="EE12" i="73"/>
  <c r="EE13" i="73"/>
  <c r="EE14" i="73"/>
  <c r="EE15" i="73"/>
  <c r="EE16" i="73"/>
  <c r="EV10" i="73"/>
  <c r="EV11" i="73"/>
  <c r="EV12" i="73"/>
  <c r="EV13" i="73"/>
  <c r="EV14" i="73"/>
  <c r="EV15" i="73"/>
  <c r="EV16" i="73"/>
  <c r="EP17" i="73"/>
  <c r="EQ17" i="73"/>
  <c r="EJ17" i="73"/>
  <c r="EK17" i="73"/>
  <c r="EL17" i="73"/>
  <c r="EM17" i="73"/>
  <c r="EN17" i="73"/>
  <c r="EV17" i="73"/>
  <c r="DY17" i="73"/>
  <c r="EO17" i="73"/>
  <c r="DS17" i="73"/>
  <c r="DT17" i="73"/>
  <c r="EE17" i="73"/>
  <c r="DU17" i="73"/>
  <c r="DV17" i="73"/>
  <c r="DW17" i="73"/>
  <c r="DX17" i="73"/>
  <c r="DZ17" i="73"/>
  <c r="IO10" i="73"/>
  <c r="IO11" i="73"/>
  <c r="IO12" i="73"/>
  <c r="IO14" i="73"/>
  <c r="IO13" i="73"/>
  <c r="IO15" i="73"/>
  <c r="BX10" i="73"/>
  <c r="BX11" i="73"/>
  <c r="BX12" i="73"/>
  <c r="BX13" i="73"/>
  <c r="BX14" i="73"/>
  <c r="BX15" i="73"/>
  <c r="BP17" i="73"/>
  <c r="BM17" i="73"/>
  <c r="BS17" i="73"/>
  <c r="BL17" i="73"/>
  <c r="BO17" i="73"/>
  <c r="BX17" i="73"/>
  <c r="BN17" i="73"/>
  <c r="BQ17" i="73"/>
  <c r="BR17" i="73"/>
  <c r="IE17" i="73"/>
  <c r="IC17" i="73"/>
  <c r="II17" i="73"/>
  <c r="IO17" i="73"/>
  <c r="IG17" i="73"/>
  <c r="IH17" i="73"/>
  <c r="ID17" i="73"/>
  <c r="IF17" i="73"/>
  <c r="IJ17" i="73"/>
  <c r="BX16" i="73"/>
  <c r="V10" i="73"/>
  <c r="V11" i="73"/>
  <c r="V12" i="73"/>
  <c r="V13" i="73"/>
  <c r="V14" i="73"/>
  <c r="V15" i="73"/>
  <c r="V16" i="73"/>
  <c r="BG10" i="73"/>
  <c r="BG11" i="73"/>
  <c r="BG12" i="73"/>
  <c r="BG13" i="73"/>
  <c r="BG14" i="73"/>
  <c r="BG15" i="73"/>
  <c r="AV17" i="73"/>
  <c r="AW17" i="73"/>
  <c r="AX17" i="73"/>
  <c r="AY17" i="73"/>
  <c r="BG17" i="73"/>
  <c r="AZ17" i="73"/>
  <c r="BA17" i="73"/>
  <c r="BB17" i="73"/>
  <c r="AU17" i="73"/>
  <c r="Q17" i="73"/>
  <c r="P17" i="73"/>
  <c r="I17" i="73"/>
  <c r="L17" i="73"/>
  <c r="U17" i="73"/>
  <c r="N17" i="73"/>
  <c r="M17" i="73"/>
  <c r="O17" i="73"/>
  <c r="V17" i="73"/>
  <c r="K17" i="73"/>
  <c r="J17" i="73"/>
  <c r="C14" i="65"/>
  <c r="AL10" i="73"/>
  <c r="AL12" i="73"/>
  <c r="AL13" i="73"/>
  <c r="AL14" i="73"/>
  <c r="AL15" i="73"/>
  <c r="AA17" i="73"/>
  <c r="AB17" i="73"/>
  <c r="AC17" i="73"/>
  <c r="AD17" i="73"/>
  <c r="AL17" i="73"/>
  <c r="AE17" i="73"/>
  <c r="AF17" i="73"/>
  <c r="AG17" i="73"/>
  <c r="Z17" i="73"/>
  <c r="AL16" i="73"/>
  <c r="D18" i="73"/>
  <c r="F18" i="73"/>
  <c r="E18" i="73"/>
  <c r="IP9" i="73"/>
  <c r="CT9" i="73"/>
  <c r="HU9" i="73"/>
  <c r="BY9" i="73"/>
  <c r="BH9" i="73"/>
  <c r="HD9" i="73"/>
  <c r="AM9" i="73"/>
  <c r="AM17" i="73" s="1"/>
  <c r="GI9" i="73"/>
  <c r="FR9" i="73"/>
  <c r="EW9" i="73"/>
  <c r="EW17" i="73" s="1"/>
  <c r="EF9" i="73"/>
  <c r="EF17" i="73" s="1"/>
  <c r="DK9" i="73"/>
  <c r="A17" i="73"/>
  <c r="IK9" i="73"/>
  <c r="IK17" i="73" s="1"/>
  <c r="GY9" i="73"/>
  <c r="DF9" i="73"/>
  <c r="EA9" i="73"/>
  <c r="GD9" i="73"/>
  <c r="FM9" i="73"/>
  <c r="ER9" i="73"/>
  <c r="CO9" i="73"/>
  <c r="BT9" i="73"/>
  <c r="BC9" i="73"/>
  <c r="BC17" i="73" s="1"/>
  <c r="AH9" i="73"/>
  <c r="HP9" i="73"/>
  <c r="R9" i="73"/>
  <c r="S5" i="73"/>
  <c r="T4" i="73" s="1"/>
  <c r="C18" i="73"/>
  <c r="W3" i="73"/>
  <c r="W9" i="73" s="1"/>
  <c r="HO17" i="73"/>
  <c r="CI17" i="73"/>
  <c r="CM17" i="73"/>
  <c r="CZ17" i="73"/>
  <c r="HK17" i="73"/>
  <c r="GW17" i="73"/>
  <c r="FQ11" i="73"/>
  <c r="FY17" i="73"/>
  <c r="GB17" i="73"/>
  <c r="HC12" i="73"/>
  <c r="CS17" i="73"/>
  <c r="CK17" i="73"/>
  <c r="GA17" i="73"/>
  <c r="FV17" i="73"/>
  <c r="FE17" i="73"/>
  <c r="FX17" i="73"/>
  <c r="CS15" i="73"/>
  <c r="HJ17" i="73"/>
  <c r="CL17" i="73"/>
  <c r="CS11" i="73"/>
  <c r="HC11" i="73"/>
  <c r="HT13" i="73"/>
  <c r="DJ11" i="73"/>
  <c r="GR17" i="73"/>
  <c r="GX17" i="73"/>
  <c r="CH17" i="73"/>
  <c r="GS17" i="73"/>
  <c r="GC17" i="73"/>
  <c r="DE17" i="73"/>
  <c r="FI17" i="73"/>
  <c r="CJ17" i="73"/>
  <c r="HC13" i="73"/>
  <c r="HH17" i="73"/>
  <c r="CH18" i="73"/>
  <c r="CS16" i="73"/>
  <c r="CT15" i="73"/>
  <c r="FJ17" i="73"/>
  <c r="DB17" i="73"/>
  <c r="HL17" i="73"/>
  <c r="HM17" i="73"/>
  <c r="HC16" i="73"/>
  <c r="HI17" i="73"/>
  <c r="HN17" i="73"/>
  <c r="FQ12" i="73"/>
  <c r="CN17" i="73"/>
  <c r="DJ15" i="73"/>
  <c r="DJ17" i="73"/>
  <c r="HC17" i="73"/>
  <c r="CS12" i="73"/>
  <c r="FQ14" i="73"/>
  <c r="FZ17" i="73"/>
  <c r="CS14" i="73"/>
  <c r="HC14" i="73"/>
  <c r="FF17" i="73"/>
  <c r="CS13" i="73"/>
  <c r="GU17" i="73"/>
  <c r="FG17" i="73"/>
  <c r="DD17" i="73"/>
  <c r="FL17" i="73"/>
  <c r="FQ13" i="73"/>
  <c r="DJ12" i="73"/>
  <c r="FH17" i="73"/>
  <c r="DF11" i="73"/>
  <c r="DC17" i="73"/>
  <c r="DJ13" i="73"/>
  <c r="FK17" i="73"/>
  <c r="FQ15" i="73"/>
  <c r="DJ14" i="73"/>
  <c r="DA17" i="73"/>
  <c r="DJ16" i="73"/>
  <c r="FW17" i="73"/>
  <c r="CY17" i="73"/>
  <c r="CG17" i="73"/>
  <c r="HC10" i="73"/>
  <c r="GT17" i="73"/>
  <c r="GV17" i="73"/>
  <c r="GQ17" i="73"/>
  <c r="CO14" i="73"/>
  <c r="ER10" i="73" l="1"/>
  <c r="ER11" i="73"/>
  <c r="ER12" i="73"/>
  <c r="ER13" i="73"/>
  <c r="ER14" i="73"/>
  <c r="ER15" i="73"/>
  <c r="ER16" i="73"/>
  <c r="EF10" i="73"/>
  <c r="EF11" i="73"/>
  <c r="EF12" i="73"/>
  <c r="EF13" i="73"/>
  <c r="EF14" i="73"/>
  <c r="EF15" i="73"/>
  <c r="EF16" i="73"/>
  <c r="ER17" i="73"/>
  <c r="EA10" i="73"/>
  <c r="EA11" i="73"/>
  <c r="EA12" i="73"/>
  <c r="EA13" i="73"/>
  <c r="EA14" i="73"/>
  <c r="EA15" i="73"/>
  <c r="EA16" i="73"/>
  <c r="EA17" i="73"/>
  <c r="EW10" i="73"/>
  <c r="EW11" i="73"/>
  <c r="EW12" i="73"/>
  <c r="EW13" i="73"/>
  <c r="EW14" i="73"/>
  <c r="EW15" i="73"/>
  <c r="EW16" i="73"/>
  <c r="EP18" i="73"/>
  <c r="EQ18" i="73"/>
  <c r="EJ18" i="73"/>
  <c r="ER18" i="73"/>
  <c r="EK18" i="73"/>
  <c r="EL18" i="73"/>
  <c r="EM18" i="73"/>
  <c r="EN18" i="73"/>
  <c r="EV18" i="73"/>
  <c r="EO18" i="73"/>
  <c r="DY18" i="73"/>
  <c r="DS18" i="73"/>
  <c r="EA18" i="73"/>
  <c r="EW18" i="73"/>
  <c r="DX18" i="73"/>
  <c r="DZ18" i="73"/>
  <c r="DT18" i="73"/>
  <c r="DU18" i="73"/>
  <c r="EE18" i="73"/>
  <c r="DV18" i="73"/>
  <c r="EF18" i="73"/>
  <c r="DW18" i="73"/>
  <c r="IP10" i="73"/>
  <c r="IP11" i="73"/>
  <c r="IP12" i="73"/>
  <c r="IP14" i="73"/>
  <c r="IP13" i="73"/>
  <c r="IP15" i="73"/>
  <c r="IP16" i="73"/>
  <c r="BT10" i="73"/>
  <c r="BT11" i="73"/>
  <c r="BT12" i="73"/>
  <c r="BT13" i="73"/>
  <c r="BT14" i="73"/>
  <c r="BT15" i="73"/>
  <c r="BT16" i="73"/>
  <c r="BY10" i="73"/>
  <c r="BY11" i="73"/>
  <c r="BY12" i="73"/>
  <c r="BY14" i="73"/>
  <c r="BY13" i="73"/>
  <c r="BY15" i="73"/>
  <c r="BY16" i="73"/>
  <c r="BL18" i="73"/>
  <c r="BR18" i="73"/>
  <c r="BX18" i="73"/>
  <c r="BN18" i="73"/>
  <c r="BP18" i="73"/>
  <c r="BQ18" i="73"/>
  <c r="BS18" i="73"/>
  <c r="BT18" i="73"/>
  <c r="BY18" i="73"/>
  <c r="BO18" i="73"/>
  <c r="IG18" i="73"/>
  <c r="BM18" i="73"/>
  <c r="IE18" i="73"/>
  <c r="IK18" i="73"/>
  <c r="II18" i="73"/>
  <c r="IJ18" i="73"/>
  <c r="IP18" i="73"/>
  <c r="IC18" i="73"/>
  <c r="ID18" i="73"/>
  <c r="IF18" i="73"/>
  <c r="IH18" i="73"/>
  <c r="IO18" i="73"/>
  <c r="IP17" i="73"/>
  <c r="BY17" i="73"/>
  <c r="BT17" i="73"/>
  <c r="IK10" i="73"/>
  <c r="IK11" i="73"/>
  <c r="IK12" i="73"/>
  <c r="IK14" i="73"/>
  <c r="IK13" i="73"/>
  <c r="IK15" i="73"/>
  <c r="IK16" i="73"/>
  <c r="R10" i="73"/>
  <c r="R11" i="73"/>
  <c r="R12" i="73"/>
  <c r="R13" i="73"/>
  <c r="R14" i="73"/>
  <c r="R15" i="73"/>
  <c r="R16" i="73"/>
  <c r="BC10" i="73"/>
  <c r="BC11" i="73"/>
  <c r="BC12" i="73"/>
  <c r="BC13" i="73"/>
  <c r="BC14" i="73"/>
  <c r="BC15" i="73"/>
  <c r="BC16" i="73"/>
  <c r="W10" i="73"/>
  <c r="W11" i="73"/>
  <c r="W12" i="73"/>
  <c r="W14" i="73"/>
  <c r="W13" i="73"/>
  <c r="W15" i="73"/>
  <c r="W16" i="73"/>
  <c r="W17" i="73"/>
  <c r="AV18" i="73"/>
  <c r="AW18" i="73"/>
  <c r="AX18" i="73"/>
  <c r="AY18" i="73"/>
  <c r="BG18" i="73"/>
  <c r="AZ18" i="73"/>
  <c r="BH18" i="73"/>
  <c r="BA18" i="73"/>
  <c r="BB18" i="73"/>
  <c r="AU18" i="73"/>
  <c r="BC18" i="73"/>
  <c r="Q18" i="73"/>
  <c r="P18" i="73"/>
  <c r="R18" i="73"/>
  <c r="I18" i="73"/>
  <c r="U18" i="73"/>
  <c r="V18" i="73"/>
  <c r="W18" i="73"/>
  <c r="L18" i="73"/>
  <c r="N18" i="73"/>
  <c r="M18" i="73"/>
  <c r="J18" i="73"/>
  <c r="K18" i="73"/>
  <c r="O18" i="73"/>
  <c r="BH10" i="73"/>
  <c r="BH11" i="73"/>
  <c r="BH12" i="73"/>
  <c r="BH13" i="73"/>
  <c r="BH14" i="73"/>
  <c r="BH15" i="73"/>
  <c r="BH16" i="73"/>
  <c r="R17" i="73"/>
  <c r="BH17" i="73"/>
  <c r="C15" i="65"/>
  <c r="AH10" i="73"/>
  <c r="AH11" i="73"/>
  <c r="AH12" i="73"/>
  <c r="AH13" i="73"/>
  <c r="AH14" i="73"/>
  <c r="AH15" i="73"/>
  <c r="AH16" i="73"/>
  <c r="AB18" i="73"/>
  <c r="AC18" i="73"/>
  <c r="AD18" i="73"/>
  <c r="AL18" i="73"/>
  <c r="AE18" i="73"/>
  <c r="AM18" i="73"/>
  <c r="AF18" i="73"/>
  <c r="AG18" i="73"/>
  <c r="AH18" i="73"/>
  <c r="AA18" i="73"/>
  <c r="Z18" i="73"/>
  <c r="AH17" i="73"/>
  <c r="AM10" i="73"/>
  <c r="AM11" i="73"/>
  <c r="AM12" i="73"/>
  <c r="AM13" i="73"/>
  <c r="AM14" i="73"/>
  <c r="AM15" i="73"/>
  <c r="AM16" i="73"/>
  <c r="E19" i="73"/>
  <c r="D19" i="73"/>
  <c r="F19" i="73"/>
  <c r="FS9" i="73"/>
  <c r="EX9" i="73"/>
  <c r="EG9" i="73"/>
  <c r="EG18" i="73" s="1"/>
  <c r="DL9" i="73"/>
  <c r="IQ9" i="73"/>
  <c r="IQ18" i="73" s="1"/>
  <c r="CU9" i="73"/>
  <c r="HV9" i="73"/>
  <c r="BZ9" i="73"/>
  <c r="HE9" i="73"/>
  <c r="BI9" i="73"/>
  <c r="AN9" i="73"/>
  <c r="GJ9" i="73"/>
  <c r="A18" i="73"/>
  <c r="IL9" i="73"/>
  <c r="HQ9" i="73"/>
  <c r="GZ9" i="73"/>
  <c r="GE9" i="73"/>
  <c r="FN9" i="73"/>
  <c r="ES9" i="73"/>
  <c r="ES18" i="73" s="1"/>
  <c r="EB9" i="73"/>
  <c r="EB18" i="73" s="1"/>
  <c r="DG9" i="73"/>
  <c r="CP9" i="73"/>
  <c r="BU9" i="73"/>
  <c r="BD9" i="73"/>
  <c r="AI9" i="73"/>
  <c r="S9" i="73"/>
  <c r="T5" i="73"/>
  <c r="U4" i="73" s="1"/>
  <c r="U5" i="73" s="1"/>
  <c r="V4" i="73" s="1"/>
  <c r="V5" i="73" s="1"/>
  <c r="W4" i="73" s="1"/>
  <c r="W5" i="73" s="1"/>
  <c r="C19" i="73"/>
  <c r="X3" i="73"/>
  <c r="X9" i="73" s="1"/>
  <c r="FM18" i="73"/>
  <c r="GH13" i="73"/>
  <c r="CT16" i="73"/>
  <c r="DK18" i="73"/>
  <c r="GD10" i="73"/>
  <c r="FF18" i="73"/>
  <c r="HP14" i="73"/>
  <c r="HH18" i="73"/>
  <c r="HU12" i="73"/>
  <c r="FM10" i="73"/>
  <c r="CT11" i="73"/>
  <c r="HT18" i="73"/>
  <c r="HD16" i="73"/>
  <c r="GY10" i="73"/>
  <c r="CG18" i="73"/>
  <c r="FK18" i="73"/>
  <c r="FW18" i="73"/>
  <c r="FR18" i="73"/>
  <c r="HP10" i="73"/>
  <c r="GY16" i="73"/>
  <c r="HP11" i="73"/>
  <c r="DE18" i="73"/>
  <c r="HT15" i="73"/>
  <c r="FX18" i="73"/>
  <c r="GY14" i="73"/>
  <c r="DB18" i="73"/>
  <c r="CS18" i="73"/>
  <c r="FQ16" i="73"/>
  <c r="FQ17" i="73"/>
  <c r="DF12" i="73"/>
  <c r="GD18" i="73"/>
  <c r="HP18" i="73"/>
  <c r="FZ18" i="73"/>
  <c r="GH16" i="73"/>
  <c r="GY11" i="73"/>
  <c r="CO10" i="73"/>
  <c r="FE18" i="73"/>
  <c r="CZ18" i="73"/>
  <c r="CO11" i="73"/>
  <c r="HP17" i="73"/>
  <c r="GS18" i="73"/>
  <c r="CO18" i="73"/>
  <c r="DK11" i="73"/>
  <c r="HP16" i="73"/>
  <c r="DA18" i="73"/>
  <c r="HT11" i="73"/>
  <c r="CO15" i="73"/>
  <c r="FJ18" i="73"/>
  <c r="FR13" i="73"/>
  <c r="DF18" i="73"/>
  <c r="CO17" i="73"/>
  <c r="GX18" i="73"/>
  <c r="GT18" i="73"/>
  <c r="CO16" i="73"/>
  <c r="GH17" i="73"/>
  <c r="HN18" i="73"/>
  <c r="DK16" i="73"/>
  <c r="GU18" i="73"/>
  <c r="FR17" i="73"/>
  <c r="FY18" i="73"/>
  <c r="GR18" i="73"/>
  <c r="CT17" i="73"/>
  <c r="HU18" i="73"/>
  <c r="CJ18" i="73"/>
  <c r="FQ10" i="73"/>
  <c r="CK18" i="73"/>
  <c r="HD12" i="73"/>
  <c r="GD12" i="73"/>
  <c r="DF14" i="73"/>
  <c r="DJ18" i="73"/>
  <c r="GH12" i="73"/>
  <c r="DK10" i="73"/>
  <c r="FL18" i="73"/>
  <c r="HI18" i="73"/>
  <c r="FM16" i="73"/>
  <c r="GH18" i="73"/>
  <c r="CT14" i="73"/>
  <c r="HC15" i="73"/>
  <c r="GY12" i="73"/>
  <c r="CN18" i="73"/>
  <c r="DF13" i="73"/>
  <c r="DK15" i="73"/>
  <c r="DK12" i="73"/>
  <c r="CT10" i="73"/>
  <c r="DK14" i="73"/>
  <c r="HD18" i="73"/>
  <c r="HL18" i="73"/>
  <c r="HU11" i="73"/>
  <c r="DK13" i="73"/>
  <c r="HD14" i="73"/>
  <c r="HU15" i="73"/>
  <c r="GD15" i="73"/>
  <c r="GH11" i="73"/>
  <c r="GB18" i="73"/>
  <c r="HT10" i="73"/>
  <c r="CX18" i="73"/>
  <c r="FI18" i="73"/>
  <c r="HT16" i="73"/>
  <c r="GD11" i="73"/>
  <c r="FQ18" i="73"/>
  <c r="GY18" i="73"/>
  <c r="FM11" i="73"/>
  <c r="DF17" i="73"/>
  <c r="DF16" i="73"/>
  <c r="DF10" i="73"/>
  <c r="FR15" i="73"/>
  <c r="CI18" i="73"/>
  <c r="GC18" i="73"/>
  <c r="CM18" i="73"/>
  <c r="HU16" i="73"/>
  <c r="FV18" i="73"/>
  <c r="DK17" i="73"/>
  <c r="CT18" i="73"/>
  <c r="GD14" i="73"/>
  <c r="FM17" i="73"/>
  <c r="CL18" i="73"/>
  <c r="FH18" i="73"/>
  <c r="HO18" i="73"/>
  <c r="DF15" i="73"/>
  <c r="CT12" i="73"/>
  <c r="GA18" i="73"/>
  <c r="CO13" i="73"/>
  <c r="HD11" i="73"/>
  <c r="GW18" i="73"/>
  <c r="FG18" i="73"/>
  <c r="HP13" i="73"/>
  <c r="GH14" i="73"/>
  <c r="HJ18" i="73"/>
  <c r="GH15" i="73"/>
  <c r="HU10" i="73"/>
  <c r="GH10" i="73"/>
  <c r="HM18" i="73"/>
  <c r="HP12" i="73"/>
  <c r="GD16" i="73"/>
  <c r="DD18" i="73"/>
  <c r="GY13" i="73"/>
  <c r="GD17" i="73"/>
  <c r="HK18" i="73"/>
  <c r="CT13" i="73"/>
  <c r="HT17" i="73"/>
  <c r="FM14" i="73"/>
  <c r="GV18" i="73"/>
  <c r="HD15" i="73"/>
  <c r="FM12" i="73"/>
  <c r="FR14" i="73"/>
  <c r="GI17" i="73"/>
  <c r="HP15" i="73"/>
  <c r="DC18" i="73"/>
  <c r="FM13" i="73"/>
  <c r="GY15" i="73"/>
  <c r="CO12" i="73"/>
  <c r="GY17" i="73"/>
  <c r="FR11" i="73"/>
  <c r="HU14" i="73"/>
  <c r="GQ18" i="73"/>
  <c r="HU13" i="73"/>
  <c r="HC18" i="73"/>
  <c r="CY18" i="73"/>
  <c r="HU17" i="73"/>
  <c r="HD13" i="73"/>
  <c r="GD13" i="73"/>
  <c r="FR12" i="73"/>
  <c r="FM15" i="73"/>
  <c r="FR10" i="73"/>
  <c r="HT12" i="73"/>
  <c r="HT14" i="73"/>
  <c r="DL12" i="73"/>
  <c r="CU10" i="73"/>
  <c r="CP17" i="73"/>
  <c r="DG16" i="73"/>
  <c r="ES10" i="73" l="1"/>
  <c r="ES11" i="73"/>
  <c r="ES12" i="73"/>
  <c r="ES13" i="73"/>
  <c r="ES14" i="73"/>
  <c r="ES15" i="73"/>
  <c r="ES16" i="73"/>
  <c r="ES17" i="73"/>
  <c r="EG10" i="73"/>
  <c r="EG11" i="73"/>
  <c r="EG12" i="73"/>
  <c r="EG14" i="73"/>
  <c r="EG13" i="73"/>
  <c r="EG15" i="73"/>
  <c r="EG16" i="73"/>
  <c r="EG17" i="73"/>
  <c r="EB10" i="73"/>
  <c r="EB11" i="73"/>
  <c r="EB12" i="73"/>
  <c r="EB13" i="73"/>
  <c r="EB14" i="73"/>
  <c r="EB15" i="73"/>
  <c r="EB16" i="73"/>
  <c r="EB17" i="73"/>
  <c r="EX10" i="73"/>
  <c r="EX11" i="73"/>
  <c r="EX12" i="73"/>
  <c r="EX13" i="73"/>
  <c r="EX14" i="73"/>
  <c r="EX15" i="73"/>
  <c r="EX16" i="73"/>
  <c r="EX17" i="73"/>
  <c r="EX18" i="73"/>
  <c r="EP19" i="73"/>
  <c r="EX19" i="73"/>
  <c r="EQ19" i="73"/>
  <c r="EJ19" i="73"/>
  <c r="ER19" i="73"/>
  <c r="EK19" i="73"/>
  <c r="ES19" i="73"/>
  <c r="EL19" i="73"/>
  <c r="EM19" i="73"/>
  <c r="EN19" i="73"/>
  <c r="EV19" i="73"/>
  <c r="EO19" i="73"/>
  <c r="EW19" i="73"/>
  <c r="DY19" i="73"/>
  <c r="EG19" i="73"/>
  <c r="DS19" i="73"/>
  <c r="EA19" i="73"/>
  <c r="DT19" i="73"/>
  <c r="DU19" i="73"/>
  <c r="EE19" i="73"/>
  <c r="DV19" i="73"/>
  <c r="EF19" i="73"/>
  <c r="DW19" i="73"/>
  <c r="DX19" i="73"/>
  <c r="DZ19" i="73"/>
  <c r="EB19" i="73"/>
  <c r="IL10" i="73"/>
  <c r="IL11" i="73"/>
  <c r="IL12" i="73"/>
  <c r="IL14" i="73"/>
  <c r="IL13" i="73"/>
  <c r="IL15" i="73"/>
  <c r="IL16" i="73"/>
  <c r="IL17" i="73"/>
  <c r="BZ10" i="73"/>
  <c r="BZ11" i="73"/>
  <c r="BZ12" i="73"/>
  <c r="BZ14" i="73"/>
  <c r="BZ13" i="73"/>
  <c r="BZ15" i="73"/>
  <c r="BZ16" i="73"/>
  <c r="BZ17" i="73"/>
  <c r="BZ18" i="73"/>
  <c r="IL18" i="73"/>
  <c r="BU10" i="73"/>
  <c r="BU11" i="73"/>
  <c r="BU12" i="73"/>
  <c r="BU13" i="73"/>
  <c r="BU14" i="73"/>
  <c r="BU15" i="73"/>
  <c r="BU16" i="73"/>
  <c r="BU17" i="73"/>
  <c r="IQ10" i="73"/>
  <c r="IQ11" i="73"/>
  <c r="IQ12" i="73"/>
  <c r="IQ13" i="73"/>
  <c r="IQ14" i="73"/>
  <c r="IQ15" i="73"/>
  <c r="IQ16" i="73"/>
  <c r="IQ17" i="73"/>
  <c r="BN19" i="73"/>
  <c r="BT19" i="73"/>
  <c r="BZ19" i="73"/>
  <c r="BL19" i="73"/>
  <c r="BS19" i="73"/>
  <c r="BO19" i="73"/>
  <c r="BM19" i="73"/>
  <c r="BX19" i="73"/>
  <c r="BQ19" i="73"/>
  <c r="BP19" i="73"/>
  <c r="BR19" i="73"/>
  <c r="BY19" i="73"/>
  <c r="IC19" i="73"/>
  <c r="II19" i="73"/>
  <c r="IO19" i="73"/>
  <c r="IG19" i="73"/>
  <c r="IK19" i="73"/>
  <c r="ID19" i="73"/>
  <c r="IL19" i="73"/>
  <c r="BU19" i="73"/>
  <c r="IH19" i="73"/>
  <c r="IJ19" i="73"/>
  <c r="IE19" i="73"/>
  <c r="IF19" i="73"/>
  <c r="IP19" i="73"/>
  <c r="IQ19" i="73"/>
  <c r="BU18" i="73"/>
  <c r="BI10" i="73"/>
  <c r="BI11" i="73"/>
  <c r="BI12" i="73"/>
  <c r="BI13" i="73"/>
  <c r="BI14" i="73"/>
  <c r="BI15" i="73"/>
  <c r="BI16" i="73"/>
  <c r="BI17" i="73"/>
  <c r="BD10" i="73"/>
  <c r="BD11" i="73"/>
  <c r="BD12" i="73"/>
  <c r="BD13" i="73"/>
  <c r="BD14" i="73"/>
  <c r="BD15" i="73"/>
  <c r="BD16" i="73"/>
  <c r="BD17" i="73"/>
  <c r="BI18" i="73"/>
  <c r="S10" i="73"/>
  <c r="S11" i="73"/>
  <c r="S12" i="73"/>
  <c r="S13" i="73"/>
  <c r="S14" i="73"/>
  <c r="S15" i="73"/>
  <c r="S16" i="73"/>
  <c r="S17" i="73"/>
  <c r="S18" i="73"/>
  <c r="X10" i="73"/>
  <c r="X11" i="73"/>
  <c r="X12" i="73"/>
  <c r="X13" i="73"/>
  <c r="X14" i="73"/>
  <c r="X15" i="73"/>
  <c r="X16" i="73"/>
  <c r="X17" i="73"/>
  <c r="AV19" i="73"/>
  <c r="BD19" i="73"/>
  <c r="AW19" i="73"/>
  <c r="AX19" i="73"/>
  <c r="AY19" i="73"/>
  <c r="BG19" i="73"/>
  <c r="AZ19" i="73"/>
  <c r="BH19" i="73"/>
  <c r="BA19" i="73"/>
  <c r="BI19" i="73"/>
  <c r="BB19" i="73"/>
  <c r="AU19" i="73"/>
  <c r="BC19" i="73"/>
  <c r="X19" i="73"/>
  <c r="Q19" i="73"/>
  <c r="S19" i="73"/>
  <c r="W19" i="73"/>
  <c r="P19" i="73"/>
  <c r="I19" i="73"/>
  <c r="L19" i="73"/>
  <c r="U19" i="73"/>
  <c r="N19" i="73"/>
  <c r="M19" i="73"/>
  <c r="O19" i="73"/>
  <c r="V19" i="73"/>
  <c r="R19" i="73"/>
  <c r="J19" i="73"/>
  <c r="K19" i="73"/>
  <c r="BD18" i="73"/>
  <c r="X18" i="73"/>
  <c r="C16" i="65"/>
  <c r="AI10" i="73"/>
  <c r="AI11" i="73"/>
  <c r="AI12" i="73"/>
  <c r="AI13" i="73"/>
  <c r="AI14" i="73"/>
  <c r="AI15" i="73"/>
  <c r="AI16" i="73"/>
  <c r="AI17" i="73"/>
  <c r="AC19" i="73"/>
  <c r="AD19" i="73"/>
  <c r="AL19" i="73"/>
  <c r="AE19" i="73"/>
  <c r="AM19" i="73"/>
  <c r="AF19" i="73"/>
  <c r="AN19" i="73"/>
  <c r="AG19" i="73"/>
  <c r="AH19" i="73"/>
  <c r="AA19" i="73"/>
  <c r="AI19" i="73"/>
  <c r="AB19" i="73"/>
  <c r="Z19" i="73"/>
  <c r="AI18" i="73"/>
  <c r="AN10" i="73"/>
  <c r="AN11" i="73"/>
  <c r="AN12" i="73"/>
  <c r="AN13" i="73"/>
  <c r="AN14" i="73"/>
  <c r="AN15" i="73"/>
  <c r="AN16" i="73"/>
  <c r="AN17" i="73"/>
  <c r="AN18" i="73"/>
  <c r="F20" i="73"/>
  <c r="E20" i="73"/>
  <c r="D20" i="73"/>
  <c r="FT9" i="73"/>
  <c r="EY9" i="73"/>
  <c r="EY19" i="73" s="1"/>
  <c r="EH9" i="73"/>
  <c r="EH19" i="73" s="1"/>
  <c r="DM9" i="73"/>
  <c r="IR9" i="73"/>
  <c r="CV9" i="73"/>
  <c r="HW9" i="73"/>
  <c r="CA9" i="73"/>
  <c r="HF9" i="73"/>
  <c r="BJ9" i="73"/>
  <c r="GK9" i="73"/>
  <c r="AO9" i="73"/>
  <c r="A19" i="73"/>
  <c r="T9" i="73"/>
  <c r="T19" i="73" s="1"/>
  <c r="IM9" i="73"/>
  <c r="HR9" i="73"/>
  <c r="HA9" i="73"/>
  <c r="GF9" i="73"/>
  <c r="FO9" i="73"/>
  <c r="ET9" i="73"/>
  <c r="EC9" i="73"/>
  <c r="DH9" i="73"/>
  <c r="CQ9" i="73"/>
  <c r="BV9" i="73"/>
  <c r="BE9" i="73"/>
  <c r="AJ9" i="73"/>
  <c r="C20" i="73"/>
  <c r="X4" i="73"/>
  <c r="X5" i="73" s="1"/>
  <c r="HI19" i="73"/>
  <c r="CP16" i="73"/>
  <c r="DL13" i="73"/>
  <c r="CP19" i="73"/>
  <c r="FH19" i="73"/>
  <c r="CU19" i="73"/>
  <c r="FK19" i="73"/>
  <c r="CY19" i="73"/>
  <c r="CJ19" i="73"/>
  <c r="CU16" i="73"/>
  <c r="CU18" i="73"/>
  <c r="CU17" i="73"/>
  <c r="CN19" i="73"/>
  <c r="DL18" i="73"/>
  <c r="CZ19" i="73"/>
  <c r="CP18" i="73"/>
  <c r="CI19" i="73"/>
  <c r="CO19" i="73"/>
  <c r="DL15" i="73"/>
  <c r="CU12" i="73"/>
  <c r="DL17" i="73"/>
  <c r="CU11" i="73"/>
  <c r="DH16" i="73"/>
  <c r="DL16" i="73"/>
  <c r="CK19" i="73"/>
  <c r="DK19" i="73"/>
  <c r="DC19" i="73"/>
  <c r="CV13" i="73"/>
  <c r="DL14" i="73"/>
  <c r="GH19" i="73"/>
  <c r="CG19" i="73"/>
  <c r="DL10" i="73"/>
  <c r="DJ19" i="73"/>
  <c r="CP13" i="73"/>
  <c r="DG11" i="73"/>
  <c r="CH19" i="73"/>
  <c r="DL19" i="73"/>
  <c r="DM16" i="73"/>
  <c r="DG10" i="73"/>
  <c r="DA19" i="73"/>
  <c r="DG17" i="73"/>
  <c r="DG12" i="73"/>
  <c r="CP15" i="73"/>
  <c r="CU14" i="73"/>
  <c r="DL11" i="73"/>
  <c r="DG19" i="73"/>
  <c r="CP14" i="73"/>
  <c r="CM19" i="73"/>
  <c r="DB19" i="73"/>
  <c r="CP12" i="73"/>
  <c r="CS19" i="73"/>
  <c r="CT19" i="73"/>
  <c r="FR19" i="73"/>
  <c r="CU13" i="73"/>
  <c r="DE19" i="73"/>
  <c r="DG13" i="73"/>
  <c r="CP10" i="73"/>
  <c r="DG18" i="73"/>
  <c r="CL19" i="73"/>
  <c r="DF19" i="73"/>
  <c r="CU15" i="73"/>
  <c r="DG14" i="73"/>
  <c r="DD19" i="73"/>
  <c r="CX19" i="73"/>
  <c r="DG15" i="73"/>
  <c r="CP11" i="73"/>
  <c r="CQ13" i="73"/>
  <c r="EC10" i="73" l="1"/>
  <c r="EC11" i="73"/>
  <c r="EC12" i="73"/>
  <c r="EC14" i="73"/>
  <c r="EC13" i="73"/>
  <c r="EC15" i="73"/>
  <c r="EC16" i="73"/>
  <c r="EC17" i="73"/>
  <c r="EC18" i="73"/>
  <c r="ET10" i="73"/>
  <c r="ET11" i="73"/>
  <c r="ET12" i="73"/>
  <c r="ET13" i="73"/>
  <c r="ET14" i="73"/>
  <c r="ET15" i="73"/>
  <c r="ET16" i="73"/>
  <c r="ET17" i="73"/>
  <c r="ET18" i="73"/>
  <c r="EH10" i="73"/>
  <c r="EH11" i="73"/>
  <c r="EH12" i="73"/>
  <c r="EH13" i="73"/>
  <c r="EH14" i="73"/>
  <c r="EH15" i="73"/>
  <c r="EH16" i="73"/>
  <c r="EH17" i="73"/>
  <c r="EH18" i="73"/>
  <c r="EY10" i="73"/>
  <c r="EY11" i="73"/>
  <c r="EY12" i="73"/>
  <c r="EY13" i="73"/>
  <c r="EY14" i="73"/>
  <c r="EY15" i="73"/>
  <c r="EY16" i="73"/>
  <c r="EY17" i="73"/>
  <c r="EY18" i="73"/>
  <c r="ET19" i="73"/>
  <c r="EC19" i="73"/>
  <c r="EP20" i="73"/>
  <c r="EX20" i="73"/>
  <c r="EQ20" i="73"/>
  <c r="EY20" i="73"/>
  <c r="EJ20" i="73"/>
  <c r="ER20" i="73"/>
  <c r="EK20" i="73"/>
  <c r="ES20" i="73"/>
  <c r="EL20" i="73"/>
  <c r="ET20" i="73"/>
  <c r="EM20" i="73"/>
  <c r="EN20" i="73"/>
  <c r="EV20" i="73"/>
  <c r="EO20" i="73"/>
  <c r="EW20" i="73"/>
  <c r="DY20" i="73"/>
  <c r="DS20" i="73"/>
  <c r="EA20" i="73"/>
  <c r="DX20" i="73"/>
  <c r="EH20" i="73"/>
  <c r="DZ20" i="73"/>
  <c r="EB20" i="73"/>
  <c r="EC20" i="73"/>
  <c r="DT20" i="73"/>
  <c r="DU20" i="73"/>
  <c r="EE20" i="73"/>
  <c r="DV20" i="73"/>
  <c r="EF20" i="73"/>
  <c r="DW20" i="73"/>
  <c r="EG20" i="73"/>
  <c r="CA10" i="73"/>
  <c r="CA11" i="73"/>
  <c r="CA12" i="73"/>
  <c r="CA14" i="73"/>
  <c r="CA13" i="73"/>
  <c r="CA15" i="73"/>
  <c r="CA16" i="73"/>
  <c r="CA17" i="73"/>
  <c r="CA18" i="73"/>
  <c r="CA19" i="73"/>
  <c r="BP20" i="73"/>
  <c r="BR20" i="73"/>
  <c r="BX20" i="73"/>
  <c r="BM20" i="73"/>
  <c r="BT20" i="73"/>
  <c r="BZ20" i="73"/>
  <c r="BQ20" i="73"/>
  <c r="CA20" i="73"/>
  <c r="BS20" i="73"/>
  <c r="BL20" i="73"/>
  <c r="BV20" i="73"/>
  <c r="BN20" i="73"/>
  <c r="BO20" i="73"/>
  <c r="BU20" i="73"/>
  <c r="IE20" i="73"/>
  <c r="IK20" i="73"/>
  <c r="IQ20" i="73"/>
  <c r="BY20" i="73"/>
  <c r="IC20" i="73"/>
  <c r="II20" i="73"/>
  <c r="IO20" i="73"/>
  <c r="ID20" i="73"/>
  <c r="IM20" i="73"/>
  <c r="IF20" i="73"/>
  <c r="IG20" i="73"/>
  <c r="IH20" i="73"/>
  <c r="IJ20" i="73"/>
  <c r="IL20" i="73"/>
  <c r="IP20" i="73"/>
  <c r="IR20" i="73"/>
  <c r="IR10" i="73"/>
  <c r="IR11" i="73"/>
  <c r="IR12" i="73"/>
  <c r="IR14" i="73"/>
  <c r="IR13" i="73"/>
  <c r="IR15" i="73"/>
  <c r="IR16" i="73"/>
  <c r="IR17" i="73"/>
  <c r="IR18" i="73"/>
  <c r="BV10" i="73"/>
  <c r="BV11" i="73"/>
  <c r="BV12" i="73"/>
  <c r="BV13" i="73"/>
  <c r="BV14" i="73"/>
  <c r="BV15" i="73"/>
  <c r="BV16" i="73"/>
  <c r="BV17" i="73"/>
  <c r="BV18" i="73"/>
  <c r="IR19" i="73"/>
  <c r="IM10" i="73"/>
  <c r="IM11" i="73"/>
  <c r="IM12" i="73"/>
  <c r="IM14" i="73"/>
  <c r="IM13" i="73"/>
  <c r="IM15" i="73"/>
  <c r="IM16" i="73"/>
  <c r="IM17" i="73"/>
  <c r="IM18" i="73"/>
  <c r="IM19" i="73"/>
  <c r="BV19" i="73"/>
  <c r="BJ10" i="73"/>
  <c r="BJ11" i="73"/>
  <c r="BJ12" i="73"/>
  <c r="BJ13" i="73"/>
  <c r="BJ14" i="73"/>
  <c r="BJ15" i="73"/>
  <c r="BJ16" i="73"/>
  <c r="BJ17" i="73"/>
  <c r="BJ18" i="73"/>
  <c r="BE10" i="73"/>
  <c r="BE11" i="73"/>
  <c r="BE12" i="73"/>
  <c r="BE13" i="73"/>
  <c r="BE14" i="73"/>
  <c r="BE15" i="73"/>
  <c r="BE16" i="73"/>
  <c r="BE17" i="73"/>
  <c r="BE18" i="73"/>
  <c r="BE19" i="73"/>
  <c r="AV20" i="73"/>
  <c r="BD20" i="73"/>
  <c r="AW20" i="73"/>
  <c r="BE20" i="73"/>
  <c r="AX20" i="73"/>
  <c r="AY20" i="73"/>
  <c r="BG20" i="73"/>
  <c r="AZ20" i="73"/>
  <c r="BH20" i="73"/>
  <c r="BA20" i="73"/>
  <c r="BI20" i="73"/>
  <c r="BB20" i="73"/>
  <c r="BJ20" i="73"/>
  <c r="AU20" i="73"/>
  <c r="BC20" i="73"/>
  <c r="X20" i="73"/>
  <c r="Q20" i="73"/>
  <c r="S20" i="73"/>
  <c r="T20" i="73"/>
  <c r="P20" i="73"/>
  <c r="R20" i="73"/>
  <c r="I20" i="73"/>
  <c r="U20" i="73"/>
  <c r="V20" i="73"/>
  <c r="W20" i="73"/>
  <c r="L20" i="73"/>
  <c r="N20" i="73"/>
  <c r="J20" i="73"/>
  <c r="K20" i="73"/>
  <c r="M20" i="73"/>
  <c r="O20" i="73"/>
  <c r="T10" i="73"/>
  <c r="T11" i="73"/>
  <c r="T12" i="73"/>
  <c r="T13" i="73"/>
  <c r="T14" i="73"/>
  <c r="T15" i="73"/>
  <c r="T16" i="73"/>
  <c r="T17" i="73"/>
  <c r="T18" i="73"/>
  <c r="BJ19" i="73"/>
  <c r="C17" i="65"/>
  <c r="AO10" i="73"/>
  <c r="AO11" i="73"/>
  <c r="AO12" i="73"/>
  <c r="AO14" i="73"/>
  <c r="AO13" i="73"/>
  <c r="AO15" i="73"/>
  <c r="AO16" i="73"/>
  <c r="AO17" i="73"/>
  <c r="AO18" i="73"/>
  <c r="AO19" i="73"/>
  <c r="AJ10" i="73"/>
  <c r="AJ11" i="73"/>
  <c r="AJ12" i="73"/>
  <c r="AJ13" i="73"/>
  <c r="AJ14" i="73"/>
  <c r="AJ15" i="73"/>
  <c r="AJ16" i="73"/>
  <c r="AJ17" i="73"/>
  <c r="AJ18" i="73"/>
  <c r="AJ19" i="73"/>
  <c r="AD20" i="73"/>
  <c r="AL20" i="73"/>
  <c r="AE20" i="73"/>
  <c r="AM20" i="73"/>
  <c r="AF20" i="73"/>
  <c r="AN20" i="73"/>
  <c r="AG20" i="73"/>
  <c r="AO20" i="73"/>
  <c r="AH20" i="73"/>
  <c r="AA20" i="73"/>
  <c r="AI20" i="73"/>
  <c r="AB20" i="73"/>
  <c r="AJ20" i="73"/>
  <c r="AC20" i="73"/>
  <c r="Z20" i="73"/>
  <c r="F21" i="73"/>
  <c r="E21" i="73"/>
  <c r="D21" i="73"/>
  <c r="A20" i="73"/>
  <c r="IN9" i="73"/>
  <c r="HS9" i="73"/>
  <c r="HB9" i="73"/>
  <c r="GG9" i="73"/>
  <c r="FP9" i="73"/>
  <c r="EU9" i="73"/>
  <c r="ED9" i="73"/>
  <c r="ED20" i="73" s="1"/>
  <c r="DI9" i="73"/>
  <c r="CR9" i="73"/>
  <c r="BW9" i="73"/>
  <c r="BW20" i="73" s="1"/>
  <c r="BF9" i="73"/>
  <c r="BF20" i="73" s="1"/>
  <c r="AK9" i="73"/>
  <c r="AK20" i="73" s="1"/>
  <c r="C21" i="73"/>
  <c r="FI20" i="73"/>
  <c r="HV16" i="73"/>
  <c r="FV20" i="73"/>
  <c r="FG20" i="73"/>
  <c r="FV19" i="73"/>
  <c r="FQ20" i="73"/>
  <c r="HQ11" i="73"/>
  <c r="GF13" i="73"/>
  <c r="CQ16" i="73"/>
  <c r="CV17" i="73"/>
  <c r="HE14" i="73"/>
  <c r="FN19" i="73"/>
  <c r="GU19" i="73"/>
  <c r="DH14" i="73"/>
  <c r="FN12" i="73"/>
  <c r="FO18" i="73"/>
  <c r="CQ17" i="73"/>
  <c r="HQ17" i="73"/>
  <c r="GJ15" i="73"/>
  <c r="DM15" i="73"/>
  <c r="HD20" i="73"/>
  <c r="HR12" i="73"/>
  <c r="HM20" i="73"/>
  <c r="FS10" i="73"/>
  <c r="FF20" i="73"/>
  <c r="DM12" i="73"/>
  <c r="CV16" i="73"/>
  <c r="GU20" i="73"/>
  <c r="HE13" i="73"/>
  <c r="GX19" i="73"/>
  <c r="CG20" i="73"/>
  <c r="HV15" i="73"/>
  <c r="HQ16" i="73"/>
  <c r="GY20" i="73"/>
  <c r="GI15" i="73"/>
  <c r="FF19" i="73"/>
  <c r="DL20" i="73"/>
  <c r="GT19" i="73"/>
  <c r="HK20" i="73"/>
  <c r="HV12" i="73"/>
  <c r="GF10" i="73"/>
  <c r="HA14" i="73"/>
  <c r="HV10" i="73"/>
  <c r="HV19" i="73"/>
  <c r="GZ11" i="73"/>
  <c r="GY19" i="73"/>
  <c r="GJ14" i="73"/>
  <c r="HM19" i="73"/>
  <c r="GJ11" i="73"/>
  <c r="HR10" i="73"/>
  <c r="GE17" i="73"/>
  <c r="FS17" i="73"/>
  <c r="FK20" i="73"/>
  <c r="CT20" i="73"/>
  <c r="FZ19" i="73"/>
  <c r="CV18" i="73"/>
  <c r="GE13" i="73"/>
  <c r="DF20" i="73"/>
  <c r="CV11" i="73"/>
  <c r="FN11" i="73"/>
  <c r="GH20" i="73"/>
  <c r="FX20" i="73"/>
  <c r="GZ18" i="73"/>
  <c r="GE16" i="73"/>
  <c r="GI12" i="73"/>
  <c r="FN18" i="73"/>
  <c r="FS15" i="73"/>
  <c r="HA18" i="73"/>
  <c r="HV13" i="73"/>
  <c r="GZ13" i="73"/>
  <c r="HA19" i="73"/>
  <c r="GI11" i="73"/>
  <c r="CQ12" i="73"/>
  <c r="CJ20" i="73"/>
  <c r="CO20" i="73"/>
  <c r="GJ18" i="73"/>
  <c r="HT20" i="73"/>
  <c r="HA16" i="73"/>
  <c r="GZ12" i="73"/>
  <c r="GJ17" i="73"/>
  <c r="HE12" i="73"/>
  <c r="GR20" i="73"/>
  <c r="DB20" i="73"/>
  <c r="GF16" i="73"/>
  <c r="GB19" i="73"/>
  <c r="GI13" i="73"/>
  <c r="CV12" i="73"/>
  <c r="FE20" i="73"/>
  <c r="FQ19" i="73"/>
  <c r="GE14" i="73"/>
  <c r="DE20" i="73"/>
  <c r="HQ14" i="73"/>
  <c r="FJ19" i="73"/>
  <c r="GF17" i="73"/>
  <c r="CK20" i="73"/>
  <c r="FL20" i="73"/>
  <c r="HE17" i="73"/>
  <c r="FO17" i="73"/>
  <c r="DM20" i="73"/>
  <c r="FM20" i="73"/>
  <c r="HQ13" i="73"/>
  <c r="GF18" i="73"/>
  <c r="GC20" i="73"/>
  <c r="CV20" i="73"/>
  <c r="DM19" i="73"/>
  <c r="DH15" i="73"/>
  <c r="FR16" i="73"/>
  <c r="GE12" i="73"/>
  <c r="FO13" i="73"/>
  <c r="HC20" i="73"/>
  <c r="GI19" i="73"/>
  <c r="GC19" i="73"/>
  <c r="CQ11" i="73"/>
  <c r="HE19" i="73"/>
  <c r="CV10" i="73"/>
  <c r="DK20" i="73"/>
  <c r="HR19" i="73"/>
  <c r="HV18" i="73"/>
  <c r="CQ18" i="73"/>
  <c r="HP20" i="73"/>
  <c r="FN14" i="73"/>
  <c r="HJ19" i="73"/>
  <c r="DJ20" i="73"/>
  <c r="GQ20" i="73"/>
  <c r="GA19" i="73"/>
  <c r="HU20" i="73"/>
  <c r="GF19" i="73"/>
  <c r="DH19" i="73"/>
  <c r="CN20" i="73"/>
  <c r="HJ20" i="73"/>
  <c r="GE19" i="73"/>
  <c r="HQ10" i="73"/>
  <c r="CU20" i="73"/>
  <c r="GW19" i="73"/>
  <c r="CV14" i="73"/>
  <c r="GZ16" i="73"/>
  <c r="GI18" i="73"/>
  <c r="HE10" i="73"/>
  <c r="DA20" i="73"/>
  <c r="CP20" i="73"/>
  <c r="GE10" i="73"/>
  <c r="CH20" i="73"/>
  <c r="HA13" i="73"/>
  <c r="FS14" i="73"/>
  <c r="HL19" i="73"/>
  <c r="HQ18" i="73"/>
  <c r="HU19" i="73"/>
  <c r="CY20" i="73"/>
  <c r="CQ10" i="73"/>
  <c r="HN19" i="73"/>
  <c r="HA15" i="73"/>
  <c r="DH18" i="73"/>
  <c r="HR14" i="73"/>
  <c r="HA20" i="73"/>
  <c r="GF14" i="73"/>
  <c r="HV14" i="73"/>
  <c r="FN13" i="73"/>
  <c r="FR20" i="73"/>
  <c r="FW20" i="73"/>
  <c r="DG20" i="73"/>
  <c r="HA11" i="73"/>
  <c r="GI10" i="73"/>
  <c r="HD17" i="73"/>
  <c r="HO19" i="73"/>
  <c r="HT19" i="73"/>
  <c r="CR14" i="73"/>
  <c r="GJ16" i="73"/>
  <c r="FN15" i="73"/>
  <c r="FE19" i="73"/>
  <c r="HR11" i="73"/>
  <c r="CL20" i="73"/>
  <c r="HR16" i="73"/>
  <c r="GZ10" i="73"/>
  <c r="HV11" i="73"/>
  <c r="GJ10" i="73"/>
  <c r="GE11" i="73"/>
  <c r="GA20" i="73"/>
  <c r="HR20" i="73"/>
  <c r="DH20" i="73"/>
  <c r="GD19" i="73"/>
  <c r="FW19" i="73"/>
  <c r="GF12" i="73"/>
  <c r="GI16" i="73"/>
  <c r="GQ19" i="73"/>
  <c r="FS13" i="73"/>
  <c r="GT20" i="73"/>
  <c r="GZ15" i="73"/>
  <c r="GF15" i="73"/>
  <c r="HQ15" i="73"/>
  <c r="DH11" i="73"/>
  <c r="GI20" i="73"/>
  <c r="GE15" i="73"/>
  <c r="GV20" i="73"/>
  <c r="DM18" i="73"/>
  <c r="CX20" i="73"/>
  <c r="HD19" i="73"/>
  <c r="FS18" i="73"/>
  <c r="CS20" i="73"/>
  <c r="CM20" i="73"/>
  <c r="HK19" i="73"/>
  <c r="HR13" i="73"/>
  <c r="GR19" i="73"/>
  <c r="FZ20" i="73"/>
  <c r="HV20" i="73"/>
  <c r="CZ20" i="73"/>
  <c r="FY19" i="73"/>
  <c r="FO10" i="73"/>
  <c r="FO14" i="73"/>
  <c r="FL19" i="73"/>
  <c r="GI14" i="73"/>
  <c r="GF11" i="73"/>
  <c r="GE20" i="73"/>
  <c r="FH20" i="73"/>
  <c r="CQ15" i="73"/>
  <c r="HA17" i="73"/>
  <c r="FJ20" i="73"/>
  <c r="HN20" i="73"/>
  <c r="HE11" i="73"/>
  <c r="FS19" i="73"/>
  <c r="HE20" i="73"/>
  <c r="HA10" i="73"/>
  <c r="HE16" i="73"/>
  <c r="GF20" i="73"/>
  <c r="HV17" i="73"/>
  <c r="FM19" i="73"/>
  <c r="CQ19" i="73"/>
  <c r="GZ19" i="73"/>
  <c r="HE15" i="73"/>
  <c r="FO15" i="73"/>
  <c r="GV19" i="73"/>
  <c r="HL20" i="73"/>
  <c r="FO11" i="73"/>
  <c r="DH12" i="73"/>
  <c r="HR17" i="73"/>
  <c r="GX20" i="73"/>
  <c r="GJ12" i="73"/>
  <c r="FO20" i="73"/>
  <c r="GZ14" i="73"/>
  <c r="FY20" i="73"/>
  <c r="DD20" i="73"/>
  <c r="HI20" i="73"/>
  <c r="DM14" i="73"/>
  <c r="DM10" i="73"/>
  <c r="HH19" i="73"/>
  <c r="FN10" i="73"/>
  <c r="FO12" i="73"/>
  <c r="GZ20" i="73"/>
  <c r="DH10" i="73"/>
  <c r="CQ20" i="73"/>
  <c r="FS16" i="73"/>
  <c r="FO19" i="73"/>
  <c r="HD10" i="73"/>
  <c r="CQ14" i="73"/>
  <c r="CV15" i="73"/>
  <c r="FS11" i="73"/>
  <c r="DM17" i="73"/>
  <c r="FX19" i="73"/>
  <c r="HQ19" i="73"/>
  <c r="GZ17" i="73"/>
  <c r="DM13" i="73"/>
  <c r="HE18" i="73"/>
  <c r="GD20" i="73"/>
  <c r="GE18" i="73"/>
  <c r="HC19" i="73"/>
  <c r="CV19" i="73"/>
  <c r="FN17" i="73"/>
  <c r="DH13" i="73"/>
  <c r="DC20" i="73"/>
  <c r="GB20" i="73"/>
  <c r="HR15" i="73"/>
  <c r="FO16" i="73"/>
  <c r="HQ12" i="73"/>
  <c r="FS12" i="73"/>
  <c r="HR18" i="73"/>
  <c r="DM11" i="73"/>
  <c r="HP19" i="73"/>
  <c r="CI20" i="73"/>
  <c r="FN16" i="73"/>
  <c r="GS19" i="73"/>
  <c r="GW20" i="73"/>
  <c r="DH17" i="73"/>
  <c r="FS20" i="73"/>
  <c r="HQ20" i="73"/>
  <c r="HH20" i="73"/>
  <c r="FN20" i="73"/>
  <c r="GJ13" i="73"/>
  <c r="GJ20" i="73"/>
  <c r="FG19" i="73"/>
  <c r="GJ19" i="73"/>
  <c r="HA12" i="73"/>
  <c r="FI19" i="73"/>
  <c r="GS20" i="73"/>
  <c r="HO20" i="73"/>
  <c r="DI20" i="73"/>
  <c r="EU10" i="73" l="1"/>
  <c r="EU11" i="73"/>
  <c r="EU12" i="73"/>
  <c r="EU13" i="73"/>
  <c r="EU14" i="73"/>
  <c r="EU15" i="73"/>
  <c r="EU16" i="73"/>
  <c r="EU17" i="73"/>
  <c r="EU18" i="73"/>
  <c r="EU19" i="73"/>
  <c r="ED10" i="73"/>
  <c r="ED11" i="73"/>
  <c r="ED12" i="73"/>
  <c r="ED13" i="73"/>
  <c r="ED14" i="73"/>
  <c r="ED15" i="73"/>
  <c r="ED16" i="73"/>
  <c r="ED17" i="73"/>
  <c r="ED18" i="73"/>
  <c r="ED19" i="73"/>
  <c r="EU20" i="73"/>
  <c r="EP21" i="73"/>
  <c r="EX21" i="73"/>
  <c r="EQ21" i="73"/>
  <c r="EY21" i="73"/>
  <c r="EJ21" i="73"/>
  <c r="ER21" i="73"/>
  <c r="EK21" i="73"/>
  <c r="ES21" i="73"/>
  <c r="EL21" i="73"/>
  <c r="ET21" i="73"/>
  <c r="EM21" i="73"/>
  <c r="EU21" i="73"/>
  <c r="EN21" i="73"/>
  <c r="EV21" i="73"/>
  <c r="EW21" i="73"/>
  <c r="EO21" i="73"/>
  <c r="DZ21" i="73"/>
  <c r="EH21" i="73"/>
  <c r="DS21" i="73"/>
  <c r="EA21" i="73"/>
  <c r="DT21" i="73"/>
  <c r="EB21" i="73"/>
  <c r="DU21" i="73"/>
  <c r="EC21" i="73"/>
  <c r="DV21" i="73"/>
  <c r="ED21" i="73"/>
  <c r="DW21" i="73"/>
  <c r="EE21" i="73"/>
  <c r="DX21" i="73"/>
  <c r="EF21" i="73"/>
  <c r="DY21" i="73"/>
  <c r="EG21" i="73"/>
  <c r="IN10" i="73"/>
  <c r="IN11" i="73"/>
  <c r="IN12" i="73"/>
  <c r="IN13" i="73"/>
  <c r="IN14" i="73"/>
  <c r="IN15" i="73"/>
  <c r="IN16" i="73"/>
  <c r="IN17" i="73"/>
  <c r="IN18" i="73"/>
  <c r="IN19" i="73"/>
  <c r="BN21" i="73"/>
  <c r="BT21" i="73"/>
  <c r="BZ21" i="73"/>
  <c r="BP21" i="73"/>
  <c r="BV21" i="73"/>
  <c r="BS21" i="73"/>
  <c r="BL21" i="73"/>
  <c r="BU21" i="73"/>
  <c r="BO21" i="73"/>
  <c r="BX21" i="73"/>
  <c r="BQ21" i="73"/>
  <c r="BR21" i="73"/>
  <c r="BW21" i="73"/>
  <c r="BY21" i="73"/>
  <c r="BM21" i="73"/>
  <c r="CA21" i="73"/>
  <c r="IG21" i="73"/>
  <c r="IM21" i="73"/>
  <c r="IE21" i="73"/>
  <c r="IK21" i="73"/>
  <c r="IQ21" i="73"/>
  <c r="IF21" i="73"/>
  <c r="IO21" i="73"/>
  <c r="IH21" i="73"/>
  <c r="IP21" i="73"/>
  <c r="IC21" i="73"/>
  <c r="IR21" i="73"/>
  <c r="ID21" i="73"/>
  <c r="IJ21" i="73"/>
  <c r="IN21" i="73"/>
  <c r="II21" i="73"/>
  <c r="IL21" i="73"/>
  <c r="IN20" i="73"/>
  <c r="BW10" i="73"/>
  <c r="BW11" i="73"/>
  <c r="BW12" i="73"/>
  <c r="BW14" i="73"/>
  <c r="BW13" i="73"/>
  <c r="BW15" i="73"/>
  <c r="BW16" i="73"/>
  <c r="BW17" i="73"/>
  <c r="BW18" i="73"/>
  <c r="BW19" i="73"/>
  <c r="AV21" i="73"/>
  <c r="BD21" i="73"/>
  <c r="AW21" i="73"/>
  <c r="BE21" i="73"/>
  <c r="AX21" i="73"/>
  <c r="BF21" i="73"/>
  <c r="AY21" i="73"/>
  <c r="BG21" i="73"/>
  <c r="AZ21" i="73"/>
  <c r="BH21" i="73"/>
  <c r="BA21" i="73"/>
  <c r="BI21" i="73"/>
  <c r="BB21" i="73"/>
  <c r="BJ21" i="73"/>
  <c r="AU21" i="73"/>
  <c r="BC21" i="73"/>
  <c r="X21" i="73"/>
  <c r="Q21" i="73"/>
  <c r="S21" i="73"/>
  <c r="T21" i="73"/>
  <c r="W21" i="73"/>
  <c r="P21" i="73"/>
  <c r="I21" i="73"/>
  <c r="L21" i="73"/>
  <c r="U21" i="73"/>
  <c r="N21" i="73"/>
  <c r="R21" i="73"/>
  <c r="M21" i="73"/>
  <c r="V21" i="73"/>
  <c r="O21" i="73"/>
  <c r="K21" i="73"/>
  <c r="J21" i="73"/>
  <c r="AR10" i="73"/>
  <c r="BF10" i="73"/>
  <c r="BF11" i="73"/>
  <c r="BF12" i="73"/>
  <c r="BF13" i="73"/>
  <c r="BF14" i="73"/>
  <c r="BF15" i="73"/>
  <c r="BF16" i="73"/>
  <c r="BF17" i="73"/>
  <c r="BF18" i="73"/>
  <c r="BF19" i="73"/>
  <c r="C18" i="65"/>
  <c r="AE21" i="73"/>
  <c r="AM21" i="73"/>
  <c r="AF21" i="73"/>
  <c r="AN21" i="73"/>
  <c r="AG21" i="73"/>
  <c r="AO21" i="73"/>
  <c r="AH21" i="73"/>
  <c r="AA21" i="73"/>
  <c r="AI21" i="73"/>
  <c r="AB21" i="73"/>
  <c r="AJ21" i="73"/>
  <c r="AC21" i="73"/>
  <c r="AK21" i="73"/>
  <c r="AD21" i="73"/>
  <c r="AL21" i="73"/>
  <c r="Z21" i="73"/>
  <c r="AK10" i="73"/>
  <c r="AQ10" i="73" s="1"/>
  <c r="AK11" i="73"/>
  <c r="AK12" i="73"/>
  <c r="AK14" i="73"/>
  <c r="AK13" i="73"/>
  <c r="AK15" i="73"/>
  <c r="AK16" i="73"/>
  <c r="AK17" i="73"/>
  <c r="AK18" i="73"/>
  <c r="AK19" i="73"/>
  <c r="E22" i="73"/>
  <c r="F22" i="73"/>
  <c r="D22" i="73"/>
  <c r="A21" i="73"/>
  <c r="C22" i="73"/>
  <c r="DA21" i="73"/>
  <c r="DI14" i="73"/>
  <c r="CR20" i="73"/>
  <c r="DI10" i="73"/>
  <c r="DI11" i="73"/>
  <c r="DI13" i="73"/>
  <c r="CJ21" i="73"/>
  <c r="DH21" i="73"/>
  <c r="CS21" i="73"/>
  <c r="CX21" i="73"/>
  <c r="CR12" i="73"/>
  <c r="DG21" i="73"/>
  <c r="DI12" i="73"/>
  <c r="CV21" i="73"/>
  <c r="DI17" i="73"/>
  <c r="CR21" i="73"/>
  <c r="CN21" i="73"/>
  <c r="DB21" i="73"/>
  <c r="DJ21" i="73"/>
  <c r="DM21" i="73"/>
  <c r="CO21" i="73"/>
  <c r="CR16" i="73"/>
  <c r="CI21" i="73"/>
  <c r="CT21" i="73"/>
  <c r="CU21" i="73"/>
  <c r="DI15" i="73"/>
  <c r="DC21" i="73"/>
  <c r="DK21" i="73"/>
  <c r="CR13" i="73"/>
  <c r="CR17" i="73"/>
  <c r="CK21" i="73"/>
  <c r="DF21" i="73"/>
  <c r="DI19" i="73"/>
  <c r="CR11" i="73"/>
  <c r="DI18" i="73"/>
  <c r="CG21" i="73"/>
  <c r="DD21" i="73"/>
  <c r="CR19" i="73"/>
  <c r="DE21" i="73"/>
  <c r="DL21" i="73"/>
  <c r="CR18" i="73"/>
  <c r="DI21" i="73"/>
  <c r="CL21" i="73"/>
  <c r="CH21" i="73"/>
  <c r="DI16" i="73"/>
  <c r="CR15" i="73"/>
  <c r="CQ21" i="73"/>
  <c r="CM21" i="73"/>
  <c r="CR10" i="73"/>
  <c r="CY21" i="73"/>
  <c r="CZ21" i="73"/>
  <c r="CP21" i="73"/>
  <c r="EP22" i="73" l="1"/>
  <c r="EX22" i="73"/>
  <c r="EQ22" i="73"/>
  <c r="EY22" i="73"/>
  <c r="EJ22" i="73"/>
  <c r="ER22" i="73"/>
  <c r="EK22" i="73"/>
  <c r="ES22" i="73"/>
  <c r="EL22" i="73"/>
  <c r="ET22" i="73"/>
  <c r="EM22" i="73"/>
  <c r="EU22" i="73"/>
  <c r="EN22" i="73"/>
  <c r="EV22" i="73"/>
  <c r="EO22" i="73"/>
  <c r="EW22" i="73"/>
  <c r="DZ22" i="73"/>
  <c r="EH22" i="73"/>
  <c r="DS22" i="73"/>
  <c r="EA22" i="73"/>
  <c r="DT22" i="73"/>
  <c r="EB22" i="73"/>
  <c r="DU22" i="73"/>
  <c r="EC22" i="73"/>
  <c r="DV22" i="73"/>
  <c r="ED22" i="73"/>
  <c r="DW22" i="73"/>
  <c r="EE22" i="73"/>
  <c r="DX22" i="73"/>
  <c r="EF22" i="73"/>
  <c r="DY22" i="73"/>
  <c r="EG22" i="73"/>
  <c r="BP22" i="73"/>
  <c r="BV22" i="73"/>
  <c r="BL22" i="73"/>
  <c r="BR22" i="73"/>
  <c r="BX22" i="73"/>
  <c r="BM22" i="73"/>
  <c r="BU22" i="73"/>
  <c r="BN22" i="73"/>
  <c r="BW22" i="73"/>
  <c r="BQ22" i="73"/>
  <c r="BZ22" i="73"/>
  <c r="BS22" i="73"/>
  <c r="BT22" i="73"/>
  <c r="BY22" i="73"/>
  <c r="CA22" i="73"/>
  <c r="BO22" i="73"/>
  <c r="IC22" i="73"/>
  <c r="II22" i="73"/>
  <c r="IO22" i="73"/>
  <c r="IG22" i="73"/>
  <c r="IM22" i="73"/>
  <c r="IH22" i="73"/>
  <c r="IQ22" i="73"/>
  <c r="IJ22" i="73"/>
  <c r="IR22" i="73"/>
  <c r="IN22" i="73"/>
  <c r="ID22" i="73"/>
  <c r="IP22" i="73"/>
  <c r="IL22" i="73"/>
  <c r="IE22" i="73"/>
  <c r="IF22" i="73"/>
  <c r="IK22" i="73"/>
  <c r="AV22" i="73"/>
  <c r="BD22" i="73"/>
  <c r="AW22" i="73"/>
  <c r="BE22" i="73"/>
  <c r="AX22" i="73"/>
  <c r="BF22" i="73"/>
  <c r="AY22" i="73"/>
  <c r="BG22" i="73"/>
  <c r="AZ22" i="73"/>
  <c r="BH22" i="73"/>
  <c r="BA22" i="73"/>
  <c r="BI22" i="73"/>
  <c r="BB22" i="73"/>
  <c r="BJ22" i="73"/>
  <c r="AU22" i="73"/>
  <c r="BC22" i="73"/>
  <c r="X22" i="73"/>
  <c r="Q22" i="73"/>
  <c r="S22" i="73"/>
  <c r="T22" i="73"/>
  <c r="P22" i="73"/>
  <c r="R22" i="73"/>
  <c r="I22" i="73"/>
  <c r="U22" i="73"/>
  <c r="V22" i="73"/>
  <c r="W22" i="73"/>
  <c r="L22" i="73"/>
  <c r="N22" i="73"/>
  <c r="J22" i="73"/>
  <c r="M22" i="73"/>
  <c r="K22" i="73"/>
  <c r="O22" i="73"/>
  <c r="AS10" i="73"/>
  <c r="C19" i="65"/>
  <c r="AF22" i="73"/>
  <c r="AN22" i="73"/>
  <c r="AG22" i="73"/>
  <c r="AO22" i="73"/>
  <c r="AH22" i="73"/>
  <c r="AA22" i="73"/>
  <c r="AI22" i="73"/>
  <c r="AB22" i="73"/>
  <c r="AJ22" i="73"/>
  <c r="AC22" i="73"/>
  <c r="AK22" i="73"/>
  <c r="AD22" i="73"/>
  <c r="AL22" i="73"/>
  <c r="AE22" i="73"/>
  <c r="AM22" i="73"/>
  <c r="Z22" i="73"/>
  <c r="F23" i="73"/>
  <c r="E23" i="73"/>
  <c r="D23" i="73"/>
  <c r="A22" i="73"/>
  <c r="C23" i="73"/>
  <c r="DG22" i="73"/>
  <c r="GX21" i="73"/>
  <c r="HS13" i="73"/>
  <c r="FT22" i="73"/>
  <c r="GT22" i="73"/>
  <c r="HI21" i="73"/>
  <c r="GG12" i="73"/>
  <c r="GG15" i="73"/>
  <c r="FO22" i="73"/>
  <c r="GT21" i="73"/>
  <c r="CK22" i="73"/>
  <c r="FP15" i="73"/>
  <c r="GI22" i="73"/>
  <c r="GG14" i="73"/>
  <c r="HT21" i="73"/>
  <c r="DD22" i="73"/>
  <c r="HE22" i="73"/>
  <c r="HS20" i="73"/>
  <c r="GZ22" i="73"/>
  <c r="FT10" i="73"/>
  <c r="HS19" i="73"/>
  <c r="HW18" i="73"/>
  <c r="GG20" i="73"/>
  <c r="CZ22" i="73"/>
  <c r="HJ22" i="73"/>
  <c r="GK13" i="73"/>
  <c r="HF11" i="73"/>
  <c r="FT19" i="73"/>
  <c r="CP22" i="73"/>
  <c r="HV22" i="73"/>
  <c r="FQ22" i="73"/>
  <c r="FT12" i="73"/>
  <c r="HB12" i="73"/>
  <c r="HV21" i="73"/>
  <c r="FV21" i="73"/>
  <c r="GQ21" i="73"/>
  <c r="FP18" i="73"/>
  <c r="GK14" i="73"/>
  <c r="HF19" i="73"/>
  <c r="GD21" i="73"/>
  <c r="GG22" i="73"/>
  <c r="GE21" i="73"/>
  <c r="CT22" i="73"/>
  <c r="FI22" i="73"/>
  <c r="HB16" i="73"/>
  <c r="GG16" i="73"/>
  <c r="FT13" i="73"/>
  <c r="GG17" i="73"/>
  <c r="CU22" i="73"/>
  <c r="FP16" i="73"/>
  <c r="HC22" i="73"/>
  <c r="CO22" i="73"/>
  <c r="GU21" i="73"/>
  <c r="HW10" i="73"/>
  <c r="HF16" i="73"/>
  <c r="FP13" i="73"/>
  <c r="HS11" i="73"/>
  <c r="FT11" i="73"/>
  <c r="FR21" i="73"/>
  <c r="HF20" i="73"/>
  <c r="HW16" i="73"/>
  <c r="FM22" i="73"/>
  <c r="HB13" i="73"/>
  <c r="HB14" i="73"/>
  <c r="GK16" i="73"/>
  <c r="FK21" i="73"/>
  <c r="DH22" i="73"/>
  <c r="FT16" i="73"/>
  <c r="HW20" i="73"/>
  <c r="FT21" i="73"/>
  <c r="CQ22" i="73"/>
  <c r="HO21" i="73"/>
  <c r="FT15" i="73"/>
  <c r="GG21" i="73"/>
  <c r="FP14" i="73"/>
  <c r="CM22" i="73"/>
  <c r="HO22" i="73"/>
  <c r="GJ22" i="73"/>
  <c r="FY21" i="73"/>
  <c r="GK19" i="73"/>
  <c r="GK10" i="73"/>
  <c r="HF14" i="73"/>
  <c r="GX22" i="73"/>
  <c r="HK22" i="73"/>
  <c r="HB10" i="73"/>
  <c r="HB17" i="73"/>
  <c r="GB21" i="73"/>
  <c r="HF15" i="73"/>
  <c r="CI22" i="73"/>
  <c r="CG22" i="73"/>
  <c r="FN22" i="73"/>
  <c r="HW19" i="73"/>
  <c r="GR22" i="73"/>
  <c r="FP11" i="73"/>
  <c r="HS22" i="73"/>
  <c r="GH21" i="73"/>
  <c r="GI21" i="73"/>
  <c r="FZ21" i="73"/>
  <c r="HE21" i="73"/>
  <c r="HH22" i="73"/>
  <c r="FT18" i="73"/>
  <c r="FE22" i="73"/>
  <c r="HW22" i="73"/>
  <c r="DC22" i="73"/>
  <c r="HQ22" i="73"/>
  <c r="GK15" i="73"/>
  <c r="FJ22" i="73"/>
  <c r="DF22" i="73"/>
  <c r="HF21" i="73"/>
  <c r="FL22" i="73"/>
  <c r="FP12" i="73"/>
  <c r="FR22" i="73"/>
  <c r="GW22" i="73"/>
  <c r="GU22" i="73"/>
  <c r="GK11" i="73"/>
  <c r="HB22" i="73"/>
  <c r="HS17" i="73"/>
  <c r="HA22" i="73"/>
  <c r="HI22" i="73"/>
  <c r="HS21" i="73"/>
  <c r="FK22" i="73"/>
  <c r="GB22" i="73"/>
  <c r="FT17" i="73"/>
  <c r="FP21" i="73"/>
  <c r="GC21" i="73"/>
  <c r="CS22" i="73"/>
  <c r="HQ21" i="73"/>
  <c r="HP22" i="73"/>
  <c r="FP10" i="73"/>
  <c r="HB21" i="73"/>
  <c r="FW21" i="73"/>
  <c r="FW22" i="73"/>
  <c r="HA21" i="73"/>
  <c r="FG21" i="73"/>
  <c r="GK17" i="73"/>
  <c r="HM21" i="73"/>
  <c r="DE22" i="73"/>
  <c r="HP21" i="73"/>
  <c r="HD21" i="73"/>
  <c r="GY21" i="73"/>
  <c r="DA22" i="73"/>
  <c r="HR21" i="73"/>
  <c r="FO21" i="73"/>
  <c r="CR22" i="73"/>
  <c r="GD22" i="73"/>
  <c r="GF21" i="73"/>
  <c r="DL22" i="73"/>
  <c r="HU22" i="73"/>
  <c r="FP17" i="73"/>
  <c r="GK20" i="73"/>
  <c r="FM21" i="73"/>
  <c r="HL21" i="73"/>
  <c r="HF10" i="73"/>
  <c r="FJ21" i="73"/>
  <c r="GQ22" i="73"/>
  <c r="FF21" i="73"/>
  <c r="GK22" i="73"/>
  <c r="HN21" i="73"/>
  <c r="FS21" i="73"/>
  <c r="HS10" i="73"/>
  <c r="DB22" i="73"/>
  <c r="HS14" i="73"/>
  <c r="CV22" i="73"/>
  <c r="GK18" i="73"/>
  <c r="HR22" i="73"/>
  <c r="GS21" i="73"/>
  <c r="HB19" i="73"/>
  <c r="GV22" i="73"/>
  <c r="GK12" i="73"/>
  <c r="GG19" i="73"/>
  <c r="FE21" i="73"/>
  <c r="DJ22" i="73"/>
  <c r="DM22" i="73"/>
  <c r="CY22" i="73"/>
  <c r="HS16" i="73"/>
  <c r="GE22" i="73"/>
  <c r="HW13" i="73"/>
  <c r="HS12" i="73"/>
  <c r="HS18" i="73"/>
  <c r="HD22" i="73"/>
  <c r="CX22" i="73"/>
  <c r="FT14" i="73"/>
  <c r="FS22" i="73"/>
  <c r="GF22" i="73"/>
  <c r="HB18" i="73"/>
  <c r="HM22" i="73"/>
  <c r="FL21" i="73"/>
  <c r="FG22" i="73"/>
  <c r="GA22" i="73"/>
  <c r="FI21" i="73"/>
  <c r="CN22" i="73"/>
  <c r="GS22" i="73"/>
  <c r="HJ21" i="73"/>
  <c r="FH21" i="73"/>
  <c r="FN21" i="73"/>
  <c r="GG13" i="73"/>
  <c r="FX22" i="73"/>
  <c r="HB15" i="73"/>
  <c r="HN22" i="73"/>
  <c r="GV21" i="73"/>
  <c r="GG18" i="73"/>
  <c r="HC21" i="73"/>
  <c r="GG10" i="73"/>
  <c r="DI22" i="73"/>
  <c r="HF18" i="73"/>
  <c r="HW15" i="73"/>
  <c r="HW14" i="73"/>
  <c r="HW17" i="73"/>
  <c r="GY22" i="73"/>
  <c r="HT22" i="73"/>
  <c r="HW11" i="73"/>
  <c r="GK21" i="73"/>
  <c r="FZ22" i="73"/>
  <c r="CH22" i="73"/>
  <c r="HF13" i="73"/>
  <c r="FT20" i="73"/>
  <c r="FH22" i="73"/>
  <c r="HB20" i="73"/>
  <c r="HF17" i="73"/>
  <c r="FF22" i="73"/>
  <c r="HH21" i="73"/>
  <c r="HL22" i="73"/>
  <c r="GA21" i="73"/>
  <c r="GC22" i="73"/>
  <c r="HW21" i="73"/>
  <c r="FP19" i="73"/>
  <c r="GW21" i="73"/>
  <c r="GG11" i="73"/>
  <c r="GZ21" i="73"/>
  <c r="GH22" i="73"/>
  <c r="HW12" i="73"/>
  <c r="CL22" i="73"/>
  <c r="HK21" i="73"/>
  <c r="HF22" i="73"/>
  <c r="FQ21" i="73"/>
  <c r="GR21" i="73"/>
  <c r="HB11" i="73"/>
  <c r="FY22" i="73"/>
  <c r="DK22" i="73"/>
  <c r="FP20" i="73"/>
  <c r="CJ22" i="73"/>
  <c r="FX21" i="73"/>
  <c r="FP22" i="73"/>
  <c r="HS15" i="73"/>
  <c r="HU21" i="73"/>
  <c r="HF12" i="73"/>
  <c r="FV22" i="73"/>
  <c r="GJ21" i="73"/>
  <c r="EP23" i="73" l="1"/>
  <c r="EX23" i="73"/>
  <c r="EQ23" i="73"/>
  <c r="EY23" i="73"/>
  <c r="EJ23" i="73"/>
  <c r="ER23" i="73"/>
  <c r="EK23" i="73"/>
  <c r="ES23" i="73"/>
  <c r="EL23" i="73"/>
  <c r="ET23" i="73"/>
  <c r="EM23" i="73"/>
  <c r="EU23" i="73"/>
  <c r="EN23" i="73"/>
  <c r="EV23" i="73"/>
  <c r="EO23" i="73"/>
  <c r="EW23" i="73"/>
  <c r="DZ23" i="73"/>
  <c r="EH23" i="73"/>
  <c r="DS23" i="73"/>
  <c r="EA23" i="73"/>
  <c r="DT23" i="73"/>
  <c r="EB23" i="73"/>
  <c r="DU23" i="73"/>
  <c r="EC23" i="73"/>
  <c r="DV23" i="73"/>
  <c r="ED23" i="73"/>
  <c r="DW23" i="73"/>
  <c r="EE23" i="73"/>
  <c r="DX23" i="73"/>
  <c r="EF23" i="73"/>
  <c r="DY23" i="73"/>
  <c r="EG23" i="73"/>
  <c r="BL23" i="73"/>
  <c r="BR23" i="73"/>
  <c r="BX23" i="73"/>
  <c r="BN23" i="73"/>
  <c r="BT23" i="73"/>
  <c r="BZ23" i="73"/>
  <c r="BO23" i="73"/>
  <c r="BW23" i="73"/>
  <c r="BP23" i="73"/>
  <c r="BY23" i="73"/>
  <c r="BS23" i="73"/>
  <c r="BU23" i="73"/>
  <c r="BV23" i="73"/>
  <c r="CA23" i="73"/>
  <c r="BQ23" i="73"/>
  <c r="BM23" i="73"/>
  <c r="IE23" i="73"/>
  <c r="IK23" i="73"/>
  <c r="IQ23" i="73"/>
  <c r="IC23" i="73"/>
  <c r="II23" i="73"/>
  <c r="IO23" i="73"/>
  <c r="IJ23" i="73"/>
  <c r="IL23" i="73"/>
  <c r="IM23" i="73"/>
  <c r="IN23" i="73"/>
  <c r="IR23" i="73"/>
  <c r="IF23" i="73"/>
  <c r="IG23" i="73"/>
  <c r="IH23" i="73"/>
  <c r="IP23" i="73"/>
  <c r="ID23" i="73"/>
  <c r="AV23" i="73"/>
  <c r="BD23" i="73"/>
  <c r="AW23" i="73"/>
  <c r="BE23" i="73"/>
  <c r="AX23" i="73"/>
  <c r="BF23" i="73"/>
  <c r="AY23" i="73"/>
  <c r="BG23" i="73"/>
  <c r="AZ23" i="73"/>
  <c r="BH23" i="73"/>
  <c r="BA23" i="73"/>
  <c r="BI23" i="73"/>
  <c r="BB23" i="73"/>
  <c r="BJ23" i="73"/>
  <c r="AU23" i="73"/>
  <c r="BC23" i="73"/>
  <c r="X23" i="73"/>
  <c r="Q23" i="73"/>
  <c r="S23" i="73"/>
  <c r="T23" i="73"/>
  <c r="W23" i="73"/>
  <c r="P23" i="73"/>
  <c r="I23" i="73"/>
  <c r="L23" i="73"/>
  <c r="U23" i="73"/>
  <c r="N23" i="73"/>
  <c r="M23" i="73"/>
  <c r="O23" i="73"/>
  <c r="R23" i="73"/>
  <c r="V23" i="73"/>
  <c r="J23" i="73"/>
  <c r="K23" i="73"/>
  <c r="C20" i="65"/>
  <c r="AG23" i="73"/>
  <c r="AO23" i="73"/>
  <c r="AH23" i="73"/>
  <c r="AA23" i="73"/>
  <c r="AI23" i="73"/>
  <c r="AB23" i="73"/>
  <c r="AJ23" i="73"/>
  <c r="AC23" i="73"/>
  <c r="AK23" i="73"/>
  <c r="AD23" i="73"/>
  <c r="AL23" i="73"/>
  <c r="AE23" i="73"/>
  <c r="AM23" i="73"/>
  <c r="AF23" i="73"/>
  <c r="AN23" i="73"/>
  <c r="Z23" i="73"/>
  <c r="F24" i="73"/>
  <c r="D24" i="73"/>
  <c r="E24" i="73"/>
  <c r="GO11" i="73"/>
  <c r="GO18" i="73"/>
  <c r="DP21" i="73"/>
  <c r="GO17" i="73"/>
  <c r="GO10" i="73"/>
  <c r="GO14" i="73"/>
  <c r="GO12" i="73"/>
  <c r="GO20" i="73"/>
  <c r="IA13" i="73"/>
  <c r="DP20" i="73"/>
  <c r="FB11" i="73"/>
  <c r="IS15" i="73"/>
  <c r="GO21" i="73"/>
  <c r="FB10" i="73"/>
  <c r="GO19" i="73"/>
  <c r="DP18" i="73"/>
  <c r="GO16" i="73"/>
  <c r="CE21" i="73"/>
  <c r="AS11" i="73"/>
  <c r="AS17" i="73"/>
  <c r="AS13" i="73"/>
  <c r="CE13" i="73"/>
  <c r="CE16" i="73"/>
  <c r="AS20" i="73"/>
  <c r="GO15" i="73"/>
  <c r="IA16" i="73"/>
  <c r="DP16" i="73"/>
  <c r="IA19" i="73"/>
  <c r="CE18" i="73"/>
  <c r="HY16" i="73"/>
  <c r="HZ16" i="73"/>
  <c r="HZ12" i="73"/>
  <c r="IS12" i="73"/>
  <c r="GO13" i="73"/>
  <c r="HZ13" i="73"/>
  <c r="HY13" i="73"/>
  <c r="HZ21" i="73"/>
  <c r="HZ14" i="73"/>
  <c r="CE15" i="73"/>
  <c r="IS13" i="73"/>
  <c r="IS19" i="73"/>
  <c r="A23" i="73"/>
  <c r="DP22" i="73"/>
  <c r="AS22" i="73"/>
  <c r="HZ22" i="73"/>
  <c r="CE22" i="73"/>
  <c r="GO22" i="73"/>
  <c r="C24" i="73"/>
  <c r="AR14" i="73"/>
  <c r="AR12" i="73"/>
  <c r="AR20" i="73"/>
  <c r="AQ20" i="73"/>
  <c r="FB15" i="73"/>
  <c r="FB14" i="73"/>
  <c r="HY12" i="73"/>
  <c r="IA12" i="73"/>
  <c r="AR21" i="73"/>
  <c r="AR19" i="73"/>
  <c r="AR17" i="73"/>
  <c r="AQ17" i="73"/>
  <c r="HY14" i="73"/>
  <c r="IA14" i="73"/>
  <c r="AS18" i="73"/>
  <c r="IS22" i="73"/>
  <c r="CE14" i="73"/>
  <c r="AS14" i="73"/>
  <c r="AQ14" i="73"/>
  <c r="IA15" i="73"/>
  <c r="AR13" i="73"/>
  <c r="AQ13" i="73"/>
  <c r="IS17" i="73"/>
  <c r="FB13" i="73"/>
  <c r="IA20" i="73"/>
  <c r="FB19" i="73"/>
  <c r="IS18" i="73"/>
  <c r="IA17" i="73"/>
  <c r="HZ19" i="73"/>
  <c r="HY19" i="73"/>
  <c r="HZ10" i="73"/>
  <c r="FB12" i="73"/>
  <c r="CE19" i="73"/>
  <c r="HY10" i="73"/>
  <c r="IA10" i="73"/>
  <c r="FB16" i="73"/>
  <c r="IS10" i="73"/>
  <c r="IS14" i="73"/>
  <c r="IS20" i="73"/>
  <c r="IS21" i="73"/>
  <c r="FB18" i="73"/>
  <c r="HY20" i="73"/>
  <c r="HZ20" i="73"/>
  <c r="HY15" i="73"/>
  <c r="HZ15" i="73"/>
  <c r="HZ11" i="73"/>
  <c r="HZ17" i="73"/>
  <c r="HY17" i="73"/>
  <c r="DP15" i="73"/>
  <c r="IS11" i="73"/>
  <c r="HY22" i="73"/>
  <c r="IA22" i="73"/>
  <c r="AS21" i="73"/>
  <c r="AQ21" i="73"/>
  <c r="DP19" i="73"/>
  <c r="IA18" i="73"/>
  <c r="AR22" i="73"/>
  <c r="AQ22" i="73"/>
  <c r="CD21" i="73"/>
  <c r="CC21" i="73"/>
  <c r="CD12" i="73"/>
  <c r="CD15" i="73"/>
  <c r="CC15" i="73"/>
  <c r="CE20" i="73"/>
  <c r="CD11" i="73"/>
  <c r="CC11" i="73"/>
  <c r="CC16" i="73"/>
  <c r="CD16" i="73"/>
  <c r="CE10" i="73"/>
  <c r="CC20" i="73"/>
  <c r="CD20" i="73"/>
  <c r="CD18" i="73"/>
  <c r="CC18" i="73"/>
  <c r="CE11" i="73"/>
  <c r="CD17" i="73"/>
  <c r="DP12" i="73"/>
  <c r="DP13" i="73"/>
  <c r="IA21" i="73"/>
  <c r="HY21" i="73"/>
  <c r="AQ12" i="73"/>
  <c r="AS12" i="73"/>
  <c r="DP14" i="73"/>
  <c r="AR18" i="73"/>
  <c r="AQ18" i="73"/>
  <c r="CD19" i="73"/>
  <c r="CC19" i="73"/>
  <c r="CE12" i="73"/>
  <c r="CC12" i="73"/>
  <c r="IA11" i="73"/>
  <c r="HY11" i="73"/>
  <c r="DP11" i="73"/>
  <c r="AQ11" i="73"/>
  <c r="AR11" i="73"/>
  <c r="FB21" i="73"/>
  <c r="DP17" i="73"/>
  <c r="AS15" i="73"/>
  <c r="AS16" i="73"/>
  <c r="FB22" i="73"/>
  <c r="HZ18" i="73"/>
  <c r="HY18" i="73"/>
  <c r="CC17" i="73"/>
  <c r="CE17" i="73"/>
  <c r="IS16" i="73"/>
  <c r="AQ15" i="73"/>
  <c r="AR15" i="73"/>
  <c r="AQ19" i="73"/>
  <c r="AS19" i="73"/>
  <c r="CC14" i="73"/>
  <c r="CD14" i="73"/>
  <c r="DP10" i="73"/>
  <c r="CD22" i="73"/>
  <c r="CC22" i="73"/>
  <c r="FB20" i="73"/>
  <c r="FB17" i="73"/>
  <c r="CC10" i="73"/>
  <c r="CD10" i="73"/>
  <c r="CD13" i="73"/>
  <c r="CC13" i="73"/>
  <c r="FA20" i="73"/>
  <c r="FC20" i="73"/>
  <c r="DQ10" i="73"/>
  <c r="DO10" i="73"/>
  <c r="DO11" i="73"/>
  <c r="DQ11" i="73"/>
  <c r="DQ14" i="73"/>
  <c r="DO14" i="73"/>
  <c r="DQ22" i="73"/>
  <c r="DO22" i="73"/>
  <c r="DO12" i="73"/>
  <c r="DQ12" i="73"/>
  <c r="DQ13" i="73"/>
  <c r="DO13" i="73"/>
  <c r="DQ17" i="73"/>
  <c r="DO17" i="73"/>
  <c r="GN13" i="73"/>
  <c r="GM13" i="73"/>
  <c r="DO18" i="73"/>
  <c r="DQ18" i="73"/>
  <c r="GM12" i="73"/>
  <c r="GN12" i="73"/>
  <c r="GN11" i="73"/>
  <c r="GM11" i="73"/>
  <c r="FC21" i="73"/>
  <c r="FA21" i="73"/>
  <c r="DQ15" i="73"/>
  <c r="DO15" i="73"/>
  <c r="DO20" i="73"/>
  <c r="DQ20" i="73"/>
  <c r="DQ21" i="73"/>
  <c r="DO21" i="73"/>
  <c r="DQ16" i="73"/>
  <c r="DO16" i="73"/>
  <c r="GN18" i="73"/>
  <c r="GM18" i="73"/>
  <c r="DO19" i="73"/>
  <c r="DQ19" i="73"/>
  <c r="FA18" i="73"/>
  <c r="FC18" i="73"/>
  <c r="GM16" i="73"/>
  <c r="GN16" i="73"/>
  <c r="FC16" i="73"/>
  <c r="FA16" i="73"/>
  <c r="GN10" i="73"/>
  <c r="GM10" i="73"/>
  <c r="GM21" i="73"/>
  <c r="GN21" i="73"/>
  <c r="GM22" i="73"/>
  <c r="GN22" i="73"/>
  <c r="AR16" i="73"/>
  <c r="AQ16" i="73"/>
  <c r="GM17" i="73"/>
  <c r="GN17" i="73"/>
  <c r="GN19" i="73"/>
  <c r="GM19" i="73"/>
  <c r="FA14" i="73"/>
  <c r="FC14" i="73"/>
  <c r="GM14" i="73"/>
  <c r="GN14" i="73"/>
  <c r="FA17" i="73"/>
  <c r="FC17" i="73"/>
  <c r="FA22" i="73"/>
  <c r="FC22" i="73"/>
  <c r="FA12" i="73"/>
  <c r="FC12" i="73"/>
  <c r="FC15" i="73"/>
  <c r="FA15" i="73"/>
  <c r="GM15" i="73"/>
  <c r="GN15" i="73"/>
  <c r="FA13" i="73"/>
  <c r="FC13" i="73"/>
  <c r="FA11" i="73"/>
  <c r="FC11" i="73"/>
  <c r="FA10" i="73"/>
  <c r="FC10" i="73"/>
  <c r="FC19" i="73"/>
  <c r="FA19" i="73"/>
  <c r="GM20" i="73"/>
  <c r="GN20" i="73"/>
  <c r="DG23" i="73"/>
  <c r="GY23" i="73"/>
  <c r="FX23" i="73"/>
  <c r="CK23" i="73"/>
  <c r="FT23" i="73"/>
  <c r="FG23" i="73"/>
  <c r="DI23" i="73"/>
  <c r="CS23" i="73"/>
  <c r="FN23" i="73"/>
  <c r="GC23" i="73"/>
  <c r="CM23" i="73"/>
  <c r="CQ23" i="73"/>
  <c r="GZ23" i="73"/>
  <c r="CN23" i="73"/>
  <c r="FQ23" i="73"/>
  <c r="HM23" i="73"/>
  <c r="DL23" i="73"/>
  <c r="CX23" i="73"/>
  <c r="GS23" i="73"/>
  <c r="GV23" i="73"/>
  <c r="CT23" i="73"/>
  <c r="CU23" i="73"/>
  <c r="HI23" i="73"/>
  <c r="GF23" i="73"/>
  <c r="HC23" i="73"/>
  <c r="DE23" i="73"/>
  <c r="CY23" i="73"/>
  <c r="FO23" i="73"/>
  <c r="GD23" i="73"/>
  <c r="FI23" i="73"/>
  <c r="GG23" i="73"/>
  <c r="HA23" i="73"/>
  <c r="CZ23" i="73"/>
  <c r="HO23" i="73"/>
  <c r="GJ23" i="73"/>
  <c r="CL23" i="73"/>
  <c r="FS23" i="73"/>
  <c r="HQ23" i="73"/>
  <c r="CI23" i="73"/>
  <c r="CH23" i="73"/>
  <c r="FR23" i="73"/>
  <c r="HP23" i="73"/>
  <c r="HR23" i="73"/>
  <c r="HJ23" i="73"/>
  <c r="FM23" i="73"/>
  <c r="HV23" i="73"/>
  <c r="GI23" i="73"/>
  <c r="FE23" i="73"/>
  <c r="GT23" i="73"/>
  <c r="GH23" i="73"/>
  <c r="CV23" i="73"/>
  <c r="FF23" i="73"/>
  <c r="GR23" i="73"/>
  <c r="FW23" i="73"/>
  <c r="DM23" i="73"/>
  <c r="FK23" i="73"/>
  <c r="CO23" i="73"/>
  <c r="GU23" i="73"/>
  <c r="GE23" i="73"/>
  <c r="HW23" i="73"/>
  <c r="DF23" i="73"/>
  <c r="HF23" i="73"/>
  <c r="FL23" i="73"/>
  <c r="HH23" i="73"/>
  <c r="DB23" i="73"/>
  <c r="DC23" i="73"/>
  <c r="HN23" i="73"/>
  <c r="GW23" i="73"/>
  <c r="HS23" i="73"/>
  <c r="HD23" i="73"/>
  <c r="FJ23" i="73"/>
  <c r="GB23" i="73"/>
  <c r="CJ23" i="73"/>
  <c r="DD23" i="73"/>
  <c r="FP23" i="73"/>
  <c r="GK23" i="73"/>
  <c r="HU23" i="73"/>
  <c r="GQ23" i="73"/>
  <c r="FY23" i="73"/>
  <c r="HK23" i="73"/>
  <c r="HT23" i="73"/>
  <c r="FZ23" i="73"/>
  <c r="CR23" i="73"/>
  <c r="HL23" i="73"/>
  <c r="DJ23" i="73"/>
  <c r="FH23" i="73"/>
  <c r="HB23" i="73"/>
  <c r="DH23" i="73"/>
  <c r="DK23" i="73"/>
  <c r="HE23" i="73"/>
  <c r="CG23" i="73"/>
  <c r="GX23" i="73"/>
  <c r="FV23" i="73"/>
  <c r="GA23" i="73"/>
  <c r="CP23" i="73"/>
  <c r="DA23" i="73"/>
  <c r="CI24" i="73"/>
  <c r="EP24" i="73" l="1"/>
  <c r="EX24" i="73"/>
  <c r="EQ24" i="73"/>
  <c r="EY24" i="73"/>
  <c r="EJ24" i="73"/>
  <c r="ER24" i="73"/>
  <c r="EK24" i="73"/>
  <c r="ES24" i="73"/>
  <c r="EL24" i="73"/>
  <c r="ET24" i="73"/>
  <c r="EM24" i="73"/>
  <c r="EU24" i="73"/>
  <c r="EN24" i="73"/>
  <c r="EV24" i="73"/>
  <c r="EO24" i="73"/>
  <c r="EW24" i="73"/>
  <c r="DZ24" i="73"/>
  <c r="EH24" i="73"/>
  <c r="DS24" i="73"/>
  <c r="EA24" i="73"/>
  <c r="DT24" i="73"/>
  <c r="EB24" i="73"/>
  <c r="DU24" i="73"/>
  <c r="EC24" i="73"/>
  <c r="DV24" i="73"/>
  <c r="ED24" i="73"/>
  <c r="DW24" i="73"/>
  <c r="EE24" i="73"/>
  <c r="DX24" i="73"/>
  <c r="EF24" i="73"/>
  <c r="DY24" i="73"/>
  <c r="EG24" i="73"/>
  <c r="BN24" i="73"/>
  <c r="BT24" i="73"/>
  <c r="BZ24" i="73"/>
  <c r="BP24" i="73"/>
  <c r="BV24" i="73"/>
  <c r="BQ24" i="73"/>
  <c r="BY24" i="73"/>
  <c r="BR24" i="73"/>
  <c r="CA24" i="73"/>
  <c r="BL24" i="73"/>
  <c r="BU24" i="73"/>
  <c r="BW24" i="73"/>
  <c r="BX24" i="73"/>
  <c r="BM24" i="73"/>
  <c r="BS24" i="73"/>
  <c r="IG24" i="73"/>
  <c r="IM24" i="73"/>
  <c r="BO24" i="73"/>
  <c r="IE24" i="73"/>
  <c r="IK24" i="73"/>
  <c r="IQ24" i="73"/>
  <c r="IC24" i="73"/>
  <c r="IL24" i="73"/>
  <c r="ID24" i="73"/>
  <c r="IN24" i="73"/>
  <c r="II24" i="73"/>
  <c r="IJ24" i="73"/>
  <c r="IH24" i="73"/>
  <c r="IO24" i="73"/>
  <c r="IP24" i="73"/>
  <c r="IR24" i="73"/>
  <c r="IF24" i="73"/>
  <c r="AV24" i="73"/>
  <c r="BD24" i="73"/>
  <c r="AW24" i="73"/>
  <c r="BE24" i="73"/>
  <c r="AX24" i="73"/>
  <c r="BF24" i="73"/>
  <c r="AY24" i="73"/>
  <c r="BG24" i="73"/>
  <c r="AZ24" i="73"/>
  <c r="BH24" i="73"/>
  <c r="BA24" i="73"/>
  <c r="BI24" i="73"/>
  <c r="BB24" i="73"/>
  <c r="BJ24" i="73"/>
  <c r="AU24" i="73"/>
  <c r="BC24" i="73"/>
  <c r="X24" i="73"/>
  <c r="Q24" i="73"/>
  <c r="S24" i="73"/>
  <c r="T24" i="73"/>
  <c r="P24" i="73"/>
  <c r="R24" i="73"/>
  <c r="I24" i="73"/>
  <c r="U24" i="73"/>
  <c r="V24" i="73"/>
  <c r="W24" i="73"/>
  <c r="L24" i="73"/>
  <c r="N24" i="73"/>
  <c r="J24" i="73"/>
  <c r="K24" i="73"/>
  <c r="M24" i="73"/>
  <c r="O24" i="73"/>
  <c r="G12" i="111"/>
  <c r="H12" i="111"/>
  <c r="Q12" i="111"/>
  <c r="P12" i="111"/>
  <c r="C21" i="65"/>
  <c r="AH24" i="73"/>
  <c r="AA24" i="73"/>
  <c r="AI24" i="73"/>
  <c r="AB24" i="73"/>
  <c r="AJ24" i="73"/>
  <c r="AC24" i="73"/>
  <c r="AK24" i="73"/>
  <c r="AD24" i="73"/>
  <c r="AL24" i="73"/>
  <c r="AE24" i="73"/>
  <c r="AM24" i="73"/>
  <c r="AF24" i="73"/>
  <c r="AN24" i="73"/>
  <c r="AG24" i="73"/>
  <c r="AO24" i="73"/>
  <c r="Z24" i="73"/>
  <c r="E25" i="73"/>
  <c r="F25" i="73"/>
  <c r="D25" i="73"/>
  <c r="FB23" i="73"/>
  <c r="FA23" i="73"/>
  <c r="CE23" i="73"/>
  <c r="DQ23" i="73"/>
  <c r="AS23" i="73"/>
  <c r="DO23" i="73"/>
  <c r="DP23" i="73"/>
  <c r="IA23" i="73"/>
  <c r="FC23" i="73"/>
  <c r="IS23" i="73"/>
  <c r="GO23" i="73"/>
  <c r="CD23" i="73"/>
  <c r="CC23" i="73"/>
  <c r="AQ23" i="73"/>
  <c r="AR23" i="73"/>
  <c r="A24" i="73"/>
  <c r="HY23" i="73"/>
  <c r="HZ23" i="73"/>
  <c r="GN23" i="73"/>
  <c r="GM23" i="73"/>
  <c r="C25" i="73"/>
  <c r="DD24" i="73"/>
  <c r="CS24" i="73"/>
  <c r="CK24" i="73"/>
  <c r="GV24" i="73"/>
  <c r="GX24" i="73"/>
  <c r="CQ24" i="73"/>
  <c r="HC24" i="73"/>
  <c r="HJ24" i="73"/>
  <c r="HV24" i="73"/>
  <c r="GG24" i="73"/>
  <c r="DF24" i="73"/>
  <c r="FE24" i="73"/>
  <c r="GW24" i="73"/>
  <c r="DG24" i="73"/>
  <c r="HO24" i="73"/>
  <c r="DM24" i="73"/>
  <c r="HD24" i="73"/>
  <c r="GH24" i="73"/>
  <c r="HA24" i="73"/>
  <c r="DL24" i="73"/>
  <c r="HH24" i="73"/>
  <c r="DH24" i="73"/>
  <c r="GD24" i="73"/>
  <c r="DC24" i="73"/>
  <c r="FW24" i="73"/>
  <c r="HK24" i="73"/>
  <c r="FH24" i="73"/>
  <c r="FS24" i="73"/>
  <c r="FZ24" i="73"/>
  <c r="CT24" i="73"/>
  <c r="HS24" i="73"/>
  <c r="DA24" i="73"/>
  <c r="CP24" i="73"/>
  <c r="CY24" i="73"/>
  <c r="FM24" i="73"/>
  <c r="FQ24" i="73"/>
  <c r="HU24" i="73"/>
  <c r="DI24" i="73"/>
  <c r="FL24" i="73"/>
  <c r="CX24" i="73"/>
  <c r="HR24" i="73"/>
  <c r="HP24" i="73"/>
  <c r="GQ24" i="73"/>
  <c r="GC24" i="73"/>
  <c r="CZ24" i="73"/>
  <c r="DJ24" i="73"/>
  <c r="CV24" i="73"/>
  <c r="GU24" i="73"/>
  <c r="CO24" i="73"/>
  <c r="HQ24" i="73"/>
  <c r="GE24" i="73"/>
  <c r="GF24" i="73"/>
  <c r="HF24" i="73"/>
  <c r="FG24" i="73"/>
  <c r="GT24" i="73"/>
  <c r="GB24" i="73"/>
  <c r="FY24" i="73"/>
  <c r="HE24" i="73"/>
  <c r="FI24" i="73"/>
  <c r="HW24" i="73"/>
  <c r="FF24" i="73"/>
  <c r="CU24" i="73"/>
  <c r="CH24" i="73"/>
  <c r="CL24" i="73"/>
  <c r="CM24" i="73"/>
  <c r="HB24" i="73"/>
  <c r="FO24" i="73"/>
  <c r="GJ24" i="73"/>
  <c r="DB24" i="73"/>
  <c r="CG24" i="73"/>
  <c r="FX24" i="73"/>
  <c r="FJ24" i="73"/>
  <c r="FT24" i="73"/>
  <c r="DK24" i="73"/>
  <c r="HL24" i="73"/>
  <c r="HM24" i="73"/>
  <c r="GR24" i="73"/>
  <c r="CR24" i="73"/>
  <c r="FP24" i="73"/>
  <c r="CJ24" i="73"/>
  <c r="GZ24" i="73"/>
  <c r="GS24" i="73"/>
  <c r="FK24" i="73"/>
  <c r="FV24" i="73"/>
  <c r="CN24" i="73"/>
  <c r="FN24" i="73"/>
  <c r="GA24" i="73"/>
  <c r="HT24" i="73"/>
  <c r="HI24" i="73"/>
  <c r="DE24" i="73"/>
  <c r="GK24" i="73"/>
  <c r="GI24" i="73"/>
  <c r="HN24" i="73"/>
  <c r="GY24" i="73"/>
  <c r="FR24" i="73"/>
  <c r="EP25" i="73" l="1"/>
  <c r="EX25" i="73"/>
  <c r="EQ25" i="73"/>
  <c r="EY25" i="73"/>
  <c r="EJ25" i="73"/>
  <c r="ER25" i="73"/>
  <c r="EK25" i="73"/>
  <c r="ES25" i="73"/>
  <c r="EL25" i="73"/>
  <c r="ET25" i="73"/>
  <c r="EM25" i="73"/>
  <c r="EU25" i="73"/>
  <c r="EN25" i="73"/>
  <c r="EV25" i="73"/>
  <c r="EW25" i="73"/>
  <c r="EO25" i="73"/>
  <c r="DZ25" i="73"/>
  <c r="EH25" i="73"/>
  <c r="DS25" i="73"/>
  <c r="EA25" i="73"/>
  <c r="DT25" i="73"/>
  <c r="EB25" i="73"/>
  <c r="DU25" i="73"/>
  <c r="EC25" i="73"/>
  <c r="DV25" i="73"/>
  <c r="ED25" i="73"/>
  <c r="DW25" i="73"/>
  <c r="EE25" i="73"/>
  <c r="DX25" i="73"/>
  <c r="EF25" i="73"/>
  <c r="DY25" i="73"/>
  <c r="EG25" i="73"/>
  <c r="BP25" i="73"/>
  <c r="BV25" i="73"/>
  <c r="BL25" i="73"/>
  <c r="BR25" i="73"/>
  <c r="BX25" i="73"/>
  <c r="BS25" i="73"/>
  <c r="CA25" i="73"/>
  <c r="BT25" i="73"/>
  <c r="BN25" i="73"/>
  <c r="BW25" i="73"/>
  <c r="BY25" i="73"/>
  <c r="BZ25" i="73"/>
  <c r="BM25" i="73"/>
  <c r="BO25" i="73"/>
  <c r="BU25" i="73"/>
  <c r="IC25" i="73"/>
  <c r="II25" i="73"/>
  <c r="IO25" i="73"/>
  <c r="BQ25" i="73"/>
  <c r="IG25" i="73"/>
  <c r="IM25" i="73"/>
  <c r="IE25" i="73"/>
  <c r="IN25" i="73"/>
  <c r="IF25" i="73"/>
  <c r="IP25" i="73"/>
  <c r="IH25" i="73"/>
  <c r="IJ25" i="73"/>
  <c r="ID25" i="73"/>
  <c r="IL25" i="73"/>
  <c r="IQ25" i="73"/>
  <c r="IR25" i="73"/>
  <c r="IK25" i="73"/>
  <c r="AV25" i="73"/>
  <c r="BD25" i="73"/>
  <c r="AW25" i="73"/>
  <c r="BE25" i="73"/>
  <c r="AX25" i="73"/>
  <c r="BF25" i="73"/>
  <c r="AY25" i="73"/>
  <c r="BG25" i="73"/>
  <c r="AZ25" i="73"/>
  <c r="BH25" i="73"/>
  <c r="BA25" i="73"/>
  <c r="BI25" i="73"/>
  <c r="BB25" i="73"/>
  <c r="BJ25" i="73"/>
  <c r="AU25" i="73"/>
  <c r="BC25" i="73"/>
  <c r="X25" i="73"/>
  <c r="Q25" i="73"/>
  <c r="S25" i="73"/>
  <c r="T25" i="73"/>
  <c r="W25" i="73"/>
  <c r="P25" i="73"/>
  <c r="I25" i="73"/>
  <c r="L25" i="73"/>
  <c r="U25" i="73"/>
  <c r="N25" i="73"/>
  <c r="K25" i="73"/>
  <c r="M25" i="73"/>
  <c r="O25" i="73"/>
  <c r="R25" i="73"/>
  <c r="V25" i="73"/>
  <c r="J25" i="73"/>
  <c r="C22" i="65"/>
  <c r="AA25" i="73"/>
  <c r="AI25" i="73"/>
  <c r="AB25" i="73"/>
  <c r="AJ25" i="73"/>
  <c r="AC25" i="73"/>
  <c r="AK25" i="73"/>
  <c r="AD25" i="73"/>
  <c r="AL25" i="73"/>
  <c r="AE25" i="73"/>
  <c r="AM25" i="73"/>
  <c r="AF25" i="73"/>
  <c r="AN25" i="73"/>
  <c r="AG25" i="73"/>
  <c r="AO25" i="73"/>
  <c r="AH25" i="73"/>
  <c r="Z25" i="73"/>
  <c r="E26" i="73"/>
  <c r="F26" i="73"/>
  <c r="D26" i="73"/>
  <c r="FC24" i="73"/>
  <c r="CC24" i="73"/>
  <c r="CD24" i="73"/>
  <c r="IS24" i="73"/>
  <c r="AS24" i="73"/>
  <c r="DQ24" i="73"/>
  <c r="HY24" i="73"/>
  <c r="HZ24" i="73"/>
  <c r="AR24" i="73"/>
  <c r="AQ24" i="73"/>
  <c r="CE24" i="73"/>
  <c r="GO24" i="73"/>
  <c r="IA24" i="73"/>
  <c r="FB24" i="73"/>
  <c r="FA24" i="73"/>
  <c r="GM24" i="73"/>
  <c r="GN24" i="73"/>
  <c r="DO24" i="73"/>
  <c r="DP24" i="73"/>
  <c r="A25" i="73"/>
  <c r="C26" i="73"/>
  <c r="HE25" i="73"/>
  <c r="FP25" i="73"/>
  <c r="HQ25" i="73"/>
  <c r="GT25" i="73"/>
  <c r="DH25" i="73"/>
  <c r="HD25" i="73"/>
  <c r="GC25" i="73"/>
  <c r="GV25" i="73"/>
  <c r="HT25" i="73"/>
  <c r="HL25" i="73"/>
  <c r="FH25" i="73"/>
  <c r="DF25" i="73"/>
  <c r="HP25" i="73"/>
  <c r="GU25" i="73"/>
  <c r="FG25" i="73"/>
  <c r="FR25" i="73"/>
  <c r="DE25" i="73"/>
  <c r="CH25" i="73"/>
  <c r="CT25" i="73"/>
  <c r="FE25" i="73"/>
  <c r="FK25" i="73"/>
  <c r="DK25" i="73"/>
  <c r="GF25" i="73"/>
  <c r="DJ25" i="73"/>
  <c r="CQ25" i="73"/>
  <c r="HC25" i="73"/>
  <c r="CK25" i="73"/>
  <c r="CY25" i="73"/>
  <c r="DG25" i="73"/>
  <c r="HK25" i="73"/>
  <c r="CS25" i="73"/>
  <c r="CL25" i="73"/>
  <c r="FI25" i="73"/>
  <c r="DB25" i="73"/>
  <c r="DL25" i="73"/>
  <c r="FN25" i="73"/>
  <c r="DC25" i="73"/>
  <c r="CU25" i="73"/>
  <c r="HO25" i="73"/>
  <c r="FO25" i="73"/>
  <c r="GG25" i="73"/>
  <c r="CV25" i="73"/>
  <c r="HB25" i="73"/>
  <c r="FQ25" i="73"/>
  <c r="CR25" i="73"/>
  <c r="GW25" i="73"/>
  <c r="GE25" i="73"/>
  <c r="FL25" i="73"/>
  <c r="FT25" i="73"/>
  <c r="GB25" i="73"/>
  <c r="HU25" i="73"/>
  <c r="CP25" i="73"/>
  <c r="DI25" i="73"/>
  <c r="FS25" i="73"/>
  <c r="HA25" i="73"/>
  <c r="CM25" i="73"/>
  <c r="HM25" i="73"/>
  <c r="DM25" i="73"/>
  <c r="HF25" i="73"/>
  <c r="CI25" i="73"/>
  <c r="DA25" i="73"/>
  <c r="FZ25" i="73"/>
  <c r="HJ25" i="73"/>
  <c r="HV25" i="73"/>
  <c r="GK25" i="73"/>
  <c r="HS25" i="73"/>
  <c r="FW25" i="73"/>
  <c r="GI25" i="73"/>
  <c r="FV25" i="73"/>
  <c r="HW25" i="73"/>
  <c r="HH25" i="73"/>
  <c r="GA25" i="73"/>
  <c r="FF25" i="73"/>
  <c r="CX25" i="73"/>
  <c r="HR25" i="73"/>
  <c r="GX25" i="73"/>
  <c r="FM25" i="73"/>
  <c r="GJ25" i="73"/>
  <c r="HI25" i="73"/>
  <c r="CO25" i="73"/>
  <c r="GQ25" i="73"/>
  <c r="CZ25" i="73"/>
  <c r="CN25" i="73"/>
  <c r="GY25" i="73"/>
  <c r="DD25" i="73"/>
  <c r="GZ25" i="73"/>
  <c r="HN25" i="73"/>
  <c r="GR25" i="73"/>
  <c r="GH25" i="73"/>
  <c r="FJ25" i="73"/>
  <c r="CG25" i="73"/>
  <c r="FY25" i="73"/>
  <c r="FX25" i="73"/>
  <c r="CJ25" i="73"/>
  <c r="GS25" i="73"/>
  <c r="GD25" i="73"/>
  <c r="EP26" i="73" l="1"/>
  <c r="EX26" i="73"/>
  <c r="EQ26" i="73"/>
  <c r="EY26" i="73"/>
  <c r="EJ26" i="73"/>
  <c r="ER26" i="73"/>
  <c r="EK26" i="73"/>
  <c r="ES26" i="73"/>
  <c r="EL26" i="73"/>
  <c r="ET26" i="73"/>
  <c r="EM26" i="73"/>
  <c r="EU26" i="73"/>
  <c r="EN26" i="73"/>
  <c r="EV26" i="73"/>
  <c r="EO26" i="73"/>
  <c r="DZ26" i="73"/>
  <c r="EH26" i="73"/>
  <c r="EW26" i="73"/>
  <c r="DS26" i="73"/>
  <c r="EA26" i="73"/>
  <c r="DT26" i="73"/>
  <c r="EB26" i="73"/>
  <c r="DU26" i="73"/>
  <c r="EC26" i="73"/>
  <c r="DV26" i="73"/>
  <c r="ED26" i="73"/>
  <c r="DW26" i="73"/>
  <c r="EE26" i="73"/>
  <c r="DX26" i="73"/>
  <c r="EF26" i="73"/>
  <c r="DY26" i="73"/>
  <c r="EG26" i="73"/>
  <c r="BL26" i="73"/>
  <c r="BR26" i="73"/>
  <c r="BX26" i="73"/>
  <c r="BN26" i="73"/>
  <c r="BT26" i="73"/>
  <c r="BZ26" i="73"/>
  <c r="BU26" i="73"/>
  <c r="BM26" i="73"/>
  <c r="BV26" i="73"/>
  <c r="BP26" i="73"/>
  <c r="BY26" i="73"/>
  <c r="CA26" i="73"/>
  <c r="BO26" i="73"/>
  <c r="BQ26" i="73"/>
  <c r="BW26" i="73"/>
  <c r="IE26" i="73"/>
  <c r="IK26" i="73"/>
  <c r="IQ26" i="73"/>
  <c r="IC26" i="73"/>
  <c r="II26" i="73"/>
  <c r="IO26" i="73"/>
  <c r="IG26" i="73"/>
  <c r="IP26" i="73"/>
  <c r="IH26" i="73"/>
  <c r="IR26" i="73"/>
  <c r="BS26" i="73"/>
  <c r="ID26" i="73"/>
  <c r="IF26" i="73"/>
  <c r="IL26" i="73"/>
  <c r="IN26" i="73"/>
  <c r="IJ26" i="73"/>
  <c r="IM26" i="73"/>
  <c r="AV26" i="73"/>
  <c r="BD26" i="73"/>
  <c r="AY26" i="73"/>
  <c r="BG26" i="73"/>
  <c r="AZ26" i="73"/>
  <c r="BH26" i="73"/>
  <c r="BA26" i="73"/>
  <c r="BI26" i="73"/>
  <c r="BB26" i="73"/>
  <c r="BJ26" i="73"/>
  <c r="AU26" i="73"/>
  <c r="BC26" i="73"/>
  <c r="AW26" i="73"/>
  <c r="AX26" i="73"/>
  <c r="X26" i="73"/>
  <c r="BE26" i="73"/>
  <c r="Q26" i="73"/>
  <c r="BF26" i="73"/>
  <c r="S26" i="73"/>
  <c r="T26" i="73"/>
  <c r="P26" i="73"/>
  <c r="R26" i="73"/>
  <c r="I26" i="73"/>
  <c r="U26" i="73"/>
  <c r="V26" i="73"/>
  <c r="W26" i="73"/>
  <c r="L26" i="73"/>
  <c r="N26" i="73"/>
  <c r="M26" i="73"/>
  <c r="J26" i="73"/>
  <c r="K26" i="73"/>
  <c r="O26" i="73"/>
  <c r="C23" i="65"/>
  <c r="AB26" i="73"/>
  <c r="AJ26" i="73"/>
  <c r="AC26" i="73"/>
  <c r="AK26" i="73"/>
  <c r="AD26" i="73"/>
  <c r="AL26" i="73"/>
  <c r="AE26" i="73"/>
  <c r="AM26" i="73"/>
  <c r="AF26" i="73"/>
  <c r="AN26" i="73"/>
  <c r="AG26" i="73"/>
  <c r="AO26" i="73"/>
  <c r="AH26" i="73"/>
  <c r="AA26" i="73"/>
  <c r="AI26" i="73"/>
  <c r="Z26" i="73"/>
  <c r="F27" i="73"/>
  <c r="D27" i="73"/>
  <c r="E27" i="73"/>
  <c r="A26" i="73"/>
  <c r="FB25" i="73"/>
  <c r="FA25" i="73"/>
  <c r="FC25" i="73"/>
  <c r="DO25" i="73"/>
  <c r="DP25" i="73"/>
  <c r="GM25" i="73"/>
  <c r="GN25" i="73"/>
  <c r="CC25" i="73"/>
  <c r="CD25" i="73"/>
  <c r="CE25" i="73"/>
  <c r="AS25" i="73"/>
  <c r="HY25" i="73"/>
  <c r="HZ25" i="73"/>
  <c r="DQ25" i="73"/>
  <c r="IA25" i="73"/>
  <c r="GO25" i="73"/>
  <c r="AR25" i="73"/>
  <c r="AQ25" i="73"/>
  <c r="IS25" i="73"/>
  <c r="C27" i="73"/>
  <c r="CR26" i="73"/>
  <c r="HN26" i="73"/>
  <c r="GV26" i="73"/>
  <c r="FZ26" i="73"/>
  <c r="HE26" i="73"/>
  <c r="HS26" i="73"/>
  <c r="FX26" i="73"/>
  <c r="GZ26" i="73"/>
  <c r="CK26" i="73"/>
  <c r="HT26" i="73"/>
  <c r="GK26" i="73"/>
  <c r="FT26" i="73"/>
  <c r="FM26" i="73"/>
  <c r="GH26" i="73"/>
  <c r="CY26" i="73"/>
  <c r="CJ26" i="73"/>
  <c r="CN26" i="73"/>
  <c r="GQ26" i="73"/>
  <c r="GB26" i="73"/>
  <c r="FV26" i="73"/>
  <c r="CH26" i="73"/>
  <c r="DL26" i="73"/>
  <c r="GG26" i="73"/>
  <c r="GT26" i="73"/>
  <c r="DJ26" i="73"/>
  <c r="GR26" i="73"/>
  <c r="GC26" i="73"/>
  <c r="DG26" i="73"/>
  <c r="HK26" i="73"/>
  <c r="DE26" i="73"/>
  <c r="FR26" i="73"/>
  <c r="CM26" i="73"/>
  <c r="CV26" i="73"/>
  <c r="HW26" i="73"/>
  <c r="HM26" i="73"/>
  <c r="GA26" i="73"/>
  <c r="HJ26" i="73"/>
  <c r="FP26" i="73"/>
  <c r="DH26" i="73"/>
  <c r="CL26" i="73"/>
  <c r="FQ26" i="73"/>
  <c r="HI26" i="73"/>
  <c r="GX26" i="73"/>
  <c r="DD26" i="73"/>
  <c r="GJ26" i="73"/>
  <c r="GW26" i="73"/>
  <c r="HR26" i="73"/>
  <c r="FW26" i="73"/>
  <c r="HL26" i="73"/>
  <c r="HD26" i="73"/>
  <c r="FK26" i="73"/>
  <c r="GY26" i="73"/>
  <c r="HO26" i="73"/>
  <c r="FI26" i="73"/>
  <c r="GE26" i="73"/>
  <c r="HB26" i="73"/>
  <c r="DK26" i="73"/>
  <c r="DA26" i="73"/>
  <c r="GS26" i="73"/>
  <c r="HF26" i="73"/>
  <c r="CU26" i="73"/>
  <c r="CO26" i="73"/>
  <c r="DB26" i="73"/>
  <c r="FL26" i="73"/>
  <c r="FH26" i="73"/>
  <c r="CX26" i="73"/>
  <c r="DM26" i="73"/>
  <c r="FJ26" i="73"/>
  <c r="HH26" i="73"/>
  <c r="HQ26" i="73"/>
  <c r="CT26" i="73"/>
  <c r="GD26" i="73"/>
  <c r="DC26" i="73"/>
  <c r="CI26" i="73"/>
  <c r="CZ26" i="73"/>
  <c r="FN26" i="73"/>
  <c r="FS26" i="73"/>
  <c r="HA26" i="73"/>
  <c r="DF26" i="73"/>
  <c r="HC26" i="73"/>
  <c r="CG26" i="73"/>
  <c r="DI26" i="73"/>
  <c r="CP26" i="73"/>
  <c r="HP26" i="73"/>
  <c r="CS26" i="73"/>
  <c r="CQ26" i="73"/>
  <c r="FF26" i="73"/>
  <c r="GF26" i="73"/>
  <c r="FE26" i="73"/>
  <c r="GI26" i="73"/>
  <c r="FG26" i="73"/>
  <c r="HV26" i="73"/>
  <c r="HU26" i="73"/>
  <c r="FY26" i="73"/>
  <c r="GU26" i="73"/>
  <c r="FO26" i="73"/>
  <c r="EP27" i="73" l="1"/>
  <c r="EX27" i="73"/>
  <c r="EQ27" i="73"/>
  <c r="EY27" i="73"/>
  <c r="EJ27" i="73"/>
  <c r="ER27" i="73"/>
  <c r="EK27" i="73"/>
  <c r="ES27" i="73"/>
  <c r="EL27" i="73"/>
  <c r="ET27" i="73"/>
  <c r="EM27" i="73"/>
  <c r="EU27" i="73"/>
  <c r="EN27" i="73"/>
  <c r="EV27" i="73"/>
  <c r="EO27" i="73"/>
  <c r="EW27" i="73"/>
  <c r="DZ27" i="73"/>
  <c r="EH27" i="73"/>
  <c r="DS27" i="73"/>
  <c r="EA27" i="73"/>
  <c r="DT27" i="73"/>
  <c r="EB27" i="73"/>
  <c r="DU27" i="73"/>
  <c r="EC27" i="73"/>
  <c r="DV27" i="73"/>
  <c r="ED27" i="73"/>
  <c r="DW27" i="73"/>
  <c r="EE27" i="73"/>
  <c r="DX27" i="73"/>
  <c r="EF27" i="73"/>
  <c r="DY27" i="73"/>
  <c r="EG27" i="73"/>
  <c r="BN27" i="73"/>
  <c r="BT27" i="73"/>
  <c r="BZ27" i="73"/>
  <c r="BP27" i="73"/>
  <c r="BV27" i="73"/>
  <c r="BM27" i="73"/>
  <c r="BW27" i="73"/>
  <c r="BO27" i="73"/>
  <c r="BX27" i="73"/>
  <c r="BR27" i="73"/>
  <c r="CA27" i="73"/>
  <c r="BL27" i="73"/>
  <c r="BQ27" i="73"/>
  <c r="BS27" i="73"/>
  <c r="BY27" i="73"/>
  <c r="IG27" i="73"/>
  <c r="IM27" i="73"/>
  <c r="BU27" i="73"/>
  <c r="IE27" i="73"/>
  <c r="IK27" i="73"/>
  <c r="IQ27" i="73"/>
  <c r="II27" i="73"/>
  <c r="IR27" i="73"/>
  <c r="IJ27" i="73"/>
  <c r="IC27" i="73"/>
  <c r="IO27" i="73"/>
  <c r="ID27" i="73"/>
  <c r="IP27" i="73"/>
  <c r="IN27" i="73"/>
  <c r="IF27" i="73"/>
  <c r="IH27" i="73"/>
  <c r="IL27" i="73"/>
  <c r="AV27" i="73"/>
  <c r="BD27" i="73"/>
  <c r="AY27" i="73"/>
  <c r="BG27" i="73"/>
  <c r="AZ27" i="73"/>
  <c r="BH27" i="73"/>
  <c r="BA27" i="73"/>
  <c r="BI27" i="73"/>
  <c r="BB27" i="73"/>
  <c r="BJ27" i="73"/>
  <c r="AU27" i="73"/>
  <c r="BC27" i="73"/>
  <c r="BF27" i="73"/>
  <c r="X27" i="73"/>
  <c r="Q27" i="73"/>
  <c r="AW27" i="73"/>
  <c r="S27" i="73"/>
  <c r="AX27" i="73"/>
  <c r="T27" i="73"/>
  <c r="W27" i="73"/>
  <c r="P27" i="73"/>
  <c r="BE27" i="73"/>
  <c r="I27" i="73"/>
  <c r="L27" i="73"/>
  <c r="U27" i="73"/>
  <c r="N27" i="73"/>
  <c r="M27" i="73"/>
  <c r="O27" i="73"/>
  <c r="R27" i="73"/>
  <c r="J27" i="73"/>
  <c r="V27" i="73"/>
  <c r="K27" i="73"/>
  <c r="C24" i="65"/>
  <c r="AC27" i="73"/>
  <c r="AK27" i="73"/>
  <c r="AD27" i="73"/>
  <c r="AL27" i="73"/>
  <c r="AE27" i="73"/>
  <c r="AM27" i="73"/>
  <c r="AF27" i="73"/>
  <c r="AN27" i="73"/>
  <c r="AG27" i="73"/>
  <c r="AO27" i="73"/>
  <c r="AH27" i="73"/>
  <c r="AA27" i="73"/>
  <c r="AI27" i="73"/>
  <c r="AB27" i="73"/>
  <c r="AJ27" i="73"/>
  <c r="Z27" i="73"/>
  <c r="E28" i="73"/>
  <c r="F28" i="73"/>
  <c r="D28" i="73"/>
  <c r="A27" i="73"/>
  <c r="FA26" i="73"/>
  <c r="FB26" i="73"/>
  <c r="FC26" i="73"/>
  <c r="AR26" i="73"/>
  <c r="AQ26" i="73"/>
  <c r="HZ26" i="73"/>
  <c r="HY26" i="73"/>
  <c r="CD26" i="73"/>
  <c r="CC26" i="73"/>
  <c r="DO26" i="73"/>
  <c r="DP26" i="73"/>
  <c r="IS26" i="73"/>
  <c r="CE26" i="73"/>
  <c r="GM26" i="73"/>
  <c r="GN26" i="73"/>
  <c r="IA26" i="73"/>
  <c r="GO26" i="73"/>
  <c r="AS26" i="73"/>
  <c r="DQ26" i="73"/>
  <c r="C28" i="73"/>
  <c r="FN27" i="73"/>
  <c r="FI27" i="73"/>
  <c r="GZ27" i="73"/>
  <c r="HA27" i="73"/>
  <c r="GY27" i="73"/>
  <c r="DH27" i="73"/>
  <c r="GQ27" i="73"/>
  <c r="GH27" i="73"/>
  <c r="DB27" i="73"/>
  <c r="HC27" i="73"/>
  <c r="HR27" i="73"/>
  <c r="FS27" i="73"/>
  <c r="CP27" i="73"/>
  <c r="FJ27" i="73"/>
  <c r="GR27" i="73"/>
  <c r="HL27" i="73"/>
  <c r="FX27" i="73"/>
  <c r="CS27" i="73"/>
  <c r="DF27" i="73"/>
  <c r="FV27" i="73"/>
  <c r="GD27" i="73"/>
  <c r="GK27" i="73"/>
  <c r="GX27" i="73"/>
  <c r="GW27" i="73"/>
  <c r="FY27" i="73"/>
  <c r="DM27" i="73"/>
  <c r="CQ27" i="73"/>
  <c r="GJ27" i="73"/>
  <c r="CV27" i="73"/>
  <c r="DD27" i="73"/>
  <c r="HM27" i="73"/>
  <c r="CL27" i="73"/>
  <c r="HU27" i="73"/>
  <c r="GG27" i="73"/>
  <c r="GU27" i="73"/>
  <c r="HD27" i="73"/>
  <c r="DC27" i="73"/>
  <c r="GB27" i="73"/>
  <c r="HW27" i="73"/>
  <c r="HF27" i="73"/>
  <c r="FH27" i="73"/>
  <c r="CY27" i="73"/>
  <c r="GV27" i="73"/>
  <c r="FK27" i="73"/>
  <c r="FW27" i="73"/>
  <c r="FR27" i="73"/>
  <c r="GF27" i="73"/>
  <c r="CH27" i="73"/>
  <c r="DJ27" i="73"/>
  <c r="FZ27" i="73"/>
  <c r="FE27" i="73"/>
  <c r="CN27" i="73"/>
  <c r="CZ27" i="73"/>
  <c r="FP27" i="73"/>
  <c r="HK27" i="73"/>
  <c r="CK27" i="73"/>
  <c r="GI27" i="73"/>
  <c r="CX27" i="73"/>
  <c r="CO27" i="73"/>
  <c r="HV27" i="73"/>
  <c r="HQ27" i="73"/>
  <c r="DE27" i="73"/>
  <c r="CU27" i="73"/>
  <c r="GS27" i="73"/>
  <c r="HP27" i="73"/>
  <c r="FM27" i="73"/>
  <c r="CT27" i="73"/>
  <c r="HI27" i="73"/>
  <c r="GE27" i="73"/>
  <c r="HE27" i="73"/>
  <c r="FF27" i="73"/>
  <c r="DA27" i="73"/>
  <c r="HO27" i="73"/>
  <c r="FL27" i="73"/>
  <c r="CM27" i="73"/>
  <c r="GC27" i="73"/>
  <c r="HH27" i="73"/>
  <c r="DI27" i="73"/>
  <c r="CG27" i="73"/>
  <c r="HN27" i="73"/>
  <c r="DL27" i="73"/>
  <c r="GT27" i="73"/>
  <c r="CJ27" i="73"/>
  <c r="DK27" i="73"/>
  <c r="HB27" i="73"/>
  <c r="FT27" i="73"/>
  <c r="FO27" i="73"/>
  <c r="DG27" i="73"/>
  <c r="CR27" i="73"/>
  <c r="FQ27" i="73"/>
  <c r="HT27" i="73"/>
  <c r="CI27" i="73"/>
  <c r="FG27" i="73"/>
  <c r="GA27" i="73"/>
  <c r="HJ27" i="73"/>
  <c r="HS27" i="73"/>
  <c r="EP28" i="73" l="1"/>
  <c r="EX28" i="73"/>
  <c r="EQ28" i="73"/>
  <c r="EY28" i="73"/>
  <c r="EJ28" i="73"/>
  <c r="ER28" i="73"/>
  <c r="EK28" i="73"/>
  <c r="ES28" i="73"/>
  <c r="EL28" i="73"/>
  <c r="ET28" i="73"/>
  <c r="EM28" i="73"/>
  <c r="EU28" i="73"/>
  <c r="EN28" i="73"/>
  <c r="EV28" i="73"/>
  <c r="EO28" i="73"/>
  <c r="EW28" i="73"/>
  <c r="DZ28" i="73"/>
  <c r="EH28" i="73"/>
  <c r="DS28" i="73"/>
  <c r="EA28" i="73"/>
  <c r="DT28" i="73"/>
  <c r="EB28" i="73"/>
  <c r="DU28" i="73"/>
  <c r="EC28" i="73"/>
  <c r="DV28" i="73"/>
  <c r="ED28" i="73"/>
  <c r="DW28" i="73"/>
  <c r="EE28" i="73"/>
  <c r="DX28" i="73"/>
  <c r="EF28" i="73"/>
  <c r="DY28" i="73"/>
  <c r="EG28" i="73"/>
  <c r="BP28" i="73"/>
  <c r="BV28" i="73"/>
  <c r="BL28" i="73"/>
  <c r="BR28" i="73"/>
  <c r="BX28" i="73"/>
  <c r="BO28" i="73"/>
  <c r="BY28" i="73"/>
  <c r="BQ28" i="73"/>
  <c r="BZ28" i="73"/>
  <c r="BT28" i="73"/>
  <c r="BM28" i="73"/>
  <c r="BN28" i="73"/>
  <c r="BS28" i="73"/>
  <c r="BU28" i="73"/>
  <c r="CA28" i="73"/>
  <c r="BW28" i="73"/>
  <c r="IC28" i="73"/>
  <c r="II28" i="73"/>
  <c r="IO28" i="73"/>
  <c r="IG28" i="73"/>
  <c r="IM28" i="73"/>
  <c r="IK28" i="73"/>
  <c r="ID28" i="73"/>
  <c r="IL28" i="73"/>
  <c r="IN28" i="73"/>
  <c r="IP28" i="73"/>
  <c r="IR28" i="73"/>
  <c r="IF28" i="73"/>
  <c r="IH28" i="73"/>
  <c r="IJ28" i="73"/>
  <c r="IQ28" i="73"/>
  <c r="IE28" i="73"/>
  <c r="AV28" i="73"/>
  <c r="BD28" i="73"/>
  <c r="AY28" i="73"/>
  <c r="BG28" i="73"/>
  <c r="AZ28" i="73"/>
  <c r="BH28" i="73"/>
  <c r="BA28" i="73"/>
  <c r="BI28" i="73"/>
  <c r="BB28" i="73"/>
  <c r="BJ28" i="73"/>
  <c r="AU28" i="73"/>
  <c r="BC28" i="73"/>
  <c r="AW28" i="73"/>
  <c r="AX28" i="73"/>
  <c r="X28" i="73"/>
  <c r="BE28" i="73"/>
  <c r="Q28" i="73"/>
  <c r="BF28" i="73"/>
  <c r="S28" i="73"/>
  <c r="T28" i="73"/>
  <c r="P28" i="73"/>
  <c r="R28" i="73"/>
  <c r="I28" i="73"/>
  <c r="U28" i="73"/>
  <c r="V28" i="73"/>
  <c r="W28" i="73"/>
  <c r="L28" i="73"/>
  <c r="N28" i="73"/>
  <c r="J28" i="73"/>
  <c r="K28" i="73"/>
  <c r="M28" i="73"/>
  <c r="O28" i="73"/>
  <c r="C25" i="65"/>
  <c r="AD28" i="73"/>
  <c r="AL28" i="73"/>
  <c r="AE28" i="73"/>
  <c r="AM28" i="73"/>
  <c r="AF28" i="73"/>
  <c r="AN28" i="73"/>
  <c r="AG28" i="73"/>
  <c r="AO28" i="73"/>
  <c r="AH28" i="73"/>
  <c r="AA28" i="73"/>
  <c r="AI28" i="73"/>
  <c r="AB28" i="73"/>
  <c r="AJ28" i="73"/>
  <c r="AC28" i="73"/>
  <c r="AK28" i="73"/>
  <c r="Z28" i="73"/>
  <c r="D29" i="73"/>
  <c r="E29" i="73"/>
  <c r="A28" i="73"/>
  <c r="CD27" i="73"/>
  <c r="CC27" i="73"/>
  <c r="DQ27" i="73"/>
  <c r="GO27" i="73"/>
  <c r="IS27" i="73"/>
  <c r="AQ27" i="73"/>
  <c r="AR27" i="73"/>
  <c r="CE27" i="73"/>
  <c r="FC27" i="73"/>
  <c r="AS27" i="73"/>
  <c r="GM27" i="73"/>
  <c r="GN27" i="73"/>
  <c r="FA27" i="73"/>
  <c r="FB27" i="73"/>
  <c r="IA27" i="73"/>
  <c r="DO27" i="73"/>
  <c r="DP27" i="73"/>
  <c r="HZ27" i="73"/>
  <c r="HY27" i="73"/>
  <c r="C29" i="73"/>
  <c r="CV28" i="73"/>
  <c r="HH28" i="73"/>
  <c r="DB28" i="73"/>
  <c r="HF28" i="73"/>
  <c r="FS28" i="73"/>
  <c r="CI28" i="73"/>
  <c r="CM28" i="73"/>
  <c r="HB28" i="73"/>
  <c r="GD28" i="73"/>
  <c r="HE28" i="73"/>
  <c r="HL28" i="73"/>
  <c r="GT28" i="73"/>
  <c r="HK28" i="73"/>
  <c r="GY28" i="73"/>
  <c r="GR28" i="73"/>
  <c r="DG28" i="73"/>
  <c r="DC28" i="73"/>
  <c r="CX28" i="73"/>
  <c r="CS28" i="73"/>
  <c r="FV28" i="73"/>
  <c r="HU28" i="73"/>
  <c r="HA28" i="73"/>
  <c r="CT28" i="73"/>
  <c r="HN28" i="73"/>
  <c r="CK28" i="73"/>
  <c r="GQ28" i="73"/>
  <c r="FE28" i="73"/>
  <c r="DE28" i="73"/>
  <c r="HJ28" i="73"/>
  <c r="HO28" i="73"/>
  <c r="CG28" i="73"/>
  <c r="FP28" i="73"/>
  <c r="GS28" i="73"/>
  <c r="CP28" i="73"/>
  <c r="GJ28" i="73"/>
  <c r="FY28" i="73"/>
  <c r="HV28" i="73"/>
  <c r="FH28" i="73"/>
  <c r="HD28" i="73"/>
  <c r="GV28" i="73"/>
  <c r="FO28" i="73"/>
  <c r="FT28" i="73"/>
  <c r="GX28" i="73"/>
  <c r="HQ28" i="73"/>
  <c r="FZ28" i="73"/>
  <c r="HM28" i="73"/>
  <c r="GZ28" i="73"/>
  <c r="DL28" i="73"/>
  <c r="GA28" i="73"/>
  <c r="DA28" i="73"/>
  <c r="FX28" i="73"/>
  <c r="FN28" i="73"/>
  <c r="GF28" i="73"/>
  <c r="HR28" i="73"/>
  <c r="FG28" i="73"/>
  <c r="CY28" i="73"/>
  <c r="CJ28" i="73"/>
  <c r="GE28" i="73"/>
  <c r="GW28" i="73"/>
  <c r="HW28" i="73"/>
  <c r="FQ28" i="73"/>
  <c r="CL28" i="73"/>
  <c r="FK28" i="73"/>
  <c r="DH28" i="73"/>
  <c r="GI28" i="73"/>
  <c r="CQ28" i="73"/>
  <c r="FM28" i="73"/>
  <c r="CO28" i="73"/>
  <c r="CZ28" i="73"/>
  <c r="HS28" i="73"/>
  <c r="FI28" i="73"/>
  <c r="HI28" i="73"/>
  <c r="CU28" i="73"/>
  <c r="HT28" i="73"/>
  <c r="DF28" i="73"/>
  <c r="FF28" i="73"/>
  <c r="FJ28" i="73"/>
  <c r="GH28" i="73"/>
  <c r="DM28" i="73"/>
  <c r="FW28" i="73"/>
  <c r="DI28" i="73"/>
  <c r="GG28" i="73"/>
  <c r="GC28" i="73"/>
  <c r="HC28" i="73"/>
  <c r="GU28" i="73"/>
  <c r="DD28" i="73"/>
  <c r="CH28" i="73"/>
  <c r="GK28" i="73"/>
  <c r="GB28" i="73"/>
  <c r="HP28" i="73"/>
  <c r="FR28" i="73"/>
  <c r="FL28" i="73"/>
  <c r="DK28" i="73"/>
  <c r="CN28" i="73"/>
  <c r="CR28" i="73"/>
  <c r="DJ28" i="73"/>
  <c r="EP29" i="73" l="1"/>
  <c r="EX29" i="73"/>
  <c r="EQ29" i="73"/>
  <c r="EY29" i="73"/>
  <c r="EJ29" i="73"/>
  <c r="ER29" i="73"/>
  <c r="EK29" i="73"/>
  <c r="ES29" i="73"/>
  <c r="EL29" i="73"/>
  <c r="ET29" i="73"/>
  <c r="EM29" i="73"/>
  <c r="EU29" i="73"/>
  <c r="EN29" i="73"/>
  <c r="EV29" i="73"/>
  <c r="EW29" i="73"/>
  <c r="EO29" i="73"/>
  <c r="DZ29" i="73"/>
  <c r="EH29" i="73"/>
  <c r="DS29" i="73"/>
  <c r="EA29" i="73"/>
  <c r="DT29" i="73"/>
  <c r="EB29" i="73"/>
  <c r="DU29" i="73"/>
  <c r="EC29" i="73"/>
  <c r="DV29" i="73"/>
  <c r="ED29" i="73"/>
  <c r="DW29" i="73"/>
  <c r="EE29" i="73"/>
  <c r="DX29" i="73"/>
  <c r="EF29" i="73"/>
  <c r="DY29" i="73"/>
  <c r="EG29" i="73"/>
  <c r="BL29" i="73"/>
  <c r="BR29" i="73"/>
  <c r="BX29" i="73"/>
  <c r="BN29" i="73"/>
  <c r="BT29" i="73"/>
  <c r="BZ29" i="73"/>
  <c r="BQ29" i="73"/>
  <c r="CA29" i="73"/>
  <c r="BS29" i="73"/>
  <c r="BM29" i="73"/>
  <c r="BV29" i="73"/>
  <c r="BO29" i="73"/>
  <c r="BP29" i="73"/>
  <c r="BU29" i="73"/>
  <c r="BW29" i="73"/>
  <c r="BY29" i="73"/>
  <c r="IE29" i="73"/>
  <c r="IK29" i="73"/>
  <c r="IQ29" i="73"/>
  <c r="IC29" i="73"/>
  <c r="II29" i="73"/>
  <c r="IO29" i="73"/>
  <c r="ID29" i="73"/>
  <c r="IM29" i="73"/>
  <c r="IF29" i="73"/>
  <c r="IN29" i="73"/>
  <c r="IJ29" i="73"/>
  <c r="IL29" i="73"/>
  <c r="IH29" i="73"/>
  <c r="IP29" i="73"/>
  <c r="IR29" i="73"/>
  <c r="IG29" i="73"/>
  <c r="AV29" i="73"/>
  <c r="BD29" i="73"/>
  <c r="AY29" i="73"/>
  <c r="BG29" i="73"/>
  <c r="AZ29" i="73"/>
  <c r="BH29" i="73"/>
  <c r="BA29" i="73"/>
  <c r="BI29" i="73"/>
  <c r="BB29" i="73"/>
  <c r="BJ29" i="73"/>
  <c r="AU29" i="73"/>
  <c r="BC29" i="73"/>
  <c r="BF29" i="73"/>
  <c r="X29" i="73"/>
  <c r="Q29" i="73"/>
  <c r="AW29" i="73"/>
  <c r="S29" i="73"/>
  <c r="AX29" i="73"/>
  <c r="T29" i="73"/>
  <c r="W29" i="73"/>
  <c r="P29" i="73"/>
  <c r="I29" i="73"/>
  <c r="BE29" i="73"/>
  <c r="L29" i="73"/>
  <c r="U29" i="73"/>
  <c r="N29" i="73"/>
  <c r="R29" i="73"/>
  <c r="M29" i="73"/>
  <c r="V29" i="73"/>
  <c r="O29" i="73"/>
  <c r="K29" i="73"/>
  <c r="J29" i="73"/>
  <c r="C26" i="65"/>
  <c r="AE29" i="73"/>
  <c r="AM29" i="73"/>
  <c r="AF29" i="73"/>
  <c r="AN29" i="73"/>
  <c r="AG29" i="73"/>
  <c r="AO29" i="73"/>
  <c r="AH29" i="73"/>
  <c r="AA29" i="73"/>
  <c r="AI29" i="73"/>
  <c r="AB29" i="73"/>
  <c r="AJ29" i="73"/>
  <c r="AC29" i="73"/>
  <c r="AK29" i="73"/>
  <c r="AD29" i="73"/>
  <c r="AL29" i="73"/>
  <c r="Z29" i="73"/>
  <c r="A29" i="73"/>
  <c r="D30" i="73"/>
  <c r="F30" i="73"/>
  <c r="E30" i="73"/>
  <c r="HY28" i="73"/>
  <c r="HZ28" i="73"/>
  <c r="CE28" i="73"/>
  <c r="GO28" i="73"/>
  <c r="CD28" i="73"/>
  <c r="CC28" i="73"/>
  <c r="IA28" i="73"/>
  <c r="IS28" i="73"/>
  <c r="AR28" i="73"/>
  <c r="AQ28" i="73"/>
  <c r="DO28" i="73"/>
  <c r="DP28" i="73"/>
  <c r="FC28" i="73"/>
  <c r="DQ28" i="73"/>
  <c r="FB28" i="73"/>
  <c r="FA28" i="73"/>
  <c r="AS28" i="73"/>
  <c r="GM28" i="73"/>
  <c r="GN28" i="73"/>
  <c r="C30" i="73"/>
  <c r="DA29" i="73"/>
  <c r="DJ29" i="73"/>
  <c r="HO29" i="73"/>
  <c r="CZ29" i="73"/>
  <c r="FE29" i="73"/>
  <c r="HF29" i="73"/>
  <c r="GS29" i="73"/>
  <c r="HN29" i="73"/>
  <c r="HT29" i="73"/>
  <c r="HL29" i="73"/>
  <c r="HW29" i="73"/>
  <c r="DE29" i="73"/>
  <c r="GY29" i="73"/>
  <c r="FF29" i="73"/>
  <c r="GW29" i="73"/>
  <c r="HJ29" i="73"/>
  <c r="CG29" i="73"/>
  <c r="CI29" i="73"/>
  <c r="FL29" i="73"/>
  <c r="GI29" i="73"/>
  <c r="HK29" i="73"/>
  <c r="GV29" i="73"/>
  <c r="DG29" i="73"/>
  <c r="CN29" i="73"/>
  <c r="CK29" i="73"/>
  <c r="GR29" i="73"/>
  <c r="GK29" i="73"/>
  <c r="DL29" i="73"/>
  <c r="GC29" i="73"/>
  <c r="FM29" i="73"/>
  <c r="GB29" i="73"/>
  <c r="CR29" i="73"/>
  <c r="CL29" i="73"/>
  <c r="HE29" i="73"/>
  <c r="HB29" i="73"/>
  <c r="FT29" i="73"/>
  <c r="HU29" i="73"/>
  <c r="CH29" i="73"/>
  <c r="HR29" i="73"/>
  <c r="CT29" i="73"/>
  <c r="DC29" i="73"/>
  <c r="HM29" i="73"/>
  <c r="GJ29" i="73"/>
  <c r="FP29" i="73"/>
  <c r="FZ29" i="73"/>
  <c r="CX29" i="73"/>
  <c r="HI29" i="73"/>
  <c r="CS29" i="73"/>
  <c r="CU29" i="73"/>
  <c r="FS29" i="73"/>
  <c r="DK29" i="73"/>
  <c r="GA29" i="73"/>
  <c r="GF29" i="73"/>
  <c r="GT29" i="73"/>
  <c r="FW29" i="73"/>
  <c r="CQ29" i="73"/>
  <c r="DI29" i="73"/>
  <c r="DH29" i="73"/>
  <c r="FY29" i="73"/>
  <c r="DM29" i="73"/>
  <c r="FO29" i="73"/>
  <c r="FN29" i="73"/>
  <c r="DD29" i="73"/>
  <c r="CM29" i="73"/>
  <c r="CO29" i="73"/>
  <c r="FV29" i="73"/>
  <c r="CJ29" i="73"/>
  <c r="FR29" i="73"/>
  <c r="CY29" i="73"/>
  <c r="HS29" i="73"/>
  <c r="FG29" i="73"/>
  <c r="GD29" i="73"/>
  <c r="GG29" i="73"/>
  <c r="HD29" i="73"/>
  <c r="HV29" i="73"/>
  <c r="GZ29" i="73"/>
  <c r="HH29" i="73"/>
  <c r="GE29" i="73"/>
  <c r="FQ29" i="73"/>
  <c r="FX29" i="73"/>
  <c r="DB30" i="73"/>
  <c r="GQ29" i="73"/>
  <c r="GX29" i="73"/>
  <c r="HQ29" i="73"/>
  <c r="HP29" i="73"/>
  <c r="CV29" i="73"/>
  <c r="HA29" i="73"/>
  <c r="FJ29" i="73"/>
  <c r="CP29" i="73"/>
  <c r="GH29" i="73"/>
  <c r="FK29" i="73"/>
  <c r="DB29" i="73"/>
  <c r="FH29" i="73"/>
  <c r="HC29" i="73"/>
  <c r="FI29" i="73"/>
  <c r="GU29" i="73"/>
  <c r="DF29" i="73"/>
  <c r="EP30" i="73" l="1"/>
  <c r="EX30" i="73"/>
  <c r="EQ30" i="73"/>
  <c r="EY30" i="73"/>
  <c r="EJ30" i="73"/>
  <c r="ER30" i="73"/>
  <c r="EK30" i="73"/>
  <c r="ES30" i="73"/>
  <c r="EL30" i="73"/>
  <c r="ET30" i="73"/>
  <c r="EM30" i="73"/>
  <c r="EU30" i="73"/>
  <c r="EN30" i="73"/>
  <c r="EV30" i="73"/>
  <c r="EO30" i="73"/>
  <c r="EW30" i="73"/>
  <c r="DZ30" i="73"/>
  <c r="EH30" i="73"/>
  <c r="DS30" i="73"/>
  <c r="EA30" i="73"/>
  <c r="DT30" i="73"/>
  <c r="EB30" i="73"/>
  <c r="DU30" i="73"/>
  <c r="EC30" i="73"/>
  <c r="DV30" i="73"/>
  <c r="ED30" i="73"/>
  <c r="DW30" i="73"/>
  <c r="EE30" i="73"/>
  <c r="DX30" i="73"/>
  <c r="EF30" i="73"/>
  <c r="DY30" i="73"/>
  <c r="EG30" i="73"/>
  <c r="BN30" i="73"/>
  <c r="BT30" i="73"/>
  <c r="BZ30" i="73"/>
  <c r="BP30" i="73"/>
  <c r="BV30" i="73"/>
  <c r="BS30" i="73"/>
  <c r="BL30" i="73"/>
  <c r="BU30" i="73"/>
  <c r="BO30" i="73"/>
  <c r="BX30" i="73"/>
  <c r="BQ30" i="73"/>
  <c r="BR30" i="73"/>
  <c r="BW30" i="73"/>
  <c r="BY30" i="73"/>
  <c r="BM30" i="73"/>
  <c r="IG30" i="73"/>
  <c r="IM30" i="73"/>
  <c r="CA30" i="73"/>
  <c r="IE30" i="73"/>
  <c r="IK30" i="73"/>
  <c r="IQ30" i="73"/>
  <c r="IF30" i="73"/>
  <c r="IO30" i="73"/>
  <c r="IH30" i="73"/>
  <c r="IP30" i="73"/>
  <c r="II30" i="73"/>
  <c r="IJ30" i="73"/>
  <c r="ID30" i="73"/>
  <c r="IN30" i="73"/>
  <c r="IR30" i="73"/>
  <c r="IC30" i="73"/>
  <c r="IL30" i="73"/>
  <c r="AV30" i="73"/>
  <c r="BD30" i="73"/>
  <c r="AY30" i="73"/>
  <c r="BG30" i="73"/>
  <c r="AZ30" i="73"/>
  <c r="BH30" i="73"/>
  <c r="BA30" i="73"/>
  <c r="BI30" i="73"/>
  <c r="BB30" i="73"/>
  <c r="BJ30" i="73"/>
  <c r="AU30" i="73"/>
  <c r="BC30" i="73"/>
  <c r="AW30" i="73"/>
  <c r="AX30" i="73"/>
  <c r="X30" i="73"/>
  <c r="BE30" i="73"/>
  <c r="Q30" i="73"/>
  <c r="BF30" i="73"/>
  <c r="S30" i="73"/>
  <c r="T30" i="73"/>
  <c r="P30" i="73"/>
  <c r="R30" i="73"/>
  <c r="I30" i="73"/>
  <c r="U30" i="73"/>
  <c r="V30" i="73"/>
  <c r="W30" i="73"/>
  <c r="L30" i="73"/>
  <c r="N30" i="73"/>
  <c r="M30" i="73"/>
  <c r="J30" i="73"/>
  <c r="K30" i="73"/>
  <c r="O30" i="73"/>
  <c r="C27" i="65"/>
  <c r="AF30" i="73"/>
  <c r="AN30" i="73"/>
  <c r="AG30" i="73"/>
  <c r="AO30" i="73"/>
  <c r="AH30" i="73"/>
  <c r="AA30" i="73"/>
  <c r="AI30" i="73"/>
  <c r="AB30" i="73"/>
  <c r="AJ30" i="73"/>
  <c r="AC30" i="73"/>
  <c r="AK30" i="73"/>
  <c r="AD30" i="73"/>
  <c r="AL30" i="73"/>
  <c r="AE30" i="73"/>
  <c r="AM30" i="73"/>
  <c r="Z30" i="73"/>
  <c r="A30" i="73"/>
  <c r="F31" i="73"/>
  <c r="D31" i="73"/>
  <c r="E31" i="73"/>
  <c r="FB29" i="73"/>
  <c r="FA29" i="73"/>
  <c r="GO29" i="73"/>
  <c r="CE29" i="73"/>
  <c r="FC29" i="73"/>
  <c r="CD29" i="73"/>
  <c r="CC29" i="73"/>
  <c r="GN29" i="73"/>
  <c r="GM29" i="73"/>
  <c r="AR29" i="73"/>
  <c r="IS29" i="73"/>
  <c r="DO29" i="73"/>
  <c r="DP29" i="73"/>
  <c r="DQ29" i="73"/>
  <c r="AS29" i="73"/>
  <c r="AQ29" i="73"/>
  <c r="HZ29" i="73"/>
  <c r="HY29" i="73"/>
  <c r="IA29" i="73"/>
  <c r="C31" i="73"/>
  <c r="CL30" i="73"/>
  <c r="GB30" i="73"/>
  <c r="HB30" i="73"/>
  <c r="FI30" i="73"/>
  <c r="CI30" i="73"/>
  <c r="CZ30" i="73"/>
  <c r="DK30" i="73"/>
  <c r="GX30" i="73"/>
  <c r="HE30" i="73"/>
  <c r="CP30" i="73"/>
  <c r="CK30" i="73"/>
  <c r="DF30" i="73"/>
  <c r="GC30" i="73"/>
  <c r="HT30" i="73"/>
  <c r="GZ30" i="73"/>
  <c r="FX30" i="73"/>
  <c r="HW30" i="73"/>
  <c r="FT30" i="73"/>
  <c r="CO30" i="73"/>
  <c r="HP30" i="73"/>
  <c r="GJ30" i="73"/>
  <c r="HV30" i="73"/>
  <c r="HM30" i="73"/>
  <c r="GW30" i="73"/>
  <c r="GA30" i="73"/>
  <c r="HL30" i="73"/>
  <c r="HR30" i="73"/>
  <c r="GH30" i="73"/>
  <c r="FK30" i="73"/>
  <c r="DL30" i="73"/>
  <c r="FG30" i="73"/>
  <c r="DE30" i="73"/>
  <c r="HD30" i="73"/>
  <c r="GR30" i="73"/>
  <c r="HA30" i="73"/>
  <c r="GT30" i="73"/>
  <c r="FF30" i="73"/>
  <c r="FN30" i="73"/>
  <c r="HJ30" i="73"/>
  <c r="FW30" i="73"/>
  <c r="FS30" i="73"/>
  <c r="FV30" i="73"/>
  <c r="HH30" i="73"/>
  <c r="HF30" i="73"/>
  <c r="FO30" i="73"/>
  <c r="FJ30" i="73"/>
  <c r="DC30" i="73"/>
  <c r="FQ30" i="73"/>
  <c r="CR30" i="73"/>
  <c r="GD30" i="73"/>
  <c r="HU30" i="73"/>
  <c r="CT30" i="73"/>
  <c r="FP30" i="73"/>
  <c r="CX30" i="73"/>
  <c r="HQ30" i="73"/>
  <c r="FR30" i="73"/>
  <c r="CY30" i="73"/>
  <c r="FE30" i="73"/>
  <c r="CH30" i="73"/>
  <c r="DH30" i="73"/>
  <c r="CM30" i="73"/>
  <c r="GQ30" i="73"/>
  <c r="CV30" i="73"/>
  <c r="DI30" i="73"/>
  <c r="CN30" i="73"/>
  <c r="GK30" i="73"/>
  <c r="GG30" i="73"/>
  <c r="HO30" i="73"/>
  <c r="DG30" i="73"/>
  <c r="CG30" i="73"/>
  <c r="FY30" i="73"/>
  <c r="FZ30" i="73"/>
  <c r="FM30" i="73"/>
  <c r="GE30" i="73"/>
  <c r="CS30" i="73"/>
  <c r="GU30" i="73"/>
  <c r="DD30" i="73"/>
  <c r="GY30" i="73"/>
  <c r="DA30" i="73"/>
  <c r="GF30" i="73"/>
  <c r="CU30" i="73"/>
  <c r="FL30" i="73"/>
  <c r="HK30" i="73"/>
  <c r="HS30" i="73"/>
  <c r="DM30" i="73"/>
  <c r="DJ30" i="73"/>
  <c r="CQ30" i="73"/>
  <c r="HC30" i="73"/>
  <c r="FH30" i="73"/>
  <c r="HN30" i="73"/>
  <c r="HI30" i="73"/>
  <c r="CJ30" i="73"/>
  <c r="GI30" i="73"/>
  <c r="GS30" i="73"/>
  <c r="GV30" i="73"/>
  <c r="EP31" i="73" l="1"/>
  <c r="EX31" i="73"/>
  <c r="EQ31" i="73"/>
  <c r="EY31" i="73"/>
  <c r="EJ31" i="73"/>
  <c r="ER31" i="73"/>
  <c r="EK31" i="73"/>
  <c r="ES31" i="73"/>
  <c r="EL31" i="73"/>
  <c r="ET31" i="73"/>
  <c r="EM31" i="73"/>
  <c r="EU31" i="73"/>
  <c r="EN31" i="73"/>
  <c r="EV31" i="73"/>
  <c r="EO31" i="73"/>
  <c r="EW31" i="73"/>
  <c r="DZ31" i="73"/>
  <c r="EH31" i="73"/>
  <c r="DS31" i="73"/>
  <c r="EA31" i="73"/>
  <c r="DT31" i="73"/>
  <c r="EB31" i="73"/>
  <c r="DU31" i="73"/>
  <c r="EC31" i="73"/>
  <c r="DV31" i="73"/>
  <c r="ED31" i="73"/>
  <c r="DW31" i="73"/>
  <c r="EE31" i="73"/>
  <c r="DX31" i="73"/>
  <c r="EF31" i="73"/>
  <c r="DY31" i="73"/>
  <c r="EG31" i="73"/>
  <c r="BP31" i="73"/>
  <c r="BV31" i="73"/>
  <c r="BL31" i="73"/>
  <c r="BR31" i="73"/>
  <c r="BX31" i="73"/>
  <c r="BM31" i="73"/>
  <c r="BU31" i="73"/>
  <c r="BN31" i="73"/>
  <c r="BW31" i="73"/>
  <c r="BQ31" i="73"/>
  <c r="BZ31" i="73"/>
  <c r="BS31" i="73"/>
  <c r="BT31" i="73"/>
  <c r="BY31" i="73"/>
  <c r="CA31" i="73"/>
  <c r="BO31" i="73"/>
  <c r="IC31" i="73"/>
  <c r="II31" i="73"/>
  <c r="IO31" i="73"/>
  <c r="IG31" i="73"/>
  <c r="IM31" i="73"/>
  <c r="IH31" i="73"/>
  <c r="IQ31" i="73"/>
  <c r="IJ31" i="73"/>
  <c r="IR31" i="73"/>
  <c r="IE31" i="73"/>
  <c r="IF31" i="73"/>
  <c r="IL31" i="73"/>
  <c r="IP31" i="73"/>
  <c r="ID31" i="73"/>
  <c r="IK31" i="73"/>
  <c r="IN31" i="73"/>
  <c r="AV31" i="73"/>
  <c r="BD31" i="73"/>
  <c r="AY31" i="73"/>
  <c r="BG31" i="73"/>
  <c r="AZ31" i="73"/>
  <c r="BH31" i="73"/>
  <c r="BA31" i="73"/>
  <c r="BI31" i="73"/>
  <c r="BB31" i="73"/>
  <c r="BJ31" i="73"/>
  <c r="AU31" i="73"/>
  <c r="BC31" i="73"/>
  <c r="BF31" i="73"/>
  <c r="X31" i="73"/>
  <c r="Q31" i="73"/>
  <c r="AW31" i="73"/>
  <c r="S31" i="73"/>
  <c r="AX31" i="73"/>
  <c r="T31" i="73"/>
  <c r="W31" i="73"/>
  <c r="P31" i="73"/>
  <c r="I31" i="73"/>
  <c r="BE31" i="73"/>
  <c r="L31" i="73"/>
  <c r="U31" i="73"/>
  <c r="N31" i="73"/>
  <c r="M31" i="73"/>
  <c r="O31" i="73"/>
  <c r="R31" i="73"/>
  <c r="V31" i="73"/>
  <c r="J31" i="73"/>
  <c r="K31" i="73"/>
  <c r="C28" i="65"/>
  <c r="AG31" i="73"/>
  <c r="AO31" i="73"/>
  <c r="AH31" i="73"/>
  <c r="AA31" i="73"/>
  <c r="AI31" i="73"/>
  <c r="AB31" i="73"/>
  <c r="AJ31" i="73"/>
  <c r="AC31" i="73"/>
  <c r="AK31" i="73"/>
  <c r="AD31" i="73"/>
  <c r="AL31" i="73"/>
  <c r="AE31" i="73"/>
  <c r="AM31" i="73"/>
  <c r="AF31" i="73"/>
  <c r="AN31" i="73"/>
  <c r="Z31" i="73"/>
  <c r="A31" i="73"/>
  <c r="F32" i="73"/>
  <c r="E32" i="73"/>
  <c r="D32" i="73"/>
  <c r="GN30" i="73"/>
  <c r="IS30" i="73"/>
  <c r="DQ30" i="73"/>
  <c r="FC30" i="73"/>
  <c r="AQ30" i="73"/>
  <c r="AR30" i="73"/>
  <c r="GM30" i="73"/>
  <c r="GO30" i="73"/>
  <c r="HY30" i="73"/>
  <c r="HZ30" i="73"/>
  <c r="IA30" i="73"/>
  <c r="DP30" i="73"/>
  <c r="DO30" i="73"/>
  <c r="CE30" i="73"/>
  <c r="CC30" i="73"/>
  <c r="CD30" i="73"/>
  <c r="FB30" i="73"/>
  <c r="FA30" i="73"/>
  <c r="AS30" i="73"/>
  <c r="C32" i="73"/>
  <c r="FN31" i="73"/>
  <c r="DF31" i="73"/>
  <c r="CJ31" i="73"/>
  <c r="FV31" i="73"/>
  <c r="HQ31" i="73"/>
  <c r="GY31" i="73"/>
  <c r="HK31" i="73"/>
  <c r="DD31" i="73"/>
  <c r="FL31" i="73"/>
  <c r="HV31" i="73"/>
  <c r="CX31" i="73"/>
  <c r="FT31" i="73"/>
  <c r="HT31" i="73"/>
  <c r="HC31" i="73"/>
  <c r="GH31" i="73"/>
  <c r="GJ31" i="73"/>
  <c r="GS31" i="73"/>
  <c r="GI31" i="73"/>
  <c r="CI31" i="73"/>
  <c r="FW31" i="73"/>
  <c r="FS31" i="73"/>
  <c r="CO31" i="73"/>
  <c r="CG31" i="73"/>
  <c r="CZ31" i="73"/>
  <c r="CH31" i="73"/>
  <c r="FM31" i="73"/>
  <c r="FX31" i="73"/>
  <c r="FI31" i="73"/>
  <c r="FR31" i="73"/>
  <c r="GF31" i="73"/>
  <c r="GR31" i="73"/>
  <c r="GV31" i="73"/>
  <c r="DC31" i="73"/>
  <c r="GA31" i="73"/>
  <c r="FF31" i="73"/>
  <c r="CY31" i="73"/>
  <c r="HS31" i="73"/>
  <c r="HA31" i="73"/>
  <c r="FZ31" i="73"/>
  <c r="HW31" i="73"/>
  <c r="DK31" i="73"/>
  <c r="FK31" i="73"/>
  <c r="FJ31" i="73"/>
  <c r="HJ31" i="73"/>
  <c r="DG31" i="73"/>
  <c r="GD31" i="73"/>
  <c r="DH31" i="73"/>
  <c r="CT31" i="73"/>
  <c r="HE31" i="73"/>
  <c r="GB31" i="73"/>
  <c r="CQ31" i="73"/>
  <c r="FP31" i="73"/>
  <c r="GU31" i="73"/>
  <c r="HP31" i="73"/>
  <c r="GE31" i="73"/>
  <c r="HM31" i="73"/>
  <c r="GZ31" i="73"/>
  <c r="DB31" i="73"/>
  <c r="DL31" i="73"/>
  <c r="GC31" i="73"/>
  <c r="FQ31" i="73"/>
  <c r="GT31" i="73"/>
  <c r="CP31" i="73"/>
  <c r="HL31" i="73"/>
  <c r="HO31" i="73"/>
  <c r="DJ31" i="73"/>
  <c r="HH31" i="73"/>
  <c r="FY31" i="73"/>
  <c r="HR31" i="73"/>
  <c r="CR31" i="73"/>
  <c r="CN31" i="73"/>
  <c r="CK31" i="73"/>
  <c r="DI31" i="73"/>
  <c r="HD31" i="73"/>
  <c r="GW31" i="73"/>
  <c r="DE31" i="73"/>
  <c r="GG31" i="73"/>
  <c r="CV31" i="73"/>
  <c r="GQ31" i="73"/>
  <c r="CM31" i="73"/>
  <c r="GX31" i="73"/>
  <c r="GK31" i="73"/>
  <c r="HB31" i="73"/>
  <c r="CL31" i="73"/>
  <c r="FE31" i="73"/>
  <c r="HF31" i="73"/>
  <c r="FH31" i="73"/>
  <c r="HU31" i="73"/>
  <c r="CU31" i="73"/>
  <c r="HI31" i="73"/>
  <c r="DM31" i="73"/>
  <c r="FG31" i="73"/>
  <c r="CS31" i="73"/>
  <c r="DA31" i="73"/>
  <c r="FO31" i="73"/>
  <c r="HN31" i="73"/>
  <c r="EP32" i="73" l="1"/>
  <c r="EX32" i="73"/>
  <c r="EQ32" i="73"/>
  <c r="EY32" i="73"/>
  <c r="EJ32" i="73"/>
  <c r="ER32" i="73"/>
  <c r="EK32" i="73"/>
  <c r="ES32" i="73"/>
  <c r="EL32" i="73"/>
  <c r="ET32" i="73"/>
  <c r="EM32" i="73"/>
  <c r="EU32" i="73"/>
  <c r="EN32" i="73"/>
  <c r="EV32" i="73"/>
  <c r="EO32" i="73"/>
  <c r="EW32" i="73"/>
  <c r="DZ32" i="73"/>
  <c r="EH32" i="73"/>
  <c r="DS32" i="73"/>
  <c r="EA32" i="73"/>
  <c r="DT32" i="73"/>
  <c r="EB32" i="73"/>
  <c r="DU32" i="73"/>
  <c r="EC32" i="73"/>
  <c r="DV32" i="73"/>
  <c r="ED32" i="73"/>
  <c r="DW32" i="73"/>
  <c r="EE32" i="73"/>
  <c r="DX32" i="73"/>
  <c r="EF32" i="73"/>
  <c r="DY32" i="73"/>
  <c r="EG32" i="73"/>
  <c r="BL32" i="73"/>
  <c r="BR32" i="73"/>
  <c r="BX32" i="73"/>
  <c r="BN32" i="73"/>
  <c r="BT32" i="73"/>
  <c r="BZ32" i="73"/>
  <c r="BO32" i="73"/>
  <c r="BW32" i="73"/>
  <c r="BP32" i="73"/>
  <c r="BY32" i="73"/>
  <c r="BS32" i="73"/>
  <c r="BU32" i="73"/>
  <c r="BV32" i="73"/>
  <c r="CA32" i="73"/>
  <c r="BQ32" i="73"/>
  <c r="IE32" i="73"/>
  <c r="IK32" i="73"/>
  <c r="IQ32" i="73"/>
  <c r="BM32" i="73"/>
  <c r="IC32" i="73"/>
  <c r="II32" i="73"/>
  <c r="IO32" i="73"/>
  <c r="IL32" i="73"/>
  <c r="ID32" i="73"/>
  <c r="IN32" i="73"/>
  <c r="IF32" i="73"/>
  <c r="IP32" i="73"/>
  <c r="IM32" i="73"/>
  <c r="IG32" i="73"/>
  <c r="IH32" i="73"/>
  <c r="IJ32" i="73"/>
  <c r="IR32" i="73"/>
  <c r="AV32" i="73"/>
  <c r="BD32" i="73"/>
  <c r="AY32" i="73"/>
  <c r="BG32" i="73"/>
  <c r="AZ32" i="73"/>
  <c r="BH32" i="73"/>
  <c r="BA32" i="73"/>
  <c r="BI32" i="73"/>
  <c r="BB32" i="73"/>
  <c r="BJ32" i="73"/>
  <c r="AU32" i="73"/>
  <c r="BC32" i="73"/>
  <c r="AW32" i="73"/>
  <c r="AX32" i="73"/>
  <c r="X32" i="73"/>
  <c r="BE32" i="73"/>
  <c r="Q32" i="73"/>
  <c r="BF32" i="73"/>
  <c r="S32" i="73"/>
  <c r="T32" i="73"/>
  <c r="P32" i="73"/>
  <c r="R32" i="73"/>
  <c r="I32" i="73"/>
  <c r="U32" i="73"/>
  <c r="V32" i="73"/>
  <c r="W32" i="73"/>
  <c r="L32" i="73"/>
  <c r="N32" i="73"/>
  <c r="J32" i="73"/>
  <c r="M32" i="73"/>
  <c r="K32" i="73"/>
  <c r="O32" i="73"/>
  <c r="C29" i="65"/>
  <c r="AH32" i="73"/>
  <c r="AA32" i="73"/>
  <c r="AI32" i="73"/>
  <c r="AB32" i="73"/>
  <c r="AJ32" i="73"/>
  <c r="AC32" i="73"/>
  <c r="AK32" i="73"/>
  <c r="AD32" i="73"/>
  <c r="AL32" i="73"/>
  <c r="AE32" i="73"/>
  <c r="AM32" i="73"/>
  <c r="AF32" i="73"/>
  <c r="AN32" i="73"/>
  <c r="AG32" i="73"/>
  <c r="AO32" i="73"/>
  <c r="Z32" i="73"/>
  <c r="A32" i="73"/>
  <c r="E33" i="73"/>
  <c r="F33" i="73"/>
  <c r="D33" i="73"/>
  <c r="FC31" i="73"/>
  <c r="AS31" i="73"/>
  <c r="IS31" i="73"/>
  <c r="FA31" i="73"/>
  <c r="FB31" i="73"/>
  <c r="CD31" i="73"/>
  <c r="CC31" i="73"/>
  <c r="IA31" i="73"/>
  <c r="CE31" i="73"/>
  <c r="GN31" i="73"/>
  <c r="HY31" i="73"/>
  <c r="HZ31" i="73"/>
  <c r="DP31" i="73"/>
  <c r="DO31" i="73"/>
  <c r="DQ31" i="73"/>
  <c r="AR31" i="73"/>
  <c r="AQ31" i="73"/>
  <c r="GM31" i="73"/>
  <c r="GO31" i="73"/>
  <c r="C33" i="73"/>
  <c r="CT32" i="73"/>
  <c r="HP32" i="73"/>
  <c r="CO32" i="73"/>
  <c r="GZ32" i="73"/>
  <c r="GV32" i="73"/>
  <c r="DL32" i="73"/>
  <c r="CR32" i="73"/>
  <c r="FX32" i="73"/>
  <c r="FI32" i="73"/>
  <c r="DD32" i="73"/>
  <c r="GR32" i="73"/>
  <c r="FM32" i="73"/>
  <c r="GQ32" i="73"/>
  <c r="GY32" i="73"/>
  <c r="FT32" i="73"/>
  <c r="CG32" i="73"/>
  <c r="DI32" i="73"/>
  <c r="CX32" i="73"/>
  <c r="CM32" i="73"/>
  <c r="FR32" i="73"/>
  <c r="GX32" i="73"/>
  <c r="GD32" i="73"/>
  <c r="HJ32" i="73"/>
  <c r="FY32" i="73"/>
  <c r="FF32" i="73"/>
  <c r="CV32" i="73"/>
  <c r="GC32" i="73"/>
  <c r="FG32" i="73"/>
  <c r="CI32" i="73"/>
  <c r="FV32" i="73"/>
  <c r="GT32" i="73"/>
  <c r="FN32" i="73"/>
  <c r="HO32" i="73"/>
  <c r="HW32" i="73"/>
  <c r="DB32" i="73"/>
  <c r="FL32" i="73"/>
  <c r="CY32" i="73"/>
  <c r="GH32" i="73"/>
  <c r="CN32" i="73"/>
  <c r="CH32" i="73"/>
  <c r="DG32" i="73"/>
  <c r="FZ32" i="73"/>
  <c r="GW32" i="73"/>
  <c r="FK32" i="73"/>
  <c r="GS32" i="73"/>
  <c r="HK32" i="73"/>
  <c r="CJ32" i="73"/>
  <c r="DE32" i="73"/>
  <c r="FW32" i="73"/>
  <c r="CK32" i="73"/>
  <c r="FO32" i="73"/>
  <c r="GI32" i="73"/>
  <c r="DC32" i="73"/>
  <c r="GB32" i="73"/>
  <c r="GG32" i="73"/>
  <c r="CQ32" i="73"/>
  <c r="GU32" i="73"/>
  <c r="HD32" i="73"/>
  <c r="HL32" i="73"/>
  <c r="DF32" i="73"/>
  <c r="HA32" i="73"/>
  <c r="CS32" i="73"/>
  <c r="GA32" i="73"/>
  <c r="GE32" i="73"/>
  <c r="CP32" i="73"/>
  <c r="HF32" i="73"/>
  <c r="FE32" i="73"/>
  <c r="DM32" i="73"/>
  <c r="HR32" i="73"/>
  <c r="DA32" i="73"/>
  <c r="HB32" i="73"/>
  <c r="CU32" i="73"/>
  <c r="FH32" i="73"/>
  <c r="HV32" i="73"/>
  <c r="HI32" i="73"/>
  <c r="DH32" i="73"/>
  <c r="FJ32" i="73"/>
  <c r="CL32" i="73"/>
  <c r="GF32" i="73"/>
  <c r="HT32" i="73"/>
  <c r="FQ32" i="73"/>
  <c r="HC32" i="73"/>
  <c r="DJ32" i="73"/>
  <c r="HQ32" i="73"/>
  <c r="HU32" i="73"/>
  <c r="FS32" i="73"/>
  <c r="FP32" i="73"/>
  <c r="HS32" i="73"/>
  <c r="CZ32" i="73"/>
  <c r="HM32" i="73"/>
  <c r="HH32" i="73"/>
  <c r="GJ32" i="73"/>
  <c r="HN32" i="73"/>
  <c r="HE32" i="73"/>
  <c r="DK32" i="73"/>
  <c r="GK32" i="73"/>
  <c r="DF33" i="73"/>
  <c r="EP33" i="73" l="1"/>
  <c r="EX33" i="73"/>
  <c r="EQ33" i="73"/>
  <c r="EY33" i="73"/>
  <c r="EJ33" i="73"/>
  <c r="ER33" i="73"/>
  <c r="EK33" i="73"/>
  <c r="ES33" i="73"/>
  <c r="EL33" i="73"/>
  <c r="ET33" i="73"/>
  <c r="EM33" i="73"/>
  <c r="EU33" i="73"/>
  <c r="EN33" i="73"/>
  <c r="EV33" i="73"/>
  <c r="EW33" i="73"/>
  <c r="EO33" i="73"/>
  <c r="DZ33" i="73"/>
  <c r="EH33" i="73"/>
  <c r="DS33" i="73"/>
  <c r="EA33" i="73"/>
  <c r="DT33" i="73"/>
  <c r="EB33" i="73"/>
  <c r="DU33" i="73"/>
  <c r="EC33" i="73"/>
  <c r="DV33" i="73"/>
  <c r="ED33" i="73"/>
  <c r="DW33" i="73"/>
  <c r="EE33" i="73"/>
  <c r="DX33" i="73"/>
  <c r="EF33" i="73"/>
  <c r="DY33" i="73"/>
  <c r="EG33" i="73"/>
  <c r="BN33" i="73"/>
  <c r="BT33" i="73"/>
  <c r="BZ33" i="73"/>
  <c r="BP33" i="73"/>
  <c r="BV33" i="73"/>
  <c r="BQ33" i="73"/>
  <c r="BY33" i="73"/>
  <c r="BR33" i="73"/>
  <c r="CA33" i="73"/>
  <c r="BL33" i="73"/>
  <c r="BU33" i="73"/>
  <c r="BW33" i="73"/>
  <c r="BX33" i="73"/>
  <c r="BM33" i="73"/>
  <c r="BS33" i="73"/>
  <c r="IG33" i="73"/>
  <c r="IM33" i="73"/>
  <c r="IE33" i="73"/>
  <c r="IK33" i="73"/>
  <c r="IQ33" i="73"/>
  <c r="BO33" i="73"/>
  <c r="ID33" i="73"/>
  <c r="IN33" i="73"/>
  <c r="II33" i="73"/>
  <c r="IJ33" i="73"/>
  <c r="IO33" i="73"/>
  <c r="IC33" i="73"/>
  <c r="IR33" i="73"/>
  <c r="IF33" i="73"/>
  <c r="IH33" i="73"/>
  <c r="IL33" i="73"/>
  <c r="IP33" i="73"/>
  <c r="AV33" i="73"/>
  <c r="BD33" i="73"/>
  <c r="AY33" i="73"/>
  <c r="BG33" i="73"/>
  <c r="AZ33" i="73"/>
  <c r="BH33" i="73"/>
  <c r="BA33" i="73"/>
  <c r="BI33" i="73"/>
  <c r="BB33" i="73"/>
  <c r="BJ33" i="73"/>
  <c r="AU33" i="73"/>
  <c r="BC33" i="73"/>
  <c r="BF33" i="73"/>
  <c r="X33" i="73"/>
  <c r="Q33" i="73"/>
  <c r="AW33" i="73"/>
  <c r="S33" i="73"/>
  <c r="AX33" i="73"/>
  <c r="T33" i="73"/>
  <c r="W33" i="73"/>
  <c r="P33" i="73"/>
  <c r="I33" i="73"/>
  <c r="BE33" i="73"/>
  <c r="L33" i="73"/>
  <c r="U33" i="73"/>
  <c r="N33" i="73"/>
  <c r="K33" i="73"/>
  <c r="M33" i="73"/>
  <c r="O33" i="73"/>
  <c r="R33" i="73"/>
  <c r="V33" i="73"/>
  <c r="J33" i="73"/>
  <c r="C30" i="65"/>
  <c r="AA33" i="73"/>
  <c r="AI33" i="73"/>
  <c r="AB33" i="73"/>
  <c r="AJ33" i="73"/>
  <c r="AC33" i="73"/>
  <c r="AK33" i="73"/>
  <c r="AD33" i="73"/>
  <c r="AL33" i="73"/>
  <c r="AE33" i="73"/>
  <c r="AM33" i="73"/>
  <c r="AF33" i="73"/>
  <c r="AN33" i="73"/>
  <c r="AG33" i="73"/>
  <c r="AO33" i="73"/>
  <c r="AH33" i="73"/>
  <c r="Z33" i="73"/>
  <c r="A33" i="73"/>
  <c r="F34" i="73"/>
  <c r="D34" i="73"/>
  <c r="E34" i="73"/>
  <c r="GO32" i="73"/>
  <c r="AS32" i="73"/>
  <c r="DP32" i="73"/>
  <c r="DO32" i="73"/>
  <c r="IA32" i="73"/>
  <c r="DQ32" i="73"/>
  <c r="FB32" i="73"/>
  <c r="FA32" i="73"/>
  <c r="CE32" i="73"/>
  <c r="HZ32" i="73"/>
  <c r="HY32" i="73"/>
  <c r="AR32" i="73"/>
  <c r="AQ32" i="73"/>
  <c r="GN32" i="73"/>
  <c r="GM32" i="73"/>
  <c r="IS32" i="73"/>
  <c r="FC32" i="73"/>
  <c r="CD32" i="73"/>
  <c r="CC32" i="73"/>
  <c r="C34" i="73"/>
  <c r="HF33" i="73"/>
  <c r="DG33" i="73"/>
  <c r="CJ33" i="73"/>
  <c r="CH33" i="73"/>
  <c r="FM33" i="73"/>
  <c r="CI33" i="73"/>
  <c r="CO33" i="73"/>
  <c r="FW33" i="73"/>
  <c r="HM33" i="73"/>
  <c r="FQ33" i="73"/>
  <c r="HH33" i="73"/>
  <c r="HR33" i="73"/>
  <c r="FV33" i="73"/>
  <c r="GY33" i="73"/>
  <c r="CV33" i="73"/>
  <c r="HA33" i="73"/>
  <c r="FT33" i="73"/>
  <c r="GG33" i="73"/>
  <c r="GF33" i="73"/>
  <c r="CY33" i="73"/>
  <c r="HC33" i="73"/>
  <c r="HL33" i="73"/>
  <c r="CP33" i="73"/>
  <c r="GD33" i="73"/>
  <c r="HV33" i="73"/>
  <c r="CR33" i="73"/>
  <c r="DC33" i="73"/>
  <c r="HE33" i="73"/>
  <c r="DM33" i="73"/>
  <c r="HW33" i="73"/>
  <c r="GT33" i="73"/>
  <c r="GX33" i="73"/>
  <c r="CM33" i="73"/>
  <c r="FJ33" i="73"/>
  <c r="GB33" i="73"/>
  <c r="CG33" i="73"/>
  <c r="HQ33" i="73"/>
  <c r="HD33" i="73"/>
  <c r="DB33" i="73"/>
  <c r="GS33" i="73"/>
  <c r="HK33" i="73"/>
  <c r="FY33" i="73"/>
  <c r="FN33" i="73"/>
  <c r="FP33" i="73"/>
  <c r="CX33" i="73"/>
  <c r="GZ33" i="73"/>
  <c r="HI33" i="73"/>
  <c r="FI33" i="73"/>
  <c r="GQ33" i="73"/>
  <c r="DJ33" i="73"/>
  <c r="HO33" i="73"/>
  <c r="FS33" i="73"/>
  <c r="FL33" i="73"/>
  <c r="FF33" i="73"/>
  <c r="FZ33" i="73"/>
  <c r="HP33" i="73"/>
  <c r="CT33" i="73"/>
  <c r="HS33" i="73"/>
  <c r="FX33" i="73"/>
  <c r="CU33" i="73"/>
  <c r="FE33" i="73"/>
  <c r="DE33" i="73"/>
  <c r="GU33" i="73"/>
  <c r="GJ33" i="73"/>
  <c r="HT33" i="73"/>
  <c r="GE33" i="73"/>
  <c r="FR33" i="73"/>
  <c r="FG33" i="73"/>
  <c r="CK33" i="73"/>
  <c r="DA33" i="73"/>
  <c r="DD33" i="73"/>
  <c r="GW33" i="73"/>
  <c r="GR33" i="73"/>
  <c r="HU33" i="73"/>
  <c r="GV33" i="73"/>
  <c r="HN33" i="73"/>
  <c r="CQ33" i="73"/>
  <c r="GH33" i="73"/>
  <c r="DK33" i="73"/>
  <c r="GC33" i="73"/>
  <c r="FK33" i="73"/>
  <c r="DI33" i="73"/>
  <c r="DL33" i="73"/>
  <c r="GK33" i="73"/>
  <c r="CS33" i="73"/>
  <c r="CZ33" i="73"/>
  <c r="CL33" i="73"/>
  <c r="GA33" i="73"/>
  <c r="HJ33" i="73"/>
  <c r="FO33" i="73"/>
  <c r="CN33" i="73"/>
  <c r="DH33" i="73"/>
  <c r="GI33" i="73"/>
  <c r="HB33" i="73"/>
  <c r="FH33" i="73"/>
  <c r="CJ34" i="73"/>
  <c r="EP34" i="73" l="1"/>
  <c r="EX34" i="73"/>
  <c r="EQ34" i="73"/>
  <c r="EY34" i="73"/>
  <c r="EJ34" i="73"/>
  <c r="ER34" i="73"/>
  <c r="EK34" i="73"/>
  <c r="ES34" i="73"/>
  <c r="EL34" i="73"/>
  <c r="ET34" i="73"/>
  <c r="EM34" i="73"/>
  <c r="EU34" i="73"/>
  <c r="EN34" i="73"/>
  <c r="EV34" i="73"/>
  <c r="EO34" i="73"/>
  <c r="EW34" i="73"/>
  <c r="DZ34" i="73"/>
  <c r="EH34" i="73"/>
  <c r="DS34" i="73"/>
  <c r="EA34" i="73"/>
  <c r="DT34" i="73"/>
  <c r="EB34" i="73"/>
  <c r="DU34" i="73"/>
  <c r="EC34" i="73"/>
  <c r="DV34" i="73"/>
  <c r="ED34" i="73"/>
  <c r="DW34" i="73"/>
  <c r="EE34" i="73"/>
  <c r="DX34" i="73"/>
  <c r="EF34" i="73"/>
  <c r="DY34" i="73"/>
  <c r="EG34" i="73"/>
  <c r="BP34" i="73"/>
  <c r="BV34" i="73"/>
  <c r="BL34" i="73"/>
  <c r="BR34" i="73"/>
  <c r="BX34" i="73"/>
  <c r="BS34" i="73"/>
  <c r="CA34" i="73"/>
  <c r="BT34" i="73"/>
  <c r="BN34" i="73"/>
  <c r="BW34" i="73"/>
  <c r="BY34" i="73"/>
  <c r="BZ34" i="73"/>
  <c r="BM34" i="73"/>
  <c r="BO34" i="73"/>
  <c r="BU34" i="73"/>
  <c r="IC34" i="73"/>
  <c r="II34" i="73"/>
  <c r="IO34" i="73"/>
  <c r="BQ34" i="73"/>
  <c r="IG34" i="73"/>
  <c r="IM34" i="73"/>
  <c r="IF34" i="73"/>
  <c r="IP34" i="73"/>
  <c r="ID34" i="73"/>
  <c r="IN34" i="73"/>
  <c r="IE34" i="73"/>
  <c r="IQ34" i="73"/>
  <c r="IL34" i="73"/>
  <c r="IH34" i="73"/>
  <c r="IJ34" i="73"/>
  <c r="IK34" i="73"/>
  <c r="IR34" i="73"/>
  <c r="AV34" i="73"/>
  <c r="BD34" i="73"/>
  <c r="AY34" i="73"/>
  <c r="BG34" i="73"/>
  <c r="AZ34" i="73"/>
  <c r="BH34" i="73"/>
  <c r="BA34" i="73"/>
  <c r="BI34" i="73"/>
  <c r="BB34" i="73"/>
  <c r="BJ34" i="73"/>
  <c r="AU34" i="73"/>
  <c r="BC34" i="73"/>
  <c r="AW34" i="73"/>
  <c r="AX34" i="73"/>
  <c r="X34" i="73"/>
  <c r="BE34" i="73"/>
  <c r="Q34" i="73"/>
  <c r="BF34" i="73"/>
  <c r="S34" i="73"/>
  <c r="T34" i="73"/>
  <c r="P34" i="73"/>
  <c r="R34" i="73"/>
  <c r="I34" i="73"/>
  <c r="U34" i="73"/>
  <c r="V34" i="73"/>
  <c r="W34" i="73"/>
  <c r="L34" i="73"/>
  <c r="N34" i="73"/>
  <c r="M34" i="73"/>
  <c r="J34" i="73"/>
  <c r="K34" i="73"/>
  <c r="O34" i="73"/>
  <c r="C31" i="65"/>
  <c r="AB34" i="73"/>
  <c r="AJ34" i="73"/>
  <c r="AC34" i="73"/>
  <c r="AK34" i="73"/>
  <c r="AD34" i="73"/>
  <c r="AL34" i="73"/>
  <c r="AE34" i="73"/>
  <c r="AM34" i="73"/>
  <c r="AF34" i="73"/>
  <c r="AN34" i="73"/>
  <c r="AG34" i="73"/>
  <c r="AO34" i="73"/>
  <c r="AH34" i="73"/>
  <c r="AA34" i="73"/>
  <c r="AI34" i="73"/>
  <c r="Z34" i="73"/>
  <c r="A34" i="73"/>
  <c r="E35" i="73"/>
  <c r="D35" i="73"/>
  <c r="F35" i="73"/>
  <c r="FB33" i="73"/>
  <c r="FA33" i="73"/>
  <c r="IS33" i="73"/>
  <c r="AS33" i="73"/>
  <c r="HZ33" i="73"/>
  <c r="HY33" i="73"/>
  <c r="AR33" i="73"/>
  <c r="AQ33" i="73"/>
  <c r="CC33" i="73"/>
  <c r="CD33" i="73"/>
  <c r="GM33" i="73"/>
  <c r="GN33" i="73"/>
  <c r="DQ33" i="73"/>
  <c r="CE33" i="73"/>
  <c r="IA33" i="73"/>
  <c r="GO33" i="73"/>
  <c r="FC33" i="73"/>
  <c r="DP33" i="73"/>
  <c r="DO33" i="73"/>
  <c r="C35" i="73"/>
  <c r="HB34" i="73"/>
  <c r="HH34" i="73"/>
  <c r="GJ34" i="73"/>
  <c r="FM34" i="73"/>
  <c r="CX34" i="73"/>
  <c r="FT34" i="73"/>
  <c r="GA34" i="73"/>
  <c r="FH34" i="73"/>
  <c r="HA34" i="73"/>
  <c r="HN34" i="73"/>
  <c r="GU34" i="73"/>
  <c r="HT34" i="73"/>
  <c r="CL34" i="73"/>
  <c r="FG34" i="73"/>
  <c r="GW34" i="73"/>
  <c r="FP34" i="73"/>
  <c r="HD34" i="73"/>
  <c r="GS34" i="73"/>
  <c r="CK34" i="73"/>
  <c r="GR34" i="73"/>
  <c r="CO34" i="73"/>
  <c r="HI34" i="73"/>
  <c r="HF34" i="73"/>
  <c r="GX34" i="73"/>
  <c r="DF34" i="73"/>
  <c r="HO34" i="73"/>
  <c r="CZ34" i="73"/>
  <c r="GK34" i="73"/>
  <c r="CM34" i="73"/>
  <c r="HP34" i="73"/>
  <c r="GE34" i="73"/>
  <c r="CT34" i="73"/>
  <c r="FW34" i="73"/>
  <c r="GF34" i="73"/>
  <c r="DA34" i="73"/>
  <c r="FV34" i="73"/>
  <c r="CY34" i="73"/>
  <c r="FQ34" i="73"/>
  <c r="GH34" i="73"/>
  <c r="CS34" i="73"/>
  <c r="GC34" i="73"/>
  <c r="FE34" i="73"/>
  <c r="GT34" i="73"/>
  <c r="CP34" i="73"/>
  <c r="HS34" i="73"/>
  <c r="CH34" i="73"/>
  <c r="GG34" i="73"/>
  <c r="GD34" i="73"/>
  <c r="GB34" i="73"/>
  <c r="GQ34" i="73"/>
  <c r="CV34" i="73"/>
  <c r="DH34" i="73"/>
  <c r="GZ34" i="73"/>
  <c r="FO34" i="73"/>
  <c r="HK34" i="73"/>
  <c r="HQ34" i="73"/>
  <c r="DB34" i="73"/>
  <c r="FR34" i="73"/>
  <c r="HE34" i="73"/>
  <c r="GV34" i="73"/>
  <c r="DD34" i="73"/>
  <c r="CN34" i="73"/>
  <c r="FI34" i="73"/>
  <c r="CR34" i="73"/>
  <c r="HM34" i="73"/>
  <c r="FJ34" i="73"/>
  <c r="GI34" i="73"/>
  <c r="DG34" i="73"/>
  <c r="DE34" i="73"/>
  <c r="FZ34" i="73"/>
  <c r="CU34" i="73"/>
  <c r="FF34" i="73"/>
  <c r="CQ34" i="73"/>
  <c r="FK34" i="73"/>
  <c r="DM34" i="73"/>
  <c r="GY34" i="73"/>
  <c r="HW34" i="73"/>
  <c r="DJ34" i="73"/>
  <c r="HL34" i="73"/>
  <c r="HU34" i="73"/>
  <c r="DK34" i="73"/>
  <c r="DI34" i="73"/>
  <c r="FN34" i="73"/>
  <c r="CI34" i="73"/>
  <c r="DL34" i="73"/>
  <c r="HJ34" i="73"/>
  <c r="HR34" i="73"/>
  <c r="CG34" i="73"/>
  <c r="DC34" i="73"/>
  <c r="FY34" i="73"/>
  <c r="HC34" i="73"/>
  <c r="FS34" i="73"/>
  <c r="FL34" i="73"/>
  <c r="FX34" i="73"/>
  <c r="HV34" i="73"/>
  <c r="C20" i="101" l="1"/>
  <c r="E20" i="101" s="1"/>
  <c r="C42" i="101"/>
  <c r="E42" i="101" s="1"/>
  <c r="C32" i="101"/>
  <c r="E32" i="101" s="1"/>
  <c r="C45" i="101"/>
  <c r="E45" i="101" s="1"/>
  <c r="C24" i="101"/>
  <c r="E24" i="101" s="1"/>
  <c r="C13" i="101"/>
  <c r="E13" i="101" s="1"/>
  <c r="C44" i="101"/>
  <c r="E44" i="101" s="1"/>
  <c r="C6" i="101"/>
  <c r="E6" i="101" s="1"/>
  <c r="C26" i="101"/>
  <c r="E26" i="101" s="1"/>
  <c r="C50" i="101"/>
  <c r="E50" i="101" s="1"/>
  <c r="C34" i="101"/>
  <c r="E34" i="101" s="1"/>
  <c r="C31" i="101"/>
  <c r="E31" i="101" s="1"/>
  <c r="C29" i="101"/>
  <c r="E29" i="101" s="1"/>
  <c r="C40" i="101"/>
  <c r="E40" i="101" s="1"/>
  <c r="C35" i="101"/>
  <c r="E35" i="101" s="1"/>
  <c r="C48" i="101"/>
  <c r="E48" i="101" s="1"/>
  <c r="C5" i="101"/>
  <c r="E5" i="101" s="1"/>
  <c r="C14" i="101"/>
  <c r="E14" i="101" s="1"/>
  <c r="C15" i="101"/>
  <c r="E15" i="101" s="1"/>
  <c r="C43" i="101"/>
  <c r="E43" i="101" s="1"/>
  <c r="C11" i="101"/>
  <c r="E11" i="101" s="1"/>
  <c r="C12" i="101"/>
  <c r="E12" i="101" s="1"/>
  <c r="C18" i="101"/>
  <c r="E18" i="101" s="1"/>
  <c r="C49" i="101"/>
  <c r="E49" i="101" s="1"/>
  <c r="C52" i="101"/>
  <c r="E52" i="101" s="1"/>
  <c r="C21" i="101"/>
  <c r="E21" i="101" s="1"/>
  <c r="C51" i="101"/>
  <c r="E51" i="101" s="1"/>
  <c r="C53" i="101"/>
  <c r="E53" i="101" s="1"/>
  <c r="C41" i="101"/>
  <c r="E41" i="101" s="1"/>
  <c r="C30" i="101"/>
  <c r="E30" i="101" s="1"/>
  <c r="C38" i="101"/>
  <c r="E38" i="101" s="1"/>
  <c r="C27" i="101"/>
  <c r="E27" i="101" s="1"/>
  <c r="C33" i="101"/>
  <c r="E33" i="101" s="1"/>
  <c r="C16" i="101"/>
  <c r="E16" i="101" s="1"/>
  <c r="C28" i="101"/>
  <c r="E28" i="101" s="1"/>
  <c r="C39" i="101"/>
  <c r="E39" i="101" s="1"/>
  <c r="C10" i="101"/>
  <c r="E10" i="101" s="1"/>
  <c r="C25" i="101"/>
  <c r="E25" i="101" s="1"/>
  <c r="C8" i="101"/>
  <c r="E8" i="101" s="1"/>
  <c r="C47" i="101"/>
  <c r="E47" i="101" s="1"/>
  <c r="C17" i="101"/>
  <c r="E17" i="101" s="1"/>
  <c r="C19" i="101"/>
  <c r="E19" i="101" s="1"/>
  <c r="C7" i="101"/>
  <c r="E7" i="101" s="1"/>
  <c r="C22" i="101"/>
  <c r="E22" i="101" s="1"/>
  <c r="C46" i="101"/>
  <c r="E46" i="101" s="1"/>
  <c r="C23" i="101"/>
  <c r="E23" i="101" s="1"/>
  <c r="C37" i="101"/>
  <c r="E37" i="101" s="1"/>
  <c r="C9" i="101"/>
  <c r="E9" i="101" s="1"/>
  <c r="C36" i="101"/>
  <c r="E36" i="101" s="1"/>
  <c r="O25" i="65"/>
  <c r="EP35" i="73"/>
  <c r="EX35" i="73"/>
  <c r="EQ35" i="73"/>
  <c r="EY35" i="73"/>
  <c r="EJ35" i="73"/>
  <c r="ER35" i="73"/>
  <c r="EK35" i="73"/>
  <c r="ES35" i="73"/>
  <c r="EL35" i="73"/>
  <c r="ET35" i="73"/>
  <c r="EM35" i="73"/>
  <c r="EU35" i="73"/>
  <c r="EN35" i="73"/>
  <c r="EO35" i="73"/>
  <c r="EV35" i="73"/>
  <c r="EW35" i="73"/>
  <c r="DZ35" i="73"/>
  <c r="EH35" i="73"/>
  <c r="DS35" i="73"/>
  <c r="EA35" i="73"/>
  <c r="DT35" i="73"/>
  <c r="EB35" i="73"/>
  <c r="DU35" i="73"/>
  <c r="EC35" i="73"/>
  <c r="DV35" i="73"/>
  <c r="ED35" i="73"/>
  <c r="DW35" i="73"/>
  <c r="EE35" i="73"/>
  <c r="DX35" i="73"/>
  <c r="EF35" i="73"/>
  <c r="DY35" i="73"/>
  <c r="EG35" i="73"/>
  <c r="BL35" i="73"/>
  <c r="BR35" i="73"/>
  <c r="BX35" i="73"/>
  <c r="BS35" i="73"/>
  <c r="BZ35" i="73"/>
  <c r="BM35" i="73"/>
  <c r="BT35" i="73"/>
  <c r="CA35" i="73"/>
  <c r="BO35" i="73"/>
  <c r="BV35" i="73"/>
  <c r="BW35" i="73"/>
  <c r="BY35" i="73"/>
  <c r="BN35" i="73"/>
  <c r="BP35" i="73"/>
  <c r="BU35" i="73"/>
  <c r="BQ35" i="73"/>
  <c r="IE35" i="73"/>
  <c r="IK35" i="73"/>
  <c r="IQ35" i="73"/>
  <c r="IC35" i="73"/>
  <c r="II35" i="73"/>
  <c r="IO35" i="73"/>
  <c r="IH35" i="73"/>
  <c r="IR35" i="73"/>
  <c r="IJ35" i="73"/>
  <c r="IL35" i="73"/>
  <c r="IN35" i="73"/>
  <c r="ID35" i="73"/>
  <c r="IF35" i="73"/>
  <c r="IG35" i="73"/>
  <c r="IM35" i="73"/>
  <c r="IP35" i="73"/>
  <c r="AV35" i="73"/>
  <c r="BD35" i="73"/>
  <c r="AY35" i="73"/>
  <c r="BG35" i="73"/>
  <c r="AZ35" i="73"/>
  <c r="BH35" i="73"/>
  <c r="BA35" i="73"/>
  <c r="BI35" i="73"/>
  <c r="BB35" i="73"/>
  <c r="BJ35" i="73"/>
  <c r="AU35" i="73"/>
  <c r="BC35" i="73"/>
  <c r="BF35" i="73"/>
  <c r="X35" i="73"/>
  <c r="Q35" i="73"/>
  <c r="AW35" i="73"/>
  <c r="S35" i="73"/>
  <c r="AX35" i="73"/>
  <c r="T35" i="73"/>
  <c r="W35" i="73"/>
  <c r="P35" i="73"/>
  <c r="I35" i="73"/>
  <c r="L35" i="73"/>
  <c r="BE35" i="73"/>
  <c r="U35" i="73"/>
  <c r="N35" i="73"/>
  <c r="M35" i="73"/>
  <c r="O35" i="73"/>
  <c r="R35" i="73"/>
  <c r="J35" i="73"/>
  <c r="V35" i="73"/>
  <c r="K35" i="73"/>
  <c r="C32" i="65"/>
  <c r="AC35" i="73"/>
  <c r="AK35" i="73"/>
  <c r="AD35" i="73"/>
  <c r="AL35" i="73"/>
  <c r="AE35" i="73"/>
  <c r="AM35" i="73"/>
  <c r="AF35" i="73"/>
  <c r="AN35" i="73"/>
  <c r="AG35" i="73"/>
  <c r="AO35" i="73"/>
  <c r="AH35" i="73"/>
  <c r="AA35" i="73"/>
  <c r="AI35" i="73"/>
  <c r="AB35" i="73"/>
  <c r="AJ35" i="73"/>
  <c r="Z35" i="73"/>
  <c r="A35" i="73"/>
  <c r="D36" i="73"/>
  <c r="E36" i="73"/>
  <c r="F36" i="73"/>
  <c r="CE34" i="73"/>
  <c r="HZ34" i="73"/>
  <c r="HY34" i="73"/>
  <c r="IS34" i="73"/>
  <c r="GM34" i="73"/>
  <c r="GN34" i="73"/>
  <c r="CC34" i="73"/>
  <c r="CD34" i="73"/>
  <c r="AR34" i="73"/>
  <c r="AQ34" i="73"/>
  <c r="FB34" i="73"/>
  <c r="FA34" i="73"/>
  <c r="AS34" i="73"/>
  <c r="DQ34" i="73"/>
  <c r="IA34" i="73"/>
  <c r="FC34" i="73"/>
  <c r="GO34" i="73"/>
  <c r="DP34" i="73"/>
  <c r="DO34" i="73"/>
  <c r="C36" i="73"/>
  <c r="HF35" i="73"/>
  <c r="GR35" i="73"/>
  <c r="HT35" i="73"/>
  <c r="CH35" i="73"/>
  <c r="CV36" i="73"/>
  <c r="FE35" i="73"/>
  <c r="FQ35" i="73"/>
  <c r="FP35" i="73"/>
  <c r="DE35" i="73"/>
  <c r="FF35" i="73"/>
  <c r="HW35" i="73"/>
  <c r="DL35" i="73"/>
  <c r="GW35" i="73"/>
  <c r="HE35" i="73"/>
  <c r="GT35" i="73"/>
  <c r="CX35" i="73"/>
  <c r="GC35" i="73"/>
  <c r="DF35" i="73"/>
  <c r="GV35" i="73"/>
  <c r="GY35" i="73"/>
  <c r="FX35" i="73"/>
  <c r="HK35" i="73"/>
  <c r="CO35" i="73"/>
  <c r="HP35" i="73"/>
  <c r="CV35" i="73"/>
  <c r="DC35" i="73"/>
  <c r="CR35" i="73"/>
  <c r="HB35" i="73"/>
  <c r="GB35" i="73"/>
  <c r="FO35" i="73"/>
  <c r="GA35" i="73"/>
  <c r="GE35" i="73"/>
  <c r="CY35" i="73"/>
  <c r="DB35" i="73"/>
  <c r="GG35" i="73"/>
  <c r="DD35" i="73"/>
  <c r="FG35" i="73"/>
  <c r="HJ35" i="73"/>
  <c r="HQ35" i="73"/>
  <c r="FY35" i="73"/>
  <c r="CZ35" i="73"/>
  <c r="CI35" i="73"/>
  <c r="GZ35" i="73"/>
  <c r="HR35" i="73"/>
  <c r="GH35" i="73"/>
  <c r="FM35" i="73"/>
  <c r="GU35" i="73"/>
  <c r="CN35" i="73"/>
  <c r="DK35" i="73"/>
  <c r="DI35" i="73"/>
  <c r="CK35" i="73"/>
  <c r="CJ35" i="73"/>
  <c r="DH35" i="73"/>
  <c r="FK35" i="73"/>
  <c r="DA35" i="73"/>
  <c r="HN35" i="73"/>
  <c r="FZ35" i="73"/>
  <c r="GF35" i="73"/>
  <c r="HC35" i="73"/>
  <c r="CQ35" i="73"/>
  <c r="GJ35" i="73"/>
  <c r="HI35" i="73"/>
  <c r="CU35" i="73"/>
  <c r="DM35" i="73"/>
  <c r="GX35" i="73"/>
  <c r="CM35" i="73"/>
  <c r="FI35" i="73"/>
  <c r="CP35" i="73"/>
  <c r="CT35" i="73"/>
  <c r="GS35" i="73"/>
  <c r="FH35" i="73"/>
  <c r="DJ35" i="73"/>
  <c r="HU35" i="73"/>
  <c r="FR35" i="73"/>
  <c r="HA35" i="73"/>
  <c r="FL35" i="73"/>
  <c r="GQ35" i="73"/>
  <c r="GD35" i="73"/>
  <c r="FV35" i="73"/>
  <c r="FS35" i="73"/>
  <c r="FJ35" i="73"/>
  <c r="CL35" i="73"/>
  <c r="GK35" i="73"/>
  <c r="FT35" i="73"/>
  <c r="CS35" i="73"/>
  <c r="HH35" i="73"/>
  <c r="CG35" i="73"/>
  <c r="GI35" i="73"/>
  <c r="HL35" i="73"/>
  <c r="FN35" i="73"/>
  <c r="HV35" i="73"/>
  <c r="HS35" i="73"/>
  <c r="FW35" i="73"/>
  <c r="HD35" i="73"/>
  <c r="DG35" i="73"/>
  <c r="HM35" i="73"/>
  <c r="HO35" i="73"/>
  <c r="EP36" i="73" l="1"/>
  <c r="EX36" i="73"/>
  <c r="EQ36" i="73"/>
  <c r="EY36" i="73"/>
  <c r="EJ36" i="73"/>
  <c r="ER36" i="73"/>
  <c r="EK36" i="73"/>
  <c r="ES36" i="73"/>
  <c r="EL36" i="73"/>
  <c r="ET36" i="73"/>
  <c r="EM36" i="73"/>
  <c r="EU36" i="73"/>
  <c r="EN36" i="73"/>
  <c r="EV36" i="73"/>
  <c r="EW36" i="73"/>
  <c r="DZ36" i="73"/>
  <c r="EH36" i="73"/>
  <c r="DS36" i="73"/>
  <c r="EA36" i="73"/>
  <c r="EO36" i="73"/>
  <c r="DT36" i="73"/>
  <c r="EB36" i="73"/>
  <c r="DU36" i="73"/>
  <c r="EC36" i="73"/>
  <c r="DV36" i="73"/>
  <c r="ED36" i="73"/>
  <c r="DW36" i="73"/>
  <c r="EE36" i="73"/>
  <c r="DX36" i="73"/>
  <c r="EF36" i="73"/>
  <c r="DY36" i="73"/>
  <c r="EG36" i="73"/>
  <c r="BN36" i="73"/>
  <c r="BT36" i="73"/>
  <c r="BZ36" i="73"/>
  <c r="BQ36" i="73"/>
  <c r="BX36" i="73"/>
  <c r="BR36" i="73"/>
  <c r="BY36" i="73"/>
  <c r="BM36" i="73"/>
  <c r="BU36" i="73"/>
  <c r="BV36" i="73"/>
  <c r="BW36" i="73"/>
  <c r="BL36" i="73"/>
  <c r="CA36" i="73"/>
  <c r="BO36" i="73"/>
  <c r="BS36" i="73"/>
  <c r="BP36" i="73"/>
  <c r="IG36" i="73"/>
  <c r="IM36" i="73"/>
  <c r="IE36" i="73"/>
  <c r="IK36" i="73"/>
  <c r="IQ36" i="73"/>
  <c r="IJ36" i="73"/>
  <c r="ID36" i="73"/>
  <c r="IO36" i="73"/>
  <c r="IF36" i="73"/>
  <c r="IP36" i="73"/>
  <c r="IN36" i="73"/>
  <c r="IC36" i="73"/>
  <c r="IH36" i="73"/>
  <c r="II36" i="73"/>
  <c r="IL36" i="73"/>
  <c r="IR36" i="73"/>
  <c r="AY36" i="73"/>
  <c r="BG36" i="73"/>
  <c r="AZ36" i="73"/>
  <c r="BH36" i="73"/>
  <c r="BB36" i="73"/>
  <c r="BJ36" i="73"/>
  <c r="AU36" i="73"/>
  <c r="BC36" i="73"/>
  <c r="BI36" i="73"/>
  <c r="AV36" i="73"/>
  <c r="AW36" i="73"/>
  <c r="X36" i="73"/>
  <c r="AX36" i="73"/>
  <c r="Q36" i="73"/>
  <c r="BA36" i="73"/>
  <c r="BD36" i="73"/>
  <c r="S36" i="73"/>
  <c r="BE36" i="73"/>
  <c r="T36" i="73"/>
  <c r="P36" i="73"/>
  <c r="R36" i="73"/>
  <c r="I36" i="73"/>
  <c r="U36" i="73"/>
  <c r="V36" i="73"/>
  <c r="W36" i="73"/>
  <c r="L36" i="73"/>
  <c r="BF36" i="73"/>
  <c r="N36" i="73"/>
  <c r="J36" i="73"/>
  <c r="K36" i="73"/>
  <c r="M36" i="73"/>
  <c r="O36" i="73"/>
  <c r="C33" i="65"/>
  <c r="AD36" i="73"/>
  <c r="AL36" i="73"/>
  <c r="AE36" i="73"/>
  <c r="AM36" i="73"/>
  <c r="AF36" i="73"/>
  <c r="AN36" i="73"/>
  <c r="AG36" i="73"/>
  <c r="AO36" i="73"/>
  <c r="AH36" i="73"/>
  <c r="AA36" i="73"/>
  <c r="AI36" i="73"/>
  <c r="AB36" i="73"/>
  <c r="AJ36" i="73"/>
  <c r="AC36" i="73"/>
  <c r="AK36" i="73"/>
  <c r="Z36" i="73"/>
  <c r="A36" i="73"/>
  <c r="F37" i="73"/>
  <c r="D37" i="73"/>
  <c r="E37" i="73"/>
  <c r="DP35" i="73"/>
  <c r="DO35" i="73"/>
  <c r="FC35" i="73"/>
  <c r="AS35" i="73"/>
  <c r="FB35" i="73"/>
  <c r="FA35" i="73"/>
  <c r="DQ35" i="73"/>
  <c r="IA35" i="73"/>
  <c r="IS35" i="73"/>
  <c r="GM35" i="73"/>
  <c r="GN35" i="73"/>
  <c r="GO35" i="73"/>
  <c r="CE35" i="73"/>
  <c r="AR35" i="73"/>
  <c r="AQ35" i="73"/>
  <c r="CD35" i="73"/>
  <c r="CC35" i="73"/>
  <c r="HZ35" i="73"/>
  <c r="HY35" i="73"/>
  <c r="C37" i="73"/>
  <c r="FF36" i="73"/>
  <c r="GU36" i="73"/>
  <c r="GZ36" i="73"/>
  <c r="HJ36" i="73"/>
  <c r="FG36" i="73"/>
  <c r="FX36" i="73"/>
  <c r="HE36" i="73"/>
  <c r="GY36" i="73"/>
  <c r="GI36" i="73"/>
  <c r="DH36" i="73"/>
  <c r="CS36" i="73"/>
  <c r="DB36" i="73"/>
  <c r="FM36" i="73"/>
  <c r="DG36" i="73"/>
  <c r="CO36" i="73"/>
  <c r="DL36" i="73"/>
  <c r="FS36" i="73"/>
  <c r="FY36" i="73"/>
  <c r="GF36" i="73"/>
  <c r="CX36" i="73"/>
  <c r="GT36" i="73"/>
  <c r="CR36" i="73"/>
  <c r="CM36" i="73"/>
  <c r="HR36" i="73"/>
  <c r="HW36" i="73"/>
  <c r="HO36" i="73"/>
  <c r="CH36" i="73"/>
  <c r="HH36" i="73"/>
  <c r="HS36" i="73"/>
  <c r="HK36" i="73"/>
  <c r="GR36" i="73"/>
  <c r="GJ36" i="73"/>
  <c r="HP36" i="73"/>
  <c r="FV36" i="73"/>
  <c r="FQ36" i="73"/>
  <c r="CZ36" i="73"/>
  <c r="DM36" i="73"/>
  <c r="FR36" i="73"/>
  <c r="CP36" i="73"/>
  <c r="CI36" i="73"/>
  <c r="FJ36" i="73"/>
  <c r="CK36" i="73"/>
  <c r="GA36" i="73"/>
  <c r="HN36" i="73"/>
  <c r="DI36" i="73"/>
  <c r="FT36" i="73"/>
  <c r="GE36" i="73"/>
  <c r="FI36" i="73"/>
  <c r="DE36" i="73"/>
  <c r="DC36" i="73"/>
  <c r="CG36" i="73"/>
  <c r="GH36" i="73"/>
  <c r="HF36" i="73"/>
  <c r="FE36" i="73"/>
  <c r="DA36" i="73"/>
  <c r="CY36" i="73"/>
  <c r="GC36" i="73"/>
  <c r="HC36" i="73"/>
  <c r="GX36" i="73"/>
  <c r="DK36" i="73"/>
  <c r="HD36" i="73"/>
  <c r="GQ36" i="73"/>
  <c r="HU36" i="73"/>
  <c r="DJ36" i="73"/>
  <c r="FN36" i="73"/>
  <c r="FL36" i="73"/>
  <c r="HM36" i="73"/>
  <c r="GK36" i="73"/>
  <c r="CU36" i="73"/>
  <c r="FK36" i="73"/>
  <c r="GS36" i="73"/>
  <c r="CN36" i="73"/>
  <c r="HA36" i="73"/>
  <c r="HB36" i="73"/>
  <c r="CT36" i="73"/>
  <c r="FH36" i="73"/>
  <c r="HL36" i="73"/>
  <c r="CQ36" i="73"/>
  <c r="GW36" i="73"/>
  <c r="FZ36" i="73"/>
  <c r="HV36" i="73"/>
  <c r="GV36" i="73"/>
  <c r="CL36" i="73"/>
  <c r="FW36" i="73"/>
  <c r="FP36" i="73"/>
  <c r="DD36" i="73"/>
  <c r="GD36" i="73"/>
  <c r="HT36" i="73"/>
  <c r="HI36" i="73"/>
  <c r="HQ36" i="73"/>
  <c r="CJ36" i="73"/>
  <c r="DF36" i="73"/>
  <c r="GB36" i="73"/>
  <c r="CQ37" i="73"/>
  <c r="FO36" i="73"/>
  <c r="GG36" i="73"/>
  <c r="EP37" i="73" l="1"/>
  <c r="EX37" i="73"/>
  <c r="EQ37" i="73"/>
  <c r="EY37" i="73"/>
  <c r="EJ37" i="73"/>
  <c r="ER37" i="73"/>
  <c r="EK37" i="73"/>
  <c r="ES37" i="73"/>
  <c r="EL37" i="73"/>
  <c r="ET37" i="73"/>
  <c r="EM37" i="73"/>
  <c r="EU37" i="73"/>
  <c r="EO37" i="73"/>
  <c r="EV37" i="73"/>
  <c r="EW37" i="73"/>
  <c r="EN37" i="73"/>
  <c r="DZ37" i="73"/>
  <c r="EH37" i="73"/>
  <c r="DS37" i="73"/>
  <c r="EA37" i="73"/>
  <c r="DT37" i="73"/>
  <c r="EB37" i="73"/>
  <c r="DU37" i="73"/>
  <c r="EC37" i="73"/>
  <c r="DV37" i="73"/>
  <c r="ED37" i="73"/>
  <c r="DX37" i="73"/>
  <c r="EE37" i="73"/>
  <c r="EF37" i="73"/>
  <c r="EG37" i="73"/>
  <c r="DW37" i="73"/>
  <c r="DY37" i="73"/>
  <c r="BP37" i="73"/>
  <c r="BV37" i="73"/>
  <c r="BO37" i="73"/>
  <c r="BW37" i="73"/>
  <c r="BQ37" i="73"/>
  <c r="BX37" i="73"/>
  <c r="BL37" i="73"/>
  <c r="BS37" i="73"/>
  <c r="BZ37" i="73"/>
  <c r="BT37" i="73"/>
  <c r="BU37" i="73"/>
  <c r="BY37" i="73"/>
  <c r="BM37" i="73"/>
  <c r="CA37" i="73"/>
  <c r="BR37" i="73"/>
  <c r="IC37" i="73"/>
  <c r="II37" i="73"/>
  <c r="IO37" i="73"/>
  <c r="BN37" i="73"/>
  <c r="IG37" i="73"/>
  <c r="IM37" i="73"/>
  <c r="ID37" i="73"/>
  <c r="IL37" i="73"/>
  <c r="IJ37" i="73"/>
  <c r="IK37" i="73"/>
  <c r="IP37" i="73"/>
  <c r="IE37" i="73"/>
  <c r="IR37" i="73"/>
  <c r="IF37" i="73"/>
  <c r="IH37" i="73"/>
  <c r="IN37" i="73"/>
  <c r="IQ37" i="73"/>
  <c r="AY37" i="73"/>
  <c r="BG37" i="73"/>
  <c r="AZ37" i="73"/>
  <c r="BH37" i="73"/>
  <c r="BB37" i="73"/>
  <c r="BJ37" i="73"/>
  <c r="AU37" i="73"/>
  <c r="BC37" i="73"/>
  <c r="BI37" i="73"/>
  <c r="AV37" i="73"/>
  <c r="AW37" i="73"/>
  <c r="X37" i="73"/>
  <c r="AX37" i="73"/>
  <c r="Q37" i="73"/>
  <c r="BA37" i="73"/>
  <c r="BD37" i="73"/>
  <c r="S37" i="73"/>
  <c r="BE37" i="73"/>
  <c r="T37" i="73"/>
  <c r="BF37" i="73"/>
  <c r="W37" i="73"/>
  <c r="P37" i="73"/>
  <c r="I37" i="73"/>
  <c r="L37" i="73"/>
  <c r="U37" i="73"/>
  <c r="N37" i="73"/>
  <c r="R37" i="73"/>
  <c r="M37" i="73"/>
  <c r="V37" i="73"/>
  <c r="O37" i="73"/>
  <c r="K37" i="73"/>
  <c r="J37" i="73"/>
  <c r="C34" i="65"/>
  <c r="AE37" i="73"/>
  <c r="AM37" i="73"/>
  <c r="AF37" i="73"/>
  <c r="AN37" i="73"/>
  <c r="AG37" i="73"/>
  <c r="AO37" i="73"/>
  <c r="AH37" i="73"/>
  <c r="AA37" i="73"/>
  <c r="AI37" i="73"/>
  <c r="AB37" i="73"/>
  <c r="AJ37" i="73"/>
  <c r="AC37" i="73"/>
  <c r="AK37" i="73"/>
  <c r="AD37" i="73"/>
  <c r="AL37" i="73"/>
  <c r="Z37" i="73"/>
  <c r="A37" i="73"/>
  <c r="E38" i="73"/>
  <c r="F38" i="73"/>
  <c r="D38" i="73"/>
  <c r="CD36" i="73"/>
  <c r="CC36" i="73"/>
  <c r="IA36" i="73"/>
  <c r="HY36" i="73"/>
  <c r="HZ36" i="73"/>
  <c r="AR36" i="73"/>
  <c r="AQ36" i="73"/>
  <c r="DQ36" i="73"/>
  <c r="FB36" i="73"/>
  <c r="FA36" i="73"/>
  <c r="FC36" i="73"/>
  <c r="GO36" i="73"/>
  <c r="DP36" i="73"/>
  <c r="DO36" i="73"/>
  <c r="IS36" i="73"/>
  <c r="GM36" i="73"/>
  <c r="GN36" i="73"/>
  <c r="AS36" i="73"/>
  <c r="CE36" i="73"/>
  <c r="C38" i="73"/>
  <c r="A38" i="73" s="1"/>
  <c r="CO37" i="73"/>
  <c r="HF37" i="73"/>
  <c r="HM37" i="73"/>
  <c r="GT37" i="73"/>
  <c r="FQ37" i="73"/>
  <c r="HA37" i="73"/>
  <c r="CX37" i="73"/>
  <c r="DK37" i="73"/>
  <c r="CY37" i="73"/>
  <c r="FI37" i="73"/>
  <c r="FR37" i="73"/>
  <c r="HK37" i="73"/>
  <c r="HL37" i="73"/>
  <c r="GS37" i="73"/>
  <c r="FT37" i="73"/>
  <c r="HR37" i="73"/>
  <c r="DH37" i="73"/>
  <c r="FM37" i="73"/>
  <c r="FY37" i="73"/>
  <c r="FL37" i="73"/>
  <c r="GF37" i="73"/>
  <c r="HV37" i="73"/>
  <c r="DE37" i="73"/>
  <c r="FP37" i="73"/>
  <c r="DI37" i="73"/>
  <c r="GK37" i="73"/>
  <c r="CM37" i="73"/>
  <c r="GY37" i="73"/>
  <c r="GD37" i="73"/>
  <c r="HD37" i="73"/>
  <c r="GI37" i="73"/>
  <c r="HP37" i="73"/>
  <c r="HH37" i="73"/>
  <c r="DL37" i="73"/>
  <c r="DC37" i="73"/>
  <c r="CT37" i="73"/>
  <c r="HN37" i="73"/>
  <c r="GH37" i="73"/>
  <c r="FE37" i="73"/>
  <c r="FK37" i="73"/>
  <c r="GB37" i="73"/>
  <c r="GX37" i="73"/>
  <c r="DG37" i="73"/>
  <c r="DB37" i="73"/>
  <c r="GQ37" i="73"/>
  <c r="CL37" i="73"/>
  <c r="CI37" i="73"/>
  <c r="HS37" i="73"/>
  <c r="CK37" i="73"/>
  <c r="HU37" i="73"/>
  <c r="CP37" i="73"/>
  <c r="DF37" i="73"/>
  <c r="HI37" i="73"/>
  <c r="DD37" i="73"/>
  <c r="CZ37" i="73"/>
  <c r="HT37" i="73"/>
  <c r="FW37" i="73"/>
  <c r="HW37" i="73"/>
  <c r="GG37" i="73"/>
  <c r="GZ37" i="73"/>
  <c r="FZ37" i="73"/>
  <c r="FG37" i="73"/>
  <c r="FO37" i="73"/>
  <c r="GR37" i="73"/>
  <c r="CN37" i="73"/>
  <c r="CR37" i="73"/>
  <c r="GV37" i="73"/>
  <c r="DM37" i="73"/>
  <c r="CS37" i="73"/>
  <c r="DM38" i="73"/>
  <c r="CU37" i="73"/>
  <c r="FV37" i="73"/>
  <c r="FX37" i="73"/>
  <c r="CJ37" i="73"/>
  <c r="HE37" i="73"/>
  <c r="GC37" i="73"/>
  <c r="GE37" i="73"/>
  <c r="HO37" i="73"/>
  <c r="FS37" i="73"/>
  <c r="FN37" i="73"/>
  <c r="CV37" i="73"/>
  <c r="FH37" i="73"/>
  <c r="HB37" i="73"/>
  <c r="GJ37" i="73"/>
  <c r="CG37" i="73"/>
  <c r="FJ37" i="73"/>
  <c r="GU37" i="73"/>
  <c r="HQ37" i="73"/>
  <c r="GA37" i="73"/>
  <c r="DA37" i="73"/>
  <c r="GW37" i="73"/>
  <c r="FF37" i="73"/>
  <c r="HJ37" i="73"/>
  <c r="DJ37" i="73"/>
  <c r="CH37" i="73"/>
  <c r="HC37" i="73"/>
  <c r="EP38" i="73" l="1"/>
  <c r="EX38" i="73"/>
  <c r="EQ38" i="73"/>
  <c r="EY38" i="73"/>
  <c r="EJ38" i="73"/>
  <c r="ER38" i="73"/>
  <c r="EK38" i="73"/>
  <c r="ES38" i="73"/>
  <c r="EL38" i="73"/>
  <c r="ET38" i="73"/>
  <c r="EM38" i="73"/>
  <c r="EU38" i="73"/>
  <c r="EN38" i="73"/>
  <c r="EV38" i="73"/>
  <c r="EW38" i="73"/>
  <c r="EO38" i="73"/>
  <c r="DZ38" i="73"/>
  <c r="EH38" i="73"/>
  <c r="DS38" i="73"/>
  <c r="DT38" i="73"/>
  <c r="EB38" i="73"/>
  <c r="DU38" i="73"/>
  <c r="EC38" i="73"/>
  <c r="DV38" i="73"/>
  <c r="ED38" i="73"/>
  <c r="EF38" i="73"/>
  <c r="EG38" i="73"/>
  <c r="DW38" i="73"/>
  <c r="DX38" i="73"/>
  <c r="DY38" i="73"/>
  <c r="EA38" i="73"/>
  <c r="EE38" i="73"/>
  <c r="BL38" i="73"/>
  <c r="BR38" i="73"/>
  <c r="BX38" i="73"/>
  <c r="BN38" i="73"/>
  <c r="BO38" i="73"/>
  <c r="BV38" i="73"/>
  <c r="BQ38" i="73"/>
  <c r="BY38" i="73"/>
  <c r="BS38" i="73"/>
  <c r="BT38" i="73"/>
  <c r="BU38" i="73"/>
  <c r="BW38" i="73"/>
  <c r="BP38" i="73"/>
  <c r="CA38" i="73"/>
  <c r="IE38" i="73"/>
  <c r="IK38" i="73"/>
  <c r="BM38" i="73"/>
  <c r="IC38" i="73"/>
  <c r="II38" i="73"/>
  <c r="BZ38" i="73"/>
  <c r="IF38" i="73"/>
  <c r="IN38" i="73"/>
  <c r="ID38" i="73"/>
  <c r="IO38" i="73"/>
  <c r="IG38" i="73"/>
  <c r="IP38" i="73"/>
  <c r="IM38" i="73"/>
  <c r="IR38" i="73"/>
  <c r="IH38" i="73"/>
  <c r="IJ38" i="73"/>
  <c r="IL38" i="73"/>
  <c r="IQ38" i="73"/>
  <c r="AY38" i="73"/>
  <c r="BG38" i="73"/>
  <c r="AZ38" i="73"/>
  <c r="BH38" i="73"/>
  <c r="BB38" i="73"/>
  <c r="BJ38" i="73"/>
  <c r="AU38" i="73"/>
  <c r="BC38" i="73"/>
  <c r="BI38" i="73"/>
  <c r="AV38" i="73"/>
  <c r="AW38" i="73"/>
  <c r="X38" i="73"/>
  <c r="AX38" i="73"/>
  <c r="Q38" i="73"/>
  <c r="BA38" i="73"/>
  <c r="BD38" i="73"/>
  <c r="S38" i="73"/>
  <c r="BE38" i="73"/>
  <c r="T38" i="73"/>
  <c r="BF38" i="73"/>
  <c r="P38" i="73"/>
  <c r="R38" i="73"/>
  <c r="I38" i="73"/>
  <c r="U38" i="73"/>
  <c r="V38" i="73"/>
  <c r="W38" i="73"/>
  <c r="L38" i="73"/>
  <c r="N38" i="73"/>
  <c r="J38" i="73"/>
  <c r="M38" i="73"/>
  <c r="K38" i="73"/>
  <c r="O38" i="73"/>
  <c r="C35" i="65"/>
  <c r="AF38" i="73"/>
  <c r="AN38" i="73"/>
  <c r="AG38" i="73"/>
  <c r="AO38" i="73"/>
  <c r="AH38" i="73"/>
  <c r="AA38" i="73"/>
  <c r="AI38" i="73"/>
  <c r="AB38" i="73"/>
  <c r="AJ38" i="73"/>
  <c r="AC38" i="73"/>
  <c r="AK38" i="73"/>
  <c r="AD38" i="73"/>
  <c r="AL38" i="73"/>
  <c r="AE38" i="73"/>
  <c r="AM38" i="73"/>
  <c r="Z38" i="73"/>
  <c r="E39" i="73"/>
  <c r="F39" i="73"/>
  <c r="D39" i="73"/>
  <c r="AQ37" i="73"/>
  <c r="AS37" i="73"/>
  <c r="CC37" i="73"/>
  <c r="CD37" i="73"/>
  <c r="GO37" i="73"/>
  <c r="DO37" i="73"/>
  <c r="DP37" i="73"/>
  <c r="FB37" i="73"/>
  <c r="FA37" i="73"/>
  <c r="AR37" i="73"/>
  <c r="IS37" i="73"/>
  <c r="FC37" i="73"/>
  <c r="CE37" i="73"/>
  <c r="HY37" i="73"/>
  <c r="HZ37" i="73"/>
  <c r="IA37" i="73"/>
  <c r="DQ37" i="73"/>
  <c r="GM37" i="73"/>
  <c r="GN37" i="73"/>
  <c r="C39" i="73"/>
  <c r="CN38" i="73"/>
  <c r="DK38" i="73"/>
  <c r="GH38" i="73"/>
  <c r="HB38" i="73"/>
  <c r="HN38" i="73"/>
  <c r="HT38" i="73"/>
  <c r="DD38" i="73"/>
  <c r="CJ38" i="73"/>
  <c r="GC38" i="73"/>
  <c r="GQ38" i="73"/>
  <c r="FT38" i="73"/>
  <c r="GG38" i="73"/>
  <c r="FH38" i="73"/>
  <c r="CP38" i="73"/>
  <c r="GT38" i="73"/>
  <c r="FY38" i="73"/>
  <c r="HS38" i="73"/>
  <c r="GE38" i="73"/>
  <c r="GA38" i="73"/>
  <c r="HC38" i="73"/>
  <c r="CZ38" i="73"/>
  <c r="FW38" i="73"/>
  <c r="HU38" i="73"/>
  <c r="DC38" i="73"/>
  <c r="HO38" i="73"/>
  <c r="HM38" i="73"/>
  <c r="CU38" i="73"/>
  <c r="HA38" i="73"/>
  <c r="FE38" i="73"/>
  <c r="CT38" i="73"/>
  <c r="FG38" i="73"/>
  <c r="CO38" i="73"/>
  <c r="DL38" i="73"/>
  <c r="HR38" i="73"/>
  <c r="CV38" i="73"/>
  <c r="HD38" i="73"/>
  <c r="CX38" i="73"/>
  <c r="CR38" i="73"/>
  <c r="GZ38" i="73"/>
  <c r="GD38" i="73"/>
  <c r="FL38" i="73"/>
  <c r="CG38" i="73"/>
  <c r="CS38" i="73"/>
  <c r="CK38" i="73"/>
  <c r="GI38" i="73"/>
  <c r="GY38" i="73"/>
  <c r="GS38" i="73"/>
  <c r="CY38" i="73"/>
  <c r="HV38" i="73"/>
  <c r="CI38" i="73"/>
  <c r="HI38" i="73"/>
  <c r="FR38" i="73"/>
  <c r="FI38" i="73"/>
  <c r="FS38" i="73"/>
  <c r="DG38" i="73"/>
  <c r="HK38" i="73"/>
  <c r="CQ38" i="73"/>
  <c r="HH38" i="73"/>
  <c r="DA38" i="73"/>
  <c r="CL38" i="73"/>
  <c r="GK38" i="73"/>
  <c r="FZ38" i="73"/>
  <c r="HJ38" i="73"/>
  <c r="GB38" i="73"/>
  <c r="GJ38" i="73"/>
  <c r="FK38" i="73"/>
  <c r="DJ38" i="73"/>
  <c r="FF38" i="73"/>
  <c r="DH38" i="73"/>
  <c r="FM38" i="73"/>
  <c r="GW38" i="73"/>
  <c r="DB38" i="73"/>
  <c r="DF38" i="73"/>
  <c r="GX38" i="73"/>
  <c r="FQ38" i="73"/>
  <c r="GF38" i="73"/>
  <c r="HW38" i="73"/>
  <c r="FP38" i="73"/>
  <c r="FO38" i="73"/>
  <c r="GV38" i="73"/>
  <c r="FN38" i="73"/>
  <c r="CH38" i="73"/>
  <c r="GU38" i="73"/>
  <c r="FV38" i="73"/>
  <c r="FX38" i="73"/>
  <c r="HP38" i="73"/>
  <c r="GR38" i="73"/>
  <c r="HL38" i="73"/>
  <c r="HF38" i="73"/>
  <c r="HQ38" i="73"/>
  <c r="CM38" i="73"/>
  <c r="DE38" i="73"/>
  <c r="HE38" i="73"/>
  <c r="FJ38" i="73"/>
  <c r="DI38" i="73"/>
  <c r="A39" i="73" l="1"/>
  <c r="EP39" i="73"/>
  <c r="EX39" i="73"/>
  <c r="EQ39" i="73"/>
  <c r="EY39" i="73"/>
  <c r="EJ39" i="73"/>
  <c r="ER39" i="73"/>
  <c r="EK39" i="73"/>
  <c r="ES39" i="73"/>
  <c r="EL39" i="73"/>
  <c r="ET39" i="73"/>
  <c r="EM39" i="73"/>
  <c r="EU39" i="73"/>
  <c r="EO39" i="73"/>
  <c r="EV39" i="73"/>
  <c r="EW39" i="73"/>
  <c r="DZ39" i="73"/>
  <c r="EH39" i="73"/>
  <c r="DT39" i="73"/>
  <c r="EB39" i="73"/>
  <c r="EN39" i="73"/>
  <c r="DU39" i="73"/>
  <c r="EC39" i="73"/>
  <c r="DV39" i="73"/>
  <c r="ED39" i="73"/>
  <c r="EF39" i="73"/>
  <c r="EG39" i="73"/>
  <c r="DS39" i="73"/>
  <c r="DW39" i="73"/>
  <c r="DX39" i="73"/>
  <c r="DY39" i="73"/>
  <c r="EA39" i="73"/>
  <c r="EE39" i="73"/>
  <c r="BN39" i="73"/>
  <c r="BT39" i="73"/>
  <c r="BZ39" i="73"/>
  <c r="BM39" i="73"/>
  <c r="BU39" i="73"/>
  <c r="BP39" i="73"/>
  <c r="BW39" i="73"/>
  <c r="BL39" i="73"/>
  <c r="BX39" i="73"/>
  <c r="BO39" i="73"/>
  <c r="BY39" i="73"/>
  <c r="BQ39" i="73"/>
  <c r="CA39" i="73"/>
  <c r="BR39" i="73"/>
  <c r="BV39" i="73"/>
  <c r="BS39" i="73"/>
  <c r="ID39" i="73"/>
  <c r="IJ39" i="73"/>
  <c r="IP39" i="73"/>
  <c r="IF39" i="73"/>
  <c r="IM39" i="73"/>
  <c r="IG39" i="73"/>
  <c r="IN39" i="73"/>
  <c r="II39" i="73"/>
  <c r="IL39" i="73"/>
  <c r="IC39" i="73"/>
  <c r="IO39" i="73"/>
  <c r="IE39" i="73"/>
  <c r="IQ39" i="73"/>
  <c r="IH39" i="73"/>
  <c r="IR39" i="73"/>
  <c r="IK39" i="73"/>
  <c r="AY39" i="73"/>
  <c r="BG39" i="73"/>
  <c r="AZ39" i="73"/>
  <c r="BH39" i="73"/>
  <c r="BB39" i="73"/>
  <c r="BJ39" i="73"/>
  <c r="AU39" i="73"/>
  <c r="BC39" i="73"/>
  <c r="BI39" i="73"/>
  <c r="AV39" i="73"/>
  <c r="AW39" i="73"/>
  <c r="X39" i="73"/>
  <c r="AX39" i="73"/>
  <c r="Q39" i="73"/>
  <c r="BA39" i="73"/>
  <c r="BD39" i="73"/>
  <c r="S39" i="73"/>
  <c r="BE39" i="73"/>
  <c r="T39" i="73"/>
  <c r="W39" i="73"/>
  <c r="P39" i="73"/>
  <c r="BF39" i="73"/>
  <c r="I39" i="73"/>
  <c r="L39" i="73"/>
  <c r="U39" i="73"/>
  <c r="N39" i="73"/>
  <c r="M39" i="73"/>
  <c r="O39" i="73"/>
  <c r="R39" i="73"/>
  <c r="V39" i="73"/>
  <c r="J39" i="73"/>
  <c r="K39" i="73"/>
  <c r="C36" i="65"/>
  <c r="AG39" i="73"/>
  <c r="AO39" i="73"/>
  <c r="AH39" i="73"/>
  <c r="AA39" i="73"/>
  <c r="AI39" i="73"/>
  <c r="AB39" i="73"/>
  <c r="AJ39" i="73"/>
  <c r="AC39" i="73"/>
  <c r="AK39" i="73"/>
  <c r="AD39" i="73"/>
  <c r="AL39" i="73"/>
  <c r="AE39" i="73"/>
  <c r="AM39" i="73"/>
  <c r="AF39" i="73"/>
  <c r="AN39" i="73"/>
  <c r="Z39" i="73"/>
  <c r="D40" i="73"/>
  <c r="F40" i="73"/>
  <c r="E40" i="73"/>
  <c r="GO38" i="73"/>
  <c r="CE38" i="73"/>
  <c r="AQ38" i="73"/>
  <c r="AR38" i="73"/>
  <c r="IA38" i="73"/>
  <c r="AS38" i="73"/>
  <c r="FA38" i="73"/>
  <c r="FB38" i="73"/>
  <c r="DQ38" i="73"/>
  <c r="IS38" i="73"/>
  <c r="CC38" i="73"/>
  <c r="CD38" i="73"/>
  <c r="DP38" i="73"/>
  <c r="DO38" i="73"/>
  <c r="GN38" i="73"/>
  <c r="GM38" i="73"/>
  <c r="FC38" i="73"/>
  <c r="HZ38" i="73"/>
  <c r="HY38" i="73"/>
  <c r="C40" i="73"/>
  <c r="DM39" i="73"/>
  <c r="DI39" i="73"/>
  <c r="CR39" i="73"/>
  <c r="FG39" i="73"/>
  <c r="GG39" i="73"/>
  <c r="DC39" i="73"/>
  <c r="GR39" i="73"/>
  <c r="HP39" i="73"/>
  <c r="CJ39" i="73"/>
  <c r="CN39" i="73"/>
  <c r="GJ39" i="73"/>
  <c r="FM39" i="73"/>
  <c r="GK39" i="73"/>
  <c r="HN39" i="73"/>
  <c r="FF39" i="73"/>
  <c r="CI39" i="73"/>
  <c r="HJ39" i="73"/>
  <c r="FZ39" i="73"/>
  <c r="DG39" i="73"/>
  <c r="GB39" i="73"/>
  <c r="FS39" i="73"/>
  <c r="CV39" i="73"/>
  <c r="CQ39" i="73"/>
  <c r="HB39" i="73"/>
  <c r="FW39" i="73"/>
  <c r="FY39" i="73"/>
  <c r="CX39" i="73"/>
  <c r="FL39" i="73"/>
  <c r="HE39" i="73"/>
  <c r="HW39" i="73"/>
  <c r="DH39" i="73"/>
  <c r="GY39" i="73"/>
  <c r="GH39" i="73"/>
  <c r="FX39" i="73"/>
  <c r="DJ39" i="73"/>
  <c r="HL39" i="73"/>
  <c r="GZ39" i="73"/>
  <c r="CY39" i="73"/>
  <c r="GS39" i="73"/>
  <c r="HK39" i="73"/>
  <c r="HH39" i="73"/>
  <c r="CS39" i="73"/>
  <c r="DF39" i="73"/>
  <c r="GW39" i="73"/>
  <c r="HQ39" i="73"/>
  <c r="HR39" i="73"/>
  <c r="GV39" i="73"/>
  <c r="HT39" i="73"/>
  <c r="HM39" i="73"/>
  <c r="FR39" i="73"/>
  <c r="CH39" i="73"/>
  <c r="DE39" i="73"/>
  <c r="GI39" i="73"/>
  <c r="HV39" i="73"/>
  <c r="HF39" i="73"/>
  <c r="FE39" i="73"/>
  <c r="GX39" i="73"/>
  <c r="DD39" i="73"/>
  <c r="GD39" i="73"/>
  <c r="DK39" i="73"/>
  <c r="GA39" i="73"/>
  <c r="CU39" i="73"/>
  <c r="GU39" i="73"/>
  <c r="GE39" i="73"/>
  <c r="DL39" i="73"/>
  <c r="CM39" i="73"/>
  <c r="CG39" i="73"/>
  <c r="HO39" i="73"/>
  <c r="FQ39" i="73"/>
  <c r="HS39" i="73"/>
  <c r="GT39" i="73"/>
  <c r="DA39" i="73"/>
  <c r="FV39" i="73"/>
  <c r="CO39" i="73"/>
  <c r="CK39" i="73"/>
  <c r="FN39" i="73"/>
  <c r="DB39" i="73"/>
  <c r="CL39" i="73"/>
  <c r="HC39" i="73"/>
  <c r="FH39" i="73"/>
  <c r="GF39" i="73"/>
  <c r="GC39" i="73"/>
  <c r="CT39" i="73"/>
  <c r="FP39" i="73"/>
  <c r="HA39" i="73"/>
  <c r="FJ39" i="73"/>
  <c r="FK39" i="73"/>
  <c r="FI39" i="73"/>
  <c r="FT39" i="73"/>
  <c r="CP39" i="73"/>
  <c r="CZ39" i="73"/>
  <c r="HU39" i="73"/>
  <c r="FO39" i="73"/>
  <c r="HD39" i="73"/>
  <c r="GQ39" i="73"/>
  <c r="HI39" i="73"/>
  <c r="A40" i="73" l="1"/>
  <c r="EP40" i="73"/>
  <c r="EX40" i="73"/>
  <c r="EQ40" i="73"/>
  <c r="EY40" i="73"/>
  <c r="EJ40" i="73"/>
  <c r="ER40" i="73"/>
  <c r="EK40" i="73"/>
  <c r="ES40" i="73"/>
  <c r="EL40" i="73"/>
  <c r="ET40" i="73"/>
  <c r="EM40" i="73"/>
  <c r="EU40" i="73"/>
  <c r="EN40" i="73"/>
  <c r="EV40" i="73"/>
  <c r="EW40" i="73"/>
  <c r="EO40" i="73"/>
  <c r="DZ40" i="73"/>
  <c r="EH40" i="73"/>
  <c r="DT40" i="73"/>
  <c r="EB40" i="73"/>
  <c r="DU40" i="73"/>
  <c r="EC40" i="73"/>
  <c r="DV40" i="73"/>
  <c r="ED40" i="73"/>
  <c r="EF40" i="73"/>
  <c r="EG40" i="73"/>
  <c r="DS40" i="73"/>
  <c r="DW40" i="73"/>
  <c r="DX40" i="73"/>
  <c r="DY40" i="73"/>
  <c r="EA40" i="73"/>
  <c r="EE40" i="73"/>
  <c r="BP40" i="73"/>
  <c r="BV40" i="73"/>
  <c r="BL40" i="73"/>
  <c r="BS40" i="73"/>
  <c r="BZ40" i="73"/>
  <c r="BN40" i="73"/>
  <c r="BU40" i="73"/>
  <c r="BR40" i="73"/>
  <c r="BT40" i="73"/>
  <c r="BW40" i="73"/>
  <c r="BM40" i="73"/>
  <c r="BX40" i="73"/>
  <c r="BQ40" i="73"/>
  <c r="CA40" i="73"/>
  <c r="BO40" i="73"/>
  <c r="BY40" i="73"/>
  <c r="IF40" i="73"/>
  <c r="IL40" i="73"/>
  <c r="IR40" i="73"/>
  <c r="ID40" i="73"/>
  <c r="IK40" i="73"/>
  <c r="IE40" i="73"/>
  <c r="IM40" i="73"/>
  <c r="IC40" i="73"/>
  <c r="IO40" i="73"/>
  <c r="IH40" i="73"/>
  <c r="IQ40" i="73"/>
  <c r="II40" i="73"/>
  <c r="IJ40" i="73"/>
  <c r="IN40" i="73"/>
  <c r="IP40" i="73"/>
  <c r="IG40" i="73"/>
  <c r="AY40" i="73"/>
  <c r="BG40" i="73"/>
  <c r="AZ40" i="73"/>
  <c r="BH40" i="73"/>
  <c r="BB40" i="73"/>
  <c r="BJ40" i="73"/>
  <c r="AU40" i="73"/>
  <c r="BC40" i="73"/>
  <c r="BI40" i="73"/>
  <c r="AV40" i="73"/>
  <c r="AW40" i="73"/>
  <c r="X40" i="73"/>
  <c r="AX40" i="73"/>
  <c r="Q40" i="73"/>
  <c r="BA40" i="73"/>
  <c r="BD40" i="73"/>
  <c r="S40" i="73"/>
  <c r="BE40" i="73"/>
  <c r="T40" i="73"/>
  <c r="P40" i="73"/>
  <c r="R40" i="73"/>
  <c r="I40" i="73"/>
  <c r="BF40" i="73"/>
  <c r="U40" i="73"/>
  <c r="V40" i="73"/>
  <c r="W40" i="73"/>
  <c r="L40" i="73"/>
  <c r="N40" i="73"/>
  <c r="M40" i="73"/>
  <c r="J40" i="73"/>
  <c r="K40" i="73"/>
  <c r="O40" i="73"/>
  <c r="C37" i="65"/>
  <c r="AH40" i="73"/>
  <c r="AA40" i="73"/>
  <c r="AI40" i="73"/>
  <c r="AB40" i="73"/>
  <c r="AJ40" i="73"/>
  <c r="AC40" i="73"/>
  <c r="AK40" i="73"/>
  <c r="AD40" i="73"/>
  <c r="AL40" i="73"/>
  <c r="AE40" i="73"/>
  <c r="AM40" i="73"/>
  <c r="AF40" i="73"/>
  <c r="AN40" i="73"/>
  <c r="AG40" i="73"/>
  <c r="AO40" i="73"/>
  <c r="Z40" i="73"/>
  <c r="E41" i="73"/>
  <c r="F41" i="73"/>
  <c r="D41" i="73"/>
  <c r="HZ39" i="73"/>
  <c r="HY39" i="73"/>
  <c r="AS39" i="73"/>
  <c r="FB39" i="73"/>
  <c r="FA39" i="73"/>
  <c r="GO39" i="73"/>
  <c r="GM39" i="73"/>
  <c r="AR39" i="73"/>
  <c r="AQ39" i="73"/>
  <c r="CE39" i="73"/>
  <c r="DO39" i="73"/>
  <c r="DP39" i="73"/>
  <c r="IS39" i="73"/>
  <c r="IA39" i="73"/>
  <c r="GN39" i="73"/>
  <c r="DQ39" i="73"/>
  <c r="FC39" i="73"/>
  <c r="CC39" i="73"/>
  <c r="CD39" i="73"/>
  <c r="C41" i="73"/>
  <c r="E11" i="1"/>
  <c r="E7" i="1"/>
  <c r="D9" i="8"/>
  <c r="D18" i="1" s="1"/>
  <c r="D8" i="8"/>
  <c r="D17" i="1" s="1"/>
  <c r="D7" i="8"/>
  <c r="C6" i="8"/>
  <c r="CR40" i="73"/>
  <c r="HL40" i="73"/>
  <c r="FX40" i="73"/>
  <c r="CX40" i="73"/>
  <c r="GH40" i="73"/>
  <c r="DA40" i="73"/>
  <c r="FP40" i="73"/>
  <c r="DF40" i="73"/>
  <c r="FZ40" i="73"/>
  <c r="HE40" i="73"/>
  <c r="DJ40" i="73"/>
  <c r="FF40" i="73"/>
  <c r="GG40" i="73"/>
  <c r="CU40" i="73"/>
  <c r="HV40" i="73"/>
  <c r="DE40" i="73"/>
  <c r="CQ40" i="73"/>
  <c r="HM40" i="73"/>
  <c r="CN40" i="73"/>
  <c r="FM40" i="73"/>
  <c r="CP40" i="73"/>
  <c r="GQ40" i="73"/>
  <c r="HC40" i="73"/>
  <c r="GF40" i="73"/>
  <c r="FN40" i="73"/>
  <c r="CV40" i="73"/>
  <c r="HJ40" i="73"/>
  <c r="DD40" i="73"/>
  <c r="GI40" i="73"/>
  <c r="FJ40" i="73"/>
  <c r="CS40" i="73"/>
  <c r="FY40" i="73"/>
  <c r="GC40" i="73"/>
  <c r="CT40" i="73"/>
  <c r="CJ40" i="73"/>
  <c r="HR40" i="73"/>
  <c r="HP40" i="73"/>
  <c r="CL40" i="73"/>
  <c r="GJ40" i="73"/>
  <c r="GA40" i="73"/>
  <c r="DI40" i="73"/>
  <c r="GR40" i="73"/>
  <c r="HA40" i="73"/>
  <c r="DC40" i="73"/>
  <c r="DM40" i="73"/>
  <c r="GZ40" i="73"/>
  <c r="HF40" i="73"/>
  <c r="FI40" i="73"/>
  <c r="GD40" i="73"/>
  <c r="DG40" i="73"/>
  <c r="HW40" i="73"/>
  <c r="HD40" i="73"/>
  <c r="FG40" i="73"/>
  <c r="HI40" i="73"/>
  <c r="CY40" i="73"/>
  <c r="GE40" i="73"/>
  <c r="CG40" i="73"/>
  <c r="FE40" i="73"/>
  <c r="FV40" i="73"/>
  <c r="HK40" i="73"/>
  <c r="CM40" i="73"/>
  <c r="FK40" i="73"/>
  <c r="FL40" i="73"/>
  <c r="GU40" i="73"/>
  <c r="HB40" i="73"/>
  <c r="GB40" i="73"/>
  <c r="GV40" i="73"/>
  <c r="FT40" i="73"/>
  <c r="CZ40" i="73"/>
  <c r="DL40" i="73"/>
  <c r="GX40" i="73"/>
  <c r="HU40" i="73"/>
  <c r="CK40" i="73"/>
  <c r="CH40" i="73"/>
  <c r="DH40" i="73"/>
  <c r="FS40" i="73"/>
  <c r="HH40" i="73"/>
  <c r="FQ40" i="73"/>
  <c r="HQ40" i="73"/>
  <c r="FH40" i="73"/>
  <c r="HN40" i="73"/>
  <c r="GT40" i="73"/>
  <c r="FO40" i="73"/>
  <c r="FW40" i="73"/>
  <c r="DB40" i="73"/>
  <c r="DK40" i="73"/>
  <c r="HO40" i="73"/>
  <c r="FR40" i="73"/>
  <c r="HS40" i="73"/>
  <c r="CO40" i="73"/>
  <c r="HT40" i="73"/>
  <c r="GS40" i="73"/>
  <c r="GY40" i="73"/>
  <c r="CI40" i="73"/>
  <c r="GK40" i="73"/>
  <c r="GW40" i="73"/>
  <c r="A41" i="73" l="1"/>
  <c r="EP41" i="73"/>
  <c r="EX41" i="73"/>
  <c r="EQ41" i="73"/>
  <c r="EY41" i="73"/>
  <c r="EJ41" i="73"/>
  <c r="ER41" i="73"/>
  <c r="EK41" i="73"/>
  <c r="ES41" i="73"/>
  <c r="EL41" i="73"/>
  <c r="ET41" i="73"/>
  <c r="EM41" i="73"/>
  <c r="EU41" i="73"/>
  <c r="EO41" i="73"/>
  <c r="EV41" i="73"/>
  <c r="EW41" i="73"/>
  <c r="EN41" i="73"/>
  <c r="DZ41" i="73"/>
  <c r="EH41" i="73"/>
  <c r="DT41" i="73"/>
  <c r="EB41" i="73"/>
  <c r="DU41" i="73"/>
  <c r="EC41" i="73"/>
  <c r="DV41" i="73"/>
  <c r="ED41" i="73"/>
  <c r="EF41" i="73"/>
  <c r="EG41" i="73"/>
  <c r="DS41" i="73"/>
  <c r="DW41" i="73"/>
  <c r="DX41" i="73"/>
  <c r="DY41" i="73"/>
  <c r="EA41" i="73"/>
  <c r="EE41" i="73"/>
  <c r="BL41" i="73"/>
  <c r="BR41" i="73"/>
  <c r="BX41" i="73"/>
  <c r="BQ41" i="73"/>
  <c r="BY41" i="73"/>
  <c r="BM41" i="73"/>
  <c r="BT41" i="73"/>
  <c r="CA41" i="73"/>
  <c r="BN41" i="73"/>
  <c r="BW41" i="73"/>
  <c r="BO41" i="73"/>
  <c r="BZ41" i="73"/>
  <c r="BP41" i="73"/>
  <c r="BS41" i="73"/>
  <c r="BV41" i="73"/>
  <c r="BU41" i="73"/>
  <c r="IH41" i="73"/>
  <c r="IN41" i="73"/>
  <c r="IC41" i="73"/>
  <c r="IJ41" i="73"/>
  <c r="IQ41" i="73"/>
  <c r="ID41" i="73"/>
  <c r="IK41" i="73"/>
  <c r="IR41" i="73"/>
  <c r="II41" i="73"/>
  <c r="IM41" i="73"/>
  <c r="IE41" i="73"/>
  <c r="IO41" i="73"/>
  <c r="IF41" i="73"/>
  <c r="IP41" i="73"/>
  <c r="IG41" i="73"/>
  <c r="IL41" i="73"/>
  <c r="AY41" i="73"/>
  <c r="BG41" i="73"/>
  <c r="AZ41" i="73"/>
  <c r="BH41" i="73"/>
  <c r="BB41" i="73"/>
  <c r="BJ41" i="73"/>
  <c r="AU41" i="73"/>
  <c r="BC41" i="73"/>
  <c r="BI41" i="73"/>
  <c r="AV41" i="73"/>
  <c r="AW41" i="73"/>
  <c r="X41" i="73"/>
  <c r="AX41" i="73"/>
  <c r="Q41" i="73"/>
  <c r="BA41" i="73"/>
  <c r="BD41" i="73"/>
  <c r="S41" i="73"/>
  <c r="BE41" i="73"/>
  <c r="T41" i="73"/>
  <c r="W41" i="73"/>
  <c r="P41" i="73"/>
  <c r="I41" i="73"/>
  <c r="BF41" i="73"/>
  <c r="L41" i="73"/>
  <c r="U41" i="73"/>
  <c r="N41" i="73"/>
  <c r="M41" i="73"/>
  <c r="O41" i="73"/>
  <c r="R41" i="73"/>
  <c r="V41" i="73"/>
  <c r="K41" i="73"/>
  <c r="J41" i="73"/>
  <c r="C38" i="65"/>
  <c r="AA41" i="73"/>
  <c r="AI41" i="73"/>
  <c r="AB41" i="73"/>
  <c r="AJ41" i="73"/>
  <c r="AC41" i="73"/>
  <c r="AK41" i="73"/>
  <c r="AD41" i="73"/>
  <c r="AL41" i="73"/>
  <c r="AE41" i="73"/>
  <c r="AM41" i="73"/>
  <c r="AF41" i="73"/>
  <c r="AN41" i="73"/>
  <c r="AG41" i="73"/>
  <c r="AO41" i="73"/>
  <c r="AH41" i="73"/>
  <c r="Z41" i="73"/>
  <c r="E42" i="73"/>
  <c r="F42" i="73"/>
  <c r="D42" i="73"/>
  <c r="CD40" i="73"/>
  <c r="AS40" i="73"/>
  <c r="AR40" i="73"/>
  <c r="AQ40" i="73"/>
  <c r="IS40" i="73"/>
  <c r="DP40" i="73"/>
  <c r="IA40" i="73"/>
  <c r="HZ40" i="73"/>
  <c r="HY40" i="73"/>
  <c r="DO40" i="73"/>
  <c r="DQ40" i="73"/>
  <c r="FA40" i="73"/>
  <c r="FB40" i="73"/>
  <c r="FC40" i="73"/>
  <c r="GM40" i="73"/>
  <c r="GN40" i="73"/>
  <c r="CE40" i="73"/>
  <c r="CC40" i="73"/>
  <c r="GO40" i="73"/>
  <c r="C42" i="73"/>
  <c r="D11" i="1"/>
  <c r="D16" i="1"/>
  <c r="D6" i="8"/>
  <c r="C8" i="104" s="1"/>
  <c r="D7" i="1"/>
  <c r="HH41" i="73"/>
  <c r="CK41" i="73"/>
  <c r="GI41" i="73"/>
  <c r="DA41" i="73"/>
  <c r="HB41" i="73"/>
  <c r="FR41" i="73"/>
  <c r="FG41" i="73"/>
  <c r="CX41" i="73"/>
  <c r="CG41" i="73"/>
  <c r="FO41" i="73"/>
  <c r="HJ41" i="73"/>
  <c r="CY41" i="73"/>
  <c r="CO41" i="73"/>
  <c r="GJ41" i="73"/>
  <c r="CL41" i="73"/>
  <c r="CZ41" i="73"/>
  <c r="FP41" i="73"/>
  <c r="HT41" i="73"/>
  <c r="GS41" i="73"/>
  <c r="GY41" i="73"/>
  <c r="HK41" i="73"/>
  <c r="GQ41" i="73"/>
  <c r="CI41" i="73"/>
  <c r="CU41" i="73"/>
  <c r="FT41" i="73"/>
  <c r="DK41" i="73"/>
  <c r="FI41" i="73"/>
  <c r="CH41" i="73"/>
  <c r="CT41" i="73"/>
  <c r="HL41" i="73"/>
  <c r="GG41" i="73"/>
  <c r="FM41" i="73"/>
  <c r="GF41" i="73"/>
  <c r="GU41" i="73"/>
  <c r="HM41" i="73"/>
  <c r="DG41" i="73"/>
  <c r="HA41" i="73"/>
  <c r="FY41" i="73"/>
  <c r="FW41" i="73"/>
  <c r="FK41" i="73"/>
  <c r="CS41" i="73"/>
  <c r="CN41" i="73"/>
  <c r="GB41" i="73"/>
  <c r="GW41" i="73"/>
  <c r="FZ41" i="73"/>
  <c r="GT41" i="73"/>
  <c r="GZ41" i="73"/>
  <c r="FQ41" i="73"/>
  <c r="FN41" i="73"/>
  <c r="GX41" i="73"/>
  <c r="GA41" i="73"/>
  <c r="GK41" i="73"/>
  <c r="DE41" i="73"/>
  <c r="HV41" i="73"/>
  <c r="HN41" i="73"/>
  <c r="HP41" i="73"/>
  <c r="GV41" i="73"/>
  <c r="CJ41" i="73"/>
  <c r="CQ41" i="73"/>
  <c r="HD41" i="73"/>
  <c r="HR41" i="73"/>
  <c r="DH41" i="73"/>
  <c r="HU41" i="73"/>
  <c r="FH41" i="73"/>
  <c r="DM41" i="73"/>
  <c r="DL41" i="73"/>
  <c r="FL41" i="73"/>
  <c r="DB41" i="73"/>
  <c r="HW41" i="73"/>
  <c r="CM41" i="73"/>
  <c r="DC41" i="73"/>
  <c r="GR41" i="73"/>
  <c r="HC41" i="73"/>
  <c r="HO41" i="73"/>
  <c r="CR41" i="73"/>
  <c r="DJ41" i="73"/>
  <c r="DF41" i="73"/>
  <c r="DI41" i="73"/>
  <c r="GH41" i="73"/>
  <c r="FS41" i="73"/>
  <c r="CV41" i="73"/>
  <c r="CP41" i="73"/>
  <c r="HI41" i="73"/>
  <c r="GD41" i="73"/>
  <c r="GE41" i="73"/>
  <c r="HQ41" i="73"/>
  <c r="GC41" i="73"/>
  <c r="HF41" i="73"/>
  <c r="FE41" i="73"/>
  <c r="FX41" i="73"/>
  <c r="FF41" i="73"/>
  <c r="DD41" i="73"/>
  <c r="HE41" i="73"/>
  <c r="FJ41" i="73"/>
  <c r="HS41" i="73"/>
  <c r="FV41" i="73"/>
  <c r="A42" i="73" l="1"/>
  <c r="EP42" i="73"/>
  <c r="EX42" i="73"/>
  <c r="EQ42" i="73"/>
  <c r="EY42" i="73"/>
  <c r="EJ42" i="73"/>
  <c r="ER42" i="73"/>
  <c r="EK42" i="73"/>
  <c r="ES42" i="73"/>
  <c r="EL42" i="73"/>
  <c r="ET42" i="73"/>
  <c r="EM42" i="73"/>
  <c r="EU42" i="73"/>
  <c r="EN42" i="73"/>
  <c r="EV42" i="73"/>
  <c r="EW42" i="73"/>
  <c r="EO42" i="73"/>
  <c r="DZ42" i="73"/>
  <c r="EH42" i="73"/>
  <c r="DT42" i="73"/>
  <c r="EB42" i="73"/>
  <c r="DU42" i="73"/>
  <c r="EC42" i="73"/>
  <c r="DV42" i="73"/>
  <c r="ED42" i="73"/>
  <c r="EF42" i="73"/>
  <c r="EG42" i="73"/>
  <c r="DS42" i="73"/>
  <c r="DW42" i="73"/>
  <c r="DX42" i="73"/>
  <c r="DY42" i="73"/>
  <c r="EA42" i="73"/>
  <c r="EE42" i="73"/>
  <c r="BN42" i="73"/>
  <c r="BT42" i="73"/>
  <c r="BZ42" i="73"/>
  <c r="BP42" i="73"/>
  <c r="BW42" i="73"/>
  <c r="BR42" i="73"/>
  <c r="BY42" i="73"/>
  <c r="BS42" i="73"/>
  <c r="BU42" i="73"/>
  <c r="BL42" i="73"/>
  <c r="BV42" i="73"/>
  <c r="BM42" i="73"/>
  <c r="BX42" i="73"/>
  <c r="BQ42" i="73"/>
  <c r="BO42" i="73"/>
  <c r="ID42" i="73"/>
  <c r="CA42" i="73"/>
  <c r="IH42" i="73"/>
  <c r="IN42" i="73"/>
  <c r="II42" i="73"/>
  <c r="IO42" i="73"/>
  <c r="IE42" i="73"/>
  <c r="IM42" i="73"/>
  <c r="IG42" i="73"/>
  <c r="IQ42" i="73"/>
  <c r="IJ42" i="73"/>
  <c r="IR42" i="73"/>
  <c r="IK42" i="73"/>
  <c r="IC42" i="73"/>
  <c r="IL42" i="73"/>
  <c r="IF42" i="73"/>
  <c r="IP42" i="73"/>
  <c r="AY42" i="73"/>
  <c r="BG42" i="73"/>
  <c r="AZ42" i="73"/>
  <c r="BH42" i="73"/>
  <c r="BB42" i="73"/>
  <c r="BJ42" i="73"/>
  <c r="AU42" i="73"/>
  <c r="BC42" i="73"/>
  <c r="BI42" i="73"/>
  <c r="AV42" i="73"/>
  <c r="AW42" i="73"/>
  <c r="X42" i="73"/>
  <c r="AX42" i="73"/>
  <c r="Q42" i="73"/>
  <c r="BA42" i="73"/>
  <c r="BD42" i="73"/>
  <c r="S42" i="73"/>
  <c r="BE42" i="73"/>
  <c r="T42" i="73"/>
  <c r="P42" i="73"/>
  <c r="R42" i="73"/>
  <c r="I42" i="73"/>
  <c r="U42" i="73"/>
  <c r="V42" i="73"/>
  <c r="BF42" i="73"/>
  <c r="W42" i="73"/>
  <c r="L42" i="73"/>
  <c r="N42" i="73"/>
  <c r="M42" i="73"/>
  <c r="J42" i="73"/>
  <c r="K42" i="73"/>
  <c r="O42" i="73"/>
  <c r="C39" i="65"/>
  <c r="AB42" i="73"/>
  <c r="AJ42" i="73"/>
  <c r="AC42" i="73"/>
  <c r="AK42" i="73"/>
  <c r="AD42" i="73"/>
  <c r="AL42" i="73"/>
  <c r="AE42" i="73"/>
  <c r="AM42" i="73"/>
  <c r="AF42" i="73"/>
  <c r="AN42" i="73"/>
  <c r="AG42" i="73"/>
  <c r="AO42" i="73"/>
  <c r="AH42" i="73"/>
  <c r="AA42" i="73"/>
  <c r="AI42" i="73"/>
  <c r="Z42" i="73"/>
  <c r="F43" i="73"/>
  <c r="E43" i="73"/>
  <c r="D43" i="73"/>
  <c r="HZ41" i="73"/>
  <c r="FC41" i="73"/>
  <c r="CC41" i="73"/>
  <c r="CD41" i="73"/>
  <c r="GN41" i="73"/>
  <c r="GM41" i="73"/>
  <c r="IA41" i="73"/>
  <c r="HY41" i="73"/>
  <c r="AQ41" i="73"/>
  <c r="AR41" i="73"/>
  <c r="GO41" i="73"/>
  <c r="CE41" i="73"/>
  <c r="DO41" i="73"/>
  <c r="DP41" i="73"/>
  <c r="AS41" i="73"/>
  <c r="IS41" i="73"/>
  <c r="DQ41" i="73"/>
  <c r="FA41" i="73"/>
  <c r="FB41" i="73"/>
  <c r="C43" i="73"/>
  <c r="A43" i="73" s="1"/>
  <c r="D15" i="1"/>
  <c r="D10" i="1"/>
  <c r="CL42" i="73"/>
  <c r="GD42" i="73"/>
  <c r="CJ42" i="73"/>
  <c r="CI42" i="73"/>
  <c r="GC42" i="73"/>
  <c r="FE42" i="73"/>
  <c r="GI42" i="73"/>
  <c r="GW42" i="73"/>
  <c r="CM42" i="73"/>
  <c r="HH42" i="73"/>
  <c r="DM42" i="73"/>
  <c r="FQ42" i="73"/>
  <c r="HO42" i="73"/>
  <c r="HJ42" i="73"/>
  <c r="HK42" i="73"/>
  <c r="CH42" i="73"/>
  <c r="GU42" i="73"/>
  <c r="CX42" i="73"/>
  <c r="GG42" i="73"/>
  <c r="GZ42" i="73"/>
  <c r="GV42" i="73"/>
  <c r="FT42" i="73"/>
  <c r="DH42" i="73"/>
  <c r="HW42" i="73"/>
  <c r="GY42" i="73"/>
  <c r="FJ42" i="73"/>
  <c r="DA42" i="73"/>
  <c r="CG42" i="73"/>
  <c r="CU42" i="73"/>
  <c r="FP42" i="73"/>
  <c r="FS42" i="73"/>
  <c r="FX42" i="73"/>
  <c r="FM42" i="73"/>
  <c r="CZ42" i="73"/>
  <c r="CS42" i="73"/>
  <c r="CO42" i="73"/>
  <c r="DJ42" i="73"/>
  <c r="FI42" i="73"/>
  <c r="FW42" i="73"/>
  <c r="FL42" i="73"/>
  <c r="CQ42" i="73"/>
  <c r="GB42" i="73"/>
  <c r="HS42" i="73"/>
  <c r="GS42" i="73"/>
  <c r="FK42" i="73"/>
  <c r="GK42" i="73"/>
  <c r="CK42" i="73"/>
  <c r="DK42" i="73"/>
  <c r="HV42" i="73"/>
  <c r="HE42" i="73"/>
  <c r="HD42" i="73"/>
  <c r="FR42" i="73"/>
  <c r="FF42" i="73"/>
  <c r="HQ42" i="73"/>
  <c r="GX42" i="73"/>
  <c r="GF42" i="73"/>
  <c r="FZ42" i="73"/>
  <c r="HI42" i="73"/>
  <c r="HM42" i="73"/>
  <c r="HP42" i="73"/>
  <c r="DI42" i="73"/>
  <c r="CY42" i="73"/>
  <c r="GE42" i="73"/>
  <c r="FV42" i="73"/>
  <c r="GR42" i="73"/>
  <c r="CV42" i="73"/>
  <c r="CP42" i="73"/>
  <c r="FH42" i="73"/>
  <c r="HL42" i="73"/>
  <c r="CR42" i="73"/>
  <c r="GQ42" i="73"/>
  <c r="FY42" i="73"/>
  <c r="DB42" i="73"/>
  <c r="DL42" i="73"/>
  <c r="GT42" i="73"/>
  <c r="HF42" i="73"/>
  <c r="CT42" i="73"/>
  <c r="FO42" i="73"/>
  <c r="HN42" i="73"/>
  <c r="DF42" i="73"/>
  <c r="HB42" i="73"/>
  <c r="FN42" i="73"/>
  <c r="GA42" i="73"/>
  <c r="FG42" i="73"/>
  <c r="HA42" i="73"/>
  <c r="GJ42" i="73"/>
  <c r="DC42" i="73"/>
  <c r="HC42" i="73"/>
  <c r="GH42" i="73"/>
  <c r="DD42" i="73"/>
  <c r="CN42" i="73"/>
  <c r="HT42" i="73"/>
  <c r="DG42" i="73"/>
  <c r="DE42" i="73"/>
  <c r="HR42" i="73"/>
  <c r="HU42" i="73"/>
  <c r="EP43" i="73" l="1"/>
  <c r="EX43" i="73"/>
  <c r="EQ43" i="73"/>
  <c r="EY43" i="73"/>
  <c r="EJ43" i="73"/>
  <c r="ER43" i="73"/>
  <c r="EK43" i="73"/>
  <c r="ES43" i="73"/>
  <c r="EL43" i="73"/>
  <c r="ET43" i="73"/>
  <c r="EM43" i="73"/>
  <c r="EU43" i="73"/>
  <c r="EO43" i="73"/>
  <c r="EV43" i="73"/>
  <c r="EW43" i="73"/>
  <c r="EN43" i="73"/>
  <c r="DZ43" i="73"/>
  <c r="EH43" i="73"/>
  <c r="DT43" i="73"/>
  <c r="EB43" i="73"/>
  <c r="DU43" i="73"/>
  <c r="EC43" i="73"/>
  <c r="DV43" i="73"/>
  <c r="ED43" i="73"/>
  <c r="EF43" i="73"/>
  <c r="EG43" i="73"/>
  <c r="DS43" i="73"/>
  <c r="DW43" i="73"/>
  <c r="DX43" i="73"/>
  <c r="DY43" i="73"/>
  <c r="EA43" i="73"/>
  <c r="EE43" i="73"/>
  <c r="BP43" i="73"/>
  <c r="BV43" i="73"/>
  <c r="BN43" i="73"/>
  <c r="BU43" i="73"/>
  <c r="BQ43" i="73"/>
  <c r="BX43" i="73"/>
  <c r="BM43" i="73"/>
  <c r="BY43" i="73"/>
  <c r="BO43" i="73"/>
  <c r="BZ43" i="73"/>
  <c r="BR43" i="73"/>
  <c r="CA43" i="73"/>
  <c r="BS43" i="73"/>
  <c r="BL43" i="73"/>
  <c r="BW43" i="73"/>
  <c r="BT43" i="73"/>
  <c r="ID43" i="73"/>
  <c r="IJ43" i="73"/>
  <c r="IP43" i="73"/>
  <c r="IE43" i="73"/>
  <c r="IK43" i="73"/>
  <c r="IQ43" i="73"/>
  <c r="IG43" i="73"/>
  <c r="IO43" i="73"/>
  <c r="II43" i="73"/>
  <c r="IL43" i="73"/>
  <c r="IC43" i="73"/>
  <c r="IM43" i="73"/>
  <c r="IF43" i="73"/>
  <c r="IN43" i="73"/>
  <c r="IH43" i="73"/>
  <c r="IR43" i="73"/>
  <c r="AY43" i="73"/>
  <c r="BG43" i="73"/>
  <c r="AZ43" i="73"/>
  <c r="BH43" i="73"/>
  <c r="BB43" i="73"/>
  <c r="BJ43" i="73"/>
  <c r="AU43" i="73"/>
  <c r="BC43" i="73"/>
  <c r="BI43" i="73"/>
  <c r="AV43" i="73"/>
  <c r="AW43" i="73"/>
  <c r="X43" i="73"/>
  <c r="AX43" i="73"/>
  <c r="Q43" i="73"/>
  <c r="BA43" i="73"/>
  <c r="BD43" i="73"/>
  <c r="S43" i="73"/>
  <c r="BE43" i="73"/>
  <c r="T43" i="73"/>
  <c r="W43" i="73"/>
  <c r="P43" i="73"/>
  <c r="I43" i="73"/>
  <c r="L43" i="73"/>
  <c r="BF43" i="73"/>
  <c r="U43" i="73"/>
  <c r="N43" i="73"/>
  <c r="K43" i="73"/>
  <c r="M43" i="73"/>
  <c r="O43" i="73"/>
  <c r="V43" i="73"/>
  <c r="R43" i="73"/>
  <c r="J43" i="73"/>
  <c r="C40" i="65"/>
  <c r="AC43" i="73"/>
  <c r="AK43" i="73"/>
  <c r="AD43" i="73"/>
  <c r="AL43" i="73"/>
  <c r="AE43" i="73"/>
  <c r="AM43" i="73"/>
  <c r="AF43" i="73"/>
  <c r="AN43" i="73"/>
  <c r="AG43" i="73"/>
  <c r="AO43" i="73"/>
  <c r="AH43" i="73"/>
  <c r="AA43" i="73"/>
  <c r="AI43" i="73"/>
  <c r="AB43" i="73"/>
  <c r="AJ43" i="73"/>
  <c r="Z43" i="73"/>
  <c r="E44" i="73"/>
  <c r="F44" i="73"/>
  <c r="D44" i="73"/>
  <c r="CE42" i="73"/>
  <c r="AQ42" i="73"/>
  <c r="AR42" i="73"/>
  <c r="AS42" i="73"/>
  <c r="IS42" i="73"/>
  <c r="GM42" i="73"/>
  <c r="GN42" i="73"/>
  <c r="DP42" i="73"/>
  <c r="DO42" i="73"/>
  <c r="GO42" i="73"/>
  <c r="IA42" i="73"/>
  <c r="FC42" i="73"/>
  <c r="DQ42" i="73"/>
  <c r="FB42" i="73"/>
  <c r="FA42" i="73"/>
  <c r="CC42" i="73"/>
  <c r="CD42" i="73"/>
  <c r="HY42" i="73"/>
  <c r="HZ42" i="73"/>
  <c r="C44" i="73"/>
  <c r="A44" i="73" s="1"/>
  <c r="GH43" i="73"/>
  <c r="HN43" i="73"/>
  <c r="CG43" i="73"/>
  <c r="GB43" i="73"/>
  <c r="HM43" i="73"/>
  <c r="CR43" i="73"/>
  <c r="GE43" i="73"/>
  <c r="GR43" i="73"/>
  <c r="HJ43" i="73"/>
  <c r="HK43" i="73"/>
  <c r="DB43" i="73"/>
  <c r="HR43" i="73"/>
  <c r="GQ43" i="73"/>
  <c r="FK43" i="73"/>
  <c r="HF43" i="73"/>
  <c r="FI43" i="73"/>
  <c r="CX43" i="73"/>
  <c r="CO43" i="73"/>
  <c r="HA43" i="73"/>
  <c r="HT43" i="73"/>
  <c r="FL43" i="73"/>
  <c r="HI43" i="73"/>
  <c r="CQ43" i="73"/>
  <c r="FX43" i="73"/>
  <c r="GT43" i="73"/>
  <c r="FY43" i="73"/>
  <c r="HD43" i="73"/>
  <c r="FV43" i="73"/>
  <c r="GY43" i="73"/>
  <c r="GU43" i="73"/>
  <c r="DL43" i="73"/>
  <c r="HC43" i="73"/>
  <c r="FR43" i="73"/>
  <c r="GG43" i="73"/>
  <c r="CK43" i="73"/>
  <c r="GF43" i="73"/>
  <c r="CP43" i="73"/>
  <c r="CI43" i="73"/>
  <c r="DJ43" i="73"/>
  <c r="GA43" i="73"/>
  <c r="DG43" i="73"/>
  <c r="GK43" i="73"/>
  <c r="HH43" i="73"/>
  <c r="GC43" i="73"/>
  <c r="DI43" i="73"/>
  <c r="HU43" i="73"/>
  <c r="HW43" i="73"/>
  <c r="GV43" i="73"/>
  <c r="CY43" i="73"/>
  <c r="HQ43" i="73"/>
  <c r="FN43" i="73"/>
  <c r="FT43" i="73"/>
  <c r="HS43" i="73"/>
  <c r="HP43" i="73"/>
  <c r="CV43" i="73"/>
  <c r="FM43" i="73"/>
  <c r="FF43" i="73"/>
  <c r="FP43" i="73"/>
  <c r="GJ43" i="73"/>
  <c r="FS43" i="73"/>
  <c r="FO43" i="73"/>
  <c r="HB43" i="73"/>
  <c r="GZ43" i="73"/>
  <c r="CM43" i="73"/>
  <c r="DE43" i="73"/>
  <c r="HE43" i="73"/>
  <c r="DF43" i="73"/>
  <c r="CT43" i="73"/>
  <c r="CH43" i="73"/>
  <c r="DD43" i="73"/>
  <c r="CJ43" i="73"/>
  <c r="FH43" i="73"/>
  <c r="CS43" i="73"/>
  <c r="FQ43" i="73"/>
  <c r="CN43" i="73"/>
  <c r="DM43" i="73"/>
  <c r="FW43" i="73"/>
  <c r="FE43" i="73"/>
  <c r="DC43" i="73"/>
  <c r="GD43" i="73"/>
  <c r="DH43" i="73"/>
  <c r="GW43" i="73"/>
  <c r="CL43" i="73"/>
  <c r="FZ43" i="73"/>
  <c r="FJ43" i="73"/>
  <c r="HV43" i="73"/>
  <c r="HO43" i="73"/>
  <c r="GS43" i="73"/>
  <c r="DK43" i="73"/>
  <c r="GX43" i="73"/>
  <c r="FG43" i="73"/>
  <c r="CZ43" i="73"/>
  <c r="CU43" i="73"/>
  <c r="DA43" i="73"/>
  <c r="GI43" i="73"/>
  <c r="HL43" i="73"/>
  <c r="EP44" i="73" l="1"/>
  <c r="EX44" i="73"/>
  <c r="EQ44" i="73"/>
  <c r="EY44" i="73"/>
  <c r="EJ44" i="73"/>
  <c r="ER44" i="73"/>
  <c r="EK44" i="73"/>
  <c r="ES44" i="73"/>
  <c r="EL44" i="73"/>
  <c r="ET44" i="73"/>
  <c r="EM44" i="73"/>
  <c r="EU44" i="73"/>
  <c r="EN44" i="73"/>
  <c r="EV44" i="73"/>
  <c r="EW44" i="73"/>
  <c r="DZ44" i="73"/>
  <c r="EH44" i="73"/>
  <c r="DT44" i="73"/>
  <c r="EB44" i="73"/>
  <c r="DU44" i="73"/>
  <c r="EC44" i="73"/>
  <c r="EO44" i="73"/>
  <c r="DV44" i="73"/>
  <c r="ED44" i="73"/>
  <c r="EF44" i="73"/>
  <c r="EG44" i="73"/>
  <c r="DS44" i="73"/>
  <c r="DW44" i="73"/>
  <c r="DX44" i="73"/>
  <c r="DY44" i="73"/>
  <c r="EA44" i="73"/>
  <c r="EE44" i="73"/>
  <c r="BL44" i="73"/>
  <c r="BR44" i="73"/>
  <c r="BX44" i="73"/>
  <c r="BM44" i="73"/>
  <c r="BT44" i="73"/>
  <c r="CA44" i="73"/>
  <c r="BO44" i="73"/>
  <c r="BV44" i="73"/>
  <c r="BS44" i="73"/>
  <c r="BU44" i="73"/>
  <c r="BW44" i="73"/>
  <c r="BN44" i="73"/>
  <c r="BY44" i="73"/>
  <c r="BQ44" i="73"/>
  <c r="BP44" i="73"/>
  <c r="BZ44" i="73"/>
  <c r="IF44" i="73"/>
  <c r="IL44" i="73"/>
  <c r="IR44" i="73"/>
  <c r="IG44" i="73"/>
  <c r="IM44" i="73"/>
  <c r="II44" i="73"/>
  <c r="IQ44" i="73"/>
  <c r="IC44" i="73"/>
  <c r="IK44" i="73"/>
  <c r="ID44" i="73"/>
  <c r="IN44" i="73"/>
  <c r="IE44" i="73"/>
  <c r="IO44" i="73"/>
  <c r="IH44" i="73"/>
  <c r="IP44" i="73"/>
  <c r="IJ44" i="73"/>
  <c r="AY44" i="73"/>
  <c r="BG44" i="73"/>
  <c r="AZ44" i="73"/>
  <c r="BH44" i="73"/>
  <c r="BB44" i="73"/>
  <c r="BJ44" i="73"/>
  <c r="AU44" i="73"/>
  <c r="BC44" i="73"/>
  <c r="BI44" i="73"/>
  <c r="AV44" i="73"/>
  <c r="AW44" i="73"/>
  <c r="X44" i="73"/>
  <c r="AX44" i="73"/>
  <c r="Q44" i="73"/>
  <c r="BA44" i="73"/>
  <c r="BD44" i="73"/>
  <c r="S44" i="73"/>
  <c r="BE44" i="73"/>
  <c r="T44" i="73"/>
  <c r="P44" i="73"/>
  <c r="R44" i="73"/>
  <c r="I44" i="73"/>
  <c r="U44" i="73"/>
  <c r="V44" i="73"/>
  <c r="W44" i="73"/>
  <c r="L44" i="73"/>
  <c r="BF44" i="73"/>
  <c r="N44" i="73"/>
  <c r="J44" i="73"/>
  <c r="M44" i="73"/>
  <c r="K44" i="73"/>
  <c r="O44" i="73"/>
  <c r="C41" i="65"/>
  <c r="AD44" i="73"/>
  <c r="AL44" i="73"/>
  <c r="AE44" i="73"/>
  <c r="AM44" i="73"/>
  <c r="AF44" i="73"/>
  <c r="AN44" i="73"/>
  <c r="AG44" i="73"/>
  <c r="AO44" i="73"/>
  <c r="AH44" i="73"/>
  <c r="AA44" i="73"/>
  <c r="AI44" i="73"/>
  <c r="AB44" i="73"/>
  <c r="AJ44" i="73"/>
  <c r="AC44" i="73"/>
  <c r="AK44" i="73"/>
  <c r="Z44" i="73"/>
  <c r="F45" i="73"/>
  <c r="E45" i="73"/>
  <c r="D45" i="73"/>
  <c r="FA43" i="73"/>
  <c r="FB43" i="73"/>
  <c r="CC43" i="73"/>
  <c r="CD43" i="73"/>
  <c r="IA43" i="73"/>
  <c r="DQ43" i="73"/>
  <c r="IS43" i="73"/>
  <c r="GN43" i="73"/>
  <c r="GM43" i="73"/>
  <c r="AS43" i="73"/>
  <c r="FC43" i="73"/>
  <c r="GO43" i="73"/>
  <c r="HZ43" i="73"/>
  <c r="HY43" i="73"/>
  <c r="AR43" i="73"/>
  <c r="AQ43" i="73"/>
  <c r="CE43" i="73"/>
  <c r="DO43" i="73"/>
  <c r="DP43" i="73"/>
  <c r="C45" i="73"/>
  <c r="A45" i="73" s="1"/>
  <c r="DK44" i="73"/>
  <c r="CN44" i="73"/>
  <c r="HR44" i="73"/>
  <c r="HQ44" i="73"/>
  <c r="GZ44" i="73"/>
  <c r="HS44" i="73"/>
  <c r="DJ44" i="73"/>
  <c r="HF44" i="73"/>
  <c r="DC44" i="73"/>
  <c r="GT44" i="73"/>
  <c r="CX44" i="73"/>
  <c r="GW44" i="73"/>
  <c r="CH44" i="73"/>
  <c r="FO44" i="73"/>
  <c r="FN44" i="73"/>
  <c r="GA44" i="73"/>
  <c r="FY44" i="73"/>
  <c r="DG44" i="73"/>
  <c r="HU44" i="73"/>
  <c r="FF44" i="73"/>
  <c r="GK44" i="73"/>
  <c r="HE44" i="73"/>
  <c r="GJ44" i="73"/>
  <c r="FP44" i="73"/>
  <c r="GS44" i="73"/>
  <c r="HN44" i="73"/>
  <c r="HA44" i="73"/>
  <c r="CI44" i="73"/>
  <c r="GR44" i="73"/>
  <c r="DL44" i="73"/>
  <c r="DD44" i="73"/>
  <c r="HJ44" i="73"/>
  <c r="FG44" i="73"/>
  <c r="GC44" i="73"/>
  <c r="CV44" i="73"/>
  <c r="CG44" i="73"/>
  <c r="CZ44" i="73"/>
  <c r="HT44" i="73"/>
  <c r="CL44" i="73"/>
  <c r="GU44" i="73"/>
  <c r="GD44" i="73"/>
  <c r="FT44" i="73"/>
  <c r="HV44" i="73"/>
  <c r="DE44" i="73"/>
  <c r="GI44" i="73"/>
  <c r="FQ44" i="73"/>
  <c r="HM44" i="73"/>
  <c r="DF44" i="73"/>
  <c r="HI44" i="73"/>
  <c r="HB44" i="73"/>
  <c r="DA44" i="73"/>
  <c r="CS44" i="73"/>
  <c r="FK44" i="73"/>
  <c r="CM44" i="73"/>
  <c r="HO44" i="73"/>
  <c r="FM44" i="73"/>
  <c r="CJ44" i="73"/>
  <c r="FL44" i="73"/>
  <c r="HH44" i="73"/>
  <c r="FW44" i="73"/>
  <c r="DI44" i="73"/>
  <c r="GQ44" i="73"/>
  <c r="FZ44" i="73"/>
  <c r="HP44" i="73"/>
  <c r="HK44" i="73"/>
  <c r="GH44" i="73"/>
  <c r="GV44" i="73"/>
  <c r="CP44" i="73"/>
  <c r="CK44" i="73"/>
  <c r="CY44" i="73"/>
  <c r="CR44" i="73"/>
  <c r="FV44" i="73"/>
  <c r="CQ44" i="73"/>
  <c r="HW44" i="73"/>
  <c r="DH44" i="73"/>
  <c r="GE44" i="73"/>
  <c r="DB44" i="73"/>
  <c r="FR44" i="73"/>
  <c r="GX44" i="73"/>
  <c r="HL44" i="73"/>
  <c r="CT44" i="73"/>
  <c r="FE44" i="73"/>
  <c r="GG44" i="73"/>
  <c r="GY44" i="73"/>
  <c r="DM44" i="73"/>
  <c r="FH44" i="73"/>
  <c r="CU44" i="73"/>
  <c r="HC44" i="73"/>
  <c r="FI44" i="73"/>
  <c r="FX44" i="73"/>
  <c r="GF44" i="73"/>
  <c r="HD44" i="73"/>
  <c r="CO44" i="73"/>
  <c r="FJ44" i="73"/>
  <c r="GB44" i="73"/>
  <c r="CS45" i="73"/>
  <c r="FS44" i="73"/>
  <c r="EP45" i="73" l="1"/>
  <c r="EX45" i="73"/>
  <c r="EQ45" i="73"/>
  <c r="EY45" i="73"/>
  <c r="EJ45" i="73"/>
  <c r="ER45" i="73"/>
  <c r="EK45" i="73"/>
  <c r="ES45" i="73"/>
  <c r="EL45" i="73"/>
  <c r="ET45" i="73"/>
  <c r="EM45" i="73"/>
  <c r="EU45" i="73"/>
  <c r="EO45" i="73"/>
  <c r="EV45" i="73"/>
  <c r="EW45" i="73"/>
  <c r="EN45" i="73"/>
  <c r="DZ45" i="73"/>
  <c r="EH45" i="73"/>
  <c r="DT45" i="73"/>
  <c r="EB45" i="73"/>
  <c r="DU45" i="73"/>
  <c r="EC45" i="73"/>
  <c r="DV45" i="73"/>
  <c r="ED45" i="73"/>
  <c r="EF45" i="73"/>
  <c r="EG45" i="73"/>
  <c r="DS45" i="73"/>
  <c r="DW45" i="73"/>
  <c r="DX45" i="73"/>
  <c r="DY45" i="73"/>
  <c r="EA45" i="73"/>
  <c r="EE45" i="73"/>
  <c r="BN45" i="73"/>
  <c r="BT45" i="73"/>
  <c r="BZ45" i="73"/>
  <c r="BR45" i="73"/>
  <c r="BY45" i="73"/>
  <c r="BM45" i="73"/>
  <c r="BU45" i="73"/>
  <c r="BO45" i="73"/>
  <c r="BX45" i="73"/>
  <c r="BP45" i="73"/>
  <c r="CA45" i="73"/>
  <c r="BQ45" i="73"/>
  <c r="BS45" i="73"/>
  <c r="BL45" i="73"/>
  <c r="BW45" i="73"/>
  <c r="BV45" i="73"/>
  <c r="IH45" i="73"/>
  <c r="IN45" i="73"/>
  <c r="IC45" i="73"/>
  <c r="II45" i="73"/>
  <c r="IO45" i="73"/>
  <c r="IK45" i="73"/>
  <c r="IE45" i="73"/>
  <c r="IM45" i="73"/>
  <c r="IF45" i="73"/>
  <c r="IP45" i="73"/>
  <c r="IG45" i="73"/>
  <c r="IQ45" i="73"/>
  <c r="IJ45" i="73"/>
  <c r="IR45" i="73"/>
  <c r="ID45" i="73"/>
  <c r="IL45" i="73"/>
  <c r="AY45" i="73"/>
  <c r="BG45" i="73"/>
  <c r="AZ45" i="73"/>
  <c r="BH45" i="73"/>
  <c r="BB45" i="73"/>
  <c r="BJ45" i="73"/>
  <c r="AU45" i="73"/>
  <c r="BC45" i="73"/>
  <c r="BI45" i="73"/>
  <c r="AV45" i="73"/>
  <c r="AW45" i="73"/>
  <c r="X45" i="73"/>
  <c r="AX45" i="73"/>
  <c r="Q45" i="73"/>
  <c r="BA45" i="73"/>
  <c r="BD45" i="73"/>
  <c r="S45" i="73"/>
  <c r="BE45" i="73"/>
  <c r="T45" i="73"/>
  <c r="BF45" i="73"/>
  <c r="W45" i="73"/>
  <c r="I45" i="73"/>
  <c r="L45" i="73"/>
  <c r="U45" i="73"/>
  <c r="N45" i="73"/>
  <c r="R45" i="73"/>
  <c r="M45" i="73"/>
  <c r="V45" i="73"/>
  <c r="O45" i="73"/>
  <c r="P45" i="73"/>
  <c r="J45" i="73"/>
  <c r="K45" i="73"/>
  <c r="C42" i="65"/>
  <c r="AE45" i="73"/>
  <c r="AM45" i="73"/>
  <c r="AF45" i="73"/>
  <c r="AN45" i="73"/>
  <c r="AG45" i="73"/>
  <c r="AO45" i="73"/>
  <c r="AH45" i="73"/>
  <c r="AA45" i="73"/>
  <c r="AI45" i="73"/>
  <c r="AB45" i="73"/>
  <c r="AJ45" i="73"/>
  <c r="AC45" i="73"/>
  <c r="AK45" i="73"/>
  <c r="AD45" i="73"/>
  <c r="AL45" i="73"/>
  <c r="Z45" i="73"/>
  <c r="E46" i="73"/>
  <c r="D46" i="73"/>
  <c r="F46" i="73"/>
  <c r="FC44" i="73"/>
  <c r="DO44" i="73"/>
  <c r="DP44" i="73"/>
  <c r="IA44" i="73"/>
  <c r="CE44" i="73"/>
  <c r="GO44" i="73"/>
  <c r="GN44" i="73"/>
  <c r="GM44" i="73"/>
  <c r="IS44" i="73"/>
  <c r="AS44" i="73"/>
  <c r="HZ44" i="73"/>
  <c r="HY44" i="73"/>
  <c r="DQ44" i="73"/>
  <c r="AR44" i="73"/>
  <c r="AQ44" i="73"/>
  <c r="CD44" i="73"/>
  <c r="CC44" i="73"/>
  <c r="FA44" i="73"/>
  <c r="FB44" i="73"/>
  <c r="C46" i="73"/>
  <c r="A46" i="73" s="1"/>
  <c r="GG45" i="73"/>
  <c r="DF45" i="73"/>
  <c r="FO45" i="73"/>
  <c r="GV45" i="73"/>
  <c r="FY45" i="73"/>
  <c r="HD45" i="73"/>
  <c r="CZ45" i="73"/>
  <c r="GE45" i="73"/>
  <c r="HC45" i="73"/>
  <c r="GY45" i="73"/>
  <c r="GC45" i="73"/>
  <c r="HW45" i="73"/>
  <c r="CJ45" i="73"/>
  <c r="GA45" i="73"/>
  <c r="HU45" i="73"/>
  <c r="FH45" i="73"/>
  <c r="CH45" i="73"/>
  <c r="DE45" i="73"/>
  <c r="HT45" i="73"/>
  <c r="FM45" i="73"/>
  <c r="FQ45" i="73"/>
  <c r="CX45" i="73"/>
  <c r="DI45" i="73"/>
  <c r="GK45" i="73"/>
  <c r="CN45" i="73"/>
  <c r="GR45" i="73"/>
  <c r="GJ45" i="73"/>
  <c r="HN45" i="73"/>
  <c r="CI45" i="73"/>
  <c r="GW45" i="73"/>
  <c r="DM45" i="73"/>
  <c r="FP45" i="73"/>
  <c r="GB45" i="73"/>
  <c r="FS45" i="73"/>
  <c r="DH45" i="73"/>
  <c r="GI45" i="73"/>
  <c r="HQ45" i="73"/>
  <c r="FX45" i="73"/>
  <c r="FT45" i="73"/>
  <c r="FN45" i="73"/>
  <c r="DC45" i="73"/>
  <c r="CQ45" i="73"/>
  <c r="CT45" i="73"/>
  <c r="HR45" i="73"/>
  <c r="HB45" i="73"/>
  <c r="GS45" i="73"/>
  <c r="HO45" i="73"/>
  <c r="HF45" i="73"/>
  <c r="FR45" i="73"/>
  <c r="HM45" i="73"/>
  <c r="GQ45" i="73"/>
  <c r="CO45" i="73"/>
  <c r="HA45" i="73"/>
  <c r="DD45" i="73"/>
  <c r="CV45" i="73"/>
  <c r="CU45" i="73"/>
  <c r="DL45" i="73"/>
  <c r="HE45" i="73"/>
  <c r="CY45" i="73"/>
  <c r="HP45" i="73"/>
  <c r="CK45" i="73"/>
  <c r="FV45" i="73"/>
  <c r="HI45" i="73"/>
  <c r="GH45" i="73"/>
  <c r="GT45" i="73"/>
  <c r="FK45" i="73"/>
  <c r="CP45" i="73"/>
  <c r="GZ45" i="73"/>
  <c r="GU45" i="73"/>
  <c r="FE45" i="73"/>
  <c r="FL45" i="73"/>
  <c r="DB45" i="73"/>
  <c r="DA45" i="73"/>
  <c r="FW45" i="73"/>
  <c r="CL45" i="73"/>
  <c r="GF45" i="73"/>
  <c r="GD45" i="73"/>
  <c r="CM45" i="73"/>
  <c r="DG45" i="73"/>
  <c r="FG45" i="73"/>
  <c r="HK45" i="73"/>
  <c r="HJ45" i="73"/>
  <c r="HS45" i="73"/>
  <c r="CG45" i="73"/>
  <c r="HV45" i="73"/>
  <c r="CR45" i="73"/>
  <c r="FZ45" i="73"/>
  <c r="HH45" i="73"/>
  <c r="HL45" i="73"/>
  <c r="FI45" i="73"/>
  <c r="DJ45" i="73"/>
  <c r="FJ45" i="73"/>
  <c r="GX45" i="73"/>
  <c r="FF45" i="73"/>
  <c r="DK45" i="73"/>
  <c r="CJ46" i="73"/>
  <c r="EP46" i="73" l="1"/>
  <c r="EX46" i="73"/>
  <c r="EQ46" i="73"/>
  <c r="EY46" i="73"/>
  <c r="EJ46" i="73"/>
  <c r="ER46" i="73"/>
  <c r="EK46" i="73"/>
  <c r="ES46" i="73"/>
  <c r="EL46" i="73"/>
  <c r="ET46" i="73"/>
  <c r="EM46" i="73"/>
  <c r="EU46" i="73"/>
  <c r="EN46" i="73"/>
  <c r="EV46" i="73"/>
  <c r="EW46" i="73"/>
  <c r="EO46" i="73"/>
  <c r="DZ46" i="73"/>
  <c r="EH46" i="73"/>
  <c r="DT46" i="73"/>
  <c r="EB46" i="73"/>
  <c r="DU46" i="73"/>
  <c r="EC46" i="73"/>
  <c r="DV46" i="73"/>
  <c r="ED46" i="73"/>
  <c r="EF46" i="73"/>
  <c r="EG46" i="73"/>
  <c r="DS46" i="73"/>
  <c r="DW46" i="73"/>
  <c r="DX46" i="73"/>
  <c r="DY46" i="73"/>
  <c r="EA46" i="73"/>
  <c r="EE46" i="73"/>
  <c r="BP46" i="73"/>
  <c r="BV46" i="73"/>
  <c r="BQ46" i="73"/>
  <c r="BX46" i="73"/>
  <c r="BL46" i="73"/>
  <c r="BS46" i="73"/>
  <c r="BZ46" i="73"/>
  <c r="BT46" i="73"/>
  <c r="BU46" i="73"/>
  <c r="BM46" i="73"/>
  <c r="BW46" i="73"/>
  <c r="BN46" i="73"/>
  <c r="BY46" i="73"/>
  <c r="BR46" i="73"/>
  <c r="BO46" i="73"/>
  <c r="ID46" i="73"/>
  <c r="IJ46" i="73"/>
  <c r="IP46" i="73"/>
  <c r="CA46" i="73"/>
  <c r="IE46" i="73"/>
  <c r="IK46" i="73"/>
  <c r="IQ46" i="73"/>
  <c r="IC46" i="73"/>
  <c r="IM46" i="73"/>
  <c r="IG46" i="73"/>
  <c r="IO46" i="73"/>
  <c r="IH46" i="73"/>
  <c r="IR46" i="73"/>
  <c r="II46" i="73"/>
  <c r="IL46" i="73"/>
  <c r="IF46" i="73"/>
  <c r="IN46" i="73"/>
  <c r="AY46" i="73"/>
  <c r="BG46" i="73"/>
  <c r="AZ46" i="73"/>
  <c r="BH46" i="73"/>
  <c r="BB46" i="73"/>
  <c r="BJ46" i="73"/>
  <c r="AU46" i="73"/>
  <c r="BC46" i="73"/>
  <c r="BI46" i="73"/>
  <c r="AV46" i="73"/>
  <c r="AW46" i="73"/>
  <c r="X46" i="73"/>
  <c r="AX46" i="73"/>
  <c r="Q46" i="73"/>
  <c r="BA46" i="73"/>
  <c r="BD46" i="73"/>
  <c r="S46" i="73"/>
  <c r="BE46" i="73"/>
  <c r="T46" i="73"/>
  <c r="BF46" i="73"/>
  <c r="R46" i="73"/>
  <c r="I46" i="73"/>
  <c r="U46" i="73"/>
  <c r="V46" i="73"/>
  <c r="W46" i="73"/>
  <c r="L46" i="73"/>
  <c r="N46" i="73"/>
  <c r="K46" i="73"/>
  <c r="J46" i="73"/>
  <c r="M46" i="73"/>
  <c r="P46" i="73"/>
  <c r="O46" i="73"/>
  <c r="C43" i="65"/>
  <c r="AF46" i="73"/>
  <c r="AN46" i="73"/>
  <c r="AG46" i="73"/>
  <c r="AO46" i="73"/>
  <c r="AH46" i="73"/>
  <c r="AA46" i="73"/>
  <c r="AI46" i="73"/>
  <c r="AB46" i="73"/>
  <c r="AJ46" i="73"/>
  <c r="AC46" i="73"/>
  <c r="AK46" i="73"/>
  <c r="AD46" i="73"/>
  <c r="AL46" i="73"/>
  <c r="AE46" i="73"/>
  <c r="AM46" i="73"/>
  <c r="Z46" i="73"/>
  <c r="F47" i="73"/>
  <c r="D47" i="73"/>
  <c r="E47" i="73"/>
  <c r="CD45" i="73"/>
  <c r="CC45" i="73"/>
  <c r="DQ45" i="73"/>
  <c r="GN45" i="73"/>
  <c r="GM45" i="73"/>
  <c r="AR45" i="73"/>
  <c r="AQ45" i="73"/>
  <c r="GO45" i="73"/>
  <c r="IA45" i="73"/>
  <c r="IS45" i="73"/>
  <c r="DP45" i="73"/>
  <c r="DO45" i="73"/>
  <c r="HZ45" i="73"/>
  <c r="HY45" i="73"/>
  <c r="AS45" i="73"/>
  <c r="FC45" i="73"/>
  <c r="CE45" i="73"/>
  <c r="FA45" i="73"/>
  <c r="FB45" i="73"/>
  <c r="C47" i="73"/>
  <c r="A47" i="73" s="1"/>
  <c r="GW46" i="73"/>
  <c r="DK46" i="73"/>
  <c r="CK46" i="73"/>
  <c r="FH46" i="73"/>
  <c r="FN46" i="73"/>
  <c r="FT46" i="73"/>
  <c r="GZ46" i="73"/>
  <c r="CU46" i="73"/>
  <c r="FF46" i="73"/>
  <c r="DA46" i="73"/>
  <c r="GU46" i="73"/>
  <c r="CM46" i="73"/>
  <c r="HS46" i="73"/>
  <c r="CL46" i="73"/>
  <c r="FE46" i="73"/>
  <c r="DE46" i="73"/>
  <c r="CV46" i="73"/>
  <c r="HT46" i="73"/>
  <c r="HO46" i="73"/>
  <c r="GJ46" i="73"/>
  <c r="HR46" i="73"/>
  <c r="FL46" i="73"/>
  <c r="FR46" i="73"/>
  <c r="DH46" i="73"/>
  <c r="GS46" i="73"/>
  <c r="DC46" i="73"/>
  <c r="HK46" i="73"/>
  <c r="HL46" i="73"/>
  <c r="FS46" i="73"/>
  <c r="GY46" i="73"/>
  <c r="DD46" i="73"/>
  <c r="GA46" i="73"/>
  <c r="HW46" i="73"/>
  <c r="CI46" i="73"/>
  <c r="CG46" i="73"/>
  <c r="DB46" i="73"/>
  <c r="GX46" i="73"/>
  <c r="GQ46" i="73"/>
  <c r="CO46" i="73"/>
  <c r="GG46" i="73"/>
  <c r="FM46" i="73"/>
  <c r="FV46" i="73"/>
  <c r="HA46" i="73"/>
  <c r="DI46" i="73"/>
  <c r="GF46" i="73"/>
  <c r="GV46" i="73"/>
  <c r="DL46" i="73"/>
  <c r="HU46" i="73"/>
  <c r="CZ46" i="73"/>
  <c r="FP46" i="73"/>
  <c r="HF46" i="73"/>
  <c r="DF46" i="73"/>
  <c r="FX46" i="73"/>
  <c r="FG46" i="73"/>
  <c r="GD46" i="73"/>
  <c r="GB46" i="73"/>
  <c r="GC46" i="73"/>
  <c r="GE46" i="73"/>
  <c r="FI46" i="73"/>
  <c r="GI46" i="73"/>
  <c r="FJ46" i="73"/>
  <c r="FY46" i="73"/>
  <c r="HH46" i="73"/>
  <c r="GT46" i="73"/>
  <c r="HQ46" i="73"/>
  <c r="FW46" i="73"/>
  <c r="HE46" i="73"/>
  <c r="HB46" i="73"/>
  <c r="FK46" i="73"/>
  <c r="FQ46" i="73"/>
  <c r="CR46" i="73"/>
  <c r="CP46" i="73"/>
  <c r="FO46" i="73"/>
  <c r="HP46" i="73"/>
  <c r="HD46" i="73"/>
  <c r="DM46" i="73"/>
  <c r="CY46" i="73"/>
  <c r="HV46" i="73"/>
  <c r="CH46" i="73"/>
  <c r="GR46" i="73"/>
  <c r="FZ46" i="73"/>
  <c r="CX46" i="73"/>
  <c r="CN46" i="73"/>
  <c r="CS46" i="73"/>
  <c r="CQ46" i="73"/>
  <c r="HC46" i="73"/>
  <c r="HM46" i="73"/>
  <c r="DJ46" i="73"/>
  <c r="GH46" i="73"/>
  <c r="GK46" i="73"/>
  <c r="HI46" i="73"/>
  <c r="HJ46" i="73"/>
  <c r="HN46" i="73"/>
  <c r="CT46" i="73"/>
  <c r="DG46" i="73"/>
  <c r="EP47" i="73" l="1"/>
  <c r="EX47" i="73"/>
  <c r="EQ47" i="73"/>
  <c r="EY47" i="73"/>
  <c r="EJ47" i="73"/>
  <c r="ER47" i="73"/>
  <c r="EK47" i="73"/>
  <c r="ES47" i="73"/>
  <c r="EL47" i="73"/>
  <c r="ET47" i="73"/>
  <c r="EM47" i="73"/>
  <c r="EU47" i="73"/>
  <c r="EO47" i="73"/>
  <c r="EV47" i="73"/>
  <c r="EW47" i="73"/>
  <c r="DZ47" i="73"/>
  <c r="EH47" i="73"/>
  <c r="DT47" i="73"/>
  <c r="EB47" i="73"/>
  <c r="DU47" i="73"/>
  <c r="EC47" i="73"/>
  <c r="DV47" i="73"/>
  <c r="ED47" i="73"/>
  <c r="EN47" i="73"/>
  <c r="EF47" i="73"/>
  <c r="EG47" i="73"/>
  <c r="DS47" i="73"/>
  <c r="DW47" i="73"/>
  <c r="DX47" i="73"/>
  <c r="DY47" i="73"/>
  <c r="EA47" i="73"/>
  <c r="EE47" i="73"/>
  <c r="BL47" i="73"/>
  <c r="BR47" i="73"/>
  <c r="BO47" i="73"/>
  <c r="BV47" i="73"/>
  <c r="BQ47" i="73"/>
  <c r="BX47" i="73"/>
  <c r="BN47" i="73"/>
  <c r="BY47" i="73"/>
  <c r="BP47" i="73"/>
  <c r="BZ47" i="73"/>
  <c r="BS47" i="73"/>
  <c r="CA47" i="73"/>
  <c r="BT47" i="73"/>
  <c r="BM47" i="73"/>
  <c r="BW47" i="73"/>
  <c r="BU47" i="73"/>
  <c r="IF47" i="73"/>
  <c r="IL47" i="73"/>
  <c r="IR47" i="73"/>
  <c r="IG47" i="73"/>
  <c r="IM47" i="73"/>
  <c r="IE47" i="73"/>
  <c r="IO47" i="73"/>
  <c r="II47" i="73"/>
  <c r="IQ47" i="73"/>
  <c r="IJ47" i="73"/>
  <c r="IC47" i="73"/>
  <c r="IK47" i="73"/>
  <c r="ID47" i="73"/>
  <c r="IN47" i="73"/>
  <c r="IP47" i="73"/>
  <c r="IH47" i="73"/>
  <c r="AY47" i="73"/>
  <c r="BG47" i="73"/>
  <c r="AZ47" i="73"/>
  <c r="BH47" i="73"/>
  <c r="BB47" i="73"/>
  <c r="BJ47" i="73"/>
  <c r="AU47" i="73"/>
  <c r="BC47" i="73"/>
  <c r="BI47" i="73"/>
  <c r="AV47" i="73"/>
  <c r="AW47" i="73"/>
  <c r="X47" i="73"/>
  <c r="AX47" i="73"/>
  <c r="Q47" i="73"/>
  <c r="BA47" i="73"/>
  <c r="BD47" i="73"/>
  <c r="S47" i="73"/>
  <c r="BE47" i="73"/>
  <c r="T47" i="73"/>
  <c r="W47" i="73"/>
  <c r="BF47" i="73"/>
  <c r="I47" i="73"/>
  <c r="L47" i="73"/>
  <c r="U47" i="73"/>
  <c r="N47" i="73"/>
  <c r="J47" i="73"/>
  <c r="K47" i="73"/>
  <c r="R47" i="73"/>
  <c r="M47" i="73"/>
  <c r="V47" i="73"/>
  <c r="O47" i="73"/>
  <c r="P47" i="73"/>
  <c r="AG47" i="73"/>
  <c r="AO47" i="73"/>
  <c r="AH47" i="73"/>
  <c r="AA47" i="73"/>
  <c r="AI47" i="73"/>
  <c r="AB47" i="73"/>
  <c r="AJ47" i="73"/>
  <c r="AC47" i="73"/>
  <c r="AK47" i="73"/>
  <c r="AD47" i="73"/>
  <c r="AL47" i="73"/>
  <c r="AE47" i="73"/>
  <c r="AM47" i="73"/>
  <c r="AF47" i="73"/>
  <c r="AN47" i="73"/>
  <c r="Z47" i="73"/>
  <c r="F48" i="73"/>
  <c r="E48" i="73"/>
  <c r="D48" i="73"/>
  <c r="AR46" i="73"/>
  <c r="AQ46" i="73"/>
  <c r="CC46" i="73"/>
  <c r="CD46" i="73"/>
  <c r="CE46" i="73"/>
  <c r="FC46" i="73"/>
  <c r="DP46" i="73"/>
  <c r="DO46" i="73"/>
  <c r="IS46" i="73"/>
  <c r="GM46" i="73"/>
  <c r="GN46" i="73"/>
  <c r="AS46" i="73"/>
  <c r="GO46" i="73"/>
  <c r="HZ46" i="73"/>
  <c r="HY46" i="73"/>
  <c r="FA46" i="73"/>
  <c r="FB46" i="73"/>
  <c r="DQ46" i="73"/>
  <c r="IA46" i="73"/>
  <c r="C48" i="73"/>
  <c r="CJ47" i="73"/>
  <c r="GW47" i="73"/>
  <c r="FL47" i="73"/>
  <c r="CK47" i="73"/>
  <c r="DE47" i="73"/>
  <c r="FR47" i="73"/>
  <c r="HH47" i="73"/>
  <c r="GF47" i="73"/>
  <c r="GE47" i="73"/>
  <c r="HC47" i="73"/>
  <c r="DF47" i="73"/>
  <c r="HS47" i="73"/>
  <c r="HB47" i="73"/>
  <c r="CO47" i="73"/>
  <c r="HJ47" i="73"/>
  <c r="CG47" i="73"/>
  <c r="HL47" i="73"/>
  <c r="CP47" i="73"/>
  <c r="DI47" i="73"/>
  <c r="HN47" i="73"/>
  <c r="FT47" i="73"/>
  <c r="FO47" i="73"/>
  <c r="GA47" i="73"/>
  <c r="HA47" i="73"/>
  <c r="GI47" i="73"/>
  <c r="HW47" i="73"/>
  <c r="DH47" i="73"/>
  <c r="DK47" i="73"/>
  <c r="GZ47" i="73"/>
  <c r="DG47" i="73"/>
  <c r="GB47" i="73"/>
  <c r="FF47" i="73"/>
  <c r="CZ47" i="73"/>
  <c r="CX47" i="73"/>
  <c r="GQ47" i="73"/>
  <c r="CU47" i="73"/>
  <c r="DJ47" i="73"/>
  <c r="GJ47" i="73"/>
  <c r="FG47" i="73"/>
  <c r="CR47" i="73"/>
  <c r="HM47" i="73"/>
  <c r="CT47" i="73"/>
  <c r="GX47" i="73"/>
  <c r="CN47" i="73"/>
  <c r="GR47" i="73"/>
  <c r="DB47" i="73"/>
  <c r="GT47" i="73"/>
  <c r="FP47" i="73"/>
  <c r="GS47" i="73"/>
  <c r="FI47" i="73"/>
  <c r="HO47" i="73"/>
  <c r="CY47" i="73"/>
  <c r="GD47" i="73"/>
  <c r="HT47" i="73"/>
  <c r="DC47" i="73"/>
  <c r="HR47" i="73"/>
  <c r="CQ47" i="73"/>
  <c r="GG47" i="73"/>
  <c r="CH47" i="73"/>
  <c r="GV47" i="73"/>
  <c r="DL47" i="73"/>
  <c r="DD47" i="73"/>
  <c r="FK47" i="73"/>
  <c r="FN47" i="73"/>
  <c r="HK47" i="73"/>
  <c r="FS47" i="73"/>
  <c r="FX47" i="73"/>
  <c r="GH47" i="73"/>
  <c r="HI47" i="73"/>
  <c r="CS47" i="73"/>
  <c r="HQ47" i="73"/>
  <c r="FQ47" i="73"/>
  <c r="FJ47" i="73"/>
  <c r="DA47" i="73"/>
  <c r="CV47" i="73"/>
  <c r="HE47" i="73"/>
  <c r="CI47" i="73"/>
  <c r="CL47" i="73"/>
  <c r="CM47" i="73"/>
  <c r="HP47" i="73"/>
  <c r="FE47" i="73"/>
  <c r="GU47" i="73"/>
  <c r="FW47" i="73"/>
  <c r="FV47" i="73"/>
  <c r="FH47" i="73"/>
  <c r="HF47" i="73"/>
  <c r="GC47" i="73"/>
  <c r="FY47" i="73"/>
  <c r="DM47" i="73"/>
  <c r="GY47" i="73"/>
  <c r="HD47" i="73"/>
  <c r="FM47" i="73"/>
  <c r="HV47" i="73"/>
  <c r="GK47" i="73"/>
  <c r="HU47" i="73"/>
  <c r="FZ47" i="73"/>
  <c r="GE48" i="73"/>
  <c r="EP48" i="73" l="1"/>
  <c r="EX48" i="73"/>
  <c r="EQ48" i="73"/>
  <c r="EY48" i="73"/>
  <c r="EJ48" i="73"/>
  <c r="ER48" i="73"/>
  <c r="EK48" i="73"/>
  <c r="ES48" i="73"/>
  <c r="EL48" i="73"/>
  <c r="ET48" i="73"/>
  <c r="EM48" i="73"/>
  <c r="EU48" i="73"/>
  <c r="EN48" i="73"/>
  <c r="EV48" i="73"/>
  <c r="EW48" i="73"/>
  <c r="EO48" i="73"/>
  <c r="DZ48" i="73"/>
  <c r="EH48" i="73"/>
  <c r="DT48" i="73"/>
  <c r="EB48" i="73"/>
  <c r="DU48" i="73"/>
  <c r="EC48" i="73"/>
  <c r="DV48" i="73"/>
  <c r="EE48" i="73"/>
  <c r="EF48" i="73"/>
  <c r="DS48" i="73"/>
  <c r="EG48" i="73"/>
  <c r="DW48" i="73"/>
  <c r="DX48" i="73"/>
  <c r="DY48" i="73"/>
  <c r="EA48" i="73"/>
  <c r="ED48" i="73"/>
  <c r="BL48" i="73"/>
  <c r="BR48" i="73"/>
  <c r="BX48" i="73"/>
  <c r="BN48" i="73"/>
  <c r="BT48" i="73"/>
  <c r="BZ48" i="73"/>
  <c r="BQ48" i="73"/>
  <c r="CA48" i="73"/>
  <c r="BS48" i="73"/>
  <c r="BU48" i="73"/>
  <c r="BM48" i="73"/>
  <c r="BV48" i="73"/>
  <c r="BP48" i="73"/>
  <c r="BY48" i="73"/>
  <c r="BO48" i="73"/>
  <c r="BW48" i="73"/>
  <c r="IH48" i="73"/>
  <c r="IN48" i="73"/>
  <c r="IC48" i="73"/>
  <c r="II48" i="73"/>
  <c r="IO48" i="73"/>
  <c r="IG48" i="73"/>
  <c r="IQ48" i="73"/>
  <c r="IK48" i="73"/>
  <c r="ID48" i="73"/>
  <c r="IL48" i="73"/>
  <c r="IE48" i="73"/>
  <c r="IM48" i="73"/>
  <c r="IF48" i="73"/>
  <c r="IP48" i="73"/>
  <c r="IJ48" i="73"/>
  <c r="IR48" i="73"/>
  <c r="AY48" i="73"/>
  <c r="BG48" i="73"/>
  <c r="AZ48" i="73"/>
  <c r="BH48" i="73"/>
  <c r="BB48" i="73"/>
  <c r="BJ48" i="73"/>
  <c r="AU48" i="73"/>
  <c r="BC48" i="73"/>
  <c r="BI48" i="73"/>
  <c r="AV48" i="73"/>
  <c r="AW48" i="73"/>
  <c r="X48" i="73"/>
  <c r="AX48" i="73"/>
  <c r="Q48" i="73"/>
  <c r="BA48" i="73"/>
  <c r="BD48" i="73"/>
  <c r="S48" i="73"/>
  <c r="BE48" i="73"/>
  <c r="T48" i="73"/>
  <c r="R48" i="73"/>
  <c r="I48" i="73"/>
  <c r="BF48" i="73"/>
  <c r="U48" i="73"/>
  <c r="V48" i="73"/>
  <c r="W48" i="73"/>
  <c r="L48" i="73"/>
  <c r="N48" i="73"/>
  <c r="O48" i="73"/>
  <c r="P48" i="73"/>
  <c r="J48" i="73"/>
  <c r="K48" i="73"/>
  <c r="M48" i="73"/>
  <c r="AH48" i="73"/>
  <c r="AA48" i="73"/>
  <c r="AI48" i="73"/>
  <c r="AB48" i="73"/>
  <c r="AJ48" i="73"/>
  <c r="AC48" i="73"/>
  <c r="AK48" i="73"/>
  <c r="AD48" i="73"/>
  <c r="AL48" i="73"/>
  <c r="AE48" i="73"/>
  <c r="AM48" i="73"/>
  <c r="AF48" i="73"/>
  <c r="AN48" i="73"/>
  <c r="AG48" i="73"/>
  <c r="AO48" i="73"/>
  <c r="Z48" i="73"/>
  <c r="A48" i="73"/>
  <c r="D49" i="73"/>
  <c r="F49" i="73"/>
  <c r="E49" i="73"/>
  <c r="FB47" i="73"/>
  <c r="FA47" i="73"/>
  <c r="AQ47" i="73"/>
  <c r="AR47" i="73"/>
  <c r="HY47" i="73"/>
  <c r="HZ47" i="73"/>
  <c r="CE47" i="73"/>
  <c r="CC47" i="73"/>
  <c r="CD47" i="73"/>
  <c r="GM47" i="73"/>
  <c r="GN47" i="73"/>
  <c r="GO47" i="73"/>
  <c r="FC47" i="73"/>
  <c r="IA47" i="73"/>
  <c r="DO47" i="73"/>
  <c r="DP47" i="73"/>
  <c r="AS47" i="73"/>
  <c r="DQ47" i="73"/>
  <c r="IS47" i="73"/>
  <c r="C49" i="73"/>
  <c r="GK48" i="73"/>
  <c r="DL48" i="73"/>
  <c r="HB48" i="73"/>
  <c r="HF48" i="73"/>
  <c r="HO48" i="73"/>
  <c r="FI48" i="73"/>
  <c r="GG48" i="73"/>
  <c r="CG48" i="73"/>
  <c r="CM48" i="73"/>
  <c r="FL48" i="73"/>
  <c r="FV48" i="73"/>
  <c r="FK48" i="73"/>
  <c r="GR48" i="73"/>
  <c r="HT48" i="73"/>
  <c r="FR48" i="73"/>
  <c r="FQ48" i="73"/>
  <c r="GF48" i="73"/>
  <c r="GB48" i="73"/>
  <c r="GT48" i="73"/>
  <c r="GU48" i="73"/>
  <c r="CQ48" i="73"/>
  <c r="DJ48" i="73"/>
  <c r="DC48" i="73"/>
  <c r="HR48" i="73"/>
  <c r="FO48" i="73"/>
  <c r="DH48" i="73"/>
  <c r="CO48" i="73"/>
  <c r="FG48" i="73"/>
  <c r="HS48" i="73"/>
  <c r="HJ48" i="73"/>
  <c r="GY48" i="73"/>
  <c r="GV48" i="73"/>
  <c r="DK48" i="73"/>
  <c r="HV48" i="73"/>
  <c r="FS48" i="73"/>
  <c r="CZ48" i="73"/>
  <c r="HU48" i="73"/>
  <c r="HN48" i="73"/>
  <c r="GA48" i="73"/>
  <c r="DF48" i="73"/>
  <c r="GQ48" i="73"/>
  <c r="FF48" i="73"/>
  <c r="HK48" i="73"/>
  <c r="FJ48" i="73"/>
  <c r="DE48" i="73"/>
  <c r="GH48" i="73"/>
  <c r="GJ48" i="73"/>
  <c r="DB48" i="73"/>
  <c r="GX48" i="73"/>
  <c r="CH48" i="73"/>
  <c r="FX48" i="73"/>
  <c r="FN48" i="73"/>
  <c r="FY48" i="73"/>
  <c r="HD48" i="73"/>
  <c r="DI48" i="73"/>
  <c r="FH48" i="73"/>
  <c r="CI48" i="73"/>
  <c r="HW48" i="73"/>
  <c r="CV48" i="73"/>
  <c r="CR48" i="73"/>
  <c r="HQ48" i="73"/>
  <c r="CK48" i="73"/>
  <c r="GW48" i="73"/>
  <c r="FM48" i="73"/>
  <c r="GD48" i="73"/>
  <c r="HC48" i="73"/>
  <c r="HH48" i="73"/>
  <c r="HM48" i="73"/>
  <c r="CL48" i="73"/>
  <c r="GZ48" i="73"/>
  <c r="CT48" i="73"/>
  <c r="FZ48" i="73"/>
  <c r="CN48" i="73"/>
  <c r="CP48" i="73"/>
  <c r="HL48" i="73"/>
  <c r="FE48" i="73"/>
  <c r="GC48" i="73"/>
  <c r="CY48" i="73"/>
  <c r="CX48" i="73"/>
  <c r="DD48" i="73"/>
  <c r="CU48" i="73"/>
  <c r="CS48" i="73"/>
  <c r="HI48" i="73"/>
  <c r="DM48" i="73"/>
  <c r="FW48" i="73"/>
  <c r="GI48" i="73"/>
  <c r="HP48" i="73"/>
  <c r="FT48" i="73"/>
  <c r="HA48" i="73"/>
  <c r="DG48" i="73"/>
  <c r="CJ48" i="73"/>
  <c r="GS48" i="73"/>
  <c r="DA48" i="73"/>
  <c r="FP48" i="73"/>
  <c r="HE48" i="73"/>
  <c r="EP49" i="73" l="1"/>
  <c r="EX49" i="73"/>
  <c r="EQ49" i="73"/>
  <c r="EY49" i="73"/>
  <c r="EJ49" i="73"/>
  <c r="ER49" i="73"/>
  <c r="EK49" i="73"/>
  <c r="ES49" i="73"/>
  <c r="EL49" i="73"/>
  <c r="ET49" i="73"/>
  <c r="EM49" i="73"/>
  <c r="EU49" i="73"/>
  <c r="EO49" i="73"/>
  <c r="EV49" i="73"/>
  <c r="EW49" i="73"/>
  <c r="EN49" i="73"/>
  <c r="DZ49" i="73"/>
  <c r="EH49" i="73"/>
  <c r="DT49" i="73"/>
  <c r="EB49" i="73"/>
  <c r="DY49" i="73"/>
  <c r="EA49" i="73"/>
  <c r="EC49" i="73"/>
  <c r="DS49" i="73"/>
  <c r="ED49" i="73"/>
  <c r="DU49" i="73"/>
  <c r="EE49" i="73"/>
  <c r="DV49" i="73"/>
  <c r="EF49" i="73"/>
  <c r="DW49" i="73"/>
  <c r="EG49" i="73"/>
  <c r="DX49" i="73"/>
  <c r="BN49" i="73"/>
  <c r="BT49" i="73"/>
  <c r="BZ49" i="73"/>
  <c r="BP49" i="73"/>
  <c r="BV49" i="73"/>
  <c r="BS49" i="73"/>
  <c r="BL49" i="73"/>
  <c r="BU49" i="73"/>
  <c r="BM49" i="73"/>
  <c r="BW49" i="73"/>
  <c r="BO49" i="73"/>
  <c r="BX49" i="73"/>
  <c r="BR49" i="73"/>
  <c r="CA49" i="73"/>
  <c r="BQ49" i="73"/>
  <c r="BY49" i="73"/>
  <c r="ID49" i="73"/>
  <c r="IJ49" i="73"/>
  <c r="IP49" i="73"/>
  <c r="IE49" i="73"/>
  <c r="IK49" i="73"/>
  <c r="IQ49" i="73"/>
  <c r="II49" i="73"/>
  <c r="IC49" i="73"/>
  <c r="IM49" i="73"/>
  <c r="IF49" i="73"/>
  <c r="IN49" i="73"/>
  <c r="IG49" i="73"/>
  <c r="IO49" i="73"/>
  <c r="IH49" i="73"/>
  <c r="IR49" i="73"/>
  <c r="IL49" i="73"/>
  <c r="AY49" i="73"/>
  <c r="BG49" i="73"/>
  <c r="AZ49" i="73"/>
  <c r="BH49" i="73"/>
  <c r="BB49" i="73"/>
  <c r="BJ49" i="73"/>
  <c r="AU49" i="73"/>
  <c r="BC49" i="73"/>
  <c r="BI49" i="73"/>
  <c r="AV49" i="73"/>
  <c r="AW49" i="73"/>
  <c r="X49" i="73"/>
  <c r="AX49" i="73"/>
  <c r="Q49" i="73"/>
  <c r="BA49" i="73"/>
  <c r="BD49" i="73"/>
  <c r="S49" i="73"/>
  <c r="BE49" i="73"/>
  <c r="T49" i="73"/>
  <c r="W49" i="73"/>
  <c r="I49" i="73"/>
  <c r="BF49" i="73"/>
  <c r="L49" i="73"/>
  <c r="U49" i="73"/>
  <c r="N49" i="73"/>
  <c r="R49" i="73"/>
  <c r="J49" i="73"/>
  <c r="M49" i="73"/>
  <c r="K49" i="73"/>
  <c r="V49" i="73"/>
  <c r="O49" i="73"/>
  <c r="P49" i="73"/>
  <c r="AA49" i="73"/>
  <c r="AI49" i="73"/>
  <c r="AB49" i="73"/>
  <c r="AJ49" i="73"/>
  <c r="AC49" i="73"/>
  <c r="AK49" i="73"/>
  <c r="AD49" i="73"/>
  <c r="AL49" i="73"/>
  <c r="AE49" i="73"/>
  <c r="AM49" i="73"/>
  <c r="AF49" i="73"/>
  <c r="AN49" i="73"/>
  <c r="AG49" i="73"/>
  <c r="AO49" i="73"/>
  <c r="AH49" i="73"/>
  <c r="Z49" i="73"/>
  <c r="A49" i="73"/>
  <c r="F50" i="73"/>
  <c r="D50" i="73"/>
  <c r="E50" i="73"/>
  <c r="GN48" i="73"/>
  <c r="HZ48" i="73"/>
  <c r="DP48" i="73"/>
  <c r="DO48" i="73"/>
  <c r="CE48" i="73"/>
  <c r="IS48" i="73"/>
  <c r="DQ48" i="73"/>
  <c r="CD48" i="73"/>
  <c r="CC48" i="73"/>
  <c r="AR48" i="73"/>
  <c r="AQ48" i="73"/>
  <c r="GM48" i="73"/>
  <c r="GO48" i="73"/>
  <c r="AS48" i="73"/>
  <c r="FC48" i="73"/>
  <c r="FA48" i="73"/>
  <c r="FB48" i="73"/>
  <c r="IA48" i="73"/>
  <c r="HY48" i="73"/>
  <c r="C50" i="73"/>
  <c r="CG49" i="73"/>
  <c r="GE49" i="73"/>
  <c r="FS49" i="73"/>
  <c r="HV49" i="73"/>
  <c r="DB49" i="73"/>
  <c r="GV49" i="73"/>
  <c r="CR49" i="73"/>
  <c r="GX49" i="73"/>
  <c r="GG49" i="73"/>
  <c r="DH49" i="73"/>
  <c r="DJ49" i="73"/>
  <c r="FO49" i="73"/>
  <c r="DD49" i="73"/>
  <c r="FL49" i="73"/>
  <c r="CL49" i="73"/>
  <c r="GK49" i="73"/>
  <c r="DC49" i="73"/>
  <c r="HE49" i="73"/>
  <c r="HM49" i="73"/>
  <c r="DE49" i="73"/>
  <c r="CI49" i="73"/>
  <c r="CJ49" i="73"/>
  <c r="GS49" i="73"/>
  <c r="GQ49" i="73"/>
  <c r="CQ49" i="73"/>
  <c r="HS49" i="73"/>
  <c r="FH49" i="73"/>
  <c r="GY49" i="73"/>
  <c r="CH49" i="73"/>
  <c r="CX49" i="73"/>
  <c r="FK49" i="73"/>
  <c r="GC49" i="73"/>
  <c r="GW49" i="73"/>
  <c r="FP49" i="73"/>
  <c r="CM49" i="73"/>
  <c r="DI49" i="73"/>
  <c r="GT49" i="73"/>
  <c r="GB49" i="73"/>
  <c r="GD49" i="73"/>
  <c r="DK49" i="73"/>
  <c r="DF49" i="73"/>
  <c r="GZ49" i="73"/>
  <c r="CY49" i="73"/>
  <c r="HD49" i="73"/>
  <c r="GF49" i="73"/>
  <c r="FT49" i="73"/>
  <c r="CK49" i="73"/>
  <c r="FZ49" i="73"/>
  <c r="HP49" i="73"/>
  <c r="HO49" i="73"/>
  <c r="HC49" i="73"/>
  <c r="HF49" i="73"/>
  <c r="FJ49" i="73"/>
  <c r="GI49" i="73"/>
  <c r="GJ49" i="73"/>
  <c r="HW49" i="73"/>
  <c r="CN49" i="73"/>
  <c r="FG49" i="73"/>
  <c r="HI49" i="73"/>
  <c r="HL49" i="73"/>
  <c r="HJ49" i="73"/>
  <c r="FY49" i="73"/>
  <c r="FI49" i="73"/>
  <c r="FV49" i="73"/>
  <c r="FE49" i="73"/>
  <c r="GA49" i="73"/>
  <c r="CS49" i="73"/>
  <c r="GH49" i="73"/>
  <c r="FM49" i="73"/>
  <c r="HQ49" i="73"/>
  <c r="GU49" i="73"/>
  <c r="HK49" i="73"/>
  <c r="HR49" i="73"/>
  <c r="HN49" i="73"/>
  <c r="FQ49" i="73"/>
  <c r="GR49" i="73"/>
  <c r="CV49" i="73"/>
  <c r="DM49" i="73"/>
  <c r="HT49" i="73"/>
  <c r="HH49" i="73"/>
  <c r="HB49" i="73"/>
  <c r="CU49" i="73"/>
  <c r="CZ49" i="73"/>
  <c r="FN49" i="73"/>
  <c r="FR49" i="73"/>
  <c r="CT49" i="73"/>
  <c r="CP49" i="73"/>
  <c r="DA49" i="73"/>
  <c r="HU49" i="73"/>
  <c r="CO49" i="73"/>
  <c r="FX49" i="73"/>
  <c r="FW49" i="73"/>
  <c r="HA49" i="73"/>
  <c r="DL49" i="73"/>
  <c r="FF49" i="73"/>
  <c r="DG49" i="73"/>
  <c r="EP50" i="73" l="1"/>
  <c r="EX50" i="73"/>
  <c r="EQ50" i="73"/>
  <c r="EY50" i="73"/>
  <c r="EJ50" i="73"/>
  <c r="ER50" i="73"/>
  <c r="EK50" i="73"/>
  <c r="ES50" i="73"/>
  <c r="EL50" i="73"/>
  <c r="ET50" i="73"/>
  <c r="EM50" i="73"/>
  <c r="EU50" i="73"/>
  <c r="EN50" i="73"/>
  <c r="EV50" i="73"/>
  <c r="EW50" i="73"/>
  <c r="EO50" i="73"/>
  <c r="DZ50" i="73"/>
  <c r="EH50" i="73"/>
  <c r="DT50" i="73"/>
  <c r="EB50" i="73"/>
  <c r="DU50" i="73"/>
  <c r="EE50" i="73"/>
  <c r="DV50" i="73"/>
  <c r="EF50" i="73"/>
  <c r="DW50" i="73"/>
  <c r="EG50" i="73"/>
  <c r="DX50" i="73"/>
  <c r="DY50" i="73"/>
  <c r="EA50" i="73"/>
  <c r="EC50" i="73"/>
  <c r="DS50" i="73"/>
  <c r="ED50" i="73"/>
  <c r="BP50" i="73"/>
  <c r="BV50" i="73"/>
  <c r="BL50" i="73"/>
  <c r="BR50" i="73"/>
  <c r="BX50" i="73"/>
  <c r="BM50" i="73"/>
  <c r="BU50" i="73"/>
  <c r="BN50" i="73"/>
  <c r="BW50" i="73"/>
  <c r="BO50" i="73"/>
  <c r="BY50" i="73"/>
  <c r="BQ50" i="73"/>
  <c r="BZ50" i="73"/>
  <c r="BT50" i="73"/>
  <c r="CA50" i="73"/>
  <c r="BS50" i="73"/>
  <c r="IF50" i="73"/>
  <c r="IL50" i="73"/>
  <c r="IR50" i="73"/>
  <c r="IG50" i="73"/>
  <c r="IM50" i="73"/>
  <c r="IC50" i="73"/>
  <c r="IK50" i="73"/>
  <c r="IE50" i="73"/>
  <c r="IO50" i="73"/>
  <c r="IH50" i="73"/>
  <c r="IP50" i="73"/>
  <c r="II50" i="73"/>
  <c r="IQ50" i="73"/>
  <c r="IJ50" i="73"/>
  <c r="ID50" i="73"/>
  <c r="IN50" i="73"/>
  <c r="AY50" i="73"/>
  <c r="BG50" i="73"/>
  <c r="AZ50" i="73"/>
  <c r="BH50" i="73"/>
  <c r="BB50" i="73"/>
  <c r="BJ50" i="73"/>
  <c r="AU50" i="73"/>
  <c r="BC50" i="73"/>
  <c r="BI50" i="73"/>
  <c r="AV50" i="73"/>
  <c r="AW50" i="73"/>
  <c r="X50" i="73"/>
  <c r="AX50" i="73"/>
  <c r="Q50" i="73"/>
  <c r="BA50" i="73"/>
  <c r="BD50" i="73"/>
  <c r="S50" i="73"/>
  <c r="BE50" i="73"/>
  <c r="T50" i="73"/>
  <c r="R50" i="73"/>
  <c r="I50" i="73"/>
  <c r="U50" i="73"/>
  <c r="V50" i="73"/>
  <c r="BF50" i="73"/>
  <c r="W50" i="73"/>
  <c r="L50" i="73"/>
  <c r="N50" i="73"/>
  <c r="J50" i="73"/>
  <c r="K50" i="73"/>
  <c r="M50" i="73"/>
  <c r="O50" i="73"/>
  <c r="P50" i="73"/>
  <c r="AB50" i="73"/>
  <c r="AJ50" i="73"/>
  <c r="AC50" i="73"/>
  <c r="AK50" i="73"/>
  <c r="AD50" i="73"/>
  <c r="AL50" i="73"/>
  <c r="AE50" i="73"/>
  <c r="AM50" i="73"/>
  <c r="AF50" i="73"/>
  <c r="AN50" i="73"/>
  <c r="AG50" i="73"/>
  <c r="AO50" i="73"/>
  <c r="AH50" i="73"/>
  <c r="AA50" i="73"/>
  <c r="AI50" i="73"/>
  <c r="Z50" i="73"/>
  <c r="A50" i="73"/>
  <c r="F51" i="73"/>
  <c r="E51" i="73"/>
  <c r="D51" i="73"/>
  <c r="HZ49" i="73"/>
  <c r="CD49" i="73"/>
  <c r="CC49" i="73"/>
  <c r="CE49" i="73"/>
  <c r="GO49" i="73"/>
  <c r="FB49" i="73"/>
  <c r="FA49" i="73"/>
  <c r="IA49" i="73"/>
  <c r="HY49" i="73"/>
  <c r="FC49" i="73"/>
  <c r="GN49" i="73"/>
  <c r="GM49" i="73"/>
  <c r="IS49" i="73"/>
  <c r="DP49" i="73"/>
  <c r="DO49" i="73"/>
  <c r="DQ49" i="73"/>
  <c r="AS49" i="73"/>
  <c r="AQ49" i="73"/>
  <c r="AR49" i="73"/>
  <c r="C51" i="73"/>
  <c r="FZ50" i="73"/>
  <c r="HI50" i="73"/>
  <c r="FV50" i="73"/>
  <c r="DK50" i="73"/>
  <c r="GQ50" i="73"/>
  <c r="CY50" i="73"/>
  <c r="GG50" i="73"/>
  <c r="GY50" i="73"/>
  <c r="GR50" i="73"/>
  <c r="GJ50" i="73"/>
  <c r="DG50" i="73"/>
  <c r="HE50" i="73"/>
  <c r="FS50" i="73"/>
  <c r="HS50" i="73"/>
  <c r="GH50" i="73"/>
  <c r="GS50" i="73"/>
  <c r="HU50" i="73"/>
  <c r="GV50" i="73"/>
  <c r="CN50" i="73"/>
  <c r="HP50" i="73"/>
  <c r="HK50" i="73"/>
  <c r="CI50" i="73"/>
  <c r="DH50" i="73"/>
  <c r="CM50" i="73"/>
  <c r="DM50" i="73"/>
  <c r="FF50" i="73"/>
  <c r="HA50" i="73"/>
  <c r="GK50" i="73"/>
  <c r="FX50" i="73"/>
  <c r="DB50" i="73"/>
  <c r="FQ50" i="73"/>
  <c r="CK50" i="73"/>
  <c r="FL50" i="73"/>
  <c r="CL50" i="73"/>
  <c r="CO50" i="73"/>
  <c r="GT50" i="73"/>
  <c r="HV50" i="73"/>
  <c r="HR50" i="73"/>
  <c r="FO50" i="73"/>
  <c r="HJ50" i="73"/>
  <c r="HH50" i="73"/>
  <c r="FH50" i="73"/>
  <c r="DC50" i="73"/>
  <c r="CZ50" i="73"/>
  <c r="CP50" i="73"/>
  <c r="GX50" i="73"/>
  <c r="GU50" i="73"/>
  <c r="HM50" i="73"/>
  <c r="CG50" i="73"/>
  <c r="HB50" i="73"/>
  <c r="FI50" i="73"/>
  <c r="HQ50" i="73"/>
  <c r="GC50" i="73"/>
  <c r="CQ50" i="73"/>
  <c r="FJ50" i="73"/>
  <c r="GD50" i="73"/>
  <c r="GI50" i="73"/>
  <c r="HL50" i="73"/>
  <c r="HT50" i="73"/>
  <c r="GA50" i="73"/>
  <c r="FE50" i="73"/>
  <c r="DF50" i="73"/>
  <c r="HO50" i="73"/>
  <c r="CX50" i="73"/>
  <c r="CU50" i="73"/>
  <c r="DE50" i="73"/>
  <c r="DA50" i="73"/>
  <c r="CJ50" i="73"/>
  <c r="HC50" i="73"/>
  <c r="DI50" i="73"/>
  <c r="GZ50" i="73"/>
  <c r="DJ50" i="73"/>
  <c r="HF50" i="73"/>
  <c r="FP50" i="73"/>
  <c r="FK50" i="73"/>
  <c r="HW50" i="73"/>
  <c r="FW50" i="73"/>
  <c r="CR50" i="73"/>
  <c r="GB50" i="73"/>
  <c r="HD50" i="73"/>
  <c r="GF50" i="73"/>
  <c r="GW50" i="73"/>
  <c r="CS50" i="73"/>
  <c r="DL50" i="73"/>
  <c r="FY50" i="73"/>
  <c r="FR50" i="73"/>
  <c r="HN50" i="73"/>
  <c r="FM50" i="73"/>
  <c r="FG50" i="73"/>
  <c r="GE50" i="73"/>
  <c r="CT50" i="73"/>
  <c r="DD50" i="73"/>
  <c r="CH50" i="73"/>
  <c r="FN50" i="73"/>
  <c r="FT50" i="73"/>
  <c r="CV50" i="73"/>
  <c r="EP51" i="73" l="1"/>
  <c r="EX51" i="73"/>
  <c r="EQ51" i="73"/>
  <c r="EY51" i="73"/>
  <c r="EJ51" i="73"/>
  <c r="ER51" i="73"/>
  <c r="EK51" i="73"/>
  <c r="ES51" i="73"/>
  <c r="EL51" i="73"/>
  <c r="ET51" i="73"/>
  <c r="EM51" i="73"/>
  <c r="EU51" i="73"/>
  <c r="EO51" i="73"/>
  <c r="EV51" i="73"/>
  <c r="EW51" i="73"/>
  <c r="EN51" i="73"/>
  <c r="DZ51" i="73"/>
  <c r="EH51" i="73"/>
  <c r="DT51" i="73"/>
  <c r="EB51" i="73"/>
  <c r="DY51" i="73"/>
  <c r="EA51" i="73"/>
  <c r="EC51" i="73"/>
  <c r="DS51" i="73"/>
  <c r="ED51" i="73"/>
  <c r="DU51" i="73"/>
  <c r="EE51" i="73"/>
  <c r="DV51" i="73"/>
  <c r="EF51" i="73"/>
  <c r="DW51" i="73"/>
  <c r="EG51" i="73"/>
  <c r="DX51" i="73"/>
  <c r="BL51" i="73"/>
  <c r="BR51" i="73"/>
  <c r="BX51" i="73"/>
  <c r="BN51" i="73"/>
  <c r="BT51" i="73"/>
  <c r="BZ51" i="73"/>
  <c r="BO51" i="73"/>
  <c r="BW51" i="73"/>
  <c r="BP51" i="73"/>
  <c r="BY51" i="73"/>
  <c r="BQ51" i="73"/>
  <c r="CA51" i="73"/>
  <c r="BS51" i="73"/>
  <c r="BM51" i="73"/>
  <c r="BV51" i="73"/>
  <c r="BU51" i="73"/>
  <c r="IH51" i="73"/>
  <c r="IN51" i="73"/>
  <c r="IC51" i="73"/>
  <c r="II51" i="73"/>
  <c r="IO51" i="73"/>
  <c r="IE51" i="73"/>
  <c r="IM51" i="73"/>
  <c r="IG51" i="73"/>
  <c r="IQ51" i="73"/>
  <c r="IJ51" i="73"/>
  <c r="IR51" i="73"/>
  <c r="IK51" i="73"/>
  <c r="ID51" i="73"/>
  <c r="IL51" i="73"/>
  <c r="IF51" i="73"/>
  <c r="IP51" i="73"/>
  <c r="AY51" i="73"/>
  <c r="BG51" i="73"/>
  <c r="AZ51" i="73"/>
  <c r="BH51" i="73"/>
  <c r="BB51" i="73"/>
  <c r="BJ51" i="73"/>
  <c r="AU51" i="73"/>
  <c r="BC51" i="73"/>
  <c r="BI51" i="73"/>
  <c r="AV51" i="73"/>
  <c r="AW51" i="73"/>
  <c r="X51" i="73"/>
  <c r="AX51" i="73"/>
  <c r="Q51" i="73"/>
  <c r="BA51" i="73"/>
  <c r="BD51" i="73"/>
  <c r="S51" i="73"/>
  <c r="BE51" i="73"/>
  <c r="T51" i="73"/>
  <c r="W51" i="73"/>
  <c r="I51" i="73"/>
  <c r="L51" i="73"/>
  <c r="BF51" i="73"/>
  <c r="U51" i="73"/>
  <c r="N51" i="73"/>
  <c r="P51" i="73"/>
  <c r="J51" i="73"/>
  <c r="K51" i="73"/>
  <c r="O51" i="73"/>
  <c r="R51" i="73"/>
  <c r="M51" i="73"/>
  <c r="V51" i="73"/>
  <c r="AC51" i="73"/>
  <c r="AK51" i="73"/>
  <c r="AD51" i="73"/>
  <c r="AL51" i="73"/>
  <c r="AE51" i="73"/>
  <c r="AM51" i="73"/>
  <c r="AF51" i="73"/>
  <c r="AN51" i="73"/>
  <c r="AG51" i="73"/>
  <c r="AO51" i="73"/>
  <c r="AH51" i="73"/>
  <c r="AA51" i="73"/>
  <c r="AI51" i="73"/>
  <c r="AB51" i="73"/>
  <c r="AJ51" i="73"/>
  <c r="Z51" i="73"/>
  <c r="A51" i="73"/>
  <c r="D52" i="73"/>
  <c r="E52" i="73"/>
  <c r="F52" i="73"/>
  <c r="HY50" i="73"/>
  <c r="HZ50" i="73"/>
  <c r="IS50" i="73"/>
  <c r="DP50" i="73"/>
  <c r="DO50" i="73"/>
  <c r="GN50" i="73"/>
  <c r="GM50" i="73"/>
  <c r="AR50" i="73"/>
  <c r="AQ50" i="73"/>
  <c r="IA50" i="73"/>
  <c r="GO50" i="73"/>
  <c r="FC50" i="73"/>
  <c r="FA50" i="73"/>
  <c r="FB50" i="73"/>
  <c r="AS50" i="73"/>
  <c r="DQ50" i="73"/>
  <c r="CD50" i="73"/>
  <c r="CC50" i="73"/>
  <c r="CE50" i="73"/>
  <c r="C52" i="73"/>
  <c r="CM51" i="73"/>
  <c r="FF51" i="73"/>
  <c r="DJ51" i="73"/>
  <c r="DE51" i="73"/>
  <c r="FZ51" i="73"/>
  <c r="HB51" i="73"/>
  <c r="GC51" i="73"/>
  <c r="FG51" i="73"/>
  <c r="CG51" i="73"/>
  <c r="GE51" i="73"/>
  <c r="DI51" i="73"/>
  <c r="HW51" i="73"/>
  <c r="DF51" i="73"/>
  <c r="CL51" i="73"/>
  <c r="FV51" i="73"/>
  <c r="HA51" i="73"/>
  <c r="HF51" i="73"/>
  <c r="CI51" i="73"/>
  <c r="GJ51" i="73"/>
  <c r="GR51" i="73"/>
  <c r="FW51" i="73"/>
  <c r="CH51" i="73"/>
  <c r="CV51" i="73"/>
  <c r="CS51" i="73"/>
  <c r="GX51" i="73"/>
  <c r="FL51" i="73"/>
  <c r="CO51" i="73"/>
  <c r="HI51" i="73"/>
  <c r="HS51" i="73"/>
  <c r="GB51" i="73"/>
  <c r="CY51" i="73"/>
  <c r="CP51" i="73"/>
  <c r="CJ51" i="73"/>
  <c r="GD51" i="73"/>
  <c r="HN51" i="73"/>
  <c r="FH51" i="73"/>
  <c r="GA51" i="73"/>
  <c r="CX51" i="73"/>
  <c r="FK51" i="73"/>
  <c r="GG51" i="73"/>
  <c r="FN51" i="73"/>
  <c r="CU51" i="73"/>
  <c r="HK51" i="73"/>
  <c r="FT51" i="73"/>
  <c r="GW51" i="73"/>
  <c r="HE51" i="73"/>
  <c r="FS51" i="73"/>
  <c r="DG51" i="73"/>
  <c r="CK51" i="73"/>
  <c r="GF51" i="73"/>
  <c r="CT51" i="73"/>
  <c r="GI51" i="73"/>
  <c r="HL51" i="73"/>
  <c r="DL51" i="73"/>
  <c r="DA52" i="73"/>
  <c r="FJ51" i="73"/>
  <c r="DA51" i="73"/>
  <c r="GZ51" i="73"/>
  <c r="GT51" i="73"/>
  <c r="GH51" i="73"/>
  <c r="CQ51" i="73"/>
  <c r="DH51" i="73"/>
  <c r="HR51" i="73"/>
  <c r="DC51" i="73"/>
  <c r="HC51" i="73"/>
  <c r="FQ51" i="73"/>
  <c r="FP51" i="73"/>
  <c r="HJ51" i="73"/>
  <c r="FY51" i="73"/>
  <c r="DK51" i="73"/>
  <c r="HO51" i="73"/>
  <c r="HV51" i="73"/>
  <c r="CN51" i="73"/>
  <c r="FR51" i="73"/>
  <c r="DD51" i="73"/>
  <c r="GK51" i="73"/>
  <c r="FM51" i="73"/>
  <c r="CZ51" i="73"/>
  <c r="GU51" i="73"/>
  <c r="HU51" i="73"/>
  <c r="HP51" i="73"/>
  <c r="GV51" i="73"/>
  <c r="HH51" i="73"/>
  <c r="HQ51" i="73"/>
  <c r="HD51" i="73"/>
  <c r="FX51" i="73"/>
  <c r="DB51" i="73"/>
  <c r="GS51" i="73"/>
  <c r="FE51" i="73"/>
  <c r="GY51" i="73"/>
  <c r="HM51" i="73"/>
  <c r="HT51" i="73"/>
  <c r="FO51" i="73"/>
  <c r="GQ51" i="73"/>
  <c r="DM51" i="73"/>
  <c r="FI51" i="73"/>
  <c r="CR51" i="73"/>
  <c r="EP52" i="73" l="1"/>
  <c r="EX52" i="73"/>
  <c r="EQ52" i="73"/>
  <c r="EY52" i="73"/>
  <c r="EJ52" i="73"/>
  <c r="ER52" i="73"/>
  <c r="EK52" i="73"/>
  <c r="ES52" i="73"/>
  <c r="EL52" i="73"/>
  <c r="ET52" i="73"/>
  <c r="EM52" i="73"/>
  <c r="EU52" i="73"/>
  <c r="EN52" i="73"/>
  <c r="EV52" i="73"/>
  <c r="EW52" i="73"/>
  <c r="DZ52" i="73"/>
  <c r="EH52" i="73"/>
  <c r="DT52" i="73"/>
  <c r="EB52" i="73"/>
  <c r="EO52" i="73"/>
  <c r="DU52" i="73"/>
  <c r="EE52" i="73"/>
  <c r="DV52" i="73"/>
  <c r="EF52" i="73"/>
  <c r="DW52" i="73"/>
  <c r="EG52" i="73"/>
  <c r="DX52" i="73"/>
  <c r="DY52" i="73"/>
  <c r="EA52" i="73"/>
  <c r="EC52" i="73"/>
  <c r="DS52" i="73"/>
  <c r="ED52" i="73"/>
  <c r="BN52" i="73"/>
  <c r="BT52" i="73"/>
  <c r="BZ52" i="73"/>
  <c r="BP52" i="73"/>
  <c r="BV52" i="73"/>
  <c r="BQ52" i="73"/>
  <c r="BY52" i="73"/>
  <c r="BR52" i="73"/>
  <c r="CA52" i="73"/>
  <c r="BS52" i="73"/>
  <c r="BL52" i="73"/>
  <c r="BU52" i="73"/>
  <c r="BO52" i="73"/>
  <c r="BX52" i="73"/>
  <c r="BM52" i="73"/>
  <c r="BW52" i="73"/>
  <c r="ID52" i="73"/>
  <c r="IJ52" i="73"/>
  <c r="IP52" i="73"/>
  <c r="IE52" i="73"/>
  <c r="IK52" i="73"/>
  <c r="IQ52" i="73"/>
  <c r="IG52" i="73"/>
  <c r="IO52" i="73"/>
  <c r="II52" i="73"/>
  <c r="IL52" i="73"/>
  <c r="IC52" i="73"/>
  <c r="IM52" i="73"/>
  <c r="IF52" i="73"/>
  <c r="IN52" i="73"/>
  <c r="IH52" i="73"/>
  <c r="IR52" i="73"/>
  <c r="AY52" i="73"/>
  <c r="BG52" i="73"/>
  <c r="AZ52" i="73"/>
  <c r="BH52" i="73"/>
  <c r="BB52" i="73"/>
  <c r="BJ52" i="73"/>
  <c r="AU52" i="73"/>
  <c r="BC52" i="73"/>
  <c r="BI52" i="73"/>
  <c r="AV52" i="73"/>
  <c r="AW52" i="73"/>
  <c r="X52" i="73"/>
  <c r="AX52" i="73"/>
  <c r="Q52" i="73"/>
  <c r="BA52" i="73"/>
  <c r="BD52" i="73"/>
  <c r="S52" i="73"/>
  <c r="BE52" i="73"/>
  <c r="T52" i="73"/>
  <c r="R52" i="73"/>
  <c r="I52" i="73"/>
  <c r="U52" i="73"/>
  <c r="V52" i="73"/>
  <c r="W52" i="73"/>
  <c r="L52" i="73"/>
  <c r="BF52" i="73"/>
  <c r="N52" i="73"/>
  <c r="O52" i="73"/>
  <c r="J52" i="73"/>
  <c r="K52" i="73"/>
  <c r="M52" i="73"/>
  <c r="P52" i="73"/>
  <c r="AD52" i="73"/>
  <c r="AL52" i="73"/>
  <c r="AE52" i="73"/>
  <c r="AM52" i="73"/>
  <c r="AF52" i="73"/>
  <c r="AN52" i="73"/>
  <c r="AG52" i="73"/>
  <c r="AO52" i="73"/>
  <c r="AH52" i="73"/>
  <c r="AA52" i="73"/>
  <c r="AI52" i="73"/>
  <c r="AB52" i="73"/>
  <c r="AJ52" i="73"/>
  <c r="AC52" i="73"/>
  <c r="AK52" i="73"/>
  <c r="Z52" i="73"/>
  <c r="A52" i="73"/>
  <c r="F53" i="73"/>
  <c r="D53" i="73"/>
  <c r="E53" i="73"/>
  <c r="IA51" i="73"/>
  <c r="FC51" i="73"/>
  <c r="AS51" i="73"/>
  <c r="GN51" i="73"/>
  <c r="GM51" i="73"/>
  <c r="AR51" i="73"/>
  <c r="AQ51" i="73"/>
  <c r="HZ51" i="73"/>
  <c r="HY51" i="73"/>
  <c r="CD51" i="73"/>
  <c r="CC51" i="73"/>
  <c r="DO51" i="73"/>
  <c r="DP51" i="73"/>
  <c r="GO51" i="73"/>
  <c r="DQ51" i="73"/>
  <c r="FB51" i="73"/>
  <c r="FA51" i="73"/>
  <c r="CE51" i="73"/>
  <c r="IS51" i="73"/>
  <c r="C53" i="73"/>
  <c r="GR52" i="73"/>
  <c r="FS52" i="73"/>
  <c r="DJ52" i="73"/>
  <c r="CS52" i="73"/>
  <c r="DK52" i="73"/>
  <c r="CH52" i="73"/>
  <c r="FX52" i="73"/>
  <c r="GQ52" i="73"/>
  <c r="GJ52" i="73"/>
  <c r="FH52" i="73"/>
  <c r="FR52" i="73"/>
  <c r="FG52" i="73"/>
  <c r="FF52" i="73"/>
  <c r="HV52" i="73"/>
  <c r="HL52" i="73"/>
  <c r="CT52" i="73"/>
  <c r="DM52" i="73"/>
  <c r="DI52" i="73"/>
  <c r="CN52" i="73"/>
  <c r="GK52" i="73"/>
  <c r="GS52" i="73"/>
  <c r="DC52" i="73"/>
  <c r="HH52" i="73"/>
  <c r="FQ52" i="73"/>
  <c r="FL52" i="73"/>
  <c r="CL52" i="73"/>
  <c r="HR52" i="73"/>
  <c r="HP52" i="73"/>
  <c r="FI52" i="73"/>
  <c r="DF52" i="73"/>
  <c r="GW52" i="73"/>
  <c r="FE52" i="73"/>
  <c r="CU52" i="73"/>
  <c r="GI52" i="73"/>
  <c r="CI52" i="73"/>
  <c r="HU52" i="73"/>
  <c r="CZ52" i="73"/>
  <c r="CJ52" i="73"/>
  <c r="CQ52" i="73"/>
  <c r="DD52" i="73"/>
  <c r="GX52" i="73"/>
  <c r="HW52" i="73"/>
  <c r="HJ52" i="73"/>
  <c r="FV52" i="73"/>
  <c r="GH52" i="73"/>
  <c r="GE52" i="73"/>
  <c r="DE52" i="73"/>
  <c r="CK52" i="73"/>
  <c r="FZ52" i="73"/>
  <c r="CM52" i="73"/>
  <c r="HQ52" i="73"/>
  <c r="HT52" i="73"/>
  <c r="HF52" i="73"/>
  <c r="GC52" i="73"/>
  <c r="CV52" i="73"/>
  <c r="GT52" i="73"/>
  <c r="FK52" i="73"/>
  <c r="FY52" i="73"/>
  <c r="DG52" i="73"/>
  <c r="GY52" i="73"/>
  <c r="FT52" i="73"/>
  <c r="CP52" i="73"/>
  <c r="HN52" i="73"/>
  <c r="FP52" i="73"/>
  <c r="GV52" i="73"/>
  <c r="HM52" i="73"/>
  <c r="DB52" i="73"/>
  <c r="HO52" i="73"/>
  <c r="GG52" i="73"/>
  <c r="CR52" i="73"/>
  <c r="GU52" i="73"/>
  <c r="DH52" i="73"/>
  <c r="HB52" i="73"/>
  <c r="GA52" i="73"/>
  <c r="FO52" i="73"/>
  <c r="CG52" i="73"/>
  <c r="HC52" i="73"/>
  <c r="FJ52" i="73"/>
  <c r="HS52" i="73"/>
  <c r="HI52" i="73"/>
  <c r="FM52" i="73"/>
  <c r="GF52" i="73"/>
  <c r="HK52" i="73"/>
  <c r="GB52" i="73"/>
  <c r="FW52" i="73"/>
  <c r="DL52" i="73"/>
  <c r="GZ52" i="73"/>
  <c r="HA52" i="73"/>
  <c r="CX52" i="73"/>
  <c r="HE52" i="73"/>
  <c r="GD52" i="73"/>
  <c r="CO52" i="73"/>
  <c r="CY52" i="73"/>
  <c r="HD52" i="73"/>
  <c r="FN52" i="73"/>
  <c r="EL53" i="73" l="1"/>
  <c r="EK53" i="73"/>
  <c r="ET53" i="73"/>
  <c r="EM53" i="73"/>
  <c r="EU53" i="73"/>
  <c r="EN53" i="73"/>
  <c r="EV53" i="73"/>
  <c r="EO53" i="73"/>
  <c r="EW53" i="73"/>
  <c r="EQ53" i="73"/>
  <c r="EY53" i="73"/>
  <c r="ER53" i="73"/>
  <c r="EX53" i="73"/>
  <c r="EJ53" i="73"/>
  <c r="EP53" i="73"/>
  <c r="DZ53" i="73"/>
  <c r="EH53" i="73"/>
  <c r="DT53" i="73"/>
  <c r="EB53" i="73"/>
  <c r="ES53" i="73"/>
  <c r="DY53" i="73"/>
  <c r="EA53" i="73"/>
  <c r="EC53" i="73"/>
  <c r="DS53" i="73"/>
  <c r="ED53" i="73"/>
  <c r="DU53" i="73"/>
  <c r="EE53" i="73"/>
  <c r="DV53" i="73"/>
  <c r="EF53" i="73"/>
  <c r="DW53" i="73"/>
  <c r="EG53" i="73"/>
  <c r="DX53" i="73"/>
  <c r="BP53" i="73"/>
  <c r="BV53" i="73"/>
  <c r="BL53" i="73"/>
  <c r="BR53" i="73"/>
  <c r="BX53" i="73"/>
  <c r="BS53" i="73"/>
  <c r="CA53" i="73"/>
  <c r="BT53" i="73"/>
  <c r="BM53" i="73"/>
  <c r="BU53" i="73"/>
  <c r="BN53" i="73"/>
  <c r="BW53" i="73"/>
  <c r="BQ53" i="73"/>
  <c r="BZ53" i="73"/>
  <c r="BO53" i="73"/>
  <c r="BY53" i="73"/>
  <c r="IF53" i="73"/>
  <c r="IL53" i="73"/>
  <c r="IR53" i="73"/>
  <c r="IG53" i="73"/>
  <c r="IM53" i="73"/>
  <c r="II53" i="73"/>
  <c r="IQ53" i="73"/>
  <c r="IC53" i="73"/>
  <c r="IK53" i="73"/>
  <c r="ID53" i="73"/>
  <c r="IN53" i="73"/>
  <c r="IE53" i="73"/>
  <c r="IO53" i="73"/>
  <c r="IH53" i="73"/>
  <c r="IP53" i="73"/>
  <c r="IJ53" i="73"/>
  <c r="AY53" i="73"/>
  <c r="BG53" i="73"/>
  <c r="AZ53" i="73"/>
  <c r="BH53" i="73"/>
  <c r="BB53" i="73"/>
  <c r="BJ53" i="73"/>
  <c r="AU53" i="73"/>
  <c r="BC53" i="73"/>
  <c r="BI53" i="73"/>
  <c r="AV53" i="73"/>
  <c r="AW53" i="73"/>
  <c r="X53" i="73"/>
  <c r="AX53" i="73"/>
  <c r="Q53" i="73"/>
  <c r="BA53" i="73"/>
  <c r="BD53" i="73"/>
  <c r="S53" i="73"/>
  <c r="BE53" i="73"/>
  <c r="T53" i="73"/>
  <c r="BF53" i="73"/>
  <c r="W53" i="73"/>
  <c r="I53" i="73"/>
  <c r="L53" i="73"/>
  <c r="U53" i="73"/>
  <c r="N53" i="73"/>
  <c r="R53" i="73"/>
  <c r="M53" i="73"/>
  <c r="V53" i="73"/>
  <c r="O53" i="73"/>
  <c r="P53" i="73"/>
  <c r="J53" i="73"/>
  <c r="K53" i="73"/>
  <c r="AE53" i="73"/>
  <c r="AM53" i="73"/>
  <c r="AF53" i="73"/>
  <c r="AN53" i="73"/>
  <c r="AG53" i="73"/>
  <c r="AO53" i="73"/>
  <c r="AH53" i="73"/>
  <c r="AA53" i="73"/>
  <c r="AI53" i="73"/>
  <c r="AB53" i="73"/>
  <c r="AJ53" i="73"/>
  <c r="AC53" i="73"/>
  <c r="AK53" i="73"/>
  <c r="AD53" i="73"/>
  <c r="AL53" i="73"/>
  <c r="Z53" i="73"/>
  <c r="A53" i="73"/>
  <c r="E54" i="73"/>
  <c r="F54" i="73"/>
  <c r="D54" i="73"/>
  <c r="HZ52" i="73"/>
  <c r="HY52" i="73"/>
  <c r="DP52" i="73"/>
  <c r="DO52" i="73"/>
  <c r="CE52" i="73"/>
  <c r="GO52" i="73"/>
  <c r="CD52" i="73"/>
  <c r="CC52" i="73"/>
  <c r="FC52" i="73"/>
  <c r="AS52" i="73"/>
  <c r="IS52" i="73"/>
  <c r="FB52" i="73"/>
  <c r="FA52" i="73"/>
  <c r="GM52" i="73"/>
  <c r="GN52" i="73"/>
  <c r="DQ52" i="73"/>
  <c r="AR52" i="73"/>
  <c r="AQ52" i="73"/>
  <c r="IA52" i="73"/>
  <c r="C54" i="73"/>
  <c r="GA53" i="73"/>
  <c r="FN53" i="73"/>
  <c r="CL53" i="73"/>
  <c r="GG53" i="73"/>
  <c r="HL53" i="73"/>
  <c r="HM53" i="73"/>
  <c r="CV53" i="73"/>
  <c r="HR53" i="73"/>
  <c r="FI53" i="73"/>
  <c r="FL53" i="73"/>
  <c r="GS53" i="73"/>
  <c r="CG53" i="73"/>
  <c r="FJ53" i="73"/>
  <c r="DE53" i="73"/>
  <c r="GZ53" i="73"/>
  <c r="HC53" i="73"/>
  <c r="DF53" i="73"/>
  <c r="DL53" i="73"/>
  <c r="GV53" i="73"/>
  <c r="GR53" i="73"/>
  <c r="HJ53" i="73"/>
  <c r="DI53" i="73"/>
  <c r="CU53" i="73"/>
  <c r="HE53" i="73"/>
  <c r="DK53" i="73"/>
  <c r="DM53" i="73"/>
  <c r="CX53" i="73"/>
  <c r="FT53" i="73"/>
  <c r="HA53" i="73"/>
  <c r="CT53" i="73"/>
  <c r="GD53" i="73"/>
  <c r="FQ53" i="73"/>
  <c r="FV53" i="73"/>
  <c r="CQ53" i="73"/>
  <c r="DC53" i="73"/>
  <c r="FM53" i="73"/>
  <c r="CI53" i="73"/>
  <c r="GK53" i="73"/>
  <c r="FE53" i="73"/>
  <c r="CH53" i="73"/>
  <c r="CZ53" i="73"/>
  <c r="HK53" i="73"/>
  <c r="GY53" i="73"/>
  <c r="HS53" i="73"/>
  <c r="GT53" i="73"/>
  <c r="CJ53" i="73"/>
  <c r="DJ53" i="73"/>
  <c r="CS53" i="73"/>
  <c r="DA53" i="73"/>
  <c r="GW53" i="73"/>
  <c r="GJ53" i="73"/>
  <c r="DB53" i="73"/>
  <c r="HN53" i="73"/>
  <c r="GF53" i="73"/>
  <c r="FX53" i="73"/>
  <c r="DH53" i="73"/>
  <c r="HH53" i="73"/>
  <c r="HF53" i="73"/>
  <c r="GB53" i="73"/>
  <c r="FO53" i="73"/>
  <c r="CY53" i="73"/>
  <c r="HV53" i="73"/>
  <c r="FF53" i="73"/>
  <c r="FY53" i="73"/>
  <c r="GC53" i="73"/>
  <c r="FK53" i="73"/>
  <c r="FR53" i="73"/>
  <c r="HQ53" i="73"/>
  <c r="FH53" i="73"/>
  <c r="CK53" i="73"/>
  <c r="HP53" i="73"/>
  <c r="GQ53" i="73"/>
  <c r="CN53" i="73"/>
  <c r="GE53" i="73"/>
  <c r="HU53" i="73"/>
  <c r="GI53" i="73"/>
  <c r="HB53" i="73"/>
  <c r="GX53" i="73"/>
  <c r="CO53" i="73"/>
  <c r="CR53" i="73"/>
  <c r="HI53" i="73"/>
  <c r="GU53" i="73"/>
  <c r="CP53" i="73"/>
  <c r="FP53" i="73"/>
  <c r="DD53" i="73"/>
  <c r="HT53" i="73"/>
  <c r="HO53" i="73"/>
  <c r="CM53" i="73"/>
  <c r="HD53" i="73"/>
  <c r="HW53" i="73"/>
  <c r="FW53" i="73"/>
  <c r="FZ53" i="73"/>
  <c r="FS53" i="73"/>
  <c r="FG53" i="73"/>
  <c r="DG53" i="73"/>
  <c r="GH53" i="73"/>
  <c r="EL54" i="73" l="1"/>
  <c r="ET54" i="73"/>
  <c r="EM54" i="73"/>
  <c r="EU54" i="73"/>
  <c r="EN54" i="73"/>
  <c r="EV54" i="73"/>
  <c r="EO54" i="73"/>
  <c r="EW54" i="73"/>
  <c r="EQ54" i="73"/>
  <c r="EY54" i="73"/>
  <c r="EJ54" i="73"/>
  <c r="ER54" i="73"/>
  <c r="EK54" i="73"/>
  <c r="EP54" i="73"/>
  <c r="ES54" i="73"/>
  <c r="EX54" i="73"/>
  <c r="DZ54" i="73"/>
  <c r="EH54" i="73"/>
  <c r="DT54" i="73"/>
  <c r="EB54" i="73"/>
  <c r="DU54" i="73"/>
  <c r="EE54" i="73"/>
  <c r="DV54" i="73"/>
  <c r="EF54" i="73"/>
  <c r="DW54" i="73"/>
  <c r="EG54" i="73"/>
  <c r="DX54" i="73"/>
  <c r="DY54" i="73"/>
  <c r="EA54" i="73"/>
  <c r="EC54" i="73"/>
  <c r="DS54" i="73"/>
  <c r="ED54" i="73"/>
  <c r="BL54" i="73"/>
  <c r="BR54" i="73"/>
  <c r="BX54" i="73"/>
  <c r="BN54" i="73"/>
  <c r="BT54" i="73"/>
  <c r="BZ54" i="73"/>
  <c r="BU54" i="73"/>
  <c r="BM54" i="73"/>
  <c r="BV54" i="73"/>
  <c r="BO54" i="73"/>
  <c r="BW54" i="73"/>
  <c r="BP54" i="73"/>
  <c r="BY54" i="73"/>
  <c r="BS54" i="73"/>
  <c r="CA54" i="73"/>
  <c r="BQ54" i="73"/>
  <c r="IH54" i="73"/>
  <c r="IN54" i="73"/>
  <c r="IC54" i="73"/>
  <c r="II54" i="73"/>
  <c r="IO54" i="73"/>
  <c r="IK54" i="73"/>
  <c r="IE54" i="73"/>
  <c r="IM54" i="73"/>
  <c r="IF54" i="73"/>
  <c r="IP54" i="73"/>
  <c r="IG54" i="73"/>
  <c r="IQ54" i="73"/>
  <c r="IJ54" i="73"/>
  <c r="IR54" i="73"/>
  <c r="IL54" i="73"/>
  <c r="ID54" i="73"/>
  <c r="AY54" i="73"/>
  <c r="BG54" i="73"/>
  <c r="AZ54" i="73"/>
  <c r="BH54" i="73"/>
  <c r="BB54" i="73"/>
  <c r="BJ54" i="73"/>
  <c r="AU54" i="73"/>
  <c r="BC54" i="73"/>
  <c r="BI54" i="73"/>
  <c r="AV54" i="73"/>
  <c r="AW54" i="73"/>
  <c r="AX54" i="73"/>
  <c r="BA54" i="73"/>
  <c r="BD54" i="73"/>
  <c r="BE54" i="73"/>
  <c r="BF54" i="73"/>
  <c r="X54" i="73"/>
  <c r="Q54" i="73"/>
  <c r="I54" i="73"/>
  <c r="R54" i="73"/>
  <c r="S54" i="73"/>
  <c r="T54" i="73"/>
  <c r="L54" i="73"/>
  <c r="V54" i="73"/>
  <c r="N54" i="73"/>
  <c r="U54" i="73"/>
  <c r="W54" i="73"/>
  <c r="J54" i="73"/>
  <c r="K54" i="73"/>
  <c r="M54" i="73"/>
  <c r="P54" i="73"/>
  <c r="O54" i="73"/>
  <c r="AF54" i="73"/>
  <c r="AN54" i="73"/>
  <c r="AG54" i="73"/>
  <c r="AO54" i="73"/>
  <c r="AH54" i="73"/>
  <c r="AA54" i="73"/>
  <c r="AI54" i="73"/>
  <c r="AB54" i="73"/>
  <c r="AJ54" i="73"/>
  <c r="AC54" i="73"/>
  <c r="AK54" i="73"/>
  <c r="AD54" i="73"/>
  <c r="AL54" i="73"/>
  <c r="AE54" i="73"/>
  <c r="AM54" i="73"/>
  <c r="Z54" i="73"/>
  <c r="A54" i="73"/>
  <c r="F55" i="73"/>
  <c r="D55" i="73"/>
  <c r="E55" i="73"/>
  <c r="CE53" i="73"/>
  <c r="AS53" i="73"/>
  <c r="AQ53" i="73"/>
  <c r="AR53" i="73"/>
  <c r="FC53" i="73"/>
  <c r="IA53" i="73"/>
  <c r="GO53" i="73"/>
  <c r="DO53" i="73"/>
  <c r="DP53" i="73"/>
  <c r="HZ53" i="73"/>
  <c r="HY53" i="73"/>
  <c r="FA53" i="73"/>
  <c r="FB53" i="73"/>
  <c r="CD53" i="73"/>
  <c r="CC53" i="73"/>
  <c r="IS53" i="73"/>
  <c r="DQ53" i="73"/>
  <c r="GN53" i="73"/>
  <c r="GM53" i="73"/>
  <c r="C55" i="73"/>
  <c r="B56" i="73"/>
  <c r="CS54" i="73"/>
  <c r="GH54" i="73"/>
  <c r="HH54" i="73"/>
  <c r="GK54" i="73"/>
  <c r="FH54" i="73"/>
  <c r="HD54" i="73"/>
  <c r="GV54" i="73"/>
  <c r="HF54" i="73"/>
  <c r="HC54" i="73"/>
  <c r="CP54" i="73"/>
  <c r="HW54" i="73"/>
  <c r="GI54" i="73"/>
  <c r="GB54" i="73"/>
  <c r="GF54" i="73"/>
  <c r="FJ54" i="73"/>
  <c r="FQ54" i="73"/>
  <c r="DC54" i="73"/>
  <c r="HU54" i="73"/>
  <c r="HI54" i="73"/>
  <c r="GQ54" i="73"/>
  <c r="FI54" i="73"/>
  <c r="HS54" i="73"/>
  <c r="DA54" i="73"/>
  <c r="GW54" i="73"/>
  <c r="GZ54" i="73"/>
  <c r="GC54" i="73"/>
  <c r="FG54" i="73"/>
  <c r="FK54" i="73"/>
  <c r="CM54" i="73"/>
  <c r="CZ54" i="73"/>
  <c r="HA54" i="73"/>
  <c r="FY54" i="73"/>
  <c r="CT54" i="73"/>
  <c r="GE54" i="73"/>
  <c r="DK54" i="73"/>
  <c r="GA54" i="73"/>
  <c r="CV54" i="73"/>
  <c r="CH54" i="73"/>
  <c r="CO54" i="73"/>
  <c r="GY54" i="73"/>
  <c r="CJ54" i="73"/>
  <c r="FL54" i="73"/>
  <c r="FN54" i="73"/>
  <c r="DF54" i="73"/>
  <c r="FM54" i="73"/>
  <c r="HP54" i="73"/>
  <c r="HV54" i="73"/>
  <c r="CR54" i="73"/>
  <c r="CK54" i="73"/>
  <c r="HR54" i="73"/>
  <c r="FF54" i="73"/>
  <c r="FS54" i="73"/>
  <c r="FO54" i="73"/>
  <c r="GD54" i="73"/>
  <c r="CG54" i="73"/>
  <c r="DH54" i="73"/>
  <c r="GJ54" i="73"/>
  <c r="FP54" i="73"/>
  <c r="DB54" i="73"/>
  <c r="HN54" i="73"/>
  <c r="HK54" i="73"/>
  <c r="DI54" i="73"/>
  <c r="CL54" i="73"/>
  <c r="FE54" i="73"/>
  <c r="DM54" i="73"/>
  <c r="FT54" i="73"/>
  <c r="FV54" i="73"/>
  <c r="FZ54" i="73"/>
  <c r="CX54" i="73"/>
  <c r="HT54" i="73"/>
  <c r="HE54" i="73"/>
  <c r="GX54" i="73"/>
  <c r="CU54" i="73"/>
  <c r="GT54" i="73"/>
  <c r="GG54" i="73"/>
  <c r="HL54" i="73"/>
  <c r="GS54" i="73"/>
  <c r="FR54" i="73"/>
  <c r="HO54" i="73"/>
  <c r="HQ54" i="73"/>
  <c r="DL54" i="73"/>
  <c r="GR54" i="73"/>
  <c r="CN54" i="73"/>
  <c r="FW54" i="73"/>
  <c r="GU54" i="73"/>
  <c r="HJ54" i="73"/>
  <c r="DD54" i="73"/>
  <c r="CY54" i="73"/>
  <c r="DE54" i="73"/>
  <c r="CI54" i="73"/>
  <c r="CQ54" i="73"/>
  <c r="HB54" i="73"/>
  <c r="DG54" i="73"/>
  <c r="FX54" i="73"/>
  <c r="DJ54" i="73"/>
  <c r="HM54" i="73"/>
  <c r="EL55" i="73" l="1"/>
  <c r="ET55" i="73"/>
  <c r="EM55" i="73"/>
  <c r="EU55" i="73"/>
  <c r="EN55" i="73"/>
  <c r="EV55" i="73"/>
  <c r="EO55" i="73"/>
  <c r="EW55" i="73"/>
  <c r="EQ55" i="73"/>
  <c r="EY55" i="73"/>
  <c r="EJ55" i="73"/>
  <c r="ER55" i="73"/>
  <c r="EX55" i="73"/>
  <c r="EK55" i="73"/>
  <c r="EP55" i="73"/>
  <c r="DZ55" i="73"/>
  <c r="EH55" i="73"/>
  <c r="ES55" i="73"/>
  <c r="DT55" i="73"/>
  <c r="EB55" i="73"/>
  <c r="DY55" i="73"/>
  <c r="EA55" i="73"/>
  <c r="EC55" i="73"/>
  <c r="DS55" i="73"/>
  <c r="ED55" i="73"/>
  <c r="DU55" i="73"/>
  <c r="EE55" i="73"/>
  <c r="DV55" i="73"/>
  <c r="EF55" i="73"/>
  <c r="DW55" i="73"/>
  <c r="EG55" i="73"/>
  <c r="DX55" i="73"/>
  <c r="BN55" i="73"/>
  <c r="BT55" i="73"/>
  <c r="BP55" i="73"/>
  <c r="BM55" i="73"/>
  <c r="BV55" i="73"/>
  <c r="BO55" i="73"/>
  <c r="BW55" i="73"/>
  <c r="BQ55" i="73"/>
  <c r="BX55" i="73"/>
  <c r="BR55" i="73"/>
  <c r="BY55" i="73"/>
  <c r="BL55" i="73"/>
  <c r="BU55" i="73"/>
  <c r="CA55" i="73"/>
  <c r="BS55" i="73"/>
  <c r="BZ55" i="73"/>
  <c r="ID55" i="73"/>
  <c r="IJ55" i="73"/>
  <c r="IP55" i="73"/>
  <c r="IE55" i="73"/>
  <c r="IK55" i="73"/>
  <c r="IQ55" i="73"/>
  <c r="IC55" i="73"/>
  <c r="IM55" i="73"/>
  <c r="IG55" i="73"/>
  <c r="IO55" i="73"/>
  <c r="IH55" i="73"/>
  <c r="IR55" i="73"/>
  <c r="II55" i="73"/>
  <c r="IL55" i="73"/>
  <c r="IF55" i="73"/>
  <c r="IN55" i="73"/>
  <c r="AY55" i="73"/>
  <c r="BG55" i="73"/>
  <c r="AZ55" i="73"/>
  <c r="BH55" i="73"/>
  <c r="BB55" i="73"/>
  <c r="BJ55" i="73"/>
  <c r="AU55" i="73"/>
  <c r="BC55" i="73"/>
  <c r="BI55" i="73"/>
  <c r="AV55" i="73"/>
  <c r="AW55" i="73"/>
  <c r="AX55" i="73"/>
  <c r="BA55" i="73"/>
  <c r="BD55" i="73"/>
  <c r="BE55" i="73"/>
  <c r="X55" i="73"/>
  <c r="BF55" i="73"/>
  <c r="Q55" i="73"/>
  <c r="I55" i="73"/>
  <c r="R55" i="73"/>
  <c r="S55" i="73"/>
  <c r="T55" i="73"/>
  <c r="L55" i="73"/>
  <c r="V55" i="73"/>
  <c r="N55" i="73"/>
  <c r="J55" i="73"/>
  <c r="K55" i="73"/>
  <c r="M55" i="73"/>
  <c r="U55" i="73"/>
  <c r="P55" i="73"/>
  <c r="O55" i="73"/>
  <c r="W55" i="73"/>
  <c r="AA55" i="73"/>
  <c r="AB55" i="73"/>
  <c r="AC55" i="73"/>
  <c r="AD55" i="73"/>
  <c r="AE55" i="73"/>
  <c r="AG55" i="73"/>
  <c r="AO55" i="73"/>
  <c r="AH55" i="73"/>
  <c r="AI55" i="73"/>
  <c r="AJ55" i="73"/>
  <c r="AK55" i="73"/>
  <c r="AL55" i="73"/>
  <c r="AM55" i="73"/>
  <c r="AF55" i="73"/>
  <c r="AN55" i="73"/>
  <c r="Z55" i="73"/>
  <c r="A55" i="73"/>
  <c r="D56" i="73"/>
  <c r="F56" i="73"/>
  <c r="E56" i="73"/>
  <c r="AS54" i="73"/>
  <c r="DP54" i="73"/>
  <c r="DO54" i="73"/>
  <c r="DQ54" i="73"/>
  <c r="HZ54" i="73"/>
  <c r="HY54" i="73"/>
  <c r="CD54" i="73"/>
  <c r="CC54" i="73"/>
  <c r="GO54" i="73"/>
  <c r="FC54" i="73"/>
  <c r="IS54" i="73"/>
  <c r="GM54" i="73"/>
  <c r="GN54" i="73"/>
  <c r="IA54" i="73"/>
  <c r="CE54" i="73"/>
  <c r="FB54" i="73"/>
  <c r="FA54" i="73"/>
  <c r="AR54" i="73"/>
  <c r="AQ54" i="73"/>
  <c r="C56" i="73"/>
  <c r="B57" i="73"/>
  <c r="HM55" i="73"/>
  <c r="HU55" i="73"/>
  <c r="CQ55" i="73"/>
  <c r="HP55" i="73"/>
  <c r="DB55" i="73"/>
  <c r="CY55" i="73"/>
  <c r="FV55" i="73"/>
  <c r="GH55" i="73"/>
  <c r="FK55" i="73"/>
  <c r="CG55" i="73"/>
  <c r="HE55" i="73"/>
  <c r="GS55" i="73"/>
  <c r="CX55" i="73"/>
  <c r="DL55" i="73"/>
  <c r="DK55" i="73"/>
  <c r="CM55" i="73"/>
  <c r="HL55" i="73"/>
  <c r="CV55" i="73"/>
  <c r="GB55" i="73"/>
  <c r="FS55" i="73"/>
  <c r="FR55" i="73"/>
  <c r="DD55" i="73"/>
  <c r="DA55" i="73"/>
  <c r="HQ55" i="73"/>
  <c r="CK55" i="73"/>
  <c r="CR55" i="73"/>
  <c r="FF55" i="73"/>
  <c r="HT55" i="73"/>
  <c r="FX55" i="73"/>
  <c r="DE55" i="73"/>
  <c r="CO55" i="73"/>
  <c r="FM55" i="73"/>
  <c r="GJ55" i="73"/>
  <c r="GU55" i="73"/>
  <c r="CJ55" i="73"/>
  <c r="GF55" i="73"/>
  <c r="CT55" i="73"/>
  <c r="CL55" i="73"/>
  <c r="GI55" i="73"/>
  <c r="HA55" i="73"/>
  <c r="HS55" i="73"/>
  <c r="HN55" i="73"/>
  <c r="DG55" i="73"/>
  <c r="HW55" i="73"/>
  <c r="GT55" i="73"/>
  <c r="FG55" i="73"/>
  <c r="HF55" i="73"/>
  <c r="GZ55" i="73"/>
  <c r="GE55" i="73"/>
  <c r="CN55" i="73"/>
  <c r="CP55" i="73"/>
  <c r="HC55" i="73"/>
  <c r="FZ55" i="73"/>
  <c r="FH55" i="73"/>
  <c r="GR55" i="73"/>
  <c r="CH55" i="73"/>
  <c r="FO55" i="73"/>
  <c r="GD55" i="73"/>
  <c r="FP55" i="73"/>
  <c r="CU55" i="73"/>
  <c r="HV55" i="73"/>
  <c r="FQ55" i="73"/>
  <c r="FW55" i="73"/>
  <c r="DM55" i="73"/>
  <c r="GW55" i="73"/>
  <c r="DF55" i="73"/>
  <c r="CZ55" i="73"/>
  <c r="HJ55" i="73"/>
  <c r="GQ55" i="73"/>
  <c r="GX55" i="73"/>
  <c r="GY55" i="73"/>
  <c r="DJ55" i="73"/>
  <c r="HH55" i="73"/>
  <c r="GA55" i="73"/>
  <c r="GK55" i="73"/>
  <c r="HD55" i="73"/>
  <c r="GC55" i="73"/>
  <c r="FJ55" i="73"/>
  <c r="FY55" i="73"/>
  <c r="FT55" i="73"/>
  <c r="FE55" i="73"/>
  <c r="HO55" i="73"/>
  <c r="HK55" i="73"/>
  <c r="GV55" i="73"/>
  <c r="DI55" i="73"/>
  <c r="DH55" i="73"/>
  <c r="CI55" i="73"/>
  <c r="GG55" i="73"/>
  <c r="DC55" i="73"/>
  <c r="FI55" i="73"/>
  <c r="HR55" i="73"/>
  <c r="FL55" i="73"/>
  <c r="HI55" i="73"/>
  <c r="CS55" i="73"/>
  <c r="HB55" i="73"/>
  <c r="FN55" i="73"/>
  <c r="EL56" i="73" l="1"/>
  <c r="ET56" i="73"/>
  <c r="EM56" i="73"/>
  <c r="EU56" i="73"/>
  <c r="EN56" i="73"/>
  <c r="EV56" i="73"/>
  <c r="EO56" i="73"/>
  <c r="EW56" i="73"/>
  <c r="EQ56" i="73"/>
  <c r="EY56" i="73"/>
  <c r="EJ56" i="73"/>
  <c r="ER56" i="73"/>
  <c r="EK56" i="73"/>
  <c r="EP56" i="73"/>
  <c r="ES56" i="73"/>
  <c r="EX56" i="73"/>
  <c r="DT56" i="73"/>
  <c r="EB56" i="73"/>
  <c r="DU56" i="73"/>
  <c r="EC56" i="73"/>
  <c r="DV56" i="73"/>
  <c r="ED56" i="73"/>
  <c r="DW56" i="73"/>
  <c r="EE56" i="73"/>
  <c r="DX56" i="73"/>
  <c r="EF56" i="73"/>
  <c r="DY56" i="73"/>
  <c r="EG56" i="73"/>
  <c r="DZ56" i="73"/>
  <c r="EH56" i="73"/>
  <c r="DS56" i="73"/>
  <c r="EA56" i="73"/>
  <c r="BL56" i="73"/>
  <c r="BR56" i="73"/>
  <c r="BX56" i="73"/>
  <c r="BM56" i="73"/>
  <c r="BS56" i="73"/>
  <c r="BY56" i="73"/>
  <c r="BN56" i="73"/>
  <c r="BT56" i="73"/>
  <c r="BZ56" i="73"/>
  <c r="BO56" i="73"/>
  <c r="BU56" i="73"/>
  <c r="CA56" i="73"/>
  <c r="BQ56" i="73"/>
  <c r="BW56" i="73"/>
  <c r="BP56" i="73"/>
  <c r="BV56" i="73"/>
  <c r="IF56" i="73"/>
  <c r="IL56" i="73"/>
  <c r="IR56" i="73"/>
  <c r="IG56" i="73"/>
  <c r="IM56" i="73"/>
  <c r="IE56" i="73"/>
  <c r="IO56" i="73"/>
  <c r="II56" i="73"/>
  <c r="IQ56" i="73"/>
  <c r="IJ56" i="73"/>
  <c r="IC56" i="73"/>
  <c r="IK56" i="73"/>
  <c r="ID56" i="73"/>
  <c r="IN56" i="73"/>
  <c r="IH56" i="73"/>
  <c r="IP56" i="73"/>
  <c r="AY56" i="73"/>
  <c r="BG56" i="73"/>
  <c r="AZ56" i="73"/>
  <c r="BH56" i="73"/>
  <c r="BB56" i="73"/>
  <c r="BJ56" i="73"/>
  <c r="AU56" i="73"/>
  <c r="BC56" i="73"/>
  <c r="BI56" i="73"/>
  <c r="AV56" i="73"/>
  <c r="AW56" i="73"/>
  <c r="AX56" i="73"/>
  <c r="BA56" i="73"/>
  <c r="BD56" i="73"/>
  <c r="BE56" i="73"/>
  <c r="X56" i="73"/>
  <c r="Q56" i="73"/>
  <c r="I56" i="73"/>
  <c r="BF56" i="73"/>
  <c r="R56" i="73"/>
  <c r="T56" i="73"/>
  <c r="L56" i="73"/>
  <c r="V56" i="73"/>
  <c r="N56" i="73"/>
  <c r="M56" i="73"/>
  <c r="W56" i="73"/>
  <c r="O56" i="73"/>
  <c r="P56" i="73"/>
  <c r="J56" i="73"/>
  <c r="U56" i="73"/>
  <c r="S56" i="73"/>
  <c r="K56" i="73"/>
  <c r="AH56" i="73"/>
  <c r="AA56" i="73"/>
  <c r="AI56" i="73"/>
  <c r="AB56" i="73"/>
  <c r="AJ56" i="73"/>
  <c r="AC56" i="73"/>
  <c r="AK56" i="73"/>
  <c r="AD56" i="73"/>
  <c r="AL56" i="73"/>
  <c r="AE56" i="73"/>
  <c r="AM56" i="73"/>
  <c r="AF56" i="73"/>
  <c r="AN56" i="73"/>
  <c r="AG56" i="73"/>
  <c r="AO56" i="73"/>
  <c r="Z56" i="73"/>
  <c r="A56" i="73"/>
  <c r="E57" i="73"/>
  <c r="D57" i="73"/>
  <c r="F57" i="73"/>
  <c r="FC55" i="73"/>
  <c r="DO55" i="73"/>
  <c r="DP55" i="73"/>
  <c r="GO55" i="73"/>
  <c r="AR55" i="73"/>
  <c r="AQ55" i="73"/>
  <c r="IS55" i="73"/>
  <c r="HZ55" i="73"/>
  <c r="HY55" i="73"/>
  <c r="FB55" i="73"/>
  <c r="FA55" i="73"/>
  <c r="DQ55" i="73"/>
  <c r="IA55" i="73"/>
  <c r="CD55" i="73"/>
  <c r="CC55" i="73"/>
  <c r="CE55" i="73"/>
  <c r="GM55" i="73"/>
  <c r="GN55" i="73"/>
  <c r="AS55" i="73"/>
  <c r="C57" i="73"/>
  <c r="B58" i="73"/>
  <c r="CP56" i="73"/>
  <c r="FI56" i="73"/>
  <c r="CK56" i="73"/>
  <c r="HJ56" i="73"/>
  <c r="CQ56" i="73"/>
  <c r="CL56" i="73"/>
  <c r="CR56" i="73"/>
  <c r="HV56" i="73"/>
  <c r="GR56" i="73"/>
  <c r="GC56" i="73"/>
  <c r="CH56" i="73"/>
  <c r="FS56" i="73"/>
  <c r="GT56" i="73"/>
  <c r="GB56" i="73"/>
  <c r="FZ56" i="73"/>
  <c r="FV56" i="73"/>
  <c r="FP56" i="73"/>
  <c r="CT56" i="73"/>
  <c r="FR56" i="73"/>
  <c r="CS56" i="73"/>
  <c r="HB56" i="73"/>
  <c r="FL56" i="73"/>
  <c r="GY56" i="73"/>
  <c r="GF56" i="73"/>
  <c r="CV56" i="73"/>
  <c r="DL56" i="73"/>
  <c r="FE56" i="73"/>
  <c r="HO56" i="73"/>
  <c r="GH56" i="73"/>
  <c r="DH56" i="73"/>
  <c r="GW56" i="73"/>
  <c r="DB56" i="73"/>
  <c r="DI56" i="73"/>
  <c r="GA56" i="73"/>
  <c r="CJ56" i="73"/>
  <c r="DA56" i="73"/>
  <c r="FN56" i="73"/>
  <c r="FF56" i="73"/>
  <c r="HL56" i="73"/>
  <c r="HP56" i="73"/>
  <c r="GS56" i="73"/>
  <c r="FM56" i="73"/>
  <c r="HK56" i="73"/>
  <c r="GI56" i="73"/>
  <c r="FQ56" i="73"/>
  <c r="DF56" i="73"/>
  <c r="DM56" i="73"/>
  <c r="DD56" i="73"/>
  <c r="HH56" i="73"/>
  <c r="GQ56" i="73"/>
  <c r="FT56" i="73"/>
  <c r="FY56" i="73"/>
  <c r="HF56" i="73"/>
  <c r="FW56" i="73"/>
  <c r="HC56" i="73"/>
  <c r="FX56" i="73"/>
  <c r="HQ56" i="73"/>
  <c r="GK56" i="73"/>
  <c r="CX56" i="73"/>
  <c r="GZ56" i="73"/>
  <c r="CU56" i="73"/>
  <c r="DK56" i="73"/>
  <c r="GE56" i="73"/>
  <c r="HA56" i="73"/>
  <c r="DE56" i="73"/>
  <c r="CZ56" i="73"/>
  <c r="GU56" i="73"/>
  <c r="HR56" i="73"/>
  <c r="CG56" i="73"/>
  <c r="CN56" i="73"/>
  <c r="FH56" i="73"/>
  <c r="CO56" i="73"/>
  <c r="HI56" i="73"/>
  <c r="HU56" i="73"/>
  <c r="HD56" i="73"/>
  <c r="HN56" i="73"/>
  <c r="GX56" i="73"/>
  <c r="DC56" i="73"/>
  <c r="GG56" i="73"/>
  <c r="HT56" i="73"/>
  <c r="DJ56" i="73"/>
  <c r="DG56" i="73"/>
  <c r="CI56" i="73"/>
  <c r="HM56" i="73"/>
  <c r="FO56" i="73"/>
  <c r="GD56" i="73"/>
  <c r="HE56" i="73"/>
  <c r="FK56" i="73"/>
  <c r="FG56" i="73"/>
  <c r="GJ56" i="73"/>
  <c r="FJ56" i="73"/>
  <c r="HS56" i="73"/>
  <c r="CM56" i="73"/>
  <c r="HW56" i="73"/>
  <c r="GV56" i="73"/>
  <c r="CY56" i="73"/>
  <c r="EL57" i="73" l="1"/>
  <c r="ET57" i="73"/>
  <c r="EM57" i="73"/>
  <c r="EU57" i="73"/>
  <c r="EN57" i="73"/>
  <c r="EV57" i="73"/>
  <c r="EO57" i="73"/>
  <c r="EW57" i="73"/>
  <c r="EQ57" i="73"/>
  <c r="EY57" i="73"/>
  <c r="EJ57" i="73"/>
  <c r="ER57" i="73"/>
  <c r="EX57" i="73"/>
  <c r="EK57" i="73"/>
  <c r="EP57" i="73"/>
  <c r="ES57" i="73"/>
  <c r="DT57" i="73"/>
  <c r="EB57" i="73"/>
  <c r="DU57" i="73"/>
  <c r="EC57" i="73"/>
  <c r="DV57" i="73"/>
  <c r="ED57" i="73"/>
  <c r="DW57" i="73"/>
  <c r="EE57" i="73"/>
  <c r="DX57" i="73"/>
  <c r="EF57" i="73"/>
  <c r="DY57" i="73"/>
  <c r="EG57" i="73"/>
  <c r="DZ57" i="73"/>
  <c r="EH57" i="73"/>
  <c r="DS57" i="73"/>
  <c r="EA57" i="73"/>
  <c r="BN57" i="73"/>
  <c r="BT57" i="73"/>
  <c r="BZ57" i="73"/>
  <c r="BO57" i="73"/>
  <c r="BU57" i="73"/>
  <c r="CA57" i="73"/>
  <c r="BP57" i="73"/>
  <c r="BV57" i="73"/>
  <c r="BQ57" i="73"/>
  <c r="BW57" i="73"/>
  <c r="BM57" i="73"/>
  <c r="BS57" i="73"/>
  <c r="BY57" i="73"/>
  <c r="BX57" i="73"/>
  <c r="BL57" i="73"/>
  <c r="BR57" i="73"/>
  <c r="IH57" i="73"/>
  <c r="IN57" i="73"/>
  <c r="IC57" i="73"/>
  <c r="II57" i="73"/>
  <c r="IO57" i="73"/>
  <c r="IG57" i="73"/>
  <c r="IQ57" i="73"/>
  <c r="IK57" i="73"/>
  <c r="ID57" i="73"/>
  <c r="IL57" i="73"/>
  <c r="IE57" i="73"/>
  <c r="IM57" i="73"/>
  <c r="IF57" i="73"/>
  <c r="IP57" i="73"/>
  <c r="IR57" i="73"/>
  <c r="IJ57" i="73"/>
  <c r="AY57" i="73"/>
  <c r="BG57" i="73"/>
  <c r="AZ57" i="73"/>
  <c r="BH57" i="73"/>
  <c r="BB57" i="73"/>
  <c r="BJ57" i="73"/>
  <c r="AU57" i="73"/>
  <c r="BC57" i="73"/>
  <c r="BI57" i="73"/>
  <c r="AV57" i="73"/>
  <c r="AW57" i="73"/>
  <c r="AX57" i="73"/>
  <c r="BA57" i="73"/>
  <c r="BD57" i="73"/>
  <c r="BE57" i="73"/>
  <c r="X57" i="73"/>
  <c r="Q57" i="73"/>
  <c r="I57" i="73"/>
  <c r="R57" i="73"/>
  <c r="BF57" i="73"/>
  <c r="T57" i="73"/>
  <c r="L57" i="73"/>
  <c r="V57" i="73"/>
  <c r="N57" i="73"/>
  <c r="S57" i="73"/>
  <c r="U57" i="73"/>
  <c r="J57" i="73"/>
  <c r="W57" i="73"/>
  <c r="K57" i="73"/>
  <c r="M57" i="73"/>
  <c r="O57" i="73"/>
  <c r="P57" i="73"/>
  <c r="AA57" i="73"/>
  <c r="AI57" i="73"/>
  <c r="AB57" i="73"/>
  <c r="AJ57" i="73"/>
  <c r="AC57" i="73"/>
  <c r="AK57" i="73"/>
  <c r="AD57" i="73"/>
  <c r="AL57" i="73"/>
  <c r="AE57" i="73"/>
  <c r="AM57" i="73"/>
  <c r="AF57" i="73"/>
  <c r="AN57" i="73"/>
  <c r="AG57" i="73"/>
  <c r="AO57" i="73"/>
  <c r="AH57" i="73"/>
  <c r="Z57" i="73"/>
  <c r="A57" i="73"/>
  <c r="E58" i="73"/>
  <c r="F58" i="73"/>
  <c r="D58" i="73"/>
  <c r="DQ56" i="73"/>
  <c r="DO56" i="73"/>
  <c r="DP56" i="73"/>
  <c r="IA56" i="73"/>
  <c r="FC56" i="73"/>
  <c r="AR56" i="73"/>
  <c r="AQ56" i="73"/>
  <c r="HY56" i="73"/>
  <c r="HZ56" i="73"/>
  <c r="FB56" i="73"/>
  <c r="FA56" i="73"/>
  <c r="CE56" i="73"/>
  <c r="AS56" i="73"/>
  <c r="GN56" i="73"/>
  <c r="GM56" i="73"/>
  <c r="IS56" i="73"/>
  <c r="GO56" i="73"/>
  <c r="CC56" i="73"/>
  <c r="CD56" i="73"/>
  <c r="C58" i="73"/>
  <c r="B59" i="73"/>
  <c r="CY57" i="73"/>
  <c r="FF57" i="73"/>
  <c r="HE57" i="73"/>
  <c r="HJ57" i="73"/>
  <c r="CX57" i="73"/>
  <c r="DJ57" i="73"/>
  <c r="CZ57" i="73"/>
  <c r="HK57" i="73"/>
  <c r="HR57" i="73"/>
  <c r="GT57" i="73"/>
  <c r="DF57" i="73"/>
  <c r="FQ57" i="73"/>
  <c r="GD57" i="73"/>
  <c r="HQ57" i="73"/>
  <c r="HU57" i="73"/>
  <c r="FX57" i="73"/>
  <c r="GU57" i="73"/>
  <c r="GZ57" i="73"/>
  <c r="DD57" i="73"/>
  <c r="HM57" i="73"/>
  <c r="FI57" i="73"/>
  <c r="FG57" i="73"/>
  <c r="CS57" i="73"/>
  <c r="GH57" i="73"/>
  <c r="FE57" i="73"/>
  <c r="HL57" i="73"/>
  <c r="FN57" i="73"/>
  <c r="HO57" i="73"/>
  <c r="HV57" i="73"/>
  <c r="CN57" i="73"/>
  <c r="CJ57" i="73"/>
  <c r="FV57" i="73"/>
  <c r="CM57" i="73"/>
  <c r="HT57" i="73"/>
  <c r="GW57" i="73"/>
  <c r="FK57" i="73"/>
  <c r="HN57" i="73"/>
  <c r="HS57" i="73"/>
  <c r="DI57" i="73"/>
  <c r="DH57" i="73"/>
  <c r="GV57" i="73"/>
  <c r="GR57" i="73"/>
  <c r="HP57" i="73"/>
  <c r="DK57" i="73"/>
  <c r="HC57" i="73"/>
  <c r="HW57" i="73"/>
  <c r="CK57" i="73"/>
  <c r="CH57" i="73"/>
  <c r="DL57" i="73"/>
  <c r="CP57" i="73"/>
  <c r="GY57" i="73"/>
  <c r="CL57" i="73"/>
  <c r="CO57" i="73"/>
  <c r="FS57" i="73"/>
  <c r="CT57" i="73"/>
  <c r="FP57" i="73"/>
  <c r="GS57" i="73"/>
  <c r="HD57" i="73"/>
  <c r="GJ57" i="73"/>
  <c r="DE57" i="73"/>
  <c r="CQ57" i="73"/>
  <c r="DB57" i="73"/>
  <c r="GQ57" i="73"/>
  <c r="CV57" i="73"/>
  <c r="GE57" i="73"/>
  <c r="HB57" i="73"/>
  <c r="HA57" i="73"/>
  <c r="FW57" i="73"/>
  <c r="GI57" i="73"/>
  <c r="DM57" i="73"/>
  <c r="FL57" i="73"/>
  <c r="CU57" i="73"/>
  <c r="CR57" i="73"/>
  <c r="GB57" i="73"/>
  <c r="FH57" i="73"/>
  <c r="FJ57" i="73"/>
  <c r="GG57" i="73"/>
  <c r="HF57" i="73"/>
  <c r="DC57" i="73"/>
  <c r="DA57" i="73"/>
  <c r="FO57" i="73"/>
  <c r="FR57" i="73"/>
  <c r="FY57" i="73"/>
  <c r="GK57" i="73"/>
  <c r="HH57" i="73"/>
  <c r="HI57" i="73"/>
  <c r="FM57" i="73"/>
  <c r="CI57" i="73"/>
  <c r="FT57" i="73"/>
  <c r="GA57" i="73"/>
  <c r="FZ57" i="73"/>
  <c r="GX57" i="73"/>
  <c r="DG57" i="73"/>
  <c r="GC57" i="73"/>
  <c r="CG57" i="73"/>
  <c r="GF57" i="73"/>
  <c r="EL58" i="73" l="1"/>
  <c r="ET58" i="73"/>
  <c r="EM58" i="73"/>
  <c r="EU58" i="73"/>
  <c r="EN58" i="73"/>
  <c r="EV58" i="73"/>
  <c r="EO58" i="73"/>
  <c r="EW58" i="73"/>
  <c r="EQ58" i="73"/>
  <c r="EY58" i="73"/>
  <c r="EJ58" i="73"/>
  <c r="ER58" i="73"/>
  <c r="EK58" i="73"/>
  <c r="EP58" i="73"/>
  <c r="ES58" i="73"/>
  <c r="EX58" i="73"/>
  <c r="DT58" i="73"/>
  <c r="EB58" i="73"/>
  <c r="DU58" i="73"/>
  <c r="EC58" i="73"/>
  <c r="DV58" i="73"/>
  <c r="ED58" i="73"/>
  <c r="DW58" i="73"/>
  <c r="EE58" i="73"/>
  <c r="DX58" i="73"/>
  <c r="EF58" i="73"/>
  <c r="DY58" i="73"/>
  <c r="EG58" i="73"/>
  <c r="DZ58" i="73"/>
  <c r="EH58" i="73"/>
  <c r="DS58" i="73"/>
  <c r="EA58" i="73"/>
  <c r="BP58" i="73"/>
  <c r="BV58" i="73"/>
  <c r="BQ58" i="73"/>
  <c r="BW58" i="73"/>
  <c r="BL58" i="73"/>
  <c r="BR58" i="73"/>
  <c r="BX58" i="73"/>
  <c r="BM58" i="73"/>
  <c r="BS58" i="73"/>
  <c r="BY58" i="73"/>
  <c r="BO58" i="73"/>
  <c r="BU58" i="73"/>
  <c r="CA58" i="73"/>
  <c r="BN58" i="73"/>
  <c r="BT58" i="73"/>
  <c r="BZ58" i="73"/>
  <c r="ID58" i="73"/>
  <c r="IJ58" i="73"/>
  <c r="IP58" i="73"/>
  <c r="IE58" i="73"/>
  <c r="IK58" i="73"/>
  <c r="IQ58" i="73"/>
  <c r="II58" i="73"/>
  <c r="IC58" i="73"/>
  <c r="IM58" i="73"/>
  <c r="IF58" i="73"/>
  <c r="IN58" i="73"/>
  <c r="IG58" i="73"/>
  <c r="IO58" i="73"/>
  <c r="IH58" i="73"/>
  <c r="IR58" i="73"/>
  <c r="IL58" i="73"/>
  <c r="AY58" i="73"/>
  <c r="BG58" i="73"/>
  <c r="AZ58" i="73"/>
  <c r="BH58" i="73"/>
  <c r="BB58" i="73"/>
  <c r="BJ58" i="73"/>
  <c r="AU58" i="73"/>
  <c r="BC58" i="73"/>
  <c r="BI58" i="73"/>
  <c r="AV58" i="73"/>
  <c r="AW58" i="73"/>
  <c r="AX58" i="73"/>
  <c r="BA58" i="73"/>
  <c r="BD58" i="73"/>
  <c r="BE58" i="73"/>
  <c r="X58" i="73"/>
  <c r="Q58" i="73"/>
  <c r="I58" i="73"/>
  <c r="R58" i="73"/>
  <c r="BF58" i="73"/>
  <c r="T58" i="73"/>
  <c r="L58" i="73"/>
  <c r="V58" i="73"/>
  <c r="N58" i="73"/>
  <c r="K58" i="73"/>
  <c r="M58" i="73"/>
  <c r="O58" i="73"/>
  <c r="P58" i="73"/>
  <c r="S58" i="73"/>
  <c r="U58" i="73"/>
  <c r="W58" i="73"/>
  <c r="J58" i="73"/>
  <c r="AB58" i="73"/>
  <c r="AJ58" i="73"/>
  <c r="AC58" i="73"/>
  <c r="AK58" i="73"/>
  <c r="AD58" i="73"/>
  <c r="AL58" i="73"/>
  <c r="AE58" i="73"/>
  <c r="AM58" i="73"/>
  <c r="AF58" i="73"/>
  <c r="AN58" i="73"/>
  <c r="AG58" i="73"/>
  <c r="AO58" i="73"/>
  <c r="AH58" i="73"/>
  <c r="AA58" i="73"/>
  <c r="AI58" i="73"/>
  <c r="Z58" i="73"/>
  <c r="A58" i="73"/>
  <c r="E59" i="73"/>
  <c r="D59" i="73"/>
  <c r="F59" i="73"/>
  <c r="CD57" i="73"/>
  <c r="DQ57" i="73"/>
  <c r="HZ57" i="73"/>
  <c r="AR57" i="73"/>
  <c r="GO57" i="73"/>
  <c r="GM57" i="73"/>
  <c r="GN57" i="73"/>
  <c r="FB57" i="73"/>
  <c r="IS57" i="73"/>
  <c r="FA57" i="73"/>
  <c r="FC57" i="73"/>
  <c r="AS57" i="73"/>
  <c r="AQ57" i="73"/>
  <c r="CC57" i="73"/>
  <c r="CE57" i="73"/>
  <c r="HY57" i="73"/>
  <c r="IA57" i="73"/>
  <c r="DP57" i="73"/>
  <c r="DO57" i="73"/>
  <c r="C59" i="73"/>
  <c r="B60" i="73"/>
  <c r="FR58" i="73"/>
  <c r="HS58" i="73"/>
  <c r="HU58" i="73"/>
  <c r="HV58" i="73"/>
  <c r="CX58" i="73"/>
  <c r="CU58" i="73"/>
  <c r="CQ58" i="73"/>
  <c r="GY58" i="73"/>
  <c r="HC58" i="73"/>
  <c r="HA58" i="73"/>
  <c r="DE58" i="73"/>
  <c r="FG58" i="73"/>
  <c r="GF58" i="73"/>
  <c r="CY58" i="73"/>
  <c r="GG58" i="73"/>
  <c r="FX58" i="73"/>
  <c r="DH58" i="73"/>
  <c r="FP58" i="73"/>
  <c r="FT58" i="73"/>
  <c r="GW58" i="73"/>
  <c r="HH58" i="73"/>
  <c r="FK58" i="73"/>
  <c r="HN58" i="73"/>
  <c r="DB58" i="73"/>
  <c r="CT58" i="73"/>
  <c r="DK58" i="73"/>
  <c r="FI58" i="73"/>
  <c r="HP58" i="73"/>
  <c r="GQ58" i="73"/>
  <c r="GS58" i="73"/>
  <c r="FN58" i="73"/>
  <c r="DL58" i="73"/>
  <c r="FZ58" i="73"/>
  <c r="CK58" i="73"/>
  <c r="HB58" i="73"/>
  <c r="DA58" i="73"/>
  <c r="FV58" i="73"/>
  <c r="DM58" i="73"/>
  <c r="HD58" i="73"/>
  <c r="DI58" i="73"/>
  <c r="CL58" i="73"/>
  <c r="FJ58" i="73"/>
  <c r="GU58" i="73"/>
  <c r="CO58" i="73"/>
  <c r="FH58" i="73"/>
  <c r="GZ58" i="73"/>
  <c r="GH58" i="73"/>
  <c r="FS58" i="73"/>
  <c r="GA58" i="73"/>
  <c r="HM58" i="73"/>
  <c r="FL58" i="73"/>
  <c r="GD58" i="73"/>
  <c r="GT58" i="73"/>
  <c r="HF58" i="73"/>
  <c r="HE58" i="73"/>
  <c r="DG58" i="73"/>
  <c r="HO58" i="73"/>
  <c r="GV58" i="73"/>
  <c r="CZ58" i="73"/>
  <c r="DC58" i="73"/>
  <c r="FF58" i="73"/>
  <c r="FM58" i="73"/>
  <c r="GB58" i="73"/>
  <c r="DJ58" i="73"/>
  <c r="CM58" i="73"/>
  <c r="FW58" i="73"/>
  <c r="GK58" i="73"/>
  <c r="GX58" i="73"/>
  <c r="GE58" i="73"/>
  <c r="DD58" i="73"/>
  <c r="FO58" i="73"/>
  <c r="FQ58" i="73"/>
  <c r="HQ58" i="73"/>
  <c r="HR58" i="73"/>
  <c r="CP58" i="73"/>
  <c r="FE58" i="73"/>
  <c r="GJ58" i="73"/>
  <c r="GR58" i="73"/>
  <c r="CG58" i="73"/>
  <c r="HT58" i="73"/>
  <c r="HI58" i="73"/>
  <c r="GI58" i="73"/>
  <c r="CS58" i="73"/>
  <c r="CN58" i="73"/>
  <c r="FY58" i="73"/>
  <c r="HK58" i="73"/>
  <c r="HJ58" i="73"/>
  <c r="CV58" i="73"/>
  <c r="HW58" i="73"/>
  <c r="HL58" i="73"/>
  <c r="GC58" i="73"/>
  <c r="CI58" i="73"/>
  <c r="CJ58" i="73"/>
  <c r="CH58" i="73"/>
  <c r="DF58" i="73"/>
  <c r="CR58" i="73"/>
  <c r="EL59" i="73" l="1"/>
  <c r="ET59" i="73"/>
  <c r="EM59" i="73"/>
  <c r="EU59" i="73"/>
  <c r="EN59" i="73"/>
  <c r="EV59" i="73"/>
  <c r="EO59" i="73"/>
  <c r="EW59" i="73"/>
  <c r="EQ59" i="73"/>
  <c r="EY59" i="73"/>
  <c r="EJ59" i="73"/>
  <c r="ER59" i="73"/>
  <c r="EX59" i="73"/>
  <c r="EK59" i="73"/>
  <c r="EP59" i="73"/>
  <c r="ES59" i="73"/>
  <c r="DT59" i="73"/>
  <c r="EB59" i="73"/>
  <c r="DU59" i="73"/>
  <c r="EC59" i="73"/>
  <c r="DV59" i="73"/>
  <c r="ED59" i="73"/>
  <c r="DW59" i="73"/>
  <c r="EE59" i="73"/>
  <c r="DX59" i="73"/>
  <c r="EF59" i="73"/>
  <c r="DY59" i="73"/>
  <c r="EG59" i="73"/>
  <c r="DZ59" i="73"/>
  <c r="EH59" i="73"/>
  <c r="DS59" i="73"/>
  <c r="EA59" i="73"/>
  <c r="BL59" i="73"/>
  <c r="BR59" i="73"/>
  <c r="BX59" i="73"/>
  <c r="BM59" i="73"/>
  <c r="BS59" i="73"/>
  <c r="BY59" i="73"/>
  <c r="BN59" i="73"/>
  <c r="BT59" i="73"/>
  <c r="BZ59" i="73"/>
  <c r="BO59" i="73"/>
  <c r="BU59" i="73"/>
  <c r="CA59" i="73"/>
  <c r="BQ59" i="73"/>
  <c r="BW59" i="73"/>
  <c r="BP59" i="73"/>
  <c r="BV59" i="73"/>
  <c r="IF59" i="73"/>
  <c r="IL59" i="73"/>
  <c r="IR59" i="73"/>
  <c r="IG59" i="73"/>
  <c r="IM59" i="73"/>
  <c r="IC59" i="73"/>
  <c r="IK59" i="73"/>
  <c r="IE59" i="73"/>
  <c r="IO59" i="73"/>
  <c r="IH59" i="73"/>
  <c r="IP59" i="73"/>
  <c r="II59" i="73"/>
  <c r="IQ59" i="73"/>
  <c r="IJ59" i="73"/>
  <c r="ID59" i="73"/>
  <c r="IN59" i="73"/>
  <c r="AY59" i="73"/>
  <c r="BG59" i="73"/>
  <c r="AZ59" i="73"/>
  <c r="BH59" i="73"/>
  <c r="BB59" i="73"/>
  <c r="BJ59" i="73"/>
  <c r="AU59" i="73"/>
  <c r="BC59" i="73"/>
  <c r="BI59" i="73"/>
  <c r="AV59" i="73"/>
  <c r="AW59" i="73"/>
  <c r="AX59" i="73"/>
  <c r="BA59" i="73"/>
  <c r="BD59" i="73"/>
  <c r="BE59" i="73"/>
  <c r="X59" i="73"/>
  <c r="Q59" i="73"/>
  <c r="I59" i="73"/>
  <c r="R59" i="73"/>
  <c r="T59" i="73"/>
  <c r="L59" i="73"/>
  <c r="BF59" i="73"/>
  <c r="V59" i="73"/>
  <c r="N59" i="73"/>
  <c r="U59" i="73"/>
  <c r="P59" i="73"/>
  <c r="J59" i="73"/>
  <c r="W59" i="73"/>
  <c r="K59" i="73"/>
  <c r="O59" i="73"/>
  <c r="M59" i="73"/>
  <c r="S59" i="73"/>
  <c r="AC59" i="73"/>
  <c r="AK59" i="73"/>
  <c r="AD59" i="73"/>
  <c r="AL59" i="73"/>
  <c r="AE59" i="73"/>
  <c r="AM59" i="73"/>
  <c r="AF59" i="73"/>
  <c r="AN59" i="73"/>
  <c r="AG59" i="73"/>
  <c r="AO59" i="73"/>
  <c r="AH59" i="73"/>
  <c r="AA59" i="73"/>
  <c r="AI59" i="73"/>
  <c r="AB59" i="73"/>
  <c r="AJ59" i="73"/>
  <c r="Z59" i="73"/>
  <c r="A59" i="73"/>
  <c r="F60" i="73"/>
  <c r="E60" i="73"/>
  <c r="D60" i="73"/>
  <c r="GN58" i="73"/>
  <c r="GM58" i="73"/>
  <c r="HZ58" i="73"/>
  <c r="HY58" i="73"/>
  <c r="FC58" i="73"/>
  <c r="IA58" i="73"/>
  <c r="GO58" i="73"/>
  <c r="DO58" i="73"/>
  <c r="DP58" i="73"/>
  <c r="CC58" i="73"/>
  <c r="CD58" i="73"/>
  <c r="AQ58" i="73"/>
  <c r="AR58" i="73"/>
  <c r="FB58" i="73"/>
  <c r="FA58" i="73"/>
  <c r="CE58" i="73"/>
  <c r="DQ58" i="73"/>
  <c r="AS58" i="73"/>
  <c r="IS58" i="73"/>
  <c r="C60" i="73"/>
  <c r="B61" i="73"/>
  <c r="CZ59" i="73"/>
  <c r="HO59" i="73"/>
  <c r="CQ59" i="73"/>
  <c r="DA59" i="73"/>
  <c r="GE59" i="73"/>
  <c r="HD59" i="73"/>
  <c r="CI59" i="73"/>
  <c r="DL59" i="73"/>
  <c r="HJ59" i="73"/>
  <c r="HL59" i="73"/>
  <c r="HS59" i="73"/>
  <c r="FP59" i="73"/>
  <c r="DE59" i="73"/>
  <c r="HM59" i="73"/>
  <c r="FZ59" i="73"/>
  <c r="FO59" i="73"/>
  <c r="HV59" i="73"/>
  <c r="GC59" i="73"/>
  <c r="DD59" i="73"/>
  <c r="FL59" i="73"/>
  <c r="HC59" i="73"/>
  <c r="FQ59" i="73"/>
  <c r="DB59" i="73"/>
  <c r="GB59" i="73"/>
  <c r="FF59" i="73"/>
  <c r="CS59" i="73"/>
  <c r="CK59" i="73"/>
  <c r="HQ59" i="73"/>
  <c r="CU59" i="73"/>
  <c r="GA59" i="73"/>
  <c r="HH59" i="73"/>
  <c r="HW59" i="73"/>
  <c r="FG59" i="73"/>
  <c r="CH59" i="73"/>
  <c r="DC59" i="73"/>
  <c r="GI59" i="73"/>
  <c r="GZ59" i="73"/>
  <c r="HA59" i="73"/>
  <c r="CR59" i="73"/>
  <c r="FV59" i="73"/>
  <c r="HR59" i="73"/>
  <c r="FR59" i="73"/>
  <c r="GY59" i="73"/>
  <c r="HF59" i="73"/>
  <c r="CY59" i="73"/>
  <c r="CJ59" i="73"/>
  <c r="GW59" i="73"/>
  <c r="HE59" i="73"/>
  <c r="FK59" i="73"/>
  <c r="CO59" i="73"/>
  <c r="CN59" i="73"/>
  <c r="GR59" i="73"/>
  <c r="GX59" i="73"/>
  <c r="CG59" i="73"/>
  <c r="HN59" i="73"/>
  <c r="FJ59" i="73"/>
  <c r="GQ59" i="73"/>
  <c r="CT59" i="73"/>
  <c r="GS59" i="73"/>
  <c r="DK59" i="73"/>
  <c r="FN59" i="73"/>
  <c r="CL59" i="73"/>
  <c r="GK59" i="73"/>
  <c r="DG59" i="73"/>
  <c r="FI59" i="73"/>
  <c r="FY59" i="73"/>
  <c r="CM59" i="73"/>
  <c r="CX59" i="73"/>
  <c r="FE59" i="73"/>
  <c r="FS59" i="73"/>
  <c r="CP59" i="73"/>
  <c r="GV59" i="73"/>
  <c r="FM59" i="73"/>
  <c r="GT59" i="73"/>
  <c r="DJ59" i="73"/>
  <c r="HK59" i="73"/>
  <c r="GH59" i="73"/>
  <c r="GD59" i="73"/>
  <c r="GF59" i="73"/>
  <c r="DM59" i="73"/>
  <c r="DF59" i="73"/>
  <c r="FH59" i="73"/>
  <c r="HB59" i="73"/>
  <c r="FT59" i="73"/>
  <c r="GU59" i="73"/>
  <c r="FW59" i="73"/>
  <c r="FX59" i="73"/>
  <c r="DI59" i="73"/>
  <c r="HU59" i="73"/>
  <c r="CV59" i="73"/>
  <c r="GG59" i="73"/>
  <c r="HI59" i="73"/>
  <c r="HT59" i="73"/>
  <c r="DH59" i="73"/>
  <c r="HP59" i="73"/>
  <c r="GJ59" i="73"/>
  <c r="EL60" i="73" l="1"/>
  <c r="ET60" i="73"/>
  <c r="EM60" i="73"/>
  <c r="EU60" i="73"/>
  <c r="EN60" i="73"/>
  <c r="EV60" i="73"/>
  <c r="EO60" i="73"/>
  <c r="EW60" i="73"/>
  <c r="EQ60" i="73"/>
  <c r="EY60" i="73"/>
  <c r="EJ60" i="73"/>
  <c r="ER60" i="73"/>
  <c r="EK60" i="73"/>
  <c r="EP60" i="73"/>
  <c r="ES60" i="73"/>
  <c r="EX60" i="73"/>
  <c r="DT60" i="73"/>
  <c r="EB60" i="73"/>
  <c r="DU60" i="73"/>
  <c r="EC60" i="73"/>
  <c r="DV60" i="73"/>
  <c r="ED60" i="73"/>
  <c r="DW60" i="73"/>
  <c r="EE60" i="73"/>
  <c r="DX60" i="73"/>
  <c r="EF60" i="73"/>
  <c r="DY60" i="73"/>
  <c r="EG60" i="73"/>
  <c r="DZ60" i="73"/>
  <c r="EH60" i="73"/>
  <c r="DS60" i="73"/>
  <c r="EA60" i="73"/>
  <c r="BN60" i="73"/>
  <c r="BT60" i="73"/>
  <c r="BZ60" i="73"/>
  <c r="BO60" i="73"/>
  <c r="BU60" i="73"/>
  <c r="CA60" i="73"/>
  <c r="BP60" i="73"/>
  <c r="BV60" i="73"/>
  <c r="BQ60" i="73"/>
  <c r="BW60" i="73"/>
  <c r="BM60" i="73"/>
  <c r="BS60" i="73"/>
  <c r="BY60" i="73"/>
  <c r="BL60" i="73"/>
  <c r="BR60" i="73"/>
  <c r="BX60" i="73"/>
  <c r="IH60" i="73"/>
  <c r="IN60" i="73"/>
  <c r="IC60" i="73"/>
  <c r="II60" i="73"/>
  <c r="IO60" i="73"/>
  <c r="IE60" i="73"/>
  <c r="IM60" i="73"/>
  <c r="IG60" i="73"/>
  <c r="IQ60" i="73"/>
  <c r="IJ60" i="73"/>
  <c r="IR60" i="73"/>
  <c r="IK60" i="73"/>
  <c r="ID60" i="73"/>
  <c r="IL60" i="73"/>
  <c r="IF60" i="73"/>
  <c r="IP60" i="73"/>
  <c r="AY60" i="73"/>
  <c r="BG60" i="73"/>
  <c r="AZ60" i="73"/>
  <c r="BH60" i="73"/>
  <c r="BB60" i="73"/>
  <c r="BJ60" i="73"/>
  <c r="AU60" i="73"/>
  <c r="BC60" i="73"/>
  <c r="BI60" i="73"/>
  <c r="AV60" i="73"/>
  <c r="AW60" i="73"/>
  <c r="AX60" i="73"/>
  <c r="BA60" i="73"/>
  <c r="BD60" i="73"/>
  <c r="BE60" i="73"/>
  <c r="X60" i="73"/>
  <c r="Q60" i="73"/>
  <c r="I60" i="73"/>
  <c r="R60" i="73"/>
  <c r="T60" i="73"/>
  <c r="L60" i="73"/>
  <c r="BF60" i="73"/>
  <c r="V60" i="73"/>
  <c r="N60" i="73"/>
  <c r="J60" i="73"/>
  <c r="W60" i="73"/>
  <c r="O60" i="73"/>
  <c r="S60" i="73"/>
  <c r="K60" i="73"/>
  <c r="U60" i="73"/>
  <c r="M60" i="73"/>
  <c r="P60" i="73"/>
  <c r="AD60" i="73"/>
  <c r="AL60" i="73"/>
  <c r="AE60" i="73"/>
  <c r="AM60" i="73"/>
  <c r="AF60" i="73"/>
  <c r="AN60" i="73"/>
  <c r="AG60" i="73"/>
  <c r="AO60" i="73"/>
  <c r="AH60" i="73"/>
  <c r="AA60" i="73"/>
  <c r="AI60" i="73"/>
  <c r="AB60" i="73"/>
  <c r="AJ60" i="73"/>
  <c r="AC60" i="73"/>
  <c r="AK60" i="73"/>
  <c r="Z60" i="73"/>
  <c r="A60" i="73"/>
  <c r="D61" i="73"/>
  <c r="E61" i="73"/>
  <c r="F61" i="73"/>
  <c r="FC59" i="73"/>
  <c r="AS59" i="73"/>
  <c r="DQ59" i="73"/>
  <c r="CD59" i="73"/>
  <c r="CC59" i="73"/>
  <c r="GO59" i="73"/>
  <c r="FB59" i="73"/>
  <c r="FA59" i="73"/>
  <c r="HZ59" i="73"/>
  <c r="HY59" i="73"/>
  <c r="DO59" i="73"/>
  <c r="DP59" i="73"/>
  <c r="AQ59" i="73"/>
  <c r="AR59" i="73"/>
  <c r="IS59" i="73"/>
  <c r="IA59" i="73"/>
  <c r="GM59" i="73"/>
  <c r="GN59" i="73"/>
  <c r="CE59" i="73"/>
  <c r="C61" i="73"/>
  <c r="B62" i="73"/>
  <c r="CS60" i="73"/>
  <c r="FV60" i="73"/>
  <c r="HW60" i="73"/>
  <c r="HC60" i="73"/>
  <c r="DH60" i="73"/>
  <c r="FW60" i="73"/>
  <c r="HS60" i="73"/>
  <c r="DM60" i="73"/>
  <c r="CU60" i="73"/>
  <c r="GU60" i="73"/>
  <c r="FF60" i="73"/>
  <c r="HJ60" i="73"/>
  <c r="GT60" i="73"/>
  <c r="HB60" i="73"/>
  <c r="CM60" i="73"/>
  <c r="DJ60" i="73"/>
  <c r="FG60" i="73"/>
  <c r="GF60" i="73"/>
  <c r="GG60" i="73"/>
  <c r="FI60" i="73"/>
  <c r="HM60" i="73"/>
  <c r="DD60" i="73"/>
  <c r="FO60" i="73"/>
  <c r="GE60" i="73"/>
  <c r="HP60" i="73"/>
  <c r="CQ60" i="73"/>
  <c r="HO60" i="73"/>
  <c r="FQ60" i="73"/>
  <c r="DB60" i="73"/>
  <c r="DL60" i="73"/>
  <c r="FE60" i="73"/>
  <c r="GH60" i="73"/>
  <c r="FL60" i="73"/>
  <c r="CY60" i="73"/>
  <c r="FP60" i="73"/>
  <c r="FT60" i="73"/>
  <c r="GX60" i="73"/>
  <c r="HU60" i="73"/>
  <c r="GK60" i="73"/>
  <c r="CN60" i="73"/>
  <c r="CT60" i="73"/>
  <c r="GR60" i="73"/>
  <c r="HI60" i="73"/>
  <c r="DK60" i="73"/>
  <c r="DE60" i="73"/>
  <c r="HL60" i="73"/>
  <c r="CG60" i="73"/>
  <c r="FR60" i="73"/>
  <c r="CX60" i="73"/>
  <c r="GV60" i="73"/>
  <c r="CP60" i="73"/>
  <c r="DI60" i="73"/>
  <c r="FH60" i="73"/>
  <c r="FS60" i="73"/>
  <c r="GZ60" i="73"/>
  <c r="DC60" i="73"/>
  <c r="DF60" i="73"/>
  <c r="CH60" i="73"/>
  <c r="GQ60" i="73"/>
  <c r="FX60" i="73"/>
  <c r="GI60" i="73"/>
  <c r="HH60" i="73"/>
  <c r="FZ60" i="73"/>
  <c r="CZ60" i="73"/>
  <c r="CV60" i="73"/>
  <c r="CL60" i="73"/>
  <c r="FY60" i="73"/>
  <c r="GA60" i="73"/>
  <c r="CI60" i="73"/>
  <c r="HK60" i="73"/>
  <c r="DG60" i="73"/>
  <c r="GD60" i="73"/>
  <c r="FJ60" i="73"/>
  <c r="HV60" i="73"/>
  <c r="HE60" i="73"/>
  <c r="GW60" i="73"/>
  <c r="FM60" i="73"/>
  <c r="CJ60" i="73"/>
  <c r="CK60" i="73"/>
  <c r="GB60" i="73"/>
  <c r="HN60" i="73"/>
  <c r="GY60" i="73"/>
  <c r="GJ60" i="73"/>
  <c r="HR60" i="73"/>
  <c r="FK60" i="73"/>
  <c r="FN60" i="73"/>
  <c r="HD60" i="73"/>
  <c r="CR60" i="73"/>
  <c r="GS60" i="73"/>
  <c r="DA60" i="73"/>
  <c r="HA60" i="73"/>
  <c r="HF60" i="73"/>
  <c r="CO60" i="73"/>
  <c r="GC60" i="73"/>
  <c r="HT60" i="73"/>
  <c r="HQ60" i="73"/>
  <c r="EL61" i="73" l="1"/>
  <c r="ET61" i="73"/>
  <c r="EM61" i="73"/>
  <c r="EU61" i="73"/>
  <c r="EN61" i="73"/>
  <c r="EV61" i="73"/>
  <c r="EO61" i="73"/>
  <c r="EW61" i="73"/>
  <c r="EQ61" i="73"/>
  <c r="EY61" i="73"/>
  <c r="EJ61" i="73"/>
  <c r="ER61" i="73"/>
  <c r="EX61" i="73"/>
  <c r="EK61" i="73"/>
  <c r="EP61" i="73"/>
  <c r="DT61" i="73"/>
  <c r="EB61" i="73"/>
  <c r="ES61" i="73"/>
  <c r="DU61" i="73"/>
  <c r="EC61" i="73"/>
  <c r="DV61" i="73"/>
  <c r="ED61" i="73"/>
  <c r="DW61" i="73"/>
  <c r="EE61" i="73"/>
  <c r="DX61" i="73"/>
  <c r="EF61" i="73"/>
  <c r="DY61" i="73"/>
  <c r="EG61" i="73"/>
  <c r="DZ61" i="73"/>
  <c r="EH61" i="73"/>
  <c r="DS61" i="73"/>
  <c r="EA61" i="73"/>
  <c r="BP61" i="73"/>
  <c r="BV61" i="73"/>
  <c r="BQ61" i="73"/>
  <c r="BW61" i="73"/>
  <c r="BL61" i="73"/>
  <c r="BR61" i="73"/>
  <c r="BX61" i="73"/>
  <c r="BM61" i="73"/>
  <c r="BS61" i="73"/>
  <c r="BY61" i="73"/>
  <c r="BO61" i="73"/>
  <c r="BU61" i="73"/>
  <c r="CA61" i="73"/>
  <c r="BT61" i="73"/>
  <c r="BN61" i="73"/>
  <c r="ID61" i="73"/>
  <c r="IJ61" i="73"/>
  <c r="IP61" i="73"/>
  <c r="BZ61" i="73"/>
  <c r="IE61" i="73"/>
  <c r="IK61" i="73"/>
  <c r="IQ61" i="73"/>
  <c r="IG61" i="73"/>
  <c r="IO61" i="73"/>
  <c r="II61" i="73"/>
  <c r="IL61" i="73"/>
  <c r="IC61" i="73"/>
  <c r="IM61" i="73"/>
  <c r="IF61" i="73"/>
  <c r="IN61" i="73"/>
  <c r="IH61" i="73"/>
  <c r="IR61" i="73"/>
  <c r="AY61" i="73"/>
  <c r="BG61" i="73"/>
  <c r="AZ61" i="73"/>
  <c r="BH61" i="73"/>
  <c r="BB61" i="73"/>
  <c r="BJ61" i="73"/>
  <c r="AU61" i="73"/>
  <c r="BC61" i="73"/>
  <c r="BI61" i="73"/>
  <c r="AV61" i="73"/>
  <c r="AW61" i="73"/>
  <c r="AX61" i="73"/>
  <c r="BA61" i="73"/>
  <c r="BD61" i="73"/>
  <c r="BE61" i="73"/>
  <c r="BF61" i="73"/>
  <c r="X61" i="73"/>
  <c r="Q61" i="73"/>
  <c r="I61" i="73"/>
  <c r="R61" i="73"/>
  <c r="T61" i="73"/>
  <c r="L61" i="73"/>
  <c r="V61" i="73"/>
  <c r="N61" i="73"/>
  <c r="M61" i="73"/>
  <c r="O61" i="73"/>
  <c r="P61" i="73"/>
  <c r="S61" i="73"/>
  <c r="W61" i="73"/>
  <c r="U61" i="73"/>
  <c r="J61" i="73"/>
  <c r="K61" i="73"/>
  <c r="AE61" i="73"/>
  <c r="AM61" i="73"/>
  <c r="AF61" i="73"/>
  <c r="AN61" i="73"/>
  <c r="AG61" i="73"/>
  <c r="AO61" i="73"/>
  <c r="AH61" i="73"/>
  <c r="AA61" i="73"/>
  <c r="AI61" i="73"/>
  <c r="AB61" i="73"/>
  <c r="AJ61" i="73"/>
  <c r="AC61" i="73"/>
  <c r="AK61" i="73"/>
  <c r="AD61" i="73"/>
  <c r="AL61" i="73"/>
  <c r="Z61" i="73"/>
  <c r="A61" i="73"/>
  <c r="F62" i="73"/>
  <c r="D62" i="73"/>
  <c r="E62" i="73"/>
  <c r="DQ60" i="73"/>
  <c r="GM60" i="73"/>
  <c r="GN60" i="73"/>
  <c r="CD60" i="73"/>
  <c r="IS60" i="73"/>
  <c r="GO60" i="73"/>
  <c r="FB60" i="73"/>
  <c r="IA60" i="73"/>
  <c r="CE60" i="73"/>
  <c r="CC60" i="73"/>
  <c r="FA60" i="73"/>
  <c r="FC60" i="73"/>
  <c r="DO60" i="73"/>
  <c r="DP60" i="73"/>
  <c r="AS60" i="73"/>
  <c r="AQ60" i="73"/>
  <c r="AR60" i="73"/>
  <c r="HY60" i="73"/>
  <c r="HZ60" i="73"/>
  <c r="C62" i="73"/>
  <c r="B63" i="73"/>
  <c r="HJ61" i="73"/>
  <c r="GJ61" i="73"/>
  <c r="FW61" i="73"/>
  <c r="CI61" i="73"/>
  <c r="FX61" i="73"/>
  <c r="CZ61" i="73"/>
  <c r="HR61" i="73"/>
  <c r="GE61" i="73"/>
  <c r="CS61" i="73"/>
  <c r="GX61" i="73"/>
  <c r="CV61" i="73"/>
  <c r="HW61" i="73"/>
  <c r="HK61" i="73"/>
  <c r="DD61" i="73"/>
  <c r="FS61" i="73"/>
  <c r="HA61" i="73"/>
  <c r="GB61" i="73"/>
  <c r="HD61" i="73"/>
  <c r="DH61" i="73"/>
  <c r="CH61" i="73"/>
  <c r="HL61" i="73"/>
  <c r="GS61" i="73"/>
  <c r="FN61" i="73"/>
  <c r="GA61" i="73"/>
  <c r="HC61" i="73"/>
  <c r="FG61" i="73"/>
  <c r="DJ61" i="73"/>
  <c r="GG61" i="73"/>
  <c r="FL61" i="73"/>
  <c r="HV61" i="73"/>
  <c r="HH61" i="73"/>
  <c r="GI61" i="73"/>
  <c r="FH61" i="73"/>
  <c r="CJ61" i="73"/>
  <c r="FV61" i="73"/>
  <c r="FQ61" i="73"/>
  <c r="FI61" i="73"/>
  <c r="HQ61" i="73"/>
  <c r="CY61" i="73"/>
  <c r="HU61" i="73"/>
  <c r="GD61" i="73"/>
  <c r="CU61" i="73"/>
  <c r="CL61" i="73"/>
  <c r="HE61" i="73"/>
  <c r="FP61" i="73"/>
  <c r="FO61" i="73"/>
  <c r="DK61" i="73"/>
  <c r="HM61" i="73"/>
  <c r="CN61" i="73"/>
  <c r="HF61" i="73"/>
  <c r="GY61" i="73"/>
  <c r="HB61" i="73"/>
  <c r="FY61" i="73"/>
  <c r="HT61" i="73"/>
  <c r="DG61" i="73"/>
  <c r="HN61" i="73"/>
  <c r="GQ61" i="73"/>
  <c r="CX61" i="73"/>
  <c r="FM61" i="73"/>
  <c r="FJ61" i="73"/>
  <c r="GV61" i="73"/>
  <c r="GW61" i="73"/>
  <c r="CG61" i="73"/>
  <c r="GR61" i="73"/>
  <c r="DE61" i="73"/>
  <c r="FT61" i="73"/>
  <c r="GF61" i="73"/>
  <c r="DM61" i="73"/>
  <c r="CM61" i="73"/>
  <c r="CK61" i="73"/>
  <c r="FZ61" i="73"/>
  <c r="GZ61" i="73"/>
  <c r="FF61" i="73"/>
  <c r="DI61" i="73"/>
  <c r="CR61" i="73"/>
  <c r="DC61" i="73"/>
  <c r="CQ61" i="73"/>
  <c r="HO61" i="73"/>
  <c r="FK61" i="73"/>
  <c r="GC61" i="73"/>
  <c r="CT61" i="73"/>
  <c r="GK61" i="73"/>
  <c r="DF61" i="73"/>
  <c r="CO61" i="73"/>
  <c r="GH61" i="73"/>
  <c r="HP61" i="73"/>
  <c r="FE61" i="73"/>
  <c r="GU61" i="73"/>
  <c r="DL61" i="73"/>
  <c r="CP61" i="73"/>
  <c r="DB61" i="73"/>
  <c r="HI61" i="73"/>
  <c r="FR61" i="73"/>
  <c r="DA61" i="73"/>
  <c r="GT61" i="73"/>
  <c r="HS61" i="73"/>
  <c r="EL62" i="73" l="1"/>
  <c r="ET62" i="73"/>
  <c r="EM62" i="73"/>
  <c r="EU62" i="73"/>
  <c r="EN62" i="73"/>
  <c r="EV62" i="73"/>
  <c r="EO62" i="73"/>
  <c r="EW62" i="73"/>
  <c r="EQ62" i="73"/>
  <c r="EY62" i="73"/>
  <c r="EJ62" i="73"/>
  <c r="ER62" i="73"/>
  <c r="EK62" i="73"/>
  <c r="EP62" i="73"/>
  <c r="ES62" i="73"/>
  <c r="EX62" i="73"/>
  <c r="DT62" i="73"/>
  <c r="EB62" i="73"/>
  <c r="DU62" i="73"/>
  <c r="EC62" i="73"/>
  <c r="DV62" i="73"/>
  <c r="ED62" i="73"/>
  <c r="DW62" i="73"/>
  <c r="EE62" i="73"/>
  <c r="DX62" i="73"/>
  <c r="EF62" i="73"/>
  <c r="DY62" i="73"/>
  <c r="EG62" i="73"/>
  <c r="DZ62" i="73"/>
  <c r="EH62" i="73"/>
  <c r="DS62" i="73"/>
  <c r="EA62" i="73"/>
  <c r="BL62" i="73"/>
  <c r="BR62" i="73"/>
  <c r="BX62" i="73"/>
  <c r="BM62" i="73"/>
  <c r="BS62" i="73"/>
  <c r="BY62" i="73"/>
  <c r="BN62" i="73"/>
  <c r="BT62" i="73"/>
  <c r="BZ62" i="73"/>
  <c r="BO62" i="73"/>
  <c r="BU62" i="73"/>
  <c r="CA62" i="73"/>
  <c r="BQ62" i="73"/>
  <c r="BW62" i="73"/>
  <c r="BP62" i="73"/>
  <c r="BV62" i="73"/>
  <c r="IF62" i="73"/>
  <c r="IL62" i="73"/>
  <c r="IR62" i="73"/>
  <c r="IG62" i="73"/>
  <c r="IM62" i="73"/>
  <c r="II62" i="73"/>
  <c r="IQ62" i="73"/>
  <c r="IC62" i="73"/>
  <c r="IK62" i="73"/>
  <c r="ID62" i="73"/>
  <c r="IN62" i="73"/>
  <c r="IE62" i="73"/>
  <c r="IO62" i="73"/>
  <c r="IH62" i="73"/>
  <c r="IP62" i="73"/>
  <c r="IJ62" i="73"/>
  <c r="AY62" i="73"/>
  <c r="BG62" i="73"/>
  <c r="AZ62" i="73"/>
  <c r="BH62" i="73"/>
  <c r="BB62" i="73"/>
  <c r="BJ62" i="73"/>
  <c r="AU62" i="73"/>
  <c r="BC62" i="73"/>
  <c r="BI62" i="73"/>
  <c r="AV62" i="73"/>
  <c r="AW62" i="73"/>
  <c r="AX62" i="73"/>
  <c r="BA62" i="73"/>
  <c r="BD62" i="73"/>
  <c r="BE62" i="73"/>
  <c r="BF62" i="73"/>
  <c r="X62" i="73"/>
  <c r="Q62" i="73"/>
  <c r="I62" i="73"/>
  <c r="R62" i="73"/>
  <c r="T62" i="73"/>
  <c r="L62" i="73"/>
  <c r="V62" i="73"/>
  <c r="N62" i="73"/>
  <c r="P62" i="73"/>
  <c r="S62" i="73"/>
  <c r="U62" i="73"/>
  <c r="W62" i="73"/>
  <c r="K62" i="73"/>
  <c r="J62" i="73"/>
  <c r="M62" i="73"/>
  <c r="O62" i="73"/>
  <c r="AF62" i="73"/>
  <c r="AN62" i="73"/>
  <c r="AG62" i="73"/>
  <c r="AO62" i="73"/>
  <c r="AH62" i="73"/>
  <c r="AA62" i="73"/>
  <c r="AI62" i="73"/>
  <c r="AB62" i="73"/>
  <c r="AJ62" i="73"/>
  <c r="AC62" i="73"/>
  <c r="AK62" i="73"/>
  <c r="AD62" i="73"/>
  <c r="AL62" i="73"/>
  <c r="AE62" i="73"/>
  <c r="AM62" i="73"/>
  <c r="Z62" i="73"/>
  <c r="A62" i="73"/>
  <c r="D63" i="73"/>
  <c r="F63" i="73"/>
  <c r="E63" i="73"/>
  <c r="AR61" i="73"/>
  <c r="AQ61" i="73"/>
  <c r="CE61" i="73"/>
  <c r="FC61" i="73"/>
  <c r="FB61" i="73"/>
  <c r="FA61" i="73"/>
  <c r="GO61" i="73"/>
  <c r="IS61" i="73"/>
  <c r="IA61" i="73"/>
  <c r="DQ61" i="73"/>
  <c r="CD61" i="73"/>
  <c r="CC61" i="73"/>
  <c r="HZ61" i="73"/>
  <c r="HY61" i="73"/>
  <c r="GM61" i="73"/>
  <c r="GN61" i="73"/>
  <c r="AS61" i="73"/>
  <c r="DP61" i="73"/>
  <c r="DO61" i="73"/>
  <c r="C63" i="73"/>
  <c r="B64" i="73"/>
  <c r="CP62" i="73"/>
  <c r="FN62" i="73"/>
  <c r="HA62" i="73"/>
  <c r="HD62" i="73"/>
  <c r="FK62" i="73"/>
  <c r="GY62" i="73"/>
  <c r="HQ62" i="73"/>
  <c r="DH62" i="73"/>
  <c r="FQ62" i="73"/>
  <c r="CY62" i="73"/>
  <c r="FZ62" i="73"/>
  <c r="FX62" i="73"/>
  <c r="HO62" i="73"/>
  <c r="GE62" i="73"/>
  <c r="CO62" i="73"/>
  <c r="CI62" i="73"/>
  <c r="DM62" i="73"/>
  <c r="HW62" i="73"/>
  <c r="CK62" i="73"/>
  <c r="GB62" i="73"/>
  <c r="HT62" i="73"/>
  <c r="CQ62" i="73"/>
  <c r="FF62" i="73"/>
  <c r="GS62" i="73"/>
  <c r="CS62" i="73"/>
  <c r="CR62" i="73"/>
  <c r="FH62" i="73"/>
  <c r="HU62" i="73"/>
  <c r="GK62" i="73"/>
  <c r="CU62" i="73"/>
  <c r="DG62" i="73"/>
  <c r="DE62" i="73"/>
  <c r="GX62" i="73"/>
  <c r="DK62" i="73"/>
  <c r="CJ62" i="73"/>
  <c r="HP62" i="73"/>
  <c r="CZ62" i="73"/>
  <c r="DD62" i="73"/>
  <c r="FT62" i="73"/>
  <c r="GW62" i="73"/>
  <c r="FW62" i="73"/>
  <c r="GT62" i="73"/>
  <c r="DJ62" i="73"/>
  <c r="HR62" i="73"/>
  <c r="GU62" i="73"/>
  <c r="HK62" i="73"/>
  <c r="HL62" i="73"/>
  <c r="CT62" i="73"/>
  <c r="FL62" i="73"/>
  <c r="FJ62" i="73"/>
  <c r="GG62" i="73"/>
  <c r="HM62" i="73"/>
  <c r="GJ62" i="73"/>
  <c r="HE62" i="73"/>
  <c r="HH62" i="73"/>
  <c r="FG62" i="73"/>
  <c r="CG62" i="73"/>
  <c r="CH62" i="73"/>
  <c r="GH62" i="73"/>
  <c r="FY62" i="73"/>
  <c r="CV62" i="73"/>
  <c r="GQ62" i="73"/>
  <c r="HJ62" i="73"/>
  <c r="FM62" i="73"/>
  <c r="HC62" i="73"/>
  <c r="GD62" i="73"/>
  <c r="GA62" i="73"/>
  <c r="DI62" i="73"/>
  <c r="DA62" i="73"/>
  <c r="FO62" i="73"/>
  <c r="GI62" i="73"/>
  <c r="HV62" i="73"/>
  <c r="GC62" i="73"/>
  <c r="GV62" i="73"/>
  <c r="HN62" i="73"/>
  <c r="GF62" i="73"/>
  <c r="HF62" i="73"/>
  <c r="DB62" i="73"/>
  <c r="HS62" i="73"/>
  <c r="CX62" i="73"/>
  <c r="GZ62" i="73"/>
  <c r="FP62" i="73"/>
  <c r="FI62" i="73"/>
  <c r="FV62" i="73"/>
  <c r="FR62" i="73"/>
  <c r="HI62" i="73"/>
  <c r="DF62" i="73"/>
  <c r="GR62" i="73"/>
  <c r="CN62" i="73"/>
  <c r="FS62" i="73"/>
  <c r="DL62" i="73"/>
  <c r="CM62" i="73"/>
  <c r="HB62" i="73"/>
  <c r="CL62" i="73"/>
  <c r="DC62" i="73"/>
  <c r="FE62" i="73"/>
  <c r="EL63" i="73" l="1"/>
  <c r="ET63" i="73"/>
  <c r="EM63" i="73"/>
  <c r="EU63" i="73"/>
  <c r="EN63" i="73"/>
  <c r="EV63" i="73"/>
  <c r="EO63" i="73"/>
  <c r="EW63" i="73"/>
  <c r="EQ63" i="73"/>
  <c r="EY63" i="73"/>
  <c r="EJ63" i="73"/>
  <c r="ER63" i="73"/>
  <c r="EX63" i="73"/>
  <c r="EK63" i="73"/>
  <c r="EP63" i="73"/>
  <c r="ES63" i="73"/>
  <c r="DT63" i="73"/>
  <c r="EB63" i="73"/>
  <c r="DU63" i="73"/>
  <c r="EC63" i="73"/>
  <c r="DV63" i="73"/>
  <c r="ED63" i="73"/>
  <c r="DW63" i="73"/>
  <c r="EE63" i="73"/>
  <c r="DX63" i="73"/>
  <c r="EF63" i="73"/>
  <c r="DY63" i="73"/>
  <c r="EG63" i="73"/>
  <c r="DZ63" i="73"/>
  <c r="EH63" i="73"/>
  <c r="DS63" i="73"/>
  <c r="EA63" i="73"/>
  <c r="BN63" i="73"/>
  <c r="BT63" i="73"/>
  <c r="BZ63" i="73"/>
  <c r="BO63" i="73"/>
  <c r="BU63" i="73"/>
  <c r="CA63" i="73"/>
  <c r="BQ63" i="73"/>
  <c r="BW63" i="73"/>
  <c r="BM63" i="73"/>
  <c r="BS63" i="73"/>
  <c r="BY63" i="73"/>
  <c r="BX63" i="73"/>
  <c r="BL63" i="73"/>
  <c r="BR63" i="73"/>
  <c r="BP63" i="73"/>
  <c r="BV63" i="73"/>
  <c r="IH63" i="73"/>
  <c r="IN63" i="73"/>
  <c r="IC63" i="73"/>
  <c r="II63" i="73"/>
  <c r="IO63" i="73"/>
  <c r="IK63" i="73"/>
  <c r="IE63" i="73"/>
  <c r="IM63" i="73"/>
  <c r="IF63" i="73"/>
  <c r="IP63" i="73"/>
  <c r="IG63" i="73"/>
  <c r="IQ63" i="73"/>
  <c r="IJ63" i="73"/>
  <c r="IR63" i="73"/>
  <c r="ID63" i="73"/>
  <c r="IL63" i="73"/>
  <c r="AY63" i="73"/>
  <c r="BG63" i="73"/>
  <c r="AZ63" i="73"/>
  <c r="BH63" i="73"/>
  <c r="BB63" i="73"/>
  <c r="BJ63" i="73"/>
  <c r="AU63" i="73"/>
  <c r="BC63" i="73"/>
  <c r="BI63" i="73"/>
  <c r="AV63" i="73"/>
  <c r="AW63" i="73"/>
  <c r="AX63" i="73"/>
  <c r="BA63" i="73"/>
  <c r="BD63" i="73"/>
  <c r="BE63" i="73"/>
  <c r="X63" i="73"/>
  <c r="BF63" i="73"/>
  <c r="Q63" i="73"/>
  <c r="I63" i="73"/>
  <c r="R63" i="73"/>
  <c r="T63" i="73"/>
  <c r="L63" i="73"/>
  <c r="V63" i="73"/>
  <c r="N63" i="73"/>
  <c r="J63" i="73"/>
  <c r="U63" i="73"/>
  <c r="P63" i="73"/>
  <c r="K63" i="73"/>
  <c r="M63" i="73"/>
  <c r="S63" i="73"/>
  <c r="O63" i="73"/>
  <c r="W63" i="73"/>
  <c r="AG63" i="73"/>
  <c r="AO63" i="73"/>
  <c r="AH63" i="73"/>
  <c r="AA63" i="73"/>
  <c r="AI63" i="73"/>
  <c r="AB63" i="73"/>
  <c r="AJ63" i="73"/>
  <c r="AC63" i="73"/>
  <c r="AK63" i="73"/>
  <c r="AD63" i="73"/>
  <c r="AL63" i="73"/>
  <c r="AE63" i="73"/>
  <c r="AM63" i="73"/>
  <c r="AF63" i="73"/>
  <c r="AN63" i="73"/>
  <c r="Z63" i="73"/>
  <c r="A63" i="73"/>
  <c r="E64" i="73"/>
  <c r="F64" i="73"/>
  <c r="D64" i="73"/>
  <c r="FB62" i="73"/>
  <c r="FA62" i="73"/>
  <c r="AR62" i="73"/>
  <c r="AQ62" i="73"/>
  <c r="DQ62" i="73"/>
  <c r="HZ62" i="73"/>
  <c r="HY62" i="73"/>
  <c r="DP62" i="73"/>
  <c r="DO62" i="73"/>
  <c r="CD62" i="73"/>
  <c r="CC62" i="73"/>
  <c r="IA62" i="73"/>
  <c r="FC62" i="73"/>
  <c r="AS62" i="73"/>
  <c r="GN62" i="73"/>
  <c r="GM62" i="73"/>
  <c r="IS62" i="73"/>
  <c r="GO62" i="73"/>
  <c r="CE62" i="73"/>
  <c r="C64" i="73"/>
  <c r="A64" i="73" s="1"/>
  <c r="B65" i="73"/>
  <c r="HK63" i="73"/>
  <c r="CP63" i="73"/>
  <c r="FX63" i="73"/>
  <c r="HD63" i="73"/>
  <c r="HL63" i="73"/>
  <c r="CV63" i="73"/>
  <c r="HI63" i="73"/>
  <c r="GH63" i="73"/>
  <c r="GK63" i="73"/>
  <c r="GV63" i="73"/>
  <c r="CI63" i="73"/>
  <c r="FK63" i="73"/>
  <c r="HM63" i="73"/>
  <c r="HQ63" i="73"/>
  <c r="HR63" i="73"/>
  <c r="DA63" i="73"/>
  <c r="CO63" i="73"/>
  <c r="DL63" i="73"/>
  <c r="GX63" i="73"/>
  <c r="FR63" i="73"/>
  <c r="GB63" i="73"/>
  <c r="HA63" i="73"/>
  <c r="DK63" i="73"/>
  <c r="GR63" i="73"/>
  <c r="GD63" i="73"/>
  <c r="HP63" i="73"/>
  <c r="FQ63" i="73"/>
  <c r="FT63" i="73"/>
  <c r="CY63" i="73"/>
  <c r="HC63" i="73"/>
  <c r="GA63" i="73"/>
  <c r="FP63" i="73"/>
  <c r="CH63" i="73"/>
  <c r="FN63" i="73"/>
  <c r="FS63" i="73"/>
  <c r="FH63" i="73"/>
  <c r="DJ63" i="73"/>
  <c r="GS63" i="73"/>
  <c r="HU63" i="73"/>
  <c r="DM63" i="73"/>
  <c r="CQ63" i="73"/>
  <c r="CT63" i="73"/>
  <c r="FL63" i="73"/>
  <c r="FF63" i="73"/>
  <c r="HB63" i="73"/>
  <c r="GT63" i="73"/>
  <c r="FM63" i="73"/>
  <c r="FI63" i="73"/>
  <c r="CK63" i="73"/>
  <c r="DH63" i="73"/>
  <c r="HF63" i="73"/>
  <c r="FZ63" i="73"/>
  <c r="DE63" i="73"/>
  <c r="CM63" i="73"/>
  <c r="DB63" i="73"/>
  <c r="HT63" i="73"/>
  <c r="CR63" i="73"/>
  <c r="CS63" i="73"/>
  <c r="GQ63" i="73"/>
  <c r="CX63" i="73"/>
  <c r="GF63" i="73"/>
  <c r="CJ63" i="73"/>
  <c r="DG63" i="73"/>
  <c r="FY63" i="73"/>
  <c r="CL63" i="73"/>
  <c r="HO63" i="73"/>
  <c r="HW63" i="73"/>
  <c r="FE63" i="73"/>
  <c r="GZ63" i="73"/>
  <c r="GG63" i="73"/>
  <c r="DI63" i="73"/>
  <c r="FV63" i="73"/>
  <c r="GE63" i="73"/>
  <c r="HV63" i="73"/>
  <c r="CZ63" i="73"/>
  <c r="GC63" i="73"/>
  <c r="HJ63" i="73"/>
  <c r="FW63" i="73"/>
  <c r="FJ63" i="73"/>
  <c r="DC63" i="73"/>
  <c r="HH63" i="73"/>
  <c r="HS63" i="73"/>
  <c r="GU63" i="73"/>
  <c r="FO63" i="73"/>
  <c r="HN63" i="73"/>
  <c r="HE63" i="73"/>
  <c r="FG63" i="73"/>
  <c r="CU63" i="73"/>
  <c r="DF63" i="73"/>
  <c r="CN63" i="73"/>
  <c r="GI63" i="73"/>
  <c r="GJ63" i="73"/>
  <c r="GW63" i="73"/>
  <c r="GY63" i="73"/>
  <c r="DD63" i="73"/>
  <c r="CG63" i="73"/>
  <c r="EL64" i="73" l="1"/>
  <c r="ET64" i="73"/>
  <c r="EM64" i="73"/>
  <c r="EU64" i="73"/>
  <c r="EN64" i="73"/>
  <c r="EV64" i="73"/>
  <c r="EO64" i="73"/>
  <c r="EW64" i="73"/>
  <c r="EQ64" i="73"/>
  <c r="EY64" i="73"/>
  <c r="EJ64" i="73"/>
  <c r="ER64" i="73"/>
  <c r="EK64" i="73"/>
  <c r="EP64" i="73"/>
  <c r="ES64" i="73"/>
  <c r="EX64" i="73"/>
  <c r="DT64" i="73"/>
  <c r="EB64" i="73"/>
  <c r="DU64" i="73"/>
  <c r="EC64" i="73"/>
  <c r="DV64" i="73"/>
  <c r="ED64" i="73"/>
  <c r="DW64" i="73"/>
  <c r="EE64" i="73"/>
  <c r="DX64" i="73"/>
  <c r="EF64" i="73"/>
  <c r="DY64" i="73"/>
  <c r="EG64" i="73"/>
  <c r="DZ64" i="73"/>
  <c r="EH64" i="73"/>
  <c r="DS64" i="73"/>
  <c r="EA64" i="73"/>
  <c r="BP64" i="73"/>
  <c r="BV64" i="73"/>
  <c r="BQ64" i="73"/>
  <c r="BW64" i="73"/>
  <c r="BM64" i="73"/>
  <c r="BS64" i="73"/>
  <c r="BY64" i="73"/>
  <c r="BO64" i="73"/>
  <c r="BU64" i="73"/>
  <c r="CA64" i="73"/>
  <c r="BZ64" i="73"/>
  <c r="BL64" i="73"/>
  <c r="BN64" i="73"/>
  <c r="BT64" i="73"/>
  <c r="BR64" i="73"/>
  <c r="BX64" i="73"/>
  <c r="ID64" i="73"/>
  <c r="IJ64" i="73"/>
  <c r="IP64" i="73"/>
  <c r="IE64" i="73"/>
  <c r="IK64" i="73"/>
  <c r="IQ64" i="73"/>
  <c r="IC64" i="73"/>
  <c r="IM64" i="73"/>
  <c r="IG64" i="73"/>
  <c r="IO64" i="73"/>
  <c r="IH64" i="73"/>
  <c r="IR64" i="73"/>
  <c r="II64" i="73"/>
  <c r="IL64" i="73"/>
  <c r="IN64" i="73"/>
  <c r="IF64" i="73"/>
  <c r="AY64" i="73"/>
  <c r="BG64" i="73"/>
  <c r="AZ64" i="73"/>
  <c r="BH64" i="73"/>
  <c r="BB64" i="73"/>
  <c r="BJ64" i="73"/>
  <c r="AU64" i="73"/>
  <c r="BC64" i="73"/>
  <c r="BI64" i="73"/>
  <c r="AV64" i="73"/>
  <c r="AW64" i="73"/>
  <c r="AX64" i="73"/>
  <c r="BA64" i="73"/>
  <c r="BD64" i="73"/>
  <c r="BE64" i="73"/>
  <c r="X64" i="73"/>
  <c r="Q64" i="73"/>
  <c r="I64" i="73"/>
  <c r="BF64" i="73"/>
  <c r="R64" i="73"/>
  <c r="T64" i="73"/>
  <c r="L64" i="73"/>
  <c r="V64" i="73"/>
  <c r="N64" i="73"/>
  <c r="U64" i="73"/>
  <c r="W64" i="73"/>
  <c r="O64" i="73"/>
  <c r="P64" i="73"/>
  <c r="J64" i="73"/>
  <c r="M64" i="73"/>
  <c r="S64" i="73"/>
  <c r="K64" i="73"/>
  <c r="AH64" i="73"/>
  <c r="AA64" i="73"/>
  <c r="AI64" i="73"/>
  <c r="AB64" i="73"/>
  <c r="AJ64" i="73"/>
  <c r="AC64" i="73"/>
  <c r="AK64" i="73"/>
  <c r="AD64" i="73"/>
  <c r="AL64" i="73"/>
  <c r="AE64" i="73"/>
  <c r="AM64" i="73"/>
  <c r="AF64" i="73"/>
  <c r="AN64" i="73"/>
  <c r="AG64" i="73"/>
  <c r="AO64" i="73"/>
  <c r="Z64" i="73"/>
  <c r="F65" i="73"/>
  <c r="D65" i="73"/>
  <c r="E65" i="73"/>
  <c r="GO63" i="73"/>
  <c r="FB63" i="73"/>
  <c r="DP63" i="73"/>
  <c r="DO63" i="73"/>
  <c r="AS63" i="73"/>
  <c r="GN63" i="73"/>
  <c r="GM63" i="73"/>
  <c r="CE63" i="73"/>
  <c r="IA63" i="73"/>
  <c r="IS63" i="73"/>
  <c r="AQ63" i="73"/>
  <c r="AR63" i="73"/>
  <c r="FA63" i="73"/>
  <c r="FC63" i="73"/>
  <c r="HY63" i="73"/>
  <c r="HZ63" i="73"/>
  <c r="DQ63" i="73"/>
  <c r="CD63" i="73"/>
  <c r="CC63" i="73"/>
  <c r="C65" i="73"/>
  <c r="A65" i="73" s="1"/>
  <c r="B66" i="73"/>
  <c r="CQ64" i="73"/>
  <c r="HH64" i="73"/>
  <c r="CT64" i="73"/>
  <c r="CL64" i="73"/>
  <c r="DI64" i="73"/>
  <c r="HT64" i="73"/>
  <c r="HJ64" i="73"/>
  <c r="GE64" i="73"/>
  <c r="HC64" i="73"/>
  <c r="DB64" i="73"/>
  <c r="GR64" i="73"/>
  <c r="GF64" i="73"/>
  <c r="FH64" i="73"/>
  <c r="DF64" i="73"/>
  <c r="FS64" i="73"/>
  <c r="CP64" i="73"/>
  <c r="HI64" i="73"/>
  <c r="DM64" i="73"/>
  <c r="DJ64" i="73"/>
  <c r="GC64" i="73"/>
  <c r="CX64" i="73"/>
  <c r="CH64" i="73"/>
  <c r="GX64" i="73"/>
  <c r="DD64" i="73"/>
  <c r="FK64" i="73"/>
  <c r="GD64" i="73"/>
  <c r="GZ64" i="73"/>
  <c r="HA64" i="73"/>
  <c r="DH64" i="73"/>
  <c r="DG64" i="73"/>
  <c r="FY64" i="73"/>
  <c r="FW64" i="73"/>
  <c r="HN64" i="73"/>
  <c r="FV64" i="73"/>
  <c r="FF64" i="73"/>
  <c r="HM64" i="73"/>
  <c r="CM65" i="73"/>
  <c r="GB64" i="73"/>
  <c r="HW64" i="73"/>
  <c r="HB64" i="73"/>
  <c r="GT64" i="73"/>
  <c r="GI64" i="73"/>
  <c r="DL64" i="73"/>
  <c r="DC64" i="73"/>
  <c r="FQ64" i="73"/>
  <c r="GU64" i="73"/>
  <c r="GA64" i="73"/>
  <c r="GY64" i="73"/>
  <c r="HL64" i="73"/>
  <c r="HE64" i="73"/>
  <c r="GH64" i="73"/>
  <c r="FZ64" i="73"/>
  <c r="GK64" i="73"/>
  <c r="CN64" i="73"/>
  <c r="HO64" i="73"/>
  <c r="GS64" i="73"/>
  <c r="HF64" i="73"/>
  <c r="CK64" i="73"/>
  <c r="CG64" i="73"/>
  <c r="CM64" i="73"/>
  <c r="CI64" i="73"/>
  <c r="FE64" i="73"/>
  <c r="HP64" i="73"/>
  <c r="FO64" i="73"/>
  <c r="FN64" i="73"/>
  <c r="DK64" i="73"/>
  <c r="HD64" i="73"/>
  <c r="FR64" i="73"/>
  <c r="GV64" i="73"/>
  <c r="CR64" i="73"/>
  <c r="FI64" i="73"/>
  <c r="HU64" i="73"/>
  <c r="HQ64" i="73"/>
  <c r="HS64" i="73"/>
  <c r="FG64" i="73"/>
  <c r="CJ64" i="73"/>
  <c r="GW64" i="73"/>
  <c r="HR64" i="73"/>
  <c r="GQ64" i="73"/>
  <c r="DE64" i="73"/>
  <c r="CV64" i="73"/>
  <c r="FX64" i="73"/>
  <c r="HK64" i="73"/>
  <c r="GG64" i="73"/>
  <c r="GJ64" i="73"/>
  <c r="FM64" i="73"/>
  <c r="DA64" i="73"/>
  <c r="CY64" i="73"/>
  <c r="FJ64" i="73"/>
  <c r="FT64" i="73"/>
  <c r="CO64" i="73"/>
  <c r="CZ64" i="73"/>
  <c r="CU64" i="73"/>
  <c r="FL64" i="73"/>
  <c r="CS64" i="73"/>
  <c r="FP64" i="73"/>
  <c r="HV64" i="73"/>
  <c r="EL65" i="73" l="1"/>
  <c r="ET65" i="73"/>
  <c r="EM65" i="73"/>
  <c r="EU65" i="73"/>
  <c r="EN65" i="73"/>
  <c r="EV65" i="73"/>
  <c r="EO65" i="73"/>
  <c r="EW65" i="73"/>
  <c r="EQ65" i="73"/>
  <c r="EY65" i="73"/>
  <c r="EJ65" i="73"/>
  <c r="ER65" i="73"/>
  <c r="EX65" i="73"/>
  <c r="EK65" i="73"/>
  <c r="EP65" i="73"/>
  <c r="ES65" i="73"/>
  <c r="DT65" i="73"/>
  <c r="EB65" i="73"/>
  <c r="DU65" i="73"/>
  <c r="EC65" i="73"/>
  <c r="DV65" i="73"/>
  <c r="ED65" i="73"/>
  <c r="DW65" i="73"/>
  <c r="EE65" i="73"/>
  <c r="DX65" i="73"/>
  <c r="EF65" i="73"/>
  <c r="DY65" i="73"/>
  <c r="EG65" i="73"/>
  <c r="DZ65" i="73"/>
  <c r="EH65" i="73"/>
  <c r="DS65" i="73"/>
  <c r="EA65" i="73"/>
  <c r="BL65" i="73"/>
  <c r="BR65" i="73"/>
  <c r="BX65" i="73"/>
  <c r="BM65" i="73"/>
  <c r="BS65" i="73"/>
  <c r="BY65" i="73"/>
  <c r="BO65" i="73"/>
  <c r="BU65" i="73"/>
  <c r="CA65" i="73"/>
  <c r="BQ65" i="73"/>
  <c r="BW65" i="73"/>
  <c r="BN65" i="73"/>
  <c r="BV65" i="73"/>
  <c r="BZ65" i="73"/>
  <c r="BP65" i="73"/>
  <c r="BT65" i="73"/>
  <c r="IF65" i="73"/>
  <c r="IL65" i="73"/>
  <c r="IR65" i="73"/>
  <c r="IG65" i="73"/>
  <c r="IM65" i="73"/>
  <c r="IE65" i="73"/>
  <c r="IO65" i="73"/>
  <c r="II65" i="73"/>
  <c r="IQ65" i="73"/>
  <c r="IJ65" i="73"/>
  <c r="IC65" i="73"/>
  <c r="IK65" i="73"/>
  <c r="ID65" i="73"/>
  <c r="IN65" i="73"/>
  <c r="IH65" i="73"/>
  <c r="IP65" i="73"/>
  <c r="AU65" i="73"/>
  <c r="BC65" i="73"/>
  <c r="AV65" i="73"/>
  <c r="BD65" i="73"/>
  <c r="AW65" i="73"/>
  <c r="BE65" i="73"/>
  <c r="AX65" i="73"/>
  <c r="BF65" i="73"/>
  <c r="AY65" i="73"/>
  <c r="BG65" i="73"/>
  <c r="AZ65" i="73"/>
  <c r="BH65" i="73"/>
  <c r="BA65" i="73"/>
  <c r="BI65" i="73"/>
  <c r="X65" i="73"/>
  <c r="Q65" i="73"/>
  <c r="I65" i="73"/>
  <c r="R65" i="73"/>
  <c r="BB65" i="73"/>
  <c r="BJ65" i="73"/>
  <c r="T65" i="73"/>
  <c r="L65" i="73"/>
  <c r="V65" i="73"/>
  <c r="N65" i="73"/>
  <c r="S65" i="73"/>
  <c r="U65" i="73"/>
  <c r="J65" i="73"/>
  <c r="W65" i="73"/>
  <c r="K65" i="73"/>
  <c r="M65" i="73"/>
  <c r="O65" i="73"/>
  <c r="P65" i="73"/>
  <c r="AA65" i="73"/>
  <c r="AI65" i="73"/>
  <c r="AB65" i="73"/>
  <c r="AJ65" i="73"/>
  <c r="AC65" i="73"/>
  <c r="AK65" i="73"/>
  <c r="AD65" i="73"/>
  <c r="AL65" i="73"/>
  <c r="AE65" i="73"/>
  <c r="AM65" i="73"/>
  <c r="AF65" i="73"/>
  <c r="AN65" i="73"/>
  <c r="AG65" i="73"/>
  <c r="AO65" i="73"/>
  <c r="AH65" i="73"/>
  <c r="Z65" i="73"/>
  <c r="F66" i="73"/>
  <c r="D66" i="73"/>
  <c r="E66" i="73"/>
  <c r="FB64" i="73"/>
  <c r="FA64" i="73"/>
  <c r="IS64" i="73"/>
  <c r="DQ64" i="73"/>
  <c r="Y12" i="111" s="1"/>
  <c r="FC64" i="73"/>
  <c r="Z12" i="111" s="1"/>
  <c r="GN64" i="73"/>
  <c r="GM64" i="73"/>
  <c r="HZ64" i="73"/>
  <c r="HY64" i="73"/>
  <c r="IA64" i="73"/>
  <c r="AS64" i="73"/>
  <c r="DP64" i="73"/>
  <c r="AH12" i="111" s="1"/>
  <c r="DO64" i="73"/>
  <c r="GO64" i="73"/>
  <c r="CE64" i="73"/>
  <c r="CC64" i="73"/>
  <c r="CD64" i="73"/>
  <c r="AR64" i="73"/>
  <c r="AQ64" i="73"/>
  <c r="C66" i="73"/>
  <c r="A66" i="73" s="1"/>
  <c r="B67" i="73"/>
  <c r="FQ65" i="73"/>
  <c r="CP65" i="73"/>
  <c r="GB65" i="73"/>
  <c r="HI65" i="73"/>
  <c r="FY65" i="73"/>
  <c r="DD65" i="73"/>
  <c r="FK65" i="73"/>
  <c r="DL65" i="73"/>
  <c r="HL65" i="73"/>
  <c r="HF65" i="73"/>
  <c r="HR65" i="73"/>
  <c r="CG65" i="73"/>
  <c r="DE65" i="73"/>
  <c r="FN65" i="73"/>
  <c r="HP65" i="73"/>
  <c r="FO65" i="73"/>
  <c r="HN65" i="73"/>
  <c r="DJ65" i="73"/>
  <c r="FT65" i="73"/>
  <c r="GY65" i="73"/>
  <c r="FE65" i="73"/>
  <c r="HE65" i="73"/>
  <c r="CI65" i="73"/>
  <c r="HO65" i="73"/>
  <c r="FX65" i="73"/>
  <c r="FL65" i="73"/>
  <c r="GK65" i="73"/>
  <c r="GJ65" i="73"/>
  <c r="GW65" i="73"/>
  <c r="GA65" i="73"/>
  <c r="GV65" i="73"/>
  <c r="CS65" i="73"/>
  <c r="HB65" i="73"/>
  <c r="HD65" i="73"/>
  <c r="CV65" i="73"/>
  <c r="FP65" i="73"/>
  <c r="GG65" i="73"/>
  <c r="GE65" i="73"/>
  <c r="DM65" i="73"/>
  <c r="HV65" i="73"/>
  <c r="DG65" i="73"/>
  <c r="GQ65" i="73"/>
  <c r="CT65" i="73"/>
  <c r="GF65" i="73"/>
  <c r="DC65" i="73"/>
  <c r="HJ65" i="73"/>
  <c r="CZ65" i="73"/>
  <c r="DA65" i="73"/>
  <c r="FF65" i="73"/>
  <c r="HQ65" i="73"/>
  <c r="CH65" i="73"/>
  <c r="CL65" i="73"/>
  <c r="HT65" i="73"/>
  <c r="FM65" i="73"/>
  <c r="CJ65" i="73"/>
  <c r="CQ65" i="73"/>
  <c r="HK65" i="73"/>
  <c r="HW65" i="73"/>
  <c r="FV65" i="73"/>
  <c r="FZ65" i="73"/>
  <c r="DF65" i="73"/>
  <c r="FG65" i="73"/>
  <c r="HS65" i="73"/>
  <c r="CX65" i="73"/>
  <c r="GR65" i="73"/>
  <c r="FR65" i="73"/>
  <c r="FJ65" i="73"/>
  <c r="CN65" i="73"/>
  <c r="HH65" i="73"/>
  <c r="CO65" i="73"/>
  <c r="GU65" i="73"/>
  <c r="HC65" i="73"/>
  <c r="GT65" i="73"/>
  <c r="HU65" i="73"/>
  <c r="HM65" i="73"/>
  <c r="FS65" i="73"/>
  <c r="GD65" i="73"/>
  <c r="FI65" i="73"/>
  <c r="GC65" i="73"/>
  <c r="GS65" i="73"/>
  <c r="CY65" i="73"/>
  <c r="CU65" i="73"/>
  <c r="CK65" i="73"/>
  <c r="FW65" i="73"/>
  <c r="CR65" i="73"/>
  <c r="GX65" i="73"/>
  <c r="GZ65" i="73"/>
  <c r="GI65" i="73"/>
  <c r="DH65" i="73"/>
  <c r="FH65" i="73"/>
  <c r="DK65" i="73"/>
  <c r="DB65" i="73"/>
  <c r="DI65" i="73"/>
  <c r="HA65" i="73"/>
  <c r="GH65" i="73"/>
  <c r="EL66" i="73" l="1"/>
  <c r="ET66" i="73"/>
  <c r="EM66" i="73"/>
  <c r="EU66" i="73"/>
  <c r="EN66" i="73"/>
  <c r="EV66" i="73"/>
  <c r="EO66" i="73"/>
  <c r="EW66" i="73"/>
  <c r="EQ66" i="73"/>
  <c r="EY66" i="73"/>
  <c r="EJ66" i="73"/>
  <c r="ER66" i="73"/>
  <c r="EK66" i="73"/>
  <c r="EP66" i="73"/>
  <c r="ES66" i="73"/>
  <c r="EX66" i="73"/>
  <c r="DT66" i="73"/>
  <c r="EB66" i="73"/>
  <c r="DU66" i="73"/>
  <c r="EC66" i="73"/>
  <c r="DV66" i="73"/>
  <c r="ED66" i="73"/>
  <c r="DW66" i="73"/>
  <c r="EE66" i="73"/>
  <c r="DX66" i="73"/>
  <c r="EF66" i="73"/>
  <c r="DY66" i="73"/>
  <c r="EG66" i="73"/>
  <c r="DZ66" i="73"/>
  <c r="EH66" i="73"/>
  <c r="DS66" i="73"/>
  <c r="EA66" i="73"/>
  <c r="BN66" i="73"/>
  <c r="BT66" i="73"/>
  <c r="BZ66" i="73"/>
  <c r="BO66" i="73"/>
  <c r="BU66" i="73"/>
  <c r="CA66" i="73"/>
  <c r="BQ66" i="73"/>
  <c r="BW66" i="73"/>
  <c r="BM66" i="73"/>
  <c r="BS66" i="73"/>
  <c r="BY66" i="73"/>
  <c r="BL66" i="73"/>
  <c r="BP66" i="73"/>
  <c r="BX66" i="73"/>
  <c r="BR66" i="73"/>
  <c r="BV66" i="73"/>
  <c r="IH66" i="73"/>
  <c r="IN66" i="73"/>
  <c r="IC66" i="73"/>
  <c r="II66" i="73"/>
  <c r="IO66" i="73"/>
  <c r="IG66" i="73"/>
  <c r="IQ66" i="73"/>
  <c r="IK66" i="73"/>
  <c r="ID66" i="73"/>
  <c r="IL66" i="73"/>
  <c r="IE66" i="73"/>
  <c r="IM66" i="73"/>
  <c r="IF66" i="73"/>
  <c r="IP66" i="73"/>
  <c r="IJ66" i="73"/>
  <c r="IR66" i="73"/>
  <c r="AU66" i="73"/>
  <c r="BC66" i="73"/>
  <c r="AV66" i="73"/>
  <c r="BD66" i="73"/>
  <c r="AW66" i="73"/>
  <c r="BE66" i="73"/>
  <c r="AX66" i="73"/>
  <c r="BF66" i="73"/>
  <c r="AY66" i="73"/>
  <c r="BG66" i="73"/>
  <c r="AZ66" i="73"/>
  <c r="BH66" i="73"/>
  <c r="BA66" i="73"/>
  <c r="BI66" i="73"/>
  <c r="X66" i="73"/>
  <c r="Q66" i="73"/>
  <c r="I66" i="73"/>
  <c r="R66" i="73"/>
  <c r="T66" i="73"/>
  <c r="L66" i="73"/>
  <c r="BB66" i="73"/>
  <c r="BJ66" i="73"/>
  <c r="V66" i="73"/>
  <c r="N66" i="73"/>
  <c r="K66" i="73"/>
  <c r="M66" i="73"/>
  <c r="O66" i="73"/>
  <c r="S66" i="73"/>
  <c r="P66" i="73"/>
  <c r="U66" i="73"/>
  <c r="W66" i="73"/>
  <c r="J66" i="73"/>
  <c r="AB66" i="73"/>
  <c r="AJ66" i="73"/>
  <c r="AC66" i="73"/>
  <c r="AK66" i="73"/>
  <c r="AD66" i="73"/>
  <c r="AL66" i="73"/>
  <c r="AE66" i="73"/>
  <c r="AM66" i="73"/>
  <c r="AF66" i="73"/>
  <c r="AN66" i="73"/>
  <c r="AG66" i="73"/>
  <c r="AO66" i="73"/>
  <c r="AH66" i="73"/>
  <c r="AA66" i="73"/>
  <c r="AI66" i="73"/>
  <c r="Z66" i="73"/>
  <c r="F67" i="73"/>
  <c r="E67" i="73"/>
  <c r="D67" i="73"/>
  <c r="FB65" i="73"/>
  <c r="FA65" i="73"/>
  <c r="AR65" i="73"/>
  <c r="AQ65" i="73"/>
  <c r="IS65" i="73"/>
  <c r="DQ65" i="73"/>
  <c r="AS65" i="73"/>
  <c r="DO65" i="73"/>
  <c r="DP65" i="73"/>
  <c r="CE65" i="73"/>
  <c r="HZ65" i="73"/>
  <c r="HY65" i="73"/>
  <c r="GM65" i="73"/>
  <c r="GN65" i="73"/>
  <c r="IA65" i="73"/>
  <c r="FC65" i="73"/>
  <c r="GO65" i="73"/>
  <c r="CC65" i="73"/>
  <c r="CD65" i="73"/>
  <c r="C67" i="73"/>
  <c r="A67" i="73" s="1"/>
  <c r="B68" i="73"/>
  <c r="CH66" i="73"/>
  <c r="GW66" i="73"/>
  <c r="FX66" i="73"/>
  <c r="DA66" i="73"/>
  <c r="CK66" i="73"/>
  <c r="HB66" i="73"/>
  <c r="FE66" i="73"/>
  <c r="HT66" i="73"/>
  <c r="GS66" i="73"/>
  <c r="FH66" i="73"/>
  <c r="CL66" i="73"/>
  <c r="DL67" i="73"/>
  <c r="DG66" i="73"/>
  <c r="GZ66" i="73"/>
  <c r="CJ66" i="73"/>
  <c r="HF66" i="73"/>
  <c r="CG66" i="73"/>
  <c r="FQ66" i="73"/>
  <c r="GI66" i="73"/>
  <c r="GQ66" i="73"/>
  <c r="FY66" i="73"/>
  <c r="CN66" i="73"/>
  <c r="HV66" i="73"/>
  <c r="FP66" i="73"/>
  <c r="GA66" i="73"/>
  <c r="HP66" i="73"/>
  <c r="CP66" i="73"/>
  <c r="GF66" i="73"/>
  <c r="HM66" i="73"/>
  <c r="FN66" i="73"/>
  <c r="FK66" i="73"/>
  <c r="GE66" i="73"/>
  <c r="CI66" i="73"/>
  <c r="GK66" i="73"/>
  <c r="DD66" i="73"/>
  <c r="DL66" i="73"/>
  <c r="CX66" i="73"/>
  <c r="FO66" i="73"/>
  <c r="HC66" i="73"/>
  <c r="CV66" i="73"/>
  <c r="HN66" i="73"/>
  <c r="DJ66" i="73"/>
  <c r="CT66" i="73"/>
  <c r="HO66" i="73"/>
  <c r="HS66" i="73"/>
  <c r="FV66" i="73"/>
  <c r="HL66" i="73"/>
  <c r="FL66" i="73"/>
  <c r="HQ66" i="73"/>
  <c r="HJ66" i="73"/>
  <c r="CR66" i="73"/>
  <c r="CQ66" i="73"/>
  <c r="HU66" i="73"/>
  <c r="CU66" i="73"/>
  <c r="FJ66" i="73"/>
  <c r="GR66" i="73"/>
  <c r="GD66" i="73"/>
  <c r="CY66" i="73"/>
  <c r="DF66" i="73"/>
  <c r="CS66" i="73"/>
  <c r="FR66" i="73"/>
  <c r="FT66" i="73"/>
  <c r="HK66" i="73"/>
  <c r="DI66" i="73"/>
  <c r="HD66" i="73"/>
  <c r="FI66" i="73"/>
  <c r="CZ66" i="73"/>
  <c r="DC66" i="73"/>
  <c r="GG66" i="73"/>
  <c r="HE66" i="73"/>
  <c r="DB66" i="73"/>
  <c r="CO66" i="73"/>
  <c r="DM66" i="73"/>
  <c r="FW66" i="73"/>
  <c r="HH66" i="73"/>
  <c r="GJ66" i="73"/>
  <c r="GC66" i="73"/>
  <c r="CM66" i="73"/>
  <c r="HI66" i="73"/>
  <c r="HW66" i="73"/>
  <c r="GV66" i="73"/>
  <c r="DK66" i="73"/>
  <c r="GY66" i="73"/>
  <c r="DE66" i="73"/>
  <c r="DH66" i="73"/>
  <c r="HA66" i="73"/>
  <c r="FG66" i="73"/>
  <c r="FZ66" i="73"/>
  <c r="FM66" i="73"/>
  <c r="HR66" i="73"/>
  <c r="GB66" i="73"/>
  <c r="GH66" i="73"/>
  <c r="FF66" i="73"/>
  <c r="GX66" i="73"/>
  <c r="FS66" i="73"/>
  <c r="GU66" i="73"/>
  <c r="GT66" i="73"/>
  <c r="EL67" i="73" l="1"/>
  <c r="ET67" i="73"/>
  <c r="EM67" i="73"/>
  <c r="EU67" i="73"/>
  <c r="EN67" i="73"/>
  <c r="EV67" i="73"/>
  <c r="EO67" i="73"/>
  <c r="EW67" i="73"/>
  <c r="EQ67" i="73"/>
  <c r="EY67" i="73"/>
  <c r="EJ67" i="73"/>
  <c r="ER67" i="73"/>
  <c r="EX67" i="73"/>
  <c r="EK67" i="73"/>
  <c r="EP67" i="73"/>
  <c r="ES67" i="73"/>
  <c r="DT67" i="73"/>
  <c r="EB67" i="73"/>
  <c r="DU67" i="73"/>
  <c r="EC67" i="73"/>
  <c r="DV67" i="73"/>
  <c r="ED67" i="73"/>
  <c r="DW67" i="73"/>
  <c r="EE67" i="73"/>
  <c r="DX67" i="73"/>
  <c r="EF67" i="73"/>
  <c r="DY67" i="73"/>
  <c r="EG67" i="73"/>
  <c r="DZ67" i="73"/>
  <c r="EH67" i="73"/>
  <c r="DS67" i="73"/>
  <c r="EA67" i="73"/>
  <c r="BP67" i="73"/>
  <c r="BV67" i="73"/>
  <c r="BQ67" i="73"/>
  <c r="BW67" i="73"/>
  <c r="BM67" i="73"/>
  <c r="BS67" i="73"/>
  <c r="BY67" i="73"/>
  <c r="BO67" i="73"/>
  <c r="BU67" i="73"/>
  <c r="CA67" i="73"/>
  <c r="BN67" i="73"/>
  <c r="BR67" i="73"/>
  <c r="BZ67" i="73"/>
  <c r="BT67" i="73"/>
  <c r="BX67" i="73"/>
  <c r="ID67" i="73"/>
  <c r="IJ67" i="73"/>
  <c r="IP67" i="73"/>
  <c r="BL67" i="73"/>
  <c r="IE67" i="73"/>
  <c r="IK67" i="73"/>
  <c r="IQ67" i="73"/>
  <c r="II67" i="73"/>
  <c r="IC67" i="73"/>
  <c r="IM67" i="73"/>
  <c r="IF67" i="73"/>
  <c r="IN67" i="73"/>
  <c r="IG67" i="73"/>
  <c r="IO67" i="73"/>
  <c r="IH67" i="73"/>
  <c r="IR67" i="73"/>
  <c r="IL67" i="73"/>
  <c r="AU67" i="73"/>
  <c r="BC67" i="73"/>
  <c r="AV67" i="73"/>
  <c r="BD67" i="73"/>
  <c r="AW67" i="73"/>
  <c r="BE67" i="73"/>
  <c r="AX67" i="73"/>
  <c r="BF67" i="73"/>
  <c r="AY67" i="73"/>
  <c r="BG67" i="73"/>
  <c r="AZ67" i="73"/>
  <c r="BH67" i="73"/>
  <c r="BA67" i="73"/>
  <c r="BI67" i="73"/>
  <c r="BB67" i="73"/>
  <c r="BJ67" i="73"/>
  <c r="X67" i="73"/>
  <c r="Q67" i="73"/>
  <c r="I67" i="73"/>
  <c r="R67" i="73"/>
  <c r="T67" i="73"/>
  <c r="L67" i="73"/>
  <c r="V67" i="73"/>
  <c r="N67" i="73"/>
  <c r="U67" i="73"/>
  <c r="O67" i="73"/>
  <c r="W67" i="73"/>
  <c r="P67" i="73"/>
  <c r="J67" i="73"/>
  <c r="K67" i="73"/>
  <c r="M67" i="73"/>
  <c r="S67" i="73"/>
  <c r="AC67" i="73"/>
  <c r="AK67" i="73"/>
  <c r="AD67" i="73"/>
  <c r="AL67" i="73"/>
  <c r="AE67" i="73"/>
  <c r="AM67" i="73"/>
  <c r="AF67" i="73"/>
  <c r="AN67" i="73"/>
  <c r="AG67" i="73"/>
  <c r="AO67" i="73"/>
  <c r="AH67" i="73"/>
  <c r="AA67" i="73"/>
  <c r="AI67" i="73"/>
  <c r="AB67" i="73"/>
  <c r="AJ67" i="73"/>
  <c r="Z67" i="73"/>
  <c r="E68" i="73"/>
  <c r="F68" i="73"/>
  <c r="D68" i="73"/>
  <c r="IA66" i="73"/>
  <c r="FB66" i="73"/>
  <c r="CD66" i="73"/>
  <c r="GO66" i="73"/>
  <c r="DQ66" i="73"/>
  <c r="FC66" i="73"/>
  <c r="FA66" i="73"/>
  <c r="CE66" i="73"/>
  <c r="CC66" i="73"/>
  <c r="AS66" i="73"/>
  <c r="GN66" i="73"/>
  <c r="GM66" i="73"/>
  <c r="AR66" i="73"/>
  <c r="AQ66" i="73"/>
  <c r="HY66" i="73"/>
  <c r="HZ66" i="73"/>
  <c r="DP66" i="73"/>
  <c r="DO66" i="73"/>
  <c r="IS66" i="73"/>
  <c r="C68" i="73"/>
  <c r="A68" i="73" s="1"/>
  <c r="B69" i="73"/>
  <c r="HB67" i="73"/>
  <c r="FO67" i="73"/>
  <c r="CY67" i="73"/>
  <c r="DG67" i="73"/>
  <c r="HA67" i="73"/>
  <c r="CG67" i="73"/>
  <c r="CX67" i="73"/>
  <c r="FF67" i="73"/>
  <c r="GR67" i="73"/>
  <c r="DJ67" i="73"/>
  <c r="DK67" i="73"/>
  <c r="GZ67" i="73"/>
  <c r="DA67" i="73"/>
  <c r="HE67" i="73"/>
  <c r="CP67" i="73"/>
  <c r="CH67" i="73"/>
  <c r="HR67" i="73"/>
  <c r="HF67" i="73"/>
  <c r="DM67" i="73"/>
  <c r="FT67" i="73"/>
  <c r="GY67" i="73"/>
  <c r="HO67" i="73"/>
  <c r="DE67" i="73"/>
  <c r="FR67" i="73"/>
  <c r="FP67" i="73"/>
  <c r="FX67" i="73"/>
  <c r="DL68" i="73"/>
  <c r="FH67" i="73"/>
  <c r="HJ67" i="73"/>
  <c r="CJ67" i="73"/>
  <c r="HK67" i="73"/>
  <c r="HI67" i="73"/>
  <c r="GV67" i="73"/>
  <c r="CI67" i="73"/>
  <c r="GQ67" i="73"/>
  <c r="HM67" i="73"/>
  <c r="GG67" i="73"/>
  <c r="FW67" i="73"/>
  <c r="GW67" i="73"/>
  <c r="CZ67" i="73"/>
  <c r="GS67" i="73"/>
  <c r="HC67" i="73"/>
  <c r="HD67" i="73"/>
  <c r="HL67" i="73"/>
  <c r="FQ67" i="73"/>
  <c r="HN67" i="73"/>
  <c r="CN67" i="73"/>
  <c r="FG67" i="73"/>
  <c r="DD67" i="73"/>
  <c r="CS67" i="73"/>
  <c r="CQ67" i="73"/>
  <c r="GT67" i="73"/>
  <c r="DI67" i="73"/>
  <c r="FV67" i="73"/>
  <c r="GA67" i="73"/>
  <c r="HT67" i="73"/>
  <c r="FM67" i="73"/>
  <c r="FS67" i="73"/>
  <c r="HH67" i="73"/>
  <c r="GE67" i="73"/>
  <c r="FJ67" i="73"/>
  <c r="FE67" i="73"/>
  <c r="CR67" i="73"/>
  <c r="GK67" i="73"/>
  <c r="GD67" i="73"/>
  <c r="CT67" i="73"/>
  <c r="DC67" i="73"/>
  <c r="GX67" i="73"/>
  <c r="FK67" i="73"/>
  <c r="GJ67" i="73"/>
  <c r="CV67" i="73"/>
  <c r="GH67" i="73"/>
  <c r="CM67" i="73"/>
  <c r="DB67" i="73"/>
  <c r="HS67" i="73"/>
  <c r="HP67" i="73"/>
  <c r="GU67" i="73"/>
  <c r="CU67" i="73"/>
  <c r="FZ67" i="73"/>
  <c r="FL67" i="73"/>
  <c r="CL67" i="73"/>
  <c r="FI67" i="73"/>
  <c r="FY67" i="73"/>
  <c r="GC67" i="73"/>
  <c r="FN67" i="73"/>
  <c r="HQ67" i="73"/>
  <c r="GF67" i="73"/>
  <c r="GI67" i="73"/>
  <c r="DH67" i="73"/>
  <c r="HV67" i="73"/>
  <c r="GB67" i="73"/>
  <c r="CK67" i="73"/>
  <c r="HU67" i="73"/>
  <c r="DF67" i="73"/>
  <c r="CO67" i="73"/>
  <c r="HW67" i="73"/>
  <c r="EL68" i="73" l="1"/>
  <c r="ET68" i="73"/>
  <c r="EM68" i="73"/>
  <c r="EU68" i="73"/>
  <c r="EN68" i="73"/>
  <c r="EV68" i="73"/>
  <c r="EO68" i="73"/>
  <c r="EW68" i="73"/>
  <c r="EQ68" i="73"/>
  <c r="EY68" i="73"/>
  <c r="EJ68" i="73"/>
  <c r="ER68" i="73"/>
  <c r="EK68" i="73"/>
  <c r="EP68" i="73"/>
  <c r="ES68" i="73"/>
  <c r="EX68" i="73"/>
  <c r="DT68" i="73"/>
  <c r="EB68" i="73"/>
  <c r="DU68" i="73"/>
  <c r="EC68" i="73"/>
  <c r="DV68" i="73"/>
  <c r="ED68" i="73"/>
  <c r="DW68" i="73"/>
  <c r="EE68" i="73"/>
  <c r="DX68" i="73"/>
  <c r="EF68" i="73"/>
  <c r="DY68" i="73"/>
  <c r="EG68" i="73"/>
  <c r="DZ68" i="73"/>
  <c r="EH68" i="73"/>
  <c r="DS68" i="73"/>
  <c r="EA68" i="73"/>
  <c r="BL68" i="73"/>
  <c r="BR68" i="73"/>
  <c r="BX68" i="73"/>
  <c r="BM68" i="73"/>
  <c r="BS68" i="73"/>
  <c r="BY68" i="73"/>
  <c r="BO68" i="73"/>
  <c r="BU68" i="73"/>
  <c r="CA68" i="73"/>
  <c r="BQ68" i="73"/>
  <c r="BW68" i="73"/>
  <c r="BP68" i="73"/>
  <c r="BT68" i="73"/>
  <c r="BN68" i="73"/>
  <c r="BV68" i="73"/>
  <c r="BZ68" i="73"/>
  <c r="IF68" i="73"/>
  <c r="IL68" i="73"/>
  <c r="IR68" i="73"/>
  <c r="IG68" i="73"/>
  <c r="IM68" i="73"/>
  <c r="IC68" i="73"/>
  <c r="IK68" i="73"/>
  <c r="IE68" i="73"/>
  <c r="IO68" i="73"/>
  <c r="IH68" i="73"/>
  <c r="IP68" i="73"/>
  <c r="II68" i="73"/>
  <c r="IQ68" i="73"/>
  <c r="IJ68" i="73"/>
  <c r="ID68" i="73"/>
  <c r="IN68" i="73"/>
  <c r="AU68" i="73"/>
  <c r="BC68" i="73"/>
  <c r="AV68" i="73"/>
  <c r="BD68" i="73"/>
  <c r="AW68" i="73"/>
  <c r="BE68" i="73"/>
  <c r="AX68" i="73"/>
  <c r="BF68" i="73"/>
  <c r="AY68" i="73"/>
  <c r="BG68" i="73"/>
  <c r="AZ68" i="73"/>
  <c r="BH68" i="73"/>
  <c r="BA68" i="73"/>
  <c r="BI68" i="73"/>
  <c r="X68" i="73"/>
  <c r="BB68" i="73"/>
  <c r="Q68" i="73"/>
  <c r="I68" i="73"/>
  <c r="BJ68" i="73"/>
  <c r="R68" i="73"/>
  <c r="T68" i="73"/>
  <c r="L68" i="73"/>
  <c r="V68" i="73"/>
  <c r="M68" i="73"/>
  <c r="S68" i="73"/>
  <c r="J68" i="73"/>
  <c r="U68" i="73"/>
  <c r="K68" i="73"/>
  <c r="W68" i="73"/>
  <c r="N68" i="73"/>
  <c r="P68" i="73"/>
  <c r="O68" i="73"/>
  <c r="AD68" i="73"/>
  <c r="AL68" i="73"/>
  <c r="AE68" i="73"/>
  <c r="AM68" i="73"/>
  <c r="AF68" i="73"/>
  <c r="AN68" i="73"/>
  <c r="AG68" i="73"/>
  <c r="AO68" i="73"/>
  <c r="AH68" i="73"/>
  <c r="AA68" i="73"/>
  <c r="AI68" i="73"/>
  <c r="AB68" i="73"/>
  <c r="AJ68" i="73"/>
  <c r="AC68" i="73"/>
  <c r="AK68" i="73"/>
  <c r="Z68" i="73"/>
  <c r="D69" i="73"/>
  <c r="F69" i="73"/>
  <c r="E69" i="73"/>
  <c r="DO67" i="73"/>
  <c r="DP67" i="73"/>
  <c r="AR67" i="73"/>
  <c r="AQ67" i="73"/>
  <c r="GO67" i="73"/>
  <c r="CE67" i="73"/>
  <c r="DQ67" i="73"/>
  <c r="HZ67" i="73"/>
  <c r="CD67" i="73"/>
  <c r="CC67" i="73"/>
  <c r="FA67" i="73"/>
  <c r="FB67" i="73"/>
  <c r="AS67" i="73"/>
  <c r="GM67" i="73"/>
  <c r="GN67" i="73"/>
  <c r="IA67" i="73"/>
  <c r="HY67" i="73"/>
  <c r="IS67" i="73"/>
  <c r="FC67" i="73"/>
  <c r="C69" i="73"/>
  <c r="A69" i="73" s="1"/>
  <c r="B70" i="73"/>
  <c r="FT68" i="73"/>
  <c r="HQ68" i="73"/>
  <c r="GS68" i="73"/>
  <c r="FS68" i="73"/>
  <c r="GI68" i="73"/>
  <c r="FM68" i="73"/>
  <c r="DG68" i="73"/>
  <c r="FF68" i="73"/>
  <c r="DM68" i="73"/>
  <c r="CJ68" i="73"/>
  <c r="FO68" i="73"/>
  <c r="CL68" i="73"/>
  <c r="GA68" i="73"/>
  <c r="FI68" i="73"/>
  <c r="HW68" i="73"/>
  <c r="GG68" i="73"/>
  <c r="HU68" i="73"/>
  <c r="GU68" i="73"/>
  <c r="CO68" i="73"/>
  <c r="FK68" i="73"/>
  <c r="DK68" i="73"/>
  <c r="CT68" i="73"/>
  <c r="GB68" i="73"/>
  <c r="GR68" i="73"/>
  <c r="CU68" i="73"/>
  <c r="DB68" i="73"/>
  <c r="FP68" i="73"/>
  <c r="FE68" i="73"/>
  <c r="CZ68" i="73"/>
  <c r="GF68" i="73"/>
  <c r="HF68" i="73"/>
  <c r="CV68" i="73"/>
  <c r="FX68" i="73"/>
  <c r="CH68" i="73"/>
  <c r="FJ68" i="73"/>
  <c r="GK68" i="73"/>
  <c r="DD68" i="73"/>
  <c r="GZ68" i="73"/>
  <c r="FR68" i="73"/>
  <c r="HV68" i="73"/>
  <c r="FN68" i="73"/>
  <c r="HJ68" i="73"/>
  <c r="HO68" i="73"/>
  <c r="HK68" i="73"/>
  <c r="CR68" i="73"/>
  <c r="HP68" i="73"/>
  <c r="HI68" i="73"/>
  <c r="CI68" i="73"/>
  <c r="GY68" i="73"/>
  <c r="HC68" i="73"/>
  <c r="HA68" i="73"/>
  <c r="HR68" i="73"/>
  <c r="FG68" i="73"/>
  <c r="CN68" i="73"/>
  <c r="GD68" i="73"/>
  <c r="FH68" i="73"/>
  <c r="HS68" i="73"/>
  <c r="GQ68" i="73"/>
  <c r="DE68" i="73"/>
  <c r="DJ68" i="73"/>
  <c r="HB68" i="73"/>
  <c r="HL68" i="73"/>
  <c r="HH68" i="73"/>
  <c r="GC68" i="73"/>
  <c r="HE68" i="73"/>
  <c r="CP68" i="73"/>
  <c r="FV68" i="73"/>
  <c r="FL68" i="73"/>
  <c r="DF68" i="73"/>
  <c r="CG68" i="73"/>
  <c r="CY68" i="73"/>
  <c r="DA68" i="73"/>
  <c r="HD68" i="73"/>
  <c r="GH68" i="73"/>
  <c r="GT68" i="73"/>
  <c r="DC68" i="73"/>
  <c r="CX68" i="73"/>
  <c r="CK68" i="73"/>
  <c r="GJ68" i="73"/>
  <c r="CQ68" i="73"/>
  <c r="GE68" i="73"/>
  <c r="CM68" i="73"/>
  <c r="FZ68" i="73"/>
  <c r="GW68" i="73"/>
  <c r="DI68" i="73"/>
  <c r="CS68" i="73"/>
  <c r="HN68" i="73"/>
  <c r="FY68" i="73"/>
  <c r="GV68" i="73"/>
  <c r="GX68" i="73"/>
  <c r="HM68" i="73"/>
  <c r="FW68" i="73"/>
  <c r="DH68" i="73"/>
  <c r="HT68" i="73"/>
  <c r="FQ68" i="73"/>
  <c r="DJ69" i="73"/>
  <c r="EL69" i="73" l="1"/>
  <c r="ET69" i="73"/>
  <c r="EM69" i="73"/>
  <c r="EU69" i="73"/>
  <c r="EN69" i="73"/>
  <c r="EV69" i="73"/>
  <c r="EO69" i="73"/>
  <c r="EW69" i="73"/>
  <c r="EQ69" i="73"/>
  <c r="EY69" i="73"/>
  <c r="EJ69" i="73"/>
  <c r="ER69" i="73"/>
  <c r="EX69" i="73"/>
  <c r="EK69" i="73"/>
  <c r="EP69" i="73"/>
  <c r="DT69" i="73"/>
  <c r="EB69" i="73"/>
  <c r="DU69" i="73"/>
  <c r="EC69" i="73"/>
  <c r="ES69" i="73"/>
  <c r="DV69" i="73"/>
  <c r="ED69" i="73"/>
  <c r="DW69" i="73"/>
  <c r="EE69" i="73"/>
  <c r="DX69" i="73"/>
  <c r="DY69" i="73"/>
  <c r="DZ69" i="73"/>
  <c r="EH69" i="73"/>
  <c r="DS69" i="73"/>
  <c r="EA69" i="73"/>
  <c r="EF69" i="73"/>
  <c r="EG69" i="73"/>
  <c r="BN69" i="73"/>
  <c r="BT69" i="73"/>
  <c r="BZ69" i="73"/>
  <c r="BO69" i="73"/>
  <c r="BU69" i="73"/>
  <c r="CA69" i="73"/>
  <c r="BQ69" i="73"/>
  <c r="BW69" i="73"/>
  <c r="BM69" i="73"/>
  <c r="BS69" i="73"/>
  <c r="BY69" i="73"/>
  <c r="BR69" i="73"/>
  <c r="BV69" i="73"/>
  <c r="BL69" i="73"/>
  <c r="BP69" i="73"/>
  <c r="BX69" i="73"/>
  <c r="IH69" i="73"/>
  <c r="IN69" i="73"/>
  <c r="IC69" i="73"/>
  <c r="II69" i="73"/>
  <c r="IO69" i="73"/>
  <c r="IE69" i="73"/>
  <c r="IM69" i="73"/>
  <c r="IG69" i="73"/>
  <c r="IQ69" i="73"/>
  <c r="IJ69" i="73"/>
  <c r="IR69" i="73"/>
  <c r="IK69" i="73"/>
  <c r="ID69" i="73"/>
  <c r="IL69" i="73"/>
  <c r="IF69" i="73"/>
  <c r="IP69" i="73"/>
  <c r="AU69" i="73"/>
  <c r="BC69" i="73"/>
  <c r="AV69" i="73"/>
  <c r="BD69" i="73"/>
  <c r="AW69" i="73"/>
  <c r="BE69" i="73"/>
  <c r="AX69" i="73"/>
  <c r="BF69" i="73"/>
  <c r="AY69" i="73"/>
  <c r="BG69" i="73"/>
  <c r="AZ69" i="73"/>
  <c r="BH69" i="73"/>
  <c r="BA69" i="73"/>
  <c r="BI69" i="73"/>
  <c r="X69" i="73"/>
  <c r="Q69" i="73"/>
  <c r="I69" i="73"/>
  <c r="R69" i="73"/>
  <c r="BB69" i="73"/>
  <c r="BJ69" i="73"/>
  <c r="T69" i="73"/>
  <c r="L69" i="73"/>
  <c r="V69" i="73"/>
  <c r="J69" i="73"/>
  <c r="K69" i="73"/>
  <c r="O69" i="73"/>
  <c r="M69" i="73"/>
  <c r="N69" i="73"/>
  <c r="S69" i="73"/>
  <c r="P69" i="73"/>
  <c r="W69" i="73"/>
  <c r="U69" i="73"/>
  <c r="AE69" i="73"/>
  <c r="AM69" i="73"/>
  <c r="AF69" i="73"/>
  <c r="AN69" i="73"/>
  <c r="AG69" i="73"/>
  <c r="AO69" i="73"/>
  <c r="AH69" i="73"/>
  <c r="AA69" i="73"/>
  <c r="AI69" i="73"/>
  <c r="AB69" i="73"/>
  <c r="AJ69" i="73"/>
  <c r="AC69" i="73"/>
  <c r="AK69" i="73"/>
  <c r="AD69" i="73"/>
  <c r="AL69" i="73"/>
  <c r="Z69" i="73"/>
  <c r="F70" i="73"/>
  <c r="E70" i="73"/>
  <c r="D70" i="73"/>
  <c r="AQ68" i="73"/>
  <c r="AR68" i="73"/>
  <c r="CE68" i="73"/>
  <c r="DP68" i="73"/>
  <c r="DO68" i="73"/>
  <c r="DQ68" i="73"/>
  <c r="IA68" i="73"/>
  <c r="FB68" i="73"/>
  <c r="FA68" i="73"/>
  <c r="HZ68" i="73"/>
  <c r="HY68" i="73"/>
  <c r="IS68" i="73"/>
  <c r="GO68" i="73"/>
  <c r="CD68" i="73"/>
  <c r="CC68" i="73"/>
  <c r="AS68" i="73"/>
  <c r="FC68" i="73"/>
  <c r="GM68" i="73"/>
  <c r="GN68" i="73"/>
  <c r="C70" i="73"/>
  <c r="A70" i="73" s="1"/>
  <c r="B71" i="73"/>
  <c r="DE69" i="73"/>
  <c r="HJ69" i="73"/>
  <c r="HU69" i="73"/>
  <c r="HE69" i="73"/>
  <c r="CV69" i="73"/>
  <c r="GR69" i="73"/>
  <c r="GK69" i="73"/>
  <c r="FZ69" i="73"/>
  <c r="GQ69" i="73"/>
  <c r="CH69" i="73"/>
  <c r="DG69" i="73"/>
  <c r="CS69" i="73"/>
  <c r="HH69" i="73"/>
  <c r="FJ69" i="73"/>
  <c r="FK69" i="73"/>
  <c r="FF69" i="73"/>
  <c r="HK69" i="73"/>
  <c r="HC69" i="73"/>
  <c r="FS69" i="73"/>
  <c r="FG69" i="73"/>
  <c r="HQ69" i="73"/>
  <c r="DK69" i="73"/>
  <c r="FY69" i="73"/>
  <c r="CL69" i="73"/>
  <c r="DM69" i="73"/>
  <c r="DI69" i="73"/>
  <c r="GV69" i="73"/>
  <c r="CT69" i="73"/>
  <c r="CM69" i="73"/>
  <c r="GF69" i="73"/>
  <c r="HB69" i="73"/>
  <c r="GB69" i="73"/>
  <c r="FV69" i="73"/>
  <c r="CR69" i="73"/>
  <c r="HM69" i="73"/>
  <c r="HW69" i="73"/>
  <c r="CZ69" i="73"/>
  <c r="GU69" i="73"/>
  <c r="HF69" i="73"/>
  <c r="GI69" i="73"/>
  <c r="CY69" i="73"/>
  <c r="GX69" i="73"/>
  <c r="FQ69" i="73"/>
  <c r="CK69" i="73"/>
  <c r="FN69" i="73"/>
  <c r="DC69" i="73"/>
  <c r="DD69" i="73"/>
  <c r="HO69" i="73"/>
  <c r="CU69" i="73"/>
  <c r="FE69" i="73"/>
  <c r="GZ69" i="73"/>
  <c r="HR69" i="73"/>
  <c r="CQ69" i="73"/>
  <c r="CG69" i="73"/>
  <c r="FL69" i="73"/>
  <c r="DA69" i="73"/>
  <c r="GW69" i="73"/>
  <c r="DF69" i="73"/>
  <c r="GS69" i="73"/>
  <c r="HI69" i="73"/>
  <c r="GD69" i="73"/>
  <c r="DB69" i="73"/>
  <c r="FO69" i="73"/>
  <c r="FR69" i="73"/>
  <c r="CJ69" i="73"/>
  <c r="CN69" i="73"/>
  <c r="HV69" i="73"/>
  <c r="CI69" i="73"/>
  <c r="FX69" i="73"/>
  <c r="GE69" i="73"/>
  <c r="GH69" i="73"/>
  <c r="FM69" i="73"/>
  <c r="HA69" i="73"/>
  <c r="GG69" i="73"/>
  <c r="HS69" i="73"/>
  <c r="FT69" i="73"/>
  <c r="GC69" i="73"/>
  <c r="HT69" i="73"/>
  <c r="GJ69" i="73"/>
  <c r="GY69" i="73"/>
  <c r="HN69" i="73"/>
  <c r="CO69" i="73"/>
  <c r="HL69" i="73"/>
  <c r="HD69" i="73"/>
  <c r="FH69" i="73"/>
  <c r="FI69" i="73"/>
  <c r="CP69" i="73"/>
  <c r="DH69" i="73"/>
  <c r="HP69" i="73"/>
  <c r="GT69" i="73"/>
  <c r="CX69" i="73"/>
  <c r="FP69" i="73"/>
  <c r="GA69" i="73"/>
  <c r="DL69" i="73"/>
  <c r="CR70" i="73"/>
  <c r="FW69" i="73"/>
  <c r="EL70" i="73" l="1"/>
  <c r="ET70" i="73"/>
  <c r="EM70" i="73"/>
  <c r="EU70" i="73"/>
  <c r="EN70" i="73"/>
  <c r="EV70" i="73"/>
  <c r="EO70" i="73"/>
  <c r="EW70" i="73"/>
  <c r="EQ70" i="73"/>
  <c r="EY70" i="73"/>
  <c r="EJ70" i="73"/>
  <c r="ER70" i="73"/>
  <c r="EK70" i="73"/>
  <c r="EP70" i="73"/>
  <c r="ES70" i="73"/>
  <c r="EX70" i="73"/>
  <c r="DT70" i="73"/>
  <c r="EB70" i="73"/>
  <c r="DU70" i="73"/>
  <c r="EC70" i="73"/>
  <c r="DV70" i="73"/>
  <c r="ED70" i="73"/>
  <c r="DZ70" i="73"/>
  <c r="EH70" i="73"/>
  <c r="EF70" i="73"/>
  <c r="EG70" i="73"/>
  <c r="DS70" i="73"/>
  <c r="DW70" i="73"/>
  <c r="DX70" i="73"/>
  <c r="DY70" i="73"/>
  <c r="EA70" i="73"/>
  <c r="EE70" i="73"/>
  <c r="BP70" i="73"/>
  <c r="BV70" i="73"/>
  <c r="BQ70" i="73"/>
  <c r="BW70" i="73"/>
  <c r="BM70" i="73"/>
  <c r="BS70" i="73"/>
  <c r="BY70" i="73"/>
  <c r="BO70" i="73"/>
  <c r="BU70" i="73"/>
  <c r="CA70" i="73"/>
  <c r="BT70" i="73"/>
  <c r="BX70" i="73"/>
  <c r="BN70" i="73"/>
  <c r="BR70" i="73"/>
  <c r="BZ70" i="73"/>
  <c r="ID70" i="73"/>
  <c r="IJ70" i="73"/>
  <c r="IP70" i="73"/>
  <c r="BL70" i="73"/>
  <c r="IE70" i="73"/>
  <c r="IK70" i="73"/>
  <c r="IQ70" i="73"/>
  <c r="IG70" i="73"/>
  <c r="IO70" i="73"/>
  <c r="II70" i="73"/>
  <c r="IL70" i="73"/>
  <c r="IC70" i="73"/>
  <c r="IM70" i="73"/>
  <c r="IF70" i="73"/>
  <c r="IN70" i="73"/>
  <c r="IH70" i="73"/>
  <c r="IR70" i="73"/>
  <c r="AU70" i="73"/>
  <c r="BC70" i="73"/>
  <c r="AV70" i="73"/>
  <c r="BD70" i="73"/>
  <c r="AW70" i="73"/>
  <c r="BE70" i="73"/>
  <c r="AX70" i="73"/>
  <c r="BF70" i="73"/>
  <c r="AY70" i="73"/>
  <c r="BG70" i="73"/>
  <c r="AZ70" i="73"/>
  <c r="BH70" i="73"/>
  <c r="BA70" i="73"/>
  <c r="BI70" i="73"/>
  <c r="X70" i="73"/>
  <c r="Q70" i="73"/>
  <c r="I70" i="73"/>
  <c r="R70" i="73"/>
  <c r="T70" i="73"/>
  <c r="L70" i="73"/>
  <c r="BB70" i="73"/>
  <c r="BJ70" i="73"/>
  <c r="V70" i="73"/>
  <c r="S70" i="73"/>
  <c r="M70" i="73"/>
  <c r="U70" i="73"/>
  <c r="N70" i="73"/>
  <c r="W70" i="73"/>
  <c r="O70" i="73"/>
  <c r="P70" i="73"/>
  <c r="J70" i="73"/>
  <c r="K70" i="73"/>
  <c r="AF70" i="73"/>
  <c r="AN70" i="73"/>
  <c r="AG70" i="73"/>
  <c r="AO70" i="73"/>
  <c r="AH70" i="73"/>
  <c r="AA70" i="73"/>
  <c r="AI70" i="73"/>
  <c r="AB70" i="73"/>
  <c r="AJ70" i="73"/>
  <c r="AC70" i="73"/>
  <c r="AK70" i="73"/>
  <c r="AD70" i="73"/>
  <c r="AL70" i="73"/>
  <c r="AE70" i="73"/>
  <c r="AM70" i="73"/>
  <c r="Z70" i="73"/>
  <c r="E71" i="73"/>
  <c r="D71" i="73"/>
  <c r="F71" i="73"/>
  <c r="AS69" i="73"/>
  <c r="AQ69" i="73"/>
  <c r="HZ69" i="73"/>
  <c r="HY69" i="73"/>
  <c r="FC69" i="73"/>
  <c r="IA69" i="73"/>
  <c r="AR69" i="73"/>
  <c r="GN69" i="73"/>
  <c r="GM69" i="73"/>
  <c r="DQ69" i="73"/>
  <c r="FA69" i="73"/>
  <c r="FB69" i="73"/>
  <c r="IS69" i="73"/>
  <c r="CE69" i="73"/>
  <c r="GO69" i="73"/>
  <c r="CC69" i="73"/>
  <c r="CD69" i="73"/>
  <c r="DP69" i="73"/>
  <c r="DO69" i="73"/>
  <c r="C71" i="73"/>
  <c r="A71" i="73" s="1"/>
  <c r="B72" i="73"/>
  <c r="GC70" i="73"/>
  <c r="DD70" i="73"/>
  <c r="HI70" i="73"/>
  <c r="GX70" i="73"/>
  <c r="FS70" i="73"/>
  <c r="DF70" i="73"/>
  <c r="HC70" i="73"/>
  <c r="CP70" i="73"/>
  <c r="GJ70" i="73"/>
  <c r="CS70" i="73"/>
  <c r="GR70" i="73"/>
  <c r="HJ70" i="73"/>
  <c r="GT70" i="73"/>
  <c r="GE70" i="73"/>
  <c r="HB70" i="73"/>
  <c r="DJ70" i="73"/>
  <c r="FP70" i="73"/>
  <c r="CN70" i="73"/>
  <c r="CK70" i="73"/>
  <c r="FN70" i="73"/>
  <c r="HL70" i="73"/>
  <c r="HR70" i="73"/>
  <c r="DC70" i="73"/>
  <c r="FI70" i="73"/>
  <c r="GD70" i="73"/>
  <c r="FJ70" i="73"/>
  <c r="CI70" i="73"/>
  <c r="HA70" i="73"/>
  <c r="DG70" i="73"/>
  <c r="HU70" i="73"/>
  <c r="GY70" i="73"/>
  <c r="HD70" i="73"/>
  <c r="DH70" i="73"/>
  <c r="HE70" i="73"/>
  <c r="FT70" i="73"/>
  <c r="CO70" i="73"/>
  <c r="GS70" i="73"/>
  <c r="FL70" i="73"/>
  <c r="FR70" i="73"/>
  <c r="HQ70" i="73"/>
  <c r="CQ70" i="73"/>
  <c r="FE70" i="73"/>
  <c r="CT70" i="73"/>
  <c r="CL70" i="73"/>
  <c r="FW70" i="73"/>
  <c r="GH70" i="73"/>
  <c r="FY70" i="73"/>
  <c r="GB70" i="73"/>
  <c r="GF70" i="73"/>
  <c r="DK70" i="73"/>
  <c r="CU70" i="73"/>
  <c r="FM70" i="73"/>
  <c r="HW70" i="73"/>
  <c r="CZ70" i="73"/>
  <c r="GQ70" i="73"/>
  <c r="HS70" i="73"/>
  <c r="DL70" i="73"/>
  <c r="CY70" i="73"/>
  <c r="GW70" i="73"/>
  <c r="CM70" i="73"/>
  <c r="FH70" i="73"/>
  <c r="GV70" i="73"/>
  <c r="FX70" i="73"/>
  <c r="FG70" i="73"/>
  <c r="CV70" i="73"/>
  <c r="FO70" i="73"/>
  <c r="GG70" i="73"/>
  <c r="DM70" i="73"/>
  <c r="HK70" i="73"/>
  <c r="DA70" i="73"/>
  <c r="HH70" i="73"/>
  <c r="FQ70" i="73"/>
  <c r="FV70" i="73"/>
  <c r="FF70" i="73"/>
  <c r="GK70" i="73"/>
  <c r="HM70" i="73"/>
  <c r="DI70" i="73"/>
  <c r="CX70" i="73"/>
  <c r="HP70" i="73"/>
  <c r="HT70" i="73"/>
  <c r="HF70" i="73"/>
  <c r="FK70" i="73"/>
  <c r="CH70" i="73"/>
  <c r="DE70" i="73"/>
  <c r="CJ70" i="73"/>
  <c r="HN70" i="73"/>
  <c r="GU70" i="73"/>
  <c r="FZ70" i="73"/>
  <c r="GZ70" i="73"/>
  <c r="HV70" i="73"/>
  <c r="CG70" i="73"/>
  <c r="GI70" i="73"/>
  <c r="CH71" i="73"/>
  <c r="DB70" i="73"/>
  <c r="HO70" i="73"/>
  <c r="GA70" i="73"/>
  <c r="EL71" i="73" l="1"/>
  <c r="ET71" i="73"/>
  <c r="EM71" i="73"/>
  <c r="EU71" i="73"/>
  <c r="EN71" i="73"/>
  <c r="EV71" i="73"/>
  <c r="EO71" i="73"/>
  <c r="EW71" i="73"/>
  <c r="EQ71" i="73"/>
  <c r="EY71" i="73"/>
  <c r="EJ71" i="73"/>
  <c r="ER71" i="73"/>
  <c r="EX71" i="73"/>
  <c r="EK71" i="73"/>
  <c r="EP71" i="73"/>
  <c r="ES71" i="73"/>
  <c r="DT71" i="73"/>
  <c r="EB71" i="73"/>
  <c r="DU71" i="73"/>
  <c r="EC71" i="73"/>
  <c r="DV71" i="73"/>
  <c r="ED71" i="73"/>
  <c r="DZ71" i="73"/>
  <c r="EH71" i="73"/>
  <c r="EF71" i="73"/>
  <c r="EG71" i="73"/>
  <c r="DS71" i="73"/>
  <c r="DW71" i="73"/>
  <c r="DX71" i="73"/>
  <c r="DY71" i="73"/>
  <c r="EA71" i="73"/>
  <c r="EE71" i="73"/>
  <c r="BL71" i="73"/>
  <c r="BR71" i="73"/>
  <c r="BX71" i="73"/>
  <c r="BM71" i="73"/>
  <c r="BS71" i="73"/>
  <c r="BY71" i="73"/>
  <c r="BO71" i="73"/>
  <c r="BU71" i="73"/>
  <c r="CA71" i="73"/>
  <c r="BQ71" i="73"/>
  <c r="BW71" i="73"/>
  <c r="BV71" i="73"/>
  <c r="BZ71" i="73"/>
  <c r="BP71" i="73"/>
  <c r="BN71" i="73"/>
  <c r="BT71" i="73"/>
  <c r="IF71" i="73"/>
  <c r="IL71" i="73"/>
  <c r="IR71" i="73"/>
  <c r="IG71" i="73"/>
  <c r="IM71" i="73"/>
  <c r="II71" i="73"/>
  <c r="IQ71" i="73"/>
  <c r="IC71" i="73"/>
  <c r="IK71" i="73"/>
  <c r="ID71" i="73"/>
  <c r="IN71" i="73"/>
  <c r="IE71" i="73"/>
  <c r="IO71" i="73"/>
  <c r="IH71" i="73"/>
  <c r="IP71" i="73"/>
  <c r="IJ71" i="73"/>
  <c r="AU71" i="73"/>
  <c r="BC71" i="73"/>
  <c r="AV71" i="73"/>
  <c r="BD71" i="73"/>
  <c r="AW71" i="73"/>
  <c r="BE71" i="73"/>
  <c r="AX71" i="73"/>
  <c r="BF71" i="73"/>
  <c r="AY71" i="73"/>
  <c r="BG71" i="73"/>
  <c r="AZ71" i="73"/>
  <c r="BH71" i="73"/>
  <c r="BA71" i="73"/>
  <c r="BI71" i="73"/>
  <c r="BB71" i="73"/>
  <c r="BJ71" i="73"/>
  <c r="X71" i="73"/>
  <c r="Q71" i="73"/>
  <c r="I71" i="73"/>
  <c r="R71" i="73"/>
  <c r="T71" i="73"/>
  <c r="L71" i="73"/>
  <c r="V71" i="73"/>
  <c r="O71" i="73"/>
  <c r="P71" i="73"/>
  <c r="U71" i="73"/>
  <c r="J71" i="73"/>
  <c r="S71" i="73"/>
  <c r="W71" i="73"/>
  <c r="K71" i="73"/>
  <c r="N71" i="73"/>
  <c r="M71" i="73"/>
  <c r="AG71" i="73"/>
  <c r="AO71" i="73"/>
  <c r="AH71" i="73"/>
  <c r="AA71" i="73"/>
  <c r="AI71" i="73"/>
  <c r="AB71" i="73"/>
  <c r="AJ71" i="73"/>
  <c r="AC71" i="73"/>
  <c r="AK71" i="73"/>
  <c r="AD71" i="73"/>
  <c r="AL71" i="73"/>
  <c r="AE71" i="73"/>
  <c r="AM71" i="73"/>
  <c r="AF71" i="73"/>
  <c r="AN71" i="73"/>
  <c r="Z71" i="73"/>
  <c r="F72" i="73"/>
  <c r="E72" i="73"/>
  <c r="D72" i="73"/>
  <c r="AQ70" i="73"/>
  <c r="AR70" i="73"/>
  <c r="IS70" i="73"/>
  <c r="FA70" i="73"/>
  <c r="FB70" i="73"/>
  <c r="IA70" i="73"/>
  <c r="CE70" i="73"/>
  <c r="CC70" i="73"/>
  <c r="CD70" i="73"/>
  <c r="GO70" i="73"/>
  <c r="AS70" i="73"/>
  <c r="GN70" i="73"/>
  <c r="GM70" i="73"/>
  <c r="FC70" i="73"/>
  <c r="DQ70" i="73"/>
  <c r="DP70" i="73"/>
  <c r="DO70" i="73"/>
  <c r="HZ70" i="73"/>
  <c r="HY70" i="73"/>
  <c r="C72" i="73"/>
  <c r="A72" i="73" s="1"/>
  <c r="B73" i="73"/>
  <c r="GH71" i="73"/>
  <c r="HL71" i="73"/>
  <c r="FQ71" i="73"/>
  <c r="CU71" i="73"/>
  <c r="HT71" i="73"/>
  <c r="CX71" i="73"/>
  <c r="DI71" i="73"/>
  <c r="DF71" i="73"/>
  <c r="DA71" i="73"/>
  <c r="HS71" i="73"/>
  <c r="DG71" i="73"/>
  <c r="FJ71" i="73"/>
  <c r="DC71" i="73"/>
  <c r="DM71" i="73"/>
  <c r="GY71" i="73"/>
  <c r="GS71" i="73"/>
  <c r="FP71" i="73"/>
  <c r="HV71" i="73"/>
  <c r="GX71" i="73"/>
  <c r="CI71" i="73"/>
  <c r="CL71" i="73"/>
  <c r="CK71" i="73"/>
  <c r="GR71" i="73"/>
  <c r="CS71" i="73"/>
  <c r="DH71" i="73"/>
  <c r="HB71" i="73"/>
  <c r="FI71" i="73"/>
  <c r="FO71" i="73"/>
  <c r="HC71" i="73"/>
  <c r="FL71" i="73"/>
  <c r="CP71" i="73"/>
  <c r="HH71" i="73"/>
  <c r="HM71" i="73"/>
  <c r="GA71" i="73"/>
  <c r="HU71" i="73"/>
  <c r="HA71" i="73"/>
  <c r="CN71" i="73"/>
  <c r="HW71" i="73"/>
  <c r="DB71" i="73"/>
  <c r="GF71" i="73"/>
  <c r="FH71" i="73"/>
  <c r="DL71" i="73"/>
  <c r="HQ71" i="73"/>
  <c r="FR71" i="73"/>
  <c r="GC71" i="73"/>
  <c r="HJ71" i="73"/>
  <c r="CT71" i="73"/>
  <c r="FW71" i="73"/>
  <c r="FZ71" i="73"/>
  <c r="HP71" i="73"/>
  <c r="GZ71" i="73"/>
  <c r="FY71" i="73"/>
  <c r="HR71" i="73"/>
  <c r="HK71" i="73"/>
  <c r="FN71" i="73"/>
  <c r="GE71" i="73"/>
  <c r="FF71" i="73"/>
  <c r="HO71" i="73"/>
  <c r="DE71" i="73"/>
  <c r="CR71" i="73"/>
  <c r="DJ71" i="73"/>
  <c r="HI71" i="73"/>
  <c r="HE71" i="73"/>
  <c r="DD71" i="73"/>
  <c r="FX71" i="73"/>
  <c r="GU71" i="73"/>
  <c r="FK71" i="73"/>
  <c r="FS71" i="73"/>
  <c r="GI71" i="73"/>
  <c r="HF71" i="73"/>
  <c r="GG71" i="73"/>
  <c r="FG71" i="73"/>
  <c r="GK71" i="73"/>
  <c r="HN71" i="73"/>
  <c r="CM71" i="73"/>
  <c r="CY71" i="73"/>
  <c r="CO71" i="73"/>
  <c r="FM71" i="73"/>
  <c r="FT71" i="73"/>
  <c r="GW71" i="73"/>
  <c r="GB71" i="73"/>
  <c r="DG72" i="73"/>
  <c r="GD71" i="73"/>
  <c r="CV71" i="73"/>
  <c r="GJ71" i="73"/>
  <c r="HD71" i="73"/>
  <c r="GQ71" i="73"/>
  <c r="CZ71" i="73"/>
  <c r="FV71" i="73"/>
  <c r="GV71" i="73"/>
  <c r="CQ71" i="73"/>
  <c r="FE71" i="73"/>
  <c r="CJ71" i="73"/>
  <c r="DK71" i="73"/>
  <c r="CG71" i="73"/>
  <c r="GT71" i="73"/>
  <c r="EL72" i="73" l="1"/>
  <c r="ET72" i="73"/>
  <c r="EM72" i="73"/>
  <c r="EU72" i="73"/>
  <c r="EN72" i="73"/>
  <c r="EV72" i="73"/>
  <c r="EO72" i="73"/>
  <c r="EW72" i="73"/>
  <c r="EQ72" i="73"/>
  <c r="EY72" i="73"/>
  <c r="EJ72" i="73"/>
  <c r="ER72" i="73"/>
  <c r="EK72" i="73"/>
  <c r="EP72" i="73"/>
  <c r="ES72" i="73"/>
  <c r="EX72" i="73"/>
  <c r="DT72" i="73"/>
  <c r="EB72" i="73"/>
  <c r="DU72" i="73"/>
  <c r="EC72" i="73"/>
  <c r="DV72" i="73"/>
  <c r="ED72" i="73"/>
  <c r="DZ72" i="73"/>
  <c r="EH72" i="73"/>
  <c r="EF72" i="73"/>
  <c r="EG72" i="73"/>
  <c r="DS72" i="73"/>
  <c r="DW72" i="73"/>
  <c r="DX72" i="73"/>
  <c r="DY72" i="73"/>
  <c r="EA72" i="73"/>
  <c r="EE72" i="73"/>
  <c r="BN72" i="73"/>
  <c r="BT72" i="73"/>
  <c r="BZ72" i="73"/>
  <c r="BO72" i="73"/>
  <c r="BU72" i="73"/>
  <c r="CA72" i="73"/>
  <c r="BQ72" i="73"/>
  <c r="BW72" i="73"/>
  <c r="BM72" i="73"/>
  <c r="BS72" i="73"/>
  <c r="BY72" i="73"/>
  <c r="BX72" i="73"/>
  <c r="BR72" i="73"/>
  <c r="BV72" i="73"/>
  <c r="BL72" i="73"/>
  <c r="BP72" i="73"/>
  <c r="IH72" i="73"/>
  <c r="IN72" i="73"/>
  <c r="IC72" i="73"/>
  <c r="II72" i="73"/>
  <c r="IO72" i="73"/>
  <c r="IK72" i="73"/>
  <c r="IE72" i="73"/>
  <c r="IM72" i="73"/>
  <c r="IF72" i="73"/>
  <c r="IP72" i="73"/>
  <c r="IG72" i="73"/>
  <c r="IQ72" i="73"/>
  <c r="IJ72" i="73"/>
  <c r="IR72" i="73"/>
  <c r="IL72" i="73"/>
  <c r="ID72" i="73"/>
  <c r="AU72" i="73"/>
  <c r="BC72" i="73"/>
  <c r="AV72" i="73"/>
  <c r="BD72" i="73"/>
  <c r="AW72" i="73"/>
  <c r="BE72" i="73"/>
  <c r="AX72" i="73"/>
  <c r="BF72" i="73"/>
  <c r="AY72" i="73"/>
  <c r="BG72" i="73"/>
  <c r="AZ72" i="73"/>
  <c r="BH72" i="73"/>
  <c r="BA72" i="73"/>
  <c r="BI72" i="73"/>
  <c r="X72" i="73"/>
  <c r="BB72" i="73"/>
  <c r="Q72" i="73"/>
  <c r="I72" i="73"/>
  <c r="BJ72" i="73"/>
  <c r="R72" i="73"/>
  <c r="T72" i="73"/>
  <c r="L72" i="73"/>
  <c r="V72" i="73"/>
  <c r="P72" i="73"/>
  <c r="W72" i="73"/>
  <c r="J72" i="73"/>
  <c r="K72" i="73"/>
  <c r="M72" i="73"/>
  <c r="N72" i="73"/>
  <c r="S72" i="73"/>
  <c r="O72" i="73"/>
  <c r="U72" i="73"/>
  <c r="AH72" i="73"/>
  <c r="AA72" i="73"/>
  <c r="AI72" i="73"/>
  <c r="AB72" i="73"/>
  <c r="AJ72" i="73"/>
  <c r="AC72" i="73"/>
  <c r="AK72" i="73"/>
  <c r="AD72" i="73"/>
  <c r="AL72" i="73"/>
  <c r="AE72" i="73"/>
  <c r="AM72" i="73"/>
  <c r="AF72" i="73"/>
  <c r="AN72" i="73"/>
  <c r="AG72" i="73"/>
  <c r="AO72" i="73"/>
  <c r="Z72" i="73"/>
  <c r="E73" i="73"/>
  <c r="D73" i="73"/>
  <c r="F73" i="73"/>
  <c r="AQ71" i="73"/>
  <c r="AR71" i="73"/>
  <c r="CE71" i="73"/>
  <c r="CC71" i="73"/>
  <c r="CD71" i="73"/>
  <c r="AS71" i="73"/>
  <c r="DQ71" i="73"/>
  <c r="HY71" i="73"/>
  <c r="HZ71" i="73"/>
  <c r="FB71" i="73"/>
  <c r="FA71" i="73"/>
  <c r="IA71" i="73"/>
  <c r="GM71" i="73"/>
  <c r="GN71" i="73"/>
  <c r="DO71" i="73"/>
  <c r="DP71" i="73"/>
  <c r="IS71" i="73"/>
  <c r="GO71" i="73"/>
  <c r="FC71" i="73"/>
  <c r="C73" i="73"/>
  <c r="A73" i="73" s="1"/>
  <c r="B74" i="73"/>
  <c r="FF72" i="73"/>
  <c r="DI72" i="73"/>
  <c r="GX72" i="73"/>
  <c r="CX72" i="73"/>
  <c r="HB72" i="73"/>
  <c r="HI72" i="73"/>
  <c r="FK72" i="73"/>
  <c r="GQ72" i="73"/>
  <c r="HD72" i="73"/>
  <c r="DA72" i="73"/>
  <c r="FR72" i="73"/>
  <c r="FQ72" i="73"/>
  <c r="CT72" i="73"/>
  <c r="GD72" i="73"/>
  <c r="HA72" i="73"/>
  <c r="HR72" i="73"/>
  <c r="DE72" i="73"/>
  <c r="HE72" i="73"/>
  <c r="FN72" i="73"/>
  <c r="CV72" i="73"/>
  <c r="CR72" i="73"/>
  <c r="FS72" i="73"/>
  <c r="DB72" i="73"/>
  <c r="FG72" i="73"/>
  <c r="HT72" i="73"/>
  <c r="FW72" i="73"/>
  <c r="DC72" i="73"/>
  <c r="HO72" i="73"/>
  <c r="GF72" i="73"/>
  <c r="GE72" i="73"/>
  <c r="FV72" i="73"/>
  <c r="CJ72" i="73"/>
  <c r="HP72" i="73"/>
  <c r="CP72" i="73"/>
  <c r="CK72" i="73"/>
  <c r="GT72" i="73"/>
  <c r="GH72" i="73"/>
  <c r="FX72" i="73"/>
  <c r="DJ72" i="73"/>
  <c r="FJ72" i="73"/>
  <c r="HF72" i="73"/>
  <c r="CO72" i="73"/>
  <c r="HW72" i="73"/>
  <c r="HU72" i="73"/>
  <c r="HL72" i="73"/>
  <c r="HC72" i="73"/>
  <c r="GS72" i="73"/>
  <c r="GY72" i="73"/>
  <c r="CZ72" i="73"/>
  <c r="CS72" i="73"/>
  <c r="HJ72" i="73"/>
  <c r="FP72" i="73"/>
  <c r="DH72" i="73"/>
  <c r="GK72" i="73"/>
  <c r="GW72" i="73"/>
  <c r="CM72" i="73"/>
  <c r="DD72" i="73"/>
  <c r="HS72" i="73"/>
  <c r="GC72" i="73"/>
  <c r="GZ72" i="73"/>
  <c r="HV72" i="73"/>
  <c r="DK72" i="73"/>
  <c r="DF72" i="73"/>
  <c r="CL72" i="73"/>
  <c r="FE72" i="73"/>
  <c r="HQ72" i="73"/>
  <c r="GR72" i="73"/>
  <c r="GB72" i="73"/>
  <c r="GA72" i="73"/>
  <c r="FZ72" i="73"/>
  <c r="HN72" i="73"/>
  <c r="HK72" i="73"/>
  <c r="CN72" i="73"/>
  <c r="FT72" i="73"/>
  <c r="HM72" i="73"/>
  <c r="CG72" i="73"/>
  <c r="CQ72" i="73"/>
  <c r="FO72" i="73"/>
  <c r="GU72" i="73"/>
  <c r="CU72" i="73"/>
  <c r="CI72" i="73"/>
  <c r="GJ72" i="73"/>
  <c r="FM72" i="73"/>
  <c r="FL72" i="73"/>
  <c r="CY72" i="73"/>
  <c r="DM72" i="73"/>
  <c r="HH72" i="73"/>
  <c r="FY72" i="73"/>
  <c r="FI72" i="73"/>
  <c r="CH72" i="73"/>
  <c r="FH72" i="73"/>
  <c r="GV72" i="73"/>
  <c r="GG72" i="73"/>
  <c r="DL72" i="73"/>
  <c r="GI72" i="73"/>
  <c r="EL73" i="73" l="1"/>
  <c r="ET73" i="73"/>
  <c r="EM73" i="73"/>
  <c r="EU73" i="73"/>
  <c r="EN73" i="73"/>
  <c r="EV73" i="73"/>
  <c r="EO73" i="73"/>
  <c r="EW73" i="73"/>
  <c r="EQ73" i="73"/>
  <c r="EY73" i="73"/>
  <c r="EJ73" i="73"/>
  <c r="ER73" i="73"/>
  <c r="EX73" i="73"/>
  <c r="EK73" i="73"/>
  <c r="EP73" i="73"/>
  <c r="ES73" i="73"/>
  <c r="DT73" i="73"/>
  <c r="EB73" i="73"/>
  <c r="DU73" i="73"/>
  <c r="EC73" i="73"/>
  <c r="DV73" i="73"/>
  <c r="ED73" i="73"/>
  <c r="DZ73" i="73"/>
  <c r="EH73" i="73"/>
  <c r="EF73" i="73"/>
  <c r="EG73" i="73"/>
  <c r="DS73" i="73"/>
  <c r="DW73" i="73"/>
  <c r="DX73" i="73"/>
  <c r="DY73" i="73"/>
  <c r="EA73" i="73"/>
  <c r="EE73" i="73"/>
  <c r="BP73" i="73"/>
  <c r="BV73" i="73"/>
  <c r="BQ73" i="73"/>
  <c r="BW73" i="73"/>
  <c r="BM73" i="73"/>
  <c r="BS73" i="73"/>
  <c r="BY73" i="73"/>
  <c r="BO73" i="73"/>
  <c r="BU73" i="73"/>
  <c r="CA73" i="73"/>
  <c r="BZ73" i="73"/>
  <c r="BL73" i="73"/>
  <c r="BT73" i="73"/>
  <c r="BN73" i="73"/>
  <c r="BR73" i="73"/>
  <c r="ID73" i="73"/>
  <c r="IJ73" i="73"/>
  <c r="IP73" i="73"/>
  <c r="BX73" i="73"/>
  <c r="IE73" i="73"/>
  <c r="IK73" i="73"/>
  <c r="IQ73" i="73"/>
  <c r="IC73" i="73"/>
  <c r="IM73" i="73"/>
  <c r="IG73" i="73"/>
  <c r="IO73" i="73"/>
  <c r="IH73" i="73"/>
  <c r="IR73" i="73"/>
  <c r="II73" i="73"/>
  <c r="IL73" i="73"/>
  <c r="IF73" i="73"/>
  <c r="IN73" i="73"/>
  <c r="AU73" i="73"/>
  <c r="BC73" i="73"/>
  <c r="AV73" i="73"/>
  <c r="BD73" i="73"/>
  <c r="AW73" i="73"/>
  <c r="BE73" i="73"/>
  <c r="AX73" i="73"/>
  <c r="BF73" i="73"/>
  <c r="AY73" i="73"/>
  <c r="BG73" i="73"/>
  <c r="AZ73" i="73"/>
  <c r="BH73" i="73"/>
  <c r="BA73" i="73"/>
  <c r="BI73" i="73"/>
  <c r="X73" i="73"/>
  <c r="Q73" i="73"/>
  <c r="I73" i="73"/>
  <c r="R73" i="73"/>
  <c r="BB73" i="73"/>
  <c r="BJ73" i="73"/>
  <c r="T73" i="73"/>
  <c r="L73" i="73"/>
  <c r="V73" i="73"/>
  <c r="J73" i="73"/>
  <c r="O73" i="73"/>
  <c r="S73" i="73"/>
  <c r="K73" i="73"/>
  <c r="U73" i="73"/>
  <c r="M73" i="73"/>
  <c r="W73" i="73"/>
  <c r="N73" i="73"/>
  <c r="P73" i="73"/>
  <c r="AA73" i="73"/>
  <c r="AI73" i="73"/>
  <c r="AB73" i="73"/>
  <c r="AJ73" i="73"/>
  <c r="AC73" i="73"/>
  <c r="AK73" i="73"/>
  <c r="AD73" i="73"/>
  <c r="AL73" i="73"/>
  <c r="AE73" i="73"/>
  <c r="AM73" i="73"/>
  <c r="AF73" i="73"/>
  <c r="AN73" i="73"/>
  <c r="AG73" i="73"/>
  <c r="AO73" i="73"/>
  <c r="AH73" i="73"/>
  <c r="Z73" i="73"/>
  <c r="D74" i="73"/>
  <c r="E74" i="73"/>
  <c r="F74" i="73"/>
  <c r="AQ72" i="73"/>
  <c r="AR72" i="73"/>
  <c r="IA72" i="73"/>
  <c r="AS72" i="73"/>
  <c r="FC72" i="73"/>
  <c r="HY72" i="73"/>
  <c r="HZ72" i="73"/>
  <c r="GN72" i="73"/>
  <c r="CD72" i="73"/>
  <c r="CC72" i="73"/>
  <c r="CE72" i="73"/>
  <c r="DO72" i="73"/>
  <c r="DQ72" i="73"/>
  <c r="IS72" i="73"/>
  <c r="GO72" i="73"/>
  <c r="GM72" i="73"/>
  <c r="DP72" i="73"/>
  <c r="FA72" i="73"/>
  <c r="FB72" i="73"/>
  <c r="C74" i="73"/>
  <c r="B75" i="73"/>
  <c r="FH73" i="73"/>
  <c r="CK73" i="73"/>
  <c r="CX73" i="73"/>
  <c r="FN73" i="73"/>
  <c r="CL73" i="73"/>
  <c r="GI73" i="73"/>
  <c r="CP73" i="73"/>
  <c r="GE73" i="73"/>
  <c r="GV73" i="73"/>
  <c r="FI73" i="73"/>
  <c r="GY73" i="73"/>
  <c r="DD73" i="73"/>
  <c r="DL73" i="73"/>
  <c r="HH73" i="73"/>
  <c r="HC73" i="73"/>
  <c r="GU73" i="73"/>
  <c r="GR73" i="73"/>
  <c r="HE73" i="73"/>
  <c r="FL73" i="73"/>
  <c r="GH73" i="73"/>
  <c r="HV73" i="73"/>
  <c r="GX73" i="73"/>
  <c r="GS73" i="73"/>
  <c r="HN73" i="73"/>
  <c r="DA73" i="73"/>
  <c r="GZ73" i="73"/>
  <c r="DJ73" i="73"/>
  <c r="FZ73" i="73"/>
  <c r="HQ73" i="73"/>
  <c r="CU73" i="73"/>
  <c r="DH73" i="73"/>
  <c r="GQ73" i="73"/>
  <c r="FK73" i="73"/>
  <c r="HB73" i="73"/>
  <c r="DI73" i="73"/>
  <c r="CH73" i="73"/>
  <c r="HF73" i="73"/>
  <c r="HS73" i="73"/>
  <c r="CM73" i="73"/>
  <c r="GA73" i="73"/>
  <c r="HA73" i="73"/>
  <c r="HI73" i="73"/>
  <c r="HR73" i="73"/>
  <c r="FO73" i="73"/>
  <c r="HW73" i="73"/>
  <c r="GT73" i="73"/>
  <c r="CI73" i="73"/>
  <c r="DM73" i="73"/>
  <c r="DK73" i="73"/>
  <c r="GC73" i="73"/>
  <c r="GJ73" i="73"/>
  <c r="GF73" i="73"/>
  <c r="CV73" i="73"/>
  <c r="HD73" i="73"/>
  <c r="GW73" i="73"/>
  <c r="FR73" i="73"/>
  <c r="CN73" i="73"/>
  <c r="CZ73" i="73"/>
  <c r="DC73" i="73"/>
  <c r="HU73" i="73"/>
  <c r="FQ73" i="73"/>
  <c r="FY73" i="73"/>
  <c r="CJ73" i="73"/>
  <c r="CO73" i="73"/>
  <c r="CT73" i="73"/>
  <c r="FV73" i="73"/>
  <c r="DB73" i="73"/>
  <c r="FW73" i="73"/>
  <c r="HK73" i="73"/>
  <c r="FE73" i="73"/>
  <c r="DF73" i="73"/>
  <c r="FP73" i="73"/>
  <c r="CQ73" i="73"/>
  <c r="CY73" i="73"/>
  <c r="FF73" i="73"/>
  <c r="HJ73" i="73"/>
  <c r="HL73" i="73"/>
  <c r="GK73" i="73"/>
  <c r="HM73" i="73"/>
  <c r="GB73" i="73"/>
  <c r="HT73" i="73"/>
  <c r="HO73" i="73"/>
  <c r="CR73" i="73"/>
  <c r="GD73" i="73"/>
  <c r="GG73" i="73"/>
  <c r="FJ73" i="73"/>
  <c r="FT73" i="73"/>
  <c r="FX73" i="73"/>
  <c r="DE73" i="73"/>
  <c r="CS73" i="73"/>
  <c r="FM73" i="73"/>
  <c r="FG73" i="73"/>
  <c r="HP73" i="73"/>
  <c r="FS73" i="73"/>
  <c r="CG73" i="73"/>
  <c r="DG73" i="73"/>
  <c r="EL74" i="73" l="1"/>
  <c r="ET74" i="73"/>
  <c r="EM74" i="73"/>
  <c r="EU74" i="73"/>
  <c r="EN74" i="73"/>
  <c r="EV74" i="73"/>
  <c r="EO74" i="73"/>
  <c r="EW74" i="73"/>
  <c r="EQ74" i="73"/>
  <c r="EY74" i="73"/>
  <c r="EJ74" i="73"/>
  <c r="ER74" i="73"/>
  <c r="EK74" i="73"/>
  <c r="EP74" i="73"/>
  <c r="ES74" i="73"/>
  <c r="EX74" i="73"/>
  <c r="DT74" i="73"/>
  <c r="EB74" i="73"/>
  <c r="DU74" i="73"/>
  <c r="EC74" i="73"/>
  <c r="DV74" i="73"/>
  <c r="ED74" i="73"/>
  <c r="DZ74" i="73"/>
  <c r="EH74" i="73"/>
  <c r="EF74" i="73"/>
  <c r="EG74" i="73"/>
  <c r="DS74" i="73"/>
  <c r="DW74" i="73"/>
  <c r="DX74" i="73"/>
  <c r="DY74" i="73"/>
  <c r="EA74" i="73"/>
  <c r="EE74" i="73"/>
  <c r="BL74" i="73"/>
  <c r="BR74" i="73"/>
  <c r="BX74" i="73"/>
  <c r="BM74" i="73"/>
  <c r="BS74" i="73"/>
  <c r="BY74" i="73"/>
  <c r="BO74" i="73"/>
  <c r="BU74" i="73"/>
  <c r="CA74" i="73"/>
  <c r="BQ74" i="73"/>
  <c r="BW74" i="73"/>
  <c r="BN74" i="73"/>
  <c r="BV74" i="73"/>
  <c r="BZ74" i="73"/>
  <c r="BP74" i="73"/>
  <c r="BT74" i="73"/>
  <c r="IF74" i="73"/>
  <c r="IL74" i="73"/>
  <c r="IR74" i="73"/>
  <c r="IG74" i="73"/>
  <c r="IM74" i="73"/>
  <c r="IE74" i="73"/>
  <c r="IO74" i="73"/>
  <c r="II74" i="73"/>
  <c r="IQ74" i="73"/>
  <c r="IJ74" i="73"/>
  <c r="IC74" i="73"/>
  <c r="IK74" i="73"/>
  <c r="ID74" i="73"/>
  <c r="IN74" i="73"/>
  <c r="IP74" i="73"/>
  <c r="IH74" i="73"/>
  <c r="AU74" i="73"/>
  <c r="BC74" i="73"/>
  <c r="AV74" i="73"/>
  <c r="BD74" i="73"/>
  <c r="AW74" i="73"/>
  <c r="BE74" i="73"/>
  <c r="AX74" i="73"/>
  <c r="BF74" i="73"/>
  <c r="AY74" i="73"/>
  <c r="BG74" i="73"/>
  <c r="AZ74" i="73"/>
  <c r="BH74" i="73"/>
  <c r="BA74" i="73"/>
  <c r="BI74" i="73"/>
  <c r="X74" i="73"/>
  <c r="Q74" i="73"/>
  <c r="I74" i="73"/>
  <c r="R74" i="73"/>
  <c r="T74" i="73"/>
  <c r="L74" i="73"/>
  <c r="BJ74" i="73"/>
  <c r="V74" i="73"/>
  <c r="M74" i="73"/>
  <c r="BB74" i="73"/>
  <c r="N74" i="73"/>
  <c r="O74" i="73"/>
  <c r="P74" i="73"/>
  <c r="S74" i="73"/>
  <c r="U74" i="73"/>
  <c r="W74" i="73"/>
  <c r="J74" i="73"/>
  <c r="K74" i="73"/>
  <c r="AB74" i="73"/>
  <c r="AJ74" i="73"/>
  <c r="AC74" i="73"/>
  <c r="AK74" i="73"/>
  <c r="AD74" i="73"/>
  <c r="AL74" i="73"/>
  <c r="AE74" i="73"/>
  <c r="AM74" i="73"/>
  <c r="AF74" i="73"/>
  <c r="AN74" i="73"/>
  <c r="AG74" i="73"/>
  <c r="AO74" i="73"/>
  <c r="AH74" i="73"/>
  <c r="AA74" i="73"/>
  <c r="AI74" i="73"/>
  <c r="Z74" i="73"/>
  <c r="A74" i="73"/>
  <c r="M10" i="111"/>
  <c r="D10" i="111"/>
  <c r="D75" i="73"/>
  <c r="E75" i="73"/>
  <c r="F75" i="73"/>
  <c r="AQ73" i="73"/>
  <c r="AR73" i="73"/>
  <c r="FC73" i="73"/>
  <c r="CE73" i="73"/>
  <c r="AS73" i="73"/>
  <c r="DP73" i="73"/>
  <c r="DO73" i="73"/>
  <c r="IS73" i="73"/>
  <c r="HY73" i="73"/>
  <c r="HZ73" i="73"/>
  <c r="GO73" i="73"/>
  <c r="FB73" i="73"/>
  <c r="FA73" i="73"/>
  <c r="GM73" i="73"/>
  <c r="GN73" i="73"/>
  <c r="DQ73" i="73"/>
  <c r="CC73" i="73"/>
  <c r="CD73" i="73"/>
  <c r="IA73" i="73"/>
  <c r="C75" i="73"/>
  <c r="B76" i="73"/>
  <c r="HH74" i="73"/>
  <c r="GZ74" i="73"/>
  <c r="GF74" i="73"/>
  <c r="CN74" i="73"/>
  <c r="GY74" i="73"/>
  <c r="DA74" i="73"/>
  <c r="FN74" i="73"/>
  <c r="DL74" i="73"/>
  <c r="HF74" i="73"/>
  <c r="CQ74" i="73"/>
  <c r="FS74" i="73"/>
  <c r="GJ74" i="73"/>
  <c r="FY74" i="73"/>
  <c r="GI74" i="73"/>
  <c r="CH74" i="73"/>
  <c r="GS74" i="73"/>
  <c r="CG74" i="73"/>
  <c r="GE74" i="73"/>
  <c r="HV74" i="73"/>
  <c r="HS74" i="73"/>
  <c r="DG74" i="73"/>
  <c r="HN74" i="73"/>
  <c r="DE74" i="73"/>
  <c r="HI74" i="73"/>
  <c r="CI74" i="73"/>
  <c r="DM74" i="73"/>
  <c r="FZ74" i="73"/>
  <c r="DC74" i="73"/>
  <c r="GU74" i="73"/>
  <c r="FE74" i="73"/>
  <c r="FX74" i="73"/>
  <c r="DJ74" i="73"/>
  <c r="HP74" i="73"/>
  <c r="HC74" i="73"/>
  <c r="GD74" i="73"/>
  <c r="HQ74" i="73"/>
  <c r="CV74" i="73"/>
  <c r="FQ74" i="73"/>
  <c r="CM74" i="73"/>
  <c r="CX74" i="73"/>
  <c r="GK74" i="73"/>
  <c r="GX74" i="73"/>
  <c r="FO74" i="73"/>
  <c r="DK74" i="73"/>
  <c r="HE74" i="73"/>
  <c r="GR74" i="73"/>
  <c r="CK74" i="73"/>
  <c r="CT74" i="73"/>
  <c r="FI74" i="73"/>
  <c r="CO74" i="73"/>
  <c r="CS74" i="73"/>
  <c r="CU74" i="73"/>
  <c r="GB74" i="73"/>
  <c r="HB74" i="73"/>
  <c r="FG74" i="73"/>
  <c r="GV74" i="73"/>
  <c r="HU74" i="73"/>
  <c r="GW74" i="73"/>
  <c r="HR74" i="73"/>
  <c r="HO74" i="73"/>
  <c r="FP74" i="73"/>
  <c r="DF74" i="73"/>
  <c r="CJ74" i="73"/>
  <c r="FL74" i="73"/>
  <c r="FK74" i="73"/>
  <c r="DD74" i="73"/>
  <c r="FM74" i="73"/>
  <c r="HK74" i="73"/>
  <c r="GA74" i="73"/>
  <c r="HL74" i="73"/>
  <c r="FJ74" i="73"/>
  <c r="DB74" i="73"/>
  <c r="DH74" i="73"/>
  <c r="GT74" i="73"/>
  <c r="HT74" i="73"/>
  <c r="FH74" i="73"/>
  <c r="FT74" i="73"/>
  <c r="GH74" i="73"/>
  <c r="CY74" i="73"/>
  <c r="HJ74" i="73"/>
  <c r="CZ74" i="73"/>
  <c r="CL74" i="73"/>
  <c r="CP74" i="73"/>
  <c r="HM74" i="73"/>
  <c r="DI74" i="73"/>
  <c r="HA74" i="73"/>
  <c r="FW74" i="73"/>
  <c r="HD74" i="73"/>
  <c r="GG74" i="73"/>
  <c r="FF74" i="73"/>
  <c r="CR74" i="73"/>
  <c r="FV74" i="73"/>
  <c r="FR74" i="73"/>
  <c r="GC74" i="73"/>
  <c r="GQ74" i="73"/>
  <c r="HW74" i="73"/>
  <c r="DI75" i="73"/>
  <c r="EL75" i="73" l="1"/>
  <c r="ET75" i="73"/>
  <c r="EM75" i="73"/>
  <c r="EU75" i="73"/>
  <c r="EN75" i="73"/>
  <c r="EV75" i="73"/>
  <c r="EO75" i="73"/>
  <c r="EW75" i="73"/>
  <c r="EQ75" i="73"/>
  <c r="EY75" i="73"/>
  <c r="EJ75" i="73"/>
  <c r="ER75" i="73"/>
  <c r="EX75" i="73"/>
  <c r="EK75" i="73"/>
  <c r="EP75" i="73"/>
  <c r="ES75" i="73"/>
  <c r="DT75" i="73"/>
  <c r="EB75" i="73"/>
  <c r="DU75" i="73"/>
  <c r="EC75" i="73"/>
  <c r="DV75" i="73"/>
  <c r="ED75" i="73"/>
  <c r="DZ75" i="73"/>
  <c r="EH75" i="73"/>
  <c r="EF75" i="73"/>
  <c r="EG75" i="73"/>
  <c r="DS75" i="73"/>
  <c r="DW75" i="73"/>
  <c r="DX75" i="73"/>
  <c r="DY75" i="73"/>
  <c r="EA75" i="73"/>
  <c r="EE75" i="73"/>
  <c r="BN75" i="73"/>
  <c r="BT75" i="73"/>
  <c r="BZ75" i="73"/>
  <c r="BO75" i="73"/>
  <c r="BU75" i="73"/>
  <c r="CA75" i="73"/>
  <c r="BQ75" i="73"/>
  <c r="BW75" i="73"/>
  <c r="BM75" i="73"/>
  <c r="BS75" i="73"/>
  <c r="BY75" i="73"/>
  <c r="BL75" i="73"/>
  <c r="BP75" i="73"/>
  <c r="BX75" i="73"/>
  <c r="BR75" i="73"/>
  <c r="BV75" i="73"/>
  <c r="IH75" i="73"/>
  <c r="IN75" i="73"/>
  <c r="IC75" i="73"/>
  <c r="II75" i="73"/>
  <c r="IO75" i="73"/>
  <c r="IG75" i="73"/>
  <c r="IQ75" i="73"/>
  <c r="IK75" i="73"/>
  <c r="ID75" i="73"/>
  <c r="IL75" i="73"/>
  <c r="IE75" i="73"/>
  <c r="IM75" i="73"/>
  <c r="IF75" i="73"/>
  <c r="IP75" i="73"/>
  <c r="IJ75" i="73"/>
  <c r="IR75" i="73"/>
  <c r="AU75" i="73"/>
  <c r="BC75" i="73"/>
  <c r="AV75" i="73"/>
  <c r="BD75" i="73"/>
  <c r="AW75" i="73"/>
  <c r="BE75" i="73"/>
  <c r="AX75" i="73"/>
  <c r="BF75" i="73"/>
  <c r="AY75" i="73"/>
  <c r="BG75" i="73"/>
  <c r="AZ75" i="73"/>
  <c r="BH75" i="73"/>
  <c r="BA75" i="73"/>
  <c r="BI75" i="73"/>
  <c r="BB75" i="73"/>
  <c r="BJ75" i="73"/>
  <c r="X75" i="73"/>
  <c r="Q75" i="73"/>
  <c r="I75" i="73"/>
  <c r="R75" i="73"/>
  <c r="T75" i="73"/>
  <c r="L75" i="73"/>
  <c r="V75" i="73"/>
  <c r="U75" i="73"/>
  <c r="O75" i="73"/>
  <c r="W75" i="73"/>
  <c r="P75" i="73"/>
  <c r="J75" i="73"/>
  <c r="K75" i="73"/>
  <c r="S75" i="73"/>
  <c r="N75" i="73"/>
  <c r="M75" i="73"/>
  <c r="AC75" i="73"/>
  <c r="AK75" i="73"/>
  <c r="AD75" i="73"/>
  <c r="AL75" i="73"/>
  <c r="AE75" i="73"/>
  <c r="AM75" i="73"/>
  <c r="AF75" i="73"/>
  <c r="AN75" i="73"/>
  <c r="AG75" i="73"/>
  <c r="AO75" i="73"/>
  <c r="AH75" i="73"/>
  <c r="AA75" i="73"/>
  <c r="AI75" i="73"/>
  <c r="AB75" i="73"/>
  <c r="AJ75" i="73"/>
  <c r="Z75" i="73"/>
  <c r="A75" i="73"/>
  <c r="M11" i="111"/>
  <c r="D11" i="111"/>
  <c r="D76" i="73"/>
  <c r="E76" i="73"/>
  <c r="F76" i="73"/>
  <c r="CE74" i="73"/>
  <c r="X10" i="111" s="1"/>
  <c r="AR74" i="73"/>
  <c r="AF10" i="111" s="1"/>
  <c r="AQ74" i="73"/>
  <c r="HZ74" i="73"/>
  <c r="AK10" i="111" s="1"/>
  <c r="HY74" i="73"/>
  <c r="J10" i="111" s="1"/>
  <c r="GO74" i="73"/>
  <c r="AA10" i="111" s="1"/>
  <c r="CD74" i="73"/>
  <c r="AG10" i="111" s="1"/>
  <c r="CC74" i="73"/>
  <c r="F10" i="111" s="1"/>
  <c r="IA74" i="73"/>
  <c r="AB10" i="111" s="1"/>
  <c r="GN74" i="73"/>
  <c r="AJ10" i="111" s="1"/>
  <c r="GM74" i="73"/>
  <c r="I10" i="111" s="1"/>
  <c r="DQ74" i="73"/>
  <c r="Y10" i="111" s="1"/>
  <c r="FC74" i="73"/>
  <c r="Z10" i="111" s="1"/>
  <c r="AS74" i="73"/>
  <c r="W10" i="111" s="1"/>
  <c r="DP74" i="73"/>
  <c r="AH10" i="111" s="1"/>
  <c r="DO74" i="73"/>
  <c r="G10" i="111" s="1"/>
  <c r="FA74" i="73"/>
  <c r="H10" i="111" s="1"/>
  <c r="FB74" i="73"/>
  <c r="AI10" i="111" s="1"/>
  <c r="IS74" i="73"/>
  <c r="C76" i="73"/>
  <c r="A76" i="73" s="1"/>
  <c r="B77" i="73"/>
  <c r="CV75" i="73"/>
  <c r="CG75" i="73"/>
  <c r="DF75" i="73"/>
  <c r="DK75" i="73"/>
  <c r="HN75" i="73"/>
  <c r="HQ75" i="73"/>
  <c r="HP75" i="73"/>
  <c r="HW75" i="73"/>
  <c r="FQ75" i="73"/>
  <c r="GT75" i="73"/>
  <c r="CM75" i="73"/>
  <c r="DD75" i="73"/>
  <c r="HA75" i="73"/>
  <c r="FR75" i="73"/>
  <c r="HU75" i="73"/>
  <c r="CX75" i="73"/>
  <c r="CI75" i="73"/>
  <c r="HM75" i="73"/>
  <c r="CS75" i="73"/>
  <c r="HS75" i="73"/>
  <c r="GQ75" i="73"/>
  <c r="FX75" i="73"/>
  <c r="CR75" i="73"/>
  <c r="FV75" i="73"/>
  <c r="CL75" i="73"/>
  <c r="CP75" i="73"/>
  <c r="FF75" i="73"/>
  <c r="HE75" i="73"/>
  <c r="HB75" i="73"/>
  <c r="GD75" i="73"/>
  <c r="FM75" i="73"/>
  <c r="CZ75" i="73"/>
  <c r="CY75" i="73"/>
  <c r="GA75" i="73"/>
  <c r="GI75" i="73"/>
  <c r="DC75" i="73"/>
  <c r="DL75" i="73"/>
  <c r="DH75" i="73"/>
  <c r="GF75" i="73"/>
  <c r="HJ75" i="73"/>
  <c r="DB75" i="73"/>
  <c r="FY75" i="73"/>
  <c r="FL75" i="73"/>
  <c r="GW75" i="73"/>
  <c r="GH75" i="73"/>
  <c r="HD75" i="73"/>
  <c r="GZ75" i="73"/>
  <c r="FJ75" i="73"/>
  <c r="GU75" i="73"/>
  <c r="CO75" i="73"/>
  <c r="GG75" i="73"/>
  <c r="HO75" i="73"/>
  <c r="FO75" i="73"/>
  <c r="CU75" i="73"/>
  <c r="DJ75" i="73"/>
  <c r="CT75" i="73"/>
  <c r="FI75" i="73"/>
  <c r="FG75" i="73"/>
  <c r="GV75" i="73"/>
  <c r="HT75" i="73"/>
  <c r="CH75" i="73"/>
  <c r="DE75" i="73"/>
  <c r="DG75" i="73"/>
  <c r="FT75" i="73"/>
  <c r="HR75" i="73"/>
  <c r="GR75" i="73"/>
  <c r="HK75" i="73"/>
  <c r="FZ75" i="73"/>
  <c r="HV75" i="73"/>
  <c r="GY75" i="73"/>
  <c r="CK75" i="73"/>
  <c r="FP75" i="73"/>
  <c r="GK75" i="73"/>
  <c r="HC75" i="73"/>
  <c r="HF75" i="73"/>
  <c r="CQ75" i="73"/>
  <c r="DA75" i="73"/>
  <c r="GX75" i="73"/>
  <c r="HH75" i="73"/>
  <c r="GB75" i="73"/>
  <c r="FE75" i="73"/>
  <c r="GE75" i="73"/>
  <c r="GC75" i="73"/>
  <c r="GJ75" i="73"/>
  <c r="GS75" i="73"/>
  <c r="FS75" i="73"/>
  <c r="FH75" i="73"/>
  <c r="HL75" i="73"/>
  <c r="CN75" i="73"/>
  <c r="CJ75" i="73"/>
  <c r="DM75" i="73"/>
  <c r="FN75" i="73"/>
  <c r="HI75" i="73"/>
  <c r="FK75" i="73"/>
  <c r="FW75" i="73"/>
  <c r="EL76" i="73" l="1"/>
  <c r="ET76" i="73"/>
  <c r="EM76" i="73"/>
  <c r="EU76" i="73"/>
  <c r="EN76" i="73"/>
  <c r="EV76" i="73"/>
  <c r="EO76" i="73"/>
  <c r="EW76" i="73"/>
  <c r="EQ76" i="73"/>
  <c r="EY76" i="73"/>
  <c r="EJ76" i="73"/>
  <c r="ER76" i="73"/>
  <c r="EK76" i="73"/>
  <c r="EP76" i="73"/>
  <c r="ES76" i="73"/>
  <c r="EX76" i="73"/>
  <c r="DT76" i="73"/>
  <c r="EB76" i="73"/>
  <c r="DU76" i="73"/>
  <c r="EC76" i="73"/>
  <c r="DV76" i="73"/>
  <c r="ED76" i="73"/>
  <c r="DZ76" i="73"/>
  <c r="EH76" i="73"/>
  <c r="EF76" i="73"/>
  <c r="EG76" i="73"/>
  <c r="DS76" i="73"/>
  <c r="DW76" i="73"/>
  <c r="DX76" i="73"/>
  <c r="DY76" i="73"/>
  <c r="EA76" i="73"/>
  <c r="EE76" i="73"/>
  <c r="BP76" i="73"/>
  <c r="BQ76" i="73"/>
  <c r="BW76" i="73"/>
  <c r="BM76" i="73"/>
  <c r="BS76" i="73"/>
  <c r="BY76" i="73"/>
  <c r="BO76" i="73"/>
  <c r="BU76" i="73"/>
  <c r="CA76" i="73"/>
  <c r="BN76" i="73"/>
  <c r="BR76" i="73"/>
  <c r="BX76" i="73"/>
  <c r="BZ76" i="73"/>
  <c r="BL76" i="73"/>
  <c r="BT76" i="73"/>
  <c r="ID76" i="73"/>
  <c r="IJ76" i="73"/>
  <c r="IP76" i="73"/>
  <c r="BV76" i="73"/>
  <c r="IE76" i="73"/>
  <c r="IK76" i="73"/>
  <c r="IQ76" i="73"/>
  <c r="II76" i="73"/>
  <c r="IC76" i="73"/>
  <c r="IM76" i="73"/>
  <c r="IF76" i="73"/>
  <c r="IN76" i="73"/>
  <c r="IG76" i="73"/>
  <c r="IO76" i="73"/>
  <c r="IH76" i="73"/>
  <c r="IR76" i="73"/>
  <c r="IL76" i="73"/>
  <c r="AU76" i="73"/>
  <c r="BC76" i="73"/>
  <c r="AV76" i="73"/>
  <c r="BD76" i="73"/>
  <c r="AW76" i="73"/>
  <c r="BE76" i="73"/>
  <c r="AX76" i="73"/>
  <c r="BF76" i="73"/>
  <c r="AY76" i="73"/>
  <c r="BG76" i="73"/>
  <c r="AZ76" i="73"/>
  <c r="BH76" i="73"/>
  <c r="BA76" i="73"/>
  <c r="BI76" i="73"/>
  <c r="X76" i="73"/>
  <c r="BB76" i="73"/>
  <c r="Q76" i="73"/>
  <c r="BJ76" i="73"/>
  <c r="R76" i="73"/>
  <c r="T76" i="73"/>
  <c r="V76" i="73"/>
  <c r="N76" i="73"/>
  <c r="O76" i="73"/>
  <c r="W76" i="73"/>
  <c r="P76" i="73"/>
  <c r="K76" i="73"/>
  <c r="S76" i="73"/>
  <c r="I76" i="73"/>
  <c r="U76" i="73"/>
  <c r="J76" i="73"/>
  <c r="L76" i="73"/>
  <c r="M76" i="73"/>
  <c r="AD76" i="73"/>
  <c r="AL76" i="73"/>
  <c r="AE76" i="73"/>
  <c r="AM76" i="73"/>
  <c r="AF76" i="73"/>
  <c r="AN76" i="73"/>
  <c r="AG76" i="73"/>
  <c r="AO76" i="73"/>
  <c r="AH76" i="73"/>
  <c r="AA76" i="73"/>
  <c r="AI76" i="73"/>
  <c r="AB76" i="73"/>
  <c r="AJ76" i="73"/>
  <c r="AC76" i="73"/>
  <c r="AK76" i="73"/>
  <c r="Z76" i="73"/>
  <c r="P10" i="111"/>
  <c r="Q10" i="111"/>
  <c r="N10" i="111"/>
  <c r="S10" i="111"/>
  <c r="O10" i="111"/>
  <c r="R10" i="111"/>
  <c r="E10" i="111"/>
  <c r="D77" i="73"/>
  <c r="E77" i="73"/>
  <c r="F77" i="73"/>
  <c r="AS75" i="73"/>
  <c r="W11" i="111" s="1"/>
  <c r="GO75" i="73"/>
  <c r="AA11" i="111" s="1"/>
  <c r="GM75" i="73"/>
  <c r="I11" i="111" s="1"/>
  <c r="GN75" i="73"/>
  <c r="AJ11" i="111" s="1"/>
  <c r="AR75" i="73"/>
  <c r="AF11" i="111" s="1"/>
  <c r="AQ75" i="73"/>
  <c r="CE75" i="73"/>
  <c r="X11" i="111" s="1"/>
  <c r="DP75" i="73"/>
  <c r="AH11" i="111" s="1"/>
  <c r="DO75" i="73"/>
  <c r="G11" i="111" s="1"/>
  <c r="FC75" i="73"/>
  <c r="Z11" i="111" s="1"/>
  <c r="FA75" i="73"/>
  <c r="H11" i="111" s="1"/>
  <c r="HY75" i="73"/>
  <c r="J11" i="111" s="1"/>
  <c r="HZ75" i="73"/>
  <c r="AK11" i="111" s="1"/>
  <c r="DQ75" i="73"/>
  <c r="Y11" i="111" s="1"/>
  <c r="IS75" i="73"/>
  <c r="IA75" i="73"/>
  <c r="AB11" i="111" s="1"/>
  <c r="FB75" i="73"/>
  <c r="AI11" i="111" s="1"/>
  <c r="CC75" i="73"/>
  <c r="F11" i="111" s="1"/>
  <c r="CD75" i="73"/>
  <c r="AG11" i="111" s="1"/>
  <c r="C77" i="73"/>
  <c r="A77" i="73" s="1"/>
  <c r="B78" i="73"/>
  <c r="FE76" i="73"/>
  <c r="CK76" i="73"/>
  <c r="GF76" i="73"/>
  <c r="CR76" i="73"/>
  <c r="GA76" i="73"/>
  <c r="HN76" i="73"/>
  <c r="GK76" i="73"/>
  <c r="FI76" i="73"/>
  <c r="DH76" i="73"/>
  <c r="FQ76" i="73"/>
  <c r="DK76" i="73"/>
  <c r="HI76" i="73"/>
  <c r="CX76" i="73"/>
  <c r="HD76" i="73"/>
  <c r="DL76" i="73"/>
  <c r="DG76" i="73"/>
  <c r="HW76" i="73"/>
  <c r="HQ76" i="73"/>
  <c r="GB76" i="73"/>
  <c r="GQ76" i="73"/>
  <c r="GX76" i="73"/>
  <c r="HE76" i="73"/>
  <c r="HV76" i="73"/>
  <c r="FG76" i="73"/>
  <c r="GJ76" i="73"/>
  <c r="CP76" i="73"/>
  <c r="HP76" i="73"/>
  <c r="FF76" i="73"/>
  <c r="GE76" i="73"/>
  <c r="FP76" i="73"/>
  <c r="FL76" i="73"/>
  <c r="CL76" i="73"/>
  <c r="FW76" i="73"/>
  <c r="FV76" i="73"/>
  <c r="DC76" i="73"/>
  <c r="HA76" i="73"/>
  <c r="GV76" i="73"/>
  <c r="HK76" i="73"/>
  <c r="HC76" i="73"/>
  <c r="DB76" i="73"/>
  <c r="CJ76" i="73"/>
  <c r="FJ76" i="73"/>
  <c r="FZ76" i="73"/>
  <c r="FS76" i="73"/>
  <c r="HH76" i="73"/>
  <c r="FH76" i="73"/>
  <c r="GU76" i="73"/>
  <c r="FX76" i="73"/>
  <c r="HR76" i="73"/>
  <c r="FN76" i="73"/>
  <c r="FK76" i="73"/>
  <c r="DD76" i="73"/>
  <c r="FO76" i="73"/>
  <c r="FY76" i="73"/>
  <c r="HJ76" i="73"/>
  <c r="GW76" i="73"/>
  <c r="CU76" i="73"/>
  <c r="GY76" i="73"/>
  <c r="DF76" i="73"/>
  <c r="GH76" i="73"/>
  <c r="CZ76" i="73"/>
  <c r="HU76" i="73"/>
  <c r="HB76" i="73"/>
  <c r="HS76" i="73"/>
  <c r="CN76" i="73"/>
  <c r="GG76" i="73"/>
  <c r="DE76" i="73"/>
  <c r="FT76" i="73"/>
  <c r="FM76" i="73"/>
  <c r="CG76" i="73"/>
  <c r="HT76" i="73"/>
  <c r="CY76" i="73"/>
  <c r="HO76" i="73"/>
  <c r="CH76" i="73"/>
  <c r="GI76" i="73"/>
  <c r="CT76" i="73"/>
  <c r="CS76" i="73"/>
  <c r="CO76" i="73"/>
  <c r="GD76" i="73"/>
  <c r="GS76" i="73"/>
  <c r="CV76" i="73"/>
  <c r="FR76" i="73"/>
  <c r="HF76" i="73"/>
  <c r="CI76" i="73"/>
  <c r="HM76" i="73"/>
  <c r="DI76" i="73"/>
  <c r="GT76" i="73"/>
  <c r="DJ76" i="73"/>
  <c r="GR76" i="73"/>
  <c r="CM76" i="73"/>
  <c r="GZ76" i="73"/>
  <c r="DM76" i="73"/>
  <c r="DA76" i="73"/>
  <c r="GC76" i="73"/>
  <c r="CQ76" i="73"/>
  <c r="HL76" i="73"/>
  <c r="EL77" i="73" l="1"/>
  <c r="ET77" i="73"/>
  <c r="EM77" i="73"/>
  <c r="EU77" i="73"/>
  <c r="EN77" i="73"/>
  <c r="EV77" i="73"/>
  <c r="EO77" i="73"/>
  <c r="EW77" i="73"/>
  <c r="EQ77" i="73"/>
  <c r="EY77" i="73"/>
  <c r="EJ77" i="73"/>
  <c r="ER77" i="73"/>
  <c r="EX77" i="73"/>
  <c r="EK77" i="73"/>
  <c r="EP77" i="73"/>
  <c r="DT77" i="73"/>
  <c r="EB77" i="73"/>
  <c r="DU77" i="73"/>
  <c r="EC77" i="73"/>
  <c r="DV77" i="73"/>
  <c r="ED77" i="73"/>
  <c r="ES77" i="73"/>
  <c r="DZ77" i="73"/>
  <c r="EH77" i="73"/>
  <c r="EF77" i="73"/>
  <c r="EG77" i="73"/>
  <c r="DS77" i="73"/>
  <c r="DW77" i="73"/>
  <c r="DX77" i="73"/>
  <c r="DY77" i="73"/>
  <c r="EA77" i="73"/>
  <c r="EE77" i="73"/>
  <c r="BM77" i="73"/>
  <c r="BS77" i="73"/>
  <c r="BY77" i="73"/>
  <c r="BO77" i="73"/>
  <c r="BU77" i="73"/>
  <c r="CA77" i="73"/>
  <c r="BQ77" i="73"/>
  <c r="BW77" i="73"/>
  <c r="BL77" i="73"/>
  <c r="BX77" i="73"/>
  <c r="BN77" i="73"/>
  <c r="BZ77" i="73"/>
  <c r="BT77" i="73"/>
  <c r="BP77" i="73"/>
  <c r="BR77" i="73"/>
  <c r="BV77" i="73"/>
  <c r="IF77" i="73"/>
  <c r="IL77" i="73"/>
  <c r="IR77" i="73"/>
  <c r="IG77" i="73"/>
  <c r="IM77" i="73"/>
  <c r="IC77" i="73"/>
  <c r="IK77" i="73"/>
  <c r="IE77" i="73"/>
  <c r="IO77" i="73"/>
  <c r="IH77" i="73"/>
  <c r="IP77" i="73"/>
  <c r="II77" i="73"/>
  <c r="IQ77" i="73"/>
  <c r="IJ77" i="73"/>
  <c r="ID77" i="73"/>
  <c r="IN77" i="73"/>
  <c r="AU77" i="73"/>
  <c r="BC77" i="73"/>
  <c r="AV77" i="73"/>
  <c r="BD77" i="73"/>
  <c r="AW77" i="73"/>
  <c r="BE77" i="73"/>
  <c r="AX77" i="73"/>
  <c r="BF77" i="73"/>
  <c r="AY77" i="73"/>
  <c r="BG77" i="73"/>
  <c r="AZ77" i="73"/>
  <c r="BH77" i="73"/>
  <c r="BA77" i="73"/>
  <c r="BI77" i="73"/>
  <c r="X77" i="73"/>
  <c r="Q77" i="73"/>
  <c r="R77" i="73"/>
  <c r="BB77" i="73"/>
  <c r="BJ77" i="73"/>
  <c r="T77" i="73"/>
  <c r="V77" i="73"/>
  <c r="O77" i="73"/>
  <c r="P77" i="73"/>
  <c r="I77" i="73"/>
  <c r="J77" i="73"/>
  <c r="K77" i="73"/>
  <c r="S77" i="73"/>
  <c r="L77" i="73"/>
  <c r="U77" i="73"/>
  <c r="M77" i="73"/>
  <c r="W77" i="73"/>
  <c r="N77" i="73"/>
  <c r="AE77" i="73"/>
  <c r="AM77" i="73"/>
  <c r="AF77" i="73"/>
  <c r="AN77" i="73"/>
  <c r="AG77" i="73"/>
  <c r="AO77" i="73"/>
  <c r="AH77" i="73"/>
  <c r="AA77" i="73"/>
  <c r="AI77" i="73"/>
  <c r="AB77" i="73"/>
  <c r="AJ77" i="73"/>
  <c r="AC77" i="73"/>
  <c r="AK77" i="73"/>
  <c r="AD77" i="73"/>
  <c r="AL77" i="73"/>
  <c r="Z77" i="73"/>
  <c r="Q11" i="111"/>
  <c r="P11" i="111"/>
  <c r="N11" i="111"/>
  <c r="S11" i="111"/>
  <c r="O11" i="111"/>
  <c r="R11" i="111"/>
  <c r="E11" i="111"/>
  <c r="F78" i="73"/>
  <c r="E78" i="73"/>
  <c r="D78" i="73"/>
  <c r="GN76" i="73"/>
  <c r="GM76" i="73"/>
  <c r="FC76" i="73"/>
  <c r="AS76" i="73"/>
  <c r="CE76" i="73"/>
  <c r="GO76" i="73"/>
  <c r="HY76" i="73"/>
  <c r="HZ76" i="73"/>
  <c r="IS76" i="73"/>
  <c r="DP76" i="73"/>
  <c r="DO76" i="73"/>
  <c r="IA76" i="73"/>
  <c r="DQ76" i="73"/>
  <c r="FA76" i="73"/>
  <c r="FB76" i="73"/>
  <c r="CD76" i="73"/>
  <c r="CC76" i="73"/>
  <c r="AQ76" i="73"/>
  <c r="AR76" i="73"/>
  <c r="C78" i="73"/>
  <c r="A78" i="73" s="1"/>
  <c r="B79" i="73"/>
  <c r="DI77" i="73"/>
  <c r="FO77" i="73"/>
  <c r="HM77" i="73"/>
  <c r="CN77" i="73"/>
  <c r="GT77" i="73"/>
  <c r="GS77" i="73"/>
  <c r="GD77" i="73"/>
  <c r="CV77" i="73"/>
  <c r="FI77" i="73"/>
  <c r="FS77" i="73"/>
  <c r="CX77" i="73"/>
  <c r="FV77" i="73"/>
  <c r="GB77" i="73"/>
  <c r="HC77" i="73"/>
  <c r="DB77" i="73"/>
  <c r="DH77" i="73"/>
  <c r="CR77" i="73"/>
  <c r="FE77" i="73"/>
  <c r="HD77" i="73"/>
  <c r="FJ77" i="73"/>
  <c r="FF77" i="73"/>
  <c r="GG77" i="73"/>
  <c r="FP77" i="73"/>
  <c r="CT77" i="73"/>
  <c r="GY77" i="73"/>
  <c r="HK77" i="73"/>
  <c r="DC77" i="73"/>
  <c r="HS77" i="73"/>
  <c r="HR77" i="73"/>
  <c r="CU77" i="73"/>
  <c r="CO77" i="73"/>
  <c r="GA77" i="73"/>
  <c r="HB77" i="73"/>
  <c r="GI77" i="73"/>
  <c r="HF77" i="73"/>
  <c r="CZ77" i="73"/>
  <c r="DL77" i="73"/>
  <c r="HJ77" i="73"/>
  <c r="GZ77" i="73"/>
  <c r="FZ77" i="73"/>
  <c r="HW77" i="73"/>
  <c r="CP77" i="73"/>
  <c r="GW77" i="73"/>
  <c r="CY77" i="73"/>
  <c r="GX77" i="73"/>
  <c r="CQ77" i="73"/>
  <c r="FH77" i="73"/>
  <c r="FX77" i="73"/>
  <c r="HQ77" i="73"/>
  <c r="HN77" i="73"/>
  <c r="HH77" i="73"/>
  <c r="GE77" i="73"/>
  <c r="CJ77" i="73"/>
  <c r="GK77" i="73"/>
  <c r="GJ77" i="73"/>
  <c r="GC77" i="73"/>
  <c r="CK77" i="73"/>
  <c r="HA77" i="73"/>
  <c r="HI77" i="73"/>
  <c r="GH77" i="73"/>
  <c r="HV77" i="73"/>
  <c r="FY77" i="73"/>
  <c r="DJ77" i="73"/>
  <c r="FT77" i="73"/>
  <c r="DA77" i="73"/>
  <c r="DF77" i="73"/>
  <c r="FN77" i="73"/>
  <c r="DG77" i="73"/>
  <c r="CL77" i="73"/>
  <c r="HL77" i="73"/>
  <c r="FG77" i="73"/>
  <c r="CI77" i="73"/>
  <c r="HP77" i="73"/>
  <c r="DK77" i="73"/>
  <c r="DD77" i="73"/>
  <c r="GQ77" i="73"/>
  <c r="GV77" i="73"/>
  <c r="DM77" i="73"/>
  <c r="GF77" i="73"/>
  <c r="FW77" i="73"/>
  <c r="CG77" i="73"/>
  <c r="GR77" i="73"/>
  <c r="DE77" i="73"/>
  <c r="FK77" i="73"/>
  <c r="HO77" i="73"/>
  <c r="GU77" i="73"/>
  <c r="FM77" i="73"/>
  <c r="HE77" i="73"/>
  <c r="FL77" i="73"/>
  <c r="FQ77" i="73"/>
  <c r="HT77" i="73"/>
  <c r="CS77" i="73"/>
  <c r="HU77" i="73"/>
  <c r="FR77" i="73"/>
  <c r="CM77" i="73"/>
  <c r="CH77" i="73"/>
  <c r="EL78" i="73" l="1"/>
  <c r="ET78" i="73"/>
  <c r="EM78" i="73"/>
  <c r="EU78" i="73"/>
  <c r="EN78" i="73"/>
  <c r="EV78" i="73"/>
  <c r="EO78" i="73"/>
  <c r="EW78" i="73"/>
  <c r="EQ78" i="73"/>
  <c r="EY78" i="73"/>
  <c r="EJ78" i="73"/>
  <c r="ER78" i="73"/>
  <c r="EK78" i="73"/>
  <c r="EP78" i="73"/>
  <c r="ES78" i="73"/>
  <c r="EX78" i="73"/>
  <c r="DT78" i="73"/>
  <c r="EB78" i="73"/>
  <c r="DU78" i="73"/>
  <c r="EC78" i="73"/>
  <c r="DV78" i="73"/>
  <c r="ED78" i="73"/>
  <c r="DZ78" i="73"/>
  <c r="EH78" i="73"/>
  <c r="EF78" i="73"/>
  <c r="EG78" i="73"/>
  <c r="DS78" i="73"/>
  <c r="DW78" i="73"/>
  <c r="DX78" i="73"/>
  <c r="DY78" i="73"/>
  <c r="EA78" i="73"/>
  <c r="EE78" i="73"/>
  <c r="BO78" i="73"/>
  <c r="BU78" i="73"/>
  <c r="CA78" i="73"/>
  <c r="BQ78" i="73"/>
  <c r="BW78" i="73"/>
  <c r="BM78" i="73"/>
  <c r="BS78" i="73"/>
  <c r="BY78" i="73"/>
  <c r="BT78" i="73"/>
  <c r="BV78" i="73"/>
  <c r="BP78" i="73"/>
  <c r="BR78" i="73"/>
  <c r="BX78" i="73"/>
  <c r="BL78" i="73"/>
  <c r="BN78" i="73"/>
  <c r="BZ78" i="73"/>
  <c r="IC78" i="73"/>
  <c r="II78" i="73"/>
  <c r="IE78" i="73"/>
  <c r="IL78" i="73"/>
  <c r="IR78" i="73"/>
  <c r="IG78" i="73"/>
  <c r="IN78" i="73"/>
  <c r="IH78" i="73"/>
  <c r="IO78" i="73"/>
  <c r="IJ78" i="73"/>
  <c r="IP78" i="73"/>
  <c r="ID78" i="73"/>
  <c r="IK78" i="73"/>
  <c r="IQ78" i="73"/>
  <c r="IF78" i="73"/>
  <c r="IM78" i="73"/>
  <c r="AU78" i="73"/>
  <c r="BC78" i="73"/>
  <c r="AV78" i="73"/>
  <c r="BD78" i="73"/>
  <c r="AW78" i="73"/>
  <c r="BE78" i="73"/>
  <c r="AX78" i="73"/>
  <c r="BF78" i="73"/>
  <c r="AY78" i="73"/>
  <c r="BG78" i="73"/>
  <c r="AZ78" i="73"/>
  <c r="BH78" i="73"/>
  <c r="BA78" i="73"/>
  <c r="BI78" i="73"/>
  <c r="X78" i="73"/>
  <c r="Q78" i="73"/>
  <c r="R78" i="73"/>
  <c r="T78" i="73"/>
  <c r="BJ78" i="73"/>
  <c r="V78" i="73"/>
  <c r="S78" i="73"/>
  <c r="O78" i="73"/>
  <c r="K78" i="73"/>
  <c r="U78" i="73"/>
  <c r="P78" i="73"/>
  <c r="BB78" i="73"/>
  <c r="W78" i="73"/>
  <c r="I78" i="73"/>
  <c r="J78" i="73"/>
  <c r="L78" i="73"/>
  <c r="N78" i="73"/>
  <c r="M78" i="73"/>
  <c r="AF78" i="73"/>
  <c r="AN78" i="73"/>
  <c r="AG78" i="73"/>
  <c r="AO78" i="73"/>
  <c r="AH78" i="73"/>
  <c r="AA78" i="73"/>
  <c r="AI78" i="73"/>
  <c r="AB78" i="73"/>
  <c r="AJ78" i="73"/>
  <c r="AC78" i="73"/>
  <c r="AK78" i="73"/>
  <c r="AD78" i="73"/>
  <c r="AL78" i="73"/>
  <c r="AE78" i="73"/>
  <c r="AM78" i="73"/>
  <c r="Z78" i="73"/>
  <c r="D79" i="73"/>
  <c r="E79" i="73"/>
  <c r="F79" i="73"/>
  <c r="HY77" i="73"/>
  <c r="HZ77" i="73"/>
  <c r="GM77" i="73"/>
  <c r="GN77" i="73"/>
  <c r="CD77" i="73"/>
  <c r="CC77" i="73"/>
  <c r="AS77" i="73"/>
  <c r="GO77" i="73"/>
  <c r="IS77" i="73"/>
  <c r="CE77" i="73"/>
  <c r="FA77" i="73"/>
  <c r="FB77" i="73"/>
  <c r="DP77" i="73"/>
  <c r="AQ77" i="73"/>
  <c r="AR77" i="73"/>
  <c r="IA77" i="73"/>
  <c r="DO77" i="73"/>
  <c r="DQ77" i="73"/>
  <c r="FC77" i="73"/>
  <c r="C79" i="73"/>
  <c r="A79" i="73" s="1"/>
  <c r="B80" i="73"/>
  <c r="FG78" i="73"/>
  <c r="FI78" i="73"/>
  <c r="GR78" i="73"/>
  <c r="GW78" i="73"/>
  <c r="HM78" i="73"/>
  <c r="CK78" i="73"/>
  <c r="HF78" i="73"/>
  <c r="GQ78" i="73"/>
  <c r="FJ78" i="73"/>
  <c r="DJ78" i="73"/>
  <c r="HH78" i="73"/>
  <c r="DM78" i="73"/>
  <c r="HB78" i="73"/>
  <c r="FF78" i="73"/>
  <c r="HU78" i="73"/>
  <c r="CV78" i="73"/>
  <c r="FM78" i="73"/>
  <c r="DC78" i="73"/>
  <c r="GK78" i="73"/>
  <c r="FQ78" i="73"/>
  <c r="CZ78" i="73"/>
  <c r="CX78" i="73"/>
  <c r="HV78" i="73"/>
  <c r="DA78" i="73"/>
  <c r="HE78" i="73"/>
  <c r="HR78" i="73"/>
  <c r="HL78" i="73"/>
  <c r="DF78" i="73"/>
  <c r="GB78" i="73"/>
  <c r="DI78" i="73"/>
  <c r="CS78" i="73"/>
  <c r="CL78" i="73"/>
  <c r="GJ78" i="73"/>
  <c r="CP78" i="73"/>
  <c r="GE78" i="73"/>
  <c r="GC78" i="73"/>
  <c r="HQ78" i="73"/>
  <c r="DL78" i="73"/>
  <c r="CU78" i="73"/>
  <c r="CQ78" i="73"/>
  <c r="DH78" i="73"/>
  <c r="DK78" i="73"/>
  <c r="CM78" i="73"/>
  <c r="FL78" i="73"/>
  <c r="GH78" i="73"/>
  <c r="FV78" i="73"/>
  <c r="FP78" i="73"/>
  <c r="HP78" i="73"/>
  <c r="GA78" i="73"/>
  <c r="FO78" i="73"/>
  <c r="CR78" i="73"/>
  <c r="FT78" i="73"/>
  <c r="FW78" i="73"/>
  <c r="GZ78" i="73"/>
  <c r="DE78" i="73"/>
  <c r="HJ78" i="73"/>
  <c r="FS78" i="73"/>
  <c r="FX78" i="73"/>
  <c r="CY78" i="73"/>
  <c r="CH78" i="73"/>
  <c r="FK78" i="73"/>
  <c r="GS78" i="73"/>
  <c r="HD78" i="73"/>
  <c r="HK78" i="73"/>
  <c r="FH78" i="73"/>
  <c r="HC78" i="73"/>
  <c r="CI78" i="73"/>
  <c r="DG78" i="73"/>
  <c r="DD78" i="73"/>
  <c r="HA78" i="73"/>
  <c r="GY78" i="73"/>
  <c r="GV78" i="73"/>
  <c r="GU78" i="73"/>
  <c r="CG78" i="73"/>
  <c r="CO78" i="73"/>
  <c r="FE78" i="73"/>
  <c r="FZ78" i="73"/>
  <c r="CT78" i="73"/>
  <c r="HW78" i="73"/>
  <c r="FY78" i="73"/>
  <c r="DB78" i="73"/>
  <c r="HI78" i="73"/>
  <c r="GI78" i="73"/>
  <c r="HS78" i="73"/>
  <c r="HN78" i="73"/>
  <c r="FN78" i="73"/>
  <c r="GD78" i="73"/>
  <c r="GT78" i="73"/>
  <c r="FR78" i="73"/>
  <c r="CN78" i="73"/>
  <c r="HT78" i="73"/>
  <c r="CJ78" i="73"/>
  <c r="HO78" i="73"/>
  <c r="GG78" i="73"/>
  <c r="GX78" i="73"/>
  <c r="GF78" i="73"/>
  <c r="EL79" i="73" l="1"/>
  <c r="ET79" i="73"/>
  <c r="EM79" i="73"/>
  <c r="EU79" i="73"/>
  <c r="EN79" i="73"/>
  <c r="EV79" i="73"/>
  <c r="EO79" i="73"/>
  <c r="EW79" i="73"/>
  <c r="EQ79" i="73"/>
  <c r="EY79" i="73"/>
  <c r="EJ79" i="73"/>
  <c r="ER79" i="73"/>
  <c r="EX79" i="73"/>
  <c r="EK79" i="73"/>
  <c r="EP79" i="73"/>
  <c r="ES79" i="73"/>
  <c r="DT79" i="73"/>
  <c r="EB79" i="73"/>
  <c r="DU79" i="73"/>
  <c r="EC79" i="73"/>
  <c r="DV79" i="73"/>
  <c r="ED79" i="73"/>
  <c r="DZ79" i="73"/>
  <c r="EH79" i="73"/>
  <c r="EF79" i="73"/>
  <c r="EG79" i="73"/>
  <c r="DS79" i="73"/>
  <c r="DW79" i="73"/>
  <c r="DX79" i="73"/>
  <c r="DY79" i="73"/>
  <c r="EA79" i="73"/>
  <c r="EE79" i="73"/>
  <c r="BQ79" i="73"/>
  <c r="BW79" i="73"/>
  <c r="BM79" i="73"/>
  <c r="BS79" i="73"/>
  <c r="BY79" i="73"/>
  <c r="BO79" i="73"/>
  <c r="BU79" i="73"/>
  <c r="CA79" i="73"/>
  <c r="BP79" i="73"/>
  <c r="BR79" i="73"/>
  <c r="BL79" i="73"/>
  <c r="BX79" i="73"/>
  <c r="BZ79" i="73"/>
  <c r="BT79" i="73"/>
  <c r="BV79" i="73"/>
  <c r="BN79" i="73"/>
  <c r="IH79" i="73"/>
  <c r="IN79" i="73"/>
  <c r="ID79" i="73"/>
  <c r="IJ79" i="73"/>
  <c r="IP79" i="73"/>
  <c r="IE79" i="73"/>
  <c r="IK79" i="73"/>
  <c r="IQ79" i="73"/>
  <c r="IF79" i="73"/>
  <c r="IL79" i="73"/>
  <c r="IR79" i="73"/>
  <c r="IG79" i="73"/>
  <c r="IM79" i="73"/>
  <c r="IC79" i="73"/>
  <c r="II79" i="73"/>
  <c r="IO79" i="73"/>
  <c r="AU79" i="73"/>
  <c r="BC79" i="73"/>
  <c r="AV79" i="73"/>
  <c r="BD79" i="73"/>
  <c r="AW79" i="73"/>
  <c r="BE79" i="73"/>
  <c r="AX79" i="73"/>
  <c r="BF79" i="73"/>
  <c r="AY79" i="73"/>
  <c r="BG79" i="73"/>
  <c r="AZ79" i="73"/>
  <c r="BH79" i="73"/>
  <c r="BA79" i="73"/>
  <c r="BI79" i="73"/>
  <c r="BB79" i="73"/>
  <c r="BJ79" i="73"/>
  <c r="X79" i="73"/>
  <c r="Q79" i="73"/>
  <c r="R79" i="73"/>
  <c r="T79" i="73"/>
  <c r="V79" i="73"/>
  <c r="O79" i="73"/>
  <c r="P79" i="73"/>
  <c r="U79" i="73"/>
  <c r="I79" i="73"/>
  <c r="S79" i="73"/>
  <c r="J79" i="73"/>
  <c r="K79" i="73"/>
  <c r="W79" i="73"/>
  <c r="L79" i="73"/>
  <c r="M79" i="73"/>
  <c r="N79" i="73"/>
  <c r="AG79" i="73"/>
  <c r="AO79" i="73"/>
  <c r="AH79" i="73"/>
  <c r="AA79" i="73"/>
  <c r="AI79" i="73"/>
  <c r="AB79" i="73"/>
  <c r="AJ79" i="73"/>
  <c r="AC79" i="73"/>
  <c r="AK79" i="73"/>
  <c r="AD79" i="73"/>
  <c r="AL79" i="73"/>
  <c r="AE79" i="73"/>
  <c r="AM79" i="73"/>
  <c r="AF79" i="73"/>
  <c r="AN79" i="73"/>
  <c r="Z79" i="73"/>
  <c r="F80" i="73"/>
  <c r="E80" i="73"/>
  <c r="D80" i="73"/>
  <c r="GO78" i="73"/>
  <c r="IA78" i="73"/>
  <c r="FA78" i="73"/>
  <c r="FB78" i="73"/>
  <c r="CE78" i="73"/>
  <c r="DO78" i="73"/>
  <c r="DP78" i="73"/>
  <c r="GN78" i="73"/>
  <c r="GM78" i="73"/>
  <c r="AQ78" i="73"/>
  <c r="AR78" i="73"/>
  <c r="HY78" i="73"/>
  <c r="HZ78" i="73"/>
  <c r="AS78" i="73"/>
  <c r="CC78" i="73"/>
  <c r="CD78" i="73"/>
  <c r="FC78" i="73"/>
  <c r="IS78" i="73"/>
  <c r="DQ78" i="73"/>
  <c r="C80" i="73"/>
  <c r="A80" i="73" s="1"/>
  <c r="B81" i="73"/>
  <c r="HQ79" i="73"/>
  <c r="GF79" i="73"/>
  <c r="CS79" i="73"/>
  <c r="DI79" i="73"/>
  <c r="HO79" i="73"/>
  <c r="FS79" i="73"/>
  <c r="GK79" i="73"/>
  <c r="FT79" i="73"/>
  <c r="FN79" i="73"/>
  <c r="CM79" i="73"/>
  <c r="CR79" i="73"/>
  <c r="GJ79" i="73"/>
  <c r="CG79" i="73"/>
  <c r="FP79" i="73"/>
  <c r="CU79" i="73"/>
  <c r="HH79" i="73"/>
  <c r="GY79" i="73"/>
  <c r="CP79" i="73"/>
  <c r="GW79" i="73"/>
  <c r="HF79" i="73"/>
  <c r="DE79" i="73"/>
  <c r="FE79" i="73"/>
  <c r="HK79" i="73"/>
  <c r="HW79" i="73"/>
  <c r="FJ79" i="73"/>
  <c r="CQ79" i="73"/>
  <c r="GI79" i="73"/>
  <c r="GR79" i="73"/>
  <c r="HM79" i="73"/>
  <c r="CY79" i="73"/>
  <c r="CT79" i="73"/>
  <c r="GC79" i="73"/>
  <c r="DH79" i="73"/>
  <c r="HU79" i="73"/>
  <c r="HE79" i="73"/>
  <c r="CH79" i="73"/>
  <c r="GB79" i="73"/>
  <c r="GZ79" i="73"/>
  <c r="GH79" i="73"/>
  <c r="DM79" i="73"/>
  <c r="FL79" i="73"/>
  <c r="GS79" i="73"/>
  <c r="FG79" i="73"/>
  <c r="GG79" i="73"/>
  <c r="GD79" i="73"/>
  <c r="HT79" i="73"/>
  <c r="DG79" i="73"/>
  <c r="DC79" i="73"/>
  <c r="DF79" i="73"/>
  <c r="HA79" i="73"/>
  <c r="GQ79" i="73"/>
  <c r="GV79" i="73"/>
  <c r="CV79" i="73"/>
  <c r="CX79" i="73"/>
  <c r="DL79" i="73"/>
  <c r="HC79" i="73"/>
  <c r="GA79" i="73"/>
  <c r="HV79" i="73"/>
  <c r="HJ79" i="73"/>
  <c r="GE79" i="73"/>
  <c r="CO79" i="73"/>
  <c r="DJ79" i="73"/>
  <c r="CJ79" i="73"/>
  <c r="HI79" i="73"/>
  <c r="FZ79" i="73"/>
  <c r="FK79" i="73"/>
  <c r="HL79" i="73"/>
  <c r="FW79" i="73"/>
  <c r="DB79" i="73"/>
  <c r="FF79" i="73"/>
  <c r="DA79" i="73"/>
  <c r="CK79" i="73"/>
  <c r="FO79" i="73"/>
  <c r="FQ79" i="73"/>
  <c r="FV79" i="73"/>
  <c r="HD79" i="73"/>
  <c r="HB79" i="73"/>
  <c r="FH79" i="73"/>
  <c r="FI79" i="73"/>
  <c r="CL79" i="73"/>
  <c r="CZ79" i="73"/>
  <c r="FR79" i="73"/>
  <c r="GT79" i="73"/>
  <c r="HP79" i="73"/>
  <c r="DK79" i="73"/>
  <c r="HN79" i="73"/>
  <c r="DD79" i="73"/>
  <c r="CI79" i="73"/>
  <c r="FY79" i="73"/>
  <c r="GX79" i="73"/>
  <c r="CN79" i="73"/>
  <c r="GU79" i="73"/>
  <c r="FM79" i="73"/>
  <c r="FX79" i="73"/>
  <c r="HR79" i="73"/>
  <c r="HS79" i="73"/>
  <c r="EL80" i="73" l="1"/>
  <c r="ET80" i="73"/>
  <c r="EM80" i="73"/>
  <c r="EU80" i="73"/>
  <c r="EN80" i="73"/>
  <c r="EV80" i="73"/>
  <c r="EO80" i="73"/>
  <c r="EW80" i="73"/>
  <c r="EQ80" i="73"/>
  <c r="EY80" i="73"/>
  <c r="EJ80" i="73"/>
  <c r="ER80" i="73"/>
  <c r="EK80" i="73"/>
  <c r="EP80" i="73"/>
  <c r="ES80" i="73"/>
  <c r="EX80" i="73"/>
  <c r="DT80" i="73"/>
  <c r="EB80" i="73"/>
  <c r="DU80" i="73"/>
  <c r="EC80" i="73"/>
  <c r="DV80" i="73"/>
  <c r="ED80" i="73"/>
  <c r="DZ80" i="73"/>
  <c r="EH80" i="73"/>
  <c r="EF80" i="73"/>
  <c r="EG80" i="73"/>
  <c r="DS80" i="73"/>
  <c r="DW80" i="73"/>
  <c r="DX80" i="73"/>
  <c r="DY80" i="73"/>
  <c r="EA80" i="73"/>
  <c r="EE80" i="73"/>
  <c r="BM80" i="73"/>
  <c r="BS80" i="73"/>
  <c r="BY80" i="73"/>
  <c r="BO80" i="73"/>
  <c r="BU80" i="73"/>
  <c r="CA80" i="73"/>
  <c r="BQ80" i="73"/>
  <c r="BW80" i="73"/>
  <c r="BL80" i="73"/>
  <c r="BX80" i="73"/>
  <c r="BN80" i="73"/>
  <c r="BZ80" i="73"/>
  <c r="BT80" i="73"/>
  <c r="BP80" i="73"/>
  <c r="BR80" i="73"/>
  <c r="BV80" i="73"/>
  <c r="ID80" i="73"/>
  <c r="IJ80" i="73"/>
  <c r="IP80" i="73"/>
  <c r="IF80" i="73"/>
  <c r="IL80" i="73"/>
  <c r="IR80" i="73"/>
  <c r="IG80" i="73"/>
  <c r="IM80" i="73"/>
  <c r="IH80" i="73"/>
  <c r="IN80" i="73"/>
  <c r="IC80" i="73"/>
  <c r="II80" i="73"/>
  <c r="IO80" i="73"/>
  <c r="IK80" i="73"/>
  <c r="IQ80" i="73"/>
  <c r="IE80" i="73"/>
  <c r="AU80" i="73"/>
  <c r="BC80" i="73"/>
  <c r="AV80" i="73"/>
  <c r="BD80" i="73"/>
  <c r="AW80" i="73"/>
  <c r="BE80" i="73"/>
  <c r="AX80" i="73"/>
  <c r="BF80" i="73"/>
  <c r="AY80" i="73"/>
  <c r="BG80" i="73"/>
  <c r="AZ80" i="73"/>
  <c r="BH80" i="73"/>
  <c r="BA80" i="73"/>
  <c r="BI80" i="73"/>
  <c r="X80" i="73"/>
  <c r="BB80" i="73"/>
  <c r="Q80" i="73"/>
  <c r="BJ80" i="73"/>
  <c r="R80" i="73"/>
  <c r="T80" i="73"/>
  <c r="V80" i="73"/>
  <c r="W80" i="73"/>
  <c r="O80" i="73"/>
  <c r="P80" i="73"/>
  <c r="I80" i="73"/>
  <c r="K80" i="73"/>
  <c r="J80" i="73"/>
  <c r="L80" i="73"/>
  <c r="U80" i="73"/>
  <c r="N80" i="73"/>
  <c r="S80" i="73"/>
  <c r="M80" i="73"/>
  <c r="AH80" i="73"/>
  <c r="AA80" i="73"/>
  <c r="AI80" i="73"/>
  <c r="AB80" i="73"/>
  <c r="AJ80" i="73"/>
  <c r="AC80" i="73"/>
  <c r="AK80" i="73"/>
  <c r="AD80" i="73"/>
  <c r="AL80" i="73"/>
  <c r="AE80" i="73"/>
  <c r="AM80" i="73"/>
  <c r="AF80" i="73"/>
  <c r="AN80" i="73"/>
  <c r="AG80" i="73"/>
  <c r="AO80" i="73"/>
  <c r="Z80" i="73"/>
  <c r="D81" i="73"/>
  <c r="E81" i="73"/>
  <c r="F81" i="73"/>
  <c r="GN79" i="73"/>
  <c r="GM79" i="73"/>
  <c r="IA79" i="73"/>
  <c r="GO79" i="73"/>
  <c r="DQ79" i="73"/>
  <c r="AS79" i="73"/>
  <c r="DO79" i="73"/>
  <c r="DP79" i="73"/>
  <c r="IS79" i="73"/>
  <c r="FB79" i="73"/>
  <c r="FA79" i="73"/>
  <c r="AQ79" i="73"/>
  <c r="AR79" i="73"/>
  <c r="HZ79" i="73"/>
  <c r="HY79" i="73"/>
  <c r="FC79" i="73"/>
  <c r="CD79" i="73"/>
  <c r="CC79" i="73"/>
  <c r="CE79" i="73"/>
  <c r="C81" i="73"/>
  <c r="A81" i="73" s="1"/>
  <c r="B82" i="73"/>
  <c r="FW80" i="73"/>
  <c r="FI80" i="73"/>
  <c r="HI80" i="73"/>
  <c r="GZ80" i="73"/>
  <c r="HD80" i="73"/>
  <c r="CO80" i="73"/>
  <c r="DE80" i="73"/>
  <c r="HQ80" i="73"/>
  <c r="GV80" i="73"/>
  <c r="GT80" i="73"/>
  <c r="FT80" i="73"/>
  <c r="GI80" i="73"/>
  <c r="FS80" i="73"/>
  <c r="CK80" i="73"/>
  <c r="HC80" i="73"/>
  <c r="CG80" i="73"/>
  <c r="DH80" i="73"/>
  <c r="DM80" i="73"/>
  <c r="HA80" i="73"/>
  <c r="GS80" i="73"/>
  <c r="GJ80" i="73"/>
  <c r="FK80" i="73"/>
  <c r="FL80" i="73"/>
  <c r="HO80" i="73"/>
  <c r="DJ80" i="73"/>
  <c r="CV80" i="73"/>
  <c r="GR80" i="73"/>
  <c r="FQ80" i="73"/>
  <c r="CN80" i="73"/>
  <c r="FJ80" i="73"/>
  <c r="FR80" i="73"/>
  <c r="HU80" i="73"/>
  <c r="CY80" i="73"/>
  <c r="CR80" i="73"/>
  <c r="GU80" i="73"/>
  <c r="FM80" i="73"/>
  <c r="GK80" i="73"/>
  <c r="DB80" i="73"/>
  <c r="GA80" i="73"/>
  <c r="CI80" i="73"/>
  <c r="FN80" i="73"/>
  <c r="HJ80" i="73"/>
  <c r="CL80" i="73"/>
  <c r="HH80" i="73"/>
  <c r="FH80" i="73"/>
  <c r="HF80" i="73"/>
  <c r="GY80" i="73"/>
  <c r="CT80" i="73"/>
  <c r="DG80" i="73"/>
  <c r="DA80" i="73"/>
  <c r="DC80" i="73"/>
  <c r="GQ80" i="73"/>
  <c r="HM80" i="73"/>
  <c r="GF80" i="73"/>
  <c r="CM80" i="73"/>
  <c r="HW80" i="73"/>
  <c r="CQ80" i="73"/>
  <c r="FP80" i="73"/>
  <c r="CJ80" i="73"/>
  <c r="GW80" i="73"/>
  <c r="HE80" i="73"/>
  <c r="HV80" i="73"/>
  <c r="HL80" i="73"/>
  <c r="FZ80" i="73"/>
  <c r="HT80" i="73"/>
  <c r="CH80" i="73"/>
  <c r="HN80" i="73"/>
  <c r="FO80" i="73"/>
  <c r="GC80" i="73"/>
  <c r="CU80" i="73"/>
  <c r="CX80" i="73"/>
  <c r="FE80" i="73"/>
  <c r="DL80" i="73"/>
  <c r="HS80" i="73"/>
  <c r="CS80" i="73"/>
  <c r="HP80" i="73"/>
  <c r="FX80" i="73"/>
  <c r="CP80" i="73"/>
  <c r="GB80" i="73"/>
  <c r="GD80" i="73"/>
  <c r="HR80" i="73"/>
  <c r="FY80" i="73"/>
  <c r="GH80" i="73"/>
  <c r="GG80" i="73"/>
  <c r="CZ80" i="73"/>
  <c r="HB80" i="73"/>
  <c r="FV80" i="73"/>
  <c r="DF80" i="73"/>
  <c r="HK80" i="73"/>
  <c r="FF80" i="73"/>
  <c r="DK80" i="73"/>
  <c r="GE80" i="73"/>
  <c r="GX80" i="73"/>
  <c r="FG80" i="73"/>
  <c r="DD80" i="73"/>
  <c r="DI80" i="73"/>
  <c r="EL81" i="73" l="1"/>
  <c r="ET81" i="73"/>
  <c r="EM81" i="73"/>
  <c r="EN81" i="73"/>
  <c r="EV81" i="73"/>
  <c r="EO81" i="73"/>
  <c r="EW81" i="73"/>
  <c r="EQ81" i="73"/>
  <c r="EY81" i="73"/>
  <c r="EJ81" i="73"/>
  <c r="ER81" i="73"/>
  <c r="EU81" i="73"/>
  <c r="EX81" i="73"/>
  <c r="EK81" i="73"/>
  <c r="EP81" i="73"/>
  <c r="ES81" i="73"/>
  <c r="DT81" i="73"/>
  <c r="EB81" i="73"/>
  <c r="DU81" i="73"/>
  <c r="EC81" i="73"/>
  <c r="DV81" i="73"/>
  <c r="ED81" i="73"/>
  <c r="DZ81" i="73"/>
  <c r="EH81" i="73"/>
  <c r="EF81" i="73"/>
  <c r="EG81" i="73"/>
  <c r="DS81" i="73"/>
  <c r="DW81" i="73"/>
  <c r="DX81" i="73"/>
  <c r="DY81" i="73"/>
  <c r="EA81" i="73"/>
  <c r="EE81" i="73"/>
  <c r="BO81" i="73"/>
  <c r="BU81" i="73"/>
  <c r="CA81" i="73"/>
  <c r="BQ81" i="73"/>
  <c r="BW81" i="73"/>
  <c r="BM81" i="73"/>
  <c r="BS81" i="73"/>
  <c r="BY81" i="73"/>
  <c r="BT81" i="73"/>
  <c r="BV81" i="73"/>
  <c r="BP81" i="73"/>
  <c r="BR81" i="73"/>
  <c r="BX81" i="73"/>
  <c r="BZ81" i="73"/>
  <c r="BL81" i="73"/>
  <c r="BN81" i="73"/>
  <c r="IF81" i="73"/>
  <c r="IL81" i="73"/>
  <c r="IR81" i="73"/>
  <c r="IH81" i="73"/>
  <c r="IN81" i="73"/>
  <c r="IC81" i="73"/>
  <c r="II81" i="73"/>
  <c r="IO81" i="73"/>
  <c r="ID81" i="73"/>
  <c r="IJ81" i="73"/>
  <c r="IP81" i="73"/>
  <c r="IE81" i="73"/>
  <c r="IK81" i="73"/>
  <c r="IQ81" i="73"/>
  <c r="IG81" i="73"/>
  <c r="IM81" i="73"/>
  <c r="AU81" i="73"/>
  <c r="BC81" i="73"/>
  <c r="AV81" i="73"/>
  <c r="BD81" i="73"/>
  <c r="AW81" i="73"/>
  <c r="BE81" i="73"/>
  <c r="AX81" i="73"/>
  <c r="BF81" i="73"/>
  <c r="AY81" i="73"/>
  <c r="BG81" i="73"/>
  <c r="AZ81" i="73"/>
  <c r="BH81" i="73"/>
  <c r="BA81" i="73"/>
  <c r="BI81" i="73"/>
  <c r="X81" i="73"/>
  <c r="Q81" i="73"/>
  <c r="R81" i="73"/>
  <c r="BB81" i="73"/>
  <c r="BJ81" i="73"/>
  <c r="T81" i="73"/>
  <c r="V81" i="73"/>
  <c r="N81" i="73"/>
  <c r="O81" i="73"/>
  <c r="K81" i="73"/>
  <c r="S81" i="73"/>
  <c r="P81" i="73"/>
  <c r="U81" i="73"/>
  <c r="I81" i="73"/>
  <c r="W81" i="73"/>
  <c r="J81" i="73"/>
  <c r="L81" i="73"/>
  <c r="M81" i="73"/>
  <c r="AA81" i="73"/>
  <c r="AI81" i="73"/>
  <c r="AB81" i="73"/>
  <c r="AJ81" i="73"/>
  <c r="AC81" i="73"/>
  <c r="AK81" i="73"/>
  <c r="AD81" i="73"/>
  <c r="AL81" i="73"/>
  <c r="AE81" i="73"/>
  <c r="AM81" i="73"/>
  <c r="AF81" i="73"/>
  <c r="AN81" i="73"/>
  <c r="AG81" i="73"/>
  <c r="AO81" i="73"/>
  <c r="AH81" i="73"/>
  <c r="Z81" i="73"/>
  <c r="E82" i="73"/>
  <c r="D82" i="73"/>
  <c r="F82" i="73"/>
  <c r="GO80" i="73"/>
  <c r="HY80" i="73"/>
  <c r="HZ80" i="73"/>
  <c r="DQ80" i="73"/>
  <c r="FC80" i="73"/>
  <c r="FB80" i="73"/>
  <c r="FA80" i="73"/>
  <c r="CC80" i="73"/>
  <c r="CD80" i="73"/>
  <c r="AR80" i="73"/>
  <c r="AQ80" i="73"/>
  <c r="DO80" i="73"/>
  <c r="DP80" i="73"/>
  <c r="IA80" i="73"/>
  <c r="IS80" i="73"/>
  <c r="CE80" i="73"/>
  <c r="GM80" i="73"/>
  <c r="GN80" i="73"/>
  <c r="AS80" i="73"/>
  <c r="C82" i="73"/>
  <c r="A82" i="73" s="1"/>
  <c r="B83" i="73"/>
  <c r="HE81" i="73"/>
  <c r="FN81" i="73"/>
  <c r="HB81" i="73"/>
  <c r="FO81" i="73"/>
  <c r="FQ81" i="73"/>
  <c r="GZ81" i="73"/>
  <c r="CI81" i="73"/>
  <c r="GJ81" i="73"/>
  <c r="GR81" i="73"/>
  <c r="GT81" i="73"/>
  <c r="CM81" i="73"/>
  <c r="FW81" i="73"/>
  <c r="HC81" i="73"/>
  <c r="DJ81" i="73"/>
  <c r="HH81" i="73"/>
  <c r="HJ81" i="73"/>
  <c r="CG81" i="73"/>
  <c r="FF81" i="73"/>
  <c r="FH81" i="73"/>
  <c r="HQ81" i="73"/>
  <c r="GF81" i="73"/>
  <c r="CJ81" i="73"/>
  <c r="FR81" i="73"/>
  <c r="FV81" i="73"/>
  <c r="HM81" i="73"/>
  <c r="DB81" i="73"/>
  <c r="GI81" i="73"/>
  <c r="CQ81" i="73"/>
  <c r="HA81" i="73"/>
  <c r="DA81" i="73"/>
  <c r="CK81" i="73"/>
  <c r="FP81" i="73"/>
  <c r="DG81" i="73"/>
  <c r="HS81" i="73"/>
  <c r="GC81" i="73"/>
  <c r="GE81" i="73"/>
  <c r="DE81" i="73"/>
  <c r="HN81" i="73"/>
  <c r="GU81" i="73"/>
  <c r="GW81" i="73"/>
  <c r="HO81" i="73"/>
  <c r="DM81" i="73"/>
  <c r="CV81" i="73"/>
  <c r="HP81" i="73"/>
  <c r="CS81" i="73"/>
  <c r="GD81" i="73"/>
  <c r="GS81" i="73"/>
  <c r="GB81" i="73"/>
  <c r="HV81" i="73"/>
  <c r="CL81" i="73"/>
  <c r="DI81" i="73"/>
  <c r="CY81" i="73"/>
  <c r="DD81" i="73"/>
  <c r="CX81" i="73"/>
  <c r="FL81" i="73"/>
  <c r="HR81" i="73"/>
  <c r="FS81" i="73"/>
  <c r="GQ81" i="73"/>
  <c r="HW81" i="73"/>
  <c r="HI81" i="73"/>
  <c r="CT81" i="73"/>
  <c r="GV81" i="73"/>
  <c r="DF81" i="73"/>
  <c r="DH81" i="73"/>
  <c r="CU81" i="73"/>
  <c r="GX81" i="73"/>
  <c r="CP81" i="73"/>
  <c r="FG81" i="73"/>
  <c r="HL81" i="73"/>
  <c r="FK81" i="73"/>
  <c r="FY81" i="73"/>
  <c r="GA81" i="73"/>
  <c r="HK81" i="73"/>
  <c r="DC81" i="73"/>
  <c r="HF81" i="73"/>
  <c r="FM81" i="73"/>
  <c r="FI81" i="73"/>
  <c r="FE81" i="73"/>
  <c r="FJ81" i="73"/>
  <c r="FX81" i="73"/>
  <c r="GY81" i="73"/>
  <c r="FZ81" i="73"/>
  <c r="HD81" i="73"/>
  <c r="CO81" i="73"/>
  <c r="CR81" i="73"/>
  <c r="GH81" i="73"/>
  <c r="FT81" i="73"/>
  <c r="CN81" i="73"/>
  <c r="CH81" i="73"/>
  <c r="HT81" i="73"/>
  <c r="HU81" i="73"/>
  <c r="DK81" i="73"/>
  <c r="DL81" i="73"/>
  <c r="GK81" i="73"/>
  <c r="CZ81" i="73"/>
  <c r="GG81" i="73"/>
  <c r="EL82" i="73" l="1"/>
  <c r="ET82" i="73"/>
  <c r="EN82" i="73"/>
  <c r="EV82" i="73"/>
  <c r="EO82" i="73"/>
  <c r="EW82" i="73"/>
  <c r="EQ82" i="73"/>
  <c r="EY82" i="73"/>
  <c r="EJ82" i="73"/>
  <c r="ER82" i="73"/>
  <c r="EK82" i="73"/>
  <c r="EM82" i="73"/>
  <c r="ES82" i="73"/>
  <c r="EU82" i="73"/>
  <c r="EP82" i="73"/>
  <c r="EX82" i="73"/>
  <c r="DT82" i="73"/>
  <c r="EB82" i="73"/>
  <c r="DU82" i="73"/>
  <c r="EC82" i="73"/>
  <c r="DV82" i="73"/>
  <c r="ED82" i="73"/>
  <c r="DZ82" i="73"/>
  <c r="EH82" i="73"/>
  <c r="EF82" i="73"/>
  <c r="EG82" i="73"/>
  <c r="DS82" i="73"/>
  <c r="DW82" i="73"/>
  <c r="DX82" i="73"/>
  <c r="DY82" i="73"/>
  <c r="EA82" i="73"/>
  <c r="EE82" i="73"/>
  <c r="BQ82" i="73"/>
  <c r="BW82" i="73"/>
  <c r="BM82" i="73"/>
  <c r="BS82" i="73"/>
  <c r="BY82" i="73"/>
  <c r="BO82" i="73"/>
  <c r="BU82" i="73"/>
  <c r="CA82" i="73"/>
  <c r="BP82" i="73"/>
  <c r="BR82" i="73"/>
  <c r="BL82" i="73"/>
  <c r="BX82" i="73"/>
  <c r="BZ82" i="73"/>
  <c r="BN82" i="73"/>
  <c r="BT82" i="73"/>
  <c r="BV82" i="73"/>
  <c r="IH82" i="73"/>
  <c r="IN82" i="73"/>
  <c r="ID82" i="73"/>
  <c r="IJ82" i="73"/>
  <c r="IP82" i="73"/>
  <c r="IE82" i="73"/>
  <c r="IK82" i="73"/>
  <c r="IQ82" i="73"/>
  <c r="IF82" i="73"/>
  <c r="IL82" i="73"/>
  <c r="IR82" i="73"/>
  <c r="IG82" i="73"/>
  <c r="IM82" i="73"/>
  <c r="IO82" i="73"/>
  <c r="IC82" i="73"/>
  <c r="II82" i="73"/>
  <c r="AU82" i="73"/>
  <c r="BC82" i="73"/>
  <c r="AV82" i="73"/>
  <c r="BD82" i="73"/>
  <c r="AW82" i="73"/>
  <c r="BE82" i="73"/>
  <c r="AX82" i="73"/>
  <c r="BF82" i="73"/>
  <c r="AY82" i="73"/>
  <c r="BG82" i="73"/>
  <c r="AZ82" i="73"/>
  <c r="BH82" i="73"/>
  <c r="BA82" i="73"/>
  <c r="BI82" i="73"/>
  <c r="X82" i="73"/>
  <c r="Q82" i="73"/>
  <c r="R82" i="73"/>
  <c r="T82" i="73"/>
  <c r="BJ82" i="73"/>
  <c r="V82" i="73"/>
  <c r="O82" i="73"/>
  <c r="P82" i="73"/>
  <c r="K82" i="73"/>
  <c r="I82" i="73"/>
  <c r="S82" i="73"/>
  <c r="BB82" i="73"/>
  <c r="J82" i="73"/>
  <c r="U82" i="73"/>
  <c r="L82" i="73"/>
  <c r="N82" i="73"/>
  <c r="W82" i="73"/>
  <c r="M82" i="73"/>
  <c r="AB82" i="73"/>
  <c r="AJ82" i="73"/>
  <c r="AC82" i="73"/>
  <c r="AK82" i="73"/>
  <c r="AD82" i="73"/>
  <c r="AL82" i="73"/>
  <c r="AE82" i="73"/>
  <c r="AM82" i="73"/>
  <c r="AF82" i="73"/>
  <c r="AN82" i="73"/>
  <c r="AG82" i="73"/>
  <c r="AO82" i="73"/>
  <c r="AH82" i="73"/>
  <c r="AA82" i="73"/>
  <c r="AI82" i="73"/>
  <c r="Z82" i="73"/>
  <c r="E83" i="73"/>
  <c r="D83" i="73"/>
  <c r="F83" i="73"/>
  <c r="FA81" i="73"/>
  <c r="FB81" i="73"/>
  <c r="CE81" i="73"/>
  <c r="IA81" i="73"/>
  <c r="GN81" i="73"/>
  <c r="GM81" i="73"/>
  <c r="CD81" i="73"/>
  <c r="CC81" i="73"/>
  <c r="GO81" i="73"/>
  <c r="DQ81" i="73"/>
  <c r="DO81" i="73"/>
  <c r="DP81" i="73"/>
  <c r="IS81" i="73"/>
  <c r="AR81" i="73"/>
  <c r="AQ81" i="73"/>
  <c r="FC81" i="73"/>
  <c r="HZ81" i="73"/>
  <c r="HY81" i="73"/>
  <c r="AS81" i="73"/>
  <c r="C83" i="73"/>
  <c r="A83" i="73" s="1"/>
  <c r="B84" i="73"/>
  <c r="FJ82" i="73"/>
  <c r="DB82" i="73"/>
  <c r="CP82" i="73"/>
  <c r="HK82" i="73"/>
  <c r="HF82" i="73"/>
  <c r="DD82" i="73"/>
  <c r="GE82" i="73"/>
  <c r="CO82" i="73"/>
  <c r="FL82" i="73"/>
  <c r="FG82" i="73"/>
  <c r="GA82" i="73"/>
  <c r="HM82" i="73"/>
  <c r="DJ82" i="73"/>
  <c r="CH82" i="73"/>
  <c r="GT82" i="73"/>
  <c r="CG82" i="73"/>
  <c r="HE82" i="73"/>
  <c r="CX82" i="73"/>
  <c r="FT82" i="73"/>
  <c r="DC82" i="73"/>
  <c r="HD82" i="73"/>
  <c r="GI82" i="73"/>
  <c r="FH82" i="73"/>
  <c r="GV82" i="73"/>
  <c r="DI82" i="73"/>
  <c r="FF82" i="73"/>
  <c r="GB82" i="73"/>
  <c r="GS82" i="73"/>
  <c r="FR82" i="73"/>
  <c r="CK82" i="73"/>
  <c r="GH82" i="73"/>
  <c r="FP82" i="73"/>
  <c r="CY82" i="73"/>
  <c r="CQ82" i="73"/>
  <c r="GR82" i="73"/>
  <c r="GG82" i="73"/>
  <c r="CM82" i="73"/>
  <c r="GZ82" i="73"/>
  <c r="HP82" i="73"/>
  <c r="DK82" i="73"/>
  <c r="HR82" i="73"/>
  <c r="FN82" i="73"/>
  <c r="FQ82" i="73"/>
  <c r="FV82" i="73"/>
  <c r="FI82" i="73"/>
  <c r="GF82" i="73"/>
  <c r="HU82" i="73"/>
  <c r="GX82" i="73"/>
  <c r="DM82" i="73"/>
  <c r="FZ82" i="73"/>
  <c r="GW82" i="73"/>
  <c r="CI82" i="73"/>
  <c r="HL82" i="73"/>
  <c r="GQ82" i="73"/>
  <c r="FE82" i="73"/>
  <c r="HQ82" i="73"/>
  <c r="HW82" i="73"/>
  <c r="GK82" i="73"/>
  <c r="FX82" i="73"/>
  <c r="CV82" i="73"/>
  <c r="HN82" i="73"/>
  <c r="CZ82" i="73"/>
  <c r="CJ82" i="73"/>
  <c r="CT82" i="73"/>
  <c r="FK82" i="73"/>
  <c r="HH82" i="73"/>
  <c r="CS82" i="73"/>
  <c r="FW82" i="73"/>
  <c r="GC82" i="73"/>
  <c r="GU82" i="73"/>
  <c r="GJ82" i="73"/>
  <c r="HT82" i="73"/>
  <c r="HA82" i="73"/>
  <c r="GD82" i="73"/>
  <c r="DA82" i="73"/>
  <c r="CU82" i="73"/>
  <c r="FS82" i="73"/>
  <c r="CR82" i="73"/>
  <c r="FY82" i="73"/>
  <c r="HS82" i="73"/>
  <c r="HJ82" i="73"/>
  <c r="DL82" i="73"/>
  <c r="DE82" i="73"/>
  <c r="DF82" i="73"/>
  <c r="HV82" i="73"/>
  <c r="HI82" i="73"/>
  <c r="HO82" i="73"/>
  <c r="FO82" i="73"/>
  <c r="GY82" i="73"/>
  <c r="CN82" i="73"/>
  <c r="DH82" i="73"/>
  <c r="FM82" i="73"/>
  <c r="HB82" i="73"/>
  <c r="HC82" i="73"/>
  <c r="CL82" i="73"/>
  <c r="DG82" i="73"/>
  <c r="EL83" i="73" l="1"/>
  <c r="ET83" i="73"/>
  <c r="EN83" i="73"/>
  <c r="EV83" i="73"/>
  <c r="EO83" i="73"/>
  <c r="EW83" i="73"/>
  <c r="EJ83" i="73"/>
  <c r="EX83" i="73"/>
  <c r="EK83" i="73"/>
  <c r="EY83" i="73"/>
  <c r="EM83" i="73"/>
  <c r="EP83" i="73"/>
  <c r="ER83" i="73"/>
  <c r="ES83" i="73"/>
  <c r="EQ83" i="73"/>
  <c r="DT83" i="73"/>
  <c r="EB83" i="73"/>
  <c r="DU83" i="73"/>
  <c r="DV83" i="73"/>
  <c r="ED83" i="73"/>
  <c r="EU83" i="73"/>
  <c r="DZ83" i="73"/>
  <c r="EE83" i="73"/>
  <c r="EF83" i="73"/>
  <c r="DS83" i="73"/>
  <c r="EG83" i="73"/>
  <c r="DW83" i="73"/>
  <c r="EH83" i="73"/>
  <c r="DX83" i="73"/>
  <c r="DY83" i="73"/>
  <c r="EA83" i="73"/>
  <c r="EC83" i="73"/>
  <c r="BM83" i="73"/>
  <c r="BS83" i="73"/>
  <c r="BY83" i="73"/>
  <c r="BO83" i="73"/>
  <c r="BU83" i="73"/>
  <c r="CA83" i="73"/>
  <c r="BQ83" i="73"/>
  <c r="BL83" i="73"/>
  <c r="BW83" i="73"/>
  <c r="BN83" i="73"/>
  <c r="BX83" i="73"/>
  <c r="BT83" i="73"/>
  <c r="BP83" i="73"/>
  <c r="BZ83" i="73"/>
  <c r="BR83" i="73"/>
  <c r="BV83" i="73"/>
  <c r="ID83" i="73"/>
  <c r="IJ83" i="73"/>
  <c r="IP83" i="73"/>
  <c r="IF83" i="73"/>
  <c r="IL83" i="73"/>
  <c r="IR83" i="73"/>
  <c r="IG83" i="73"/>
  <c r="IM83" i="73"/>
  <c r="IH83" i="73"/>
  <c r="IN83" i="73"/>
  <c r="IC83" i="73"/>
  <c r="II83" i="73"/>
  <c r="IO83" i="73"/>
  <c r="IE83" i="73"/>
  <c r="IK83" i="73"/>
  <c r="IQ83" i="73"/>
  <c r="AU83" i="73"/>
  <c r="BC83" i="73"/>
  <c r="AV83" i="73"/>
  <c r="BD83" i="73"/>
  <c r="AW83" i="73"/>
  <c r="BE83" i="73"/>
  <c r="AX83" i="73"/>
  <c r="BF83" i="73"/>
  <c r="AY83" i="73"/>
  <c r="BG83" i="73"/>
  <c r="AZ83" i="73"/>
  <c r="BH83" i="73"/>
  <c r="BA83" i="73"/>
  <c r="BI83" i="73"/>
  <c r="BB83" i="73"/>
  <c r="BJ83" i="73"/>
  <c r="X83" i="73"/>
  <c r="Q83" i="73"/>
  <c r="R83" i="73"/>
  <c r="T83" i="73"/>
  <c r="V83" i="73"/>
  <c r="U83" i="73"/>
  <c r="O83" i="73"/>
  <c r="W83" i="73"/>
  <c r="P83" i="73"/>
  <c r="I83" i="73"/>
  <c r="K83" i="73"/>
  <c r="J83" i="73"/>
  <c r="L83" i="73"/>
  <c r="M83" i="73"/>
  <c r="S83" i="73"/>
  <c r="N83" i="73"/>
  <c r="AC83" i="73"/>
  <c r="AK83" i="73"/>
  <c r="AD83" i="73"/>
  <c r="AL83" i="73"/>
  <c r="AE83" i="73"/>
  <c r="AM83" i="73"/>
  <c r="AF83" i="73"/>
  <c r="AN83" i="73"/>
  <c r="AG83" i="73"/>
  <c r="AO83" i="73"/>
  <c r="AH83" i="73"/>
  <c r="AA83" i="73"/>
  <c r="AI83" i="73"/>
  <c r="AB83" i="73"/>
  <c r="AJ83" i="73"/>
  <c r="Z83" i="73"/>
  <c r="F84" i="73"/>
  <c r="D84" i="73"/>
  <c r="E84" i="73"/>
  <c r="HY82" i="73"/>
  <c r="HZ82" i="73"/>
  <c r="CE82" i="73"/>
  <c r="IS82" i="73"/>
  <c r="IA82" i="73"/>
  <c r="CC82" i="73"/>
  <c r="CD82" i="73"/>
  <c r="DP82" i="73"/>
  <c r="DO82" i="73"/>
  <c r="GO82" i="73"/>
  <c r="DQ82" i="73"/>
  <c r="FC82" i="73"/>
  <c r="FB82" i="73"/>
  <c r="FA82" i="73"/>
  <c r="AS82" i="73"/>
  <c r="GM82" i="73"/>
  <c r="GN82" i="73"/>
  <c r="AQ82" i="73"/>
  <c r="AR82" i="73"/>
  <c r="C84" i="73"/>
  <c r="A84" i="73" s="1"/>
  <c r="B85" i="73"/>
  <c r="FT83" i="73"/>
  <c r="GZ83" i="73"/>
  <c r="DL83" i="73"/>
  <c r="GW83" i="73"/>
  <c r="FK83" i="73"/>
  <c r="CY83" i="73"/>
  <c r="HI83" i="73"/>
  <c r="HK83" i="73"/>
  <c r="DA83" i="73"/>
  <c r="GU83" i="73"/>
  <c r="HJ83" i="73"/>
  <c r="CP83" i="73"/>
  <c r="GT83" i="73"/>
  <c r="CK83" i="73"/>
  <c r="CO83" i="73"/>
  <c r="GI83" i="73"/>
  <c r="CN83" i="73"/>
  <c r="CT83" i="73"/>
  <c r="GG83" i="73"/>
  <c r="FH83" i="73"/>
  <c r="DG83" i="73"/>
  <c r="CR83" i="73"/>
  <c r="FP83" i="73"/>
  <c r="HP83" i="73"/>
  <c r="CQ83" i="73"/>
  <c r="HO83" i="73"/>
  <c r="GE83" i="73"/>
  <c r="HA83" i="73"/>
  <c r="DC84" i="73"/>
  <c r="DE83" i="73"/>
  <c r="GQ83" i="73"/>
  <c r="FZ83" i="73"/>
  <c r="FV83" i="73"/>
  <c r="FI83" i="73"/>
  <c r="DH83" i="73"/>
  <c r="FQ83" i="73"/>
  <c r="DM83" i="73"/>
  <c r="DC83" i="73"/>
  <c r="GF83" i="73"/>
  <c r="HF83" i="73"/>
  <c r="HU83" i="73"/>
  <c r="CG83" i="73"/>
  <c r="GC83" i="73"/>
  <c r="GY83" i="73"/>
  <c r="GD83" i="73"/>
  <c r="CV83" i="73"/>
  <c r="CJ83" i="73"/>
  <c r="HM83" i="73"/>
  <c r="FL83" i="73"/>
  <c r="GX83" i="73"/>
  <c r="DJ83" i="73"/>
  <c r="FY83" i="73"/>
  <c r="HW83" i="73"/>
  <c r="DK83" i="73"/>
  <c r="HQ83" i="73"/>
  <c r="HT83" i="73"/>
  <c r="HB83" i="73"/>
  <c r="HS83" i="73"/>
  <c r="DH84" i="73"/>
  <c r="DF83" i="73"/>
  <c r="DI83" i="73"/>
  <c r="FR83" i="73"/>
  <c r="FN83" i="73"/>
  <c r="FS83" i="73"/>
  <c r="DD83" i="73"/>
  <c r="GK83" i="73"/>
  <c r="FE83" i="73"/>
  <c r="GS83" i="73"/>
  <c r="CX83" i="73"/>
  <c r="FO83" i="73"/>
  <c r="CS83" i="73"/>
  <c r="HE83" i="73"/>
  <c r="CI83" i="73"/>
  <c r="GH83" i="73"/>
  <c r="HD83" i="73"/>
  <c r="CM83" i="73"/>
  <c r="FG83" i="73"/>
  <c r="FX83" i="73"/>
  <c r="FW83" i="73"/>
  <c r="CZ83" i="73"/>
  <c r="GB83" i="73"/>
  <c r="FJ83" i="73"/>
  <c r="HN83" i="73"/>
  <c r="CK84" i="73"/>
  <c r="FM83" i="73"/>
  <c r="CU83" i="73"/>
  <c r="GA83" i="73"/>
  <c r="FF83" i="73"/>
  <c r="HH83" i="73"/>
  <c r="GV83" i="73"/>
  <c r="CL83" i="73"/>
  <c r="CH83" i="73"/>
  <c r="HC83" i="73"/>
  <c r="GR83" i="73"/>
  <c r="HL83" i="73"/>
  <c r="DB83" i="73"/>
  <c r="HR83" i="73"/>
  <c r="HV83" i="73"/>
  <c r="GJ83" i="73"/>
  <c r="EL84" i="73" l="1"/>
  <c r="ET84" i="73"/>
  <c r="EN84" i="73"/>
  <c r="EV84" i="73"/>
  <c r="EO84" i="73"/>
  <c r="EW84" i="73"/>
  <c r="ES84" i="73"/>
  <c r="EU84" i="73"/>
  <c r="EJ84" i="73"/>
  <c r="EX84" i="73"/>
  <c r="EK84" i="73"/>
  <c r="EY84" i="73"/>
  <c r="EP84" i="73"/>
  <c r="EQ84" i="73"/>
  <c r="EM84" i="73"/>
  <c r="ER84" i="73"/>
  <c r="DT84" i="73"/>
  <c r="EB84" i="73"/>
  <c r="DV84" i="73"/>
  <c r="ED84" i="73"/>
  <c r="DY84" i="73"/>
  <c r="DZ84" i="73"/>
  <c r="EA84" i="73"/>
  <c r="EC84" i="73"/>
  <c r="DS84" i="73"/>
  <c r="EE84" i="73"/>
  <c r="DU84" i="73"/>
  <c r="EF84" i="73"/>
  <c r="DW84" i="73"/>
  <c r="EG84" i="73"/>
  <c r="DX84" i="73"/>
  <c r="EH84" i="73"/>
  <c r="BO84" i="73"/>
  <c r="BU84" i="73"/>
  <c r="CA84" i="73"/>
  <c r="BQ84" i="73"/>
  <c r="BW84" i="73"/>
  <c r="BP84" i="73"/>
  <c r="BY84" i="73"/>
  <c r="BR84" i="73"/>
  <c r="BZ84" i="73"/>
  <c r="BM84" i="73"/>
  <c r="BV84" i="73"/>
  <c r="BN84" i="73"/>
  <c r="BS84" i="73"/>
  <c r="BL84" i="73"/>
  <c r="BT84" i="73"/>
  <c r="BX84" i="73"/>
  <c r="IF84" i="73"/>
  <c r="IL84" i="73"/>
  <c r="IR84" i="73"/>
  <c r="IH84" i="73"/>
  <c r="IN84" i="73"/>
  <c r="IC84" i="73"/>
  <c r="II84" i="73"/>
  <c r="IO84" i="73"/>
  <c r="ID84" i="73"/>
  <c r="IJ84" i="73"/>
  <c r="IP84" i="73"/>
  <c r="IE84" i="73"/>
  <c r="IK84" i="73"/>
  <c r="IQ84" i="73"/>
  <c r="IG84" i="73"/>
  <c r="IM84" i="73"/>
  <c r="AU84" i="73"/>
  <c r="BC84" i="73"/>
  <c r="AV84" i="73"/>
  <c r="BD84" i="73"/>
  <c r="AW84" i="73"/>
  <c r="BE84" i="73"/>
  <c r="AX84" i="73"/>
  <c r="BF84" i="73"/>
  <c r="AY84" i="73"/>
  <c r="BG84" i="73"/>
  <c r="AZ84" i="73"/>
  <c r="BH84" i="73"/>
  <c r="BA84" i="73"/>
  <c r="BI84" i="73"/>
  <c r="X84" i="73"/>
  <c r="BB84" i="73"/>
  <c r="Q84" i="73"/>
  <c r="BJ84" i="73"/>
  <c r="R84" i="73"/>
  <c r="T84" i="73"/>
  <c r="V84" i="73"/>
  <c r="O84" i="73"/>
  <c r="K84" i="73"/>
  <c r="P84" i="73"/>
  <c r="S84" i="73"/>
  <c r="I84" i="73"/>
  <c r="U84" i="73"/>
  <c r="J84" i="73"/>
  <c r="W84" i="73"/>
  <c r="L84" i="73"/>
  <c r="M84" i="73"/>
  <c r="N84" i="73"/>
  <c r="AD84" i="73"/>
  <c r="AL84" i="73"/>
  <c r="AE84" i="73"/>
  <c r="AM84" i="73"/>
  <c r="AF84" i="73"/>
  <c r="AN84" i="73"/>
  <c r="AG84" i="73"/>
  <c r="AO84" i="73"/>
  <c r="AH84" i="73"/>
  <c r="AA84" i="73"/>
  <c r="AI84" i="73"/>
  <c r="AB84" i="73"/>
  <c r="AJ84" i="73"/>
  <c r="AC84" i="73"/>
  <c r="AK84" i="73"/>
  <c r="Z84" i="73"/>
  <c r="D85" i="73"/>
  <c r="F85" i="73"/>
  <c r="E85" i="73"/>
  <c r="DQ83" i="73"/>
  <c r="CE83" i="73"/>
  <c r="IS83" i="73"/>
  <c r="CC83" i="73"/>
  <c r="CD83" i="73"/>
  <c r="FB83" i="73"/>
  <c r="FA83" i="73"/>
  <c r="FC83" i="73"/>
  <c r="AQ83" i="73"/>
  <c r="AR83" i="73"/>
  <c r="GN83" i="73"/>
  <c r="AS83" i="73"/>
  <c r="IA83" i="73"/>
  <c r="DP83" i="73"/>
  <c r="DO83" i="73"/>
  <c r="HZ83" i="73"/>
  <c r="HY83" i="73"/>
  <c r="GO83" i="73"/>
  <c r="GM83" i="73"/>
  <c r="C85" i="73"/>
  <c r="A85" i="73" s="1"/>
  <c r="B86" i="73"/>
  <c r="DJ85" i="73"/>
  <c r="GJ84" i="73"/>
  <c r="FV84" i="73"/>
  <c r="GG84" i="73"/>
  <c r="GE84" i="73"/>
  <c r="CJ84" i="73"/>
  <c r="GK84" i="73"/>
  <c r="CQ84" i="73"/>
  <c r="HP84" i="73"/>
  <c r="FG84" i="73"/>
  <c r="CZ84" i="73"/>
  <c r="GX84" i="73"/>
  <c r="HV84" i="73"/>
  <c r="HL84" i="73"/>
  <c r="HU84" i="73"/>
  <c r="HB84" i="73"/>
  <c r="FF84" i="73"/>
  <c r="HJ84" i="73"/>
  <c r="FS84" i="73"/>
  <c r="HR84" i="73"/>
  <c r="FK84" i="73"/>
  <c r="CN84" i="73"/>
  <c r="GD84" i="73"/>
  <c r="CG84" i="73"/>
  <c r="DG84" i="73"/>
  <c r="GA84" i="73"/>
  <c r="CM84" i="73"/>
  <c r="HN84" i="73"/>
  <c r="CU84" i="73"/>
  <c r="FY84" i="73"/>
  <c r="HK84" i="73"/>
  <c r="CR84" i="73"/>
  <c r="FX84" i="73"/>
  <c r="DB84" i="73"/>
  <c r="HI84" i="73"/>
  <c r="GH84" i="73"/>
  <c r="CY84" i="73"/>
  <c r="CX84" i="73"/>
  <c r="GS84" i="73"/>
  <c r="GI84" i="73"/>
  <c r="CT84" i="73"/>
  <c r="GC84" i="73"/>
  <c r="DM84" i="73"/>
  <c r="DA84" i="73"/>
  <c r="HM84" i="73"/>
  <c r="CL84" i="73"/>
  <c r="HT84" i="73"/>
  <c r="GW84" i="73"/>
  <c r="DD84" i="73"/>
  <c r="CS84" i="73"/>
  <c r="HW84" i="73"/>
  <c r="GQ84" i="73"/>
  <c r="FL84" i="73"/>
  <c r="CH84" i="73"/>
  <c r="GT84" i="73"/>
  <c r="HE84" i="73"/>
  <c r="HA84" i="73"/>
  <c r="HO84" i="73"/>
  <c r="GB84" i="73"/>
  <c r="GR84" i="73"/>
  <c r="CV84" i="73"/>
  <c r="DF84" i="73"/>
  <c r="FE84" i="73"/>
  <c r="GV84" i="73"/>
  <c r="FR84" i="73"/>
  <c r="GU84" i="73"/>
  <c r="DL84" i="73"/>
  <c r="CO84" i="73"/>
  <c r="HH84" i="73"/>
  <c r="GF84" i="73"/>
  <c r="FQ84" i="73"/>
  <c r="FO84" i="73"/>
  <c r="DJ84" i="73"/>
  <c r="DK84" i="73"/>
  <c r="DE84" i="73"/>
  <c r="GY84" i="73"/>
  <c r="FT84" i="73"/>
  <c r="HD84" i="73"/>
  <c r="CP84" i="73"/>
  <c r="FW84" i="73"/>
  <c r="FJ84" i="73"/>
  <c r="HS84" i="73"/>
  <c r="HC84" i="73"/>
  <c r="FZ84" i="73"/>
  <c r="DI84" i="73"/>
  <c r="FN84" i="73"/>
  <c r="FP84" i="73"/>
  <c r="HQ84" i="73"/>
  <c r="HF84" i="73"/>
  <c r="FH84" i="73"/>
  <c r="GZ84" i="73"/>
  <c r="FI84" i="73"/>
  <c r="CI84" i="73"/>
  <c r="FM84" i="73"/>
  <c r="EL85" i="73" l="1"/>
  <c r="ET85" i="73"/>
  <c r="EN85" i="73"/>
  <c r="EV85" i="73"/>
  <c r="EO85" i="73"/>
  <c r="EW85" i="73"/>
  <c r="EQ85" i="73"/>
  <c r="ER85" i="73"/>
  <c r="ES85" i="73"/>
  <c r="EU85" i="73"/>
  <c r="EK85" i="73"/>
  <c r="EY85" i="73"/>
  <c r="EM85" i="73"/>
  <c r="EJ85" i="73"/>
  <c r="EP85" i="73"/>
  <c r="EX85" i="73"/>
  <c r="DT85" i="73"/>
  <c r="EB85" i="73"/>
  <c r="DV85" i="73"/>
  <c r="ED85" i="73"/>
  <c r="DS85" i="73"/>
  <c r="EE85" i="73"/>
  <c r="DU85" i="73"/>
  <c r="EF85" i="73"/>
  <c r="DW85" i="73"/>
  <c r="EG85" i="73"/>
  <c r="DX85" i="73"/>
  <c r="EH85" i="73"/>
  <c r="DY85" i="73"/>
  <c r="DZ85" i="73"/>
  <c r="EA85" i="73"/>
  <c r="EC85" i="73"/>
  <c r="BQ85" i="73"/>
  <c r="BW85" i="73"/>
  <c r="BM85" i="73"/>
  <c r="BS85" i="73"/>
  <c r="BY85" i="73"/>
  <c r="BR85" i="73"/>
  <c r="CA85" i="73"/>
  <c r="BT85" i="73"/>
  <c r="BO85" i="73"/>
  <c r="BX85" i="73"/>
  <c r="BP85" i="73"/>
  <c r="BU85" i="73"/>
  <c r="BV85" i="73"/>
  <c r="BZ85" i="73"/>
  <c r="BL85" i="73"/>
  <c r="BN85" i="73"/>
  <c r="IH85" i="73"/>
  <c r="IN85" i="73"/>
  <c r="ID85" i="73"/>
  <c r="IJ85" i="73"/>
  <c r="IP85" i="73"/>
  <c r="IE85" i="73"/>
  <c r="IK85" i="73"/>
  <c r="IQ85" i="73"/>
  <c r="IF85" i="73"/>
  <c r="IL85" i="73"/>
  <c r="IR85" i="73"/>
  <c r="IG85" i="73"/>
  <c r="IM85" i="73"/>
  <c r="IC85" i="73"/>
  <c r="IO85" i="73"/>
  <c r="II85" i="73"/>
  <c r="AU85" i="73"/>
  <c r="BC85" i="73"/>
  <c r="AV85" i="73"/>
  <c r="BD85" i="73"/>
  <c r="AW85" i="73"/>
  <c r="BE85" i="73"/>
  <c r="AX85" i="73"/>
  <c r="BF85" i="73"/>
  <c r="AY85" i="73"/>
  <c r="BG85" i="73"/>
  <c r="AZ85" i="73"/>
  <c r="BH85" i="73"/>
  <c r="BA85" i="73"/>
  <c r="BI85" i="73"/>
  <c r="X85" i="73"/>
  <c r="Q85" i="73"/>
  <c r="R85" i="73"/>
  <c r="BB85" i="73"/>
  <c r="BJ85" i="73"/>
  <c r="T85" i="73"/>
  <c r="V85" i="73"/>
  <c r="N85" i="73"/>
  <c r="O85" i="73"/>
  <c r="P85" i="73"/>
  <c r="I85" i="73"/>
  <c r="J85" i="73"/>
  <c r="K85" i="73"/>
  <c r="S85" i="73"/>
  <c r="L85" i="73"/>
  <c r="W85" i="73"/>
  <c r="U85" i="73"/>
  <c r="M85" i="73"/>
  <c r="AE85" i="73"/>
  <c r="AM85" i="73"/>
  <c r="AF85" i="73"/>
  <c r="AN85" i="73"/>
  <c r="AG85" i="73"/>
  <c r="AO85" i="73"/>
  <c r="AH85" i="73"/>
  <c r="AA85" i="73"/>
  <c r="AI85" i="73"/>
  <c r="AB85" i="73"/>
  <c r="AJ85" i="73"/>
  <c r="AC85" i="73"/>
  <c r="AK85" i="73"/>
  <c r="AD85" i="73"/>
  <c r="AL85" i="73"/>
  <c r="Z85" i="73"/>
  <c r="E86" i="73"/>
  <c r="D86" i="73"/>
  <c r="F86" i="73"/>
  <c r="HY84" i="73"/>
  <c r="HZ84" i="73"/>
  <c r="AS84" i="73"/>
  <c r="IA84" i="73"/>
  <c r="GN84" i="73"/>
  <c r="GM84" i="73"/>
  <c r="CE84" i="73"/>
  <c r="DP84" i="73"/>
  <c r="DO84" i="73"/>
  <c r="IS84" i="73"/>
  <c r="CD84" i="73"/>
  <c r="CC84" i="73"/>
  <c r="DQ84" i="73"/>
  <c r="FC84" i="73"/>
  <c r="AR84" i="73"/>
  <c r="AQ84" i="73"/>
  <c r="GO84" i="73"/>
  <c r="FB84" i="73"/>
  <c r="FA84" i="73"/>
  <c r="C86" i="73"/>
  <c r="A86" i="73" s="1"/>
  <c r="B87" i="73"/>
  <c r="DB85" i="73"/>
  <c r="DH85" i="73"/>
  <c r="DK85" i="73"/>
  <c r="CN85" i="73"/>
  <c r="DE85" i="73"/>
  <c r="CO85" i="73"/>
  <c r="CI85" i="73"/>
  <c r="CJ85" i="73"/>
  <c r="CY85" i="73"/>
  <c r="CZ85" i="73"/>
  <c r="CM85" i="73"/>
  <c r="CT85" i="73"/>
  <c r="CX85" i="73"/>
  <c r="CR85" i="73"/>
  <c r="DF85" i="73"/>
  <c r="CS85" i="73"/>
  <c r="CQ85" i="73"/>
  <c r="CV85" i="73"/>
  <c r="CP85" i="73"/>
  <c r="DC85" i="73"/>
  <c r="CL85" i="73"/>
  <c r="CH85" i="73"/>
  <c r="DA85" i="73"/>
  <c r="CU85" i="73"/>
  <c r="DI85" i="73"/>
  <c r="DL85" i="73"/>
  <c r="DD85" i="73"/>
  <c r="CK85" i="73"/>
  <c r="CG85" i="73"/>
  <c r="DM85" i="73"/>
  <c r="DG85" i="73"/>
  <c r="EL86" i="73" l="1"/>
  <c r="ET86" i="73"/>
  <c r="EN86" i="73"/>
  <c r="EV86" i="73"/>
  <c r="EO86" i="73"/>
  <c r="EW86" i="73"/>
  <c r="EM86" i="73"/>
  <c r="EP86" i="73"/>
  <c r="EQ86" i="73"/>
  <c r="ER86" i="73"/>
  <c r="EU86" i="73"/>
  <c r="EJ86" i="73"/>
  <c r="EX86" i="73"/>
  <c r="EK86" i="73"/>
  <c r="ES86" i="73"/>
  <c r="DT86" i="73"/>
  <c r="DV86" i="73"/>
  <c r="EY86" i="73"/>
  <c r="DY86" i="73"/>
  <c r="EG86" i="73"/>
  <c r="DZ86" i="73"/>
  <c r="EH86" i="73"/>
  <c r="EA86" i="73"/>
  <c r="EB86" i="73"/>
  <c r="DS86" i="73"/>
  <c r="EC86" i="73"/>
  <c r="DU86" i="73"/>
  <c r="ED86" i="73"/>
  <c r="DW86" i="73"/>
  <c r="EE86" i="73"/>
  <c r="DX86" i="73"/>
  <c r="EF86" i="73"/>
  <c r="BM86" i="73"/>
  <c r="BS86" i="73"/>
  <c r="BY86" i="73"/>
  <c r="BO86" i="73"/>
  <c r="BU86" i="73"/>
  <c r="CA86" i="73"/>
  <c r="BT86" i="73"/>
  <c r="BL86" i="73"/>
  <c r="BV86" i="73"/>
  <c r="BQ86" i="73"/>
  <c r="BZ86" i="73"/>
  <c r="BR86" i="73"/>
  <c r="BW86" i="73"/>
  <c r="BN86" i="73"/>
  <c r="BP86" i="73"/>
  <c r="BX86" i="73"/>
  <c r="ID86" i="73"/>
  <c r="IJ86" i="73"/>
  <c r="IP86" i="73"/>
  <c r="IF86" i="73"/>
  <c r="IL86" i="73"/>
  <c r="IR86" i="73"/>
  <c r="IG86" i="73"/>
  <c r="IM86" i="73"/>
  <c r="IH86" i="73"/>
  <c r="IN86" i="73"/>
  <c r="IC86" i="73"/>
  <c r="II86" i="73"/>
  <c r="IO86" i="73"/>
  <c r="IE86" i="73"/>
  <c r="IK86" i="73"/>
  <c r="IQ86" i="73"/>
  <c r="AU86" i="73"/>
  <c r="BC86" i="73"/>
  <c r="AV86" i="73"/>
  <c r="BD86" i="73"/>
  <c r="AW86" i="73"/>
  <c r="BE86" i="73"/>
  <c r="AX86" i="73"/>
  <c r="BF86" i="73"/>
  <c r="AY86" i="73"/>
  <c r="BG86" i="73"/>
  <c r="AZ86" i="73"/>
  <c r="BH86" i="73"/>
  <c r="BA86" i="73"/>
  <c r="BI86" i="73"/>
  <c r="X86" i="73"/>
  <c r="Q86" i="73"/>
  <c r="R86" i="73"/>
  <c r="T86" i="73"/>
  <c r="BJ86" i="73"/>
  <c r="V86" i="73"/>
  <c r="S86" i="73"/>
  <c r="O86" i="73"/>
  <c r="U86" i="73"/>
  <c r="P86" i="73"/>
  <c r="BB86" i="73"/>
  <c r="W86" i="73"/>
  <c r="I86" i="73"/>
  <c r="K86" i="73"/>
  <c r="J86" i="73"/>
  <c r="L86" i="73"/>
  <c r="N86" i="73"/>
  <c r="M86" i="73"/>
  <c r="AF86" i="73"/>
  <c r="AN86" i="73"/>
  <c r="AG86" i="73"/>
  <c r="AO86" i="73"/>
  <c r="AH86" i="73"/>
  <c r="AA86" i="73"/>
  <c r="AI86" i="73"/>
  <c r="AB86" i="73"/>
  <c r="AJ86" i="73"/>
  <c r="AC86" i="73"/>
  <c r="AK86" i="73"/>
  <c r="AD86" i="73"/>
  <c r="AL86" i="73"/>
  <c r="AE86" i="73"/>
  <c r="AM86" i="73"/>
  <c r="Z86" i="73"/>
  <c r="E87" i="73"/>
  <c r="D87" i="73"/>
  <c r="F87" i="73"/>
  <c r="C87" i="73"/>
  <c r="A87" i="73" s="1"/>
  <c r="B88" i="73"/>
  <c r="DB86" i="73"/>
  <c r="DL86" i="73"/>
  <c r="GI86" i="73"/>
  <c r="HP85" i="73"/>
  <c r="CK86" i="73"/>
  <c r="FX85" i="73"/>
  <c r="FM85" i="73"/>
  <c r="CT86" i="73"/>
  <c r="CS86" i="73"/>
  <c r="HB86" i="73"/>
  <c r="CG86" i="73"/>
  <c r="DK86" i="73"/>
  <c r="GA85" i="73"/>
  <c r="GV86" i="73"/>
  <c r="CJ86" i="73"/>
  <c r="CY86" i="73"/>
  <c r="GA86" i="73"/>
  <c r="HU85" i="73"/>
  <c r="FY85" i="73"/>
  <c r="HV85" i="73"/>
  <c r="GB85" i="73"/>
  <c r="GQ86" i="73"/>
  <c r="HF86" i="73"/>
  <c r="GZ86" i="73"/>
  <c r="FV86" i="73"/>
  <c r="FN86" i="73"/>
  <c r="FM86" i="73"/>
  <c r="GZ85" i="73"/>
  <c r="HP86" i="73"/>
  <c r="FE86" i="73"/>
  <c r="FR85" i="73"/>
  <c r="CV86" i="73"/>
  <c r="HR86" i="73"/>
  <c r="FK85" i="73"/>
  <c r="HJ85" i="73"/>
  <c r="CR86" i="73"/>
  <c r="FI85" i="73"/>
  <c r="GC86" i="73"/>
  <c r="FO85" i="73"/>
  <c r="CN86" i="73"/>
  <c r="HS85" i="73"/>
  <c r="GE85" i="73"/>
  <c r="HR85" i="73"/>
  <c r="CX86" i="73"/>
  <c r="HT85" i="73"/>
  <c r="GY85" i="73"/>
  <c r="HJ86" i="73"/>
  <c r="FF85" i="73"/>
  <c r="CZ86" i="73"/>
  <c r="HT86" i="73"/>
  <c r="CO86" i="73"/>
  <c r="HN86" i="73"/>
  <c r="FL85" i="73"/>
  <c r="HF85" i="73"/>
  <c r="GQ85" i="73"/>
  <c r="CI86" i="73"/>
  <c r="HM85" i="73"/>
  <c r="GY86" i="73"/>
  <c r="DI86" i="73"/>
  <c r="GC85" i="73"/>
  <c r="HM86" i="73"/>
  <c r="DH86" i="73"/>
  <c r="GW85" i="73"/>
  <c r="HN85" i="73"/>
  <c r="HK86" i="73"/>
  <c r="GT85" i="73"/>
  <c r="FH85" i="73"/>
  <c r="GK86" i="73"/>
  <c r="FS85" i="73"/>
  <c r="FQ85" i="73"/>
  <c r="FR86" i="73"/>
  <c r="HK85" i="73"/>
  <c r="GJ86" i="73"/>
  <c r="GD86" i="73"/>
  <c r="CL86" i="73"/>
  <c r="HI85" i="73"/>
  <c r="FZ85" i="73"/>
  <c r="GW86" i="73"/>
  <c r="HW86" i="73"/>
  <c r="HD85" i="73"/>
  <c r="FX86" i="73"/>
  <c r="GU86" i="73"/>
  <c r="DA86" i="73"/>
  <c r="GV85" i="73"/>
  <c r="GG85" i="73"/>
  <c r="GK85" i="73"/>
  <c r="FT86" i="73"/>
  <c r="HV86" i="73"/>
  <c r="HA86" i="73"/>
  <c r="FO86" i="73"/>
  <c r="GI85" i="73"/>
  <c r="GR86" i="73"/>
  <c r="HD86" i="73"/>
  <c r="FE85" i="73"/>
  <c r="FJ86" i="73"/>
  <c r="FV85" i="73"/>
  <c r="FW85" i="73"/>
  <c r="HL85" i="73"/>
  <c r="HW85" i="73"/>
  <c r="GG86" i="73"/>
  <c r="FY86" i="73"/>
  <c r="FJ85" i="73"/>
  <c r="DM86" i="73"/>
  <c r="HE86" i="73"/>
  <c r="FQ86" i="73"/>
  <c r="DD86" i="73"/>
  <c r="HH85" i="73"/>
  <c r="GF86" i="73"/>
  <c r="HL86" i="73"/>
  <c r="FP85" i="73"/>
  <c r="HC85" i="73"/>
  <c r="GH85" i="73"/>
  <c r="GX86" i="73"/>
  <c r="GU85" i="73"/>
  <c r="GS85" i="73"/>
  <c r="FT85" i="73"/>
  <c r="HE85" i="73"/>
  <c r="CQ86" i="73"/>
  <c r="GF85" i="73"/>
  <c r="FZ86" i="73"/>
  <c r="DG86" i="73"/>
  <c r="HO85" i="73"/>
  <c r="DC86" i="73"/>
  <c r="FG86" i="73"/>
  <c r="HQ85" i="73"/>
  <c r="HB85" i="73"/>
  <c r="GB86" i="73"/>
  <c r="FK86" i="73"/>
  <c r="FP86" i="73"/>
  <c r="DE86" i="73"/>
  <c r="CM86" i="73"/>
  <c r="CU86" i="73"/>
  <c r="HH86" i="73"/>
  <c r="FH86" i="73"/>
  <c r="CP86" i="73"/>
  <c r="FN85" i="73"/>
  <c r="CO87" i="73"/>
  <c r="GE86" i="73"/>
  <c r="HC86" i="73"/>
  <c r="DJ86" i="73"/>
  <c r="HS86" i="73"/>
  <c r="FI86" i="73"/>
  <c r="CH86" i="73"/>
  <c r="HO86" i="73"/>
  <c r="HA85" i="73"/>
  <c r="GT86" i="73"/>
  <c r="HI86" i="73"/>
  <c r="GX85" i="73"/>
  <c r="FF86" i="73"/>
  <c r="FL86" i="73"/>
  <c r="GS86" i="73"/>
  <c r="FG85" i="73"/>
  <c r="GD85" i="73"/>
  <c r="GJ85" i="73"/>
  <c r="FS86" i="73"/>
  <c r="DF86" i="73"/>
  <c r="HQ86" i="73"/>
  <c r="GR85" i="73"/>
  <c r="HU86" i="73"/>
  <c r="GH86" i="73"/>
  <c r="FW86" i="73"/>
  <c r="EL87" i="73" l="1"/>
  <c r="ET87" i="73"/>
  <c r="EN87" i="73"/>
  <c r="EV87" i="73"/>
  <c r="EO87" i="73"/>
  <c r="EW87" i="73"/>
  <c r="EJ87" i="73"/>
  <c r="EX87" i="73"/>
  <c r="EK87" i="73"/>
  <c r="EY87" i="73"/>
  <c r="EM87" i="73"/>
  <c r="EP87" i="73"/>
  <c r="ER87" i="73"/>
  <c r="ES87" i="73"/>
  <c r="EQ87" i="73"/>
  <c r="EU87" i="73"/>
  <c r="DY87" i="73"/>
  <c r="EG87" i="73"/>
  <c r="DZ87" i="73"/>
  <c r="EH87" i="73"/>
  <c r="DS87" i="73"/>
  <c r="EA87" i="73"/>
  <c r="DT87" i="73"/>
  <c r="EB87" i="73"/>
  <c r="DU87" i="73"/>
  <c r="EC87" i="73"/>
  <c r="DV87" i="73"/>
  <c r="ED87" i="73"/>
  <c r="DW87" i="73"/>
  <c r="EE87" i="73"/>
  <c r="DX87" i="73"/>
  <c r="EF87" i="73"/>
  <c r="BO87" i="73"/>
  <c r="BU87" i="73"/>
  <c r="CA87" i="73"/>
  <c r="BQ87" i="73"/>
  <c r="BW87" i="73"/>
  <c r="BM87" i="73"/>
  <c r="BV87" i="73"/>
  <c r="BN87" i="73"/>
  <c r="BX87" i="73"/>
  <c r="BS87" i="73"/>
  <c r="BT87" i="73"/>
  <c r="BY87" i="73"/>
  <c r="BP87" i="73"/>
  <c r="BR87" i="73"/>
  <c r="BZ87" i="73"/>
  <c r="BL87" i="73"/>
  <c r="IF87" i="73"/>
  <c r="IL87" i="73"/>
  <c r="IR87" i="73"/>
  <c r="IH87" i="73"/>
  <c r="IN87" i="73"/>
  <c r="IC87" i="73"/>
  <c r="II87" i="73"/>
  <c r="IO87" i="73"/>
  <c r="ID87" i="73"/>
  <c r="IJ87" i="73"/>
  <c r="IP87" i="73"/>
  <c r="IE87" i="73"/>
  <c r="IK87" i="73"/>
  <c r="IQ87" i="73"/>
  <c r="IG87" i="73"/>
  <c r="IM87" i="73"/>
  <c r="AU87" i="73"/>
  <c r="BC87" i="73"/>
  <c r="AV87" i="73"/>
  <c r="BD87" i="73"/>
  <c r="AW87" i="73"/>
  <c r="BE87" i="73"/>
  <c r="AX87" i="73"/>
  <c r="BF87" i="73"/>
  <c r="AY87" i="73"/>
  <c r="BG87" i="73"/>
  <c r="AZ87" i="73"/>
  <c r="BH87" i="73"/>
  <c r="BA87" i="73"/>
  <c r="BI87" i="73"/>
  <c r="BB87" i="73"/>
  <c r="BJ87" i="73"/>
  <c r="X87" i="73"/>
  <c r="Q87" i="73"/>
  <c r="R87" i="73"/>
  <c r="T87" i="73"/>
  <c r="V87" i="73"/>
  <c r="O87" i="73"/>
  <c r="K87" i="73"/>
  <c r="P87" i="73"/>
  <c r="I87" i="73"/>
  <c r="S87" i="73"/>
  <c r="J87" i="73"/>
  <c r="U87" i="73"/>
  <c r="W87" i="73"/>
  <c r="L87" i="73"/>
  <c r="M87" i="73"/>
  <c r="N87" i="73"/>
  <c r="AG87" i="73"/>
  <c r="AO87" i="73"/>
  <c r="AH87" i="73"/>
  <c r="AA87" i="73"/>
  <c r="AI87" i="73"/>
  <c r="AB87" i="73"/>
  <c r="AJ87" i="73"/>
  <c r="AC87" i="73"/>
  <c r="AK87" i="73"/>
  <c r="AD87" i="73"/>
  <c r="AL87" i="73"/>
  <c r="AE87" i="73"/>
  <c r="AM87" i="73"/>
  <c r="AF87" i="73"/>
  <c r="AN87" i="73"/>
  <c r="Z87" i="73"/>
  <c r="D88" i="73"/>
  <c r="F88" i="73"/>
  <c r="E88" i="73"/>
  <c r="IA85" i="73"/>
  <c r="HY85" i="73"/>
  <c r="HZ85" i="73"/>
  <c r="CE85" i="73"/>
  <c r="GO85" i="73"/>
  <c r="AS85" i="73"/>
  <c r="IS85" i="73"/>
  <c r="DQ85" i="73"/>
  <c r="FC85" i="73"/>
  <c r="CC85" i="73"/>
  <c r="CD85" i="73"/>
  <c r="AR85" i="73"/>
  <c r="AQ85" i="73"/>
  <c r="DO85" i="73"/>
  <c r="DP85" i="73"/>
  <c r="GM85" i="73"/>
  <c r="GN85" i="73"/>
  <c r="FA85" i="73"/>
  <c r="FB85" i="73"/>
  <c r="DP86" i="73"/>
  <c r="DO86" i="73"/>
  <c r="IA86" i="73"/>
  <c r="CE86" i="73"/>
  <c r="HY86" i="73"/>
  <c r="HZ86" i="73"/>
  <c r="FA86" i="73"/>
  <c r="FB86" i="73"/>
  <c r="IS86" i="73"/>
  <c r="AS86" i="73"/>
  <c r="GN86" i="73"/>
  <c r="FC86" i="73"/>
  <c r="AQ86" i="73"/>
  <c r="AR86" i="73"/>
  <c r="DQ86" i="73"/>
  <c r="GM86" i="73"/>
  <c r="GO86" i="73"/>
  <c r="CC86" i="73"/>
  <c r="CD86" i="73"/>
  <c r="C88" i="73"/>
  <c r="A88" i="73" s="1"/>
  <c r="B89" i="73"/>
  <c r="FF87" i="73"/>
  <c r="CZ87" i="73"/>
  <c r="DB87" i="73"/>
  <c r="CS87" i="73"/>
  <c r="FE87" i="73"/>
  <c r="CY87" i="73"/>
  <c r="CX87" i="73"/>
  <c r="CL87" i="73"/>
  <c r="HC87" i="73"/>
  <c r="CR87" i="73"/>
  <c r="HK87" i="73"/>
  <c r="DD88" i="73"/>
  <c r="DM87" i="73"/>
  <c r="CK87" i="73"/>
  <c r="FG87" i="73"/>
  <c r="DE87" i="73"/>
  <c r="GZ87" i="73"/>
  <c r="HI87" i="73"/>
  <c r="CH87" i="73"/>
  <c r="HF87" i="73"/>
  <c r="HM87" i="73"/>
  <c r="GU87" i="73"/>
  <c r="HR87" i="73"/>
  <c r="DG87" i="73"/>
  <c r="GQ87" i="73"/>
  <c r="HT87" i="73"/>
  <c r="HS87" i="73"/>
  <c r="FW87" i="73"/>
  <c r="FV87" i="73"/>
  <c r="GD87" i="73"/>
  <c r="HO87" i="73"/>
  <c r="HD87" i="73"/>
  <c r="GA87" i="73"/>
  <c r="GH87" i="73"/>
  <c r="DL87" i="73"/>
  <c r="CT87" i="73"/>
  <c r="FI87" i="73"/>
  <c r="CP87" i="73"/>
  <c r="HE87" i="73"/>
  <c r="FR87" i="73"/>
  <c r="CV87" i="73"/>
  <c r="FJ87" i="73"/>
  <c r="HN87" i="73"/>
  <c r="CQ87" i="73"/>
  <c r="HB87" i="73"/>
  <c r="DD87" i="73"/>
  <c r="HL87" i="73"/>
  <c r="DC87" i="73"/>
  <c r="CM87" i="73"/>
  <c r="GB87" i="73"/>
  <c r="GJ87" i="73"/>
  <c r="FX87" i="73"/>
  <c r="GI87" i="73"/>
  <c r="FH87" i="73"/>
  <c r="CN87" i="73"/>
  <c r="FQ87" i="73"/>
  <c r="GG87" i="73"/>
  <c r="FL87" i="73"/>
  <c r="GR87" i="73"/>
  <c r="FO87" i="73"/>
  <c r="GC87" i="73"/>
  <c r="CU87" i="73"/>
  <c r="FY87" i="73"/>
  <c r="HP87" i="73"/>
  <c r="DK87" i="73"/>
  <c r="HA87" i="73"/>
  <c r="FM87" i="73"/>
  <c r="HV87" i="73"/>
  <c r="FT87" i="73"/>
  <c r="HU87" i="73"/>
  <c r="FP87" i="73"/>
  <c r="GV87" i="73"/>
  <c r="CG87" i="73"/>
  <c r="HH87" i="73"/>
  <c r="FS87" i="73"/>
  <c r="FZ87" i="73"/>
  <c r="DJ87" i="73"/>
  <c r="HQ87" i="73"/>
  <c r="GY87" i="73"/>
  <c r="GW87" i="73"/>
  <c r="GF87" i="73"/>
  <c r="GS87" i="73"/>
  <c r="FK87" i="73"/>
  <c r="GX87" i="73"/>
  <c r="CJ87" i="73"/>
  <c r="DI87" i="73"/>
  <c r="DH87" i="73"/>
  <c r="HJ87" i="73"/>
  <c r="GT87" i="73"/>
  <c r="DA87" i="73"/>
  <c r="HW87" i="73"/>
  <c r="GK87" i="73"/>
  <c r="CI87" i="73"/>
  <c r="DF87" i="73"/>
  <c r="GE87" i="73"/>
  <c r="FN87" i="73"/>
  <c r="EP88" i="73" l="1"/>
  <c r="EX88" i="73"/>
  <c r="EQ88" i="73"/>
  <c r="EY88" i="73"/>
  <c r="EJ88" i="73"/>
  <c r="ER88" i="73"/>
  <c r="EK88" i="73"/>
  <c r="ES88" i="73"/>
  <c r="EM88" i="73"/>
  <c r="EU88" i="73"/>
  <c r="EN88" i="73"/>
  <c r="EV88" i="73"/>
  <c r="EL88" i="73"/>
  <c r="EO88" i="73"/>
  <c r="ET88" i="73"/>
  <c r="EW88" i="73"/>
  <c r="DY88" i="73"/>
  <c r="EG88" i="73"/>
  <c r="DZ88" i="73"/>
  <c r="EH88" i="73"/>
  <c r="DS88" i="73"/>
  <c r="EA88" i="73"/>
  <c r="DT88" i="73"/>
  <c r="EB88" i="73"/>
  <c r="DU88" i="73"/>
  <c r="EC88" i="73"/>
  <c r="DV88" i="73"/>
  <c r="ED88" i="73"/>
  <c r="DW88" i="73"/>
  <c r="EE88" i="73"/>
  <c r="DX88" i="73"/>
  <c r="EF88" i="73"/>
  <c r="BQ88" i="73"/>
  <c r="BW88" i="73"/>
  <c r="BM88" i="73"/>
  <c r="BS88" i="73"/>
  <c r="BY88" i="73"/>
  <c r="BO88" i="73"/>
  <c r="BX88" i="73"/>
  <c r="BP88" i="73"/>
  <c r="BZ88" i="73"/>
  <c r="BL88" i="73"/>
  <c r="BU88" i="73"/>
  <c r="BV88" i="73"/>
  <c r="CA88" i="73"/>
  <c r="BN88" i="73"/>
  <c r="BR88" i="73"/>
  <c r="BT88" i="73"/>
  <c r="IH88" i="73"/>
  <c r="IN88" i="73"/>
  <c r="ID88" i="73"/>
  <c r="IJ88" i="73"/>
  <c r="IP88" i="73"/>
  <c r="IE88" i="73"/>
  <c r="IK88" i="73"/>
  <c r="IQ88" i="73"/>
  <c r="IF88" i="73"/>
  <c r="IL88" i="73"/>
  <c r="IR88" i="73"/>
  <c r="IG88" i="73"/>
  <c r="IM88" i="73"/>
  <c r="IC88" i="73"/>
  <c r="II88" i="73"/>
  <c r="IO88" i="73"/>
  <c r="AU88" i="73"/>
  <c r="BC88" i="73"/>
  <c r="AV88" i="73"/>
  <c r="BD88" i="73"/>
  <c r="AW88" i="73"/>
  <c r="BE88" i="73"/>
  <c r="AX88" i="73"/>
  <c r="BF88" i="73"/>
  <c r="AY88" i="73"/>
  <c r="BG88" i="73"/>
  <c r="AZ88" i="73"/>
  <c r="BH88" i="73"/>
  <c r="BA88" i="73"/>
  <c r="BI88" i="73"/>
  <c r="X88" i="73"/>
  <c r="BB88" i="73"/>
  <c r="Q88" i="73"/>
  <c r="BJ88" i="73"/>
  <c r="R88" i="73"/>
  <c r="T88" i="73"/>
  <c r="V88" i="73"/>
  <c r="U88" i="73"/>
  <c r="W88" i="73"/>
  <c r="O88" i="73"/>
  <c r="P88" i="73"/>
  <c r="K88" i="73"/>
  <c r="I88" i="73"/>
  <c r="J88" i="73"/>
  <c r="L88" i="73"/>
  <c r="S88" i="73"/>
  <c r="M88" i="73"/>
  <c r="N88" i="73"/>
  <c r="AH88" i="73"/>
  <c r="AA88" i="73"/>
  <c r="AI88" i="73"/>
  <c r="AB88" i="73"/>
  <c r="AJ88" i="73"/>
  <c r="AC88" i="73"/>
  <c r="AK88" i="73"/>
  <c r="AD88" i="73"/>
  <c r="AL88" i="73"/>
  <c r="AE88" i="73"/>
  <c r="AM88" i="73"/>
  <c r="AF88" i="73"/>
  <c r="AN88" i="73"/>
  <c r="AG88" i="73"/>
  <c r="AO88" i="73"/>
  <c r="Z88" i="73"/>
  <c r="E89" i="73"/>
  <c r="F89" i="73"/>
  <c r="D89" i="73"/>
  <c r="CC87" i="73"/>
  <c r="CD87" i="73"/>
  <c r="AR87" i="73"/>
  <c r="GO87" i="73"/>
  <c r="IA87" i="73"/>
  <c r="FC87" i="73"/>
  <c r="DQ87" i="73"/>
  <c r="CE87" i="73"/>
  <c r="FA87" i="73"/>
  <c r="FB87" i="73"/>
  <c r="GM87" i="73"/>
  <c r="GN87" i="73"/>
  <c r="DO87" i="73"/>
  <c r="DP87" i="73"/>
  <c r="IS87" i="73"/>
  <c r="HZ87" i="73"/>
  <c r="HY87" i="73"/>
  <c r="AQ87" i="73"/>
  <c r="AS87" i="73"/>
  <c r="C89" i="73"/>
  <c r="A89" i="73" s="1"/>
  <c r="B90" i="73"/>
  <c r="DC88" i="73"/>
  <c r="HE88" i="73"/>
  <c r="GG88" i="73"/>
  <c r="HJ88" i="73"/>
  <c r="DJ88" i="73"/>
  <c r="HV88" i="73"/>
  <c r="FW88" i="73"/>
  <c r="CK88" i="73"/>
  <c r="FL88" i="73"/>
  <c r="CP88" i="73"/>
  <c r="GI88" i="73"/>
  <c r="FF88" i="73"/>
  <c r="DG88" i="73"/>
  <c r="DB88" i="73"/>
  <c r="FI88" i="73"/>
  <c r="HC88" i="73"/>
  <c r="GW88" i="73"/>
  <c r="CM88" i="73"/>
  <c r="HH88" i="73"/>
  <c r="CY88" i="73"/>
  <c r="FV88" i="73"/>
  <c r="FR88" i="73"/>
  <c r="CN88" i="73"/>
  <c r="FS88" i="73"/>
  <c r="HD88" i="73"/>
  <c r="FX88" i="73"/>
  <c r="GC88" i="73"/>
  <c r="HB88" i="73"/>
  <c r="FO88" i="73"/>
  <c r="GK88" i="73"/>
  <c r="DA88" i="73"/>
  <c r="HU88" i="73"/>
  <c r="DF88" i="73"/>
  <c r="HL88" i="73"/>
  <c r="HI88" i="73"/>
  <c r="CI88" i="73"/>
  <c r="GH88" i="73"/>
  <c r="CQ88" i="73"/>
  <c r="HR88" i="73"/>
  <c r="HS88" i="73"/>
  <c r="FG88" i="73"/>
  <c r="HM88" i="73"/>
  <c r="FP88" i="73"/>
  <c r="CS88" i="73"/>
  <c r="GB88" i="73"/>
  <c r="HN88" i="73"/>
  <c r="HQ88" i="73"/>
  <c r="GE88" i="73"/>
  <c r="FH88" i="73"/>
  <c r="FZ88" i="73"/>
  <c r="CZ88" i="73"/>
  <c r="GD88" i="73"/>
  <c r="HO88" i="73"/>
  <c r="HK88" i="73"/>
  <c r="GJ88" i="73"/>
  <c r="HP88" i="73"/>
  <c r="GR88" i="73"/>
  <c r="CG88" i="73"/>
  <c r="DE88" i="73"/>
  <c r="GY88" i="73"/>
  <c r="CT88" i="73"/>
  <c r="CL88" i="73"/>
  <c r="FE88" i="73"/>
  <c r="HF88" i="73"/>
  <c r="GQ88" i="73"/>
  <c r="GU88" i="73"/>
  <c r="GV88" i="73"/>
  <c r="GS88" i="73"/>
  <c r="HA88" i="73"/>
  <c r="FK88" i="73"/>
  <c r="CJ88" i="73"/>
  <c r="FQ88" i="73"/>
  <c r="CX88" i="73"/>
  <c r="FJ88" i="73"/>
  <c r="DK88" i="73"/>
  <c r="CO88" i="73"/>
  <c r="CH88" i="73"/>
  <c r="HT88" i="73"/>
  <c r="DL88" i="73"/>
  <c r="DH88" i="73"/>
  <c r="FY88" i="73"/>
  <c r="HW88" i="73"/>
  <c r="GT88" i="73"/>
  <c r="GA88" i="73"/>
  <c r="CV88" i="73"/>
  <c r="CR88" i="73"/>
  <c r="GX88" i="73"/>
  <c r="GF88" i="73"/>
  <c r="FM88" i="73"/>
  <c r="GZ88" i="73"/>
  <c r="FN88" i="73"/>
  <c r="DM88" i="73"/>
  <c r="CU88" i="73"/>
  <c r="FT88" i="73"/>
  <c r="DI88" i="73"/>
  <c r="EP89" i="73" l="1"/>
  <c r="EX89" i="73"/>
  <c r="EQ89" i="73"/>
  <c r="EY89" i="73"/>
  <c r="EJ89" i="73"/>
  <c r="ER89" i="73"/>
  <c r="EK89" i="73"/>
  <c r="ES89" i="73"/>
  <c r="EM89" i="73"/>
  <c r="EU89" i="73"/>
  <c r="EN89" i="73"/>
  <c r="EV89" i="73"/>
  <c r="ET89" i="73"/>
  <c r="EW89" i="73"/>
  <c r="EL89" i="73"/>
  <c r="EO89" i="73"/>
  <c r="DY89" i="73"/>
  <c r="EG89" i="73"/>
  <c r="DZ89" i="73"/>
  <c r="EH89" i="73"/>
  <c r="DS89" i="73"/>
  <c r="EA89" i="73"/>
  <c r="DT89" i="73"/>
  <c r="EB89" i="73"/>
  <c r="DU89" i="73"/>
  <c r="EC89" i="73"/>
  <c r="DV89" i="73"/>
  <c r="ED89" i="73"/>
  <c r="DW89" i="73"/>
  <c r="EE89" i="73"/>
  <c r="DX89" i="73"/>
  <c r="EF89" i="73"/>
  <c r="BM89" i="73"/>
  <c r="BS89" i="73"/>
  <c r="BY89" i="73"/>
  <c r="BO89" i="73"/>
  <c r="BU89" i="73"/>
  <c r="CA89" i="73"/>
  <c r="BQ89" i="73"/>
  <c r="BZ89" i="73"/>
  <c r="BR89" i="73"/>
  <c r="BN89" i="73"/>
  <c r="BW89" i="73"/>
  <c r="BX89" i="73"/>
  <c r="BL89" i="73"/>
  <c r="BP89" i="73"/>
  <c r="BT89" i="73"/>
  <c r="BV89" i="73"/>
  <c r="ID89" i="73"/>
  <c r="IJ89" i="73"/>
  <c r="IP89" i="73"/>
  <c r="IF89" i="73"/>
  <c r="IL89" i="73"/>
  <c r="IR89" i="73"/>
  <c r="IG89" i="73"/>
  <c r="IM89" i="73"/>
  <c r="IH89" i="73"/>
  <c r="IN89" i="73"/>
  <c r="IC89" i="73"/>
  <c r="II89" i="73"/>
  <c r="IO89" i="73"/>
  <c r="IK89" i="73"/>
  <c r="IE89" i="73"/>
  <c r="IQ89" i="73"/>
  <c r="AU89" i="73"/>
  <c r="BC89" i="73"/>
  <c r="AV89" i="73"/>
  <c r="BD89" i="73"/>
  <c r="AW89" i="73"/>
  <c r="BE89" i="73"/>
  <c r="AX89" i="73"/>
  <c r="BF89" i="73"/>
  <c r="AY89" i="73"/>
  <c r="BG89" i="73"/>
  <c r="AZ89" i="73"/>
  <c r="BH89" i="73"/>
  <c r="BA89" i="73"/>
  <c r="BI89" i="73"/>
  <c r="X89" i="73"/>
  <c r="Q89" i="73"/>
  <c r="R89" i="73"/>
  <c r="BB89" i="73"/>
  <c r="BJ89" i="73"/>
  <c r="T89" i="73"/>
  <c r="V89" i="73"/>
  <c r="N89" i="73"/>
  <c r="O89" i="73"/>
  <c r="S89" i="73"/>
  <c r="P89" i="73"/>
  <c r="U89" i="73"/>
  <c r="I89" i="73"/>
  <c r="K89" i="73"/>
  <c r="W89" i="73"/>
  <c r="J89" i="73"/>
  <c r="L89" i="73"/>
  <c r="M89" i="73"/>
  <c r="AA89" i="73"/>
  <c r="AI89" i="73"/>
  <c r="AB89" i="73"/>
  <c r="AJ89" i="73"/>
  <c r="AC89" i="73"/>
  <c r="AK89" i="73"/>
  <c r="AD89" i="73"/>
  <c r="AL89" i="73"/>
  <c r="AE89" i="73"/>
  <c r="AM89" i="73"/>
  <c r="AF89" i="73"/>
  <c r="AN89" i="73"/>
  <c r="AG89" i="73"/>
  <c r="AO89" i="73"/>
  <c r="AH89" i="73"/>
  <c r="Z89" i="73"/>
  <c r="F90" i="73"/>
  <c r="E90" i="73"/>
  <c r="D90" i="73"/>
  <c r="FB88" i="73"/>
  <c r="FA88" i="73"/>
  <c r="CC88" i="73"/>
  <c r="CD88" i="73"/>
  <c r="GO88" i="73"/>
  <c r="DQ88" i="73"/>
  <c r="IA88" i="73"/>
  <c r="IS88" i="73"/>
  <c r="DO88" i="73"/>
  <c r="DP88" i="73"/>
  <c r="AQ88" i="73"/>
  <c r="AR88" i="73"/>
  <c r="CE88" i="73"/>
  <c r="HY88" i="73"/>
  <c r="HZ88" i="73"/>
  <c r="AS88" i="73"/>
  <c r="FC88" i="73"/>
  <c r="GN88" i="73"/>
  <c r="GM88" i="73"/>
  <c r="C90" i="73"/>
  <c r="A90" i="73" s="1"/>
  <c r="B91" i="73"/>
  <c r="FX89" i="73"/>
  <c r="GF89" i="73"/>
  <c r="CG89" i="73"/>
  <c r="HE89" i="73"/>
  <c r="DA89" i="73"/>
  <c r="FI89" i="73"/>
  <c r="GW89" i="73"/>
  <c r="GV89" i="73"/>
  <c r="HU89" i="73"/>
  <c r="CS89" i="73"/>
  <c r="DC89" i="73"/>
  <c r="HN89" i="73"/>
  <c r="HQ89" i="73"/>
  <c r="GG89" i="73"/>
  <c r="CX89" i="73"/>
  <c r="DB89" i="73"/>
  <c r="DK89" i="73"/>
  <c r="FZ89" i="73"/>
  <c r="GD89" i="73"/>
  <c r="FS89" i="73"/>
  <c r="HF89" i="73"/>
  <c r="FY89" i="73"/>
  <c r="GT89" i="73"/>
  <c r="HO89" i="73"/>
  <c r="FQ89" i="73"/>
  <c r="HK89" i="73"/>
  <c r="DH89" i="73"/>
  <c r="FV89" i="73"/>
  <c r="GE89" i="73"/>
  <c r="GZ89" i="73"/>
  <c r="CL89" i="73"/>
  <c r="CT89" i="73"/>
  <c r="FN89" i="73"/>
  <c r="HM89" i="73"/>
  <c r="HH89" i="73"/>
  <c r="HB89" i="73"/>
  <c r="DD89" i="73"/>
  <c r="HA89" i="73"/>
  <c r="CJ89" i="73"/>
  <c r="HT89" i="73"/>
  <c r="HV89" i="73"/>
  <c r="GX89" i="73"/>
  <c r="GU89" i="73"/>
  <c r="CR89" i="73"/>
  <c r="CU89" i="73"/>
  <c r="CY89" i="73"/>
  <c r="CZ89" i="73"/>
  <c r="HJ89" i="73"/>
  <c r="CP89" i="73"/>
  <c r="DF89" i="73"/>
  <c r="CV89" i="73"/>
  <c r="DG90" i="73"/>
  <c r="CK89" i="73"/>
  <c r="DG89" i="73"/>
  <c r="GB89" i="73"/>
  <c r="GJ89" i="73"/>
  <c r="GC89" i="73"/>
  <c r="GQ89" i="73"/>
  <c r="GS89" i="73"/>
  <c r="FO89" i="73"/>
  <c r="DE89" i="73"/>
  <c r="DM89" i="73"/>
  <c r="DL89" i="73"/>
  <c r="HR89" i="73"/>
  <c r="FT89" i="73"/>
  <c r="CI89" i="73"/>
  <c r="GR89" i="73"/>
  <c r="FJ89" i="73"/>
  <c r="GH89" i="73"/>
  <c r="HS89" i="73"/>
  <c r="HC89" i="73"/>
  <c r="FW89" i="73"/>
  <c r="GA89" i="73"/>
  <c r="FG89" i="73"/>
  <c r="FP89" i="73"/>
  <c r="FM89" i="73"/>
  <c r="HP89" i="73"/>
  <c r="CH89" i="73"/>
  <c r="DJ89" i="73"/>
  <c r="HD89" i="73"/>
  <c r="CO89" i="73"/>
  <c r="CM89" i="73"/>
  <c r="GY89" i="73"/>
  <c r="FK89" i="73"/>
  <c r="CN89" i="73"/>
  <c r="GK89" i="73"/>
  <c r="HI89" i="73"/>
  <c r="DI89" i="73"/>
  <c r="FE89" i="73"/>
  <c r="FH89" i="73"/>
  <c r="CQ89" i="73"/>
  <c r="HW89" i="73"/>
  <c r="HL89" i="73"/>
  <c r="GI89" i="73"/>
  <c r="FR89" i="73"/>
  <c r="FF89" i="73"/>
  <c r="FL89" i="73"/>
  <c r="EP90" i="73" l="1"/>
  <c r="EX90" i="73"/>
  <c r="EQ90" i="73"/>
  <c r="EY90" i="73"/>
  <c r="EJ90" i="73"/>
  <c r="ER90" i="73"/>
  <c r="EK90" i="73"/>
  <c r="ES90" i="73"/>
  <c r="EM90" i="73"/>
  <c r="EU90" i="73"/>
  <c r="EN90" i="73"/>
  <c r="EV90" i="73"/>
  <c r="EL90" i="73"/>
  <c r="EO90" i="73"/>
  <c r="ET90" i="73"/>
  <c r="EW90" i="73"/>
  <c r="DY90" i="73"/>
  <c r="EG90" i="73"/>
  <c r="DZ90" i="73"/>
  <c r="EH90" i="73"/>
  <c r="DS90" i="73"/>
  <c r="EA90" i="73"/>
  <c r="DT90" i="73"/>
  <c r="EB90" i="73"/>
  <c r="DU90" i="73"/>
  <c r="EC90" i="73"/>
  <c r="DV90" i="73"/>
  <c r="ED90" i="73"/>
  <c r="DW90" i="73"/>
  <c r="EE90" i="73"/>
  <c r="DX90" i="73"/>
  <c r="EF90" i="73"/>
  <c r="BO90" i="73"/>
  <c r="BU90" i="73"/>
  <c r="CA90" i="73"/>
  <c r="BQ90" i="73"/>
  <c r="BW90" i="73"/>
  <c r="BS90" i="73"/>
  <c r="BL90" i="73"/>
  <c r="BT90" i="73"/>
  <c r="BP90" i="73"/>
  <c r="BY90" i="73"/>
  <c r="BZ90" i="73"/>
  <c r="BM90" i="73"/>
  <c r="BV90" i="73"/>
  <c r="BX90" i="73"/>
  <c r="BN90" i="73"/>
  <c r="BR90" i="73"/>
  <c r="IF90" i="73"/>
  <c r="IL90" i="73"/>
  <c r="IR90" i="73"/>
  <c r="IH90" i="73"/>
  <c r="IN90" i="73"/>
  <c r="IC90" i="73"/>
  <c r="II90" i="73"/>
  <c r="IO90" i="73"/>
  <c r="ID90" i="73"/>
  <c r="IJ90" i="73"/>
  <c r="IP90" i="73"/>
  <c r="IE90" i="73"/>
  <c r="IK90" i="73"/>
  <c r="IQ90" i="73"/>
  <c r="IG90" i="73"/>
  <c r="IM90" i="73"/>
  <c r="AU90" i="73"/>
  <c r="BC90" i="73"/>
  <c r="AV90" i="73"/>
  <c r="BD90" i="73"/>
  <c r="AW90" i="73"/>
  <c r="BE90" i="73"/>
  <c r="AX90" i="73"/>
  <c r="BF90" i="73"/>
  <c r="AY90" i="73"/>
  <c r="BG90" i="73"/>
  <c r="AZ90" i="73"/>
  <c r="BH90" i="73"/>
  <c r="BA90" i="73"/>
  <c r="BI90" i="73"/>
  <c r="X90" i="73"/>
  <c r="Q90" i="73"/>
  <c r="R90" i="73"/>
  <c r="T90" i="73"/>
  <c r="BJ90" i="73"/>
  <c r="V90" i="73"/>
  <c r="O90" i="73"/>
  <c r="S90" i="73"/>
  <c r="P90" i="73"/>
  <c r="I90" i="73"/>
  <c r="J90" i="73"/>
  <c r="K90" i="73"/>
  <c r="BB90" i="73"/>
  <c r="U90" i="73"/>
  <c r="L90" i="73"/>
  <c r="N90" i="73"/>
  <c r="W90" i="73"/>
  <c r="M90" i="73"/>
  <c r="AB90" i="73"/>
  <c r="AJ90" i="73"/>
  <c r="AC90" i="73"/>
  <c r="AK90" i="73"/>
  <c r="AD90" i="73"/>
  <c r="AL90" i="73"/>
  <c r="AE90" i="73"/>
  <c r="AM90" i="73"/>
  <c r="AF90" i="73"/>
  <c r="AN90" i="73"/>
  <c r="AG90" i="73"/>
  <c r="AO90" i="73"/>
  <c r="AH90" i="73"/>
  <c r="AA90" i="73"/>
  <c r="AI90" i="73"/>
  <c r="Z90" i="73"/>
  <c r="F91" i="73"/>
  <c r="D91" i="73"/>
  <c r="E91" i="73"/>
  <c r="HZ89" i="73"/>
  <c r="HY89" i="73"/>
  <c r="FC89" i="73"/>
  <c r="CC89" i="73"/>
  <c r="CD89" i="73"/>
  <c r="DQ89" i="73"/>
  <c r="FA89" i="73"/>
  <c r="FB89" i="73"/>
  <c r="AS89" i="73"/>
  <c r="IS89" i="73"/>
  <c r="GM89" i="73"/>
  <c r="GN89" i="73"/>
  <c r="GO89" i="73"/>
  <c r="IA89" i="73"/>
  <c r="CE89" i="73"/>
  <c r="DP89" i="73"/>
  <c r="DO89" i="73"/>
  <c r="AQ89" i="73"/>
  <c r="AR89" i="73"/>
  <c r="C91" i="73"/>
  <c r="A91" i="73" s="1"/>
  <c r="B92" i="73"/>
  <c r="DE90" i="73"/>
  <c r="GT90" i="73"/>
  <c r="FQ90" i="73"/>
  <c r="CG90" i="73"/>
  <c r="HK90" i="73"/>
  <c r="FX90" i="73"/>
  <c r="HI90" i="73"/>
  <c r="FV90" i="73"/>
  <c r="DI90" i="73"/>
  <c r="GE90" i="73"/>
  <c r="DD90" i="73"/>
  <c r="FH90" i="73"/>
  <c r="GB90" i="73"/>
  <c r="GW90" i="73"/>
  <c r="CL90" i="73"/>
  <c r="GU90" i="73"/>
  <c r="CH90" i="73"/>
  <c r="CS90" i="73"/>
  <c r="CK90" i="73"/>
  <c r="FL90" i="73"/>
  <c r="GA90" i="73"/>
  <c r="GQ90" i="73"/>
  <c r="HM90" i="73"/>
  <c r="GF90" i="73"/>
  <c r="GZ90" i="73"/>
  <c r="GX90" i="73"/>
  <c r="FY90" i="73"/>
  <c r="GS90" i="73"/>
  <c r="HP90" i="73"/>
  <c r="CJ90" i="73"/>
  <c r="GJ90" i="73"/>
  <c r="HR90" i="73"/>
  <c r="HV90" i="73"/>
  <c r="CQ90" i="73"/>
  <c r="CU90" i="73"/>
  <c r="GH90" i="73"/>
  <c r="HQ90" i="73"/>
  <c r="FI90" i="73"/>
  <c r="HU90" i="73"/>
  <c r="HE90" i="73"/>
  <c r="GV90" i="73"/>
  <c r="FM90" i="73"/>
  <c r="HL90" i="73"/>
  <c r="DJ90" i="73"/>
  <c r="FJ90" i="73"/>
  <c r="DB91" i="73"/>
  <c r="HH90" i="73"/>
  <c r="DA90" i="73"/>
  <c r="DH90" i="73"/>
  <c r="FE90" i="73"/>
  <c r="FF90" i="73"/>
  <c r="GG90" i="73"/>
  <c r="DB90" i="73"/>
  <c r="CZ90" i="73"/>
  <c r="DL90" i="73"/>
  <c r="HS90" i="73"/>
  <c r="FK90" i="73"/>
  <c r="HN90" i="73"/>
  <c r="GI90" i="73"/>
  <c r="GK90" i="73"/>
  <c r="FR90" i="73"/>
  <c r="CT90" i="73"/>
  <c r="GY90" i="73"/>
  <c r="CP90" i="73"/>
  <c r="DC90" i="73"/>
  <c r="CX90" i="73"/>
  <c r="FN90" i="73"/>
  <c r="HA90" i="73"/>
  <c r="HO90" i="73"/>
  <c r="DM90" i="73"/>
  <c r="CN90" i="73"/>
  <c r="GD90" i="73"/>
  <c r="HT90" i="73"/>
  <c r="CI90" i="73"/>
  <c r="HF90" i="73"/>
  <c r="HD90" i="73"/>
  <c r="FW90" i="73"/>
  <c r="FS90" i="73"/>
  <c r="GC90" i="73"/>
  <c r="FO90" i="73"/>
  <c r="CV90" i="73"/>
  <c r="CM90" i="73"/>
  <c r="CY90" i="73"/>
  <c r="HJ90" i="73"/>
  <c r="DF90" i="73"/>
  <c r="GR90" i="73"/>
  <c r="DK90" i="73"/>
  <c r="HB90" i="73"/>
  <c r="HW90" i="73"/>
  <c r="CR90" i="73"/>
  <c r="FG90" i="73"/>
  <c r="HC90" i="73"/>
  <c r="FP90" i="73"/>
  <c r="CO90" i="73"/>
  <c r="FZ90" i="73"/>
  <c r="FT90" i="73"/>
  <c r="DH91" i="73"/>
  <c r="EP91" i="73" l="1"/>
  <c r="EX91" i="73"/>
  <c r="EQ91" i="73"/>
  <c r="EY91" i="73"/>
  <c r="EJ91" i="73"/>
  <c r="ER91" i="73"/>
  <c r="EK91" i="73"/>
  <c r="ES91" i="73"/>
  <c r="EM91" i="73"/>
  <c r="EU91" i="73"/>
  <c r="EN91" i="73"/>
  <c r="EV91" i="73"/>
  <c r="ET91" i="73"/>
  <c r="EW91" i="73"/>
  <c r="EL91" i="73"/>
  <c r="EO91" i="73"/>
  <c r="DY91" i="73"/>
  <c r="EG91" i="73"/>
  <c r="DZ91" i="73"/>
  <c r="EH91" i="73"/>
  <c r="DS91" i="73"/>
  <c r="EA91" i="73"/>
  <c r="DT91" i="73"/>
  <c r="EB91" i="73"/>
  <c r="DU91" i="73"/>
  <c r="EC91" i="73"/>
  <c r="DV91" i="73"/>
  <c r="ED91" i="73"/>
  <c r="DW91" i="73"/>
  <c r="EE91" i="73"/>
  <c r="DX91" i="73"/>
  <c r="EF91" i="73"/>
  <c r="BQ91" i="73"/>
  <c r="BW91" i="73"/>
  <c r="BM91" i="73"/>
  <c r="BS91" i="73"/>
  <c r="BY91" i="73"/>
  <c r="BL91" i="73"/>
  <c r="BU91" i="73"/>
  <c r="BN91" i="73"/>
  <c r="BV91" i="73"/>
  <c r="BR91" i="73"/>
  <c r="CA91" i="73"/>
  <c r="BO91" i="73"/>
  <c r="BP91" i="73"/>
  <c r="BT91" i="73"/>
  <c r="BX91" i="73"/>
  <c r="BZ91" i="73"/>
  <c r="IH91" i="73"/>
  <c r="IN91" i="73"/>
  <c r="ID91" i="73"/>
  <c r="IJ91" i="73"/>
  <c r="IP91" i="73"/>
  <c r="IE91" i="73"/>
  <c r="IK91" i="73"/>
  <c r="IQ91" i="73"/>
  <c r="IF91" i="73"/>
  <c r="IL91" i="73"/>
  <c r="IR91" i="73"/>
  <c r="IG91" i="73"/>
  <c r="IM91" i="73"/>
  <c r="IO91" i="73"/>
  <c r="IC91" i="73"/>
  <c r="II91" i="73"/>
  <c r="AU91" i="73"/>
  <c r="BC91" i="73"/>
  <c r="AV91" i="73"/>
  <c r="BD91" i="73"/>
  <c r="AW91" i="73"/>
  <c r="BE91" i="73"/>
  <c r="AX91" i="73"/>
  <c r="BF91" i="73"/>
  <c r="AY91" i="73"/>
  <c r="BG91" i="73"/>
  <c r="AZ91" i="73"/>
  <c r="BH91" i="73"/>
  <c r="BA91" i="73"/>
  <c r="BI91" i="73"/>
  <c r="BB91" i="73"/>
  <c r="BJ91" i="73"/>
  <c r="X91" i="73"/>
  <c r="Q91" i="73"/>
  <c r="R91" i="73"/>
  <c r="T91" i="73"/>
  <c r="V91" i="73"/>
  <c r="U91" i="73"/>
  <c r="O91" i="73"/>
  <c r="K91" i="73"/>
  <c r="W91" i="73"/>
  <c r="P91" i="73"/>
  <c r="I91" i="73"/>
  <c r="N91" i="73"/>
  <c r="J91" i="73"/>
  <c r="L91" i="73"/>
  <c r="M91" i="73"/>
  <c r="S91" i="73"/>
  <c r="AC91" i="73"/>
  <c r="AK91" i="73"/>
  <c r="AD91" i="73"/>
  <c r="AL91" i="73"/>
  <c r="AE91" i="73"/>
  <c r="AM91" i="73"/>
  <c r="AF91" i="73"/>
  <c r="AN91" i="73"/>
  <c r="AG91" i="73"/>
  <c r="AO91" i="73"/>
  <c r="AH91" i="73"/>
  <c r="AA91" i="73"/>
  <c r="AI91" i="73"/>
  <c r="AB91" i="73"/>
  <c r="AJ91" i="73"/>
  <c r="Z91" i="73"/>
  <c r="E92" i="73"/>
  <c r="F92" i="73"/>
  <c r="D92" i="73"/>
  <c r="GN90" i="73"/>
  <c r="FC90" i="73"/>
  <c r="CD90" i="73"/>
  <c r="DQ90" i="73"/>
  <c r="IA90" i="73"/>
  <c r="AR90" i="73"/>
  <c r="DP90" i="73"/>
  <c r="DO90" i="73"/>
  <c r="GO90" i="73"/>
  <c r="GM90" i="73"/>
  <c r="IS90" i="73"/>
  <c r="AQ90" i="73"/>
  <c r="AS90" i="73"/>
  <c r="CE90" i="73"/>
  <c r="CC90" i="73"/>
  <c r="FA90" i="73"/>
  <c r="FB90" i="73"/>
  <c r="HZ90" i="73"/>
  <c r="HY90" i="73"/>
  <c r="C92" i="73"/>
  <c r="A92" i="73" s="1"/>
  <c r="B93" i="73"/>
  <c r="HR91" i="73"/>
  <c r="HJ91" i="73"/>
  <c r="FL91" i="73"/>
  <c r="HA91" i="73"/>
  <c r="CU91" i="73"/>
  <c r="CI91" i="73"/>
  <c r="FT91" i="73"/>
  <c r="FH91" i="73"/>
  <c r="GX91" i="73"/>
  <c r="CT91" i="73"/>
  <c r="CK91" i="73"/>
  <c r="GC91" i="73"/>
  <c r="GB91" i="73"/>
  <c r="DK91" i="73"/>
  <c r="FE91" i="73"/>
  <c r="HF91" i="73"/>
  <c r="GJ91" i="73"/>
  <c r="FJ91" i="73"/>
  <c r="GR91" i="73"/>
  <c r="FP91" i="73"/>
  <c r="HB91" i="73"/>
  <c r="CY91" i="73"/>
  <c r="GZ91" i="73"/>
  <c r="FQ91" i="73"/>
  <c r="HE91" i="73"/>
  <c r="CZ91" i="73"/>
  <c r="DF91" i="73"/>
  <c r="HD91" i="73"/>
  <c r="FO91" i="73"/>
  <c r="HS91" i="73"/>
  <c r="FW91" i="73"/>
  <c r="FX91" i="73"/>
  <c r="GD91" i="73"/>
  <c r="HW91" i="73"/>
  <c r="HM91" i="73"/>
  <c r="FM91" i="73"/>
  <c r="CP91" i="73"/>
  <c r="CM91" i="73"/>
  <c r="FS91" i="73"/>
  <c r="DL91" i="73"/>
  <c r="GG91" i="73"/>
  <c r="CH91" i="73"/>
  <c r="CX91" i="73"/>
  <c r="FG91" i="73"/>
  <c r="CL91" i="73"/>
  <c r="GF91" i="73"/>
  <c r="GI91" i="73"/>
  <c r="DG91" i="73"/>
  <c r="GQ91" i="73"/>
  <c r="CO91" i="73"/>
  <c r="DJ91" i="73"/>
  <c r="CG91" i="73"/>
  <c r="DA91" i="73"/>
  <c r="DI91" i="73"/>
  <c r="HN91" i="73"/>
  <c r="CJ91" i="73"/>
  <c r="CN91" i="73"/>
  <c r="GE91" i="73"/>
  <c r="CR91" i="73"/>
  <c r="HL91" i="73"/>
  <c r="FI91" i="73"/>
  <c r="GW91" i="73"/>
  <c r="GK91" i="73"/>
  <c r="HP91" i="73"/>
  <c r="HO91" i="73"/>
  <c r="CV91" i="73"/>
  <c r="CS91" i="73"/>
  <c r="FV91" i="73"/>
  <c r="GS91" i="73"/>
  <c r="HT91" i="73"/>
  <c r="FR91" i="73"/>
  <c r="GH91" i="73"/>
  <c r="HV91" i="73"/>
  <c r="GV91" i="73"/>
  <c r="DE91" i="73"/>
  <c r="DC91" i="73"/>
  <c r="DD91" i="73"/>
  <c r="HC91" i="73"/>
  <c r="GA91" i="73"/>
  <c r="DM91" i="73"/>
  <c r="GU91" i="73"/>
  <c r="FF91" i="73"/>
  <c r="HH91" i="73"/>
  <c r="FN91" i="73"/>
  <c r="GT91" i="73"/>
  <c r="FY91" i="73"/>
  <c r="HK91" i="73"/>
  <c r="HQ91" i="73"/>
  <c r="CQ91" i="73"/>
  <c r="GY91" i="73"/>
  <c r="FZ91" i="73"/>
  <c r="HI91" i="73"/>
  <c r="FK91" i="73"/>
  <c r="HU91" i="73"/>
  <c r="EP92" i="73" l="1"/>
  <c r="EX92" i="73"/>
  <c r="EQ92" i="73"/>
  <c r="EY92" i="73"/>
  <c r="EJ92" i="73"/>
  <c r="ER92" i="73"/>
  <c r="EK92" i="73"/>
  <c r="ES92" i="73"/>
  <c r="EM92" i="73"/>
  <c r="EU92" i="73"/>
  <c r="EN92" i="73"/>
  <c r="EV92" i="73"/>
  <c r="EL92" i="73"/>
  <c r="EO92" i="73"/>
  <c r="ET92" i="73"/>
  <c r="EW92" i="73"/>
  <c r="DY92" i="73"/>
  <c r="EG92" i="73"/>
  <c r="DZ92" i="73"/>
  <c r="EH92" i="73"/>
  <c r="DS92" i="73"/>
  <c r="EA92" i="73"/>
  <c r="DT92" i="73"/>
  <c r="EB92" i="73"/>
  <c r="DU92" i="73"/>
  <c r="EC92" i="73"/>
  <c r="DV92" i="73"/>
  <c r="ED92" i="73"/>
  <c r="DW92" i="73"/>
  <c r="EE92" i="73"/>
  <c r="DX92" i="73"/>
  <c r="EF92" i="73"/>
  <c r="BM92" i="73"/>
  <c r="BS92" i="73"/>
  <c r="BY92" i="73"/>
  <c r="BO92" i="73"/>
  <c r="BU92" i="73"/>
  <c r="CA92" i="73"/>
  <c r="BN92" i="73"/>
  <c r="BW92" i="73"/>
  <c r="BP92" i="73"/>
  <c r="BX92" i="73"/>
  <c r="BT92" i="73"/>
  <c r="BL92" i="73"/>
  <c r="BQ92" i="73"/>
  <c r="BR92" i="73"/>
  <c r="BV92" i="73"/>
  <c r="BZ92" i="73"/>
  <c r="ID92" i="73"/>
  <c r="IJ92" i="73"/>
  <c r="IP92" i="73"/>
  <c r="IF92" i="73"/>
  <c r="IL92" i="73"/>
  <c r="IR92" i="73"/>
  <c r="IG92" i="73"/>
  <c r="IM92" i="73"/>
  <c r="IH92" i="73"/>
  <c r="IN92" i="73"/>
  <c r="IC92" i="73"/>
  <c r="II92" i="73"/>
  <c r="IO92" i="73"/>
  <c r="IE92" i="73"/>
  <c r="IK92" i="73"/>
  <c r="IQ92" i="73"/>
  <c r="AU92" i="73"/>
  <c r="BC92" i="73"/>
  <c r="AV92" i="73"/>
  <c r="BD92" i="73"/>
  <c r="AW92" i="73"/>
  <c r="BE92" i="73"/>
  <c r="AX92" i="73"/>
  <c r="BF92" i="73"/>
  <c r="AY92" i="73"/>
  <c r="BG92" i="73"/>
  <c r="AZ92" i="73"/>
  <c r="BH92" i="73"/>
  <c r="BA92" i="73"/>
  <c r="BI92" i="73"/>
  <c r="X92" i="73"/>
  <c r="BB92" i="73"/>
  <c r="Q92" i="73"/>
  <c r="BJ92" i="73"/>
  <c r="R92" i="73"/>
  <c r="T92" i="73"/>
  <c r="V92" i="73"/>
  <c r="O92" i="73"/>
  <c r="P92" i="73"/>
  <c r="W92" i="73"/>
  <c r="S92" i="73"/>
  <c r="I92" i="73"/>
  <c r="U92" i="73"/>
  <c r="J92" i="73"/>
  <c r="K92" i="73"/>
  <c r="L92" i="73"/>
  <c r="M92" i="73"/>
  <c r="N92" i="73"/>
  <c r="AD92" i="73"/>
  <c r="AL92" i="73"/>
  <c r="AE92" i="73"/>
  <c r="AM92" i="73"/>
  <c r="AF92" i="73"/>
  <c r="AN92" i="73"/>
  <c r="AG92" i="73"/>
  <c r="AO92" i="73"/>
  <c r="AH92" i="73"/>
  <c r="AA92" i="73"/>
  <c r="AI92" i="73"/>
  <c r="AB92" i="73"/>
  <c r="AJ92" i="73"/>
  <c r="AC92" i="73"/>
  <c r="AK92" i="73"/>
  <c r="Z92" i="73"/>
  <c r="D93" i="73"/>
  <c r="F93" i="73"/>
  <c r="E93" i="73"/>
  <c r="CE91" i="73"/>
  <c r="CC91" i="73"/>
  <c r="CD91" i="73"/>
  <c r="HZ91" i="73"/>
  <c r="HY91" i="73"/>
  <c r="IS91" i="73"/>
  <c r="FC91" i="73"/>
  <c r="DQ91" i="73"/>
  <c r="AQ91" i="73"/>
  <c r="AR91" i="73"/>
  <c r="FB91" i="73"/>
  <c r="FA91" i="73"/>
  <c r="IA91" i="73"/>
  <c r="DO91" i="73"/>
  <c r="DP91" i="73"/>
  <c r="GO91" i="73"/>
  <c r="GM91" i="73"/>
  <c r="GN91" i="73"/>
  <c r="AS91" i="73"/>
  <c r="C93" i="73"/>
  <c r="A93" i="73" s="1"/>
  <c r="B94" i="73"/>
  <c r="HD92" i="73"/>
  <c r="FG92" i="73"/>
  <c r="CY92" i="73"/>
  <c r="FM92" i="73"/>
  <c r="CG92" i="73"/>
  <c r="DA92" i="73"/>
  <c r="DK92" i="73"/>
  <c r="CP92" i="73"/>
  <c r="HP92" i="73"/>
  <c r="GZ92" i="73"/>
  <c r="GJ92" i="73"/>
  <c r="GW92" i="73"/>
  <c r="CT92" i="73"/>
  <c r="FV92" i="73"/>
  <c r="CH92" i="73"/>
  <c r="CU92" i="73"/>
  <c r="GH92" i="73"/>
  <c r="GD92" i="73"/>
  <c r="HH92" i="73"/>
  <c r="CK92" i="73"/>
  <c r="GQ92" i="73"/>
  <c r="FE92" i="73"/>
  <c r="CM92" i="73"/>
  <c r="GR92" i="73"/>
  <c r="FR92" i="73"/>
  <c r="HS92" i="73"/>
  <c r="GA92" i="73"/>
  <c r="FH92" i="73"/>
  <c r="GY92" i="73"/>
  <c r="CO92" i="73"/>
  <c r="GS92" i="73"/>
  <c r="GB92" i="73"/>
  <c r="HF92" i="73"/>
  <c r="CL92" i="73"/>
  <c r="FF92" i="73"/>
  <c r="FW92" i="73"/>
  <c r="GU92" i="73"/>
  <c r="HE92" i="73"/>
  <c r="FT92" i="73"/>
  <c r="CZ92" i="73"/>
  <c r="DI92" i="73"/>
  <c r="HU92" i="73"/>
  <c r="HQ92" i="73"/>
  <c r="HV92" i="73"/>
  <c r="DM92" i="73"/>
  <c r="GI92" i="73"/>
  <c r="GF92" i="73"/>
  <c r="HK92" i="73"/>
  <c r="CR92" i="73"/>
  <c r="HT92" i="73"/>
  <c r="CI92" i="73"/>
  <c r="HW92" i="73"/>
  <c r="FK92" i="73"/>
  <c r="GX92" i="73"/>
  <c r="DG92" i="73"/>
  <c r="FN92" i="73"/>
  <c r="FI92" i="73"/>
  <c r="DD92" i="73"/>
  <c r="FJ92" i="73"/>
  <c r="DH92" i="73"/>
  <c r="CJ92" i="73"/>
  <c r="FO92" i="73"/>
  <c r="HA92" i="73"/>
  <c r="FX92" i="73"/>
  <c r="CV92" i="73"/>
  <c r="CX92" i="73"/>
  <c r="CS92" i="73"/>
  <c r="FZ92" i="73"/>
  <c r="HO92" i="73"/>
  <c r="HM92" i="73"/>
  <c r="HR92" i="73"/>
  <c r="GT92" i="73"/>
  <c r="GG92" i="73"/>
  <c r="GC92" i="73"/>
  <c r="HJ92" i="73"/>
  <c r="DF92" i="73"/>
  <c r="DJ92" i="73"/>
  <c r="GV92" i="73"/>
  <c r="DC92" i="73"/>
  <c r="FS92" i="73"/>
  <c r="FP92" i="73"/>
  <c r="DB92" i="73"/>
  <c r="DL92" i="73"/>
  <c r="HI92" i="73"/>
  <c r="CN92" i="73"/>
  <c r="DE92" i="73"/>
  <c r="FY92" i="73"/>
  <c r="HC92" i="73"/>
  <c r="HB92" i="73"/>
  <c r="GE92" i="73"/>
  <c r="GK92" i="73"/>
  <c r="FQ92" i="73"/>
  <c r="HN92" i="73"/>
  <c r="HL92" i="73"/>
  <c r="FL92" i="73"/>
  <c r="CQ92" i="73"/>
  <c r="EP93" i="73" l="1"/>
  <c r="EX93" i="73"/>
  <c r="EQ93" i="73"/>
  <c r="EY93" i="73"/>
  <c r="EJ93" i="73"/>
  <c r="ER93" i="73"/>
  <c r="EK93" i="73"/>
  <c r="ES93" i="73"/>
  <c r="EM93" i="73"/>
  <c r="EU93" i="73"/>
  <c r="EN93" i="73"/>
  <c r="EV93" i="73"/>
  <c r="ET93" i="73"/>
  <c r="EW93" i="73"/>
  <c r="EL93" i="73"/>
  <c r="EO93" i="73"/>
  <c r="DY93" i="73"/>
  <c r="EG93" i="73"/>
  <c r="DZ93" i="73"/>
  <c r="EH93" i="73"/>
  <c r="DS93" i="73"/>
  <c r="EA93" i="73"/>
  <c r="DT93" i="73"/>
  <c r="EB93" i="73"/>
  <c r="DU93" i="73"/>
  <c r="EC93" i="73"/>
  <c r="DV93" i="73"/>
  <c r="ED93" i="73"/>
  <c r="DW93" i="73"/>
  <c r="EE93" i="73"/>
  <c r="DX93" i="73"/>
  <c r="EF93" i="73"/>
  <c r="BO93" i="73"/>
  <c r="BU93" i="73"/>
  <c r="CA93" i="73"/>
  <c r="BQ93" i="73"/>
  <c r="BW93" i="73"/>
  <c r="BP93" i="73"/>
  <c r="BY93" i="73"/>
  <c r="BR93" i="73"/>
  <c r="BZ93" i="73"/>
  <c r="BM93" i="73"/>
  <c r="BV93" i="73"/>
  <c r="BN93" i="73"/>
  <c r="BS93" i="73"/>
  <c r="BL93" i="73"/>
  <c r="BT93" i="73"/>
  <c r="BX93" i="73"/>
  <c r="IF93" i="73"/>
  <c r="IL93" i="73"/>
  <c r="IR93" i="73"/>
  <c r="IH93" i="73"/>
  <c r="IN93" i="73"/>
  <c r="IC93" i="73"/>
  <c r="II93" i="73"/>
  <c r="IO93" i="73"/>
  <c r="ID93" i="73"/>
  <c r="IJ93" i="73"/>
  <c r="IP93" i="73"/>
  <c r="IE93" i="73"/>
  <c r="IK93" i="73"/>
  <c r="IQ93" i="73"/>
  <c r="IG93" i="73"/>
  <c r="IM93" i="73"/>
  <c r="AU93" i="73"/>
  <c r="BC93" i="73"/>
  <c r="AV93" i="73"/>
  <c r="BD93" i="73"/>
  <c r="AW93" i="73"/>
  <c r="BE93" i="73"/>
  <c r="AX93" i="73"/>
  <c r="BF93" i="73"/>
  <c r="AY93" i="73"/>
  <c r="BG93" i="73"/>
  <c r="AZ93" i="73"/>
  <c r="BH93" i="73"/>
  <c r="BA93" i="73"/>
  <c r="BI93" i="73"/>
  <c r="X93" i="73"/>
  <c r="Q93" i="73"/>
  <c r="R93" i="73"/>
  <c r="BB93" i="73"/>
  <c r="BJ93" i="73"/>
  <c r="T93" i="73"/>
  <c r="V93" i="73"/>
  <c r="O93" i="73"/>
  <c r="P93" i="73"/>
  <c r="I93" i="73"/>
  <c r="K93" i="73"/>
  <c r="J93" i="73"/>
  <c r="N93" i="73"/>
  <c r="S93" i="73"/>
  <c r="L93" i="73"/>
  <c r="W93" i="73"/>
  <c r="U93" i="73"/>
  <c r="M93" i="73"/>
  <c r="AE93" i="73"/>
  <c r="AM93" i="73"/>
  <c r="AF93" i="73"/>
  <c r="AN93" i="73"/>
  <c r="AG93" i="73"/>
  <c r="AO93" i="73"/>
  <c r="AH93" i="73"/>
  <c r="AA93" i="73"/>
  <c r="AI93" i="73"/>
  <c r="AB93" i="73"/>
  <c r="AJ93" i="73"/>
  <c r="AC93" i="73"/>
  <c r="AK93" i="73"/>
  <c r="AD93" i="73"/>
  <c r="AL93" i="73"/>
  <c r="Z93" i="73"/>
  <c r="E94" i="73"/>
  <c r="D94" i="73"/>
  <c r="F94" i="73"/>
  <c r="GM92" i="73"/>
  <c r="GN92" i="73"/>
  <c r="DP92" i="73"/>
  <c r="DO92" i="73"/>
  <c r="DQ92" i="73"/>
  <c r="FC92" i="73"/>
  <c r="FB92" i="73"/>
  <c r="FA92" i="73"/>
  <c r="IS92" i="73"/>
  <c r="CD92" i="73"/>
  <c r="CC92" i="73"/>
  <c r="GO92" i="73"/>
  <c r="CE92" i="73"/>
  <c r="HZ92" i="73"/>
  <c r="HY92" i="73"/>
  <c r="AS92" i="73"/>
  <c r="AR92" i="73"/>
  <c r="AQ92" i="73"/>
  <c r="IA92" i="73"/>
  <c r="C94" i="73"/>
  <c r="A94" i="73" s="1"/>
  <c r="B95" i="73"/>
  <c r="FF93" i="73"/>
  <c r="CM93" i="73"/>
  <c r="DE93" i="73"/>
  <c r="HW93" i="73"/>
  <c r="CJ93" i="73"/>
  <c r="FM93" i="73"/>
  <c r="GF93" i="73"/>
  <c r="CI93" i="73"/>
  <c r="FV93" i="73"/>
  <c r="HH93" i="73"/>
  <c r="FO93" i="73"/>
  <c r="HK93" i="73"/>
  <c r="FH93" i="73"/>
  <c r="GD93" i="73"/>
  <c r="HJ93" i="73"/>
  <c r="FK93" i="73"/>
  <c r="DA93" i="73"/>
  <c r="GH93" i="73"/>
  <c r="CU94" i="73"/>
  <c r="FL93" i="73"/>
  <c r="FE93" i="73"/>
  <c r="GT93" i="73"/>
  <c r="HS93" i="73"/>
  <c r="FT93" i="73"/>
  <c r="HE93" i="73"/>
  <c r="HF93" i="73"/>
  <c r="CR93" i="73"/>
  <c r="FJ93" i="73"/>
  <c r="CT93" i="73"/>
  <c r="DF93" i="73"/>
  <c r="DJ93" i="73"/>
  <c r="HR93" i="73"/>
  <c r="FI93" i="73"/>
  <c r="HU93" i="73"/>
  <c r="HD93" i="73"/>
  <c r="HP93" i="73"/>
  <c r="FS93" i="73"/>
  <c r="CY93" i="73"/>
  <c r="CL93" i="73"/>
  <c r="GK93" i="73"/>
  <c r="CP93" i="73"/>
  <c r="GC93" i="73"/>
  <c r="CK93" i="73"/>
  <c r="FP93" i="73"/>
  <c r="FQ93" i="73"/>
  <c r="FG93" i="73"/>
  <c r="FX93" i="73"/>
  <c r="FN93" i="73"/>
  <c r="FZ93" i="73"/>
  <c r="CO93" i="73"/>
  <c r="DI93" i="73"/>
  <c r="CQ93" i="73"/>
  <c r="DH93" i="73"/>
  <c r="CH93" i="73"/>
  <c r="GV93" i="73"/>
  <c r="GB93" i="73"/>
  <c r="CZ93" i="73"/>
  <c r="HC93" i="73"/>
  <c r="GS93" i="73"/>
  <c r="DD93" i="73"/>
  <c r="CV93" i="73"/>
  <c r="FW93" i="73"/>
  <c r="GE93" i="73"/>
  <c r="GQ93" i="73"/>
  <c r="HO93" i="73"/>
  <c r="GZ93" i="73"/>
  <c r="CS93" i="73"/>
  <c r="GW93" i="73"/>
  <c r="CN93" i="73"/>
  <c r="CG93" i="73"/>
  <c r="DK93" i="73"/>
  <c r="HV93" i="73"/>
  <c r="GY93" i="73"/>
  <c r="FR93" i="73"/>
  <c r="DB93" i="73"/>
  <c r="CU93" i="73"/>
  <c r="HN93" i="73"/>
  <c r="HQ93" i="73"/>
  <c r="DM93" i="73"/>
  <c r="GX93" i="73"/>
  <c r="HM93" i="73"/>
  <c r="DC93" i="73"/>
  <c r="HT93" i="73"/>
  <c r="GG93" i="73"/>
  <c r="HB93" i="73"/>
  <c r="DL93" i="73"/>
  <c r="FY93" i="73"/>
  <c r="HL93" i="73"/>
  <c r="GR93" i="73"/>
  <c r="HI93" i="73"/>
  <c r="GJ93" i="73"/>
  <c r="DG93" i="73"/>
  <c r="GI93" i="73"/>
  <c r="HA93" i="73"/>
  <c r="GU93" i="73"/>
  <c r="GA93" i="73"/>
  <c r="CX93" i="73"/>
  <c r="EP94" i="73" l="1"/>
  <c r="EX94" i="73"/>
  <c r="EQ94" i="73"/>
  <c r="EY94" i="73"/>
  <c r="EJ94" i="73"/>
  <c r="ER94" i="73"/>
  <c r="EK94" i="73"/>
  <c r="ES94" i="73"/>
  <c r="EM94" i="73"/>
  <c r="EU94" i="73"/>
  <c r="EN94" i="73"/>
  <c r="EV94" i="73"/>
  <c r="EL94" i="73"/>
  <c r="EO94" i="73"/>
  <c r="ET94" i="73"/>
  <c r="EW94" i="73"/>
  <c r="DY94" i="73"/>
  <c r="EG94" i="73"/>
  <c r="DZ94" i="73"/>
  <c r="EH94" i="73"/>
  <c r="DS94" i="73"/>
  <c r="EA94" i="73"/>
  <c r="DT94" i="73"/>
  <c r="EB94" i="73"/>
  <c r="DU94" i="73"/>
  <c r="EC94" i="73"/>
  <c r="DV94" i="73"/>
  <c r="ED94" i="73"/>
  <c r="DW94" i="73"/>
  <c r="EE94" i="73"/>
  <c r="DX94" i="73"/>
  <c r="EF94" i="73"/>
  <c r="BQ94" i="73"/>
  <c r="BW94" i="73"/>
  <c r="BM94" i="73"/>
  <c r="BS94" i="73"/>
  <c r="BY94" i="73"/>
  <c r="BR94" i="73"/>
  <c r="CA94" i="73"/>
  <c r="BT94" i="73"/>
  <c r="BO94" i="73"/>
  <c r="BX94" i="73"/>
  <c r="BP94" i="73"/>
  <c r="BU94" i="73"/>
  <c r="BL94" i="73"/>
  <c r="BN94" i="73"/>
  <c r="BV94" i="73"/>
  <c r="BZ94" i="73"/>
  <c r="IH94" i="73"/>
  <c r="IN94" i="73"/>
  <c r="ID94" i="73"/>
  <c r="IJ94" i="73"/>
  <c r="IP94" i="73"/>
  <c r="IE94" i="73"/>
  <c r="IK94" i="73"/>
  <c r="IQ94" i="73"/>
  <c r="IF94" i="73"/>
  <c r="IL94" i="73"/>
  <c r="IR94" i="73"/>
  <c r="IG94" i="73"/>
  <c r="IM94" i="73"/>
  <c r="IC94" i="73"/>
  <c r="II94" i="73"/>
  <c r="IO94" i="73"/>
  <c r="AU94" i="73"/>
  <c r="BC94" i="73"/>
  <c r="AV94" i="73"/>
  <c r="BD94" i="73"/>
  <c r="AW94" i="73"/>
  <c r="BE94" i="73"/>
  <c r="AX94" i="73"/>
  <c r="BF94" i="73"/>
  <c r="AY94" i="73"/>
  <c r="BG94" i="73"/>
  <c r="AZ94" i="73"/>
  <c r="BH94" i="73"/>
  <c r="BA94" i="73"/>
  <c r="BI94" i="73"/>
  <c r="X94" i="73"/>
  <c r="Q94" i="73"/>
  <c r="R94" i="73"/>
  <c r="T94" i="73"/>
  <c r="BJ94" i="73"/>
  <c r="V94" i="73"/>
  <c r="S94" i="73"/>
  <c r="O94" i="73"/>
  <c r="N94" i="73"/>
  <c r="U94" i="73"/>
  <c r="P94" i="73"/>
  <c r="K94" i="73"/>
  <c r="W94" i="73"/>
  <c r="I94" i="73"/>
  <c r="J94" i="73"/>
  <c r="L94" i="73"/>
  <c r="BB94" i="73"/>
  <c r="M94" i="73"/>
  <c r="AF94" i="73"/>
  <c r="AN94" i="73"/>
  <c r="AG94" i="73"/>
  <c r="AO94" i="73"/>
  <c r="AH94" i="73"/>
  <c r="AA94" i="73"/>
  <c r="AI94" i="73"/>
  <c r="AC94" i="73"/>
  <c r="AK94" i="73"/>
  <c r="AD94" i="73"/>
  <c r="AL94" i="73"/>
  <c r="AE94" i="73"/>
  <c r="AM94" i="73"/>
  <c r="AJ94" i="73"/>
  <c r="Z94" i="73"/>
  <c r="AB94" i="73"/>
  <c r="F95" i="73"/>
  <c r="D95" i="73"/>
  <c r="E95" i="73"/>
  <c r="DQ93" i="73"/>
  <c r="AS93" i="73"/>
  <c r="FC93" i="73"/>
  <c r="FB93" i="73"/>
  <c r="FA93" i="73"/>
  <c r="AQ93" i="73"/>
  <c r="AR93" i="73"/>
  <c r="DO93" i="73"/>
  <c r="DP93" i="73"/>
  <c r="CD93" i="73"/>
  <c r="CC93" i="73"/>
  <c r="CE93" i="73"/>
  <c r="GO93" i="73"/>
  <c r="HY93" i="73"/>
  <c r="HZ93" i="73"/>
  <c r="GM93" i="73"/>
  <c r="GN93" i="73"/>
  <c r="IS93" i="73"/>
  <c r="IA93" i="73"/>
  <c r="C95" i="73"/>
  <c r="A95" i="73" s="1"/>
  <c r="B96" i="73"/>
  <c r="HE94" i="73"/>
  <c r="CV94" i="73"/>
  <c r="FF94" i="73"/>
  <c r="CJ94" i="73"/>
  <c r="FI94" i="73"/>
  <c r="HJ94" i="73"/>
  <c r="FS94" i="73"/>
  <c r="HT94" i="73"/>
  <c r="GQ94" i="73"/>
  <c r="DD94" i="73"/>
  <c r="GZ94" i="73"/>
  <c r="FW94" i="73"/>
  <c r="DA94" i="73"/>
  <c r="HI94" i="73"/>
  <c r="HM94" i="73"/>
  <c r="GV94" i="73"/>
  <c r="DK94" i="73"/>
  <c r="CP94" i="73"/>
  <c r="GW94" i="73"/>
  <c r="DJ94" i="73"/>
  <c r="DL94" i="73"/>
  <c r="HC94" i="73"/>
  <c r="GG94" i="73"/>
  <c r="CO94" i="73"/>
  <c r="FH94" i="73"/>
  <c r="GC94" i="73"/>
  <c r="GX94" i="73"/>
  <c r="DM94" i="73"/>
  <c r="HN94" i="73"/>
  <c r="HA94" i="73"/>
  <c r="CZ94" i="73"/>
  <c r="CL94" i="73"/>
  <c r="GE94" i="73"/>
  <c r="DE94" i="73"/>
  <c r="FK94" i="73"/>
  <c r="FJ94" i="73"/>
  <c r="HS94" i="73"/>
  <c r="HB94" i="73"/>
  <c r="FM94" i="73"/>
  <c r="HK94" i="73"/>
  <c r="CQ94" i="73"/>
  <c r="FT94" i="73"/>
  <c r="FR94" i="73"/>
  <c r="FX94" i="73"/>
  <c r="CI94" i="73"/>
  <c r="FN94" i="73"/>
  <c r="GS94" i="73"/>
  <c r="FY94" i="73"/>
  <c r="CM94" i="73"/>
  <c r="HR94" i="73"/>
  <c r="FL94" i="73"/>
  <c r="DI94" i="73"/>
  <c r="CS94" i="73"/>
  <c r="DH94" i="73"/>
  <c r="CT94" i="73"/>
  <c r="CH94" i="73"/>
  <c r="FO94" i="73"/>
  <c r="HP94" i="73"/>
  <c r="FQ94" i="73"/>
  <c r="HQ94" i="73"/>
  <c r="GB94" i="73"/>
  <c r="GJ94" i="73"/>
  <c r="GK94" i="73"/>
  <c r="FP94" i="73"/>
  <c r="GH94" i="73"/>
  <c r="FE94" i="73"/>
  <c r="FG94" i="73"/>
  <c r="HL94" i="73"/>
  <c r="HF94" i="73"/>
  <c r="HV94" i="73"/>
  <c r="DC94" i="73"/>
  <c r="DF94" i="73"/>
  <c r="HU94" i="73"/>
  <c r="GI94" i="73"/>
  <c r="DB94" i="73"/>
  <c r="DG94" i="73"/>
  <c r="CK94" i="73"/>
  <c r="HO94" i="73"/>
  <c r="FV94" i="73"/>
  <c r="GR94" i="73"/>
  <c r="GY94" i="73"/>
  <c r="HH94" i="73"/>
  <c r="CR94" i="73"/>
  <c r="HW94" i="73"/>
  <c r="GF94" i="73"/>
  <c r="CX94" i="73"/>
  <c r="GT94" i="73"/>
  <c r="CG94" i="73"/>
  <c r="HD94" i="73"/>
  <c r="CN94" i="73"/>
  <c r="GD94" i="73"/>
  <c r="CY94" i="73"/>
  <c r="GU94" i="73"/>
  <c r="GA94" i="73"/>
  <c r="FZ94" i="73"/>
  <c r="EP95" i="73" l="1"/>
  <c r="EX95" i="73"/>
  <c r="EQ95" i="73"/>
  <c r="EY95" i="73"/>
  <c r="EJ95" i="73"/>
  <c r="ER95" i="73"/>
  <c r="EK95" i="73"/>
  <c r="ES95" i="73"/>
  <c r="EM95" i="73"/>
  <c r="EU95" i="73"/>
  <c r="EN95" i="73"/>
  <c r="EV95" i="73"/>
  <c r="ET95" i="73"/>
  <c r="EW95" i="73"/>
  <c r="EL95" i="73"/>
  <c r="EO95" i="73"/>
  <c r="DY95" i="73"/>
  <c r="EG95" i="73"/>
  <c r="DZ95" i="73"/>
  <c r="EH95" i="73"/>
  <c r="DS95" i="73"/>
  <c r="EA95" i="73"/>
  <c r="DT95" i="73"/>
  <c r="EB95" i="73"/>
  <c r="DU95" i="73"/>
  <c r="EC95" i="73"/>
  <c r="DV95" i="73"/>
  <c r="ED95" i="73"/>
  <c r="DW95" i="73"/>
  <c r="EE95" i="73"/>
  <c r="DX95" i="73"/>
  <c r="EF95" i="73"/>
  <c r="BM95" i="73"/>
  <c r="BS95" i="73"/>
  <c r="BY95" i="73"/>
  <c r="BO95" i="73"/>
  <c r="BU95" i="73"/>
  <c r="CA95" i="73"/>
  <c r="BT95" i="73"/>
  <c r="BL95" i="73"/>
  <c r="BV95" i="73"/>
  <c r="BQ95" i="73"/>
  <c r="BZ95" i="73"/>
  <c r="BR95" i="73"/>
  <c r="BW95" i="73"/>
  <c r="BX95" i="73"/>
  <c r="BN95" i="73"/>
  <c r="BP95" i="73"/>
  <c r="ID95" i="73"/>
  <c r="IJ95" i="73"/>
  <c r="IP95" i="73"/>
  <c r="IF95" i="73"/>
  <c r="IL95" i="73"/>
  <c r="IR95" i="73"/>
  <c r="IG95" i="73"/>
  <c r="IM95" i="73"/>
  <c r="IH95" i="73"/>
  <c r="IN95" i="73"/>
  <c r="IC95" i="73"/>
  <c r="II95" i="73"/>
  <c r="IO95" i="73"/>
  <c r="IE95" i="73"/>
  <c r="IK95" i="73"/>
  <c r="IQ95" i="73"/>
  <c r="AU95" i="73"/>
  <c r="BC95" i="73"/>
  <c r="AV95" i="73"/>
  <c r="BD95" i="73"/>
  <c r="AW95" i="73"/>
  <c r="BE95" i="73"/>
  <c r="AX95" i="73"/>
  <c r="BF95" i="73"/>
  <c r="AY95" i="73"/>
  <c r="BG95" i="73"/>
  <c r="AZ95" i="73"/>
  <c r="BH95" i="73"/>
  <c r="BA95" i="73"/>
  <c r="BI95" i="73"/>
  <c r="BB95" i="73"/>
  <c r="BJ95" i="73"/>
  <c r="X95" i="73"/>
  <c r="Q95" i="73"/>
  <c r="R95" i="73"/>
  <c r="T95" i="73"/>
  <c r="V95" i="73"/>
  <c r="O95" i="73"/>
  <c r="K95" i="73"/>
  <c r="P95" i="73"/>
  <c r="N95" i="73"/>
  <c r="I95" i="73"/>
  <c r="S95" i="73"/>
  <c r="J95" i="73"/>
  <c r="U95" i="73"/>
  <c r="W95" i="73"/>
  <c r="L95" i="73"/>
  <c r="M95" i="73"/>
  <c r="AG95" i="73"/>
  <c r="AO95" i="73"/>
  <c r="AH95" i="73"/>
  <c r="AA95" i="73"/>
  <c r="AI95" i="73"/>
  <c r="AB95" i="73"/>
  <c r="AJ95" i="73"/>
  <c r="AD95" i="73"/>
  <c r="AL95" i="73"/>
  <c r="AE95" i="73"/>
  <c r="AM95" i="73"/>
  <c r="AF95" i="73"/>
  <c r="AN95" i="73"/>
  <c r="AC95" i="73"/>
  <c r="AK95" i="73"/>
  <c r="Z95" i="73"/>
  <c r="E96" i="73"/>
  <c r="D96" i="73"/>
  <c r="F96" i="73"/>
  <c r="FC94" i="73"/>
  <c r="GO94" i="73"/>
  <c r="DQ94" i="73"/>
  <c r="GM94" i="73"/>
  <c r="GN94" i="73"/>
  <c r="IA94" i="73"/>
  <c r="AQ94" i="73"/>
  <c r="AR94" i="73"/>
  <c r="CC94" i="73"/>
  <c r="CD94" i="73"/>
  <c r="FB94" i="73"/>
  <c r="FA94" i="73"/>
  <c r="HY94" i="73"/>
  <c r="HZ94" i="73"/>
  <c r="DO94" i="73"/>
  <c r="DP94" i="73"/>
  <c r="AS94" i="73"/>
  <c r="IS94" i="73"/>
  <c r="CE94" i="73"/>
  <c r="C96" i="73"/>
  <c r="A96" i="73" s="1"/>
  <c r="B97" i="73"/>
  <c r="GS95" i="73"/>
  <c r="FY95" i="73"/>
  <c r="HH95" i="73"/>
  <c r="HN95" i="73"/>
  <c r="CS95" i="73"/>
  <c r="FQ95" i="73"/>
  <c r="CG95" i="73"/>
  <c r="CV95" i="73"/>
  <c r="GI95" i="73"/>
  <c r="FW95" i="73"/>
  <c r="CZ95" i="73"/>
  <c r="HM95" i="73"/>
  <c r="GB95" i="73"/>
  <c r="FE95" i="73"/>
  <c r="DI95" i="73"/>
  <c r="CP96" i="73"/>
  <c r="GE95" i="73"/>
  <c r="CP95" i="73"/>
  <c r="DB96" i="73"/>
  <c r="HQ95" i="73"/>
  <c r="DD95" i="73"/>
  <c r="GZ95" i="73"/>
  <c r="DJ95" i="73"/>
  <c r="GA95" i="73"/>
  <c r="CH95" i="73"/>
  <c r="FN95" i="73"/>
  <c r="GQ95" i="73"/>
  <c r="FL95" i="73"/>
  <c r="FS95" i="73"/>
  <c r="GX95" i="73"/>
  <c r="DF95" i="73"/>
  <c r="HD95" i="73"/>
  <c r="HP95" i="73"/>
  <c r="GD95" i="73"/>
  <c r="DB95" i="73"/>
  <c r="CK95" i="73"/>
  <c r="CN95" i="73"/>
  <c r="CY95" i="73"/>
  <c r="HU95" i="73"/>
  <c r="HT95" i="73"/>
  <c r="CL95" i="73"/>
  <c r="GJ95" i="73"/>
  <c r="HK95" i="73"/>
  <c r="GV95" i="73"/>
  <c r="GG95" i="73"/>
  <c r="FG95" i="73"/>
  <c r="DH95" i="73"/>
  <c r="FM95" i="73"/>
  <c r="HL95" i="73"/>
  <c r="CM95" i="73"/>
  <c r="HO95" i="73"/>
  <c r="FI95" i="73"/>
  <c r="HB95" i="73"/>
  <c r="FZ95" i="73"/>
  <c r="HI95" i="73"/>
  <c r="DC95" i="73"/>
  <c r="HC95" i="73"/>
  <c r="GK95" i="73"/>
  <c r="FX95" i="73"/>
  <c r="HA95" i="73"/>
  <c r="HS95" i="73"/>
  <c r="FK95" i="73"/>
  <c r="FR95" i="73"/>
  <c r="GU95" i="73"/>
  <c r="CJ96" i="73"/>
  <c r="GF95" i="73"/>
  <c r="CJ95" i="73"/>
  <c r="FF95" i="73"/>
  <c r="DM95" i="73"/>
  <c r="CO95" i="73"/>
  <c r="DE95" i="73"/>
  <c r="GW95" i="73"/>
  <c r="DG95" i="73"/>
  <c r="HV95" i="73"/>
  <c r="CU95" i="73"/>
  <c r="FO95" i="73"/>
  <c r="FH95" i="73"/>
  <c r="HE95" i="73"/>
  <c r="GY95" i="73"/>
  <c r="HF95" i="73"/>
  <c r="GR95" i="73"/>
  <c r="HJ95" i="73"/>
  <c r="CQ95" i="73"/>
  <c r="FT95" i="73"/>
  <c r="CX95" i="73"/>
  <c r="GC95" i="73"/>
  <c r="CR95" i="73"/>
  <c r="DK95" i="73"/>
  <c r="FV95" i="73"/>
  <c r="GT95" i="73"/>
  <c r="CT95" i="73"/>
  <c r="HW95" i="73"/>
  <c r="GH95" i="73"/>
  <c r="FP95" i="73"/>
  <c r="FJ95" i="73"/>
  <c r="HR95" i="73"/>
  <c r="DL95" i="73"/>
  <c r="CI95" i="73"/>
  <c r="DA95" i="73"/>
  <c r="EP96" i="73" l="1"/>
  <c r="EX96" i="73"/>
  <c r="EQ96" i="73"/>
  <c r="EY96" i="73"/>
  <c r="EJ96" i="73"/>
  <c r="ER96" i="73"/>
  <c r="EK96" i="73"/>
  <c r="ES96" i="73"/>
  <c r="EM96" i="73"/>
  <c r="EU96" i="73"/>
  <c r="EN96" i="73"/>
  <c r="EV96" i="73"/>
  <c r="EL96" i="73"/>
  <c r="EO96" i="73"/>
  <c r="ET96" i="73"/>
  <c r="EW96" i="73"/>
  <c r="DY96" i="73"/>
  <c r="EG96" i="73"/>
  <c r="DZ96" i="73"/>
  <c r="EH96" i="73"/>
  <c r="DS96" i="73"/>
  <c r="EA96" i="73"/>
  <c r="DT96" i="73"/>
  <c r="EB96" i="73"/>
  <c r="DU96" i="73"/>
  <c r="EC96" i="73"/>
  <c r="DV96" i="73"/>
  <c r="ED96" i="73"/>
  <c r="DW96" i="73"/>
  <c r="EE96" i="73"/>
  <c r="DX96" i="73"/>
  <c r="EF96" i="73"/>
  <c r="BO96" i="73"/>
  <c r="BM96" i="73"/>
  <c r="BT96" i="73"/>
  <c r="BZ96" i="73"/>
  <c r="BN96" i="73"/>
  <c r="BU96" i="73"/>
  <c r="CA96" i="73"/>
  <c r="BR96" i="73"/>
  <c r="BX96" i="73"/>
  <c r="BS96" i="73"/>
  <c r="BV96" i="73"/>
  <c r="BL96" i="73"/>
  <c r="BP96" i="73"/>
  <c r="BQ96" i="73"/>
  <c r="BW96" i="73"/>
  <c r="BY96" i="73"/>
  <c r="IF96" i="73"/>
  <c r="IL96" i="73"/>
  <c r="IR96" i="73"/>
  <c r="IH96" i="73"/>
  <c r="IN96" i="73"/>
  <c r="IC96" i="73"/>
  <c r="II96" i="73"/>
  <c r="IO96" i="73"/>
  <c r="ID96" i="73"/>
  <c r="IJ96" i="73"/>
  <c r="IP96" i="73"/>
  <c r="IE96" i="73"/>
  <c r="IK96" i="73"/>
  <c r="IQ96" i="73"/>
  <c r="IG96" i="73"/>
  <c r="IM96" i="73"/>
  <c r="AW96" i="73"/>
  <c r="BE96" i="73"/>
  <c r="AX96" i="73"/>
  <c r="BF96" i="73"/>
  <c r="AY96" i="73"/>
  <c r="BG96" i="73"/>
  <c r="AZ96" i="73"/>
  <c r="BH96" i="73"/>
  <c r="BA96" i="73"/>
  <c r="BI96" i="73"/>
  <c r="X96" i="73"/>
  <c r="AU96" i="73"/>
  <c r="Q96" i="73"/>
  <c r="AV96" i="73"/>
  <c r="BB96" i="73"/>
  <c r="BC96" i="73"/>
  <c r="T96" i="73"/>
  <c r="BJ96" i="73"/>
  <c r="V96" i="73"/>
  <c r="U96" i="73"/>
  <c r="O96" i="73"/>
  <c r="W96" i="73"/>
  <c r="P96" i="73"/>
  <c r="I96" i="73"/>
  <c r="J96" i="73"/>
  <c r="K96" i="73"/>
  <c r="L96" i="73"/>
  <c r="BD96" i="73"/>
  <c r="N96" i="73"/>
  <c r="R96" i="73"/>
  <c r="M96" i="73"/>
  <c r="S96" i="73"/>
  <c r="AH96" i="73"/>
  <c r="AA96" i="73"/>
  <c r="AI96" i="73"/>
  <c r="AB96" i="73"/>
  <c r="AJ96" i="73"/>
  <c r="AC96" i="73"/>
  <c r="AK96" i="73"/>
  <c r="AE96" i="73"/>
  <c r="AM96" i="73"/>
  <c r="AF96" i="73"/>
  <c r="AN96" i="73"/>
  <c r="AG96" i="73"/>
  <c r="AO96" i="73"/>
  <c r="AD96" i="73"/>
  <c r="AL96" i="73"/>
  <c r="Z96" i="73"/>
  <c r="D97" i="73"/>
  <c r="E97" i="73"/>
  <c r="F97" i="73"/>
  <c r="DQ95" i="73"/>
  <c r="CD95" i="73"/>
  <c r="GN95" i="73"/>
  <c r="AR95" i="73"/>
  <c r="DP95" i="73"/>
  <c r="DO95" i="73"/>
  <c r="HZ95" i="73"/>
  <c r="IS95" i="73"/>
  <c r="AQ95" i="73"/>
  <c r="AS95" i="73"/>
  <c r="GO95" i="73"/>
  <c r="GM95" i="73"/>
  <c r="FB95" i="73"/>
  <c r="FA95" i="73"/>
  <c r="FC95" i="73"/>
  <c r="HY95" i="73"/>
  <c r="IA95" i="73"/>
  <c r="CC95" i="73"/>
  <c r="CE95" i="73"/>
  <c r="C97" i="73"/>
  <c r="A97" i="73" s="1"/>
  <c r="B98" i="73"/>
  <c r="DG96" i="73"/>
  <c r="HN96" i="73"/>
  <c r="GW96" i="73"/>
  <c r="DI96" i="73"/>
  <c r="FQ96" i="73"/>
  <c r="CZ96" i="73"/>
  <c r="CO96" i="73"/>
  <c r="HU96" i="73"/>
  <c r="DH97" i="73"/>
  <c r="HR96" i="73"/>
  <c r="GB96" i="73"/>
  <c r="HH96" i="73"/>
  <c r="FV96" i="73"/>
  <c r="GK96" i="73"/>
  <c r="HD96" i="73"/>
  <c r="DC96" i="73"/>
  <c r="HM96" i="73"/>
  <c r="DL96" i="73"/>
  <c r="FZ96" i="73"/>
  <c r="GH96" i="73"/>
  <c r="FL96" i="73"/>
  <c r="DE96" i="73"/>
  <c r="GS96" i="73"/>
  <c r="FG96" i="73"/>
  <c r="GQ96" i="73"/>
  <c r="FI96" i="73"/>
  <c r="GX96" i="73"/>
  <c r="HI96" i="73"/>
  <c r="FE96" i="73"/>
  <c r="FH96" i="73"/>
  <c r="CI96" i="73"/>
  <c r="CT97" i="73"/>
  <c r="HS96" i="73"/>
  <c r="GC96" i="73"/>
  <c r="CH96" i="73"/>
  <c r="DK96" i="73"/>
  <c r="FX96" i="73"/>
  <c r="FF96" i="73"/>
  <c r="DH96" i="73"/>
  <c r="HQ96" i="73"/>
  <c r="GI96" i="73"/>
  <c r="FP96" i="73"/>
  <c r="GA96" i="73"/>
  <c r="HJ96" i="73"/>
  <c r="HT96" i="73"/>
  <c r="HO96" i="73"/>
  <c r="CI97" i="73"/>
  <c r="HF96" i="73"/>
  <c r="CG96" i="73"/>
  <c r="FK96" i="73"/>
  <c r="DA96" i="73"/>
  <c r="FY96" i="73"/>
  <c r="HB96" i="73"/>
  <c r="HV96" i="73"/>
  <c r="DJ96" i="73"/>
  <c r="GY96" i="73"/>
  <c r="DF96" i="73"/>
  <c r="GG96" i="73"/>
  <c r="FO96" i="73"/>
  <c r="HP96" i="73"/>
  <c r="DM96" i="73"/>
  <c r="CT96" i="73"/>
  <c r="CU96" i="73"/>
  <c r="CX96" i="73"/>
  <c r="GJ96" i="73"/>
  <c r="GU96" i="73"/>
  <c r="HE96" i="73"/>
  <c r="HC96" i="73"/>
  <c r="GZ96" i="73"/>
  <c r="CS96" i="73"/>
  <c r="CV96" i="73"/>
  <c r="GT96" i="73"/>
  <c r="CL96" i="73"/>
  <c r="HK96" i="73"/>
  <c r="CK96" i="73"/>
  <c r="CN96" i="73"/>
  <c r="HL96" i="73"/>
  <c r="GV96" i="73"/>
  <c r="GF96" i="73"/>
  <c r="GE96" i="73"/>
  <c r="FW96" i="73"/>
  <c r="GR96" i="73"/>
  <c r="DD96" i="73"/>
  <c r="FM96" i="73"/>
  <c r="CQ96" i="73"/>
  <c r="CY96" i="73"/>
  <c r="HW96" i="73"/>
  <c r="FJ96" i="73"/>
  <c r="FN96" i="73"/>
  <c r="CR96" i="73"/>
  <c r="FR96" i="73"/>
  <c r="FT96" i="73"/>
  <c r="HA96" i="73"/>
  <c r="FS96" i="73"/>
  <c r="GD96" i="73"/>
  <c r="CM96" i="73"/>
  <c r="EP97" i="73" l="1"/>
  <c r="EX97" i="73"/>
  <c r="EQ97" i="73"/>
  <c r="EY97" i="73"/>
  <c r="EJ97" i="73"/>
  <c r="ER97" i="73"/>
  <c r="EK97" i="73"/>
  <c r="ES97" i="73"/>
  <c r="EM97" i="73"/>
  <c r="EU97" i="73"/>
  <c r="EN97" i="73"/>
  <c r="EV97" i="73"/>
  <c r="ET97" i="73"/>
  <c r="EW97" i="73"/>
  <c r="EL97" i="73"/>
  <c r="EO97" i="73"/>
  <c r="DY97" i="73"/>
  <c r="EG97" i="73"/>
  <c r="DZ97" i="73"/>
  <c r="EH97" i="73"/>
  <c r="DS97" i="73"/>
  <c r="EA97" i="73"/>
  <c r="DT97" i="73"/>
  <c r="EB97" i="73"/>
  <c r="DU97" i="73"/>
  <c r="EC97" i="73"/>
  <c r="DV97" i="73"/>
  <c r="ED97" i="73"/>
  <c r="DW97" i="73"/>
  <c r="EE97" i="73"/>
  <c r="DX97" i="73"/>
  <c r="EF97" i="73"/>
  <c r="BP97" i="73"/>
  <c r="BV97" i="73"/>
  <c r="BQ97" i="73"/>
  <c r="BW97" i="73"/>
  <c r="BN97" i="73"/>
  <c r="BT97" i="73"/>
  <c r="BZ97" i="73"/>
  <c r="BO97" i="73"/>
  <c r="CA97" i="73"/>
  <c r="BR97" i="73"/>
  <c r="BL97" i="73"/>
  <c r="BM97" i="73"/>
  <c r="BS97" i="73"/>
  <c r="BU97" i="73"/>
  <c r="BX97" i="73"/>
  <c r="BY97" i="73"/>
  <c r="IH97" i="73"/>
  <c r="IN97" i="73"/>
  <c r="ID97" i="73"/>
  <c r="IJ97" i="73"/>
  <c r="IP97" i="73"/>
  <c r="IE97" i="73"/>
  <c r="IK97" i="73"/>
  <c r="IQ97" i="73"/>
  <c r="IF97" i="73"/>
  <c r="IL97" i="73"/>
  <c r="IR97" i="73"/>
  <c r="IG97" i="73"/>
  <c r="IM97" i="73"/>
  <c r="IC97" i="73"/>
  <c r="II97" i="73"/>
  <c r="IO97" i="73"/>
  <c r="AW97" i="73"/>
  <c r="BE97" i="73"/>
  <c r="AX97" i="73"/>
  <c r="BF97" i="73"/>
  <c r="AZ97" i="73"/>
  <c r="BH97" i="73"/>
  <c r="BA97" i="73"/>
  <c r="BI97" i="73"/>
  <c r="AU97" i="73"/>
  <c r="AV97" i="73"/>
  <c r="X97" i="73"/>
  <c r="AY97" i="73"/>
  <c r="Q97" i="73"/>
  <c r="BB97" i="73"/>
  <c r="BC97" i="73"/>
  <c r="BD97" i="73"/>
  <c r="T97" i="73"/>
  <c r="BJ97" i="73"/>
  <c r="V97" i="73"/>
  <c r="BG97" i="73"/>
  <c r="O97" i="73"/>
  <c r="P97" i="73"/>
  <c r="R97" i="73"/>
  <c r="I97" i="73"/>
  <c r="J97" i="73"/>
  <c r="U97" i="73"/>
  <c r="K97" i="73"/>
  <c r="S97" i="73"/>
  <c r="N97" i="73"/>
  <c r="W97" i="73"/>
  <c r="L97" i="73"/>
  <c r="M97" i="73"/>
  <c r="AA97" i="73"/>
  <c r="AI97" i="73"/>
  <c r="AB97" i="73"/>
  <c r="AJ97" i="73"/>
  <c r="AC97" i="73"/>
  <c r="AK97" i="73"/>
  <c r="AD97" i="73"/>
  <c r="AL97" i="73"/>
  <c r="AF97" i="73"/>
  <c r="AN97" i="73"/>
  <c r="AG97" i="73"/>
  <c r="AO97" i="73"/>
  <c r="AH97" i="73"/>
  <c r="AE97" i="73"/>
  <c r="AM97" i="73"/>
  <c r="Z97" i="73"/>
  <c r="D98" i="73"/>
  <c r="E98" i="73"/>
  <c r="F98" i="73"/>
  <c r="FC96" i="73"/>
  <c r="CD96" i="73"/>
  <c r="CC96" i="73"/>
  <c r="HY96" i="73"/>
  <c r="HZ96" i="73"/>
  <c r="AR96" i="73"/>
  <c r="AQ96" i="73"/>
  <c r="DQ96" i="73"/>
  <c r="IA96" i="73"/>
  <c r="IS96" i="73"/>
  <c r="GM96" i="73"/>
  <c r="GN96" i="73"/>
  <c r="CE96" i="73"/>
  <c r="GO96" i="73"/>
  <c r="AS96" i="73"/>
  <c r="DP96" i="73"/>
  <c r="DO96" i="73"/>
  <c r="FB96" i="73"/>
  <c r="FA96" i="73"/>
  <c r="C98" i="73"/>
  <c r="A98" i="73" s="1"/>
  <c r="B99" i="73"/>
  <c r="HI97" i="73"/>
  <c r="GU97" i="73"/>
  <c r="DA97" i="73"/>
  <c r="HT97" i="73"/>
  <c r="GK97" i="73"/>
  <c r="DI97" i="73"/>
  <c r="CY97" i="73"/>
  <c r="CM97" i="73"/>
  <c r="FH97" i="73"/>
  <c r="FI97" i="73"/>
  <c r="HR97" i="73"/>
  <c r="HD97" i="73"/>
  <c r="GH97" i="73"/>
  <c r="GC97" i="73"/>
  <c r="GT97" i="73"/>
  <c r="HQ97" i="73"/>
  <c r="CN97" i="73"/>
  <c r="GG97" i="73"/>
  <c r="FW97" i="73"/>
  <c r="DF97" i="73"/>
  <c r="DK97" i="73"/>
  <c r="FM97" i="73"/>
  <c r="GQ97" i="73"/>
  <c r="CZ97" i="73"/>
  <c r="CH97" i="73"/>
  <c r="GE97" i="73"/>
  <c r="FQ97" i="73"/>
  <c r="HW97" i="73"/>
  <c r="HU97" i="73"/>
  <c r="GV97" i="73"/>
  <c r="HC97" i="73"/>
  <c r="FF97" i="73"/>
  <c r="CV97" i="73"/>
  <c r="FS97" i="73"/>
  <c r="HF97" i="73"/>
  <c r="HJ97" i="73"/>
  <c r="GS97" i="73"/>
  <c r="HO97" i="73"/>
  <c r="GF97" i="73"/>
  <c r="HP97" i="73"/>
  <c r="DG97" i="73"/>
  <c r="FJ97" i="73"/>
  <c r="FP97" i="73"/>
  <c r="DJ97" i="73"/>
  <c r="FG97" i="73"/>
  <c r="CU98" i="73"/>
  <c r="GR97" i="73"/>
  <c r="CL97" i="73"/>
  <c r="GW97" i="73"/>
  <c r="CG97" i="73"/>
  <c r="HL97" i="73"/>
  <c r="FO97" i="73"/>
  <c r="DL97" i="73"/>
  <c r="DB97" i="73"/>
  <c r="GZ97" i="73"/>
  <c r="FT97" i="73"/>
  <c r="DC97" i="73"/>
  <c r="FY97" i="73"/>
  <c r="FL97" i="73"/>
  <c r="FE97" i="73"/>
  <c r="FK97" i="73"/>
  <c r="HK97" i="73"/>
  <c r="GY97" i="73"/>
  <c r="HS97" i="73"/>
  <c r="CR97" i="73"/>
  <c r="FZ97" i="73"/>
  <c r="FN97" i="73"/>
  <c r="GB97" i="73"/>
  <c r="HE97" i="73"/>
  <c r="DE97" i="73"/>
  <c r="CX97" i="73"/>
  <c r="HV97" i="73"/>
  <c r="CQ97" i="73"/>
  <c r="GX97" i="73"/>
  <c r="HH97" i="73"/>
  <c r="CJ97" i="73"/>
  <c r="GD97" i="73"/>
  <c r="HN97" i="73"/>
  <c r="CP97" i="73"/>
  <c r="CK97" i="73"/>
  <c r="CO97" i="73"/>
  <c r="FR97" i="73"/>
  <c r="CS97" i="73"/>
  <c r="HA97" i="73"/>
  <c r="HM97" i="73"/>
  <c r="DM97" i="73"/>
  <c r="FX97" i="73"/>
  <c r="GA97" i="73"/>
  <c r="HB97" i="73"/>
  <c r="GJ97" i="73"/>
  <c r="GI97" i="73"/>
  <c r="FV97" i="73"/>
  <c r="DD97" i="73"/>
  <c r="CU97" i="73"/>
  <c r="EP98" i="73" l="1"/>
  <c r="EX98" i="73"/>
  <c r="EQ98" i="73"/>
  <c r="EY98" i="73"/>
  <c r="EJ98" i="73"/>
  <c r="ER98" i="73"/>
  <c r="EK98" i="73"/>
  <c r="ES98" i="73"/>
  <c r="EM98" i="73"/>
  <c r="EU98" i="73"/>
  <c r="EN98" i="73"/>
  <c r="EV98" i="73"/>
  <c r="EL98" i="73"/>
  <c r="EO98" i="73"/>
  <c r="ET98" i="73"/>
  <c r="EW98" i="73"/>
  <c r="DY98" i="73"/>
  <c r="EG98" i="73"/>
  <c r="DZ98" i="73"/>
  <c r="EH98" i="73"/>
  <c r="DS98" i="73"/>
  <c r="EA98" i="73"/>
  <c r="DT98" i="73"/>
  <c r="EB98" i="73"/>
  <c r="DU98" i="73"/>
  <c r="EC98" i="73"/>
  <c r="DV98" i="73"/>
  <c r="ED98" i="73"/>
  <c r="DW98" i="73"/>
  <c r="EE98" i="73"/>
  <c r="DX98" i="73"/>
  <c r="EF98" i="73"/>
  <c r="BL98" i="73"/>
  <c r="BR98" i="73"/>
  <c r="BX98" i="73"/>
  <c r="BM98" i="73"/>
  <c r="BS98" i="73"/>
  <c r="BY98" i="73"/>
  <c r="BP98" i="73"/>
  <c r="BV98" i="73"/>
  <c r="BW98" i="73"/>
  <c r="BN98" i="73"/>
  <c r="BZ98" i="73"/>
  <c r="BQ98" i="73"/>
  <c r="BT98" i="73"/>
  <c r="BU98" i="73"/>
  <c r="CA98" i="73"/>
  <c r="BO98" i="73"/>
  <c r="ID98" i="73"/>
  <c r="IJ98" i="73"/>
  <c r="IP98" i="73"/>
  <c r="IF98" i="73"/>
  <c r="IL98" i="73"/>
  <c r="IR98" i="73"/>
  <c r="IG98" i="73"/>
  <c r="IM98" i="73"/>
  <c r="IH98" i="73"/>
  <c r="IN98" i="73"/>
  <c r="IC98" i="73"/>
  <c r="II98" i="73"/>
  <c r="IO98" i="73"/>
  <c r="IK98" i="73"/>
  <c r="IQ98" i="73"/>
  <c r="IE98" i="73"/>
  <c r="AW98" i="73"/>
  <c r="BE98" i="73"/>
  <c r="AX98" i="73"/>
  <c r="BF98" i="73"/>
  <c r="AZ98" i="73"/>
  <c r="BH98" i="73"/>
  <c r="BA98" i="73"/>
  <c r="BI98" i="73"/>
  <c r="AU98" i="73"/>
  <c r="AV98" i="73"/>
  <c r="X98" i="73"/>
  <c r="AY98" i="73"/>
  <c r="Q98" i="73"/>
  <c r="BB98" i="73"/>
  <c r="BC98" i="73"/>
  <c r="BD98" i="73"/>
  <c r="T98" i="73"/>
  <c r="BJ98" i="73"/>
  <c r="V98" i="73"/>
  <c r="N98" i="73"/>
  <c r="U98" i="73"/>
  <c r="O98" i="73"/>
  <c r="K98" i="73"/>
  <c r="BG98" i="73"/>
  <c r="W98" i="73"/>
  <c r="P98" i="73"/>
  <c r="I98" i="73"/>
  <c r="J98" i="73"/>
  <c r="L98" i="73"/>
  <c r="S98" i="73"/>
  <c r="R98" i="73"/>
  <c r="M98" i="73"/>
  <c r="AB98" i="73"/>
  <c r="AJ98" i="73"/>
  <c r="AC98" i="73"/>
  <c r="AK98" i="73"/>
  <c r="AD98" i="73"/>
  <c r="AL98" i="73"/>
  <c r="AE98" i="73"/>
  <c r="AM98" i="73"/>
  <c r="AG98" i="73"/>
  <c r="AO98" i="73"/>
  <c r="AH98" i="73"/>
  <c r="AA98" i="73"/>
  <c r="AI98" i="73"/>
  <c r="AN98" i="73"/>
  <c r="AF98" i="73"/>
  <c r="Z98" i="73"/>
  <c r="D99" i="73"/>
  <c r="E99" i="73"/>
  <c r="F99" i="73"/>
  <c r="FA97" i="73"/>
  <c r="FB97" i="73"/>
  <c r="DP97" i="73"/>
  <c r="DO97" i="73"/>
  <c r="GM97" i="73"/>
  <c r="GN97" i="73"/>
  <c r="GO97" i="73"/>
  <c r="HZ97" i="73"/>
  <c r="HY97" i="73"/>
  <c r="AS97" i="73"/>
  <c r="IS97" i="73"/>
  <c r="CE97" i="73"/>
  <c r="DQ97" i="73"/>
  <c r="IA97" i="73"/>
  <c r="AR97" i="73"/>
  <c r="AQ97" i="73"/>
  <c r="CC97" i="73"/>
  <c r="CD97" i="73"/>
  <c r="FC97" i="73"/>
  <c r="C99" i="73"/>
  <c r="A99" i="73" s="1"/>
  <c r="B100" i="73"/>
  <c r="CX98" i="73"/>
  <c r="HO98" i="73"/>
  <c r="GC98" i="73"/>
  <c r="DL98" i="73"/>
  <c r="GU98" i="73"/>
  <c r="DB99" i="73"/>
  <c r="HW98" i="73"/>
  <c r="HP98" i="73"/>
  <c r="FJ98" i="73"/>
  <c r="CQ98" i="73"/>
  <c r="CK99" i="73"/>
  <c r="GR98" i="73"/>
  <c r="CK98" i="73"/>
  <c r="HI98" i="73"/>
  <c r="DD98" i="73"/>
  <c r="CO98" i="73"/>
  <c r="HL98" i="73"/>
  <c r="HU98" i="73"/>
  <c r="CS98" i="73"/>
  <c r="FK98" i="73"/>
  <c r="DK98" i="73"/>
  <c r="GS98" i="73"/>
  <c r="CM98" i="73"/>
  <c r="DJ98" i="73"/>
  <c r="HV98" i="73"/>
  <c r="CT98" i="73"/>
  <c r="GQ98" i="73"/>
  <c r="CS99" i="73"/>
  <c r="GZ98" i="73"/>
  <c r="GY98" i="73"/>
  <c r="HN98" i="73"/>
  <c r="FQ98" i="73"/>
  <c r="HQ98" i="73"/>
  <c r="DI98" i="73"/>
  <c r="HD98" i="73"/>
  <c r="FG98" i="73"/>
  <c r="DD99" i="73"/>
  <c r="DA98" i="73"/>
  <c r="HJ98" i="73"/>
  <c r="DE98" i="73"/>
  <c r="CV98" i="73"/>
  <c r="GH98" i="73"/>
  <c r="HS98" i="73"/>
  <c r="FM98" i="73"/>
  <c r="CY98" i="73"/>
  <c r="CN98" i="73"/>
  <c r="DC98" i="73"/>
  <c r="FI98" i="73"/>
  <c r="FN98" i="73"/>
  <c r="GD98" i="73"/>
  <c r="CI99" i="73"/>
  <c r="FO98" i="73"/>
  <c r="FW98" i="73"/>
  <c r="CT99" i="73"/>
  <c r="GE98" i="73"/>
  <c r="CU99" i="73"/>
  <c r="HH98" i="73"/>
  <c r="FY98" i="73"/>
  <c r="HC98" i="73"/>
  <c r="GV98" i="73"/>
  <c r="HR98" i="73"/>
  <c r="FL98" i="73"/>
  <c r="DK99" i="73"/>
  <c r="DI99" i="73"/>
  <c r="DE99" i="73"/>
  <c r="GA98" i="73"/>
  <c r="FZ98" i="73"/>
  <c r="HE98" i="73"/>
  <c r="GI98" i="73"/>
  <c r="CZ98" i="73"/>
  <c r="DM98" i="73"/>
  <c r="DF98" i="73"/>
  <c r="FR98" i="73"/>
  <c r="HT98" i="73"/>
  <c r="GB98" i="73"/>
  <c r="FH98" i="73"/>
  <c r="DH99" i="73"/>
  <c r="CI98" i="73"/>
  <c r="CL98" i="73"/>
  <c r="FF98" i="73"/>
  <c r="HF98" i="73"/>
  <c r="HA98" i="73"/>
  <c r="CH99" i="73"/>
  <c r="GJ98" i="73"/>
  <c r="DG99" i="73"/>
  <c r="CR98" i="73"/>
  <c r="DM99" i="73"/>
  <c r="GF98" i="73"/>
  <c r="GW98" i="73"/>
  <c r="DH98" i="73"/>
  <c r="CO99" i="73"/>
  <c r="DA99" i="73"/>
  <c r="DB98" i="73"/>
  <c r="CJ98" i="73"/>
  <c r="FT98" i="73"/>
  <c r="FP98" i="73"/>
  <c r="GG98" i="73"/>
  <c r="HM98" i="73"/>
  <c r="CH98" i="73"/>
  <c r="GT98" i="73"/>
  <c r="FV98" i="73"/>
  <c r="CL99" i="73"/>
  <c r="CX99" i="73"/>
  <c r="HK98" i="73"/>
  <c r="CG98" i="73"/>
  <c r="GK98" i="73"/>
  <c r="CZ99" i="73"/>
  <c r="GX98" i="73"/>
  <c r="HB98" i="73"/>
  <c r="FS98" i="73"/>
  <c r="CR99" i="73"/>
  <c r="CN99" i="73"/>
  <c r="FE98" i="73"/>
  <c r="FX98" i="73"/>
  <c r="CJ99" i="73"/>
  <c r="CP98" i="73"/>
  <c r="DG98" i="73"/>
  <c r="CV99" i="73"/>
  <c r="EP99" i="73" l="1"/>
  <c r="EX99" i="73"/>
  <c r="EQ99" i="73"/>
  <c r="EY99" i="73"/>
  <c r="EJ99" i="73"/>
  <c r="ER99" i="73"/>
  <c r="EK99" i="73"/>
  <c r="ES99" i="73"/>
  <c r="EM99" i="73"/>
  <c r="EU99" i="73"/>
  <c r="EN99" i="73"/>
  <c r="EV99" i="73"/>
  <c r="ET99" i="73"/>
  <c r="EW99" i="73"/>
  <c r="EL99" i="73"/>
  <c r="EO99" i="73"/>
  <c r="DY99" i="73"/>
  <c r="EG99" i="73"/>
  <c r="DZ99" i="73"/>
  <c r="EH99" i="73"/>
  <c r="DS99" i="73"/>
  <c r="EA99" i="73"/>
  <c r="DT99" i="73"/>
  <c r="EB99" i="73"/>
  <c r="DU99" i="73"/>
  <c r="EC99" i="73"/>
  <c r="DV99" i="73"/>
  <c r="ED99" i="73"/>
  <c r="DW99" i="73"/>
  <c r="EE99" i="73"/>
  <c r="DX99" i="73"/>
  <c r="EF99" i="73"/>
  <c r="BN99" i="73"/>
  <c r="BT99" i="73"/>
  <c r="BZ99" i="73"/>
  <c r="BO99" i="73"/>
  <c r="BU99" i="73"/>
  <c r="CA99" i="73"/>
  <c r="BL99" i="73"/>
  <c r="BR99" i="73"/>
  <c r="BX99" i="73"/>
  <c r="BS99" i="73"/>
  <c r="BV99" i="73"/>
  <c r="BQ99" i="73"/>
  <c r="BW99" i="73"/>
  <c r="BY99" i="73"/>
  <c r="BM99" i="73"/>
  <c r="IF99" i="73"/>
  <c r="IL99" i="73"/>
  <c r="IR99" i="73"/>
  <c r="BP99" i="73"/>
  <c r="IH99" i="73"/>
  <c r="IN99" i="73"/>
  <c r="IC99" i="73"/>
  <c r="II99" i="73"/>
  <c r="IO99" i="73"/>
  <c r="ID99" i="73"/>
  <c r="IJ99" i="73"/>
  <c r="IP99" i="73"/>
  <c r="IE99" i="73"/>
  <c r="IK99" i="73"/>
  <c r="IQ99" i="73"/>
  <c r="IG99" i="73"/>
  <c r="IM99" i="73"/>
  <c r="AW99" i="73"/>
  <c r="BE99" i="73"/>
  <c r="AX99" i="73"/>
  <c r="BF99" i="73"/>
  <c r="AZ99" i="73"/>
  <c r="BH99" i="73"/>
  <c r="BA99" i="73"/>
  <c r="BI99" i="73"/>
  <c r="AU99" i="73"/>
  <c r="AV99" i="73"/>
  <c r="X99" i="73"/>
  <c r="AY99" i="73"/>
  <c r="Q99" i="73"/>
  <c r="BB99" i="73"/>
  <c r="BC99" i="73"/>
  <c r="BD99" i="73"/>
  <c r="T99" i="73"/>
  <c r="BJ99" i="73"/>
  <c r="V99" i="73"/>
  <c r="O99" i="73"/>
  <c r="P99" i="73"/>
  <c r="U99" i="73"/>
  <c r="K99" i="73"/>
  <c r="BG99" i="73"/>
  <c r="R99" i="73"/>
  <c r="I99" i="73"/>
  <c r="S99" i="73"/>
  <c r="J99" i="73"/>
  <c r="W99" i="73"/>
  <c r="L99" i="73"/>
  <c r="M99" i="73"/>
  <c r="N99" i="73"/>
  <c r="AC99" i="73"/>
  <c r="AK99" i="73"/>
  <c r="AD99" i="73"/>
  <c r="AL99" i="73"/>
  <c r="AE99" i="73"/>
  <c r="AM99" i="73"/>
  <c r="AF99" i="73"/>
  <c r="AN99" i="73"/>
  <c r="AH99" i="73"/>
  <c r="AA99" i="73"/>
  <c r="AI99" i="73"/>
  <c r="AB99" i="73"/>
  <c r="AJ99" i="73"/>
  <c r="Z99" i="73"/>
  <c r="AG99" i="73"/>
  <c r="AO99" i="73"/>
  <c r="D100" i="73"/>
  <c r="E100" i="73"/>
  <c r="F100" i="73"/>
  <c r="AS98" i="73"/>
  <c r="HY98" i="73"/>
  <c r="HZ98" i="73"/>
  <c r="AQ98" i="73"/>
  <c r="AR98" i="73"/>
  <c r="GN98" i="73"/>
  <c r="FA98" i="73"/>
  <c r="FB98" i="73"/>
  <c r="DP98" i="73"/>
  <c r="DO98" i="73"/>
  <c r="GM98" i="73"/>
  <c r="GO98" i="73"/>
  <c r="IS98" i="73"/>
  <c r="FC98" i="73"/>
  <c r="CE98" i="73"/>
  <c r="DQ98" i="73"/>
  <c r="IA98" i="73"/>
  <c r="CC98" i="73"/>
  <c r="CD98" i="73"/>
  <c r="C100" i="73"/>
  <c r="A100" i="73" s="1"/>
  <c r="B101" i="73"/>
  <c r="CY99" i="73"/>
  <c r="CP99" i="73"/>
  <c r="DJ99" i="73"/>
  <c r="HQ99" i="73"/>
  <c r="FP99" i="73"/>
  <c r="FX99" i="73"/>
  <c r="GS99" i="73"/>
  <c r="GW99" i="73"/>
  <c r="FT99" i="73"/>
  <c r="FK99" i="73"/>
  <c r="FE99" i="73"/>
  <c r="HA99" i="73"/>
  <c r="FF99" i="73"/>
  <c r="FG99" i="73"/>
  <c r="HH99" i="73"/>
  <c r="HC99" i="73"/>
  <c r="CY100" i="73"/>
  <c r="HV99" i="73"/>
  <c r="CG99" i="73"/>
  <c r="HF99" i="73"/>
  <c r="FQ99" i="73"/>
  <c r="DF99" i="73"/>
  <c r="DC99" i="73"/>
  <c r="FJ99" i="73"/>
  <c r="FN99" i="73"/>
  <c r="GB99" i="73"/>
  <c r="GK99" i="73"/>
  <c r="HO99" i="73"/>
  <c r="GC99" i="73"/>
  <c r="HT99" i="73"/>
  <c r="GE99" i="73"/>
  <c r="CV100" i="73"/>
  <c r="HS99" i="73"/>
  <c r="FY99" i="73"/>
  <c r="HM99" i="73"/>
  <c r="FO99" i="73"/>
  <c r="GA99" i="73"/>
  <c r="HW99" i="73"/>
  <c r="FR99" i="73"/>
  <c r="HP99" i="73"/>
  <c r="HD99" i="73"/>
  <c r="HJ99" i="73"/>
  <c r="HL99" i="73"/>
  <c r="CM99" i="73"/>
  <c r="FH99" i="73"/>
  <c r="HR99" i="73"/>
  <c r="GU99" i="73"/>
  <c r="GJ99" i="73"/>
  <c r="GY99" i="73"/>
  <c r="GX99" i="73"/>
  <c r="DL99" i="73"/>
  <c r="GV99" i="73"/>
  <c r="GR99" i="73"/>
  <c r="GI99" i="73"/>
  <c r="FL99" i="73"/>
  <c r="FW99" i="73"/>
  <c r="FZ99" i="73"/>
  <c r="GZ99" i="73"/>
  <c r="FS99" i="73"/>
  <c r="HB99" i="73"/>
  <c r="GG99" i="73"/>
  <c r="HE99" i="73"/>
  <c r="GH99" i="73"/>
  <c r="GF99" i="73"/>
  <c r="FI99" i="73"/>
  <c r="FM99" i="73"/>
  <c r="CQ99" i="73"/>
  <c r="GD99" i="73"/>
  <c r="GQ99" i="73"/>
  <c r="FV99" i="73"/>
  <c r="HU99" i="73"/>
  <c r="HK99" i="73"/>
  <c r="GT99" i="73"/>
  <c r="HI99" i="73"/>
  <c r="HN99" i="73"/>
  <c r="EP100" i="73" l="1"/>
  <c r="EX100" i="73"/>
  <c r="EQ100" i="73"/>
  <c r="EY100" i="73"/>
  <c r="EJ100" i="73"/>
  <c r="ER100" i="73"/>
  <c r="EK100" i="73"/>
  <c r="ES100" i="73"/>
  <c r="EM100" i="73"/>
  <c r="EU100" i="73"/>
  <c r="EN100" i="73"/>
  <c r="EV100" i="73"/>
  <c r="EL100" i="73"/>
  <c r="EO100" i="73"/>
  <c r="ET100" i="73"/>
  <c r="EW100" i="73"/>
  <c r="DY100" i="73"/>
  <c r="EG100" i="73"/>
  <c r="DZ100" i="73"/>
  <c r="EH100" i="73"/>
  <c r="DS100" i="73"/>
  <c r="EA100" i="73"/>
  <c r="DT100" i="73"/>
  <c r="EB100" i="73"/>
  <c r="DU100" i="73"/>
  <c r="EC100" i="73"/>
  <c r="DV100" i="73"/>
  <c r="ED100" i="73"/>
  <c r="DW100" i="73"/>
  <c r="EE100" i="73"/>
  <c r="DX100" i="73"/>
  <c r="EF100" i="73"/>
  <c r="BP100" i="73"/>
  <c r="BV100" i="73"/>
  <c r="BQ100" i="73"/>
  <c r="BW100" i="73"/>
  <c r="BN100" i="73"/>
  <c r="BT100" i="73"/>
  <c r="BZ100" i="73"/>
  <c r="BO100" i="73"/>
  <c r="CA100" i="73"/>
  <c r="BR100" i="73"/>
  <c r="BU100" i="73"/>
  <c r="BX100" i="73"/>
  <c r="BL100" i="73"/>
  <c r="BM100" i="73"/>
  <c r="IH100" i="73"/>
  <c r="IN100" i="73"/>
  <c r="BS100" i="73"/>
  <c r="ID100" i="73"/>
  <c r="IJ100" i="73"/>
  <c r="IP100" i="73"/>
  <c r="BY100" i="73"/>
  <c r="IE100" i="73"/>
  <c r="IK100" i="73"/>
  <c r="IQ100" i="73"/>
  <c r="IF100" i="73"/>
  <c r="IL100" i="73"/>
  <c r="IR100" i="73"/>
  <c r="IG100" i="73"/>
  <c r="IM100" i="73"/>
  <c r="IO100" i="73"/>
  <c r="IC100" i="73"/>
  <c r="II100" i="73"/>
  <c r="AW100" i="73"/>
  <c r="BE100" i="73"/>
  <c r="AX100" i="73"/>
  <c r="BF100" i="73"/>
  <c r="AZ100" i="73"/>
  <c r="BH100" i="73"/>
  <c r="BA100" i="73"/>
  <c r="BI100" i="73"/>
  <c r="AU100" i="73"/>
  <c r="AV100" i="73"/>
  <c r="X100" i="73"/>
  <c r="AY100" i="73"/>
  <c r="Q100" i="73"/>
  <c r="BB100" i="73"/>
  <c r="BC100" i="73"/>
  <c r="BD100" i="73"/>
  <c r="T100" i="73"/>
  <c r="BJ100" i="73"/>
  <c r="V100" i="73"/>
  <c r="U100" i="73"/>
  <c r="O100" i="73"/>
  <c r="N100" i="73"/>
  <c r="W100" i="73"/>
  <c r="P100" i="73"/>
  <c r="I100" i="73"/>
  <c r="J100" i="73"/>
  <c r="BG100" i="73"/>
  <c r="K100" i="73"/>
  <c r="L100" i="73"/>
  <c r="R100" i="73"/>
  <c r="M100" i="73"/>
  <c r="S100" i="73"/>
  <c r="AD100" i="73"/>
  <c r="AE100" i="73"/>
  <c r="AF100" i="73"/>
  <c r="AG100" i="73"/>
  <c r="AA100" i="73"/>
  <c r="AI100" i="73"/>
  <c r="AB100" i="73"/>
  <c r="AJ100" i="73"/>
  <c r="AC100" i="73"/>
  <c r="AO100" i="73"/>
  <c r="Z100" i="73"/>
  <c r="AH100" i="73"/>
  <c r="AK100" i="73"/>
  <c r="AL100" i="73"/>
  <c r="AM100" i="73"/>
  <c r="AN100" i="73"/>
  <c r="D101" i="73"/>
  <c r="F101" i="73"/>
  <c r="E101" i="73"/>
  <c r="CE99" i="73"/>
  <c r="FB99" i="73"/>
  <c r="FA99" i="73"/>
  <c r="AQ99" i="73"/>
  <c r="AR99" i="73"/>
  <c r="GN99" i="73"/>
  <c r="GM99" i="73"/>
  <c r="DP99" i="73"/>
  <c r="DO99" i="73"/>
  <c r="GO99" i="73"/>
  <c r="FC99" i="73"/>
  <c r="HZ99" i="73"/>
  <c r="HY99" i="73"/>
  <c r="AS99" i="73"/>
  <c r="IS99" i="73"/>
  <c r="CD99" i="73"/>
  <c r="CC99" i="73"/>
  <c r="DQ99" i="73"/>
  <c r="IA99" i="73"/>
  <c r="C101" i="73"/>
  <c r="A101" i="73" s="1"/>
  <c r="B102" i="73"/>
  <c r="HR100" i="73"/>
  <c r="GQ100" i="73"/>
  <c r="CM100" i="73"/>
  <c r="FE100" i="73"/>
  <c r="FP100" i="73"/>
  <c r="FX100" i="73"/>
  <c r="HI100" i="73"/>
  <c r="FF100" i="73"/>
  <c r="FZ100" i="73"/>
  <c r="GG100" i="73"/>
  <c r="FL100" i="73"/>
  <c r="CT100" i="73"/>
  <c r="HW100" i="73"/>
  <c r="CP100" i="73"/>
  <c r="HD100" i="73"/>
  <c r="GZ100" i="73"/>
  <c r="HO100" i="73"/>
  <c r="FK100" i="73"/>
  <c r="CL100" i="73"/>
  <c r="DH100" i="73"/>
  <c r="CX100" i="73"/>
  <c r="FS100" i="73"/>
  <c r="FJ100" i="73"/>
  <c r="DK100" i="73"/>
  <c r="GC100" i="73"/>
  <c r="CN100" i="73"/>
  <c r="HE100" i="73"/>
  <c r="GD100" i="73"/>
  <c r="GX100" i="73"/>
  <c r="GE100" i="73"/>
  <c r="CK100" i="73"/>
  <c r="FW100" i="73"/>
  <c r="DL100" i="73"/>
  <c r="GV100" i="73"/>
  <c r="FV100" i="73"/>
  <c r="FM100" i="73"/>
  <c r="GK100" i="73"/>
  <c r="HF100" i="73"/>
  <c r="CH100" i="73"/>
  <c r="HT100" i="73"/>
  <c r="FN100" i="73"/>
  <c r="FT100" i="73"/>
  <c r="DJ100" i="73"/>
  <c r="CJ100" i="73"/>
  <c r="HN100" i="73"/>
  <c r="FY100" i="73"/>
  <c r="HP100" i="73"/>
  <c r="DE100" i="73"/>
  <c r="DD100" i="73"/>
  <c r="GS100" i="73"/>
  <c r="HB100" i="73"/>
  <c r="GF100" i="73"/>
  <c r="GA100" i="73"/>
  <c r="GW100" i="73"/>
  <c r="GJ100" i="73"/>
  <c r="HM100" i="73"/>
  <c r="DB100" i="73"/>
  <c r="FG100" i="73"/>
  <c r="HU100" i="73"/>
  <c r="CQ100" i="73"/>
  <c r="CS101" i="73"/>
  <c r="GT100" i="73"/>
  <c r="FI100" i="73"/>
  <c r="FR100" i="73"/>
  <c r="HS100" i="73"/>
  <c r="HL100" i="73"/>
  <c r="GR100" i="73"/>
  <c r="CG100" i="73"/>
  <c r="FQ100" i="73"/>
  <c r="DC100" i="73"/>
  <c r="GH100" i="73"/>
  <c r="CS100" i="73"/>
  <c r="HH100" i="73"/>
  <c r="DA100" i="73"/>
  <c r="CI100" i="73"/>
  <c r="GB100" i="73"/>
  <c r="HV100" i="73"/>
  <c r="FO100" i="73"/>
  <c r="DI100" i="73"/>
  <c r="CR100" i="73"/>
  <c r="CZ100" i="73"/>
  <c r="DF100" i="73"/>
  <c r="DM100" i="73"/>
  <c r="HQ100" i="73"/>
  <c r="DG100" i="73"/>
  <c r="GY100" i="73"/>
  <c r="FH100" i="73"/>
  <c r="DC101" i="73"/>
  <c r="CU100" i="73"/>
  <c r="HA100" i="73"/>
  <c r="GI100" i="73"/>
  <c r="GU100" i="73"/>
  <c r="CO100" i="73"/>
  <c r="HJ100" i="73"/>
  <c r="HK100" i="73"/>
  <c r="HC100" i="73"/>
  <c r="EP101" i="73" l="1"/>
  <c r="EX101" i="73"/>
  <c r="EQ101" i="73"/>
  <c r="EY101" i="73"/>
  <c r="EJ101" i="73"/>
  <c r="ER101" i="73"/>
  <c r="EK101" i="73"/>
  <c r="ES101" i="73"/>
  <c r="EM101" i="73"/>
  <c r="EU101" i="73"/>
  <c r="EN101" i="73"/>
  <c r="EV101" i="73"/>
  <c r="ET101" i="73"/>
  <c r="EW101" i="73"/>
  <c r="EL101" i="73"/>
  <c r="EO101" i="73"/>
  <c r="DY101" i="73"/>
  <c r="EG101" i="73"/>
  <c r="DZ101" i="73"/>
  <c r="EH101" i="73"/>
  <c r="DS101" i="73"/>
  <c r="EA101" i="73"/>
  <c r="DT101" i="73"/>
  <c r="EB101" i="73"/>
  <c r="DU101" i="73"/>
  <c r="EC101" i="73"/>
  <c r="ED101" i="73"/>
  <c r="DV101" i="73"/>
  <c r="DW101" i="73"/>
  <c r="EE101" i="73"/>
  <c r="DX101" i="73"/>
  <c r="EF101" i="73"/>
  <c r="BL101" i="73"/>
  <c r="BR101" i="73"/>
  <c r="BX101" i="73"/>
  <c r="BM101" i="73"/>
  <c r="BS101" i="73"/>
  <c r="BY101" i="73"/>
  <c r="BP101" i="73"/>
  <c r="BV101" i="73"/>
  <c r="BW101" i="73"/>
  <c r="BN101" i="73"/>
  <c r="BZ101" i="73"/>
  <c r="BU101" i="73"/>
  <c r="CA101" i="73"/>
  <c r="BO101" i="73"/>
  <c r="BQ101" i="73"/>
  <c r="ID101" i="73"/>
  <c r="IJ101" i="73"/>
  <c r="IP101" i="73"/>
  <c r="IF101" i="73"/>
  <c r="IL101" i="73"/>
  <c r="IR101" i="73"/>
  <c r="IG101" i="73"/>
  <c r="IM101" i="73"/>
  <c r="BT101" i="73"/>
  <c r="IH101" i="73"/>
  <c r="IN101" i="73"/>
  <c r="IC101" i="73"/>
  <c r="II101" i="73"/>
  <c r="IO101" i="73"/>
  <c r="IK101" i="73"/>
  <c r="IQ101" i="73"/>
  <c r="IE101" i="73"/>
  <c r="AW101" i="73"/>
  <c r="BE101" i="73"/>
  <c r="AX101" i="73"/>
  <c r="BF101" i="73"/>
  <c r="AZ101" i="73"/>
  <c r="BH101" i="73"/>
  <c r="BA101" i="73"/>
  <c r="BI101" i="73"/>
  <c r="AU101" i="73"/>
  <c r="AV101" i="73"/>
  <c r="X101" i="73"/>
  <c r="AY101" i="73"/>
  <c r="Q101" i="73"/>
  <c r="BB101" i="73"/>
  <c r="BC101" i="73"/>
  <c r="BD101" i="73"/>
  <c r="T101" i="73"/>
  <c r="BJ101" i="73"/>
  <c r="V101" i="73"/>
  <c r="O101" i="73"/>
  <c r="P101" i="73"/>
  <c r="U101" i="73"/>
  <c r="R101" i="73"/>
  <c r="I101" i="73"/>
  <c r="K101" i="73"/>
  <c r="N101" i="73"/>
  <c r="S101" i="73"/>
  <c r="J101" i="73"/>
  <c r="BG101" i="73"/>
  <c r="W101" i="73"/>
  <c r="L101" i="73"/>
  <c r="M101" i="73"/>
  <c r="AH101" i="73"/>
  <c r="AA101" i="73"/>
  <c r="AI101" i="73"/>
  <c r="AB101" i="73"/>
  <c r="AJ101" i="73"/>
  <c r="Z101" i="73"/>
  <c r="AC101" i="73"/>
  <c r="AK101" i="73"/>
  <c r="AD101" i="73"/>
  <c r="AL101" i="73"/>
  <c r="AE101" i="73"/>
  <c r="AM101" i="73"/>
  <c r="AF101" i="73"/>
  <c r="AN101" i="73"/>
  <c r="AG101" i="73"/>
  <c r="AO101" i="73"/>
  <c r="E102" i="73"/>
  <c r="F102" i="73"/>
  <c r="D102" i="73"/>
  <c r="GO100" i="73"/>
  <c r="DQ100" i="73"/>
  <c r="AQ100" i="73"/>
  <c r="AR100" i="73"/>
  <c r="GN100" i="73"/>
  <c r="GM100" i="73"/>
  <c r="CC100" i="73"/>
  <c r="CD100" i="73"/>
  <c r="IA100" i="73"/>
  <c r="AS100" i="73"/>
  <c r="IS100" i="73"/>
  <c r="FB100" i="73"/>
  <c r="FA100" i="73"/>
  <c r="DP100" i="73"/>
  <c r="DO100" i="73"/>
  <c r="FC100" i="73"/>
  <c r="CE100" i="73"/>
  <c r="HY100" i="73"/>
  <c r="HZ100" i="73"/>
  <c r="C102" i="73"/>
  <c r="A102" i="73" s="1"/>
  <c r="B103" i="73"/>
  <c r="HS101" i="73"/>
  <c r="FZ101" i="73"/>
  <c r="FH101" i="73"/>
  <c r="GA101" i="73"/>
  <c r="DF101" i="73"/>
  <c r="CX101" i="73"/>
  <c r="GF101" i="73"/>
  <c r="DJ101" i="73"/>
  <c r="DI101" i="73"/>
  <c r="FQ101" i="73"/>
  <c r="FT101" i="73"/>
  <c r="HD101" i="73"/>
  <c r="GQ101" i="73"/>
  <c r="HM101" i="73"/>
  <c r="HK101" i="73"/>
  <c r="CL101" i="73"/>
  <c r="CR101" i="73"/>
  <c r="FW101" i="73"/>
  <c r="HN101" i="73"/>
  <c r="FI101" i="73"/>
  <c r="HV101" i="73"/>
  <c r="HO101" i="73"/>
  <c r="FP101" i="73"/>
  <c r="DG101" i="73"/>
  <c r="HL101" i="73"/>
  <c r="HF101" i="73"/>
  <c r="FK101" i="73"/>
  <c r="CP101" i="73"/>
  <c r="HE101" i="73"/>
  <c r="GY101" i="73"/>
  <c r="DM101" i="73"/>
  <c r="CU101" i="73"/>
  <c r="DH101" i="73"/>
  <c r="GT101" i="73"/>
  <c r="HC101" i="73"/>
  <c r="HP101" i="73"/>
  <c r="HB101" i="73"/>
  <c r="DD101" i="73"/>
  <c r="CI101" i="73"/>
  <c r="FJ101" i="73"/>
  <c r="HA101" i="73"/>
  <c r="GH101" i="73"/>
  <c r="GW101" i="73"/>
  <c r="HW101" i="73"/>
  <c r="GV101" i="73"/>
  <c r="FV101" i="73"/>
  <c r="CK101" i="73"/>
  <c r="FL101" i="73"/>
  <c r="DB101" i="73"/>
  <c r="CJ101" i="73"/>
  <c r="CH101" i="73"/>
  <c r="GG101" i="73"/>
  <c r="HQ101" i="73"/>
  <c r="FR101" i="73"/>
  <c r="FM101" i="73"/>
  <c r="FO101" i="73"/>
  <c r="CM101" i="73"/>
  <c r="HH101" i="73"/>
  <c r="HI101" i="73"/>
  <c r="CN101" i="73"/>
  <c r="FG101" i="73"/>
  <c r="CG101" i="73"/>
  <c r="GK101" i="73"/>
  <c r="FF101" i="73"/>
  <c r="CY101" i="73"/>
  <c r="GJ101" i="73"/>
  <c r="DL101" i="73"/>
  <c r="CO101" i="73"/>
  <c r="GC101" i="73"/>
  <c r="HR101" i="73"/>
  <c r="GR101" i="73"/>
  <c r="GS101" i="73"/>
  <c r="HU101" i="73"/>
  <c r="GB101" i="73"/>
  <c r="DA101" i="73"/>
  <c r="CZ101" i="73"/>
  <c r="DE101" i="73"/>
  <c r="CV101" i="73"/>
  <c r="GZ101" i="73"/>
  <c r="GD101" i="73"/>
  <c r="GE101" i="73"/>
  <c r="DK101" i="73"/>
  <c r="FS101" i="73"/>
  <c r="GU101" i="73"/>
  <c r="GI101" i="73"/>
  <c r="FN101" i="73"/>
  <c r="CT101" i="73"/>
  <c r="FX101" i="73"/>
  <c r="HT101" i="73"/>
  <c r="HJ101" i="73"/>
  <c r="FY101" i="73"/>
  <c r="CQ101" i="73"/>
  <c r="GX101" i="73"/>
  <c r="FE101" i="73"/>
  <c r="EP102" i="73" l="1"/>
  <c r="EX102" i="73"/>
  <c r="EQ102" i="73"/>
  <c r="EY102" i="73"/>
  <c r="EJ102" i="73"/>
  <c r="ER102" i="73"/>
  <c r="EK102" i="73"/>
  <c r="ES102" i="73"/>
  <c r="EM102" i="73"/>
  <c r="EU102" i="73"/>
  <c r="EN102" i="73"/>
  <c r="EV102" i="73"/>
  <c r="EL102" i="73"/>
  <c r="EO102" i="73"/>
  <c r="ET102" i="73"/>
  <c r="EW102" i="73"/>
  <c r="DY102" i="73"/>
  <c r="EG102" i="73"/>
  <c r="DZ102" i="73"/>
  <c r="EH102" i="73"/>
  <c r="DS102" i="73"/>
  <c r="EA102" i="73"/>
  <c r="DT102" i="73"/>
  <c r="EB102" i="73"/>
  <c r="DV102" i="73"/>
  <c r="DU102" i="73"/>
  <c r="EC102" i="73"/>
  <c r="ED102" i="73"/>
  <c r="DW102" i="73"/>
  <c r="EE102" i="73"/>
  <c r="DX102" i="73"/>
  <c r="EF102" i="73"/>
  <c r="BN102" i="73"/>
  <c r="BT102" i="73"/>
  <c r="BZ102" i="73"/>
  <c r="BO102" i="73"/>
  <c r="BU102" i="73"/>
  <c r="CA102" i="73"/>
  <c r="BL102" i="73"/>
  <c r="BR102" i="73"/>
  <c r="BX102" i="73"/>
  <c r="BS102" i="73"/>
  <c r="BV102" i="73"/>
  <c r="BY102" i="73"/>
  <c r="BP102" i="73"/>
  <c r="BQ102" i="73"/>
  <c r="BW102" i="73"/>
  <c r="IF102" i="73"/>
  <c r="IL102" i="73"/>
  <c r="IR102" i="73"/>
  <c r="IH102" i="73"/>
  <c r="IC102" i="73"/>
  <c r="II102" i="73"/>
  <c r="IO102" i="73"/>
  <c r="ID102" i="73"/>
  <c r="IJ102" i="73"/>
  <c r="IP102" i="73"/>
  <c r="BM102" i="73"/>
  <c r="IE102" i="73"/>
  <c r="IK102" i="73"/>
  <c r="IQ102" i="73"/>
  <c r="IN102" i="73"/>
  <c r="IG102" i="73"/>
  <c r="IM102" i="73"/>
  <c r="AW102" i="73"/>
  <c r="BE102" i="73"/>
  <c r="AX102" i="73"/>
  <c r="BF102" i="73"/>
  <c r="AZ102" i="73"/>
  <c r="BH102" i="73"/>
  <c r="BA102" i="73"/>
  <c r="BI102" i="73"/>
  <c r="AU102" i="73"/>
  <c r="AV102" i="73"/>
  <c r="X102" i="73"/>
  <c r="AY102" i="73"/>
  <c r="Q102" i="73"/>
  <c r="BB102" i="73"/>
  <c r="BC102" i="73"/>
  <c r="BD102" i="73"/>
  <c r="T102" i="73"/>
  <c r="BJ102" i="73"/>
  <c r="V102" i="73"/>
  <c r="S102" i="73"/>
  <c r="U102" i="73"/>
  <c r="O102" i="73"/>
  <c r="P102" i="73"/>
  <c r="K102" i="73"/>
  <c r="W102" i="73"/>
  <c r="N102" i="73"/>
  <c r="I102" i="73"/>
  <c r="J102" i="73"/>
  <c r="BG102" i="73"/>
  <c r="L102" i="73"/>
  <c r="R102" i="73"/>
  <c r="M102" i="73"/>
  <c r="AA102" i="73"/>
  <c r="AI102" i="73"/>
  <c r="AB102" i="73"/>
  <c r="AJ102" i="73"/>
  <c r="AC102" i="73"/>
  <c r="AK102" i="73"/>
  <c r="AD102" i="73"/>
  <c r="AL102" i="73"/>
  <c r="Z102" i="73"/>
  <c r="AE102" i="73"/>
  <c r="AM102" i="73"/>
  <c r="AF102" i="73"/>
  <c r="AN102" i="73"/>
  <c r="AG102" i="73"/>
  <c r="AO102" i="73"/>
  <c r="AH102" i="73"/>
  <c r="D103" i="73"/>
  <c r="F103" i="73"/>
  <c r="E103" i="73"/>
  <c r="AS101" i="73"/>
  <c r="AQ101" i="73"/>
  <c r="AR101" i="73"/>
  <c r="HZ101" i="73"/>
  <c r="HY101" i="73"/>
  <c r="GM101" i="73"/>
  <c r="GN101" i="73"/>
  <c r="GO101" i="73"/>
  <c r="DQ101" i="73"/>
  <c r="DP101" i="73"/>
  <c r="DO101" i="73"/>
  <c r="CE101" i="73"/>
  <c r="FC101" i="73"/>
  <c r="IS101" i="73"/>
  <c r="CD101" i="73"/>
  <c r="CC101" i="73"/>
  <c r="IA101" i="73"/>
  <c r="FB101" i="73"/>
  <c r="FA101" i="73"/>
  <c r="C103" i="73"/>
  <c r="A103" i="73" s="1"/>
  <c r="B104" i="73"/>
  <c r="FT102" i="73"/>
  <c r="CX102" i="73"/>
  <c r="GG102" i="73"/>
  <c r="CV102" i="73"/>
  <c r="HD102" i="73"/>
  <c r="GE102" i="73"/>
  <c r="HJ102" i="73"/>
  <c r="GK102" i="73"/>
  <c r="DF102" i="73"/>
  <c r="HN102" i="73"/>
  <c r="HH102" i="73"/>
  <c r="CH102" i="73"/>
  <c r="CP102" i="73"/>
  <c r="HS102" i="73"/>
  <c r="GY102" i="73"/>
  <c r="DC102" i="73"/>
  <c r="GD102" i="73"/>
  <c r="HO102" i="73"/>
  <c r="HE102" i="73"/>
  <c r="GA102" i="73"/>
  <c r="FI102" i="73"/>
  <c r="DG102" i="73"/>
  <c r="FL102" i="73"/>
  <c r="GR102" i="73"/>
  <c r="CL102" i="73"/>
  <c r="GU102" i="73"/>
  <c r="GC102" i="73"/>
  <c r="HA102" i="73"/>
  <c r="HP102" i="73"/>
  <c r="FV102" i="73"/>
  <c r="CG102" i="73"/>
  <c r="HB102" i="73"/>
  <c r="GI102" i="73"/>
  <c r="FM102" i="73"/>
  <c r="CT102" i="73"/>
  <c r="FS102" i="73"/>
  <c r="FG102" i="73"/>
  <c r="CI102" i="73"/>
  <c r="HK102" i="73"/>
  <c r="CQ102" i="73"/>
  <c r="FK102" i="73"/>
  <c r="GF102" i="73"/>
  <c r="FW102" i="73"/>
  <c r="GV102" i="73"/>
  <c r="CZ102" i="73"/>
  <c r="HC102" i="73"/>
  <c r="HT102" i="73"/>
  <c r="HW102" i="73"/>
  <c r="HV102" i="73"/>
  <c r="HU102" i="73"/>
  <c r="DK102" i="73"/>
  <c r="DJ102" i="73"/>
  <c r="GX102" i="73"/>
  <c r="DA102" i="73"/>
  <c r="HQ102" i="73"/>
  <c r="CN102" i="73"/>
  <c r="FP102" i="73"/>
  <c r="GZ102" i="73"/>
  <c r="GQ102" i="73"/>
  <c r="GT102" i="73"/>
  <c r="GW102" i="73"/>
  <c r="GS102" i="73"/>
  <c r="FO102" i="73"/>
  <c r="HM102" i="73"/>
  <c r="DD102" i="73"/>
  <c r="CY102" i="73"/>
  <c r="FY102" i="73"/>
  <c r="CJ102" i="73"/>
  <c r="FZ102" i="73"/>
  <c r="CO102" i="73"/>
  <c r="CU102" i="73"/>
  <c r="CR102" i="73"/>
  <c r="FR102" i="73"/>
  <c r="GH102" i="73"/>
  <c r="CS102" i="73"/>
  <c r="FF102" i="73"/>
  <c r="DB102" i="73"/>
  <c r="FE102" i="73"/>
  <c r="DH102" i="73"/>
  <c r="DL102" i="73"/>
  <c r="FN102" i="73"/>
  <c r="FQ102" i="73"/>
  <c r="HL102" i="73"/>
  <c r="HR102" i="73"/>
  <c r="GB102" i="73"/>
  <c r="FJ102" i="73"/>
  <c r="CM102" i="73"/>
  <c r="GJ102" i="73"/>
  <c r="FX102" i="73"/>
  <c r="HF102" i="73"/>
  <c r="DE102" i="73"/>
  <c r="HI102" i="73"/>
  <c r="CK102" i="73"/>
  <c r="DI102" i="73"/>
  <c r="DM102" i="73"/>
  <c r="FH102" i="73"/>
  <c r="EP103" i="73" l="1"/>
  <c r="EX103" i="73"/>
  <c r="EQ103" i="73"/>
  <c r="EY103" i="73"/>
  <c r="EJ103" i="73"/>
  <c r="ER103" i="73"/>
  <c r="EK103" i="73"/>
  <c r="ES103" i="73"/>
  <c r="EM103" i="73"/>
  <c r="EU103" i="73"/>
  <c r="EN103" i="73"/>
  <c r="EV103" i="73"/>
  <c r="ET103" i="73"/>
  <c r="EW103" i="73"/>
  <c r="EL103" i="73"/>
  <c r="EO103" i="73"/>
  <c r="DY103" i="73"/>
  <c r="EG103" i="73"/>
  <c r="DV103" i="73"/>
  <c r="DZ103" i="73"/>
  <c r="EH103" i="73"/>
  <c r="ED103" i="73"/>
  <c r="DS103" i="73"/>
  <c r="EA103" i="73"/>
  <c r="DT103" i="73"/>
  <c r="EB103" i="73"/>
  <c r="DU103" i="73"/>
  <c r="EC103" i="73"/>
  <c r="DW103" i="73"/>
  <c r="EE103" i="73"/>
  <c r="DX103" i="73"/>
  <c r="EF103" i="73"/>
  <c r="BP103" i="73"/>
  <c r="BV103" i="73"/>
  <c r="BN103" i="73"/>
  <c r="BT103" i="73"/>
  <c r="BZ103" i="73"/>
  <c r="BO103" i="73"/>
  <c r="BX103" i="73"/>
  <c r="BQ103" i="73"/>
  <c r="BY103" i="73"/>
  <c r="BW103" i="73"/>
  <c r="BL103" i="73"/>
  <c r="CA103" i="73"/>
  <c r="BR103" i="73"/>
  <c r="BS103" i="73"/>
  <c r="IH103" i="73"/>
  <c r="IN103" i="73"/>
  <c r="BM103" i="73"/>
  <c r="BU103" i="73"/>
  <c r="IE103" i="73"/>
  <c r="IK103" i="73"/>
  <c r="IQ103" i="73"/>
  <c r="IF103" i="73"/>
  <c r="IL103" i="73"/>
  <c r="IR103" i="73"/>
  <c r="IG103" i="73"/>
  <c r="IM103" i="73"/>
  <c r="IP103" i="73"/>
  <c r="IC103" i="73"/>
  <c r="ID103" i="73"/>
  <c r="II103" i="73"/>
  <c r="IJ103" i="73"/>
  <c r="IO103" i="73"/>
  <c r="AW103" i="73"/>
  <c r="BE103" i="73"/>
  <c r="AX103" i="73"/>
  <c r="BF103" i="73"/>
  <c r="AZ103" i="73"/>
  <c r="BH103" i="73"/>
  <c r="BA103" i="73"/>
  <c r="BI103" i="73"/>
  <c r="AU103" i="73"/>
  <c r="AV103" i="73"/>
  <c r="X103" i="73"/>
  <c r="AY103" i="73"/>
  <c r="Q103" i="73"/>
  <c r="BB103" i="73"/>
  <c r="BC103" i="73"/>
  <c r="BD103" i="73"/>
  <c r="T103" i="73"/>
  <c r="BJ103" i="73"/>
  <c r="V103" i="73"/>
  <c r="O103" i="73"/>
  <c r="P103" i="73"/>
  <c r="R103" i="73"/>
  <c r="I103" i="73"/>
  <c r="S103" i="73"/>
  <c r="J103" i="73"/>
  <c r="U103" i="73"/>
  <c r="K103" i="73"/>
  <c r="W103" i="73"/>
  <c r="L103" i="73"/>
  <c r="N103" i="73"/>
  <c r="BG103" i="73"/>
  <c r="M103" i="73"/>
  <c r="AB103" i="73"/>
  <c r="AJ103" i="73"/>
  <c r="AC103" i="73"/>
  <c r="AK103" i="73"/>
  <c r="AD103" i="73"/>
  <c r="AL103" i="73"/>
  <c r="AE103" i="73"/>
  <c r="AM103" i="73"/>
  <c r="AF103" i="73"/>
  <c r="AN103" i="73"/>
  <c r="Z103" i="73"/>
  <c r="AG103" i="73"/>
  <c r="AO103" i="73"/>
  <c r="AH103" i="73"/>
  <c r="AA103" i="73"/>
  <c r="AI103" i="73"/>
  <c r="E104" i="73"/>
  <c r="D104" i="73"/>
  <c r="F104" i="73"/>
  <c r="AQ102" i="73"/>
  <c r="AR102" i="73"/>
  <c r="IA102" i="73"/>
  <c r="GM102" i="73"/>
  <c r="GN102" i="73"/>
  <c r="CE102" i="73"/>
  <c r="FC102" i="73"/>
  <c r="FA102" i="73"/>
  <c r="FB102" i="73"/>
  <c r="DQ102" i="73"/>
  <c r="AS102" i="73"/>
  <c r="GO102" i="73"/>
  <c r="CC102" i="73"/>
  <c r="CD102" i="73"/>
  <c r="DO102" i="73"/>
  <c r="DP102" i="73"/>
  <c r="HZ102" i="73"/>
  <c r="HY102" i="73"/>
  <c r="IS102" i="73"/>
  <c r="C104" i="73"/>
  <c r="A104" i="73" s="1"/>
  <c r="B105" i="73"/>
  <c r="DK103" i="73"/>
  <c r="FH103" i="73"/>
  <c r="FT103" i="73"/>
  <c r="HH103" i="73"/>
  <c r="CS103" i="73"/>
  <c r="CJ103" i="73"/>
  <c r="CI103" i="73"/>
  <c r="HV103" i="73"/>
  <c r="GT103" i="73"/>
  <c r="HS103" i="73"/>
  <c r="FO103" i="73"/>
  <c r="HA103" i="73"/>
  <c r="DH103" i="73"/>
  <c r="CG103" i="73"/>
  <c r="FE103" i="73"/>
  <c r="CU103" i="73"/>
  <c r="GX103" i="73"/>
  <c r="DE103" i="73"/>
  <c r="HO103" i="73"/>
  <c r="GU103" i="73"/>
  <c r="GD103" i="73"/>
  <c r="GC103" i="73"/>
  <c r="DA103" i="73"/>
  <c r="FF103" i="73"/>
  <c r="CO103" i="73"/>
  <c r="DM103" i="73"/>
  <c r="GS103" i="73"/>
  <c r="GB103" i="73"/>
  <c r="FS103" i="73"/>
  <c r="HK103" i="73"/>
  <c r="CL103" i="73"/>
  <c r="FL103" i="73"/>
  <c r="CM103" i="73"/>
  <c r="HU103" i="73"/>
  <c r="CR103" i="73"/>
  <c r="FJ103" i="73"/>
  <c r="CH103" i="73"/>
  <c r="DJ103" i="73"/>
  <c r="HB103" i="73"/>
  <c r="DG103" i="73"/>
  <c r="GV103" i="73"/>
  <c r="GK103" i="73"/>
  <c r="HF103" i="73"/>
  <c r="DL103" i="73"/>
  <c r="HN103" i="73"/>
  <c r="GI103" i="73"/>
  <c r="FG103" i="73"/>
  <c r="DD103" i="73"/>
  <c r="DF103" i="73"/>
  <c r="DG104" i="73"/>
  <c r="FW103" i="73"/>
  <c r="DI103" i="73"/>
  <c r="CK103" i="73"/>
  <c r="GR103" i="73"/>
  <c r="GQ103" i="73"/>
  <c r="FR103" i="73"/>
  <c r="HQ103" i="73"/>
  <c r="GA103" i="73"/>
  <c r="HM103" i="73"/>
  <c r="FP103" i="73"/>
  <c r="HE103" i="73"/>
  <c r="HP103" i="73"/>
  <c r="GJ103" i="73"/>
  <c r="GZ103" i="73"/>
  <c r="FI103" i="73"/>
  <c r="CY103" i="73"/>
  <c r="CP103" i="73"/>
  <c r="CQ103" i="73"/>
  <c r="FK103" i="73"/>
  <c r="GE103" i="73"/>
  <c r="FQ103" i="73"/>
  <c r="FZ103" i="73"/>
  <c r="GF103" i="73"/>
  <c r="CT103" i="73"/>
  <c r="HI103" i="73"/>
  <c r="FV103" i="73"/>
  <c r="HW103" i="73"/>
  <c r="HD103" i="73"/>
  <c r="FN103" i="73"/>
  <c r="DC104" i="73"/>
  <c r="HL103" i="73"/>
  <c r="DC103" i="73"/>
  <c r="CV103" i="73"/>
  <c r="GG103" i="73"/>
  <c r="FM103" i="73"/>
  <c r="GY103" i="73"/>
  <c r="HC103" i="73"/>
  <c r="HJ103" i="73"/>
  <c r="GH103" i="73"/>
  <c r="HR103" i="73"/>
  <c r="DB103" i="73"/>
  <c r="CN103" i="73"/>
  <c r="FX103" i="73"/>
  <c r="CZ103" i="73"/>
  <c r="HT103" i="73"/>
  <c r="GW103" i="73"/>
  <c r="CX103" i="73"/>
  <c r="FY103" i="73"/>
  <c r="EP104" i="73" l="1"/>
  <c r="EX104" i="73"/>
  <c r="EQ104" i="73"/>
  <c r="EY104" i="73"/>
  <c r="EJ104" i="73"/>
  <c r="ER104" i="73"/>
  <c r="EK104" i="73"/>
  <c r="ES104" i="73"/>
  <c r="EM104" i="73"/>
  <c r="EU104" i="73"/>
  <c r="EN104" i="73"/>
  <c r="EV104" i="73"/>
  <c r="EL104" i="73"/>
  <c r="EO104" i="73"/>
  <c r="ET104" i="73"/>
  <c r="EW104" i="73"/>
  <c r="DY104" i="73"/>
  <c r="EG104" i="73"/>
  <c r="DZ104" i="73"/>
  <c r="EH104" i="73"/>
  <c r="DS104" i="73"/>
  <c r="EA104" i="73"/>
  <c r="ED104" i="73"/>
  <c r="DT104" i="73"/>
  <c r="EB104" i="73"/>
  <c r="DU104" i="73"/>
  <c r="EC104" i="73"/>
  <c r="DV104" i="73"/>
  <c r="DW104" i="73"/>
  <c r="EE104" i="73"/>
  <c r="DX104" i="73"/>
  <c r="EF104" i="73"/>
  <c r="BL104" i="73"/>
  <c r="BR104" i="73"/>
  <c r="BX104" i="73"/>
  <c r="BP104" i="73"/>
  <c r="BV104" i="73"/>
  <c r="BQ104" i="73"/>
  <c r="BZ104" i="73"/>
  <c r="BS104" i="73"/>
  <c r="CA104" i="73"/>
  <c r="BU104" i="73"/>
  <c r="BW104" i="73"/>
  <c r="BN104" i="73"/>
  <c r="BO104" i="73"/>
  <c r="ID104" i="73"/>
  <c r="IJ104" i="73"/>
  <c r="IP104" i="73"/>
  <c r="BM104" i="73"/>
  <c r="IG104" i="73"/>
  <c r="IM104" i="73"/>
  <c r="BT104" i="73"/>
  <c r="IH104" i="73"/>
  <c r="IN104" i="73"/>
  <c r="BY104" i="73"/>
  <c r="IC104" i="73"/>
  <c r="II104" i="73"/>
  <c r="IO104" i="73"/>
  <c r="IR104" i="73"/>
  <c r="IF104" i="73"/>
  <c r="IK104" i="73"/>
  <c r="IL104" i="73"/>
  <c r="IQ104" i="73"/>
  <c r="IE104" i="73"/>
  <c r="AW104" i="73"/>
  <c r="BE104" i="73"/>
  <c r="AX104" i="73"/>
  <c r="BF104" i="73"/>
  <c r="AZ104" i="73"/>
  <c r="BH104" i="73"/>
  <c r="BA104" i="73"/>
  <c r="BI104" i="73"/>
  <c r="AU104" i="73"/>
  <c r="AV104" i="73"/>
  <c r="X104" i="73"/>
  <c r="AY104" i="73"/>
  <c r="Q104" i="73"/>
  <c r="BB104" i="73"/>
  <c r="BC104" i="73"/>
  <c r="BD104" i="73"/>
  <c r="T104" i="73"/>
  <c r="BJ104" i="73"/>
  <c r="V104" i="73"/>
  <c r="U104" i="73"/>
  <c r="O104" i="73"/>
  <c r="P104" i="73"/>
  <c r="W104" i="73"/>
  <c r="I104" i="73"/>
  <c r="J104" i="73"/>
  <c r="K104" i="73"/>
  <c r="N104" i="73"/>
  <c r="L104" i="73"/>
  <c r="S104" i="73"/>
  <c r="R104" i="73"/>
  <c r="M104" i="73"/>
  <c r="BG104" i="73"/>
  <c r="AC104" i="73"/>
  <c r="AK104" i="73"/>
  <c r="AD104" i="73"/>
  <c r="AL104" i="73"/>
  <c r="AE104" i="73"/>
  <c r="AM104" i="73"/>
  <c r="AF104" i="73"/>
  <c r="AN104" i="73"/>
  <c r="AG104" i="73"/>
  <c r="AO104" i="73"/>
  <c r="AH104" i="73"/>
  <c r="Z104" i="73"/>
  <c r="AA104" i="73"/>
  <c r="AI104" i="73"/>
  <c r="AB104" i="73"/>
  <c r="AJ104" i="73"/>
  <c r="D105" i="73"/>
  <c r="F105" i="73"/>
  <c r="E105" i="73"/>
  <c r="GM103" i="73"/>
  <c r="GN103" i="73"/>
  <c r="CE103" i="73"/>
  <c r="FC103" i="73"/>
  <c r="AQ103" i="73"/>
  <c r="AR103" i="73"/>
  <c r="DO103" i="73"/>
  <c r="DP103" i="73"/>
  <c r="HZ103" i="73"/>
  <c r="HY103" i="73"/>
  <c r="AS103" i="73"/>
  <c r="GO103" i="73"/>
  <c r="IA103" i="73"/>
  <c r="FB103" i="73"/>
  <c r="FA103" i="73"/>
  <c r="DQ103" i="73"/>
  <c r="CC103" i="73"/>
  <c r="CD103" i="73"/>
  <c r="IS103" i="73"/>
  <c r="C105" i="73"/>
  <c r="A105" i="73" s="1"/>
  <c r="B106" i="73"/>
  <c r="FY104" i="73"/>
  <c r="GZ104" i="73"/>
  <c r="CM104" i="73"/>
  <c r="DK104" i="73"/>
  <c r="HL104" i="73"/>
  <c r="HQ104" i="73"/>
  <c r="DF104" i="73"/>
  <c r="DH104" i="73"/>
  <c r="DM104" i="73"/>
  <c r="CT104" i="73"/>
  <c r="FI104" i="73"/>
  <c r="FG104" i="73"/>
  <c r="GG104" i="73"/>
  <c r="CY104" i="73"/>
  <c r="FH104" i="73"/>
  <c r="CO105" i="73"/>
  <c r="CL104" i="73"/>
  <c r="DB104" i="73"/>
  <c r="FE104" i="73"/>
  <c r="HA104" i="73"/>
  <c r="HV104" i="73"/>
  <c r="FT104" i="73"/>
  <c r="GK104" i="73"/>
  <c r="GI104" i="73"/>
  <c r="CX104" i="73"/>
  <c r="HP104" i="73"/>
  <c r="HC104" i="73"/>
  <c r="GY104" i="73"/>
  <c r="CO104" i="73"/>
  <c r="CQ104" i="73"/>
  <c r="CG104" i="73"/>
  <c r="GV104" i="73"/>
  <c r="GE104" i="73"/>
  <c r="GU104" i="73"/>
  <c r="HH104" i="73"/>
  <c r="FN104" i="73"/>
  <c r="FS104" i="73"/>
  <c r="GX104" i="73"/>
  <c r="FJ104" i="73"/>
  <c r="HM104" i="73"/>
  <c r="CH104" i="73"/>
  <c r="GS104" i="73"/>
  <c r="GD104" i="73"/>
  <c r="HI104" i="73"/>
  <c r="GC104" i="73"/>
  <c r="FK104" i="73"/>
  <c r="CJ104" i="73"/>
  <c r="GR104" i="73"/>
  <c r="DL104" i="73"/>
  <c r="DA104" i="73"/>
  <c r="CU104" i="73"/>
  <c r="DD104" i="73"/>
  <c r="FV104" i="73"/>
  <c r="GA104" i="73"/>
  <c r="CP104" i="73"/>
  <c r="CR104" i="73"/>
  <c r="HT104" i="73"/>
  <c r="CZ104" i="73"/>
  <c r="HJ104" i="73"/>
  <c r="FL104" i="73"/>
  <c r="HN104" i="73"/>
  <c r="DJ104" i="73"/>
  <c r="GQ104" i="73"/>
  <c r="DE104" i="73"/>
  <c r="CN104" i="73"/>
  <c r="FF104" i="73"/>
  <c r="GH104" i="73"/>
  <c r="HK104" i="73"/>
  <c r="HE104" i="73"/>
  <c r="FQ104" i="73"/>
  <c r="FX104" i="73"/>
  <c r="FP104" i="73"/>
  <c r="CS104" i="73"/>
  <c r="CI104" i="73"/>
  <c r="HW104" i="73"/>
  <c r="FR104" i="73"/>
  <c r="GF104" i="73"/>
  <c r="GT104" i="73"/>
  <c r="FM104" i="73"/>
  <c r="HU104" i="73"/>
  <c r="HB104" i="73"/>
  <c r="HR104" i="73"/>
  <c r="HF104" i="73"/>
  <c r="CV104" i="73"/>
  <c r="GW104" i="73"/>
  <c r="FW104" i="73"/>
  <c r="DI104" i="73"/>
  <c r="FO104" i="73"/>
  <c r="GB104" i="73"/>
  <c r="HS104" i="73"/>
  <c r="HO104" i="73"/>
  <c r="CK104" i="73"/>
  <c r="FZ104" i="73"/>
  <c r="GJ104" i="73"/>
  <c r="HD104" i="73"/>
  <c r="EP105" i="73" l="1"/>
  <c r="EX105" i="73"/>
  <c r="EQ105" i="73"/>
  <c r="EY105" i="73"/>
  <c r="EJ105" i="73"/>
  <c r="ER105" i="73"/>
  <c r="EK105" i="73"/>
  <c r="ES105" i="73"/>
  <c r="EM105" i="73"/>
  <c r="EU105" i="73"/>
  <c r="EN105" i="73"/>
  <c r="ET105" i="73"/>
  <c r="EV105" i="73"/>
  <c r="EW105" i="73"/>
  <c r="EL105" i="73"/>
  <c r="EO105" i="73"/>
  <c r="DY105" i="73"/>
  <c r="EG105" i="73"/>
  <c r="ED105" i="73"/>
  <c r="EE105" i="73"/>
  <c r="DZ105" i="73"/>
  <c r="EH105" i="73"/>
  <c r="DS105" i="73"/>
  <c r="EA105" i="73"/>
  <c r="DW105" i="73"/>
  <c r="DT105" i="73"/>
  <c r="EB105" i="73"/>
  <c r="DU105" i="73"/>
  <c r="EC105" i="73"/>
  <c r="DX105" i="73"/>
  <c r="EF105" i="73"/>
  <c r="DV105" i="73"/>
  <c r="BN105" i="73"/>
  <c r="BT105" i="73"/>
  <c r="BZ105" i="73"/>
  <c r="BL105" i="73"/>
  <c r="BR105" i="73"/>
  <c r="BX105" i="73"/>
  <c r="BS105" i="73"/>
  <c r="BU105" i="73"/>
  <c r="BQ105" i="73"/>
  <c r="BV105" i="73"/>
  <c r="BM105" i="73"/>
  <c r="BY105" i="73"/>
  <c r="BO105" i="73"/>
  <c r="CA105" i="73"/>
  <c r="BP105" i="73"/>
  <c r="IF105" i="73"/>
  <c r="BW105" i="73"/>
  <c r="IC105" i="73"/>
  <c r="II105" i="73"/>
  <c r="IO105" i="73"/>
  <c r="ID105" i="73"/>
  <c r="IJ105" i="73"/>
  <c r="IP105" i="73"/>
  <c r="IE105" i="73"/>
  <c r="IK105" i="73"/>
  <c r="IQ105" i="73"/>
  <c r="IR105" i="73"/>
  <c r="IH105" i="73"/>
  <c r="IL105" i="73"/>
  <c r="IM105" i="73"/>
  <c r="IN105" i="73"/>
  <c r="IG105" i="73"/>
  <c r="AW105" i="73"/>
  <c r="BE105" i="73"/>
  <c r="AX105" i="73"/>
  <c r="BF105" i="73"/>
  <c r="AZ105" i="73"/>
  <c r="BH105" i="73"/>
  <c r="BA105" i="73"/>
  <c r="BI105" i="73"/>
  <c r="AU105" i="73"/>
  <c r="AV105" i="73"/>
  <c r="X105" i="73"/>
  <c r="AY105" i="73"/>
  <c r="Q105" i="73"/>
  <c r="BB105" i="73"/>
  <c r="BC105" i="73"/>
  <c r="BD105" i="73"/>
  <c r="T105" i="73"/>
  <c r="BJ105" i="73"/>
  <c r="V105" i="73"/>
  <c r="BG105" i="73"/>
  <c r="O105" i="73"/>
  <c r="P105" i="73"/>
  <c r="R105" i="73"/>
  <c r="I105" i="73"/>
  <c r="U105" i="73"/>
  <c r="S105" i="73"/>
  <c r="J105" i="73"/>
  <c r="K105" i="73"/>
  <c r="N105" i="73"/>
  <c r="W105" i="73"/>
  <c r="L105" i="73"/>
  <c r="M105" i="73"/>
  <c r="AD105" i="73"/>
  <c r="AL105" i="73"/>
  <c r="AE105" i="73"/>
  <c r="AM105" i="73"/>
  <c r="AF105" i="73"/>
  <c r="AN105" i="73"/>
  <c r="AG105" i="73"/>
  <c r="AO105" i="73"/>
  <c r="AH105" i="73"/>
  <c r="AA105" i="73"/>
  <c r="AI105" i="73"/>
  <c r="AB105" i="73"/>
  <c r="AJ105" i="73"/>
  <c r="Z105" i="73"/>
  <c r="AC105" i="73"/>
  <c r="AK105" i="73"/>
  <c r="E106" i="73"/>
  <c r="D106" i="73"/>
  <c r="F106" i="73"/>
  <c r="GO104" i="73"/>
  <c r="CC104" i="73"/>
  <c r="CD104" i="73"/>
  <c r="DQ104" i="73"/>
  <c r="IA104" i="73"/>
  <c r="IS104" i="73"/>
  <c r="GM104" i="73"/>
  <c r="GN104" i="73"/>
  <c r="CE104" i="73"/>
  <c r="AS104" i="73"/>
  <c r="HZ104" i="73"/>
  <c r="HY104" i="73"/>
  <c r="AQ104" i="73"/>
  <c r="AR104" i="73"/>
  <c r="FB104" i="73"/>
  <c r="FA104" i="73"/>
  <c r="FC104" i="73"/>
  <c r="DO104" i="73"/>
  <c r="DP104" i="73"/>
  <c r="C106" i="73"/>
  <c r="A106" i="73" s="1"/>
  <c r="B107" i="73"/>
  <c r="GB105" i="73"/>
  <c r="HV105" i="73"/>
  <c r="HT105" i="73"/>
  <c r="GU105" i="73"/>
  <c r="DA105" i="73"/>
  <c r="DC105" i="73"/>
  <c r="HJ105" i="73"/>
  <c r="DF105" i="73"/>
  <c r="GZ105" i="73"/>
  <c r="FQ105" i="73"/>
  <c r="FP105" i="73"/>
  <c r="FX105" i="73"/>
  <c r="HF105" i="73"/>
  <c r="HD105" i="73"/>
  <c r="CT105" i="73"/>
  <c r="HP105" i="73"/>
  <c r="FT105" i="73"/>
  <c r="CJ105" i="73"/>
  <c r="GJ105" i="73"/>
  <c r="HO105" i="73"/>
  <c r="GK105" i="73"/>
  <c r="HA105" i="73"/>
  <c r="GE105" i="73"/>
  <c r="DH105" i="73"/>
  <c r="GQ105" i="73"/>
  <c r="CH105" i="73"/>
  <c r="FE105" i="73"/>
  <c r="HM105" i="73"/>
  <c r="HH105" i="73"/>
  <c r="HK105" i="73"/>
  <c r="GA105" i="73"/>
  <c r="GG105" i="73"/>
  <c r="CG105" i="73"/>
  <c r="FK105" i="73"/>
  <c r="CP105" i="73"/>
  <c r="FR105" i="73"/>
  <c r="CX105" i="73"/>
  <c r="FH105" i="73"/>
  <c r="GS105" i="73"/>
  <c r="HQ105" i="73"/>
  <c r="CK105" i="73"/>
  <c r="FZ105" i="73"/>
  <c r="DG105" i="73"/>
  <c r="DB105" i="73"/>
  <c r="FI105" i="73"/>
  <c r="GT105" i="73"/>
  <c r="GY105" i="73"/>
  <c r="HE105" i="73"/>
  <c r="CN105" i="73"/>
  <c r="CQ105" i="73"/>
  <c r="DJ105" i="73"/>
  <c r="GF105" i="73"/>
  <c r="DK105" i="73"/>
  <c r="DL105" i="73"/>
  <c r="DE105" i="73"/>
  <c r="CY105" i="73"/>
  <c r="FF105" i="73"/>
  <c r="HB105" i="73"/>
  <c r="CL105" i="73"/>
  <c r="HN105" i="73"/>
  <c r="FL105" i="73"/>
  <c r="HI105" i="73"/>
  <c r="FJ105" i="73"/>
  <c r="GI105" i="73"/>
  <c r="CU105" i="73"/>
  <c r="FV105" i="73"/>
  <c r="HS105" i="73"/>
  <c r="CM105" i="73"/>
  <c r="GW105" i="73"/>
  <c r="FO105" i="73"/>
  <c r="GV105" i="73"/>
  <c r="CV105" i="73"/>
  <c r="HU105" i="73"/>
  <c r="FW105" i="73"/>
  <c r="FY105" i="73"/>
  <c r="DD105" i="73"/>
  <c r="CZ105" i="73"/>
  <c r="GD105" i="73"/>
  <c r="CS105" i="73"/>
  <c r="DM105" i="73"/>
  <c r="FM105" i="73"/>
  <c r="CR105" i="73"/>
  <c r="FN105" i="73"/>
  <c r="GC105" i="73"/>
  <c r="HC105" i="73"/>
  <c r="FS105" i="73"/>
  <c r="GR105" i="73"/>
  <c r="HR105" i="73"/>
  <c r="HL105" i="73"/>
  <c r="FG105" i="73"/>
  <c r="GH105" i="73"/>
  <c r="DI105" i="73"/>
  <c r="CI105" i="73"/>
  <c r="HW105" i="73"/>
  <c r="GX105" i="73"/>
  <c r="EP106" i="73" l="1"/>
  <c r="EX106" i="73"/>
  <c r="EQ106" i="73"/>
  <c r="EY106" i="73"/>
  <c r="EJ106" i="73"/>
  <c r="ER106" i="73"/>
  <c r="EK106" i="73"/>
  <c r="ES106" i="73"/>
  <c r="EM106" i="73"/>
  <c r="EU106" i="73"/>
  <c r="EW106" i="73"/>
  <c r="EL106" i="73"/>
  <c r="EN106" i="73"/>
  <c r="EO106" i="73"/>
  <c r="ET106" i="73"/>
  <c r="EV106" i="73"/>
  <c r="DY106" i="73"/>
  <c r="EG106" i="73"/>
  <c r="DZ106" i="73"/>
  <c r="EH106" i="73"/>
  <c r="ED106" i="73"/>
  <c r="DW106" i="73"/>
  <c r="DS106" i="73"/>
  <c r="EA106" i="73"/>
  <c r="DT106" i="73"/>
  <c r="EB106" i="73"/>
  <c r="DU106" i="73"/>
  <c r="EC106" i="73"/>
  <c r="DV106" i="73"/>
  <c r="DX106" i="73"/>
  <c r="EF106" i="73"/>
  <c r="EE106" i="73"/>
  <c r="BP106" i="73"/>
  <c r="BV106" i="73"/>
  <c r="BN106" i="73"/>
  <c r="BT106" i="73"/>
  <c r="BZ106" i="73"/>
  <c r="BL106" i="73"/>
  <c r="BU106" i="73"/>
  <c r="BM106" i="73"/>
  <c r="BW106" i="73"/>
  <c r="BQ106" i="73"/>
  <c r="BR106" i="73"/>
  <c r="BX106" i="73"/>
  <c r="BY106" i="73"/>
  <c r="BO106" i="73"/>
  <c r="BS106" i="73"/>
  <c r="IE106" i="73"/>
  <c r="IK106" i="73"/>
  <c r="IQ106" i="73"/>
  <c r="CA106" i="73"/>
  <c r="IF106" i="73"/>
  <c r="IL106" i="73"/>
  <c r="IR106" i="73"/>
  <c r="IG106" i="73"/>
  <c r="IM106" i="73"/>
  <c r="IN106" i="73"/>
  <c r="IC106" i="73"/>
  <c r="IO106" i="73"/>
  <c r="ID106" i="73"/>
  <c r="IP106" i="73"/>
  <c r="IH106" i="73"/>
  <c r="II106" i="73"/>
  <c r="IJ106" i="73"/>
  <c r="AW106" i="73"/>
  <c r="BE106" i="73"/>
  <c r="AX106" i="73"/>
  <c r="BF106" i="73"/>
  <c r="AZ106" i="73"/>
  <c r="BH106" i="73"/>
  <c r="BA106" i="73"/>
  <c r="BI106" i="73"/>
  <c r="AU106" i="73"/>
  <c r="AV106" i="73"/>
  <c r="X106" i="73"/>
  <c r="AY106" i="73"/>
  <c r="Q106" i="73"/>
  <c r="BB106" i="73"/>
  <c r="BC106" i="73"/>
  <c r="BD106" i="73"/>
  <c r="T106" i="73"/>
  <c r="BJ106" i="73"/>
  <c r="V106" i="73"/>
  <c r="U106" i="73"/>
  <c r="O106" i="73"/>
  <c r="BG106" i="73"/>
  <c r="W106" i="73"/>
  <c r="P106" i="73"/>
  <c r="K106" i="73"/>
  <c r="I106" i="73"/>
  <c r="J106" i="73"/>
  <c r="L106" i="73"/>
  <c r="R106" i="73"/>
  <c r="M106" i="73"/>
  <c r="S106" i="73"/>
  <c r="N106" i="73"/>
  <c r="AE106" i="73"/>
  <c r="AM106" i="73"/>
  <c r="AF106" i="73"/>
  <c r="AN106" i="73"/>
  <c r="AG106" i="73"/>
  <c r="AO106" i="73"/>
  <c r="AH106" i="73"/>
  <c r="AA106" i="73"/>
  <c r="AI106" i="73"/>
  <c r="AB106" i="73"/>
  <c r="AJ106" i="73"/>
  <c r="AC106" i="73"/>
  <c r="AK106" i="73"/>
  <c r="AD106" i="73"/>
  <c r="AL106" i="73"/>
  <c r="Z106" i="73"/>
  <c r="F107" i="73"/>
  <c r="E107" i="73"/>
  <c r="D107" i="73"/>
  <c r="CE105" i="73"/>
  <c r="FC105" i="73"/>
  <c r="HY105" i="73"/>
  <c r="HZ105" i="73"/>
  <c r="CD105" i="73"/>
  <c r="CC105" i="73"/>
  <c r="DP105" i="73"/>
  <c r="DO105" i="73"/>
  <c r="IS105" i="73"/>
  <c r="DQ105" i="73"/>
  <c r="IA105" i="73"/>
  <c r="AR105" i="73"/>
  <c r="AQ105" i="73"/>
  <c r="AS105" i="73"/>
  <c r="GM105" i="73"/>
  <c r="GN105" i="73"/>
  <c r="FA105" i="73"/>
  <c r="FB105" i="73"/>
  <c r="GO105" i="73"/>
  <c r="C107" i="73"/>
  <c r="A107" i="73" s="1"/>
  <c r="B108" i="73"/>
  <c r="CK106" i="73"/>
  <c r="GC106" i="73"/>
  <c r="FL106" i="73"/>
  <c r="GU106" i="73"/>
  <c r="FO106" i="73"/>
  <c r="FZ106" i="73"/>
  <c r="GG106" i="73"/>
  <c r="FV106" i="73"/>
  <c r="DK106" i="73"/>
  <c r="HJ106" i="73"/>
  <c r="CJ106" i="73"/>
  <c r="FM106" i="73"/>
  <c r="DF106" i="73"/>
  <c r="HB106" i="73"/>
  <c r="GW106" i="73"/>
  <c r="HT106" i="73"/>
  <c r="CP106" i="73"/>
  <c r="CY106" i="73"/>
  <c r="HA106" i="73"/>
  <c r="DL106" i="73"/>
  <c r="FE106" i="73"/>
  <c r="DB106" i="73"/>
  <c r="FF106" i="73"/>
  <c r="CZ106" i="73"/>
  <c r="GQ106" i="73"/>
  <c r="CV106" i="73"/>
  <c r="DA106" i="73"/>
  <c r="HK106" i="73"/>
  <c r="CO106" i="73"/>
  <c r="HL106" i="73"/>
  <c r="HU106" i="73"/>
  <c r="HO106" i="73"/>
  <c r="FH106" i="73"/>
  <c r="GS106" i="73"/>
  <c r="HV106" i="73"/>
  <c r="GF106" i="73"/>
  <c r="FR106" i="73"/>
  <c r="GB106" i="73"/>
  <c r="CU106" i="73"/>
  <c r="HR106" i="73"/>
  <c r="GI106" i="73"/>
  <c r="DE106" i="73"/>
  <c r="CG106" i="73"/>
  <c r="HD106" i="73"/>
  <c r="HM106" i="73"/>
  <c r="FQ106" i="73"/>
  <c r="DG106" i="73"/>
  <c r="GT106" i="73"/>
  <c r="FT106" i="73"/>
  <c r="CM106" i="73"/>
  <c r="CS106" i="73"/>
  <c r="GH106" i="73"/>
  <c r="GJ106" i="73"/>
  <c r="CX106" i="73"/>
  <c r="CT106" i="73"/>
  <c r="HQ106" i="73"/>
  <c r="GZ106" i="73"/>
  <c r="CL106" i="73"/>
  <c r="CH106" i="73"/>
  <c r="HI106" i="73"/>
  <c r="GK106" i="73"/>
  <c r="GX106" i="73"/>
  <c r="DH106" i="73"/>
  <c r="GR106" i="73"/>
  <c r="FJ106" i="73"/>
  <c r="DD106" i="73"/>
  <c r="DJ106" i="73"/>
  <c r="HW106" i="73"/>
  <c r="HF106" i="73"/>
  <c r="FX106" i="73"/>
  <c r="HN106" i="73"/>
  <c r="DI106" i="73"/>
  <c r="HC106" i="73"/>
  <c r="CQ106" i="73"/>
  <c r="CR106" i="73"/>
  <c r="GD106" i="73"/>
  <c r="FS106" i="73"/>
  <c r="HH106" i="73"/>
  <c r="FK106" i="73"/>
  <c r="GV106" i="73"/>
  <c r="FI106" i="73"/>
  <c r="FW106" i="73"/>
  <c r="CN106" i="73"/>
  <c r="CO107" i="73"/>
  <c r="GY106" i="73"/>
  <c r="FG106" i="73"/>
  <c r="CI106" i="73"/>
  <c r="GE106" i="73"/>
  <c r="DM106" i="73"/>
  <c r="DC106" i="73"/>
  <c r="GA106" i="73"/>
  <c r="HE106" i="73"/>
  <c r="FY106" i="73"/>
  <c r="HP106" i="73"/>
  <c r="FN106" i="73"/>
  <c r="FP106" i="73"/>
  <c r="HS106" i="73"/>
  <c r="EP107" i="73" l="1"/>
  <c r="EX107" i="73"/>
  <c r="EQ107" i="73"/>
  <c r="EY107" i="73"/>
  <c r="EJ107" i="73"/>
  <c r="ER107" i="73"/>
  <c r="EK107" i="73"/>
  <c r="ES107" i="73"/>
  <c r="EM107" i="73"/>
  <c r="EU107" i="73"/>
  <c r="EL107" i="73"/>
  <c r="EN107" i="73"/>
  <c r="EO107" i="73"/>
  <c r="ET107" i="73"/>
  <c r="EV107" i="73"/>
  <c r="EW107" i="73"/>
  <c r="DY107" i="73"/>
  <c r="EG107" i="73"/>
  <c r="DZ107" i="73"/>
  <c r="EH107" i="73"/>
  <c r="DS107" i="73"/>
  <c r="EA107" i="73"/>
  <c r="DT107" i="73"/>
  <c r="EB107" i="73"/>
  <c r="DV107" i="73"/>
  <c r="EE107" i="73"/>
  <c r="DU107" i="73"/>
  <c r="EC107" i="73"/>
  <c r="DW107" i="73"/>
  <c r="ED107" i="73"/>
  <c r="DX107" i="73"/>
  <c r="EF107" i="73"/>
  <c r="BL107" i="73"/>
  <c r="BR107" i="73"/>
  <c r="BX107" i="73"/>
  <c r="BP107" i="73"/>
  <c r="BV107" i="73"/>
  <c r="BN107" i="73"/>
  <c r="BW107" i="73"/>
  <c r="BO107" i="73"/>
  <c r="BY107" i="73"/>
  <c r="BM107" i="73"/>
  <c r="CA107" i="73"/>
  <c r="BQ107" i="73"/>
  <c r="BT107" i="73"/>
  <c r="BU107" i="73"/>
  <c r="BZ107" i="73"/>
  <c r="IG107" i="73"/>
  <c r="IM107" i="73"/>
  <c r="IH107" i="73"/>
  <c r="IN107" i="73"/>
  <c r="BS107" i="73"/>
  <c r="IC107" i="73"/>
  <c r="II107" i="73"/>
  <c r="IO107" i="73"/>
  <c r="IJ107" i="73"/>
  <c r="IL107" i="73"/>
  <c r="ID107" i="73"/>
  <c r="IP107" i="73"/>
  <c r="IE107" i="73"/>
  <c r="IQ107" i="73"/>
  <c r="IF107" i="73"/>
  <c r="IR107" i="73"/>
  <c r="IK107" i="73"/>
  <c r="AW107" i="73"/>
  <c r="BE107" i="73"/>
  <c r="AX107" i="73"/>
  <c r="BF107" i="73"/>
  <c r="AZ107" i="73"/>
  <c r="BH107" i="73"/>
  <c r="BA107" i="73"/>
  <c r="BI107" i="73"/>
  <c r="AU107" i="73"/>
  <c r="AV107" i="73"/>
  <c r="X107" i="73"/>
  <c r="AY107" i="73"/>
  <c r="Q107" i="73"/>
  <c r="BB107" i="73"/>
  <c r="BC107" i="73"/>
  <c r="BD107" i="73"/>
  <c r="T107" i="73"/>
  <c r="BJ107" i="73"/>
  <c r="V107" i="73"/>
  <c r="O107" i="73"/>
  <c r="P107" i="73"/>
  <c r="U107" i="73"/>
  <c r="N107" i="73"/>
  <c r="BG107" i="73"/>
  <c r="R107" i="73"/>
  <c r="I107" i="73"/>
  <c r="J107" i="73"/>
  <c r="K107" i="73"/>
  <c r="S107" i="73"/>
  <c r="W107" i="73"/>
  <c r="L107" i="73"/>
  <c r="M107" i="73"/>
  <c r="AF107" i="73"/>
  <c r="AN107" i="73"/>
  <c r="Z107" i="73"/>
  <c r="AG107" i="73"/>
  <c r="AO107" i="73"/>
  <c r="AH107" i="73"/>
  <c r="AA107" i="73"/>
  <c r="AI107" i="73"/>
  <c r="AB107" i="73"/>
  <c r="AJ107" i="73"/>
  <c r="AC107" i="73"/>
  <c r="AK107" i="73"/>
  <c r="AD107" i="73"/>
  <c r="AL107" i="73"/>
  <c r="AE107" i="73"/>
  <c r="AM107" i="73"/>
  <c r="E108" i="73"/>
  <c r="F108" i="73"/>
  <c r="D108" i="73"/>
  <c r="HY106" i="73"/>
  <c r="HZ106" i="73"/>
  <c r="GM106" i="73"/>
  <c r="GN106" i="73"/>
  <c r="IA106" i="73"/>
  <c r="GO106" i="73"/>
  <c r="IS106" i="73"/>
  <c r="CC106" i="73"/>
  <c r="CD106" i="73"/>
  <c r="FC106" i="73"/>
  <c r="DP106" i="73"/>
  <c r="DO106" i="73"/>
  <c r="AS106" i="73"/>
  <c r="AR106" i="73"/>
  <c r="AQ106" i="73"/>
  <c r="DQ106" i="73"/>
  <c r="FA106" i="73"/>
  <c r="FB106" i="73"/>
  <c r="CE106" i="73"/>
  <c r="C108" i="73"/>
  <c r="A108" i="73" s="1"/>
  <c r="B109" i="73"/>
  <c r="B48" i="15"/>
  <c r="FE107" i="73"/>
  <c r="HO107" i="73"/>
  <c r="HM107" i="73"/>
  <c r="FH107" i="73"/>
  <c r="DL107" i="73"/>
  <c r="DM107" i="73"/>
  <c r="GS107" i="73"/>
  <c r="HV107" i="73"/>
  <c r="FF107" i="73"/>
  <c r="DA107" i="73"/>
  <c r="CK107" i="73"/>
  <c r="DG107" i="73"/>
  <c r="CO108" i="73"/>
  <c r="CU107" i="73"/>
  <c r="HD107" i="73"/>
  <c r="CN107" i="73"/>
  <c r="DL108" i="73"/>
  <c r="CH107" i="73"/>
  <c r="HI107" i="73"/>
  <c r="DH107" i="73"/>
  <c r="DE107" i="73"/>
  <c r="FJ107" i="73"/>
  <c r="CX107" i="73"/>
  <c r="GQ107" i="73"/>
  <c r="CM107" i="73"/>
  <c r="FP107" i="73"/>
  <c r="HU107" i="73"/>
  <c r="FR107" i="73"/>
  <c r="GE107" i="73"/>
  <c r="FV107" i="73"/>
  <c r="HP107" i="73"/>
  <c r="DF107" i="73"/>
  <c r="HR107" i="73"/>
  <c r="FT107" i="73"/>
  <c r="CY107" i="73"/>
  <c r="HL107" i="73"/>
  <c r="DD107" i="73"/>
  <c r="FO107" i="73"/>
  <c r="FW107" i="73"/>
  <c r="GA107" i="73"/>
  <c r="GK107" i="73"/>
  <c r="CQ107" i="73"/>
  <c r="FI107" i="73"/>
  <c r="HB107" i="73"/>
  <c r="HH107" i="73"/>
  <c r="FY107" i="73"/>
  <c r="GY107" i="73"/>
  <c r="GB107" i="73"/>
  <c r="GH107" i="73"/>
  <c r="HF107" i="73"/>
  <c r="CT107" i="73"/>
  <c r="GG107" i="73"/>
  <c r="HE107" i="73"/>
  <c r="CP107" i="73"/>
  <c r="GV107" i="73"/>
  <c r="GJ107" i="73"/>
  <c r="HQ107" i="73"/>
  <c r="HS107" i="73"/>
  <c r="FZ107" i="73"/>
  <c r="HC107" i="73"/>
  <c r="GW107" i="73"/>
  <c r="FN107" i="73"/>
  <c r="GZ107" i="73"/>
  <c r="DB107" i="73"/>
  <c r="GU107" i="73"/>
  <c r="GX107" i="73"/>
  <c r="CH108" i="73"/>
  <c r="GC107" i="73"/>
  <c r="CR107" i="73"/>
  <c r="FQ107" i="73"/>
  <c r="DI107" i="73"/>
  <c r="CL107" i="73"/>
  <c r="FG107" i="73"/>
  <c r="FK107" i="73"/>
  <c r="HN107" i="73"/>
  <c r="DJ107" i="73"/>
  <c r="GR107" i="73"/>
  <c r="HA107" i="73"/>
  <c r="CG107" i="73"/>
  <c r="CS107" i="73"/>
  <c r="DC107" i="73"/>
  <c r="HJ107" i="73"/>
  <c r="HT107" i="73"/>
  <c r="DK107" i="73"/>
  <c r="CZ107" i="73"/>
  <c r="GD107" i="73"/>
  <c r="CJ107" i="73"/>
  <c r="CI107" i="73"/>
  <c r="FX107" i="73"/>
  <c r="HW107" i="73"/>
  <c r="CV107" i="73"/>
  <c r="HK107" i="73"/>
  <c r="GT107" i="73"/>
  <c r="FS107" i="73"/>
  <c r="DM108" i="73"/>
  <c r="GI107" i="73"/>
  <c r="GF107" i="73"/>
  <c r="FL107" i="73"/>
  <c r="FM107" i="73"/>
  <c r="CJ108" i="73"/>
  <c r="EP108" i="73" l="1"/>
  <c r="EX108" i="73"/>
  <c r="EQ108" i="73"/>
  <c r="EY108" i="73"/>
  <c r="EJ108" i="73"/>
  <c r="ER108" i="73"/>
  <c r="EK108" i="73"/>
  <c r="ES108" i="73"/>
  <c r="EM108" i="73"/>
  <c r="EU108" i="73"/>
  <c r="EN108" i="73"/>
  <c r="EO108" i="73"/>
  <c r="ET108" i="73"/>
  <c r="EV108" i="73"/>
  <c r="EW108" i="73"/>
  <c r="EL108" i="73"/>
  <c r="DY108" i="73"/>
  <c r="EG108" i="73"/>
  <c r="DV108" i="73"/>
  <c r="DZ108" i="73"/>
  <c r="EH108" i="73"/>
  <c r="ED108" i="73"/>
  <c r="DS108" i="73"/>
  <c r="EA108" i="73"/>
  <c r="DT108" i="73"/>
  <c r="EB108" i="73"/>
  <c r="DU108" i="73"/>
  <c r="EC108" i="73"/>
  <c r="DW108" i="73"/>
  <c r="DX108" i="73"/>
  <c r="EF108" i="73"/>
  <c r="EE108" i="73"/>
  <c r="BN108" i="73"/>
  <c r="BT108" i="73"/>
  <c r="BZ108" i="73"/>
  <c r="BL108" i="73"/>
  <c r="BR108" i="73"/>
  <c r="BX108" i="73"/>
  <c r="BP108" i="73"/>
  <c r="BY108" i="73"/>
  <c r="BQ108" i="73"/>
  <c r="CA108" i="73"/>
  <c r="BW108" i="73"/>
  <c r="BS108" i="73"/>
  <c r="BU108" i="73"/>
  <c r="BM108" i="73"/>
  <c r="BO108" i="73"/>
  <c r="BV108" i="73"/>
  <c r="IC108" i="73"/>
  <c r="II108" i="73"/>
  <c r="IO108" i="73"/>
  <c r="ID108" i="73"/>
  <c r="IJ108" i="73"/>
  <c r="IP108" i="73"/>
  <c r="IE108" i="73"/>
  <c r="IK108" i="73"/>
  <c r="IQ108" i="73"/>
  <c r="IF108" i="73"/>
  <c r="IR108" i="73"/>
  <c r="IG108" i="73"/>
  <c r="IH108" i="73"/>
  <c r="IL108" i="73"/>
  <c r="IM108" i="73"/>
  <c r="IN108" i="73"/>
  <c r="AW108" i="73"/>
  <c r="BE108" i="73"/>
  <c r="AX108" i="73"/>
  <c r="BF108" i="73"/>
  <c r="AZ108" i="73"/>
  <c r="BH108" i="73"/>
  <c r="BA108" i="73"/>
  <c r="BI108" i="73"/>
  <c r="AU108" i="73"/>
  <c r="AV108" i="73"/>
  <c r="X108" i="73"/>
  <c r="AY108" i="73"/>
  <c r="Q108" i="73"/>
  <c r="BB108" i="73"/>
  <c r="BC108" i="73"/>
  <c r="BD108" i="73"/>
  <c r="T108" i="73"/>
  <c r="BJ108" i="73"/>
  <c r="V108" i="73"/>
  <c r="N108" i="73"/>
  <c r="U108" i="73"/>
  <c r="O108" i="73"/>
  <c r="P108" i="73"/>
  <c r="K108" i="73"/>
  <c r="W108" i="73"/>
  <c r="I108" i="73"/>
  <c r="J108" i="73"/>
  <c r="BG108" i="73"/>
  <c r="L108" i="73"/>
  <c r="R108" i="73"/>
  <c r="M108" i="73"/>
  <c r="S108" i="73"/>
  <c r="G14" i="111"/>
  <c r="G18" i="111"/>
  <c r="AE18" i="111"/>
  <c r="AE19" i="111"/>
  <c r="H17" i="111"/>
  <c r="Q16" i="111"/>
  <c r="H19" i="111"/>
  <c r="V13" i="111"/>
  <c r="Q19" i="111"/>
  <c r="V15" i="111"/>
  <c r="Q17" i="111"/>
  <c r="AE16" i="111"/>
  <c r="Q15" i="111"/>
  <c r="V17" i="111"/>
  <c r="AE14" i="111"/>
  <c r="V18" i="111"/>
  <c r="H14" i="111"/>
  <c r="P14" i="111"/>
  <c r="P15" i="111"/>
  <c r="P19" i="111"/>
  <c r="G13" i="111"/>
  <c r="V14" i="111"/>
  <c r="Q18" i="111"/>
  <c r="P17" i="111"/>
  <c r="G15" i="111"/>
  <c r="H15" i="111"/>
  <c r="AE17" i="111"/>
  <c r="P18" i="111"/>
  <c r="P16" i="111"/>
  <c r="V19" i="111"/>
  <c r="G17" i="111"/>
  <c r="G19" i="111"/>
  <c r="Q13" i="111"/>
  <c r="AE13" i="111"/>
  <c r="Q14" i="111"/>
  <c r="H16" i="111"/>
  <c r="P13" i="111"/>
  <c r="AE15" i="111"/>
  <c r="H18" i="111"/>
  <c r="H13" i="111"/>
  <c r="V16" i="111"/>
  <c r="G16" i="111"/>
  <c r="Z13" i="111"/>
  <c r="AH15" i="111"/>
  <c r="AH13" i="111"/>
  <c r="Y13" i="111"/>
  <c r="AH14" i="111"/>
  <c r="Z14" i="111"/>
  <c r="Y14" i="111"/>
  <c r="Z17" i="111"/>
  <c r="Y15" i="111"/>
  <c r="Z15" i="111"/>
  <c r="AH16" i="111"/>
  <c r="Y16" i="111"/>
  <c r="Z16" i="111"/>
  <c r="AH17" i="111"/>
  <c r="Y17" i="111"/>
  <c r="Y18" i="111"/>
  <c r="Z19" i="111"/>
  <c r="AH18" i="111"/>
  <c r="E21" i="75"/>
  <c r="Z18" i="111"/>
  <c r="AH19" i="111"/>
  <c r="Y19" i="111"/>
  <c r="D21" i="75"/>
  <c r="A21" i="75" s="1"/>
  <c r="E22" i="75"/>
  <c r="F21" i="75"/>
  <c r="D22" i="75"/>
  <c r="A22" i="75" s="1"/>
  <c r="F22" i="75"/>
  <c r="AG108" i="73"/>
  <c r="AO108" i="73"/>
  <c r="AH108" i="73"/>
  <c r="Z108" i="73"/>
  <c r="AA108" i="73"/>
  <c r="AI108" i="73"/>
  <c r="AB108" i="73"/>
  <c r="AJ108" i="73"/>
  <c r="AC108" i="73"/>
  <c r="AK108" i="73"/>
  <c r="AD108" i="73"/>
  <c r="AL108" i="73"/>
  <c r="AE108" i="73"/>
  <c r="AM108" i="73"/>
  <c r="AF108" i="73"/>
  <c r="AN108" i="73"/>
  <c r="G48" i="15"/>
  <c r="M12" i="111"/>
  <c r="D12" i="111"/>
  <c r="X12" i="111"/>
  <c r="AK12" i="111"/>
  <c r="AA12" i="111"/>
  <c r="AB12" i="111"/>
  <c r="J12" i="111"/>
  <c r="AJ12" i="111"/>
  <c r="AF12" i="111"/>
  <c r="W12" i="111"/>
  <c r="N12" i="111"/>
  <c r="I12" i="111"/>
  <c r="AI12" i="111"/>
  <c r="E12" i="111"/>
  <c r="F12" i="111"/>
  <c r="O12" i="111"/>
  <c r="R12" i="111"/>
  <c r="AG12" i="111"/>
  <c r="S12" i="111"/>
  <c r="D13" i="111"/>
  <c r="A13" i="111" s="1"/>
  <c r="M13" i="111"/>
  <c r="I13" i="111"/>
  <c r="W13" i="111"/>
  <c r="E13" i="111"/>
  <c r="AI13" i="111"/>
  <c r="AG13" i="111"/>
  <c r="O13" i="111"/>
  <c r="N13" i="111"/>
  <c r="AA13" i="111"/>
  <c r="S13" i="111"/>
  <c r="AF13" i="111"/>
  <c r="J13" i="111"/>
  <c r="AB13" i="111"/>
  <c r="F13" i="111"/>
  <c r="R13" i="111"/>
  <c r="AJ13" i="111"/>
  <c r="AK13" i="111"/>
  <c r="X13" i="111"/>
  <c r="D109" i="73"/>
  <c r="F109" i="73"/>
  <c r="E109" i="73"/>
  <c r="D14" i="111"/>
  <c r="A14" i="111" s="1"/>
  <c r="AF17" i="111"/>
  <c r="J15" i="111"/>
  <c r="O19" i="111"/>
  <c r="AA19" i="111"/>
  <c r="AK18" i="111"/>
  <c r="R17" i="111"/>
  <c r="O17" i="111"/>
  <c r="I18" i="111"/>
  <c r="W15" i="111"/>
  <c r="O14" i="111"/>
  <c r="I16" i="111"/>
  <c r="E20" i="75"/>
  <c r="E17" i="111"/>
  <c r="W18" i="111"/>
  <c r="F19" i="75"/>
  <c r="AI16" i="111"/>
  <c r="F16" i="111"/>
  <c r="AG19" i="111"/>
  <c r="F20" i="75"/>
  <c r="AG18" i="111"/>
  <c r="S18" i="111"/>
  <c r="O18" i="111"/>
  <c r="AI14" i="111"/>
  <c r="X18" i="111"/>
  <c r="AB18" i="111"/>
  <c r="J18" i="111"/>
  <c r="I14" i="111"/>
  <c r="F14" i="111"/>
  <c r="N18" i="111"/>
  <c r="AJ19" i="111"/>
  <c r="O16" i="111"/>
  <c r="N17" i="111"/>
  <c r="R15" i="111"/>
  <c r="AI15" i="111"/>
  <c r="AJ15" i="111"/>
  <c r="AG15" i="111"/>
  <c r="F18" i="75"/>
  <c r="S14" i="111"/>
  <c r="D19" i="75"/>
  <c r="A19" i="75" s="1"/>
  <c r="N14" i="111"/>
  <c r="AI19" i="111"/>
  <c r="D19" i="111"/>
  <c r="A19" i="111" s="1"/>
  <c r="AK17" i="111"/>
  <c r="AA15" i="111"/>
  <c r="E18" i="75"/>
  <c r="AB16" i="111"/>
  <c r="AK16" i="111"/>
  <c r="AF14" i="111"/>
  <c r="AI17" i="111"/>
  <c r="N16" i="111"/>
  <c r="AK19" i="111"/>
  <c r="S16" i="111"/>
  <c r="AK14" i="111"/>
  <c r="M14" i="111"/>
  <c r="AI18" i="111"/>
  <c r="I15" i="111"/>
  <c r="E19" i="111"/>
  <c r="I17" i="111"/>
  <c r="O15" i="111"/>
  <c r="N19" i="111"/>
  <c r="M15" i="111"/>
  <c r="AA18" i="111"/>
  <c r="AF18" i="111"/>
  <c r="E18" i="111"/>
  <c r="J17" i="111"/>
  <c r="AJ18" i="111"/>
  <c r="W16" i="111"/>
  <c r="S17" i="111"/>
  <c r="E16" i="111"/>
  <c r="E19" i="75"/>
  <c r="AG16" i="111"/>
  <c r="M17" i="111"/>
  <c r="R19" i="111"/>
  <c r="N15" i="111"/>
  <c r="W14" i="111"/>
  <c r="I19" i="111"/>
  <c r="F19" i="111"/>
  <c r="AJ14" i="111"/>
  <c r="AA16" i="111"/>
  <c r="D16" i="111"/>
  <c r="A16" i="111" s="1"/>
  <c r="J19" i="111"/>
  <c r="X15" i="111"/>
  <c r="X19" i="111"/>
  <c r="M18" i="111"/>
  <c r="D18" i="111"/>
  <c r="A18" i="111" s="1"/>
  <c r="AG17" i="111"/>
  <c r="F15" i="111"/>
  <c r="E15" i="111"/>
  <c r="AJ17" i="111"/>
  <c r="R18" i="111"/>
  <c r="S19" i="111"/>
  <c r="AJ16" i="111"/>
  <c r="AF19" i="111"/>
  <c r="F17" i="111"/>
  <c r="J14" i="111"/>
  <c r="E14" i="111"/>
  <c r="AA14" i="111"/>
  <c r="W19" i="111"/>
  <c r="X17" i="111"/>
  <c r="AG14" i="111"/>
  <c r="D18" i="75"/>
  <c r="A18" i="75" s="1"/>
  <c r="M16" i="111"/>
  <c r="F18" i="111"/>
  <c r="D15" i="111"/>
  <c r="A15" i="111" s="1"/>
  <c r="D20" i="75"/>
  <c r="A20" i="75" s="1"/>
  <c r="AF15" i="111"/>
  <c r="AA17" i="111"/>
  <c r="AB14" i="111"/>
  <c r="S15" i="111"/>
  <c r="AB15" i="111"/>
  <c r="X16" i="111"/>
  <c r="M19" i="111"/>
  <c r="AB19" i="111"/>
  <c r="AB17" i="111"/>
  <c r="R16" i="111"/>
  <c r="W17" i="111"/>
  <c r="X14" i="111"/>
  <c r="R14" i="111"/>
  <c r="AF16" i="111"/>
  <c r="AK15" i="111"/>
  <c r="J16" i="111"/>
  <c r="D17" i="111"/>
  <c r="A17" i="111" s="1"/>
  <c r="DQ107" i="73"/>
  <c r="IA107" i="73"/>
  <c r="GM107" i="73"/>
  <c r="GN107" i="73"/>
  <c r="AS107" i="73"/>
  <c r="FB107" i="73"/>
  <c r="FA107" i="73"/>
  <c r="CE107" i="73"/>
  <c r="HY107" i="73"/>
  <c r="HZ107" i="73"/>
  <c r="FC107" i="73"/>
  <c r="IS107" i="73"/>
  <c r="AR107" i="73"/>
  <c r="AQ107" i="73"/>
  <c r="GO107" i="73"/>
  <c r="DO107" i="73"/>
  <c r="DP107" i="73"/>
  <c r="CD107" i="73"/>
  <c r="CC107" i="73"/>
  <c r="C109" i="73"/>
  <c r="A109" i="73" s="1"/>
  <c r="B49" i="15"/>
  <c r="CI108" i="73"/>
  <c r="FY108" i="73"/>
  <c r="GR108" i="73"/>
  <c r="CP108" i="73"/>
  <c r="HM108" i="73"/>
  <c r="HQ108" i="73"/>
  <c r="CL108" i="73"/>
  <c r="DE108" i="73"/>
  <c r="FH108" i="73"/>
  <c r="FT108" i="73"/>
  <c r="FQ108" i="73"/>
  <c r="HL108" i="73"/>
  <c r="GW108" i="73"/>
  <c r="GE108" i="73"/>
  <c r="HO108" i="73"/>
  <c r="DA108" i="73"/>
  <c r="DI108" i="73"/>
  <c r="CT108" i="73"/>
  <c r="CR108" i="73"/>
  <c r="CX108" i="73"/>
  <c r="GK108" i="73"/>
  <c r="FK108" i="73"/>
  <c r="FV108" i="73"/>
  <c r="HR108" i="73"/>
  <c r="GY108" i="73"/>
  <c r="HV108" i="73"/>
  <c r="HW108" i="73"/>
  <c r="HI108" i="73"/>
  <c r="FZ108" i="73"/>
  <c r="FR108" i="73"/>
  <c r="GQ108" i="73"/>
  <c r="GH108" i="73"/>
  <c r="HS108" i="73"/>
  <c r="HC108" i="73"/>
  <c r="HP108" i="73"/>
  <c r="CS108" i="73"/>
  <c r="FL108" i="73"/>
  <c r="FP108" i="73"/>
  <c r="DC108" i="73"/>
  <c r="GU108" i="73"/>
  <c r="GJ108" i="73"/>
  <c r="HE108" i="73"/>
  <c r="GC108" i="73"/>
  <c r="DK108" i="73"/>
  <c r="FF108" i="73"/>
  <c r="CG108" i="73"/>
  <c r="CQ108" i="73"/>
  <c r="HU108" i="73"/>
  <c r="HT108" i="73"/>
  <c r="CZ108" i="73"/>
  <c r="FN108" i="73"/>
  <c r="DG108" i="73"/>
  <c r="HN108" i="73"/>
  <c r="FX108" i="73"/>
  <c r="GF108" i="73"/>
  <c r="CN108" i="73"/>
  <c r="HJ108" i="73"/>
  <c r="FW108" i="73"/>
  <c r="GG108" i="73"/>
  <c r="DH108" i="73"/>
  <c r="GI108" i="73"/>
  <c r="HA108" i="73"/>
  <c r="GS108" i="73"/>
  <c r="CV108" i="73"/>
  <c r="GZ108" i="73"/>
  <c r="DB108" i="73"/>
  <c r="GB108" i="73"/>
  <c r="FG108" i="73"/>
  <c r="GT108" i="73"/>
  <c r="CK108" i="73"/>
  <c r="GV108" i="73"/>
  <c r="GX108" i="73"/>
  <c r="HF108" i="73"/>
  <c r="CY108" i="73"/>
  <c r="DF108" i="73"/>
  <c r="HH108" i="73"/>
  <c r="HB108" i="73"/>
  <c r="FO108" i="73"/>
  <c r="FM108" i="73"/>
  <c r="GA108" i="73"/>
  <c r="DJ108" i="73"/>
  <c r="GD108" i="73"/>
  <c r="FE108" i="73"/>
  <c r="DD108" i="73"/>
  <c r="FJ108" i="73"/>
  <c r="CM108" i="73"/>
  <c r="CU108" i="73"/>
  <c r="FS108" i="73"/>
  <c r="FI108" i="73"/>
  <c r="HD108" i="73"/>
  <c r="HK108" i="73"/>
  <c r="DJ109" i="73"/>
  <c r="EP109" i="73" l="1"/>
  <c r="EX109" i="73"/>
  <c r="EQ109" i="73"/>
  <c r="EY109" i="73"/>
  <c r="EJ109" i="73"/>
  <c r="ER109" i="73"/>
  <c r="EK109" i="73"/>
  <c r="ES109" i="73"/>
  <c r="EM109" i="73"/>
  <c r="EU109" i="73"/>
  <c r="ET109" i="73"/>
  <c r="EV109" i="73"/>
  <c r="EW109" i="73"/>
  <c r="EL109" i="73"/>
  <c r="EN109" i="73"/>
  <c r="EO109" i="73"/>
  <c r="DY109" i="73"/>
  <c r="EG109" i="73"/>
  <c r="DZ109" i="73"/>
  <c r="EH109" i="73"/>
  <c r="DS109" i="73"/>
  <c r="EA109" i="73"/>
  <c r="ED109" i="73"/>
  <c r="DT109" i="73"/>
  <c r="EB109" i="73"/>
  <c r="EE109" i="73"/>
  <c r="DU109" i="73"/>
  <c r="EC109" i="73"/>
  <c r="DW109" i="73"/>
  <c r="DX109" i="73"/>
  <c r="EF109" i="73"/>
  <c r="DV109" i="73"/>
  <c r="G16" i="75"/>
  <c r="H16" i="75" s="1"/>
  <c r="BP109" i="73"/>
  <c r="BV109" i="73"/>
  <c r="BN109" i="73"/>
  <c r="BT109" i="73"/>
  <c r="BZ109" i="73"/>
  <c r="BR109" i="73"/>
  <c r="CA109" i="73"/>
  <c r="BS109" i="73"/>
  <c r="BW109" i="73"/>
  <c r="BO109" i="73"/>
  <c r="BQ109" i="73"/>
  <c r="BU109" i="73"/>
  <c r="BX109" i="73"/>
  <c r="BY109" i="73"/>
  <c r="IE109" i="73"/>
  <c r="IK109" i="73"/>
  <c r="IQ109" i="73"/>
  <c r="BL109" i="73"/>
  <c r="IF109" i="73"/>
  <c r="IL109" i="73"/>
  <c r="IR109" i="73"/>
  <c r="BM109" i="73"/>
  <c r="IG109" i="73"/>
  <c r="IM109" i="73"/>
  <c r="IN109" i="73"/>
  <c r="IO109" i="73"/>
  <c r="ID109" i="73"/>
  <c r="IP109" i="73"/>
  <c r="IH109" i="73"/>
  <c r="II109" i="73"/>
  <c r="IJ109" i="73"/>
  <c r="IC109" i="73"/>
  <c r="AW109" i="73"/>
  <c r="BE109" i="73"/>
  <c r="AX109" i="73"/>
  <c r="BF109" i="73"/>
  <c r="AZ109" i="73"/>
  <c r="BH109" i="73"/>
  <c r="BA109" i="73"/>
  <c r="BI109" i="73"/>
  <c r="AU109" i="73"/>
  <c r="AV109" i="73"/>
  <c r="X109" i="73"/>
  <c r="AY109" i="73"/>
  <c r="Q109" i="73"/>
  <c r="BB109" i="73"/>
  <c r="BC109" i="73"/>
  <c r="BD109" i="73"/>
  <c r="T109" i="73"/>
  <c r="BJ109" i="73"/>
  <c r="V109" i="73"/>
  <c r="O109" i="73"/>
  <c r="P109" i="73"/>
  <c r="U109" i="73"/>
  <c r="R109" i="73"/>
  <c r="I109" i="73"/>
  <c r="BG109" i="73"/>
  <c r="N109" i="73"/>
  <c r="S109" i="73"/>
  <c r="J109" i="73"/>
  <c r="K109" i="73"/>
  <c r="W109" i="73"/>
  <c r="L109" i="73"/>
  <c r="M109" i="73"/>
  <c r="G22" i="75"/>
  <c r="H22" i="75" s="1"/>
  <c r="G21" i="75"/>
  <c r="H21" i="75" s="1"/>
  <c r="AH109" i="73"/>
  <c r="AA109" i="73"/>
  <c r="AI109" i="73"/>
  <c r="AB109" i="73"/>
  <c r="AJ109" i="73"/>
  <c r="Z109" i="73"/>
  <c r="AC109" i="73"/>
  <c r="AK109" i="73"/>
  <c r="AD109" i="73"/>
  <c r="AL109" i="73"/>
  <c r="AE109" i="73"/>
  <c r="AM109" i="73"/>
  <c r="AF109" i="73"/>
  <c r="AN109" i="73"/>
  <c r="AG109" i="73"/>
  <c r="AO109" i="73"/>
  <c r="X20" i="111"/>
  <c r="E20" i="111"/>
  <c r="G20" i="111"/>
  <c r="F20" i="111"/>
  <c r="R20" i="111"/>
  <c r="AA20" i="111"/>
  <c r="I20" i="111"/>
  <c r="H20" i="111"/>
  <c r="Y20" i="111"/>
  <c r="P20" i="111"/>
  <c r="AB20" i="111"/>
  <c r="Q20" i="111"/>
  <c r="N20" i="111"/>
  <c r="J20" i="111"/>
  <c r="W20" i="111"/>
  <c r="S20" i="111"/>
  <c r="Z20" i="111"/>
  <c r="O20" i="111"/>
  <c r="IS108" i="73"/>
  <c r="GO108" i="73"/>
  <c r="CD108" i="73"/>
  <c r="CC108" i="73"/>
  <c r="AR108" i="73"/>
  <c r="HZ108" i="73"/>
  <c r="HY108" i="73"/>
  <c r="DO108" i="73"/>
  <c r="DP108" i="73"/>
  <c r="FA108" i="73"/>
  <c r="FB108" i="73"/>
  <c r="CE108" i="73"/>
  <c r="DQ108" i="73"/>
  <c r="FC108" i="73"/>
  <c r="GN108" i="73"/>
  <c r="GM108" i="73"/>
  <c r="IA108" i="73"/>
  <c r="AS108" i="73"/>
  <c r="AQ108" i="73"/>
  <c r="G20" i="75"/>
  <c r="H20" i="75" s="1"/>
  <c r="G19" i="75"/>
  <c r="H19" i="75" s="1"/>
  <c r="G17" i="75"/>
  <c r="H17" i="75" s="1"/>
  <c r="G18" i="75"/>
  <c r="H18" i="75" s="1"/>
  <c r="A10" i="111"/>
  <c r="A11" i="111"/>
  <c r="A12" i="111"/>
  <c r="B50" i="15"/>
  <c r="GY109" i="73"/>
  <c r="GG109" i="73"/>
  <c r="HQ109" i="73"/>
  <c r="CI109" i="73"/>
  <c r="GX109" i="73"/>
  <c r="GT109" i="73"/>
  <c r="FS109" i="73"/>
  <c r="FH109" i="73"/>
  <c r="DL109" i="73"/>
  <c r="HH109" i="73"/>
  <c r="CG109" i="73"/>
  <c r="FQ109" i="73"/>
  <c r="GF109" i="73"/>
  <c r="CR109" i="73"/>
  <c r="CY109" i="73"/>
  <c r="FT109" i="73"/>
  <c r="GU109" i="73"/>
  <c r="GJ109" i="73"/>
  <c r="HJ109" i="73"/>
  <c r="GV109" i="73"/>
  <c r="CX109" i="73"/>
  <c r="CP109" i="73"/>
  <c r="GI109" i="73"/>
  <c r="DI109" i="73"/>
  <c r="CS109" i="73"/>
  <c r="DC109" i="73"/>
  <c r="DD109" i="73"/>
  <c r="CU109" i="73"/>
  <c r="FL109" i="73"/>
  <c r="FW109" i="73"/>
  <c r="GS109" i="73"/>
  <c r="FV109" i="73"/>
  <c r="FG109" i="73"/>
  <c r="DM109" i="73"/>
  <c r="FX109" i="73"/>
  <c r="HM109" i="73"/>
  <c r="DK109" i="73"/>
  <c r="HA109" i="73"/>
  <c r="FP109" i="73"/>
  <c r="HR109" i="73"/>
  <c r="CV109" i="73"/>
  <c r="FY109" i="73"/>
  <c r="FN109" i="73"/>
  <c r="GB109" i="73"/>
  <c r="HE109" i="73"/>
  <c r="HP109" i="73"/>
  <c r="CM109" i="73"/>
  <c r="GW109" i="73"/>
  <c r="GA109" i="73"/>
  <c r="DE109" i="73"/>
  <c r="CT109" i="73"/>
  <c r="HI109" i="73"/>
  <c r="CQ109" i="73"/>
  <c r="FO109" i="73"/>
  <c r="HO109" i="73"/>
  <c r="HV109" i="73"/>
  <c r="CH109" i="73"/>
  <c r="CN109" i="73"/>
  <c r="GH109" i="73"/>
  <c r="FR109" i="73"/>
  <c r="FM109" i="73"/>
  <c r="DA109" i="73"/>
  <c r="HL109" i="73"/>
  <c r="GD109" i="73"/>
  <c r="CO109" i="73"/>
  <c r="HD109" i="73"/>
  <c r="CJ109" i="73"/>
  <c r="FE109" i="73"/>
  <c r="HT109" i="73"/>
  <c r="DF109" i="73"/>
  <c r="HS109" i="73"/>
  <c r="FF109" i="73"/>
  <c r="CK109" i="73"/>
  <c r="HN109" i="73"/>
  <c r="HW109" i="73"/>
  <c r="GQ109" i="73"/>
  <c r="HC109" i="73"/>
  <c r="GE109" i="73"/>
  <c r="DB109" i="73"/>
  <c r="FK109" i="73"/>
  <c r="CZ109" i="73"/>
  <c r="GC109" i="73"/>
  <c r="FJ109" i="73"/>
  <c r="CL109" i="73"/>
  <c r="GR109" i="73"/>
  <c r="DG109" i="73"/>
  <c r="HB109" i="73"/>
  <c r="HF109" i="73"/>
  <c r="GK109" i="73"/>
  <c r="DH109" i="73"/>
  <c r="HU109" i="73"/>
  <c r="HK109" i="73"/>
  <c r="FI109" i="73"/>
  <c r="FZ109" i="73"/>
  <c r="GZ109" i="73"/>
  <c r="K20" i="75" l="1"/>
  <c r="J20" i="75"/>
  <c r="J19" i="75"/>
  <c r="K19" i="75"/>
  <c r="J18" i="75"/>
  <c r="K18" i="75"/>
  <c r="J22" i="75"/>
  <c r="K22" i="75"/>
  <c r="K17" i="75"/>
  <c r="J17" i="75"/>
  <c r="J21" i="75"/>
  <c r="K21" i="75"/>
  <c r="J16" i="75"/>
  <c r="K16" i="75"/>
  <c r="F23" i="75"/>
  <c r="E23" i="75"/>
  <c r="AU1" i="73"/>
  <c r="G15" i="75"/>
  <c r="H15" i="75" s="1"/>
  <c r="Q1" i="73"/>
  <c r="AC1" i="73"/>
  <c r="EJ1" i="73"/>
  <c r="FG1" i="73"/>
  <c r="HM1" i="73"/>
  <c r="EO1" i="73"/>
  <c r="ID1" i="73"/>
  <c r="BL1" i="73"/>
  <c r="AX1" i="73"/>
  <c r="CN1" i="73"/>
  <c r="HJ1" i="73"/>
  <c r="HF1" i="73"/>
  <c r="GR1" i="73"/>
  <c r="EN1" i="73"/>
  <c r="HL1" i="73"/>
  <c r="DT1" i="73"/>
  <c r="K1" i="73"/>
  <c r="CG1" i="73"/>
  <c r="CY1" i="73"/>
  <c r="EK1" i="73"/>
  <c r="GQ1" i="73"/>
  <c r="GA1" i="73"/>
  <c r="FI1" i="73"/>
  <c r="AF1" i="73"/>
  <c r="HP1" i="73"/>
  <c r="FZ1" i="73"/>
  <c r="GS1" i="73"/>
  <c r="CP1" i="73"/>
  <c r="CX1" i="73"/>
  <c r="EM1" i="73"/>
  <c r="I1" i="73"/>
  <c r="BT1" i="73"/>
  <c r="AA1" i="73"/>
  <c r="AG1" i="73"/>
  <c r="BN1" i="73"/>
  <c r="AV1" i="73"/>
  <c r="FF1" i="73"/>
  <c r="CK1" i="73"/>
  <c r="BM1" i="73"/>
  <c r="DS1" i="73"/>
  <c r="GV1" i="73"/>
  <c r="IH1" i="73"/>
  <c r="CR1" i="73"/>
  <c r="BD1" i="73"/>
  <c r="DV1" i="73"/>
  <c r="FT1" i="73"/>
  <c r="BV1" i="73"/>
  <c r="HO1" i="73"/>
  <c r="AR109" i="73"/>
  <c r="AR1" i="73" s="1"/>
  <c r="J1" i="73"/>
  <c r="AQ109" i="73"/>
  <c r="AQ1" i="73" s="1"/>
  <c r="HU1" i="73"/>
  <c r="DE1" i="73"/>
  <c r="FW1" i="73"/>
  <c r="FQ1" i="73"/>
  <c r="GK1" i="73"/>
  <c r="IL1" i="73"/>
  <c r="FX1" i="73"/>
  <c r="Z1" i="73"/>
  <c r="AS109" i="73"/>
  <c r="L1" i="73"/>
  <c r="HR1" i="73"/>
  <c r="CJ1" i="73"/>
  <c r="DJ1" i="73"/>
  <c r="AZ1" i="73"/>
  <c r="BJ1" i="73"/>
  <c r="FO1" i="73"/>
  <c r="DD1" i="73"/>
  <c r="IO1" i="73"/>
  <c r="GE1" i="73"/>
  <c r="GO109" i="73"/>
  <c r="FV1" i="73"/>
  <c r="EP1" i="73"/>
  <c r="EW1" i="73"/>
  <c r="AH1" i="73"/>
  <c r="GB1" i="73"/>
  <c r="FN1" i="73"/>
  <c r="BF1" i="73"/>
  <c r="FK1" i="73"/>
  <c r="AB1" i="73"/>
  <c r="CS1" i="73"/>
  <c r="DL1" i="73"/>
  <c r="GD1" i="73"/>
  <c r="O1" i="73"/>
  <c r="AJ1" i="73"/>
  <c r="GJ1" i="73"/>
  <c r="GZ1" i="73"/>
  <c r="HH1" i="73"/>
  <c r="IA109" i="73"/>
  <c r="HS1" i="73"/>
  <c r="BB1" i="73"/>
  <c r="EG1" i="73"/>
  <c r="R1" i="73"/>
  <c r="HW1" i="73"/>
  <c r="GF1" i="73"/>
  <c r="DC1" i="73"/>
  <c r="EX1" i="73"/>
  <c r="IP1" i="73"/>
  <c r="GY1" i="73"/>
  <c r="DW1" i="73"/>
  <c r="CA1" i="73"/>
  <c r="AK1" i="73"/>
  <c r="BS1" i="73"/>
  <c r="CI1" i="73"/>
  <c r="GG1" i="73"/>
  <c r="GH1" i="73"/>
  <c r="EA1" i="73"/>
  <c r="FH1" i="73"/>
  <c r="CL1" i="73"/>
  <c r="FR1" i="73"/>
  <c r="FL1" i="73"/>
  <c r="DM1" i="73"/>
  <c r="BW1" i="73"/>
  <c r="HN1" i="73"/>
  <c r="FS1" i="73"/>
  <c r="FM1" i="73"/>
  <c r="HE1" i="73"/>
  <c r="EB1" i="73"/>
  <c r="W1" i="73"/>
  <c r="P1" i="73"/>
  <c r="DH1" i="73"/>
  <c r="EF1" i="73"/>
  <c r="ER1" i="73"/>
  <c r="CE109" i="73"/>
  <c r="BO1" i="73"/>
  <c r="IR1" i="73"/>
  <c r="ET1" i="73"/>
  <c r="II1" i="73"/>
  <c r="IC1" i="73"/>
  <c r="IS109" i="73"/>
  <c r="IS1" i="73" s="1"/>
  <c r="BE1" i="73"/>
  <c r="BH1" i="73"/>
  <c r="GX1" i="73"/>
  <c r="IE1" i="73"/>
  <c r="DA1" i="73"/>
  <c r="HV1" i="73"/>
  <c r="FJ1" i="73"/>
  <c r="BZ1" i="73"/>
  <c r="BU1" i="73"/>
  <c r="GW1" i="73"/>
  <c r="EE1" i="73"/>
  <c r="GC1" i="73"/>
  <c r="AM1" i="73"/>
  <c r="IK1" i="73"/>
  <c r="DY1" i="73"/>
  <c r="DK1" i="73"/>
  <c r="EH1" i="73"/>
  <c r="X1" i="73"/>
  <c r="IN1" i="73"/>
  <c r="GU1" i="73"/>
  <c r="HK1" i="73"/>
  <c r="CU1" i="73"/>
  <c r="EC1" i="73"/>
  <c r="DB1" i="73"/>
  <c r="EY1" i="73"/>
  <c r="AI1" i="73"/>
  <c r="EU1" i="73"/>
  <c r="BA1" i="73"/>
  <c r="DP109" i="73"/>
  <c r="DP1" i="73" s="1"/>
  <c r="DO109" i="73"/>
  <c r="DO1" i="73" s="1"/>
  <c r="CH1" i="73"/>
  <c r="BQ1" i="73"/>
  <c r="U1" i="73"/>
  <c r="IF1" i="73"/>
  <c r="V1" i="73"/>
  <c r="DG1" i="73"/>
  <c r="AY1" i="73"/>
  <c r="T1" i="73"/>
  <c r="EQ1" i="73"/>
  <c r="BY1" i="73"/>
  <c r="IQ1" i="73"/>
  <c r="BI1" i="73"/>
  <c r="HT1" i="73"/>
  <c r="HQ1" i="73"/>
  <c r="BX1" i="73"/>
  <c r="CQ1" i="73"/>
  <c r="DI1" i="73"/>
  <c r="DX1" i="73"/>
  <c r="HI1" i="73"/>
  <c r="GI1" i="73"/>
  <c r="BC1" i="73"/>
  <c r="FY1" i="73"/>
  <c r="CV1" i="73"/>
  <c r="DF1" i="73"/>
  <c r="FP1" i="73"/>
  <c r="BR1" i="73"/>
  <c r="EL1" i="73"/>
  <c r="FC109" i="73"/>
  <c r="M1" i="73"/>
  <c r="BG1" i="73"/>
  <c r="AD1" i="73"/>
  <c r="CT1" i="73"/>
  <c r="ES1" i="73"/>
  <c r="N1" i="73"/>
  <c r="HB1" i="73"/>
  <c r="IG1" i="73"/>
  <c r="AL1" i="73"/>
  <c r="IM1" i="73"/>
  <c r="CM1" i="73"/>
  <c r="FE1" i="73"/>
  <c r="GM109" i="73"/>
  <c r="GM1" i="73" s="1"/>
  <c r="GN109" i="73"/>
  <c r="GN1" i="73" s="1"/>
  <c r="EV1" i="73"/>
  <c r="CO1" i="73"/>
  <c r="FA109" i="73"/>
  <c r="FA1" i="73" s="1"/>
  <c r="DU1" i="73"/>
  <c r="FB109" i="73"/>
  <c r="AN1" i="73"/>
  <c r="AO1" i="73"/>
  <c r="ED1" i="73"/>
  <c r="BP1" i="73"/>
  <c r="DQ109" i="73"/>
  <c r="CZ1" i="73"/>
  <c r="AW1" i="73"/>
  <c r="CC109" i="73"/>
  <c r="CC1" i="73" s="1"/>
  <c r="CD109" i="73"/>
  <c r="CD1" i="73" s="1"/>
  <c r="S1" i="73"/>
  <c r="HZ109" i="73"/>
  <c r="HZ1" i="73" s="1"/>
  <c r="HY109" i="73"/>
  <c r="HY1" i="73" s="1"/>
  <c r="GT1" i="73"/>
  <c r="HD1" i="73"/>
  <c r="DZ1" i="73"/>
  <c r="AE1" i="73"/>
  <c r="HA1" i="73"/>
  <c r="IJ1" i="73"/>
  <c r="HC1" i="73"/>
  <c r="G14" i="75"/>
  <c r="G13" i="75"/>
  <c r="H13" i="75" s="1"/>
  <c r="F49" i="15"/>
  <c r="G49" i="15"/>
  <c r="B51" i="15"/>
  <c r="L22" i="75" l="1"/>
  <c r="L16" i="75"/>
  <c r="J15" i="75"/>
  <c r="K15" i="75"/>
  <c r="L18" i="75"/>
  <c r="L21" i="75"/>
  <c r="L19" i="75"/>
  <c r="L17" i="75"/>
  <c r="L20" i="75"/>
  <c r="G23" i="75"/>
  <c r="H23" i="75" s="1"/>
  <c r="K13" i="75"/>
  <c r="J13" i="75"/>
  <c r="H14" i="75"/>
  <c r="FB1" i="73"/>
  <c r="H50" i="15"/>
  <c r="G50" i="15"/>
  <c r="B52" i="15"/>
  <c r="L15" i="75" l="1"/>
  <c r="J14" i="75"/>
  <c r="K14" i="75"/>
  <c r="L13" i="75"/>
  <c r="H51" i="15"/>
  <c r="G51" i="15"/>
  <c r="B53" i="15"/>
  <c r="L14" i="75" l="1"/>
  <c r="F8" i="75"/>
  <c r="F20" i="1" s="1"/>
  <c r="G20" i="1" s="1"/>
  <c r="E8" i="75"/>
  <c r="H52" i="15"/>
  <c r="G52" i="15"/>
  <c r="B54" i="15"/>
  <c r="F7" i="75" l="1"/>
  <c r="H54" i="15"/>
  <c r="G54" i="15"/>
  <c r="G53" i="15"/>
  <c r="F53" i="15"/>
  <c r="B55" i="15"/>
  <c r="E7" i="75" l="1"/>
  <c r="H8" i="75"/>
  <c r="H7" i="75"/>
  <c r="G55" i="15"/>
  <c r="B56" i="15"/>
  <c r="F19" i="1" l="1"/>
  <c r="G19" i="1" s="1"/>
  <c r="H56" i="15"/>
  <c r="B57" i="15"/>
  <c r="F57" i="15" l="1"/>
  <c r="G56" i="15"/>
  <c r="F56" i="15"/>
  <c r="B58" i="15"/>
  <c r="F58" i="15" l="1"/>
  <c r="H57" i="15"/>
  <c r="G57" i="15"/>
  <c r="B59" i="15"/>
  <c r="I16" i="69"/>
  <c r="D16" i="69"/>
  <c r="H16" i="69"/>
  <c r="J16" i="69"/>
  <c r="G17" i="69"/>
  <c r="F16" i="69"/>
  <c r="E16" i="69"/>
  <c r="F59" i="15" l="1"/>
  <c r="G58" i="15"/>
  <c r="H58" i="15"/>
  <c r="B60" i="15"/>
  <c r="H17" i="69"/>
  <c r="H18" i="69" s="1"/>
  <c r="D17" i="69"/>
  <c r="D18" i="69" s="1"/>
  <c r="F17" i="69"/>
  <c r="F18" i="69" s="1"/>
  <c r="I17" i="69"/>
  <c r="I18" i="69" s="1"/>
  <c r="J17" i="69"/>
  <c r="J18" i="69" s="1"/>
  <c r="E17" i="69"/>
  <c r="E18" i="69" s="1"/>
  <c r="G16" i="69"/>
  <c r="G18" i="69" s="1"/>
  <c r="G59" i="15" l="1"/>
  <c r="H59" i="15"/>
  <c r="B61" i="15"/>
  <c r="H60" i="15" l="1"/>
  <c r="G60" i="15"/>
  <c r="B62" i="15"/>
  <c r="G61" i="15" l="1"/>
  <c r="H61" i="15"/>
  <c r="B63" i="15"/>
  <c r="G62" i="15" l="1"/>
  <c r="H62" i="15"/>
  <c r="H63" i="15"/>
  <c r="B64" i="15"/>
  <c r="F64" i="15" l="1"/>
  <c r="F63" i="15"/>
  <c r="G63" i="15"/>
  <c r="B65" i="15"/>
  <c r="F65" i="15" l="1"/>
  <c r="H64" i="15"/>
  <c r="G64" i="15"/>
  <c r="B66" i="15"/>
  <c r="N47" i="104" l="1"/>
  <c r="H65" i="15"/>
  <c r="G65" i="15"/>
  <c r="B67" i="15"/>
  <c r="H66" i="15" l="1"/>
  <c r="G66" i="15"/>
  <c r="B68" i="15"/>
  <c r="F68" i="15" l="1"/>
  <c r="H67" i="15"/>
  <c r="G67" i="15"/>
  <c r="F67" i="15"/>
  <c r="B69" i="15"/>
  <c r="F69" i="15" l="1"/>
  <c r="H68" i="15"/>
  <c r="G68" i="15"/>
  <c r="B70" i="15"/>
  <c r="F70" i="15" l="1"/>
  <c r="H69" i="15"/>
  <c r="G69" i="15"/>
  <c r="B71" i="15"/>
  <c r="H70" i="15" l="1"/>
  <c r="G70" i="15"/>
  <c r="B72" i="15"/>
  <c r="G71" i="15" l="1"/>
  <c r="F71" i="15"/>
  <c r="H71" i="15"/>
  <c r="F72" i="15"/>
  <c r="B73" i="15"/>
  <c r="F73" i="15" l="1"/>
  <c r="H72" i="15"/>
  <c r="G72" i="15"/>
  <c r="B74" i="15"/>
  <c r="O31" i="65"/>
  <c r="O7" i="65"/>
  <c r="M7" i="65"/>
  <c r="O19" i="65"/>
  <c r="D7" i="65"/>
  <c r="O37" i="65"/>
  <c r="N7" i="65"/>
  <c r="O13" i="65"/>
  <c r="E10" i="84"/>
  <c r="F10" i="84"/>
  <c r="F74" i="15" l="1"/>
  <c r="K7" i="65"/>
  <c r="E42" i="104"/>
  <c r="E30" i="104"/>
  <c r="E24" i="104"/>
  <c r="E12" i="104"/>
  <c r="E18" i="104"/>
  <c r="E36" i="104"/>
  <c r="A10" i="84"/>
  <c r="E7" i="65"/>
  <c r="D12" i="104"/>
  <c r="C12" i="104"/>
  <c r="H73" i="15"/>
  <c r="G73" i="15"/>
  <c r="B75" i="15"/>
  <c r="D7" i="85"/>
  <c r="E37" i="85"/>
  <c r="E13" i="85"/>
  <c r="E25" i="85"/>
  <c r="E19" i="85"/>
  <c r="E31" i="85"/>
  <c r="E7" i="85"/>
  <c r="C7" i="85"/>
  <c r="B7" i="85" s="1"/>
  <c r="D8" i="65"/>
  <c r="M7" i="85" l="1"/>
  <c r="B8" i="85"/>
  <c r="I7" i="65"/>
  <c r="K8" i="65"/>
  <c r="J7" i="65"/>
  <c r="H74" i="15"/>
  <c r="G74" i="15"/>
  <c r="B76" i="15"/>
  <c r="E8" i="65"/>
  <c r="D9" i="65"/>
  <c r="M8" i="85" l="1"/>
  <c r="B9" i="85"/>
  <c r="S7" i="65"/>
  <c r="F76" i="15"/>
  <c r="K9" i="65"/>
  <c r="I8" i="65"/>
  <c r="J8" i="65"/>
  <c r="H75" i="15"/>
  <c r="G75" i="15"/>
  <c r="B77" i="15"/>
  <c r="E9" i="65"/>
  <c r="D10" i="65"/>
  <c r="B10" i="85" l="1"/>
  <c r="M9" i="85"/>
  <c r="AD7" i="65"/>
  <c r="S8" i="65"/>
  <c r="Z7" i="65"/>
  <c r="AF7" i="65" s="1"/>
  <c r="AB7" i="65"/>
  <c r="K10" i="65"/>
  <c r="I9" i="65"/>
  <c r="J9" i="65"/>
  <c r="H76" i="15"/>
  <c r="G76" i="15"/>
  <c r="B78" i="15"/>
  <c r="E10" i="65"/>
  <c r="D11" i="65"/>
  <c r="B11" i="85" l="1"/>
  <c r="M10" i="85"/>
  <c r="AD8" i="65"/>
  <c r="AH7" i="65"/>
  <c r="AB8" i="65"/>
  <c r="Z8" i="65"/>
  <c r="AF8" i="65" s="1"/>
  <c r="S9" i="65"/>
  <c r="F78" i="15"/>
  <c r="K11" i="65"/>
  <c r="I10" i="65"/>
  <c r="J10" i="65"/>
  <c r="H77" i="15"/>
  <c r="G77" i="15"/>
  <c r="B79" i="15"/>
  <c r="E11" i="65"/>
  <c r="D12" i="65"/>
  <c r="F79" i="15" l="1"/>
  <c r="B12" i="85"/>
  <c r="M11" i="85"/>
  <c r="AB9" i="65"/>
  <c r="AD9" i="65"/>
  <c r="AH8" i="65"/>
  <c r="Z9" i="65"/>
  <c r="AF9" i="65" s="1"/>
  <c r="AH9" i="65" s="1"/>
  <c r="S10" i="65"/>
  <c r="B80" i="15"/>
  <c r="K12" i="65"/>
  <c r="I11" i="65"/>
  <c r="J11" i="65"/>
  <c r="H78" i="15"/>
  <c r="G78" i="15"/>
  <c r="E12" i="65"/>
  <c r="D13" i="65"/>
  <c r="B13" i="85" l="1"/>
  <c r="M12" i="85"/>
  <c r="AB10" i="65"/>
  <c r="AD10" i="65"/>
  <c r="Z10" i="65"/>
  <c r="AF10" i="65" s="1"/>
  <c r="S11" i="65"/>
  <c r="H80" i="15"/>
  <c r="B81" i="15"/>
  <c r="K13" i="65"/>
  <c r="I12" i="65"/>
  <c r="J12" i="65"/>
  <c r="H79" i="15"/>
  <c r="G79" i="15"/>
  <c r="G80" i="15"/>
  <c r="E13" i="65"/>
  <c r="D14" i="65"/>
  <c r="B82" i="15" l="1"/>
  <c r="B14" i="85"/>
  <c r="M13" i="85"/>
  <c r="AB11" i="65"/>
  <c r="AD11" i="65"/>
  <c r="Z11" i="65"/>
  <c r="AF11" i="65" s="1"/>
  <c r="S12" i="65"/>
  <c r="AH10" i="65"/>
  <c r="H81" i="15"/>
  <c r="K14" i="65"/>
  <c r="I13" i="65"/>
  <c r="J13" i="65"/>
  <c r="G81" i="15"/>
  <c r="B83" i="15"/>
  <c r="E14" i="65"/>
  <c r="D15" i="65"/>
  <c r="B15" i="85" l="1"/>
  <c r="M14" i="85"/>
  <c r="AB12" i="65"/>
  <c r="AD12" i="65"/>
  <c r="Z12" i="65"/>
  <c r="S13" i="65"/>
  <c r="AH11" i="65"/>
  <c r="AF12" i="65"/>
  <c r="K15" i="65"/>
  <c r="I14" i="65"/>
  <c r="J14" i="65"/>
  <c r="B84" i="15"/>
  <c r="E15" i="65"/>
  <c r="D16" i="65"/>
  <c r="B16" i="85" l="1"/>
  <c r="M15" i="85"/>
  <c r="AD13" i="65"/>
  <c r="Z13" i="65"/>
  <c r="AF13" i="65" s="1"/>
  <c r="AB13" i="65"/>
  <c r="S14" i="65"/>
  <c r="AH12" i="65"/>
  <c r="K16" i="65"/>
  <c r="I15" i="65"/>
  <c r="J15" i="65"/>
  <c r="B85" i="15"/>
  <c r="E16" i="65"/>
  <c r="D17" i="65"/>
  <c r="B17" i="85" l="1"/>
  <c r="M16" i="85"/>
  <c r="AD14" i="65"/>
  <c r="S15" i="65"/>
  <c r="AH13" i="65"/>
  <c r="Z14" i="65"/>
  <c r="AF14" i="65" s="1"/>
  <c r="AB14" i="65"/>
  <c r="K17" i="65"/>
  <c r="I16" i="65"/>
  <c r="J16" i="65"/>
  <c r="B86" i="15"/>
  <c r="E17" i="65"/>
  <c r="D18" i="65"/>
  <c r="B18" i="85" l="1"/>
  <c r="M17" i="85"/>
  <c r="AD15" i="65"/>
  <c r="AH14" i="65"/>
  <c r="Z15" i="65"/>
  <c r="AF15" i="65" s="1"/>
  <c r="AB15" i="65"/>
  <c r="S16" i="65"/>
  <c r="K18" i="65"/>
  <c r="I17" i="65"/>
  <c r="J17" i="65"/>
  <c r="B87" i="15"/>
  <c r="E18" i="65"/>
  <c r="D19" i="65"/>
  <c r="V43" i="65"/>
  <c r="L48" i="104" s="1"/>
  <c r="V30" i="65"/>
  <c r="V24" i="65"/>
  <c r="V18" i="65"/>
  <c r="V12" i="65"/>
  <c r="L17" i="104" s="1"/>
  <c r="B19" i="85" l="1"/>
  <c r="M18" i="85"/>
  <c r="AD16" i="65"/>
  <c r="AH15" i="65"/>
  <c r="Z16" i="65"/>
  <c r="AB16" i="65"/>
  <c r="S17" i="65"/>
  <c r="AF16" i="65"/>
  <c r="K19" i="65"/>
  <c r="L23" i="104"/>
  <c r="X18" i="65"/>
  <c r="L29" i="104"/>
  <c r="X24" i="65"/>
  <c r="L35" i="104"/>
  <c r="X30" i="65"/>
  <c r="I18" i="65"/>
  <c r="J18" i="65"/>
  <c r="N41" i="104"/>
  <c r="B88" i="15"/>
  <c r="X12" i="65"/>
  <c r="X43" i="65"/>
  <c r="E19" i="65"/>
  <c r="D20" i="65"/>
  <c r="C3" i="1"/>
  <c r="B20" i="85" l="1"/>
  <c r="M19" i="85"/>
  <c r="AD17" i="65"/>
  <c r="Z17" i="65"/>
  <c r="AB17" i="65"/>
  <c r="S18" i="65"/>
  <c r="AH16" i="65"/>
  <c r="AF17" i="65"/>
  <c r="K20" i="65"/>
  <c r="I19" i="65"/>
  <c r="J19" i="65"/>
  <c r="N23" i="104"/>
  <c r="N35" i="104"/>
  <c r="N29" i="104"/>
  <c r="N48" i="104"/>
  <c r="N17" i="104"/>
  <c r="B89" i="15"/>
  <c r="E20" i="65"/>
  <c r="D21" i="65"/>
  <c r="B21" i="85" l="1"/>
  <c r="M20" i="85"/>
  <c r="AD18" i="65"/>
  <c r="Z18" i="65"/>
  <c r="AB18" i="65"/>
  <c r="S19" i="65"/>
  <c r="AH17" i="65"/>
  <c r="AF18" i="65"/>
  <c r="K21" i="65"/>
  <c r="I20" i="65"/>
  <c r="J20" i="65"/>
  <c r="B90" i="15"/>
  <c r="E21" i="65"/>
  <c r="D22" i="65"/>
  <c r="C23" i="1"/>
  <c r="B22" i="85" l="1"/>
  <c r="M21" i="85"/>
  <c r="AD19" i="65"/>
  <c r="S20" i="65"/>
  <c r="Z19" i="65"/>
  <c r="AF19" i="65" s="1"/>
  <c r="AH19" i="65" s="1"/>
  <c r="AB19" i="65"/>
  <c r="AH18" i="65"/>
  <c r="K22" i="65"/>
  <c r="I21" i="65"/>
  <c r="J21" i="65"/>
  <c r="B91" i="15"/>
  <c r="E22" i="65"/>
  <c r="D23" i="65"/>
  <c r="B23" i="85" l="1"/>
  <c r="M22" i="85"/>
  <c r="AD20" i="65"/>
  <c r="Z20" i="65"/>
  <c r="AF20" i="65" s="1"/>
  <c r="AH20" i="65" s="1"/>
  <c r="AB20" i="65"/>
  <c r="S21" i="65"/>
  <c r="K23" i="65"/>
  <c r="I22" i="65"/>
  <c r="J22" i="65"/>
  <c r="B92" i="15"/>
  <c r="E23" i="65"/>
  <c r="D24" i="65"/>
  <c r="B24" i="85" l="1"/>
  <c r="M23" i="85"/>
  <c r="AD21" i="65"/>
  <c r="Z21" i="65"/>
  <c r="AF21" i="65" s="1"/>
  <c r="AB21" i="65"/>
  <c r="S22" i="65"/>
  <c r="B93" i="15"/>
  <c r="K24" i="65"/>
  <c r="I23" i="65"/>
  <c r="J23" i="65"/>
  <c r="E24" i="65"/>
  <c r="D25" i="65"/>
  <c r="B94" i="15" l="1"/>
  <c r="B25" i="85"/>
  <c r="M24" i="85"/>
  <c r="AD22" i="65"/>
  <c r="AH21" i="65"/>
  <c r="Z22" i="65"/>
  <c r="AB22" i="65"/>
  <c r="S23" i="65"/>
  <c r="AF22" i="65"/>
  <c r="K25" i="65"/>
  <c r="I24" i="65"/>
  <c r="J24" i="65"/>
  <c r="B95" i="15"/>
  <c r="E25" i="65"/>
  <c r="D26" i="65"/>
  <c r="B26" i="85" l="1"/>
  <c r="M25" i="85"/>
  <c r="AD23" i="65"/>
  <c r="Z23" i="65"/>
  <c r="AF23" i="65" s="1"/>
  <c r="AB23" i="65"/>
  <c r="S24" i="65"/>
  <c r="AH22" i="65"/>
  <c r="K26" i="65"/>
  <c r="I25" i="65"/>
  <c r="J25" i="65"/>
  <c r="B96" i="15"/>
  <c r="E26" i="65"/>
  <c r="D27" i="65"/>
  <c r="B27" i="85" l="1"/>
  <c r="M26" i="85"/>
  <c r="AD24" i="65"/>
  <c r="Z24" i="65"/>
  <c r="AB24" i="65"/>
  <c r="S25" i="65"/>
  <c r="AH23" i="65"/>
  <c r="AF24" i="65"/>
  <c r="K27" i="65"/>
  <c r="I26" i="65"/>
  <c r="J26" i="65"/>
  <c r="B97" i="15"/>
  <c r="E27" i="65"/>
  <c r="D28" i="65"/>
  <c r="E26" i="52"/>
  <c r="B28" i="85" l="1"/>
  <c r="M27" i="85"/>
  <c r="AD25" i="65"/>
  <c r="Z25" i="65"/>
  <c r="AF25" i="65" s="1"/>
  <c r="AB25" i="65"/>
  <c r="S26" i="65"/>
  <c r="AH24" i="65"/>
  <c r="K28" i="65"/>
  <c r="I27" i="65"/>
  <c r="J27" i="65"/>
  <c r="B98" i="15"/>
  <c r="E28" i="65"/>
  <c r="D29" i="65"/>
  <c r="B29" i="85" l="1"/>
  <c r="M28" i="85"/>
  <c r="AD26" i="65"/>
  <c r="Z26" i="65"/>
  <c r="AF26" i="65" s="1"/>
  <c r="AH26" i="65" s="1"/>
  <c r="AB26" i="65"/>
  <c r="AH25" i="65"/>
  <c r="S27" i="65"/>
  <c r="B99" i="15"/>
  <c r="K29" i="65"/>
  <c r="I28" i="65"/>
  <c r="J28" i="65"/>
  <c r="E29" i="65"/>
  <c r="D30" i="65"/>
  <c r="E28" i="52"/>
  <c r="B30" i="85" l="1"/>
  <c r="M29" i="85"/>
  <c r="AD27" i="65"/>
  <c r="Z27" i="65"/>
  <c r="AF27" i="65" s="1"/>
  <c r="AB27" i="65"/>
  <c r="S28" i="65"/>
  <c r="B100" i="15"/>
  <c r="K30" i="65"/>
  <c r="I29" i="65"/>
  <c r="J29" i="65"/>
  <c r="E30" i="65"/>
  <c r="D31" i="65"/>
  <c r="E35" i="52"/>
  <c r="N13" i="52" s="1"/>
  <c r="E31" i="52"/>
  <c r="E34" i="52" s="1"/>
  <c r="B31" i="85" l="1"/>
  <c r="M30" i="85"/>
  <c r="AD28" i="65"/>
  <c r="Z28" i="65"/>
  <c r="AF28" i="65" s="1"/>
  <c r="AB28" i="65"/>
  <c r="AH27" i="65"/>
  <c r="S29" i="65"/>
  <c r="K31" i="65"/>
  <c r="I30" i="65"/>
  <c r="J30" i="65"/>
  <c r="E31" i="65"/>
  <c r="D32" i="65"/>
  <c r="E32" i="52"/>
  <c r="E33" i="52"/>
  <c r="B32" i="85" l="1"/>
  <c r="M31" i="85"/>
  <c r="AD29" i="65"/>
  <c r="Z29" i="65"/>
  <c r="AF29" i="65" s="1"/>
  <c r="AB29" i="65"/>
  <c r="S30" i="65"/>
  <c r="AH28" i="65"/>
  <c r="K32" i="65"/>
  <c r="I31" i="65"/>
  <c r="J31" i="65"/>
  <c r="E32" i="65"/>
  <c r="D33" i="65"/>
  <c r="B33" i="85" l="1"/>
  <c r="M32" i="85"/>
  <c r="AD30" i="65"/>
  <c r="Z30" i="65"/>
  <c r="AB30" i="65"/>
  <c r="S31" i="65"/>
  <c r="AH29" i="65"/>
  <c r="AF30" i="65"/>
  <c r="K33" i="65"/>
  <c r="I32" i="65"/>
  <c r="J32" i="65"/>
  <c r="E33" i="65"/>
  <c r="D34" i="65"/>
  <c r="B34" i="85" l="1"/>
  <c r="M33" i="85"/>
  <c r="AD31" i="65"/>
  <c r="Z31" i="65"/>
  <c r="AB31" i="65"/>
  <c r="S32" i="65"/>
  <c r="AF31" i="65"/>
  <c r="AH30" i="65"/>
  <c r="K34" i="65"/>
  <c r="I33" i="65"/>
  <c r="J33" i="65"/>
  <c r="E34" i="65"/>
  <c r="D35" i="65"/>
  <c r="B35" i="85" l="1"/>
  <c r="M34" i="85"/>
  <c r="AD32" i="65"/>
  <c r="AH31" i="65"/>
  <c r="Z32" i="65"/>
  <c r="AB32" i="65"/>
  <c r="S33" i="65"/>
  <c r="AF32" i="65"/>
  <c r="K35" i="65"/>
  <c r="I34" i="65"/>
  <c r="J34" i="65"/>
  <c r="E35" i="65"/>
  <c r="D36" i="65"/>
  <c r="E22" i="1"/>
  <c r="B36" i="85" l="1"/>
  <c r="M35" i="85"/>
  <c r="AD33" i="65"/>
  <c r="Z33" i="65"/>
  <c r="AF33" i="65" s="1"/>
  <c r="AB33" i="65"/>
  <c r="S34" i="65"/>
  <c r="AH32" i="65"/>
  <c r="K36" i="65"/>
  <c r="I35" i="65"/>
  <c r="J35" i="65"/>
  <c r="E36" i="65"/>
  <c r="D37" i="65"/>
  <c r="B37" i="85" l="1"/>
  <c r="M36" i="85"/>
  <c r="AD34" i="65"/>
  <c r="Z34" i="65"/>
  <c r="AF34" i="65" s="1"/>
  <c r="AB34" i="65"/>
  <c r="AH33" i="65"/>
  <c r="S35" i="65"/>
  <c r="K37" i="65"/>
  <c r="I36" i="65"/>
  <c r="J36" i="65"/>
  <c r="E37" i="65"/>
  <c r="D38" i="65"/>
  <c r="B38" i="85" l="1"/>
  <c r="M37" i="85"/>
  <c r="AD35" i="65"/>
  <c r="Z35" i="65"/>
  <c r="AF35" i="65" s="1"/>
  <c r="AB35" i="65"/>
  <c r="S36" i="65"/>
  <c r="AH34" i="65"/>
  <c r="K38" i="65"/>
  <c r="I37" i="65"/>
  <c r="J37" i="65"/>
  <c r="E38" i="65"/>
  <c r="D39" i="65"/>
  <c r="B39" i="85" l="1"/>
  <c r="M38" i="85"/>
  <c r="AD36" i="65"/>
  <c r="Z36" i="65"/>
  <c r="AB36" i="65"/>
  <c r="S37" i="65"/>
  <c r="AH35" i="65"/>
  <c r="AF36" i="65"/>
  <c r="K39" i="65"/>
  <c r="I38" i="65"/>
  <c r="J38" i="65"/>
  <c r="E39" i="65"/>
  <c r="D40" i="65"/>
  <c r="B40" i="85" l="1"/>
  <c r="M39" i="85"/>
  <c r="AD37" i="65"/>
  <c r="Z37" i="65"/>
  <c r="AF37" i="65" s="1"/>
  <c r="AB37" i="65"/>
  <c r="S38" i="65"/>
  <c r="AH36" i="65"/>
  <c r="K40" i="65"/>
  <c r="I39" i="65"/>
  <c r="J39" i="65"/>
  <c r="E40" i="65"/>
  <c r="D41" i="65"/>
  <c r="B41" i="85" l="1"/>
  <c r="M40" i="85"/>
  <c r="AD38" i="65"/>
  <c r="Z38" i="65"/>
  <c r="AB38" i="65"/>
  <c r="S39" i="65"/>
  <c r="AH37" i="65"/>
  <c r="AF38" i="65"/>
  <c r="K41" i="65"/>
  <c r="I40" i="65"/>
  <c r="J40" i="65"/>
  <c r="E41" i="65"/>
  <c r="D42" i="65"/>
  <c r="B42" i="85" l="1"/>
  <c r="M41" i="85"/>
  <c r="AD39" i="65"/>
  <c r="Z39" i="65"/>
  <c r="AF39" i="65" s="1"/>
  <c r="AB39" i="65"/>
  <c r="S40" i="65"/>
  <c r="AH38" i="65"/>
  <c r="K42" i="65"/>
  <c r="I41" i="65"/>
  <c r="J41" i="65"/>
  <c r="E42" i="65"/>
  <c r="D43" i="65"/>
  <c r="K43" i="65" s="1"/>
  <c r="B43" i="85" l="1"/>
  <c r="M42" i="85"/>
  <c r="AD40" i="65"/>
  <c r="Z40" i="65"/>
  <c r="AB40" i="65"/>
  <c r="S41" i="65"/>
  <c r="AH39" i="65"/>
  <c r="AF40" i="65"/>
  <c r="I42" i="65"/>
  <c r="J42" i="65"/>
  <c r="E43" i="65"/>
  <c r="AD41" i="65" l="1"/>
  <c r="Z41" i="65"/>
  <c r="AF41" i="65" s="1"/>
  <c r="AB41" i="65"/>
  <c r="S42" i="65"/>
  <c r="AH40" i="65"/>
  <c r="I43" i="65"/>
  <c r="J43" i="65"/>
  <c r="AD42" i="65" l="1"/>
  <c r="Z42" i="65"/>
  <c r="AB42" i="65"/>
  <c r="AH41" i="65"/>
  <c r="AF42" i="65"/>
  <c r="AH42" i="65" l="1"/>
  <c r="P38" i="85" l="1"/>
  <c r="N29" i="85"/>
  <c r="N31" i="85"/>
  <c r="I41" i="85"/>
  <c r="K41" i="85"/>
  <c r="I46" i="104"/>
  <c r="N26" i="85"/>
  <c r="N28" i="85"/>
  <c r="P13" i="85"/>
  <c r="N11" i="85"/>
  <c r="P11" i="85"/>
  <c r="K33" i="85"/>
  <c r="I33" i="85"/>
  <c r="I38" i="104"/>
  <c r="N20" i="85"/>
  <c r="P42" i="85"/>
  <c r="N32" i="85"/>
  <c r="N13" i="85"/>
  <c r="N30" i="85"/>
  <c r="N15" i="85"/>
  <c r="I38" i="85"/>
  <c r="I43" i="104"/>
  <c r="K38" i="85"/>
  <c r="I42" i="104"/>
  <c r="T37" i="65"/>
  <c r="I37" i="85"/>
  <c r="N41" i="85"/>
  <c r="I36" i="85"/>
  <c r="I41" i="104"/>
  <c r="K36" i="85"/>
  <c r="I35" i="104"/>
  <c r="I30" i="85"/>
  <c r="K30" i="85"/>
  <c r="P10" i="85"/>
  <c r="P7" i="85"/>
  <c r="I27" i="104"/>
  <c r="I22" i="85"/>
  <c r="K22" i="85"/>
  <c r="P37" i="85"/>
  <c r="N14" i="85"/>
  <c r="N12" i="85"/>
  <c r="N22" i="85"/>
  <c r="P22" i="85"/>
  <c r="I39" i="85"/>
  <c r="K39" i="85"/>
  <c r="I44" i="104"/>
  <c r="N9" i="85"/>
  <c r="N16" i="85"/>
  <c r="K10" i="85"/>
  <c r="I15" i="104"/>
  <c r="I10" i="85"/>
  <c r="P28" i="85"/>
  <c r="N23" i="85"/>
  <c r="I14" i="85"/>
  <c r="K14" i="85"/>
  <c r="I19" i="104"/>
  <c r="P9" i="85"/>
  <c r="P30" i="85"/>
  <c r="P36" i="85"/>
  <c r="P32" i="85"/>
  <c r="N10" i="85"/>
  <c r="P35" i="85"/>
  <c r="I8" i="85"/>
  <c r="I13" i="104"/>
  <c r="K8" i="85"/>
  <c r="P15" i="85"/>
  <c r="N21" i="85"/>
  <c r="K17" i="85"/>
  <c r="I17" i="85"/>
  <c r="I22" i="104"/>
  <c r="N35" i="85"/>
  <c r="N34" i="85"/>
  <c r="N18" i="85"/>
  <c r="P23" i="85"/>
  <c r="P24" i="85"/>
  <c r="K12" i="85"/>
  <c r="I12" i="85"/>
  <c r="I17" i="104"/>
  <c r="K27" i="85"/>
  <c r="I27" i="85"/>
  <c r="I32" i="104"/>
  <c r="P18" i="85"/>
  <c r="P33" i="85"/>
  <c r="I18" i="85"/>
  <c r="I23" i="104"/>
  <c r="K18" i="85"/>
  <c r="P26" i="85"/>
  <c r="K20" i="85"/>
  <c r="I25" i="104"/>
  <c r="I20" i="85"/>
  <c r="I16" i="85"/>
  <c r="I21" i="104"/>
  <c r="K16" i="85"/>
  <c r="I45" i="104"/>
  <c r="K40" i="85"/>
  <c r="I40" i="85"/>
  <c r="N39" i="85"/>
  <c r="P41" i="85"/>
  <c r="I24" i="85"/>
  <c r="K24" i="85"/>
  <c r="I29" i="104"/>
  <c r="I18" i="104"/>
  <c r="I13" i="85"/>
  <c r="T13" i="65"/>
  <c r="T25" i="65"/>
  <c r="I25" i="85"/>
  <c r="I30" i="104"/>
  <c r="I47" i="104"/>
  <c r="K42" i="85"/>
  <c r="I42" i="85"/>
  <c r="I31" i="85"/>
  <c r="I36" i="104"/>
  <c r="T31" i="65"/>
  <c r="P27" i="85"/>
  <c r="I19" i="85"/>
  <c r="T19" i="65"/>
  <c r="I24" i="104"/>
  <c r="I31" i="104"/>
  <c r="I26" i="85"/>
  <c r="K26" i="85"/>
  <c r="I7" i="85"/>
  <c r="I12" i="104"/>
  <c r="K7" i="85"/>
  <c r="T7" i="65"/>
  <c r="P14" i="85"/>
  <c r="N24" i="85"/>
  <c r="N37" i="85"/>
  <c r="P34" i="85"/>
  <c r="P17" i="85"/>
  <c r="N42" i="85"/>
  <c r="I33" i="104"/>
  <c r="I28" i="85"/>
  <c r="K28" i="85"/>
  <c r="N7" i="85"/>
  <c r="P25" i="85"/>
  <c r="I21" i="85"/>
  <c r="I26" i="104"/>
  <c r="K21" i="85"/>
  <c r="K32" i="85"/>
  <c r="I37" i="104"/>
  <c r="I32" i="85"/>
  <c r="P12" i="85"/>
  <c r="P8" i="85"/>
  <c r="P39" i="85"/>
  <c r="P16" i="85"/>
  <c r="P20" i="85"/>
  <c r="P21" i="85"/>
  <c r="N38" i="85"/>
  <c r="P29" i="85"/>
  <c r="N25" i="85"/>
  <c r="P40" i="85"/>
  <c r="P19" i="85"/>
  <c r="N40" i="85"/>
  <c r="N36" i="85"/>
  <c r="I23" i="85"/>
  <c r="K23" i="85"/>
  <c r="I28" i="104"/>
  <c r="K35" i="85"/>
  <c r="I40" i="104"/>
  <c r="I35" i="85"/>
  <c r="I15" i="85"/>
  <c r="I20" i="104"/>
  <c r="K15" i="85"/>
  <c r="N8" i="85"/>
  <c r="I11" i="85"/>
  <c r="I16" i="104"/>
  <c r="K11" i="85"/>
  <c r="N27" i="85"/>
  <c r="N33" i="85"/>
  <c r="N19" i="85"/>
  <c r="I39" i="104"/>
  <c r="I34" i="85"/>
  <c r="K34" i="85"/>
  <c r="I14" i="104"/>
  <c r="K9" i="85"/>
  <c r="I9" i="85"/>
  <c r="I29" i="85"/>
  <c r="I34" i="104"/>
  <c r="K29" i="85"/>
  <c r="P31" i="85"/>
  <c r="N17" i="85"/>
  <c r="K19" i="85"/>
  <c r="K37" i="85"/>
  <c r="K13" i="85"/>
  <c r="K25" i="85"/>
  <c r="K31" i="85"/>
  <c r="J18" i="104" l="1"/>
  <c r="J37" i="85"/>
  <c r="J42" i="104"/>
  <c r="J31" i="85"/>
  <c r="J13" i="85"/>
  <c r="J36" i="104"/>
  <c r="J30" i="104"/>
  <c r="J25" i="85"/>
  <c r="H12" i="124"/>
  <c r="H9" i="124"/>
  <c r="J9" i="124" s="1" a="1"/>
  <c r="J9" i="124" s="1"/>
  <c r="K9" i="124" s="1"/>
  <c r="L9" i="124" s="1"/>
  <c r="H10" i="124"/>
  <c r="AA7" i="65"/>
  <c r="AE7" i="65"/>
  <c r="Q7" i="85" s="1"/>
  <c r="AC7" i="65"/>
  <c r="O7" i="85" s="1"/>
  <c r="AE37" i="65"/>
  <c r="Q37" i="85" s="1"/>
  <c r="AC37" i="65"/>
  <c r="O37" i="85" s="1"/>
  <c r="AA37" i="65"/>
  <c r="H11" i="124"/>
  <c r="J11" i="124" s="1"/>
  <c r="K11" i="124" s="1"/>
  <c r="L11" i="124" s="1"/>
  <c r="H13" i="124"/>
  <c r="H8" i="124"/>
  <c r="AE31" i="65"/>
  <c r="Q31" i="85" s="1"/>
  <c r="AC31" i="65"/>
  <c r="O31" i="85" s="1"/>
  <c r="AA31" i="65"/>
  <c r="AE19" i="65"/>
  <c r="AC19" i="65"/>
  <c r="AA19" i="65"/>
  <c r="AA25" i="65"/>
  <c r="AE25" i="65"/>
  <c r="Q25" i="85" s="1"/>
  <c r="AC25" i="65"/>
  <c r="O25" i="85" s="1"/>
  <c r="AC13" i="65"/>
  <c r="O13" i="85" s="1"/>
  <c r="AA13" i="65"/>
  <c r="AE13" i="65"/>
  <c r="Q13" i="85" s="1"/>
  <c r="S43" i="65"/>
  <c r="J12" i="104"/>
  <c r="J7" i="85"/>
  <c r="J24" i="104"/>
  <c r="J19" i="85"/>
  <c r="J8" i="124" l="1"/>
  <c r="K8" i="124" s="1"/>
  <c r="L8" i="124" s="1"/>
  <c r="AG13" i="65"/>
  <c r="AI13" i="65" s="1"/>
  <c r="AG7" i="65"/>
  <c r="AI7" i="65" s="1"/>
  <c r="AG25" i="65"/>
  <c r="AI25" i="65" s="1"/>
  <c r="L25" i="85" s="1"/>
  <c r="AG37" i="65"/>
  <c r="AI37" i="65" s="1"/>
  <c r="L37" i="85" s="1"/>
  <c r="AG31" i="65"/>
  <c r="AI31" i="65" s="1"/>
  <c r="AG19" i="65"/>
  <c r="AI19" i="65" s="1"/>
  <c r="Z43" i="65"/>
  <c r="I48" i="104"/>
  <c r="I43" i="85"/>
  <c r="E13" i="54"/>
  <c r="E15" i="54" s="1"/>
  <c r="O19" i="85"/>
  <c r="Q19" i="85"/>
  <c r="L31" i="85" l="1"/>
  <c r="L19" i="85"/>
  <c r="AF43" i="65"/>
  <c r="AH43" i="65" s="1"/>
  <c r="L13" i="85"/>
  <c r="L7" i="85"/>
  <c r="G10" i="84"/>
  <c r="K43" i="85" l="1"/>
  <c r="H27" i="115" l="1"/>
  <c r="H23" i="115"/>
  <c r="H22" i="115"/>
  <c r="H35" i="115"/>
  <c r="Y35" i="115" l="1"/>
  <c r="T35" i="115"/>
  <c r="X35" i="115"/>
  <c r="W35" i="115"/>
  <c r="V35" i="115"/>
  <c r="N35" i="115"/>
  <c r="AC35" i="115" s="1"/>
  <c r="AF35" i="115"/>
  <c r="Y22" i="115"/>
  <c r="T22" i="115"/>
  <c r="X22" i="115"/>
  <c r="W22" i="115"/>
  <c r="N22" i="115"/>
  <c r="AC22" i="115" s="1"/>
  <c r="V22" i="115"/>
  <c r="W23" i="115"/>
  <c r="N23" i="115"/>
  <c r="AC23" i="115" s="1"/>
  <c r="V23" i="115"/>
  <c r="Y23" i="115"/>
  <c r="X23" i="115"/>
  <c r="T23" i="115"/>
  <c r="Y27" i="115"/>
  <c r="T27" i="115"/>
  <c r="X27" i="115"/>
  <c r="V27" i="115"/>
  <c r="W27" i="115"/>
  <c r="N27" i="115"/>
  <c r="AC27" i="115" s="1"/>
  <c r="M15" i="114"/>
  <c r="H20" i="115"/>
  <c r="M17" i="114"/>
  <c r="M22" i="114"/>
  <c r="M30" i="114"/>
  <c r="M18" i="114"/>
  <c r="AA23" i="115" l="1"/>
  <c r="Z23" i="115"/>
  <c r="AB23" i="115"/>
  <c r="AB35" i="115"/>
  <c r="Z35" i="115"/>
  <c r="AA35" i="115"/>
  <c r="AB27" i="115"/>
  <c r="AA27" i="115"/>
  <c r="Z27" i="115"/>
  <c r="AB22" i="115"/>
  <c r="AA22" i="115"/>
  <c r="Z22" i="115"/>
  <c r="X20" i="115"/>
  <c r="W20" i="115"/>
  <c r="N20" i="115"/>
  <c r="AC20" i="115" s="1"/>
  <c r="V20" i="115"/>
  <c r="Y20" i="115"/>
  <c r="T20" i="115"/>
  <c r="O15" i="116"/>
  <c r="O14" i="116"/>
  <c r="AF20" i="115"/>
  <c r="O18" i="116"/>
  <c r="AF23" i="115"/>
  <c r="O26" i="116"/>
  <c r="AD27" i="115" l="1"/>
  <c r="AD22" i="115"/>
  <c r="AD35" i="115"/>
  <c r="AB20" i="115"/>
  <c r="AA20" i="115"/>
  <c r="Z20" i="115"/>
  <c r="AD23" i="115"/>
  <c r="H16" i="115"/>
  <c r="H13" i="115"/>
  <c r="H14" i="115"/>
  <c r="H21" i="115"/>
  <c r="H15" i="115"/>
  <c r="H26" i="115"/>
  <c r="H34" i="115"/>
  <c r="H30" i="115"/>
  <c r="H31" i="115"/>
  <c r="H33" i="115"/>
  <c r="H43" i="115"/>
  <c r="H40" i="115"/>
  <c r="H41" i="115"/>
  <c r="H42" i="115"/>
  <c r="H44" i="115"/>
  <c r="AD20" i="115" l="1"/>
  <c r="Y43" i="115"/>
  <c r="T43" i="115"/>
  <c r="X43" i="115"/>
  <c r="V43" i="115"/>
  <c r="N43" i="115"/>
  <c r="AC43" i="115" s="1"/>
  <c r="W43" i="115"/>
  <c r="AF43" i="115"/>
  <c r="Y14" i="115"/>
  <c r="T14" i="115"/>
  <c r="X14" i="115"/>
  <c r="W14" i="115"/>
  <c r="N14" i="115"/>
  <c r="AC14" i="115" s="1"/>
  <c r="V14" i="115"/>
  <c r="X33" i="115"/>
  <c r="W33" i="115"/>
  <c r="N33" i="115"/>
  <c r="AC33" i="115" s="1"/>
  <c r="Y33" i="115"/>
  <c r="T33" i="115"/>
  <c r="V33" i="115"/>
  <c r="W31" i="115"/>
  <c r="N31" i="115"/>
  <c r="AC31" i="115" s="1"/>
  <c r="V31" i="115"/>
  <c r="T31" i="115"/>
  <c r="X31" i="115"/>
  <c r="Y31" i="115"/>
  <c r="AF31" i="115"/>
  <c r="V16" i="115"/>
  <c r="Y16" i="115"/>
  <c r="T16" i="115"/>
  <c r="X16" i="115"/>
  <c r="N16" i="115"/>
  <c r="AC16" i="115" s="1"/>
  <c r="W16" i="115"/>
  <c r="Y44" i="115"/>
  <c r="X44" i="115"/>
  <c r="W44" i="115"/>
  <c r="N44" i="115"/>
  <c r="AC44" i="115" s="1"/>
  <c r="V44" i="115"/>
  <c r="T44" i="115"/>
  <c r="AF44" i="115"/>
  <c r="Y30" i="115"/>
  <c r="T30" i="115"/>
  <c r="X30" i="115"/>
  <c r="W30" i="115"/>
  <c r="N30" i="115"/>
  <c r="AC30" i="115" s="1"/>
  <c r="V30" i="115"/>
  <c r="W42" i="115"/>
  <c r="N42" i="115"/>
  <c r="AC42" i="115" s="1"/>
  <c r="V42" i="115"/>
  <c r="Y42" i="115"/>
  <c r="T42" i="115"/>
  <c r="X42" i="115"/>
  <c r="W34" i="115"/>
  <c r="N34" i="115"/>
  <c r="AC34" i="115" s="1"/>
  <c r="V34" i="115"/>
  <c r="Y34" i="115"/>
  <c r="T34" i="115"/>
  <c r="X34" i="115"/>
  <c r="AF34" i="115"/>
  <c r="X41" i="115"/>
  <c r="W41" i="115"/>
  <c r="N41" i="115"/>
  <c r="AC41" i="115" s="1"/>
  <c r="Y41" i="115"/>
  <c r="V41" i="115"/>
  <c r="T41" i="115"/>
  <c r="W26" i="115"/>
  <c r="N26" i="115"/>
  <c r="AC26" i="115" s="1"/>
  <c r="V26" i="115"/>
  <c r="Y26" i="115"/>
  <c r="T26" i="115"/>
  <c r="X26" i="115"/>
  <c r="V40" i="115"/>
  <c r="Y40" i="115"/>
  <c r="T40" i="115"/>
  <c r="X40" i="115"/>
  <c r="N40" i="115"/>
  <c r="AC40" i="115" s="1"/>
  <c r="W40" i="115"/>
  <c r="AF40" i="115"/>
  <c r="W15" i="115"/>
  <c r="N15" i="115"/>
  <c r="AC15" i="115" s="1"/>
  <c r="V15" i="115"/>
  <c r="Y15" i="115"/>
  <c r="X15" i="115"/>
  <c r="T15" i="115"/>
  <c r="V13" i="115"/>
  <c r="Y13" i="115"/>
  <c r="T13" i="115"/>
  <c r="W13" i="115"/>
  <c r="X13" i="115"/>
  <c r="N13" i="115"/>
  <c r="AC13" i="115" s="1"/>
  <c r="X36" i="115"/>
  <c r="W36" i="115"/>
  <c r="N36" i="115"/>
  <c r="AC36" i="115" s="1"/>
  <c r="V36" i="115"/>
  <c r="Y36" i="115"/>
  <c r="T36" i="115"/>
  <c r="V21" i="115"/>
  <c r="Y21" i="115"/>
  <c r="T21" i="115"/>
  <c r="X21" i="115"/>
  <c r="N21" i="115"/>
  <c r="AC21" i="115" s="1"/>
  <c r="W21" i="115"/>
  <c r="AF21" i="115"/>
  <c r="M36" i="114"/>
  <c r="M31" i="114"/>
  <c r="M38" i="114"/>
  <c r="M28" i="114"/>
  <c r="M9" i="114"/>
  <c r="M39" i="114"/>
  <c r="M25" i="114"/>
  <c r="M8" i="114"/>
  <c r="M35" i="114"/>
  <c r="M21" i="114"/>
  <c r="M10" i="114"/>
  <c r="M16" i="114"/>
  <c r="M26" i="114"/>
  <c r="M37" i="114"/>
  <c r="M29" i="114"/>
  <c r="M11" i="114"/>
  <c r="H28" i="115"/>
  <c r="H37" i="115"/>
  <c r="H29" i="115"/>
  <c r="AA26" i="115" l="1"/>
  <c r="Z26" i="115"/>
  <c r="AB26" i="115"/>
  <c r="AA31" i="115"/>
  <c r="Z31" i="115"/>
  <c r="AB31" i="115"/>
  <c r="AB43" i="115"/>
  <c r="Z43" i="115"/>
  <c r="AA43" i="115"/>
  <c r="Z13" i="115"/>
  <c r="AB13" i="115"/>
  <c r="AA13" i="115"/>
  <c r="AB14" i="115"/>
  <c r="AA14" i="115"/>
  <c r="Z14" i="115"/>
  <c r="Z21" i="115"/>
  <c r="AA21" i="115"/>
  <c r="AB21" i="115"/>
  <c r="Z40" i="115"/>
  <c r="AB40" i="115"/>
  <c r="AA40" i="115"/>
  <c r="AB41" i="115"/>
  <c r="AA41" i="115"/>
  <c r="Z41" i="115"/>
  <c r="AA34" i="115"/>
  <c r="Z34" i="115"/>
  <c r="AB34" i="115"/>
  <c r="M14" i="114"/>
  <c r="H19" i="115"/>
  <c r="Y28" i="115"/>
  <c r="X28" i="115"/>
  <c r="W28" i="115"/>
  <c r="N28" i="115"/>
  <c r="AC28" i="115" s="1"/>
  <c r="V28" i="115"/>
  <c r="T28" i="115"/>
  <c r="AF28" i="115"/>
  <c r="Z16" i="115"/>
  <c r="AB16" i="115"/>
  <c r="AA16" i="115"/>
  <c r="AB36" i="115"/>
  <c r="AA36" i="115"/>
  <c r="Z36" i="115"/>
  <c r="AB33" i="115"/>
  <c r="AA33" i="115"/>
  <c r="Z33" i="115"/>
  <c r="AA42" i="115"/>
  <c r="Z42" i="115"/>
  <c r="AB42" i="115"/>
  <c r="AA15" i="115"/>
  <c r="Z15" i="115"/>
  <c r="AB15" i="115"/>
  <c r="AB30" i="115"/>
  <c r="AA30" i="115"/>
  <c r="Z30" i="115"/>
  <c r="AB44" i="115"/>
  <c r="AA44" i="115"/>
  <c r="Z44" i="115"/>
  <c r="V29" i="115"/>
  <c r="Y29" i="115"/>
  <c r="T29" i="115"/>
  <c r="W29" i="115"/>
  <c r="X29" i="115"/>
  <c r="N29" i="115"/>
  <c r="AC29" i="115" s="1"/>
  <c r="V37" i="115"/>
  <c r="Y37" i="115"/>
  <c r="T37" i="115"/>
  <c r="X37" i="115"/>
  <c r="N37" i="115"/>
  <c r="AC37" i="115" s="1"/>
  <c r="W37" i="115"/>
  <c r="AF30" i="115"/>
  <c r="M23" i="114"/>
  <c r="M24" i="114"/>
  <c r="O11" i="116"/>
  <c r="AF15" i="115"/>
  <c r="O8" i="116"/>
  <c r="O36" i="116"/>
  <c r="AF26" i="115"/>
  <c r="AF16" i="115"/>
  <c r="O22" i="116"/>
  <c r="AF13" i="115"/>
  <c r="O9" i="116"/>
  <c r="M32" i="114"/>
  <c r="AF27" i="115"/>
  <c r="O17" i="116"/>
  <c r="AF14" i="115"/>
  <c r="O27" i="116"/>
  <c r="O25" i="116"/>
  <c r="AF22" i="115"/>
  <c r="O21" i="116"/>
  <c r="AF32" i="115"/>
  <c r="AF36" i="115"/>
  <c r="O32" i="116"/>
  <c r="O33" i="116"/>
  <c r="O31" i="116"/>
  <c r="AF42" i="115"/>
  <c r="AF37" i="115"/>
  <c r="O13" i="116"/>
  <c r="O24" i="116"/>
  <c r="AF18" i="115"/>
  <c r="AF29" i="115"/>
  <c r="AF38" i="115"/>
  <c r="O10" i="116"/>
  <c r="O37" i="116"/>
  <c r="AF41" i="115"/>
  <c r="AD26" i="115" l="1"/>
  <c r="AD31" i="115"/>
  <c r="AD36" i="115"/>
  <c r="AD14" i="115"/>
  <c r="AD40" i="115"/>
  <c r="AD43" i="115"/>
  <c r="Z37" i="115"/>
  <c r="AB37" i="115"/>
  <c r="AA37" i="115"/>
  <c r="AB28" i="115"/>
  <c r="AA28" i="115"/>
  <c r="Z28" i="115"/>
  <c r="Z29" i="115"/>
  <c r="AA29" i="115"/>
  <c r="AB29" i="115"/>
  <c r="AD41" i="115"/>
  <c r="AD42" i="115"/>
  <c r="Y19" i="115"/>
  <c r="T19" i="115"/>
  <c r="X19" i="115"/>
  <c r="N19" i="115"/>
  <c r="AC19" i="115" s="1"/>
  <c r="W19" i="115"/>
  <c r="V19" i="115"/>
  <c r="AF19" i="115"/>
  <c r="AD21" i="115"/>
  <c r="AD13" i="115"/>
  <c r="AD30" i="115"/>
  <c r="AD44" i="115"/>
  <c r="AD34" i="115"/>
  <c r="AD15" i="115"/>
  <c r="AD33" i="115"/>
  <c r="AD16" i="115"/>
  <c r="AF25" i="115"/>
  <c r="O28" i="116"/>
  <c r="AF33" i="115"/>
  <c r="O19" i="116"/>
  <c r="AF24" i="115"/>
  <c r="M7" i="114"/>
  <c r="H12" i="115"/>
  <c r="H7" i="116"/>
  <c r="O20" i="116"/>
  <c r="AD29" i="115" l="1"/>
  <c r="AD37" i="115"/>
  <c r="AD28" i="115"/>
  <c r="AB19" i="115"/>
  <c r="Z19" i="115"/>
  <c r="AA19" i="115"/>
  <c r="Y12" i="115"/>
  <c r="T12" i="115"/>
  <c r="X12" i="115"/>
  <c r="W12" i="115"/>
  <c r="N12" i="115"/>
  <c r="AC12" i="115" s="1"/>
  <c r="V12" i="115"/>
  <c r="O7" i="116"/>
  <c r="AF12" i="115"/>
  <c r="AB12" i="115" l="1"/>
  <c r="AA12" i="115"/>
  <c r="Z12" i="115"/>
  <c r="AD19" i="115"/>
  <c r="AD12" i="115" l="1"/>
  <c r="H50" i="116" l="1"/>
  <c r="M50" i="114"/>
  <c r="D14" i="54" s="1"/>
  <c r="H55" i="115"/>
  <c r="X55" i="115" l="1"/>
  <c r="H7" i="115" s="1"/>
  <c r="Y55" i="115"/>
  <c r="H8" i="115" s="1"/>
  <c r="W55" i="115"/>
  <c r="H6" i="115" s="1"/>
  <c r="AF55" i="115"/>
  <c r="V55" i="115"/>
  <c r="H5" i="115" s="1"/>
  <c r="T55" i="115"/>
  <c r="N55" i="115"/>
  <c r="F14" i="54"/>
  <c r="G14" i="54"/>
  <c r="O50" i="116"/>
  <c r="AC55" i="115" l="1"/>
  <c r="Z55" i="115"/>
  <c r="J5" i="115" s="1"/>
  <c r="AB55" i="115"/>
  <c r="J7" i="115" s="1"/>
  <c r="AA55" i="115"/>
  <c r="J6" i="115" s="1"/>
  <c r="I5" i="115"/>
  <c r="D21" i="54"/>
  <c r="E21" i="54"/>
  <c r="F21" i="54"/>
  <c r="AD55" i="115" l="1"/>
  <c r="J8" i="115"/>
  <c r="K5" i="115" s="1"/>
  <c r="L5" i="115" s="1"/>
  <c r="D10" i="54"/>
  <c r="G21" i="54"/>
  <c r="E10" i="54" s="1"/>
  <c r="G10" i="54" s="1"/>
  <c r="N5" i="115" l="1"/>
  <c r="F12" i="1" a="1"/>
  <c r="F12" i="1" s="1"/>
  <c r="G12" i="1" s="1"/>
  <c r="Q30" i="65"/>
  <c r="AK30" i="65" s="1"/>
  <c r="Q36" i="65"/>
  <c r="U36" i="65" s="1"/>
  <c r="K41" i="104" s="1"/>
  <c r="Q35" i="65"/>
  <c r="U35" i="65" s="1"/>
  <c r="K40" i="104" s="1"/>
  <c r="Q18" i="65"/>
  <c r="G18" i="85" s="1"/>
  <c r="A18" i="85" s="1"/>
  <c r="Q42" i="65"/>
  <c r="G42" i="85" s="1"/>
  <c r="A42" i="85" s="1"/>
  <c r="Q11" i="65"/>
  <c r="G11" i="85" s="1"/>
  <c r="A11" i="85" s="1"/>
  <c r="Q12" i="65"/>
  <c r="AN12" i="65" s="1"/>
  <c r="Q17" i="65"/>
  <c r="A17" i="65" s="1"/>
  <c r="Q23" i="65"/>
  <c r="G28" i="104" s="1"/>
  <c r="Q24" i="65"/>
  <c r="G24" i="85" s="1"/>
  <c r="A24" i="85" s="1"/>
  <c r="Q29" i="65"/>
  <c r="AK29" i="65" s="1"/>
  <c r="Q41" i="65"/>
  <c r="A35" i="65" l="1"/>
  <c r="G36" i="85"/>
  <c r="A36" i="85" s="1"/>
  <c r="AK36" i="65"/>
  <c r="AN17" i="65"/>
  <c r="G22" i="104"/>
  <c r="Y22" i="104" s="1"/>
  <c r="AN24" i="65"/>
  <c r="AK17" i="65"/>
  <c r="G12" i="85"/>
  <c r="A12" i="85" s="1"/>
  <c r="AK24" i="65"/>
  <c r="U17" i="65"/>
  <c r="K22" i="104" s="1"/>
  <c r="AN29" i="65"/>
  <c r="G17" i="85"/>
  <c r="A17" i="85" s="1"/>
  <c r="A23" i="65"/>
  <c r="A12" i="65"/>
  <c r="AK12" i="65"/>
  <c r="U24" i="65"/>
  <c r="K29" i="104" s="1"/>
  <c r="G29" i="104"/>
  <c r="Q29" i="104" s="1"/>
  <c r="AK11" i="65"/>
  <c r="AN36" i="65"/>
  <c r="A30" i="65"/>
  <c r="Q22" i="65"/>
  <c r="Q26" i="65"/>
  <c r="Q13" i="65"/>
  <c r="Q28" i="104"/>
  <c r="T28" i="104"/>
  <c r="R28" i="104"/>
  <c r="A28" i="104"/>
  <c r="S28" i="104"/>
  <c r="Y28" i="104"/>
  <c r="Q19" i="65"/>
  <c r="Q39" i="65"/>
  <c r="Q25" i="65"/>
  <c r="Q28" i="65"/>
  <c r="Q33" i="65"/>
  <c r="Q20" i="65"/>
  <c r="G29" i="85"/>
  <c r="A29" i="85" s="1"/>
  <c r="AK23" i="65"/>
  <c r="U29" i="65"/>
  <c r="K34" i="104" s="1"/>
  <c r="G46" i="104"/>
  <c r="U41" i="65"/>
  <c r="K46" i="104" s="1"/>
  <c r="G47" i="104"/>
  <c r="AK41" i="65"/>
  <c r="G23" i="85"/>
  <c r="A23" i="85" s="1"/>
  <c r="U18" i="65"/>
  <c r="K23" i="104" s="1"/>
  <c r="G23" i="104"/>
  <c r="AN41" i="65"/>
  <c r="Q15" i="65"/>
  <c r="Q31" i="65"/>
  <c r="G41" i="85"/>
  <c r="A41" i="85" s="1"/>
  <c r="G34" i="104"/>
  <c r="AK18" i="65"/>
  <c r="Q32" i="65"/>
  <c r="AN18" i="65"/>
  <c r="Q34" i="65"/>
  <c r="Q7" i="65"/>
  <c r="Q21" i="65"/>
  <c r="Q27" i="65"/>
  <c r="G16" i="104"/>
  <c r="U23" i="65"/>
  <c r="K28" i="104" s="1"/>
  <c r="X28" i="104" s="1"/>
  <c r="A24" i="65"/>
  <c r="U42" i="65"/>
  <c r="K47" i="104" s="1"/>
  <c r="G17" i="104"/>
  <c r="Q40" i="65"/>
  <c r="Q10" i="65"/>
  <c r="Q37" i="65"/>
  <c r="Q16" i="65"/>
  <c r="Q9" i="65"/>
  <c r="Q14" i="65"/>
  <c r="AN11" i="65"/>
  <c r="Q8" i="65"/>
  <c r="Q38" i="65"/>
  <c r="AK42" i="65"/>
  <c r="A41" i="65"/>
  <c r="A29" i="65"/>
  <c r="AN23" i="65"/>
  <c r="U12" i="65"/>
  <c r="K17" i="104" s="1"/>
  <c r="A11" i="65"/>
  <c r="AN42" i="65"/>
  <c r="A42" i="65"/>
  <c r="U11" i="65"/>
  <c r="K16" i="104" s="1"/>
  <c r="A18" i="65"/>
  <c r="G30" i="85"/>
  <c r="A30" i="85" s="1"/>
  <c r="G35" i="104"/>
  <c r="W35" i="65"/>
  <c r="M40" i="104" s="1"/>
  <c r="G40" i="104"/>
  <c r="G35" i="85"/>
  <c r="A35" i="85" s="1"/>
  <c r="AK35" i="65"/>
  <c r="W36" i="65"/>
  <c r="M41" i="104" s="1"/>
  <c r="G41" i="104"/>
  <c r="U30" i="65"/>
  <c r="K35" i="104" s="1"/>
  <c r="AN35" i="65"/>
  <c r="A36" i="65"/>
  <c r="AN30" i="65"/>
  <c r="W17" i="65" l="1"/>
  <c r="M22" i="104" s="1"/>
  <c r="W29" i="65"/>
  <c r="M34" i="104" s="1"/>
  <c r="V34" i="104" s="1"/>
  <c r="Q22" i="104"/>
  <c r="S22" i="104"/>
  <c r="W23" i="65"/>
  <c r="M28" i="104" s="1"/>
  <c r="W28" i="104" s="1"/>
  <c r="S29" i="104"/>
  <c r="R22" i="104"/>
  <c r="T29" i="104"/>
  <c r="T22" i="104"/>
  <c r="R29" i="104"/>
  <c r="A22" i="104"/>
  <c r="X22" i="104"/>
  <c r="X47" i="104"/>
  <c r="X29" i="104"/>
  <c r="X17" i="104"/>
  <c r="X16" i="104"/>
  <c r="Y29" i="104"/>
  <c r="A29" i="104"/>
  <c r="X46" i="104"/>
  <c r="W24" i="65"/>
  <c r="M29" i="104" s="1"/>
  <c r="W29" i="104" s="1"/>
  <c r="X23" i="104"/>
  <c r="G15" i="104"/>
  <c r="AN10" i="65"/>
  <c r="AK10" i="65"/>
  <c r="U10" i="65"/>
  <c r="K15" i="104" s="1"/>
  <c r="A10" i="65"/>
  <c r="G10" i="85"/>
  <c r="A10" i="85" s="1"/>
  <c r="W11" i="65"/>
  <c r="M16" i="104" s="1"/>
  <c r="W12" i="65"/>
  <c r="M17" i="104" s="1"/>
  <c r="U28" i="65"/>
  <c r="K33" i="104" s="1"/>
  <c r="G33" i="104"/>
  <c r="A28" i="65"/>
  <c r="G28" i="85"/>
  <c r="A28" i="85" s="1"/>
  <c r="AK28" i="65"/>
  <c r="AN28" i="65"/>
  <c r="U27" i="65"/>
  <c r="K32" i="104" s="1"/>
  <c r="G32" i="104"/>
  <c r="AN27" i="65"/>
  <c r="A27" i="65"/>
  <c r="G27" i="85"/>
  <c r="A27" i="85" s="1"/>
  <c r="AK27" i="65"/>
  <c r="T47" i="104"/>
  <c r="A47" i="104"/>
  <c r="Q47" i="104"/>
  <c r="R47" i="104"/>
  <c r="S47" i="104"/>
  <c r="Y47" i="104"/>
  <c r="Y35" i="104"/>
  <c r="Q35" i="104"/>
  <c r="A35" i="104"/>
  <c r="R35" i="104"/>
  <c r="T35" i="104"/>
  <c r="S35" i="104"/>
  <c r="W30" i="65"/>
  <c r="M35" i="104" s="1"/>
  <c r="G13" i="104"/>
  <c r="A8" i="65"/>
  <c r="G8" i="85"/>
  <c r="A8" i="85" s="1"/>
  <c r="U8" i="65"/>
  <c r="K13" i="104" s="1"/>
  <c r="AN8" i="65"/>
  <c r="AK8" i="65"/>
  <c r="U9" i="65"/>
  <c r="K14" i="104" s="1"/>
  <c r="G14" i="104"/>
  <c r="A9" i="65"/>
  <c r="G9" i="85"/>
  <c r="A9" i="85" s="1"/>
  <c r="AK9" i="65"/>
  <c r="AN9" i="65"/>
  <c r="U34" i="65"/>
  <c r="K39" i="104" s="1"/>
  <c r="G39" i="104"/>
  <c r="G34" i="85"/>
  <c r="A34" i="85" s="1"/>
  <c r="AN34" i="65"/>
  <c r="AK34" i="65"/>
  <c r="A34" i="65"/>
  <c r="S34" i="104"/>
  <c r="T34" i="104"/>
  <c r="Q34" i="104"/>
  <c r="A34" i="104"/>
  <c r="R34" i="104"/>
  <c r="Y34" i="104"/>
  <c r="W42" i="65"/>
  <c r="M47" i="104" s="1"/>
  <c r="G31" i="104"/>
  <c r="AN26" i="65"/>
  <c r="G26" i="85"/>
  <c r="A26" i="85" s="1"/>
  <c r="U26" i="65"/>
  <c r="K31" i="104" s="1"/>
  <c r="A26" i="65"/>
  <c r="AK26" i="65"/>
  <c r="U41" i="104"/>
  <c r="W41" i="104"/>
  <c r="V41" i="104"/>
  <c r="G26" i="104"/>
  <c r="G21" i="85"/>
  <c r="A21" i="85" s="1"/>
  <c r="AK21" i="65"/>
  <c r="AN21" i="65"/>
  <c r="A21" i="65"/>
  <c r="U21" i="65"/>
  <c r="K26" i="104" s="1"/>
  <c r="U32" i="65"/>
  <c r="K37" i="104" s="1"/>
  <c r="G37" i="104"/>
  <c r="AK32" i="65"/>
  <c r="G32" i="85"/>
  <c r="A32" i="85" s="1"/>
  <c r="AN32" i="65"/>
  <c r="A32" i="65"/>
  <c r="G44" i="104"/>
  <c r="AK39" i="65"/>
  <c r="AN39" i="65"/>
  <c r="U39" i="65"/>
  <c r="K44" i="104" s="1"/>
  <c r="A39" i="65"/>
  <c r="G39" i="85"/>
  <c r="A39" i="85" s="1"/>
  <c r="A41" i="104"/>
  <c r="Q41" i="104"/>
  <c r="R41" i="104"/>
  <c r="T41" i="104"/>
  <c r="S41" i="104"/>
  <c r="Y41" i="104"/>
  <c r="X41" i="104"/>
  <c r="S17" i="104"/>
  <c r="Y17" i="104"/>
  <c r="T17" i="104"/>
  <c r="Q17" i="104"/>
  <c r="A17" i="104"/>
  <c r="R17" i="104"/>
  <c r="R31" i="65"/>
  <c r="U31" i="65"/>
  <c r="W31" i="65" s="1"/>
  <c r="M36" i="104" s="1"/>
  <c r="G36" i="104"/>
  <c r="AK31" i="65"/>
  <c r="AN31" i="65"/>
  <c r="G31" i="85"/>
  <c r="A31" i="85" s="1"/>
  <c r="A31" i="65"/>
  <c r="W41" i="65"/>
  <c r="M46" i="104" s="1"/>
  <c r="R25" i="65"/>
  <c r="U25" i="65"/>
  <c r="K30" i="104" s="1"/>
  <c r="G30" i="104"/>
  <c r="G25" i="85"/>
  <c r="A25" i="85" s="1"/>
  <c r="A25" i="65"/>
  <c r="AN25" i="65"/>
  <c r="AK25" i="65"/>
  <c r="U38" i="65"/>
  <c r="K43" i="104" s="1"/>
  <c r="G43" i="104"/>
  <c r="G38" i="85"/>
  <c r="A38" i="85" s="1"/>
  <c r="AN38" i="65"/>
  <c r="A38" i="65"/>
  <c r="AK38" i="65"/>
  <c r="U34" i="104"/>
  <c r="G21" i="104"/>
  <c r="AK16" i="65"/>
  <c r="A16" i="65"/>
  <c r="U16" i="65"/>
  <c r="K21" i="104" s="1"/>
  <c r="AN16" i="65"/>
  <c r="G16" i="85"/>
  <c r="A16" i="85" s="1"/>
  <c r="G12" i="104"/>
  <c r="R7" i="65"/>
  <c r="AN7" i="65"/>
  <c r="G7" i="85"/>
  <c r="A7" i="85" s="1"/>
  <c r="A7" i="65"/>
  <c r="AK7" i="65"/>
  <c r="U7" i="65"/>
  <c r="K12" i="104" s="1"/>
  <c r="A23" i="104"/>
  <c r="T23" i="104"/>
  <c r="S23" i="104"/>
  <c r="Q23" i="104"/>
  <c r="Y23" i="104"/>
  <c r="R23" i="104"/>
  <c r="Q46" i="104"/>
  <c r="S46" i="104"/>
  <c r="T46" i="104"/>
  <c r="Y46" i="104"/>
  <c r="R46" i="104"/>
  <c r="A46" i="104"/>
  <c r="R13" i="65"/>
  <c r="U13" i="65"/>
  <c r="K18" i="104" s="1"/>
  <c r="G18" i="104"/>
  <c r="AK13" i="65"/>
  <c r="G13" i="85"/>
  <c r="A13" i="85" s="1"/>
  <c r="A13" i="65"/>
  <c r="AN13" i="65"/>
  <c r="G27" i="104"/>
  <c r="A22" i="65"/>
  <c r="U22" i="65"/>
  <c r="K27" i="104" s="1"/>
  <c r="AK22" i="65"/>
  <c r="G22" i="85"/>
  <c r="A22" i="85" s="1"/>
  <c r="AN22" i="65"/>
  <c r="X35" i="104"/>
  <c r="S40" i="104"/>
  <c r="Y40" i="104"/>
  <c r="A40" i="104"/>
  <c r="Q40" i="104"/>
  <c r="T40" i="104"/>
  <c r="R40" i="104"/>
  <c r="X40" i="104"/>
  <c r="G19" i="104"/>
  <c r="U14" i="65"/>
  <c r="K19" i="104" s="1"/>
  <c r="A14" i="65"/>
  <c r="G14" i="85"/>
  <c r="A14" i="85" s="1"/>
  <c r="AN14" i="65"/>
  <c r="AK14" i="65"/>
  <c r="U37" i="65"/>
  <c r="R37" i="65"/>
  <c r="G42" i="104"/>
  <c r="G37" i="85"/>
  <c r="A37" i="85" s="1"/>
  <c r="A37" i="65"/>
  <c r="AN37" i="65"/>
  <c r="AK37" i="65"/>
  <c r="X34" i="104"/>
  <c r="G25" i="104"/>
  <c r="AK20" i="65"/>
  <c r="G20" i="85"/>
  <c r="A20" i="85" s="1"/>
  <c r="AN20" i="65"/>
  <c r="A20" i="65"/>
  <c r="U20" i="65"/>
  <c r="K25" i="104" s="1"/>
  <c r="G38" i="104"/>
  <c r="AN33" i="65"/>
  <c r="U33" i="65"/>
  <c r="K38" i="104" s="1"/>
  <c r="AK33" i="65"/>
  <c r="G33" i="85"/>
  <c r="A33" i="85" s="1"/>
  <c r="A33" i="65"/>
  <c r="U19" i="65"/>
  <c r="K24" i="104" s="1"/>
  <c r="G19" i="85"/>
  <c r="A19" i="85" s="1"/>
  <c r="AN19" i="65"/>
  <c r="A19" i="65"/>
  <c r="G24" i="104"/>
  <c r="AK19" i="65"/>
  <c r="R19" i="65"/>
  <c r="V40" i="104"/>
  <c r="U40" i="104"/>
  <c r="W40" i="104"/>
  <c r="U40" i="65"/>
  <c r="K45" i="104" s="1"/>
  <c r="G45" i="104"/>
  <c r="G40" i="85"/>
  <c r="A40" i="85" s="1"/>
  <c r="A40" i="65"/>
  <c r="AN40" i="65"/>
  <c r="AK40" i="65"/>
  <c r="W22" i="104"/>
  <c r="U22" i="104"/>
  <c r="V22" i="104"/>
  <c r="A16" i="104"/>
  <c r="T16" i="104"/>
  <c r="Y16" i="104"/>
  <c r="R16" i="104"/>
  <c r="Q16" i="104"/>
  <c r="S16" i="104"/>
  <c r="G20" i="104"/>
  <c r="U15" i="65"/>
  <c r="K20" i="104" s="1"/>
  <c r="AN15" i="65"/>
  <c r="AK15" i="65"/>
  <c r="A15" i="65"/>
  <c r="G15" i="85"/>
  <c r="A15" i="85" s="1"/>
  <c r="W18" i="65"/>
  <c r="M23" i="104" s="1"/>
  <c r="W34" i="104" l="1"/>
  <c r="U28" i="104"/>
  <c r="V28" i="104"/>
  <c r="U29" i="104"/>
  <c r="W21" i="65"/>
  <c r="M26" i="104" s="1"/>
  <c r="W26" i="104" s="1"/>
  <c r="V29" i="104"/>
  <c r="X44" i="104"/>
  <c r="X21" i="104"/>
  <c r="X18" i="104"/>
  <c r="W22" i="65"/>
  <c r="M27" i="104" s="1"/>
  <c r="W27" i="104" s="1"/>
  <c r="X38" i="104"/>
  <c r="X15" i="104"/>
  <c r="X25" i="104"/>
  <c r="W39" i="65"/>
  <c r="M44" i="104" s="1"/>
  <c r="V44" i="104" s="1"/>
  <c r="W40" i="65"/>
  <c r="M45" i="104" s="1"/>
  <c r="U45" i="104" s="1"/>
  <c r="X31" i="104"/>
  <c r="W32" i="65"/>
  <c r="M37" i="104" s="1"/>
  <c r="W37" i="104" s="1"/>
  <c r="W15" i="65"/>
  <c r="M20" i="104" s="1"/>
  <c r="U20" i="104" s="1"/>
  <c r="W33" i="65"/>
  <c r="M38" i="104" s="1"/>
  <c r="W38" i="104" s="1"/>
  <c r="W13" i="65"/>
  <c r="M18" i="104" s="1"/>
  <c r="V18" i="104" s="1"/>
  <c r="W25" i="65"/>
  <c r="M30" i="104" s="1"/>
  <c r="W30" i="104" s="1"/>
  <c r="X39" i="104"/>
  <c r="X43" i="104"/>
  <c r="X30" i="104"/>
  <c r="X33" i="104"/>
  <c r="W20" i="65"/>
  <c r="M25" i="104" s="1"/>
  <c r="W25" i="104" s="1"/>
  <c r="W7" i="65"/>
  <c r="M12" i="104" s="1"/>
  <c r="U12" i="104" s="1"/>
  <c r="W26" i="65"/>
  <c r="M31" i="104" s="1"/>
  <c r="U31" i="104" s="1"/>
  <c r="X13" i="104"/>
  <c r="W27" i="65"/>
  <c r="M32" i="104" s="1"/>
  <c r="U32" i="104" s="1"/>
  <c r="X14" i="104"/>
  <c r="X20" i="104"/>
  <c r="W16" i="65"/>
  <c r="M21" i="104" s="1"/>
  <c r="W21" i="104" s="1"/>
  <c r="V23" i="104"/>
  <c r="W23" i="104"/>
  <c r="U23" i="104"/>
  <c r="Q38" i="104"/>
  <c r="R38" i="104"/>
  <c r="T38" i="104"/>
  <c r="S38" i="104"/>
  <c r="A38" i="104"/>
  <c r="Y38" i="104"/>
  <c r="T25" i="104"/>
  <c r="Y25" i="104"/>
  <c r="A25" i="104"/>
  <c r="S25" i="104"/>
  <c r="R25" i="104"/>
  <c r="Q25" i="104"/>
  <c r="H42" i="104"/>
  <c r="AL37" i="65"/>
  <c r="H37" i="85"/>
  <c r="W14" i="65"/>
  <c r="M19" i="104" s="1"/>
  <c r="X27" i="104"/>
  <c r="S18" i="104"/>
  <c r="T18" i="104"/>
  <c r="R18" i="104"/>
  <c r="A18" i="104"/>
  <c r="Q18" i="104"/>
  <c r="Y18" i="104"/>
  <c r="H12" i="104"/>
  <c r="H7" i="85"/>
  <c r="Q43" i="65"/>
  <c r="V7" i="65"/>
  <c r="L12" i="104" s="1"/>
  <c r="AL7" i="65"/>
  <c r="Q36" i="104"/>
  <c r="A36" i="104"/>
  <c r="R36" i="104"/>
  <c r="T36" i="104"/>
  <c r="Y36" i="104"/>
  <c r="S36" i="104"/>
  <c r="R44" i="104"/>
  <c r="Y44" i="104"/>
  <c r="T44" i="104"/>
  <c r="S44" i="104"/>
  <c r="Q44" i="104"/>
  <c r="A44" i="104"/>
  <c r="W9" i="65"/>
  <c r="M14" i="104" s="1"/>
  <c r="R13" i="104"/>
  <c r="S13" i="104"/>
  <c r="Q13" i="104"/>
  <c r="Y13" i="104"/>
  <c r="A13" i="104"/>
  <c r="T13" i="104"/>
  <c r="Q33" i="104"/>
  <c r="A33" i="104"/>
  <c r="Y33" i="104"/>
  <c r="R33" i="104"/>
  <c r="T33" i="104"/>
  <c r="S33" i="104"/>
  <c r="W19" i="65"/>
  <c r="M24" i="104" s="1"/>
  <c r="V37" i="65"/>
  <c r="L42" i="104" s="1"/>
  <c r="K42" i="104"/>
  <c r="X42" i="104" s="1"/>
  <c r="Q12" i="104"/>
  <c r="R12" i="104"/>
  <c r="T12" i="104"/>
  <c r="Y12" i="104"/>
  <c r="S12" i="104"/>
  <c r="A12" i="104"/>
  <c r="Y43" i="104"/>
  <c r="R43" i="104"/>
  <c r="Q43" i="104"/>
  <c r="A43" i="104"/>
  <c r="S43" i="104"/>
  <c r="T43" i="104"/>
  <c r="V46" i="104"/>
  <c r="U46" i="104"/>
  <c r="W46" i="104"/>
  <c r="K36" i="104"/>
  <c r="X36" i="104" s="1"/>
  <c r="V31" i="65"/>
  <c r="L36" i="104" s="1"/>
  <c r="T37" i="104"/>
  <c r="Q37" i="104"/>
  <c r="A37" i="104"/>
  <c r="Y37" i="104"/>
  <c r="S37" i="104"/>
  <c r="R37" i="104"/>
  <c r="V26" i="104"/>
  <c r="U26" i="104"/>
  <c r="W8" i="65"/>
  <c r="M13" i="104" s="1"/>
  <c r="W28" i="65"/>
  <c r="M33" i="104" s="1"/>
  <c r="H30" i="104"/>
  <c r="H25" i="85"/>
  <c r="AL25" i="65"/>
  <c r="V25" i="65"/>
  <c r="L30" i="104" s="1"/>
  <c r="W36" i="104"/>
  <c r="V36" i="104"/>
  <c r="U36" i="104"/>
  <c r="R26" i="104"/>
  <c r="Q26" i="104"/>
  <c r="Y26" i="104"/>
  <c r="A26" i="104"/>
  <c r="S26" i="104"/>
  <c r="T26" i="104"/>
  <c r="Q32" i="104"/>
  <c r="T32" i="104"/>
  <c r="S32" i="104"/>
  <c r="R32" i="104"/>
  <c r="A32" i="104"/>
  <c r="Y32" i="104"/>
  <c r="W10" i="65"/>
  <c r="M15" i="104" s="1"/>
  <c r="E18" i="54"/>
  <c r="F18" i="54"/>
  <c r="D18" i="54"/>
  <c r="T45" i="104"/>
  <c r="Y45" i="104"/>
  <c r="Q45" i="104"/>
  <c r="A45" i="104"/>
  <c r="R45" i="104"/>
  <c r="S45" i="104"/>
  <c r="V19" i="65"/>
  <c r="L24" i="104" s="1"/>
  <c r="H19" i="85"/>
  <c r="H24" i="104"/>
  <c r="AL19" i="65"/>
  <c r="Q27" i="104"/>
  <c r="A27" i="104"/>
  <c r="T27" i="104"/>
  <c r="R27" i="104"/>
  <c r="Y27" i="104"/>
  <c r="S27" i="104"/>
  <c r="H18" i="104"/>
  <c r="AL13" i="65"/>
  <c r="V13" i="65"/>
  <c r="L18" i="104" s="1"/>
  <c r="H13" i="85"/>
  <c r="X12" i="104"/>
  <c r="W38" i="65"/>
  <c r="M43" i="104" s="1"/>
  <c r="AL31" i="65"/>
  <c r="X31" i="65"/>
  <c r="N36" i="104" s="1"/>
  <c r="H36" i="104"/>
  <c r="H31" i="85"/>
  <c r="X37" i="104"/>
  <c r="X32" i="104"/>
  <c r="U17" i="104"/>
  <c r="W17" i="104"/>
  <c r="V17" i="104"/>
  <c r="S15" i="104"/>
  <c r="R15" i="104"/>
  <c r="A15" i="104"/>
  <c r="Y15" i="104"/>
  <c r="T15" i="104"/>
  <c r="Q15" i="104"/>
  <c r="Y42" i="104"/>
  <c r="T42" i="104"/>
  <c r="S42" i="104"/>
  <c r="Q42" i="104"/>
  <c r="R42" i="104"/>
  <c r="A42" i="104"/>
  <c r="U16" i="104"/>
  <c r="V16" i="104"/>
  <c r="W16" i="104"/>
  <c r="X24" i="104"/>
  <c r="X45" i="104"/>
  <c r="T21" i="104"/>
  <c r="Y21" i="104"/>
  <c r="S21" i="104"/>
  <c r="R21" i="104"/>
  <c r="Q21" i="104"/>
  <c r="A21" i="104"/>
  <c r="T30" i="104"/>
  <c r="Y30" i="104"/>
  <c r="S30" i="104"/>
  <c r="Q30" i="104"/>
  <c r="A30" i="104"/>
  <c r="R30" i="104"/>
  <c r="X26" i="104"/>
  <c r="U47" i="104"/>
  <c r="V47" i="104"/>
  <c r="W47" i="104"/>
  <c r="R39" i="104"/>
  <c r="Q39" i="104"/>
  <c r="Y39" i="104"/>
  <c r="T39" i="104"/>
  <c r="S39" i="104"/>
  <c r="A39" i="104"/>
  <c r="U35" i="104"/>
  <c r="W35" i="104"/>
  <c r="V35" i="104"/>
  <c r="S19" i="104"/>
  <c r="R19" i="104"/>
  <c r="A19" i="104"/>
  <c r="Y19" i="104"/>
  <c r="T19" i="104"/>
  <c r="Q19" i="104"/>
  <c r="S24" i="104"/>
  <c r="Y24" i="104"/>
  <c r="A24" i="104"/>
  <c r="Q24" i="104"/>
  <c r="T24" i="104"/>
  <c r="R24" i="104"/>
  <c r="A20" i="104"/>
  <c r="S20" i="104"/>
  <c r="T20" i="104"/>
  <c r="Y20" i="104"/>
  <c r="Q20" i="104"/>
  <c r="R20" i="104"/>
  <c r="W37" i="65"/>
  <c r="M42" i="104" s="1"/>
  <c r="X19" i="104"/>
  <c r="R31" i="104"/>
  <c r="S31" i="104"/>
  <c r="T31" i="104"/>
  <c r="Q31" i="104"/>
  <c r="Y31" i="104"/>
  <c r="A31" i="104"/>
  <c r="W34" i="65"/>
  <c r="M39" i="104" s="1"/>
  <c r="R14" i="104"/>
  <c r="Y14" i="104"/>
  <c r="Q14" i="104"/>
  <c r="A14" i="104"/>
  <c r="T14" i="104"/>
  <c r="S14" i="104"/>
  <c r="V21" i="104" l="1"/>
  <c r="V32" i="104"/>
  <c r="W32" i="104"/>
  <c r="AG42" i="104"/>
  <c r="W45" i="104"/>
  <c r="V45" i="104"/>
  <c r="V37" i="104"/>
  <c r="U37" i="104"/>
  <c r="V27" i="104"/>
  <c r="U27" i="104"/>
  <c r="V12" i="104"/>
  <c r="W12" i="104"/>
  <c r="V30" i="104"/>
  <c r="U30" i="104"/>
  <c r="V31" i="104"/>
  <c r="W18" i="104"/>
  <c r="W31" i="104"/>
  <c r="W44" i="104"/>
  <c r="V25" i="104"/>
  <c r="U44" i="104"/>
  <c r="V20" i="104"/>
  <c r="U25" i="104"/>
  <c r="W20" i="104"/>
  <c r="U21" i="104"/>
  <c r="U38" i="104"/>
  <c r="V38" i="104"/>
  <c r="X13" i="65"/>
  <c r="N18" i="104" s="1"/>
  <c r="AE18" i="104" s="1"/>
  <c r="U18" i="104"/>
  <c r="AG24" i="104"/>
  <c r="AG12" i="104"/>
  <c r="AC30" i="104"/>
  <c r="AJ30" i="104"/>
  <c r="Z30" i="104"/>
  <c r="AA30" i="104"/>
  <c r="AB30" i="104"/>
  <c r="G6" i="104"/>
  <c r="V19" i="104"/>
  <c r="U19" i="104"/>
  <c r="W19" i="104"/>
  <c r="V42" i="104"/>
  <c r="W42" i="104"/>
  <c r="U42" i="104"/>
  <c r="Z18" i="104"/>
  <c r="AA18" i="104"/>
  <c r="AB18" i="104"/>
  <c r="AJ18" i="104"/>
  <c r="AC18" i="104"/>
  <c r="V15" i="104"/>
  <c r="W15" i="104"/>
  <c r="U15" i="104"/>
  <c r="I5" i="104"/>
  <c r="G5" i="104"/>
  <c r="V24" i="104"/>
  <c r="U24" i="104"/>
  <c r="W24" i="104"/>
  <c r="W33" i="104"/>
  <c r="U33" i="104"/>
  <c r="V33" i="104"/>
  <c r="V13" i="104"/>
  <c r="U13" i="104"/>
  <c r="W13" i="104"/>
  <c r="AG36" i="104"/>
  <c r="AK43" i="65"/>
  <c r="A43" i="65"/>
  <c r="D13" i="54"/>
  <c r="G43" i="85"/>
  <c r="A43" i="85" s="1"/>
  <c r="G48" i="104"/>
  <c r="A48" i="104" s="1"/>
  <c r="U43" i="65"/>
  <c r="AB36" i="104"/>
  <c r="Z36" i="104"/>
  <c r="AC36" i="104"/>
  <c r="AA36" i="104"/>
  <c r="W14" i="104"/>
  <c r="U14" i="104"/>
  <c r="V14" i="104"/>
  <c r="X37" i="65"/>
  <c r="N42" i="104" s="1"/>
  <c r="AD36" i="104"/>
  <c r="AE36" i="104"/>
  <c r="AF36" i="104"/>
  <c r="U43" i="104"/>
  <c r="W43" i="104"/>
  <c r="V43" i="104"/>
  <c r="G18" i="54"/>
  <c r="E9" i="54" s="1"/>
  <c r="D9" i="54"/>
  <c r="AG30" i="104"/>
  <c r="AJ12" i="104"/>
  <c r="AC12" i="104"/>
  <c r="Z12" i="104"/>
  <c r="AA12" i="104"/>
  <c r="AB12" i="104"/>
  <c r="AC42" i="104"/>
  <c r="Z42" i="104"/>
  <c r="AA42" i="104"/>
  <c r="AB42" i="104"/>
  <c r="Z24" i="104"/>
  <c r="AB24" i="104"/>
  <c r="AA24" i="104"/>
  <c r="AC24" i="104"/>
  <c r="AJ24" i="104"/>
  <c r="G7" i="104"/>
  <c r="X7" i="65"/>
  <c r="N12" i="104" s="1"/>
  <c r="V39" i="104"/>
  <c r="U39" i="104"/>
  <c r="W39" i="104"/>
  <c r="AG18" i="104"/>
  <c r="X19" i="65"/>
  <c r="N24" i="104" s="1"/>
  <c r="X25" i="65"/>
  <c r="N30" i="104" s="1"/>
  <c r="G8" i="104"/>
  <c r="I8" i="104"/>
  <c r="I7" i="104" l="1"/>
  <c r="AD18" i="104"/>
  <c r="I6" i="104"/>
  <c r="AF18" i="104"/>
  <c r="H5" i="104"/>
  <c r="G13" i="54"/>
  <c r="F13" i="54"/>
  <c r="F18" i="1" s="1"/>
  <c r="G18" i="1" s="1"/>
  <c r="D15" i="54"/>
  <c r="AD24" i="104"/>
  <c r="AE24" i="104"/>
  <c r="AF24" i="104"/>
  <c r="F11" i="1"/>
  <c r="G11" i="1" s="1"/>
  <c r="G9" i="54"/>
  <c r="AH36" i="104"/>
  <c r="AD42" i="104"/>
  <c r="AE42" i="104"/>
  <c r="AF42" i="104"/>
  <c r="W43" i="65"/>
  <c r="M48" i="104" s="1"/>
  <c r="K48" i="104"/>
  <c r="AF30" i="104"/>
  <c r="AD30" i="104"/>
  <c r="AE30" i="104"/>
  <c r="AE12" i="104"/>
  <c r="AD12" i="104"/>
  <c r="AF12" i="104"/>
  <c r="AH18" i="104" l="1"/>
  <c r="J5" i="104"/>
  <c r="K5" i="104" s="1"/>
  <c r="AH42" i="104"/>
  <c r="AH30" i="104"/>
  <c r="AH12" i="104"/>
  <c r="AH24" i="104"/>
  <c r="G15" i="54"/>
  <c r="D7" i="54" s="1"/>
  <c r="F15" i="54"/>
  <c r="E8" i="54" s="1"/>
  <c r="G8" i="54" s="1"/>
  <c r="F17" i="1"/>
  <c r="G17" i="1" s="1"/>
  <c r="G7" i="54"/>
  <c r="F7" i="1" l="1" a="1"/>
  <c r="F7" i="1" s="1"/>
  <c r="G7" i="1" s="1"/>
  <c r="M5" i="10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tc={94A1B562-E7C3-4F99-85F3-FD76A6BC902C}</author>
    <author>tc={A80A3A73-C7BF-4E8E-ADF4-6D5B885B0980}</author>
  </authors>
  <commentList>
    <comment ref="B22" authorId="0" shapeId="0" xr:uid="{94A1B562-E7C3-4F99-85F3-FD76A6BC902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Standard = 900</t>
      </text>
    </comment>
    <comment ref="B23" authorId="1" shapeId="0" xr:uid="{A80A3A73-C7BF-4E8E-ADF4-6D5B885B098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tc={E3BB53E5-86F9-476F-B676-B17FF007057D}</author>
  </authors>
  <commentList>
    <comment ref="D4" authorId="0" shapeId="0" xr:uid="{E3BB53E5-86F9-476F-B676-B17FF007057D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QC the names here - some are not spelled correctly,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tc={757D3DCB-5A9F-43D3-AF7F-0BE3372DDF03}</author>
    <author>tc={221395E3-9DA3-4BBE-BBF7-3ACF5A48F269}</author>
    <author>tc={E2B07FA1-8736-4F7A-8CBF-1B136F60EC98}</author>
    <author>tc={4AB3BEA2-48C3-41AB-8FDF-E9243C33E8AD}</author>
    <author>tc={B26196D8-1923-408F-BD17-4639B1EF2396}</author>
  </authors>
  <commentList>
    <comment ref="T18" authorId="0" shapeId="0" xr:uid="{757D3DCB-5A9F-43D3-AF7F-0BE3372DDF03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U18" authorId="1" shapeId="0" xr:uid="{221395E3-9DA3-4BBE-BBF7-3ACF5A48F269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V18" authorId="2" shapeId="0" xr:uid="{E2B07FA1-8736-4F7A-8CBF-1B136F60EC9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Lookup ID from INPUT sheet</t>
      </text>
    </comment>
    <comment ref="W18" authorId="3" shapeId="0" xr:uid="{4AB3BEA2-48C3-41AB-8FDF-E9243C33E8A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User input (identifier for the correct segment/point</t>
      </text>
    </comment>
    <comment ref="X18" authorId="4" shapeId="0" xr:uid="{B26196D8-1923-408F-BD17-4639B1EF2396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for this sheet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tc={530F0266-3470-4AA3-B2D6-F842626D2EAF}</author>
  </authors>
  <commentList>
    <comment ref="A1" authorId="0" shapeId="0" xr:uid="{530F0266-3470-4AA3-B2D6-F842626D2EAF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tc={04878369-8495-4608-8349-B2349F9FB849}</author>
    <author>tc={7AE3F1C0-4343-4609-9BEE-178432C5BE6F}</author>
    <author>tc={D298CBB3-2349-42C2-93AF-A2160313AC69}</author>
    <author>tc={E9EDA3D4-23AA-4DE8-A167-E26D4A3C3CDF}</author>
  </authors>
  <commentList>
    <comment ref="A1" authorId="0" shapeId="0" xr:uid="{04878369-8495-4608-8349-B2349F9FB849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F6" authorId="1" shapeId="0" xr:uid="{7AE3F1C0-4343-4609-9BEE-178432C5BE6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balanced counts</t>
      </text>
    </comment>
    <comment ref="G6" authorId="2" shapeId="0" xr:uid="{D298CBB3-2349-42C2-93AF-A2160313AC69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Vissim (node orientation tab)</t>
      </text>
    </comment>
    <comment ref="H6" authorId="3" shapeId="0" xr:uid="{E9EDA3D4-23AA-4DE8-A167-E26D4A3C3CD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that will display in output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tc={E9B5EFF8-20DE-49F9-9AE6-40805A2A6B6E}</author>
  </authors>
  <commentList>
    <comment ref="A1" authorId="0" shapeId="0" xr:uid="{E9B5EFF8-20DE-49F9-9AE6-40805A2A6B6E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tc={E32EF359-8286-4455-AC1C-9E240F175235}</author>
    <author>tc={AD5ECD7A-CA10-4FBF-90F5-3C910261E22F}</author>
  </authors>
  <commentList>
    <comment ref="A1" authorId="0" shapeId="0" xr:uid="{E32EF359-8286-4455-AC1C-9E240F175235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B8" authorId="1" shapeId="0" xr:uid="{AD5ECD7A-CA10-4FBF-90F5-3C910261E22F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the Row where intersection data start in the "Intersections by Approach" Sheet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tc={96AF0497-76E4-4557-B744-9674566B233A}</author>
  </authors>
  <commentList>
    <comment ref="A1" authorId="0" shapeId="0" xr:uid="{96AF0497-76E4-4557-B744-9674566B233A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tc={8595194D-143E-4FC3-A8A2-BF749858A182}</author>
  </authors>
  <commentList>
    <comment ref="A1" authorId="0" shapeId="0" xr:uid="{8595194D-143E-4FC3-A8A2-BF749858A182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tc={95F8F7AE-3AF1-4F18-8148-32628F271175}</author>
  </authors>
  <commentList>
    <comment ref="H12" authorId="0" shapeId="0" xr:uid="{95F8F7AE-3AF1-4F18-8148-32628F271175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tc={6756FCFA-3B1A-4F47-9FE6-DB9056D80399}</author>
  </authors>
  <commentList>
    <comment ref="H7" authorId="0" shapeId="0" xr:uid="{6756FCFA-3B1A-4F47-9FE6-DB9056D80399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72886B-7DC7-4CD8-981E-6B0C2384FD33}" name="BR_MOT_AM_v14_Link Segment Results_010" type="6" refreshedVersion="6" deleted="1" background="1" saveData="1">
    <textPr prompt="0" codePage="437" sourceFile="C:\Users\alex.jasper\KH\Sadholz, Ilana - MOE Spreadsheet Updates\ATT_Files\BR_MOT_AM_v14_Link Segment Results_010.att" tab="0" semicolon="1">
      <textFields>
        <textField/>
      </textFields>
    </textPr>
  </connection>
  <connection id="2" xr16:uid="{D4B5EC2B-C7BA-4582-9CE3-B2A7C0D02C4F}" name="BR_MOT_Phase1_AM_v13_DCM_010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3" xr16:uid="{4A36FFBC-5C5D-423A-B031-9030F079AA6F}" name="BR_MOT_Phase1_AM_v13_DCM_0101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4" xr16:uid="{F4C90185-7E9C-4C18-B682-FA92FAE1411B}" name="BR_MOT_Phase1_AM_v13_DCM_01010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5" xr16:uid="{3A99E03F-19BA-4B59-9E25-65F5A0786152}" name="BR_MOT_Phase1_AM_v13_DCM_01011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6" xr16:uid="{49F05D31-E183-464D-A782-C87B1D02645E}" name="BR_MOT_Phase1_AM_v13_DCM_01012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7" xr16:uid="{D543CE3A-55C0-41E0-818D-4760B66A466D}" name="BR_MOT_Phase1_AM_v13_DCM_01013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8" xr16:uid="{E9D8A8CC-1DA5-4C17-A205-41B9E6CA8976}" name="BR_MOT_Phase1_AM_v13_DCM_01014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9" xr16:uid="{EBB855DE-ADB0-4D62-B900-CF0100B68BA4}" name="BR_MOT_Phase1_AM_v13_DCM_01015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10" xr16:uid="{7B61F1E0-3B4E-4020-9763-9E36AF702908}" name="BR_MOT_Phase1_AM_v13_DCM_0102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11" xr16:uid="{683CDB35-8977-4DB2-9574-A47C2A190487}" name="BR_MOT_Phase1_AM_v13_DCM_0103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12" xr16:uid="{E064AE47-209F-44F9-95A4-BB03B4018E1B}" name="BR_MOT_Phase1_AM_v13_DCM_0104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13" xr16:uid="{A96602A0-31B2-4483-BC5B-D8B02E494DC5}" name="BR_MOT_Phase1_AM_v13_DCM_0105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14" xr16:uid="{ABA670A3-C1E9-4E05-8947-97BE7F2F121B}" name="BR_MOT_Phase1_AM_v13_DCM_0106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15" xr16:uid="{777000CC-6867-4A2B-AA76-9435403B33C5}" name="BR_MOT_Phase1_AM_v13_DCM_0107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16" xr16:uid="{4809E14A-3E89-4C88-A9CA-99D277C39572}" name="BR_MOT_Phase1_AM_v13_DCM_0108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17" xr16:uid="{A152C737-E1E7-47FB-8F16-6254EE1288AD}" name="BR_MOT_Phase1_AM_v13_DCM_0109" type="6" refreshedVersion="6" deleted="1" background="1" saveData="1">
    <textPr prompt="0" codePage="437" sourceFile="K:\NVA_Transit\110293002_Benning_Streetcar\Production\2b_Traffic\VISSIM\04-MOT\_MOE Spreadsheet\ATT_Files\BR_MOT_Phase1_AM_v13_DCM_010.att" tab="0" semicolon="1">
      <textFields>
        <textField/>
      </textFields>
    </textPr>
  </connection>
  <connection id="18" xr16:uid="{D4C4E860-25C6-4C94-AD05-3B140F42BB86}" name="BR_MOT_Phase1_AM_v15_ScenarioA_v2_DCM_010" type="6" refreshedVersion="0" background="1" saveData="1">
    <textPr prompt="0" sourceFile="C:\Users\Britton.Hammit\Documents\GitHub\VISSIM-File-Structure\_MOE Spreadsheet\ATT_Files\BR_MOT_Phase1_AM_v15_ScenarioA_v2_DCM_010.att">
      <textFields>
        <textField/>
      </textFields>
    </textPr>
  </connection>
  <connection id="19" xr16:uid="{E383C3A4-A112-4DA1-AF52-9CC4DFE23236}" name="BR_MOT_Phase1_AM_v15_ScenarioA_v2_DCM_0101" type="6" refreshedVersion="0" background="1" saveData="1">
    <textPr prompt="0" sourceFile="C:\Users\Britton.Hammit\Documents\GitHub\VISSIM-File-Structure\_MOE Spreadsheet\ATT_Files\BR_MOT_Phase1_AM_v15_ScenarioA_v2_DCM_010.att">
      <textFields>
        <textField/>
      </textFields>
    </textPr>
  </connection>
  <connection id="20" xr16:uid="{78614D80-CA3A-4CED-91B1-E8EB5AE04910}" name="BR_MOT_Phase1_AM_v15_ScenarioA_v2_DCM_0102" type="6" refreshedVersion="6" background="1" saveData="1">
    <textPr prompt="0" codePage="437" sourceFile="C:\Users\Britton.Hammit\Documents\GitHub\VISSIM-File-Structure\_MOE Spreadsheet\ATT_Files\BR_MOT_Phase1_AM_v15_ScenarioA_v2_DCM_010.att" tab="0" semicolon="1">
      <textFields>
        <textField/>
      </textFields>
    </textPr>
  </connection>
  <connection id="21" xr16:uid="{8D36A582-9384-476D-ACE5-D0994777B9C6}" name="BR_MOT_Phase1_AM_v7_DCR_010" type="6" refreshedVersion="6" deleted="1" background="1" saveData="1">
    <textPr prompt="0" codePage="437" sourceFile="K:\NVA_Transit\110293002_Benning_Streetcar\Production\2b_Traffic\VISSIM\04-MOT\_MOE Spreadsheet\ATT_Files\BR_MOT_Phase1_AM_v7_DCR_010.att" tab="0" semicolon="1">
      <textFields>
        <textField/>
      </textFields>
    </textPr>
  </connection>
  <connection id="22" xr16:uid="{D12ED8D8-4F47-4628-89BB-4B6D82468EA2}" name="BR_MOT_Phase1_AM_v7_DCR_0102" type="6" refreshedVersion="6" deleted="1" background="1" saveData="1">
    <textPr prompt="0" codePage="437" sourceFile="K:\NVA_Transit\110293002_Benning_Streetcar\Production\2b_Traffic\VISSIM\04-MOT\_MOE Spreadsheet\ATT_Files\BR_MOT_Phase1_AM_v7_DCR_010.att" tab="0" semicolon="1">
      <textFields>
        <textField/>
      </textFields>
    </textPr>
  </connection>
  <connection id="23" xr16:uid="{79127EBA-F3C1-4751-BE29-4953AD3B8B3F}" name="BR_MOT_Phase1_AM_v7_DCR_0106" type="6" refreshedVersion="6" deleted="1" background="1" saveData="1">
    <textPr prompt="0" codePage="437" sourceFile="K:\NVA_Transit\110293002_Benning_Streetcar\Production\2b_Traffic\VISSIM\04-MOT\_MOE Spreadsheet\ATT_Files\BR_MOT_Phase1_AM_v7_DCR_010.att" tab="0" semicolon="1">
      <textFields>
        <textField/>
      </textFields>
    </textPr>
  </connection>
  <connection id="24" xr16:uid="{CA69DB8D-A667-405A-8BAF-363AF8704506}" name="BR_MOT_Phase1_AM_v7_DCR_0108" type="6" refreshedVersion="6" deleted="1" background="1" saveData="1">
    <textPr prompt="0" codePage="437" sourceFile="K:\NVA_Transit\110293002_Benning_Streetcar\Production\2b_Traffic\VISSIM\04-MOT\_MOE Spreadsheet\ATT_Files\BR_MOT_Phase1_AM_v7_DCR_010.att" tab="0" semicolon="1">
      <textFields>
        <textField/>
      </textFields>
    </textPr>
  </connection>
  <connection id="25" xr16:uid="{E1212281-ADE9-4689-B975-4EB62B4DEEC4}" name="BR_MOT_Phase1_AM_v7_DCR_0109" type="6" refreshedVersion="6" deleted="1" background="1" saveData="1">
    <textPr prompt="0" codePage="437" sourceFile="K:\NVA_Transit\110293002_Benning_Streetcar\Production\2b_Traffic\VISSIM\04-MOT\_MOE Spreadsheet\ATT_Files\BR_MOT_Phase1_AM_v7_DCR_010.att" tab="0" semicolon="1">
      <textFields>
        <textField/>
      </textFields>
    </textPr>
  </connection>
  <connection id="26" xr16:uid="{34CA6732-C896-4DD3-95AD-F6E957BC00A9}" name="BR_MOT_Phase1_PM_v14_ScenarioA_DCM_010" type="6" refreshedVersion="6" deleted="1" background="1" saveData="1">
    <textPr prompt="0" codePage="437" sourceFile="K:\NVA_Transit\110293002_Benning_Streetcar\Production\2b_Traffic\VISSIM\04-MOT\01_Phase 1\PM\05-Outputs\v14_ScenarioA\ATT_Files\BR_MOT_Phase1_PM_v14_ScenarioA_DCM_010.att" tab="0" semicolon="1">
      <textFields>
        <textField/>
      </textFields>
    </textPr>
  </connection>
  <connection id="27" xr16:uid="{53257E14-1032-41B6-ADFE-468A6D7CAC86}" name="BR_MOT_Phase1_PM_v14_ScenarioA_DCM_0101" type="6" refreshedVersion="6" deleted="1" background="1" saveData="1">
    <textPr prompt="0" codePage="437" sourceFile="K:\NVA_Transit\110293002_Benning_Streetcar\Production\2b_Traffic\VISSIM\04-MOT\01_Phase 1\PM\05-Outputs\v14_ScenarioA\ATT_Files\BR_MOT_Phase1_PM_v14_ScenarioA_DCM_010.att" tab="0" semicolon="1">
      <textFields>
        <textField/>
      </textFields>
    </textPr>
  </connection>
  <connection id="28" xr16:uid="{A616C530-D4B3-4BFD-8CA5-DB30830FAAB9}" name="BR_MOT_Phase1_PM_v14_ScenarioA_DCR_010" type="6" refreshedVersion="6" deleted="1" background="1" saveData="1">
    <textPr prompt="0" codePage="437" sourceFile="K:\NVA_Transit\110293002_Benning_Streetcar\Production\2b_Traffic\VISSIM\04-MOT\01_Phase 1\PM\05-Outputs\v14_ScenarioA\ATT_Files\BR_MOT_Phase1_PM_v14_ScenarioA_DCR_010.att" tab="0" semicolon="1">
      <textFields>
        <textField/>
      </textFields>
    </textPr>
  </connection>
  <connection id="29" xr16:uid="{F55F974C-0FDE-4FF3-8D8B-BA82F9F7F307}" name="BR_MOT_Phase1_PM_v15_DCM_010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0" xr16:uid="{35090324-2CD3-4911-8A93-6F48171B29F8}" name="BR_MOT_Phase1_PM_v15_DCM_0101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1" xr16:uid="{AB8BBE68-4F72-42EE-89C6-67D5C003FBE0}" name="BR_MOT_Phase1_PM_v15_DCM_01010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2" xr16:uid="{5805AD3D-8BDE-4136-BB35-749EE13A36F2}" name="BR_MOT_Phase1_PM_v15_DCM_01011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3" xr16:uid="{ABF7879B-D4DD-4F98-8764-EBB72B485C21}" name="BR_MOT_Phase1_PM_v15_DCM_01012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4" xr16:uid="{98A108CB-74E4-46AE-A4C5-6FD51FBC33B9}" name="BR_MOT_Phase1_PM_v15_DCM_01013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5" xr16:uid="{8A181014-043D-43CF-9121-0F650491B1F7}" name="BR_MOT_Phase1_PM_v15_DCM_01014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6" xr16:uid="{B2805375-9E0D-4C27-8ECC-E8FD34AA3CAF}" name="BR_MOT_Phase1_PM_v15_DCM_01015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7" xr16:uid="{94227753-8603-44A2-93D2-AF53C2FEE5EA}" name="BR_MOT_Phase1_PM_v15_DCM_01016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8" xr16:uid="{B315F07C-836E-4889-AAC1-CC6E5441D9AB}" name="BR_MOT_Phase1_PM_v15_DCM_01017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39" xr16:uid="{E7A6052D-C85F-4D5E-B052-A739D6C61ABF}" name="BR_MOT_Phase1_PM_v15_DCM_0102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40" xr16:uid="{8440B520-BD91-4576-A5FA-B353EC06028D}" name="BR_MOT_Phase1_PM_v15_DCM_0103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41" xr16:uid="{E2C257AA-AEE7-4F1E-92AD-43E21BE3E599}" name="BR_MOT_Phase1_PM_v15_DCM_0104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42" xr16:uid="{DF70E231-B35F-4B20-8D99-B181F2D1E849}" name="BR_MOT_Phase1_PM_v15_DCM_0105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43" xr16:uid="{3BA9A1D1-8B82-4ECF-B45E-C3D68022798A}" name="BR_MOT_Phase1_PM_v15_DCM_0106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44" xr16:uid="{33FD8B0C-01B4-4EE3-A161-FFB4523D371E}" name="BR_MOT_Phase1_PM_v15_DCM_0107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45" xr16:uid="{2F983278-5055-4E3C-903B-9398B9DA927E}" name="BR_MOT_Phase1_PM_v15_DCM_0108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46" xr16:uid="{68E95C56-2113-4781-A0CD-1ADB69CB8997}" name="BR_MOT_Phase1_PM_v15_DCM_0109" type="6" refreshedVersion="6" deleted="1" background="1" saveData="1">
    <textPr prompt="0" codePage="437" sourceFile="K:\NVA_Transit\110293002_Benning_Streetcar\Production\2b_Traffic\VISSIM\04-MOT\_MOE Spreadsheet\ATT_Files\BR_MOT_Phase1_PM_v15_DCM_010.att" tab="0" semicolon="1">
      <textFields>
        <textField/>
      </textFields>
    </textPr>
  </connection>
  <connection id="47" xr16:uid="{24A60F12-794A-442A-A291-4E3C3C42FA86}" name="BR_MOT_Phase1_PM_v15_DCR_010" type="6" refreshedVersion="6" deleted="1" background="1" saveData="1">
    <textPr prompt="0" codePage="437" sourceFile="K:\NVA_Transit\110293002_Benning_Streetcar\Production\2b_Traffic\VISSIM\04-MOT\_MOE Spreadsheet\ATT_Files\BR_MOT_Phase1_PM_v15_DCR_010.att" tab="0" semicolon="1">
      <textFields>
        <textField/>
      </textFields>
    </textPr>
  </connection>
  <connection id="48" xr16:uid="{CF3CA8F0-04A3-4836-9AF5-04D881846E5A}" name="BR_MOT_Phase1_PM_v15_DCR_0102" type="6" refreshedVersion="6" deleted="1" background="1" saveData="1">
    <textPr prompt="0" codePage="437" sourceFile="K:\NVA_Transit\110293002_Benning_Streetcar\Production\2b_Traffic\VISSIM\04-MOT\_MOE Spreadsheet\ATT_Files\BR_MOT_Phase1_PM_v15_DCR_010.att" tab="0" semicolon="1">
      <textFields>
        <textField/>
      </textFields>
    </textPr>
  </connection>
  <connection id="49" xr16:uid="{33AE14B0-785F-4CF7-923B-7DA3C1E47D5A}" name="BR_MOT_Phase1_PM_v19_DCM_010" type="6" refreshedVersion="6" deleted="1" background="1" saveData="1">
    <textPr prompt="0" codePage="437" sourceFile="K:\NVA_Transit\110293002_Benning_Streetcar\Production\2b_Traffic\VISSIM\04-MOT\_MOE Spreadsheet\ATT_Files\BR_MOT_Phase1_PM_v19_DCM_010.att" tab="0" semicolon="1">
      <textFields>
        <textField/>
      </textFields>
    </textPr>
  </connection>
  <connection id="50" xr16:uid="{FAEAAF25-453E-4885-915D-7036B61BAEBF}" name="BR_MOT_Phase1_PM_v19_DCM_0101" type="6" refreshedVersion="6" deleted="1" background="1" saveData="1">
    <textPr prompt="0" codePage="437" sourceFile="K:\NVA_Transit\110293002_Benning_Streetcar\Production\2b_Traffic\VISSIM\04-MOT\_MOE Spreadsheet\ATT_Files\BR_MOT_Phase1_PM_v19_DCM_010.att" tab="0" semicolon="1">
      <textFields>
        <textField/>
      </textFields>
    </textPr>
  </connection>
  <connection id="51" xr16:uid="{43C44556-C190-4F49-8BB2-F35D428EE308}" name="BR_MOT_Phase1_PM_v19_DCM_0102" type="6" refreshedVersion="6" deleted="1" background="1" saveData="1">
    <textPr prompt="0" codePage="437" sourceFile="K:\NVA_Transit\110293002_Benning_Streetcar\Production\2b_Traffic\VISSIM\04-MOT\_MOE Spreadsheet\ATT_Files\BR_MOT_Phase1_PM_v19_DCM_010.att" tab="0" semicolon="1">
      <textFields>
        <textField/>
      </textFields>
    </textPr>
  </connection>
  <connection id="52" xr16:uid="{7C7CFE8D-E7E7-4EDA-963C-09B54A74CC21}" name="K_Street_NW_Alt1_AM_v4_Data Collection Results" type="6" refreshedVersion="6" deleted="1" background="1" saveData="1">
    <textPr prompt="0" codePage="437" sourceFile="K:\NVA_TPTO\110268012_KStreetNW_Traffic_Analysis\Production\Traffic\05-Vissim\02-Alternative 1\AM\05-Outputs\v4\K_Street_NW_Alt1_AM_v4_Data Collection Results.att" tab="0" semicolon="1">
      <textFields>
        <textField/>
      </textFields>
    </textPr>
  </connection>
  <connection id="53" xr16:uid="{6DF5A9A4-EAB6-4333-A0C0-7445DE4AA132}" name="K_Street_NW_Alt1_PM_v6_Data Collection Results" type="6" refreshedVersion="6" deleted="1" background="1" saveData="1">
    <textPr prompt="0" codePage="437" sourceFile="\\kimley-horn.com\AT_NVA\NVA_TPTO\110268012_KStreetNW_Traffic_Analysis\Production\Traffic\05-Vissim\02-Alternative 1\PM\05-Outputs\v6\K_Street_NW_Alt1_PM_v6_Data Collection Results.att" tab="0" semicolon="1">
      <textFields>
        <textField/>
      </textFields>
    </textPr>
  </connection>
  <connection id="54" xr16:uid="{9069CCE9-AE29-49A3-A34D-D8AC37FEBC38}" name="K_Street_NW_Alt1_PM_v7_Data Collection Results" type="6" refreshedVersion="6" deleted="1" background="1" saveData="1">
    <textPr prompt="0" codePage="437" sourceFile="K:\NVA_TPTO\110268012_KStreetNW_Traffic_Analysis\Production\Traffic\05-Vissim\02-Alternative 1\PM\05-Outputs\v7\K_Street_NW_Alt1_PM_v7_Data Collection Results.att" tab="0" semicolon="1">
      <textFields>
        <textField/>
      </textFields>
    </textPr>
  </connection>
  <connection id="55" xr16:uid="{C4F67A91-5902-4703-8D04-D1FBBE5B698E}" name="K_Street_NW_Alt1_PM_v7_Data Collection Results3" type="6" refreshedVersion="6" deleted="1" background="1" saveData="1">
    <textPr prompt="0" codePage="437" sourceFile="K:\NVA_TPTO\110268012_KStreetNW_Traffic_Analysis\Production\Traffic\05-Vissim\02-Alternative 1\PM\05-Outputs\v7\K_Street_NW_Alt1_PM_v7_Data Collection Results.att" tab="0" semicolon="1">
      <textFields>
        <textField/>
      </textFields>
    </textPr>
  </connection>
  <connection id="56" xr16:uid="{C1F56F75-F100-4781-840C-60C744B81892}" name="K_Street_NW_Alt1_PM_v7_Data Collection Results6" type="6" refreshedVersion="6" deleted="1" background="1" saveData="1">
    <textPr prompt="0" codePage="437" sourceFile="K:\NVA_TPTO\110268012_KStreetNW_Traffic_Analysis\Production\Traffic\05-Vissim\02-Alternative 1\PM\05-Outputs\v7\K_Street_NW_Alt1_PM_v7_Data Collection Results.att" tab="0" semicolon="1">
      <textFields>
        <textField/>
      </textFields>
    </textPr>
  </connection>
  <connection id="57" xr16:uid="{45B7EF65-527E-4205-8306-C5B5B97EF645}" name="K_Street_NW_Alt1_PM_v7_Data Collection Results7" type="6" refreshedVersion="6" deleted="1" background="1" saveData="1">
    <textPr prompt="0" codePage="437" sourceFile="K:\NVA_TPTO\110268012_KStreetNW_Traffic_Analysis\Production\Traffic\05-Vissim\02-Alternative 1\PM\05-Outputs\v7\K_Street_NW_Alt1_PM_v7_Data Collection Results.att" tab="0" semicolon="1">
      <textFields>
        <textField/>
      </textFields>
    </textPr>
  </connection>
  <connection id="58" xr16:uid="{44C56C99-3536-479A-B34E-BE33ED9066E4}" name="K_Street_NW_Alt3_AM_v10_Data Collection Results1" type="6" refreshedVersion="6" deleted="1" background="1" saveData="1">
    <textPr prompt="0" codePage="437" sourceFile="K:\NVA_Transit\110293002_Benning_Streetcar\Production\2b_Traffic\VISSIM\01-MOE_Spreadsheet_Development\2020-09-21_TemplateDvmt\K Street Example MOEs\K_Street_NW_Alt3_AM_v10_Data Collection Results.att" tab="0" semicolon="1">
      <textFields>
        <textField/>
      </textFields>
    </textPr>
  </connection>
  <connection id="59" xr16:uid="{94BCC808-E3F1-4201-8364-2F37CD90BE10}" name="K_Street_NW_AM_v118_Data Collection Results1" type="6" refreshedVersion="6" deleted="1" background="1" saveData="1">
    <textPr prompt="0" codePage="437" sourceFile="\\kimley-horn.com\AT_NVA\NVA_TPTO\110268012_KStreetNW_Traffic_Analysis\Production\Traffic\05-Vissim\01-Existing\AM\05-Outputs\v118\K_Street_NW_AM_v118_Data Collection Results.att" tab="0" semicolon="1">
      <textFields>
        <textField/>
      </textFields>
    </textPr>
  </connection>
  <connection id="60" xr16:uid="{D39B77AC-812D-4216-9D5F-D4FDD4350973}" name="K_Street_NW_AM_v120_Data Collection Results" type="6" refreshedVersion="6" deleted="1" background="1" saveData="1">
    <textPr prompt="0" codePage="437" sourceFile="K:\NVA_RDWY\110721000_Route1_Multimodal\Production\Task 2 - Mulitmodal Transportation Analysis\04-Vissim\06-MOE_Spreadsheet\K_Street_NW_AM_v120_Data Collection Results.att" tab="0" semicolon="1">
      <textFields>
        <textField/>
      </textFields>
    </textPr>
  </connection>
  <connection id="61" xr16:uid="{3987CBCA-D547-4B0F-9487-8A1C3C2DACF2}" name="K_Street_NW_AM_v120_Data Collection Results3" type="6" refreshedVersion="6" deleted="1" background="1" saveData="1">
    <textPr prompt="0" codePage="437" sourceFile="\\kimley-horn.com\AT_NVA2\NVA_RDWY\110721000_Route1_Multimodal\Production\Task 2 - Mulitmodal Transportation Analysis\04-Vissim\06-MOE_Spreadsheet\K_Street_NW_AM_v120_Data Collection Results.att" tab="0" semicolon="1">
      <textFields>
        <textField/>
      </textFields>
    </textPr>
  </connection>
  <connection id="62" xr16:uid="{AD40E830-6E00-4BC6-9B4E-76622FF14BB3}" name="PDSP_Existing PM_v1_Data Collection Results" type="6" refreshedVersion="6" deleted="1" background="1" saveData="1">
    <textPr prompt="0" codePage="437" sourceFile="\\kimley-horn.com\AT_NVA2\NVA_RDWY\110721000_Route1_Multimodal\Production\Task 2 - Mulitmodal Transportation Analysis\04-Vissim\06-MOE_Spreadsheet\PDSP_Existing PM_v1_Data Collection Results.att" tab="0" semicolon="1">
      <textFields>
        <textField/>
      </textFields>
    </textPr>
  </connection>
  <connection id="63" xr16:uid="{CC2E6DDD-C216-4140-B953-EAE15DEC741E}" name="R1_AM_v8_Data Collection_0101" type="6" refreshedVersion="6" deleted="1" background="1" saveData="1">
    <textPr prompt="0" codePage="437" sourceFile="K:\NVA_RDWY\110721000_Route1_Multimodal\Production\Task 2 - Mulitmodal Transportation Analysis\04-Vissim\06-MOE_Spreadsheet\ATT_Files\R1_AM_v8_Data Collection_010.att" tab="0" semicolon="1">
      <textFields>
        <textField/>
      </textFields>
    </textPr>
  </connection>
  <connection id="64" xr16:uid="{80DC2AA4-2542-47CD-92A4-8D03EAD39E6C}" name="R1_AM_v8_Data Collection_0102" type="6" refreshedVersion="6" deleted="1" background="1" saveData="1">
    <textPr prompt="0" codePage="437" sourceFile="K:\NVA_RDWY\110721000_Route1_Multimodal\Production\Task 2 - Mulitmodal Transportation Analysis\04-Vissim\06-MOE_Spreadsheet\ATT_Files\R1_AM_v8_Data Collection_010.att" tab="0" semicolon="1">
      <textFields>
        <textField/>
      </textFields>
    </textPr>
  </connection>
  <connection id="65" xr16:uid="{074885AF-1E84-4C97-AC2B-48DADAA3C7E6}" name="R1_AM_v8_Data Collection_0103" type="6" refreshedVersion="6" deleted="1" background="1" saveData="1">
    <textPr prompt="0" codePage="437" sourceFile="K:\NVA_RDWY\110721000_Route1_Multimodal\Production\Task 2 - Mulitmodal Transportation Analysis\04-Vissim\06-MOE_Spreadsheet\ATT_Files\R1_AM_v8_Data Collection_010.att" tab="0" semicolon="1">
      <textFields>
        <textField/>
      </textFields>
    </textPr>
  </connection>
  <connection id="66" xr16:uid="{5E7832B4-23C5-4787-AB5B-8659E55D7CBB}" name="R50_NCR_2050_NB_PM_v5_Link_010" type="6" refreshedVersion="7" background="1" saveData="1">
    <textPr prompt="0" codePage="437" sourceFile="K:\NVA_Vissim\R50_NCR\Vissim\3-2050 No-Build\PM\02-Outputs\v5\ATT_Files\R50_NCR_2050_NB_PM_v5_Link_010.att" tab="0" semicolon="1">
      <textFields>
        <textField/>
      </textFields>
    </textPr>
  </connection>
  <connection id="67" xr16:uid="{011ACC96-D3DE-43CD-A8BA-9B678A8D879D}" name="R50_NCR_2050_NB_PM_v5_Link_0101" type="6" refreshedVersion="7" background="1" saveData="1">
    <textPr prompt="0" codePage="437" sourceFile="K:\NVA_Vissim\R50_NCR\Vissim\3-2050 No-Build\PM\02-Outputs\v5\ATT_Files\R50_NCR_2050_NB_PM_v5_Link_010.att" tab="0" semicolon="1">
      <textFields>
        <textField/>
      </textFields>
    </textPr>
  </connection>
  <connection id="68" xr16:uid="{9CAD9713-F9FF-4C31-B81F-55762FC1BB76}" name="R50_NCR_2050_NB_PM_v5_Node_010" type="6" refreshedVersion="7" background="1" saveData="1">
    <textPr prompt="0" codePage="437" sourceFile="K:\NVA_Vissim\R50_NCR\Vissim\3-2050 No-Build\PM\02-Outputs\v5\ATT_Files\R50_NCR_2050_NB_PM_v5_Node_010.att" tab="0" semicolon="1">
      <textFields>
        <textField/>
      </textFields>
    </textPr>
  </connection>
  <connection id="69" xr16:uid="{CA9F1539-8FDA-4DF8-A270-7958C100E5AC}" name="R50_NCR_2050_NB_PM_v5_Node_0101" type="6" refreshedVersion="7" background="1" saveData="1">
    <textPr prompt="0" codePage="437" sourceFile="K:\NVA_Vissim\R50_NCR\Vissim\3-2050 No-Build\PM\02-Outputs\v5\ATT_Files\R50_NCR_2050_NB_PM_v5_Node_010.att" tab="0" semicolon="1">
      <textFields>
        <textField/>
      </textFields>
    </textPr>
  </connection>
  <connection id="70" xr16:uid="{3BA3A0E7-9807-4E6C-A6D6-8A2F6CAB4657}" name="R50_NCR_2050_NB_PM_v5_Queue_010" type="6" refreshedVersion="7" background="1" saveData="1">
    <textPr prompt="0" codePage="437" sourceFile="K:\NVA_Vissim\R50_NCR\Vissim\3-2050 No-Build\PM\02-Outputs\v5\ATT_Files\R50_NCR_2050_NB_PM_v5_Queue_010.att" tab="0" semicolon="1">
      <textFields>
        <textField/>
      </textFields>
    </textPr>
  </connection>
  <connection id="71" xr16:uid="{74C12E57-C93E-4584-BDB6-99EFB13713E1}" name="R50_NCR_2050_NB_PM_v5_Queue_0101" type="6" refreshedVersion="7" background="1" saveData="1">
    <textPr prompt="0" codePage="437" sourceFile="K:\NVA_Vissim\R50_NCR\Vissim\3-2050 No-Build\PM\02-Outputs\v5\ATT_Files\R50_NCR_2050_NB_PM_v5_Queue_010.att" tab="0" semicolon="1">
      <textFields>
        <textField/>
      </textFields>
    </textPr>
  </connection>
  <connection id="72" xr16:uid="{5E9047D2-A767-4FE7-AF50-3E603BA30EDF}" name="R50_NCR_2050_NB_PM_v5_SimRun_010" type="6" refreshedVersion="7" background="1" saveData="1">
    <textPr prompt="0" codePage="437" sourceFile="K:\NVA_Vissim\R50_NCR\Vissim\3-2050 No-Build\PM\02-Outputs\v5\ATT_Files\R50_NCR_2050_NB_PM_v5_SimRun_010.att" tab="0" semicolon="1">
      <textFields>
        <textField/>
      </textFields>
    </textPr>
  </connection>
  <connection id="73" xr16:uid="{A58C610E-4D1F-4AA1-A991-E804F0FD57B0}" name="R50_NCR_2050_NB_PM_v5_SimRun_0101" type="6" refreshedVersion="7" background="1" saveData="1">
    <textPr prompt="0" codePage="437" sourceFile="K:\NVA_Vissim\R50_NCR\Vissim\3-2050 No-Build\PM\02-Outputs\v5\ATT_Files\R50_NCR_2050_NB_PM_v5_SimRun_010.att" tab="0" semicolon="1">
      <textFields>
        <textField/>
      </textFields>
    </textPr>
  </connection>
  <connection id="74" xr16:uid="{7A885B48-2019-41B4-A430-795318F72403}" name="R50_NCR_2050_NB_PM_v5_TravTime_010" type="6" refreshedVersion="7" background="1" saveData="1">
    <textPr prompt="0" codePage="437" sourceFile="K:\NVA_Vissim\R50_NCR\Vissim\3-2050 No-Build\PM\02-Outputs\v5\ATT_Files\R50_NCR_2050_NB_PM_v5_TravTime_010.att" tab="0" semicolon="1">
      <textFields>
        <textField/>
      </textFields>
    </textPr>
  </connection>
  <connection id="75" xr16:uid="{83334761-3E37-41D4-98F6-2F52D357F78E}" name="R50_NCR_2050_NB_PM_v5_TravTime_0101" type="6" refreshedVersion="7" background="1" saveData="1">
    <textPr prompt="0" codePage="437" sourceFile="K:\NVA_Vissim\R50_NCR\Vissim\3-2050 No-Build\PM\02-Outputs\v5\ATT_Files\R50_NCR_2050_NB_PM_v5_TravTime_010.att" tab="0" semicolon="1">
      <textFields>
        <textField/>
      </textFields>
    </textPr>
  </connection>
  <connection id="76" xr16:uid="{9AE2106F-1AD6-4773-918B-3EE51E00BC58}" name="R50_NCR_2050_NB_PM_v5_Veh Network Perf_010" type="6" refreshedVersion="7" background="1" saveData="1">
    <textPr prompt="0" codePage="437" sourceFile="K:\NVA_Vissim\R50_NCR\Vissim\3-2050 No-Build\PM\02-Outputs\v5\ATT_Files\R50_NCR_2050_NB_PM_v5_Veh Network Perf_010.att" tab="0" semicolon="1">
      <textFields>
        <textField/>
      </textFields>
    </textPr>
  </connection>
  <connection id="77" xr16:uid="{46C12864-1BC8-4AE3-9A8F-DC317CAD9DDD}" name="R50_NCR_2050_NB_PM_v5_Veh Network Perf_0101" type="6" refreshedVersion="7" background="1" saveData="1">
    <textPr prompt="0" codePage="437" sourceFile="K:\NVA_Vissim\R50_NCR\Vissim\3-2050 No-Build\PM\02-Outputs\v5\ATT_Files\R50_NCR_2050_NB_PM_v5_Veh Network Perf_010.att" tab="0" semicolon="1">
      <textFields>
        <textField/>
      </textFields>
    </textPr>
  </connection>
  <connection id="78" xr16:uid="{3BD6554E-6862-4B8F-BC37-8EF6E700D6DD}" name="R50_NCR_Existing_AM_v46_Link_010" type="6" refreshedVersion="6" background="1" saveData="1">
    <textPr prompt="0" codePage="437" sourceFile="X:\NVA_Vissim\R50_NCR\Vissim\_MOE Spreadsheet\ATT_Files\R50_NCR_Existing_AM_v46_Link_010.att" tab="0" semicolon="1">
      <textFields>
        <textField/>
      </textFields>
    </textPr>
  </connection>
  <connection id="79" xr16:uid="{EE87714C-D20E-4BA0-8C16-D1217317A730}" name="Route1_2025NB_AM_v12_Data Collection Results_010" type="6" refreshedVersion="6" deleted="1" background="1" saveData="1">
    <textPr prompt="0" codePage="437" sourceFile="K:\NVA_RDWY\110721000_Route1_Multimodal\Production\Task 2 - Mulitmodal Transportation Analysis\04-Vissim\02-2025No_Build\02-AM\03-Outputs\v12\ATT_Files\Route1_2025NB_AM_v12_Data Collection Results_010.att" tab="0" semicolon="1">
      <textFields>
        <textField/>
      </textFields>
    </textPr>
  </connection>
  <connection id="80" xr16:uid="{3AA3529F-A2C6-4448-90BE-E6E651E547CC}" name="Route1_2025NB_AM_v24_Data Collection Results_010" type="6" refreshedVersion="6" deleted="1" background="1" saveData="1">
    <textPr prompt="0" codePage="437" sourceFile="K:\NVA_RDWY\110721000_Route1_Multimodal\Production\Task 2 - Mulitmodal Transportation Analysis\04-Vissim\02-2025No_Build\02-AM\03-Outputs\v24\ATT_Files\Route1_2025NB_AM_v24_Data Collection Results_010.att" tab="0" semicolon="1">
      <textFields>
        <textField/>
      </textFields>
    </textPr>
  </connection>
  <connection id="81" xr16:uid="{E91C89E9-E506-426F-9550-DA69350916F6}" name="Route1_2025NB_AM_v8_Data Collection Results_010" type="6" refreshedVersion="6" deleted="1" background="1" saveData="1">
    <textPr prompt="0" codePage="437" sourceFile="K:\NVA_RDWY\110721000_Route1_Multimodal\Production\Task 2 - Mulitmodal Transportation Analysis\04-Vissim\06-MOE_Spreadsheet\ATT_Files\Route1_2025NB_AM_v8_Data Collection Results_010.att" tab="0" semicolon="1">
      <textFields>
        <textField/>
      </textFields>
    </textPr>
  </connection>
  <connection id="82" xr16:uid="{91057FCC-6133-4F01-88DE-DFF1361A8C6D}" name="Route1_2025NB_AM_v8_Data Collection Results_0101" type="6" refreshedVersion="6" deleted="1" background="1" saveData="1">
    <textPr prompt="0" codePage="437" sourceFile="K:\NVA_RDWY\110721000_Route1_Multimodal\Production\Task 2 - Mulitmodal Transportation Analysis\04-Vissim\06-MOE_Spreadsheet\ATT_Files\Route1_2025NB_AM_v8_Data Collection Results_010.att" tab="0" semicolon="1">
      <textFields>
        <textField/>
      </textFields>
    </textPr>
  </connection>
  <connection id="83" xr16:uid="{BC4106F2-556F-4A72-8B15-935CD089F00C}" name="Route1_2025NB_AM_v8_Data Collection Results_01010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84" xr16:uid="{B0E56D1E-7A35-46C9-9B04-9B77422585F4}" name="Route1_2025NB_AM_v8_Data Collection Results_01011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85" xr16:uid="{884A5FCC-F869-4E4B-91AB-7FEAFDA8CC97}" name="Route1_2025NB_AM_v8_Data Collection Results_01012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86" xr16:uid="{43C361E2-6F2C-4004-9FF4-79EEBE0845F3}" name="Route1_2025NB_AM_v8_Data Collection Results_01013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87" xr16:uid="{68AEC5CB-4EC0-489A-BD50-9B48D3F8BA51}" name="Route1_2025NB_AM_v8_Data Collection Results_01014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88" xr16:uid="{3E674038-A14C-4AF1-B8A1-AA0B60298E67}" name="Route1_2025NB_AM_v8_Data Collection Results_01015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89" xr16:uid="{07AFA63A-A836-45DE-9856-7363165CE4D3}" name="Route1_2025NB_AM_v8_Data Collection Results_01016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90" xr16:uid="{2B4ED2AD-4551-4BD2-AE35-4D7CE6B0BF10}" name="Route1_2025NB_AM_v8_Data Collection Results_01017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91" xr16:uid="{85BAB5B4-5566-4B9E-BAA6-4FD4B0899124}" name="Route1_2025NB_AM_v8_Data Collection Results_01018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92" xr16:uid="{71C14198-9681-4592-B081-5ABF86B67851}" name="Route1_2025NB_AM_v8_Data Collection Results_0102" type="6" refreshedVersion="6" deleted="1" background="1" saveData="1">
    <textPr prompt="0" codePage="437" sourceFile="K:\NVA_RDWY\110721000_Route1_Multimodal\Production\Task 2 - Mulitmodal Transportation Analysis\04-Vissim\06-MOE_Spreadsheet\ATT_Files\Route1_2025NB_AM_v8_Data Collection Results_010.att" tab="0" semicolon="1">
      <textFields>
        <textField/>
      </textFields>
    </textPr>
  </connection>
  <connection id="93" xr16:uid="{CE81BB43-DBCC-4376-816E-E7FA5339E232}" name="Route1_2025NB_AM_v8_Data Collection Results_01020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94" xr16:uid="{ACF4F152-AA95-4358-94BD-90C63C3462C7}" name="Route1_2025NB_AM_v8_Data Collection Results_01021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95" xr16:uid="{0CC4F2EB-4B26-4C79-A590-F9D2294BDA0F}" name="Route1_2025NB_AM_v8_Data Collection Results_01022" type="6" refreshedVersion="6" deleted="1" background="1" saveData="1">
    <textPr prompt="0" codePage="437" sourceFile="K:\NVA_Transit\110293002_Benning_Streetcar\Production\2b_Traffic\VISSIM\04-MOT\_MOE Spreadsheet\ATT_Files\Route1_2025NB_AM_v8_Data Collection Results_010.att" tab="0" semicolon="1">
      <textFields>
        <textField/>
      </textFields>
    </textPr>
  </connection>
  <connection id="96" xr16:uid="{92B82C64-029F-44E1-A8DC-5570D4B24D39}" name="Route1_2025NB_AM_v8_Data Collection Results_0103" type="6" refreshedVersion="6" deleted="1" background="1" saveData="1">
    <textPr prompt="0" codePage="437" sourceFile="K:\NVA_RDWY\110721000_Route1_Multimodal\Production\Task 2 - Mulitmodal Transportation Analysis\04-Vissim\06-MOE_Spreadsheet\ATT_Files\Route1_2025NB_AM_v8_Data Collection Results_010.att" tab="0" semicolon="1">
      <textFields>
        <textField/>
      </textFields>
    </textPr>
  </connection>
  <connection id="97" xr16:uid="{41661595-2226-42F1-84EE-AE741A7D434F}" name="Route1_2025NB_AM_v8_Data Collection Results_0104" type="6" refreshedVersion="6" deleted="1" background="1" saveData="1">
    <textPr prompt="0" codePage="437" sourceFile="K:\NVA_RDWY\110721000_Route1_Multimodal\Production\Task 2 - Mulitmodal Transportation Analysis\04-Vissim\06-MOE_Spreadsheet\ATT_Files\Route1_2025NB_AM_v8_Data Collection Results_010.att" tab="0" semicolon="1">
      <textFields>
        <textField/>
      </textFields>
    </textPr>
  </connection>
  <connection id="98" xr16:uid="{DA08BEF7-F43B-47C1-B165-E786610A6E29}" name="Route1_2025NB_AM_v8_Data Collection Results_0105" type="6" refreshedVersion="6" deleted="1" background="1" saveData="1">
    <textPr prompt="0" codePage="437" sourceFile="K:\NVA_RDWY\110721000_Route1_Multimodal\Production\Task 2 - Mulitmodal Transportation Analysis\04-Vissim\06-MOE_Spreadsheet\ATT_Files\Route1_2025NB_AM_v8_Data Collection Results_010.att" tab="0" semicolon="1">
      <textFields>
        <textField/>
      </textFields>
    </textPr>
  </connection>
  <connection id="99" xr16:uid="{04380DF2-471B-44F7-97D7-321DAC758065}" name="Route1_2025NB_AM_v8_Data Collection Results_0106" type="6" refreshedVersion="6" deleted="1" background="1" saveData="1">
    <textPr prompt="0" codePage="437" sourceFile="K:\NVA_RDWY\110721000_Route1_Multimodal\Production\Task 2 - Mulitmodal Transportation Analysis\04-Vissim\06-MOE_Spreadsheet\ATT_Files\Route1_2025NB_AM_v8_Data Collection Results_010.att" tab="0" semicolon="1">
      <textFields>
        <textField/>
      </textFields>
    </textPr>
  </connection>
  <connection id="100" xr16:uid="{F81346A2-6A12-4A5F-8881-59C06C5108ED}" name="Route1_2025NB_AM_v8_Data Collection Results_0107" type="6" refreshedVersion="6" deleted="1" background="1" saveData="1">
    <textPr prompt="0" codePage="437" sourceFile="K:\NVA_RDWY\110721000_Route1_Multimodal\Production\Task 2 - Mulitmodal Transportation Analysis\04-Vissim\06-MOE_Spreadsheet\ATT_Files\Route1_2025NB_AM_v8_Data Collection Results_010.att" tab="0" semicolon="1">
      <textFields>
        <textField/>
      </textFields>
    </textPr>
  </connection>
  <connection id="101" xr16:uid="{0281CF78-C3C5-4BED-B483-9ED7B1AE505F}" name="Route1_2025NB_AM_v8_Data Collection Results_0108" type="6" refreshedVersion="6" deleted="1" background="1" saveData="1">
    <textPr prompt="0" codePage="437" sourceFile="C:\Users\Ilana.Sadholz\OneDrive - KH\MOE Spreadsheet Updates\ATT_Files\Route1_2025NB_AM_v8_Data Collection Results_010.att" tab="0" semicolon="1">
      <textFields>
        <textField/>
      </textFields>
    </textPr>
  </connection>
  <connection id="102" xr16:uid="{F9A68654-6FDB-4BF2-860F-35304EAF12FF}" name="Route1_2025NB_AM_v8_Data Collection Results_0109" type="6" refreshedVersion="6" deleted="1" background="1" saveData="1">
    <textPr prompt="0" codePage="437" sourceFile="C:\Users\Ilana.Sadholz\OneDrive - KH\MOE Spreadsheet Updates\ATT_Files\Route1_2025NB_AM_v8_Data Collection Results_010.att" tab="0" semicolon="1">
      <textFields>
        <textField/>
      </textFields>
    </textPr>
  </connection>
  <connection id="103" xr16:uid="{6DBF91C8-3D2C-464D-807D-6495A5778355}" name="Route1_2025NB_AM_v8_DCR_010" type="6" refreshedVersion="6" deleted="1" background="1" saveData="1">
    <textPr prompt="0" codePage="437" sourceFile="C:\Users\Ilana.Sadholz\Desktop\ATT_Files\Route1_2025NB_AM_v8_DCR_010.att" tab="0" semicolon="1">
      <textFields>
        <textField/>
      </textFields>
    </textPr>
  </connection>
  <connection id="104" xr16:uid="{673ED38A-3136-41E7-97E7-CA7B07A2C7DA}" name="Route1_2025NB_AM_v8_DCR_0101" type="6" refreshedVersion="6" deleted="1" background="1" saveData="1">
    <textPr prompt="0" codePage="437" sourceFile="C:\Users\Ilana.Sadholz\Desktop\ATT_Files\Route1_2025NB_AM_v8_DCR_010.att" tab="0" semicolon="1">
      <textFields>
        <textField/>
      </textFields>
    </textPr>
  </connection>
  <connection id="105" xr16:uid="{6C5BB7F7-52CB-4FBD-AE68-5374B596C55C}" name="Route1_2025NB_AM_v8_DCR_01010" type="6" refreshedVersion="6" deleted="1" background="1" saveData="1">
    <textPr prompt="0" codePage="437" sourceFile="K:\NVA_Transit\110293002_Benning_Streetcar\Production\2b_Traffic\VISSIM\04-MOT\_MOE Spreadsheet\ATT_Files\Route1_2025NB_AM_v8_DCR_010.att" tab="0" semicolon="1">
      <textFields>
        <textField/>
      </textFields>
    </textPr>
  </connection>
  <connection id="106" xr16:uid="{D0C3F3D7-CF5F-425E-8B96-21E07B2B1B0D}" name="Route1_2025NB_AM_v8_DCR_01012" type="6" refreshedVersion="6" deleted="1" background="1" saveData="1">
    <textPr prompt="0" codePage="437" sourceFile="K:\NVA_Transit\110293002_Benning_Streetcar\Production\2b_Traffic\VISSIM\04-MOT\_MOE Spreadsheet\ATT_Files\Route1_2025NB_AM_v8_DCR_010.att" tab="0" semicolon="1">
      <textFields>
        <textField/>
      </textFields>
    </textPr>
  </connection>
  <connection id="107" xr16:uid="{58E61966-3E31-44F3-940E-BDB2FAB4BFC1}" name="Route1_2025NB_AM_v8_DCR_01013" type="6" refreshedVersion="6" deleted="1" background="1" saveData="1">
    <textPr prompt="0" codePage="437" sourceFile="K:\NVA_Transit\110293002_Benning_Streetcar\Production\2b_Traffic\VISSIM\04-MOT\_MOE Spreadsheet\ATT_Files\Route1_2025NB_AM_v8_DCR_010.att" tab="0" semicolon="1">
      <textFields>
        <textField/>
      </textFields>
    </textPr>
  </connection>
  <connection id="108" xr16:uid="{83517D17-277B-4F4C-9BC4-CCA91EC6CCE7}" name="Route1_2025NB_AM_v8_DCR_01014" type="6" refreshedVersion="6" deleted="1" background="1" saveData="1">
    <textPr prompt="0" codePage="437" sourceFile="K:\NVA_Transit\110293002_Benning_Streetcar\Production\2b_Traffic\VISSIM\04-MOT\_MOE Spreadsheet\ATT_Files\Route1_2025NB_AM_v8_DCR_010.att" tab="0" semicolon="1">
      <textFields>
        <textField/>
      </textFields>
    </textPr>
  </connection>
  <connection id="109" xr16:uid="{AF802F1F-DBF3-4305-93F6-5D0EF7576E58}" name="Route1_2025NB_AM_v8_DCR_0102" type="6" refreshedVersion="6" deleted="1" background="1" saveData="1">
    <textPr prompt="0" codePage="437" sourceFile="C:\Users\Ilana.Sadholz\Desktop\ATT_Files\Route1_2025NB_AM_v8_DCR_010.att" tab="0" semicolon="1">
      <textFields>
        <textField/>
      </textFields>
    </textPr>
  </connection>
  <connection id="110" xr16:uid="{A031094B-78CB-4D41-B4EE-3A0A728479F6}" name="Route1_2025NB_AM_v8_DCR_0103" type="6" refreshedVersion="6" deleted="1" background="1" saveData="1">
    <textPr prompt="0" codePage="437" sourceFile="C:\Users\Ilana.Sadholz\Desktop\ATT_Files\Route1_2025NB_AM_v8_DCR_010.att" tab="0" semicolon="1">
      <textFields>
        <textField/>
      </textFields>
    </textPr>
  </connection>
  <connection id="111" xr16:uid="{B8338F3D-737E-4479-A870-50A6049FDD13}" name="Route1_2025NB_AM_v8_DCR_0104" type="6" refreshedVersion="6" deleted="1" background="1" saveData="1">
    <textPr prompt="0" codePage="437" sourceFile="C:\Users\Ilana.Sadholz\Desktop\ATT_Files\Route1_2025NB_AM_v8_DCR_010.att" tab="0" semicolon="1">
      <textFields>
        <textField/>
      </textFields>
    </textPr>
  </connection>
  <connection id="112" xr16:uid="{9A0C0E0B-9244-4760-BB5A-5FE7D8F8C9B2}" name="Route1_2025NB_AM_v8_DCR_0105" type="6" refreshedVersion="6" deleted="1" background="1" saveData="1">
    <textPr prompt="0" codePage="437" sourceFile="K:\NVA_Transit\110293002_Benning_Streetcar\Production\2b_Traffic\VISSIM\04-MOT\_MOE Spreadsheet\ATT_Files\Route1_2025NB_AM_v8_DCR_010.att" tab="0" semicolon="1">
      <textFields>
        <textField/>
      </textFields>
    </textPr>
  </connection>
  <connection id="113" xr16:uid="{36B32DEE-A4AE-4B21-879E-12F82E1164D8}" name="Route1_2025NB_AM_v8_DCR_0106" type="6" refreshedVersion="6" deleted="1" background="1" saveData="1">
    <textPr prompt="0" codePage="437" sourceFile="K:\NVA_Transit\110293002_Benning_Streetcar\Production\2b_Traffic\VISSIM\04-MOT\_MOE Spreadsheet\ATT_Files\Route1_2025NB_AM_v8_DCR_010.att" tab="0" semicolon="1">
      <textFields>
        <textField/>
      </textFields>
    </textPr>
  </connection>
  <connection id="114" xr16:uid="{95879CE2-7FB2-4CE0-9F3F-13EAE89E5FD4}" name="Route1_2025NB_AM_v8_DCR_0107" type="6" refreshedVersion="6" deleted="1" background="1" saveData="1">
    <textPr prompt="0" codePage="437" sourceFile="K:\NVA_Transit\110293002_Benning_Streetcar\Production\2b_Traffic\VISSIM\04-MOT\_MOE Spreadsheet\ATT_Files\Route1_2025NB_AM_v8_DCR_010.att" tab="0" semicolon="1">
      <textFields>
        <textField/>
      </textFields>
    </textPr>
  </connection>
  <connection id="115" xr16:uid="{A174840D-7496-4285-A7DB-14C689552340}" name="Route1_2025NB_AM_v8_DCR_0108" type="6" refreshedVersion="6" deleted="1" background="1" saveData="1">
    <textPr prompt="0" codePage="437" sourceFile="K:\NVA_Transit\110293002_Benning_Streetcar\Production\2b_Traffic\VISSIM\04-MOT\_MOE Spreadsheet\ATT_Files\Route1_2025NB_AM_v8_DCR_010.att" tab="0" semicolon="1">
      <textFields>
        <textField/>
      </textFields>
    </textPr>
  </connection>
  <connection id="116" xr16:uid="{994686CE-61F1-4E40-9765-3C0B25DB0FAC}" name="Route1_2025NB_AM_v8_DCR_0109" type="6" refreshedVersion="6" deleted="1" background="1" saveData="1">
    <textPr prompt="0" codePage="437" sourceFile="K:\NVA_Transit\110293002_Benning_Streetcar\Production\2b_Traffic\VISSIM\04-MOT\_MOE Spreadsheet\ATT_Files\Route1_2025NB_AM_v8_DCR_010.att" tab="0" semicolon="1">
      <textFields>
        <textField/>
      </textFields>
    </textPr>
  </connection>
  <connection id="117" xr16:uid="{0198F38E-F0D7-46BA-B9FA-2FAC0922D2D0}" name="Route1_2025NB_PM_v20_Data Collection Results_010" type="6" refreshedVersion="6" deleted="1" background="1" saveData="1">
    <textPr prompt="0" codePage="437" sourceFile="K:\NVA_RDWY\110721000_Route1_Multimodal\Production\Task 2 - Mulitmodal Transportation Analysis\04-Vissim\02-2025No_Build\03-PM\03-Outputs\v20\ATT_Files\Route1_2025NB_PM_v20_Data Collection Results_010.att" tab="0" semicolon="1">
      <textFields>
        <textField/>
      </textFields>
    </textPr>
  </connection>
  <connection id="118" xr16:uid="{809C4A30-844D-48A4-B8FD-1BA277D54327}" name="Route1_2040NB_AM_v15_Data Collection Results_010" type="6" refreshedVersion="6" deleted="1" background="1" saveData="1">
    <textPr prompt="0" codePage="437" sourceFile="K:\NVA_RDWY\110721000_Route1_Multimodal\Production\Task 2 - Mulitmodal Transportation Analysis\04-Vissim\03-2040No_Build\02-AM\03-Outputs\v15\ATT_Files\Route1_2040NB_AM_v15_Data Collection Results_010.att" tab="0" semicolon="1">
      <textFields>
        <textField/>
      </textFields>
    </textPr>
  </connection>
  <connection id="119" xr16:uid="{CA619F01-7A97-4595-8211-2DF1F3117A7D}" name="Route1_2040NB_AM_v16_Data Collection Results_010" type="6" refreshedVersion="6" deleted="1" background="1" saveData="1">
    <textPr prompt="0" codePage="437" sourceFile="K:\NVA_RDWY\110721000_Route1_Multimodal\Production\Task 2 - Mulitmodal Transportation Analysis\04-Vissim\03-2040No_Build\02-AM\03-Outputs\v16\ATT_Files\Route1_2040NB_AM_v16_Data Collection Results_010.att" tab="0" semicolon="1">
      <textFields>
        <textField/>
      </textFields>
    </textPr>
  </connection>
  <connection id="120" xr16:uid="{3FC78800-A4CC-421F-9273-E061280588EB}" name="Route1_2040NB_AM_v18_Data Collection Results_010" type="6" refreshedVersion="6" deleted="1" background="1" saveData="1">
    <textPr prompt="0" codePage="437" sourceFile="K:\NVA_RDWY\110721000_Route1_Multimodal\Production\Task 2 - Mulitmodal Transportation Analysis\04-Vissim\03-2040No_Build\02-AM\03-Outputs\v18\ATT_Files\Route1_2040NB_AM_v18_Data Collection Results_010.att" tab="0" semicolon="1">
      <textFields>
        <textField/>
      </textFields>
    </textPr>
  </connection>
  <connection id="121" xr16:uid="{B1F057A5-EF6B-40D8-B50F-9B0A217AFB96}" name="Route1_2040NB_AM_v24_Data Collection Results_010" type="6" refreshedVersion="6" deleted="1" background="1" saveData="1">
    <textPr prompt="0" codePage="437" sourceFile="K:\NVA_RDWY\110721000_Route1_Multimodal\Production\Task 2 - Mulitmodal Transportation Analysis\04-Vissim\03-2040No_Build\02-AM\03-Outputs\v24\ATT_Files\Route1_2040NB_AM_v24_Data Collection Results_010.att" tab="0" semicolon="1">
      <textFields>
        <textField/>
      </textFields>
    </textPr>
  </connection>
  <connection id="122" xr16:uid="{0050A380-75C7-4C89-A607-53CD1CB1A891}" name="Route1_2040NB_AM_v25_Data Collection Results_010" type="6" refreshedVersion="6" deleted="1" background="1" saveData="1">
    <textPr prompt="0" codePage="437" sourceFile="K:\NVA_RDWY\110721000_Route1_Multimodal\Production\Task 2 - Mulitmodal Transportation Analysis\04-Vissim\03-2040No_Build\02-AM\03-Outputs\v25\ATT_Files\Route1_2040NB_AM_v25_Data Collection Results_010.att" tab="0" semicolon="1">
      <textFields>
        <textField/>
      </textFields>
    </textPr>
  </connection>
  <connection id="123" xr16:uid="{47A13D22-E43B-4189-AB17-56E3BF2D4478}" name="Route1_2040NB_AM_v25_Data Collection Results_0101" type="6" refreshedVersion="6" deleted="1" background="1" saveData="1">
    <textPr prompt="0" codePage="437" sourceFile="K:\NVA_RDWY\110721000_Route1_Multimodal\Production\Task 2 - Mulitmodal Transportation Analysis\04-Vissim\03-2040No_Build\02-AM\03-Outputs\v25\ATT_Files\Route1_2040NB_AM_v25_Data Collection Results_010.att" tab="0" semicolon="1">
      <textFields>
        <textField/>
      </textFields>
    </textPr>
  </connection>
  <connection id="124" xr16:uid="{E89174F3-8E65-464D-BAA2-C0FFF890FF27}" name="Route1_2040NB_AM_v25_Data Collection Results_0104" type="6" refreshedVersion="6" deleted="1" background="1" saveData="1">
    <textPr prompt="0" codePage="437" sourceFile="K:\NVA_RDWY\110721000_Route1_Multimodal\Production\Task 2 - Mulitmodal Transportation Analysis\04-Vissim\03-2040No_Build\02-AM\03-Outputs\v25\ATT_Files\Route1_2040NB_AM_v25_Data Collection Results_010.att" tab="0" semicolon="1">
      <textFields>
        <textField/>
      </textFields>
    </textPr>
  </connection>
  <connection id="125" xr16:uid="{568F4C51-42B3-4448-8125-8E4CE61F2C9B}" name="Route1_2040NB_AM_v25_Data Collection Results_0105" type="6" refreshedVersion="6" deleted="1" background="1" saveData="1">
    <textPr prompt="0" codePage="437" sourceFile="K:\NVA_RDWY\110721000_Route1_Multimodal\Production\Task 2 - Mulitmodal Transportation Analysis\04-Vissim\03-2040No_Build\02-AM\03-Outputs\v25\ATT_Files\Route1_2040NB_AM_v25_Data Collection Results_010.att" tab="0" semicolon="1">
      <textFields>
        <textField/>
      </textFields>
    </textPr>
  </connection>
  <connection id="126" xr16:uid="{EDB922C5-17B9-4C80-BF90-F52290A9734F}" name="Route1_2040NB_AM_v27_Data Collection Results_010" type="6" refreshedVersion="6" deleted="1" background="1" saveData="1">
    <textPr prompt="0" codePage="437" sourceFile="K:\NVA_RDWY\110721000_Route1_Multimodal\Production\Task 2 - Mulitmodal Transportation Analysis\04-Vissim\03-2040No_Build\02-AM\03-Outputs\v27\ATT_Files\Route1_2040NB_AM_v27_Data Collection Results_010.att" tab="0" semicolon="1">
      <textFields>
        <textField/>
      </textFields>
    </textPr>
  </connection>
  <connection id="127" xr16:uid="{8DBA3DF9-5699-463A-9EA3-5A828DAC86A2}" name="Route1_2040NB_AM_v5_Data Collection Results_010" type="6" refreshedVersion="6" deleted="1" background="1" saveData="1">
    <textPr prompt="0" codePage="437" sourceFile="K:\NVA_RDWY\110721000_Route1_Multimodal\Production\Task 2 - Mulitmodal Transportation Analysis\04-Vissim\03-2040No_Build\02-AM\03-Outputs\v5\ATT_Files\Route1_2040NB_AM_v5_Data Collection Results_010.att" tab="0" semicolon="1">
      <textFields>
        <textField/>
      </textFields>
    </textPr>
  </connection>
  <connection id="128" xr16:uid="{FA97CF2A-60D2-4941-B098-58EBE11A138A}" name="Route1_2040NB_PM_v19_Data Collection Results_010" type="6" refreshedVersion="6" deleted="1" background="1" saveData="1">
    <textPr prompt="0" codePage="437" sourceFile="K:\NVA_RDWY\110721000_Route1_Multimodal\Production\Task 2 - Mulitmodal Transportation Analysis\04-Vissim\03-2040No_Build\03-PM\03-Outputs\v19\ATT_Files\Route1_2040NB_PM_v19_Data Collection Results_010.att" tab="0" semicolon="1">
      <textFields>
        <textField/>
      </textFields>
    </textPr>
  </connection>
  <connection id="129" xr16:uid="{53631E36-7E44-4DFA-8CB1-22C1BF56989A}" name="Route1_2040NB_PM_v21_Data Collection Results_010" type="6" refreshedVersion="6" deleted="1" background="1" saveData="1">
    <textPr prompt="0" codePage="437" sourceFile="K:\NVA_RDWY\110721000_Route1_Multimodal\Production\Task 2 - Mulitmodal Transportation Analysis\04-Vissim\03-2040No_Build\03-PM\03-Outputs\v21\ATT_Files\Route1_2040NB_PM_v21_Data Collection Results_010.att" tab="0" semicolon="1">
      <textFields>
        <textField/>
      </textFields>
    </textPr>
  </connection>
  <connection id="130" xr16:uid="{2EB91D3F-0119-4A94-886E-2B3B9CDB2017}" name="Route1_2040NB_PM_v29_Data Collection Results_010" type="6" refreshedVersion="6" deleted="1" background="1" saveData="1">
    <textPr prompt="0" codePage="437" sourceFile="K:\NVA_RDWY\110721000_Route1_Multimodal\Production\Task 2 - Mulitmodal Transportation Analysis\04-Vissim\03-2040No_Build\03-PM\03-Outputs\v29\ATT_Files\Route1_2040NB_PM_v29_Data Collection Results_010.att" tab="0" semicolon="1">
      <textFields>
        <textField/>
      </textFields>
    </textPr>
  </connection>
  <connection id="131" xr16:uid="{1FCD1BE4-AEA5-42B5-9692-D9734D74BB4F}" name="Route1_2040NB_PM_v29_Data Collection Results_0101" type="6" refreshedVersion="6" deleted="1" background="1" saveData="1">
    <textPr prompt="0" codePage="437" sourceFile="K:\NVA_RDWY\110721000_Route1_Multimodal\Production\Task 2 - Mulitmodal Transportation Analysis\04-Vissim\03-2040No_Build\03-PM\03-Outputs\v29\ATT_Files\Route1_2040NB_PM_v29_Data Collection Results_010.att" tab="0" semicolon="1">
      <textFields>
        <textField/>
      </textFields>
    </textPr>
  </connection>
  <connection id="132" xr16:uid="{39EF9940-028D-41AA-A77E-D3548321E61A}" name="Route1_2040NB_PM_v31_Data Collection Results_010" type="6" refreshedVersion="6" deleted="1" background="1" saveData="1">
    <textPr prompt="0" codePage="437" sourceFile="K:\NVA_RDWY\110721000_Route1_Multimodal\Production\Task 2 - Mulitmodal Transportation Analysis\04-Vissim\03-2040No_Build\03-PM\03-Outputs\v31\ATT_Files\Route1_2040NB_PM_v31_Data Collection Results_010.att" tab="0" semicolon="1">
      <textFields>
        <textField/>
      </textFields>
    </textPr>
  </connection>
  <connection id="133" xr16:uid="{4423E29D-CBFE-4433-8CC1-8690F7FB7055}" name="Route1_2040OptC_AM_v21_Data Collection Results_010" type="6" refreshedVersion="6" deleted="1" background="1" saveData="1">
    <textPr prompt="0" codePage="437" sourceFile="K:\NVA_RDWY\110721000_Route1_Multimodal\Production\Task 2 - Mulitmodal Transportation Analysis\04-Vissim\05-2040Build_OptC\02-AM\03-Outputs\v21\ATT_Files\Route1_2040OptC_AM_v21_Data Collection Results_010.att" tab="0" semicolon="1">
      <textFields>
        <textField/>
      </textFields>
    </textPr>
  </connection>
  <connection id="134" xr16:uid="{7BF9F499-0E4C-483A-9F7F-AD6F9A0F3645}" name="Route1_Existing_AM_v15_Data Collection Results_010" type="6" refreshedVersion="6" deleted="1" background="1" saveData="1">
    <textPr prompt="0" codePage="437" sourceFile="\\kimley-horn.com\AT_NVA2\NVA_RDWY\110721000_Route1_Multimodal\Production\Task 2 - Mulitmodal Transportation Analysis\04-Vissim\06-MOE_Spreadsheet\ATT_Files\Route1_Existing_AM_v15_Data Collection Results_010.att" tab="0" semicolon="1">
      <textFields>
        <textField/>
      </textFields>
    </textPr>
  </connection>
  <connection id="135" xr16:uid="{301E3AB0-68C1-474E-875E-1AEB477084AB}" name="Route1_Existing_AM_v19_Data Collection Results_010" type="6" refreshedVersion="6" deleted="1" background="1" saveData="1">
    <textPr prompt="0" codePage="437" sourceFile="\\kimley-horn.com\AT_NVA2\NVA_RDWY\110721000_Route1_Multimodal\Production\Task 2 - Mulitmodal Transportation Analysis\04-Vissim\01-Existing\02-AM\03-Outputs\v19\ATT_Files\Route1_Existing_AM_v19_Data Collection Results_010.att" tab="0" semicolon="1">
      <textFields>
        <textField/>
      </textFields>
    </textPr>
  </connection>
  <connection id="136" xr16:uid="{9B2C1D91-B73D-489A-BB10-96D31720397A}" name="Route1_Existing_AM_v2_Data Collection Results" type="6" refreshedVersion="6" deleted="1" background="1" saveData="1">
    <textPr prompt="0" codePage="437" sourceFile="\\kimley-horn.com\AT_NVA2\NVA_RDWY\110721000_Route1_Multimodal\Production\Task 2 - Mulitmodal Transportation Analysis\04-Vissim\01-Existing\02-AM\03-Outputs\v2\Route1_Existing_AM_v2_Data Collection Results.att" tab="0" semicolon="1">
      <textFields>
        <textField/>
      </textFields>
    </textPr>
  </connection>
  <connection id="137" xr16:uid="{3A7169B1-E728-428C-B4A7-D78ADB3D8858}" name="Route1_Existing_AM_v20_Data Collection Results_010" type="6" refreshedVersion="6" deleted="1" background="1" saveData="1">
    <textPr prompt="0" codePage="437" sourceFile="K:\NVA_RDWY\110721000_Route1_Multimodal\Production\Task 2 - Mulitmodal Transportation Analysis\04-Vissim\01-Existing\02-AM\03-Outputs\v20\ATT_Files\Route1_Existing_AM_v20_Data Collection Results_010.att" tab="0" semicolon="1">
      <textFields>
        <textField/>
      </textFields>
    </textPr>
  </connection>
  <connection id="138" xr16:uid="{EF819F64-9470-418F-9D0E-0085C410FF81}" name="Route1_Existing_AM_v8_Data Collection Results_010" type="6" refreshedVersion="6" deleted="1" background="1" saveData="1">
    <textPr prompt="0" codePage="437" sourceFile="C:\Users\alex.jasper\Desktop\Route 1 Dummy files\Route1_Existing_AM_v8_Data Collection Results_010.att" tab="0" semicolon="1">
      <textFields>
        <textField/>
      </textFields>
    </textPr>
  </connection>
  <connection id="139" xr16:uid="{5DF66484-D1B5-424F-ACDF-07C317EEF73B}" name="Route1_Existing_PM_v1_Data Collection Results1" type="6" refreshedVersion="6" deleted="1" background="1" saveData="1">
    <textPr prompt="0" codePage="437" sourceFile="\\kimley-horn.com\AT_NVA2\NVA_RDWY\110721000_Route1_Multimodal\Production\Task 2 - Mulitmodal Transportation Analysis\04-Vissim\06-MOE_Spreadsheet\Route1_Existing_PM_v1_Data Collection Results.att" tab="0" semicolon="1">
      <textFields>
        <textField/>
      </textFields>
    </textPr>
  </connection>
  <connection id="140" xr16:uid="{18BD2651-C419-4ECB-A099-AB8C745B8E3D}" name="Route1_Existing_PM_v16_Data Collection Results_010" type="6" refreshedVersion="6" deleted="1" background="1" saveData="1">
    <textPr prompt="0" codePage="437" sourceFile="\\kimley-horn.com\AT_NVA2\NVA_RDWY\110721000_Route1_Multimodal\Production\Task 2 - Mulitmodal Transportation Analysis\04-Vissim\06-MOE_Spreadsheet\ATT_Files\Route1_Existing_PM_v16_Data Collection Results_010.att" tab="0" semicolon="1">
      <textFields>
        <textField/>
      </textFields>
    </textPr>
  </connection>
  <connection id="141" xr16:uid="{E556303E-569C-4BE5-89A1-0197C500DA00}" name="Route1_Existing_PM_v17_Data Collection Results_010" type="6" refreshedVersion="6" deleted="1" background="1" saveData="1">
    <textPr prompt="0" codePage="437" sourceFile="\\kimley-horn.com\AT_NVA2\NVA_RDWY\110721000_Route1_Multimodal\Production\Task 2 - Mulitmodal Transportation Analysis\04-Vissim\06-MOE_Spreadsheet\ATT_Files\Route1_Existing_PM_v17_Data Collection Results_010.att" tab="0" semicolon="1">
      <textFields>
        <textField/>
      </textFields>
    </textPr>
  </connection>
  <connection id="142" xr16:uid="{8FF23B0B-E500-42DC-941C-98FE3E53948F}" name="Route1_Existing_PM_v17_Data Collection Results_0101" type="6" refreshedVersion="6" deleted="1" background="1" saveData="1">
    <textPr prompt="0" codePage="437" sourceFile="K:\NVA_RDWY\110721000_Route1_Multimodal\Production\Task 2 - Mulitmodal Transportation Analysis\04-Vissim\06-MOE_Spreadsheet\ATT_Files\Route1_Existing_PM_v17_Data Collection Results_010.att" tab="0" semicolon="1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<sst xmlns="http://schemas.openxmlformats.org/spreadsheetml/2006/main" count="1143" uniqueCount="543">
  <si>
    <t>Difference (%)</t>
  </si>
  <si>
    <t>Criteria</t>
  </si>
  <si>
    <t>Percent</t>
  </si>
  <si>
    <t>Target</t>
  </si>
  <si>
    <t>Target Met</t>
  </si>
  <si>
    <t>Travel Time</t>
  </si>
  <si>
    <t>Balanced Count (vph)</t>
  </si>
  <si>
    <t>Difference (vph)</t>
  </si>
  <si>
    <t>Approach</t>
  </si>
  <si>
    <t>Movement</t>
  </si>
  <si>
    <t>NB</t>
  </si>
  <si>
    <t>SB</t>
  </si>
  <si>
    <t>WB</t>
  </si>
  <si>
    <t>Intersection</t>
  </si>
  <si>
    <t>EB</t>
  </si>
  <si>
    <t>Result</t>
  </si>
  <si>
    <t>Criteria 1 Met?</t>
  </si>
  <si>
    <t>Criteria 2 Met?</t>
  </si>
  <si>
    <t>Criteria 3 Met?</t>
  </si>
  <si>
    <t>Criteria 1 Applies?</t>
  </si>
  <si>
    <t>Criteria 2 Applies?</t>
  </si>
  <si>
    <t>Criteria 3 Applies?</t>
  </si>
  <si>
    <t>NBL</t>
  </si>
  <si>
    <t>NBT</t>
  </si>
  <si>
    <t>SBT</t>
  </si>
  <si>
    <t>SBR</t>
  </si>
  <si>
    <t>WBL</t>
  </si>
  <si>
    <t>WBT</t>
  </si>
  <si>
    <t>WBR</t>
  </si>
  <si>
    <t>NBR</t>
  </si>
  <si>
    <t>SBL</t>
  </si>
  <si>
    <t>EBL</t>
  </si>
  <si>
    <t>EBT</t>
  </si>
  <si>
    <t>EBR</t>
  </si>
  <si>
    <t>Peak Period</t>
  </si>
  <si>
    <t>LOS</t>
  </si>
  <si>
    <t>E</t>
  </si>
  <si>
    <t>F</t>
  </si>
  <si>
    <t>VISSIM Period</t>
  </si>
  <si>
    <t>#</t>
  </si>
  <si>
    <t>Average Delay
(sec/veh)</t>
  </si>
  <si>
    <t>Max Queue Length
(feet)</t>
  </si>
  <si>
    <t>Average Queue Length
(feet)</t>
  </si>
  <si>
    <t>WBU</t>
  </si>
  <si>
    <t>Hide?</t>
  </si>
  <si>
    <t>% of Demand Served</t>
  </si>
  <si>
    <t>C</t>
  </si>
  <si>
    <t>Delay</t>
  </si>
  <si>
    <t>A</t>
  </si>
  <si>
    <t>B</t>
  </si>
  <si>
    <t>D</t>
  </si>
  <si>
    <t>LOS*</t>
  </si>
  <si>
    <t>Criteria Met</t>
  </si>
  <si>
    <t xml:space="preserve"> </t>
  </si>
  <si>
    <t>Sample Size Determination Tool, Version 2.0</t>
  </si>
  <si>
    <t xml:space="preserve">   User Inputs</t>
  </si>
  <si>
    <t xml:space="preserve">   Constants</t>
  </si>
  <si>
    <t xml:space="preserve">   Outputs</t>
  </si>
  <si>
    <t>Inputs</t>
  </si>
  <si>
    <t xml:space="preserve">         Output</t>
  </si>
  <si>
    <t>Confidence Interval:</t>
  </si>
  <si>
    <t>Number of Required Runs:</t>
  </si>
  <si>
    <t>Tolerance Error:</t>
  </si>
  <si>
    <t>Number of MOEs:</t>
  </si>
  <si>
    <t>Location (optional)</t>
  </si>
  <si>
    <t>Runs (Seeds)</t>
  </si>
  <si>
    <t>*Results from four random seeds</t>
  </si>
  <si>
    <t>Statistics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</si>
  <si>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s</t>
    </r>
  </si>
  <si>
    <t>=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</si>
  <si>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</t>
    </r>
  </si>
  <si>
    <t>t</t>
  </si>
  <si>
    <t>Sampling Error</t>
  </si>
  <si>
    <t>95% Interval Lower</t>
  </si>
  <si>
    <t>95% Interval Upper</t>
  </si>
  <si>
    <t>% of Sample Mean</t>
  </si>
  <si>
    <t>Sample Size Needed</t>
  </si>
  <si>
    <t>Node Result File *.ATT</t>
  </si>
  <si>
    <t>GEH</t>
  </si>
  <si>
    <t>Number of Segments with GEH &lt; 5</t>
  </si>
  <si>
    <t>Date</t>
  </si>
  <si>
    <t>Change</t>
  </si>
  <si>
    <t>Editor</t>
  </si>
  <si>
    <t>Tab</t>
  </si>
  <si>
    <t>Node Data Collection</t>
  </si>
  <si>
    <t>Peak Hour</t>
  </si>
  <si>
    <t>Travel Time Data Collection</t>
  </si>
  <si>
    <t>Vissim Data Element</t>
  </si>
  <si>
    <t>Data Collection Points</t>
  </si>
  <si>
    <t>Simulation Runs Summary File *.ATT</t>
  </si>
  <si>
    <t>Vehicle Travel Time Result File *.ATT</t>
  </si>
  <si>
    <t xml:space="preserve">Network Performance </t>
  </si>
  <si>
    <t>Description</t>
  </si>
  <si>
    <t>Vehicle Network Performance Evaluation File *.ATT</t>
  </si>
  <si>
    <t>Number of Random Seeds</t>
  </si>
  <si>
    <t>Time of Day</t>
  </si>
  <si>
    <t>(MM:SS)</t>
  </si>
  <si>
    <t>Average</t>
  </si>
  <si>
    <t>Travel Time Segment</t>
  </si>
  <si>
    <t>GEH Criteria</t>
  </si>
  <si>
    <t>GEH of Vehicular Throughput</t>
  </si>
  <si>
    <t>N/A</t>
  </si>
  <si>
    <t>Intersection Delay and Estimated LOS</t>
  </si>
  <si>
    <t>-</t>
  </si>
  <si>
    <t>Additional MOE Calculations</t>
  </si>
  <si>
    <t>Volume Criteria Assessment</t>
  </si>
  <si>
    <t>GEH Approach Calculation</t>
  </si>
  <si>
    <t>Helper Columns for Intersection Lookup</t>
  </si>
  <si>
    <t>Vissim Throughput (vph)</t>
  </si>
  <si>
    <t>Number of Approaches</t>
  </si>
  <si>
    <t>Value</t>
  </si>
  <si>
    <t>EBU</t>
  </si>
  <si>
    <t>*Minimum number of required runs = 10</t>
  </si>
  <si>
    <t>PM</t>
  </si>
  <si>
    <t>Average Vissim</t>
  </si>
  <si>
    <t>AM</t>
  </si>
  <si>
    <t>NBU</t>
  </si>
  <si>
    <t>SBU</t>
  </si>
  <si>
    <t>Item</t>
  </si>
  <si>
    <t>Include? (Y/N)</t>
  </si>
  <si>
    <t>Y</t>
  </si>
  <si>
    <t>*.ATT File</t>
  </si>
  <si>
    <t>Source: http://www.virginiadot.org/business/resources/TOSAM.pdf</t>
  </si>
  <si>
    <t>As of: 9/25/2020</t>
  </si>
  <si>
    <t>N</t>
  </si>
  <si>
    <t>Notes</t>
  </si>
  <si>
    <t>Intersection Type</t>
  </si>
  <si>
    <t>Int ID</t>
  </si>
  <si>
    <t>vph</t>
  </si>
  <si>
    <t>Threshold</t>
  </si>
  <si>
    <t>Int. ID</t>
  </si>
  <si>
    <t>Approach 1</t>
  </si>
  <si>
    <t>Approach 2</t>
  </si>
  <si>
    <t>Approach 3</t>
  </si>
  <si>
    <t>Approach 4</t>
  </si>
  <si>
    <t>Approach 5</t>
  </si>
  <si>
    <t>Approach 6</t>
  </si>
  <si>
    <t>Signalized</t>
  </si>
  <si>
    <t>NWBL</t>
  </si>
  <si>
    <t>NWBT</t>
  </si>
  <si>
    <t>NWBR</t>
  </si>
  <si>
    <t>NWBU</t>
  </si>
  <si>
    <t>SEBL</t>
  </si>
  <si>
    <t>SEBT</t>
  </si>
  <si>
    <t>SEBR</t>
  </si>
  <si>
    <t>SEBU</t>
  </si>
  <si>
    <t>LOS Lookup Table</t>
  </si>
  <si>
    <t>Signalized Intersections</t>
  </si>
  <si>
    <t>Unsignalized Intersections</t>
  </si>
  <si>
    <t>ID</t>
  </si>
  <si>
    <t>Peak Period (sim seconds)</t>
  </si>
  <si>
    <t>Peak Hour (sim seconds)</t>
  </si>
  <si>
    <t>Int. #</t>
  </si>
  <si>
    <t>Int #</t>
  </si>
  <si>
    <t>Criteria 4 Applies?</t>
  </si>
  <si>
    <t>Criteria 4 Met?</t>
  </si>
  <si>
    <t>Input Values</t>
  </si>
  <si>
    <t>Standard Deviation</t>
  </si>
  <si>
    <t>max 16</t>
  </si>
  <si>
    <t>standard = 900</t>
  </si>
  <si>
    <t>Period:</t>
  </si>
  <si>
    <t>Start</t>
  </si>
  <si>
    <t>End</t>
  </si>
  <si>
    <t>Travel Time Analysis: Period Length (sim sec)</t>
  </si>
  <si>
    <t>Travel Time Analysis: Start Time (sim sec)</t>
  </si>
  <si>
    <t>Travel Time Analysis: # periods</t>
  </si>
  <si>
    <t>Travel Time Analysis: End Time (sim sec)</t>
  </si>
  <si>
    <t>Node Number</t>
  </si>
  <si>
    <t>From Link</t>
  </si>
  <si>
    <t>Calculation</t>
  </si>
  <si>
    <t>Scenario</t>
  </si>
  <si>
    <t>Scenarios List</t>
  </si>
  <si>
    <t>Existing AM</t>
  </si>
  <si>
    <t>Existing PM</t>
  </si>
  <si>
    <t>Standard Deviation by Time</t>
  </si>
  <si>
    <t>Sample Size</t>
  </si>
  <si>
    <t>H</t>
  </si>
  <si>
    <t>--</t>
  </si>
  <si>
    <t>Total Network Volume % Difference 
from Balanced Counts</t>
  </si>
  <si>
    <r>
      <t xml:space="preserve">GEH Calculations
</t>
    </r>
    <r>
      <rPr>
        <b/>
        <i/>
        <sz val="10"/>
        <color theme="0"/>
        <rFont val="Arial"/>
        <family val="2"/>
      </rPr>
      <t>Individual Intersection Approaches</t>
    </r>
  </si>
  <si>
    <t>Sum of Balanced Counts</t>
  </si>
  <si>
    <t>Sum of All 
Link Flows</t>
  </si>
  <si>
    <t>Percent 
Difference</t>
  </si>
  <si>
    <t>Percent 
Compliance</t>
  </si>
  <si>
    <t>Vehicle Count | Comparison by Vehicle Type</t>
  </si>
  <si>
    <t>(MPH)</t>
  </si>
  <si>
    <t>Seed Count</t>
  </si>
  <si>
    <t>Seed Number</t>
  </si>
  <si>
    <t>Field Data</t>
  </si>
  <si>
    <t>Difference</t>
  </si>
  <si>
    <t>(%)</t>
  </si>
  <si>
    <t># Passing</t>
  </si>
  <si>
    <t>Calibration Criteria Check</t>
  </si>
  <si>
    <t>Vissim</t>
  </si>
  <si>
    <t>Type of Measurement</t>
  </si>
  <si>
    <t>Object ID Number (TT Seg/DCP)</t>
  </si>
  <si>
    <t>Vissim Object</t>
  </si>
  <si>
    <t>these values will populate the table on the left.</t>
  </si>
  <si>
    <t>This would also be nice if we could have different inputs based on the "scenario"</t>
  </si>
  <si>
    <t>Seed Calculations</t>
  </si>
  <si>
    <t>User Input (Locations)</t>
  </si>
  <si>
    <t>Locn #</t>
  </si>
  <si>
    <t xml:space="preserve"> Volume</t>
  </si>
  <si>
    <t xml:space="preserve"> Speed</t>
  </si>
  <si>
    <t xml:space="preserve"> Queues</t>
  </si>
  <si>
    <t xml:space="preserve"> Data Collection Point</t>
  </si>
  <si>
    <t xml:space="preserve"> Queue Counter</t>
  </si>
  <si>
    <t xml:space="preserve"> Node Evaluation</t>
  </si>
  <si>
    <t>No</t>
  </si>
  <si>
    <t>Yes</t>
  </si>
  <si>
    <t>Calculations included in Seed Calculations:</t>
  </si>
  <si>
    <t>Int. ID Vissim, if different</t>
  </si>
  <si>
    <t>Intersection Throughput</t>
  </si>
  <si>
    <t>% Stdev</t>
  </si>
  <si>
    <t>Number of Segments with GEH &gt; 5</t>
  </si>
  <si>
    <t>Movement (Node Orientation)</t>
  </si>
  <si>
    <t>Movement ID (Balanced Volumes)</t>
  </si>
  <si>
    <t>Movement Name (Displayed)</t>
  </si>
  <si>
    <t>Ave Vehicle Delay [s]</t>
  </si>
  <si>
    <t>Unserved Vehicle Demand</t>
  </si>
  <si>
    <t>Average Vehicle Speed [mph]</t>
  </si>
  <si>
    <t>Average Vehicle Delay from Stopping [s]</t>
  </si>
  <si>
    <t>Total Delay for All Vehicles [1000 s]</t>
  </si>
  <si>
    <t>No. Vehicles on Network at End of Simulation</t>
  </si>
  <si>
    <t>No. Vehicles Arrived throughout Simulation</t>
  </si>
  <si>
    <t>Network Consistency Check</t>
  </si>
  <si>
    <t>North-EB-Ped</t>
  </si>
  <si>
    <t>North-WB-Ped</t>
  </si>
  <si>
    <t>East-NB-Ped</t>
  </si>
  <si>
    <t>East-SB-Ped</t>
  </si>
  <si>
    <t>South-WB-Ped</t>
  </si>
  <si>
    <t>South-EB-Ped</t>
  </si>
  <si>
    <t>West-NB-Ped</t>
  </si>
  <si>
    <t>West-SB-Ped</t>
  </si>
  <si>
    <t>Export Tabs</t>
  </si>
  <si>
    <t>Hide</t>
  </si>
  <si>
    <t>Balanced Volumes</t>
  </si>
  <si>
    <t>Visually acceptable maximum queue lengths are represented at critical locations</t>
  </si>
  <si>
    <t>&lt; Defaulting at Yes</t>
  </si>
  <si>
    <t>Simulated 
Vehicular Throughput
(Freeway Ramps 
and Segments)</t>
  </si>
  <si>
    <t>Simulated 
Vehicular Throughput 
(Network Wide)</t>
  </si>
  <si>
    <t>Simulated 
Travel Time</t>
  </si>
  <si>
    <t>Simulated 
Queue Length</t>
  </si>
  <si>
    <t>Freeway Throughput</t>
  </si>
  <si>
    <t>Facility</t>
  </si>
  <si>
    <t>Segment</t>
  </si>
  <si>
    <t>Type</t>
  </si>
  <si>
    <t>Average Speed (mph)</t>
  </si>
  <si>
    <t>Average Density</t>
  </si>
  <si>
    <t>Helper Column</t>
  </si>
  <si>
    <t>HIDE</t>
  </si>
  <si>
    <t xml:space="preserve">Travel Time | Segment-by-Segment </t>
  </si>
  <si>
    <t>This File</t>
  </si>
  <si>
    <t>Intersection Performance</t>
  </si>
  <si>
    <t>Notes/Sheet Description</t>
  </si>
  <si>
    <t>Important Model Checks</t>
  </si>
  <si>
    <t>Vissim Inputs (From Macro)</t>
  </si>
  <si>
    <t>Info Sheets</t>
  </si>
  <si>
    <t>3600-4500</t>
  </si>
  <si>
    <t>4500-5400</t>
  </si>
  <si>
    <t>5400-6300</t>
  </si>
  <si>
    <t>6300-7200</t>
  </si>
  <si>
    <t>LOS* &amp; Delay</t>
  </si>
  <si>
    <t>1800-2700</t>
  </si>
  <si>
    <t>2700-3600</t>
  </si>
  <si>
    <t>7200-8100</t>
  </si>
  <si>
    <t>8100-9000</t>
  </si>
  <si>
    <t>Patrick</t>
  </si>
  <si>
    <t xml:space="preserve">Ilana </t>
  </si>
  <si>
    <t>Heat Maps</t>
  </si>
  <si>
    <t>Created Speed Heat MAps tab from HREL GoBy, created Travel Time Pivot tab</t>
  </si>
  <si>
    <t>Alex</t>
  </si>
  <si>
    <t>Node Orientation</t>
  </si>
  <si>
    <t>added ability to switch to show just one scenario (cell A2 dropdown)</t>
  </si>
  <si>
    <t>Link Segment Result File *.ATT</t>
  </si>
  <si>
    <t>Macros</t>
  </si>
  <si>
    <t>Added link segments into the import macro, updating manual macro to only pull the files we say we want</t>
  </si>
  <si>
    <t>U</t>
  </si>
  <si>
    <t>Concat</t>
  </si>
  <si>
    <t>Average of DISTTRAV(ALL)</t>
  </si>
  <si>
    <t>Macros &amp; Pivot tables</t>
  </si>
  <si>
    <r>
      <t xml:space="preserve">Added pivot tables and pivot table update macros for each major  output file type </t>
    </r>
    <r>
      <rPr>
        <b/>
        <sz val="11"/>
        <color theme="1"/>
        <rFont val="Calibri"/>
        <family val="2"/>
        <scheme val="minor"/>
      </rPr>
      <t>Queue Counter .att import still needs to be added to the import macro</t>
    </r>
  </si>
  <si>
    <t>BLANK</t>
  </si>
  <si>
    <t>To-Link</t>
  </si>
  <si>
    <t>User Inputs:</t>
  </si>
  <si>
    <t>Middle Value:</t>
  </si>
  <si>
    <t>Low Value:</t>
  </si>
  <si>
    <t>High Value:</t>
  </si>
  <si>
    <t>Queue Counter Result File *.ATT</t>
  </si>
  <si>
    <t>Import Vissim Result ATT Files</t>
  </si>
  <si>
    <t>Exporting/Sharing PDF and Viewing Sheets</t>
  </si>
  <si>
    <t>Counter</t>
  </si>
  <si>
    <t>Segment Name</t>
  </si>
  <si>
    <t>Weighted Average</t>
  </si>
  <si>
    <t>ALL</t>
  </si>
  <si>
    <t>Intersection 
Delay + LOS</t>
  </si>
  <si>
    <t>Passenger Vehicles</t>
  </si>
  <si>
    <t>Average Travel Time | Comparison by Vehicle Type</t>
  </si>
  <si>
    <t>Average Travel Speed | Comparison by Vehicle Type</t>
  </si>
  <si>
    <t>AVG-DIST</t>
  </si>
  <si>
    <t>All Vehicles</t>
  </si>
  <si>
    <t>Travel Time Standard Deviation over Peak Period | Comparison by Vehicle Type</t>
  </si>
  <si>
    <t>Bikes</t>
  </si>
  <si>
    <t>Trams</t>
  </si>
  <si>
    <t>Unhide Tabs</t>
  </si>
  <si>
    <t>Hide Tabs</t>
  </si>
  <si>
    <t>Other Macros</t>
  </si>
  <si>
    <t>Import Array</t>
  </si>
  <si>
    <t>Conditional Formatting:</t>
  </si>
  <si>
    <t>TMC Length:</t>
  </si>
  <si>
    <t>Row Height:</t>
  </si>
  <si>
    <t>MOE Type</t>
  </si>
  <si>
    <t>Volume Lookup</t>
  </si>
  <si>
    <t>Speed Lookup</t>
  </si>
  <si>
    <t>Density Lookup</t>
  </si>
  <si>
    <t>Link Number (1)</t>
  </si>
  <si>
    <t>Link Number (2)</t>
  </si>
  <si>
    <t>Link Number (3)</t>
  </si>
  <si>
    <t>Link Number (4)</t>
  </si>
  <si>
    <t>Link Number (5)</t>
  </si>
  <si>
    <t>Data Collection Time Interval</t>
  </si>
  <si>
    <t>Link Evaluation Time Interval</t>
  </si>
  <si>
    <t>Travel Time Segment Length (miles)</t>
  </si>
  <si>
    <t xml:space="preserve">Facility </t>
  </si>
  <si>
    <t>Link Eval</t>
  </si>
  <si>
    <t>Helper Column (Link)</t>
  </si>
  <si>
    <t>Vissim Node + Reporting Movement</t>
  </si>
  <si>
    <t>Vissim Link Numbers Matching Movements</t>
  </si>
  <si>
    <t>Segment Type</t>
  </si>
  <si>
    <t>Link Evaluation Segments</t>
  </si>
  <si>
    <t>DCMs</t>
  </si>
  <si>
    <t>Travel Time Segment IDs from Vissim</t>
  </si>
  <si>
    <t>AM Field TTs</t>
  </si>
  <si>
    <t>PM Field TTs</t>
  </si>
  <si>
    <t>Balanced Counts</t>
  </si>
  <si>
    <t>Facility Unformatted</t>
  </si>
  <si>
    <t>LOS* &amp; Average Delay (sec/veh)</t>
  </si>
  <si>
    <t>AH</t>
  </si>
  <si>
    <t>Britton</t>
  </si>
  <si>
    <t>Overall clean up and prep for use on Benning Road</t>
  </si>
  <si>
    <t>#Veh</t>
  </si>
  <si>
    <t>Data Collection Points Result File *.ATT</t>
  </si>
  <si>
    <t>Peak Period (Std Time)</t>
  </si>
  <si>
    <t>Peak Hour (Std Time)</t>
  </si>
  <si>
    <t>Scenario Details</t>
  </si>
  <si>
    <r>
      <t xml:space="preserve">GEH Calculations
</t>
    </r>
    <r>
      <rPr>
        <b/>
        <i/>
        <sz val="10"/>
        <color theme="0"/>
        <rFont val="Arial"/>
        <family val="2"/>
      </rPr>
      <t>Freeway Links</t>
    </r>
  </si>
  <si>
    <t>Number of Segments</t>
  </si>
  <si>
    <t>Number of Approaches with GEH &lt; 5</t>
  </si>
  <si>
    <t>Number of Approaches with GEH &gt; 5</t>
  </si>
  <si>
    <t>Average Queue Length</t>
  </si>
  <si>
    <t>Max Queue Length</t>
  </si>
  <si>
    <t>Queue Counter Name</t>
  </si>
  <si>
    <t>Background Calculations for Link Evaluation Segments</t>
  </si>
  <si>
    <t>Lookup ID</t>
  </si>
  <si>
    <t>Various</t>
  </si>
  <si>
    <t>Overall clean up, Sample Size formulas, print areas, notes, minor macro edits</t>
  </si>
  <si>
    <t>Starting here - be very specific about updates to template.</t>
  </si>
  <si>
    <t>Travel Time Segment ID</t>
  </si>
  <si>
    <t>Project Details</t>
  </si>
  <si>
    <t>Email Addresses for PDF</t>
  </si>
  <si>
    <t>Project Name</t>
  </si>
  <si>
    <t>Volume</t>
  </si>
  <si>
    <t>3600-7200</t>
  </si>
  <si>
    <t>85% of All Freeway Segments and Ramps within the following Volume Criteria</t>
  </si>
  <si>
    <t>Within ± 20% for &lt; 100 vph</t>
  </si>
  <si>
    <t>Within ± 15% for ≥ 100 vph to &lt; 1,000 vph</t>
  </si>
  <si>
    <t>Within ± 10% for ≥ 1,000 vph to &lt; 5,000 vph</t>
  </si>
  <si>
    <t>Within ± 500 for ≥ 5,000 vph</t>
  </si>
  <si>
    <t>Speed Heat Maps | Simulated Travel Speed</t>
  </si>
  <si>
    <t>Total Network Volume</t>
  </si>
  <si>
    <t>GEH Calculations</t>
  </si>
  <si>
    <t>Intersection Cummulative Volume</t>
  </si>
  <si>
    <t>Freeway Cummulative Volume</t>
  </si>
  <si>
    <t>HGVs</t>
  </si>
  <si>
    <t>Buses</t>
  </si>
  <si>
    <t>Export in PDF? 
(Y/N)</t>
  </si>
  <si>
    <t>Hide (H) or 
Unhide (U)</t>
  </si>
  <si>
    <t>Length Lookup</t>
  </si>
  <si>
    <t>NBL2</t>
  </si>
  <si>
    <t>NBR2</t>
  </si>
  <si>
    <t>SBR2</t>
  </si>
  <si>
    <t>SBL2</t>
  </si>
  <si>
    <t>EBT2</t>
  </si>
  <si>
    <t>WBT2</t>
  </si>
  <si>
    <t>NWBT2</t>
  </si>
  <si>
    <t>SEBT2</t>
  </si>
  <si>
    <t>SAT</t>
  </si>
  <si>
    <t>7:15AM - 8:15AM</t>
  </si>
  <si>
    <t>Volume Criteria Assessment (By Approach)</t>
  </si>
  <si>
    <t xml:space="preserve">Volume Criteria Assessment  (By Movement)  </t>
  </si>
  <si>
    <t>SAT Field TTs</t>
  </si>
  <si>
    <t>Simulated 
Vehicular Throughput
(Intersection Movements)</t>
  </si>
  <si>
    <t>2030 No-Build AM</t>
  </si>
  <si>
    <t>2030 No-Build PM</t>
  </si>
  <si>
    <t>2050 No-Build AM</t>
  </si>
  <si>
    <t>2050 No-Build PM</t>
  </si>
  <si>
    <t>2030 Pref Alt AM</t>
  </si>
  <si>
    <t>2030 Pref Alt PM</t>
  </si>
  <si>
    <t>2050 Build Alt 1 AM</t>
  </si>
  <si>
    <t>2050 Build Alt 1 PM</t>
  </si>
  <si>
    <t>2050 Build Alt 2 AM</t>
  </si>
  <si>
    <t>2050 Build Alt 2 PM</t>
  </si>
  <si>
    <t>2050 Pref Alt AM</t>
  </si>
  <si>
    <t>2050 Pref Alt PM</t>
  </si>
  <si>
    <t>Route 50 North Collector Road</t>
  </si>
  <si>
    <t>4:30PM - 5:30PM</t>
  </si>
  <si>
    <t>From EB Loudoun County Pkwy to EB S Riding Blvd</t>
  </si>
  <si>
    <t>From EB S Riding Blvd to EB Poland Rd/Tanner Ln</t>
  </si>
  <si>
    <t>From EB Poland Rd/Tanner Ln to EB Tall Cedars Pkwy</t>
  </si>
  <si>
    <t>From EB Tall Cedars Pkwy to EB Pleasant Valley Rd</t>
  </si>
  <si>
    <t>From EB Pleasant Valley Rd to EB Pleasant Valley Rd/Dulles Ct</t>
  </si>
  <si>
    <t>From EB Pleasant Valley Rd/Dulles Ct to EB Stonecroft Blvd</t>
  </si>
  <si>
    <t>From EB Stonecroft Blvd to EB Airline Pkwy/Avion Pkwy</t>
  </si>
  <si>
    <t>From EB Airline Pkwy/Avion Pkwy to EB Lee Rd</t>
  </si>
  <si>
    <t>From EB Lee Rd to EB Sullyfield Cir/Centerview Dr</t>
  </si>
  <si>
    <t>From WB Sullyfield Cir/Centerview Dr to WB Rt 28 SB Off-Ramp</t>
  </si>
  <si>
    <t>From WB Rt 28 SB Off-Ramp to WB Lee Rd</t>
  </si>
  <si>
    <t>From WB Lee Rd to WB Airline Pkwy/Avion Pkwy</t>
  </si>
  <si>
    <t>From WB Airline Pkwy/Avion Pkwy to WB Stonecroft Blvd</t>
  </si>
  <si>
    <t>From WB Stonecroft Blvd to WB Pleasant Valley Rd/Dulles Ct</t>
  </si>
  <si>
    <t>From WB Pleasant Valley Rd/Dulles Ct ro WB Plesant Valley Rd</t>
  </si>
  <si>
    <t>From WB Plesant Valley Rd to WB Tall Cedars Pkwy</t>
  </si>
  <si>
    <t>From WB Tall Cedars Pkwy to WB Poland Rd/Tanner Ln</t>
  </si>
  <si>
    <t>From WB Poland Rd/Tanner Ln and WB S Riding Blvd</t>
  </si>
  <si>
    <t>From WB S Riding Blvd to WB Loudoun County Pkwy</t>
  </si>
  <si>
    <t>From SB Rt 28 to On-ramp from McLearen Rd WB</t>
  </si>
  <si>
    <t>From On-Ramp from McLearen Rd WB to Off-Ramp to ASPM WB</t>
  </si>
  <si>
    <t>From ASPM WB off-ramp to ASPM EB on-ramp</t>
  </si>
  <si>
    <t>From ASPM EB on-ramp to off-ramp to Rt 50 WB</t>
  </si>
  <si>
    <t>From off-ramp to Rt 50 WB to On-Ramp from Rt 50 EB</t>
  </si>
  <si>
    <t>From off-ramp to Rt 50 EB to on-ramp from Rt 50 WB</t>
  </si>
  <si>
    <t>From on-ramp from Rt 50 WB to off-ramp to ASPM EB</t>
  </si>
  <si>
    <t>From off-ramp to ASPM EB to on-ramp from ASPM WB</t>
  </si>
  <si>
    <t>From on-ramp to ASPM EB  to off-ramp to McLearen Rd EB</t>
  </si>
  <si>
    <t>From off-ramp to McLearen Rd EB to on-ramp from McLearen Rd WB</t>
  </si>
  <si>
    <t>Eastbound Route 50</t>
  </si>
  <si>
    <t>NB Route 28</t>
  </si>
  <si>
    <t>On-Ramp</t>
  </si>
  <si>
    <t>Off-Ramp</t>
  </si>
  <si>
    <t>10439-359</t>
  </si>
  <si>
    <t>Diverge</t>
  </si>
  <si>
    <t>10298-253</t>
  </si>
  <si>
    <t>10375-227</t>
  </si>
  <si>
    <t>Field Data Lookup</t>
  </si>
  <si>
    <t>Field Data - AVG Queue</t>
  </si>
  <si>
    <t>AM - Max Queue</t>
  </si>
  <si>
    <t>AM - Average Queue</t>
  </si>
  <si>
    <t>PM - Max Queue</t>
  </si>
  <si>
    <t>PM - Average Queue</t>
  </si>
  <si>
    <t>From Rt 50 WB to Rt 28 NB</t>
  </si>
  <si>
    <t>Tall CedarsPkwy NB - 001C</t>
  </si>
  <si>
    <t>#001C</t>
  </si>
  <si>
    <t>Route 50 EB - 001A</t>
  </si>
  <si>
    <t>#001A</t>
  </si>
  <si>
    <t>Route 50 WB -001B</t>
  </si>
  <si>
    <t>#001B</t>
  </si>
  <si>
    <t>Tall Cedars Pkwy NB - 002A</t>
  </si>
  <si>
    <t>#002A</t>
  </si>
  <si>
    <t>Rte 28 SB Off Ramp - 003B</t>
  </si>
  <si>
    <t>#003B</t>
  </si>
  <si>
    <t>Route 50 WB - 003A</t>
  </si>
  <si>
    <t>#003A</t>
  </si>
  <si>
    <t>From Rt 28 NB to Rt 50 WB</t>
  </si>
  <si>
    <t>From Rt 28 SB to Rt 50 EB</t>
  </si>
  <si>
    <t>From Rt 50 WB to Rt 28 SB</t>
  </si>
  <si>
    <t>From Rt 28 SB to Rt 50 WB</t>
  </si>
  <si>
    <t>Lookup Field Values for TOD</t>
  </si>
  <si>
    <t>Queue Counter Number Lookups from Vissim</t>
  </si>
  <si>
    <t>Queue Lengths</t>
  </si>
  <si>
    <t>Vissim - AVG Queue</t>
  </si>
  <si>
    <t>AVG - Difference</t>
  </si>
  <si>
    <t>% AVG - Difference</t>
  </si>
  <si>
    <t>AM  Field Balanced Volumes</t>
  </si>
  <si>
    <t>PM Field Balanced Volumes</t>
  </si>
  <si>
    <t>K:\NVA_Vissim\R50_NCR\Vissim\_Volumes\[NCR_TMC_Vol_Bal_Existing_AM.xlsm</t>
  </si>
  <si>
    <t>From Rt 50 EB to Rt 28 SB</t>
  </si>
  <si>
    <t>From Rt 28 NB to Rt 50 EB</t>
  </si>
  <si>
    <t>Number of Lanes</t>
  </si>
  <si>
    <t>Number of Movements</t>
  </si>
  <si>
    <t>Passing Movements</t>
  </si>
  <si>
    <t>From EB Loudoun County Pkwy to EB Poland Rd/Tanner Ln</t>
  </si>
  <si>
    <t>From EB Poland Rd/Tanner Ln to EB Pleasant Valley Rd</t>
  </si>
  <si>
    <t>From EB Pleasant Valley Rd to EB Stonecroft Blvd</t>
  </si>
  <si>
    <t>From EB Stonecroft Blvd to EB Lee Rd</t>
  </si>
  <si>
    <t>VDOT Sample Size Tool - # of Required Runs</t>
  </si>
  <si>
    <t>From SB Rt 28 to ASPM EB on-ramp</t>
  </si>
  <si>
    <t>From ASPM EB on-ramp to on-ramp from Rt 50 EB</t>
  </si>
  <si>
    <t>From off-ramp to Rt 50 EB to off-ramp to ASPM EB</t>
  </si>
  <si>
    <t>From off-ramp to ASPM EB to on-ramp from McLearen Rd WB</t>
  </si>
  <si>
    <t>&lt; From INRIX</t>
  </si>
  <si>
    <t xml:space="preserve"> LinkEvalSegment\Link\NumLanes</t>
  </si>
  <si>
    <t>LINKEVALSEGMENT\LINK\NUMLANES</t>
  </si>
  <si>
    <t>Average Density (vpmpl)</t>
  </si>
  <si>
    <t>NB Route 28 south of Route 50</t>
  </si>
  <si>
    <t>Ramp from Route 28 NB to Route 50 EB</t>
  </si>
  <si>
    <t>Ramp from Route 50 EB to Route 28 NB</t>
  </si>
  <si>
    <t>Number of TT Segments Passing Criteria</t>
  </si>
  <si>
    <t>Balanced Count 
(vph)</t>
  </si>
  <si>
    <t>Average Speed 
(mph)</t>
  </si>
  <si>
    <t>Freeway Performance</t>
  </si>
  <si>
    <t>Lookup MapID</t>
  </si>
  <si>
    <t>F-1</t>
  </si>
  <si>
    <t>R-8</t>
  </si>
  <si>
    <t>R-2</t>
  </si>
  <si>
    <t>Passing Segments</t>
  </si>
  <si>
    <t>Storage Length (feet)</t>
  </si>
  <si>
    <t>*Storage lengths for through movements represent block lengths between intersections</t>
  </si>
  <si>
    <t>Vissim - Node MAX Queue</t>
  </si>
  <si>
    <t>Vissim - Queue Counter MAX Queue</t>
  </si>
  <si>
    <t>MAX - 
Difference</t>
  </si>
  <si>
    <t>% of MAX - 
Difference</t>
  </si>
  <si>
    <t>Field Data - MAX Queue (ft)</t>
  </si>
  <si>
    <t>Field Data - AVG Queue (ft)</t>
  </si>
  <si>
    <t>Vissim - MAX Queue (ft)</t>
  </si>
  <si>
    <t>From Rt 50 EB to Rt 28 NB</t>
  </si>
  <si>
    <t>From EB Rt 50 to NB Rt 606</t>
  </si>
  <si>
    <t>From WB Rt 50 to SB Rt 606</t>
  </si>
  <si>
    <t>Britton.Johnson@kimley-horn.com;</t>
  </si>
  <si>
    <t>SUN</t>
  </si>
  <si>
    <t>Number of Intersections</t>
  </si>
  <si>
    <t>Start Row</t>
  </si>
  <si>
    <t>End Row</t>
  </si>
  <si>
    <t>*Reported level of service from Vissim is not calculated with PCEs; thus, the LOS is not representative of HCM LOS.</t>
  </si>
  <si>
    <t>Intersection Name</t>
  </si>
  <si>
    <t>Number of Travel Time Routes</t>
  </si>
  <si>
    <t>Cleared out old tabs not being used
Added functionality to add/remove # intersections and travel time routes</t>
  </si>
  <si>
    <t>Model Details</t>
  </si>
  <si>
    <t>Select the number of intersections in your model</t>
  </si>
  <si>
    <t>Select the number of travel time routes (not segments) in your model</t>
  </si>
  <si>
    <t>Intersection Volume Links</t>
  </si>
  <si>
    <t>Select/Confirm Scenario Information</t>
  </si>
  <si>
    <t>Freeway Volume Link</t>
  </si>
  <si>
    <t>Intersection Volume Link</t>
  </si>
  <si>
    <t>Travel Time Link</t>
  </si>
  <si>
    <t>File References</t>
  </si>
  <si>
    <t>Calibration Overview Sheets</t>
  </si>
  <si>
    <t>Intersections</t>
  </si>
  <si>
    <t>Travel Times</t>
  </si>
  <si>
    <t>Freeways</t>
  </si>
  <si>
    <t>Queue Counters</t>
  </si>
  <si>
    <t>Color Key for Tabs:</t>
  </si>
  <si>
    <t>SAT Field Balanced Volumes</t>
  </si>
  <si>
    <t>SUN Field Balanced Volumes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</si>
</sst>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"/>
    <numFmt numFmtId="165" formatCode="#,##0.0"/>
    <numFmt numFmtId="166" formatCode="General_)"/>
    <numFmt numFmtId="167" formatCode="0.0%"/>
    <numFmt numFmtId="169" formatCode=";;;"/>
    <numFmt numFmtId="170" formatCode="m:ss"/>
    <numFmt numFmtId="171" formatCode="[$-F800]dddd\,\ mmmm\ dd\,\ yyyy"/>
  </numFmts>
  <fonts count="1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rgb="FFC0000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sz val="12"/>
      <name val="Helv"/>
    </font>
    <font>
      <sz val="10"/>
      <color indexed="8"/>
      <name val="MS Sans Serif"/>
      <family val="2"/>
    </font>
    <font>
      <u/>
      <sz val="7.2"/>
      <color indexed="12"/>
      <name val="Arial"/>
      <family val="2"/>
    </font>
    <font>
      <u/>
      <sz val="10"/>
      <color theme="10"/>
      <name val="MS Sans Serif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1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9933"/>
      <name val="Calibri"/>
      <family val="2"/>
      <scheme val="minor"/>
    </font>
    <font>
      <sz val="10"/>
      <color rgb="FF339933"/>
      <name val="Arial"/>
      <family val="2"/>
    </font>
    <font>
      <sz val="10"/>
      <color rgb="FF0000FF"/>
      <name val="Arial"/>
      <family val="2"/>
    </font>
    <font>
      <b/>
      <sz val="9"/>
      <color rgb="FF0000FF"/>
      <name val="Arial"/>
      <family val="2"/>
    </font>
    <font>
      <sz val="10"/>
      <color rgb="FFC00000"/>
      <name val="Arial"/>
      <family val="2"/>
    </font>
    <font>
      <b/>
      <sz val="11"/>
      <color rgb="FF00B050"/>
      <name val="Arial"/>
      <family val="2"/>
    </font>
    <font>
      <b/>
      <i/>
      <sz val="10"/>
      <color theme="0"/>
      <name val="Arial"/>
      <family val="2"/>
    </font>
    <font>
      <sz val="10"/>
      <color rgb="FFFF0000"/>
      <name val="Arial"/>
      <family val="2"/>
    </font>
    <font>
      <sz val="11"/>
      <color rgb="FF00B050"/>
      <name val="Calibri"/>
      <family val="2"/>
      <scheme val="minor"/>
    </font>
    <font>
      <sz val="11"/>
      <color theme="9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B050"/>
      <name val="Arial"/>
      <family val="2"/>
    </font>
    <font>
      <sz val="11"/>
      <color theme="5"/>
      <name val="Calibri"/>
      <family val="2"/>
      <scheme val="minor"/>
    </font>
    <font>
      <sz val="10.5"/>
      <color theme="1"/>
      <name val="Calibri"/>
      <family val="2"/>
      <scheme val="minor"/>
    </font>
    <font>
      <b/>
      <i/>
      <sz val="10.5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5"/>
      <color theme="1"/>
      <name val="Arial Narrow"/>
      <family val="2"/>
    </font>
    <font>
      <sz val="10"/>
      <color theme="9" tint="0.39997558519241921"/>
      <name val="Arial"/>
      <family val="2"/>
    </font>
    <font>
      <sz val="5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Arial"/>
      <family val="2"/>
    </font>
    <font>
      <sz val="8"/>
      <color theme="1"/>
      <name val="Arial"/>
      <family val="2"/>
    </font>
    <font>
      <b/>
      <sz val="14"/>
      <color rgb="FFC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u/>
      <sz val="14"/>
      <color theme="1"/>
      <name val="Arial"/>
      <family val="2"/>
    </font>
    <font>
      <sz val="12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11"/>
      <color rgb="FF0000FF"/>
      <name val="Arial"/>
      <family val="2"/>
    </font>
    <font>
      <u/>
      <sz val="11"/>
      <name val="Calibri"/>
      <family val="2"/>
      <scheme val="minor"/>
    </font>
    <font>
      <b/>
      <u/>
      <sz val="9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9"/>
      <name val="Calibri"/>
      <family val="2"/>
      <scheme val="minor"/>
    </font>
  </fonts>
  <fills count="9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92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7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7" fillId="23" borderId="24" applyNumberFormat="0" applyAlignment="0" applyProtection="0"/>
    <xf numFmtId="0" fontId="17" fillId="23" borderId="24" applyNumberFormat="0" applyAlignment="0" applyProtection="0"/>
    <xf numFmtId="0" fontId="18" fillId="24" borderId="25" applyNumberFormat="0" applyAlignment="0" applyProtection="0"/>
    <xf numFmtId="0" fontId="18" fillId="24" borderId="2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1" fillId="0" borderId="26" applyNumberFormat="0" applyFill="0" applyAlignment="0" applyProtection="0"/>
    <xf numFmtId="0" fontId="21" fillId="0" borderId="2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3" fillId="0" borderId="28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4" fillId="10" borderId="24" applyNumberFormat="0" applyAlignment="0" applyProtection="0"/>
    <xf numFmtId="0" fontId="24" fillId="10" borderId="24" applyNumberFormat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6" fontId="32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1" fillId="0" borderId="0"/>
    <xf numFmtId="0" fontId="33" fillId="0" borderId="0"/>
    <xf numFmtId="0" fontId="11" fillId="26" borderId="30" applyNumberFormat="0" applyFont="0" applyAlignment="0" applyProtection="0"/>
    <xf numFmtId="0" fontId="11" fillId="26" borderId="30" applyNumberFormat="0" applyFont="0" applyAlignment="0" applyProtection="0"/>
    <xf numFmtId="0" fontId="27" fillId="23" borderId="31" applyNumberFormat="0" applyAlignment="0" applyProtection="0"/>
    <xf numFmtId="0" fontId="27" fillId="23" borderId="31" applyNumberFormat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32" applyNumberFormat="0" applyFill="0" applyAlignment="0" applyProtection="0"/>
    <xf numFmtId="0" fontId="29" fillId="0" borderId="32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6" applyNumberFormat="0" applyFill="0" applyAlignment="0" applyProtection="0"/>
    <xf numFmtId="0" fontId="40" fillId="0" borderId="37" applyNumberFormat="0" applyFill="0" applyAlignment="0" applyProtection="0"/>
    <xf numFmtId="0" fontId="41" fillId="0" borderId="38" applyNumberFormat="0" applyFill="0" applyAlignment="0" applyProtection="0"/>
    <xf numFmtId="0" fontId="41" fillId="0" borderId="0" applyNumberFormat="0" applyFill="0" applyBorder="0" applyAlignment="0" applyProtection="0"/>
    <xf numFmtId="0" fontId="42" fillId="28" borderId="0" applyNumberFormat="0" applyBorder="0" applyAlignment="0" applyProtection="0"/>
    <xf numFmtId="0" fontId="43" fillId="29" borderId="0" applyNumberFormat="0" applyBorder="0" applyAlignment="0" applyProtection="0"/>
    <xf numFmtId="0" fontId="44" fillId="30" borderId="0" applyNumberFormat="0" applyBorder="0" applyAlignment="0" applyProtection="0"/>
    <xf numFmtId="0" fontId="45" fillId="31" borderId="39" applyNumberFormat="0" applyAlignment="0" applyProtection="0"/>
    <xf numFmtId="0" fontId="46" fillId="32" borderId="40" applyNumberFormat="0" applyAlignment="0" applyProtection="0"/>
    <xf numFmtId="0" fontId="47" fillId="32" borderId="39" applyNumberFormat="0" applyAlignment="0" applyProtection="0"/>
    <xf numFmtId="0" fontId="48" fillId="0" borderId="41" applyNumberFormat="0" applyFill="0" applyAlignment="0" applyProtection="0"/>
    <xf numFmtId="0" fontId="49" fillId="33" borderId="42" applyNumberFormat="0" applyAlignment="0" applyProtection="0"/>
    <xf numFmtId="0" fontId="37" fillId="0" borderId="0" applyNumberFormat="0" applyFill="0" applyBorder="0" applyAlignment="0" applyProtection="0"/>
    <xf numFmtId="0" fontId="1" fillId="34" borderId="43" applyNumberFormat="0" applyFont="0" applyAlignment="0" applyProtection="0"/>
    <xf numFmtId="0" fontId="50" fillId="0" borderId="0" applyNumberFormat="0" applyFill="0" applyBorder="0" applyAlignment="0" applyProtection="0"/>
    <xf numFmtId="0" fontId="2" fillId="0" borderId="44" applyNumberFormat="0" applyFill="0" applyAlignment="0" applyProtection="0"/>
    <xf numFmtId="0" fontId="5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5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981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 vertical="center"/>
    </xf>
    <xf numFmtId="2" fontId="6" fillId="0" borderId="0" xfId="0" applyNumberFormat="1" applyFont="1"/>
    <xf numFmtId="0" fontId="8" fillId="0" borderId="0" xfId="0" applyFont="1"/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Fill="1"/>
    <xf numFmtId="0" fontId="5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12" fillId="0" borderId="0" xfId="0" applyFont="1"/>
    <xf numFmtId="0" fontId="0" fillId="0" borderId="0" xfId="0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 wrapText="1"/>
    </xf>
    <xf numFmtId="9" fontId="4" fillId="0" borderId="1" xfId="2" applyNumberFormat="1" applyFont="1" applyFill="1" applyBorder="1" applyAlignment="1">
      <alignment horizontal="center" vertical="center"/>
    </xf>
    <xf numFmtId="9" fontId="4" fillId="0" borderId="10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53" fillId="0" borderId="0" xfId="0" applyFont="1" applyBorder="1"/>
    <xf numFmtId="3" fontId="6" fillId="0" borderId="10" xfId="0" applyNumberFormat="1" applyFont="1" applyFill="1" applyBorder="1" applyAlignment="1">
      <alignment horizontal="center" vertical="center"/>
    </xf>
    <xf numFmtId="0" fontId="0" fillId="0" borderId="0" xfId="0"/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 wrapText="1"/>
    </xf>
    <xf numFmtId="0" fontId="0" fillId="3" borderId="0" xfId="0" applyFill="1"/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wrapText="1"/>
    </xf>
    <xf numFmtId="0" fontId="6" fillId="0" borderId="0" xfId="0" quotePrefix="1" applyFont="1" applyFill="1" applyBorder="1" applyAlignment="1">
      <alignment wrapText="1"/>
    </xf>
    <xf numFmtId="0" fontId="7" fillId="0" borderId="0" xfId="0" applyFont="1" applyFill="1" applyBorder="1" applyAlignment="1">
      <alignment vertical="center"/>
    </xf>
    <xf numFmtId="1" fontId="4" fillId="4" borderId="1" xfId="2" applyNumberFormat="1" applyFont="1" applyFill="1" applyBorder="1" applyAlignment="1">
      <alignment horizontal="center" vertical="center"/>
    </xf>
    <xf numFmtId="0" fontId="0" fillId="0" borderId="0" xfId="0" applyFill="1"/>
    <xf numFmtId="45" fontId="6" fillId="0" borderId="0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56" fillId="0" borderId="0" xfId="0" applyFont="1"/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vertical="center"/>
    </xf>
    <xf numFmtId="0" fontId="57" fillId="63" borderId="0" xfId="0" applyFont="1" applyFill="1" applyBorder="1" applyAlignment="1">
      <alignment vertical="center"/>
    </xf>
    <xf numFmtId="0" fontId="0" fillId="63" borderId="0" xfId="0" applyFill="1" applyBorder="1" applyAlignment="1">
      <alignment vertical="center"/>
    </xf>
    <xf numFmtId="0" fontId="0" fillId="63" borderId="58" xfId="0" applyFill="1" applyBorder="1" applyAlignment="1">
      <alignment vertical="center"/>
    </xf>
    <xf numFmtId="0" fontId="0" fillId="63" borderId="59" xfId="0" applyFill="1" applyBorder="1" applyAlignment="1">
      <alignment vertical="center"/>
    </xf>
    <xf numFmtId="0" fontId="0" fillId="63" borderId="60" xfId="0" applyFill="1" applyBorder="1" applyAlignment="1">
      <alignment vertical="center"/>
    </xf>
    <xf numFmtId="0" fontId="0" fillId="63" borderId="61" xfId="0" applyFill="1" applyBorder="1" applyAlignment="1">
      <alignment vertical="center"/>
    </xf>
    <xf numFmtId="0" fontId="0" fillId="63" borderId="62" xfId="0" applyFill="1" applyBorder="1" applyAlignment="1">
      <alignment vertical="center"/>
    </xf>
    <xf numFmtId="0" fontId="59" fillId="63" borderId="0" xfId="0" applyFont="1" applyFill="1" applyBorder="1" applyAlignment="1">
      <alignment horizontal="center" vertical="center" wrapText="1"/>
    </xf>
    <xf numFmtId="0" fontId="59" fillId="63" borderId="0" xfId="0" applyFont="1" applyFill="1" applyBorder="1" applyAlignment="1">
      <alignment vertical="center"/>
    </xf>
    <xf numFmtId="0" fontId="59" fillId="63" borderId="62" xfId="0" applyFont="1" applyFill="1" applyBorder="1" applyAlignment="1">
      <alignment vertical="center"/>
    </xf>
    <xf numFmtId="0" fontId="60" fillId="63" borderId="59" xfId="0" applyFont="1" applyFill="1" applyBorder="1" applyAlignment="1"/>
    <xf numFmtId="0" fontId="60" fillId="63" borderId="59" xfId="0" applyFont="1" applyFill="1" applyBorder="1" applyAlignment="1">
      <alignment vertical="center"/>
    </xf>
    <xf numFmtId="0" fontId="0" fillId="0" borderId="59" xfId="0" applyBorder="1" applyAlignment="1">
      <alignment vertical="center"/>
    </xf>
    <xf numFmtId="9" fontId="0" fillId="64" borderId="1" xfId="2" applyFont="1" applyFill="1" applyBorder="1" applyAlignment="1">
      <alignment horizontal="center" vertical="center"/>
    </xf>
    <xf numFmtId="0" fontId="52" fillId="63" borderId="0" xfId="0" applyFont="1" applyFill="1" applyBorder="1" applyAlignment="1">
      <alignment vertical="center" wrapText="1"/>
    </xf>
    <xf numFmtId="0" fontId="0" fillId="60" borderId="1" xfId="0" applyFill="1" applyBorder="1" applyAlignment="1" applyProtection="1">
      <alignment horizontal="center" vertical="center"/>
      <protection locked="0"/>
    </xf>
    <xf numFmtId="0" fontId="0" fillId="63" borderId="63" xfId="0" applyFill="1" applyBorder="1" applyAlignment="1">
      <alignment vertical="center"/>
    </xf>
    <xf numFmtId="0" fontId="0" fillId="63" borderId="64" xfId="0" applyFill="1" applyBorder="1" applyAlignment="1">
      <alignment vertical="center"/>
    </xf>
    <xf numFmtId="0" fontId="55" fillId="63" borderId="0" xfId="0" applyFont="1" applyFill="1" applyBorder="1" applyAlignment="1">
      <alignment horizontal="center" vertical="center"/>
    </xf>
    <xf numFmtId="0" fontId="2" fillId="66" borderId="1" xfId="0" applyFont="1" applyFill="1" applyBorder="1" applyAlignment="1">
      <alignment horizontal="center" vertical="center"/>
    </xf>
    <xf numFmtId="0" fontId="0" fillId="63" borderId="0" xfId="0" applyFill="1" applyBorder="1" applyAlignment="1">
      <alignment horizontal="center" vertical="center" wrapText="1"/>
    </xf>
    <xf numFmtId="0" fontId="54" fillId="63" borderId="0" xfId="0" applyFont="1" applyFill="1" applyBorder="1" applyAlignment="1">
      <alignment horizontal="left" vertical="top"/>
    </xf>
    <xf numFmtId="0" fontId="0" fillId="63" borderId="0" xfId="0" applyFill="1" applyBorder="1" applyAlignment="1">
      <alignment horizontal="center" vertical="center"/>
    </xf>
    <xf numFmtId="0" fontId="60" fillId="63" borderId="33" xfId="0" applyFont="1" applyFill="1" applyBorder="1" applyAlignment="1"/>
    <xf numFmtId="0" fontId="59" fillId="63" borderId="33" xfId="0" applyFont="1" applyFill="1" applyBorder="1" applyAlignment="1">
      <alignment vertical="center"/>
    </xf>
    <xf numFmtId="0" fontId="63" fillId="63" borderId="33" xfId="0" applyFont="1" applyFill="1" applyBorder="1" applyAlignment="1">
      <alignment vertical="center"/>
    </xf>
    <xf numFmtId="0" fontId="0" fillId="63" borderId="33" xfId="0" applyFill="1" applyBorder="1" applyAlignment="1">
      <alignment vertical="center"/>
    </xf>
    <xf numFmtId="0" fontId="63" fillId="63" borderId="0" xfId="0" applyFont="1" applyFill="1" applyBorder="1" applyAlignment="1">
      <alignment vertical="center"/>
    </xf>
    <xf numFmtId="0" fontId="2" fillId="63" borderId="0" xfId="0" applyFont="1" applyFill="1" applyBorder="1" applyAlignment="1">
      <alignment horizontal="left" vertical="center"/>
    </xf>
    <xf numFmtId="0" fontId="2" fillId="63" borderId="0" xfId="0" applyFont="1" applyFill="1" applyBorder="1" applyAlignment="1">
      <alignment horizontal="right" vertical="center"/>
    </xf>
    <xf numFmtId="0" fontId="0" fillId="63" borderId="0" xfId="0" applyFill="1" applyBorder="1" applyAlignment="1">
      <alignment horizontal="right" vertical="center"/>
    </xf>
    <xf numFmtId="0" fontId="0" fillId="63" borderId="63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35" xfId="0" applyBorder="1"/>
    <xf numFmtId="0" fontId="0" fillId="0" borderId="56" xfId="0" applyBorder="1"/>
    <xf numFmtId="0" fontId="49" fillId="69" borderId="34" xfId="0" applyFont="1" applyFill="1" applyBorder="1"/>
    <xf numFmtId="0" fontId="49" fillId="69" borderId="23" xfId="0" applyFont="1" applyFill="1" applyBorder="1"/>
    <xf numFmtId="0" fontId="0" fillId="0" borderId="51" xfId="0" applyBorder="1"/>
    <xf numFmtId="0" fontId="0" fillId="0" borderId="55" xfId="0" applyBorder="1"/>
    <xf numFmtId="0" fontId="2" fillId="68" borderId="66" xfId="0" applyFont="1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8" borderId="0" xfId="0" applyFont="1" applyFill="1" applyAlignment="1">
      <alignment horizontal="center" vertical="center" wrapText="1"/>
    </xf>
    <xf numFmtId="0" fontId="2" fillId="0" borderId="0" xfId="0" applyFont="1"/>
    <xf numFmtId="0" fontId="2" fillId="68" borderId="6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68" borderId="6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9" fontId="6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left" vertical="center"/>
    </xf>
    <xf numFmtId="21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0" fontId="66" fillId="68" borderId="0" xfId="0" applyFont="1" applyFill="1" applyAlignment="1">
      <alignment horizontal="center" vertical="center" wrapText="1"/>
    </xf>
    <xf numFmtId="0" fontId="67" fillId="68" borderId="0" xfId="0" applyFont="1" applyFill="1" applyAlignment="1">
      <alignment horizontal="center" vertical="center" wrapText="1"/>
    </xf>
    <xf numFmtId="0" fontId="68" fillId="68" borderId="0" xfId="0" applyFont="1" applyFill="1" applyAlignment="1">
      <alignment horizontal="center" vertical="center" wrapText="1"/>
    </xf>
    <xf numFmtId="0" fontId="0" fillId="63" borderId="0" xfId="0" applyFill="1" applyAlignment="1">
      <alignment vertical="center"/>
    </xf>
    <xf numFmtId="0" fontId="54" fillId="0" borderId="0" xfId="0" applyFont="1" applyFill="1" applyBorder="1" applyAlignment="1">
      <alignment horizontal="left"/>
    </xf>
    <xf numFmtId="9" fontId="6" fillId="0" borderId="1" xfId="0" applyNumberFormat="1" applyFont="1" applyBorder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wrapText="1"/>
    </xf>
    <xf numFmtId="0" fontId="53" fillId="0" borderId="0" xfId="0" applyFont="1" applyFill="1"/>
    <xf numFmtId="0" fontId="53" fillId="0" borderId="0" xfId="0" applyFont="1" applyFill="1" applyAlignment="1">
      <alignment wrapText="1"/>
    </xf>
    <xf numFmtId="0" fontId="53" fillId="0" borderId="0" xfId="0" applyFont="1" applyFill="1" applyBorder="1"/>
    <xf numFmtId="0" fontId="53" fillId="0" borderId="0" xfId="0" applyFont="1" applyFill="1" applyBorder="1" applyAlignment="1">
      <alignment wrapText="1"/>
    </xf>
    <xf numFmtId="0" fontId="6" fillId="0" borderId="0" xfId="0" applyFont="1" applyFill="1" applyAlignment="1">
      <alignment horizontal="left" vertical="center" wrapText="1"/>
    </xf>
    <xf numFmtId="0" fontId="6" fillId="27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53" fillId="0" borderId="8" xfId="0" applyFont="1" applyBorder="1" applyAlignment="1">
      <alignment horizontal="center" vertical="center"/>
    </xf>
    <xf numFmtId="3" fontId="6" fillId="0" borderId="7" xfId="1" applyNumberFormat="1" applyFont="1" applyFill="1" applyBorder="1" applyAlignment="1">
      <alignment horizontal="center" vertical="center" wrapText="1"/>
    </xf>
    <xf numFmtId="1" fontId="6" fillId="0" borderId="7" xfId="0" applyNumberFormat="1" applyFont="1" applyFill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0" fontId="56" fillId="0" borderId="0" xfId="0" applyFont="1" applyAlignment="1"/>
    <xf numFmtId="0" fontId="2" fillId="0" borderId="1" xfId="0" applyFont="1" applyBorder="1" applyAlignment="1">
      <alignment horizontal="center"/>
    </xf>
    <xf numFmtId="0" fontId="2" fillId="68" borderId="66" xfId="0" applyFont="1" applyFill="1" applyBorder="1" applyAlignment="1">
      <alignment vertical="center" wrapText="1"/>
    </xf>
    <xf numFmtId="0" fontId="6" fillId="71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9" fontId="6" fillId="0" borderId="0" xfId="2" applyNumberFormat="1" applyFont="1" applyFill="1" applyBorder="1" applyAlignment="1">
      <alignment horizontal="center" vertical="center" wrapText="1"/>
    </xf>
    <xf numFmtId="0" fontId="75" fillId="68" borderId="0" xfId="0" applyFont="1" applyFill="1" applyAlignment="1">
      <alignment horizontal="center" vertical="center" wrapText="1"/>
    </xf>
    <xf numFmtId="0" fontId="69" fillId="3" borderId="0" xfId="0" applyFont="1" applyFill="1" applyAlignment="1">
      <alignment horizontal="center" vertical="center"/>
    </xf>
    <xf numFmtId="0" fontId="0" fillId="73" borderId="0" xfId="0" applyFill="1" applyAlignment="1">
      <alignment horizontal="center" vertical="center"/>
    </xf>
    <xf numFmtId="0" fontId="0" fillId="74" borderId="0" xfId="0" applyFill="1" applyAlignment="1">
      <alignment horizontal="center" vertical="center"/>
    </xf>
    <xf numFmtId="164" fontId="0" fillId="63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/>
    </xf>
    <xf numFmtId="0" fontId="49" fillId="62" borderId="1" xfId="0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6" fillId="0" borderId="0" xfId="0" applyFont="1"/>
    <xf numFmtId="0" fontId="49" fillId="69" borderId="49" xfId="0" applyFont="1" applyFill="1" applyBorder="1" applyAlignment="1">
      <alignment horizontal="centerContinuous" vertical="center"/>
    </xf>
    <xf numFmtId="0" fontId="10" fillId="70" borderId="1" xfId="0" applyFont="1" applyFill="1" applyBorder="1" applyAlignment="1">
      <alignment horizontal="centerContinuous"/>
    </xf>
    <xf numFmtId="0" fontId="11" fillId="0" borderId="4" xfId="0" applyFont="1" applyBorder="1" applyAlignment="1">
      <alignment horizontal="centerContinuous"/>
    </xf>
    <xf numFmtId="0" fontId="11" fillId="0" borderId="1" xfId="0" applyFont="1" applyBorder="1" applyAlignment="1">
      <alignment horizontal="centerContinuous"/>
    </xf>
    <xf numFmtId="0" fontId="11" fillId="0" borderId="7" xfId="0" applyFont="1" applyBorder="1" applyAlignment="1">
      <alignment horizontal="centerContinuous"/>
    </xf>
    <xf numFmtId="0" fontId="72" fillId="70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72" fillId="70" borderId="7" xfId="0" applyFont="1" applyFill="1" applyBorder="1" applyAlignment="1">
      <alignment horizontal="center" vertical="center"/>
    </xf>
    <xf numFmtId="0" fontId="49" fillId="69" borderId="49" xfId="0" applyFont="1" applyFill="1" applyBorder="1" applyAlignment="1">
      <alignment horizontal="centerContinuous" vertical="center" wrapText="1"/>
    </xf>
    <xf numFmtId="0" fontId="49" fillId="69" borderId="74" xfId="0" applyFont="1" applyFill="1" applyBorder="1" applyAlignment="1">
      <alignment horizontal="centerContinuous" vertical="center" wrapText="1"/>
    </xf>
    <xf numFmtId="0" fontId="6" fillId="0" borderId="13" xfId="0" applyFont="1" applyFill="1" applyBorder="1" applyAlignment="1">
      <alignment horizontal="center" vertical="center"/>
    </xf>
    <xf numFmtId="0" fontId="73" fillId="70" borderId="70" xfId="0" applyFont="1" applyFill="1" applyBorder="1" applyAlignment="1">
      <alignment horizontal="centerContinuous" vertical="center"/>
    </xf>
    <xf numFmtId="0" fontId="73" fillId="70" borderId="67" xfId="0" applyFont="1" applyFill="1" applyBorder="1" applyAlignment="1">
      <alignment horizontal="centerContinuous" vertical="center"/>
    </xf>
    <xf numFmtId="0" fontId="65" fillId="0" borderId="75" xfId="0" applyFont="1" applyFill="1" applyBorder="1" applyAlignment="1">
      <alignment horizontal="centerContinuous" vertical="center"/>
    </xf>
    <xf numFmtId="0" fontId="9" fillId="59" borderId="34" xfId="0" applyFont="1" applyFill="1" applyBorder="1" applyAlignment="1">
      <alignment horizontal="center" vertical="center" wrapText="1"/>
    </xf>
    <xf numFmtId="0" fontId="9" fillId="59" borderId="33" xfId="0" applyFont="1" applyFill="1" applyBorder="1" applyAlignment="1">
      <alignment horizontal="center" vertical="center" wrapText="1"/>
    </xf>
    <xf numFmtId="0" fontId="9" fillId="59" borderId="23" xfId="0" applyFont="1" applyFill="1" applyBorder="1" applyAlignment="1">
      <alignment horizontal="center" vertical="center" wrapText="1"/>
    </xf>
    <xf numFmtId="9" fontId="76" fillId="0" borderId="35" xfId="2" applyFont="1" applyBorder="1" applyAlignment="1">
      <alignment horizontal="center"/>
    </xf>
    <xf numFmtId="3" fontId="76" fillId="0" borderId="0" xfId="0" applyNumberFormat="1" applyFont="1" applyBorder="1" applyAlignment="1">
      <alignment horizontal="center"/>
    </xf>
    <xf numFmtId="0" fontId="74" fillId="0" borderId="0" xfId="0" applyFont="1" applyBorder="1"/>
    <xf numFmtId="9" fontId="76" fillId="0" borderId="56" xfId="2" applyFont="1" applyBorder="1" applyAlignment="1">
      <alignment horizontal="center"/>
    </xf>
    <xf numFmtId="9" fontId="76" fillId="0" borderId="35" xfId="0" applyNumberFormat="1" applyFont="1" applyBorder="1" applyAlignment="1">
      <alignment horizontal="center"/>
    </xf>
    <xf numFmtId="0" fontId="76" fillId="0" borderId="35" xfId="0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Border="1"/>
    <xf numFmtId="164" fontId="76" fillId="0" borderId="56" xfId="0" applyNumberFormat="1" applyFont="1" applyBorder="1" applyAlignment="1">
      <alignment horizontal="center"/>
    </xf>
    <xf numFmtId="9" fontId="76" fillId="0" borderId="51" xfId="0" applyNumberFormat="1" applyFont="1" applyBorder="1" applyAlignment="1">
      <alignment horizontal="center"/>
    </xf>
    <xf numFmtId="3" fontId="0" fillId="0" borderId="54" xfId="0" applyNumberFormat="1" applyBorder="1" applyAlignment="1">
      <alignment horizontal="center"/>
    </xf>
    <xf numFmtId="0" fontId="74" fillId="0" borderId="54" xfId="0" applyFont="1" applyBorder="1"/>
    <xf numFmtId="9" fontId="76" fillId="0" borderId="55" xfId="2" applyFont="1" applyBorder="1" applyAlignment="1">
      <alignment horizontal="center"/>
    </xf>
    <xf numFmtId="0" fontId="2" fillId="59" borderId="57" xfId="0" applyFont="1" applyFill="1" applyBorder="1" applyAlignment="1">
      <alignment horizontal="center" vertical="center"/>
    </xf>
    <xf numFmtId="0" fontId="2" fillId="75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7" fillId="0" borderId="0" xfId="0" applyFont="1"/>
    <xf numFmtId="0" fontId="0" fillId="0" borderId="0" xfId="0" applyFill="1" applyBorder="1" applyAlignment="1">
      <alignment horizontal="centerContinuous"/>
    </xf>
    <xf numFmtId="0" fontId="0" fillId="0" borderId="47" xfId="0" applyFill="1" applyBorder="1" applyAlignment="1">
      <alignment horizontal="centerContinuous"/>
    </xf>
    <xf numFmtId="45" fontId="6" fillId="0" borderId="47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9" fillId="75" borderId="33" xfId="0" applyFont="1" applyFill="1" applyBorder="1" applyAlignment="1">
      <alignment horizontal="center" vertical="center" wrapText="1"/>
    </xf>
    <xf numFmtId="0" fontId="76" fillId="0" borderId="1" xfId="0" applyFont="1" applyBorder="1" applyAlignment="1">
      <alignment horizontal="center"/>
    </xf>
    <xf numFmtId="0" fontId="11" fillId="0" borderId="6" xfId="0" applyFont="1" applyBorder="1" applyAlignment="1">
      <alignment horizontal="centerContinuous"/>
    </xf>
    <xf numFmtId="0" fontId="74" fillId="0" borderId="1" xfId="0" applyFont="1" applyFill="1" applyBorder="1" applyAlignment="1">
      <alignment horizontal="center"/>
    </xf>
    <xf numFmtId="0" fontId="10" fillId="70" borderId="2" xfId="0" applyFont="1" applyFill="1" applyBorder="1" applyAlignment="1">
      <alignment horizontal="centerContinuous"/>
    </xf>
    <xf numFmtId="0" fontId="10" fillId="70" borderId="57" xfId="0" applyFont="1" applyFill="1" applyBorder="1" applyAlignment="1">
      <alignment horizontal="centerContinuous"/>
    </xf>
    <xf numFmtId="0" fontId="10" fillId="70" borderId="3" xfId="0" applyFont="1" applyFill="1" applyBorder="1" applyAlignment="1">
      <alignment horizontal="centerContinuous"/>
    </xf>
    <xf numFmtId="0" fontId="2" fillId="68" borderId="1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0" fontId="52" fillId="77" borderId="3" xfId="0" applyFont="1" applyFill="1" applyBorder="1" applyAlignment="1">
      <alignment horizontal="centerContinuous" vertical="center"/>
    </xf>
    <xf numFmtId="0" fontId="74" fillId="0" borderId="1" xfId="0" applyFont="1" applyBorder="1" applyAlignment="1">
      <alignment horizontal="center"/>
    </xf>
    <xf numFmtId="0" fontId="74" fillId="0" borderId="0" xfId="0" applyFont="1"/>
    <xf numFmtId="0" fontId="70" fillId="70" borderId="17" xfId="0" applyFont="1" applyFill="1" applyBorder="1" applyAlignment="1">
      <alignment horizontal="center" vertical="center" wrapText="1"/>
    </xf>
    <xf numFmtId="0" fontId="10" fillId="81" borderId="10" xfId="0" applyFont="1" applyFill="1" applyBorder="1" applyAlignment="1">
      <alignment horizontal="center" vertical="center" wrapText="1"/>
    </xf>
    <xf numFmtId="0" fontId="10" fillId="81" borderId="19" xfId="0" applyFont="1" applyFill="1" applyBorder="1" applyAlignment="1">
      <alignment horizontal="center" vertical="center" wrapText="1"/>
    </xf>
    <xf numFmtId="0" fontId="10" fillId="81" borderId="21" xfId="0" applyFont="1" applyFill="1" applyBorder="1" applyAlignment="1">
      <alignment horizontal="center" vertical="center" wrapText="1"/>
    </xf>
    <xf numFmtId="0" fontId="79" fillId="0" borderId="1" xfId="0" applyFont="1" applyFill="1" applyBorder="1" applyAlignment="1">
      <alignment horizontal="center"/>
    </xf>
    <xf numFmtId="0" fontId="79" fillId="0" borderId="1" xfId="0" applyFont="1" applyBorder="1" applyAlignment="1">
      <alignment horizontal="center"/>
    </xf>
    <xf numFmtId="0" fontId="80" fillId="59" borderId="17" xfId="0" applyFont="1" applyFill="1" applyBorder="1" applyAlignment="1">
      <alignment horizontal="center" vertical="center" wrapText="1"/>
    </xf>
    <xf numFmtId="0" fontId="6" fillId="0" borderId="54" xfId="0" applyFont="1" applyBorder="1"/>
    <xf numFmtId="0" fontId="6" fillId="0" borderId="55" xfId="0" applyFont="1" applyBorder="1"/>
    <xf numFmtId="0" fontId="10" fillId="81" borderId="18" xfId="0" applyFont="1" applyFill="1" applyBorder="1" applyAlignment="1">
      <alignment horizontal="center" vertical="center" wrapText="1"/>
    </xf>
    <xf numFmtId="0" fontId="10" fillId="81" borderId="9" xfId="0" applyFont="1" applyFill="1" applyBorder="1" applyAlignment="1">
      <alignment horizontal="center" vertical="center"/>
    </xf>
    <xf numFmtId="0" fontId="10" fillId="81" borderId="10" xfId="0" applyFont="1" applyFill="1" applyBorder="1" applyAlignment="1">
      <alignment horizontal="center" vertical="center"/>
    </xf>
    <xf numFmtId="0" fontId="10" fillId="81" borderId="11" xfId="0" applyFont="1" applyFill="1" applyBorder="1" applyAlignment="1">
      <alignment horizontal="center" vertical="center"/>
    </xf>
    <xf numFmtId="167" fontId="6" fillId="0" borderId="13" xfId="2" applyNumberFormat="1" applyFont="1" applyBorder="1" applyAlignment="1">
      <alignment horizontal="center" vertical="center" wrapText="1"/>
    </xf>
    <xf numFmtId="9" fontId="6" fillId="79" borderId="7" xfId="2" applyFont="1" applyFill="1" applyBorder="1" applyAlignment="1">
      <alignment horizontal="center" vertical="center" wrapText="1"/>
    </xf>
    <xf numFmtId="164" fontId="6" fillId="79" borderId="10" xfId="2" applyNumberFormat="1" applyFont="1" applyFill="1" applyBorder="1" applyAlignment="1">
      <alignment horizontal="center" vertical="center" wrapText="1"/>
    </xf>
    <xf numFmtId="9" fontId="6" fillId="79" borderId="13" xfId="2" quotePrefix="1" applyFont="1" applyFill="1" applyBorder="1" applyAlignment="1">
      <alignment horizontal="center" vertical="center" wrapText="1"/>
    </xf>
    <xf numFmtId="9" fontId="6" fillId="79" borderId="10" xfId="2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81" fillId="0" borderId="0" xfId="0" applyFont="1" applyBorder="1" applyAlignment="1">
      <alignment horizontal="center" vertical="center"/>
    </xf>
    <xf numFmtId="0" fontId="69" fillId="0" borderId="0" xfId="0" applyFont="1" applyBorder="1" applyAlignment="1">
      <alignment vertical="center"/>
    </xf>
    <xf numFmtId="0" fontId="53" fillId="0" borderId="11" xfId="0" applyFont="1" applyBorder="1" applyAlignment="1">
      <alignment horizontal="center" vertical="center"/>
    </xf>
    <xf numFmtId="0" fontId="53" fillId="0" borderId="71" xfId="0" applyFont="1" applyBorder="1" applyAlignment="1">
      <alignment horizontal="center" vertical="center"/>
    </xf>
    <xf numFmtId="0" fontId="54" fillId="0" borderId="51" xfId="0" applyFont="1" applyFill="1" applyBorder="1" applyAlignment="1">
      <alignment horizontal="left"/>
    </xf>
    <xf numFmtId="0" fontId="10" fillId="81" borderId="11" xfId="0" applyFont="1" applyFill="1" applyBorder="1" applyAlignment="1">
      <alignment horizontal="center" vertical="center" wrapText="1"/>
    </xf>
    <xf numFmtId="9" fontId="6" fillId="0" borderId="7" xfId="0" applyNumberFormat="1" applyFont="1" applyFill="1" applyBorder="1" applyAlignment="1">
      <alignment horizontal="center" vertical="center"/>
    </xf>
    <xf numFmtId="164" fontId="6" fillId="0" borderId="1" xfId="2" applyNumberFormat="1" applyFont="1" applyBorder="1" applyAlignment="1">
      <alignment horizontal="center" vertical="center"/>
    </xf>
    <xf numFmtId="1" fontId="6" fillId="0" borderId="1" xfId="2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4" fontId="6" fillId="0" borderId="1" xfId="2" quotePrefix="1" applyNumberFormat="1" applyFont="1" applyBorder="1" applyAlignment="1">
      <alignment horizontal="center" vertical="center"/>
    </xf>
    <xf numFmtId="9" fontId="6" fillId="0" borderId="1" xfId="2" applyNumberFormat="1" applyFont="1" applyBorder="1" applyAlignment="1">
      <alignment horizontal="center" vertical="center"/>
    </xf>
    <xf numFmtId="9" fontId="6" fillId="0" borderId="1" xfId="2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71" fillId="0" borderId="49" xfId="0" applyFont="1" applyFill="1" applyBorder="1"/>
    <xf numFmtId="0" fontId="53" fillId="0" borderId="76" xfId="0" applyFont="1" applyFill="1" applyBorder="1" applyAlignment="1">
      <alignment wrapText="1"/>
    </xf>
    <xf numFmtId="0" fontId="53" fillId="0" borderId="76" xfId="0" applyFont="1" applyFill="1" applyBorder="1"/>
    <xf numFmtId="0" fontId="53" fillId="0" borderId="77" xfId="0" applyFont="1" applyFill="1" applyBorder="1"/>
    <xf numFmtId="0" fontId="70" fillId="81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22" fontId="0" fillId="0" borderId="0" xfId="0" applyNumberFormat="1" applyFill="1" applyAlignment="1">
      <alignment horizontal="center" vertical="center"/>
    </xf>
    <xf numFmtId="21" fontId="0" fillId="0" borderId="0" xfId="0" applyNumberFormat="1" applyFill="1" applyAlignment="1">
      <alignment horizontal="center" vertical="center"/>
    </xf>
    <xf numFmtId="0" fontId="85" fillId="76" borderId="0" xfId="0" applyFont="1" applyFill="1" applyAlignment="1">
      <alignment horizontal="center" vertical="center"/>
    </xf>
    <xf numFmtId="0" fontId="0" fillId="76" borderId="0" xfId="0" applyFill="1"/>
    <xf numFmtId="0" fontId="85" fillId="76" borderId="0" xfId="0" applyFont="1" applyFill="1" applyBorder="1" applyAlignment="1">
      <alignment horizontal="center" vertical="center"/>
    </xf>
    <xf numFmtId="0" fontId="77" fillId="76" borderId="0" xfId="0" applyFont="1" applyFill="1"/>
    <xf numFmtId="164" fontId="51" fillId="82" borderId="1" xfId="0" applyNumberFormat="1" applyFont="1" applyFill="1" applyBorder="1" applyAlignment="1">
      <alignment horizontal="center" vertical="center"/>
    </xf>
    <xf numFmtId="0" fontId="87" fillId="81" borderId="1" xfId="0" applyFont="1" applyFill="1" applyBorder="1" applyAlignment="1">
      <alignment horizontal="center" vertical="center"/>
    </xf>
    <xf numFmtId="0" fontId="8" fillId="63" borderId="0" xfId="0" applyFont="1" applyFill="1" applyAlignment="1">
      <alignment horizontal="left"/>
    </xf>
    <xf numFmtId="0" fontId="7" fillId="63" borderId="0" xfId="0" applyFont="1" applyFill="1" applyBorder="1" applyAlignment="1">
      <alignment horizontal="left" vertical="center"/>
    </xf>
    <xf numFmtId="0" fontId="0" fillId="0" borderId="0" xfId="0" quotePrefix="1"/>
    <xf numFmtId="0" fontId="70" fillId="81" borderId="53" xfId="0" applyFont="1" applyFill="1" applyBorder="1" applyAlignment="1">
      <alignment horizontal="center" vertical="center" wrapText="1"/>
    </xf>
    <xf numFmtId="0" fontId="70" fillId="81" borderId="79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81" borderId="57" xfId="0" applyFill="1" applyBorder="1" applyAlignment="1">
      <alignment horizontal="centerContinuous" vertical="center"/>
    </xf>
    <xf numFmtId="0" fontId="0" fillId="81" borderId="3" xfId="0" applyFill="1" applyBorder="1" applyAlignment="1">
      <alignment horizontal="centerContinuous"/>
    </xf>
    <xf numFmtId="0" fontId="49" fillId="81" borderId="2" xfId="0" applyFont="1" applyFill="1" applyBorder="1" applyAlignment="1">
      <alignment horizontal="centerContinuous" vertical="center"/>
    </xf>
    <xf numFmtId="9" fontId="6" fillId="0" borderId="10" xfId="2" applyFont="1" applyFill="1" applyBorder="1" applyAlignment="1">
      <alignment horizontal="center" vertical="center" wrapText="1"/>
    </xf>
    <xf numFmtId="0" fontId="8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0" borderId="73" xfId="0" applyFont="1" applyFill="1" applyBorder="1" applyAlignment="1">
      <alignment horizontal="center" vertical="center" wrapText="1"/>
    </xf>
    <xf numFmtId="45" fontId="6" fillId="0" borderId="22" xfId="0" applyNumberFormat="1" applyFont="1" applyFill="1" applyBorder="1" applyAlignment="1">
      <alignment horizontal="center" vertical="center"/>
    </xf>
    <xf numFmtId="45" fontId="6" fillId="0" borderId="73" xfId="0" applyNumberFormat="1" applyFont="1" applyFill="1" applyBorder="1" applyAlignment="1">
      <alignment horizontal="center" vertical="center"/>
    </xf>
    <xf numFmtId="45" fontId="6" fillId="0" borderId="66" xfId="0" applyNumberFormat="1" applyFont="1" applyFill="1" applyBorder="1" applyAlignment="1">
      <alignment horizontal="center" vertical="center"/>
    </xf>
    <xf numFmtId="45" fontId="6" fillId="0" borderId="20" xfId="0" applyNumberFormat="1" applyFont="1" applyFill="1" applyBorder="1" applyAlignment="1">
      <alignment horizontal="center" vertical="center"/>
    </xf>
    <xf numFmtId="45" fontId="6" fillId="0" borderId="69" xfId="0" applyNumberFormat="1" applyFont="1" applyFill="1" applyBorder="1" applyAlignment="1">
      <alignment horizontal="center" vertical="center"/>
    </xf>
    <xf numFmtId="45" fontId="6" fillId="0" borderId="4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51" fillId="2" borderId="0" xfId="0" applyFont="1" applyFill="1" applyAlignment="1">
      <alignment vertical="center"/>
    </xf>
    <xf numFmtId="2" fontId="0" fillId="2" borderId="0" xfId="0" applyNumberFormat="1" applyFill="1" applyAlignment="1">
      <alignment vertical="center"/>
    </xf>
    <xf numFmtId="0" fontId="90" fillId="2" borderId="0" xfId="0" applyFont="1" applyFill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74" fillId="2" borderId="0" xfId="0" applyFont="1" applyFill="1" applyAlignment="1">
      <alignment horizontal="center" vertical="center"/>
    </xf>
    <xf numFmtId="0" fontId="74" fillId="2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164" fontId="0" fillId="63" borderId="0" xfId="0" applyNumberFormat="1" applyFill="1" applyBorder="1" applyAlignment="1">
      <alignment horizontal="center" vertical="center"/>
    </xf>
    <xf numFmtId="2" fontId="0" fillId="67" borderId="0" xfId="0" applyNumberFormat="1" applyFill="1" applyBorder="1" applyAlignment="1">
      <alignment horizontal="center" vertical="center"/>
    </xf>
    <xf numFmtId="164" fontId="0" fillId="67" borderId="0" xfId="0" applyNumberFormat="1" applyFill="1" applyBorder="1" applyAlignment="1">
      <alignment horizontal="center" vertical="center"/>
    </xf>
    <xf numFmtId="10" fontId="0" fillId="67" borderId="0" xfId="2" applyNumberFormat="1" applyFont="1" applyFill="1" applyBorder="1" applyAlignment="1">
      <alignment horizontal="center" vertical="center"/>
    </xf>
    <xf numFmtId="1" fontId="2" fillId="67" borderId="0" xfId="0" applyNumberFormat="1" applyFont="1" applyFill="1" applyBorder="1" applyAlignment="1">
      <alignment horizontal="center" vertical="center"/>
    </xf>
    <xf numFmtId="2" fontId="0" fillId="63" borderId="0" xfId="0" applyNumberForma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8" fillId="76" borderId="0" xfId="0" applyFont="1" applyFill="1" applyAlignment="1">
      <alignment horizontal="center"/>
    </xf>
    <xf numFmtId="9" fontId="70" fillId="81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6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1" fontId="0" fillId="0" borderId="0" xfId="0" applyNumberFormat="1"/>
    <xf numFmtId="0" fontId="73" fillId="70" borderId="23" xfId="0" applyFont="1" applyFill="1" applyBorder="1" applyAlignment="1">
      <alignment horizontal="centerContinuous" vertical="center"/>
    </xf>
    <xf numFmtId="0" fontId="65" fillId="0" borderId="55" xfId="0" applyFont="1" applyFill="1" applyBorder="1" applyAlignment="1">
      <alignment horizontal="centerContinuous" vertical="center"/>
    </xf>
    <xf numFmtId="9" fontId="51" fillId="82" borderId="1" xfId="2" applyFont="1" applyFill="1" applyBorder="1" applyAlignment="1">
      <alignment horizontal="center" vertical="center"/>
    </xf>
    <xf numFmtId="1" fontId="51" fillId="82" borderId="1" xfId="0" applyNumberFormat="1" applyFont="1" applyFill="1" applyBorder="1" applyAlignment="1">
      <alignment horizontal="center" vertical="center"/>
    </xf>
    <xf numFmtId="164" fontId="92" fillId="81" borderId="1" xfId="0" applyNumberFormat="1" applyFont="1" applyFill="1" applyBorder="1" applyAlignment="1" applyProtection="1">
      <alignment horizontal="center" vertical="center" wrapText="1"/>
      <protection locked="0"/>
    </xf>
    <xf numFmtId="165" fontId="0" fillId="63" borderId="1" xfId="0" applyNumberFormat="1" applyFill="1" applyBorder="1" applyAlignment="1" applyProtection="1">
      <alignment horizontal="center" vertical="center"/>
      <protection locked="0"/>
    </xf>
    <xf numFmtId="3" fontId="0" fillId="63" borderId="1" xfId="0" applyNumberFormat="1" applyFill="1" applyBorder="1" applyAlignment="1" applyProtection="1">
      <alignment horizontal="center" vertical="center"/>
      <protection locked="0"/>
    </xf>
    <xf numFmtId="3" fontId="51" fillId="82" borderId="1" xfId="0" applyNumberFormat="1" applyFont="1" applyFill="1" applyBorder="1" applyAlignment="1">
      <alignment horizontal="center" vertical="center"/>
    </xf>
    <xf numFmtId="0" fontId="49" fillId="82" borderId="1" xfId="0" applyFont="1" applyFill="1" applyBorder="1" applyAlignment="1">
      <alignment horizontal="center" vertical="center" wrapText="1"/>
    </xf>
    <xf numFmtId="165" fontId="77" fillId="63" borderId="1" xfId="0" applyNumberFormat="1" applyFont="1" applyFill="1" applyBorder="1" applyAlignment="1">
      <alignment vertical="center"/>
    </xf>
    <xf numFmtId="0" fontId="69" fillId="76" borderId="0" xfId="0" applyFont="1" applyFill="1" applyAlignment="1">
      <alignment horizontal="center"/>
    </xf>
    <xf numFmtId="0" fontId="67" fillId="76" borderId="0" xfId="0" applyFont="1" applyFill="1" applyAlignment="1">
      <alignment horizontal="center"/>
    </xf>
    <xf numFmtId="0" fontId="69" fillId="0" borderId="0" xfId="0" applyFont="1" applyAlignment="1">
      <alignment horizontal="center"/>
    </xf>
    <xf numFmtId="0" fontId="0" fillId="0" borderId="47" xfId="0" applyBorder="1"/>
    <xf numFmtId="0" fontId="0" fillId="0" borderId="22" xfId="0" applyBorder="1"/>
    <xf numFmtId="9" fontId="6" fillId="3" borderId="7" xfId="2" applyFont="1" applyFill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 wrapText="1"/>
    </xf>
    <xf numFmtId="0" fontId="53" fillId="0" borderId="77" xfId="0" applyFont="1" applyBorder="1" applyAlignment="1">
      <alignment horizontal="center" vertical="center"/>
    </xf>
    <xf numFmtId="0" fontId="5" fillId="0" borderId="80" xfId="0" applyFont="1" applyFill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0" fontId="5" fillId="0" borderId="50" xfId="0" applyFont="1" applyFill="1" applyBorder="1" applyAlignment="1">
      <alignment horizontal="center" vertical="center" wrapText="1"/>
    </xf>
    <xf numFmtId="0" fontId="3" fillId="0" borderId="78" xfId="0" applyFont="1" applyFill="1" applyBorder="1" applyAlignment="1">
      <alignment horizontal="centerContinuous" vertical="center" wrapText="1"/>
    </xf>
    <xf numFmtId="9" fontId="6" fillId="0" borderId="76" xfId="2" quotePrefix="1" applyFont="1" applyFill="1" applyBorder="1" applyAlignment="1">
      <alignment horizontal="centerContinuous" vertical="center" wrapText="1"/>
    </xf>
    <xf numFmtId="167" fontId="6" fillId="0" borderId="81" xfId="2" applyNumberFormat="1" applyFont="1" applyFill="1" applyBorder="1" applyAlignment="1">
      <alignment horizontal="centerContinuous" vertical="center" wrapText="1"/>
    </xf>
    <xf numFmtId="164" fontId="0" fillId="0" borderId="1" xfId="0" applyNumberForma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0" fillId="81" borderId="14" xfId="0" applyFont="1" applyFill="1" applyBorder="1" applyAlignment="1">
      <alignment horizontal="center" vertical="center" wrapText="1"/>
    </xf>
    <xf numFmtId="0" fontId="6" fillId="0" borderId="1" xfId="0" applyFont="1" applyBorder="1"/>
    <xf numFmtId="45" fontId="6" fillId="0" borderId="13" xfId="0" applyNumberFormat="1" applyFont="1" applyFill="1" applyBorder="1" applyAlignment="1">
      <alignment horizontal="center" vertical="center"/>
    </xf>
    <xf numFmtId="0" fontId="0" fillId="0" borderId="50" xfId="0" applyBorder="1" applyAlignment="1">
      <alignment horizontal="centerContinuous" vertical="center" wrapText="1"/>
    </xf>
    <xf numFmtId="0" fontId="6" fillId="0" borderId="53" xfId="0" applyFont="1" applyBorder="1" applyAlignment="1">
      <alignment horizontal="centerContinuous" vertical="center" wrapText="1"/>
    </xf>
    <xf numFmtId="9" fontId="6" fillId="0" borderId="53" xfId="0" applyNumberFormat="1" applyFont="1" applyBorder="1" applyAlignment="1">
      <alignment horizontal="center" vertical="center" wrapText="1"/>
    </xf>
    <xf numFmtId="0" fontId="89" fillId="0" borderId="7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165" fontId="0" fillId="0" borderId="1" xfId="0" applyNumberFormat="1" applyFill="1" applyBorder="1" applyAlignment="1" applyProtection="1">
      <alignment horizontal="center" vertical="center"/>
      <protection locked="0"/>
    </xf>
    <xf numFmtId="3" fontId="0" fillId="0" borderId="1" xfId="0" applyNumberForma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 vertical="center"/>
      <protection locked="0"/>
    </xf>
    <xf numFmtId="0" fontId="76" fillId="77" borderId="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81" borderId="16" xfId="0" applyFont="1" applyFill="1" applyBorder="1" applyAlignment="1">
      <alignment horizontal="center" vertical="center" wrapText="1"/>
    </xf>
    <xf numFmtId="0" fontId="51" fillId="78" borderId="0" xfId="0" applyFont="1" applyFill="1" applyBorder="1"/>
    <xf numFmtId="0" fontId="51" fillId="70" borderId="0" xfId="0" applyFont="1" applyFill="1" applyBorder="1"/>
    <xf numFmtId="0" fontId="0" fillId="66" borderId="0" xfId="0" applyFill="1" applyBorder="1"/>
    <xf numFmtId="0" fontId="51" fillId="62" borderId="0" xfId="0" applyFont="1" applyFill="1" applyBorder="1"/>
    <xf numFmtId="3" fontId="6" fillId="0" borderId="10" xfId="0" applyNumberFormat="1" applyFont="1" applyBorder="1" applyAlignment="1">
      <alignment horizontal="center" vertical="center"/>
    </xf>
    <xf numFmtId="0" fontId="0" fillId="63" borderId="65" xfId="0" applyFont="1" applyFill="1" applyBorder="1" applyAlignment="1"/>
    <xf numFmtId="0" fontId="0" fillId="63" borderId="63" xfId="0" applyFont="1" applyFill="1" applyBorder="1" applyAlignment="1">
      <alignment horizontal="center" wrapText="1"/>
    </xf>
    <xf numFmtId="0" fontId="0" fillId="63" borderId="63" xfId="0" applyFont="1" applyFill="1" applyBorder="1" applyAlignment="1"/>
    <xf numFmtId="0" fontId="0" fillId="63" borderId="63" xfId="0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" fontId="77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textRotation="90"/>
    </xf>
    <xf numFmtId="0" fontId="0" fillId="0" borderId="0" xfId="0"/>
    <xf numFmtId="0" fontId="52" fillId="0" borderId="0" xfId="0" applyFont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textRotation="90"/>
    </xf>
    <xf numFmtId="169" fontId="84" fillId="0" borderId="0" xfId="0" applyNumberFormat="1" applyFont="1"/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81" borderId="21" xfId="0" applyFont="1" applyFill="1" applyBorder="1" applyAlignment="1">
      <alignment horizontal="center" vertical="center" wrapText="1"/>
    </xf>
    <xf numFmtId="0" fontId="10" fillId="81" borderId="1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4" fillId="0" borderId="10" xfId="0" applyNumberFormat="1" applyFont="1" applyFill="1" applyBorder="1" applyAlignment="1">
      <alignment horizontal="center" vertical="center"/>
    </xf>
    <xf numFmtId="0" fontId="79" fillId="0" borderId="0" xfId="0" applyFont="1"/>
    <xf numFmtId="0" fontId="98" fillId="0" borderId="0" xfId="0" applyFont="1"/>
    <xf numFmtId="0" fontId="6" fillId="0" borderId="0" xfId="0" applyFont="1" applyAlignment="1">
      <alignment horizontal="center"/>
    </xf>
    <xf numFmtId="0" fontId="10" fillId="70" borderId="57" xfId="0" applyFont="1" applyFill="1" applyBorder="1" applyAlignment="1">
      <alignment horizontal="center"/>
    </xf>
    <xf numFmtId="0" fontId="10" fillId="70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1" fontId="6" fillId="0" borderId="20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22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6" fillId="0" borderId="47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0" fillId="74" borderId="3" xfId="0" applyFill="1" applyBorder="1" applyAlignment="1">
      <alignment horizontal="centerContinuous"/>
    </xf>
    <xf numFmtId="0" fontId="0" fillId="74" borderId="2" xfId="0" applyFill="1" applyBorder="1" applyAlignment="1">
      <alignment horizontal="centerContinuous"/>
    </xf>
    <xf numFmtId="0" fontId="0" fillId="74" borderId="0" xfId="0" applyFill="1" applyBorder="1" applyAlignment="1">
      <alignment horizontal="left"/>
    </xf>
    <xf numFmtId="0" fontId="0" fillId="0" borderId="13" xfId="0" applyBorder="1"/>
    <xf numFmtId="0" fontId="0" fillId="0" borderId="52" xfId="0" applyBorder="1"/>
    <xf numFmtId="0" fontId="49" fillId="81" borderId="49" xfId="0" applyFont="1" applyFill="1" applyBorder="1" applyAlignment="1">
      <alignment horizontal="centerContinuous" vertical="center" wrapText="1"/>
    </xf>
    <xf numFmtId="0" fontId="10" fillId="81" borderId="76" xfId="0" applyFont="1" applyFill="1" applyBorder="1" applyAlignment="1">
      <alignment horizontal="centerContinuous" vertical="center" wrapText="1"/>
    </xf>
    <xf numFmtId="0" fontId="10" fillId="81" borderId="76" xfId="0" applyFont="1" applyFill="1" applyBorder="1" applyAlignment="1">
      <alignment horizontal="center" vertical="center" wrapText="1"/>
    </xf>
    <xf numFmtId="0" fontId="49" fillId="81" borderId="77" xfId="0" applyFont="1" applyFill="1" applyBorder="1" applyAlignment="1">
      <alignment horizontal="center" vertical="center" wrapText="1"/>
    </xf>
    <xf numFmtId="0" fontId="10" fillId="81" borderId="82" xfId="0" applyFont="1" applyFill="1" applyBorder="1" applyAlignment="1">
      <alignment horizontal="center" vertical="center" wrapText="1"/>
    </xf>
    <xf numFmtId="0" fontId="10" fillId="81" borderId="82" xfId="0" applyFont="1" applyFill="1" applyBorder="1" applyAlignment="1">
      <alignment horizontal="centerContinuous" vertical="center" wrapText="1"/>
    </xf>
    <xf numFmtId="0" fontId="10" fillId="81" borderId="67" xfId="0" applyFont="1" applyFill="1" applyBorder="1" applyAlignment="1">
      <alignment horizontal="centerContinuous" vertical="center" wrapText="1"/>
    </xf>
    <xf numFmtId="0" fontId="56" fillId="0" borderId="0" xfId="0" applyFont="1" applyBorder="1"/>
    <xf numFmtId="0" fontId="56" fillId="0" borderId="0" xfId="0" applyFont="1" applyBorder="1" applyAlignment="1">
      <alignment horizontal="left"/>
    </xf>
    <xf numFmtId="45" fontId="53" fillId="0" borderId="10" xfId="0" applyNumberFormat="1" applyFont="1" applyFill="1" applyBorder="1" applyAlignment="1">
      <alignment horizontal="center" vertical="center"/>
    </xf>
    <xf numFmtId="9" fontId="53" fillId="0" borderId="11" xfId="2" applyNumberFormat="1" applyFont="1" applyFill="1" applyBorder="1" applyAlignment="1">
      <alignment horizontal="center" vertical="center"/>
    </xf>
    <xf numFmtId="45" fontId="53" fillId="0" borderId="1" xfId="0" applyNumberFormat="1" applyFont="1" applyFill="1" applyBorder="1" applyAlignment="1">
      <alignment horizontal="center" vertical="center"/>
    </xf>
    <xf numFmtId="9" fontId="53" fillId="0" borderId="5" xfId="2" applyNumberFormat="1" applyFont="1" applyFill="1" applyBorder="1" applyAlignment="1">
      <alignment horizontal="center" vertical="center"/>
    </xf>
    <xf numFmtId="45" fontId="71" fillId="61" borderId="7" xfId="0" applyNumberFormat="1" applyFont="1" applyFill="1" applyBorder="1" applyAlignment="1">
      <alignment horizontal="center" vertical="center"/>
    </xf>
    <xf numFmtId="9" fontId="71" fillId="61" borderId="8" xfId="2" applyNumberFormat="1" applyFont="1" applyFill="1" applyBorder="1" applyAlignment="1">
      <alignment horizontal="center" vertical="center"/>
    </xf>
    <xf numFmtId="0" fontId="0" fillId="74" borderId="1" xfId="0" applyFill="1" applyBorder="1" applyAlignment="1">
      <alignment horizontal="centerContinuous"/>
    </xf>
    <xf numFmtId="0" fontId="2" fillId="0" borderId="17" xfId="0" applyFont="1" applyFill="1" applyBorder="1" applyAlignment="1">
      <alignment horizontal="center" vertical="center" wrapText="1"/>
    </xf>
    <xf numFmtId="0" fontId="0" fillId="62" borderId="13" xfId="0" applyFill="1" applyBorder="1"/>
    <xf numFmtId="0" fontId="0" fillId="62" borderId="52" xfId="0" applyFill="1" applyBorder="1"/>
    <xf numFmtId="0" fontId="0" fillId="74" borderId="20" xfId="0" applyFill="1" applyBorder="1" applyAlignment="1">
      <alignment horizontal="centerContinuous"/>
    </xf>
    <xf numFmtId="0" fontId="2" fillId="0" borderId="2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45" fontId="6" fillId="0" borderId="52" xfId="0" applyNumberFormat="1" applyFont="1" applyFill="1" applyBorder="1" applyAlignment="1">
      <alignment horizontal="center" vertical="center"/>
    </xf>
    <xf numFmtId="0" fontId="51" fillId="81" borderId="0" xfId="0" applyFont="1" applyFill="1" applyBorder="1"/>
    <xf numFmtId="0" fontId="99" fillId="0" borderId="0" xfId="0" applyFont="1"/>
    <xf numFmtId="0" fontId="65" fillId="0" borderId="72" xfId="0" applyFont="1" applyBorder="1" applyAlignment="1">
      <alignment horizontal="centerContinuous" vertical="center"/>
    </xf>
    <xf numFmtId="0" fontId="65" fillId="0" borderId="75" xfId="0" applyFont="1" applyBorder="1" applyAlignment="1">
      <alignment horizontal="centerContinuous" vertical="center"/>
    </xf>
    <xf numFmtId="0" fontId="65" fillId="0" borderId="55" xfId="0" applyFont="1" applyBorder="1" applyAlignment="1">
      <alignment horizontal="centerContinuous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9" fontId="6" fillId="0" borderId="0" xfId="2" applyFont="1" applyFill="1" applyBorder="1" applyAlignment="1">
      <alignment horizontal="center" vertical="center" wrapText="1"/>
    </xf>
    <xf numFmtId="0" fontId="10" fillId="70" borderId="1" xfId="0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/>
    </xf>
    <xf numFmtId="0" fontId="10" fillId="81" borderId="1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00" fillId="86" borderId="34" xfId="0" applyFont="1" applyFill="1" applyBorder="1" applyAlignment="1">
      <alignment horizontal="left" vertical="center"/>
    </xf>
    <xf numFmtId="0" fontId="100" fillId="86" borderId="23" xfId="0" applyFont="1" applyFill="1" applyBorder="1" applyAlignment="1">
      <alignment horizontal="right" vertical="center"/>
    </xf>
    <xf numFmtId="0" fontId="101" fillId="66" borderId="35" xfId="0" applyFont="1" applyFill="1" applyBorder="1" applyAlignment="1">
      <alignment horizontal="left" vertical="center"/>
    </xf>
    <xf numFmtId="0" fontId="6" fillId="66" borderId="56" xfId="0" applyFont="1" applyFill="1" applyBorder="1" applyAlignment="1">
      <alignment horizontal="center"/>
    </xf>
    <xf numFmtId="0" fontId="6" fillId="75" borderId="4" xfId="0" applyFont="1" applyFill="1" applyBorder="1" applyAlignment="1">
      <alignment horizontal="center" vertical="center"/>
    </xf>
    <xf numFmtId="0" fontId="6" fillId="75" borderId="6" xfId="0" applyFont="1" applyFill="1" applyBorder="1" applyAlignment="1">
      <alignment horizontal="center" vertical="center"/>
    </xf>
    <xf numFmtId="0" fontId="10" fillId="7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6" fillId="0" borderId="17" xfId="0" applyFont="1" applyBorder="1"/>
    <xf numFmtId="9" fontId="6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0" fontId="6" fillId="0" borderId="0" xfId="0" applyFont="1" applyFill="1" applyAlignment="1">
      <alignment horizontal="right" vertical="center"/>
    </xf>
    <xf numFmtId="1" fontId="102" fillId="0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76" fillId="0" borderId="1" xfId="0" applyFont="1" applyFill="1" applyBorder="1" applyAlignment="1">
      <alignment horizontal="center" vertical="center"/>
    </xf>
    <xf numFmtId="0" fontId="10" fillId="70" borderId="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3" fontId="4" fillId="0" borderId="17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0" fillId="81" borderId="16" xfId="0" applyFont="1" applyFill="1" applyBorder="1" applyAlignment="1">
      <alignment horizontal="center" vertical="center" wrapText="1"/>
    </xf>
    <xf numFmtId="0" fontId="10" fillId="81" borderId="15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11" fillId="0" borderId="17" xfId="0" applyNumberFormat="1" applyFont="1" applyBorder="1" applyAlignment="1">
      <alignment horizontal="center"/>
    </xf>
    <xf numFmtId="1" fontId="6" fillId="0" borderId="17" xfId="0" applyNumberFormat="1" applyFont="1" applyBorder="1" applyAlignment="1">
      <alignment horizontal="center"/>
    </xf>
    <xf numFmtId="9" fontId="6" fillId="0" borderId="17" xfId="2" applyFont="1" applyBorder="1" applyAlignment="1">
      <alignment horizontal="center"/>
    </xf>
    <xf numFmtId="0" fontId="52" fillId="27" borderId="2" xfId="0" applyFont="1" applyFill="1" applyBorder="1" applyAlignment="1">
      <alignment horizontal="centerContinuous"/>
    </xf>
    <xf numFmtId="0" fontId="52" fillId="87" borderId="2" xfId="0" applyFont="1" applyFill="1" applyBorder="1" applyAlignment="1">
      <alignment horizontal="centerContinuous"/>
    </xf>
    <xf numFmtId="0" fontId="52" fillId="87" borderId="57" xfId="0" applyFont="1" applyFill="1" applyBorder="1" applyAlignment="1">
      <alignment horizontal="centerContinuous"/>
    </xf>
    <xf numFmtId="0" fontId="52" fillId="87" borderId="3" xfId="0" applyFont="1" applyFill="1" applyBorder="1" applyAlignment="1">
      <alignment horizontal="centerContinuous"/>
    </xf>
    <xf numFmtId="0" fontId="0" fillId="87" borderId="1" xfId="0" applyFill="1" applyBorder="1" applyAlignment="1">
      <alignment horizontal="center"/>
    </xf>
    <xf numFmtId="0" fontId="2" fillId="68" borderId="1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1" xfId="0" applyFont="1" applyBorder="1" applyAlignment="1"/>
    <xf numFmtId="0" fontId="76" fillId="0" borderId="1" xfId="0" applyFont="1" applyBorder="1"/>
    <xf numFmtId="0" fontId="67" fillId="76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2" fillId="68" borderId="2" xfId="0" applyFont="1" applyFill="1" applyBorder="1" applyAlignment="1">
      <alignment horizontal="centerContinuous"/>
    </xf>
    <xf numFmtId="0" fontId="2" fillId="68" borderId="57" xfId="0" applyFont="1" applyFill="1" applyBorder="1" applyAlignment="1">
      <alignment horizontal="centerContinuous"/>
    </xf>
    <xf numFmtId="0" fontId="2" fillId="68" borderId="3" xfId="0" applyFont="1" applyFill="1" applyBorder="1" applyAlignment="1">
      <alignment horizontal="centerContinuous"/>
    </xf>
    <xf numFmtId="0" fontId="74" fillId="0" borderId="1" xfId="0" applyFont="1" applyBorder="1" applyAlignment="1">
      <alignment horizontal="left"/>
    </xf>
    <xf numFmtId="0" fontId="49" fillId="83" borderId="1" xfId="0" applyFont="1" applyFill="1" applyBorder="1" applyAlignment="1">
      <alignment horizontal="center" vertical="center" wrapText="1"/>
    </xf>
    <xf numFmtId="0" fontId="49" fillId="70" borderId="1" xfId="0" applyFont="1" applyFill="1" applyBorder="1" applyAlignment="1">
      <alignment horizontal="center" vertical="center" wrapText="1"/>
    </xf>
    <xf numFmtId="0" fontId="104" fillId="70" borderId="2" xfId="0" applyFont="1" applyFill="1" applyBorder="1" applyAlignment="1">
      <alignment horizontal="centerContinuous" vertical="center"/>
    </xf>
    <xf numFmtId="0" fontId="104" fillId="70" borderId="3" xfId="0" applyFont="1" applyFill="1" applyBorder="1" applyAlignment="1">
      <alignment horizontal="center" vertical="center"/>
    </xf>
    <xf numFmtId="0" fontId="49" fillId="70" borderId="17" xfId="0" applyFont="1" applyFill="1" applyBorder="1" applyAlignment="1">
      <alignment horizontal="left" vertical="center" wrapText="1"/>
    </xf>
    <xf numFmtId="0" fontId="49" fillId="70" borderId="17" xfId="0" applyFont="1" applyFill="1" applyBorder="1" applyAlignment="1">
      <alignment horizontal="center" vertical="center" wrapText="1"/>
    </xf>
    <xf numFmtId="0" fontId="76" fillId="0" borderId="1" xfId="0" applyFont="1" applyBorder="1" applyAlignment="1">
      <alignment horizontal="left" vertical="center" wrapText="1"/>
    </xf>
    <xf numFmtId="0" fontId="76" fillId="0" borderId="1" xfId="0" applyFont="1" applyBorder="1" applyAlignment="1">
      <alignment horizontal="center" vertical="center" wrapText="1"/>
    </xf>
    <xf numFmtId="0" fontId="76" fillId="0" borderId="1" xfId="0" applyFont="1" applyBorder="1" applyAlignment="1">
      <alignment horizontal="center" vertical="center"/>
    </xf>
    <xf numFmtId="0" fontId="2" fillId="80" borderId="7" xfId="0" quotePrefix="1" applyFont="1" applyFill="1" applyBorder="1" applyAlignment="1">
      <alignment horizontal="left" vertical="center"/>
    </xf>
    <xf numFmtId="0" fontId="55" fillId="61" borderId="6" xfId="0" quotePrefix="1" applyFont="1" applyFill="1" applyBorder="1" applyAlignment="1">
      <alignment horizontal="center"/>
    </xf>
    <xf numFmtId="0" fontId="78" fillId="72" borderId="0" xfId="0" applyFont="1" applyFill="1" applyAlignment="1">
      <alignment horizontal="center"/>
    </xf>
    <xf numFmtId="0" fontId="5" fillId="0" borderId="1" xfId="0" applyFont="1" applyBorder="1" applyAlignment="1">
      <alignment horizontal="left" vertical="center" wrapText="1"/>
    </xf>
    <xf numFmtId="0" fontId="74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10" fillId="81" borderId="10" xfId="0" applyFont="1" applyFill="1" applyBorder="1" applyAlignment="1">
      <alignment horizontal="center" vertical="center" wrapText="1"/>
    </xf>
    <xf numFmtId="0" fontId="10" fillId="81" borderId="11" xfId="0" applyFont="1" applyFill="1" applyBorder="1" applyAlignment="1">
      <alignment horizontal="center" vertical="center" wrapText="1"/>
    </xf>
    <xf numFmtId="0" fontId="0" fillId="0" borderId="69" xfId="0" applyBorder="1"/>
    <xf numFmtId="0" fontId="2" fillId="59" borderId="1" xfId="0" applyFon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105" fillId="0" borderId="0" xfId="0" applyFont="1" applyAlignment="1">
      <alignment vertical="center"/>
    </xf>
    <xf numFmtId="0" fontId="52" fillId="75" borderId="1" xfId="0" applyFont="1" applyFill="1" applyBorder="1" applyAlignment="1">
      <alignment horizontal="centerContinuous" vertical="center"/>
    </xf>
    <xf numFmtId="0" fontId="52" fillId="0" borderId="0" xfId="0" applyFont="1" applyFill="1" applyBorder="1" applyAlignment="1">
      <alignment horizontal="centerContinuous" vertical="center"/>
    </xf>
    <xf numFmtId="3" fontId="4" fillId="68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13" fillId="0" borderId="0" xfId="175"/>
    <xf numFmtId="164" fontId="74" fillId="0" borderId="1" xfId="0" applyNumberFormat="1" applyFont="1" applyBorder="1" applyAlignment="1">
      <alignment horizontal="center"/>
    </xf>
    <xf numFmtId="164" fontId="74" fillId="0" borderId="0" xfId="0" applyNumberFormat="1" applyFont="1"/>
    <xf numFmtId="0" fontId="106" fillId="70" borderId="2" xfId="0" applyFont="1" applyFill="1" applyBorder="1" applyAlignment="1">
      <alignment horizontal="centerContinuous" vertical="center"/>
    </xf>
    <xf numFmtId="0" fontId="6" fillId="0" borderId="0" xfId="0" applyFont="1" applyFill="1" applyAlignment="1">
      <alignment horizontal="left" vertical="center"/>
    </xf>
    <xf numFmtId="0" fontId="94" fillId="0" borderId="0" xfId="0" applyFont="1" applyFill="1" applyAlignment="1">
      <alignment vertical="center"/>
    </xf>
    <xf numFmtId="0" fontId="94" fillId="0" borderId="0" xfId="0" applyFont="1" applyFill="1" applyAlignment="1">
      <alignment horizontal="centerContinuous" vertical="center"/>
    </xf>
    <xf numFmtId="0" fontId="84" fillId="0" borderId="0" xfId="0" applyFont="1" applyFill="1" applyAlignment="1">
      <alignment horizontal="left" vertical="center"/>
    </xf>
    <xf numFmtId="0" fontId="96" fillId="0" borderId="0" xfId="0" applyFont="1" applyFill="1" applyAlignment="1">
      <alignment horizontal="center" vertical="top"/>
    </xf>
    <xf numFmtId="169" fontId="97" fillId="0" borderId="34" xfId="0" applyNumberFormat="1" applyFont="1" applyFill="1" applyBorder="1" applyAlignment="1">
      <alignment horizontal="center" vertical="center"/>
    </xf>
    <xf numFmtId="169" fontId="97" fillId="0" borderId="33" xfId="0" applyNumberFormat="1" applyFont="1" applyFill="1" applyBorder="1" applyAlignment="1">
      <alignment horizontal="center" vertical="center"/>
    </xf>
    <xf numFmtId="169" fontId="97" fillId="0" borderId="23" xfId="0" applyNumberFormat="1" applyFont="1" applyFill="1" applyBorder="1" applyAlignment="1">
      <alignment horizontal="center" vertical="center"/>
    </xf>
    <xf numFmtId="169" fontId="97" fillId="0" borderId="0" xfId="0" applyNumberFormat="1" applyFont="1" applyFill="1" applyBorder="1" applyAlignment="1">
      <alignment horizontal="center" vertical="center"/>
    </xf>
    <xf numFmtId="169" fontId="97" fillId="0" borderId="0" xfId="0" applyNumberFormat="1" applyFont="1" applyFill="1" applyAlignment="1">
      <alignment horizontal="center" vertical="center"/>
    </xf>
    <xf numFmtId="18" fontId="5" fillId="0" borderId="0" xfId="0" applyNumberFormat="1" applyFont="1" applyFill="1" applyAlignment="1">
      <alignment horizontal="center"/>
    </xf>
    <xf numFmtId="169" fontId="97" fillId="0" borderId="35" xfId="0" applyNumberFormat="1" applyFont="1" applyFill="1" applyBorder="1" applyAlignment="1">
      <alignment horizontal="center" vertical="center"/>
    </xf>
    <xf numFmtId="169" fontId="97" fillId="0" borderId="56" xfId="0" applyNumberFormat="1" applyFont="1" applyFill="1" applyBorder="1" applyAlignment="1">
      <alignment horizontal="center" vertical="center"/>
    </xf>
    <xf numFmtId="169" fontId="97" fillId="0" borderId="51" xfId="0" applyNumberFormat="1" applyFont="1" applyFill="1" applyBorder="1" applyAlignment="1">
      <alignment horizontal="center" vertical="center"/>
    </xf>
    <xf numFmtId="169" fontId="97" fillId="0" borderId="54" xfId="0" applyNumberFormat="1" applyFont="1" applyFill="1" applyBorder="1" applyAlignment="1">
      <alignment horizontal="center" vertical="center"/>
    </xf>
    <xf numFmtId="169" fontId="97" fillId="0" borderId="55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95" fillId="0" borderId="0" xfId="0" applyFont="1" applyFill="1" applyAlignment="1">
      <alignment vertical="center" textRotation="90"/>
    </xf>
    <xf numFmtId="0" fontId="107" fillId="0" borderId="0" xfId="0" applyFont="1" applyFill="1" applyAlignment="1">
      <alignment horizontal="centerContinuous" vertical="center"/>
    </xf>
    <xf numFmtId="0" fontId="107" fillId="0" borderId="0" xfId="0" applyFont="1" applyFill="1" applyAlignment="1">
      <alignment vertical="center"/>
    </xf>
    <xf numFmtId="18" fontId="96" fillId="0" borderId="0" xfId="0" applyNumberFormat="1" applyFont="1" applyFill="1" applyAlignment="1">
      <alignment horizontal="center" vertical="center" textRotation="90"/>
    </xf>
    <xf numFmtId="0" fontId="96" fillId="0" borderId="0" xfId="0" applyFont="1" applyFill="1" applyAlignment="1">
      <alignment horizontal="center" vertical="center" textRotation="90"/>
    </xf>
    <xf numFmtId="0" fontId="66" fillId="63" borderId="1" xfId="0" applyFont="1" applyFill="1" applyBorder="1" applyAlignment="1">
      <alignment horizontal="centerContinuous" vertical="center"/>
    </xf>
    <xf numFmtId="0" fontId="74" fillId="63" borderId="1" xfId="0" applyFont="1" applyFill="1" applyBorder="1" applyAlignment="1">
      <alignment horizontal="center" vertical="center"/>
    </xf>
    <xf numFmtId="0" fontId="74" fillId="63" borderId="1" xfId="0" applyFont="1" applyFill="1" applyBorder="1" applyAlignment="1">
      <alignment vertical="center"/>
    </xf>
    <xf numFmtId="0" fontId="76" fillId="63" borderId="1" xfId="0" applyFont="1" applyFill="1" applyBorder="1" applyAlignment="1">
      <alignment vertical="center"/>
    </xf>
    <xf numFmtId="0" fontId="76" fillId="63" borderId="1" xfId="0" applyFont="1" applyFill="1" applyBorder="1" applyAlignment="1">
      <alignment horizontal="center" vertical="center"/>
    </xf>
    <xf numFmtId="0" fontId="74" fillId="63" borderId="1" xfId="0" applyFont="1" applyFill="1" applyBorder="1" applyAlignment="1">
      <alignment horizontal="left" vertical="center"/>
    </xf>
    <xf numFmtId="0" fontId="0" fillId="74" borderId="0" xfId="0" applyFill="1" applyAlignment="1">
      <alignment vertical="center"/>
    </xf>
    <xf numFmtId="0" fontId="0" fillId="74" borderId="0" xfId="0" applyFill="1" applyAlignment="1">
      <alignment vertical="center" wrapText="1"/>
    </xf>
    <xf numFmtId="0" fontId="53" fillId="0" borderId="5" xfId="0" applyFont="1" applyBorder="1" applyAlignment="1">
      <alignment horizontal="center" vertical="center"/>
    </xf>
    <xf numFmtId="0" fontId="10" fillId="81" borderId="10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0" fontId="74" fillId="87" borderId="0" xfId="0" applyFont="1" applyFill="1" applyAlignment="1">
      <alignment horizontal="center" vertical="center"/>
    </xf>
    <xf numFmtId="0" fontId="2" fillId="59" borderId="57" xfId="0" applyFont="1" applyFill="1" applyBorder="1" applyAlignment="1">
      <alignment horizontal="left" vertical="center"/>
    </xf>
    <xf numFmtId="0" fontId="85" fillId="87" borderId="0" xfId="0" applyFont="1" applyFill="1" applyAlignment="1">
      <alignment horizontal="center" vertical="center"/>
    </xf>
    <xf numFmtId="0" fontId="78" fillId="0" borderId="0" xfId="0" applyFont="1" applyFill="1" applyAlignment="1">
      <alignment horizontal="center"/>
    </xf>
    <xf numFmtId="0" fontId="78" fillId="0" borderId="0" xfId="0" applyFont="1" applyFill="1" applyAlignment="1">
      <alignment horizontal="left"/>
    </xf>
    <xf numFmtId="0" fontId="67" fillId="0" borderId="0" xfId="0" applyFont="1" applyFill="1" applyAlignment="1">
      <alignment horizontal="center"/>
    </xf>
    <xf numFmtId="0" fontId="108" fillId="77" borderId="1" xfId="0" applyFont="1" applyFill="1" applyBorder="1" applyAlignment="1">
      <alignment horizontal="center" vertical="center"/>
    </xf>
    <xf numFmtId="0" fontId="79" fillId="77" borderId="8" xfId="0" applyFont="1" applyFill="1" applyBorder="1" applyAlignment="1">
      <alignment horizontal="center" vertical="center"/>
    </xf>
    <xf numFmtId="0" fontId="79" fillId="77" borderId="5" xfId="0" applyFont="1" applyFill="1" applyBorder="1" applyAlignment="1">
      <alignment horizontal="center" vertical="center"/>
    </xf>
    <xf numFmtId="2" fontId="93" fillId="0" borderId="0" xfId="0" applyNumberFormat="1" applyFont="1" applyFill="1" applyAlignment="1">
      <alignment horizontal="center" vertical="center"/>
    </xf>
    <xf numFmtId="2" fontId="93" fillId="0" borderId="1" xfId="0" applyNumberFormat="1" applyFont="1" applyFill="1" applyBorder="1" applyAlignment="1">
      <alignment horizontal="center" vertical="center"/>
    </xf>
    <xf numFmtId="0" fontId="70" fillId="82" borderId="1" xfId="0" applyFont="1" applyFill="1" applyBorder="1" applyAlignment="1">
      <alignment horizontal="center" vertical="center"/>
    </xf>
    <xf numFmtId="0" fontId="70" fillId="82" borderId="1" xfId="0" applyFont="1" applyFill="1" applyBorder="1" applyAlignment="1">
      <alignment horizontal="center" vertical="center" wrapText="1"/>
    </xf>
    <xf numFmtId="1" fontId="79" fillId="77" borderId="1" xfId="0" applyNumberFormat="1" applyFont="1" applyFill="1" applyBorder="1" applyAlignment="1">
      <alignment horizontal="center" vertical="center"/>
    </xf>
    <xf numFmtId="164" fontId="6" fillId="0" borderId="7" xfId="2" quotePrefix="1" applyNumberFormat="1" applyFont="1" applyBorder="1" applyAlignment="1">
      <alignment horizontal="center" vertical="center"/>
    </xf>
    <xf numFmtId="9" fontId="6" fillId="0" borderId="7" xfId="2" applyNumberFormat="1" applyFont="1" applyBorder="1" applyAlignment="1">
      <alignment horizontal="center" vertical="center"/>
    </xf>
    <xf numFmtId="9" fontId="6" fillId="0" borderId="7" xfId="2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 wrapText="1"/>
    </xf>
    <xf numFmtId="0" fontId="13" fillId="0" borderId="0" xfId="175" applyAlignment="1">
      <alignment horizontal="left" vertical="center"/>
    </xf>
    <xf numFmtId="0" fontId="13" fillId="0" borderId="0" xfId="175" applyAlignment="1">
      <alignment horizontal="centerContinuous"/>
    </xf>
    <xf numFmtId="0" fontId="13" fillId="2" borderId="0" xfId="175" applyFill="1" applyBorder="1" applyAlignment="1">
      <alignment vertical="center"/>
    </xf>
    <xf numFmtId="0" fontId="0" fillId="63" borderId="0" xfId="0" applyFill="1"/>
    <xf numFmtId="0" fontId="69" fillId="63" borderId="0" xfId="0" applyFont="1" applyFill="1" applyAlignment="1">
      <alignment horizontal="center"/>
    </xf>
    <xf numFmtId="0" fontId="0" fillId="63" borderId="0" xfId="0" applyFill="1" applyBorder="1"/>
    <xf numFmtId="0" fontId="13" fillId="63" borderId="0" xfId="175" applyFill="1"/>
    <xf numFmtId="0" fontId="0" fillId="63" borderId="47" xfId="0" applyFill="1" applyBorder="1"/>
    <xf numFmtId="0" fontId="54" fillId="63" borderId="22" xfId="0" applyFont="1" applyFill="1" applyBorder="1"/>
    <xf numFmtId="0" fontId="66" fillId="63" borderId="57" xfId="0" applyFont="1" applyFill="1" applyBorder="1"/>
    <xf numFmtId="0" fontId="0" fillId="63" borderId="73" xfId="0" applyFill="1" applyBorder="1"/>
    <xf numFmtId="0" fontId="0" fillId="63" borderId="66" xfId="0" applyFill="1" applyBorder="1"/>
    <xf numFmtId="0" fontId="0" fillId="63" borderId="45" xfId="0" applyFill="1" applyBorder="1"/>
    <xf numFmtId="0" fontId="13" fillId="63" borderId="0" xfId="175" applyFill="1" applyBorder="1"/>
    <xf numFmtId="0" fontId="2" fillId="63" borderId="0" xfId="0" applyFont="1" applyFill="1" applyBorder="1"/>
    <xf numFmtId="0" fontId="0" fillId="63" borderId="22" xfId="0" applyFill="1" applyBorder="1"/>
    <xf numFmtId="0" fontId="0" fillId="63" borderId="20" xfId="0" applyFill="1" applyBorder="1"/>
    <xf numFmtId="0" fontId="0" fillId="63" borderId="69" xfId="0" applyFill="1" applyBorder="1"/>
    <xf numFmtId="0" fontId="0" fillId="63" borderId="46" xfId="0" applyFill="1" applyBorder="1"/>
    <xf numFmtId="0" fontId="6" fillId="0" borderId="0" xfId="0" applyFont="1" applyFill="1" applyAlignment="1">
      <alignment horizontal="center"/>
    </xf>
    <xf numFmtId="170" fontId="74" fillId="0" borderId="1" xfId="0" applyNumberFormat="1" applyFont="1" applyBorder="1" applyAlignment="1">
      <alignment horizontal="center"/>
    </xf>
    <xf numFmtId="0" fontId="2" fillId="63" borderId="57" xfId="0" applyFont="1" applyFill="1" applyBorder="1"/>
    <xf numFmtId="0" fontId="2" fillId="63" borderId="22" xfId="0" applyFont="1" applyFill="1" applyBorder="1" applyAlignment="1">
      <alignment horizontal="center"/>
    </xf>
    <xf numFmtId="0" fontId="76" fillId="63" borderId="0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52" fillId="75" borderId="2" xfId="0" applyFont="1" applyFill="1" applyBorder="1" applyAlignment="1">
      <alignment horizontal="left" vertical="center"/>
    </xf>
    <xf numFmtId="0" fontId="52" fillId="75" borderId="57" xfId="0" applyFont="1" applyFill="1" applyBorder="1" applyAlignment="1">
      <alignment horizontal="centerContinuous" vertical="center"/>
    </xf>
    <xf numFmtId="0" fontId="52" fillId="75" borderId="3" xfId="0" applyFont="1" applyFill="1" applyBorder="1" applyAlignment="1">
      <alignment horizontal="centerContinuous" vertical="center"/>
    </xf>
    <xf numFmtId="0" fontId="52" fillId="77" borderId="57" xfId="0" applyFont="1" applyFill="1" applyBorder="1" applyAlignment="1">
      <alignment horizontal="centerContinuous" vertical="center" wrapText="1"/>
    </xf>
    <xf numFmtId="49" fontId="0" fillId="77" borderId="1" xfId="0" applyNumberFormat="1" applyFill="1" applyBorder="1" applyAlignment="1">
      <alignment horizontal="center"/>
    </xf>
    <xf numFmtId="49" fontId="0" fillId="0" borderId="0" xfId="0" applyNumberFormat="1"/>
    <xf numFmtId="0" fontId="52" fillId="0" borderId="1" xfId="0" applyFont="1" applyBorder="1" applyAlignment="1">
      <alignment horizontal="center"/>
    </xf>
    <xf numFmtId="49" fontId="0" fillId="0" borderId="1" xfId="0" applyNumberFormat="1" applyBorder="1"/>
    <xf numFmtId="0" fontId="93" fillId="63" borderId="2" xfId="0" applyFont="1" applyFill="1" applyBorder="1" applyAlignment="1" applyProtection="1">
      <alignment horizontal="centerContinuous" vertical="center" wrapText="1"/>
      <protection locked="0"/>
    </xf>
    <xf numFmtId="0" fontId="93" fillId="63" borderId="3" xfId="0" applyFont="1" applyFill="1" applyBorder="1" applyAlignment="1" applyProtection="1">
      <alignment horizontal="centerContinuous" vertical="center" wrapText="1"/>
      <protection locked="0"/>
    </xf>
    <xf numFmtId="164" fontId="62" fillId="60" borderId="22" xfId="0" applyNumberFormat="1" applyFont="1" applyFill="1" applyBorder="1" applyAlignment="1" applyProtection="1">
      <alignment horizontal="center" vertical="center"/>
      <protection locked="0"/>
    </xf>
    <xf numFmtId="164" fontId="62" fillId="60" borderId="47" xfId="0" applyNumberFormat="1" applyFont="1" applyFill="1" applyBorder="1" applyAlignment="1" applyProtection="1">
      <alignment horizontal="center" vertical="center"/>
      <protection locked="0"/>
    </xf>
    <xf numFmtId="1" fontId="91" fillId="60" borderId="22" xfId="0" applyNumberFormat="1" applyFont="1" applyFill="1" applyBorder="1" applyAlignment="1" applyProtection="1">
      <alignment horizontal="center" vertical="center"/>
      <protection locked="0"/>
    </xf>
    <xf numFmtId="1" fontId="91" fillId="60" borderId="47" xfId="0" applyNumberFormat="1" applyFont="1" applyFill="1" applyBorder="1" applyAlignment="1" applyProtection="1">
      <alignment horizontal="center" vertical="center"/>
      <protection locked="0"/>
    </xf>
    <xf numFmtId="1" fontId="91" fillId="60" borderId="73" xfId="0" applyNumberFormat="1" applyFont="1" applyFill="1" applyBorder="1" applyAlignment="1" applyProtection="1">
      <alignment horizontal="center" vertical="center"/>
      <protection locked="0"/>
    </xf>
    <xf numFmtId="1" fontId="91" fillId="60" borderId="45" xfId="0" applyNumberFormat="1" applyFont="1" applyFill="1" applyBorder="1" applyAlignment="1" applyProtection="1">
      <alignment horizontal="center" vertical="center"/>
      <protection locked="0"/>
    </xf>
    <xf numFmtId="0" fontId="70" fillId="82" borderId="1" xfId="0" applyFont="1" applyFill="1" applyBorder="1" applyAlignment="1">
      <alignment horizontal="centerContinuous" vertical="center"/>
    </xf>
    <xf numFmtId="0" fontId="99" fillId="0" borderId="1" xfId="0" applyFont="1" applyBorder="1" applyAlignment="1">
      <alignment horizontal="center" vertical="center"/>
    </xf>
    <xf numFmtId="0" fontId="108" fillId="0" borderId="72" xfId="0" applyFont="1" applyFill="1" applyBorder="1" applyAlignment="1">
      <alignment horizontal="centerContinuous" vertical="center"/>
    </xf>
    <xf numFmtId="0" fontId="79" fillId="0" borderId="0" xfId="0" applyFont="1" applyAlignment="1">
      <alignment horizontal="left" vertical="center"/>
    </xf>
    <xf numFmtId="0" fontId="110" fillId="0" borderId="0" xfId="0" applyFont="1" applyFill="1" applyBorder="1"/>
    <xf numFmtId="0" fontId="13" fillId="77" borderId="2" xfId="175" applyFill="1" applyBorder="1" applyAlignment="1"/>
    <xf numFmtId="0" fontId="0" fillId="0" borderId="84" xfId="0" applyBorder="1"/>
    <xf numFmtId="0" fontId="0" fillId="0" borderId="0" xfId="0"/>
    <xf numFmtId="0" fontId="55" fillId="61" borderId="6" xfId="0" applyFont="1" applyFill="1" applyBorder="1" applyAlignment="1">
      <alignment horizontal="center"/>
    </xf>
    <xf numFmtId="0" fontId="70" fillId="81" borderId="7" xfId="0" applyFont="1" applyFill="1" applyBorder="1" applyAlignment="1">
      <alignment horizontal="center" vertical="center" wrapText="1"/>
    </xf>
    <xf numFmtId="0" fontId="69" fillId="76" borderId="0" xfId="0" applyFont="1" applyFill="1" applyAlignment="1">
      <alignment horizontal="center"/>
    </xf>
    <xf numFmtId="0" fontId="67" fillId="76" borderId="0" xfId="0" applyFont="1" applyFill="1" applyAlignment="1">
      <alignment horizontal="center"/>
    </xf>
    <xf numFmtId="0" fontId="2" fillId="61" borderId="7" xfId="0" quotePrefix="1" applyFont="1" applyFill="1" applyBorder="1" applyAlignment="1">
      <alignment horizontal="left" vertical="center"/>
    </xf>
    <xf numFmtId="0" fontId="0" fillId="84" borderId="9" xfId="0" applyFont="1" applyFill="1" applyBorder="1" applyAlignment="1">
      <alignment horizontal="center"/>
    </xf>
    <xf numFmtId="0" fontId="0" fillId="0" borderId="10" xfId="0" applyFont="1" applyBorder="1" applyAlignment="1">
      <alignment horizontal="left"/>
    </xf>
    <xf numFmtId="45" fontId="0" fillId="0" borderId="10" xfId="0" applyNumberFormat="1" applyFont="1" applyBorder="1" applyAlignment="1">
      <alignment horizontal="center"/>
    </xf>
    <xf numFmtId="0" fontId="0" fillId="84" borderId="4" xfId="0" applyFont="1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70" fillId="81" borderId="8" xfId="0" applyFont="1" applyFill="1" applyBorder="1" applyAlignment="1">
      <alignment horizontal="center" vertical="center" wrapText="1"/>
    </xf>
    <xf numFmtId="45" fontId="0" fillId="0" borderId="11" xfId="0" applyNumberFormat="1" applyFont="1" applyBorder="1" applyAlignment="1">
      <alignment horizontal="center"/>
    </xf>
    <xf numFmtId="45" fontId="0" fillId="0" borderId="1" xfId="0" applyNumberFormat="1" applyFont="1" applyFill="1" applyBorder="1" applyAlignment="1">
      <alignment horizontal="center" vertical="center"/>
    </xf>
    <xf numFmtId="45" fontId="0" fillId="0" borderId="5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5" xfId="0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1" fontId="0" fillId="0" borderId="5" xfId="0" applyNumberFormat="1" applyFont="1" applyFill="1" applyBorder="1" applyAlignment="1">
      <alignment horizontal="center" vertical="center"/>
    </xf>
    <xf numFmtId="45" fontId="2" fillId="61" borderId="7" xfId="0" applyNumberFormat="1" applyFont="1" applyFill="1" applyBorder="1" applyAlignment="1">
      <alignment horizontal="center" vertical="center"/>
    </xf>
    <xf numFmtId="45" fontId="2" fillId="61" borderId="8" xfId="0" applyNumberFormat="1" applyFont="1" applyFill="1" applyBorder="1" applyAlignment="1">
      <alignment horizontal="center" vertical="center"/>
    </xf>
    <xf numFmtId="164" fontId="2" fillId="61" borderId="7" xfId="0" applyNumberFormat="1" applyFont="1" applyFill="1" applyBorder="1" applyAlignment="1">
      <alignment horizontal="center" vertical="center"/>
    </xf>
    <xf numFmtId="164" fontId="2" fillId="61" borderId="8" xfId="0" applyNumberFormat="1" applyFont="1" applyFill="1" applyBorder="1" applyAlignment="1">
      <alignment horizontal="center" vertical="center"/>
    </xf>
    <xf numFmtId="1" fontId="2" fillId="61" borderId="7" xfId="0" applyNumberFormat="1" applyFont="1" applyFill="1" applyBorder="1" applyAlignment="1">
      <alignment horizontal="center" vertical="center"/>
    </xf>
    <xf numFmtId="1" fontId="2" fillId="61" borderId="8" xfId="0" applyNumberFormat="1" applyFont="1" applyFill="1" applyBorder="1" applyAlignment="1">
      <alignment horizontal="center" vertical="center"/>
    </xf>
    <xf numFmtId="49" fontId="0" fillId="77" borderId="1" xfId="0" applyNumberFormat="1" applyFill="1" applyBorder="1" applyAlignment="1">
      <alignment horizontal="center"/>
    </xf>
    <xf numFmtId="0" fontId="0" fillId="0" borderId="83" xfId="0" applyBorder="1"/>
    <xf numFmtId="0" fontId="67" fillId="76" borderId="0" xfId="0" applyFont="1" applyFill="1" applyAlignment="1">
      <alignment horizontal="center" vertical="center"/>
    </xf>
    <xf numFmtId="0" fontId="0" fillId="71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84" borderId="12" xfId="0" applyFont="1" applyFill="1" applyBorder="1" applyAlignment="1">
      <alignment horizontal="center"/>
    </xf>
    <xf numFmtId="21" fontId="0" fillId="0" borderId="10" xfId="0" applyNumberFormat="1" applyFont="1" applyBorder="1" applyAlignment="1">
      <alignment horizontal="center"/>
    </xf>
    <xf numFmtId="9" fontId="6" fillId="0" borderId="1" xfId="0" applyNumberFormat="1" applyFont="1" applyFill="1" applyBorder="1" applyAlignment="1">
      <alignment horizontal="center" vertical="center"/>
    </xf>
    <xf numFmtId="0" fontId="10" fillId="81" borderId="10" xfId="0" applyFont="1" applyFill="1" applyBorder="1" applyAlignment="1">
      <alignment horizontal="center" vertical="center" wrapText="1"/>
    </xf>
    <xf numFmtId="0" fontId="10" fillId="81" borderId="11" xfId="0" applyFont="1" applyFill="1" applyBorder="1" applyAlignment="1">
      <alignment horizontal="center" vertical="center" wrapText="1"/>
    </xf>
    <xf numFmtId="164" fontId="6" fillId="0" borderId="5" xfId="0" applyNumberFormat="1" applyFont="1" applyFill="1" applyBorder="1" applyAlignment="1">
      <alignment horizontal="center" vertical="center"/>
    </xf>
    <xf numFmtId="164" fontId="6" fillId="0" borderId="8" xfId="0" applyNumberFormat="1" applyFont="1" applyFill="1" applyBorder="1" applyAlignment="1">
      <alignment horizontal="center" vertical="center"/>
    </xf>
    <xf numFmtId="0" fontId="2" fillId="88" borderId="1" xfId="0" applyFont="1" applyFill="1" applyBorder="1" applyAlignment="1">
      <alignment horizontal="center" vertical="center"/>
    </xf>
    <xf numFmtId="0" fontId="11" fillId="0" borderId="1" xfId="0" quotePrefix="1" applyFont="1" applyFill="1" applyBorder="1" applyAlignment="1">
      <alignment horizontal="center"/>
    </xf>
    <xf numFmtId="0" fontId="6" fillId="0" borderId="0" xfId="0" applyFont="1" applyAlignment="1">
      <alignment vertical="center"/>
    </xf>
    <xf numFmtId="0" fontId="10" fillId="81" borderId="9" xfId="0" applyFont="1" applyFill="1" applyBorder="1" applyAlignment="1">
      <alignment vertical="center" wrapText="1"/>
    </xf>
    <xf numFmtId="0" fontId="10" fillId="81" borderId="6" xfId="0" applyFont="1" applyFill="1" applyBorder="1" applyAlignment="1">
      <alignment vertical="center"/>
    </xf>
    <xf numFmtId="0" fontId="0" fillId="0" borderId="33" xfId="0" applyBorder="1"/>
    <xf numFmtId="3" fontId="6" fillId="0" borderId="1" xfId="1" applyNumberFormat="1" applyFont="1" applyFill="1" applyBorder="1" applyAlignment="1">
      <alignment horizontal="center" vertical="center" wrapText="1"/>
    </xf>
    <xf numFmtId="0" fontId="10" fillId="81" borderId="4" xfId="0" applyFont="1" applyFill="1" applyBorder="1" applyAlignment="1">
      <alignment vertical="center"/>
    </xf>
    <xf numFmtId="0" fontId="70" fillId="81" borderId="13" xfId="0" applyFont="1" applyFill="1" applyBorder="1" applyAlignment="1">
      <alignment horizontal="center" vertical="center" wrapText="1"/>
    </xf>
    <xf numFmtId="0" fontId="70" fillId="81" borderId="71" xfId="0" applyFont="1" applyFill="1" applyBorder="1" applyAlignment="1">
      <alignment horizontal="center" vertical="center" wrapText="1"/>
    </xf>
    <xf numFmtId="0" fontId="0" fillId="84" borderId="85" xfId="0" applyFont="1" applyFill="1" applyBorder="1" applyAlignment="1">
      <alignment horizontal="center"/>
    </xf>
    <xf numFmtId="0" fontId="0" fillId="0" borderId="17" xfId="0" applyFont="1" applyBorder="1" applyAlignment="1">
      <alignment horizontal="left"/>
    </xf>
    <xf numFmtId="0" fontId="0" fillId="0" borderId="0" xfId="0" applyFont="1" applyBorder="1"/>
    <xf numFmtId="164" fontId="0" fillId="0" borderId="17" xfId="0" applyNumberFormat="1" applyFont="1" applyBorder="1" applyAlignment="1">
      <alignment horizontal="center"/>
    </xf>
    <xf numFmtId="164" fontId="0" fillId="0" borderId="8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86" xfId="0" applyNumberFormat="1" applyFont="1" applyBorder="1" applyAlignment="1">
      <alignment horizontal="center"/>
    </xf>
    <xf numFmtId="0" fontId="67" fillId="76" borderId="0" xfId="0" applyFont="1" applyFill="1" applyAlignment="1">
      <alignment horizontal="center" wrapText="1"/>
    </xf>
    <xf numFmtId="0" fontId="0" fillId="63" borderId="0" xfId="0" applyFill="1" applyProtection="1">
      <protection locked="0"/>
    </xf>
    <xf numFmtId="0" fontId="76" fillId="63" borderId="0" xfId="0" applyFont="1" applyFill="1" applyBorder="1" applyAlignment="1" applyProtection="1">
      <alignment horizontal="center"/>
      <protection locked="0"/>
    </xf>
    <xf numFmtId="0" fontId="0" fillId="63" borderId="47" xfId="0" applyFill="1" applyBorder="1" applyProtection="1">
      <protection locked="0"/>
    </xf>
    <xf numFmtId="0" fontId="67" fillId="63" borderId="0" xfId="0" applyFont="1" applyFill="1" applyAlignment="1">
      <alignment horizontal="center"/>
    </xf>
    <xf numFmtId="0" fontId="69" fillId="63" borderId="0" xfId="0" applyFont="1" applyFill="1" applyAlignment="1">
      <alignment horizontal="center" wrapText="1"/>
    </xf>
    <xf numFmtId="0" fontId="0" fillId="63" borderId="0" xfId="0" applyFill="1" applyAlignment="1">
      <alignment wrapText="1"/>
    </xf>
    <xf numFmtId="0" fontId="49" fillId="82" borderId="57" xfId="0" applyFont="1" applyFill="1" applyBorder="1" applyAlignment="1">
      <alignment vertical="center" wrapText="1"/>
    </xf>
    <xf numFmtId="0" fontId="49" fillId="82" borderId="57" xfId="0" applyFont="1" applyFill="1" applyBorder="1" applyAlignment="1">
      <alignment horizontal="center" vertical="center" wrapText="1"/>
    </xf>
    <xf numFmtId="0" fontId="49" fillId="82" borderId="68" xfId="0" applyFont="1" applyFill="1" applyBorder="1" applyAlignment="1">
      <alignment vertical="center" wrapText="1"/>
    </xf>
    <xf numFmtId="0" fontId="49" fillId="82" borderId="57" xfId="0" applyFont="1" applyFill="1" applyBorder="1" applyAlignment="1">
      <alignment vertical="center"/>
    </xf>
    <xf numFmtId="0" fontId="49" fillId="82" borderId="2" xfId="0" applyFont="1" applyFill="1" applyBorder="1" applyAlignment="1">
      <alignment vertical="center"/>
    </xf>
    <xf numFmtId="0" fontId="49" fillId="82" borderId="3" xfId="0" applyFont="1" applyFill="1" applyBorder="1" applyAlignment="1">
      <alignment vertical="center" wrapText="1"/>
    </xf>
    <xf numFmtId="0" fontId="49" fillId="82" borderId="3" xfId="0" applyFont="1" applyFill="1" applyBorder="1" applyAlignment="1">
      <alignment vertical="center"/>
    </xf>
    <xf numFmtId="0" fontId="104" fillId="82" borderId="22" xfId="0" applyFont="1" applyFill="1" applyBorder="1" applyAlignment="1">
      <alignment vertical="center"/>
    </xf>
    <xf numFmtId="0" fontId="51" fillId="82" borderId="0" xfId="0" applyFont="1" applyFill="1" applyBorder="1" applyAlignment="1">
      <alignment vertical="center"/>
    </xf>
    <xf numFmtId="0" fontId="69" fillId="63" borderId="0" xfId="0" applyFont="1" applyFill="1" applyAlignment="1">
      <alignment horizontal="center" vertical="center"/>
    </xf>
    <xf numFmtId="0" fontId="51" fillId="82" borderId="47" xfId="0" applyFont="1" applyFill="1" applyBorder="1" applyAlignment="1">
      <alignment vertical="center"/>
    </xf>
    <xf numFmtId="0" fontId="2" fillId="63" borderId="2" xfId="0" applyFont="1" applyFill="1" applyBorder="1" applyAlignment="1">
      <alignment horizontal="center"/>
    </xf>
    <xf numFmtId="0" fontId="49" fillId="82" borderId="2" xfId="0" applyFont="1" applyFill="1" applyBorder="1" applyAlignment="1">
      <alignment horizontal="center" vertical="center" wrapText="1"/>
    </xf>
    <xf numFmtId="0" fontId="2" fillId="68" borderId="66" xfId="0" applyFont="1" applyFill="1" applyBorder="1" applyAlignment="1">
      <alignment horizontal="left" vertical="center" wrapText="1"/>
    </xf>
    <xf numFmtId="2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10" fontId="0" fillId="0" borderId="0" xfId="0" applyNumberFormat="1" applyAlignment="1">
      <alignment horizontal="center"/>
    </xf>
    <xf numFmtId="0" fontId="0" fillId="73" borderId="0" xfId="0" applyFill="1" applyAlignment="1">
      <alignment horizontal="left" vertical="center"/>
    </xf>
    <xf numFmtId="0" fontId="2" fillId="68" borderId="0" xfId="0" applyFont="1" applyFill="1" applyAlignment="1">
      <alignment horizontal="left" vertical="center" wrapText="1"/>
    </xf>
    <xf numFmtId="0" fontId="74" fillId="0" borderId="0" xfId="0" applyFont="1" applyFill="1" applyAlignment="1">
      <alignment horizontal="center" vertical="center"/>
    </xf>
    <xf numFmtId="0" fontId="74" fillId="0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66" fillId="68" borderId="0" xfId="0" applyFont="1" applyFill="1" applyAlignment="1">
      <alignment horizontal="left" vertical="center" wrapText="1"/>
    </xf>
    <xf numFmtId="0" fontId="74" fillId="0" borderId="0" xfId="0" applyFont="1" applyFill="1" applyAlignment="1">
      <alignment horizontal="left" vertical="center"/>
    </xf>
    <xf numFmtId="0" fontId="0" fillId="3" borderId="0" xfId="0" applyFill="1" applyAlignment="1">
      <alignment horizontal="center"/>
    </xf>
    <xf numFmtId="0" fontId="69" fillId="63" borderId="0" xfId="0" applyFont="1" applyFill="1" applyBorder="1" applyAlignment="1">
      <alignment horizont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0" fontId="76" fillId="63" borderId="0" xfId="0" applyFont="1" applyFill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10" fillId="70" borderId="1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9" fontId="6" fillId="0" borderId="53" xfId="2" applyNumberFormat="1" applyFont="1" applyBorder="1" applyAlignment="1">
      <alignment horizontal="center" vertical="center" wrapText="1"/>
    </xf>
    <xf numFmtId="0" fontId="76" fillId="0" borderId="17" xfId="0" applyFont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113" fillId="62" borderId="0" xfId="175" applyFont="1" applyFill="1" applyBorder="1" applyProtection="1">
      <protection locked="0"/>
    </xf>
    <xf numFmtId="1" fontId="76" fillId="0" borderId="1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45" fontId="6" fillId="0" borderId="45" xfId="0" applyNumberFormat="1" applyFont="1" applyFill="1" applyBorder="1" applyAlignment="1">
      <alignment horizontal="center" vertical="center"/>
    </xf>
    <xf numFmtId="1" fontId="6" fillId="0" borderId="73" xfId="0" applyNumberFormat="1" applyFont="1" applyFill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1" fontId="6" fillId="0" borderId="45" xfId="0" applyNumberFormat="1" applyFont="1" applyFill="1" applyBorder="1" applyAlignment="1">
      <alignment horizontal="center" vertical="center"/>
    </xf>
    <xf numFmtId="0" fontId="0" fillId="62" borderId="22" xfId="0" applyFill="1" applyBorder="1"/>
    <xf numFmtId="0" fontId="10" fillId="70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0" fillId="81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8" fillId="0" borderId="0" xfId="0" applyFont="1" applyAlignment="1">
      <alignment horizontal="left"/>
    </xf>
    <xf numFmtId="0" fontId="78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4" fillId="63" borderId="1" xfId="0" applyFont="1" applyFill="1" applyBorder="1" applyAlignment="1">
      <alignment horizontal="left"/>
    </xf>
    <xf numFmtId="0" fontId="49" fillId="83" borderId="2" xfId="0" applyFont="1" applyFill="1" applyBorder="1" applyAlignment="1">
      <alignment horizontal="centerContinuous"/>
    </xf>
    <xf numFmtId="0" fontId="49" fillId="83" borderId="57" xfId="0" applyFont="1" applyFill="1" applyBorder="1" applyAlignment="1">
      <alignment horizontal="centerContinuous"/>
    </xf>
    <xf numFmtId="0" fontId="49" fillId="83" borderId="3" xfId="0" applyFont="1" applyFill="1" applyBorder="1" applyAlignment="1">
      <alignment horizontal="centerContinuous"/>
    </xf>
    <xf numFmtId="1" fontId="76" fillId="0" borderId="1" xfId="0" applyNumberFormat="1" applyFont="1" applyBorder="1" applyAlignment="1">
      <alignment horizontal="center"/>
    </xf>
    <xf numFmtId="0" fontId="76" fillId="0" borderId="1" xfId="0" applyFont="1" applyBorder="1" applyAlignment="1">
      <alignment horizontal="center" wrapText="1"/>
    </xf>
    <xf numFmtId="0" fontId="78" fillId="2" borderId="57" xfId="0" applyFont="1" applyFill="1" applyBorder="1" applyAlignment="1">
      <alignment horizontal="centerContinuous"/>
    </xf>
    <xf numFmtId="0" fontId="78" fillId="2" borderId="3" xfId="0" applyFont="1" applyFill="1" applyBorder="1" applyAlignment="1">
      <alignment horizontal="centerContinuous"/>
    </xf>
    <xf numFmtId="0" fontId="9" fillId="2" borderId="2" xfId="0" applyFont="1" applyFill="1" applyBorder="1" applyAlignment="1">
      <alignment horizontal="centerContinuous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1" fontId="6" fillId="0" borderId="17" xfId="2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2" fillId="68" borderId="2" xfId="0" applyFont="1" applyFill="1" applyBorder="1" applyAlignment="1">
      <alignment horizontal="center" vertical="center" wrapText="1"/>
    </xf>
    <xf numFmtId="0" fontId="76" fillId="0" borderId="2" xfId="0" applyFont="1" applyBorder="1"/>
    <xf numFmtId="0" fontId="49" fillId="83" borderId="1" xfId="0" applyFont="1" applyFill="1" applyBorder="1" applyAlignment="1">
      <alignment horizontal="centerContinuous"/>
    </xf>
    <xf numFmtId="1" fontId="4" fillId="0" borderId="1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6" fillId="70" borderId="1" xfId="0" applyFont="1" applyFill="1" applyBorder="1" applyAlignment="1">
      <alignment horizontal="centerContinuous" vertical="center"/>
    </xf>
    <xf numFmtId="1" fontId="74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13" fillId="78" borderId="0" xfId="175" applyFont="1" applyFill="1" applyBorder="1" applyProtection="1">
      <protection locked="0"/>
    </xf>
    <xf numFmtId="0" fontId="76" fillId="0" borderId="22" xfId="0" applyFont="1" applyFill="1" applyBorder="1" applyAlignment="1">
      <alignment horizontal="center"/>
    </xf>
    <xf numFmtId="9" fontId="6" fillId="0" borderId="13" xfId="2" applyNumberFormat="1" applyFont="1" applyFill="1" applyBorder="1" applyAlignment="1">
      <alignment horizontal="center" vertical="center" wrapText="1"/>
    </xf>
    <xf numFmtId="0" fontId="10" fillId="81" borderId="16" xfId="0" applyFont="1" applyFill="1" applyBorder="1" applyAlignment="1">
      <alignment horizontal="left" vertical="center" wrapText="1"/>
    </xf>
    <xf numFmtId="0" fontId="10" fillId="81" borderId="21" xfId="0" applyFont="1" applyFill="1" applyBorder="1" applyAlignment="1">
      <alignment horizontal="left" vertical="center" wrapText="1"/>
    </xf>
    <xf numFmtId="3" fontId="4" fillId="0" borderId="7" xfId="2" applyNumberFormat="1" applyFont="1" applyFill="1" applyBorder="1" applyAlignment="1">
      <alignment horizontal="center" vertical="center"/>
    </xf>
    <xf numFmtId="0" fontId="10" fillId="81" borderId="16" xfId="0" applyFont="1" applyFill="1" applyBorder="1" applyAlignment="1">
      <alignment horizontal="center" vertical="center" wrapText="1"/>
    </xf>
    <xf numFmtId="1" fontId="90" fillId="0" borderId="1" xfId="0" applyNumberFormat="1" applyFont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10" fillId="59" borderId="16" xfId="0" applyFont="1" applyFill="1" applyBorder="1" applyAlignment="1">
      <alignment horizontal="center" vertical="center" wrapText="1"/>
    </xf>
    <xf numFmtId="1" fontId="76" fillId="3" borderId="1" xfId="0" applyNumberFormat="1" applyFont="1" applyFill="1" applyBorder="1" applyAlignment="1">
      <alignment horizontal="center" vertical="center"/>
    </xf>
    <xf numFmtId="0" fontId="10" fillId="81" borderId="16" xfId="0" applyFont="1" applyFill="1" applyBorder="1" applyAlignment="1">
      <alignment horizontal="center" vertical="center" wrapText="1"/>
    </xf>
    <xf numFmtId="0" fontId="67" fillId="0" borderId="0" xfId="0" applyFont="1" applyFill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70" fillId="70" borderId="17" xfId="0" applyNumberFormat="1" applyFont="1" applyFill="1" applyBorder="1" applyAlignment="1">
      <alignment horizontal="center" vertical="center" wrapText="1"/>
    </xf>
    <xf numFmtId="164" fontId="67" fillId="76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10" fillId="70" borderId="1" xfId="0" applyFont="1" applyFill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10" fillId="81" borderId="10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72" fillId="81" borderId="1" xfId="0" applyFont="1" applyFill="1" applyBorder="1" applyAlignment="1">
      <alignment horizontal="center" vertical="center" wrapText="1"/>
    </xf>
    <xf numFmtId="0" fontId="103" fillId="74" borderId="66" xfId="0" applyFont="1" applyFill="1" applyBorder="1" applyAlignment="1">
      <alignment horizontal="center"/>
    </xf>
    <xf numFmtId="0" fontId="10" fillId="70" borderId="0" xfId="0" applyFont="1" applyFill="1" applyAlignment="1">
      <alignment horizontal="center" vertical="center"/>
    </xf>
    <xf numFmtId="0" fontId="10" fillId="70" borderId="47" xfId="0" applyFont="1" applyFill="1" applyBorder="1" applyAlignment="1">
      <alignment horizontal="center" vertical="center"/>
    </xf>
    <xf numFmtId="0" fontId="10" fillId="70" borderId="0" xfId="0" applyFont="1" applyFill="1" applyBorder="1" applyAlignment="1">
      <alignment horizontal="center" vertical="center"/>
    </xf>
    <xf numFmtId="0" fontId="49" fillId="83" borderId="22" xfId="0" applyFont="1" applyFill="1" applyBorder="1" applyAlignment="1">
      <alignment horizontal="center"/>
    </xf>
    <xf numFmtId="0" fontId="49" fillId="83" borderId="0" xfId="0" applyFont="1" applyFill="1" applyBorder="1" applyAlignment="1">
      <alignment horizontal="center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 wrapText="1"/>
    </xf>
    <xf numFmtId="0" fontId="5" fillId="0" borderId="48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wrapText="1"/>
    </xf>
    <xf numFmtId="9" fontId="6" fillId="0" borderId="10" xfId="2" applyFont="1" applyBorder="1" applyAlignment="1">
      <alignment horizontal="center" vertical="center" wrapText="1"/>
    </xf>
    <xf numFmtId="9" fontId="6" fillId="0" borderId="1" xfId="2" applyFont="1" applyBorder="1" applyAlignment="1">
      <alignment horizontal="center" vertical="center" wrapText="1"/>
    </xf>
    <xf numFmtId="9" fontId="6" fillId="79" borderId="21" xfId="2" applyFont="1" applyFill="1" applyBorder="1" applyAlignment="1">
      <alignment horizontal="center" vertical="center" wrapText="1"/>
    </xf>
    <xf numFmtId="9" fontId="6" fillId="79" borderId="52" xfId="2" applyFont="1" applyFill="1" applyBorder="1" applyAlignment="1">
      <alignment horizontal="center" vertical="center" wrapText="1"/>
    </xf>
    <xf numFmtId="9" fontId="6" fillId="79" borderId="17" xfId="2" applyFont="1" applyFill="1" applyBorder="1" applyAlignment="1">
      <alignment horizontal="center" vertical="center" wrapText="1"/>
    </xf>
    <xf numFmtId="9" fontId="6" fillId="0" borderId="10" xfId="2" applyFont="1" applyFill="1" applyBorder="1" applyAlignment="1">
      <alignment horizontal="center" vertical="center" wrapText="1"/>
    </xf>
    <xf numFmtId="9" fontId="6" fillId="0" borderId="1" xfId="2" applyFont="1" applyFill="1" applyBorder="1" applyAlignment="1">
      <alignment horizontal="center" vertical="center" wrapText="1"/>
    </xf>
    <xf numFmtId="0" fontId="0" fillId="60" borderId="1" xfId="0" applyFill="1" applyBorder="1" applyAlignment="1">
      <alignment horizontal="center" vertical="center"/>
    </xf>
    <xf numFmtId="0" fontId="58" fillId="63" borderId="22" xfId="0" applyFont="1" applyFill="1" applyBorder="1" applyAlignment="1">
      <alignment horizontal="left" vertical="center"/>
    </xf>
    <xf numFmtId="0" fontId="58" fillId="63" borderId="62" xfId="0" applyFont="1" applyFill="1" applyBorder="1" applyAlignment="1">
      <alignment horizontal="left" vertical="center"/>
    </xf>
    <xf numFmtId="0" fontId="0" fillId="64" borderId="1" xfId="0" applyFill="1" applyBorder="1" applyAlignment="1">
      <alignment horizontal="center" vertical="center"/>
    </xf>
    <xf numFmtId="0" fontId="0" fillId="65" borderId="1" xfId="0" applyFill="1" applyBorder="1" applyAlignment="1">
      <alignment horizontal="center" vertical="center"/>
    </xf>
    <xf numFmtId="0" fontId="2" fillId="63" borderId="61" xfId="0" applyFont="1" applyFill="1" applyBorder="1" applyAlignment="1">
      <alignment horizontal="right" vertical="center"/>
    </xf>
    <xf numFmtId="0" fontId="2" fillId="63" borderId="0" xfId="0" applyFont="1" applyFill="1" applyBorder="1" applyAlignment="1">
      <alignment horizontal="right" vertical="center"/>
    </xf>
    <xf numFmtId="0" fontId="2" fillId="63" borderId="47" xfId="0" applyFont="1" applyFill="1" applyBorder="1" applyAlignment="1">
      <alignment horizontal="right" vertical="center"/>
    </xf>
    <xf numFmtId="0" fontId="61" fillId="63" borderId="0" xfId="0" applyFont="1" applyFill="1" applyBorder="1" applyAlignment="1">
      <alignment horizontal="center" vertical="center" wrapText="1"/>
    </xf>
    <xf numFmtId="1" fontId="57" fillId="65" borderId="1" xfId="0" applyNumberFormat="1" applyFont="1" applyFill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9" fontId="4" fillId="0" borderId="5" xfId="2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 wrapText="1"/>
    </xf>
    <xf numFmtId="3" fontId="6" fillId="0" borderId="7" xfId="0" applyNumberFormat="1" applyFont="1" applyFill="1" applyBorder="1" applyAlignment="1">
      <alignment horizontal="center" vertical="center"/>
    </xf>
    <xf numFmtId="3" fontId="4" fillId="0" borderId="7" xfId="2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9" fontId="4" fillId="0" borderId="7" xfId="2" applyNumberFormat="1" applyFont="1" applyFill="1" applyBorder="1" applyAlignment="1">
      <alignment horizontal="center" vertical="center"/>
    </xf>
    <xf numFmtId="9" fontId="4" fillId="0" borderId="8" xfId="2" applyNumberFormat="1" applyFont="1" applyFill="1" applyBorder="1" applyAlignment="1">
      <alignment horizontal="center" vertical="center"/>
    </xf>
    <xf numFmtId="0" fontId="10" fillId="70" borderId="1" xfId="0" applyFont="1" applyFill="1" applyBorder="1" applyAlignment="1">
      <alignment horizontal="center" vertical="center" wrapText="1"/>
    </xf>
    <xf numFmtId="9" fontId="4" fillId="0" borderId="11" xfId="2" applyNumberFormat="1" applyFont="1" applyFill="1" applyBorder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0" fontId="10" fillId="81" borderId="21" xfId="0" applyFont="1" applyFill="1" applyBorder="1" applyAlignment="1">
      <alignment horizontal="center" vertical="center" wrapText="1"/>
    </xf>
    <xf numFmtId="0" fontId="10" fillId="81" borderId="18" xfId="0" applyFont="1" applyFill="1" applyBorder="1" applyAlignment="1">
      <alignment horizontal="center" vertical="center" wrapText="1"/>
    </xf>
    <xf numFmtId="0" fontId="10" fillId="70" borderId="69" xfId="0" applyFont="1" applyFill="1" applyBorder="1" applyAlignment="1">
      <alignment horizontal="center" vertical="center" wrapText="1"/>
    </xf>
    <xf numFmtId="0" fontId="10" fillId="70" borderId="66" xfId="0" applyFont="1" applyFill="1" applyBorder="1" applyAlignment="1">
      <alignment horizontal="center" vertical="center" wrapText="1"/>
    </xf>
    <xf numFmtId="0" fontId="10" fillId="70" borderId="2" xfId="0" applyFont="1" applyFill="1" applyBorder="1" applyAlignment="1">
      <alignment horizontal="center"/>
    </xf>
    <xf numFmtId="0" fontId="10" fillId="70" borderId="3" xfId="0" applyFont="1" applyFill="1" applyBorder="1" applyAlignment="1">
      <alignment horizontal="center"/>
    </xf>
    <xf numFmtId="0" fontId="7" fillId="0" borderId="73" xfId="0" applyFont="1" applyFill="1" applyBorder="1" applyAlignment="1">
      <alignment horizontal="center" vertical="center"/>
    </xf>
    <xf numFmtId="0" fontId="7" fillId="0" borderId="45" xfId="0" applyFont="1" applyFill="1" applyBorder="1" applyAlignment="1">
      <alignment horizontal="center" vertical="center"/>
    </xf>
    <xf numFmtId="0" fontId="10" fillId="70" borderId="20" xfId="0" applyFont="1" applyFill="1" applyBorder="1" applyAlignment="1">
      <alignment horizontal="center" vertical="center" wrapText="1"/>
    </xf>
    <xf numFmtId="0" fontId="10" fillId="70" borderId="46" xfId="0" applyFont="1" applyFill="1" applyBorder="1" applyAlignment="1">
      <alignment horizontal="center" vertical="center" wrapText="1"/>
    </xf>
    <xf numFmtId="0" fontId="104" fillId="70" borderId="73" xfId="0" applyFont="1" applyFill="1" applyBorder="1" applyAlignment="1">
      <alignment horizontal="center" vertical="center"/>
    </xf>
    <xf numFmtId="0" fontId="104" fillId="70" borderId="66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57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10" fillId="81" borderId="9" xfId="0" applyFont="1" applyFill="1" applyBorder="1" applyAlignment="1">
      <alignment horizontal="center" vertical="center" wrapText="1"/>
    </xf>
    <xf numFmtId="0" fontId="10" fillId="81" borderId="10" xfId="0" applyFont="1" applyFill="1" applyBorder="1" applyAlignment="1">
      <alignment horizontal="center" vertical="center" wrapText="1"/>
    </xf>
    <xf numFmtId="0" fontId="10" fillId="81" borderId="1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9" fontId="6" fillId="0" borderId="13" xfId="2" applyFont="1" applyFill="1" applyBorder="1" applyAlignment="1">
      <alignment horizontal="center" vertical="center" wrapText="1"/>
    </xf>
    <xf numFmtId="9" fontId="6" fillId="0" borderId="7" xfId="2" applyFont="1" applyFill="1" applyBorder="1" applyAlignment="1">
      <alignment horizontal="center" vertical="center" wrapText="1"/>
    </xf>
    <xf numFmtId="9" fontId="6" fillId="0" borderId="13" xfId="2" applyFont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/>
    </xf>
    <xf numFmtId="0" fontId="82" fillId="0" borderId="5" xfId="0" applyFont="1" applyBorder="1" applyAlignment="1">
      <alignment horizontal="center" vertical="center"/>
    </xf>
    <xf numFmtId="0" fontId="82" fillId="0" borderId="13" xfId="0" applyFont="1" applyBorder="1" applyAlignment="1">
      <alignment horizontal="center" vertical="center"/>
    </xf>
    <xf numFmtId="0" fontId="82" fillId="0" borderId="71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4" fontId="4" fillId="0" borderId="1" xfId="0" applyNumberFormat="1" applyFont="1" applyFill="1" applyBorder="1" applyAlignment="1">
      <alignment horizontal="center" vertical="center"/>
    </xf>
    <xf numFmtId="0" fontId="10" fillId="70" borderId="57" xfId="0" applyFont="1" applyFill="1" applyBorder="1" applyAlignment="1">
      <alignment horizontal="center"/>
    </xf>
    <xf numFmtId="1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9" fontId="6" fillId="0" borderId="1" xfId="2" applyFont="1" applyBorder="1" applyAlignment="1">
      <alignment horizontal="center"/>
    </xf>
    <xf numFmtId="0" fontId="0" fillId="0" borderId="13" xfId="0" applyBorder="1" applyAlignment="1">
      <alignment horizontal="center" vertical="center" textRotation="90"/>
    </xf>
    <xf numFmtId="0" fontId="0" fillId="0" borderId="52" xfId="0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9" fontId="6" fillId="0" borderId="1" xfId="2" applyNumberFormat="1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81" borderId="16" xfId="0" applyFont="1" applyFill="1" applyBorder="1" applyAlignment="1">
      <alignment horizontal="center" vertical="center" wrapText="1"/>
    </xf>
    <xf numFmtId="0" fontId="10" fillId="81" borderId="15" xfId="0" applyFont="1" applyFill="1" applyBorder="1" applyAlignment="1">
      <alignment horizontal="center" vertical="center" wrapText="1"/>
    </xf>
    <xf numFmtId="0" fontId="72" fillId="81" borderId="9" xfId="0" applyFont="1" applyFill="1" applyBorder="1" applyAlignment="1">
      <alignment horizontal="center" vertical="center" wrapText="1"/>
    </xf>
    <xf numFmtId="0" fontId="72" fillId="81" borderId="6" xfId="0" applyFont="1" applyFill="1" applyBorder="1" applyAlignment="1">
      <alignment horizontal="center" vertical="center" wrapText="1"/>
    </xf>
    <xf numFmtId="0" fontId="72" fillId="81" borderId="10" xfId="0" applyFont="1" applyFill="1" applyBorder="1" applyAlignment="1">
      <alignment horizontal="left" vertical="center" wrapText="1"/>
    </xf>
    <xf numFmtId="0" fontId="72" fillId="81" borderId="7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0" fontId="6" fillId="0" borderId="0" xfId="0" applyFont="1" applyFill="1" applyAlignment="1">
      <alignment horizontal="center"/>
    </xf>
    <xf numFmtId="0" fontId="10" fillId="81" borderId="6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wrapText="1"/>
    </xf>
    <xf numFmtId="3" fontId="4" fillId="0" borderId="5" xfId="0" applyNumberFormat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6" fillId="0" borderId="17" xfId="0" applyFont="1" applyBorder="1" applyAlignment="1">
      <alignment horizontal="center" vertical="center" textRotation="90" wrapText="1"/>
    </xf>
    <xf numFmtId="0" fontId="72" fillId="81" borderId="12" xfId="0" applyFont="1" applyFill="1" applyBorder="1" applyAlignment="1">
      <alignment horizontal="center" vertical="center" wrapText="1"/>
    </xf>
    <xf numFmtId="0" fontId="72" fillId="81" borderId="13" xfId="0" applyFont="1" applyFill="1" applyBorder="1" applyAlignment="1">
      <alignment horizontal="left" vertical="center" wrapText="1"/>
    </xf>
    <xf numFmtId="0" fontId="10" fillId="70" borderId="9" xfId="0" applyFont="1" applyFill="1" applyBorder="1" applyAlignment="1">
      <alignment horizontal="center" vertical="center" wrapText="1"/>
    </xf>
    <xf numFmtId="0" fontId="10" fillId="70" borderId="6" xfId="0" applyFont="1" applyFill="1" applyBorder="1" applyAlignment="1">
      <alignment horizontal="center" vertical="center" wrapText="1"/>
    </xf>
    <xf numFmtId="0" fontId="114" fillId="76" borderId="0" xfId="0" applyFont="1" applyFill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72" fillId="81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77" borderId="1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0" fillId="0" borderId="22" xfId="0" applyBorder="1" applyAlignment="1">
      <alignment horizontal="center"/>
    </xf>
    <xf numFmtId="0" fontId="54" fillId="0" borderId="0" xfId="0" applyFont="1"/>
    <xf numFmtId="0" fontId="67" fillId="76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Fill="1" applyBorder="1" applyAlignment="1">
      <alignment horizontal="left"/>
    </xf>
    <xf numFmtId="171" fontId="2" fillId="68" borderId="66" xfId="0" applyNumberFormat="1" applyFont="1" applyFill="1" applyBorder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1" fontId="0" fillId="74" borderId="0" xfId="0" applyNumberFormat="1" applyFill="1" applyAlignment="1">
      <alignment horizontal="left" vertical="center"/>
    </xf>
    <xf numFmtId="0" fontId="54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2" fillId="75" borderId="1" xfId="0" applyFont="1" applyFill="1" applyBorder="1" applyAlignment="1">
      <alignment horizontal="left" vertical="center"/>
    </xf>
    <xf numFmtId="0" fontId="105" fillId="75" borderId="57" xfId="0" applyFont="1" applyFill="1" applyBorder="1" applyAlignment="1">
      <alignment horizontal="centerContinuous" vertical="center"/>
    </xf>
    <xf numFmtId="0" fontId="105" fillId="75" borderId="3" xfId="0" applyFont="1" applyFill="1" applyBorder="1" applyAlignment="1">
      <alignment horizontal="centerContinuous" vertical="center"/>
    </xf>
    <xf numFmtId="0" fontId="52" fillId="75" borderId="1" xfId="0" applyFont="1" applyFill="1" applyBorder="1" applyAlignment="1">
      <alignment vertical="center"/>
    </xf>
    <xf numFmtId="0" fontId="76" fillId="77" borderId="1" xfId="0" applyFont="1" applyFill="1" applyBorder="1" applyAlignment="1">
      <alignment horizontal="center" vertical="center"/>
    </xf>
    <xf numFmtId="0" fontId="109" fillId="77" borderId="1" xfId="0" applyFont="1" applyFill="1" applyBorder="1" applyAlignment="1">
      <alignment horizontal="center" vertical="center"/>
    </xf>
    <xf numFmtId="0" fontId="109" fillId="77" borderId="2" xfId="0" applyFont="1" applyFill="1" applyBorder="1"/>
    <xf numFmtId="0" fontId="0" fillId="77" borderId="57" xfId="0" applyFill="1" applyBorder="1"/>
    <xf numFmtId="0" fontId="0" fillId="77" borderId="3" xfId="0" applyFill="1" applyBorder="1"/>
    <xf numFmtId="0" fontId="0" fillId="75" borderId="57" xfId="0" applyFill="1" applyBorder="1"/>
    <xf numFmtId="0" fontId="0" fillId="75" borderId="3" xfId="0" applyFill="1" applyBorder="1"/>
    <xf numFmtId="1" fontId="13" fillId="77" borderId="2" xfId="175" quotePrefix="1" applyNumberFormat="1" applyFill="1" applyBorder="1" applyAlignment="1">
      <alignment horizontal="left"/>
    </xf>
    <xf numFmtId="0" fontId="54" fillId="63" borderId="20" xfId="0" applyFont="1" applyFill="1" applyBorder="1"/>
    <xf numFmtId="0" fontId="69" fillId="63" borderId="22" xfId="0" applyFont="1" applyFill="1" applyBorder="1" applyAlignment="1">
      <alignment horizontal="center"/>
    </xf>
    <xf numFmtId="0" fontId="69" fillId="63" borderId="47" xfId="0" applyFont="1" applyFill="1" applyBorder="1" applyAlignment="1">
      <alignment horizontal="center"/>
    </xf>
    <xf numFmtId="0" fontId="69" fillId="63" borderId="73" xfId="0" applyFont="1" applyFill="1" applyBorder="1" applyAlignment="1">
      <alignment horizontal="center"/>
    </xf>
    <xf numFmtId="0" fontId="69" fillId="63" borderId="66" xfId="0" applyFont="1" applyFill="1" applyBorder="1" applyAlignment="1">
      <alignment horizontal="center"/>
    </xf>
    <xf numFmtId="0" fontId="69" fillId="63" borderId="45" xfId="0" applyFont="1" applyFill="1" applyBorder="1" applyAlignment="1">
      <alignment horizontal="center"/>
    </xf>
    <xf numFmtId="0" fontId="69" fillId="75" borderId="57" xfId="0" applyFont="1" applyFill="1" applyBorder="1" applyAlignment="1">
      <alignment horizontal="center"/>
    </xf>
    <xf numFmtId="0" fontId="69" fillId="75" borderId="3" xfId="0" applyFont="1" applyFill="1" applyBorder="1" applyAlignment="1">
      <alignment horizontal="center"/>
    </xf>
    <xf numFmtId="0" fontId="2" fillId="63" borderId="1" xfId="0" applyFont="1" applyFill="1" applyBorder="1" applyAlignment="1">
      <alignment horizontal="center"/>
    </xf>
    <xf numFmtId="1" fontId="112" fillId="63" borderId="2" xfId="175" quotePrefix="1" applyNumberFormat="1" applyFont="1" applyFill="1" applyBorder="1" applyAlignment="1">
      <alignment horizontal="left" vertical="center"/>
    </xf>
    <xf numFmtId="0" fontId="69" fillId="63" borderId="57" xfId="0" applyFont="1" applyFill="1" applyBorder="1" applyAlignment="1">
      <alignment horizontal="center" vertical="center"/>
    </xf>
    <xf numFmtId="0" fontId="69" fillId="63" borderId="3" xfId="0" applyFont="1" applyFill="1" applyBorder="1" applyAlignment="1">
      <alignment horizontal="center" vertical="center"/>
    </xf>
    <xf numFmtId="0" fontId="49" fillId="82" borderId="66" xfId="0" applyFont="1" applyFill="1" applyBorder="1" applyAlignment="1">
      <alignment vertical="center" wrapText="1"/>
    </xf>
    <xf numFmtId="0" fontId="52" fillId="75" borderId="2" xfId="0" applyFont="1" applyFill="1" applyBorder="1" applyAlignment="1">
      <alignment horizontal="center" vertical="center"/>
    </xf>
    <xf numFmtId="1" fontId="116" fillId="63" borderId="2" xfId="175" quotePrefix="1" applyNumberFormat="1" applyFont="1" applyFill="1" applyBorder="1" applyAlignment="1">
      <alignment horizontal="left" vertical="center"/>
    </xf>
    <xf numFmtId="0" fontId="2" fillId="63" borderId="0" xfId="0" applyFont="1" applyFill="1" applyAlignment="1">
      <alignment vertical="center"/>
    </xf>
    <xf numFmtId="0" fontId="2" fillId="63" borderId="66" xfId="0" applyFont="1" applyFill="1" applyBorder="1" applyAlignment="1">
      <alignment vertical="center"/>
    </xf>
    <xf numFmtId="0" fontId="2" fillId="63" borderId="66" xfId="0" applyFont="1" applyFill="1" applyBorder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74" fillId="63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51" fillId="85" borderId="0" xfId="0" applyFont="1" applyFill="1"/>
    <xf numFmtId="0" fontId="0" fillId="74" borderId="0" xfId="0" applyFill="1" applyBorder="1"/>
    <xf numFmtId="0" fontId="51" fillId="71" borderId="0" xfId="0" applyFont="1" applyFill="1"/>
    <xf numFmtId="0" fontId="113" fillId="69" borderId="0" xfId="175" applyFont="1" applyFill="1" applyBorder="1" applyProtection="1">
      <protection locked="0"/>
    </xf>
    <xf numFmtId="0" fontId="113" fillId="71" borderId="0" xfId="175" applyFont="1" applyFill="1" applyBorder="1" applyProtection="1">
      <protection locked="0"/>
    </xf>
    <xf numFmtId="0" fontId="113" fillId="70" borderId="0" xfId="175" applyFont="1" applyFill="1" applyBorder="1" applyProtection="1">
      <protection locked="0"/>
    </xf>
    <xf numFmtId="0" fontId="111" fillId="90" borderId="0" xfId="175" applyFont="1" applyFill="1" applyBorder="1" applyProtection="1">
      <protection locked="0"/>
    </xf>
    <xf numFmtId="0" fontId="111" fillId="89" borderId="0" xfId="175" applyFont="1" applyFill="1" applyBorder="1" applyProtection="1">
      <protection locked="0"/>
    </xf>
    <xf numFmtId="0" fontId="111" fillId="74" borderId="0" xfId="175" applyFont="1" applyFill="1" applyBorder="1" applyProtection="1">
      <protection locked="0"/>
    </xf>
    <xf numFmtId="0" fontId="111" fillId="72" borderId="0" xfId="175" applyFont="1" applyFill="1" applyBorder="1" applyProtection="1">
      <protection locked="0"/>
    </xf>
    <xf numFmtId="0" fontId="111" fillId="91" borderId="0" xfId="175" applyFont="1" applyFill="1" applyBorder="1" applyProtection="1">
      <protection locked="0"/>
    </xf>
    <xf numFmtId="0" fontId="111" fillId="2" borderId="0" xfId="175" applyFont="1" applyFill="1" applyBorder="1" applyProtection="1">
      <protection locked="0"/>
    </xf>
    <xf numFmtId="0" fontId="49" fillId="82" borderId="69" xfId="0" applyFont="1" applyFill="1" applyBorder="1" applyAlignment="1">
      <alignment vertical="center" wrapText="1"/>
    </xf>
    <xf numFmtId="0" fontId="113" fillId="62" borderId="52" xfId="175" applyFont="1" applyFill="1" applyBorder="1" applyProtection="1">
      <protection locked="0"/>
    </xf>
    <xf numFmtId="0" fontId="113" fillId="62" borderId="17" xfId="175" applyFont="1" applyFill="1" applyBorder="1" applyProtection="1">
      <protection locked="0"/>
    </xf>
    <xf numFmtId="0" fontId="86" fillId="2" borderId="0" xfId="0" applyFont="1" applyFill="1" applyBorder="1" applyAlignment="1">
      <alignment horizontal="center" vertical="center"/>
    </xf>
    <xf numFmtId="0" fontId="111" fillId="92" borderId="0" xfId="175" applyFont="1" applyFill="1" applyBorder="1" applyProtection="1">
      <protection locked="0"/>
    </xf>
    <xf numFmtId="0" fontId="49" fillId="83" borderId="0" xfId="0" applyFont="1" applyFill="1" applyBorder="1" applyAlignment="1">
      <alignment horizontal="centerContinuous"/>
    </xf>
    <xf numFmtId="0" fontId="13" fillId="92" borderId="0" xfId="175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0" borderId="13" xfId="0" applyBorder="1" applyAlignment="1">
      <alignment vertical="center" textRotation="90"/>
    </xf>
  </cellXfs>
  <cellStyles count="176">
    <cellStyle name="20% - Accent1" xfId="152" builtinId="30" customBuiltin="1"/>
    <cellStyle name="20% - Accent1 2" xfId="7" xr:uid="{00000000-0005-0000-0000-000001000000}"/>
    <cellStyle name="20% - Accent1 3" xfId="6" xr:uid="{00000000-0005-0000-0000-000002000000}"/>
    <cellStyle name="20% - Accent2" xfId="156" builtinId="34" customBuiltin="1"/>
    <cellStyle name="20% - Accent2 2" xfId="9" xr:uid="{00000000-0005-0000-0000-000004000000}"/>
    <cellStyle name="20% - Accent2 3" xfId="8" xr:uid="{00000000-0005-0000-0000-000005000000}"/>
    <cellStyle name="20% - Accent3" xfId="160" builtinId="38" customBuiltin="1"/>
    <cellStyle name="20% - Accent3 2" xfId="11" xr:uid="{00000000-0005-0000-0000-000007000000}"/>
    <cellStyle name="20% - Accent3 3" xfId="10" xr:uid="{00000000-0005-0000-0000-000008000000}"/>
    <cellStyle name="20% - Accent4" xfId="164" builtinId="42" customBuiltin="1"/>
    <cellStyle name="20% - Accent4 2" xfId="13" xr:uid="{00000000-0005-0000-0000-00000A000000}"/>
    <cellStyle name="20% - Accent4 3" xfId="12" xr:uid="{00000000-0005-0000-0000-00000B000000}"/>
    <cellStyle name="20% - Accent5" xfId="168" builtinId="46" customBuiltin="1"/>
    <cellStyle name="20% - Accent5 2" xfId="15" xr:uid="{00000000-0005-0000-0000-00000D000000}"/>
    <cellStyle name="20% - Accent5 3" xfId="14" xr:uid="{00000000-0005-0000-0000-00000E000000}"/>
    <cellStyle name="20% - Accent6" xfId="172" builtinId="50" customBuiltin="1"/>
    <cellStyle name="20% - Accent6 2" xfId="17" xr:uid="{00000000-0005-0000-0000-000010000000}"/>
    <cellStyle name="20% - Accent6 3" xfId="16" xr:uid="{00000000-0005-0000-0000-000011000000}"/>
    <cellStyle name="40% - Accent1" xfId="153" builtinId="31" customBuiltin="1"/>
    <cellStyle name="40% - Accent1 2" xfId="19" xr:uid="{00000000-0005-0000-0000-000013000000}"/>
    <cellStyle name="40% - Accent1 3" xfId="18" xr:uid="{00000000-0005-0000-0000-000014000000}"/>
    <cellStyle name="40% - Accent2" xfId="157" builtinId="35" customBuiltin="1"/>
    <cellStyle name="40% - Accent2 2" xfId="21" xr:uid="{00000000-0005-0000-0000-000016000000}"/>
    <cellStyle name="40% - Accent2 3" xfId="20" xr:uid="{00000000-0005-0000-0000-000017000000}"/>
    <cellStyle name="40% - Accent3" xfId="161" builtinId="39" customBuiltin="1"/>
    <cellStyle name="40% - Accent3 2" xfId="23" xr:uid="{00000000-0005-0000-0000-000019000000}"/>
    <cellStyle name="40% - Accent3 3" xfId="22" xr:uid="{00000000-0005-0000-0000-00001A000000}"/>
    <cellStyle name="40% - Accent4" xfId="165" builtinId="43" customBuiltin="1"/>
    <cellStyle name="40% - Accent4 2" xfId="25" xr:uid="{00000000-0005-0000-0000-00001C000000}"/>
    <cellStyle name="40% - Accent4 3" xfId="24" xr:uid="{00000000-0005-0000-0000-00001D000000}"/>
    <cellStyle name="40% - Accent5" xfId="169" builtinId="47" customBuiltin="1"/>
    <cellStyle name="40% - Accent5 2" xfId="27" xr:uid="{00000000-0005-0000-0000-00001F000000}"/>
    <cellStyle name="40% - Accent5 3" xfId="26" xr:uid="{00000000-0005-0000-0000-000020000000}"/>
    <cellStyle name="40% - Accent6" xfId="173" builtinId="51" customBuiltin="1"/>
    <cellStyle name="40% - Accent6 2" xfId="29" xr:uid="{00000000-0005-0000-0000-000022000000}"/>
    <cellStyle name="40% - Accent6 3" xfId="28" xr:uid="{00000000-0005-0000-0000-000023000000}"/>
    <cellStyle name="60% - Accent1" xfId="154" builtinId="32" customBuiltin="1"/>
    <cellStyle name="60% - Accent1 2" xfId="31" xr:uid="{00000000-0005-0000-0000-000025000000}"/>
    <cellStyle name="60% - Accent1 3" xfId="30" xr:uid="{00000000-0005-0000-0000-000026000000}"/>
    <cellStyle name="60% - Accent2" xfId="158" builtinId="36" customBuiltin="1"/>
    <cellStyle name="60% - Accent2 2" xfId="33" xr:uid="{00000000-0005-0000-0000-000028000000}"/>
    <cellStyle name="60% - Accent2 3" xfId="32" xr:uid="{00000000-0005-0000-0000-000029000000}"/>
    <cellStyle name="60% - Accent3" xfId="162" builtinId="40" customBuiltin="1"/>
    <cellStyle name="60% - Accent3 2" xfId="35" xr:uid="{00000000-0005-0000-0000-00002B000000}"/>
    <cellStyle name="60% - Accent3 3" xfId="34" xr:uid="{00000000-0005-0000-0000-00002C000000}"/>
    <cellStyle name="60% - Accent4" xfId="166" builtinId="44" customBuiltin="1"/>
    <cellStyle name="60% - Accent4 2" xfId="37" xr:uid="{00000000-0005-0000-0000-00002E000000}"/>
    <cellStyle name="60% - Accent4 3" xfId="36" xr:uid="{00000000-0005-0000-0000-00002F000000}"/>
    <cellStyle name="60% - Accent5" xfId="170" builtinId="48" customBuiltin="1"/>
    <cellStyle name="60% - Accent5 2" xfId="39" xr:uid="{00000000-0005-0000-0000-000031000000}"/>
    <cellStyle name="60% - Accent5 3" xfId="38" xr:uid="{00000000-0005-0000-0000-000032000000}"/>
    <cellStyle name="60% - Accent6" xfId="174" builtinId="52" customBuiltin="1"/>
    <cellStyle name="60% - Accent6 2" xfId="41" xr:uid="{00000000-0005-0000-0000-000034000000}"/>
    <cellStyle name="60% - Accent6 3" xfId="40" xr:uid="{00000000-0005-0000-0000-000035000000}"/>
    <cellStyle name="Accent1" xfId="151" builtinId="29" customBuiltin="1"/>
    <cellStyle name="Accent1 2" xfId="43" xr:uid="{00000000-0005-0000-0000-000037000000}"/>
    <cellStyle name="Accent1 3" xfId="42" xr:uid="{00000000-0005-0000-0000-000038000000}"/>
    <cellStyle name="Accent2" xfId="155" builtinId="33" customBuiltin="1"/>
    <cellStyle name="Accent2 2" xfId="45" xr:uid="{00000000-0005-0000-0000-00003A000000}"/>
    <cellStyle name="Accent2 3" xfId="44" xr:uid="{00000000-0005-0000-0000-00003B000000}"/>
    <cellStyle name="Accent3" xfId="159" builtinId="37" customBuiltin="1"/>
    <cellStyle name="Accent3 2" xfId="47" xr:uid="{00000000-0005-0000-0000-00003D000000}"/>
    <cellStyle name="Accent3 3" xfId="46" xr:uid="{00000000-0005-0000-0000-00003E000000}"/>
    <cellStyle name="Accent4" xfId="163" builtinId="41" customBuiltin="1"/>
    <cellStyle name="Accent4 2" xfId="49" xr:uid="{00000000-0005-0000-0000-000040000000}"/>
    <cellStyle name="Accent4 3" xfId="48" xr:uid="{00000000-0005-0000-0000-000041000000}"/>
    <cellStyle name="Accent5" xfId="167" builtinId="45" customBuiltin="1"/>
    <cellStyle name="Accent5 2" xfId="51" xr:uid="{00000000-0005-0000-0000-000043000000}"/>
    <cellStyle name="Accent5 3" xfId="50" xr:uid="{00000000-0005-0000-0000-000044000000}"/>
    <cellStyle name="Accent6" xfId="171" builtinId="49" customBuiltin="1"/>
    <cellStyle name="Accent6 2" xfId="53" xr:uid="{00000000-0005-0000-0000-000046000000}"/>
    <cellStyle name="Accent6 3" xfId="52" xr:uid="{00000000-0005-0000-0000-000047000000}"/>
    <cellStyle name="Bad" xfId="140" builtinId="27" customBuiltin="1"/>
    <cellStyle name="Bad 2" xfId="55" xr:uid="{00000000-0005-0000-0000-000049000000}"/>
    <cellStyle name="Bad 3" xfId="54" xr:uid="{00000000-0005-0000-0000-00004A000000}"/>
    <cellStyle name="Calculation" xfId="144" builtinId="22" customBuiltin="1"/>
    <cellStyle name="Calculation 2" xfId="57" xr:uid="{00000000-0005-0000-0000-00004C000000}"/>
    <cellStyle name="Calculation 3" xfId="56" xr:uid="{00000000-0005-0000-0000-00004D000000}"/>
    <cellStyle name="Check Cell" xfId="146" builtinId="23" customBuiltin="1"/>
    <cellStyle name="Check Cell 2" xfId="59" xr:uid="{00000000-0005-0000-0000-00004F000000}"/>
    <cellStyle name="Check Cell 3" xfId="58" xr:uid="{00000000-0005-0000-0000-000050000000}"/>
    <cellStyle name="Comma" xfId="1" builtinId="3"/>
    <cellStyle name="Comma 2" xfId="60" xr:uid="{00000000-0005-0000-0000-000052000000}"/>
    <cellStyle name="Comma 3" xfId="61" xr:uid="{00000000-0005-0000-0000-000053000000}"/>
    <cellStyle name="Explanatory Text" xfId="149" builtinId="53" customBuiltin="1"/>
    <cellStyle name="Explanatory Text 2" xfId="63" xr:uid="{00000000-0005-0000-0000-000055000000}"/>
    <cellStyle name="Explanatory Text 3" xfId="62" xr:uid="{00000000-0005-0000-0000-000056000000}"/>
    <cellStyle name="Good" xfId="139" builtinId="26" customBuiltin="1"/>
    <cellStyle name="Good 2" xfId="65" xr:uid="{00000000-0005-0000-0000-000058000000}"/>
    <cellStyle name="Good 3" xfId="64" xr:uid="{00000000-0005-0000-0000-000059000000}"/>
    <cellStyle name="Heading 1" xfId="135" builtinId="16" customBuiltin="1"/>
    <cellStyle name="Heading 1 2" xfId="67" xr:uid="{00000000-0005-0000-0000-00005B000000}"/>
    <cellStyle name="Heading 1 3" xfId="66" xr:uid="{00000000-0005-0000-0000-00005C000000}"/>
    <cellStyle name="Heading 2" xfId="136" builtinId="17" customBuiltin="1"/>
    <cellStyle name="Heading 2 2" xfId="69" xr:uid="{00000000-0005-0000-0000-00005E000000}"/>
    <cellStyle name="Heading 2 3" xfId="68" xr:uid="{00000000-0005-0000-0000-00005F000000}"/>
    <cellStyle name="Heading 3" xfId="137" builtinId="18" customBuiltin="1"/>
    <cellStyle name="Heading 3 2" xfId="71" xr:uid="{00000000-0005-0000-0000-000061000000}"/>
    <cellStyle name="Heading 3 3" xfId="70" xr:uid="{00000000-0005-0000-0000-000062000000}"/>
    <cellStyle name="Heading 4" xfId="138" builtinId="19" customBuiltin="1"/>
    <cellStyle name="Heading 4 2" xfId="73" xr:uid="{00000000-0005-0000-0000-000064000000}"/>
    <cellStyle name="Heading 4 3" xfId="72" xr:uid="{00000000-0005-0000-0000-000065000000}"/>
    <cellStyle name="Hyperlink" xfId="175" builtinId="8"/>
    <cellStyle name="Hyperlink 2" xfId="74" xr:uid="{00000000-0005-0000-0000-000066000000}"/>
    <cellStyle name="Hyperlink 2 2" xfId="75" xr:uid="{00000000-0005-0000-0000-000067000000}"/>
    <cellStyle name="Hyperlink 3" xfId="76" xr:uid="{00000000-0005-0000-0000-000068000000}"/>
    <cellStyle name="Hyperlink 4" xfId="77" xr:uid="{00000000-0005-0000-0000-000069000000}"/>
    <cellStyle name="Input" xfId="142" builtinId="20" customBuiltin="1"/>
    <cellStyle name="Input 2" xfId="79" xr:uid="{00000000-0005-0000-0000-00006B000000}"/>
    <cellStyle name="Input 3" xfId="78" xr:uid="{00000000-0005-0000-0000-00006C000000}"/>
    <cellStyle name="Linked Cell" xfId="145" builtinId="24" customBuiltin="1"/>
    <cellStyle name="Linked Cell 2" xfId="81" xr:uid="{00000000-0005-0000-0000-00006E000000}"/>
    <cellStyle name="Linked Cell 3" xfId="80" xr:uid="{00000000-0005-0000-0000-00006F000000}"/>
    <cellStyle name="Neutral" xfId="141" builtinId="28" customBuiltin="1"/>
    <cellStyle name="Neutral 2" xfId="83" xr:uid="{00000000-0005-0000-0000-000071000000}"/>
    <cellStyle name="Neutral 3" xfId="82" xr:uid="{00000000-0005-0000-0000-000072000000}"/>
    <cellStyle name="Normal" xfId="0" builtinId="0"/>
    <cellStyle name="Normal 2" xfId="3" xr:uid="{00000000-0005-0000-0000-000074000000}"/>
    <cellStyle name="Normal 2 2" xfId="84" xr:uid="{00000000-0005-0000-0000-000075000000}"/>
    <cellStyle name="Normal 2 2 2" xfId="85" xr:uid="{00000000-0005-0000-0000-000076000000}"/>
    <cellStyle name="Normal 2 2 3" xfId="86" xr:uid="{00000000-0005-0000-0000-000077000000}"/>
    <cellStyle name="Normal 2 3" xfId="87" xr:uid="{00000000-0005-0000-0000-000078000000}"/>
    <cellStyle name="Normal 2 3 2" xfId="88" xr:uid="{00000000-0005-0000-0000-000079000000}"/>
    <cellStyle name="Normal 2 3 2 2" xfId="89" xr:uid="{00000000-0005-0000-0000-00007A000000}"/>
    <cellStyle name="Normal 2 3 2 3" xfId="90" xr:uid="{00000000-0005-0000-0000-00007B000000}"/>
    <cellStyle name="Normal 2 3 3" xfId="91" xr:uid="{00000000-0005-0000-0000-00007C000000}"/>
    <cellStyle name="Normal 2 3 3 2" xfId="92" xr:uid="{00000000-0005-0000-0000-00007D000000}"/>
    <cellStyle name="Normal 2 4" xfId="93" xr:uid="{00000000-0005-0000-0000-00007E000000}"/>
    <cellStyle name="Normal 2 4 2" xfId="94" xr:uid="{00000000-0005-0000-0000-00007F000000}"/>
    <cellStyle name="Normal 2 4 3" xfId="95" xr:uid="{00000000-0005-0000-0000-000080000000}"/>
    <cellStyle name="Normal 2 5" xfId="96" xr:uid="{00000000-0005-0000-0000-000081000000}"/>
    <cellStyle name="Normal 3" xfId="4" xr:uid="{00000000-0005-0000-0000-000082000000}"/>
    <cellStyle name="Normal 3 2" xfId="98" xr:uid="{00000000-0005-0000-0000-000083000000}"/>
    <cellStyle name="Normal 3 3" xfId="99" xr:uid="{00000000-0005-0000-0000-000084000000}"/>
    <cellStyle name="Normal 3 4" xfId="97" xr:uid="{00000000-0005-0000-0000-000085000000}"/>
    <cellStyle name="Normal 4" xfId="100" xr:uid="{00000000-0005-0000-0000-000086000000}"/>
    <cellStyle name="Normal 4 2" xfId="101" xr:uid="{00000000-0005-0000-0000-000087000000}"/>
    <cellStyle name="Normal 5" xfId="102" xr:uid="{00000000-0005-0000-0000-000088000000}"/>
    <cellStyle name="Normal 5 2" xfId="103" xr:uid="{00000000-0005-0000-0000-000089000000}"/>
    <cellStyle name="Normal 5 2 2" xfId="104" xr:uid="{00000000-0005-0000-0000-00008A000000}"/>
    <cellStyle name="Normal 5 2 2 2" xfId="105" xr:uid="{00000000-0005-0000-0000-00008B000000}"/>
    <cellStyle name="Normal 5 2 2 3" xfId="106" xr:uid="{00000000-0005-0000-0000-00008C000000}"/>
    <cellStyle name="Normal 5 2 3" xfId="107" xr:uid="{00000000-0005-0000-0000-00008D000000}"/>
    <cellStyle name="Normal 5 2 3 2" xfId="108" xr:uid="{00000000-0005-0000-0000-00008E000000}"/>
    <cellStyle name="Normal 5 3" xfId="109" xr:uid="{00000000-0005-0000-0000-00008F000000}"/>
    <cellStyle name="Normal 5 3 2" xfId="110" xr:uid="{00000000-0005-0000-0000-000090000000}"/>
    <cellStyle name="Normal 5 3 3" xfId="111" xr:uid="{00000000-0005-0000-0000-000091000000}"/>
    <cellStyle name="Normal 6" xfId="112" xr:uid="{00000000-0005-0000-0000-000092000000}"/>
    <cellStyle name="Normal 6 2" xfId="113" xr:uid="{00000000-0005-0000-0000-000093000000}"/>
    <cellStyle name="Normal 6 3" xfId="114" xr:uid="{00000000-0005-0000-0000-000094000000}"/>
    <cellStyle name="Normal 7" xfId="115" xr:uid="{00000000-0005-0000-0000-000095000000}"/>
    <cellStyle name="Normal 8" xfId="116" xr:uid="{00000000-0005-0000-0000-000096000000}"/>
    <cellStyle name="Normal 9" xfId="5" xr:uid="{00000000-0005-0000-0000-000097000000}"/>
    <cellStyle name="Note" xfId="148" builtinId="10" customBuiltin="1"/>
    <cellStyle name="Note 2" xfId="118" xr:uid="{00000000-0005-0000-0000-000099000000}"/>
    <cellStyle name="Note 3" xfId="117" xr:uid="{00000000-0005-0000-0000-00009A000000}"/>
    <cellStyle name="Output" xfId="143" builtinId="21" customBuiltin="1"/>
    <cellStyle name="Output 2" xfId="120" xr:uid="{00000000-0005-0000-0000-00009C000000}"/>
    <cellStyle name="Output 3" xfId="119" xr:uid="{00000000-0005-0000-0000-00009D000000}"/>
    <cellStyle name="Percent" xfId="2" builtinId="5"/>
    <cellStyle name="Percent 2" xfId="121" xr:uid="{00000000-0005-0000-0000-00009F000000}"/>
    <cellStyle name="Percent 2 2" xfId="122" xr:uid="{00000000-0005-0000-0000-0000A0000000}"/>
    <cellStyle name="Percent 2 3" xfId="123" xr:uid="{00000000-0005-0000-0000-0000A1000000}"/>
    <cellStyle name="Percent 2 4" xfId="124" xr:uid="{00000000-0005-0000-0000-0000A2000000}"/>
    <cellStyle name="Percent 3" xfId="125" xr:uid="{00000000-0005-0000-0000-0000A3000000}"/>
    <cellStyle name="Percent 4" xfId="126" xr:uid="{00000000-0005-0000-0000-0000A4000000}"/>
    <cellStyle name="Percent 5" xfId="127" xr:uid="{00000000-0005-0000-0000-0000A5000000}"/>
    <cellStyle name="Title" xfId="134" builtinId="15" customBuiltin="1"/>
    <cellStyle name="Title 2" xfId="129" xr:uid="{00000000-0005-0000-0000-0000A7000000}"/>
    <cellStyle name="Title 3" xfId="128" xr:uid="{00000000-0005-0000-0000-0000A8000000}"/>
    <cellStyle name="Total" xfId="150" builtinId="25" customBuiltin="1"/>
    <cellStyle name="Total 2" xfId="131" xr:uid="{00000000-0005-0000-0000-0000AA000000}"/>
    <cellStyle name="Total 3" xfId="130" xr:uid="{00000000-0005-0000-0000-0000AB000000}"/>
    <cellStyle name="Warning Text" xfId="147" builtinId="11" customBuiltin="1"/>
    <cellStyle name="Warning Text 2" xfId="133" xr:uid="{00000000-0005-0000-0000-0000AD000000}"/>
    <cellStyle name="Warning Text 3" xfId="132" xr:uid="{00000000-0005-0000-0000-0000AE000000}"/>
  </cellStyles>
  <dxfs count="107"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C00000"/>
      </font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ont>
        <color rgb="FFC00000"/>
      </font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5" tint="0.59996337778862885"/>
        </patternFill>
      </fill>
    </dxf>
    <dxf>
      <font>
        <color rgb="FFFF0000"/>
      </font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5050"/>
      <color rgb="FF920000"/>
      <color rgb="FF0000FF"/>
      <color rgb="FFFF9933"/>
      <color rgb="FFFFB3B3"/>
      <color rgb="FFFFB9B9"/>
      <color rgb="FF339933"/>
      <color rgb="FFFF4F4F"/>
      <color rgb="FFFF9999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1.xml"/><Relationship Id="rId50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theme" Target="theme/theme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'Consistency Check'!$D$5</c:f>
          <c:strCache>
            <c:ptCount val="1"/>
            <c:pt idx="0">
              <c:v>Ave Vehicle Delay [s]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'Consistency Check'!$B$6:$B$15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'Consistency Check'!$D$6:$D$15</c:f>
              <c:numCache>
                <c:formatCode>#,##0.0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4-4DCD-868F-69CE78F0C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5181632"/>
        <c:axId val="1571729680"/>
      </c:barChart>
      <c:catAx>
        <c:axId val="189518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Simulation Seeds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729680"/>
        <c:crosses val="autoZero"/>
        <c:auto val="1"/>
        <c:lblAlgn val="ctr"/>
        <c:lblOffset val="100"/>
        <c:noMultiLvlLbl val="0"/>
      </c:catAx>
      <c:valAx>
        <c:axId val="1571729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18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7" Type="http://schemas.openxmlformats.org/officeDocument/2006/relationships/image" Target="../media/image10.png"/><Relationship Id="rId2" Type="http://schemas.openxmlformats.org/officeDocument/2006/relationships/image" Target="../media/image4.png"/><Relationship Id="rId1" Type="http://schemas.openxmlformats.org/officeDocument/2006/relationships/hyperlink" Target="#Macros!A1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11.png"/><Relationship Id="rId4" Type="http://schemas.openxmlformats.org/officeDocument/2006/relationships/image" Target="../media/image5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acros!A1"/><Relationship Id="rId2" Type="http://schemas.openxmlformats.org/officeDocument/2006/relationships/chart" Target="../charts/chart1.xml"/><Relationship Id="rId1" Type="http://schemas.openxmlformats.org/officeDocument/2006/relationships/image" Target="../media/image13.jpeg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acros!A1"/><Relationship Id="rId2" Type="http://schemas.openxmlformats.org/officeDocument/2006/relationships/image" Target="../media/image17.png"/><Relationship Id="rId1" Type="http://schemas.openxmlformats.org/officeDocument/2006/relationships/image" Target="../media/image16.tmp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18.jpeg"/><Relationship Id="rId4" Type="http://schemas.openxmlformats.org/officeDocument/2006/relationships/image" Target="../media/image5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19.jpeg"/><Relationship Id="rId4" Type="http://schemas.openxmlformats.org/officeDocument/2006/relationships/image" Target="../media/image5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0.jpeg"/><Relationship Id="rId4" Type="http://schemas.openxmlformats.org/officeDocument/2006/relationships/image" Target="../media/image5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1.jpeg"/><Relationship Id="rId4" Type="http://schemas.openxmlformats.org/officeDocument/2006/relationships/image" Target="../media/image5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2.jpeg"/><Relationship Id="rId4" Type="http://schemas.openxmlformats.org/officeDocument/2006/relationships/image" Target="../media/image5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3.jpeg"/><Relationship Id="rId4" Type="http://schemas.openxmlformats.org/officeDocument/2006/relationships/image" Target="../media/image5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4.jpeg"/><Relationship Id="rId4" Type="http://schemas.openxmlformats.org/officeDocument/2006/relationships/image" Target="../media/image5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acros!A1"/><Relationship Id="rId2" Type="http://schemas.openxmlformats.org/officeDocument/2006/relationships/image" Target="../media/image26.jpeg"/><Relationship Id="rId1" Type="http://schemas.openxmlformats.org/officeDocument/2006/relationships/image" Target="../media/image25.jpe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2.jpeg"/><Relationship Id="rId4" Type="http://schemas.openxmlformats.org/officeDocument/2006/relationships/image" Target="../media/image5.sv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2.jpeg"/><Relationship Id="rId4" Type="http://schemas.openxmlformats.org/officeDocument/2006/relationships/image" Target="../media/image5.sv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2.jpeg"/><Relationship Id="rId4" Type="http://schemas.openxmlformats.org/officeDocument/2006/relationships/image" Target="../media/image5.sv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232287</xdr:colOff>
      <xdr:row>12</xdr:row>
      <xdr:rowOff>123825</xdr:rowOff>
    </xdr:from>
    <xdr:to>
      <xdr:col>9</xdr:col>
      <xdr:colOff>123824</xdr:colOff>
      <xdr:row>16</xdr:row>
      <xdr:rowOff>58912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EEAEA6D-AC3C-460B-8C1E-C564FC2D599E}"/>
            </a:ext>
          </a:extLst>
        </xdr:cNvPr>
        <xdr:cNvSpPr txBox="1"/>
      </xdr:nvSpPr>
      <xdr:spPr>
        <a:xfrm flipH="1">
          <a:off x="10500237" y="2505075"/>
          <a:ext cx="1720337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Simulation Information</a:t>
          </a:r>
        </a:p>
      </xdr:txBody>
    </xdr:sp>
    <xdr:clientData/>
  </xdr:twoCellAnchor>
  <xdr:twoCellAnchor>
    <xdr:from>
      <xdr:col>4</xdr:col>
      <xdr:colOff>994368</xdr:colOff>
      <xdr:row>39</xdr:row>
      <xdr:rowOff>175282</xdr:rowOff>
    </xdr:from>
    <xdr:to>
      <xdr:col>7</xdr:col>
      <xdr:colOff>371475</xdr:colOff>
      <xdr:row>47</xdr:row>
      <xdr:rowOff>142875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B0D54CC-2C0B-4E22-96BB-218F79546E6B}"/>
            </a:ext>
          </a:extLst>
        </xdr:cNvPr>
        <xdr:cNvSpPr txBox="1"/>
      </xdr:nvSpPr>
      <xdr:spPr>
        <a:xfrm>
          <a:off x="7985718" y="7795282"/>
          <a:ext cx="3263307" cy="14915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Link to Volumes (e.g., volume balancing sheet). Make sure all scenario workbooks are in the exact same format.</a:t>
          </a:r>
        </a:p>
      </xdr:txBody>
    </xdr:sp>
    <xdr:clientData/>
  </xdr:twoCellAnchor>
  <xdr:twoCellAnchor>
    <xdr:from>
      <xdr:col>1</xdr:col>
      <xdr:colOff>2196119</xdr:colOff>
      <xdr:row>28</xdr:row>
      <xdr:rowOff>111899</xdr:rowOff>
    </xdr:from>
    <xdr:to>
      <xdr:col>3</xdr:col>
      <xdr:colOff>419100</xdr:colOff>
      <xdr:row>35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133F52-3A53-4127-9C5A-4BE704E28A62}"/>
            </a:ext>
          </a:extLst>
        </xdr:cNvPr>
        <xdr:cNvSpPr txBox="1"/>
      </xdr:nvSpPr>
      <xdr:spPr>
        <a:xfrm>
          <a:off x="2805719" y="5636399"/>
          <a:ext cx="2966431" cy="13168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Scenarios for evaluation. This ONE sheet will work for ALL scenarios!</a:t>
          </a:r>
        </a:p>
      </xdr:txBody>
    </xdr:sp>
    <xdr:clientData/>
  </xdr:twoCellAnchor>
  <xdr:twoCellAnchor>
    <xdr:from>
      <xdr:col>3</xdr:col>
      <xdr:colOff>180975</xdr:colOff>
      <xdr:row>1</xdr:row>
      <xdr:rowOff>133350</xdr:rowOff>
    </xdr:from>
    <xdr:to>
      <xdr:col>4</xdr:col>
      <xdr:colOff>466725</xdr:colOff>
      <xdr:row>3</xdr:row>
      <xdr:rowOff>176652</xdr:rowOff>
    </xdr:to>
    <xdr:sp macro="[0]!Update_Number_of_Intersections" textlink="">
      <xdr:nvSpPr>
        <xdr:cNvPr id="9" name="Rectangle 8">
          <a:extLst>
            <a:ext uri="{FF2B5EF4-FFF2-40B4-BE49-F238E27FC236}">
              <a16:creationId xmlns:a16="http://schemas.microsoft.com/office/drawing/2014/main" id="{866A05DF-6D02-4022-BD7B-E37787EEE556}"/>
            </a:ext>
          </a:extLst>
        </xdr:cNvPr>
        <xdr:cNvSpPr/>
      </xdr:nvSpPr>
      <xdr:spPr>
        <a:xfrm>
          <a:off x="5534025" y="323850"/>
          <a:ext cx="1924050" cy="47192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Intersections</a:t>
          </a:r>
        </a:p>
      </xdr:txBody>
    </xdr:sp>
    <xdr:clientData/>
  </xdr:twoCellAnchor>
  <xdr:twoCellAnchor>
    <xdr:from>
      <xdr:col>3</xdr:col>
      <xdr:colOff>190500</xdr:colOff>
      <xdr:row>4</xdr:row>
      <xdr:rowOff>56024</xdr:rowOff>
    </xdr:from>
    <xdr:to>
      <xdr:col>4</xdr:col>
      <xdr:colOff>476250</xdr:colOff>
      <xdr:row>6</xdr:row>
      <xdr:rowOff>136306</xdr:rowOff>
    </xdr:to>
    <xdr:sp macro="[0]!Update_Number_of_TravelTimeRoutes" textlink="">
      <xdr:nvSpPr>
        <xdr:cNvPr id="10" name="Rectangle 9">
          <a:extLst>
            <a:ext uri="{FF2B5EF4-FFF2-40B4-BE49-F238E27FC236}">
              <a16:creationId xmlns:a16="http://schemas.microsoft.com/office/drawing/2014/main" id="{42DD69A6-F413-4CF4-B46C-958E94936D3A}"/>
            </a:ext>
          </a:extLst>
        </xdr:cNvPr>
        <xdr:cNvSpPr/>
      </xdr:nvSpPr>
      <xdr:spPr>
        <a:xfrm>
          <a:off x="5544207" y="864007"/>
          <a:ext cx="1921422" cy="461282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Travel Time Routes</a:t>
          </a:r>
        </a:p>
      </xdr:txBody>
    </xdr:sp>
    <xdr:clientData/>
  </xdr:twoCellAnchor>
  <xdr:twoCellAnchor>
    <xdr:from>
      <xdr:col>4</xdr:col>
      <xdr:colOff>870460</xdr:colOff>
      <xdr:row>1</xdr:row>
      <xdr:rowOff>114300</xdr:rowOff>
    </xdr:from>
    <xdr:to>
      <xdr:col>5</xdr:col>
      <xdr:colOff>1466849</xdr:colOff>
      <xdr:row>5</xdr:row>
      <xdr:rowOff>49387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0C3E067-D69D-46CC-A04A-BC2008AB8FD3}"/>
            </a:ext>
          </a:extLst>
        </xdr:cNvPr>
        <xdr:cNvSpPr txBox="1"/>
      </xdr:nvSpPr>
      <xdr:spPr>
        <a:xfrm flipH="1">
          <a:off x="7861810" y="304800"/>
          <a:ext cx="2234689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Model Geometry Information</a:t>
          </a:r>
        </a:p>
      </xdr:txBody>
    </xdr:sp>
    <xdr:clientData/>
  </xdr:twoCellAnchor>
  <xdr:twoCellAnchor>
    <xdr:from>
      <xdr:col>4</xdr:col>
      <xdr:colOff>1114425</xdr:colOff>
      <xdr:row>7</xdr:row>
      <xdr:rowOff>28575</xdr:rowOff>
    </xdr:from>
    <xdr:to>
      <xdr:col>7</xdr:col>
      <xdr:colOff>114300</xdr:colOff>
      <xdr:row>12</xdr:row>
      <xdr:rowOff>18740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FAD090F-0C57-41E8-9ECF-48A8443756AE}"/>
            </a:ext>
          </a:extLst>
        </xdr:cNvPr>
        <xdr:cNvSpPr txBox="1"/>
      </xdr:nvSpPr>
      <xdr:spPr>
        <a:xfrm>
          <a:off x="8105775" y="1409700"/>
          <a:ext cx="2886075" cy="9902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project name and emails for result emails (separated by semicolons ";").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2619864</xdr:colOff>
      <xdr:row>34</xdr:row>
      <xdr:rowOff>93874</xdr:rowOff>
    </xdr:from>
    <xdr:to>
      <xdr:col>8</xdr:col>
      <xdr:colOff>4960283</xdr:colOff>
      <xdr:row>39</xdr:row>
      <xdr:rowOff>110195</xdr:rowOff>
    </xdr:to>
    <xdr:sp macro="[0]!Export_PDF_Hiding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916264" y="8580649"/>
          <a:ext cx="2340419" cy="96882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  <a:b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Will Hide/Unhide Cells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in Printed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1</xdr:col>
      <xdr:colOff>373222</xdr:colOff>
      <xdr:row>103</xdr:row>
      <xdr:rowOff>153337</xdr:rowOff>
    </xdr:from>
    <xdr:to>
      <xdr:col>2</xdr:col>
      <xdr:colOff>2329209</xdr:colOff>
      <xdr:row>109</xdr:row>
      <xdr:rowOff>22411</xdr:rowOff>
    </xdr:to>
    <xdr:sp macro="[0]!Clear_Results_Refres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49472" y="16660162"/>
          <a:ext cx="2403662" cy="1012074"/>
        </a:xfrm>
        <a:prstGeom prst="rect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Results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8</xdr:col>
      <xdr:colOff>198096</xdr:colOff>
      <xdr:row>34</xdr:row>
      <xdr:rowOff>97090</xdr:rowOff>
    </xdr:from>
    <xdr:to>
      <xdr:col>8</xdr:col>
      <xdr:colOff>2538960</xdr:colOff>
      <xdr:row>39</xdr:row>
      <xdr:rowOff>113740</xdr:rowOff>
    </xdr:to>
    <xdr:sp macro="[0]!hide_unhide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494496" y="8583865"/>
          <a:ext cx="2340864" cy="9691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Hide/Unhide Sheets</a:t>
          </a:r>
        </a:p>
        <a:p>
          <a:pPr algn="ctr"/>
          <a:endParaRPr lang="en-US" sz="1000" b="1"/>
        </a:p>
        <a:p>
          <a:pPr algn="ctr"/>
          <a:r>
            <a:rPr lang="en-US" sz="1000" b="1"/>
            <a:t>Macro</a:t>
          </a:r>
          <a:r>
            <a:rPr lang="en-US" sz="1000" b="1" baseline="0"/>
            <a:t> will hide sheets With H's in column E</a:t>
          </a:r>
          <a:endParaRPr lang="en-US" sz="1000" b="1"/>
        </a:p>
      </xdr:txBody>
    </xdr:sp>
    <xdr:clientData fLocksWithSheet="0"/>
  </xdr:twoCellAnchor>
  <xdr:twoCellAnchor>
    <xdr:from>
      <xdr:col>3</xdr:col>
      <xdr:colOff>1316129</xdr:colOff>
      <xdr:row>103</xdr:row>
      <xdr:rowOff>164166</xdr:rowOff>
    </xdr:from>
    <xdr:to>
      <xdr:col>8</xdr:col>
      <xdr:colOff>149598</xdr:colOff>
      <xdr:row>109</xdr:row>
      <xdr:rowOff>164166</xdr:rowOff>
    </xdr:to>
    <xdr:sp macro="[0]!Proper_Setting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820894" y="22217342"/>
          <a:ext cx="2083175" cy="1143000"/>
        </a:xfrm>
        <a:prstGeom prst="rect">
          <a:avLst/>
        </a:prstGeom>
        <a:solidFill>
          <a:schemeClr val="accen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Update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Settings </a:t>
          </a:r>
        </a:p>
        <a:p>
          <a:pPr algn="ctr"/>
          <a:endParaRPr lang="en-US" sz="1400" b="1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(Select if workbook not functioning correctly - will update settings)</a:t>
          </a:r>
        </a:p>
      </xdr:txBody>
    </xdr:sp>
    <xdr:clientData fLocksWithSheet="0"/>
  </xdr:twoCellAnchor>
  <xdr:twoCellAnchor>
    <xdr:from>
      <xdr:col>8</xdr:col>
      <xdr:colOff>197152</xdr:colOff>
      <xdr:row>23</xdr:row>
      <xdr:rowOff>156883</xdr:rowOff>
    </xdr:from>
    <xdr:to>
      <xdr:col>8</xdr:col>
      <xdr:colOff>2562226</xdr:colOff>
      <xdr:row>27</xdr:row>
      <xdr:rowOff>100853</xdr:rowOff>
    </xdr:to>
    <xdr:sp macro="[0]!Import_Results_Auto_NoEmail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51623" y="6465795"/>
          <a:ext cx="236507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AUTO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</a:t>
          </a:r>
        </a:p>
      </xdr:txBody>
    </xdr:sp>
    <xdr:clientData fLocksWithSheet="0"/>
  </xdr:twoCellAnchor>
  <xdr:twoCellAnchor>
    <xdr:from>
      <xdr:col>8</xdr:col>
      <xdr:colOff>2635552</xdr:colOff>
      <xdr:row>23</xdr:row>
      <xdr:rowOff>156883</xdr:rowOff>
    </xdr:from>
    <xdr:to>
      <xdr:col>8</xdr:col>
      <xdr:colOff>5019676</xdr:colOff>
      <xdr:row>27</xdr:row>
      <xdr:rowOff>100853</xdr:rowOff>
    </xdr:to>
    <xdr:sp macro="[0]!Import_Results_ManualNoEmail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390023" y="6465795"/>
          <a:ext cx="238412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MANUAL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 </a:t>
          </a:r>
        </a:p>
      </xdr:txBody>
    </xdr:sp>
    <xdr:clientData fLocksWithSheet="0"/>
  </xdr:twoCellAnchor>
  <xdr:twoCellAnchor>
    <xdr:from>
      <xdr:col>2</xdr:col>
      <xdr:colOff>1970314</xdr:colOff>
      <xdr:row>47</xdr:row>
      <xdr:rowOff>187777</xdr:rowOff>
    </xdr:from>
    <xdr:to>
      <xdr:col>3</xdr:col>
      <xdr:colOff>57150</xdr:colOff>
      <xdr:row>52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894239" y="11341552"/>
          <a:ext cx="1658711" cy="8599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on sheet name to navigate to that page.</a:t>
          </a:r>
        </a:p>
      </xdr:txBody>
    </xdr:sp>
    <xdr:clientData/>
  </xdr:twoCellAnchor>
  <xdr:twoCellAnchor>
    <xdr:from>
      <xdr:col>8</xdr:col>
      <xdr:colOff>2619864</xdr:colOff>
      <xdr:row>39</xdr:row>
      <xdr:rowOff>180975</xdr:rowOff>
    </xdr:from>
    <xdr:to>
      <xdr:col>8</xdr:col>
      <xdr:colOff>4960283</xdr:colOff>
      <xdr:row>43</xdr:row>
      <xdr:rowOff>123825</xdr:rowOff>
    </xdr:to>
    <xdr:sp macro="[0]!Export_As_PDF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1916264" y="9620250"/>
          <a:ext cx="2340419" cy="7048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</a:p>
        <a:p>
          <a:pPr algn="ctr"/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 Hide/Unhide Cells</a:t>
          </a:r>
        </a:p>
      </xdr:txBody>
    </xdr:sp>
    <xdr:clientData fLocksWithSheet="0"/>
  </xdr:twoCellAnchor>
  <xdr:twoCellAnchor>
    <xdr:from>
      <xdr:col>8</xdr:col>
      <xdr:colOff>3706012</xdr:colOff>
      <xdr:row>43</xdr:row>
      <xdr:rowOff>55577</xdr:rowOff>
    </xdr:from>
    <xdr:to>
      <xdr:col>9</xdr:col>
      <xdr:colOff>423810</xdr:colOff>
      <xdr:row>46</xdr:row>
      <xdr:rowOff>181451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 rot="20944056">
          <a:off x="11460483" y="10331371"/>
          <a:ext cx="1962151" cy="887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</a:t>
          </a:r>
          <a:b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PDF is not open when re-exporting.</a:t>
          </a:r>
        </a:p>
      </xdr:txBody>
    </xdr:sp>
    <xdr:clientData/>
  </xdr:twoCellAnchor>
  <xdr:twoCellAnchor>
    <xdr:from>
      <xdr:col>3</xdr:col>
      <xdr:colOff>836457</xdr:colOff>
      <xdr:row>31</xdr:row>
      <xdr:rowOff>54418</xdr:rowOff>
    </xdr:from>
    <xdr:to>
      <xdr:col>4</xdr:col>
      <xdr:colOff>1026610</xdr:colOff>
      <xdr:row>34</xdr:row>
      <xdr:rowOff>149669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 rot="20861839">
          <a:off x="5332257" y="3302443"/>
          <a:ext cx="1818928" cy="8191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ATT Files to Import</a:t>
          </a:r>
        </a:p>
      </xdr:txBody>
    </xdr:sp>
    <xdr:clientData/>
  </xdr:twoCellAnchor>
  <xdr:twoCellAnchor>
    <xdr:from>
      <xdr:col>8</xdr:col>
      <xdr:colOff>185459</xdr:colOff>
      <xdr:row>47</xdr:row>
      <xdr:rowOff>131107</xdr:rowOff>
    </xdr:from>
    <xdr:to>
      <xdr:col>8</xdr:col>
      <xdr:colOff>2689414</xdr:colOff>
      <xdr:row>53</xdr:row>
      <xdr:rowOff>112058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939930" y="11359401"/>
          <a:ext cx="2503955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PDF is being exported, Sheet must be un-hidden.</a:t>
          </a:r>
        </a:p>
      </xdr:txBody>
    </xdr:sp>
    <xdr:clientData/>
  </xdr:twoCellAnchor>
  <xdr:twoCellAnchor>
    <xdr:from>
      <xdr:col>8</xdr:col>
      <xdr:colOff>2684455</xdr:colOff>
      <xdr:row>108</xdr:row>
      <xdr:rowOff>22411</xdr:rowOff>
    </xdr:from>
    <xdr:to>
      <xdr:col>8</xdr:col>
      <xdr:colOff>4810684</xdr:colOff>
      <xdr:row>111</xdr:row>
      <xdr:rowOff>31935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0438926" y="23028087"/>
          <a:ext cx="2126229" cy="581024"/>
          <a:chOff x="1716943" y="5987404"/>
          <a:chExt cx="2966330" cy="928550"/>
        </a:xfrm>
      </xdr:grpSpPr>
      <xdr:sp macro="[0]!EmailFeedback" textlink="">
        <xdr:nvSpPr>
          <xdr:cNvPr id="27" name="TextBox 1208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28" name="Graphic 27" descr="Question Mark with solid fill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 editAs="oneCell">
    <xdr:from>
      <xdr:col>0</xdr:col>
      <xdr:colOff>448235</xdr:colOff>
      <xdr:row>0</xdr:row>
      <xdr:rowOff>509</xdr:rowOff>
    </xdr:from>
    <xdr:to>
      <xdr:col>3</xdr:col>
      <xdr:colOff>21742</xdr:colOff>
      <xdr:row>1</xdr:row>
      <xdr:rowOff>6838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8235" y="509"/>
          <a:ext cx="4069307" cy="1384279"/>
        </a:xfrm>
        <a:prstGeom prst="rect">
          <a:avLst/>
        </a:prstGeom>
      </xdr:spPr>
    </xdr:pic>
    <xdr:clientData/>
  </xdr:twoCellAnchor>
  <xdr:twoCellAnchor editAs="oneCell">
    <xdr:from>
      <xdr:col>8</xdr:col>
      <xdr:colOff>2061882</xdr:colOff>
      <xdr:row>102</xdr:row>
      <xdr:rowOff>78442</xdr:rowOff>
    </xdr:from>
    <xdr:to>
      <xdr:col>8</xdr:col>
      <xdr:colOff>5151530</xdr:colOff>
      <xdr:row>107</xdr:row>
      <xdr:rowOff>169192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16353" y="21941118"/>
          <a:ext cx="3089648" cy="1043250"/>
        </a:xfrm>
        <a:prstGeom prst="rect">
          <a:avLst/>
        </a:prstGeom>
      </xdr:spPr>
    </xdr:pic>
    <xdr:clientData/>
  </xdr:twoCellAnchor>
  <xdr:twoCellAnchor>
    <xdr:from>
      <xdr:col>8</xdr:col>
      <xdr:colOff>3059207</xdr:colOff>
      <xdr:row>0</xdr:row>
      <xdr:rowOff>392206</xdr:rowOff>
    </xdr:from>
    <xdr:to>
      <xdr:col>8</xdr:col>
      <xdr:colOff>5185436</xdr:colOff>
      <xdr:row>0</xdr:row>
      <xdr:rowOff>973230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0813678" y="392206"/>
          <a:ext cx="2126229" cy="581024"/>
          <a:chOff x="1716943" y="5987404"/>
          <a:chExt cx="2966330" cy="928550"/>
        </a:xfrm>
      </xdr:grpSpPr>
      <xdr:sp macro="[0]!EmailFeedback" textlink="">
        <xdr:nvSpPr>
          <xdr:cNvPr id="37" name="TextBox 1208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38" name="Graphic 37" descr="Question Mark with solid fill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2</xdr:col>
      <xdr:colOff>2043075</xdr:colOff>
      <xdr:row>105</xdr:row>
      <xdr:rowOff>147916</xdr:rowOff>
    </xdr:from>
    <xdr:to>
      <xdr:col>3</xdr:col>
      <xdr:colOff>225879</xdr:colOff>
      <xdr:row>111</xdr:row>
      <xdr:rowOff>128867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2967000" y="17035741"/>
          <a:ext cx="1754679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Must have results tabs unhidden to clear contents.</a:t>
          </a:r>
        </a:p>
      </xdr:txBody>
    </xdr:sp>
    <xdr:clientData/>
  </xdr:twoCellAnchor>
  <xdr:twoCellAnchor>
    <xdr:from>
      <xdr:col>8</xdr:col>
      <xdr:colOff>219075</xdr:colOff>
      <xdr:row>4</xdr:row>
      <xdr:rowOff>204818</xdr:rowOff>
    </xdr:from>
    <xdr:to>
      <xdr:col>8</xdr:col>
      <xdr:colOff>2828925</xdr:colOff>
      <xdr:row>12</xdr:row>
      <xdr:rowOff>161926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087F96-02EA-461B-A9EB-E1672651BC04}"/>
            </a:ext>
          </a:extLst>
        </xdr:cNvPr>
        <xdr:cNvSpPr txBox="1"/>
      </xdr:nvSpPr>
      <xdr:spPr>
        <a:xfrm>
          <a:off x="7972425" y="2328893"/>
          <a:ext cx="2609850" cy="16335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manually update a scenario (e.g., link to the correct files), change the "Scenario" and click the "Refresh" button. </a:t>
          </a:r>
        </a:p>
      </xdr:txBody>
    </xdr:sp>
    <xdr:clientData/>
  </xdr:twoCellAnchor>
  <xdr:twoCellAnchor>
    <xdr:from>
      <xdr:col>4</xdr:col>
      <xdr:colOff>85724</xdr:colOff>
      <xdr:row>4</xdr:row>
      <xdr:rowOff>38100</xdr:rowOff>
    </xdr:from>
    <xdr:to>
      <xdr:col>8</xdr:col>
      <xdr:colOff>352424</xdr:colOff>
      <xdr:row>7</xdr:row>
      <xdr:rowOff>47625</xdr:rowOff>
    </xdr:to>
    <xdr:sp macro="[0]!Main.ChangeLinks" textlink="">
      <xdr:nvSpPr>
        <xdr:cNvPr id="31" name="TextBox 30">
          <a:extLst>
            <a:ext uri="{FF2B5EF4-FFF2-40B4-BE49-F238E27FC236}">
              <a16:creationId xmlns:a16="http://schemas.microsoft.com/office/drawing/2014/main" id="{6F15B6CB-B028-481F-B659-07C4B347ABE9}"/>
            </a:ext>
          </a:extLst>
        </xdr:cNvPr>
        <xdr:cNvSpPr txBox="1"/>
      </xdr:nvSpPr>
      <xdr:spPr>
        <a:xfrm>
          <a:off x="6210299" y="2162175"/>
          <a:ext cx="1895475" cy="63817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Click to </a:t>
          </a:r>
          <a:r>
            <a:rPr lang="en-US" sz="1400" b="1" i="0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Update Links </a:t>
          </a:r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to Match Scenario</a:t>
          </a:r>
          <a:endParaRPr lang="en-US" sz="900" b="1" i="1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0</xdr:colOff>
      <xdr:row>4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5486400" y="5715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0</xdr:col>
      <xdr:colOff>267501</xdr:colOff>
      <xdr:row>46</xdr:row>
      <xdr:rowOff>37392</xdr:rowOff>
    </xdr:from>
    <xdr:to>
      <xdr:col>3</xdr:col>
      <xdr:colOff>648821</xdr:colOff>
      <xdr:row>50</xdr:row>
      <xdr:rowOff>122143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267501" y="5180892"/>
          <a:ext cx="1838085" cy="8467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Intersection Information</a:t>
          </a:r>
        </a:p>
      </xdr:txBody>
    </xdr:sp>
    <xdr:clientData/>
  </xdr:twoCellAnchor>
  <xdr:twoCellAnchor editAs="oneCell">
    <xdr:from>
      <xdr:col>0</xdr:col>
      <xdr:colOff>44824</xdr:colOff>
      <xdr:row>1</xdr:row>
      <xdr:rowOff>11206</xdr:rowOff>
    </xdr:from>
    <xdr:to>
      <xdr:col>0</xdr:col>
      <xdr:colOff>561895</xdr:colOff>
      <xdr:row>2</xdr:row>
      <xdr:rowOff>331427</xdr:rowOff>
    </xdr:to>
    <xdr:pic>
      <xdr:nvPicPr>
        <xdr:cNvPr id="7" name="Graphic 6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4824" y="201706"/>
          <a:ext cx="517071" cy="517071"/>
        </a:xfrm>
        <a:prstGeom prst="rect">
          <a:avLst/>
        </a:prstGeom>
      </xdr:spPr>
    </xdr:pic>
    <xdr:clientData/>
  </xdr:twoCellAnchor>
  <xdr:twoCellAnchor>
    <xdr:from>
      <xdr:col>1</xdr:col>
      <xdr:colOff>226359</xdr:colOff>
      <xdr:row>0</xdr:row>
      <xdr:rowOff>107017</xdr:rowOff>
    </xdr:from>
    <xdr:to>
      <xdr:col>3</xdr:col>
      <xdr:colOff>2292723</xdr:colOff>
      <xdr:row>2</xdr:row>
      <xdr:rowOff>1269067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5F4EFC6-0310-4B56-BA38-988EC7F92D09}"/>
            </a:ext>
          </a:extLst>
        </xdr:cNvPr>
        <xdr:cNvSpPr txBox="1"/>
      </xdr:nvSpPr>
      <xdr:spPr>
        <a:xfrm>
          <a:off x="853888" y="107017"/>
          <a:ext cx="2895600" cy="154305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Intersection number, name/description,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type (signalized or unsignalized), and approach direction (NB/SB/EB/WB).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4330513</xdr:colOff>
      <xdr:row>1</xdr:row>
      <xdr:rowOff>103095</xdr:rowOff>
    </xdr:from>
    <xdr:to>
      <xdr:col>5</xdr:col>
      <xdr:colOff>549088</xdr:colOff>
      <xdr:row>2</xdr:row>
      <xdr:rowOff>1207994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B4A7EE5-F79D-4788-BA98-86456FD6956E}"/>
            </a:ext>
          </a:extLst>
        </xdr:cNvPr>
        <xdr:cNvSpPr txBox="1"/>
      </xdr:nvSpPr>
      <xdr:spPr>
        <a:xfrm>
          <a:off x="5787278" y="293595"/>
          <a:ext cx="2325781" cy="129539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intersection type changes in future years, add "SWITCH" formula based on the scenario.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9525</xdr:rowOff>
    </xdr:from>
    <xdr:to>
      <xdr:col>0</xdr:col>
      <xdr:colOff>574221</xdr:colOff>
      <xdr:row>3</xdr:row>
      <xdr:rowOff>145596</xdr:rowOff>
    </xdr:to>
    <xdr:pic>
      <xdr:nvPicPr>
        <xdr:cNvPr id="6" name="Graphic 5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7150" y="200025"/>
          <a:ext cx="517071" cy="5170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9525</xdr:rowOff>
    </xdr:from>
    <xdr:to>
      <xdr:col>0</xdr:col>
      <xdr:colOff>574221</xdr:colOff>
      <xdr:row>3</xdr:row>
      <xdr:rowOff>145596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0ADF56-6C05-4F95-9157-79BD61C45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7150" y="200025"/>
          <a:ext cx="517071" cy="51707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652560</xdr:colOff>
      <xdr:row>1</xdr:row>
      <xdr:rowOff>323499</xdr:rowOff>
    </xdr:from>
    <xdr:to>
      <xdr:col>14</xdr:col>
      <xdr:colOff>65686</xdr:colOff>
      <xdr:row>1</xdr:row>
      <xdr:rowOff>2787114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0212196" y="513999"/>
          <a:ext cx="2668945" cy="2463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we cannot have duplicate movements: E.G., two WBLs - most of the time when this exists it's because there is a dedicated transit facility. In that case do "WBL" for vehicles and "WBL-Transit" for transit.</a:t>
          </a:r>
        </a:p>
      </xdr:txBody>
    </xdr:sp>
    <xdr:clientData/>
  </xdr:twoCellAnchor>
  <xdr:twoCellAnchor>
    <xdr:from>
      <xdr:col>3</xdr:col>
      <xdr:colOff>974395</xdr:colOff>
      <xdr:row>1</xdr:row>
      <xdr:rowOff>616551</xdr:rowOff>
    </xdr:from>
    <xdr:to>
      <xdr:col>5</xdr:col>
      <xdr:colOff>575334</xdr:colOff>
      <xdr:row>1</xdr:row>
      <xdr:rowOff>2404630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3831895" y="807051"/>
          <a:ext cx="2233303" cy="17880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Open Vissim, Draw Nodes around intersections, Identify the Link Numbers that represent each movement.</a:t>
          </a:r>
        </a:p>
      </xdr:txBody>
    </xdr:sp>
    <xdr:clientData/>
  </xdr:twoCellAnchor>
  <xdr:twoCellAnchor>
    <xdr:from>
      <xdr:col>6</xdr:col>
      <xdr:colOff>417165</xdr:colOff>
      <xdr:row>1</xdr:row>
      <xdr:rowOff>253225</xdr:rowOff>
    </xdr:from>
    <xdr:to>
      <xdr:col>9</xdr:col>
      <xdr:colOff>356877</xdr:colOff>
      <xdr:row>1</xdr:row>
      <xdr:rowOff>2494685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6720983" y="443725"/>
          <a:ext cx="2381576" cy="224146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Complete the table with Vissim "TO" and "FROM" links. Be sure to line up the movement names with the names indicated in your Input - Volumes tab.</a:t>
          </a:r>
        </a:p>
      </xdr:txBody>
    </xdr:sp>
    <xdr:clientData/>
  </xdr:twoCellAnchor>
  <xdr:twoCellAnchor editAs="oneCell">
    <xdr:from>
      <xdr:col>0</xdr:col>
      <xdr:colOff>44823</xdr:colOff>
      <xdr:row>1</xdr:row>
      <xdr:rowOff>11206</xdr:rowOff>
    </xdr:from>
    <xdr:to>
      <xdr:col>0</xdr:col>
      <xdr:colOff>561894</xdr:colOff>
      <xdr:row>1</xdr:row>
      <xdr:rowOff>542539</xdr:rowOff>
    </xdr:to>
    <xdr:pic>
      <xdr:nvPicPr>
        <xdr:cNvPr id="7" name="Graphic 6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4823" y="201706"/>
          <a:ext cx="517071" cy="517071"/>
        </a:xfrm>
        <a:prstGeom prst="rect">
          <a:avLst/>
        </a:prstGeom>
      </xdr:spPr>
    </xdr:pic>
    <xdr:clientData/>
  </xdr:twoCellAnchor>
  <xdr:twoCellAnchor>
    <xdr:from>
      <xdr:col>14</xdr:col>
      <xdr:colOff>686834</xdr:colOff>
      <xdr:row>1</xdr:row>
      <xdr:rowOff>686548</xdr:rowOff>
    </xdr:from>
    <xdr:to>
      <xdr:col>17</xdr:col>
      <xdr:colOff>495796</xdr:colOff>
      <xdr:row>1</xdr:row>
      <xdr:rowOff>2416999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3502289" y="877048"/>
          <a:ext cx="2250825" cy="17304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simplify view, select the Scenario in Yellow and use Hide Macro (CNTL-H to hide, CNTL-SHIFT-H to unhide)</a:t>
          </a:r>
        </a:p>
      </xdr:txBody>
    </xdr:sp>
    <xdr:clientData/>
  </xdr:twoCellAnchor>
  <xdr:twoCellAnchor>
    <xdr:from>
      <xdr:col>18</xdr:col>
      <xdr:colOff>774539</xdr:colOff>
      <xdr:row>1</xdr:row>
      <xdr:rowOff>1213767</xdr:rowOff>
    </xdr:from>
    <xdr:to>
      <xdr:col>22</xdr:col>
      <xdr:colOff>29441</xdr:colOff>
      <xdr:row>1</xdr:row>
      <xdr:rowOff>2339441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16845812" y="1404267"/>
          <a:ext cx="2510720" cy="11256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Example - you can add unique movements in the blank spaces</a:t>
          </a:r>
        </a:p>
      </xdr:txBody>
    </xdr:sp>
    <xdr:clientData/>
  </xdr:twoCellAnchor>
  <xdr:twoCellAnchor editAs="oneCell">
    <xdr:from>
      <xdr:col>21</xdr:col>
      <xdr:colOff>519548</xdr:colOff>
      <xdr:row>0</xdr:row>
      <xdr:rowOff>0</xdr:rowOff>
    </xdr:from>
    <xdr:to>
      <xdr:col>25</xdr:col>
      <xdr:colOff>1541319</xdr:colOff>
      <xdr:row>1</xdr:row>
      <xdr:rowOff>2985503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748CAC-FE09-4F33-A258-913C8474D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32684" y="0"/>
          <a:ext cx="4277590" cy="31760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493938</xdr:colOff>
      <xdr:row>5</xdr:row>
      <xdr:rowOff>142875</xdr:rowOff>
    </xdr:from>
    <xdr:to>
      <xdr:col>33</xdr:col>
      <xdr:colOff>416058</xdr:colOff>
      <xdr:row>18</xdr:row>
      <xdr:rowOff>123825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1733438" y="1476375"/>
          <a:ext cx="3579720" cy="245745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all Travel Time segments for analysis (not all need to be reported ultimately).</a:t>
          </a: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Name + Object ID from Vissim for each scenario.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TT name does not have a semi-colon or dash.</a:t>
          </a:r>
        </a:p>
      </xdr:txBody>
    </xdr:sp>
    <xdr:clientData/>
  </xdr:twoCellAnchor>
  <xdr:twoCellAnchor>
    <xdr:from>
      <xdr:col>26</xdr:col>
      <xdr:colOff>264978</xdr:colOff>
      <xdr:row>0</xdr:row>
      <xdr:rowOff>165967</xdr:rowOff>
    </xdr:from>
    <xdr:to>
      <xdr:col>30</xdr:col>
      <xdr:colOff>42862</xdr:colOff>
      <xdr:row>6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894878" y="165967"/>
          <a:ext cx="2216284" cy="13675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in Field data for the AM and PM periods </a:t>
          </a:r>
          <a:b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 seconds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 editAs="oneCell">
    <xdr:from>
      <xdr:col>0</xdr:col>
      <xdr:colOff>0</xdr:colOff>
      <xdr:row>1</xdr:row>
      <xdr:rowOff>9525</xdr:rowOff>
    </xdr:from>
    <xdr:to>
      <xdr:col>1</xdr:col>
      <xdr:colOff>12246</xdr:colOff>
      <xdr:row>2</xdr:row>
      <xdr:rowOff>336096</xdr:rowOff>
    </xdr:to>
    <xdr:pic>
      <xdr:nvPicPr>
        <xdr:cNvPr id="5" name="Graphic 4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00025"/>
          <a:ext cx="517071" cy="517071"/>
        </a:xfrm>
        <a:prstGeom prst="rect">
          <a:avLst/>
        </a:prstGeom>
      </xdr:spPr>
    </xdr:pic>
    <xdr:clientData/>
  </xdr:twoCellAnchor>
  <xdr:twoCellAnchor editAs="oneCell">
    <xdr:from>
      <xdr:col>24</xdr:col>
      <xdr:colOff>857250</xdr:colOff>
      <xdr:row>11</xdr:row>
      <xdr:rowOff>171449</xdr:rowOff>
    </xdr:from>
    <xdr:to>
      <xdr:col>25</xdr:col>
      <xdr:colOff>323850</xdr:colOff>
      <xdr:row>22</xdr:row>
      <xdr:rowOff>354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3836F7-7C3F-468A-8E51-7F3DF7FBDF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23265"/>
        <a:stretch/>
      </xdr:blipFill>
      <xdr:spPr>
        <a:xfrm>
          <a:off x="9067800" y="2647949"/>
          <a:ext cx="676275" cy="1924405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  <xdr:twoCellAnchor editAs="oneCell">
    <xdr:from>
      <xdr:col>24</xdr:col>
      <xdr:colOff>866775</xdr:colOff>
      <xdr:row>3</xdr:row>
      <xdr:rowOff>9525</xdr:rowOff>
    </xdr:from>
    <xdr:to>
      <xdr:col>25</xdr:col>
      <xdr:colOff>266785</xdr:colOff>
      <xdr:row>12</xdr:row>
      <xdr:rowOff>9764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9745FCE-E1CD-4534-9E78-A5A27CAF5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77325" y="962025"/>
          <a:ext cx="609685" cy="1714739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  <xdr:twoCellAnchor editAs="oneCell">
    <xdr:from>
      <xdr:col>23</xdr:col>
      <xdr:colOff>847725</xdr:colOff>
      <xdr:row>12</xdr:row>
      <xdr:rowOff>38100</xdr:rowOff>
    </xdr:from>
    <xdr:to>
      <xdr:col>24</xdr:col>
      <xdr:colOff>190578</xdr:colOff>
      <xdr:row>21</xdr:row>
      <xdr:rowOff>181234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7371FA2-68A0-4F21-B69E-72897C5B8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48600" y="2705100"/>
          <a:ext cx="552527" cy="1857634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  <xdr:twoCellAnchor editAs="oneCell">
    <xdr:from>
      <xdr:col>23</xdr:col>
      <xdr:colOff>838200</xdr:colOff>
      <xdr:row>3</xdr:row>
      <xdr:rowOff>0</xdr:rowOff>
    </xdr:from>
    <xdr:to>
      <xdr:col>24</xdr:col>
      <xdr:colOff>200106</xdr:colOff>
      <xdr:row>11</xdr:row>
      <xdr:rowOff>181213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20F5AF2-16E7-4833-BAD1-6662720A5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839075" y="952500"/>
          <a:ext cx="571580" cy="1705213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1759694</xdr:colOff>
      <xdr:row>7</xdr:row>
      <xdr:rowOff>154692</xdr:rowOff>
    </xdr:from>
    <xdr:to>
      <xdr:col>4</xdr:col>
      <xdr:colOff>225136</xdr:colOff>
      <xdr:row>19</xdr:row>
      <xdr:rowOff>34636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4097649" y="2492647"/>
          <a:ext cx="3037442" cy="216594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all Freeway Segments and Ramps for analysis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These segments typically line up with the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segments in your Freeway Volume Balancing Spreadsheet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895655</xdr:colOff>
      <xdr:row>7</xdr:row>
      <xdr:rowOff>2495</xdr:rowOff>
    </xdr:from>
    <xdr:to>
      <xdr:col>8</xdr:col>
      <xdr:colOff>1285875</xdr:colOff>
      <xdr:row>16</xdr:row>
      <xdr:rowOff>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0382555" y="2336120"/>
          <a:ext cx="3323920" cy="171200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Links Sequentially separated by dashes (e.g., 67-190-180,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to 5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 or the Data Collection Measurement number to represent the location (e.g., 10)</a:t>
          </a:r>
        </a:p>
      </xdr:txBody>
    </xdr:sp>
    <xdr:clientData/>
  </xdr:twoCellAnchor>
  <xdr:twoCellAnchor>
    <xdr:from>
      <xdr:col>3</xdr:col>
      <xdr:colOff>5942732</xdr:colOff>
      <xdr:row>1</xdr:row>
      <xdr:rowOff>6927</xdr:rowOff>
    </xdr:from>
    <xdr:to>
      <xdr:col>5</xdr:col>
      <xdr:colOff>658090</xdr:colOff>
      <xdr:row>2</xdr:row>
      <xdr:rowOff>502227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280687" y="197427"/>
          <a:ext cx="1954358" cy="6858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either "Links" or "DCMs" </a:t>
          </a:r>
        </a:p>
      </xdr:txBody>
    </xdr:sp>
    <xdr:clientData/>
  </xdr:twoCellAnchor>
  <xdr:twoCellAnchor editAs="oneCell">
    <xdr:from>
      <xdr:col>0</xdr:col>
      <xdr:colOff>41413</xdr:colOff>
      <xdr:row>0</xdr:row>
      <xdr:rowOff>181626</xdr:rowOff>
    </xdr:from>
    <xdr:to>
      <xdr:col>0</xdr:col>
      <xdr:colOff>564834</xdr:colOff>
      <xdr:row>2</xdr:row>
      <xdr:rowOff>311347</xdr:rowOff>
    </xdr:to>
    <xdr:pic>
      <xdr:nvPicPr>
        <xdr:cNvPr id="6" name="Graphic 5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1413" y="181626"/>
          <a:ext cx="517071" cy="5170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1042147</xdr:colOff>
      <xdr:row>19</xdr:row>
      <xdr:rowOff>76199</xdr:rowOff>
    </xdr:from>
    <xdr:to>
      <xdr:col>7</xdr:col>
      <xdr:colOff>123825</xdr:colOff>
      <xdr:row>26</xdr:row>
      <xdr:rowOff>128306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809A1A8-54A7-4129-A032-348D07BDA55D}"/>
            </a:ext>
          </a:extLst>
        </xdr:cNvPr>
        <xdr:cNvSpPr txBox="1"/>
      </xdr:nvSpPr>
      <xdr:spPr>
        <a:xfrm>
          <a:off x="5261722" y="4514849"/>
          <a:ext cx="2091578" cy="1385607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These will be used for comparison based on the Scenario</a:t>
          </a:r>
          <a:r>
            <a:rPr lang="en-US" sz="1100" baseline="0"/>
            <a:t> Time of Day</a:t>
          </a:r>
          <a:endParaRPr lang="en-US" sz="1100"/>
        </a:p>
      </xdr:txBody>
    </xdr:sp>
    <xdr:clientData/>
  </xdr:twoCellAnchor>
  <xdr:twoCellAnchor>
    <xdr:from>
      <xdr:col>28</xdr:col>
      <xdr:colOff>740148</xdr:colOff>
      <xdr:row>12</xdr:row>
      <xdr:rowOff>105332</xdr:rowOff>
    </xdr:from>
    <xdr:to>
      <xdr:col>47</xdr:col>
      <xdr:colOff>85725</xdr:colOff>
      <xdr:row>57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599774E-A51F-4C72-AA7B-1343E9F66692}"/>
            </a:ext>
          </a:extLst>
        </xdr:cNvPr>
        <xdr:cNvSpPr txBox="1"/>
      </xdr:nvSpPr>
      <xdr:spPr>
        <a:xfrm>
          <a:off x="10198473" y="3210482"/>
          <a:ext cx="2498352" cy="1771093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Because all of the</a:t>
          </a:r>
          <a:r>
            <a:rPr lang="en-US" sz="1100" baseline="0"/>
            <a:t> Field Data comes in with a different format, this is specifically linked to cells that they need to reference</a:t>
          </a:r>
          <a:endParaRPr lang="en-US" sz="1100"/>
        </a:p>
      </xdr:txBody>
    </xdr:sp>
    <xdr:clientData/>
  </xdr:twoCellAnchor>
  <xdr:twoCellAnchor>
    <xdr:from>
      <xdr:col>3</xdr:col>
      <xdr:colOff>2061882</xdr:colOff>
      <xdr:row>0</xdr:row>
      <xdr:rowOff>20170</xdr:rowOff>
    </xdr:from>
    <xdr:to>
      <xdr:col>6</xdr:col>
      <xdr:colOff>481853</xdr:colOff>
      <xdr:row>3</xdr:row>
      <xdr:rowOff>78441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FE44B34-055B-406A-9F06-647C47CCA4FD}"/>
            </a:ext>
          </a:extLst>
        </xdr:cNvPr>
        <xdr:cNvSpPr txBox="1"/>
      </xdr:nvSpPr>
      <xdr:spPr>
        <a:xfrm>
          <a:off x="3623982" y="20170"/>
          <a:ext cx="3582521" cy="629771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/>
            <a:t>This will automatically update with the selected Scenario's TOD</a:t>
          </a:r>
        </a:p>
      </xdr:txBody>
    </xdr:sp>
    <xdr:clientData/>
  </xdr:twoCellAnchor>
  <xdr:twoCellAnchor editAs="oneCell">
    <xdr:from>
      <xdr:col>0</xdr:col>
      <xdr:colOff>41413</xdr:colOff>
      <xdr:row>0</xdr:row>
      <xdr:rowOff>181626</xdr:rowOff>
    </xdr:from>
    <xdr:to>
      <xdr:col>0</xdr:col>
      <xdr:colOff>568009</xdr:colOff>
      <xdr:row>2</xdr:row>
      <xdr:rowOff>320872</xdr:rowOff>
    </xdr:to>
    <xdr:pic>
      <xdr:nvPicPr>
        <xdr:cNvPr id="5" name="Graphic 4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54E26E-E1CE-4452-8299-520B1CC22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1413" y="181626"/>
          <a:ext cx="526596" cy="520246"/>
        </a:xfrm>
        <a:prstGeom prst="rect">
          <a:avLst/>
        </a:prstGeom>
      </xdr:spPr>
    </xdr:pic>
    <xdr:clientData/>
  </xdr:twoCellAnchor>
  <xdr:twoCellAnchor>
    <xdr:from>
      <xdr:col>7</xdr:col>
      <xdr:colOff>1030942</xdr:colOff>
      <xdr:row>23</xdr:row>
      <xdr:rowOff>50427</xdr:rowOff>
    </xdr:from>
    <xdr:to>
      <xdr:col>12</xdr:col>
      <xdr:colOff>180975</xdr:colOff>
      <xdr:row>30</xdr:row>
      <xdr:rowOff>61633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AF29F6F-12DC-430C-81CD-647EF07E65C2}"/>
            </a:ext>
          </a:extLst>
        </xdr:cNvPr>
        <xdr:cNvSpPr/>
      </xdr:nvSpPr>
      <xdr:spPr>
        <a:xfrm>
          <a:off x="8260417" y="5251077"/>
          <a:ext cx="6055658" cy="1344706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in the Queue Counters from the Vissim</a:t>
          </a:r>
          <a:r>
            <a:rPr lang="en-US" sz="1400" baseline="0"/>
            <a:t> Model based on the scenario</a:t>
          </a:r>
          <a:endParaRPr lang="en-US" sz="1400"/>
        </a:p>
      </xdr:txBody>
    </xdr:sp>
    <xdr:clientData/>
  </xdr:twoCellAnchor>
  <xdr:twoCellAnchor>
    <xdr:from>
      <xdr:col>1</xdr:col>
      <xdr:colOff>394447</xdr:colOff>
      <xdr:row>21</xdr:row>
      <xdr:rowOff>142874</xdr:rowOff>
    </xdr:from>
    <xdr:to>
      <xdr:col>3</xdr:col>
      <xdr:colOff>1466850</xdr:colOff>
      <xdr:row>29</xdr:row>
      <xdr:rowOff>4481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195812-A211-412C-BE15-CB8DDD2C839E}"/>
            </a:ext>
          </a:extLst>
        </xdr:cNvPr>
        <xdr:cNvSpPr txBox="1"/>
      </xdr:nvSpPr>
      <xdr:spPr>
        <a:xfrm>
          <a:off x="1004047" y="4962524"/>
          <a:ext cx="2091578" cy="1385607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The Counter will update based on the</a:t>
          </a:r>
          <a:r>
            <a:rPr lang="en-US" sz="1100" baseline="0"/>
            <a:t> selected Scenario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94691</xdr:colOff>
      <xdr:row>0</xdr:row>
      <xdr:rowOff>47273</xdr:rowOff>
    </xdr:from>
    <xdr:to>
      <xdr:col>15</xdr:col>
      <xdr:colOff>694205</xdr:colOff>
      <xdr:row>0</xdr:row>
      <xdr:rowOff>515469</xdr:rowOff>
    </xdr:to>
    <xdr:pic>
      <xdr:nvPicPr>
        <xdr:cNvPr id="2" name="Picture 1" descr="Description: VDOTLogo(horiz)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8" t="11220" r="2419" b="7433"/>
        <a:stretch/>
      </xdr:blipFill>
      <xdr:spPr bwMode="auto">
        <a:xfrm>
          <a:off x="8781491" y="47273"/>
          <a:ext cx="2742639" cy="4681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224117</xdr:colOff>
      <xdr:row>1</xdr:row>
      <xdr:rowOff>78444</xdr:rowOff>
    </xdr:from>
    <xdr:to>
      <xdr:col>17</xdr:col>
      <xdr:colOff>235322</xdr:colOff>
      <xdr:row>7</xdr:row>
      <xdr:rowOff>212913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767792" y="611844"/>
          <a:ext cx="5316630" cy="1439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(N)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Number of Model Runs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Mean (Xs)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(1/N) (X1 + X2 + X3 … + XN) 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Standard Deviation (Ss)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√[(</a:t>
          </a:r>
          <a:r>
            <a:rPr lang="el-GR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Σ(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X-Xs)2)/(N-1)]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Sampling Error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Confidence Level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Xs ±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 of Sample Mean (E)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% Tolerance * Xs</a:t>
          </a:r>
          <a:r>
            <a:rPr lang="en-US" sz="1150" spc="0" baseline="0"/>
            <a:t>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Needed = [(t)2 * (Ss)2] / (E)2</a:t>
          </a:r>
          <a:r>
            <a:rPr lang="en-US" sz="1150" spc="0" baseline="0"/>
            <a:t> </a:t>
          </a:r>
        </a:p>
      </xdr:txBody>
    </xdr:sp>
    <xdr:clientData/>
  </xdr:twoCellAnchor>
  <xdr:twoCellAnchor>
    <xdr:from>
      <xdr:col>1</xdr:col>
      <xdr:colOff>246529</xdr:colOff>
      <xdr:row>1</xdr:row>
      <xdr:rowOff>152402</xdr:rowOff>
    </xdr:from>
    <xdr:to>
      <xdr:col>4</xdr:col>
      <xdr:colOff>707091</xdr:colOff>
      <xdr:row>9</xdr:row>
      <xdr:rowOff>44824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246654" y="685802"/>
          <a:ext cx="2432237" cy="16164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number of MOEs (max is 12). Clear out old data.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type of MOEs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simulation results from four random seeds for selected MOEs</a:t>
          </a:r>
          <a:endParaRPr lang="en-US" sz="1200" b="0" spc="0" baseline="0"/>
        </a:p>
      </xdr:txBody>
    </xdr:sp>
    <xdr:clientData/>
  </xdr:twoCellAnchor>
  <xdr:twoCellAnchor>
    <xdr:from>
      <xdr:col>9</xdr:col>
      <xdr:colOff>145677</xdr:colOff>
      <xdr:row>7</xdr:row>
      <xdr:rowOff>17931</xdr:rowOff>
    </xdr:from>
    <xdr:to>
      <xdr:col>16</xdr:col>
      <xdr:colOff>224118</xdr:colOff>
      <xdr:row>9</xdr:row>
      <xdr:rowOff>89646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6689352" y="1856256"/>
          <a:ext cx="5079066" cy="490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1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"t" statistic is the hypothsized number of standard deviations away from the mean corresponding to the required confidence level and sample size in a t-distribution.</a:t>
          </a:r>
          <a:endParaRPr lang="en-US" sz="1100" b="0" i="1" spc="0" baseline="0"/>
        </a:p>
      </xdr:txBody>
    </xdr:sp>
    <xdr:clientData/>
  </xdr:twoCellAnchor>
  <xdr:twoCellAnchor>
    <xdr:from>
      <xdr:col>18</xdr:col>
      <xdr:colOff>18409</xdr:colOff>
      <xdr:row>0</xdr:row>
      <xdr:rowOff>66433</xdr:rowOff>
    </xdr:from>
    <xdr:to>
      <xdr:col>25</xdr:col>
      <xdr:colOff>415352</xdr:colOff>
      <xdr:row>6</xdr:row>
      <xdr:rowOff>4001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3476674" y="66433"/>
          <a:ext cx="9630590" cy="154000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Instructions:</a:t>
          </a:r>
          <a:r>
            <a:rPr lang="en-US" sz="1800" b="1"/>
            <a:t> </a:t>
          </a:r>
        </a:p>
        <a:p>
          <a:endParaRPr lang="en-US" sz="6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 completes the VDOT Sample Size Tool to determine #</a:t>
          </a:r>
          <a:r>
            <a:rPr lang="en-US" sz="1200" b="0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Necessary Runs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Also a very valuable tool for identifying problem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seeds - recommend using this + Consistency Check Sheet diligently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User Input table on the bottom, indicate the type of measurement, type of object, object number, and provide a description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The formulas are set up to automatically adjust based on your selections.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You can have up to 12 options - for more than 12 checks, duplicate the tab and use a second version with different objects.</a:t>
          </a:r>
        </a:p>
      </xdr:txBody>
    </xdr:sp>
    <xdr:clientData/>
  </xdr:twoCellAnchor>
  <xdr:twoCellAnchor>
    <xdr:from>
      <xdr:col>28</xdr:col>
      <xdr:colOff>442234</xdr:colOff>
      <xdr:row>30</xdr:row>
      <xdr:rowOff>65314</xdr:rowOff>
    </xdr:from>
    <xdr:to>
      <xdr:col>34</xdr:col>
      <xdr:colOff>152401</xdr:colOff>
      <xdr:row>32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3635609" y="7590064"/>
          <a:ext cx="3424917" cy="506186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 stay Average IFs</a:t>
          </a:r>
        </a:p>
      </xdr:txBody>
    </xdr:sp>
    <xdr:clientData/>
  </xdr:twoCellAnchor>
  <xdr:twoCellAnchor>
    <xdr:from>
      <xdr:col>22</xdr:col>
      <xdr:colOff>407598</xdr:colOff>
      <xdr:row>30</xdr:row>
      <xdr:rowOff>81614</xdr:rowOff>
    </xdr:from>
    <xdr:to>
      <xdr:col>23</xdr:col>
      <xdr:colOff>2251363</xdr:colOff>
      <xdr:row>33</xdr:row>
      <xdr:rowOff>85573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18617157" y="7555938"/>
          <a:ext cx="3222088" cy="70992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Currently Set up for TTs </a:t>
          </a:r>
        </a:p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Can manually adjust for DCPs</a:t>
          </a:r>
        </a:p>
      </xdr:txBody>
    </xdr:sp>
    <xdr:clientData/>
  </xdr:twoCellAnchor>
  <xdr:twoCellAnchor>
    <xdr:from>
      <xdr:col>19</xdr:col>
      <xdr:colOff>850627</xdr:colOff>
      <xdr:row>7</xdr:row>
      <xdr:rowOff>110020</xdr:rowOff>
    </xdr:from>
    <xdr:to>
      <xdr:col>21</xdr:col>
      <xdr:colOff>1137243</xdr:colOff>
      <xdr:row>15</xdr:row>
      <xdr:rowOff>190500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4925215" y="1936579"/>
          <a:ext cx="3043263" cy="17837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Travel Times for use in Sample Size Tool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the Type of Measurement, Vissim Object, and Lookup ID.</a:t>
          </a:r>
        </a:p>
      </xdr:txBody>
    </xdr:sp>
    <xdr:clientData/>
  </xdr:twoCellAnchor>
  <xdr:twoCellAnchor editAs="oneCell">
    <xdr:from>
      <xdr:col>0</xdr:col>
      <xdr:colOff>69273</xdr:colOff>
      <xdr:row>0</xdr:row>
      <xdr:rowOff>34637</xdr:rowOff>
    </xdr:from>
    <xdr:to>
      <xdr:col>0</xdr:col>
      <xdr:colOff>586344</xdr:colOff>
      <xdr:row>1</xdr:row>
      <xdr:rowOff>14844</xdr:rowOff>
    </xdr:to>
    <xdr:pic>
      <xdr:nvPicPr>
        <xdr:cNvPr id="11" name="Graphic 10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273" y="34637"/>
          <a:ext cx="517071" cy="5170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1009650</xdr:colOff>
      <xdr:row>0</xdr:row>
      <xdr:rowOff>190500</xdr:rowOff>
    </xdr:from>
    <xdr:to>
      <xdr:col>9</xdr:col>
      <xdr:colOff>1235753</xdr:colOff>
      <xdr:row>1</xdr:row>
      <xdr:rowOff>161805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5" y="190500"/>
          <a:ext cx="1654853" cy="406280"/>
        </a:xfrm>
        <a:prstGeom prst="rect">
          <a:avLst/>
        </a:prstGeom>
      </xdr:spPr>
    </xdr:pic>
    <xdr:clientData/>
  </xdr:twoCellAnchor>
  <xdr:twoCellAnchor>
    <xdr:from>
      <xdr:col>1</xdr:col>
      <xdr:colOff>571500</xdr:colOff>
      <xdr:row>19</xdr:row>
      <xdr:rowOff>106361</xdr:rowOff>
    </xdr:from>
    <xdr:to>
      <xdr:col>9</xdr:col>
      <xdr:colOff>587375</xdr:colOff>
      <xdr:row>42</xdr:row>
      <xdr:rowOff>111124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364919</xdr:colOff>
      <xdr:row>1</xdr:row>
      <xdr:rowOff>100196</xdr:rowOff>
    </xdr:from>
    <xdr:to>
      <xdr:col>17</xdr:col>
      <xdr:colOff>50718</xdr:colOff>
      <xdr:row>9</xdr:row>
      <xdr:rowOff>149679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 rot="419028">
          <a:off x="11563598" y="535625"/>
          <a:ext cx="4067299" cy="255319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 sure to collect the "Vehicle Network Performance Evaluation File *.ATT" and "Simulation Runs Summary File *.ATT" from Vissim to perform this Quality-Check!</a:t>
          </a:r>
        </a:p>
      </xdr:txBody>
    </xdr:sp>
    <xdr:clientData/>
  </xdr:twoCellAnchor>
  <xdr:twoCellAnchor>
    <xdr:from>
      <xdr:col>11</xdr:col>
      <xdr:colOff>160811</xdr:colOff>
      <xdr:row>12</xdr:row>
      <xdr:rowOff>4947</xdr:rowOff>
    </xdr:from>
    <xdr:to>
      <xdr:col>16</xdr:col>
      <xdr:colOff>598715</xdr:colOff>
      <xdr:row>23</xdr:row>
      <xdr:rowOff>108857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1985418" y="3842161"/>
          <a:ext cx="3567547" cy="29069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there is a significant amount of inconsistency - this is a sign of errors in the model. </a:t>
          </a: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should not report "averages" of seeds with significant differences.</a:t>
          </a:r>
        </a:p>
      </xdr:txBody>
    </xdr:sp>
    <xdr:clientData/>
  </xdr:twoCellAnchor>
  <xdr:twoCellAnchor editAs="oneCell">
    <xdr:from>
      <xdr:col>0</xdr:col>
      <xdr:colOff>176892</xdr:colOff>
      <xdr:row>0</xdr:row>
      <xdr:rowOff>108857</xdr:rowOff>
    </xdr:from>
    <xdr:to>
      <xdr:col>0</xdr:col>
      <xdr:colOff>693963</xdr:colOff>
      <xdr:row>1</xdr:row>
      <xdr:rowOff>190499</xdr:rowOff>
    </xdr:to>
    <xdr:pic>
      <xdr:nvPicPr>
        <xdr:cNvPr id="7" name="Graphic 6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76892" y="108857"/>
          <a:ext cx="517071" cy="5170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492611</xdr:colOff>
      <xdr:row>24</xdr:row>
      <xdr:rowOff>14230</xdr:rowOff>
    </xdr:from>
    <xdr:to>
      <xdr:col>13</xdr:col>
      <xdr:colOff>1456884</xdr:colOff>
      <xdr:row>50</xdr:row>
      <xdr:rowOff>15274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611" y="4614805"/>
          <a:ext cx="6736423" cy="4954044"/>
        </a:xfrm>
        <a:prstGeom prst="rect">
          <a:avLst/>
        </a:prstGeom>
      </xdr:spPr>
    </xdr:pic>
    <xdr:clientData/>
  </xdr:twoCellAnchor>
  <xdr:twoCellAnchor editAs="oneCell">
    <xdr:from>
      <xdr:col>1</xdr:col>
      <xdr:colOff>2597</xdr:colOff>
      <xdr:row>13</xdr:row>
      <xdr:rowOff>91761</xdr:rowOff>
    </xdr:from>
    <xdr:to>
      <xdr:col>6</xdr:col>
      <xdr:colOff>374935</xdr:colOff>
      <xdr:row>50</xdr:row>
      <xdr:rowOff>126145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197" y="2596836"/>
          <a:ext cx="6620738" cy="70828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0</xdr:row>
      <xdr:rowOff>0</xdr:rowOff>
    </xdr:from>
    <xdr:to>
      <xdr:col>0</xdr:col>
      <xdr:colOff>545646</xdr:colOff>
      <xdr:row>2</xdr:row>
      <xdr:rowOff>126546</xdr:rowOff>
    </xdr:to>
    <xdr:pic>
      <xdr:nvPicPr>
        <xdr:cNvPr id="6" name="Graphic 5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8575" y="0"/>
          <a:ext cx="517071" cy="517071"/>
        </a:xfrm>
        <a:prstGeom prst="rect">
          <a:avLst/>
        </a:prstGeom>
      </xdr:spPr>
    </xdr:pic>
    <xdr:clientData/>
  </xdr:twoCellAnchor>
  <xdr:twoCellAnchor>
    <xdr:from>
      <xdr:col>4</xdr:col>
      <xdr:colOff>384922</xdr:colOff>
      <xdr:row>7</xdr:row>
      <xdr:rowOff>79561</xdr:rowOff>
    </xdr:from>
    <xdr:to>
      <xdr:col>7</xdr:col>
      <xdr:colOff>832036</xdr:colOff>
      <xdr:row>12</xdr:row>
      <xdr:rowOff>106145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5728447" y="1432111"/>
          <a:ext cx="2675964" cy="98860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Confirm calibration thresholds are correct for your project.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1</xdr:row>
      <xdr:rowOff>66675</xdr:rowOff>
    </xdr:from>
    <xdr:to>
      <xdr:col>6</xdr:col>
      <xdr:colOff>874395</xdr:colOff>
      <xdr:row>2</xdr:row>
      <xdr:rowOff>113538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5225" y="66675"/>
          <a:ext cx="1645920" cy="399288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</xdr:row>
      <xdr:rowOff>28575</xdr:rowOff>
    </xdr:from>
    <xdr:to>
      <xdr:col>0</xdr:col>
      <xdr:colOff>526596</xdr:colOff>
      <xdr:row>3</xdr:row>
      <xdr:rowOff>2721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25" y="219075"/>
          <a:ext cx="517071" cy="517071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1</xdr:row>
      <xdr:rowOff>38100</xdr:rowOff>
    </xdr:from>
    <xdr:to>
      <xdr:col>14</xdr:col>
      <xdr:colOff>438150</xdr:colOff>
      <xdr:row>8</xdr:row>
      <xdr:rowOff>250248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9982200" y="228600"/>
          <a:ext cx="3448050" cy="21647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You can manually type in "H" in Column A for any criteria not applicable to your project.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901065</xdr:colOff>
      <xdr:row>22</xdr:row>
      <xdr:rowOff>110490</xdr:rowOff>
    </xdr:from>
    <xdr:ext cx="179451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600-000002000000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GEH</m:t>
                    </m:r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−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e>
                              <m:sup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f>
                              <m:fPr>
                                <m:type m:val="lin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+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num>
                              <m:den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den>
                            </m:f>
                          </m:den>
                        </m:f>
                      </m:e>
                    </m:rad>
                  </m:oMath>
                </m:oMathPara>
              </a14:m>
              <a:endParaRPr lang="en-US" sz="1400" b="0" i="0">
                <a:latin typeface="Arial Narrow" panose="020B0606020202030204" pitchFamily="34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DBFB6C-5982-4943-AFCC-80A8462B97C5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"GEH= " √(("</a:t>
              </a:r>
              <a:r>
                <a:rPr lang="en-US" sz="1400" b="0" i="0">
                  <a:latin typeface="Arial Narrow" panose="020B0606020202030204" pitchFamily="34" charset="0"/>
                </a:rPr>
                <a:t>E−V</a:t>
              </a:r>
              <a:r>
                <a:rPr lang="en-US" sz="1400" b="0" i="0">
                  <a:latin typeface="Cambria Math" panose="02040503050406030204" pitchFamily="18" charset="0"/>
                </a:rPr>
                <a:t>" )^"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/(("</a:t>
              </a:r>
              <a:r>
                <a:rPr lang="en-US" sz="1400" b="0" i="0">
                  <a:latin typeface="Arial Narrow" panose="020B0606020202030204" pitchFamily="34" charset="0"/>
                </a:rPr>
                <a:t>E+V</a:t>
              </a:r>
              <a:r>
                <a:rPr lang="en-US" sz="1400" b="0" i="0">
                  <a:latin typeface="Cambria Math" panose="02040503050406030204" pitchFamily="18" charset="0"/>
                </a:rPr>
                <a:t>" )∕"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))</a:t>
              </a:r>
              <a:endParaRPr lang="en-US" sz="1400" b="0" i="0">
                <a:latin typeface="Arial Narrow" panose="020B0606020202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47624</xdr:colOff>
      <xdr:row>22</xdr:row>
      <xdr:rowOff>57150</xdr:rowOff>
    </xdr:from>
    <xdr:ext cx="4029075" cy="74122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1781174" y="5753100"/>
          <a:ext cx="4029075" cy="7412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The GEH statistic is computed using the</a:t>
          </a:r>
          <a:r>
            <a:rPr lang="en-US" sz="1100" i="1" baseline="0">
              <a:latin typeface="Arial" panose="020B0604020202020204" pitchFamily="34" charset="0"/>
              <a:cs typeface="Arial" panose="020B0604020202020204" pitchFamily="34" charset="0"/>
            </a:rPr>
            <a:t> following formula</a:t>
          </a:r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E = Vissim estimated throughput</a:t>
          </a: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V = balanced field count:</a:t>
          </a:r>
        </a:p>
      </xdr:txBody>
    </xdr:sp>
    <xdr:clientData/>
  </xdr:oneCellAnchor>
  <xdr:twoCellAnchor editAs="oneCell">
    <xdr:from>
      <xdr:col>5</xdr:col>
      <xdr:colOff>990600</xdr:colOff>
      <xdr:row>2</xdr:row>
      <xdr:rowOff>85725</xdr:rowOff>
    </xdr:from>
    <xdr:to>
      <xdr:col>6</xdr:col>
      <xdr:colOff>1167348</xdr:colOff>
      <xdr:row>4</xdr:row>
      <xdr:rowOff>36537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657225"/>
          <a:ext cx="1653123" cy="39848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19050</xdr:rowOff>
    </xdr:from>
    <xdr:to>
      <xdr:col>1</xdr:col>
      <xdr:colOff>2721</xdr:colOff>
      <xdr:row>3</xdr:row>
      <xdr:rowOff>88446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09550"/>
          <a:ext cx="517071" cy="517071"/>
        </a:xfrm>
        <a:prstGeom prst="rect">
          <a:avLst/>
        </a:prstGeom>
      </xdr:spPr>
    </xdr:pic>
    <xdr:clientData/>
  </xdr:twoCellAnchor>
  <xdr:twoCellAnchor>
    <xdr:from>
      <xdr:col>7</xdr:col>
      <xdr:colOff>180975</xdr:colOff>
      <xdr:row>0</xdr:row>
      <xdr:rowOff>152400</xdr:rowOff>
    </xdr:from>
    <xdr:to>
      <xdr:col>11</xdr:col>
      <xdr:colOff>256375</xdr:colOff>
      <xdr:row>5</xdr:row>
      <xdr:rowOff>394527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9420225" y="152400"/>
          <a:ext cx="2980525" cy="124225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calculates the GEH of Intersection and Freeway counts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271811</xdr:colOff>
      <xdr:row>13</xdr:row>
      <xdr:rowOff>132323</xdr:rowOff>
    </xdr:from>
    <xdr:to>
      <xdr:col>4</xdr:col>
      <xdr:colOff>1983297</xdr:colOff>
      <xdr:row>14</xdr:row>
      <xdr:rowOff>150720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1</xdr:col>
      <xdr:colOff>119742</xdr:colOff>
      <xdr:row>9</xdr:row>
      <xdr:rowOff>102962</xdr:rowOff>
    </xdr:from>
    <xdr:to>
      <xdr:col>2</xdr:col>
      <xdr:colOff>904874</xdr:colOff>
      <xdr:row>11</xdr:row>
      <xdr:rowOff>106590</xdr:rowOff>
    </xdr:to>
    <xdr:sp macro="[0]!FormatTMCLength_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72885" y="2810783"/>
          <a:ext cx="2132239" cy="602343"/>
        </a:xfrm>
        <a:prstGeom prst="rect">
          <a:avLst/>
        </a:prstGeom>
        <a:solidFill>
          <a:schemeClr val="bg2">
            <a:lumMod val="25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Click to Format Travel Time Segment Lengths</a:t>
          </a:r>
        </a:p>
      </xdr:txBody>
    </xdr:sp>
    <xdr:clientData/>
  </xdr:twoCellAnchor>
  <xdr:twoCellAnchor>
    <xdr:from>
      <xdr:col>15</xdr:col>
      <xdr:colOff>19051</xdr:colOff>
      <xdr:row>48</xdr:row>
      <xdr:rowOff>10886</xdr:rowOff>
    </xdr:from>
    <xdr:to>
      <xdr:col>17</xdr:col>
      <xdr:colOff>133351</xdr:colOff>
      <xdr:row>72</xdr:row>
      <xdr:rowOff>27215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pSpPr/>
      </xdr:nvGrpSpPr>
      <xdr:grpSpPr>
        <a:xfrm rot="10800000">
          <a:off x="8029576" y="12517211"/>
          <a:ext cx="514350" cy="5502729"/>
          <a:chOff x="12325350" y="-608954"/>
          <a:chExt cx="352425" cy="3999854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500-000032000000}"/>
              </a:ext>
            </a:extLst>
          </xdr:cNvPr>
          <xdr:cNvSpPr txBox="1"/>
        </xdr:nvSpPr>
        <xdr:spPr>
          <a:xfrm>
            <a:off x="12325350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51" name="Straight Arrow Connector 50">
            <a:extLst>
              <a:ext uri="{FF2B5EF4-FFF2-40B4-BE49-F238E27FC236}">
                <a16:creationId xmlns:a16="http://schemas.microsoft.com/office/drawing/2014/main" id="{00000000-0008-0000-1500-000033000000}"/>
              </a:ext>
            </a:extLst>
          </xdr:cNvPr>
          <xdr:cNvCxnSpPr/>
        </xdr:nvCxnSpPr>
        <xdr:spPr>
          <a:xfrm rot="10800000">
            <a:off x="12639675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22</xdr:col>
      <xdr:colOff>86574</xdr:colOff>
      <xdr:row>8</xdr:row>
      <xdr:rowOff>9525</xdr:rowOff>
    </xdr:from>
    <xdr:to>
      <xdr:col>27</xdr:col>
      <xdr:colOff>311520</xdr:colOff>
      <xdr:row>9</xdr:row>
      <xdr:rowOff>155255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974" y="2514600"/>
          <a:ext cx="1225071" cy="345755"/>
        </a:xfrm>
        <a:prstGeom prst="rect">
          <a:avLst/>
        </a:prstGeom>
      </xdr:spPr>
    </xdr:pic>
    <xdr:clientData/>
  </xdr:twoCellAnchor>
  <xdr:twoCellAnchor>
    <xdr:from>
      <xdr:col>4</xdr:col>
      <xdr:colOff>66675</xdr:colOff>
      <xdr:row>10</xdr:row>
      <xdr:rowOff>74994</xdr:rowOff>
    </xdr:from>
    <xdr:to>
      <xdr:col>27</xdr:col>
      <xdr:colOff>361949</xdr:colOff>
      <xdr:row>11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 txBox="1"/>
      </xdr:nvSpPr>
      <xdr:spPr>
        <a:xfrm>
          <a:off x="3895725" y="2989644"/>
          <a:ext cx="5238749" cy="382206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</a:t>
          </a:r>
          <a:r>
            <a:rPr lang="en-US" sz="2000" b="1" baseline="0">
              <a:solidFill>
                <a:schemeClr val="bg1"/>
              </a:solidFill>
            </a:rPr>
            <a:t>Northbound (Field vs. Vissim)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24</xdr:col>
      <xdr:colOff>129187</xdr:colOff>
      <xdr:row>9</xdr:row>
      <xdr:rowOff>195304</xdr:rowOff>
    </xdr:from>
    <xdr:to>
      <xdr:col>32</xdr:col>
      <xdr:colOff>40822</xdr:colOff>
      <xdr:row>12</xdr:row>
      <xdr:rowOff>421822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 txBox="1"/>
      </xdr:nvSpPr>
      <xdr:spPr>
        <a:xfrm>
          <a:off x="9967151" y="2903125"/>
          <a:ext cx="2088778" cy="102934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Start Time as Needed</a:t>
          </a:r>
        </a:p>
      </xdr:txBody>
    </xdr:sp>
    <xdr:clientData/>
  </xdr:twoCellAnchor>
  <xdr:twoCellAnchor>
    <xdr:from>
      <xdr:col>23</xdr:col>
      <xdr:colOff>142313</xdr:colOff>
      <xdr:row>1</xdr:row>
      <xdr:rowOff>707652</xdr:rowOff>
    </xdr:from>
    <xdr:to>
      <xdr:col>30</xdr:col>
      <xdr:colOff>176892</xdr:colOff>
      <xdr:row>5</xdr:row>
      <xdr:rowOff>114300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 txBox="1"/>
      </xdr:nvSpPr>
      <xdr:spPr>
        <a:xfrm>
          <a:off x="9776170" y="898152"/>
          <a:ext cx="2062043" cy="108032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Vissim Time as Needed</a:t>
          </a:r>
        </a:p>
      </xdr:txBody>
    </xdr:sp>
    <xdr:clientData/>
  </xdr:twoCellAnchor>
  <xdr:twoCellAnchor editAs="oneCell">
    <xdr:from>
      <xdr:col>0</xdr:col>
      <xdr:colOff>67235</xdr:colOff>
      <xdr:row>1</xdr:row>
      <xdr:rowOff>22412</xdr:rowOff>
    </xdr:from>
    <xdr:to>
      <xdr:col>0</xdr:col>
      <xdr:colOff>584306</xdr:colOff>
      <xdr:row>1</xdr:row>
      <xdr:rowOff>539483</xdr:rowOff>
    </xdr:to>
    <xdr:pic>
      <xdr:nvPicPr>
        <xdr:cNvPr id="26" name="Graphic 2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235" y="212912"/>
          <a:ext cx="517071" cy="517071"/>
        </a:xfrm>
        <a:prstGeom prst="rect">
          <a:avLst/>
        </a:prstGeom>
      </xdr:spPr>
    </xdr:pic>
    <xdr:clientData/>
  </xdr:twoCellAnchor>
  <xdr:twoCellAnchor>
    <xdr:from>
      <xdr:col>4</xdr:col>
      <xdr:colOff>271811</xdr:colOff>
      <xdr:row>16</xdr:row>
      <xdr:rowOff>132323</xdr:rowOff>
    </xdr:from>
    <xdr:to>
      <xdr:col>4</xdr:col>
      <xdr:colOff>1983297</xdr:colOff>
      <xdr:row>17</xdr:row>
      <xdr:rowOff>150719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19</xdr:row>
      <xdr:rowOff>121117</xdr:rowOff>
    </xdr:from>
    <xdr:to>
      <xdr:col>4</xdr:col>
      <xdr:colOff>1983297</xdr:colOff>
      <xdr:row>20</xdr:row>
      <xdr:rowOff>139513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22</xdr:row>
      <xdr:rowOff>132323</xdr:rowOff>
    </xdr:from>
    <xdr:to>
      <xdr:col>4</xdr:col>
      <xdr:colOff>1983297</xdr:colOff>
      <xdr:row>23</xdr:row>
      <xdr:rowOff>150720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25</xdr:row>
      <xdr:rowOff>132323</xdr:rowOff>
    </xdr:from>
    <xdr:to>
      <xdr:col>4</xdr:col>
      <xdr:colOff>1983297</xdr:colOff>
      <xdr:row>26</xdr:row>
      <xdr:rowOff>150720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28</xdr:row>
      <xdr:rowOff>121117</xdr:rowOff>
    </xdr:from>
    <xdr:to>
      <xdr:col>4</xdr:col>
      <xdr:colOff>1983297</xdr:colOff>
      <xdr:row>29</xdr:row>
      <xdr:rowOff>139514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31</xdr:row>
      <xdr:rowOff>132323</xdr:rowOff>
    </xdr:from>
    <xdr:to>
      <xdr:col>4</xdr:col>
      <xdr:colOff>1983297</xdr:colOff>
      <xdr:row>32</xdr:row>
      <xdr:rowOff>150720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34</xdr:row>
      <xdr:rowOff>121117</xdr:rowOff>
    </xdr:from>
    <xdr:to>
      <xdr:col>4</xdr:col>
      <xdr:colOff>1983297</xdr:colOff>
      <xdr:row>35</xdr:row>
      <xdr:rowOff>139514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37</xdr:row>
      <xdr:rowOff>121116</xdr:rowOff>
    </xdr:from>
    <xdr:to>
      <xdr:col>4</xdr:col>
      <xdr:colOff>1983297</xdr:colOff>
      <xdr:row>38</xdr:row>
      <xdr:rowOff>139513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4</xdr:col>
      <xdr:colOff>271811</xdr:colOff>
      <xdr:row>47</xdr:row>
      <xdr:rowOff>132323</xdr:rowOff>
    </xdr:from>
    <xdr:to>
      <xdr:col>4</xdr:col>
      <xdr:colOff>1983297</xdr:colOff>
      <xdr:row>48</xdr:row>
      <xdr:rowOff>150720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4</xdr:col>
      <xdr:colOff>66675</xdr:colOff>
      <xdr:row>44</xdr:row>
      <xdr:rowOff>91243</xdr:rowOff>
    </xdr:from>
    <xdr:to>
      <xdr:col>27</xdr:col>
      <xdr:colOff>361949</xdr:colOff>
      <xdr:row>45</xdr:row>
      <xdr:rowOff>194983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SpPr txBox="1"/>
      </xdr:nvSpPr>
      <xdr:spPr>
        <a:xfrm>
          <a:off x="3899087" y="11319537"/>
          <a:ext cx="5259480" cy="383887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San Pablo</a:t>
          </a:r>
          <a:r>
            <a:rPr lang="en-US" sz="2000" b="1" baseline="0">
              <a:solidFill>
                <a:schemeClr val="bg1"/>
              </a:solidFill>
            </a:rPr>
            <a:t> Avenue Southbound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271811</xdr:colOff>
      <xdr:row>50</xdr:row>
      <xdr:rowOff>132323</xdr:rowOff>
    </xdr:from>
    <xdr:to>
      <xdr:col>4</xdr:col>
      <xdr:colOff>1983297</xdr:colOff>
      <xdr:row>51</xdr:row>
      <xdr:rowOff>150719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53</xdr:row>
      <xdr:rowOff>121117</xdr:rowOff>
    </xdr:from>
    <xdr:to>
      <xdr:col>4</xdr:col>
      <xdr:colOff>1983297</xdr:colOff>
      <xdr:row>54</xdr:row>
      <xdr:rowOff>139513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56</xdr:row>
      <xdr:rowOff>132323</xdr:rowOff>
    </xdr:from>
    <xdr:to>
      <xdr:col>4</xdr:col>
      <xdr:colOff>1983297</xdr:colOff>
      <xdr:row>57</xdr:row>
      <xdr:rowOff>150720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59</xdr:row>
      <xdr:rowOff>132323</xdr:rowOff>
    </xdr:from>
    <xdr:to>
      <xdr:col>4</xdr:col>
      <xdr:colOff>1983297</xdr:colOff>
      <xdr:row>60</xdr:row>
      <xdr:rowOff>150720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62</xdr:row>
      <xdr:rowOff>121117</xdr:rowOff>
    </xdr:from>
    <xdr:to>
      <xdr:col>4</xdr:col>
      <xdr:colOff>1983297</xdr:colOff>
      <xdr:row>63</xdr:row>
      <xdr:rowOff>139514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65</xdr:row>
      <xdr:rowOff>132323</xdr:rowOff>
    </xdr:from>
    <xdr:to>
      <xdr:col>4</xdr:col>
      <xdr:colOff>1983297</xdr:colOff>
      <xdr:row>66</xdr:row>
      <xdr:rowOff>150720</xdr:rowOff>
    </xdr:to>
    <xdr:sp macro="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68</xdr:row>
      <xdr:rowOff>121117</xdr:rowOff>
    </xdr:from>
    <xdr:to>
      <xdr:col>4</xdr:col>
      <xdr:colOff>1983297</xdr:colOff>
      <xdr:row>69</xdr:row>
      <xdr:rowOff>139514</xdr:rowOff>
    </xdr:to>
    <xdr:sp macro="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71</xdr:row>
      <xdr:rowOff>121116</xdr:rowOff>
    </xdr:from>
    <xdr:to>
      <xdr:col>4</xdr:col>
      <xdr:colOff>1983297</xdr:colOff>
      <xdr:row>72</xdr:row>
      <xdr:rowOff>139513</xdr:rowOff>
    </xdr:to>
    <xdr:sp macro="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13</xdr:col>
      <xdr:colOff>182337</xdr:colOff>
      <xdr:row>13</xdr:row>
      <xdr:rowOff>255815</xdr:rowOff>
    </xdr:from>
    <xdr:to>
      <xdr:col>16</xdr:col>
      <xdr:colOff>92530</xdr:colOff>
      <xdr:row>38</xdr:row>
      <xdr:rowOff>13608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GrpSpPr/>
      </xdr:nvGrpSpPr>
      <xdr:grpSpPr>
        <a:xfrm rot="10800000">
          <a:off x="7792812" y="4389665"/>
          <a:ext cx="510268" cy="5501368"/>
          <a:chOff x="12417127" y="-608954"/>
          <a:chExt cx="352425" cy="3999854"/>
        </a:xfrm>
      </xdr:grpSpPr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00000000-0008-0000-1500-000065000000}"/>
              </a:ext>
            </a:extLst>
          </xdr:cNvPr>
          <xdr:cNvSpPr txBox="1"/>
        </xdr:nvSpPr>
        <xdr:spPr>
          <a:xfrm>
            <a:off x="12417127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102" name="Straight Arrow Connector 101">
            <a:extLst>
              <a:ext uri="{FF2B5EF4-FFF2-40B4-BE49-F238E27FC236}">
                <a16:creationId xmlns:a16="http://schemas.microsoft.com/office/drawing/2014/main" id="{00000000-0008-0000-1500-000066000000}"/>
              </a:ext>
            </a:extLst>
          </xdr:cNvPr>
          <xdr:cNvCxnSpPr/>
        </xdr:nvCxnSpPr>
        <xdr:spPr>
          <a:xfrm rot="10800000">
            <a:off x="12492831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21</xdr:row>
      <xdr:rowOff>71158</xdr:rowOff>
    </xdr:from>
    <xdr:to>
      <xdr:col>4</xdr:col>
      <xdr:colOff>73552</xdr:colOff>
      <xdr:row>30</xdr:row>
      <xdr:rowOff>114301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 txBox="1"/>
      </xdr:nvSpPr>
      <xdr:spPr>
        <a:xfrm>
          <a:off x="0" y="6062383"/>
          <a:ext cx="3902602" cy="210054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the Travel Time Segment IDs that Match the Field Data Heat Maps.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Paste/Rearrange as needed</a:t>
          </a:r>
        </a:p>
      </xdr:txBody>
    </xdr:sp>
    <xdr:clientData/>
  </xdr:twoCellAnchor>
  <xdr:twoCellAnchor>
    <xdr:from>
      <xdr:col>3</xdr:col>
      <xdr:colOff>72918</xdr:colOff>
      <xdr:row>1</xdr:row>
      <xdr:rowOff>811066</xdr:rowOff>
    </xdr:from>
    <xdr:to>
      <xdr:col>4</xdr:col>
      <xdr:colOff>1632858</xdr:colOff>
      <xdr:row>6</xdr:row>
      <xdr:rowOff>189139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 txBox="1"/>
      </xdr:nvSpPr>
      <xdr:spPr>
        <a:xfrm>
          <a:off x="3134525" y="1001566"/>
          <a:ext cx="2335547" cy="124225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will generate a speed heat map using Travel Time Segments</a:t>
          </a:r>
        </a:p>
      </xdr:txBody>
    </xdr:sp>
    <xdr:clientData/>
  </xdr:twoCellAnchor>
  <xdr:twoCellAnchor>
    <xdr:from>
      <xdr:col>34</xdr:col>
      <xdr:colOff>142794</xdr:colOff>
      <xdr:row>17</xdr:row>
      <xdr:rowOff>86446</xdr:rowOff>
    </xdr:from>
    <xdr:to>
      <xdr:col>46</xdr:col>
      <xdr:colOff>108858</xdr:colOff>
      <xdr:row>26</xdr:row>
      <xdr:rowOff>54428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 txBox="1"/>
      </xdr:nvSpPr>
      <xdr:spPr>
        <a:xfrm>
          <a:off x="12511687" y="5161910"/>
          <a:ext cx="2088778" cy="204987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existing data when available - Speed in MPH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17318</xdr:colOff>
      <xdr:row>1</xdr:row>
      <xdr:rowOff>34637</xdr:rowOff>
    </xdr:from>
    <xdr:to>
      <xdr:col>0</xdr:col>
      <xdr:colOff>534389</xdr:colOff>
      <xdr:row>2</xdr:row>
      <xdr:rowOff>205344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18" y="242455"/>
          <a:ext cx="517071" cy="517071"/>
        </a:xfrm>
        <a:prstGeom prst="rect">
          <a:avLst/>
        </a:prstGeom>
      </xdr:spPr>
    </xdr:pic>
    <xdr:clientData/>
  </xdr:twoCellAnchor>
  <xdr:twoCellAnchor>
    <xdr:from>
      <xdr:col>27</xdr:col>
      <xdr:colOff>62472</xdr:colOff>
      <xdr:row>0</xdr:row>
      <xdr:rowOff>122465</xdr:rowOff>
    </xdr:from>
    <xdr:to>
      <xdr:col>30</xdr:col>
      <xdr:colOff>444296</xdr:colOff>
      <xdr:row>3</xdr:row>
      <xdr:rowOff>360590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21271472" y="122465"/>
          <a:ext cx="2572574" cy="11430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  <xdr:twoCellAnchor>
    <xdr:from>
      <xdr:col>15</xdr:col>
      <xdr:colOff>320078</xdr:colOff>
      <xdr:row>0</xdr:row>
      <xdr:rowOff>0</xdr:rowOff>
    </xdr:from>
    <xdr:to>
      <xdr:col>22</xdr:col>
      <xdr:colOff>17319</xdr:colOff>
      <xdr:row>4</xdr:row>
      <xdr:rowOff>44380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3395305" y="0"/>
          <a:ext cx="4598287" cy="136056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Highlights are used to show where there are inconsistencies between the balanced and the Vissim counts.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176893</xdr:colOff>
      <xdr:row>1</xdr:row>
      <xdr:rowOff>163286</xdr:rowOff>
    </xdr:from>
    <xdr:to>
      <xdr:col>13</xdr:col>
      <xdr:colOff>512718</xdr:colOff>
      <xdr:row>2</xdr:row>
      <xdr:rowOff>212598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02968" y="363311"/>
          <a:ext cx="1631225" cy="401737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</xdr:row>
      <xdr:rowOff>9525</xdr:rowOff>
    </xdr:from>
    <xdr:to>
      <xdr:col>0</xdr:col>
      <xdr:colOff>580571</xdr:colOff>
      <xdr:row>2</xdr:row>
      <xdr:rowOff>174171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6675" y="209550"/>
          <a:ext cx="517071" cy="517071"/>
        </a:xfrm>
        <a:prstGeom prst="rect">
          <a:avLst/>
        </a:prstGeom>
      </xdr:spPr>
    </xdr:pic>
    <xdr:clientData/>
  </xdr:twoCellAnchor>
  <xdr:twoCellAnchor>
    <xdr:from>
      <xdr:col>24</xdr:col>
      <xdr:colOff>526677</xdr:colOff>
      <xdr:row>0</xdr:row>
      <xdr:rowOff>156883</xdr:rowOff>
    </xdr:from>
    <xdr:to>
      <xdr:col>33</xdr:col>
      <xdr:colOff>280148</xdr:colOff>
      <xdr:row>7</xdr:row>
      <xdr:rowOff>123265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11250706" y="156883"/>
          <a:ext cx="4684060" cy="184897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is used to print out the "Intersection Calibration" summary. All data are pulling from the Intersection Calcs tab, formulas should not need to be adjusted in here.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336176</xdr:colOff>
      <xdr:row>1</xdr:row>
      <xdr:rowOff>229961</xdr:rowOff>
    </xdr:from>
    <xdr:to>
      <xdr:col>13</xdr:col>
      <xdr:colOff>548176</xdr:colOff>
      <xdr:row>2</xdr:row>
      <xdr:rowOff>320675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7970" y="431667"/>
          <a:ext cx="1659240" cy="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27215</xdr:rowOff>
    </xdr:from>
    <xdr:to>
      <xdr:col>1</xdr:col>
      <xdr:colOff>0</xdr:colOff>
      <xdr:row>2</xdr:row>
      <xdr:rowOff>190500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31322"/>
          <a:ext cx="517071" cy="517071"/>
        </a:xfrm>
        <a:prstGeom prst="rect">
          <a:avLst/>
        </a:prstGeom>
      </xdr:spPr>
    </xdr:pic>
    <xdr:clientData/>
  </xdr:twoCellAnchor>
  <xdr:twoCellAnchor>
    <xdr:from>
      <xdr:col>17</xdr:col>
      <xdr:colOff>217714</xdr:colOff>
      <xdr:row>2</xdr:row>
      <xdr:rowOff>38552</xdr:rowOff>
    </xdr:from>
    <xdr:to>
      <xdr:col>22</xdr:col>
      <xdr:colOff>327132</xdr:colOff>
      <xdr:row>5</xdr:row>
      <xdr:rowOff>337910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12631964" y="594177"/>
          <a:ext cx="2951043" cy="10296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5117646</xdr:colOff>
      <xdr:row>3</xdr:row>
      <xdr:rowOff>102507</xdr:rowOff>
    </xdr:from>
    <xdr:to>
      <xdr:col>6</xdr:col>
      <xdr:colOff>1470387</xdr:colOff>
      <xdr:row>5</xdr:row>
      <xdr:rowOff>52759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6896" y="674007"/>
          <a:ext cx="1654991" cy="3947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12246</xdr:colOff>
      <xdr:row>3</xdr:row>
      <xdr:rowOff>136071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90500"/>
          <a:ext cx="517071" cy="517071"/>
        </a:xfrm>
        <a:prstGeom prst="rect">
          <a:avLst/>
        </a:prstGeom>
      </xdr:spPr>
    </xdr:pic>
    <xdr:clientData/>
  </xdr:twoCellAnchor>
  <xdr:twoCellAnchor>
    <xdr:from>
      <xdr:col>7</xdr:col>
      <xdr:colOff>523875</xdr:colOff>
      <xdr:row>7</xdr:row>
      <xdr:rowOff>174625</xdr:rowOff>
    </xdr:from>
    <xdr:to>
      <xdr:col>12</xdr:col>
      <xdr:colOff>452131</xdr:colOff>
      <xdr:row>10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 txBox="1"/>
      </xdr:nvSpPr>
      <xdr:spPr>
        <a:xfrm>
          <a:off x="11572875" y="1190625"/>
          <a:ext cx="2944506" cy="102774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47</xdr:col>
      <xdr:colOff>0</xdr:colOff>
      <xdr:row>9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9</xdr:row>
      <xdr:rowOff>25400</xdr:rowOff>
    </xdr:from>
    <xdr:ext cx="1384082" cy="626744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9</xdr:row>
      <xdr:rowOff>25400</xdr:rowOff>
    </xdr:from>
    <xdr:ext cx="1384082" cy="626744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9</xdr:row>
      <xdr:rowOff>25400</xdr:rowOff>
    </xdr:from>
    <xdr:ext cx="1384082" cy="626744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9</xdr:row>
      <xdr:rowOff>25400</xdr:rowOff>
    </xdr:from>
    <xdr:ext cx="1384082" cy="626744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9</xdr:row>
      <xdr:rowOff>25400</xdr:rowOff>
    </xdr:from>
    <xdr:ext cx="1384082" cy="626744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9</xdr:row>
      <xdr:rowOff>25400</xdr:rowOff>
    </xdr:from>
    <xdr:ext cx="1384082" cy="626744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9</xdr:row>
      <xdr:rowOff>25400</xdr:rowOff>
    </xdr:from>
    <xdr:ext cx="1384082" cy="626744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9</xdr:row>
      <xdr:rowOff>25400</xdr:rowOff>
    </xdr:from>
    <xdr:ext cx="1384082" cy="626744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9</xdr:row>
      <xdr:rowOff>25400</xdr:rowOff>
    </xdr:from>
    <xdr:ext cx="1384082" cy="626744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0</xdr:col>
      <xdr:colOff>17318</xdr:colOff>
      <xdr:row>1</xdr:row>
      <xdr:rowOff>17318</xdr:rowOff>
    </xdr:from>
    <xdr:to>
      <xdr:col>0</xdr:col>
      <xdr:colOff>534389</xdr:colOff>
      <xdr:row>3</xdr:row>
      <xdr:rowOff>153389</xdr:rowOff>
    </xdr:to>
    <xdr:pic>
      <xdr:nvPicPr>
        <xdr:cNvPr id="13" name="Graphic 1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18" y="207818"/>
          <a:ext cx="517071" cy="517071"/>
        </a:xfrm>
        <a:prstGeom prst="rect">
          <a:avLst/>
        </a:prstGeom>
      </xdr:spPr>
    </xdr:pic>
    <xdr:clientData/>
  </xdr:twoCellAnchor>
  <xdr:twoCellAnchor>
    <xdr:from>
      <xdr:col>2</xdr:col>
      <xdr:colOff>2255723</xdr:colOff>
      <xdr:row>10</xdr:row>
      <xdr:rowOff>10753</xdr:rowOff>
    </xdr:from>
    <xdr:to>
      <xdr:col>6</xdr:col>
      <xdr:colOff>540260</xdr:colOff>
      <xdr:row>21</xdr:row>
      <xdr:rowOff>80026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3611635" y="2386400"/>
          <a:ext cx="5052890" cy="2164773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/>
            <a:t>This tab</a:t>
          </a:r>
          <a:r>
            <a:rPr lang="en-US" sz="1400" baseline="0"/>
            <a:t> contains all travel time calculations from the imported ATT files. It is referenced in all reporting/printing pages. You should not need to edit this page for initial set up.</a:t>
          </a:r>
          <a:endParaRPr lang="en-US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441763</xdr:colOff>
      <xdr:row>3</xdr:row>
      <xdr:rowOff>120212</xdr:rowOff>
    </xdr:from>
    <xdr:to>
      <xdr:col>7</xdr:col>
      <xdr:colOff>979177</xdr:colOff>
      <xdr:row>4</xdr:row>
      <xdr:rowOff>193355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5613" y="691712"/>
          <a:ext cx="1632789" cy="396993"/>
        </a:xfrm>
        <a:prstGeom prst="rect">
          <a:avLst/>
        </a:prstGeom>
      </xdr:spPr>
    </xdr:pic>
    <xdr:clientData/>
  </xdr:twoCellAnchor>
  <xdr:twoCellAnchor>
    <xdr:from>
      <xdr:col>13</xdr:col>
      <xdr:colOff>413655</xdr:colOff>
      <xdr:row>4</xdr:row>
      <xdr:rowOff>322491</xdr:rowOff>
    </xdr:from>
    <xdr:to>
      <xdr:col>18</xdr:col>
      <xdr:colOff>159202</xdr:colOff>
      <xdr:row>7</xdr:row>
      <xdr:rowOff>261257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5186930" y="1217841"/>
          <a:ext cx="2793547" cy="119606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TT Segs #s (IDs to match Input Counter)  in the grouping desired</a:t>
          </a:r>
        </a:p>
      </xdr:txBody>
    </xdr:sp>
    <xdr:clientData/>
  </xdr:twoCellAnchor>
  <xdr:twoCellAnchor editAs="oneCell">
    <xdr:from>
      <xdr:col>0</xdr:col>
      <xdr:colOff>0</xdr:colOff>
      <xdr:row>1</xdr:row>
      <xdr:rowOff>13608</xdr:rowOff>
    </xdr:from>
    <xdr:to>
      <xdr:col>1</xdr:col>
      <xdr:colOff>10432</xdr:colOff>
      <xdr:row>3</xdr:row>
      <xdr:rowOff>149679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04108"/>
          <a:ext cx="517071" cy="517071"/>
        </a:xfrm>
        <a:prstGeom prst="rect">
          <a:avLst/>
        </a:prstGeom>
      </xdr:spPr>
    </xdr:pic>
    <xdr:clientData/>
  </xdr:twoCellAnchor>
  <xdr:twoCellAnchor>
    <xdr:from>
      <xdr:col>13</xdr:col>
      <xdr:colOff>185054</xdr:colOff>
      <xdr:row>0</xdr:row>
      <xdr:rowOff>142878</xdr:rowOff>
    </xdr:from>
    <xdr:to>
      <xdr:col>17</xdr:col>
      <xdr:colOff>552446</xdr:colOff>
      <xdr:row>5</xdr:row>
      <xdr:rowOff>51708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14958329" y="142878"/>
          <a:ext cx="2805792" cy="112803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these three cells to all rows that should be counted in calibration</a:t>
          </a:r>
        </a:p>
      </xdr:txBody>
    </xdr:sp>
    <xdr:clientData/>
  </xdr:twoCellAnchor>
  <xdr:twoCellAnchor>
    <xdr:from>
      <xdr:col>11</xdr:col>
      <xdr:colOff>579661</xdr:colOff>
      <xdr:row>3</xdr:row>
      <xdr:rowOff>244929</xdr:rowOff>
    </xdr:from>
    <xdr:to>
      <xdr:col>14</xdr:col>
      <xdr:colOff>66676</xdr:colOff>
      <xdr:row>10</xdr:row>
      <xdr:rowOff>342900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/>
      </xdr:nvSpPr>
      <xdr:spPr>
        <a:xfrm>
          <a:off x="13914661" y="816429"/>
          <a:ext cx="2906490" cy="163149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summarizes Travel Time summaries. Add TT segment IDs in the grouping of your choosing. All cells shaded in pink are editable.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1086971</xdr:colOff>
      <xdr:row>3</xdr:row>
      <xdr:rowOff>110321</xdr:rowOff>
    </xdr:from>
    <xdr:to>
      <xdr:col>6</xdr:col>
      <xdr:colOff>1284658</xdr:colOff>
      <xdr:row>4</xdr:row>
      <xdr:rowOff>180070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736" y="681821"/>
          <a:ext cx="1632040" cy="394720"/>
        </a:xfrm>
        <a:prstGeom prst="rect">
          <a:avLst/>
        </a:prstGeom>
      </xdr:spPr>
    </xdr:pic>
    <xdr:clientData/>
  </xdr:twoCellAnchor>
  <xdr:oneCellAnchor>
    <xdr:from>
      <xdr:col>14</xdr:col>
      <xdr:colOff>1086970</xdr:colOff>
      <xdr:row>3</xdr:row>
      <xdr:rowOff>120508</xdr:rowOff>
    </xdr:from>
    <xdr:ext cx="1635097" cy="398794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8529" y="692008"/>
          <a:ext cx="1635097" cy="398794"/>
        </a:xfrm>
        <a:prstGeom prst="rect">
          <a:avLst/>
        </a:prstGeom>
      </xdr:spPr>
    </xdr:pic>
    <xdr:clientData/>
  </xdr:oneCellAnchor>
  <xdr:oneCellAnchor>
    <xdr:from>
      <xdr:col>23</xdr:col>
      <xdr:colOff>1098176</xdr:colOff>
      <xdr:row>3</xdr:row>
      <xdr:rowOff>98097</xdr:rowOff>
    </xdr:from>
    <xdr:ext cx="1635097" cy="398794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1529" y="669597"/>
          <a:ext cx="1635097" cy="398794"/>
        </a:xfrm>
        <a:prstGeom prst="rect">
          <a:avLst/>
        </a:prstGeom>
      </xdr:spPr>
    </xdr:pic>
    <xdr:clientData/>
  </xdr:oneCellAnchor>
  <xdr:oneCellAnchor>
    <xdr:from>
      <xdr:col>32</xdr:col>
      <xdr:colOff>1154206</xdr:colOff>
      <xdr:row>4</xdr:row>
      <xdr:rowOff>115414</xdr:rowOff>
    </xdr:from>
    <xdr:ext cx="1635097" cy="398794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9353" y="1011885"/>
          <a:ext cx="1635097" cy="398794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</xdr:row>
      <xdr:rowOff>0</xdr:rowOff>
    </xdr:from>
    <xdr:to>
      <xdr:col>1</xdr:col>
      <xdr:colOff>13607</xdr:colOff>
      <xdr:row>3</xdr:row>
      <xdr:rowOff>120196</xdr:rowOff>
    </xdr:to>
    <xdr:pic>
      <xdr:nvPicPr>
        <xdr:cNvPr id="7" name="Graphic 6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90500"/>
          <a:ext cx="517071" cy="517071"/>
        </a:xfrm>
        <a:prstGeom prst="rect">
          <a:avLst/>
        </a:prstGeom>
      </xdr:spPr>
    </xdr:pic>
    <xdr:clientData/>
  </xdr:twoCellAnchor>
  <xdr:twoCellAnchor>
    <xdr:from>
      <xdr:col>8</xdr:col>
      <xdr:colOff>886867</xdr:colOff>
      <xdr:row>0</xdr:row>
      <xdr:rowOff>1</xdr:rowOff>
    </xdr:from>
    <xdr:to>
      <xdr:col>10</xdr:col>
      <xdr:colOff>129669</xdr:colOff>
      <xdr:row>7</xdr:row>
      <xdr:rowOff>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 txBox="1"/>
      </xdr:nvSpPr>
      <xdr:spPr>
        <a:xfrm>
          <a:off x="12765102" y="1"/>
          <a:ext cx="2111508" cy="14791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 - all groups of travel time segments are pulled directly from the TT Calibration Tab.</a:t>
          </a:r>
        </a:p>
      </xdr:txBody>
    </xdr:sp>
    <xdr:clientData/>
  </xdr:twoCellAnchor>
  <xdr:twoCellAnchor>
    <xdr:from>
      <xdr:col>7</xdr:col>
      <xdr:colOff>206797</xdr:colOff>
      <xdr:row>0</xdr:row>
      <xdr:rowOff>112059</xdr:rowOff>
    </xdr:from>
    <xdr:to>
      <xdr:col>8</xdr:col>
      <xdr:colOff>986117</xdr:colOff>
      <xdr:row>5</xdr:row>
      <xdr:rowOff>134471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BBCC7ED-AB26-4E81-A3FB-07EC7D17BCDA}"/>
            </a:ext>
          </a:extLst>
        </xdr:cNvPr>
        <xdr:cNvSpPr txBox="1"/>
      </xdr:nvSpPr>
      <xdr:spPr>
        <a:xfrm>
          <a:off x="10650679" y="112059"/>
          <a:ext cx="2213673" cy="125505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Automatically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bringing in groups from "Travel Time Calibration" tab. Can overwrite here as needed.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</xdr:colOff>
      <xdr:row>1</xdr:row>
      <xdr:rowOff>54429</xdr:rowOff>
    </xdr:from>
    <xdr:to>
      <xdr:col>0</xdr:col>
      <xdr:colOff>530678</xdr:colOff>
      <xdr:row>2</xdr:row>
      <xdr:rowOff>217714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607" y="258536"/>
          <a:ext cx="517071" cy="517071"/>
        </a:xfrm>
        <a:prstGeom prst="rect">
          <a:avLst/>
        </a:prstGeom>
      </xdr:spPr>
    </xdr:pic>
    <xdr:clientData/>
  </xdr:twoCellAnchor>
  <xdr:twoCellAnchor>
    <xdr:from>
      <xdr:col>7</xdr:col>
      <xdr:colOff>938892</xdr:colOff>
      <xdr:row>1</xdr:row>
      <xdr:rowOff>122463</xdr:rowOff>
    </xdr:from>
    <xdr:to>
      <xdr:col>9</xdr:col>
      <xdr:colOff>1102178</xdr:colOff>
      <xdr:row>3</xdr:row>
      <xdr:rowOff>190499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DE0C331-1594-425B-AFB0-9281899EF8C2}"/>
            </a:ext>
          </a:extLst>
        </xdr:cNvPr>
        <xdr:cNvSpPr/>
      </xdr:nvSpPr>
      <xdr:spPr>
        <a:xfrm>
          <a:off x="7769678" y="326570"/>
          <a:ext cx="1496786" cy="77560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TODO</a:t>
          </a:r>
          <a:r>
            <a:rPr lang="en-US" sz="1100" baseline="0"/>
            <a:t> - </a:t>
          </a:r>
          <a:r>
            <a:rPr lang="en-US" sz="1100"/>
            <a:t>Eventually</a:t>
          </a:r>
          <a:r>
            <a:rPr lang="en-US" sz="1100" baseline="0"/>
            <a:t> need to incorporate these time intervals into the formulas.</a:t>
          </a:r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174995</xdr:colOff>
      <xdr:row>1</xdr:row>
      <xdr:rowOff>70183</xdr:rowOff>
    </xdr:from>
    <xdr:to>
      <xdr:col>14</xdr:col>
      <xdr:colOff>572492</xdr:colOff>
      <xdr:row>2</xdr:row>
      <xdr:rowOff>184265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2671" y="271889"/>
          <a:ext cx="1809439" cy="461464"/>
        </a:xfrm>
        <a:prstGeom prst="rect">
          <a:avLst/>
        </a:prstGeom>
      </xdr:spPr>
    </xdr:pic>
    <xdr:clientData/>
  </xdr:twoCellAnchor>
  <xdr:twoCellAnchor>
    <xdr:from>
      <xdr:col>4</xdr:col>
      <xdr:colOff>137892</xdr:colOff>
      <xdr:row>15</xdr:row>
      <xdr:rowOff>102308</xdr:rowOff>
    </xdr:from>
    <xdr:to>
      <xdr:col>5</xdr:col>
      <xdr:colOff>1714501</xdr:colOff>
      <xdr:row>21</xdr:row>
      <xdr:rowOff>149678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2913749" y="3898701"/>
          <a:ext cx="1848752" cy="119037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Merge rows that represent the same facility</a:t>
          </a:r>
        </a:p>
      </xdr:txBody>
    </xdr:sp>
    <xdr:clientData/>
  </xdr:twoCellAnchor>
  <xdr:twoCellAnchor editAs="oneCell">
    <xdr:from>
      <xdr:col>0</xdr:col>
      <xdr:colOff>34636</xdr:colOff>
      <xdr:row>1</xdr:row>
      <xdr:rowOff>34637</xdr:rowOff>
    </xdr:from>
    <xdr:to>
      <xdr:col>0</xdr:col>
      <xdr:colOff>551707</xdr:colOff>
      <xdr:row>2</xdr:row>
      <xdr:rowOff>202169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636" y="242455"/>
          <a:ext cx="517071" cy="517071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797855</xdr:colOff>
      <xdr:row>1</xdr:row>
      <xdr:rowOff>137419</xdr:rowOff>
    </xdr:from>
    <xdr:to>
      <xdr:col>10</xdr:col>
      <xdr:colOff>750849</xdr:colOff>
      <xdr:row>2</xdr:row>
      <xdr:rowOff>248326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8531" y="339125"/>
          <a:ext cx="1813171" cy="458289"/>
        </a:xfrm>
        <a:prstGeom prst="rect">
          <a:avLst/>
        </a:prstGeom>
      </xdr:spPr>
    </xdr:pic>
    <xdr:clientData/>
  </xdr:twoCellAnchor>
  <xdr:twoCellAnchor editAs="oneCell">
    <xdr:from>
      <xdr:col>0</xdr:col>
      <xdr:colOff>54428</xdr:colOff>
      <xdr:row>1</xdr:row>
      <xdr:rowOff>40821</xdr:rowOff>
    </xdr:from>
    <xdr:to>
      <xdr:col>0</xdr:col>
      <xdr:colOff>571499</xdr:colOff>
      <xdr:row>2</xdr:row>
      <xdr:rowOff>200931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28" y="244928"/>
          <a:ext cx="517071" cy="517071"/>
        </a:xfrm>
        <a:prstGeom prst="rect">
          <a:avLst/>
        </a:prstGeom>
      </xdr:spPr>
    </xdr:pic>
    <xdr:clientData/>
  </xdr:twoCellAnchor>
  <xdr:twoCellAnchor>
    <xdr:from>
      <xdr:col>4</xdr:col>
      <xdr:colOff>179294</xdr:colOff>
      <xdr:row>9</xdr:row>
      <xdr:rowOff>145677</xdr:rowOff>
    </xdr:from>
    <xdr:to>
      <xdr:col>5</xdr:col>
      <xdr:colOff>1752847</xdr:colOff>
      <xdr:row>16</xdr:row>
      <xdr:rowOff>2547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5CAB042-9461-454D-AC9C-4FAFF9193528}"/>
            </a:ext>
          </a:extLst>
        </xdr:cNvPr>
        <xdr:cNvSpPr txBox="1"/>
      </xdr:nvSpPr>
      <xdr:spPr>
        <a:xfrm>
          <a:off x="2902323" y="2554942"/>
          <a:ext cx="1853700" cy="119037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Merge rows that represent the same facility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9525</xdr:rowOff>
    </xdr:from>
    <xdr:to>
      <xdr:col>1</xdr:col>
      <xdr:colOff>12246</xdr:colOff>
      <xdr:row>2</xdr:row>
      <xdr:rowOff>212271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8575" y="209550"/>
          <a:ext cx="517071" cy="517071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42582</xdr:colOff>
      <xdr:row>1</xdr:row>
      <xdr:rowOff>159458</xdr:rowOff>
    </xdr:from>
    <xdr:to>
      <xdr:col>11</xdr:col>
      <xdr:colOff>803897</xdr:colOff>
      <xdr:row>2</xdr:row>
      <xdr:rowOff>273540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A71926-3A49-49AF-A1A7-FB1351C72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141" y="361164"/>
          <a:ext cx="1758638" cy="461464"/>
        </a:xfrm>
        <a:prstGeom prst="rect">
          <a:avLst/>
        </a:prstGeom>
      </xdr:spPr>
    </xdr:pic>
    <xdr:clientData/>
  </xdr:twoCellAnchor>
  <xdr:twoCellAnchor editAs="oneCell">
    <xdr:from>
      <xdr:col>0</xdr:col>
      <xdr:colOff>54428</xdr:colOff>
      <xdr:row>1</xdr:row>
      <xdr:rowOff>40821</xdr:rowOff>
    </xdr:from>
    <xdr:to>
      <xdr:col>0</xdr:col>
      <xdr:colOff>571499</xdr:colOff>
      <xdr:row>2</xdr:row>
      <xdr:rowOff>200931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4B6F63-6BF5-4D2B-AE6A-FB9392CA7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28" y="240846"/>
          <a:ext cx="517071" cy="5157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TMC_Vol_Bal_2050_NB_P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TPTO\110062%20-%20RFQ%20585%20Loudoun%20On-Call\Work%20Orders\2202_NCR%20Preliminary%20Engineering\Production\Task%203%20-%20Traffic%20Analysis\DataCollection\Queues\22-260049%20Max%20Q%20Study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ATR_Freeways_Vol_Bal_N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tersection ID"/>
      <sheetName val="Input Veh Counts"/>
      <sheetName val="Input PedBike Counts"/>
      <sheetName val="Diagrams_Vehicles"/>
      <sheetName val="Diagrams_PedBike"/>
      <sheetName val="Lookups_Vehicles"/>
      <sheetName val="Veh Counts Initial"/>
      <sheetName val="Diagrams_Vehicles (2)"/>
      <sheetName val="Lookups_Vehicles (2)"/>
      <sheetName val="Veh Counts"/>
      <sheetName val="Veh Count Comparison"/>
      <sheetName val="Veh Count Comparison vs.Existin"/>
      <sheetName val="Veh Count %"/>
      <sheetName val="PedBike Count"/>
      <sheetName val="Synchro Veh Export"/>
      <sheetName val="LogFile"/>
      <sheetName val="Template Vehicles"/>
      <sheetName val="Template PedBike"/>
      <sheetName val="Lookups_PedBike"/>
      <sheetName val="Balancing Volumes (Diagrams)-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B2" t="str">
            <v>K:\NVA_Vissim\R50_NCR\Vissim\_Volumes\NCR_TMC_Vol_Bal_2050_NB_PM.xlsm</v>
          </cell>
        </row>
        <row r="7">
          <cell r="C7" t="str">
            <v>ID</v>
          </cell>
          <cell r="E7" t="str">
            <v>NBU</v>
          </cell>
          <cell r="F7" t="str">
            <v>NBL</v>
          </cell>
          <cell r="G7" t="str">
            <v>NBT</v>
          </cell>
          <cell r="H7" t="str">
            <v>NBR</v>
          </cell>
          <cell r="I7" t="str">
            <v>SBU</v>
          </cell>
          <cell r="J7" t="str">
            <v>SBL</v>
          </cell>
          <cell r="K7" t="str">
            <v>SBT</v>
          </cell>
          <cell r="L7" t="str">
            <v>SBR</v>
          </cell>
          <cell r="M7" t="str">
            <v>EBU</v>
          </cell>
          <cell r="N7" t="str">
            <v>EBL</v>
          </cell>
          <cell r="O7" t="str">
            <v>EBT</v>
          </cell>
          <cell r="P7" t="str">
            <v>EBR</v>
          </cell>
          <cell r="Q7" t="str">
            <v>WBU</v>
          </cell>
          <cell r="R7" t="str">
            <v>WBL</v>
          </cell>
          <cell r="S7" t="str">
            <v>WBT</v>
          </cell>
          <cell r="T7" t="str">
            <v>WBR</v>
          </cell>
        </row>
        <row r="8">
          <cell r="C8">
            <v>1</v>
          </cell>
          <cell r="E8">
            <v>0</v>
          </cell>
          <cell r="F8">
            <v>200</v>
          </cell>
          <cell r="G8">
            <v>585</v>
          </cell>
          <cell r="H8">
            <v>389.87388669611022</v>
          </cell>
          <cell r="I8">
            <v>0</v>
          </cell>
          <cell r="J8">
            <v>1483.422593282761</v>
          </cell>
          <cell r="K8">
            <v>1130</v>
          </cell>
          <cell r="L8">
            <v>915</v>
          </cell>
          <cell r="M8">
            <v>0</v>
          </cell>
          <cell r="N8">
            <v>560</v>
          </cell>
          <cell r="O8">
            <v>1198.1490176514608</v>
          </cell>
          <cell r="P8">
            <v>145</v>
          </cell>
          <cell r="Q8">
            <v>0</v>
          </cell>
          <cell r="R8">
            <v>350.72074931803854</v>
          </cell>
          <cell r="S8">
            <v>1747.108917899116</v>
          </cell>
          <cell r="T8">
            <v>1026.1829331898155</v>
          </cell>
        </row>
        <row r="9">
          <cell r="C9">
            <v>2</v>
          </cell>
          <cell r="E9">
            <v>0</v>
          </cell>
          <cell r="F9">
            <v>185</v>
          </cell>
          <cell r="G9">
            <v>0</v>
          </cell>
          <cell r="H9">
            <v>220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2477.5</v>
          </cell>
          <cell r="P9">
            <v>642.5</v>
          </cell>
          <cell r="Q9">
            <v>0</v>
          </cell>
          <cell r="R9">
            <v>339.80753229274569</v>
          </cell>
          <cell r="S9">
            <v>2949.0989090328808</v>
          </cell>
          <cell r="T9">
            <v>0</v>
          </cell>
        </row>
        <row r="10">
          <cell r="C10">
            <v>3</v>
          </cell>
          <cell r="E10">
            <v>0</v>
          </cell>
          <cell r="F10">
            <v>0</v>
          </cell>
          <cell r="G10">
            <v>55</v>
          </cell>
          <cell r="H10">
            <v>0</v>
          </cell>
          <cell r="I10">
            <v>0</v>
          </cell>
          <cell r="J10">
            <v>0</v>
          </cell>
          <cell r="K10">
            <v>95</v>
          </cell>
          <cell r="L10">
            <v>0</v>
          </cell>
          <cell r="M10">
            <v>0</v>
          </cell>
          <cell r="N10">
            <v>0</v>
          </cell>
          <cell r="O10">
            <v>2697.5</v>
          </cell>
          <cell r="P10">
            <v>0</v>
          </cell>
          <cell r="Q10">
            <v>0</v>
          </cell>
          <cell r="R10">
            <v>0</v>
          </cell>
          <cell r="S10">
            <v>3288.9064413256265</v>
          </cell>
          <cell r="T10">
            <v>0</v>
          </cell>
        </row>
        <row r="11">
          <cell r="C11">
            <v>4</v>
          </cell>
          <cell r="E11">
            <v>0</v>
          </cell>
          <cell r="F11">
            <v>347.5</v>
          </cell>
          <cell r="G11">
            <v>0</v>
          </cell>
          <cell r="H11">
            <v>530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2295</v>
          </cell>
          <cell r="P11">
            <v>402.5</v>
          </cell>
          <cell r="Q11">
            <v>0</v>
          </cell>
          <cell r="R11">
            <v>842.5</v>
          </cell>
          <cell r="S11">
            <v>2941.4064413256265</v>
          </cell>
          <cell r="T11">
            <v>0</v>
          </cell>
        </row>
        <row r="12">
          <cell r="C12">
            <v>5</v>
          </cell>
          <cell r="E12">
            <v>0</v>
          </cell>
          <cell r="F12">
            <v>0</v>
          </cell>
          <cell r="G12">
            <v>60</v>
          </cell>
          <cell r="H12">
            <v>0</v>
          </cell>
          <cell r="I12">
            <v>0</v>
          </cell>
          <cell r="J12">
            <v>0</v>
          </cell>
          <cell r="K12">
            <v>70</v>
          </cell>
          <cell r="L12">
            <v>0</v>
          </cell>
          <cell r="M12">
            <v>0</v>
          </cell>
          <cell r="N12">
            <v>0</v>
          </cell>
          <cell r="O12">
            <v>2825</v>
          </cell>
          <cell r="P12">
            <v>0</v>
          </cell>
          <cell r="Q12">
            <v>0</v>
          </cell>
          <cell r="R12">
            <v>0</v>
          </cell>
          <cell r="S12">
            <v>3783.9064413256265</v>
          </cell>
          <cell r="T12">
            <v>0</v>
          </cell>
        </row>
        <row r="13">
          <cell r="C13">
            <v>6</v>
          </cell>
          <cell r="E13">
            <v>0</v>
          </cell>
          <cell r="F13">
            <v>167.5</v>
          </cell>
          <cell r="G13">
            <v>5</v>
          </cell>
          <cell r="H13">
            <v>640</v>
          </cell>
          <cell r="I13">
            <v>0</v>
          </cell>
          <cell r="J13">
            <v>300</v>
          </cell>
          <cell r="K13">
            <v>40</v>
          </cell>
          <cell r="L13">
            <v>450</v>
          </cell>
          <cell r="M13">
            <v>0</v>
          </cell>
          <cell r="N13">
            <v>215</v>
          </cell>
          <cell r="O13">
            <v>2375</v>
          </cell>
          <cell r="P13">
            <v>235</v>
          </cell>
          <cell r="Q13">
            <v>0</v>
          </cell>
          <cell r="R13">
            <v>690</v>
          </cell>
          <cell r="S13">
            <v>3166.4064413256265</v>
          </cell>
          <cell r="T13">
            <v>250</v>
          </cell>
        </row>
        <row r="14">
          <cell r="C14">
            <v>7</v>
          </cell>
          <cell r="E14">
            <v>0</v>
          </cell>
          <cell r="F14">
            <v>685</v>
          </cell>
          <cell r="G14">
            <v>25</v>
          </cell>
          <cell r="H14">
            <v>215</v>
          </cell>
          <cell r="I14">
            <v>0</v>
          </cell>
          <cell r="J14">
            <v>180</v>
          </cell>
          <cell r="K14">
            <v>40</v>
          </cell>
          <cell r="L14">
            <v>260</v>
          </cell>
          <cell r="M14">
            <v>0</v>
          </cell>
          <cell r="N14">
            <v>100.45454545454545</v>
          </cell>
          <cell r="O14">
            <v>2582.272727272727</v>
          </cell>
          <cell r="P14">
            <v>632.27272727272725</v>
          </cell>
          <cell r="Q14">
            <v>0</v>
          </cell>
          <cell r="R14">
            <v>181.37040442592433</v>
          </cell>
          <cell r="S14">
            <v>3161.4064413256265</v>
          </cell>
          <cell r="T14">
            <v>51.807871856422814</v>
          </cell>
        </row>
        <row r="15">
          <cell r="C15">
            <v>8</v>
          </cell>
          <cell r="E15">
            <v>0</v>
          </cell>
          <cell r="F15">
            <v>140</v>
          </cell>
          <cell r="G15">
            <v>5</v>
          </cell>
          <cell r="H15">
            <v>230</v>
          </cell>
          <cell r="I15">
            <v>0</v>
          </cell>
          <cell r="J15">
            <v>270</v>
          </cell>
          <cell r="K15">
            <v>15</v>
          </cell>
          <cell r="L15">
            <v>40</v>
          </cell>
          <cell r="M15">
            <v>0</v>
          </cell>
          <cell r="N15">
            <v>13.869282891022021</v>
          </cell>
          <cell r="O15">
            <v>2769.2334839073969</v>
          </cell>
          <cell r="P15">
            <v>194.16996047430828</v>
          </cell>
          <cell r="Q15">
            <v>0</v>
          </cell>
          <cell r="R15">
            <v>248.77076411960132</v>
          </cell>
          <cell r="S15">
            <v>3214.5847176079737</v>
          </cell>
          <cell r="T15">
            <v>46.644518272425252</v>
          </cell>
        </row>
        <row r="16">
          <cell r="C16">
            <v>9</v>
          </cell>
          <cell r="E16">
            <v>0</v>
          </cell>
          <cell r="F16">
            <v>445</v>
          </cell>
          <cell r="G16">
            <v>0</v>
          </cell>
          <cell r="H16">
            <v>200</v>
          </cell>
          <cell r="I16">
            <v>0</v>
          </cell>
          <cell r="J16">
            <v>10</v>
          </cell>
          <cell r="K16">
            <v>10</v>
          </cell>
          <cell r="L16">
            <v>10</v>
          </cell>
          <cell r="M16">
            <v>0</v>
          </cell>
          <cell r="N16">
            <v>0</v>
          </cell>
          <cell r="O16">
            <v>2880.6173194013168</v>
          </cell>
          <cell r="P16">
            <v>388.61616450607983</v>
          </cell>
          <cell r="Q16">
            <v>0</v>
          </cell>
          <cell r="R16">
            <v>410</v>
          </cell>
          <cell r="S16">
            <v>3055</v>
          </cell>
          <cell r="T16">
            <v>5</v>
          </cell>
        </row>
        <row r="17">
          <cell r="C17">
            <v>10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1530</v>
          </cell>
          <cell r="M17">
            <v>0</v>
          </cell>
          <cell r="N17">
            <v>0</v>
          </cell>
          <cell r="O17">
            <v>2640.6173194013168</v>
          </cell>
          <cell r="P17">
            <v>450</v>
          </cell>
          <cell r="Q17">
            <v>0</v>
          </cell>
          <cell r="R17">
            <v>0</v>
          </cell>
          <cell r="S17">
            <v>1940</v>
          </cell>
          <cell r="T17">
            <v>0</v>
          </cell>
        </row>
        <row r="18">
          <cell r="C18">
            <v>11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280</v>
          </cell>
          <cell r="P18">
            <v>0</v>
          </cell>
          <cell r="Q18">
            <v>0</v>
          </cell>
          <cell r="R18">
            <v>0</v>
          </cell>
          <cell r="S18">
            <v>195</v>
          </cell>
          <cell r="T18">
            <v>0</v>
          </cell>
        </row>
        <row r="19">
          <cell r="C19">
            <v>12</v>
          </cell>
          <cell r="E19">
            <v>0</v>
          </cell>
          <cell r="F19">
            <v>175</v>
          </cell>
          <cell r="G19">
            <v>375</v>
          </cell>
          <cell r="H19">
            <v>160</v>
          </cell>
          <cell r="I19">
            <v>0</v>
          </cell>
          <cell r="J19">
            <v>207.08333333333334</v>
          </cell>
          <cell r="K19">
            <v>715.91666666666674</v>
          </cell>
          <cell r="L19">
            <v>322</v>
          </cell>
          <cell r="M19">
            <v>0</v>
          </cell>
          <cell r="N19">
            <v>330</v>
          </cell>
          <cell r="O19">
            <v>50</v>
          </cell>
          <cell r="P19">
            <v>50</v>
          </cell>
          <cell r="Q19">
            <v>0</v>
          </cell>
          <cell r="R19">
            <v>140</v>
          </cell>
          <cell r="S19">
            <v>120</v>
          </cell>
          <cell r="T19">
            <v>172.5</v>
          </cell>
        </row>
        <row r="20">
          <cell r="C20">
            <v>901</v>
          </cell>
          <cell r="E20">
            <v>0</v>
          </cell>
          <cell r="F20">
            <v>0</v>
          </cell>
          <cell r="G20">
            <v>0</v>
          </cell>
          <cell r="H20" t="e">
            <v>#DIV/0!</v>
          </cell>
          <cell r="I20">
            <v>0</v>
          </cell>
          <cell r="J20" t="e">
            <v>#DIV/0!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 t="e">
            <v>#DIV/0!</v>
          </cell>
          <cell r="P20">
            <v>0</v>
          </cell>
          <cell r="Q20" t="e">
            <v>#DIV/0!</v>
          </cell>
          <cell r="R20" t="e">
            <v>#DIV/0!</v>
          </cell>
          <cell r="S20" t="e">
            <v>#DIV/0!</v>
          </cell>
          <cell r="T20" t="e">
            <v>#DIV/0!</v>
          </cell>
        </row>
        <row r="21">
          <cell r="C21">
            <v>902</v>
          </cell>
          <cell r="E21">
            <v>0</v>
          </cell>
          <cell r="F21">
            <v>0</v>
          </cell>
          <cell r="G21">
            <v>0</v>
          </cell>
          <cell r="H21" t="e">
            <v>#DIV/0!</v>
          </cell>
          <cell r="I21">
            <v>0</v>
          </cell>
          <cell r="J21" t="e">
            <v>#DIV/0!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 t="e">
            <v>#DIV/0!</v>
          </cell>
          <cell r="P21">
            <v>0</v>
          </cell>
          <cell r="Q21" t="e">
            <v>#DIV/0!</v>
          </cell>
          <cell r="R21" t="e">
            <v>#DIV/0!</v>
          </cell>
          <cell r="S21" t="e">
            <v>#DIV/0!</v>
          </cell>
          <cell r="T21" t="e">
            <v>#DIV/0!</v>
          </cell>
        </row>
        <row r="22">
          <cell r="C22">
            <v>903</v>
          </cell>
          <cell r="E22">
            <v>0</v>
          </cell>
          <cell r="F22">
            <v>0</v>
          </cell>
          <cell r="G22">
            <v>0</v>
          </cell>
          <cell r="H22" t="e">
            <v>#DIV/0!</v>
          </cell>
          <cell r="I22">
            <v>0</v>
          </cell>
          <cell r="J22" t="e">
            <v>#DIV/0!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 t="e">
            <v>#DIV/0!</v>
          </cell>
          <cell r="P22">
            <v>0</v>
          </cell>
          <cell r="Q22" t="e">
            <v>#DIV/0!</v>
          </cell>
          <cell r="R22" t="e">
            <v>#DIV/0!</v>
          </cell>
          <cell r="S22" t="e">
            <v>#DIV/0!</v>
          </cell>
          <cell r="T22" t="e">
            <v>#DIV/0!</v>
          </cell>
        </row>
        <row r="23">
          <cell r="C23">
            <v>904</v>
          </cell>
          <cell r="E23">
            <v>0</v>
          </cell>
          <cell r="F23">
            <v>0</v>
          </cell>
          <cell r="G23">
            <v>0</v>
          </cell>
          <cell r="H23" t="e">
            <v>#DIV/0!</v>
          </cell>
          <cell r="I23">
            <v>0</v>
          </cell>
          <cell r="J23" t="e">
            <v>#DIV/0!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 t="e">
            <v>#DIV/0!</v>
          </cell>
          <cell r="P23">
            <v>0</v>
          </cell>
          <cell r="Q23" t="e">
            <v>#DIV/0!</v>
          </cell>
          <cell r="R23" t="e">
            <v>#DIV/0!</v>
          </cell>
          <cell r="S23" t="e">
            <v>#DIV/0!</v>
          </cell>
          <cell r="T23" t="e">
            <v>#DIV/0!</v>
          </cell>
        </row>
        <row r="24">
          <cell r="C24">
            <v>905</v>
          </cell>
          <cell r="E24">
            <v>0</v>
          </cell>
          <cell r="F24">
            <v>0</v>
          </cell>
          <cell r="G24">
            <v>0</v>
          </cell>
          <cell r="H24" t="e">
            <v>#DIV/0!</v>
          </cell>
          <cell r="I24">
            <v>0</v>
          </cell>
          <cell r="J24" t="e">
            <v>#DIV/0!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 t="e">
            <v>#DIV/0!</v>
          </cell>
          <cell r="P24">
            <v>0</v>
          </cell>
          <cell r="Q24" t="e">
            <v>#DIV/0!</v>
          </cell>
          <cell r="R24" t="e">
            <v>#DIV/0!</v>
          </cell>
          <cell r="S24" t="e">
            <v>#DIV/0!</v>
          </cell>
          <cell r="T24" t="e">
            <v>#DIV/0!</v>
          </cell>
        </row>
        <row r="25">
          <cell r="C25">
            <v>906</v>
          </cell>
          <cell r="E25">
            <v>0</v>
          </cell>
          <cell r="F25">
            <v>0</v>
          </cell>
          <cell r="G25">
            <v>0</v>
          </cell>
          <cell r="H25" t="e">
            <v>#DIV/0!</v>
          </cell>
          <cell r="I25">
            <v>0</v>
          </cell>
          <cell r="J25" t="e">
            <v>#DIV/0!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 t="e">
            <v>#DIV/0!</v>
          </cell>
          <cell r="P25">
            <v>0</v>
          </cell>
          <cell r="Q25" t="e">
            <v>#DIV/0!</v>
          </cell>
          <cell r="R25" t="e">
            <v>#DIV/0!</v>
          </cell>
          <cell r="S25" t="e">
            <v>#DIV/0!</v>
          </cell>
          <cell r="T25" t="e">
            <v>#DIV/0!</v>
          </cell>
        </row>
        <row r="26">
          <cell r="C26">
            <v>907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8</v>
          </cell>
          <cell r="M26">
            <v>0</v>
          </cell>
          <cell r="N26">
            <v>0</v>
          </cell>
          <cell r="O26">
            <v>3071.4454976303318</v>
          </cell>
          <cell r="P26">
            <v>0</v>
          </cell>
          <cell r="Q26">
            <v>0</v>
          </cell>
          <cell r="R26">
            <v>0</v>
          </cell>
          <cell r="S26">
            <v>3116.0126004069698</v>
          </cell>
          <cell r="T26">
            <v>18.086308625911101</v>
          </cell>
        </row>
        <row r="27">
          <cell r="C27">
            <v>908</v>
          </cell>
          <cell r="E27">
            <v>0</v>
          </cell>
          <cell r="F27">
            <v>0</v>
          </cell>
          <cell r="G27">
            <v>0</v>
          </cell>
          <cell r="H27">
            <v>273.55450236966828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2846.4454976303318</v>
          </cell>
          <cell r="P27">
            <v>225</v>
          </cell>
          <cell r="Q27">
            <v>0</v>
          </cell>
          <cell r="R27">
            <v>0</v>
          </cell>
          <cell r="S27">
            <v>3134.0989090328808</v>
          </cell>
          <cell r="T27">
            <v>0</v>
          </cell>
        </row>
        <row r="28">
          <cell r="C28">
            <v>909</v>
          </cell>
          <cell r="E28">
            <v>0</v>
          </cell>
          <cell r="F28">
            <v>195</v>
          </cell>
          <cell r="G28">
            <v>1074.1245181109819</v>
          </cell>
          <cell r="H28">
            <v>430</v>
          </cell>
          <cell r="I28">
            <v>0</v>
          </cell>
          <cell r="J28">
            <v>130.62351961000198</v>
          </cell>
          <cell r="K28">
            <v>1275.7563748576861</v>
          </cell>
          <cell r="L28">
            <v>26.124703922000396</v>
          </cell>
          <cell r="M28">
            <v>0</v>
          </cell>
          <cell r="N28">
            <v>50.266910946080436</v>
          </cell>
          <cell r="O28">
            <v>290</v>
          </cell>
          <cell r="P28">
            <v>345</v>
          </cell>
          <cell r="Q28">
            <v>0</v>
          </cell>
          <cell r="R28">
            <v>345</v>
          </cell>
          <cell r="S28">
            <v>230</v>
          </cell>
          <cell r="T28">
            <v>119.05321013545367</v>
          </cell>
        </row>
        <row r="29">
          <cell r="C29">
            <v>910</v>
          </cell>
          <cell r="E29">
            <v>0</v>
          </cell>
          <cell r="F29">
            <v>280</v>
          </cell>
          <cell r="G29">
            <v>963.44463919251575</v>
          </cell>
          <cell r="H29">
            <v>0</v>
          </cell>
          <cell r="I29">
            <v>0</v>
          </cell>
          <cell r="J29">
            <v>0</v>
          </cell>
          <cell r="K29">
            <v>1387.5045983896885</v>
          </cell>
          <cell r="L29">
            <v>238.21615092835012</v>
          </cell>
          <cell r="M29">
            <v>0</v>
          </cell>
          <cell r="N29">
            <v>211.4292475035945</v>
          </cell>
          <cell r="O29">
            <v>0</v>
          </cell>
          <cell r="P29">
            <v>45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</row>
        <row r="30">
          <cell r="C30">
            <v>911</v>
          </cell>
          <cell r="E30">
            <v>0</v>
          </cell>
          <cell r="F30">
            <v>312.61608308255722</v>
          </cell>
          <cell r="G30">
            <v>1858.566850107258</v>
          </cell>
          <cell r="H30">
            <v>0</v>
          </cell>
          <cell r="I30">
            <v>0</v>
          </cell>
          <cell r="J30">
            <v>0</v>
          </cell>
          <cell r="K30">
            <v>2815.4522462624982</v>
          </cell>
          <cell r="L30">
            <v>415</v>
          </cell>
          <cell r="M30">
            <v>0</v>
          </cell>
          <cell r="N30">
            <v>320</v>
          </cell>
          <cell r="O30">
            <v>0</v>
          </cell>
          <cell r="P30">
            <v>712.97034702026292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</row>
        <row r="31">
          <cell r="C31">
            <v>912</v>
          </cell>
          <cell r="E31">
            <v>0</v>
          </cell>
          <cell r="F31">
            <v>173.91920231948694</v>
          </cell>
          <cell r="G31">
            <v>2004.6476477877707</v>
          </cell>
          <cell r="H31">
            <v>0</v>
          </cell>
          <cell r="I31">
            <v>0</v>
          </cell>
          <cell r="J31">
            <v>0</v>
          </cell>
          <cell r="K31">
            <v>2799.416293748277</v>
          </cell>
          <cell r="L31">
            <v>30</v>
          </cell>
          <cell r="M31">
            <v>0</v>
          </cell>
          <cell r="N31">
            <v>405</v>
          </cell>
          <cell r="O31">
            <v>0</v>
          </cell>
          <cell r="P31">
            <v>431.03595251422138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</row>
        <row r="32">
          <cell r="C32">
            <v>913</v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</row>
        <row r="33">
          <cell r="C33">
            <v>1001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1530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</row>
        <row r="34">
          <cell r="C34">
            <v>1002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450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</row>
        <row r="35">
          <cell r="C35">
            <v>1003</v>
          </cell>
          <cell r="E35">
            <v>0</v>
          </cell>
          <cell r="F35">
            <v>0</v>
          </cell>
          <cell r="G35">
            <v>0</v>
          </cell>
          <cell r="H35">
            <v>1040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2640.6173194013168</v>
          </cell>
          <cell r="P35">
            <v>0</v>
          </cell>
          <cell r="Q35">
            <v>0</v>
          </cell>
          <cell r="R35">
            <v>0</v>
          </cell>
          <cell r="S35">
            <v>1940</v>
          </cell>
          <cell r="T35">
            <v>1160</v>
          </cell>
        </row>
        <row r="36">
          <cell r="C36">
            <v>1004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620</v>
          </cell>
          <cell r="M36">
            <v>0</v>
          </cell>
          <cell r="N36">
            <v>0</v>
          </cell>
          <cell r="O36">
            <v>3465.6173194013168</v>
          </cell>
          <cell r="P36">
            <v>215</v>
          </cell>
          <cell r="Q36">
            <v>0</v>
          </cell>
          <cell r="R36">
            <v>0</v>
          </cell>
          <cell r="S36">
            <v>2480</v>
          </cell>
          <cell r="T36">
            <v>0</v>
          </cell>
        </row>
        <row r="37">
          <cell r="C37">
            <v>1005</v>
          </cell>
          <cell r="E37">
            <v>0</v>
          </cell>
          <cell r="F37">
            <v>0</v>
          </cell>
          <cell r="G37">
            <v>0</v>
          </cell>
          <cell r="H37">
            <v>565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3465.6173194013168</v>
          </cell>
          <cell r="P37">
            <v>0</v>
          </cell>
          <cell r="Q37">
            <v>0</v>
          </cell>
          <cell r="R37">
            <v>0</v>
          </cell>
          <cell r="S37">
            <v>2480</v>
          </cell>
          <cell r="T37">
            <v>985</v>
          </cell>
        </row>
        <row r="38">
          <cell r="C38">
            <v>1006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90</v>
          </cell>
          <cell r="M38">
            <v>0</v>
          </cell>
          <cell r="N38">
            <v>0</v>
          </cell>
          <cell r="O38">
            <v>200</v>
          </cell>
          <cell r="P38">
            <v>80</v>
          </cell>
          <cell r="Q38">
            <v>0</v>
          </cell>
          <cell r="R38">
            <v>0</v>
          </cell>
          <cell r="S38">
            <v>105</v>
          </cell>
          <cell r="T38">
            <v>0</v>
          </cell>
        </row>
        <row r="39">
          <cell r="C39">
            <v>1007</v>
          </cell>
          <cell r="E39">
            <v>0</v>
          </cell>
          <cell r="F39">
            <v>0</v>
          </cell>
          <cell r="G39">
            <v>0</v>
          </cell>
          <cell r="H39">
            <v>385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200</v>
          </cell>
          <cell r="P39">
            <v>0</v>
          </cell>
          <cell r="Q39">
            <v>0</v>
          </cell>
          <cell r="R39">
            <v>0</v>
          </cell>
          <cell r="S39">
            <v>105</v>
          </cell>
          <cell r="T39">
            <v>530</v>
          </cell>
        </row>
        <row r="40">
          <cell r="C40">
            <v>1008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75</v>
          </cell>
          <cell r="M40">
            <v>0</v>
          </cell>
          <cell r="N40">
            <v>0</v>
          </cell>
          <cell r="O40">
            <v>480</v>
          </cell>
          <cell r="P40">
            <v>105</v>
          </cell>
          <cell r="Q40">
            <v>0</v>
          </cell>
          <cell r="R40">
            <v>0</v>
          </cell>
          <cell r="S40">
            <v>560</v>
          </cell>
          <cell r="T40">
            <v>0</v>
          </cell>
        </row>
        <row r="41">
          <cell r="C41">
            <v>1009</v>
          </cell>
          <cell r="E41">
            <v>0</v>
          </cell>
          <cell r="F41">
            <v>0</v>
          </cell>
          <cell r="G41">
            <v>0</v>
          </cell>
          <cell r="H41">
            <v>310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480</v>
          </cell>
          <cell r="P41">
            <v>0</v>
          </cell>
          <cell r="Q41">
            <v>0</v>
          </cell>
          <cell r="R41">
            <v>0</v>
          </cell>
          <cell r="S41">
            <v>560</v>
          </cell>
          <cell r="T41">
            <v>900</v>
          </cell>
        </row>
        <row r="42">
          <cell r="C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</row>
        <row r="43">
          <cell r="C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</row>
        <row r="44">
          <cell r="C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</row>
        <row r="45">
          <cell r="C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</row>
        <row r="46">
          <cell r="C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</row>
        <row r="47">
          <cell r="C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</row>
        <row r="48">
          <cell r="C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</row>
        <row r="49">
          <cell r="C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</row>
        <row r="50">
          <cell r="C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001 &amp; #002"/>
      <sheetName val="#003"/>
    </sheetNames>
    <sheetDataSet>
      <sheetData sheetId="0">
        <row r="11">
          <cell r="B11">
            <v>104.24</v>
          </cell>
          <cell r="C11">
            <v>274.42</v>
          </cell>
          <cell r="D11">
            <v>584.58000000000004</v>
          </cell>
          <cell r="E11">
            <v>75.150000000000006</v>
          </cell>
        </row>
        <row r="12">
          <cell r="B12">
            <v>67.36</v>
          </cell>
          <cell r="C12">
            <v>75.95</v>
          </cell>
          <cell r="D12">
            <v>413.5</v>
          </cell>
          <cell r="E12">
            <v>207.47</v>
          </cell>
        </row>
        <row r="13">
          <cell r="B13">
            <v>56.56</v>
          </cell>
          <cell r="C13">
            <v>197.6</v>
          </cell>
          <cell r="D13">
            <v>293.23</v>
          </cell>
          <cell r="E13">
            <v>227.02</v>
          </cell>
        </row>
        <row r="14">
          <cell r="B14">
            <v>50.5</v>
          </cell>
          <cell r="C14">
            <v>106.74</v>
          </cell>
          <cell r="D14">
            <v>325.81</v>
          </cell>
          <cell r="E14">
            <v>163.33000000000001</v>
          </cell>
        </row>
        <row r="15">
          <cell r="B15">
            <v>69.53</v>
          </cell>
          <cell r="C15">
            <v>125.84</v>
          </cell>
          <cell r="D15">
            <v>199.31</v>
          </cell>
          <cell r="E15">
            <v>165.5</v>
          </cell>
        </row>
        <row r="16">
          <cell r="B16">
            <v>38.19</v>
          </cell>
          <cell r="C16">
            <v>104.3</v>
          </cell>
          <cell r="D16">
            <v>218.58</v>
          </cell>
          <cell r="E16">
            <v>101.34</v>
          </cell>
        </row>
        <row r="17">
          <cell r="B17">
            <v>55.5</v>
          </cell>
          <cell r="C17">
            <v>143.16</v>
          </cell>
          <cell r="D17">
            <v>331.02</v>
          </cell>
          <cell r="E17">
            <v>222.38</v>
          </cell>
        </row>
        <row r="18">
          <cell r="B18">
            <v>53.32</v>
          </cell>
          <cell r="C18">
            <v>129.07</v>
          </cell>
          <cell r="D18">
            <v>352.05</v>
          </cell>
          <cell r="E18">
            <v>145.5</v>
          </cell>
        </row>
        <row r="19">
          <cell r="B19">
            <v>85.69</v>
          </cell>
          <cell r="C19">
            <v>103.88</v>
          </cell>
          <cell r="D19">
            <v>454.97</v>
          </cell>
          <cell r="E19">
            <v>154.01</v>
          </cell>
        </row>
        <row r="20">
          <cell r="B20">
            <v>91.49</v>
          </cell>
          <cell r="C20">
            <v>91.62</v>
          </cell>
          <cell r="D20">
            <v>231.82</v>
          </cell>
          <cell r="E20">
            <v>156.99</v>
          </cell>
        </row>
        <row r="21">
          <cell r="B21">
            <v>128.74</v>
          </cell>
          <cell r="C21">
            <v>170.96</v>
          </cell>
          <cell r="D21">
            <v>209.42</v>
          </cell>
          <cell r="E21">
            <v>127.97</v>
          </cell>
        </row>
        <row r="22">
          <cell r="B22">
            <v>30.35</v>
          </cell>
          <cell r="C22">
            <v>91.77</v>
          </cell>
          <cell r="D22">
            <v>195.62</v>
          </cell>
          <cell r="E22">
            <v>108.11</v>
          </cell>
        </row>
        <row r="23">
          <cell r="B23">
            <v>50.09</v>
          </cell>
          <cell r="C23">
            <v>138.6</v>
          </cell>
          <cell r="D23">
            <v>572.21</v>
          </cell>
          <cell r="E23">
            <v>148.46</v>
          </cell>
        </row>
        <row r="24">
          <cell r="B24">
            <v>199.54</v>
          </cell>
          <cell r="C24">
            <v>210.78</v>
          </cell>
          <cell r="D24">
            <v>270.93</v>
          </cell>
          <cell r="E24">
            <v>197.91</v>
          </cell>
        </row>
        <row r="25">
          <cell r="B25">
            <v>30.22</v>
          </cell>
          <cell r="C25">
            <v>662.57</v>
          </cell>
          <cell r="D25">
            <v>227.24</v>
          </cell>
          <cell r="E25">
            <v>140.37</v>
          </cell>
        </row>
        <row r="26">
          <cell r="B26">
            <v>97.16</v>
          </cell>
          <cell r="C26">
            <v>189.88</v>
          </cell>
          <cell r="D26">
            <v>341.54</v>
          </cell>
          <cell r="E26">
            <v>161.35</v>
          </cell>
        </row>
        <row r="27">
          <cell r="B27">
            <v>30.04</v>
          </cell>
          <cell r="C27">
            <v>353.94</v>
          </cell>
          <cell r="D27">
            <v>336.58</v>
          </cell>
          <cell r="E27">
            <v>138.94</v>
          </cell>
        </row>
        <row r="28">
          <cell r="B28">
            <v>53.05</v>
          </cell>
          <cell r="C28">
            <v>95.17</v>
          </cell>
          <cell r="D28">
            <v>215.05</v>
          </cell>
          <cell r="E28">
            <v>133.31</v>
          </cell>
        </row>
        <row r="29">
          <cell r="B29">
            <v>621.55999999999995</v>
          </cell>
          <cell r="C29">
            <v>594.05999999999995</v>
          </cell>
          <cell r="D29">
            <v>143.72999999999999</v>
          </cell>
          <cell r="E29">
            <v>136.5</v>
          </cell>
        </row>
        <row r="30">
          <cell r="B30">
            <v>66.75</v>
          </cell>
          <cell r="C30">
            <v>302.89999999999998</v>
          </cell>
          <cell r="D30">
            <v>148.41</v>
          </cell>
          <cell r="E30">
            <v>149.19999999999999</v>
          </cell>
        </row>
        <row r="31">
          <cell r="B31">
            <v>567.74</v>
          </cell>
          <cell r="C31">
            <v>546.16</v>
          </cell>
          <cell r="D31">
            <v>120.67</v>
          </cell>
          <cell r="E31">
            <v>83.1</v>
          </cell>
        </row>
        <row r="32">
          <cell r="B32">
            <v>314.01</v>
          </cell>
          <cell r="C32">
            <v>369.89</v>
          </cell>
          <cell r="D32">
            <v>205.71</v>
          </cell>
          <cell r="E32">
            <v>169.72</v>
          </cell>
        </row>
        <row r="33">
          <cell r="B33">
            <v>377.6</v>
          </cell>
          <cell r="C33">
            <v>595.89</v>
          </cell>
          <cell r="D33">
            <v>256.58999999999997</v>
          </cell>
          <cell r="E33">
            <v>151</v>
          </cell>
        </row>
        <row r="34">
          <cell r="B34">
            <v>310.7</v>
          </cell>
          <cell r="C34">
            <v>539.51</v>
          </cell>
          <cell r="D34">
            <v>186.9</v>
          </cell>
          <cell r="E34">
            <v>141.72</v>
          </cell>
        </row>
        <row r="35">
          <cell r="B35">
            <v>291.3</v>
          </cell>
          <cell r="C35">
            <v>338.75</v>
          </cell>
          <cell r="D35">
            <v>126.14</v>
          </cell>
          <cell r="E35">
            <v>204.06</v>
          </cell>
        </row>
        <row r="36">
          <cell r="B36">
            <v>315.72000000000003</v>
          </cell>
          <cell r="C36">
            <v>326.83999999999997</v>
          </cell>
          <cell r="D36">
            <v>198.46</v>
          </cell>
          <cell r="E36">
            <v>339.34</v>
          </cell>
        </row>
        <row r="37">
          <cell r="B37">
            <v>294.11</v>
          </cell>
          <cell r="C37">
            <v>311.52</v>
          </cell>
          <cell r="D37">
            <v>102.85</v>
          </cell>
          <cell r="E37">
            <v>329.06</v>
          </cell>
        </row>
        <row r="38">
          <cell r="B38">
            <v>222.06</v>
          </cell>
          <cell r="C38">
            <v>322.18</v>
          </cell>
          <cell r="D38">
            <v>114.32</v>
          </cell>
          <cell r="E38">
            <v>177.79</v>
          </cell>
        </row>
        <row r="39">
          <cell r="B39">
            <v>494.93</v>
          </cell>
          <cell r="C39">
            <v>608.19000000000005</v>
          </cell>
          <cell r="D39">
            <v>262.14999999999998</v>
          </cell>
          <cell r="E39">
            <v>171.55</v>
          </cell>
        </row>
        <row r="40">
          <cell r="B40">
            <v>289.42</v>
          </cell>
          <cell r="C40">
            <v>488.89</v>
          </cell>
          <cell r="D40">
            <v>203.14</v>
          </cell>
          <cell r="E40">
            <v>58.19</v>
          </cell>
        </row>
      </sheetData>
      <sheetData sheetId="1">
        <row r="11">
          <cell r="B11">
            <v>19.38</v>
          </cell>
          <cell r="C11">
            <v>19.73</v>
          </cell>
        </row>
        <row r="12">
          <cell r="B12">
            <v>15.11</v>
          </cell>
          <cell r="C12">
            <v>103.85</v>
          </cell>
        </row>
        <row r="13">
          <cell r="B13">
            <v>43.82</v>
          </cell>
          <cell r="C13">
            <v>76.319999999999993</v>
          </cell>
        </row>
        <row r="14">
          <cell r="B14">
            <v>35.549999999999997</v>
          </cell>
          <cell r="C14">
            <v>42.64</v>
          </cell>
        </row>
        <row r="15">
          <cell r="B15">
            <v>59.38</v>
          </cell>
          <cell r="C15">
            <v>48.85</v>
          </cell>
        </row>
        <row r="16">
          <cell r="B16">
            <v>54.35</v>
          </cell>
          <cell r="C16">
            <v>47.32</v>
          </cell>
        </row>
        <row r="17">
          <cell r="B17">
            <v>15.98</v>
          </cell>
          <cell r="C17">
            <v>20.49</v>
          </cell>
        </row>
        <row r="18">
          <cell r="B18">
            <v>18.510000000000002</v>
          </cell>
          <cell r="C18">
            <v>63.6</v>
          </cell>
        </row>
        <row r="19">
          <cell r="B19">
            <v>54.05</v>
          </cell>
          <cell r="C19">
            <v>87.52</v>
          </cell>
        </row>
        <row r="20">
          <cell r="B20">
            <v>56.6</v>
          </cell>
          <cell r="C20">
            <v>19.21</v>
          </cell>
        </row>
        <row r="21">
          <cell r="B21">
            <v>78.8</v>
          </cell>
          <cell r="C21">
            <v>54.24</v>
          </cell>
        </row>
        <row r="22">
          <cell r="B22">
            <v>54.97</v>
          </cell>
          <cell r="C22">
            <v>65.849999999999994</v>
          </cell>
        </row>
        <row r="23">
          <cell r="B23">
            <v>71.17</v>
          </cell>
          <cell r="C23">
            <v>55.23</v>
          </cell>
        </row>
        <row r="24">
          <cell r="B24">
            <v>17.48</v>
          </cell>
          <cell r="C24">
            <v>67.489999999999995</v>
          </cell>
        </row>
        <row r="25">
          <cell r="B25">
            <v>30.6</v>
          </cell>
          <cell r="C25">
            <v>63.25</v>
          </cell>
        </row>
        <row r="26">
          <cell r="B26">
            <v>38.57</v>
          </cell>
          <cell r="C26">
            <v>120.99</v>
          </cell>
        </row>
        <row r="27">
          <cell r="B27">
            <v>45.25</v>
          </cell>
          <cell r="C27">
            <v>98.9</v>
          </cell>
        </row>
        <row r="28">
          <cell r="B28">
            <v>17.579999999999998</v>
          </cell>
          <cell r="C28">
            <v>45.89</v>
          </cell>
        </row>
        <row r="29">
          <cell r="B29">
            <v>16.25</v>
          </cell>
          <cell r="C29">
            <v>66.599999999999994</v>
          </cell>
        </row>
        <row r="30">
          <cell r="B30">
            <v>18.71</v>
          </cell>
          <cell r="C30">
            <v>59.89</v>
          </cell>
        </row>
        <row r="31">
          <cell r="B31">
            <v>23.06</v>
          </cell>
          <cell r="C31">
            <v>20.36</v>
          </cell>
        </row>
        <row r="32">
          <cell r="B32">
            <v>59.83</v>
          </cell>
          <cell r="C32">
            <v>44.86</v>
          </cell>
        </row>
        <row r="33">
          <cell r="B33" t="str">
            <v>No Queue</v>
          </cell>
          <cell r="C33">
            <v>62.99</v>
          </cell>
        </row>
        <row r="34">
          <cell r="B34">
            <v>18.350000000000001</v>
          </cell>
          <cell r="C34">
            <v>116.32</v>
          </cell>
        </row>
        <row r="35">
          <cell r="B35">
            <v>25.66</v>
          </cell>
          <cell r="C35">
            <v>118.5</v>
          </cell>
        </row>
        <row r="36">
          <cell r="B36">
            <v>35.909999999999997</v>
          </cell>
          <cell r="C36">
            <v>116.84</v>
          </cell>
        </row>
        <row r="37">
          <cell r="B37">
            <v>15.42</v>
          </cell>
          <cell r="C37">
            <v>120.1</v>
          </cell>
        </row>
        <row r="38">
          <cell r="B38">
            <v>58.44</v>
          </cell>
          <cell r="C38">
            <v>125.32</v>
          </cell>
        </row>
        <row r="39">
          <cell r="B39">
            <v>36.46</v>
          </cell>
          <cell r="C39">
            <v>68.86</v>
          </cell>
        </row>
        <row r="40">
          <cell r="B40">
            <v>15.29</v>
          </cell>
          <cell r="C40">
            <v>64.41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Project Info"/>
      <sheetName val="AM - Balanced Volumes"/>
      <sheetName val="PM - Balanced Volumes"/>
      <sheetName val="Rt 28 NB"/>
      <sheetName val="Rt 28 SB"/>
      <sheetName val="Lookup Table"/>
      <sheetName val="TDM_Ex_Output"/>
      <sheetName val="TDM_Fut_Output"/>
      <sheetName val="NCR_ATR_Freeways_Vol_Bal_NB"/>
    </sheetNames>
    <sheetDataSet>
      <sheetData sheetId="0"/>
      <sheetData sheetId="1"/>
      <sheetData sheetId="2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6980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6575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640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175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1120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1470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807.68821022727275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77.311789772727266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985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320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700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5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500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280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10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1160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1160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10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580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880</v>
          </cell>
        </row>
        <row r="32">
          <cell r="C32" t="str">
            <v>NB Route 28 south of Route 50</v>
          </cell>
          <cell r="D32" t="str">
            <v>F-1</v>
          </cell>
          <cell r="F32">
            <v>7370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7645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6100</v>
          </cell>
        </row>
        <row r="35">
          <cell r="C35" t="str">
            <v>SB Route 28 north of McLearen Road</v>
          </cell>
          <cell r="D35" t="str">
            <v>F-4</v>
          </cell>
          <cell r="F35">
            <v>5995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5690</v>
          </cell>
        </row>
        <row r="37">
          <cell r="C37" t="str">
            <v>SB Route 28 south of Route 50</v>
          </cell>
          <cell r="D37" t="str">
            <v>F-6</v>
          </cell>
          <cell r="F37">
            <v>5930</v>
          </cell>
        </row>
        <row r="38">
          <cell r="D38" t="str">
            <v>F-7</v>
          </cell>
          <cell r="F38">
            <v>7225</v>
          </cell>
        </row>
        <row r="39">
          <cell r="D39" t="str">
            <v>F-8</v>
          </cell>
          <cell r="F39">
            <v>6490</v>
          </cell>
        </row>
        <row r="40">
          <cell r="D40" t="str">
            <v>F-9</v>
          </cell>
          <cell r="F40">
            <v>6845</v>
          </cell>
        </row>
        <row r="41">
          <cell r="D41" t="str">
            <v>F-10</v>
          </cell>
          <cell r="F41">
            <v>6275</v>
          </cell>
        </row>
        <row r="42">
          <cell r="D42" t="str">
            <v>F-11</v>
          </cell>
          <cell r="F42" t="str">
            <v xml:space="preserve"> </v>
          </cell>
        </row>
      </sheetData>
      <sheetData sheetId="3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5865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6045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450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215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985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1160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1362.1665908056441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167.83340919435594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1040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565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620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80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105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900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530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90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385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310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75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545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450</v>
          </cell>
        </row>
        <row r="32">
          <cell r="C32" t="str">
            <v>NB Route 28 south of Route 50</v>
          </cell>
          <cell r="D32" t="str">
            <v>F-1</v>
          </cell>
          <cell r="F32">
            <v>5230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5245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5415</v>
          </cell>
        </row>
        <row r="35">
          <cell r="C35" t="str">
            <v>SB Route 28 north of McLearen Road</v>
          </cell>
          <cell r="D35" t="str">
            <v>F-4</v>
          </cell>
          <cell r="F35">
            <v>5500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6180</v>
          </cell>
        </row>
        <row r="37">
          <cell r="C37" t="str">
            <v>SB Route 28 south of Route 50</v>
          </cell>
          <cell r="D37" t="str">
            <v>F-6</v>
          </cell>
          <cell r="F37">
            <v>5220</v>
          </cell>
        </row>
        <row r="38">
          <cell r="D38" t="str">
            <v>F-7</v>
          </cell>
          <cell r="F38">
            <v>4880</v>
          </cell>
        </row>
        <row r="39">
          <cell r="D39" t="str">
            <v>F-8</v>
          </cell>
          <cell r="F39">
            <v>5040</v>
          </cell>
        </row>
        <row r="40">
          <cell r="D40" t="str">
            <v>F-9</v>
          </cell>
          <cell r="F40">
            <v>6485</v>
          </cell>
        </row>
        <row r="41">
          <cell r="D41" t="str">
            <v>F-10</v>
          </cell>
          <cell r="F41">
            <v>5810</v>
          </cell>
        </row>
        <row r="42">
          <cell r="D42" t="str">
            <v>F-11</v>
          </cell>
          <cell r="F42">
            <v>1530</v>
          </cell>
        </row>
      </sheetData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ex Jasper" id="{18E3760E-C1C0-4BC2-8A71-4B1573EA56EB}" userId="Alex Jasper" providerId="None"/>
  <person displayName="Rosen, Jamie" id="{7156DF11-0D46-45A3-8374-7EF2DA1D44F3}" userId="Rosen, Jamie" providerId="None"/>
  <person displayName="IS Department" id="{3D7043D0-7E1D-4809-904F-09205CE9B0D3}" userId="IS Department" providerId="None"/>
  <person displayName="Hammit, Britton" id="{6924F3DC-5347-4CAA-88B3-01361B84A69B}" userId="S::Britton.Hammit@kimley-hornDC.com::4b07dfa9-046d-4881-80d5-dfb0bdbd12c4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" adjustColumnWidth="0" connectionId="73" xr16:uid="{2CFA0598-9BEB-46C6-B918-C4F80C9CDEA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72" xr16:uid="{9F05343A-965B-4570-B886-2DFE7FAD425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" adjustColumnWidth="0" connectionId="77" xr16:uid="{518B656F-DF10-4B1D-86CF-89766655AC8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76" xr16:uid="{866246DA-2026-4490-AF50-89B6DE416C4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29" adjustColumnWidth="0" connectionId="40" xr16:uid="{1589DB52-E9D8-4C8C-9AAE-78CD94C5777A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12" adjustColumnWidth="0" connectionId="106" xr16:uid="{72EB8130-1EE6-4142-A58B-DE189D65413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129" xr16:uid="{BF8F6016-ECCE-4C64-90C5-DD4CB7507CA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23" adjustColumnWidth="0" connectionId="48" xr16:uid="{D1BC1A01-9914-418D-8DF5-DE15075364C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82" adjustColumnWidth="0" connectionId="96" xr16:uid="{00344D58-A583-4F12-ABFB-5C55AAC4AC54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20" adjustColumnWidth="0" connectionId="24" xr16:uid="{1641CE23-2158-4F9E-96B3-AD8FA580AE5C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5" adjustColumnWidth="0" connectionId="112" xr16:uid="{E040DB0E-4EBD-44C9-B9F1-490147A4FAB4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5" adjustColumnWidth="0" connectionId="44" xr16:uid="{9BA15F8D-714D-4974-8310-1F19B6741CDF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27" adjustColumnWidth="0" connectionId="61" xr16:uid="{065E0834-8A6A-4C27-A309-E596BF64EA28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65" adjustColumnWidth="0" connectionId="80" xr16:uid="{3ACC3347-3543-4A03-8703-446E5C2FF775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57" adjustColumnWidth="0" connectionId="98" xr16:uid="{53D39F5B-76BA-4525-919E-6A0B5880F22F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2" adjustColumnWidth="0" connectionId="56" xr16:uid="{8F4A7229-CD59-49BF-B1D6-C8EBD358464B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3" adjustColumnWidth="0" connectionId="59" xr16:uid="{A223E42E-58CD-4E65-AAAF-42B96DF5E763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59" adjustColumnWidth="0" connectionId="100" xr16:uid="{73A4ABB5-3F26-45A8-8355-6B68EB39E993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2" adjustColumnWidth="0" connectionId="9" xr16:uid="{23FF0390-9D7B-4743-9EB1-F24ADE9531E9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8" adjustColumnWidth="0" connectionId="94" xr16:uid="{6311B4DC-FF48-4AB1-9C83-C24C82B27C0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3" adjustColumnWidth="0" connectionId="42" xr16:uid="{2173A67C-439A-441D-B4F3-55A5A820507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26" adjustColumnWidth="0" connectionId="30" xr16:uid="{8E0DBFD2-E83D-490B-BACD-AC475D7B15AF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0" adjustColumnWidth="0" connectionId="7" xr16:uid="{07B0F375-CAA6-4A1F-8B12-E17CF4E2C2A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70" adjustColumnWidth="0" connectionId="20" xr16:uid="{B56A630E-6420-4BCE-ADAC-286BF1608D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24" adjustColumnWidth="0" connectionId="60" xr16:uid="{27577C97-50A1-4B6A-8EF5-8CE1A832893F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60" adjustColumnWidth="0" connectionId="117" xr16:uid="{69A33B75-1725-4421-98E9-0949E03392C9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2" adjustColumnWidth="0" connectionId="41" xr16:uid="{C63FB387-9470-41D0-9A30-13F689353601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44" adjustColumnWidth="0" connectionId="142" xr16:uid="{F24576EC-B8E6-48FB-992E-90345FF7DD02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1" adjustColumnWidth="0" connectionId="12" xr16:uid="{F422F4D9-23D0-44D5-9A3D-F150FCC0B73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0" adjustColumnWidth="0" connectionId="86" xr16:uid="{5DBAC144-1149-4AC3-B1E7-FA319613147D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4" adjustColumnWidth="0" connectionId="15" xr16:uid="{7DADCFE9-5A0B-40D1-929F-B85D1F49E6B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35" adjustColumnWidth="0" connectionId="63" xr16:uid="{500B9303-3D75-479D-9DAF-D5B6D645F359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89" adjustColumnWidth="0" connectionId="85" xr16:uid="{CFBB2FF0-E4EA-4AE4-9196-B6F411F08497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86" adjustColumnWidth="0" connectionId="1" xr16:uid="{88D7F48B-0439-49AF-8999-8963923E2E28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7" adjustColumnWidth="0" connectionId="4" xr16:uid="{BA9BFA85-48E3-4826-B262-103824C6E04A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8" adjustColumnWidth="0" connectionId="31" xr16:uid="{7E6CA682-6B81-47E4-AB0F-98E5FD3DC4A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28" adjustColumnWidth="0" connectionId="39" xr16:uid="{3D8C2EB5-0D86-4708-9683-CC9B55A0DE1E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58" adjustColumnWidth="0" connectionId="99" xr16:uid="{C6D46F67-3D9D-4A1B-B494-32937B4AC50E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6" adjustColumnWidth="0" connectionId="113" xr16:uid="{F0CF79E9-FFEB-4096-9C66-707A449B5833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43" adjustColumnWidth="0" connectionId="135" xr16:uid="{8D9AC3AA-BB87-43C3-9FF8-90498CDA0358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77" adjustColumnWidth="0" connectionId="130" xr16:uid="{E7B2A745-9411-453E-A840-D243BF9C7871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40" adjustColumnWidth="0" connectionId="140" xr16:uid="{EFF3ABD5-97F7-4703-AAF4-E1768D8FF7CA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22" adjustColumnWidth="0" connectionId="58" xr16:uid="{6000D9FE-2DBC-41E2-A2B6-9BE6A4E79E1E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83" adjustColumnWidth="0" connectionId="133" xr16:uid="{51DBC756-27D7-49BE-96FE-ECDEB70BC9D4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8" adjustColumnWidth="0" connectionId="52" xr16:uid="{4999F047-FD77-487D-BF65-7EFA2AE482DB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4" adjustColumnWidth="0" connectionId="111" xr16:uid="{AE1DB991-FF09-46EA-B6B3-7DAE21EFADA1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1" adjustColumnWidth="0" connectionId="87" xr16:uid="{DCDFED3D-08AF-4C8C-A25C-5C4F8668E403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71" adjustColumnWidth="0" connectionId="123" xr16:uid="{AAA685B2-5836-45B4-8699-AAD0EC177D0C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16" adjustColumnWidth="0" connectionId="28" xr16:uid="{F7891F1D-7924-46EF-9B57-DC4E18012DF3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0" adjustColumnWidth="0" connectionId="103" xr16:uid="{43978FA8-92E4-4F66-BB8F-582FF45B665C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7" adjustColumnWidth="0" connectionId="19" xr16:uid="{72A1057F-A11A-4075-BF0F-8AAB7D94D0D7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1" adjustColumnWidth="0" connectionId="8" xr16:uid="{EB47E10B-9971-4F6A-8E1D-2C7CF53B91D9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2" adjustColumnWidth="0" connectionId="13" xr16:uid="{C712D68F-4EC9-47B2-B677-F66D148BFF88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84" adjustColumnWidth="0" connectionId="101" xr16:uid="{F6C36420-7ABF-41E9-85BF-268BE52AB9D4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2" adjustColumnWidth="0" connectionId="43" xr16:uid="{0D5666F4-331F-463B-AA3A-CB2FBC3AEFA1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5" adjustColumnWidth="0" connectionId="53" xr16:uid="{895972C9-E507-421B-8C16-653D797A71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3" adjustColumnWidth="0" connectionId="35" xr16:uid="{1516DE58-8087-46EF-B5D6-5D3DB7AED215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87" adjustColumnWidth="0" connectionId="83" xr16:uid="{6656DB78-2387-4092-B90F-FFBC45D33914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49" adjustColumnWidth="0" connectionId="137" xr16:uid="{DDFF09F2-F54C-436E-8D65-8809CC6A589B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74" adjustColumnWidth="0" connectionId="124" xr16:uid="{2AA6F32B-0AEA-4EBA-81F0-75691EC5933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7" adjustColumnWidth="0" connectionId="114" xr16:uid="{457541FB-18E8-481B-82B0-434726D7A88F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69" adjustColumnWidth="0" connectionId="81" xr16:uid="{20FA72AE-DCFA-4963-BE2E-15F7E6EBDC1F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37" adjustColumnWidth="0" connectionId="65" xr16:uid="{DAA998D2-98A7-465D-B8FC-3364298B14C5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38" adjustColumnWidth="0" connectionId="134" xr16:uid="{22FE9874-6A1E-4E35-AE7B-B00CA4B7D6C8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9" adjustColumnWidth="0" connectionId="6" xr16:uid="{43E042D6-5B5A-4581-827E-C171BE2C179E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8" adjustColumnWidth="0" connectionId="18" xr16:uid="{39F68342-171B-4BB6-838B-BE88AAD7E39B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3" adjustColumnWidth="0" connectionId="110" xr16:uid="{50FE6D4E-9761-45C5-B5B4-A054C39CD89F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5" adjustColumnWidth="0" connectionId="37" xr16:uid="{7162CB44-89EF-4986-BC04-6BF200EFDCE8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6" adjustColumnWidth="0" connectionId="17" xr16:uid="{BC4295F4-2C38-44A9-BE55-DDA5FB4A7023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4" adjustColumnWidth="0" connectionId="90" xr16:uid="{54B1D93A-67B5-47C0-B53D-A632B9D072CC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9" adjustColumnWidth="0" connectionId="32" xr16:uid="{13D0F25D-DD65-4EDD-B2F3-452698FB4BC8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76" adjustColumnWidth="0" connectionId="126" xr16:uid="{099C27DE-20E3-405E-A30A-171A65357C07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13" adjustColumnWidth="0" connectionId="107" xr16:uid="{A7E43727-7FE1-479C-9443-B6CB97862812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8" adjustColumnWidth="0" connectionId="5" xr16:uid="{B9FA04C2-725C-431A-81AA-45B14DDE3AD9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36" adjustColumnWidth="0" connectionId="64" xr16:uid="{718CC804-B367-444E-BCE6-5332C07C3A81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62" adjustColumnWidth="0" connectionId="119" xr16:uid="{546866BF-1AC5-44FB-BD10-4162F3A3A2C7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" adjustColumnWidth="0" connectionId="55" xr16:uid="{33C74532-E61A-4574-BC66-4DAD209F51DB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31" adjustColumnWidth="0" connectionId="139" xr16:uid="{46AD4B50-8125-4791-AF84-8D959840FB7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80" adjustColumnWidth="0" connectionId="132" xr16:uid="{54639BA6-A607-42C5-B68A-F07B4F2DB18D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1" adjustColumnWidth="0" connectionId="104" xr16:uid="{CB465C79-CA57-4C15-9481-39B242B93321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46" adjustColumnWidth="0" connectionId="82" xr16:uid="{C8267765-532F-4519-94F8-94B0CDAB5F2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4" adjustColumnWidth="0" connectionId="49" xr16:uid="{3AFA3DB0-C2F2-40F9-8FD4-5A038DADCA7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7" adjustColumnWidth="0" connectionId="46" xr16:uid="{22CA662B-4BFE-4A8B-926F-6EBB70D5032A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8" adjustColumnWidth="0" connectionId="115" xr16:uid="{5D3191F7-8EFC-4CCD-BF13-23B43BE9C57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9" adjustColumnWidth="0" connectionId="19" xr16:uid="{A0A8F2B4-8025-4E46-8626-394177A8644F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3" adjustColumnWidth="0" connectionId="14" xr16:uid="{63BFB059-A493-4AE2-BC07-F8FA2DBAC992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1" adjustColumnWidth="0" connectionId="27" xr16:uid="{F510FE37-294D-4425-BC90-345F06717CB7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2" adjustColumnWidth="0" connectionId="109" xr16:uid="{B2BBE04E-D564-4ECD-94D5-8F6E08A585C6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67" adjustColumnWidth="0" connectionId="120" xr16:uid="{1EE9054A-2E27-4159-8986-2219AC780C05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85" adjustColumnWidth="0" connectionId="102" xr16:uid="{D9851B3B-6909-41EC-B9DE-B89437F68251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15" adjustColumnWidth="0" connectionId="21" xr16:uid="{2368367E-1EC5-464B-B964-329CC64DB19B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88" adjustColumnWidth="0" connectionId="84" xr16:uid="{CE20C323-367B-450A-852C-D036AA4F8ABA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48" adjustColumnWidth="0" connectionId="79" xr16:uid="{14907DDC-7196-4AD0-B3B7-FCF34CF3276D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6" adjustColumnWidth="0" connectionId="51" xr16:uid="{733581FE-EE11-4AC1-B181-FB99FD52814E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70" adjustColumnWidth="0" connectionId="122" xr16:uid="{D11D58FF-3B0F-46D1-9AC5-1C7D8C4586EF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5" adjustColumnWidth="0" connectionId="91" xr16:uid="{D6727462-CF52-4741-A162-8BB744C8E8F2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61" adjustColumnWidth="0" connectionId="118" xr16:uid="{0B524AD9-B823-4C4D-9091-8E88EC82A879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3" adjustColumnWidth="0" connectionId="18" xr16:uid="{6A6716BD-F401-4A62-B22F-D7BC40A54358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7" adjustColumnWidth="0" connectionId="2" xr16:uid="{EDE8ED13-E9B7-4076-AC65-90B166F3922E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42" adjustColumnWidth="0" connectionId="141" xr16:uid="{91D5CE08-FFF5-464E-A5DA-368E5434088C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0" adjustColumnWidth="0" connectionId="11" xr16:uid="{57A0E34C-5EFA-426E-9FFB-105A3CA9DFA6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21" adjustColumnWidth="0" connectionId="25" xr16:uid="{D7E306FC-5812-4A92-AD7B-0B0F853445E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47" adjustColumnWidth="0" connectionId="92" xr16:uid="{27720EDE-55C3-4895-AE5B-F453B0F0F63F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10" adjustColumnWidth="0" connectionId="105" xr16:uid="{05079EF8-1968-418B-93A5-D0EF9F14C0FF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75" adjustColumnWidth="0" connectionId="125" xr16:uid="{9EEAB5D8-4385-4E24-99E0-C5F35A0661F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" adjustColumnWidth="0" connectionId="57" xr16:uid="{6E13DB96-C001-4132-A842-B11DDBC1C4CA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51" adjustColumnWidth="0" connectionId="127" xr16:uid="{94F4910F-1EF9-4156-84A0-63229BE56974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22" adjustColumnWidth="0" connectionId="47" xr16:uid="{5AE01BFA-C9C0-43EB-B17F-78612621BDD8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0" adjustColumnWidth="0" connectionId="26" xr16:uid="{BD1214FB-FFC5-4274-ACAE-7A0C1BE3BE0C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66" adjustColumnWidth="0" connectionId="128" xr16:uid="{073ECA4A-804D-4A7F-9550-6A3D92F11F35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19" adjustColumnWidth="0" connectionId="23" xr16:uid="{16FAA131-9FAA-4A8F-9B3B-D1E542C84DE5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56" adjustColumnWidth="0" connectionId="97" xr16:uid="{64C59EDC-69EA-45A1-91FF-76651FABEACA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55" adjustColumnWidth="0" connectionId="16" xr16:uid="{7863DA65-0294-4081-B7CC-0CC1DBFD6906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6" adjustColumnWidth="0" connectionId="54" xr16:uid="{B38D9063-C11F-4596-B525-9B80D8FD1018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65" adjustColumnWidth="0" connectionId="50" xr16:uid="{F315D447-0DF9-43A5-9B52-D55A48D781FD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9" adjustColumnWidth="0" connectionId="95" xr16:uid="{3063F290-17CF-4E02-9254-F55B481B52EC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32" adjustColumnWidth="0" connectionId="136" xr16:uid="{72C8DD9F-0F8B-4671-9B6C-DFDEF5EA5BAB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1" adjustColumnWidth="0" connectionId="34" xr16:uid="{DFEA0593-5FAC-45B6-8AFF-9833BB90D115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14" adjustColumnWidth="0" connectionId="108" xr16:uid="{5E5AA541-0518-4D35-B7AB-108C401909AD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9" adjustColumnWidth="0" connectionId="10" xr16:uid="{4181B66B-97E1-4EAD-8048-14CDDB6B1FF5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36" adjustColumnWidth="0" connectionId="45" xr16:uid="{08F05651-3DC3-4A84-990A-2AD953C8D463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27" adjustColumnWidth="0" connectionId="29" xr16:uid="{95A8F2D7-56B5-4E97-B1DF-75415260B2D5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33" adjustColumnWidth="0" connectionId="138" xr16:uid="{DFB99FCC-432F-415C-8FF7-CD4CF83484DB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6" adjustColumnWidth="0" connectionId="38" xr16:uid="{FA115DE4-2466-48C7-90D8-75D1DB4FD05A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78" adjustColumnWidth="0" connectionId="131" xr16:uid="{F2730A97-F760-42D6-B233-3137F685B02B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4" adjustColumnWidth="0" connectionId="36" xr16:uid="{53B8E096-D9B5-4F47-8DB5-AFF182BF717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68" adjustColumnWidth="0" connectionId="121" xr16:uid="{2F021CAB-EE7F-4B44-A4A2-FC3A1334307F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18" adjustColumnWidth="0" connectionId="22" xr16:uid="{C58CF614-45B4-444D-B3F2-464897140516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8" adjustColumnWidth="0" connectionId="3" xr16:uid="{88990100-1936-4F3F-957A-F67B2FE5D604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7" adjustColumnWidth="0" connectionId="93" xr16:uid="{4A6F11C8-F615-4C63-8F52-BEA83BE51674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09" adjustColumnWidth="0" connectionId="116" xr16:uid="{17CCA657-EF22-45D9-B4AD-B2DEB6333945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40" adjustColumnWidth="0" connectionId="33" xr16:uid="{4473D3DB-29BF-4385-A7E6-0E4E76E69BA1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3" adjustColumnWidth="0" connectionId="89" xr16:uid="{B3688B3E-A707-4109-AA3D-D9A4A243BF0B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29" adjustColumnWidth="0" connectionId="62" xr16:uid="{E8DADD50-4376-4AF3-BC6B-543D428D9A0A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92" adjustColumnWidth="0" connectionId="88" xr16:uid="{6CCCCD8B-E2E8-471D-A903-2107751B2435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" adjustColumnWidth="0" connectionId="69" xr16:uid="{0E8EAF81-EBA8-4C60-B93E-E4C5CAFEA4E3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68" xr16:uid="{321D37D5-D92A-4CAB-8BB4-15DE6744470A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" adjustColumnWidth="0" connectionId="75" xr16:uid="{D8F3860C-5007-45AB-8AC5-15F3A777610E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74" xr16:uid="{1F9AE6A7-E60F-4E84-BD76-CBEC9B8469CB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4" adjustColumnWidth="0" connectionId="78" xr16:uid="{5D9FF6D0-1EFA-4F6E-BFCE-375FAE8F009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5" adjustColumnWidth="0" connectionId="67" xr16:uid="{5DB06C0A-FD8C-49A5-B6AC-76B839163DFD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66" xr16:uid="{99F9A64B-4F62-466D-9994-B8FC9F836E38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_1" adjustColumnWidth="0" connectionId="71" xr16:uid="{2F264DE0-B1E4-4F8E-9DDD-088A94952447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70" xr16:uid="{6A411BC8-9161-4567-9958-EECAF450C29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2" personId="{7156DF11-0D46-45A3-8374-7EF2DA1D44F3}" id="{94A1B562-E7C3-4F99-85F3-FD76A6BC902C}">
    <text>Standard = 900</text>
  </threadedComment>
  <threadedComment ref="B23" personId="{7156DF11-0D46-45A3-8374-7EF2DA1D44F3}" id="{A80A3A73-C7BF-4E8E-ADF4-6D5B885B0980}">
    <text>Max 16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0-10-01T22:11:22.88" personId="{6924F3DC-5347-4CAA-88B3-01361B84A69B}" id="{E3BB53E5-86F9-476F-B676-B17FF007057D}">
    <text>Need to QC the names here - some are not spelled correctly,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T18" personId="{7156DF11-0D46-45A3-8374-7EF2DA1D44F3}" id="{757D3DCB-5A9F-43D3-AF7F-0BE3372DDF03}">
    <text>Only calculations market "Yes" in the table below have been built into the Seed Calculations functionality so far</text>
  </threadedComment>
  <threadedComment ref="U18" personId="{7156DF11-0D46-45A3-8374-7EF2DA1D44F3}" id="{221395E3-9DA3-4BBE-BBF7-3ACF5A48F269}">
    <text>Only calculations market "Yes" in the table below have been built into the Seed Calculations functionality so far</text>
  </threadedComment>
  <threadedComment ref="V18" personId="{3D7043D0-7E1D-4809-904F-09205CE9B0D3}" id="{E2B07FA1-8736-4F7A-8CBF-1B136F60EC98}">
    <text>Lookup ID from INPUT sheet</text>
  </threadedComment>
  <threadedComment ref="W18" personId="{7156DF11-0D46-45A3-8374-7EF2DA1D44F3}" id="{4AB3BEA2-48C3-41AB-8FDF-E9243C33E8AD}">
    <text>User input (identifier for the correct segment/point</text>
  </threadedComment>
  <threadedComment ref="X18" personId="{7156DF11-0D46-45A3-8374-7EF2DA1D44F3}" id="{B26196D8-1923-408F-BD17-4639B1EF2396}">
    <text>Description for this sheet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530F0266-3470-4AA3-B2D6-F842626D2EAF}">
    <text>Capitol "H" in this column designates the row should be hidden
Do not move this column (it should be column A)
Macro:
CNTRL-H to Hide
CNTRL-SHFT-H to UnHide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04878369-8495-4608-8349-B2349F9FB849}">
    <text>Capitol "H" in this column designates the row should be hidden
Do not move this column (it should be column A)
Macro:
CNTRL-H to Hide
CNTRL-SHFT-H to UnHide</text>
  </threadedComment>
  <threadedComment ref="F6" personId="{7156DF11-0D46-45A3-8374-7EF2DA1D44F3}" id="{7AE3F1C0-4343-4609-9BEE-178432C5BE6F}">
    <text>ID from balanced counts</text>
  </threadedComment>
  <threadedComment ref="G6" personId="{7156DF11-0D46-45A3-8374-7EF2DA1D44F3}" id="{D298CBB3-2349-42C2-93AF-A2160313AC69}">
    <text>ID from Vissim (node orientation tab)</text>
  </threadedComment>
  <threadedComment ref="H6" personId="{7156DF11-0D46-45A3-8374-7EF2DA1D44F3}" id="{E9EDA3D4-23AA-4DE8-A167-E26D4A3C3CDF}">
    <text>ID that will display in output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9B5EFF8-20DE-49F9-9AE6-40805A2A6B6E}">
    <text>Capitol "H" in this column designates the row should be hidden
Do not move this column (it should be column A)
Macro:
CNTRL-H to Hide
CNTRL-SHFT-H to UnHide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32EF359-8286-4455-AC1C-9E240F175235}">
    <text>Capitol "H" in this column designates the row should be hidden
Do not move this column (it should be column A)
Macro:
CNTRL-H to Hide
CNTRL-SHFT-H to UnHide</text>
  </threadedComment>
  <threadedComment ref="B8" personId="{3D7043D0-7E1D-4809-904F-09205CE9B0D3}" id="{AD5ECD7A-CA10-4FBF-90F5-3C910261E22F}">
    <text>Indicate the Row where intersection data start in the "Intersections by Approach" Sheet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96AF0497-76E4-4557-B744-9674566B233A}">
    <text>Capitol "H" in this column designates the row should be hidden
Do not move this row 
(it should be row 1)
Macro:
CNTRL-H to Hide
CNTRL-SHFT-H to UnHide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8595194D-143E-4FC3-A8A2-BF749858A182}">
    <text>Capitol "H" in this column designates the row should be hidden
Do not move this row 
(it should be row 1)
Macro:
CNTRL-H to Hide
CNTRL-SHFT-H to UnHide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2" dT="2020-11-04T17:08:59.62" personId="{6924F3DC-5347-4CAA-88B3-01361B84A69B}" id="{95F8F7AE-3AF1-4F18-8148-32628F271175}">
    <text>Pull out of Balancing Spreadsheet = Cell, Make sure this is the same spreadsheet referenced in the "Model Run Summary" tab.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7" dT="2020-11-04T17:08:59.62" personId="{6924F3DC-5347-4CAA-88B3-01361B84A69B}" id="{6756FCFA-3B1A-4F47-9FE6-DB9056D80399}">
    <text>Pull out of Balancing Spreadsheet = Cell, Make sure this is the same spreadsheet referenced in the "Model Run Summary" tab.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itton.Johnson@kimley-horn.com;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20.xml"/><Relationship Id="rId21" Type="http://schemas.openxmlformats.org/officeDocument/2006/relationships/queryTable" Target="../queryTables/queryTable24.xml"/><Relationship Id="rId42" Type="http://schemas.openxmlformats.org/officeDocument/2006/relationships/queryTable" Target="../queryTables/queryTable45.xml"/><Relationship Id="rId47" Type="http://schemas.openxmlformats.org/officeDocument/2006/relationships/queryTable" Target="../queryTables/queryTable50.xml"/><Relationship Id="rId63" Type="http://schemas.openxmlformats.org/officeDocument/2006/relationships/queryTable" Target="../queryTables/queryTable66.xml"/><Relationship Id="rId68" Type="http://schemas.openxmlformats.org/officeDocument/2006/relationships/queryTable" Target="../queryTables/queryTable71.xml"/><Relationship Id="rId84" Type="http://schemas.openxmlformats.org/officeDocument/2006/relationships/queryTable" Target="../queryTables/queryTable87.xml"/><Relationship Id="rId89" Type="http://schemas.openxmlformats.org/officeDocument/2006/relationships/queryTable" Target="../queryTables/queryTable92.xml"/><Relationship Id="rId112" Type="http://schemas.openxmlformats.org/officeDocument/2006/relationships/queryTable" Target="../queryTables/queryTable115.xml"/><Relationship Id="rId16" Type="http://schemas.openxmlformats.org/officeDocument/2006/relationships/queryTable" Target="../queryTables/queryTable19.xml"/><Relationship Id="rId107" Type="http://schemas.openxmlformats.org/officeDocument/2006/relationships/queryTable" Target="../queryTables/queryTable110.xml"/><Relationship Id="rId11" Type="http://schemas.openxmlformats.org/officeDocument/2006/relationships/queryTable" Target="../queryTables/queryTable14.xml"/><Relationship Id="rId32" Type="http://schemas.openxmlformats.org/officeDocument/2006/relationships/queryTable" Target="../queryTables/queryTable35.xml"/><Relationship Id="rId37" Type="http://schemas.openxmlformats.org/officeDocument/2006/relationships/queryTable" Target="../queryTables/queryTable40.xml"/><Relationship Id="rId53" Type="http://schemas.openxmlformats.org/officeDocument/2006/relationships/queryTable" Target="../queryTables/queryTable56.xml"/><Relationship Id="rId58" Type="http://schemas.openxmlformats.org/officeDocument/2006/relationships/queryTable" Target="../queryTables/queryTable61.xml"/><Relationship Id="rId74" Type="http://schemas.openxmlformats.org/officeDocument/2006/relationships/queryTable" Target="../queryTables/queryTable77.xml"/><Relationship Id="rId79" Type="http://schemas.openxmlformats.org/officeDocument/2006/relationships/queryTable" Target="../queryTables/queryTable82.xml"/><Relationship Id="rId102" Type="http://schemas.openxmlformats.org/officeDocument/2006/relationships/queryTable" Target="../queryTables/queryTable105.xml"/><Relationship Id="rId123" Type="http://schemas.openxmlformats.org/officeDocument/2006/relationships/queryTable" Target="../queryTables/queryTable126.xml"/><Relationship Id="rId128" Type="http://schemas.openxmlformats.org/officeDocument/2006/relationships/queryTable" Target="../queryTables/queryTable131.xml"/><Relationship Id="rId5" Type="http://schemas.openxmlformats.org/officeDocument/2006/relationships/queryTable" Target="../queryTables/queryTable8.xml"/><Relationship Id="rId90" Type="http://schemas.openxmlformats.org/officeDocument/2006/relationships/queryTable" Target="../queryTables/queryTable93.xml"/><Relationship Id="rId95" Type="http://schemas.openxmlformats.org/officeDocument/2006/relationships/queryTable" Target="../queryTables/queryTable98.xml"/><Relationship Id="rId22" Type="http://schemas.openxmlformats.org/officeDocument/2006/relationships/queryTable" Target="../queryTables/queryTable25.xml"/><Relationship Id="rId27" Type="http://schemas.openxmlformats.org/officeDocument/2006/relationships/queryTable" Target="../queryTables/queryTable30.xml"/><Relationship Id="rId43" Type="http://schemas.openxmlformats.org/officeDocument/2006/relationships/queryTable" Target="../queryTables/queryTable46.xml"/><Relationship Id="rId48" Type="http://schemas.openxmlformats.org/officeDocument/2006/relationships/queryTable" Target="../queryTables/queryTable51.xml"/><Relationship Id="rId64" Type="http://schemas.openxmlformats.org/officeDocument/2006/relationships/queryTable" Target="../queryTables/queryTable67.xml"/><Relationship Id="rId69" Type="http://schemas.openxmlformats.org/officeDocument/2006/relationships/queryTable" Target="../queryTables/queryTable72.xml"/><Relationship Id="rId113" Type="http://schemas.openxmlformats.org/officeDocument/2006/relationships/queryTable" Target="../queryTables/queryTable116.xml"/><Relationship Id="rId118" Type="http://schemas.openxmlformats.org/officeDocument/2006/relationships/queryTable" Target="../queryTables/queryTable121.xml"/><Relationship Id="rId80" Type="http://schemas.openxmlformats.org/officeDocument/2006/relationships/queryTable" Target="../queryTables/queryTable83.xml"/><Relationship Id="rId85" Type="http://schemas.openxmlformats.org/officeDocument/2006/relationships/queryTable" Target="../queryTables/queryTable88.xml"/><Relationship Id="rId12" Type="http://schemas.openxmlformats.org/officeDocument/2006/relationships/queryTable" Target="../queryTables/queryTable15.xml"/><Relationship Id="rId17" Type="http://schemas.openxmlformats.org/officeDocument/2006/relationships/queryTable" Target="../queryTables/queryTable20.xml"/><Relationship Id="rId33" Type="http://schemas.openxmlformats.org/officeDocument/2006/relationships/queryTable" Target="../queryTables/queryTable36.xml"/><Relationship Id="rId38" Type="http://schemas.openxmlformats.org/officeDocument/2006/relationships/queryTable" Target="../queryTables/queryTable41.xml"/><Relationship Id="rId59" Type="http://schemas.openxmlformats.org/officeDocument/2006/relationships/queryTable" Target="../queryTables/queryTable62.xml"/><Relationship Id="rId103" Type="http://schemas.openxmlformats.org/officeDocument/2006/relationships/queryTable" Target="../queryTables/queryTable106.xml"/><Relationship Id="rId108" Type="http://schemas.openxmlformats.org/officeDocument/2006/relationships/queryTable" Target="../queryTables/queryTable111.xml"/><Relationship Id="rId124" Type="http://schemas.openxmlformats.org/officeDocument/2006/relationships/queryTable" Target="../queryTables/queryTable127.xml"/><Relationship Id="rId129" Type="http://schemas.openxmlformats.org/officeDocument/2006/relationships/queryTable" Target="../queryTables/queryTable132.xml"/><Relationship Id="rId54" Type="http://schemas.openxmlformats.org/officeDocument/2006/relationships/queryTable" Target="../queryTables/queryTable57.xml"/><Relationship Id="rId70" Type="http://schemas.openxmlformats.org/officeDocument/2006/relationships/queryTable" Target="../queryTables/queryTable73.xml"/><Relationship Id="rId75" Type="http://schemas.openxmlformats.org/officeDocument/2006/relationships/queryTable" Target="../queryTables/queryTable78.xml"/><Relationship Id="rId91" Type="http://schemas.openxmlformats.org/officeDocument/2006/relationships/queryTable" Target="../queryTables/queryTable94.xml"/><Relationship Id="rId96" Type="http://schemas.openxmlformats.org/officeDocument/2006/relationships/queryTable" Target="../queryTables/queryTable99.xml"/><Relationship Id="rId1" Type="http://schemas.openxmlformats.org/officeDocument/2006/relationships/printerSettings" Target="../printerSettings/printerSettings29.bin"/><Relationship Id="rId6" Type="http://schemas.openxmlformats.org/officeDocument/2006/relationships/queryTable" Target="../queryTables/queryTable9.xml"/><Relationship Id="rId23" Type="http://schemas.openxmlformats.org/officeDocument/2006/relationships/queryTable" Target="../queryTables/queryTable26.xml"/><Relationship Id="rId28" Type="http://schemas.openxmlformats.org/officeDocument/2006/relationships/queryTable" Target="../queryTables/queryTable31.xml"/><Relationship Id="rId49" Type="http://schemas.openxmlformats.org/officeDocument/2006/relationships/queryTable" Target="../queryTables/queryTable52.xml"/><Relationship Id="rId114" Type="http://schemas.openxmlformats.org/officeDocument/2006/relationships/queryTable" Target="../queryTables/queryTable117.xml"/><Relationship Id="rId119" Type="http://schemas.openxmlformats.org/officeDocument/2006/relationships/queryTable" Target="../queryTables/queryTable122.xml"/><Relationship Id="rId44" Type="http://schemas.openxmlformats.org/officeDocument/2006/relationships/queryTable" Target="../queryTables/queryTable47.xml"/><Relationship Id="rId60" Type="http://schemas.openxmlformats.org/officeDocument/2006/relationships/queryTable" Target="../queryTables/queryTable63.xml"/><Relationship Id="rId65" Type="http://schemas.openxmlformats.org/officeDocument/2006/relationships/queryTable" Target="../queryTables/queryTable68.xml"/><Relationship Id="rId81" Type="http://schemas.openxmlformats.org/officeDocument/2006/relationships/queryTable" Target="../queryTables/queryTable84.xml"/><Relationship Id="rId86" Type="http://schemas.openxmlformats.org/officeDocument/2006/relationships/queryTable" Target="../queryTables/queryTable89.xml"/><Relationship Id="rId130" Type="http://schemas.openxmlformats.org/officeDocument/2006/relationships/queryTable" Target="../queryTables/queryTable133.xml"/><Relationship Id="rId13" Type="http://schemas.openxmlformats.org/officeDocument/2006/relationships/queryTable" Target="../queryTables/queryTable16.xml"/><Relationship Id="rId18" Type="http://schemas.openxmlformats.org/officeDocument/2006/relationships/queryTable" Target="../queryTables/queryTable21.xml"/><Relationship Id="rId39" Type="http://schemas.openxmlformats.org/officeDocument/2006/relationships/queryTable" Target="../queryTables/queryTable42.xml"/><Relationship Id="rId109" Type="http://schemas.openxmlformats.org/officeDocument/2006/relationships/queryTable" Target="../queryTables/queryTable112.xml"/><Relationship Id="rId34" Type="http://schemas.openxmlformats.org/officeDocument/2006/relationships/queryTable" Target="../queryTables/queryTable37.xml"/><Relationship Id="rId50" Type="http://schemas.openxmlformats.org/officeDocument/2006/relationships/queryTable" Target="../queryTables/queryTable53.xml"/><Relationship Id="rId55" Type="http://schemas.openxmlformats.org/officeDocument/2006/relationships/queryTable" Target="../queryTables/queryTable58.xml"/><Relationship Id="rId76" Type="http://schemas.openxmlformats.org/officeDocument/2006/relationships/queryTable" Target="../queryTables/queryTable79.xml"/><Relationship Id="rId97" Type="http://schemas.openxmlformats.org/officeDocument/2006/relationships/queryTable" Target="../queryTables/queryTable100.xml"/><Relationship Id="rId104" Type="http://schemas.openxmlformats.org/officeDocument/2006/relationships/queryTable" Target="../queryTables/queryTable107.xml"/><Relationship Id="rId120" Type="http://schemas.openxmlformats.org/officeDocument/2006/relationships/queryTable" Target="../queryTables/queryTable123.xml"/><Relationship Id="rId125" Type="http://schemas.openxmlformats.org/officeDocument/2006/relationships/queryTable" Target="../queryTables/queryTable128.xml"/><Relationship Id="rId7" Type="http://schemas.openxmlformats.org/officeDocument/2006/relationships/queryTable" Target="../queryTables/queryTable10.xml"/><Relationship Id="rId71" Type="http://schemas.openxmlformats.org/officeDocument/2006/relationships/queryTable" Target="../queryTables/queryTable74.xml"/><Relationship Id="rId92" Type="http://schemas.openxmlformats.org/officeDocument/2006/relationships/queryTable" Target="../queryTables/queryTable95.xml"/><Relationship Id="rId2" Type="http://schemas.openxmlformats.org/officeDocument/2006/relationships/queryTable" Target="../queryTables/queryTable5.xml"/><Relationship Id="rId29" Type="http://schemas.openxmlformats.org/officeDocument/2006/relationships/queryTable" Target="../queryTables/queryTable32.xml"/><Relationship Id="rId24" Type="http://schemas.openxmlformats.org/officeDocument/2006/relationships/queryTable" Target="../queryTables/queryTable27.xml"/><Relationship Id="rId40" Type="http://schemas.openxmlformats.org/officeDocument/2006/relationships/queryTable" Target="../queryTables/queryTable43.xml"/><Relationship Id="rId45" Type="http://schemas.openxmlformats.org/officeDocument/2006/relationships/queryTable" Target="../queryTables/queryTable48.xml"/><Relationship Id="rId66" Type="http://schemas.openxmlformats.org/officeDocument/2006/relationships/queryTable" Target="../queryTables/queryTable69.xml"/><Relationship Id="rId87" Type="http://schemas.openxmlformats.org/officeDocument/2006/relationships/queryTable" Target="../queryTables/queryTable90.xml"/><Relationship Id="rId110" Type="http://schemas.openxmlformats.org/officeDocument/2006/relationships/queryTable" Target="../queryTables/queryTable113.xml"/><Relationship Id="rId115" Type="http://schemas.openxmlformats.org/officeDocument/2006/relationships/queryTable" Target="../queryTables/queryTable118.xml"/><Relationship Id="rId131" Type="http://schemas.openxmlformats.org/officeDocument/2006/relationships/queryTable" Target="../queryTables/queryTable134.xml"/><Relationship Id="rId61" Type="http://schemas.openxmlformats.org/officeDocument/2006/relationships/queryTable" Target="../queryTables/queryTable64.xml"/><Relationship Id="rId82" Type="http://schemas.openxmlformats.org/officeDocument/2006/relationships/queryTable" Target="../queryTables/queryTable85.xml"/><Relationship Id="rId19" Type="http://schemas.openxmlformats.org/officeDocument/2006/relationships/queryTable" Target="../queryTables/queryTable22.xml"/><Relationship Id="rId14" Type="http://schemas.openxmlformats.org/officeDocument/2006/relationships/queryTable" Target="../queryTables/queryTable17.xml"/><Relationship Id="rId30" Type="http://schemas.openxmlformats.org/officeDocument/2006/relationships/queryTable" Target="../queryTables/queryTable33.xml"/><Relationship Id="rId35" Type="http://schemas.openxmlformats.org/officeDocument/2006/relationships/queryTable" Target="../queryTables/queryTable38.xml"/><Relationship Id="rId56" Type="http://schemas.openxmlformats.org/officeDocument/2006/relationships/queryTable" Target="../queryTables/queryTable59.xml"/><Relationship Id="rId77" Type="http://schemas.openxmlformats.org/officeDocument/2006/relationships/queryTable" Target="../queryTables/queryTable80.xml"/><Relationship Id="rId100" Type="http://schemas.openxmlformats.org/officeDocument/2006/relationships/queryTable" Target="../queryTables/queryTable103.xml"/><Relationship Id="rId105" Type="http://schemas.openxmlformats.org/officeDocument/2006/relationships/queryTable" Target="../queryTables/queryTable108.xml"/><Relationship Id="rId126" Type="http://schemas.openxmlformats.org/officeDocument/2006/relationships/queryTable" Target="../queryTables/queryTable129.xml"/><Relationship Id="rId8" Type="http://schemas.openxmlformats.org/officeDocument/2006/relationships/queryTable" Target="../queryTables/queryTable11.xml"/><Relationship Id="rId51" Type="http://schemas.openxmlformats.org/officeDocument/2006/relationships/queryTable" Target="../queryTables/queryTable54.xml"/><Relationship Id="rId72" Type="http://schemas.openxmlformats.org/officeDocument/2006/relationships/queryTable" Target="../queryTables/queryTable75.xml"/><Relationship Id="rId93" Type="http://schemas.openxmlformats.org/officeDocument/2006/relationships/queryTable" Target="../queryTables/queryTable96.xml"/><Relationship Id="rId98" Type="http://schemas.openxmlformats.org/officeDocument/2006/relationships/queryTable" Target="../queryTables/queryTable101.xml"/><Relationship Id="rId121" Type="http://schemas.openxmlformats.org/officeDocument/2006/relationships/queryTable" Target="../queryTables/queryTable124.xml"/><Relationship Id="rId3" Type="http://schemas.openxmlformats.org/officeDocument/2006/relationships/queryTable" Target="../queryTables/queryTable6.xml"/><Relationship Id="rId25" Type="http://schemas.openxmlformats.org/officeDocument/2006/relationships/queryTable" Target="../queryTables/queryTable28.xml"/><Relationship Id="rId46" Type="http://schemas.openxmlformats.org/officeDocument/2006/relationships/queryTable" Target="../queryTables/queryTable49.xml"/><Relationship Id="rId67" Type="http://schemas.openxmlformats.org/officeDocument/2006/relationships/queryTable" Target="../queryTables/queryTable70.xml"/><Relationship Id="rId116" Type="http://schemas.openxmlformats.org/officeDocument/2006/relationships/queryTable" Target="../queryTables/queryTable119.xml"/><Relationship Id="rId20" Type="http://schemas.openxmlformats.org/officeDocument/2006/relationships/queryTable" Target="../queryTables/queryTable23.xml"/><Relationship Id="rId41" Type="http://schemas.openxmlformats.org/officeDocument/2006/relationships/queryTable" Target="../queryTables/queryTable44.xml"/><Relationship Id="rId62" Type="http://schemas.openxmlformats.org/officeDocument/2006/relationships/queryTable" Target="../queryTables/queryTable65.xml"/><Relationship Id="rId83" Type="http://schemas.openxmlformats.org/officeDocument/2006/relationships/queryTable" Target="../queryTables/queryTable86.xml"/><Relationship Id="rId88" Type="http://schemas.openxmlformats.org/officeDocument/2006/relationships/queryTable" Target="../queryTables/queryTable91.xml"/><Relationship Id="rId111" Type="http://schemas.openxmlformats.org/officeDocument/2006/relationships/queryTable" Target="../queryTables/queryTable114.xml"/><Relationship Id="rId132" Type="http://schemas.openxmlformats.org/officeDocument/2006/relationships/queryTable" Target="../queryTables/queryTable135.xml"/><Relationship Id="rId15" Type="http://schemas.openxmlformats.org/officeDocument/2006/relationships/queryTable" Target="../queryTables/queryTable18.xml"/><Relationship Id="rId36" Type="http://schemas.openxmlformats.org/officeDocument/2006/relationships/queryTable" Target="../queryTables/queryTable39.xml"/><Relationship Id="rId57" Type="http://schemas.openxmlformats.org/officeDocument/2006/relationships/queryTable" Target="../queryTables/queryTable60.xml"/><Relationship Id="rId106" Type="http://schemas.openxmlformats.org/officeDocument/2006/relationships/queryTable" Target="../queryTables/queryTable109.xml"/><Relationship Id="rId127" Type="http://schemas.openxmlformats.org/officeDocument/2006/relationships/queryTable" Target="../queryTables/queryTable130.xml"/><Relationship Id="rId10" Type="http://schemas.openxmlformats.org/officeDocument/2006/relationships/queryTable" Target="../queryTables/queryTable13.xml"/><Relationship Id="rId31" Type="http://schemas.openxmlformats.org/officeDocument/2006/relationships/queryTable" Target="../queryTables/queryTable34.xml"/><Relationship Id="rId52" Type="http://schemas.openxmlformats.org/officeDocument/2006/relationships/queryTable" Target="../queryTables/queryTable55.xml"/><Relationship Id="rId73" Type="http://schemas.openxmlformats.org/officeDocument/2006/relationships/queryTable" Target="../queryTables/queryTable76.xml"/><Relationship Id="rId78" Type="http://schemas.openxmlformats.org/officeDocument/2006/relationships/queryTable" Target="../queryTables/queryTable81.xml"/><Relationship Id="rId94" Type="http://schemas.openxmlformats.org/officeDocument/2006/relationships/queryTable" Target="../queryTables/queryTable97.xml"/><Relationship Id="rId99" Type="http://schemas.openxmlformats.org/officeDocument/2006/relationships/queryTable" Target="../queryTables/queryTable102.xml"/><Relationship Id="rId101" Type="http://schemas.openxmlformats.org/officeDocument/2006/relationships/queryTable" Target="../queryTables/queryTable104.xml"/><Relationship Id="rId122" Type="http://schemas.openxmlformats.org/officeDocument/2006/relationships/queryTable" Target="../queryTables/queryTable125.xml"/><Relationship Id="rId4" Type="http://schemas.openxmlformats.org/officeDocument/2006/relationships/queryTable" Target="../queryTables/queryTable7.xml"/><Relationship Id="rId9" Type="http://schemas.openxmlformats.org/officeDocument/2006/relationships/queryTable" Target="../queryTables/queryTable12.xml"/><Relationship Id="rId26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7.xml"/><Relationship Id="rId2" Type="http://schemas.openxmlformats.org/officeDocument/2006/relationships/queryTable" Target="../queryTables/queryTable136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9.xml"/><Relationship Id="rId2" Type="http://schemas.openxmlformats.org/officeDocument/2006/relationships/queryTable" Target="../queryTables/queryTable138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1.xml"/><Relationship Id="rId2" Type="http://schemas.openxmlformats.org/officeDocument/2006/relationships/queryTable" Target="../queryTables/queryTable1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14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4.xml"/><Relationship Id="rId2" Type="http://schemas.openxmlformats.org/officeDocument/2006/relationships/queryTable" Target="../queryTables/queryTable14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6250B-61E1-45B1-880C-638F9B839B5D}">
  <sheetPr codeName="Sheet46">
    <tabColor theme="1"/>
  </sheetPr>
  <dimension ref="B2:J82"/>
  <sheetViews>
    <sheetView showGridLines="0" zoomScaleNormal="100" workbookViewId="0">
      <selection activeCell="B25" sqref="B25"/>
    </sheetView>
  </sheetViews>
  <sheetFormatPr defaultRowHeight="15" x14ac:dyDescent="0.25"/>
  <cols>
    <col min="2" max="2" width="46.5703125" customWidth="1"/>
    <col min="3" max="6" width="24.5703125" customWidth="1"/>
  </cols>
  <sheetData>
    <row r="2" spans="2:9" ht="18.75" x14ac:dyDescent="0.25">
      <c r="B2" s="925" t="s">
        <v>526</v>
      </c>
      <c r="C2" s="502"/>
    </row>
    <row r="3" spans="2:9" x14ac:dyDescent="0.25">
      <c r="B3" s="923" t="s">
        <v>527</v>
      </c>
      <c r="C3" s="923"/>
    </row>
    <row r="4" spans="2:9" x14ac:dyDescent="0.25">
      <c r="B4" s="118" t="s">
        <v>519</v>
      </c>
      <c r="C4" s="930">
        <v>1</v>
      </c>
    </row>
    <row r="5" spans="2:9" x14ac:dyDescent="0.25">
      <c r="B5" s="923" t="s">
        <v>528</v>
      </c>
      <c r="C5" s="923"/>
    </row>
    <row r="6" spans="2:9" x14ac:dyDescent="0.25">
      <c r="B6" s="118" t="s">
        <v>524</v>
      </c>
      <c r="C6" s="930">
        <v>1</v>
      </c>
    </row>
    <row r="9" spans="2:9" ht="18.75" x14ac:dyDescent="0.25">
      <c r="B9" s="588" t="s">
        <v>358</v>
      </c>
      <c r="C9" s="589"/>
      <c r="D9" s="589"/>
      <c r="E9" s="589"/>
      <c r="F9" s="590"/>
    </row>
    <row r="10" spans="2:9" x14ac:dyDescent="0.25">
      <c r="B10" s="587" t="s">
        <v>360</v>
      </c>
      <c r="C10" s="931" t="s">
        <v>404</v>
      </c>
      <c r="D10" s="932"/>
      <c r="E10" s="932"/>
      <c r="F10" s="933"/>
    </row>
    <row r="11" spans="2:9" x14ac:dyDescent="0.25">
      <c r="B11" s="586" t="s">
        <v>359</v>
      </c>
      <c r="C11" s="609" t="s">
        <v>517</v>
      </c>
      <c r="D11" s="932"/>
      <c r="E11" s="932"/>
      <c r="F11" s="933"/>
    </row>
    <row r="14" spans="2:9" ht="18.75" x14ac:dyDescent="0.25">
      <c r="B14" s="588" t="s">
        <v>156</v>
      </c>
      <c r="C14" s="926"/>
      <c r="D14" s="927"/>
      <c r="E14" s="927"/>
      <c r="F14" s="927"/>
      <c r="G14" s="501"/>
      <c r="H14" s="503"/>
    </row>
    <row r="15" spans="2:9" x14ac:dyDescent="0.25">
      <c r="B15" s="305"/>
      <c r="C15" s="133" t="s">
        <v>115</v>
      </c>
      <c r="D15" s="133" t="s">
        <v>113</v>
      </c>
      <c r="E15" s="133" t="s">
        <v>386</v>
      </c>
      <c r="F15" s="133" t="s">
        <v>518</v>
      </c>
      <c r="G15" s="24"/>
      <c r="H15" s="445"/>
    </row>
    <row r="16" spans="2:9" x14ac:dyDescent="0.25">
      <c r="B16" s="118" t="str">
        <f>HOME!C8</f>
        <v>Peak Period (Std Time)</v>
      </c>
      <c r="C16" s="330" t="s">
        <v>387</v>
      </c>
      <c r="D16" s="330" t="s">
        <v>405</v>
      </c>
      <c r="E16" s="330" t="s">
        <v>101</v>
      </c>
      <c r="F16" s="330" t="s">
        <v>101</v>
      </c>
      <c r="H16" s="445"/>
      <c r="I16" s="164"/>
    </row>
    <row r="17" spans="2:9" x14ac:dyDescent="0.25">
      <c r="B17" s="118" t="str">
        <f>HOME!C9</f>
        <v>Peak Hour (Std Time)</v>
      </c>
      <c r="C17" s="330" t="s">
        <v>387</v>
      </c>
      <c r="D17" s="330" t="s">
        <v>405</v>
      </c>
      <c r="E17" s="330" t="s">
        <v>101</v>
      </c>
      <c r="F17" s="330" t="s">
        <v>101</v>
      </c>
      <c r="H17" s="445"/>
      <c r="I17" s="164"/>
    </row>
    <row r="18" spans="2:9" x14ac:dyDescent="0.25">
      <c r="B18" s="118" t="str">
        <f>HOME!C10</f>
        <v>Peak Period (sim seconds)</v>
      </c>
      <c r="C18" s="330" t="s">
        <v>362</v>
      </c>
      <c r="D18" s="330" t="s">
        <v>362</v>
      </c>
      <c r="E18" s="330" t="s">
        <v>101</v>
      </c>
      <c r="F18" s="330" t="s">
        <v>101</v>
      </c>
      <c r="G18" s="24"/>
      <c r="H18" s="445"/>
      <c r="I18" s="164"/>
    </row>
    <row r="19" spans="2:9" x14ac:dyDescent="0.25">
      <c r="B19" s="118" t="str">
        <f>HOME!C11</f>
        <v>Peak Hour (sim seconds)</v>
      </c>
      <c r="C19" s="330" t="s">
        <v>362</v>
      </c>
      <c r="D19" s="330" t="s">
        <v>362</v>
      </c>
      <c r="E19" s="330" t="s">
        <v>101</v>
      </c>
      <c r="F19" s="330" t="s">
        <v>101</v>
      </c>
      <c r="G19" s="24"/>
      <c r="H19" s="445"/>
      <c r="I19" s="164"/>
    </row>
    <row r="20" spans="2:9" x14ac:dyDescent="0.25">
      <c r="B20" s="118" t="s">
        <v>164</v>
      </c>
      <c r="C20" s="330">
        <v>3600</v>
      </c>
      <c r="D20" s="330">
        <v>3600</v>
      </c>
      <c r="E20" s="330">
        <v>3600</v>
      </c>
      <c r="F20" s="330">
        <v>3600</v>
      </c>
      <c r="G20" s="24"/>
      <c r="H20" s="445"/>
      <c r="I20" s="164"/>
    </row>
    <row r="21" spans="2:9" x14ac:dyDescent="0.25">
      <c r="B21" s="118" t="s">
        <v>166</v>
      </c>
      <c r="C21" s="330">
        <v>7200</v>
      </c>
      <c r="D21" s="330">
        <v>7200</v>
      </c>
      <c r="E21" s="330">
        <v>7200</v>
      </c>
      <c r="F21" s="330">
        <v>7200</v>
      </c>
      <c r="H21" s="445"/>
    </row>
    <row r="22" spans="2:9" x14ac:dyDescent="0.25">
      <c r="B22" s="118" t="s">
        <v>163</v>
      </c>
      <c r="C22" s="330">
        <v>900</v>
      </c>
      <c r="D22" s="330">
        <v>900</v>
      </c>
      <c r="E22" s="330">
        <v>900</v>
      </c>
      <c r="F22" s="330">
        <v>900</v>
      </c>
      <c r="G22" s="914" t="s">
        <v>159</v>
      </c>
    </row>
    <row r="23" spans="2:9" x14ac:dyDescent="0.25">
      <c r="B23" s="118" t="s">
        <v>165</v>
      </c>
      <c r="C23" s="183">
        <f>(C21-C20)/C22</f>
        <v>4</v>
      </c>
      <c r="D23" s="183">
        <f>(D21-D20)/D22</f>
        <v>4</v>
      </c>
      <c r="E23" s="183">
        <f>(E21-E20)/E22</f>
        <v>4</v>
      </c>
      <c r="F23" s="183">
        <f>(F21-F20)/F22</f>
        <v>4</v>
      </c>
      <c r="G23" s="914" t="s">
        <v>158</v>
      </c>
    </row>
    <row r="24" spans="2:9" x14ac:dyDescent="0.25">
      <c r="C24" s="95"/>
      <c r="F24" s="611"/>
      <c r="G24" s="24"/>
      <c r="H24" s="445"/>
    </row>
    <row r="26" spans="2:9" ht="18.75" x14ac:dyDescent="0.25">
      <c r="B26" s="928" t="s">
        <v>171</v>
      </c>
      <c r="C26" s="928" t="s">
        <v>529</v>
      </c>
      <c r="D26" s="934"/>
      <c r="E26" s="934"/>
      <c r="F26" s="935"/>
    </row>
    <row r="27" spans="2:9" x14ac:dyDescent="0.25">
      <c r="B27" s="330" t="s">
        <v>172</v>
      </c>
      <c r="C27" s="936" t="s">
        <v>474</v>
      </c>
      <c r="D27" s="932"/>
      <c r="E27" s="932"/>
      <c r="F27" s="933"/>
    </row>
    <row r="28" spans="2:9" x14ac:dyDescent="0.25">
      <c r="B28" s="330" t="s">
        <v>173</v>
      </c>
      <c r="C28" s="936"/>
      <c r="D28" s="932"/>
      <c r="E28" s="932"/>
      <c r="F28" s="933"/>
    </row>
    <row r="29" spans="2:9" x14ac:dyDescent="0.25">
      <c r="B29" s="330" t="s">
        <v>392</v>
      </c>
      <c r="C29" s="936"/>
      <c r="D29" s="932"/>
      <c r="E29" s="932"/>
      <c r="F29" s="933"/>
    </row>
    <row r="30" spans="2:9" x14ac:dyDescent="0.25">
      <c r="B30" s="330" t="s">
        <v>393</v>
      </c>
      <c r="C30" s="936"/>
      <c r="D30" s="932"/>
      <c r="E30" s="932"/>
      <c r="F30" s="933"/>
      <c r="I30" s="164"/>
    </row>
    <row r="31" spans="2:9" x14ac:dyDescent="0.25">
      <c r="B31" s="330" t="s">
        <v>394</v>
      </c>
      <c r="C31" s="936"/>
      <c r="D31" s="932"/>
      <c r="E31" s="932"/>
      <c r="F31" s="933"/>
    </row>
    <row r="32" spans="2:9" x14ac:dyDescent="0.25">
      <c r="B32" s="330" t="s">
        <v>395</v>
      </c>
      <c r="C32" s="936"/>
      <c r="D32" s="932"/>
      <c r="E32" s="932"/>
      <c r="F32" s="933"/>
    </row>
    <row r="33" spans="2:6" x14ac:dyDescent="0.25">
      <c r="B33" s="330" t="s">
        <v>396</v>
      </c>
      <c r="C33" s="936"/>
      <c r="D33" s="932"/>
      <c r="E33" s="932"/>
      <c r="F33" s="933"/>
    </row>
    <row r="34" spans="2:6" x14ac:dyDescent="0.25">
      <c r="B34" s="330" t="s">
        <v>397</v>
      </c>
      <c r="C34" s="936"/>
      <c r="D34" s="932"/>
      <c r="E34" s="932"/>
      <c r="F34" s="933"/>
    </row>
    <row r="35" spans="2:6" x14ac:dyDescent="0.25">
      <c r="B35" s="330" t="s">
        <v>398</v>
      </c>
      <c r="C35" s="936"/>
      <c r="D35" s="932"/>
      <c r="E35" s="932"/>
      <c r="F35" s="933"/>
    </row>
    <row r="36" spans="2:6" x14ac:dyDescent="0.25">
      <c r="B36" s="330" t="s">
        <v>399</v>
      </c>
      <c r="C36" s="936"/>
      <c r="D36" s="932"/>
      <c r="E36" s="932"/>
      <c r="F36" s="933"/>
    </row>
    <row r="37" spans="2:6" x14ac:dyDescent="0.25">
      <c r="B37" s="330" t="s">
        <v>400</v>
      </c>
      <c r="C37" s="936"/>
      <c r="D37" s="932"/>
      <c r="E37" s="932"/>
      <c r="F37" s="933"/>
    </row>
    <row r="38" spans="2:6" x14ac:dyDescent="0.25">
      <c r="B38" s="929" t="s">
        <v>401</v>
      </c>
      <c r="C38" s="936"/>
      <c r="D38" s="932"/>
      <c r="E38" s="932"/>
      <c r="F38" s="933"/>
    </row>
    <row r="39" spans="2:6" x14ac:dyDescent="0.25">
      <c r="B39" s="330" t="s">
        <v>402</v>
      </c>
      <c r="C39" s="936"/>
      <c r="D39" s="932"/>
      <c r="E39" s="932"/>
      <c r="F39" s="933"/>
    </row>
    <row r="40" spans="2:6" x14ac:dyDescent="0.25">
      <c r="B40" s="330" t="s">
        <v>403</v>
      </c>
      <c r="C40" s="936"/>
      <c r="D40" s="932"/>
      <c r="E40" s="932"/>
      <c r="F40" s="933"/>
    </row>
    <row r="41" spans="2:6" x14ac:dyDescent="0.25">
      <c r="B41" s="330" t="s">
        <v>282</v>
      </c>
      <c r="C41" s="936"/>
      <c r="D41" s="932"/>
      <c r="E41" s="932"/>
      <c r="F41" s="933"/>
    </row>
    <row r="42" spans="2:6" x14ac:dyDescent="0.25">
      <c r="B42" s="330" t="s">
        <v>282</v>
      </c>
      <c r="C42" s="936"/>
      <c r="D42" s="932"/>
      <c r="E42" s="932"/>
      <c r="F42" s="933"/>
    </row>
    <row r="43" spans="2:6" x14ac:dyDescent="0.25">
      <c r="B43" s="330" t="s">
        <v>282</v>
      </c>
      <c r="C43" s="936"/>
      <c r="D43" s="932"/>
      <c r="E43" s="932"/>
      <c r="F43" s="933"/>
    </row>
    <row r="44" spans="2:6" x14ac:dyDescent="0.25">
      <c r="B44" s="330" t="s">
        <v>282</v>
      </c>
      <c r="C44" s="936"/>
      <c r="D44" s="932"/>
      <c r="E44" s="932"/>
      <c r="F44" s="933"/>
    </row>
    <row r="45" spans="2:6" x14ac:dyDescent="0.25">
      <c r="B45" s="330" t="s">
        <v>282</v>
      </c>
      <c r="C45" s="936"/>
      <c r="D45" s="932"/>
      <c r="E45" s="932"/>
      <c r="F45" s="933"/>
    </row>
    <row r="46" spans="2:6" x14ac:dyDescent="0.25">
      <c r="B46" s="330" t="s">
        <v>282</v>
      </c>
      <c r="C46" s="936"/>
      <c r="D46" s="932"/>
      <c r="E46" s="932"/>
      <c r="F46" s="933"/>
    </row>
    <row r="47" spans="2:6" x14ac:dyDescent="0.25">
      <c r="C47" s="164"/>
    </row>
    <row r="49" spans="2:10" x14ac:dyDescent="0.25">
      <c r="B49" s="24"/>
      <c r="C49" s="350"/>
      <c r="E49" s="95"/>
      <c r="G49" s="24"/>
      <c r="H49" s="611"/>
      <c r="I49" s="24"/>
      <c r="J49" s="24"/>
    </row>
    <row r="50" spans="2:10" x14ac:dyDescent="0.25">
      <c r="B50" s="21"/>
      <c r="C50" s="500"/>
      <c r="I50" s="21"/>
      <c r="J50" s="21"/>
    </row>
    <row r="51" spans="2:10" x14ac:dyDescent="0.25">
      <c r="B51" s="24"/>
      <c r="C51" s="350"/>
      <c r="J51" s="24"/>
    </row>
    <row r="52" spans="2:10" x14ac:dyDescent="0.25">
      <c r="B52" s="24"/>
      <c r="C52" s="351"/>
    </row>
    <row r="53" spans="2:10" x14ac:dyDescent="0.25">
      <c r="B53" s="24"/>
      <c r="C53" s="350"/>
    </row>
    <row r="54" spans="2:10" x14ac:dyDescent="0.25">
      <c r="B54" s="24"/>
      <c r="C54" s="350"/>
    </row>
    <row r="55" spans="2:10" x14ac:dyDescent="0.25">
      <c r="B55" s="24"/>
      <c r="C55" s="350"/>
    </row>
    <row r="56" spans="2:10" x14ac:dyDescent="0.25">
      <c r="B56" s="24"/>
      <c r="C56" s="350"/>
    </row>
    <row r="57" spans="2:10" x14ac:dyDescent="0.25">
      <c r="B57" s="24"/>
      <c r="C57" s="350"/>
    </row>
    <row r="58" spans="2:10" x14ac:dyDescent="0.25">
      <c r="B58" s="24"/>
      <c r="C58" s="350"/>
    </row>
    <row r="59" spans="2:10" x14ac:dyDescent="0.25">
      <c r="B59" s="24"/>
      <c r="C59" s="350"/>
    </row>
    <row r="60" spans="2:10" x14ac:dyDescent="0.25">
      <c r="B60" s="24"/>
      <c r="C60" s="350"/>
    </row>
    <row r="61" spans="2:10" x14ac:dyDescent="0.25">
      <c r="B61" s="24"/>
      <c r="C61" s="350"/>
    </row>
    <row r="62" spans="2:10" x14ac:dyDescent="0.25">
      <c r="B62" s="24"/>
      <c r="C62" s="350"/>
    </row>
    <row r="63" spans="2:10" x14ac:dyDescent="0.25">
      <c r="B63" s="24"/>
      <c r="C63" s="350"/>
    </row>
    <row r="64" spans="2:10" x14ac:dyDescent="0.25">
      <c r="B64" s="24"/>
      <c r="C64" s="350"/>
    </row>
    <row r="65" spans="2:8" x14ac:dyDescent="0.25">
      <c r="B65" s="24"/>
      <c r="C65" s="350"/>
    </row>
    <row r="66" spans="2:8" x14ac:dyDescent="0.25">
      <c r="B66" s="24"/>
      <c r="C66" s="350"/>
    </row>
    <row r="67" spans="2:8" x14ac:dyDescent="0.25">
      <c r="B67" s="24"/>
      <c r="C67" s="350"/>
    </row>
    <row r="68" spans="2:8" x14ac:dyDescent="0.25">
      <c r="B68" s="24"/>
      <c r="C68" s="350"/>
    </row>
    <row r="69" spans="2:8" x14ac:dyDescent="0.25">
      <c r="B69" s="24"/>
      <c r="C69" s="350"/>
    </row>
    <row r="70" spans="2:8" x14ac:dyDescent="0.25">
      <c r="B70" s="24"/>
      <c r="C70" s="350"/>
    </row>
    <row r="71" spans="2:8" x14ac:dyDescent="0.25">
      <c r="B71" s="24"/>
      <c r="C71" s="350"/>
    </row>
    <row r="72" spans="2:8" x14ac:dyDescent="0.25">
      <c r="B72" s="24"/>
      <c r="C72" s="350"/>
    </row>
    <row r="73" spans="2:8" x14ac:dyDescent="0.25">
      <c r="B73" s="24"/>
      <c r="C73" s="350"/>
    </row>
    <row r="74" spans="2:8" x14ac:dyDescent="0.25">
      <c r="B74" s="24"/>
      <c r="C74" s="350"/>
    </row>
    <row r="75" spans="2:8" x14ac:dyDescent="0.25">
      <c r="B75" s="24"/>
      <c r="C75" s="350"/>
    </row>
    <row r="79" spans="2:8" x14ac:dyDescent="0.25">
      <c r="H79" s="611"/>
    </row>
    <row r="80" spans="2:8" x14ac:dyDescent="0.25">
      <c r="H80" s="611"/>
    </row>
    <row r="81" spans="8:8" x14ac:dyDescent="0.25">
      <c r="H81" s="611"/>
    </row>
    <row r="82" spans="8:8" x14ac:dyDescent="0.25">
      <c r="H82" s="611"/>
    </row>
  </sheetData>
  <mergeCells count="2">
    <mergeCell ref="B5:C5"/>
    <mergeCell ref="B3:C3"/>
  </mergeCells>
  <dataValidations count="2">
    <dataValidation type="custom" allowBlank="1" showInputMessage="1" showErrorMessage="1" errorTitle="Value must be greater than 1" promptTitle="Insert Number of Intersections" prompt="Must be greater than 1" sqref="C4" xr:uid="{19A1B302-150F-4144-8D68-CB26F6393019}">
      <formula1>C4&gt;=1</formula1>
    </dataValidation>
    <dataValidation type="custom" allowBlank="1" showInputMessage="1" showErrorMessage="1" errorTitle="Value must be greater than 1" promptTitle="Number of Travel Time Routes" prompt="Must be greater than 1_x000a_Note - multiple TT segments may make up one route" sqref="C6" xr:uid="{AB1B10BC-3C2C-4CA5-B421-9170CF0B21C4}">
      <formula1>C6&gt;=1</formula1>
    </dataValidation>
  </dataValidations>
  <hyperlinks>
    <hyperlink ref="C11" r:id="rId1" xr:uid="{E60C1F20-9B76-4C38-B544-EC9CE165E475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1"/>
  </sheetPr>
  <dimension ref="A1:S139"/>
  <sheetViews>
    <sheetView topLeftCell="A28" zoomScale="85" zoomScaleNormal="85" workbookViewId="0">
      <selection activeCell="C69" sqref="C69"/>
    </sheetView>
  </sheetViews>
  <sheetFormatPr defaultColWidth="8.85546875" defaultRowHeight="15" x14ac:dyDescent="0.25"/>
  <cols>
    <col min="1" max="1" width="7.140625" style="566" customWidth="1"/>
    <col min="2" max="2" width="6.7109375" style="565" customWidth="1"/>
    <col min="3" max="3" width="53.5703125" style="565" customWidth="1"/>
    <col min="4" max="5" width="24.42578125" style="565" customWidth="1"/>
    <col min="6" max="8" width="23.85546875" style="565" hidden="1" customWidth="1"/>
    <col min="9" max="9" width="78.7109375" style="565" customWidth="1"/>
    <col min="10" max="10" width="7.140625" style="565" customWidth="1"/>
    <col min="11" max="11" width="48" style="565" customWidth="1"/>
    <col min="12" max="16" width="9.42578125" style="565" customWidth="1"/>
    <col min="17" max="17" width="8.85546875" style="565" customWidth="1"/>
    <col min="18" max="24" width="9.140625" style="565" customWidth="1"/>
    <col min="25" max="16384" width="8.85546875" style="565"/>
  </cols>
  <sheetData>
    <row r="1" spans="1:19" s="566" customFormat="1" ht="108.75" customHeight="1" x14ac:dyDescent="0.25">
      <c r="A1" s="670"/>
      <c r="F1" s="566" t="s">
        <v>176</v>
      </c>
      <c r="G1" s="566" t="s">
        <v>176</v>
      </c>
      <c r="H1" s="566" t="s">
        <v>176</v>
      </c>
      <c r="J1" s="565"/>
      <c r="K1" s="565"/>
      <c r="L1" s="565"/>
      <c r="M1" s="565"/>
      <c r="N1" s="565"/>
      <c r="O1" s="565"/>
      <c r="P1" s="565"/>
      <c r="Q1" s="565"/>
      <c r="R1" s="565"/>
      <c r="S1" s="565"/>
    </row>
    <row r="2" spans="1:19" s="566" customFormat="1" ht="16.5" customHeight="1" x14ac:dyDescent="0.25">
      <c r="A2" s="670"/>
      <c r="J2" s="565"/>
      <c r="K2" s="565"/>
      <c r="L2" s="565"/>
      <c r="M2" s="565"/>
      <c r="N2" s="565"/>
      <c r="O2" s="565"/>
      <c r="P2" s="565"/>
      <c r="Q2" s="565"/>
      <c r="R2" s="565"/>
      <c r="S2" s="565"/>
    </row>
    <row r="3" spans="1:19" s="99" customFormat="1" ht="27" customHeight="1" x14ac:dyDescent="0.25">
      <c r="A3" s="682"/>
      <c r="B3" s="677" t="s">
        <v>530</v>
      </c>
      <c r="C3" s="673"/>
      <c r="D3" s="673"/>
      <c r="E3" s="673"/>
      <c r="F3" s="673"/>
      <c r="G3" s="673"/>
      <c r="H3" s="673"/>
      <c r="I3" s="678"/>
    </row>
    <row r="4" spans="1:19" x14ac:dyDescent="0.25">
      <c r="B4" s="937"/>
      <c r="C4" s="579"/>
      <c r="D4" s="579"/>
      <c r="E4" s="579"/>
      <c r="F4" s="579"/>
      <c r="G4" s="579"/>
      <c r="H4" s="579"/>
      <c r="I4" s="580"/>
    </row>
    <row r="5" spans="1:19" s="566" customFormat="1" ht="16.5" customHeight="1" x14ac:dyDescent="0.25">
      <c r="A5" s="670"/>
      <c r="B5" s="938"/>
      <c r="C5" s="502" t="s">
        <v>344</v>
      </c>
      <c r="D5" s="502"/>
      <c r="E5" s="698"/>
      <c r="F5" s="698"/>
      <c r="G5" s="698"/>
      <c r="H5" s="698"/>
      <c r="I5" s="939"/>
      <c r="J5" s="565"/>
      <c r="K5" s="565"/>
      <c r="L5" s="565"/>
      <c r="M5" s="565"/>
      <c r="N5" s="565"/>
      <c r="O5" s="565"/>
      <c r="P5" s="565"/>
      <c r="Q5" s="565"/>
      <c r="R5" s="565"/>
      <c r="S5" s="565"/>
    </row>
    <row r="6" spans="1:19" s="566" customFormat="1" ht="16.5" customHeight="1" x14ac:dyDescent="0.25">
      <c r="A6" s="670"/>
      <c r="B6" s="938"/>
      <c r="C6" s="118" t="s">
        <v>170</v>
      </c>
      <c r="D6" s="499" t="s">
        <v>395</v>
      </c>
      <c r="E6" s="698"/>
      <c r="F6" s="698"/>
      <c r="G6" s="698"/>
      <c r="H6" s="698"/>
      <c r="I6" s="939"/>
      <c r="J6" s="565"/>
      <c r="K6" s="565"/>
      <c r="L6" s="565"/>
      <c r="M6" s="565"/>
      <c r="N6" s="565"/>
      <c r="O6" s="565"/>
      <c r="P6" s="565"/>
      <c r="Q6" s="565"/>
      <c r="R6" s="565"/>
      <c r="S6" s="565"/>
    </row>
    <row r="7" spans="1:19" s="566" customFormat="1" ht="16.5" customHeight="1" x14ac:dyDescent="0.25">
      <c r="A7" s="670"/>
      <c r="B7" s="938"/>
      <c r="C7" s="118" t="s">
        <v>95</v>
      </c>
      <c r="D7" s="132" t="str">
        <f>IF(ISNUMBER(SEARCH("AM", D6)),"AM", IF(ISNUMBER(SEARCH("PM", D6)), "PM", "SAT"))</f>
        <v>PM</v>
      </c>
      <c r="E7" s="698"/>
      <c r="F7" s="698"/>
      <c r="G7" s="698"/>
      <c r="H7" s="698"/>
      <c r="I7" s="939"/>
      <c r="J7" s="565"/>
      <c r="K7" s="565"/>
      <c r="L7" s="565"/>
      <c r="M7" s="565"/>
      <c r="N7" s="565"/>
      <c r="O7" s="565"/>
      <c r="P7" s="565"/>
      <c r="Q7" s="565"/>
      <c r="R7" s="565"/>
      <c r="S7" s="565"/>
    </row>
    <row r="8" spans="1:19" s="566" customFormat="1" ht="16.5" customHeight="1" x14ac:dyDescent="0.25">
      <c r="A8" s="670"/>
      <c r="B8" s="938"/>
      <c r="C8" s="118" t="s">
        <v>342</v>
      </c>
      <c r="D8" s="132" t="str">
        <f>IF(tod="AM",'Initial Setup'!C16,IF(tod="PM",'Initial Setup'!D16,'Initial Setup'!E16))</f>
        <v>4:30PM - 5:30PM</v>
      </c>
      <c r="E8" s="698"/>
      <c r="F8" s="698"/>
      <c r="G8" s="698"/>
      <c r="H8" s="698"/>
      <c r="I8" s="939"/>
      <c r="J8" s="565"/>
      <c r="K8" s="565"/>
      <c r="L8" s="565"/>
      <c r="M8" s="565"/>
      <c r="N8" s="565"/>
      <c r="O8" s="565"/>
      <c r="P8" s="565"/>
      <c r="Q8" s="565"/>
      <c r="R8" s="565"/>
      <c r="S8" s="565"/>
    </row>
    <row r="9" spans="1:19" s="566" customFormat="1" ht="16.5" customHeight="1" x14ac:dyDescent="0.25">
      <c r="A9" s="670"/>
      <c r="B9" s="938"/>
      <c r="C9" s="118" t="s">
        <v>343</v>
      </c>
      <c r="D9" s="132" t="str">
        <f>IF(tod="AM",'Initial Setup'!C17,IF(tod="PM",'Initial Setup'!D17,'Initial Setup'!E17))</f>
        <v>4:30PM - 5:30PM</v>
      </c>
      <c r="E9" s="698"/>
      <c r="F9" s="698"/>
      <c r="G9" s="698"/>
      <c r="H9" s="698"/>
      <c r="I9" s="939"/>
      <c r="J9" s="565"/>
      <c r="K9" s="565"/>
      <c r="L9" s="565"/>
      <c r="M9" s="565"/>
      <c r="N9" s="565"/>
      <c r="O9" s="565"/>
      <c r="P9" s="565"/>
      <c r="Q9" s="565"/>
      <c r="R9" s="565"/>
      <c r="S9" s="565"/>
    </row>
    <row r="10" spans="1:19" s="566" customFormat="1" ht="16.5" customHeight="1" x14ac:dyDescent="0.25">
      <c r="A10" s="670"/>
      <c r="B10" s="938"/>
      <c r="C10" s="118" t="s">
        <v>150</v>
      </c>
      <c r="D10" s="132" t="str">
        <f>IF(tod="AM",'Initial Setup'!C18,IF(tod="PM",'Initial Setup'!D18,'Initial Setup'!E18))</f>
        <v>3600-7200</v>
      </c>
      <c r="E10" s="698"/>
      <c r="F10" s="698"/>
      <c r="G10" s="698"/>
      <c r="H10" s="698"/>
      <c r="I10" s="939"/>
      <c r="J10" s="565"/>
      <c r="K10" s="565"/>
      <c r="L10" s="565"/>
      <c r="M10" s="565"/>
      <c r="N10" s="565"/>
      <c r="O10" s="565"/>
      <c r="P10" s="565"/>
      <c r="Q10" s="565"/>
      <c r="R10" s="565"/>
      <c r="S10" s="565"/>
    </row>
    <row r="11" spans="1:19" s="566" customFormat="1" ht="16.5" customHeight="1" x14ac:dyDescent="0.25">
      <c r="A11" s="670"/>
      <c r="B11" s="938"/>
      <c r="C11" s="118" t="s">
        <v>151</v>
      </c>
      <c r="D11" s="132" t="str">
        <f>IF(tod="AM",'Initial Setup'!C19,IF(tod="PM",'Initial Setup'!D19,'Initial Setup'!E19))</f>
        <v>3600-7200</v>
      </c>
      <c r="E11" s="698"/>
      <c r="F11" s="698"/>
      <c r="G11" s="698"/>
      <c r="H11" s="698"/>
      <c r="I11" s="939"/>
      <c r="J11" s="565"/>
      <c r="K11" s="565"/>
      <c r="L11" s="565"/>
      <c r="M11" s="565"/>
      <c r="N11" s="565"/>
      <c r="O11" s="565"/>
      <c r="P11" s="565"/>
      <c r="Q11" s="565"/>
      <c r="R11" s="565"/>
      <c r="S11" s="565"/>
    </row>
    <row r="12" spans="1:19" s="566" customFormat="1" ht="16.5" customHeight="1" x14ac:dyDescent="0.25">
      <c r="A12" s="670"/>
      <c r="B12" s="938"/>
      <c r="C12" s="118" t="s">
        <v>94</v>
      </c>
      <c r="D12" s="781">
        <f>MAX('VISSIM Network Perf Outputs'!$A$1:$A$400)</f>
        <v>0</v>
      </c>
      <c r="E12" s="698"/>
      <c r="F12" s="698"/>
      <c r="G12" s="698"/>
      <c r="H12" s="698"/>
      <c r="I12" s="939"/>
      <c r="J12" s="565"/>
      <c r="K12" s="565"/>
      <c r="L12" s="565"/>
      <c r="M12" s="565"/>
      <c r="N12" s="565"/>
      <c r="O12" s="565"/>
      <c r="P12" s="565"/>
      <c r="Q12" s="565"/>
      <c r="R12" s="565"/>
      <c r="S12" s="565"/>
    </row>
    <row r="13" spans="1:19" s="566" customFormat="1" ht="16.5" customHeight="1" x14ac:dyDescent="0.25">
      <c r="A13" s="670"/>
      <c r="B13" s="938"/>
      <c r="C13" s="118" t="str">
        <f>'Initial Setup'!B20</f>
        <v>Travel Time Analysis: Start Time (sim sec)</v>
      </c>
      <c r="D13" s="132">
        <f>IF(tod="AM",'Initial Setup'!C20,IF(tod="PM",'Initial Setup'!D20,'Initial Setup'!E20))</f>
        <v>3600</v>
      </c>
      <c r="E13" s="698"/>
      <c r="F13" s="698"/>
      <c r="G13" s="698"/>
      <c r="H13" s="698"/>
      <c r="I13" s="939"/>
      <c r="J13" s="565"/>
      <c r="K13" s="565"/>
      <c r="L13" s="565"/>
      <c r="M13" s="565"/>
      <c r="N13" s="565"/>
      <c r="O13" s="565"/>
      <c r="P13" s="565"/>
      <c r="Q13" s="565"/>
      <c r="R13" s="565"/>
      <c r="S13" s="565"/>
    </row>
    <row r="14" spans="1:19" s="566" customFormat="1" ht="16.5" customHeight="1" x14ac:dyDescent="0.25">
      <c r="A14" s="670"/>
      <c r="B14" s="938"/>
      <c r="C14" s="118" t="str">
        <f>'Initial Setup'!B22</f>
        <v>Travel Time Analysis: Period Length (sim sec)</v>
      </c>
      <c r="D14" s="132">
        <f>IF(tod="AM",'Initial Setup'!C22,IF(tod="PM",'Initial Setup'!D22,'Initial Setup'!E22))</f>
        <v>900</v>
      </c>
      <c r="E14" s="698"/>
      <c r="F14" s="698"/>
      <c r="G14" s="698"/>
      <c r="H14" s="698"/>
      <c r="I14" s="939"/>
      <c r="J14" s="565"/>
      <c r="K14" s="565"/>
      <c r="L14" s="565"/>
      <c r="M14" s="565"/>
      <c r="N14" s="565"/>
      <c r="O14" s="565"/>
      <c r="P14" s="565"/>
      <c r="Q14" s="565"/>
      <c r="R14" s="565"/>
      <c r="S14" s="565"/>
    </row>
    <row r="15" spans="1:19" s="566" customFormat="1" ht="16.5" customHeight="1" x14ac:dyDescent="0.25">
      <c r="A15" s="670"/>
      <c r="B15" s="938"/>
      <c r="C15" s="118" t="str">
        <f>'Initial Setup'!B23</f>
        <v>Travel Time Analysis: # periods</v>
      </c>
      <c r="D15" s="132">
        <f>IF(tod="AM",'Initial Setup'!C23,IF(tod="PM",'Initial Setup'!D23,'Initial Setup'!E23))</f>
        <v>4</v>
      </c>
      <c r="E15" s="698"/>
      <c r="F15" s="698"/>
      <c r="G15" s="698"/>
      <c r="H15" s="698"/>
      <c r="I15" s="939"/>
      <c r="J15" s="565"/>
      <c r="K15" s="565"/>
      <c r="L15" s="565"/>
      <c r="M15" s="565"/>
      <c r="N15" s="565"/>
      <c r="O15" s="565"/>
      <c r="P15" s="565"/>
      <c r="Q15" s="565"/>
      <c r="R15" s="565"/>
      <c r="S15" s="565"/>
    </row>
    <row r="16" spans="1:19" s="566" customFormat="1" ht="16.5" customHeight="1" x14ac:dyDescent="0.25">
      <c r="A16" s="670"/>
      <c r="B16" s="938"/>
      <c r="C16" s="924"/>
      <c r="D16" s="444"/>
      <c r="E16" s="698"/>
      <c r="F16" s="698"/>
      <c r="G16" s="698"/>
      <c r="H16" s="698"/>
      <c r="I16" s="939"/>
      <c r="J16" s="565"/>
      <c r="K16" s="565"/>
      <c r="L16" s="565"/>
      <c r="M16" s="565"/>
      <c r="N16" s="565"/>
      <c r="O16" s="565"/>
      <c r="P16" s="565"/>
      <c r="Q16" s="565"/>
      <c r="R16" s="565"/>
      <c r="S16" s="565"/>
    </row>
    <row r="17" spans="1:19" s="566" customFormat="1" ht="16.5" customHeight="1" x14ac:dyDescent="0.25">
      <c r="A17" s="670"/>
      <c r="B17" s="938"/>
      <c r="C17" s="950" t="s">
        <v>534</v>
      </c>
      <c r="D17" s="589"/>
      <c r="E17" s="943"/>
      <c r="F17" s="943"/>
      <c r="G17" s="943"/>
      <c r="H17" s="943"/>
      <c r="I17" s="944"/>
      <c r="J17" s="565"/>
      <c r="K17" s="565"/>
      <c r="L17" s="565"/>
      <c r="M17" s="565"/>
      <c r="N17" s="565"/>
      <c r="O17" s="565"/>
      <c r="P17" s="565"/>
      <c r="Q17" s="565"/>
      <c r="R17" s="565"/>
      <c r="S17" s="565"/>
    </row>
    <row r="18" spans="1:19" s="566" customFormat="1" ht="16.5" customHeight="1" x14ac:dyDescent="0.25">
      <c r="A18" s="670"/>
      <c r="B18" s="938"/>
      <c r="C18" s="945" t="s">
        <v>252</v>
      </c>
      <c r="D18" s="951" t="str">
        <f ca="1">SUBSTITUTE(LEFT(CELL("filename",A1),FIND("]",CELL("filename",A1))-1),"[","")</f>
        <v>C:\Users\Britton.Hammit\Documents\GitHub\VISSIM-File-Structure\_MOE Spreadsheet\R50_NCR_MOE_template_testing.xlsm</v>
      </c>
      <c r="E18" s="947"/>
      <c r="F18" s="947"/>
      <c r="G18" s="947"/>
      <c r="H18" s="947"/>
      <c r="I18" s="948"/>
      <c r="J18" s="565"/>
      <c r="K18" s="565"/>
      <c r="L18" s="565"/>
      <c r="M18" s="565"/>
      <c r="N18" s="565"/>
      <c r="O18" s="565"/>
      <c r="P18" s="565"/>
      <c r="Q18" s="565"/>
      <c r="R18" s="565"/>
      <c r="S18" s="565"/>
    </row>
    <row r="19" spans="1:19" s="566" customFormat="1" ht="16.5" customHeight="1" x14ac:dyDescent="0.25">
      <c r="A19" s="670"/>
      <c r="B19" s="938"/>
      <c r="C19" s="945" t="s">
        <v>532</v>
      </c>
      <c r="D19" s="951" t="str">
        <f>'[1]Veh Counts'!$B$2</f>
        <v>K:\NVA_Vissim\R50_NCR\Vissim\_Volumes\NCR_TMC_Vol_Bal_2050_NB_PM.xlsm</v>
      </c>
      <c r="E19" s="947"/>
      <c r="F19" s="947"/>
      <c r="G19" s="947"/>
      <c r="H19" s="947"/>
      <c r="I19" s="948"/>
      <c r="J19" s="565"/>
      <c r="K19" s="565"/>
      <c r="L19" s="565"/>
      <c r="M19" s="565"/>
      <c r="N19" s="565"/>
      <c r="O19" s="565"/>
      <c r="P19" s="565"/>
      <c r="Q19" s="565"/>
      <c r="R19" s="565"/>
      <c r="S19" s="565"/>
    </row>
    <row r="20" spans="1:19" s="566" customFormat="1" ht="16.5" customHeight="1" x14ac:dyDescent="0.25">
      <c r="A20" s="670"/>
      <c r="B20" s="938"/>
      <c r="C20" s="945" t="s">
        <v>531</v>
      </c>
      <c r="D20" s="946"/>
      <c r="E20" s="947"/>
      <c r="F20" s="947"/>
      <c r="G20" s="947"/>
      <c r="H20" s="947"/>
      <c r="I20" s="948"/>
      <c r="J20" s="565"/>
      <c r="K20" s="565"/>
      <c r="L20" s="565"/>
      <c r="M20" s="565"/>
      <c r="N20" s="565"/>
      <c r="O20" s="565"/>
      <c r="P20" s="565"/>
      <c r="Q20" s="565"/>
      <c r="R20" s="565"/>
      <c r="S20" s="565"/>
    </row>
    <row r="21" spans="1:19" s="566" customFormat="1" ht="16.5" customHeight="1" x14ac:dyDescent="0.25">
      <c r="A21" s="670"/>
      <c r="B21" s="938"/>
      <c r="C21" s="945" t="s">
        <v>533</v>
      </c>
      <c r="D21" s="946"/>
      <c r="E21" s="947"/>
      <c r="F21" s="947"/>
      <c r="G21" s="947"/>
      <c r="H21" s="947"/>
      <c r="I21" s="948"/>
      <c r="J21" s="565"/>
      <c r="K21" s="565"/>
      <c r="L21" s="565"/>
      <c r="M21" s="565"/>
      <c r="N21" s="565"/>
      <c r="O21" s="565"/>
      <c r="P21" s="565"/>
      <c r="Q21" s="565"/>
      <c r="R21" s="565"/>
      <c r="S21" s="565"/>
    </row>
    <row r="22" spans="1:19" s="566" customFormat="1" ht="16.5" customHeight="1" x14ac:dyDescent="0.25">
      <c r="A22" s="670"/>
      <c r="B22" s="940"/>
      <c r="C22" s="941"/>
      <c r="D22" s="698"/>
      <c r="E22" s="941"/>
      <c r="F22" s="941"/>
      <c r="G22" s="941"/>
      <c r="H22" s="941"/>
      <c r="I22" s="942"/>
      <c r="J22" s="565"/>
      <c r="K22" s="565"/>
      <c r="L22" s="565"/>
      <c r="M22" s="565"/>
      <c r="N22" s="565"/>
      <c r="O22" s="565"/>
      <c r="P22" s="565"/>
      <c r="Q22" s="565"/>
      <c r="R22" s="565"/>
      <c r="S22" s="565"/>
    </row>
    <row r="23" spans="1:19" s="99" customFormat="1" ht="27" customHeight="1" x14ac:dyDescent="0.25">
      <c r="A23" s="682"/>
      <c r="B23" s="677" t="s">
        <v>289</v>
      </c>
      <c r="C23" s="673"/>
      <c r="D23" s="949"/>
      <c r="E23" s="673"/>
      <c r="F23" s="673"/>
      <c r="G23" s="673"/>
      <c r="H23" s="673"/>
      <c r="I23" s="678"/>
    </row>
    <row r="24" spans="1:19" x14ac:dyDescent="0.25">
      <c r="B24" s="570"/>
      <c r="C24" s="567"/>
      <c r="D24" s="567"/>
      <c r="E24" s="567"/>
      <c r="F24" s="567"/>
      <c r="G24" s="567"/>
      <c r="H24" s="567"/>
      <c r="I24" s="569"/>
    </row>
    <row r="25" spans="1:19" x14ac:dyDescent="0.25">
      <c r="B25" s="684" t="s">
        <v>39</v>
      </c>
      <c r="C25" s="583" t="s">
        <v>121</v>
      </c>
      <c r="D25" s="571" t="s">
        <v>119</v>
      </c>
      <c r="E25" s="571"/>
      <c r="F25" s="571" t="s">
        <v>307</v>
      </c>
      <c r="G25" s="571"/>
      <c r="H25" s="571"/>
      <c r="I25" s="569"/>
    </row>
    <row r="26" spans="1:19" ht="15" customHeight="1" x14ac:dyDescent="0.25">
      <c r="B26" s="584">
        <v>1</v>
      </c>
      <c r="C26" s="567" t="s">
        <v>341</v>
      </c>
      <c r="D26" s="668" t="s">
        <v>124</v>
      </c>
      <c r="E26" s="585"/>
      <c r="F26" s="567" t="str">
        <f t="shared" ref="F26:F32" si="0">IF(D26="Y",C26,"")</f>
        <v/>
      </c>
      <c r="G26" s="567"/>
      <c r="H26" s="567"/>
      <c r="I26" s="569"/>
    </row>
    <row r="27" spans="1:19" x14ac:dyDescent="0.25">
      <c r="B27" s="584">
        <v>2</v>
      </c>
      <c r="C27" s="567" t="s">
        <v>77</v>
      </c>
      <c r="D27" s="668" t="s">
        <v>120</v>
      </c>
      <c r="E27" s="585"/>
      <c r="F27" s="567" t="str">
        <f t="shared" si="0"/>
        <v>Node Result File *.ATT</v>
      </c>
      <c r="G27" s="567"/>
      <c r="H27" s="567"/>
      <c r="I27" s="569"/>
    </row>
    <row r="28" spans="1:19" x14ac:dyDescent="0.25">
      <c r="B28" s="584">
        <v>3</v>
      </c>
      <c r="C28" s="567" t="s">
        <v>89</v>
      </c>
      <c r="D28" s="668" t="s">
        <v>120</v>
      </c>
      <c r="E28" s="585"/>
      <c r="F28" s="567" t="str">
        <f t="shared" si="0"/>
        <v>Simulation Runs Summary File *.ATT</v>
      </c>
      <c r="G28" s="567"/>
      <c r="H28" s="567"/>
      <c r="I28" s="569"/>
    </row>
    <row r="29" spans="1:19" x14ac:dyDescent="0.25">
      <c r="B29" s="584">
        <v>4</v>
      </c>
      <c r="C29" s="567" t="s">
        <v>93</v>
      </c>
      <c r="D29" s="668" t="s">
        <v>120</v>
      </c>
      <c r="E29" s="585"/>
      <c r="F29" s="567" t="str">
        <f t="shared" si="0"/>
        <v>Vehicle Network Performance Evaluation File *.ATT</v>
      </c>
      <c r="G29" s="567"/>
      <c r="H29" s="567"/>
      <c r="I29" s="569"/>
    </row>
    <row r="30" spans="1:19" x14ac:dyDescent="0.25">
      <c r="B30" s="584">
        <v>5</v>
      </c>
      <c r="C30" s="567" t="s">
        <v>90</v>
      </c>
      <c r="D30" s="668" t="s">
        <v>120</v>
      </c>
      <c r="E30" s="585"/>
      <c r="F30" s="567" t="str">
        <f t="shared" si="0"/>
        <v>Vehicle Travel Time Result File *.ATT</v>
      </c>
      <c r="G30" s="567"/>
      <c r="H30" s="567"/>
      <c r="I30" s="569"/>
    </row>
    <row r="31" spans="1:19" x14ac:dyDescent="0.25">
      <c r="B31" s="584">
        <v>6</v>
      </c>
      <c r="C31" s="567" t="s">
        <v>274</v>
      </c>
      <c r="D31" s="668" t="s">
        <v>120</v>
      </c>
      <c r="E31" s="585"/>
      <c r="F31" s="567" t="str">
        <f t="shared" si="0"/>
        <v>Link Segment Result File *.ATT</v>
      </c>
      <c r="G31" s="567"/>
      <c r="H31" s="567"/>
      <c r="I31" s="569"/>
    </row>
    <row r="32" spans="1:19" x14ac:dyDescent="0.25">
      <c r="B32" s="584">
        <v>7</v>
      </c>
      <c r="C32" s="567" t="s">
        <v>288</v>
      </c>
      <c r="D32" s="668" t="s">
        <v>120</v>
      </c>
      <c r="E32" s="585"/>
      <c r="F32" s="567" t="str">
        <f t="shared" si="0"/>
        <v>Queue Counter Result File *.ATT</v>
      </c>
      <c r="G32" s="567"/>
      <c r="H32" s="567"/>
      <c r="I32" s="569"/>
    </row>
    <row r="33" spans="1:9" x14ac:dyDescent="0.25">
      <c r="B33" s="572"/>
      <c r="C33" s="573"/>
      <c r="D33" s="573"/>
      <c r="E33" s="573"/>
      <c r="F33" s="573"/>
      <c r="G33" s="573"/>
      <c r="H33" s="573"/>
      <c r="I33" s="574"/>
    </row>
    <row r="34" spans="1:9" s="99" customFormat="1" ht="27" customHeight="1" x14ac:dyDescent="0.25">
      <c r="A34" s="682"/>
      <c r="B34" s="677" t="s">
        <v>290</v>
      </c>
      <c r="C34" s="676"/>
      <c r="D34" s="676"/>
      <c r="E34" s="676"/>
      <c r="F34" s="676"/>
      <c r="G34" s="676"/>
      <c r="H34" s="676"/>
      <c r="I34" s="679"/>
    </row>
    <row r="35" spans="1:9" x14ac:dyDescent="0.25">
      <c r="B35" s="570"/>
      <c r="C35" s="567"/>
      <c r="D35" s="567"/>
      <c r="E35" s="567"/>
      <c r="F35" s="567"/>
      <c r="G35" s="567"/>
      <c r="H35" s="567"/>
      <c r="I35" s="569"/>
    </row>
    <row r="36" spans="1:9" x14ac:dyDescent="0.25">
      <c r="B36" s="570"/>
      <c r="C36" s="576" t="s">
        <v>540</v>
      </c>
      <c r="D36" s="567"/>
      <c r="E36" s="567"/>
      <c r="F36" s="567"/>
      <c r="G36" s="567"/>
      <c r="H36" s="567"/>
      <c r="I36" s="569"/>
    </row>
    <row r="37" spans="1:9" x14ac:dyDescent="0.25">
      <c r="B37" s="570"/>
      <c r="C37" s="342" t="s">
        <v>257</v>
      </c>
      <c r="E37" s="567"/>
      <c r="F37" s="567"/>
      <c r="G37" s="567"/>
      <c r="H37" s="567"/>
      <c r="I37" s="569"/>
    </row>
    <row r="38" spans="1:9" x14ac:dyDescent="0.25">
      <c r="B38" s="570"/>
      <c r="C38" s="339" t="s">
        <v>255</v>
      </c>
      <c r="E38" s="567"/>
      <c r="F38" s="567"/>
      <c r="G38" s="567"/>
      <c r="H38" s="567"/>
      <c r="I38" s="569"/>
    </row>
    <row r="39" spans="1:9" x14ac:dyDescent="0.25">
      <c r="B39" s="570"/>
      <c r="C39" s="411" t="s">
        <v>535</v>
      </c>
      <c r="E39" s="567"/>
      <c r="F39" s="567"/>
      <c r="G39" s="567"/>
      <c r="H39" s="567"/>
      <c r="I39" s="569"/>
    </row>
    <row r="40" spans="1:9" x14ac:dyDescent="0.25">
      <c r="B40" s="570"/>
      <c r="C40" s="960" t="s">
        <v>536</v>
      </c>
      <c r="E40" s="567"/>
      <c r="F40" s="567"/>
      <c r="G40" s="567"/>
      <c r="H40" s="567"/>
      <c r="I40" s="569"/>
    </row>
    <row r="41" spans="1:9" x14ac:dyDescent="0.25">
      <c r="B41" s="570"/>
      <c r="C41" s="961" t="s">
        <v>537</v>
      </c>
      <c r="E41" s="567"/>
      <c r="F41" s="567"/>
      <c r="G41" s="567"/>
      <c r="H41" s="567"/>
      <c r="I41" s="569"/>
    </row>
    <row r="42" spans="1:9" x14ac:dyDescent="0.25">
      <c r="B42" s="570"/>
      <c r="C42" s="962" t="s">
        <v>538</v>
      </c>
      <c r="D42" s="567"/>
      <c r="E42" s="567"/>
      <c r="F42" s="567"/>
      <c r="G42" s="567"/>
      <c r="H42" s="567"/>
      <c r="I42" s="569"/>
    </row>
    <row r="43" spans="1:9" x14ac:dyDescent="0.25">
      <c r="B43" s="570"/>
      <c r="C43" s="340" t="s">
        <v>539</v>
      </c>
      <c r="D43" s="567"/>
      <c r="E43" s="567"/>
      <c r="F43" s="567"/>
      <c r="G43" s="567"/>
      <c r="H43" s="567"/>
      <c r="I43" s="569"/>
    </row>
    <row r="44" spans="1:9" x14ac:dyDescent="0.25">
      <c r="B44" s="570"/>
      <c r="C44" s="341" t="s">
        <v>256</v>
      </c>
      <c r="D44" s="575"/>
      <c r="E44" s="567"/>
      <c r="F44" s="567"/>
      <c r="G44" s="567"/>
      <c r="H44" s="567"/>
      <c r="I44" s="569"/>
    </row>
    <row r="45" spans="1:9" x14ac:dyDescent="0.25">
      <c r="B45" s="570"/>
      <c r="D45" s="567"/>
      <c r="E45" s="567"/>
      <c r="F45" s="567"/>
      <c r="G45" s="567"/>
      <c r="H45" s="567"/>
      <c r="I45" s="569"/>
    </row>
    <row r="46" spans="1:9" s="672" customFormat="1" ht="30" x14ac:dyDescent="0.25">
      <c r="A46" s="671"/>
      <c r="B46" s="685" t="s">
        <v>39</v>
      </c>
      <c r="C46" s="972" t="s">
        <v>83</v>
      </c>
      <c r="D46" s="674" t="s">
        <v>375</v>
      </c>
      <c r="E46" s="674" t="s">
        <v>376</v>
      </c>
      <c r="F46" s="673" t="s">
        <v>234</v>
      </c>
      <c r="G46" s="673" t="s">
        <v>304</v>
      </c>
      <c r="H46" s="673" t="s">
        <v>305</v>
      </c>
      <c r="I46" s="675" t="s">
        <v>254</v>
      </c>
    </row>
    <row r="47" spans="1:9" x14ac:dyDescent="0.25">
      <c r="B47" s="584">
        <v>1</v>
      </c>
      <c r="C47" s="709" t="str" cm="1">
        <f t="array" ref="C47">HYPERLINK("#'"&amp;INDEX(SheetNames,B47)&amp;"'!C3",INDEX(SheetNames,B47))</f>
        <v>Initial Setup</v>
      </c>
      <c r="D47" s="668" t="s">
        <v>124</v>
      </c>
      <c r="E47" s="701" t="s">
        <v>277</v>
      </c>
      <c r="F47" s="567" t="str">
        <f t="shared" ref="F47:F93" si="1">IF(D47="Y",C47,"")</f>
        <v/>
      </c>
      <c r="G47" s="567" t="str">
        <f t="shared" ref="G47:G92" si="2">IF(E47="U",C47,"")</f>
        <v>Initial Setup</v>
      </c>
      <c r="H47" s="567" t="str">
        <f t="shared" ref="H47:H100" si="3">IF(E47="H",C47,"")</f>
        <v/>
      </c>
      <c r="I47" s="669"/>
    </row>
    <row r="48" spans="1:9" x14ac:dyDescent="0.25">
      <c r="B48" s="584">
        <f t="shared" ref="B48:B100" si="4">B47+1</f>
        <v>2</v>
      </c>
      <c r="C48" s="709" t="str" cm="1">
        <f t="array" ref="C48">HYPERLINK("#'"&amp;INDEX(SheetNames,B48)&amp;"'!C3",INDEX(SheetNames,B48))</f>
        <v>HOME</v>
      </c>
      <c r="D48" s="668" t="s">
        <v>124</v>
      </c>
      <c r="E48" s="701" t="s">
        <v>277</v>
      </c>
      <c r="F48" s="567" t="str">
        <f t="shared" si="1"/>
        <v/>
      </c>
      <c r="G48" s="567" t="str">
        <f t="shared" si="2"/>
        <v>HOME</v>
      </c>
      <c r="H48" s="567" t="str">
        <f t="shared" si="3"/>
        <v/>
      </c>
      <c r="I48" s="669"/>
    </row>
    <row r="49" spans="2:12" x14ac:dyDescent="0.25">
      <c r="B49" s="584">
        <f t="shared" si="4"/>
        <v>3</v>
      </c>
      <c r="C49" s="966" t="str" cm="1">
        <f t="array" ref="C49">HYPERLINK("#'"&amp;INDEX(SheetNames,B49)&amp;"'!C3",INDEX(SheetNames,B49))</f>
        <v>Input - Intersections</v>
      </c>
      <c r="D49" s="668" t="s">
        <v>124</v>
      </c>
      <c r="E49" s="701" t="s">
        <v>277</v>
      </c>
      <c r="F49" s="567" t="str">
        <f t="shared" si="1"/>
        <v/>
      </c>
      <c r="G49" s="567" t="str">
        <f t="shared" si="2"/>
        <v>Input - Intersections</v>
      </c>
      <c r="H49" s="567" t="str">
        <f t="shared" si="3"/>
        <v/>
      </c>
      <c r="I49" s="669"/>
    </row>
    <row r="50" spans="2:12" x14ac:dyDescent="0.25">
      <c r="B50" s="584">
        <f t="shared" si="4"/>
        <v>4</v>
      </c>
      <c r="C50" s="966" t="str" cm="1">
        <f t="array" ref="C50">HYPERLINK("#'"&amp;INDEX(SheetNames,B50)&amp;"'!C3",INDEX(SheetNames,B50))</f>
        <v>Input - Volumes</v>
      </c>
      <c r="D50" s="668" t="s">
        <v>124</v>
      </c>
      <c r="E50" s="701" t="s">
        <v>176</v>
      </c>
      <c r="F50" s="567" t="str">
        <f t="shared" si="1"/>
        <v/>
      </c>
      <c r="G50" s="567" t="str">
        <f t="shared" si="2"/>
        <v/>
      </c>
      <c r="H50" s="567" t="str">
        <f t="shared" si="3"/>
        <v>Input - Volumes</v>
      </c>
      <c r="I50" s="669"/>
      <c r="L50" s="567"/>
    </row>
    <row r="51" spans="2:12" x14ac:dyDescent="0.25">
      <c r="B51" s="584">
        <f t="shared" si="4"/>
        <v>5</v>
      </c>
      <c r="C51" s="966" t="str" cm="1">
        <f t="array" ref="C51">HYPERLINK("#'"&amp;INDEX(SheetNames,B51)&amp;"'!C3",INDEX(SheetNames,B51))</f>
        <v>Input - Storage Lengths</v>
      </c>
      <c r="D51" s="668" t="s">
        <v>124</v>
      </c>
      <c r="E51" s="701" t="s">
        <v>277</v>
      </c>
      <c r="F51" s="567" t="str">
        <f t="shared" si="1"/>
        <v/>
      </c>
      <c r="G51" s="567" t="str">
        <f t="shared" si="2"/>
        <v>Input - Storage Lengths</v>
      </c>
      <c r="H51" s="567" t="str">
        <f t="shared" si="3"/>
        <v/>
      </c>
      <c r="I51" s="669"/>
      <c r="L51" s="567"/>
    </row>
    <row r="52" spans="2:12" x14ac:dyDescent="0.25">
      <c r="B52" s="584">
        <f t="shared" si="4"/>
        <v>6</v>
      </c>
      <c r="C52" s="966" t="str" cm="1">
        <f t="array" ref="C52">HYPERLINK("#'"&amp;INDEX(SheetNames,B52)&amp;"'!C3",INDEX(SheetNames,B52))</f>
        <v>Input - Node Orientation</v>
      </c>
      <c r="D52" s="668" t="s">
        <v>124</v>
      </c>
      <c r="E52" s="701" t="s">
        <v>277</v>
      </c>
      <c r="F52" s="567" t="str">
        <f t="shared" si="1"/>
        <v/>
      </c>
      <c r="G52" s="567" t="str">
        <f t="shared" si="2"/>
        <v>Input - Node Orientation</v>
      </c>
      <c r="H52" s="567" t="str">
        <f t="shared" si="3"/>
        <v/>
      </c>
      <c r="I52" s="669"/>
      <c r="L52" s="567"/>
    </row>
    <row r="53" spans="2:12" x14ac:dyDescent="0.25">
      <c r="B53" s="584">
        <f t="shared" si="4"/>
        <v>7</v>
      </c>
      <c r="C53" s="968" t="str" cm="1">
        <f t="array" ref="C53">HYPERLINK("#'"&amp;INDEX(SheetNames,B53)&amp;"'!C3",INDEX(SheetNames,B53))</f>
        <v>Input - Travel Times</v>
      </c>
      <c r="D53" s="668" t="s">
        <v>124</v>
      </c>
      <c r="E53" s="701" t="s">
        <v>277</v>
      </c>
      <c r="F53" s="567" t="str">
        <f t="shared" si="1"/>
        <v/>
      </c>
      <c r="G53" s="567" t="str">
        <f t="shared" si="2"/>
        <v>Input - Travel Times</v>
      </c>
      <c r="H53" s="567" t="str">
        <f t="shared" si="3"/>
        <v/>
      </c>
      <c r="I53" s="669"/>
    </row>
    <row r="54" spans="2:12" x14ac:dyDescent="0.25">
      <c r="B54" s="584">
        <f t="shared" si="4"/>
        <v>8</v>
      </c>
      <c r="C54" s="964" t="str" cm="1">
        <f t="array" ref="C54">HYPERLINK("#'"&amp;INDEX(SheetNames,B54)&amp;"'!C3",INDEX(SheetNames,B54))</f>
        <v>Input - Freeways</v>
      </c>
      <c r="D54" s="668" t="s">
        <v>124</v>
      </c>
      <c r="E54" s="701" t="s">
        <v>277</v>
      </c>
      <c r="F54" s="567" t="str">
        <f t="shared" si="1"/>
        <v/>
      </c>
      <c r="G54" s="567" t="str">
        <f t="shared" si="2"/>
        <v>Input - Freeways</v>
      </c>
      <c r="H54" s="567" t="str">
        <f t="shared" si="3"/>
        <v/>
      </c>
      <c r="I54" s="669"/>
    </row>
    <row r="55" spans="2:12" x14ac:dyDescent="0.25">
      <c r="B55" s="584">
        <f t="shared" si="4"/>
        <v>9</v>
      </c>
      <c r="C55" s="965" t="str" cm="1">
        <f t="array" ref="C55">HYPERLINK("#'"&amp;INDEX(SheetNames,B55)&amp;"'!C3",INDEX(SheetNames,B55))</f>
        <v>Input - Queue Counters</v>
      </c>
      <c r="D55" s="668" t="s">
        <v>124</v>
      </c>
      <c r="E55" s="701" t="s">
        <v>176</v>
      </c>
      <c r="F55" s="567" t="str">
        <f t="shared" si="1"/>
        <v/>
      </c>
      <c r="G55" s="567" t="str">
        <f t="shared" si="2"/>
        <v/>
      </c>
      <c r="H55" s="567" t="str">
        <f t="shared" si="3"/>
        <v>Input - Queue Counters</v>
      </c>
      <c r="I55" s="669"/>
    </row>
    <row r="56" spans="2:12" x14ac:dyDescent="0.25">
      <c r="B56" s="584">
        <f t="shared" si="4"/>
        <v>10</v>
      </c>
      <c r="C56" s="747" t="str" cm="1">
        <f t="array" ref="C56">HYPERLINK("#'"&amp;INDEX(SheetNames,B56)&amp;"'!C3",INDEX(SheetNames,B56))</f>
        <v>Sample Size Tool</v>
      </c>
      <c r="D56" s="668" t="s">
        <v>124</v>
      </c>
      <c r="E56" s="701" t="s">
        <v>277</v>
      </c>
      <c r="F56" s="567" t="str">
        <f t="shared" si="1"/>
        <v/>
      </c>
      <c r="G56" s="567" t="str">
        <f t="shared" si="2"/>
        <v>Sample Size Tool</v>
      </c>
      <c r="H56" s="567" t="str">
        <f t="shared" si="3"/>
        <v/>
      </c>
      <c r="I56" s="669"/>
    </row>
    <row r="57" spans="2:12" x14ac:dyDescent="0.25">
      <c r="B57" s="584">
        <f t="shared" si="4"/>
        <v>11</v>
      </c>
      <c r="C57" s="747" t="str" cm="1">
        <f t="array" ref="C57">HYPERLINK("#'"&amp;INDEX(SheetNames,B57)&amp;"'!C3",INDEX(SheetNames,B57))</f>
        <v>Consistency Check</v>
      </c>
      <c r="D57" s="668" t="s">
        <v>124</v>
      </c>
      <c r="E57" s="701" t="s">
        <v>277</v>
      </c>
      <c r="F57" s="567" t="str">
        <f t="shared" si="1"/>
        <v/>
      </c>
      <c r="G57" s="567" t="str">
        <f t="shared" si="2"/>
        <v>Consistency Check</v>
      </c>
      <c r="H57" s="567" t="str">
        <f t="shared" si="3"/>
        <v/>
      </c>
      <c r="I57" s="669"/>
    </row>
    <row r="58" spans="2:12" x14ac:dyDescent="0.25">
      <c r="B58" s="584">
        <f t="shared" si="4"/>
        <v>12</v>
      </c>
      <c r="C58" s="963" t="str" cm="1">
        <f t="array" ref="C58">HYPERLINK("#'"&amp;INDEX(SheetNames,B58)&amp;"'!C3",INDEX(SheetNames,B58))</f>
        <v>Calibration Criteria</v>
      </c>
      <c r="D58" s="668" t="s">
        <v>124</v>
      </c>
      <c r="E58" s="701" t="s">
        <v>277</v>
      </c>
      <c r="F58" s="567" t="str">
        <f t="shared" si="1"/>
        <v/>
      </c>
      <c r="G58" s="567" t="str">
        <f t="shared" si="2"/>
        <v>Calibration Criteria</v>
      </c>
      <c r="H58" s="567" t="str">
        <f t="shared" si="3"/>
        <v/>
      </c>
      <c r="I58" s="669"/>
    </row>
    <row r="59" spans="2:12" x14ac:dyDescent="0.25">
      <c r="B59" s="584">
        <f t="shared" si="4"/>
        <v>13</v>
      </c>
      <c r="C59" s="963" t="str" cm="1">
        <f t="array" ref="C59">HYPERLINK("#'"&amp;INDEX(SheetNames,B59)&amp;"'!C3",INDEX(SheetNames,B59))</f>
        <v>Calibration Summary</v>
      </c>
      <c r="D59" s="668" t="s">
        <v>124</v>
      </c>
      <c r="E59" s="701" t="s">
        <v>277</v>
      </c>
      <c r="F59" s="567" t="str">
        <f t="shared" si="1"/>
        <v/>
      </c>
      <c r="G59" s="567" t="str">
        <f t="shared" si="2"/>
        <v>Calibration Summary</v>
      </c>
      <c r="H59" s="567" t="str">
        <f t="shared" si="3"/>
        <v/>
      </c>
      <c r="I59" s="669"/>
    </row>
    <row r="60" spans="2:12" x14ac:dyDescent="0.25">
      <c r="B60" s="584">
        <f t="shared" si="4"/>
        <v>14</v>
      </c>
      <c r="C60" s="963" t="str" cm="1">
        <f t="array" ref="C60">HYPERLINK("#'"&amp;INDEX(SheetNames,B60)&amp;"'!C3",INDEX(SheetNames,B60))</f>
        <v>GEH</v>
      </c>
      <c r="D60" s="668" t="s">
        <v>124</v>
      </c>
      <c r="E60" s="701" t="s">
        <v>277</v>
      </c>
      <c r="F60" s="567" t="str">
        <f t="shared" si="1"/>
        <v/>
      </c>
      <c r="G60" s="567" t="str">
        <f t="shared" si="2"/>
        <v>GEH</v>
      </c>
      <c r="H60" s="567" t="str">
        <f t="shared" si="3"/>
        <v/>
      </c>
      <c r="I60" s="669"/>
      <c r="K60" s="568"/>
    </row>
    <row r="61" spans="2:12" x14ac:dyDescent="0.25">
      <c r="B61" s="584">
        <f t="shared" si="4"/>
        <v>15</v>
      </c>
      <c r="C61" s="963" t="str" cm="1">
        <f t="array" ref="C61">HYPERLINK("#'"&amp;INDEX(SheetNames,B61)&amp;"'!C3",INDEX(SheetNames,B61))</f>
        <v>Speed Heat Map</v>
      </c>
      <c r="D61" s="668" t="s">
        <v>124</v>
      </c>
      <c r="E61" s="701" t="s">
        <v>176</v>
      </c>
      <c r="F61" s="567" t="str">
        <f t="shared" si="1"/>
        <v/>
      </c>
      <c r="G61" s="567" t="str">
        <f t="shared" si="2"/>
        <v/>
      </c>
      <c r="H61" s="567" t="str">
        <f t="shared" si="3"/>
        <v>Speed Heat Map</v>
      </c>
      <c r="I61" s="669"/>
      <c r="L61" s="567"/>
    </row>
    <row r="62" spans="2:12" x14ac:dyDescent="0.25">
      <c r="B62" s="584">
        <f t="shared" si="4"/>
        <v>16</v>
      </c>
      <c r="C62" s="967" t="str" cm="1">
        <f t="array" ref="C62">HYPERLINK("#'"&amp;INDEX(SheetNames,B62)&amp;"'!C3",INDEX(SheetNames,B62))</f>
        <v>Intersection Calcs</v>
      </c>
      <c r="D62" s="668" t="s">
        <v>124</v>
      </c>
      <c r="E62" s="701" t="s">
        <v>176</v>
      </c>
      <c r="F62" s="567" t="str">
        <f t="shared" si="1"/>
        <v/>
      </c>
      <c r="G62" s="567" t="str">
        <f t="shared" si="2"/>
        <v/>
      </c>
      <c r="H62" s="567" t="str">
        <f t="shared" si="3"/>
        <v>Intersection Calcs</v>
      </c>
      <c r="I62" s="669"/>
    </row>
    <row r="63" spans="2:12" x14ac:dyDescent="0.25">
      <c r="B63" s="584">
        <f t="shared" si="4"/>
        <v>17</v>
      </c>
      <c r="C63" s="967" t="str" cm="1">
        <f t="array" ref="C63">HYPERLINK("#'"&amp;INDEX(SheetNames,B63)&amp;"'!C3",INDEX(SheetNames,B63))</f>
        <v>Intersection Calibration</v>
      </c>
      <c r="D63" s="668" t="s">
        <v>124</v>
      </c>
      <c r="E63" s="701" t="s">
        <v>277</v>
      </c>
      <c r="F63" s="567" t="str">
        <f t="shared" si="1"/>
        <v/>
      </c>
      <c r="G63" s="567" t="str">
        <f t="shared" si="2"/>
        <v>Intersection Calibration</v>
      </c>
      <c r="H63" s="567" t="str">
        <f t="shared" si="3"/>
        <v/>
      </c>
      <c r="I63" s="669"/>
    </row>
    <row r="64" spans="2:12" x14ac:dyDescent="0.25">
      <c r="B64" s="584">
        <f t="shared" si="4"/>
        <v>18</v>
      </c>
      <c r="C64" s="967" t="str" cm="1">
        <f t="array" ref="C64">HYPERLINK("#'"&amp;INDEX(SheetNames,B64)&amp;"'!C3",INDEX(SheetNames,B64))</f>
        <v>Intersection Performance</v>
      </c>
      <c r="D64" s="668" t="s">
        <v>124</v>
      </c>
      <c r="E64" s="701" t="s">
        <v>277</v>
      </c>
      <c r="F64" s="567" t="str">
        <f t="shared" si="1"/>
        <v/>
      </c>
      <c r="G64" s="567" t="str">
        <f t="shared" si="2"/>
        <v>Intersection Performance</v>
      </c>
      <c r="H64" s="567" t="str">
        <f t="shared" si="3"/>
        <v/>
      </c>
      <c r="I64" s="669"/>
    </row>
    <row r="65" spans="2:9" x14ac:dyDescent="0.25">
      <c r="B65" s="584">
        <f t="shared" si="4"/>
        <v>19</v>
      </c>
      <c r="C65" s="967" t="str" cm="1">
        <f t="array" ref="C65">HYPERLINK("#'"&amp;INDEX(SheetNames,B65)&amp;"'!C3",INDEX(SheetNames,B65))</f>
        <v>Intersections Delay&amp;LOS</v>
      </c>
      <c r="D65" s="668" t="s">
        <v>124</v>
      </c>
      <c r="E65" s="701" t="s">
        <v>277</v>
      </c>
      <c r="F65" s="567" t="str">
        <f t="shared" si="1"/>
        <v/>
      </c>
      <c r="G65" s="567" t="str">
        <f t="shared" si="2"/>
        <v>Intersections Delay&amp;LOS</v>
      </c>
      <c r="H65" s="567" t="str">
        <f t="shared" si="3"/>
        <v/>
      </c>
      <c r="I65" s="669"/>
    </row>
    <row r="66" spans="2:9" x14ac:dyDescent="0.25">
      <c r="B66" s="584">
        <f t="shared" si="4"/>
        <v>20</v>
      </c>
      <c r="C66" s="969" t="str" cm="1">
        <f t="array" ref="C66">HYPERLINK("#'"&amp;INDEX(SheetNames,B66)&amp;"'!C3",INDEX(SheetNames,B66))</f>
        <v>Travel Time Calcs</v>
      </c>
      <c r="D66" s="668" t="s">
        <v>124</v>
      </c>
      <c r="E66" s="701" t="s">
        <v>176</v>
      </c>
      <c r="F66" s="567" t="str">
        <f t="shared" si="1"/>
        <v/>
      </c>
      <c r="G66" s="567" t="str">
        <f t="shared" si="2"/>
        <v/>
      </c>
      <c r="H66" s="567" t="str">
        <f t="shared" si="3"/>
        <v>Travel Time Calcs</v>
      </c>
      <c r="I66" s="669"/>
    </row>
    <row r="67" spans="2:9" x14ac:dyDescent="0.25">
      <c r="B67" s="584">
        <f t="shared" si="4"/>
        <v>21</v>
      </c>
      <c r="C67" s="969" t="str" cm="1">
        <f t="array" ref="C67">HYPERLINK("#'"&amp;INDEX(SheetNames,B67)&amp;"'!C3",INDEX(SheetNames,B67))</f>
        <v>Travel Time Calibration</v>
      </c>
      <c r="D67" s="668" t="s">
        <v>124</v>
      </c>
      <c r="E67" s="701" t="s">
        <v>277</v>
      </c>
      <c r="F67" s="567" t="str">
        <f t="shared" si="1"/>
        <v/>
      </c>
      <c r="G67" s="567" t="str">
        <f t="shared" si="2"/>
        <v>Travel Time Calibration</v>
      </c>
      <c r="H67" s="567" t="str">
        <f t="shared" si="3"/>
        <v/>
      </c>
      <c r="I67" s="669"/>
    </row>
    <row r="68" spans="2:9" x14ac:dyDescent="0.25">
      <c r="B68" s="584">
        <f t="shared" si="4"/>
        <v>22</v>
      </c>
      <c r="C68" s="969" t="str" cm="1">
        <f t="array" ref="C68">HYPERLINK("#'"&amp;INDEX(SheetNames,B68)&amp;"'!C3",INDEX(SheetNames,B68))</f>
        <v>Travel Time Detailed</v>
      </c>
      <c r="D68" s="668" t="s">
        <v>124</v>
      </c>
      <c r="E68" s="701" t="s">
        <v>277</v>
      </c>
      <c r="F68" s="567" t="str">
        <f t="shared" si="1"/>
        <v/>
      </c>
      <c r="G68" s="567" t="str">
        <f t="shared" si="2"/>
        <v>Travel Time Detailed</v>
      </c>
      <c r="H68" s="567" t="str">
        <f t="shared" si="3"/>
        <v/>
      </c>
      <c r="I68" s="669"/>
    </row>
    <row r="69" spans="2:9" x14ac:dyDescent="0.25">
      <c r="B69" s="584">
        <f t="shared" si="4"/>
        <v>23</v>
      </c>
      <c r="C69" s="978" t="str" cm="1">
        <f t="array" ref="C69">HYPERLINK("#'"&amp;INDEX(SheetNames,B69)&amp;"'!C3",INDEX(SheetNames,B69))</f>
        <v>Freeway Calcs</v>
      </c>
      <c r="D69" s="668" t="s">
        <v>124</v>
      </c>
      <c r="E69" s="701" t="s">
        <v>277</v>
      </c>
      <c r="F69" s="567" t="str">
        <f t="shared" si="1"/>
        <v/>
      </c>
      <c r="G69" s="567" t="str">
        <f t="shared" si="2"/>
        <v>Freeway Calcs</v>
      </c>
      <c r="H69" s="567" t="str">
        <f t="shared" si="3"/>
        <v/>
      </c>
      <c r="I69" s="669"/>
    </row>
    <row r="70" spans="2:9" x14ac:dyDescent="0.25">
      <c r="B70" s="584">
        <f t="shared" si="4"/>
        <v>24</v>
      </c>
      <c r="C70" s="976" t="str" cm="1">
        <f t="array" ref="C70">HYPERLINK("#'"&amp;INDEX(SheetNames,B70)&amp;"'!C3",INDEX(SheetNames,B70))</f>
        <v>Freeway Calibration</v>
      </c>
      <c r="D70" s="668" t="s">
        <v>124</v>
      </c>
      <c r="E70" s="701" t="s">
        <v>277</v>
      </c>
      <c r="F70" s="567" t="str">
        <f t="shared" si="1"/>
        <v/>
      </c>
      <c r="G70" s="567" t="str">
        <f t="shared" si="2"/>
        <v>Freeway Calibration</v>
      </c>
      <c r="H70" s="567" t="str">
        <f t="shared" si="3"/>
        <v/>
      </c>
      <c r="I70" s="669"/>
    </row>
    <row r="71" spans="2:9" x14ac:dyDescent="0.25">
      <c r="B71" s="584">
        <f t="shared" si="4"/>
        <v>25</v>
      </c>
      <c r="C71" s="976" t="str" cm="1">
        <f t="array" ref="C71">HYPERLINK("#'"&amp;INDEX(SheetNames,B71)&amp;"'!C3",INDEX(SheetNames,B71))</f>
        <v>Freeway Performance</v>
      </c>
      <c r="D71" s="668" t="s">
        <v>124</v>
      </c>
      <c r="E71" s="701" t="s">
        <v>277</v>
      </c>
      <c r="F71" s="567" t="str">
        <f t="shared" si="1"/>
        <v/>
      </c>
      <c r="G71" s="567" t="str">
        <f>IF(E71="U",C71,"")</f>
        <v>Freeway Performance</v>
      </c>
      <c r="H71" s="567" t="str">
        <f t="shared" si="3"/>
        <v/>
      </c>
      <c r="I71" s="669"/>
    </row>
    <row r="72" spans="2:9" x14ac:dyDescent="0.25">
      <c r="B72" s="584">
        <f t="shared" si="4"/>
        <v>26</v>
      </c>
      <c r="C72" s="970" t="str" cm="1">
        <f t="array" ref="C72">HYPERLINK("#'"&amp;INDEX(SheetNames,B72)&amp;"'!C3",INDEX(SheetNames,B72))</f>
        <v>Queue Counter Calcs</v>
      </c>
      <c r="D72" s="668" t="s">
        <v>124</v>
      </c>
      <c r="E72" s="701" t="s">
        <v>176</v>
      </c>
      <c r="F72" s="567" t="str">
        <f t="shared" si="1"/>
        <v/>
      </c>
      <c r="G72" s="567" t="str">
        <f t="shared" si="2"/>
        <v/>
      </c>
      <c r="H72" s="567" t="str">
        <f t="shared" si="3"/>
        <v>Queue Counter Calcs</v>
      </c>
      <c r="I72" s="669"/>
    </row>
    <row r="73" spans="2:9" x14ac:dyDescent="0.25">
      <c r="B73" s="584">
        <f t="shared" si="4"/>
        <v>27</v>
      </c>
      <c r="C73" s="970" t="str" cm="1">
        <f t="array" ref="C73">HYPERLINK("#'"&amp;INDEX(SheetNames,B73)&amp;"'!C3",INDEX(SheetNames,B73))</f>
        <v>Queue Lengths Detailed</v>
      </c>
      <c r="D73" s="668" t="s">
        <v>124</v>
      </c>
      <c r="E73" s="701" t="s">
        <v>176</v>
      </c>
      <c r="F73" s="567" t="str">
        <f t="shared" si="1"/>
        <v/>
      </c>
      <c r="G73" s="567" t="str">
        <f t="shared" si="2"/>
        <v/>
      </c>
      <c r="H73" s="567" t="str">
        <f t="shared" si="3"/>
        <v>Queue Lengths Detailed</v>
      </c>
      <c r="I73" s="669"/>
    </row>
    <row r="74" spans="2:9" x14ac:dyDescent="0.25">
      <c r="B74" s="584">
        <f t="shared" si="4"/>
        <v>28</v>
      </c>
      <c r="C74" s="971" t="str" cm="1">
        <f t="array" ref="C74">HYPERLINK("#'"&amp;INDEX(SheetNames,B74)&amp;"'!C3",INDEX(SheetNames,B74))</f>
        <v>VISSIM Sim Runs Summary Outputs</v>
      </c>
      <c r="D74" s="668" t="s">
        <v>124</v>
      </c>
      <c r="E74" s="701" t="s">
        <v>277</v>
      </c>
      <c r="F74" s="567" t="str">
        <f t="shared" si="1"/>
        <v/>
      </c>
      <c r="G74" s="567" t="str">
        <f t="shared" si="2"/>
        <v>VISSIM Sim Runs Summary Outputs</v>
      </c>
      <c r="H74" s="567" t="str">
        <f t="shared" si="3"/>
        <v/>
      </c>
      <c r="I74" s="669"/>
    </row>
    <row r="75" spans="2:9" x14ac:dyDescent="0.25">
      <c r="B75" s="584">
        <f t="shared" si="4"/>
        <v>29</v>
      </c>
      <c r="C75" s="971" t="str" cm="1">
        <f t="array" ref="C75">HYPERLINK("#'"&amp;INDEX(SheetNames,B75)&amp;"'!C3",INDEX(SheetNames,B75))</f>
        <v>VISSIM Network Perf Outputs</v>
      </c>
      <c r="D75" s="668" t="s">
        <v>124</v>
      </c>
      <c r="E75" s="701" t="s">
        <v>277</v>
      </c>
      <c r="F75" s="567" t="str">
        <f t="shared" si="1"/>
        <v/>
      </c>
      <c r="G75" s="567" t="str">
        <f t="shared" si="2"/>
        <v>VISSIM Network Perf Outputs</v>
      </c>
      <c r="H75" s="567" t="str">
        <f t="shared" si="3"/>
        <v/>
      </c>
      <c r="I75" s="669"/>
    </row>
    <row r="76" spans="2:9" x14ac:dyDescent="0.25">
      <c r="B76" s="584">
        <f t="shared" si="4"/>
        <v>30</v>
      </c>
      <c r="C76" s="971" t="str" cm="1">
        <f t="array" ref="C76">HYPERLINK("#'"&amp;INDEX(SheetNames,B76)&amp;"'!C3",INDEX(SheetNames,B76))</f>
        <v>VISSIM DCP Outputs</v>
      </c>
      <c r="D76" s="668" t="s">
        <v>124</v>
      </c>
      <c r="E76" s="701" t="s">
        <v>277</v>
      </c>
      <c r="F76" s="567" t="str">
        <f t="shared" si="1"/>
        <v/>
      </c>
      <c r="G76" s="567" t="str">
        <f t="shared" si="2"/>
        <v>VISSIM DCP Outputs</v>
      </c>
      <c r="H76" s="567" t="str">
        <f t="shared" si="3"/>
        <v/>
      </c>
      <c r="I76" s="669"/>
    </row>
    <row r="77" spans="2:9" x14ac:dyDescent="0.25">
      <c r="B77" s="584">
        <f t="shared" si="4"/>
        <v>31</v>
      </c>
      <c r="C77" s="971" t="str" cm="1">
        <f t="array" ref="C77">HYPERLINK("#'"&amp;INDEX(SheetNames,B77)&amp;"'!C3",INDEX(SheetNames,B77))</f>
        <v>VISSIM Node Outputs</v>
      </c>
      <c r="D77" s="668" t="s">
        <v>124</v>
      </c>
      <c r="E77" s="701" t="s">
        <v>277</v>
      </c>
      <c r="F77" s="567" t="str">
        <f t="shared" si="1"/>
        <v/>
      </c>
      <c r="G77" s="567" t="str">
        <f t="shared" si="2"/>
        <v>VISSIM Node Outputs</v>
      </c>
      <c r="H77" s="567" t="str">
        <f t="shared" si="3"/>
        <v/>
      </c>
      <c r="I77" s="669"/>
    </row>
    <row r="78" spans="2:9" x14ac:dyDescent="0.25">
      <c r="B78" s="584">
        <f t="shared" si="4"/>
        <v>32</v>
      </c>
      <c r="C78" s="971" t="str" cm="1">
        <f t="array" ref="C78">HYPERLINK("#'"&amp;INDEX(SheetNames,B78)&amp;"'!C3",INDEX(SheetNames,B78))</f>
        <v>VISSIM Travel Time Outputs</v>
      </c>
      <c r="D78" s="668" t="s">
        <v>124</v>
      </c>
      <c r="E78" s="701" t="s">
        <v>277</v>
      </c>
      <c r="F78" s="567" t="str">
        <f t="shared" si="1"/>
        <v/>
      </c>
      <c r="G78" s="567" t="str">
        <f t="shared" si="2"/>
        <v>VISSIM Travel Time Outputs</v>
      </c>
      <c r="H78" s="567" t="str">
        <f t="shared" si="3"/>
        <v/>
      </c>
      <c r="I78" s="669"/>
    </row>
    <row r="79" spans="2:9" x14ac:dyDescent="0.25">
      <c r="B79" s="584">
        <f t="shared" si="4"/>
        <v>33</v>
      </c>
      <c r="C79" s="971" t="str" cm="1">
        <f t="array" ref="C79">HYPERLINK("#'"&amp;INDEX(SheetNames,B79)&amp;"'!C3",INDEX(SheetNames,B79))</f>
        <v>VISSIM Link Segment Outputs</v>
      </c>
      <c r="D79" s="668" t="s">
        <v>124</v>
      </c>
      <c r="E79" s="701" t="s">
        <v>277</v>
      </c>
      <c r="F79" s="567" t="str">
        <f t="shared" si="1"/>
        <v/>
      </c>
      <c r="G79" s="567" t="str">
        <f t="shared" si="2"/>
        <v>VISSIM Link Segment Outputs</v>
      </c>
      <c r="H79" s="567" t="str">
        <f t="shared" si="3"/>
        <v/>
      </c>
      <c r="I79" s="669"/>
    </row>
    <row r="80" spans="2:9" x14ac:dyDescent="0.25">
      <c r="B80" s="584">
        <f t="shared" si="4"/>
        <v>34</v>
      </c>
      <c r="C80" s="971" t="str" cm="1">
        <f t="array" ref="C80">HYPERLINK("#'"&amp;INDEX(SheetNames,B80)&amp;"'!C3",INDEX(SheetNames,B80))</f>
        <v>VISSIM Queue Counter Outputs</v>
      </c>
      <c r="D80" s="668" t="s">
        <v>124</v>
      </c>
      <c r="E80" s="701" t="s">
        <v>277</v>
      </c>
      <c r="F80" s="567" t="str">
        <f t="shared" si="1"/>
        <v/>
      </c>
      <c r="G80" s="567" t="str">
        <f t="shared" si="2"/>
        <v>VISSIM Queue Counter Outputs</v>
      </c>
      <c r="H80" s="567" t="str">
        <f t="shared" si="3"/>
        <v/>
      </c>
      <c r="I80" s="669"/>
    </row>
    <row r="81" spans="1:9" x14ac:dyDescent="0.25">
      <c r="B81" s="584">
        <f t="shared" si="4"/>
        <v>35</v>
      </c>
      <c r="C81" s="973" t="str" cm="1">
        <f t="array" ref="C81">HYPERLINK("#'"&amp;INDEX(SheetNames,B81)&amp;"'!C3",INDEX(SheetNames,B81))</f>
        <v>Lookups</v>
      </c>
      <c r="D81" s="668" t="s">
        <v>124</v>
      </c>
      <c r="E81" s="701" t="s">
        <v>277</v>
      </c>
      <c r="F81" s="567" t="str">
        <f t="shared" si="1"/>
        <v/>
      </c>
      <c r="G81" s="567" t="str">
        <f t="shared" si="2"/>
        <v>Lookups</v>
      </c>
      <c r="H81" s="567" t="str">
        <f t="shared" si="3"/>
        <v/>
      </c>
      <c r="I81" s="669"/>
    </row>
    <row r="82" spans="1:9" x14ac:dyDescent="0.25">
      <c r="B82" s="584">
        <f t="shared" si="4"/>
        <v>36</v>
      </c>
      <c r="C82" s="974" t="str" cm="1">
        <f t="array" ref="C82">HYPERLINK("#'"&amp;INDEX(SheetNames,B82)&amp;"'!C3",INDEX(SheetNames,B82))</f>
        <v>Change Log</v>
      </c>
      <c r="D82" s="668" t="s">
        <v>124</v>
      </c>
      <c r="E82" s="701" t="s">
        <v>277</v>
      </c>
      <c r="F82" s="567" t="str">
        <f t="shared" si="1"/>
        <v/>
      </c>
      <c r="G82" s="567" t="str">
        <f t="shared" ref="G82:G100" si="5">IF(E82="U",C82,"")</f>
        <v>Change Log</v>
      </c>
      <c r="H82" s="567" t="str">
        <f t="shared" ref="H82:H100" si="6">IF(E82="H",C82,"")</f>
        <v/>
      </c>
      <c r="I82" s="669"/>
    </row>
    <row r="83" spans="1:9" x14ac:dyDescent="0.25">
      <c r="A83" s="566" t="s">
        <v>176</v>
      </c>
      <c r="B83" s="584">
        <f t="shared" si="4"/>
        <v>37</v>
      </c>
      <c r="C83" s="709"/>
      <c r="D83" s="668"/>
      <c r="E83" s="701"/>
      <c r="F83" s="567" t="str">
        <f t="shared" si="1"/>
        <v/>
      </c>
      <c r="G83" s="567" t="str">
        <f t="shared" si="5"/>
        <v/>
      </c>
      <c r="H83" s="567" t="str">
        <f t="shared" si="6"/>
        <v/>
      </c>
      <c r="I83" s="669"/>
    </row>
    <row r="84" spans="1:9" x14ac:dyDescent="0.25">
      <c r="A84" s="566" t="s">
        <v>176</v>
      </c>
      <c r="B84" s="584">
        <f t="shared" si="4"/>
        <v>38</v>
      </c>
      <c r="C84" s="709"/>
      <c r="D84" s="668"/>
      <c r="E84" s="701"/>
      <c r="F84" s="567" t="str">
        <f t="shared" si="1"/>
        <v/>
      </c>
      <c r="G84" s="567" t="str">
        <f>IF(E84="U",C84,"")</f>
        <v/>
      </c>
      <c r="H84" s="567" t="str">
        <f t="shared" si="6"/>
        <v/>
      </c>
      <c r="I84" s="669"/>
    </row>
    <row r="85" spans="1:9" x14ac:dyDescent="0.25">
      <c r="A85" s="566" t="s">
        <v>176</v>
      </c>
      <c r="B85" s="584">
        <f t="shared" si="4"/>
        <v>39</v>
      </c>
      <c r="C85" s="709"/>
      <c r="D85" s="668"/>
      <c r="E85" s="701"/>
      <c r="F85" s="567" t="str">
        <f t="shared" si="1"/>
        <v/>
      </c>
      <c r="G85" s="567" t="str">
        <f t="shared" si="5"/>
        <v/>
      </c>
      <c r="H85" s="567" t="str">
        <f t="shared" si="6"/>
        <v/>
      </c>
      <c r="I85" s="669"/>
    </row>
    <row r="86" spans="1:9" x14ac:dyDescent="0.25">
      <c r="A86" s="566" t="s">
        <v>176</v>
      </c>
      <c r="B86" s="584">
        <f t="shared" si="4"/>
        <v>40</v>
      </c>
      <c r="C86" s="709"/>
      <c r="D86" s="668"/>
      <c r="E86" s="701"/>
      <c r="F86" s="567" t="str">
        <f t="shared" si="1"/>
        <v/>
      </c>
      <c r="G86" s="567" t="str">
        <f t="shared" si="5"/>
        <v/>
      </c>
      <c r="H86" s="567" t="str">
        <f t="shared" si="6"/>
        <v/>
      </c>
      <c r="I86" s="669"/>
    </row>
    <row r="87" spans="1:9" x14ac:dyDescent="0.25">
      <c r="A87" s="566" t="s">
        <v>176</v>
      </c>
      <c r="B87" s="584">
        <f t="shared" si="4"/>
        <v>41</v>
      </c>
      <c r="C87" s="709"/>
      <c r="D87" s="668"/>
      <c r="E87" s="701"/>
      <c r="F87" s="567" t="str">
        <f t="shared" si="1"/>
        <v/>
      </c>
      <c r="G87" s="567" t="str">
        <f t="shared" si="5"/>
        <v/>
      </c>
      <c r="H87" s="567" t="str">
        <f t="shared" si="6"/>
        <v/>
      </c>
      <c r="I87" s="669"/>
    </row>
    <row r="88" spans="1:9" x14ac:dyDescent="0.25">
      <c r="A88" s="566" t="s">
        <v>176</v>
      </c>
      <c r="B88" s="584">
        <f t="shared" si="4"/>
        <v>42</v>
      </c>
      <c r="C88" s="709"/>
      <c r="D88" s="668"/>
      <c r="E88" s="701"/>
      <c r="F88" s="567" t="str">
        <f t="shared" si="1"/>
        <v/>
      </c>
      <c r="G88" s="567" t="str">
        <f t="shared" si="5"/>
        <v/>
      </c>
      <c r="H88" s="567" t="str">
        <f t="shared" si="6"/>
        <v/>
      </c>
      <c r="I88" s="669"/>
    </row>
    <row r="89" spans="1:9" x14ac:dyDescent="0.25">
      <c r="A89" s="566" t="s">
        <v>176</v>
      </c>
      <c r="B89" s="584">
        <f t="shared" si="4"/>
        <v>43</v>
      </c>
      <c r="C89" s="709"/>
      <c r="D89" s="668"/>
      <c r="E89" s="701"/>
      <c r="F89" s="567" t="str">
        <f t="shared" si="1"/>
        <v/>
      </c>
      <c r="G89" s="567" t="str">
        <f t="shared" si="5"/>
        <v/>
      </c>
      <c r="H89" s="567" t="str">
        <f t="shared" si="6"/>
        <v/>
      </c>
      <c r="I89" s="669"/>
    </row>
    <row r="90" spans="1:9" x14ac:dyDescent="0.25">
      <c r="A90" s="566" t="s">
        <v>176</v>
      </c>
      <c r="B90" s="584">
        <f t="shared" si="4"/>
        <v>44</v>
      </c>
      <c r="C90" s="709"/>
      <c r="D90" s="668"/>
      <c r="E90" s="701"/>
      <c r="F90" s="567" t="str">
        <f t="shared" si="1"/>
        <v/>
      </c>
      <c r="G90" s="567" t="str">
        <f t="shared" si="5"/>
        <v/>
      </c>
      <c r="H90" s="567" t="str">
        <f t="shared" si="6"/>
        <v/>
      </c>
      <c r="I90" s="669"/>
    </row>
    <row r="91" spans="1:9" x14ac:dyDescent="0.25">
      <c r="A91" s="566" t="s">
        <v>176</v>
      </c>
      <c r="B91" s="584">
        <f t="shared" si="4"/>
        <v>45</v>
      </c>
      <c r="C91" s="709"/>
      <c r="D91" s="668"/>
      <c r="E91" s="701"/>
      <c r="F91" s="567" t="str">
        <f t="shared" si="1"/>
        <v/>
      </c>
      <c r="G91" s="567" t="str">
        <f t="shared" si="5"/>
        <v/>
      </c>
      <c r="H91" s="567" t="str">
        <f t="shared" si="6"/>
        <v/>
      </c>
      <c r="I91" s="669"/>
    </row>
    <row r="92" spans="1:9" x14ac:dyDescent="0.25">
      <c r="A92" s="566" t="s">
        <v>176</v>
      </c>
      <c r="B92" s="584">
        <f t="shared" si="4"/>
        <v>46</v>
      </c>
      <c r="C92" s="709"/>
      <c r="D92" s="668"/>
      <c r="E92" s="701"/>
      <c r="F92" s="567" t="str">
        <f t="shared" si="1"/>
        <v/>
      </c>
      <c r="G92" s="567" t="str">
        <f t="shared" si="5"/>
        <v/>
      </c>
      <c r="H92" s="567" t="str">
        <f t="shared" si="6"/>
        <v/>
      </c>
      <c r="I92" s="669"/>
    </row>
    <row r="93" spans="1:9" s="567" customFormat="1" x14ac:dyDescent="0.25">
      <c r="A93" s="566" t="s">
        <v>176</v>
      </c>
      <c r="B93" s="584">
        <f t="shared" si="4"/>
        <v>47</v>
      </c>
      <c r="C93" s="709"/>
      <c r="D93" s="668"/>
      <c r="E93" s="701"/>
      <c r="F93" s="567" t="str">
        <f t="shared" si="1"/>
        <v/>
      </c>
      <c r="G93" s="567" t="str">
        <f t="shared" si="5"/>
        <v/>
      </c>
      <c r="H93" s="567" t="str">
        <f t="shared" si="6"/>
        <v/>
      </c>
      <c r="I93" s="669"/>
    </row>
    <row r="94" spans="1:9" x14ac:dyDescent="0.25">
      <c r="A94" s="566" t="s">
        <v>176</v>
      </c>
      <c r="B94" s="584">
        <f t="shared" si="4"/>
        <v>48</v>
      </c>
      <c r="C94" s="709"/>
      <c r="D94" s="668"/>
      <c r="E94" s="701"/>
      <c r="F94" s="567" t="str">
        <f t="shared" ref="F94:F100" si="7">IF(D94="Y",C94,"")</f>
        <v/>
      </c>
      <c r="G94" s="567" t="str">
        <f t="shared" si="5"/>
        <v/>
      </c>
      <c r="H94" s="567" t="str">
        <f t="shared" si="6"/>
        <v/>
      </c>
      <c r="I94" s="669"/>
    </row>
    <row r="95" spans="1:9" x14ac:dyDescent="0.25">
      <c r="A95" s="566" t="s">
        <v>176</v>
      </c>
      <c r="B95" s="584">
        <f t="shared" si="4"/>
        <v>49</v>
      </c>
      <c r="C95" s="709"/>
      <c r="D95" s="668"/>
      <c r="E95" s="668"/>
      <c r="F95" s="567" t="str">
        <f t="shared" si="7"/>
        <v/>
      </c>
      <c r="G95" s="567" t="str">
        <f t="shared" si="5"/>
        <v/>
      </c>
      <c r="H95" s="567" t="str">
        <f t="shared" si="6"/>
        <v/>
      </c>
      <c r="I95" s="669"/>
    </row>
    <row r="96" spans="1:9" x14ac:dyDescent="0.25">
      <c r="A96" s="566" t="s">
        <v>176</v>
      </c>
      <c r="B96" s="584">
        <f t="shared" si="4"/>
        <v>50</v>
      </c>
      <c r="C96" s="709"/>
      <c r="D96" s="668"/>
      <c r="E96" s="668"/>
      <c r="F96" s="567" t="str">
        <f t="shared" si="7"/>
        <v/>
      </c>
      <c r="G96" s="567" t="str">
        <f t="shared" si="5"/>
        <v/>
      </c>
      <c r="H96" s="567" t="str">
        <f t="shared" si="6"/>
        <v/>
      </c>
      <c r="I96" s="669"/>
    </row>
    <row r="97" spans="1:9" x14ac:dyDescent="0.25">
      <c r="A97" s="566" t="s">
        <v>176</v>
      </c>
      <c r="B97" s="584">
        <f t="shared" si="4"/>
        <v>51</v>
      </c>
      <c r="C97" s="709"/>
      <c r="D97" s="668"/>
      <c r="E97" s="668"/>
      <c r="F97" s="567" t="str">
        <f t="shared" si="7"/>
        <v/>
      </c>
      <c r="G97" s="567" t="str">
        <f t="shared" si="5"/>
        <v/>
      </c>
      <c r="H97" s="567" t="str">
        <f t="shared" si="6"/>
        <v/>
      </c>
      <c r="I97" s="669"/>
    </row>
    <row r="98" spans="1:9" x14ac:dyDescent="0.25">
      <c r="A98" s="566" t="s">
        <v>176</v>
      </c>
      <c r="B98" s="584">
        <f t="shared" si="4"/>
        <v>52</v>
      </c>
      <c r="C98" s="709"/>
      <c r="D98" s="668"/>
      <c r="E98" s="668"/>
      <c r="F98" s="567" t="str">
        <f t="shared" si="7"/>
        <v/>
      </c>
      <c r="G98" s="567" t="str">
        <f t="shared" si="5"/>
        <v/>
      </c>
      <c r="H98" s="567" t="str">
        <f t="shared" si="6"/>
        <v/>
      </c>
      <c r="I98" s="669"/>
    </row>
    <row r="99" spans="1:9" x14ac:dyDescent="0.25">
      <c r="A99" s="566" t="s">
        <v>176</v>
      </c>
      <c r="B99" s="584">
        <f t="shared" si="4"/>
        <v>53</v>
      </c>
      <c r="C99" s="709"/>
      <c r="D99" s="668"/>
      <c r="E99" s="668"/>
      <c r="F99" s="567" t="str">
        <f t="shared" si="7"/>
        <v/>
      </c>
      <c r="G99" s="567" t="str">
        <f t="shared" si="5"/>
        <v/>
      </c>
      <c r="H99" s="567" t="str">
        <f t="shared" si="6"/>
        <v/>
      </c>
      <c r="I99" s="669"/>
    </row>
    <row r="100" spans="1:9" x14ac:dyDescent="0.25">
      <c r="A100" s="566" t="s">
        <v>176</v>
      </c>
      <c r="B100" s="584">
        <f t="shared" si="4"/>
        <v>54</v>
      </c>
      <c r="C100" s="709"/>
      <c r="D100" s="668"/>
      <c r="E100" s="668"/>
      <c r="F100" s="567" t="str">
        <f t="shared" si="7"/>
        <v/>
      </c>
      <c r="G100" s="567" t="str">
        <f t="shared" si="5"/>
        <v/>
      </c>
      <c r="H100" s="567" t="str">
        <f t="shared" si="6"/>
        <v/>
      </c>
      <c r="I100" s="669"/>
    </row>
    <row r="101" spans="1:9" x14ac:dyDescent="0.25">
      <c r="B101" s="572"/>
      <c r="C101" s="573"/>
      <c r="D101" s="573"/>
      <c r="E101" s="573"/>
      <c r="F101" s="573"/>
      <c r="G101" s="573"/>
      <c r="H101" s="573"/>
      <c r="I101" s="574"/>
    </row>
    <row r="102" spans="1:9" s="99" customFormat="1" ht="27" customHeight="1" x14ac:dyDescent="0.25">
      <c r="A102" s="682"/>
      <c r="B102" s="680" t="s">
        <v>306</v>
      </c>
      <c r="C102" s="681"/>
      <c r="D102" s="681"/>
      <c r="E102" s="681"/>
      <c r="F102" s="681"/>
      <c r="G102" s="681"/>
      <c r="H102" s="681"/>
      <c r="I102" s="683"/>
    </row>
    <row r="103" spans="1:9" x14ac:dyDescent="0.25">
      <c r="B103" s="578"/>
      <c r="C103" s="579"/>
      <c r="D103" s="579"/>
      <c r="E103" s="579"/>
      <c r="F103" s="579"/>
      <c r="G103" s="579"/>
      <c r="H103" s="579"/>
      <c r="I103" s="580"/>
    </row>
    <row r="104" spans="1:9" x14ac:dyDescent="0.25">
      <c r="B104" s="577"/>
      <c r="C104" s="567"/>
      <c r="D104" s="567"/>
      <c r="E104" s="567"/>
      <c r="F104" s="567"/>
      <c r="G104" s="567"/>
      <c r="H104" s="567"/>
      <c r="I104" s="569"/>
    </row>
    <row r="105" spans="1:9" x14ac:dyDescent="0.25">
      <c r="B105" s="577"/>
      <c r="C105" s="567"/>
      <c r="D105" s="567"/>
      <c r="E105" s="567"/>
      <c r="F105" s="567"/>
      <c r="G105" s="567"/>
      <c r="H105" s="567"/>
      <c r="I105" s="569"/>
    </row>
    <row r="106" spans="1:9" x14ac:dyDescent="0.25">
      <c r="B106" s="577"/>
      <c r="C106" s="567"/>
      <c r="D106" s="567"/>
      <c r="E106" s="567"/>
      <c r="F106" s="567"/>
      <c r="G106" s="567"/>
      <c r="H106" s="567"/>
      <c r="I106" s="569"/>
    </row>
    <row r="107" spans="1:9" x14ac:dyDescent="0.25">
      <c r="B107" s="577"/>
      <c r="C107" s="567"/>
      <c r="D107" s="567"/>
      <c r="E107" s="567"/>
      <c r="F107" s="567"/>
      <c r="G107" s="567"/>
      <c r="H107" s="567"/>
      <c r="I107" s="569"/>
    </row>
    <row r="108" spans="1:9" x14ac:dyDescent="0.25">
      <c r="B108" s="577"/>
      <c r="C108" s="567"/>
      <c r="D108" s="567"/>
      <c r="E108" s="567"/>
      <c r="F108" s="567"/>
      <c r="G108" s="567"/>
      <c r="H108" s="567"/>
      <c r="I108" s="569"/>
    </row>
    <row r="109" spans="1:9" x14ac:dyDescent="0.25">
      <c r="B109" s="577"/>
      <c r="C109" s="567"/>
      <c r="D109" s="567"/>
      <c r="E109" s="567"/>
      <c r="F109" s="567"/>
      <c r="G109" s="567"/>
      <c r="H109" s="567"/>
      <c r="I109" s="569"/>
    </row>
    <row r="110" spans="1:9" x14ac:dyDescent="0.25">
      <c r="B110" s="577"/>
      <c r="C110" s="567"/>
      <c r="D110" s="567"/>
      <c r="E110" s="567"/>
      <c r="F110" s="567"/>
      <c r="G110" s="567"/>
      <c r="H110" s="567"/>
      <c r="I110" s="569"/>
    </row>
    <row r="111" spans="1:9" x14ac:dyDescent="0.25">
      <c r="B111" s="577"/>
      <c r="C111" s="567"/>
      <c r="D111" s="567"/>
      <c r="E111" s="567"/>
      <c r="F111" s="567"/>
      <c r="G111" s="567"/>
      <c r="H111" s="567"/>
      <c r="I111" s="569"/>
    </row>
    <row r="112" spans="1:9" x14ac:dyDescent="0.25">
      <c r="B112" s="572"/>
      <c r="C112" s="573"/>
      <c r="D112" s="573"/>
      <c r="E112" s="573"/>
      <c r="F112" s="573"/>
      <c r="G112" s="573"/>
      <c r="H112" s="573"/>
      <c r="I112" s="574"/>
    </row>
    <row r="113" spans="3:10" x14ac:dyDescent="0.25">
      <c r="J113" s="667"/>
    </row>
    <row r="121" spans="3:10" x14ac:dyDescent="0.25">
      <c r="C121" s="567"/>
    </row>
    <row r="122" spans="3:10" x14ac:dyDescent="0.25">
      <c r="C122" s="567"/>
    </row>
    <row r="123" spans="3:10" x14ac:dyDescent="0.25">
      <c r="C123" s="567"/>
    </row>
    <row r="124" spans="3:10" x14ac:dyDescent="0.25">
      <c r="C124" s="567"/>
    </row>
    <row r="125" spans="3:10" x14ac:dyDescent="0.25">
      <c r="C125" s="567"/>
    </row>
    <row r="126" spans="3:10" x14ac:dyDescent="0.25">
      <c r="C126" s="567"/>
    </row>
    <row r="127" spans="3:10" x14ac:dyDescent="0.25">
      <c r="C127" s="567"/>
    </row>
    <row r="128" spans="3:10" x14ac:dyDescent="0.25">
      <c r="C128" s="567"/>
    </row>
    <row r="129" spans="3:3" x14ac:dyDescent="0.25">
      <c r="C129" s="567"/>
    </row>
    <row r="130" spans="3:3" x14ac:dyDescent="0.25">
      <c r="C130" s="567"/>
    </row>
    <row r="131" spans="3:3" x14ac:dyDescent="0.25">
      <c r="C131" s="567"/>
    </row>
    <row r="132" spans="3:3" x14ac:dyDescent="0.25">
      <c r="C132" s="567"/>
    </row>
    <row r="133" spans="3:3" x14ac:dyDescent="0.25">
      <c r="C133" s="567"/>
    </row>
    <row r="134" spans="3:3" x14ac:dyDescent="0.25">
      <c r="C134" s="567"/>
    </row>
    <row r="135" spans="3:3" x14ac:dyDescent="0.25">
      <c r="C135" s="567"/>
    </row>
    <row r="136" spans="3:3" x14ac:dyDescent="0.25">
      <c r="C136" s="567"/>
    </row>
    <row r="137" spans="3:3" x14ac:dyDescent="0.25">
      <c r="C137" s="567"/>
    </row>
    <row r="138" spans="3:3" x14ac:dyDescent="0.25">
      <c r="C138" s="567"/>
    </row>
    <row r="139" spans="3:3" x14ac:dyDescent="0.25">
      <c r="C139" s="567"/>
    </row>
  </sheetData>
  <sheetProtection sheet="1" objects="1" scenarios="1"/>
  <conditionalFormatting sqref="D47:D100">
    <cfRule type="expression" dxfId="106" priority="4">
      <formula>$D47="Y"</formula>
    </cfRule>
  </conditionalFormatting>
  <conditionalFormatting sqref="E93:E100">
    <cfRule type="expression" dxfId="105" priority="3">
      <formula>$E93="U"</formula>
    </cfRule>
  </conditionalFormatting>
  <conditionalFormatting sqref="D26:D32">
    <cfRule type="expression" dxfId="104" priority="2">
      <formula>$D26="Y"</formula>
    </cfRule>
  </conditionalFormatting>
  <conditionalFormatting sqref="E47:E94">
    <cfRule type="expression" dxfId="103" priority="1">
      <formula>$E47="U"</formula>
    </cfRule>
  </conditionalFormatting>
  <dataValidations count="2">
    <dataValidation type="list" allowBlank="1" showInputMessage="1" showErrorMessage="1" sqref="D26:D32 D47:D94" xr:uid="{35D66292-1543-4D66-AFBE-336D83527AFD}">
      <formula1>"Y,N"</formula1>
    </dataValidation>
    <dataValidation type="list" allowBlank="1" showInputMessage="1" showErrorMessage="1" sqref="E47:E100" xr:uid="{490275B7-A796-4BB8-AE84-4A812173A418}">
      <formula1>"U,H"</formula1>
    </dataValidation>
  </dataValidations>
  <pageMargins left="0.7" right="0.7" top="0.75" bottom="0.75" header="0.3" footer="0.3"/>
  <pageSetup orientation="portrait" r:id="rId1"/>
  <ignoredErrors>
    <ignoredError sqref="C46 C47:C68 C70:C8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Scenario" prompt="Scenarios can be adjusted on Initial Setup sheet" xr:uid="{013D1D62-B230-4095-A8CB-6B395C9FD354}">
          <x14:formula1>
            <xm:f>'Initial Setup'!$B$27:$B$46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4B978-8137-43AC-94AD-AC9A1EF8BDED}">
  <sheetPr codeName="Sheet28">
    <tabColor theme="8"/>
  </sheetPr>
  <dimension ref="A1:Y85"/>
  <sheetViews>
    <sheetView zoomScale="85" zoomScaleNormal="85" workbookViewId="0"/>
  </sheetViews>
  <sheetFormatPr defaultColWidth="8.7109375" defaultRowHeight="15" x14ac:dyDescent="0.25"/>
  <cols>
    <col min="1" max="1" width="9.42578125" style="35" customWidth="1"/>
    <col min="2" max="2" width="5.42578125" style="24" bestFit="1" customWidth="1"/>
    <col min="3" max="3" width="7" style="24" bestFit="1" customWidth="1"/>
    <col min="4" max="4" width="75" style="24" bestFit="1" customWidth="1"/>
    <col min="5" max="5" width="16.5703125" style="24" bestFit="1" customWidth="1"/>
    <col min="6" max="11" width="15.5703125" style="24" customWidth="1"/>
    <col min="12" max="12" width="83.42578125" style="24" customWidth="1"/>
    <col min="13" max="13" width="8.7109375" style="24"/>
    <col min="14" max="15" width="16.85546875" customWidth="1"/>
    <col min="18" max="24" width="8.7109375" customWidth="1"/>
    <col min="26" max="16384" width="8.7109375" style="24"/>
  </cols>
  <sheetData>
    <row r="1" spans="1:25" s="35" customFormat="1" x14ac:dyDescent="0.25">
      <c r="A1" s="302" t="s">
        <v>235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N1"/>
      <c r="O1"/>
      <c r="P1"/>
      <c r="Q1"/>
      <c r="R1"/>
      <c r="S1"/>
      <c r="T1"/>
      <c r="U1"/>
      <c r="V1"/>
      <c r="W1"/>
      <c r="X1"/>
      <c r="Y1"/>
    </row>
    <row r="2" spans="1:25" x14ac:dyDescent="0.25">
      <c r="A2" s="282"/>
      <c r="B2" s="546">
        <v>1</v>
      </c>
      <c r="C2" s="546">
        <f>B2+1</f>
        <v>2</v>
      </c>
      <c r="D2" s="546">
        <f t="shared" ref="D2:L2" si="0">C2+1</f>
        <v>3</v>
      </c>
      <c r="E2" s="546">
        <f t="shared" si="0"/>
        <v>4</v>
      </c>
      <c r="F2" s="546">
        <f t="shared" si="0"/>
        <v>5</v>
      </c>
      <c r="G2" s="546">
        <f t="shared" si="0"/>
        <v>6</v>
      </c>
      <c r="H2" s="546">
        <f t="shared" si="0"/>
        <v>7</v>
      </c>
      <c r="I2" s="546">
        <f t="shared" si="0"/>
        <v>8</v>
      </c>
      <c r="J2" s="546">
        <f t="shared" si="0"/>
        <v>9</v>
      </c>
      <c r="K2" s="546">
        <f t="shared" si="0"/>
        <v>10</v>
      </c>
      <c r="L2" s="546">
        <f t="shared" si="0"/>
        <v>11</v>
      </c>
    </row>
    <row r="3" spans="1:25" ht="112.5" customHeight="1" x14ac:dyDescent="0.25">
      <c r="A3" s="282"/>
      <c r="D3" s="562"/>
      <c r="F3"/>
      <c r="G3"/>
      <c r="H3"/>
      <c r="I3"/>
      <c r="J3"/>
      <c r="K3"/>
      <c r="L3"/>
    </row>
    <row r="4" spans="1:25" x14ac:dyDescent="0.25">
      <c r="A4" s="282"/>
      <c r="B4" s="171" t="s">
        <v>153</v>
      </c>
      <c r="C4" s="170" t="s">
        <v>127</v>
      </c>
      <c r="D4" s="170" t="s">
        <v>92</v>
      </c>
      <c r="E4" s="170" t="s">
        <v>126</v>
      </c>
      <c r="F4" s="170" t="s">
        <v>131</v>
      </c>
      <c r="G4" s="170" t="s">
        <v>132</v>
      </c>
      <c r="H4" s="170" t="s">
        <v>133</v>
      </c>
      <c r="I4" s="170" t="s">
        <v>134</v>
      </c>
      <c r="J4" s="170" t="s">
        <v>135</v>
      </c>
      <c r="K4" s="170" t="s">
        <v>136</v>
      </c>
      <c r="L4" s="170" t="s">
        <v>125</v>
      </c>
    </row>
    <row r="5" spans="1:25" x14ac:dyDescent="0.25">
      <c r="A5" s="302" t="str">
        <f>IF(D5="","H","")</f>
        <v/>
      </c>
      <c r="B5" s="138">
        <f>IFERROR(B4+1,1)</f>
        <v>1</v>
      </c>
      <c r="C5" s="316">
        <f>B5</f>
        <v>1</v>
      </c>
      <c r="D5" s="316" t="s">
        <v>523</v>
      </c>
      <c r="E5" s="316" t="s">
        <v>137</v>
      </c>
      <c r="F5" s="316" t="s">
        <v>10</v>
      </c>
      <c r="G5" s="316" t="s">
        <v>11</v>
      </c>
      <c r="H5" s="316" t="s">
        <v>14</v>
      </c>
      <c r="I5" s="316" t="s">
        <v>12</v>
      </c>
      <c r="J5" s="316"/>
      <c r="K5" s="316"/>
      <c r="L5" s="181"/>
    </row>
    <row r="6" spans="1:25" customFormat="1" x14ac:dyDescent="0.25"/>
    <row r="7" spans="1:25" customFormat="1" x14ac:dyDescent="0.25"/>
    <row r="8" spans="1:25" customFormat="1" x14ac:dyDescent="0.25"/>
    <row r="9" spans="1:25" customFormat="1" x14ac:dyDescent="0.25"/>
    <row r="10" spans="1:25" customFormat="1" x14ac:dyDescent="0.25"/>
    <row r="11" spans="1:25" customFormat="1" x14ac:dyDescent="0.25"/>
    <row r="12" spans="1:25" customFormat="1" x14ac:dyDescent="0.25"/>
    <row r="13" spans="1:25" customFormat="1" x14ac:dyDescent="0.25"/>
    <row r="14" spans="1:25" customFormat="1" x14ac:dyDescent="0.25"/>
    <row r="15" spans="1:25" customFormat="1" x14ac:dyDescent="0.25"/>
    <row r="16" spans="1:25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</sheetData>
  <dataValidations xWindow="106" yWindow="447" count="3">
    <dataValidation allowBlank="1" showInputMessage="1" showErrorMessage="1" promptTitle="Intersection Type" prompt="Select whether the intersection is signalized/unsignalized." sqref="E4" xr:uid="{B90D354D-B347-407C-9A74-D837BE5B417C}"/>
    <dataValidation allowBlank="1" showInputMessage="1" showErrorMessage="1" promptTitle="Map ID" prompt="Input the Map ID here. The sheet titles will correspond with the Map ID entered here and will populate the top left corner of each new sheet." sqref="B4" xr:uid="{F6725734-7A38-4FA9-B8D9-7B202687CB3E}"/>
    <dataValidation type="list" allowBlank="1" showInputMessage="1" showErrorMessage="1" sqref="E5" xr:uid="{C2502BB6-9B6D-498A-A794-5394B7498087}">
      <formula1>"Signalized,Unsignalized"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7FAE-13C9-437C-918F-1236D6DF19E1}">
  <sheetPr codeName="Sheet4">
    <tabColor theme="8"/>
  </sheetPr>
  <dimension ref="A1:AO76"/>
  <sheetViews>
    <sheetView zoomScale="70" zoomScaleNormal="70" workbookViewId="0"/>
  </sheetViews>
  <sheetFormatPr defaultRowHeight="15" x14ac:dyDescent="0.25"/>
  <cols>
    <col min="1" max="1" width="9.140625" style="35"/>
    <col min="2" max="2" width="11.42578125" style="24" customWidth="1"/>
    <col min="3" max="3" width="9.140625" style="195" customWidth="1"/>
    <col min="4" max="4" width="46.42578125" style="195" customWidth="1"/>
    <col min="5" max="5" width="21.42578125" style="195" customWidth="1"/>
    <col min="6" max="41" width="9.28515625" style="174" customWidth="1"/>
  </cols>
  <sheetData>
    <row r="1" spans="1:41" s="35" customFormat="1" x14ac:dyDescent="0.25">
      <c r="A1" s="302" t="s">
        <v>235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82"/>
      <c r="AM1" s="282"/>
      <c r="AN1" s="282"/>
      <c r="AO1" s="282"/>
    </row>
    <row r="2" spans="1:41" s="195" customFormat="1" x14ac:dyDescent="0.25">
      <c r="A2" s="282"/>
      <c r="B2" s="544">
        <v>1</v>
      </c>
      <c r="C2" s="544">
        <f t="shared" ref="C2:U2" si="0">B2+1</f>
        <v>2</v>
      </c>
      <c r="D2" s="544">
        <f t="shared" si="0"/>
        <v>3</v>
      </c>
      <c r="E2" s="544">
        <f t="shared" si="0"/>
        <v>4</v>
      </c>
      <c r="F2" s="544">
        <f t="shared" si="0"/>
        <v>5</v>
      </c>
      <c r="G2" s="544">
        <f t="shared" si="0"/>
        <v>6</v>
      </c>
      <c r="H2" s="544">
        <f t="shared" si="0"/>
        <v>7</v>
      </c>
      <c r="I2" s="544">
        <f t="shared" si="0"/>
        <v>8</v>
      </c>
      <c r="J2" s="544">
        <f t="shared" si="0"/>
        <v>9</v>
      </c>
      <c r="K2" s="544">
        <f t="shared" si="0"/>
        <v>10</v>
      </c>
      <c r="L2" s="544">
        <f t="shared" si="0"/>
        <v>11</v>
      </c>
      <c r="M2" s="544">
        <f t="shared" si="0"/>
        <v>12</v>
      </c>
      <c r="N2" s="544">
        <f t="shared" si="0"/>
        <v>13</v>
      </c>
      <c r="O2" s="544">
        <f t="shared" si="0"/>
        <v>14</v>
      </c>
      <c r="P2" s="544">
        <f t="shared" si="0"/>
        <v>15</v>
      </c>
      <c r="Q2" s="544">
        <f t="shared" si="0"/>
        <v>16</v>
      </c>
      <c r="R2" s="544">
        <f t="shared" si="0"/>
        <v>17</v>
      </c>
      <c r="S2" s="544">
        <f t="shared" si="0"/>
        <v>18</v>
      </c>
      <c r="T2" s="544">
        <f t="shared" si="0"/>
        <v>19</v>
      </c>
      <c r="U2" s="544">
        <f t="shared" si="0"/>
        <v>20</v>
      </c>
      <c r="V2" s="544">
        <f t="shared" ref="V2:AO2" si="1">U2+1</f>
        <v>21</v>
      </c>
      <c r="W2" s="544">
        <f t="shared" si="1"/>
        <v>22</v>
      </c>
      <c r="X2" s="544">
        <f t="shared" si="1"/>
        <v>23</v>
      </c>
      <c r="Y2" s="544">
        <f t="shared" si="1"/>
        <v>24</v>
      </c>
      <c r="Z2" s="544">
        <f t="shared" si="1"/>
        <v>25</v>
      </c>
      <c r="AA2" s="544">
        <f t="shared" si="1"/>
        <v>26</v>
      </c>
      <c r="AB2" s="544">
        <f t="shared" si="1"/>
        <v>27</v>
      </c>
      <c r="AC2" s="544">
        <f t="shared" si="1"/>
        <v>28</v>
      </c>
      <c r="AD2" s="544">
        <f t="shared" si="1"/>
        <v>29</v>
      </c>
      <c r="AE2" s="544">
        <f t="shared" si="1"/>
        <v>30</v>
      </c>
      <c r="AF2" s="544">
        <f t="shared" si="1"/>
        <v>31</v>
      </c>
      <c r="AG2" s="544">
        <f t="shared" si="1"/>
        <v>32</v>
      </c>
      <c r="AH2" s="544">
        <f t="shared" si="1"/>
        <v>33</v>
      </c>
      <c r="AI2" s="544">
        <f t="shared" si="1"/>
        <v>34</v>
      </c>
      <c r="AJ2" s="544">
        <f t="shared" si="1"/>
        <v>35</v>
      </c>
      <c r="AK2" s="544">
        <f t="shared" si="1"/>
        <v>36</v>
      </c>
      <c r="AL2" s="544">
        <f t="shared" si="1"/>
        <v>37</v>
      </c>
      <c r="AM2" s="544">
        <f t="shared" si="1"/>
        <v>38</v>
      </c>
      <c r="AN2" s="544">
        <f t="shared" si="1"/>
        <v>39</v>
      </c>
      <c r="AO2" s="544">
        <f t="shared" si="1"/>
        <v>40</v>
      </c>
    </row>
    <row r="3" spans="1:41" x14ac:dyDescent="0.25">
      <c r="A3" s="282"/>
      <c r="C3" s="24"/>
      <c r="D3" s="562"/>
      <c r="E3" s="24"/>
      <c r="F3" s="24"/>
      <c r="G3"/>
      <c r="H3"/>
      <c r="I3"/>
      <c r="J3" s="24"/>
      <c r="K3"/>
      <c r="L3"/>
      <c r="M3"/>
      <c r="N3" s="24"/>
      <c r="O3"/>
      <c r="P3"/>
      <c r="Q3"/>
      <c r="R3" s="24"/>
      <c r="S3"/>
      <c r="T3"/>
      <c r="U3"/>
      <c r="V3" s="352"/>
      <c r="W3" s="352"/>
      <c r="X3" s="352"/>
      <c r="Y3" s="352"/>
      <c r="Z3" s="352"/>
      <c r="AA3" s="352"/>
      <c r="AB3" s="352"/>
      <c r="AC3" s="352"/>
      <c r="AD3" s="352"/>
      <c r="AE3" s="352"/>
      <c r="AF3" s="352"/>
      <c r="AG3" s="352"/>
      <c r="AH3" s="352"/>
      <c r="AI3" s="352"/>
      <c r="AJ3" s="611"/>
      <c r="AK3" s="611"/>
      <c r="AL3" s="611"/>
      <c r="AM3" s="611"/>
      <c r="AN3" s="611"/>
      <c r="AO3" s="611"/>
    </row>
    <row r="4" spans="1:41" x14ac:dyDescent="0.25">
      <c r="A4" s="282"/>
      <c r="B4" s="171" t="s">
        <v>291</v>
      </c>
      <c r="C4" s="170" t="s">
        <v>127</v>
      </c>
      <c r="D4" s="545" t="s">
        <v>92</v>
      </c>
      <c r="E4" s="545" t="s">
        <v>126</v>
      </c>
      <c r="F4" s="649" t="s">
        <v>116</v>
      </c>
      <c r="G4" s="649" t="s">
        <v>22</v>
      </c>
      <c r="H4" s="649" t="s">
        <v>378</v>
      </c>
      <c r="I4" s="649" t="s">
        <v>23</v>
      </c>
      <c r="J4" s="649" t="s">
        <v>29</v>
      </c>
      <c r="K4" s="649" t="s">
        <v>379</v>
      </c>
      <c r="L4" s="649" t="s">
        <v>117</v>
      </c>
      <c r="M4" s="649" t="s">
        <v>30</v>
      </c>
      <c r="N4" s="649" t="s">
        <v>381</v>
      </c>
      <c r="O4" s="649" t="s">
        <v>24</v>
      </c>
      <c r="P4" s="649" t="s">
        <v>25</v>
      </c>
      <c r="Q4" s="649" t="s">
        <v>380</v>
      </c>
      <c r="R4" s="649" t="s">
        <v>111</v>
      </c>
      <c r="S4" s="649" t="s">
        <v>31</v>
      </c>
      <c r="T4" s="649" t="s">
        <v>32</v>
      </c>
      <c r="U4" s="649" t="s">
        <v>382</v>
      </c>
      <c r="V4" s="649" t="s">
        <v>33</v>
      </c>
      <c r="W4" s="649" t="s">
        <v>43</v>
      </c>
      <c r="X4" s="649" t="s">
        <v>26</v>
      </c>
      <c r="Y4" s="649" t="s">
        <v>27</v>
      </c>
      <c r="Z4" s="649" t="s">
        <v>383</v>
      </c>
      <c r="AA4" s="649" t="s">
        <v>28</v>
      </c>
      <c r="AB4" s="649" t="s">
        <v>145</v>
      </c>
      <c r="AC4" s="649" t="s">
        <v>142</v>
      </c>
      <c r="AD4" s="649" t="s">
        <v>143</v>
      </c>
      <c r="AE4" s="649" t="s">
        <v>385</v>
      </c>
      <c r="AF4" s="649" t="s">
        <v>144</v>
      </c>
      <c r="AG4" s="649" t="s">
        <v>141</v>
      </c>
      <c r="AH4" s="649" t="s">
        <v>138</v>
      </c>
      <c r="AI4" s="649" t="s">
        <v>139</v>
      </c>
      <c r="AJ4" s="649" t="s">
        <v>384</v>
      </c>
      <c r="AK4" s="649" t="s">
        <v>140</v>
      </c>
      <c r="AL4" s="649"/>
      <c r="AM4" s="649"/>
      <c r="AN4" s="649"/>
      <c r="AO4" s="649"/>
    </row>
    <row r="5" spans="1:41" s="611" customFormat="1" x14ac:dyDescent="0.25">
      <c r="A5" s="615" t="str">
        <f>IF(D5=0,"H","")</f>
        <v/>
      </c>
      <c r="B5" s="781">
        <f>IFERROR(B4+1,1)</f>
        <v>1</v>
      </c>
      <c r="C5" s="194">
        <f>VLOOKUP($B5,'Input - Intersections'!$B$4:$L$85,2,FALSE)</f>
        <v>1</v>
      </c>
      <c r="D5" s="475" t="str">
        <f>'Input - Intersections'!D5</f>
        <v>Intersection Name</v>
      </c>
      <c r="E5" s="475" t="str">
        <f>'Input - Intersections'!E5</f>
        <v>Signalized</v>
      </c>
      <c r="F5" s="349" cm="1">
        <f t="array" ref="F5">_xlfn.IFNA(_xlfn.XLOOKUP($C5,'[1]Veh Counts'!$C$7:$C$50,_xlfn.XLOOKUP(F$4,'[1]Veh Counts'!$E$7:$T$7,'[1]Veh Counts'!$E$7:$T$50)),"-")</f>
        <v>0</v>
      </c>
      <c r="G5" s="349" cm="1">
        <f t="array" ref="G5">_xlfn.IFNA(_xlfn.XLOOKUP($C5,'[1]Veh Counts'!$C$7:$C$50,_xlfn.XLOOKUP(G$4,'[1]Veh Counts'!$E$7:$T$7,'[1]Veh Counts'!$E$7:$T$50)),"-")</f>
        <v>200</v>
      </c>
      <c r="H5" s="349" t="str" cm="1">
        <f t="array" ref="H5">_xlfn.IFNA(_xlfn.XLOOKUP($C5,'[1]Veh Counts'!$C$7:$C$50,_xlfn.XLOOKUP(H$4,'[1]Veh Counts'!$E$7:$T$7,'[1]Veh Counts'!$E$7:$T$50)),"-")</f>
        <v>-</v>
      </c>
      <c r="I5" s="349" cm="1">
        <f t="array" ref="I5">_xlfn.IFNA(_xlfn.XLOOKUP($C5,'[1]Veh Counts'!$C$7:$C$50,_xlfn.XLOOKUP(I$4,'[1]Veh Counts'!$E$7:$T$7,'[1]Veh Counts'!$E$7:$T$50)),"-")</f>
        <v>585</v>
      </c>
      <c r="J5" s="349" cm="1">
        <f t="array" ref="J5">_xlfn.IFNA(_xlfn.XLOOKUP($C5,'[1]Veh Counts'!$C$7:$C$50,_xlfn.XLOOKUP(J$4,'[1]Veh Counts'!$E$7:$T$7,'[1]Veh Counts'!$E$7:$T$50)),"-")</f>
        <v>389.87388669611022</v>
      </c>
      <c r="K5" s="349" t="str" cm="1">
        <f t="array" ref="K5">_xlfn.IFNA(_xlfn.XLOOKUP($C5,'[1]Veh Counts'!$C$7:$C$50,_xlfn.XLOOKUP(K$4,'[1]Veh Counts'!$E$7:$T$7,'[1]Veh Counts'!$E$7:$T$50)),"-")</f>
        <v>-</v>
      </c>
      <c r="L5" s="349" cm="1">
        <f t="array" ref="L5">_xlfn.IFNA(_xlfn.XLOOKUP($C5,'[1]Veh Counts'!$C$7:$C$50,_xlfn.XLOOKUP(L$4,'[1]Veh Counts'!$E$7:$T$7,'[1]Veh Counts'!$E$7:$T$50)),"-")</f>
        <v>0</v>
      </c>
      <c r="M5" s="349" cm="1">
        <f t="array" ref="M5">_xlfn.IFNA(_xlfn.XLOOKUP($C5,'[1]Veh Counts'!$C$7:$C$50,_xlfn.XLOOKUP(M$4,'[1]Veh Counts'!$E$7:$T$7,'[1]Veh Counts'!$E$7:$T$50)),"-")</f>
        <v>1483.422593282761</v>
      </c>
      <c r="N5" s="349" t="str" cm="1">
        <f t="array" ref="N5">_xlfn.IFNA(_xlfn.XLOOKUP($C5,'[1]Veh Counts'!$C$7:$C$50,_xlfn.XLOOKUP(N$4,'[1]Veh Counts'!$E$7:$T$7,'[1]Veh Counts'!$E$7:$T$50)),"-")</f>
        <v>-</v>
      </c>
      <c r="O5" s="349" cm="1">
        <f t="array" ref="O5">_xlfn.IFNA(_xlfn.XLOOKUP($C5,'[1]Veh Counts'!$C$7:$C$50,_xlfn.XLOOKUP(O$4,'[1]Veh Counts'!$E$7:$T$7,'[1]Veh Counts'!$E$7:$T$50)),"-")</f>
        <v>1130</v>
      </c>
      <c r="P5" s="349" cm="1">
        <f t="array" ref="P5">_xlfn.IFNA(_xlfn.XLOOKUP($C5,'[1]Veh Counts'!$C$7:$C$50,_xlfn.XLOOKUP(P$4,'[1]Veh Counts'!$E$7:$T$7,'[1]Veh Counts'!$E$7:$T$50)),"-")</f>
        <v>915</v>
      </c>
      <c r="Q5" s="349" t="str" cm="1">
        <f t="array" ref="Q5">_xlfn.IFNA(_xlfn.XLOOKUP($C5,'[1]Veh Counts'!$C$7:$C$50,_xlfn.XLOOKUP(Q$4,'[1]Veh Counts'!$E$7:$T$7,'[1]Veh Counts'!$E$7:$T$50)),"-")</f>
        <v>-</v>
      </c>
      <c r="R5" s="349" cm="1">
        <f t="array" ref="R5">_xlfn.IFNA(_xlfn.XLOOKUP($C5,'[1]Veh Counts'!$C$7:$C$50,_xlfn.XLOOKUP(R$4,'[1]Veh Counts'!$E$7:$T$7,'[1]Veh Counts'!$E$7:$T$50)),"-")</f>
        <v>0</v>
      </c>
      <c r="S5" s="349" cm="1">
        <f t="array" ref="S5">_xlfn.IFNA(_xlfn.XLOOKUP($C5,'[1]Veh Counts'!$C$7:$C$50,_xlfn.XLOOKUP(S$4,'[1]Veh Counts'!$E$7:$T$7,'[1]Veh Counts'!$E$7:$T$50)),"-")</f>
        <v>560</v>
      </c>
      <c r="T5" s="349" cm="1">
        <f t="array" ref="T5">_xlfn.IFNA(_xlfn.XLOOKUP($C5,'[1]Veh Counts'!$C$7:$C$50,_xlfn.XLOOKUP(T$4,'[1]Veh Counts'!$E$7:$T$7,'[1]Veh Counts'!$E$7:$T$50)),"-")</f>
        <v>1198.1490176514608</v>
      </c>
      <c r="U5" s="349" t="str" cm="1">
        <f t="array" ref="U5">_xlfn.IFNA(_xlfn.XLOOKUP($C5,'[1]Veh Counts'!$C$7:$C$50,_xlfn.XLOOKUP(U$4,'[1]Veh Counts'!$E$7:$T$7,'[1]Veh Counts'!$E$7:$T$50)),"-")</f>
        <v>-</v>
      </c>
      <c r="V5" s="349" cm="1">
        <f t="array" ref="V5">_xlfn.IFNA(_xlfn.XLOOKUP($C5,'[1]Veh Counts'!$C$7:$C$50,_xlfn.XLOOKUP(V$4,'[1]Veh Counts'!$E$7:$T$7,'[1]Veh Counts'!$E$7:$T$50)),"-")</f>
        <v>145</v>
      </c>
      <c r="W5" s="349" cm="1">
        <f t="array" ref="W5">_xlfn.IFNA(_xlfn.XLOOKUP($C5,'[1]Veh Counts'!$C$7:$C$50,_xlfn.XLOOKUP(W$4,'[1]Veh Counts'!$E$7:$T$7,'[1]Veh Counts'!$E$7:$T$50)),"-")</f>
        <v>0</v>
      </c>
      <c r="X5" s="349" cm="1">
        <f t="array" ref="X5">_xlfn.IFNA(_xlfn.XLOOKUP($C5,'[1]Veh Counts'!$C$7:$C$50,_xlfn.XLOOKUP(X$4,'[1]Veh Counts'!$E$7:$T$7,'[1]Veh Counts'!$E$7:$T$50)),"-")</f>
        <v>350.72074931803854</v>
      </c>
      <c r="Y5" s="349" cm="1">
        <f t="array" ref="Y5">_xlfn.IFNA(_xlfn.XLOOKUP($C5,'[1]Veh Counts'!$C$7:$C$50,_xlfn.XLOOKUP(Y$4,'[1]Veh Counts'!$E$7:$T$7,'[1]Veh Counts'!$E$7:$T$50)),"-")</f>
        <v>1747.108917899116</v>
      </c>
      <c r="Z5" s="349" t="str" cm="1">
        <f t="array" ref="Z5">_xlfn.IFNA(_xlfn.XLOOKUP($C5,'[1]Veh Counts'!$C$7:$C$50,_xlfn.XLOOKUP(Z$4,'[1]Veh Counts'!$E$7:$T$7,'[1]Veh Counts'!$E$7:$T$50)),"-")</f>
        <v>-</v>
      </c>
      <c r="AA5" s="349" cm="1">
        <f t="array" ref="AA5">_xlfn.IFNA(_xlfn.XLOOKUP($C5,'[1]Veh Counts'!$C$7:$C$50,_xlfn.XLOOKUP(AA$4,'[1]Veh Counts'!$E$7:$T$7,'[1]Veh Counts'!$E$7:$T$50)),"-")</f>
        <v>1026.1829331898155</v>
      </c>
      <c r="AB5" s="349" t="str" cm="1">
        <f t="array" ref="AB5">_xlfn.IFNA(_xlfn.XLOOKUP($C5,'[1]Veh Counts'!$C$7:$C$50,_xlfn.XLOOKUP(AB$4,'[1]Veh Counts'!$E$7:$T$7,'[1]Veh Counts'!$E$7:$T$50)),"-")</f>
        <v>-</v>
      </c>
      <c r="AC5" s="349" t="str" cm="1">
        <f t="array" ref="AC5">_xlfn.IFNA(_xlfn.XLOOKUP($C5,'[1]Veh Counts'!$C$7:$C$50,_xlfn.XLOOKUP(AC$4,'[1]Veh Counts'!$E$7:$T$7,'[1]Veh Counts'!$E$7:$T$50)),"-")</f>
        <v>-</v>
      </c>
      <c r="AD5" s="349" t="str" cm="1">
        <f t="array" ref="AD5">_xlfn.IFNA(_xlfn.XLOOKUP($C5,'[1]Veh Counts'!$C$7:$C$50,_xlfn.XLOOKUP(AD$4,'[1]Veh Counts'!$E$7:$T$7,'[1]Veh Counts'!$E$7:$T$50)),"-")</f>
        <v>-</v>
      </c>
      <c r="AE5" s="349" t="str" cm="1">
        <f t="array" ref="AE5">_xlfn.IFNA(_xlfn.XLOOKUP($C5,'[1]Veh Counts'!$C$7:$C$50,_xlfn.XLOOKUP(AE$4,'[1]Veh Counts'!$E$7:$T$7,'[1]Veh Counts'!$E$7:$T$50)),"-")</f>
        <v>-</v>
      </c>
      <c r="AF5" s="349" t="str" cm="1">
        <f t="array" ref="AF5">_xlfn.IFNA(_xlfn.XLOOKUP($C5,'[1]Veh Counts'!$C$7:$C$50,_xlfn.XLOOKUP(AF$4,'[1]Veh Counts'!$E$7:$T$7,'[1]Veh Counts'!$E$7:$T$50)),"-")</f>
        <v>-</v>
      </c>
      <c r="AG5" s="349" t="str" cm="1">
        <f t="array" ref="AG5">_xlfn.IFNA(_xlfn.XLOOKUP($C5,'[1]Veh Counts'!$C$7:$C$50,_xlfn.XLOOKUP(AG$4,'[1]Veh Counts'!$E$7:$T$7,'[1]Veh Counts'!$E$7:$T$50)),"-")</f>
        <v>-</v>
      </c>
      <c r="AH5" s="349" t="str" cm="1">
        <f t="array" ref="AH5">_xlfn.IFNA(_xlfn.XLOOKUP($C5,'[1]Veh Counts'!$C$7:$C$50,_xlfn.XLOOKUP(AH$4,'[1]Veh Counts'!$E$7:$T$7,'[1]Veh Counts'!$E$7:$T$50)),"-")</f>
        <v>-</v>
      </c>
      <c r="AI5" s="349" t="str" cm="1">
        <f t="array" ref="AI5">_xlfn.IFNA(_xlfn.XLOOKUP($C5,'[1]Veh Counts'!$C$7:$C$50,_xlfn.XLOOKUP(AI$4,'[1]Veh Counts'!$E$7:$T$7,'[1]Veh Counts'!$E$7:$T$50)),"-")</f>
        <v>-</v>
      </c>
      <c r="AJ5" s="349" t="str" cm="1">
        <f t="array" ref="AJ5">_xlfn.IFNA(_xlfn.XLOOKUP($C5,'[1]Veh Counts'!$C$7:$C$50,_xlfn.XLOOKUP(AJ$4,'[1]Veh Counts'!$E$7:$T$7,'[1]Veh Counts'!$E$7:$T$50)),"-")</f>
        <v>-</v>
      </c>
      <c r="AK5" s="349" t="str" cm="1">
        <f t="array" ref="AK5">_xlfn.IFNA(_xlfn.XLOOKUP($C5,'[1]Veh Counts'!$C$7:$C$50,_xlfn.XLOOKUP(AK$4,'[1]Veh Counts'!$E$7:$T$7,'[1]Veh Counts'!$E$7:$T$50)),"-")</f>
        <v>-</v>
      </c>
      <c r="AL5" s="349" t="str" cm="1">
        <f t="array" ref="AL5">_xlfn.IFNA(_xlfn.XLOOKUP($C5,'[1]Veh Counts'!$C$7:$C$50,_xlfn.XLOOKUP(AL$4,'[1]Veh Counts'!$E$7:$T$7,'[1]Veh Counts'!$E$7:$T$50)),"-")</f>
        <v>-</v>
      </c>
      <c r="AM5" s="349" t="str" cm="1">
        <f t="array" ref="AM5">_xlfn.IFNA(_xlfn.XLOOKUP($C5,'[1]Veh Counts'!$C$7:$C$50,_xlfn.XLOOKUP(AM$4,'[1]Veh Counts'!$E$7:$T$7,'[1]Veh Counts'!$E$7:$T$50)),"-")</f>
        <v>-</v>
      </c>
      <c r="AN5" s="349" t="str" cm="1">
        <f t="array" ref="AN5">_xlfn.IFNA(_xlfn.XLOOKUP($C5,'[1]Veh Counts'!$C$7:$C$50,_xlfn.XLOOKUP(AN$4,'[1]Veh Counts'!$E$7:$T$7,'[1]Veh Counts'!$E$7:$T$50)),"-")</f>
        <v>-</v>
      </c>
      <c r="AO5" s="349" t="str" cm="1">
        <f t="array" ref="AO5">_xlfn.IFNA(_xlfn.XLOOKUP($C5,'[1]Veh Counts'!$C$7:$C$50,_xlfn.XLOOKUP(AO$4,'[1]Veh Counts'!$E$7:$T$7,'[1]Veh Counts'!$E$7:$T$50)),"-")</f>
        <v>-</v>
      </c>
    </row>
    <row r="6" spans="1:4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</row>
    <row r="7" spans="1:4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</row>
    <row r="8" spans="1:4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</row>
    <row r="9" spans="1:4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</row>
    <row r="10" spans="1:4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</row>
    <row r="11" spans="1:4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</row>
    <row r="12" spans="1:4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</row>
    <row r="13" spans="1:4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</row>
    <row r="14" spans="1:4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</row>
    <row r="15" spans="1:4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</row>
    <row r="16" spans="1:4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</row>
    <row r="17" spans="1:4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</row>
    <row r="18" spans="1:4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</row>
    <row r="19" spans="1:4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</row>
    <row r="20" spans="1:4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</row>
    <row r="21" spans="1:4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</row>
    <row r="22" spans="1:4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</row>
    <row r="23" spans="1:4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</row>
    <row r="24" spans="1:4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</row>
    <row r="25" spans="1:4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</row>
    <row r="26" spans="1:4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</row>
    <row r="27" spans="1:4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352"/>
      <c r="W27" s="352"/>
      <c r="X27" s="352"/>
      <c r="Y27" s="352"/>
      <c r="Z27" s="352"/>
      <c r="AA27" s="352"/>
      <c r="AB27" s="352"/>
      <c r="AC27" s="352"/>
      <c r="AD27" s="352"/>
      <c r="AE27" s="352"/>
      <c r="AF27" s="352"/>
      <c r="AG27" s="352"/>
      <c r="AH27" s="352"/>
      <c r="AI27" s="352"/>
      <c r="AJ27" s="611"/>
      <c r="AK27" s="611"/>
      <c r="AL27" s="611"/>
      <c r="AM27" s="611"/>
      <c r="AN27" s="611"/>
      <c r="AO27" s="611"/>
    </row>
    <row r="28" spans="1:4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352"/>
      <c r="W28" s="352"/>
      <c r="X28" s="352"/>
      <c r="Y28" s="352"/>
      <c r="Z28" s="352"/>
      <c r="AA28" s="352"/>
      <c r="AB28" s="352"/>
      <c r="AC28" s="352"/>
      <c r="AD28" s="352"/>
      <c r="AE28" s="352"/>
      <c r="AF28" s="352"/>
      <c r="AG28" s="352"/>
      <c r="AH28" s="352"/>
      <c r="AI28" s="352"/>
      <c r="AJ28" s="611"/>
      <c r="AK28" s="611"/>
      <c r="AL28" s="611"/>
      <c r="AM28" s="611"/>
      <c r="AN28" s="611"/>
      <c r="AO28" s="611"/>
    </row>
    <row r="29" spans="1:4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352"/>
      <c r="W29" s="352"/>
      <c r="X29" s="352"/>
      <c r="Y29" s="352"/>
      <c r="Z29" s="352"/>
      <c r="AA29" s="352"/>
      <c r="AB29" s="352"/>
      <c r="AC29" s="352"/>
      <c r="AD29" s="352"/>
      <c r="AE29" s="352"/>
      <c r="AF29" s="352"/>
      <c r="AG29" s="352"/>
      <c r="AH29" s="352"/>
      <c r="AI29" s="352"/>
      <c r="AJ29" s="611"/>
      <c r="AK29" s="611"/>
      <c r="AL29" s="611"/>
      <c r="AM29" s="611"/>
      <c r="AN29" s="611"/>
      <c r="AO29" s="611"/>
    </row>
    <row r="30" spans="1:4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352"/>
      <c r="W30" s="352"/>
      <c r="X30" s="352"/>
      <c r="Y30" s="352"/>
      <c r="Z30" s="352"/>
      <c r="AA30" s="352"/>
      <c r="AB30" s="352"/>
      <c r="AC30" s="352"/>
      <c r="AD30" s="352"/>
      <c r="AE30" s="352"/>
      <c r="AF30" s="352"/>
      <c r="AG30" s="352"/>
      <c r="AH30" s="352"/>
      <c r="AI30" s="352"/>
      <c r="AJ30" s="611"/>
      <c r="AK30" s="611"/>
      <c r="AL30" s="611"/>
      <c r="AM30" s="611"/>
      <c r="AN30" s="611"/>
      <c r="AO30" s="611"/>
    </row>
    <row r="31" spans="1:4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352"/>
      <c r="W31" s="352"/>
      <c r="X31" s="352"/>
      <c r="Y31" s="352"/>
      <c r="Z31" s="352"/>
      <c r="AA31" s="352"/>
      <c r="AB31" s="352"/>
      <c r="AC31" s="352"/>
      <c r="AD31" s="352"/>
      <c r="AE31" s="352"/>
      <c r="AF31" s="352"/>
      <c r="AG31" s="352"/>
      <c r="AH31" s="352"/>
      <c r="AI31" s="352"/>
      <c r="AJ31" s="611"/>
      <c r="AK31" s="611"/>
      <c r="AL31" s="611"/>
      <c r="AM31" s="611"/>
      <c r="AN31" s="611"/>
      <c r="AO31" s="611"/>
    </row>
    <row r="32" spans="1:4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352"/>
      <c r="W32" s="352"/>
      <c r="X32" s="352"/>
      <c r="Y32" s="352"/>
      <c r="Z32" s="352"/>
      <c r="AA32" s="352"/>
      <c r="AB32" s="352"/>
      <c r="AC32" s="352"/>
      <c r="AD32" s="352"/>
      <c r="AE32" s="352"/>
      <c r="AF32" s="352"/>
      <c r="AG32" s="352"/>
      <c r="AH32" s="352"/>
      <c r="AI32" s="352"/>
      <c r="AJ32" s="611"/>
      <c r="AK32" s="611"/>
      <c r="AL32" s="611"/>
      <c r="AM32" s="611"/>
      <c r="AN32" s="611"/>
      <c r="AO32" s="611"/>
    </row>
    <row r="33" spans="1:4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352"/>
      <c r="W33" s="352"/>
      <c r="X33" s="352"/>
      <c r="Y33" s="352"/>
      <c r="Z33" s="352"/>
      <c r="AA33" s="352"/>
      <c r="AB33" s="352"/>
      <c r="AC33" s="352"/>
      <c r="AD33" s="352"/>
      <c r="AE33" s="352"/>
      <c r="AF33" s="352"/>
      <c r="AG33" s="352"/>
      <c r="AH33" s="352"/>
      <c r="AI33" s="352"/>
      <c r="AJ33" s="611"/>
      <c r="AK33" s="611"/>
      <c r="AL33" s="611"/>
      <c r="AM33" s="611"/>
      <c r="AN33" s="611"/>
      <c r="AO33" s="611"/>
    </row>
    <row r="34" spans="1:4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2"/>
      <c r="AG34" s="352"/>
      <c r="AH34" s="352"/>
      <c r="AI34" s="352"/>
      <c r="AJ34" s="611"/>
      <c r="AK34" s="611"/>
      <c r="AL34" s="611"/>
      <c r="AM34" s="611"/>
      <c r="AN34" s="611"/>
      <c r="AO34" s="611"/>
    </row>
    <row r="35" spans="1:4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2"/>
      <c r="AG35" s="352"/>
      <c r="AH35" s="352"/>
      <c r="AI35" s="352"/>
      <c r="AJ35" s="611"/>
      <c r="AK35" s="611"/>
      <c r="AL35" s="611"/>
      <c r="AM35" s="611"/>
      <c r="AN35" s="611"/>
      <c r="AO35" s="611"/>
    </row>
    <row r="36" spans="1:4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352"/>
      <c r="W36" s="352"/>
      <c r="X36" s="352"/>
      <c r="Y36" s="352"/>
      <c r="Z36" s="352"/>
      <c r="AA36" s="352"/>
      <c r="AB36" s="352"/>
      <c r="AC36" s="352"/>
      <c r="AD36" s="352"/>
      <c r="AE36" s="352"/>
      <c r="AF36" s="352"/>
      <c r="AG36" s="352"/>
      <c r="AH36" s="352"/>
      <c r="AI36" s="352"/>
      <c r="AJ36" s="611"/>
      <c r="AK36" s="611"/>
      <c r="AL36" s="611"/>
      <c r="AM36" s="611"/>
      <c r="AN36" s="611"/>
      <c r="AO36" s="611"/>
    </row>
    <row r="37" spans="1:4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352"/>
      <c r="W37" s="352"/>
      <c r="X37" s="352"/>
      <c r="Y37" s="352"/>
      <c r="Z37" s="352"/>
      <c r="AA37" s="352"/>
      <c r="AB37" s="352"/>
      <c r="AC37" s="352"/>
      <c r="AD37" s="352"/>
      <c r="AE37" s="352"/>
      <c r="AF37" s="352"/>
      <c r="AG37" s="352"/>
      <c r="AH37" s="352"/>
      <c r="AI37" s="352"/>
      <c r="AJ37" s="611"/>
      <c r="AK37" s="611"/>
      <c r="AL37" s="611"/>
      <c r="AM37" s="611"/>
      <c r="AN37" s="611"/>
      <c r="AO37" s="611"/>
    </row>
    <row r="38" spans="1:4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352"/>
      <c r="W38" s="352"/>
      <c r="X38" s="352"/>
      <c r="Y38" s="352"/>
      <c r="Z38" s="352"/>
      <c r="AA38" s="352"/>
      <c r="AB38" s="352"/>
      <c r="AC38" s="352"/>
      <c r="AD38" s="352"/>
      <c r="AE38" s="352"/>
      <c r="AF38" s="352"/>
      <c r="AG38" s="352"/>
      <c r="AH38" s="352"/>
      <c r="AI38" s="352"/>
      <c r="AJ38" s="611"/>
      <c r="AK38" s="611"/>
      <c r="AL38" s="611"/>
      <c r="AM38" s="611"/>
      <c r="AN38" s="611"/>
      <c r="AO38" s="611"/>
    </row>
    <row r="39" spans="1:4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352"/>
      <c r="W39" s="352"/>
      <c r="X39" s="352"/>
      <c r="Y39" s="352"/>
      <c r="Z39" s="352"/>
      <c r="AA39" s="352"/>
      <c r="AB39" s="352"/>
      <c r="AC39" s="352"/>
      <c r="AD39" s="352"/>
      <c r="AE39" s="352"/>
      <c r="AF39" s="352"/>
      <c r="AG39" s="352"/>
      <c r="AH39" s="352"/>
      <c r="AI39" s="352"/>
      <c r="AJ39" s="611"/>
      <c r="AK39" s="611"/>
      <c r="AL39" s="611"/>
      <c r="AM39" s="611"/>
      <c r="AN39" s="611"/>
      <c r="AO39" s="611"/>
    </row>
    <row r="40" spans="1:4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611"/>
      <c r="AK40" s="611"/>
      <c r="AL40" s="611"/>
      <c r="AM40" s="611"/>
      <c r="AN40" s="611"/>
      <c r="AO40" s="611"/>
    </row>
    <row r="41" spans="1:4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611"/>
      <c r="AK41" s="611"/>
      <c r="AL41" s="611"/>
      <c r="AM41" s="611"/>
      <c r="AN41" s="611"/>
      <c r="AO41" s="611"/>
    </row>
    <row r="42" spans="1:4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611"/>
      <c r="AK42" s="611"/>
      <c r="AL42" s="611"/>
      <c r="AM42" s="611"/>
      <c r="AN42" s="611"/>
      <c r="AO42" s="611"/>
    </row>
    <row r="43" spans="1:4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611"/>
      <c r="AK43" s="611"/>
      <c r="AL43" s="611"/>
      <c r="AM43" s="611"/>
      <c r="AN43" s="611"/>
      <c r="AO43" s="611"/>
    </row>
    <row r="44" spans="1:4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611"/>
      <c r="AK44" s="611"/>
      <c r="AL44" s="611"/>
      <c r="AM44" s="611"/>
      <c r="AN44" s="611"/>
      <c r="AO44" s="611"/>
    </row>
    <row r="45" spans="1:4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611"/>
      <c r="AK45" s="611"/>
      <c r="AL45" s="611"/>
      <c r="AM45" s="611"/>
      <c r="AN45" s="611"/>
      <c r="AO45" s="611"/>
    </row>
    <row r="46" spans="1:4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611"/>
      <c r="AK46" s="611"/>
      <c r="AL46" s="611"/>
      <c r="AM46" s="611"/>
      <c r="AN46" s="611"/>
      <c r="AO46" s="611"/>
    </row>
    <row r="47" spans="1:4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352"/>
      <c r="W47" s="352"/>
      <c r="X47" s="352"/>
      <c r="Y47" s="352"/>
      <c r="Z47" s="352"/>
      <c r="AA47" s="352"/>
      <c r="AB47" s="352"/>
      <c r="AC47" s="352"/>
      <c r="AD47" s="352"/>
      <c r="AE47" s="352"/>
      <c r="AF47" s="352"/>
      <c r="AG47" s="352"/>
      <c r="AH47" s="352"/>
      <c r="AI47" s="352"/>
      <c r="AJ47" s="611"/>
      <c r="AK47" s="611"/>
      <c r="AL47" s="611"/>
      <c r="AM47" s="611"/>
      <c r="AN47" s="611"/>
      <c r="AO47" s="611"/>
    </row>
    <row r="48" spans="1:4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352"/>
      <c r="W48" s="352"/>
      <c r="X48" s="352"/>
      <c r="Y48" s="352"/>
      <c r="Z48" s="352"/>
      <c r="AA48" s="352"/>
      <c r="AB48" s="352"/>
      <c r="AC48" s="352"/>
      <c r="AD48" s="352"/>
      <c r="AE48" s="352"/>
      <c r="AF48" s="352"/>
      <c r="AG48" s="352"/>
      <c r="AH48" s="352"/>
      <c r="AI48" s="352"/>
      <c r="AJ48" s="611"/>
      <c r="AK48" s="611"/>
      <c r="AL48" s="611"/>
      <c r="AM48" s="611"/>
      <c r="AN48" s="611"/>
      <c r="AO48" s="611"/>
    </row>
    <row r="49" spans="1:4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352"/>
      <c r="W49" s="352"/>
      <c r="X49" s="352"/>
      <c r="Y49" s="352"/>
      <c r="Z49" s="352"/>
      <c r="AA49" s="352"/>
      <c r="AB49" s="352"/>
      <c r="AC49" s="352"/>
      <c r="AD49" s="352"/>
      <c r="AE49" s="352"/>
      <c r="AF49" s="352"/>
      <c r="AG49" s="352"/>
      <c r="AH49" s="352"/>
      <c r="AI49" s="352"/>
      <c r="AJ49" s="611"/>
      <c r="AK49" s="611"/>
      <c r="AL49" s="611"/>
      <c r="AM49" s="611"/>
      <c r="AN49" s="611"/>
      <c r="AO49" s="611"/>
    </row>
    <row r="50" spans="1:4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352"/>
      <c r="W50" s="352"/>
      <c r="X50" s="352"/>
      <c r="Y50" s="352"/>
      <c r="Z50" s="352"/>
      <c r="AA50" s="352"/>
      <c r="AB50" s="352"/>
      <c r="AC50" s="352"/>
      <c r="AD50" s="352"/>
      <c r="AE50" s="352"/>
      <c r="AF50" s="352"/>
      <c r="AG50" s="352"/>
      <c r="AH50" s="352"/>
      <c r="AI50" s="352"/>
      <c r="AJ50" s="611"/>
      <c r="AK50" s="611"/>
      <c r="AL50" s="611"/>
      <c r="AM50" s="611"/>
      <c r="AN50" s="611"/>
      <c r="AO50" s="611"/>
    </row>
    <row r="51" spans="1:4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352"/>
      <c r="W51" s="352"/>
      <c r="X51" s="352"/>
      <c r="Y51" s="352"/>
      <c r="Z51" s="352"/>
      <c r="AA51" s="352"/>
      <c r="AB51" s="352"/>
      <c r="AC51" s="352"/>
      <c r="AD51" s="352"/>
      <c r="AE51" s="352"/>
      <c r="AF51" s="352"/>
      <c r="AG51" s="352"/>
      <c r="AH51" s="352"/>
      <c r="AI51" s="352"/>
      <c r="AJ51" s="611"/>
      <c r="AK51" s="611"/>
      <c r="AL51" s="611"/>
      <c r="AM51" s="611"/>
      <c r="AN51" s="611"/>
      <c r="AO51" s="611"/>
    </row>
    <row r="52" spans="1:4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352"/>
      <c r="W52" s="352"/>
      <c r="X52" s="352"/>
      <c r="Y52" s="352"/>
      <c r="Z52" s="352"/>
      <c r="AA52" s="352"/>
      <c r="AB52" s="352"/>
      <c r="AC52" s="352"/>
      <c r="AD52" s="352"/>
      <c r="AE52" s="352"/>
      <c r="AF52" s="352"/>
      <c r="AG52" s="352"/>
      <c r="AH52" s="352"/>
      <c r="AI52" s="352"/>
      <c r="AJ52" s="611"/>
      <c r="AK52" s="611"/>
      <c r="AL52" s="611"/>
      <c r="AM52" s="611"/>
      <c r="AN52" s="611"/>
      <c r="AO52" s="611"/>
    </row>
    <row r="53" spans="1:4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352"/>
      <c r="W53" s="352"/>
      <c r="X53" s="352"/>
      <c r="Y53" s="352"/>
      <c r="Z53" s="352"/>
      <c r="AA53" s="352"/>
      <c r="AB53" s="352"/>
      <c r="AC53" s="352"/>
      <c r="AD53" s="352"/>
      <c r="AE53" s="352"/>
      <c r="AF53" s="352"/>
      <c r="AG53" s="352"/>
      <c r="AH53" s="352"/>
      <c r="AI53" s="352"/>
      <c r="AJ53" s="611"/>
      <c r="AK53" s="611"/>
      <c r="AL53" s="611"/>
      <c r="AM53" s="611"/>
      <c r="AN53" s="611"/>
      <c r="AO53" s="611"/>
    </row>
    <row r="54" spans="1:4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352"/>
      <c r="W54" s="352"/>
      <c r="X54" s="352"/>
      <c r="Y54" s="352"/>
      <c r="Z54" s="352"/>
      <c r="AA54" s="352"/>
      <c r="AB54" s="352"/>
      <c r="AC54" s="352"/>
      <c r="AD54" s="352"/>
      <c r="AE54" s="352"/>
      <c r="AF54" s="352"/>
      <c r="AG54" s="352"/>
      <c r="AH54" s="352"/>
      <c r="AI54" s="352"/>
      <c r="AJ54" s="611"/>
      <c r="AK54" s="611"/>
      <c r="AL54" s="611"/>
      <c r="AM54" s="611"/>
      <c r="AN54" s="611"/>
      <c r="AO54" s="611"/>
    </row>
    <row r="55" spans="1:4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352"/>
      <c r="W55" s="352"/>
      <c r="X55" s="352"/>
      <c r="Y55" s="352"/>
      <c r="Z55" s="352"/>
      <c r="AA55" s="352"/>
      <c r="AB55" s="352"/>
      <c r="AC55" s="352"/>
      <c r="AD55" s="352"/>
      <c r="AE55" s="352"/>
      <c r="AF55" s="352"/>
      <c r="AG55" s="352"/>
      <c r="AH55" s="352"/>
      <c r="AI55" s="352"/>
      <c r="AJ55" s="611"/>
      <c r="AK55" s="611"/>
      <c r="AL55" s="611"/>
      <c r="AM55" s="611"/>
      <c r="AN55" s="611"/>
      <c r="AO55" s="611"/>
    </row>
    <row r="56" spans="1:4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352"/>
      <c r="W56" s="352"/>
      <c r="X56" s="352"/>
      <c r="Y56" s="352"/>
      <c r="Z56" s="352"/>
      <c r="AA56" s="352"/>
      <c r="AB56" s="352"/>
      <c r="AC56" s="352"/>
      <c r="AD56" s="352"/>
      <c r="AE56" s="352"/>
      <c r="AF56" s="352"/>
      <c r="AG56" s="352"/>
      <c r="AH56" s="352"/>
      <c r="AI56" s="352"/>
      <c r="AJ56" s="611"/>
      <c r="AK56" s="611"/>
      <c r="AL56" s="611"/>
      <c r="AM56" s="611"/>
      <c r="AN56" s="611"/>
      <c r="AO56" s="611"/>
    </row>
    <row r="57" spans="1:4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352"/>
      <c r="W57" s="352"/>
      <c r="X57" s="352"/>
      <c r="Y57" s="352"/>
      <c r="Z57" s="352"/>
      <c r="AA57" s="352"/>
      <c r="AB57" s="352"/>
      <c r="AC57" s="352"/>
      <c r="AD57" s="352"/>
      <c r="AE57" s="352"/>
      <c r="AF57" s="352"/>
      <c r="AG57" s="352"/>
      <c r="AH57" s="352"/>
      <c r="AI57" s="352"/>
      <c r="AJ57" s="611"/>
      <c r="AK57" s="611"/>
      <c r="AL57" s="611"/>
      <c r="AM57" s="611"/>
      <c r="AN57" s="611"/>
      <c r="AO57" s="611"/>
    </row>
    <row r="58" spans="1:4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352"/>
      <c r="W58" s="352"/>
      <c r="X58" s="352"/>
      <c r="Y58" s="352"/>
      <c r="Z58" s="352"/>
      <c r="AA58" s="352"/>
      <c r="AB58" s="352"/>
      <c r="AC58" s="352"/>
      <c r="AD58" s="352"/>
      <c r="AE58" s="352"/>
      <c r="AF58" s="352"/>
      <c r="AG58" s="352"/>
      <c r="AH58" s="352"/>
      <c r="AI58" s="352"/>
      <c r="AJ58" s="611"/>
      <c r="AK58" s="611"/>
      <c r="AL58" s="611"/>
      <c r="AM58" s="611"/>
      <c r="AN58" s="611"/>
      <c r="AO58" s="611"/>
    </row>
    <row r="59" spans="1:4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352"/>
      <c r="W59" s="352"/>
      <c r="X59" s="352"/>
      <c r="Y59" s="352"/>
      <c r="Z59" s="352"/>
      <c r="AA59" s="352"/>
      <c r="AB59" s="352"/>
      <c r="AC59" s="352"/>
      <c r="AD59" s="352"/>
      <c r="AE59" s="352"/>
      <c r="AF59" s="352"/>
      <c r="AG59" s="352"/>
      <c r="AH59" s="352"/>
      <c r="AI59" s="352"/>
      <c r="AJ59" s="611"/>
      <c r="AK59" s="611"/>
      <c r="AL59" s="611"/>
      <c r="AM59" s="611"/>
      <c r="AN59" s="611"/>
      <c r="AO59" s="611"/>
    </row>
    <row r="60" spans="1:4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352"/>
      <c r="W60" s="352"/>
      <c r="X60" s="352"/>
      <c r="Y60" s="352"/>
      <c r="Z60" s="352"/>
      <c r="AA60" s="352"/>
      <c r="AB60" s="352"/>
      <c r="AC60" s="352"/>
      <c r="AD60" s="352"/>
      <c r="AE60" s="352"/>
      <c r="AF60" s="352"/>
      <c r="AG60" s="352"/>
      <c r="AH60" s="352"/>
      <c r="AI60" s="352"/>
      <c r="AJ60" s="611"/>
      <c r="AK60" s="611"/>
      <c r="AL60" s="611"/>
      <c r="AM60" s="611"/>
      <c r="AN60" s="611"/>
      <c r="AO60" s="611"/>
    </row>
    <row r="61" spans="1:4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352"/>
      <c r="W61" s="352"/>
      <c r="X61" s="352"/>
      <c r="Y61" s="352"/>
      <c r="Z61" s="352"/>
      <c r="AA61" s="352"/>
      <c r="AB61" s="352"/>
      <c r="AC61" s="352"/>
      <c r="AD61" s="352"/>
      <c r="AE61" s="352"/>
      <c r="AF61" s="352"/>
      <c r="AG61" s="352"/>
      <c r="AH61" s="352"/>
      <c r="AI61" s="352"/>
      <c r="AJ61" s="611"/>
      <c r="AK61" s="611"/>
      <c r="AL61" s="611"/>
      <c r="AM61" s="611"/>
      <c r="AN61" s="611"/>
      <c r="AO61" s="611"/>
    </row>
    <row r="62" spans="1:4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352"/>
      <c r="W62" s="352"/>
      <c r="X62" s="352"/>
      <c r="Y62" s="352"/>
      <c r="Z62" s="352"/>
      <c r="AA62" s="352"/>
      <c r="AB62" s="352"/>
      <c r="AC62" s="352"/>
      <c r="AD62" s="352"/>
      <c r="AE62" s="352"/>
      <c r="AF62" s="352"/>
      <c r="AG62" s="352"/>
      <c r="AH62" s="352"/>
      <c r="AI62" s="352"/>
      <c r="AJ62" s="611"/>
      <c r="AK62" s="611"/>
      <c r="AL62" s="611"/>
      <c r="AM62" s="611"/>
      <c r="AN62" s="611"/>
      <c r="AO62" s="611"/>
    </row>
    <row r="63" spans="1:4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611"/>
      <c r="AK63" s="611"/>
      <c r="AL63" s="611"/>
      <c r="AM63" s="611"/>
      <c r="AN63" s="611"/>
      <c r="AO63" s="611"/>
    </row>
    <row r="64" spans="1:4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352"/>
      <c r="W64" s="352"/>
      <c r="X64" s="352"/>
      <c r="Y64" s="352"/>
      <c r="Z64" s="352"/>
      <c r="AA64" s="352"/>
      <c r="AB64" s="352"/>
      <c r="AC64" s="352"/>
      <c r="AD64" s="352"/>
      <c r="AE64" s="352"/>
      <c r="AF64" s="352"/>
      <c r="AG64" s="352"/>
      <c r="AH64" s="352"/>
      <c r="AI64" s="352"/>
      <c r="AJ64" s="611"/>
      <c r="AK64" s="611"/>
      <c r="AL64" s="611"/>
      <c r="AM64" s="611"/>
      <c r="AN64" s="611"/>
      <c r="AO64" s="611"/>
    </row>
    <row r="65" spans="1:4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352"/>
      <c r="W65" s="352"/>
      <c r="X65" s="352"/>
      <c r="Y65" s="352"/>
      <c r="Z65" s="352"/>
      <c r="AA65" s="352"/>
      <c r="AB65" s="352"/>
      <c r="AC65" s="352"/>
      <c r="AD65" s="352"/>
      <c r="AE65" s="352"/>
      <c r="AF65" s="352"/>
      <c r="AG65" s="352"/>
      <c r="AH65" s="352"/>
      <c r="AI65" s="352"/>
      <c r="AJ65" s="611"/>
      <c r="AK65" s="611"/>
      <c r="AL65" s="611"/>
      <c r="AM65" s="611"/>
      <c r="AN65" s="611"/>
      <c r="AO65" s="611"/>
    </row>
    <row r="66" spans="1:4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352"/>
      <c r="W66" s="352"/>
      <c r="X66" s="352"/>
      <c r="Y66" s="352"/>
      <c r="Z66" s="352"/>
      <c r="AA66" s="352"/>
      <c r="AB66" s="352"/>
      <c r="AC66" s="352"/>
      <c r="AD66" s="352"/>
      <c r="AE66" s="352"/>
      <c r="AF66" s="352"/>
      <c r="AG66" s="352"/>
      <c r="AH66" s="352"/>
      <c r="AI66" s="352"/>
      <c r="AJ66" s="611"/>
      <c r="AK66" s="611"/>
      <c r="AL66" s="611"/>
      <c r="AM66" s="611"/>
      <c r="AN66" s="611"/>
      <c r="AO66" s="611"/>
    </row>
    <row r="67" spans="1:4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352"/>
      <c r="W67" s="352"/>
      <c r="X67" s="352"/>
      <c r="Y67" s="352"/>
      <c r="Z67" s="352"/>
      <c r="AA67" s="352"/>
      <c r="AB67" s="352"/>
      <c r="AC67" s="352"/>
      <c r="AD67" s="352"/>
      <c r="AE67" s="352"/>
      <c r="AF67" s="352"/>
      <c r="AG67" s="352"/>
      <c r="AH67" s="352"/>
      <c r="AI67" s="352"/>
      <c r="AJ67" s="611"/>
      <c r="AK67" s="611"/>
      <c r="AL67" s="611"/>
      <c r="AM67" s="611"/>
      <c r="AN67" s="611"/>
      <c r="AO67" s="611"/>
    </row>
    <row r="68" spans="1:4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352"/>
      <c r="W68" s="352"/>
      <c r="X68" s="352"/>
      <c r="Y68" s="352"/>
      <c r="Z68" s="352"/>
      <c r="AA68" s="352"/>
      <c r="AB68" s="352"/>
      <c r="AC68" s="352"/>
      <c r="AD68" s="352"/>
      <c r="AE68" s="352"/>
      <c r="AF68" s="352"/>
      <c r="AG68" s="352"/>
      <c r="AH68" s="352"/>
      <c r="AI68" s="352"/>
      <c r="AJ68" s="611"/>
      <c r="AK68" s="611"/>
      <c r="AL68" s="611"/>
      <c r="AM68" s="611"/>
      <c r="AN68" s="611"/>
      <c r="AO68" s="611"/>
    </row>
    <row r="69" spans="1:4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352"/>
      <c r="W69" s="352"/>
      <c r="X69" s="352"/>
      <c r="Y69" s="352"/>
      <c r="Z69" s="352"/>
      <c r="AA69" s="352"/>
      <c r="AB69" s="352"/>
      <c r="AC69" s="352"/>
      <c r="AD69" s="352"/>
      <c r="AE69" s="352"/>
      <c r="AF69" s="352"/>
      <c r="AG69" s="352"/>
      <c r="AH69" s="352"/>
      <c r="AI69" s="352"/>
      <c r="AJ69" s="611"/>
      <c r="AK69" s="611"/>
      <c r="AL69" s="611"/>
      <c r="AM69" s="611"/>
      <c r="AN69" s="611"/>
      <c r="AO69" s="611"/>
    </row>
    <row r="70" spans="1:4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 s="352"/>
      <c r="W70" s="352"/>
      <c r="X70" s="352"/>
      <c r="Y70" s="352"/>
      <c r="Z70" s="352"/>
      <c r="AA70" s="352"/>
      <c r="AB70" s="352"/>
      <c r="AC70" s="352"/>
      <c r="AD70" s="352"/>
      <c r="AE70" s="352"/>
      <c r="AF70" s="352"/>
      <c r="AG70" s="352"/>
      <c r="AH70" s="352"/>
      <c r="AI70" s="352"/>
      <c r="AJ70" s="611"/>
      <c r="AK70" s="611"/>
      <c r="AL70" s="611"/>
      <c r="AM70" s="611"/>
      <c r="AN70" s="611"/>
      <c r="AO70" s="611"/>
    </row>
    <row r="71" spans="1:4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 s="352"/>
      <c r="W71" s="352"/>
      <c r="X71" s="352"/>
      <c r="Y71" s="352"/>
      <c r="Z71" s="352"/>
      <c r="AA71" s="352"/>
      <c r="AB71" s="352"/>
      <c r="AC71" s="352"/>
      <c r="AD71" s="352"/>
      <c r="AE71" s="352"/>
      <c r="AF71" s="352"/>
      <c r="AG71" s="352"/>
      <c r="AH71" s="352"/>
      <c r="AI71" s="352"/>
      <c r="AJ71" s="611"/>
      <c r="AK71" s="611"/>
      <c r="AL71" s="611"/>
      <c r="AM71" s="611"/>
      <c r="AN71" s="611"/>
      <c r="AO71" s="611"/>
    </row>
    <row r="72" spans="1:4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 s="352"/>
      <c r="W72" s="352"/>
      <c r="X72" s="352"/>
      <c r="Y72" s="352"/>
      <c r="Z72" s="352"/>
      <c r="AA72" s="352"/>
      <c r="AB72" s="352"/>
      <c r="AC72" s="352"/>
      <c r="AD72" s="352"/>
      <c r="AE72" s="352"/>
      <c r="AF72" s="352"/>
      <c r="AG72" s="352"/>
      <c r="AH72" s="352"/>
      <c r="AI72" s="352"/>
      <c r="AJ72" s="611"/>
      <c r="AK72" s="611"/>
      <c r="AL72" s="611"/>
      <c r="AM72" s="611"/>
      <c r="AN72" s="611"/>
      <c r="AO72" s="611"/>
    </row>
    <row r="73" spans="1:4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 s="352"/>
      <c r="W73" s="352"/>
      <c r="X73" s="352"/>
      <c r="Y73" s="352"/>
      <c r="Z73" s="352"/>
      <c r="AA73" s="352"/>
      <c r="AB73" s="352"/>
      <c r="AC73" s="352"/>
      <c r="AD73" s="352"/>
      <c r="AE73" s="352"/>
      <c r="AF73" s="352"/>
      <c r="AG73" s="352"/>
      <c r="AH73" s="352"/>
      <c r="AI73" s="352"/>
      <c r="AJ73" s="611"/>
      <c r="AK73" s="611"/>
      <c r="AL73" s="611"/>
      <c r="AM73" s="611"/>
      <c r="AN73" s="611"/>
      <c r="AO73" s="611"/>
    </row>
    <row r="74" spans="1:4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 s="352"/>
      <c r="W74" s="352"/>
      <c r="X74" s="352"/>
      <c r="Y74" s="352"/>
      <c r="Z74" s="352"/>
      <c r="AA74" s="352"/>
      <c r="AB74" s="352"/>
      <c r="AC74" s="352"/>
      <c r="AD74" s="352"/>
      <c r="AE74" s="352"/>
      <c r="AF74" s="352"/>
      <c r="AG74" s="352"/>
      <c r="AH74" s="352"/>
      <c r="AI74" s="352"/>
      <c r="AJ74" s="611"/>
      <c r="AK74" s="611"/>
      <c r="AL74" s="611"/>
      <c r="AM74" s="611"/>
      <c r="AN74" s="611"/>
      <c r="AO74" s="611"/>
    </row>
    <row r="75" spans="1:4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 s="352"/>
      <c r="W75" s="352"/>
      <c r="X75" s="352"/>
      <c r="Y75" s="352"/>
      <c r="Z75" s="352"/>
      <c r="AA75" s="352"/>
      <c r="AB75" s="352"/>
      <c r="AC75" s="352"/>
      <c r="AD75" s="352"/>
      <c r="AE75" s="352"/>
      <c r="AF75" s="352"/>
      <c r="AG75" s="352"/>
      <c r="AH75" s="352"/>
      <c r="AI75" s="352"/>
      <c r="AJ75" s="611"/>
      <c r="AK75" s="611"/>
      <c r="AL75" s="611"/>
      <c r="AM75" s="611"/>
      <c r="AN75" s="611"/>
      <c r="AO75" s="611"/>
    </row>
    <row r="76" spans="1:4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 s="352"/>
      <c r="W76" s="352"/>
      <c r="X76" s="352"/>
      <c r="Y76" s="352"/>
      <c r="Z76" s="352"/>
      <c r="AA76" s="352"/>
      <c r="AB76" s="352"/>
      <c r="AC76" s="352"/>
      <c r="AD76" s="352"/>
      <c r="AE76" s="352"/>
      <c r="AF76" s="352"/>
      <c r="AG76" s="352"/>
      <c r="AH76" s="352"/>
      <c r="AI76" s="352"/>
      <c r="AJ76" s="611"/>
      <c r="AK76" s="611"/>
      <c r="AL76" s="611"/>
      <c r="AM76" s="611"/>
      <c r="AN76" s="611"/>
      <c r="AO76" s="611"/>
    </row>
  </sheetData>
  <dataValidations count="2">
    <dataValidation allowBlank="1" showInputMessage="1" showErrorMessage="1" promptTitle="Intersection Type" prompt="Select whether the intersection is signalized/unsignalized." sqref="E4" xr:uid="{75F89A58-97FD-4328-8A44-A17534FD0A83}"/>
    <dataValidation type="list" errorStyle="warning" allowBlank="1" showInputMessage="1" showErrorMessage="1" error="LOS calculations are only set up for &quot;Signalized&quot; and &quot;Unsignalized&quot; intersections." sqref="E5" xr:uid="{2FFD45D7-1757-4368-9F0B-2A646CDE7349}">
      <formula1>"Signalized, Unsgnalized"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9BE0-3685-4416-A2A1-40F4E1BCAF93}">
  <sheetPr codeName="Sheet39">
    <tabColor theme="8"/>
  </sheetPr>
  <dimension ref="A1:U90"/>
  <sheetViews>
    <sheetView workbookViewId="0"/>
  </sheetViews>
  <sheetFormatPr defaultRowHeight="15" x14ac:dyDescent="0.25"/>
  <cols>
    <col min="1" max="1" width="9.140625" style="35"/>
    <col min="2" max="2" width="11.42578125" style="611" customWidth="1"/>
    <col min="3" max="3" width="9.140625" style="195" customWidth="1"/>
    <col min="4" max="4" width="46.42578125" style="195" customWidth="1"/>
    <col min="5" max="5" width="16.5703125" style="195" bestFit="1" customWidth="1"/>
    <col min="6" max="21" width="9.28515625" style="174" customWidth="1"/>
    <col min="22" max="16384" width="9.140625" style="611"/>
  </cols>
  <sheetData>
    <row r="1" spans="1:21" s="35" customFormat="1" x14ac:dyDescent="0.25">
      <c r="A1" s="615" t="s">
        <v>235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</row>
    <row r="2" spans="1:21" s="195" customFormat="1" x14ac:dyDescent="0.25">
      <c r="A2" s="282"/>
      <c r="B2" s="544">
        <v>1</v>
      </c>
      <c r="C2" s="544">
        <f t="shared" ref="C2:G2" si="0">B2+1</f>
        <v>2</v>
      </c>
      <c r="D2" s="544">
        <f t="shared" si="0"/>
        <v>3</v>
      </c>
      <c r="E2" s="544">
        <f t="shared" si="0"/>
        <v>4</v>
      </c>
      <c r="F2" s="544">
        <f t="shared" si="0"/>
        <v>5</v>
      </c>
      <c r="G2" s="544">
        <f t="shared" si="0"/>
        <v>6</v>
      </c>
      <c r="H2" s="544">
        <f t="shared" ref="H2" si="1">G2+1</f>
        <v>7</v>
      </c>
      <c r="I2" s="544">
        <f t="shared" ref="I2" si="2">H2+1</f>
        <v>8</v>
      </c>
      <c r="J2" s="544">
        <f t="shared" ref="J2" si="3">I2+1</f>
        <v>9</v>
      </c>
      <c r="K2" s="544">
        <f t="shared" ref="K2" si="4">J2+1</f>
        <v>10</v>
      </c>
      <c r="L2" s="544">
        <f t="shared" ref="L2" si="5">K2+1</f>
        <v>11</v>
      </c>
      <c r="M2" s="544">
        <f t="shared" ref="M2" si="6">L2+1</f>
        <v>12</v>
      </c>
      <c r="N2" s="544">
        <f t="shared" ref="N2" si="7">M2+1</f>
        <v>13</v>
      </c>
      <c r="O2" s="544">
        <f t="shared" ref="O2" si="8">N2+1</f>
        <v>14</v>
      </c>
      <c r="P2" s="544">
        <f t="shared" ref="P2" si="9">O2+1</f>
        <v>15</v>
      </c>
      <c r="Q2" s="544">
        <f t="shared" ref="Q2" si="10">P2+1</f>
        <v>16</v>
      </c>
      <c r="R2" s="544">
        <f t="shared" ref="R2" si="11">Q2+1</f>
        <v>17</v>
      </c>
      <c r="S2" s="544">
        <f t="shared" ref="S2" si="12">R2+1</f>
        <v>18</v>
      </c>
      <c r="T2" s="544">
        <f t="shared" ref="T2" si="13">S2+1</f>
        <v>19</v>
      </c>
      <c r="U2" s="544">
        <f t="shared" ref="U2" si="14">T2+1</f>
        <v>20</v>
      </c>
    </row>
    <row r="3" spans="1:21" x14ac:dyDescent="0.25">
      <c r="A3" s="282"/>
      <c r="C3" s="611"/>
      <c r="D3" s="562"/>
      <c r="E3" s="611"/>
      <c r="F3" s="611"/>
      <c r="G3" s="611"/>
      <c r="H3" s="611"/>
      <c r="I3" s="611"/>
      <c r="J3" s="611"/>
      <c r="K3" s="611"/>
      <c r="L3" s="611"/>
      <c r="M3" s="611"/>
      <c r="N3" s="611"/>
      <c r="O3" s="611"/>
      <c r="P3" s="611"/>
      <c r="Q3" s="611"/>
      <c r="R3" s="611"/>
      <c r="S3" s="611"/>
      <c r="T3" s="611"/>
      <c r="U3" s="611"/>
    </row>
    <row r="4" spans="1:21" x14ac:dyDescent="0.25">
      <c r="A4" s="282"/>
      <c r="B4" s="171" t="s">
        <v>291</v>
      </c>
      <c r="C4" s="170" t="s">
        <v>127</v>
      </c>
      <c r="D4" s="545" t="s">
        <v>92</v>
      </c>
      <c r="E4" s="545" t="s">
        <v>126</v>
      </c>
      <c r="F4" s="649" t="s">
        <v>116</v>
      </c>
      <c r="G4" s="649" t="s">
        <v>22</v>
      </c>
      <c r="H4" s="649" t="s">
        <v>23</v>
      </c>
      <c r="I4" s="649" t="s">
        <v>29</v>
      </c>
      <c r="J4" s="649" t="s">
        <v>117</v>
      </c>
      <c r="K4" s="649" t="s">
        <v>30</v>
      </c>
      <c r="L4" s="649" t="s">
        <v>24</v>
      </c>
      <c r="M4" s="649" t="s">
        <v>25</v>
      </c>
      <c r="N4" s="649" t="s">
        <v>111</v>
      </c>
      <c r="O4" s="649" t="s">
        <v>31</v>
      </c>
      <c r="P4" s="649" t="s">
        <v>32</v>
      </c>
      <c r="Q4" s="649" t="s">
        <v>33</v>
      </c>
      <c r="R4" s="649" t="s">
        <v>43</v>
      </c>
      <c r="S4" s="649" t="s">
        <v>26</v>
      </c>
      <c r="T4" s="649" t="s">
        <v>27</v>
      </c>
      <c r="U4" s="649" t="s">
        <v>28</v>
      </c>
    </row>
    <row r="5" spans="1:21" x14ac:dyDescent="0.25">
      <c r="A5" s="615" t="str">
        <f>IF(D5=0,"H","")</f>
        <v/>
      </c>
      <c r="B5" s="781">
        <f>IFERROR(B4+1,1)</f>
        <v>1</v>
      </c>
      <c r="C5" s="194">
        <f>VLOOKUP($B5,'Input - Intersections'!$B$4:$L$85,2,FALSE)</f>
        <v>1</v>
      </c>
      <c r="D5" s="475" t="str">
        <f>'Input - Intersections'!D5</f>
        <v>Intersection Name</v>
      </c>
      <c r="E5" s="475" t="str">
        <f>'Input - Intersections'!E5</f>
        <v>Signalized</v>
      </c>
      <c r="F5" s="754" t="s">
        <v>103</v>
      </c>
      <c r="G5" s="754">
        <v>400</v>
      </c>
      <c r="H5" s="754">
        <v>1840</v>
      </c>
      <c r="I5" s="754">
        <v>410</v>
      </c>
      <c r="J5" s="754" t="s">
        <v>103</v>
      </c>
      <c r="K5" s="754">
        <v>655</v>
      </c>
      <c r="L5" s="754">
        <v>3300</v>
      </c>
      <c r="M5" s="754">
        <v>3300</v>
      </c>
      <c r="N5" s="754" t="s">
        <v>103</v>
      </c>
      <c r="O5" s="754">
        <v>460</v>
      </c>
      <c r="P5" s="754">
        <v>2490</v>
      </c>
      <c r="Q5" s="754">
        <v>455</v>
      </c>
      <c r="R5" s="754" t="s">
        <v>103</v>
      </c>
      <c r="S5" s="754">
        <v>480</v>
      </c>
      <c r="T5" s="754">
        <v>4420</v>
      </c>
      <c r="U5" s="754">
        <v>415</v>
      </c>
    </row>
    <row r="6" spans="1:21" customFormat="1" x14ac:dyDescent="0.25"/>
    <row r="7" spans="1:21" customFormat="1" x14ac:dyDescent="0.25"/>
    <row r="8" spans="1:21" customFormat="1" x14ac:dyDescent="0.25"/>
    <row r="9" spans="1:21" customFormat="1" x14ac:dyDescent="0.25"/>
    <row r="10" spans="1:21" customFormat="1" x14ac:dyDescent="0.25"/>
    <row r="11" spans="1:21" customFormat="1" x14ac:dyDescent="0.25"/>
    <row r="12" spans="1:21" customFormat="1" x14ac:dyDescent="0.25"/>
    <row r="13" spans="1:21" customFormat="1" x14ac:dyDescent="0.25"/>
    <row r="14" spans="1:21" customFormat="1" x14ac:dyDescent="0.25"/>
    <row r="15" spans="1:21" customFormat="1" x14ac:dyDescent="0.25"/>
    <row r="16" spans="1:21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spans="1:21" customFormat="1" x14ac:dyDescent="0.25"/>
    <row r="34" spans="1:21" customFormat="1" x14ac:dyDescent="0.25"/>
    <row r="35" spans="1:21" customFormat="1" x14ac:dyDescent="0.25"/>
    <row r="36" spans="1:21" customFormat="1" x14ac:dyDescent="0.25"/>
    <row r="37" spans="1:21" customFormat="1" x14ac:dyDescent="0.25"/>
    <row r="38" spans="1:21" customFormat="1" x14ac:dyDescent="0.25"/>
    <row r="39" spans="1:21" customFormat="1" x14ac:dyDescent="0.25"/>
    <row r="40" spans="1:21" customFormat="1" x14ac:dyDescent="0.25"/>
    <row r="41" spans="1:21" x14ac:dyDescent="0.25">
      <c r="A41" s="611"/>
      <c r="C41" s="611"/>
      <c r="D41" s="611"/>
      <c r="E41" s="611"/>
      <c r="F41" s="611"/>
      <c r="G41" s="611"/>
      <c r="H41" s="611"/>
      <c r="I41" s="611"/>
      <c r="J41" s="611"/>
      <c r="K41" s="611"/>
      <c r="L41" s="611"/>
      <c r="M41" s="611"/>
      <c r="N41" s="611"/>
      <c r="O41" s="611"/>
      <c r="P41" s="611"/>
      <c r="Q41" s="611"/>
      <c r="R41" s="611"/>
      <c r="S41" s="611"/>
      <c r="T41" s="611"/>
      <c r="U41" s="611"/>
    </row>
    <row r="42" spans="1:21" x14ac:dyDescent="0.25">
      <c r="A42" s="611"/>
      <c r="C42" s="611"/>
      <c r="D42" s="611"/>
      <c r="E42" s="611"/>
      <c r="F42" s="611"/>
      <c r="G42" s="611"/>
      <c r="H42" s="611"/>
      <c r="I42" s="611"/>
      <c r="J42" s="611"/>
      <c r="K42" s="611"/>
      <c r="L42" s="611"/>
      <c r="M42" s="611"/>
      <c r="N42" s="611"/>
      <c r="O42" s="611"/>
      <c r="P42" s="611"/>
      <c r="Q42" s="611"/>
      <c r="R42" s="611"/>
      <c r="S42" s="611"/>
      <c r="T42" s="611"/>
      <c r="U42" s="611"/>
    </row>
    <row r="43" spans="1:21" x14ac:dyDescent="0.25">
      <c r="A43" s="611"/>
      <c r="C43" s="611"/>
      <c r="D43" s="611"/>
      <c r="E43" s="611"/>
      <c r="F43" s="611"/>
      <c r="G43" s="611"/>
      <c r="H43" s="611"/>
      <c r="I43" s="611"/>
      <c r="J43" s="611"/>
      <c r="K43" s="611"/>
      <c r="L43" s="611"/>
      <c r="M43" s="611"/>
      <c r="N43" s="611"/>
      <c r="O43" s="611"/>
      <c r="P43" s="611"/>
      <c r="Q43" s="611"/>
      <c r="R43" s="611"/>
      <c r="S43" s="611"/>
      <c r="T43" s="611"/>
      <c r="U43" s="611"/>
    </row>
    <row r="44" spans="1:21" x14ac:dyDescent="0.25">
      <c r="A44" s="611"/>
      <c r="C44" s="611"/>
      <c r="D44" s="611"/>
      <c r="E44" s="611"/>
      <c r="F44" s="611"/>
      <c r="G44" s="611"/>
      <c r="H44" s="611"/>
      <c r="I44" s="611"/>
      <c r="J44" s="611"/>
      <c r="K44" s="611"/>
      <c r="L44" s="611"/>
      <c r="M44" s="611"/>
      <c r="N44" s="611"/>
      <c r="O44" s="611"/>
      <c r="P44" s="611"/>
      <c r="Q44" s="611"/>
      <c r="R44" s="611"/>
      <c r="S44" s="611"/>
      <c r="T44" s="611"/>
      <c r="U44" s="611"/>
    </row>
    <row r="45" spans="1:21" x14ac:dyDescent="0.25">
      <c r="A45" s="611"/>
      <c r="C45" s="611"/>
      <c r="D45" s="611"/>
      <c r="E45" s="611"/>
      <c r="F45" s="611"/>
      <c r="G45" s="611"/>
      <c r="H45" s="611"/>
      <c r="I45" s="611"/>
      <c r="J45" s="611"/>
      <c r="K45" s="611"/>
      <c r="L45" s="611"/>
      <c r="M45" s="611"/>
      <c r="N45" s="611"/>
      <c r="O45" s="611"/>
      <c r="P45" s="611"/>
      <c r="Q45" s="611"/>
      <c r="R45" s="611"/>
      <c r="S45" s="611"/>
      <c r="T45" s="611"/>
      <c r="U45" s="611"/>
    </row>
    <row r="46" spans="1:21" x14ac:dyDescent="0.25">
      <c r="A46" s="611"/>
      <c r="C46" s="611"/>
      <c r="D46" s="611"/>
      <c r="E46" s="611"/>
      <c r="F46" s="611"/>
      <c r="G46" s="611"/>
      <c r="H46" s="611"/>
      <c r="I46" s="611"/>
      <c r="J46" s="611"/>
      <c r="K46" s="611"/>
      <c r="L46" s="611"/>
      <c r="M46" s="611"/>
      <c r="N46" s="611"/>
      <c r="O46" s="611"/>
      <c r="P46" s="611"/>
      <c r="Q46" s="611"/>
      <c r="R46" s="611"/>
      <c r="S46" s="611"/>
      <c r="T46" s="611"/>
      <c r="U46" s="611"/>
    </row>
    <row r="47" spans="1:21" x14ac:dyDescent="0.25">
      <c r="A47" s="611"/>
      <c r="C47" s="611"/>
      <c r="D47" s="611"/>
      <c r="E47" s="611"/>
      <c r="F47" s="611"/>
      <c r="G47" s="611"/>
      <c r="H47" s="611"/>
      <c r="I47" s="611"/>
      <c r="J47" s="611"/>
      <c r="K47" s="611"/>
      <c r="L47" s="611"/>
      <c r="M47" s="611"/>
      <c r="N47" s="611"/>
      <c r="O47" s="611"/>
      <c r="P47" s="611"/>
      <c r="Q47" s="611"/>
      <c r="R47" s="611"/>
      <c r="S47" s="611"/>
      <c r="T47" s="611"/>
      <c r="U47" s="611"/>
    </row>
    <row r="48" spans="1:21" x14ac:dyDescent="0.25">
      <c r="A48" s="611"/>
      <c r="C48" s="611"/>
      <c r="D48" s="611"/>
      <c r="E48" s="611"/>
      <c r="F48" s="611"/>
      <c r="G48" s="611"/>
      <c r="H48" s="611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</row>
    <row r="49" spans="1:21" x14ac:dyDescent="0.25">
      <c r="A49" s="611"/>
      <c r="C49" s="611"/>
      <c r="D49" s="611"/>
      <c r="E49" s="611"/>
      <c r="F49" s="611"/>
      <c r="G49" s="611"/>
      <c r="H49" s="611"/>
      <c r="I49" s="611"/>
      <c r="J49" s="611"/>
      <c r="K49" s="611"/>
      <c r="L49" s="611"/>
      <c r="M49" s="611"/>
      <c r="N49" s="611"/>
      <c r="O49" s="611"/>
      <c r="P49" s="611"/>
      <c r="Q49" s="611"/>
      <c r="R49" s="611"/>
      <c r="S49" s="611"/>
      <c r="T49" s="611"/>
      <c r="U49" s="611"/>
    </row>
    <row r="50" spans="1:21" x14ac:dyDescent="0.25">
      <c r="A50" s="611"/>
      <c r="C50" s="611"/>
      <c r="D50" s="611"/>
      <c r="E50" s="611"/>
      <c r="F50" s="611"/>
      <c r="G50" s="611"/>
      <c r="H50" s="611"/>
      <c r="I50" s="611"/>
      <c r="J50" s="611"/>
      <c r="K50" s="611"/>
      <c r="L50" s="611"/>
      <c r="M50" s="611"/>
      <c r="N50" s="611"/>
      <c r="O50" s="611"/>
      <c r="P50" s="611"/>
      <c r="Q50" s="611"/>
      <c r="R50" s="611"/>
      <c r="S50" s="611"/>
      <c r="T50" s="611"/>
      <c r="U50" s="611"/>
    </row>
    <row r="51" spans="1:21" x14ac:dyDescent="0.25">
      <c r="A51" s="611"/>
      <c r="C51" s="611"/>
      <c r="D51" s="611"/>
      <c r="E51" s="611"/>
      <c r="F51" s="611"/>
      <c r="G51" s="611"/>
      <c r="H51" s="611"/>
      <c r="I51" s="611"/>
      <c r="J51" s="611"/>
      <c r="K51" s="611"/>
      <c r="L51" s="611"/>
      <c r="M51" s="611"/>
      <c r="N51" s="611"/>
      <c r="O51" s="611"/>
      <c r="P51" s="611"/>
      <c r="Q51" s="611"/>
      <c r="R51" s="611"/>
      <c r="S51" s="611"/>
      <c r="T51" s="611"/>
      <c r="U51" s="611"/>
    </row>
    <row r="52" spans="1:21" x14ac:dyDescent="0.25">
      <c r="A52" s="611"/>
      <c r="C52" s="611"/>
      <c r="D52" s="611"/>
      <c r="E52" s="611"/>
      <c r="F52" s="611"/>
      <c r="G52" s="611"/>
      <c r="H52" s="611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</row>
    <row r="53" spans="1:21" x14ac:dyDescent="0.25">
      <c r="A53" s="611"/>
      <c r="C53" s="611"/>
      <c r="D53" s="611"/>
      <c r="E53" s="611"/>
      <c r="F53" s="611"/>
      <c r="G53" s="611"/>
      <c r="H53" s="611"/>
      <c r="I53" s="611"/>
      <c r="J53" s="611"/>
      <c r="K53" s="611"/>
      <c r="L53" s="611"/>
      <c r="M53" s="611"/>
      <c r="N53" s="611"/>
      <c r="O53" s="611"/>
      <c r="P53" s="611"/>
      <c r="Q53" s="611"/>
      <c r="R53" s="611"/>
      <c r="S53" s="611"/>
      <c r="T53" s="611"/>
      <c r="U53" s="611"/>
    </row>
    <row r="54" spans="1:21" x14ac:dyDescent="0.25">
      <c r="A54" s="611"/>
      <c r="C54" s="611"/>
      <c r="D54" s="611"/>
      <c r="E54" s="611"/>
      <c r="F54" s="611"/>
      <c r="G54" s="611"/>
      <c r="H54" s="611"/>
      <c r="I54" s="611"/>
      <c r="J54" s="611"/>
      <c r="K54" s="611"/>
      <c r="L54" s="611"/>
      <c r="M54" s="611"/>
      <c r="N54" s="611"/>
      <c r="O54" s="611"/>
      <c r="P54" s="611"/>
      <c r="Q54" s="611"/>
      <c r="R54" s="611"/>
      <c r="S54" s="611"/>
      <c r="T54" s="611"/>
      <c r="U54" s="611"/>
    </row>
    <row r="55" spans="1:21" x14ac:dyDescent="0.25">
      <c r="A55" s="611"/>
      <c r="C55" s="611"/>
      <c r="D55" s="611"/>
      <c r="E55" s="611"/>
      <c r="F55" s="611"/>
      <c r="G55" s="611"/>
      <c r="H55" s="611"/>
      <c r="I55" s="611"/>
      <c r="J55" s="611"/>
      <c r="K55" s="611"/>
      <c r="L55" s="611"/>
      <c r="M55" s="611"/>
      <c r="N55" s="611"/>
      <c r="O55" s="611"/>
      <c r="P55" s="611"/>
      <c r="Q55" s="611"/>
      <c r="R55" s="611"/>
      <c r="S55" s="611"/>
      <c r="T55" s="611"/>
      <c r="U55" s="611"/>
    </row>
    <row r="56" spans="1:21" x14ac:dyDescent="0.25">
      <c r="A56" s="611"/>
      <c r="C56" s="611"/>
      <c r="D56" s="611"/>
      <c r="E56" s="611"/>
      <c r="F56" s="611"/>
      <c r="G56" s="611"/>
      <c r="H56" s="611"/>
      <c r="I56" s="611"/>
      <c r="J56" s="611"/>
      <c r="K56" s="611"/>
      <c r="L56" s="611"/>
      <c r="M56" s="611"/>
      <c r="N56" s="611"/>
      <c r="O56" s="611"/>
      <c r="P56" s="611"/>
      <c r="Q56" s="611"/>
      <c r="R56" s="611"/>
      <c r="S56" s="611"/>
      <c r="T56" s="611"/>
      <c r="U56" s="611"/>
    </row>
    <row r="57" spans="1:21" x14ac:dyDescent="0.25">
      <c r="A57" s="611"/>
      <c r="C57" s="611"/>
      <c r="D57" s="611"/>
      <c r="E57" s="611"/>
      <c r="F57" s="611"/>
      <c r="G57" s="611"/>
      <c r="H57" s="611"/>
      <c r="I57" s="611"/>
      <c r="J57" s="611"/>
      <c r="K57" s="611"/>
      <c r="L57" s="611"/>
      <c r="M57" s="611"/>
      <c r="N57" s="611"/>
      <c r="O57" s="611"/>
      <c r="P57" s="611"/>
      <c r="Q57" s="611"/>
      <c r="R57" s="611"/>
      <c r="S57" s="611"/>
      <c r="T57" s="611"/>
      <c r="U57" s="611"/>
    </row>
    <row r="58" spans="1:21" x14ac:dyDescent="0.25">
      <c r="A58" s="611"/>
      <c r="C58" s="611"/>
      <c r="D58" s="611"/>
      <c r="E58" s="611"/>
      <c r="F58" s="611"/>
      <c r="G58" s="611"/>
      <c r="H58" s="611"/>
      <c r="I58" s="611"/>
      <c r="J58" s="611"/>
      <c r="K58" s="611"/>
      <c r="L58" s="611"/>
      <c r="M58" s="611"/>
      <c r="N58" s="611"/>
      <c r="O58" s="611"/>
      <c r="P58" s="611"/>
      <c r="Q58" s="611"/>
      <c r="R58" s="611"/>
      <c r="S58" s="611"/>
      <c r="T58" s="611"/>
      <c r="U58" s="611"/>
    </row>
    <row r="59" spans="1:21" x14ac:dyDescent="0.25">
      <c r="A59" s="611"/>
      <c r="C59" s="611"/>
      <c r="D59" s="611"/>
      <c r="E59" s="611"/>
      <c r="F59" s="611"/>
      <c r="G59" s="611"/>
      <c r="H59" s="611"/>
      <c r="I59" s="611"/>
      <c r="J59" s="611"/>
      <c r="K59" s="611"/>
      <c r="L59" s="611"/>
      <c r="M59" s="611"/>
      <c r="N59" s="611"/>
      <c r="O59" s="611"/>
      <c r="P59" s="611"/>
      <c r="Q59" s="611"/>
      <c r="R59" s="611"/>
      <c r="S59" s="611"/>
      <c r="T59" s="611"/>
      <c r="U59" s="611"/>
    </row>
    <row r="60" spans="1:21" x14ac:dyDescent="0.25">
      <c r="A60" s="611"/>
      <c r="C60" s="611"/>
      <c r="D60" s="611"/>
      <c r="E60" s="611"/>
      <c r="F60" s="611"/>
      <c r="G60" s="611"/>
      <c r="H60" s="611"/>
      <c r="I60" s="611"/>
      <c r="J60" s="611"/>
      <c r="K60" s="611"/>
      <c r="L60" s="611"/>
      <c r="M60" s="611"/>
      <c r="N60" s="611"/>
      <c r="O60" s="611"/>
      <c r="P60" s="611"/>
      <c r="Q60" s="611"/>
      <c r="R60" s="611"/>
      <c r="S60" s="611"/>
      <c r="T60" s="611"/>
      <c r="U60" s="611"/>
    </row>
    <row r="61" spans="1:21" x14ac:dyDescent="0.25">
      <c r="A61" s="611"/>
      <c r="C61" s="611"/>
      <c r="D61" s="611"/>
      <c r="E61" s="611"/>
      <c r="F61" s="611"/>
      <c r="G61" s="611"/>
      <c r="H61" s="611"/>
      <c r="I61" s="611"/>
      <c r="J61" s="611"/>
      <c r="K61" s="611"/>
      <c r="L61" s="611"/>
      <c r="M61" s="611"/>
      <c r="N61" s="611"/>
      <c r="O61" s="611"/>
      <c r="P61" s="611"/>
      <c r="Q61" s="611"/>
      <c r="R61" s="611"/>
      <c r="S61" s="611"/>
      <c r="T61" s="611"/>
      <c r="U61" s="611"/>
    </row>
    <row r="62" spans="1:21" x14ac:dyDescent="0.25">
      <c r="A62" s="611"/>
      <c r="C62" s="611"/>
      <c r="D62" s="611"/>
      <c r="E62" s="611"/>
      <c r="F62" s="611"/>
      <c r="G62" s="611"/>
      <c r="H62" s="611"/>
      <c r="I62" s="611"/>
      <c r="J62" s="611"/>
      <c r="K62" s="611"/>
      <c r="L62" s="611"/>
      <c r="M62" s="611"/>
      <c r="N62" s="611"/>
      <c r="O62" s="611"/>
      <c r="P62" s="611"/>
      <c r="Q62" s="611"/>
      <c r="R62" s="611"/>
      <c r="S62" s="611"/>
      <c r="T62" s="611"/>
      <c r="U62" s="611"/>
    </row>
    <row r="63" spans="1:21" x14ac:dyDescent="0.25">
      <c r="A63" s="611"/>
      <c r="C63" s="611"/>
      <c r="D63" s="611"/>
      <c r="E63" s="611"/>
      <c r="F63" s="611"/>
      <c r="G63" s="611"/>
      <c r="H63" s="611"/>
      <c r="I63" s="611"/>
      <c r="J63" s="611"/>
      <c r="K63" s="611"/>
      <c r="L63" s="611"/>
      <c r="M63" s="611"/>
      <c r="N63" s="611"/>
      <c r="O63" s="611"/>
      <c r="P63" s="611"/>
      <c r="Q63" s="611"/>
      <c r="R63" s="611"/>
      <c r="S63" s="611"/>
      <c r="T63" s="611"/>
      <c r="U63" s="611"/>
    </row>
    <row r="64" spans="1:21" x14ac:dyDescent="0.25">
      <c r="A64" s="611"/>
      <c r="C64" s="611"/>
      <c r="D64" s="611"/>
      <c r="E64" s="611"/>
      <c r="F64" s="611"/>
      <c r="G64" s="611"/>
      <c r="H64" s="611"/>
      <c r="I64" s="611"/>
      <c r="J64" s="611"/>
      <c r="K64" s="611"/>
      <c r="L64" s="611"/>
      <c r="M64" s="611"/>
      <c r="N64" s="611"/>
      <c r="O64" s="611"/>
      <c r="P64" s="611"/>
      <c r="Q64" s="611"/>
      <c r="R64" s="611"/>
      <c r="S64" s="611"/>
      <c r="T64" s="611"/>
      <c r="U64" s="611"/>
    </row>
    <row r="65" spans="1:21" x14ac:dyDescent="0.25">
      <c r="A65" s="611"/>
      <c r="C65" s="611"/>
      <c r="D65" s="611"/>
      <c r="E65" s="611"/>
      <c r="F65" s="611"/>
      <c r="G65" s="611"/>
      <c r="H65" s="611"/>
      <c r="I65" s="611"/>
      <c r="J65" s="611"/>
      <c r="K65" s="611"/>
      <c r="L65" s="611"/>
      <c r="M65" s="611"/>
      <c r="N65" s="611"/>
      <c r="O65" s="611"/>
      <c r="P65" s="611"/>
      <c r="Q65" s="611"/>
      <c r="R65" s="611"/>
      <c r="S65" s="611"/>
      <c r="T65" s="611"/>
      <c r="U65" s="611"/>
    </row>
    <row r="66" spans="1:21" x14ac:dyDescent="0.25">
      <c r="A66" s="611"/>
      <c r="C66" s="611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1"/>
      <c r="T66" s="611"/>
      <c r="U66" s="611"/>
    </row>
    <row r="67" spans="1:21" x14ac:dyDescent="0.25">
      <c r="A67" s="611"/>
      <c r="C67" s="611"/>
      <c r="D67" s="611"/>
      <c r="E67" s="611"/>
      <c r="F67" s="611"/>
      <c r="G67" s="611"/>
      <c r="H67" s="611"/>
      <c r="I67" s="611"/>
      <c r="J67" s="611"/>
      <c r="K67" s="611"/>
      <c r="L67" s="611"/>
      <c r="M67" s="611"/>
      <c r="N67" s="611"/>
      <c r="O67" s="611"/>
      <c r="P67" s="611"/>
      <c r="Q67" s="611"/>
      <c r="R67" s="611"/>
      <c r="S67" s="611"/>
      <c r="T67" s="611"/>
      <c r="U67" s="611"/>
    </row>
    <row r="68" spans="1:21" x14ac:dyDescent="0.25">
      <c r="A68" s="611"/>
      <c r="C68" s="611"/>
      <c r="D68" s="611"/>
      <c r="E68" s="611"/>
      <c r="F68" s="611"/>
      <c r="G68" s="611"/>
      <c r="H68" s="611"/>
      <c r="I68" s="611"/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611"/>
    </row>
    <row r="69" spans="1:21" x14ac:dyDescent="0.25">
      <c r="A69" s="611"/>
      <c r="C69" s="611"/>
      <c r="D69" s="611"/>
      <c r="E69" s="611"/>
      <c r="F69" s="611"/>
      <c r="G69" s="611"/>
      <c r="H69" s="611"/>
      <c r="I69" s="611"/>
      <c r="J69" s="611"/>
      <c r="K69" s="611"/>
      <c r="L69" s="611"/>
      <c r="M69" s="611"/>
      <c r="N69" s="611"/>
      <c r="O69" s="611"/>
      <c r="P69" s="611"/>
      <c r="Q69" s="611"/>
      <c r="R69" s="611"/>
      <c r="S69" s="611"/>
      <c r="T69" s="611"/>
      <c r="U69" s="611"/>
    </row>
    <row r="70" spans="1:21" x14ac:dyDescent="0.25">
      <c r="A70" s="611"/>
      <c r="C70" s="611"/>
      <c r="D70" s="611"/>
      <c r="E70" s="611"/>
      <c r="F70" s="611"/>
      <c r="G70" s="611"/>
      <c r="H70" s="611"/>
      <c r="I70" s="611"/>
      <c r="J70" s="611"/>
      <c r="K70" s="611"/>
      <c r="L70" s="611"/>
      <c r="M70" s="611"/>
      <c r="N70" s="611"/>
      <c r="O70" s="611"/>
      <c r="P70" s="611"/>
      <c r="Q70" s="611"/>
      <c r="R70" s="611"/>
      <c r="S70" s="611"/>
      <c r="T70" s="611"/>
      <c r="U70" s="611"/>
    </row>
    <row r="71" spans="1:21" x14ac:dyDescent="0.25">
      <c r="A71" s="611"/>
      <c r="C71" s="611"/>
      <c r="D71" s="611"/>
      <c r="E71" s="611"/>
      <c r="F71" s="611"/>
      <c r="G71" s="611"/>
      <c r="H71" s="611"/>
      <c r="I71" s="611"/>
      <c r="J71" s="611"/>
      <c r="K71" s="611"/>
      <c r="L71" s="611"/>
      <c r="M71" s="611"/>
      <c r="N71" s="611"/>
      <c r="O71" s="611"/>
      <c r="P71" s="611"/>
      <c r="Q71" s="611"/>
      <c r="R71" s="611"/>
      <c r="S71" s="611"/>
      <c r="T71" s="611"/>
      <c r="U71" s="611"/>
    </row>
    <row r="72" spans="1:21" x14ac:dyDescent="0.25">
      <c r="A72" s="611"/>
      <c r="C72" s="611"/>
      <c r="D72" s="611"/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</row>
    <row r="73" spans="1:21" x14ac:dyDescent="0.25">
      <c r="A73" s="611"/>
      <c r="C73" s="611"/>
      <c r="D73" s="611"/>
      <c r="E73" s="611"/>
      <c r="F73" s="611"/>
      <c r="G73" s="611"/>
      <c r="H73" s="611"/>
      <c r="I73" s="611"/>
      <c r="J73" s="611"/>
      <c r="K73" s="611"/>
      <c r="L73" s="611"/>
      <c r="M73" s="611"/>
      <c r="N73" s="611"/>
      <c r="O73" s="611"/>
      <c r="P73" s="611"/>
      <c r="Q73" s="611"/>
      <c r="R73" s="611"/>
      <c r="S73" s="611"/>
      <c r="T73" s="611"/>
      <c r="U73" s="611"/>
    </row>
    <row r="74" spans="1:21" x14ac:dyDescent="0.25">
      <c r="A74" s="611"/>
      <c r="C74" s="611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1"/>
      <c r="T74" s="611"/>
      <c r="U74" s="611"/>
    </row>
    <row r="75" spans="1:21" x14ac:dyDescent="0.25">
      <c r="A75" s="611"/>
      <c r="C75" s="611"/>
      <c r="D75" s="611"/>
      <c r="E75" s="611"/>
      <c r="F75" s="611"/>
      <c r="G75" s="611"/>
      <c r="H75" s="611"/>
      <c r="I75" s="611"/>
      <c r="J75" s="611"/>
      <c r="K75" s="611"/>
      <c r="L75" s="611"/>
      <c r="M75" s="611"/>
      <c r="N75" s="611"/>
      <c r="O75" s="611"/>
      <c r="P75" s="611"/>
      <c r="Q75" s="611"/>
      <c r="R75" s="611"/>
      <c r="S75" s="611"/>
      <c r="T75" s="611"/>
      <c r="U75" s="611"/>
    </row>
    <row r="76" spans="1:21" x14ac:dyDescent="0.25">
      <c r="A76" s="611"/>
      <c r="C76" s="611"/>
      <c r="D76" s="611"/>
      <c r="E76" s="611"/>
      <c r="F76" s="611"/>
      <c r="G76" s="611"/>
      <c r="H76" s="611"/>
      <c r="I76" s="611"/>
      <c r="J76" s="611"/>
      <c r="K76" s="611"/>
      <c r="L76" s="611"/>
      <c r="M76" s="611"/>
      <c r="N76" s="611"/>
      <c r="O76" s="611"/>
      <c r="P76" s="611"/>
      <c r="Q76" s="611"/>
      <c r="R76" s="611"/>
      <c r="S76" s="611"/>
      <c r="T76" s="611"/>
      <c r="U76" s="611"/>
    </row>
    <row r="77" spans="1:21" x14ac:dyDescent="0.25">
      <c r="A77" s="611"/>
      <c r="C77" s="611"/>
      <c r="D77" s="611"/>
      <c r="E77" s="611"/>
      <c r="F77" s="611"/>
      <c r="G77" s="611"/>
      <c r="H77" s="611"/>
      <c r="I77" s="611"/>
      <c r="J77" s="611"/>
      <c r="K77" s="611"/>
      <c r="L77" s="611"/>
      <c r="M77" s="611"/>
      <c r="N77" s="611"/>
      <c r="O77" s="611"/>
      <c r="P77" s="611"/>
      <c r="Q77" s="611"/>
      <c r="R77" s="611"/>
      <c r="S77" s="611"/>
      <c r="T77" s="611"/>
      <c r="U77" s="611"/>
    </row>
    <row r="78" spans="1:21" x14ac:dyDescent="0.25">
      <c r="A78" s="611"/>
      <c r="C78" s="611"/>
      <c r="D78" s="611"/>
      <c r="E78" s="611"/>
      <c r="F78" s="611"/>
      <c r="G78" s="611"/>
      <c r="H78" s="611"/>
      <c r="I78" s="611"/>
      <c r="J78" s="611"/>
      <c r="K78" s="611"/>
      <c r="L78" s="611"/>
      <c r="M78" s="611"/>
      <c r="N78" s="611"/>
      <c r="O78" s="611"/>
      <c r="P78" s="611"/>
      <c r="Q78" s="611"/>
      <c r="R78" s="611"/>
      <c r="S78" s="611"/>
      <c r="T78" s="611"/>
      <c r="U78" s="611"/>
    </row>
    <row r="79" spans="1:21" x14ac:dyDescent="0.25">
      <c r="A79" s="611"/>
      <c r="C79" s="611"/>
      <c r="D79" s="611"/>
      <c r="E79" s="611"/>
      <c r="F79" s="611"/>
      <c r="G79" s="611"/>
      <c r="H79" s="611"/>
      <c r="I79" s="611"/>
      <c r="J79" s="611"/>
      <c r="K79" s="611"/>
      <c r="L79" s="611"/>
      <c r="M79" s="611"/>
      <c r="N79" s="611"/>
      <c r="O79" s="611"/>
      <c r="P79" s="611"/>
      <c r="Q79" s="611"/>
      <c r="R79" s="611"/>
      <c r="S79" s="611"/>
      <c r="T79" s="611"/>
      <c r="U79" s="611"/>
    </row>
    <row r="80" spans="1:21" x14ac:dyDescent="0.25">
      <c r="A80" s="611"/>
      <c r="C80" s="611"/>
      <c r="D80" s="611"/>
      <c r="E80" s="611"/>
      <c r="F80" s="611"/>
      <c r="G80" s="611"/>
      <c r="H80" s="611"/>
      <c r="I80" s="611"/>
      <c r="J80" s="611"/>
      <c r="K80" s="611"/>
      <c r="L80" s="611"/>
      <c r="M80" s="611"/>
      <c r="N80" s="611"/>
      <c r="O80" s="611"/>
      <c r="P80" s="611"/>
      <c r="Q80" s="611"/>
      <c r="R80" s="611"/>
      <c r="S80" s="611"/>
      <c r="T80" s="611"/>
      <c r="U80" s="611"/>
    </row>
    <row r="81" spans="1:21" x14ac:dyDescent="0.25">
      <c r="A81" s="611"/>
      <c r="C81" s="611"/>
      <c r="D81" s="611"/>
      <c r="E81" s="611"/>
      <c r="F81" s="611"/>
      <c r="G81" s="611"/>
      <c r="H81" s="611"/>
      <c r="I81" s="611"/>
      <c r="J81" s="611"/>
      <c r="K81" s="611"/>
      <c r="L81" s="611"/>
      <c r="M81" s="611"/>
      <c r="N81" s="611"/>
      <c r="O81" s="611"/>
      <c r="P81" s="611"/>
      <c r="Q81" s="611"/>
      <c r="R81" s="611"/>
      <c r="S81" s="611"/>
      <c r="T81" s="611"/>
      <c r="U81" s="611"/>
    </row>
    <row r="82" spans="1:21" x14ac:dyDescent="0.25">
      <c r="A82" s="611"/>
      <c r="C82" s="611"/>
      <c r="D82" s="611"/>
      <c r="E82" s="611"/>
      <c r="F82" s="611"/>
      <c r="G82" s="611"/>
      <c r="H82" s="611"/>
      <c r="I82" s="611"/>
      <c r="J82" s="611"/>
      <c r="K82" s="611"/>
      <c r="L82" s="611"/>
      <c r="M82" s="611"/>
      <c r="N82" s="611"/>
      <c r="O82" s="611"/>
      <c r="P82" s="611"/>
      <c r="Q82" s="611"/>
      <c r="R82" s="611"/>
      <c r="S82" s="611"/>
      <c r="T82" s="611"/>
      <c r="U82" s="611"/>
    </row>
    <row r="83" spans="1:21" x14ac:dyDescent="0.25">
      <c r="A83" s="611"/>
      <c r="C83" s="611"/>
      <c r="D83" s="611"/>
      <c r="E83" s="611"/>
      <c r="F83" s="611"/>
      <c r="G83" s="611"/>
      <c r="H83" s="611"/>
      <c r="I83" s="611"/>
      <c r="J83" s="611"/>
      <c r="K83" s="611"/>
      <c r="L83" s="611"/>
      <c r="M83" s="611"/>
      <c r="N83" s="611"/>
      <c r="O83" s="611"/>
      <c r="P83" s="611"/>
      <c r="Q83" s="611"/>
      <c r="R83" s="611"/>
      <c r="S83" s="611"/>
      <c r="T83" s="611"/>
      <c r="U83" s="611"/>
    </row>
    <row r="84" spans="1:21" x14ac:dyDescent="0.25">
      <c r="A84" s="611"/>
      <c r="C84" s="611"/>
      <c r="D84" s="611"/>
      <c r="E84" s="611"/>
      <c r="F84" s="611"/>
      <c r="G84" s="611"/>
      <c r="H84" s="611"/>
      <c r="I84" s="611"/>
      <c r="J84" s="611"/>
      <c r="K84" s="611"/>
      <c r="L84" s="611"/>
      <c r="M84" s="611"/>
      <c r="N84" s="611"/>
      <c r="O84" s="611"/>
      <c r="P84" s="611"/>
      <c r="Q84" s="611"/>
      <c r="R84" s="611"/>
      <c r="S84" s="611"/>
      <c r="T84" s="611"/>
      <c r="U84" s="611"/>
    </row>
    <row r="85" spans="1:21" x14ac:dyDescent="0.25">
      <c r="A85" s="611"/>
      <c r="C85" s="611"/>
      <c r="D85" s="611"/>
      <c r="E85" s="611"/>
      <c r="F85" s="611"/>
      <c r="G85" s="611"/>
      <c r="H85" s="611"/>
      <c r="I85" s="611"/>
      <c r="J85" s="611"/>
      <c r="K85" s="611"/>
      <c r="L85" s="611"/>
      <c r="M85" s="611"/>
      <c r="N85" s="611"/>
      <c r="O85" s="611"/>
      <c r="P85" s="611"/>
      <c r="Q85" s="611"/>
      <c r="R85" s="611"/>
      <c r="S85" s="611"/>
      <c r="T85" s="611"/>
      <c r="U85" s="611"/>
    </row>
    <row r="86" spans="1:21" x14ac:dyDescent="0.25">
      <c r="A86" s="611"/>
      <c r="C86" s="611"/>
      <c r="D86" s="611"/>
      <c r="E86" s="611"/>
      <c r="F86" s="611"/>
      <c r="G86" s="611"/>
      <c r="H86" s="611"/>
      <c r="I86" s="611"/>
      <c r="J86" s="611"/>
      <c r="K86" s="611"/>
      <c r="L86" s="611"/>
      <c r="M86" s="611"/>
      <c r="N86" s="611"/>
      <c r="O86" s="611"/>
      <c r="P86" s="611"/>
      <c r="Q86" s="611"/>
      <c r="R86" s="611"/>
      <c r="S86" s="611"/>
      <c r="T86" s="611"/>
      <c r="U86" s="611"/>
    </row>
    <row r="87" spans="1:21" x14ac:dyDescent="0.25">
      <c r="A87" s="611"/>
      <c r="C87" s="611"/>
      <c r="D87" s="611"/>
      <c r="E87" s="611"/>
      <c r="F87" s="611"/>
      <c r="G87" s="611"/>
      <c r="H87" s="611"/>
      <c r="I87" s="611"/>
      <c r="J87" s="611"/>
      <c r="K87" s="611"/>
      <c r="L87" s="611"/>
      <c r="M87" s="611"/>
      <c r="N87" s="611"/>
      <c r="O87" s="611"/>
      <c r="P87" s="611"/>
      <c r="Q87" s="611"/>
      <c r="R87" s="611"/>
      <c r="S87" s="611"/>
      <c r="T87" s="611"/>
      <c r="U87" s="611"/>
    </row>
    <row r="88" spans="1:21" x14ac:dyDescent="0.25">
      <c r="A88" s="611"/>
      <c r="C88" s="611"/>
      <c r="D88" s="611"/>
      <c r="E88" s="611"/>
      <c r="F88" s="611"/>
      <c r="G88" s="611"/>
      <c r="H88" s="611"/>
      <c r="I88" s="611"/>
      <c r="J88" s="611"/>
      <c r="K88" s="611"/>
      <c r="L88" s="611"/>
      <c r="M88" s="611"/>
      <c r="N88" s="611"/>
      <c r="O88" s="611"/>
      <c r="P88" s="611"/>
      <c r="Q88" s="611"/>
      <c r="R88" s="611"/>
      <c r="S88" s="611"/>
      <c r="T88" s="611"/>
      <c r="U88" s="611"/>
    </row>
    <row r="89" spans="1:21" x14ac:dyDescent="0.25">
      <c r="A89" s="611"/>
      <c r="C89" s="611"/>
      <c r="D89" s="611"/>
      <c r="E89" s="611"/>
      <c r="F89" s="611"/>
      <c r="G89" s="611"/>
      <c r="H89" s="611"/>
      <c r="I89" s="611"/>
      <c r="J89" s="611"/>
      <c r="K89" s="611"/>
      <c r="L89" s="611"/>
      <c r="M89" s="611"/>
      <c r="N89" s="611"/>
      <c r="O89" s="611"/>
      <c r="P89" s="611"/>
      <c r="Q89" s="611"/>
      <c r="R89" s="611"/>
      <c r="S89" s="611"/>
      <c r="T89" s="611"/>
      <c r="U89" s="611"/>
    </row>
    <row r="90" spans="1:21" x14ac:dyDescent="0.25">
      <c r="A90" s="611"/>
      <c r="C90" s="611"/>
      <c r="D90" s="611"/>
      <c r="E90" s="611"/>
      <c r="F90" s="611"/>
      <c r="G90" s="611"/>
      <c r="H90" s="611"/>
      <c r="I90" s="611"/>
      <c r="J90" s="611"/>
      <c r="K90" s="611"/>
      <c r="L90" s="611"/>
      <c r="M90" s="611"/>
      <c r="N90" s="611"/>
      <c r="O90" s="611"/>
      <c r="P90" s="611"/>
      <c r="Q90" s="611"/>
      <c r="R90" s="611"/>
      <c r="S90" s="611"/>
      <c r="T90" s="611"/>
      <c r="U90" s="611"/>
    </row>
  </sheetData>
  <dataValidations count="2">
    <dataValidation allowBlank="1" showInputMessage="1" showErrorMessage="1" promptTitle="Intersection Type" prompt="Select whether the intersection is signalized/unsignalized." sqref="E4" xr:uid="{7A813CC2-63DD-4B55-8B56-6D14E4B54AE6}"/>
    <dataValidation type="list" errorStyle="warning" allowBlank="1" showInputMessage="1" showErrorMessage="1" error="LOS calculations are only set up for &quot;Signalized&quot; and &quot;Unsignalized&quot; intersections." sqref="E5" xr:uid="{ED8A5D2E-F173-4047-96D3-0590EB85F84F}">
      <formula1>"Signalized, Unsgnalized"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59E24-22A7-4F83-9F98-7314E5C5870B}">
  <sheetPr codeName="Sheet48">
    <tabColor theme="8"/>
  </sheetPr>
  <dimension ref="A1:Z1285"/>
  <sheetViews>
    <sheetView topLeftCell="A22" zoomScale="55" zoomScaleNormal="55" workbookViewId="0"/>
  </sheetViews>
  <sheetFormatPr defaultColWidth="9.28515625" defaultRowHeight="15" x14ac:dyDescent="0.25"/>
  <cols>
    <col min="2" max="2" width="13.7109375" customWidth="1"/>
    <col min="3" max="5" width="19.7109375" customWidth="1"/>
    <col min="6" max="25" width="12.140625" style="593" customWidth="1"/>
    <col min="26" max="26" width="46.5703125" style="593" customWidth="1"/>
    <col min="27" max="16384" width="9.28515625" style="593"/>
  </cols>
  <sheetData>
    <row r="1" spans="1:26" s="326" customFormat="1" x14ac:dyDescent="0.25">
      <c r="A1" s="302" t="s">
        <v>235</v>
      </c>
      <c r="B1" s="282"/>
      <c r="C1" s="282"/>
      <c r="D1" s="282"/>
      <c r="E1" s="282"/>
      <c r="F1" s="302" t="s">
        <v>176</v>
      </c>
      <c r="G1" s="302" t="s">
        <v>176</v>
      </c>
      <c r="H1" s="302" t="str">
        <f t="shared" ref="H1:Y1" si="0">IF(H4&lt;&gt;$B$2&amp;" From-To Link","H","")</f>
        <v>H</v>
      </c>
      <c r="I1" s="302" t="str">
        <f t="shared" si="0"/>
        <v>H</v>
      </c>
      <c r="J1" s="615"/>
      <c r="K1" s="615" t="str">
        <f t="shared" si="0"/>
        <v/>
      </c>
      <c r="L1" s="302" t="str">
        <f t="shared" si="0"/>
        <v>H</v>
      </c>
      <c r="M1" s="302" t="str">
        <f t="shared" si="0"/>
        <v>H</v>
      </c>
      <c r="N1" s="302" t="str">
        <f t="shared" si="0"/>
        <v>H</v>
      </c>
      <c r="O1" s="302" t="str">
        <f t="shared" si="0"/>
        <v>H</v>
      </c>
      <c r="P1" s="302" t="str">
        <f t="shared" si="0"/>
        <v>H</v>
      </c>
      <c r="Q1" s="302" t="str">
        <f t="shared" si="0"/>
        <v>H</v>
      </c>
      <c r="R1" s="302" t="str">
        <f t="shared" si="0"/>
        <v>H</v>
      </c>
      <c r="S1" s="302" t="str">
        <f t="shared" si="0"/>
        <v>H</v>
      </c>
      <c r="T1" s="302" t="str">
        <f t="shared" si="0"/>
        <v>H</v>
      </c>
      <c r="U1" s="302" t="str">
        <f t="shared" si="0"/>
        <v>H</v>
      </c>
      <c r="V1" s="302" t="str">
        <f t="shared" si="0"/>
        <v>H</v>
      </c>
      <c r="W1" s="302" t="str">
        <f t="shared" si="0"/>
        <v>H</v>
      </c>
      <c r="X1" s="302" t="str">
        <f t="shared" si="0"/>
        <v>H</v>
      </c>
      <c r="Y1" s="302" t="str">
        <f t="shared" si="0"/>
        <v>H</v>
      </c>
      <c r="Z1" s="302"/>
    </row>
    <row r="2" spans="1:26" s="326" customFormat="1" ht="267" customHeight="1" x14ac:dyDescent="0.3">
      <c r="A2" s="302"/>
      <c r="B2" s="784" t="s">
        <v>395</v>
      </c>
      <c r="C2" s="784"/>
      <c r="D2"/>
      <c r="E2" s="507"/>
      <c r="F2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</row>
    <row r="3" spans="1:26" s="353" customFormat="1" ht="18.75" x14ac:dyDescent="0.3">
      <c r="A3" s="302"/>
      <c r="B3" s="461"/>
      <c r="C3" s="462" t="s">
        <v>326</v>
      </c>
      <c r="D3" s="463"/>
      <c r="E3" s="464"/>
      <c r="F3" s="591" t="s">
        <v>327</v>
      </c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594" t="s">
        <v>125</v>
      </c>
    </row>
    <row r="4" spans="1:26" s="490" customFormat="1" ht="77.25" customHeight="1" x14ac:dyDescent="0.25">
      <c r="A4" s="666"/>
      <c r="B4" s="187" t="s">
        <v>291</v>
      </c>
      <c r="C4" s="187" t="s">
        <v>167</v>
      </c>
      <c r="D4" s="187" t="s">
        <v>9</v>
      </c>
      <c r="E4" s="187" t="s">
        <v>278</v>
      </c>
      <c r="F4" s="187" t="str">
        <f>'Initial Setup'!$B$27&amp;" From-To Link"</f>
        <v>Existing AM From-To Link</v>
      </c>
      <c r="G4" s="187" t="str">
        <f>'Initial Setup'!$B$28&amp;" From-To Link"</f>
        <v>Existing PM From-To Link</v>
      </c>
      <c r="H4" s="187" t="str">
        <f>'Initial Setup'!$B$29&amp;" From-To Link"</f>
        <v>2030 No-Build AM From-To Link</v>
      </c>
      <c r="I4" s="187" t="str">
        <f>'Initial Setup'!$B$30&amp;" From-To Link"</f>
        <v>2030 No-Build PM From-To Link</v>
      </c>
      <c r="J4" s="187" t="str">
        <f>'Initial Setup'!$B$31&amp;" From-To Link"</f>
        <v>2050 No-Build AM From-To Link</v>
      </c>
      <c r="K4" s="187" t="str">
        <f>'Initial Setup'!$B$32&amp;" From-To Link"</f>
        <v>2050 No-Build PM From-To Link</v>
      </c>
      <c r="L4" s="187" t="str">
        <f>'Initial Setup'!$B$33&amp;" From-To Link"</f>
        <v>2030 Pref Alt AM From-To Link</v>
      </c>
      <c r="M4" s="187" t="str">
        <f>'Initial Setup'!$B$34&amp;" From-To Link"</f>
        <v>2030 Pref Alt PM From-To Link</v>
      </c>
      <c r="N4" s="187" t="str">
        <f>'Initial Setup'!$B$35&amp;" From-To Link"</f>
        <v>2050 Build Alt 1 AM From-To Link</v>
      </c>
      <c r="O4" s="187" t="str">
        <f>'Initial Setup'!$B$36&amp;" From-To Link"</f>
        <v>2050 Build Alt 1 PM From-To Link</v>
      </c>
      <c r="P4" s="187" t="str">
        <f>'Initial Setup'!$B$37&amp;" From-To Link"</f>
        <v>2050 Build Alt 2 AM From-To Link</v>
      </c>
      <c r="Q4" s="187" t="str">
        <f>'Initial Setup'!$B$38&amp;" From-To Link"</f>
        <v>2050 Build Alt 2 PM From-To Link</v>
      </c>
      <c r="R4" s="187" t="str">
        <f>'Initial Setup'!$B$39&amp;" From-To Link"</f>
        <v>2050 Pref Alt AM From-To Link</v>
      </c>
      <c r="S4" s="187" t="str">
        <f>'Initial Setup'!$B$40&amp;" From-To Link"</f>
        <v>2050 Pref Alt PM From-To Link</v>
      </c>
      <c r="T4" s="187" t="str">
        <f>'Initial Setup'!$B$41&amp;" From-To Link"</f>
        <v>BLANK From-To Link</v>
      </c>
      <c r="U4" s="187" t="str">
        <f>'Initial Setup'!$B$42&amp;" From-To Link"</f>
        <v>BLANK From-To Link</v>
      </c>
      <c r="V4" s="187" t="str">
        <f>'Initial Setup'!$B$43&amp;" From-To Link"</f>
        <v>BLANK From-To Link</v>
      </c>
      <c r="W4" s="187" t="str">
        <f>'Initial Setup'!$B$44&amp;" From-To Link"</f>
        <v>BLANK From-To Link</v>
      </c>
      <c r="X4" s="187" t="str">
        <f>'Initial Setup'!$B$45&amp;" From-To Link"</f>
        <v>BLANK From-To Link</v>
      </c>
      <c r="Y4" s="187" t="str">
        <f>'Initial Setup'!$B$46&amp;" From-To Link"</f>
        <v>BLANK From-To Link</v>
      </c>
      <c r="Z4" s="187"/>
    </row>
    <row r="5" spans="1:26" x14ac:dyDescent="0.25">
      <c r="A5" s="302"/>
      <c r="B5" s="639">
        <f ca="1">IFERROR(INDIRECT("B"&amp;ROW(B5)-49)+1,1)</f>
        <v>1</v>
      </c>
      <c r="C5" s="465">
        <f ca="1">VLOOKUP($B5,'Input - Intersections'!$B$4:$L$85,2,FALSE)</f>
        <v>1</v>
      </c>
      <c r="D5" s="465" t="s">
        <v>22</v>
      </c>
      <c r="E5" s="465" t="str">
        <f ca="1">_xlfn.CONCAT(C5:D5)</f>
        <v>1NBL</v>
      </c>
      <c r="F5" s="636"/>
      <c r="G5" s="636"/>
      <c r="H5" s="636"/>
      <c r="I5" s="636"/>
      <c r="J5" s="636"/>
      <c r="K5" s="636"/>
      <c r="L5" s="592"/>
      <c r="M5" s="592"/>
      <c r="N5" s="592"/>
      <c r="O5" s="592"/>
      <c r="P5" s="592"/>
      <c r="Q5" s="592"/>
      <c r="R5" s="592"/>
      <c r="S5" s="592"/>
      <c r="T5" s="592"/>
      <c r="U5" s="592"/>
      <c r="V5" s="592"/>
      <c r="W5" s="592"/>
      <c r="X5" s="592"/>
      <c r="Y5" s="592"/>
      <c r="Z5" s="595"/>
    </row>
    <row r="6" spans="1:26" x14ac:dyDescent="0.25">
      <c r="A6" s="302"/>
      <c r="B6" s="640">
        <f t="shared" ref="B6:B53" ca="1" si="1">IFERROR(INDIRECT("B"&amp;ROW(B6)-49)+1,1)</f>
        <v>1</v>
      </c>
      <c r="C6" s="465">
        <f ca="1">VLOOKUP($B6,'Input - Intersections'!$B$4:$L$85,2,FALSE)</f>
        <v>1</v>
      </c>
      <c r="D6" s="465" t="s">
        <v>23</v>
      </c>
      <c r="E6" s="465" t="str">
        <f t="shared" ref="E6:E53" ca="1" si="2">_xlfn.CONCAT(C6:D6)</f>
        <v>1NBT</v>
      </c>
      <c r="F6" s="636"/>
      <c r="G6" s="636"/>
      <c r="H6" s="636"/>
      <c r="I6" s="636"/>
      <c r="J6" s="636"/>
      <c r="K6" s="636"/>
      <c r="L6" s="592"/>
      <c r="M6" s="592"/>
      <c r="N6" s="592"/>
      <c r="O6" s="592"/>
      <c r="P6" s="592"/>
      <c r="Q6" s="592"/>
      <c r="R6" s="592"/>
      <c r="S6" s="592"/>
      <c r="T6" s="592"/>
      <c r="U6" s="592"/>
      <c r="V6" s="592"/>
      <c r="W6" s="592"/>
      <c r="X6" s="592"/>
      <c r="Y6" s="592"/>
      <c r="Z6" s="595"/>
    </row>
    <row r="7" spans="1:26" x14ac:dyDescent="0.25">
      <c r="A7" s="302"/>
      <c r="B7" s="640">
        <f t="shared" ca="1" si="1"/>
        <v>1</v>
      </c>
      <c r="C7" s="465">
        <f ca="1">VLOOKUP($B7,'Input - Intersections'!$B$4:$L$85,2,FALSE)</f>
        <v>1</v>
      </c>
      <c r="D7" s="465" t="s">
        <v>29</v>
      </c>
      <c r="E7" s="465" t="str">
        <f t="shared" ca="1" si="2"/>
        <v>1NBR</v>
      </c>
      <c r="F7" s="636"/>
      <c r="G7" s="636"/>
      <c r="H7" s="636"/>
      <c r="I7" s="636"/>
      <c r="J7" s="636"/>
      <c r="K7" s="636"/>
      <c r="L7" s="592"/>
      <c r="M7" s="592"/>
      <c r="N7" s="592"/>
      <c r="O7" s="592"/>
      <c r="P7" s="592"/>
      <c r="Q7" s="592"/>
      <c r="R7" s="592"/>
      <c r="S7" s="592"/>
      <c r="T7" s="592"/>
      <c r="U7" s="592"/>
      <c r="V7" s="592"/>
      <c r="W7" s="592"/>
      <c r="X7" s="592"/>
      <c r="Y7" s="592"/>
      <c r="Z7" s="595"/>
    </row>
    <row r="8" spans="1:26" x14ac:dyDescent="0.25">
      <c r="A8" s="302"/>
      <c r="B8" s="640">
        <f t="shared" ca="1" si="1"/>
        <v>1</v>
      </c>
      <c r="C8" s="465">
        <f ca="1">VLOOKUP($B8,'Input - Intersections'!$B$4:$L$85,2,FALSE)</f>
        <v>1</v>
      </c>
      <c r="D8" s="465" t="s">
        <v>116</v>
      </c>
      <c r="E8" s="465" t="str">
        <f t="shared" ca="1" si="2"/>
        <v>1NBU</v>
      </c>
      <c r="F8" s="636"/>
      <c r="G8" s="636"/>
      <c r="H8" s="636"/>
      <c r="I8" s="636"/>
      <c r="J8" s="636"/>
      <c r="K8" s="636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5"/>
    </row>
    <row r="9" spans="1:26" x14ac:dyDescent="0.25">
      <c r="A9" s="302"/>
      <c r="B9" s="640">
        <f t="shared" ca="1" si="1"/>
        <v>1</v>
      </c>
      <c r="C9" s="465">
        <f ca="1">VLOOKUP($B9,'Input - Intersections'!$B$4:$L$85,2,FALSE)</f>
        <v>1</v>
      </c>
      <c r="D9" s="465"/>
      <c r="E9" s="465" t="str">
        <f t="shared" ca="1" si="2"/>
        <v>1</v>
      </c>
      <c r="F9" s="636"/>
      <c r="G9" s="636"/>
      <c r="H9" s="636"/>
      <c r="I9" s="636"/>
      <c r="J9" s="636"/>
      <c r="K9" s="636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5"/>
    </row>
    <row r="10" spans="1:26" x14ac:dyDescent="0.25">
      <c r="A10" s="302"/>
      <c r="B10" s="640">
        <f t="shared" ca="1" si="1"/>
        <v>1</v>
      </c>
      <c r="C10" s="465">
        <f ca="1">VLOOKUP($B10,'Input - Intersections'!$B$4:$L$85,2,FALSE)</f>
        <v>1</v>
      </c>
      <c r="D10" s="465"/>
      <c r="E10" s="465" t="str">
        <f t="shared" ca="1" si="2"/>
        <v>1</v>
      </c>
      <c r="F10" s="636"/>
      <c r="G10" s="636"/>
      <c r="H10" s="636"/>
      <c r="I10" s="636"/>
      <c r="J10" s="636"/>
      <c r="K10" s="636"/>
      <c r="L10" s="592"/>
      <c r="M10" s="592"/>
      <c r="N10" s="592"/>
      <c r="O10" s="592"/>
      <c r="P10" s="592"/>
      <c r="Q10" s="592"/>
      <c r="R10" s="592"/>
      <c r="S10" s="592"/>
      <c r="T10" s="592"/>
      <c r="U10" s="592"/>
      <c r="V10" s="592"/>
      <c r="W10" s="592"/>
      <c r="X10" s="592"/>
      <c r="Y10" s="592"/>
      <c r="Z10" s="595"/>
    </row>
    <row r="11" spans="1:26" x14ac:dyDescent="0.25">
      <c r="A11" s="302"/>
      <c r="B11" s="640">
        <f t="shared" ca="1" si="1"/>
        <v>1</v>
      </c>
      <c r="C11" s="465">
        <f ca="1">VLOOKUP($B11,'Input - Intersections'!$B$4:$L$85,2,FALSE)</f>
        <v>1</v>
      </c>
      <c r="D11" s="465" t="s">
        <v>30</v>
      </c>
      <c r="E11" s="465" t="str">
        <f t="shared" ca="1" si="2"/>
        <v>1SBL</v>
      </c>
      <c r="F11" s="636"/>
      <c r="G11" s="636"/>
      <c r="H11" s="636"/>
      <c r="I11" s="636"/>
      <c r="J11" s="636"/>
      <c r="K11" s="636"/>
      <c r="L11" s="592"/>
      <c r="M11" s="592"/>
      <c r="N11" s="592"/>
      <c r="O11" s="592"/>
      <c r="P11" s="592"/>
      <c r="Q11" s="592"/>
      <c r="R11" s="592"/>
      <c r="S11" s="592"/>
      <c r="T11" s="592"/>
      <c r="U11" s="592"/>
      <c r="V11" s="592"/>
      <c r="W11" s="592"/>
      <c r="X11" s="592"/>
      <c r="Y11" s="592"/>
      <c r="Z11" s="595"/>
    </row>
    <row r="12" spans="1:26" x14ac:dyDescent="0.25">
      <c r="A12" s="302"/>
      <c r="B12" s="640">
        <f t="shared" ca="1" si="1"/>
        <v>1</v>
      </c>
      <c r="C12" s="465">
        <f ca="1">VLOOKUP($B12,'Input - Intersections'!$B$4:$L$85,2,FALSE)</f>
        <v>1</v>
      </c>
      <c r="D12" s="465" t="s">
        <v>24</v>
      </c>
      <c r="E12" s="465" t="str">
        <f t="shared" ca="1" si="2"/>
        <v>1SBT</v>
      </c>
      <c r="F12" s="636"/>
      <c r="G12" s="636"/>
      <c r="H12" s="636"/>
      <c r="I12" s="636"/>
      <c r="J12" s="636"/>
      <c r="K12" s="636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5"/>
    </row>
    <row r="13" spans="1:26" x14ac:dyDescent="0.25">
      <c r="A13" s="302"/>
      <c r="B13" s="640">
        <f t="shared" ca="1" si="1"/>
        <v>1</v>
      </c>
      <c r="C13" s="465">
        <f ca="1">VLOOKUP($B13,'Input - Intersections'!$B$4:$L$85,2,FALSE)</f>
        <v>1</v>
      </c>
      <c r="D13" s="465" t="s">
        <v>25</v>
      </c>
      <c r="E13" s="465" t="str">
        <f t="shared" ca="1" si="2"/>
        <v>1SBR</v>
      </c>
      <c r="F13" s="636"/>
      <c r="G13" s="636"/>
      <c r="H13" s="636"/>
      <c r="I13" s="636"/>
      <c r="J13" s="636"/>
      <c r="K13" s="636"/>
      <c r="L13" s="592"/>
      <c r="M13" s="592"/>
      <c r="N13" s="592"/>
      <c r="O13" s="592"/>
      <c r="P13" s="592"/>
      <c r="Q13" s="592"/>
      <c r="R13" s="592"/>
      <c r="S13" s="592"/>
      <c r="T13" s="592"/>
      <c r="U13" s="592"/>
      <c r="V13" s="592"/>
      <c r="W13" s="592"/>
      <c r="X13" s="592"/>
      <c r="Y13" s="592"/>
      <c r="Z13" s="595"/>
    </row>
    <row r="14" spans="1:26" x14ac:dyDescent="0.25">
      <c r="A14" s="302"/>
      <c r="B14" s="640">
        <f t="shared" ca="1" si="1"/>
        <v>1</v>
      </c>
      <c r="C14" s="465">
        <f ca="1">VLOOKUP($B14,'Input - Intersections'!$B$4:$L$85,2,FALSE)</f>
        <v>1</v>
      </c>
      <c r="D14" s="465" t="s">
        <v>117</v>
      </c>
      <c r="E14" s="465" t="str">
        <f t="shared" ca="1" si="2"/>
        <v>1SBU</v>
      </c>
      <c r="F14" s="636"/>
      <c r="G14" s="636"/>
      <c r="H14" s="636"/>
      <c r="I14" s="636"/>
      <c r="J14" s="636"/>
      <c r="K14" s="636"/>
      <c r="L14" s="592"/>
      <c r="M14" s="592"/>
      <c r="N14" s="592"/>
      <c r="O14" s="592"/>
      <c r="P14" s="592"/>
      <c r="Q14" s="592"/>
      <c r="R14" s="592"/>
      <c r="S14" s="592"/>
      <c r="T14" s="592"/>
      <c r="U14" s="592"/>
      <c r="V14" s="592"/>
      <c r="W14" s="592"/>
      <c r="X14" s="592"/>
      <c r="Y14" s="592"/>
      <c r="Z14" s="595"/>
    </row>
    <row r="15" spans="1:26" x14ac:dyDescent="0.25">
      <c r="A15" s="302"/>
      <c r="B15" s="640">
        <f t="shared" ca="1" si="1"/>
        <v>1</v>
      </c>
      <c r="C15" s="465">
        <f ca="1">VLOOKUP($B15,'Input - Intersections'!$B$4:$L$85,2,FALSE)</f>
        <v>1</v>
      </c>
      <c r="D15" s="465"/>
      <c r="E15" s="465" t="str">
        <f t="shared" ca="1" si="2"/>
        <v>1</v>
      </c>
      <c r="F15" s="636"/>
      <c r="G15" s="636"/>
      <c r="H15" s="636"/>
      <c r="I15" s="636"/>
      <c r="J15" s="636"/>
      <c r="K15" s="636"/>
      <c r="L15" s="592"/>
      <c r="M15" s="592"/>
      <c r="N15" s="592"/>
      <c r="O15" s="592"/>
      <c r="P15" s="592"/>
      <c r="Q15" s="592"/>
      <c r="R15" s="592"/>
      <c r="S15" s="592"/>
      <c r="T15" s="592"/>
      <c r="U15" s="592"/>
      <c r="V15" s="592"/>
      <c r="W15" s="592"/>
      <c r="X15" s="592"/>
      <c r="Y15" s="592"/>
      <c r="Z15" s="595"/>
    </row>
    <row r="16" spans="1:26" x14ac:dyDescent="0.25">
      <c r="A16" s="302"/>
      <c r="B16" s="640">
        <f t="shared" ca="1" si="1"/>
        <v>1</v>
      </c>
      <c r="C16" s="465">
        <f ca="1">VLOOKUP($B16,'Input - Intersections'!$B$4:$L$85,2,FALSE)</f>
        <v>1</v>
      </c>
      <c r="D16" s="465"/>
      <c r="E16" s="465" t="str">
        <f t="shared" ca="1" si="2"/>
        <v>1</v>
      </c>
      <c r="F16" s="636"/>
      <c r="G16" s="636"/>
      <c r="H16" s="636"/>
      <c r="I16" s="636"/>
      <c r="J16" s="636"/>
      <c r="K16" s="636"/>
      <c r="L16" s="592"/>
      <c r="M16" s="592"/>
      <c r="N16" s="592"/>
      <c r="O16" s="592"/>
      <c r="P16" s="592"/>
      <c r="Q16" s="592"/>
      <c r="R16" s="592"/>
      <c r="S16" s="592"/>
      <c r="T16" s="592"/>
      <c r="U16" s="592"/>
      <c r="V16" s="592"/>
      <c r="W16" s="592"/>
      <c r="X16" s="592"/>
      <c r="Y16" s="592"/>
      <c r="Z16" s="595"/>
    </row>
    <row r="17" spans="1:26" x14ac:dyDescent="0.25">
      <c r="A17" s="302"/>
      <c r="B17" s="640">
        <f t="shared" ca="1" si="1"/>
        <v>1</v>
      </c>
      <c r="C17" s="465">
        <f ca="1">VLOOKUP($B17,'Input - Intersections'!$B$4:$L$85,2,FALSE)</f>
        <v>1</v>
      </c>
      <c r="D17" s="465" t="s">
        <v>31</v>
      </c>
      <c r="E17" s="465" t="str">
        <f t="shared" ca="1" si="2"/>
        <v>1EBL</v>
      </c>
      <c r="F17" s="636"/>
      <c r="G17" s="636"/>
      <c r="H17" s="636"/>
      <c r="I17" s="636"/>
      <c r="J17" s="636"/>
      <c r="K17" s="636"/>
      <c r="L17" s="592"/>
      <c r="M17" s="592"/>
      <c r="N17" s="592"/>
      <c r="O17" s="592"/>
      <c r="P17" s="592"/>
      <c r="Q17" s="592"/>
      <c r="R17" s="592"/>
      <c r="S17" s="592"/>
      <c r="T17" s="592"/>
      <c r="U17" s="592"/>
      <c r="V17" s="592"/>
      <c r="W17" s="592"/>
      <c r="X17" s="592"/>
      <c r="Y17" s="592"/>
      <c r="Z17" s="595"/>
    </row>
    <row r="18" spans="1:26" x14ac:dyDescent="0.25">
      <c r="A18" s="302"/>
      <c r="B18" s="640">
        <f t="shared" ca="1" si="1"/>
        <v>1</v>
      </c>
      <c r="C18" s="465">
        <f ca="1">VLOOKUP($B18,'Input - Intersections'!$B$4:$L$85,2,FALSE)</f>
        <v>1</v>
      </c>
      <c r="D18" s="465" t="s">
        <v>32</v>
      </c>
      <c r="E18" s="465" t="str">
        <f t="shared" ca="1" si="2"/>
        <v>1EBT</v>
      </c>
      <c r="F18" s="636"/>
      <c r="G18" s="636"/>
      <c r="H18" s="636"/>
      <c r="I18" s="636"/>
      <c r="J18" s="636"/>
      <c r="K18" s="636"/>
      <c r="L18" s="592"/>
      <c r="M18" s="592"/>
      <c r="N18" s="592"/>
      <c r="O18" s="592"/>
      <c r="P18" s="592"/>
      <c r="Q18" s="592"/>
      <c r="R18" s="592"/>
      <c r="S18" s="592"/>
      <c r="T18" s="592"/>
      <c r="U18" s="592"/>
      <c r="V18" s="592"/>
      <c r="W18" s="592"/>
      <c r="X18" s="592"/>
      <c r="Y18" s="592"/>
      <c r="Z18" s="595"/>
    </row>
    <row r="19" spans="1:26" x14ac:dyDescent="0.25">
      <c r="A19" s="302"/>
      <c r="B19" s="640">
        <f t="shared" ca="1" si="1"/>
        <v>1</v>
      </c>
      <c r="C19" s="465">
        <f ca="1">VLOOKUP($B19,'Input - Intersections'!$B$4:$L$85,2,FALSE)</f>
        <v>1</v>
      </c>
      <c r="D19" s="465" t="s">
        <v>33</v>
      </c>
      <c r="E19" s="465" t="str">
        <f t="shared" ca="1" si="2"/>
        <v>1EBR</v>
      </c>
      <c r="F19" s="636"/>
      <c r="G19" s="636"/>
      <c r="H19" s="636"/>
      <c r="I19" s="636"/>
      <c r="J19" s="636"/>
      <c r="K19" s="636"/>
      <c r="L19" s="592"/>
      <c r="M19" s="592"/>
      <c r="N19" s="592"/>
      <c r="O19" s="592"/>
      <c r="P19" s="592"/>
      <c r="Q19" s="592"/>
      <c r="R19" s="592"/>
      <c r="S19" s="592"/>
      <c r="T19" s="592"/>
      <c r="U19" s="592"/>
      <c r="V19" s="592"/>
      <c r="W19" s="592"/>
      <c r="X19" s="592"/>
      <c r="Y19" s="592"/>
      <c r="Z19" s="595"/>
    </row>
    <row r="20" spans="1:26" x14ac:dyDescent="0.25">
      <c r="A20" s="302"/>
      <c r="B20" s="640">
        <f t="shared" ca="1" si="1"/>
        <v>1</v>
      </c>
      <c r="C20" s="465">
        <f ca="1">VLOOKUP($B20,'Input - Intersections'!$B$4:$L$85,2,FALSE)</f>
        <v>1</v>
      </c>
      <c r="D20" s="465" t="s">
        <v>111</v>
      </c>
      <c r="E20" s="465" t="str">
        <f t="shared" ca="1" si="2"/>
        <v>1EBU</v>
      </c>
      <c r="F20" s="636"/>
      <c r="G20" s="636"/>
      <c r="H20" s="636"/>
      <c r="I20" s="636"/>
      <c r="J20" s="636"/>
      <c r="K20" s="636"/>
      <c r="L20" s="592"/>
      <c r="M20" s="592"/>
      <c r="N20" s="592"/>
      <c r="O20" s="592"/>
      <c r="P20" s="592"/>
      <c r="Q20" s="592"/>
      <c r="R20" s="592"/>
      <c r="S20" s="592"/>
      <c r="T20" s="592"/>
      <c r="U20" s="592"/>
      <c r="V20" s="592"/>
      <c r="W20" s="592"/>
      <c r="X20" s="592"/>
      <c r="Y20" s="592"/>
      <c r="Z20" s="595"/>
    </row>
    <row r="21" spans="1:26" x14ac:dyDescent="0.25">
      <c r="A21" s="302"/>
      <c r="B21" s="640">
        <f t="shared" ca="1" si="1"/>
        <v>1</v>
      </c>
      <c r="C21" s="465">
        <f ca="1">VLOOKUP($B21,'Input - Intersections'!$B$4:$L$85,2,FALSE)</f>
        <v>1</v>
      </c>
      <c r="D21" s="465"/>
      <c r="E21" s="465" t="str">
        <f t="shared" ca="1" si="2"/>
        <v>1</v>
      </c>
      <c r="F21" s="636"/>
      <c r="G21" s="636"/>
      <c r="H21" s="636"/>
      <c r="I21" s="636"/>
      <c r="J21" s="636"/>
      <c r="K21" s="636"/>
      <c r="L21" s="592"/>
      <c r="M21" s="592"/>
      <c r="N21" s="592"/>
      <c r="O21" s="592"/>
      <c r="P21" s="592"/>
      <c r="Q21" s="592"/>
      <c r="R21" s="592"/>
      <c r="S21" s="592"/>
      <c r="T21" s="592"/>
      <c r="U21" s="592"/>
      <c r="V21" s="592"/>
      <c r="W21" s="592"/>
      <c r="X21" s="592"/>
      <c r="Y21" s="592"/>
      <c r="Z21" s="595"/>
    </row>
    <row r="22" spans="1:26" x14ac:dyDescent="0.25">
      <c r="A22" s="302"/>
      <c r="B22" s="640">
        <f t="shared" ca="1" si="1"/>
        <v>1</v>
      </c>
      <c r="C22" s="465">
        <f ca="1">VLOOKUP($B22,'Input - Intersections'!$B$4:$L$85,2,FALSE)</f>
        <v>1</v>
      </c>
      <c r="D22" s="465"/>
      <c r="E22" s="465" t="str">
        <f t="shared" ca="1" si="2"/>
        <v>1</v>
      </c>
      <c r="F22" s="636"/>
      <c r="G22" s="636"/>
      <c r="H22" s="636"/>
      <c r="I22" s="636"/>
      <c r="J22" s="636"/>
      <c r="K22" s="636"/>
      <c r="L22" s="592"/>
      <c r="M22" s="592"/>
      <c r="N22" s="592"/>
      <c r="O22" s="592"/>
      <c r="P22" s="592"/>
      <c r="Q22" s="592"/>
      <c r="R22" s="592"/>
      <c r="S22" s="592"/>
      <c r="T22" s="592"/>
      <c r="U22" s="592"/>
      <c r="V22" s="592"/>
      <c r="W22" s="592"/>
      <c r="X22" s="592"/>
      <c r="Y22" s="592"/>
      <c r="Z22" s="595"/>
    </row>
    <row r="23" spans="1:26" x14ac:dyDescent="0.25">
      <c r="A23" s="302"/>
      <c r="B23" s="640">
        <f t="shared" ca="1" si="1"/>
        <v>1</v>
      </c>
      <c r="C23" s="465">
        <f ca="1">VLOOKUP($B23,'Input - Intersections'!$B$4:$L$85,2,FALSE)</f>
        <v>1</v>
      </c>
      <c r="D23" s="465" t="s">
        <v>26</v>
      </c>
      <c r="E23" s="465" t="str">
        <f t="shared" ca="1" si="2"/>
        <v>1WBL</v>
      </c>
      <c r="F23" s="636"/>
      <c r="G23" s="636"/>
      <c r="H23" s="636"/>
      <c r="I23" s="636"/>
      <c r="J23" s="636"/>
      <c r="K23" s="636"/>
      <c r="L23" s="592"/>
      <c r="M23" s="592"/>
      <c r="N23" s="592"/>
      <c r="O23" s="592"/>
      <c r="P23" s="592"/>
      <c r="Q23" s="592"/>
      <c r="R23" s="592"/>
      <c r="S23" s="592"/>
      <c r="T23" s="592"/>
      <c r="U23" s="592"/>
      <c r="V23" s="592"/>
      <c r="W23" s="592"/>
      <c r="X23" s="592"/>
      <c r="Y23" s="592"/>
      <c r="Z23" s="595"/>
    </row>
    <row r="24" spans="1:26" x14ac:dyDescent="0.25">
      <c r="A24" s="302"/>
      <c r="B24" s="640">
        <f t="shared" ca="1" si="1"/>
        <v>1</v>
      </c>
      <c r="C24" s="465">
        <f ca="1">VLOOKUP($B24,'Input - Intersections'!$B$4:$L$85,2,FALSE)</f>
        <v>1</v>
      </c>
      <c r="D24" s="465" t="s">
        <v>27</v>
      </c>
      <c r="E24" s="465" t="str">
        <f t="shared" ca="1" si="2"/>
        <v>1WBT</v>
      </c>
      <c r="F24" s="636"/>
      <c r="G24" s="636"/>
      <c r="H24" s="636"/>
      <c r="I24" s="636"/>
      <c r="J24" s="636"/>
      <c r="K24" s="636"/>
      <c r="L24" s="592"/>
      <c r="M24" s="592"/>
      <c r="N24" s="592"/>
      <c r="O24" s="592"/>
      <c r="P24" s="592"/>
      <c r="Q24" s="592"/>
      <c r="R24" s="592"/>
      <c r="S24" s="592"/>
      <c r="T24" s="592"/>
      <c r="U24" s="592"/>
      <c r="V24" s="592"/>
      <c r="W24" s="592"/>
      <c r="X24" s="592"/>
      <c r="Y24" s="592"/>
      <c r="Z24" s="595"/>
    </row>
    <row r="25" spans="1:26" x14ac:dyDescent="0.25">
      <c r="A25" s="302"/>
      <c r="B25" s="640">
        <f t="shared" ca="1" si="1"/>
        <v>1</v>
      </c>
      <c r="C25" s="465">
        <f ca="1">VLOOKUP($B25,'Input - Intersections'!$B$4:$L$85,2,FALSE)</f>
        <v>1</v>
      </c>
      <c r="D25" s="465" t="s">
        <v>28</v>
      </c>
      <c r="E25" s="465" t="str">
        <f t="shared" ca="1" si="2"/>
        <v>1WBR</v>
      </c>
      <c r="F25" s="636"/>
      <c r="G25" s="636"/>
      <c r="H25" s="636"/>
      <c r="I25" s="636"/>
      <c r="J25" s="636"/>
      <c r="K25" s="636"/>
      <c r="L25" s="592"/>
      <c r="M25" s="592"/>
      <c r="N25" s="592"/>
      <c r="O25" s="592"/>
      <c r="P25" s="592"/>
      <c r="Q25" s="592"/>
      <c r="R25" s="592"/>
      <c r="S25" s="592"/>
      <c r="T25" s="592"/>
      <c r="U25" s="592"/>
      <c r="V25" s="592"/>
      <c r="W25" s="592"/>
      <c r="X25" s="592"/>
      <c r="Y25" s="592"/>
      <c r="Z25" s="595"/>
    </row>
    <row r="26" spans="1:26" x14ac:dyDescent="0.25">
      <c r="A26" s="302"/>
      <c r="B26" s="640">
        <f t="shared" ca="1" si="1"/>
        <v>1</v>
      </c>
      <c r="C26" s="465">
        <f ca="1">VLOOKUP($B26,'Input - Intersections'!$B$4:$L$85,2,FALSE)</f>
        <v>1</v>
      </c>
      <c r="D26" s="465" t="s">
        <v>43</v>
      </c>
      <c r="E26" s="465" t="str">
        <f t="shared" ca="1" si="2"/>
        <v>1WBU</v>
      </c>
      <c r="F26" s="636"/>
      <c r="G26" s="636"/>
      <c r="H26" s="636"/>
      <c r="I26" s="636"/>
      <c r="J26" s="636"/>
      <c r="K26" s="636"/>
      <c r="L26" s="592"/>
      <c r="M26" s="592"/>
      <c r="N26" s="592"/>
      <c r="O26" s="592"/>
      <c r="P26" s="592"/>
      <c r="Q26" s="592"/>
      <c r="R26" s="592"/>
      <c r="S26" s="592"/>
      <c r="T26" s="592"/>
      <c r="U26" s="592"/>
      <c r="V26" s="592"/>
      <c r="W26" s="592"/>
      <c r="X26" s="592"/>
      <c r="Y26" s="592"/>
      <c r="Z26" s="595"/>
    </row>
    <row r="27" spans="1:26" x14ac:dyDescent="0.25">
      <c r="A27" s="302"/>
      <c r="B27" s="640">
        <f t="shared" ca="1" si="1"/>
        <v>1</v>
      </c>
      <c r="C27" s="465">
        <f ca="1">VLOOKUP($B27,'Input - Intersections'!$B$4:$L$85,2,FALSE)</f>
        <v>1</v>
      </c>
      <c r="D27" s="465"/>
      <c r="E27" s="465" t="str">
        <f t="shared" ca="1" si="2"/>
        <v>1</v>
      </c>
      <c r="F27" s="636"/>
      <c r="G27" s="636"/>
      <c r="H27" s="636"/>
      <c r="I27" s="636"/>
      <c r="J27" s="636"/>
      <c r="K27" s="636"/>
      <c r="L27" s="592"/>
      <c r="M27" s="592"/>
      <c r="N27" s="592"/>
      <c r="O27" s="592"/>
      <c r="P27" s="592"/>
      <c r="Q27" s="592"/>
      <c r="R27" s="592"/>
      <c r="S27" s="592"/>
      <c r="T27" s="592"/>
      <c r="U27" s="592"/>
      <c r="V27" s="592"/>
      <c r="W27" s="592"/>
      <c r="X27" s="592"/>
      <c r="Y27" s="592"/>
      <c r="Z27" s="595"/>
    </row>
    <row r="28" spans="1:26" x14ac:dyDescent="0.25">
      <c r="A28" s="302"/>
      <c r="B28" s="640">
        <f t="shared" ca="1" si="1"/>
        <v>1</v>
      </c>
      <c r="C28" s="465">
        <f ca="1">VLOOKUP($B28,'Input - Intersections'!$B$4:$L$85,2,FALSE)</f>
        <v>1</v>
      </c>
      <c r="D28" s="465"/>
      <c r="E28" s="465" t="str">
        <f t="shared" ca="1" si="2"/>
        <v>1</v>
      </c>
      <c r="F28" s="636"/>
      <c r="G28" s="636"/>
      <c r="H28" s="636"/>
      <c r="I28" s="636"/>
      <c r="J28" s="636"/>
      <c r="K28" s="636"/>
      <c r="L28" s="592"/>
      <c r="M28" s="592"/>
      <c r="N28" s="592"/>
      <c r="O28" s="592"/>
      <c r="P28" s="592"/>
      <c r="Q28" s="592"/>
      <c r="R28" s="592"/>
      <c r="S28" s="592"/>
      <c r="T28" s="592"/>
      <c r="U28" s="592"/>
      <c r="V28" s="592"/>
      <c r="W28" s="592"/>
      <c r="X28" s="592"/>
      <c r="Y28" s="592"/>
      <c r="Z28" s="595"/>
    </row>
    <row r="29" spans="1:26" x14ac:dyDescent="0.25">
      <c r="A29" s="302"/>
      <c r="B29" s="640">
        <f t="shared" ca="1" si="1"/>
        <v>1</v>
      </c>
      <c r="C29" s="465">
        <f ca="1">VLOOKUP($B29,'Input - Intersections'!$B$4:$L$85,2,FALSE)</f>
        <v>1</v>
      </c>
      <c r="D29" s="465" t="s">
        <v>226</v>
      </c>
      <c r="E29" s="465" t="str">
        <f t="shared" ca="1" si="2"/>
        <v>1North-EB-Ped</v>
      </c>
      <c r="F29" s="636"/>
      <c r="G29" s="636"/>
      <c r="H29" s="636"/>
      <c r="I29" s="636"/>
      <c r="J29" s="636"/>
      <c r="K29" s="636"/>
      <c r="L29" s="592"/>
      <c r="M29" s="592"/>
      <c r="N29" s="592"/>
      <c r="O29" s="592"/>
      <c r="P29" s="592"/>
      <c r="Q29" s="592"/>
      <c r="R29" s="592"/>
      <c r="S29" s="592"/>
      <c r="T29" s="592"/>
      <c r="U29" s="592"/>
      <c r="V29" s="592"/>
      <c r="W29" s="592"/>
      <c r="X29" s="592"/>
      <c r="Y29" s="592"/>
      <c r="Z29" s="595"/>
    </row>
    <row r="30" spans="1:26" x14ac:dyDescent="0.25">
      <c r="A30" s="302"/>
      <c r="B30" s="640">
        <f t="shared" ca="1" si="1"/>
        <v>1</v>
      </c>
      <c r="C30" s="465">
        <f ca="1">VLOOKUP($B30,'Input - Intersections'!$B$4:$L$85,2,FALSE)</f>
        <v>1</v>
      </c>
      <c r="D30" s="465" t="s">
        <v>227</v>
      </c>
      <c r="E30" s="465" t="str">
        <f t="shared" ca="1" si="2"/>
        <v>1North-WB-Ped</v>
      </c>
      <c r="F30" s="636"/>
      <c r="G30" s="636"/>
      <c r="H30" s="636"/>
      <c r="I30" s="636"/>
      <c r="J30" s="636"/>
      <c r="K30" s="636"/>
      <c r="L30" s="592"/>
      <c r="M30" s="592"/>
      <c r="N30" s="592"/>
      <c r="O30" s="592"/>
      <c r="P30" s="592"/>
      <c r="Q30" s="592"/>
      <c r="R30" s="592"/>
      <c r="S30" s="592"/>
      <c r="T30" s="592"/>
      <c r="U30" s="592"/>
      <c r="V30" s="592"/>
      <c r="W30" s="592"/>
      <c r="X30" s="592"/>
      <c r="Y30" s="592"/>
      <c r="Z30" s="595"/>
    </row>
    <row r="31" spans="1:26" x14ac:dyDescent="0.25">
      <c r="A31" s="302"/>
      <c r="B31" s="640">
        <f t="shared" ca="1" si="1"/>
        <v>1</v>
      </c>
      <c r="C31" s="465">
        <f ca="1">VLOOKUP($B31,'Input - Intersections'!$B$4:$L$85,2,FALSE)</f>
        <v>1</v>
      </c>
      <c r="D31" s="465" t="s">
        <v>231</v>
      </c>
      <c r="E31" s="465" t="str">
        <f t="shared" ca="1" si="2"/>
        <v>1South-EB-Ped</v>
      </c>
      <c r="F31" s="636"/>
      <c r="G31" s="636"/>
      <c r="H31" s="636"/>
      <c r="I31" s="636"/>
      <c r="J31" s="636"/>
      <c r="K31" s="636"/>
      <c r="L31" s="592"/>
      <c r="M31" s="592"/>
      <c r="N31" s="592"/>
      <c r="O31" s="592"/>
      <c r="P31" s="592"/>
      <c r="Q31" s="592"/>
      <c r="R31" s="592"/>
      <c r="S31" s="592"/>
      <c r="T31" s="592"/>
      <c r="U31" s="592"/>
      <c r="V31" s="592"/>
      <c r="W31" s="592"/>
      <c r="X31" s="592"/>
      <c r="Y31" s="592"/>
      <c r="Z31" s="595"/>
    </row>
    <row r="32" spans="1:26" x14ac:dyDescent="0.25">
      <c r="A32" s="302"/>
      <c r="B32" s="640">
        <f t="shared" ca="1" si="1"/>
        <v>1</v>
      </c>
      <c r="C32" s="465">
        <f ca="1">VLOOKUP($B32,'Input - Intersections'!$B$4:$L$85,2,FALSE)</f>
        <v>1</v>
      </c>
      <c r="D32" s="465" t="s">
        <v>230</v>
      </c>
      <c r="E32" s="465" t="str">
        <f t="shared" ca="1" si="2"/>
        <v>1South-WB-Ped</v>
      </c>
      <c r="F32" s="636"/>
      <c r="G32" s="636"/>
      <c r="H32" s="636"/>
      <c r="I32" s="636"/>
      <c r="J32" s="636"/>
      <c r="K32" s="636"/>
      <c r="L32" s="592"/>
      <c r="M32" s="592"/>
      <c r="N32" s="592"/>
      <c r="O32" s="592"/>
      <c r="P32" s="592"/>
      <c r="Q32" s="592"/>
      <c r="R32" s="592"/>
      <c r="S32" s="592"/>
      <c r="T32" s="592"/>
      <c r="U32" s="592"/>
      <c r="V32" s="592"/>
      <c r="W32" s="592"/>
      <c r="X32" s="592"/>
      <c r="Y32" s="592"/>
      <c r="Z32" s="595"/>
    </row>
    <row r="33" spans="1:26" x14ac:dyDescent="0.25">
      <c r="A33" s="302"/>
      <c r="B33" s="640">
        <f t="shared" ca="1" si="1"/>
        <v>1</v>
      </c>
      <c r="C33" s="465">
        <f ca="1">VLOOKUP($B33,'Input - Intersections'!$B$4:$L$85,2,FALSE)</f>
        <v>1</v>
      </c>
      <c r="D33" s="465" t="s">
        <v>228</v>
      </c>
      <c r="E33" s="465" t="str">
        <f t="shared" ca="1" si="2"/>
        <v>1East-NB-Ped</v>
      </c>
      <c r="F33" s="636"/>
      <c r="G33" s="636"/>
      <c r="H33" s="636"/>
      <c r="I33" s="636"/>
      <c r="J33" s="636"/>
      <c r="K33" s="636"/>
      <c r="L33" s="592"/>
      <c r="M33" s="592"/>
      <c r="N33" s="592"/>
      <c r="O33" s="592"/>
      <c r="P33" s="592"/>
      <c r="Q33" s="592"/>
      <c r="R33" s="592"/>
      <c r="S33" s="592"/>
      <c r="T33" s="592"/>
      <c r="U33" s="592"/>
      <c r="V33" s="592"/>
      <c r="W33" s="592"/>
      <c r="X33" s="592"/>
      <c r="Y33" s="592"/>
      <c r="Z33" s="595"/>
    </row>
    <row r="34" spans="1:26" x14ac:dyDescent="0.25">
      <c r="A34" s="302"/>
      <c r="B34" s="640">
        <f t="shared" ca="1" si="1"/>
        <v>1</v>
      </c>
      <c r="C34" s="465">
        <f ca="1">VLOOKUP($B34,'Input - Intersections'!$B$4:$L$85,2,FALSE)</f>
        <v>1</v>
      </c>
      <c r="D34" s="465" t="s">
        <v>229</v>
      </c>
      <c r="E34" s="465" t="str">
        <f t="shared" ca="1" si="2"/>
        <v>1East-SB-Ped</v>
      </c>
      <c r="F34" s="636"/>
      <c r="G34" s="636"/>
      <c r="H34" s="636"/>
      <c r="I34" s="636"/>
      <c r="J34" s="636"/>
      <c r="K34" s="636"/>
      <c r="L34" s="592"/>
      <c r="M34" s="592"/>
      <c r="N34" s="592"/>
      <c r="O34" s="592"/>
      <c r="P34" s="592"/>
      <c r="Q34" s="592"/>
      <c r="R34" s="592"/>
      <c r="S34" s="592"/>
      <c r="T34" s="592"/>
      <c r="U34" s="592"/>
      <c r="V34" s="592"/>
      <c r="W34" s="592"/>
      <c r="X34" s="592"/>
      <c r="Y34" s="592"/>
      <c r="Z34" s="595"/>
    </row>
    <row r="35" spans="1:26" x14ac:dyDescent="0.25">
      <c r="A35" s="302"/>
      <c r="B35" s="640">
        <f t="shared" ca="1" si="1"/>
        <v>1</v>
      </c>
      <c r="C35" s="465">
        <f ca="1">VLOOKUP($B35,'Input - Intersections'!$B$4:$L$85,2,FALSE)</f>
        <v>1</v>
      </c>
      <c r="D35" s="465" t="s">
        <v>232</v>
      </c>
      <c r="E35" s="465" t="str">
        <f t="shared" ca="1" si="2"/>
        <v>1West-NB-Ped</v>
      </c>
      <c r="F35" s="636"/>
      <c r="G35" s="636"/>
      <c r="H35" s="636"/>
      <c r="I35" s="636"/>
      <c r="J35" s="636"/>
      <c r="K35" s="636"/>
      <c r="L35" s="592"/>
      <c r="M35" s="592"/>
      <c r="N35" s="592"/>
      <c r="O35" s="592"/>
      <c r="P35" s="592"/>
      <c r="Q35" s="592"/>
      <c r="R35" s="592"/>
      <c r="S35" s="592"/>
      <c r="T35" s="592"/>
      <c r="U35" s="592"/>
      <c r="V35" s="592"/>
      <c r="W35" s="592"/>
      <c r="X35" s="592"/>
      <c r="Y35" s="592"/>
      <c r="Z35" s="595"/>
    </row>
    <row r="36" spans="1:26" x14ac:dyDescent="0.25">
      <c r="A36" s="302"/>
      <c r="B36" s="640">
        <f t="shared" ca="1" si="1"/>
        <v>1</v>
      </c>
      <c r="C36" s="465">
        <f ca="1">VLOOKUP($B36,'Input - Intersections'!$B$4:$L$85,2,FALSE)</f>
        <v>1</v>
      </c>
      <c r="D36" s="465" t="s">
        <v>233</v>
      </c>
      <c r="E36" s="465" t="str">
        <f t="shared" ca="1" si="2"/>
        <v>1West-SB-Ped</v>
      </c>
      <c r="F36" s="636"/>
      <c r="G36" s="636"/>
      <c r="H36" s="636"/>
      <c r="I36" s="636"/>
      <c r="J36" s="636"/>
      <c r="K36" s="636"/>
      <c r="L36" s="592"/>
      <c r="M36" s="592"/>
      <c r="N36" s="592"/>
      <c r="O36" s="592"/>
      <c r="P36" s="592"/>
      <c r="Q36" s="592"/>
      <c r="R36" s="592"/>
      <c r="S36" s="592"/>
      <c r="T36" s="592"/>
      <c r="U36" s="592"/>
      <c r="V36" s="592"/>
      <c r="W36" s="592"/>
      <c r="X36" s="592"/>
      <c r="Y36" s="592"/>
      <c r="Z36" s="595"/>
    </row>
    <row r="37" spans="1:26" x14ac:dyDescent="0.25">
      <c r="A37" s="302"/>
      <c r="B37" s="640">
        <f t="shared" ca="1" si="1"/>
        <v>1</v>
      </c>
      <c r="C37" s="465">
        <f ca="1">VLOOKUP($B37,'Input - Intersections'!$B$4:$L$85,2,FALSE)</f>
        <v>1</v>
      </c>
      <c r="D37" s="465"/>
      <c r="E37" s="465" t="str">
        <f t="shared" ca="1" si="2"/>
        <v>1</v>
      </c>
      <c r="F37" s="636"/>
      <c r="G37" s="636"/>
      <c r="H37" s="636"/>
      <c r="I37" s="636"/>
      <c r="J37" s="636"/>
      <c r="K37" s="636"/>
      <c r="L37" s="592"/>
      <c r="M37" s="592"/>
      <c r="N37" s="592"/>
      <c r="O37" s="592"/>
      <c r="P37" s="592"/>
      <c r="Q37" s="592"/>
      <c r="R37" s="592"/>
      <c r="S37" s="592"/>
      <c r="T37" s="592"/>
      <c r="U37" s="592"/>
      <c r="V37" s="592"/>
      <c r="W37" s="592"/>
      <c r="X37" s="592"/>
      <c r="Y37" s="592"/>
      <c r="Z37" s="595"/>
    </row>
    <row r="38" spans="1:26" x14ac:dyDescent="0.25">
      <c r="A38" s="302"/>
      <c r="B38" s="640">
        <f t="shared" ca="1" si="1"/>
        <v>1</v>
      </c>
      <c r="C38" s="465">
        <f ca="1">VLOOKUP($B38,'Input - Intersections'!$B$4:$L$85,2,FALSE)</f>
        <v>1</v>
      </c>
      <c r="D38" s="465"/>
      <c r="E38" s="465" t="str">
        <f t="shared" ca="1" si="2"/>
        <v>1</v>
      </c>
      <c r="F38" s="636"/>
      <c r="G38" s="636"/>
      <c r="H38" s="636"/>
      <c r="I38" s="636"/>
      <c r="J38" s="636"/>
      <c r="K38" s="636"/>
      <c r="L38" s="592"/>
      <c r="M38" s="592"/>
      <c r="N38" s="592"/>
      <c r="O38" s="592"/>
      <c r="P38" s="592"/>
      <c r="Q38" s="592"/>
      <c r="R38" s="592"/>
      <c r="S38" s="592"/>
      <c r="T38" s="592"/>
      <c r="U38" s="592"/>
      <c r="V38" s="592"/>
      <c r="W38" s="592"/>
      <c r="X38" s="592"/>
      <c r="Y38" s="592"/>
      <c r="Z38" s="595"/>
    </row>
    <row r="39" spans="1:26" x14ac:dyDescent="0.25">
      <c r="A39" s="302"/>
      <c r="B39" s="640">
        <f t="shared" ca="1" si="1"/>
        <v>1</v>
      </c>
      <c r="C39" s="465">
        <f ca="1">VLOOKUP($B39,'Input - Intersections'!$B$4:$L$85,2,FALSE)</f>
        <v>1</v>
      </c>
      <c r="D39" s="465"/>
      <c r="E39" s="465" t="str">
        <f t="shared" ca="1" si="2"/>
        <v>1</v>
      </c>
      <c r="F39" s="636"/>
      <c r="G39" s="636"/>
      <c r="H39" s="636"/>
      <c r="I39" s="636"/>
      <c r="J39" s="636"/>
      <c r="K39" s="636"/>
      <c r="L39" s="592"/>
      <c r="M39" s="592"/>
      <c r="N39" s="592"/>
      <c r="O39" s="592"/>
      <c r="P39" s="592"/>
      <c r="Q39" s="592"/>
      <c r="R39" s="592"/>
      <c r="S39" s="592"/>
      <c r="T39" s="592"/>
      <c r="U39" s="592"/>
      <c r="V39" s="592"/>
      <c r="W39" s="592"/>
      <c r="X39" s="592"/>
      <c r="Y39" s="592"/>
      <c r="Z39" s="595"/>
    </row>
    <row r="40" spans="1:26" x14ac:dyDescent="0.25">
      <c r="A40" s="302"/>
      <c r="B40" s="640">
        <f t="shared" ca="1" si="1"/>
        <v>1</v>
      </c>
      <c r="C40" s="465">
        <f ca="1">VLOOKUP($B40,'Input - Intersections'!$B$4:$L$85,2,FALSE)</f>
        <v>1</v>
      </c>
      <c r="D40" s="465"/>
      <c r="E40" s="465" t="str">
        <f t="shared" ca="1" si="2"/>
        <v>1</v>
      </c>
      <c r="F40" s="636"/>
      <c r="G40" s="636"/>
      <c r="H40" s="636"/>
      <c r="I40" s="636"/>
      <c r="J40" s="636"/>
      <c r="K40" s="636"/>
      <c r="L40" s="592"/>
      <c r="M40" s="592"/>
      <c r="N40" s="592"/>
      <c r="O40" s="592"/>
      <c r="P40" s="592"/>
      <c r="Q40" s="592"/>
      <c r="R40" s="592"/>
      <c r="S40" s="592"/>
      <c r="T40" s="592"/>
      <c r="U40" s="592"/>
      <c r="V40" s="592"/>
      <c r="W40" s="592"/>
      <c r="X40" s="592"/>
      <c r="Y40" s="592"/>
      <c r="Z40" s="595"/>
    </row>
    <row r="41" spans="1:26" x14ac:dyDescent="0.25">
      <c r="A41" s="302"/>
      <c r="B41" s="640">
        <f t="shared" ca="1" si="1"/>
        <v>1</v>
      </c>
      <c r="C41" s="465">
        <f ca="1">VLOOKUP($B41,'Input - Intersections'!$B$4:$L$85,2,FALSE)</f>
        <v>1</v>
      </c>
      <c r="D41" s="465"/>
      <c r="E41" s="465" t="str">
        <f t="shared" ca="1" si="2"/>
        <v>1</v>
      </c>
      <c r="F41" s="636"/>
      <c r="G41" s="636"/>
      <c r="H41" s="636"/>
      <c r="I41" s="636"/>
      <c r="J41" s="636"/>
      <c r="K41" s="636"/>
      <c r="L41" s="592"/>
      <c r="M41" s="592"/>
      <c r="N41" s="592"/>
      <c r="O41" s="592"/>
      <c r="P41" s="592"/>
      <c r="Q41" s="592"/>
      <c r="R41" s="592"/>
      <c r="S41" s="592"/>
      <c r="T41" s="592"/>
      <c r="U41" s="592"/>
      <c r="V41" s="592"/>
      <c r="W41" s="592"/>
      <c r="X41" s="592"/>
      <c r="Y41" s="592"/>
      <c r="Z41" s="595"/>
    </row>
    <row r="42" spans="1:26" x14ac:dyDescent="0.25">
      <c r="A42" s="302"/>
      <c r="B42" s="640">
        <f t="shared" ca="1" si="1"/>
        <v>1</v>
      </c>
      <c r="C42" s="465">
        <f ca="1">VLOOKUP($B42,'Input - Intersections'!$B$4:$L$85,2,FALSE)</f>
        <v>1</v>
      </c>
      <c r="D42" s="465"/>
      <c r="E42" s="465" t="str">
        <f t="shared" ca="1" si="2"/>
        <v>1</v>
      </c>
      <c r="F42" s="636"/>
      <c r="G42" s="636"/>
      <c r="H42" s="636"/>
      <c r="I42" s="636"/>
      <c r="J42" s="636"/>
      <c r="K42" s="636"/>
      <c r="L42" s="592"/>
      <c r="M42" s="592"/>
      <c r="N42" s="592"/>
      <c r="O42" s="592"/>
      <c r="P42" s="592"/>
      <c r="Q42" s="592"/>
      <c r="R42" s="592"/>
      <c r="S42" s="592"/>
      <c r="T42" s="592"/>
      <c r="U42" s="592"/>
      <c r="V42" s="592"/>
      <c r="W42" s="592"/>
      <c r="X42" s="592"/>
      <c r="Y42" s="592"/>
      <c r="Z42" s="595"/>
    </row>
    <row r="43" spans="1:26" x14ac:dyDescent="0.25">
      <c r="A43" s="302"/>
      <c r="B43" s="640">
        <f t="shared" ca="1" si="1"/>
        <v>1</v>
      </c>
      <c r="C43" s="465">
        <f ca="1">VLOOKUP($B43,'Input - Intersections'!$B$4:$L$85,2,FALSE)</f>
        <v>1</v>
      </c>
      <c r="D43" s="465"/>
      <c r="E43" s="465" t="str">
        <f t="shared" ca="1" si="2"/>
        <v>1</v>
      </c>
      <c r="F43" s="636"/>
      <c r="G43" s="636"/>
      <c r="H43" s="636"/>
      <c r="I43" s="636"/>
      <c r="J43" s="636"/>
      <c r="K43" s="636"/>
      <c r="L43" s="592"/>
      <c r="M43" s="592"/>
      <c r="N43" s="592"/>
      <c r="O43" s="592"/>
      <c r="P43" s="592"/>
      <c r="Q43" s="592"/>
      <c r="R43" s="592"/>
      <c r="S43" s="592"/>
      <c r="T43" s="592"/>
      <c r="U43" s="592"/>
      <c r="V43" s="592"/>
      <c r="W43" s="592"/>
      <c r="X43" s="592"/>
      <c r="Y43" s="592"/>
      <c r="Z43" s="595"/>
    </row>
    <row r="44" spans="1:26" x14ac:dyDescent="0.25">
      <c r="A44" s="302"/>
      <c r="B44" s="640">
        <f t="shared" ca="1" si="1"/>
        <v>1</v>
      </c>
      <c r="C44" s="465">
        <f ca="1">VLOOKUP($B44,'Input - Intersections'!$B$4:$L$85,2,FALSE)</f>
        <v>1</v>
      </c>
      <c r="D44" s="465"/>
      <c r="E44" s="465" t="str">
        <f t="shared" ca="1" si="2"/>
        <v>1</v>
      </c>
      <c r="F44" s="636"/>
      <c r="G44" s="636"/>
      <c r="H44" s="636"/>
      <c r="I44" s="636"/>
      <c r="J44" s="636"/>
      <c r="K44" s="636"/>
      <c r="L44" s="592"/>
      <c r="M44" s="592"/>
      <c r="N44" s="592"/>
      <c r="O44" s="592"/>
      <c r="P44" s="592"/>
      <c r="Q44" s="592"/>
      <c r="R44" s="592"/>
      <c r="S44" s="592"/>
      <c r="T44" s="592"/>
      <c r="U44" s="592"/>
      <c r="V44" s="592"/>
      <c r="W44" s="592"/>
      <c r="X44" s="592"/>
      <c r="Y44" s="592"/>
      <c r="Z44" s="595"/>
    </row>
    <row r="45" spans="1:26" x14ac:dyDescent="0.25">
      <c r="A45" s="302"/>
      <c r="B45" s="640">
        <f t="shared" ca="1" si="1"/>
        <v>1</v>
      </c>
      <c r="C45" s="465">
        <f ca="1">VLOOKUP($B45,'Input - Intersections'!$B$4:$L$85,2,FALSE)</f>
        <v>1</v>
      </c>
      <c r="D45" s="465"/>
      <c r="E45" s="465" t="str">
        <f t="shared" ca="1" si="2"/>
        <v>1</v>
      </c>
      <c r="F45" s="636"/>
      <c r="G45" s="636"/>
      <c r="H45" s="636"/>
      <c r="I45" s="636"/>
      <c r="J45" s="636"/>
      <c r="K45" s="636"/>
      <c r="L45" s="592"/>
      <c r="M45" s="592"/>
      <c r="N45" s="592"/>
      <c r="O45" s="592"/>
      <c r="P45" s="592"/>
      <c r="Q45" s="592"/>
      <c r="R45" s="592"/>
      <c r="S45" s="592"/>
      <c r="T45" s="592"/>
      <c r="U45" s="592"/>
      <c r="V45" s="592"/>
      <c r="W45" s="592"/>
      <c r="X45" s="592"/>
      <c r="Y45" s="592"/>
      <c r="Z45" s="595"/>
    </row>
    <row r="46" spans="1:26" x14ac:dyDescent="0.25">
      <c r="A46" s="302"/>
      <c r="B46" s="640">
        <f t="shared" ca="1" si="1"/>
        <v>1</v>
      </c>
      <c r="C46" s="465">
        <f ca="1">VLOOKUP($B46,'Input - Intersections'!$B$4:$L$85,2,FALSE)</f>
        <v>1</v>
      </c>
      <c r="D46" s="465"/>
      <c r="E46" s="465" t="str">
        <f t="shared" ca="1" si="2"/>
        <v>1</v>
      </c>
      <c r="F46" s="636"/>
      <c r="G46" s="636"/>
      <c r="H46" s="636"/>
      <c r="I46" s="636"/>
      <c r="J46" s="636"/>
      <c r="K46" s="636"/>
      <c r="L46" s="592"/>
      <c r="M46" s="592"/>
      <c r="N46" s="592"/>
      <c r="O46" s="592"/>
      <c r="P46" s="592"/>
      <c r="Q46" s="592"/>
      <c r="R46" s="592"/>
      <c r="S46" s="592"/>
      <c r="T46" s="592"/>
      <c r="U46" s="592"/>
      <c r="V46" s="592"/>
      <c r="W46" s="592"/>
      <c r="X46" s="592"/>
      <c r="Y46" s="592"/>
      <c r="Z46" s="595"/>
    </row>
    <row r="47" spans="1:26" x14ac:dyDescent="0.25">
      <c r="A47" s="302"/>
      <c r="B47" s="640">
        <f t="shared" ca="1" si="1"/>
        <v>1</v>
      </c>
      <c r="C47" s="465">
        <f ca="1">VLOOKUP($B47,'Input - Intersections'!$B$4:$L$85,2,FALSE)</f>
        <v>1</v>
      </c>
      <c r="D47" s="465"/>
      <c r="E47" s="465" t="str">
        <f t="shared" ca="1" si="2"/>
        <v>1</v>
      </c>
      <c r="F47" s="636"/>
      <c r="G47" s="636"/>
      <c r="H47" s="636"/>
      <c r="I47" s="636"/>
      <c r="J47" s="636"/>
      <c r="K47" s="636"/>
      <c r="L47" s="592"/>
      <c r="M47" s="592"/>
      <c r="N47" s="592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5"/>
    </row>
    <row r="48" spans="1:26" x14ac:dyDescent="0.25">
      <c r="A48" s="302"/>
      <c r="B48" s="640">
        <f t="shared" ca="1" si="1"/>
        <v>1</v>
      </c>
      <c r="C48" s="465">
        <f ca="1">VLOOKUP($B48,'Input - Intersections'!$B$4:$L$85,2,FALSE)</f>
        <v>1</v>
      </c>
      <c r="D48" s="465"/>
      <c r="E48" s="465" t="str">
        <f t="shared" ca="1" si="2"/>
        <v>1</v>
      </c>
      <c r="F48" s="636"/>
      <c r="G48" s="636"/>
      <c r="H48" s="636"/>
      <c r="I48" s="636"/>
      <c r="J48" s="636"/>
      <c r="K48" s="636"/>
      <c r="L48" s="592"/>
      <c r="M48" s="592"/>
      <c r="N48" s="592"/>
      <c r="O48" s="592"/>
      <c r="P48" s="592"/>
      <c r="Q48" s="592"/>
      <c r="R48" s="592"/>
      <c r="S48" s="592"/>
      <c r="T48" s="592"/>
      <c r="U48" s="592"/>
      <c r="V48" s="592"/>
      <c r="W48" s="592"/>
      <c r="X48" s="592"/>
      <c r="Y48" s="592"/>
      <c r="Z48" s="595"/>
    </row>
    <row r="49" spans="1:26" x14ac:dyDescent="0.25">
      <c r="A49" s="302"/>
      <c r="B49" s="640">
        <f t="shared" ca="1" si="1"/>
        <v>1</v>
      </c>
      <c r="C49" s="465">
        <f ca="1">VLOOKUP($B49,'Input - Intersections'!$B$4:$L$85,2,FALSE)</f>
        <v>1</v>
      </c>
      <c r="D49" s="465"/>
      <c r="E49" s="465" t="str">
        <f t="shared" ca="1" si="2"/>
        <v>1</v>
      </c>
      <c r="F49" s="636"/>
      <c r="G49" s="636"/>
      <c r="H49" s="636"/>
      <c r="I49" s="636"/>
      <c r="J49" s="636"/>
      <c r="K49" s="636"/>
      <c r="L49" s="592"/>
      <c r="M49" s="592"/>
      <c r="N49" s="592"/>
      <c r="O49" s="592"/>
      <c r="P49" s="592"/>
      <c r="Q49" s="592"/>
      <c r="R49" s="592"/>
      <c r="S49" s="592"/>
      <c r="T49" s="592"/>
      <c r="U49" s="592"/>
      <c r="V49" s="592"/>
      <c r="W49" s="592"/>
      <c r="X49" s="592"/>
      <c r="Y49" s="592"/>
      <c r="Z49" s="595"/>
    </row>
    <row r="50" spans="1:26" x14ac:dyDescent="0.25">
      <c r="A50" s="302"/>
      <c r="B50" s="640">
        <f t="shared" ca="1" si="1"/>
        <v>1</v>
      </c>
      <c r="C50" s="465">
        <f ca="1">VLOOKUP($B50,'Input - Intersections'!$B$4:$L$85,2,FALSE)</f>
        <v>1</v>
      </c>
      <c r="D50" s="465"/>
      <c r="E50" s="465" t="str">
        <f t="shared" ca="1" si="2"/>
        <v>1</v>
      </c>
      <c r="F50" s="636"/>
      <c r="G50" s="636"/>
      <c r="H50" s="636"/>
      <c r="I50" s="636"/>
      <c r="J50" s="636"/>
      <c r="K50" s="636"/>
      <c r="L50" s="592"/>
      <c r="M50" s="592"/>
      <c r="N50" s="592"/>
      <c r="O50" s="592"/>
      <c r="P50" s="592"/>
      <c r="Q50" s="592"/>
      <c r="R50" s="592"/>
      <c r="S50" s="592"/>
      <c r="T50" s="592"/>
      <c r="U50" s="592"/>
      <c r="V50" s="592"/>
      <c r="W50" s="592"/>
      <c r="X50" s="592"/>
      <c r="Y50" s="592"/>
      <c r="Z50" s="595"/>
    </row>
    <row r="51" spans="1:26" x14ac:dyDescent="0.25">
      <c r="A51" s="302"/>
      <c r="B51" s="640">
        <f t="shared" ca="1" si="1"/>
        <v>1</v>
      </c>
      <c r="C51" s="465">
        <f ca="1">VLOOKUP($B51,'Input - Intersections'!$B$4:$L$85,2,FALSE)</f>
        <v>1</v>
      </c>
      <c r="D51" s="465"/>
      <c r="E51" s="465" t="str">
        <f t="shared" ca="1" si="2"/>
        <v>1</v>
      </c>
      <c r="F51" s="636"/>
      <c r="G51" s="636"/>
      <c r="H51" s="636"/>
      <c r="I51" s="636"/>
      <c r="J51" s="636"/>
      <c r="K51" s="636"/>
      <c r="L51" s="592"/>
      <c r="M51" s="592"/>
      <c r="N51" s="592"/>
      <c r="O51" s="592"/>
      <c r="P51" s="592"/>
      <c r="Q51" s="592"/>
      <c r="R51" s="592"/>
      <c r="S51" s="592"/>
      <c r="T51" s="592"/>
      <c r="U51" s="592"/>
      <c r="V51" s="592"/>
      <c r="W51" s="592"/>
      <c r="X51" s="592"/>
      <c r="Y51" s="592"/>
      <c r="Z51" s="595"/>
    </row>
    <row r="52" spans="1:26" x14ac:dyDescent="0.25">
      <c r="A52" s="302"/>
      <c r="B52" s="640">
        <f t="shared" ca="1" si="1"/>
        <v>1</v>
      </c>
      <c r="C52" s="465">
        <f ca="1">VLOOKUP($B52,'Input - Intersections'!$B$4:$L$85,2,FALSE)</f>
        <v>1</v>
      </c>
      <c r="D52" s="465"/>
      <c r="E52" s="465" t="str">
        <f t="shared" ca="1" si="2"/>
        <v>1</v>
      </c>
      <c r="F52" s="636"/>
      <c r="G52" s="636"/>
      <c r="H52" s="636"/>
      <c r="I52" s="636"/>
      <c r="J52" s="636"/>
      <c r="K52" s="636"/>
      <c r="L52" s="592"/>
      <c r="M52" s="592"/>
      <c r="N52" s="592"/>
      <c r="O52" s="592"/>
      <c r="P52" s="592"/>
      <c r="Q52" s="592"/>
      <c r="R52" s="592"/>
      <c r="S52" s="592"/>
      <c r="T52" s="592"/>
      <c r="U52" s="592"/>
      <c r="V52" s="592"/>
      <c r="W52" s="592"/>
      <c r="X52" s="592"/>
      <c r="Y52" s="592"/>
      <c r="Z52" s="595"/>
    </row>
    <row r="53" spans="1:26" x14ac:dyDescent="0.25">
      <c r="A53" s="302"/>
      <c r="B53" s="640">
        <f t="shared" ca="1" si="1"/>
        <v>1</v>
      </c>
      <c r="C53" s="465">
        <f ca="1">VLOOKUP($B53,'Input - Intersections'!$B$4:$L$85,2,FALSE)</f>
        <v>1</v>
      </c>
      <c r="D53" s="465"/>
      <c r="E53" s="465" t="str">
        <f t="shared" ca="1" si="2"/>
        <v>1</v>
      </c>
      <c r="F53" s="636"/>
      <c r="G53" s="636"/>
      <c r="H53" s="636"/>
      <c r="I53" s="636"/>
      <c r="J53" s="636"/>
      <c r="K53" s="636"/>
      <c r="L53" s="592"/>
      <c r="M53" s="592"/>
      <c r="N53" s="592"/>
      <c r="O53" s="592"/>
      <c r="P53" s="592"/>
      <c r="Q53" s="592"/>
      <c r="R53" s="592"/>
      <c r="S53" s="592"/>
      <c r="T53" s="592"/>
      <c r="U53" s="592"/>
      <c r="V53" s="592"/>
      <c r="W53" s="592"/>
      <c r="X53" s="592"/>
      <c r="Y53" s="592"/>
      <c r="Z53" s="595"/>
    </row>
    <row r="54" spans="1:26" customFormat="1" x14ac:dyDescent="0.25"/>
    <row r="55" spans="1:26" customFormat="1" x14ac:dyDescent="0.25"/>
    <row r="56" spans="1:26" customFormat="1" x14ac:dyDescent="0.25"/>
    <row r="57" spans="1:26" customFormat="1" x14ac:dyDescent="0.25"/>
    <row r="58" spans="1:26" customFormat="1" x14ac:dyDescent="0.25"/>
    <row r="59" spans="1:26" customFormat="1" x14ac:dyDescent="0.25"/>
    <row r="60" spans="1:26" customFormat="1" x14ac:dyDescent="0.25"/>
    <row r="61" spans="1:26" customFormat="1" x14ac:dyDescent="0.25"/>
    <row r="62" spans="1:26" customFormat="1" x14ac:dyDescent="0.25"/>
    <row r="63" spans="1:26" customFormat="1" x14ac:dyDescent="0.25"/>
    <row r="64" spans="1:26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</sheetData>
  <autoFilter ref="A4:Z1282" xr:uid="{93D031CC-6901-4843-A2D7-78C612EBFF76}"/>
  <mergeCells count="1">
    <mergeCell ref="B2:C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ACBDA6-6ABB-4BBD-9DF7-1C7F1F0403CD}">
          <x14:formula1>
            <xm:f>'Initial Setup'!$B$27:$B$46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EB67-417A-414A-912F-DF01E7A9F000}">
  <sheetPr codeName="Sheet21">
    <tabColor theme="7"/>
  </sheetPr>
  <dimension ref="A1:AC103"/>
  <sheetViews>
    <sheetView zoomScale="55" zoomScaleNormal="55" workbookViewId="0">
      <selection activeCell="AB21" sqref="AB21"/>
    </sheetView>
  </sheetViews>
  <sheetFormatPr defaultRowHeight="15" outlineLevelCol="1" x14ac:dyDescent="0.25"/>
  <cols>
    <col min="1" max="1" width="7.5703125" customWidth="1"/>
    <col min="2" max="2" width="9.140625" style="326"/>
    <col min="3" max="3" width="62.28515625" bestFit="1" customWidth="1"/>
    <col min="4" max="5" width="13" customWidth="1"/>
    <col min="6" max="11" width="13" customWidth="1" outlineLevel="1"/>
    <col min="12" max="17" width="13" style="611" customWidth="1" outlineLevel="1"/>
    <col min="18" max="23" width="13" style="611" customWidth="1"/>
    <col min="24" max="26" width="18.140625" customWidth="1"/>
  </cols>
  <sheetData>
    <row r="1" spans="1:29" x14ac:dyDescent="0.25">
      <c r="A1" s="302" t="s">
        <v>235</v>
      </c>
      <c r="B1" s="615"/>
      <c r="C1" s="615"/>
      <c r="D1" s="615" t="str">
        <f t="shared" ref="D1:V1" si="0">IF(ISNUMBER(SEARCH("BLANK",D3)),"H", "")</f>
        <v/>
      </c>
      <c r="E1" s="615" t="str">
        <f t="shared" si="0"/>
        <v/>
      </c>
      <c r="F1" s="615" t="str">
        <f t="shared" si="0"/>
        <v/>
      </c>
      <c r="G1" s="615" t="str">
        <f t="shared" si="0"/>
        <v/>
      </c>
      <c r="H1" s="615" t="str">
        <f t="shared" si="0"/>
        <v/>
      </c>
      <c r="I1" s="615" t="str">
        <f t="shared" si="0"/>
        <v/>
      </c>
      <c r="J1" s="615" t="str">
        <f t="shared" si="0"/>
        <v/>
      </c>
      <c r="K1" s="615" t="str">
        <f t="shared" si="0"/>
        <v/>
      </c>
      <c r="L1" s="615" t="str">
        <f t="shared" si="0"/>
        <v/>
      </c>
      <c r="M1" s="615" t="str">
        <f t="shared" si="0"/>
        <v/>
      </c>
      <c r="N1" s="615" t="str">
        <f t="shared" si="0"/>
        <v/>
      </c>
      <c r="O1" s="615" t="str">
        <f t="shared" si="0"/>
        <v/>
      </c>
      <c r="P1" s="615" t="str">
        <f t="shared" si="0"/>
        <v/>
      </c>
      <c r="Q1" s="615" t="str">
        <f t="shared" si="0"/>
        <v/>
      </c>
      <c r="R1" s="615" t="str">
        <f t="shared" si="0"/>
        <v>H</v>
      </c>
      <c r="S1" s="615" t="str">
        <f t="shared" si="0"/>
        <v>H</v>
      </c>
      <c r="T1" s="615" t="str">
        <f t="shared" si="0"/>
        <v>H</v>
      </c>
      <c r="U1" s="615" t="str">
        <f t="shared" si="0"/>
        <v>H</v>
      </c>
      <c r="V1" s="615" t="str">
        <f t="shared" si="0"/>
        <v>H</v>
      </c>
      <c r="W1" s="615" t="str">
        <f>IF(ISNUMBER(SEARCH("BLANK",W3)),"H", "")</f>
        <v>H</v>
      </c>
      <c r="X1" s="615"/>
      <c r="Y1" s="615"/>
      <c r="Z1" s="615"/>
    </row>
    <row r="2" spans="1:29" s="471" customFormat="1" x14ac:dyDescent="0.25">
      <c r="A2" s="470"/>
      <c r="C2" s="563"/>
      <c r="D2" s="472" t="s">
        <v>331</v>
      </c>
      <c r="E2" s="473"/>
      <c r="F2" s="473"/>
      <c r="G2" s="473"/>
      <c r="H2" s="473"/>
      <c r="I2" s="473"/>
      <c r="J2" s="473"/>
      <c r="K2" s="474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788" t="s">
        <v>188</v>
      </c>
      <c r="Y2" s="789"/>
      <c r="Z2" s="789"/>
      <c r="AC2"/>
    </row>
    <row r="3" spans="1:29" ht="45" x14ac:dyDescent="0.25">
      <c r="A3" s="302"/>
      <c r="B3" s="187" t="s">
        <v>291</v>
      </c>
      <c r="C3" s="466" t="s">
        <v>292</v>
      </c>
      <c r="D3" s="187" t="str">
        <f>'Initial Setup'!$B$27&amp;" TT Seg ID"</f>
        <v>Existing AM TT Seg ID</v>
      </c>
      <c r="E3" s="187" t="str">
        <f>'Initial Setup'!$B$28&amp;" TT Seg ID"</f>
        <v>Existing PM TT Seg ID</v>
      </c>
      <c r="F3" s="187" t="str">
        <f>'Initial Setup'!$B$29&amp;" TT Seg ID"</f>
        <v>2030 No-Build AM TT Seg ID</v>
      </c>
      <c r="G3" s="187" t="str">
        <f>'Initial Setup'!$B$30&amp;" TT Seg ID"</f>
        <v>2030 No-Build PM TT Seg ID</v>
      </c>
      <c r="H3" s="187" t="str">
        <f>'Initial Setup'!$B$31&amp;" TT Seg ID"</f>
        <v>2050 No-Build AM TT Seg ID</v>
      </c>
      <c r="I3" s="187" t="str">
        <f>'Initial Setup'!$B$32&amp;" TT Seg ID"</f>
        <v>2050 No-Build PM TT Seg ID</v>
      </c>
      <c r="J3" s="187" t="str">
        <f>'Initial Setup'!$B$33&amp;" TT Seg ID"</f>
        <v>2030 Pref Alt AM TT Seg ID</v>
      </c>
      <c r="K3" s="187" t="str">
        <f>'Initial Setup'!$B$34&amp;" TT Seg ID"</f>
        <v>2030 Pref Alt PM TT Seg ID</v>
      </c>
      <c r="L3" s="187" t="str">
        <f>'Initial Setup'!$B$35&amp;" TT Seg ID"</f>
        <v>2050 Build Alt 1 AM TT Seg ID</v>
      </c>
      <c r="M3" s="187" t="str">
        <f>'Initial Setup'!$B$36&amp;" TT Seg ID"</f>
        <v>2050 Build Alt 1 PM TT Seg ID</v>
      </c>
      <c r="N3" s="187" t="str">
        <f>'Initial Setup'!$B$37&amp;" TT Seg ID"</f>
        <v>2050 Build Alt 2 AM TT Seg ID</v>
      </c>
      <c r="O3" s="187" t="str">
        <f>'Initial Setup'!$B$38&amp;" TT Seg ID"</f>
        <v>2050 Build Alt 2 PM TT Seg ID</v>
      </c>
      <c r="P3" s="187" t="str">
        <f>'Initial Setup'!$B$39&amp;" TT Seg ID"</f>
        <v>2050 Pref Alt AM TT Seg ID</v>
      </c>
      <c r="Q3" s="187" t="str">
        <f>'Initial Setup'!$B$40&amp;" TT Seg ID"</f>
        <v>2050 Pref Alt PM TT Seg ID</v>
      </c>
      <c r="R3" s="187" t="str">
        <f>'Initial Setup'!$B$41&amp;" TT Seg ID"</f>
        <v>BLANK TT Seg ID</v>
      </c>
      <c r="S3" s="187" t="str">
        <f>'Initial Setup'!$B$42&amp;" TT Seg ID"</f>
        <v>BLANK TT Seg ID</v>
      </c>
      <c r="T3" s="187" t="str">
        <f>'Initial Setup'!$B$43&amp;" TT Seg ID"</f>
        <v>BLANK TT Seg ID</v>
      </c>
      <c r="U3" s="187" t="str">
        <f>'Initial Setup'!$B$44&amp;" TT Seg ID"</f>
        <v>BLANK TT Seg ID</v>
      </c>
      <c r="V3" s="187" t="str">
        <f>'Initial Setup'!$B$45&amp;" TT Seg ID"</f>
        <v>BLANK TT Seg ID</v>
      </c>
      <c r="W3" s="187" t="str">
        <f>'Initial Setup'!$B$46&amp;" TT Seg ID"</f>
        <v>BLANK TT Seg ID</v>
      </c>
      <c r="X3" s="476" t="s">
        <v>332</v>
      </c>
      <c r="Y3" s="476" t="s">
        <v>333</v>
      </c>
      <c r="Z3" s="476" t="s">
        <v>390</v>
      </c>
    </row>
    <row r="4" spans="1:29" x14ac:dyDescent="0.25">
      <c r="A4" s="302" t="str">
        <f t="shared" ref="A4:A14" si="1">IF(C4="","H","")</f>
        <v/>
      </c>
      <c r="B4" s="457">
        <v>1</v>
      </c>
      <c r="C4" s="469" t="s">
        <v>406</v>
      </c>
      <c r="D4" s="316">
        <v>1</v>
      </c>
      <c r="E4" s="316">
        <v>1</v>
      </c>
      <c r="F4" s="316"/>
      <c r="G4" s="316"/>
      <c r="H4" s="316">
        <v>1</v>
      </c>
      <c r="I4" s="316">
        <v>1</v>
      </c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708">
        <v>73</v>
      </c>
      <c r="Y4" s="708">
        <v>68</v>
      </c>
      <c r="Z4" s="708" t="s">
        <v>101</v>
      </c>
    </row>
    <row r="5" spans="1:29" x14ac:dyDescent="0.25">
      <c r="A5" s="302" t="str">
        <f t="shared" si="1"/>
        <v/>
      </c>
      <c r="B5" s="457">
        <f>B4+1</f>
        <v>2</v>
      </c>
      <c r="C5" s="469" t="s">
        <v>407</v>
      </c>
      <c r="D5" s="316">
        <v>2</v>
      </c>
      <c r="E5" s="316">
        <v>2</v>
      </c>
      <c r="F5" s="316"/>
      <c r="G5" s="316"/>
      <c r="H5" s="316">
        <v>2</v>
      </c>
      <c r="I5" s="316">
        <v>2</v>
      </c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708">
        <v>45.1</v>
      </c>
      <c r="Y5" s="708">
        <v>30.9</v>
      </c>
      <c r="Z5" s="708" t="s">
        <v>101</v>
      </c>
    </row>
    <row r="6" spans="1:29" x14ac:dyDescent="0.25">
      <c r="A6" s="302" t="str">
        <f t="shared" si="1"/>
        <v/>
      </c>
      <c r="B6" s="457">
        <f t="shared" ref="B6:B69" si="2">B5+1</f>
        <v>3</v>
      </c>
      <c r="C6" s="469" t="s">
        <v>408</v>
      </c>
      <c r="D6" s="316">
        <v>3</v>
      </c>
      <c r="E6" s="316">
        <v>3</v>
      </c>
      <c r="F6" s="316"/>
      <c r="G6" s="316"/>
      <c r="H6" s="316">
        <v>3</v>
      </c>
      <c r="I6" s="316">
        <v>3</v>
      </c>
      <c r="J6" s="316"/>
      <c r="K6" s="316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316"/>
      <c r="W6" s="316"/>
      <c r="X6" s="708">
        <v>52.1</v>
      </c>
      <c r="Y6" s="708">
        <v>66.5</v>
      </c>
      <c r="Z6" s="708" t="s">
        <v>101</v>
      </c>
    </row>
    <row r="7" spans="1:29" x14ac:dyDescent="0.25">
      <c r="A7" s="302" t="str">
        <f t="shared" si="1"/>
        <v/>
      </c>
      <c r="B7" s="457">
        <f t="shared" si="2"/>
        <v>4</v>
      </c>
      <c r="C7" s="469" t="s">
        <v>409</v>
      </c>
      <c r="D7" s="316">
        <v>4</v>
      </c>
      <c r="E7" s="316">
        <v>4</v>
      </c>
      <c r="F7" s="316"/>
      <c r="G7" s="316"/>
      <c r="H7" s="316">
        <v>4</v>
      </c>
      <c r="I7" s="316">
        <v>4</v>
      </c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316"/>
      <c r="W7" s="316"/>
      <c r="X7" s="708">
        <v>59.5</v>
      </c>
      <c r="Y7" s="708">
        <v>62.6</v>
      </c>
      <c r="Z7" s="708" t="s">
        <v>101</v>
      </c>
    </row>
    <row r="8" spans="1:29" x14ac:dyDescent="0.25">
      <c r="A8" s="302" t="str">
        <f t="shared" si="1"/>
        <v/>
      </c>
      <c r="B8" s="457">
        <f t="shared" si="2"/>
        <v>5</v>
      </c>
      <c r="C8" s="469" t="s">
        <v>410</v>
      </c>
      <c r="D8" s="316">
        <v>5</v>
      </c>
      <c r="E8" s="316">
        <v>5</v>
      </c>
      <c r="F8" s="316"/>
      <c r="G8" s="316"/>
      <c r="H8" s="316">
        <v>5</v>
      </c>
      <c r="I8" s="316">
        <v>5</v>
      </c>
      <c r="J8" s="316"/>
      <c r="K8" s="316"/>
      <c r="L8" s="316"/>
      <c r="M8" s="316"/>
      <c r="N8" s="316"/>
      <c r="O8" s="316"/>
      <c r="P8" s="316"/>
      <c r="Q8" s="316"/>
      <c r="R8" s="316"/>
      <c r="S8" s="316"/>
      <c r="T8" s="316"/>
      <c r="U8" s="316"/>
      <c r="V8" s="316"/>
      <c r="W8" s="316"/>
      <c r="X8" s="708">
        <v>35.1</v>
      </c>
      <c r="Y8" s="708">
        <v>32.200000000000003</v>
      </c>
      <c r="Z8" s="708" t="s">
        <v>101</v>
      </c>
    </row>
    <row r="9" spans="1:29" x14ac:dyDescent="0.25">
      <c r="A9" s="302" t="str">
        <f t="shared" si="1"/>
        <v/>
      </c>
      <c r="B9" s="457">
        <f t="shared" si="2"/>
        <v>6</v>
      </c>
      <c r="C9" s="469" t="s">
        <v>411</v>
      </c>
      <c r="D9" s="316">
        <v>6</v>
      </c>
      <c r="E9" s="316">
        <v>6</v>
      </c>
      <c r="F9" s="316"/>
      <c r="G9" s="316"/>
      <c r="H9" s="316">
        <v>6</v>
      </c>
      <c r="I9" s="316">
        <v>6</v>
      </c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708">
        <v>75.099999999999994</v>
      </c>
      <c r="Y9" s="708">
        <v>82.3</v>
      </c>
      <c r="Z9" s="708" t="s">
        <v>101</v>
      </c>
    </row>
    <row r="10" spans="1:29" x14ac:dyDescent="0.25">
      <c r="A10" s="302" t="str">
        <f t="shared" si="1"/>
        <v/>
      </c>
      <c r="B10" s="457">
        <f t="shared" si="2"/>
        <v>7</v>
      </c>
      <c r="C10" s="469" t="s">
        <v>412</v>
      </c>
      <c r="D10" s="316">
        <v>7</v>
      </c>
      <c r="E10" s="316">
        <v>7</v>
      </c>
      <c r="F10" s="316"/>
      <c r="G10" s="316"/>
      <c r="H10" s="316">
        <v>7</v>
      </c>
      <c r="I10" s="316">
        <v>7</v>
      </c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708">
        <v>49.8</v>
      </c>
      <c r="Y10" s="708">
        <v>52.9</v>
      </c>
      <c r="Z10" s="708" t="s">
        <v>101</v>
      </c>
    </row>
    <row r="11" spans="1:29" x14ac:dyDescent="0.25">
      <c r="A11" s="302" t="str">
        <f t="shared" si="1"/>
        <v/>
      </c>
      <c r="B11" s="457">
        <f t="shared" si="2"/>
        <v>8</v>
      </c>
      <c r="C11" s="469" t="s">
        <v>413</v>
      </c>
      <c r="D11" s="316">
        <v>8</v>
      </c>
      <c r="E11" s="316">
        <v>8</v>
      </c>
      <c r="F11" s="316"/>
      <c r="G11" s="316"/>
      <c r="H11" s="316">
        <v>8</v>
      </c>
      <c r="I11" s="316">
        <v>8</v>
      </c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708">
        <v>25</v>
      </c>
      <c r="Y11" s="708">
        <v>22.1</v>
      </c>
      <c r="Z11" s="708" t="s">
        <v>101</v>
      </c>
    </row>
    <row r="12" spans="1:29" x14ac:dyDescent="0.25">
      <c r="A12" s="302" t="str">
        <f t="shared" si="1"/>
        <v/>
      </c>
      <c r="B12" s="457">
        <f t="shared" si="2"/>
        <v>9</v>
      </c>
      <c r="C12" s="469" t="s">
        <v>414</v>
      </c>
      <c r="D12" s="316">
        <v>9</v>
      </c>
      <c r="E12" s="316">
        <v>9</v>
      </c>
      <c r="F12" s="316"/>
      <c r="G12" s="316"/>
      <c r="H12" s="316">
        <v>9</v>
      </c>
      <c r="I12" s="316">
        <v>9</v>
      </c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708">
        <v>69.400000000000006</v>
      </c>
      <c r="Y12" s="708">
        <v>108.2</v>
      </c>
      <c r="Z12" s="708" t="s">
        <v>101</v>
      </c>
    </row>
    <row r="13" spans="1:29" x14ac:dyDescent="0.25">
      <c r="A13" s="302" t="str">
        <f t="shared" si="1"/>
        <v/>
      </c>
      <c r="B13" s="457">
        <f t="shared" si="2"/>
        <v>10</v>
      </c>
      <c r="C13" s="469" t="s">
        <v>415</v>
      </c>
      <c r="D13" s="316">
        <v>10</v>
      </c>
      <c r="E13" s="316">
        <v>10</v>
      </c>
      <c r="F13" s="316"/>
      <c r="G13" s="316"/>
      <c r="H13" s="316">
        <v>10</v>
      </c>
      <c r="I13" s="316">
        <v>10</v>
      </c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708">
        <v>39.4</v>
      </c>
      <c r="Y13" s="708">
        <v>45.4</v>
      </c>
      <c r="Z13" s="708" t="s">
        <v>101</v>
      </c>
    </row>
    <row r="14" spans="1:29" x14ac:dyDescent="0.25">
      <c r="A14" s="302" t="str">
        <f t="shared" si="1"/>
        <v/>
      </c>
      <c r="B14" s="457">
        <f t="shared" si="2"/>
        <v>11</v>
      </c>
      <c r="C14" s="469" t="s">
        <v>416</v>
      </c>
      <c r="D14" s="316">
        <v>11</v>
      </c>
      <c r="E14" s="316">
        <v>11</v>
      </c>
      <c r="F14" s="316"/>
      <c r="G14" s="316"/>
      <c r="H14" s="316">
        <v>11</v>
      </c>
      <c r="I14" s="316">
        <v>11</v>
      </c>
      <c r="J14" s="316"/>
      <c r="K14" s="316"/>
      <c r="L14" s="316"/>
      <c r="M14" s="316"/>
      <c r="N14" s="316"/>
      <c r="O14" s="316"/>
      <c r="P14" s="316"/>
      <c r="Q14" s="316"/>
      <c r="R14" s="316"/>
      <c r="S14" s="316"/>
      <c r="T14" s="316"/>
      <c r="U14" s="316"/>
      <c r="V14" s="316"/>
      <c r="W14" s="316"/>
      <c r="X14" s="708">
        <v>31.1</v>
      </c>
      <c r="Y14" s="708">
        <v>44.2</v>
      </c>
      <c r="Z14" s="708" t="s">
        <v>101</v>
      </c>
    </row>
    <row r="15" spans="1:29" x14ac:dyDescent="0.25">
      <c r="A15" s="302" t="str">
        <f t="shared" ref="A15:A68" si="3">IF(C15="","H","")</f>
        <v/>
      </c>
      <c r="B15" s="457">
        <f t="shared" si="2"/>
        <v>12</v>
      </c>
      <c r="C15" s="469" t="s">
        <v>417</v>
      </c>
      <c r="D15" s="316">
        <v>12</v>
      </c>
      <c r="E15" s="316">
        <v>12</v>
      </c>
      <c r="F15" s="316"/>
      <c r="G15" s="316"/>
      <c r="H15" s="316">
        <v>12</v>
      </c>
      <c r="I15" s="316">
        <v>12</v>
      </c>
      <c r="J15" s="316"/>
      <c r="K15" s="316"/>
      <c r="L15" s="316"/>
      <c r="M15" s="316"/>
      <c r="N15" s="316"/>
      <c r="O15" s="316"/>
      <c r="P15" s="316"/>
      <c r="Q15" s="316"/>
      <c r="R15" s="316"/>
      <c r="S15" s="316"/>
      <c r="T15" s="316"/>
      <c r="U15" s="316"/>
      <c r="V15" s="316"/>
      <c r="W15" s="316"/>
      <c r="X15" s="708">
        <v>27.5</v>
      </c>
      <c r="Y15" s="708">
        <v>31.4</v>
      </c>
      <c r="Z15" s="708" t="s">
        <v>101</v>
      </c>
    </row>
    <row r="16" spans="1:29" x14ac:dyDescent="0.25">
      <c r="A16" s="302" t="str">
        <f t="shared" si="3"/>
        <v/>
      </c>
      <c r="B16" s="457">
        <f t="shared" si="2"/>
        <v>13</v>
      </c>
      <c r="C16" s="469" t="s">
        <v>418</v>
      </c>
      <c r="D16" s="316">
        <v>13</v>
      </c>
      <c r="E16" s="316">
        <v>13</v>
      </c>
      <c r="F16" s="316"/>
      <c r="G16" s="316"/>
      <c r="H16" s="316">
        <v>13</v>
      </c>
      <c r="I16" s="316">
        <v>13</v>
      </c>
      <c r="J16" s="316"/>
      <c r="K16" s="316"/>
      <c r="L16" s="316"/>
      <c r="M16" s="316"/>
      <c r="N16" s="316"/>
      <c r="O16" s="316"/>
      <c r="P16" s="316"/>
      <c r="Q16" s="316"/>
      <c r="R16" s="316"/>
      <c r="S16" s="316"/>
      <c r="T16" s="316"/>
      <c r="U16" s="316"/>
      <c r="V16" s="316"/>
      <c r="W16" s="316"/>
      <c r="X16" s="708">
        <v>33.6</v>
      </c>
      <c r="Y16" s="708">
        <v>46.3</v>
      </c>
      <c r="Z16" s="708" t="s">
        <v>101</v>
      </c>
    </row>
    <row r="17" spans="1:27" x14ac:dyDescent="0.25">
      <c r="A17" s="302" t="str">
        <f t="shared" si="3"/>
        <v/>
      </c>
      <c r="B17" s="457">
        <f t="shared" si="2"/>
        <v>14</v>
      </c>
      <c r="C17" s="469" t="s">
        <v>419</v>
      </c>
      <c r="D17" s="316">
        <v>14</v>
      </c>
      <c r="E17" s="316">
        <v>14</v>
      </c>
      <c r="F17" s="316"/>
      <c r="G17" s="316"/>
      <c r="H17" s="316">
        <v>14</v>
      </c>
      <c r="I17" s="316">
        <v>14</v>
      </c>
      <c r="J17" s="316"/>
      <c r="K17" s="316"/>
      <c r="L17" s="316"/>
      <c r="M17" s="316"/>
      <c r="N17" s="316"/>
      <c r="O17" s="316"/>
      <c r="P17" s="316"/>
      <c r="Q17" s="316"/>
      <c r="R17" s="316"/>
      <c r="S17" s="316"/>
      <c r="T17" s="316"/>
      <c r="U17" s="316"/>
      <c r="V17" s="316"/>
      <c r="W17" s="316"/>
      <c r="X17" s="708">
        <v>67.099999999999994</v>
      </c>
      <c r="Y17" s="708">
        <v>93.2</v>
      </c>
      <c r="Z17" s="708" t="s">
        <v>101</v>
      </c>
    </row>
    <row r="18" spans="1:27" x14ac:dyDescent="0.25">
      <c r="A18" s="302" t="str">
        <f t="shared" si="3"/>
        <v/>
      </c>
      <c r="B18" s="457">
        <f t="shared" si="2"/>
        <v>15</v>
      </c>
      <c r="C18" s="469" t="s">
        <v>420</v>
      </c>
      <c r="D18" s="316">
        <v>15</v>
      </c>
      <c r="E18" s="316">
        <v>15</v>
      </c>
      <c r="F18" s="316"/>
      <c r="G18" s="316"/>
      <c r="H18" s="316">
        <v>15</v>
      </c>
      <c r="I18" s="316">
        <v>15</v>
      </c>
      <c r="J18" s="316"/>
      <c r="K18" s="316"/>
      <c r="L18" s="316"/>
      <c r="M18" s="316"/>
      <c r="N18" s="316"/>
      <c r="O18" s="316"/>
      <c r="P18" s="316"/>
      <c r="Q18" s="316"/>
      <c r="R18" s="316"/>
      <c r="S18" s="316"/>
      <c r="T18" s="316"/>
      <c r="U18" s="316"/>
      <c r="V18" s="316"/>
      <c r="W18" s="316"/>
      <c r="X18" s="708">
        <v>27.9</v>
      </c>
      <c r="Y18" s="708">
        <v>38</v>
      </c>
      <c r="Z18" s="708" t="s">
        <v>101</v>
      </c>
    </row>
    <row r="19" spans="1:27" x14ac:dyDescent="0.25">
      <c r="A19" s="302" t="str">
        <f t="shared" si="3"/>
        <v/>
      </c>
      <c r="B19" s="457">
        <f t="shared" si="2"/>
        <v>16</v>
      </c>
      <c r="C19" s="469" t="s">
        <v>421</v>
      </c>
      <c r="D19" s="316">
        <v>16</v>
      </c>
      <c r="E19" s="316">
        <v>16</v>
      </c>
      <c r="F19" s="316"/>
      <c r="G19" s="316"/>
      <c r="H19" s="316">
        <v>16</v>
      </c>
      <c r="I19" s="316">
        <v>16</v>
      </c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16"/>
      <c r="V19" s="316"/>
      <c r="W19" s="316"/>
      <c r="X19" s="708">
        <v>45.1</v>
      </c>
      <c r="Y19" s="708">
        <v>58.2</v>
      </c>
      <c r="Z19" s="708" t="s">
        <v>101</v>
      </c>
    </row>
    <row r="20" spans="1:27" x14ac:dyDescent="0.25">
      <c r="A20" s="302" t="str">
        <f t="shared" si="3"/>
        <v/>
      </c>
      <c r="B20" s="457">
        <f t="shared" si="2"/>
        <v>17</v>
      </c>
      <c r="C20" s="469" t="s">
        <v>422</v>
      </c>
      <c r="D20" s="316">
        <v>17</v>
      </c>
      <c r="E20" s="316">
        <v>17</v>
      </c>
      <c r="F20" s="316"/>
      <c r="G20" s="316"/>
      <c r="H20" s="316">
        <v>17</v>
      </c>
      <c r="I20" s="316">
        <v>17</v>
      </c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6"/>
      <c r="V20" s="316"/>
      <c r="W20" s="316"/>
      <c r="X20" s="708">
        <v>65.3</v>
      </c>
      <c r="Y20" s="708">
        <v>56.5</v>
      </c>
      <c r="Z20" s="708" t="s">
        <v>101</v>
      </c>
    </row>
    <row r="21" spans="1:27" x14ac:dyDescent="0.25">
      <c r="A21" s="302" t="str">
        <f t="shared" si="3"/>
        <v/>
      </c>
      <c r="B21" s="457">
        <f t="shared" si="2"/>
        <v>18</v>
      </c>
      <c r="C21" s="469" t="s">
        <v>423</v>
      </c>
      <c r="D21" s="316">
        <v>18</v>
      </c>
      <c r="E21" s="316">
        <v>18</v>
      </c>
      <c r="F21" s="316"/>
      <c r="G21" s="316"/>
      <c r="H21" s="316">
        <v>18</v>
      </c>
      <c r="I21" s="316">
        <v>18</v>
      </c>
      <c r="J21" s="316"/>
      <c r="K21" s="316"/>
      <c r="L21" s="316"/>
      <c r="M21" s="316"/>
      <c r="N21" s="316"/>
      <c r="O21" s="316"/>
      <c r="P21" s="316"/>
      <c r="Q21" s="316"/>
      <c r="R21" s="316"/>
      <c r="S21" s="316"/>
      <c r="T21" s="316"/>
      <c r="U21" s="316"/>
      <c r="V21" s="316"/>
      <c r="W21" s="316"/>
      <c r="X21" s="708">
        <v>45.6</v>
      </c>
      <c r="Y21" s="708">
        <v>32.299999999999997</v>
      </c>
      <c r="Z21" s="708" t="s">
        <v>101</v>
      </c>
    </row>
    <row r="22" spans="1:27" x14ac:dyDescent="0.25">
      <c r="A22" s="302" t="str">
        <f t="shared" si="3"/>
        <v/>
      </c>
      <c r="B22" s="457">
        <f t="shared" si="2"/>
        <v>19</v>
      </c>
      <c r="C22" s="469" t="s">
        <v>424</v>
      </c>
      <c r="D22" s="316">
        <v>19</v>
      </c>
      <c r="E22" s="316">
        <v>19</v>
      </c>
      <c r="F22" s="316"/>
      <c r="G22" s="316"/>
      <c r="H22" s="316">
        <v>19</v>
      </c>
      <c r="I22" s="316">
        <v>19</v>
      </c>
      <c r="J22" s="316"/>
      <c r="K22" s="316"/>
      <c r="L22" s="316"/>
      <c r="M22" s="316"/>
      <c r="N22" s="316"/>
      <c r="O22" s="316"/>
      <c r="P22" s="316"/>
      <c r="Q22" s="316"/>
      <c r="R22" s="316"/>
      <c r="S22" s="316"/>
      <c r="T22" s="316"/>
      <c r="U22" s="316"/>
      <c r="V22" s="316"/>
      <c r="W22" s="316"/>
      <c r="X22" s="708">
        <v>86.9</v>
      </c>
      <c r="Y22" s="708">
        <v>108.5</v>
      </c>
      <c r="Z22" s="708" t="s">
        <v>101</v>
      </c>
    </row>
    <row r="23" spans="1:27" x14ac:dyDescent="0.25">
      <c r="A23" s="302" t="str">
        <f t="shared" si="3"/>
        <v/>
      </c>
      <c r="B23" s="457">
        <f t="shared" si="2"/>
        <v>20</v>
      </c>
      <c r="C23" s="469" t="s">
        <v>425</v>
      </c>
      <c r="D23" s="316">
        <v>20</v>
      </c>
      <c r="E23" s="316">
        <v>20</v>
      </c>
      <c r="F23" s="316"/>
      <c r="G23" s="316"/>
      <c r="H23" s="316">
        <v>20</v>
      </c>
      <c r="I23" s="316">
        <v>20</v>
      </c>
      <c r="J23" s="316"/>
      <c r="K23" s="316"/>
      <c r="L23" s="316"/>
      <c r="M23" s="316"/>
      <c r="N23" s="316"/>
      <c r="O23" s="316"/>
      <c r="P23" s="316"/>
      <c r="Q23" s="316"/>
      <c r="R23" s="316"/>
      <c r="S23" s="316"/>
      <c r="T23" s="316"/>
      <c r="U23" s="316"/>
      <c r="V23" s="316"/>
      <c r="W23" s="316"/>
      <c r="X23" s="708" t="s">
        <v>101</v>
      </c>
      <c r="Y23" s="708" t="s">
        <v>101</v>
      </c>
      <c r="Z23" s="708" t="s">
        <v>101</v>
      </c>
    </row>
    <row r="24" spans="1:27" x14ac:dyDescent="0.25">
      <c r="A24" s="302" t="str">
        <f t="shared" si="3"/>
        <v/>
      </c>
      <c r="B24" s="457">
        <f t="shared" si="2"/>
        <v>21</v>
      </c>
      <c r="C24" s="469" t="s">
        <v>426</v>
      </c>
      <c r="D24" s="316">
        <v>21</v>
      </c>
      <c r="E24" s="316">
        <v>21</v>
      </c>
      <c r="F24" s="316"/>
      <c r="G24" s="316"/>
      <c r="H24" s="316">
        <v>21</v>
      </c>
      <c r="I24" s="316">
        <v>21</v>
      </c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708" t="s">
        <v>101</v>
      </c>
      <c r="Y24" s="708" t="s">
        <v>101</v>
      </c>
      <c r="Z24" s="708" t="s">
        <v>101</v>
      </c>
      <c r="AA24" s="352"/>
    </row>
    <row r="25" spans="1:27" x14ac:dyDescent="0.25">
      <c r="A25" s="302" t="str">
        <f t="shared" si="3"/>
        <v/>
      </c>
      <c r="B25" s="457">
        <f t="shared" si="2"/>
        <v>22</v>
      </c>
      <c r="C25" s="469" t="s">
        <v>427</v>
      </c>
      <c r="D25" s="316">
        <v>22</v>
      </c>
      <c r="E25" s="316">
        <v>22</v>
      </c>
      <c r="F25" s="316"/>
      <c r="G25" s="316"/>
      <c r="H25" s="316">
        <v>22</v>
      </c>
      <c r="I25" s="316">
        <v>22</v>
      </c>
      <c r="J25" s="316"/>
      <c r="K25" s="316"/>
      <c r="L25" s="316"/>
      <c r="M25" s="316"/>
      <c r="N25" s="316"/>
      <c r="O25" s="316"/>
      <c r="P25" s="316"/>
      <c r="Q25" s="316"/>
      <c r="R25" s="316"/>
      <c r="S25" s="316"/>
      <c r="T25" s="316"/>
      <c r="U25" s="316"/>
      <c r="V25" s="316"/>
      <c r="W25" s="316"/>
      <c r="X25" s="708" t="s">
        <v>101</v>
      </c>
      <c r="Y25" s="708" t="s">
        <v>101</v>
      </c>
      <c r="Z25" s="708" t="s">
        <v>101</v>
      </c>
      <c r="AA25" s="352"/>
    </row>
    <row r="26" spans="1:27" x14ac:dyDescent="0.25">
      <c r="A26" s="302" t="str">
        <f t="shared" si="3"/>
        <v/>
      </c>
      <c r="B26" s="457">
        <f t="shared" si="2"/>
        <v>23</v>
      </c>
      <c r="C26" s="469" t="s">
        <v>428</v>
      </c>
      <c r="D26" s="316">
        <v>23</v>
      </c>
      <c r="E26" s="316">
        <v>23</v>
      </c>
      <c r="F26" s="316"/>
      <c r="G26" s="316"/>
      <c r="H26" s="316">
        <v>23</v>
      </c>
      <c r="I26" s="316">
        <v>23</v>
      </c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708" t="s">
        <v>101</v>
      </c>
      <c r="Y26" s="708" t="s">
        <v>101</v>
      </c>
      <c r="Z26" s="708" t="s">
        <v>101</v>
      </c>
      <c r="AA26" s="352"/>
    </row>
    <row r="27" spans="1:27" x14ac:dyDescent="0.25">
      <c r="A27" s="302" t="str">
        <f t="shared" si="3"/>
        <v/>
      </c>
      <c r="B27" s="457">
        <f t="shared" si="2"/>
        <v>24</v>
      </c>
      <c r="C27" s="469" t="s">
        <v>429</v>
      </c>
      <c r="D27" s="316">
        <v>24</v>
      </c>
      <c r="E27" s="316">
        <v>24</v>
      </c>
      <c r="F27" s="316"/>
      <c r="G27" s="316"/>
      <c r="H27" s="316">
        <v>24</v>
      </c>
      <c r="I27" s="316">
        <v>24</v>
      </c>
      <c r="J27" s="316"/>
      <c r="K27" s="316"/>
      <c r="L27" s="316"/>
      <c r="M27" s="316"/>
      <c r="N27" s="316"/>
      <c r="O27" s="316"/>
      <c r="P27" s="316"/>
      <c r="Q27" s="316"/>
      <c r="R27" s="316"/>
      <c r="S27" s="316"/>
      <c r="T27" s="316"/>
      <c r="U27" s="316"/>
      <c r="V27" s="316"/>
      <c r="W27" s="316"/>
      <c r="X27" s="708" t="s">
        <v>101</v>
      </c>
      <c r="Y27" s="708" t="s">
        <v>101</v>
      </c>
      <c r="Z27" s="708" t="s">
        <v>101</v>
      </c>
      <c r="AA27" s="352"/>
    </row>
    <row r="28" spans="1:27" x14ac:dyDescent="0.25">
      <c r="A28" s="302" t="str">
        <f t="shared" si="3"/>
        <v/>
      </c>
      <c r="B28" s="457">
        <f t="shared" si="2"/>
        <v>25</v>
      </c>
      <c r="C28" s="469" t="s">
        <v>430</v>
      </c>
      <c r="D28" s="316">
        <v>25</v>
      </c>
      <c r="E28" s="316">
        <v>25</v>
      </c>
      <c r="F28" s="316"/>
      <c r="G28" s="316"/>
      <c r="H28" s="316">
        <v>25</v>
      </c>
      <c r="I28" s="316">
        <v>25</v>
      </c>
      <c r="J28" s="316"/>
      <c r="K28" s="316"/>
      <c r="L28" s="316"/>
      <c r="M28" s="316"/>
      <c r="N28" s="316"/>
      <c r="O28" s="316"/>
      <c r="P28" s="316"/>
      <c r="Q28" s="316"/>
      <c r="R28" s="316"/>
      <c r="S28" s="316"/>
      <c r="T28" s="316"/>
      <c r="U28" s="316"/>
      <c r="V28" s="316"/>
      <c r="W28" s="316"/>
      <c r="X28" s="708" t="s">
        <v>101</v>
      </c>
      <c r="Y28" s="708" t="s">
        <v>101</v>
      </c>
      <c r="Z28" s="708" t="s">
        <v>101</v>
      </c>
      <c r="AA28" s="352"/>
    </row>
    <row r="29" spans="1:27" x14ac:dyDescent="0.25">
      <c r="A29" s="302" t="str">
        <f t="shared" si="3"/>
        <v/>
      </c>
      <c r="B29" s="457">
        <f t="shared" si="2"/>
        <v>26</v>
      </c>
      <c r="C29" s="469" t="s">
        <v>431</v>
      </c>
      <c r="D29" s="316">
        <v>26</v>
      </c>
      <c r="E29" s="316">
        <v>26</v>
      </c>
      <c r="F29" s="316"/>
      <c r="G29" s="316"/>
      <c r="H29" s="316">
        <v>26</v>
      </c>
      <c r="I29" s="316">
        <v>26</v>
      </c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708" t="s">
        <v>101</v>
      </c>
      <c r="Y29" s="708" t="s">
        <v>101</v>
      </c>
      <c r="Z29" s="708" t="s">
        <v>101</v>
      </c>
      <c r="AA29" s="352"/>
    </row>
    <row r="30" spans="1:27" x14ac:dyDescent="0.25">
      <c r="A30" s="302" t="str">
        <f t="shared" si="3"/>
        <v/>
      </c>
      <c r="B30" s="457">
        <f t="shared" si="2"/>
        <v>27</v>
      </c>
      <c r="C30" s="469" t="s">
        <v>432</v>
      </c>
      <c r="D30" s="316">
        <v>27</v>
      </c>
      <c r="E30" s="316">
        <v>27</v>
      </c>
      <c r="F30" s="316"/>
      <c r="G30" s="316"/>
      <c r="H30" s="316">
        <v>27</v>
      </c>
      <c r="I30" s="316">
        <v>27</v>
      </c>
      <c r="J30" s="316"/>
      <c r="K30" s="316"/>
      <c r="L30" s="316"/>
      <c r="M30" s="316"/>
      <c r="N30" s="316"/>
      <c r="O30" s="316"/>
      <c r="P30" s="316"/>
      <c r="Q30" s="316"/>
      <c r="R30" s="316"/>
      <c r="S30" s="316"/>
      <c r="T30" s="316"/>
      <c r="U30" s="316"/>
      <c r="V30" s="316"/>
      <c r="W30" s="316"/>
      <c r="X30" s="708" t="s">
        <v>101</v>
      </c>
      <c r="Y30" s="708" t="s">
        <v>101</v>
      </c>
      <c r="Z30" s="708" t="s">
        <v>101</v>
      </c>
      <c r="AA30" s="352"/>
    </row>
    <row r="31" spans="1:27" x14ac:dyDescent="0.25">
      <c r="A31" s="302" t="str">
        <f t="shared" si="3"/>
        <v/>
      </c>
      <c r="B31" s="457">
        <f t="shared" si="2"/>
        <v>28</v>
      </c>
      <c r="C31" s="469" t="s">
        <v>433</v>
      </c>
      <c r="D31" s="316">
        <v>28</v>
      </c>
      <c r="E31" s="316">
        <v>28</v>
      </c>
      <c r="F31" s="316"/>
      <c r="G31" s="316"/>
      <c r="H31" s="316">
        <v>28</v>
      </c>
      <c r="I31" s="316">
        <v>28</v>
      </c>
      <c r="J31" s="316"/>
      <c r="K31" s="316"/>
      <c r="L31" s="316"/>
      <c r="M31" s="316"/>
      <c r="N31" s="316"/>
      <c r="O31" s="316"/>
      <c r="P31" s="316"/>
      <c r="Q31" s="316"/>
      <c r="R31" s="316"/>
      <c r="S31" s="316"/>
      <c r="T31" s="316"/>
      <c r="U31" s="316"/>
      <c r="V31" s="316"/>
      <c r="W31" s="316"/>
      <c r="X31" s="708" t="s">
        <v>101</v>
      </c>
      <c r="Y31" s="708" t="s">
        <v>101</v>
      </c>
      <c r="Z31" s="708" t="s">
        <v>101</v>
      </c>
      <c r="AA31" s="352"/>
    </row>
    <row r="32" spans="1:27" x14ac:dyDescent="0.25">
      <c r="A32" s="302" t="str">
        <f t="shared" si="3"/>
        <v/>
      </c>
      <c r="B32" s="457">
        <f t="shared" si="2"/>
        <v>29</v>
      </c>
      <c r="C32" s="469" t="s">
        <v>434</v>
      </c>
      <c r="D32" s="316">
        <v>29</v>
      </c>
      <c r="E32" s="316">
        <v>29</v>
      </c>
      <c r="F32" s="316"/>
      <c r="G32" s="316"/>
      <c r="H32" s="316">
        <v>29</v>
      </c>
      <c r="I32" s="316">
        <v>29</v>
      </c>
      <c r="J32" s="316"/>
      <c r="K32" s="316"/>
      <c r="L32" s="316"/>
      <c r="M32" s="316"/>
      <c r="N32" s="316"/>
      <c r="O32" s="316"/>
      <c r="P32" s="316"/>
      <c r="Q32" s="316"/>
      <c r="R32" s="316"/>
      <c r="S32" s="316"/>
      <c r="T32" s="316"/>
      <c r="U32" s="316"/>
      <c r="V32" s="316"/>
      <c r="W32" s="316"/>
      <c r="X32" s="708" t="s">
        <v>101</v>
      </c>
      <c r="Y32" s="708" t="s">
        <v>101</v>
      </c>
      <c r="Z32" s="708" t="s">
        <v>101</v>
      </c>
      <c r="AA32" s="352"/>
    </row>
    <row r="33" spans="1:27" x14ac:dyDescent="0.25">
      <c r="A33" s="302" t="str">
        <f t="shared" si="3"/>
        <v/>
      </c>
      <c r="B33" s="746">
        <f t="shared" si="2"/>
        <v>30</v>
      </c>
      <c r="C33" s="469" t="s">
        <v>485</v>
      </c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  <c r="T33" s="316"/>
      <c r="U33" s="316"/>
      <c r="V33" s="316"/>
      <c r="W33" s="316"/>
      <c r="X33" s="707">
        <v>104.69</v>
      </c>
      <c r="Y33" s="707">
        <v>106.64</v>
      </c>
      <c r="AA33" s="352"/>
    </row>
    <row r="34" spans="1:27" x14ac:dyDescent="0.25">
      <c r="A34" s="302" t="str">
        <f t="shared" si="3"/>
        <v/>
      </c>
      <c r="B34" s="457">
        <f t="shared" si="2"/>
        <v>31</v>
      </c>
      <c r="C34" s="469" t="s">
        <v>486</v>
      </c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316"/>
      <c r="S34" s="316"/>
      <c r="T34" s="316"/>
      <c r="U34" s="316"/>
      <c r="V34" s="316"/>
      <c r="W34" s="316"/>
      <c r="X34" s="316">
        <v>76.16</v>
      </c>
      <c r="Y34" s="316">
        <v>87.56</v>
      </c>
      <c r="Z34" s="748" t="s">
        <v>489</v>
      </c>
      <c r="AA34" s="352"/>
    </row>
    <row r="35" spans="1:27" x14ac:dyDescent="0.25">
      <c r="A35" s="302" t="str">
        <f t="shared" si="3"/>
        <v/>
      </c>
      <c r="B35" s="457">
        <f t="shared" si="2"/>
        <v>32</v>
      </c>
      <c r="C35" s="469" t="s">
        <v>487</v>
      </c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316"/>
      <c r="S35" s="316"/>
      <c r="T35" s="316"/>
      <c r="U35" s="316"/>
      <c r="V35" s="316"/>
      <c r="W35" s="316"/>
      <c r="X35" s="316">
        <v>75.319999999999993</v>
      </c>
      <c r="Y35" s="316">
        <v>73.3</v>
      </c>
      <c r="AA35" s="352"/>
    </row>
    <row r="36" spans="1:27" x14ac:dyDescent="0.25">
      <c r="A36" s="302" t="str">
        <f t="shared" si="3"/>
        <v/>
      </c>
      <c r="B36" s="457">
        <f t="shared" si="2"/>
        <v>33</v>
      </c>
      <c r="C36" s="469" t="s">
        <v>488</v>
      </c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>
        <v>122.02</v>
      </c>
      <c r="Y36" s="316">
        <v>119.82</v>
      </c>
      <c r="AA36" s="352"/>
    </row>
    <row r="37" spans="1:27" x14ac:dyDescent="0.25">
      <c r="A37" s="302" t="str">
        <f>IF(C37="","H","")</f>
        <v>H</v>
      </c>
      <c r="B37" s="457">
        <f t="shared" si="2"/>
        <v>34</v>
      </c>
      <c r="C37" s="469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316"/>
      <c r="S37" s="316"/>
      <c r="T37" s="316"/>
      <c r="U37" s="316"/>
      <c r="V37" s="316"/>
      <c r="W37" s="316"/>
      <c r="X37" s="316"/>
      <c r="Y37" s="316"/>
      <c r="AA37" s="352"/>
    </row>
    <row r="38" spans="1:27" x14ac:dyDescent="0.25">
      <c r="A38" s="302" t="str">
        <f t="shared" si="3"/>
        <v>H</v>
      </c>
      <c r="B38" s="457">
        <f t="shared" si="2"/>
        <v>35</v>
      </c>
      <c r="C38" s="469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316"/>
      <c r="S38" s="316"/>
      <c r="T38" s="316"/>
      <c r="U38" s="316"/>
      <c r="V38" s="316"/>
      <c r="W38" s="316"/>
      <c r="X38" s="316"/>
      <c r="Y38" s="316"/>
      <c r="AA38" s="352"/>
    </row>
    <row r="39" spans="1:27" x14ac:dyDescent="0.25">
      <c r="A39" s="302" t="str">
        <f t="shared" si="3"/>
        <v>H</v>
      </c>
      <c r="B39" s="457">
        <f t="shared" si="2"/>
        <v>36</v>
      </c>
      <c r="C39" s="469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  <c r="T39" s="316"/>
      <c r="U39" s="316"/>
      <c r="V39" s="316"/>
      <c r="W39" s="316"/>
      <c r="X39" s="316"/>
      <c r="Y39" s="316"/>
      <c r="AA39" s="352"/>
    </row>
    <row r="40" spans="1:27" x14ac:dyDescent="0.25">
      <c r="A40" s="302" t="str">
        <f t="shared" si="3"/>
        <v>H</v>
      </c>
      <c r="B40" s="457">
        <f t="shared" si="2"/>
        <v>37</v>
      </c>
      <c r="C40" s="469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316"/>
      <c r="S40" s="316"/>
      <c r="T40" s="316"/>
      <c r="U40" s="316"/>
      <c r="V40" s="316"/>
      <c r="W40" s="316"/>
      <c r="X40" s="316"/>
      <c r="Y40" s="316"/>
      <c r="AA40" s="352"/>
    </row>
    <row r="41" spans="1:27" x14ac:dyDescent="0.25">
      <c r="A41" s="302" t="str">
        <f t="shared" si="3"/>
        <v>H</v>
      </c>
      <c r="B41" s="457">
        <f t="shared" si="2"/>
        <v>38</v>
      </c>
      <c r="C41" s="469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316"/>
      <c r="S41" s="316"/>
      <c r="T41" s="316"/>
      <c r="U41" s="316"/>
      <c r="V41" s="316"/>
      <c r="W41" s="316"/>
      <c r="X41" s="316"/>
      <c r="Y41" s="316"/>
      <c r="AA41" s="352"/>
    </row>
    <row r="42" spans="1:27" x14ac:dyDescent="0.25">
      <c r="A42" s="302" t="str">
        <f t="shared" si="3"/>
        <v>H</v>
      </c>
      <c r="B42" s="457">
        <f t="shared" si="2"/>
        <v>39</v>
      </c>
      <c r="C42" s="469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AA42" s="352"/>
    </row>
    <row r="43" spans="1:27" x14ac:dyDescent="0.25">
      <c r="A43" s="302" t="str">
        <f t="shared" si="3"/>
        <v>H</v>
      </c>
      <c r="B43" s="457">
        <f t="shared" si="2"/>
        <v>40</v>
      </c>
      <c r="C43" s="469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316"/>
      <c r="S43" s="316"/>
      <c r="T43" s="316"/>
      <c r="U43" s="316"/>
      <c r="V43" s="316"/>
      <c r="W43" s="316"/>
      <c r="X43" s="316"/>
      <c r="Y43" s="316"/>
      <c r="AA43" s="352"/>
    </row>
    <row r="44" spans="1:27" x14ac:dyDescent="0.25">
      <c r="A44" s="302" t="str">
        <f t="shared" si="3"/>
        <v>H</v>
      </c>
      <c r="B44" s="457">
        <f t="shared" si="2"/>
        <v>41</v>
      </c>
      <c r="C44" s="469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316"/>
      <c r="S44" s="316"/>
      <c r="T44" s="316"/>
      <c r="U44" s="316"/>
      <c r="V44" s="316"/>
      <c r="W44" s="316"/>
      <c r="X44" s="316"/>
      <c r="Y44" s="316"/>
      <c r="AA44" s="352"/>
    </row>
    <row r="45" spans="1:27" x14ac:dyDescent="0.25">
      <c r="A45" s="302" t="str">
        <f t="shared" si="3"/>
        <v>H</v>
      </c>
      <c r="B45" s="457">
        <f t="shared" si="2"/>
        <v>42</v>
      </c>
      <c r="C45" s="469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316"/>
      <c r="S45" s="316"/>
      <c r="T45" s="316"/>
      <c r="U45" s="316"/>
      <c r="V45" s="316"/>
      <c r="W45" s="316"/>
      <c r="X45" s="316"/>
      <c r="Y45" s="316"/>
      <c r="AA45" s="352"/>
    </row>
    <row r="46" spans="1:27" x14ac:dyDescent="0.25">
      <c r="A46" s="302" t="str">
        <f t="shared" si="3"/>
        <v>H</v>
      </c>
      <c r="B46" s="457">
        <f t="shared" si="2"/>
        <v>43</v>
      </c>
      <c r="C46" s="469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316"/>
      <c r="AA46" s="352"/>
    </row>
    <row r="47" spans="1:27" x14ac:dyDescent="0.25">
      <c r="A47" s="302" t="str">
        <f t="shared" si="3"/>
        <v>H</v>
      </c>
      <c r="B47" s="457">
        <f t="shared" si="2"/>
        <v>44</v>
      </c>
      <c r="C47" s="469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316"/>
      <c r="S47" s="316"/>
      <c r="T47" s="316"/>
      <c r="U47" s="316"/>
      <c r="V47" s="316"/>
      <c r="W47" s="316"/>
      <c r="X47" s="316"/>
      <c r="Y47" s="316"/>
      <c r="AA47" s="352"/>
    </row>
    <row r="48" spans="1:27" x14ac:dyDescent="0.25">
      <c r="A48" s="302" t="str">
        <f t="shared" si="3"/>
        <v>H</v>
      </c>
      <c r="B48" s="457">
        <f t="shared" si="2"/>
        <v>45</v>
      </c>
      <c r="C48" s="469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316"/>
      <c r="S48" s="316"/>
      <c r="T48" s="316"/>
      <c r="U48" s="316"/>
      <c r="V48" s="316"/>
      <c r="W48" s="316"/>
      <c r="X48" s="316"/>
      <c r="Y48" s="316"/>
      <c r="AA48" s="352"/>
    </row>
    <row r="49" spans="1:27" x14ac:dyDescent="0.25">
      <c r="A49" s="302" t="str">
        <f t="shared" si="3"/>
        <v>H</v>
      </c>
      <c r="B49" s="457">
        <f t="shared" si="2"/>
        <v>46</v>
      </c>
      <c r="C49" s="469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316"/>
      <c r="S49" s="316"/>
      <c r="T49" s="316"/>
      <c r="U49" s="316"/>
      <c r="V49" s="316"/>
      <c r="W49" s="316"/>
      <c r="X49" s="316"/>
      <c r="Y49" s="316"/>
      <c r="AA49" s="352"/>
    </row>
    <row r="50" spans="1:27" x14ac:dyDescent="0.25">
      <c r="A50" s="302" t="str">
        <f t="shared" si="3"/>
        <v>H</v>
      </c>
      <c r="B50" s="457">
        <f t="shared" si="2"/>
        <v>47</v>
      </c>
      <c r="C50" s="469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316"/>
      <c r="S50" s="316"/>
      <c r="T50" s="316"/>
      <c r="U50" s="316"/>
      <c r="V50" s="316"/>
      <c r="W50" s="316"/>
      <c r="X50" s="316"/>
      <c r="Y50" s="316"/>
      <c r="AA50" s="352"/>
    </row>
    <row r="51" spans="1:27" x14ac:dyDescent="0.25">
      <c r="A51" s="302" t="str">
        <f t="shared" si="3"/>
        <v>H</v>
      </c>
      <c r="B51" s="457">
        <f t="shared" si="2"/>
        <v>48</v>
      </c>
      <c r="C51" s="469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316"/>
      <c r="S51" s="316"/>
      <c r="T51" s="316"/>
      <c r="U51" s="316"/>
      <c r="V51" s="316"/>
      <c r="W51" s="316"/>
      <c r="X51" s="316"/>
      <c r="Y51" s="316"/>
      <c r="AA51" s="352"/>
    </row>
    <row r="52" spans="1:27" x14ac:dyDescent="0.25">
      <c r="A52" s="302" t="str">
        <f t="shared" si="3"/>
        <v>H</v>
      </c>
      <c r="B52" s="457">
        <f t="shared" si="2"/>
        <v>49</v>
      </c>
      <c r="C52" s="469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316"/>
      <c r="S52" s="316"/>
      <c r="T52" s="316"/>
      <c r="U52" s="316"/>
      <c r="V52" s="316"/>
      <c r="W52" s="316"/>
      <c r="X52" s="316"/>
      <c r="Y52" s="316"/>
      <c r="AA52" s="352"/>
    </row>
    <row r="53" spans="1:27" x14ac:dyDescent="0.25">
      <c r="A53" s="302" t="str">
        <f t="shared" si="3"/>
        <v>H</v>
      </c>
      <c r="B53" s="457">
        <f t="shared" si="2"/>
        <v>50</v>
      </c>
      <c r="C53" s="469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316"/>
      <c r="S53" s="316"/>
      <c r="T53" s="316"/>
      <c r="U53" s="316"/>
      <c r="V53" s="316"/>
      <c r="W53" s="316"/>
      <c r="X53" s="316"/>
      <c r="Y53" s="316"/>
      <c r="AA53" s="352"/>
    </row>
    <row r="54" spans="1:27" x14ac:dyDescent="0.25">
      <c r="A54" s="302" t="str">
        <f t="shared" si="3"/>
        <v>H</v>
      </c>
      <c r="B54" s="457">
        <f t="shared" si="2"/>
        <v>51</v>
      </c>
      <c r="C54" s="469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316"/>
      <c r="S54" s="316"/>
      <c r="T54" s="316"/>
      <c r="U54" s="316"/>
      <c r="V54" s="316"/>
      <c r="W54" s="316"/>
      <c r="X54" s="316"/>
      <c r="Y54" s="316"/>
      <c r="AA54" s="352"/>
    </row>
    <row r="55" spans="1:27" x14ac:dyDescent="0.25">
      <c r="A55" s="302" t="str">
        <f t="shared" si="3"/>
        <v>H</v>
      </c>
      <c r="B55" s="457">
        <f t="shared" si="2"/>
        <v>52</v>
      </c>
      <c r="C55" s="469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316"/>
      <c r="S55" s="316"/>
      <c r="T55" s="316"/>
      <c r="U55" s="316"/>
      <c r="V55" s="316"/>
      <c r="W55" s="316"/>
      <c r="X55" s="316"/>
      <c r="Y55" s="316"/>
      <c r="AA55" s="352"/>
    </row>
    <row r="56" spans="1:27" x14ac:dyDescent="0.25">
      <c r="A56" s="302" t="str">
        <f t="shared" si="3"/>
        <v>H</v>
      </c>
      <c r="B56" s="457">
        <f t="shared" si="2"/>
        <v>53</v>
      </c>
      <c r="C56" s="469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316"/>
      <c r="S56" s="316"/>
      <c r="T56" s="316"/>
      <c r="U56" s="316"/>
      <c r="V56" s="316"/>
      <c r="W56" s="316"/>
      <c r="X56" s="316"/>
      <c r="Y56" s="316"/>
      <c r="AA56" s="352"/>
    </row>
    <row r="57" spans="1:27" x14ac:dyDescent="0.25">
      <c r="A57" s="302" t="str">
        <f t="shared" si="3"/>
        <v>H</v>
      </c>
      <c r="B57" s="457">
        <f t="shared" si="2"/>
        <v>54</v>
      </c>
      <c r="C57" s="469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6"/>
      <c r="AA57" s="352"/>
    </row>
    <row r="58" spans="1:27" x14ac:dyDescent="0.25">
      <c r="A58" s="302" t="str">
        <f t="shared" si="3"/>
        <v>H</v>
      </c>
      <c r="B58" s="457">
        <f t="shared" si="2"/>
        <v>55</v>
      </c>
      <c r="C58" s="469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316"/>
      <c r="S58" s="316"/>
      <c r="T58" s="316"/>
      <c r="U58" s="316"/>
      <c r="V58" s="316"/>
      <c r="W58" s="316"/>
      <c r="X58" s="316"/>
      <c r="Y58" s="316"/>
    </row>
    <row r="59" spans="1:27" x14ac:dyDescent="0.25">
      <c r="A59" s="302" t="str">
        <f t="shared" si="3"/>
        <v>H</v>
      </c>
      <c r="B59" s="457">
        <f t="shared" si="2"/>
        <v>56</v>
      </c>
      <c r="C59" s="469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316"/>
      <c r="S59" s="316"/>
      <c r="T59" s="316"/>
      <c r="U59" s="316"/>
      <c r="V59" s="316"/>
      <c r="W59" s="316"/>
      <c r="X59" s="316"/>
      <c r="Y59" s="316"/>
    </row>
    <row r="60" spans="1:27" x14ac:dyDescent="0.25">
      <c r="A60" s="302" t="str">
        <f t="shared" si="3"/>
        <v>H</v>
      </c>
      <c r="B60" s="457">
        <f t="shared" si="2"/>
        <v>57</v>
      </c>
      <c r="C60" s="469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6"/>
    </row>
    <row r="61" spans="1:27" x14ac:dyDescent="0.25">
      <c r="A61" s="302" t="str">
        <f t="shared" si="3"/>
        <v>H</v>
      </c>
      <c r="B61" s="457">
        <f t="shared" si="2"/>
        <v>58</v>
      </c>
      <c r="C61" s="469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316"/>
      <c r="S61" s="316"/>
      <c r="T61" s="316"/>
      <c r="U61" s="316"/>
      <c r="V61" s="316"/>
      <c r="W61" s="316"/>
      <c r="X61" s="316"/>
      <c r="Y61" s="316"/>
    </row>
    <row r="62" spans="1:27" x14ac:dyDescent="0.25">
      <c r="A62" s="302" t="str">
        <f t="shared" si="3"/>
        <v>H</v>
      </c>
      <c r="B62" s="457">
        <f t="shared" si="2"/>
        <v>59</v>
      </c>
      <c r="C62" s="469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316"/>
      <c r="S62" s="316"/>
      <c r="T62" s="316"/>
      <c r="U62" s="316"/>
      <c r="V62" s="316"/>
      <c r="W62" s="316"/>
      <c r="X62" s="316"/>
      <c r="Y62" s="316"/>
    </row>
    <row r="63" spans="1:27" x14ac:dyDescent="0.25">
      <c r="A63" s="302" t="str">
        <f t="shared" si="3"/>
        <v>H</v>
      </c>
      <c r="B63" s="457">
        <f t="shared" si="2"/>
        <v>60</v>
      </c>
      <c r="C63" s="469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316"/>
      <c r="S63" s="316"/>
      <c r="T63" s="316"/>
      <c r="U63" s="316"/>
      <c r="V63" s="316"/>
      <c r="W63" s="316"/>
      <c r="X63" s="316"/>
      <c r="Y63" s="316"/>
    </row>
    <row r="64" spans="1:27" x14ac:dyDescent="0.25">
      <c r="A64" s="302" t="str">
        <f t="shared" si="3"/>
        <v>H</v>
      </c>
      <c r="B64" s="457">
        <f t="shared" si="2"/>
        <v>61</v>
      </c>
      <c r="C64" s="469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316"/>
      <c r="S64" s="316"/>
      <c r="T64" s="316"/>
      <c r="U64" s="316"/>
      <c r="V64" s="316"/>
      <c r="W64" s="316"/>
      <c r="X64" s="316"/>
      <c r="Y64" s="316"/>
    </row>
    <row r="65" spans="1:25" x14ac:dyDescent="0.25">
      <c r="A65" s="302" t="str">
        <f t="shared" si="3"/>
        <v>H</v>
      </c>
      <c r="B65" s="457">
        <f t="shared" si="2"/>
        <v>62</v>
      </c>
      <c r="C65" s="469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316"/>
      <c r="S65" s="316"/>
      <c r="T65" s="316"/>
      <c r="U65" s="316"/>
      <c r="V65" s="316"/>
      <c r="W65" s="316"/>
      <c r="X65" s="316"/>
      <c r="Y65" s="316"/>
    </row>
    <row r="66" spans="1:25" x14ac:dyDescent="0.25">
      <c r="A66" s="302" t="str">
        <f>IF(C66="","H","")</f>
        <v>H</v>
      </c>
      <c r="B66" s="457">
        <f t="shared" si="2"/>
        <v>63</v>
      </c>
      <c r="C66" s="469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316"/>
      <c r="S66" s="316"/>
      <c r="T66" s="316"/>
      <c r="U66" s="316"/>
      <c r="V66" s="316"/>
      <c r="W66" s="316"/>
      <c r="X66" s="316"/>
      <c r="Y66" s="316"/>
    </row>
    <row r="67" spans="1:25" x14ac:dyDescent="0.25">
      <c r="A67" s="302" t="str">
        <f>IF(C67="","H","")</f>
        <v>H</v>
      </c>
      <c r="B67" s="457">
        <f t="shared" si="2"/>
        <v>64</v>
      </c>
      <c r="C67" s="469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316"/>
      <c r="S67" s="316"/>
      <c r="T67" s="316"/>
      <c r="U67" s="316"/>
      <c r="V67" s="316"/>
      <c r="W67" s="316"/>
      <c r="X67" s="316"/>
      <c r="Y67" s="316"/>
    </row>
    <row r="68" spans="1:25" x14ac:dyDescent="0.25">
      <c r="A68" s="302" t="str">
        <f t="shared" si="3"/>
        <v>H</v>
      </c>
      <c r="B68" s="457">
        <f t="shared" si="2"/>
        <v>65</v>
      </c>
      <c r="C68" s="469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316"/>
      <c r="S68" s="316"/>
      <c r="T68" s="316"/>
      <c r="U68" s="316"/>
      <c r="V68" s="316"/>
      <c r="W68" s="316"/>
      <c r="X68" s="316"/>
      <c r="Y68" s="316"/>
    </row>
    <row r="69" spans="1:25" x14ac:dyDescent="0.25">
      <c r="A69" s="302" t="str">
        <f t="shared" ref="A69:A103" si="4">IF(C69="","H","")</f>
        <v>H</v>
      </c>
      <c r="B69" s="457">
        <f t="shared" si="2"/>
        <v>66</v>
      </c>
      <c r="C69" s="469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316"/>
      <c r="S69" s="316"/>
      <c r="T69" s="316"/>
      <c r="U69" s="316"/>
      <c r="V69" s="316"/>
      <c r="W69" s="316"/>
      <c r="X69" s="316"/>
      <c r="Y69" s="316"/>
    </row>
    <row r="70" spans="1:25" x14ac:dyDescent="0.25">
      <c r="A70" s="302" t="str">
        <f t="shared" si="4"/>
        <v>H</v>
      </c>
      <c r="B70" s="457">
        <f t="shared" ref="B70:B103" si="5">B69+1</f>
        <v>67</v>
      </c>
      <c r="C70" s="469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316"/>
      <c r="S70" s="316"/>
      <c r="T70" s="316"/>
      <c r="U70" s="316"/>
      <c r="V70" s="316"/>
      <c r="W70" s="316"/>
      <c r="X70" s="316"/>
      <c r="Y70" s="316"/>
    </row>
    <row r="71" spans="1:25" x14ac:dyDescent="0.25">
      <c r="A71" s="302" t="str">
        <f t="shared" si="4"/>
        <v>H</v>
      </c>
      <c r="B71" s="457">
        <f t="shared" si="5"/>
        <v>68</v>
      </c>
      <c r="C71" s="469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316"/>
      <c r="S71" s="316"/>
      <c r="T71" s="316"/>
      <c r="U71" s="316"/>
      <c r="V71" s="316"/>
      <c r="W71" s="316"/>
      <c r="X71" s="316"/>
      <c r="Y71" s="316"/>
    </row>
    <row r="72" spans="1:25" x14ac:dyDescent="0.25">
      <c r="A72" s="302" t="str">
        <f t="shared" si="4"/>
        <v>H</v>
      </c>
      <c r="B72" s="457">
        <f t="shared" si="5"/>
        <v>69</v>
      </c>
      <c r="C72" s="469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</row>
    <row r="73" spans="1:25" x14ac:dyDescent="0.25">
      <c r="A73" s="302" t="str">
        <f t="shared" si="4"/>
        <v>H</v>
      </c>
      <c r="B73" s="457">
        <f t="shared" si="5"/>
        <v>70</v>
      </c>
      <c r="C73" s="469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316"/>
      <c r="S73" s="316"/>
      <c r="T73" s="316"/>
      <c r="U73" s="316"/>
      <c r="V73" s="316"/>
      <c r="W73" s="316"/>
      <c r="X73" s="316"/>
      <c r="Y73" s="316"/>
    </row>
    <row r="74" spans="1:25" x14ac:dyDescent="0.25">
      <c r="A74" s="302" t="str">
        <f t="shared" si="4"/>
        <v>H</v>
      </c>
      <c r="B74" s="457">
        <f t="shared" si="5"/>
        <v>71</v>
      </c>
      <c r="C74" s="469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316"/>
      <c r="S74" s="316"/>
      <c r="T74" s="316"/>
      <c r="U74" s="316"/>
      <c r="V74" s="316"/>
      <c r="W74" s="316"/>
      <c r="X74" s="316"/>
      <c r="Y74" s="316"/>
    </row>
    <row r="75" spans="1:25" x14ac:dyDescent="0.25">
      <c r="A75" s="302" t="str">
        <f t="shared" si="4"/>
        <v>H</v>
      </c>
      <c r="B75" s="457">
        <f t="shared" si="5"/>
        <v>72</v>
      </c>
      <c r="C75" s="469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316"/>
      <c r="S75" s="316"/>
      <c r="T75" s="316"/>
      <c r="U75" s="316"/>
      <c r="V75" s="316"/>
      <c r="W75" s="316"/>
      <c r="X75" s="316"/>
      <c r="Y75" s="316"/>
    </row>
    <row r="76" spans="1:25" x14ac:dyDescent="0.25">
      <c r="A76" s="302" t="str">
        <f t="shared" si="4"/>
        <v>H</v>
      </c>
      <c r="B76" s="457">
        <f t="shared" si="5"/>
        <v>73</v>
      </c>
      <c r="C76" s="469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316"/>
      <c r="S76" s="316"/>
      <c r="T76" s="316"/>
      <c r="U76" s="316"/>
      <c r="V76" s="316"/>
      <c r="W76" s="316"/>
      <c r="X76" s="316"/>
      <c r="Y76" s="316"/>
    </row>
    <row r="77" spans="1:25" x14ac:dyDescent="0.25">
      <c r="A77" s="302" t="str">
        <f t="shared" si="4"/>
        <v>H</v>
      </c>
      <c r="B77" s="457">
        <f t="shared" si="5"/>
        <v>74</v>
      </c>
      <c r="C77" s="469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316"/>
      <c r="S77" s="316"/>
      <c r="T77" s="316"/>
      <c r="U77" s="316"/>
      <c r="V77" s="316"/>
      <c r="W77" s="316"/>
      <c r="X77" s="316"/>
      <c r="Y77" s="316"/>
    </row>
    <row r="78" spans="1:25" x14ac:dyDescent="0.25">
      <c r="A78" s="302" t="str">
        <f t="shared" si="4"/>
        <v>H</v>
      </c>
      <c r="B78" s="457">
        <f t="shared" si="5"/>
        <v>75</v>
      </c>
      <c r="C78" s="469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316"/>
      <c r="S78" s="316"/>
      <c r="T78" s="316"/>
      <c r="U78" s="316"/>
      <c r="V78" s="316"/>
      <c r="W78" s="316"/>
      <c r="X78" s="316"/>
      <c r="Y78" s="316"/>
    </row>
    <row r="79" spans="1:25" x14ac:dyDescent="0.25">
      <c r="A79" s="302" t="str">
        <f t="shared" si="4"/>
        <v>H</v>
      </c>
      <c r="B79" s="457">
        <f t="shared" si="5"/>
        <v>76</v>
      </c>
      <c r="C79" s="469"/>
      <c r="D79" s="316"/>
      <c r="E79" s="316"/>
      <c r="F79" s="316"/>
      <c r="G79" s="316"/>
      <c r="H79" s="316"/>
      <c r="I79" s="316"/>
      <c r="J79" s="316"/>
      <c r="K79" s="316"/>
      <c r="L79" s="316"/>
      <c r="M79" s="316"/>
      <c r="N79" s="316"/>
      <c r="O79" s="316"/>
      <c r="P79" s="316"/>
      <c r="Q79" s="316"/>
      <c r="R79" s="316"/>
      <c r="S79" s="316"/>
      <c r="T79" s="316"/>
      <c r="U79" s="316"/>
      <c r="V79" s="316"/>
      <c r="W79" s="316"/>
      <c r="X79" s="316"/>
      <c r="Y79" s="316"/>
    </row>
    <row r="80" spans="1:25" x14ac:dyDescent="0.25">
      <c r="A80" s="302" t="str">
        <f t="shared" si="4"/>
        <v>H</v>
      </c>
      <c r="B80" s="457">
        <f t="shared" si="5"/>
        <v>77</v>
      </c>
      <c r="C80" s="469"/>
      <c r="D80" s="316"/>
      <c r="E80" s="316"/>
      <c r="F80" s="316"/>
      <c r="G80" s="316"/>
      <c r="H80" s="316"/>
      <c r="I80" s="316"/>
      <c r="J80" s="316"/>
      <c r="K80" s="316"/>
      <c r="L80" s="316"/>
      <c r="M80" s="316"/>
      <c r="N80" s="316"/>
      <c r="O80" s="316"/>
      <c r="P80" s="316"/>
      <c r="Q80" s="316"/>
      <c r="R80" s="316"/>
      <c r="S80" s="316"/>
      <c r="T80" s="316"/>
      <c r="U80" s="316"/>
      <c r="V80" s="316"/>
      <c r="W80" s="316"/>
      <c r="X80" s="316"/>
      <c r="Y80" s="316"/>
    </row>
    <row r="81" spans="1:25" x14ac:dyDescent="0.25">
      <c r="A81" s="302" t="str">
        <f t="shared" si="4"/>
        <v>H</v>
      </c>
      <c r="B81" s="457">
        <f t="shared" si="5"/>
        <v>78</v>
      </c>
      <c r="C81" s="469"/>
      <c r="D81" s="316"/>
      <c r="E81" s="316"/>
      <c r="F81" s="316"/>
      <c r="G81" s="316"/>
      <c r="H81" s="316"/>
      <c r="I81" s="316"/>
      <c r="J81" s="316"/>
      <c r="K81" s="316"/>
      <c r="L81" s="316"/>
      <c r="M81" s="316"/>
      <c r="N81" s="316"/>
      <c r="O81" s="316"/>
      <c r="P81" s="316"/>
      <c r="Q81" s="316"/>
      <c r="R81" s="316"/>
      <c r="S81" s="316"/>
      <c r="T81" s="316"/>
      <c r="U81" s="316"/>
      <c r="V81" s="316"/>
      <c r="W81" s="316"/>
      <c r="X81" s="316"/>
      <c r="Y81" s="316"/>
    </row>
    <row r="82" spans="1:25" x14ac:dyDescent="0.25">
      <c r="A82" s="302" t="str">
        <f t="shared" si="4"/>
        <v>H</v>
      </c>
      <c r="B82" s="457">
        <f t="shared" si="5"/>
        <v>79</v>
      </c>
      <c r="C82" s="469"/>
      <c r="D82" s="316"/>
      <c r="E82" s="316"/>
      <c r="F82" s="316"/>
      <c r="G82" s="316"/>
      <c r="H82" s="316"/>
      <c r="I82" s="316"/>
      <c r="J82" s="316"/>
      <c r="K82" s="316"/>
      <c r="L82" s="316"/>
      <c r="M82" s="316"/>
      <c r="N82" s="316"/>
      <c r="O82" s="316"/>
      <c r="P82" s="316"/>
      <c r="Q82" s="316"/>
      <c r="R82" s="316"/>
      <c r="S82" s="316"/>
      <c r="T82" s="316"/>
      <c r="U82" s="316"/>
      <c r="V82" s="316"/>
      <c r="W82" s="316"/>
      <c r="X82" s="316"/>
      <c r="Y82" s="316"/>
    </row>
    <row r="83" spans="1:25" x14ac:dyDescent="0.25">
      <c r="A83" s="302" t="str">
        <f t="shared" si="4"/>
        <v>H</v>
      </c>
      <c r="B83" s="457">
        <f t="shared" si="5"/>
        <v>80</v>
      </c>
      <c r="C83" s="469"/>
      <c r="D83" s="316"/>
      <c r="E83" s="316"/>
      <c r="F83" s="316"/>
      <c r="G83" s="316"/>
      <c r="H83" s="316"/>
      <c r="I83" s="316"/>
      <c r="J83" s="316"/>
      <c r="K83" s="316"/>
      <c r="L83" s="316"/>
      <c r="M83" s="316"/>
      <c r="N83" s="316"/>
      <c r="O83" s="316"/>
      <c r="P83" s="316"/>
      <c r="Q83" s="316"/>
      <c r="R83" s="316"/>
      <c r="S83" s="316"/>
      <c r="T83" s="316"/>
      <c r="U83" s="316"/>
      <c r="V83" s="316"/>
      <c r="W83" s="316"/>
      <c r="X83" s="316"/>
      <c r="Y83" s="316"/>
    </row>
    <row r="84" spans="1:25" x14ac:dyDescent="0.25">
      <c r="A84" s="302" t="str">
        <f t="shared" si="4"/>
        <v>H</v>
      </c>
      <c r="B84" s="457">
        <f t="shared" si="5"/>
        <v>81</v>
      </c>
      <c r="C84" s="469"/>
      <c r="D84" s="316"/>
      <c r="E84" s="316"/>
      <c r="F84" s="316"/>
      <c r="G84" s="316"/>
      <c r="H84" s="316"/>
      <c r="I84" s="316"/>
      <c r="J84" s="316"/>
      <c r="K84" s="316"/>
      <c r="L84" s="316"/>
      <c r="M84" s="316"/>
      <c r="N84" s="316"/>
      <c r="O84" s="316"/>
      <c r="P84" s="316"/>
      <c r="Q84" s="316"/>
      <c r="R84" s="316"/>
      <c r="S84" s="316"/>
      <c r="T84" s="316"/>
      <c r="U84" s="316"/>
      <c r="V84" s="316"/>
      <c r="W84" s="316"/>
      <c r="X84" s="316"/>
      <c r="Y84" s="316"/>
    </row>
    <row r="85" spans="1:25" x14ac:dyDescent="0.25">
      <c r="A85" s="302" t="str">
        <f t="shared" si="4"/>
        <v>H</v>
      </c>
      <c r="B85" s="457">
        <f t="shared" si="5"/>
        <v>82</v>
      </c>
      <c r="C85" s="469"/>
      <c r="D85" s="316"/>
      <c r="E85" s="316"/>
      <c r="F85" s="316"/>
      <c r="G85" s="316"/>
      <c r="H85" s="316"/>
      <c r="I85" s="316"/>
      <c r="J85" s="316"/>
      <c r="K85" s="316"/>
      <c r="L85" s="316"/>
      <c r="M85" s="316"/>
      <c r="N85" s="316"/>
      <c r="O85" s="316"/>
      <c r="P85" s="316"/>
      <c r="Q85" s="316"/>
      <c r="R85" s="316"/>
      <c r="S85" s="316"/>
      <c r="T85" s="316"/>
      <c r="U85" s="316"/>
      <c r="V85" s="316"/>
      <c r="W85" s="316"/>
      <c r="X85" s="316"/>
      <c r="Y85" s="316"/>
    </row>
    <row r="86" spans="1:25" x14ac:dyDescent="0.25">
      <c r="A86" s="302" t="str">
        <f t="shared" si="4"/>
        <v>H</v>
      </c>
      <c r="B86" s="457">
        <f t="shared" si="5"/>
        <v>83</v>
      </c>
      <c r="C86" s="469"/>
      <c r="D86" s="316"/>
      <c r="E86" s="316"/>
      <c r="F86" s="316"/>
      <c r="G86" s="316"/>
      <c r="H86" s="316"/>
      <c r="I86" s="316"/>
      <c r="J86" s="316"/>
      <c r="K86" s="316"/>
      <c r="L86" s="316"/>
      <c r="M86" s="316"/>
      <c r="N86" s="316"/>
      <c r="O86" s="316"/>
      <c r="P86" s="316"/>
      <c r="Q86" s="316"/>
      <c r="R86" s="316"/>
      <c r="S86" s="316"/>
      <c r="T86" s="316"/>
      <c r="U86" s="316"/>
      <c r="V86" s="316"/>
      <c r="W86" s="316"/>
      <c r="X86" s="316"/>
      <c r="Y86" s="316"/>
    </row>
    <row r="87" spans="1:25" x14ac:dyDescent="0.25">
      <c r="A87" s="302" t="str">
        <f t="shared" si="4"/>
        <v>H</v>
      </c>
      <c r="B87" s="457">
        <f t="shared" si="5"/>
        <v>84</v>
      </c>
      <c r="C87" s="469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</row>
    <row r="88" spans="1:25" x14ac:dyDescent="0.25">
      <c r="A88" s="302" t="str">
        <f t="shared" si="4"/>
        <v>H</v>
      </c>
      <c r="B88" s="457">
        <f t="shared" si="5"/>
        <v>85</v>
      </c>
      <c r="C88" s="469"/>
      <c r="D88" s="316"/>
      <c r="E88" s="316"/>
      <c r="F88" s="316"/>
      <c r="G88" s="316"/>
      <c r="H88" s="316"/>
      <c r="I88" s="316"/>
      <c r="J88" s="316"/>
      <c r="K88" s="316"/>
      <c r="L88" s="316"/>
      <c r="M88" s="316"/>
      <c r="N88" s="316"/>
      <c r="O88" s="316"/>
      <c r="P88" s="316"/>
      <c r="Q88" s="316"/>
      <c r="R88" s="316"/>
      <c r="S88" s="316"/>
      <c r="T88" s="316"/>
      <c r="U88" s="316"/>
      <c r="V88" s="316"/>
      <c r="W88" s="316"/>
      <c r="X88" s="316"/>
      <c r="Y88" s="316"/>
    </row>
    <row r="89" spans="1:25" x14ac:dyDescent="0.25">
      <c r="A89" s="302" t="str">
        <f t="shared" si="4"/>
        <v>H</v>
      </c>
      <c r="B89" s="457">
        <f t="shared" si="5"/>
        <v>86</v>
      </c>
      <c r="C89" s="469"/>
      <c r="D89" s="316"/>
      <c r="E89" s="316"/>
      <c r="F89" s="316"/>
      <c r="G89" s="316"/>
      <c r="H89" s="316"/>
      <c r="I89" s="316"/>
      <c r="J89" s="316"/>
      <c r="K89" s="316"/>
      <c r="L89" s="316"/>
      <c r="M89" s="316"/>
      <c r="N89" s="316"/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316"/>
    </row>
    <row r="90" spans="1:25" x14ac:dyDescent="0.25">
      <c r="A90" s="302" t="str">
        <f t="shared" si="4"/>
        <v>H</v>
      </c>
      <c r="B90" s="457">
        <f t="shared" si="5"/>
        <v>87</v>
      </c>
      <c r="C90" s="469"/>
      <c r="D90" s="316"/>
      <c r="E90" s="316"/>
      <c r="F90" s="316"/>
      <c r="G90" s="316"/>
      <c r="H90" s="316"/>
      <c r="I90" s="316"/>
      <c r="J90" s="316"/>
      <c r="K90" s="316"/>
      <c r="L90" s="316"/>
      <c r="M90" s="316"/>
      <c r="N90" s="316"/>
      <c r="O90" s="316"/>
      <c r="P90" s="316"/>
      <c r="Q90" s="316"/>
      <c r="R90" s="316"/>
      <c r="S90" s="316"/>
      <c r="T90" s="316"/>
      <c r="U90" s="316"/>
      <c r="V90" s="316"/>
      <c r="W90" s="316"/>
      <c r="X90" s="316"/>
      <c r="Y90" s="316"/>
    </row>
    <row r="91" spans="1:25" x14ac:dyDescent="0.25">
      <c r="A91" s="302" t="str">
        <f t="shared" si="4"/>
        <v>H</v>
      </c>
      <c r="B91" s="457">
        <f t="shared" si="5"/>
        <v>88</v>
      </c>
      <c r="C91" s="469"/>
      <c r="D91" s="316"/>
      <c r="E91" s="316"/>
      <c r="F91" s="316"/>
      <c r="G91" s="316"/>
      <c r="H91" s="316"/>
      <c r="I91" s="316"/>
      <c r="J91" s="316"/>
      <c r="K91" s="316"/>
      <c r="L91" s="316"/>
      <c r="M91" s="316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</row>
    <row r="92" spans="1:25" x14ac:dyDescent="0.25">
      <c r="A92" s="302" t="str">
        <f t="shared" si="4"/>
        <v>H</v>
      </c>
      <c r="B92" s="457">
        <f t="shared" si="5"/>
        <v>89</v>
      </c>
      <c r="C92" s="469"/>
      <c r="D92" s="316"/>
      <c r="E92" s="316"/>
      <c r="F92" s="316"/>
      <c r="G92" s="316"/>
      <c r="H92" s="316"/>
      <c r="I92" s="316"/>
      <c r="J92" s="316"/>
      <c r="K92" s="316"/>
      <c r="L92" s="316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</row>
    <row r="93" spans="1:25" x14ac:dyDescent="0.25">
      <c r="A93" s="302" t="str">
        <f t="shared" si="4"/>
        <v>H</v>
      </c>
      <c r="B93" s="457">
        <f t="shared" si="5"/>
        <v>90</v>
      </c>
      <c r="C93" s="469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</row>
    <row r="94" spans="1:25" x14ac:dyDescent="0.25">
      <c r="A94" s="302" t="str">
        <f t="shared" si="4"/>
        <v>H</v>
      </c>
      <c r="B94" s="457">
        <f t="shared" si="5"/>
        <v>91</v>
      </c>
      <c r="C94" s="469"/>
      <c r="D94" s="316"/>
      <c r="E94" s="316"/>
      <c r="F94" s="316"/>
      <c r="G94" s="316"/>
      <c r="H94" s="316"/>
      <c r="I94" s="316"/>
      <c r="J94" s="316"/>
      <c r="K94" s="316"/>
      <c r="L94" s="316"/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</row>
    <row r="95" spans="1:25" x14ac:dyDescent="0.25">
      <c r="A95" s="302" t="str">
        <f t="shared" si="4"/>
        <v>H</v>
      </c>
      <c r="B95" s="457">
        <f t="shared" si="5"/>
        <v>92</v>
      </c>
      <c r="C95" s="469"/>
      <c r="D95" s="316"/>
      <c r="E95" s="316"/>
      <c r="F95" s="316"/>
      <c r="G95" s="316"/>
      <c r="H95" s="316"/>
      <c r="I95" s="316"/>
      <c r="J95" s="316"/>
      <c r="K95" s="316"/>
      <c r="L95" s="316"/>
      <c r="M95" s="316"/>
      <c r="N95" s="316"/>
      <c r="O95" s="316"/>
      <c r="P95" s="316"/>
      <c r="Q95" s="316"/>
      <c r="R95" s="316"/>
      <c r="S95" s="316"/>
      <c r="T95" s="316"/>
      <c r="U95" s="316"/>
      <c r="V95" s="316"/>
      <c r="W95" s="316"/>
      <c r="X95" s="316"/>
      <c r="Y95" s="316"/>
    </row>
    <row r="96" spans="1:25" x14ac:dyDescent="0.25">
      <c r="A96" s="302" t="str">
        <f t="shared" si="4"/>
        <v>H</v>
      </c>
      <c r="B96" s="457">
        <f t="shared" si="5"/>
        <v>93</v>
      </c>
      <c r="C96" s="469"/>
      <c r="D96" s="316"/>
      <c r="E96" s="316"/>
      <c r="F96" s="316"/>
      <c r="G96" s="316"/>
      <c r="H96" s="316"/>
      <c r="I96" s="316"/>
      <c r="J96" s="316"/>
      <c r="K96" s="316"/>
      <c r="L96" s="316"/>
      <c r="M96" s="316"/>
      <c r="N96" s="316"/>
      <c r="O96" s="316"/>
      <c r="P96" s="316"/>
      <c r="Q96" s="316"/>
      <c r="R96" s="316"/>
      <c r="S96" s="316"/>
      <c r="T96" s="316"/>
      <c r="U96" s="316"/>
      <c r="V96" s="316"/>
      <c r="W96" s="316"/>
      <c r="X96" s="316"/>
      <c r="Y96" s="316"/>
    </row>
    <row r="97" spans="1:25" x14ac:dyDescent="0.25">
      <c r="A97" s="302" t="str">
        <f t="shared" si="4"/>
        <v>H</v>
      </c>
      <c r="B97" s="457">
        <f t="shared" si="5"/>
        <v>94</v>
      </c>
      <c r="C97" s="469"/>
      <c r="D97" s="316"/>
      <c r="E97" s="316"/>
      <c r="F97" s="316"/>
      <c r="G97" s="316"/>
      <c r="H97" s="316"/>
      <c r="I97" s="316"/>
      <c r="J97" s="316"/>
      <c r="K97" s="316"/>
      <c r="L97" s="316"/>
      <c r="M97" s="316"/>
      <c r="N97" s="316"/>
      <c r="O97" s="316"/>
      <c r="P97" s="316"/>
      <c r="Q97" s="316"/>
      <c r="R97" s="316"/>
      <c r="S97" s="316"/>
      <c r="T97" s="316"/>
      <c r="U97" s="316"/>
      <c r="V97" s="316"/>
      <c r="W97" s="316"/>
      <c r="X97" s="316"/>
      <c r="Y97" s="316"/>
    </row>
    <row r="98" spans="1:25" x14ac:dyDescent="0.25">
      <c r="A98" s="302" t="str">
        <f t="shared" si="4"/>
        <v>H</v>
      </c>
      <c r="B98" s="457">
        <f t="shared" si="5"/>
        <v>95</v>
      </c>
      <c r="C98" s="469"/>
      <c r="D98" s="316"/>
      <c r="E98" s="316"/>
      <c r="F98" s="316"/>
      <c r="G98" s="316"/>
      <c r="H98" s="316"/>
      <c r="I98" s="316"/>
      <c r="J98" s="316"/>
      <c r="K98" s="316"/>
      <c r="L98" s="316"/>
      <c r="M98" s="316"/>
      <c r="N98" s="316"/>
      <c r="O98" s="316"/>
      <c r="P98" s="316"/>
      <c r="Q98" s="316"/>
      <c r="R98" s="316"/>
      <c r="S98" s="316"/>
      <c r="T98" s="316"/>
      <c r="U98" s="316"/>
      <c r="V98" s="316"/>
      <c r="W98" s="316"/>
      <c r="X98" s="316"/>
      <c r="Y98" s="316"/>
    </row>
    <row r="99" spans="1:25" x14ac:dyDescent="0.25">
      <c r="A99" s="302" t="str">
        <f t="shared" si="4"/>
        <v>H</v>
      </c>
      <c r="B99" s="457">
        <f t="shared" si="5"/>
        <v>96</v>
      </c>
      <c r="C99" s="469"/>
      <c r="D99" s="316"/>
      <c r="E99" s="316"/>
      <c r="F99" s="316"/>
      <c r="G99" s="316"/>
      <c r="H99" s="316"/>
      <c r="I99" s="316"/>
      <c r="J99" s="316"/>
      <c r="K99" s="316"/>
      <c r="L99" s="316"/>
      <c r="M99" s="316"/>
      <c r="N99" s="316"/>
      <c r="O99" s="316"/>
      <c r="P99" s="316"/>
      <c r="Q99" s="316"/>
      <c r="R99" s="316"/>
      <c r="S99" s="316"/>
      <c r="T99" s="316"/>
      <c r="U99" s="316"/>
      <c r="V99" s="316"/>
      <c r="W99" s="316"/>
      <c r="X99" s="316"/>
      <c r="Y99" s="316"/>
    </row>
    <row r="100" spans="1:25" x14ac:dyDescent="0.25">
      <c r="A100" s="302" t="str">
        <f t="shared" si="4"/>
        <v>H</v>
      </c>
      <c r="B100" s="457">
        <f t="shared" si="5"/>
        <v>97</v>
      </c>
      <c r="C100" s="469"/>
      <c r="D100" s="316"/>
      <c r="E100" s="316"/>
      <c r="F100" s="316"/>
      <c r="G100" s="316"/>
      <c r="H100" s="316"/>
      <c r="I100" s="316"/>
      <c r="J100" s="316"/>
      <c r="K100" s="316"/>
      <c r="L100" s="316"/>
      <c r="M100" s="316"/>
      <c r="N100" s="316"/>
      <c r="O100" s="316"/>
      <c r="P100" s="316"/>
      <c r="Q100" s="316"/>
      <c r="R100" s="316"/>
      <c r="S100" s="316"/>
      <c r="T100" s="316"/>
      <c r="U100" s="316"/>
      <c r="V100" s="316"/>
      <c r="W100" s="316"/>
      <c r="X100" s="316"/>
      <c r="Y100" s="316"/>
    </row>
    <row r="101" spans="1:25" x14ac:dyDescent="0.25">
      <c r="A101" s="302" t="str">
        <f t="shared" si="4"/>
        <v>H</v>
      </c>
      <c r="B101" s="457">
        <f t="shared" si="5"/>
        <v>98</v>
      </c>
      <c r="C101" s="469"/>
      <c r="D101" s="316"/>
      <c r="E101" s="316"/>
      <c r="F101" s="316"/>
      <c r="G101" s="316"/>
      <c r="H101" s="316"/>
      <c r="I101" s="316"/>
      <c r="J101" s="316"/>
      <c r="K101" s="316"/>
      <c r="L101" s="316"/>
      <c r="M101" s="316"/>
      <c r="N101" s="316"/>
      <c r="O101" s="316"/>
      <c r="P101" s="316"/>
      <c r="Q101" s="316"/>
      <c r="R101" s="316"/>
      <c r="S101" s="316"/>
      <c r="T101" s="316"/>
      <c r="U101" s="316"/>
      <c r="V101" s="316"/>
      <c r="W101" s="316"/>
      <c r="X101" s="316"/>
      <c r="Y101" s="316"/>
    </row>
    <row r="102" spans="1:25" x14ac:dyDescent="0.25">
      <c r="A102" s="302" t="str">
        <f t="shared" si="4"/>
        <v>H</v>
      </c>
      <c r="B102" s="457">
        <f t="shared" si="5"/>
        <v>99</v>
      </c>
      <c r="C102" s="469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</row>
    <row r="103" spans="1:25" x14ac:dyDescent="0.25">
      <c r="A103" s="302" t="str">
        <f t="shared" si="4"/>
        <v>H</v>
      </c>
      <c r="B103" s="457">
        <f t="shared" si="5"/>
        <v>100</v>
      </c>
      <c r="C103" s="469"/>
      <c r="D103" s="316"/>
      <c r="E103" s="316"/>
      <c r="F103" s="316"/>
      <c r="G103" s="316"/>
      <c r="H103" s="316"/>
      <c r="I103" s="316"/>
      <c r="J103" s="316"/>
      <c r="K103" s="316"/>
      <c r="L103" s="316"/>
      <c r="M103" s="316"/>
      <c r="N103" s="316"/>
      <c r="O103" s="316"/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</row>
  </sheetData>
  <mergeCells count="1">
    <mergeCell ref="X2:Z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B45C7-9F0D-411A-9989-FBE5563C6783}">
  <sheetPr codeName="Sheet2">
    <tabColor theme="9"/>
  </sheetPr>
  <dimension ref="A1:AE149"/>
  <sheetViews>
    <sheetView zoomScale="55" zoomScaleNormal="55" workbookViewId="0">
      <selection activeCell="AH14" sqref="AH14"/>
    </sheetView>
  </sheetViews>
  <sheetFormatPr defaultRowHeight="15" x14ac:dyDescent="0.25"/>
  <cols>
    <col min="2" max="2" width="6.85546875" style="326" customWidth="1"/>
    <col min="3" max="3" width="19.140625" style="352" customWidth="1"/>
    <col min="4" max="4" width="68.5703125" style="95" customWidth="1"/>
    <col min="5" max="5" width="19.28515625" style="95" customWidth="1"/>
    <col min="6" max="6" width="19.28515625" style="326" customWidth="1"/>
    <col min="7" max="7" width="22" style="352" customWidth="1"/>
    <col min="8" max="11" width="22" customWidth="1"/>
    <col min="12" max="12" width="27.42578125" style="15" bestFit="1" customWidth="1"/>
    <col min="13" max="14" width="22" customWidth="1"/>
    <col min="15" max="26" width="22" style="352" customWidth="1"/>
    <col min="27" max="28" width="20.7109375" customWidth="1"/>
    <col min="29" max="30" width="20.7109375" style="611" customWidth="1"/>
    <col min="31" max="31" width="9.140625" style="611"/>
  </cols>
  <sheetData>
    <row r="1" spans="1:31" x14ac:dyDescent="0.25">
      <c r="A1" s="302" t="s">
        <v>235</v>
      </c>
      <c r="B1" s="302"/>
      <c r="C1" s="302"/>
      <c r="D1" s="302"/>
      <c r="E1" s="302"/>
      <c r="F1" s="302"/>
      <c r="G1" s="302" t="s">
        <v>176</v>
      </c>
      <c r="H1" s="302" t="s">
        <v>176</v>
      </c>
      <c r="I1" s="615" t="str">
        <f t="shared" ref="I1:Z1" si="0">IF(I5="","H","")</f>
        <v>H</v>
      </c>
      <c r="J1" s="615" t="str">
        <f t="shared" si="0"/>
        <v>H</v>
      </c>
      <c r="K1" s="615" t="s">
        <v>176</v>
      </c>
      <c r="L1" s="638" t="str">
        <f t="shared" si="0"/>
        <v>H</v>
      </c>
      <c r="M1" s="615" t="str">
        <f t="shared" si="0"/>
        <v>H</v>
      </c>
      <c r="N1" s="615" t="str">
        <f t="shared" si="0"/>
        <v>H</v>
      </c>
      <c r="O1" s="615" t="str">
        <f t="shared" si="0"/>
        <v>H</v>
      </c>
      <c r="P1" s="615" t="str">
        <f t="shared" si="0"/>
        <v>H</v>
      </c>
      <c r="Q1" s="615" t="str">
        <f t="shared" si="0"/>
        <v>H</v>
      </c>
      <c r="R1" s="615" t="str">
        <f t="shared" si="0"/>
        <v>H</v>
      </c>
      <c r="S1" s="615" t="str">
        <f t="shared" si="0"/>
        <v>H</v>
      </c>
      <c r="T1" s="615" t="str">
        <f t="shared" si="0"/>
        <v>H</v>
      </c>
      <c r="U1" s="615" t="str">
        <f t="shared" si="0"/>
        <v>H</v>
      </c>
      <c r="V1" s="615" t="str">
        <f t="shared" si="0"/>
        <v>H</v>
      </c>
      <c r="W1" s="615" t="str">
        <f t="shared" si="0"/>
        <v>H</v>
      </c>
      <c r="X1" s="615" t="str">
        <f t="shared" si="0"/>
        <v>H</v>
      </c>
      <c r="Y1" s="615" t="str">
        <f t="shared" si="0"/>
        <v>H</v>
      </c>
      <c r="Z1" s="615" t="str">
        <f t="shared" si="0"/>
        <v>H</v>
      </c>
      <c r="AA1" s="615"/>
      <c r="AB1" s="615"/>
      <c r="AC1" s="615"/>
      <c r="AD1" s="615"/>
      <c r="AE1" s="615"/>
    </row>
    <row r="2" spans="1:31" s="352" customFormat="1" x14ac:dyDescent="0.25">
      <c r="A2" s="302"/>
      <c r="B2" s="787" t="s">
        <v>311</v>
      </c>
      <c r="C2" s="786"/>
      <c r="D2" s="550" t="s">
        <v>324</v>
      </c>
      <c r="E2" s="548"/>
      <c r="F2" s="547"/>
      <c r="G2" s="547"/>
      <c r="H2" s="549"/>
      <c r="I2" s="549"/>
      <c r="J2" s="549"/>
      <c r="K2" s="549"/>
      <c r="L2" s="762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C2" s="611"/>
      <c r="AD2" s="611"/>
      <c r="AE2" s="611"/>
    </row>
    <row r="3" spans="1:31" s="352" customFormat="1" ht="78.75" customHeight="1" x14ac:dyDescent="0.25">
      <c r="A3" s="302"/>
      <c r="B3" s="547"/>
      <c r="C3" s="507"/>
      <c r="D3" s="548"/>
      <c r="E3" s="548"/>
      <c r="F3" s="547"/>
      <c r="G3" s="547"/>
      <c r="H3" s="549"/>
      <c r="I3" s="549"/>
      <c r="J3" s="549"/>
      <c r="K3" s="549"/>
      <c r="L3" s="762"/>
      <c r="M3" s="549"/>
      <c r="N3" s="549"/>
      <c r="O3" s="549"/>
      <c r="P3" s="549"/>
      <c r="Q3" s="549"/>
      <c r="R3" s="549"/>
      <c r="S3" s="549"/>
      <c r="T3" s="549"/>
      <c r="U3" s="549"/>
      <c r="V3" s="549"/>
      <c r="W3" s="549"/>
      <c r="X3" s="549"/>
      <c r="Y3" s="549"/>
      <c r="Z3" s="549"/>
      <c r="AA3" s="741" t="s">
        <v>236</v>
      </c>
      <c r="AB3" s="741"/>
      <c r="AC3" s="977"/>
      <c r="AD3" s="977"/>
      <c r="AE3" s="611"/>
    </row>
    <row r="4" spans="1:31" ht="30" x14ac:dyDescent="0.25">
      <c r="A4" s="302"/>
      <c r="B4" s="187" t="s">
        <v>149</v>
      </c>
      <c r="C4" s="187" t="s">
        <v>323</v>
      </c>
      <c r="D4" s="466" t="s">
        <v>245</v>
      </c>
      <c r="E4" s="466" t="s">
        <v>328</v>
      </c>
      <c r="F4" s="476" t="s">
        <v>6</v>
      </c>
      <c r="G4" s="187" t="str">
        <f>'Initial Setup'!$B$27&amp;" Link Number(s) / DCM"</f>
        <v>Existing AM Link Number(s) / DCM</v>
      </c>
      <c r="H4" s="187" t="str">
        <f>'Initial Setup'!$B$28&amp;" Link Number(s) / DCM"</f>
        <v>Existing PM Link Number(s) / DCM</v>
      </c>
      <c r="I4" s="187" t="str">
        <f>'Initial Setup'!$B$29&amp;" Link Number(s) / DCM"</f>
        <v>2030 No-Build AM Link Number(s) / DCM</v>
      </c>
      <c r="J4" s="187" t="str">
        <f>'Initial Setup'!$B$30&amp;" Link Number(s) / DCM"</f>
        <v>2030 No-Build PM Link Number(s) / DCM</v>
      </c>
      <c r="K4" s="187" t="str">
        <f>'Initial Setup'!$B$31&amp;" Link Number(s) / DCM"</f>
        <v>2050 No-Build AM Link Number(s) / DCM</v>
      </c>
      <c r="L4" s="187" t="str">
        <f>'Initial Setup'!$B$32&amp;" Link Number(s) / DCM"</f>
        <v>2050 No-Build PM Link Number(s) / DCM</v>
      </c>
      <c r="M4" s="187" t="str">
        <f>'Initial Setup'!$B$33&amp;" Link Number(s) / DCM"</f>
        <v>2030 Pref Alt AM Link Number(s) / DCM</v>
      </c>
      <c r="N4" s="187" t="str">
        <f>'Initial Setup'!$B$34&amp;" Link Number(s) / DCM"</f>
        <v>2030 Pref Alt PM Link Number(s) / DCM</v>
      </c>
      <c r="O4" s="187" t="str">
        <f>'Initial Setup'!$B$35&amp;" Link Number(s) / DCM"</f>
        <v>2050 Build Alt 1 AM Link Number(s) / DCM</v>
      </c>
      <c r="P4" s="187" t="str">
        <f>'Initial Setup'!$B$36&amp;" Link Number(s) / DCM"</f>
        <v>2050 Build Alt 1 PM Link Number(s) / DCM</v>
      </c>
      <c r="Q4" s="187" t="str">
        <f>'Initial Setup'!$B$37&amp;" Link Number(s) / DCM"</f>
        <v>2050 Build Alt 2 AM Link Number(s) / DCM</v>
      </c>
      <c r="R4" s="187" t="str">
        <f>'Initial Setup'!$B$38&amp;" Link Number(s) / DCM"</f>
        <v>2050 Build Alt 2 PM Link Number(s) / DCM</v>
      </c>
      <c r="S4" s="187" t="str">
        <f>'Initial Setup'!$B$39&amp;" Link Number(s) / DCM"</f>
        <v>2050 Pref Alt AM Link Number(s) / DCM</v>
      </c>
      <c r="T4" s="187" t="str">
        <f>'Initial Setup'!$B$40&amp;" Link Number(s) / DCM"</f>
        <v>2050 Pref Alt PM Link Number(s) / DCM</v>
      </c>
      <c r="U4" s="187" t="str">
        <f>'Initial Setup'!$B$41&amp;" Link Number(s) / DCM"</f>
        <v>BLANK Link Number(s) / DCM</v>
      </c>
      <c r="V4" s="187" t="str">
        <f>'Initial Setup'!$B$42&amp;" Link Number(s) / DCM"</f>
        <v>BLANK Link Number(s) / DCM</v>
      </c>
      <c r="W4" s="187" t="str">
        <f>'Initial Setup'!$B$43&amp;" Link Number(s) / DCM"</f>
        <v>BLANK Link Number(s) / DCM</v>
      </c>
      <c r="X4" s="187" t="str">
        <f>'Initial Setup'!$B$44&amp;" Link Number(s) / DCM"</f>
        <v>BLANK Link Number(s) / DCM</v>
      </c>
      <c r="Y4" s="187" t="str">
        <f>'Initial Setup'!$B$45&amp;" Link Number(s) / DCM"</f>
        <v>BLANK Link Number(s) / DCM</v>
      </c>
      <c r="Z4" s="739" t="str">
        <f>'Initial Setup'!$B$46&amp;" Link Number(s) / DCM"</f>
        <v>BLANK Link Number(s) / DCM</v>
      </c>
      <c r="AA4" s="476" t="s">
        <v>472</v>
      </c>
      <c r="AB4" s="476" t="s">
        <v>473</v>
      </c>
      <c r="AC4" s="476" t="s">
        <v>542</v>
      </c>
      <c r="AD4" s="476" t="s">
        <v>541</v>
      </c>
      <c r="AE4" s="476" t="s">
        <v>500</v>
      </c>
    </row>
    <row r="5" spans="1:31" x14ac:dyDescent="0.25">
      <c r="A5" s="302" t="str">
        <f>IF(C5="","H","")</f>
        <v/>
      </c>
      <c r="B5" s="489">
        <v>1</v>
      </c>
      <c r="C5" s="482" t="s">
        <v>436</v>
      </c>
      <c r="D5" s="482" t="s">
        <v>493</v>
      </c>
      <c r="E5" s="482" t="s">
        <v>440</v>
      </c>
      <c r="F5" s="710" cm="1">
        <f t="array" ref="F5">IFERROR(_xlfn.SWITCH(tod, "AM", 'Input - Freeways'!AA5, "PM", 'Input - Freeways'!AB5), "")</f>
        <v>5230</v>
      </c>
      <c r="G5" s="484" t="s">
        <v>439</v>
      </c>
      <c r="H5" s="484" t="s">
        <v>439</v>
      </c>
      <c r="I5" s="469"/>
      <c r="J5" s="469"/>
      <c r="K5" s="484"/>
      <c r="L5" s="484"/>
      <c r="M5" s="469"/>
      <c r="N5" s="469"/>
      <c r="O5" s="469"/>
      <c r="P5" s="469"/>
      <c r="Q5" s="469"/>
      <c r="R5" s="469"/>
      <c r="S5" s="469"/>
      <c r="T5" s="469"/>
      <c r="U5" s="469"/>
      <c r="V5" s="469"/>
      <c r="W5" s="469"/>
      <c r="X5" s="469"/>
      <c r="Y5" s="469"/>
      <c r="Z5" s="740"/>
      <c r="AA5" s="710">
        <f>IFERROR(_xlfn.XLOOKUP($AE5, '[3]AM - Balanced Volumes'!$D$7:$D$50,'[3]AM - Balanced Volumes'!$F$7:$F$50),"")</f>
        <v>7370</v>
      </c>
      <c r="AB5" s="710">
        <f>IFERROR(_xlfn.XLOOKUP($AE5, '[3]PM - Balanced Volumes'!$D$7:$D$50,'[3]PM - Balanced Volumes'!$F$7:$F$50),"")</f>
        <v>5230</v>
      </c>
      <c r="AC5" s="710"/>
      <c r="AD5" s="710"/>
      <c r="AE5" s="710" t="s">
        <v>501</v>
      </c>
    </row>
    <row r="6" spans="1:31" x14ac:dyDescent="0.25">
      <c r="A6" s="615" t="str">
        <f t="shared" ref="A6:A9" si="1">IF(C6="","H","")</f>
        <v/>
      </c>
      <c r="B6" s="489">
        <f>B5+1</f>
        <v>2</v>
      </c>
      <c r="C6" s="482" t="s">
        <v>436</v>
      </c>
      <c r="D6" s="482" t="s">
        <v>494</v>
      </c>
      <c r="E6" s="482" t="s">
        <v>438</v>
      </c>
      <c r="F6" s="710" cm="1">
        <f t="array" ref="F6">IFERROR(_xlfn.SWITCH(tod, "AM", 'Input - Freeways'!AA6, "PM", 'Input - Freeways'!AB6), "")</f>
        <v>565</v>
      </c>
      <c r="G6" s="484" t="s">
        <v>441</v>
      </c>
      <c r="H6" s="484" t="s">
        <v>441</v>
      </c>
      <c r="I6" s="469"/>
      <c r="J6" s="469"/>
      <c r="K6" s="484"/>
      <c r="L6" s="484"/>
      <c r="M6" s="469"/>
      <c r="N6" s="469"/>
      <c r="O6" s="469"/>
      <c r="P6" s="469"/>
      <c r="Q6" s="469"/>
      <c r="R6" s="469"/>
      <c r="S6" s="469"/>
      <c r="T6" s="469"/>
      <c r="U6" s="469"/>
      <c r="V6" s="469"/>
      <c r="W6" s="469"/>
      <c r="X6" s="469"/>
      <c r="Y6" s="469"/>
      <c r="Z6" s="740"/>
      <c r="AA6" s="710">
        <f>IFERROR(_xlfn.XLOOKUP($AE6, '[3]AM - Balanced Volumes'!$D$7:$D$50,'[3]AM - Balanced Volumes'!$F$7:$F$50),"")</f>
        <v>320</v>
      </c>
      <c r="AB6" s="710">
        <f>IFERROR(_xlfn.XLOOKUP($AE6, '[3]PM - Balanced Volumes'!$D$7:$D$50,'[3]PM - Balanced Volumes'!$F$7:$F$50),"")</f>
        <v>565</v>
      </c>
      <c r="AC6" s="710"/>
      <c r="AD6" s="710"/>
      <c r="AE6" s="710" t="s">
        <v>502</v>
      </c>
    </row>
    <row r="7" spans="1:31" x14ac:dyDescent="0.25">
      <c r="A7" s="615" t="str">
        <f t="shared" si="1"/>
        <v/>
      </c>
      <c r="B7" s="489">
        <f t="shared" ref="B7:B120" si="2">B6+1</f>
        <v>3</v>
      </c>
      <c r="C7" s="482" t="s">
        <v>436</v>
      </c>
      <c r="D7" s="482" t="s">
        <v>495</v>
      </c>
      <c r="E7" s="482" t="s">
        <v>437</v>
      </c>
      <c r="F7" s="710" cm="1">
        <f t="array" ref="F7">IFERROR(_xlfn.SWITCH(tod, "AM", 'Input - Freeways'!AA7, "PM", 'Input - Freeways'!AB7), "")</f>
        <v>215</v>
      </c>
      <c r="G7" s="484" t="s">
        <v>442</v>
      </c>
      <c r="H7" s="484" t="s">
        <v>442</v>
      </c>
      <c r="I7" s="469"/>
      <c r="J7" s="469"/>
      <c r="K7" s="484"/>
      <c r="L7" s="484"/>
      <c r="M7" s="469"/>
      <c r="N7" s="469"/>
      <c r="O7" s="469"/>
      <c r="P7" s="469"/>
      <c r="Q7" s="469"/>
      <c r="R7" s="469"/>
      <c r="S7" s="469"/>
      <c r="T7" s="469"/>
      <c r="U7" s="469"/>
      <c r="V7" s="469"/>
      <c r="W7" s="469"/>
      <c r="X7" s="469"/>
      <c r="Y7" s="469"/>
      <c r="Z7" s="740"/>
      <c r="AA7" s="710">
        <f>IFERROR(_xlfn.XLOOKUP($AE7, '[3]AM - Balanced Volumes'!$D$7:$D$50,'[3]AM - Balanced Volumes'!$F$7:$F$50),"")</f>
        <v>175</v>
      </c>
      <c r="AB7" s="710">
        <f>IFERROR(_xlfn.XLOOKUP($AE7, '[3]PM - Balanced Volumes'!$D$7:$D$50,'[3]PM - Balanced Volumes'!$F$7:$F$50),"")</f>
        <v>215</v>
      </c>
      <c r="AC7" s="710"/>
      <c r="AD7" s="710"/>
      <c r="AE7" s="710" t="s">
        <v>503</v>
      </c>
    </row>
    <row r="8" spans="1:31" x14ac:dyDescent="0.25">
      <c r="A8" s="615" t="str">
        <f t="shared" si="1"/>
        <v>H</v>
      </c>
      <c r="B8" s="489">
        <f t="shared" si="2"/>
        <v>4</v>
      </c>
      <c r="C8" s="482"/>
      <c r="D8" s="482"/>
      <c r="E8" s="482"/>
      <c r="F8" s="710"/>
      <c r="G8" s="484"/>
      <c r="H8" s="484"/>
      <c r="I8" s="469"/>
      <c r="J8" s="469"/>
      <c r="K8" s="484"/>
      <c r="L8" s="484"/>
      <c r="M8" s="469"/>
      <c r="N8" s="469"/>
      <c r="O8" s="469"/>
      <c r="P8" s="469"/>
      <c r="Q8" s="469"/>
      <c r="R8" s="469"/>
      <c r="S8" s="469"/>
      <c r="T8" s="469"/>
      <c r="U8" s="469"/>
      <c r="V8" s="469"/>
      <c r="W8" s="469"/>
      <c r="X8" s="469"/>
      <c r="Y8" s="469"/>
      <c r="Z8" s="740"/>
      <c r="AA8" s="710"/>
      <c r="AB8" s="710"/>
      <c r="AC8" s="710"/>
      <c r="AD8" s="710"/>
      <c r="AE8" s="710"/>
    </row>
    <row r="9" spans="1:31" x14ac:dyDescent="0.25">
      <c r="A9" s="615" t="str">
        <f t="shared" si="1"/>
        <v>H</v>
      </c>
      <c r="B9" s="489">
        <f t="shared" si="2"/>
        <v>5</v>
      </c>
      <c r="C9" s="482"/>
      <c r="D9" s="482"/>
      <c r="E9" s="482"/>
      <c r="F9" s="710"/>
      <c r="G9" s="484"/>
      <c r="H9" s="484"/>
      <c r="I9" s="469"/>
      <c r="J9" s="469"/>
      <c r="K9" s="484"/>
      <c r="L9" s="484"/>
      <c r="M9" s="469"/>
      <c r="N9" s="469"/>
      <c r="O9" s="469"/>
      <c r="P9" s="469"/>
      <c r="Q9" s="469"/>
      <c r="R9" s="469"/>
      <c r="S9" s="469"/>
      <c r="T9" s="469"/>
      <c r="U9" s="469"/>
      <c r="V9" s="469"/>
      <c r="W9" s="469"/>
      <c r="X9" s="469"/>
      <c r="Y9" s="469"/>
      <c r="Z9" s="740"/>
      <c r="AA9" s="710"/>
      <c r="AB9" s="710"/>
      <c r="AC9" s="710"/>
      <c r="AD9" s="710"/>
      <c r="AE9" s="710"/>
    </row>
    <row r="10" spans="1:31" s="611" customFormat="1" x14ac:dyDescent="0.25">
      <c r="A10" s="615" t="str">
        <f>IF(C10="","H","")</f>
        <v>H</v>
      </c>
      <c r="B10" s="489">
        <f t="shared" si="2"/>
        <v>6</v>
      </c>
      <c r="C10" s="482"/>
      <c r="D10" s="482"/>
      <c r="E10" s="482"/>
      <c r="F10" s="710"/>
      <c r="G10" s="483"/>
      <c r="H10" s="483"/>
      <c r="I10" s="469"/>
      <c r="J10" s="469"/>
      <c r="K10" s="483"/>
      <c r="L10" s="483"/>
      <c r="M10" s="469"/>
      <c r="N10" s="469"/>
      <c r="O10" s="469"/>
      <c r="P10" s="469"/>
      <c r="Q10" s="469"/>
      <c r="R10" s="469"/>
      <c r="S10" s="469"/>
      <c r="T10" s="469"/>
      <c r="U10" s="469"/>
      <c r="V10" s="469"/>
      <c r="W10" s="469"/>
      <c r="X10" s="469"/>
      <c r="Y10" s="469"/>
      <c r="Z10" s="740"/>
      <c r="AA10" s="710"/>
      <c r="AB10" s="710"/>
      <c r="AC10" s="710"/>
      <c r="AD10" s="710"/>
      <c r="AE10" s="710"/>
    </row>
    <row r="11" spans="1:31" x14ac:dyDescent="0.25">
      <c r="A11" s="615" t="str">
        <f t="shared" ref="A11:A74" si="3">IF(C11="","H","")</f>
        <v>H</v>
      </c>
      <c r="B11" s="489">
        <f t="shared" si="2"/>
        <v>7</v>
      </c>
      <c r="C11" s="482"/>
      <c r="D11" s="482"/>
      <c r="E11" s="482"/>
      <c r="F11" s="710"/>
      <c r="G11" s="483"/>
      <c r="H11" s="483"/>
      <c r="I11" s="469"/>
      <c r="J11" s="469"/>
      <c r="K11" s="483"/>
      <c r="L11" s="483"/>
      <c r="M11" s="469"/>
      <c r="N11" s="469"/>
      <c r="O11" s="469"/>
      <c r="P11" s="469"/>
      <c r="Q11" s="469"/>
      <c r="R11" s="469"/>
      <c r="S11" s="469"/>
      <c r="T11" s="469"/>
      <c r="U11" s="469"/>
      <c r="V11" s="469"/>
      <c r="W11" s="469"/>
      <c r="X11" s="469"/>
      <c r="Y11" s="469"/>
      <c r="Z11" s="740"/>
      <c r="AA11" s="710"/>
      <c r="AB11" s="710"/>
      <c r="AC11" s="710"/>
      <c r="AD11" s="710"/>
      <c r="AE11" s="710"/>
    </row>
    <row r="12" spans="1:31" x14ac:dyDescent="0.25">
      <c r="A12" s="615" t="str">
        <f t="shared" si="3"/>
        <v>H</v>
      </c>
      <c r="B12" s="489">
        <f t="shared" si="2"/>
        <v>8</v>
      </c>
      <c r="C12" s="482"/>
      <c r="D12" s="482"/>
      <c r="E12" s="482"/>
      <c r="F12" s="710"/>
      <c r="G12" s="483"/>
      <c r="H12" s="483"/>
      <c r="I12" s="469"/>
      <c r="J12" s="469"/>
      <c r="K12" s="483"/>
      <c r="L12" s="483"/>
      <c r="M12" s="469"/>
      <c r="N12" s="469"/>
      <c r="O12" s="469"/>
      <c r="P12" s="469"/>
      <c r="Q12" s="469"/>
      <c r="R12" s="469"/>
      <c r="S12" s="469"/>
      <c r="T12" s="469"/>
      <c r="U12" s="469"/>
      <c r="V12" s="469"/>
      <c r="W12" s="469"/>
      <c r="X12" s="469"/>
      <c r="Y12" s="469"/>
      <c r="Z12" s="740"/>
      <c r="AA12" s="710"/>
      <c r="AB12" s="710"/>
      <c r="AC12" s="710"/>
      <c r="AD12" s="710"/>
      <c r="AE12" s="710"/>
    </row>
    <row r="13" spans="1:31" x14ac:dyDescent="0.25">
      <c r="A13" s="615" t="str">
        <f t="shared" si="3"/>
        <v>H</v>
      </c>
      <c r="B13" s="489">
        <f t="shared" si="2"/>
        <v>9</v>
      </c>
      <c r="C13" s="482"/>
      <c r="D13" s="482"/>
      <c r="E13" s="482"/>
      <c r="F13" s="710"/>
      <c r="G13" s="483"/>
      <c r="H13" s="483"/>
      <c r="I13" s="469"/>
      <c r="J13" s="469"/>
      <c r="K13" s="483"/>
      <c r="L13" s="483"/>
      <c r="M13" s="469"/>
      <c r="N13" s="469"/>
      <c r="O13" s="469"/>
      <c r="P13" s="469"/>
      <c r="Q13" s="469"/>
      <c r="R13" s="469"/>
      <c r="S13" s="469"/>
      <c r="T13" s="469"/>
      <c r="U13" s="469"/>
      <c r="V13" s="469"/>
      <c r="W13" s="469"/>
      <c r="X13" s="469"/>
      <c r="Y13" s="469"/>
      <c r="Z13" s="740"/>
      <c r="AA13" s="710"/>
      <c r="AB13" s="710"/>
      <c r="AC13" s="710"/>
      <c r="AD13" s="710"/>
      <c r="AE13" s="710"/>
    </row>
    <row r="14" spans="1:31" x14ac:dyDescent="0.25">
      <c r="A14" s="615" t="str">
        <f t="shared" si="3"/>
        <v>H</v>
      </c>
      <c r="B14" s="489">
        <f t="shared" si="2"/>
        <v>10</v>
      </c>
      <c r="C14" s="482"/>
      <c r="D14" s="482"/>
      <c r="E14" s="482"/>
      <c r="F14" s="710"/>
      <c r="G14" s="484"/>
      <c r="H14" s="484"/>
      <c r="I14" s="469"/>
      <c r="J14" s="469"/>
      <c r="K14" s="484"/>
      <c r="L14" s="484"/>
      <c r="M14" s="469"/>
      <c r="N14" s="469"/>
      <c r="O14" s="469"/>
      <c r="P14" s="469"/>
      <c r="Q14" s="469"/>
      <c r="R14" s="469"/>
      <c r="S14" s="469"/>
      <c r="T14" s="469"/>
      <c r="U14" s="469"/>
      <c r="V14" s="469"/>
      <c r="W14" s="469"/>
      <c r="X14" s="469"/>
      <c r="Y14" s="469"/>
      <c r="Z14" s="740"/>
      <c r="AA14" s="710"/>
      <c r="AB14" s="710"/>
      <c r="AC14" s="710"/>
      <c r="AD14" s="710"/>
      <c r="AE14" s="710"/>
    </row>
    <row r="15" spans="1:31" x14ac:dyDescent="0.25">
      <c r="A15" s="615" t="str">
        <f t="shared" si="3"/>
        <v>H</v>
      </c>
      <c r="B15" s="489">
        <f t="shared" si="2"/>
        <v>11</v>
      </c>
      <c r="C15" s="482"/>
      <c r="D15" s="482"/>
      <c r="E15" s="482"/>
      <c r="F15" s="710"/>
      <c r="G15" s="484"/>
      <c r="H15" s="484"/>
      <c r="I15" s="469"/>
      <c r="J15" s="469"/>
      <c r="K15" s="484"/>
      <c r="L15" s="484"/>
      <c r="M15" s="469"/>
      <c r="N15" s="469"/>
      <c r="O15" s="469"/>
      <c r="P15" s="469"/>
      <c r="Q15" s="469"/>
      <c r="R15" s="469"/>
      <c r="S15" s="469"/>
      <c r="T15" s="469"/>
      <c r="U15" s="469"/>
      <c r="V15" s="469"/>
      <c r="W15" s="469"/>
      <c r="X15" s="469"/>
      <c r="Y15" s="469"/>
      <c r="Z15" s="740"/>
      <c r="AA15" s="710"/>
      <c r="AB15" s="710"/>
      <c r="AC15" s="710"/>
      <c r="AD15" s="710"/>
      <c r="AE15" s="710"/>
    </row>
    <row r="16" spans="1:31" x14ac:dyDescent="0.25">
      <c r="A16" s="615" t="str">
        <f t="shared" si="3"/>
        <v>H</v>
      </c>
      <c r="B16" s="489">
        <f t="shared" si="2"/>
        <v>12</v>
      </c>
      <c r="C16" s="482"/>
      <c r="D16" s="482"/>
      <c r="E16" s="482"/>
      <c r="F16" s="710"/>
      <c r="G16" s="484"/>
      <c r="H16" s="484"/>
      <c r="I16" s="469"/>
      <c r="J16" s="469"/>
      <c r="K16" s="484"/>
      <c r="L16" s="484"/>
      <c r="M16" s="469"/>
      <c r="N16" s="469"/>
      <c r="O16" s="469"/>
      <c r="P16" s="469"/>
      <c r="Q16" s="469"/>
      <c r="R16" s="469"/>
      <c r="S16" s="469"/>
      <c r="T16" s="469"/>
      <c r="U16" s="469"/>
      <c r="V16" s="469"/>
      <c r="W16" s="469"/>
      <c r="X16" s="469"/>
      <c r="Y16" s="469"/>
      <c r="Z16" s="740"/>
      <c r="AA16" s="710"/>
      <c r="AB16" s="710"/>
      <c r="AC16" s="710"/>
      <c r="AD16" s="710"/>
      <c r="AE16" s="710"/>
    </row>
    <row r="17" spans="1:31" s="611" customFormat="1" x14ac:dyDescent="0.25">
      <c r="A17" s="615" t="str">
        <f t="shared" si="3"/>
        <v>H</v>
      </c>
      <c r="B17" s="489">
        <f t="shared" si="2"/>
        <v>13</v>
      </c>
      <c r="C17" s="482"/>
      <c r="D17" s="482"/>
      <c r="E17" s="482"/>
      <c r="F17" s="710"/>
      <c r="G17" s="484"/>
      <c r="H17" s="484"/>
      <c r="I17" s="469"/>
      <c r="J17" s="469"/>
      <c r="K17" s="484"/>
      <c r="L17" s="484"/>
      <c r="M17" s="469"/>
      <c r="N17" s="469"/>
      <c r="O17" s="469"/>
      <c r="P17" s="469"/>
      <c r="Q17" s="469"/>
      <c r="R17" s="469"/>
      <c r="S17" s="469"/>
      <c r="T17" s="469"/>
      <c r="U17" s="469"/>
      <c r="V17" s="469"/>
      <c r="W17" s="469"/>
      <c r="X17" s="469"/>
      <c r="Y17" s="469"/>
      <c r="Z17" s="740"/>
      <c r="AA17" s="710"/>
      <c r="AB17" s="710"/>
      <c r="AC17" s="710"/>
      <c r="AD17" s="710"/>
      <c r="AE17" s="710"/>
    </row>
    <row r="18" spans="1:31" x14ac:dyDescent="0.25">
      <c r="A18" s="615" t="str">
        <f t="shared" si="3"/>
        <v>H</v>
      </c>
      <c r="B18" s="489">
        <f t="shared" si="2"/>
        <v>14</v>
      </c>
      <c r="C18" s="482"/>
      <c r="D18" s="482"/>
      <c r="E18" s="482"/>
      <c r="F18" s="710"/>
      <c r="G18" s="484"/>
      <c r="H18" s="484"/>
      <c r="I18" s="469"/>
      <c r="J18" s="469"/>
      <c r="K18" s="484"/>
      <c r="L18" s="484"/>
      <c r="M18" s="469"/>
      <c r="N18" s="469"/>
      <c r="O18" s="469"/>
      <c r="P18" s="469"/>
      <c r="Q18" s="469"/>
      <c r="R18" s="469"/>
      <c r="S18" s="469"/>
      <c r="T18" s="469"/>
      <c r="U18" s="469"/>
      <c r="V18" s="469"/>
      <c r="W18" s="469"/>
      <c r="X18" s="469"/>
      <c r="Y18" s="469"/>
      <c r="Z18" s="740"/>
      <c r="AA18" s="710"/>
      <c r="AB18" s="710"/>
      <c r="AC18" s="710"/>
      <c r="AD18" s="710"/>
      <c r="AE18" s="710"/>
    </row>
    <row r="19" spans="1:31" x14ac:dyDescent="0.25">
      <c r="A19" s="615" t="str">
        <f t="shared" si="3"/>
        <v>H</v>
      </c>
      <c r="B19" s="489">
        <f t="shared" si="2"/>
        <v>15</v>
      </c>
      <c r="C19" s="482"/>
      <c r="D19" s="482"/>
      <c r="E19" s="482"/>
      <c r="F19" s="710"/>
      <c r="G19" s="484"/>
      <c r="H19" s="484"/>
      <c r="I19" s="469"/>
      <c r="J19" s="469"/>
      <c r="K19" s="484"/>
      <c r="L19" s="484"/>
      <c r="M19" s="469"/>
      <c r="N19" s="469"/>
      <c r="O19" s="469"/>
      <c r="P19" s="469"/>
      <c r="Q19" s="469"/>
      <c r="R19" s="469"/>
      <c r="S19" s="469"/>
      <c r="T19" s="469"/>
      <c r="U19" s="469"/>
      <c r="V19" s="469"/>
      <c r="W19" s="469"/>
      <c r="X19" s="469"/>
      <c r="Y19" s="469"/>
      <c r="Z19" s="740"/>
      <c r="AA19" s="710"/>
      <c r="AB19" s="710"/>
      <c r="AC19" s="710"/>
      <c r="AD19" s="710"/>
      <c r="AE19" s="710"/>
    </row>
    <row r="20" spans="1:31" x14ac:dyDescent="0.25">
      <c r="A20" s="615" t="str">
        <f t="shared" si="3"/>
        <v>H</v>
      </c>
      <c r="B20" s="489">
        <f t="shared" si="2"/>
        <v>16</v>
      </c>
      <c r="C20" s="482"/>
      <c r="D20" s="482"/>
      <c r="E20" s="482"/>
      <c r="F20" s="710"/>
      <c r="G20" s="484"/>
      <c r="H20" s="484"/>
      <c r="I20" s="469"/>
      <c r="J20" s="469"/>
      <c r="K20" s="484"/>
      <c r="L20" s="484"/>
      <c r="M20" s="469"/>
      <c r="N20" s="469"/>
      <c r="O20" s="469"/>
      <c r="P20" s="469"/>
      <c r="Q20" s="469"/>
      <c r="R20" s="469"/>
      <c r="S20" s="469"/>
      <c r="T20" s="469"/>
      <c r="U20" s="469"/>
      <c r="V20" s="469"/>
      <c r="W20" s="469"/>
      <c r="X20" s="469"/>
      <c r="Y20" s="469"/>
      <c r="Z20" s="740"/>
      <c r="AA20" s="710"/>
      <c r="AB20" s="710"/>
      <c r="AC20" s="710"/>
      <c r="AD20" s="710"/>
      <c r="AE20" s="710"/>
    </row>
    <row r="21" spans="1:31" x14ac:dyDescent="0.25">
      <c r="A21" s="615" t="str">
        <f t="shared" si="3"/>
        <v>H</v>
      </c>
      <c r="B21" s="489">
        <f t="shared" si="2"/>
        <v>17</v>
      </c>
      <c r="C21" s="482"/>
      <c r="D21" s="482"/>
      <c r="E21" s="482"/>
      <c r="F21" s="710"/>
      <c r="G21" s="484"/>
      <c r="H21" s="484"/>
      <c r="I21" s="469"/>
      <c r="J21" s="469"/>
      <c r="K21" s="484"/>
      <c r="L21" s="484"/>
      <c r="M21" s="469"/>
      <c r="N21" s="469"/>
      <c r="O21" s="469"/>
      <c r="P21" s="469"/>
      <c r="Q21" s="469"/>
      <c r="R21" s="469"/>
      <c r="S21" s="469"/>
      <c r="T21" s="469"/>
      <c r="U21" s="469"/>
      <c r="V21" s="469"/>
      <c r="W21" s="469"/>
      <c r="X21" s="469"/>
      <c r="Y21" s="469"/>
      <c r="Z21" s="740"/>
      <c r="AA21" s="710"/>
      <c r="AB21" s="710"/>
      <c r="AC21" s="710"/>
      <c r="AD21" s="710"/>
      <c r="AE21" s="710"/>
    </row>
    <row r="22" spans="1:31" x14ac:dyDescent="0.25">
      <c r="A22" s="615" t="str">
        <f t="shared" si="3"/>
        <v>H</v>
      </c>
      <c r="B22" s="489">
        <f t="shared" si="2"/>
        <v>18</v>
      </c>
      <c r="C22" s="482"/>
      <c r="D22" s="482"/>
      <c r="E22" s="482"/>
      <c r="F22" s="710"/>
      <c r="G22" s="484"/>
      <c r="H22" s="484"/>
      <c r="I22" s="469"/>
      <c r="J22" s="469"/>
      <c r="K22" s="484"/>
      <c r="L22" s="484"/>
      <c r="M22" s="469"/>
      <c r="N22" s="469"/>
      <c r="O22" s="469"/>
      <c r="P22" s="469"/>
      <c r="Q22" s="469"/>
      <c r="R22" s="469"/>
      <c r="S22" s="469"/>
      <c r="T22" s="469"/>
      <c r="U22" s="469"/>
      <c r="V22" s="469"/>
      <c r="W22" s="469"/>
      <c r="X22" s="469"/>
      <c r="Y22" s="469"/>
      <c r="Z22" s="740"/>
      <c r="AA22" s="710"/>
      <c r="AB22" s="710"/>
      <c r="AC22" s="710"/>
      <c r="AD22" s="710"/>
      <c r="AE22" s="710"/>
    </row>
    <row r="23" spans="1:31" x14ac:dyDescent="0.25">
      <c r="A23" s="615" t="str">
        <f t="shared" si="3"/>
        <v>H</v>
      </c>
      <c r="B23" s="489">
        <f t="shared" si="2"/>
        <v>19</v>
      </c>
      <c r="C23" s="482"/>
      <c r="D23" s="482"/>
      <c r="E23" s="482"/>
      <c r="F23" s="710"/>
      <c r="G23" s="484"/>
      <c r="H23" s="484"/>
      <c r="I23" s="469"/>
      <c r="J23" s="469"/>
      <c r="K23" s="484"/>
      <c r="L23" s="484"/>
      <c r="M23" s="469"/>
      <c r="N23" s="469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740"/>
      <c r="AA23" s="710"/>
      <c r="AB23" s="710"/>
      <c r="AC23" s="710"/>
      <c r="AD23" s="710"/>
      <c r="AE23" s="710"/>
    </row>
    <row r="24" spans="1:31" x14ac:dyDescent="0.25">
      <c r="A24" s="615" t="str">
        <f t="shared" si="3"/>
        <v>H</v>
      </c>
      <c r="B24" s="489">
        <f t="shared" si="2"/>
        <v>20</v>
      </c>
      <c r="C24" s="482"/>
      <c r="D24" s="482"/>
      <c r="E24" s="482"/>
      <c r="F24" s="710"/>
      <c r="G24" s="483"/>
      <c r="H24" s="483"/>
      <c r="I24" s="469"/>
      <c r="J24" s="469"/>
      <c r="K24" s="483"/>
      <c r="L24" s="483"/>
      <c r="M24" s="469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469"/>
      <c r="Z24" s="740"/>
      <c r="AA24" s="710"/>
      <c r="AB24" s="710"/>
      <c r="AC24" s="710"/>
      <c r="AD24" s="710"/>
      <c r="AE24" s="710"/>
    </row>
    <row r="25" spans="1:31" x14ac:dyDescent="0.25">
      <c r="A25" s="615" t="str">
        <f t="shared" si="3"/>
        <v>H</v>
      </c>
      <c r="B25" s="489">
        <f t="shared" si="2"/>
        <v>21</v>
      </c>
      <c r="C25" s="482"/>
      <c r="D25" s="482"/>
      <c r="E25" s="482"/>
      <c r="F25" s="710"/>
      <c r="G25" s="484"/>
      <c r="H25" s="484"/>
      <c r="I25" s="469"/>
      <c r="J25" s="469"/>
      <c r="K25" s="484"/>
      <c r="L25" s="484"/>
      <c r="M25" s="469"/>
      <c r="N25" s="469"/>
      <c r="O25" s="469"/>
      <c r="P25" s="469"/>
      <c r="Q25" s="469"/>
      <c r="R25" s="469"/>
      <c r="S25" s="469"/>
      <c r="T25" s="469"/>
      <c r="U25" s="469"/>
      <c r="V25" s="469"/>
      <c r="W25" s="469"/>
      <c r="X25" s="469"/>
      <c r="Y25" s="469"/>
      <c r="Z25" s="740"/>
      <c r="AA25" s="710"/>
      <c r="AB25" s="710"/>
      <c r="AC25" s="710"/>
      <c r="AD25" s="710"/>
      <c r="AE25" s="710"/>
    </row>
    <row r="26" spans="1:31" x14ac:dyDescent="0.25">
      <c r="A26" s="615" t="str">
        <f t="shared" si="3"/>
        <v>H</v>
      </c>
      <c r="B26" s="489">
        <f t="shared" si="2"/>
        <v>22</v>
      </c>
      <c r="C26" s="482"/>
      <c r="D26" s="482"/>
      <c r="E26" s="482"/>
      <c r="F26" s="710"/>
      <c r="G26" s="484"/>
      <c r="H26" s="484"/>
      <c r="I26" s="469"/>
      <c r="J26" s="469"/>
      <c r="K26" s="484"/>
      <c r="L26" s="484"/>
      <c r="M26" s="469"/>
      <c r="N26" s="469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740"/>
      <c r="AA26" s="710"/>
      <c r="AB26" s="710"/>
      <c r="AC26" s="710"/>
      <c r="AD26" s="710"/>
      <c r="AE26" s="710"/>
    </row>
    <row r="27" spans="1:31" x14ac:dyDescent="0.25">
      <c r="A27" s="615" t="str">
        <f t="shared" si="3"/>
        <v>H</v>
      </c>
      <c r="B27" s="489">
        <f t="shared" si="2"/>
        <v>23</v>
      </c>
      <c r="C27" s="482"/>
      <c r="D27" s="482"/>
      <c r="E27" s="482"/>
      <c r="F27" s="710"/>
      <c r="G27" s="483"/>
      <c r="H27" s="483"/>
      <c r="I27" s="469"/>
      <c r="J27" s="469"/>
      <c r="K27" s="483"/>
      <c r="L27" s="483"/>
      <c r="M27" s="469"/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740"/>
      <c r="AA27" s="710"/>
      <c r="AB27" s="710"/>
      <c r="AC27" s="710"/>
      <c r="AD27" s="710"/>
      <c r="AE27" s="710"/>
    </row>
    <row r="28" spans="1:31" x14ac:dyDescent="0.25">
      <c r="A28" s="615" t="str">
        <f t="shared" si="3"/>
        <v>H</v>
      </c>
      <c r="B28" s="489">
        <f t="shared" si="2"/>
        <v>24</v>
      </c>
      <c r="C28" s="482"/>
      <c r="D28" s="482"/>
      <c r="E28" s="482"/>
      <c r="F28" s="710"/>
      <c r="G28" s="484"/>
      <c r="H28" s="484"/>
      <c r="I28" s="469"/>
      <c r="J28" s="469"/>
      <c r="K28" s="484"/>
      <c r="L28" s="484"/>
      <c r="M28" s="469"/>
      <c r="N28" s="469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740"/>
      <c r="AA28" s="710"/>
      <c r="AB28" s="710"/>
      <c r="AC28" s="710"/>
      <c r="AD28" s="710"/>
      <c r="AE28" s="710"/>
    </row>
    <row r="29" spans="1:31" x14ac:dyDescent="0.25">
      <c r="A29" s="615" t="str">
        <f t="shared" si="3"/>
        <v>H</v>
      </c>
      <c r="B29" s="489">
        <f t="shared" si="2"/>
        <v>25</v>
      </c>
      <c r="C29" s="482"/>
      <c r="D29" s="482"/>
      <c r="E29" s="482"/>
      <c r="F29" s="710"/>
      <c r="G29" s="484"/>
      <c r="H29" s="484"/>
      <c r="I29" s="469"/>
      <c r="J29" s="469"/>
      <c r="K29" s="484"/>
      <c r="L29" s="484"/>
      <c r="M29" s="469"/>
      <c r="N29" s="469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740"/>
      <c r="AA29" s="710"/>
      <c r="AB29" s="710"/>
      <c r="AC29" s="710"/>
      <c r="AD29" s="710"/>
      <c r="AE29" s="710"/>
    </row>
    <row r="30" spans="1:31" x14ac:dyDescent="0.25">
      <c r="A30" s="615" t="str">
        <f t="shared" si="3"/>
        <v>H</v>
      </c>
      <c r="B30" s="489">
        <f t="shared" si="2"/>
        <v>26</v>
      </c>
      <c r="C30" s="482"/>
      <c r="D30" s="482"/>
      <c r="E30" s="482"/>
      <c r="F30" s="710"/>
      <c r="G30" s="484"/>
      <c r="H30" s="484"/>
      <c r="I30" s="469"/>
      <c r="J30" s="469"/>
      <c r="K30" s="484"/>
      <c r="L30" s="484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740"/>
      <c r="AA30" s="710"/>
      <c r="AB30" s="710"/>
      <c r="AC30" s="710"/>
      <c r="AD30" s="710"/>
      <c r="AE30" s="710"/>
    </row>
    <row r="31" spans="1:31" x14ac:dyDescent="0.25">
      <c r="A31" s="615" t="str">
        <f t="shared" si="3"/>
        <v>H</v>
      </c>
      <c r="B31" s="489">
        <f t="shared" si="2"/>
        <v>27</v>
      </c>
      <c r="C31" s="482"/>
      <c r="D31" s="482"/>
      <c r="E31" s="482"/>
      <c r="F31" s="710"/>
      <c r="G31" s="483"/>
      <c r="H31" s="483"/>
      <c r="I31" s="469"/>
      <c r="J31" s="469"/>
      <c r="K31" s="483"/>
      <c r="L31" s="483"/>
      <c r="M31" s="469"/>
      <c r="N31" s="469"/>
      <c r="O31" s="469"/>
      <c r="P31" s="469"/>
      <c r="Q31" s="469"/>
      <c r="R31" s="469"/>
      <c r="S31" s="469"/>
      <c r="T31" s="469"/>
      <c r="U31" s="469"/>
      <c r="V31" s="469"/>
      <c r="W31" s="469"/>
      <c r="X31" s="469"/>
      <c r="Y31" s="469"/>
      <c r="Z31" s="740"/>
      <c r="AA31" s="710"/>
      <c r="AB31" s="710"/>
      <c r="AC31" s="710"/>
      <c r="AD31" s="710"/>
      <c r="AE31" s="710"/>
    </row>
    <row r="32" spans="1:31" x14ac:dyDescent="0.25">
      <c r="A32" s="615" t="str">
        <f t="shared" si="3"/>
        <v>H</v>
      </c>
      <c r="B32" s="489">
        <f t="shared" si="2"/>
        <v>28</v>
      </c>
      <c r="C32" s="482"/>
      <c r="D32" s="482"/>
      <c r="E32" s="482"/>
      <c r="F32" s="710"/>
      <c r="G32" s="484"/>
      <c r="H32" s="484"/>
      <c r="I32" s="469"/>
      <c r="J32" s="469"/>
      <c r="K32" s="484"/>
      <c r="L32" s="484"/>
      <c r="M32" s="469"/>
      <c r="N32" s="469"/>
      <c r="O32" s="469"/>
      <c r="P32" s="469"/>
      <c r="Q32" s="469"/>
      <c r="R32" s="469"/>
      <c r="S32" s="469"/>
      <c r="T32" s="469"/>
      <c r="U32" s="469"/>
      <c r="V32" s="469"/>
      <c r="W32" s="469"/>
      <c r="X32" s="469"/>
      <c r="Y32" s="469"/>
      <c r="Z32" s="740"/>
      <c r="AA32" s="710"/>
      <c r="AB32" s="710"/>
      <c r="AC32" s="710"/>
      <c r="AD32" s="710"/>
      <c r="AE32" s="710"/>
    </row>
    <row r="33" spans="1:31" x14ac:dyDescent="0.25">
      <c r="A33" s="615" t="str">
        <f t="shared" si="3"/>
        <v>H</v>
      </c>
      <c r="B33" s="489">
        <f t="shared" si="2"/>
        <v>29</v>
      </c>
      <c r="C33" s="482"/>
      <c r="D33" s="482"/>
      <c r="E33" s="482"/>
      <c r="F33" s="710"/>
      <c r="G33" s="484"/>
      <c r="H33" s="484"/>
      <c r="I33" s="469"/>
      <c r="J33" s="469"/>
      <c r="K33" s="484"/>
      <c r="L33" s="484"/>
      <c r="M33" s="469"/>
      <c r="N33" s="469"/>
      <c r="O33" s="469"/>
      <c r="P33" s="469"/>
      <c r="Q33" s="469"/>
      <c r="R33" s="469"/>
      <c r="S33" s="469"/>
      <c r="T33" s="469"/>
      <c r="U33" s="469"/>
      <c r="V33" s="469"/>
      <c r="W33" s="469"/>
      <c r="X33" s="469"/>
      <c r="Y33" s="469"/>
      <c r="Z33" s="740"/>
      <c r="AA33" s="710"/>
      <c r="AB33" s="710"/>
      <c r="AC33" s="710"/>
      <c r="AD33" s="710"/>
      <c r="AE33" s="710"/>
    </row>
    <row r="34" spans="1:31" s="352" customFormat="1" x14ac:dyDescent="0.25">
      <c r="A34" s="615" t="str">
        <f t="shared" si="3"/>
        <v>H</v>
      </c>
      <c r="B34" s="489">
        <f t="shared" si="2"/>
        <v>30</v>
      </c>
      <c r="C34" s="482"/>
      <c r="D34" s="482"/>
      <c r="E34" s="482"/>
      <c r="F34" s="710"/>
      <c r="G34" s="484"/>
      <c r="H34" s="484"/>
      <c r="I34" s="469"/>
      <c r="J34" s="469"/>
      <c r="K34" s="484"/>
      <c r="L34" s="484"/>
      <c r="M34" s="469"/>
      <c r="N34" s="469"/>
      <c r="O34" s="469"/>
      <c r="P34" s="469"/>
      <c r="Q34" s="469"/>
      <c r="R34" s="469"/>
      <c r="S34" s="469"/>
      <c r="T34" s="469"/>
      <c r="U34" s="469"/>
      <c r="V34" s="469"/>
      <c r="W34" s="469"/>
      <c r="X34" s="469"/>
      <c r="Y34" s="469"/>
      <c r="Z34" s="740"/>
      <c r="AA34" s="710"/>
      <c r="AB34" s="710"/>
      <c r="AC34" s="710"/>
      <c r="AD34" s="710"/>
      <c r="AE34" s="710"/>
    </row>
    <row r="35" spans="1:31" s="352" customFormat="1" x14ac:dyDescent="0.25">
      <c r="A35" s="615" t="str">
        <f t="shared" si="3"/>
        <v>H</v>
      </c>
      <c r="B35" s="489">
        <f t="shared" si="2"/>
        <v>31</v>
      </c>
      <c r="C35" s="482"/>
      <c r="D35" s="482"/>
      <c r="E35" s="482"/>
      <c r="F35" s="710"/>
      <c r="G35" s="484"/>
      <c r="H35" s="484"/>
      <c r="I35" s="469"/>
      <c r="J35" s="469"/>
      <c r="K35" s="484"/>
      <c r="L35" s="484"/>
      <c r="M35" s="469"/>
      <c r="N35" s="469"/>
      <c r="O35" s="469"/>
      <c r="P35" s="469"/>
      <c r="Q35" s="469"/>
      <c r="R35" s="469"/>
      <c r="S35" s="469"/>
      <c r="T35" s="469"/>
      <c r="U35" s="469"/>
      <c r="V35" s="469"/>
      <c r="W35" s="469"/>
      <c r="X35" s="469"/>
      <c r="Y35" s="469"/>
      <c r="Z35" s="740"/>
      <c r="AA35" s="710"/>
      <c r="AB35" s="710"/>
      <c r="AC35" s="710"/>
      <c r="AD35" s="710"/>
      <c r="AE35" s="710"/>
    </row>
    <row r="36" spans="1:31" s="352" customFormat="1" x14ac:dyDescent="0.25">
      <c r="A36" s="615" t="str">
        <f t="shared" si="3"/>
        <v>H</v>
      </c>
      <c r="B36" s="489">
        <f t="shared" si="2"/>
        <v>32</v>
      </c>
      <c r="C36" s="482"/>
      <c r="D36" s="482"/>
      <c r="E36" s="482"/>
      <c r="F36" s="710"/>
      <c r="G36" s="484"/>
      <c r="H36" s="484"/>
      <c r="I36" s="469"/>
      <c r="J36" s="469"/>
      <c r="K36" s="484"/>
      <c r="L36" s="484"/>
      <c r="M36" s="469"/>
      <c r="N36" s="469"/>
      <c r="O36" s="469"/>
      <c r="P36" s="469"/>
      <c r="Q36" s="469"/>
      <c r="R36" s="469"/>
      <c r="S36" s="469"/>
      <c r="T36" s="469"/>
      <c r="U36" s="469"/>
      <c r="V36" s="469"/>
      <c r="W36" s="469"/>
      <c r="X36" s="469"/>
      <c r="Y36" s="469"/>
      <c r="Z36" s="740"/>
      <c r="AA36" s="710"/>
      <c r="AB36" s="710"/>
      <c r="AC36" s="710"/>
      <c r="AD36" s="710"/>
      <c r="AE36" s="710"/>
    </row>
    <row r="37" spans="1:31" s="352" customFormat="1" x14ac:dyDescent="0.25">
      <c r="A37" s="615" t="str">
        <f t="shared" si="3"/>
        <v>H</v>
      </c>
      <c r="B37" s="489">
        <f t="shared" si="2"/>
        <v>33</v>
      </c>
      <c r="C37" s="482"/>
      <c r="D37" s="482"/>
      <c r="E37" s="482"/>
      <c r="F37" s="710"/>
      <c r="G37" s="484"/>
      <c r="H37" s="484"/>
      <c r="I37" s="469"/>
      <c r="J37" s="469"/>
      <c r="K37" s="484"/>
      <c r="L37" s="484"/>
      <c r="M37" s="469"/>
      <c r="N37" s="469"/>
      <c r="O37" s="469"/>
      <c r="P37" s="469"/>
      <c r="Q37" s="469"/>
      <c r="R37" s="469"/>
      <c r="S37" s="469"/>
      <c r="T37" s="469"/>
      <c r="U37" s="469"/>
      <c r="V37" s="469"/>
      <c r="W37" s="469"/>
      <c r="X37" s="469"/>
      <c r="Y37" s="469"/>
      <c r="Z37" s="740"/>
      <c r="AA37" s="710"/>
      <c r="AB37" s="710"/>
      <c r="AC37" s="710"/>
      <c r="AD37" s="710"/>
      <c r="AE37" s="710"/>
    </row>
    <row r="38" spans="1:31" s="352" customFormat="1" x14ac:dyDescent="0.25">
      <c r="A38" s="615" t="str">
        <f t="shared" si="3"/>
        <v>H</v>
      </c>
      <c r="B38" s="489">
        <f t="shared" si="2"/>
        <v>34</v>
      </c>
      <c r="C38" s="482"/>
      <c r="D38" s="482"/>
      <c r="E38" s="482"/>
      <c r="F38" s="710"/>
      <c r="G38" s="484"/>
      <c r="H38" s="484"/>
      <c r="I38" s="469"/>
      <c r="J38" s="469"/>
      <c r="K38" s="484"/>
      <c r="L38" s="484"/>
      <c r="M38" s="469"/>
      <c r="N38" s="469"/>
      <c r="O38" s="469"/>
      <c r="P38" s="469"/>
      <c r="Q38" s="469"/>
      <c r="R38" s="469"/>
      <c r="S38" s="469"/>
      <c r="T38" s="469"/>
      <c r="U38" s="469"/>
      <c r="V38" s="469"/>
      <c r="W38" s="469"/>
      <c r="X38" s="469"/>
      <c r="Y38" s="469"/>
      <c r="Z38" s="740"/>
      <c r="AA38" s="710"/>
      <c r="AB38" s="710"/>
      <c r="AC38" s="710"/>
      <c r="AD38" s="710"/>
      <c r="AE38" s="710"/>
    </row>
    <row r="39" spans="1:31" s="352" customFormat="1" x14ac:dyDescent="0.25">
      <c r="A39" s="615" t="str">
        <f t="shared" si="3"/>
        <v>H</v>
      </c>
      <c r="B39" s="489">
        <f t="shared" si="2"/>
        <v>35</v>
      </c>
      <c r="C39" s="482"/>
      <c r="D39" s="482"/>
      <c r="E39" s="482"/>
      <c r="F39" s="710"/>
      <c r="G39" s="484"/>
      <c r="H39" s="484"/>
      <c r="I39" s="469"/>
      <c r="J39" s="469"/>
      <c r="K39" s="484"/>
      <c r="L39" s="484"/>
      <c r="M39" s="469"/>
      <c r="N39" s="469"/>
      <c r="O39" s="469"/>
      <c r="P39" s="469"/>
      <c r="Q39" s="469"/>
      <c r="R39" s="469"/>
      <c r="S39" s="469"/>
      <c r="T39" s="469"/>
      <c r="U39" s="469"/>
      <c r="V39" s="469"/>
      <c r="W39" s="469"/>
      <c r="X39" s="469"/>
      <c r="Y39" s="469"/>
      <c r="Z39" s="740"/>
      <c r="AA39" s="710"/>
      <c r="AB39" s="710"/>
      <c r="AC39" s="710"/>
      <c r="AD39" s="710"/>
      <c r="AE39" s="710"/>
    </row>
    <row r="40" spans="1:31" s="352" customFormat="1" x14ac:dyDescent="0.25">
      <c r="A40" s="615" t="str">
        <f t="shared" si="3"/>
        <v>H</v>
      </c>
      <c r="B40" s="489">
        <f t="shared" si="2"/>
        <v>36</v>
      </c>
      <c r="C40" s="482"/>
      <c r="D40" s="469"/>
      <c r="E40" s="482"/>
      <c r="F40" s="710"/>
      <c r="G40" s="484"/>
      <c r="H40" s="447"/>
      <c r="I40" s="469"/>
      <c r="J40" s="469"/>
      <c r="K40" s="484"/>
      <c r="L40" s="484"/>
      <c r="M40" s="469"/>
      <c r="N40" s="469"/>
      <c r="O40" s="469"/>
      <c r="P40" s="469"/>
      <c r="Q40" s="469"/>
      <c r="R40" s="469"/>
      <c r="S40" s="469"/>
      <c r="T40" s="469"/>
      <c r="U40" s="469"/>
      <c r="V40" s="469"/>
      <c r="W40" s="469"/>
      <c r="X40" s="469"/>
      <c r="Y40" s="469"/>
      <c r="Z40" s="740"/>
      <c r="AA40" s="710"/>
      <c r="AB40" s="710"/>
      <c r="AC40" s="710"/>
      <c r="AD40" s="710"/>
      <c r="AE40" s="738"/>
    </row>
    <row r="41" spans="1:31" s="352" customFormat="1" x14ac:dyDescent="0.25">
      <c r="A41" s="615" t="str">
        <f t="shared" si="3"/>
        <v>H</v>
      </c>
      <c r="B41" s="489">
        <f t="shared" si="2"/>
        <v>37</v>
      </c>
      <c r="C41" s="482"/>
      <c r="D41" s="482"/>
      <c r="E41" s="482"/>
      <c r="F41" s="710"/>
      <c r="G41" s="484"/>
      <c r="H41" s="447"/>
      <c r="I41" s="469"/>
      <c r="J41" s="469"/>
      <c r="K41" s="469"/>
      <c r="L41" s="484"/>
      <c r="M41" s="469"/>
      <c r="N41" s="469"/>
      <c r="O41" s="469"/>
      <c r="P41" s="469"/>
      <c r="Q41" s="469"/>
      <c r="R41" s="469"/>
      <c r="S41" s="469"/>
      <c r="T41" s="469"/>
      <c r="U41" s="469"/>
      <c r="V41" s="469"/>
      <c r="W41" s="469"/>
      <c r="X41" s="469"/>
      <c r="Y41" s="469"/>
      <c r="Z41" s="740"/>
      <c r="AA41" s="710"/>
      <c r="AB41" s="710"/>
      <c r="AC41" s="710"/>
      <c r="AD41" s="710"/>
      <c r="AE41" s="738"/>
    </row>
    <row r="42" spans="1:31" s="352" customFormat="1" x14ac:dyDescent="0.25">
      <c r="A42" s="615" t="str">
        <f t="shared" si="3"/>
        <v>H</v>
      </c>
      <c r="B42" s="489">
        <f t="shared" si="2"/>
        <v>38</v>
      </c>
      <c r="C42" s="482"/>
      <c r="D42" s="482"/>
      <c r="E42" s="482"/>
      <c r="F42" s="710"/>
      <c r="G42" s="484"/>
      <c r="H42" s="447"/>
      <c r="I42" s="469"/>
      <c r="J42" s="469"/>
      <c r="K42" s="469"/>
      <c r="L42" s="484"/>
      <c r="M42" s="469"/>
      <c r="N42" s="469"/>
      <c r="O42" s="469"/>
      <c r="P42" s="469"/>
      <c r="Q42" s="469"/>
      <c r="R42" s="469"/>
      <c r="S42" s="469"/>
      <c r="T42" s="469"/>
      <c r="U42" s="469"/>
      <c r="V42" s="469"/>
      <c r="W42" s="469"/>
      <c r="X42" s="469"/>
      <c r="Y42" s="469"/>
      <c r="Z42" s="740"/>
      <c r="AA42" s="710"/>
      <c r="AB42" s="710"/>
      <c r="AC42" s="710"/>
      <c r="AD42" s="710"/>
      <c r="AE42" s="738"/>
    </row>
    <row r="43" spans="1:31" s="352" customFormat="1" x14ac:dyDescent="0.25">
      <c r="A43" s="615" t="str">
        <f t="shared" si="3"/>
        <v>H</v>
      </c>
      <c r="B43" s="489">
        <f t="shared" si="2"/>
        <v>39</v>
      </c>
      <c r="C43" s="482"/>
      <c r="D43" s="482"/>
      <c r="E43" s="482"/>
      <c r="F43" s="710"/>
      <c r="G43" s="484"/>
      <c r="H43" s="447"/>
      <c r="I43" s="469"/>
      <c r="J43" s="469"/>
      <c r="K43" s="469"/>
      <c r="L43" s="484"/>
      <c r="M43" s="469"/>
      <c r="N43" s="469"/>
      <c r="O43" s="469"/>
      <c r="P43" s="469"/>
      <c r="Q43" s="469"/>
      <c r="R43" s="469"/>
      <c r="S43" s="469"/>
      <c r="T43" s="469"/>
      <c r="U43" s="469"/>
      <c r="V43" s="469"/>
      <c r="W43" s="469"/>
      <c r="X43" s="469"/>
      <c r="Y43" s="469"/>
      <c r="Z43" s="740"/>
      <c r="AA43" s="710"/>
      <c r="AB43" s="710"/>
      <c r="AC43" s="710"/>
      <c r="AD43" s="710"/>
      <c r="AE43" s="738"/>
    </row>
    <row r="44" spans="1:31" s="352" customFormat="1" x14ac:dyDescent="0.25">
      <c r="A44" s="615" t="str">
        <f t="shared" si="3"/>
        <v>H</v>
      </c>
      <c r="B44" s="489">
        <f t="shared" si="2"/>
        <v>40</v>
      </c>
      <c r="C44" s="482"/>
      <c r="D44" s="482"/>
      <c r="E44" s="482"/>
      <c r="F44" s="710"/>
      <c r="G44" s="484"/>
      <c r="H44" s="447"/>
      <c r="I44" s="469"/>
      <c r="J44" s="469"/>
      <c r="K44" s="469"/>
      <c r="L44" s="484"/>
      <c r="M44" s="469"/>
      <c r="N44" s="469"/>
      <c r="O44" s="469"/>
      <c r="P44" s="469"/>
      <c r="Q44" s="469"/>
      <c r="R44" s="469"/>
      <c r="S44" s="469"/>
      <c r="T44" s="469"/>
      <c r="U44" s="469"/>
      <c r="V44" s="469"/>
      <c r="W44" s="469"/>
      <c r="X44" s="469"/>
      <c r="Y44" s="469"/>
      <c r="Z44" s="740"/>
      <c r="AA44" s="710"/>
      <c r="AB44" s="710"/>
      <c r="AC44" s="710"/>
      <c r="AD44" s="710"/>
      <c r="AE44" s="738"/>
    </row>
    <row r="45" spans="1:31" s="352" customFormat="1" x14ac:dyDescent="0.25">
      <c r="A45" s="615" t="str">
        <f t="shared" si="3"/>
        <v>H</v>
      </c>
      <c r="B45" s="489">
        <f t="shared" si="2"/>
        <v>41</v>
      </c>
      <c r="C45" s="482"/>
      <c r="D45" s="482"/>
      <c r="E45" s="482"/>
      <c r="F45" s="710"/>
      <c r="G45" s="484"/>
      <c r="H45" s="447"/>
      <c r="I45" s="469"/>
      <c r="J45" s="469"/>
      <c r="K45" s="469"/>
      <c r="L45" s="484"/>
      <c r="M45" s="469"/>
      <c r="N45" s="469"/>
      <c r="O45" s="469"/>
      <c r="P45" s="469"/>
      <c r="Q45" s="469"/>
      <c r="R45" s="469"/>
      <c r="S45" s="469"/>
      <c r="T45" s="469"/>
      <c r="U45" s="469"/>
      <c r="V45" s="469"/>
      <c r="W45" s="469"/>
      <c r="X45" s="469"/>
      <c r="Y45" s="469"/>
      <c r="Z45" s="740"/>
      <c r="AA45" s="710"/>
      <c r="AB45" s="710"/>
      <c r="AC45" s="710"/>
      <c r="AD45" s="710"/>
      <c r="AE45" s="738"/>
    </row>
    <row r="46" spans="1:31" s="352" customFormat="1" x14ac:dyDescent="0.25">
      <c r="A46" s="615" t="str">
        <f t="shared" si="3"/>
        <v>H</v>
      </c>
      <c r="B46" s="489">
        <f t="shared" si="2"/>
        <v>42</v>
      </c>
      <c r="C46" s="482"/>
      <c r="D46" s="482"/>
      <c r="E46" s="482"/>
      <c r="F46" s="710"/>
      <c r="G46" s="484"/>
      <c r="H46" s="447"/>
      <c r="I46" s="469"/>
      <c r="J46" s="469"/>
      <c r="K46" s="469"/>
      <c r="L46" s="484"/>
      <c r="M46" s="469"/>
      <c r="N46" s="469"/>
      <c r="O46" s="469"/>
      <c r="P46" s="469"/>
      <c r="Q46" s="469"/>
      <c r="R46" s="469"/>
      <c r="S46" s="469"/>
      <c r="T46" s="469"/>
      <c r="U46" s="469"/>
      <c r="V46" s="469"/>
      <c r="W46" s="469"/>
      <c r="X46" s="469"/>
      <c r="Y46" s="469"/>
      <c r="Z46" s="740"/>
      <c r="AA46" s="710"/>
      <c r="AB46" s="710"/>
      <c r="AC46" s="710"/>
      <c r="AD46" s="710"/>
      <c r="AE46" s="738"/>
    </row>
    <row r="47" spans="1:31" s="352" customFormat="1" x14ac:dyDescent="0.25">
      <c r="A47" s="615" t="str">
        <f t="shared" si="3"/>
        <v>H</v>
      </c>
      <c r="B47" s="489">
        <f t="shared" si="2"/>
        <v>43</v>
      </c>
      <c r="C47" s="482"/>
      <c r="D47" s="482"/>
      <c r="E47" s="482"/>
      <c r="F47" s="710"/>
      <c r="G47" s="484"/>
      <c r="H47" s="447"/>
      <c r="I47" s="469"/>
      <c r="J47" s="469"/>
      <c r="K47" s="469"/>
      <c r="L47" s="484"/>
      <c r="M47" s="469"/>
      <c r="N47" s="469"/>
      <c r="O47" s="469"/>
      <c r="P47" s="469"/>
      <c r="Q47" s="469"/>
      <c r="R47" s="469"/>
      <c r="S47" s="469"/>
      <c r="T47" s="469"/>
      <c r="U47" s="469"/>
      <c r="V47" s="469"/>
      <c r="W47" s="469"/>
      <c r="X47" s="469"/>
      <c r="Y47" s="469"/>
      <c r="Z47" s="740"/>
      <c r="AA47" s="710"/>
      <c r="AB47" s="710"/>
      <c r="AC47" s="710"/>
      <c r="AD47" s="710"/>
      <c r="AE47" s="738"/>
    </row>
    <row r="48" spans="1:31" s="352" customFormat="1" x14ac:dyDescent="0.25">
      <c r="A48" s="615" t="str">
        <f t="shared" si="3"/>
        <v>H</v>
      </c>
      <c r="B48" s="489">
        <f t="shared" si="2"/>
        <v>44</v>
      </c>
      <c r="C48" s="482"/>
      <c r="D48" s="482"/>
      <c r="E48" s="482"/>
      <c r="F48" s="710"/>
      <c r="G48" s="484"/>
      <c r="H48" s="447"/>
      <c r="I48" s="469"/>
      <c r="J48" s="469"/>
      <c r="K48" s="469"/>
      <c r="L48" s="484"/>
      <c r="M48" s="469"/>
      <c r="N48" s="469"/>
      <c r="O48" s="469"/>
      <c r="P48" s="469"/>
      <c r="Q48" s="469"/>
      <c r="R48" s="469"/>
      <c r="S48" s="469"/>
      <c r="T48" s="469"/>
      <c r="U48" s="469"/>
      <c r="V48" s="469"/>
      <c r="W48" s="469"/>
      <c r="X48" s="469"/>
      <c r="Y48" s="469"/>
      <c r="Z48" s="740"/>
      <c r="AA48" s="710"/>
      <c r="AB48" s="710"/>
      <c r="AC48" s="710"/>
      <c r="AD48" s="710"/>
      <c r="AE48" s="738"/>
    </row>
    <row r="49" spans="1:31" s="352" customFormat="1" x14ac:dyDescent="0.25">
      <c r="A49" s="615" t="str">
        <f t="shared" si="3"/>
        <v>H</v>
      </c>
      <c r="B49" s="489">
        <f t="shared" si="2"/>
        <v>45</v>
      </c>
      <c r="C49" s="482"/>
      <c r="D49" s="482"/>
      <c r="E49" s="482"/>
      <c r="F49" s="710"/>
      <c r="G49" s="484"/>
      <c r="H49" s="447"/>
      <c r="I49" s="469"/>
      <c r="J49" s="469"/>
      <c r="K49" s="469"/>
      <c r="L49" s="484"/>
      <c r="M49" s="469"/>
      <c r="N49" s="469"/>
      <c r="O49" s="469"/>
      <c r="P49" s="469"/>
      <c r="Q49" s="469"/>
      <c r="R49" s="469"/>
      <c r="S49" s="469"/>
      <c r="T49" s="469"/>
      <c r="U49" s="469"/>
      <c r="V49" s="469"/>
      <c r="W49" s="469"/>
      <c r="X49" s="469"/>
      <c r="Y49" s="469"/>
      <c r="Z49" s="740"/>
      <c r="AA49" s="710"/>
      <c r="AB49" s="710"/>
      <c r="AC49" s="710"/>
      <c r="AD49" s="710"/>
      <c r="AE49" s="738"/>
    </row>
    <row r="50" spans="1:31" s="352" customFormat="1" x14ac:dyDescent="0.25">
      <c r="A50" s="615" t="str">
        <f t="shared" si="3"/>
        <v>H</v>
      </c>
      <c r="B50" s="489">
        <f t="shared" si="2"/>
        <v>46</v>
      </c>
      <c r="C50" s="482"/>
      <c r="D50" s="482"/>
      <c r="E50" s="482"/>
      <c r="F50" s="710"/>
      <c r="G50" s="484"/>
      <c r="H50" s="447"/>
      <c r="I50" s="469"/>
      <c r="J50" s="469"/>
      <c r="K50" s="469"/>
      <c r="L50" s="484"/>
      <c r="M50" s="469"/>
      <c r="N50" s="469"/>
      <c r="O50" s="469"/>
      <c r="P50" s="469"/>
      <c r="Q50" s="469"/>
      <c r="R50" s="469"/>
      <c r="S50" s="469"/>
      <c r="T50" s="469"/>
      <c r="U50" s="469"/>
      <c r="V50" s="469"/>
      <c r="W50" s="469"/>
      <c r="X50" s="469"/>
      <c r="Y50" s="469"/>
      <c r="Z50" s="740"/>
      <c r="AA50" s="710"/>
      <c r="AB50" s="710"/>
      <c r="AC50" s="710"/>
      <c r="AD50" s="710"/>
      <c r="AE50" s="738"/>
    </row>
    <row r="51" spans="1:31" s="352" customFormat="1" x14ac:dyDescent="0.25">
      <c r="A51" s="615" t="str">
        <f t="shared" si="3"/>
        <v>H</v>
      </c>
      <c r="B51" s="489">
        <f t="shared" si="2"/>
        <v>47</v>
      </c>
      <c r="C51" s="482"/>
      <c r="D51" s="482"/>
      <c r="E51" s="482"/>
      <c r="F51" s="710"/>
      <c r="G51" s="484"/>
      <c r="H51" s="447"/>
      <c r="I51" s="469"/>
      <c r="J51" s="469"/>
      <c r="K51" s="469"/>
      <c r="L51" s="484"/>
      <c r="M51" s="469"/>
      <c r="N51" s="469"/>
      <c r="O51" s="469"/>
      <c r="P51" s="469"/>
      <c r="Q51" s="469"/>
      <c r="R51" s="469"/>
      <c r="S51" s="469"/>
      <c r="T51" s="469"/>
      <c r="U51" s="469"/>
      <c r="V51" s="469"/>
      <c r="W51" s="469"/>
      <c r="X51" s="469"/>
      <c r="Y51" s="469"/>
      <c r="Z51" s="740"/>
      <c r="AA51" s="710"/>
      <c r="AB51" s="710"/>
      <c r="AC51" s="710"/>
      <c r="AD51" s="710"/>
      <c r="AE51" s="738"/>
    </row>
    <row r="52" spans="1:31" s="352" customFormat="1" x14ac:dyDescent="0.25">
      <c r="A52" s="615" t="str">
        <f t="shared" si="3"/>
        <v>H</v>
      </c>
      <c r="B52" s="489">
        <f t="shared" si="2"/>
        <v>48</v>
      </c>
      <c r="C52" s="482"/>
      <c r="D52" s="482"/>
      <c r="E52" s="482"/>
      <c r="F52" s="710"/>
      <c r="G52" s="484"/>
      <c r="H52" s="447"/>
      <c r="I52" s="469"/>
      <c r="J52" s="469"/>
      <c r="K52" s="469"/>
      <c r="L52" s="484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69"/>
      <c r="X52" s="469"/>
      <c r="Y52" s="469"/>
      <c r="Z52" s="740"/>
      <c r="AA52" s="710"/>
      <c r="AB52" s="710"/>
      <c r="AC52" s="710"/>
      <c r="AD52" s="710"/>
      <c r="AE52" s="738"/>
    </row>
    <row r="53" spans="1:31" s="352" customFormat="1" x14ac:dyDescent="0.25">
      <c r="A53" s="615" t="str">
        <f t="shared" si="3"/>
        <v>H</v>
      </c>
      <c r="B53" s="489">
        <f t="shared" si="2"/>
        <v>49</v>
      </c>
      <c r="C53" s="482"/>
      <c r="D53" s="482"/>
      <c r="E53" s="482"/>
      <c r="F53" s="710"/>
      <c r="G53" s="484"/>
      <c r="H53" s="447"/>
      <c r="I53" s="469"/>
      <c r="J53" s="469"/>
      <c r="K53" s="469"/>
      <c r="L53" s="484"/>
      <c r="M53" s="469"/>
      <c r="N53" s="469"/>
      <c r="O53" s="469"/>
      <c r="P53" s="469"/>
      <c r="Q53" s="469"/>
      <c r="R53" s="469"/>
      <c r="S53" s="469"/>
      <c r="T53" s="469"/>
      <c r="U53" s="469"/>
      <c r="V53" s="469"/>
      <c r="W53" s="469"/>
      <c r="X53" s="469"/>
      <c r="Y53" s="469"/>
      <c r="Z53" s="740"/>
      <c r="AA53" s="710"/>
      <c r="AB53" s="710"/>
      <c r="AC53" s="710"/>
      <c r="AD53" s="710"/>
      <c r="AE53" s="738"/>
    </row>
    <row r="54" spans="1:31" s="352" customFormat="1" x14ac:dyDescent="0.25">
      <c r="A54" s="615" t="str">
        <f t="shared" si="3"/>
        <v>H</v>
      </c>
      <c r="B54" s="489">
        <f t="shared" si="2"/>
        <v>50</v>
      </c>
      <c r="C54" s="482"/>
      <c r="D54" s="482"/>
      <c r="E54" s="482"/>
      <c r="F54" s="710"/>
      <c r="G54" s="484"/>
      <c r="H54" s="447"/>
      <c r="I54" s="469"/>
      <c r="J54" s="469"/>
      <c r="K54" s="469"/>
      <c r="L54" s="484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69"/>
      <c r="X54" s="469"/>
      <c r="Y54" s="469"/>
      <c r="Z54" s="740"/>
      <c r="AA54" s="710"/>
      <c r="AB54" s="710"/>
      <c r="AC54" s="710"/>
      <c r="AD54" s="710"/>
      <c r="AE54" s="738"/>
    </row>
    <row r="55" spans="1:31" s="352" customFormat="1" x14ac:dyDescent="0.25">
      <c r="A55" s="615" t="str">
        <f t="shared" si="3"/>
        <v>H</v>
      </c>
      <c r="B55" s="489">
        <f t="shared" si="2"/>
        <v>51</v>
      </c>
      <c r="C55" s="482"/>
      <c r="D55" s="482"/>
      <c r="E55" s="482"/>
      <c r="F55" s="710"/>
      <c r="G55" s="484"/>
      <c r="H55" s="447"/>
      <c r="I55" s="469"/>
      <c r="J55" s="469"/>
      <c r="K55" s="469"/>
      <c r="L55" s="484"/>
      <c r="M55" s="469"/>
      <c r="N55" s="469"/>
      <c r="O55" s="469"/>
      <c r="P55" s="469"/>
      <c r="Q55" s="469"/>
      <c r="R55" s="469"/>
      <c r="S55" s="469"/>
      <c r="T55" s="469"/>
      <c r="U55" s="469"/>
      <c r="V55" s="469"/>
      <c r="W55" s="469"/>
      <c r="X55" s="469"/>
      <c r="Y55" s="469"/>
      <c r="Z55" s="740"/>
      <c r="AA55" s="710"/>
      <c r="AB55" s="710"/>
      <c r="AC55" s="710"/>
      <c r="AD55" s="710"/>
      <c r="AE55" s="738"/>
    </row>
    <row r="56" spans="1:31" s="352" customFormat="1" x14ac:dyDescent="0.25">
      <c r="A56" s="615" t="str">
        <f t="shared" si="3"/>
        <v>H</v>
      </c>
      <c r="B56" s="489">
        <f t="shared" si="2"/>
        <v>52</v>
      </c>
      <c r="C56" s="482"/>
      <c r="D56" s="482"/>
      <c r="E56" s="482"/>
      <c r="F56" s="710"/>
      <c r="G56" s="484"/>
      <c r="H56" s="447"/>
      <c r="I56" s="469"/>
      <c r="J56" s="469"/>
      <c r="K56" s="469"/>
      <c r="L56" s="484"/>
      <c r="M56" s="469"/>
      <c r="N56" s="469"/>
      <c r="O56" s="469"/>
      <c r="P56" s="469"/>
      <c r="Q56" s="469"/>
      <c r="R56" s="469"/>
      <c r="S56" s="469"/>
      <c r="T56" s="469"/>
      <c r="U56" s="469"/>
      <c r="V56" s="469"/>
      <c r="W56" s="469"/>
      <c r="X56" s="469"/>
      <c r="Y56" s="469"/>
      <c r="Z56" s="740"/>
      <c r="AA56" s="710"/>
      <c r="AB56" s="710"/>
      <c r="AC56" s="710"/>
      <c r="AD56" s="710"/>
      <c r="AE56" s="738"/>
    </row>
    <row r="57" spans="1:31" x14ac:dyDescent="0.25">
      <c r="A57" s="615" t="str">
        <f t="shared" si="3"/>
        <v>H</v>
      </c>
      <c r="B57" s="489">
        <f t="shared" si="2"/>
        <v>53</v>
      </c>
      <c r="C57" s="482"/>
      <c r="D57" s="482"/>
      <c r="E57" s="482"/>
      <c r="F57" s="710"/>
      <c r="G57" s="484"/>
      <c r="H57" s="447"/>
      <c r="I57" s="469"/>
      <c r="J57" s="469"/>
      <c r="K57" s="469"/>
      <c r="L57" s="484"/>
      <c r="M57" s="469"/>
      <c r="N57" s="469"/>
      <c r="O57" s="469"/>
      <c r="P57" s="469"/>
      <c r="Q57" s="469"/>
      <c r="R57" s="469"/>
      <c r="S57" s="469"/>
      <c r="T57" s="469"/>
      <c r="U57" s="469"/>
      <c r="V57" s="469"/>
      <c r="W57" s="469"/>
      <c r="X57" s="469"/>
      <c r="Y57" s="469"/>
      <c r="Z57" s="740"/>
      <c r="AA57" s="710"/>
      <c r="AB57" s="710"/>
      <c r="AC57" s="710"/>
      <c r="AD57" s="710"/>
      <c r="AE57" s="738"/>
    </row>
    <row r="58" spans="1:31" x14ac:dyDescent="0.25">
      <c r="A58" s="615" t="str">
        <f t="shared" si="3"/>
        <v>H</v>
      </c>
      <c r="B58" s="489">
        <f t="shared" si="2"/>
        <v>54</v>
      </c>
      <c r="C58" s="482"/>
      <c r="D58" s="482"/>
      <c r="E58" s="482"/>
      <c r="F58" s="710"/>
      <c r="G58" s="484"/>
      <c r="H58" s="447"/>
      <c r="I58" s="469"/>
      <c r="J58" s="469"/>
      <c r="K58" s="469"/>
      <c r="L58" s="484"/>
      <c r="M58" s="469"/>
      <c r="N58" s="469"/>
      <c r="O58" s="469"/>
      <c r="P58" s="469"/>
      <c r="Q58" s="469"/>
      <c r="R58" s="469"/>
      <c r="S58" s="469"/>
      <c r="T58" s="469"/>
      <c r="U58" s="469"/>
      <c r="V58" s="469"/>
      <c r="W58" s="469"/>
      <c r="X58" s="469"/>
      <c r="Y58" s="469"/>
      <c r="Z58" s="740"/>
      <c r="AA58" s="710"/>
      <c r="AB58" s="710"/>
      <c r="AC58" s="710"/>
      <c r="AD58" s="710"/>
      <c r="AE58" s="738"/>
    </row>
    <row r="59" spans="1:31" x14ac:dyDescent="0.25">
      <c r="A59" s="615" t="str">
        <f t="shared" si="3"/>
        <v>H</v>
      </c>
      <c r="B59" s="489">
        <f t="shared" si="2"/>
        <v>55</v>
      </c>
      <c r="C59" s="482"/>
      <c r="D59" s="482"/>
      <c r="E59" s="482"/>
      <c r="F59" s="710"/>
      <c r="G59" s="484"/>
      <c r="H59" s="447"/>
      <c r="I59" s="469"/>
      <c r="J59" s="469"/>
      <c r="K59" s="469"/>
      <c r="L59" s="484"/>
      <c r="M59" s="469"/>
      <c r="N59" s="469"/>
      <c r="O59" s="469"/>
      <c r="P59" s="469"/>
      <c r="Q59" s="469"/>
      <c r="R59" s="469"/>
      <c r="S59" s="469"/>
      <c r="T59" s="469"/>
      <c r="U59" s="469"/>
      <c r="V59" s="469"/>
      <c r="W59" s="469"/>
      <c r="X59" s="469"/>
      <c r="Y59" s="469"/>
      <c r="Z59" s="740"/>
      <c r="AA59" s="710"/>
      <c r="AB59" s="710"/>
      <c r="AC59" s="710"/>
      <c r="AD59" s="710"/>
      <c r="AE59" s="738"/>
    </row>
    <row r="60" spans="1:31" x14ac:dyDescent="0.25">
      <c r="A60" s="615" t="str">
        <f t="shared" si="3"/>
        <v>H</v>
      </c>
      <c r="B60" s="489">
        <f t="shared" si="2"/>
        <v>56</v>
      </c>
      <c r="C60" s="482"/>
      <c r="D60" s="482"/>
      <c r="E60" s="482"/>
      <c r="F60" s="710"/>
      <c r="G60" s="484"/>
      <c r="H60" s="447"/>
      <c r="I60" s="469"/>
      <c r="J60" s="469"/>
      <c r="K60" s="469"/>
      <c r="L60" s="484"/>
      <c r="M60" s="469"/>
      <c r="N60" s="469"/>
      <c r="O60" s="469"/>
      <c r="P60" s="469"/>
      <c r="Q60" s="469"/>
      <c r="R60" s="469"/>
      <c r="S60" s="469"/>
      <c r="T60" s="469"/>
      <c r="U60" s="469"/>
      <c r="V60" s="469"/>
      <c r="W60" s="469"/>
      <c r="X60" s="469"/>
      <c r="Y60" s="469"/>
      <c r="Z60" s="740"/>
      <c r="AA60" s="710"/>
      <c r="AB60" s="710"/>
      <c r="AC60" s="710"/>
      <c r="AD60" s="710"/>
      <c r="AE60" s="738"/>
    </row>
    <row r="61" spans="1:31" x14ac:dyDescent="0.25">
      <c r="A61" s="615" t="str">
        <f t="shared" si="3"/>
        <v>H</v>
      </c>
      <c r="B61" s="489">
        <f t="shared" si="2"/>
        <v>57</v>
      </c>
      <c r="C61" s="482"/>
      <c r="D61" s="482"/>
      <c r="E61" s="482"/>
      <c r="F61" s="710"/>
      <c r="G61" s="484"/>
      <c r="H61" s="447"/>
      <c r="I61" s="469"/>
      <c r="J61" s="469"/>
      <c r="K61" s="469"/>
      <c r="L61" s="484"/>
      <c r="M61" s="469"/>
      <c r="N61" s="469"/>
      <c r="O61" s="469"/>
      <c r="P61" s="469"/>
      <c r="Q61" s="469"/>
      <c r="R61" s="469"/>
      <c r="S61" s="469"/>
      <c r="T61" s="469"/>
      <c r="U61" s="469"/>
      <c r="V61" s="469"/>
      <c r="W61" s="469"/>
      <c r="X61" s="469"/>
      <c r="Y61" s="469"/>
      <c r="Z61" s="740"/>
      <c r="AA61" s="710"/>
      <c r="AB61" s="710"/>
      <c r="AC61" s="710"/>
      <c r="AD61" s="710"/>
      <c r="AE61" s="738"/>
    </row>
    <row r="62" spans="1:31" x14ac:dyDescent="0.25">
      <c r="A62" s="615" t="str">
        <f t="shared" si="3"/>
        <v>H</v>
      </c>
      <c r="B62" s="489">
        <f t="shared" si="2"/>
        <v>58</v>
      </c>
      <c r="C62" s="482"/>
      <c r="D62" s="482"/>
      <c r="E62" s="482"/>
      <c r="F62" s="710"/>
      <c r="G62" s="484"/>
      <c r="H62" s="447"/>
      <c r="I62" s="469"/>
      <c r="J62" s="469"/>
      <c r="K62" s="469"/>
      <c r="L62" s="484"/>
      <c r="M62" s="469"/>
      <c r="N62" s="469"/>
      <c r="O62" s="469"/>
      <c r="P62" s="469"/>
      <c r="Q62" s="469"/>
      <c r="R62" s="469"/>
      <c r="S62" s="469"/>
      <c r="T62" s="469"/>
      <c r="U62" s="469"/>
      <c r="V62" s="469"/>
      <c r="W62" s="469"/>
      <c r="X62" s="469"/>
      <c r="Y62" s="469"/>
      <c r="Z62" s="740"/>
      <c r="AA62" s="710"/>
      <c r="AB62" s="710"/>
      <c r="AC62" s="710"/>
      <c r="AD62" s="710"/>
      <c r="AE62" s="738"/>
    </row>
    <row r="63" spans="1:31" x14ac:dyDescent="0.25">
      <c r="A63" s="615" t="str">
        <f t="shared" si="3"/>
        <v>H</v>
      </c>
      <c r="B63" s="489">
        <f t="shared" si="2"/>
        <v>59</v>
      </c>
      <c r="C63" s="482"/>
      <c r="D63" s="482"/>
      <c r="E63" s="482"/>
      <c r="F63" s="710"/>
      <c r="G63" s="484"/>
      <c r="H63" s="447"/>
      <c r="I63" s="469"/>
      <c r="J63" s="469"/>
      <c r="K63" s="469"/>
      <c r="L63" s="484"/>
      <c r="M63" s="469"/>
      <c r="N63" s="469"/>
      <c r="O63" s="469"/>
      <c r="P63" s="469"/>
      <c r="Q63" s="469"/>
      <c r="R63" s="469"/>
      <c r="S63" s="469"/>
      <c r="T63" s="469"/>
      <c r="U63" s="469"/>
      <c r="V63" s="469"/>
      <c r="W63" s="469"/>
      <c r="X63" s="469"/>
      <c r="Y63" s="469"/>
      <c r="Z63" s="740"/>
      <c r="AA63" s="710"/>
      <c r="AB63" s="710"/>
      <c r="AC63" s="710"/>
      <c r="AD63" s="710"/>
      <c r="AE63" s="738"/>
    </row>
    <row r="64" spans="1:31" x14ac:dyDescent="0.25">
      <c r="A64" s="615" t="str">
        <f t="shared" si="3"/>
        <v>H</v>
      </c>
      <c r="B64" s="489">
        <f t="shared" si="2"/>
        <v>60</v>
      </c>
      <c r="C64" s="482"/>
      <c r="D64" s="482"/>
      <c r="E64" s="482"/>
      <c r="F64" s="710"/>
      <c r="G64" s="484"/>
      <c r="H64" s="447"/>
      <c r="I64" s="469"/>
      <c r="J64" s="469"/>
      <c r="K64" s="469"/>
      <c r="L64" s="484"/>
      <c r="M64" s="469"/>
      <c r="N64" s="469"/>
      <c r="O64" s="469"/>
      <c r="P64" s="469"/>
      <c r="Q64" s="469"/>
      <c r="R64" s="469"/>
      <c r="S64" s="469"/>
      <c r="T64" s="469"/>
      <c r="U64" s="469"/>
      <c r="V64" s="469"/>
      <c r="W64" s="469"/>
      <c r="X64" s="469"/>
      <c r="Y64" s="469"/>
      <c r="Z64" s="740"/>
      <c r="AA64" s="710"/>
      <c r="AB64" s="710"/>
      <c r="AC64" s="710"/>
      <c r="AD64" s="710"/>
      <c r="AE64" s="738"/>
    </row>
    <row r="65" spans="1:31" x14ac:dyDescent="0.25">
      <c r="A65" s="615" t="str">
        <f t="shared" si="3"/>
        <v>H</v>
      </c>
      <c r="B65" s="489">
        <f t="shared" si="2"/>
        <v>61</v>
      </c>
      <c r="C65" s="482"/>
      <c r="D65" s="482"/>
      <c r="E65" s="482"/>
      <c r="F65" s="710"/>
      <c r="G65" s="484"/>
      <c r="H65" s="447"/>
      <c r="I65" s="469"/>
      <c r="J65" s="469"/>
      <c r="K65" s="469"/>
      <c r="L65" s="484"/>
      <c r="M65" s="469"/>
      <c r="N65" s="469"/>
      <c r="O65" s="469"/>
      <c r="P65" s="469"/>
      <c r="Q65" s="469"/>
      <c r="R65" s="469"/>
      <c r="S65" s="469"/>
      <c r="T65" s="469"/>
      <c r="U65" s="469"/>
      <c r="V65" s="469"/>
      <c r="W65" s="469"/>
      <c r="X65" s="469"/>
      <c r="Y65" s="469"/>
      <c r="Z65" s="740"/>
      <c r="AA65" s="710"/>
      <c r="AB65" s="710"/>
      <c r="AC65" s="710"/>
      <c r="AD65" s="710"/>
      <c r="AE65" s="738"/>
    </row>
    <row r="66" spans="1:31" x14ac:dyDescent="0.25">
      <c r="A66" s="615" t="str">
        <f t="shared" si="3"/>
        <v>H</v>
      </c>
      <c r="B66" s="489">
        <f t="shared" si="2"/>
        <v>62</v>
      </c>
      <c r="C66" s="482"/>
      <c r="D66" s="482"/>
      <c r="E66" s="482"/>
      <c r="F66" s="710"/>
      <c r="G66" s="484"/>
      <c r="H66" s="447"/>
      <c r="I66" s="469"/>
      <c r="J66" s="469"/>
      <c r="K66" s="469"/>
      <c r="L66" s="484"/>
      <c r="M66" s="469"/>
      <c r="N66" s="469"/>
      <c r="O66" s="469"/>
      <c r="P66" s="469"/>
      <c r="Q66" s="469"/>
      <c r="R66" s="469"/>
      <c r="S66" s="469"/>
      <c r="T66" s="469"/>
      <c r="U66" s="469"/>
      <c r="V66" s="469"/>
      <c r="W66" s="469"/>
      <c r="X66" s="469"/>
      <c r="Y66" s="469"/>
      <c r="Z66" s="740"/>
      <c r="AA66" s="710"/>
      <c r="AB66" s="710"/>
      <c r="AC66" s="710"/>
      <c r="AD66" s="710"/>
      <c r="AE66" s="738"/>
    </row>
    <row r="67" spans="1:31" x14ac:dyDescent="0.25">
      <c r="A67" s="615" t="str">
        <f t="shared" si="3"/>
        <v>H</v>
      </c>
      <c r="B67" s="489">
        <f t="shared" si="2"/>
        <v>63</v>
      </c>
      <c r="C67" s="482"/>
      <c r="D67" s="482"/>
      <c r="E67" s="482"/>
      <c r="F67" s="710"/>
      <c r="G67" s="484"/>
      <c r="H67" s="447"/>
      <c r="I67" s="469"/>
      <c r="J67" s="469"/>
      <c r="K67" s="469"/>
      <c r="L67" s="484"/>
      <c r="M67" s="469"/>
      <c r="N67" s="469"/>
      <c r="O67" s="469"/>
      <c r="P67" s="469"/>
      <c r="Q67" s="469"/>
      <c r="R67" s="469"/>
      <c r="S67" s="469"/>
      <c r="T67" s="469"/>
      <c r="U67" s="469"/>
      <c r="V67" s="469"/>
      <c r="W67" s="469"/>
      <c r="X67" s="469"/>
      <c r="Y67" s="469"/>
      <c r="Z67" s="740"/>
      <c r="AA67" s="710"/>
      <c r="AB67" s="710"/>
      <c r="AC67" s="710"/>
      <c r="AD67" s="710"/>
      <c r="AE67" s="738"/>
    </row>
    <row r="68" spans="1:31" x14ac:dyDescent="0.25">
      <c r="A68" s="615" t="str">
        <f t="shared" si="3"/>
        <v>H</v>
      </c>
      <c r="B68" s="489">
        <f t="shared" si="2"/>
        <v>64</v>
      </c>
      <c r="C68" s="482"/>
      <c r="D68" s="482"/>
      <c r="E68" s="482"/>
      <c r="F68" s="710"/>
      <c r="G68" s="484"/>
      <c r="H68" s="447"/>
      <c r="I68" s="469"/>
      <c r="J68" s="469"/>
      <c r="K68" s="469"/>
      <c r="L68" s="484"/>
      <c r="M68" s="469"/>
      <c r="N68" s="469"/>
      <c r="O68" s="469"/>
      <c r="P68" s="469"/>
      <c r="Q68" s="469"/>
      <c r="R68" s="469"/>
      <c r="S68" s="469"/>
      <c r="T68" s="469"/>
      <c r="U68" s="469"/>
      <c r="V68" s="469"/>
      <c r="W68" s="469"/>
      <c r="X68" s="469"/>
      <c r="Y68" s="469"/>
      <c r="Z68" s="740"/>
      <c r="AA68" s="710"/>
      <c r="AB68" s="710"/>
      <c r="AC68" s="710"/>
      <c r="AD68" s="710"/>
      <c r="AE68" s="738"/>
    </row>
    <row r="69" spans="1:31" x14ac:dyDescent="0.25">
      <c r="A69" s="615" t="str">
        <f t="shared" si="3"/>
        <v>H</v>
      </c>
      <c r="B69" s="489">
        <f t="shared" si="2"/>
        <v>65</v>
      </c>
      <c r="C69" s="482"/>
      <c r="D69" s="482"/>
      <c r="E69" s="482"/>
      <c r="F69" s="710"/>
      <c r="G69" s="484"/>
      <c r="H69" s="447"/>
      <c r="I69" s="469"/>
      <c r="J69" s="469"/>
      <c r="K69" s="469"/>
      <c r="L69" s="484"/>
      <c r="M69" s="469"/>
      <c r="N69" s="469"/>
      <c r="O69" s="469"/>
      <c r="P69" s="469"/>
      <c r="Q69" s="469"/>
      <c r="R69" s="469"/>
      <c r="S69" s="469"/>
      <c r="T69" s="469"/>
      <c r="U69" s="469"/>
      <c r="V69" s="469"/>
      <c r="W69" s="469"/>
      <c r="X69" s="469"/>
      <c r="Y69" s="469"/>
      <c r="Z69" s="740"/>
      <c r="AA69" s="710"/>
      <c r="AB69" s="710"/>
      <c r="AC69" s="710"/>
      <c r="AD69" s="710"/>
      <c r="AE69" s="738"/>
    </row>
    <row r="70" spans="1:31" x14ac:dyDescent="0.25">
      <c r="A70" s="615" t="str">
        <f t="shared" si="3"/>
        <v>H</v>
      </c>
      <c r="B70" s="489">
        <f t="shared" si="2"/>
        <v>66</v>
      </c>
      <c r="C70" s="482"/>
      <c r="D70" s="482"/>
      <c r="E70" s="482"/>
      <c r="F70" s="710"/>
      <c r="G70" s="484"/>
      <c r="H70" s="447"/>
      <c r="I70" s="469"/>
      <c r="J70" s="469"/>
      <c r="K70" s="469"/>
      <c r="L70" s="484"/>
      <c r="M70" s="469"/>
      <c r="N70" s="469"/>
      <c r="O70" s="469"/>
      <c r="P70" s="469"/>
      <c r="Q70" s="469"/>
      <c r="R70" s="469"/>
      <c r="S70" s="469"/>
      <c r="T70" s="469"/>
      <c r="U70" s="469"/>
      <c r="V70" s="469"/>
      <c r="W70" s="469"/>
      <c r="X70" s="469"/>
      <c r="Y70" s="469"/>
      <c r="Z70" s="740"/>
      <c r="AA70" s="710"/>
      <c r="AB70" s="710"/>
      <c r="AC70" s="710"/>
      <c r="AD70" s="710"/>
      <c r="AE70" s="738"/>
    </row>
    <row r="71" spans="1:31" x14ac:dyDescent="0.25">
      <c r="A71" s="615" t="str">
        <f t="shared" si="3"/>
        <v>H</v>
      </c>
      <c r="B71" s="489">
        <f t="shared" si="2"/>
        <v>67</v>
      </c>
      <c r="C71" s="482"/>
      <c r="D71" s="482"/>
      <c r="E71" s="482"/>
      <c r="F71" s="710"/>
      <c r="G71" s="484"/>
      <c r="H71" s="447"/>
      <c r="I71" s="469"/>
      <c r="J71" s="469"/>
      <c r="K71" s="469"/>
      <c r="L71" s="484"/>
      <c r="M71" s="469"/>
      <c r="N71" s="469"/>
      <c r="O71" s="469"/>
      <c r="P71" s="469"/>
      <c r="Q71" s="469"/>
      <c r="R71" s="469"/>
      <c r="S71" s="469"/>
      <c r="T71" s="469"/>
      <c r="U71" s="469"/>
      <c r="V71" s="469"/>
      <c r="W71" s="469"/>
      <c r="X71" s="469"/>
      <c r="Y71" s="469"/>
      <c r="Z71" s="740"/>
      <c r="AA71" s="710"/>
      <c r="AB71" s="710"/>
      <c r="AC71" s="710"/>
      <c r="AD71" s="710"/>
      <c r="AE71" s="738"/>
    </row>
    <row r="72" spans="1:31" x14ac:dyDescent="0.25">
      <c r="A72" s="615" t="str">
        <f t="shared" si="3"/>
        <v>H</v>
      </c>
      <c r="B72" s="489">
        <f t="shared" si="2"/>
        <v>68</v>
      </c>
      <c r="C72" s="482"/>
      <c r="D72" s="482"/>
      <c r="E72" s="482"/>
      <c r="F72" s="710"/>
      <c r="G72" s="484"/>
      <c r="H72" s="447"/>
      <c r="I72" s="469"/>
      <c r="J72" s="469"/>
      <c r="K72" s="469"/>
      <c r="L72" s="484"/>
      <c r="M72" s="469"/>
      <c r="N72" s="469"/>
      <c r="O72" s="469"/>
      <c r="P72" s="469"/>
      <c r="Q72" s="469"/>
      <c r="R72" s="469"/>
      <c r="S72" s="469"/>
      <c r="T72" s="469"/>
      <c r="U72" s="469"/>
      <c r="V72" s="469"/>
      <c r="W72" s="469"/>
      <c r="X72" s="469"/>
      <c r="Y72" s="469"/>
      <c r="Z72" s="740"/>
      <c r="AA72" s="710"/>
      <c r="AB72" s="710"/>
      <c r="AC72" s="710"/>
      <c r="AD72" s="710"/>
      <c r="AE72" s="738"/>
    </row>
    <row r="73" spans="1:31" x14ac:dyDescent="0.25">
      <c r="A73" s="615" t="str">
        <f t="shared" si="3"/>
        <v>H</v>
      </c>
      <c r="B73" s="489">
        <f t="shared" si="2"/>
        <v>69</v>
      </c>
      <c r="C73" s="482"/>
      <c r="D73" s="482"/>
      <c r="E73" s="482"/>
      <c r="F73" s="710"/>
      <c r="G73" s="484"/>
      <c r="H73" s="447"/>
      <c r="I73" s="469"/>
      <c r="J73" s="469"/>
      <c r="K73" s="469"/>
      <c r="L73" s="484"/>
      <c r="M73" s="469"/>
      <c r="N73" s="469"/>
      <c r="O73" s="469"/>
      <c r="P73" s="469"/>
      <c r="Q73" s="469"/>
      <c r="R73" s="469"/>
      <c r="S73" s="469"/>
      <c r="T73" s="469"/>
      <c r="U73" s="469"/>
      <c r="V73" s="469"/>
      <c r="W73" s="469"/>
      <c r="X73" s="469"/>
      <c r="Y73" s="469"/>
      <c r="Z73" s="740"/>
      <c r="AA73" s="710"/>
      <c r="AB73" s="710"/>
      <c r="AC73" s="710"/>
      <c r="AD73" s="710"/>
      <c r="AE73" s="738"/>
    </row>
    <row r="74" spans="1:31" x14ac:dyDescent="0.25">
      <c r="A74" s="615" t="str">
        <f t="shared" si="3"/>
        <v>H</v>
      </c>
      <c r="B74" s="489">
        <f t="shared" si="2"/>
        <v>70</v>
      </c>
      <c r="C74" s="482"/>
      <c r="D74" s="482"/>
      <c r="E74" s="482"/>
      <c r="F74" s="710"/>
      <c r="G74" s="484"/>
      <c r="H74" s="447"/>
      <c r="I74" s="469"/>
      <c r="J74" s="469"/>
      <c r="K74" s="469"/>
      <c r="L74" s="484"/>
      <c r="M74" s="469"/>
      <c r="N74" s="469"/>
      <c r="O74" s="469"/>
      <c r="P74" s="469"/>
      <c r="Q74" s="469"/>
      <c r="R74" s="469"/>
      <c r="S74" s="469"/>
      <c r="T74" s="469"/>
      <c r="U74" s="469"/>
      <c r="V74" s="469"/>
      <c r="W74" s="469"/>
      <c r="X74" s="469"/>
      <c r="Y74" s="469"/>
      <c r="Z74" s="740"/>
      <c r="AA74" s="710"/>
      <c r="AB74" s="710"/>
      <c r="AC74" s="710"/>
      <c r="AD74" s="710"/>
      <c r="AE74" s="738"/>
    </row>
    <row r="75" spans="1:31" x14ac:dyDescent="0.25">
      <c r="A75" s="615" t="str">
        <f t="shared" ref="A75:A104" si="4">IF(C75="","H","")</f>
        <v>H</v>
      </c>
      <c r="B75" s="489">
        <f t="shared" si="2"/>
        <v>71</v>
      </c>
      <c r="C75" s="482"/>
      <c r="D75" s="482"/>
      <c r="E75" s="482"/>
      <c r="F75" s="710"/>
      <c r="G75" s="484"/>
      <c r="H75" s="447"/>
      <c r="I75" s="469"/>
      <c r="J75" s="469"/>
      <c r="K75" s="469"/>
      <c r="L75" s="484"/>
      <c r="M75" s="469"/>
      <c r="N75" s="469"/>
      <c r="O75" s="469"/>
      <c r="P75" s="469"/>
      <c r="Q75" s="469"/>
      <c r="R75" s="469"/>
      <c r="S75" s="469"/>
      <c r="T75" s="469"/>
      <c r="U75" s="469"/>
      <c r="V75" s="469"/>
      <c r="W75" s="469"/>
      <c r="X75" s="469"/>
      <c r="Y75" s="469"/>
      <c r="Z75" s="740"/>
      <c r="AA75" s="710"/>
      <c r="AB75" s="710"/>
      <c r="AC75" s="710"/>
      <c r="AD75" s="710"/>
      <c r="AE75" s="738"/>
    </row>
    <row r="76" spans="1:31" x14ac:dyDescent="0.25">
      <c r="A76" s="615" t="str">
        <f t="shared" si="4"/>
        <v>H</v>
      </c>
      <c r="B76" s="489">
        <f t="shared" si="2"/>
        <v>72</v>
      </c>
      <c r="C76" s="482"/>
      <c r="D76" s="482"/>
      <c r="E76" s="482"/>
      <c r="F76" s="710"/>
      <c r="G76" s="484"/>
      <c r="H76" s="447"/>
      <c r="I76" s="469"/>
      <c r="J76" s="469"/>
      <c r="K76" s="469"/>
      <c r="L76" s="484"/>
      <c r="M76" s="469"/>
      <c r="N76" s="469"/>
      <c r="O76" s="469"/>
      <c r="P76" s="469"/>
      <c r="Q76" s="469"/>
      <c r="R76" s="469"/>
      <c r="S76" s="469"/>
      <c r="T76" s="469"/>
      <c r="U76" s="469"/>
      <c r="V76" s="469"/>
      <c r="W76" s="469"/>
      <c r="X76" s="469"/>
      <c r="Y76" s="469"/>
      <c r="Z76" s="740"/>
      <c r="AA76" s="710"/>
      <c r="AB76" s="710"/>
      <c r="AC76" s="710"/>
      <c r="AD76" s="710"/>
      <c r="AE76" s="738"/>
    </row>
    <row r="77" spans="1:31" x14ac:dyDescent="0.25">
      <c r="A77" s="615" t="str">
        <f t="shared" si="4"/>
        <v>H</v>
      </c>
      <c r="B77" s="489">
        <f t="shared" si="2"/>
        <v>73</v>
      </c>
      <c r="C77" s="482"/>
      <c r="D77" s="482"/>
      <c r="E77" s="482"/>
      <c r="F77" s="710"/>
      <c r="G77" s="484"/>
      <c r="H77" s="447"/>
      <c r="I77" s="469"/>
      <c r="J77" s="469"/>
      <c r="K77" s="469"/>
      <c r="L77" s="484"/>
      <c r="M77" s="469"/>
      <c r="N77" s="469"/>
      <c r="O77" s="469"/>
      <c r="P77" s="469"/>
      <c r="Q77" s="469"/>
      <c r="R77" s="469"/>
      <c r="S77" s="469"/>
      <c r="T77" s="469"/>
      <c r="U77" s="469"/>
      <c r="V77" s="469"/>
      <c r="W77" s="469"/>
      <c r="X77" s="469"/>
      <c r="Y77" s="469"/>
      <c r="Z77" s="740"/>
      <c r="AA77" s="710"/>
      <c r="AB77" s="710"/>
      <c r="AC77" s="710"/>
      <c r="AD77" s="710"/>
      <c r="AE77" s="738"/>
    </row>
    <row r="78" spans="1:31" x14ac:dyDescent="0.25">
      <c r="A78" s="615" t="str">
        <f t="shared" si="4"/>
        <v>H</v>
      </c>
      <c r="B78" s="489">
        <f t="shared" si="2"/>
        <v>74</v>
      </c>
      <c r="C78" s="482"/>
      <c r="D78" s="482"/>
      <c r="E78" s="482"/>
      <c r="F78" s="710"/>
      <c r="G78" s="484"/>
      <c r="H78" s="447"/>
      <c r="I78" s="469"/>
      <c r="J78" s="469"/>
      <c r="K78" s="469"/>
      <c r="L78" s="484"/>
      <c r="M78" s="469"/>
      <c r="N78" s="469"/>
      <c r="O78" s="469"/>
      <c r="P78" s="469"/>
      <c r="Q78" s="469"/>
      <c r="R78" s="469"/>
      <c r="S78" s="469"/>
      <c r="T78" s="469"/>
      <c r="U78" s="469"/>
      <c r="V78" s="469"/>
      <c r="W78" s="469"/>
      <c r="X78" s="469"/>
      <c r="Y78" s="469"/>
      <c r="Z78" s="740"/>
      <c r="AA78" s="710"/>
      <c r="AB78" s="710"/>
      <c r="AC78" s="710"/>
      <c r="AD78" s="710"/>
      <c r="AE78" s="738"/>
    </row>
    <row r="79" spans="1:31" x14ac:dyDescent="0.25">
      <c r="A79" s="615" t="str">
        <f t="shared" si="4"/>
        <v>H</v>
      </c>
      <c r="B79" s="489">
        <f t="shared" si="2"/>
        <v>75</v>
      </c>
      <c r="C79" s="482"/>
      <c r="D79" s="482"/>
      <c r="E79" s="482"/>
      <c r="F79" s="710" t="str" cm="1">
        <f t="array" ref="F79">IFERROR(_xlfn.SWITCH(tod, "AM", 'Input - Freeways'!AA79, "PM", 'Input - Freeways'!AB79), "")</f>
        <v/>
      </c>
      <c r="G79" s="484"/>
      <c r="H79" s="447"/>
      <c r="I79" s="469"/>
      <c r="J79" s="469"/>
      <c r="K79" s="469"/>
      <c r="L79" s="484"/>
      <c r="M79" s="469"/>
      <c r="N79" s="469"/>
      <c r="O79" s="469"/>
      <c r="P79" s="469"/>
      <c r="Q79" s="469"/>
      <c r="R79" s="469"/>
      <c r="S79" s="469"/>
      <c r="T79" s="469"/>
      <c r="U79" s="469"/>
      <c r="V79" s="469"/>
      <c r="W79" s="469"/>
      <c r="X79" s="469"/>
      <c r="Y79" s="469"/>
      <c r="Z79" s="740"/>
      <c r="AA79" s="710" t="str">
        <f>IFERROR(_xlfn.XLOOKUP($D79, '[3]AM - Balanced Volumes'!$C$7:$C$37,'[3]AM - Balanced Volumes'!$F$7:$F$37),"")</f>
        <v/>
      </c>
      <c r="AB79" s="710" t="str">
        <f>IFERROR(_xlfn.XLOOKUP($D79, '[3]PM - Balanced Volumes'!$C$7:$C$37,'[3]PM - Balanced Volumes'!$F$7:$F$37),"")</f>
        <v/>
      </c>
      <c r="AC79" s="710"/>
      <c r="AD79" s="710"/>
      <c r="AE79" s="738"/>
    </row>
    <row r="80" spans="1:31" x14ac:dyDescent="0.25">
      <c r="A80" s="615" t="str">
        <f t="shared" si="4"/>
        <v>H</v>
      </c>
      <c r="B80" s="489">
        <f t="shared" si="2"/>
        <v>76</v>
      </c>
      <c r="C80" s="482"/>
      <c r="D80" s="482"/>
      <c r="E80" s="482"/>
      <c r="F80" s="710" t="str" cm="1">
        <f t="array" ref="F80">IFERROR(_xlfn.SWITCH(tod, "AM", 'Input - Freeways'!AA80, "PM", 'Input - Freeways'!AB80), "")</f>
        <v/>
      </c>
      <c r="G80" s="484"/>
      <c r="H80" s="447"/>
      <c r="I80" s="469"/>
      <c r="J80" s="469"/>
      <c r="K80" s="469"/>
      <c r="L80" s="484"/>
      <c r="M80" s="469"/>
      <c r="N80" s="469"/>
      <c r="O80" s="469"/>
      <c r="P80" s="469"/>
      <c r="Q80" s="469"/>
      <c r="R80" s="469"/>
      <c r="S80" s="469"/>
      <c r="T80" s="469"/>
      <c r="U80" s="469"/>
      <c r="V80" s="469"/>
      <c r="W80" s="469"/>
      <c r="X80" s="469"/>
      <c r="Y80" s="469"/>
      <c r="Z80" s="740"/>
      <c r="AA80" s="710" t="str">
        <f>IFERROR(_xlfn.XLOOKUP($D80, '[3]AM - Balanced Volumes'!$C$7:$C$37,'[3]AM - Balanced Volumes'!$F$7:$F$37),"")</f>
        <v/>
      </c>
      <c r="AB80" s="710" t="str">
        <f>IFERROR(_xlfn.XLOOKUP($D80, '[3]PM - Balanced Volumes'!$C$7:$C$37,'[3]PM - Balanced Volumes'!$F$7:$F$37),"")</f>
        <v/>
      </c>
      <c r="AC80" s="710"/>
      <c r="AD80" s="710"/>
      <c r="AE80" s="738"/>
    </row>
    <row r="81" spans="1:31" x14ac:dyDescent="0.25">
      <c r="A81" s="615" t="str">
        <f t="shared" si="4"/>
        <v>H</v>
      </c>
      <c r="B81" s="489">
        <f t="shared" si="2"/>
        <v>77</v>
      </c>
      <c r="C81" s="482"/>
      <c r="D81" s="482"/>
      <c r="E81" s="482"/>
      <c r="F81" s="710" t="str" cm="1">
        <f t="array" ref="F81">IFERROR(_xlfn.SWITCH(tod, "AM", 'Input - Freeways'!AA81, "PM", 'Input - Freeways'!AB81), "")</f>
        <v/>
      </c>
      <c r="G81" s="484"/>
      <c r="H81" s="447"/>
      <c r="I81" s="469"/>
      <c r="J81" s="469"/>
      <c r="K81" s="469"/>
      <c r="L81" s="484"/>
      <c r="M81" s="469"/>
      <c r="N81" s="469"/>
      <c r="O81" s="469"/>
      <c r="P81" s="469"/>
      <c r="Q81" s="469"/>
      <c r="R81" s="469"/>
      <c r="S81" s="469"/>
      <c r="T81" s="469"/>
      <c r="U81" s="469"/>
      <c r="V81" s="469"/>
      <c r="W81" s="469"/>
      <c r="X81" s="469"/>
      <c r="Y81" s="469"/>
      <c r="Z81" s="740"/>
      <c r="AA81" s="710" t="str">
        <f>IFERROR(_xlfn.XLOOKUP($D81, '[3]AM - Balanced Volumes'!$C$7:$C$37,'[3]AM - Balanced Volumes'!$F$7:$F$37),"")</f>
        <v/>
      </c>
      <c r="AB81" s="710" t="str">
        <f>IFERROR(_xlfn.XLOOKUP($D81, '[3]PM - Balanced Volumes'!$C$7:$C$37,'[3]PM - Balanced Volumes'!$F$7:$F$37),"")</f>
        <v/>
      </c>
      <c r="AC81" s="710"/>
      <c r="AD81" s="710"/>
      <c r="AE81" s="738"/>
    </row>
    <row r="82" spans="1:31" x14ac:dyDescent="0.25">
      <c r="A82" s="615" t="str">
        <f t="shared" si="4"/>
        <v>H</v>
      </c>
      <c r="B82" s="489">
        <f t="shared" si="2"/>
        <v>78</v>
      </c>
      <c r="C82" s="482"/>
      <c r="D82" s="482"/>
      <c r="E82" s="482"/>
      <c r="F82" s="710" t="str" cm="1">
        <f t="array" ref="F82">IFERROR(_xlfn.SWITCH(tod, "AM", 'Input - Freeways'!AA82, "PM", 'Input - Freeways'!AB82), "")</f>
        <v/>
      </c>
      <c r="G82" s="484"/>
      <c r="H82" s="447"/>
      <c r="I82" s="469"/>
      <c r="J82" s="469"/>
      <c r="K82" s="469"/>
      <c r="L82" s="484"/>
      <c r="M82" s="469"/>
      <c r="N82" s="469"/>
      <c r="O82" s="469"/>
      <c r="P82" s="469"/>
      <c r="Q82" s="469"/>
      <c r="R82" s="469"/>
      <c r="S82" s="469"/>
      <c r="T82" s="469"/>
      <c r="U82" s="469"/>
      <c r="V82" s="469"/>
      <c r="W82" s="469"/>
      <c r="X82" s="469"/>
      <c r="Y82" s="469"/>
      <c r="Z82" s="740"/>
      <c r="AA82" s="710" t="str">
        <f>IFERROR(_xlfn.XLOOKUP($D82, '[3]AM - Balanced Volumes'!$C$7:$C$37,'[3]AM - Balanced Volumes'!$F$7:$F$37),"")</f>
        <v/>
      </c>
      <c r="AB82" s="710" t="str">
        <f>IFERROR(_xlfn.XLOOKUP($D82, '[3]PM - Balanced Volumes'!$C$7:$C$37,'[3]PM - Balanced Volumes'!$F$7:$F$37),"")</f>
        <v/>
      </c>
      <c r="AC82" s="710"/>
      <c r="AD82" s="710"/>
      <c r="AE82" s="738"/>
    </row>
    <row r="83" spans="1:31" x14ac:dyDescent="0.25">
      <c r="A83" s="615" t="str">
        <f t="shared" si="4"/>
        <v>H</v>
      </c>
      <c r="B83" s="489">
        <f t="shared" si="2"/>
        <v>79</v>
      </c>
      <c r="C83" s="482"/>
      <c r="D83" s="482"/>
      <c r="E83" s="482"/>
      <c r="F83" s="710" t="str" cm="1">
        <f t="array" ref="F83">IFERROR(_xlfn.SWITCH(tod, "AM", 'Input - Freeways'!AA83, "PM", 'Input - Freeways'!AB83), "")</f>
        <v/>
      </c>
      <c r="G83" s="484"/>
      <c r="H83" s="447"/>
      <c r="I83" s="469"/>
      <c r="J83" s="469"/>
      <c r="K83" s="469"/>
      <c r="L83" s="484"/>
      <c r="M83" s="469"/>
      <c r="N83" s="469"/>
      <c r="O83" s="469"/>
      <c r="P83" s="469"/>
      <c r="Q83" s="469"/>
      <c r="R83" s="469"/>
      <c r="S83" s="469"/>
      <c r="T83" s="469"/>
      <c r="U83" s="469"/>
      <c r="V83" s="469"/>
      <c r="W83" s="469"/>
      <c r="X83" s="469"/>
      <c r="Y83" s="469"/>
      <c r="Z83" s="740"/>
      <c r="AA83" s="710" t="str">
        <f>IFERROR(_xlfn.XLOOKUP($D83, '[3]AM - Balanced Volumes'!$C$7:$C$37,'[3]AM - Balanced Volumes'!$F$7:$F$37),"")</f>
        <v/>
      </c>
      <c r="AB83" s="710" t="str">
        <f>IFERROR(_xlfn.XLOOKUP($D83, '[3]PM - Balanced Volumes'!$C$7:$C$37,'[3]PM - Balanced Volumes'!$F$7:$F$37),"")</f>
        <v/>
      </c>
      <c r="AC83" s="710"/>
      <c r="AD83" s="710"/>
      <c r="AE83" s="738"/>
    </row>
    <row r="84" spans="1:31" x14ac:dyDescent="0.25">
      <c r="A84" s="615" t="str">
        <f t="shared" si="4"/>
        <v>H</v>
      </c>
      <c r="B84" s="489">
        <f t="shared" si="2"/>
        <v>80</v>
      </c>
      <c r="C84" s="482"/>
      <c r="D84" s="482"/>
      <c r="E84" s="482"/>
      <c r="F84" s="710" t="str" cm="1">
        <f t="array" ref="F84">IFERROR(_xlfn.SWITCH(tod, "AM", 'Input - Freeways'!AA84, "PM", 'Input - Freeways'!AB84), "")</f>
        <v/>
      </c>
      <c r="G84" s="484"/>
      <c r="H84" s="447"/>
      <c r="I84" s="469"/>
      <c r="J84" s="469"/>
      <c r="K84" s="469"/>
      <c r="L84" s="484"/>
      <c r="M84" s="469"/>
      <c r="N84" s="469"/>
      <c r="O84" s="469"/>
      <c r="P84" s="469"/>
      <c r="Q84" s="469"/>
      <c r="R84" s="469"/>
      <c r="S84" s="469"/>
      <c r="T84" s="469"/>
      <c r="U84" s="469"/>
      <c r="V84" s="469"/>
      <c r="W84" s="469"/>
      <c r="X84" s="469"/>
      <c r="Y84" s="469"/>
      <c r="Z84" s="740"/>
      <c r="AA84" s="710" t="str">
        <f>IFERROR(_xlfn.XLOOKUP($D84, '[3]AM - Balanced Volumes'!$C$7:$C$37,'[3]AM - Balanced Volumes'!$F$7:$F$37),"")</f>
        <v/>
      </c>
      <c r="AB84" s="710" t="str">
        <f>IFERROR(_xlfn.XLOOKUP($D84, '[3]PM - Balanced Volumes'!$C$7:$C$37,'[3]PM - Balanced Volumes'!$F$7:$F$37),"")</f>
        <v/>
      </c>
      <c r="AC84" s="710"/>
      <c r="AD84" s="710"/>
      <c r="AE84" s="738"/>
    </row>
    <row r="85" spans="1:31" x14ac:dyDescent="0.25">
      <c r="A85" s="615" t="str">
        <f t="shared" si="4"/>
        <v>H</v>
      </c>
      <c r="B85" s="489">
        <f t="shared" si="2"/>
        <v>81</v>
      </c>
      <c r="C85" s="482"/>
      <c r="D85" s="482"/>
      <c r="E85" s="482"/>
      <c r="F85" s="710" t="str" cm="1">
        <f t="array" ref="F85">IFERROR(_xlfn.SWITCH(tod, "AM", 'Input - Freeways'!AA85, "PM", 'Input - Freeways'!AB85), "")</f>
        <v/>
      </c>
      <c r="G85" s="484"/>
      <c r="H85" s="447"/>
      <c r="I85" s="469"/>
      <c r="J85" s="469"/>
      <c r="K85" s="469"/>
      <c r="L85" s="484"/>
      <c r="M85" s="469"/>
      <c r="N85" s="469"/>
      <c r="O85" s="469"/>
      <c r="P85" s="469"/>
      <c r="Q85" s="469"/>
      <c r="R85" s="469"/>
      <c r="S85" s="469"/>
      <c r="T85" s="469"/>
      <c r="U85" s="469"/>
      <c r="V85" s="469"/>
      <c r="W85" s="469"/>
      <c r="X85" s="469"/>
      <c r="Y85" s="469"/>
      <c r="Z85" s="740"/>
      <c r="AA85" s="710" t="str">
        <f>IFERROR(_xlfn.XLOOKUP($D85, '[3]AM - Balanced Volumes'!$C$7:$C$37,'[3]AM - Balanced Volumes'!$F$7:$F$37),"")</f>
        <v/>
      </c>
      <c r="AB85" s="710" t="str">
        <f>IFERROR(_xlfn.XLOOKUP($D85, '[3]PM - Balanced Volumes'!$C$7:$C$37,'[3]PM - Balanced Volumes'!$F$7:$F$37),"")</f>
        <v/>
      </c>
      <c r="AC85" s="710"/>
      <c r="AD85" s="710"/>
      <c r="AE85" s="738"/>
    </row>
    <row r="86" spans="1:31" x14ac:dyDescent="0.25">
      <c r="A86" s="615" t="str">
        <f t="shared" si="4"/>
        <v>H</v>
      </c>
      <c r="B86" s="489">
        <f t="shared" si="2"/>
        <v>82</v>
      </c>
      <c r="C86" s="482"/>
      <c r="D86" s="482"/>
      <c r="E86" s="482"/>
      <c r="F86" s="710" t="str" cm="1">
        <f t="array" ref="F86">IFERROR(_xlfn.SWITCH(tod, "AM", 'Input - Freeways'!AA86, "PM", 'Input - Freeways'!AB86), "")</f>
        <v/>
      </c>
      <c r="G86" s="484"/>
      <c r="H86" s="447"/>
      <c r="I86" s="469"/>
      <c r="J86" s="469"/>
      <c r="K86" s="469"/>
      <c r="L86" s="484"/>
      <c r="M86" s="469"/>
      <c r="N86" s="469"/>
      <c r="O86" s="469"/>
      <c r="P86" s="469"/>
      <c r="Q86" s="469"/>
      <c r="R86" s="469"/>
      <c r="S86" s="469"/>
      <c r="T86" s="469"/>
      <c r="U86" s="469"/>
      <c r="V86" s="469"/>
      <c r="W86" s="469"/>
      <c r="X86" s="469"/>
      <c r="Y86" s="469"/>
      <c r="Z86" s="740"/>
      <c r="AA86" s="710" t="str">
        <f>IFERROR(_xlfn.XLOOKUP($D86, '[3]AM - Balanced Volumes'!$C$7:$C$37,'[3]AM - Balanced Volumes'!$F$7:$F$37),"")</f>
        <v/>
      </c>
      <c r="AB86" s="710" t="str">
        <f>IFERROR(_xlfn.XLOOKUP($D86, '[3]PM - Balanced Volumes'!$C$7:$C$37,'[3]PM - Balanced Volumes'!$F$7:$F$37),"")</f>
        <v/>
      </c>
      <c r="AC86" s="710"/>
      <c r="AD86" s="710"/>
      <c r="AE86" s="738"/>
    </row>
    <row r="87" spans="1:31" x14ac:dyDescent="0.25">
      <c r="A87" s="615" t="str">
        <f t="shared" si="4"/>
        <v>H</v>
      </c>
      <c r="B87" s="489">
        <f t="shared" si="2"/>
        <v>83</v>
      </c>
      <c r="C87" s="482"/>
      <c r="D87" s="482"/>
      <c r="E87" s="482"/>
      <c r="F87" s="710" t="str" cm="1">
        <f t="array" ref="F87">IFERROR(_xlfn.SWITCH(tod, "AM", 'Input - Freeways'!AA87, "PM", 'Input - Freeways'!AB87), "")</f>
        <v/>
      </c>
      <c r="G87" s="484"/>
      <c r="H87" s="447"/>
      <c r="I87" s="469"/>
      <c r="J87" s="469"/>
      <c r="K87" s="469"/>
      <c r="L87" s="484"/>
      <c r="M87" s="469"/>
      <c r="N87" s="469"/>
      <c r="O87" s="469"/>
      <c r="P87" s="469"/>
      <c r="Q87" s="469"/>
      <c r="R87" s="469"/>
      <c r="S87" s="469"/>
      <c r="T87" s="469"/>
      <c r="U87" s="469"/>
      <c r="V87" s="469"/>
      <c r="W87" s="469"/>
      <c r="X87" s="469"/>
      <c r="Y87" s="469"/>
      <c r="Z87" s="740"/>
      <c r="AA87" s="710" t="str">
        <f>IFERROR(_xlfn.XLOOKUP($D87, '[3]AM - Balanced Volumes'!$C$7:$C$37,'[3]AM - Balanced Volumes'!$F$7:$F$37),"")</f>
        <v/>
      </c>
      <c r="AB87" s="710" t="str">
        <f>IFERROR(_xlfn.XLOOKUP($D87, '[3]PM - Balanced Volumes'!$C$7:$C$37,'[3]PM - Balanced Volumes'!$F$7:$F$37),"")</f>
        <v/>
      </c>
      <c r="AC87" s="710"/>
      <c r="AD87" s="710"/>
      <c r="AE87" s="738"/>
    </row>
    <row r="88" spans="1:31" x14ac:dyDescent="0.25">
      <c r="A88" s="615" t="str">
        <f t="shared" si="4"/>
        <v>H</v>
      </c>
      <c r="B88" s="489">
        <f t="shared" si="2"/>
        <v>84</v>
      </c>
      <c r="C88" s="482"/>
      <c r="D88" s="482"/>
      <c r="E88" s="482"/>
      <c r="F88" s="710" t="str" cm="1">
        <f t="array" ref="F88">IFERROR(_xlfn.SWITCH(tod, "AM", 'Input - Freeways'!AA88, "PM", 'Input - Freeways'!AB88), "")</f>
        <v/>
      </c>
      <c r="G88" s="484"/>
      <c r="H88" s="447"/>
      <c r="I88" s="469"/>
      <c r="J88" s="469"/>
      <c r="K88" s="469"/>
      <c r="L88" s="484"/>
      <c r="M88" s="469"/>
      <c r="N88" s="469"/>
      <c r="O88" s="469"/>
      <c r="P88" s="469"/>
      <c r="Q88" s="469"/>
      <c r="R88" s="469"/>
      <c r="S88" s="469"/>
      <c r="T88" s="469"/>
      <c r="U88" s="469"/>
      <c r="V88" s="469"/>
      <c r="W88" s="469"/>
      <c r="X88" s="469"/>
      <c r="Y88" s="469"/>
      <c r="Z88" s="740"/>
      <c r="AA88" s="710" t="str">
        <f>IFERROR(_xlfn.XLOOKUP($D88, '[3]AM - Balanced Volumes'!$C$7:$C$37,'[3]AM - Balanced Volumes'!$F$7:$F$37),"")</f>
        <v/>
      </c>
      <c r="AB88" s="710" t="str">
        <f>IFERROR(_xlfn.XLOOKUP($D88, '[3]PM - Balanced Volumes'!$C$7:$C$37,'[3]PM - Balanced Volumes'!$F$7:$F$37),"")</f>
        <v/>
      </c>
      <c r="AC88" s="710"/>
      <c r="AD88" s="710"/>
      <c r="AE88" s="738"/>
    </row>
    <row r="89" spans="1:31" x14ac:dyDescent="0.25">
      <c r="A89" s="615" t="str">
        <f t="shared" si="4"/>
        <v>H</v>
      </c>
      <c r="B89" s="489">
        <f t="shared" si="2"/>
        <v>85</v>
      </c>
      <c r="C89" s="482"/>
      <c r="D89" s="482"/>
      <c r="E89" s="482"/>
      <c r="F89" s="710" t="str" cm="1">
        <f t="array" ref="F89">IFERROR(_xlfn.SWITCH(tod, "AM", 'Input - Freeways'!AA89, "PM", 'Input - Freeways'!AB89), "")</f>
        <v/>
      </c>
      <c r="G89" s="484"/>
      <c r="H89" s="447"/>
      <c r="I89" s="469"/>
      <c r="J89" s="469"/>
      <c r="K89" s="469"/>
      <c r="L89" s="484"/>
      <c r="M89" s="469"/>
      <c r="N89" s="469"/>
      <c r="O89" s="469"/>
      <c r="P89" s="469"/>
      <c r="Q89" s="469"/>
      <c r="R89" s="469"/>
      <c r="S89" s="469"/>
      <c r="T89" s="469"/>
      <c r="U89" s="469"/>
      <c r="V89" s="469"/>
      <c r="W89" s="469"/>
      <c r="X89" s="469"/>
      <c r="Y89" s="469"/>
      <c r="Z89" s="740"/>
      <c r="AA89" s="710" t="str">
        <f>IFERROR(_xlfn.XLOOKUP($D89, '[3]AM - Balanced Volumes'!$C$7:$C$37,'[3]AM - Balanced Volumes'!$F$7:$F$37),"")</f>
        <v/>
      </c>
      <c r="AB89" s="710" t="str">
        <f>IFERROR(_xlfn.XLOOKUP($D89, '[3]PM - Balanced Volumes'!$C$7:$C$37,'[3]PM - Balanced Volumes'!$F$7:$F$37),"")</f>
        <v/>
      </c>
      <c r="AC89" s="710"/>
      <c r="AD89" s="710"/>
      <c r="AE89" s="738"/>
    </row>
    <row r="90" spans="1:31" x14ac:dyDescent="0.25">
      <c r="A90" s="615" t="str">
        <f t="shared" si="4"/>
        <v>H</v>
      </c>
      <c r="B90" s="489">
        <f t="shared" si="2"/>
        <v>86</v>
      </c>
      <c r="C90" s="482"/>
      <c r="D90" s="482"/>
      <c r="E90" s="482"/>
      <c r="F90" s="710" t="str" cm="1">
        <f t="array" ref="F90">IFERROR(_xlfn.SWITCH(tod, "AM", 'Input - Freeways'!AA90, "PM", 'Input - Freeways'!AB90), "")</f>
        <v/>
      </c>
      <c r="G90" s="484"/>
      <c r="H90" s="447"/>
      <c r="I90" s="469"/>
      <c r="J90" s="469"/>
      <c r="K90" s="469"/>
      <c r="L90" s="484"/>
      <c r="M90" s="469"/>
      <c r="N90" s="469"/>
      <c r="O90" s="469"/>
      <c r="P90" s="469"/>
      <c r="Q90" s="469"/>
      <c r="R90" s="469"/>
      <c r="S90" s="469"/>
      <c r="T90" s="469"/>
      <c r="U90" s="469"/>
      <c r="V90" s="469"/>
      <c r="W90" s="469"/>
      <c r="X90" s="469"/>
      <c r="Y90" s="469"/>
      <c r="Z90" s="740"/>
      <c r="AA90" s="710" t="str">
        <f>IFERROR(_xlfn.XLOOKUP($D90, '[3]AM - Balanced Volumes'!$C$7:$C$37,'[3]AM - Balanced Volumes'!$F$7:$F$37),"")</f>
        <v/>
      </c>
      <c r="AB90" s="710" t="str">
        <f>IFERROR(_xlfn.XLOOKUP($D90, '[3]PM - Balanced Volumes'!$C$7:$C$37,'[3]PM - Balanced Volumes'!$F$7:$F$37),"")</f>
        <v/>
      </c>
      <c r="AC90" s="710"/>
      <c r="AD90" s="710"/>
      <c r="AE90" s="738"/>
    </row>
    <row r="91" spans="1:31" x14ac:dyDescent="0.25">
      <c r="A91" s="615" t="str">
        <f t="shared" si="4"/>
        <v>H</v>
      </c>
      <c r="B91" s="489">
        <f t="shared" si="2"/>
        <v>87</v>
      </c>
      <c r="C91" s="482"/>
      <c r="D91" s="482"/>
      <c r="E91" s="482"/>
      <c r="F91" s="710" t="str" cm="1">
        <f t="array" ref="F91">IFERROR(_xlfn.SWITCH(tod, "AM", 'Input - Freeways'!AA91, "PM", 'Input - Freeways'!AB91), "")</f>
        <v/>
      </c>
      <c r="G91" s="484"/>
      <c r="H91" s="447"/>
      <c r="I91" s="469"/>
      <c r="J91" s="469"/>
      <c r="K91" s="469"/>
      <c r="L91" s="484"/>
      <c r="M91" s="469"/>
      <c r="N91" s="469"/>
      <c r="O91" s="469"/>
      <c r="P91" s="469"/>
      <c r="Q91" s="469"/>
      <c r="R91" s="469"/>
      <c r="S91" s="469"/>
      <c r="T91" s="469"/>
      <c r="U91" s="469"/>
      <c r="V91" s="469"/>
      <c r="W91" s="469"/>
      <c r="X91" s="469"/>
      <c r="Y91" s="469"/>
      <c r="Z91" s="740"/>
      <c r="AA91" s="710" t="str">
        <f>IFERROR(_xlfn.XLOOKUP($D91, '[3]AM - Balanced Volumes'!$C$7:$C$37,'[3]AM - Balanced Volumes'!$F$7:$F$37),"")</f>
        <v/>
      </c>
      <c r="AB91" s="710" t="str">
        <f>IFERROR(_xlfn.XLOOKUP($D91, '[3]PM - Balanced Volumes'!$C$7:$C$37,'[3]PM - Balanced Volumes'!$F$7:$F$37),"")</f>
        <v/>
      </c>
      <c r="AC91" s="710"/>
      <c r="AD91" s="710"/>
      <c r="AE91" s="738"/>
    </row>
    <row r="92" spans="1:31" x14ac:dyDescent="0.25">
      <c r="A92" s="615" t="str">
        <f t="shared" si="4"/>
        <v>H</v>
      </c>
      <c r="B92" s="489">
        <f t="shared" si="2"/>
        <v>88</v>
      </c>
      <c r="C92" s="482"/>
      <c r="D92" s="482"/>
      <c r="E92" s="482"/>
      <c r="F92" s="710" t="str" cm="1">
        <f t="array" ref="F92">IFERROR(_xlfn.SWITCH(tod, "AM", 'Input - Freeways'!AA92, "PM", 'Input - Freeways'!AB92), "")</f>
        <v/>
      </c>
      <c r="G92" s="484"/>
      <c r="H92" s="447"/>
      <c r="I92" s="469"/>
      <c r="J92" s="469"/>
      <c r="K92" s="469"/>
      <c r="L92" s="484"/>
      <c r="M92" s="469"/>
      <c r="N92" s="469"/>
      <c r="O92" s="469"/>
      <c r="P92" s="469"/>
      <c r="Q92" s="469"/>
      <c r="R92" s="469"/>
      <c r="S92" s="469"/>
      <c r="T92" s="469"/>
      <c r="U92" s="469"/>
      <c r="V92" s="469"/>
      <c r="W92" s="469"/>
      <c r="X92" s="469"/>
      <c r="Y92" s="469"/>
      <c r="Z92" s="740"/>
      <c r="AA92" s="710" t="str">
        <f>IFERROR(_xlfn.XLOOKUP($D92, '[3]AM - Balanced Volumes'!$C$7:$C$37,'[3]AM - Balanced Volumes'!$F$7:$F$37),"")</f>
        <v/>
      </c>
      <c r="AB92" s="710" t="str">
        <f>IFERROR(_xlfn.XLOOKUP($D92, '[3]PM - Balanced Volumes'!$C$7:$C$37,'[3]PM - Balanced Volumes'!$F$7:$F$37),"")</f>
        <v/>
      </c>
      <c r="AC92" s="710"/>
      <c r="AD92" s="710"/>
      <c r="AE92" s="738"/>
    </row>
    <row r="93" spans="1:31" x14ac:dyDescent="0.25">
      <c r="A93" s="615" t="str">
        <f t="shared" si="4"/>
        <v>H</v>
      </c>
      <c r="B93" s="489">
        <f t="shared" si="2"/>
        <v>89</v>
      </c>
      <c r="C93" s="482"/>
      <c r="D93" s="482"/>
      <c r="E93" s="482"/>
      <c r="F93" s="710" t="str" cm="1">
        <f t="array" ref="F93">IFERROR(_xlfn.SWITCH(tod, "AM", 'Input - Freeways'!AA93, "PM", 'Input - Freeways'!AB93), "")</f>
        <v/>
      </c>
      <c r="G93" s="484"/>
      <c r="H93" s="447"/>
      <c r="I93" s="469"/>
      <c r="J93" s="469"/>
      <c r="K93" s="469"/>
      <c r="L93" s="484"/>
      <c r="M93" s="469"/>
      <c r="N93" s="469"/>
      <c r="O93" s="469"/>
      <c r="P93" s="469"/>
      <c r="Q93" s="469"/>
      <c r="R93" s="469"/>
      <c r="S93" s="469"/>
      <c r="T93" s="469"/>
      <c r="U93" s="469"/>
      <c r="V93" s="469"/>
      <c r="W93" s="469"/>
      <c r="X93" s="469"/>
      <c r="Y93" s="469"/>
      <c r="Z93" s="740"/>
      <c r="AA93" s="710" t="str">
        <f>IFERROR(_xlfn.XLOOKUP($D93, '[3]AM - Balanced Volumes'!$C$7:$C$37,'[3]AM - Balanced Volumes'!$F$7:$F$37),"")</f>
        <v/>
      </c>
      <c r="AB93" s="710" t="str">
        <f>IFERROR(_xlfn.XLOOKUP($D93, '[3]PM - Balanced Volumes'!$C$7:$C$37,'[3]PM - Balanced Volumes'!$F$7:$F$37),"")</f>
        <v/>
      </c>
      <c r="AC93" s="710"/>
      <c r="AD93" s="710"/>
      <c r="AE93" s="738"/>
    </row>
    <row r="94" spans="1:31" x14ac:dyDescent="0.25">
      <c r="A94" s="615" t="str">
        <f t="shared" si="4"/>
        <v>H</v>
      </c>
      <c r="B94" s="489">
        <f t="shared" si="2"/>
        <v>90</v>
      </c>
      <c r="C94" s="482"/>
      <c r="D94" s="482"/>
      <c r="E94" s="482"/>
      <c r="F94" s="710" t="str" cm="1">
        <f t="array" ref="F94">IFERROR(_xlfn.SWITCH(tod, "AM", 'Input - Freeways'!AA94, "PM", 'Input - Freeways'!AB94), "")</f>
        <v/>
      </c>
      <c r="G94" s="484"/>
      <c r="H94" s="447"/>
      <c r="I94" s="469"/>
      <c r="J94" s="469"/>
      <c r="K94" s="469"/>
      <c r="L94" s="484"/>
      <c r="M94" s="469"/>
      <c r="N94" s="469"/>
      <c r="O94" s="469"/>
      <c r="P94" s="469"/>
      <c r="Q94" s="469"/>
      <c r="R94" s="469"/>
      <c r="S94" s="469"/>
      <c r="T94" s="469"/>
      <c r="U94" s="469"/>
      <c r="V94" s="469"/>
      <c r="W94" s="469"/>
      <c r="X94" s="469"/>
      <c r="Y94" s="469"/>
      <c r="Z94" s="740"/>
      <c r="AA94" s="710" t="str">
        <f>IFERROR(_xlfn.XLOOKUP($D94, '[3]AM - Balanced Volumes'!$C$7:$C$37,'[3]AM - Balanced Volumes'!$F$7:$F$37),"")</f>
        <v/>
      </c>
      <c r="AB94" s="710" t="str">
        <f>IFERROR(_xlfn.XLOOKUP($D94, '[3]PM - Balanced Volumes'!$C$7:$C$37,'[3]PM - Balanced Volumes'!$F$7:$F$37),"")</f>
        <v/>
      </c>
      <c r="AC94" s="710"/>
      <c r="AD94" s="710"/>
      <c r="AE94" s="738"/>
    </row>
    <row r="95" spans="1:31" x14ac:dyDescent="0.25">
      <c r="A95" s="615" t="str">
        <f t="shared" si="4"/>
        <v>H</v>
      </c>
      <c r="B95" s="489">
        <f t="shared" si="2"/>
        <v>91</v>
      </c>
      <c r="C95" s="482"/>
      <c r="D95" s="482"/>
      <c r="E95" s="482"/>
      <c r="F95" s="710" t="str" cm="1">
        <f t="array" ref="F95">IFERROR(_xlfn.SWITCH(tod, "AM", 'Input - Freeways'!AA95, "PM", 'Input - Freeways'!AB95), "")</f>
        <v/>
      </c>
      <c r="G95" s="484"/>
      <c r="H95" s="447"/>
      <c r="I95" s="469"/>
      <c r="J95" s="469"/>
      <c r="K95" s="469"/>
      <c r="L95" s="484"/>
      <c r="M95" s="469"/>
      <c r="N95" s="469"/>
      <c r="O95" s="469"/>
      <c r="P95" s="469"/>
      <c r="Q95" s="469"/>
      <c r="R95" s="469"/>
      <c r="S95" s="469"/>
      <c r="T95" s="469"/>
      <c r="U95" s="469"/>
      <c r="V95" s="469"/>
      <c r="W95" s="469"/>
      <c r="X95" s="469"/>
      <c r="Y95" s="469"/>
      <c r="Z95" s="740"/>
      <c r="AA95" s="710" t="str">
        <f>IFERROR(_xlfn.XLOOKUP($D95, '[3]AM - Balanced Volumes'!$C$7:$C$37,'[3]AM - Balanced Volumes'!$F$7:$F$37),"")</f>
        <v/>
      </c>
      <c r="AB95" s="710" t="str">
        <f>IFERROR(_xlfn.XLOOKUP($D95, '[3]PM - Balanced Volumes'!$C$7:$C$37,'[3]PM - Balanced Volumes'!$F$7:$F$37),"")</f>
        <v/>
      </c>
      <c r="AC95" s="710"/>
      <c r="AD95" s="710"/>
      <c r="AE95" s="738"/>
    </row>
    <row r="96" spans="1:31" x14ac:dyDescent="0.25">
      <c r="A96" s="615" t="str">
        <f t="shared" si="4"/>
        <v>H</v>
      </c>
      <c r="B96" s="489">
        <f t="shared" si="2"/>
        <v>92</v>
      </c>
      <c r="C96" s="482"/>
      <c r="D96" s="482"/>
      <c r="E96" s="482"/>
      <c r="F96" s="710" t="str" cm="1">
        <f t="array" ref="F96">IFERROR(_xlfn.SWITCH(tod, "AM", 'Input - Freeways'!AA96, "PM", 'Input - Freeways'!AB96), "")</f>
        <v/>
      </c>
      <c r="G96" s="484"/>
      <c r="H96" s="447"/>
      <c r="I96" s="469"/>
      <c r="J96" s="469"/>
      <c r="K96" s="469"/>
      <c r="L96" s="484"/>
      <c r="M96" s="469"/>
      <c r="N96" s="469"/>
      <c r="O96" s="469"/>
      <c r="P96" s="469"/>
      <c r="Q96" s="469"/>
      <c r="R96" s="469"/>
      <c r="S96" s="469"/>
      <c r="T96" s="469"/>
      <c r="U96" s="469"/>
      <c r="V96" s="469"/>
      <c r="W96" s="469"/>
      <c r="X96" s="469"/>
      <c r="Y96" s="469"/>
      <c r="Z96" s="740"/>
      <c r="AA96" s="710" t="str">
        <f>IFERROR(_xlfn.XLOOKUP($D96, '[3]AM - Balanced Volumes'!$C$7:$C$37,'[3]AM - Balanced Volumes'!$F$7:$F$37),"")</f>
        <v/>
      </c>
      <c r="AB96" s="710" t="str">
        <f>IFERROR(_xlfn.XLOOKUP($D96, '[3]PM - Balanced Volumes'!$C$7:$C$37,'[3]PM - Balanced Volumes'!$F$7:$F$37),"")</f>
        <v/>
      </c>
      <c r="AC96" s="710"/>
      <c r="AD96" s="710"/>
      <c r="AE96" s="738"/>
    </row>
    <row r="97" spans="1:31" x14ac:dyDescent="0.25">
      <c r="A97" s="615" t="str">
        <f t="shared" si="4"/>
        <v>H</v>
      </c>
      <c r="B97" s="489">
        <f t="shared" si="2"/>
        <v>93</v>
      </c>
      <c r="C97" s="482"/>
      <c r="D97" s="482"/>
      <c r="E97" s="482"/>
      <c r="F97" s="710" t="str" cm="1">
        <f t="array" ref="F97">IFERROR(_xlfn.SWITCH(tod, "AM", 'Input - Freeways'!AA97, "PM", 'Input - Freeways'!AB97), "")</f>
        <v/>
      </c>
      <c r="G97" s="484"/>
      <c r="H97" s="447"/>
      <c r="I97" s="469"/>
      <c r="J97" s="469"/>
      <c r="K97" s="469"/>
      <c r="L97" s="484"/>
      <c r="M97" s="469"/>
      <c r="N97" s="469"/>
      <c r="O97" s="469"/>
      <c r="P97" s="469"/>
      <c r="Q97" s="469"/>
      <c r="R97" s="469"/>
      <c r="S97" s="469"/>
      <c r="T97" s="469"/>
      <c r="U97" s="469"/>
      <c r="V97" s="469"/>
      <c r="W97" s="469"/>
      <c r="X97" s="469"/>
      <c r="Y97" s="469"/>
      <c r="Z97" s="740"/>
      <c r="AA97" s="710" t="str">
        <f>IFERROR(_xlfn.XLOOKUP($D97, '[3]AM - Balanced Volumes'!$C$7:$C$37,'[3]AM - Balanced Volumes'!$F$7:$F$37),"")</f>
        <v/>
      </c>
      <c r="AB97" s="710" t="str">
        <f>IFERROR(_xlfn.XLOOKUP($D97, '[3]PM - Balanced Volumes'!$C$7:$C$37,'[3]PM - Balanced Volumes'!$F$7:$F$37),"")</f>
        <v/>
      </c>
      <c r="AC97" s="710"/>
      <c r="AD97" s="710"/>
      <c r="AE97" s="738"/>
    </row>
    <row r="98" spans="1:31" x14ac:dyDescent="0.25">
      <c r="A98" s="615" t="str">
        <f t="shared" si="4"/>
        <v>H</v>
      </c>
      <c r="B98" s="489">
        <f t="shared" si="2"/>
        <v>94</v>
      </c>
      <c r="C98" s="482"/>
      <c r="D98" s="482"/>
      <c r="E98" s="482"/>
      <c r="F98" s="710" t="str" cm="1">
        <f t="array" ref="F98">IFERROR(_xlfn.SWITCH(tod, "AM", 'Input - Freeways'!AA98, "PM", 'Input - Freeways'!AB98), "")</f>
        <v/>
      </c>
      <c r="G98" s="484"/>
      <c r="H98" s="447"/>
      <c r="I98" s="469"/>
      <c r="J98" s="469"/>
      <c r="K98" s="469"/>
      <c r="L98" s="484"/>
      <c r="M98" s="469"/>
      <c r="N98" s="469"/>
      <c r="O98" s="469"/>
      <c r="P98" s="469"/>
      <c r="Q98" s="469"/>
      <c r="R98" s="469"/>
      <c r="S98" s="469"/>
      <c r="T98" s="469"/>
      <c r="U98" s="469"/>
      <c r="V98" s="469"/>
      <c r="W98" s="469"/>
      <c r="X98" s="469"/>
      <c r="Y98" s="469"/>
      <c r="Z98" s="740"/>
      <c r="AA98" s="710" t="str">
        <f>IFERROR(_xlfn.XLOOKUP($D98, '[3]AM - Balanced Volumes'!$C$7:$C$37,'[3]AM - Balanced Volumes'!$F$7:$F$37),"")</f>
        <v/>
      </c>
      <c r="AB98" s="710" t="str">
        <f>IFERROR(_xlfn.XLOOKUP($D98, '[3]PM - Balanced Volumes'!$C$7:$C$37,'[3]PM - Balanced Volumes'!$F$7:$F$37),"")</f>
        <v/>
      </c>
      <c r="AC98" s="710"/>
      <c r="AD98" s="710"/>
      <c r="AE98" s="738"/>
    </row>
    <row r="99" spans="1:31" x14ac:dyDescent="0.25">
      <c r="A99" s="615" t="str">
        <f t="shared" si="4"/>
        <v>H</v>
      </c>
      <c r="B99" s="489">
        <f t="shared" si="2"/>
        <v>95</v>
      </c>
      <c r="C99" s="482"/>
      <c r="D99" s="482"/>
      <c r="E99" s="482"/>
      <c r="F99" s="710" t="str" cm="1">
        <f t="array" ref="F99">IFERROR(_xlfn.SWITCH(tod, "AM", 'Input - Freeways'!AA99, "PM", 'Input - Freeways'!AB99), "")</f>
        <v/>
      </c>
      <c r="G99" s="484"/>
      <c r="H99" s="447"/>
      <c r="I99" s="469"/>
      <c r="J99" s="469"/>
      <c r="K99" s="469"/>
      <c r="L99" s="484"/>
      <c r="M99" s="469"/>
      <c r="N99" s="469"/>
      <c r="O99" s="469"/>
      <c r="P99" s="469"/>
      <c r="Q99" s="469"/>
      <c r="R99" s="469"/>
      <c r="S99" s="469"/>
      <c r="T99" s="469"/>
      <c r="U99" s="469"/>
      <c r="V99" s="469"/>
      <c r="W99" s="469"/>
      <c r="X99" s="469"/>
      <c r="Y99" s="469"/>
      <c r="Z99" s="740"/>
      <c r="AA99" s="710" t="str">
        <f>IFERROR(_xlfn.XLOOKUP($D99, '[3]AM - Balanced Volumes'!$C$7:$C$37,'[3]AM - Balanced Volumes'!$F$7:$F$37),"")</f>
        <v/>
      </c>
      <c r="AB99" s="710" t="str">
        <f>IFERROR(_xlfn.XLOOKUP($D99, '[3]PM - Balanced Volumes'!$C$7:$C$37,'[3]PM - Balanced Volumes'!$F$7:$F$37),"")</f>
        <v/>
      </c>
      <c r="AC99" s="710"/>
      <c r="AD99" s="710"/>
      <c r="AE99" s="738"/>
    </row>
    <row r="100" spans="1:31" x14ac:dyDescent="0.25">
      <c r="A100" s="615" t="str">
        <f t="shared" si="4"/>
        <v>H</v>
      </c>
      <c r="B100" s="489">
        <f t="shared" si="2"/>
        <v>96</v>
      </c>
      <c r="C100" s="482"/>
      <c r="D100" s="482"/>
      <c r="E100" s="482"/>
      <c r="F100" s="710" t="str" cm="1">
        <f t="array" ref="F100">IFERROR(_xlfn.SWITCH(tod, "AM", 'Input - Freeways'!AA100, "PM", 'Input - Freeways'!AB100), "")</f>
        <v/>
      </c>
      <c r="G100" s="484"/>
      <c r="H100" s="447"/>
      <c r="I100" s="469"/>
      <c r="J100" s="469"/>
      <c r="K100" s="469"/>
      <c r="L100" s="484"/>
      <c r="M100" s="469"/>
      <c r="N100" s="469"/>
      <c r="O100" s="469"/>
      <c r="P100" s="469"/>
      <c r="Q100" s="469"/>
      <c r="R100" s="469"/>
      <c r="S100" s="469"/>
      <c r="T100" s="469"/>
      <c r="U100" s="469"/>
      <c r="V100" s="469"/>
      <c r="W100" s="469"/>
      <c r="X100" s="469"/>
      <c r="Y100" s="469"/>
      <c r="Z100" s="740"/>
      <c r="AA100" s="710" t="str">
        <f>IFERROR(_xlfn.XLOOKUP($D100, '[3]AM - Balanced Volumes'!$C$7:$C$37,'[3]AM - Balanced Volumes'!$F$7:$F$37),"")</f>
        <v/>
      </c>
      <c r="AB100" s="710" t="str">
        <f>IFERROR(_xlfn.XLOOKUP($D100, '[3]PM - Balanced Volumes'!$C$7:$C$37,'[3]PM - Balanced Volumes'!$F$7:$F$37),"")</f>
        <v/>
      </c>
      <c r="AC100" s="710"/>
      <c r="AD100" s="710"/>
      <c r="AE100" s="738"/>
    </row>
    <row r="101" spans="1:31" x14ac:dyDescent="0.25">
      <c r="A101" s="615" t="str">
        <f t="shared" si="4"/>
        <v>H</v>
      </c>
      <c r="B101" s="489">
        <f t="shared" si="2"/>
        <v>97</v>
      </c>
      <c r="C101" s="482"/>
      <c r="D101" s="482"/>
      <c r="E101" s="482"/>
      <c r="F101" s="710" t="str" cm="1">
        <f t="array" ref="F101">IFERROR(_xlfn.SWITCH(tod, "AM", 'Input - Freeways'!AA101, "PM", 'Input - Freeways'!AB101), "")</f>
        <v/>
      </c>
      <c r="G101" s="484"/>
      <c r="H101" s="447"/>
      <c r="I101" s="469"/>
      <c r="J101" s="469"/>
      <c r="K101" s="469"/>
      <c r="L101" s="484"/>
      <c r="M101" s="469"/>
      <c r="N101" s="469"/>
      <c r="O101" s="469"/>
      <c r="P101" s="469"/>
      <c r="Q101" s="469"/>
      <c r="R101" s="469"/>
      <c r="S101" s="469"/>
      <c r="T101" s="469"/>
      <c r="U101" s="469"/>
      <c r="V101" s="469"/>
      <c r="W101" s="469"/>
      <c r="X101" s="469"/>
      <c r="Y101" s="469"/>
      <c r="Z101" s="740"/>
      <c r="AA101" s="710" t="str">
        <f>IFERROR(_xlfn.XLOOKUP($D101, '[3]AM - Balanced Volumes'!$C$7:$C$37,'[3]AM - Balanced Volumes'!$F$7:$F$37),"")</f>
        <v/>
      </c>
      <c r="AB101" s="710" t="str">
        <f>IFERROR(_xlfn.XLOOKUP($D101, '[3]PM - Balanced Volumes'!$C$7:$C$37,'[3]PM - Balanced Volumes'!$F$7:$F$37),"")</f>
        <v/>
      </c>
      <c r="AC101" s="710"/>
      <c r="AD101" s="710"/>
      <c r="AE101" s="738"/>
    </row>
    <row r="102" spans="1:31" x14ac:dyDescent="0.25">
      <c r="A102" s="615" t="str">
        <f t="shared" si="4"/>
        <v>H</v>
      </c>
      <c r="B102" s="489">
        <f t="shared" si="2"/>
        <v>98</v>
      </c>
      <c r="C102" s="482"/>
      <c r="D102" s="482"/>
      <c r="E102" s="482"/>
      <c r="F102" s="710" t="str" cm="1">
        <f t="array" ref="F102">IFERROR(_xlfn.SWITCH(tod, "AM", 'Input - Freeways'!AA102, "PM", 'Input - Freeways'!AB102), "")</f>
        <v/>
      </c>
      <c r="G102" s="484"/>
      <c r="H102" s="447"/>
      <c r="I102" s="469"/>
      <c r="J102" s="469"/>
      <c r="K102" s="469"/>
      <c r="L102" s="484"/>
      <c r="M102" s="469"/>
      <c r="N102" s="469"/>
      <c r="O102" s="469"/>
      <c r="P102" s="469"/>
      <c r="Q102" s="469"/>
      <c r="R102" s="469"/>
      <c r="S102" s="469"/>
      <c r="T102" s="469"/>
      <c r="U102" s="469"/>
      <c r="V102" s="469"/>
      <c r="W102" s="469"/>
      <c r="X102" s="469"/>
      <c r="Y102" s="469"/>
      <c r="Z102" s="740"/>
      <c r="AA102" s="710" t="str">
        <f>IFERROR(_xlfn.XLOOKUP($D102, '[3]AM - Balanced Volumes'!$C$7:$C$37,'[3]AM - Balanced Volumes'!$F$7:$F$37),"")</f>
        <v/>
      </c>
      <c r="AB102" s="738" t="str">
        <f>IFERROR(_xlfn.XLOOKUP($D102, '[3]PM - Balanced Volumes'!$C$7:$C$37,'[3]PM - Balanced Volumes'!$F$7:$F$37),"")</f>
        <v/>
      </c>
      <c r="AC102" s="738"/>
      <c r="AD102" s="738"/>
      <c r="AE102" s="738"/>
    </row>
    <row r="103" spans="1:31" x14ac:dyDescent="0.25">
      <c r="A103" s="615" t="str">
        <f t="shared" si="4"/>
        <v>H</v>
      </c>
      <c r="B103" s="489">
        <f t="shared" si="2"/>
        <v>99</v>
      </c>
      <c r="C103" s="482"/>
      <c r="D103" s="482"/>
      <c r="E103" s="482"/>
      <c r="F103" s="710" t="str" cm="1">
        <f t="array" ref="F103">IFERROR(_xlfn.SWITCH(tod, "AM", 'Input - Freeways'!AA103, "PM", 'Input - Freeways'!AB103), "")</f>
        <v/>
      </c>
      <c r="G103" s="484"/>
      <c r="H103" s="447"/>
      <c r="I103" s="469"/>
      <c r="J103" s="469"/>
      <c r="K103" s="469"/>
      <c r="L103" s="484"/>
      <c r="M103" s="469"/>
      <c r="N103" s="469"/>
      <c r="O103" s="469"/>
      <c r="P103" s="469"/>
      <c r="Q103" s="469"/>
      <c r="R103" s="469"/>
      <c r="S103" s="469"/>
      <c r="T103" s="469"/>
      <c r="U103" s="469"/>
      <c r="V103" s="469"/>
      <c r="W103" s="469"/>
      <c r="X103" s="469"/>
      <c r="Y103" s="469"/>
      <c r="Z103" s="740"/>
      <c r="AA103" s="710" t="str">
        <f>IFERROR(_xlfn.XLOOKUP($D103, '[3]AM - Balanced Volumes'!$C$7:$C$37,'[3]AM - Balanced Volumes'!$F$7:$F$37),"")</f>
        <v/>
      </c>
      <c r="AB103" s="738" t="str">
        <f>IFERROR(_xlfn.XLOOKUP($D103, '[3]PM - Balanced Volumes'!$C$7:$C$37,'[3]PM - Balanced Volumes'!$F$7:$F$37),"")</f>
        <v/>
      </c>
      <c r="AC103" s="738"/>
      <c r="AD103" s="738"/>
      <c r="AE103" s="738"/>
    </row>
    <row r="104" spans="1:31" x14ac:dyDescent="0.25">
      <c r="A104" s="615" t="str">
        <f t="shared" si="4"/>
        <v>H</v>
      </c>
      <c r="B104" s="489">
        <f t="shared" si="2"/>
        <v>100</v>
      </c>
      <c r="C104" s="482"/>
      <c r="D104" s="482"/>
      <c r="E104" s="482"/>
      <c r="F104" s="710" t="str" cm="1">
        <f t="array" ref="F104">IFERROR(_xlfn.SWITCH(tod, "AM", 'Input - Freeways'!AA104, "PM", 'Input - Freeways'!AB104), "")</f>
        <v/>
      </c>
      <c r="G104" s="484"/>
      <c r="H104" s="447"/>
      <c r="I104" s="469"/>
      <c r="J104" s="469"/>
      <c r="K104" s="469"/>
      <c r="L104" s="484"/>
      <c r="M104" s="469"/>
      <c r="N104" s="469"/>
      <c r="O104" s="469"/>
      <c r="P104" s="469"/>
      <c r="Q104" s="469"/>
      <c r="R104" s="469"/>
      <c r="S104" s="469"/>
      <c r="T104" s="469"/>
      <c r="U104" s="469"/>
      <c r="V104" s="469"/>
      <c r="W104" s="469"/>
      <c r="X104" s="469"/>
      <c r="Y104" s="469"/>
      <c r="Z104" s="740"/>
      <c r="AA104" s="710" t="str">
        <f>IFERROR(_xlfn.XLOOKUP($D104, '[3]AM - Balanced Volumes'!$C$7:$C$37,'[3]AM - Balanced Volumes'!$F$7:$F$37),"")</f>
        <v/>
      </c>
      <c r="AB104" s="738" t="str">
        <f>IFERROR(_xlfn.XLOOKUP($D104, '[3]PM - Balanced Volumes'!$C$7:$C$37,'[3]PM - Balanced Volumes'!$F$7:$F$37),"")</f>
        <v/>
      </c>
      <c r="AC104" s="738"/>
      <c r="AD104" s="738"/>
      <c r="AE104" s="738"/>
    </row>
    <row r="105" spans="1:31" x14ac:dyDescent="0.25">
      <c r="B105"/>
      <c r="C105"/>
      <c r="D105"/>
      <c r="E105"/>
      <c r="F105"/>
      <c r="G105"/>
      <c r="L105"/>
      <c r="O105"/>
      <c r="P105"/>
      <c r="Q105"/>
      <c r="R105"/>
      <c r="S105"/>
      <c r="T105"/>
      <c r="U105"/>
      <c r="V105"/>
      <c r="W105"/>
      <c r="X105"/>
      <c r="Y105"/>
      <c r="Z105"/>
      <c r="AE105"/>
    </row>
    <row r="106" spans="1:31" x14ac:dyDescent="0.25">
      <c r="B106"/>
      <c r="C106"/>
      <c r="D106"/>
      <c r="E106"/>
      <c r="F106"/>
      <c r="G106"/>
      <c r="L106"/>
      <c r="O106"/>
      <c r="P106"/>
      <c r="Q106"/>
      <c r="R106"/>
      <c r="S106"/>
      <c r="T106"/>
      <c r="U106"/>
      <c r="V106"/>
      <c r="W106"/>
      <c r="X106"/>
      <c r="Y106"/>
      <c r="Z106"/>
      <c r="AE106"/>
    </row>
    <row r="107" spans="1:31" x14ac:dyDescent="0.25">
      <c r="B107"/>
      <c r="C107"/>
      <c r="D107"/>
      <c r="E107"/>
      <c r="F107"/>
      <c r="G107"/>
      <c r="L107"/>
      <c r="O107"/>
      <c r="P107"/>
      <c r="Q107"/>
      <c r="R107"/>
      <c r="S107"/>
      <c r="T107"/>
      <c r="U107"/>
      <c r="V107"/>
      <c r="W107"/>
      <c r="X107"/>
      <c r="Y107"/>
      <c r="Z107"/>
      <c r="AE107"/>
    </row>
    <row r="108" spans="1:31" x14ac:dyDescent="0.25">
      <c r="B108"/>
      <c r="C108"/>
      <c r="D108"/>
      <c r="E108"/>
      <c r="F108"/>
      <c r="G108"/>
      <c r="L108"/>
      <c r="O108"/>
      <c r="P108"/>
      <c r="Q108"/>
      <c r="R108"/>
      <c r="S108"/>
      <c r="T108"/>
      <c r="U108"/>
      <c r="V108"/>
      <c r="W108"/>
      <c r="X108"/>
      <c r="Y108"/>
      <c r="Z108"/>
      <c r="AE108"/>
    </row>
    <row r="109" spans="1:31" x14ac:dyDescent="0.25">
      <c r="B109"/>
      <c r="C109"/>
      <c r="D109"/>
      <c r="E109"/>
      <c r="F109"/>
      <c r="G109"/>
      <c r="L109"/>
      <c r="O109"/>
      <c r="P109"/>
      <c r="Q109"/>
      <c r="R109"/>
      <c r="S109"/>
      <c r="T109"/>
      <c r="U109"/>
      <c r="V109"/>
      <c r="W109"/>
      <c r="X109"/>
      <c r="Y109"/>
      <c r="Z109"/>
      <c r="AE109"/>
    </row>
    <row r="110" spans="1:31" x14ac:dyDescent="0.25">
      <c r="B110"/>
      <c r="C110"/>
      <c r="D110"/>
      <c r="E110"/>
      <c r="F110"/>
      <c r="G110"/>
      <c r="L110"/>
      <c r="O110"/>
      <c r="P110"/>
      <c r="Q110"/>
      <c r="R110"/>
      <c r="S110"/>
      <c r="T110"/>
      <c r="U110"/>
      <c r="V110"/>
      <c r="W110"/>
      <c r="X110"/>
      <c r="Y110"/>
      <c r="Z110"/>
      <c r="AE110"/>
    </row>
    <row r="111" spans="1:31" x14ac:dyDescent="0.25">
      <c r="B111"/>
      <c r="C111"/>
      <c r="D111"/>
      <c r="E111"/>
      <c r="F111"/>
      <c r="G111"/>
      <c r="L111"/>
      <c r="O111"/>
      <c r="P111"/>
      <c r="Q111"/>
      <c r="R111"/>
      <c r="S111"/>
      <c r="T111"/>
      <c r="U111"/>
      <c r="V111"/>
      <c r="W111"/>
      <c r="X111"/>
      <c r="Y111"/>
      <c r="Z111"/>
      <c r="AE111"/>
    </row>
    <row r="112" spans="1:31" x14ac:dyDescent="0.25">
      <c r="B112"/>
      <c r="C112"/>
      <c r="D112"/>
      <c r="E112"/>
      <c r="F112"/>
      <c r="G112"/>
      <c r="L112"/>
      <c r="O112"/>
      <c r="P112"/>
      <c r="Q112"/>
      <c r="R112"/>
      <c r="S112"/>
      <c r="T112"/>
      <c r="U112"/>
      <c r="V112"/>
      <c r="W112"/>
      <c r="X112"/>
      <c r="Y112"/>
      <c r="Z112"/>
      <c r="AE112"/>
    </row>
    <row r="113" spans="1:31" x14ac:dyDescent="0.25">
      <c r="B113"/>
      <c r="C113"/>
      <c r="D113"/>
      <c r="E113"/>
      <c r="F113"/>
      <c r="G113"/>
      <c r="L113"/>
      <c r="O113"/>
      <c r="P113"/>
      <c r="Q113"/>
      <c r="R113"/>
      <c r="S113"/>
      <c r="T113"/>
      <c r="U113"/>
      <c r="V113"/>
      <c r="W113"/>
      <c r="X113"/>
      <c r="Y113"/>
      <c r="Z113"/>
      <c r="AE113"/>
    </row>
    <row r="114" spans="1:31" x14ac:dyDescent="0.25">
      <c r="B114"/>
      <c r="C114"/>
      <c r="D114"/>
      <c r="E114"/>
      <c r="F114"/>
      <c r="G114"/>
      <c r="L114"/>
      <c r="O114"/>
      <c r="P114"/>
      <c r="Q114"/>
      <c r="R114"/>
      <c r="S114"/>
      <c r="T114"/>
      <c r="U114"/>
      <c r="V114"/>
      <c r="W114"/>
      <c r="X114"/>
      <c r="Y114"/>
      <c r="Z114"/>
      <c r="AE114"/>
    </row>
    <row r="115" spans="1:31" x14ac:dyDescent="0.25">
      <c r="B115"/>
      <c r="C115"/>
      <c r="D115"/>
      <c r="E115"/>
      <c r="F115"/>
      <c r="G115"/>
      <c r="L115"/>
      <c r="O115"/>
      <c r="P115"/>
      <c r="Q115"/>
      <c r="R115"/>
      <c r="S115"/>
      <c r="T115"/>
      <c r="U115"/>
      <c r="V115"/>
      <c r="W115"/>
      <c r="X115"/>
      <c r="Y115"/>
      <c r="Z115"/>
      <c r="AE115"/>
    </row>
    <row r="116" spans="1:31" x14ac:dyDescent="0.25">
      <c r="B116"/>
      <c r="C116"/>
      <c r="D116"/>
      <c r="E116"/>
      <c r="F116"/>
      <c r="G116"/>
      <c r="L116"/>
      <c r="O116"/>
      <c r="P116"/>
      <c r="Q116"/>
      <c r="R116"/>
      <c r="S116"/>
      <c r="T116"/>
      <c r="U116"/>
      <c r="V116"/>
      <c r="W116"/>
      <c r="X116"/>
      <c r="Y116"/>
      <c r="Z116"/>
      <c r="AE116"/>
    </row>
    <row r="117" spans="1:31" x14ac:dyDescent="0.25">
      <c r="B117"/>
      <c r="C117"/>
      <c r="D117"/>
      <c r="E117"/>
      <c r="F117"/>
      <c r="G117"/>
      <c r="L117"/>
      <c r="O117"/>
      <c r="P117"/>
      <c r="Q117"/>
      <c r="R117"/>
      <c r="S117"/>
      <c r="T117"/>
      <c r="U117"/>
      <c r="V117"/>
      <c r="W117"/>
      <c r="X117"/>
      <c r="Y117"/>
      <c r="Z117"/>
      <c r="AE117"/>
    </row>
    <row r="118" spans="1:31" x14ac:dyDescent="0.25">
      <c r="B118"/>
      <c r="C118"/>
      <c r="D118"/>
      <c r="E118"/>
      <c r="F118"/>
      <c r="G118"/>
      <c r="L118"/>
      <c r="O118"/>
      <c r="P118"/>
      <c r="Q118"/>
      <c r="R118"/>
      <c r="S118"/>
      <c r="T118"/>
      <c r="U118"/>
      <c r="V118"/>
      <c r="W118"/>
      <c r="X118"/>
      <c r="Y118"/>
      <c r="Z118"/>
      <c r="AE118"/>
    </row>
    <row r="119" spans="1:31" x14ac:dyDescent="0.25">
      <c r="B119"/>
      <c r="C119"/>
      <c r="D119"/>
      <c r="E119"/>
      <c r="F119"/>
      <c r="G119"/>
      <c r="L119"/>
      <c r="O119"/>
      <c r="P119"/>
      <c r="Q119"/>
      <c r="R119"/>
      <c r="S119"/>
      <c r="T119"/>
      <c r="U119"/>
      <c r="V119"/>
      <c r="W119"/>
      <c r="X119"/>
      <c r="Y119"/>
      <c r="Z119"/>
      <c r="AE119"/>
    </row>
    <row r="120" spans="1:31" x14ac:dyDescent="0.25">
      <c r="B120"/>
      <c r="C120"/>
      <c r="D120"/>
      <c r="E120"/>
      <c r="F120"/>
      <c r="G120"/>
      <c r="L120"/>
      <c r="O120"/>
      <c r="P120"/>
      <c r="Q120"/>
      <c r="R120"/>
      <c r="S120"/>
      <c r="T120"/>
      <c r="U120"/>
      <c r="V120"/>
      <c r="W120"/>
      <c r="X120"/>
      <c r="Y120"/>
      <c r="Z120"/>
      <c r="AE120"/>
    </row>
    <row r="121" spans="1:31" x14ac:dyDescent="0.25">
      <c r="A121" s="352"/>
      <c r="H121" s="352"/>
    </row>
    <row r="122" spans="1:31" x14ac:dyDescent="0.25">
      <c r="A122" s="352"/>
      <c r="H122" s="352"/>
    </row>
    <row r="123" spans="1:31" x14ac:dyDescent="0.25">
      <c r="A123" s="352"/>
      <c r="H123" s="352"/>
    </row>
    <row r="124" spans="1:31" x14ac:dyDescent="0.25">
      <c r="A124" s="352"/>
      <c r="H124" s="352"/>
    </row>
    <row r="125" spans="1:31" x14ac:dyDescent="0.25">
      <c r="A125" s="352"/>
      <c r="H125" s="352"/>
    </row>
    <row r="126" spans="1:31" x14ac:dyDescent="0.25">
      <c r="A126" s="352"/>
      <c r="H126" s="352"/>
    </row>
    <row r="127" spans="1:31" x14ac:dyDescent="0.25">
      <c r="A127" s="352"/>
      <c r="H127" s="352"/>
    </row>
    <row r="128" spans="1:31" x14ac:dyDescent="0.25">
      <c r="A128" s="352"/>
      <c r="H128" s="352"/>
    </row>
    <row r="129" spans="1:8" x14ac:dyDescent="0.25">
      <c r="A129" s="352"/>
      <c r="H129" s="352"/>
    </row>
    <row r="130" spans="1:8" x14ac:dyDescent="0.25">
      <c r="A130" s="352"/>
      <c r="H130" s="352"/>
    </row>
    <row r="131" spans="1:8" x14ac:dyDescent="0.25">
      <c r="A131" s="352"/>
      <c r="H131" s="352"/>
    </row>
    <row r="132" spans="1:8" x14ac:dyDescent="0.25">
      <c r="A132" s="352"/>
      <c r="H132" s="352"/>
    </row>
    <row r="133" spans="1:8" x14ac:dyDescent="0.25">
      <c r="A133" s="352"/>
      <c r="H133" s="352"/>
    </row>
    <row r="134" spans="1:8" x14ac:dyDescent="0.25">
      <c r="A134" s="352"/>
      <c r="H134" s="352"/>
    </row>
    <row r="135" spans="1:8" x14ac:dyDescent="0.25">
      <c r="A135" s="352"/>
      <c r="H135" s="352"/>
    </row>
    <row r="136" spans="1:8" x14ac:dyDescent="0.25">
      <c r="A136" s="352"/>
      <c r="H136" s="352"/>
    </row>
    <row r="137" spans="1:8" x14ac:dyDescent="0.25">
      <c r="A137" s="352"/>
      <c r="H137" s="352"/>
    </row>
    <row r="138" spans="1:8" x14ac:dyDescent="0.25">
      <c r="A138" s="352"/>
      <c r="H138" s="352"/>
    </row>
    <row r="139" spans="1:8" x14ac:dyDescent="0.25">
      <c r="A139" s="352"/>
      <c r="H139" s="352"/>
    </row>
    <row r="140" spans="1:8" x14ac:dyDescent="0.25">
      <c r="A140" s="352"/>
      <c r="H140" s="352"/>
    </row>
    <row r="141" spans="1:8" x14ac:dyDescent="0.25">
      <c r="A141" s="352"/>
      <c r="H141" s="352"/>
    </row>
    <row r="142" spans="1:8" x14ac:dyDescent="0.25">
      <c r="A142" s="352"/>
      <c r="H142" s="352"/>
    </row>
    <row r="143" spans="1:8" x14ac:dyDescent="0.25">
      <c r="A143" s="352"/>
      <c r="H143" s="352"/>
    </row>
    <row r="144" spans="1:8" x14ac:dyDescent="0.25">
      <c r="A144" s="352"/>
      <c r="H144" s="352"/>
    </row>
    <row r="145" spans="1:8" x14ac:dyDescent="0.25">
      <c r="A145" s="352"/>
      <c r="H145" s="352"/>
    </row>
    <row r="146" spans="1:8" x14ac:dyDescent="0.25">
      <c r="A146" s="352"/>
      <c r="H146" s="352"/>
    </row>
    <row r="147" spans="1:8" x14ac:dyDescent="0.25">
      <c r="A147" s="352"/>
      <c r="H147" s="352"/>
    </row>
    <row r="148" spans="1:8" x14ac:dyDescent="0.25">
      <c r="A148" s="352"/>
      <c r="H148" s="352"/>
    </row>
    <row r="149" spans="1:8" x14ac:dyDescent="0.25">
      <c r="A149" s="352"/>
      <c r="H149" s="352"/>
    </row>
  </sheetData>
  <autoFilter ref="A4:Y4" xr:uid="{9786C61A-2CB6-44DB-8272-D2D8725523F8}"/>
  <mergeCells count="1">
    <mergeCell ref="B2:C2"/>
  </mergeCells>
  <phoneticPr fontId="88" type="noConversion"/>
  <conditionalFormatting sqref="C80:C104">
    <cfRule type="duplicateValues" dxfId="102" priority="1"/>
  </conditionalFormatting>
  <dataValidations count="1">
    <dataValidation type="list" allowBlank="1" showInputMessage="1" showErrorMessage="1" sqref="D2" xr:uid="{EC8CCCE8-B6F2-4958-8201-D26B7932D95E}">
      <formula1>"DCM,Link Eval"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DEF2-4F8B-4046-A957-9149748D9F17}">
  <sheetPr codeName="Sheet18">
    <tabColor theme="3"/>
  </sheetPr>
  <dimension ref="A1:AT54"/>
  <sheetViews>
    <sheetView zoomScale="70" zoomScaleNormal="70" workbookViewId="0">
      <selection activeCell="C5" sqref="C5:C37"/>
    </sheetView>
  </sheetViews>
  <sheetFormatPr defaultColWidth="9.140625" defaultRowHeight="15" x14ac:dyDescent="0.25"/>
  <cols>
    <col min="1" max="1" width="9.140625" style="611"/>
    <col min="2" max="2" width="6.85546875" style="326" customWidth="1"/>
    <col min="3" max="3" width="8.42578125" style="611" customWidth="1"/>
    <col min="4" max="4" width="38.85546875" style="95" customWidth="1"/>
    <col min="5" max="5" width="19.28515625" style="95" customWidth="1"/>
    <col min="6" max="6" width="13.42578125" style="326" customWidth="1"/>
    <col min="7" max="7" width="12.42578125" style="611" customWidth="1"/>
    <col min="8" max="27" width="20.7109375" style="611" customWidth="1"/>
    <col min="28" max="31" width="12.7109375" style="611" customWidth="1"/>
    <col min="32" max="46" width="22" style="611" customWidth="1"/>
    <col min="47" max="16384" width="9.140625" style="611"/>
  </cols>
  <sheetData>
    <row r="1" spans="1:46" x14ac:dyDescent="0.25">
      <c r="A1" s="615" t="s">
        <v>235</v>
      </c>
      <c r="B1" s="615"/>
      <c r="C1" s="615"/>
      <c r="D1" s="615"/>
      <c r="E1" s="615"/>
      <c r="F1" s="615"/>
      <c r="G1" s="615"/>
      <c r="H1" s="615" t="str">
        <f>IF(#REF!='Initial Setup'!$B27, "", "H")</f>
        <v>H</v>
      </c>
      <c r="I1" s="615" t="str">
        <f>IF(#REF!='Initial Setup'!$B28, "", "H")</f>
        <v>H</v>
      </c>
      <c r="J1" s="615" t="str">
        <f>IF(#REF!='Initial Setup'!$B29, "", "H")</f>
        <v>H</v>
      </c>
      <c r="K1" s="615" t="str">
        <f>IF(#REF!='Initial Setup'!$B30, "", "H")</f>
        <v>H</v>
      </c>
      <c r="L1" s="615"/>
      <c r="M1" s="615" t="str">
        <f>IF(#REF!='Initial Setup'!$B32, "", "H")</f>
        <v/>
      </c>
      <c r="N1" s="615" t="str">
        <f>IF(#REF!='Initial Setup'!$B33, "", "H")</f>
        <v>H</v>
      </c>
      <c r="O1" s="615" t="str">
        <f>IF(#REF!='Initial Setup'!$B34, "", "H")</f>
        <v>H</v>
      </c>
      <c r="P1" s="615" t="str">
        <f>IF(#REF!='Initial Setup'!$B35, "", "H")</f>
        <v>H</v>
      </c>
      <c r="Q1" s="615" t="str">
        <f>IF(#REF!='Initial Setup'!$B36, "", "H")</f>
        <v>H</v>
      </c>
      <c r="R1" s="615" t="str">
        <f>IF(#REF!='Initial Setup'!$B37, "", "H")</f>
        <v>H</v>
      </c>
      <c r="S1" s="615" t="str">
        <f>IF(#REF!='Initial Setup'!$B38, "", "H")</f>
        <v>H</v>
      </c>
      <c r="T1" s="615" t="str">
        <f>IF(#REF!='Initial Setup'!$B39, "", "H")</f>
        <v>H</v>
      </c>
      <c r="U1" s="615" t="str">
        <f>IF(#REF!='Initial Setup'!$B40, "", "H")</f>
        <v>H</v>
      </c>
      <c r="V1" s="615" t="str">
        <f>IF(#REF!='Initial Setup'!$B41, "", "H")</f>
        <v>H</v>
      </c>
      <c r="W1" s="615" t="str">
        <f>IF(#REF!='Initial Setup'!$B42, "", "H")</f>
        <v>H</v>
      </c>
      <c r="X1" s="615" t="str">
        <f>IF(#REF!='Initial Setup'!$B43, "", "H")</f>
        <v>H</v>
      </c>
      <c r="Y1" s="615" t="str">
        <f>IF(#REF!='Initial Setup'!$B44, "", "H")</f>
        <v>H</v>
      </c>
      <c r="Z1" s="615" t="str">
        <f>IF(#REF!='Initial Setup'!$B45, "", "H")</f>
        <v>H</v>
      </c>
      <c r="AA1" s="615" t="str">
        <f>IF(#REF!='Initial Setup'!$B46, "", "H")</f>
        <v>H</v>
      </c>
      <c r="AB1" s="615"/>
      <c r="AC1" s="615"/>
      <c r="AD1" s="615"/>
      <c r="AE1" s="615"/>
      <c r="AF1" s="615" t="str">
        <f t="shared" ref="AF1:AT1" si="0">IF(AF5="","H","")</f>
        <v>H</v>
      </c>
      <c r="AG1" s="615" t="str">
        <f t="shared" si="0"/>
        <v>H</v>
      </c>
      <c r="AH1" s="615" t="str">
        <f t="shared" si="0"/>
        <v>H</v>
      </c>
      <c r="AI1" s="615" t="str">
        <f t="shared" si="0"/>
        <v>H</v>
      </c>
      <c r="AJ1" s="615" t="str">
        <f t="shared" si="0"/>
        <v>H</v>
      </c>
      <c r="AK1" s="615" t="str">
        <f t="shared" si="0"/>
        <v>H</v>
      </c>
      <c r="AL1" s="615" t="str">
        <f t="shared" si="0"/>
        <v>H</v>
      </c>
      <c r="AM1" s="615" t="str">
        <f t="shared" si="0"/>
        <v>H</v>
      </c>
      <c r="AN1" s="615" t="str">
        <f t="shared" si="0"/>
        <v>H</v>
      </c>
      <c r="AO1" s="615" t="str">
        <f t="shared" si="0"/>
        <v>H</v>
      </c>
      <c r="AP1" s="615" t="str">
        <f t="shared" si="0"/>
        <v>H</v>
      </c>
      <c r="AQ1" s="615" t="str">
        <f t="shared" si="0"/>
        <v>H</v>
      </c>
      <c r="AR1" s="615" t="str">
        <f t="shared" si="0"/>
        <v>H</v>
      </c>
      <c r="AS1" s="615" t="str">
        <f t="shared" si="0"/>
        <v>H</v>
      </c>
      <c r="AT1" s="615" t="str">
        <f t="shared" si="0"/>
        <v>H</v>
      </c>
    </row>
    <row r="2" spans="1:46" x14ac:dyDescent="0.25">
      <c r="A2" s="615"/>
      <c r="B2" s="785" t="s">
        <v>95</v>
      </c>
      <c r="C2" s="786"/>
      <c r="D2" s="550" t="str">
        <f>tod</f>
        <v>PM</v>
      </c>
      <c r="E2" s="723"/>
      <c r="F2" s="724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  <c r="U2" s="724"/>
      <c r="V2" s="724"/>
      <c r="W2" s="724"/>
      <c r="X2" s="724"/>
      <c r="Y2" s="724"/>
      <c r="Z2" s="724"/>
      <c r="AA2" s="724"/>
      <c r="AB2" s="725"/>
      <c r="AC2" s="725"/>
      <c r="AD2" s="725"/>
      <c r="AE2" s="725"/>
      <c r="AF2" s="725"/>
      <c r="AG2" s="725"/>
      <c r="AH2" s="725"/>
      <c r="AI2" s="725"/>
      <c r="AJ2" s="725"/>
      <c r="AK2" s="725"/>
      <c r="AL2" s="725"/>
      <c r="AM2" s="725"/>
      <c r="AN2" s="725"/>
      <c r="AO2" s="725"/>
      <c r="AP2" s="725"/>
      <c r="AQ2" s="725"/>
      <c r="AR2" s="725"/>
      <c r="AS2" s="725"/>
      <c r="AT2" s="725"/>
    </row>
    <row r="3" spans="1:46" ht="49.5" customHeight="1" x14ac:dyDescent="0.25">
      <c r="A3" s="615"/>
      <c r="B3" s="724"/>
      <c r="C3" s="507"/>
      <c r="D3" s="723"/>
      <c r="E3" s="723"/>
      <c r="F3" s="724"/>
      <c r="G3" s="724"/>
      <c r="H3" s="734" t="s">
        <v>467</v>
      </c>
      <c r="I3" s="732"/>
      <c r="J3" s="732"/>
      <c r="K3" s="732"/>
      <c r="L3" s="732"/>
      <c r="M3" s="732"/>
      <c r="N3" s="732"/>
      <c r="O3" s="732"/>
      <c r="P3" s="732"/>
      <c r="Q3" s="732"/>
      <c r="R3" s="732"/>
      <c r="S3" s="732"/>
      <c r="T3" s="732"/>
      <c r="U3" s="732"/>
      <c r="V3" s="732"/>
      <c r="W3" s="732"/>
      <c r="X3" s="732"/>
      <c r="Y3" s="732"/>
      <c r="Z3" s="732"/>
      <c r="AA3" s="733"/>
      <c r="AB3" s="727" t="s">
        <v>466</v>
      </c>
      <c r="AC3" s="728"/>
      <c r="AD3" s="728"/>
      <c r="AE3" s="729"/>
      <c r="AF3" s="725"/>
      <c r="AG3" s="725"/>
      <c r="AH3" s="725"/>
      <c r="AI3" s="725"/>
      <c r="AJ3" s="725"/>
      <c r="AK3" s="725"/>
      <c r="AL3" s="725"/>
      <c r="AM3" s="725"/>
      <c r="AN3" s="725"/>
      <c r="AO3" s="725"/>
      <c r="AP3" s="725"/>
      <c r="AQ3" s="725"/>
      <c r="AR3" s="725"/>
      <c r="AS3" s="725"/>
      <c r="AT3" s="725"/>
    </row>
    <row r="4" spans="1:46" ht="45" x14ac:dyDescent="0.25">
      <c r="A4" s="615"/>
      <c r="B4" s="187" t="s">
        <v>149</v>
      </c>
      <c r="C4" s="187" t="s">
        <v>291</v>
      </c>
      <c r="D4" s="466" t="s">
        <v>351</v>
      </c>
      <c r="E4" s="187" t="s">
        <v>443</v>
      </c>
      <c r="F4" s="187" t="s">
        <v>511</v>
      </c>
      <c r="G4" s="187" t="s">
        <v>512</v>
      </c>
      <c r="H4" s="187" t="str">
        <f>'Initial Setup'!$B$27&amp;" Queue Counter Number"</f>
        <v>Existing AM Queue Counter Number</v>
      </c>
      <c r="I4" s="187" t="str">
        <f>'Initial Setup'!$B$28&amp;" Queue Counter Number"</f>
        <v>Existing PM Queue Counter Number</v>
      </c>
      <c r="J4" s="187" t="str">
        <f>'Initial Setup'!$B$29&amp;" Queue Counter Number"</f>
        <v>2030 No-Build AM Queue Counter Number</v>
      </c>
      <c r="K4" s="187" t="str">
        <f>'Initial Setup'!$B$30&amp;" Queue Counter Number"</f>
        <v>2030 No-Build PM Queue Counter Number</v>
      </c>
      <c r="L4" s="187" t="str">
        <f>'Initial Setup'!$B$31&amp;" Queue Counter Number"</f>
        <v>2050 No-Build AM Queue Counter Number</v>
      </c>
      <c r="M4" s="187" t="str">
        <f>'Initial Setup'!$B$32&amp;" Queue Counter Number"</f>
        <v>2050 No-Build PM Queue Counter Number</v>
      </c>
      <c r="N4" s="187" t="str">
        <f>'Initial Setup'!$B$33&amp;" Queue Counter Number"</f>
        <v>2030 Pref Alt AM Queue Counter Number</v>
      </c>
      <c r="O4" s="187" t="str">
        <f>'Initial Setup'!$B$34&amp;" Queue Counter Number"</f>
        <v>2030 Pref Alt PM Queue Counter Number</v>
      </c>
      <c r="P4" s="187" t="str">
        <f>'Initial Setup'!$B$35&amp;" Queue Counter Number"</f>
        <v>2050 Build Alt 1 AM Queue Counter Number</v>
      </c>
      <c r="Q4" s="187" t="str">
        <f>'Initial Setup'!$B$36&amp;" Queue Counter Number"</f>
        <v>2050 Build Alt 1 PM Queue Counter Number</v>
      </c>
      <c r="R4" s="187" t="str">
        <f>'Initial Setup'!$B$37&amp;" Queue Counter Number"</f>
        <v>2050 Build Alt 2 AM Queue Counter Number</v>
      </c>
      <c r="S4" s="187" t="str">
        <f>'Initial Setup'!$B$38&amp;" Queue Counter Number"</f>
        <v>2050 Build Alt 2 PM Queue Counter Number</v>
      </c>
      <c r="T4" s="187" t="str">
        <f>'Initial Setup'!$B$39&amp;" Queue Counter Number"</f>
        <v>2050 Pref Alt AM Queue Counter Number</v>
      </c>
      <c r="U4" s="187" t="str">
        <f>'Initial Setup'!$B$40&amp;" Queue Counter Number"</f>
        <v>2050 Pref Alt PM Queue Counter Number</v>
      </c>
      <c r="V4" s="187" t="str">
        <f>'Initial Setup'!$B$41&amp;" Queue Counter Number"</f>
        <v>BLANK Queue Counter Number</v>
      </c>
      <c r="W4" s="187" t="str">
        <f>'Initial Setup'!$B$42&amp;" Queue Counter Number"</f>
        <v>BLANK Queue Counter Number</v>
      </c>
      <c r="X4" s="187" t="str">
        <f>'Initial Setup'!$B$43&amp;" Queue Counter Number"</f>
        <v>BLANK Queue Counter Number</v>
      </c>
      <c r="Y4" s="187" t="str">
        <f>'Initial Setup'!$B$44&amp;" Queue Counter Number"</f>
        <v>BLANK Queue Counter Number</v>
      </c>
      <c r="Z4" s="187" t="str">
        <f>'Initial Setup'!$B$45&amp;" Queue Counter Number"</f>
        <v>BLANK Queue Counter Number</v>
      </c>
      <c r="AA4" s="187" t="str">
        <f>'Initial Setup'!$B$46&amp;" Queue Counter Number"</f>
        <v>BLANK Queue Counter Number</v>
      </c>
      <c r="AB4" s="476" t="s">
        <v>445</v>
      </c>
      <c r="AC4" s="476" t="s">
        <v>446</v>
      </c>
      <c r="AD4" s="476" t="s">
        <v>447</v>
      </c>
      <c r="AE4" s="476" t="s">
        <v>448</v>
      </c>
    </row>
    <row r="5" spans="1:46" x14ac:dyDescent="0.25">
      <c r="A5" s="615" t="str">
        <f>IF(C5=0,"H","")</f>
        <v/>
      </c>
      <c r="B5" s="489">
        <v>1</v>
      </c>
      <c r="C5" s="482" cm="1">
        <f t="array" ref="C5">_xlfn.SWITCH(scenario&amp;" Queue Counter Number",'Input - Queue Counters'!$H$4, 'Input - Queue Counters'!$H5, 'Input - Queue Counters'!$I$4, 'Input - Queue Counters'!$I5, 'Input - Queue Counters'!$J$4, 'Input - Queue Counters'!$J5,'Input - Queue Counters'!$K$4, 'Input - Queue Counters'!$K5,'Input - Queue Counters'!$L$4, 'Input - Queue Counters'!$L5,'Input - Queue Counters'!$M$4, 'Input - Queue Counters'!$M5,'Input - Queue Counters'!$N$4, 'Input - Queue Counters'!$N5,'Input - Queue Counters'!$O$4, 'Input - Queue Counters'!$O5,'Input - Queue Counters'!$P$4, 'Input - Queue Counters'!$P5,'Input - Queue Counters'!$Q$4, 'Input - Queue Counters'!$Q5,'Input - Queue Counters'!$R$4, 'Input - Queue Counters'!$R5,'Input - Queue Counters'!$S$4, 'Input - Queue Counters'!$S5,'Input - Queue Counters'!$T$4, 'Input - Queue Counters'!$T5,'Input - Queue Counters'!$U$4, 'Input - Queue Counters'!$U5,'Input - Queue Counters'!$V$4, 'Input - Queue Counters'!$V5,'Input - Queue Counters'!$W$4, 'Input - Queue Counters'!$W5,'Input - Queue Counters'!$X$4, 'Input - Queue Counters'!$X5,'Input - Queue Counters'!$Y$4, 'Input - Queue Counters'!$Y5,'Input - Queue Counters'!$Z$4, 'Input - Queue Counters'!$Z5,'Input - Queue Counters'!$AA$4, 'Input - Queue Counters'!$AA5,"")</f>
        <v>1</v>
      </c>
      <c r="D5" s="482" t="s">
        <v>514</v>
      </c>
      <c r="E5" s="482"/>
      <c r="F5" s="710" t="str" cm="1">
        <f t="array" ref="F5">IF(E5="", "", _xlfn.SWITCH($D$2, "AM", AB5, "PM", AD5))</f>
        <v/>
      </c>
      <c r="G5" s="710" t="str" cm="1">
        <f t="array" ref="G5">IF(F5="", "", _xlfn.SWITCH($D$2, "AM", AC5, "PM", AE5))</f>
        <v/>
      </c>
      <c r="H5" s="730">
        <v>1</v>
      </c>
      <c r="I5" s="731">
        <v>1</v>
      </c>
      <c r="J5" s="731">
        <v>1</v>
      </c>
      <c r="K5" s="731">
        <v>1</v>
      </c>
      <c r="L5" s="731">
        <v>1</v>
      </c>
      <c r="M5" s="731">
        <v>1</v>
      </c>
      <c r="N5" s="730"/>
      <c r="O5" s="730"/>
      <c r="P5" s="730"/>
      <c r="Q5" s="730"/>
      <c r="R5" s="730"/>
      <c r="S5" s="730"/>
      <c r="T5" s="730"/>
      <c r="U5" s="730"/>
      <c r="V5" s="730"/>
      <c r="W5" s="730"/>
      <c r="X5" s="730"/>
      <c r="Y5" s="730"/>
      <c r="Z5" s="730"/>
      <c r="AA5" s="730"/>
      <c r="AB5" s="484"/>
      <c r="AC5" s="469"/>
      <c r="AD5" s="469"/>
      <c r="AE5" s="469"/>
    </row>
    <row r="6" spans="1:46" x14ac:dyDescent="0.25">
      <c r="A6" s="615" t="str">
        <f t="shared" ref="A6:A54" si="1">IF(C6=0,"H","")</f>
        <v/>
      </c>
      <c r="B6" s="489">
        <f>IF(C6="","",B5+1)</f>
        <v>2</v>
      </c>
      <c r="C6" s="482" cm="1">
        <f t="array" ref="C6">_xlfn.SWITCH(scenario&amp;" Queue Counter Number",'Input - Queue Counters'!$H$4, 'Input - Queue Counters'!$H6, 'Input - Queue Counters'!$I$4, 'Input - Queue Counters'!$I6, 'Input - Queue Counters'!$J$4, 'Input - Queue Counters'!$J6,'Input - Queue Counters'!$K$4, 'Input - Queue Counters'!$K6,'Input - Queue Counters'!$L$4, 'Input - Queue Counters'!$L6,'Input - Queue Counters'!$M$4, 'Input - Queue Counters'!$M6,'Input - Queue Counters'!$N$4, 'Input - Queue Counters'!$N6,'Input - Queue Counters'!$O$4, 'Input - Queue Counters'!$O6,'Input - Queue Counters'!$P$4, 'Input - Queue Counters'!$P6,'Input - Queue Counters'!$Q$4, 'Input - Queue Counters'!$Q6,'Input - Queue Counters'!$R$4, 'Input - Queue Counters'!$R6,'Input - Queue Counters'!$S$4, 'Input - Queue Counters'!$S6,'Input - Queue Counters'!$T$4, 'Input - Queue Counters'!$T6,'Input - Queue Counters'!$U$4, 'Input - Queue Counters'!$U6,'Input - Queue Counters'!$V$4, 'Input - Queue Counters'!$V6,'Input - Queue Counters'!$W$4, 'Input - Queue Counters'!$W6,'Input - Queue Counters'!$X$4, 'Input - Queue Counters'!$X6,'Input - Queue Counters'!$Y$4, 'Input - Queue Counters'!$Y6,'Input - Queue Counters'!$Z$4, 'Input - Queue Counters'!$Z6,'Input - Queue Counters'!$AA$4, 'Input - Queue Counters'!$AA6,"")</f>
        <v>2</v>
      </c>
      <c r="D6" s="482" t="s">
        <v>450</v>
      </c>
      <c r="E6" s="482" t="s">
        <v>451</v>
      </c>
      <c r="F6" s="710" cm="1">
        <f t="array" ref="F6">IF(E6="", "", _xlfn.SWITCH($D$2, "AM", AB6, "PM", AD6))</f>
        <v>259.09199999999998</v>
      </c>
      <c r="G6" s="710" cm="1">
        <f t="array" ref="G6">IF(F6="", "", _xlfn.SWITCH($D$2, "AM", AC6, "PM", AE6))</f>
        <v>172.42249999999999</v>
      </c>
      <c r="H6" s="730">
        <v>2</v>
      </c>
      <c r="I6" s="731">
        <v>2</v>
      </c>
      <c r="J6" s="731">
        <v>2</v>
      </c>
      <c r="K6" s="731">
        <v>2</v>
      </c>
      <c r="L6" s="731">
        <v>2</v>
      </c>
      <c r="M6" s="731">
        <v>2</v>
      </c>
      <c r="N6" s="730"/>
      <c r="O6" s="730"/>
      <c r="P6" s="730"/>
      <c r="Q6" s="730"/>
      <c r="R6" s="730"/>
      <c r="S6" s="730"/>
      <c r="T6" s="730"/>
      <c r="U6" s="730"/>
      <c r="V6" s="730"/>
      <c r="W6" s="730"/>
      <c r="X6" s="730"/>
      <c r="Y6" s="730"/>
      <c r="Z6" s="730"/>
      <c r="AA6" s="730"/>
      <c r="AB6" s="760">
        <f>PERCENTILE('[2]#001 &amp; #002'!$D$11:$D$28,0.85)</f>
        <v>432.16149999999999</v>
      </c>
      <c r="AC6" s="710">
        <f>AVERAGE('[2]#001 &amp; #002'!$D$11:$D$22)</f>
        <v>317.49250000000001</v>
      </c>
      <c r="AD6" s="760">
        <f>PERCENTILE('[2]#001 &amp; #002'!$D$29:$D$40,0.95)</f>
        <v>259.09199999999998</v>
      </c>
      <c r="AE6" s="710">
        <f>AVERAGE('[2]#001 &amp; #002'!$D$29:$D$40)</f>
        <v>172.42249999999999</v>
      </c>
    </row>
    <row r="7" spans="1:46" x14ac:dyDescent="0.25">
      <c r="A7" s="615" t="str">
        <f t="shared" si="1"/>
        <v/>
      </c>
      <c r="B7" s="489">
        <f t="shared" ref="B7:B54" si="2">IF(C7="","",B6+1)</f>
        <v>3</v>
      </c>
      <c r="C7" s="482" cm="1">
        <f t="array" ref="C7">_xlfn.SWITCH(scenario&amp;" Queue Counter Number",'Input - Queue Counters'!$H$4, 'Input - Queue Counters'!$H7, 'Input - Queue Counters'!$I$4, 'Input - Queue Counters'!$I7, 'Input - Queue Counters'!$J$4, 'Input - Queue Counters'!$J7,'Input - Queue Counters'!$K$4, 'Input - Queue Counters'!$K7,'Input - Queue Counters'!$L$4, 'Input - Queue Counters'!$L7,'Input - Queue Counters'!$M$4, 'Input - Queue Counters'!$M7,'Input - Queue Counters'!$N$4, 'Input - Queue Counters'!$N7,'Input - Queue Counters'!$O$4, 'Input - Queue Counters'!$O7,'Input - Queue Counters'!$P$4, 'Input - Queue Counters'!$P7,'Input - Queue Counters'!$Q$4, 'Input - Queue Counters'!$Q7,'Input - Queue Counters'!$R$4, 'Input - Queue Counters'!$R7,'Input - Queue Counters'!$S$4, 'Input - Queue Counters'!$S7,'Input - Queue Counters'!$T$4, 'Input - Queue Counters'!$T7,'Input - Queue Counters'!$U$4, 'Input - Queue Counters'!$U7,'Input - Queue Counters'!$V$4, 'Input - Queue Counters'!$V7,'Input - Queue Counters'!$W$4, 'Input - Queue Counters'!$W7,'Input - Queue Counters'!$X$4, 'Input - Queue Counters'!$X7,'Input - Queue Counters'!$Y$4, 'Input - Queue Counters'!$Y7,'Input - Queue Counters'!$Z$4, 'Input - Queue Counters'!$Z7,'Input - Queue Counters'!$AA$4, 'Input - Queue Counters'!$AA7,"")</f>
        <v>3</v>
      </c>
      <c r="D7" s="482" t="s">
        <v>452</v>
      </c>
      <c r="E7" s="482" t="s">
        <v>453</v>
      </c>
      <c r="F7" s="710" cm="1">
        <f t="array" ref="F7">IF(E7="", "", _xlfn.SWITCH($D$2, "AM", AB7, "PM", AD7))</f>
        <v>591.95899999999995</v>
      </c>
      <c r="G7" s="710" cm="1">
        <f t="array" ref="G7">IF(F7="", "", _xlfn.SWITCH($D$2, "AM", AC7, "PM", AE7))</f>
        <v>347.1583333333333</v>
      </c>
      <c r="H7" s="730">
        <v>3</v>
      </c>
      <c r="I7" s="731">
        <v>3</v>
      </c>
      <c r="J7" s="731">
        <v>3</v>
      </c>
      <c r="K7" s="731">
        <v>3</v>
      </c>
      <c r="L7" s="731">
        <v>3</v>
      </c>
      <c r="M7" s="731">
        <v>3</v>
      </c>
      <c r="N7" s="730"/>
      <c r="O7" s="730"/>
      <c r="P7" s="730"/>
      <c r="Q7" s="730"/>
      <c r="R7" s="730"/>
      <c r="S7" s="730"/>
      <c r="T7" s="730"/>
      <c r="U7" s="730"/>
      <c r="V7" s="730"/>
      <c r="W7" s="730"/>
      <c r="X7" s="730"/>
      <c r="Y7" s="730"/>
      <c r="Z7" s="730"/>
      <c r="AA7" s="730"/>
      <c r="AB7" s="760">
        <f>PERCENTILE('[2]#001 &amp; #002'!$B$11:$B$28,0.85)</f>
        <v>100.34599999999999</v>
      </c>
      <c r="AC7" s="710">
        <f>AVERAGE('[2]#001 &amp; #002'!$B$11:$B$22)</f>
        <v>69.289166666666659</v>
      </c>
      <c r="AD7" s="760">
        <f>PERCENTILE('[2]#001 &amp; #002'!$B$29:$B$40,0.95)</f>
        <v>591.95899999999995</v>
      </c>
      <c r="AE7" s="710">
        <f>AVERAGE('[2]#001 &amp; #002'!$B$29:$B$40)</f>
        <v>347.1583333333333</v>
      </c>
    </row>
    <row r="8" spans="1:46" x14ac:dyDescent="0.25">
      <c r="A8" s="615" t="str">
        <f t="shared" si="1"/>
        <v/>
      </c>
      <c r="B8" s="489">
        <f t="shared" si="2"/>
        <v>4</v>
      </c>
      <c r="C8" s="482" cm="1">
        <f t="array" ref="C8">_xlfn.SWITCH(scenario&amp;" Queue Counter Number",'Input - Queue Counters'!$H$4, 'Input - Queue Counters'!$H8, 'Input - Queue Counters'!$I$4, 'Input - Queue Counters'!$I8, 'Input - Queue Counters'!$J$4, 'Input - Queue Counters'!$J8,'Input - Queue Counters'!$K$4, 'Input - Queue Counters'!$K8,'Input - Queue Counters'!$L$4, 'Input - Queue Counters'!$L8,'Input - Queue Counters'!$M$4, 'Input - Queue Counters'!$M8,'Input - Queue Counters'!$N$4, 'Input - Queue Counters'!$N8,'Input - Queue Counters'!$O$4, 'Input - Queue Counters'!$O8,'Input - Queue Counters'!$P$4, 'Input - Queue Counters'!$P8,'Input - Queue Counters'!$Q$4, 'Input - Queue Counters'!$Q8,'Input - Queue Counters'!$R$4, 'Input - Queue Counters'!$R8,'Input - Queue Counters'!$S$4, 'Input - Queue Counters'!$S8,'Input - Queue Counters'!$T$4, 'Input - Queue Counters'!$T8,'Input - Queue Counters'!$U$4, 'Input - Queue Counters'!$U8,'Input - Queue Counters'!$V$4, 'Input - Queue Counters'!$V8,'Input - Queue Counters'!$W$4, 'Input - Queue Counters'!$W8,'Input - Queue Counters'!$X$4, 'Input - Queue Counters'!$X8,'Input - Queue Counters'!$Y$4, 'Input - Queue Counters'!$Y8,'Input - Queue Counters'!$Z$4, 'Input - Queue Counters'!$Z8,'Input - Queue Counters'!$AA$4, 'Input - Queue Counters'!$AA8,"")</f>
        <v>4</v>
      </c>
      <c r="D8" s="482" t="s">
        <v>454</v>
      </c>
      <c r="E8" s="482" t="s">
        <v>455</v>
      </c>
      <c r="F8" s="710" cm="1">
        <f t="array" ref="F8">IF(E8="", "", _xlfn.SWITCH($D$2, "AM", AB8, "PM", AD8))</f>
        <v>595.4325</v>
      </c>
      <c r="G8" s="710" cm="1">
        <f t="array" ref="G8">IF(F8="", "", _xlfn.SWITCH($D$2, "AM", AC8, "PM", AE8))</f>
        <v>445.39833333333331</v>
      </c>
      <c r="H8" s="730">
        <v>4</v>
      </c>
      <c r="I8" s="731">
        <v>4</v>
      </c>
      <c r="J8" s="731">
        <v>4</v>
      </c>
      <c r="K8" s="731">
        <v>4</v>
      </c>
      <c r="L8" s="731">
        <v>4</v>
      </c>
      <c r="M8" s="731">
        <v>4</v>
      </c>
      <c r="N8" s="730"/>
      <c r="O8" s="730"/>
      <c r="P8" s="730"/>
      <c r="Q8" s="730"/>
      <c r="R8" s="730"/>
      <c r="S8" s="730"/>
      <c r="T8" s="730"/>
      <c r="U8" s="730"/>
      <c r="V8" s="730"/>
      <c r="W8" s="730"/>
      <c r="X8" s="730"/>
      <c r="Y8" s="730"/>
      <c r="Z8" s="730"/>
      <c r="AA8" s="730"/>
      <c r="AB8" s="760">
        <f>PERCENTILE('[2]#001 &amp; #002'!$C$11:$C$28,0.85)</f>
        <v>239.41799999999995</v>
      </c>
      <c r="AC8" s="710">
        <f>AVERAGE('[2]#001 &amp; #002'!$C$11:$C$22)</f>
        <v>134.60916666666665</v>
      </c>
      <c r="AD8" s="760">
        <f>PERCENTILE('[2]#001 &amp; #002'!$C$29:$C$34,0.95)</f>
        <v>595.4325</v>
      </c>
      <c r="AE8" s="710">
        <f>AVERAGE('[2]#001 &amp; #002'!$C$29:$C$40)</f>
        <v>445.39833333333331</v>
      </c>
    </row>
    <row r="9" spans="1:46" x14ac:dyDescent="0.25">
      <c r="A9" s="615" t="str">
        <f t="shared" si="1"/>
        <v/>
      </c>
      <c r="B9" s="489">
        <f t="shared" si="2"/>
        <v>5</v>
      </c>
      <c r="C9" s="482" cm="1">
        <f t="array" ref="C9">_xlfn.SWITCH(scenario&amp;" Queue Counter Number",'Input - Queue Counters'!$H$4, 'Input - Queue Counters'!$H9, 'Input - Queue Counters'!$I$4, 'Input - Queue Counters'!$I9, 'Input - Queue Counters'!$J$4, 'Input - Queue Counters'!$J9,'Input - Queue Counters'!$K$4, 'Input - Queue Counters'!$K9,'Input - Queue Counters'!$L$4, 'Input - Queue Counters'!$L9,'Input - Queue Counters'!$M$4, 'Input - Queue Counters'!$M9,'Input - Queue Counters'!$N$4, 'Input - Queue Counters'!$N9,'Input - Queue Counters'!$O$4, 'Input - Queue Counters'!$O9,'Input - Queue Counters'!$P$4, 'Input - Queue Counters'!$P9,'Input - Queue Counters'!$Q$4, 'Input - Queue Counters'!$Q9,'Input - Queue Counters'!$R$4, 'Input - Queue Counters'!$R9,'Input - Queue Counters'!$S$4, 'Input - Queue Counters'!$S9,'Input - Queue Counters'!$T$4, 'Input - Queue Counters'!$T9,'Input - Queue Counters'!$U$4, 'Input - Queue Counters'!$U9,'Input - Queue Counters'!$V$4, 'Input - Queue Counters'!$V9,'Input - Queue Counters'!$W$4, 'Input - Queue Counters'!$W9,'Input - Queue Counters'!$X$4, 'Input - Queue Counters'!$X9,'Input - Queue Counters'!$Y$4, 'Input - Queue Counters'!$Y9,'Input - Queue Counters'!$Z$4, 'Input - Queue Counters'!$Z9,'Input - Queue Counters'!$AA$4, 'Input - Queue Counters'!$AA9,"")</f>
        <v>5</v>
      </c>
      <c r="D9" s="482" t="s">
        <v>456</v>
      </c>
      <c r="E9" s="482" t="s">
        <v>457</v>
      </c>
      <c r="F9" s="710" cm="1">
        <f t="array" ref="F9">IF(E9="", "", _xlfn.SWITCH($D$2, "AM", AB9, "PM", AD9))</f>
        <v>165.04</v>
      </c>
      <c r="G9" s="710" cm="1">
        <f t="array" ref="G9">IF(F9="", "", _xlfn.SWITCH($D$2, "AM", AC9, "PM", AE9))</f>
        <v>175.93583333333333</v>
      </c>
      <c r="H9" s="730">
        <v>5</v>
      </c>
      <c r="I9" s="731">
        <v>5</v>
      </c>
      <c r="J9" s="731">
        <v>5</v>
      </c>
      <c r="K9" s="731">
        <v>5</v>
      </c>
      <c r="L9" s="731">
        <v>5</v>
      </c>
      <c r="M9" s="731">
        <v>5</v>
      </c>
      <c r="N9" s="730"/>
      <c r="O9" s="730"/>
      <c r="P9" s="730"/>
      <c r="Q9" s="730"/>
      <c r="R9" s="730"/>
      <c r="S9" s="730"/>
      <c r="T9" s="730"/>
      <c r="U9" s="730"/>
      <c r="V9" s="730"/>
      <c r="W9" s="730"/>
      <c r="X9" s="730"/>
      <c r="Y9" s="730"/>
      <c r="Z9" s="730"/>
      <c r="AA9" s="730"/>
      <c r="AB9" s="760">
        <f>PERCENTILE('[2]#001 &amp; #002'!$E$11:$E$28,0.85)</f>
        <v>202.21199999999999</v>
      </c>
      <c r="AC9" s="710">
        <f>AVERAGE('[2]#001 &amp; #002'!$E$11:$E$22)</f>
        <v>154.56416666666667</v>
      </c>
      <c r="AD9" s="760">
        <f>PERCENTILE('[2]#001 &amp; #002'!$E$29:$E$34,0.95)</f>
        <v>165.04</v>
      </c>
      <c r="AE9" s="710">
        <f>AVERAGE('[2]#001 &amp; #002'!$E$29:$E$40)</f>
        <v>175.93583333333333</v>
      </c>
    </row>
    <row r="10" spans="1:46" x14ac:dyDescent="0.25">
      <c r="A10" s="615" t="str">
        <f t="shared" si="1"/>
        <v/>
      </c>
      <c r="B10" s="489">
        <f t="shared" si="2"/>
        <v>6</v>
      </c>
      <c r="C10" s="482" cm="1">
        <f t="array" ref="C10">_xlfn.SWITCH(scenario&amp;" Queue Counter Number",'Input - Queue Counters'!$H$4, 'Input - Queue Counters'!$H10, 'Input - Queue Counters'!$I$4, 'Input - Queue Counters'!$I10, 'Input - Queue Counters'!$J$4, 'Input - Queue Counters'!$J10,'Input - Queue Counters'!$K$4, 'Input - Queue Counters'!$K10,'Input - Queue Counters'!$L$4, 'Input - Queue Counters'!$L10,'Input - Queue Counters'!$M$4, 'Input - Queue Counters'!$M10,'Input - Queue Counters'!$N$4, 'Input - Queue Counters'!$N10,'Input - Queue Counters'!$O$4, 'Input - Queue Counters'!$O10,'Input - Queue Counters'!$P$4, 'Input - Queue Counters'!$P10,'Input - Queue Counters'!$Q$4, 'Input - Queue Counters'!$Q10,'Input - Queue Counters'!$R$4, 'Input - Queue Counters'!$R10,'Input - Queue Counters'!$S$4, 'Input - Queue Counters'!$S10,'Input - Queue Counters'!$T$4, 'Input - Queue Counters'!$T10,'Input - Queue Counters'!$U$4, 'Input - Queue Counters'!$U10,'Input - Queue Counters'!$V$4, 'Input - Queue Counters'!$V10,'Input - Queue Counters'!$W$4, 'Input - Queue Counters'!$W10,'Input - Queue Counters'!$X$4, 'Input - Queue Counters'!$X10,'Input - Queue Counters'!$Y$4, 'Input - Queue Counters'!$Y10,'Input - Queue Counters'!$Z$4, 'Input - Queue Counters'!$Z10,'Input - Queue Counters'!$AA$4, 'Input - Queue Counters'!$AA10,"")</f>
        <v>6</v>
      </c>
      <c r="D10" s="482" t="s">
        <v>458</v>
      </c>
      <c r="E10" s="482" t="s">
        <v>459</v>
      </c>
      <c r="F10" s="710" cm="1">
        <f t="array" ref="F10">IF(E10="", "", _xlfn.SWITCH($D$2, "AM", AB10, "PM", AD10))</f>
        <v>103.88999999999999</v>
      </c>
      <c r="G10" s="710" cm="1">
        <f t="array" ref="G10">IF(F10="", "", _xlfn.SWITCH($D$2, "AM", AC10, "PM", AE10))</f>
        <v>82.087499999999991</v>
      </c>
      <c r="H10" s="730">
        <v>6</v>
      </c>
      <c r="I10" s="731">
        <v>6</v>
      </c>
      <c r="J10" s="731">
        <v>6</v>
      </c>
      <c r="K10" s="731">
        <v>6</v>
      </c>
      <c r="L10" s="731">
        <v>6</v>
      </c>
      <c r="M10" s="731">
        <v>6</v>
      </c>
      <c r="N10" s="730"/>
      <c r="O10" s="730"/>
      <c r="P10" s="730"/>
      <c r="Q10" s="730"/>
      <c r="R10" s="730"/>
      <c r="S10" s="730"/>
      <c r="T10" s="730"/>
      <c r="U10" s="730"/>
      <c r="V10" s="730"/>
      <c r="W10" s="730"/>
      <c r="X10" s="730"/>
      <c r="Y10" s="730"/>
      <c r="Z10" s="730"/>
      <c r="AA10" s="730"/>
      <c r="AB10" s="760">
        <f>PERCENTILE('[2]#003'!$C$11:$C$28,0.85)</f>
        <v>92.640999999999991</v>
      </c>
      <c r="AC10" s="710">
        <f>AVERAGE('[2]#003'!$C$11:$C$22)</f>
        <v>54.134999999999998</v>
      </c>
      <c r="AD10" s="760">
        <f>PERCENTILE('[2]#003'!$C$29:$C$34,0.95)</f>
        <v>103.88999999999999</v>
      </c>
      <c r="AE10" s="710">
        <f>AVERAGE('[2]#003'!$C$29:$C$40)</f>
        <v>82.087499999999991</v>
      </c>
    </row>
    <row r="11" spans="1:46" x14ac:dyDescent="0.25">
      <c r="A11" s="615" t="str">
        <f t="shared" si="1"/>
        <v/>
      </c>
      <c r="B11" s="489">
        <f t="shared" si="2"/>
        <v>7</v>
      </c>
      <c r="C11" s="482" cm="1">
        <f t="array" ref="C11">_xlfn.SWITCH(scenario&amp;" Queue Counter Number",'Input - Queue Counters'!$H$4, 'Input - Queue Counters'!$H11, 'Input - Queue Counters'!$I$4, 'Input - Queue Counters'!$I11, 'Input - Queue Counters'!$J$4, 'Input - Queue Counters'!$J11,'Input - Queue Counters'!$K$4, 'Input - Queue Counters'!$K11,'Input - Queue Counters'!$L$4, 'Input - Queue Counters'!$L11,'Input - Queue Counters'!$M$4, 'Input - Queue Counters'!$M11,'Input - Queue Counters'!$N$4, 'Input - Queue Counters'!$N11,'Input - Queue Counters'!$O$4, 'Input - Queue Counters'!$O11,'Input - Queue Counters'!$P$4, 'Input - Queue Counters'!$P11,'Input - Queue Counters'!$Q$4, 'Input - Queue Counters'!$Q11,'Input - Queue Counters'!$R$4, 'Input - Queue Counters'!$R11,'Input - Queue Counters'!$S$4, 'Input - Queue Counters'!$S11,'Input - Queue Counters'!$T$4, 'Input - Queue Counters'!$T11,'Input - Queue Counters'!$U$4, 'Input - Queue Counters'!$U11,'Input - Queue Counters'!$V$4, 'Input - Queue Counters'!$V11,'Input - Queue Counters'!$W$4, 'Input - Queue Counters'!$W11,'Input - Queue Counters'!$X$4, 'Input - Queue Counters'!$X11,'Input - Queue Counters'!$Y$4, 'Input - Queue Counters'!$Y11,'Input - Queue Counters'!$Z$4, 'Input - Queue Counters'!$Z11,'Input - Queue Counters'!$AA$4, 'Input - Queue Counters'!$AA11,"")</f>
        <v>7</v>
      </c>
      <c r="D11" s="482" t="s">
        <v>460</v>
      </c>
      <c r="E11" s="482" t="s">
        <v>461</v>
      </c>
      <c r="F11" s="710" cm="1">
        <f t="array" ref="F11">IF(E11="", "", _xlfn.SWITCH($D$2, "AM", AB11, "PM", AD11))</f>
        <v>52.475999999999985</v>
      </c>
      <c r="G11" s="710" cm="1">
        <f t="array" ref="G11">IF(F11="", "", _xlfn.SWITCH($D$2, "AM", AC11, "PM", AE11))</f>
        <v>29.398181818181818</v>
      </c>
      <c r="H11" s="730">
        <v>7</v>
      </c>
      <c r="I11" s="731">
        <v>7</v>
      </c>
      <c r="J11" s="731">
        <v>7</v>
      </c>
      <c r="K11" s="731">
        <v>7</v>
      </c>
      <c r="L11" s="731">
        <v>7</v>
      </c>
      <c r="M11" s="731">
        <v>7</v>
      </c>
      <c r="N11" s="730"/>
      <c r="O11" s="730"/>
      <c r="P11" s="730"/>
      <c r="Q11" s="730"/>
      <c r="R11" s="730"/>
      <c r="S11" s="730"/>
      <c r="T11" s="730"/>
      <c r="U11" s="730"/>
      <c r="V11" s="730"/>
      <c r="W11" s="730"/>
      <c r="X11" s="730"/>
      <c r="Y11" s="730"/>
      <c r="Z11" s="730"/>
      <c r="AA11" s="730"/>
      <c r="AB11" s="760">
        <f>PERCENTILE('[2]#003'!$B$11:$B$28,0.85)</f>
        <v>57.850999999999999</v>
      </c>
      <c r="AC11" s="710">
        <f>AVERAGE('[2]#003'!$B$11:$B$22)</f>
        <v>42.208333333333336</v>
      </c>
      <c r="AD11" s="760">
        <f>PERCENTILE('[2]#003'!$B$29:$B$34,0.95)</f>
        <v>52.475999999999985</v>
      </c>
      <c r="AE11" s="710">
        <f>AVERAGE('[2]#003'!$B$29:$B$40)</f>
        <v>29.398181818181818</v>
      </c>
    </row>
    <row r="12" spans="1:46" x14ac:dyDescent="0.25">
      <c r="A12" s="615" t="str">
        <f t="shared" si="1"/>
        <v/>
      </c>
      <c r="B12" s="489">
        <f t="shared" si="2"/>
        <v>8</v>
      </c>
      <c r="C12" s="482" cm="1">
        <f t="array" ref="C12">_xlfn.SWITCH(scenario&amp;" Queue Counter Number",'Input - Queue Counters'!$H$4, 'Input - Queue Counters'!$H12, 'Input - Queue Counters'!$I$4, 'Input - Queue Counters'!$I12, 'Input - Queue Counters'!$J$4, 'Input - Queue Counters'!$J12,'Input - Queue Counters'!$K$4, 'Input - Queue Counters'!$K12,'Input - Queue Counters'!$L$4, 'Input - Queue Counters'!$L12,'Input - Queue Counters'!$M$4, 'Input - Queue Counters'!$M12,'Input - Queue Counters'!$N$4, 'Input - Queue Counters'!$N12,'Input - Queue Counters'!$O$4, 'Input - Queue Counters'!$O12,'Input - Queue Counters'!$P$4, 'Input - Queue Counters'!$P12,'Input - Queue Counters'!$Q$4, 'Input - Queue Counters'!$Q12,'Input - Queue Counters'!$R$4, 'Input - Queue Counters'!$R12,'Input - Queue Counters'!$S$4, 'Input - Queue Counters'!$S12,'Input - Queue Counters'!$T$4, 'Input - Queue Counters'!$T12,'Input - Queue Counters'!$U$4, 'Input - Queue Counters'!$U12,'Input - Queue Counters'!$V$4, 'Input - Queue Counters'!$V12,'Input - Queue Counters'!$W$4, 'Input - Queue Counters'!$W12,'Input - Queue Counters'!$X$4, 'Input - Queue Counters'!$X12,'Input - Queue Counters'!$Y$4, 'Input - Queue Counters'!$Y12,'Input - Queue Counters'!$Z$4, 'Input - Queue Counters'!$Z12,'Input - Queue Counters'!$AA$4, 'Input - Queue Counters'!$AA12,"")</f>
        <v>8</v>
      </c>
      <c r="D12" s="482" t="s">
        <v>462</v>
      </c>
      <c r="E12" s="482"/>
      <c r="F12" s="710" t="str" cm="1">
        <f t="array" ref="F12">IF(E12="", "", _xlfn.SWITCH($D$2, "AM", AB12, "PM", AD12))</f>
        <v/>
      </c>
      <c r="G12" s="710" t="str" cm="1">
        <f t="array" ref="G12">IF(F12="", "", _xlfn.SWITCH($D$2, "AM", AC12, "PM", AE12))</f>
        <v/>
      </c>
      <c r="H12" s="730">
        <v>8</v>
      </c>
      <c r="I12" s="731">
        <v>8</v>
      </c>
      <c r="J12" s="731">
        <v>8</v>
      </c>
      <c r="K12" s="731">
        <v>8</v>
      </c>
      <c r="L12" s="731">
        <v>8</v>
      </c>
      <c r="M12" s="731">
        <v>8</v>
      </c>
      <c r="N12" s="730"/>
      <c r="O12" s="730"/>
      <c r="P12" s="730"/>
      <c r="Q12" s="730"/>
      <c r="R12" s="730"/>
      <c r="S12" s="730"/>
      <c r="T12" s="730"/>
      <c r="U12" s="730"/>
      <c r="V12" s="730"/>
      <c r="W12" s="730"/>
      <c r="X12" s="730"/>
      <c r="Y12" s="730"/>
      <c r="Z12" s="730"/>
      <c r="AA12" s="730"/>
      <c r="AB12" s="484"/>
      <c r="AC12" s="469"/>
      <c r="AD12" s="469"/>
      <c r="AE12" s="469"/>
    </row>
    <row r="13" spans="1:46" x14ac:dyDescent="0.25">
      <c r="A13" s="615" t="str">
        <f t="shared" si="1"/>
        <v/>
      </c>
      <c r="B13" s="489">
        <f t="shared" si="2"/>
        <v>9</v>
      </c>
      <c r="C13" s="482" cm="1">
        <f t="array" ref="C13">_xlfn.SWITCH(scenario&amp;" Queue Counter Number",'Input - Queue Counters'!$H$4, 'Input - Queue Counters'!$H13, 'Input - Queue Counters'!$I$4, 'Input - Queue Counters'!$I13, 'Input - Queue Counters'!$J$4, 'Input - Queue Counters'!$J13,'Input - Queue Counters'!$K$4, 'Input - Queue Counters'!$K13,'Input - Queue Counters'!$L$4, 'Input - Queue Counters'!$L13,'Input - Queue Counters'!$M$4, 'Input - Queue Counters'!$M13,'Input - Queue Counters'!$N$4, 'Input - Queue Counters'!$N13,'Input - Queue Counters'!$O$4, 'Input - Queue Counters'!$O13,'Input - Queue Counters'!$P$4, 'Input - Queue Counters'!$P13,'Input - Queue Counters'!$Q$4, 'Input - Queue Counters'!$Q13,'Input - Queue Counters'!$R$4, 'Input - Queue Counters'!$R13,'Input - Queue Counters'!$S$4, 'Input - Queue Counters'!$S13,'Input - Queue Counters'!$T$4, 'Input - Queue Counters'!$T13,'Input - Queue Counters'!$U$4, 'Input - Queue Counters'!$U13,'Input - Queue Counters'!$V$4, 'Input - Queue Counters'!$V13,'Input - Queue Counters'!$W$4, 'Input - Queue Counters'!$W13,'Input - Queue Counters'!$X$4, 'Input - Queue Counters'!$X13,'Input - Queue Counters'!$Y$4, 'Input - Queue Counters'!$Y13,'Input - Queue Counters'!$Z$4, 'Input - Queue Counters'!$Z13,'Input - Queue Counters'!$AA$4, 'Input - Queue Counters'!$AA13,"")</f>
        <v>9</v>
      </c>
      <c r="D13" s="482" t="s">
        <v>463</v>
      </c>
      <c r="E13" s="482"/>
      <c r="F13" s="710" t="str" cm="1">
        <f t="array" ref="F13">IF(E13="", "", _xlfn.SWITCH($D$2, "AM", AB13, "PM", AD13))</f>
        <v/>
      </c>
      <c r="G13" s="710" t="str" cm="1">
        <f t="array" ref="G13">IF(F13="", "", _xlfn.SWITCH($D$2, "AM", AC13, "PM", AE13))</f>
        <v/>
      </c>
      <c r="H13" s="730">
        <v>9</v>
      </c>
      <c r="I13" s="731">
        <v>9</v>
      </c>
      <c r="J13" s="731">
        <v>9</v>
      </c>
      <c r="K13" s="731">
        <v>9</v>
      </c>
      <c r="L13" s="731">
        <v>9</v>
      </c>
      <c r="M13" s="731">
        <v>9</v>
      </c>
      <c r="N13" s="730"/>
      <c r="O13" s="730"/>
      <c r="P13" s="730"/>
      <c r="Q13" s="730"/>
      <c r="R13" s="730"/>
      <c r="S13" s="730"/>
      <c r="T13" s="730"/>
      <c r="U13" s="730"/>
      <c r="V13" s="730"/>
      <c r="W13" s="730"/>
      <c r="X13" s="730"/>
      <c r="Y13" s="730"/>
      <c r="Z13" s="730"/>
      <c r="AA13" s="730"/>
      <c r="AB13" s="484"/>
      <c r="AC13" s="469"/>
      <c r="AD13" s="469"/>
      <c r="AE13" s="469"/>
    </row>
    <row r="14" spans="1:46" x14ac:dyDescent="0.25">
      <c r="A14" s="615" t="str">
        <f t="shared" si="1"/>
        <v/>
      </c>
      <c r="B14" s="489">
        <f t="shared" si="2"/>
        <v>10</v>
      </c>
      <c r="C14" s="482" cm="1">
        <f t="array" ref="C14">_xlfn.SWITCH(scenario&amp;" Queue Counter Number",'Input - Queue Counters'!$H$4, 'Input - Queue Counters'!$H14, 'Input - Queue Counters'!$I$4, 'Input - Queue Counters'!$I14, 'Input - Queue Counters'!$J$4, 'Input - Queue Counters'!$J14,'Input - Queue Counters'!$K$4, 'Input - Queue Counters'!$K14,'Input - Queue Counters'!$L$4, 'Input - Queue Counters'!$L14,'Input - Queue Counters'!$M$4, 'Input - Queue Counters'!$M14,'Input - Queue Counters'!$N$4, 'Input - Queue Counters'!$N14,'Input - Queue Counters'!$O$4, 'Input - Queue Counters'!$O14,'Input - Queue Counters'!$P$4, 'Input - Queue Counters'!$P14,'Input - Queue Counters'!$Q$4, 'Input - Queue Counters'!$Q14,'Input - Queue Counters'!$R$4, 'Input - Queue Counters'!$R14,'Input - Queue Counters'!$S$4, 'Input - Queue Counters'!$S14,'Input - Queue Counters'!$T$4, 'Input - Queue Counters'!$T14,'Input - Queue Counters'!$U$4, 'Input - Queue Counters'!$U14,'Input - Queue Counters'!$V$4, 'Input - Queue Counters'!$V14,'Input - Queue Counters'!$W$4, 'Input - Queue Counters'!$W14,'Input - Queue Counters'!$X$4, 'Input - Queue Counters'!$X14,'Input - Queue Counters'!$Y$4, 'Input - Queue Counters'!$Y14,'Input - Queue Counters'!$Z$4, 'Input - Queue Counters'!$Z14,'Input - Queue Counters'!$AA$4, 'Input - Queue Counters'!$AA14,"")</f>
        <v>10</v>
      </c>
      <c r="D14" s="482" t="s">
        <v>464</v>
      </c>
      <c r="E14" s="482"/>
      <c r="F14" s="710" t="str" cm="1">
        <f t="array" ref="F14">IF(E14="", "", _xlfn.SWITCH($D$2, "AM", AB14, "PM", AD14))</f>
        <v/>
      </c>
      <c r="G14" s="710" t="str" cm="1">
        <f t="array" ref="G14">IF(F14="", "", _xlfn.SWITCH($D$2, "AM", AC14, "PM", AE14))</f>
        <v/>
      </c>
      <c r="H14" s="730">
        <v>10</v>
      </c>
      <c r="I14" s="731">
        <v>10</v>
      </c>
      <c r="J14" s="731">
        <v>10</v>
      </c>
      <c r="K14" s="731">
        <v>10</v>
      </c>
      <c r="L14" s="731">
        <v>10</v>
      </c>
      <c r="M14" s="731">
        <v>10</v>
      </c>
      <c r="N14" s="730"/>
      <c r="O14" s="730"/>
      <c r="P14" s="730"/>
      <c r="Q14" s="730"/>
      <c r="R14" s="730"/>
      <c r="S14" s="730"/>
      <c r="T14" s="730"/>
      <c r="U14" s="730"/>
      <c r="V14" s="730"/>
      <c r="W14" s="730"/>
      <c r="X14" s="730"/>
      <c r="Y14" s="730"/>
      <c r="Z14" s="730"/>
      <c r="AA14" s="730"/>
      <c r="AB14" s="484"/>
      <c r="AC14" s="469"/>
      <c r="AD14" s="469"/>
      <c r="AE14" s="469"/>
    </row>
    <row r="15" spans="1:46" x14ac:dyDescent="0.25">
      <c r="A15" s="615" t="str">
        <f t="shared" si="1"/>
        <v/>
      </c>
      <c r="B15" s="489">
        <f t="shared" si="2"/>
        <v>11</v>
      </c>
      <c r="C15" s="482" cm="1">
        <f t="array" ref="C15">_xlfn.SWITCH(scenario&amp;" Queue Counter Number",'Input - Queue Counters'!$H$4, 'Input - Queue Counters'!$H15, 'Input - Queue Counters'!$I$4, 'Input - Queue Counters'!$I15, 'Input - Queue Counters'!$J$4, 'Input - Queue Counters'!$J15,'Input - Queue Counters'!$K$4, 'Input - Queue Counters'!$K15,'Input - Queue Counters'!$L$4, 'Input - Queue Counters'!$L15,'Input - Queue Counters'!$M$4, 'Input - Queue Counters'!$M15,'Input - Queue Counters'!$N$4, 'Input - Queue Counters'!$N15,'Input - Queue Counters'!$O$4, 'Input - Queue Counters'!$O15,'Input - Queue Counters'!$P$4, 'Input - Queue Counters'!$P15,'Input - Queue Counters'!$Q$4, 'Input - Queue Counters'!$Q15,'Input - Queue Counters'!$R$4, 'Input - Queue Counters'!$R15,'Input - Queue Counters'!$S$4, 'Input - Queue Counters'!$S15,'Input - Queue Counters'!$T$4, 'Input - Queue Counters'!$T15,'Input - Queue Counters'!$U$4, 'Input - Queue Counters'!$U15,'Input - Queue Counters'!$V$4, 'Input - Queue Counters'!$V15,'Input - Queue Counters'!$W$4, 'Input - Queue Counters'!$W15,'Input - Queue Counters'!$X$4, 'Input - Queue Counters'!$X15,'Input - Queue Counters'!$Y$4, 'Input - Queue Counters'!$Y15,'Input - Queue Counters'!$Z$4, 'Input - Queue Counters'!$Z15,'Input - Queue Counters'!$AA$4, 'Input - Queue Counters'!$AA15,"")</f>
        <v>11</v>
      </c>
      <c r="D15" s="482" t="s">
        <v>475</v>
      </c>
      <c r="E15" s="482"/>
      <c r="F15" s="710" t="str" cm="1">
        <f t="array" ref="F15">IF(E15="", "", _xlfn.SWITCH($D$2, "AM", AB15, "PM", AD15))</f>
        <v/>
      </c>
      <c r="G15" s="710" t="str" cm="1">
        <f t="array" ref="G15">IF(F15="", "", _xlfn.SWITCH($D$2, "AM", AC15, "PM", AE15))</f>
        <v/>
      </c>
      <c r="H15" s="730">
        <v>11</v>
      </c>
      <c r="I15" s="731">
        <v>11</v>
      </c>
      <c r="J15" s="731">
        <v>11</v>
      </c>
      <c r="K15" s="731">
        <v>11</v>
      </c>
      <c r="L15" s="731">
        <v>11</v>
      </c>
      <c r="M15" s="731">
        <v>11</v>
      </c>
      <c r="N15" s="730"/>
      <c r="O15" s="730"/>
      <c r="P15" s="730"/>
      <c r="Q15" s="730"/>
      <c r="R15" s="730"/>
      <c r="S15" s="730"/>
      <c r="T15" s="730"/>
      <c r="U15" s="730"/>
      <c r="V15" s="730"/>
      <c r="W15" s="730"/>
      <c r="X15" s="730"/>
      <c r="Y15" s="730"/>
      <c r="Z15" s="730"/>
      <c r="AA15" s="730"/>
      <c r="AB15" s="484"/>
      <c r="AC15" s="469"/>
      <c r="AD15" s="469"/>
      <c r="AE15" s="469"/>
    </row>
    <row r="16" spans="1:46" x14ac:dyDescent="0.25">
      <c r="A16" s="615" t="str">
        <f t="shared" si="1"/>
        <v/>
      </c>
      <c r="B16" s="489">
        <f t="shared" si="2"/>
        <v>12</v>
      </c>
      <c r="C16" s="482" cm="1">
        <f t="array" ref="C16">_xlfn.SWITCH(scenario&amp;" Queue Counter Number",'Input - Queue Counters'!$H$4, 'Input - Queue Counters'!$H16, 'Input - Queue Counters'!$I$4, 'Input - Queue Counters'!$I16, 'Input - Queue Counters'!$J$4, 'Input - Queue Counters'!$J16,'Input - Queue Counters'!$K$4, 'Input - Queue Counters'!$K16,'Input - Queue Counters'!$L$4, 'Input - Queue Counters'!$L16,'Input - Queue Counters'!$M$4, 'Input - Queue Counters'!$M16,'Input - Queue Counters'!$N$4, 'Input - Queue Counters'!$N16,'Input - Queue Counters'!$O$4, 'Input - Queue Counters'!$O16,'Input - Queue Counters'!$P$4, 'Input - Queue Counters'!$P16,'Input - Queue Counters'!$Q$4, 'Input - Queue Counters'!$Q16,'Input - Queue Counters'!$R$4, 'Input - Queue Counters'!$R16,'Input - Queue Counters'!$S$4, 'Input - Queue Counters'!$S16,'Input - Queue Counters'!$T$4, 'Input - Queue Counters'!$T16,'Input - Queue Counters'!$U$4, 'Input - Queue Counters'!$U16,'Input - Queue Counters'!$V$4, 'Input - Queue Counters'!$V16,'Input - Queue Counters'!$W$4, 'Input - Queue Counters'!$W16,'Input - Queue Counters'!$X$4, 'Input - Queue Counters'!$X16,'Input - Queue Counters'!$Y$4, 'Input - Queue Counters'!$Y16,'Input - Queue Counters'!$Z$4, 'Input - Queue Counters'!$Z16,'Input - Queue Counters'!$AA$4, 'Input - Queue Counters'!$AA16,"")</f>
        <v>12</v>
      </c>
      <c r="D16" s="482" t="s">
        <v>465</v>
      </c>
      <c r="E16" s="482"/>
      <c r="F16" s="710" t="str" cm="1">
        <f t="array" ref="F16">IF(E16="", "", _xlfn.SWITCH($D$2, "AM", AB16, "PM", AD16))</f>
        <v/>
      </c>
      <c r="G16" s="710" t="str" cm="1">
        <f t="array" ref="G16">IF(F16="", "", _xlfn.SWITCH($D$2, "AM", AC16, "PM", AE16))</f>
        <v/>
      </c>
      <c r="H16" s="730">
        <v>12</v>
      </c>
      <c r="I16" s="731">
        <v>12</v>
      </c>
      <c r="J16" s="731">
        <v>12</v>
      </c>
      <c r="K16" s="731">
        <v>12</v>
      </c>
      <c r="L16" s="731">
        <v>12</v>
      </c>
      <c r="M16" s="731">
        <v>12</v>
      </c>
      <c r="N16" s="730"/>
      <c r="O16" s="730"/>
      <c r="P16" s="730"/>
      <c r="Q16" s="730"/>
      <c r="R16" s="730"/>
      <c r="S16" s="730"/>
      <c r="T16" s="730"/>
      <c r="U16" s="730"/>
      <c r="V16" s="730"/>
      <c r="W16" s="730"/>
      <c r="X16" s="730"/>
      <c r="Y16" s="730"/>
      <c r="Z16" s="730"/>
      <c r="AA16" s="730"/>
      <c r="AB16" s="484"/>
      <c r="AC16" s="469"/>
      <c r="AD16" s="469"/>
      <c r="AE16" s="469"/>
    </row>
    <row r="17" spans="1:31" x14ac:dyDescent="0.25">
      <c r="A17" s="615" t="str">
        <f t="shared" si="1"/>
        <v/>
      </c>
      <c r="B17" s="489">
        <f t="shared" si="2"/>
        <v>13</v>
      </c>
      <c r="C17" s="482" cm="1">
        <f t="array" ref="C17">_xlfn.SWITCH(scenario&amp;" Queue Counter Number",'Input - Queue Counters'!$H$4, 'Input - Queue Counters'!$H17, 'Input - Queue Counters'!$I$4, 'Input - Queue Counters'!$I17, 'Input - Queue Counters'!$J$4, 'Input - Queue Counters'!$J17,'Input - Queue Counters'!$K$4, 'Input - Queue Counters'!$K17,'Input - Queue Counters'!$L$4, 'Input - Queue Counters'!$L17,'Input - Queue Counters'!$M$4, 'Input - Queue Counters'!$M17,'Input - Queue Counters'!$N$4, 'Input - Queue Counters'!$N17,'Input - Queue Counters'!$O$4, 'Input - Queue Counters'!$O17,'Input - Queue Counters'!$P$4, 'Input - Queue Counters'!$P17,'Input - Queue Counters'!$Q$4, 'Input - Queue Counters'!$Q17,'Input - Queue Counters'!$R$4, 'Input - Queue Counters'!$R17,'Input - Queue Counters'!$S$4, 'Input - Queue Counters'!$S17,'Input - Queue Counters'!$T$4, 'Input - Queue Counters'!$T17,'Input - Queue Counters'!$U$4, 'Input - Queue Counters'!$U17,'Input - Queue Counters'!$V$4, 'Input - Queue Counters'!$V17,'Input - Queue Counters'!$W$4, 'Input - Queue Counters'!$W17,'Input - Queue Counters'!$X$4, 'Input - Queue Counters'!$X17,'Input - Queue Counters'!$Y$4, 'Input - Queue Counters'!$Y17,'Input - Queue Counters'!$Z$4, 'Input - Queue Counters'!$Z17,'Input - Queue Counters'!$AA$4, 'Input - Queue Counters'!$AA17,"")</f>
        <v>13</v>
      </c>
      <c r="D17" s="482" t="s">
        <v>449</v>
      </c>
      <c r="E17" s="482"/>
      <c r="F17" s="710" t="str" cm="1">
        <f t="array" ref="F17">IF(E17="", "", _xlfn.SWITCH($D$2, "AM", AB17, "PM", AD17))</f>
        <v/>
      </c>
      <c r="G17" s="710" t="str" cm="1">
        <f t="array" ref="G17">IF(F17="", "", _xlfn.SWITCH($D$2, "AM", AC17, "PM", AE17))</f>
        <v/>
      </c>
      <c r="H17" s="730">
        <v>13</v>
      </c>
      <c r="I17" s="731">
        <v>13</v>
      </c>
      <c r="J17" s="731">
        <v>13</v>
      </c>
      <c r="K17" s="731">
        <v>13</v>
      </c>
      <c r="L17" s="731">
        <v>13</v>
      </c>
      <c r="M17" s="731">
        <v>13</v>
      </c>
      <c r="N17" s="730"/>
      <c r="O17" s="730"/>
      <c r="P17" s="730"/>
      <c r="Q17" s="730"/>
      <c r="R17" s="730"/>
      <c r="S17" s="730"/>
      <c r="T17" s="730"/>
      <c r="U17" s="730"/>
      <c r="V17" s="730"/>
      <c r="W17" s="730"/>
      <c r="X17" s="730"/>
      <c r="Y17" s="730"/>
      <c r="Z17" s="730"/>
      <c r="AA17" s="730"/>
      <c r="AB17" s="484"/>
      <c r="AC17" s="469"/>
      <c r="AD17" s="469"/>
      <c r="AE17" s="469"/>
    </row>
    <row r="18" spans="1:31" x14ac:dyDescent="0.25">
      <c r="A18" s="615" t="str">
        <f t="shared" si="1"/>
        <v/>
      </c>
      <c r="B18" s="489">
        <f t="shared" si="2"/>
        <v>14</v>
      </c>
      <c r="C18" s="482" cm="1">
        <f t="array" ref="C18">_xlfn.SWITCH(scenario&amp;" Queue Counter Number",'Input - Queue Counters'!$H$4, 'Input - Queue Counters'!$H18, 'Input - Queue Counters'!$I$4, 'Input - Queue Counters'!$I18, 'Input - Queue Counters'!$J$4, 'Input - Queue Counters'!$J18,'Input - Queue Counters'!$K$4, 'Input - Queue Counters'!$K18,'Input - Queue Counters'!$L$4, 'Input - Queue Counters'!$L18,'Input - Queue Counters'!$M$4, 'Input - Queue Counters'!$M18,'Input - Queue Counters'!$N$4, 'Input - Queue Counters'!$N18,'Input - Queue Counters'!$O$4, 'Input - Queue Counters'!$O18,'Input - Queue Counters'!$P$4, 'Input - Queue Counters'!$P18,'Input - Queue Counters'!$Q$4, 'Input - Queue Counters'!$Q18,'Input - Queue Counters'!$R$4, 'Input - Queue Counters'!$R18,'Input - Queue Counters'!$S$4, 'Input - Queue Counters'!$S18,'Input - Queue Counters'!$T$4, 'Input - Queue Counters'!$T18,'Input - Queue Counters'!$U$4, 'Input - Queue Counters'!$U18,'Input - Queue Counters'!$V$4, 'Input - Queue Counters'!$V18,'Input - Queue Counters'!$W$4, 'Input - Queue Counters'!$W18,'Input - Queue Counters'!$X$4, 'Input - Queue Counters'!$X18,'Input - Queue Counters'!$Y$4, 'Input - Queue Counters'!$Y18,'Input - Queue Counters'!$Z$4, 'Input - Queue Counters'!$Z18,'Input - Queue Counters'!$AA$4, 'Input - Queue Counters'!$AA18,"")</f>
        <v>14</v>
      </c>
      <c r="D18" s="482" t="s">
        <v>476</v>
      </c>
      <c r="E18" s="482"/>
      <c r="F18" s="710" t="str" cm="1">
        <f t="array" ref="F18">IF(E18="", "", _xlfn.SWITCH($D$2, "AM", AB18, "PM", AD18))</f>
        <v/>
      </c>
      <c r="G18" s="710" t="str" cm="1">
        <f t="array" ref="G18">IF(F18="", "", _xlfn.SWITCH($D$2, "AM", AC18, "PM", AE18))</f>
        <v/>
      </c>
      <c r="H18" s="730">
        <v>14</v>
      </c>
      <c r="I18" s="731">
        <v>14</v>
      </c>
      <c r="J18" s="731">
        <v>14</v>
      </c>
      <c r="K18" s="731">
        <v>14</v>
      </c>
      <c r="L18" s="731">
        <v>14</v>
      </c>
      <c r="M18" s="731">
        <v>14</v>
      </c>
      <c r="N18" s="730"/>
      <c r="O18" s="730"/>
      <c r="P18" s="730"/>
      <c r="Q18" s="730"/>
      <c r="R18" s="730"/>
      <c r="S18" s="730"/>
      <c r="T18" s="730"/>
      <c r="U18" s="730"/>
      <c r="V18" s="730"/>
      <c r="W18" s="730"/>
      <c r="X18" s="730"/>
      <c r="Y18" s="730"/>
      <c r="Z18" s="730"/>
      <c r="AA18" s="730"/>
      <c r="AB18" s="484"/>
      <c r="AC18" s="469"/>
      <c r="AD18" s="469"/>
      <c r="AE18" s="469"/>
    </row>
    <row r="19" spans="1:31" x14ac:dyDescent="0.25">
      <c r="A19" s="615"/>
      <c r="B19" s="489">
        <f t="shared" si="2"/>
        <v>15</v>
      </c>
      <c r="C19" s="482" cm="1">
        <f t="array" ref="C19">_xlfn.SWITCH(scenario&amp;" Queue Counter Number",'Input - Queue Counters'!$H$4, 'Input - Queue Counters'!$H19, 'Input - Queue Counters'!$I$4, 'Input - Queue Counters'!$I19, 'Input - Queue Counters'!$J$4, 'Input - Queue Counters'!$J19,'Input - Queue Counters'!$K$4, 'Input - Queue Counters'!$K19,'Input - Queue Counters'!$L$4, 'Input - Queue Counters'!$L19,'Input - Queue Counters'!$M$4, 'Input - Queue Counters'!$M19,'Input - Queue Counters'!$N$4, 'Input - Queue Counters'!$N19,'Input - Queue Counters'!$O$4, 'Input - Queue Counters'!$O19,'Input - Queue Counters'!$P$4, 'Input - Queue Counters'!$P19,'Input - Queue Counters'!$Q$4, 'Input - Queue Counters'!$Q19,'Input - Queue Counters'!$R$4, 'Input - Queue Counters'!$R19,'Input - Queue Counters'!$S$4, 'Input - Queue Counters'!$S19,'Input - Queue Counters'!$T$4, 'Input - Queue Counters'!$T19,'Input - Queue Counters'!$U$4, 'Input - Queue Counters'!$U19,'Input - Queue Counters'!$V$4, 'Input - Queue Counters'!$V19,'Input - Queue Counters'!$W$4, 'Input - Queue Counters'!$W19,'Input - Queue Counters'!$X$4, 'Input - Queue Counters'!$X19,'Input - Queue Counters'!$Y$4, 'Input - Queue Counters'!$Y19,'Input - Queue Counters'!$Z$4, 'Input - Queue Counters'!$Z19,'Input - Queue Counters'!$AA$4, 'Input - Queue Counters'!$AA19,"")</f>
        <v>0</v>
      </c>
      <c r="D19" s="482" t="s">
        <v>515</v>
      </c>
      <c r="E19" s="482"/>
      <c r="F19" s="710"/>
      <c r="G19" s="484"/>
      <c r="H19" s="316"/>
      <c r="I19" s="316"/>
      <c r="J19" s="316">
        <v>15</v>
      </c>
      <c r="K19" s="316">
        <v>15</v>
      </c>
      <c r="L19" s="316"/>
      <c r="M19" s="316"/>
      <c r="N19" s="316"/>
      <c r="O19" s="316"/>
      <c r="P19" s="316"/>
      <c r="Q19" s="316"/>
      <c r="R19" s="316"/>
      <c r="S19" s="316"/>
      <c r="T19" s="316"/>
      <c r="U19" s="316"/>
      <c r="V19" s="316"/>
      <c r="W19" s="316"/>
      <c r="X19" s="316"/>
      <c r="Y19" s="316"/>
      <c r="Z19" s="316"/>
      <c r="AA19" s="316"/>
      <c r="AB19" s="484"/>
      <c r="AC19" s="469"/>
      <c r="AD19" s="469"/>
      <c r="AE19" s="469"/>
    </row>
    <row r="20" spans="1:31" x14ac:dyDescent="0.25">
      <c r="A20" s="615"/>
      <c r="B20" s="489">
        <f t="shared" si="2"/>
        <v>16</v>
      </c>
      <c r="C20" s="482" cm="1">
        <f t="array" ref="C20">_xlfn.SWITCH(scenario&amp;" Queue Counter Number",'Input - Queue Counters'!$H$4, 'Input - Queue Counters'!$H20, 'Input - Queue Counters'!$I$4, 'Input - Queue Counters'!$I20, 'Input - Queue Counters'!$J$4, 'Input - Queue Counters'!$J20,'Input - Queue Counters'!$K$4, 'Input - Queue Counters'!$K20,'Input - Queue Counters'!$L$4, 'Input - Queue Counters'!$L20,'Input - Queue Counters'!$M$4, 'Input - Queue Counters'!$M20,'Input - Queue Counters'!$N$4, 'Input - Queue Counters'!$N20,'Input - Queue Counters'!$O$4, 'Input - Queue Counters'!$O20,'Input - Queue Counters'!$P$4, 'Input - Queue Counters'!$P20,'Input - Queue Counters'!$Q$4, 'Input - Queue Counters'!$Q20,'Input - Queue Counters'!$R$4, 'Input - Queue Counters'!$R20,'Input - Queue Counters'!$S$4, 'Input - Queue Counters'!$S20,'Input - Queue Counters'!$T$4, 'Input - Queue Counters'!$T20,'Input - Queue Counters'!$U$4, 'Input - Queue Counters'!$U20,'Input - Queue Counters'!$V$4, 'Input - Queue Counters'!$V20,'Input - Queue Counters'!$W$4, 'Input - Queue Counters'!$W20,'Input - Queue Counters'!$X$4, 'Input - Queue Counters'!$X20,'Input - Queue Counters'!$Y$4, 'Input - Queue Counters'!$Y20,'Input - Queue Counters'!$Z$4, 'Input - Queue Counters'!$Z20,'Input - Queue Counters'!$AA$4, 'Input - Queue Counters'!$AA20,"")</f>
        <v>0</v>
      </c>
      <c r="D20" s="482" t="s">
        <v>516</v>
      </c>
      <c r="E20" s="482"/>
      <c r="F20" s="710"/>
      <c r="G20" s="483"/>
      <c r="H20" s="483"/>
      <c r="I20" s="483"/>
      <c r="J20" s="483">
        <v>16</v>
      </c>
      <c r="K20" s="483">
        <v>16</v>
      </c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Z20" s="483"/>
      <c r="AA20" s="483"/>
      <c r="AB20" s="484"/>
      <c r="AC20" s="469"/>
      <c r="AD20" s="469"/>
      <c r="AE20" s="469"/>
    </row>
    <row r="21" spans="1:31" x14ac:dyDescent="0.25">
      <c r="A21" s="615" t="str">
        <f t="shared" si="1"/>
        <v>H</v>
      </c>
      <c r="B21" s="489">
        <f t="shared" si="2"/>
        <v>17</v>
      </c>
      <c r="C21" s="482" cm="1">
        <f t="array" ref="C21">_xlfn.SWITCH(scenario&amp;" Queue Counter Number",'Input - Queue Counters'!$H$4, 'Input - Queue Counters'!$H21, 'Input - Queue Counters'!$I$4, 'Input - Queue Counters'!$I21, 'Input - Queue Counters'!$J$4, 'Input - Queue Counters'!$J21,'Input - Queue Counters'!$K$4, 'Input - Queue Counters'!$K21,'Input - Queue Counters'!$L$4, 'Input - Queue Counters'!$L21,'Input - Queue Counters'!$M$4, 'Input - Queue Counters'!$M21,'Input - Queue Counters'!$N$4, 'Input - Queue Counters'!$N21,'Input - Queue Counters'!$O$4, 'Input - Queue Counters'!$O21,'Input - Queue Counters'!$P$4, 'Input - Queue Counters'!$P21,'Input - Queue Counters'!$Q$4, 'Input - Queue Counters'!$Q21,'Input - Queue Counters'!$R$4, 'Input - Queue Counters'!$R21,'Input - Queue Counters'!$S$4, 'Input - Queue Counters'!$S21,'Input - Queue Counters'!$T$4, 'Input - Queue Counters'!$T21,'Input - Queue Counters'!$U$4, 'Input - Queue Counters'!$U21,'Input - Queue Counters'!$V$4, 'Input - Queue Counters'!$V21,'Input - Queue Counters'!$W$4, 'Input - Queue Counters'!$W21,'Input - Queue Counters'!$X$4, 'Input - Queue Counters'!$X21,'Input - Queue Counters'!$Y$4, 'Input - Queue Counters'!$Y21,'Input - Queue Counters'!$Z$4, 'Input - Queue Counters'!$Z21,'Input - Queue Counters'!$AA$4, 'Input - Queue Counters'!$AA21,"")</f>
        <v>0</v>
      </c>
      <c r="D21" s="482"/>
      <c r="E21" s="482"/>
      <c r="F21" s="710"/>
      <c r="G21" s="484"/>
      <c r="H21" s="484"/>
      <c r="I21" s="484"/>
      <c r="J21" s="484"/>
      <c r="K21" s="484"/>
      <c r="L21" s="484"/>
      <c r="M21" s="484"/>
      <c r="N21" s="484"/>
      <c r="O21" s="484"/>
      <c r="P21" s="484"/>
      <c r="Q21" s="484"/>
      <c r="R21" s="484"/>
      <c r="S21" s="484"/>
      <c r="T21" s="484"/>
      <c r="U21" s="484"/>
      <c r="V21" s="484"/>
      <c r="W21" s="484"/>
      <c r="X21" s="484"/>
      <c r="Y21" s="484"/>
      <c r="Z21" s="484"/>
      <c r="AA21" s="484"/>
      <c r="AB21" s="484"/>
      <c r="AC21" s="469"/>
      <c r="AD21" s="469"/>
      <c r="AE21" s="469"/>
    </row>
    <row r="22" spans="1:31" x14ac:dyDescent="0.25">
      <c r="A22" s="615" t="str">
        <f t="shared" si="1"/>
        <v>H</v>
      </c>
      <c r="B22" s="489">
        <f t="shared" si="2"/>
        <v>18</v>
      </c>
      <c r="C22" s="482" cm="1">
        <f t="array" ref="C22">_xlfn.SWITCH(scenario&amp;" Queue Counter Number",'Input - Queue Counters'!$H$4, 'Input - Queue Counters'!$H22, 'Input - Queue Counters'!$I$4, 'Input - Queue Counters'!$I22, 'Input - Queue Counters'!$J$4, 'Input - Queue Counters'!$J22,'Input - Queue Counters'!$K$4, 'Input - Queue Counters'!$K22,'Input - Queue Counters'!$L$4, 'Input - Queue Counters'!$L22,'Input - Queue Counters'!$M$4, 'Input - Queue Counters'!$M22,'Input - Queue Counters'!$N$4, 'Input - Queue Counters'!$N22,'Input - Queue Counters'!$O$4, 'Input - Queue Counters'!$O22,'Input - Queue Counters'!$P$4, 'Input - Queue Counters'!$P22,'Input - Queue Counters'!$Q$4, 'Input - Queue Counters'!$Q22,'Input - Queue Counters'!$R$4, 'Input - Queue Counters'!$R22,'Input - Queue Counters'!$S$4, 'Input - Queue Counters'!$S22,'Input - Queue Counters'!$T$4, 'Input - Queue Counters'!$T22,'Input - Queue Counters'!$U$4, 'Input - Queue Counters'!$U22,'Input - Queue Counters'!$V$4, 'Input - Queue Counters'!$V22,'Input - Queue Counters'!$W$4, 'Input - Queue Counters'!$W22,'Input - Queue Counters'!$X$4, 'Input - Queue Counters'!$X22,'Input - Queue Counters'!$Y$4, 'Input - Queue Counters'!$Y22,'Input - Queue Counters'!$Z$4, 'Input - Queue Counters'!$Z22,'Input - Queue Counters'!$AA$4, 'Input - Queue Counters'!$AA22,"")</f>
        <v>0</v>
      </c>
      <c r="D22" s="482"/>
      <c r="E22" s="482"/>
      <c r="F22" s="710"/>
      <c r="G22" s="484"/>
      <c r="H22" s="484"/>
      <c r="I22" s="484"/>
      <c r="J22" s="484"/>
      <c r="K22" s="484"/>
      <c r="L22" s="484"/>
      <c r="M22" s="484"/>
      <c r="N22" s="484"/>
      <c r="O22" s="484"/>
      <c r="P22" s="484"/>
      <c r="Q22" s="484"/>
      <c r="R22" s="484"/>
      <c r="S22" s="484"/>
      <c r="T22" s="484"/>
      <c r="U22" s="484"/>
      <c r="V22" s="484"/>
      <c r="W22" s="484"/>
      <c r="X22" s="484"/>
      <c r="Y22" s="484"/>
      <c r="Z22" s="484"/>
      <c r="AA22" s="484"/>
      <c r="AB22" s="484"/>
      <c r="AC22" s="469"/>
      <c r="AD22" s="469"/>
      <c r="AE22" s="469"/>
    </row>
    <row r="23" spans="1:31" x14ac:dyDescent="0.25">
      <c r="A23" s="615" t="str">
        <f t="shared" si="1"/>
        <v>H</v>
      </c>
      <c r="B23" s="489">
        <f t="shared" si="2"/>
        <v>19</v>
      </c>
      <c r="C23" s="482" cm="1">
        <f t="array" ref="C23">_xlfn.SWITCH(scenario&amp;" Queue Counter Number",'Input - Queue Counters'!$H$4, 'Input - Queue Counters'!$H23, 'Input - Queue Counters'!$I$4, 'Input - Queue Counters'!$I23, 'Input - Queue Counters'!$J$4, 'Input - Queue Counters'!$J23,'Input - Queue Counters'!$K$4, 'Input - Queue Counters'!$K23,'Input - Queue Counters'!$L$4, 'Input - Queue Counters'!$L23,'Input - Queue Counters'!$M$4, 'Input - Queue Counters'!$M23,'Input - Queue Counters'!$N$4, 'Input - Queue Counters'!$N23,'Input - Queue Counters'!$O$4, 'Input - Queue Counters'!$O23,'Input - Queue Counters'!$P$4, 'Input - Queue Counters'!$P23,'Input - Queue Counters'!$Q$4, 'Input - Queue Counters'!$Q23,'Input - Queue Counters'!$R$4, 'Input - Queue Counters'!$R23,'Input - Queue Counters'!$S$4, 'Input - Queue Counters'!$S23,'Input - Queue Counters'!$T$4, 'Input - Queue Counters'!$T23,'Input - Queue Counters'!$U$4, 'Input - Queue Counters'!$U23,'Input - Queue Counters'!$V$4, 'Input - Queue Counters'!$V23,'Input - Queue Counters'!$W$4, 'Input - Queue Counters'!$W23,'Input - Queue Counters'!$X$4, 'Input - Queue Counters'!$X23,'Input - Queue Counters'!$Y$4, 'Input - Queue Counters'!$Y23,'Input - Queue Counters'!$Z$4, 'Input - Queue Counters'!$Z23,'Input - Queue Counters'!$AA$4, 'Input - Queue Counters'!$AA23,"")</f>
        <v>0</v>
      </c>
      <c r="D23" s="482"/>
      <c r="E23" s="482"/>
      <c r="F23" s="710"/>
      <c r="G23" s="483"/>
      <c r="H23" s="483"/>
      <c r="I23" s="483"/>
      <c r="J23" s="483"/>
      <c r="K23" s="483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Z23" s="483"/>
      <c r="AA23" s="483"/>
      <c r="AB23" s="484"/>
      <c r="AC23" s="469"/>
      <c r="AD23" s="469"/>
      <c r="AE23" s="469"/>
    </row>
    <row r="24" spans="1:31" x14ac:dyDescent="0.25">
      <c r="A24" s="615" t="str">
        <f t="shared" si="1"/>
        <v>H</v>
      </c>
      <c r="B24" s="489">
        <f t="shared" si="2"/>
        <v>20</v>
      </c>
      <c r="C24" s="482" cm="1">
        <f t="array" ref="C24">_xlfn.SWITCH(scenario&amp;" Queue Counter Number",'Input - Queue Counters'!$H$4, 'Input - Queue Counters'!$H24, 'Input - Queue Counters'!$I$4, 'Input - Queue Counters'!$I24, 'Input - Queue Counters'!$J$4, 'Input - Queue Counters'!$J24,'Input - Queue Counters'!$K$4, 'Input - Queue Counters'!$K24,'Input - Queue Counters'!$L$4, 'Input - Queue Counters'!$L24,'Input - Queue Counters'!$M$4, 'Input - Queue Counters'!$M24,'Input - Queue Counters'!$N$4, 'Input - Queue Counters'!$N24,'Input - Queue Counters'!$O$4, 'Input - Queue Counters'!$O24,'Input - Queue Counters'!$P$4, 'Input - Queue Counters'!$P24,'Input - Queue Counters'!$Q$4, 'Input - Queue Counters'!$Q24,'Input - Queue Counters'!$R$4, 'Input - Queue Counters'!$R24,'Input - Queue Counters'!$S$4, 'Input - Queue Counters'!$S24,'Input - Queue Counters'!$T$4, 'Input - Queue Counters'!$T24,'Input - Queue Counters'!$U$4, 'Input - Queue Counters'!$U24,'Input - Queue Counters'!$V$4, 'Input - Queue Counters'!$V24,'Input - Queue Counters'!$W$4, 'Input - Queue Counters'!$W24,'Input - Queue Counters'!$X$4, 'Input - Queue Counters'!$X24,'Input - Queue Counters'!$Y$4, 'Input - Queue Counters'!$Y24,'Input - Queue Counters'!$Z$4, 'Input - Queue Counters'!$Z24,'Input - Queue Counters'!$AA$4, 'Input - Queue Counters'!$AA24,"")</f>
        <v>0</v>
      </c>
      <c r="D24" s="482"/>
      <c r="E24" s="482"/>
      <c r="F24" s="710"/>
      <c r="G24" s="484"/>
      <c r="H24" s="484"/>
      <c r="I24" s="484"/>
      <c r="J24" s="484"/>
      <c r="K24" s="484"/>
      <c r="L24" s="484"/>
      <c r="M24" s="484"/>
      <c r="N24" s="484"/>
      <c r="O24" s="484"/>
      <c r="P24" s="484"/>
      <c r="Q24" s="484"/>
      <c r="R24" s="484"/>
      <c r="S24" s="484"/>
      <c r="T24" s="484"/>
      <c r="U24" s="484"/>
      <c r="V24" s="484"/>
      <c r="W24" s="484"/>
      <c r="X24" s="484"/>
      <c r="Y24" s="484"/>
      <c r="Z24" s="484"/>
      <c r="AA24" s="484"/>
      <c r="AB24" s="484"/>
      <c r="AC24" s="469"/>
      <c r="AD24" s="469"/>
      <c r="AE24" s="469"/>
    </row>
    <row r="25" spans="1:31" x14ac:dyDescent="0.25">
      <c r="A25" s="615" t="str">
        <f t="shared" si="1"/>
        <v>H</v>
      </c>
      <c r="B25" s="489">
        <f t="shared" si="2"/>
        <v>21</v>
      </c>
      <c r="C25" s="482" cm="1">
        <f t="array" ref="C25">_xlfn.SWITCH(scenario&amp;" Queue Counter Number",'Input - Queue Counters'!$H$4, 'Input - Queue Counters'!$H25, 'Input - Queue Counters'!$I$4, 'Input - Queue Counters'!$I25, 'Input - Queue Counters'!$J$4, 'Input - Queue Counters'!$J25,'Input - Queue Counters'!$K$4, 'Input - Queue Counters'!$K25,'Input - Queue Counters'!$L$4, 'Input - Queue Counters'!$L25,'Input - Queue Counters'!$M$4, 'Input - Queue Counters'!$M25,'Input - Queue Counters'!$N$4, 'Input - Queue Counters'!$N25,'Input - Queue Counters'!$O$4, 'Input - Queue Counters'!$O25,'Input - Queue Counters'!$P$4, 'Input - Queue Counters'!$P25,'Input - Queue Counters'!$Q$4, 'Input - Queue Counters'!$Q25,'Input - Queue Counters'!$R$4, 'Input - Queue Counters'!$R25,'Input - Queue Counters'!$S$4, 'Input - Queue Counters'!$S25,'Input - Queue Counters'!$T$4, 'Input - Queue Counters'!$T25,'Input - Queue Counters'!$U$4, 'Input - Queue Counters'!$U25,'Input - Queue Counters'!$V$4, 'Input - Queue Counters'!$V25,'Input - Queue Counters'!$W$4, 'Input - Queue Counters'!$W25,'Input - Queue Counters'!$X$4, 'Input - Queue Counters'!$X25,'Input - Queue Counters'!$Y$4, 'Input - Queue Counters'!$Y25,'Input - Queue Counters'!$Z$4, 'Input - Queue Counters'!$Z25,'Input - Queue Counters'!$AA$4, 'Input - Queue Counters'!$AA25,"")</f>
        <v>0</v>
      </c>
      <c r="D25" s="482"/>
      <c r="E25" s="482"/>
      <c r="F25" s="710"/>
      <c r="G25" s="484"/>
      <c r="H25" s="484"/>
      <c r="I25" s="484"/>
      <c r="J25" s="484"/>
      <c r="K25" s="484"/>
      <c r="L25" s="484"/>
      <c r="M25" s="484"/>
      <c r="N25" s="484"/>
      <c r="O25" s="484"/>
      <c r="P25" s="484"/>
      <c r="Q25" s="484"/>
      <c r="R25" s="484"/>
      <c r="S25" s="484"/>
      <c r="T25" s="484"/>
      <c r="U25" s="484"/>
      <c r="V25" s="484"/>
      <c r="W25" s="484"/>
      <c r="X25" s="484"/>
      <c r="Y25" s="484"/>
      <c r="Z25" s="484"/>
      <c r="AA25" s="484"/>
      <c r="AB25" s="484"/>
      <c r="AC25" s="469"/>
      <c r="AD25" s="469"/>
      <c r="AE25" s="469"/>
    </row>
    <row r="26" spans="1:31" x14ac:dyDescent="0.25">
      <c r="A26" s="615" t="str">
        <f t="shared" si="1"/>
        <v>H</v>
      </c>
      <c r="B26" s="489">
        <f t="shared" si="2"/>
        <v>22</v>
      </c>
      <c r="C26" s="482" cm="1">
        <f t="array" ref="C26">_xlfn.SWITCH(scenario&amp;" Queue Counter Number",'Input - Queue Counters'!$H$4, 'Input - Queue Counters'!$H26, 'Input - Queue Counters'!$I$4, 'Input - Queue Counters'!$I26, 'Input - Queue Counters'!$J$4, 'Input - Queue Counters'!$J26,'Input - Queue Counters'!$K$4, 'Input - Queue Counters'!$K26,'Input - Queue Counters'!$L$4, 'Input - Queue Counters'!$L26,'Input - Queue Counters'!$M$4, 'Input - Queue Counters'!$M26,'Input - Queue Counters'!$N$4, 'Input - Queue Counters'!$N26,'Input - Queue Counters'!$O$4, 'Input - Queue Counters'!$O26,'Input - Queue Counters'!$P$4, 'Input - Queue Counters'!$P26,'Input - Queue Counters'!$Q$4, 'Input - Queue Counters'!$Q26,'Input - Queue Counters'!$R$4, 'Input - Queue Counters'!$R26,'Input - Queue Counters'!$S$4, 'Input - Queue Counters'!$S26,'Input - Queue Counters'!$T$4, 'Input - Queue Counters'!$T26,'Input - Queue Counters'!$U$4, 'Input - Queue Counters'!$U26,'Input - Queue Counters'!$V$4, 'Input - Queue Counters'!$V26,'Input - Queue Counters'!$W$4, 'Input - Queue Counters'!$W26,'Input - Queue Counters'!$X$4, 'Input - Queue Counters'!$X26,'Input - Queue Counters'!$Y$4, 'Input - Queue Counters'!$Y26,'Input - Queue Counters'!$Z$4, 'Input - Queue Counters'!$Z26,'Input - Queue Counters'!$AA$4, 'Input - Queue Counters'!$AA26,"")</f>
        <v>0</v>
      </c>
      <c r="D26" s="482"/>
      <c r="E26" s="482"/>
      <c r="F26" s="710"/>
      <c r="G26" s="484"/>
      <c r="H26" s="484"/>
      <c r="I26" s="484"/>
      <c r="J26" s="484"/>
      <c r="K26" s="484"/>
      <c r="L26" s="484"/>
      <c r="M26" s="484"/>
      <c r="N26" s="484"/>
      <c r="O26" s="484"/>
      <c r="P26" s="484"/>
      <c r="Q26" s="484"/>
      <c r="R26" s="484"/>
      <c r="S26" s="484"/>
      <c r="T26" s="484"/>
      <c r="U26" s="484"/>
      <c r="V26" s="484"/>
      <c r="W26" s="484"/>
      <c r="X26" s="484"/>
      <c r="Y26" s="484"/>
      <c r="Z26" s="484"/>
      <c r="AA26" s="484"/>
      <c r="AB26" s="484"/>
      <c r="AC26" s="469"/>
      <c r="AD26" s="469"/>
      <c r="AE26" s="469"/>
    </row>
    <row r="27" spans="1:31" x14ac:dyDescent="0.25">
      <c r="A27" s="615" t="str">
        <f t="shared" si="1"/>
        <v>H</v>
      </c>
      <c r="B27" s="489">
        <f t="shared" si="2"/>
        <v>23</v>
      </c>
      <c r="C27" s="482" cm="1">
        <f t="array" ref="C27">_xlfn.SWITCH(scenario&amp;" Queue Counter Number",'Input - Queue Counters'!$H$4, 'Input - Queue Counters'!$H27, 'Input - Queue Counters'!$I$4, 'Input - Queue Counters'!$I27, 'Input - Queue Counters'!$J$4, 'Input - Queue Counters'!$J27,'Input - Queue Counters'!$K$4, 'Input - Queue Counters'!$K27,'Input - Queue Counters'!$L$4, 'Input - Queue Counters'!$L27,'Input - Queue Counters'!$M$4, 'Input - Queue Counters'!$M27,'Input - Queue Counters'!$N$4, 'Input - Queue Counters'!$N27,'Input - Queue Counters'!$O$4, 'Input - Queue Counters'!$O27,'Input - Queue Counters'!$P$4, 'Input - Queue Counters'!$P27,'Input - Queue Counters'!$Q$4, 'Input - Queue Counters'!$Q27,'Input - Queue Counters'!$R$4, 'Input - Queue Counters'!$R27,'Input - Queue Counters'!$S$4, 'Input - Queue Counters'!$S27,'Input - Queue Counters'!$T$4, 'Input - Queue Counters'!$T27,'Input - Queue Counters'!$U$4, 'Input - Queue Counters'!$U27,'Input - Queue Counters'!$V$4, 'Input - Queue Counters'!$V27,'Input - Queue Counters'!$W$4, 'Input - Queue Counters'!$W27,'Input - Queue Counters'!$X$4, 'Input - Queue Counters'!$X27,'Input - Queue Counters'!$Y$4, 'Input - Queue Counters'!$Y27,'Input - Queue Counters'!$Z$4, 'Input - Queue Counters'!$Z27,'Input - Queue Counters'!$AA$4, 'Input - Queue Counters'!$AA27,"")</f>
        <v>0</v>
      </c>
      <c r="D27" s="482"/>
      <c r="E27" s="482"/>
      <c r="F27" s="710"/>
      <c r="G27" s="483"/>
      <c r="H27" s="483"/>
      <c r="I27" s="483"/>
      <c r="J27" s="483"/>
      <c r="K27" s="483"/>
      <c r="L27" s="483"/>
      <c r="M27" s="483"/>
      <c r="N27" s="483"/>
      <c r="O27" s="483"/>
      <c r="P27" s="483"/>
      <c r="Q27" s="483"/>
      <c r="R27" s="483"/>
      <c r="S27" s="483"/>
      <c r="T27" s="483"/>
      <c r="U27" s="483"/>
      <c r="V27" s="483"/>
      <c r="W27" s="483"/>
      <c r="X27" s="483"/>
      <c r="Y27" s="483"/>
      <c r="Z27" s="483"/>
      <c r="AA27" s="483"/>
      <c r="AB27" s="484"/>
      <c r="AC27" s="469"/>
      <c r="AD27" s="469"/>
      <c r="AE27" s="469"/>
    </row>
    <row r="28" spans="1:31" x14ac:dyDescent="0.25">
      <c r="A28" s="615" t="str">
        <f t="shared" si="1"/>
        <v>H</v>
      </c>
      <c r="B28" s="489">
        <f t="shared" si="2"/>
        <v>24</v>
      </c>
      <c r="C28" s="482" cm="1">
        <f t="array" ref="C28">_xlfn.SWITCH(scenario&amp;" Queue Counter Number",'Input - Queue Counters'!$H$4, 'Input - Queue Counters'!$H28, 'Input - Queue Counters'!$I$4, 'Input - Queue Counters'!$I28, 'Input - Queue Counters'!$J$4, 'Input - Queue Counters'!$J28,'Input - Queue Counters'!$K$4, 'Input - Queue Counters'!$K28,'Input - Queue Counters'!$L$4, 'Input - Queue Counters'!$L28,'Input - Queue Counters'!$M$4, 'Input - Queue Counters'!$M28,'Input - Queue Counters'!$N$4, 'Input - Queue Counters'!$N28,'Input - Queue Counters'!$O$4, 'Input - Queue Counters'!$O28,'Input - Queue Counters'!$P$4, 'Input - Queue Counters'!$P28,'Input - Queue Counters'!$Q$4, 'Input - Queue Counters'!$Q28,'Input - Queue Counters'!$R$4, 'Input - Queue Counters'!$R28,'Input - Queue Counters'!$S$4, 'Input - Queue Counters'!$S28,'Input - Queue Counters'!$T$4, 'Input - Queue Counters'!$T28,'Input - Queue Counters'!$U$4, 'Input - Queue Counters'!$U28,'Input - Queue Counters'!$V$4, 'Input - Queue Counters'!$V28,'Input - Queue Counters'!$W$4, 'Input - Queue Counters'!$W28,'Input - Queue Counters'!$X$4, 'Input - Queue Counters'!$X28,'Input - Queue Counters'!$Y$4, 'Input - Queue Counters'!$Y28,'Input - Queue Counters'!$Z$4, 'Input - Queue Counters'!$Z28,'Input - Queue Counters'!$AA$4, 'Input - Queue Counters'!$AA28,"")</f>
        <v>0</v>
      </c>
      <c r="D28" s="482"/>
      <c r="E28" s="482"/>
      <c r="F28" s="710"/>
      <c r="G28" s="484"/>
      <c r="H28" s="484"/>
      <c r="I28" s="484"/>
      <c r="J28" s="484"/>
      <c r="K28" s="484"/>
      <c r="L28" s="484"/>
      <c r="M28" s="484"/>
      <c r="N28" s="484"/>
      <c r="O28" s="484"/>
      <c r="P28" s="484"/>
      <c r="Q28" s="484"/>
      <c r="R28" s="484"/>
      <c r="S28" s="484"/>
      <c r="T28" s="484"/>
      <c r="U28" s="484"/>
      <c r="V28" s="484"/>
      <c r="W28" s="484"/>
      <c r="X28" s="484"/>
      <c r="Y28" s="484"/>
      <c r="Z28" s="484"/>
      <c r="AA28" s="484"/>
      <c r="AB28" s="484"/>
      <c r="AC28" s="469"/>
      <c r="AD28" s="469"/>
      <c r="AE28" s="469"/>
    </row>
    <row r="29" spans="1:31" x14ac:dyDescent="0.25">
      <c r="A29" s="615" t="str">
        <f t="shared" si="1"/>
        <v>H</v>
      </c>
      <c r="B29" s="489">
        <f t="shared" si="2"/>
        <v>25</v>
      </c>
      <c r="C29" s="482" cm="1">
        <f t="array" ref="C29">_xlfn.SWITCH(scenario&amp;" Queue Counter Number",'Input - Queue Counters'!$H$4, 'Input - Queue Counters'!$H29, 'Input - Queue Counters'!$I$4, 'Input - Queue Counters'!$I29, 'Input - Queue Counters'!$J$4, 'Input - Queue Counters'!$J29,'Input - Queue Counters'!$K$4, 'Input - Queue Counters'!$K29,'Input - Queue Counters'!$L$4, 'Input - Queue Counters'!$L29,'Input - Queue Counters'!$M$4, 'Input - Queue Counters'!$M29,'Input - Queue Counters'!$N$4, 'Input - Queue Counters'!$N29,'Input - Queue Counters'!$O$4, 'Input - Queue Counters'!$O29,'Input - Queue Counters'!$P$4, 'Input - Queue Counters'!$P29,'Input - Queue Counters'!$Q$4, 'Input - Queue Counters'!$Q29,'Input - Queue Counters'!$R$4, 'Input - Queue Counters'!$R29,'Input - Queue Counters'!$S$4, 'Input - Queue Counters'!$S29,'Input - Queue Counters'!$T$4, 'Input - Queue Counters'!$T29,'Input - Queue Counters'!$U$4, 'Input - Queue Counters'!$U29,'Input - Queue Counters'!$V$4, 'Input - Queue Counters'!$V29,'Input - Queue Counters'!$W$4, 'Input - Queue Counters'!$W29,'Input - Queue Counters'!$X$4, 'Input - Queue Counters'!$X29,'Input - Queue Counters'!$Y$4, 'Input - Queue Counters'!$Y29,'Input - Queue Counters'!$Z$4, 'Input - Queue Counters'!$Z29,'Input - Queue Counters'!$AA$4, 'Input - Queue Counters'!$AA29,"")</f>
        <v>0</v>
      </c>
      <c r="D29" s="482"/>
      <c r="E29" s="482"/>
      <c r="F29" s="710"/>
      <c r="G29" s="484"/>
      <c r="H29" s="484"/>
      <c r="I29" s="484"/>
      <c r="J29" s="484"/>
      <c r="K29" s="484"/>
      <c r="L29" s="484"/>
      <c r="M29" s="484"/>
      <c r="N29" s="484"/>
      <c r="O29" s="484"/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484"/>
      <c r="AC29" s="469"/>
      <c r="AD29" s="469"/>
      <c r="AE29" s="469"/>
    </row>
    <row r="30" spans="1:31" x14ac:dyDescent="0.25">
      <c r="A30" s="615" t="str">
        <f t="shared" si="1"/>
        <v>H</v>
      </c>
      <c r="B30" s="489">
        <f t="shared" si="2"/>
        <v>26</v>
      </c>
      <c r="C30" s="482" cm="1">
        <f t="array" ref="C30">_xlfn.SWITCH(scenario&amp;" Queue Counter Number",'Input - Queue Counters'!$H$4, 'Input - Queue Counters'!$H30, 'Input - Queue Counters'!$I$4, 'Input - Queue Counters'!$I30, 'Input - Queue Counters'!$J$4, 'Input - Queue Counters'!$J30,'Input - Queue Counters'!$K$4, 'Input - Queue Counters'!$K30,'Input - Queue Counters'!$L$4, 'Input - Queue Counters'!$L30,'Input - Queue Counters'!$M$4, 'Input - Queue Counters'!$M30,'Input - Queue Counters'!$N$4, 'Input - Queue Counters'!$N30,'Input - Queue Counters'!$O$4, 'Input - Queue Counters'!$O30,'Input - Queue Counters'!$P$4, 'Input - Queue Counters'!$P30,'Input - Queue Counters'!$Q$4, 'Input - Queue Counters'!$Q30,'Input - Queue Counters'!$R$4, 'Input - Queue Counters'!$R30,'Input - Queue Counters'!$S$4, 'Input - Queue Counters'!$S30,'Input - Queue Counters'!$T$4, 'Input - Queue Counters'!$T30,'Input - Queue Counters'!$U$4, 'Input - Queue Counters'!$U30,'Input - Queue Counters'!$V$4, 'Input - Queue Counters'!$V30,'Input - Queue Counters'!$W$4, 'Input - Queue Counters'!$W30,'Input - Queue Counters'!$X$4, 'Input - Queue Counters'!$X30,'Input - Queue Counters'!$Y$4, 'Input - Queue Counters'!$Y30,'Input - Queue Counters'!$Z$4, 'Input - Queue Counters'!$Z30,'Input - Queue Counters'!$AA$4, 'Input - Queue Counters'!$AA30,"")</f>
        <v>0</v>
      </c>
      <c r="D30" s="482"/>
      <c r="E30" s="482"/>
      <c r="F30" s="710"/>
      <c r="G30" s="484"/>
      <c r="H30" s="484"/>
      <c r="I30" s="484"/>
      <c r="J30" s="484"/>
      <c r="K30" s="484"/>
      <c r="L30" s="484"/>
      <c r="M30" s="484"/>
      <c r="N30" s="484"/>
      <c r="O30" s="484"/>
      <c r="P30" s="484"/>
      <c r="Q30" s="484"/>
      <c r="R30" s="484"/>
      <c r="S30" s="484"/>
      <c r="T30" s="484"/>
      <c r="U30" s="484"/>
      <c r="V30" s="484"/>
      <c r="W30" s="484"/>
      <c r="X30" s="484"/>
      <c r="Y30" s="484"/>
      <c r="Z30" s="484"/>
      <c r="AA30" s="484"/>
      <c r="AB30" s="484"/>
      <c r="AC30" s="469"/>
      <c r="AD30" s="469"/>
      <c r="AE30" s="469"/>
    </row>
    <row r="31" spans="1:31" x14ac:dyDescent="0.25">
      <c r="A31" s="615" t="str">
        <f t="shared" si="1"/>
        <v>H</v>
      </c>
      <c r="B31" s="489">
        <f t="shared" si="2"/>
        <v>27</v>
      </c>
      <c r="C31" s="482" cm="1">
        <f t="array" ref="C31">_xlfn.SWITCH(scenario&amp;" Queue Counter Number",'Input - Queue Counters'!$H$4, 'Input - Queue Counters'!$H31, 'Input - Queue Counters'!$I$4, 'Input - Queue Counters'!$I31, 'Input - Queue Counters'!$J$4, 'Input - Queue Counters'!$J31,'Input - Queue Counters'!$K$4, 'Input - Queue Counters'!$K31,'Input - Queue Counters'!$L$4, 'Input - Queue Counters'!$L31,'Input - Queue Counters'!$M$4, 'Input - Queue Counters'!$M31,'Input - Queue Counters'!$N$4, 'Input - Queue Counters'!$N31,'Input - Queue Counters'!$O$4, 'Input - Queue Counters'!$O31,'Input - Queue Counters'!$P$4, 'Input - Queue Counters'!$P31,'Input - Queue Counters'!$Q$4, 'Input - Queue Counters'!$Q31,'Input - Queue Counters'!$R$4, 'Input - Queue Counters'!$R31,'Input - Queue Counters'!$S$4, 'Input - Queue Counters'!$S31,'Input - Queue Counters'!$T$4, 'Input - Queue Counters'!$T31,'Input - Queue Counters'!$U$4, 'Input - Queue Counters'!$U31,'Input - Queue Counters'!$V$4, 'Input - Queue Counters'!$V31,'Input - Queue Counters'!$W$4, 'Input - Queue Counters'!$W31,'Input - Queue Counters'!$X$4, 'Input - Queue Counters'!$X31,'Input - Queue Counters'!$Y$4, 'Input - Queue Counters'!$Y31,'Input - Queue Counters'!$Z$4, 'Input - Queue Counters'!$Z31,'Input - Queue Counters'!$AA$4, 'Input - Queue Counters'!$AA31,"")</f>
        <v>0</v>
      </c>
      <c r="D31" s="482"/>
      <c r="E31" s="482"/>
      <c r="F31" s="710"/>
      <c r="G31" s="484"/>
      <c r="H31" s="484"/>
      <c r="I31" s="484"/>
      <c r="J31" s="484"/>
      <c r="K31" s="484"/>
      <c r="L31" s="484"/>
      <c r="M31" s="484"/>
      <c r="N31" s="484"/>
      <c r="O31" s="484"/>
      <c r="P31" s="484"/>
      <c r="Q31" s="484"/>
      <c r="R31" s="484"/>
      <c r="S31" s="484"/>
      <c r="T31" s="484"/>
      <c r="U31" s="484"/>
      <c r="V31" s="484"/>
      <c r="W31" s="484"/>
      <c r="X31" s="484"/>
      <c r="Y31" s="484"/>
      <c r="Z31" s="484"/>
      <c r="AA31" s="484"/>
      <c r="AB31" s="484"/>
      <c r="AC31" s="469"/>
      <c r="AD31" s="469"/>
      <c r="AE31" s="469"/>
    </row>
    <row r="32" spans="1:31" x14ac:dyDescent="0.25">
      <c r="A32" s="615" t="str">
        <f t="shared" si="1"/>
        <v>H</v>
      </c>
      <c r="B32" s="489">
        <f t="shared" si="2"/>
        <v>28</v>
      </c>
      <c r="C32" s="482" cm="1">
        <f t="array" ref="C32">_xlfn.SWITCH(scenario&amp;" Queue Counter Number",'Input - Queue Counters'!$H$4, 'Input - Queue Counters'!$H32, 'Input - Queue Counters'!$I$4, 'Input - Queue Counters'!$I32, 'Input - Queue Counters'!$J$4, 'Input - Queue Counters'!$J32,'Input - Queue Counters'!$K$4, 'Input - Queue Counters'!$K32,'Input - Queue Counters'!$L$4, 'Input - Queue Counters'!$L32,'Input - Queue Counters'!$M$4, 'Input - Queue Counters'!$M32,'Input - Queue Counters'!$N$4, 'Input - Queue Counters'!$N32,'Input - Queue Counters'!$O$4, 'Input - Queue Counters'!$O32,'Input - Queue Counters'!$P$4, 'Input - Queue Counters'!$P32,'Input - Queue Counters'!$Q$4, 'Input - Queue Counters'!$Q32,'Input - Queue Counters'!$R$4, 'Input - Queue Counters'!$R32,'Input - Queue Counters'!$S$4, 'Input - Queue Counters'!$S32,'Input - Queue Counters'!$T$4, 'Input - Queue Counters'!$T32,'Input - Queue Counters'!$U$4, 'Input - Queue Counters'!$U32,'Input - Queue Counters'!$V$4, 'Input - Queue Counters'!$V32,'Input - Queue Counters'!$W$4, 'Input - Queue Counters'!$W32,'Input - Queue Counters'!$X$4, 'Input - Queue Counters'!$X32,'Input - Queue Counters'!$Y$4, 'Input - Queue Counters'!$Y32,'Input - Queue Counters'!$Z$4, 'Input - Queue Counters'!$Z32,'Input - Queue Counters'!$AA$4, 'Input - Queue Counters'!$AA32,"")</f>
        <v>0</v>
      </c>
      <c r="D32" s="482"/>
      <c r="E32" s="482"/>
      <c r="F32" s="484"/>
      <c r="G32" s="484"/>
      <c r="H32" s="484"/>
      <c r="I32" s="484"/>
      <c r="J32" s="484"/>
      <c r="K32" s="484"/>
      <c r="L32" s="484"/>
      <c r="M32" s="484"/>
      <c r="N32" s="484"/>
      <c r="O32" s="484"/>
      <c r="P32" s="484"/>
      <c r="Q32" s="484"/>
      <c r="R32" s="484"/>
      <c r="S32" s="484"/>
      <c r="T32" s="484"/>
      <c r="U32" s="484"/>
      <c r="V32" s="484"/>
      <c r="W32" s="484"/>
      <c r="X32" s="484"/>
      <c r="Y32" s="484"/>
      <c r="Z32" s="484"/>
      <c r="AA32" s="484"/>
      <c r="AB32" s="484"/>
      <c r="AC32" s="469"/>
      <c r="AD32" s="469"/>
      <c r="AE32" s="469"/>
    </row>
    <row r="33" spans="1:31" x14ac:dyDescent="0.25">
      <c r="A33" s="615" t="str">
        <f t="shared" si="1"/>
        <v>H</v>
      </c>
      <c r="B33" s="489">
        <f t="shared" si="2"/>
        <v>29</v>
      </c>
      <c r="C33" s="482" cm="1">
        <f t="array" ref="C33">_xlfn.SWITCH(scenario&amp;" Queue Counter Number",'Input - Queue Counters'!$H$4, 'Input - Queue Counters'!$H33, 'Input - Queue Counters'!$I$4, 'Input - Queue Counters'!$I33, 'Input - Queue Counters'!$J$4, 'Input - Queue Counters'!$J33,'Input - Queue Counters'!$K$4, 'Input - Queue Counters'!$K33,'Input - Queue Counters'!$L$4, 'Input - Queue Counters'!$L33,'Input - Queue Counters'!$M$4, 'Input - Queue Counters'!$M33,'Input - Queue Counters'!$N$4, 'Input - Queue Counters'!$N33,'Input - Queue Counters'!$O$4, 'Input - Queue Counters'!$O33,'Input - Queue Counters'!$P$4, 'Input - Queue Counters'!$P33,'Input - Queue Counters'!$Q$4, 'Input - Queue Counters'!$Q33,'Input - Queue Counters'!$R$4, 'Input - Queue Counters'!$R33,'Input - Queue Counters'!$S$4, 'Input - Queue Counters'!$S33,'Input - Queue Counters'!$T$4, 'Input - Queue Counters'!$T33,'Input - Queue Counters'!$U$4, 'Input - Queue Counters'!$U33,'Input - Queue Counters'!$V$4, 'Input - Queue Counters'!$V33,'Input - Queue Counters'!$W$4, 'Input - Queue Counters'!$W33,'Input - Queue Counters'!$X$4, 'Input - Queue Counters'!$X33,'Input - Queue Counters'!$Y$4, 'Input - Queue Counters'!$Y33,'Input - Queue Counters'!$Z$4, 'Input - Queue Counters'!$Z33,'Input - Queue Counters'!$AA$4, 'Input - Queue Counters'!$AA33,"")</f>
        <v>0</v>
      </c>
      <c r="D33" s="482"/>
      <c r="E33" s="482"/>
      <c r="F33" s="484"/>
      <c r="G33" s="484"/>
      <c r="H33" s="484"/>
      <c r="I33" s="484"/>
      <c r="J33" s="484"/>
      <c r="K33" s="484"/>
      <c r="L33" s="484"/>
      <c r="M33" s="484"/>
      <c r="N33" s="484"/>
      <c r="O33" s="484"/>
      <c r="P33" s="484"/>
      <c r="Q33" s="484"/>
      <c r="R33" s="484"/>
      <c r="S33" s="484"/>
      <c r="T33" s="484"/>
      <c r="U33" s="484"/>
      <c r="V33" s="484"/>
      <c r="W33" s="484"/>
      <c r="X33" s="484"/>
      <c r="Y33" s="484"/>
      <c r="Z33" s="484"/>
      <c r="AA33" s="484"/>
      <c r="AB33" s="484"/>
      <c r="AC33" s="469"/>
      <c r="AD33" s="469"/>
      <c r="AE33" s="469"/>
    </row>
    <row r="34" spans="1:31" x14ac:dyDescent="0.25">
      <c r="A34" s="615" t="str">
        <f t="shared" si="1"/>
        <v>H</v>
      </c>
      <c r="B34" s="489">
        <f t="shared" si="2"/>
        <v>30</v>
      </c>
      <c r="C34" s="482" cm="1">
        <f t="array" ref="C34">_xlfn.SWITCH(scenario&amp;" Queue Counter Number",'Input - Queue Counters'!$H$4, 'Input - Queue Counters'!$H34, 'Input - Queue Counters'!$I$4, 'Input - Queue Counters'!$I34, 'Input - Queue Counters'!$J$4, 'Input - Queue Counters'!$J34,'Input - Queue Counters'!$K$4, 'Input - Queue Counters'!$K34,'Input - Queue Counters'!$L$4, 'Input - Queue Counters'!$L34,'Input - Queue Counters'!$M$4, 'Input - Queue Counters'!$M34,'Input - Queue Counters'!$N$4, 'Input - Queue Counters'!$N34,'Input - Queue Counters'!$O$4, 'Input - Queue Counters'!$O34,'Input - Queue Counters'!$P$4, 'Input - Queue Counters'!$P34,'Input - Queue Counters'!$Q$4, 'Input - Queue Counters'!$Q34,'Input - Queue Counters'!$R$4, 'Input - Queue Counters'!$R34,'Input - Queue Counters'!$S$4, 'Input - Queue Counters'!$S34,'Input - Queue Counters'!$T$4, 'Input - Queue Counters'!$T34,'Input - Queue Counters'!$U$4, 'Input - Queue Counters'!$U34,'Input - Queue Counters'!$V$4, 'Input - Queue Counters'!$V34,'Input - Queue Counters'!$W$4, 'Input - Queue Counters'!$W34,'Input - Queue Counters'!$X$4, 'Input - Queue Counters'!$X34,'Input - Queue Counters'!$Y$4, 'Input - Queue Counters'!$Y34,'Input - Queue Counters'!$Z$4, 'Input - Queue Counters'!$Z34,'Input - Queue Counters'!$AA$4, 'Input - Queue Counters'!$AA34,"")</f>
        <v>0</v>
      </c>
      <c r="D34" s="482"/>
      <c r="E34" s="482"/>
      <c r="F34" s="484"/>
      <c r="G34" s="484"/>
      <c r="H34" s="484"/>
      <c r="I34" s="484"/>
      <c r="J34" s="484"/>
      <c r="K34" s="484"/>
      <c r="L34" s="484"/>
      <c r="M34" s="484"/>
      <c r="N34" s="484"/>
      <c r="O34" s="484"/>
      <c r="P34" s="484"/>
      <c r="Q34" s="484"/>
      <c r="R34" s="484"/>
      <c r="S34" s="484"/>
      <c r="T34" s="484"/>
      <c r="U34" s="484"/>
      <c r="V34" s="484"/>
      <c r="W34" s="484"/>
      <c r="X34" s="484"/>
      <c r="Y34" s="484"/>
      <c r="Z34" s="484"/>
      <c r="AA34" s="484"/>
      <c r="AB34" s="484"/>
      <c r="AC34" s="469"/>
      <c r="AD34" s="469"/>
      <c r="AE34" s="469"/>
    </row>
    <row r="35" spans="1:31" x14ac:dyDescent="0.25">
      <c r="A35" s="615" t="str">
        <f t="shared" si="1"/>
        <v>H</v>
      </c>
      <c r="B35" s="489">
        <f t="shared" si="2"/>
        <v>31</v>
      </c>
      <c r="C35" s="482" cm="1">
        <f t="array" ref="C35">_xlfn.SWITCH(scenario&amp;" Queue Counter Number",'Input - Queue Counters'!$H$4, 'Input - Queue Counters'!$H35, 'Input - Queue Counters'!$I$4, 'Input - Queue Counters'!$I35, 'Input - Queue Counters'!$J$4, 'Input - Queue Counters'!$J35,'Input - Queue Counters'!$K$4, 'Input - Queue Counters'!$K35,'Input - Queue Counters'!$L$4, 'Input - Queue Counters'!$L35,'Input - Queue Counters'!$M$4, 'Input - Queue Counters'!$M35,'Input - Queue Counters'!$N$4, 'Input - Queue Counters'!$N35,'Input - Queue Counters'!$O$4, 'Input - Queue Counters'!$O35,'Input - Queue Counters'!$P$4, 'Input - Queue Counters'!$P35,'Input - Queue Counters'!$Q$4, 'Input - Queue Counters'!$Q35,'Input - Queue Counters'!$R$4, 'Input - Queue Counters'!$R35,'Input - Queue Counters'!$S$4, 'Input - Queue Counters'!$S35,'Input - Queue Counters'!$T$4, 'Input - Queue Counters'!$T35,'Input - Queue Counters'!$U$4, 'Input - Queue Counters'!$U35,'Input - Queue Counters'!$V$4, 'Input - Queue Counters'!$V35,'Input - Queue Counters'!$W$4, 'Input - Queue Counters'!$W35,'Input - Queue Counters'!$X$4, 'Input - Queue Counters'!$X35,'Input - Queue Counters'!$Y$4, 'Input - Queue Counters'!$Y35,'Input - Queue Counters'!$Z$4, 'Input - Queue Counters'!$Z35,'Input - Queue Counters'!$AA$4, 'Input - Queue Counters'!$AA35,"")</f>
        <v>0</v>
      </c>
      <c r="D35" s="469"/>
      <c r="E35" s="482"/>
      <c r="F35" s="484"/>
      <c r="G35" s="484"/>
      <c r="H35" s="484"/>
      <c r="I35" s="484"/>
      <c r="J35" s="484"/>
      <c r="K35" s="484"/>
      <c r="L35" s="484"/>
      <c r="M35" s="484"/>
      <c r="N35" s="484"/>
      <c r="O35" s="484"/>
      <c r="P35" s="484"/>
      <c r="Q35" s="484"/>
      <c r="R35" s="484"/>
      <c r="S35" s="484"/>
      <c r="T35" s="484"/>
      <c r="U35" s="484"/>
      <c r="V35" s="484"/>
      <c r="W35" s="484"/>
      <c r="X35" s="484"/>
      <c r="Y35" s="484"/>
      <c r="Z35" s="484"/>
      <c r="AA35" s="484"/>
      <c r="AB35" s="484"/>
      <c r="AC35" s="469"/>
      <c r="AD35" s="469"/>
      <c r="AE35" s="469"/>
    </row>
    <row r="36" spans="1:31" x14ac:dyDescent="0.25">
      <c r="A36" s="615" t="str">
        <f t="shared" si="1"/>
        <v>H</v>
      </c>
      <c r="B36" s="489">
        <f t="shared" si="2"/>
        <v>32</v>
      </c>
      <c r="C36" s="482" cm="1">
        <f t="array" ref="C36">_xlfn.SWITCH(scenario&amp;" Queue Counter Number",'Input - Queue Counters'!$H$4, 'Input - Queue Counters'!$H36, 'Input - Queue Counters'!$I$4, 'Input - Queue Counters'!$I36, 'Input - Queue Counters'!$J$4, 'Input - Queue Counters'!$J36,'Input - Queue Counters'!$K$4, 'Input - Queue Counters'!$K36,'Input - Queue Counters'!$L$4, 'Input - Queue Counters'!$L36,'Input - Queue Counters'!$M$4, 'Input - Queue Counters'!$M36,'Input - Queue Counters'!$N$4, 'Input - Queue Counters'!$N36,'Input - Queue Counters'!$O$4, 'Input - Queue Counters'!$O36,'Input - Queue Counters'!$P$4, 'Input - Queue Counters'!$P36,'Input - Queue Counters'!$Q$4, 'Input - Queue Counters'!$Q36,'Input - Queue Counters'!$R$4, 'Input - Queue Counters'!$R36,'Input - Queue Counters'!$S$4, 'Input - Queue Counters'!$S36,'Input - Queue Counters'!$T$4, 'Input - Queue Counters'!$T36,'Input - Queue Counters'!$U$4, 'Input - Queue Counters'!$U36,'Input - Queue Counters'!$V$4, 'Input - Queue Counters'!$V36,'Input - Queue Counters'!$W$4, 'Input - Queue Counters'!$W36,'Input - Queue Counters'!$X$4, 'Input - Queue Counters'!$X36,'Input - Queue Counters'!$Y$4, 'Input - Queue Counters'!$Y36,'Input - Queue Counters'!$Z$4, 'Input - Queue Counters'!$Z36,'Input - Queue Counters'!$AA$4, 'Input - Queue Counters'!$AA36,"")</f>
        <v>0</v>
      </c>
      <c r="D36" s="469"/>
      <c r="E36" s="482"/>
      <c r="F36" s="484"/>
      <c r="G36" s="484"/>
      <c r="H36" s="484"/>
      <c r="I36" s="484"/>
      <c r="J36" s="484"/>
      <c r="K36" s="484"/>
      <c r="L36" s="484"/>
      <c r="M36" s="484"/>
      <c r="N36" s="484"/>
      <c r="O36" s="484"/>
      <c r="P36" s="484"/>
      <c r="Q36" s="484"/>
      <c r="R36" s="484"/>
      <c r="S36" s="484"/>
      <c r="T36" s="484"/>
      <c r="U36" s="484"/>
      <c r="V36" s="484"/>
      <c r="W36" s="484"/>
      <c r="X36" s="484"/>
      <c r="Y36" s="484"/>
      <c r="Z36" s="484"/>
      <c r="AA36" s="484"/>
      <c r="AB36" s="484"/>
      <c r="AC36" s="469"/>
      <c r="AD36" s="469"/>
      <c r="AE36" s="469"/>
    </row>
    <row r="37" spans="1:31" x14ac:dyDescent="0.25">
      <c r="A37" s="615" t="str">
        <f t="shared" si="1"/>
        <v>H</v>
      </c>
      <c r="B37" s="489">
        <f t="shared" si="2"/>
        <v>33</v>
      </c>
      <c r="C37" s="482" cm="1">
        <f t="array" ref="C37">_xlfn.SWITCH(scenario&amp;" Queue Counter Number",'Input - Queue Counters'!$H$4, 'Input - Queue Counters'!$H37, 'Input - Queue Counters'!$I$4, 'Input - Queue Counters'!$I37, 'Input - Queue Counters'!$J$4, 'Input - Queue Counters'!$J37,'Input - Queue Counters'!$K$4, 'Input - Queue Counters'!$K37,'Input - Queue Counters'!$L$4, 'Input - Queue Counters'!$L37,'Input - Queue Counters'!$M$4, 'Input - Queue Counters'!$M37,'Input - Queue Counters'!$N$4, 'Input - Queue Counters'!$N37,'Input - Queue Counters'!$O$4, 'Input - Queue Counters'!$O37,'Input - Queue Counters'!$P$4, 'Input - Queue Counters'!$P37,'Input - Queue Counters'!$Q$4, 'Input - Queue Counters'!$Q37,'Input - Queue Counters'!$R$4, 'Input - Queue Counters'!$R37,'Input - Queue Counters'!$S$4, 'Input - Queue Counters'!$S37,'Input - Queue Counters'!$T$4, 'Input - Queue Counters'!$T37,'Input - Queue Counters'!$U$4, 'Input - Queue Counters'!$U37,'Input - Queue Counters'!$V$4, 'Input - Queue Counters'!$V37,'Input - Queue Counters'!$W$4, 'Input - Queue Counters'!$W37,'Input - Queue Counters'!$X$4, 'Input - Queue Counters'!$X37,'Input - Queue Counters'!$Y$4, 'Input - Queue Counters'!$Y37,'Input - Queue Counters'!$Z$4, 'Input - Queue Counters'!$Z37,'Input - Queue Counters'!$AA$4, 'Input - Queue Counters'!$AA37,"")</f>
        <v>0</v>
      </c>
      <c r="D37" s="469"/>
      <c r="E37" s="482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69"/>
      <c r="AD37" s="469"/>
      <c r="AE37" s="469"/>
    </row>
    <row r="38" spans="1:31" x14ac:dyDescent="0.25">
      <c r="A38" s="615" t="str">
        <f t="shared" si="1"/>
        <v>H</v>
      </c>
      <c r="B38" s="489">
        <f t="shared" si="2"/>
        <v>34</v>
      </c>
      <c r="C38" s="482" cm="1">
        <f t="array" ref="C38">_xlfn.SWITCH(scenario&amp;" Queue Counter Number",'Input - Queue Counters'!$H$4, 'Input - Queue Counters'!$H38, 'Input - Queue Counters'!$I$4, 'Input - Queue Counters'!$I38, 'Input - Queue Counters'!$J$4, 'Input - Queue Counters'!$J38,'Input - Queue Counters'!$K$4, 'Input - Queue Counters'!$K38,'Input - Queue Counters'!$L$4, 'Input - Queue Counters'!$L38,'Input - Queue Counters'!$M$4, 'Input - Queue Counters'!$M38,'Input - Queue Counters'!$N$4, 'Input - Queue Counters'!$N38,'Input - Queue Counters'!$O$4, 'Input - Queue Counters'!$O38,'Input - Queue Counters'!$P$4, 'Input - Queue Counters'!$P38,'Input - Queue Counters'!$Q$4, 'Input - Queue Counters'!$Q38,'Input - Queue Counters'!$R$4, 'Input - Queue Counters'!$R38,'Input - Queue Counters'!$S$4, 'Input - Queue Counters'!$S38,'Input - Queue Counters'!$T$4, 'Input - Queue Counters'!$T38,'Input - Queue Counters'!$U$4, 'Input - Queue Counters'!$U38,'Input - Queue Counters'!$V$4, 'Input - Queue Counters'!$V38,'Input - Queue Counters'!$W$4, 'Input - Queue Counters'!$W38,'Input - Queue Counters'!$X$4, 'Input - Queue Counters'!$X38,'Input - Queue Counters'!$Y$4, 'Input - Queue Counters'!$Y38,'Input - Queue Counters'!$Z$4, 'Input - Queue Counters'!$Z38,'Input - Queue Counters'!$AA$4, 'Input - Queue Counters'!$AA38,"")</f>
        <v>0</v>
      </c>
      <c r="D38" s="469"/>
      <c r="E38" s="482"/>
      <c r="F38" s="484"/>
      <c r="G38" s="484"/>
      <c r="H38" s="484"/>
      <c r="I38" s="484"/>
      <c r="J38" s="484"/>
      <c r="K38" s="484"/>
      <c r="L38" s="484"/>
      <c r="M38" s="484"/>
      <c r="N38" s="484"/>
      <c r="O38" s="484"/>
      <c r="P38" s="484"/>
      <c r="Q38" s="484"/>
      <c r="R38" s="484"/>
      <c r="S38" s="484"/>
      <c r="T38" s="484"/>
      <c r="U38" s="484"/>
      <c r="V38" s="484"/>
      <c r="W38" s="484"/>
      <c r="X38" s="484"/>
      <c r="Y38" s="484"/>
      <c r="Z38" s="484"/>
      <c r="AA38" s="484"/>
      <c r="AB38" s="484"/>
      <c r="AC38" s="469"/>
      <c r="AD38" s="469"/>
      <c r="AE38" s="469"/>
    </row>
    <row r="39" spans="1:31" x14ac:dyDescent="0.25">
      <c r="A39" s="615" t="str">
        <f t="shared" si="1"/>
        <v>H</v>
      </c>
      <c r="B39" s="489">
        <f t="shared" si="2"/>
        <v>35</v>
      </c>
      <c r="C39" s="482" cm="1">
        <f t="array" ref="C39">_xlfn.SWITCH(scenario&amp;" Queue Counter Number",'Input - Queue Counters'!$H$4, 'Input - Queue Counters'!$H39, 'Input - Queue Counters'!$I$4, 'Input - Queue Counters'!$I39, 'Input - Queue Counters'!$J$4, 'Input - Queue Counters'!$J39,'Input - Queue Counters'!$K$4, 'Input - Queue Counters'!$K39,'Input - Queue Counters'!$L$4, 'Input - Queue Counters'!$L39,'Input - Queue Counters'!$M$4, 'Input - Queue Counters'!$M39,'Input - Queue Counters'!$N$4, 'Input - Queue Counters'!$N39,'Input - Queue Counters'!$O$4, 'Input - Queue Counters'!$O39,'Input - Queue Counters'!$P$4, 'Input - Queue Counters'!$P39,'Input - Queue Counters'!$Q$4, 'Input - Queue Counters'!$Q39,'Input - Queue Counters'!$R$4, 'Input - Queue Counters'!$R39,'Input - Queue Counters'!$S$4, 'Input - Queue Counters'!$S39,'Input - Queue Counters'!$T$4, 'Input - Queue Counters'!$T39,'Input - Queue Counters'!$U$4, 'Input - Queue Counters'!$U39,'Input - Queue Counters'!$V$4, 'Input - Queue Counters'!$V39,'Input - Queue Counters'!$W$4, 'Input - Queue Counters'!$W39,'Input - Queue Counters'!$X$4, 'Input - Queue Counters'!$X39,'Input - Queue Counters'!$Y$4, 'Input - Queue Counters'!$Y39,'Input - Queue Counters'!$Z$4, 'Input - Queue Counters'!$Z39,'Input - Queue Counters'!$AA$4, 'Input - Queue Counters'!$AA39,"")</f>
        <v>0</v>
      </c>
      <c r="D39" s="482"/>
      <c r="E39" s="482"/>
      <c r="F39" s="484"/>
      <c r="G39" s="484"/>
      <c r="H39" s="484"/>
      <c r="I39" s="484"/>
      <c r="J39" s="484"/>
      <c r="K39" s="484"/>
      <c r="L39" s="484"/>
      <c r="M39" s="484"/>
      <c r="N39" s="484"/>
      <c r="O39" s="484"/>
      <c r="P39" s="484"/>
      <c r="Q39" s="484"/>
      <c r="R39" s="484"/>
      <c r="S39" s="484"/>
      <c r="T39" s="484"/>
      <c r="U39" s="484"/>
      <c r="V39" s="484"/>
      <c r="W39" s="484"/>
      <c r="X39" s="484"/>
      <c r="Y39" s="484"/>
      <c r="Z39" s="484"/>
      <c r="AA39" s="484"/>
      <c r="AB39" s="484"/>
      <c r="AC39" s="469"/>
      <c r="AD39" s="469"/>
      <c r="AE39" s="469"/>
    </row>
    <row r="40" spans="1:31" x14ac:dyDescent="0.25">
      <c r="A40" s="615" t="str">
        <f t="shared" si="1"/>
        <v>H</v>
      </c>
      <c r="B40" s="489">
        <f t="shared" si="2"/>
        <v>36</v>
      </c>
      <c r="C40" s="482" cm="1">
        <f t="array" ref="C40">_xlfn.SWITCH(scenario&amp;" Queue Counter Number",'Input - Queue Counters'!$H$4, 'Input - Queue Counters'!$H40, 'Input - Queue Counters'!$I$4, 'Input - Queue Counters'!$I40, 'Input - Queue Counters'!$J$4, 'Input - Queue Counters'!$J40,'Input - Queue Counters'!$K$4, 'Input - Queue Counters'!$K40,'Input - Queue Counters'!$L$4, 'Input - Queue Counters'!$L40,'Input - Queue Counters'!$M$4, 'Input - Queue Counters'!$M40,'Input - Queue Counters'!$N$4, 'Input - Queue Counters'!$N40,'Input - Queue Counters'!$O$4, 'Input - Queue Counters'!$O40,'Input - Queue Counters'!$P$4, 'Input - Queue Counters'!$P40,'Input - Queue Counters'!$Q$4, 'Input - Queue Counters'!$Q40,'Input - Queue Counters'!$R$4, 'Input - Queue Counters'!$R40,'Input - Queue Counters'!$S$4, 'Input - Queue Counters'!$S40,'Input - Queue Counters'!$T$4, 'Input - Queue Counters'!$T40,'Input - Queue Counters'!$U$4, 'Input - Queue Counters'!$U40,'Input - Queue Counters'!$V$4, 'Input - Queue Counters'!$V40,'Input - Queue Counters'!$W$4, 'Input - Queue Counters'!$W40,'Input - Queue Counters'!$X$4, 'Input - Queue Counters'!$X40,'Input - Queue Counters'!$Y$4, 'Input - Queue Counters'!$Y40,'Input - Queue Counters'!$Z$4, 'Input - Queue Counters'!$Z40,'Input - Queue Counters'!$AA$4, 'Input - Queue Counters'!$AA40,"")</f>
        <v>0</v>
      </c>
      <c r="D40" s="482"/>
      <c r="E40" s="482"/>
      <c r="F40" s="484"/>
      <c r="G40" s="484"/>
      <c r="H40" s="484"/>
      <c r="I40" s="484"/>
      <c r="J40" s="484"/>
      <c r="K40" s="484"/>
      <c r="L40" s="484"/>
      <c r="M40" s="484"/>
      <c r="N40" s="484"/>
      <c r="O40" s="484"/>
      <c r="P40" s="484"/>
      <c r="Q40" s="484"/>
      <c r="R40" s="484"/>
      <c r="S40" s="484"/>
      <c r="T40" s="484"/>
      <c r="U40" s="484"/>
      <c r="V40" s="484"/>
      <c r="W40" s="484"/>
      <c r="X40" s="484"/>
      <c r="Y40" s="484"/>
      <c r="Z40" s="484"/>
      <c r="AA40" s="484"/>
      <c r="AB40" s="484"/>
      <c r="AC40" s="469"/>
      <c r="AD40" s="469"/>
      <c r="AE40" s="469"/>
    </row>
    <row r="41" spans="1:31" x14ac:dyDescent="0.25">
      <c r="A41" s="615" t="str">
        <f t="shared" si="1"/>
        <v>H</v>
      </c>
      <c r="B41" s="489">
        <f t="shared" si="2"/>
        <v>37</v>
      </c>
      <c r="C41" s="482" cm="1">
        <f t="array" ref="C41">_xlfn.SWITCH(scenario&amp;" Queue Counter Number",'Input - Queue Counters'!$H$4, 'Input - Queue Counters'!$H41, 'Input - Queue Counters'!$I$4, 'Input - Queue Counters'!$I41, 'Input - Queue Counters'!$J$4, 'Input - Queue Counters'!$J41,'Input - Queue Counters'!$K$4, 'Input - Queue Counters'!$K41,'Input - Queue Counters'!$L$4, 'Input - Queue Counters'!$L41,'Input - Queue Counters'!$M$4, 'Input - Queue Counters'!$M41,'Input - Queue Counters'!$N$4, 'Input - Queue Counters'!$N41,'Input - Queue Counters'!$O$4, 'Input - Queue Counters'!$O41,'Input - Queue Counters'!$P$4, 'Input - Queue Counters'!$P41,'Input - Queue Counters'!$Q$4, 'Input - Queue Counters'!$Q41,'Input - Queue Counters'!$R$4, 'Input - Queue Counters'!$R41,'Input - Queue Counters'!$S$4, 'Input - Queue Counters'!$S41,'Input - Queue Counters'!$T$4, 'Input - Queue Counters'!$T41,'Input - Queue Counters'!$U$4, 'Input - Queue Counters'!$U41,'Input - Queue Counters'!$V$4, 'Input - Queue Counters'!$V41,'Input - Queue Counters'!$W$4, 'Input - Queue Counters'!$W41,'Input - Queue Counters'!$X$4, 'Input - Queue Counters'!$X41,'Input - Queue Counters'!$Y$4, 'Input - Queue Counters'!$Y41,'Input - Queue Counters'!$Z$4, 'Input - Queue Counters'!$Z41,'Input - Queue Counters'!$AA$4, 'Input - Queue Counters'!$AA41,"")</f>
        <v>0</v>
      </c>
      <c r="D41" s="482"/>
      <c r="E41" s="482"/>
      <c r="F41" s="484"/>
      <c r="G41" s="484"/>
      <c r="H41" s="484"/>
      <c r="I41" s="484"/>
      <c r="J41" s="484"/>
      <c r="K41" s="484"/>
      <c r="L41" s="484"/>
      <c r="M41" s="484"/>
      <c r="N41" s="484"/>
      <c r="O41" s="484"/>
      <c r="P41" s="484"/>
      <c r="Q41" s="484"/>
      <c r="R41" s="484"/>
      <c r="S41" s="484"/>
      <c r="T41" s="484"/>
      <c r="U41" s="484"/>
      <c r="V41" s="484"/>
      <c r="W41" s="484"/>
      <c r="X41" s="484"/>
      <c r="Y41" s="484"/>
      <c r="Z41" s="484"/>
      <c r="AA41" s="484"/>
      <c r="AB41" s="484"/>
      <c r="AC41" s="469"/>
      <c r="AD41" s="469"/>
      <c r="AE41" s="469"/>
    </row>
    <row r="42" spans="1:31" x14ac:dyDescent="0.25">
      <c r="A42" s="615" t="str">
        <f t="shared" si="1"/>
        <v>H</v>
      </c>
      <c r="B42" s="489">
        <f t="shared" si="2"/>
        <v>38</v>
      </c>
      <c r="C42" s="482" cm="1">
        <f t="array" ref="C42">_xlfn.SWITCH(scenario&amp;" Queue Counter Number",'Input - Queue Counters'!$H$4, 'Input - Queue Counters'!$H42, 'Input - Queue Counters'!$I$4, 'Input - Queue Counters'!$I42, 'Input - Queue Counters'!$J$4, 'Input - Queue Counters'!$J42,'Input - Queue Counters'!$K$4, 'Input - Queue Counters'!$K42,'Input - Queue Counters'!$L$4, 'Input - Queue Counters'!$L42,'Input - Queue Counters'!$M$4, 'Input - Queue Counters'!$M42,'Input - Queue Counters'!$N$4, 'Input - Queue Counters'!$N42,'Input - Queue Counters'!$O$4, 'Input - Queue Counters'!$O42,'Input - Queue Counters'!$P$4, 'Input - Queue Counters'!$P42,'Input - Queue Counters'!$Q$4, 'Input - Queue Counters'!$Q42,'Input - Queue Counters'!$R$4, 'Input - Queue Counters'!$R42,'Input - Queue Counters'!$S$4, 'Input - Queue Counters'!$S42,'Input - Queue Counters'!$T$4, 'Input - Queue Counters'!$T42,'Input - Queue Counters'!$U$4, 'Input - Queue Counters'!$U42,'Input - Queue Counters'!$V$4, 'Input - Queue Counters'!$V42,'Input - Queue Counters'!$W$4, 'Input - Queue Counters'!$W42,'Input - Queue Counters'!$X$4, 'Input - Queue Counters'!$X42,'Input - Queue Counters'!$Y$4, 'Input - Queue Counters'!$Y42,'Input - Queue Counters'!$Z$4, 'Input - Queue Counters'!$Z42,'Input - Queue Counters'!$AA$4, 'Input - Queue Counters'!$AA42,"")</f>
        <v>0</v>
      </c>
      <c r="D42" s="482"/>
      <c r="E42" s="482"/>
      <c r="F42" s="484"/>
      <c r="G42" s="484"/>
      <c r="H42" s="484"/>
      <c r="I42" s="484"/>
      <c r="J42" s="484"/>
      <c r="K42" s="484"/>
      <c r="L42" s="484"/>
      <c r="M42" s="484"/>
      <c r="N42" s="484"/>
      <c r="O42" s="484"/>
      <c r="P42" s="484"/>
      <c r="Q42" s="484"/>
      <c r="R42" s="484"/>
      <c r="S42" s="484"/>
      <c r="T42" s="484"/>
      <c r="U42" s="484"/>
      <c r="V42" s="484"/>
      <c r="W42" s="484"/>
      <c r="X42" s="484"/>
      <c r="Y42" s="484"/>
      <c r="Z42" s="484"/>
      <c r="AA42" s="484"/>
      <c r="AB42" s="484"/>
      <c r="AC42" s="469"/>
      <c r="AD42" s="469"/>
      <c r="AE42" s="469"/>
    </row>
    <row r="43" spans="1:31" x14ac:dyDescent="0.25">
      <c r="A43" s="615" t="str">
        <f t="shared" si="1"/>
        <v>H</v>
      </c>
      <c r="B43" s="489">
        <f t="shared" si="2"/>
        <v>39</v>
      </c>
      <c r="C43" s="482" cm="1">
        <f t="array" ref="C43">_xlfn.SWITCH(scenario&amp;" Queue Counter Number",'Input - Queue Counters'!$H$4, 'Input - Queue Counters'!$H43, 'Input - Queue Counters'!$I$4, 'Input - Queue Counters'!$I43, 'Input - Queue Counters'!$J$4, 'Input - Queue Counters'!$J43,'Input - Queue Counters'!$K$4, 'Input - Queue Counters'!$K43,'Input - Queue Counters'!$L$4, 'Input - Queue Counters'!$L43,'Input - Queue Counters'!$M$4, 'Input - Queue Counters'!$M43,'Input - Queue Counters'!$N$4, 'Input - Queue Counters'!$N43,'Input - Queue Counters'!$O$4, 'Input - Queue Counters'!$O43,'Input - Queue Counters'!$P$4, 'Input - Queue Counters'!$P43,'Input - Queue Counters'!$Q$4, 'Input - Queue Counters'!$Q43,'Input - Queue Counters'!$R$4, 'Input - Queue Counters'!$R43,'Input - Queue Counters'!$S$4, 'Input - Queue Counters'!$S43,'Input - Queue Counters'!$T$4, 'Input - Queue Counters'!$T43,'Input - Queue Counters'!$U$4, 'Input - Queue Counters'!$U43,'Input - Queue Counters'!$V$4, 'Input - Queue Counters'!$V43,'Input - Queue Counters'!$W$4, 'Input - Queue Counters'!$W43,'Input - Queue Counters'!$X$4, 'Input - Queue Counters'!$X43,'Input - Queue Counters'!$Y$4, 'Input - Queue Counters'!$Y43,'Input - Queue Counters'!$Z$4, 'Input - Queue Counters'!$Z43,'Input - Queue Counters'!$AA$4, 'Input - Queue Counters'!$AA43,"")</f>
        <v>0</v>
      </c>
      <c r="D43" s="482"/>
      <c r="E43" s="482"/>
      <c r="F43" s="484"/>
      <c r="G43" s="484"/>
      <c r="H43" s="484"/>
      <c r="I43" s="484"/>
      <c r="J43" s="484"/>
      <c r="K43" s="484"/>
      <c r="L43" s="484"/>
      <c r="M43" s="484"/>
      <c r="N43" s="484"/>
      <c r="O43" s="484"/>
      <c r="P43" s="484"/>
      <c r="Q43" s="484"/>
      <c r="R43" s="484"/>
      <c r="S43" s="484"/>
      <c r="T43" s="484"/>
      <c r="U43" s="484"/>
      <c r="V43" s="484"/>
      <c r="W43" s="484"/>
      <c r="X43" s="484"/>
      <c r="Y43" s="484"/>
      <c r="Z43" s="484"/>
      <c r="AA43" s="484"/>
      <c r="AB43" s="484"/>
      <c r="AC43" s="469"/>
      <c r="AD43" s="469"/>
      <c r="AE43" s="469"/>
    </row>
    <row r="44" spans="1:31" x14ac:dyDescent="0.25">
      <c r="A44" s="615" t="str">
        <f t="shared" si="1"/>
        <v>H</v>
      </c>
      <c r="B44" s="489">
        <f t="shared" si="2"/>
        <v>40</v>
      </c>
      <c r="C44" s="482" cm="1">
        <f t="array" ref="C44">_xlfn.SWITCH(scenario&amp;" Queue Counter Number",'Input - Queue Counters'!$H$4, 'Input - Queue Counters'!$H44, 'Input - Queue Counters'!$I$4, 'Input - Queue Counters'!$I44, 'Input - Queue Counters'!$J$4, 'Input - Queue Counters'!$J44,'Input - Queue Counters'!$K$4, 'Input - Queue Counters'!$K44,'Input - Queue Counters'!$L$4, 'Input - Queue Counters'!$L44,'Input - Queue Counters'!$M$4, 'Input - Queue Counters'!$M44,'Input - Queue Counters'!$N$4, 'Input - Queue Counters'!$N44,'Input - Queue Counters'!$O$4, 'Input - Queue Counters'!$O44,'Input - Queue Counters'!$P$4, 'Input - Queue Counters'!$P44,'Input - Queue Counters'!$Q$4, 'Input - Queue Counters'!$Q44,'Input - Queue Counters'!$R$4, 'Input - Queue Counters'!$R44,'Input - Queue Counters'!$S$4, 'Input - Queue Counters'!$S44,'Input - Queue Counters'!$T$4, 'Input - Queue Counters'!$T44,'Input - Queue Counters'!$U$4, 'Input - Queue Counters'!$U44,'Input - Queue Counters'!$V$4, 'Input - Queue Counters'!$V44,'Input - Queue Counters'!$W$4, 'Input - Queue Counters'!$W44,'Input - Queue Counters'!$X$4, 'Input - Queue Counters'!$X44,'Input - Queue Counters'!$Y$4, 'Input - Queue Counters'!$Y44,'Input - Queue Counters'!$Z$4, 'Input - Queue Counters'!$Z44,'Input - Queue Counters'!$AA$4, 'Input - Queue Counters'!$AA44,"")</f>
        <v>0</v>
      </c>
      <c r="D44" s="482"/>
      <c r="E44" s="482"/>
      <c r="F44" s="484"/>
      <c r="G44" s="484"/>
      <c r="H44" s="484"/>
      <c r="I44" s="484"/>
      <c r="J44" s="484"/>
      <c r="K44" s="484"/>
      <c r="L44" s="484"/>
      <c r="M44" s="484"/>
      <c r="N44" s="484"/>
      <c r="O44" s="484"/>
      <c r="P44" s="484"/>
      <c r="Q44" s="484"/>
      <c r="R44" s="484"/>
      <c r="S44" s="484"/>
      <c r="T44" s="484"/>
      <c r="U44" s="484"/>
      <c r="V44" s="484"/>
      <c r="W44" s="484"/>
      <c r="X44" s="484"/>
      <c r="Y44" s="484"/>
      <c r="Z44" s="484"/>
      <c r="AA44" s="484"/>
      <c r="AB44" s="484"/>
      <c r="AC44" s="469"/>
      <c r="AD44" s="469"/>
      <c r="AE44" s="469"/>
    </row>
    <row r="45" spans="1:31" x14ac:dyDescent="0.25">
      <c r="A45" s="615" t="str">
        <f t="shared" si="1"/>
        <v>H</v>
      </c>
      <c r="B45" s="489">
        <f t="shared" si="2"/>
        <v>41</v>
      </c>
      <c r="C45" s="482" cm="1">
        <f t="array" ref="C45">_xlfn.SWITCH(scenario&amp;" Queue Counter Number",'Input - Queue Counters'!$H$4, 'Input - Queue Counters'!$H45, 'Input - Queue Counters'!$I$4, 'Input - Queue Counters'!$I45, 'Input - Queue Counters'!$J$4, 'Input - Queue Counters'!$J45,'Input - Queue Counters'!$K$4, 'Input - Queue Counters'!$K45,'Input - Queue Counters'!$L$4, 'Input - Queue Counters'!$L45,'Input - Queue Counters'!$M$4, 'Input - Queue Counters'!$M45,'Input - Queue Counters'!$N$4, 'Input - Queue Counters'!$N45,'Input - Queue Counters'!$O$4, 'Input - Queue Counters'!$O45,'Input - Queue Counters'!$P$4, 'Input - Queue Counters'!$P45,'Input - Queue Counters'!$Q$4, 'Input - Queue Counters'!$Q45,'Input - Queue Counters'!$R$4, 'Input - Queue Counters'!$R45,'Input - Queue Counters'!$S$4, 'Input - Queue Counters'!$S45,'Input - Queue Counters'!$T$4, 'Input - Queue Counters'!$T45,'Input - Queue Counters'!$U$4, 'Input - Queue Counters'!$U45,'Input - Queue Counters'!$V$4, 'Input - Queue Counters'!$V45,'Input - Queue Counters'!$W$4, 'Input - Queue Counters'!$W45,'Input - Queue Counters'!$X$4, 'Input - Queue Counters'!$X45,'Input - Queue Counters'!$Y$4, 'Input - Queue Counters'!$Y45,'Input - Queue Counters'!$Z$4, 'Input - Queue Counters'!$Z45,'Input - Queue Counters'!$AA$4, 'Input - Queue Counters'!$AA45,"")</f>
        <v>0</v>
      </c>
      <c r="D45" s="482"/>
      <c r="E45" s="482"/>
      <c r="F45" s="484"/>
      <c r="G45" s="484"/>
      <c r="H45" s="484"/>
      <c r="I45" s="484"/>
      <c r="J45" s="484"/>
      <c r="K45" s="484"/>
      <c r="L45" s="484"/>
      <c r="M45" s="484"/>
      <c r="N45" s="484"/>
      <c r="O45" s="484"/>
      <c r="P45" s="484"/>
      <c r="Q45" s="484"/>
      <c r="R45" s="484"/>
      <c r="S45" s="484"/>
      <c r="T45" s="484"/>
      <c r="U45" s="484"/>
      <c r="V45" s="484"/>
      <c r="W45" s="484"/>
      <c r="X45" s="484"/>
      <c r="Y45" s="484"/>
      <c r="Z45" s="484"/>
      <c r="AA45" s="484"/>
      <c r="AB45" s="484"/>
      <c r="AC45" s="469"/>
      <c r="AD45" s="469"/>
      <c r="AE45" s="469"/>
    </row>
    <row r="46" spans="1:31" x14ac:dyDescent="0.25">
      <c r="A46" s="615" t="str">
        <f t="shared" si="1"/>
        <v>H</v>
      </c>
      <c r="B46" s="489">
        <f t="shared" si="2"/>
        <v>42</v>
      </c>
      <c r="C46" s="482" cm="1">
        <f t="array" ref="C46">_xlfn.SWITCH(scenario&amp;" Queue Counter Number",'Input - Queue Counters'!$H$4, 'Input - Queue Counters'!$H46, 'Input - Queue Counters'!$I$4, 'Input - Queue Counters'!$I46, 'Input - Queue Counters'!$J$4, 'Input - Queue Counters'!$J46,'Input - Queue Counters'!$K$4, 'Input - Queue Counters'!$K46,'Input - Queue Counters'!$L$4, 'Input - Queue Counters'!$L46,'Input - Queue Counters'!$M$4, 'Input - Queue Counters'!$M46,'Input - Queue Counters'!$N$4, 'Input - Queue Counters'!$N46,'Input - Queue Counters'!$O$4, 'Input - Queue Counters'!$O46,'Input - Queue Counters'!$P$4, 'Input - Queue Counters'!$P46,'Input - Queue Counters'!$Q$4, 'Input - Queue Counters'!$Q46,'Input - Queue Counters'!$R$4, 'Input - Queue Counters'!$R46,'Input - Queue Counters'!$S$4, 'Input - Queue Counters'!$S46,'Input - Queue Counters'!$T$4, 'Input - Queue Counters'!$T46,'Input - Queue Counters'!$U$4, 'Input - Queue Counters'!$U46,'Input - Queue Counters'!$V$4, 'Input - Queue Counters'!$V46,'Input - Queue Counters'!$W$4, 'Input - Queue Counters'!$W46,'Input - Queue Counters'!$X$4, 'Input - Queue Counters'!$X46,'Input - Queue Counters'!$Y$4, 'Input - Queue Counters'!$Y46,'Input - Queue Counters'!$Z$4, 'Input - Queue Counters'!$Z46,'Input - Queue Counters'!$AA$4, 'Input - Queue Counters'!$AA46,"")</f>
        <v>0</v>
      </c>
      <c r="D46" s="482"/>
      <c r="E46" s="482"/>
      <c r="F46" s="484"/>
      <c r="G46" s="484"/>
      <c r="H46" s="484"/>
      <c r="I46" s="484"/>
      <c r="J46" s="484"/>
      <c r="K46" s="484"/>
      <c r="L46" s="484"/>
      <c r="M46" s="484"/>
      <c r="N46" s="484"/>
      <c r="O46" s="484"/>
      <c r="P46" s="484"/>
      <c r="Q46" s="484"/>
      <c r="R46" s="484"/>
      <c r="S46" s="484"/>
      <c r="T46" s="484"/>
      <c r="U46" s="484"/>
      <c r="V46" s="484"/>
      <c r="W46" s="484"/>
      <c r="X46" s="484"/>
      <c r="Y46" s="484"/>
      <c r="Z46" s="484"/>
      <c r="AA46" s="484"/>
      <c r="AB46" s="484"/>
      <c r="AC46" s="469"/>
      <c r="AD46" s="469"/>
      <c r="AE46" s="469"/>
    </row>
    <row r="47" spans="1:31" x14ac:dyDescent="0.25">
      <c r="A47" s="615" t="str">
        <f t="shared" si="1"/>
        <v>H</v>
      </c>
      <c r="B47" s="489">
        <f t="shared" si="2"/>
        <v>43</v>
      </c>
      <c r="C47" s="482" cm="1">
        <f t="array" ref="C47">_xlfn.SWITCH(scenario&amp;" Queue Counter Number",'Input - Queue Counters'!$H$4, 'Input - Queue Counters'!$H47, 'Input - Queue Counters'!$I$4, 'Input - Queue Counters'!$I47, 'Input - Queue Counters'!$J$4, 'Input - Queue Counters'!$J47,'Input - Queue Counters'!$K$4, 'Input - Queue Counters'!$K47,'Input - Queue Counters'!$L$4, 'Input - Queue Counters'!$L47,'Input - Queue Counters'!$M$4, 'Input - Queue Counters'!$M47,'Input - Queue Counters'!$N$4, 'Input - Queue Counters'!$N47,'Input - Queue Counters'!$O$4, 'Input - Queue Counters'!$O47,'Input - Queue Counters'!$P$4, 'Input - Queue Counters'!$P47,'Input - Queue Counters'!$Q$4, 'Input - Queue Counters'!$Q47,'Input - Queue Counters'!$R$4, 'Input - Queue Counters'!$R47,'Input - Queue Counters'!$S$4, 'Input - Queue Counters'!$S47,'Input - Queue Counters'!$T$4, 'Input - Queue Counters'!$T47,'Input - Queue Counters'!$U$4, 'Input - Queue Counters'!$U47,'Input - Queue Counters'!$V$4, 'Input - Queue Counters'!$V47,'Input - Queue Counters'!$W$4, 'Input - Queue Counters'!$W47,'Input - Queue Counters'!$X$4, 'Input - Queue Counters'!$X47,'Input - Queue Counters'!$Y$4, 'Input - Queue Counters'!$Y47,'Input - Queue Counters'!$Z$4, 'Input - Queue Counters'!$Z47,'Input - Queue Counters'!$AA$4, 'Input - Queue Counters'!$AA47,"")</f>
        <v>0</v>
      </c>
      <c r="D47" s="482"/>
      <c r="E47" s="482"/>
      <c r="F47" s="484"/>
      <c r="G47" s="484"/>
      <c r="H47" s="484"/>
      <c r="I47" s="484"/>
      <c r="J47" s="484"/>
      <c r="K47" s="484"/>
      <c r="L47" s="484"/>
      <c r="M47" s="484"/>
      <c r="N47" s="484"/>
      <c r="O47" s="484"/>
      <c r="P47" s="484"/>
      <c r="Q47" s="484"/>
      <c r="R47" s="484"/>
      <c r="S47" s="484"/>
      <c r="T47" s="484"/>
      <c r="U47" s="484"/>
      <c r="V47" s="484"/>
      <c r="W47" s="484"/>
      <c r="X47" s="484"/>
      <c r="Y47" s="484"/>
      <c r="Z47" s="484"/>
      <c r="AA47" s="484"/>
      <c r="AB47" s="484"/>
      <c r="AC47" s="469"/>
      <c r="AD47" s="469"/>
      <c r="AE47" s="469"/>
    </row>
    <row r="48" spans="1:31" x14ac:dyDescent="0.25">
      <c r="A48" s="615" t="str">
        <f t="shared" si="1"/>
        <v>H</v>
      </c>
      <c r="B48" s="489">
        <f t="shared" si="2"/>
        <v>44</v>
      </c>
      <c r="C48" s="482" cm="1">
        <f t="array" ref="C48">_xlfn.SWITCH(scenario&amp;" Queue Counter Number",'Input - Queue Counters'!$H$4, 'Input - Queue Counters'!$H48, 'Input - Queue Counters'!$I$4, 'Input - Queue Counters'!$I48, 'Input - Queue Counters'!$J$4, 'Input - Queue Counters'!$J48,'Input - Queue Counters'!$K$4, 'Input - Queue Counters'!$K48,'Input - Queue Counters'!$L$4, 'Input - Queue Counters'!$L48,'Input - Queue Counters'!$M$4, 'Input - Queue Counters'!$M48,'Input - Queue Counters'!$N$4, 'Input - Queue Counters'!$N48,'Input - Queue Counters'!$O$4, 'Input - Queue Counters'!$O48,'Input - Queue Counters'!$P$4, 'Input - Queue Counters'!$P48,'Input - Queue Counters'!$Q$4, 'Input - Queue Counters'!$Q48,'Input - Queue Counters'!$R$4, 'Input - Queue Counters'!$R48,'Input - Queue Counters'!$S$4, 'Input - Queue Counters'!$S48,'Input - Queue Counters'!$T$4, 'Input - Queue Counters'!$T48,'Input - Queue Counters'!$U$4, 'Input - Queue Counters'!$U48,'Input - Queue Counters'!$V$4, 'Input - Queue Counters'!$V48,'Input - Queue Counters'!$W$4, 'Input - Queue Counters'!$W48,'Input - Queue Counters'!$X$4, 'Input - Queue Counters'!$X48,'Input - Queue Counters'!$Y$4, 'Input - Queue Counters'!$Y48,'Input - Queue Counters'!$Z$4, 'Input - Queue Counters'!$Z48,'Input - Queue Counters'!$AA$4, 'Input - Queue Counters'!$AA48,"")</f>
        <v>0</v>
      </c>
      <c r="D48" s="482"/>
      <c r="E48" s="482"/>
      <c r="F48" s="484"/>
      <c r="G48" s="484"/>
      <c r="H48" s="484"/>
      <c r="I48" s="484"/>
      <c r="J48" s="484"/>
      <c r="K48" s="484"/>
      <c r="L48" s="484"/>
      <c r="M48" s="484"/>
      <c r="N48" s="484"/>
      <c r="O48" s="484"/>
      <c r="P48" s="484"/>
      <c r="Q48" s="484"/>
      <c r="R48" s="484"/>
      <c r="S48" s="484"/>
      <c r="T48" s="484"/>
      <c r="U48" s="484"/>
      <c r="V48" s="484"/>
      <c r="W48" s="484"/>
      <c r="X48" s="484"/>
      <c r="Y48" s="484"/>
      <c r="Z48" s="484"/>
      <c r="AA48" s="484"/>
      <c r="AB48" s="484"/>
      <c r="AC48" s="469"/>
      <c r="AD48" s="469"/>
      <c r="AE48" s="469"/>
    </row>
    <row r="49" spans="1:31" x14ac:dyDescent="0.25">
      <c r="A49" s="615" t="str">
        <f t="shared" si="1"/>
        <v>H</v>
      </c>
      <c r="B49" s="489">
        <f t="shared" si="2"/>
        <v>45</v>
      </c>
      <c r="C49" s="482" cm="1">
        <f t="array" ref="C49">_xlfn.SWITCH(scenario&amp;" Queue Counter Number",'Input - Queue Counters'!$H$4, 'Input - Queue Counters'!$H49, 'Input - Queue Counters'!$I$4, 'Input - Queue Counters'!$I49, 'Input - Queue Counters'!$J$4, 'Input - Queue Counters'!$J49,'Input - Queue Counters'!$K$4, 'Input - Queue Counters'!$K49,'Input - Queue Counters'!$L$4, 'Input - Queue Counters'!$L49,'Input - Queue Counters'!$M$4, 'Input - Queue Counters'!$M49,'Input - Queue Counters'!$N$4, 'Input - Queue Counters'!$N49,'Input - Queue Counters'!$O$4, 'Input - Queue Counters'!$O49,'Input - Queue Counters'!$P$4, 'Input - Queue Counters'!$P49,'Input - Queue Counters'!$Q$4, 'Input - Queue Counters'!$Q49,'Input - Queue Counters'!$R$4, 'Input - Queue Counters'!$R49,'Input - Queue Counters'!$S$4, 'Input - Queue Counters'!$S49,'Input - Queue Counters'!$T$4, 'Input - Queue Counters'!$T49,'Input - Queue Counters'!$U$4, 'Input - Queue Counters'!$U49,'Input - Queue Counters'!$V$4, 'Input - Queue Counters'!$V49,'Input - Queue Counters'!$W$4, 'Input - Queue Counters'!$W49,'Input - Queue Counters'!$X$4, 'Input - Queue Counters'!$X49,'Input - Queue Counters'!$Y$4, 'Input - Queue Counters'!$Y49,'Input - Queue Counters'!$Z$4, 'Input - Queue Counters'!$Z49,'Input - Queue Counters'!$AA$4, 'Input - Queue Counters'!$AA49,"")</f>
        <v>0</v>
      </c>
      <c r="D49" s="482"/>
      <c r="E49" s="482"/>
      <c r="F49" s="484"/>
      <c r="G49" s="484"/>
      <c r="H49" s="484"/>
      <c r="I49" s="484"/>
      <c r="J49" s="484"/>
      <c r="K49" s="484"/>
      <c r="L49" s="484"/>
      <c r="M49" s="484"/>
      <c r="N49" s="484"/>
      <c r="O49" s="484"/>
      <c r="P49" s="484"/>
      <c r="Q49" s="484"/>
      <c r="R49" s="484"/>
      <c r="S49" s="484"/>
      <c r="T49" s="484"/>
      <c r="U49" s="484"/>
      <c r="V49" s="484"/>
      <c r="W49" s="484"/>
      <c r="X49" s="484"/>
      <c r="Y49" s="484"/>
      <c r="Z49" s="484"/>
      <c r="AA49" s="484"/>
      <c r="AB49" s="484"/>
      <c r="AC49" s="469"/>
      <c r="AD49" s="469"/>
      <c r="AE49" s="469"/>
    </row>
    <row r="50" spans="1:31" x14ac:dyDescent="0.25">
      <c r="A50" s="615" t="str">
        <f t="shared" si="1"/>
        <v>H</v>
      </c>
      <c r="B50" s="489">
        <f t="shared" si="2"/>
        <v>46</v>
      </c>
      <c r="C50" s="482" cm="1">
        <f t="array" ref="C50">_xlfn.SWITCH(scenario&amp;" Queue Counter Number",'Input - Queue Counters'!$H$4, 'Input - Queue Counters'!$H50, 'Input - Queue Counters'!$I$4, 'Input - Queue Counters'!$I50, 'Input - Queue Counters'!$J$4, 'Input - Queue Counters'!$J50,'Input - Queue Counters'!$K$4, 'Input - Queue Counters'!$K50,'Input - Queue Counters'!$L$4, 'Input - Queue Counters'!$L50,'Input - Queue Counters'!$M$4, 'Input - Queue Counters'!$M50,'Input - Queue Counters'!$N$4, 'Input - Queue Counters'!$N50,'Input - Queue Counters'!$O$4, 'Input - Queue Counters'!$O50,'Input - Queue Counters'!$P$4, 'Input - Queue Counters'!$P50,'Input - Queue Counters'!$Q$4, 'Input - Queue Counters'!$Q50,'Input - Queue Counters'!$R$4, 'Input - Queue Counters'!$R50,'Input - Queue Counters'!$S$4, 'Input - Queue Counters'!$S50,'Input - Queue Counters'!$T$4, 'Input - Queue Counters'!$T50,'Input - Queue Counters'!$U$4, 'Input - Queue Counters'!$U50,'Input - Queue Counters'!$V$4, 'Input - Queue Counters'!$V50,'Input - Queue Counters'!$W$4, 'Input - Queue Counters'!$W50,'Input - Queue Counters'!$X$4, 'Input - Queue Counters'!$X50,'Input - Queue Counters'!$Y$4, 'Input - Queue Counters'!$Y50,'Input - Queue Counters'!$Z$4, 'Input - Queue Counters'!$Z50,'Input - Queue Counters'!$AA$4, 'Input - Queue Counters'!$AA50,"")</f>
        <v>0</v>
      </c>
      <c r="D50" s="482"/>
      <c r="E50" s="482"/>
      <c r="F50" s="484"/>
      <c r="G50" s="484"/>
      <c r="H50" s="484"/>
      <c r="I50" s="484"/>
      <c r="J50" s="484"/>
      <c r="K50" s="484"/>
      <c r="L50" s="484"/>
      <c r="M50" s="484"/>
      <c r="N50" s="484"/>
      <c r="O50" s="484"/>
      <c r="P50" s="484"/>
      <c r="Q50" s="484"/>
      <c r="R50" s="484"/>
      <c r="S50" s="484"/>
      <c r="T50" s="484"/>
      <c r="U50" s="484"/>
      <c r="V50" s="484"/>
      <c r="W50" s="484"/>
      <c r="X50" s="484"/>
      <c r="Y50" s="484"/>
      <c r="Z50" s="484"/>
      <c r="AA50" s="484"/>
      <c r="AB50" s="484"/>
      <c r="AC50" s="469"/>
      <c r="AD50" s="469"/>
      <c r="AE50" s="469"/>
    </row>
    <row r="51" spans="1:31" x14ac:dyDescent="0.25">
      <c r="A51" s="615" t="str">
        <f t="shared" si="1"/>
        <v>H</v>
      </c>
      <c r="B51" s="489">
        <f t="shared" si="2"/>
        <v>47</v>
      </c>
      <c r="C51" s="482" cm="1">
        <f t="array" ref="C51">_xlfn.SWITCH(scenario&amp;" Queue Counter Number",'Input - Queue Counters'!$H$4, 'Input - Queue Counters'!$H51, 'Input - Queue Counters'!$I$4, 'Input - Queue Counters'!$I51, 'Input - Queue Counters'!$J$4, 'Input - Queue Counters'!$J51,'Input - Queue Counters'!$K$4, 'Input - Queue Counters'!$K51,'Input - Queue Counters'!$L$4, 'Input - Queue Counters'!$L51,'Input - Queue Counters'!$M$4, 'Input - Queue Counters'!$M51,'Input - Queue Counters'!$N$4, 'Input - Queue Counters'!$N51,'Input - Queue Counters'!$O$4, 'Input - Queue Counters'!$O51,'Input - Queue Counters'!$P$4, 'Input - Queue Counters'!$P51,'Input - Queue Counters'!$Q$4, 'Input - Queue Counters'!$Q51,'Input - Queue Counters'!$R$4, 'Input - Queue Counters'!$R51,'Input - Queue Counters'!$S$4, 'Input - Queue Counters'!$S51,'Input - Queue Counters'!$T$4, 'Input - Queue Counters'!$T51,'Input - Queue Counters'!$U$4, 'Input - Queue Counters'!$U51,'Input - Queue Counters'!$V$4, 'Input - Queue Counters'!$V51,'Input - Queue Counters'!$W$4, 'Input - Queue Counters'!$W51,'Input - Queue Counters'!$X$4, 'Input - Queue Counters'!$X51,'Input - Queue Counters'!$Y$4, 'Input - Queue Counters'!$Y51,'Input - Queue Counters'!$Z$4, 'Input - Queue Counters'!$Z51,'Input - Queue Counters'!$AA$4, 'Input - Queue Counters'!$AA51,"")</f>
        <v>0</v>
      </c>
      <c r="D51" s="482"/>
      <c r="E51" s="482"/>
      <c r="F51" s="484"/>
      <c r="G51" s="484"/>
      <c r="H51" s="484"/>
      <c r="I51" s="484"/>
      <c r="J51" s="484"/>
      <c r="K51" s="484"/>
      <c r="L51" s="484"/>
      <c r="M51" s="484"/>
      <c r="N51" s="484"/>
      <c r="O51" s="484"/>
      <c r="P51" s="484"/>
      <c r="Q51" s="484"/>
      <c r="R51" s="484"/>
      <c r="S51" s="484"/>
      <c r="T51" s="484"/>
      <c r="U51" s="484"/>
      <c r="V51" s="484"/>
      <c r="W51" s="484"/>
      <c r="X51" s="484"/>
      <c r="Y51" s="484"/>
      <c r="Z51" s="484"/>
      <c r="AA51" s="484"/>
      <c r="AB51" s="484"/>
      <c r="AC51" s="469"/>
      <c r="AD51" s="469"/>
      <c r="AE51" s="469"/>
    </row>
    <row r="52" spans="1:31" x14ac:dyDescent="0.25">
      <c r="A52" s="615" t="str">
        <f t="shared" si="1"/>
        <v>H</v>
      </c>
      <c r="B52" s="489">
        <f t="shared" si="2"/>
        <v>48</v>
      </c>
      <c r="C52" s="482" cm="1">
        <f t="array" ref="C52">_xlfn.SWITCH(scenario&amp;" Queue Counter Number",'Input - Queue Counters'!$H$4, 'Input - Queue Counters'!$H52, 'Input - Queue Counters'!$I$4, 'Input - Queue Counters'!$I52, 'Input - Queue Counters'!$J$4, 'Input - Queue Counters'!$J52,'Input - Queue Counters'!$K$4, 'Input - Queue Counters'!$K52,'Input - Queue Counters'!$L$4, 'Input - Queue Counters'!$L52,'Input - Queue Counters'!$M$4, 'Input - Queue Counters'!$M52,'Input - Queue Counters'!$N$4, 'Input - Queue Counters'!$N52,'Input - Queue Counters'!$O$4, 'Input - Queue Counters'!$O52,'Input - Queue Counters'!$P$4, 'Input - Queue Counters'!$P52,'Input - Queue Counters'!$Q$4, 'Input - Queue Counters'!$Q52,'Input - Queue Counters'!$R$4, 'Input - Queue Counters'!$R52,'Input - Queue Counters'!$S$4, 'Input - Queue Counters'!$S52,'Input - Queue Counters'!$T$4, 'Input - Queue Counters'!$T52,'Input - Queue Counters'!$U$4, 'Input - Queue Counters'!$U52,'Input - Queue Counters'!$V$4, 'Input - Queue Counters'!$V52,'Input - Queue Counters'!$W$4, 'Input - Queue Counters'!$W52,'Input - Queue Counters'!$X$4, 'Input - Queue Counters'!$X52,'Input - Queue Counters'!$Y$4, 'Input - Queue Counters'!$Y52,'Input - Queue Counters'!$Z$4, 'Input - Queue Counters'!$Z52,'Input - Queue Counters'!$AA$4, 'Input - Queue Counters'!$AA52,"")</f>
        <v>0</v>
      </c>
      <c r="D52" s="482"/>
      <c r="E52" s="482"/>
      <c r="F52" s="484"/>
      <c r="G52" s="484"/>
      <c r="H52" s="484"/>
      <c r="I52" s="484"/>
      <c r="J52" s="484"/>
      <c r="K52" s="484"/>
      <c r="L52" s="484"/>
      <c r="M52" s="484"/>
      <c r="N52" s="484"/>
      <c r="O52" s="484"/>
      <c r="P52" s="484"/>
      <c r="Q52" s="484"/>
      <c r="R52" s="484"/>
      <c r="S52" s="484"/>
      <c r="T52" s="484"/>
      <c r="U52" s="484"/>
      <c r="V52" s="484"/>
      <c r="W52" s="484"/>
      <c r="X52" s="484"/>
      <c r="Y52" s="484"/>
      <c r="Z52" s="484"/>
      <c r="AA52" s="484"/>
      <c r="AB52" s="484"/>
      <c r="AC52" s="469"/>
      <c r="AD52" s="469"/>
      <c r="AE52" s="469"/>
    </row>
    <row r="53" spans="1:31" x14ac:dyDescent="0.25">
      <c r="A53" s="615" t="str">
        <f t="shared" si="1"/>
        <v>H</v>
      </c>
      <c r="B53" s="489">
        <f t="shared" si="2"/>
        <v>49</v>
      </c>
      <c r="C53" s="482" cm="1">
        <f t="array" ref="C53">_xlfn.SWITCH(scenario&amp;" Queue Counter Number",'Input - Queue Counters'!$H$4, 'Input - Queue Counters'!$H53, 'Input - Queue Counters'!$I$4, 'Input - Queue Counters'!$I53, 'Input - Queue Counters'!$J$4, 'Input - Queue Counters'!$J53,'Input - Queue Counters'!$K$4, 'Input - Queue Counters'!$K53,'Input - Queue Counters'!$L$4, 'Input - Queue Counters'!$L53,'Input - Queue Counters'!$M$4, 'Input - Queue Counters'!$M53,'Input - Queue Counters'!$N$4, 'Input - Queue Counters'!$N53,'Input - Queue Counters'!$O$4, 'Input - Queue Counters'!$O53,'Input - Queue Counters'!$P$4, 'Input - Queue Counters'!$P53,'Input - Queue Counters'!$Q$4, 'Input - Queue Counters'!$Q53,'Input - Queue Counters'!$R$4, 'Input - Queue Counters'!$R53,'Input - Queue Counters'!$S$4, 'Input - Queue Counters'!$S53,'Input - Queue Counters'!$T$4, 'Input - Queue Counters'!$T53,'Input - Queue Counters'!$U$4, 'Input - Queue Counters'!$U53,'Input - Queue Counters'!$V$4, 'Input - Queue Counters'!$V53,'Input - Queue Counters'!$W$4, 'Input - Queue Counters'!$W53,'Input - Queue Counters'!$X$4, 'Input - Queue Counters'!$X53,'Input - Queue Counters'!$Y$4, 'Input - Queue Counters'!$Y53,'Input - Queue Counters'!$Z$4, 'Input - Queue Counters'!$Z53,'Input - Queue Counters'!$AA$4, 'Input - Queue Counters'!$AA53,"")</f>
        <v>0</v>
      </c>
      <c r="D53" s="482"/>
      <c r="E53" s="482"/>
      <c r="F53" s="484"/>
      <c r="G53" s="484"/>
      <c r="H53" s="484"/>
      <c r="I53" s="484"/>
      <c r="J53" s="484"/>
      <c r="K53" s="484"/>
      <c r="L53" s="484"/>
      <c r="M53" s="484"/>
      <c r="N53" s="484"/>
      <c r="O53" s="484"/>
      <c r="P53" s="484"/>
      <c r="Q53" s="484"/>
      <c r="R53" s="484"/>
      <c r="S53" s="484"/>
      <c r="T53" s="484"/>
      <c r="U53" s="484"/>
      <c r="V53" s="484"/>
      <c r="W53" s="484"/>
      <c r="X53" s="484"/>
      <c r="Y53" s="484"/>
      <c r="Z53" s="484"/>
      <c r="AA53" s="484"/>
      <c r="AB53" s="484"/>
      <c r="AC53" s="469"/>
      <c r="AD53" s="469"/>
      <c r="AE53" s="469"/>
    </row>
    <row r="54" spans="1:31" x14ac:dyDescent="0.25">
      <c r="A54" s="615" t="str">
        <f t="shared" si="1"/>
        <v>H</v>
      </c>
      <c r="B54" s="489">
        <f t="shared" si="2"/>
        <v>50</v>
      </c>
      <c r="C54" s="482" cm="1">
        <f t="array" ref="C54">_xlfn.SWITCH(scenario&amp;" Queue Counter Number",'Input - Queue Counters'!$H$4, 'Input - Queue Counters'!$H54, 'Input - Queue Counters'!$I$4, 'Input - Queue Counters'!$I54, 'Input - Queue Counters'!$J$4, 'Input - Queue Counters'!$J54,'Input - Queue Counters'!$K$4, 'Input - Queue Counters'!$K54,'Input - Queue Counters'!$L$4, 'Input - Queue Counters'!$L54,'Input - Queue Counters'!$M$4, 'Input - Queue Counters'!$M54,'Input - Queue Counters'!$N$4, 'Input - Queue Counters'!$N54,'Input - Queue Counters'!$O$4, 'Input - Queue Counters'!$O54,'Input - Queue Counters'!$P$4, 'Input - Queue Counters'!$P54,'Input - Queue Counters'!$Q$4, 'Input - Queue Counters'!$Q54,'Input - Queue Counters'!$R$4, 'Input - Queue Counters'!$R54,'Input - Queue Counters'!$S$4, 'Input - Queue Counters'!$S54,'Input - Queue Counters'!$T$4, 'Input - Queue Counters'!$T54,'Input - Queue Counters'!$U$4, 'Input - Queue Counters'!$U54,'Input - Queue Counters'!$V$4, 'Input - Queue Counters'!$V54,'Input - Queue Counters'!$W$4, 'Input - Queue Counters'!$W54,'Input - Queue Counters'!$X$4, 'Input - Queue Counters'!$X54,'Input - Queue Counters'!$Y$4, 'Input - Queue Counters'!$Y54,'Input - Queue Counters'!$Z$4, 'Input - Queue Counters'!$Z54,'Input - Queue Counters'!$AA$4, 'Input - Queue Counters'!$AA54,"")</f>
        <v>0</v>
      </c>
      <c r="D54" s="482"/>
      <c r="E54" s="482"/>
      <c r="F54" s="484"/>
      <c r="G54" s="484"/>
      <c r="H54" s="484"/>
      <c r="I54" s="484"/>
      <c r="J54" s="484"/>
      <c r="K54" s="484"/>
      <c r="L54" s="484"/>
      <c r="M54" s="484"/>
      <c r="N54" s="484"/>
      <c r="O54" s="484"/>
      <c r="P54" s="484"/>
      <c r="Q54" s="484"/>
      <c r="R54" s="484"/>
      <c r="S54" s="484"/>
      <c r="T54" s="484"/>
      <c r="U54" s="484"/>
      <c r="V54" s="484"/>
      <c r="W54" s="484"/>
      <c r="X54" s="484"/>
      <c r="Y54" s="484"/>
      <c r="Z54" s="484"/>
      <c r="AA54" s="484"/>
      <c r="AB54" s="484"/>
      <c r="AC54" s="469"/>
      <c r="AD54" s="469"/>
      <c r="AE54" s="469"/>
    </row>
  </sheetData>
  <mergeCells count="1">
    <mergeCell ref="B2:C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03D7-CCC3-4462-AF35-A322BDB7E41C}">
  <sheetPr codeName="Sheet3">
    <tabColor rgb="FF7030A0"/>
    <pageSetUpPr fitToPage="1"/>
  </sheetPr>
  <dimension ref="A1:AI51"/>
  <sheetViews>
    <sheetView zoomScale="70" zoomScaleNormal="70" workbookViewId="0">
      <selection activeCell="X35" sqref="X35"/>
    </sheetView>
  </sheetViews>
  <sheetFormatPr defaultColWidth="9.28515625" defaultRowHeight="15" x14ac:dyDescent="0.25"/>
  <cols>
    <col min="1" max="1" width="21.5703125" style="271" bestFit="1" customWidth="1"/>
    <col min="2" max="2" width="5.7109375" style="265" customWidth="1"/>
    <col min="3" max="3" width="18.28515625" style="265" customWidth="1"/>
    <col min="4" max="4" width="5.42578125" style="265" customWidth="1"/>
    <col min="5" max="16" width="11.42578125" style="265" customWidth="1"/>
    <col min="17" max="17" width="4.5703125" style="265" customWidth="1"/>
    <col min="18" max="19" width="9.28515625" style="265" customWidth="1"/>
    <col min="20" max="23" width="20.7109375" style="265" customWidth="1"/>
    <col min="24" max="24" width="34.5703125" style="265" customWidth="1"/>
    <col min="25" max="25" width="11.85546875" style="265" customWidth="1"/>
    <col min="26" max="28" width="11.85546875" style="265" bestFit="1" customWidth="1"/>
    <col min="29" max="16384" width="9.28515625" style="265"/>
  </cols>
  <sheetData>
    <row r="1" spans="1:34" s="266" customFormat="1" ht="42" customHeight="1" thickBot="1" x14ac:dyDescent="0.3">
      <c r="A1" s="564"/>
      <c r="B1" s="41"/>
      <c r="C1" s="42" t="s">
        <v>54</v>
      </c>
      <c r="D1" s="42"/>
      <c r="E1" s="42"/>
      <c r="F1" s="42"/>
      <c r="G1" s="42"/>
      <c r="H1" s="42"/>
      <c r="I1" s="42"/>
      <c r="J1" s="41"/>
      <c r="K1" s="43"/>
      <c r="L1" s="43"/>
      <c r="M1" s="43"/>
      <c r="N1" s="43"/>
      <c r="O1" s="43"/>
      <c r="P1" s="43"/>
      <c r="Q1" s="21"/>
      <c r="R1" s="265"/>
    </row>
    <row r="2" spans="1:34" ht="15.75" thickTop="1" x14ac:dyDescent="0.25">
      <c r="B2" s="44"/>
      <c r="C2" s="45"/>
      <c r="D2" s="45"/>
      <c r="E2" s="45"/>
      <c r="F2" s="44"/>
      <c r="G2" s="45"/>
      <c r="H2" s="45"/>
      <c r="I2" s="46"/>
      <c r="J2" s="45"/>
      <c r="K2" s="45"/>
      <c r="L2" s="45"/>
      <c r="M2" s="45"/>
      <c r="N2" s="45"/>
      <c r="O2" s="45"/>
      <c r="P2" s="45"/>
      <c r="Q2" s="46"/>
    </row>
    <row r="3" spans="1:34" ht="18" customHeight="1" x14ac:dyDescent="0.25">
      <c r="B3" s="47"/>
      <c r="C3" s="43"/>
      <c r="D3" s="43"/>
      <c r="E3" s="43"/>
      <c r="F3" s="47"/>
      <c r="G3" s="807"/>
      <c r="H3" s="808" t="s">
        <v>55</v>
      </c>
      <c r="I3" s="809"/>
      <c r="J3" s="99"/>
      <c r="K3" s="99"/>
      <c r="L3" s="99"/>
      <c r="M3" s="43"/>
      <c r="N3" s="43"/>
      <c r="O3" s="43"/>
      <c r="P3" s="43"/>
      <c r="Q3" s="48"/>
    </row>
    <row r="4" spans="1:34" ht="15" customHeight="1" x14ac:dyDescent="0.25">
      <c r="B4" s="47"/>
      <c r="C4" s="43"/>
      <c r="D4" s="43"/>
      <c r="E4" s="43"/>
      <c r="F4" s="47"/>
      <c r="G4" s="807"/>
      <c r="H4" s="808"/>
      <c r="I4" s="809"/>
      <c r="J4" s="99"/>
      <c r="K4" s="99"/>
      <c r="L4" s="99"/>
      <c r="M4" s="43"/>
      <c r="N4" s="43"/>
      <c r="O4" s="43"/>
      <c r="P4" s="43"/>
      <c r="Q4" s="48"/>
      <c r="AG4" s="267"/>
      <c r="AH4" s="267"/>
    </row>
    <row r="5" spans="1:34" ht="18" customHeight="1" x14ac:dyDescent="0.25">
      <c r="B5" s="47"/>
      <c r="C5" s="43"/>
      <c r="D5" s="43"/>
      <c r="E5" s="43"/>
      <c r="F5" s="47"/>
      <c r="G5" s="810"/>
      <c r="H5" s="808" t="s">
        <v>56</v>
      </c>
      <c r="I5" s="809"/>
      <c r="J5" s="99"/>
      <c r="K5" s="99"/>
      <c r="L5" s="99"/>
      <c r="M5" s="43"/>
      <c r="N5" s="43"/>
      <c r="O5" s="43"/>
      <c r="P5" s="43"/>
      <c r="Q5" s="48"/>
      <c r="AG5" s="267"/>
      <c r="AH5" s="267"/>
    </row>
    <row r="6" spans="1:34" ht="18" customHeight="1" x14ac:dyDescent="0.25">
      <c r="B6" s="47"/>
      <c r="C6" s="49"/>
      <c r="D6" s="49"/>
      <c r="E6" s="49"/>
      <c r="F6" s="47"/>
      <c r="G6" s="810"/>
      <c r="H6" s="808"/>
      <c r="I6" s="809"/>
      <c r="J6" s="99"/>
      <c r="K6" s="99"/>
      <c r="L6" s="99"/>
      <c r="M6" s="43"/>
      <c r="N6" s="43"/>
      <c r="O6" s="43"/>
      <c r="P6" s="43"/>
      <c r="Q6" s="48"/>
      <c r="AG6" s="267"/>
      <c r="AH6" s="267"/>
    </row>
    <row r="7" spans="1:34" ht="18" customHeight="1" x14ac:dyDescent="0.25">
      <c r="B7" s="47"/>
      <c r="C7" s="49"/>
      <c r="D7" s="49"/>
      <c r="E7" s="49"/>
      <c r="F7" s="47"/>
      <c r="G7" s="811"/>
      <c r="H7" s="808" t="s">
        <v>57</v>
      </c>
      <c r="I7" s="809"/>
      <c r="J7" s="99"/>
      <c r="K7" s="99"/>
      <c r="L7" s="99"/>
      <c r="M7" s="43"/>
      <c r="N7" s="43"/>
      <c r="O7" s="43"/>
      <c r="P7" s="43"/>
      <c r="Q7" s="48"/>
      <c r="AG7" s="267"/>
      <c r="AH7" s="267"/>
    </row>
    <row r="8" spans="1:34" ht="18" customHeight="1" x14ac:dyDescent="0.25">
      <c r="B8" s="47"/>
      <c r="C8" s="49"/>
      <c r="D8" s="49"/>
      <c r="E8" s="49"/>
      <c r="F8" s="47"/>
      <c r="G8" s="811"/>
      <c r="H8" s="808"/>
      <c r="I8" s="809"/>
      <c r="J8" s="99"/>
      <c r="K8" s="99"/>
      <c r="L8" s="99"/>
      <c r="M8" s="43"/>
      <c r="N8" s="43"/>
      <c r="O8" s="43"/>
      <c r="P8" s="43"/>
      <c r="Q8" s="48"/>
      <c r="AG8" s="267"/>
      <c r="AH8" s="267"/>
    </row>
    <row r="9" spans="1:34" x14ac:dyDescent="0.25">
      <c r="B9" s="47"/>
      <c r="C9" s="49"/>
      <c r="D9" s="49"/>
      <c r="E9" s="49"/>
      <c r="F9" s="47"/>
      <c r="G9" s="43"/>
      <c r="H9" s="43"/>
      <c r="I9" s="48"/>
      <c r="J9" s="99"/>
      <c r="K9" s="99"/>
      <c r="L9" s="99"/>
      <c r="M9" s="43"/>
      <c r="N9" s="43"/>
      <c r="O9" s="43"/>
      <c r="P9" s="43"/>
      <c r="Q9" s="48"/>
      <c r="AG9" s="267"/>
      <c r="AH9" s="267"/>
    </row>
    <row r="10" spans="1:34" s="266" customFormat="1" ht="15.75" thickBot="1" x14ac:dyDescent="0.3">
      <c r="A10" s="270"/>
      <c r="B10" s="47"/>
      <c r="C10" s="49"/>
      <c r="D10" s="49"/>
      <c r="E10" s="49"/>
      <c r="F10" s="47"/>
      <c r="G10" s="43"/>
      <c r="H10" s="50"/>
      <c r="I10" s="51"/>
      <c r="J10" s="43"/>
      <c r="K10" s="43"/>
      <c r="L10" s="43"/>
      <c r="M10" s="43"/>
      <c r="N10" s="43"/>
      <c r="O10" s="50"/>
      <c r="P10" s="43"/>
      <c r="Q10" s="48"/>
    </row>
    <row r="11" spans="1:34" ht="19.5" customHeight="1" thickTop="1" x14ac:dyDescent="0.25">
      <c r="B11" s="44"/>
      <c r="C11" s="52" t="s">
        <v>58</v>
      </c>
      <c r="D11" s="45"/>
      <c r="E11" s="45"/>
      <c r="F11" s="45"/>
      <c r="G11" s="45"/>
      <c r="H11" s="45"/>
      <c r="I11" s="46"/>
      <c r="J11" s="53" t="s">
        <v>59</v>
      </c>
      <c r="K11" s="54"/>
      <c r="L11" s="45"/>
      <c r="M11" s="53"/>
      <c r="N11" s="45"/>
      <c r="O11" s="45"/>
      <c r="P11" s="45"/>
      <c r="Q11" s="46"/>
      <c r="W11" s="268"/>
    </row>
    <row r="12" spans="1:34" ht="10.5" customHeight="1" x14ac:dyDescent="0.25">
      <c r="B12" s="47"/>
      <c r="C12" s="43"/>
      <c r="D12" s="43"/>
      <c r="E12" s="43"/>
      <c r="F12" s="43"/>
      <c r="G12" s="43"/>
      <c r="H12" s="43"/>
      <c r="I12" s="43"/>
      <c r="J12" s="47"/>
      <c r="K12" s="43"/>
      <c r="L12" s="43"/>
      <c r="M12" s="43"/>
      <c r="N12" s="43"/>
      <c r="O12" s="43"/>
      <c r="P12" s="43"/>
      <c r="Q12" s="48"/>
    </row>
    <row r="13" spans="1:34" ht="18.75" customHeight="1" x14ac:dyDescent="0.25">
      <c r="B13" s="812" t="s">
        <v>60</v>
      </c>
      <c r="C13" s="813"/>
      <c r="D13" s="814"/>
      <c r="E13" s="55">
        <v>0.95</v>
      </c>
      <c r="F13" s="43"/>
      <c r="G13" s="43"/>
      <c r="H13" s="43"/>
      <c r="I13" s="41"/>
      <c r="J13" s="47"/>
      <c r="K13" s="815" t="s">
        <v>61</v>
      </c>
      <c r="L13" s="815"/>
      <c r="M13" s="56"/>
      <c r="N13" s="816">
        <f>MAX(10,MAX($E$35:$P$35))</f>
        <v>10</v>
      </c>
      <c r="O13" s="816"/>
      <c r="P13" s="816"/>
      <c r="Q13" s="48"/>
    </row>
    <row r="14" spans="1:34" ht="18.75" customHeight="1" x14ac:dyDescent="0.25">
      <c r="B14" s="812" t="s">
        <v>62</v>
      </c>
      <c r="C14" s="813"/>
      <c r="D14" s="814"/>
      <c r="E14" s="55">
        <v>0.1</v>
      </c>
      <c r="F14" s="43"/>
      <c r="G14" s="43"/>
      <c r="H14" s="43"/>
      <c r="I14" s="43"/>
      <c r="J14" s="47"/>
      <c r="K14" s="815"/>
      <c r="L14" s="815"/>
      <c r="M14" s="56"/>
      <c r="N14" s="816"/>
      <c r="O14" s="816"/>
      <c r="P14" s="816"/>
      <c r="Q14" s="48"/>
      <c r="Z14" s="274"/>
    </row>
    <row r="15" spans="1:34" ht="18.75" customHeight="1" x14ac:dyDescent="0.25">
      <c r="B15" s="812" t="s">
        <v>63</v>
      </c>
      <c r="C15" s="813"/>
      <c r="D15" s="814"/>
      <c r="E15" s="57">
        <f>12-COUNTBLANK(T19:T30)</f>
        <v>12</v>
      </c>
      <c r="F15" s="43"/>
      <c r="G15" s="43"/>
      <c r="H15" s="43"/>
      <c r="I15" s="43"/>
      <c r="J15" s="47"/>
      <c r="K15" s="815"/>
      <c r="L15" s="815"/>
      <c r="M15" s="56"/>
      <c r="N15" s="816"/>
      <c r="O15" s="816"/>
      <c r="P15" s="816"/>
      <c r="Q15" s="48"/>
    </row>
    <row r="16" spans="1:34" ht="18.75" customHeight="1" thickBot="1" x14ac:dyDescent="0.3">
      <c r="B16" s="47"/>
      <c r="C16" s="43"/>
      <c r="D16" s="43"/>
      <c r="E16" s="43"/>
      <c r="F16" s="43"/>
      <c r="G16" s="43"/>
      <c r="H16" s="43"/>
      <c r="I16" s="43"/>
      <c r="J16" s="47"/>
      <c r="K16" s="58"/>
      <c r="L16" s="58"/>
      <c r="M16" s="58"/>
      <c r="N16" s="58" t="s">
        <v>112</v>
      </c>
      <c r="O16" s="58"/>
      <c r="P16" s="58"/>
      <c r="Q16" s="59"/>
      <c r="T16" s="269" t="s">
        <v>48</v>
      </c>
      <c r="U16" s="269" t="s">
        <v>49</v>
      </c>
      <c r="V16" s="269"/>
    </row>
    <row r="17" spans="1:35" ht="46.5" customHeight="1" thickTop="1" x14ac:dyDescent="0.25">
      <c r="B17" s="47"/>
      <c r="C17" s="43" t="s">
        <v>64</v>
      </c>
      <c r="D17" s="43"/>
      <c r="E17" s="596" t="str">
        <f>IF($X19="","",$X19)</f>
        <v>From EB Loudoun County Pkwy to EB S Riding Blvd</v>
      </c>
      <c r="F17" s="597"/>
      <c r="G17" s="596" t="str">
        <f>IF($X21="","",$X21)</f>
        <v>From EB Pleasant Valley Rd to EB Pleasant Valley Rd/Dulles Ct</v>
      </c>
      <c r="H17" s="597"/>
      <c r="I17" s="596" t="str">
        <f>IF($X23="","",$X23)</f>
        <v>From EB Lee Rd to EB Sullyfield Cir/Centerview Dr</v>
      </c>
      <c r="J17" s="597"/>
      <c r="K17" s="596" t="str">
        <f>IF($X25="","",$X25)</f>
        <v>From WB Sullyfield Cir/Centerview Dr to WB Rt 28 SB Off-Ramp</v>
      </c>
      <c r="L17" s="597"/>
      <c r="M17" s="596" t="str">
        <f>IF($X27="","",$X27)</f>
        <v>From WB Pleasant Valley Rd/Dulles Ct ro WB Plesant Valley Rd</v>
      </c>
      <c r="N17" s="597"/>
      <c r="O17" s="596" t="str">
        <f>IF($X29="","",$X29)</f>
        <v>From WB S Riding Blvd to WB Loudoun County Pkwy</v>
      </c>
      <c r="P17" s="597"/>
      <c r="Q17" s="48"/>
      <c r="S17" s="533" t="s">
        <v>200</v>
      </c>
      <c r="T17" s="533"/>
      <c r="U17" s="533"/>
      <c r="V17" s="533"/>
      <c r="W17" s="533"/>
      <c r="X17" s="533"/>
      <c r="Y17" s="533" t="s">
        <v>199</v>
      </c>
      <c r="Z17" s="533"/>
      <c r="AA17" s="533"/>
      <c r="AB17" s="533"/>
      <c r="AC17" s="533"/>
      <c r="AD17" s="533"/>
      <c r="AE17" s="533"/>
      <c r="AF17" s="533"/>
      <c r="AG17" s="533"/>
      <c r="AH17" s="533"/>
    </row>
    <row r="18" spans="1:35" ht="18.75" customHeight="1" x14ac:dyDescent="0.25">
      <c r="A18" s="272" t="s">
        <v>186</v>
      </c>
      <c r="B18" s="47"/>
      <c r="C18" s="60" t="s">
        <v>65</v>
      </c>
      <c r="D18" s="43"/>
      <c r="E18" s="598" t="str">
        <f>T19</f>
        <v>Volume</v>
      </c>
      <c r="F18" s="599" t="str">
        <f>T20</f>
        <v>Travel Time</v>
      </c>
      <c r="G18" s="598" t="str">
        <f>T21</f>
        <v>Volume</v>
      </c>
      <c r="H18" s="599" t="str">
        <f>T22</f>
        <v>Travel Time</v>
      </c>
      <c r="I18" s="598" t="str">
        <f>T23</f>
        <v>Volume</v>
      </c>
      <c r="J18" s="599" t="str">
        <f>T24</f>
        <v>Travel Time</v>
      </c>
      <c r="K18" s="598" t="str">
        <f>T25</f>
        <v>Volume</v>
      </c>
      <c r="L18" s="599" t="str">
        <f>T26</f>
        <v>Travel Time</v>
      </c>
      <c r="M18" s="598" t="str">
        <f>T27</f>
        <v>Volume</v>
      </c>
      <c r="N18" s="599" t="str">
        <f>T28</f>
        <v>Travel Time</v>
      </c>
      <c r="O18" s="598" t="str">
        <f>T29</f>
        <v>Volume</v>
      </c>
      <c r="P18" s="599" t="str">
        <f>T30</f>
        <v>Travel Time</v>
      </c>
      <c r="Q18" s="48"/>
      <c r="S18" s="534" t="s">
        <v>201</v>
      </c>
      <c r="T18" s="535" t="s">
        <v>194</v>
      </c>
      <c r="U18" s="535" t="s">
        <v>196</v>
      </c>
      <c r="V18" s="534" t="s">
        <v>353</v>
      </c>
      <c r="W18" s="535" t="s">
        <v>195</v>
      </c>
      <c r="X18" s="535" t="s">
        <v>92</v>
      </c>
      <c r="Y18" s="534">
        <v>1</v>
      </c>
      <c r="Z18" s="534">
        <f>Y18+1</f>
        <v>2</v>
      </c>
      <c r="AA18" s="534">
        <f t="shared" ref="AA18:AH18" si="0">Z18+1</f>
        <v>3</v>
      </c>
      <c r="AB18" s="534">
        <f t="shared" si="0"/>
        <v>4</v>
      </c>
      <c r="AC18" s="534">
        <f t="shared" si="0"/>
        <v>5</v>
      </c>
      <c r="AD18" s="534">
        <f t="shared" si="0"/>
        <v>6</v>
      </c>
      <c r="AE18" s="534">
        <f t="shared" si="0"/>
        <v>7</v>
      </c>
      <c r="AF18" s="534">
        <f t="shared" si="0"/>
        <v>8</v>
      </c>
      <c r="AG18" s="534">
        <f t="shared" si="0"/>
        <v>9</v>
      </c>
      <c r="AH18" s="534">
        <f t="shared" si="0"/>
        <v>10</v>
      </c>
    </row>
    <row r="19" spans="1:35" ht="18.75" customHeight="1" x14ac:dyDescent="0.25">
      <c r="A19" s="272">
        <v>1</v>
      </c>
      <c r="B19" s="47"/>
      <c r="C19" s="61">
        <f>'VISSIM Sim Runs Summary Outputs'!$C20</f>
        <v>0</v>
      </c>
      <c r="D19" s="43"/>
      <c r="E19" s="600" t="str">
        <f t="array" ref="E19:P22">TRANSPOSE(Y19:AB30)</f>
        <v/>
      </c>
      <c r="F19" s="601" t="str">
        <v/>
      </c>
      <c r="G19" s="600" t="str">
        <v/>
      </c>
      <c r="H19" s="601" t="str">
        <v/>
      </c>
      <c r="I19" s="600" t="str">
        <v/>
      </c>
      <c r="J19" s="601" t="str">
        <v/>
      </c>
      <c r="K19" s="600" t="str">
        <v/>
      </c>
      <c r="L19" s="601" t="str">
        <v/>
      </c>
      <c r="M19" s="600" t="str">
        <v/>
      </c>
      <c r="N19" s="601" t="str">
        <v/>
      </c>
      <c r="O19" s="600" t="str">
        <v/>
      </c>
      <c r="P19" s="601" t="str">
        <v/>
      </c>
      <c r="Q19" s="48"/>
      <c r="S19" s="534">
        <v>1</v>
      </c>
      <c r="T19" s="536" t="s">
        <v>361</v>
      </c>
      <c r="U19" s="536" t="s">
        <v>98</v>
      </c>
      <c r="V19" s="537">
        <v>1</v>
      </c>
      <c r="W19" s="534">
        <f>INDEX('Input - Travel Times'!$B$3:$AL$103,MATCH($V19,'Input - Travel Times'!$B$3:$B$103,0),MATCH(scenario&amp;" TT Seg ID",'Input - Travel Times'!$B$3:$AL$3,0))</f>
        <v>1</v>
      </c>
      <c r="X19" s="538" t="str">
        <f>INDEX('Input - Travel Times'!$B$3:$AL$103,MATCH($V19,'Input - Travel Times'!$B$3:$B$103,0),MATCH("Segment Name",'Input - Travel Times'!$B$3:$AL$3,0))</f>
        <v>From EB Loudoun County Pkwy to EB S Riding Blvd</v>
      </c>
      <c r="Y19" s="300" t="str">
        <f>IF(AND($T19="Travel Time",$U19="Travel Time Segment"),IFERROR(AVERAGEIFS('VISSIM Travel Time Outputs'!$G:$G,'VISSIM Travel Time Outputs'!$A:$A,Y$18,'VISSIM Travel Time Outputs'!$C:$C,$W19),""),
IF(AND($T19="Volume",$U19="Travel Time Segment"),IFERROR(AVERAGEIFS('VISSIM Travel Time Outputs'!$F:$F,'VISSIM Travel Time Outputs'!$A:$A,Y$18,'VISSIM Travel Time Outputs'!$C:$C,$W19),""),
IF(AND($T19="Volume",$U19="Data Collection Point"),SUMIFS('VISSIM DCP Outputs'!$D:$D,'VISSIM DCP Outputs'!$A:$A,Y$18,'VISSIM DCP Outputs'!$C:$C,$W19),
IF(AND($T19="Speed",$U19="Data Collection Point"),AVERAGEIFS('VISSIM DCP Outputs'!$H:$H,'VISSIM DCP Outputs'!$A:$A,Y$18,'VISSIM DCP Outputs'!$C:$C,$W19),""))))</f>
        <v/>
      </c>
      <c r="Z19" s="300" t="str">
        <f>IF(AND($T19="Travel Time",$U19="Travel Time Segment"),IFERROR(AVERAGEIFS('VISSIM Travel Time Outputs'!$G:$G,'VISSIM Travel Time Outputs'!$A:$A,Z$18,'VISSIM Travel Time Outputs'!$C:$C,$W19),""),
IF(AND($T19="Volume",$U19="Travel Time Segment"),IFERROR(AVERAGEIFS('VISSIM Travel Time Outputs'!$F:$F,'VISSIM Travel Time Outputs'!$A:$A,Z$18,'VISSIM Travel Time Outputs'!$C:$C,$W19),""),
IF(AND($T19="Volume",$U19="Data Collection Point"),SUMIFS('VISSIM DCP Outputs'!$D:$D,'VISSIM DCP Outputs'!$A:$A,Z$18,'VISSIM DCP Outputs'!$C:$C,$W19),
IF(AND($T19="Speed",$U19="Data Collection Point"),AVERAGEIFS('VISSIM DCP Outputs'!$H:$H,'VISSIM DCP Outputs'!$A:$A,Z$18,'VISSIM DCP Outputs'!$C:$C,$W19),""))))</f>
        <v/>
      </c>
      <c r="AA19" s="300" t="str">
        <f>IF(AND($T19="Travel Time",$U19="Travel Time Segment"),IFERROR(AVERAGEIFS('VISSIM Travel Time Outputs'!$G:$G,'VISSIM Travel Time Outputs'!$A:$A,AA$18,'VISSIM Travel Time Outputs'!$C:$C,$W19),""),
IF(AND($T19="Volume",$U19="Travel Time Segment"),IFERROR(AVERAGEIFS('VISSIM Travel Time Outputs'!$F:$F,'VISSIM Travel Time Outputs'!$A:$A,AA$18,'VISSIM Travel Time Outputs'!$C:$C,$W19),""),
IF(AND($T19="Volume",$U19="Data Collection Point"),SUMIFS('VISSIM DCP Outputs'!$D:$D,'VISSIM DCP Outputs'!$A:$A,AA$18,'VISSIM DCP Outputs'!$C:$C,$W19),
IF(AND($T19="Speed",$U19="Data Collection Point"),AVERAGEIFS('VISSIM DCP Outputs'!$H:$H,'VISSIM DCP Outputs'!$A:$A,AA$18,'VISSIM DCP Outputs'!$C:$C,$W19),""))))</f>
        <v/>
      </c>
      <c r="AB19" s="300" t="str">
        <f>IF(AND($T19="Travel Time",$U19="Travel Time Segment"),IFERROR(AVERAGEIFS('VISSIM Travel Time Outputs'!$G:$G,'VISSIM Travel Time Outputs'!$A:$A,AB$18,'VISSIM Travel Time Outputs'!$C:$C,$W19),""),
IF(AND($T19="Volume",$U19="Travel Time Segment"),IFERROR(AVERAGEIFS('VISSIM Travel Time Outputs'!$F:$F,'VISSIM Travel Time Outputs'!$A:$A,AB$18,'VISSIM Travel Time Outputs'!$C:$C,$W19),""),
IF(AND($T19="Volume",$U19="Data Collection Point"),SUMIFS('VISSIM DCP Outputs'!$D:$D,'VISSIM DCP Outputs'!$A:$A,AB$18,'VISSIM DCP Outputs'!$C:$C,$W19),
IF(AND($T19="Speed",$U19="Data Collection Point"),AVERAGEIFS('VISSIM DCP Outputs'!$H:$H,'VISSIM DCP Outputs'!$A:$A,AB$18,'VISSIM DCP Outputs'!$C:$C,$W19),""))))</f>
        <v/>
      </c>
      <c r="AC19" s="300" t="str">
        <f>IF(AND($T19="Travel Time",$U19="Travel Time Segment"),IFERROR(AVERAGEIFS('VISSIM Travel Time Outputs'!$G:$G,'VISSIM Travel Time Outputs'!$A:$A,AC$18,'VISSIM Travel Time Outputs'!$C:$C,$W19),""),
IF(AND($T19="Volume",$U19="Travel Time Segment"),IFERROR(AVERAGEIFS('VISSIM Travel Time Outputs'!$F:$F,'VISSIM Travel Time Outputs'!$A:$A,AC$18,'VISSIM Travel Time Outputs'!$C:$C,$W19),""),
IF(AND($T19="Volume",$U19="Data Collection Point"),SUMIFS('VISSIM DCP Outputs'!$D:$D,'VISSIM DCP Outputs'!$A:$A,AC$18,'VISSIM DCP Outputs'!$C:$C,$W19),
IF(AND($T19="Speed",$U19="Data Collection Point"),AVERAGEIFS('VISSIM DCP Outputs'!$H:$H,'VISSIM DCP Outputs'!$A:$A,AC$18,'VISSIM DCP Outputs'!$C:$C,$W19),""))))</f>
        <v/>
      </c>
      <c r="AD19" s="300" t="str">
        <f>IF(AND($T19="Travel Time",$U19="Travel Time Segment"),IFERROR(AVERAGEIFS('VISSIM Travel Time Outputs'!$G:$G,'VISSIM Travel Time Outputs'!$A:$A,AD$18,'VISSIM Travel Time Outputs'!$C:$C,$W19),""),
IF(AND($T19="Volume",$U19="Travel Time Segment"),IFERROR(AVERAGEIFS('VISSIM Travel Time Outputs'!$F:$F,'VISSIM Travel Time Outputs'!$A:$A,AD$18,'VISSIM Travel Time Outputs'!$C:$C,$W19),""),
IF(AND($T19="Volume",$U19="Data Collection Point"),SUMIFS('VISSIM DCP Outputs'!$D:$D,'VISSIM DCP Outputs'!$A:$A,AD$18,'VISSIM DCP Outputs'!$C:$C,$W19),
IF(AND($T19="Speed",$U19="Data Collection Point"),AVERAGEIFS('VISSIM DCP Outputs'!$H:$H,'VISSIM DCP Outputs'!$A:$A,AD$18,'VISSIM DCP Outputs'!$C:$C,$W19),""))))</f>
        <v/>
      </c>
      <c r="AE19" s="300" t="str">
        <f>IF(AND($T19="Travel Time",$U19="Travel Time Segment"),IFERROR(AVERAGEIFS('VISSIM Travel Time Outputs'!$G:$G,'VISSIM Travel Time Outputs'!$A:$A,AE$18,'VISSIM Travel Time Outputs'!$C:$C,$W19),""),
IF(AND($T19="Volume",$U19="Travel Time Segment"),IFERROR(AVERAGEIFS('VISSIM Travel Time Outputs'!$F:$F,'VISSIM Travel Time Outputs'!$A:$A,AE$18,'VISSIM Travel Time Outputs'!$C:$C,$W19),""),
IF(AND($T19="Volume",$U19="Data Collection Point"),SUMIFS('VISSIM DCP Outputs'!$D:$D,'VISSIM DCP Outputs'!$A:$A,AE$18,'VISSIM DCP Outputs'!$C:$C,$W19),
IF(AND($T19="Speed",$U19="Data Collection Point"),AVERAGEIFS('VISSIM DCP Outputs'!$H:$H,'VISSIM DCP Outputs'!$A:$A,AE$18,'VISSIM DCP Outputs'!$C:$C,$W19),""))))</f>
        <v/>
      </c>
      <c r="AF19" s="300" t="str">
        <f>IF(AND($T19="Travel Time",$U19="Travel Time Segment"),IFERROR(AVERAGEIFS('VISSIM Travel Time Outputs'!$G:$G,'VISSIM Travel Time Outputs'!$A:$A,AF$18,'VISSIM Travel Time Outputs'!$C:$C,$W19),""),
IF(AND($T19="Volume",$U19="Travel Time Segment"),IFERROR(AVERAGEIFS('VISSIM Travel Time Outputs'!$F:$F,'VISSIM Travel Time Outputs'!$A:$A,AF$18,'VISSIM Travel Time Outputs'!$C:$C,$W19),""),
IF(AND($T19="Volume",$U19="Data Collection Point"),SUMIFS('VISSIM DCP Outputs'!$D:$D,'VISSIM DCP Outputs'!$A:$A,AF$18,'VISSIM DCP Outputs'!$C:$C,$W19),
IF(AND($T19="Speed",$U19="Data Collection Point"),AVERAGEIFS('VISSIM DCP Outputs'!$H:$H,'VISSIM DCP Outputs'!$A:$A,AF$18,'VISSIM DCP Outputs'!$C:$C,$W19),""))))</f>
        <v/>
      </c>
      <c r="AG19" s="300" t="str">
        <f>IF(AND($T19="Travel Time",$U19="Travel Time Segment"),IFERROR(AVERAGEIFS('VISSIM Travel Time Outputs'!$G:$G,'VISSIM Travel Time Outputs'!$A:$A,AG$18,'VISSIM Travel Time Outputs'!$C:$C,$W19),""),
IF(AND($T19="Volume",$U19="Travel Time Segment"),IFERROR(AVERAGEIFS('VISSIM Travel Time Outputs'!$F:$F,'VISSIM Travel Time Outputs'!$A:$A,AG$18,'VISSIM Travel Time Outputs'!$C:$C,$W19),""),
IF(AND($T19="Volume",$U19="Data Collection Point"),SUMIFS('VISSIM DCP Outputs'!$D:$D,'VISSIM DCP Outputs'!$A:$A,AG$18,'VISSIM DCP Outputs'!$C:$C,$W19),
IF(AND($T19="Speed",$U19="Data Collection Point"),AVERAGEIFS('VISSIM DCP Outputs'!$H:$H,'VISSIM DCP Outputs'!$A:$A,AG$18,'VISSIM DCP Outputs'!$C:$C,$W19),""))))</f>
        <v/>
      </c>
      <c r="AH19" s="300" t="str">
        <f>IF(AND($T19="Travel Time",$U19="Travel Time Segment"),IFERROR(AVERAGEIFS('VISSIM Travel Time Outputs'!$G:$G,'VISSIM Travel Time Outputs'!$A:$A,AH$18,'VISSIM Travel Time Outputs'!$C:$C,$W19),""),
IF(AND($T19="Volume",$U19="Travel Time Segment"),IFERROR(AVERAGEIFS('VISSIM Travel Time Outputs'!$F:$F,'VISSIM Travel Time Outputs'!$A:$A,AH$18,'VISSIM Travel Time Outputs'!$C:$C,$W19),""),
IF(AND($T19="Volume",$U19="Data Collection Point"),SUMIFS('VISSIM DCP Outputs'!$D:$D,'VISSIM DCP Outputs'!$A:$A,AH$18,'VISSIM DCP Outputs'!$C:$C,$W19),
IF(AND($T19="Speed",$U19="Data Collection Point"),AVERAGEIFS('VISSIM DCP Outputs'!$H:$H,'VISSIM DCP Outputs'!$A:$A,AH$18,'VISSIM DCP Outputs'!$C:$C,$W19),""))))</f>
        <v/>
      </c>
    </row>
    <row r="20" spans="1:35" ht="18.75" customHeight="1" x14ac:dyDescent="0.25">
      <c r="A20" s="272">
        <v>2</v>
      </c>
      <c r="B20" s="47"/>
      <c r="C20" s="61">
        <f>'VISSIM Sim Runs Summary Outputs'!$C21</f>
        <v>0</v>
      </c>
      <c r="D20" s="43"/>
      <c r="E20" s="600" t="str">
        <v/>
      </c>
      <c r="F20" s="601" t="str">
        <v/>
      </c>
      <c r="G20" s="600" t="str">
        <v/>
      </c>
      <c r="H20" s="601" t="str">
        <v/>
      </c>
      <c r="I20" s="600" t="str">
        <v/>
      </c>
      <c r="J20" s="601" t="str">
        <v/>
      </c>
      <c r="K20" s="600" t="str">
        <v/>
      </c>
      <c r="L20" s="601" t="str">
        <v/>
      </c>
      <c r="M20" s="600" t="str">
        <v/>
      </c>
      <c r="N20" s="601" t="str">
        <v/>
      </c>
      <c r="O20" s="600" t="str">
        <v/>
      </c>
      <c r="P20" s="601" t="str">
        <v/>
      </c>
      <c r="Q20" s="48"/>
      <c r="S20" s="534">
        <f>S19+1</f>
        <v>2</v>
      </c>
      <c r="T20" s="536" t="s">
        <v>5</v>
      </c>
      <c r="U20" s="536" t="s">
        <v>98</v>
      </c>
      <c r="V20" s="537">
        <v>1</v>
      </c>
      <c r="W20" s="534">
        <f>INDEX('Input - Travel Times'!$B$3:$AL$103,MATCH($V20,'Input - Travel Times'!$B$3:$B$103,0),MATCH(scenario&amp;" TT Seg ID",'Input - Travel Times'!$B$3:$AL$3,0))</f>
        <v>1</v>
      </c>
      <c r="X20" s="538" t="str">
        <f>INDEX('Input - Travel Times'!$B$3:$AL$103,MATCH($V20,'Input - Travel Times'!$B$3:$B$103,0),MATCH("Segment Name",'Input - Travel Times'!$B$3:$AL$3,0))</f>
        <v>From EB Loudoun County Pkwy to EB S Riding Blvd</v>
      </c>
      <c r="Y20" s="300" t="str">
        <f>IF(AND($T20="Travel Time",$U20="Travel Time Segment"),IFERROR(AVERAGEIFS('VISSIM Travel Time Outputs'!$G:$G,'VISSIM Travel Time Outputs'!$A:$A,Y$18,'VISSIM Travel Time Outputs'!$C:$C,$W20),""),
IF(AND($T20="Volume",$U20="Travel Time Segment"),IFERROR(AVERAGEIFS('VISSIM Travel Time Outputs'!$F:$F,'VISSIM Travel Time Outputs'!$A:$A,Y$18,'VISSIM Travel Time Outputs'!$C:$C,$W20),""),
IF(AND($T20="Volume",$U20="Data Collection Point"),SUMIFS('VISSIM DCP Outputs'!$D:$D,'VISSIM DCP Outputs'!$A:$A,Y$18,'VISSIM DCP Outputs'!$C:$C,$W20),
IF(AND($T20="Speed",$U20="Data Collection Point"),AVERAGEIFS('VISSIM DCP Outputs'!$H:$H,'VISSIM DCP Outputs'!$A:$A,Y$18,'VISSIM DCP Outputs'!$C:$C,$W20),""))))</f>
        <v/>
      </c>
      <c r="Z20" s="300" t="str">
        <f>IF(AND($T20="Travel Time",$U20="Travel Time Segment"),IFERROR(AVERAGEIFS('VISSIM Travel Time Outputs'!$G:$G,'VISSIM Travel Time Outputs'!$A:$A,Z$18,'VISSIM Travel Time Outputs'!$C:$C,$W20),""),
IF(AND($T20="Volume",$U20="Travel Time Segment"),IFERROR(AVERAGEIFS('VISSIM Travel Time Outputs'!$F:$F,'VISSIM Travel Time Outputs'!$A:$A,Z$18,'VISSIM Travel Time Outputs'!$C:$C,$W20),""),
IF(AND($T20="Volume",$U20="Data Collection Point"),SUMIFS('VISSIM DCP Outputs'!$D:$D,'VISSIM DCP Outputs'!$A:$A,Z$18,'VISSIM DCP Outputs'!$C:$C,$W20),
IF(AND($T20="Speed",$U20="Data Collection Point"),AVERAGEIFS('VISSIM DCP Outputs'!$H:$H,'VISSIM DCP Outputs'!$A:$A,Z$18,'VISSIM DCP Outputs'!$C:$C,$W20),""))))</f>
        <v/>
      </c>
      <c r="AA20" s="300" t="str">
        <f>IF(AND($T20="Travel Time",$U20="Travel Time Segment"),IFERROR(AVERAGEIFS('VISSIM Travel Time Outputs'!$G:$G,'VISSIM Travel Time Outputs'!$A:$A,AA$18,'VISSIM Travel Time Outputs'!$C:$C,$W20),""),
IF(AND($T20="Volume",$U20="Travel Time Segment"),IFERROR(AVERAGEIFS('VISSIM Travel Time Outputs'!$F:$F,'VISSIM Travel Time Outputs'!$A:$A,AA$18,'VISSIM Travel Time Outputs'!$C:$C,$W20),""),
IF(AND($T20="Volume",$U20="Data Collection Point"),SUMIFS('VISSIM DCP Outputs'!$D:$D,'VISSIM DCP Outputs'!$A:$A,AA$18,'VISSIM DCP Outputs'!$C:$C,$W20),
IF(AND($T20="Speed",$U20="Data Collection Point"),AVERAGEIFS('VISSIM DCP Outputs'!$H:$H,'VISSIM DCP Outputs'!$A:$A,AA$18,'VISSIM DCP Outputs'!$C:$C,$W20),""))))</f>
        <v/>
      </c>
      <c r="AB20" s="300" t="str">
        <f>IF(AND($T20="Travel Time",$U20="Travel Time Segment"),IFERROR(AVERAGEIFS('VISSIM Travel Time Outputs'!$G:$G,'VISSIM Travel Time Outputs'!$A:$A,AB$18,'VISSIM Travel Time Outputs'!$C:$C,$W20),""),
IF(AND($T20="Volume",$U20="Travel Time Segment"),IFERROR(AVERAGEIFS('VISSIM Travel Time Outputs'!$F:$F,'VISSIM Travel Time Outputs'!$A:$A,AB$18,'VISSIM Travel Time Outputs'!$C:$C,$W20),""),
IF(AND($T20="Volume",$U20="Data Collection Point"),SUMIFS('VISSIM DCP Outputs'!$D:$D,'VISSIM DCP Outputs'!$A:$A,AB$18,'VISSIM DCP Outputs'!$C:$C,$W20),
IF(AND($T20="Speed",$U20="Data Collection Point"),AVERAGEIFS('VISSIM DCP Outputs'!$H:$H,'VISSIM DCP Outputs'!$A:$A,AB$18,'VISSIM DCP Outputs'!$C:$C,$W20),""))))</f>
        <v/>
      </c>
      <c r="AC20" s="300" t="str">
        <f>IF(AND($T20="Travel Time",$U20="Travel Time Segment"),IFERROR(AVERAGEIFS('VISSIM Travel Time Outputs'!$G:$G,'VISSIM Travel Time Outputs'!$A:$A,AC$18,'VISSIM Travel Time Outputs'!$C:$C,$W20),""),
IF(AND($T20="Volume",$U20="Travel Time Segment"),IFERROR(AVERAGEIFS('VISSIM Travel Time Outputs'!$F:$F,'VISSIM Travel Time Outputs'!$A:$A,AC$18,'VISSIM Travel Time Outputs'!$C:$C,$W20),""),
IF(AND($T20="Volume",$U20="Data Collection Point"),SUMIFS('VISSIM DCP Outputs'!$D:$D,'VISSIM DCP Outputs'!$A:$A,AC$18,'VISSIM DCP Outputs'!$C:$C,$W20),
IF(AND($T20="Speed",$U20="Data Collection Point"),AVERAGEIFS('VISSIM DCP Outputs'!$H:$H,'VISSIM DCP Outputs'!$A:$A,AC$18,'VISSIM DCP Outputs'!$C:$C,$W20),""))))</f>
        <v/>
      </c>
      <c r="AD20" s="300" t="str">
        <f>IF(AND($T20="Travel Time",$U20="Travel Time Segment"),IFERROR(AVERAGEIFS('VISSIM Travel Time Outputs'!$G:$G,'VISSIM Travel Time Outputs'!$A:$A,AD$18,'VISSIM Travel Time Outputs'!$C:$C,$W20),""),
IF(AND($T20="Volume",$U20="Travel Time Segment"),IFERROR(AVERAGEIFS('VISSIM Travel Time Outputs'!$F:$F,'VISSIM Travel Time Outputs'!$A:$A,AD$18,'VISSIM Travel Time Outputs'!$C:$C,$W20),""),
IF(AND($T20="Volume",$U20="Data Collection Point"),SUMIFS('VISSIM DCP Outputs'!$D:$D,'VISSIM DCP Outputs'!$A:$A,AD$18,'VISSIM DCP Outputs'!$C:$C,$W20),
IF(AND($T20="Speed",$U20="Data Collection Point"),AVERAGEIFS('VISSIM DCP Outputs'!$H:$H,'VISSIM DCP Outputs'!$A:$A,AD$18,'VISSIM DCP Outputs'!$C:$C,$W20),""))))</f>
        <v/>
      </c>
      <c r="AE20" s="300" t="str">
        <f>IF(AND($T20="Travel Time",$U20="Travel Time Segment"),IFERROR(AVERAGEIFS('VISSIM Travel Time Outputs'!$G:$G,'VISSIM Travel Time Outputs'!$A:$A,AE$18,'VISSIM Travel Time Outputs'!$C:$C,$W20),""),
IF(AND($T20="Volume",$U20="Travel Time Segment"),IFERROR(AVERAGEIFS('VISSIM Travel Time Outputs'!$F:$F,'VISSIM Travel Time Outputs'!$A:$A,AE$18,'VISSIM Travel Time Outputs'!$C:$C,$W20),""),
IF(AND($T20="Volume",$U20="Data Collection Point"),SUMIFS('VISSIM DCP Outputs'!$D:$D,'VISSIM DCP Outputs'!$A:$A,AE$18,'VISSIM DCP Outputs'!$C:$C,$W20),
IF(AND($T20="Speed",$U20="Data Collection Point"),AVERAGEIFS('VISSIM DCP Outputs'!$H:$H,'VISSIM DCP Outputs'!$A:$A,AE$18,'VISSIM DCP Outputs'!$C:$C,$W20),""))))</f>
        <v/>
      </c>
      <c r="AF20" s="300" t="str">
        <f>IF(AND($T20="Travel Time",$U20="Travel Time Segment"),IFERROR(AVERAGEIFS('VISSIM Travel Time Outputs'!$G:$G,'VISSIM Travel Time Outputs'!$A:$A,AF$18,'VISSIM Travel Time Outputs'!$C:$C,$W20),""),
IF(AND($T20="Volume",$U20="Travel Time Segment"),IFERROR(AVERAGEIFS('VISSIM Travel Time Outputs'!$F:$F,'VISSIM Travel Time Outputs'!$A:$A,AF$18,'VISSIM Travel Time Outputs'!$C:$C,$W20),""),
IF(AND($T20="Volume",$U20="Data Collection Point"),SUMIFS('VISSIM DCP Outputs'!$D:$D,'VISSIM DCP Outputs'!$A:$A,AF$18,'VISSIM DCP Outputs'!$C:$C,$W20),
IF(AND($T20="Speed",$U20="Data Collection Point"),AVERAGEIFS('VISSIM DCP Outputs'!$H:$H,'VISSIM DCP Outputs'!$A:$A,AF$18,'VISSIM DCP Outputs'!$C:$C,$W20),""))))</f>
        <v/>
      </c>
      <c r="AG20" s="300" t="str">
        <f>IF(AND($T20="Travel Time",$U20="Travel Time Segment"),IFERROR(AVERAGEIFS('VISSIM Travel Time Outputs'!$G:$G,'VISSIM Travel Time Outputs'!$A:$A,AG$18,'VISSIM Travel Time Outputs'!$C:$C,$W20),""),
IF(AND($T20="Volume",$U20="Travel Time Segment"),IFERROR(AVERAGEIFS('VISSIM Travel Time Outputs'!$F:$F,'VISSIM Travel Time Outputs'!$A:$A,AG$18,'VISSIM Travel Time Outputs'!$C:$C,$W20),""),
IF(AND($T20="Volume",$U20="Data Collection Point"),SUMIFS('VISSIM DCP Outputs'!$D:$D,'VISSIM DCP Outputs'!$A:$A,AG$18,'VISSIM DCP Outputs'!$C:$C,$W20),
IF(AND($T20="Speed",$U20="Data Collection Point"),AVERAGEIFS('VISSIM DCP Outputs'!$H:$H,'VISSIM DCP Outputs'!$A:$A,AG$18,'VISSIM DCP Outputs'!$C:$C,$W20),""))))</f>
        <v/>
      </c>
      <c r="AH20" s="300" t="str">
        <f>IF(AND($T20="Travel Time",$U20="Travel Time Segment"),IFERROR(AVERAGEIFS('VISSIM Travel Time Outputs'!$G:$G,'VISSIM Travel Time Outputs'!$A:$A,AH$18,'VISSIM Travel Time Outputs'!$C:$C,$W20),""),
IF(AND($T20="Volume",$U20="Travel Time Segment"),IFERROR(AVERAGEIFS('VISSIM Travel Time Outputs'!$F:$F,'VISSIM Travel Time Outputs'!$A:$A,AH$18,'VISSIM Travel Time Outputs'!$C:$C,$W20),""),
IF(AND($T20="Volume",$U20="Data Collection Point"),SUMIFS('VISSIM DCP Outputs'!$D:$D,'VISSIM DCP Outputs'!$A:$A,AH$18,'VISSIM DCP Outputs'!$C:$C,$W20),
IF(AND($T20="Speed",$U20="Data Collection Point"),AVERAGEIFS('VISSIM DCP Outputs'!$H:$H,'VISSIM DCP Outputs'!$A:$A,AH$18,'VISSIM DCP Outputs'!$C:$C,$W20),""))))</f>
        <v/>
      </c>
      <c r="AI20" s="273" t="s">
        <v>197</v>
      </c>
    </row>
    <row r="21" spans="1:35" ht="18.75" customHeight="1" x14ac:dyDescent="0.25">
      <c r="A21" s="272">
        <v>3</v>
      </c>
      <c r="B21" s="47"/>
      <c r="C21" s="61">
        <f>'VISSIM Sim Runs Summary Outputs'!$C22</f>
        <v>0</v>
      </c>
      <c r="D21" s="43"/>
      <c r="E21" s="600" t="str">
        <v/>
      </c>
      <c r="F21" s="601" t="str">
        <v/>
      </c>
      <c r="G21" s="600" t="str">
        <v/>
      </c>
      <c r="H21" s="601" t="str">
        <v/>
      </c>
      <c r="I21" s="600" t="str">
        <v/>
      </c>
      <c r="J21" s="601" t="str">
        <v/>
      </c>
      <c r="K21" s="600" t="str">
        <v/>
      </c>
      <c r="L21" s="601" t="str">
        <v/>
      </c>
      <c r="M21" s="600" t="str">
        <v/>
      </c>
      <c r="N21" s="601" t="str">
        <v/>
      </c>
      <c r="O21" s="600" t="str">
        <v/>
      </c>
      <c r="P21" s="601" t="str">
        <v/>
      </c>
      <c r="Q21" s="48"/>
      <c r="S21" s="534">
        <f t="shared" ref="S21:S30" si="1">S20+1</f>
        <v>3</v>
      </c>
      <c r="T21" s="536" t="s">
        <v>361</v>
      </c>
      <c r="U21" s="536" t="s">
        <v>98</v>
      </c>
      <c r="V21" s="537">
        <v>5</v>
      </c>
      <c r="W21" s="534">
        <f>INDEX('Input - Travel Times'!$B$3:$AL$103,MATCH($V21,'Input - Travel Times'!$B$3:$B$103,0),MATCH(scenario&amp;" TT Seg ID",'Input - Travel Times'!$B$3:$AL$3,0))</f>
        <v>5</v>
      </c>
      <c r="X21" s="538" t="str">
        <f>INDEX('Input - Travel Times'!$B$3:$AL$103,MATCH($V21,'Input - Travel Times'!$B$3:$B$103,0),MATCH("Segment Name",'Input - Travel Times'!$B$3:$AL$3,0))</f>
        <v>From EB Pleasant Valley Rd to EB Pleasant Valley Rd/Dulles Ct</v>
      </c>
      <c r="Y21" s="300" t="str">
        <f>IF(AND($T21="Travel Time",$U21="Travel Time Segment"),IFERROR(AVERAGEIFS('VISSIM Travel Time Outputs'!$G:$G,'VISSIM Travel Time Outputs'!$A:$A,Y$18,'VISSIM Travel Time Outputs'!$C:$C,$W21),""),
IF(AND($T21="Volume",$U21="Travel Time Segment"),IFERROR(AVERAGEIFS('VISSIM Travel Time Outputs'!$F:$F,'VISSIM Travel Time Outputs'!$A:$A,Y$18,'VISSIM Travel Time Outputs'!$C:$C,$W21),""),
IF(AND($T21="Volume",$U21="Data Collection Point"),SUMIFS('VISSIM DCP Outputs'!$D:$D,'VISSIM DCP Outputs'!$A:$A,Y$18,'VISSIM DCP Outputs'!$C:$C,$W21),
IF(AND($T21="Speed",$U21="Data Collection Point"),AVERAGEIFS('VISSIM DCP Outputs'!$H:$H,'VISSIM DCP Outputs'!$A:$A,Y$18,'VISSIM DCP Outputs'!$C:$C,$W21),""))))</f>
        <v/>
      </c>
      <c r="Z21" s="300" t="str">
        <f>IF(AND($T21="Travel Time",$U21="Travel Time Segment"),IFERROR(AVERAGEIFS('VISSIM Travel Time Outputs'!$G:$G,'VISSIM Travel Time Outputs'!$A:$A,Z$18,'VISSIM Travel Time Outputs'!$C:$C,$W21),""),
IF(AND($T21="Volume",$U21="Travel Time Segment"),IFERROR(AVERAGEIFS('VISSIM Travel Time Outputs'!$F:$F,'VISSIM Travel Time Outputs'!$A:$A,Z$18,'VISSIM Travel Time Outputs'!$C:$C,$W21),""),
IF(AND($T21="Volume",$U21="Data Collection Point"),SUMIFS('VISSIM DCP Outputs'!$D:$D,'VISSIM DCP Outputs'!$A:$A,Z$18,'VISSIM DCP Outputs'!$C:$C,$W21),
IF(AND($T21="Speed",$U21="Data Collection Point"),AVERAGEIFS('VISSIM DCP Outputs'!$H:$H,'VISSIM DCP Outputs'!$A:$A,Z$18,'VISSIM DCP Outputs'!$C:$C,$W21),""))))</f>
        <v/>
      </c>
      <c r="AA21" s="300" t="str">
        <f>IF(AND($T21="Travel Time",$U21="Travel Time Segment"),IFERROR(AVERAGEIFS('VISSIM Travel Time Outputs'!$G:$G,'VISSIM Travel Time Outputs'!$A:$A,AA$18,'VISSIM Travel Time Outputs'!$C:$C,$W21),""),
IF(AND($T21="Volume",$U21="Travel Time Segment"),IFERROR(AVERAGEIFS('VISSIM Travel Time Outputs'!$F:$F,'VISSIM Travel Time Outputs'!$A:$A,AA$18,'VISSIM Travel Time Outputs'!$C:$C,$W21),""),
IF(AND($T21="Volume",$U21="Data Collection Point"),SUMIFS('VISSIM DCP Outputs'!$D:$D,'VISSIM DCP Outputs'!$A:$A,AA$18,'VISSIM DCP Outputs'!$C:$C,$W21),
IF(AND($T21="Speed",$U21="Data Collection Point"),AVERAGEIFS('VISSIM DCP Outputs'!$H:$H,'VISSIM DCP Outputs'!$A:$A,AA$18,'VISSIM DCP Outputs'!$C:$C,$W21),""))))</f>
        <v/>
      </c>
      <c r="AB21" s="300" t="str">
        <f>IF(AND($T21="Travel Time",$U21="Travel Time Segment"),IFERROR(AVERAGEIFS('VISSIM Travel Time Outputs'!$G:$G,'VISSIM Travel Time Outputs'!$A:$A,AB$18,'VISSIM Travel Time Outputs'!$C:$C,$W21),""),
IF(AND($T21="Volume",$U21="Travel Time Segment"),IFERROR(AVERAGEIFS('VISSIM Travel Time Outputs'!$F:$F,'VISSIM Travel Time Outputs'!$A:$A,AB$18,'VISSIM Travel Time Outputs'!$C:$C,$W21),""),
IF(AND($T21="Volume",$U21="Data Collection Point"),SUMIFS('VISSIM DCP Outputs'!$D:$D,'VISSIM DCP Outputs'!$A:$A,AB$18,'VISSIM DCP Outputs'!$C:$C,$W21),
IF(AND($T21="Speed",$U21="Data Collection Point"),AVERAGEIFS('VISSIM DCP Outputs'!$H:$H,'VISSIM DCP Outputs'!$A:$A,AB$18,'VISSIM DCP Outputs'!$C:$C,$W21),""))))</f>
        <v/>
      </c>
      <c r="AC21" s="300" t="str">
        <f>IF(AND($T21="Travel Time",$U21="Travel Time Segment"),IFERROR(AVERAGEIFS('VISSIM Travel Time Outputs'!$G:$G,'VISSIM Travel Time Outputs'!$A:$A,AC$18,'VISSIM Travel Time Outputs'!$C:$C,$W21),""),
IF(AND($T21="Volume",$U21="Travel Time Segment"),IFERROR(AVERAGEIFS('VISSIM Travel Time Outputs'!$F:$F,'VISSIM Travel Time Outputs'!$A:$A,AC$18,'VISSIM Travel Time Outputs'!$C:$C,$W21),""),
IF(AND($T21="Volume",$U21="Data Collection Point"),SUMIFS('VISSIM DCP Outputs'!$D:$D,'VISSIM DCP Outputs'!$A:$A,AC$18,'VISSIM DCP Outputs'!$C:$C,$W21),
IF(AND($T21="Speed",$U21="Data Collection Point"),AVERAGEIFS('VISSIM DCP Outputs'!$H:$H,'VISSIM DCP Outputs'!$A:$A,AC$18,'VISSIM DCP Outputs'!$C:$C,$W21),""))))</f>
        <v/>
      </c>
      <c r="AD21" s="300" t="str">
        <f>IF(AND($T21="Travel Time",$U21="Travel Time Segment"),IFERROR(AVERAGEIFS('VISSIM Travel Time Outputs'!$G:$G,'VISSIM Travel Time Outputs'!$A:$A,AD$18,'VISSIM Travel Time Outputs'!$C:$C,$W21),""),
IF(AND($T21="Volume",$U21="Travel Time Segment"),IFERROR(AVERAGEIFS('VISSIM Travel Time Outputs'!$F:$F,'VISSIM Travel Time Outputs'!$A:$A,AD$18,'VISSIM Travel Time Outputs'!$C:$C,$W21),""),
IF(AND($T21="Volume",$U21="Data Collection Point"),SUMIFS('VISSIM DCP Outputs'!$D:$D,'VISSIM DCP Outputs'!$A:$A,AD$18,'VISSIM DCP Outputs'!$C:$C,$W21),
IF(AND($T21="Speed",$U21="Data Collection Point"),AVERAGEIFS('VISSIM DCP Outputs'!$H:$H,'VISSIM DCP Outputs'!$A:$A,AD$18,'VISSIM DCP Outputs'!$C:$C,$W21),""))))</f>
        <v/>
      </c>
      <c r="AE21" s="300" t="str">
        <f>IF(AND($T21="Travel Time",$U21="Travel Time Segment"),IFERROR(AVERAGEIFS('VISSIM Travel Time Outputs'!$G:$G,'VISSIM Travel Time Outputs'!$A:$A,AE$18,'VISSIM Travel Time Outputs'!$C:$C,$W21),""),
IF(AND($T21="Volume",$U21="Travel Time Segment"),IFERROR(AVERAGEIFS('VISSIM Travel Time Outputs'!$F:$F,'VISSIM Travel Time Outputs'!$A:$A,AE$18,'VISSIM Travel Time Outputs'!$C:$C,$W21),""),
IF(AND($T21="Volume",$U21="Data Collection Point"),SUMIFS('VISSIM DCP Outputs'!$D:$D,'VISSIM DCP Outputs'!$A:$A,AE$18,'VISSIM DCP Outputs'!$C:$C,$W21),
IF(AND($T21="Speed",$U21="Data Collection Point"),AVERAGEIFS('VISSIM DCP Outputs'!$H:$H,'VISSIM DCP Outputs'!$A:$A,AE$18,'VISSIM DCP Outputs'!$C:$C,$W21),""))))</f>
        <v/>
      </c>
      <c r="AF21" s="300" t="str">
        <f>IF(AND($T21="Travel Time",$U21="Travel Time Segment"),IFERROR(AVERAGEIFS('VISSIM Travel Time Outputs'!$G:$G,'VISSIM Travel Time Outputs'!$A:$A,AF$18,'VISSIM Travel Time Outputs'!$C:$C,$W21),""),
IF(AND($T21="Volume",$U21="Travel Time Segment"),IFERROR(AVERAGEIFS('VISSIM Travel Time Outputs'!$F:$F,'VISSIM Travel Time Outputs'!$A:$A,AF$18,'VISSIM Travel Time Outputs'!$C:$C,$W21),""),
IF(AND($T21="Volume",$U21="Data Collection Point"),SUMIFS('VISSIM DCP Outputs'!$D:$D,'VISSIM DCP Outputs'!$A:$A,AF$18,'VISSIM DCP Outputs'!$C:$C,$W21),
IF(AND($T21="Speed",$U21="Data Collection Point"),AVERAGEIFS('VISSIM DCP Outputs'!$H:$H,'VISSIM DCP Outputs'!$A:$A,AF$18,'VISSIM DCP Outputs'!$C:$C,$W21),""))))</f>
        <v/>
      </c>
      <c r="AG21" s="300" t="str">
        <f>IF(AND($T21="Travel Time",$U21="Travel Time Segment"),IFERROR(AVERAGEIFS('VISSIM Travel Time Outputs'!$G:$G,'VISSIM Travel Time Outputs'!$A:$A,AG$18,'VISSIM Travel Time Outputs'!$C:$C,$W21),""),
IF(AND($T21="Volume",$U21="Travel Time Segment"),IFERROR(AVERAGEIFS('VISSIM Travel Time Outputs'!$F:$F,'VISSIM Travel Time Outputs'!$A:$A,AG$18,'VISSIM Travel Time Outputs'!$C:$C,$W21),""),
IF(AND($T21="Volume",$U21="Data Collection Point"),SUMIFS('VISSIM DCP Outputs'!$D:$D,'VISSIM DCP Outputs'!$A:$A,AG$18,'VISSIM DCP Outputs'!$C:$C,$W21),
IF(AND($T21="Speed",$U21="Data Collection Point"),AVERAGEIFS('VISSIM DCP Outputs'!$H:$H,'VISSIM DCP Outputs'!$A:$A,AG$18,'VISSIM DCP Outputs'!$C:$C,$W21),""))))</f>
        <v/>
      </c>
      <c r="AH21" s="300" t="str">
        <f>IF(AND($T21="Travel Time",$U21="Travel Time Segment"),IFERROR(AVERAGEIFS('VISSIM Travel Time Outputs'!$G:$G,'VISSIM Travel Time Outputs'!$A:$A,AH$18,'VISSIM Travel Time Outputs'!$C:$C,$W21),""),
IF(AND($T21="Volume",$U21="Travel Time Segment"),IFERROR(AVERAGEIFS('VISSIM Travel Time Outputs'!$F:$F,'VISSIM Travel Time Outputs'!$A:$A,AH$18,'VISSIM Travel Time Outputs'!$C:$C,$W21),""),
IF(AND($T21="Volume",$U21="Data Collection Point"),SUMIFS('VISSIM DCP Outputs'!$D:$D,'VISSIM DCP Outputs'!$A:$A,AH$18,'VISSIM DCP Outputs'!$C:$C,$W21),
IF(AND($T21="Speed",$U21="Data Collection Point"),AVERAGEIFS('VISSIM DCP Outputs'!$H:$H,'VISSIM DCP Outputs'!$A:$A,AH$18,'VISSIM DCP Outputs'!$C:$C,$W21),""))))</f>
        <v/>
      </c>
      <c r="AI21" s="273" t="s">
        <v>198</v>
      </c>
    </row>
    <row r="22" spans="1:35" ht="18.75" customHeight="1" x14ac:dyDescent="0.25">
      <c r="A22" s="272">
        <v>4</v>
      </c>
      <c r="B22" s="47"/>
      <c r="C22" s="61">
        <f>'VISSIM Sim Runs Summary Outputs'!$C23</f>
        <v>0</v>
      </c>
      <c r="D22" s="43"/>
      <c r="E22" s="602" t="str">
        <v/>
      </c>
      <c r="F22" s="603" t="str">
        <v/>
      </c>
      <c r="G22" s="602" t="str">
        <v/>
      </c>
      <c r="H22" s="603" t="str">
        <v/>
      </c>
      <c r="I22" s="602" t="str">
        <v/>
      </c>
      <c r="J22" s="603" t="str">
        <v/>
      </c>
      <c r="K22" s="602" t="str">
        <v/>
      </c>
      <c r="L22" s="603" t="str">
        <v/>
      </c>
      <c r="M22" s="602" t="str">
        <v/>
      </c>
      <c r="N22" s="603" t="str">
        <v/>
      </c>
      <c r="O22" s="602" t="str">
        <v/>
      </c>
      <c r="P22" s="603" t="str">
        <v/>
      </c>
      <c r="Q22" s="48"/>
      <c r="S22" s="534">
        <f t="shared" si="1"/>
        <v>4</v>
      </c>
      <c r="T22" s="536" t="s">
        <v>5</v>
      </c>
      <c r="U22" s="536" t="s">
        <v>98</v>
      </c>
      <c r="V22" s="537">
        <v>5</v>
      </c>
      <c r="W22" s="534">
        <f>INDEX('Input - Travel Times'!$B$3:$AL$103,MATCH($V22,'Input - Travel Times'!$B$3:$B$103,0),MATCH(scenario&amp;" TT Seg ID",'Input - Travel Times'!$B$3:$AL$3,0))</f>
        <v>5</v>
      </c>
      <c r="X22" s="538" t="str">
        <f>INDEX('Input - Travel Times'!$B$3:$AL$103,MATCH($V22,'Input - Travel Times'!$B$3:$B$103,0),MATCH("Segment Name",'Input - Travel Times'!$B$3:$AL$3,0))</f>
        <v>From EB Pleasant Valley Rd to EB Pleasant Valley Rd/Dulles Ct</v>
      </c>
      <c r="Y22" s="300" t="str">
        <f>IF(AND($T22="Travel Time",$U22="Travel Time Segment"),IFERROR(AVERAGEIFS('VISSIM Travel Time Outputs'!$G:$G,'VISSIM Travel Time Outputs'!$A:$A,Y$18,'VISSIM Travel Time Outputs'!$C:$C,$W22),""),
IF(AND($T22="Volume",$U22="Travel Time Segment"),IFERROR(AVERAGEIFS('VISSIM Travel Time Outputs'!$F:$F,'VISSIM Travel Time Outputs'!$A:$A,Y$18,'VISSIM Travel Time Outputs'!$C:$C,$W22),""),
IF(AND($T22="Volume",$U22="Data Collection Point"),SUMIFS('VISSIM DCP Outputs'!$D:$D,'VISSIM DCP Outputs'!$A:$A,Y$18,'VISSIM DCP Outputs'!$C:$C,$W22),
IF(AND($T22="Speed",$U22="Data Collection Point"),AVERAGEIFS('VISSIM DCP Outputs'!$H:$H,'VISSIM DCP Outputs'!$A:$A,Y$18,'VISSIM DCP Outputs'!$C:$C,$W22),""))))</f>
        <v/>
      </c>
      <c r="Z22" s="300" t="str">
        <f>IF(AND($T22="Travel Time",$U22="Travel Time Segment"),IFERROR(AVERAGEIFS('VISSIM Travel Time Outputs'!$G:$G,'VISSIM Travel Time Outputs'!$A:$A,Z$18,'VISSIM Travel Time Outputs'!$C:$C,$W22),""),
IF(AND($T22="Volume",$U22="Travel Time Segment"),IFERROR(AVERAGEIFS('VISSIM Travel Time Outputs'!$F:$F,'VISSIM Travel Time Outputs'!$A:$A,Z$18,'VISSIM Travel Time Outputs'!$C:$C,$W22),""),
IF(AND($T22="Volume",$U22="Data Collection Point"),SUMIFS('VISSIM DCP Outputs'!$D:$D,'VISSIM DCP Outputs'!$A:$A,Z$18,'VISSIM DCP Outputs'!$C:$C,$W22),
IF(AND($T22="Speed",$U22="Data Collection Point"),AVERAGEIFS('VISSIM DCP Outputs'!$H:$H,'VISSIM DCP Outputs'!$A:$A,Z$18,'VISSIM DCP Outputs'!$C:$C,$W22),""))))</f>
        <v/>
      </c>
      <c r="AA22" s="300" t="str">
        <f>IF(AND($T22="Travel Time",$U22="Travel Time Segment"),IFERROR(AVERAGEIFS('VISSIM Travel Time Outputs'!$G:$G,'VISSIM Travel Time Outputs'!$A:$A,AA$18,'VISSIM Travel Time Outputs'!$C:$C,$W22),""),
IF(AND($T22="Volume",$U22="Travel Time Segment"),IFERROR(AVERAGEIFS('VISSIM Travel Time Outputs'!$F:$F,'VISSIM Travel Time Outputs'!$A:$A,AA$18,'VISSIM Travel Time Outputs'!$C:$C,$W22),""),
IF(AND($T22="Volume",$U22="Data Collection Point"),SUMIFS('VISSIM DCP Outputs'!$D:$D,'VISSIM DCP Outputs'!$A:$A,AA$18,'VISSIM DCP Outputs'!$C:$C,$W22),
IF(AND($T22="Speed",$U22="Data Collection Point"),AVERAGEIFS('VISSIM DCP Outputs'!$H:$H,'VISSIM DCP Outputs'!$A:$A,AA$18,'VISSIM DCP Outputs'!$C:$C,$W22),""))))</f>
        <v/>
      </c>
      <c r="AB22" s="300" t="str">
        <f>IF(AND($T22="Travel Time",$U22="Travel Time Segment"),IFERROR(AVERAGEIFS('VISSIM Travel Time Outputs'!$G:$G,'VISSIM Travel Time Outputs'!$A:$A,AB$18,'VISSIM Travel Time Outputs'!$C:$C,$W22),""),
IF(AND($T22="Volume",$U22="Travel Time Segment"),IFERROR(AVERAGEIFS('VISSIM Travel Time Outputs'!$F:$F,'VISSIM Travel Time Outputs'!$A:$A,AB$18,'VISSIM Travel Time Outputs'!$C:$C,$W22),""),
IF(AND($T22="Volume",$U22="Data Collection Point"),SUMIFS('VISSIM DCP Outputs'!$D:$D,'VISSIM DCP Outputs'!$A:$A,AB$18,'VISSIM DCP Outputs'!$C:$C,$W22),
IF(AND($T22="Speed",$U22="Data Collection Point"),AVERAGEIFS('VISSIM DCP Outputs'!$H:$H,'VISSIM DCP Outputs'!$A:$A,AB$18,'VISSIM DCP Outputs'!$C:$C,$W22),""))))</f>
        <v/>
      </c>
      <c r="AC22" s="300" t="str">
        <f>IF(AND($T22="Travel Time",$U22="Travel Time Segment"),IFERROR(AVERAGEIFS('VISSIM Travel Time Outputs'!$G:$G,'VISSIM Travel Time Outputs'!$A:$A,AC$18,'VISSIM Travel Time Outputs'!$C:$C,$W22),""),
IF(AND($T22="Volume",$U22="Travel Time Segment"),IFERROR(AVERAGEIFS('VISSIM Travel Time Outputs'!$F:$F,'VISSIM Travel Time Outputs'!$A:$A,AC$18,'VISSIM Travel Time Outputs'!$C:$C,$W22),""),
IF(AND($T22="Volume",$U22="Data Collection Point"),SUMIFS('VISSIM DCP Outputs'!$D:$D,'VISSIM DCP Outputs'!$A:$A,AC$18,'VISSIM DCP Outputs'!$C:$C,$W22),
IF(AND($T22="Speed",$U22="Data Collection Point"),AVERAGEIFS('VISSIM DCP Outputs'!$H:$H,'VISSIM DCP Outputs'!$A:$A,AC$18,'VISSIM DCP Outputs'!$C:$C,$W22),""))))</f>
        <v/>
      </c>
      <c r="AD22" s="300" t="str">
        <f>IF(AND($T22="Travel Time",$U22="Travel Time Segment"),IFERROR(AVERAGEIFS('VISSIM Travel Time Outputs'!$G:$G,'VISSIM Travel Time Outputs'!$A:$A,AD$18,'VISSIM Travel Time Outputs'!$C:$C,$W22),""),
IF(AND($T22="Volume",$U22="Travel Time Segment"),IFERROR(AVERAGEIFS('VISSIM Travel Time Outputs'!$F:$F,'VISSIM Travel Time Outputs'!$A:$A,AD$18,'VISSIM Travel Time Outputs'!$C:$C,$W22),""),
IF(AND($T22="Volume",$U22="Data Collection Point"),SUMIFS('VISSIM DCP Outputs'!$D:$D,'VISSIM DCP Outputs'!$A:$A,AD$18,'VISSIM DCP Outputs'!$C:$C,$W22),
IF(AND($T22="Speed",$U22="Data Collection Point"),AVERAGEIFS('VISSIM DCP Outputs'!$H:$H,'VISSIM DCP Outputs'!$A:$A,AD$18,'VISSIM DCP Outputs'!$C:$C,$W22),""))))</f>
        <v/>
      </c>
      <c r="AE22" s="300" t="str">
        <f>IF(AND($T22="Travel Time",$U22="Travel Time Segment"),IFERROR(AVERAGEIFS('VISSIM Travel Time Outputs'!$G:$G,'VISSIM Travel Time Outputs'!$A:$A,AE$18,'VISSIM Travel Time Outputs'!$C:$C,$W22),""),
IF(AND($T22="Volume",$U22="Travel Time Segment"),IFERROR(AVERAGEIFS('VISSIM Travel Time Outputs'!$F:$F,'VISSIM Travel Time Outputs'!$A:$A,AE$18,'VISSIM Travel Time Outputs'!$C:$C,$W22),""),
IF(AND($T22="Volume",$U22="Data Collection Point"),SUMIFS('VISSIM DCP Outputs'!$D:$D,'VISSIM DCP Outputs'!$A:$A,AE$18,'VISSIM DCP Outputs'!$C:$C,$W22),
IF(AND($T22="Speed",$U22="Data Collection Point"),AVERAGEIFS('VISSIM DCP Outputs'!$H:$H,'VISSIM DCP Outputs'!$A:$A,AE$18,'VISSIM DCP Outputs'!$C:$C,$W22),""))))</f>
        <v/>
      </c>
      <c r="AF22" s="300" t="str">
        <f>IF(AND($T22="Travel Time",$U22="Travel Time Segment"),IFERROR(AVERAGEIFS('VISSIM Travel Time Outputs'!$G:$G,'VISSIM Travel Time Outputs'!$A:$A,AF$18,'VISSIM Travel Time Outputs'!$C:$C,$W22),""),
IF(AND($T22="Volume",$U22="Travel Time Segment"),IFERROR(AVERAGEIFS('VISSIM Travel Time Outputs'!$F:$F,'VISSIM Travel Time Outputs'!$A:$A,AF$18,'VISSIM Travel Time Outputs'!$C:$C,$W22),""),
IF(AND($T22="Volume",$U22="Data Collection Point"),SUMIFS('VISSIM DCP Outputs'!$D:$D,'VISSIM DCP Outputs'!$A:$A,AF$18,'VISSIM DCP Outputs'!$C:$C,$W22),
IF(AND($T22="Speed",$U22="Data Collection Point"),AVERAGEIFS('VISSIM DCP Outputs'!$H:$H,'VISSIM DCP Outputs'!$A:$A,AF$18,'VISSIM DCP Outputs'!$C:$C,$W22),""))))</f>
        <v/>
      </c>
      <c r="AG22" s="300" t="str">
        <f>IF(AND($T22="Travel Time",$U22="Travel Time Segment"),IFERROR(AVERAGEIFS('VISSIM Travel Time Outputs'!$G:$G,'VISSIM Travel Time Outputs'!$A:$A,AG$18,'VISSIM Travel Time Outputs'!$C:$C,$W22),""),
IF(AND($T22="Volume",$U22="Travel Time Segment"),IFERROR(AVERAGEIFS('VISSIM Travel Time Outputs'!$F:$F,'VISSIM Travel Time Outputs'!$A:$A,AG$18,'VISSIM Travel Time Outputs'!$C:$C,$W22),""),
IF(AND($T22="Volume",$U22="Data Collection Point"),SUMIFS('VISSIM DCP Outputs'!$D:$D,'VISSIM DCP Outputs'!$A:$A,AG$18,'VISSIM DCP Outputs'!$C:$C,$W22),
IF(AND($T22="Speed",$U22="Data Collection Point"),AVERAGEIFS('VISSIM DCP Outputs'!$H:$H,'VISSIM DCP Outputs'!$A:$A,AG$18,'VISSIM DCP Outputs'!$C:$C,$W22),""))))</f>
        <v/>
      </c>
      <c r="AH22" s="300" t="str">
        <f>IF(AND($T22="Travel Time",$U22="Travel Time Segment"),IFERROR(AVERAGEIFS('VISSIM Travel Time Outputs'!$G:$G,'VISSIM Travel Time Outputs'!$A:$A,AH$18,'VISSIM Travel Time Outputs'!$C:$C,$W22),""),
IF(AND($T22="Volume",$U22="Travel Time Segment"),IFERROR(AVERAGEIFS('VISSIM Travel Time Outputs'!$F:$F,'VISSIM Travel Time Outputs'!$A:$A,AH$18,'VISSIM Travel Time Outputs'!$C:$C,$W22),""),
IF(AND($T22="Volume",$U22="Data Collection Point"),SUMIFS('VISSIM DCP Outputs'!$D:$D,'VISSIM DCP Outputs'!$A:$A,AH$18,'VISSIM DCP Outputs'!$C:$C,$W22),
IF(AND($T22="Speed",$U22="Data Collection Point"),AVERAGEIFS('VISSIM DCP Outputs'!$H:$H,'VISSIM DCP Outputs'!$A:$A,AH$18,'VISSIM DCP Outputs'!$C:$C,$W22),""))))</f>
        <v/>
      </c>
    </row>
    <row r="23" spans="1:35" ht="22.5" customHeight="1" thickBot="1" x14ac:dyDescent="0.3">
      <c r="B23" s="47"/>
      <c r="C23" s="62"/>
      <c r="D23" s="43"/>
      <c r="E23" s="63" t="s">
        <v>66</v>
      </c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48"/>
      <c r="S23" s="534">
        <f t="shared" si="1"/>
        <v>5</v>
      </c>
      <c r="T23" s="536" t="s">
        <v>361</v>
      </c>
      <c r="U23" s="536" t="s">
        <v>98</v>
      </c>
      <c r="V23" s="537">
        <v>9</v>
      </c>
      <c r="W23" s="534">
        <f>INDEX('Input - Travel Times'!$B$3:$AL$103,MATCH($V23,'Input - Travel Times'!$B$3:$B$103,0),MATCH(scenario&amp;" TT Seg ID",'Input - Travel Times'!$B$3:$AL$3,0))</f>
        <v>9</v>
      </c>
      <c r="X23" s="538" t="str">
        <f>INDEX('Input - Travel Times'!$B$3:$AL$103,MATCH($V23,'Input - Travel Times'!$B$3:$B$103,0),MATCH("Segment Name",'Input - Travel Times'!$B$3:$AL$3,0))</f>
        <v>From EB Lee Rd to EB Sullyfield Cir/Centerview Dr</v>
      </c>
      <c r="Y23" s="300" t="str">
        <f>IF(AND($T23="Travel Time",$U23="Travel Time Segment"),IFERROR(AVERAGEIFS('VISSIM Travel Time Outputs'!$G:$G,'VISSIM Travel Time Outputs'!$A:$A,Y$18,'VISSIM Travel Time Outputs'!$C:$C,$W23),""),
IF(AND($T23="Volume",$U23="Travel Time Segment"),IFERROR(AVERAGEIFS('VISSIM Travel Time Outputs'!$F:$F,'VISSIM Travel Time Outputs'!$A:$A,Y$18,'VISSIM Travel Time Outputs'!$C:$C,$W23),""),
IF(AND($T23="Volume",$U23="Data Collection Point"),SUMIFS('VISSIM DCP Outputs'!$D:$D,'VISSIM DCP Outputs'!$A:$A,Y$18,'VISSIM DCP Outputs'!$C:$C,$W23),
IF(AND($T23="Speed",$U23="Data Collection Point"),AVERAGEIFS('VISSIM DCP Outputs'!$H:$H,'VISSIM DCP Outputs'!$A:$A,Y$18,'VISSIM DCP Outputs'!$C:$C,$W23),""))))</f>
        <v/>
      </c>
      <c r="Z23" s="300" t="str">
        <f>IF(AND($T23="Travel Time",$U23="Travel Time Segment"),IFERROR(AVERAGEIFS('VISSIM Travel Time Outputs'!$G:$G,'VISSIM Travel Time Outputs'!$A:$A,Z$18,'VISSIM Travel Time Outputs'!$C:$C,$W23),""),
IF(AND($T23="Volume",$U23="Travel Time Segment"),IFERROR(AVERAGEIFS('VISSIM Travel Time Outputs'!$F:$F,'VISSIM Travel Time Outputs'!$A:$A,Z$18,'VISSIM Travel Time Outputs'!$C:$C,$W23),""),
IF(AND($T23="Volume",$U23="Data Collection Point"),SUMIFS('VISSIM DCP Outputs'!$D:$D,'VISSIM DCP Outputs'!$A:$A,Z$18,'VISSIM DCP Outputs'!$C:$C,$W23),
IF(AND($T23="Speed",$U23="Data Collection Point"),AVERAGEIFS('VISSIM DCP Outputs'!$H:$H,'VISSIM DCP Outputs'!$A:$A,Z$18,'VISSIM DCP Outputs'!$C:$C,$W23),""))))</f>
        <v/>
      </c>
      <c r="AA23" s="300" t="str">
        <f>IF(AND($T23="Travel Time",$U23="Travel Time Segment"),IFERROR(AVERAGEIFS('VISSIM Travel Time Outputs'!$G:$G,'VISSIM Travel Time Outputs'!$A:$A,AA$18,'VISSIM Travel Time Outputs'!$C:$C,$W23),""),
IF(AND($T23="Volume",$U23="Travel Time Segment"),IFERROR(AVERAGEIFS('VISSIM Travel Time Outputs'!$F:$F,'VISSIM Travel Time Outputs'!$A:$A,AA$18,'VISSIM Travel Time Outputs'!$C:$C,$W23),""),
IF(AND($T23="Volume",$U23="Data Collection Point"),SUMIFS('VISSIM DCP Outputs'!$D:$D,'VISSIM DCP Outputs'!$A:$A,AA$18,'VISSIM DCP Outputs'!$C:$C,$W23),
IF(AND($T23="Speed",$U23="Data Collection Point"),AVERAGEIFS('VISSIM DCP Outputs'!$H:$H,'VISSIM DCP Outputs'!$A:$A,AA$18,'VISSIM DCP Outputs'!$C:$C,$W23),""))))</f>
        <v/>
      </c>
      <c r="AB23" s="300" t="str">
        <f>IF(AND($T23="Travel Time",$U23="Travel Time Segment"),IFERROR(AVERAGEIFS('VISSIM Travel Time Outputs'!$G:$G,'VISSIM Travel Time Outputs'!$A:$A,AB$18,'VISSIM Travel Time Outputs'!$C:$C,$W23),""),
IF(AND($T23="Volume",$U23="Travel Time Segment"),IFERROR(AVERAGEIFS('VISSIM Travel Time Outputs'!$F:$F,'VISSIM Travel Time Outputs'!$A:$A,AB$18,'VISSIM Travel Time Outputs'!$C:$C,$W23),""),
IF(AND($T23="Volume",$U23="Data Collection Point"),SUMIFS('VISSIM DCP Outputs'!$D:$D,'VISSIM DCP Outputs'!$A:$A,AB$18,'VISSIM DCP Outputs'!$C:$C,$W23),
IF(AND($T23="Speed",$U23="Data Collection Point"),AVERAGEIFS('VISSIM DCP Outputs'!$H:$H,'VISSIM DCP Outputs'!$A:$A,AB$18,'VISSIM DCP Outputs'!$C:$C,$W23),""))))</f>
        <v/>
      </c>
      <c r="AC23" s="300" t="str">
        <f>IF(AND($T23="Travel Time",$U23="Travel Time Segment"),IFERROR(AVERAGEIFS('VISSIM Travel Time Outputs'!$G:$G,'VISSIM Travel Time Outputs'!$A:$A,AC$18,'VISSIM Travel Time Outputs'!$C:$C,$W23),""),
IF(AND($T23="Volume",$U23="Travel Time Segment"),IFERROR(AVERAGEIFS('VISSIM Travel Time Outputs'!$F:$F,'VISSIM Travel Time Outputs'!$A:$A,AC$18,'VISSIM Travel Time Outputs'!$C:$C,$W23),""),
IF(AND($T23="Volume",$U23="Data Collection Point"),SUMIFS('VISSIM DCP Outputs'!$D:$D,'VISSIM DCP Outputs'!$A:$A,AC$18,'VISSIM DCP Outputs'!$C:$C,$W23),
IF(AND($T23="Speed",$U23="Data Collection Point"),AVERAGEIFS('VISSIM DCP Outputs'!$H:$H,'VISSIM DCP Outputs'!$A:$A,AC$18,'VISSIM DCP Outputs'!$C:$C,$W23),""))))</f>
        <v/>
      </c>
      <c r="AD23" s="300" t="str">
        <f>IF(AND($T23="Travel Time",$U23="Travel Time Segment"),IFERROR(AVERAGEIFS('VISSIM Travel Time Outputs'!$G:$G,'VISSIM Travel Time Outputs'!$A:$A,AD$18,'VISSIM Travel Time Outputs'!$C:$C,$W23),""),
IF(AND($T23="Volume",$U23="Travel Time Segment"),IFERROR(AVERAGEIFS('VISSIM Travel Time Outputs'!$F:$F,'VISSIM Travel Time Outputs'!$A:$A,AD$18,'VISSIM Travel Time Outputs'!$C:$C,$W23),""),
IF(AND($T23="Volume",$U23="Data Collection Point"),SUMIFS('VISSIM DCP Outputs'!$D:$D,'VISSIM DCP Outputs'!$A:$A,AD$18,'VISSIM DCP Outputs'!$C:$C,$W23),
IF(AND($T23="Speed",$U23="Data Collection Point"),AVERAGEIFS('VISSIM DCP Outputs'!$H:$H,'VISSIM DCP Outputs'!$A:$A,AD$18,'VISSIM DCP Outputs'!$C:$C,$W23),""))))</f>
        <v/>
      </c>
      <c r="AE23" s="300" t="str">
        <f>IF(AND($T23="Travel Time",$U23="Travel Time Segment"),IFERROR(AVERAGEIFS('VISSIM Travel Time Outputs'!$G:$G,'VISSIM Travel Time Outputs'!$A:$A,AE$18,'VISSIM Travel Time Outputs'!$C:$C,$W23),""),
IF(AND($T23="Volume",$U23="Travel Time Segment"),IFERROR(AVERAGEIFS('VISSIM Travel Time Outputs'!$F:$F,'VISSIM Travel Time Outputs'!$A:$A,AE$18,'VISSIM Travel Time Outputs'!$C:$C,$W23),""),
IF(AND($T23="Volume",$U23="Data Collection Point"),SUMIFS('VISSIM DCP Outputs'!$D:$D,'VISSIM DCP Outputs'!$A:$A,AE$18,'VISSIM DCP Outputs'!$C:$C,$W23),
IF(AND($T23="Speed",$U23="Data Collection Point"),AVERAGEIFS('VISSIM DCP Outputs'!$H:$H,'VISSIM DCP Outputs'!$A:$A,AE$18,'VISSIM DCP Outputs'!$C:$C,$W23),""))))</f>
        <v/>
      </c>
      <c r="AF23" s="300" t="str">
        <f>IF(AND($T23="Travel Time",$U23="Travel Time Segment"),IFERROR(AVERAGEIFS('VISSIM Travel Time Outputs'!$G:$G,'VISSIM Travel Time Outputs'!$A:$A,AF$18,'VISSIM Travel Time Outputs'!$C:$C,$W23),""),
IF(AND($T23="Volume",$U23="Travel Time Segment"),IFERROR(AVERAGEIFS('VISSIM Travel Time Outputs'!$F:$F,'VISSIM Travel Time Outputs'!$A:$A,AF$18,'VISSIM Travel Time Outputs'!$C:$C,$W23),""),
IF(AND($T23="Volume",$U23="Data Collection Point"),SUMIFS('VISSIM DCP Outputs'!$D:$D,'VISSIM DCP Outputs'!$A:$A,AF$18,'VISSIM DCP Outputs'!$C:$C,$W23),
IF(AND($T23="Speed",$U23="Data Collection Point"),AVERAGEIFS('VISSIM DCP Outputs'!$H:$H,'VISSIM DCP Outputs'!$A:$A,AF$18,'VISSIM DCP Outputs'!$C:$C,$W23),""))))</f>
        <v/>
      </c>
      <c r="AG23" s="300" t="str">
        <f>IF(AND($T23="Travel Time",$U23="Travel Time Segment"),IFERROR(AVERAGEIFS('VISSIM Travel Time Outputs'!$G:$G,'VISSIM Travel Time Outputs'!$A:$A,AG$18,'VISSIM Travel Time Outputs'!$C:$C,$W23),""),
IF(AND($T23="Volume",$U23="Travel Time Segment"),IFERROR(AVERAGEIFS('VISSIM Travel Time Outputs'!$F:$F,'VISSIM Travel Time Outputs'!$A:$A,AG$18,'VISSIM Travel Time Outputs'!$C:$C,$W23),""),
IF(AND($T23="Volume",$U23="Data Collection Point"),SUMIFS('VISSIM DCP Outputs'!$D:$D,'VISSIM DCP Outputs'!$A:$A,AG$18,'VISSIM DCP Outputs'!$C:$C,$W23),
IF(AND($T23="Speed",$U23="Data Collection Point"),AVERAGEIFS('VISSIM DCP Outputs'!$H:$H,'VISSIM DCP Outputs'!$A:$A,AG$18,'VISSIM DCP Outputs'!$C:$C,$W23),""))))</f>
        <v/>
      </c>
      <c r="AH23" s="300" t="str">
        <f>IF(AND($T23="Travel Time",$U23="Travel Time Segment"),IFERROR(AVERAGEIFS('VISSIM Travel Time Outputs'!$G:$G,'VISSIM Travel Time Outputs'!$A:$A,AH$18,'VISSIM Travel Time Outputs'!$C:$C,$W23),""),
IF(AND($T23="Volume",$U23="Travel Time Segment"),IFERROR(AVERAGEIFS('VISSIM Travel Time Outputs'!$F:$F,'VISSIM Travel Time Outputs'!$A:$A,AH$18,'VISSIM Travel Time Outputs'!$C:$C,$W23),""),
IF(AND($T23="Volume",$U23="Data Collection Point"),SUMIFS('VISSIM DCP Outputs'!$D:$D,'VISSIM DCP Outputs'!$A:$A,AH$18,'VISSIM DCP Outputs'!$C:$C,$W23),
IF(AND($T23="Speed",$U23="Data Collection Point"),AVERAGEIFS('VISSIM DCP Outputs'!$H:$H,'VISSIM DCP Outputs'!$A:$A,AH$18,'VISSIM DCP Outputs'!$C:$C,$W23),""))))</f>
        <v/>
      </c>
    </row>
    <row r="24" spans="1:35" ht="18.75" customHeight="1" x14ac:dyDescent="0.25">
      <c r="B24" s="47"/>
      <c r="C24" s="65" t="s">
        <v>67</v>
      </c>
      <c r="D24" s="66"/>
      <c r="E24" s="67"/>
      <c r="F24" s="66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48"/>
      <c r="S24" s="534">
        <f t="shared" si="1"/>
        <v>6</v>
      </c>
      <c r="T24" s="536" t="s">
        <v>5</v>
      </c>
      <c r="U24" s="536" t="s">
        <v>98</v>
      </c>
      <c r="V24" s="537">
        <v>9</v>
      </c>
      <c r="W24" s="534">
        <f>INDEX('Input - Travel Times'!$B$3:$AL$103,MATCH($V24,'Input - Travel Times'!$B$3:$B$103,0),MATCH(scenario&amp;" TT Seg ID",'Input - Travel Times'!$B$3:$AL$3,0))</f>
        <v>9</v>
      </c>
      <c r="X24" s="538" t="str">
        <f>INDEX('Input - Travel Times'!$B$3:$AL$103,MATCH($V24,'Input - Travel Times'!$B$3:$B$103,0),MATCH("Segment Name",'Input - Travel Times'!$B$3:$AL$3,0))</f>
        <v>From EB Lee Rd to EB Sullyfield Cir/Centerview Dr</v>
      </c>
      <c r="Y24" s="300" t="str">
        <f>IF(AND($T24="Travel Time",$U24="Travel Time Segment"),IFERROR(AVERAGEIFS('VISSIM Travel Time Outputs'!$G:$G,'VISSIM Travel Time Outputs'!$A:$A,Y$18,'VISSIM Travel Time Outputs'!$C:$C,$W24),""),
IF(AND($T24="Volume",$U24="Travel Time Segment"),IFERROR(AVERAGEIFS('VISSIM Travel Time Outputs'!$F:$F,'VISSIM Travel Time Outputs'!$A:$A,Y$18,'VISSIM Travel Time Outputs'!$C:$C,$W24),""),
IF(AND($T24="Volume",$U24="Data Collection Point"),SUMIFS('VISSIM DCP Outputs'!$D:$D,'VISSIM DCP Outputs'!$A:$A,Y$18,'VISSIM DCP Outputs'!$C:$C,$W24),
IF(AND($T24="Speed",$U24="Data Collection Point"),AVERAGEIFS('VISSIM DCP Outputs'!$H:$H,'VISSIM DCP Outputs'!$A:$A,Y$18,'VISSIM DCP Outputs'!$C:$C,$W24),""))))</f>
        <v/>
      </c>
      <c r="Z24" s="300" t="str">
        <f>IF(AND($T24="Travel Time",$U24="Travel Time Segment"),IFERROR(AVERAGEIFS('VISSIM Travel Time Outputs'!$G:$G,'VISSIM Travel Time Outputs'!$A:$A,Z$18,'VISSIM Travel Time Outputs'!$C:$C,$W24),""),
IF(AND($T24="Volume",$U24="Travel Time Segment"),IFERROR(AVERAGEIFS('VISSIM Travel Time Outputs'!$F:$F,'VISSIM Travel Time Outputs'!$A:$A,Z$18,'VISSIM Travel Time Outputs'!$C:$C,$W24),""),
IF(AND($T24="Volume",$U24="Data Collection Point"),SUMIFS('VISSIM DCP Outputs'!$D:$D,'VISSIM DCP Outputs'!$A:$A,Z$18,'VISSIM DCP Outputs'!$C:$C,$W24),
IF(AND($T24="Speed",$U24="Data Collection Point"),AVERAGEIFS('VISSIM DCP Outputs'!$H:$H,'VISSIM DCP Outputs'!$A:$A,Z$18,'VISSIM DCP Outputs'!$C:$C,$W24),""))))</f>
        <v/>
      </c>
      <c r="AA24" s="300" t="str">
        <f>IF(AND($T24="Travel Time",$U24="Travel Time Segment"),IFERROR(AVERAGEIFS('VISSIM Travel Time Outputs'!$G:$G,'VISSIM Travel Time Outputs'!$A:$A,AA$18,'VISSIM Travel Time Outputs'!$C:$C,$W24),""),
IF(AND($T24="Volume",$U24="Travel Time Segment"),IFERROR(AVERAGEIFS('VISSIM Travel Time Outputs'!$F:$F,'VISSIM Travel Time Outputs'!$A:$A,AA$18,'VISSIM Travel Time Outputs'!$C:$C,$W24),""),
IF(AND($T24="Volume",$U24="Data Collection Point"),SUMIFS('VISSIM DCP Outputs'!$D:$D,'VISSIM DCP Outputs'!$A:$A,AA$18,'VISSIM DCP Outputs'!$C:$C,$W24),
IF(AND($T24="Speed",$U24="Data Collection Point"),AVERAGEIFS('VISSIM DCP Outputs'!$H:$H,'VISSIM DCP Outputs'!$A:$A,AA$18,'VISSIM DCP Outputs'!$C:$C,$W24),""))))</f>
        <v/>
      </c>
      <c r="AB24" s="300" t="str">
        <f>IF(AND($T24="Travel Time",$U24="Travel Time Segment"),IFERROR(AVERAGEIFS('VISSIM Travel Time Outputs'!$G:$G,'VISSIM Travel Time Outputs'!$A:$A,AB$18,'VISSIM Travel Time Outputs'!$C:$C,$W24),""),
IF(AND($T24="Volume",$U24="Travel Time Segment"),IFERROR(AVERAGEIFS('VISSIM Travel Time Outputs'!$F:$F,'VISSIM Travel Time Outputs'!$A:$A,AB$18,'VISSIM Travel Time Outputs'!$C:$C,$W24),""),
IF(AND($T24="Volume",$U24="Data Collection Point"),SUMIFS('VISSIM DCP Outputs'!$D:$D,'VISSIM DCP Outputs'!$A:$A,AB$18,'VISSIM DCP Outputs'!$C:$C,$W24),
IF(AND($T24="Speed",$U24="Data Collection Point"),AVERAGEIFS('VISSIM DCP Outputs'!$H:$H,'VISSIM DCP Outputs'!$A:$A,AB$18,'VISSIM DCP Outputs'!$C:$C,$W24),""))))</f>
        <v/>
      </c>
      <c r="AC24" s="300" t="str">
        <f>IF(AND($T24="Travel Time",$U24="Travel Time Segment"),IFERROR(AVERAGEIFS('VISSIM Travel Time Outputs'!$G:$G,'VISSIM Travel Time Outputs'!$A:$A,AC$18,'VISSIM Travel Time Outputs'!$C:$C,$W24),""),
IF(AND($T24="Volume",$U24="Travel Time Segment"),IFERROR(AVERAGEIFS('VISSIM Travel Time Outputs'!$F:$F,'VISSIM Travel Time Outputs'!$A:$A,AC$18,'VISSIM Travel Time Outputs'!$C:$C,$W24),""),
IF(AND($T24="Volume",$U24="Data Collection Point"),SUMIFS('VISSIM DCP Outputs'!$D:$D,'VISSIM DCP Outputs'!$A:$A,AC$18,'VISSIM DCP Outputs'!$C:$C,$W24),
IF(AND($T24="Speed",$U24="Data Collection Point"),AVERAGEIFS('VISSIM DCP Outputs'!$H:$H,'VISSIM DCP Outputs'!$A:$A,AC$18,'VISSIM DCP Outputs'!$C:$C,$W24),""))))</f>
        <v/>
      </c>
      <c r="AD24" s="300" t="str">
        <f>IF(AND($T24="Travel Time",$U24="Travel Time Segment"),IFERROR(AVERAGEIFS('VISSIM Travel Time Outputs'!$G:$G,'VISSIM Travel Time Outputs'!$A:$A,AD$18,'VISSIM Travel Time Outputs'!$C:$C,$W24),""),
IF(AND($T24="Volume",$U24="Travel Time Segment"),IFERROR(AVERAGEIFS('VISSIM Travel Time Outputs'!$F:$F,'VISSIM Travel Time Outputs'!$A:$A,AD$18,'VISSIM Travel Time Outputs'!$C:$C,$W24),""),
IF(AND($T24="Volume",$U24="Data Collection Point"),SUMIFS('VISSIM DCP Outputs'!$D:$D,'VISSIM DCP Outputs'!$A:$A,AD$18,'VISSIM DCP Outputs'!$C:$C,$W24),
IF(AND($T24="Speed",$U24="Data Collection Point"),AVERAGEIFS('VISSIM DCP Outputs'!$H:$H,'VISSIM DCP Outputs'!$A:$A,AD$18,'VISSIM DCP Outputs'!$C:$C,$W24),""))))</f>
        <v/>
      </c>
      <c r="AE24" s="300" t="str">
        <f>IF(AND($T24="Travel Time",$U24="Travel Time Segment"),IFERROR(AVERAGEIFS('VISSIM Travel Time Outputs'!$G:$G,'VISSIM Travel Time Outputs'!$A:$A,AE$18,'VISSIM Travel Time Outputs'!$C:$C,$W24),""),
IF(AND($T24="Volume",$U24="Travel Time Segment"),IFERROR(AVERAGEIFS('VISSIM Travel Time Outputs'!$F:$F,'VISSIM Travel Time Outputs'!$A:$A,AE$18,'VISSIM Travel Time Outputs'!$C:$C,$W24),""),
IF(AND($T24="Volume",$U24="Data Collection Point"),SUMIFS('VISSIM DCP Outputs'!$D:$D,'VISSIM DCP Outputs'!$A:$A,AE$18,'VISSIM DCP Outputs'!$C:$C,$W24),
IF(AND($T24="Speed",$U24="Data Collection Point"),AVERAGEIFS('VISSIM DCP Outputs'!$H:$H,'VISSIM DCP Outputs'!$A:$A,AE$18,'VISSIM DCP Outputs'!$C:$C,$W24),""))))</f>
        <v/>
      </c>
      <c r="AF24" s="300" t="str">
        <f>IF(AND($T24="Travel Time",$U24="Travel Time Segment"),IFERROR(AVERAGEIFS('VISSIM Travel Time Outputs'!$G:$G,'VISSIM Travel Time Outputs'!$A:$A,AF$18,'VISSIM Travel Time Outputs'!$C:$C,$W24),""),
IF(AND($T24="Volume",$U24="Travel Time Segment"),IFERROR(AVERAGEIFS('VISSIM Travel Time Outputs'!$F:$F,'VISSIM Travel Time Outputs'!$A:$A,AF$18,'VISSIM Travel Time Outputs'!$C:$C,$W24),""),
IF(AND($T24="Volume",$U24="Data Collection Point"),SUMIFS('VISSIM DCP Outputs'!$D:$D,'VISSIM DCP Outputs'!$A:$A,AF$18,'VISSIM DCP Outputs'!$C:$C,$W24),
IF(AND($T24="Speed",$U24="Data Collection Point"),AVERAGEIFS('VISSIM DCP Outputs'!$H:$H,'VISSIM DCP Outputs'!$A:$A,AF$18,'VISSIM DCP Outputs'!$C:$C,$W24),""))))</f>
        <v/>
      </c>
      <c r="AG24" s="300" t="str">
        <f>IF(AND($T24="Travel Time",$U24="Travel Time Segment"),IFERROR(AVERAGEIFS('VISSIM Travel Time Outputs'!$G:$G,'VISSIM Travel Time Outputs'!$A:$A,AG$18,'VISSIM Travel Time Outputs'!$C:$C,$W24),""),
IF(AND($T24="Volume",$U24="Travel Time Segment"),IFERROR(AVERAGEIFS('VISSIM Travel Time Outputs'!$F:$F,'VISSIM Travel Time Outputs'!$A:$A,AG$18,'VISSIM Travel Time Outputs'!$C:$C,$W24),""),
IF(AND($T24="Volume",$U24="Data Collection Point"),SUMIFS('VISSIM DCP Outputs'!$D:$D,'VISSIM DCP Outputs'!$A:$A,AG$18,'VISSIM DCP Outputs'!$C:$C,$W24),
IF(AND($T24="Speed",$U24="Data Collection Point"),AVERAGEIFS('VISSIM DCP Outputs'!$H:$H,'VISSIM DCP Outputs'!$A:$A,AG$18,'VISSIM DCP Outputs'!$C:$C,$W24),""))))</f>
        <v/>
      </c>
      <c r="AH24" s="300" t="str">
        <f>IF(AND($T24="Travel Time",$U24="Travel Time Segment"),IFERROR(AVERAGEIFS('VISSIM Travel Time Outputs'!$G:$G,'VISSIM Travel Time Outputs'!$A:$A,AH$18,'VISSIM Travel Time Outputs'!$C:$C,$W24),""),
IF(AND($T24="Volume",$U24="Travel Time Segment"),IFERROR(AVERAGEIFS('VISSIM Travel Time Outputs'!$F:$F,'VISSIM Travel Time Outputs'!$A:$A,AH$18,'VISSIM Travel Time Outputs'!$C:$C,$W24),""),
IF(AND($T24="Volume",$U24="Data Collection Point"),SUMIFS('VISSIM DCP Outputs'!$D:$D,'VISSIM DCP Outputs'!$A:$A,AH$18,'VISSIM DCP Outputs'!$C:$C,$W24),
IF(AND($T24="Speed",$U24="Data Collection Point"),AVERAGEIFS('VISSIM DCP Outputs'!$H:$H,'VISSIM DCP Outputs'!$A:$A,AH$18,'VISSIM DCP Outputs'!$C:$C,$W24),""))))</f>
        <v/>
      </c>
    </row>
    <row r="25" spans="1:35" ht="18.75" customHeight="1" x14ac:dyDescent="0.25">
      <c r="B25" s="47"/>
      <c r="C25" s="50"/>
      <c r="D25" s="50"/>
      <c r="E25" s="69"/>
      <c r="F25" s="50"/>
      <c r="G25" s="43"/>
      <c r="H25" s="43"/>
      <c r="I25" s="43"/>
      <c r="J25" s="43"/>
      <c r="K25" s="43"/>
      <c r="L25" s="70"/>
      <c r="M25" s="64"/>
      <c r="N25" s="64"/>
      <c r="O25" s="64"/>
      <c r="P25" s="64"/>
      <c r="Q25" s="48"/>
      <c r="S25" s="534">
        <f t="shared" si="1"/>
        <v>7</v>
      </c>
      <c r="T25" s="536" t="s">
        <v>361</v>
      </c>
      <c r="U25" s="536" t="s">
        <v>98</v>
      </c>
      <c r="V25" s="537">
        <v>10</v>
      </c>
      <c r="W25" s="534">
        <f>INDEX('Input - Travel Times'!$B$3:$AL$103,MATCH($V25,'Input - Travel Times'!$B$3:$B$103,0),MATCH(scenario&amp;" TT Seg ID",'Input - Travel Times'!$B$3:$AL$3,0))</f>
        <v>10</v>
      </c>
      <c r="X25" s="538" t="str">
        <f>INDEX('Input - Travel Times'!$B$3:$AL$103,MATCH($V25,'Input - Travel Times'!$B$3:$B$103,0),MATCH("Segment Name",'Input - Travel Times'!$B$3:$AL$3,0))</f>
        <v>From WB Sullyfield Cir/Centerview Dr to WB Rt 28 SB Off-Ramp</v>
      </c>
      <c r="Y25" s="300" t="str">
        <f>IF(AND($T25="Travel Time",$U25="Travel Time Segment"),IFERROR(AVERAGEIFS('VISSIM Travel Time Outputs'!$G:$G,'VISSIM Travel Time Outputs'!$A:$A,Y$18,'VISSIM Travel Time Outputs'!$C:$C,$W25),""),
IF(AND($T25="Volume",$U25="Travel Time Segment"),IFERROR(AVERAGEIFS('VISSIM Travel Time Outputs'!$F:$F,'VISSIM Travel Time Outputs'!$A:$A,Y$18,'VISSIM Travel Time Outputs'!$C:$C,$W25),""),
IF(AND($T25="Volume",$U25="Data Collection Point"),SUMIFS('VISSIM DCP Outputs'!$D:$D,'VISSIM DCP Outputs'!$A:$A,Y$18,'VISSIM DCP Outputs'!$C:$C,$W25),
IF(AND($T25="Speed",$U25="Data Collection Point"),AVERAGEIFS('VISSIM DCP Outputs'!$H:$H,'VISSIM DCP Outputs'!$A:$A,Y$18,'VISSIM DCP Outputs'!$C:$C,$W25),""))))</f>
        <v/>
      </c>
      <c r="Z25" s="300" t="str">
        <f>IF(AND($T25="Travel Time",$U25="Travel Time Segment"),IFERROR(AVERAGEIFS('VISSIM Travel Time Outputs'!$G:$G,'VISSIM Travel Time Outputs'!$A:$A,Z$18,'VISSIM Travel Time Outputs'!$C:$C,$W25),""),
IF(AND($T25="Volume",$U25="Travel Time Segment"),IFERROR(AVERAGEIFS('VISSIM Travel Time Outputs'!$F:$F,'VISSIM Travel Time Outputs'!$A:$A,Z$18,'VISSIM Travel Time Outputs'!$C:$C,$W25),""),
IF(AND($T25="Volume",$U25="Data Collection Point"),SUMIFS('VISSIM DCP Outputs'!$D:$D,'VISSIM DCP Outputs'!$A:$A,Z$18,'VISSIM DCP Outputs'!$C:$C,$W25),
IF(AND($T25="Speed",$U25="Data Collection Point"),AVERAGEIFS('VISSIM DCP Outputs'!$H:$H,'VISSIM DCP Outputs'!$A:$A,Z$18,'VISSIM DCP Outputs'!$C:$C,$W25),""))))</f>
        <v/>
      </c>
      <c r="AA25" s="300" t="str">
        <f>IF(AND($T25="Travel Time",$U25="Travel Time Segment"),IFERROR(AVERAGEIFS('VISSIM Travel Time Outputs'!$G:$G,'VISSIM Travel Time Outputs'!$A:$A,AA$18,'VISSIM Travel Time Outputs'!$C:$C,$W25),""),
IF(AND($T25="Volume",$U25="Travel Time Segment"),IFERROR(AVERAGEIFS('VISSIM Travel Time Outputs'!$F:$F,'VISSIM Travel Time Outputs'!$A:$A,AA$18,'VISSIM Travel Time Outputs'!$C:$C,$W25),""),
IF(AND($T25="Volume",$U25="Data Collection Point"),SUMIFS('VISSIM DCP Outputs'!$D:$D,'VISSIM DCP Outputs'!$A:$A,AA$18,'VISSIM DCP Outputs'!$C:$C,$W25),
IF(AND($T25="Speed",$U25="Data Collection Point"),AVERAGEIFS('VISSIM DCP Outputs'!$H:$H,'VISSIM DCP Outputs'!$A:$A,AA$18,'VISSIM DCP Outputs'!$C:$C,$W25),""))))</f>
        <v/>
      </c>
      <c r="AB25" s="300" t="str">
        <f>IF(AND($T25="Travel Time",$U25="Travel Time Segment"),IFERROR(AVERAGEIFS('VISSIM Travel Time Outputs'!$G:$G,'VISSIM Travel Time Outputs'!$A:$A,AB$18,'VISSIM Travel Time Outputs'!$C:$C,$W25),""),
IF(AND($T25="Volume",$U25="Travel Time Segment"),IFERROR(AVERAGEIFS('VISSIM Travel Time Outputs'!$F:$F,'VISSIM Travel Time Outputs'!$A:$A,AB$18,'VISSIM Travel Time Outputs'!$C:$C,$W25),""),
IF(AND($T25="Volume",$U25="Data Collection Point"),SUMIFS('VISSIM DCP Outputs'!$D:$D,'VISSIM DCP Outputs'!$A:$A,AB$18,'VISSIM DCP Outputs'!$C:$C,$W25),
IF(AND($T25="Speed",$U25="Data Collection Point"),AVERAGEIFS('VISSIM DCP Outputs'!$H:$H,'VISSIM DCP Outputs'!$A:$A,AB$18,'VISSIM DCP Outputs'!$C:$C,$W25),""))))</f>
        <v/>
      </c>
      <c r="AC25" s="300" t="str">
        <f>IF(AND($T25="Travel Time",$U25="Travel Time Segment"),IFERROR(AVERAGEIFS('VISSIM Travel Time Outputs'!$G:$G,'VISSIM Travel Time Outputs'!$A:$A,AC$18,'VISSIM Travel Time Outputs'!$C:$C,$W25),""),
IF(AND($T25="Volume",$U25="Travel Time Segment"),IFERROR(AVERAGEIFS('VISSIM Travel Time Outputs'!$F:$F,'VISSIM Travel Time Outputs'!$A:$A,AC$18,'VISSIM Travel Time Outputs'!$C:$C,$W25),""),
IF(AND($T25="Volume",$U25="Data Collection Point"),SUMIFS('VISSIM DCP Outputs'!$D:$D,'VISSIM DCP Outputs'!$A:$A,AC$18,'VISSIM DCP Outputs'!$C:$C,$W25),
IF(AND($T25="Speed",$U25="Data Collection Point"),AVERAGEIFS('VISSIM DCP Outputs'!$H:$H,'VISSIM DCP Outputs'!$A:$A,AC$18,'VISSIM DCP Outputs'!$C:$C,$W25),""))))</f>
        <v/>
      </c>
      <c r="AD25" s="300" t="str">
        <f>IF(AND($T25="Travel Time",$U25="Travel Time Segment"),IFERROR(AVERAGEIFS('VISSIM Travel Time Outputs'!$G:$G,'VISSIM Travel Time Outputs'!$A:$A,AD$18,'VISSIM Travel Time Outputs'!$C:$C,$W25),""),
IF(AND($T25="Volume",$U25="Travel Time Segment"),IFERROR(AVERAGEIFS('VISSIM Travel Time Outputs'!$F:$F,'VISSIM Travel Time Outputs'!$A:$A,AD$18,'VISSIM Travel Time Outputs'!$C:$C,$W25),""),
IF(AND($T25="Volume",$U25="Data Collection Point"),SUMIFS('VISSIM DCP Outputs'!$D:$D,'VISSIM DCP Outputs'!$A:$A,AD$18,'VISSIM DCP Outputs'!$C:$C,$W25),
IF(AND($T25="Speed",$U25="Data Collection Point"),AVERAGEIFS('VISSIM DCP Outputs'!$H:$H,'VISSIM DCP Outputs'!$A:$A,AD$18,'VISSIM DCP Outputs'!$C:$C,$W25),""))))</f>
        <v/>
      </c>
      <c r="AE25" s="300" t="str">
        <f>IF(AND($T25="Travel Time",$U25="Travel Time Segment"),IFERROR(AVERAGEIFS('VISSIM Travel Time Outputs'!$G:$G,'VISSIM Travel Time Outputs'!$A:$A,AE$18,'VISSIM Travel Time Outputs'!$C:$C,$W25),""),
IF(AND($T25="Volume",$U25="Travel Time Segment"),IFERROR(AVERAGEIFS('VISSIM Travel Time Outputs'!$F:$F,'VISSIM Travel Time Outputs'!$A:$A,AE$18,'VISSIM Travel Time Outputs'!$C:$C,$W25),""),
IF(AND($T25="Volume",$U25="Data Collection Point"),SUMIFS('VISSIM DCP Outputs'!$D:$D,'VISSIM DCP Outputs'!$A:$A,AE$18,'VISSIM DCP Outputs'!$C:$C,$W25),
IF(AND($T25="Speed",$U25="Data Collection Point"),AVERAGEIFS('VISSIM DCP Outputs'!$H:$H,'VISSIM DCP Outputs'!$A:$A,AE$18,'VISSIM DCP Outputs'!$C:$C,$W25),""))))</f>
        <v/>
      </c>
      <c r="AF25" s="300" t="str">
        <f>IF(AND($T25="Travel Time",$U25="Travel Time Segment"),IFERROR(AVERAGEIFS('VISSIM Travel Time Outputs'!$G:$G,'VISSIM Travel Time Outputs'!$A:$A,AF$18,'VISSIM Travel Time Outputs'!$C:$C,$W25),""),
IF(AND($T25="Volume",$U25="Travel Time Segment"),IFERROR(AVERAGEIFS('VISSIM Travel Time Outputs'!$F:$F,'VISSIM Travel Time Outputs'!$A:$A,AF$18,'VISSIM Travel Time Outputs'!$C:$C,$W25),""),
IF(AND($T25="Volume",$U25="Data Collection Point"),SUMIFS('VISSIM DCP Outputs'!$D:$D,'VISSIM DCP Outputs'!$A:$A,AF$18,'VISSIM DCP Outputs'!$C:$C,$W25),
IF(AND($T25="Speed",$U25="Data Collection Point"),AVERAGEIFS('VISSIM DCP Outputs'!$H:$H,'VISSIM DCP Outputs'!$A:$A,AF$18,'VISSIM DCP Outputs'!$C:$C,$W25),""))))</f>
        <v/>
      </c>
      <c r="AG25" s="300" t="str">
        <f>IF(AND($T25="Travel Time",$U25="Travel Time Segment"),IFERROR(AVERAGEIFS('VISSIM Travel Time Outputs'!$G:$G,'VISSIM Travel Time Outputs'!$A:$A,AG$18,'VISSIM Travel Time Outputs'!$C:$C,$W25),""),
IF(AND($T25="Volume",$U25="Travel Time Segment"),IFERROR(AVERAGEIFS('VISSIM Travel Time Outputs'!$F:$F,'VISSIM Travel Time Outputs'!$A:$A,AG$18,'VISSIM Travel Time Outputs'!$C:$C,$W25),""),
IF(AND($T25="Volume",$U25="Data Collection Point"),SUMIFS('VISSIM DCP Outputs'!$D:$D,'VISSIM DCP Outputs'!$A:$A,AG$18,'VISSIM DCP Outputs'!$C:$C,$W25),
IF(AND($T25="Speed",$U25="Data Collection Point"),AVERAGEIFS('VISSIM DCP Outputs'!$H:$H,'VISSIM DCP Outputs'!$A:$A,AG$18,'VISSIM DCP Outputs'!$C:$C,$W25),""))))</f>
        <v/>
      </c>
      <c r="AH25" s="300" t="str">
        <f>IF(AND($T25="Travel Time",$U25="Travel Time Segment"),IFERROR(AVERAGEIFS('VISSIM Travel Time Outputs'!$G:$G,'VISSIM Travel Time Outputs'!$A:$A,AH$18,'VISSIM Travel Time Outputs'!$C:$C,$W25),""),
IF(AND($T25="Volume",$U25="Travel Time Segment"),IFERROR(AVERAGEIFS('VISSIM Travel Time Outputs'!$F:$F,'VISSIM Travel Time Outputs'!$A:$A,AH$18,'VISSIM Travel Time Outputs'!$C:$C,$W25),""),
IF(AND($T25="Volume",$U25="Data Collection Point"),SUMIFS('VISSIM DCP Outputs'!$D:$D,'VISSIM DCP Outputs'!$A:$A,AH$18,'VISSIM DCP Outputs'!$C:$C,$W25),
IF(AND($T25="Speed",$U25="Data Collection Point"),AVERAGEIFS('VISSIM DCP Outputs'!$H:$H,'VISSIM DCP Outputs'!$A:$A,AH$18,'VISSIM DCP Outputs'!$C:$C,$W25),""))))</f>
        <v/>
      </c>
    </row>
    <row r="26" spans="1:35" ht="18.75" customHeight="1" x14ac:dyDescent="0.25">
      <c r="B26" s="47"/>
      <c r="C26" s="71" t="s">
        <v>68</v>
      </c>
      <c r="D26" s="64" t="s">
        <v>69</v>
      </c>
      <c r="E26" s="275" t="str">
        <f>IFERROR(AVERAGE(E19:E22), "")</f>
        <v/>
      </c>
      <c r="F26" s="275" t="str">
        <f t="shared" ref="F26:P26" si="2">IFERROR(AVERAGE(F19:F22), "")</f>
        <v/>
      </c>
      <c r="G26" s="275" t="str">
        <f t="shared" si="2"/>
        <v/>
      </c>
      <c r="H26" s="275" t="str">
        <f t="shared" si="2"/>
        <v/>
      </c>
      <c r="I26" s="275" t="str">
        <f t="shared" si="2"/>
        <v/>
      </c>
      <c r="J26" s="275" t="str">
        <f t="shared" si="2"/>
        <v/>
      </c>
      <c r="K26" s="275" t="str">
        <f t="shared" si="2"/>
        <v/>
      </c>
      <c r="L26" s="275" t="str">
        <f t="shared" si="2"/>
        <v/>
      </c>
      <c r="M26" s="275" t="str">
        <f t="shared" si="2"/>
        <v/>
      </c>
      <c r="N26" s="275" t="str">
        <f>IFERROR(AVERAGE(N19:N22), "")</f>
        <v/>
      </c>
      <c r="O26" s="275" t="str">
        <f t="shared" si="2"/>
        <v/>
      </c>
      <c r="P26" s="275" t="str">
        <f t="shared" si="2"/>
        <v/>
      </c>
      <c r="Q26" s="48"/>
      <c r="S26" s="534">
        <f t="shared" si="1"/>
        <v>8</v>
      </c>
      <c r="T26" s="536" t="s">
        <v>5</v>
      </c>
      <c r="U26" s="536" t="s">
        <v>98</v>
      </c>
      <c r="V26" s="537">
        <v>10</v>
      </c>
      <c r="W26" s="534">
        <f>INDEX('Input - Travel Times'!$B$3:$AL$103,MATCH($V26,'Input - Travel Times'!$B$3:$B$103,0),MATCH(scenario&amp;" TT Seg ID",'Input - Travel Times'!$B$3:$AL$3,0))</f>
        <v>10</v>
      </c>
      <c r="X26" s="538" t="str">
        <f>INDEX('Input - Travel Times'!$B$3:$AL$103,MATCH($V26,'Input - Travel Times'!$B$3:$B$103,0),MATCH("Segment Name",'Input - Travel Times'!$B$3:$AL$3,0))</f>
        <v>From WB Sullyfield Cir/Centerview Dr to WB Rt 28 SB Off-Ramp</v>
      </c>
      <c r="Y26" s="300" t="str">
        <f>IF(AND($T26="Travel Time",$U26="Travel Time Segment"),IFERROR(AVERAGEIFS('VISSIM Travel Time Outputs'!$G:$G,'VISSIM Travel Time Outputs'!$A:$A,Y$18,'VISSIM Travel Time Outputs'!$C:$C,$W26),""),
IF(AND($T26="Volume",$U26="Travel Time Segment"),IFERROR(AVERAGEIFS('VISSIM Travel Time Outputs'!$F:$F,'VISSIM Travel Time Outputs'!$A:$A,Y$18,'VISSIM Travel Time Outputs'!$C:$C,$W26),""),
IF(AND($T26="Volume",$U26="Data Collection Point"),SUMIFS('VISSIM DCP Outputs'!$D:$D,'VISSIM DCP Outputs'!$A:$A,Y$18,'VISSIM DCP Outputs'!$C:$C,$W26),
IF(AND($T26="Speed",$U26="Data Collection Point"),AVERAGEIFS('VISSIM DCP Outputs'!$H:$H,'VISSIM DCP Outputs'!$A:$A,Y$18,'VISSIM DCP Outputs'!$C:$C,$W26),""))))</f>
        <v/>
      </c>
      <c r="Z26" s="300" t="str">
        <f>IF(AND($T26="Travel Time",$U26="Travel Time Segment"),IFERROR(AVERAGEIFS('VISSIM Travel Time Outputs'!$G:$G,'VISSIM Travel Time Outputs'!$A:$A,Z$18,'VISSIM Travel Time Outputs'!$C:$C,$W26),""),
IF(AND($T26="Volume",$U26="Travel Time Segment"),IFERROR(AVERAGEIFS('VISSIM Travel Time Outputs'!$F:$F,'VISSIM Travel Time Outputs'!$A:$A,Z$18,'VISSIM Travel Time Outputs'!$C:$C,$W26),""),
IF(AND($T26="Volume",$U26="Data Collection Point"),SUMIFS('VISSIM DCP Outputs'!$D:$D,'VISSIM DCP Outputs'!$A:$A,Z$18,'VISSIM DCP Outputs'!$C:$C,$W26),
IF(AND($T26="Speed",$U26="Data Collection Point"),AVERAGEIFS('VISSIM DCP Outputs'!$H:$H,'VISSIM DCP Outputs'!$A:$A,Z$18,'VISSIM DCP Outputs'!$C:$C,$W26),""))))</f>
        <v/>
      </c>
      <c r="AA26" s="300" t="str">
        <f>IF(AND($T26="Travel Time",$U26="Travel Time Segment"),IFERROR(AVERAGEIFS('VISSIM Travel Time Outputs'!$G:$G,'VISSIM Travel Time Outputs'!$A:$A,AA$18,'VISSIM Travel Time Outputs'!$C:$C,$W26),""),
IF(AND($T26="Volume",$U26="Travel Time Segment"),IFERROR(AVERAGEIFS('VISSIM Travel Time Outputs'!$F:$F,'VISSIM Travel Time Outputs'!$A:$A,AA$18,'VISSIM Travel Time Outputs'!$C:$C,$W26),""),
IF(AND($T26="Volume",$U26="Data Collection Point"),SUMIFS('VISSIM DCP Outputs'!$D:$D,'VISSIM DCP Outputs'!$A:$A,AA$18,'VISSIM DCP Outputs'!$C:$C,$W26),
IF(AND($T26="Speed",$U26="Data Collection Point"),AVERAGEIFS('VISSIM DCP Outputs'!$H:$H,'VISSIM DCP Outputs'!$A:$A,AA$18,'VISSIM DCP Outputs'!$C:$C,$W26),""))))</f>
        <v/>
      </c>
      <c r="AB26" s="300" t="str">
        <f>IF(AND($T26="Travel Time",$U26="Travel Time Segment"),IFERROR(AVERAGEIFS('VISSIM Travel Time Outputs'!$G:$G,'VISSIM Travel Time Outputs'!$A:$A,AB$18,'VISSIM Travel Time Outputs'!$C:$C,$W26),""),
IF(AND($T26="Volume",$U26="Travel Time Segment"),IFERROR(AVERAGEIFS('VISSIM Travel Time Outputs'!$F:$F,'VISSIM Travel Time Outputs'!$A:$A,AB$18,'VISSIM Travel Time Outputs'!$C:$C,$W26),""),
IF(AND($T26="Volume",$U26="Data Collection Point"),SUMIFS('VISSIM DCP Outputs'!$D:$D,'VISSIM DCP Outputs'!$A:$A,AB$18,'VISSIM DCP Outputs'!$C:$C,$W26),
IF(AND($T26="Speed",$U26="Data Collection Point"),AVERAGEIFS('VISSIM DCP Outputs'!$H:$H,'VISSIM DCP Outputs'!$A:$A,AB$18,'VISSIM DCP Outputs'!$C:$C,$W26),""))))</f>
        <v/>
      </c>
      <c r="AC26" s="300" t="str">
        <f>IF(AND($T26="Travel Time",$U26="Travel Time Segment"),IFERROR(AVERAGEIFS('VISSIM Travel Time Outputs'!$G:$G,'VISSIM Travel Time Outputs'!$A:$A,AC$18,'VISSIM Travel Time Outputs'!$C:$C,$W26),""),
IF(AND($T26="Volume",$U26="Travel Time Segment"),IFERROR(AVERAGEIFS('VISSIM Travel Time Outputs'!$F:$F,'VISSIM Travel Time Outputs'!$A:$A,AC$18,'VISSIM Travel Time Outputs'!$C:$C,$W26),""),
IF(AND($T26="Volume",$U26="Data Collection Point"),SUMIFS('VISSIM DCP Outputs'!$D:$D,'VISSIM DCP Outputs'!$A:$A,AC$18,'VISSIM DCP Outputs'!$C:$C,$W26),
IF(AND($T26="Speed",$U26="Data Collection Point"),AVERAGEIFS('VISSIM DCP Outputs'!$H:$H,'VISSIM DCP Outputs'!$A:$A,AC$18,'VISSIM DCP Outputs'!$C:$C,$W26),""))))</f>
        <v/>
      </c>
      <c r="AD26" s="300" t="str">
        <f>IF(AND($T26="Travel Time",$U26="Travel Time Segment"),IFERROR(AVERAGEIFS('VISSIM Travel Time Outputs'!$G:$G,'VISSIM Travel Time Outputs'!$A:$A,AD$18,'VISSIM Travel Time Outputs'!$C:$C,$W26),""),
IF(AND($T26="Volume",$U26="Travel Time Segment"),IFERROR(AVERAGEIFS('VISSIM Travel Time Outputs'!$F:$F,'VISSIM Travel Time Outputs'!$A:$A,AD$18,'VISSIM Travel Time Outputs'!$C:$C,$W26),""),
IF(AND($T26="Volume",$U26="Data Collection Point"),SUMIFS('VISSIM DCP Outputs'!$D:$D,'VISSIM DCP Outputs'!$A:$A,AD$18,'VISSIM DCP Outputs'!$C:$C,$W26),
IF(AND($T26="Speed",$U26="Data Collection Point"),AVERAGEIFS('VISSIM DCP Outputs'!$H:$H,'VISSIM DCP Outputs'!$A:$A,AD$18,'VISSIM DCP Outputs'!$C:$C,$W26),""))))</f>
        <v/>
      </c>
      <c r="AE26" s="300" t="str">
        <f>IF(AND($T26="Travel Time",$U26="Travel Time Segment"),IFERROR(AVERAGEIFS('VISSIM Travel Time Outputs'!$G:$G,'VISSIM Travel Time Outputs'!$A:$A,AE$18,'VISSIM Travel Time Outputs'!$C:$C,$W26),""),
IF(AND($T26="Volume",$U26="Travel Time Segment"),IFERROR(AVERAGEIFS('VISSIM Travel Time Outputs'!$F:$F,'VISSIM Travel Time Outputs'!$A:$A,AE$18,'VISSIM Travel Time Outputs'!$C:$C,$W26),""),
IF(AND($T26="Volume",$U26="Data Collection Point"),SUMIFS('VISSIM DCP Outputs'!$D:$D,'VISSIM DCP Outputs'!$A:$A,AE$18,'VISSIM DCP Outputs'!$C:$C,$W26),
IF(AND($T26="Speed",$U26="Data Collection Point"),AVERAGEIFS('VISSIM DCP Outputs'!$H:$H,'VISSIM DCP Outputs'!$A:$A,AE$18,'VISSIM DCP Outputs'!$C:$C,$W26),""))))</f>
        <v/>
      </c>
      <c r="AF26" s="300" t="str">
        <f>IF(AND($T26="Travel Time",$U26="Travel Time Segment"),IFERROR(AVERAGEIFS('VISSIM Travel Time Outputs'!$G:$G,'VISSIM Travel Time Outputs'!$A:$A,AF$18,'VISSIM Travel Time Outputs'!$C:$C,$W26),""),
IF(AND($T26="Volume",$U26="Travel Time Segment"),IFERROR(AVERAGEIFS('VISSIM Travel Time Outputs'!$F:$F,'VISSIM Travel Time Outputs'!$A:$A,AF$18,'VISSIM Travel Time Outputs'!$C:$C,$W26),""),
IF(AND($T26="Volume",$U26="Data Collection Point"),SUMIFS('VISSIM DCP Outputs'!$D:$D,'VISSIM DCP Outputs'!$A:$A,AF$18,'VISSIM DCP Outputs'!$C:$C,$W26),
IF(AND($T26="Speed",$U26="Data Collection Point"),AVERAGEIFS('VISSIM DCP Outputs'!$H:$H,'VISSIM DCP Outputs'!$A:$A,AF$18,'VISSIM DCP Outputs'!$C:$C,$W26),""))))</f>
        <v/>
      </c>
      <c r="AG26" s="300" t="str">
        <f>IF(AND($T26="Travel Time",$U26="Travel Time Segment"),IFERROR(AVERAGEIFS('VISSIM Travel Time Outputs'!$G:$G,'VISSIM Travel Time Outputs'!$A:$A,AG$18,'VISSIM Travel Time Outputs'!$C:$C,$W26),""),
IF(AND($T26="Volume",$U26="Travel Time Segment"),IFERROR(AVERAGEIFS('VISSIM Travel Time Outputs'!$F:$F,'VISSIM Travel Time Outputs'!$A:$A,AG$18,'VISSIM Travel Time Outputs'!$C:$C,$W26),""),
IF(AND($T26="Volume",$U26="Data Collection Point"),SUMIFS('VISSIM DCP Outputs'!$D:$D,'VISSIM DCP Outputs'!$A:$A,AG$18,'VISSIM DCP Outputs'!$C:$C,$W26),
IF(AND($T26="Speed",$U26="Data Collection Point"),AVERAGEIFS('VISSIM DCP Outputs'!$H:$H,'VISSIM DCP Outputs'!$A:$A,AG$18,'VISSIM DCP Outputs'!$C:$C,$W26),""))))</f>
        <v/>
      </c>
      <c r="AH26" s="300" t="str">
        <f>IF(AND($T26="Travel Time",$U26="Travel Time Segment"),IFERROR(AVERAGEIFS('VISSIM Travel Time Outputs'!$G:$G,'VISSIM Travel Time Outputs'!$A:$A,AH$18,'VISSIM Travel Time Outputs'!$C:$C,$W26),""),
IF(AND($T26="Volume",$U26="Travel Time Segment"),IFERROR(AVERAGEIFS('VISSIM Travel Time Outputs'!$F:$F,'VISSIM Travel Time Outputs'!$A:$A,AH$18,'VISSIM Travel Time Outputs'!$C:$C,$W26),""),
IF(AND($T26="Volume",$U26="Data Collection Point"),SUMIFS('VISSIM DCP Outputs'!$D:$D,'VISSIM DCP Outputs'!$A:$A,AH$18,'VISSIM DCP Outputs'!$C:$C,$W26),
IF(AND($T26="Speed",$U26="Data Collection Point"),AVERAGEIFS('VISSIM DCP Outputs'!$H:$H,'VISSIM DCP Outputs'!$A:$A,AH$18,'VISSIM DCP Outputs'!$C:$C,$W26),""))))</f>
        <v/>
      </c>
    </row>
    <row r="27" spans="1:35" ht="18.75" customHeight="1" x14ac:dyDescent="0.25">
      <c r="B27" s="47"/>
      <c r="C27" s="71" t="s">
        <v>70</v>
      </c>
      <c r="D27" s="64" t="s">
        <v>69</v>
      </c>
      <c r="E27" s="275">
        <f>IF($E$15&lt;=COLUMN(E26)-5,"",
IFERROR(STDEVA(E19:E22),""))</f>
        <v>0</v>
      </c>
      <c r="F27" s="275">
        <f t="shared" ref="F27:P27" si="3">IF($E$15&lt;=COLUMN(F26)-5,"",
IFERROR(STDEVA(F19:F22),""))</f>
        <v>0</v>
      </c>
      <c r="G27" s="275">
        <f t="shared" si="3"/>
        <v>0</v>
      </c>
      <c r="H27" s="275">
        <f t="shared" si="3"/>
        <v>0</v>
      </c>
      <c r="I27" s="275">
        <f t="shared" si="3"/>
        <v>0</v>
      </c>
      <c r="J27" s="275">
        <f t="shared" si="3"/>
        <v>0</v>
      </c>
      <c r="K27" s="275">
        <f t="shared" si="3"/>
        <v>0</v>
      </c>
      <c r="L27" s="275">
        <f t="shared" si="3"/>
        <v>0</v>
      </c>
      <c r="M27" s="275">
        <f t="shared" si="3"/>
        <v>0</v>
      </c>
      <c r="N27" s="275">
        <f t="shared" si="3"/>
        <v>0</v>
      </c>
      <c r="O27" s="275">
        <f t="shared" si="3"/>
        <v>0</v>
      </c>
      <c r="P27" s="275">
        <f t="shared" si="3"/>
        <v>0</v>
      </c>
      <c r="Q27" s="48"/>
      <c r="S27" s="534">
        <f t="shared" si="1"/>
        <v>9</v>
      </c>
      <c r="T27" s="536" t="s">
        <v>361</v>
      </c>
      <c r="U27" s="536" t="s">
        <v>98</v>
      </c>
      <c r="V27" s="537">
        <v>15</v>
      </c>
      <c r="W27" s="534">
        <f>INDEX('Input - Travel Times'!$B$3:$AL$103,MATCH($V27,'Input - Travel Times'!$B$3:$B$103,0),MATCH(scenario&amp;" TT Seg ID",'Input - Travel Times'!$B$3:$AL$3,0))</f>
        <v>15</v>
      </c>
      <c r="X27" s="538" t="str">
        <f>INDEX('Input - Travel Times'!$B$3:$AL$103,MATCH($V27,'Input - Travel Times'!$B$3:$B$103,0),MATCH("Segment Name",'Input - Travel Times'!$B$3:$AL$3,0))</f>
        <v>From WB Pleasant Valley Rd/Dulles Ct ro WB Plesant Valley Rd</v>
      </c>
      <c r="Y27" s="300" t="str">
        <f>IF(AND($T27="Travel Time",$U27="Travel Time Segment"),IFERROR(AVERAGEIFS('VISSIM Travel Time Outputs'!$G:$G,'VISSIM Travel Time Outputs'!$A:$A,Y$18,'VISSIM Travel Time Outputs'!$C:$C,$W27),""),
IF(AND($T27="Volume",$U27="Travel Time Segment"),IFERROR(AVERAGEIFS('VISSIM Travel Time Outputs'!$F:$F,'VISSIM Travel Time Outputs'!$A:$A,Y$18,'VISSIM Travel Time Outputs'!$C:$C,$W27),""),
IF(AND($T27="Volume",$U27="Data Collection Point"),SUMIFS('VISSIM DCP Outputs'!$D:$D,'VISSIM DCP Outputs'!$A:$A,Y$18,'VISSIM DCP Outputs'!$C:$C,$W27),
IF(AND($T27="Speed",$U27="Data Collection Point"),AVERAGEIFS('VISSIM DCP Outputs'!$H:$H,'VISSIM DCP Outputs'!$A:$A,Y$18,'VISSIM DCP Outputs'!$C:$C,$W27),""))))</f>
        <v/>
      </c>
      <c r="Z27" s="300" t="str">
        <f>IF(AND($T27="Travel Time",$U27="Travel Time Segment"),IFERROR(AVERAGEIFS('VISSIM Travel Time Outputs'!$G:$G,'VISSIM Travel Time Outputs'!$A:$A,Z$18,'VISSIM Travel Time Outputs'!$C:$C,$W27),""),
IF(AND($T27="Volume",$U27="Travel Time Segment"),IFERROR(AVERAGEIFS('VISSIM Travel Time Outputs'!$F:$F,'VISSIM Travel Time Outputs'!$A:$A,Z$18,'VISSIM Travel Time Outputs'!$C:$C,$W27),""),
IF(AND($T27="Volume",$U27="Data Collection Point"),SUMIFS('VISSIM DCP Outputs'!$D:$D,'VISSIM DCP Outputs'!$A:$A,Z$18,'VISSIM DCP Outputs'!$C:$C,$W27),
IF(AND($T27="Speed",$U27="Data Collection Point"),AVERAGEIFS('VISSIM DCP Outputs'!$H:$H,'VISSIM DCP Outputs'!$A:$A,Z$18,'VISSIM DCP Outputs'!$C:$C,$W27),""))))</f>
        <v/>
      </c>
      <c r="AA27" s="300" t="str">
        <f>IF(AND($T27="Travel Time",$U27="Travel Time Segment"),IFERROR(AVERAGEIFS('VISSIM Travel Time Outputs'!$G:$G,'VISSIM Travel Time Outputs'!$A:$A,AA$18,'VISSIM Travel Time Outputs'!$C:$C,$W27),""),
IF(AND($T27="Volume",$U27="Travel Time Segment"),IFERROR(AVERAGEIFS('VISSIM Travel Time Outputs'!$F:$F,'VISSIM Travel Time Outputs'!$A:$A,AA$18,'VISSIM Travel Time Outputs'!$C:$C,$W27),""),
IF(AND($T27="Volume",$U27="Data Collection Point"),SUMIFS('VISSIM DCP Outputs'!$D:$D,'VISSIM DCP Outputs'!$A:$A,AA$18,'VISSIM DCP Outputs'!$C:$C,$W27),
IF(AND($T27="Speed",$U27="Data Collection Point"),AVERAGEIFS('VISSIM DCP Outputs'!$H:$H,'VISSIM DCP Outputs'!$A:$A,AA$18,'VISSIM DCP Outputs'!$C:$C,$W27),""))))</f>
        <v/>
      </c>
      <c r="AB27" s="300" t="str">
        <f>IF(AND($T27="Travel Time",$U27="Travel Time Segment"),IFERROR(AVERAGEIFS('VISSIM Travel Time Outputs'!$G:$G,'VISSIM Travel Time Outputs'!$A:$A,AB$18,'VISSIM Travel Time Outputs'!$C:$C,$W27),""),
IF(AND($T27="Volume",$U27="Travel Time Segment"),IFERROR(AVERAGEIFS('VISSIM Travel Time Outputs'!$F:$F,'VISSIM Travel Time Outputs'!$A:$A,AB$18,'VISSIM Travel Time Outputs'!$C:$C,$W27),""),
IF(AND($T27="Volume",$U27="Data Collection Point"),SUMIFS('VISSIM DCP Outputs'!$D:$D,'VISSIM DCP Outputs'!$A:$A,AB$18,'VISSIM DCP Outputs'!$C:$C,$W27),
IF(AND($T27="Speed",$U27="Data Collection Point"),AVERAGEIFS('VISSIM DCP Outputs'!$H:$H,'VISSIM DCP Outputs'!$A:$A,AB$18,'VISSIM DCP Outputs'!$C:$C,$W27),""))))</f>
        <v/>
      </c>
      <c r="AC27" s="300" t="str">
        <f>IF(AND($T27="Travel Time",$U27="Travel Time Segment"),IFERROR(AVERAGEIFS('VISSIM Travel Time Outputs'!$G:$G,'VISSIM Travel Time Outputs'!$A:$A,AC$18,'VISSIM Travel Time Outputs'!$C:$C,$W27),""),
IF(AND($T27="Volume",$U27="Travel Time Segment"),IFERROR(AVERAGEIFS('VISSIM Travel Time Outputs'!$F:$F,'VISSIM Travel Time Outputs'!$A:$A,AC$18,'VISSIM Travel Time Outputs'!$C:$C,$W27),""),
IF(AND($T27="Volume",$U27="Data Collection Point"),SUMIFS('VISSIM DCP Outputs'!$D:$D,'VISSIM DCP Outputs'!$A:$A,AC$18,'VISSIM DCP Outputs'!$C:$C,$W27),
IF(AND($T27="Speed",$U27="Data Collection Point"),AVERAGEIFS('VISSIM DCP Outputs'!$H:$H,'VISSIM DCP Outputs'!$A:$A,AC$18,'VISSIM DCP Outputs'!$C:$C,$W27),""))))</f>
        <v/>
      </c>
      <c r="AD27" s="300" t="str">
        <f>IF(AND($T27="Travel Time",$U27="Travel Time Segment"),IFERROR(AVERAGEIFS('VISSIM Travel Time Outputs'!$G:$G,'VISSIM Travel Time Outputs'!$A:$A,AD$18,'VISSIM Travel Time Outputs'!$C:$C,$W27),""),
IF(AND($T27="Volume",$U27="Travel Time Segment"),IFERROR(AVERAGEIFS('VISSIM Travel Time Outputs'!$F:$F,'VISSIM Travel Time Outputs'!$A:$A,AD$18,'VISSIM Travel Time Outputs'!$C:$C,$W27),""),
IF(AND($T27="Volume",$U27="Data Collection Point"),SUMIFS('VISSIM DCP Outputs'!$D:$D,'VISSIM DCP Outputs'!$A:$A,AD$18,'VISSIM DCP Outputs'!$C:$C,$W27),
IF(AND($T27="Speed",$U27="Data Collection Point"),AVERAGEIFS('VISSIM DCP Outputs'!$H:$H,'VISSIM DCP Outputs'!$A:$A,AD$18,'VISSIM DCP Outputs'!$C:$C,$W27),""))))</f>
        <v/>
      </c>
      <c r="AE27" s="300" t="str">
        <f>IF(AND($T27="Travel Time",$U27="Travel Time Segment"),IFERROR(AVERAGEIFS('VISSIM Travel Time Outputs'!$G:$G,'VISSIM Travel Time Outputs'!$A:$A,AE$18,'VISSIM Travel Time Outputs'!$C:$C,$W27),""),
IF(AND($T27="Volume",$U27="Travel Time Segment"),IFERROR(AVERAGEIFS('VISSIM Travel Time Outputs'!$F:$F,'VISSIM Travel Time Outputs'!$A:$A,AE$18,'VISSIM Travel Time Outputs'!$C:$C,$W27),""),
IF(AND($T27="Volume",$U27="Data Collection Point"),SUMIFS('VISSIM DCP Outputs'!$D:$D,'VISSIM DCP Outputs'!$A:$A,AE$18,'VISSIM DCP Outputs'!$C:$C,$W27),
IF(AND($T27="Speed",$U27="Data Collection Point"),AVERAGEIFS('VISSIM DCP Outputs'!$H:$H,'VISSIM DCP Outputs'!$A:$A,AE$18,'VISSIM DCP Outputs'!$C:$C,$W27),""))))</f>
        <v/>
      </c>
      <c r="AF27" s="300" t="str">
        <f>IF(AND($T27="Travel Time",$U27="Travel Time Segment"),IFERROR(AVERAGEIFS('VISSIM Travel Time Outputs'!$G:$G,'VISSIM Travel Time Outputs'!$A:$A,AF$18,'VISSIM Travel Time Outputs'!$C:$C,$W27),""),
IF(AND($T27="Volume",$U27="Travel Time Segment"),IFERROR(AVERAGEIFS('VISSIM Travel Time Outputs'!$F:$F,'VISSIM Travel Time Outputs'!$A:$A,AF$18,'VISSIM Travel Time Outputs'!$C:$C,$W27),""),
IF(AND($T27="Volume",$U27="Data Collection Point"),SUMIFS('VISSIM DCP Outputs'!$D:$D,'VISSIM DCP Outputs'!$A:$A,AF$18,'VISSIM DCP Outputs'!$C:$C,$W27),
IF(AND($T27="Speed",$U27="Data Collection Point"),AVERAGEIFS('VISSIM DCP Outputs'!$H:$H,'VISSIM DCP Outputs'!$A:$A,AF$18,'VISSIM DCP Outputs'!$C:$C,$W27),""))))</f>
        <v/>
      </c>
      <c r="AG27" s="300" t="str">
        <f>IF(AND($T27="Travel Time",$U27="Travel Time Segment"),IFERROR(AVERAGEIFS('VISSIM Travel Time Outputs'!$G:$G,'VISSIM Travel Time Outputs'!$A:$A,AG$18,'VISSIM Travel Time Outputs'!$C:$C,$W27),""),
IF(AND($T27="Volume",$U27="Travel Time Segment"),IFERROR(AVERAGEIFS('VISSIM Travel Time Outputs'!$F:$F,'VISSIM Travel Time Outputs'!$A:$A,AG$18,'VISSIM Travel Time Outputs'!$C:$C,$W27),""),
IF(AND($T27="Volume",$U27="Data Collection Point"),SUMIFS('VISSIM DCP Outputs'!$D:$D,'VISSIM DCP Outputs'!$A:$A,AG$18,'VISSIM DCP Outputs'!$C:$C,$W27),
IF(AND($T27="Speed",$U27="Data Collection Point"),AVERAGEIFS('VISSIM DCP Outputs'!$H:$H,'VISSIM DCP Outputs'!$A:$A,AG$18,'VISSIM DCP Outputs'!$C:$C,$W27),""))))</f>
        <v/>
      </c>
      <c r="AH27" s="300" t="str">
        <f>IF(AND($T27="Travel Time",$U27="Travel Time Segment"),IFERROR(AVERAGEIFS('VISSIM Travel Time Outputs'!$G:$G,'VISSIM Travel Time Outputs'!$A:$A,AH$18,'VISSIM Travel Time Outputs'!$C:$C,$W27),""),
IF(AND($T27="Volume",$U27="Travel Time Segment"),IFERROR(AVERAGEIFS('VISSIM Travel Time Outputs'!$F:$F,'VISSIM Travel Time Outputs'!$A:$A,AH$18,'VISSIM Travel Time Outputs'!$C:$C,$W27),""),
IF(AND($T27="Volume",$U27="Data Collection Point"),SUMIFS('VISSIM DCP Outputs'!$D:$D,'VISSIM DCP Outputs'!$A:$A,AH$18,'VISSIM DCP Outputs'!$C:$C,$W27),
IF(AND($T27="Speed",$U27="Data Collection Point"),AVERAGEIFS('VISSIM DCP Outputs'!$H:$H,'VISSIM DCP Outputs'!$A:$A,AH$18,'VISSIM DCP Outputs'!$C:$C,$W27),""))))</f>
        <v/>
      </c>
    </row>
    <row r="28" spans="1:35" ht="18.75" customHeight="1" x14ac:dyDescent="0.25">
      <c r="B28" s="47"/>
      <c r="C28" s="71" t="s">
        <v>36</v>
      </c>
      <c r="D28" s="64" t="s">
        <v>69</v>
      </c>
      <c r="E28" s="275" t="str">
        <f>IFERROR(E26*$E$14, "")</f>
        <v/>
      </c>
      <c r="F28" s="275" t="str">
        <f t="shared" ref="F28:P28" si="4">IFERROR(F26*$E$14, "")</f>
        <v/>
      </c>
      <c r="G28" s="275" t="str">
        <f t="shared" si="4"/>
        <v/>
      </c>
      <c r="H28" s="275" t="str">
        <f t="shared" si="4"/>
        <v/>
      </c>
      <c r="I28" s="275" t="str">
        <f t="shared" si="4"/>
        <v/>
      </c>
      <c r="J28" s="275" t="str">
        <f t="shared" si="4"/>
        <v/>
      </c>
      <c r="K28" s="275" t="str">
        <f t="shared" si="4"/>
        <v/>
      </c>
      <c r="L28" s="275" t="str">
        <f t="shared" si="4"/>
        <v/>
      </c>
      <c r="M28" s="275" t="str">
        <f t="shared" si="4"/>
        <v/>
      </c>
      <c r="N28" s="275" t="str">
        <f t="shared" si="4"/>
        <v/>
      </c>
      <c r="O28" s="275" t="str">
        <f t="shared" si="4"/>
        <v/>
      </c>
      <c r="P28" s="275" t="str">
        <f t="shared" si="4"/>
        <v/>
      </c>
      <c r="Q28" s="48"/>
      <c r="S28" s="534">
        <f t="shared" si="1"/>
        <v>10</v>
      </c>
      <c r="T28" s="536" t="s">
        <v>5</v>
      </c>
      <c r="U28" s="536" t="s">
        <v>98</v>
      </c>
      <c r="V28" s="537">
        <v>15</v>
      </c>
      <c r="W28" s="534">
        <f>INDEX('Input - Travel Times'!$B$3:$AL$103,MATCH($V28,'Input - Travel Times'!$B$3:$B$103,0),MATCH(scenario&amp;" TT Seg ID",'Input - Travel Times'!$B$3:$AL$3,0))</f>
        <v>15</v>
      </c>
      <c r="X28" s="538" t="str">
        <f>INDEX('Input - Travel Times'!$B$3:$AL$103,MATCH($V28,'Input - Travel Times'!$B$3:$B$103,0),MATCH("Segment Name",'Input - Travel Times'!$B$3:$AL$3,0))</f>
        <v>From WB Pleasant Valley Rd/Dulles Ct ro WB Plesant Valley Rd</v>
      </c>
      <c r="Y28" s="300" t="str">
        <f>IF(AND($T28="Travel Time",$U28="Travel Time Segment"),IFERROR(AVERAGEIFS('VISSIM Travel Time Outputs'!$G:$G,'VISSIM Travel Time Outputs'!$A:$A,Y$18,'VISSIM Travel Time Outputs'!$C:$C,$W28),""),
IF(AND($T28="Volume",$U28="Travel Time Segment"),IFERROR(AVERAGEIFS('VISSIM Travel Time Outputs'!$F:$F,'VISSIM Travel Time Outputs'!$A:$A,Y$18,'VISSIM Travel Time Outputs'!$C:$C,$W28),""),
IF(AND($T28="Volume",$U28="Data Collection Point"),SUMIFS('VISSIM DCP Outputs'!$D:$D,'VISSIM DCP Outputs'!$A:$A,Y$18,'VISSIM DCP Outputs'!$C:$C,$W28),
IF(AND($T28="Speed",$U28="Data Collection Point"),AVERAGEIFS('VISSIM DCP Outputs'!$H:$H,'VISSIM DCP Outputs'!$A:$A,Y$18,'VISSIM DCP Outputs'!$C:$C,$W28),""))))</f>
        <v/>
      </c>
      <c r="Z28" s="300" t="str">
        <f>IF(AND($T28="Travel Time",$U28="Travel Time Segment"),IFERROR(AVERAGEIFS('VISSIM Travel Time Outputs'!$G:$G,'VISSIM Travel Time Outputs'!$A:$A,Z$18,'VISSIM Travel Time Outputs'!$C:$C,$W28),""),
IF(AND($T28="Volume",$U28="Travel Time Segment"),IFERROR(AVERAGEIFS('VISSIM Travel Time Outputs'!$F:$F,'VISSIM Travel Time Outputs'!$A:$A,Z$18,'VISSIM Travel Time Outputs'!$C:$C,$W28),""),
IF(AND($T28="Volume",$U28="Data Collection Point"),SUMIFS('VISSIM DCP Outputs'!$D:$D,'VISSIM DCP Outputs'!$A:$A,Z$18,'VISSIM DCP Outputs'!$C:$C,$W28),
IF(AND($T28="Speed",$U28="Data Collection Point"),AVERAGEIFS('VISSIM DCP Outputs'!$H:$H,'VISSIM DCP Outputs'!$A:$A,Z$18,'VISSIM DCP Outputs'!$C:$C,$W28),""))))</f>
        <v/>
      </c>
      <c r="AA28" s="300" t="str">
        <f>IF(AND($T28="Travel Time",$U28="Travel Time Segment"),IFERROR(AVERAGEIFS('VISSIM Travel Time Outputs'!$G:$G,'VISSIM Travel Time Outputs'!$A:$A,AA$18,'VISSIM Travel Time Outputs'!$C:$C,$W28),""),
IF(AND($T28="Volume",$U28="Travel Time Segment"),IFERROR(AVERAGEIFS('VISSIM Travel Time Outputs'!$F:$F,'VISSIM Travel Time Outputs'!$A:$A,AA$18,'VISSIM Travel Time Outputs'!$C:$C,$W28),""),
IF(AND($T28="Volume",$U28="Data Collection Point"),SUMIFS('VISSIM DCP Outputs'!$D:$D,'VISSIM DCP Outputs'!$A:$A,AA$18,'VISSIM DCP Outputs'!$C:$C,$W28),
IF(AND($T28="Speed",$U28="Data Collection Point"),AVERAGEIFS('VISSIM DCP Outputs'!$H:$H,'VISSIM DCP Outputs'!$A:$A,AA$18,'VISSIM DCP Outputs'!$C:$C,$W28),""))))</f>
        <v/>
      </c>
      <c r="AB28" s="300" t="str">
        <f>IF(AND($T28="Travel Time",$U28="Travel Time Segment"),IFERROR(AVERAGEIFS('VISSIM Travel Time Outputs'!$G:$G,'VISSIM Travel Time Outputs'!$A:$A,AB$18,'VISSIM Travel Time Outputs'!$C:$C,$W28),""),
IF(AND($T28="Volume",$U28="Travel Time Segment"),IFERROR(AVERAGEIFS('VISSIM Travel Time Outputs'!$F:$F,'VISSIM Travel Time Outputs'!$A:$A,AB$18,'VISSIM Travel Time Outputs'!$C:$C,$W28),""),
IF(AND($T28="Volume",$U28="Data Collection Point"),SUMIFS('VISSIM DCP Outputs'!$D:$D,'VISSIM DCP Outputs'!$A:$A,AB$18,'VISSIM DCP Outputs'!$C:$C,$W28),
IF(AND($T28="Speed",$U28="Data Collection Point"),AVERAGEIFS('VISSIM DCP Outputs'!$H:$H,'VISSIM DCP Outputs'!$A:$A,AB$18,'VISSIM DCP Outputs'!$C:$C,$W28),""))))</f>
        <v/>
      </c>
      <c r="AC28" s="300" t="str">
        <f>IF(AND($T28="Travel Time",$U28="Travel Time Segment"),IFERROR(AVERAGEIFS('VISSIM Travel Time Outputs'!$G:$G,'VISSIM Travel Time Outputs'!$A:$A,AC$18,'VISSIM Travel Time Outputs'!$C:$C,$W28),""),
IF(AND($T28="Volume",$U28="Travel Time Segment"),IFERROR(AVERAGEIFS('VISSIM Travel Time Outputs'!$F:$F,'VISSIM Travel Time Outputs'!$A:$A,AC$18,'VISSIM Travel Time Outputs'!$C:$C,$W28),""),
IF(AND($T28="Volume",$U28="Data Collection Point"),SUMIFS('VISSIM DCP Outputs'!$D:$D,'VISSIM DCP Outputs'!$A:$A,AC$18,'VISSIM DCP Outputs'!$C:$C,$W28),
IF(AND($T28="Speed",$U28="Data Collection Point"),AVERAGEIFS('VISSIM DCP Outputs'!$H:$H,'VISSIM DCP Outputs'!$A:$A,AC$18,'VISSIM DCP Outputs'!$C:$C,$W28),""))))</f>
        <v/>
      </c>
      <c r="AD28" s="300" t="str">
        <f>IF(AND($T28="Travel Time",$U28="Travel Time Segment"),IFERROR(AVERAGEIFS('VISSIM Travel Time Outputs'!$G:$G,'VISSIM Travel Time Outputs'!$A:$A,AD$18,'VISSIM Travel Time Outputs'!$C:$C,$W28),""),
IF(AND($T28="Volume",$U28="Travel Time Segment"),IFERROR(AVERAGEIFS('VISSIM Travel Time Outputs'!$F:$F,'VISSIM Travel Time Outputs'!$A:$A,AD$18,'VISSIM Travel Time Outputs'!$C:$C,$W28),""),
IF(AND($T28="Volume",$U28="Data Collection Point"),SUMIFS('VISSIM DCP Outputs'!$D:$D,'VISSIM DCP Outputs'!$A:$A,AD$18,'VISSIM DCP Outputs'!$C:$C,$W28),
IF(AND($T28="Speed",$U28="Data Collection Point"),AVERAGEIFS('VISSIM DCP Outputs'!$H:$H,'VISSIM DCP Outputs'!$A:$A,AD$18,'VISSIM DCP Outputs'!$C:$C,$W28),""))))</f>
        <v/>
      </c>
      <c r="AE28" s="300" t="str">
        <f>IF(AND($T28="Travel Time",$U28="Travel Time Segment"),IFERROR(AVERAGEIFS('VISSIM Travel Time Outputs'!$G:$G,'VISSIM Travel Time Outputs'!$A:$A,AE$18,'VISSIM Travel Time Outputs'!$C:$C,$W28),""),
IF(AND($T28="Volume",$U28="Travel Time Segment"),IFERROR(AVERAGEIFS('VISSIM Travel Time Outputs'!$F:$F,'VISSIM Travel Time Outputs'!$A:$A,AE$18,'VISSIM Travel Time Outputs'!$C:$C,$W28),""),
IF(AND($T28="Volume",$U28="Data Collection Point"),SUMIFS('VISSIM DCP Outputs'!$D:$D,'VISSIM DCP Outputs'!$A:$A,AE$18,'VISSIM DCP Outputs'!$C:$C,$W28),
IF(AND($T28="Speed",$U28="Data Collection Point"),AVERAGEIFS('VISSIM DCP Outputs'!$H:$H,'VISSIM DCP Outputs'!$A:$A,AE$18,'VISSIM DCP Outputs'!$C:$C,$W28),""))))</f>
        <v/>
      </c>
      <c r="AF28" s="300" t="str">
        <f>IF(AND($T28="Travel Time",$U28="Travel Time Segment"),IFERROR(AVERAGEIFS('VISSIM Travel Time Outputs'!$G:$G,'VISSIM Travel Time Outputs'!$A:$A,AF$18,'VISSIM Travel Time Outputs'!$C:$C,$W28),""),
IF(AND($T28="Volume",$U28="Travel Time Segment"),IFERROR(AVERAGEIFS('VISSIM Travel Time Outputs'!$F:$F,'VISSIM Travel Time Outputs'!$A:$A,AF$18,'VISSIM Travel Time Outputs'!$C:$C,$W28),""),
IF(AND($T28="Volume",$U28="Data Collection Point"),SUMIFS('VISSIM DCP Outputs'!$D:$D,'VISSIM DCP Outputs'!$A:$A,AF$18,'VISSIM DCP Outputs'!$C:$C,$W28),
IF(AND($T28="Speed",$U28="Data Collection Point"),AVERAGEIFS('VISSIM DCP Outputs'!$H:$H,'VISSIM DCP Outputs'!$A:$A,AF$18,'VISSIM DCP Outputs'!$C:$C,$W28),""))))</f>
        <v/>
      </c>
      <c r="AG28" s="300" t="str">
        <f>IF(AND($T28="Travel Time",$U28="Travel Time Segment"),IFERROR(AVERAGEIFS('VISSIM Travel Time Outputs'!$G:$G,'VISSIM Travel Time Outputs'!$A:$A,AG$18,'VISSIM Travel Time Outputs'!$C:$C,$W28),""),
IF(AND($T28="Volume",$U28="Travel Time Segment"),IFERROR(AVERAGEIFS('VISSIM Travel Time Outputs'!$F:$F,'VISSIM Travel Time Outputs'!$A:$A,AG$18,'VISSIM Travel Time Outputs'!$C:$C,$W28),""),
IF(AND($T28="Volume",$U28="Data Collection Point"),SUMIFS('VISSIM DCP Outputs'!$D:$D,'VISSIM DCP Outputs'!$A:$A,AG$18,'VISSIM DCP Outputs'!$C:$C,$W28),
IF(AND($T28="Speed",$U28="Data Collection Point"),AVERAGEIFS('VISSIM DCP Outputs'!$H:$H,'VISSIM DCP Outputs'!$A:$A,AG$18,'VISSIM DCP Outputs'!$C:$C,$W28),""))))</f>
        <v/>
      </c>
      <c r="AH28" s="300" t="str">
        <f>IF(AND($T28="Travel Time",$U28="Travel Time Segment"),IFERROR(AVERAGEIFS('VISSIM Travel Time Outputs'!$G:$G,'VISSIM Travel Time Outputs'!$A:$A,AH$18,'VISSIM Travel Time Outputs'!$C:$C,$W28),""),
IF(AND($T28="Volume",$U28="Travel Time Segment"),IFERROR(AVERAGEIFS('VISSIM Travel Time Outputs'!$F:$F,'VISSIM Travel Time Outputs'!$A:$A,AH$18,'VISSIM Travel Time Outputs'!$C:$C,$W28),""),
IF(AND($T28="Volume",$U28="Data Collection Point"),SUMIFS('VISSIM DCP Outputs'!$D:$D,'VISSIM DCP Outputs'!$A:$A,AH$18,'VISSIM DCP Outputs'!$C:$C,$W28),
IF(AND($T28="Speed",$U28="Data Collection Point"),AVERAGEIFS('VISSIM DCP Outputs'!$H:$H,'VISSIM DCP Outputs'!$A:$A,AH$18,'VISSIM DCP Outputs'!$C:$C,$W28),""))))</f>
        <v/>
      </c>
    </row>
    <row r="29" spans="1:35" ht="18.75" customHeight="1" x14ac:dyDescent="0.25">
      <c r="B29" s="47"/>
      <c r="C29" s="71" t="s">
        <v>71</v>
      </c>
      <c r="D29" s="64" t="s">
        <v>69</v>
      </c>
      <c r="E29" s="280">
        <f>IF($E$15&lt;=COLUMN(E26)-5,"",_xlfn.T.INV.2T(1-$E$13, 4-1))</f>
        <v>3.1824463052837078</v>
      </c>
      <c r="F29" s="280">
        <f t="shared" ref="F29:P29" si="5">IF($E$15&lt;=COLUMN(F26)-5,"",_xlfn.T.INV.2T(1-$E$13, 4-1))</f>
        <v>3.1824463052837078</v>
      </c>
      <c r="G29" s="280">
        <f t="shared" si="5"/>
        <v>3.1824463052837078</v>
      </c>
      <c r="H29" s="280">
        <f>IF($E$15&lt;=COLUMN(H26)-5,"",_xlfn.T.INV.2T(1-$E$13, 4-1))</f>
        <v>3.1824463052837078</v>
      </c>
      <c r="I29" s="280">
        <f t="shared" si="5"/>
        <v>3.1824463052837078</v>
      </c>
      <c r="J29" s="280">
        <f t="shared" si="5"/>
        <v>3.1824463052837078</v>
      </c>
      <c r="K29" s="280">
        <f t="shared" si="5"/>
        <v>3.1824463052837078</v>
      </c>
      <c r="L29" s="280">
        <f t="shared" si="5"/>
        <v>3.1824463052837078</v>
      </c>
      <c r="M29" s="280">
        <f t="shared" si="5"/>
        <v>3.1824463052837078</v>
      </c>
      <c r="N29" s="280">
        <f t="shared" si="5"/>
        <v>3.1824463052837078</v>
      </c>
      <c r="O29" s="280">
        <f t="shared" si="5"/>
        <v>3.1824463052837078</v>
      </c>
      <c r="P29" s="280">
        <f t="shared" si="5"/>
        <v>3.1824463052837078</v>
      </c>
      <c r="Q29" s="48"/>
      <c r="S29" s="534">
        <f t="shared" si="1"/>
        <v>11</v>
      </c>
      <c r="T29" s="536" t="s">
        <v>361</v>
      </c>
      <c r="U29" s="536" t="s">
        <v>98</v>
      </c>
      <c r="V29" s="537">
        <v>19</v>
      </c>
      <c r="W29" s="534">
        <f>INDEX('Input - Travel Times'!$B$3:$AL$103,MATCH($V29,'Input - Travel Times'!$B$3:$B$103,0),MATCH(scenario&amp;" TT Seg ID",'Input - Travel Times'!$B$3:$AL$3,0))</f>
        <v>19</v>
      </c>
      <c r="X29" s="538" t="str">
        <f>INDEX('Input - Travel Times'!$B$3:$AL$103,MATCH($V29,'Input - Travel Times'!$B$3:$B$103,0),MATCH("Segment Name",'Input - Travel Times'!$B$3:$AL$3,0))</f>
        <v>From WB S Riding Blvd to WB Loudoun County Pkwy</v>
      </c>
      <c r="Y29" s="300" t="str">
        <f>IF(AND($T29="Travel Time",$U29="Travel Time Segment"),IFERROR(AVERAGEIFS('VISSIM Travel Time Outputs'!$G:$G,'VISSIM Travel Time Outputs'!$A:$A,Y$18,'VISSIM Travel Time Outputs'!$C:$C,$W29),""),
IF(AND($T29="Volume",$U29="Travel Time Segment"),IFERROR(AVERAGEIFS('VISSIM Travel Time Outputs'!$F:$F,'VISSIM Travel Time Outputs'!$A:$A,Y$18,'VISSIM Travel Time Outputs'!$C:$C,$W29),""),
IF(AND($T29="Volume",$U29="Data Collection Point"),SUMIFS('VISSIM DCP Outputs'!$D:$D,'VISSIM DCP Outputs'!$A:$A,Y$18,'VISSIM DCP Outputs'!$C:$C,$W29),
IF(AND($T29="Speed",$U29="Data Collection Point"),AVERAGEIFS('VISSIM DCP Outputs'!$H:$H,'VISSIM DCP Outputs'!$A:$A,Y$18,'VISSIM DCP Outputs'!$C:$C,$W29),""))))</f>
        <v/>
      </c>
      <c r="Z29" s="300" t="str">
        <f>IF(AND($T29="Travel Time",$U29="Travel Time Segment"),IFERROR(AVERAGEIFS('VISSIM Travel Time Outputs'!$G:$G,'VISSIM Travel Time Outputs'!$A:$A,Z$18,'VISSIM Travel Time Outputs'!$C:$C,$W29),""),
IF(AND($T29="Volume",$U29="Travel Time Segment"),IFERROR(AVERAGEIFS('VISSIM Travel Time Outputs'!$F:$F,'VISSIM Travel Time Outputs'!$A:$A,Z$18,'VISSIM Travel Time Outputs'!$C:$C,$W29),""),
IF(AND($T29="Volume",$U29="Data Collection Point"),SUMIFS('VISSIM DCP Outputs'!$D:$D,'VISSIM DCP Outputs'!$A:$A,Z$18,'VISSIM DCP Outputs'!$C:$C,$W29),
IF(AND($T29="Speed",$U29="Data Collection Point"),AVERAGEIFS('VISSIM DCP Outputs'!$H:$H,'VISSIM DCP Outputs'!$A:$A,Z$18,'VISSIM DCP Outputs'!$C:$C,$W29),""))))</f>
        <v/>
      </c>
      <c r="AA29" s="300" t="str">
        <f>IF(AND($T29="Travel Time",$U29="Travel Time Segment"),IFERROR(AVERAGEIFS('VISSIM Travel Time Outputs'!$G:$G,'VISSIM Travel Time Outputs'!$A:$A,AA$18,'VISSIM Travel Time Outputs'!$C:$C,$W29),""),
IF(AND($T29="Volume",$U29="Travel Time Segment"),IFERROR(AVERAGEIFS('VISSIM Travel Time Outputs'!$F:$F,'VISSIM Travel Time Outputs'!$A:$A,AA$18,'VISSIM Travel Time Outputs'!$C:$C,$W29),""),
IF(AND($T29="Volume",$U29="Data Collection Point"),SUMIFS('VISSIM DCP Outputs'!$D:$D,'VISSIM DCP Outputs'!$A:$A,AA$18,'VISSIM DCP Outputs'!$C:$C,$W29),
IF(AND($T29="Speed",$U29="Data Collection Point"),AVERAGEIFS('VISSIM DCP Outputs'!$H:$H,'VISSIM DCP Outputs'!$A:$A,AA$18,'VISSIM DCP Outputs'!$C:$C,$W29),""))))</f>
        <v/>
      </c>
      <c r="AB29" s="300" t="str">
        <f>IF(AND($T29="Travel Time",$U29="Travel Time Segment"),IFERROR(AVERAGEIFS('VISSIM Travel Time Outputs'!$G:$G,'VISSIM Travel Time Outputs'!$A:$A,AB$18,'VISSIM Travel Time Outputs'!$C:$C,$W29),""),
IF(AND($T29="Volume",$U29="Travel Time Segment"),IFERROR(AVERAGEIFS('VISSIM Travel Time Outputs'!$F:$F,'VISSIM Travel Time Outputs'!$A:$A,AB$18,'VISSIM Travel Time Outputs'!$C:$C,$W29),""),
IF(AND($T29="Volume",$U29="Data Collection Point"),SUMIFS('VISSIM DCP Outputs'!$D:$D,'VISSIM DCP Outputs'!$A:$A,AB$18,'VISSIM DCP Outputs'!$C:$C,$W29),
IF(AND($T29="Speed",$U29="Data Collection Point"),AVERAGEIFS('VISSIM DCP Outputs'!$H:$H,'VISSIM DCP Outputs'!$A:$A,AB$18,'VISSIM DCP Outputs'!$C:$C,$W29),""))))</f>
        <v/>
      </c>
      <c r="AC29" s="300" t="str">
        <f>IF(AND($T29="Travel Time",$U29="Travel Time Segment"),IFERROR(AVERAGEIFS('VISSIM Travel Time Outputs'!$G:$G,'VISSIM Travel Time Outputs'!$A:$A,AC$18,'VISSIM Travel Time Outputs'!$C:$C,$W29),""),
IF(AND($T29="Volume",$U29="Travel Time Segment"),IFERROR(AVERAGEIFS('VISSIM Travel Time Outputs'!$F:$F,'VISSIM Travel Time Outputs'!$A:$A,AC$18,'VISSIM Travel Time Outputs'!$C:$C,$W29),""),
IF(AND($T29="Volume",$U29="Data Collection Point"),SUMIFS('VISSIM DCP Outputs'!$D:$D,'VISSIM DCP Outputs'!$A:$A,AC$18,'VISSIM DCP Outputs'!$C:$C,$W29),
IF(AND($T29="Speed",$U29="Data Collection Point"),AVERAGEIFS('VISSIM DCP Outputs'!$H:$H,'VISSIM DCP Outputs'!$A:$A,AC$18,'VISSIM DCP Outputs'!$C:$C,$W29),""))))</f>
        <v/>
      </c>
      <c r="AD29" s="300" t="str">
        <f>IF(AND($T29="Travel Time",$U29="Travel Time Segment"),IFERROR(AVERAGEIFS('VISSIM Travel Time Outputs'!$G:$G,'VISSIM Travel Time Outputs'!$A:$A,AD$18,'VISSIM Travel Time Outputs'!$C:$C,$W29),""),
IF(AND($T29="Volume",$U29="Travel Time Segment"),IFERROR(AVERAGEIFS('VISSIM Travel Time Outputs'!$F:$F,'VISSIM Travel Time Outputs'!$A:$A,AD$18,'VISSIM Travel Time Outputs'!$C:$C,$W29),""),
IF(AND($T29="Volume",$U29="Data Collection Point"),SUMIFS('VISSIM DCP Outputs'!$D:$D,'VISSIM DCP Outputs'!$A:$A,AD$18,'VISSIM DCP Outputs'!$C:$C,$W29),
IF(AND($T29="Speed",$U29="Data Collection Point"),AVERAGEIFS('VISSIM DCP Outputs'!$H:$H,'VISSIM DCP Outputs'!$A:$A,AD$18,'VISSIM DCP Outputs'!$C:$C,$W29),""))))</f>
        <v/>
      </c>
      <c r="AE29" s="300" t="str">
        <f>IF(AND($T29="Travel Time",$U29="Travel Time Segment"),IFERROR(AVERAGEIFS('VISSIM Travel Time Outputs'!$G:$G,'VISSIM Travel Time Outputs'!$A:$A,AE$18,'VISSIM Travel Time Outputs'!$C:$C,$W29),""),
IF(AND($T29="Volume",$U29="Travel Time Segment"),IFERROR(AVERAGEIFS('VISSIM Travel Time Outputs'!$F:$F,'VISSIM Travel Time Outputs'!$A:$A,AE$18,'VISSIM Travel Time Outputs'!$C:$C,$W29),""),
IF(AND($T29="Volume",$U29="Data Collection Point"),SUMIFS('VISSIM DCP Outputs'!$D:$D,'VISSIM DCP Outputs'!$A:$A,AE$18,'VISSIM DCP Outputs'!$C:$C,$W29),
IF(AND($T29="Speed",$U29="Data Collection Point"),AVERAGEIFS('VISSIM DCP Outputs'!$H:$H,'VISSIM DCP Outputs'!$A:$A,AE$18,'VISSIM DCP Outputs'!$C:$C,$W29),""))))</f>
        <v/>
      </c>
      <c r="AF29" s="300" t="str">
        <f>IF(AND($T29="Travel Time",$U29="Travel Time Segment"),IFERROR(AVERAGEIFS('VISSIM Travel Time Outputs'!$G:$G,'VISSIM Travel Time Outputs'!$A:$A,AF$18,'VISSIM Travel Time Outputs'!$C:$C,$W29),""),
IF(AND($T29="Volume",$U29="Travel Time Segment"),IFERROR(AVERAGEIFS('VISSIM Travel Time Outputs'!$F:$F,'VISSIM Travel Time Outputs'!$A:$A,AF$18,'VISSIM Travel Time Outputs'!$C:$C,$W29),""),
IF(AND($T29="Volume",$U29="Data Collection Point"),SUMIFS('VISSIM DCP Outputs'!$D:$D,'VISSIM DCP Outputs'!$A:$A,AF$18,'VISSIM DCP Outputs'!$C:$C,$W29),
IF(AND($T29="Speed",$U29="Data Collection Point"),AVERAGEIFS('VISSIM DCP Outputs'!$H:$H,'VISSIM DCP Outputs'!$A:$A,AF$18,'VISSIM DCP Outputs'!$C:$C,$W29),""))))</f>
        <v/>
      </c>
      <c r="AG29" s="300" t="str">
        <f>IF(AND($T29="Travel Time",$U29="Travel Time Segment"),IFERROR(AVERAGEIFS('VISSIM Travel Time Outputs'!$G:$G,'VISSIM Travel Time Outputs'!$A:$A,AG$18,'VISSIM Travel Time Outputs'!$C:$C,$W29),""),
IF(AND($T29="Volume",$U29="Travel Time Segment"),IFERROR(AVERAGEIFS('VISSIM Travel Time Outputs'!$F:$F,'VISSIM Travel Time Outputs'!$A:$A,AG$18,'VISSIM Travel Time Outputs'!$C:$C,$W29),""),
IF(AND($T29="Volume",$U29="Data Collection Point"),SUMIFS('VISSIM DCP Outputs'!$D:$D,'VISSIM DCP Outputs'!$A:$A,AG$18,'VISSIM DCP Outputs'!$C:$C,$W29),
IF(AND($T29="Speed",$U29="Data Collection Point"),AVERAGEIFS('VISSIM DCP Outputs'!$H:$H,'VISSIM DCP Outputs'!$A:$A,AG$18,'VISSIM DCP Outputs'!$C:$C,$W29),""))))</f>
        <v/>
      </c>
      <c r="AH29" s="300" t="str">
        <f>IF(AND($T29="Travel Time",$U29="Travel Time Segment"),IFERROR(AVERAGEIFS('VISSIM Travel Time Outputs'!$G:$G,'VISSIM Travel Time Outputs'!$A:$A,AH$18,'VISSIM Travel Time Outputs'!$C:$C,$W29),""),
IF(AND($T29="Volume",$U29="Travel Time Segment"),IFERROR(AVERAGEIFS('VISSIM Travel Time Outputs'!$F:$F,'VISSIM Travel Time Outputs'!$A:$A,AH$18,'VISSIM Travel Time Outputs'!$C:$C,$W29),""),
IF(AND($T29="Volume",$U29="Data Collection Point"),SUMIFS('VISSIM DCP Outputs'!$D:$D,'VISSIM DCP Outputs'!$A:$A,AH$18,'VISSIM DCP Outputs'!$C:$C,$W29),
IF(AND($T29="Speed",$U29="Data Collection Point"),AVERAGEIFS('VISSIM DCP Outputs'!$H:$H,'VISSIM DCP Outputs'!$A:$A,AH$18,'VISSIM DCP Outputs'!$C:$C,$W29),""))))</f>
        <v/>
      </c>
    </row>
    <row r="30" spans="1:35" ht="18.75" customHeight="1" x14ac:dyDescent="0.25">
      <c r="B30" s="47"/>
      <c r="C30" s="72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48"/>
      <c r="S30" s="534">
        <f t="shared" si="1"/>
        <v>12</v>
      </c>
      <c r="T30" s="536" t="s">
        <v>5</v>
      </c>
      <c r="U30" s="536" t="s">
        <v>98</v>
      </c>
      <c r="V30" s="537">
        <v>19</v>
      </c>
      <c r="W30" s="534">
        <f>INDEX('Input - Travel Times'!$B$3:$AL$103,MATCH($V30,'Input - Travel Times'!$B$3:$B$103,0),MATCH(scenario&amp;" TT Seg ID",'Input - Travel Times'!$B$3:$AL$3,0))</f>
        <v>19</v>
      </c>
      <c r="X30" s="538" t="str">
        <f>INDEX('Input - Travel Times'!$B$3:$AL$103,MATCH($V30,'Input - Travel Times'!$B$3:$B$103,0),MATCH("Segment Name",'Input - Travel Times'!$B$3:$AL$3,0))</f>
        <v>From WB S Riding Blvd to WB Loudoun County Pkwy</v>
      </c>
      <c r="Y30" s="300" t="str">
        <f>IF(AND($T30="Travel Time",$U30="Travel Time Segment"),IFERROR(AVERAGEIFS('VISSIM Travel Time Outputs'!$G:$G,'VISSIM Travel Time Outputs'!$A:$A,Y$18,'VISSIM Travel Time Outputs'!$C:$C,$W30),""),
IF(AND($T30="Volume",$U30="Travel Time Segment"),IFERROR(AVERAGEIFS('VISSIM Travel Time Outputs'!$F:$F,'VISSIM Travel Time Outputs'!$A:$A,Y$18,'VISSIM Travel Time Outputs'!$C:$C,$W30),""),
IF(AND($T30="Volume",$U30="Data Collection Point"),SUMIFS('VISSIM DCP Outputs'!$D:$D,'VISSIM DCP Outputs'!$A:$A,Y$18,'VISSIM DCP Outputs'!$C:$C,$W30),
IF(AND($T30="Speed",$U30="Data Collection Point"),AVERAGEIFS('VISSIM DCP Outputs'!$H:$H,'VISSIM DCP Outputs'!$A:$A,Y$18,'VISSIM DCP Outputs'!$C:$C,$W30),""))))</f>
        <v/>
      </c>
      <c r="Z30" s="300" t="str">
        <f>IF(AND($T30="Travel Time",$U30="Travel Time Segment"),IFERROR(AVERAGEIFS('VISSIM Travel Time Outputs'!$G:$G,'VISSIM Travel Time Outputs'!$A:$A,Z$18,'VISSIM Travel Time Outputs'!$C:$C,$W30),""),
IF(AND($T30="Volume",$U30="Travel Time Segment"),IFERROR(AVERAGEIFS('VISSIM Travel Time Outputs'!$F:$F,'VISSIM Travel Time Outputs'!$A:$A,Z$18,'VISSIM Travel Time Outputs'!$C:$C,$W30),""),
IF(AND($T30="Volume",$U30="Data Collection Point"),SUMIFS('VISSIM DCP Outputs'!$D:$D,'VISSIM DCP Outputs'!$A:$A,Z$18,'VISSIM DCP Outputs'!$C:$C,$W30),
IF(AND($T30="Speed",$U30="Data Collection Point"),AVERAGEIFS('VISSIM DCP Outputs'!$H:$H,'VISSIM DCP Outputs'!$A:$A,Z$18,'VISSIM DCP Outputs'!$C:$C,$W30),""))))</f>
        <v/>
      </c>
      <c r="AA30" s="300" t="str">
        <f>IF(AND($T30="Travel Time",$U30="Travel Time Segment"),IFERROR(AVERAGEIFS('VISSIM Travel Time Outputs'!$G:$G,'VISSIM Travel Time Outputs'!$A:$A,AA$18,'VISSIM Travel Time Outputs'!$C:$C,$W30),""),
IF(AND($T30="Volume",$U30="Travel Time Segment"),IFERROR(AVERAGEIFS('VISSIM Travel Time Outputs'!$F:$F,'VISSIM Travel Time Outputs'!$A:$A,AA$18,'VISSIM Travel Time Outputs'!$C:$C,$W30),""),
IF(AND($T30="Volume",$U30="Data Collection Point"),SUMIFS('VISSIM DCP Outputs'!$D:$D,'VISSIM DCP Outputs'!$A:$A,AA$18,'VISSIM DCP Outputs'!$C:$C,$W30),
IF(AND($T30="Speed",$U30="Data Collection Point"),AVERAGEIFS('VISSIM DCP Outputs'!$H:$H,'VISSIM DCP Outputs'!$A:$A,AA$18,'VISSIM DCP Outputs'!$C:$C,$W30),""))))</f>
        <v/>
      </c>
      <c r="AB30" s="300" t="str">
        <f>IF(AND($T30="Travel Time",$U30="Travel Time Segment"),IFERROR(AVERAGEIFS('VISSIM Travel Time Outputs'!$G:$G,'VISSIM Travel Time Outputs'!$A:$A,AB$18,'VISSIM Travel Time Outputs'!$C:$C,$W30),""),
IF(AND($T30="Volume",$U30="Travel Time Segment"),IFERROR(AVERAGEIFS('VISSIM Travel Time Outputs'!$F:$F,'VISSIM Travel Time Outputs'!$A:$A,AB$18,'VISSIM Travel Time Outputs'!$C:$C,$W30),""),
IF(AND($T30="Volume",$U30="Data Collection Point"),SUMIFS('VISSIM DCP Outputs'!$D:$D,'VISSIM DCP Outputs'!$A:$A,AB$18,'VISSIM DCP Outputs'!$C:$C,$W30),
IF(AND($T30="Speed",$U30="Data Collection Point"),AVERAGEIFS('VISSIM DCP Outputs'!$H:$H,'VISSIM DCP Outputs'!$A:$A,AB$18,'VISSIM DCP Outputs'!$C:$C,$W30),""))))</f>
        <v/>
      </c>
      <c r="AC30" s="300" t="str">
        <f>IF(AND($T30="Travel Time",$U30="Travel Time Segment"),IFERROR(AVERAGEIFS('VISSIM Travel Time Outputs'!$G:$G,'VISSIM Travel Time Outputs'!$A:$A,AC$18,'VISSIM Travel Time Outputs'!$C:$C,$W30),""),
IF(AND($T30="Volume",$U30="Travel Time Segment"),IFERROR(AVERAGEIFS('VISSIM Travel Time Outputs'!$F:$F,'VISSIM Travel Time Outputs'!$A:$A,AC$18,'VISSIM Travel Time Outputs'!$C:$C,$W30),""),
IF(AND($T30="Volume",$U30="Data Collection Point"),SUMIFS('VISSIM DCP Outputs'!$D:$D,'VISSIM DCP Outputs'!$A:$A,AC$18,'VISSIM DCP Outputs'!$C:$C,$W30),
IF(AND($T30="Speed",$U30="Data Collection Point"),AVERAGEIFS('VISSIM DCP Outputs'!$H:$H,'VISSIM DCP Outputs'!$A:$A,AC$18,'VISSIM DCP Outputs'!$C:$C,$W30),""))))</f>
        <v/>
      </c>
      <c r="AD30" s="300" t="str">
        <f>IF(AND($T30="Travel Time",$U30="Travel Time Segment"),IFERROR(AVERAGEIFS('VISSIM Travel Time Outputs'!$G:$G,'VISSIM Travel Time Outputs'!$A:$A,AD$18,'VISSIM Travel Time Outputs'!$C:$C,$W30),""),
IF(AND($T30="Volume",$U30="Travel Time Segment"),IFERROR(AVERAGEIFS('VISSIM Travel Time Outputs'!$F:$F,'VISSIM Travel Time Outputs'!$A:$A,AD$18,'VISSIM Travel Time Outputs'!$C:$C,$W30),""),
IF(AND($T30="Volume",$U30="Data Collection Point"),SUMIFS('VISSIM DCP Outputs'!$D:$D,'VISSIM DCP Outputs'!$A:$A,AD$18,'VISSIM DCP Outputs'!$C:$C,$W30),
IF(AND($T30="Speed",$U30="Data Collection Point"),AVERAGEIFS('VISSIM DCP Outputs'!$H:$H,'VISSIM DCP Outputs'!$A:$A,AD$18,'VISSIM DCP Outputs'!$C:$C,$W30),""))))</f>
        <v/>
      </c>
      <c r="AE30" s="300" t="str">
        <f>IF(AND($T30="Travel Time",$U30="Travel Time Segment"),IFERROR(AVERAGEIFS('VISSIM Travel Time Outputs'!$G:$G,'VISSIM Travel Time Outputs'!$A:$A,AE$18,'VISSIM Travel Time Outputs'!$C:$C,$W30),""),
IF(AND($T30="Volume",$U30="Travel Time Segment"),IFERROR(AVERAGEIFS('VISSIM Travel Time Outputs'!$F:$F,'VISSIM Travel Time Outputs'!$A:$A,AE$18,'VISSIM Travel Time Outputs'!$C:$C,$W30),""),
IF(AND($T30="Volume",$U30="Data Collection Point"),SUMIFS('VISSIM DCP Outputs'!$D:$D,'VISSIM DCP Outputs'!$A:$A,AE$18,'VISSIM DCP Outputs'!$C:$C,$W30),
IF(AND($T30="Speed",$U30="Data Collection Point"),AVERAGEIFS('VISSIM DCP Outputs'!$H:$H,'VISSIM DCP Outputs'!$A:$A,AE$18,'VISSIM DCP Outputs'!$C:$C,$W30),""))))</f>
        <v/>
      </c>
      <c r="AF30" s="300" t="str">
        <f>IF(AND($T30="Travel Time",$U30="Travel Time Segment"),IFERROR(AVERAGEIFS('VISSIM Travel Time Outputs'!$G:$G,'VISSIM Travel Time Outputs'!$A:$A,AF$18,'VISSIM Travel Time Outputs'!$C:$C,$W30),""),
IF(AND($T30="Volume",$U30="Travel Time Segment"),IFERROR(AVERAGEIFS('VISSIM Travel Time Outputs'!$F:$F,'VISSIM Travel Time Outputs'!$A:$A,AF$18,'VISSIM Travel Time Outputs'!$C:$C,$W30),""),
IF(AND($T30="Volume",$U30="Data Collection Point"),SUMIFS('VISSIM DCP Outputs'!$D:$D,'VISSIM DCP Outputs'!$A:$A,AF$18,'VISSIM DCP Outputs'!$C:$C,$W30),
IF(AND($T30="Speed",$U30="Data Collection Point"),AVERAGEIFS('VISSIM DCP Outputs'!$H:$H,'VISSIM DCP Outputs'!$A:$A,AF$18,'VISSIM DCP Outputs'!$C:$C,$W30),""))))</f>
        <v/>
      </c>
      <c r="AG30" s="300" t="str">
        <f>IF(AND($T30="Travel Time",$U30="Travel Time Segment"),IFERROR(AVERAGEIFS('VISSIM Travel Time Outputs'!$G:$G,'VISSIM Travel Time Outputs'!$A:$A,AG$18,'VISSIM Travel Time Outputs'!$C:$C,$W30),""),
IF(AND($T30="Volume",$U30="Travel Time Segment"),IFERROR(AVERAGEIFS('VISSIM Travel Time Outputs'!$F:$F,'VISSIM Travel Time Outputs'!$A:$A,AG$18,'VISSIM Travel Time Outputs'!$C:$C,$W30),""),
IF(AND($T30="Volume",$U30="Data Collection Point"),SUMIFS('VISSIM DCP Outputs'!$D:$D,'VISSIM DCP Outputs'!$A:$A,AG$18,'VISSIM DCP Outputs'!$C:$C,$W30),
IF(AND($T30="Speed",$U30="Data Collection Point"),AVERAGEIFS('VISSIM DCP Outputs'!$H:$H,'VISSIM DCP Outputs'!$A:$A,AG$18,'VISSIM DCP Outputs'!$C:$C,$W30),""))))</f>
        <v/>
      </c>
      <c r="AH30" s="300" t="str">
        <f>IF(AND($T30="Travel Time",$U30="Travel Time Segment"),IFERROR(AVERAGEIFS('VISSIM Travel Time Outputs'!$G:$G,'VISSIM Travel Time Outputs'!$A:$A,AH$18,'VISSIM Travel Time Outputs'!$C:$C,$W30),""),
IF(AND($T30="Volume",$U30="Travel Time Segment"),IFERROR(AVERAGEIFS('VISSIM Travel Time Outputs'!$F:$F,'VISSIM Travel Time Outputs'!$A:$A,AH$18,'VISSIM Travel Time Outputs'!$C:$C,$W30),""),
IF(AND($T30="Volume",$U30="Data Collection Point"),SUMIFS('VISSIM DCP Outputs'!$D:$D,'VISSIM DCP Outputs'!$A:$A,AH$18,'VISSIM DCP Outputs'!$C:$C,$W30),
IF(AND($T30="Speed",$U30="Data Collection Point"),AVERAGEIFS('VISSIM DCP Outputs'!$H:$H,'VISSIM DCP Outputs'!$A:$A,AH$18,'VISSIM DCP Outputs'!$C:$C,$W30),""))))</f>
        <v/>
      </c>
    </row>
    <row r="31" spans="1:35" ht="18.75" customHeight="1" x14ac:dyDescent="0.25">
      <c r="B31" s="47"/>
      <c r="C31" s="71" t="s">
        <v>72</v>
      </c>
      <c r="D31" s="64" t="s">
        <v>69</v>
      </c>
      <c r="E31" s="276">
        <f>IFERROR(E$29*(E$27/(SQRT(4))), "")</f>
        <v>0</v>
      </c>
      <c r="F31" s="276">
        <f t="shared" ref="F31:P31" si="6">IFERROR(F$29*(F$27/(SQRT(4))), "")</f>
        <v>0</v>
      </c>
      <c r="G31" s="276">
        <f t="shared" si="6"/>
        <v>0</v>
      </c>
      <c r="H31" s="276">
        <f t="shared" si="6"/>
        <v>0</v>
      </c>
      <c r="I31" s="276">
        <f t="shared" si="6"/>
        <v>0</v>
      </c>
      <c r="J31" s="276">
        <f t="shared" si="6"/>
        <v>0</v>
      </c>
      <c r="K31" s="276">
        <f t="shared" si="6"/>
        <v>0</v>
      </c>
      <c r="L31" s="276">
        <f t="shared" si="6"/>
        <v>0</v>
      </c>
      <c r="M31" s="276">
        <f t="shared" si="6"/>
        <v>0</v>
      </c>
      <c r="N31" s="276">
        <f t="shared" si="6"/>
        <v>0</v>
      </c>
      <c r="O31" s="276">
        <f t="shared" si="6"/>
        <v>0</v>
      </c>
      <c r="P31" s="276">
        <f t="shared" si="6"/>
        <v>0</v>
      </c>
      <c r="Q31" s="48"/>
      <c r="S31" s="273"/>
      <c r="Y31" s="273"/>
    </row>
    <row r="32" spans="1:35" ht="18.75" customHeight="1" x14ac:dyDescent="0.25">
      <c r="B32" s="47"/>
      <c r="C32" s="71" t="s">
        <v>73</v>
      </c>
      <c r="D32" s="64" t="s">
        <v>69</v>
      </c>
      <c r="E32" s="277" t="str">
        <f>IFERROR(E26-E31, "")</f>
        <v/>
      </c>
      <c r="F32" s="277" t="str">
        <f t="shared" ref="F32:P32" si="7">IFERROR(F26-F31, "")</f>
        <v/>
      </c>
      <c r="G32" s="277" t="str">
        <f t="shared" si="7"/>
        <v/>
      </c>
      <c r="H32" s="277" t="str">
        <f t="shared" si="7"/>
        <v/>
      </c>
      <c r="I32" s="277" t="str">
        <f t="shared" si="7"/>
        <v/>
      </c>
      <c r="J32" s="277" t="str">
        <f t="shared" si="7"/>
        <v/>
      </c>
      <c r="K32" s="277" t="str">
        <f t="shared" si="7"/>
        <v/>
      </c>
      <c r="L32" s="277" t="str">
        <f t="shared" si="7"/>
        <v/>
      </c>
      <c r="M32" s="277" t="str">
        <f t="shared" si="7"/>
        <v/>
      </c>
      <c r="N32" s="277" t="str">
        <f t="shared" si="7"/>
        <v/>
      </c>
      <c r="O32" s="277" t="str">
        <f t="shared" si="7"/>
        <v/>
      </c>
      <c r="P32" s="277" t="str">
        <f t="shared" si="7"/>
        <v/>
      </c>
      <c r="Q32" s="48"/>
      <c r="Y32" s="273"/>
    </row>
    <row r="33" spans="2:25" ht="18.75" customHeight="1" x14ac:dyDescent="0.25">
      <c r="B33" s="47"/>
      <c r="C33" s="71" t="s">
        <v>74</v>
      </c>
      <c r="D33" s="64" t="s">
        <v>69</v>
      </c>
      <c r="E33" s="277" t="str">
        <f>IFERROR(E26+E31, "")</f>
        <v/>
      </c>
      <c r="F33" s="277" t="str">
        <f t="shared" ref="F33:P33" si="8">IFERROR(F26+F31, "")</f>
        <v/>
      </c>
      <c r="G33" s="277" t="str">
        <f t="shared" si="8"/>
        <v/>
      </c>
      <c r="H33" s="277" t="str">
        <f t="shared" si="8"/>
        <v/>
      </c>
      <c r="I33" s="277" t="str">
        <f t="shared" si="8"/>
        <v/>
      </c>
      <c r="J33" s="277" t="str">
        <f t="shared" si="8"/>
        <v/>
      </c>
      <c r="K33" s="277" t="str">
        <f t="shared" si="8"/>
        <v/>
      </c>
      <c r="L33" s="277" t="str">
        <f t="shared" si="8"/>
        <v/>
      </c>
      <c r="M33" s="277" t="str">
        <f t="shared" si="8"/>
        <v/>
      </c>
      <c r="N33" s="277" t="str">
        <f t="shared" si="8"/>
        <v/>
      </c>
      <c r="O33" s="277" t="str">
        <f t="shared" si="8"/>
        <v/>
      </c>
      <c r="P33" s="277" t="str">
        <f t="shared" si="8"/>
        <v/>
      </c>
      <c r="Q33" s="48"/>
      <c r="Y33" s="273"/>
    </row>
    <row r="34" spans="2:25" ht="18.75" customHeight="1" x14ac:dyDescent="0.25">
      <c r="B34" s="47"/>
      <c r="C34" s="71" t="s">
        <v>75</v>
      </c>
      <c r="D34" s="64" t="s">
        <v>69</v>
      </c>
      <c r="E34" s="278" t="str">
        <f>IFERROR(E31/E26, "")</f>
        <v/>
      </c>
      <c r="F34" s="278" t="str">
        <f t="shared" ref="F34:P34" si="9">IFERROR(F31/F26, "")</f>
        <v/>
      </c>
      <c r="G34" s="278" t="str">
        <f t="shared" si="9"/>
        <v/>
      </c>
      <c r="H34" s="278" t="str">
        <f t="shared" si="9"/>
        <v/>
      </c>
      <c r="I34" s="278" t="str">
        <f t="shared" si="9"/>
        <v/>
      </c>
      <c r="J34" s="278" t="str">
        <f t="shared" si="9"/>
        <v/>
      </c>
      <c r="K34" s="278" t="str">
        <f t="shared" si="9"/>
        <v/>
      </c>
      <c r="L34" s="278" t="str">
        <f t="shared" si="9"/>
        <v/>
      </c>
      <c r="M34" s="278" t="str">
        <f t="shared" si="9"/>
        <v/>
      </c>
      <c r="N34" s="278" t="str">
        <f>IFERROR(N31/N26, "")</f>
        <v/>
      </c>
      <c r="O34" s="278" t="str">
        <f t="shared" si="9"/>
        <v/>
      </c>
      <c r="P34" s="278" t="str">
        <f t="shared" si="9"/>
        <v/>
      </c>
      <c r="Q34" s="48"/>
      <c r="T34" s="952" t="s">
        <v>210</v>
      </c>
      <c r="U34" s="99"/>
      <c r="V34" s="99"/>
      <c r="Y34" s="273"/>
    </row>
    <row r="35" spans="2:25" ht="18.75" customHeight="1" x14ac:dyDescent="0.25">
      <c r="B35" s="47"/>
      <c r="C35" s="71" t="s">
        <v>76</v>
      </c>
      <c r="D35" s="64" t="s">
        <v>69</v>
      </c>
      <c r="E35" s="279" t="str">
        <f>IFERROR(IF(((E$29^2)*(E$27^2))/(E$28^2)&lt;4,4,IF((((E$29^2)*(E$27^2))/(E$28^2))&gt;30,30,IF(COUNT(E$19:E$22)&gt;(((E$29^2)*(E$27^2))/(E$28^2)),COUNT(E19:E22),(((E$29^2)*(E$27^2))/(E$28^2))))), "")</f>
        <v/>
      </c>
      <c r="F35" s="279" t="str">
        <f t="shared" ref="F35:P35" si="10">IFERROR(IF(((F$29^2)*(F$27^2))/(F$28^2)&lt;4,4,IF((((F$29^2)*(F$27^2))/(F$28^2))&gt;30,30,IF(COUNT(F$19:F$22)&gt;(((F$29^2)*(F$27^2))/(F$28^2)),COUNT(F19:F22),(((F$29^2)*(F$27^2))/(F$28^2))))), "")</f>
        <v/>
      </c>
      <c r="G35" s="279" t="str">
        <f>IFERROR(IF(((G$29^2)*(G$27^2))/(G$28^2)&lt;4,4,IF((((G$29^2)*(G$27^2))/(G$28^2))&gt;30,30,IF(COUNT(G$19:G$22)&gt;(((G$29^2)*(G$27^2))/(G$28^2)),COUNT(G19:G22),(((G$29^2)*(G$27^2))/(G$28^2))))), "")</f>
        <v/>
      </c>
      <c r="H35" s="279" t="str">
        <f t="shared" si="10"/>
        <v/>
      </c>
      <c r="I35" s="279" t="str">
        <f t="shared" si="10"/>
        <v/>
      </c>
      <c r="J35" s="279" t="str">
        <f t="shared" si="10"/>
        <v/>
      </c>
      <c r="K35" s="279" t="str">
        <f t="shared" si="10"/>
        <v/>
      </c>
      <c r="L35" s="279" t="str">
        <f t="shared" si="10"/>
        <v/>
      </c>
      <c r="M35" s="279" t="str">
        <f t="shared" si="10"/>
        <v/>
      </c>
      <c r="N35" s="279" t="str">
        <f>IFERROR(IF(((N$29^2)*(N$27^2))/(N$28^2)&lt;4,4,IF((((N$29^2)*(N$27^2))/(N$28^2))&gt;30,30,IF(COUNT(N$19:N$22)&gt;(((N$29^2)*(N$27^2))/(N$28^2)),COUNT(N19:N22),(((N$29^2)*(N$27^2))/(N$28^2))))), "")</f>
        <v/>
      </c>
      <c r="O35" s="279" t="str">
        <f t="shared" si="10"/>
        <v/>
      </c>
      <c r="P35" s="279" t="str">
        <f t="shared" si="10"/>
        <v/>
      </c>
      <c r="Q35" s="48"/>
      <c r="T35" s="953" t="s">
        <v>194</v>
      </c>
      <c r="U35" s="953" t="s">
        <v>196</v>
      </c>
      <c r="V35" s="954" t="s">
        <v>169</v>
      </c>
      <c r="Y35" s="273"/>
    </row>
    <row r="36" spans="2:25" ht="30" customHeight="1" thickBot="1" x14ac:dyDescent="0.3">
      <c r="B36" s="344" t="str">
        <f>tod&amp;" Peak Hour "&amp;pkhr&amp;" | "&amp;scenario</f>
        <v>PM Peak Hour 4:30PM - 5:30PM | 2050 No-Build PM</v>
      </c>
      <c r="C36" s="345"/>
      <c r="D36" s="346"/>
      <c r="E36" s="347"/>
      <c r="F36" s="73"/>
      <c r="G36" s="73"/>
      <c r="H36" s="73"/>
      <c r="I36" s="73"/>
      <c r="J36" s="73"/>
      <c r="K36" s="73"/>
      <c r="L36" s="73"/>
      <c r="M36" s="73"/>
      <c r="N36" s="73"/>
      <c r="O36" s="58"/>
      <c r="P36" s="73"/>
      <c r="Q36" s="59"/>
      <c r="T36" s="99" t="s">
        <v>5</v>
      </c>
      <c r="U36" s="99" t="s">
        <v>98</v>
      </c>
      <c r="V36" s="955" t="s">
        <v>209</v>
      </c>
      <c r="Y36" s="273"/>
    </row>
    <row r="37" spans="2:25" ht="15.75" thickTop="1" x14ac:dyDescent="0.25">
      <c r="T37" s="99" t="s">
        <v>5</v>
      </c>
      <c r="U37" s="99" t="s">
        <v>205</v>
      </c>
      <c r="V37" s="955" t="s">
        <v>208</v>
      </c>
      <c r="Y37" s="273"/>
    </row>
    <row r="38" spans="2:25" x14ac:dyDescent="0.25">
      <c r="T38" s="99" t="s">
        <v>5</v>
      </c>
      <c r="U38" s="99" t="s">
        <v>206</v>
      </c>
      <c r="V38" s="955" t="s">
        <v>208</v>
      </c>
      <c r="Y38" s="273"/>
    </row>
    <row r="39" spans="2:25" x14ac:dyDescent="0.25">
      <c r="T39" s="99" t="s">
        <v>5</v>
      </c>
      <c r="U39" s="956" t="s">
        <v>207</v>
      </c>
      <c r="V39" s="955" t="s">
        <v>208</v>
      </c>
      <c r="Y39" s="273"/>
    </row>
    <row r="40" spans="2:25" x14ac:dyDescent="0.25">
      <c r="T40" s="99" t="s">
        <v>202</v>
      </c>
      <c r="U40" s="99" t="s">
        <v>98</v>
      </c>
      <c r="V40" s="955" t="s">
        <v>208</v>
      </c>
      <c r="Y40" s="273"/>
    </row>
    <row r="41" spans="2:25" x14ac:dyDescent="0.25">
      <c r="T41" s="99" t="s">
        <v>202</v>
      </c>
      <c r="U41" s="99" t="s">
        <v>205</v>
      </c>
      <c r="V41" s="955" t="s">
        <v>209</v>
      </c>
      <c r="Y41" s="273"/>
    </row>
    <row r="42" spans="2:25" x14ac:dyDescent="0.25">
      <c r="T42" s="99" t="s">
        <v>202</v>
      </c>
      <c r="U42" s="99" t="s">
        <v>206</v>
      </c>
      <c r="V42" s="955" t="s">
        <v>208</v>
      </c>
      <c r="Y42" s="273"/>
    </row>
    <row r="43" spans="2:25" x14ac:dyDescent="0.25">
      <c r="B43" s="271"/>
      <c r="C43" s="271"/>
      <c r="D43" s="271"/>
      <c r="E43" s="271"/>
      <c r="F43" s="271"/>
      <c r="G43" s="271"/>
      <c r="H43" s="271"/>
      <c r="I43" s="271"/>
      <c r="J43" s="271"/>
      <c r="K43" s="271"/>
      <c r="L43" s="271"/>
      <c r="M43" s="271"/>
      <c r="N43" s="271"/>
      <c r="O43" s="271"/>
      <c r="P43" s="271"/>
      <c r="Q43" s="271"/>
      <c r="T43" s="99" t="s">
        <v>202</v>
      </c>
      <c r="U43" s="956" t="s">
        <v>207</v>
      </c>
      <c r="V43" s="955" t="s">
        <v>208</v>
      </c>
      <c r="Y43" s="273"/>
    </row>
    <row r="44" spans="2:25" x14ac:dyDescent="0.25">
      <c r="T44" s="99" t="s">
        <v>203</v>
      </c>
      <c r="U44" s="99" t="s">
        <v>98</v>
      </c>
      <c r="V44" s="955" t="s">
        <v>208</v>
      </c>
    </row>
    <row r="45" spans="2:25" x14ac:dyDescent="0.25">
      <c r="T45" s="99" t="s">
        <v>203</v>
      </c>
      <c r="U45" s="99" t="s">
        <v>205</v>
      </c>
      <c r="V45" s="955" t="s">
        <v>209</v>
      </c>
    </row>
    <row r="46" spans="2:25" x14ac:dyDescent="0.25">
      <c r="T46" s="99" t="s">
        <v>203</v>
      </c>
      <c r="U46" s="99" t="s">
        <v>206</v>
      </c>
      <c r="V46" s="955" t="s">
        <v>208</v>
      </c>
    </row>
    <row r="47" spans="2:25" x14ac:dyDescent="0.25">
      <c r="T47" s="99" t="s">
        <v>203</v>
      </c>
      <c r="U47" s="956" t="s">
        <v>207</v>
      </c>
      <c r="V47" s="955" t="s">
        <v>208</v>
      </c>
    </row>
    <row r="48" spans="2:25" x14ac:dyDescent="0.25">
      <c r="T48" s="956" t="s">
        <v>204</v>
      </c>
      <c r="U48" s="99" t="s">
        <v>98</v>
      </c>
      <c r="V48" s="955" t="s">
        <v>208</v>
      </c>
    </row>
    <row r="49" spans="20:22" x14ac:dyDescent="0.25">
      <c r="T49" s="956" t="s">
        <v>204</v>
      </c>
      <c r="U49" s="99" t="s">
        <v>205</v>
      </c>
      <c r="V49" s="955" t="s">
        <v>208</v>
      </c>
    </row>
    <row r="50" spans="20:22" x14ac:dyDescent="0.25">
      <c r="T50" s="956" t="s">
        <v>204</v>
      </c>
      <c r="U50" s="99" t="s">
        <v>206</v>
      </c>
      <c r="V50" s="955" t="s">
        <v>208</v>
      </c>
    </row>
    <row r="51" spans="20:22" x14ac:dyDescent="0.25">
      <c r="T51" s="956" t="s">
        <v>204</v>
      </c>
      <c r="U51" s="956" t="s">
        <v>207</v>
      </c>
      <c r="V51" s="955" t="s">
        <v>208</v>
      </c>
    </row>
  </sheetData>
  <mergeCells count="11">
    <mergeCell ref="B13:D13"/>
    <mergeCell ref="K13:L15"/>
    <mergeCell ref="N13:P15"/>
    <mergeCell ref="B14:D14"/>
    <mergeCell ref="B15:D15"/>
    <mergeCell ref="G3:G4"/>
    <mergeCell ref="H3:I4"/>
    <mergeCell ref="G5:G6"/>
    <mergeCell ref="H5:I6"/>
    <mergeCell ref="G7:G8"/>
    <mergeCell ref="H7:I8"/>
  </mergeCells>
  <conditionalFormatting sqref="E20:E22 F19">
    <cfRule type="expression" dxfId="101" priority="14">
      <formula>$E$15&gt;0</formula>
    </cfRule>
  </conditionalFormatting>
  <conditionalFormatting sqref="F20:F22">
    <cfRule type="expression" dxfId="100" priority="23">
      <formula>$E$15&gt;1</formula>
    </cfRule>
  </conditionalFormatting>
  <conditionalFormatting sqref="E18:F18">
    <cfRule type="expression" dxfId="99" priority="25">
      <formula>NOT($E$15&gt;COLUMN(E18)-5)</formula>
    </cfRule>
  </conditionalFormatting>
  <conditionalFormatting sqref="E31:P35">
    <cfRule type="expression" dxfId="98" priority="26">
      <formula>NOT($E$15&gt;COLUMN(E37)-5)</formula>
    </cfRule>
  </conditionalFormatting>
  <conditionalFormatting sqref="E31:P35 E26:P28">
    <cfRule type="expression" dxfId="97" priority="13">
      <formula>$E$15&gt;COLUMN(E26)-5</formula>
    </cfRule>
  </conditionalFormatting>
  <conditionalFormatting sqref="E29:P29">
    <cfRule type="expression" dxfId="96" priority="12">
      <formula>$E$15&gt;COLUMN(E28)-5</formula>
    </cfRule>
  </conditionalFormatting>
  <conditionalFormatting sqref="H20:H22 J20:J22 L20:L22 N20:N22 P20:P22">
    <cfRule type="expression" dxfId="95" priority="5">
      <formula>$E$15&gt;1</formula>
    </cfRule>
  </conditionalFormatting>
  <conditionalFormatting sqref="E19:F22">
    <cfRule type="expression" dxfId="94" priority="10">
      <formula>NOT($E$15&gt;COLUMN(E19)-5)</formula>
    </cfRule>
  </conditionalFormatting>
  <conditionalFormatting sqref="E19:F22">
    <cfRule type="expression" dxfId="93" priority="8">
      <formula>OR(E$18="volume",E$18="queue")</formula>
    </cfRule>
    <cfRule type="expression" dxfId="92" priority="9">
      <formula>OR(E$18="travel time",E$18="speed")</formula>
    </cfRule>
  </conditionalFormatting>
  <conditionalFormatting sqref="V36:V51">
    <cfRule type="cellIs" dxfId="91" priority="7" operator="equal">
      <formula>"Yes"</formula>
    </cfRule>
  </conditionalFormatting>
  <conditionalFormatting sqref="G20:G22 I20:I22 K20:K22 M20:M22 O20:O22 H19 J19 L19 N19 P19">
    <cfRule type="expression" dxfId="90" priority="4">
      <formula>$E$15&gt;0</formula>
    </cfRule>
  </conditionalFormatting>
  <conditionalFormatting sqref="G18:P18">
    <cfRule type="expression" dxfId="89" priority="6">
      <formula>NOT($E$15&gt;COLUMN(G18)-5)</formula>
    </cfRule>
  </conditionalFormatting>
  <conditionalFormatting sqref="G19:P22">
    <cfRule type="expression" dxfId="88" priority="3">
      <formula>NOT($E$15&gt;COLUMN(G19)-5)</formula>
    </cfRule>
  </conditionalFormatting>
  <conditionalFormatting sqref="G19:P22">
    <cfRule type="expression" dxfId="87" priority="1">
      <formula>OR(G$18="volume",G$18="queue")</formula>
    </cfRule>
    <cfRule type="expression" dxfId="86" priority="2">
      <formula>OR(G$18="travel time",G$18="speed")</formula>
    </cfRule>
  </conditionalFormatting>
  <dataValidations count="5">
    <dataValidation type="list" allowBlank="1" showInputMessage="1" showErrorMessage="1" sqref="H13:H14" xr:uid="{44EA0EE6-3AC8-4B23-BCA2-F94CB1136E18}">
      <formula1>$H$13:$H$14</formula1>
    </dataValidation>
    <dataValidation type="whole" allowBlank="1" showInputMessage="1" showErrorMessage="1" sqref="E15" xr:uid="{D6029D4E-D6D8-4E75-AEEF-C7C385A29D22}">
      <formula1>1</formula1>
      <formula2>12</formula2>
    </dataValidation>
    <dataValidation type="decimal" allowBlank="1" showInputMessage="1" showErrorMessage="1" sqref="E14" xr:uid="{BF997C0E-85A3-4C31-8E30-354A19CF658F}">
      <formula1>0.049999</formula1>
      <formula2>1</formula2>
    </dataValidation>
    <dataValidation type="list" allowBlank="1" showInputMessage="1" showErrorMessage="1" sqref="T19:T30" xr:uid="{D3D940AC-A0D8-440B-BD4E-D0AB981F601E}">
      <formula1>"Travel Time, Volume, Speed, Queues"</formula1>
    </dataValidation>
    <dataValidation type="list" allowBlank="1" showInputMessage="1" showErrorMessage="1" sqref="U19:U30" xr:uid="{80C318AB-9E36-4F53-9631-26209C6F6E07}">
      <formula1>"Travel Time Segment, Data Collection Point, Queue Counter, Node Evaluation"</formula1>
    </dataValidation>
  </dataValidations>
  <printOptions horizontalCentered="1"/>
  <pageMargins left="0.7" right="0.7" top="0.75" bottom="0.75" header="0.3" footer="0.3"/>
  <pageSetup scale="71" orientation="landscape" r:id="rId1"/>
  <headerFooter>
    <oddFooter>&amp;R&amp;G</oddFooter>
  </headerFooter>
  <ignoredErrors>
    <ignoredError sqref="E18:P18 E19 E17 G17 I17 K17 M17 O17 F19:P22 E20:E22" unlockedFormula="1"/>
  </ignoredError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FD6F-72C4-4590-ADA2-930189CCFAF7}">
  <sheetPr codeName="Sheet25">
    <tabColor rgb="FF7030A0"/>
  </sheetPr>
  <dimension ref="A1:BG68"/>
  <sheetViews>
    <sheetView zoomScale="70" zoomScaleNormal="70" workbookViewId="0">
      <selection activeCell="T21" sqref="T21"/>
    </sheetView>
  </sheetViews>
  <sheetFormatPr defaultColWidth="9.28515625" defaultRowHeight="15" x14ac:dyDescent="0.25"/>
  <cols>
    <col min="1" max="1" width="13.140625" style="957" customWidth="1"/>
    <col min="2" max="2" width="14.28515625" style="958" customWidth="1"/>
    <col min="3" max="3" width="5.42578125" style="958" customWidth="1"/>
    <col min="4" max="4" width="15" style="958" customWidth="1"/>
    <col min="5" max="6" width="16.7109375" style="958" customWidth="1"/>
    <col min="7" max="10" width="21.5703125" style="958" customWidth="1"/>
    <col min="11" max="17" width="9.28515625" style="958"/>
    <col min="18" max="24" width="9.28515625" style="958" customWidth="1"/>
    <col min="25" max="16384" width="9.28515625" style="958"/>
  </cols>
  <sheetData>
    <row r="1" spans="1:59" s="959" customFormat="1" ht="33.75" customHeight="1" x14ac:dyDescent="0.3">
      <c r="A1" s="270"/>
      <c r="B1" s="246" t="s">
        <v>225</v>
      </c>
      <c r="C1" s="42"/>
      <c r="D1" s="42"/>
      <c r="E1" s="42"/>
      <c r="F1" s="42"/>
      <c r="G1" s="42"/>
      <c r="H1" s="42"/>
      <c r="I1" s="43"/>
      <c r="J1" s="43"/>
      <c r="K1" s="265"/>
      <c r="L1" s="266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  <c r="AA1" s="266"/>
      <c r="AB1" s="266"/>
      <c r="AC1" s="266"/>
      <c r="AD1" s="266"/>
      <c r="AE1" s="266"/>
      <c r="AF1" s="266"/>
      <c r="AG1" s="266"/>
      <c r="AH1" s="266"/>
      <c r="AI1" s="266"/>
      <c r="AJ1" s="266"/>
      <c r="AK1" s="266"/>
      <c r="AL1" s="266"/>
      <c r="AM1" s="266"/>
      <c r="AN1" s="266"/>
      <c r="AO1" s="266"/>
      <c r="AP1" s="266"/>
      <c r="AQ1" s="266"/>
      <c r="AR1" s="266"/>
      <c r="AS1" s="266"/>
      <c r="AT1" s="266"/>
      <c r="AU1" s="266"/>
      <c r="AV1" s="266"/>
      <c r="AW1" s="266"/>
      <c r="AX1" s="266"/>
      <c r="AY1" s="266"/>
      <c r="AZ1" s="266"/>
      <c r="BA1" s="266"/>
      <c r="BB1" s="266"/>
      <c r="BC1" s="266"/>
      <c r="BD1" s="266"/>
      <c r="BE1" s="266"/>
      <c r="BF1" s="266"/>
      <c r="BG1" s="266"/>
    </row>
    <row r="2" spans="1:59" s="959" customFormat="1" ht="30.75" customHeight="1" x14ac:dyDescent="0.25">
      <c r="A2" s="270"/>
      <c r="B2" s="247" t="str">
        <f>tod&amp;" Peak Period "&amp;pkpd</f>
        <v>PM Peak Period 4:30PM - 5:30PM</v>
      </c>
      <c r="C2" s="42"/>
      <c r="D2" s="42"/>
      <c r="E2" s="42"/>
      <c r="F2" s="42"/>
      <c r="G2" s="42"/>
      <c r="H2" s="42"/>
      <c r="I2" s="43"/>
      <c r="J2" s="43"/>
      <c r="K2" s="265"/>
      <c r="L2" s="266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266"/>
      <c r="AM2" s="266"/>
      <c r="AN2" s="266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</row>
    <row r="3" spans="1:59" ht="10.5" customHeight="1" x14ac:dyDescent="0.25">
      <c r="A3" s="271"/>
      <c r="B3" s="43"/>
      <c r="C3" s="43"/>
      <c r="D3" s="43"/>
      <c r="E3" s="43"/>
      <c r="F3" s="43"/>
      <c r="G3" s="43"/>
      <c r="H3" s="43"/>
      <c r="I3" s="43"/>
      <c r="J3" s="43"/>
      <c r="K3" s="266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5"/>
      <c r="AP3" s="265"/>
      <c r="AQ3" s="265"/>
      <c r="AR3" s="265"/>
      <c r="AS3" s="265"/>
      <c r="AT3" s="265"/>
      <c r="AU3" s="265"/>
      <c r="AV3" s="265"/>
      <c r="AW3" s="265"/>
      <c r="AX3" s="265"/>
      <c r="AY3" s="265"/>
      <c r="AZ3" s="265"/>
      <c r="BA3" s="265"/>
      <c r="BB3" s="265"/>
      <c r="BC3" s="265"/>
      <c r="BD3" s="265"/>
      <c r="BE3" s="265"/>
      <c r="BF3" s="265"/>
      <c r="BG3" s="265"/>
    </row>
    <row r="4" spans="1:59" ht="18.75" customHeight="1" x14ac:dyDescent="0.25">
      <c r="A4" s="270"/>
      <c r="B4" s="43"/>
      <c r="C4" s="43"/>
      <c r="D4" s="43"/>
      <c r="E4" s="43"/>
      <c r="F4" s="43"/>
      <c r="G4" s="43"/>
      <c r="H4" s="43"/>
      <c r="I4" s="43"/>
      <c r="J4" s="43"/>
      <c r="K4" s="266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  <c r="AJ4" s="265"/>
      <c r="AK4" s="265"/>
      <c r="AL4" s="265"/>
      <c r="AM4" s="265"/>
      <c r="AN4" s="265"/>
      <c r="AO4" s="265"/>
      <c r="AP4" s="265"/>
      <c r="AQ4" s="265"/>
      <c r="AR4" s="265"/>
      <c r="AS4" s="265"/>
      <c r="AT4" s="265"/>
      <c r="AU4" s="265"/>
      <c r="AV4" s="265"/>
      <c r="AW4" s="265"/>
      <c r="AX4" s="265"/>
      <c r="AY4" s="265"/>
      <c r="AZ4" s="265"/>
      <c r="BA4" s="265"/>
      <c r="BB4" s="265"/>
      <c r="BC4" s="265"/>
      <c r="BD4" s="265"/>
      <c r="BE4" s="265"/>
      <c r="BF4" s="265"/>
      <c r="BG4" s="265"/>
    </row>
    <row r="5" spans="1:59" ht="41.25" customHeight="1" x14ac:dyDescent="0.25">
      <c r="A5" s="975" t="s">
        <v>186</v>
      </c>
      <c r="B5" s="245" t="s">
        <v>187</v>
      </c>
      <c r="C5" s="43"/>
      <c r="D5" s="295" t="s">
        <v>218</v>
      </c>
      <c r="E5" s="295" t="s">
        <v>219</v>
      </c>
      <c r="F5" s="295" t="s">
        <v>220</v>
      </c>
      <c r="G5" s="295" t="s">
        <v>221</v>
      </c>
      <c r="H5" s="295" t="s">
        <v>222</v>
      </c>
      <c r="I5" s="295" t="s">
        <v>223</v>
      </c>
      <c r="J5" s="295" t="s">
        <v>224</v>
      </c>
      <c r="K5" s="266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5"/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  <c r="AY5" s="265"/>
      <c r="AZ5" s="265"/>
      <c r="BA5" s="265"/>
      <c r="BB5" s="265"/>
      <c r="BC5" s="265"/>
      <c r="BD5" s="265"/>
      <c r="BE5" s="265"/>
      <c r="BF5" s="265"/>
      <c r="BG5" s="265"/>
    </row>
    <row r="6" spans="1:59" ht="23.25" customHeight="1" x14ac:dyDescent="0.25">
      <c r="A6" s="975">
        <v>1</v>
      </c>
      <c r="B6" s="61">
        <f>'VISSIM Sim Runs Summary Outputs'!$C20</f>
        <v>0</v>
      </c>
      <c r="C6" s="43"/>
      <c r="D6" s="296">
        <f>SUMIFS('VISSIM Network Perf Outputs'!$E:$E,'VISSIM Network Perf Outputs'!$A:$A,$A6)</f>
        <v>0</v>
      </c>
      <c r="E6" s="297">
        <f>SUMIFS('VISSIM Network Perf Outputs'!$D:$D,'VISSIM Network Perf Outputs'!$A:$A,$A6)</f>
        <v>0</v>
      </c>
      <c r="F6" s="131">
        <f>SUMIFS('VISSIM Network Perf Outputs'!$K:$K,'VISSIM Network Perf Outputs'!$A:$A,$A6)</f>
        <v>0</v>
      </c>
      <c r="G6" s="297">
        <f>SUMIFS('VISSIM Network Perf Outputs'!$Q:$Q,'VISSIM Network Perf Outputs'!$A:$A,$A6)</f>
        <v>0</v>
      </c>
      <c r="H6" s="297">
        <f>SUMIFS('VISSIM Network Perf Outputs'!$AC:$AC,'VISSIM Network Perf Outputs'!$A:$A,$A6)/1000</f>
        <v>0</v>
      </c>
      <c r="I6" s="297">
        <f>SUMIFS('VISSIM Network Perf Outputs'!$AF:$AF,'VISSIM Network Perf Outputs'!$A:$A,$A6)</f>
        <v>0</v>
      </c>
      <c r="J6" s="297">
        <f>SUMIFS('VISSIM Network Perf Outputs'!$AI:$AI,'VISSIM Network Perf Outputs'!$A:$A,$A6)</f>
        <v>0</v>
      </c>
      <c r="K6" s="266"/>
      <c r="L6" s="265"/>
      <c r="M6" s="265"/>
      <c r="N6" s="265"/>
      <c r="O6" s="265"/>
      <c r="P6" s="265"/>
      <c r="Q6" s="265"/>
      <c r="R6" s="265"/>
      <c r="S6" s="265"/>
      <c r="T6" s="265"/>
      <c r="U6" s="265"/>
      <c r="V6" s="265"/>
      <c r="W6" s="265"/>
      <c r="X6" s="265"/>
      <c r="Y6" s="265"/>
      <c r="Z6" s="265"/>
      <c r="AA6" s="265"/>
      <c r="AB6" s="265"/>
      <c r="AC6" s="265"/>
      <c r="AD6" s="265"/>
      <c r="AE6" s="265"/>
      <c r="AF6" s="265"/>
      <c r="AG6" s="265"/>
      <c r="AH6" s="265"/>
      <c r="AI6" s="265"/>
      <c r="AJ6" s="265"/>
      <c r="AK6" s="265"/>
      <c r="AL6" s="265"/>
      <c r="AM6" s="265"/>
      <c r="AN6" s="265"/>
      <c r="AO6" s="265"/>
      <c r="AP6" s="265"/>
      <c r="AQ6" s="265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</row>
    <row r="7" spans="1:59" ht="23.25" customHeight="1" x14ac:dyDescent="0.25">
      <c r="A7" s="975">
        <f>A6+1</f>
        <v>2</v>
      </c>
      <c r="B7" s="61">
        <f>'VISSIM Sim Runs Summary Outputs'!$C21</f>
        <v>0</v>
      </c>
      <c r="C7" s="43"/>
      <c r="D7" s="296">
        <f>SUMIFS('VISSIM Network Perf Outputs'!$E:$E,'VISSIM Network Perf Outputs'!$A:$A,$A7)</f>
        <v>0</v>
      </c>
      <c r="E7" s="297">
        <f>SUMIFS('VISSIM Network Perf Outputs'!$D:$D,'VISSIM Network Perf Outputs'!$A:$A,$A7)</f>
        <v>0</v>
      </c>
      <c r="F7" s="131">
        <f>SUMIFS('VISSIM Network Perf Outputs'!$K:$K,'VISSIM Network Perf Outputs'!$A:$A,$A7)</f>
        <v>0</v>
      </c>
      <c r="G7" s="297">
        <f>SUMIFS('VISSIM Network Perf Outputs'!$Q:$Q,'VISSIM Network Perf Outputs'!$A:$A,$A7)</f>
        <v>0</v>
      </c>
      <c r="H7" s="297">
        <f>SUMIFS('VISSIM Network Perf Outputs'!$AC:$AC,'VISSIM Network Perf Outputs'!$A:$A,$A7)/1000</f>
        <v>0</v>
      </c>
      <c r="I7" s="297">
        <f>SUMIFS('VISSIM Network Perf Outputs'!$AF:$AF,'VISSIM Network Perf Outputs'!$A:$A,$A7)</f>
        <v>0</v>
      </c>
      <c r="J7" s="297">
        <f>SUMIFS('VISSIM Network Perf Outputs'!$AI:$AI,'VISSIM Network Perf Outputs'!$A:$A,$A7)</f>
        <v>0</v>
      </c>
      <c r="K7" s="266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265"/>
      <c r="AE7" s="265"/>
      <c r="AF7" s="265"/>
      <c r="AG7" s="265"/>
      <c r="AH7" s="265"/>
      <c r="AI7" s="265"/>
      <c r="AJ7" s="265"/>
      <c r="AK7" s="265"/>
      <c r="AL7" s="265"/>
      <c r="AM7" s="265"/>
      <c r="AN7" s="265"/>
      <c r="AO7" s="265"/>
      <c r="AP7" s="265"/>
      <c r="AQ7" s="265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</row>
    <row r="8" spans="1:59" ht="23.25" customHeight="1" x14ac:dyDescent="0.25">
      <c r="A8" s="975">
        <f t="shared" ref="A8:A15" si="0">A7+1</f>
        <v>3</v>
      </c>
      <c r="B8" s="61">
        <f>'VISSIM Sim Runs Summary Outputs'!$C22</f>
        <v>0</v>
      </c>
      <c r="C8" s="43"/>
      <c r="D8" s="327">
        <f>SUMIFS('VISSIM Network Perf Outputs'!$E:$E,'VISSIM Network Perf Outputs'!$A:$A,$A8)</f>
        <v>0</v>
      </c>
      <c r="E8" s="328">
        <f>SUMIFS('VISSIM Network Perf Outputs'!$D:$D,'VISSIM Network Perf Outputs'!$A:$A,$A8)</f>
        <v>0</v>
      </c>
      <c r="F8" s="329">
        <f>SUMIFS('VISSIM Network Perf Outputs'!$K:$K,'VISSIM Network Perf Outputs'!$A:$A,$A8)</f>
        <v>0</v>
      </c>
      <c r="G8" s="328">
        <f>SUMIFS('VISSIM Network Perf Outputs'!$Q:$Q,'VISSIM Network Perf Outputs'!$A:$A,$A8)</f>
        <v>0</v>
      </c>
      <c r="H8" s="328">
        <f>SUMIFS('VISSIM Network Perf Outputs'!$AC:$AC,'VISSIM Network Perf Outputs'!$A:$A,$A8)/1000</f>
        <v>0</v>
      </c>
      <c r="I8" s="328">
        <f>SUMIFS('VISSIM Network Perf Outputs'!$AF:$AF,'VISSIM Network Perf Outputs'!$A:$A,$A8)</f>
        <v>0</v>
      </c>
      <c r="J8" s="328">
        <f>SUMIFS('VISSIM Network Perf Outputs'!$AI:$AI,'VISSIM Network Perf Outputs'!$A:$A,$A8)</f>
        <v>0</v>
      </c>
      <c r="K8" s="266"/>
      <c r="L8" s="265"/>
      <c r="M8" s="265"/>
      <c r="N8" s="265"/>
      <c r="O8" s="265"/>
      <c r="P8" s="265"/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  <c r="AC8" s="265"/>
      <c r="AD8" s="265"/>
      <c r="AE8" s="265"/>
      <c r="AF8" s="265"/>
      <c r="AG8" s="265"/>
      <c r="AH8" s="265"/>
      <c r="AI8" s="265"/>
      <c r="AJ8" s="265"/>
      <c r="AK8" s="265"/>
      <c r="AL8" s="265"/>
      <c r="AM8" s="265"/>
      <c r="AN8" s="265"/>
      <c r="AO8" s="265"/>
      <c r="AP8" s="265"/>
      <c r="AQ8" s="265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</row>
    <row r="9" spans="1:59" ht="23.25" customHeight="1" x14ac:dyDescent="0.25">
      <c r="A9" s="975">
        <f t="shared" si="0"/>
        <v>4</v>
      </c>
      <c r="B9" s="61">
        <f>'VISSIM Sim Runs Summary Outputs'!$C23</f>
        <v>0</v>
      </c>
      <c r="C9" s="43"/>
      <c r="D9" s="296">
        <f>SUMIFS('VISSIM Network Perf Outputs'!$E:$E,'VISSIM Network Perf Outputs'!$A:$A,$A9)</f>
        <v>0</v>
      </c>
      <c r="E9" s="297">
        <f>SUMIFS('VISSIM Network Perf Outputs'!$D:$D,'VISSIM Network Perf Outputs'!$A:$A,$A9)</f>
        <v>0</v>
      </c>
      <c r="F9" s="131">
        <f>SUMIFS('VISSIM Network Perf Outputs'!$K:$K,'VISSIM Network Perf Outputs'!$A:$A,$A9)</f>
        <v>0</v>
      </c>
      <c r="G9" s="297">
        <f>SUMIFS('VISSIM Network Perf Outputs'!$Q:$Q,'VISSIM Network Perf Outputs'!$A:$A,$A9)</f>
        <v>0</v>
      </c>
      <c r="H9" s="297">
        <f>SUMIFS('VISSIM Network Perf Outputs'!$AC:$AC,'VISSIM Network Perf Outputs'!$A:$A,$A9)/1000</f>
        <v>0</v>
      </c>
      <c r="I9" s="297">
        <f>SUMIFS('VISSIM Network Perf Outputs'!$AF:$AF,'VISSIM Network Perf Outputs'!$A:$A,$A9)</f>
        <v>0</v>
      </c>
      <c r="J9" s="297">
        <f>SUMIFS('VISSIM Network Perf Outputs'!$AI:$AI,'VISSIM Network Perf Outputs'!$A:$A,$A9)</f>
        <v>0</v>
      </c>
      <c r="K9" s="266"/>
      <c r="L9" s="265"/>
      <c r="M9" s="265"/>
      <c r="N9" s="265"/>
      <c r="O9" s="265"/>
      <c r="P9" s="265"/>
      <c r="Q9" s="265"/>
      <c r="R9" s="265"/>
      <c r="S9" s="265"/>
      <c r="T9" s="265"/>
      <c r="U9" s="265"/>
      <c r="V9" s="265"/>
      <c r="W9" s="265"/>
      <c r="X9" s="265"/>
      <c r="Y9" s="265"/>
      <c r="Z9" s="265"/>
      <c r="AA9" s="265"/>
      <c r="AB9" s="265"/>
      <c r="AC9" s="265"/>
      <c r="AD9" s="265"/>
      <c r="AE9" s="265"/>
      <c r="AF9" s="265"/>
      <c r="AG9" s="265"/>
      <c r="AH9" s="265"/>
      <c r="AI9" s="265"/>
      <c r="AJ9" s="265"/>
      <c r="AK9" s="265"/>
      <c r="AL9" s="265"/>
      <c r="AM9" s="265"/>
      <c r="AN9" s="265"/>
      <c r="AO9" s="265"/>
      <c r="AP9" s="265"/>
      <c r="AQ9" s="265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  <c r="BD9" s="265"/>
      <c r="BE9" s="265"/>
      <c r="BF9" s="265"/>
      <c r="BG9" s="265"/>
    </row>
    <row r="10" spans="1:59" ht="23.25" customHeight="1" x14ac:dyDescent="0.25">
      <c r="A10" s="975">
        <f t="shared" si="0"/>
        <v>5</v>
      </c>
      <c r="B10" s="61">
        <f>'VISSIM Sim Runs Summary Outputs'!$C24</f>
        <v>0</v>
      </c>
      <c r="C10" s="43"/>
      <c r="D10" s="296">
        <f>SUMIFS('VISSIM Network Perf Outputs'!$E:$E,'VISSIM Network Perf Outputs'!$A:$A,$A10)</f>
        <v>0</v>
      </c>
      <c r="E10" s="297">
        <f>SUMIFS('VISSIM Network Perf Outputs'!$D:$D,'VISSIM Network Perf Outputs'!$A:$A,$A10)</f>
        <v>0</v>
      </c>
      <c r="F10" s="131">
        <f>SUMIFS('VISSIM Network Perf Outputs'!$K:$K,'VISSIM Network Perf Outputs'!$A:$A,$A10)</f>
        <v>0</v>
      </c>
      <c r="G10" s="297">
        <f>SUMIFS('VISSIM Network Perf Outputs'!$Q:$Q,'VISSIM Network Perf Outputs'!$A:$A,$A10)</f>
        <v>0</v>
      </c>
      <c r="H10" s="297">
        <f>SUMIFS('VISSIM Network Perf Outputs'!$AC:$AC,'VISSIM Network Perf Outputs'!$A:$A,$A10)/1000</f>
        <v>0</v>
      </c>
      <c r="I10" s="297">
        <f>SUMIFS('VISSIM Network Perf Outputs'!$AF:$AF,'VISSIM Network Perf Outputs'!$A:$A,$A10)</f>
        <v>0</v>
      </c>
      <c r="J10" s="297">
        <f>SUMIFS('VISSIM Network Perf Outputs'!$AI:$AI,'VISSIM Network Perf Outputs'!$A:$A,$A10)</f>
        <v>0</v>
      </c>
      <c r="K10" s="266"/>
      <c r="L10" s="265"/>
      <c r="M10" s="265"/>
      <c r="N10" s="265"/>
      <c r="O10" s="265"/>
      <c r="P10" s="265"/>
      <c r="Q10" s="265"/>
      <c r="R10" s="265"/>
      <c r="S10" s="265"/>
      <c r="T10" s="265"/>
      <c r="U10" s="265"/>
      <c r="V10" s="265"/>
      <c r="W10" s="265"/>
      <c r="X10" s="265"/>
      <c r="Y10" s="265"/>
      <c r="Z10" s="265"/>
      <c r="AA10" s="265"/>
      <c r="AB10" s="265"/>
      <c r="AC10" s="265"/>
      <c r="AD10" s="265"/>
      <c r="AE10" s="265"/>
      <c r="AF10" s="265"/>
      <c r="AG10" s="265"/>
      <c r="AH10" s="265"/>
      <c r="AI10" s="265"/>
      <c r="AJ10" s="265"/>
      <c r="AK10" s="265"/>
      <c r="AL10" s="265"/>
      <c r="AM10" s="265"/>
      <c r="AN10" s="265"/>
      <c r="AO10" s="265"/>
      <c r="AP10" s="265"/>
      <c r="AQ10" s="265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5"/>
      <c r="BE10" s="265"/>
      <c r="BF10" s="265"/>
      <c r="BG10" s="265"/>
    </row>
    <row r="11" spans="1:59" ht="23.25" customHeight="1" x14ac:dyDescent="0.25">
      <c r="A11" s="975">
        <f t="shared" si="0"/>
        <v>6</v>
      </c>
      <c r="B11" s="61">
        <f>'VISSIM Sim Runs Summary Outputs'!$C25</f>
        <v>0</v>
      </c>
      <c r="C11" s="43"/>
      <c r="D11" s="327">
        <f>SUMIFS('VISSIM Network Perf Outputs'!$E:$E,'VISSIM Network Perf Outputs'!$A:$A,$A11)</f>
        <v>0</v>
      </c>
      <c r="E11" s="328">
        <f>SUMIFS('VISSIM Network Perf Outputs'!$D:$D,'VISSIM Network Perf Outputs'!$A:$A,$A11)</f>
        <v>0</v>
      </c>
      <c r="F11" s="329">
        <f>SUMIFS('VISSIM Network Perf Outputs'!$K:$K,'VISSIM Network Perf Outputs'!$A:$A,$A11)</f>
        <v>0</v>
      </c>
      <c r="G11" s="328">
        <f>SUMIFS('VISSIM Network Perf Outputs'!$Q:$Q,'VISSIM Network Perf Outputs'!$A:$A,$A11)</f>
        <v>0</v>
      </c>
      <c r="H11" s="328">
        <f>SUMIFS('VISSIM Network Perf Outputs'!$AC:$AC,'VISSIM Network Perf Outputs'!$A:$A,$A11)/1000</f>
        <v>0</v>
      </c>
      <c r="I11" s="328">
        <f>SUMIFS('VISSIM Network Perf Outputs'!$AF:$AF,'VISSIM Network Perf Outputs'!$A:$A,$A11)</f>
        <v>0</v>
      </c>
      <c r="J11" s="297">
        <f>SUMIFS('VISSIM Network Perf Outputs'!$AI:$AI,'VISSIM Network Perf Outputs'!$A:$A,$A11)</f>
        <v>0</v>
      </c>
      <c r="K11" s="266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265"/>
      <c r="Y11" s="265"/>
      <c r="Z11" s="265"/>
      <c r="AA11" s="265"/>
      <c r="AB11" s="265"/>
      <c r="AC11" s="265"/>
      <c r="AD11" s="265"/>
      <c r="AE11" s="265"/>
      <c r="AF11" s="265"/>
      <c r="AG11" s="265"/>
      <c r="AH11" s="265"/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65"/>
      <c r="BG11" s="265"/>
    </row>
    <row r="12" spans="1:59" ht="23.25" customHeight="1" x14ac:dyDescent="0.25">
      <c r="A12" s="975">
        <f t="shared" si="0"/>
        <v>7</v>
      </c>
      <c r="B12" s="61">
        <f>'VISSIM Sim Runs Summary Outputs'!$C26</f>
        <v>0</v>
      </c>
      <c r="C12" s="43"/>
      <c r="D12" s="296">
        <f>SUMIFS('VISSIM Network Perf Outputs'!$E:$E,'VISSIM Network Perf Outputs'!$A:$A,$A12)</f>
        <v>0</v>
      </c>
      <c r="E12" s="297">
        <f>SUMIFS('VISSIM Network Perf Outputs'!$D:$D,'VISSIM Network Perf Outputs'!$A:$A,$A12)</f>
        <v>0</v>
      </c>
      <c r="F12" s="131">
        <f>SUMIFS('VISSIM Network Perf Outputs'!$K:$K,'VISSIM Network Perf Outputs'!$A:$A,$A12)</f>
        <v>0</v>
      </c>
      <c r="G12" s="297">
        <f>SUMIFS('VISSIM Network Perf Outputs'!$Q:$Q,'VISSIM Network Perf Outputs'!$A:$A,$A12)</f>
        <v>0</v>
      </c>
      <c r="H12" s="297">
        <f>SUMIFS('VISSIM Network Perf Outputs'!$AC:$AC,'VISSIM Network Perf Outputs'!$A:$A,$A12)/1000</f>
        <v>0</v>
      </c>
      <c r="I12" s="297">
        <f>SUMIFS('VISSIM Network Perf Outputs'!$AF:$AF,'VISSIM Network Perf Outputs'!$A:$A,$A12)</f>
        <v>0</v>
      </c>
      <c r="J12" s="297">
        <f>SUMIFS('VISSIM Network Perf Outputs'!$AI:$AI,'VISSIM Network Perf Outputs'!$A:$A,$A12)</f>
        <v>0</v>
      </c>
      <c r="K12" s="266"/>
      <c r="L12" s="265"/>
      <c r="M12" s="265"/>
      <c r="N12" s="265"/>
      <c r="O12" s="265"/>
      <c r="P12" s="265"/>
      <c r="Q12" s="265"/>
      <c r="R12" s="265"/>
      <c r="S12" s="265"/>
      <c r="T12" s="265"/>
      <c r="U12" s="265"/>
      <c r="V12" s="265"/>
      <c r="W12" s="265"/>
      <c r="X12" s="265"/>
      <c r="Y12" s="265"/>
      <c r="Z12" s="265"/>
      <c r="AA12" s="265"/>
      <c r="AB12" s="265"/>
      <c r="AC12" s="265"/>
      <c r="AD12" s="265"/>
      <c r="AE12" s="265"/>
      <c r="AF12" s="265"/>
      <c r="AG12" s="265"/>
      <c r="AH12" s="265"/>
      <c r="AI12" s="265"/>
      <c r="AJ12" s="265"/>
      <c r="AK12" s="265"/>
      <c r="AL12" s="265"/>
      <c r="AM12" s="265"/>
      <c r="AN12" s="265"/>
      <c r="AO12" s="265"/>
      <c r="AP12" s="265"/>
      <c r="AQ12" s="265"/>
      <c r="AR12" s="265"/>
      <c r="AS12" s="265"/>
      <c r="AT12" s="265"/>
      <c r="AU12" s="265"/>
      <c r="AV12" s="265"/>
      <c r="AW12" s="265"/>
      <c r="AX12" s="265"/>
      <c r="AY12" s="265"/>
      <c r="AZ12" s="265"/>
      <c r="BA12" s="265"/>
      <c r="BB12" s="265"/>
      <c r="BC12" s="265"/>
      <c r="BD12" s="265"/>
      <c r="BE12" s="265"/>
      <c r="BF12" s="265"/>
      <c r="BG12" s="265"/>
    </row>
    <row r="13" spans="1:59" ht="23.25" customHeight="1" x14ac:dyDescent="0.25">
      <c r="A13" s="975">
        <f t="shared" si="0"/>
        <v>8</v>
      </c>
      <c r="B13" s="61">
        <f>'VISSIM Sim Runs Summary Outputs'!$C27</f>
        <v>0</v>
      </c>
      <c r="C13" s="43"/>
      <c r="D13" s="296">
        <f>SUMIFS('VISSIM Network Perf Outputs'!$E:$E,'VISSIM Network Perf Outputs'!$A:$A,$A13)</f>
        <v>0</v>
      </c>
      <c r="E13" s="297">
        <f>SUMIFS('VISSIM Network Perf Outputs'!$D:$D,'VISSIM Network Perf Outputs'!$A:$A,$A13)</f>
        <v>0</v>
      </c>
      <c r="F13" s="131">
        <f>SUMIFS('VISSIM Network Perf Outputs'!$K:$K,'VISSIM Network Perf Outputs'!$A:$A,$A13)</f>
        <v>0</v>
      </c>
      <c r="G13" s="297">
        <f>SUMIFS('VISSIM Network Perf Outputs'!$Q:$Q,'VISSIM Network Perf Outputs'!$A:$A,$A13)</f>
        <v>0</v>
      </c>
      <c r="H13" s="297">
        <f>SUMIFS('VISSIM Network Perf Outputs'!$AC:$AC,'VISSIM Network Perf Outputs'!$A:$A,$A13)/1000</f>
        <v>0</v>
      </c>
      <c r="I13" s="297">
        <f>SUMIFS('VISSIM Network Perf Outputs'!$AF:$AF,'VISSIM Network Perf Outputs'!$A:$A,$A13)</f>
        <v>0</v>
      </c>
      <c r="J13" s="297">
        <f>SUMIFS('VISSIM Network Perf Outputs'!$AI:$AI,'VISSIM Network Perf Outputs'!$A:$A,$A13)</f>
        <v>0</v>
      </c>
      <c r="K13" s="266"/>
      <c r="L13" s="265"/>
      <c r="M13" s="265"/>
      <c r="N13" s="265"/>
      <c r="O13" s="265"/>
      <c r="P13" s="265"/>
      <c r="Q13" s="265"/>
      <c r="R13" s="265"/>
      <c r="S13" s="265"/>
      <c r="T13" s="265"/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  <c r="AG13" s="265"/>
      <c r="AH13" s="265"/>
      <c r="AI13" s="265"/>
      <c r="AJ13" s="265"/>
      <c r="AK13" s="265"/>
      <c r="AL13" s="265"/>
      <c r="AM13" s="265"/>
      <c r="AN13" s="265"/>
      <c r="AO13" s="265"/>
      <c r="AP13" s="265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</row>
    <row r="14" spans="1:59" ht="23.25" customHeight="1" x14ac:dyDescent="0.25">
      <c r="A14" s="975">
        <f t="shared" si="0"/>
        <v>9</v>
      </c>
      <c r="B14" s="61">
        <f>'VISSIM Sim Runs Summary Outputs'!$C28</f>
        <v>0</v>
      </c>
      <c r="C14" s="43"/>
      <c r="D14" s="296">
        <f>SUMIFS('VISSIM Network Perf Outputs'!$E:$E,'VISSIM Network Perf Outputs'!$A:$A,$A14)</f>
        <v>0</v>
      </c>
      <c r="E14" s="297">
        <f>SUMIFS('VISSIM Network Perf Outputs'!$D:$D,'VISSIM Network Perf Outputs'!$A:$A,$A14)</f>
        <v>0</v>
      </c>
      <c r="F14" s="131">
        <f>SUMIFS('VISSIM Network Perf Outputs'!$K:$K,'VISSIM Network Perf Outputs'!$A:$A,$A14)</f>
        <v>0</v>
      </c>
      <c r="G14" s="297">
        <f>SUMIFS('VISSIM Network Perf Outputs'!$Q:$Q,'VISSIM Network Perf Outputs'!$A:$A,$A14)</f>
        <v>0</v>
      </c>
      <c r="H14" s="297">
        <f>SUMIFS('VISSIM Network Perf Outputs'!$AC:$AC,'VISSIM Network Perf Outputs'!$A:$A,$A14)/1000</f>
        <v>0</v>
      </c>
      <c r="I14" s="297">
        <f>SUMIFS('VISSIM Network Perf Outputs'!$AF:$AF,'VISSIM Network Perf Outputs'!$A:$A,$A14)</f>
        <v>0</v>
      </c>
      <c r="J14" s="297">
        <f>SUMIFS('VISSIM Network Perf Outputs'!$AI:$AI,'VISSIM Network Perf Outputs'!$A:$A,$A14)</f>
        <v>0</v>
      </c>
      <c r="K14" s="266"/>
      <c r="L14" s="265"/>
      <c r="M14" s="265"/>
      <c r="N14" s="265"/>
      <c r="O14" s="265"/>
      <c r="P14" s="265"/>
      <c r="Q14" s="265"/>
      <c r="R14" s="265"/>
      <c r="S14" s="265"/>
      <c r="T14" s="265"/>
      <c r="U14" s="265"/>
      <c r="V14" s="265"/>
      <c r="W14" s="265"/>
      <c r="X14" s="265"/>
      <c r="Y14" s="265"/>
      <c r="Z14" s="265"/>
      <c r="AA14" s="265"/>
      <c r="AB14" s="265"/>
      <c r="AC14" s="265"/>
      <c r="AD14" s="265"/>
      <c r="AE14" s="265"/>
      <c r="AF14" s="265"/>
      <c r="AG14" s="265"/>
      <c r="AH14" s="265"/>
      <c r="AI14" s="265"/>
      <c r="AJ14" s="265"/>
      <c r="AK14" s="265"/>
      <c r="AL14" s="265"/>
      <c r="AM14" s="265"/>
      <c r="AN14" s="265"/>
      <c r="AO14" s="265"/>
      <c r="AP14" s="265"/>
      <c r="AQ14" s="265"/>
      <c r="AR14" s="265"/>
      <c r="AS14" s="265"/>
      <c r="AT14" s="265"/>
      <c r="AU14" s="265"/>
      <c r="AV14" s="265"/>
      <c r="AW14" s="265"/>
      <c r="AX14" s="265"/>
      <c r="AY14" s="265"/>
      <c r="AZ14" s="265"/>
      <c r="BA14" s="265"/>
      <c r="BB14" s="265"/>
      <c r="BC14" s="265"/>
      <c r="BD14" s="265"/>
      <c r="BE14" s="265"/>
      <c r="BF14" s="265"/>
      <c r="BG14" s="265"/>
    </row>
    <row r="15" spans="1:59" ht="23.25" customHeight="1" x14ac:dyDescent="0.25">
      <c r="A15" s="975">
        <f t="shared" si="0"/>
        <v>10</v>
      </c>
      <c r="B15" s="61">
        <f>'VISSIM Sim Runs Summary Outputs'!$C29</f>
        <v>0</v>
      </c>
      <c r="C15" s="43"/>
      <c r="D15" s="296">
        <f>SUMIFS('VISSIM Network Perf Outputs'!$E:$E,'VISSIM Network Perf Outputs'!$A:$A,$A15)</f>
        <v>0</v>
      </c>
      <c r="E15" s="297">
        <f>SUMIFS('VISSIM Network Perf Outputs'!$D:$D,'VISSIM Network Perf Outputs'!$A:$A,$A15)</f>
        <v>0</v>
      </c>
      <c r="F15" s="131">
        <f>SUMIFS('VISSIM Network Perf Outputs'!$K:$K,'VISSIM Network Perf Outputs'!$A:$A,$A15)</f>
        <v>0</v>
      </c>
      <c r="G15" s="297">
        <f>SUMIFS('VISSIM Network Perf Outputs'!$Q:$Q,'VISSIM Network Perf Outputs'!$A:$A,$A15)</f>
        <v>0</v>
      </c>
      <c r="H15" s="297">
        <f>SUMIFS('VISSIM Network Perf Outputs'!$AC:$AC,'VISSIM Network Perf Outputs'!$A:$A,$A15)/1000</f>
        <v>0</v>
      </c>
      <c r="I15" s="297">
        <f>SUMIFS('VISSIM Network Perf Outputs'!$AF:$AF,'VISSIM Network Perf Outputs'!$A:$A,$A15)</f>
        <v>0</v>
      </c>
      <c r="J15" s="297">
        <f>SUMIFS('VISSIM Network Perf Outputs'!$AI:$AI,'VISSIM Network Perf Outputs'!$A:$A,$A15)</f>
        <v>0</v>
      </c>
      <c r="K15" s="266"/>
      <c r="L15" s="265"/>
      <c r="M15" s="26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265"/>
      <c r="Z15" s="265"/>
      <c r="AA15" s="265"/>
      <c r="AB15" s="265"/>
      <c r="AC15" s="265"/>
      <c r="AD15" s="265"/>
      <c r="AE15" s="265"/>
      <c r="AF15" s="265"/>
      <c r="AG15" s="265"/>
      <c r="AH15" s="265"/>
      <c r="AI15" s="265"/>
      <c r="AJ15" s="265"/>
      <c r="AK15" s="265"/>
      <c r="AL15" s="265"/>
      <c r="AM15" s="265"/>
      <c r="AN15" s="265"/>
      <c r="AO15" s="265"/>
      <c r="AP15" s="265"/>
      <c r="AQ15" s="265"/>
      <c r="AR15" s="265"/>
      <c r="AS15" s="265"/>
      <c r="AT15" s="265"/>
      <c r="AU15" s="265"/>
      <c r="AV15" s="265"/>
      <c r="AW15" s="265"/>
      <c r="AX15" s="265"/>
      <c r="AY15" s="265"/>
      <c r="AZ15" s="265"/>
      <c r="BA15" s="265"/>
      <c r="BB15" s="265"/>
      <c r="BC15" s="265"/>
      <c r="BD15" s="265"/>
      <c r="BE15" s="265"/>
      <c r="BF15" s="265"/>
      <c r="BG15" s="265"/>
    </row>
    <row r="16" spans="1:59" ht="23.25" customHeight="1" x14ac:dyDescent="0.25">
      <c r="A16" s="270"/>
      <c r="B16" s="299" t="s">
        <v>97</v>
      </c>
      <c r="C16" s="64" t="s">
        <v>69</v>
      </c>
      <c r="D16" s="294">
        <f t="shared" ref="D16:J16" si="1">IFERROR(AVERAGE(D6:D15), "")</f>
        <v>0</v>
      </c>
      <c r="E16" s="298">
        <f t="shared" si="1"/>
        <v>0</v>
      </c>
      <c r="F16" s="244">
        <f t="shared" si="1"/>
        <v>0</v>
      </c>
      <c r="G16" s="298">
        <f t="shared" si="1"/>
        <v>0</v>
      </c>
      <c r="H16" s="298">
        <f t="shared" si="1"/>
        <v>0</v>
      </c>
      <c r="I16" s="298">
        <f t="shared" si="1"/>
        <v>0</v>
      </c>
      <c r="J16" s="298">
        <f t="shared" si="1"/>
        <v>0</v>
      </c>
      <c r="K16" s="266"/>
      <c r="L16" s="265"/>
      <c r="M16" s="265"/>
      <c r="N16" s="265"/>
      <c r="O16" s="265"/>
      <c r="P16" s="265"/>
      <c r="Q16" s="265"/>
      <c r="R16" s="265"/>
      <c r="S16" s="265"/>
      <c r="T16" s="265"/>
      <c r="U16" s="265"/>
      <c r="V16" s="265"/>
      <c r="W16" s="265"/>
      <c r="X16" s="265"/>
      <c r="Y16" s="265"/>
      <c r="Z16" s="265"/>
      <c r="AA16" s="265"/>
      <c r="AB16" s="265"/>
      <c r="AC16" s="265"/>
      <c r="AD16" s="265"/>
      <c r="AE16" s="265"/>
      <c r="AF16" s="265"/>
      <c r="AG16" s="265"/>
      <c r="AH16" s="265"/>
      <c r="AI16" s="265"/>
      <c r="AJ16" s="265"/>
      <c r="AK16" s="265"/>
      <c r="AL16" s="265"/>
      <c r="AM16" s="265"/>
      <c r="AN16" s="265"/>
      <c r="AO16" s="265"/>
      <c r="AP16" s="265"/>
      <c r="AQ16" s="265"/>
      <c r="AR16" s="265"/>
      <c r="AS16" s="265"/>
      <c r="AT16" s="265"/>
      <c r="AU16" s="265"/>
      <c r="AV16" s="265"/>
      <c r="AW16" s="265"/>
      <c r="AX16" s="265"/>
      <c r="AY16" s="265"/>
      <c r="AZ16" s="265"/>
      <c r="BA16" s="265"/>
      <c r="BB16" s="265"/>
      <c r="BC16" s="265"/>
      <c r="BD16" s="265"/>
      <c r="BE16" s="265"/>
      <c r="BF16" s="265"/>
      <c r="BG16" s="265"/>
    </row>
    <row r="17" spans="1:59" ht="36.75" customHeight="1" x14ac:dyDescent="0.25">
      <c r="A17" s="270"/>
      <c r="B17" s="299" t="s">
        <v>157</v>
      </c>
      <c r="C17" s="64" t="s">
        <v>69</v>
      </c>
      <c r="D17" s="294">
        <f t="shared" ref="D17:J17" si="2">IFERROR(STDEVA(D6:D15), "")</f>
        <v>0</v>
      </c>
      <c r="E17" s="294">
        <f t="shared" si="2"/>
        <v>0</v>
      </c>
      <c r="F17" s="244">
        <f t="shared" si="2"/>
        <v>0</v>
      </c>
      <c r="G17" s="294">
        <f t="shared" si="2"/>
        <v>0</v>
      </c>
      <c r="H17" s="244">
        <f t="shared" si="2"/>
        <v>0</v>
      </c>
      <c r="I17" s="294">
        <f t="shared" si="2"/>
        <v>0</v>
      </c>
      <c r="J17" s="294">
        <f t="shared" si="2"/>
        <v>0</v>
      </c>
      <c r="K17" s="266"/>
      <c r="L17" s="265"/>
      <c r="M17" s="265"/>
      <c r="N17" s="265"/>
      <c r="O17" s="265"/>
      <c r="P17" s="265"/>
      <c r="Q17" s="265"/>
      <c r="R17" s="265"/>
      <c r="S17" s="265"/>
      <c r="T17" s="265"/>
      <c r="U17" s="265"/>
      <c r="V17" s="265"/>
      <c r="W17" s="265"/>
      <c r="X17" s="265"/>
      <c r="Y17" s="265"/>
      <c r="Z17" s="265"/>
      <c r="AA17" s="265"/>
      <c r="AB17" s="265"/>
      <c r="AC17" s="265"/>
      <c r="AD17" s="265"/>
      <c r="AE17" s="265"/>
      <c r="AF17" s="265"/>
      <c r="AG17" s="265"/>
      <c r="AH17" s="265"/>
      <c r="AI17" s="265"/>
      <c r="AJ17" s="265"/>
      <c r="AK17" s="265"/>
      <c r="AL17" s="265"/>
      <c r="AM17" s="265"/>
      <c r="AN17" s="265"/>
      <c r="AO17" s="265"/>
      <c r="AP17" s="265"/>
      <c r="AQ17" s="265"/>
      <c r="AR17" s="265"/>
      <c r="AS17" s="265"/>
      <c r="AT17" s="265"/>
      <c r="AU17" s="265"/>
      <c r="AV17" s="265"/>
      <c r="AW17" s="265"/>
      <c r="AX17" s="265"/>
      <c r="AY17" s="265"/>
      <c r="AZ17" s="265"/>
      <c r="BA17" s="265"/>
      <c r="BB17" s="265"/>
      <c r="BC17" s="265"/>
      <c r="BD17" s="265"/>
      <c r="BE17" s="265"/>
      <c r="BF17" s="265"/>
      <c r="BG17" s="265"/>
    </row>
    <row r="18" spans="1:59" ht="23.25" customHeight="1" x14ac:dyDescent="0.25">
      <c r="A18" s="270"/>
      <c r="B18" s="299" t="s">
        <v>213</v>
      </c>
      <c r="C18" s="64" t="s">
        <v>69</v>
      </c>
      <c r="D18" s="293" t="e">
        <f>D17/D16</f>
        <v>#DIV/0!</v>
      </c>
      <c r="E18" s="293" t="e">
        <f t="shared" ref="E18:J18" si="3">E17/E16</f>
        <v>#DIV/0!</v>
      </c>
      <c r="F18" s="293" t="e">
        <f t="shared" si="3"/>
        <v>#DIV/0!</v>
      </c>
      <c r="G18" s="293" t="e">
        <f t="shared" si="3"/>
        <v>#DIV/0!</v>
      </c>
      <c r="H18" s="293" t="e">
        <f t="shared" si="3"/>
        <v>#DIV/0!</v>
      </c>
      <c r="I18" s="293" t="e">
        <f t="shared" si="3"/>
        <v>#DIV/0!</v>
      </c>
      <c r="J18" s="293" t="e">
        <f t="shared" si="3"/>
        <v>#DIV/0!</v>
      </c>
      <c r="K18" s="266"/>
      <c r="L18" s="265"/>
      <c r="M18" s="265"/>
      <c r="N18" s="265"/>
      <c r="O18" s="265"/>
      <c r="P18" s="265"/>
      <c r="Q18" s="265"/>
      <c r="R18" s="265"/>
      <c r="S18" s="265"/>
      <c r="T18" s="265"/>
      <c r="U18" s="265"/>
      <c r="V18" s="265"/>
      <c r="W18" s="265"/>
      <c r="X18" s="265"/>
      <c r="Y18" s="265"/>
      <c r="Z18" s="265"/>
      <c r="AA18" s="265"/>
      <c r="AB18" s="265"/>
      <c r="AC18" s="265"/>
      <c r="AD18" s="265"/>
      <c r="AE18" s="265"/>
      <c r="AF18" s="265"/>
      <c r="AG18" s="265"/>
      <c r="AH18" s="265"/>
      <c r="AI18" s="265"/>
      <c r="AJ18" s="265"/>
      <c r="AK18" s="265"/>
      <c r="AL18" s="265"/>
      <c r="AM18" s="265"/>
      <c r="AN18" s="265"/>
      <c r="AO18" s="265"/>
      <c r="AP18" s="265"/>
      <c r="AQ18" s="265"/>
      <c r="AR18" s="265"/>
      <c r="AS18" s="265"/>
      <c r="AT18" s="265"/>
      <c r="AU18" s="265"/>
      <c r="AV18" s="265"/>
      <c r="AW18" s="265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</row>
    <row r="19" spans="1:59" ht="6.75" customHeight="1" x14ac:dyDescent="0.25">
      <c r="A19" s="270"/>
      <c r="B19" s="62"/>
      <c r="C19" s="43"/>
      <c r="D19" s="64"/>
      <c r="E19" s="64"/>
      <c r="F19" s="64"/>
      <c r="G19" s="64"/>
      <c r="H19" s="64"/>
      <c r="I19" s="64"/>
      <c r="J19" s="64"/>
      <c r="K19" s="266"/>
      <c r="L19" s="265"/>
      <c r="M19" s="26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A19" s="265"/>
      <c r="AB19" s="265"/>
      <c r="AC19" s="265"/>
      <c r="AD19" s="265"/>
      <c r="AE19" s="265"/>
      <c r="AF19" s="265"/>
      <c r="AG19" s="265"/>
      <c r="AH19" s="265"/>
      <c r="AI19" s="265"/>
      <c r="AJ19" s="265"/>
      <c r="AK19" s="265"/>
      <c r="AL19" s="265"/>
      <c r="AM19" s="265"/>
      <c r="AN19" s="265"/>
      <c r="AO19" s="265"/>
      <c r="AP19" s="265"/>
      <c r="AQ19" s="265"/>
      <c r="AR19" s="265"/>
      <c r="AS19" s="265"/>
      <c r="AT19" s="265"/>
      <c r="AU19" s="265"/>
      <c r="AV19" s="265"/>
      <c r="AW19" s="265"/>
      <c r="AX19" s="265"/>
      <c r="AY19" s="265"/>
      <c r="AZ19" s="265"/>
      <c r="BA19" s="265"/>
      <c r="BB19" s="265"/>
      <c r="BC19" s="265"/>
      <c r="BD19" s="265"/>
      <c r="BE19" s="265"/>
      <c r="BF19" s="265"/>
      <c r="BG19" s="265"/>
    </row>
    <row r="20" spans="1:59" x14ac:dyDescent="0.25">
      <c r="A20" s="271"/>
      <c r="B20" s="266"/>
      <c r="C20" s="266"/>
      <c r="D20" s="266"/>
      <c r="E20" s="266"/>
      <c r="F20" s="266"/>
      <c r="G20" s="266"/>
      <c r="H20" s="266"/>
      <c r="I20" s="266"/>
      <c r="J20" s="266"/>
      <c r="K20" s="266"/>
      <c r="L20" s="265"/>
      <c r="M20" s="265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265"/>
      <c r="Z20" s="265"/>
      <c r="AA20" s="265"/>
      <c r="AB20" s="265"/>
      <c r="AC20" s="265"/>
      <c r="AD20" s="265"/>
      <c r="AE20" s="265"/>
      <c r="AF20" s="265"/>
      <c r="AG20" s="265"/>
      <c r="AH20" s="265"/>
      <c r="AI20" s="265"/>
      <c r="AJ20" s="265"/>
      <c r="AK20" s="265"/>
      <c r="AL20" s="265"/>
      <c r="AM20" s="265"/>
      <c r="AN20" s="265"/>
      <c r="AO20" s="265"/>
      <c r="AP20" s="265"/>
      <c r="AQ20" s="265"/>
      <c r="AR20" s="265"/>
      <c r="AS20" s="265"/>
      <c r="AT20" s="265"/>
      <c r="AU20" s="265"/>
      <c r="AV20" s="265"/>
      <c r="AW20" s="265"/>
      <c r="AX20" s="265"/>
      <c r="AY20" s="265"/>
      <c r="AZ20" s="265"/>
      <c r="BA20" s="265"/>
      <c r="BB20" s="265"/>
      <c r="BC20" s="265"/>
      <c r="BD20" s="265"/>
      <c r="BE20" s="265"/>
      <c r="BF20" s="265"/>
      <c r="BG20" s="265"/>
    </row>
    <row r="21" spans="1:59" x14ac:dyDescent="0.25">
      <c r="A21" s="271"/>
      <c r="B21" s="265"/>
      <c r="C21" s="265"/>
      <c r="D21" s="265"/>
      <c r="E21" s="265"/>
      <c r="F21" s="265"/>
      <c r="G21" s="265"/>
      <c r="H21" s="265"/>
      <c r="I21" s="265"/>
      <c r="J21" s="265"/>
      <c r="K21" s="266"/>
      <c r="L21" s="265"/>
      <c r="M21" s="265"/>
      <c r="N21" s="265"/>
      <c r="O21" s="265"/>
      <c r="P21" s="265"/>
      <c r="Q21" s="265"/>
      <c r="R21" s="265"/>
      <c r="S21" s="265"/>
      <c r="T21" s="265"/>
      <c r="U21" s="265"/>
      <c r="V21" s="265"/>
      <c r="W21" s="265"/>
      <c r="X21" s="265"/>
      <c r="Y21" s="265"/>
      <c r="Z21" s="265"/>
      <c r="AA21" s="265"/>
      <c r="AB21" s="265"/>
      <c r="AC21" s="265"/>
      <c r="AD21" s="265"/>
      <c r="AE21" s="265"/>
      <c r="AF21" s="265"/>
      <c r="AG21" s="265"/>
      <c r="AH21" s="265"/>
      <c r="AI21" s="265"/>
      <c r="AJ21" s="265"/>
      <c r="AK21" s="265"/>
      <c r="AL21" s="265"/>
      <c r="AM21" s="265"/>
      <c r="AN21" s="265"/>
      <c r="AO21" s="265"/>
      <c r="AP21" s="265"/>
      <c r="AQ21" s="265"/>
      <c r="AR21" s="265"/>
      <c r="AS21" s="265"/>
      <c r="AT21" s="265"/>
      <c r="AU21" s="265"/>
      <c r="AV21" s="265"/>
      <c r="AW21" s="265"/>
      <c r="AX21" s="265"/>
      <c r="AY21" s="265"/>
      <c r="AZ21" s="265"/>
      <c r="BA21" s="265"/>
      <c r="BB21" s="265"/>
      <c r="BC21" s="265"/>
      <c r="BD21" s="265"/>
      <c r="BE21" s="265"/>
      <c r="BF21" s="265"/>
      <c r="BG21" s="265"/>
    </row>
    <row r="22" spans="1:59" x14ac:dyDescent="0.25">
      <c r="A22" s="271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  <c r="V22" s="265"/>
      <c r="W22" s="265"/>
      <c r="X22" s="265"/>
      <c r="Y22" s="265"/>
      <c r="Z22" s="265"/>
      <c r="AA22" s="265"/>
      <c r="AB22" s="265"/>
      <c r="AC22" s="265"/>
      <c r="AD22" s="265"/>
      <c r="AE22" s="265"/>
      <c r="AF22" s="265"/>
      <c r="AG22" s="265"/>
      <c r="AH22" s="265"/>
      <c r="AI22" s="265"/>
      <c r="AJ22" s="265"/>
      <c r="AK22" s="265"/>
      <c r="AL22" s="265"/>
      <c r="AM22" s="265"/>
      <c r="AN22" s="265"/>
      <c r="AO22" s="265"/>
      <c r="AP22" s="265"/>
      <c r="AQ22" s="265"/>
      <c r="AR22" s="265"/>
      <c r="AS22" s="265"/>
      <c r="AT22" s="265"/>
      <c r="AU22" s="265"/>
      <c r="AV22" s="265"/>
      <c r="AW22" s="265"/>
      <c r="AX22" s="265"/>
      <c r="AY22" s="265"/>
      <c r="AZ22" s="265"/>
      <c r="BA22" s="265"/>
      <c r="BB22" s="265"/>
      <c r="BC22" s="265"/>
      <c r="BD22" s="265"/>
      <c r="BE22" s="265"/>
      <c r="BF22" s="265"/>
      <c r="BG22" s="265"/>
    </row>
    <row r="23" spans="1:59" x14ac:dyDescent="0.25">
      <c r="A23" s="271"/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265"/>
      <c r="Y23" s="265"/>
      <c r="Z23" s="265"/>
      <c r="AA23" s="265"/>
      <c r="AB23" s="265"/>
      <c r="AC23" s="265"/>
      <c r="AD23" s="265"/>
      <c r="AE23" s="265"/>
      <c r="AF23" s="265"/>
      <c r="AG23" s="265"/>
      <c r="AH23" s="265"/>
      <c r="AI23" s="265"/>
      <c r="AJ23" s="265"/>
      <c r="AK23" s="265"/>
      <c r="AL23" s="265"/>
      <c r="AM23" s="265"/>
      <c r="AN23" s="265"/>
      <c r="AO23" s="265"/>
      <c r="AP23" s="265"/>
      <c r="AQ23" s="265"/>
      <c r="AR23" s="265"/>
      <c r="AS23" s="265"/>
      <c r="AT23" s="265"/>
      <c r="AU23" s="265"/>
      <c r="AV23" s="265"/>
      <c r="AW23" s="265"/>
      <c r="AX23" s="265"/>
      <c r="AY23" s="265"/>
      <c r="AZ23" s="265"/>
      <c r="BA23" s="265"/>
      <c r="BB23" s="265"/>
      <c r="BC23" s="265"/>
      <c r="BD23" s="265"/>
      <c r="BE23" s="265"/>
      <c r="BF23" s="265"/>
      <c r="BG23" s="265"/>
    </row>
    <row r="24" spans="1:59" x14ac:dyDescent="0.25">
      <c r="A24" s="271"/>
      <c r="B24" s="265"/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  <c r="V24" s="265"/>
      <c r="W24" s="265"/>
      <c r="X24" s="265"/>
      <c r="Y24" s="265"/>
      <c r="Z24" s="265"/>
      <c r="AA24" s="265"/>
      <c r="AB24" s="265"/>
      <c r="AC24" s="265"/>
      <c r="AD24" s="265"/>
      <c r="AE24" s="265"/>
      <c r="AF24" s="265"/>
      <c r="AG24" s="265"/>
      <c r="AH24" s="265"/>
      <c r="AI24" s="265"/>
      <c r="AJ24" s="265"/>
      <c r="AK24" s="265"/>
      <c r="AL24" s="265"/>
      <c r="AM24" s="265"/>
      <c r="AN24" s="265"/>
      <c r="AO24" s="265"/>
      <c r="AP24" s="265"/>
      <c r="AQ24" s="265"/>
      <c r="AR24" s="265"/>
      <c r="AS24" s="265"/>
      <c r="AT24" s="265"/>
      <c r="AU24" s="265"/>
      <c r="AV24" s="265"/>
      <c r="AW24" s="265"/>
      <c r="AX24" s="265"/>
      <c r="AY24" s="265"/>
      <c r="AZ24" s="265"/>
      <c r="BA24" s="265"/>
      <c r="BB24" s="265"/>
      <c r="BC24" s="265"/>
      <c r="BD24" s="265"/>
      <c r="BE24" s="265"/>
      <c r="BF24" s="265"/>
      <c r="BG24" s="265"/>
    </row>
    <row r="25" spans="1:59" x14ac:dyDescent="0.25">
      <c r="A25" s="271"/>
      <c r="B25" s="265"/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  <c r="V25" s="265"/>
      <c r="W25" s="265"/>
      <c r="X25" s="265"/>
      <c r="Y25" s="265"/>
      <c r="Z25" s="265"/>
      <c r="AA25" s="265"/>
      <c r="AB25" s="265"/>
      <c r="AC25" s="265"/>
      <c r="AD25" s="265"/>
      <c r="AE25" s="265"/>
      <c r="AF25" s="265"/>
      <c r="AG25" s="265"/>
      <c r="AH25" s="265"/>
      <c r="AI25" s="265"/>
      <c r="AJ25" s="265"/>
      <c r="AK25" s="265"/>
      <c r="AL25" s="265"/>
      <c r="AM25" s="265"/>
      <c r="AN25" s="265"/>
      <c r="AO25" s="265"/>
      <c r="AP25" s="265"/>
      <c r="AQ25" s="265"/>
      <c r="AR25" s="265"/>
      <c r="AS25" s="265"/>
      <c r="AT25" s="265"/>
      <c r="AU25" s="265"/>
      <c r="AV25" s="265"/>
      <c r="AW25" s="265"/>
      <c r="AX25" s="265"/>
      <c r="AY25" s="265"/>
      <c r="AZ25" s="265"/>
      <c r="BA25" s="265"/>
      <c r="BB25" s="265"/>
      <c r="BC25" s="265"/>
      <c r="BD25" s="265"/>
      <c r="BE25" s="265"/>
      <c r="BF25" s="265"/>
      <c r="BG25" s="265"/>
    </row>
    <row r="26" spans="1:59" x14ac:dyDescent="0.25">
      <c r="A26" s="271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65"/>
      <c r="AC26" s="265"/>
      <c r="AD26" s="265"/>
      <c r="AE26" s="265"/>
      <c r="AF26" s="265"/>
      <c r="AG26" s="265"/>
      <c r="AH26" s="265"/>
      <c r="AI26" s="265"/>
      <c r="AJ26" s="265"/>
      <c r="AK26" s="265"/>
      <c r="AL26" s="265"/>
      <c r="AM26" s="265"/>
      <c r="AN26" s="265"/>
      <c r="AO26" s="265"/>
      <c r="AP26" s="265"/>
      <c r="AQ26" s="265"/>
      <c r="AR26" s="265"/>
      <c r="AS26" s="265"/>
      <c r="AT26" s="265"/>
      <c r="AU26" s="265"/>
      <c r="AV26" s="265"/>
      <c r="AW26" s="265"/>
      <c r="AX26" s="265"/>
      <c r="AY26" s="265"/>
      <c r="AZ26" s="265"/>
      <c r="BA26" s="265"/>
      <c r="BB26" s="265"/>
      <c r="BC26" s="265"/>
      <c r="BD26" s="265"/>
      <c r="BE26" s="265"/>
      <c r="BF26" s="265"/>
      <c r="BG26" s="265"/>
    </row>
    <row r="27" spans="1:59" x14ac:dyDescent="0.25">
      <c r="A27" s="271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65"/>
      <c r="AO27" s="265"/>
      <c r="AP27" s="265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</row>
    <row r="28" spans="1:59" x14ac:dyDescent="0.25">
      <c r="A28" s="271"/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5"/>
      <c r="AB28" s="265"/>
      <c r="AC28" s="265"/>
      <c r="AD28" s="265"/>
      <c r="AE28" s="265"/>
      <c r="AF28" s="265"/>
      <c r="AG28" s="265"/>
      <c r="AH28" s="265"/>
      <c r="AI28" s="265"/>
      <c r="AJ28" s="265"/>
      <c r="AK28" s="265"/>
      <c r="AL28" s="265"/>
      <c r="AM28" s="265"/>
      <c r="AN28" s="265"/>
      <c r="AO28" s="265"/>
      <c r="AP28" s="265"/>
      <c r="AQ28" s="265"/>
      <c r="AR28" s="265"/>
      <c r="AS28" s="265"/>
      <c r="AT28" s="265"/>
      <c r="AU28" s="265"/>
      <c r="AV28" s="265"/>
      <c r="AW28" s="265"/>
      <c r="AX28" s="265"/>
      <c r="AY28" s="265"/>
      <c r="AZ28" s="265"/>
      <c r="BA28" s="265"/>
      <c r="BB28" s="265"/>
      <c r="BC28" s="265"/>
      <c r="BD28" s="265"/>
      <c r="BE28" s="265"/>
      <c r="BF28" s="265"/>
      <c r="BG28" s="265"/>
    </row>
    <row r="29" spans="1:59" x14ac:dyDescent="0.25">
      <c r="A29" s="271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5"/>
      <c r="AB29" s="265"/>
      <c r="AC29" s="265"/>
      <c r="AD29" s="265"/>
      <c r="AE29" s="265"/>
      <c r="AF29" s="265"/>
      <c r="AG29" s="265"/>
      <c r="AH29" s="265"/>
      <c r="AI29" s="265"/>
      <c r="AJ29" s="265"/>
      <c r="AK29" s="265"/>
      <c r="AL29" s="265"/>
      <c r="AM29" s="265"/>
      <c r="AN29" s="265"/>
      <c r="AO29" s="265"/>
      <c r="AP29" s="265"/>
      <c r="AQ29" s="265"/>
      <c r="AR29" s="265"/>
      <c r="AS29" s="265"/>
      <c r="AT29" s="265"/>
      <c r="AU29" s="265"/>
      <c r="AV29" s="265"/>
      <c r="AW29" s="265"/>
      <c r="AX29" s="265"/>
      <c r="AY29" s="265"/>
      <c r="AZ29" s="265"/>
      <c r="BA29" s="265"/>
      <c r="BB29" s="265"/>
      <c r="BC29" s="265"/>
      <c r="BD29" s="265"/>
      <c r="BE29" s="265"/>
      <c r="BF29" s="265"/>
      <c r="BG29" s="265"/>
    </row>
    <row r="30" spans="1:59" x14ac:dyDescent="0.25">
      <c r="A30" s="271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5"/>
      <c r="AB30" s="265"/>
      <c r="AC30" s="265"/>
      <c r="AD30" s="265"/>
      <c r="AE30" s="265"/>
      <c r="AF30" s="265"/>
      <c r="AG30" s="265"/>
      <c r="AH30" s="265"/>
      <c r="AI30" s="265"/>
      <c r="AJ30" s="265"/>
      <c r="AK30" s="265"/>
      <c r="AL30" s="265"/>
      <c r="AM30" s="265"/>
      <c r="AN30" s="265"/>
      <c r="AO30" s="265"/>
      <c r="AP30" s="265"/>
      <c r="AQ30" s="265"/>
      <c r="AR30" s="265"/>
      <c r="AS30" s="265"/>
      <c r="AT30" s="265"/>
      <c r="AU30" s="265"/>
      <c r="AV30" s="265"/>
      <c r="AW30" s="265"/>
      <c r="AX30" s="265"/>
      <c r="AY30" s="265"/>
      <c r="AZ30" s="265"/>
      <c r="BA30" s="265"/>
      <c r="BB30" s="265"/>
      <c r="BC30" s="265"/>
      <c r="BD30" s="265"/>
      <c r="BE30" s="265"/>
      <c r="BF30" s="265"/>
      <c r="BG30" s="265"/>
    </row>
    <row r="31" spans="1:59" x14ac:dyDescent="0.25">
      <c r="A31" s="271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5"/>
      <c r="AF31" s="265"/>
      <c r="AG31" s="265"/>
      <c r="AH31" s="265"/>
      <c r="AI31" s="265"/>
      <c r="AJ31" s="265"/>
      <c r="AK31" s="265"/>
      <c r="AL31" s="265"/>
      <c r="AM31" s="265"/>
      <c r="AN31" s="265"/>
      <c r="AO31" s="265"/>
      <c r="AP31" s="265"/>
      <c r="AQ31" s="265"/>
      <c r="AR31" s="265"/>
      <c r="AS31" s="265"/>
      <c r="AT31" s="265"/>
      <c r="AU31" s="265"/>
      <c r="AV31" s="265"/>
      <c r="AW31" s="265"/>
      <c r="AX31" s="265"/>
      <c r="AY31" s="265"/>
      <c r="AZ31" s="265"/>
      <c r="BA31" s="265"/>
      <c r="BB31" s="265"/>
      <c r="BC31" s="265"/>
      <c r="BD31" s="265"/>
      <c r="BE31" s="265"/>
      <c r="BF31" s="265"/>
      <c r="BG31" s="265"/>
    </row>
    <row r="32" spans="1:59" x14ac:dyDescent="0.25">
      <c r="A32" s="271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  <c r="AG32" s="265"/>
      <c r="AH32" s="265"/>
      <c r="AI32" s="265"/>
      <c r="AJ32" s="265"/>
      <c r="AK32" s="265"/>
      <c r="AL32" s="265"/>
      <c r="AM32" s="265"/>
      <c r="AN32" s="265"/>
      <c r="AO32" s="265"/>
      <c r="AP32" s="265"/>
      <c r="AQ32" s="265"/>
      <c r="AR32" s="265"/>
      <c r="AS32" s="265"/>
      <c r="AT32" s="265"/>
      <c r="AU32" s="265"/>
      <c r="AV32" s="265"/>
      <c r="AW32" s="265"/>
      <c r="AX32" s="265"/>
      <c r="AY32" s="265"/>
      <c r="AZ32" s="265"/>
      <c r="BA32" s="265"/>
      <c r="BB32" s="265"/>
      <c r="BC32" s="265"/>
      <c r="BD32" s="265"/>
      <c r="BE32" s="265"/>
      <c r="BF32" s="265"/>
      <c r="BG32" s="265"/>
    </row>
    <row r="33" spans="1:59" x14ac:dyDescent="0.25">
      <c r="A33" s="271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265"/>
      <c r="Y33" s="265"/>
      <c r="Z33" s="265"/>
      <c r="AA33" s="265"/>
      <c r="AB33" s="265"/>
      <c r="AC33" s="265"/>
      <c r="AD33" s="265"/>
      <c r="AE33" s="265"/>
      <c r="AF33" s="265"/>
      <c r="AG33" s="265"/>
      <c r="AH33" s="265"/>
      <c r="AI33" s="265"/>
      <c r="AJ33" s="265"/>
      <c r="AK33" s="265"/>
      <c r="AL33" s="265"/>
      <c r="AM33" s="265"/>
      <c r="AN33" s="265"/>
      <c r="AO33" s="265"/>
      <c r="AP33" s="265"/>
      <c r="AQ33" s="265"/>
      <c r="AR33" s="265"/>
      <c r="AS33" s="265"/>
      <c r="AT33" s="265"/>
      <c r="AU33" s="265"/>
      <c r="AV33" s="265"/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</row>
    <row r="34" spans="1:59" x14ac:dyDescent="0.25">
      <c r="A34" s="271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  <c r="AG34" s="265"/>
      <c r="AH34" s="265"/>
      <c r="AI34" s="265"/>
      <c r="AJ34" s="265"/>
      <c r="AK34" s="265"/>
      <c r="AL34" s="265"/>
      <c r="AM34" s="265"/>
      <c r="AN34" s="265"/>
      <c r="AO34" s="265"/>
      <c r="AP34" s="265"/>
      <c r="AQ34" s="265"/>
      <c r="AR34" s="265"/>
      <c r="AS34" s="265"/>
      <c r="AT34" s="265"/>
      <c r="AU34" s="265"/>
      <c r="AV34" s="265"/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</row>
    <row r="35" spans="1:59" x14ac:dyDescent="0.25">
      <c r="A35" s="271"/>
      <c r="B35" s="265"/>
      <c r="C35" s="265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  <c r="V35" s="265"/>
      <c r="W35" s="265"/>
      <c r="X35" s="265"/>
      <c r="Y35" s="265"/>
      <c r="Z35" s="265"/>
      <c r="AA35" s="265"/>
      <c r="AB35" s="265"/>
      <c r="AC35" s="265"/>
      <c r="AD35" s="265"/>
      <c r="AE35" s="265"/>
      <c r="AF35" s="265"/>
      <c r="AG35" s="265"/>
      <c r="AH35" s="265"/>
      <c r="AI35" s="265"/>
      <c r="AJ35" s="265"/>
      <c r="AK35" s="265"/>
      <c r="AL35" s="265"/>
      <c r="AM35" s="265"/>
      <c r="AN35" s="265"/>
      <c r="AO35" s="265"/>
      <c r="AP35" s="265"/>
      <c r="AQ35" s="265"/>
      <c r="AR35" s="265"/>
      <c r="AS35" s="265"/>
      <c r="AT35" s="265"/>
      <c r="AU35" s="265"/>
      <c r="AV35" s="265"/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</row>
    <row r="36" spans="1:59" x14ac:dyDescent="0.25">
      <c r="A36" s="271"/>
      <c r="B36" s="265"/>
      <c r="C36" s="265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  <c r="V36" s="265"/>
      <c r="W36" s="265"/>
      <c r="X36" s="265"/>
      <c r="Y36" s="265"/>
      <c r="Z36" s="265"/>
      <c r="AA36" s="265"/>
      <c r="AB36" s="265"/>
      <c r="AC36" s="265"/>
      <c r="AD36" s="265"/>
      <c r="AE36" s="265"/>
      <c r="AF36" s="265"/>
      <c r="AG36" s="265"/>
      <c r="AH36" s="265"/>
      <c r="AI36" s="265"/>
      <c r="AJ36" s="265"/>
      <c r="AK36" s="265"/>
      <c r="AL36" s="265"/>
      <c r="AM36" s="265"/>
      <c r="AN36" s="265"/>
      <c r="AO36" s="265"/>
      <c r="AP36" s="265"/>
      <c r="AQ36" s="265"/>
      <c r="AR36" s="265"/>
      <c r="AS36" s="265"/>
      <c r="AT36" s="265"/>
      <c r="AU36" s="265"/>
      <c r="AV36" s="265"/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</row>
    <row r="37" spans="1:59" x14ac:dyDescent="0.25">
      <c r="A37" s="271"/>
      <c r="B37" s="265"/>
      <c r="C37" s="265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  <c r="V37" s="265"/>
      <c r="W37" s="265"/>
      <c r="X37" s="265"/>
      <c r="Y37" s="265"/>
      <c r="Z37" s="265"/>
      <c r="AA37" s="265"/>
      <c r="AB37" s="265"/>
      <c r="AC37" s="265"/>
      <c r="AD37" s="265"/>
      <c r="AE37" s="265"/>
      <c r="AF37" s="265"/>
      <c r="AG37" s="265"/>
      <c r="AH37" s="265"/>
      <c r="AI37" s="265"/>
      <c r="AJ37" s="265"/>
      <c r="AK37" s="265"/>
      <c r="AL37" s="265"/>
      <c r="AM37" s="265"/>
      <c r="AN37" s="265"/>
      <c r="AO37" s="265"/>
      <c r="AP37" s="265"/>
      <c r="AQ37" s="265"/>
      <c r="AR37" s="265"/>
      <c r="AS37" s="265"/>
      <c r="AT37" s="265"/>
      <c r="AU37" s="265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</row>
    <row r="38" spans="1:59" x14ac:dyDescent="0.25">
      <c r="A38" s="271"/>
      <c r="B38" s="265"/>
      <c r="C38" s="265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  <c r="V38" s="265"/>
      <c r="W38" s="265"/>
      <c r="X38" s="265"/>
      <c r="Y38" s="265"/>
      <c r="Z38" s="265"/>
      <c r="AA38" s="265"/>
      <c r="AB38" s="265"/>
      <c r="AC38" s="265"/>
      <c r="AD38" s="265"/>
      <c r="AE38" s="265"/>
      <c r="AF38" s="265"/>
      <c r="AG38" s="265"/>
      <c r="AH38" s="265"/>
      <c r="AI38" s="265"/>
      <c r="AJ38" s="265"/>
      <c r="AK38" s="265"/>
      <c r="AL38" s="265"/>
      <c r="AM38" s="265"/>
      <c r="AN38" s="265"/>
      <c r="AO38" s="265"/>
      <c r="AP38" s="265"/>
      <c r="AQ38" s="265"/>
      <c r="AR38" s="265"/>
      <c r="AS38" s="265"/>
      <c r="AT38" s="265"/>
      <c r="AU38" s="265"/>
      <c r="AV38" s="265"/>
      <c r="AW38" s="265"/>
      <c r="AX38" s="265"/>
      <c r="AY38" s="265"/>
      <c r="AZ38" s="265"/>
      <c r="BA38" s="265"/>
      <c r="BB38" s="265"/>
      <c r="BC38" s="265"/>
      <c r="BD38" s="265"/>
      <c r="BE38" s="265"/>
      <c r="BF38" s="265"/>
      <c r="BG38" s="265"/>
    </row>
    <row r="39" spans="1:59" x14ac:dyDescent="0.25">
      <c r="A39" s="271"/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  <c r="V39" s="265"/>
      <c r="W39" s="265"/>
      <c r="X39" s="265"/>
      <c r="Y39" s="265"/>
      <c r="Z39" s="265"/>
      <c r="AA39" s="265"/>
      <c r="AB39" s="265"/>
      <c r="AC39" s="265"/>
      <c r="AD39" s="265"/>
      <c r="AE39" s="265"/>
      <c r="AF39" s="265"/>
      <c r="AG39" s="265"/>
      <c r="AH39" s="265"/>
      <c r="AI39" s="265"/>
      <c r="AJ39" s="265"/>
      <c r="AK39" s="265"/>
      <c r="AL39" s="265"/>
      <c r="AM39" s="265"/>
      <c r="AN39" s="265"/>
      <c r="AO39" s="265"/>
      <c r="AP39" s="265"/>
      <c r="AQ39" s="265"/>
      <c r="AR39" s="265"/>
      <c r="AS39" s="265"/>
      <c r="AT39" s="265"/>
      <c r="AU39" s="265"/>
      <c r="AV39" s="265"/>
      <c r="AW39" s="265"/>
      <c r="AX39" s="265"/>
      <c r="AY39" s="265"/>
      <c r="AZ39" s="265"/>
      <c r="BA39" s="265"/>
      <c r="BB39" s="265"/>
      <c r="BC39" s="265"/>
      <c r="BD39" s="265"/>
      <c r="BE39" s="265"/>
      <c r="BF39" s="265"/>
      <c r="BG39" s="265"/>
    </row>
    <row r="40" spans="1:59" x14ac:dyDescent="0.25">
      <c r="A40" s="271"/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  <c r="V40" s="265"/>
      <c r="W40" s="265"/>
      <c r="X40" s="265"/>
      <c r="Y40" s="265"/>
      <c r="Z40" s="265"/>
      <c r="AA40" s="265"/>
      <c r="AB40" s="265"/>
      <c r="AC40" s="265"/>
      <c r="AD40" s="265"/>
      <c r="AE40" s="265"/>
      <c r="AF40" s="265"/>
      <c r="AG40" s="265"/>
      <c r="AH40" s="265"/>
      <c r="AI40" s="265"/>
      <c r="AJ40" s="265"/>
      <c r="AK40" s="265"/>
      <c r="AL40" s="265"/>
      <c r="AM40" s="265"/>
      <c r="AN40" s="265"/>
      <c r="AO40" s="265"/>
      <c r="AP40" s="265"/>
      <c r="AQ40" s="265"/>
      <c r="AR40" s="265"/>
      <c r="AS40" s="265"/>
      <c r="AT40" s="265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</row>
    <row r="41" spans="1:59" x14ac:dyDescent="0.25">
      <c r="A41" s="271"/>
      <c r="B41" s="265"/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  <c r="Z41" s="265"/>
      <c r="AA41" s="265"/>
      <c r="AB41" s="265"/>
      <c r="AC41" s="265"/>
      <c r="AD41" s="265"/>
      <c r="AE41" s="265"/>
      <c r="AF41" s="265"/>
      <c r="AG41" s="265"/>
      <c r="AH41" s="265"/>
      <c r="AI41" s="265"/>
      <c r="AJ41" s="265"/>
      <c r="AK41" s="265"/>
      <c r="AL41" s="265"/>
      <c r="AM41" s="265"/>
      <c r="AN41" s="265"/>
      <c r="AO41" s="265"/>
      <c r="AP41" s="265"/>
      <c r="AQ41" s="265"/>
      <c r="AR41" s="265"/>
      <c r="AS41" s="265"/>
      <c r="AT41" s="265"/>
      <c r="AU41" s="265"/>
      <c r="AV41" s="265"/>
      <c r="AW41" s="265"/>
      <c r="AX41" s="265"/>
      <c r="AY41" s="265"/>
      <c r="AZ41" s="265"/>
      <c r="BA41" s="265"/>
      <c r="BB41" s="265"/>
      <c r="BC41" s="265"/>
      <c r="BD41" s="265"/>
      <c r="BE41" s="265"/>
      <c r="BF41" s="265"/>
      <c r="BG41" s="265"/>
    </row>
    <row r="42" spans="1:59" x14ac:dyDescent="0.25">
      <c r="A42" s="271"/>
      <c r="B42" s="265"/>
      <c r="C42" s="265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  <c r="V42" s="265"/>
      <c r="W42" s="265"/>
      <c r="X42" s="265"/>
      <c r="Y42" s="265"/>
      <c r="Z42" s="265"/>
      <c r="AA42" s="265"/>
      <c r="AB42" s="265"/>
      <c r="AC42" s="265"/>
      <c r="AD42" s="265"/>
      <c r="AE42" s="265"/>
      <c r="AF42" s="265"/>
      <c r="AG42" s="265"/>
      <c r="AH42" s="265"/>
      <c r="AI42" s="265"/>
      <c r="AJ42" s="265"/>
      <c r="AK42" s="265"/>
      <c r="AL42" s="265"/>
      <c r="AM42" s="265"/>
      <c r="AN42" s="265"/>
      <c r="AO42" s="265"/>
      <c r="AP42" s="265"/>
      <c r="AQ42" s="265"/>
      <c r="AR42" s="265"/>
      <c r="AS42" s="265"/>
      <c r="AT42" s="265"/>
      <c r="AU42" s="265"/>
      <c r="AV42" s="265"/>
      <c r="AW42" s="265"/>
      <c r="AX42" s="265"/>
      <c r="AY42" s="265"/>
      <c r="AZ42" s="265"/>
      <c r="BA42" s="265"/>
      <c r="BB42" s="265"/>
      <c r="BC42" s="265"/>
      <c r="BD42" s="265"/>
      <c r="BE42" s="265"/>
      <c r="BF42" s="265"/>
      <c r="BG42" s="265"/>
    </row>
    <row r="43" spans="1:59" x14ac:dyDescent="0.25">
      <c r="A43" s="271"/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  <c r="V43" s="265"/>
      <c r="W43" s="265"/>
      <c r="X43" s="265"/>
      <c r="Y43" s="265"/>
      <c r="Z43" s="265"/>
      <c r="AA43" s="265"/>
      <c r="AB43" s="265"/>
      <c r="AC43" s="265"/>
      <c r="AD43" s="265"/>
      <c r="AE43" s="265"/>
      <c r="AF43" s="265"/>
      <c r="AG43" s="265"/>
      <c r="AH43" s="265"/>
      <c r="AI43" s="265"/>
      <c r="AJ43" s="265"/>
      <c r="AK43" s="265"/>
      <c r="AL43" s="265"/>
      <c r="AM43" s="265"/>
      <c r="AN43" s="265"/>
      <c r="AO43" s="265"/>
      <c r="AP43" s="265"/>
      <c r="AQ43" s="265"/>
      <c r="AR43" s="265"/>
      <c r="AS43" s="265"/>
      <c r="AT43" s="265"/>
      <c r="AU43" s="265"/>
      <c r="AV43" s="265"/>
      <c r="AW43" s="265"/>
      <c r="AX43" s="265"/>
      <c r="AY43" s="265"/>
      <c r="AZ43" s="265"/>
      <c r="BA43" s="265"/>
      <c r="BB43" s="265"/>
      <c r="BC43" s="265"/>
      <c r="BD43" s="265"/>
      <c r="BE43" s="265"/>
      <c r="BF43" s="265"/>
      <c r="BG43" s="265"/>
    </row>
    <row r="44" spans="1:59" x14ac:dyDescent="0.25">
      <c r="A44" s="271"/>
      <c r="B44" s="265"/>
      <c r="C44" s="265"/>
      <c r="D44" s="265"/>
      <c r="E44" s="265"/>
      <c r="F44" s="265"/>
      <c r="G44" s="265"/>
      <c r="H44" s="265"/>
      <c r="I44" s="265"/>
      <c r="J44" s="265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265"/>
      <c r="AB44" s="265"/>
      <c r="AC44" s="265"/>
      <c r="AD44" s="265"/>
      <c r="AE44" s="265"/>
      <c r="AF44" s="265"/>
      <c r="AG44" s="265"/>
      <c r="AH44" s="265"/>
      <c r="AI44" s="265"/>
      <c r="AJ44" s="265"/>
      <c r="AK44" s="265"/>
      <c r="AL44" s="265"/>
      <c r="AM44" s="265"/>
      <c r="AN44" s="265"/>
      <c r="AO44" s="265"/>
      <c r="AP44" s="265"/>
      <c r="AQ44" s="265"/>
      <c r="AR44" s="265"/>
      <c r="AS44" s="265"/>
      <c r="AT44" s="265"/>
      <c r="AU44" s="265"/>
      <c r="AV44" s="265"/>
      <c r="AW44" s="265"/>
      <c r="AX44" s="265"/>
      <c r="AY44" s="265"/>
      <c r="AZ44" s="265"/>
      <c r="BA44" s="265"/>
      <c r="BB44" s="265"/>
      <c r="BC44" s="265"/>
      <c r="BD44" s="265"/>
      <c r="BE44" s="265"/>
      <c r="BF44" s="265"/>
      <c r="BG44" s="265"/>
    </row>
    <row r="45" spans="1:59" x14ac:dyDescent="0.25">
      <c r="A45" s="271"/>
      <c r="B45" s="265"/>
      <c r="C45" s="265"/>
      <c r="D45" s="265"/>
      <c r="E45" s="265"/>
      <c r="F45" s="265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265"/>
      <c r="R45" s="265"/>
      <c r="S45" s="265"/>
      <c r="T45" s="265"/>
      <c r="U45" s="265"/>
      <c r="V45" s="265"/>
      <c r="W45" s="265"/>
      <c r="X45" s="265"/>
      <c r="Y45" s="265"/>
      <c r="Z45" s="265"/>
      <c r="AA45" s="265"/>
      <c r="AB45" s="265"/>
      <c r="AC45" s="265"/>
      <c r="AD45" s="265"/>
      <c r="AE45" s="265"/>
      <c r="AF45" s="265"/>
      <c r="AG45" s="265"/>
      <c r="AH45" s="265"/>
      <c r="AI45" s="265"/>
      <c r="AJ45" s="265"/>
      <c r="AK45" s="265"/>
      <c r="AL45" s="265"/>
      <c r="AM45" s="265"/>
      <c r="AN45" s="265"/>
      <c r="AO45" s="265"/>
      <c r="AP45" s="265"/>
      <c r="AQ45" s="265"/>
      <c r="AR45" s="265"/>
      <c r="AS45" s="265"/>
      <c r="AT45" s="265"/>
      <c r="AU45" s="265"/>
      <c r="AV45" s="265"/>
      <c r="AW45" s="265"/>
      <c r="AX45" s="265"/>
      <c r="AY45" s="265"/>
      <c r="AZ45" s="265"/>
      <c r="BA45" s="265"/>
      <c r="BB45" s="265"/>
      <c r="BC45" s="265"/>
      <c r="BD45" s="265"/>
      <c r="BE45" s="265"/>
      <c r="BF45" s="265"/>
      <c r="BG45" s="265"/>
    </row>
    <row r="46" spans="1:59" x14ac:dyDescent="0.25">
      <c r="A46" s="271"/>
      <c r="B46" s="265"/>
      <c r="C46" s="265"/>
      <c r="D46" s="265"/>
      <c r="E46" s="265"/>
      <c r="F46" s="265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265"/>
      <c r="R46" s="265"/>
      <c r="S46" s="265"/>
      <c r="T46" s="265"/>
      <c r="U46" s="265"/>
      <c r="V46" s="265"/>
      <c r="W46" s="265"/>
      <c r="X46" s="265"/>
      <c r="Y46" s="265"/>
      <c r="Z46" s="265"/>
      <c r="AA46" s="265"/>
      <c r="AB46" s="265"/>
      <c r="AC46" s="265"/>
      <c r="AD46" s="265"/>
      <c r="AE46" s="265"/>
      <c r="AF46" s="265"/>
      <c r="AG46" s="265"/>
      <c r="AH46" s="265"/>
      <c r="AI46" s="265"/>
      <c r="AJ46" s="265"/>
      <c r="AK46" s="265"/>
      <c r="AL46" s="265"/>
      <c r="AM46" s="265"/>
      <c r="AN46" s="265"/>
      <c r="AO46" s="265"/>
      <c r="AP46" s="265"/>
      <c r="AQ46" s="265"/>
      <c r="AR46" s="265"/>
      <c r="AS46" s="265"/>
      <c r="AT46" s="265"/>
      <c r="AU46" s="265"/>
      <c r="AV46" s="265"/>
      <c r="AW46" s="265"/>
      <c r="AX46" s="265"/>
      <c r="AY46" s="265"/>
      <c r="AZ46" s="265"/>
      <c r="BA46" s="265"/>
      <c r="BB46" s="265"/>
      <c r="BC46" s="265"/>
      <c r="BD46" s="265"/>
      <c r="BE46" s="265"/>
      <c r="BF46" s="265"/>
      <c r="BG46" s="265"/>
    </row>
    <row r="47" spans="1:59" x14ac:dyDescent="0.25">
      <c r="A47" s="271"/>
      <c r="B47" s="265"/>
      <c r="C47" s="265"/>
      <c r="D47" s="265"/>
      <c r="E47" s="265"/>
      <c r="F47" s="265"/>
      <c r="G47" s="265"/>
      <c r="H47" s="265"/>
      <c r="I47" s="265"/>
      <c r="J47" s="265"/>
      <c r="K47" s="265"/>
      <c r="L47" s="265"/>
      <c r="M47" s="265"/>
      <c r="N47" s="265"/>
      <c r="O47" s="265"/>
      <c r="P47" s="265"/>
      <c r="Q47" s="265"/>
      <c r="R47" s="265"/>
      <c r="S47" s="265"/>
      <c r="T47" s="265"/>
      <c r="U47" s="265"/>
      <c r="V47" s="265"/>
      <c r="W47" s="265"/>
      <c r="X47" s="265"/>
      <c r="Y47" s="265"/>
      <c r="Z47" s="265"/>
      <c r="AA47" s="265"/>
      <c r="AB47" s="265"/>
      <c r="AC47" s="265"/>
      <c r="AD47" s="265"/>
      <c r="AE47" s="265"/>
      <c r="AF47" s="265"/>
      <c r="AG47" s="265"/>
      <c r="AH47" s="265"/>
      <c r="AI47" s="265"/>
      <c r="AJ47" s="265"/>
      <c r="AK47" s="265"/>
      <c r="AL47" s="265"/>
      <c r="AM47" s="265"/>
      <c r="AN47" s="265"/>
      <c r="AO47" s="265"/>
      <c r="AP47" s="265"/>
      <c r="AQ47" s="265"/>
      <c r="AR47" s="265"/>
      <c r="AS47" s="265"/>
      <c r="AT47" s="265"/>
      <c r="AU47" s="265"/>
      <c r="AV47" s="265"/>
      <c r="AW47" s="265"/>
      <c r="AX47" s="265"/>
      <c r="AY47" s="265"/>
      <c r="AZ47" s="265"/>
      <c r="BA47" s="265"/>
      <c r="BB47" s="265"/>
      <c r="BC47" s="265"/>
      <c r="BD47" s="265"/>
      <c r="BE47" s="265"/>
      <c r="BF47" s="265"/>
      <c r="BG47" s="265"/>
    </row>
    <row r="48" spans="1:59" x14ac:dyDescent="0.25">
      <c r="A48" s="271"/>
      <c r="B48" s="265"/>
      <c r="C48" s="265"/>
      <c r="D48" s="265"/>
      <c r="E48" s="265"/>
      <c r="F48" s="265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265"/>
      <c r="R48" s="265"/>
      <c r="S48" s="265"/>
      <c r="T48" s="265"/>
      <c r="U48" s="265"/>
      <c r="V48" s="265"/>
      <c r="W48" s="265"/>
      <c r="X48" s="265"/>
      <c r="Y48" s="265"/>
      <c r="Z48" s="265"/>
      <c r="AA48" s="265"/>
      <c r="AB48" s="265"/>
      <c r="AC48" s="265"/>
      <c r="AD48" s="265"/>
      <c r="AE48" s="265"/>
      <c r="AF48" s="265"/>
      <c r="AG48" s="265"/>
      <c r="AH48" s="265"/>
      <c r="AI48" s="265"/>
      <c r="AJ48" s="265"/>
      <c r="AK48" s="265"/>
      <c r="AL48" s="265"/>
      <c r="AM48" s="265"/>
      <c r="AN48" s="265"/>
      <c r="AO48" s="265"/>
      <c r="AP48" s="265"/>
      <c r="AQ48" s="265"/>
      <c r="AR48" s="265"/>
      <c r="AS48" s="265"/>
      <c r="AT48" s="265"/>
      <c r="AU48" s="265"/>
      <c r="AV48" s="265"/>
      <c r="AW48" s="265"/>
      <c r="AX48" s="265"/>
      <c r="AY48" s="265"/>
      <c r="AZ48" s="265"/>
      <c r="BA48" s="265"/>
      <c r="BB48" s="265"/>
      <c r="BC48" s="265"/>
      <c r="BD48" s="265"/>
      <c r="BE48" s="265"/>
      <c r="BF48" s="265"/>
      <c r="BG48" s="265"/>
    </row>
    <row r="49" spans="1:59" x14ac:dyDescent="0.25">
      <c r="A49" s="271"/>
      <c r="B49" s="265"/>
      <c r="C49" s="265"/>
      <c r="D49" s="265"/>
      <c r="E49" s="265"/>
      <c r="F49" s="265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265"/>
      <c r="R49" s="265"/>
      <c r="S49" s="265"/>
      <c r="T49" s="265"/>
      <c r="U49" s="265"/>
      <c r="V49" s="265"/>
      <c r="W49" s="265"/>
      <c r="X49" s="265"/>
      <c r="Y49" s="265"/>
      <c r="Z49" s="265"/>
      <c r="AA49" s="265"/>
      <c r="AB49" s="265"/>
      <c r="AC49" s="265"/>
      <c r="AD49" s="265"/>
      <c r="AE49" s="265"/>
      <c r="AF49" s="265"/>
      <c r="AG49" s="265"/>
      <c r="AH49" s="265"/>
      <c r="AI49" s="265"/>
      <c r="AJ49" s="265"/>
      <c r="AK49" s="265"/>
      <c r="AL49" s="265"/>
      <c r="AM49" s="265"/>
      <c r="AN49" s="265"/>
      <c r="AO49" s="265"/>
      <c r="AP49" s="265"/>
      <c r="AQ49" s="265"/>
      <c r="AR49" s="265"/>
      <c r="AS49" s="265"/>
      <c r="AT49" s="265"/>
      <c r="AU49" s="265"/>
      <c r="AV49" s="265"/>
      <c r="AW49" s="265"/>
      <c r="AX49" s="265"/>
      <c r="AY49" s="265"/>
      <c r="AZ49" s="265"/>
      <c r="BA49" s="265"/>
      <c r="BB49" s="265"/>
      <c r="BC49" s="265"/>
      <c r="BD49" s="265"/>
      <c r="BE49" s="265"/>
      <c r="BF49" s="265"/>
      <c r="BG49" s="265"/>
    </row>
    <row r="50" spans="1:59" x14ac:dyDescent="0.25">
      <c r="A50" s="271"/>
      <c r="B50" s="265"/>
      <c r="C50" s="265"/>
      <c r="D50" s="265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  <c r="P50" s="265"/>
      <c r="Q50" s="265"/>
      <c r="R50" s="265"/>
      <c r="S50" s="265"/>
      <c r="T50" s="265"/>
      <c r="U50" s="265"/>
      <c r="V50" s="265"/>
      <c r="W50" s="265"/>
      <c r="X50" s="265"/>
      <c r="Y50" s="265"/>
      <c r="Z50" s="265"/>
      <c r="AA50" s="265"/>
      <c r="AB50" s="265"/>
      <c r="AC50" s="265"/>
      <c r="AD50" s="265"/>
      <c r="AE50" s="265"/>
      <c r="AF50" s="265"/>
      <c r="AG50" s="265"/>
      <c r="AH50" s="265"/>
      <c r="AI50" s="265"/>
      <c r="AJ50" s="265"/>
      <c r="AK50" s="265"/>
      <c r="AL50" s="265"/>
      <c r="AM50" s="265"/>
      <c r="AN50" s="265"/>
      <c r="AO50" s="265"/>
      <c r="AP50" s="265"/>
      <c r="AQ50" s="265"/>
      <c r="AR50" s="265"/>
      <c r="AS50" s="265"/>
      <c r="AT50" s="265"/>
      <c r="AU50" s="265"/>
      <c r="AV50" s="265"/>
      <c r="AW50" s="265"/>
      <c r="AX50" s="265"/>
      <c r="AY50" s="265"/>
      <c r="AZ50" s="265"/>
      <c r="BA50" s="265"/>
      <c r="BB50" s="265"/>
      <c r="BC50" s="265"/>
      <c r="BD50" s="265"/>
      <c r="BE50" s="265"/>
      <c r="BF50" s="265"/>
      <c r="BG50" s="265"/>
    </row>
    <row r="51" spans="1:59" x14ac:dyDescent="0.25">
      <c r="A51" s="271"/>
      <c r="B51" s="265"/>
      <c r="C51" s="265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</row>
    <row r="52" spans="1:59" x14ac:dyDescent="0.25">
      <c r="A52" s="271"/>
      <c r="B52" s="265"/>
      <c r="C52" s="265"/>
      <c r="D52" s="265"/>
      <c r="E52" s="265"/>
      <c r="F52" s="265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265"/>
      <c r="R52" s="265"/>
      <c r="S52" s="265"/>
      <c r="T52" s="265"/>
      <c r="U52" s="265"/>
      <c r="V52" s="265"/>
      <c r="W52" s="265"/>
      <c r="X52" s="265"/>
      <c r="Y52" s="265"/>
      <c r="Z52" s="265"/>
      <c r="AA52" s="265"/>
      <c r="AB52" s="265"/>
      <c r="AC52" s="265"/>
      <c r="AD52" s="265"/>
      <c r="AE52" s="265"/>
      <c r="AF52" s="265"/>
      <c r="AG52" s="265"/>
      <c r="AH52" s="265"/>
      <c r="AI52" s="265"/>
      <c r="AJ52" s="265"/>
      <c r="AK52" s="265"/>
      <c r="AL52" s="265"/>
      <c r="AM52" s="265"/>
      <c r="AN52" s="265"/>
      <c r="AO52" s="265"/>
      <c r="AP52" s="265"/>
      <c r="AQ52" s="265"/>
      <c r="AR52" s="265"/>
      <c r="AS52" s="265"/>
      <c r="AT52" s="265"/>
      <c r="AU52" s="265"/>
      <c r="AV52" s="265"/>
      <c r="AW52" s="265"/>
      <c r="AX52" s="265"/>
      <c r="AY52" s="265"/>
      <c r="AZ52" s="265"/>
      <c r="BA52" s="265"/>
      <c r="BB52" s="265"/>
      <c r="BC52" s="265"/>
      <c r="BD52" s="265"/>
      <c r="BE52" s="265"/>
      <c r="BF52" s="265"/>
      <c r="BG52" s="265"/>
    </row>
    <row r="53" spans="1:59" x14ac:dyDescent="0.25">
      <c r="A53" s="271"/>
      <c r="B53" s="265"/>
      <c r="C53" s="265"/>
      <c r="D53" s="265"/>
      <c r="E53" s="265"/>
      <c r="F53" s="265"/>
      <c r="G53" s="265"/>
      <c r="H53" s="265"/>
      <c r="I53" s="265"/>
      <c r="J53" s="265"/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265"/>
      <c r="Y53" s="265"/>
      <c r="Z53" s="265"/>
      <c r="AA53" s="265"/>
      <c r="AB53" s="265"/>
      <c r="AC53" s="265"/>
      <c r="AD53" s="265"/>
      <c r="AE53" s="265"/>
      <c r="AF53" s="265"/>
      <c r="AG53" s="265"/>
      <c r="AH53" s="265"/>
      <c r="AI53" s="265"/>
      <c r="AJ53" s="265"/>
      <c r="AK53" s="265"/>
      <c r="AL53" s="265"/>
      <c r="AM53" s="265"/>
      <c r="AN53" s="265"/>
      <c r="AO53" s="265"/>
      <c r="AP53" s="265"/>
      <c r="AQ53" s="265"/>
      <c r="AR53" s="265"/>
      <c r="AS53" s="265"/>
      <c r="AT53" s="265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</row>
    <row r="54" spans="1:59" x14ac:dyDescent="0.25">
      <c r="A54" s="271"/>
      <c r="B54" s="265"/>
      <c r="C54" s="265"/>
      <c r="D54" s="265"/>
      <c r="E54" s="265"/>
      <c r="F54" s="265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265"/>
      <c r="R54" s="265"/>
      <c r="S54" s="265"/>
      <c r="T54" s="265"/>
      <c r="U54" s="265"/>
      <c r="V54" s="265"/>
      <c r="W54" s="265"/>
      <c r="X54" s="265"/>
      <c r="Y54" s="265"/>
      <c r="Z54" s="265"/>
      <c r="AA54" s="265"/>
      <c r="AB54" s="265"/>
      <c r="AC54" s="265"/>
      <c r="AD54" s="265"/>
      <c r="AE54" s="265"/>
      <c r="AF54" s="265"/>
      <c r="AG54" s="265"/>
      <c r="AH54" s="265"/>
      <c r="AI54" s="265"/>
      <c r="AJ54" s="265"/>
      <c r="AK54" s="265"/>
      <c r="AL54" s="265"/>
      <c r="AM54" s="265"/>
      <c r="AN54" s="265"/>
      <c r="AO54" s="265"/>
      <c r="AP54" s="265"/>
      <c r="AQ54" s="265"/>
      <c r="AR54" s="265"/>
      <c r="AS54" s="265"/>
      <c r="AT54" s="265"/>
      <c r="AU54" s="265"/>
      <c r="AV54" s="265"/>
      <c r="AW54" s="265"/>
      <c r="AX54" s="265"/>
      <c r="AY54" s="265"/>
      <c r="AZ54" s="265"/>
      <c r="BA54" s="265"/>
      <c r="BB54" s="265"/>
      <c r="BC54" s="265"/>
      <c r="BD54" s="265"/>
      <c r="BE54" s="265"/>
      <c r="BF54" s="265"/>
      <c r="BG54" s="265"/>
    </row>
    <row r="55" spans="1:59" x14ac:dyDescent="0.25">
      <c r="A55" s="271"/>
      <c r="B55" s="265"/>
      <c r="C55" s="265"/>
      <c r="D55" s="265"/>
      <c r="E55" s="265"/>
      <c r="F55" s="265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265"/>
      <c r="R55" s="265"/>
      <c r="S55" s="265"/>
      <c r="T55" s="265"/>
      <c r="U55" s="265"/>
      <c r="V55" s="265"/>
      <c r="W55" s="265"/>
      <c r="X55" s="265"/>
      <c r="Y55" s="265"/>
      <c r="Z55" s="265"/>
      <c r="AA55" s="265"/>
      <c r="AB55" s="265"/>
      <c r="AC55" s="265"/>
      <c r="AD55" s="265"/>
      <c r="AE55" s="265"/>
      <c r="AF55" s="265"/>
      <c r="AG55" s="265"/>
      <c r="AH55" s="265"/>
      <c r="AI55" s="265"/>
      <c r="AJ55" s="265"/>
      <c r="AK55" s="265"/>
      <c r="AL55" s="265"/>
      <c r="AM55" s="265"/>
      <c r="AN55" s="265"/>
      <c r="AO55" s="265"/>
      <c r="AP55" s="265"/>
      <c r="AQ55" s="265"/>
      <c r="AR55" s="265"/>
      <c r="AS55" s="265"/>
      <c r="AT55" s="265"/>
      <c r="AU55" s="265"/>
      <c r="AV55" s="265"/>
      <c r="AW55" s="265"/>
      <c r="AX55" s="265"/>
      <c r="AY55" s="265"/>
      <c r="AZ55" s="265"/>
      <c r="BA55" s="265"/>
      <c r="BB55" s="265"/>
      <c r="BC55" s="265"/>
      <c r="BD55" s="265"/>
      <c r="BE55" s="265"/>
      <c r="BF55" s="265"/>
      <c r="BG55" s="265"/>
    </row>
    <row r="56" spans="1:59" x14ac:dyDescent="0.25">
      <c r="A56" s="271"/>
      <c r="B56" s="265"/>
      <c r="C56" s="265"/>
      <c r="D56" s="265"/>
      <c r="E56" s="265"/>
      <c r="F56" s="265"/>
      <c r="G56" s="265"/>
      <c r="H56" s="265"/>
      <c r="I56" s="265"/>
      <c r="J56" s="265"/>
      <c r="K56" s="265"/>
      <c r="L56" s="265"/>
      <c r="M56" s="265"/>
      <c r="N56" s="265"/>
      <c r="O56" s="265"/>
      <c r="P56" s="265"/>
      <c r="Q56" s="265"/>
      <c r="R56" s="265"/>
      <c r="S56" s="265"/>
      <c r="T56" s="265"/>
      <c r="U56" s="265"/>
      <c r="V56" s="265"/>
      <c r="W56" s="265"/>
      <c r="X56" s="265"/>
      <c r="Y56" s="265"/>
      <c r="Z56" s="265"/>
      <c r="AA56" s="265"/>
      <c r="AB56" s="265"/>
      <c r="AC56" s="265"/>
      <c r="AD56" s="265"/>
      <c r="AE56" s="265"/>
      <c r="AF56" s="265"/>
      <c r="AG56" s="265"/>
      <c r="AH56" s="265"/>
      <c r="AI56" s="265"/>
      <c r="AJ56" s="265"/>
      <c r="AK56" s="265"/>
      <c r="AL56" s="265"/>
      <c r="AM56" s="265"/>
      <c r="AN56" s="265"/>
      <c r="AO56" s="265"/>
      <c r="AP56" s="265"/>
      <c r="AQ56" s="265"/>
      <c r="AR56" s="265"/>
      <c r="AS56" s="265"/>
      <c r="AT56" s="265"/>
      <c r="AU56" s="265"/>
      <c r="AV56" s="265"/>
      <c r="AW56" s="265"/>
      <c r="AX56" s="265"/>
      <c r="AY56" s="265"/>
      <c r="AZ56" s="265"/>
      <c r="BA56" s="265"/>
      <c r="BB56" s="265"/>
      <c r="BC56" s="265"/>
      <c r="BD56" s="265"/>
      <c r="BE56" s="265"/>
      <c r="BF56" s="265"/>
      <c r="BG56" s="265"/>
    </row>
    <row r="57" spans="1:59" x14ac:dyDescent="0.25">
      <c r="A57" s="271"/>
      <c r="B57" s="265"/>
      <c r="C57" s="265"/>
      <c r="D57" s="265"/>
      <c r="E57" s="265"/>
      <c r="F57" s="265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265"/>
      <c r="R57" s="265"/>
      <c r="S57" s="265"/>
      <c r="T57" s="265"/>
      <c r="U57" s="265"/>
      <c r="V57" s="265"/>
      <c r="W57" s="265"/>
      <c r="X57" s="265"/>
      <c r="Y57" s="265"/>
      <c r="Z57" s="265"/>
      <c r="AA57" s="265"/>
      <c r="AB57" s="265"/>
      <c r="AC57" s="265"/>
      <c r="AD57" s="265"/>
      <c r="AE57" s="265"/>
      <c r="AF57" s="265"/>
      <c r="AG57" s="265"/>
      <c r="AH57" s="265"/>
      <c r="AI57" s="265"/>
      <c r="AJ57" s="265"/>
      <c r="AK57" s="265"/>
      <c r="AL57" s="265"/>
      <c r="AM57" s="265"/>
      <c r="AN57" s="265"/>
      <c r="AO57" s="265"/>
      <c r="AP57" s="265"/>
      <c r="AQ57" s="265"/>
      <c r="AR57" s="265"/>
      <c r="AS57" s="265"/>
      <c r="AT57" s="265"/>
      <c r="AU57" s="265"/>
      <c r="AV57" s="265"/>
      <c r="AW57" s="265"/>
      <c r="AX57" s="265"/>
      <c r="AY57" s="265"/>
      <c r="AZ57" s="265"/>
      <c r="BA57" s="265"/>
      <c r="BB57" s="265"/>
      <c r="BC57" s="265"/>
      <c r="BD57" s="265"/>
      <c r="BE57" s="265"/>
      <c r="BF57" s="265"/>
      <c r="BG57" s="265"/>
    </row>
    <row r="58" spans="1:59" x14ac:dyDescent="0.25">
      <c r="A58" s="271"/>
      <c r="B58" s="265"/>
      <c r="C58" s="265"/>
      <c r="D58" s="265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265"/>
      <c r="S58" s="265"/>
      <c r="T58" s="265"/>
      <c r="U58" s="265"/>
      <c r="V58" s="265"/>
      <c r="W58" s="265"/>
      <c r="X58" s="265"/>
      <c r="Y58" s="265"/>
      <c r="Z58" s="265"/>
      <c r="AA58" s="265"/>
      <c r="AB58" s="265"/>
      <c r="AC58" s="265"/>
      <c r="AD58" s="265"/>
      <c r="AE58" s="265"/>
      <c r="AF58" s="265"/>
      <c r="AG58" s="265"/>
      <c r="AH58" s="265"/>
      <c r="AI58" s="265"/>
      <c r="AJ58" s="265"/>
      <c r="AK58" s="265"/>
      <c r="AL58" s="265"/>
      <c r="AM58" s="265"/>
      <c r="AN58" s="265"/>
      <c r="AO58" s="265"/>
      <c r="AP58" s="265"/>
      <c r="AQ58" s="265"/>
      <c r="AR58" s="265"/>
      <c r="AS58" s="265"/>
      <c r="AT58" s="265"/>
      <c r="AU58" s="265"/>
      <c r="AV58" s="265"/>
      <c r="AW58" s="265"/>
      <c r="AX58" s="265"/>
      <c r="AY58" s="265"/>
      <c r="AZ58" s="265"/>
      <c r="BA58" s="265"/>
      <c r="BB58" s="265"/>
      <c r="BC58" s="265"/>
      <c r="BD58" s="265"/>
      <c r="BE58" s="265"/>
      <c r="BF58" s="265"/>
      <c r="BG58" s="265"/>
    </row>
    <row r="59" spans="1:59" x14ac:dyDescent="0.25">
      <c r="A59" s="271"/>
      <c r="B59" s="265"/>
      <c r="C59" s="265"/>
      <c r="D59" s="265"/>
      <c r="E59" s="265"/>
      <c r="F59" s="265"/>
      <c r="G59" s="265"/>
      <c r="H59" s="265"/>
      <c r="I59" s="265"/>
      <c r="J59" s="265"/>
      <c r="K59" s="265"/>
      <c r="L59" s="265"/>
      <c r="M59" s="265"/>
      <c r="N59" s="265"/>
      <c r="O59" s="265"/>
      <c r="P59" s="265"/>
      <c r="Q59" s="265"/>
      <c r="R59" s="265"/>
      <c r="S59" s="265"/>
      <c r="T59" s="265"/>
      <c r="U59" s="265"/>
      <c r="V59" s="265"/>
      <c r="W59" s="265"/>
      <c r="X59" s="265"/>
      <c r="Y59" s="265"/>
      <c r="Z59" s="265"/>
      <c r="AA59" s="265"/>
      <c r="AB59" s="265"/>
      <c r="AC59" s="265"/>
      <c r="AD59" s="265"/>
      <c r="AE59" s="265"/>
      <c r="AF59" s="265"/>
      <c r="AG59" s="265"/>
      <c r="AH59" s="265"/>
      <c r="AI59" s="265"/>
      <c r="AJ59" s="265"/>
      <c r="AK59" s="265"/>
      <c r="AL59" s="265"/>
      <c r="AM59" s="265"/>
      <c r="AN59" s="265"/>
      <c r="AO59" s="265"/>
      <c r="AP59" s="265"/>
      <c r="AQ59" s="265"/>
      <c r="AR59" s="265"/>
      <c r="AS59" s="265"/>
      <c r="AT59" s="265"/>
      <c r="AU59" s="265"/>
      <c r="AV59" s="265"/>
      <c r="AW59" s="265"/>
      <c r="AX59" s="265"/>
      <c r="AY59" s="265"/>
      <c r="AZ59" s="265"/>
      <c r="BA59" s="265"/>
      <c r="BB59" s="265"/>
      <c r="BC59" s="265"/>
      <c r="BD59" s="265"/>
      <c r="BE59" s="265"/>
      <c r="BF59" s="265"/>
      <c r="BG59" s="265"/>
    </row>
    <row r="60" spans="1:59" x14ac:dyDescent="0.25">
      <c r="A60" s="271"/>
      <c r="B60" s="265"/>
      <c r="C60" s="265"/>
      <c r="D60" s="265"/>
      <c r="E60" s="265"/>
      <c r="F60" s="265"/>
      <c r="G60" s="265"/>
      <c r="H60" s="265"/>
      <c r="I60" s="265"/>
      <c r="J60" s="265"/>
      <c r="K60" s="265"/>
      <c r="L60" s="265"/>
      <c r="M60" s="265"/>
      <c r="N60" s="265"/>
      <c r="O60" s="265"/>
      <c r="P60" s="265"/>
      <c r="Q60" s="265"/>
      <c r="R60" s="265"/>
      <c r="S60" s="265"/>
      <c r="T60" s="265"/>
      <c r="U60" s="265"/>
      <c r="V60" s="265"/>
      <c r="W60" s="265"/>
      <c r="X60" s="265"/>
      <c r="Y60" s="265"/>
      <c r="Z60" s="265"/>
      <c r="AA60" s="265"/>
      <c r="AB60" s="265"/>
      <c r="AC60" s="265"/>
      <c r="AD60" s="265"/>
      <c r="AE60" s="265"/>
      <c r="AF60" s="265"/>
      <c r="AG60" s="265"/>
      <c r="AH60" s="265"/>
      <c r="AI60" s="265"/>
      <c r="AJ60" s="265"/>
      <c r="AK60" s="265"/>
      <c r="AL60" s="265"/>
      <c r="AM60" s="265"/>
      <c r="AN60" s="265"/>
      <c r="AO60" s="265"/>
      <c r="AP60" s="265"/>
      <c r="AQ60" s="265"/>
      <c r="AR60" s="265"/>
      <c r="AS60" s="265"/>
      <c r="AT60" s="265"/>
      <c r="AU60" s="265"/>
      <c r="AV60" s="265"/>
      <c r="AW60" s="265"/>
      <c r="AX60" s="265"/>
      <c r="AY60" s="265"/>
      <c r="AZ60" s="265"/>
      <c r="BA60" s="265"/>
      <c r="BB60" s="265"/>
      <c r="BC60" s="265"/>
      <c r="BD60" s="265"/>
      <c r="BE60" s="265"/>
      <c r="BF60" s="265"/>
      <c r="BG60" s="265"/>
    </row>
    <row r="61" spans="1:59" x14ac:dyDescent="0.25">
      <c r="A61" s="271"/>
      <c r="B61" s="265"/>
      <c r="C61" s="265"/>
      <c r="D61" s="265"/>
      <c r="E61" s="265"/>
      <c r="F61" s="265"/>
      <c r="G61" s="265"/>
      <c r="H61" s="265"/>
      <c r="I61" s="265"/>
      <c r="J61" s="265"/>
      <c r="K61" s="265"/>
      <c r="L61" s="265"/>
      <c r="M61" s="265"/>
      <c r="N61" s="265"/>
      <c r="O61" s="265"/>
      <c r="P61" s="265"/>
      <c r="Q61" s="265"/>
      <c r="R61" s="265"/>
      <c r="S61" s="265"/>
      <c r="T61" s="265"/>
      <c r="U61" s="265"/>
      <c r="V61" s="265"/>
      <c r="W61" s="265"/>
      <c r="X61" s="265"/>
      <c r="Y61" s="265"/>
      <c r="Z61" s="265"/>
      <c r="AA61" s="265"/>
      <c r="AB61" s="265"/>
      <c r="AC61" s="265"/>
      <c r="AD61" s="265"/>
      <c r="AE61" s="265"/>
      <c r="AF61" s="265"/>
      <c r="AG61" s="265"/>
      <c r="AH61" s="265"/>
      <c r="AI61" s="265"/>
      <c r="AJ61" s="265"/>
      <c r="AK61" s="265"/>
      <c r="AL61" s="265"/>
      <c r="AM61" s="265"/>
      <c r="AN61" s="265"/>
      <c r="AO61" s="265"/>
      <c r="AP61" s="265"/>
      <c r="AQ61" s="265"/>
      <c r="AR61" s="265"/>
      <c r="AS61" s="265"/>
      <c r="AT61" s="265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</row>
    <row r="62" spans="1:59" x14ac:dyDescent="0.25">
      <c r="A62" s="271"/>
      <c r="B62" s="265"/>
      <c r="C62" s="265"/>
      <c r="D62" s="265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265"/>
      <c r="S62" s="265"/>
      <c r="T62" s="265"/>
      <c r="U62" s="265"/>
      <c r="V62" s="265"/>
      <c r="W62" s="265"/>
      <c r="X62" s="265"/>
      <c r="Y62" s="265"/>
      <c r="Z62" s="265"/>
      <c r="AA62" s="265"/>
      <c r="AB62" s="265"/>
      <c r="AC62" s="265"/>
      <c r="AD62" s="265"/>
      <c r="AE62" s="265"/>
      <c r="AF62" s="265"/>
      <c r="AG62" s="265"/>
      <c r="AH62" s="265"/>
      <c r="AI62" s="265"/>
      <c r="AJ62" s="265"/>
      <c r="AK62" s="265"/>
      <c r="AL62" s="265"/>
      <c r="AM62" s="265"/>
      <c r="AN62" s="265"/>
      <c r="AO62" s="265"/>
      <c r="AP62" s="265"/>
      <c r="AQ62" s="265"/>
      <c r="AR62" s="265"/>
      <c r="AS62" s="265"/>
      <c r="AT62" s="265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</row>
    <row r="63" spans="1:59" x14ac:dyDescent="0.25">
      <c r="A63" s="271"/>
      <c r="B63" s="265"/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</row>
    <row r="64" spans="1:59" x14ac:dyDescent="0.25">
      <c r="A64" s="271"/>
      <c r="B64" s="265"/>
      <c r="C64" s="265"/>
      <c r="D64" s="265"/>
      <c r="E64" s="265"/>
      <c r="F64" s="265"/>
      <c r="G64" s="265"/>
      <c r="H64" s="265"/>
      <c r="I64" s="265"/>
      <c r="J64" s="265"/>
      <c r="K64" s="265"/>
      <c r="L64" s="265"/>
      <c r="M64" s="265"/>
      <c r="N64" s="265"/>
      <c r="O64" s="265"/>
      <c r="P64" s="265"/>
      <c r="Q64" s="265"/>
      <c r="R64" s="265"/>
      <c r="S64" s="265"/>
      <c r="T64" s="265"/>
      <c r="U64" s="265"/>
      <c r="V64" s="265"/>
      <c r="W64" s="265"/>
      <c r="X64" s="265"/>
      <c r="Y64" s="265"/>
      <c r="Z64" s="265"/>
      <c r="AA64" s="265"/>
      <c r="AB64" s="265"/>
      <c r="AC64" s="265"/>
      <c r="AD64" s="265"/>
      <c r="AE64" s="265"/>
      <c r="AF64" s="265"/>
      <c r="AG64" s="265"/>
      <c r="AH64" s="265"/>
      <c r="AI64" s="265"/>
      <c r="AJ64" s="265"/>
      <c r="AK64" s="265"/>
      <c r="AL64" s="265"/>
      <c r="AM64" s="265"/>
      <c r="AN64" s="265"/>
      <c r="AO64" s="265"/>
      <c r="AP64" s="265"/>
      <c r="AQ64" s="265"/>
      <c r="AR64" s="265"/>
      <c r="AS64" s="265"/>
      <c r="AT64" s="265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</row>
    <row r="65" spans="1:59" x14ac:dyDescent="0.25">
      <c r="A65" s="271"/>
      <c r="B65" s="265"/>
      <c r="C65" s="265"/>
      <c r="D65" s="265"/>
      <c r="E65" s="265"/>
      <c r="F65" s="265"/>
      <c r="G65" s="265"/>
      <c r="H65" s="265"/>
      <c r="I65" s="265"/>
      <c r="J65" s="265"/>
      <c r="K65" s="265"/>
      <c r="L65" s="265"/>
      <c r="M65" s="265"/>
      <c r="N65" s="265"/>
      <c r="O65" s="265"/>
      <c r="P65" s="265"/>
      <c r="Q65" s="265"/>
      <c r="R65" s="265"/>
      <c r="S65" s="265"/>
      <c r="T65" s="265"/>
      <c r="U65" s="265"/>
      <c r="V65" s="265"/>
      <c r="W65" s="265"/>
      <c r="X65" s="265"/>
      <c r="Y65" s="265"/>
      <c r="Z65" s="265"/>
      <c r="AA65" s="265"/>
      <c r="AB65" s="265"/>
      <c r="AC65" s="265"/>
      <c r="AD65" s="265"/>
      <c r="AE65" s="265"/>
      <c r="AF65" s="265"/>
      <c r="AG65" s="265"/>
      <c r="AH65" s="265"/>
      <c r="AI65" s="265"/>
      <c r="AJ65" s="265"/>
      <c r="AK65" s="265"/>
      <c r="AL65" s="265"/>
      <c r="AM65" s="265"/>
      <c r="AN65" s="265"/>
      <c r="AO65" s="265"/>
      <c r="AP65" s="265"/>
      <c r="AQ65" s="265"/>
      <c r="AR65" s="265"/>
      <c r="AS65" s="265"/>
      <c r="AT65" s="265"/>
      <c r="AU65" s="265"/>
      <c r="AV65" s="265"/>
      <c r="AW65" s="265"/>
      <c r="AX65" s="265"/>
      <c r="AY65" s="265"/>
      <c r="AZ65" s="265"/>
      <c r="BA65" s="265"/>
      <c r="BB65" s="265"/>
      <c r="BC65" s="265"/>
      <c r="BD65" s="265"/>
      <c r="BE65" s="265"/>
      <c r="BF65" s="265"/>
      <c r="BG65" s="265"/>
    </row>
    <row r="66" spans="1:59" x14ac:dyDescent="0.25">
      <c r="A66" s="271"/>
      <c r="B66" s="265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5"/>
      <c r="R66" s="265"/>
      <c r="S66" s="265"/>
      <c r="T66" s="265"/>
      <c r="U66" s="265"/>
      <c r="V66" s="265"/>
      <c r="W66" s="265"/>
      <c r="X66" s="265"/>
      <c r="Y66" s="265"/>
      <c r="Z66" s="265"/>
      <c r="AA66" s="265"/>
      <c r="AB66" s="265"/>
      <c r="AC66" s="265"/>
      <c r="AD66" s="265"/>
      <c r="AE66" s="265"/>
      <c r="AF66" s="265"/>
      <c r="AG66" s="265"/>
      <c r="AH66" s="265"/>
      <c r="AI66" s="265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  <c r="AU66" s="265"/>
      <c r="AV66" s="265"/>
      <c r="AW66" s="265"/>
      <c r="AX66" s="265"/>
      <c r="AY66" s="265"/>
      <c r="AZ66" s="265"/>
      <c r="BA66" s="265"/>
      <c r="BB66" s="265"/>
      <c r="BC66" s="265"/>
      <c r="BD66" s="265"/>
      <c r="BE66" s="265"/>
      <c r="BF66" s="265"/>
      <c r="BG66" s="265"/>
    </row>
    <row r="67" spans="1:59" x14ac:dyDescent="0.25">
      <c r="A67" s="271"/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265"/>
      <c r="S67" s="265"/>
      <c r="T67" s="265"/>
      <c r="U67" s="265"/>
      <c r="V67" s="265"/>
      <c r="W67" s="265"/>
      <c r="X67" s="265"/>
      <c r="Y67" s="265"/>
      <c r="Z67" s="265"/>
      <c r="AA67" s="265"/>
      <c r="AB67" s="265"/>
      <c r="AC67" s="265"/>
      <c r="AD67" s="265"/>
      <c r="AE67" s="265"/>
      <c r="AF67" s="265"/>
      <c r="AG67" s="265"/>
      <c r="AH67" s="265"/>
      <c r="AI67" s="265"/>
      <c r="AJ67" s="265"/>
      <c r="AK67" s="265"/>
      <c r="AL67" s="265"/>
      <c r="AM67" s="265"/>
      <c r="AN67" s="265"/>
      <c r="AO67" s="265"/>
      <c r="AP67" s="265"/>
      <c r="AQ67" s="265"/>
      <c r="AR67" s="265"/>
      <c r="AS67" s="265"/>
      <c r="AT67" s="265"/>
      <c r="AU67" s="265"/>
      <c r="AV67" s="265"/>
      <c r="AW67" s="265"/>
      <c r="AX67" s="265"/>
      <c r="AY67" s="265"/>
      <c r="AZ67" s="265"/>
      <c r="BA67" s="265"/>
      <c r="BB67" s="265"/>
      <c r="BC67" s="265"/>
      <c r="BD67" s="265"/>
      <c r="BE67" s="265"/>
      <c r="BF67" s="265"/>
      <c r="BG67" s="265"/>
    </row>
    <row r="68" spans="1:59" x14ac:dyDescent="0.25">
      <c r="A68" s="271"/>
      <c r="B68" s="265"/>
      <c r="C68" s="265"/>
      <c r="D68" s="265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265"/>
      <c r="S68" s="265"/>
      <c r="T68" s="265"/>
      <c r="U68" s="265"/>
      <c r="V68" s="265"/>
      <c r="W68" s="265"/>
      <c r="X68" s="265"/>
      <c r="Y68" s="265"/>
      <c r="Z68" s="265"/>
      <c r="AA68" s="265"/>
      <c r="AB68" s="265"/>
      <c r="AC68" s="265"/>
      <c r="AD68" s="265"/>
      <c r="AE68" s="265"/>
      <c r="AF68" s="265"/>
      <c r="AG68" s="265"/>
      <c r="AH68" s="265"/>
      <c r="AI68" s="265"/>
      <c r="AJ68" s="265"/>
      <c r="AK68" s="265"/>
      <c r="AL68" s="265"/>
      <c r="AM68" s="265"/>
      <c r="AN68" s="265"/>
      <c r="AO68" s="265"/>
      <c r="AP68" s="265"/>
      <c r="AQ68" s="265"/>
      <c r="AR68" s="265"/>
      <c r="AS68" s="265"/>
      <c r="AT68" s="265"/>
      <c r="AU68" s="265"/>
      <c r="AV68" s="265"/>
      <c r="AW68" s="265"/>
      <c r="AX68" s="265"/>
      <c r="AY68" s="265"/>
      <c r="AZ68" s="265"/>
      <c r="BA68" s="265"/>
      <c r="BB68" s="265"/>
      <c r="BC68" s="265"/>
      <c r="BD68" s="265"/>
      <c r="BE68" s="265"/>
      <c r="BF68" s="265"/>
      <c r="BG68" s="265"/>
    </row>
  </sheetData>
  <printOptions horizontalCentered="1"/>
  <pageMargins left="0.7" right="0.7" top="0.75" bottom="0.75" header="0.3" footer="0.3"/>
  <pageSetup scale="79" fitToHeight="2" orientation="landscape" r:id="rId1"/>
  <headerFooter>
    <oddFooter>&amp;C&amp;P of &amp;N</oddFooter>
  </headerFooter>
  <rowBreaks count="1" manualBreakCount="1">
    <brk id="19" min="1" max="9" man="1"/>
  </rowBreaks>
  <ignoredErrors>
    <ignoredError sqref="D7:E15 D6:F6 I6 H6:H15 I7:I15 J6:J15 G6 G7:G15 F7:F15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920000"/>
  </sheetPr>
  <dimension ref="A1:N53"/>
  <sheetViews>
    <sheetView workbookViewId="0">
      <selection activeCell="C3" sqref="C3"/>
    </sheetView>
  </sheetViews>
  <sheetFormatPr defaultRowHeight="15" x14ac:dyDescent="0.25"/>
  <cols>
    <col min="2" max="2" width="12.85546875" bestFit="1" customWidth="1"/>
    <col min="3" max="3" width="7.140625" bestFit="1" customWidth="1"/>
    <col min="4" max="4" width="51" bestFit="1" customWidth="1"/>
    <col min="5" max="5" width="9.42578125" bestFit="1" customWidth="1"/>
    <col min="6" max="6" width="13.28515625" customWidth="1"/>
    <col min="7" max="7" width="10.7109375" customWidth="1"/>
    <col min="8" max="8" width="28" bestFit="1" customWidth="1"/>
    <col min="9" max="9" width="12.85546875" bestFit="1" customWidth="1"/>
    <col min="10" max="10" width="10.7109375" customWidth="1"/>
    <col min="11" max="11" width="5.140625" customWidth="1"/>
    <col min="12" max="12" width="11.5703125" style="24" bestFit="1" customWidth="1"/>
    <col min="13" max="13" width="7.5703125" style="24" customWidth="1"/>
    <col min="14" max="14" width="47.140625" style="24" bestFit="1" customWidth="1"/>
    <col min="15" max="15" width="11.28515625" bestFit="1" customWidth="1"/>
    <col min="16" max="29" width="10.7109375" customWidth="1"/>
  </cols>
  <sheetData>
    <row r="1" spans="1:13" s="24" customFormat="1" ht="15.75" thickBot="1" x14ac:dyDescent="0.3">
      <c r="A1" s="352"/>
      <c r="B1" s="507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</row>
    <row r="2" spans="1:13" s="24" customFormat="1" x14ac:dyDescent="0.25">
      <c r="A2" s="352"/>
      <c r="B2" s="154" t="s">
        <v>129</v>
      </c>
      <c r="C2" s="155" t="s">
        <v>128</v>
      </c>
      <c r="D2" s="180" t="s">
        <v>1</v>
      </c>
      <c r="E2" s="156" t="s">
        <v>3</v>
      </c>
      <c r="H2" s="77" t="s">
        <v>87</v>
      </c>
      <c r="I2" s="78"/>
    </row>
    <row r="3" spans="1:13" x14ac:dyDescent="0.25">
      <c r="A3" s="352"/>
      <c r="B3" s="157">
        <v>0.2</v>
      </c>
      <c r="C3" s="158">
        <v>100</v>
      </c>
      <c r="D3" s="159" t="str">
        <f>"Within ± "&amp;TEXT(B3,"0%")&amp;" for &lt; "&amp;TEXT(C3,"#,###")&amp;" vph"</f>
        <v>Within ± 20% for &lt; 100 vph</v>
      </c>
      <c r="E3" s="160">
        <v>0.85</v>
      </c>
      <c r="H3" s="75" t="s">
        <v>88</v>
      </c>
      <c r="I3" s="76" t="s">
        <v>34</v>
      </c>
    </row>
    <row r="4" spans="1:13" x14ac:dyDescent="0.25">
      <c r="A4" s="352"/>
      <c r="B4" s="157">
        <v>0.15</v>
      </c>
      <c r="C4" s="158">
        <v>1000</v>
      </c>
      <c r="D4" s="159" t="str">
        <f>"Within ± "&amp;TEXT(B4,"0%")&amp;" for ≥ "&amp;TEXT( C3,"#,###")&amp;" vph to &lt; "&amp;TEXT(C4,"#,###")&amp;" vph"</f>
        <v>Within ± 15% for ≥ 100 vph to &lt; 1,000 vph</v>
      </c>
      <c r="E4" s="160">
        <f>E3</f>
        <v>0.85</v>
      </c>
      <c r="H4" s="75" t="s">
        <v>91</v>
      </c>
      <c r="I4" s="76" t="s">
        <v>34</v>
      </c>
    </row>
    <row r="5" spans="1:13" x14ac:dyDescent="0.25">
      <c r="A5" s="352"/>
      <c r="B5" s="161">
        <v>0.1</v>
      </c>
      <c r="C5" s="158">
        <v>5000</v>
      </c>
      <c r="D5" s="159" t="str">
        <f>"Within ± "&amp;TEXT(B5,"0%")&amp;" for ≥ "&amp;TEXT( C4,"#,###")&amp;" vph to &lt; "&amp;TEXT(C5,"#,###")&amp;" vph"</f>
        <v>Within ± 10% for ≥ 1,000 vph to &lt; 5,000 vph</v>
      </c>
      <c r="E5" s="160">
        <f>E4</f>
        <v>0.85</v>
      </c>
      <c r="H5" s="75" t="s">
        <v>84</v>
      </c>
      <c r="I5" s="76" t="s">
        <v>85</v>
      </c>
    </row>
    <row r="6" spans="1:13" ht="15.75" thickBot="1" x14ac:dyDescent="0.3">
      <c r="A6" s="352"/>
      <c r="B6" s="162">
        <v>500</v>
      </c>
      <c r="C6" s="163">
        <f>C5</f>
        <v>5000</v>
      </c>
      <c r="D6" s="159" t="str">
        <f>"Within ± "&amp;TEXT(B6,"#,###")&amp;" for ≥ "&amp;TEXT(C6,"#,###")&amp;" vph"</f>
        <v>Within ± 500 for ≥ 5,000 vph</v>
      </c>
      <c r="E6" s="160">
        <f>E5</f>
        <v>0.85</v>
      </c>
      <c r="H6" s="79" t="s">
        <v>86</v>
      </c>
      <c r="I6" s="80" t="s">
        <v>34</v>
      </c>
    </row>
    <row r="7" spans="1:13" x14ac:dyDescent="0.25">
      <c r="A7" s="352"/>
      <c r="B7" s="162">
        <v>5</v>
      </c>
      <c r="C7" s="163"/>
      <c r="D7" s="164" t="str">
        <f>"GEH &lt; "&amp;B7&amp;" for individual link flows"</f>
        <v>GEH &lt; 5 for individual link flows</v>
      </c>
      <c r="E7" s="160">
        <v>0.85</v>
      </c>
    </row>
    <row r="8" spans="1:13" x14ac:dyDescent="0.25">
      <c r="A8" s="352"/>
      <c r="B8" s="162">
        <v>4</v>
      </c>
      <c r="C8" s="163"/>
      <c r="D8" s="164" t="str">
        <f>"GEH &lt; "&amp;B8&amp;" for total network volume"</f>
        <v>GEH &lt; 4 for total network volume</v>
      </c>
      <c r="E8" s="165">
        <v>4</v>
      </c>
    </row>
    <row r="9" spans="1:13" x14ac:dyDescent="0.25">
      <c r="A9" s="352"/>
      <c r="B9" s="161">
        <v>0.05</v>
      </c>
      <c r="C9" s="163"/>
      <c r="D9" s="164" t="str">
        <f>"Within "&amp;TEXT(B9,"0%")&amp;" of total network volume"</f>
        <v>Within 5% of total network volume</v>
      </c>
      <c r="E9" s="160">
        <v>0.05</v>
      </c>
    </row>
    <row r="10" spans="1:13" x14ac:dyDescent="0.25">
      <c r="A10" s="352"/>
      <c r="B10" s="161">
        <v>0.3</v>
      </c>
      <c r="C10" s="163"/>
      <c r="D10" s="159" t="str">
        <f>"Within ± "&amp;TEXT(B10,"0%")&amp;" for observed travel times on arterials"</f>
        <v>Within ± 30% for observed travel times on arterials</v>
      </c>
      <c r="E10" s="160">
        <v>0.85</v>
      </c>
    </row>
    <row r="11" spans="1:13" ht="15.75" thickBot="1" x14ac:dyDescent="0.3">
      <c r="A11" s="352"/>
      <c r="B11" s="166">
        <v>0.2</v>
      </c>
      <c r="C11" s="167"/>
      <c r="D11" s="168" t="str">
        <f>"Within ± "&amp;TEXT(B11,"0%")&amp;" for observed travel times on freeways"</f>
        <v>Within ± 20% for observed travel times on freeways</v>
      </c>
      <c r="E11" s="169">
        <v>0.85</v>
      </c>
    </row>
    <row r="12" spans="1:13" x14ac:dyDescent="0.25">
      <c r="A12" s="352"/>
    </row>
    <row r="13" spans="1:13" x14ac:dyDescent="0.25">
      <c r="A13" s="352"/>
    </row>
    <row r="14" spans="1:13" x14ac:dyDescent="0.25">
      <c r="A14" s="352"/>
    </row>
    <row r="15" spans="1:13" x14ac:dyDescent="0.25">
      <c r="A15" s="352"/>
    </row>
    <row r="16" spans="1:13" x14ac:dyDescent="0.25">
      <c r="A16" s="352"/>
    </row>
    <row r="17" spans="1:14" x14ac:dyDescent="0.25">
      <c r="A17" s="352"/>
    </row>
    <row r="18" spans="1:14" x14ac:dyDescent="0.25">
      <c r="A18" s="352"/>
    </row>
    <row r="19" spans="1:14" x14ac:dyDescent="0.25">
      <c r="A19" s="352"/>
    </row>
    <row r="20" spans="1:14" x14ac:dyDescent="0.25">
      <c r="A20" s="352"/>
    </row>
    <row r="21" spans="1:14" x14ac:dyDescent="0.25">
      <c r="A21" s="352"/>
    </row>
    <row r="22" spans="1:14" x14ac:dyDescent="0.25">
      <c r="A22" s="352"/>
    </row>
    <row r="23" spans="1:14" s="24" customFormat="1" x14ac:dyDescent="0.25">
      <c r="A23" s="352"/>
    </row>
    <row r="24" spans="1:14" x14ac:dyDescent="0.25">
      <c r="A24" s="352"/>
    </row>
    <row r="25" spans="1:14" x14ac:dyDescent="0.25">
      <c r="A25" s="352"/>
    </row>
    <row r="26" spans="1:14" x14ac:dyDescent="0.25">
      <c r="A26" s="352"/>
    </row>
    <row r="27" spans="1:14" x14ac:dyDescent="0.25">
      <c r="A27" s="352"/>
    </row>
    <row r="28" spans="1:14" x14ac:dyDescent="0.25">
      <c r="A28" s="352"/>
    </row>
    <row r="29" spans="1:14" x14ac:dyDescent="0.25">
      <c r="A29" s="352"/>
    </row>
    <row r="30" spans="1:14" x14ac:dyDescent="0.25">
      <c r="A30" s="352"/>
    </row>
    <row r="31" spans="1:14" x14ac:dyDescent="0.25">
      <c r="A31" s="352"/>
      <c r="L31"/>
      <c r="M31"/>
      <c r="N31"/>
    </row>
    <row r="32" spans="1:14" x14ac:dyDescent="0.25">
      <c r="A32" s="352"/>
      <c r="L32"/>
      <c r="M32"/>
      <c r="N32"/>
    </row>
    <row r="33" spans="1:14" x14ac:dyDescent="0.25">
      <c r="A33" s="352"/>
      <c r="L33"/>
      <c r="M33"/>
      <c r="N33"/>
    </row>
    <row r="34" spans="1:14" x14ac:dyDescent="0.25">
      <c r="A34" s="352"/>
      <c r="L34"/>
      <c r="M34"/>
      <c r="N34"/>
    </row>
    <row r="35" spans="1:14" x14ac:dyDescent="0.25">
      <c r="A35" s="352"/>
      <c r="L35"/>
      <c r="M35"/>
      <c r="N35"/>
    </row>
    <row r="36" spans="1:14" x14ac:dyDescent="0.25">
      <c r="A36" s="352"/>
      <c r="L36"/>
      <c r="M36"/>
      <c r="N36"/>
    </row>
    <row r="37" spans="1:14" x14ac:dyDescent="0.25">
      <c r="A37" s="352"/>
    </row>
    <row r="38" spans="1:14" x14ac:dyDescent="0.25">
      <c r="A38" s="352"/>
    </row>
    <row r="39" spans="1:14" x14ac:dyDescent="0.25">
      <c r="A39" s="352"/>
    </row>
    <row r="40" spans="1:14" x14ac:dyDescent="0.25">
      <c r="A40" s="352"/>
    </row>
    <row r="41" spans="1:14" x14ac:dyDescent="0.25">
      <c r="A41" s="352"/>
    </row>
    <row r="42" spans="1:14" x14ac:dyDescent="0.25">
      <c r="A42" s="352"/>
    </row>
    <row r="43" spans="1:14" x14ac:dyDescent="0.25">
      <c r="A43" s="352"/>
    </row>
    <row r="44" spans="1:14" x14ac:dyDescent="0.25">
      <c r="A44" s="352"/>
    </row>
    <row r="45" spans="1:14" x14ac:dyDescent="0.25">
      <c r="A45" s="352"/>
    </row>
    <row r="46" spans="1:14" x14ac:dyDescent="0.25">
      <c r="A46" s="352"/>
    </row>
    <row r="47" spans="1:14" x14ac:dyDescent="0.25">
      <c r="A47" s="352"/>
    </row>
    <row r="48" spans="1:14" x14ac:dyDescent="0.25">
      <c r="A48" s="352"/>
    </row>
    <row r="49" spans="1:2" x14ac:dyDescent="0.25">
      <c r="A49" s="352"/>
    </row>
    <row r="50" spans="1:2" x14ac:dyDescent="0.25">
      <c r="A50" s="352"/>
    </row>
    <row r="51" spans="1:2" x14ac:dyDescent="0.25">
      <c r="A51" s="352"/>
    </row>
    <row r="52" spans="1:2" x14ac:dyDescent="0.25">
      <c r="A52" s="352"/>
      <c r="B52" s="139" t="s">
        <v>122</v>
      </c>
    </row>
    <row r="53" spans="1:2" x14ac:dyDescent="0.25">
      <c r="A53" s="352"/>
      <c r="B53" s="139" t="s">
        <v>123</v>
      </c>
    </row>
  </sheetData>
  <pageMargins left="0.7" right="0.7" top="0.75" bottom="0.75" header="0.3" footer="0.3"/>
  <pageSetup scale="46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0000"/>
    <pageSetUpPr fitToPage="1"/>
  </sheetPr>
  <dimension ref="A1:Q942"/>
  <sheetViews>
    <sheetView workbookViewId="0">
      <selection activeCell="I9" sqref="I9"/>
    </sheetView>
  </sheetViews>
  <sheetFormatPr defaultColWidth="9.28515625" defaultRowHeight="12.75" x14ac:dyDescent="0.2"/>
  <cols>
    <col min="1" max="1" width="8" style="218" customWidth="1"/>
    <col min="2" max="2" width="9.28515625" style="1" customWidth="1"/>
    <col min="3" max="3" width="20.28515625" style="1" customWidth="1"/>
    <col min="4" max="4" width="54" style="1" customWidth="1"/>
    <col min="5" max="6" width="12" style="1" customWidth="1"/>
    <col min="7" max="7" width="14.28515625" style="1" customWidth="1"/>
    <col min="8" max="16" width="9.28515625" style="1"/>
    <col min="17" max="17" width="11.28515625" style="1" bestFit="1" customWidth="1"/>
    <col min="18" max="24" width="9.28515625" style="1" customWidth="1"/>
    <col min="25" max="16384" width="9.28515625" style="1"/>
  </cols>
  <sheetData>
    <row r="1" spans="1:17" s="16" customFormat="1" ht="15" x14ac:dyDescent="0.25">
      <c r="A1" s="302" t="s">
        <v>250</v>
      </c>
      <c r="B1" s="302"/>
      <c r="C1" s="302"/>
      <c r="D1" s="302"/>
      <c r="E1" s="302"/>
      <c r="F1" s="302"/>
      <c r="G1" s="302"/>
    </row>
    <row r="2" spans="1:17" ht="27.75" customHeight="1" x14ac:dyDescent="0.25">
      <c r="A2" s="302"/>
      <c r="C2" s="11" t="str">
        <f>scenario&amp;" Model Summary"</f>
        <v>2050 No-Build PM Model Summary</v>
      </c>
      <c r="D2" s="2"/>
      <c r="E2" s="5"/>
      <c r="F2" s="5"/>
      <c r="H2" s="6"/>
      <c r="I2" s="2"/>
      <c r="J2" s="2"/>
      <c r="K2" s="2"/>
      <c r="L2" s="5"/>
      <c r="M2" s="5"/>
      <c r="N2" s="5"/>
      <c r="O2" s="5"/>
    </row>
    <row r="3" spans="1:17" ht="15" x14ac:dyDescent="0.25">
      <c r="A3" s="302"/>
      <c r="C3" s="33" t="str">
        <f>tod&amp;" Peak Hour: "&amp;pkhr</f>
        <v>PM Peak Hour: 4:30PM - 5:30PM</v>
      </c>
    </row>
    <row r="4" spans="1:17" s="16" customFormat="1" ht="15" x14ac:dyDescent="0.25">
      <c r="A4" s="302"/>
      <c r="C4" s="33"/>
    </row>
    <row r="5" spans="1:17" s="16" customFormat="1" ht="15.75" thickBot="1" x14ac:dyDescent="0.3">
      <c r="A5" s="302"/>
      <c r="C5" s="33"/>
    </row>
    <row r="6" spans="1:17" ht="29.25" customHeight="1" thickBot="1" x14ac:dyDescent="0.3">
      <c r="A6" s="302"/>
      <c r="C6" s="198" t="s">
        <v>118</v>
      </c>
      <c r="D6" s="199" t="s">
        <v>1</v>
      </c>
      <c r="E6" s="199" t="s">
        <v>3</v>
      </c>
      <c r="F6" s="199" t="s">
        <v>110</v>
      </c>
      <c r="G6" s="205" t="s">
        <v>52</v>
      </c>
      <c r="Q6" s="8"/>
    </row>
    <row r="7" spans="1:17" ht="25.5" customHeight="1" x14ac:dyDescent="0.25">
      <c r="A7" s="302"/>
      <c r="C7" s="797" t="s">
        <v>391</v>
      </c>
      <c r="D7" s="214" t="str">
        <f>'Calibration Criteria'!D3</f>
        <v>Within ± 20% for &lt; 100 vph</v>
      </c>
      <c r="E7" s="802">
        <f>'Calibration Criteria'!E3</f>
        <v>0.85</v>
      </c>
      <c r="F7" s="800" cm="1">
        <f t="array" aca="1" ref="F7" ca="1">'Intersection Calibration'!K5:K5</f>
        <v>0</v>
      </c>
      <c r="G7" s="795" t="str">
        <f ca="1">IF(F7&gt;=E7,"Yes","No")</f>
        <v>No</v>
      </c>
    </row>
    <row r="8" spans="1:17" ht="25.5" customHeight="1" x14ac:dyDescent="0.25">
      <c r="A8" s="302"/>
      <c r="C8" s="798"/>
      <c r="D8" s="215" t="str">
        <f>'Calibration Criteria'!D4</f>
        <v>Within ± 15% for ≥ 100 vph to &lt; 1,000 vph</v>
      </c>
      <c r="E8" s="803"/>
      <c r="F8" s="801"/>
      <c r="G8" s="796"/>
    </row>
    <row r="9" spans="1:17" s="16" customFormat="1" ht="25.5" customHeight="1" x14ac:dyDescent="0.25">
      <c r="A9" s="302"/>
      <c r="C9" s="798"/>
      <c r="D9" s="215" t="str">
        <f>'Calibration Criteria'!D5</f>
        <v>Within ± 10% for ≥ 1,000 vph to &lt; 5,000 vph</v>
      </c>
      <c r="E9" s="803"/>
      <c r="F9" s="801"/>
      <c r="G9" s="796"/>
    </row>
    <row r="10" spans="1:17" ht="25.5" customHeight="1" thickBot="1" x14ac:dyDescent="0.3">
      <c r="A10" s="302"/>
      <c r="C10" s="798"/>
      <c r="D10" s="215" t="str">
        <f>'Calibration Criteria'!D6</f>
        <v>Within ± 500 for ≥ 5,000 vph</v>
      </c>
      <c r="E10" s="804"/>
      <c r="F10" s="801"/>
      <c r="G10" s="796"/>
    </row>
    <row r="11" spans="1:17" s="16" customFormat="1" ht="25.5" hidden="1" customHeight="1" thickBot="1" x14ac:dyDescent="0.3">
      <c r="A11" s="302" t="s">
        <v>176</v>
      </c>
      <c r="C11" s="799"/>
      <c r="D11" s="216" t="str">
        <f>'Calibration Criteria'!D7</f>
        <v>GEH &lt; 5 for individual link flows</v>
      </c>
      <c r="E11" s="210">
        <f>'Calibration Criteria'!E7</f>
        <v>0.85</v>
      </c>
      <c r="F11" s="115">
        <f ca="1">GEH!E9</f>
        <v>0</v>
      </c>
      <c r="G11" s="112" t="str">
        <f ca="1">IF(F11&gt;=E11,"Yes","No")</f>
        <v>No</v>
      </c>
    </row>
    <row r="12" spans="1:17" s="16" customFormat="1" ht="25.5" customHeight="1" x14ac:dyDescent="0.25">
      <c r="A12" s="302"/>
      <c r="C12" s="797" t="s">
        <v>239</v>
      </c>
      <c r="D12" s="214" t="str">
        <f>'Calibration Criteria'!D3</f>
        <v>Within ± 20% for &lt; 100 vph</v>
      </c>
      <c r="E12" s="802">
        <f>'Calibration Criteria'!E3</f>
        <v>0.85</v>
      </c>
      <c r="F12" s="805" cm="1">
        <f t="array" ref="F12">'Freeway Calibration'!L5:L5</f>
        <v>0</v>
      </c>
      <c r="G12" s="795" t="str">
        <f>IF(F12&gt;=E12,"Yes","No")</f>
        <v>No</v>
      </c>
    </row>
    <row r="13" spans="1:17" s="16" customFormat="1" ht="25.5" customHeight="1" x14ac:dyDescent="0.25">
      <c r="A13" s="302"/>
      <c r="C13" s="798"/>
      <c r="D13" s="215" t="str">
        <f>'Calibration Criteria'!D4</f>
        <v>Within ± 15% for ≥ 100 vph to &lt; 1,000 vph</v>
      </c>
      <c r="E13" s="803"/>
      <c r="F13" s="806"/>
      <c r="G13" s="796"/>
    </row>
    <row r="14" spans="1:17" s="16" customFormat="1" ht="25.5" customHeight="1" x14ac:dyDescent="0.25">
      <c r="A14" s="302"/>
      <c r="C14" s="798"/>
      <c r="D14" s="215" t="str">
        <f>'Calibration Criteria'!D5</f>
        <v>Within ± 10% for ≥ 1,000 vph to &lt; 5,000 vph</v>
      </c>
      <c r="E14" s="803"/>
      <c r="F14" s="806"/>
      <c r="G14" s="796"/>
    </row>
    <row r="15" spans="1:17" s="16" customFormat="1" ht="25.5" customHeight="1" thickBot="1" x14ac:dyDescent="0.3">
      <c r="A15" s="302"/>
      <c r="C15" s="798"/>
      <c r="D15" s="215" t="str">
        <f>'Calibration Criteria'!D6</f>
        <v>Within ± 500 for ≥ 5,000 vph</v>
      </c>
      <c r="E15" s="804"/>
      <c r="F15" s="806"/>
      <c r="G15" s="796"/>
    </row>
    <row r="16" spans="1:17" s="16" customFormat="1" ht="25.5" hidden="1" customHeight="1" thickBot="1" x14ac:dyDescent="0.3">
      <c r="A16" s="302" t="s">
        <v>176</v>
      </c>
      <c r="C16" s="799"/>
      <c r="D16" s="216" t="str">
        <f>'Calibration Criteria'!D7</f>
        <v>GEH &lt; 5 for individual link flows</v>
      </c>
      <c r="E16" s="210">
        <f>'Calibration Criteria'!E7</f>
        <v>0.85</v>
      </c>
      <c r="F16" s="306"/>
      <c r="G16" s="112" t="str">
        <f>IF(F16&gt;=E16,"Yes","No")</f>
        <v>No</v>
      </c>
    </row>
    <row r="17" spans="1:9" s="16" customFormat="1" ht="38.25" hidden="1" customHeight="1" x14ac:dyDescent="0.25">
      <c r="A17" s="302" t="s">
        <v>176</v>
      </c>
      <c r="C17" s="797" t="s">
        <v>240</v>
      </c>
      <c r="D17" s="214" t="str">
        <f>'Calibration Criteria'!D8</f>
        <v>GEH &lt; 4 for total network volume</v>
      </c>
      <c r="E17" s="211">
        <f>'Calibration Criteria'!E8</f>
        <v>4</v>
      </c>
      <c r="F17" s="116">
        <f ca="1">GEH!G13</f>
        <v>139.50238777911511</v>
      </c>
      <c r="G17" s="220" t="str">
        <f ca="1">IF(F17&lt;E17,"Yes","No")</f>
        <v>No</v>
      </c>
    </row>
    <row r="18" spans="1:9" s="16" customFormat="1" ht="38.25" hidden="1" customHeight="1" thickBot="1" x14ac:dyDescent="0.3">
      <c r="A18" s="302" t="s">
        <v>176</v>
      </c>
      <c r="C18" s="798"/>
      <c r="D18" s="217" t="str">
        <f>'Calibration Criteria'!D9</f>
        <v>Within 5% of total network volume</v>
      </c>
      <c r="E18" s="212">
        <f>'Calibration Criteria'!E9</f>
        <v>0.05</v>
      </c>
      <c r="F18" s="209">
        <f ca="1">GEH!F13</f>
        <v>-1</v>
      </c>
      <c r="G18" s="221" t="str">
        <f ca="1">IF(ABS(F18)&lt;=E18,"Yes","No")</f>
        <v>No</v>
      </c>
    </row>
    <row r="19" spans="1:9" s="16" customFormat="1" ht="38.25" customHeight="1" x14ac:dyDescent="0.25">
      <c r="A19" s="302"/>
      <c r="C19" s="793" t="s">
        <v>241</v>
      </c>
      <c r="D19" s="214" t="str">
        <f>'Calibration Criteria'!D10</f>
        <v>Within ± 30% for observed travel times on arterials</v>
      </c>
      <c r="E19" s="213">
        <f>'Calibration Criteria'!E10</f>
        <v>0.85</v>
      </c>
      <c r="F19" s="255">
        <f>'Travel Time Calibration'!F7</f>
        <v>0</v>
      </c>
      <c r="G19" s="220" t="str">
        <f>IF(F19&gt;=E19,"Yes","No")</f>
        <v>No</v>
      </c>
    </row>
    <row r="20" spans="1:9" s="16" customFormat="1" ht="38.25" customHeight="1" thickBot="1" x14ac:dyDescent="0.3">
      <c r="A20" s="302"/>
      <c r="C20" s="794"/>
      <c r="D20" s="217" t="str">
        <f>'Calibration Criteria'!D11</f>
        <v>Within ± 20% for observed travel times on freeways</v>
      </c>
      <c r="E20" s="212">
        <f>'Calibration Criteria'!E11</f>
        <v>0.85</v>
      </c>
      <c r="F20" s="749" t="e">
        <f>'Travel Time Calibration'!F8</f>
        <v>#REF!</v>
      </c>
      <c r="G20" s="221" t="e">
        <f>IF(F20&gt;=E20,"Yes","No")</f>
        <v>#REF!</v>
      </c>
    </row>
    <row r="21" spans="1:9" s="16" customFormat="1" ht="38.25" customHeight="1" thickBot="1" x14ac:dyDescent="0.3">
      <c r="A21" s="302"/>
      <c r="C21" s="307" t="s">
        <v>242</v>
      </c>
      <c r="D21" s="312" t="s">
        <v>237</v>
      </c>
      <c r="E21" s="313"/>
      <c r="F21" s="314"/>
      <c r="G21" s="308" t="s">
        <v>209</v>
      </c>
      <c r="H21" s="651" t="s">
        <v>238</v>
      </c>
    </row>
    <row r="22" spans="1:9" s="16" customFormat="1" ht="22.5" customHeight="1" thickBot="1" x14ac:dyDescent="0.3">
      <c r="A22" s="302"/>
      <c r="C22" s="311" t="s">
        <v>175</v>
      </c>
      <c r="D22" s="309" t="s">
        <v>484</v>
      </c>
      <c r="E22" s="790">
        <f>'Sample Size Tool'!N13</f>
        <v>10</v>
      </c>
      <c r="F22" s="791"/>
      <c r="G22" s="792"/>
      <c r="I22" s="14"/>
    </row>
    <row r="23" spans="1:9" ht="18" customHeight="1" thickBot="1" x14ac:dyDescent="0.3">
      <c r="A23" s="302"/>
      <c r="C23" s="222" t="str">
        <f>"*Findings Represent Results from "&amp;no_seeds&amp;" Simulation Runs"</f>
        <v>*Findings Represent Results from 0 Simulation Runs</v>
      </c>
      <c r="D23" s="203"/>
      <c r="E23" s="203"/>
      <c r="F23" s="203"/>
      <c r="G23" s="204"/>
    </row>
    <row r="24" spans="1:9" x14ac:dyDescent="0.2">
      <c r="C24" s="117"/>
      <c r="D24" s="117"/>
      <c r="E24" s="117"/>
      <c r="F24" s="117"/>
      <c r="G24" s="117"/>
    </row>
    <row r="25" spans="1:9" x14ac:dyDescent="0.2">
      <c r="C25" s="39"/>
    </row>
    <row r="29" spans="1:9" ht="12.75" customHeight="1" x14ac:dyDescent="0.2"/>
    <row r="55" spans="1:1" ht="15" x14ac:dyDescent="0.2">
      <c r="A55" s="219"/>
    </row>
    <row r="56" spans="1:1" ht="15" x14ac:dyDescent="0.2">
      <c r="A56" s="219"/>
    </row>
    <row r="57" spans="1:1" ht="15" x14ac:dyDescent="0.2">
      <c r="A57" s="219"/>
    </row>
    <row r="58" spans="1:1" ht="15" x14ac:dyDescent="0.2">
      <c r="A58" s="219"/>
    </row>
    <row r="59" spans="1:1" ht="15" x14ac:dyDescent="0.2">
      <c r="A59" s="219"/>
    </row>
    <row r="60" spans="1:1" ht="15" x14ac:dyDescent="0.2">
      <c r="A60" s="219"/>
    </row>
    <row r="61" spans="1:1" ht="15" x14ac:dyDescent="0.2">
      <c r="A61" s="219"/>
    </row>
    <row r="62" spans="1:1" ht="15" x14ac:dyDescent="0.2">
      <c r="A62" s="219"/>
    </row>
    <row r="63" spans="1:1" ht="15" x14ac:dyDescent="0.2">
      <c r="A63" s="219"/>
    </row>
    <row r="64" spans="1:1" ht="15" x14ac:dyDescent="0.2">
      <c r="A64" s="219"/>
    </row>
    <row r="65" spans="1:1" ht="15" x14ac:dyDescent="0.2">
      <c r="A65" s="219"/>
    </row>
    <row r="66" spans="1:1" ht="15" x14ac:dyDescent="0.2">
      <c r="A66" s="219"/>
    </row>
    <row r="67" spans="1:1" ht="15" x14ac:dyDescent="0.2">
      <c r="A67" s="219"/>
    </row>
    <row r="68" spans="1:1" ht="15" x14ac:dyDescent="0.2">
      <c r="A68" s="219"/>
    </row>
    <row r="69" spans="1:1" ht="15" x14ac:dyDescent="0.2">
      <c r="A69" s="219"/>
    </row>
    <row r="70" spans="1:1" ht="15" x14ac:dyDescent="0.2">
      <c r="A70" s="219"/>
    </row>
    <row r="71" spans="1:1" ht="15" x14ac:dyDescent="0.2">
      <c r="A71" s="219"/>
    </row>
    <row r="72" spans="1:1" ht="15" x14ac:dyDescent="0.2">
      <c r="A72" s="219"/>
    </row>
    <row r="73" spans="1:1" ht="15" x14ac:dyDescent="0.2">
      <c r="A73" s="219"/>
    </row>
    <row r="74" spans="1:1" ht="15" x14ac:dyDescent="0.2">
      <c r="A74" s="219"/>
    </row>
    <row r="75" spans="1:1" ht="15" x14ac:dyDescent="0.2">
      <c r="A75" s="219"/>
    </row>
    <row r="76" spans="1:1" ht="15" x14ac:dyDescent="0.2">
      <c r="A76" s="219"/>
    </row>
    <row r="77" spans="1:1" ht="15" x14ac:dyDescent="0.2">
      <c r="A77" s="219"/>
    </row>
    <row r="78" spans="1:1" ht="15" x14ac:dyDescent="0.2">
      <c r="A78" s="219"/>
    </row>
    <row r="79" spans="1:1" ht="15" x14ac:dyDescent="0.2">
      <c r="A79" s="219"/>
    </row>
    <row r="80" spans="1:1" ht="15" x14ac:dyDescent="0.2">
      <c r="A80" s="219"/>
    </row>
    <row r="81" spans="1:1" ht="15" x14ac:dyDescent="0.2">
      <c r="A81" s="219"/>
    </row>
    <row r="82" spans="1:1" ht="15" x14ac:dyDescent="0.2">
      <c r="A82" s="219"/>
    </row>
    <row r="83" spans="1:1" ht="15" x14ac:dyDescent="0.2">
      <c r="A83" s="219"/>
    </row>
    <row r="84" spans="1:1" ht="15" x14ac:dyDescent="0.2">
      <c r="A84" s="219"/>
    </row>
    <row r="85" spans="1:1" ht="15" x14ac:dyDescent="0.2">
      <c r="A85" s="219"/>
    </row>
    <row r="86" spans="1:1" ht="15" x14ac:dyDescent="0.2">
      <c r="A86" s="219"/>
    </row>
    <row r="87" spans="1:1" ht="15" x14ac:dyDescent="0.2">
      <c r="A87" s="219"/>
    </row>
    <row r="88" spans="1:1" ht="15" x14ac:dyDescent="0.2">
      <c r="A88" s="219"/>
    </row>
    <row r="89" spans="1:1" ht="15" x14ac:dyDescent="0.2">
      <c r="A89" s="219"/>
    </row>
    <row r="90" spans="1:1" ht="15" x14ac:dyDescent="0.2">
      <c r="A90" s="219"/>
    </row>
    <row r="91" spans="1:1" ht="15" x14ac:dyDescent="0.2">
      <c r="A91" s="219"/>
    </row>
    <row r="92" spans="1:1" ht="15" x14ac:dyDescent="0.2">
      <c r="A92" s="219"/>
    </row>
    <row r="93" spans="1:1" ht="15" x14ac:dyDescent="0.2">
      <c r="A93" s="219"/>
    </row>
    <row r="94" spans="1:1" ht="15" x14ac:dyDescent="0.2">
      <c r="A94" s="219"/>
    </row>
    <row r="95" spans="1:1" ht="15" x14ac:dyDescent="0.2">
      <c r="A95" s="219"/>
    </row>
    <row r="96" spans="1:1" ht="15" x14ac:dyDescent="0.2">
      <c r="A96" s="219"/>
    </row>
    <row r="97" spans="1:1" ht="15" x14ac:dyDescent="0.2">
      <c r="A97" s="219"/>
    </row>
    <row r="98" spans="1:1" ht="15" x14ac:dyDescent="0.2">
      <c r="A98" s="219"/>
    </row>
    <row r="99" spans="1:1" ht="15" x14ac:dyDescent="0.2">
      <c r="A99" s="219"/>
    </row>
    <row r="100" spans="1:1" ht="15" x14ac:dyDescent="0.2">
      <c r="A100" s="219"/>
    </row>
    <row r="101" spans="1:1" ht="15" x14ac:dyDescent="0.2">
      <c r="A101" s="219"/>
    </row>
    <row r="102" spans="1:1" ht="15" x14ac:dyDescent="0.2">
      <c r="A102" s="219"/>
    </row>
    <row r="103" spans="1:1" ht="15" x14ac:dyDescent="0.2">
      <c r="A103" s="219"/>
    </row>
    <row r="104" spans="1:1" ht="15" x14ac:dyDescent="0.2">
      <c r="A104" s="219"/>
    </row>
    <row r="105" spans="1:1" ht="15" x14ac:dyDescent="0.2">
      <c r="A105" s="219"/>
    </row>
    <row r="106" spans="1:1" ht="15" x14ac:dyDescent="0.2">
      <c r="A106" s="219"/>
    </row>
    <row r="107" spans="1:1" ht="15" x14ac:dyDescent="0.2">
      <c r="A107" s="219"/>
    </row>
    <row r="108" spans="1:1" ht="15" x14ac:dyDescent="0.2">
      <c r="A108" s="219"/>
    </row>
    <row r="109" spans="1:1" ht="15" x14ac:dyDescent="0.2">
      <c r="A109" s="219"/>
    </row>
    <row r="110" spans="1:1" ht="15" x14ac:dyDescent="0.2">
      <c r="A110" s="219"/>
    </row>
    <row r="111" spans="1:1" ht="15" x14ac:dyDescent="0.2">
      <c r="A111" s="219"/>
    </row>
    <row r="112" spans="1:1" ht="15" x14ac:dyDescent="0.2">
      <c r="A112" s="219"/>
    </row>
    <row r="113" spans="1:1" ht="15" x14ac:dyDescent="0.2">
      <c r="A113" s="219"/>
    </row>
    <row r="114" spans="1:1" ht="15" x14ac:dyDescent="0.2">
      <c r="A114" s="219"/>
    </row>
    <row r="115" spans="1:1" ht="15" x14ac:dyDescent="0.2">
      <c r="A115" s="219"/>
    </row>
    <row r="116" spans="1:1" ht="15" x14ac:dyDescent="0.2">
      <c r="A116" s="219"/>
    </row>
    <row r="117" spans="1:1" ht="15" x14ac:dyDescent="0.2">
      <c r="A117" s="219"/>
    </row>
    <row r="118" spans="1:1" ht="15" x14ac:dyDescent="0.2">
      <c r="A118" s="219"/>
    </row>
    <row r="119" spans="1:1" ht="15" x14ac:dyDescent="0.2">
      <c r="A119" s="219"/>
    </row>
    <row r="120" spans="1:1" ht="15" x14ac:dyDescent="0.2">
      <c r="A120" s="219"/>
    </row>
    <row r="121" spans="1:1" ht="15" x14ac:dyDescent="0.2">
      <c r="A121" s="219"/>
    </row>
    <row r="122" spans="1:1" ht="15" x14ac:dyDescent="0.2">
      <c r="A122" s="219"/>
    </row>
    <row r="123" spans="1:1" ht="15" x14ac:dyDescent="0.2">
      <c r="A123" s="219"/>
    </row>
    <row r="124" spans="1:1" ht="15" x14ac:dyDescent="0.2">
      <c r="A124" s="219"/>
    </row>
    <row r="125" spans="1:1" ht="15" x14ac:dyDescent="0.2">
      <c r="A125" s="219"/>
    </row>
    <row r="126" spans="1:1" ht="15" x14ac:dyDescent="0.2">
      <c r="A126" s="219"/>
    </row>
    <row r="127" spans="1:1" ht="15" x14ac:dyDescent="0.2">
      <c r="A127" s="219"/>
    </row>
    <row r="128" spans="1:1" ht="15" x14ac:dyDescent="0.2">
      <c r="A128" s="219"/>
    </row>
    <row r="129" spans="1:1" ht="15" x14ac:dyDescent="0.2">
      <c r="A129" s="219"/>
    </row>
    <row r="130" spans="1:1" ht="15" x14ac:dyDescent="0.2">
      <c r="A130" s="219"/>
    </row>
    <row r="131" spans="1:1" ht="15" x14ac:dyDescent="0.2">
      <c r="A131" s="219"/>
    </row>
    <row r="132" spans="1:1" ht="15" x14ac:dyDescent="0.2">
      <c r="A132" s="219"/>
    </row>
    <row r="133" spans="1:1" ht="15" x14ac:dyDescent="0.2">
      <c r="A133" s="219"/>
    </row>
    <row r="134" spans="1:1" ht="15" x14ac:dyDescent="0.2">
      <c r="A134" s="219"/>
    </row>
    <row r="135" spans="1:1" ht="15" x14ac:dyDescent="0.2">
      <c r="A135" s="219"/>
    </row>
    <row r="136" spans="1:1" ht="15" x14ac:dyDescent="0.2">
      <c r="A136" s="219"/>
    </row>
    <row r="137" spans="1:1" ht="15" x14ac:dyDescent="0.2">
      <c r="A137" s="219"/>
    </row>
    <row r="138" spans="1:1" ht="15" x14ac:dyDescent="0.2">
      <c r="A138" s="219"/>
    </row>
    <row r="139" spans="1:1" ht="15" x14ac:dyDescent="0.2">
      <c r="A139" s="219"/>
    </row>
    <row r="140" spans="1:1" ht="15" x14ac:dyDescent="0.2">
      <c r="A140" s="219"/>
    </row>
    <row r="141" spans="1:1" ht="15" x14ac:dyDescent="0.2">
      <c r="A141" s="219"/>
    </row>
    <row r="142" spans="1:1" ht="15" x14ac:dyDescent="0.2">
      <c r="A142" s="219"/>
    </row>
    <row r="143" spans="1:1" ht="15" x14ac:dyDescent="0.2">
      <c r="A143" s="219"/>
    </row>
    <row r="144" spans="1:1" ht="15" x14ac:dyDescent="0.2">
      <c r="A144" s="219"/>
    </row>
    <row r="145" spans="1:1" ht="15" x14ac:dyDescent="0.2">
      <c r="A145" s="219"/>
    </row>
    <row r="146" spans="1:1" ht="15" x14ac:dyDescent="0.2">
      <c r="A146" s="219"/>
    </row>
    <row r="147" spans="1:1" ht="15" x14ac:dyDescent="0.2">
      <c r="A147" s="219"/>
    </row>
    <row r="148" spans="1:1" ht="15" x14ac:dyDescent="0.2">
      <c r="A148" s="219"/>
    </row>
    <row r="149" spans="1:1" ht="15" x14ac:dyDescent="0.2">
      <c r="A149" s="219"/>
    </row>
    <row r="150" spans="1:1" ht="15" x14ac:dyDescent="0.2">
      <c r="A150" s="219"/>
    </row>
    <row r="151" spans="1:1" ht="15" x14ac:dyDescent="0.2">
      <c r="A151" s="219"/>
    </row>
    <row r="152" spans="1:1" ht="15" x14ac:dyDescent="0.2">
      <c r="A152" s="219"/>
    </row>
    <row r="153" spans="1:1" ht="15" x14ac:dyDescent="0.2">
      <c r="A153" s="219"/>
    </row>
    <row r="154" spans="1:1" ht="15" x14ac:dyDescent="0.2">
      <c r="A154" s="219"/>
    </row>
    <row r="155" spans="1:1" ht="15" x14ac:dyDescent="0.2">
      <c r="A155" s="219"/>
    </row>
    <row r="156" spans="1:1" ht="15" x14ac:dyDescent="0.2">
      <c r="A156" s="219"/>
    </row>
    <row r="157" spans="1:1" ht="15" x14ac:dyDescent="0.2">
      <c r="A157" s="219"/>
    </row>
    <row r="158" spans="1:1" ht="15" x14ac:dyDescent="0.2">
      <c r="A158" s="219"/>
    </row>
    <row r="159" spans="1:1" ht="15" x14ac:dyDescent="0.2">
      <c r="A159" s="219"/>
    </row>
    <row r="160" spans="1:1" ht="15" x14ac:dyDescent="0.2">
      <c r="A160" s="219"/>
    </row>
    <row r="161" spans="1:1" ht="15" x14ac:dyDescent="0.2">
      <c r="A161" s="219"/>
    </row>
    <row r="162" spans="1:1" ht="15" x14ac:dyDescent="0.2">
      <c r="A162" s="219"/>
    </row>
    <row r="163" spans="1:1" ht="15" x14ac:dyDescent="0.2">
      <c r="A163" s="219"/>
    </row>
    <row r="164" spans="1:1" ht="15" x14ac:dyDescent="0.2">
      <c r="A164" s="219"/>
    </row>
    <row r="165" spans="1:1" ht="15" x14ac:dyDescent="0.2">
      <c r="A165" s="219"/>
    </row>
    <row r="166" spans="1:1" ht="15" x14ac:dyDescent="0.2">
      <c r="A166" s="219"/>
    </row>
    <row r="167" spans="1:1" ht="15" x14ac:dyDescent="0.2">
      <c r="A167" s="219"/>
    </row>
    <row r="168" spans="1:1" ht="15" x14ac:dyDescent="0.2">
      <c r="A168" s="219"/>
    </row>
    <row r="169" spans="1:1" ht="15" x14ac:dyDescent="0.2">
      <c r="A169" s="219"/>
    </row>
    <row r="170" spans="1:1" ht="15" x14ac:dyDescent="0.2">
      <c r="A170" s="219"/>
    </row>
    <row r="171" spans="1:1" ht="15" x14ac:dyDescent="0.2">
      <c r="A171" s="219"/>
    </row>
    <row r="172" spans="1:1" ht="15" x14ac:dyDescent="0.2">
      <c r="A172" s="219"/>
    </row>
    <row r="173" spans="1:1" ht="15" x14ac:dyDescent="0.2">
      <c r="A173" s="219"/>
    </row>
    <row r="174" spans="1:1" ht="15" x14ac:dyDescent="0.2">
      <c r="A174" s="219"/>
    </row>
    <row r="175" spans="1:1" ht="15" x14ac:dyDescent="0.2">
      <c r="A175" s="219"/>
    </row>
    <row r="176" spans="1:1" ht="15" x14ac:dyDescent="0.2">
      <c r="A176" s="219"/>
    </row>
    <row r="177" spans="1:1" ht="15" x14ac:dyDescent="0.2">
      <c r="A177" s="219"/>
    </row>
    <row r="178" spans="1:1" ht="15" x14ac:dyDescent="0.2">
      <c r="A178" s="219"/>
    </row>
    <row r="179" spans="1:1" ht="15" x14ac:dyDescent="0.2">
      <c r="A179" s="219"/>
    </row>
    <row r="180" spans="1:1" ht="15" x14ac:dyDescent="0.2">
      <c r="A180" s="219"/>
    </row>
    <row r="181" spans="1:1" ht="15" x14ac:dyDescent="0.2">
      <c r="A181" s="219"/>
    </row>
    <row r="182" spans="1:1" ht="15" x14ac:dyDescent="0.2">
      <c r="A182" s="219"/>
    </row>
    <row r="183" spans="1:1" ht="15" x14ac:dyDescent="0.2">
      <c r="A183" s="219"/>
    </row>
    <row r="184" spans="1:1" ht="15" x14ac:dyDescent="0.2">
      <c r="A184" s="219"/>
    </row>
    <row r="185" spans="1:1" ht="15" x14ac:dyDescent="0.2">
      <c r="A185" s="219"/>
    </row>
    <row r="186" spans="1:1" ht="15" x14ac:dyDescent="0.2">
      <c r="A186" s="219"/>
    </row>
    <row r="187" spans="1:1" ht="15" x14ac:dyDescent="0.2">
      <c r="A187" s="219"/>
    </row>
    <row r="188" spans="1:1" ht="15" x14ac:dyDescent="0.2">
      <c r="A188" s="219"/>
    </row>
    <row r="189" spans="1:1" ht="15" x14ac:dyDescent="0.2">
      <c r="A189" s="219"/>
    </row>
    <row r="190" spans="1:1" ht="15" x14ac:dyDescent="0.2">
      <c r="A190" s="219"/>
    </row>
    <row r="191" spans="1:1" ht="15" x14ac:dyDescent="0.2">
      <c r="A191" s="219"/>
    </row>
    <row r="192" spans="1:1" ht="15" x14ac:dyDescent="0.2">
      <c r="A192" s="219"/>
    </row>
    <row r="193" spans="1:1" ht="15" x14ac:dyDescent="0.2">
      <c r="A193" s="219"/>
    </row>
    <row r="194" spans="1:1" ht="15" x14ac:dyDescent="0.2">
      <c r="A194" s="219"/>
    </row>
    <row r="195" spans="1:1" ht="15" x14ac:dyDescent="0.2">
      <c r="A195" s="219"/>
    </row>
    <row r="196" spans="1:1" ht="15" x14ac:dyDescent="0.2">
      <c r="A196" s="219"/>
    </row>
    <row r="197" spans="1:1" ht="15" x14ac:dyDescent="0.2">
      <c r="A197" s="219"/>
    </row>
    <row r="198" spans="1:1" ht="15" x14ac:dyDescent="0.2">
      <c r="A198" s="219"/>
    </row>
    <row r="199" spans="1:1" ht="15" x14ac:dyDescent="0.2">
      <c r="A199" s="219"/>
    </row>
    <row r="200" spans="1:1" ht="15" x14ac:dyDescent="0.2">
      <c r="A200" s="219"/>
    </row>
    <row r="201" spans="1:1" ht="15" x14ac:dyDescent="0.2">
      <c r="A201" s="219"/>
    </row>
    <row r="202" spans="1:1" ht="15" x14ac:dyDescent="0.2">
      <c r="A202" s="219"/>
    </row>
    <row r="203" spans="1:1" ht="15" x14ac:dyDescent="0.2">
      <c r="A203" s="219"/>
    </row>
    <row r="204" spans="1:1" ht="15" x14ac:dyDescent="0.2">
      <c r="A204" s="219"/>
    </row>
    <row r="205" spans="1:1" ht="15" x14ac:dyDescent="0.2">
      <c r="A205" s="219"/>
    </row>
    <row r="206" spans="1:1" ht="15" x14ac:dyDescent="0.2">
      <c r="A206" s="219"/>
    </row>
    <row r="207" spans="1:1" ht="15" x14ac:dyDescent="0.2">
      <c r="A207" s="219"/>
    </row>
    <row r="208" spans="1:1" ht="15" x14ac:dyDescent="0.2">
      <c r="A208" s="219"/>
    </row>
    <row r="209" spans="1:1" ht="15" x14ac:dyDescent="0.2">
      <c r="A209" s="219"/>
    </row>
    <row r="210" spans="1:1" ht="15" x14ac:dyDescent="0.2">
      <c r="A210" s="219"/>
    </row>
    <row r="211" spans="1:1" ht="15" x14ac:dyDescent="0.2">
      <c r="A211" s="219"/>
    </row>
    <row r="212" spans="1:1" ht="15" x14ac:dyDescent="0.2">
      <c r="A212" s="219"/>
    </row>
    <row r="213" spans="1:1" ht="15" x14ac:dyDescent="0.2">
      <c r="A213" s="219"/>
    </row>
    <row r="214" spans="1:1" ht="15" x14ac:dyDescent="0.2">
      <c r="A214" s="219"/>
    </row>
    <row r="215" spans="1:1" ht="15" x14ac:dyDescent="0.2">
      <c r="A215" s="219"/>
    </row>
    <row r="216" spans="1:1" ht="15" x14ac:dyDescent="0.2">
      <c r="A216" s="219"/>
    </row>
    <row r="217" spans="1:1" ht="15" x14ac:dyDescent="0.2">
      <c r="A217" s="219"/>
    </row>
    <row r="218" spans="1:1" ht="15" x14ac:dyDescent="0.2">
      <c r="A218" s="219"/>
    </row>
    <row r="219" spans="1:1" ht="15" x14ac:dyDescent="0.2">
      <c r="A219" s="219"/>
    </row>
    <row r="220" spans="1:1" ht="15" x14ac:dyDescent="0.2">
      <c r="A220" s="219"/>
    </row>
    <row r="221" spans="1:1" ht="15" x14ac:dyDescent="0.2">
      <c r="A221" s="219"/>
    </row>
    <row r="222" spans="1:1" ht="15" x14ac:dyDescent="0.2">
      <c r="A222" s="219"/>
    </row>
    <row r="223" spans="1:1" ht="15" x14ac:dyDescent="0.2">
      <c r="A223" s="219"/>
    </row>
    <row r="224" spans="1:1" ht="15" x14ac:dyDescent="0.2">
      <c r="A224" s="219"/>
    </row>
    <row r="225" spans="1:1" ht="15" x14ac:dyDescent="0.2">
      <c r="A225" s="219"/>
    </row>
    <row r="226" spans="1:1" ht="15" x14ac:dyDescent="0.2">
      <c r="A226" s="219"/>
    </row>
    <row r="227" spans="1:1" ht="15" x14ac:dyDescent="0.2">
      <c r="A227" s="219"/>
    </row>
    <row r="228" spans="1:1" ht="15" x14ac:dyDescent="0.2">
      <c r="A228" s="219"/>
    </row>
    <row r="229" spans="1:1" ht="15" x14ac:dyDescent="0.2">
      <c r="A229" s="219"/>
    </row>
    <row r="230" spans="1:1" ht="15" x14ac:dyDescent="0.2">
      <c r="A230" s="219"/>
    </row>
    <row r="231" spans="1:1" ht="15" x14ac:dyDescent="0.2">
      <c r="A231" s="219"/>
    </row>
    <row r="232" spans="1:1" ht="15" x14ac:dyDescent="0.2">
      <c r="A232" s="219"/>
    </row>
    <row r="233" spans="1:1" ht="15" x14ac:dyDescent="0.2">
      <c r="A233" s="219"/>
    </row>
    <row r="234" spans="1:1" ht="15" x14ac:dyDescent="0.2">
      <c r="A234" s="219"/>
    </row>
    <row r="235" spans="1:1" ht="15" x14ac:dyDescent="0.2">
      <c r="A235" s="219"/>
    </row>
    <row r="236" spans="1:1" ht="15" x14ac:dyDescent="0.2">
      <c r="A236" s="219"/>
    </row>
    <row r="237" spans="1:1" ht="15" x14ac:dyDescent="0.2">
      <c r="A237" s="219"/>
    </row>
    <row r="238" spans="1:1" ht="15" x14ac:dyDescent="0.2">
      <c r="A238" s="219"/>
    </row>
    <row r="239" spans="1:1" ht="15" x14ac:dyDescent="0.2">
      <c r="A239" s="219"/>
    </row>
    <row r="240" spans="1:1" ht="15" x14ac:dyDescent="0.2">
      <c r="A240" s="219"/>
    </row>
    <row r="241" spans="1:1" ht="15" x14ac:dyDescent="0.2">
      <c r="A241" s="219"/>
    </row>
    <row r="242" spans="1:1" ht="15" x14ac:dyDescent="0.2">
      <c r="A242" s="219"/>
    </row>
    <row r="243" spans="1:1" ht="15" x14ac:dyDescent="0.2">
      <c r="A243" s="219"/>
    </row>
    <row r="244" spans="1:1" ht="15" x14ac:dyDescent="0.2">
      <c r="A244" s="219"/>
    </row>
    <row r="245" spans="1:1" ht="15" x14ac:dyDescent="0.2">
      <c r="A245" s="219"/>
    </row>
    <row r="246" spans="1:1" ht="15" x14ac:dyDescent="0.2">
      <c r="A246" s="219"/>
    </row>
    <row r="247" spans="1:1" ht="15" x14ac:dyDescent="0.2">
      <c r="A247" s="219"/>
    </row>
    <row r="248" spans="1:1" ht="15" x14ac:dyDescent="0.2">
      <c r="A248" s="219"/>
    </row>
    <row r="249" spans="1:1" ht="15" x14ac:dyDescent="0.2">
      <c r="A249" s="219"/>
    </row>
    <row r="250" spans="1:1" ht="15" x14ac:dyDescent="0.2">
      <c r="A250" s="219"/>
    </row>
    <row r="251" spans="1:1" ht="15" x14ac:dyDescent="0.2">
      <c r="A251" s="219"/>
    </row>
    <row r="252" spans="1:1" ht="15" x14ac:dyDescent="0.2">
      <c r="A252" s="219"/>
    </row>
    <row r="253" spans="1:1" ht="15" x14ac:dyDescent="0.2">
      <c r="A253" s="219"/>
    </row>
    <row r="254" spans="1:1" ht="15" x14ac:dyDescent="0.2">
      <c r="A254" s="219"/>
    </row>
    <row r="255" spans="1:1" ht="15" x14ac:dyDescent="0.2">
      <c r="A255" s="219"/>
    </row>
    <row r="256" spans="1:1" ht="15" x14ac:dyDescent="0.2">
      <c r="A256" s="219"/>
    </row>
    <row r="257" spans="1:1" ht="15" x14ac:dyDescent="0.2">
      <c r="A257" s="219"/>
    </row>
    <row r="258" spans="1:1" ht="15" x14ac:dyDescent="0.2">
      <c r="A258" s="219"/>
    </row>
    <row r="259" spans="1:1" ht="15" x14ac:dyDescent="0.2">
      <c r="A259" s="219"/>
    </row>
    <row r="260" spans="1:1" ht="15" x14ac:dyDescent="0.2">
      <c r="A260" s="219"/>
    </row>
    <row r="261" spans="1:1" ht="15" x14ac:dyDescent="0.2">
      <c r="A261" s="219"/>
    </row>
    <row r="262" spans="1:1" ht="15" x14ac:dyDescent="0.2">
      <c r="A262" s="219"/>
    </row>
    <row r="263" spans="1:1" ht="15" x14ac:dyDescent="0.2">
      <c r="A263" s="219"/>
    </row>
    <row r="264" spans="1:1" ht="15" x14ac:dyDescent="0.2">
      <c r="A264" s="219"/>
    </row>
    <row r="265" spans="1:1" ht="15" x14ac:dyDescent="0.2">
      <c r="A265" s="219"/>
    </row>
    <row r="266" spans="1:1" ht="15" x14ac:dyDescent="0.2">
      <c r="A266" s="219"/>
    </row>
    <row r="267" spans="1:1" ht="15" x14ac:dyDescent="0.2">
      <c r="A267" s="219"/>
    </row>
    <row r="268" spans="1:1" ht="15" x14ac:dyDescent="0.2">
      <c r="A268" s="219"/>
    </row>
    <row r="269" spans="1:1" ht="15" x14ac:dyDescent="0.2">
      <c r="A269" s="219"/>
    </row>
    <row r="270" spans="1:1" ht="15" x14ac:dyDescent="0.2">
      <c r="A270" s="219"/>
    </row>
    <row r="271" spans="1:1" ht="15" x14ac:dyDescent="0.2">
      <c r="A271" s="219"/>
    </row>
    <row r="272" spans="1:1" ht="15" x14ac:dyDescent="0.2">
      <c r="A272" s="219"/>
    </row>
    <row r="273" spans="1:1" ht="15" x14ac:dyDescent="0.2">
      <c r="A273" s="219"/>
    </row>
    <row r="274" spans="1:1" ht="15" x14ac:dyDescent="0.2">
      <c r="A274" s="219"/>
    </row>
    <row r="275" spans="1:1" ht="15" x14ac:dyDescent="0.2">
      <c r="A275" s="219"/>
    </row>
    <row r="276" spans="1:1" ht="15" x14ac:dyDescent="0.2">
      <c r="A276" s="219"/>
    </row>
    <row r="277" spans="1:1" ht="15" x14ac:dyDescent="0.2">
      <c r="A277" s="219"/>
    </row>
    <row r="278" spans="1:1" ht="15" x14ac:dyDescent="0.2">
      <c r="A278" s="219"/>
    </row>
    <row r="279" spans="1:1" ht="15" x14ac:dyDescent="0.2">
      <c r="A279" s="219"/>
    </row>
    <row r="280" spans="1:1" ht="15" x14ac:dyDescent="0.2">
      <c r="A280" s="219"/>
    </row>
    <row r="281" spans="1:1" ht="15" x14ac:dyDescent="0.2">
      <c r="A281" s="219"/>
    </row>
    <row r="282" spans="1:1" ht="15" x14ac:dyDescent="0.2">
      <c r="A282" s="219"/>
    </row>
    <row r="283" spans="1:1" ht="15" x14ac:dyDescent="0.2">
      <c r="A283" s="219"/>
    </row>
    <row r="284" spans="1:1" ht="15" x14ac:dyDescent="0.2">
      <c r="A284" s="219"/>
    </row>
    <row r="285" spans="1:1" ht="15" x14ac:dyDescent="0.2">
      <c r="A285" s="219"/>
    </row>
    <row r="286" spans="1:1" ht="15" x14ac:dyDescent="0.2">
      <c r="A286" s="219"/>
    </row>
    <row r="287" spans="1:1" ht="15" x14ac:dyDescent="0.2">
      <c r="A287" s="219"/>
    </row>
    <row r="288" spans="1:1" ht="15" x14ac:dyDescent="0.2">
      <c r="A288" s="219"/>
    </row>
    <row r="289" spans="1:1" ht="15" x14ac:dyDescent="0.2">
      <c r="A289" s="219"/>
    </row>
    <row r="290" spans="1:1" ht="15" x14ac:dyDescent="0.2">
      <c r="A290" s="219"/>
    </row>
    <row r="291" spans="1:1" ht="15" x14ac:dyDescent="0.2">
      <c r="A291" s="219"/>
    </row>
    <row r="292" spans="1:1" ht="15" x14ac:dyDescent="0.2">
      <c r="A292" s="219"/>
    </row>
    <row r="293" spans="1:1" ht="15" x14ac:dyDescent="0.2">
      <c r="A293" s="219"/>
    </row>
    <row r="294" spans="1:1" ht="15" x14ac:dyDescent="0.2">
      <c r="A294" s="219"/>
    </row>
    <row r="295" spans="1:1" ht="15" x14ac:dyDescent="0.2">
      <c r="A295" s="219"/>
    </row>
    <row r="296" spans="1:1" ht="15" x14ac:dyDescent="0.2">
      <c r="A296" s="219"/>
    </row>
    <row r="297" spans="1:1" ht="15" x14ac:dyDescent="0.2">
      <c r="A297" s="219"/>
    </row>
    <row r="298" spans="1:1" ht="15" x14ac:dyDescent="0.2">
      <c r="A298" s="219"/>
    </row>
    <row r="299" spans="1:1" ht="15" x14ac:dyDescent="0.2">
      <c r="A299" s="219"/>
    </row>
    <row r="300" spans="1:1" ht="15" x14ac:dyDescent="0.2">
      <c r="A300" s="219"/>
    </row>
    <row r="301" spans="1:1" ht="15" x14ac:dyDescent="0.2">
      <c r="A301" s="219"/>
    </row>
    <row r="302" spans="1:1" ht="15" x14ac:dyDescent="0.2">
      <c r="A302" s="219"/>
    </row>
    <row r="303" spans="1:1" ht="15" x14ac:dyDescent="0.2">
      <c r="A303" s="219"/>
    </row>
    <row r="304" spans="1:1" ht="15" x14ac:dyDescent="0.2">
      <c r="A304" s="219"/>
    </row>
    <row r="305" spans="1:1" ht="15" x14ac:dyDescent="0.2">
      <c r="A305" s="219"/>
    </row>
    <row r="306" spans="1:1" ht="15" x14ac:dyDescent="0.2">
      <c r="A306" s="219"/>
    </row>
    <row r="307" spans="1:1" ht="15" x14ac:dyDescent="0.2">
      <c r="A307" s="219"/>
    </row>
    <row r="308" spans="1:1" ht="15" x14ac:dyDescent="0.2">
      <c r="A308" s="219"/>
    </row>
    <row r="309" spans="1:1" ht="15" x14ac:dyDescent="0.2">
      <c r="A309" s="219"/>
    </row>
    <row r="310" spans="1:1" ht="15" x14ac:dyDescent="0.2">
      <c r="A310" s="219"/>
    </row>
    <row r="311" spans="1:1" ht="15" x14ac:dyDescent="0.2">
      <c r="A311" s="219"/>
    </row>
    <row r="312" spans="1:1" ht="15" x14ac:dyDescent="0.2">
      <c r="A312" s="219"/>
    </row>
    <row r="313" spans="1:1" ht="15" x14ac:dyDescent="0.2">
      <c r="A313" s="219"/>
    </row>
    <row r="314" spans="1:1" ht="15" x14ac:dyDescent="0.2">
      <c r="A314" s="219"/>
    </row>
    <row r="315" spans="1:1" ht="15" x14ac:dyDescent="0.2">
      <c r="A315" s="219"/>
    </row>
    <row r="316" spans="1:1" ht="15" x14ac:dyDescent="0.2">
      <c r="A316" s="219"/>
    </row>
    <row r="317" spans="1:1" ht="15" x14ac:dyDescent="0.2">
      <c r="A317" s="219"/>
    </row>
    <row r="318" spans="1:1" ht="15" x14ac:dyDescent="0.2">
      <c r="A318" s="219"/>
    </row>
    <row r="319" spans="1:1" ht="15" x14ac:dyDescent="0.2">
      <c r="A319" s="219"/>
    </row>
    <row r="320" spans="1:1" ht="15" x14ac:dyDescent="0.2">
      <c r="A320" s="219"/>
    </row>
    <row r="321" spans="1:1" ht="15" x14ac:dyDescent="0.2">
      <c r="A321" s="219"/>
    </row>
    <row r="322" spans="1:1" ht="15" x14ac:dyDescent="0.2">
      <c r="A322" s="219"/>
    </row>
    <row r="323" spans="1:1" ht="15" x14ac:dyDescent="0.2">
      <c r="A323" s="219"/>
    </row>
    <row r="324" spans="1:1" ht="15" x14ac:dyDescent="0.2">
      <c r="A324" s="219"/>
    </row>
    <row r="325" spans="1:1" ht="15" x14ac:dyDescent="0.2">
      <c r="A325" s="219"/>
    </row>
    <row r="326" spans="1:1" ht="15" x14ac:dyDescent="0.2">
      <c r="A326" s="219"/>
    </row>
    <row r="327" spans="1:1" ht="15" x14ac:dyDescent="0.2">
      <c r="A327" s="219"/>
    </row>
    <row r="328" spans="1:1" ht="15" x14ac:dyDescent="0.2">
      <c r="A328" s="219"/>
    </row>
    <row r="329" spans="1:1" ht="15" x14ac:dyDescent="0.2">
      <c r="A329" s="219"/>
    </row>
    <row r="330" spans="1:1" ht="15" x14ac:dyDescent="0.2">
      <c r="A330" s="219"/>
    </row>
    <row r="331" spans="1:1" ht="15" x14ac:dyDescent="0.2">
      <c r="A331" s="219"/>
    </row>
    <row r="332" spans="1:1" ht="15" x14ac:dyDescent="0.2">
      <c r="A332" s="219"/>
    </row>
    <row r="333" spans="1:1" ht="15" x14ac:dyDescent="0.2">
      <c r="A333" s="219"/>
    </row>
    <row r="334" spans="1:1" ht="15" x14ac:dyDescent="0.2">
      <c r="A334" s="219"/>
    </row>
    <row r="335" spans="1:1" ht="15" x14ac:dyDescent="0.2">
      <c r="A335" s="219"/>
    </row>
    <row r="336" spans="1:1" ht="15" x14ac:dyDescent="0.2">
      <c r="A336" s="219"/>
    </row>
    <row r="337" spans="1:1" ht="15" x14ac:dyDescent="0.2">
      <c r="A337" s="219"/>
    </row>
    <row r="338" spans="1:1" ht="15" x14ac:dyDescent="0.2">
      <c r="A338" s="219"/>
    </row>
    <row r="339" spans="1:1" ht="15" x14ac:dyDescent="0.2">
      <c r="A339" s="219"/>
    </row>
    <row r="340" spans="1:1" ht="15" x14ac:dyDescent="0.2">
      <c r="A340" s="219"/>
    </row>
    <row r="341" spans="1:1" ht="15" x14ac:dyDescent="0.2">
      <c r="A341" s="219"/>
    </row>
    <row r="342" spans="1:1" ht="15" x14ac:dyDescent="0.2">
      <c r="A342" s="219"/>
    </row>
    <row r="343" spans="1:1" ht="15" x14ac:dyDescent="0.2">
      <c r="A343" s="219"/>
    </row>
    <row r="344" spans="1:1" ht="15" x14ac:dyDescent="0.2">
      <c r="A344" s="219"/>
    </row>
    <row r="345" spans="1:1" ht="15" x14ac:dyDescent="0.2">
      <c r="A345" s="219"/>
    </row>
    <row r="346" spans="1:1" ht="15" x14ac:dyDescent="0.2">
      <c r="A346" s="219"/>
    </row>
    <row r="347" spans="1:1" ht="15" x14ac:dyDescent="0.2">
      <c r="A347" s="219"/>
    </row>
    <row r="348" spans="1:1" ht="15" x14ac:dyDescent="0.2">
      <c r="A348" s="219"/>
    </row>
    <row r="349" spans="1:1" ht="15" x14ac:dyDescent="0.2">
      <c r="A349" s="219"/>
    </row>
    <row r="350" spans="1:1" ht="15" x14ac:dyDescent="0.2">
      <c r="A350" s="219"/>
    </row>
    <row r="351" spans="1:1" ht="15" x14ac:dyDescent="0.2">
      <c r="A351" s="219"/>
    </row>
    <row r="352" spans="1:1" ht="15" x14ac:dyDescent="0.2">
      <c r="A352" s="219"/>
    </row>
    <row r="353" spans="1:1" ht="15" x14ac:dyDescent="0.2">
      <c r="A353" s="219"/>
    </row>
    <row r="354" spans="1:1" ht="15" x14ac:dyDescent="0.2">
      <c r="A354" s="219"/>
    </row>
    <row r="355" spans="1:1" ht="15" x14ac:dyDescent="0.2">
      <c r="A355" s="219"/>
    </row>
    <row r="356" spans="1:1" ht="15" x14ac:dyDescent="0.2">
      <c r="A356" s="219"/>
    </row>
    <row r="357" spans="1:1" ht="15" x14ac:dyDescent="0.2">
      <c r="A357" s="219"/>
    </row>
    <row r="358" spans="1:1" ht="15" x14ac:dyDescent="0.2">
      <c r="A358" s="219"/>
    </row>
    <row r="359" spans="1:1" ht="15" x14ac:dyDescent="0.2">
      <c r="A359" s="219"/>
    </row>
    <row r="360" spans="1:1" ht="15" x14ac:dyDescent="0.2">
      <c r="A360" s="219"/>
    </row>
    <row r="361" spans="1:1" ht="15" x14ac:dyDescent="0.2">
      <c r="A361" s="219"/>
    </row>
    <row r="362" spans="1:1" ht="15" x14ac:dyDescent="0.2">
      <c r="A362" s="219"/>
    </row>
    <row r="363" spans="1:1" ht="15" x14ac:dyDescent="0.2">
      <c r="A363" s="219"/>
    </row>
    <row r="364" spans="1:1" ht="15" x14ac:dyDescent="0.2">
      <c r="A364" s="219"/>
    </row>
    <row r="365" spans="1:1" ht="15" x14ac:dyDescent="0.2">
      <c r="A365" s="219"/>
    </row>
    <row r="366" spans="1:1" ht="15" x14ac:dyDescent="0.2">
      <c r="A366" s="219"/>
    </row>
    <row r="367" spans="1:1" ht="15" x14ac:dyDescent="0.2">
      <c r="A367" s="219"/>
    </row>
    <row r="368" spans="1:1" ht="15" x14ac:dyDescent="0.2">
      <c r="A368" s="219"/>
    </row>
    <row r="369" spans="1:1" ht="15" x14ac:dyDescent="0.2">
      <c r="A369" s="219"/>
    </row>
    <row r="370" spans="1:1" ht="15" x14ac:dyDescent="0.2">
      <c r="A370" s="219"/>
    </row>
    <row r="371" spans="1:1" ht="15" x14ac:dyDescent="0.2">
      <c r="A371" s="219"/>
    </row>
    <row r="372" spans="1:1" ht="15" x14ac:dyDescent="0.2">
      <c r="A372" s="219"/>
    </row>
    <row r="373" spans="1:1" ht="15" x14ac:dyDescent="0.2">
      <c r="A373" s="219"/>
    </row>
    <row r="374" spans="1:1" ht="15" x14ac:dyDescent="0.2">
      <c r="A374" s="219"/>
    </row>
    <row r="375" spans="1:1" ht="15" x14ac:dyDescent="0.2">
      <c r="A375" s="219"/>
    </row>
    <row r="376" spans="1:1" ht="15" x14ac:dyDescent="0.2">
      <c r="A376" s="219"/>
    </row>
    <row r="377" spans="1:1" ht="15" x14ac:dyDescent="0.2">
      <c r="A377" s="219"/>
    </row>
    <row r="378" spans="1:1" ht="15" x14ac:dyDescent="0.2">
      <c r="A378" s="219"/>
    </row>
    <row r="379" spans="1:1" ht="15" x14ac:dyDescent="0.2">
      <c r="A379" s="219"/>
    </row>
    <row r="380" spans="1:1" ht="15" x14ac:dyDescent="0.2">
      <c r="A380" s="219"/>
    </row>
    <row r="381" spans="1:1" ht="15" x14ac:dyDescent="0.2">
      <c r="A381" s="219"/>
    </row>
    <row r="382" spans="1:1" ht="15" x14ac:dyDescent="0.2">
      <c r="A382" s="219"/>
    </row>
    <row r="383" spans="1:1" ht="15" x14ac:dyDescent="0.2">
      <c r="A383" s="219"/>
    </row>
    <row r="384" spans="1:1" ht="15" x14ac:dyDescent="0.2">
      <c r="A384" s="219"/>
    </row>
    <row r="385" spans="1:1" ht="15" x14ac:dyDescent="0.2">
      <c r="A385" s="219"/>
    </row>
    <row r="386" spans="1:1" ht="15" x14ac:dyDescent="0.2">
      <c r="A386" s="219"/>
    </row>
    <row r="387" spans="1:1" ht="15" x14ac:dyDescent="0.2">
      <c r="A387" s="219"/>
    </row>
    <row r="388" spans="1:1" ht="15" x14ac:dyDescent="0.2">
      <c r="A388" s="219"/>
    </row>
    <row r="389" spans="1:1" ht="15" x14ac:dyDescent="0.2">
      <c r="A389" s="219"/>
    </row>
    <row r="390" spans="1:1" ht="15" x14ac:dyDescent="0.2">
      <c r="A390" s="219"/>
    </row>
    <row r="391" spans="1:1" ht="15" x14ac:dyDescent="0.2">
      <c r="A391" s="219"/>
    </row>
    <row r="392" spans="1:1" ht="15" x14ac:dyDescent="0.2">
      <c r="A392" s="219"/>
    </row>
    <row r="393" spans="1:1" ht="15" x14ac:dyDescent="0.2">
      <c r="A393" s="219"/>
    </row>
    <row r="394" spans="1:1" ht="15" x14ac:dyDescent="0.2">
      <c r="A394" s="219"/>
    </row>
    <row r="395" spans="1:1" ht="15" x14ac:dyDescent="0.2">
      <c r="A395" s="219"/>
    </row>
    <row r="396" spans="1:1" ht="15" x14ac:dyDescent="0.2">
      <c r="A396" s="219"/>
    </row>
    <row r="397" spans="1:1" ht="15" x14ac:dyDescent="0.2">
      <c r="A397" s="219"/>
    </row>
    <row r="398" spans="1:1" ht="15" x14ac:dyDescent="0.2">
      <c r="A398" s="219"/>
    </row>
    <row r="399" spans="1:1" ht="15" x14ac:dyDescent="0.2">
      <c r="A399" s="219"/>
    </row>
    <row r="400" spans="1:1" ht="15" x14ac:dyDescent="0.2">
      <c r="A400" s="219"/>
    </row>
    <row r="401" spans="1:1" ht="15" x14ac:dyDescent="0.2">
      <c r="A401" s="219"/>
    </row>
    <row r="402" spans="1:1" ht="15" x14ac:dyDescent="0.2">
      <c r="A402" s="219"/>
    </row>
    <row r="403" spans="1:1" ht="15" x14ac:dyDescent="0.2">
      <c r="A403" s="219"/>
    </row>
    <row r="404" spans="1:1" ht="15" x14ac:dyDescent="0.2">
      <c r="A404" s="219"/>
    </row>
    <row r="405" spans="1:1" ht="15" x14ac:dyDescent="0.2">
      <c r="A405" s="219"/>
    </row>
    <row r="406" spans="1:1" ht="15" x14ac:dyDescent="0.2">
      <c r="A406" s="219"/>
    </row>
    <row r="407" spans="1:1" ht="15" x14ac:dyDescent="0.2">
      <c r="A407" s="219"/>
    </row>
    <row r="408" spans="1:1" ht="15" x14ac:dyDescent="0.2">
      <c r="A408" s="219"/>
    </row>
    <row r="409" spans="1:1" ht="15" x14ac:dyDescent="0.2">
      <c r="A409" s="219"/>
    </row>
    <row r="410" spans="1:1" ht="15" x14ac:dyDescent="0.2">
      <c r="A410" s="219"/>
    </row>
    <row r="411" spans="1:1" ht="15" x14ac:dyDescent="0.2">
      <c r="A411" s="219"/>
    </row>
    <row r="412" spans="1:1" ht="15" x14ac:dyDescent="0.2">
      <c r="A412" s="219"/>
    </row>
    <row r="413" spans="1:1" ht="15" x14ac:dyDescent="0.2">
      <c r="A413" s="219"/>
    </row>
    <row r="414" spans="1:1" ht="15" x14ac:dyDescent="0.2">
      <c r="A414" s="219"/>
    </row>
    <row r="415" spans="1:1" ht="15" x14ac:dyDescent="0.2">
      <c r="A415" s="219"/>
    </row>
    <row r="416" spans="1:1" ht="15" x14ac:dyDescent="0.2">
      <c r="A416" s="219"/>
    </row>
    <row r="417" spans="1:1" ht="15" x14ac:dyDescent="0.2">
      <c r="A417" s="219"/>
    </row>
    <row r="418" spans="1:1" ht="15" x14ac:dyDescent="0.2">
      <c r="A418" s="219"/>
    </row>
    <row r="419" spans="1:1" ht="15" x14ac:dyDescent="0.2">
      <c r="A419" s="219"/>
    </row>
    <row r="420" spans="1:1" ht="15" x14ac:dyDescent="0.2">
      <c r="A420" s="219"/>
    </row>
    <row r="421" spans="1:1" ht="15" x14ac:dyDescent="0.2">
      <c r="A421" s="219"/>
    </row>
    <row r="422" spans="1:1" ht="15" x14ac:dyDescent="0.2">
      <c r="A422" s="219"/>
    </row>
    <row r="423" spans="1:1" ht="15" x14ac:dyDescent="0.2">
      <c r="A423" s="219"/>
    </row>
    <row r="424" spans="1:1" ht="15" x14ac:dyDescent="0.2">
      <c r="A424" s="219"/>
    </row>
    <row r="425" spans="1:1" ht="15" x14ac:dyDescent="0.2">
      <c r="A425" s="219"/>
    </row>
    <row r="426" spans="1:1" ht="15" x14ac:dyDescent="0.2">
      <c r="A426" s="219"/>
    </row>
    <row r="427" spans="1:1" ht="15" x14ac:dyDescent="0.2">
      <c r="A427" s="219"/>
    </row>
    <row r="428" spans="1:1" ht="15" x14ac:dyDescent="0.2">
      <c r="A428" s="219"/>
    </row>
    <row r="429" spans="1:1" ht="15" x14ac:dyDescent="0.2">
      <c r="A429" s="219"/>
    </row>
    <row r="430" spans="1:1" ht="15" x14ac:dyDescent="0.2">
      <c r="A430" s="219"/>
    </row>
    <row r="431" spans="1:1" ht="15" x14ac:dyDescent="0.2">
      <c r="A431" s="219"/>
    </row>
    <row r="432" spans="1:1" ht="15" x14ac:dyDescent="0.2">
      <c r="A432" s="219"/>
    </row>
    <row r="433" spans="1:1" ht="15" x14ac:dyDescent="0.2">
      <c r="A433" s="219"/>
    </row>
    <row r="434" spans="1:1" ht="15" x14ac:dyDescent="0.2">
      <c r="A434" s="219"/>
    </row>
    <row r="435" spans="1:1" ht="15" x14ac:dyDescent="0.2">
      <c r="A435" s="219"/>
    </row>
    <row r="436" spans="1:1" ht="15" x14ac:dyDescent="0.2">
      <c r="A436" s="219"/>
    </row>
    <row r="437" spans="1:1" ht="15" x14ac:dyDescent="0.2">
      <c r="A437" s="219"/>
    </row>
    <row r="438" spans="1:1" ht="15" x14ac:dyDescent="0.2">
      <c r="A438" s="219"/>
    </row>
    <row r="439" spans="1:1" ht="15" x14ac:dyDescent="0.2">
      <c r="A439" s="219"/>
    </row>
    <row r="440" spans="1:1" ht="15" x14ac:dyDescent="0.2">
      <c r="A440" s="219"/>
    </row>
    <row r="441" spans="1:1" ht="15" x14ac:dyDescent="0.2">
      <c r="A441" s="219"/>
    </row>
    <row r="442" spans="1:1" ht="15" x14ac:dyDescent="0.2">
      <c r="A442" s="219"/>
    </row>
    <row r="443" spans="1:1" ht="15" x14ac:dyDescent="0.2">
      <c r="A443" s="219"/>
    </row>
    <row r="444" spans="1:1" ht="15" x14ac:dyDescent="0.2">
      <c r="A444" s="219"/>
    </row>
    <row r="445" spans="1:1" ht="15" x14ac:dyDescent="0.2">
      <c r="A445" s="219"/>
    </row>
    <row r="446" spans="1:1" ht="15" x14ac:dyDescent="0.2">
      <c r="A446" s="219"/>
    </row>
    <row r="447" spans="1:1" ht="15" x14ac:dyDescent="0.2">
      <c r="A447" s="219"/>
    </row>
    <row r="448" spans="1:1" ht="15" x14ac:dyDescent="0.2">
      <c r="A448" s="219"/>
    </row>
    <row r="449" spans="1:1" ht="15" x14ac:dyDescent="0.2">
      <c r="A449" s="219"/>
    </row>
    <row r="450" spans="1:1" ht="15" x14ac:dyDescent="0.2">
      <c r="A450" s="219"/>
    </row>
    <row r="451" spans="1:1" ht="15" x14ac:dyDescent="0.2">
      <c r="A451" s="219"/>
    </row>
    <row r="452" spans="1:1" ht="15" x14ac:dyDescent="0.2">
      <c r="A452" s="219"/>
    </row>
    <row r="453" spans="1:1" ht="15" x14ac:dyDescent="0.2">
      <c r="A453" s="219"/>
    </row>
    <row r="454" spans="1:1" ht="15" x14ac:dyDescent="0.2">
      <c r="A454" s="219"/>
    </row>
    <row r="455" spans="1:1" ht="15" x14ac:dyDescent="0.2">
      <c r="A455" s="219"/>
    </row>
    <row r="456" spans="1:1" ht="15" x14ac:dyDescent="0.2">
      <c r="A456" s="219"/>
    </row>
    <row r="457" spans="1:1" ht="15" x14ac:dyDescent="0.2">
      <c r="A457" s="219"/>
    </row>
    <row r="458" spans="1:1" ht="15" x14ac:dyDescent="0.2">
      <c r="A458" s="219"/>
    </row>
    <row r="459" spans="1:1" ht="15" x14ac:dyDescent="0.2">
      <c r="A459" s="219"/>
    </row>
    <row r="460" spans="1:1" ht="15" x14ac:dyDescent="0.2">
      <c r="A460" s="219"/>
    </row>
    <row r="461" spans="1:1" ht="15" x14ac:dyDescent="0.2">
      <c r="A461" s="219"/>
    </row>
    <row r="462" spans="1:1" ht="15" x14ac:dyDescent="0.2">
      <c r="A462" s="219"/>
    </row>
    <row r="463" spans="1:1" ht="15" x14ac:dyDescent="0.2">
      <c r="A463" s="219"/>
    </row>
    <row r="464" spans="1:1" ht="15" x14ac:dyDescent="0.2">
      <c r="A464" s="219"/>
    </row>
    <row r="465" spans="1:1" ht="15" x14ac:dyDescent="0.2">
      <c r="A465" s="219"/>
    </row>
    <row r="466" spans="1:1" ht="15" x14ac:dyDescent="0.2">
      <c r="A466" s="219"/>
    </row>
    <row r="467" spans="1:1" ht="15" x14ac:dyDescent="0.2">
      <c r="A467" s="219"/>
    </row>
    <row r="468" spans="1:1" ht="15" x14ac:dyDescent="0.2">
      <c r="A468" s="219"/>
    </row>
    <row r="469" spans="1:1" ht="15" x14ac:dyDescent="0.2">
      <c r="A469" s="219"/>
    </row>
    <row r="470" spans="1:1" ht="15" x14ac:dyDescent="0.2">
      <c r="A470" s="219"/>
    </row>
    <row r="471" spans="1:1" ht="15" x14ac:dyDescent="0.2">
      <c r="A471" s="219"/>
    </row>
    <row r="472" spans="1:1" ht="15" x14ac:dyDescent="0.2">
      <c r="A472" s="219"/>
    </row>
    <row r="473" spans="1:1" ht="15" x14ac:dyDescent="0.2">
      <c r="A473" s="219"/>
    </row>
    <row r="474" spans="1:1" ht="15" x14ac:dyDescent="0.2">
      <c r="A474" s="219"/>
    </row>
    <row r="475" spans="1:1" ht="15" x14ac:dyDescent="0.2">
      <c r="A475" s="219"/>
    </row>
    <row r="476" spans="1:1" ht="15" x14ac:dyDescent="0.2">
      <c r="A476" s="219"/>
    </row>
    <row r="477" spans="1:1" ht="15" x14ac:dyDescent="0.2">
      <c r="A477" s="219"/>
    </row>
    <row r="478" spans="1:1" ht="15" x14ac:dyDescent="0.2">
      <c r="A478" s="219"/>
    </row>
    <row r="479" spans="1:1" ht="15" x14ac:dyDescent="0.2">
      <c r="A479" s="219"/>
    </row>
    <row r="480" spans="1:1" ht="15" x14ac:dyDescent="0.2">
      <c r="A480" s="219"/>
    </row>
    <row r="481" spans="1:1" ht="15" x14ac:dyDescent="0.2">
      <c r="A481" s="219"/>
    </row>
    <row r="482" spans="1:1" ht="15" x14ac:dyDescent="0.2">
      <c r="A482" s="219"/>
    </row>
    <row r="483" spans="1:1" ht="15" x14ac:dyDescent="0.2">
      <c r="A483" s="219"/>
    </row>
    <row r="484" spans="1:1" ht="15" x14ac:dyDescent="0.2">
      <c r="A484" s="219"/>
    </row>
    <row r="485" spans="1:1" ht="15" x14ac:dyDescent="0.2">
      <c r="A485" s="219"/>
    </row>
    <row r="486" spans="1:1" ht="15" x14ac:dyDescent="0.2">
      <c r="A486" s="219"/>
    </row>
    <row r="487" spans="1:1" ht="15" x14ac:dyDescent="0.2">
      <c r="A487" s="219"/>
    </row>
    <row r="488" spans="1:1" ht="15" x14ac:dyDescent="0.2">
      <c r="A488" s="219"/>
    </row>
    <row r="489" spans="1:1" ht="15" x14ac:dyDescent="0.2">
      <c r="A489" s="219"/>
    </row>
    <row r="490" spans="1:1" ht="15" x14ac:dyDescent="0.2">
      <c r="A490" s="219"/>
    </row>
    <row r="491" spans="1:1" ht="15" x14ac:dyDescent="0.2">
      <c r="A491" s="219"/>
    </row>
    <row r="492" spans="1:1" ht="15" x14ac:dyDescent="0.2">
      <c r="A492" s="219"/>
    </row>
    <row r="493" spans="1:1" ht="15" x14ac:dyDescent="0.2">
      <c r="A493" s="219"/>
    </row>
    <row r="494" spans="1:1" ht="15" x14ac:dyDescent="0.2">
      <c r="A494" s="219"/>
    </row>
    <row r="495" spans="1:1" ht="15" x14ac:dyDescent="0.2">
      <c r="A495" s="219"/>
    </row>
    <row r="496" spans="1:1" ht="15" x14ac:dyDescent="0.2">
      <c r="A496" s="219"/>
    </row>
    <row r="497" spans="1:1" ht="15" x14ac:dyDescent="0.2">
      <c r="A497" s="219"/>
    </row>
    <row r="498" spans="1:1" ht="15" x14ac:dyDescent="0.2">
      <c r="A498" s="219"/>
    </row>
    <row r="499" spans="1:1" ht="15" x14ac:dyDescent="0.2">
      <c r="A499" s="219"/>
    </row>
    <row r="500" spans="1:1" ht="15" x14ac:dyDescent="0.2">
      <c r="A500" s="219"/>
    </row>
    <row r="501" spans="1:1" ht="15" x14ac:dyDescent="0.2">
      <c r="A501" s="219"/>
    </row>
    <row r="502" spans="1:1" ht="15" x14ac:dyDescent="0.2">
      <c r="A502" s="219"/>
    </row>
    <row r="503" spans="1:1" ht="15" x14ac:dyDescent="0.2">
      <c r="A503" s="219"/>
    </row>
    <row r="504" spans="1:1" ht="15" x14ac:dyDescent="0.2">
      <c r="A504" s="219"/>
    </row>
    <row r="505" spans="1:1" ht="15" x14ac:dyDescent="0.2">
      <c r="A505" s="219"/>
    </row>
    <row r="506" spans="1:1" ht="15" x14ac:dyDescent="0.2">
      <c r="A506" s="219"/>
    </row>
    <row r="507" spans="1:1" ht="15" x14ac:dyDescent="0.2">
      <c r="A507" s="219"/>
    </row>
    <row r="508" spans="1:1" ht="15" x14ac:dyDescent="0.2">
      <c r="A508" s="219"/>
    </row>
    <row r="509" spans="1:1" ht="15" x14ac:dyDescent="0.2">
      <c r="A509" s="219"/>
    </row>
    <row r="510" spans="1:1" ht="15" x14ac:dyDescent="0.2">
      <c r="A510" s="219"/>
    </row>
    <row r="511" spans="1:1" ht="15" x14ac:dyDescent="0.2">
      <c r="A511" s="219"/>
    </row>
    <row r="512" spans="1:1" ht="15" x14ac:dyDescent="0.2">
      <c r="A512" s="219"/>
    </row>
    <row r="513" spans="1:1" ht="15" x14ac:dyDescent="0.2">
      <c r="A513" s="219"/>
    </row>
    <row r="514" spans="1:1" ht="15" x14ac:dyDescent="0.2">
      <c r="A514" s="219"/>
    </row>
    <row r="515" spans="1:1" ht="15" x14ac:dyDescent="0.2">
      <c r="A515" s="219"/>
    </row>
    <row r="516" spans="1:1" ht="15" x14ac:dyDescent="0.2">
      <c r="A516" s="219"/>
    </row>
    <row r="517" spans="1:1" ht="15" x14ac:dyDescent="0.2">
      <c r="A517" s="219"/>
    </row>
    <row r="518" spans="1:1" ht="15" x14ac:dyDescent="0.2">
      <c r="A518" s="219"/>
    </row>
    <row r="519" spans="1:1" ht="15" x14ac:dyDescent="0.2">
      <c r="A519" s="219"/>
    </row>
    <row r="520" spans="1:1" ht="15" x14ac:dyDescent="0.2">
      <c r="A520" s="219"/>
    </row>
    <row r="521" spans="1:1" ht="15" x14ac:dyDescent="0.2">
      <c r="A521" s="219"/>
    </row>
    <row r="522" spans="1:1" ht="15" x14ac:dyDescent="0.2">
      <c r="A522" s="219"/>
    </row>
    <row r="523" spans="1:1" ht="15" x14ac:dyDescent="0.2">
      <c r="A523" s="219"/>
    </row>
    <row r="524" spans="1:1" ht="15" x14ac:dyDescent="0.2">
      <c r="A524" s="219"/>
    </row>
    <row r="525" spans="1:1" ht="15" x14ac:dyDescent="0.2">
      <c r="A525" s="219"/>
    </row>
    <row r="526" spans="1:1" ht="15" x14ac:dyDescent="0.2">
      <c r="A526" s="219"/>
    </row>
    <row r="527" spans="1:1" ht="15" x14ac:dyDescent="0.2">
      <c r="A527" s="219"/>
    </row>
    <row r="528" spans="1:1" ht="15" x14ac:dyDescent="0.2">
      <c r="A528" s="219"/>
    </row>
    <row r="529" spans="1:1" ht="15" x14ac:dyDescent="0.2">
      <c r="A529" s="219"/>
    </row>
    <row r="530" spans="1:1" ht="15" x14ac:dyDescent="0.2">
      <c r="A530" s="219"/>
    </row>
    <row r="531" spans="1:1" ht="15" x14ac:dyDescent="0.2">
      <c r="A531" s="219"/>
    </row>
    <row r="532" spans="1:1" ht="15" x14ac:dyDescent="0.2">
      <c r="A532" s="219"/>
    </row>
    <row r="533" spans="1:1" ht="15" x14ac:dyDescent="0.2">
      <c r="A533" s="219"/>
    </row>
    <row r="534" spans="1:1" ht="15" x14ac:dyDescent="0.2">
      <c r="A534" s="219"/>
    </row>
    <row r="535" spans="1:1" ht="15" x14ac:dyDescent="0.2">
      <c r="A535" s="219"/>
    </row>
    <row r="536" spans="1:1" ht="15" x14ac:dyDescent="0.2">
      <c r="A536" s="219"/>
    </row>
    <row r="537" spans="1:1" ht="15" x14ac:dyDescent="0.2">
      <c r="A537" s="219"/>
    </row>
    <row r="538" spans="1:1" ht="15" x14ac:dyDescent="0.2">
      <c r="A538" s="219"/>
    </row>
    <row r="539" spans="1:1" ht="15" x14ac:dyDescent="0.2">
      <c r="A539" s="219"/>
    </row>
    <row r="540" spans="1:1" ht="15" x14ac:dyDescent="0.2">
      <c r="A540" s="219"/>
    </row>
    <row r="541" spans="1:1" ht="15" x14ac:dyDescent="0.2">
      <c r="A541" s="219"/>
    </row>
    <row r="542" spans="1:1" ht="15" x14ac:dyDescent="0.2">
      <c r="A542" s="219"/>
    </row>
    <row r="543" spans="1:1" ht="15" x14ac:dyDescent="0.2">
      <c r="A543" s="219"/>
    </row>
    <row r="544" spans="1:1" ht="15" x14ac:dyDescent="0.2">
      <c r="A544" s="219"/>
    </row>
    <row r="545" spans="1:1" ht="15" x14ac:dyDescent="0.2">
      <c r="A545" s="219"/>
    </row>
    <row r="546" spans="1:1" ht="15" x14ac:dyDescent="0.2">
      <c r="A546" s="219"/>
    </row>
    <row r="547" spans="1:1" ht="15" x14ac:dyDescent="0.2">
      <c r="A547" s="219"/>
    </row>
    <row r="548" spans="1:1" ht="15" x14ac:dyDescent="0.2">
      <c r="A548" s="219"/>
    </row>
    <row r="549" spans="1:1" ht="15" x14ac:dyDescent="0.2">
      <c r="A549" s="219"/>
    </row>
    <row r="550" spans="1:1" ht="15" x14ac:dyDescent="0.2">
      <c r="A550" s="219"/>
    </row>
    <row r="551" spans="1:1" ht="15" x14ac:dyDescent="0.2">
      <c r="A551" s="219"/>
    </row>
    <row r="552" spans="1:1" ht="15" x14ac:dyDescent="0.2">
      <c r="A552" s="219"/>
    </row>
    <row r="553" spans="1:1" ht="15" x14ac:dyDescent="0.2">
      <c r="A553" s="219"/>
    </row>
    <row r="554" spans="1:1" ht="15" x14ac:dyDescent="0.2">
      <c r="A554" s="219"/>
    </row>
    <row r="555" spans="1:1" ht="15" x14ac:dyDescent="0.2">
      <c r="A555" s="219"/>
    </row>
    <row r="556" spans="1:1" ht="15" x14ac:dyDescent="0.2">
      <c r="A556" s="219"/>
    </row>
    <row r="557" spans="1:1" ht="15" x14ac:dyDescent="0.2">
      <c r="A557" s="219"/>
    </row>
    <row r="558" spans="1:1" ht="15" x14ac:dyDescent="0.2">
      <c r="A558" s="219"/>
    </row>
    <row r="559" spans="1:1" ht="15" x14ac:dyDescent="0.2">
      <c r="A559" s="219"/>
    </row>
    <row r="560" spans="1:1" ht="15" x14ac:dyDescent="0.2">
      <c r="A560" s="219"/>
    </row>
    <row r="561" spans="1:1" ht="15" x14ac:dyDescent="0.2">
      <c r="A561" s="219"/>
    </row>
    <row r="562" spans="1:1" ht="15" x14ac:dyDescent="0.2">
      <c r="A562" s="219"/>
    </row>
    <row r="563" spans="1:1" ht="15" x14ac:dyDescent="0.2">
      <c r="A563" s="219"/>
    </row>
    <row r="564" spans="1:1" ht="15" x14ac:dyDescent="0.2">
      <c r="A564" s="219"/>
    </row>
    <row r="565" spans="1:1" ht="15" x14ac:dyDescent="0.2">
      <c r="A565" s="219"/>
    </row>
    <row r="566" spans="1:1" ht="15" x14ac:dyDescent="0.2">
      <c r="A566" s="219"/>
    </row>
    <row r="567" spans="1:1" ht="15" x14ac:dyDescent="0.2">
      <c r="A567" s="219"/>
    </row>
    <row r="568" spans="1:1" ht="15" x14ac:dyDescent="0.2">
      <c r="A568" s="219"/>
    </row>
    <row r="569" spans="1:1" ht="15" x14ac:dyDescent="0.2">
      <c r="A569" s="219"/>
    </row>
    <row r="570" spans="1:1" ht="15" x14ac:dyDescent="0.2">
      <c r="A570" s="219"/>
    </row>
    <row r="571" spans="1:1" ht="15" x14ac:dyDescent="0.2">
      <c r="A571" s="219"/>
    </row>
    <row r="572" spans="1:1" ht="15" x14ac:dyDescent="0.2">
      <c r="A572" s="219"/>
    </row>
    <row r="573" spans="1:1" ht="15" x14ac:dyDescent="0.2">
      <c r="A573" s="219"/>
    </row>
    <row r="574" spans="1:1" ht="15" x14ac:dyDescent="0.2">
      <c r="A574" s="219"/>
    </row>
    <row r="575" spans="1:1" ht="15" x14ac:dyDescent="0.2">
      <c r="A575" s="219"/>
    </row>
    <row r="576" spans="1:1" ht="15" x14ac:dyDescent="0.2">
      <c r="A576" s="219"/>
    </row>
    <row r="577" spans="1:1" ht="15" x14ac:dyDescent="0.2">
      <c r="A577" s="219"/>
    </row>
    <row r="578" spans="1:1" ht="15" x14ac:dyDescent="0.2">
      <c r="A578" s="219"/>
    </row>
    <row r="579" spans="1:1" ht="15" x14ac:dyDescent="0.2">
      <c r="A579" s="219"/>
    </row>
    <row r="580" spans="1:1" ht="15" x14ac:dyDescent="0.2">
      <c r="A580" s="219"/>
    </row>
    <row r="581" spans="1:1" ht="15" x14ac:dyDescent="0.2">
      <c r="A581" s="219"/>
    </row>
    <row r="582" spans="1:1" ht="15" x14ac:dyDescent="0.2">
      <c r="A582" s="219"/>
    </row>
    <row r="583" spans="1:1" ht="15" x14ac:dyDescent="0.2">
      <c r="A583" s="219"/>
    </row>
    <row r="584" spans="1:1" ht="15" x14ac:dyDescent="0.2">
      <c r="A584" s="219"/>
    </row>
    <row r="585" spans="1:1" ht="15" x14ac:dyDescent="0.2">
      <c r="A585" s="219"/>
    </row>
    <row r="586" spans="1:1" ht="15" x14ac:dyDescent="0.2">
      <c r="A586" s="219"/>
    </row>
    <row r="587" spans="1:1" ht="15" x14ac:dyDescent="0.2">
      <c r="A587" s="219"/>
    </row>
    <row r="588" spans="1:1" ht="15" x14ac:dyDescent="0.2">
      <c r="A588" s="219"/>
    </row>
    <row r="589" spans="1:1" ht="15" x14ac:dyDescent="0.2">
      <c r="A589" s="219"/>
    </row>
    <row r="590" spans="1:1" ht="15" x14ac:dyDescent="0.2">
      <c r="A590" s="219"/>
    </row>
    <row r="591" spans="1:1" ht="15" x14ac:dyDescent="0.2">
      <c r="A591" s="219"/>
    </row>
    <row r="592" spans="1:1" ht="15" x14ac:dyDescent="0.2">
      <c r="A592" s="219"/>
    </row>
    <row r="593" spans="1:1" ht="15" x14ac:dyDescent="0.2">
      <c r="A593" s="219"/>
    </row>
    <row r="594" spans="1:1" ht="15" x14ac:dyDescent="0.2">
      <c r="A594" s="219"/>
    </row>
    <row r="595" spans="1:1" ht="15" x14ac:dyDescent="0.2">
      <c r="A595" s="219"/>
    </row>
    <row r="596" spans="1:1" ht="15" x14ac:dyDescent="0.2">
      <c r="A596" s="219"/>
    </row>
    <row r="597" spans="1:1" ht="15" x14ac:dyDescent="0.2">
      <c r="A597" s="219"/>
    </row>
    <row r="598" spans="1:1" ht="15" x14ac:dyDescent="0.2">
      <c r="A598" s="219"/>
    </row>
    <row r="599" spans="1:1" ht="15" x14ac:dyDescent="0.2">
      <c r="A599" s="219"/>
    </row>
    <row r="600" spans="1:1" ht="15" x14ac:dyDescent="0.2">
      <c r="A600" s="219"/>
    </row>
    <row r="601" spans="1:1" ht="15" x14ac:dyDescent="0.2">
      <c r="A601" s="219"/>
    </row>
    <row r="602" spans="1:1" ht="15" x14ac:dyDescent="0.2">
      <c r="A602" s="219"/>
    </row>
    <row r="603" spans="1:1" ht="15" x14ac:dyDescent="0.2">
      <c r="A603" s="219"/>
    </row>
    <row r="604" spans="1:1" ht="15" x14ac:dyDescent="0.2">
      <c r="A604" s="219"/>
    </row>
    <row r="605" spans="1:1" ht="15" x14ac:dyDescent="0.2">
      <c r="A605" s="219"/>
    </row>
    <row r="606" spans="1:1" ht="15" x14ac:dyDescent="0.2">
      <c r="A606" s="219"/>
    </row>
    <row r="607" spans="1:1" ht="15" x14ac:dyDescent="0.2">
      <c r="A607" s="219"/>
    </row>
    <row r="608" spans="1:1" ht="15" x14ac:dyDescent="0.2">
      <c r="A608" s="219"/>
    </row>
    <row r="609" spans="1:1" ht="15" x14ac:dyDescent="0.2">
      <c r="A609" s="219"/>
    </row>
    <row r="610" spans="1:1" ht="15" x14ac:dyDescent="0.2">
      <c r="A610" s="219"/>
    </row>
    <row r="611" spans="1:1" ht="15" x14ac:dyDescent="0.2">
      <c r="A611" s="219"/>
    </row>
    <row r="612" spans="1:1" ht="15" x14ac:dyDescent="0.2">
      <c r="A612" s="219"/>
    </row>
    <row r="613" spans="1:1" ht="15" x14ac:dyDescent="0.2">
      <c r="A613" s="219"/>
    </row>
    <row r="614" spans="1:1" ht="15" x14ac:dyDescent="0.2">
      <c r="A614" s="219"/>
    </row>
    <row r="615" spans="1:1" ht="15" x14ac:dyDescent="0.2">
      <c r="A615" s="219"/>
    </row>
    <row r="616" spans="1:1" ht="15" x14ac:dyDescent="0.2">
      <c r="A616" s="219"/>
    </row>
    <row r="617" spans="1:1" ht="15" x14ac:dyDescent="0.2">
      <c r="A617" s="219"/>
    </row>
    <row r="618" spans="1:1" ht="15" x14ac:dyDescent="0.2">
      <c r="A618" s="219"/>
    </row>
    <row r="619" spans="1:1" ht="15" x14ac:dyDescent="0.2">
      <c r="A619" s="219"/>
    </row>
    <row r="620" spans="1:1" ht="15" x14ac:dyDescent="0.2">
      <c r="A620" s="219"/>
    </row>
    <row r="621" spans="1:1" ht="15" x14ac:dyDescent="0.2">
      <c r="A621" s="219"/>
    </row>
    <row r="622" spans="1:1" ht="15" x14ac:dyDescent="0.2">
      <c r="A622" s="219"/>
    </row>
    <row r="623" spans="1:1" ht="15" x14ac:dyDescent="0.2">
      <c r="A623" s="219"/>
    </row>
    <row r="624" spans="1:1" ht="15" x14ac:dyDescent="0.2">
      <c r="A624" s="219"/>
    </row>
    <row r="625" spans="1:1" ht="15" x14ac:dyDescent="0.2">
      <c r="A625" s="219"/>
    </row>
    <row r="626" spans="1:1" ht="15" x14ac:dyDescent="0.2">
      <c r="A626" s="219"/>
    </row>
    <row r="627" spans="1:1" ht="15" x14ac:dyDescent="0.2">
      <c r="A627" s="219"/>
    </row>
    <row r="628" spans="1:1" ht="15" x14ac:dyDescent="0.2">
      <c r="A628" s="219"/>
    </row>
    <row r="629" spans="1:1" ht="15" x14ac:dyDescent="0.2">
      <c r="A629" s="219"/>
    </row>
    <row r="630" spans="1:1" ht="15" x14ac:dyDescent="0.2">
      <c r="A630" s="219"/>
    </row>
    <row r="631" spans="1:1" ht="15" x14ac:dyDescent="0.2">
      <c r="A631" s="219"/>
    </row>
    <row r="632" spans="1:1" ht="15" x14ac:dyDescent="0.2">
      <c r="A632" s="219"/>
    </row>
    <row r="633" spans="1:1" ht="15" x14ac:dyDescent="0.2">
      <c r="A633" s="219"/>
    </row>
    <row r="634" spans="1:1" ht="15" x14ac:dyDescent="0.2">
      <c r="A634" s="219"/>
    </row>
    <row r="635" spans="1:1" ht="15" x14ac:dyDescent="0.2">
      <c r="A635" s="219"/>
    </row>
    <row r="636" spans="1:1" ht="15" x14ac:dyDescent="0.2">
      <c r="A636" s="219"/>
    </row>
    <row r="637" spans="1:1" ht="15" x14ac:dyDescent="0.2">
      <c r="A637" s="219"/>
    </row>
    <row r="638" spans="1:1" ht="15" x14ac:dyDescent="0.2">
      <c r="A638" s="219"/>
    </row>
    <row r="639" spans="1:1" ht="15" x14ac:dyDescent="0.2">
      <c r="A639" s="219"/>
    </row>
    <row r="640" spans="1:1" ht="15" x14ac:dyDescent="0.2">
      <c r="A640" s="219"/>
    </row>
    <row r="641" spans="1:1" ht="15" x14ac:dyDescent="0.2">
      <c r="A641" s="219"/>
    </row>
    <row r="642" spans="1:1" ht="15" x14ac:dyDescent="0.2">
      <c r="A642" s="219"/>
    </row>
    <row r="643" spans="1:1" ht="15" x14ac:dyDescent="0.2">
      <c r="A643" s="219"/>
    </row>
    <row r="644" spans="1:1" ht="15" x14ac:dyDescent="0.2">
      <c r="A644" s="219"/>
    </row>
    <row r="645" spans="1:1" ht="15" x14ac:dyDescent="0.2">
      <c r="A645" s="219"/>
    </row>
    <row r="646" spans="1:1" ht="15" x14ac:dyDescent="0.2">
      <c r="A646" s="219"/>
    </row>
    <row r="647" spans="1:1" ht="15" x14ac:dyDescent="0.2">
      <c r="A647" s="219"/>
    </row>
    <row r="648" spans="1:1" ht="15" x14ac:dyDescent="0.2">
      <c r="A648" s="219"/>
    </row>
    <row r="649" spans="1:1" ht="15" x14ac:dyDescent="0.2">
      <c r="A649" s="219"/>
    </row>
    <row r="650" spans="1:1" ht="15" x14ac:dyDescent="0.2">
      <c r="A650" s="219"/>
    </row>
    <row r="651" spans="1:1" ht="15" x14ac:dyDescent="0.2">
      <c r="A651" s="219"/>
    </row>
    <row r="652" spans="1:1" ht="15" x14ac:dyDescent="0.2">
      <c r="A652" s="219"/>
    </row>
    <row r="653" spans="1:1" ht="15" x14ac:dyDescent="0.2">
      <c r="A653" s="219"/>
    </row>
    <row r="654" spans="1:1" ht="15" x14ac:dyDescent="0.2">
      <c r="A654" s="219"/>
    </row>
    <row r="655" spans="1:1" ht="15" x14ac:dyDescent="0.2">
      <c r="A655" s="219"/>
    </row>
    <row r="656" spans="1:1" ht="15" x14ac:dyDescent="0.2">
      <c r="A656" s="219"/>
    </row>
    <row r="657" spans="1:1" ht="15" x14ac:dyDescent="0.2">
      <c r="A657" s="219"/>
    </row>
    <row r="658" spans="1:1" ht="15" x14ac:dyDescent="0.2">
      <c r="A658" s="219"/>
    </row>
    <row r="659" spans="1:1" ht="15" x14ac:dyDescent="0.2">
      <c r="A659" s="219"/>
    </row>
    <row r="660" spans="1:1" ht="15" x14ac:dyDescent="0.2">
      <c r="A660" s="219"/>
    </row>
    <row r="661" spans="1:1" ht="15" x14ac:dyDescent="0.2">
      <c r="A661" s="219"/>
    </row>
    <row r="662" spans="1:1" ht="15" x14ac:dyDescent="0.2">
      <c r="A662" s="219"/>
    </row>
    <row r="663" spans="1:1" ht="15" x14ac:dyDescent="0.2">
      <c r="A663" s="219"/>
    </row>
    <row r="664" spans="1:1" ht="15" x14ac:dyDescent="0.2">
      <c r="A664" s="219"/>
    </row>
    <row r="665" spans="1:1" ht="15" x14ac:dyDescent="0.2">
      <c r="A665" s="219"/>
    </row>
    <row r="666" spans="1:1" ht="15" x14ac:dyDescent="0.2">
      <c r="A666" s="219"/>
    </row>
    <row r="667" spans="1:1" ht="15" x14ac:dyDescent="0.2">
      <c r="A667" s="219"/>
    </row>
    <row r="668" spans="1:1" ht="15" x14ac:dyDescent="0.2">
      <c r="A668" s="219"/>
    </row>
    <row r="669" spans="1:1" ht="15" x14ac:dyDescent="0.2">
      <c r="A669" s="219"/>
    </row>
    <row r="670" spans="1:1" ht="15" x14ac:dyDescent="0.2">
      <c r="A670" s="219"/>
    </row>
    <row r="671" spans="1:1" ht="15" x14ac:dyDescent="0.2">
      <c r="A671" s="219"/>
    </row>
    <row r="672" spans="1:1" ht="15" x14ac:dyDescent="0.2">
      <c r="A672" s="219"/>
    </row>
    <row r="673" spans="1:1" ht="15" x14ac:dyDescent="0.2">
      <c r="A673" s="219"/>
    </row>
    <row r="674" spans="1:1" ht="15" x14ac:dyDescent="0.2">
      <c r="A674" s="219"/>
    </row>
    <row r="675" spans="1:1" ht="15" x14ac:dyDescent="0.2">
      <c r="A675" s="219"/>
    </row>
    <row r="676" spans="1:1" ht="15" x14ac:dyDescent="0.2">
      <c r="A676" s="219"/>
    </row>
    <row r="677" spans="1:1" ht="15" x14ac:dyDescent="0.2">
      <c r="A677" s="219"/>
    </row>
    <row r="678" spans="1:1" ht="15" x14ac:dyDescent="0.2">
      <c r="A678" s="219"/>
    </row>
    <row r="679" spans="1:1" ht="15" x14ac:dyDescent="0.2">
      <c r="A679" s="219"/>
    </row>
    <row r="680" spans="1:1" ht="15" x14ac:dyDescent="0.2">
      <c r="A680" s="219"/>
    </row>
    <row r="681" spans="1:1" ht="15" x14ac:dyDescent="0.2">
      <c r="A681" s="219"/>
    </row>
    <row r="682" spans="1:1" ht="15" x14ac:dyDescent="0.2">
      <c r="A682" s="219"/>
    </row>
    <row r="683" spans="1:1" ht="15" x14ac:dyDescent="0.2">
      <c r="A683" s="219"/>
    </row>
    <row r="684" spans="1:1" ht="15" x14ac:dyDescent="0.2">
      <c r="A684" s="219"/>
    </row>
    <row r="685" spans="1:1" ht="15" x14ac:dyDescent="0.2">
      <c r="A685" s="219"/>
    </row>
    <row r="686" spans="1:1" ht="15" x14ac:dyDescent="0.2">
      <c r="A686" s="219"/>
    </row>
    <row r="687" spans="1:1" ht="15" x14ac:dyDescent="0.2">
      <c r="A687" s="219"/>
    </row>
    <row r="688" spans="1:1" ht="15" x14ac:dyDescent="0.2">
      <c r="A688" s="219"/>
    </row>
    <row r="689" spans="1:1" ht="15" x14ac:dyDescent="0.2">
      <c r="A689" s="219"/>
    </row>
    <row r="690" spans="1:1" ht="15" x14ac:dyDescent="0.2">
      <c r="A690" s="219"/>
    </row>
    <row r="691" spans="1:1" ht="15" x14ac:dyDescent="0.2">
      <c r="A691" s="219"/>
    </row>
    <row r="692" spans="1:1" ht="15" x14ac:dyDescent="0.2">
      <c r="A692" s="219"/>
    </row>
    <row r="693" spans="1:1" ht="15" x14ac:dyDescent="0.2">
      <c r="A693" s="219"/>
    </row>
    <row r="694" spans="1:1" ht="15" x14ac:dyDescent="0.2">
      <c r="A694" s="219"/>
    </row>
    <row r="695" spans="1:1" ht="15" x14ac:dyDescent="0.2">
      <c r="A695" s="219"/>
    </row>
    <row r="696" spans="1:1" ht="15" x14ac:dyDescent="0.2">
      <c r="A696" s="219"/>
    </row>
    <row r="697" spans="1:1" ht="15" x14ac:dyDescent="0.2">
      <c r="A697" s="219"/>
    </row>
    <row r="698" spans="1:1" ht="15" x14ac:dyDescent="0.2">
      <c r="A698" s="219"/>
    </row>
    <row r="699" spans="1:1" ht="15" x14ac:dyDescent="0.2">
      <c r="A699" s="219"/>
    </row>
    <row r="700" spans="1:1" ht="15" x14ac:dyDescent="0.2">
      <c r="A700" s="219"/>
    </row>
    <row r="701" spans="1:1" ht="15" x14ac:dyDescent="0.2">
      <c r="A701" s="219"/>
    </row>
    <row r="702" spans="1:1" ht="15" x14ac:dyDescent="0.2">
      <c r="A702" s="219"/>
    </row>
    <row r="703" spans="1:1" ht="15" x14ac:dyDescent="0.2">
      <c r="A703" s="219"/>
    </row>
    <row r="704" spans="1:1" ht="15" x14ac:dyDescent="0.2">
      <c r="A704" s="219"/>
    </row>
    <row r="705" spans="1:1" ht="15" x14ac:dyDescent="0.2">
      <c r="A705" s="219"/>
    </row>
    <row r="706" spans="1:1" ht="15" x14ac:dyDescent="0.2">
      <c r="A706" s="219"/>
    </row>
    <row r="707" spans="1:1" ht="15" x14ac:dyDescent="0.2">
      <c r="A707" s="219"/>
    </row>
    <row r="708" spans="1:1" ht="15" x14ac:dyDescent="0.2">
      <c r="A708" s="219"/>
    </row>
    <row r="709" spans="1:1" ht="15" x14ac:dyDescent="0.2">
      <c r="A709" s="219"/>
    </row>
    <row r="710" spans="1:1" ht="15" x14ac:dyDescent="0.2">
      <c r="A710" s="219"/>
    </row>
    <row r="711" spans="1:1" ht="15" x14ac:dyDescent="0.2">
      <c r="A711" s="219"/>
    </row>
    <row r="712" spans="1:1" ht="15" x14ac:dyDescent="0.2">
      <c r="A712" s="219"/>
    </row>
    <row r="713" spans="1:1" ht="15" x14ac:dyDescent="0.2">
      <c r="A713" s="219"/>
    </row>
    <row r="714" spans="1:1" ht="15" x14ac:dyDescent="0.2">
      <c r="A714" s="219"/>
    </row>
    <row r="715" spans="1:1" ht="15" x14ac:dyDescent="0.2">
      <c r="A715" s="219"/>
    </row>
    <row r="716" spans="1:1" ht="15" x14ac:dyDescent="0.2">
      <c r="A716" s="219"/>
    </row>
    <row r="717" spans="1:1" ht="15" x14ac:dyDescent="0.2">
      <c r="A717" s="219"/>
    </row>
    <row r="718" spans="1:1" ht="15" x14ac:dyDescent="0.2">
      <c r="A718" s="219"/>
    </row>
    <row r="719" spans="1:1" ht="15" x14ac:dyDescent="0.2">
      <c r="A719" s="219"/>
    </row>
    <row r="720" spans="1:1" ht="15" x14ac:dyDescent="0.2">
      <c r="A720" s="219"/>
    </row>
    <row r="721" spans="1:1" ht="15" x14ac:dyDescent="0.2">
      <c r="A721" s="219"/>
    </row>
    <row r="722" spans="1:1" ht="15" x14ac:dyDescent="0.2">
      <c r="A722" s="219"/>
    </row>
    <row r="723" spans="1:1" ht="15" x14ac:dyDescent="0.2">
      <c r="A723" s="219"/>
    </row>
    <row r="724" spans="1:1" ht="15" x14ac:dyDescent="0.2">
      <c r="A724" s="219"/>
    </row>
    <row r="725" spans="1:1" ht="15" x14ac:dyDescent="0.2">
      <c r="A725" s="219"/>
    </row>
    <row r="726" spans="1:1" ht="15" x14ac:dyDescent="0.2">
      <c r="A726" s="219"/>
    </row>
    <row r="727" spans="1:1" ht="15" x14ac:dyDescent="0.2">
      <c r="A727" s="219"/>
    </row>
    <row r="728" spans="1:1" ht="15" x14ac:dyDescent="0.2">
      <c r="A728" s="219"/>
    </row>
    <row r="729" spans="1:1" ht="15" x14ac:dyDescent="0.2">
      <c r="A729" s="219"/>
    </row>
    <row r="730" spans="1:1" ht="15" x14ac:dyDescent="0.2">
      <c r="A730" s="219"/>
    </row>
    <row r="731" spans="1:1" ht="15" x14ac:dyDescent="0.2">
      <c r="A731" s="219"/>
    </row>
    <row r="732" spans="1:1" ht="15" x14ac:dyDescent="0.2">
      <c r="A732" s="219"/>
    </row>
    <row r="733" spans="1:1" ht="15" x14ac:dyDescent="0.2">
      <c r="A733" s="219"/>
    </row>
    <row r="734" spans="1:1" ht="15" x14ac:dyDescent="0.2">
      <c r="A734" s="219"/>
    </row>
    <row r="735" spans="1:1" ht="15" x14ac:dyDescent="0.2">
      <c r="A735" s="219"/>
    </row>
    <row r="736" spans="1:1" ht="15" x14ac:dyDescent="0.2">
      <c r="A736" s="219"/>
    </row>
    <row r="737" spans="1:1" ht="15" x14ac:dyDescent="0.2">
      <c r="A737" s="219"/>
    </row>
    <row r="738" spans="1:1" ht="15" x14ac:dyDescent="0.2">
      <c r="A738" s="219"/>
    </row>
    <row r="739" spans="1:1" ht="15" x14ac:dyDescent="0.2">
      <c r="A739" s="219"/>
    </row>
    <row r="740" spans="1:1" ht="15" x14ac:dyDescent="0.2">
      <c r="A740" s="219"/>
    </row>
    <row r="741" spans="1:1" ht="15" x14ac:dyDescent="0.2">
      <c r="A741" s="219"/>
    </row>
    <row r="742" spans="1:1" ht="15" x14ac:dyDescent="0.2">
      <c r="A742" s="219"/>
    </row>
    <row r="743" spans="1:1" ht="15" x14ac:dyDescent="0.2">
      <c r="A743" s="219"/>
    </row>
    <row r="744" spans="1:1" ht="15" x14ac:dyDescent="0.2">
      <c r="A744" s="219"/>
    </row>
    <row r="745" spans="1:1" ht="15" x14ac:dyDescent="0.2">
      <c r="A745" s="219"/>
    </row>
    <row r="746" spans="1:1" ht="15" x14ac:dyDescent="0.2">
      <c r="A746" s="219"/>
    </row>
    <row r="747" spans="1:1" ht="15" x14ac:dyDescent="0.2">
      <c r="A747" s="219"/>
    </row>
    <row r="748" spans="1:1" ht="15" x14ac:dyDescent="0.2">
      <c r="A748" s="219"/>
    </row>
    <row r="749" spans="1:1" ht="15" x14ac:dyDescent="0.2">
      <c r="A749" s="219"/>
    </row>
    <row r="750" spans="1:1" ht="15" x14ac:dyDescent="0.2">
      <c r="A750" s="219"/>
    </row>
    <row r="751" spans="1:1" ht="15" x14ac:dyDescent="0.2">
      <c r="A751" s="219"/>
    </row>
    <row r="752" spans="1:1" ht="15" x14ac:dyDescent="0.2">
      <c r="A752" s="219"/>
    </row>
    <row r="753" spans="1:1" ht="15" x14ac:dyDescent="0.2">
      <c r="A753" s="219"/>
    </row>
    <row r="754" spans="1:1" ht="15" x14ac:dyDescent="0.2">
      <c r="A754" s="219"/>
    </row>
    <row r="755" spans="1:1" ht="15" x14ac:dyDescent="0.2">
      <c r="A755" s="219"/>
    </row>
    <row r="756" spans="1:1" ht="15" x14ac:dyDescent="0.2">
      <c r="A756" s="219"/>
    </row>
    <row r="757" spans="1:1" ht="15" x14ac:dyDescent="0.2">
      <c r="A757" s="219"/>
    </row>
    <row r="758" spans="1:1" ht="15" x14ac:dyDescent="0.2">
      <c r="A758" s="219"/>
    </row>
    <row r="759" spans="1:1" ht="15" x14ac:dyDescent="0.2">
      <c r="A759" s="219"/>
    </row>
    <row r="760" spans="1:1" ht="15" x14ac:dyDescent="0.2">
      <c r="A760" s="219"/>
    </row>
    <row r="761" spans="1:1" ht="15" x14ac:dyDescent="0.2">
      <c r="A761" s="219"/>
    </row>
    <row r="762" spans="1:1" ht="15" x14ac:dyDescent="0.2">
      <c r="A762" s="219"/>
    </row>
    <row r="763" spans="1:1" ht="15" x14ac:dyDescent="0.2">
      <c r="A763" s="219"/>
    </row>
    <row r="764" spans="1:1" ht="15" x14ac:dyDescent="0.2">
      <c r="A764" s="219"/>
    </row>
    <row r="765" spans="1:1" ht="15" x14ac:dyDescent="0.2">
      <c r="A765" s="219"/>
    </row>
    <row r="766" spans="1:1" ht="15" x14ac:dyDescent="0.2">
      <c r="A766" s="219"/>
    </row>
    <row r="767" spans="1:1" ht="15" x14ac:dyDescent="0.2">
      <c r="A767" s="219"/>
    </row>
    <row r="768" spans="1:1" ht="15" x14ac:dyDescent="0.2">
      <c r="A768" s="219"/>
    </row>
    <row r="769" spans="1:1" ht="15" x14ac:dyDescent="0.2">
      <c r="A769" s="219"/>
    </row>
    <row r="770" spans="1:1" ht="15" x14ac:dyDescent="0.2">
      <c r="A770" s="219"/>
    </row>
    <row r="771" spans="1:1" ht="15" x14ac:dyDescent="0.2">
      <c r="A771" s="219"/>
    </row>
    <row r="772" spans="1:1" ht="15" x14ac:dyDescent="0.2">
      <c r="A772" s="219"/>
    </row>
    <row r="773" spans="1:1" ht="15" x14ac:dyDescent="0.2">
      <c r="A773" s="219"/>
    </row>
    <row r="774" spans="1:1" ht="15" x14ac:dyDescent="0.2">
      <c r="A774" s="219"/>
    </row>
    <row r="775" spans="1:1" ht="15" x14ac:dyDescent="0.2">
      <c r="A775" s="219"/>
    </row>
    <row r="776" spans="1:1" ht="15" x14ac:dyDescent="0.2">
      <c r="A776" s="219"/>
    </row>
    <row r="777" spans="1:1" ht="15" x14ac:dyDescent="0.2">
      <c r="A777" s="219"/>
    </row>
    <row r="778" spans="1:1" ht="15" x14ac:dyDescent="0.2">
      <c r="A778" s="219"/>
    </row>
    <row r="779" spans="1:1" ht="15" x14ac:dyDescent="0.2">
      <c r="A779" s="219"/>
    </row>
    <row r="780" spans="1:1" ht="15" x14ac:dyDescent="0.2">
      <c r="A780" s="219"/>
    </row>
    <row r="781" spans="1:1" ht="15" x14ac:dyDescent="0.2">
      <c r="A781" s="219"/>
    </row>
    <row r="782" spans="1:1" ht="15" x14ac:dyDescent="0.2">
      <c r="A782" s="219"/>
    </row>
    <row r="783" spans="1:1" ht="15" x14ac:dyDescent="0.2">
      <c r="A783" s="219"/>
    </row>
    <row r="784" spans="1:1" ht="15" x14ac:dyDescent="0.2">
      <c r="A784" s="219"/>
    </row>
    <row r="785" spans="1:1" ht="15" x14ac:dyDescent="0.2">
      <c r="A785" s="219"/>
    </row>
    <row r="786" spans="1:1" ht="15" x14ac:dyDescent="0.2">
      <c r="A786" s="219"/>
    </row>
    <row r="787" spans="1:1" ht="15" x14ac:dyDescent="0.2">
      <c r="A787" s="219"/>
    </row>
    <row r="788" spans="1:1" ht="15" x14ac:dyDescent="0.2">
      <c r="A788" s="219"/>
    </row>
    <row r="789" spans="1:1" ht="15" x14ac:dyDescent="0.2">
      <c r="A789" s="219"/>
    </row>
    <row r="790" spans="1:1" ht="15" x14ac:dyDescent="0.2">
      <c r="A790" s="219"/>
    </row>
    <row r="791" spans="1:1" ht="15" x14ac:dyDescent="0.2">
      <c r="A791" s="219"/>
    </row>
    <row r="792" spans="1:1" ht="15" x14ac:dyDescent="0.2">
      <c r="A792" s="219"/>
    </row>
    <row r="793" spans="1:1" ht="15" x14ac:dyDescent="0.2">
      <c r="A793" s="219"/>
    </row>
    <row r="794" spans="1:1" ht="15" x14ac:dyDescent="0.2">
      <c r="A794" s="219"/>
    </row>
    <row r="795" spans="1:1" ht="15" x14ac:dyDescent="0.2">
      <c r="A795" s="219"/>
    </row>
    <row r="796" spans="1:1" ht="15" x14ac:dyDescent="0.2">
      <c r="A796" s="219"/>
    </row>
    <row r="797" spans="1:1" ht="15" x14ac:dyDescent="0.2">
      <c r="A797" s="219"/>
    </row>
    <row r="798" spans="1:1" ht="15" x14ac:dyDescent="0.2">
      <c r="A798" s="219"/>
    </row>
    <row r="799" spans="1:1" ht="15" x14ac:dyDescent="0.2">
      <c r="A799" s="219"/>
    </row>
    <row r="800" spans="1:1" ht="15" x14ac:dyDescent="0.2">
      <c r="A800" s="219"/>
    </row>
    <row r="801" spans="1:1" ht="15" x14ac:dyDescent="0.2">
      <c r="A801" s="219"/>
    </row>
    <row r="802" spans="1:1" ht="15" x14ac:dyDescent="0.2">
      <c r="A802" s="219"/>
    </row>
    <row r="803" spans="1:1" ht="15" x14ac:dyDescent="0.2">
      <c r="A803" s="219"/>
    </row>
    <row r="804" spans="1:1" ht="15" x14ac:dyDescent="0.2">
      <c r="A804" s="219"/>
    </row>
    <row r="805" spans="1:1" ht="15" x14ac:dyDescent="0.2">
      <c r="A805" s="219"/>
    </row>
    <row r="806" spans="1:1" ht="15" x14ac:dyDescent="0.2">
      <c r="A806" s="219"/>
    </row>
    <row r="807" spans="1:1" ht="15" x14ac:dyDescent="0.2">
      <c r="A807" s="219"/>
    </row>
    <row r="808" spans="1:1" ht="15" x14ac:dyDescent="0.2">
      <c r="A808" s="219"/>
    </row>
    <row r="809" spans="1:1" ht="15" x14ac:dyDescent="0.2">
      <c r="A809" s="219"/>
    </row>
    <row r="810" spans="1:1" ht="15" x14ac:dyDescent="0.2">
      <c r="A810" s="219"/>
    </row>
    <row r="811" spans="1:1" ht="15" x14ac:dyDescent="0.2">
      <c r="A811" s="219"/>
    </row>
    <row r="812" spans="1:1" ht="15" x14ac:dyDescent="0.2">
      <c r="A812" s="219"/>
    </row>
    <row r="813" spans="1:1" ht="15" x14ac:dyDescent="0.2">
      <c r="A813" s="219"/>
    </row>
    <row r="814" spans="1:1" ht="15" x14ac:dyDescent="0.2">
      <c r="A814" s="219"/>
    </row>
    <row r="815" spans="1:1" ht="15" x14ac:dyDescent="0.2">
      <c r="A815" s="219"/>
    </row>
    <row r="816" spans="1:1" ht="15" x14ac:dyDescent="0.2">
      <c r="A816" s="219"/>
    </row>
    <row r="817" spans="1:1" ht="15" x14ac:dyDescent="0.2">
      <c r="A817" s="219"/>
    </row>
    <row r="818" spans="1:1" ht="15" x14ac:dyDescent="0.2">
      <c r="A818" s="219"/>
    </row>
    <row r="819" spans="1:1" ht="15" x14ac:dyDescent="0.2">
      <c r="A819" s="219"/>
    </row>
    <row r="820" spans="1:1" ht="15" x14ac:dyDescent="0.2">
      <c r="A820" s="219"/>
    </row>
    <row r="821" spans="1:1" ht="15" x14ac:dyDescent="0.2">
      <c r="A821" s="219"/>
    </row>
    <row r="822" spans="1:1" ht="15" x14ac:dyDescent="0.2">
      <c r="A822" s="219"/>
    </row>
    <row r="823" spans="1:1" ht="15" x14ac:dyDescent="0.2">
      <c r="A823" s="219"/>
    </row>
    <row r="824" spans="1:1" ht="15" x14ac:dyDescent="0.2">
      <c r="A824" s="219"/>
    </row>
    <row r="825" spans="1:1" ht="15" x14ac:dyDescent="0.2">
      <c r="A825" s="219"/>
    </row>
    <row r="826" spans="1:1" ht="15" x14ac:dyDescent="0.2">
      <c r="A826" s="219"/>
    </row>
    <row r="827" spans="1:1" ht="15" x14ac:dyDescent="0.2">
      <c r="A827" s="219"/>
    </row>
    <row r="828" spans="1:1" ht="15" x14ac:dyDescent="0.2">
      <c r="A828" s="219"/>
    </row>
    <row r="829" spans="1:1" ht="15" x14ac:dyDescent="0.2">
      <c r="A829" s="219"/>
    </row>
    <row r="830" spans="1:1" ht="15" x14ac:dyDescent="0.2">
      <c r="A830" s="219"/>
    </row>
    <row r="831" spans="1:1" ht="15" x14ac:dyDescent="0.2">
      <c r="A831" s="219"/>
    </row>
    <row r="832" spans="1:1" ht="15" x14ac:dyDescent="0.2">
      <c r="A832" s="219"/>
    </row>
    <row r="833" spans="1:1" ht="15" x14ac:dyDescent="0.2">
      <c r="A833" s="219"/>
    </row>
    <row r="834" spans="1:1" ht="15" x14ac:dyDescent="0.2">
      <c r="A834" s="219"/>
    </row>
    <row r="835" spans="1:1" ht="15" x14ac:dyDescent="0.2">
      <c r="A835" s="219"/>
    </row>
    <row r="836" spans="1:1" ht="15" x14ac:dyDescent="0.2">
      <c r="A836" s="219"/>
    </row>
    <row r="837" spans="1:1" ht="15" x14ac:dyDescent="0.2">
      <c r="A837" s="219"/>
    </row>
    <row r="838" spans="1:1" ht="15" x14ac:dyDescent="0.2">
      <c r="A838" s="219"/>
    </row>
    <row r="839" spans="1:1" ht="15" x14ac:dyDescent="0.2">
      <c r="A839" s="219"/>
    </row>
    <row r="840" spans="1:1" ht="15" x14ac:dyDescent="0.2">
      <c r="A840" s="219"/>
    </row>
    <row r="841" spans="1:1" ht="15" x14ac:dyDescent="0.2">
      <c r="A841" s="219"/>
    </row>
    <row r="842" spans="1:1" ht="15" x14ac:dyDescent="0.2">
      <c r="A842" s="219"/>
    </row>
    <row r="843" spans="1:1" ht="15" x14ac:dyDescent="0.2">
      <c r="A843" s="219"/>
    </row>
    <row r="844" spans="1:1" ht="15" x14ac:dyDescent="0.2">
      <c r="A844" s="219"/>
    </row>
    <row r="845" spans="1:1" ht="15" x14ac:dyDescent="0.2">
      <c r="A845" s="219"/>
    </row>
    <row r="846" spans="1:1" ht="15" x14ac:dyDescent="0.2">
      <c r="A846" s="219"/>
    </row>
    <row r="847" spans="1:1" ht="15" x14ac:dyDescent="0.2">
      <c r="A847" s="219"/>
    </row>
    <row r="848" spans="1:1" ht="15" x14ac:dyDescent="0.2">
      <c r="A848" s="219"/>
    </row>
    <row r="849" spans="1:1" ht="15" x14ac:dyDescent="0.2">
      <c r="A849" s="219"/>
    </row>
    <row r="850" spans="1:1" ht="15" x14ac:dyDescent="0.2">
      <c r="A850" s="219"/>
    </row>
    <row r="851" spans="1:1" ht="15" x14ac:dyDescent="0.2">
      <c r="A851" s="219"/>
    </row>
    <row r="852" spans="1:1" ht="15" x14ac:dyDescent="0.2">
      <c r="A852" s="219"/>
    </row>
    <row r="853" spans="1:1" ht="15" x14ac:dyDescent="0.2">
      <c r="A853" s="219"/>
    </row>
    <row r="854" spans="1:1" ht="15" x14ac:dyDescent="0.2">
      <c r="A854" s="219"/>
    </row>
    <row r="855" spans="1:1" ht="15" x14ac:dyDescent="0.2">
      <c r="A855" s="219"/>
    </row>
    <row r="856" spans="1:1" ht="15" x14ac:dyDescent="0.2">
      <c r="A856" s="219"/>
    </row>
    <row r="857" spans="1:1" ht="15" x14ac:dyDescent="0.2">
      <c r="A857" s="219"/>
    </row>
    <row r="858" spans="1:1" ht="15" x14ac:dyDescent="0.2">
      <c r="A858" s="219"/>
    </row>
    <row r="859" spans="1:1" ht="15" x14ac:dyDescent="0.2">
      <c r="A859" s="219"/>
    </row>
    <row r="860" spans="1:1" ht="15" x14ac:dyDescent="0.2">
      <c r="A860" s="219"/>
    </row>
    <row r="861" spans="1:1" ht="15" x14ac:dyDescent="0.2">
      <c r="A861" s="219"/>
    </row>
    <row r="862" spans="1:1" ht="15" x14ac:dyDescent="0.2">
      <c r="A862" s="219"/>
    </row>
    <row r="863" spans="1:1" ht="15" x14ac:dyDescent="0.2">
      <c r="A863" s="219"/>
    </row>
    <row r="864" spans="1:1" ht="15" x14ac:dyDescent="0.2">
      <c r="A864" s="219"/>
    </row>
    <row r="865" spans="1:1" ht="15" x14ac:dyDescent="0.2">
      <c r="A865" s="219"/>
    </row>
    <row r="866" spans="1:1" ht="15" x14ac:dyDescent="0.2">
      <c r="A866" s="219"/>
    </row>
    <row r="867" spans="1:1" ht="15" x14ac:dyDescent="0.2">
      <c r="A867" s="219"/>
    </row>
    <row r="868" spans="1:1" ht="15" x14ac:dyDescent="0.2">
      <c r="A868" s="219"/>
    </row>
    <row r="869" spans="1:1" ht="15" x14ac:dyDescent="0.2">
      <c r="A869" s="219"/>
    </row>
    <row r="870" spans="1:1" ht="15" x14ac:dyDescent="0.2">
      <c r="A870" s="219"/>
    </row>
    <row r="871" spans="1:1" ht="15" x14ac:dyDescent="0.2">
      <c r="A871" s="219"/>
    </row>
    <row r="872" spans="1:1" ht="15" x14ac:dyDescent="0.2">
      <c r="A872" s="219"/>
    </row>
    <row r="873" spans="1:1" ht="15" x14ac:dyDescent="0.2">
      <c r="A873" s="219"/>
    </row>
    <row r="874" spans="1:1" ht="15" x14ac:dyDescent="0.2">
      <c r="A874" s="219"/>
    </row>
    <row r="875" spans="1:1" ht="15" x14ac:dyDescent="0.2">
      <c r="A875" s="219"/>
    </row>
    <row r="876" spans="1:1" ht="15" x14ac:dyDescent="0.2">
      <c r="A876" s="219"/>
    </row>
    <row r="877" spans="1:1" ht="15" x14ac:dyDescent="0.2">
      <c r="A877" s="219"/>
    </row>
    <row r="878" spans="1:1" ht="15" x14ac:dyDescent="0.2">
      <c r="A878" s="219"/>
    </row>
    <row r="879" spans="1:1" ht="15" x14ac:dyDescent="0.2">
      <c r="A879" s="219"/>
    </row>
    <row r="880" spans="1:1" ht="15" x14ac:dyDescent="0.2">
      <c r="A880" s="219"/>
    </row>
    <row r="881" spans="1:1" ht="15" x14ac:dyDescent="0.2">
      <c r="A881" s="219"/>
    </row>
    <row r="882" spans="1:1" ht="15" x14ac:dyDescent="0.2">
      <c r="A882" s="219"/>
    </row>
    <row r="883" spans="1:1" ht="15" x14ac:dyDescent="0.2">
      <c r="A883" s="219"/>
    </row>
    <row r="884" spans="1:1" ht="15" x14ac:dyDescent="0.2">
      <c r="A884" s="219"/>
    </row>
    <row r="885" spans="1:1" ht="15" x14ac:dyDescent="0.2">
      <c r="A885" s="219"/>
    </row>
    <row r="886" spans="1:1" ht="15" x14ac:dyDescent="0.2">
      <c r="A886" s="219"/>
    </row>
    <row r="887" spans="1:1" ht="15" x14ac:dyDescent="0.2">
      <c r="A887" s="219"/>
    </row>
    <row r="888" spans="1:1" ht="15" x14ac:dyDescent="0.2">
      <c r="A888" s="219"/>
    </row>
    <row r="889" spans="1:1" ht="15" x14ac:dyDescent="0.2">
      <c r="A889" s="219"/>
    </row>
    <row r="890" spans="1:1" ht="15" x14ac:dyDescent="0.2">
      <c r="A890" s="219"/>
    </row>
    <row r="891" spans="1:1" ht="15" x14ac:dyDescent="0.2">
      <c r="A891" s="219"/>
    </row>
    <row r="892" spans="1:1" ht="15" x14ac:dyDescent="0.2">
      <c r="A892" s="219"/>
    </row>
    <row r="893" spans="1:1" ht="15" x14ac:dyDescent="0.2">
      <c r="A893" s="219"/>
    </row>
    <row r="894" spans="1:1" ht="15" x14ac:dyDescent="0.2">
      <c r="A894" s="219"/>
    </row>
    <row r="895" spans="1:1" ht="15" x14ac:dyDescent="0.2">
      <c r="A895" s="219"/>
    </row>
    <row r="896" spans="1:1" ht="15" x14ac:dyDescent="0.2">
      <c r="A896" s="219"/>
    </row>
    <row r="897" spans="1:1" ht="15" x14ac:dyDescent="0.2">
      <c r="A897" s="219"/>
    </row>
    <row r="898" spans="1:1" ht="15" x14ac:dyDescent="0.2">
      <c r="A898" s="219"/>
    </row>
    <row r="899" spans="1:1" ht="15" x14ac:dyDescent="0.2">
      <c r="A899" s="219"/>
    </row>
    <row r="900" spans="1:1" ht="15" x14ac:dyDescent="0.2">
      <c r="A900" s="219"/>
    </row>
    <row r="901" spans="1:1" ht="15" x14ac:dyDescent="0.2">
      <c r="A901" s="219"/>
    </row>
    <row r="902" spans="1:1" ht="15" x14ac:dyDescent="0.2">
      <c r="A902" s="219"/>
    </row>
    <row r="903" spans="1:1" ht="15" x14ac:dyDescent="0.2">
      <c r="A903" s="219"/>
    </row>
    <row r="904" spans="1:1" ht="15" x14ac:dyDescent="0.2">
      <c r="A904" s="219"/>
    </row>
    <row r="905" spans="1:1" ht="15" x14ac:dyDescent="0.2">
      <c r="A905" s="219"/>
    </row>
    <row r="906" spans="1:1" ht="15" x14ac:dyDescent="0.2">
      <c r="A906" s="219"/>
    </row>
    <row r="907" spans="1:1" ht="15" x14ac:dyDescent="0.2">
      <c r="A907" s="219"/>
    </row>
    <row r="908" spans="1:1" ht="15" x14ac:dyDescent="0.2">
      <c r="A908" s="219"/>
    </row>
    <row r="909" spans="1:1" ht="15" x14ac:dyDescent="0.2">
      <c r="A909" s="219"/>
    </row>
    <row r="910" spans="1:1" ht="15" x14ac:dyDescent="0.2">
      <c r="A910" s="219"/>
    </row>
    <row r="911" spans="1:1" ht="15" x14ac:dyDescent="0.2">
      <c r="A911" s="219"/>
    </row>
    <row r="912" spans="1:1" ht="15" x14ac:dyDescent="0.2">
      <c r="A912" s="219"/>
    </row>
    <row r="913" spans="1:1" ht="15" x14ac:dyDescent="0.2">
      <c r="A913" s="219"/>
    </row>
    <row r="914" spans="1:1" ht="15" x14ac:dyDescent="0.2">
      <c r="A914" s="219"/>
    </row>
    <row r="915" spans="1:1" ht="15" x14ac:dyDescent="0.2">
      <c r="A915" s="219"/>
    </row>
    <row r="916" spans="1:1" ht="15" x14ac:dyDescent="0.2">
      <c r="A916" s="219"/>
    </row>
    <row r="917" spans="1:1" ht="15" x14ac:dyDescent="0.2">
      <c r="A917" s="219"/>
    </row>
    <row r="918" spans="1:1" ht="15" x14ac:dyDescent="0.2">
      <c r="A918" s="219"/>
    </row>
    <row r="919" spans="1:1" ht="15" x14ac:dyDescent="0.2">
      <c r="A919" s="219"/>
    </row>
    <row r="920" spans="1:1" ht="15" x14ac:dyDescent="0.2">
      <c r="A920" s="219"/>
    </row>
    <row r="921" spans="1:1" ht="15" x14ac:dyDescent="0.2">
      <c r="A921" s="219"/>
    </row>
    <row r="922" spans="1:1" ht="15" x14ac:dyDescent="0.2">
      <c r="A922" s="219"/>
    </row>
    <row r="923" spans="1:1" ht="15" x14ac:dyDescent="0.2">
      <c r="A923" s="219"/>
    </row>
    <row r="924" spans="1:1" ht="15" x14ac:dyDescent="0.2">
      <c r="A924" s="219"/>
    </row>
    <row r="925" spans="1:1" ht="15" x14ac:dyDescent="0.2">
      <c r="A925" s="219"/>
    </row>
    <row r="926" spans="1:1" ht="15" x14ac:dyDescent="0.2">
      <c r="A926" s="219"/>
    </row>
    <row r="927" spans="1:1" ht="15" x14ac:dyDescent="0.2">
      <c r="A927" s="219"/>
    </row>
    <row r="928" spans="1:1" ht="15" x14ac:dyDescent="0.2">
      <c r="A928" s="219"/>
    </row>
    <row r="929" spans="1:1" ht="15" x14ac:dyDescent="0.2">
      <c r="A929" s="219"/>
    </row>
    <row r="930" spans="1:1" ht="15" x14ac:dyDescent="0.2">
      <c r="A930" s="219"/>
    </row>
    <row r="931" spans="1:1" ht="15" x14ac:dyDescent="0.2">
      <c r="A931" s="219"/>
    </row>
    <row r="932" spans="1:1" ht="15" x14ac:dyDescent="0.2">
      <c r="A932" s="219"/>
    </row>
    <row r="933" spans="1:1" ht="15" x14ac:dyDescent="0.2">
      <c r="A933" s="219"/>
    </row>
    <row r="934" spans="1:1" ht="15" x14ac:dyDescent="0.2">
      <c r="A934" s="219"/>
    </row>
    <row r="935" spans="1:1" ht="15" x14ac:dyDescent="0.2">
      <c r="A935" s="219"/>
    </row>
    <row r="936" spans="1:1" ht="15" x14ac:dyDescent="0.2">
      <c r="A936" s="219"/>
    </row>
    <row r="937" spans="1:1" ht="15" x14ac:dyDescent="0.2">
      <c r="A937" s="219"/>
    </row>
    <row r="938" spans="1:1" ht="15" x14ac:dyDescent="0.2">
      <c r="A938" s="219"/>
    </row>
    <row r="939" spans="1:1" ht="15" x14ac:dyDescent="0.2">
      <c r="A939" s="219"/>
    </row>
    <row r="940" spans="1:1" ht="15" x14ac:dyDescent="0.2">
      <c r="A940" s="219"/>
    </row>
    <row r="941" spans="1:1" ht="15" x14ac:dyDescent="0.2">
      <c r="A941" s="219"/>
    </row>
    <row r="942" spans="1:1" ht="15" x14ac:dyDescent="0.2">
      <c r="A942" s="219"/>
    </row>
  </sheetData>
  <mergeCells count="11">
    <mergeCell ref="E22:G22"/>
    <mergeCell ref="C19:C20"/>
    <mergeCell ref="G7:G10"/>
    <mergeCell ref="C17:C18"/>
    <mergeCell ref="C7:C11"/>
    <mergeCell ref="F7:F10"/>
    <mergeCell ref="E7:E10"/>
    <mergeCell ref="C12:C16"/>
    <mergeCell ref="E12:E15"/>
    <mergeCell ref="F12:F15"/>
    <mergeCell ref="G12:G15"/>
  </mergeCells>
  <conditionalFormatting sqref="G7:G11 G17:G21">
    <cfRule type="expression" dxfId="85" priority="10">
      <formula>IF(G7="Yes",TRUE,FALSE)</formula>
    </cfRule>
    <cfRule type="expression" dxfId="84" priority="11">
      <formula>IF(G7="No",TRUE,FALSE)</formula>
    </cfRule>
  </conditionalFormatting>
  <conditionalFormatting sqref="G12:G16">
    <cfRule type="expression" dxfId="83" priority="1">
      <formula>IF(G12="Yes",TRUE,FALSE)</formula>
    </cfRule>
    <cfRule type="expression" dxfId="82" priority="2">
      <formula>IF(G12="No",TRUE,FALSE)</formula>
    </cfRule>
  </conditionalFormatting>
  <printOptions horizontalCentered="1"/>
  <pageMargins left="0.7" right="0.7" top="0.75" bottom="0.75" header="0.3" footer="0.3"/>
  <pageSetup orientation="landscape" r:id="rId1"/>
  <headerFooter>
    <oddFooter>&amp;C&amp;P of &amp;N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8558-43E0-4DD8-992C-716199792854}">
  <sheetPr codeName="Sheet6">
    <tabColor rgb="FF920000"/>
    <pageSetUpPr fitToPage="1"/>
  </sheetPr>
  <dimension ref="A1:R35"/>
  <sheetViews>
    <sheetView workbookViewId="0">
      <selection activeCell="AB17" sqref="AB17"/>
    </sheetView>
  </sheetViews>
  <sheetFormatPr defaultColWidth="9.28515625" defaultRowHeight="15" x14ac:dyDescent="0.25"/>
  <cols>
    <col min="1" max="1" width="7.7109375" style="102" customWidth="1"/>
    <col min="2" max="2" width="6.42578125" style="102" customWidth="1"/>
    <col min="3" max="3" width="38.7109375" style="102" customWidth="1"/>
    <col min="4" max="4" width="20.7109375" style="103" customWidth="1"/>
    <col min="5" max="5" width="22.140625" style="103" bestFit="1" customWidth="1"/>
    <col min="6" max="6" width="22.140625" style="102" bestFit="1" customWidth="1"/>
    <col min="7" max="7" width="20.7109375" style="102" customWidth="1"/>
    <col min="8" max="8" width="9.28515625" style="102"/>
    <col min="9" max="12" width="11.42578125" customWidth="1"/>
    <col min="14" max="14" width="21.42578125" customWidth="1"/>
    <col min="18" max="18" width="9.28515625" customWidth="1"/>
    <col min="19" max="24" width="9.28515625" style="102" customWidth="1"/>
    <col min="25" max="16384" width="9.28515625" style="102"/>
  </cols>
  <sheetData>
    <row r="1" spans="1:18" s="24" customFormat="1" x14ac:dyDescent="0.25">
      <c r="A1" s="302" t="s">
        <v>250</v>
      </c>
      <c r="B1" s="302"/>
      <c r="C1" s="302"/>
      <c r="D1" s="302"/>
      <c r="E1" s="302"/>
      <c r="F1" s="302"/>
      <c r="G1" s="302"/>
      <c r="H1" s="16"/>
      <c r="I1" s="16"/>
      <c r="J1" s="16"/>
      <c r="K1" s="16"/>
      <c r="L1" s="16"/>
    </row>
    <row r="2" spans="1:18" s="24" customFormat="1" x14ac:dyDescent="0.25">
      <c r="A2" s="302"/>
      <c r="B2"/>
      <c r="C2" s="137"/>
      <c r="D2" s="20"/>
      <c r="E2" s="20"/>
      <c r="F2" s="16"/>
      <c r="G2" s="16"/>
      <c r="H2" s="16"/>
      <c r="I2" s="16"/>
      <c r="J2" s="16"/>
      <c r="K2" s="16"/>
      <c r="L2" s="16"/>
    </row>
    <row r="3" spans="1:18" ht="20.25" x14ac:dyDescent="0.3">
      <c r="A3" s="302"/>
      <c r="B3"/>
      <c r="C3" s="4" t="s">
        <v>100</v>
      </c>
      <c r="D3" s="27"/>
      <c r="E3" s="30"/>
      <c r="F3" s="31"/>
      <c r="G3" s="31"/>
      <c r="H3" s="31"/>
    </row>
    <row r="4" spans="1:18" x14ac:dyDescent="0.25">
      <c r="A4" s="302"/>
      <c r="B4"/>
      <c r="C4" s="33" t="str">
        <f>tod&amp;" Peak Hour "&amp;pkhr</f>
        <v>PM Peak Hour 4:30PM - 5:30PM</v>
      </c>
      <c r="D4" s="27"/>
      <c r="E4" s="30"/>
      <c r="F4" s="32"/>
      <c r="G4" s="32"/>
      <c r="H4" s="32"/>
    </row>
    <row r="5" spans="1:18" ht="13.5" customHeight="1" thickBot="1" x14ac:dyDescent="0.3">
      <c r="A5" s="302"/>
      <c r="B5"/>
      <c r="C5" s="33"/>
      <c r="D5" s="27"/>
      <c r="E5" s="30"/>
      <c r="F5" s="32"/>
      <c r="G5" s="32"/>
      <c r="H5" s="32"/>
    </row>
    <row r="6" spans="1:18" ht="33.75" customHeight="1" x14ac:dyDescent="0.25">
      <c r="A6" s="302"/>
      <c r="B6"/>
      <c r="C6" s="206" t="s">
        <v>99</v>
      </c>
      <c r="D6" s="542" t="s">
        <v>110</v>
      </c>
      <c r="E6" s="207" t="s">
        <v>2</v>
      </c>
      <c r="F6" s="207" t="s">
        <v>3</v>
      </c>
      <c r="G6" s="208" t="s">
        <v>4</v>
      </c>
    </row>
    <row r="7" spans="1:18" ht="25.5" customHeight="1" x14ac:dyDescent="0.25">
      <c r="A7" s="302"/>
      <c r="B7"/>
      <c r="C7" s="231" t="str">
        <f>"Total Network Volume with GEH &lt; "&amp;'Calibration Criteria'!B8</f>
        <v>Total Network Volume with GEH &lt; 4</v>
      </c>
      <c r="D7" s="225" t="str">
        <f ca="1">"GEH: "&amp;TEXT(G15,"0.0")</f>
        <v>GEH: 177.4</v>
      </c>
      <c r="E7" s="226" t="s">
        <v>101</v>
      </c>
      <c r="F7" s="227">
        <f>'Calibration Criteria'!B8</f>
        <v>4</v>
      </c>
      <c r="G7" s="541" t="str">
        <f ca="1">IF(G13&lt;=F7,"Yes","No")</f>
        <v>No</v>
      </c>
    </row>
    <row r="8" spans="1:18" ht="35.25" customHeight="1" x14ac:dyDescent="0.25">
      <c r="A8" s="302"/>
      <c r="B8"/>
      <c r="C8" s="231" t="s">
        <v>178</v>
      </c>
      <c r="D8" s="228" t="s">
        <v>177</v>
      </c>
      <c r="E8" s="229">
        <f ca="1">F15</f>
        <v>-1</v>
      </c>
      <c r="F8" s="230">
        <f>'Calibration Criteria'!E9</f>
        <v>0.05</v>
      </c>
      <c r="G8" s="541" t="str">
        <f ca="1">IF(ABS(E8)&lt;=F8,"Yes","No")</f>
        <v>No</v>
      </c>
    </row>
    <row r="9" spans="1:18" ht="25.5" customHeight="1" x14ac:dyDescent="0.25">
      <c r="A9" s="302"/>
      <c r="B9"/>
      <c r="C9" s="231" t="str">
        <f>TEXT('Calibration Criteria'!E7,"0%")&amp;" of intersection links below GEH &lt; "&amp;'Calibration Criteria'!B7</f>
        <v>85% of intersection links below GEH &lt; 5</v>
      </c>
      <c r="D9" s="228" t="str">
        <f ca="1">E18&amp;" of "&amp;D18</f>
        <v>0 of 12</v>
      </c>
      <c r="E9" s="229">
        <f ca="1">G18</f>
        <v>0</v>
      </c>
      <c r="F9" s="230">
        <f>'Calibration Criteria'!E7</f>
        <v>0.85</v>
      </c>
      <c r="G9" s="541" t="str">
        <f ca="1">IF(E9&gt;=F9,"Yes","No")</f>
        <v>No</v>
      </c>
    </row>
    <row r="10" spans="1:18" ht="25.5" customHeight="1" thickBot="1" x14ac:dyDescent="0.3">
      <c r="A10" s="302" t="s">
        <v>176</v>
      </c>
      <c r="B10" s="352"/>
      <c r="C10" s="561" t="str">
        <f>TEXT('Calibration Criteria'!E7,"0%")&amp;" of freeway links below GEH &lt; "&amp;'Calibration Criteria'!B7</f>
        <v>85% of freeway links below GEH &lt; 5</v>
      </c>
      <c r="D10" s="558" t="str">
        <f>E21&amp;" of "&amp;D21</f>
        <v>0 of 0</v>
      </c>
      <c r="E10" s="559" t="e">
        <f>G21</f>
        <v>#DIV/0!</v>
      </c>
      <c r="F10" s="560">
        <f>'Calibration Criteria'!E7</f>
        <v>0.85</v>
      </c>
      <c r="G10" s="112" t="e">
        <f>IF(E10&gt;=F10,"Yes","No")</f>
        <v>#DIV/0!</v>
      </c>
      <c r="I10" s="352"/>
      <c r="J10" s="352"/>
      <c r="K10" s="352"/>
      <c r="L10" s="352"/>
      <c r="M10" s="352"/>
      <c r="N10" s="352"/>
      <c r="O10" s="352"/>
      <c r="P10" s="352"/>
      <c r="Q10" s="352"/>
      <c r="R10" s="352"/>
    </row>
    <row r="11" spans="1:18" customFormat="1" ht="15.75" thickBot="1" x14ac:dyDescent="0.3">
      <c r="A11" s="302"/>
      <c r="C11" s="654"/>
      <c r="D11" s="654"/>
      <c r="E11" s="654"/>
      <c r="F11" s="654"/>
      <c r="G11" s="654"/>
    </row>
    <row r="12" spans="1:18" ht="33.75" customHeight="1" x14ac:dyDescent="0.25">
      <c r="A12" s="302"/>
      <c r="B12"/>
      <c r="C12" s="652" t="s">
        <v>370</v>
      </c>
      <c r="D12" s="645" t="s">
        <v>180</v>
      </c>
      <c r="E12" s="645" t="s">
        <v>181</v>
      </c>
      <c r="F12" s="645" t="s">
        <v>182</v>
      </c>
      <c r="G12" s="646" t="s">
        <v>78</v>
      </c>
      <c r="H12" s="104"/>
    </row>
    <row r="13" spans="1:18" ht="28.5" customHeight="1" x14ac:dyDescent="0.25">
      <c r="A13" s="302"/>
      <c r="B13"/>
      <c r="C13" s="656" t="s">
        <v>371</v>
      </c>
      <c r="D13" s="655">
        <f ca="1">SUMIFS('Intersection Calcs'!$Q:$Q,'Intersection Calcs'!$O:$O,"=Intersection")</f>
        <v>9730.458098037303</v>
      </c>
      <c r="E13" s="655">
        <f ca="1">SUMIFS('Intersection Calcs'!$S:$S,'Intersection Calcs'!$O:$O,"=Intersection")</f>
        <v>0</v>
      </c>
      <c r="F13" s="644">
        <f ca="1">(E13-D13)/D13</f>
        <v>-1</v>
      </c>
      <c r="G13" s="647">
        <f ca="1">SQRT((E13-D13)^2/((D13+E13)/2))</f>
        <v>139.50238777911511</v>
      </c>
      <c r="H13" s="608"/>
    </row>
    <row r="14" spans="1:18" ht="28.5" customHeight="1" x14ac:dyDescent="0.25">
      <c r="A14" s="615" t="s">
        <v>176</v>
      </c>
      <c r="B14" s="611"/>
      <c r="C14" s="656" t="s">
        <v>372</v>
      </c>
      <c r="D14" s="655">
        <f>SUMIFS('Freeway Calcs'!$M$7:$M$56,'Freeway Calcs'!$J$7:$J$56,"&lt;&gt;0")</f>
        <v>6010</v>
      </c>
      <c r="E14" s="655">
        <f>SUMIFS('Freeway Calcs'!$N$7:$N$56,'Freeway Calcs'!$J$7:$J$56,"&lt;&gt;0")</f>
        <v>0</v>
      </c>
      <c r="F14" s="644">
        <f>(E14-D14)/D14</f>
        <v>-1</v>
      </c>
      <c r="G14" s="647">
        <f>SQRT((E14-D14)^2/((D14+E14)/2))</f>
        <v>109.63576058932597</v>
      </c>
      <c r="H14" s="608"/>
      <c r="I14" s="611"/>
      <c r="J14" s="611"/>
      <c r="K14" s="611"/>
      <c r="L14" s="611"/>
      <c r="M14" s="611"/>
      <c r="N14" s="611"/>
      <c r="O14" s="611"/>
      <c r="P14" s="611"/>
      <c r="Q14" s="611"/>
      <c r="R14" s="611"/>
    </row>
    <row r="15" spans="1:18" ht="28.5" customHeight="1" thickBot="1" x14ac:dyDescent="0.3">
      <c r="A15" s="615"/>
      <c r="B15" s="611"/>
      <c r="C15" s="653" t="s">
        <v>369</v>
      </c>
      <c r="D15" s="113">
        <f ca="1">SUM(D13:D14)</f>
        <v>15740.458098037303</v>
      </c>
      <c r="E15" s="113">
        <f ca="1">SUM(E13:E14)</f>
        <v>0</v>
      </c>
      <c r="F15" s="224">
        <f ca="1">(E15-D15)/D15</f>
        <v>-1</v>
      </c>
      <c r="G15" s="648">
        <f ca="1">SQRT((E15-D15)^2/((D15+E15)/2))</f>
        <v>177.42862282076871</v>
      </c>
      <c r="H15" s="608"/>
      <c r="I15" s="611"/>
      <c r="J15" s="611"/>
      <c r="K15" s="611"/>
      <c r="L15" s="611"/>
      <c r="M15" s="611"/>
      <c r="N15" s="611"/>
      <c r="O15" s="611"/>
      <c r="P15" s="611"/>
      <c r="Q15" s="611"/>
      <c r="R15" s="611"/>
    </row>
    <row r="16" spans="1:18" ht="15.75" thickBot="1" x14ac:dyDescent="0.3">
      <c r="A16" s="302"/>
      <c r="B16"/>
      <c r="C16" s="104"/>
      <c r="D16" s="105"/>
      <c r="E16" s="107"/>
      <c r="F16" s="106"/>
      <c r="G16" s="106"/>
      <c r="H16" s="106"/>
    </row>
    <row r="17" spans="1:18" ht="33.75" customHeight="1" x14ac:dyDescent="0.25">
      <c r="A17" s="302"/>
      <c r="B17"/>
      <c r="C17" s="855" t="s">
        <v>179</v>
      </c>
      <c r="D17" s="197" t="s">
        <v>109</v>
      </c>
      <c r="E17" s="197" t="s">
        <v>347</v>
      </c>
      <c r="F17" s="197" t="s">
        <v>348</v>
      </c>
      <c r="G17" s="223" t="s">
        <v>183</v>
      </c>
      <c r="H17" s="106"/>
    </row>
    <row r="18" spans="1:18" ht="28.5" customHeight="1" thickBot="1" x14ac:dyDescent="0.3">
      <c r="A18" s="302"/>
      <c r="B18"/>
      <c r="C18" s="893"/>
      <c r="D18" s="114">
        <f ca="1">COUNT('Intersection Calcs'!$AN:$AN)</f>
        <v>12</v>
      </c>
      <c r="E18" s="114">
        <f ca="1">COUNTIFS('Intersection Calcs'!$AN:$AN,"&lt;5")</f>
        <v>0</v>
      </c>
      <c r="F18" s="114">
        <f ca="1">COUNTIFS('Intersection Calcs'!$AN:$AN,"&gt;5")</f>
        <v>12</v>
      </c>
      <c r="G18" s="91">
        <f ca="1">E18/D18</f>
        <v>0</v>
      </c>
      <c r="H18" s="106"/>
      <c r="I18" s="290"/>
    </row>
    <row r="19" spans="1:18" ht="15.75" thickBot="1" x14ac:dyDescent="0.3">
      <c r="A19" s="302" t="s">
        <v>176</v>
      </c>
      <c r="B19"/>
      <c r="C19" s="894"/>
      <c r="D19" s="894"/>
      <c r="E19" s="894"/>
      <c r="F19" s="894"/>
      <c r="G19" s="894"/>
      <c r="H19" s="104"/>
    </row>
    <row r="20" spans="1:18" ht="33.75" customHeight="1" x14ac:dyDescent="0.25">
      <c r="A20" s="302" t="s">
        <v>176</v>
      </c>
      <c r="B20" s="352"/>
      <c r="C20" s="855" t="s">
        <v>345</v>
      </c>
      <c r="D20" s="496" t="s">
        <v>346</v>
      </c>
      <c r="E20" s="496" t="s">
        <v>79</v>
      </c>
      <c r="F20" s="496" t="s">
        <v>214</v>
      </c>
      <c r="G20" s="497" t="s">
        <v>183</v>
      </c>
      <c r="H20" s="106"/>
      <c r="I20" s="352"/>
      <c r="J20" s="352"/>
      <c r="K20" s="352"/>
      <c r="L20" s="352"/>
      <c r="M20" s="352"/>
      <c r="N20" s="352"/>
      <c r="O20" s="352"/>
      <c r="P20" s="352"/>
      <c r="Q20" s="352"/>
      <c r="R20" s="352"/>
    </row>
    <row r="21" spans="1:18" ht="28.5" customHeight="1" thickBot="1" x14ac:dyDescent="0.3">
      <c r="A21" s="302" t="s">
        <v>176</v>
      </c>
      <c r="B21" s="352"/>
      <c r="C21" s="893"/>
      <c r="D21" s="114">
        <f>COUNT('Freeway Calibration'!$AF:$AF)</f>
        <v>0</v>
      </c>
      <c r="E21" s="114">
        <f>COUNTIFS('Freeway Calibration'!$AF:$AF,"&lt;5")</f>
        <v>0</v>
      </c>
      <c r="F21" s="114">
        <f>COUNTIFS('Freeway Calibration'!$AF:$AF,"&gt;5")</f>
        <v>0</v>
      </c>
      <c r="G21" s="91" t="e">
        <f>E21/D21</f>
        <v>#DIV/0!</v>
      </c>
      <c r="H21" s="106"/>
      <c r="I21" s="290"/>
      <c r="J21" s="352"/>
      <c r="K21" s="352"/>
      <c r="L21" s="352"/>
      <c r="M21" s="352"/>
      <c r="N21" s="352"/>
      <c r="O21" s="352"/>
      <c r="P21" s="352"/>
      <c r="Q21" s="352"/>
      <c r="R21" s="352"/>
    </row>
    <row r="22" spans="1:18" ht="15.75" thickBot="1" x14ac:dyDescent="0.3">
      <c r="A22" s="302"/>
      <c r="B22" s="352"/>
      <c r="C22" s="894"/>
      <c r="D22" s="894"/>
      <c r="E22" s="894"/>
      <c r="F22" s="894"/>
      <c r="G22" s="894"/>
      <c r="H22" s="104"/>
      <c r="I22" s="352"/>
      <c r="J22" s="352"/>
      <c r="K22" s="352"/>
      <c r="L22" s="352"/>
      <c r="M22" s="352"/>
      <c r="N22" s="352"/>
      <c r="O22" s="352"/>
      <c r="P22" s="352"/>
      <c r="Q22" s="352"/>
      <c r="R22" s="352"/>
    </row>
    <row r="23" spans="1:18" ht="66.75" customHeight="1" thickBot="1" x14ac:dyDescent="0.3">
      <c r="A23" s="302"/>
      <c r="B23"/>
      <c r="C23" s="232"/>
      <c r="D23" s="233"/>
      <c r="E23" s="233"/>
      <c r="F23" s="234"/>
      <c r="G23" s="235"/>
      <c r="H23" s="104"/>
    </row>
    <row r="24" spans="1:18" x14ac:dyDescent="0.25">
      <c r="A24" s="104"/>
      <c r="B24" s="104"/>
      <c r="C24" s="28"/>
      <c r="D24" s="28"/>
      <c r="E24" s="28"/>
      <c r="F24" s="28"/>
      <c r="G24" s="28"/>
      <c r="H24" s="104"/>
    </row>
    <row r="25" spans="1:18" x14ac:dyDescent="0.25">
      <c r="A25" s="104"/>
      <c r="B25" s="104"/>
      <c r="C25" s="28"/>
      <c r="D25" s="28"/>
      <c r="E25" s="28"/>
      <c r="F25" s="28"/>
      <c r="G25" s="28"/>
      <c r="H25" s="104"/>
    </row>
    <row r="26" spans="1:18" x14ac:dyDescent="0.25">
      <c r="A26" s="104"/>
      <c r="B26" s="104"/>
      <c r="C26" s="108"/>
      <c r="D26" s="108"/>
      <c r="E26" s="108"/>
      <c r="F26" s="108"/>
      <c r="G26" s="108"/>
      <c r="H26" s="104"/>
    </row>
    <row r="27" spans="1:18" x14ac:dyDescent="0.25">
      <c r="A27" s="104"/>
      <c r="B27" s="104"/>
      <c r="C27" s="104"/>
      <c r="D27" s="105"/>
      <c r="E27" s="105"/>
      <c r="F27" s="104"/>
      <c r="G27" s="104"/>
      <c r="H27" s="104"/>
    </row>
    <row r="28" spans="1:18" x14ac:dyDescent="0.25">
      <c r="A28" s="104"/>
      <c r="B28" s="104"/>
      <c r="C28" s="104"/>
      <c r="D28" s="105"/>
      <c r="E28" s="105"/>
      <c r="F28" s="104"/>
      <c r="G28" s="104"/>
      <c r="H28" s="104"/>
    </row>
    <row r="29" spans="1:18" x14ac:dyDescent="0.25">
      <c r="A29" s="104"/>
      <c r="B29" s="104"/>
      <c r="C29" s="104"/>
      <c r="D29" s="105"/>
      <c r="E29" s="105"/>
      <c r="F29" s="104"/>
      <c r="G29" s="104"/>
      <c r="H29" s="104"/>
    </row>
    <row r="30" spans="1:18" x14ac:dyDescent="0.25">
      <c r="A30" s="104"/>
      <c r="B30" s="104"/>
      <c r="C30" s="104"/>
      <c r="D30" s="105"/>
      <c r="E30" s="105"/>
      <c r="F30" s="104"/>
      <c r="G30" s="104"/>
      <c r="H30" s="104"/>
    </row>
    <row r="31" spans="1:18" x14ac:dyDescent="0.25">
      <c r="A31" s="104"/>
      <c r="B31" s="104"/>
      <c r="C31" s="104"/>
      <c r="D31" s="105"/>
      <c r="E31" s="105"/>
      <c r="F31" s="104"/>
      <c r="G31" s="104"/>
      <c r="H31" s="104"/>
    </row>
    <row r="32" spans="1:18" x14ac:dyDescent="0.25">
      <c r="A32" s="104"/>
      <c r="B32" s="104"/>
      <c r="C32" s="104"/>
      <c r="D32" s="105"/>
      <c r="E32" s="105"/>
      <c r="F32" s="104"/>
      <c r="G32" s="104"/>
      <c r="H32" s="104"/>
    </row>
    <row r="33" spans="1:8" x14ac:dyDescent="0.25">
      <c r="A33" s="104"/>
      <c r="B33" s="104"/>
      <c r="C33" s="104"/>
      <c r="D33" s="105"/>
      <c r="E33" s="105"/>
      <c r="F33" s="104"/>
      <c r="G33" s="104"/>
      <c r="H33" s="104"/>
    </row>
    <row r="34" spans="1:8" x14ac:dyDescent="0.25">
      <c r="A34" s="104"/>
      <c r="B34" s="104"/>
      <c r="C34" s="104"/>
      <c r="D34" s="105"/>
      <c r="E34" s="105"/>
      <c r="F34" s="104"/>
      <c r="G34" s="104"/>
      <c r="H34" s="104"/>
    </row>
    <row r="35" spans="1:8" x14ac:dyDescent="0.25">
      <c r="A35" s="104"/>
      <c r="B35" s="104"/>
      <c r="C35" s="104"/>
      <c r="D35" s="105"/>
      <c r="E35" s="105"/>
      <c r="F35" s="104"/>
      <c r="G35" s="104"/>
      <c r="H35" s="104"/>
    </row>
  </sheetData>
  <mergeCells count="4">
    <mergeCell ref="C17:C18"/>
    <mergeCell ref="C19:G19"/>
    <mergeCell ref="C20:C21"/>
    <mergeCell ref="C22:G22"/>
  </mergeCells>
  <conditionalFormatting sqref="G7:G8">
    <cfRule type="expression" dxfId="81" priority="5">
      <formula>IF(G7="Yes",TRUE,FALSE)</formula>
    </cfRule>
    <cfRule type="expression" dxfId="80" priority="6">
      <formula>IF(G7="No",TRUE,FALSE)</formula>
    </cfRule>
  </conditionalFormatting>
  <conditionalFormatting sqref="G9:G10">
    <cfRule type="expression" dxfId="79" priority="1">
      <formula>IF(G9="Yes",TRUE,FALSE)</formula>
    </cfRule>
    <cfRule type="expression" dxfId="78" priority="2">
      <formula>IF(G9="No",TRUE,FALSE)</formula>
    </cfRule>
  </conditionalFormatting>
  <pageMargins left="0.7" right="0.7" top="0.75" bottom="0.75" header="0.3" footer="0.3"/>
  <pageSetup scale="91" orientation="landscape" r:id="rId1"/>
  <headerFooter>
    <oddFooter>&amp;C&amp;P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173C-480A-4A1F-BC6C-B892DCEBAFAD}">
  <sheetPr codeName="Sheet41">
    <tabColor rgb="FF920000"/>
  </sheetPr>
  <dimension ref="A1:BB161"/>
  <sheetViews>
    <sheetView topLeftCell="A55" workbookViewId="0">
      <selection activeCell="AB17" sqref="AB17"/>
    </sheetView>
  </sheetViews>
  <sheetFormatPr defaultColWidth="9.140625" defaultRowHeight="12.75" x14ac:dyDescent="0.2"/>
  <cols>
    <col min="1" max="1" width="9.7109375" style="16" customWidth="1"/>
    <col min="2" max="2" width="20.140625" style="354" customWidth="1"/>
    <col min="3" max="3" width="15.85546875" style="354" customWidth="1"/>
    <col min="4" max="4" width="11.7109375" style="355" bestFit="1" customWidth="1"/>
    <col min="5" max="5" width="32.7109375" style="16" customWidth="1"/>
    <col min="6" max="17" width="3" style="16" customWidth="1"/>
    <col min="18" max="19" width="2.7109375" style="16" customWidth="1"/>
    <col min="20" max="27" width="3" style="16" customWidth="1"/>
    <col min="28" max="28" width="6.28515625" style="16" customWidth="1"/>
    <col min="29" max="29" width="9.140625" style="16"/>
    <col min="30" max="54" width="2.7109375" style="16" customWidth="1"/>
    <col min="55" max="16384" width="9.140625" style="16"/>
  </cols>
  <sheetData>
    <row r="1" spans="1:54" ht="15" x14ac:dyDescent="0.25">
      <c r="A1" s="302" t="s">
        <v>250</v>
      </c>
      <c r="B1" s="302"/>
      <c r="C1" s="302"/>
      <c r="D1" s="302"/>
      <c r="E1" s="302"/>
      <c r="F1" s="302" t="s">
        <v>176</v>
      </c>
      <c r="G1" s="615" t="s">
        <v>176</v>
      </c>
      <c r="H1" s="615" t="s">
        <v>176</v>
      </c>
      <c r="I1" s="615" t="s">
        <v>176</v>
      </c>
      <c r="J1" s="615" t="s">
        <v>176</v>
      </c>
      <c r="K1" s="615" t="s">
        <v>176</v>
      </c>
      <c r="L1" s="615" t="s">
        <v>176</v>
      </c>
      <c r="M1" s="615" t="s">
        <v>176</v>
      </c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2"/>
      <c r="Z1" s="302"/>
      <c r="AA1" s="302"/>
      <c r="AB1" s="302"/>
      <c r="AC1" s="302"/>
      <c r="AD1" s="302" t="s">
        <v>176</v>
      </c>
      <c r="AE1" s="302" t="s">
        <v>176</v>
      </c>
      <c r="AF1" s="302" t="s">
        <v>176</v>
      </c>
      <c r="AG1" s="302" t="s">
        <v>176</v>
      </c>
      <c r="AH1" s="302" t="s">
        <v>176</v>
      </c>
      <c r="AI1" s="302" t="s">
        <v>176</v>
      </c>
      <c r="AJ1" s="302" t="s">
        <v>176</v>
      </c>
      <c r="AK1" s="302" t="s">
        <v>176</v>
      </c>
      <c r="AL1" s="302" t="s">
        <v>176</v>
      </c>
      <c r="AM1" s="302" t="s">
        <v>176</v>
      </c>
      <c r="AN1" s="302" t="s">
        <v>176</v>
      </c>
      <c r="AO1" s="302" t="s">
        <v>176</v>
      </c>
      <c r="AP1" s="302" t="s">
        <v>176</v>
      </c>
      <c r="AQ1" s="302" t="s">
        <v>176</v>
      </c>
      <c r="AR1" s="302" t="s">
        <v>176</v>
      </c>
      <c r="AS1" s="302" t="s">
        <v>176</v>
      </c>
      <c r="AT1" s="302" t="s">
        <v>176</v>
      </c>
      <c r="AU1" s="302" t="s">
        <v>176</v>
      </c>
      <c r="AV1" s="302" t="s">
        <v>176</v>
      </c>
      <c r="AW1" s="302" t="s">
        <v>176</v>
      </c>
      <c r="AX1" s="302" t="s">
        <v>176</v>
      </c>
      <c r="AY1" s="302" t="s">
        <v>176</v>
      </c>
      <c r="AZ1" s="302" t="s">
        <v>176</v>
      </c>
      <c r="BA1" s="302" t="s">
        <v>176</v>
      </c>
      <c r="BB1" s="302" t="s">
        <v>176</v>
      </c>
    </row>
    <row r="2" spans="1:54" ht="87" customHeight="1" thickBot="1" x14ac:dyDescent="0.3">
      <c r="A2" s="302"/>
      <c r="B2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 t="s">
        <v>263</v>
      </c>
      <c r="U2" s="356" t="s">
        <v>264</v>
      </c>
      <c r="V2" s="356" t="s">
        <v>258</v>
      </c>
      <c r="W2" s="356" t="s">
        <v>259</v>
      </c>
      <c r="X2" s="356" t="s">
        <v>260</v>
      </c>
      <c r="Y2" s="356" t="s">
        <v>261</v>
      </c>
      <c r="Z2" s="356" t="s">
        <v>265</v>
      </c>
      <c r="AA2" s="356" t="s">
        <v>266</v>
      </c>
      <c r="AB2" s="356"/>
    </row>
    <row r="3" spans="1:54" ht="15" x14ac:dyDescent="0.25">
      <c r="A3" s="302"/>
      <c r="B3" s="428" t="s">
        <v>284</v>
      </c>
      <c r="C3" s="429"/>
      <c r="D3" s="16"/>
    </row>
    <row r="4" spans="1:54" ht="15" x14ac:dyDescent="0.25">
      <c r="A4" s="302"/>
      <c r="B4" s="430" t="s">
        <v>308</v>
      </c>
      <c r="C4" s="431"/>
      <c r="D4" s="16"/>
    </row>
    <row r="5" spans="1:54" ht="15" x14ac:dyDescent="0.25">
      <c r="A5" s="302"/>
      <c r="B5" s="432" t="s">
        <v>287</v>
      </c>
      <c r="C5" s="552">
        <v>5</v>
      </c>
      <c r="D5" s="16"/>
    </row>
    <row r="6" spans="1:54" ht="15" x14ac:dyDescent="0.25">
      <c r="A6" s="302"/>
      <c r="B6" s="432" t="s">
        <v>285</v>
      </c>
      <c r="C6" s="552">
        <v>20</v>
      </c>
      <c r="D6" s="16"/>
    </row>
    <row r="7" spans="1:54" ht="15" x14ac:dyDescent="0.25">
      <c r="A7" s="302"/>
      <c r="B7" s="432" t="s">
        <v>286</v>
      </c>
      <c r="C7" s="552">
        <v>35</v>
      </c>
      <c r="D7" s="16"/>
    </row>
    <row r="8" spans="1:54" ht="20.25" x14ac:dyDescent="0.3">
      <c r="A8" s="302"/>
      <c r="B8" s="430" t="s">
        <v>309</v>
      </c>
      <c r="C8" s="431"/>
      <c r="E8" s="4" t="s">
        <v>368</v>
      </c>
      <c r="F8" s="31"/>
      <c r="G8" s="31"/>
    </row>
    <row r="9" spans="1:54" ht="15.75" thickBot="1" x14ac:dyDescent="0.3">
      <c r="A9" s="302"/>
      <c r="B9" s="433" t="s">
        <v>310</v>
      </c>
      <c r="C9" s="551">
        <v>42</v>
      </c>
      <c r="E9" s="33" t="str">
        <f>tod&amp;" Peak Period "&amp;pkpd</f>
        <v>PM Peak Period 4:30PM - 5:30PM</v>
      </c>
      <c r="F9" s="32"/>
      <c r="G9" s="32"/>
      <c r="AF9" s="369"/>
      <c r="AG9" s="369"/>
      <c r="AH9" s="369"/>
      <c r="AI9" s="369"/>
      <c r="AJ9" s="369"/>
      <c r="AK9" s="369"/>
    </row>
    <row r="10" spans="1:54" ht="16.5" customHeight="1" x14ac:dyDescent="0.25">
      <c r="A10" s="302"/>
      <c r="B10" s="442"/>
      <c r="C10" s="442"/>
      <c r="D10" s="511"/>
      <c r="E10" s="512"/>
      <c r="AB10" s="512"/>
      <c r="AF10" s="369"/>
      <c r="AG10" s="369"/>
      <c r="AH10" s="369"/>
      <c r="AI10" s="370"/>
      <c r="AJ10" s="370"/>
      <c r="AK10" s="370"/>
    </row>
    <row r="11" spans="1:54" ht="31.5" customHeight="1" x14ac:dyDescent="0.25">
      <c r="A11" s="302"/>
      <c r="B11" s="442"/>
      <c r="C11" s="442"/>
      <c r="D11" s="511"/>
      <c r="E11" s="512"/>
      <c r="F11" s="513"/>
      <c r="G11" s="513"/>
      <c r="H11" s="513"/>
      <c r="I11" s="513"/>
      <c r="J11" s="513"/>
      <c r="K11" s="513"/>
      <c r="L11" s="513"/>
      <c r="M11" s="513"/>
      <c r="N11" s="513"/>
      <c r="O11" s="513"/>
      <c r="P11" s="513"/>
      <c r="Q11" s="513"/>
      <c r="R11" s="512"/>
      <c r="S11" s="512"/>
      <c r="T11" s="513"/>
      <c r="U11" s="513"/>
      <c r="V11" s="513"/>
      <c r="W11" s="513"/>
      <c r="X11" s="513"/>
      <c r="Y11" s="513"/>
      <c r="Z11" s="513"/>
      <c r="AA11" s="513"/>
      <c r="AB11" s="512"/>
      <c r="AF11" s="369"/>
      <c r="AG11" s="369"/>
      <c r="AH11" s="369"/>
      <c r="AI11" s="370"/>
      <c r="AJ11" s="370"/>
      <c r="AK11" s="370"/>
    </row>
    <row r="12" spans="1:54" ht="16.5" customHeight="1" x14ac:dyDescent="0.25">
      <c r="A12" s="302"/>
      <c r="B12" s="442"/>
      <c r="C12" s="442"/>
      <c r="D12" s="511"/>
      <c r="E12" s="8"/>
      <c r="F12" s="529"/>
      <c r="G12" s="529"/>
      <c r="H12" s="529"/>
      <c r="I12" s="529"/>
      <c r="J12" s="529"/>
      <c r="K12" s="529"/>
      <c r="L12" s="529"/>
      <c r="M12" s="529"/>
      <c r="N12" s="513" t="s">
        <v>53</v>
      </c>
      <c r="O12" s="513"/>
      <c r="P12" s="513"/>
      <c r="Q12" s="513"/>
      <c r="R12" s="530"/>
      <c r="S12" s="530"/>
      <c r="T12" s="529"/>
      <c r="U12" s="529"/>
      <c r="V12" s="529"/>
      <c r="W12" s="529"/>
      <c r="X12" s="529"/>
      <c r="Y12" s="529"/>
      <c r="Z12" s="529"/>
      <c r="AA12" s="529"/>
      <c r="AB12" s="8"/>
      <c r="AF12" s="369"/>
      <c r="AG12" s="369"/>
      <c r="AH12" s="369"/>
      <c r="AI12" s="370"/>
      <c r="AJ12" s="369"/>
      <c r="AK12" s="369"/>
    </row>
    <row r="13" spans="1:54" ht="50.25" customHeight="1" thickBot="1" x14ac:dyDescent="0.3">
      <c r="A13" s="302"/>
      <c r="B13" s="555" t="s">
        <v>357</v>
      </c>
      <c r="C13" s="556" t="s">
        <v>322</v>
      </c>
      <c r="D13" s="514"/>
      <c r="E13" s="8"/>
      <c r="F13" s="531">
        <f>TIME(8,0,0)</f>
        <v>0.33333333333333331</v>
      </c>
      <c r="G13" s="531"/>
      <c r="H13" s="531">
        <f>F13+TIME(0,30,0)</f>
        <v>0.35416666666666663</v>
      </c>
      <c r="I13" s="532"/>
      <c r="J13" s="531">
        <f>H13+TIME(0,30,0)</f>
        <v>0.37499999999999994</v>
      </c>
      <c r="K13" s="532"/>
      <c r="L13" s="531">
        <f>J13+TIME(0,30,0)</f>
        <v>0.39583333333333326</v>
      </c>
      <c r="M13" s="532"/>
      <c r="N13" s="515"/>
      <c r="O13" s="515"/>
      <c r="P13" s="515"/>
      <c r="Q13" s="515"/>
      <c r="R13" s="515"/>
      <c r="S13" s="515"/>
      <c r="T13" s="531">
        <f>F13</f>
        <v>0.33333333333333331</v>
      </c>
      <c r="U13" s="531"/>
      <c r="V13" s="531">
        <f>H13</f>
        <v>0.35416666666666663</v>
      </c>
      <c r="W13" s="532"/>
      <c r="X13" s="531">
        <f>J13</f>
        <v>0.37499999999999994</v>
      </c>
      <c r="Y13" s="532"/>
      <c r="Z13" s="531">
        <f>L13</f>
        <v>0.39583333333333326</v>
      </c>
      <c r="AA13" s="532"/>
      <c r="AB13" s="8"/>
      <c r="AD13" s="604" t="s">
        <v>172</v>
      </c>
      <c r="AE13" s="604"/>
      <c r="AF13" s="604"/>
      <c r="AG13" s="604"/>
      <c r="AH13" s="604"/>
      <c r="AI13" s="604"/>
      <c r="AJ13" s="604"/>
      <c r="AK13" s="604"/>
      <c r="AL13" s="604"/>
      <c r="AM13" s="604"/>
      <c r="AN13" s="604"/>
      <c r="AO13" s="604"/>
      <c r="AQ13" s="604" t="s">
        <v>173</v>
      </c>
      <c r="AR13" s="604"/>
      <c r="AS13" s="604"/>
      <c r="AT13" s="604"/>
      <c r="AU13" s="604"/>
      <c r="AV13" s="604"/>
      <c r="AW13" s="604"/>
      <c r="AX13" s="604"/>
      <c r="AY13" s="604"/>
      <c r="AZ13" s="604"/>
      <c r="BA13" s="604"/>
      <c r="BB13" s="604"/>
    </row>
    <row r="14" spans="1:54" ht="18" customHeight="1" x14ac:dyDescent="0.25">
      <c r="A14" s="302"/>
      <c r="B14" s="557">
        <f t="shared" ref="B14:B37" si="0">B15+1</f>
        <v>28</v>
      </c>
      <c r="C14" s="554">
        <f>IFERROR(GETPIVOTDATA("Average of DISTTRAV(ALL)",#REF!,"VEHICLETRAVELTIMEMEASUREMENT",B14),0)/5280</f>
        <v>0</v>
      </c>
      <c r="D14" s="514"/>
      <c r="E14" s="528"/>
      <c r="F14" s="516" cm="1">
        <f t="array" ref="F14">_xlfn.SWITCH(tod,"AM",AF14,"PM",AS14)</f>
        <v>25</v>
      </c>
      <c r="G14" s="517" cm="1">
        <f t="array" ref="G14">_xlfn.SWITCH(tod,"AM",AG14,"PM",AT14)</f>
        <v>37</v>
      </c>
      <c r="H14" s="517" cm="1">
        <f t="array" ref="H14">_xlfn.SWITCH(tod,"AM",AH14,"PM",AU14)</f>
        <v>31</v>
      </c>
      <c r="I14" s="517" cm="1">
        <f t="array" ref="I14">_xlfn.SWITCH(tod,"AM",AI14,"PM",AV14)</f>
        <v>28</v>
      </c>
      <c r="J14" s="517" cm="1">
        <f t="array" ref="J14">_xlfn.SWITCH(tod,"AM",AJ14,"PM",AW14)</f>
        <v>30</v>
      </c>
      <c r="K14" s="517" cm="1">
        <f t="array" ref="K14">_xlfn.SWITCH(tod,"AM",AK14,"PM",AX14)</f>
        <v>39</v>
      </c>
      <c r="L14" s="517" cm="1">
        <f t="array" ref="L14">_xlfn.SWITCH(tod,"AM",AL14,"PM",AY14)</f>
        <v>36</v>
      </c>
      <c r="M14" s="518" cm="1">
        <f t="array" ref="M14">_xlfn.SWITCH(tod,"AM",AM14,"PM",AZ14)</f>
        <v>26</v>
      </c>
      <c r="N14" s="519"/>
      <c r="O14" s="519"/>
      <c r="P14" s="519"/>
      <c r="Q14" s="519"/>
      <c r="R14" s="520"/>
      <c r="S14" s="520"/>
      <c r="T14" s="516" t="e">
        <f>$C14*3600/GETPIVOTDATA("Average of TRAVTM(ALL)",#REF!,"TIMEINT",T$2,"VEHICLETRAVELTIMEMEASUREMENT",$B14)</f>
        <v>#REF!</v>
      </c>
      <c r="U14" s="517" t="e">
        <f>$C14*3600/GETPIVOTDATA("Average of TRAVTM(ALL)",#REF!,"TIMEINT",U$2,"VEHICLETRAVELTIMEMEASUREMENT",$B14)</f>
        <v>#REF!</v>
      </c>
      <c r="V14" s="517" t="e">
        <f>$C14*3600/GETPIVOTDATA("Average of TRAVTM(ALL)",#REF!,"TIMEINT",V$2,"VEHICLETRAVELTIMEMEASUREMENT",$B14)</f>
        <v>#REF!</v>
      </c>
      <c r="W14" s="517" t="e">
        <f>$C14*3600/GETPIVOTDATA("Average of TRAVTM(ALL)",#REF!,"TIMEINT",W$2,"VEHICLETRAVELTIMEMEASUREMENT",$B14)</f>
        <v>#REF!</v>
      </c>
      <c r="X14" s="517" t="e">
        <f>$C14*3600/GETPIVOTDATA("Average of TRAVTM(ALL)",#REF!,"TIMEINT",X$2,"VEHICLETRAVELTIMEMEASUREMENT",$B14)</f>
        <v>#REF!</v>
      </c>
      <c r="Y14" s="517" t="e">
        <f>$C14*3600/GETPIVOTDATA("Average of TRAVTM(ALL)",#REF!,"TIMEINT",Y$2,"VEHICLETRAVELTIMEMEASUREMENT",$B14)</f>
        <v>#REF!</v>
      </c>
      <c r="Z14" s="517" t="e">
        <f>$C14*3600/GETPIVOTDATA("Average of TRAVTM(ALL)",#REF!,"TIMEINT",Z$2,"VEHICLETRAVELTIMEMEASUREMENT",$B14)</f>
        <v>#REF!</v>
      </c>
      <c r="AA14" s="518" t="e">
        <f>$C14*3600/GETPIVOTDATA("Average of TRAVTM(ALL)",#REF!,"TIMEINT",AA$2,"VEHICLETRAVELTIMEMEASUREMENT",$B14)</f>
        <v>#REF!</v>
      </c>
      <c r="AB14" s="521"/>
      <c r="AD14" s="605">
        <v>26</v>
      </c>
      <c r="AE14" s="605">
        <v>34</v>
      </c>
      <c r="AF14" s="605">
        <v>37</v>
      </c>
      <c r="AG14" s="605">
        <v>29</v>
      </c>
      <c r="AH14" s="605">
        <v>35</v>
      </c>
      <c r="AI14" s="605">
        <v>33</v>
      </c>
      <c r="AJ14" s="605">
        <v>40</v>
      </c>
      <c r="AK14" s="605">
        <v>25</v>
      </c>
      <c r="AL14" s="605">
        <v>32</v>
      </c>
      <c r="AM14" s="605">
        <v>40</v>
      </c>
      <c r="AN14" s="605">
        <v>32</v>
      </c>
      <c r="AO14" s="605">
        <v>35</v>
      </c>
      <c r="AP14" s="412"/>
      <c r="AQ14" s="605">
        <v>29</v>
      </c>
      <c r="AR14" s="605">
        <v>29</v>
      </c>
      <c r="AS14" s="605">
        <v>25</v>
      </c>
      <c r="AT14" s="605">
        <v>37</v>
      </c>
      <c r="AU14" s="605">
        <v>31</v>
      </c>
      <c r="AV14" s="605">
        <v>28</v>
      </c>
      <c r="AW14" s="605">
        <v>30</v>
      </c>
      <c r="AX14" s="605">
        <v>39</v>
      </c>
      <c r="AY14" s="605">
        <v>36</v>
      </c>
      <c r="AZ14" s="605">
        <v>26</v>
      </c>
      <c r="BA14" s="605">
        <v>32</v>
      </c>
      <c r="BB14" s="605">
        <v>40</v>
      </c>
    </row>
    <row r="15" spans="1:54" ht="18" customHeight="1" x14ac:dyDescent="0.25">
      <c r="A15" s="302"/>
      <c r="B15" s="557">
        <f t="shared" si="0"/>
        <v>27</v>
      </c>
      <c r="C15" s="554">
        <f>IFERROR(GETPIVOTDATA("Average of DISTTRAV(ALL)",#REF!,"VEHICLETRAVELTIMEMEASUREMENT",B15),0)/5280</f>
        <v>0</v>
      </c>
      <c r="D15" s="514"/>
      <c r="E15" s="528"/>
      <c r="F15" s="522" cm="1">
        <f t="array" ref="F15">_xlfn.SWITCH(tod,"AM",AF15,"PM",AS15)</f>
        <v>28</v>
      </c>
      <c r="G15" s="519" cm="1">
        <f t="array" ref="G15">_xlfn.SWITCH(tod,"AM",AG15,"PM",AT15)</f>
        <v>38</v>
      </c>
      <c r="H15" s="519" cm="1">
        <f t="array" ref="H15">_xlfn.SWITCH(tod,"AM",AH15,"PM",AU15)</f>
        <v>35</v>
      </c>
      <c r="I15" s="519" cm="1">
        <f t="array" ref="I15">_xlfn.SWITCH(tod,"AM",AI15,"PM",AV15)</f>
        <v>30</v>
      </c>
      <c r="J15" s="519" cm="1">
        <f t="array" ref="J15">_xlfn.SWITCH(tod,"AM",AJ15,"PM",AW15)</f>
        <v>37</v>
      </c>
      <c r="K15" s="519" cm="1">
        <f t="array" ref="K15">_xlfn.SWITCH(tod,"AM",AK15,"PM",AX15)</f>
        <v>31</v>
      </c>
      <c r="L15" s="519" cm="1">
        <f t="array" ref="L15">_xlfn.SWITCH(tod,"AM",AL15,"PM",AY15)</f>
        <v>38</v>
      </c>
      <c r="M15" s="523" cm="1">
        <f t="array" ref="M15">_xlfn.SWITCH(tod,"AM",AM15,"PM",AZ15)</f>
        <v>30</v>
      </c>
      <c r="N15" s="519"/>
      <c r="O15" s="519"/>
      <c r="P15" s="519"/>
      <c r="Q15" s="519"/>
      <c r="R15" s="520"/>
      <c r="S15" s="520"/>
      <c r="T15" s="522" t="e">
        <f>$C15*3600/GETPIVOTDATA("Average of TRAVTM(ALL)",#REF!,"TIMEINT",T$2,"VEHICLETRAVELTIMEMEASUREMENT",$B15)</f>
        <v>#REF!</v>
      </c>
      <c r="U15" s="519" t="e">
        <f>$C15*3600/GETPIVOTDATA("Average of TRAVTM(ALL)",#REF!,"TIMEINT",U$2,"VEHICLETRAVELTIMEMEASUREMENT",$B15)</f>
        <v>#REF!</v>
      </c>
      <c r="V15" s="519" t="e">
        <f>$C15*3600/GETPIVOTDATA("Average of TRAVTM(ALL)",#REF!,"TIMEINT",V$2,"VEHICLETRAVELTIMEMEASUREMENT",$B15)</f>
        <v>#REF!</v>
      </c>
      <c r="W15" s="519" t="e">
        <f>$C15*3600/GETPIVOTDATA("Average of TRAVTM(ALL)",#REF!,"TIMEINT",W$2,"VEHICLETRAVELTIMEMEASUREMENT",$B15)</f>
        <v>#REF!</v>
      </c>
      <c r="X15" s="519" t="e">
        <f>$C15*3600/GETPIVOTDATA("Average of TRAVTM(ALL)",#REF!,"TIMEINT",X$2,"VEHICLETRAVELTIMEMEASUREMENT",$B15)</f>
        <v>#REF!</v>
      </c>
      <c r="Y15" s="519" t="e">
        <f>$C15*3600/GETPIVOTDATA("Average of TRAVTM(ALL)",#REF!,"TIMEINT",Y$2,"VEHICLETRAVELTIMEMEASUREMENT",$B15)</f>
        <v>#REF!</v>
      </c>
      <c r="Z15" s="519" t="e">
        <f>$C15*3600/GETPIVOTDATA("Average of TRAVTM(ALL)",#REF!,"TIMEINT",Z$2,"VEHICLETRAVELTIMEMEASUREMENT",$B15)</f>
        <v>#REF!</v>
      </c>
      <c r="AA15" s="523" t="e">
        <f>$C15*3600/GETPIVOTDATA("Average of TRAVTM(ALL)",#REF!,"TIMEINT",AA$2,"VEHICLETRAVELTIMEMEASUREMENT",$B15)</f>
        <v>#REF!</v>
      </c>
      <c r="AB15" s="521"/>
      <c r="AD15" s="605">
        <v>36</v>
      </c>
      <c r="AE15" s="605">
        <v>27</v>
      </c>
      <c r="AF15" s="605">
        <v>31</v>
      </c>
      <c r="AG15" s="605">
        <v>40</v>
      </c>
      <c r="AH15" s="605">
        <v>25</v>
      </c>
      <c r="AI15" s="605">
        <v>27</v>
      </c>
      <c r="AJ15" s="605">
        <v>35</v>
      </c>
      <c r="AK15" s="605">
        <v>40</v>
      </c>
      <c r="AL15" s="605">
        <v>25</v>
      </c>
      <c r="AM15" s="605">
        <v>33</v>
      </c>
      <c r="AN15" s="605">
        <v>39</v>
      </c>
      <c r="AO15" s="605">
        <v>26</v>
      </c>
      <c r="AP15" s="412"/>
      <c r="AQ15" s="605">
        <v>33</v>
      </c>
      <c r="AR15" s="605">
        <v>26</v>
      </c>
      <c r="AS15" s="605">
        <v>28</v>
      </c>
      <c r="AT15" s="605">
        <v>38</v>
      </c>
      <c r="AU15" s="605">
        <v>35</v>
      </c>
      <c r="AV15" s="605">
        <v>30</v>
      </c>
      <c r="AW15" s="605">
        <v>37</v>
      </c>
      <c r="AX15" s="605">
        <v>31</v>
      </c>
      <c r="AY15" s="605">
        <v>38</v>
      </c>
      <c r="AZ15" s="605">
        <v>30</v>
      </c>
      <c r="BA15" s="605">
        <v>39</v>
      </c>
      <c r="BB15" s="605">
        <v>29</v>
      </c>
    </row>
    <row r="16" spans="1:54" ht="18" customHeight="1" x14ac:dyDescent="0.25">
      <c r="A16" s="302"/>
      <c r="B16" s="557">
        <f t="shared" si="0"/>
        <v>26</v>
      </c>
      <c r="C16" s="554">
        <f>IFERROR(GETPIVOTDATA("Average of DISTTRAV(ALL)",#REF!,"VEHICLETRAVELTIMEMEASUREMENT",B16),0)/5280</f>
        <v>0</v>
      </c>
      <c r="D16" s="514"/>
      <c r="E16" s="528"/>
      <c r="F16" s="522" cm="1">
        <f t="array" ref="F16">_xlfn.SWITCH(tod,"AM",AF16,"PM",AS16)</f>
        <v>30</v>
      </c>
      <c r="G16" s="519" cm="1">
        <f t="array" ref="G16">_xlfn.SWITCH(tod,"AM",AG16,"PM",AT16)</f>
        <v>31</v>
      </c>
      <c r="H16" s="519" cm="1">
        <f t="array" ref="H16">_xlfn.SWITCH(tod,"AM",AH16,"PM",AU16)</f>
        <v>39</v>
      </c>
      <c r="I16" s="519" cm="1">
        <f t="array" ref="I16">_xlfn.SWITCH(tod,"AM",AI16,"PM",AV16)</f>
        <v>25</v>
      </c>
      <c r="J16" s="519" cm="1">
        <f t="array" ref="J16">_xlfn.SWITCH(tod,"AM",AJ16,"PM",AW16)</f>
        <v>26</v>
      </c>
      <c r="K16" s="519" cm="1">
        <f t="array" ref="K16">_xlfn.SWITCH(tod,"AM",AK16,"PM",AX16)</f>
        <v>26</v>
      </c>
      <c r="L16" s="519" cm="1">
        <f t="array" ref="L16">_xlfn.SWITCH(tod,"AM",AL16,"PM",AY16)</f>
        <v>31</v>
      </c>
      <c r="M16" s="523" cm="1">
        <f t="array" ref="M16">_xlfn.SWITCH(tod,"AM",AM16,"PM",AZ16)</f>
        <v>40</v>
      </c>
      <c r="N16" s="519"/>
      <c r="O16" s="519"/>
      <c r="P16" s="519"/>
      <c r="Q16" s="519"/>
      <c r="R16" s="520"/>
      <c r="S16" s="520"/>
      <c r="T16" s="522" t="e">
        <f>$C16*3600/GETPIVOTDATA("Average of TRAVTM(ALL)",#REF!,"TIMEINT",T$2,"VEHICLETRAVELTIMEMEASUREMENT",$B16)</f>
        <v>#REF!</v>
      </c>
      <c r="U16" s="519" t="e">
        <f>$C16*3600/GETPIVOTDATA("Average of TRAVTM(ALL)",#REF!,"TIMEINT",U$2,"VEHICLETRAVELTIMEMEASUREMENT",$B16)</f>
        <v>#REF!</v>
      </c>
      <c r="V16" s="519" t="e">
        <f>$C16*3600/GETPIVOTDATA("Average of TRAVTM(ALL)",#REF!,"TIMEINT",V$2,"VEHICLETRAVELTIMEMEASUREMENT",$B16)</f>
        <v>#REF!</v>
      </c>
      <c r="W16" s="519" t="e">
        <f>$C16*3600/GETPIVOTDATA("Average of TRAVTM(ALL)",#REF!,"TIMEINT",W$2,"VEHICLETRAVELTIMEMEASUREMENT",$B16)</f>
        <v>#REF!</v>
      </c>
      <c r="X16" s="519" t="e">
        <f>$C16*3600/GETPIVOTDATA("Average of TRAVTM(ALL)",#REF!,"TIMEINT",X$2,"VEHICLETRAVELTIMEMEASUREMENT",$B16)</f>
        <v>#REF!</v>
      </c>
      <c r="Y16" s="519" t="e">
        <f>$C16*3600/GETPIVOTDATA("Average of TRAVTM(ALL)",#REF!,"TIMEINT",Y$2,"VEHICLETRAVELTIMEMEASUREMENT",$B16)</f>
        <v>#REF!</v>
      </c>
      <c r="Z16" s="519" t="e">
        <f>$C16*3600/GETPIVOTDATA("Average of TRAVTM(ALL)",#REF!,"TIMEINT",Z$2,"VEHICLETRAVELTIMEMEASUREMENT",$B16)</f>
        <v>#REF!</v>
      </c>
      <c r="AA16" s="523" t="e">
        <f>$C16*3600/GETPIVOTDATA("Average of TRAVTM(ALL)",#REF!,"TIMEINT",AA$2,"VEHICLETRAVELTIMEMEASUREMENT",$B16)</f>
        <v>#REF!</v>
      </c>
      <c r="AB16" s="521"/>
      <c r="AC16" s="357"/>
      <c r="AD16" s="605">
        <v>32</v>
      </c>
      <c r="AE16" s="605">
        <v>39</v>
      </c>
      <c r="AF16" s="605">
        <v>34</v>
      </c>
      <c r="AG16" s="605">
        <v>37</v>
      </c>
      <c r="AH16" s="605">
        <v>34</v>
      </c>
      <c r="AI16" s="605">
        <v>36</v>
      </c>
      <c r="AJ16" s="605">
        <v>38</v>
      </c>
      <c r="AK16" s="605">
        <v>36</v>
      </c>
      <c r="AL16" s="605">
        <v>31</v>
      </c>
      <c r="AM16" s="605">
        <v>37</v>
      </c>
      <c r="AN16" s="605">
        <v>34</v>
      </c>
      <c r="AO16" s="605">
        <v>35</v>
      </c>
      <c r="AP16" s="412"/>
      <c r="AQ16" s="605">
        <v>35</v>
      </c>
      <c r="AR16" s="605">
        <v>27</v>
      </c>
      <c r="AS16" s="605">
        <v>30</v>
      </c>
      <c r="AT16" s="605">
        <v>31</v>
      </c>
      <c r="AU16" s="605">
        <v>39</v>
      </c>
      <c r="AV16" s="605">
        <v>25</v>
      </c>
      <c r="AW16" s="605">
        <v>26</v>
      </c>
      <c r="AX16" s="605">
        <v>26</v>
      </c>
      <c r="AY16" s="605">
        <v>31</v>
      </c>
      <c r="AZ16" s="605">
        <v>40</v>
      </c>
      <c r="BA16" s="605">
        <v>26</v>
      </c>
      <c r="BB16" s="605">
        <v>26</v>
      </c>
    </row>
    <row r="17" spans="1:54" ht="18" customHeight="1" x14ac:dyDescent="0.25">
      <c r="A17" s="302"/>
      <c r="B17" s="557">
        <f t="shared" si="0"/>
        <v>25</v>
      </c>
      <c r="C17" s="554">
        <f>IFERROR(GETPIVOTDATA("Average of DISTTRAV(ALL)",#REF!,"VEHICLETRAVELTIMEMEASUREMENT",B17),0)/5280</f>
        <v>0</v>
      </c>
      <c r="D17" s="514"/>
      <c r="E17" s="528"/>
      <c r="F17" s="522" cm="1">
        <f t="array" ref="F17">_xlfn.SWITCH(tod,"AM",AF17,"PM",AS17)</f>
        <v>36</v>
      </c>
      <c r="G17" s="519" cm="1">
        <f t="array" ref="G17">_xlfn.SWITCH(tod,"AM",AG17,"PM",AT17)</f>
        <v>31</v>
      </c>
      <c r="H17" s="519" cm="1">
        <f t="array" ref="H17">_xlfn.SWITCH(tod,"AM",AH17,"PM",AU17)</f>
        <v>33</v>
      </c>
      <c r="I17" s="519" cm="1">
        <f t="array" ref="I17">_xlfn.SWITCH(tod,"AM",AI17,"PM",AV17)</f>
        <v>29</v>
      </c>
      <c r="J17" s="519" cm="1">
        <f t="array" ref="J17">_xlfn.SWITCH(tod,"AM",AJ17,"PM",AW17)</f>
        <v>29</v>
      </c>
      <c r="K17" s="519" cm="1">
        <f t="array" ref="K17">_xlfn.SWITCH(tod,"AM",AK17,"PM",AX17)</f>
        <v>39</v>
      </c>
      <c r="L17" s="519" cm="1">
        <f t="array" ref="L17">_xlfn.SWITCH(tod,"AM",AL17,"PM",AY17)</f>
        <v>32</v>
      </c>
      <c r="M17" s="523" cm="1">
        <f t="array" ref="M17">_xlfn.SWITCH(tod,"AM",AM17,"PM",AZ17)</f>
        <v>32</v>
      </c>
      <c r="N17" s="519"/>
      <c r="O17" s="519"/>
      <c r="P17" s="519"/>
      <c r="Q17" s="519"/>
      <c r="R17" s="519"/>
      <c r="S17" s="519"/>
      <c r="T17" s="522" t="e">
        <f>$C17*3600/GETPIVOTDATA("Average of TRAVTM(ALL)",#REF!,"TIMEINT",T$2,"VEHICLETRAVELTIMEMEASUREMENT",$B17)</f>
        <v>#REF!</v>
      </c>
      <c r="U17" s="519" t="e">
        <f>$C17*3600/GETPIVOTDATA("Average of TRAVTM(ALL)",#REF!,"TIMEINT",U$2,"VEHICLETRAVELTIMEMEASUREMENT",$B17)</f>
        <v>#REF!</v>
      </c>
      <c r="V17" s="519" t="e">
        <f>$C17*3600/GETPIVOTDATA("Average of TRAVTM(ALL)",#REF!,"TIMEINT",V$2,"VEHICLETRAVELTIMEMEASUREMENT",$B17)</f>
        <v>#REF!</v>
      </c>
      <c r="W17" s="519" t="e">
        <f>$C17*3600/GETPIVOTDATA("Average of TRAVTM(ALL)",#REF!,"TIMEINT",W$2,"VEHICLETRAVELTIMEMEASUREMENT",$B17)</f>
        <v>#REF!</v>
      </c>
      <c r="X17" s="519" t="e">
        <f>$C17*3600/GETPIVOTDATA("Average of TRAVTM(ALL)",#REF!,"TIMEINT",X$2,"VEHICLETRAVELTIMEMEASUREMENT",$B17)</f>
        <v>#REF!</v>
      </c>
      <c r="Y17" s="519" t="e">
        <f>$C17*3600/GETPIVOTDATA("Average of TRAVTM(ALL)",#REF!,"TIMEINT",Y$2,"VEHICLETRAVELTIMEMEASUREMENT",$B17)</f>
        <v>#REF!</v>
      </c>
      <c r="Z17" s="519" t="e">
        <f>$C17*3600/GETPIVOTDATA("Average of TRAVTM(ALL)",#REF!,"TIMEINT",Z$2,"VEHICLETRAVELTIMEMEASUREMENT",$B17)</f>
        <v>#REF!</v>
      </c>
      <c r="AA17" s="523" t="e">
        <f>$C17*3600/GETPIVOTDATA("Average of TRAVTM(ALL)",#REF!,"TIMEINT",AA$2,"VEHICLETRAVELTIMEMEASUREMENT",$B17)</f>
        <v>#REF!</v>
      </c>
      <c r="AB17" s="521"/>
      <c r="AD17" s="605">
        <v>31</v>
      </c>
      <c r="AE17" s="605">
        <v>40</v>
      </c>
      <c r="AF17" s="605">
        <v>28</v>
      </c>
      <c r="AG17" s="605">
        <v>27</v>
      </c>
      <c r="AH17" s="605">
        <v>30</v>
      </c>
      <c r="AI17" s="605">
        <v>31</v>
      </c>
      <c r="AJ17" s="605">
        <v>36</v>
      </c>
      <c r="AK17" s="605">
        <v>32</v>
      </c>
      <c r="AL17" s="605">
        <v>29</v>
      </c>
      <c r="AM17" s="605">
        <v>34</v>
      </c>
      <c r="AN17" s="605">
        <v>35</v>
      </c>
      <c r="AO17" s="605">
        <v>30</v>
      </c>
      <c r="AP17" s="412"/>
      <c r="AQ17" s="605">
        <v>30</v>
      </c>
      <c r="AR17" s="605">
        <v>34</v>
      </c>
      <c r="AS17" s="605">
        <v>36</v>
      </c>
      <c r="AT17" s="605">
        <v>31</v>
      </c>
      <c r="AU17" s="605">
        <v>33</v>
      </c>
      <c r="AV17" s="605">
        <v>29</v>
      </c>
      <c r="AW17" s="605">
        <v>29</v>
      </c>
      <c r="AX17" s="605">
        <v>39</v>
      </c>
      <c r="AY17" s="605">
        <v>32</v>
      </c>
      <c r="AZ17" s="605">
        <v>32</v>
      </c>
      <c r="BA17" s="605">
        <v>34</v>
      </c>
      <c r="BB17" s="605">
        <v>31</v>
      </c>
    </row>
    <row r="18" spans="1:54" ht="18" customHeight="1" x14ac:dyDescent="0.25">
      <c r="A18" s="302"/>
      <c r="B18" s="557">
        <f t="shared" si="0"/>
        <v>24</v>
      </c>
      <c r="C18" s="554">
        <f>IFERROR(GETPIVOTDATA("Average of DISTTRAV(ALL)",#REF!,"VEHICLETRAVELTIMEMEASUREMENT",B18),0)/5280</f>
        <v>0</v>
      </c>
      <c r="D18" s="514"/>
      <c r="E18" s="528"/>
      <c r="F18" s="522" cm="1">
        <f t="array" ref="F18">_xlfn.SWITCH(tod,"AM",AF18,"PM",AS18)</f>
        <v>28</v>
      </c>
      <c r="G18" s="519" cm="1">
        <f t="array" ref="G18">_xlfn.SWITCH(tod,"AM",AG18,"PM",AT18)</f>
        <v>26</v>
      </c>
      <c r="H18" s="519" cm="1">
        <f t="array" ref="H18">_xlfn.SWITCH(tod,"AM",AH18,"PM",AU18)</f>
        <v>38</v>
      </c>
      <c r="I18" s="519" cm="1">
        <f t="array" ref="I18">_xlfn.SWITCH(tod,"AM",AI18,"PM",AV18)</f>
        <v>31</v>
      </c>
      <c r="J18" s="519" cm="1">
        <f t="array" ref="J18">_xlfn.SWITCH(tod,"AM",AJ18,"PM",AW18)</f>
        <v>25</v>
      </c>
      <c r="K18" s="519" cm="1">
        <f t="array" ref="K18">_xlfn.SWITCH(tod,"AM",AK18,"PM",AX18)</f>
        <v>37</v>
      </c>
      <c r="L18" s="519" cm="1">
        <f t="array" ref="L18">_xlfn.SWITCH(tod,"AM",AL18,"PM",AY18)</f>
        <v>31</v>
      </c>
      <c r="M18" s="523" cm="1">
        <f t="array" ref="M18">_xlfn.SWITCH(tod,"AM",AM18,"PM",AZ18)</f>
        <v>37</v>
      </c>
      <c r="N18" s="519"/>
      <c r="O18" s="519"/>
      <c r="P18" s="519"/>
      <c r="Q18" s="519"/>
      <c r="R18" s="519"/>
      <c r="S18" s="519"/>
      <c r="T18" s="522" t="e">
        <f>$C18*3600/GETPIVOTDATA("Average of TRAVTM(ALL)",#REF!,"TIMEINT",T$2,"VEHICLETRAVELTIMEMEASUREMENT",$B18)</f>
        <v>#REF!</v>
      </c>
      <c r="U18" s="519" t="e">
        <f>$C18*3600/GETPIVOTDATA("Average of TRAVTM(ALL)",#REF!,"TIMEINT",U$2,"VEHICLETRAVELTIMEMEASUREMENT",$B18)</f>
        <v>#REF!</v>
      </c>
      <c r="V18" s="519" t="e">
        <f>$C18*3600/GETPIVOTDATA("Average of TRAVTM(ALL)",#REF!,"TIMEINT",V$2,"VEHICLETRAVELTIMEMEASUREMENT",$B18)</f>
        <v>#REF!</v>
      </c>
      <c r="W18" s="519" t="e">
        <f>$C18*3600/GETPIVOTDATA("Average of TRAVTM(ALL)",#REF!,"TIMEINT",W$2,"VEHICLETRAVELTIMEMEASUREMENT",$B18)</f>
        <v>#REF!</v>
      </c>
      <c r="X18" s="519" t="e">
        <f>$C18*3600/GETPIVOTDATA("Average of TRAVTM(ALL)",#REF!,"TIMEINT",X$2,"VEHICLETRAVELTIMEMEASUREMENT",$B18)</f>
        <v>#REF!</v>
      </c>
      <c r="Y18" s="519" t="e">
        <f>$C18*3600/GETPIVOTDATA("Average of TRAVTM(ALL)",#REF!,"TIMEINT",Y$2,"VEHICLETRAVELTIMEMEASUREMENT",$B18)</f>
        <v>#REF!</v>
      </c>
      <c r="Z18" s="519" t="e">
        <f>$C18*3600/GETPIVOTDATA("Average of TRAVTM(ALL)",#REF!,"TIMEINT",Z$2,"VEHICLETRAVELTIMEMEASUREMENT",$B18)</f>
        <v>#REF!</v>
      </c>
      <c r="AA18" s="523" t="e">
        <f>$C18*3600/GETPIVOTDATA("Average of TRAVTM(ALL)",#REF!,"TIMEINT",AA$2,"VEHICLETRAVELTIMEMEASUREMENT",$B18)</f>
        <v>#REF!</v>
      </c>
      <c r="AB18" s="521"/>
      <c r="AD18" s="605">
        <v>28</v>
      </c>
      <c r="AE18" s="605">
        <v>29</v>
      </c>
      <c r="AF18" s="605">
        <v>33</v>
      </c>
      <c r="AG18" s="605">
        <v>36</v>
      </c>
      <c r="AH18" s="605">
        <v>38</v>
      </c>
      <c r="AI18" s="605">
        <v>39</v>
      </c>
      <c r="AJ18" s="605">
        <v>38</v>
      </c>
      <c r="AK18" s="605">
        <v>29</v>
      </c>
      <c r="AL18" s="605">
        <v>34</v>
      </c>
      <c r="AM18" s="605">
        <v>38</v>
      </c>
      <c r="AN18" s="605">
        <v>34</v>
      </c>
      <c r="AO18" s="605">
        <v>39</v>
      </c>
      <c r="AP18" s="412"/>
      <c r="AQ18" s="605">
        <v>28</v>
      </c>
      <c r="AR18" s="605">
        <v>28</v>
      </c>
      <c r="AS18" s="605">
        <v>28</v>
      </c>
      <c r="AT18" s="605">
        <v>26</v>
      </c>
      <c r="AU18" s="605">
        <v>38</v>
      </c>
      <c r="AV18" s="605">
        <v>31</v>
      </c>
      <c r="AW18" s="605">
        <v>25</v>
      </c>
      <c r="AX18" s="605">
        <v>37</v>
      </c>
      <c r="AY18" s="605">
        <v>31</v>
      </c>
      <c r="AZ18" s="605">
        <v>37</v>
      </c>
      <c r="BA18" s="605">
        <v>34</v>
      </c>
      <c r="BB18" s="605">
        <v>26</v>
      </c>
    </row>
    <row r="19" spans="1:54" ht="18" customHeight="1" x14ac:dyDescent="0.25">
      <c r="A19" s="302"/>
      <c r="B19" s="557">
        <f t="shared" si="0"/>
        <v>23</v>
      </c>
      <c r="C19" s="554">
        <f>IFERROR(GETPIVOTDATA("Average of DISTTRAV(ALL)",#REF!,"VEHICLETRAVELTIMEMEASUREMENT",B19),0)/5280</f>
        <v>0</v>
      </c>
      <c r="D19" s="514"/>
      <c r="E19" s="528"/>
      <c r="F19" s="522" cm="1">
        <f t="array" ref="F19">_xlfn.SWITCH(tod,"AM",AF19,"PM",AS19)</f>
        <v>27</v>
      </c>
      <c r="G19" s="519" cm="1">
        <f t="array" ref="G19">_xlfn.SWITCH(tod,"AM",AG19,"PM",AT19)</f>
        <v>36</v>
      </c>
      <c r="H19" s="519" cm="1">
        <f t="array" ref="H19">_xlfn.SWITCH(tod,"AM",AH19,"PM",AU19)</f>
        <v>25</v>
      </c>
      <c r="I19" s="519" cm="1">
        <f t="array" ref="I19">_xlfn.SWITCH(tod,"AM",AI19,"PM",AV19)</f>
        <v>39</v>
      </c>
      <c r="J19" s="519" cm="1">
        <f t="array" ref="J19">_xlfn.SWITCH(tod,"AM",AJ19,"PM",AW19)</f>
        <v>27</v>
      </c>
      <c r="K19" s="519" cm="1">
        <f t="array" ref="K19">_xlfn.SWITCH(tod,"AM",AK19,"PM",AX19)</f>
        <v>27</v>
      </c>
      <c r="L19" s="519" cm="1">
        <f t="array" ref="L19">_xlfn.SWITCH(tod,"AM",AL19,"PM",AY19)</f>
        <v>26</v>
      </c>
      <c r="M19" s="523" cm="1">
        <f t="array" ref="M19">_xlfn.SWITCH(tod,"AM",AM19,"PM",AZ19)</f>
        <v>40</v>
      </c>
      <c r="N19" s="519"/>
      <c r="O19" s="519"/>
      <c r="P19" s="519"/>
      <c r="Q19" s="519"/>
      <c r="R19" s="519"/>
      <c r="S19" s="519"/>
      <c r="T19" s="522" t="e">
        <f>$C19*3600/GETPIVOTDATA("Average of TRAVTM(ALL)",#REF!,"TIMEINT",T$2,"VEHICLETRAVELTIMEMEASUREMENT",$B19)</f>
        <v>#REF!</v>
      </c>
      <c r="U19" s="519" t="e">
        <f>$C19*3600/GETPIVOTDATA("Average of TRAVTM(ALL)",#REF!,"TIMEINT",U$2,"VEHICLETRAVELTIMEMEASUREMENT",$B19)</f>
        <v>#REF!</v>
      </c>
      <c r="V19" s="519" t="e">
        <f>$C19*3600/GETPIVOTDATA("Average of TRAVTM(ALL)",#REF!,"TIMEINT",V$2,"VEHICLETRAVELTIMEMEASUREMENT",$B19)</f>
        <v>#REF!</v>
      </c>
      <c r="W19" s="519" t="e">
        <f>$C19*3600/GETPIVOTDATA("Average of TRAVTM(ALL)",#REF!,"TIMEINT",W$2,"VEHICLETRAVELTIMEMEASUREMENT",$B19)</f>
        <v>#REF!</v>
      </c>
      <c r="X19" s="519" t="e">
        <f>$C19*3600/GETPIVOTDATA("Average of TRAVTM(ALL)",#REF!,"TIMEINT",X$2,"VEHICLETRAVELTIMEMEASUREMENT",$B19)</f>
        <v>#REF!</v>
      </c>
      <c r="Y19" s="519" t="e">
        <f>$C19*3600/GETPIVOTDATA("Average of TRAVTM(ALL)",#REF!,"TIMEINT",Y$2,"VEHICLETRAVELTIMEMEASUREMENT",$B19)</f>
        <v>#REF!</v>
      </c>
      <c r="Z19" s="519" t="e">
        <f>$C19*3600/GETPIVOTDATA("Average of TRAVTM(ALL)",#REF!,"TIMEINT",Z$2,"VEHICLETRAVELTIMEMEASUREMENT",$B19)</f>
        <v>#REF!</v>
      </c>
      <c r="AA19" s="523" t="e">
        <f>$C19*3600/GETPIVOTDATA("Average of TRAVTM(ALL)",#REF!,"TIMEINT",AA$2,"VEHICLETRAVELTIMEMEASUREMENT",$B19)</f>
        <v>#REF!</v>
      </c>
      <c r="AB19" s="521"/>
      <c r="AC19" s="357"/>
      <c r="AD19" s="605">
        <v>38</v>
      </c>
      <c r="AE19" s="605">
        <v>34</v>
      </c>
      <c r="AF19" s="605">
        <v>25</v>
      </c>
      <c r="AG19" s="605">
        <v>39</v>
      </c>
      <c r="AH19" s="605">
        <v>38</v>
      </c>
      <c r="AI19" s="605">
        <v>33</v>
      </c>
      <c r="AJ19" s="605">
        <v>35</v>
      </c>
      <c r="AK19" s="605">
        <v>32</v>
      </c>
      <c r="AL19" s="605">
        <v>32</v>
      </c>
      <c r="AM19" s="605">
        <v>38</v>
      </c>
      <c r="AN19" s="605">
        <v>36</v>
      </c>
      <c r="AO19" s="605">
        <v>35</v>
      </c>
      <c r="AP19" s="412"/>
      <c r="AQ19" s="605">
        <v>29</v>
      </c>
      <c r="AR19" s="605">
        <v>33</v>
      </c>
      <c r="AS19" s="605">
        <v>27</v>
      </c>
      <c r="AT19" s="605">
        <v>36</v>
      </c>
      <c r="AU19" s="605">
        <v>25</v>
      </c>
      <c r="AV19" s="605">
        <v>39</v>
      </c>
      <c r="AW19" s="605">
        <v>27</v>
      </c>
      <c r="AX19" s="605">
        <v>27</v>
      </c>
      <c r="AY19" s="605">
        <v>26</v>
      </c>
      <c r="AZ19" s="605">
        <v>40</v>
      </c>
      <c r="BA19" s="605">
        <v>27</v>
      </c>
      <c r="BB19" s="605">
        <v>34</v>
      </c>
    </row>
    <row r="20" spans="1:54" ht="18" customHeight="1" x14ac:dyDescent="0.25">
      <c r="A20" s="302"/>
      <c r="B20" s="557">
        <f t="shared" si="0"/>
        <v>22</v>
      </c>
      <c r="C20" s="554">
        <f>IFERROR(GETPIVOTDATA("Average of DISTTRAV(ALL)",#REF!,"VEHICLETRAVELTIMEMEASUREMENT",B20),0)/5280</f>
        <v>0</v>
      </c>
      <c r="D20" s="514"/>
      <c r="E20" s="528"/>
      <c r="F20" s="522" cm="1">
        <f t="array" ref="F20">_xlfn.SWITCH(tod,"AM",AF20,"PM",AS20)</f>
        <v>25</v>
      </c>
      <c r="G20" s="519" cm="1">
        <f t="array" ref="G20">_xlfn.SWITCH(tod,"AM",AG20,"PM",AT20)</f>
        <v>33</v>
      </c>
      <c r="H20" s="519" cm="1">
        <f t="array" ref="H20">_xlfn.SWITCH(tod,"AM",AH20,"PM",AU20)</f>
        <v>34</v>
      </c>
      <c r="I20" s="519" cm="1">
        <f t="array" ref="I20">_xlfn.SWITCH(tod,"AM",AI20,"PM",AV20)</f>
        <v>37</v>
      </c>
      <c r="J20" s="519" cm="1">
        <f t="array" ref="J20">_xlfn.SWITCH(tod,"AM",AJ20,"PM",AW20)</f>
        <v>30</v>
      </c>
      <c r="K20" s="519" cm="1">
        <f t="array" ref="K20">_xlfn.SWITCH(tod,"AM",AK20,"PM",AX20)</f>
        <v>36</v>
      </c>
      <c r="L20" s="519" cm="1">
        <f t="array" ref="L20">_xlfn.SWITCH(tod,"AM",AL20,"PM",AY20)</f>
        <v>33</v>
      </c>
      <c r="M20" s="523" cm="1">
        <f t="array" ref="M20">_xlfn.SWITCH(tod,"AM",AM20,"PM",AZ20)</f>
        <v>33</v>
      </c>
      <c r="N20" s="519"/>
      <c r="O20" s="519"/>
      <c r="P20" s="519"/>
      <c r="Q20" s="519"/>
      <c r="R20" s="519"/>
      <c r="S20" s="519"/>
      <c r="T20" s="522" t="e">
        <f>$C20*3600/GETPIVOTDATA("Average of TRAVTM(ALL)",#REF!,"TIMEINT",T$2,"VEHICLETRAVELTIMEMEASUREMENT",$B20)</f>
        <v>#REF!</v>
      </c>
      <c r="U20" s="519" t="e">
        <f>$C20*3600/GETPIVOTDATA("Average of TRAVTM(ALL)",#REF!,"TIMEINT",U$2,"VEHICLETRAVELTIMEMEASUREMENT",$B20)</f>
        <v>#REF!</v>
      </c>
      <c r="V20" s="519" t="e">
        <f>$C20*3600/GETPIVOTDATA("Average of TRAVTM(ALL)",#REF!,"TIMEINT",V$2,"VEHICLETRAVELTIMEMEASUREMENT",$B20)</f>
        <v>#REF!</v>
      </c>
      <c r="W20" s="519" t="e">
        <f>$C20*3600/GETPIVOTDATA("Average of TRAVTM(ALL)",#REF!,"TIMEINT",W$2,"VEHICLETRAVELTIMEMEASUREMENT",$B20)</f>
        <v>#REF!</v>
      </c>
      <c r="X20" s="519" t="e">
        <f>$C20*3600/GETPIVOTDATA("Average of TRAVTM(ALL)",#REF!,"TIMEINT",X$2,"VEHICLETRAVELTIMEMEASUREMENT",$B20)</f>
        <v>#REF!</v>
      </c>
      <c r="Y20" s="519" t="e">
        <f>$C20*3600/GETPIVOTDATA("Average of TRAVTM(ALL)",#REF!,"TIMEINT",Y$2,"VEHICLETRAVELTIMEMEASUREMENT",$B20)</f>
        <v>#REF!</v>
      </c>
      <c r="Z20" s="519" t="e">
        <f>$C20*3600/GETPIVOTDATA("Average of TRAVTM(ALL)",#REF!,"TIMEINT",Z$2,"VEHICLETRAVELTIMEMEASUREMENT",$B20)</f>
        <v>#REF!</v>
      </c>
      <c r="AA20" s="523" t="e">
        <f>$C20*3600/GETPIVOTDATA("Average of TRAVTM(ALL)",#REF!,"TIMEINT",AA$2,"VEHICLETRAVELTIMEMEASUREMENT",$B20)</f>
        <v>#REF!</v>
      </c>
      <c r="AB20" s="521"/>
      <c r="AD20" s="605">
        <v>28</v>
      </c>
      <c r="AE20" s="605">
        <v>26</v>
      </c>
      <c r="AF20" s="605">
        <v>40</v>
      </c>
      <c r="AG20" s="605">
        <v>36</v>
      </c>
      <c r="AH20" s="605">
        <v>37</v>
      </c>
      <c r="AI20" s="605">
        <v>32</v>
      </c>
      <c r="AJ20" s="605">
        <v>34</v>
      </c>
      <c r="AK20" s="605">
        <v>25</v>
      </c>
      <c r="AL20" s="605">
        <v>39</v>
      </c>
      <c r="AM20" s="605">
        <v>34</v>
      </c>
      <c r="AN20" s="605">
        <v>29</v>
      </c>
      <c r="AO20" s="605">
        <v>37</v>
      </c>
      <c r="AP20" s="412"/>
      <c r="AQ20" s="605">
        <v>39</v>
      </c>
      <c r="AR20" s="605">
        <v>25</v>
      </c>
      <c r="AS20" s="605">
        <v>25</v>
      </c>
      <c r="AT20" s="605">
        <v>33</v>
      </c>
      <c r="AU20" s="605">
        <v>34</v>
      </c>
      <c r="AV20" s="605">
        <v>37</v>
      </c>
      <c r="AW20" s="605">
        <v>30</v>
      </c>
      <c r="AX20" s="605">
        <v>36</v>
      </c>
      <c r="AY20" s="605">
        <v>33</v>
      </c>
      <c r="AZ20" s="605">
        <v>33</v>
      </c>
      <c r="BA20" s="605">
        <v>32</v>
      </c>
      <c r="BB20" s="605">
        <v>38</v>
      </c>
    </row>
    <row r="21" spans="1:54" ht="18" customHeight="1" x14ac:dyDescent="0.25">
      <c r="A21" s="302"/>
      <c r="B21" s="557">
        <f t="shared" si="0"/>
        <v>21</v>
      </c>
      <c r="C21" s="554">
        <f>IFERROR(GETPIVOTDATA("Average of DISTTRAV(ALL)",#REF!,"VEHICLETRAVELTIMEMEASUREMENT",B21),0)/5280</f>
        <v>0</v>
      </c>
      <c r="D21" s="514"/>
      <c r="E21" s="528"/>
      <c r="F21" s="522" cm="1">
        <f t="array" ref="F21">_xlfn.SWITCH(tod,"AM",AF21,"PM",AS21)</f>
        <v>35</v>
      </c>
      <c r="G21" s="519" cm="1">
        <f t="array" ref="G21">_xlfn.SWITCH(tod,"AM",AG21,"PM",AT21)</f>
        <v>39</v>
      </c>
      <c r="H21" s="519" cm="1">
        <f t="array" ref="H21">_xlfn.SWITCH(tod,"AM",AH21,"PM",AU21)</f>
        <v>40</v>
      </c>
      <c r="I21" s="519" cm="1">
        <f t="array" ref="I21">_xlfn.SWITCH(tod,"AM",AI21,"PM",AV21)</f>
        <v>29</v>
      </c>
      <c r="J21" s="519" cm="1">
        <f t="array" ref="J21">_xlfn.SWITCH(tod,"AM",AJ21,"PM",AW21)</f>
        <v>39</v>
      </c>
      <c r="K21" s="519" cm="1">
        <f t="array" ref="K21">_xlfn.SWITCH(tod,"AM",AK21,"PM",AX21)</f>
        <v>37</v>
      </c>
      <c r="L21" s="519" cm="1">
        <f t="array" ref="L21">_xlfn.SWITCH(tod,"AM",AL21,"PM",AY21)</f>
        <v>36</v>
      </c>
      <c r="M21" s="523" cm="1">
        <f t="array" ref="M21">_xlfn.SWITCH(tod,"AM",AM21,"PM",AZ21)</f>
        <v>39</v>
      </c>
      <c r="N21" s="519"/>
      <c r="O21" s="519"/>
      <c r="P21" s="519"/>
      <c r="Q21" s="519"/>
      <c r="R21" s="519"/>
      <c r="S21" s="519"/>
      <c r="T21" s="522" t="e">
        <f>$C21*3600/GETPIVOTDATA("Average of TRAVTM(ALL)",#REF!,"TIMEINT",T$2,"VEHICLETRAVELTIMEMEASUREMENT",$B21)</f>
        <v>#REF!</v>
      </c>
      <c r="U21" s="519" t="e">
        <f>$C21*3600/GETPIVOTDATA("Average of TRAVTM(ALL)",#REF!,"TIMEINT",U$2,"VEHICLETRAVELTIMEMEASUREMENT",$B21)</f>
        <v>#REF!</v>
      </c>
      <c r="V21" s="519" t="e">
        <f>$C21*3600/GETPIVOTDATA("Average of TRAVTM(ALL)",#REF!,"TIMEINT",V$2,"VEHICLETRAVELTIMEMEASUREMENT",$B21)</f>
        <v>#REF!</v>
      </c>
      <c r="W21" s="519" t="e">
        <f>$C21*3600/GETPIVOTDATA("Average of TRAVTM(ALL)",#REF!,"TIMEINT",W$2,"VEHICLETRAVELTIMEMEASUREMENT",$B21)</f>
        <v>#REF!</v>
      </c>
      <c r="X21" s="519" t="e">
        <f>$C21*3600/GETPIVOTDATA("Average of TRAVTM(ALL)",#REF!,"TIMEINT",X$2,"VEHICLETRAVELTIMEMEASUREMENT",$B21)</f>
        <v>#REF!</v>
      </c>
      <c r="Y21" s="519" t="e">
        <f>$C21*3600/GETPIVOTDATA("Average of TRAVTM(ALL)",#REF!,"TIMEINT",Y$2,"VEHICLETRAVELTIMEMEASUREMENT",$B21)</f>
        <v>#REF!</v>
      </c>
      <c r="Z21" s="519" t="e">
        <f>$C21*3600/GETPIVOTDATA("Average of TRAVTM(ALL)",#REF!,"TIMEINT",Z$2,"VEHICLETRAVELTIMEMEASUREMENT",$B21)</f>
        <v>#REF!</v>
      </c>
      <c r="AA21" s="523" t="e">
        <f>$C21*3600/GETPIVOTDATA("Average of TRAVTM(ALL)",#REF!,"TIMEINT",AA$2,"VEHICLETRAVELTIMEMEASUREMENT",$B21)</f>
        <v>#REF!</v>
      </c>
      <c r="AB21" s="521"/>
      <c r="AD21" s="605">
        <v>38</v>
      </c>
      <c r="AE21" s="605">
        <v>34</v>
      </c>
      <c r="AF21" s="605">
        <v>29</v>
      </c>
      <c r="AG21" s="605">
        <v>31</v>
      </c>
      <c r="AH21" s="605">
        <v>40</v>
      </c>
      <c r="AI21" s="605">
        <v>31</v>
      </c>
      <c r="AJ21" s="605">
        <v>30</v>
      </c>
      <c r="AK21" s="605">
        <v>32</v>
      </c>
      <c r="AL21" s="605">
        <v>35</v>
      </c>
      <c r="AM21" s="605">
        <v>33</v>
      </c>
      <c r="AN21" s="605">
        <v>30</v>
      </c>
      <c r="AO21" s="605">
        <v>25</v>
      </c>
      <c r="AP21" s="412"/>
      <c r="AQ21" s="605">
        <v>25</v>
      </c>
      <c r="AR21" s="605">
        <v>31</v>
      </c>
      <c r="AS21" s="605">
        <v>35</v>
      </c>
      <c r="AT21" s="605">
        <v>39</v>
      </c>
      <c r="AU21" s="605">
        <v>40</v>
      </c>
      <c r="AV21" s="605">
        <v>29</v>
      </c>
      <c r="AW21" s="605">
        <v>39</v>
      </c>
      <c r="AX21" s="605">
        <v>37</v>
      </c>
      <c r="AY21" s="605">
        <v>36</v>
      </c>
      <c r="AZ21" s="605">
        <v>39</v>
      </c>
      <c r="BA21" s="605">
        <v>31</v>
      </c>
      <c r="BB21" s="605">
        <v>26</v>
      </c>
    </row>
    <row r="22" spans="1:54" ht="18" customHeight="1" x14ac:dyDescent="0.25">
      <c r="A22" s="302"/>
      <c r="B22" s="557">
        <f t="shared" si="0"/>
        <v>20</v>
      </c>
      <c r="C22" s="554">
        <f>IFERROR(GETPIVOTDATA("Average of DISTTRAV(ALL)",#REF!,"VEHICLETRAVELTIMEMEASUREMENT",B22),0)/5280</f>
        <v>0</v>
      </c>
      <c r="D22" s="514"/>
      <c r="E22" s="528"/>
      <c r="F22" s="522" cm="1">
        <f t="array" ref="F22">_xlfn.SWITCH(tod,"AM",AF22,"PM",AS22)</f>
        <v>33</v>
      </c>
      <c r="G22" s="519" cm="1">
        <f t="array" ref="G22">_xlfn.SWITCH(tod,"AM",AG22,"PM",AT22)</f>
        <v>27</v>
      </c>
      <c r="H22" s="519" cm="1">
        <f t="array" ref="H22">_xlfn.SWITCH(tod,"AM",AH22,"PM",AU22)</f>
        <v>25</v>
      </c>
      <c r="I22" s="519" cm="1">
        <f t="array" ref="I22">_xlfn.SWITCH(tod,"AM",AI22,"PM",AV22)</f>
        <v>32</v>
      </c>
      <c r="J22" s="519" cm="1">
        <f t="array" ref="J22">_xlfn.SWITCH(tod,"AM",AJ22,"PM",AW22)</f>
        <v>29</v>
      </c>
      <c r="K22" s="519" cm="1">
        <f t="array" ref="K22">_xlfn.SWITCH(tod,"AM",AK22,"PM",AX22)</f>
        <v>39</v>
      </c>
      <c r="L22" s="519" cm="1">
        <f t="array" ref="L22">_xlfn.SWITCH(tod,"AM",AL22,"PM",AY22)</f>
        <v>39</v>
      </c>
      <c r="M22" s="523" cm="1">
        <f t="array" ref="M22">_xlfn.SWITCH(tod,"AM",AM22,"PM",AZ22)</f>
        <v>26</v>
      </c>
      <c r="N22" s="519"/>
      <c r="O22" s="519"/>
      <c r="P22" s="519"/>
      <c r="Q22" s="519"/>
      <c r="R22" s="519"/>
      <c r="S22" s="519"/>
      <c r="T22" s="522" t="e">
        <f>$C22*3600/GETPIVOTDATA("Average of TRAVTM(ALL)",#REF!,"TIMEINT",T$2,"VEHICLETRAVELTIMEMEASUREMENT",$B22)</f>
        <v>#REF!</v>
      </c>
      <c r="U22" s="519" t="e">
        <f>$C22*3600/GETPIVOTDATA("Average of TRAVTM(ALL)",#REF!,"TIMEINT",U$2,"VEHICLETRAVELTIMEMEASUREMENT",$B22)</f>
        <v>#REF!</v>
      </c>
      <c r="V22" s="519" t="e">
        <f>$C22*3600/GETPIVOTDATA("Average of TRAVTM(ALL)",#REF!,"TIMEINT",V$2,"VEHICLETRAVELTIMEMEASUREMENT",$B22)</f>
        <v>#REF!</v>
      </c>
      <c r="W22" s="519" t="e">
        <f>$C22*3600/GETPIVOTDATA("Average of TRAVTM(ALL)",#REF!,"TIMEINT",W$2,"VEHICLETRAVELTIMEMEASUREMENT",$B22)</f>
        <v>#REF!</v>
      </c>
      <c r="X22" s="519" t="e">
        <f>$C22*3600/GETPIVOTDATA("Average of TRAVTM(ALL)",#REF!,"TIMEINT",X$2,"VEHICLETRAVELTIMEMEASUREMENT",$B22)</f>
        <v>#REF!</v>
      </c>
      <c r="Y22" s="519" t="e">
        <f>$C22*3600/GETPIVOTDATA("Average of TRAVTM(ALL)",#REF!,"TIMEINT",Y$2,"VEHICLETRAVELTIMEMEASUREMENT",$B22)</f>
        <v>#REF!</v>
      </c>
      <c r="Z22" s="519" t="e">
        <f>$C22*3600/GETPIVOTDATA("Average of TRAVTM(ALL)",#REF!,"TIMEINT",Z$2,"VEHICLETRAVELTIMEMEASUREMENT",$B22)</f>
        <v>#REF!</v>
      </c>
      <c r="AA22" s="523" t="e">
        <f>$C22*3600/GETPIVOTDATA("Average of TRAVTM(ALL)",#REF!,"TIMEINT",AA$2,"VEHICLETRAVELTIMEMEASUREMENT",$B22)</f>
        <v>#REF!</v>
      </c>
      <c r="AB22" s="521"/>
      <c r="AC22" s="357"/>
      <c r="AD22" s="605">
        <v>30</v>
      </c>
      <c r="AE22" s="605">
        <v>30</v>
      </c>
      <c r="AF22" s="605">
        <v>36</v>
      </c>
      <c r="AG22" s="605">
        <v>40</v>
      </c>
      <c r="AH22" s="605">
        <v>29</v>
      </c>
      <c r="AI22" s="605">
        <v>34</v>
      </c>
      <c r="AJ22" s="605">
        <v>40</v>
      </c>
      <c r="AK22" s="605">
        <v>34</v>
      </c>
      <c r="AL22" s="605">
        <v>25</v>
      </c>
      <c r="AM22" s="605">
        <v>29</v>
      </c>
      <c r="AN22" s="605">
        <v>35</v>
      </c>
      <c r="AO22" s="605">
        <v>29</v>
      </c>
      <c r="AP22" s="412"/>
      <c r="AQ22" s="605">
        <v>33</v>
      </c>
      <c r="AR22" s="605">
        <v>36</v>
      </c>
      <c r="AS22" s="605">
        <v>33</v>
      </c>
      <c r="AT22" s="605">
        <v>27</v>
      </c>
      <c r="AU22" s="605">
        <v>25</v>
      </c>
      <c r="AV22" s="605">
        <v>32</v>
      </c>
      <c r="AW22" s="605">
        <v>29</v>
      </c>
      <c r="AX22" s="605">
        <v>39</v>
      </c>
      <c r="AY22" s="605">
        <v>39</v>
      </c>
      <c r="AZ22" s="605">
        <v>26</v>
      </c>
      <c r="BA22" s="605">
        <v>39</v>
      </c>
      <c r="BB22" s="605">
        <v>29</v>
      </c>
    </row>
    <row r="23" spans="1:54" ht="18" customHeight="1" x14ac:dyDescent="0.25">
      <c r="A23" s="302"/>
      <c r="B23" s="557">
        <f t="shared" si="0"/>
        <v>19</v>
      </c>
      <c r="C23" s="554">
        <f>IFERROR(GETPIVOTDATA("Average of DISTTRAV(ALL)",#REF!,"VEHICLETRAVELTIMEMEASUREMENT",B23),0)/5280</f>
        <v>0</v>
      </c>
      <c r="D23" s="514"/>
      <c r="E23" s="528"/>
      <c r="F23" s="522" cm="1">
        <f t="array" ref="F23">_xlfn.SWITCH(tod,"AM",AF23,"PM",AS23)</f>
        <v>36</v>
      </c>
      <c r="G23" s="519" cm="1">
        <f t="array" ref="G23">_xlfn.SWITCH(tod,"AM",AG23,"PM",AT23)</f>
        <v>35</v>
      </c>
      <c r="H23" s="519" cm="1">
        <f t="array" ref="H23">_xlfn.SWITCH(tod,"AM",AH23,"PM",AU23)</f>
        <v>34</v>
      </c>
      <c r="I23" s="519" cm="1">
        <f t="array" ref="I23">_xlfn.SWITCH(tod,"AM",AI23,"PM",AV23)</f>
        <v>26</v>
      </c>
      <c r="J23" s="519" cm="1">
        <f t="array" ref="J23">_xlfn.SWITCH(tod,"AM",AJ23,"PM",AW23)</f>
        <v>35</v>
      </c>
      <c r="K23" s="519" cm="1">
        <f t="array" ref="K23">_xlfn.SWITCH(tod,"AM",AK23,"PM",AX23)</f>
        <v>32</v>
      </c>
      <c r="L23" s="519" cm="1">
        <f t="array" ref="L23">_xlfn.SWITCH(tod,"AM",AL23,"PM",AY23)</f>
        <v>25</v>
      </c>
      <c r="M23" s="523" cm="1">
        <f t="array" ref="M23">_xlfn.SWITCH(tod,"AM",AM23,"PM",AZ23)</f>
        <v>29</v>
      </c>
      <c r="N23" s="519"/>
      <c r="O23" s="519"/>
      <c r="P23" s="519"/>
      <c r="Q23" s="519"/>
      <c r="R23" s="519"/>
      <c r="S23" s="519"/>
      <c r="T23" s="522" t="e">
        <f>$C23*3600/GETPIVOTDATA("Average of TRAVTM(ALL)",#REF!,"TIMEINT",T$2,"VEHICLETRAVELTIMEMEASUREMENT",$B23)</f>
        <v>#REF!</v>
      </c>
      <c r="U23" s="519" t="e">
        <f>$C23*3600/GETPIVOTDATA("Average of TRAVTM(ALL)",#REF!,"TIMEINT",U$2,"VEHICLETRAVELTIMEMEASUREMENT",$B23)</f>
        <v>#REF!</v>
      </c>
      <c r="V23" s="519" t="e">
        <f>$C23*3600/GETPIVOTDATA("Average of TRAVTM(ALL)",#REF!,"TIMEINT",V$2,"VEHICLETRAVELTIMEMEASUREMENT",$B23)</f>
        <v>#REF!</v>
      </c>
      <c r="W23" s="519" t="e">
        <f>$C23*3600/GETPIVOTDATA("Average of TRAVTM(ALL)",#REF!,"TIMEINT",W$2,"VEHICLETRAVELTIMEMEASUREMENT",$B23)</f>
        <v>#REF!</v>
      </c>
      <c r="X23" s="519" t="e">
        <f>$C23*3600/GETPIVOTDATA("Average of TRAVTM(ALL)",#REF!,"TIMEINT",X$2,"VEHICLETRAVELTIMEMEASUREMENT",$B23)</f>
        <v>#REF!</v>
      </c>
      <c r="Y23" s="519" t="e">
        <f>$C23*3600/GETPIVOTDATA("Average of TRAVTM(ALL)",#REF!,"TIMEINT",Y$2,"VEHICLETRAVELTIMEMEASUREMENT",$B23)</f>
        <v>#REF!</v>
      </c>
      <c r="Z23" s="519" t="e">
        <f>$C23*3600/GETPIVOTDATA("Average of TRAVTM(ALL)",#REF!,"TIMEINT",Z$2,"VEHICLETRAVELTIMEMEASUREMENT",$B23)</f>
        <v>#REF!</v>
      </c>
      <c r="AA23" s="523" t="e">
        <f>$C23*3600/GETPIVOTDATA("Average of TRAVTM(ALL)",#REF!,"TIMEINT",AA$2,"VEHICLETRAVELTIMEMEASUREMENT",$B23)</f>
        <v>#REF!</v>
      </c>
      <c r="AB23" s="521"/>
      <c r="AD23" s="605">
        <v>30</v>
      </c>
      <c r="AE23" s="605">
        <v>35</v>
      </c>
      <c r="AF23" s="605">
        <v>39</v>
      </c>
      <c r="AG23" s="605">
        <v>30</v>
      </c>
      <c r="AH23" s="605">
        <v>25</v>
      </c>
      <c r="AI23" s="605">
        <v>34</v>
      </c>
      <c r="AJ23" s="605">
        <v>30</v>
      </c>
      <c r="AK23" s="605">
        <v>40</v>
      </c>
      <c r="AL23" s="605">
        <v>34</v>
      </c>
      <c r="AM23" s="605">
        <v>38</v>
      </c>
      <c r="AN23" s="605">
        <v>36</v>
      </c>
      <c r="AO23" s="605">
        <v>36</v>
      </c>
      <c r="AP23" s="412"/>
      <c r="AQ23" s="605">
        <v>30</v>
      </c>
      <c r="AR23" s="605">
        <v>32</v>
      </c>
      <c r="AS23" s="605">
        <v>36</v>
      </c>
      <c r="AT23" s="605">
        <v>35</v>
      </c>
      <c r="AU23" s="605">
        <v>34</v>
      </c>
      <c r="AV23" s="605">
        <v>26</v>
      </c>
      <c r="AW23" s="605">
        <v>35</v>
      </c>
      <c r="AX23" s="605">
        <v>32</v>
      </c>
      <c r="AY23" s="605">
        <v>25</v>
      </c>
      <c r="AZ23" s="605">
        <v>29</v>
      </c>
      <c r="BA23" s="605">
        <v>29</v>
      </c>
      <c r="BB23" s="605">
        <v>37</v>
      </c>
    </row>
    <row r="24" spans="1:54" ht="18" customHeight="1" x14ac:dyDescent="0.25">
      <c r="A24" s="302"/>
      <c r="B24" s="557">
        <f t="shared" si="0"/>
        <v>18</v>
      </c>
      <c r="C24" s="554">
        <f>IFERROR(GETPIVOTDATA("Average of DISTTRAV(ALL)",#REF!,"VEHICLETRAVELTIMEMEASUREMENT",B24),0)/5280</f>
        <v>0</v>
      </c>
      <c r="D24" s="514"/>
      <c r="E24" s="528"/>
      <c r="F24" s="522" cm="1">
        <f t="array" ref="F24">_xlfn.SWITCH(tod,"AM",AF24,"PM",AS24)</f>
        <v>40</v>
      </c>
      <c r="G24" s="519" cm="1">
        <f t="array" ref="G24">_xlfn.SWITCH(tod,"AM",AG24,"PM",AT24)</f>
        <v>39</v>
      </c>
      <c r="H24" s="519" cm="1">
        <f t="array" ref="H24">_xlfn.SWITCH(tod,"AM",AH24,"PM",AU24)</f>
        <v>27</v>
      </c>
      <c r="I24" s="519" cm="1">
        <f t="array" ref="I24">_xlfn.SWITCH(tod,"AM",AI24,"PM",AV24)</f>
        <v>39</v>
      </c>
      <c r="J24" s="519" cm="1">
        <f t="array" ref="J24">_xlfn.SWITCH(tod,"AM",AJ24,"PM",AW24)</f>
        <v>38</v>
      </c>
      <c r="K24" s="519" cm="1">
        <f t="array" ref="K24">_xlfn.SWITCH(tod,"AM",AK24,"PM",AX24)</f>
        <v>36</v>
      </c>
      <c r="L24" s="519" cm="1">
        <f t="array" ref="L24">_xlfn.SWITCH(tod,"AM",AL24,"PM",AY24)</f>
        <v>33</v>
      </c>
      <c r="M24" s="523" cm="1">
        <f t="array" ref="M24">_xlfn.SWITCH(tod,"AM",AM24,"PM",AZ24)</f>
        <v>38</v>
      </c>
      <c r="N24" s="519"/>
      <c r="O24" s="519"/>
      <c r="P24" s="519"/>
      <c r="Q24" s="519"/>
      <c r="R24" s="519"/>
      <c r="S24" s="519"/>
      <c r="T24" s="522" t="e">
        <f>$C24*3600/GETPIVOTDATA("Average of TRAVTM(ALL)",#REF!,"TIMEINT",T$2,"VEHICLETRAVELTIMEMEASUREMENT",$B24)</f>
        <v>#REF!</v>
      </c>
      <c r="U24" s="519" t="e">
        <f>$C24*3600/GETPIVOTDATA("Average of TRAVTM(ALL)",#REF!,"TIMEINT",U$2,"VEHICLETRAVELTIMEMEASUREMENT",$B24)</f>
        <v>#REF!</v>
      </c>
      <c r="V24" s="519" t="e">
        <f>$C24*3600/GETPIVOTDATA("Average of TRAVTM(ALL)",#REF!,"TIMEINT",V$2,"VEHICLETRAVELTIMEMEASUREMENT",$B24)</f>
        <v>#REF!</v>
      </c>
      <c r="W24" s="519" t="e">
        <f>$C24*3600/GETPIVOTDATA("Average of TRAVTM(ALL)",#REF!,"TIMEINT",W$2,"VEHICLETRAVELTIMEMEASUREMENT",$B24)</f>
        <v>#REF!</v>
      </c>
      <c r="X24" s="519" t="e">
        <f>$C24*3600/GETPIVOTDATA("Average of TRAVTM(ALL)",#REF!,"TIMEINT",X$2,"VEHICLETRAVELTIMEMEASUREMENT",$B24)</f>
        <v>#REF!</v>
      </c>
      <c r="Y24" s="519" t="e">
        <f>$C24*3600/GETPIVOTDATA("Average of TRAVTM(ALL)",#REF!,"TIMEINT",Y$2,"VEHICLETRAVELTIMEMEASUREMENT",$B24)</f>
        <v>#REF!</v>
      </c>
      <c r="Z24" s="519" t="e">
        <f>$C24*3600/GETPIVOTDATA("Average of TRAVTM(ALL)",#REF!,"TIMEINT",Z$2,"VEHICLETRAVELTIMEMEASUREMENT",$B24)</f>
        <v>#REF!</v>
      </c>
      <c r="AA24" s="523" t="e">
        <f>$C24*3600/GETPIVOTDATA("Average of TRAVTM(ALL)",#REF!,"TIMEINT",AA$2,"VEHICLETRAVELTIMEMEASUREMENT",$B24)</f>
        <v>#REF!</v>
      </c>
      <c r="AB24" s="521"/>
      <c r="AD24" s="605">
        <v>40</v>
      </c>
      <c r="AE24" s="605">
        <v>40</v>
      </c>
      <c r="AF24" s="605">
        <v>27</v>
      </c>
      <c r="AG24" s="605">
        <v>37</v>
      </c>
      <c r="AH24" s="605">
        <v>39</v>
      </c>
      <c r="AI24" s="605">
        <v>30</v>
      </c>
      <c r="AJ24" s="605">
        <v>37</v>
      </c>
      <c r="AK24" s="605">
        <v>34</v>
      </c>
      <c r="AL24" s="605">
        <v>40</v>
      </c>
      <c r="AM24" s="605">
        <v>40</v>
      </c>
      <c r="AN24" s="605">
        <v>33</v>
      </c>
      <c r="AO24" s="605">
        <v>31</v>
      </c>
      <c r="AP24" s="412"/>
      <c r="AQ24" s="605">
        <v>36</v>
      </c>
      <c r="AR24" s="605">
        <v>33</v>
      </c>
      <c r="AS24" s="605">
        <v>40</v>
      </c>
      <c r="AT24" s="605">
        <v>39</v>
      </c>
      <c r="AU24" s="605">
        <v>27</v>
      </c>
      <c r="AV24" s="605">
        <v>39</v>
      </c>
      <c r="AW24" s="605">
        <v>38</v>
      </c>
      <c r="AX24" s="605">
        <v>36</v>
      </c>
      <c r="AY24" s="605">
        <v>33</v>
      </c>
      <c r="AZ24" s="605">
        <v>38</v>
      </c>
      <c r="BA24" s="605">
        <v>31</v>
      </c>
      <c r="BB24" s="605">
        <v>33</v>
      </c>
    </row>
    <row r="25" spans="1:54" ht="18" customHeight="1" x14ac:dyDescent="0.25">
      <c r="A25" s="302"/>
      <c r="B25" s="557">
        <f t="shared" si="0"/>
        <v>17</v>
      </c>
      <c r="C25" s="554">
        <f>IFERROR(GETPIVOTDATA("Average of DISTTRAV(ALL)",#REF!,"VEHICLETRAVELTIMEMEASUREMENT",B25),0)/5280</f>
        <v>0</v>
      </c>
      <c r="D25" s="514"/>
      <c r="E25" s="528"/>
      <c r="F25" s="522" cm="1">
        <f t="array" ref="F25">_xlfn.SWITCH(tod,"AM",AF25,"PM",AS25)</f>
        <v>29</v>
      </c>
      <c r="G25" s="519" cm="1">
        <f t="array" ref="G25">_xlfn.SWITCH(tod,"AM",AG25,"PM",AT25)</f>
        <v>34</v>
      </c>
      <c r="H25" s="519" cm="1">
        <f t="array" ref="H25">_xlfn.SWITCH(tod,"AM",AH25,"PM",AU25)</f>
        <v>32</v>
      </c>
      <c r="I25" s="519" cm="1">
        <f t="array" ref="I25">_xlfn.SWITCH(tod,"AM",AI25,"PM",AV25)</f>
        <v>35</v>
      </c>
      <c r="J25" s="519" cm="1">
        <f t="array" ref="J25">_xlfn.SWITCH(tod,"AM",AJ25,"PM",AW25)</f>
        <v>31</v>
      </c>
      <c r="K25" s="519" cm="1">
        <f t="array" ref="K25">_xlfn.SWITCH(tod,"AM",AK25,"PM",AX25)</f>
        <v>32</v>
      </c>
      <c r="L25" s="519" cm="1">
        <f t="array" ref="L25">_xlfn.SWITCH(tod,"AM",AL25,"PM",AY25)</f>
        <v>30</v>
      </c>
      <c r="M25" s="523" cm="1">
        <f t="array" ref="M25">_xlfn.SWITCH(tod,"AM",AM25,"PM",AZ25)</f>
        <v>40</v>
      </c>
      <c r="N25" s="519"/>
      <c r="O25" s="519"/>
      <c r="P25" s="519"/>
      <c r="Q25" s="519"/>
      <c r="R25" s="519"/>
      <c r="S25" s="519"/>
      <c r="T25" s="522" t="e">
        <f>$C25*3600/GETPIVOTDATA("Average of TRAVTM(ALL)",#REF!,"TIMEINT",T$2,"VEHICLETRAVELTIMEMEASUREMENT",$B25)</f>
        <v>#REF!</v>
      </c>
      <c r="U25" s="519" t="e">
        <f>$C25*3600/GETPIVOTDATA("Average of TRAVTM(ALL)",#REF!,"TIMEINT",U$2,"VEHICLETRAVELTIMEMEASUREMENT",$B25)</f>
        <v>#REF!</v>
      </c>
      <c r="V25" s="519" t="e">
        <f>$C25*3600/GETPIVOTDATA("Average of TRAVTM(ALL)",#REF!,"TIMEINT",V$2,"VEHICLETRAVELTIMEMEASUREMENT",$B25)</f>
        <v>#REF!</v>
      </c>
      <c r="W25" s="519" t="e">
        <f>$C25*3600/GETPIVOTDATA("Average of TRAVTM(ALL)",#REF!,"TIMEINT",W$2,"VEHICLETRAVELTIMEMEASUREMENT",$B25)</f>
        <v>#REF!</v>
      </c>
      <c r="X25" s="519" t="e">
        <f>$C25*3600/GETPIVOTDATA("Average of TRAVTM(ALL)",#REF!,"TIMEINT",X$2,"VEHICLETRAVELTIMEMEASUREMENT",$B25)</f>
        <v>#REF!</v>
      </c>
      <c r="Y25" s="519" t="e">
        <f>$C25*3600/GETPIVOTDATA("Average of TRAVTM(ALL)",#REF!,"TIMEINT",Y$2,"VEHICLETRAVELTIMEMEASUREMENT",$B25)</f>
        <v>#REF!</v>
      </c>
      <c r="Z25" s="519" t="e">
        <f>$C25*3600/GETPIVOTDATA("Average of TRAVTM(ALL)",#REF!,"TIMEINT",Z$2,"VEHICLETRAVELTIMEMEASUREMENT",$B25)</f>
        <v>#REF!</v>
      </c>
      <c r="AA25" s="523" t="e">
        <f>$C25*3600/GETPIVOTDATA("Average of TRAVTM(ALL)",#REF!,"TIMEINT",AA$2,"VEHICLETRAVELTIMEMEASUREMENT",$B25)</f>
        <v>#REF!</v>
      </c>
      <c r="AB25" s="521"/>
      <c r="AC25" s="357"/>
      <c r="AD25" s="605">
        <v>36</v>
      </c>
      <c r="AE25" s="605">
        <v>39</v>
      </c>
      <c r="AF25" s="605">
        <v>37</v>
      </c>
      <c r="AG25" s="605">
        <v>27</v>
      </c>
      <c r="AH25" s="605">
        <v>39</v>
      </c>
      <c r="AI25" s="605">
        <v>31</v>
      </c>
      <c r="AJ25" s="605">
        <v>31</v>
      </c>
      <c r="AK25" s="605">
        <v>25</v>
      </c>
      <c r="AL25" s="605">
        <v>38</v>
      </c>
      <c r="AM25" s="605">
        <v>27</v>
      </c>
      <c r="AN25" s="605">
        <v>29</v>
      </c>
      <c r="AO25" s="605">
        <v>28</v>
      </c>
      <c r="AP25" s="412"/>
      <c r="AQ25" s="605">
        <v>31</v>
      </c>
      <c r="AR25" s="605">
        <v>32</v>
      </c>
      <c r="AS25" s="605">
        <v>29</v>
      </c>
      <c r="AT25" s="605">
        <v>34</v>
      </c>
      <c r="AU25" s="605">
        <v>32</v>
      </c>
      <c r="AV25" s="605">
        <v>35</v>
      </c>
      <c r="AW25" s="605">
        <v>31</v>
      </c>
      <c r="AX25" s="605">
        <v>32</v>
      </c>
      <c r="AY25" s="605">
        <v>30</v>
      </c>
      <c r="AZ25" s="605">
        <v>40</v>
      </c>
      <c r="BA25" s="605">
        <v>38</v>
      </c>
      <c r="BB25" s="605">
        <v>30</v>
      </c>
    </row>
    <row r="26" spans="1:54" ht="18" customHeight="1" x14ac:dyDescent="0.25">
      <c r="A26" s="302"/>
      <c r="B26" s="557">
        <f t="shared" si="0"/>
        <v>16</v>
      </c>
      <c r="C26" s="554">
        <f>IFERROR(GETPIVOTDATA("Average of DISTTRAV(ALL)",#REF!,"VEHICLETRAVELTIMEMEASUREMENT",B26),0)/5280</f>
        <v>0</v>
      </c>
      <c r="D26" s="514"/>
      <c r="E26" s="528"/>
      <c r="F26" s="522" cm="1">
        <f t="array" ref="F26">_xlfn.SWITCH(tod,"AM",AF26,"PM",AS26)</f>
        <v>32</v>
      </c>
      <c r="G26" s="519" cm="1">
        <f t="array" ref="G26">_xlfn.SWITCH(tod,"AM",AG26,"PM",AT26)</f>
        <v>33</v>
      </c>
      <c r="H26" s="519" cm="1">
        <f t="array" ref="H26">_xlfn.SWITCH(tod,"AM",AH26,"PM",AU26)</f>
        <v>25</v>
      </c>
      <c r="I26" s="519" cm="1">
        <f t="array" ref="I26">_xlfn.SWITCH(tod,"AM",AI26,"PM",AV26)</f>
        <v>40</v>
      </c>
      <c r="J26" s="519" cm="1">
        <f t="array" ref="J26">_xlfn.SWITCH(tod,"AM",AJ26,"PM",AW26)</f>
        <v>26</v>
      </c>
      <c r="K26" s="519" cm="1">
        <f t="array" ref="K26">_xlfn.SWITCH(tod,"AM",AK26,"PM",AX26)</f>
        <v>39</v>
      </c>
      <c r="L26" s="519" cm="1">
        <f t="array" ref="L26">_xlfn.SWITCH(tod,"AM",AL26,"PM",AY26)</f>
        <v>27</v>
      </c>
      <c r="M26" s="523" cm="1">
        <f t="array" ref="M26">_xlfn.SWITCH(tod,"AM",AM26,"PM",AZ26)</f>
        <v>27</v>
      </c>
      <c r="N26" s="519"/>
      <c r="O26" s="519"/>
      <c r="P26" s="519"/>
      <c r="Q26" s="519"/>
      <c r="R26" s="519"/>
      <c r="S26" s="519"/>
      <c r="T26" s="522" t="e">
        <f>$C26*3600/GETPIVOTDATA("Average of TRAVTM(ALL)",#REF!,"TIMEINT",T$2,"VEHICLETRAVELTIMEMEASUREMENT",$B26)</f>
        <v>#REF!</v>
      </c>
      <c r="U26" s="519" t="e">
        <f>$C26*3600/GETPIVOTDATA("Average of TRAVTM(ALL)",#REF!,"TIMEINT",U$2,"VEHICLETRAVELTIMEMEASUREMENT",$B26)</f>
        <v>#REF!</v>
      </c>
      <c r="V26" s="519" t="e">
        <f>$C26*3600/GETPIVOTDATA("Average of TRAVTM(ALL)",#REF!,"TIMEINT",V$2,"VEHICLETRAVELTIMEMEASUREMENT",$B26)</f>
        <v>#REF!</v>
      </c>
      <c r="W26" s="519" t="e">
        <f>$C26*3600/GETPIVOTDATA("Average of TRAVTM(ALL)",#REF!,"TIMEINT",W$2,"VEHICLETRAVELTIMEMEASUREMENT",$B26)</f>
        <v>#REF!</v>
      </c>
      <c r="X26" s="519" t="e">
        <f>$C26*3600/GETPIVOTDATA("Average of TRAVTM(ALL)",#REF!,"TIMEINT",X$2,"VEHICLETRAVELTIMEMEASUREMENT",$B26)</f>
        <v>#REF!</v>
      </c>
      <c r="Y26" s="519" t="e">
        <f>$C26*3600/GETPIVOTDATA("Average of TRAVTM(ALL)",#REF!,"TIMEINT",Y$2,"VEHICLETRAVELTIMEMEASUREMENT",$B26)</f>
        <v>#REF!</v>
      </c>
      <c r="Z26" s="519" t="e">
        <f>$C26*3600/GETPIVOTDATA("Average of TRAVTM(ALL)",#REF!,"TIMEINT",Z$2,"VEHICLETRAVELTIMEMEASUREMENT",$B26)</f>
        <v>#REF!</v>
      </c>
      <c r="AA26" s="523" t="e">
        <f>$C26*3600/GETPIVOTDATA("Average of TRAVTM(ALL)",#REF!,"TIMEINT",AA$2,"VEHICLETRAVELTIMEMEASUREMENT",$B26)</f>
        <v>#REF!</v>
      </c>
      <c r="AB26" s="521"/>
      <c r="AD26" s="605">
        <v>27</v>
      </c>
      <c r="AE26" s="605">
        <v>27</v>
      </c>
      <c r="AF26" s="605">
        <v>31</v>
      </c>
      <c r="AG26" s="605">
        <v>35</v>
      </c>
      <c r="AH26" s="605">
        <v>36</v>
      </c>
      <c r="AI26" s="605">
        <v>37</v>
      </c>
      <c r="AJ26" s="605">
        <v>34</v>
      </c>
      <c r="AK26" s="605">
        <v>39</v>
      </c>
      <c r="AL26" s="605">
        <v>31</v>
      </c>
      <c r="AM26" s="605">
        <v>37</v>
      </c>
      <c r="AN26" s="605">
        <v>37</v>
      </c>
      <c r="AO26" s="605">
        <v>30</v>
      </c>
      <c r="AP26" s="412"/>
      <c r="AQ26" s="605">
        <v>30</v>
      </c>
      <c r="AR26" s="605">
        <v>27</v>
      </c>
      <c r="AS26" s="605">
        <v>32</v>
      </c>
      <c r="AT26" s="605">
        <v>33</v>
      </c>
      <c r="AU26" s="605">
        <v>25</v>
      </c>
      <c r="AV26" s="605">
        <v>40</v>
      </c>
      <c r="AW26" s="605">
        <v>26</v>
      </c>
      <c r="AX26" s="605">
        <v>39</v>
      </c>
      <c r="AY26" s="605">
        <v>27</v>
      </c>
      <c r="AZ26" s="605">
        <v>27</v>
      </c>
      <c r="BA26" s="605">
        <v>33</v>
      </c>
      <c r="BB26" s="605">
        <v>30</v>
      </c>
    </row>
    <row r="27" spans="1:54" ht="18" customHeight="1" x14ac:dyDescent="0.25">
      <c r="A27" s="302"/>
      <c r="B27" s="557">
        <f t="shared" si="0"/>
        <v>15</v>
      </c>
      <c r="C27" s="554">
        <f>IFERROR(GETPIVOTDATA("Average of DISTTRAV(ALL)",#REF!,"VEHICLETRAVELTIMEMEASUREMENT",B27),0)/5280</f>
        <v>0</v>
      </c>
      <c r="D27" s="514"/>
      <c r="E27" s="528"/>
      <c r="F27" s="522" cm="1">
        <f t="array" ref="F27">_xlfn.SWITCH(tod,"AM",AF27,"PM",AS27)</f>
        <v>28</v>
      </c>
      <c r="G27" s="519" cm="1">
        <f t="array" ref="G27">_xlfn.SWITCH(tod,"AM",AG27,"PM",AT27)</f>
        <v>32</v>
      </c>
      <c r="H27" s="519" cm="1">
        <f t="array" ref="H27">_xlfn.SWITCH(tod,"AM",AH27,"PM",AU27)</f>
        <v>34</v>
      </c>
      <c r="I27" s="519" cm="1">
        <f t="array" ref="I27">_xlfn.SWITCH(tod,"AM",AI27,"PM",AV27)</f>
        <v>32</v>
      </c>
      <c r="J27" s="519" cm="1">
        <f t="array" ref="J27">_xlfn.SWITCH(tod,"AM",AJ27,"PM",AW27)</f>
        <v>25</v>
      </c>
      <c r="K27" s="519" cm="1">
        <f t="array" ref="K27">_xlfn.SWITCH(tod,"AM",AK27,"PM",AX27)</f>
        <v>36</v>
      </c>
      <c r="L27" s="519" cm="1">
        <f t="array" ref="L27">_xlfn.SWITCH(tod,"AM",AL27,"PM",AY27)</f>
        <v>25</v>
      </c>
      <c r="M27" s="523" cm="1">
        <f t="array" ref="M27">_xlfn.SWITCH(tod,"AM",AM27,"PM",AZ27)</f>
        <v>31</v>
      </c>
      <c r="N27" s="519"/>
      <c r="O27" s="519"/>
      <c r="P27" s="519"/>
      <c r="Q27" s="519"/>
      <c r="R27" s="519"/>
      <c r="S27" s="519"/>
      <c r="T27" s="522" t="e">
        <f>$C27*3600/GETPIVOTDATA("Average of TRAVTM(ALL)",#REF!,"TIMEINT",T$2,"VEHICLETRAVELTIMEMEASUREMENT",$B27)</f>
        <v>#REF!</v>
      </c>
      <c r="U27" s="519" t="e">
        <f>$C27*3600/GETPIVOTDATA("Average of TRAVTM(ALL)",#REF!,"TIMEINT",U$2,"VEHICLETRAVELTIMEMEASUREMENT",$B27)</f>
        <v>#REF!</v>
      </c>
      <c r="V27" s="519" t="e">
        <f>$C27*3600/GETPIVOTDATA("Average of TRAVTM(ALL)",#REF!,"TIMEINT",V$2,"VEHICLETRAVELTIMEMEASUREMENT",$B27)</f>
        <v>#REF!</v>
      </c>
      <c r="W27" s="519" t="e">
        <f>$C27*3600/GETPIVOTDATA("Average of TRAVTM(ALL)",#REF!,"TIMEINT",W$2,"VEHICLETRAVELTIMEMEASUREMENT",$B27)</f>
        <v>#REF!</v>
      </c>
      <c r="X27" s="519" t="e">
        <f>$C27*3600/GETPIVOTDATA("Average of TRAVTM(ALL)",#REF!,"TIMEINT",X$2,"VEHICLETRAVELTIMEMEASUREMENT",$B27)</f>
        <v>#REF!</v>
      </c>
      <c r="Y27" s="519" t="e">
        <f>$C27*3600/GETPIVOTDATA("Average of TRAVTM(ALL)",#REF!,"TIMEINT",Y$2,"VEHICLETRAVELTIMEMEASUREMENT",$B27)</f>
        <v>#REF!</v>
      </c>
      <c r="Z27" s="519" t="e">
        <f>$C27*3600/GETPIVOTDATA("Average of TRAVTM(ALL)",#REF!,"TIMEINT",Z$2,"VEHICLETRAVELTIMEMEASUREMENT",$B27)</f>
        <v>#REF!</v>
      </c>
      <c r="AA27" s="523" t="e">
        <f>$C27*3600/GETPIVOTDATA("Average of TRAVTM(ALL)",#REF!,"TIMEINT",AA$2,"VEHICLETRAVELTIMEMEASUREMENT",$B27)</f>
        <v>#REF!</v>
      </c>
      <c r="AB27" s="521"/>
      <c r="AD27" s="605">
        <v>29</v>
      </c>
      <c r="AE27" s="605">
        <v>38</v>
      </c>
      <c r="AF27" s="605">
        <v>40</v>
      </c>
      <c r="AG27" s="605">
        <v>39</v>
      </c>
      <c r="AH27" s="605">
        <v>30</v>
      </c>
      <c r="AI27" s="605">
        <v>38</v>
      </c>
      <c r="AJ27" s="605">
        <v>30</v>
      </c>
      <c r="AK27" s="605">
        <v>28</v>
      </c>
      <c r="AL27" s="605">
        <v>39</v>
      </c>
      <c r="AM27" s="605">
        <v>25</v>
      </c>
      <c r="AN27" s="605">
        <v>37</v>
      </c>
      <c r="AO27" s="605">
        <v>38</v>
      </c>
      <c r="AP27" s="412"/>
      <c r="AQ27" s="605">
        <v>26</v>
      </c>
      <c r="AR27" s="605">
        <v>37</v>
      </c>
      <c r="AS27" s="605">
        <v>28</v>
      </c>
      <c r="AT27" s="605">
        <v>32</v>
      </c>
      <c r="AU27" s="605">
        <v>34</v>
      </c>
      <c r="AV27" s="605">
        <v>32</v>
      </c>
      <c r="AW27" s="605">
        <v>25</v>
      </c>
      <c r="AX27" s="605">
        <v>36</v>
      </c>
      <c r="AY27" s="605">
        <v>25</v>
      </c>
      <c r="AZ27" s="605">
        <v>31</v>
      </c>
      <c r="BA27" s="605">
        <v>27</v>
      </c>
      <c r="BB27" s="605">
        <v>34</v>
      </c>
    </row>
    <row r="28" spans="1:54" ht="18" customHeight="1" x14ac:dyDescent="0.25">
      <c r="A28" s="302"/>
      <c r="B28" s="557">
        <f t="shared" si="0"/>
        <v>14</v>
      </c>
      <c r="C28" s="554">
        <f>IFERROR(GETPIVOTDATA("Average of DISTTRAV(ALL)",#REF!,"VEHICLETRAVELTIMEMEASUREMENT",B28),0)/5280</f>
        <v>0</v>
      </c>
      <c r="D28" s="514"/>
      <c r="E28" s="528"/>
      <c r="F28" s="522" cm="1">
        <f t="array" ref="F28">_xlfn.SWITCH(tod,"AM",AF28,"PM",AS28)</f>
        <v>33</v>
      </c>
      <c r="G28" s="519" cm="1">
        <f t="array" ref="G28">_xlfn.SWITCH(tod,"AM",AG28,"PM",AT28)</f>
        <v>34</v>
      </c>
      <c r="H28" s="519" cm="1">
        <f t="array" ref="H28">_xlfn.SWITCH(tod,"AM",AH28,"PM",AU28)</f>
        <v>28</v>
      </c>
      <c r="I28" s="519" cm="1">
        <f t="array" ref="I28">_xlfn.SWITCH(tod,"AM",AI28,"PM",AV28)</f>
        <v>34</v>
      </c>
      <c r="J28" s="519" cm="1">
        <f t="array" ref="J28">_xlfn.SWITCH(tod,"AM",AJ28,"PM",AW28)</f>
        <v>34</v>
      </c>
      <c r="K28" s="519" cm="1">
        <f t="array" ref="K28">_xlfn.SWITCH(tod,"AM",AK28,"PM",AX28)</f>
        <v>37</v>
      </c>
      <c r="L28" s="519" cm="1">
        <f t="array" ref="L28">_xlfn.SWITCH(tod,"AM",AL28,"PM",AY28)</f>
        <v>34</v>
      </c>
      <c r="M28" s="523" cm="1">
        <f t="array" ref="M28">_xlfn.SWITCH(tod,"AM",AM28,"PM",AZ28)</f>
        <v>38</v>
      </c>
      <c r="N28" s="519"/>
      <c r="O28" s="519"/>
      <c r="P28" s="519"/>
      <c r="Q28" s="519"/>
      <c r="R28" s="519"/>
      <c r="S28" s="519"/>
      <c r="T28" s="522" t="e">
        <f>$C28*3600/GETPIVOTDATA("Average of TRAVTM(ALL)",#REF!,"TIMEINT",T$2,"VEHICLETRAVELTIMEMEASUREMENT",$B28)</f>
        <v>#REF!</v>
      </c>
      <c r="U28" s="519" t="e">
        <f>$C28*3600/GETPIVOTDATA("Average of TRAVTM(ALL)",#REF!,"TIMEINT",U$2,"VEHICLETRAVELTIMEMEASUREMENT",$B28)</f>
        <v>#REF!</v>
      </c>
      <c r="V28" s="519" t="e">
        <f>$C28*3600/GETPIVOTDATA("Average of TRAVTM(ALL)",#REF!,"TIMEINT",V$2,"VEHICLETRAVELTIMEMEASUREMENT",$B28)</f>
        <v>#REF!</v>
      </c>
      <c r="W28" s="519" t="e">
        <f>$C28*3600/GETPIVOTDATA("Average of TRAVTM(ALL)",#REF!,"TIMEINT",W$2,"VEHICLETRAVELTIMEMEASUREMENT",$B28)</f>
        <v>#REF!</v>
      </c>
      <c r="X28" s="519" t="e">
        <f>$C28*3600/GETPIVOTDATA("Average of TRAVTM(ALL)",#REF!,"TIMEINT",X$2,"VEHICLETRAVELTIMEMEASUREMENT",$B28)</f>
        <v>#REF!</v>
      </c>
      <c r="Y28" s="519" t="e">
        <f>$C28*3600/GETPIVOTDATA("Average of TRAVTM(ALL)",#REF!,"TIMEINT",Y$2,"VEHICLETRAVELTIMEMEASUREMENT",$B28)</f>
        <v>#REF!</v>
      </c>
      <c r="Z28" s="519" t="e">
        <f>$C28*3600/GETPIVOTDATA("Average of TRAVTM(ALL)",#REF!,"TIMEINT",Z$2,"VEHICLETRAVELTIMEMEASUREMENT",$B28)</f>
        <v>#REF!</v>
      </c>
      <c r="AA28" s="523" t="e">
        <f>$C28*3600/GETPIVOTDATA("Average of TRAVTM(ALL)",#REF!,"TIMEINT",AA$2,"VEHICLETRAVELTIMEMEASUREMENT",$B28)</f>
        <v>#REF!</v>
      </c>
      <c r="AB28" s="521"/>
      <c r="AC28" s="357"/>
      <c r="AD28" s="605">
        <v>25</v>
      </c>
      <c r="AE28" s="605">
        <v>33</v>
      </c>
      <c r="AF28" s="605">
        <v>40</v>
      </c>
      <c r="AG28" s="605">
        <v>29</v>
      </c>
      <c r="AH28" s="605">
        <v>36</v>
      </c>
      <c r="AI28" s="605">
        <v>28</v>
      </c>
      <c r="AJ28" s="605">
        <v>37</v>
      </c>
      <c r="AK28" s="605">
        <v>40</v>
      </c>
      <c r="AL28" s="605">
        <v>29</v>
      </c>
      <c r="AM28" s="605">
        <v>25</v>
      </c>
      <c r="AN28" s="605">
        <v>37</v>
      </c>
      <c r="AO28" s="605">
        <v>37</v>
      </c>
      <c r="AP28" s="412"/>
      <c r="AQ28" s="605">
        <v>26</v>
      </c>
      <c r="AR28" s="605">
        <v>28</v>
      </c>
      <c r="AS28" s="605">
        <v>33</v>
      </c>
      <c r="AT28" s="605">
        <v>34</v>
      </c>
      <c r="AU28" s="605">
        <v>28</v>
      </c>
      <c r="AV28" s="605">
        <v>34</v>
      </c>
      <c r="AW28" s="605">
        <v>34</v>
      </c>
      <c r="AX28" s="605">
        <v>37</v>
      </c>
      <c r="AY28" s="605">
        <v>34</v>
      </c>
      <c r="AZ28" s="605">
        <v>38</v>
      </c>
      <c r="BA28" s="605">
        <v>28</v>
      </c>
      <c r="BB28" s="605">
        <v>40</v>
      </c>
    </row>
    <row r="29" spans="1:54" ht="18" customHeight="1" x14ac:dyDescent="0.25">
      <c r="A29" s="302"/>
      <c r="B29" s="557">
        <f t="shared" si="0"/>
        <v>13</v>
      </c>
      <c r="C29" s="554">
        <f>IFERROR(GETPIVOTDATA("Average of DISTTRAV(ALL)",#REF!,"VEHICLETRAVELTIMEMEASUREMENT",B29),0)/5280</f>
        <v>0</v>
      </c>
      <c r="D29" s="514"/>
      <c r="E29" s="528"/>
      <c r="F29" s="522" cm="1">
        <f t="array" ref="F29">_xlfn.SWITCH(tod,"AM",AF29,"PM",AS29)</f>
        <v>39</v>
      </c>
      <c r="G29" s="519" cm="1">
        <f t="array" ref="G29">_xlfn.SWITCH(tod,"AM",AG29,"PM",AT29)</f>
        <v>26</v>
      </c>
      <c r="H29" s="519" cm="1">
        <f t="array" ref="H29">_xlfn.SWITCH(tod,"AM",AH29,"PM",AU29)</f>
        <v>30</v>
      </c>
      <c r="I29" s="519" cm="1">
        <f t="array" ref="I29">_xlfn.SWITCH(tod,"AM",AI29,"PM",AV29)</f>
        <v>34</v>
      </c>
      <c r="J29" s="519" cm="1">
        <f t="array" ref="J29">_xlfn.SWITCH(tod,"AM",AJ29,"PM",AW29)</f>
        <v>25</v>
      </c>
      <c r="K29" s="519" cm="1">
        <f t="array" ref="K29">_xlfn.SWITCH(tod,"AM",AK29,"PM",AX29)</f>
        <v>35</v>
      </c>
      <c r="L29" s="519" cm="1">
        <f t="array" ref="L29">_xlfn.SWITCH(tod,"AM",AL29,"PM",AY29)</f>
        <v>28</v>
      </c>
      <c r="M29" s="523" cm="1">
        <f t="array" ref="M29">_xlfn.SWITCH(tod,"AM",AM29,"PM",AZ29)</f>
        <v>26</v>
      </c>
      <c r="N29" s="519"/>
      <c r="O29" s="519"/>
      <c r="P29" s="519"/>
      <c r="Q29" s="519"/>
      <c r="R29" s="519"/>
      <c r="S29" s="519"/>
      <c r="T29" s="522" t="e">
        <f>$C29*3600/GETPIVOTDATA("Average of TRAVTM(ALL)",#REF!,"TIMEINT",T$2,"VEHICLETRAVELTIMEMEASUREMENT",$B29)</f>
        <v>#REF!</v>
      </c>
      <c r="U29" s="519" t="e">
        <f>$C29*3600/GETPIVOTDATA("Average of TRAVTM(ALL)",#REF!,"TIMEINT",U$2,"VEHICLETRAVELTIMEMEASUREMENT",$B29)</f>
        <v>#REF!</v>
      </c>
      <c r="V29" s="519" t="e">
        <f>$C29*3600/GETPIVOTDATA("Average of TRAVTM(ALL)",#REF!,"TIMEINT",V$2,"VEHICLETRAVELTIMEMEASUREMENT",$B29)</f>
        <v>#REF!</v>
      </c>
      <c r="W29" s="519" t="e">
        <f>$C29*3600/GETPIVOTDATA("Average of TRAVTM(ALL)",#REF!,"TIMEINT",W$2,"VEHICLETRAVELTIMEMEASUREMENT",$B29)</f>
        <v>#REF!</v>
      </c>
      <c r="X29" s="519" t="e">
        <f>$C29*3600/GETPIVOTDATA("Average of TRAVTM(ALL)",#REF!,"TIMEINT",X$2,"VEHICLETRAVELTIMEMEASUREMENT",$B29)</f>
        <v>#REF!</v>
      </c>
      <c r="Y29" s="519" t="e">
        <f>$C29*3600/GETPIVOTDATA("Average of TRAVTM(ALL)",#REF!,"TIMEINT",Y$2,"VEHICLETRAVELTIMEMEASUREMENT",$B29)</f>
        <v>#REF!</v>
      </c>
      <c r="Z29" s="519" t="e">
        <f>$C29*3600/GETPIVOTDATA("Average of TRAVTM(ALL)",#REF!,"TIMEINT",Z$2,"VEHICLETRAVELTIMEMEASUREMENT",$B29)</f>
        <v>#REF!</v>
      </c>
      <c r="AA29" s="523" t="e">
        <f>$C29*3600/GETPIVOTDATA("Average of TRAVTM(ALL)",#REF!,"TIMEINT",AA$2,"VEHICLETRAVELTIMEMEASUREMENT",$B29)</f>
        <v>#REF!</v>
      </c>
      <c r="AB29" s="521"/>
      <c r="AD29" s="605">
        <v>27</v>
      </c>
      <c r="AE29" s="605">
        <v>38</v>
      </c>
      <c r="AF29" s="605">
        <v>32</v>
      </c>
      <c r="AG29" s="605">
        <v>35</v>
      </c>
      <c r="AH29" s="605">
        <v>29</v>
      </c>
      <c r="AI29" s="605">
        <v>35</v>
      </c>
      <c r="AJ29" s="605">
        <v>33</v>
      </c>
      <c r="AK29" s="605">
        <v>30</v>
      </c>
      <c r="AL29" s="605">
        <v>32</v>
      </c>
      <c r="AM29" s="605">
        <v>36</v>
      </c>
      <c r="AN29" s="605">
        <v>40</v>
      </c>
      <c r="AO29" s="605">
        <v>34</v>
      </c>
      <c r="AP29" s="412"/>
      <c r="AQ29" s="605">
        <v>38</v>
      </c>
      <c r="AR29" s="605">
        <v>29</v>
      </c>
      <c r="AS29" s="605">
        <v>39</v>
      </c>
      <c r="AT29" s="605">
        <v>26</v>
      </c>
      <c r="AU29" s="605">
        <v>30</v>
      </c>
      <c r="AV29" s="605">
        <v>34</v>
      </c>
      <c r="AW29" s="605">
        <v>25</v>
      </c>
      <c r="AX29" s="605">
        <v>35</v>
      </c>
      <c r="AY29" s="605">
        <v>28</v>
      </c>
      <c r="AZ29" s="605">
        <v>26</v>
      </c>
      <c r="BA29" s="605">
        <v>40</v>
      </c>
      <c r="BB29" s="605">
        <v>29</v>
      </c>
    </row>
    <row r="30" spans="1:54" ht="18" customHeight="1" x14ac:dyDescent="0.25">
      <c r="A30" s="302"/>
      <c r="B30" s="557">
        <f t="shared" si="0"/>
        <v>12</v>
      </c>
      <c r="C30" s="554">
        <f>IFERROR(GETPIVOTDATA("Average of DISTTRAV(ALL)",#REF!,"VEHICLETRAVELTIMEMEASUREMENT",B30),0)/5280</f>
        <v>0</v>
      </c>
      <c r="D30" s="514"/>
      <c r="E30" s="528"/>
      <c r="F30" s="522" cm="1">
        <f t="array" ref="F30">_xlfn.SWITCH(tod,"AM",AF30,"PM",AS30)</f>
        <v>25</v>
      </c>
      <c r="G30" s="519" cm="1">
        <f t="array" ref="G30">_xlfn.SWITCH(tod,"AM",AG30,"PM",AT30)</f>
        <v>28</v>
      </c>
      <c r="H30" s="519" cm="1">
        <f t="array" ref="H30">_xlfn.SWITCH(tod,"AM",AH30,"PM",AU30)</f>
        <v>32</v>
      </c>
      <c r="I30" s="519" cm="1">
        <f t="array" ref="I30">_xlfn.SWITCH(tod,"AM",AI30,"PM",AV30)</f>
        <v>40</v>
      </c>
      <c r="J30" s="519" cm="1">
        <f t="array" ref="J30">_xlfn.SWITCH(tod,"AM",AJ30,"PM",AW30)</f>
        <v>32</v>
      </c>
      <c r="K30" s="519" cm="1">
        <f t="array" ref="K30">_xlfn.SWITCH(tod,"AM",AK30,"PM",AX30)</f>
        <v>38</v>
      </c>
      <c r="L30" s="519" cm="1">
        <f t="array" ref="L30">_xlfn.SWITCH(tod,"AM",AL30,"PM",AY30)</f>
        <v>38</v>
      </c>
      <c r="M30" s="523" cm="1">
        <f t="array" ref="M30">_xlfn.SWITCH(tod,"AM",AM30,"PM",AZ30)</f>
        <v>29</v>
      </c>
      <c r="N30" s="519"/>
      <c r="O30" s="519"/>
      <c r="P30" s="519"/>
      <c r="Q30" s="519"/>
      <c r="R30" s="519"/>
      <c r="S30" s="519"/>
      <c r="T30" s="522" t="e">
        <f>$C30*3600/GETPIVOTDATA("Average of TRAVTM(ALL)",#REF!,"TIMEINT",T$2,"VEHICLETRAVELTIMEMEASUREMENT",$B30)</f>
        <v>#REF!</v>
      </c>
      <c r="U30" s="519" t="e">
        <f>$C30*3600/GETPIVOTDATA("Average of TRAVTM(ALL)",#REF!,"TIMEINT",U$2,"VEHICLETRAVELTIMEMEASUREMENT",$B30)</f>
        <v>#REF!</v>
      </c>
      <c r="V30" s="519" t="e">
        <f>$C30*3600/GETPIVOTDATA("Average of TRAVTM(ALL)",#REF!,"TIMEINT",V$2,"VEHICLETRAVELTIMEMEASUREMENT",$B30)</f>
        <v>#REF!</v>
      </c>
      <c r="W30" s="519" t="e">
        <f>$C30*3600/GETPIVOTDATA("Average of TRAVTM(ALL)",#REF!,"TIMEINT",W$2,"VEHICLETRAVELTIMEMEASUREMENT",$B30)</f>
        <v>#REF!</v>
      </c>
      <c r="X30" s="519" t="e">
        <f>$C30*3600/GETPIVOTDATA("Average of TRAVTM(ALL)",#REF!,"TIMEINT",X$2,"VEHICLETRAVELTIMEMEASUREMENT",$B30)</f>
        <v>#REF!</v>
      </c>
      <c r="Y30" s="519" t="e">
        <f>$C30*3600/GETPIVOTDATA("Average of TRAVTM(ALL)",#REF!,"TIMEINT",Y$2,"VEHICLETRAVELTIMEMEASUREMENT",$B30)</f>
        <v>#REF!</v>
      </c>
      <c r="Z30" s="519" t="e">
        <f>$C30*3600/GETPIVOTDATA("Average of TRAVTM(ALL)",#REF!,"TIMEINT",Z$2,"VEHICLETRAVELTIMEMEASUREMENT",$B30)</f>
        <v>#REF!</v>
      </c>
      <c r="AA30" s="523" t="e">
        <f>$C30*3600/GETPIVOTDATA("Average of TRAVTM(ALL)",#REF!,"TIMEINT",AA$2,"VEHICLETRAVELTIMEMEASUREMENT",$B30)</f>
        <v>#REF!</v>
      </c>
      <c r="AB30" s="521"/>
      <c r="AD30" s="605">
        <v>37</v>
      </c>
      <c r="AE30" s="605">
        <v>27</v>
      </c>
      <c r="AF30" s="605">
        <v>35</v>
      </c>
      <c r="AG30" s="605">
        <v>39</v>
      </c>
      <c r="AH30" s="605">
        <v>25</v>
      </c>
      <c r="AI30" s="605">
        <v>25</v>
      </c>
      <c r="AJ30" s="605">
        <v>36</v>
      </c>
      <c r="AK30" s="605">
        <v>39</v>
      </c>
      <c r="AL30" s="605">
        <v>25</v>
      </c>
      <c r="AM30" s="605">
        <v>28</v>
      </c>
      <c r="AN30" s="605">
        <v>39</v>
      </c>
      <c r="AO30" s="605">
        <v>39</v>
      </c>
      <c r="AP30" s="412"/>
      <c r="AQ30" s="605">
        <v>28</v>
      </c>
      <c r="AR30" s="605">
        <v>28</v>
      </c>
      <c r="AS30" s="605">
        <v>25</v>
      </c>
      <c r="AT30" s="605">
        <v>28</v>
      </c>
      <c r="AU30" s="605">
        <v>32</v>
      </c>
      <c r="AV30" s="605">
        <v>40</v>
      </c>
      <c r="AW30" s="605">
        <v>32</v>
      </c>
      <c r="AX30" s="605">
        <v>38</v>
      </c>
      <c r="AY30" s="605">
        <v>38</v>
      </c>
      <c r="AZ30" s="605">
        <v>29</v>
      </c>
      <c r="BA30" s="605">
        <v>27</v>
      </c>
      <c r="BB30" s="605">
        <v>32</v>
      </c>
    </row>
    <row r="31" spans="1:54" ht="18" customHeight="1" x14ac:dyDescent="0.25">
      <c r="A31" s="302"/>
      <c r="B31" s="557">
        <f t="shared" si="0"/>
        <v>11</v>
      </c>
      <c r="C31" s="554">
        <f>IFERROR(GETPIVOTDATA("Average of DISTTRAV(ALL)",#REF!,"VEHICLETRAVELTIMEMEASUREMENT",B31),0)/5280</f>
        <v>0</v>
      </c>
      <c r="D31" s="514"/>
      <c r="E31" s="528"/>
      <c r="F31" s="522" cm="1">
        <f t="array" ref="F31">_xlfn.SWITCH(tod,"AM",AF31,"PM",AS31)</f>
        <v>33</v>
      </c>
      <c r="G31" s="519" cm="1">
        <f t="array" ref="G31">_xlfn.SWITCH(tod,"AM",AG31,"PM",AT31)</f>
        <v>34</v>
      </c>
      <c r="H31" s="519" cm="1">
        <f t="array" ref="H31">_xlfn.SWITCH(tod,"AM",AH31,"PM",AU31)</f>
        <v>29</v>
      </c>
      <c r="I31" s="519" cm="1">
        <f t="array" ref="I31">_xlfn.SWITCH(tod,"AM",AI31,"PM",AV31)</f>
        <v>27</v>
      </c>
      <c r="J31" s="519" cm="1">
        <f t="array" ref="J31">_xlfn.SWITCH(tod,"AM",AJ31,"PM",AW31)</f>
        <v>39</v>
      </c>
      <c r="K31" s="519" cm="1">
        <f t="array" ref="K31">_xlfn.SWITCH(tod,"AM",AK31,"PM",AX31)</f>
        <v>38</v>
      </c>
      <c r="L31" s="519" cm="1">
        <f t="array" ref="L31">_xlfn.SWITCH(tod,"AM",AL31,"PM",AY31)</f>
        <v>26</v>
      </c>
      <c r="M31" s="523" cm="1">
        <f t="array" ref="M31">_xlfn.SWITCH(tod,"AM",AM31,"PM",AZ31)</f>
        <v>30</v>
      </c>
      <c r="N31" s="519"/>
      <c r="O31" s="519"/>
      <c r="P31" s="519"/>
      <c r="Q31" s="519"/>
      <c r="R31" s="519"/>
      <c r="S31" s="519"/>
      <c r="T31" s="522" t="e">
        <f>$C31*3600/GETPIVOTDATA("Average of TRAVTM(ALL)",#REF!,"TIMEINT",T$2,"VEHICLETRAVELTIMEMEASUREMENT",$B31)</f>
        <v>#REF!</v>
      </c>
      <c r="U31" s="519" t="e">
        <f>$C31*3600/GETPIVOTDATA("Average of TRAVTM(ALL)",#REF!,"TIMEINT",U$2,"VEHICLETRAVELTIMEMEASUREMENT",$B31)</f>
        <v>#REF!</v>
      </c>
      <c r="V31" s="519" t="e">
        <f>$C31*3600/GETPIVOTDATA("Average of TRAVTM(ALL)",#REF!,"TIMEINT",V$2,"VEHICLETRAVELTIMEMEASUREMENT",$B31)</f>
        <v>#REF!</v>
      </c>
      <c r="W31" s="519" t="e">
        <f>$C31*3600/GETPIVOTDATA("Average of TRAVTM(ALL)",#REF!,"TIMEINT",W$2,"VEHICLETRAVELTIMEMEASUREMENT",$B31)</f>
        <v>#REF!</v>
      </c>
      <c r="X31" s="519" t="e">
        <f>$C31*3600/GETPIVOTDATA("Average of TRAVTM(ALL)",#REF!,"TIMEINT",X$2,"VEHICLETRAVELTIMEMEASUREMENT",$B31)</f>
        <v>#REF!</v>
      </c>
      <c r="Y31" s="519" t="e">
        <f>$C31*3600/GETPIVOTDATA("Average of TRAVTM(ALL)",#REF!,"TIMEINT",Y$2,"VEHICLETRAVELTIMEMEASUREMENT",$B31)</f>
        <v>#REF!</v>
      </c>
      <c r="Z31" s="519" t="e">
        <f>$C31*3600/GETPIVOTDATA("Average of TRAVTM(ALL)",#REF!,"TIMEINT",Z$2,"VEHICLETRAVELTIMEMEASUREMENT",$B31)</f>
        <v>#REF!</v>
      </c>
      <c r="AA31" s="523" t="e">
        <f>$C31*3600/GETPIVOTDATA("Average of TRAVTM(ALL)",#REF!,"TIMEINT",AA$2,"VEHICLETRAVELTIMEMEASUREMENT",$B31)</f>
        <v>#REF!</v>
      </c>
      <c r="AB31" s="521"/>
      <c r="AC31" s="357"/>
      <c r="AD31" s="605">
        <v>31</v>
      </c>
      <c r="AE31" s="605">
        <v>31</v>
      </c>
      <c r="AF31" s="605">
        <v>35</v>
      </c>
      <c r="AG31" s="605">
        <v>27</v>
      </c>
      <c r="AH31" s="605">
        <v>35</v>
      </c>
      <c r="AI31" s="605">
        <v>34</v>
      </c>
      <c r="AJ31" s="605">
        <v>36</v>
      </c>
      <c r="AK31" s="605">
        <v>35</v>
      </c>
      <c r="AL31" s="605">
        <v>31</v>
      </c>
      <c r="AM31" s="605">
        <v>31</v>
      </c>
      <c r="AN31" s="605">
        <v>35</v>
      </c>
      <c r="AO31" s="605">
        <v>39</v>
      </c>
      <c r="AP31" s="412"/>
      <c r="AQ31" s="605">
        <v>32</v>
      </c>
      <c r="AR31" s="605">
        <v>39</v>
      </c>
      <c r="AS31" s="605">
        <v>33</v>
      </c>
      <c r="AT31" s="605">
        <v>34</v>
      </c>
      <c r="AU31" s="605">
        <v>29</v>
      </c>
      <c r="AV31" s="605">
        <v>27</v>
      </c>
      <c r="AW31" s="605">
        <v>39</v>
      </c>
      <c r="AX31" s="605">
        <v>38</v>
      </c>
      <c r="AY31" s="605">
        <v>26</v>
      </c>
      <c r="AZ31" s="605">
        <v>30</v>
      </c>
      <c r="BA31" s="605">
        <v>25</v>
      </c>
      <c r="BB31" s="605">
        <v>27</v>
      </c>
    </row>
    <row r="32" spans="1:54" ht="18" customHeight="1" x14ac:dyDescent="0.25">
      <c r="A32" s="302"/>
      <c r="B32" s="557">
        <f t="shared" si="0"/>
        <v>10</v>
      </c>
      <c r="C32" s="554">
        <f>IFERROR(GETPIVOTDATA("Average of DISTTRAV(ALL)",#REF!,"VEHICLETRAVELTIMEMEASUREMENT",B32),0)/5280</f>
        <v>0</v>
      </c>
      <c r="D32" s="514"/>
      <c r="E32" s="528"/>
      <c r="F32" s="522" cm="1">
        <f t="array" ref="F32">_xlfn.SWITCH(tod,"AM",AF32,"PM",AS32)</f>
        <v>34</v>
      </c>
      <c r="G32" s="519" cm="1">
        <f t="array" ref="G32">_xlfn.SWITCH(tod,"AM",AG32,"PM",AT32)</f>
        <v>27</v>
      </c>
      <c r="H32" s="519" cm="1">
        <f t="array" ref="H32">_xlfn.SWITCH(tod,"AM",AH32,"PM",AU32)</f>
        <v>37</v>
      </c>
      <c r="I32" s="519" cm="1">
        <f t="array" ref="I32">_xlfn.SWITCH(tod,"AM",AI32,"PM",AV32)</f>
        <v>27</v>
      </c>
      <c r="J32" s="519" cm="1">
        <f t="array" ref="J32">_xlfn.SWITCH(tod,"AM",AJ32,"PM",AW32)</f>
        <v>30</v>
      </c>
      <c r="K32" s="519" cm="1">
        <f t="array" ref="K32">_xlfn.SWITCH(tod,"AM",AK32,"PM",AX32)</f>
        <v>28</v>
      </c>
      <c r="L32" s="519" cm="1">
        <f t="array" ref="L32">_xlfn.SWITCH(tod,"AM",AL32,"PM",AY32)</f>
        <v>33</v>
      </c>
      <c r="M32" s="523" cm="1">
        <f t="array" ref="M32">_xlfn.SWITCH(tod,"AM",AM32,"PM",AZ32)</f>
        <v>25</v>
      </c>
      <c r="N32" s="519"/>
      <c r="O32" s="519"/>
      <c r="P32" s="519"/>
      <c r="Q32" s="519"/>
      <c r="R32" s="519"/>
      <c r="S32" s="519"/>
      <c r="T32" s="522" t="e">
        <f>$C32*3600/GETPIVOTDATA("Average of TRAVTM(ALL)",#REF!,"TIMEINT",T$2,"VEHICLETRAVELTIMEMEASUREMENT",$B32)</f>
        <v>#REF!</v>
      </c>
      <c r="U32" s="519" t="e">
        <f>$C32*3600/GETPIVOTDATA("Average of TRAVTM(ALL)",#REF!,"TIMEINT",U$2,"VEHICLETRAVELTIMEMEASUREMENT",$B32)</f>
        <v>#REF!</v>
      </c>
      <c r="V32" s="519" t="e">
        <f>$C32*3600/GETPIVOTDATA("Average of TRAVTM(ALL)",#REF!,"TIMEINT",V$2,"VEHICLETRAVELTIMEMEASUREMENT",$B32)</f>
        <v>#REF!</v>
      </c>
      <c r="W32" s="519" t="e">
        <f>$C32*3600/GETPIVOTDATA("Average of TRAVTM(ALL)",#REF!,"TIMEINT",W$2,"VEHICLETRAVELTIMEMEASUREMENT",$B32)</f>
        <v>#REF!</v>
      </c>
      <c r="X32" s="519" t="e">
        <f>$C32*3600/GETPIVOTDATA("Average of TRAVTM(ALL)",#REF!,"TIMEINT",X$2,"VEHICLETRAVELTIMEMEASUREMENT",$B32)</f>
        <v>#REF!</v>
      </c>
      <c r="Y32" s="519" t="e">
        <f>$C32*3600/GETPIVOTDATA("Average of TRAVTM(ALL)",#REF!,"TIMEINT",Y$2,"VEHICLETRAVELTIMEMEASUREMENT",$B32)</f>
        <v>#REF!</v>
      </c>
      <c r="Z32" s="519" t="e">
        <f>$C32*3600/GETPIVOTDATA("Average of TRAVTM(ALL)",#REF!,"TIMEINT",Z$2,"VEHICLETRAVELTIMEMEASUREMENT",$B32)</f>
        <v>#REF!</v>
      </c>
      <c r="AA32" s="523" t="e">
        <f>$C32*3600/GETPIVOTDATA("Average of TRAVTM(ALL)",#REF!,"TIMEINT",AA$2,"VEHICLETRAVELTIMEMEASUREMENT",$B32)</f>
        <v>#REF!</v>
      </c>
      <c r="AB32" s="521"/>
      <c r="AD32" s="605">
        <v>25</v>
      </c>
      <c r="AE32" s="605">
        <v>33</v>
      </c>
      <c r="AF32" s="605">
        <v>39</v>
      </c>
      <c r="AG32" s="605">
        <v>27</v>
      </c>
      <c r="AH32" s="605">
        <v>37</v>
      </c>
      <c r="AI32" s="605">
        <v>33</v>
      </c>
      <c r="AJ32" s="605">
        <v>28</v>
      </c>
      <c r="AK32" s="605">
        <v>30</v>
      </c>
      <c r="AL32" s="605">
        <v>25</v>
      </c>
      <c r="AM32" s="605">
        <v>39</v>
      </c>
      <c r="AN32" s="605">
        <v>32</v>
      </c>
      <c r="AO32" s="605">
        <v>32</v>
      </c>
      <c r="AP32" s="412"/>
      <c r="AQ32" s="605">
        <v>36</v>
      </c>
      <c r="AR32" s="605">
        <v>36</v>
      </c>
      <c r="AS32" s="605">
        <v>34</v>
      </c>
      <c r="AT32" s="605">
        <v>27</v>
      </c>
      <c r="AU32" s="605">
        <v>37</v>
      </c>
      <c r="AV32" s="605">
        <v>27</v>
      </c>
      <c r="AW32" s="605">
        <v>30</v>
      </c>
      <c r="AX32" s="605">
        <v>28</v>
      </c>
      <c r="AY32" s="605">
        <v>33</v>
      </c>
      <c r="AZ32" s="605">
        <v>25</v>
      </c>
      <c r="BA32" s="605">
        <v>32</v>
      </c>
      <c r="BB32" s="605">
        <v>37</v>
      </c>
    </row>
    <row r="33" spans="1:54" ht="18" customHeight="1" x14ac:dyDescent="0.25">
      <c r="A33" s="302"/>
      <c r="B33" s="557">
        <f t="shared" si="0"/>
        <v>9</v>
      </c>
      <c r="C33" s="554">
        <f>IFERROR(GETPIVOTDATA("Average of DISTTRAV(ALL)",#REF!,"VEHICLETRAVELTIMEMEASUREMENT",B33),0)/5280</f>
        <v>0</v>
      </c>
      <c r="D33" s="514"/>
      <c r="E33" s="528"/>
      <c r="F33" s="522" cm="1">
        <f t="array" ref="F33">_xlfn.SWITCH(tod,"AM",AF33,"PM",AS33)</f>
        <v>38</v>
      </c>
      <c r="G33" s="519" cm="1">
        <f t="array" ref="G33">_xlfn.SWITCH(tod,"AM",AG33,"PM",AT33)</f>
        <v>27</v>
      </c>
      <c r="H33" s="519" cm="1">
        <f t="array" ref="H33">_xlfn.SWITCH(tod,"AM",AH33,"PM",AU33)</f>
        <v>39</v>
      </c>
      <c r="I33" s="519" cm="1">
        <f t="array" ref="I33">_xlfn.SWITCH(tod,"AM",AI33,"PM",AV33)</f>
        <v>31</v>
      </c>
      <c r="J33" s="519" cm="1">
        <f t="array" ref="J33">_xlfn.SWITCH(tod,"AM",AJ33,"PM",AW33)</f>
        <v>27</v>
      </c>
      <c r="K33" s="519" cm="1">
        <f t="array" ref="K33">_xlfn.SWITCH(tod,"AM",AK33,"PM",AX33)</f>
        <v>29</v>
      </c>
      <c r="L33" s="519" cm="1">
        <f t="array" ref="L33">_xlfn.SWITCH(tod,"AM",AL33,"PM",AY33)</f>
        <v>26</v>
      </c>
      <c r="M33" s="523" cm="1">
        <f t="array" ref="M33">_xlfn.SWITCH(tod,"AM",AM33,"PM",AZ33)</f>
        <v>36</v>
      </c>
      <c r="N33" s="519"/>
      <c r="O33" s="519"/>
      <c r="P33" s="519"/>
      <c r="Q33" s="519"/>
      <c r="R33" s="519"/>
      <c r="S33" s="519"/>
      <c r="T33" s="522" t="e">
        <f>$C33*3600/GETPIVOTDATA("Average of TRAVTM(ALL)",#REF!,"TIMEINT",T$2,"VEHICLETRAVELTIMEMEASUREMENT",$B33)</f>
        <v>#REF!</v>
      </c>
      <c r="U33" s="519" t="e">
        <f>$C33*3600/GETPIVOTDATA("Average of TRAVTM(ALL)",#REF!,"TIMEINT",U$2,"VEHICLETRAVELTIMEMEASUREMENT",$B33)</f>
        <v>#REF!</v>
      </c>
      <c r="V33" s="519" t="e">
        <f>$C33*3600/GETPIVOTDATA("Average of TRAVTM(ALL)",#REF!,"TIMEINT",V$2,"VEHICLETRAVELTIMEMEASUREMENT",$B33)</f>
        <v>#REF!</v>
      </c>
      <c r="W33" s="519" t="e">
        <f>$C33*3600/GETPIVOTDATA("Average of TRAVTM(ALL)",#REF!,"TIMEINT",W$2,"VEHICLETRAVELTIMEMEASUREMENT",$B33)</f>
        <v>#REF!</v>
      </c>
      <c r="X33" s="519" t="e">
        <f>$C33*3600/GETPIVOTDATA("Average of TRAVTM(ALL)",#REF!,"TIMEINT",X$2,"VEHICLETRAVELTIMEMEASUREMENT",$B33)</f>
        <v>#REF!</v>
      </c>
      <c r="Y33" s="519" t="e">
        <f>$C33*3600/GETPIVOTDATA("Average of TRAVTM(ALL)",#REF!,"TIMEINT",Y$2,"VEHICLETRAVELTIMEMEASUREMENT",$B33)</f>
        <v>#REF!</v>
      </c>
      <c r="Z33" s="519" t="e">
        <f>$C33*3600/GETPIVOTDATA("Average of TRAVTM(ALL)",#REF!,"TIMEINT",Z$2,"VEHICLETRAVELTIMEMEASUREMENT",$B33)</f>
        <v>#REF!</v>
      </c>
      <c r="AA33" s="523" t="e">
        <f>$C33*3600/GETPIVOTDATA("Average of TRAVTM(ALL)",#REF!,"TIMEINT",AA$2,"VEHICLETRAVELTIMEMEASUREMENT",$B33)</f>
        <v>#REF!</v>
      </c>
      <c r="AB33" s="521"/>
      <c r="AD33" s="605">
        <v>33</v>
      </c>
      <c r="AE33" s="605">
        <v>25</v>
      </c>
      <c r="AF33" s="605">
        <v>29</v>
      </c>
      <c r="AG33" s="605">
        <v>30</v>
      </c>
      <c r="AH33" s="605">
        <v>33</v>
      </c>
      <c r="AI33" s="605">
        <v>37</v>
      </c>
      <c r="AJ33" s="605">
        <v>25</v>
      </c>
      <c r="AK33" s="605">
        <v>33</v>
      </c>
      <c r="AL33" s="605">
        <v>33</v>
      </c>
      <c r="AM33" s="605">
        <v>33</v>
      </c>
      <c r="AN33" s="605">
        <v>38</v>
      </c>
      <c r="AO33" s="605">
        <v>38</v>
      </c>
      <c r="AP33" s="412"/>
      <c r="AQ33" s="605">
        <v>32</v>
      </c>
      <c r="AR33" s="605">
        <v>25</v>
      </c>
      <c r="AS33" s="605">
        <v>38</v>
      </c>
      <c r="AT33" s="605">
        <v>27</v>
      </c>
      <c r="AU33" s="605">
        <v>39</v>
      </c>
      <c r="AV33" s="605">
        <v>31</v>
      </c>
      <c r="AW33" s="605">
        <v>27</v>
      </c>
      <c r="AX33" s="605">
        <v>29</v>
      </c>
      <c r="AY33" s="605">
        <v>26</v>
      </c>
      <c r="AZ33" s="605">
        <v>36</v>
      </c>
      <c r="BA33" s="605">
        <v>28</v>
      </c>
      <c r="BB33" s="605">
        <v>26</v>
      </c>
    </row>
    <row r="34" spans="1:54" ht="18" customHeight="1" x14ac:dyDescent="0.25">
      <c r="A34" s="302"/>
      <c r="B34" s="557">
        <f t="shared" si="0"/>
        <v>8</v>
      </c>
      <c r="C34" s="554">
        <f>IFERROR(GETPIVOTDATA("Average of DISTTRAV(ALL)",#REF!,"VEHICLETRAVELTIMEMEASUREMENT",B34),0)/5280</f>
        <v>0</v>
      </c>
      <c r="D34" s="514"/>
      <c r="E34" s="528"/>
      <c r="F34" s="522" cm="1">
        <f t="array" ref="F34">_xlfn.SWITCH(tod,"AM",AF34,"PM",AS34)</f>
        <v>29</v>
      </c>
      <c r="G34" s="519" cm="1">
        <f t="array" ref="G34">_xlfn.SWITCH(tod,"AM",AG34,"PM",AT34)</f>
        <v>37</v>
      </c>
      <c r="H34" s="519" cm="1">
        <f t="array" ref="H34">_xlfn.SWITCH(tod,"AM",AH34,"PM",AU34)</f>
        <v>34</v>
      </c>
      <c r="I34" s="519" cm="1">
        <f t="array" ref="I34">_xlfn.SWITCH(tod,"AM",AI34,"PM",AV34)</f>
        <v>33</v>
      </c>
      <c r="J34" s="519" cm="1">
        <f t="array" ref="J34">_xlfn.SWITCH(tod,"AM",AJ34,"PM",AW34)</f>
        <v>34</v>
      </c>
      <c r="K34" s="519" cm="1">
        <f t="array" ref="K34">_xlfn.SWITCH(tod,"AM",AK34,"PM",AX34)</f>
        <v>39</v>
      </c>
      <c r="L34" s="519" cm="1">
        <f t="array" ref="L34">_xlfn.SWITCH(tod,"AM",AL34,"PM",AY34)</f>
        <v>31</v>
      </c>
      <c r="M34" s="523" cm="1">
        <f t="array" ref="M34">_xlfn.SWITCH(tod,"AM",AM34,"PM",AZ34)</f>
        <v>40</v>
      </c>
      <c r="N34" s="519"/>
      <c r="O34" s="519"/>
      <c r="P34" s="519"/>
      <c r="Q34" s="519"/>
      <c r="R34" s="519"/>
      <c r="S34" s="519"/>
      <c r="T34" s="522" t="e">
        <f>$C34*3600/GETPIVOTDATA("Average of TRAVTM(ALL)",#REF!,"TIMEINT",T$2,"VEHICLETRAVELTIMEMEASUREMENT",$B34)</f>
        <v>#REF!</v>
      </c>
      <c r="U34" s="519" t="e">
        <f>$C34*3600/GETPIVOTDATA("Average of TRAVTM(ALL)",#REF!,"TIMEINT",U$2,"VEHICLETRAVELTIMEMEASUREMENT",$B34)</f>
        <v>#REF!</v>
      </c>
      <c r="V34" s="519" t="e">
        <f>$C34*3600/GETPIVOTDATA("Average of TRAVTM(ALL)",#REF!,"TIMEINT",V$2,"VEHICLETRAVELTIMEMEASUREMENT",$B34)</f>
        <v>#REF!</v>
      </c>
      <c r="W34" s="519" t="e">
        <f>$C34*3600/GETPIVOTDATA("Average of TRAVTM(ALL)",#REF!,"TIMEINT",W$2,"VEHICLETRAVELTIMEMEASUREMENT",$B34)</f>
        <v>#REF!</v>
      </c>
      <c r="X34" s="519" t="e">
        <f>$C34*3600/GETPIVOTDATA("Average of TRAVTM(ALL)",#REF!,"TIMEINT",X$2,"VEHICLETRAVELTIMEMEASUREMENT",$B34)</f>
        <v>#REF!</v>
      </c>
      <c r="Y34" s="519" t="e">
        <f>$C34*3600/GETPIVOTDATA("Average of TRAVTM(ALL)",#REF!,"TIMEINT",Y$2,"VEHICLETRAVELTIMEMEASUREMENT",$B34)</f>
        <v>#REF!</v>
      </c>
      <c r="Z34" s="519" t="e">
        <f>$C34*3600/GETPIVOTDATA("Average of TRAVTM(ALL)",#REF!,"TIMEINT",Z$2,"VEHICLETRAVELTIMEMEASUREMENT",$B34)</f>
        <v>#REF!</v>
      </c>
      <c r="AA34" s="523" t="e">
        <f>$C34*3600/GETPIVOTDATA("Average of TRAVTM(ALL)",#REF!,"TIMEINT",AA$2,"VEHICLETRAVELTIMEMEASUREMENT",$B34)</f>
        <v>#REF!</v>
      </c>
      <c r="AB34" s="521"/>
      <c r="AC34" s="357"/>
      <c r="AD34" s="605">
        <v>27</v>
      </c>
      <c r="AE34" s="605">
        <v>26</v>
      </c>
      <c r="AF34" s="605">
        <v>26</v>
      </c>
      <c r="AG34" s="605">
        <v>31</v>
      </c>
      <c r="AH34" s="605">
        <v>37</v>
      </c>
      <c r="AI34" s="605">
        <v>32</v>
      </c>
      <c r="AJ34" s="605">
        <v>39</v>
      </c>
      <c r="AK34" s="605">
        <v>31</v>
      </c>
      <c r="AL34" s="605">
        <v>35</v>
      </c>
      <c r="AM34" s="605">
        <v>35</v>
      </c>
      <c r="AN34" s="605">
        <v>31</v>
      </c>
      <c r="AO34" s="605">
        <v>29</v>
      </c>
      <c r="AP34" s="412"/>
      <c r="AQ34" s="605">
        <v>37</v>
      </c>
      <c r="AR34" s="605">
        <v>37</v>
      </c>
      <c r="AS34" s="605">
        <v>29</v>
      </c>
      <c r="AT34" s="605">
        <v>37</v>
      </c>
      <c r="AU34" s="605">
        <v>34</v>
      </c>
      <c r="AV34" s="605">
        <v>33</v>
      </c>
      <c r="AW34" s="605">
        <v>34</v>
      </c>
      <c r="AX34" s="605">
        <v>39</v>
      </c>
      <c r="AY34" s="605">
        <v>31</v>
      </c>
      <c r="AZ34" s="605">
        <v>40</v>
      </c>
      <c r="BA34" s="605">
        <v>39</v>
      </c>
      <c r="BB34" s="605">
        <v>34</v>
      </c>
    </row>
    <row r="35" spans="1:54" ht="18" customHeight="1" x14ac:dyDescent="0.25">
      <c r="A35" s="302"/>
      <c r="B35" s="557">
        <f t="shared" si="0"/>
        <v>7</v>
      </c>
      <c r="C35" s="554">
        <f>IFERROR(GETPIVOTDATA("Average of DISTTRAV(ALL)",#REF!,"VEHICLETRAVELTIMEMEASUREMENT",B35),0)/5280</f>
        <v>0</v>
      </c>
      <c r="D35" s="514"/>
      <c r="E35" s="528"/>
      <c r="F35" s="522" cm="1">
        <f t="array" ref="F35">_xlfn.SWITCH(tod,"AM",AF35,"PM",AS35)</f>
        <v>29</v>
      </c>
      <c r="G35" s="519" cm="1">
        <f t="array" ref="G35">_xlfn.SWITCH(tod,"AM",AG35,"PM",AT35)</f>
        <v>25</v>
      </c>
      <c r="H35" s="519" cm="1">
        <f t="array" ref="H35">_xlfn.SWITCH(tod,"AM",AH35,"PM",AU35)</f>
        <v>40</v>
      </c>
      <c r="I35" s="519" cm="1">
        <f t="array" ref="I35">_xlfn.SWITCH(tod,"AM",AI35,"PM",AV35)</f>
        <v>33</v>
      </c>
      <c r="J35" s="519" cm="1">
        <f t="array" ref="J35">_xlfn.SWITCH(tod,"AM",AJ35,"PM",AW35)</f>
        <v>31</v>
      </c>
      <c r="K35" s="519" cm="1">
        <f t="array" ref="K35">_xlfn.SWITCH(tod,"AM",AK35,"PM",AX35)</f>
        <v>30</v>
      </c>
      <c r="L35" s="519" cm="1">
        <f t="array" ref="L35">_xlfn.SWITCH(tod,"AM",AL35,"PM",AY35)</f>
        <v>32</v>
      </c>
      <c r="M35" s="523" cm="1">
        <f t="array" ref="M35">_xlfn.SWITCH(tod,"AM",AM35,"PM",AZ35)</f>
        <v>35</v>
      </c>
      <c r="N35" s="519"/>
      <c r="O35" s="519"/>
      <c r="P35" s="519"/>
      <c r="Q35" s="519"/>
      <c r="R35" s="519"/>
      <c r="S35" s="519"/>
      <c r="T35" s="522" t="e">
        <f>$C35*3600/GETPIVOTDATA("Average of TRAVTM(ALL)",#REF!,"TIMEINT",T$2,"VEHICLETRAVELTIMEMEASUREMENT",$B35)</f>
        <v>#REF!</v>
      </c>
      <c r="U35" s="519" t="e">
        <f>$C35*3600/GETPIVOTDATA("Average of TRAVTM(ALL)",#REF!,"TIMEINT",U$2,"VEHICLETRAVELTIMEMEASUREMENT",$B35)</f>
        <v>#REF!</v>
      </c>
      <c r="V35" s="519" t="e">
        <f>$C35*3600/GETPIVOTDATA("Average of TRAVTM(ALL)",#REF!,"TIMEINT",V$2,"VEHICLETRAVELTIMEMEASUREMENT",$B35)</f>
        <v>#REF!</v>
      </c>
      <c r="W35" s="519" t="e">
        <f>$C35*3600/GETPIVOTDATA("Average of TRAVTM(ALL)",#REF!,"TIMEINT",W$2,"VEHICLETRAVELTIMEMEASUREMENT",$B35)</f>
        <v>#REF!</v>
      </c>
      <c r="X35" s="519" t="e">
        <f>$C35*3600/GETPIVOTDATA("Average of TRAVTM(ALL)",#REF!,"TIMEINT",X$2,"VEHICLETRAVELTIMEMEASUREMENT",$B35)</f>
        <v>#REF!</v>
      </c>
      <c r="Y35" s="519" t="e">
        <f>$C35*3600/GETPIVOTDATA("Average of TRAVTM(ALL)",#REF!,"TIMEINT",Y$2,"VEHICLETRAVELTIMEMEASUREMENT",$B35)</f>
        <v>#REF!</v>
      </c>
      <c r="Z35" s="519" t="e">
        <f>$C35*3600/GETPIVOTDATA("Average of TRAVTM(ALL)",#REF!,"TIMEINT",Z$2,"VEHICLETRAVELTIMEMEASUREMENT",$B35)</f>
        <v>#REF!</v>
      </c>
      <c r="AA35" s="523" t="e">
        <f>$C35*3600/GETPIVOTDATA("Average of TRAVTM(ALL)",#REF!,"TIMEINT",AA$2,"VEHICLETRAVELTIMEMEASUREMENT",$B35)</f>
        <v>#REF!</v>
      </c>
      <c r="AB35" s="521"/>
      <c r="AD35" s="605">
        <v>26</v>
      </c>
      <c r="AE35" s="605">
        <v>33</v>
      </c>
      <c r="AF35" s="605">
        <v>31</v>
      </c>
      <c r="AG35" s="605">
        <v>37</v>
      </c>
      <c r="AH35" s="605">
        <v>34</v>
      </c>
      <c r="AI35" s="605">
        <v>40</v>
      </c>
      <c r="AJ35" s="605">
        <v>34</v>
      </c>
      <c r="AK35" s="605">
        <v>26</v>
      </c>
      <c r="AL35" s="605">
        <v>40</v>
      </c>
      <c r="AM35" s="605">
        <v>40</v>
      </c>
      <c r="AN35" s="605">
        <v>28</v>
      </c>
      <c r="AO35" s="605">
        <v>30</v>
      </c>
      <c r="AP35" s="412"/>
      <c r="AQ35" s="605">
        <v>33</v>
      </c>
      <c r="AR35" s="605">
        <v>30</v>
      </c>
      <c r="AS35" s="605">
        <v>29</v>
      </c>
      <c r="AT35" s="605">
        <v>25</v>
      </c>
      <c r="AU35" s="605">
        <v>40</v>
      </c>
      <c r="AV35" s="605">
        <v>33</v>
      </c>
      <c r="AW35" s="605">
        <v>31</v>
      </c>
      <c r="AX35" s="605">
        <v>30</v>
      </c>
      <c r="AY35" s="605">
        <v>32</v>
      </c>
      <c r="AZ35" s="605">
        <v>35</v>
      </c>
      <c r="BA35" s="605">
        <v>38</v>
      </c>
      <c r="BB35" s="605">
        <v>34</v>
      </c>
    </row>
    <row r="36" spans="1:54" ht="18" customHeight="1" x14ac:dyDescent="0.25">
      <c r="A36" s="302"/>
      <c r="B36" s="557">
        <f t="shared" si="0"/>
        <v>6</v>
      </c>
      <c r="C36" s="554">
        <f>IFERROR(GETPIVOTDATA("Average of DISTTRAV(ALL)",#REF!,"VEHICLETRAVELTIMEMEASUREMENT",B36),0)/5280</f>
        <v>0</v>
      </c>
      <c r="D36" s="514"/>
      <c r="E36" s="528"/>
      <c r="F36" s="522" cm="1">
        <f t="array" ref="F36">_xlfn.SWITCH(tod,"AM",AF36,"PM",AS36)</f>
        <v>33</v>
      </c>
      <c r="G36" s="519" cm="1">
        <f t="array" ref="G36">_xlfn.SWITCH(tod,"AM",AG36,"PM",AT36)</f>
        <v>37</v>
      </c>
      <c r="H36" s="519" cm="1">
        <f t="array" ref="H36">_xlfn.SWITCH(tod,"AM",AH36,"PM",AU36)</f>
        <v>32</v>
      </c>
      <c r="I36" s="519" cm="1">
        <f t="array" ref="I36">_xlfn.SWITCH(tod,"AM",AI36,"PM",AV36)</f>
        <v>39</v>
      </c>
      <c r="J36" s="519" cm="1">
        <f t="array" ref="J36">_xlfn.SWITCH(tod,"AM",AJ36,"PM",AW36)</f>
        <v>25</v>
      </c>
      <c r="K36" s="519" cm="1">
        <f t="array" ref="K36">_xlfn.SWITCH(tod,"AM",AK36,"PM",AX36)</f>
        <v>34</v>
      </c>
      <c r="L36" s="519" cm="1">
        <f t="array" ref="L36">_xlfn.SWITCH(tod,"AM",AL36,"PM",AY36)</f>
        <v>34</v>
      </c>
      <c r="M36" s="523" cm="1">
        <f t="array" ref="M36">_xlfn.SWITCH(tod,"AM",AM36,"PM",AZ36)</f>
        <v>33</v>
      </c>
      <c r="N36" s="519"/>
      <c r="O36" s="519"/>
      <c r="P36" s="519"/>
      <c r="Q36" s="519"/>
      <c r="R36" s="519"/>
      <c r="S36" s="519"/>
      <c r="T36" s="522" t="e">
        <f>$C36*3600/GETPIVOTDATA("Average of TRAVTM(ALL)",#REF!,"TIMEINT",T$2,"VEHICLETRAVELTIMEMEASUREMENT",$B36)</f>
        <v>#REF!</v>
      </c>
      <c r="U36" s="519" t="e">
        <f>$C36*3600/GETPIVOTDATA("Average of TRAVTM(ALL)",#REF!,"TIMEINT",U$2,"VEHICLETRAVELTIMEMEASUREMENT",$B36)</f>
        <v>#REF!</v>
      </c>
      <c r="V36" s="519" t="e">
        <f>$C36*3600/GETPIVOTDATA("Average of TRAVTM(ALL)",#REF!,"TIMEINT",V$2,"VEHICLETRAVELTIMEMEASUREMENT",$B36)</f>
        <v>#REF!</v>
      </c>
      <c r="W36" s="519" t="e">
        <f>$C36*3600/GETPIVOTDATA("Average of TRAVTM(ALL)",#REF!,"TIMEINT",W$2,"VEHICLETRAVELTIMEMEASUREMENT",$B36)</f>
        <v>#REF!</v>
      </c>
      <c r="X36" s="519" t="e">
        <f>$C36*3600/GETPIVOTDATA("Average of TRAVTM(ALL)",#REF!,"TIMEINT",X$2,"VEHICLETRAVELTIMEMEASUREMENT",$B36)</f>
        <v>#REF!</v>
      </c>
      <c r="Y36" s="519" t="e">
        <f>$C36*3600/GETPIVOTDATA("Average of TRAVTM(ALL)",#REF!,"TIMEINT",Y$2,"VEHICLETRAVELTIMEMEASUREMENT",$B36)</f>
        <v>#REF!</v>
      </c>
      <c r="Z36" s="519" t="e">
        <f>$C36*3600/GETPIVOTDATA("Average of TRAVTM(ALL)",#REF!,"TIMEINT",Z$2,"VEHICLETRAVELTIMEMEASUREMENT",$B36)</f>
        <v>#REF!</v>
      </c>
      <c r="AA36" s="523" t="e">
        <f>$C36*3600/GETPIVOTDATA("Average of TRAVTM(ALL)",#REF!,"TIMEINT",AA$2,"VEHICLETRAVELTIMEMEASUREMENT",$B36)</f>
        <v>#REF!</v>
      </c>
      <c r="AB36" s="521"/>
      <c r="AD36" s="605">
        <v>33</v>
      </c>
      <c r="AE36" s="605">
        <v>38</v>
      </c>
      <c r="AF36" s="605">
        <v>25</v>
      </c>
      <c r="AG36" s="605">
        <v>34</v>
      </c>
      <c r="AH36" s="605">
        <v>29</v>
      </c>
      <c r="AI36" s="605">
        <v>37</v>
      </c>
      <c r="AJ36" s="605">
        <v>35</v>
      </c>
      <c r="AK36" s="605">
        <v>37</v>
      </c>
      <c r="AL36" s="605">
        <v>25</v>
      </c>
      <c r="AM36" s="605">
        <v>35</v>
      </c>
      <c r="AN36" s="605">
        <v>26</v>
      </c>
      <c r="AO36" s="605">
        <v>37</v>
      </c>
      <c r="AP36" s="412"/>
      <c r="AQ36" s="605">
        <v>39</v>
      </c>
      <c r="AR36" s="605">
        <v>34</v>
      </c>
      <c r="AS36" s="605">
        <v>33</v>
      </c>
      <c r="AT36" s="605">
        <v>37</v>
      </c>
      <c r="AU36" s="605">
        <v>32</v>
      </c>
      <c r="AV36" s="605">
        <v>39</v>
      </c>
      <c r="AW36" s="605">
        <v>25</v>
      </c>
      <c r="AX36" s="605">
        <v>34</v>
      </c>
      <c r="AY36" s="605">
        <v>34</v>
      </c>
      <c r="AZ36" s="605">
        <v>33</v>
      </c>
      <c r="BA36" s="605">
        <v>40</v>
      </c>
      <c r="BB36" s="605">
        <v>30</v>
      </c>
    </row>
    <row r="37" spans="1:54" ht="18" customHeight="1" x14ac:dyDescent="0.25">
      <c r="A37" s="302"/>
      <c r="B37" s="557">
        <f t="shared" si="0"/>
        <v>5</v>
      </c>
      <c r="C37" s="554">
        <f>IFERROR(GETPIVOTDATA("Average of DISTTRAV(ALL)",#REF!,"VEHICLETRAVELTIMEMEASUREMENT",B37),0)/5280</f>
        <v>0</v>
      </c>
      <c r="D37" s="514"/>
      <c r="E37" s="528"/>
      <c r="F37" s="522" cm="1">
        <f t="array" ref="F37">_xlfn.SWITCH(tod,"AM",AF37,"PM",AS37)</f>
        <v>30</v>
      </c>
      <c r="G37" s="519" cm="1">
        <f t="array" ref="G37">_xlfn.SWITCH(tod,"AM",AG37,"PM",AT37)</f>
        <v>36</v>
      </c>
      <c r="H37" s="519" cm="1">
        <f t="array" ref="H37">_xlfn.SWITCH(tod,"AM",AH37,"PM",AU37)</f>
        <v>34</v>
      </c>
      <c r="I37" s="519" cm="1">
        <f t="array" ref="I37">_xlfn.SWITCH(tod,"AM",AI37,"PM",AV37)</f>
        <v>40</v>
      </c>
      <c r="J37" s="519" cm="1">
        <f t="array" ref="J37">_xlfn.SWITCH(tod,"AM",AJ37,"PM",AW37)</f>
        <v>25</v>
      </c>
      <c r="K37" s="519" cm="1">
        <f t="array" ref="K37">_xlfn.SWITCH(tod,"AM",AK37,"PM",AX37)</f>
        <v>30</v>
      </c>
      <c r="L37" s="519" cm="1">
        <f t="array" ref="L37">_xlfn.SWITCH(tod,"AM",AL37,"PM",AY37)</f>
        <v>35</v>
      </c>
      <c r="M37" s="523" cm="1">
        <f t="array" ref="M37">_xlfn.SWITCH(tod,"AM",AM37,"PM",AZ37)</f>
        <v>25</v>
      </c>
      <c r="N37" s="519"/>
      <c r="O37" s="519"/>
      <c r="P37" s="519"/>
      <c r="Q37" s="519"/>
      <c r="R37" s="519"/>
      <c r="S37" s="519"/>
      <c r="T37" s="522" t="e">
        <f>$C37*3600/GETPIVOTDATA("Average of TRAVTM(ALL)",#REF!,"TIMEINT",T$2,"VEHICLETRAVELTIMEMEASUREMENT",$B37)</f>
        <v>#REF!</v>
      </c>
      <c r="U37" s="519" t="e">
        <f>$C37*3600/GETPIVOTDATA("Average of TRAVTM(ALL)",#REF!,"TIMEINT",U$2,"VEHICLETRAVELTIMEMEASUREMENT",$B37)</f>
        <v>#REF!</v>
      </c>
      <c r="V37" s="519" t="e">
        <f>$C37*3600/GETPIVOTDATA("Average of TRAVTM(ALL)",#REF!,"TIMEINT",V$2,"VEHICLETRAVELTIMEMEASUREMENT",$B37)</f>
        <v>#REF!</v>
      </c>
      <c r="W37" s="519" t="e">
        <f>$C37*3600/GETPIVOTDATA("Average of TRAVTM(ALL)",#REF!,"TIMEINT",W$2,"VEHICLETRAVELTIMEMEASUREMENT",$B37)</f>
        <v>#REF!</v>
      </c>
      <c r="X37" s="519" t="e">
        <f>$C37*3600/GETPIVOTDATA("Average of TRAVTM(ALL)",#REF!,"TIMEINT",X$2,"VEHICLETRAVELTIMEMEASUREMENT",$B37)</f>
        <v>#REF!</v>
      </c>
      <c r="Y37" s="519" t="e">
        <f>$C37*3600/GETPIVOTDATA("Average of TRAVTM(ALL)",#REF!,"TIMEINT",Y$2,"VEHICLETRAVELTIMEMEASUREMENT",$B37)</f>
        <v>#REF!</v>
      </c>
      <c r="Z37" s="519" t="e">
        <f>$C37*3600/GETPIVOTDATA("Average of TRAVTM(ALL)",#REF!,"TIMEINT",Z$2,"VEHICLETRAVELTIMEMEASUREMENT",$B37)</f>
        <v>#REF!</v>
      </c>
      <c r="AA37" s="523" t="e">
        <f>$C37*3600/GETPIVOTDATA("Average of TRAVTM(ALL)",#REF!,"TIMEINT",AA$2,"VEHICLETRAVELTIMEMEASUREMENT",$B37)</f>
        <v>#REF!</v>
      </c>
      <c r="AB37" s="521"/>
      <c r="AD37" s="605">
        <v>30</v>
      </c>
      <c r="AE37" s="605">
        <v>40</v>
      </c>
      <c r="AF37" s="605">
        <v>25</v>
      </c>
      <c r="AG37" s="605">
        <v>34</v>
      </c>
      <c r="AH37" s="605">
        <v>33</v>
      </c>
      <c r="AI37" s="605">
        <v>35</v>
      </c>
      <c r="AJ37" s="605">
        <v>28</v>
      </c>
      <c r="AK37" s="605">
        <v>26</v>
      </c>
      <c r="AL37" s="605">
        <v>33</v>
      </c>
      <c r="AM37" s="605">
        <v>28</v>
      </c>
      <c r="AN37" s="605">
        <v>31</v>
      </c>
      <c r="AO37" s="605">
        <v>40</v>
      </c>
      <c r="AP37" s="412"/>
      <c r="AQ37" s="605">
        <v>39</v>
      </c>
      <c r="AR37" s="605">
        <v>25</v>
      </c>
      <c r="AS37" s="605">
        <v>30</v>
      </c>
      <c r="AT37" s="605">
        <v>36</v>
      </c>
      <c r="AU37" s="605">
        <v>34</v>
      </c>
      <c r="AV37" s="605">
        <v>40</v>
      </c>
      <c r="AW37" s="605">
        <v>25</v>
      </c>
      <c r="AX37" s="605">
        <v>30</v>
      </c>
      <c r="AY37" s="605">
        <v>35</v>
      </c>
      <c r="AZ37" s="605">
        <v>25</v>
      </c>
      <c r="BA37" s="605">
        <v>26</v>
      </c>
      <c r="BB37" s="605">
        <v>28</v>
      </c>
    </row>
    <row r="38" spans="1:54" ht="18" customHeight="1" x14ac:dyDescent="0.25">
      <c r="A38" s="302"/>
      <c r="B38" s="557">
        <f>B39+1</f>
        <v>4</v>
      </c>
      <c r="C38" s="554">
        <f>IFERROR(GETPIVOTDATA("Average of DISTTRAV(ALL)",#REF!,"VEHICLETRAVELTIMEMEASUREMENT",B38),0)/5280</f>
        <v>0</v>
      </c>
      <c r="D38" s="514"/>
      <c r="E38" s="528"/>
      <c r="F38" s="522" cm="1">
        <f t="array" ref="F38">_xlfn.SWITCH(tod,"AM",AF38,"PM",AS38)</f>
        <v>38</v>
      </c>
      <c r="G38" s="519" cm="1">
        <f t="array" ref="G38">_xlfn.SWITCH(tod,"AM",AG38,"PM",AT38)</f>
        <v>29</v>
      </c>
      <c r="H38" s="519" cm="1">
        <f t="array" ref="H38">_xlfn.SWITCH(tod,"AM",AH38,"PM",AU38)</f>
        <v>38</v>
      </c>
      <c r="I38" s="519" cm="1">
        <f t="array" ref="I38">_xlfn.SWITCH(tod,"AM",AI38,"PM",AV38)</f>
        <v>35</v>
      </c>
      <c r="J38" s="519" cm="1">
        <f t="array" ref="J38">_xlfn.SWITCH(tod,"AM",AJ38,"PM",AW38)</f>
        <v>29</v>
      </c>
      <c r="K38" s="519" cm="1">
        <f t="array" ref="K38">_xlfn.SWITCH(tod,"AM",AK38,"PM",AX38)</f>
        <v>25</v>
      </c>
      <c r="L38" s="519" cm="1">
        <f t="array" ref="L38">_xlfn.SWITCH(tod,"AM",AL38,"PM",AY38)</f>
        <v>35</v>
      </c>
      <c r="M38" s="523" cm="1">
        <f t="array" ref="M38">_xlfn.SWITCH(tod,"AM",AM38,"PM",AZ38)</f>
        <v>28</v>
      </c>
      <c r="N38" s="519"/>
      <c r="O38" s="519"/>
      <c r="P38" s="519"/>
      <c r="Q38" s="519"/>
      <c r="R38" s="519"/>
      <c r="S38" s="519"/>
      <c r="T38" s="522" t="e">
        <f>$C38*3600/GETPIVOTDATA("Average of TRAVTM(ALL)",#REF!,"TIMEINT",T$2,"VEHICLETRAVELTIMEMEASUREMENT",$B38)</f>
        <v>#REF!</v>
      </c>
      <c r="U38" s="519" t="e">
        <f>$C38*3600/GETPIVOTDATA("Average of TRAVTM(ALL)",#REF!,"TIMEINT",U$2,"VEHICLETRAVELTIMEMEASUREMENT",$B38)</f>
        <v>#REF!</v>
      </c>
      <c r="V38" s="519" t="e">
        <f>$C38*3600/GETPIVOTDATA("Average of TRAVTM(ALL)",#REF!,"TIMEINT",V$2,"VEHICLETRAVELTIMEMEASUREMENT",$B38)</f>
        <v>#REF!</v>
      </c>
      <c r="W38" s="519" t="e">
        <f>$C38*3600/GETPIVOTDATA("Average of TRAVTM(ALL)",#REF!,"TIMEINT",W$2,"VEHICLETRAVELTIMEMEASUREMENT",$B38)</f>
        <v>#REF!</v>
      </c>
      <c r="X38" s="519" t="e">
        <f>$C38*3600/GETPIVOTDATA("Average of TRAVTM(ALL)",#REF!,"TIMEINT",X$2,"VEHICLETRAVELTIMEMEASUREMENT",$B38)</f>
        <v>#REF!</v>
      </c>
      <c r="Y38" s="519" t="e">
        <f>$C38*3600/GETPIVOTDATA("Average of TRAVTM(ALL)",#REF!,"TIMEINT",Y$2,"VEHICLETRAVELTIMEMEASUREMENT",$B38)</f>
        <v>#REF!</v>
      </c>
      <c r="Z38" s="519" t="e">
        <f>$C38*3600/GETPIVOTDATA("Average of TRAVTM(ALL)",#REF!,"TIMEINT",Z$2,"VEHICLETRAVELTIMEMEASUREMENT",$B38)</f>
        <v>#REF!</v>
      </c>
      <c r="AA38" s="523" t="e">
        <f>$C38*3600/GETPIVOTDATA("Average of TRAVTM(ALL)",#REF!,"TIMEINT",AA$2,"VEHICLETRAVELTIMEMEASUREMENT",$B38)</f>
        <v>#REF!</v>
      </c>
      <c r="AB38" s="521"/>
      <c r="AC38" s="357"/>
      <c r="AD38" s="605">
        <v>32</v>
      </c>
      <c r="AE38" s="605">
        <v>26</v>
      </c>
      <c r="AF38" s="605">
        <v>35</v>
      </c>
      <c r="AG38" s="605">
        <v>40</v>
      </c>
      <c r="AH38" s="605">
        <v>30</v>
      </c>
      <c r="AI38" s="605">
        <v>32</v>
      </c>
      <c r="AJ38" s="605">
        <v>27</v>
      </c>
      <c r="AK38" s="605">
        <v>32</v>
      </c>
      <c r="AL38" s="605">
        <v>35</v>
      </c>
      <c r="AM38" s="605">
        <v>34</v>
      </c>
      <c r="AN38" s="605">
        <v>28</v>
      </c>
      <c r="AO38" s="605">
        <v>29</v>
      </c>
      <c r="AP38" s="412"/>
      <c r="AQ38" s="605">
        <v>37</v>
      </c>
      <c r="AR38" s="605">
        <v>38</v>
      </c>
      <c r="AS38" s="605">
        <v>38</v>
      </c>
      <c r="AT38" s="605">
        <v>29</v>
      </c>
      <c r="AU38" s="605">
        <v>38</v>
      </c>
      <c r="AV38" s="605">
        <v>35</v>
      </c>
      <c r="AW38" s="605">
        <v>29</v>
      </c>
      <c r="AX38" s="605">
        <v>25</v>
      </c>
      <c r="AY38" s="605">
        <v>35</v>
      </c>
      <c r="AZ38" s="605">
        <v>28</v>
      </c>
      <c r="BA38" s="605">
        <v>31</v>
      </c>
      <c r="BB38" s="605">
        <v>39</v>
      </c>
    </row>
    <row r="39" spans="1:54" ht="18" customHeight="1" thickBot="1" x14ac:dyDescent="0.3">
      <c r="A39" s="302"/>
      <c r="B39" s="557">
        <v>3</v>
      </c>
      <c r="C39" s="554">
        <f>IFERROR(GETPIVOTDATA("Average of DISTTRAV(ALL)",#REF!,"VEHICLETRAVELTIMEMEASUREMENT",B39),0)/5280</f>
        <v>0</v>
      </c>
      <c r="D39" s="514"/>
      <c r="E39" s="528"/>
      <c r="F39" s="524" cm="1">
        <f t="array" ref="F39">_xlfn.SWITCH(tod,"AM",AF39,"PM",AS39)</f>
        <v>35</v>
      </c>
      <c r="G39" s="525" cm="1">
        <f t="array" ref="G39">_xlfn.SWITCH(tod,"AM",AG39,"PM",AT39)</f>
        <v>26</v>
      </c>
      <c r="H39" s="525" cm="1">
        <f t="array" ref="H39">_xlfn.SWITCH(tod,"AM",AH39,"PM",AU39)</f>
        <v>25</v>
      </c>
      <c r="I39" s="525" cm="1">
        <f t="array" ref="I39">_xlfn.SWITCH(tod,"AM",AI39,"PM",AV39)</f>
        <v>37</v>
      </c>
      <c r="J39" s="525" cm="1">
        <f t="array" ref="J39">_xlfn.SWITCH(tod,"AM",AJ39,"PM",AW39)</f>
        <v>38</v>
      </c>
      <c r="K39" s="525" cm="1">
        <f t="array" ref="K39">_xlfn.SWITCH(tod,"AM",AK39,"PM",AX39)</f>
        <v>33</v>
      </c>
      <c r="L39" s="525" cm="1">
        <f t="array" ref="L39">_xlfn.SWITCH(tod,"AM",AL39,"PM",AY39)</f>
        <v>29</v>
      </c>
      <c r="M39" s="526" cm="1">
        <f t="array" ref="M39">_xlfn.SWITCH(tod,"AM",AM39,"PM",AZ39)</f>
        <v>34</v>
      </c>
      <c r="N39" s="519"/>
      <c r="O39" s="519"/>
      <c r="P39" s="519"/>
      <c r="Q39" s="519"/>
      <c r="R39" s="519"/>
      <c r="S39" s="519"/>
      <c r="T39" s="524" t="e">
        <f>$C39*3600/GETPIVOTDATA("Average of TRAVTM(ALL)",#REF!,"TIMEINT",T$2,"VEHICLETRAVELTIMEMEASUREMENT",$B39)</f>
        <v>#REF!</v>
      </c>
      <c r="U39" s="525" t="e">
        <f>$C39*3600/GETPIVOTDATA("Average of TRAVTM(ALL)",#REF!,"TIMEINT",U$2,"VEHICLETRAVELTIMEMEASUREMENT",$B39)</f>
        <v>#REF!</v>
      </c>
      <c r="V39" s="525" t="e">
        <f>$C39*3600/GETPIVOTDATA("Average of TRAVTM(ALL)",#REF!,"TIMEINT",V$2,"VEHICLETRAVELTIMEMEASUREMENT",$B39)</f>
        <v>#REF!</v>
      </c>
      <c r="W39" s="525" t="e">
        <f>$C39*3600/GETPIVOTDATA("Average of TRAVTM(ALL)",#REF!,"TIMEINT",W$2,"VEHICLETRAVELTIMEMEASUREMENT",$B39)</f>
        <v>#REF!</v>
      </c>
      <c r="X39" s="525" t="e">
        <f>$C39*3600/GETPIVOTDATA("Average of TRAVTM(ALL)",#REF!,"TIMEINT",X$2,"VEHICLETRAVELTIMEMEASUREMENT",$B39)</f>
        <v>#REF!</v>
      </c>
      <c r="Y39" s="525" t="e">
        <f>$C39*3600/GETPIVOTDATA("Average of TRAVTM(ALL)",#REF!,"TIMEINT",Y$2,"VEHICLETRAVELTIMEMEASUREMENT",$B39)</f>
        <v>#REF!</v>
      </c>
      <c r="Z39" s="525" t="e">
        <f>$C39*3600/GETPIVOTDATA("Average of TRAVTM(ALL)",#REF!,"TIMEINT",Z$2,"VEHICLETRAVELTIMEMEASUREMENT",$B39)</f>
        <v>#REF!</v>
      </c>
      <c r="AA39" s="526" t="e">
        <f>$C39*3600/GETPIVOTDATA("Average of TRAVTM(ALL)",#REF!,"TIMEINT",AA$2,"VEHICLETRAVELTIMEMEASUREMENT",$B39)</f>
        <v>#REF!</v>
      </c>
      <c r="AB39" s="521"/>
      <c r="AD39" s="605">
        <v>34</v>
      </c>
      <c r="AE39" s="605">
        <v>35</v>
      </c>
      <c r="AF39" s="605">
        <v>35</v>
      </c>
      <c r="AG39" s="605">
        <v>26</v>
      </c>
      <c r="AH39" s="605">
        <v>33</v>
      </c>
      <c r="AI39" s="605">
        <v>31</v>
      </c>
      <c r="AJ39" s="605">
        <v>32</v>
      </c>
      <c r="AK39" s="605">
        <v>31</v>
      </c>
      <c r="AL39" s="605">
        <v>35</v>
      </c>
      <c r="AM39" s="605">
        <v>40</v>
      </c>
      <c r="AN39" s="605">
        <v>29</v>
      </c>
      <c r="AO39" s="605">
        <v>37</v>
      </c>
      <c r="AP39" s="412"/>
      <c r="AQ39" s="605">
        <v>28</v>
      </c>
      <c r="AR39" s="605">
        <v>31</v>
      </c>
      <c r="AS39" s="605">
        <v>35</v>
      </c>
      <c r="AT39" s="605">
        <v>26</v>
      </c>
      <c r="AU39" s="605">
        <v>25</v>
      </c>
      <c r="AV39" s="605">
        <v>37</v>
      </c>
      <c r="AW39" s="605">
        <v>38</v>
      </c>
      <c r="AX39" s="605">
        <v>33</v>
      </c>
      <c r="AY39" s="605">
        <v>29</v>
      </c>
      <c r="AZ39" s="605">
        <v>34</v>
      </c>
      <c r="BA39" s="605">
        <v>29</v>
      </c>
      <c r="BB39" s="605">
        <v>28</v>
      </c>
    </row>
    <row r="40" spans="1:54" ht="18" customHeight="1" x14ac:dyDescent="0.25">
      <c r="A40" s="302"/>
      <c r="B40" s="443"/>
      <c r="C40" s="553"/>
      <c r="D40" s="514"/>
      <c r="E40" s="528"/>
      <c r="F40" s="519"/>
      <c r="G40" s="519"/>
      <c r="H40" s="519"/>
      <c r="I40" s="519"/>
      <c r="J40" s="519"/>
      <c r="K40" s="519"/>
      <c r="L40" s="519"/>
      <c r="M40" s="519"/>
      <c r="N40" s="519"/>
      <c r="O40" s="519"/>
      <c r="P40" s="519"/>
      <c r="Q40" s="519"/>
      <c r="R40" s="520"/>
      <c r="S40" s="520"/>
      <c r="T40" s="519"/>
      <c r="U40" s="519"/>
      <c r="V40" s="519"/>
      <c r="W40" s="519"/>
      <c r="X40" s="519"/>
      <c r="Y40" s="519"/>
      <c r="Z40" s="519"/>
      <c r="AA40" s="519"/>
      <c r="AB40" s="521"/>
      <c r="AD40" s="412"/>
      <c r="AE40" s="412"/>
      <c r="AF40" s="412"/>
      <c r="AG40" s="412"/>
      <c r="AH40" s="412"/>
      <c r="AI40" s="412"/>
      <c r="AJ40" s="412"/>
      <c r="AK40" s="412"/>
      <c r="AL40" s="412"/>
      <c r="AM40" s="412"/>
      <c r="AN40" s="412"/>
      <c r="AO40" s="412"/>
      <c r="AP40" s="412"/>
      <c r="AQ40" s="412"/>
      <c r="AR40" s="412"/>
      <c r="AS40" s="412"/>
      <c r="AT40" s="412"/>
      <c r="AU40" s="412"/>
      <c r="AV40" s="412"/>
      <c r="AW40" s="412"/>
      <c r="AX40" s="412"/>
      <c r="AY40" s="412"/>
      <c r="AZ40" s="412"/>
      <c r="BA40" s="412"/>
      <c r="BB40" s="412"/>
    </row>
    <row r="41" spans="1:54" ht="18" customHeight="1" x14ac:dyDescent="0.25">
      <c r="A41" s="302"/>
      <c r="B41" s="443"/>
      <c r="C41" s="553"/>
      <c r="D41" s="514"/>
      <c r="E41" s="528"/>
      <c r="F41" s="520">
        <v>20</v>
      </c>
      <c r="G41" s="520">
        <v>25</v>
      </c>
      <c r="H41" s="520">
        <v>30</v>
      </c>
      <c r="I41" s="520">
        <v>35</v>
      </c>
      <c r="J41" s="520">
        <v>40</v>
      </c>
      <c r="K41" s="520">
        <v>45</v>
      </c>
      <c r="L41" s="520">
        <v>50</v>
      </c>
      <c r="M41" s="520">
        <v>55</v>
      </c>
      <c r="N41" s="520"/>
      <c r="O41" s="520"/>
      <c r="P41" s="520"/>
      <c r="Q41" s="520"/>
      <c r="R41" s="520"/>
      <c r="S41" s="520"/>
      <c r="T41" s="520">
        <v>20</v>
      </c>
      <c r="U41" s="520">
        <v>25</v>
      </c>
      <c r="V41" s="520">
        <v>30</v>
      </c>
      <c r="W41" s="520">
        <v>35</v>
      </c>
      <c r="X41" s="520">
        <v>40</v>
      </c>
      <c r="Y41" s="520">
        <v>45</v>
      </c>
      <c r="Z41" s="520">
        <v>50</v>
      </c>
      <c r="AA41" s="520">
        <v>55</v>
      </c>
      <c r="AB41" s="521"/>
      <c r="AD41" s="412"/>
      <c r="AE41" s="412"/>
      <c r="AF41" s="412"/>
      <c r="AG41" s="412"/>
      <c r="AH41" s="412"/>
      <c r="AI41" s="412"/>
      <c r="AJ41" s="412"/>
      <c r="AK41" s="412"/>
      <c r="AL41" s="412"/>
      <c r="AM41" s="412"/>
      <c r="AN41" s="412"/>
      <c r="AO41" s="412"/>
      <c r="AP41" s="412"/>
      <c r="AQ41" s="412"/>
      <c r="AR41" s="412"/>
      <c r="AS41" s="412"/>
      <c r="AT41" s="412"/>
      <c r="AU41" s="412"/>
      <c r="AV41" s="412"/>
      <c r="AW41" s="412"/>
      <c r="AX41" s="412"/>
      <c r="AY41" s="412"/>
      <c r="AZ41" s="412"/>
      <c r="BA41" s="412"/>
      <c r="BB41" s="412"/>
    </row>
    <row r="42" spans="1:54" ht="15" customHeight="1" x14ac:dyDescent="0.25">
      <c r="A42" s="302"/>
      <c r="B42" s="443"/>
      <c r="C42" s="553"/>
      <c r="D42" s="514"/>
      <c r="E42" s="528"/>
      <c r="F42" s="8">
        <v>20</v>
      </c>
      <c r="G42" s="8"/>
      <c r="H42" s="8">
        <v>30</v>
      </c>
      <c r="I42" s="8"/>
      <c r="J42" s="8">
        <v>40</v>
      </c>
      <c r="K42" s="8"/>
      <c r="L42" s="8">
        <v>50</v>
      </c>
      <c r="M42" s="8"/>
      <c r="N42" s="8"/>
      <c r="O42" s="8"/>
      <c r="P42" s="8"/>
      <c r="Q42" s="8"/>
      <c r="R42" s="520"/>
      <c r="S42" s="520"/>
      <c r="T42" s="8">
        <v>20</v>
      </c>
      <c r="U42" s="8"/>
      <c r="V42" s="8">
        <v>30</v>
      </c>
      <c r="W42" s="8"/>
      <c r="X42" s="8">
        <v>40</v>
      </c>
      <c r="Y42" s="8"/>
      <c r="Z42" s="8">
        <v>50</v>
      </c>
      <c r="AA42" s="8"/>
      <c r="AB42" s="521"/>
      <c r="AD42" s="412"/>
      <c r="AE42" s="412"/>
      <c r="AF42" s="412"/>
      <c r="AG42" s="412"/>
      <c r="AH42" s="412"/>
      <c r="AI42" s="412"/>
      <c r="AJ42" s="412"/>
      <c r="AK42" s="412"/>
      <c r="AL42" s="412"/>
      <c r="AM42" s="412"/>
      <c r="AN42" s="412"/>
      <c r="AO42" s="412"/>
      <c r="AP42" s="412"/>
      <c r="AQ42" s="412"/>
      <c r="AR42" s="412"/>
      <c r="AS42" s="412"/>
      <c r="AT42" s="412"/>
      <c r="AU42" s="412"/>
      <c r="AV42" s="412"/>
      <c r="AW42" s="412"/>
      <c r="AX42" s="412"/>
      <c r="AY42" s="412"/>
      <c r="AZ42" s="412"/>
      <c r="BA42" s="412"/>
      <c r="BB42" s="412"/>
    </row>
    <row r="43" spans="1:54" ht="15" customHeight="1" x14ac:dyDescent="0.25">
      <c r="A43" s="302"/>
      <c r="B43" s="443"/>
      <c r="C43" s="553"/>
      <c r="D43" s="514"/>
      <c r="E43" s="528"/>
      <c r="F43" s="892"/>
      <c r="G43" s="892"/>
      <c r="H43" s="892"/>
      <c r="I43" s="892"/>
      <c r="J43" s="892"/>
      <c r="K43" s="892"/>
      <c r="L43" s="892"/>
      <c r="M43" s="892"/>
      <c r="N43" s="527"/>
      <c r="O43" s="527"/>
      <c r="P43" s="527"/>
      <c r="Q43" s="527"/>
      <c r="R43" s="520"/>
      <c r="S43" s="520"/>
      <c r="T43" s="892"/>
      <c r="U43" s="892"/>
      <c r="V43" s="892"/>
      <c r="W43" s="892"/>
      <c r="X43" s="892"/>
      <c r="Y43" s="892"/>
      <c r="Z43" s="892"/>
      <c r="AA43" s="892"/>
      <c r="AB43" s="521"/>
      <c r="AD43" s="412"/>
      <c r="AE43" s="412"/>
      <c r="AF43" s="412"/>
      <c r="AG43" s="412"/>
      <c r="AH43" s="412"/>
      <c r="AI43" s="412"/>
      <c r="AJ43" s="412"/>
      <c r="AK43" s="412"/>
      <c r="AL43" s="412"/>
      <c r="AM43" s="412"/>
      <c r="AN43" s="412"/>
      <c r="AO43" s="412"/>
      <c r="AP43" s="412"/>
      <c r="AQ43" s="412"/>
      <c r="AR43" s="412"/>
      <c r="AS43" s="412"/>
      <c r="AT43" s="412"/>
      <c r="AU43" s="412"/>
      <c r="AV43" s="412"/>
      <c r="AW43" s="412"/>
      <c r="AX43" s="412"/>
      <c r="AY43" s="412"/>
      <c r="AZ43" s="412"/>
      <c r="BA43" s="412"/>
      <c r="BB43" s="412"/>
    </row>
    <row r="44" spans="1:54" ht="16.5" customHeight="1" x14ac:dyDescent="0.25">
      <c r="A44" s="302"/>
      <c r="B44" s="442"/>
      <c r="C44" s="442"/>
      <c r="D44" s="511"/>
      <c r="E44" s="512"/>
      <c r="AB44" s="512"/>
      <c r="AF44" s="369"/>
      <c r="AG44" s="369"/>
      <c r="AH44" s="369"/>
      <c r="AI44" s="370"/>
      <c r="AJ44" s="370"/>
      <c r="AK44" s="370"/>
    </row>
    <row r="45" spans="1:54" ht="21.75" customHeight="1" x14ac:dyDescent="0.25">
      <c r="A45" s="302"/>
      <c r="B45" s="442"/>
      <c r="C45" s="442"/>
      <c r="D45" s="511"/>
      <c r="E45" s="512"/>
      <c r="F45" s="513"/>
      <c r="G45" s="513"/>
      <c r="H45" s="513"/>
      <c r="I45" s="513"/>
      <c r="J45" s="513"/>
      <c r="K45" s="513"/>
      <c r="L45" s="513"/>
      <c r="M45" s="513"/>
      <c r="N45" s="513"/>
      <c r="O45" s="513"/>
      <c r="P45" s="513"/>
      <c r="Q45" s="513"/>
      <c r="R45" s="512"/>
      <c r="S45" s="512"/>
      <c r="T45" s="513"/>
      <c r="U45" s="513"/>
      <c r="V45" s="513"/>
      <c r="W45" s="513"/>
      <c r="X45" s="513"/>
      <c r="Y45" s="513"/>
      <c r="Z45" s="513"/>
      <c r="AA45" s="513"/>
      <c r="AB45" s="512"/>
      <c r="AF45" s="369"/>
      <c r="AG45" s="369"/>
      <c r="AH45" s="369"/>
      <c r="AI45" s="370"/>
      <c r="AJ45" s="370"/>
      <c r="AK45" s="370"/>
    </row>
    <row r="46" spans="1:54" ht="16.5" customHeight="1" x14ac:dyDescent="0.25">
      <c r="A46" s="302"/>
      <c r="B46" s="442"/>
      <c r="C46" s="442"/>
      <c r="D46" s="511"/>
      <c r="E46" s="8"/>
      <c r="F46" s="529"/>
      <c r="G46" s="529"/>
      <c r="H46" s="529"/>
      <c r="I46" s="529"/>
      <c r="J46" s="529"/>
      <c r="K46" s="529"/>
      <c r="L46" s="529"/>
      <c r="M46" s="529"/>
      <c r="N46" s="513" t="s">
        <v>53</v>
      </c>
      <c r="O46" s="513"/>
      <c r="P46" s="513"/>
      <c r="Q46" s="513"/>
      <c r="R46" s="530"/>
      <c r="S46" s="530"/>
      <c r="T46" s="529"/>
      <c r="U46" s="529"/>
      <c r="V46" s="529"/>
      <c r="W46" s="529"/>
      <c r="X46" s="529"/>
      <c r="Y46" s="529"/>
      <c r="Z46" s="529"/>
      <c r="AA46" s="529"/>
      <c r="AB46" s="8"/>
      <c r="AF46" s="369"/>
      <c r="AG46" s="369"/>
      <c r="AH46" s="369"/>
      <c r="AI46" s="370"/>
      <c r="AJ46" s="369"/>
      <c r="AK46" s="369"/>
    </row>
    <row r="47" spans="1:54" ht="50.25" customHeight="1" thickBot="1" x14ac:dyDescent="0.3">
      <c r="A47" s="302"/>
      <c r="B47" s="555" t="s">
        <v>357</v>
      </c>
      <c r="C47" s="556" t="s">
        <v>322</v>
      </c>
      <c r="D47" s="514"/>
      <c r="E47" s="8"/>
      <c r="F47" s="531">
        <f>F13</f>
        <v>0.33333333333333331</v>
      </c>
      <c r="G47" s="531"/>
      <c r="H47" s="531">
        <f>F47+TIME(0,30,0)</f>
        <v>0.35416666666666663</v>
      </c>
      <c r="I47" s="532"/>
      <c r="J47" s="531">
        <f>H47+TIME(0,30,0)</f>
        <v>0.37499999999999994</v>
      </c>
      <c r="K47" s="532"/>
      <c r="L47" s="531">
        <f>J47+TIME(0,30,0)</f>
        <v>0.39583333333333326</v>
      </c>
      <c r="M47" s="532"/>
      <c r="N47" s="515"/>
      <c r="O47" s="515"/>
      <c r="P47" s="515"/>
      <c r="Q47" s="515"/>
      <c r="R47" s="515"/>
      <c r="S47" s="515"/>
      <c r="T47" s="531">
        <f>F47</f>
        <v>0.33333333333333331</v>
      </c>
      <c r="U47" s="531"/>
      <c r="V47" s="531">
        <f>H47</f>
        <v>0.35416666666666663</v>
      </c>
      <c r="W47" s="532"/>
      <c r="X47" s="531">
        <f>J47</f>
        <v>0.37499999999999994</v>
      </c>
      <c r="Y47" s="532"/>
      <c r="Z47" s="531">
        <f>L47</f>
        <v>0.39583333333333326</v>
      </c>
      <c r="AA47" s="532"/>
      <c r="AB47" s="8"/>
      <c r="AD47" s="604" t="s">
        <v>172</v>
      </c>
      <c r="AE47" s="604"/>
      <c r="AF47" s="604"/>
      <c r="AG47" s="604"/>
      <c r="AH47" s="604"/>
      <c r="AI47" s="604"/>
      <c r="AJ47" s="604"/>
      <c r="AK47" s="604"/>
      <c r="AL47" s="604"/>
      <c r="AM47" s="604"/>
      <c r="AN47" s="604"/>
      <c r="AO47" s="604"/>
      <c r="AQ47" s="604" t="s">
        <v>173</v>
      </c>
      <c r="AR47" s="604"/>
      <c r="AS47" s="604"/>
      <c r="AT47" s="604"/>
      <c r="AU47" s="604"/>
      <c r="AV47" s="604"/>
      <c r="AW47" s="604"/>
      <c r="AX47" s="604"/>
      <c r="AY47" s="604"/>
      <c r="AZ47" s="604"/>
      <c r="BA47" s="604"/>
      <c r="BB47" s="604"/>
    </row>
    <row r="48" spans="1:54" ht="18" customHeight="1" x14ac:dyDescent="0.25">
      <c r="A48" s="302"/>
      <c r="B48" s="557">
        <v>29</v>
      </c>
      <c r="C48" s="554">
        <f>IFERROR(GETPIVOTDATA("Average of DISTTRAV(ALL)",#REF!,"VEHICLETRAVELTIMEMEASUREMENT",B48),0)/5280</f>
        <v>0</v>
      </c>
      <c r="D48" s="514"/>
      <c r="E48" s="528"/>
      <c r="F48" s="516" cm="1">
        <f t="array" ref="F48">_xlfn.SWITCH(tod,"AM",AF48,"PM",AS48)</f>
        <v>0</v>
      </c>
      <c r="G48" s="517" cm="1">
        <f t="array" ref="G48">_xlfn.SWITCH(tod,"AM",AG48,"PM",AT48)</f>
        <v>0</v>
      </c>
      <c r="H48" s="517" cm="1">
        <f t="array" ref="H48">_xlfn.SWITCH(tod,"AM",AH48,"PM",AU48)</f>
        <v>0</v>
      </c>
      <c r="I48" s="517" cm="1">
        <f t="array" ref="I48">_xlfn.SWITCH(tod,"AM",AI48,"PM",AV48)</f>
        <v>0</v>
      </c>
      <c r="J48" s="517" cm="1">
        <f t="array" ref="J48">_xlfn.SWITCH(tod,"AM",AJ48,"PM",AW48)</f>
        <v>0</v>
      </c>
      <c r="K48" s="517" cm="1">
        <f t="array" ref="K48">_xlfn.SWITCH(tod,"AM",AK48,"PM",AX48)</f>
        <v>0</v>
      </c>
      <c r="L48" s="517" cm="1">
        <f t="array" ref="L48">_xlfn.SWITCH(tod,"AM",AL48,"PM",AY48)</f>
        <v>0</v>
      </c>
      <c r="M48" s="518" cm="1">
        <f t="array" ref="M48">_xlfn.SWITCH(tod,"AM",AM48,"PM",AZ48)</f>
        <v>0</v>
      </c>
      <c r="N48" s="519"/>
      <c r="O48" s="519"/>
      <c r="P48" s="519"/>
      <c r="Q48" s="519"/>
      <c r="R48" s="520"/>
      <c r="S48" s="520"/>
      <c r="T48" s="516" t="e">
        <f>$C48*3600/GETPIVOTDATA("Average of TRAVTM(ALL)",#REF!,"TIMEINT",T$2,"VEHICLETRAVELTIMEMEASUREMENT",$B48)</f>
        <v>#REF!</v>
      </c>
      <c r="U48" s="517" t="e">
        <f>$C48*3600/GETPIVOTDATA("Average of TRAVTM(ALL)",#REF!,"TIMEINT",U$2,"VEHICLETRAVELTIMEMEASUREMENT",$B48)</f>
        <v>#REF!</v>
      </c>
      <c r="V48" s="517" t="e">
        <f>$C48*3600/GETPIVOTDATA("Average of TRAVTM(ALL)",#REF!,"TIMEINT",V$2,"VEHICLETRAVELTIMEMEASUREMENT",$B48)</f>
        <v>#REF!</v>
      </c>
      <c r="W48" s="517" t="e">
        <f>$C48*3600/GETPIVOTDATA("Average of TRAVTM(ALL)",#REF!,"TIMEINT",W$2,"VEHICLETRAVELTIMEMEASUREMENT",$B48)</f>
        <v>#REF!</v>
      </c>
      <c r="X48" s="517" t="e">
        <f>$C48*3600/GETPIVOTDATA("Average of TRAVTM(ALL)",#REF!,"TIMEINT",X$2,"VEHICLETRAVELTIMEMEASUREMENT",$B48)</f>
        <v>#REF!</v>
      </c>
      <c r="Y48" s="517" t="e">
        <f>$C48*3600/GETPIVOTDATA("Average of TRAVTM(ALL)",#REF!,"TIMEINT",Y$2,"VEHICLETRAVELTIMEMEASUREMENT",$B48)</f>
        <v>#REF!</v>
      </c>
      <c r="Z48" s="517" t="e">
        <f>$C48*3600/GETPIVOTDATA("Average of TRAVTM(ALL)",#REF!,"TIMEINT",Z$2,"VEHICLETRAVELTIMEMEASUREMENT",$B48)</f>
        <v>#REF!</v>
      </c>
      <c r="AA48" s="518" t="e">
        <f>$C48*3600/GETPIVOTDATA("Average of TRAVTM(ALL)",#REF!,"TIMEINT",AA$2,"VEHICLETRAVELTIMEMEASUREMENT",$B48)</f>
        <v>#REF!</v>
      </c>
      <c r="AB48" s="521"/>
      <c r="AD48" s="605"/>
      <c r="AE48" s="605"/>
      <c r="AF48" s="605"/>
      <c r="AG48" s="605"/>
      <c r="AH48" s="605"/>
      <c r="AI48" s="605"/>
      <c r="AJ48" s="605"/>
      <c r="AK48" s="605"/>
      <c r="AL48" s="605"/>
      <c r="AM48" s="605"/>
      <c r="AN48" s="605"/>
      <c r="AO48" s="605"/>
      <c r="AP48" s="412"/>
      <c r="AQ48" s="605"/>
      <c r="AR48" s="605"/>
      <c r="AS48" s="605"/>
      <c r="AT48" s="605"/>
      <c r="AU48" s="605"/>
      <c r="AV48" s="605"/>
      <c r="AW48" s="605"/>
      <c r="AX48" s="605"/>
      <c r="AY48" s="605"/>
      <c r="AZ48" s="605"/>
      <c r="BA48" s="605"/>
      <c r="BB48" s="605"/>
    </row>
    <row r="49" spans="1:54" ht="18" customHeight="1" x14ac:dyDescent="0.25">
      <c r="A49" s="302"/>
      <c r="B49" s="557">
        <f>B48+1</f>
        <v>30</v>
      </c>
      <c r="C49" s="554">
        <f>IFERROR(GETPIVOTDATA("Average of DISTTRAV(ALL)",#REF!,"VEHICLETRAVELTIMEMEASUREMENT",B49),0)/5280</f>
        <v>0</v>
      </c>
      <c r="D49" s="514"/>
      <c r="E49" s="528"/>
      <c r="F49" s="522" cm="1">
        <f t="array" ref="F49">_xlfn.SWITCH(tod,"AM",AF49,"PM",AS49)</f>
        <v>0</v>
      </c>
      <c r="G49" s="519" cm="1">
        <f t="array" ref="G49">_xlfn.SWITCH(tod,"AM",AG49,"PM",AT49)</f>
        <v>0</v>
      </c>
      <c r="H49" s="519" cm="1">
        <f t="array" ref="H49">_xlfn.SWITCH(tod,"AM",AH49,"PM",AU49)</f>
        <v>0</v>
      </c>
      <c r="I49" s="519" cm="1">
        <f t="array" ref="I49">_xlfn.SWITCH(tod,"AM",AI49,"PM",AV49)</f>
        <v>0</v>
      </c>
      <c r="J49" s="519" cm="1">
        <f t="array" ref="J49">_xlfn.SWITCH(tod,"AM",AJ49,"PM",AW49)</f>
        <v>0</v>
      </c>
      <c r="K49" s="519" cm="1">
        <f t="array" ref="K49">_xlfn.SWITCH(tod,"AM",AK49,"PM",AX49)</f>
        <v>0</v>
      </c>
      <c r="L49" s="519" cm="1">
        <f t="array" ref="L49">_xlfn.SWITCH(tod,"AM",AL49,"PM",AY49)</f>
        <v>0</v>
      </c>
      <c r="M49" s="523" cm="1">
        <f t="array" ref="M49">_xlfn.SWITCH(tod,"AM",AM49,"PM",AZ49)</f>
        <v>0</v>
      </c>
      <c r="N49" s="519"/>
      <c r="O49" s="519"/>
      <c r="P49" s="519"/>
      <c r="Q49" s="519"/>
      <c r="R49" s="520"/>
      <c r="S49" s="520"/>
      <c r="T49" s="522" t="e">
        <f>$C49*3600/GETPIVOTDATA("Average of TRAVTM(ALL)",#REF!,"TIMEINT",T$2,"VEHICLETRAVELTIMEMEASUREMENT",$B49)</f>
        <v>#REF!</v>
      </c>
      <c r="U49" s="519" t="e">
        <f>$C49*3600/GETPIVOTDATA("Average of TRAVTM(ALL)",#REF!,"TIMEINT",U$2,"VEHICLETRAVELTIMEMEASUREMENT",$B49)</f>
        <v>#REF!</v>
      </c>
      <c r="V49" s="519" t="e">
        <f>$C49*3600/GETPIVOTDATA("Average of TRAVTM(ALL)",#REF!,"TIMEINT",V$2,"VEHICLETRAVELTIMEMEASUREMENT",$B49)</f>
        <v>#REF!</v>
      </c>
      <c r="W49" s="519" t="e">
        <f>$C49*3600/GETPIVOTDATA("Average of TRAVTM(ALL)",#REF!,"TIMEINT",W$2,"VEHICLETRAVELTIMEMEASUREMENT",$B49)</f>
        <v>#REF!</v>
      </c>
      <c r="X49" s="519" t="e">
        <f>$C49*3600/GETPIVOTDATA("Average of TRAVTM(ALL)",#REF!,"TIMEINT",X$2,"VEHICLETRAVELTIMEMEASUREMENT",$B49)</f>
        <v>#REF!</v>
      </c>
      <c r="Y49" s="519" t="e">
        <f>$C49*3600/GETPIVOTDATA("Average of TRAVTM(ALL)",#REF!,"TIMEINT",Y$2,"VEHICLETRAVELTIMEMEASUREMENT",$B49)</f>
        <v>#REF!</v>
      </c>
      <c r="Z49" s="519" t="e">
        <f>$C49*3600/GETPIVOTDATA("Average of TRAVTM(ALL)",#REF!,"TIMEINT",Z$2,"VEHICLETRAVELTIMEMEASUREMENT",$B49)</f>
        <v>#REF!</v>
      </c>
      <c r="AA49" s="523" t="e">
        <f>$C49*3600/GETPIVOTDATA("Average of TRAVTM(ALL)",#REF!,"TIMEINT",AA$2,"VEHICLETRAVELTIMEMEASUREMENT",$B49)</f>
        <v>#REF!</v>
      </c>
      <c r="AB49" s="521"/>
      <c r="AD49" s="605"/>
      <c r="AE49" s="605"/>
      <c r="AF49" s="605"/>
      <c r="AG49" s="605"/>
      <c r="AH49" s="605"/>
      <c r="AI49" s="605"/>
      <c r="AJ49" s="605"/>
      <c r="AK49" s="605"/>
      <c r="AL49" s="605"/>
      <c r="AM49" s="605"/>
      <c r="AN49" s="605"/>
      <c r="AO49" s="605"/>
      <c r="AP49" s="412"/>
      <c r="AQ49" s="605"/>
      <c r="AR49" s="605"/>
      <c r="AS49" s="605"/>
      <c r="AT49" s="605"/>
      <c r="AU49" s="605"/>
      <c r="AV49" s="605"/>
      <c r="AW49" s="605"/>
      <c r="AX49" s="605"/>
      <c r="AY49" s="605"/>
      <c r="AZ49" s="605"/>
      <c r="BA49" s="605"/>
      <c r="BB49" s="605"/>
    </row>
    <row r="50" spans="1:54" ht="18" customHeight="1" x14ac:dyDescent="0.25">
      <c r="A50" s="302"/>
      <c r="B50" s="557">
        <f t="shared" ref="B50:B73" si="1">B49+1</f>
        <v>31</v>
      </c>
      <c r="C50" s="554">
        <f>IFERROR(GETPIVOTDATA("Average of DISTTRAV(ALL)",#REF!,"VEHICLETRAVELTIMEMEASUREMENT",B50),0)/5280</f>
        <v>0</v>
      </c>
      <c r="D50" s="514"/>
      <c r="E50" s="528"/>
      <c r="F50" s="522" cm="1">
        <f t="array" ref="F50">_xlfn.SWITCH(tod,"AM",AF50,"PM",AS50)</f>
        <v>0</v>
      </c>
      <c r="G50" s="519" cm="1">
        <f t="array" ref="G50">_xlfn.SWITCH(tod,"AM",AG50,"PM",AT50)</f>
        <v>0</v>
      </c>
      <c r="H50" s="519" cm="1">
        <f t="array" ref="H50">_xlfn.SWITCH(tod,"AM",AH50,"PM",AU50)</f>
        <v>0</v>
      </c>
      <c r="I50" s="519" cm="1">
        <f t="array" ref="I50">_xlfn.SWITCH(tod,"AM",AI50,"PM",AV50)</f>
        <v>0</v>
      </c>
      <c r="J50" s="519" cm="1">
        <f t="array" ref="J50">_xlfn.SWITCH(tod,"AM",AJ50,"PM",AW50)</f>
        <v>0</v>
      </c>
      <c r="K50" s="519" cm="1">
        <f t="array" ref="K50">_xlfn.SWITCH(tod,"AM",AK50,"PM",AX50)</f>
        <v>0</v>
      </c>
      <c r="L50" s="519" cm="1">
        <f t="array" ref="L50">_xlfn.SWITCH(tod,"AM",AL50,"PM",AY50)</f>
        <v>0</v>
      </c>
      <c r="M50" s="523" cm="1">
        <f t="array" ref="M50">_xlfn.SWITCH(tod,"AM",AM50,"PM",AZ50)</f>
        <v>0</v>
      </c>
      <c r="N50" s="519"/>
      <c r="O50" s="519"/>
      <c r="P50" s="519"/>
      <c r="Q50" s="519"/>
      <c r="R50" s="520"/>
      <c r="S50" s="520"/>
      <c r="T50" s="522" t="e">
        <f>$C50*3600/GETPIVOTDATA("Average of TRAVTM(ALL)",#REF!,"TIMEINT",T$2,"VEHICLETRAVELTIMEMEASUREMENT",$B50)</f>
        <v>#REF!</v>
      </c>
      <c r="U50" s="519" t="e">
        <f>$C50*3600/GETPIVOTDATA("Average of TRAVTM(ALL)",#REF!,"TIMEINT",U$2,"VEHICLETRAVELTIMEMEASUREMENT",$B50)</f>
        <v>#REF!</v>
      </c>
      <c r="V50" s="519" t="e">
        <f>$C50*3600/GETPIVOTDATA("Average of TRAVTM(ALL)",#REF!,"TIMEINT",V$2,"VEHICLETRAVELTIMEMEASUREMENT",$B50)</f>
        <v>#REF!</v>
      </c>
      <c r="W50" s="519" t="e">
        <f>$C50*3600/GETPIVOTDATA("Average of TRAVTM(ALL)",#REF!,"TIMEINT",W$2,"VEHICLETRAVELTIMEMEASUREMENT",$B50)</f>
        <v>#REF!</v>
      </c>
      <c r="X50" s="519" t="e">
        <f>$C50*3600/GETPIVOTDATA("Average of TRAVTM(ALL)",#REF!,"TIMEINT",X$2,"VEHICLETRAVELTIMEMEASUREMENT",$B50)</f>
        <v>#REF!</v>
      </c>
      <c r="Y50" s="519" t="e">
        <f>$C50*3600/GETPIVOTDATA("Average of TRAVTM(ALL)",#REF!,"TIMEINT",Y$2,"VEHICLETRAVELTIMEMEASUREMENT",$B50)</f>
        <v>#REF!</v>
      </c>
      <c r="Z50" s="519" t="e">
        <f>$C50*3600/GETPIVOTDATA("Average of TRAVTM(ALL)",#REF!,"TIMEINT",Z$2,"VEHICLETRAVELTIMEMEASUREMENT",$B50)</f>
        <v>#REF!</v>
      </c>
      <c r="AA50" s="523" t="e">
        <f>$C50*3600/GETPIVOTDATA("Average of TRAVTM(ALL)",#REF!,"TIMEINT",AA$2,"VEHICLETRAVELTIMEMEASUREMENT",$B50)</f>
        <v>#REF!</v>
      </c>
      <c r="AB50" s="521"/>
      <c r="AC50" s="357"/>
      <c r="AD50" s="605"/>
      <c r="AE50" s="605"/>
      <c r="AF50" s="605"/>
      <c r="AG50" s="605"/>
      <c r="AH50" s="605"/>
      <c r="AI50" s="605"/>
      <c r="AJ50" s="605"/>
      <c r="AK50" s="605"/>
      <c r="AL50" s="605"/>
      <c r="AM50" s="605"/>
      <c r="AN50" s="605"/>
      <c r="AO50" s="605"/>
      <c r="AP50" s="412"/>
      <c r="AQ50" s="605"/>
      <c r="AR50" s="605"/>
      <c r="AS50" s="605"/>
      <c r="AT50" s="605"/>
      <c r="AU50" s="605"/>
      <c r="AV50" s="605"/>
      <c r="AW50" s="605"/>
      <c r="AX50" s="605"/>
      <c r="AY50" s="605"/>
      <c r="AZ50" s="605"/>
      <c r="BA50" s="605"/>
      <c r="BB50" s="605"/>
    </row>
    <row r="51" spans="1:54" ht="18" customHeight="1" x14ac:dyDescent="0.25">
      <c r="A51" s="302"/>
      <c r="B51" s="557">
        <f t="shared" si="1"/>
        <v>32</v>
      </c>
      <c r="C51" s="554">
        <f>IFERROR(GETPIVOTDATA("Average of DISTTRAV(ALL)",#REF!,"VEHICLETRAVELTIMEMEASUREMENT",B51),0)/5280</f>
        <v>0</v>
      </c>
      <c r="D51" s="514"/>
      <c r="E51" s="528"/>
      <c r="F51" s="522" cm="1">
        <f t="array" ref="F51">_xlfn.SWITCH(tod,"AM",AF51,"PM",AS51)</f>
        <v>0</v>
      </c>
      <c r="G51" s="519" cm="1">
        <f t="array" ref="G51">_xlfn.SWITCH(tod,"AM",AG51,"PM",AT51)</f>
        <v>0</v>
      </c>
      <c r="H51" s="519" cm="1">
        <f t="array" ref="H51">_xlfn.SWITCH(tod,"AM",AH51,"PM",AU51)</f>
        <v>0</v>
      </c>
      <c r="I51" s="519" cm="1">
        <f t="array" ref="I51">_xlfn.SWITCH(tod,"AM",AI51,"PM",AV51)</f>
        <v>0</v>
      </c>
      <c r="J51" s="519" cm="1">
        <f t="array" ref="J51">_xlfn.SWITCH(tod,"AM",AJ51,"PM",AW51)</f>
        <v>0</v>
      </c>
      <c r="K51" s="519" cm="1">
        <f t="array" ref="K51">_xlfn.SWITCH(tod,"AM",AK51,"PM",AX51)</f>
        <v>0</v>
      </c>
      <c r="L51" s="519" cm="1">
        <f t="array" ref="L51">_xlfn.SWITCH(tod,"AM",AL51,"PM",AY51)</f>
        <v>0</v>
      </c>
      <c r="M51" s="523" cm="1">
        <f t="array" ref="M51">_xlfn.SWITCH(tod,"AM",AM51,"PM",AZ51)</f>
        <v>0</v>
      </c>
      <c r="N51" s="519"/>
      <c r="O51" s="519"/>
      <c r="P51" s="519"/>
      <c r="Q51" s="519"/>
      <c r="R51" s="519"/>
      <c r="S51" s="519"/>
      <c r="T51" s="522" t="e">
        <f>$C51*3600/GETPIVOTDATA("Average of TRAVTM(ALL)",#REF!,"TIMEINT",T$2,"VEHICLETRAVELTIMEMEASUREMENT",$B51)</f>
        <v>#REF!</v>
      </c>
      <c r="U51" s="519" t="e">
        <f>$C51*3600/GETPIVOTDATA("Average of TRAVTM(ALL)",#REF!,"TIMEINT",U$2,"VEHICLETRAVELTIMEMEASUREMENT",$B51)</f>
        <v>#REF!</v>
      </c>
      <c r="V51" s="519" t="e">
        <f>$C51*3600/GETPIVOTDATA("Average of TRAVTM(ALL)",#REF!,"TIMEINT",V$2,"VEHICLETRAVELTIMEMEASUREMENT",$B51)</f>
        <v>#REF!</v>
      </c>
      <c r="W51" s="519" t="e">
        <f>$C51*3600/GETPIVOTDATA("Average of TRAVTM(ALL)",#REF!,"TIMEINT",W$2,"VEHICLETRAVELTIMEMEASUREMENT",$B51)</f>
        <v>#REF!</v>
      </c>
      <c r="X51" s="519" t="e">
        <f>$C51*3600/GETPIVOTDATA("Average of TRAVTM(ALL)",#REF!,"TIMEINT",X$2,"VEHICLETRAVELTIMEMEASUREMENT",$B51)</f>
        <v>#REF!</v>
      </c>
      <c r="Y51" s="519" t="e">
        <f>$C51*3600/GETPIVOTDATA("Average of TRAVTM(ALL)",#REF!,"TIMEINT",Y$2,"VEHICLETRAVELTIMEMEASUREMENT",$B51)</f>
        <v>#REF!</v>
      </c>
      <c r="Z51" s="519" t="e">
        <f>$C51*3600/GETPIVOTDATA("Average of TRAVTM(ALL)",#REF!,"TIMEINT",Z$2,"VEHICLETRAVELTIMEMEASUREMENT",$B51)</f>
        <v>#REF!</v>
      </c>
      <c r="AA51" s="523" t="e">
        <f>$C51*3600/GETPIVOTDATA("Average of TRAVTM(ALL)",#REF!,"TIMEINT",AA$2,"VEHICLETRAVELTIMEMEASUREMENT",$B51)</f>
        <v>#REF!</v>
      </c>
      <c r="AB51" s="521"/>
      <c r="AD51" s="605"/>
      <c r="AE51" s="605"/>
      <c r="AF51" s="605"/>
      <c r="AG51" s="605"/>
      <c r="AH51" s="605"/>
      <c r="AI51" s="605"/>
      <c r="AJ51" s="605"/>
      <c r="AK51" s="605"/>
      <c r="AL51" s="605"/>
      <c r="AM51" s="605"/>
      <c r="AN51" s="605"/>
      <c r="AO51" s="605"/>
      <c r="AP51" s="412"/>
      <c r="AQ51" s="605"/>
      <c r="AR51" s="605"/>
      <c r="AS51" s="605"/>
      <c r="AT51" s="605"/>
      <c r="AU51" s="605"/>
      <c r="AV51" s="605"/>
      <c r="AW51" s="605"/>
      <c r="AX51" s="605"/>
      <c r="AY51" s="605"/>
      <c r="AZ51" s="605"/>
      <c r="BA51" s="605"/>
      <c r="BB51" s="605"/>
    </row>
    <row r="52" spans="1:54" ht="18" customHeight="1" x14ac:dyDescent="0.25">
      <c r="A52" s="302"/>
      <c r="B52" s="557">
        <f t="shared" si="1"/>
        <v>33</v>
      </c>
      <c r="C52" s="554">
        <f>IFERROR(GETPIVOTDATA("Average of DISTTRAV(ALL)",#REF!,"VEHICLETRAVELTIMEMEASUREMENT",B52),0)/5280</f>
        <v>0</v>
      </c>
      <c r="D52" s="514"/>
      <c r="E52" s="528"/>
      <c r="F52" s="522" cm="1">
        <f t="array" ref="F52">_xlfn.SWITCH(tod,"AM",AF52,"PM",AS52)</f>
        <v>0</v>
      </c>
      <c r="G52" s="519" cm="1">
        <f t="array" ref="G52">_xlfn.SWITCH(tod,"AM",AG52,"PM",AT52)</f>
        <v>0</v>
      </c>
      <c r="H52" s="519" cm="1">
        <f t="array" ref="H52">_xlfn.SWITCH(tod,"AM",AH52,"PM",AU52)</f>
        <v>0</v>
      </c>
      <c r="I52" s="519" cm="1">
        <f t="array" ref="I52">_xlfn.SWITCH(tod,"AM",AI52,"PM",AV52)</f>
        <v>0</v>
      </c>
      <c r="J52" s="519" cm="1">
        <f t="array" ref="J52">_xlfn.SWITCH(tod,"AM",AJ52,"PM",AW52)</f>
        <v>0</v>
      </c>
      <c r="K52" s="519" cm="1">
        <f t="array" ref="K52">_xlfn.SWITCH(tod,"AM",AK52,"PM",AX52)</f>
        <v>0</v>
      </c>
      <c r="L52" s="519" cm="1">
        <f t="array" ref="L52">_xlfn.SWITCH(tod,"AM",AL52,"PM",AY52)</f>
        <v>0</v>
      </c>
      <c r="M52" s="523" cm="1">
        <f t="array" ref="M52">_xlfn.SWITCH(tod,"AM",AM52,"PM",AZ52)</f>
        <v>0</v>
      </c>
      <c r="N52" s="519"/>
      <c r="O52" s="519"/>
      <c r="P52" s="519"/>
      <c r="Q52" s="519"/>
      <c r="R52" s="519"/>
      <c r="S52" s="519"/>
      <c r="T52" s="522" t="e">
        <f>$C52*3600/GETPIVOTDATA("Average of TRAVTM(ALL)",#REF!,"TIMEINT",T$2,"VEHICLETRAVELTIMEMEASUREMENT",$B52)</f>
        <v>#REF!</v>
      </c>
      <c r="U52" s="519" t="e">
        <f>$C52*3600/GETPIVOTDATA("Average of TRAVTM(ALL)",#REF!,"TIMEINT",U$2,"VEHICLETRAVELTIMEMEASUREMENT",$B52)</f>
        <v>#REF!</v>
      </c>
      <c r="V52" s="519" t="e">
        <f>$C52*3600/GETPIVOTDATA("Average of TRAVTM(ALL)",#REF!,"TIMEINT",V$2,"VEHICLETRAVELTIMEMEASUREMENT",$B52)</f>
        <v>#REF!</v>
      </c>
      <c r="W52" s="519" t="e">
        <f>$C52*3600/GETPIVOTDATA("Average of TRAVTM(ALL)",#REF!,"TIMEINT",W$2,"VEHICLETRAVELTIMEMEASUREMENT",$B52)</f>
        <v>#REF!</v>
      </c>
      <c r="X52" s="519" t="e">
        <f>$C52*3600/GETPIVOTDATA("Average of TRAVTM(ALL)",#REF!,"TIMEINT",X$2,"VEHICLETRAVELTIMEMEASUREMENT",$B52)</f>
        <v>#REF!</v>
      </c>
      <c r="Y52" s="519" t="e">
        <f>$C52*3600/GETPIVOTDATA("Average of TRAVTM(ALL)",#REF!,"TIMEINT",Y$2,"VEHICLETRAVELTIMEMEASUREMENT",$B52)</f>
        <v>#REF!</v>
      </c>
      <c r="Z52" s="519" t="e">
        <f>$C52*3600/GETPIVOTDATA("Average of TRAVTM(ALL)",#REF!,"TIMEINT",Z$2,"VEHICLETRAVELTIMEMEASUREMENT",$B52)</f>
        <v>#REF!</v>
      </c>
      <c r="AA52" s="523" t="e">
        <f>$C52*3600/GETPIVOTDATA("Average of TRAVTM(ALL)",#REF!,"TIMEINT",AA$2,"VEHICLETRAVELTIMEMEASUREMENT",$B52)</f>
        <v>#REF!</v>
      </c>
      <c r="AB52" s="521"/>
      <c r="AD52" s="605"/>
      <c r="AE52" s="605"/>
      <c r="AF52" s="605"/>
      <c r="AG52" s="605"/>
      <c r="AH52" s="605"/>
      <c r="AI52" s="605"/>
      <c r="AJ52" s="605"/>
      <c r="AK52" s="605"/>
      <c r="AL52" s="605"/>
      <c r="AM52" s="605"/>
      <c r="AN52" s="605"/>
      <c r="AO52" s="605"/>
      <c r="AP52" s="412"/>
      <c r="AQ52" s="605"/>
      <c r="AR52" s="605"/>
      <c r="AS52" s="605"/>
      <c r="AT52" s="605"/>
      <c r="AU52" s="605"/>
      <c r="AV52" s="605"/>
      <c r="AW52" s="605"/>
      <c r="AX52" s="605"/>
      <c r="AY52" s="605"/>
      <c r="AZ52" s="605"/>
      <c r="BA52" s="605"/>
      <c r="BB52" s="605"/>
    </row>
    <row r="53" spans="1:54" ht="18" customHeight="1" x14ac:dyDescent="0.25">
      <c r="A53" s="302"/>
      <c r="B53" s="557">
        <f t="shared" si="1"/>
        <v>34</v>
      </c>
      <c r="C53" s="554">
        <f>IFERROR(GETPIVOTDATA("Average of DISTTRAV(ALL)",#REF!,"VEHICLETRAVELTIMEMEASUREMENT",B53),0)/5280</f>
        <v>0</v>
      </c>
      <c r="D53" s="514"/>
      <c r="E53" s="528"/>
      <c r="F53" s="522" cm="1">
        <f t="array" ref="F53">_xlfn.SWITCH(tod,"AM",AF53,"PM",AS53)</f>
        <v>0</v>
      </c>
      <c r="G53" s="519" cm="1">
        <f t="array" ref="G53">_xlfn.SWITCH(tod,"AM",AG53,"PM",AT53)</f>
        <v>0</v>
      </c>
      <c r="H53" s="519" cm="1">
        <f t="array" ref="H53">_xlfn.SWITCH(tod,"AM",AH53,"PM",AU53)</f>
        <v>0</v>
      </c>
      <c r="I53" s="519" cm="1">
        <f t="array" ref="I53">_xlfn.SWITCH(tod,"AM",AI53,"PM",AV53)</f>
        <v>0</v>
      </c>
      <c r="J53" s="519" cm="1">
        <f t="array" ref="J53">_xlfn.SWITCH(tod,"AM",AJ53,"PM",AW53)</f>
        <v>0</v>
      </c>
      <c r="K53" s="519" cm="1">
        <f t="array" ref="K53">_xlfn.SWITCH(tod,"AM",AK53,"PM",AX53)</f>
        <v>0</v>
      </c>
      <c r="L53" s="519" cm="1">
        <f t="array" ref="L53">_xlfn.SWITCH(tod,"AM",AL53,"PM",AY53)</f>
        <v>0</v>
      </c>
      <c r="M53" s="523" cm="1">
        <f t="array" ref="M53">_xlfn.SWITCH(tod,"AM",AM53,"PM",AZ53)</f>
        <v>0</v>
      </c>
      <c r="N53" s="519"/>
      <c r="O53" s="519"/>
      <c r="P53" s="519"/>
      <c r="Q53" s="519"/>
      <c r="R53" s="519"/>
      <c r="S53" s="519"/>
      <c r="T53" s="522" t="e">
        <f>$C53*3600/GETPIVOTDATA("Average of TRAVTM(ALL)",#REF!,"TIMEINT",T$2,"VEHICLETRAVELTIMEMEASUREMENT",$B53)</f>
        <v>#REF!</v>
      </c>
      <c r="U53" s="519" t="e">
        <f>$C53*3600/GETPIVOTDATA("Average of TRAVTM(ALL)",#REF!,"TIMEINT",U$2,"VEHICLETRAVELTIMEMEASUREMENT",$B53)</f>
        <v>#REF!</v>
      </c>
      <c r="V53" s="519" t="e">
        <f>$C53*3600/GETPIVOTDATA("Average of TRAVTM(ALL)",#REF!,"TIMEINT",V$2,"VEHICLETRAVELTIMEMEASUREMENT",$B53)</f>
        <v>#REF!</v>
      </c>
      <c r="W53" s="519" t="e">
        <f>$C53*3600/GETPIVOTDATA("Average of TRAVTM(ALL)",#REF!,"TIMEINT",W$2,"VEHICLETRAVELTIMEMEASUREMENT",$B53)</f>
        <v>#REF!</v>
      </c>
      <c r="X53" s="519" t="e">
        <f>$C53*3600/GETPIVOTDATA("Average of TRAVTM(ALL)",#REF!,"TIMEINT",X$2,"VEHICLETRAVELTIMEMEASUREMENT",$B53)</f>
        <v>#REF!</v>
      </c>
      <c r="Y53" s="519" t="e">
        <f>$C53*3600/GETPIVOTDATA("Average of TRAVTM(ALL)",#REF!,"TIMEINT",Y$2,"VEHICLETRAVELTIMEMEASUREMENT",$B53)</f>
        <v>#REF!</v>
      </c>
      <c r="Z53" s="519" t="e">
        <f>$C53*3600/GETPIVOTDATA("Average of TRAVTM(ALL)",#REF!,"TIMEINT",Z$2,"VEHICLETRAVELTIMEMEASUREMENT",$B53)</f>
        <v>#REF!</v>
      </c>
      <c r="AA53" s="523" t="e">
        <f>$C53*3600/GETPIVOTDATA("Average of TRAVTM(ALL)",#REF!,"TIMEINT",AA$2,"VEHICLETRAVELTIMEMEASUREMENT",$B53)</f>
        <v>#REF!</v>
      </c>
      <c r="AB53" s="521"/>
      <c r="AC53" s="357"/>
      <c r="AD53" s="605"/>
      <c r="AE53" s="605"/>
      <c r="AF53" s="605"/>
      <c r="AG53" s="605"/>
      <c r="AH53" s="605"/>
      <c r="AI53" s="605"/>
      <c r="AJ53" s="605"/>
      <c r="AK53" s="605"/>
      <c r="AL53" s="605"/>
      <c r="AM53" s="605"/>
      <c r="AN53" s="605"/>
      <c r="AO53" s="605"/>
      <c r="AP53" s="412"/>
      <c r="AQ53" s="605"/>
      <c r="AR53" s="605"/>
      <c r="AS53" s="605"/>
      <c r="AT53" s="605"/>
      <c r="AU53" s="605"/>
      <c r="AV53" s="605"/>
      <c r="AW53" s="605"/>
      <c r="AX53" s="605"/>
      <c r="AY53" s="605"/>
      <c r="AZ53" s="605"/>
      <c r="BA53" s="605"/>
      <c r="BB53" s="605"/>
    </row>
    <row r="54" spans="1:54" ht="18" customHeight="1" x14ac:dyDescent="0.25">
      <c r="A54" s="302"/>
      <c r="B54" s="557">
        <f t="shared" si="1"/>
        <v>35</v>
      </c>
      <c r="C54" s="554">
        <f>IFERROR(GETPIVOTDATA("Average of DISTTRAV(ALL)",#REF!,"VEHICLETRAVELTIMEMEASUREMENT",B54),0)/5280</f>
        <v>0</v>
      </c>
      <c r="D54" s="514"/>
      <c r="E54" s="528"/>
      <c r="F54" s="522" cm="1">
        <f t="array" ref="F54">_xlfn.SWITCH(tod,"AM",AF54,"PM",AS54)</f>
        <v>0</v>
      </c>
      <c r="G54" s="519" cm="1">
        <f t="array" ref="G54">_xlfn.SWITCH(tod,"AM",AG54,"PM",AT54)</f>
        <v>0</v>
      </c>
      <c r="H54" s="519" cm="1">
        <f t="array" ref="H54">_xlfn.SWITCH(tod,"AM",AH54,"PM",AU54)</f>
        <v>0</v>
      </c>
      <c r="I54" s="519" cm="1">
        <f t="array" ref="I54">_xlfn.SWITCH(tod,"AM",AI54,"PM",AV54)</f>
        <v>0</v>
      </c>
      <c r="J54" s="519" cm="1">
        <f t="array" ref="J54">_xlfn.SWITCH(tod,"AM",AJ54,"PM",AW54)</f>
        <v>0</v>
      </c>
      <c r="K54" s="519" cm="1">
        <f t="array" ref="K54">_xlfn.SWITCH(tod,"AM",AK54,"PM",AX54)</f>
        <v>0</v>
      </c>
      <c r="L54" s="519" cm="1">
        <f t="array" ref="L54">_xlfn.SWITCH(tod,"AM",AL54,"PM",AY54)</f>
        <v>0</v>
      </c>
      <c r="M54" s="523" cm="1">
        <f t="array" ref="M54">_xlfn.SWITCH(tod,"AM",AM54,"PM",AZ54)</f>
        <v>0</v>
      </c>
      <c r="N54" s="519"/>
      <c r="O54" s="519"/>
      <c r="P54" s="519"/>
      <c r="Q54" s="519"/>
      <c r="R54" s="519"/>
      <c r="S54" s="519"/>
      <c r="T54" s="522" t="e">
        <f>$C54*3600/GETPIVOTDATA("Average of TRAVTM(ALL)",#REF!,"TIMEINT",T$2,"VEHICLETRAVELTIMEMEASUREMENT",$B54)</f>
        <v>#REF!</v>
      </c>
      <c r="U54" s="519" t="e">
        <f>$C54*3600/GETPIVOTDATA("Average of TRAVTM(ALL)",#REF!,"TIMEINT",U$2,"VEHICLETRAVELTIMEMEASUREMENT",$B54)</f>
        <v>#REF!</v>
      </c>
      <c r="V54" s="519" t="e">
        <f>$C54*3600/GETPIVOTDATA("Average of TRAVTM(ALL)",#REF!,"TIMEINT",V$2,"VEHICLETRAVELTIMEMEASUREMENT",$B54)</f>
        <v>#REF!</v>
      </c>
      <c r="W54" s="519" t="e">
        <f>$C54*3600/GETPIVOTDATA("Average of TRAVTM(ALL)",#REF!,"TIMEINT",W$2,"VEHICLETRAVELTIMEMEASUREMENT",$B54)</f>
        <v>#REF!</v>
      </c>
      <c r="X54" s="519" t="e">
        <f>$C54*3600/GETPIVOTDATA("Average of TRAVTM(ALL)",#REF!,"TIMEINT",X$2,"VEHICLETRAVELTIMEMEASUREMENT",$B54)</f>
        <v>#REF!</v>
      </c>
      <c r="Y54" s="519" t="e">
        <f>$C54*3600/GETPIVOTDATA("Average of TRAVTM(ALL)",#REF!,"TIMEINT",Y$2,"VEHICLETRAVELTIMEMEASUREMENT",$B54)</f>
        <v>#REF!</v>
      </c>
      <c r="Z54" s="519" t="e">
        <f>$C54*3600/GETPIVOTDATA("Average of TRAVTM(ALL)",#REF!,"TIMEINT",Z$2,"VEHICLETRAVELTIMEMEASUREMENT",$B54)</f>
        <v>#REF!</v>
      </c>
      <c r="AA54" s="523" t="e">
        <f>$C54*3600/GETPIVOTDATA("Average of TRAVTM(ALL)",#REF!,"TIMEINT",AA$2,"VEHICLETRAVELTIMEMEASUREMENT",$B54)</f>
        <v>#REF!</v>
      </c>
      <c r="AB54" s="521"/>
      <c r="AD54" s="605"/>
      <c r="AE54" s="605"/>
      <c r="AF54" s="605"/>
      <c r="AG54" s="605"/>
      <c r="AH54" s="605"/>
      <c r="AI54" s="605"/>
      <c r="AJ54" s="605"/>
      <c r="AK54" s="605"/>
      <c r="AL54" s="605"/>
      <c r="AM54" s="605"/>
      <c r="AN54" s="605"/>
      <c r="AO54" s="605"/>
      <c r="AP54" s="412"/>
      <c r="AQ54" s="605"/>
      <c r="AR54" s="605"/>
      <c r="AS54" s="605"/>
      <c r="AT54" s="605"/>
      <c r="AU54" s="605"/>
      <c r="AV54" s="605"/>
      <c r="AW54" s="605"/>
      <c r="AX54" s="605"/>
      <c r="AY54" s="605"/>
      <c r="AZ54" s="605"/>
      <c r="BA54" s="605"/>
      <c r="BB54" s="605"/>
    </row>
    <row r="55" spans="1:54" ht="18" customHeight="1" x14ac:dyDescent="0.25">
      <c r="A55" s="302"/>
      <c r="B55" s="557">
        <f t="shared" si="1"/>
        <v>36</v>
      </c>
      <c r="C55" s="554">
        <f>IFERROR(GETPIVOTDATA("Average of DISTTRAV(ALL)",#REF!,"VEHICLETRAVELTIMEMEASUREMENT",B55),0)/5280</f>
        <v>0</v>
      </c>
      <c r="D55" s="514"/>
      <c r="E55" s="528"/>
      <c r="F55" s="522" cm="1">
        <f t="array" ref="F55">_xlfn.SWITCH(tod,"AM",AF55,"PM",AS55)</f>
        <v>0</v>
      </c>
      <c r="G55" s="519" cm="1">
        <f t="array" ref="G55">_xlfn.SWITCH(tod,"AM",AG55,"PM",AT55)</f>
        <v>0</v>
      </c>
      <c r="H55" s="519" cm="1">
        <f t="array" ref="H55">_xlfn.SWITCH(tod,"AM",AH55,"PM",AU55)</f>
        <v>0</v>
      </c>
      <c r="I55" s="519" cm="1">
        <f t="array" ref="I55">_xlfn.SWITCH(tod,"AM",AI55,"PM",AV55)</f>
        <v>0</v>
      </c>
      <c r="J55" s="519" cm="1">
        <f t="array" ref="J55">_xlfn.SWITCH(tod,"AM",AJ55,"PM",AW55)</f>
        <v>0</v>
      </c>
      <c r="K55" s="519" cm="1">
        <f t="array" ref="K55">_xlfn.SWITCH(tod,"AM",AK55,"PM",AX55)</f>
        <v>0</v>
      </c>
      <c r="L55" s="519" cm="1">
        <f t="array" ref="L55">_xlfn.SWITCH(tod,"AM",AL55,"PM",AY55)</f>
        <v>0</v>
      </c>
      <c r="M55" s="523" cm="1">
        <f t="array" ref="M55">_xlfn.SWITCH(tod,"AM",AM55,"PM",AZ55)</f>
        <v>0</v>
      </c>
      <c r="N55" s="519"/>
      <c r="O55" s="519"/>
      <c r="P55" s="519"/>
      <c r="Q55" s="519"/>
      <c r="R55" s="519"/>
      <c r="S55" s="519"/>
      <c r="T55" s="522" t="e">
        <f>$C55*3600/GETPIVOTDATA("Average of TRAVTM(ALL)",#REF!,"TIMEINT",T$2,"VEHICLETRAVELTIMEMEASUREMENT",$B55)</f>
        <v>#REF!</v>
      </c>
      <c r="U55" s="519" t="e">
        <f>$C55*3600/GETPIVOTDATA("Average of TRAVTM(ALL)",#REF!,"TIMEINT",U$2,"VEHICLETRAVELTIMEMEASUREMENT",$B55)</f>
        <v>#REF!</v>
      </c>
      <c r="V55" s="519" t="e">
        <f>$C55*3600/GETPIVOTDATA("Average of TRAVTM(ALL)",#REF!,"TIMEINT",V$2,"VEHICLETRAVELTIMEMEASUREMENT",$B55)</f>
        <v>#REF!</v>
      </c>
      <c r="W55" s="519" t="e">
        <f>$C55*3600/GETPIVOTDATA("Average of TRAVTM(ALL)",#REF!,"TIMEINT",W$2,"VEHICLETRAVELTIMEMEASUREMENT",$B55)</f>
        <v>#REF!</v>
      </c>
      <c r="X55" s="519" t="e">
        <f>$C55*3600/GETPIVOTDATA("Average of TRAVTM(ALL)",#REF!,"TIMEINT",X$2,"VEHICLETRAVELTIMEMEASUREMENT",$B55)</f>
        <v>#REF!</v>
      </c>
      <c r="Y55" s="519" t="e">
        <f>$C55*3600/GETPIVOTDATA("Average of TRAVTM(ALL)",#REF!,"TIMEINT",Y$2,"VEHICLETRAVELTIMEMEASUREMENT",$B55)</f>
        <v>#REF!</v>
      </c>
      <c r="Z55" s="519" t="e">
        <f>$C55*3600/GETPIVOTDATA("Average of TRAVTM(ALL)",#REF!,"TIMEINT",Z$2,"VEHICLETRAVELTIMEMEASUREMENT",$B55)</f>
        <v>#REF!</v>
      </c>
      <c r="AA55" s="523" t="e">
        <f>$C55*3600/GETPIVOTDATA("Average of TRAVTM(ALL)",#REF!,"TIMEINT",AA$2,"VEHICLETRAVELTIMEMEASUREMENT",$B55)</f>
        <v>#REF!</v>
      </c>
      <c r="AB55" s="521"/>
      <c r="AD55" s="605"/>
      <c r="AE55" s="605"/>
      <c r="AF55" s="605"/>
      <c r="AG55" s="605"/>
      <c r="AH55" s="605"/>
      <c r="AI55" s="605"/>
      <c r="AJ55" s="605"/>
      <c r="AK55" s="605"/>
      <c r="AL55" s="605"/>
      <c r="AM55" s="605"/>
      <c r="AN55" s="605"/>
      <c r="AO55" s="605"/>
      <c r="AP55" s="412"/>
      <c r="AQ55" s="605"/>
      <c r="AR55" s="605"/>
      <c r="AS55" s="605"/>
      <c r="AT55" s="605"/>
      <c r="AU55" s="605"/>
      <c r="AV55" s="605"/>
      <c r="AW55" s="605"/>
      <c r="AX55" s="605"/>
      <c r="AY55" s="605"/>
      <c r="AZ55" s="605"/>
      <c r="BA55" s="605"/>
      <c r="BB55" s="605"/>
    </row>
    <row r="56" spans="1:54" ht="18" customHeight="1" x14ac:dyDescent="0.25">
      <c r="A56" s="302"/>
      <c r="B56" s="557">
        <f t="shared" si="1"/>
        <v>37</v>
      </c>
      <c r="C56" s="554">
        <f>IFERROR(GETPIVOTDATA("Average of DISTTRAV(ALL)",#REF!,"VEHICLETRAVELTIMEMEASUREMENT",B56),0)/5280</f>
        <v>0</v>
      </c>
      <c r="D56" s="514"/>
      <c r="E56" s="528"/>
      <c r="F56" s="522" cm="1">
        <f t="array" ref="F56">_xlfn.SWITCH(tod,"AM",AF56,"PM",AS56)</f>
        <v>0</v>
      </c>
      <c r="G56" s="519" cm="1">
        <f t="array" ref="G56">_xlfn.SWITCH(tod,"AM",AG56,"PM",AT56)</f>
        <v>0</v>
      </c>
      <c r="H56" s="519" cm="1">
        <f t="array" ref="H56">_xlfn.SWITCH(tod,"AM",AH56,"PM",AU56)</f>
        <v>0</v>
      </c>
      <c r="I56" s="519" cm="1">
        <f t="array" ref="I56">_xlfn.SWITCH(tod,"AM",AI56,"PM",AV56)</f>
        <v>0</v>
      </c>
      <c r="J56" s="519" cm="1">
        <f t="array" ref="J56">_xlfn.SWITCH(tod,"AM",AJ56,"PM",AW56)</f>
        <v>0</v>
      </c>
      <c r="K56" s="519" cm="1">
        <f t="array" ref="K56">_xlfn.SWITCH(tod,"AM",AK56,"PM",AX56)</f>
        <v>0</v>
      </c>
      <c r="L56" s="519" cm="1">
        <f t="array" ref="L56">_xlfn.SWITCH(tod,"AM",AL56,"PM",AY56)</f>
        <v>0</v>
      </c>
      <c r="M56" s="523" cm="1">
        <f t="array" ref="M56">_xlfn.SWITCH(tod,"AM",AM56,"PM",AZ56)</f>
        <v>0</v>
      </c>
      <c r="N56" s="519"/>
      <c r="O56" s="519"/>
      <c r="P56" s="519"/>
      <c r="Q56" s="519"/>
      <c r="R56" s="519"/>
      <c r="S56" s="519"/>
      <c r="T56" s="522" t="e">
        <f>$C56*3600/GETPIVOTDATA("Average of TRAVTM(ALL)",#REF!,"TIMEINT",T$2,"VEHICLETRAVELTIMEMEASUREMENT",$B56)</f>
        <v>#REF!</v>
      </c>
      <c r="U56" s="519" t="e">
        <f>$C56*3600/GETPIVOTDATA("Average of TRAVTM(ALL)",#REF!,"TIMEINT",U$2,"VEHICLETRAVELTIMEMEASUREMENT",$B56)</f>
        <v>#REF!</v>
      </c>
      <c r="V56" s="519" t="e">
        <f>$C56*3600/GETPIVOTDATA("Average of TRAVTM(ALL)",#REF!,"TIMEINT",V$2,"VEHICLETRAVELTIMEMEASUREMENT",$B56)</f>
        <v>#REF!</v>
      </c>
      <c r="W56" s="519" t="e">
        <f>$C56*3600/GETPIVOTDATA("Average of TRAVTM(ALL)",#REF!,"TIMEINT",W$2,"VEHICLETRAVELTIMEMEASUREMENT",$B56)</f>
        <v>#REF!</v>
      </c>
      <c r="X56" s="519" t="e">
        <f>$C56*3600/GETPIVOTDATA("Average of TRAVTM(ALL)",#REF!,"TIMEINT",X$2,"VEHICLETRAVELTIMEMEASUREMENT",$B56)</f>
        <v>#REF!</v>
      </c>
      <c r="Y56" s="519" t="e">
        <f>$C56*3600/GETPIVOTDATA("Average of TRAVTM(ALL)",#REF!,"TIMEINT",Y$2,"VEHICLETRAVELTIMEMEASUREMENT",$B56)</f>
        <v>#REF!</v>
      </c>
      <c r="Z56" s="519" t="e">
        <f>$C56*3600/GETPIVOTDATA("Average of TRAVTM(ALL)",#REF!,"TIMEINT",Z$2,"VEHICLETRAVELTIMEMEASUREMENT",$B56)</f>
        <v>#REF!</v>
      </c>
      <c r="AA56" s="523" t="e">
        <f>$C56*3600/GETPIVOTDATA("Average of TRAVTM(ALL)",#REF!,"TIMEINT",AA$2,"VEHICLETRAVELTIMEMEASUREMENT",$B56)</f>
        <v>#REF!</v>
      </c>
      <c r="AB56" s="521"/>
      <c r="AC56" s="357"/>
      <c r="AD56" s="605"/>
      <c r="AE56" s="605"/>
      <c r="AF56" s="605"/>
      <c r="AG56" s="605"/>
      <c r="AH56" s="605"/>
      <c r="AI56" s="605"/>
      <c r="AJ56" s="605"/>
      <c r="AK56" s="605"/>
      <c r="AL56" s="605"/>
      <c r="AM56" s="605"/>
      <c r="AN56" s="605"/>
      <c r="AO56" s="605"/>
      <c r="AP56" s="412"/>
      <c r="AQ56" s="605"/>
      <c r="AR56" s="605"/>
      <c r="AS56" s="605"/>
      <c r="AT56" s="605"/>
      <c r="AU56" s="605"/>
      <c r="AV56" s="605"/>
      <c r="AW56" s="605"/>
      <c r="AX56" s="605"/>
      <c r="AY56" s="605"/>
      <c r="AZ56" s="605"/>
      <c r="BA56" s="605"/>
      <c r="BB56" s="605"/>
    </row>
    <row r="57" spans="1:54" ht="18" customHeight="1" x14ac:dyDescent="0.25">
      <c r="A57" s="302"/>
      <c r="B57" s="557">
        <f t="shared" si="1"/>
        <v>38</v>
      </c>
      <c r="C57" s="554">
        <f>IFERROR(GETPIVOTDATA("Average of DISTTRAV(ALL)",#REF!,"VEHICLETRAVELTIMEMEASUREMENT",B57),0)/5280</f>
        <v>0</v>
      </c>
      <c r="D57" s="514"/>
      <c r="E57" s="528"/>
      <c r="F57" s="522" cm="1">
        <f t="array" ref="F57">_xlfn.SWITCH(tod,"AM",AF57,"PM",AS57)</f>
        <v>0</v>
      </c>
      <c r="G57" s="519" cm="1">
        <f t="array" ref="G57">_xlfn.SWITCH(tod,"AM",AG57,"PM",AT57)</f>
        <v>0</v>
      </c>
      <c r="H57" s="519" cm="1">
        <f t="array" ref="H57">_xlfn.SWITCH(tod,"AM",AH57,"PM",AU57)</f>
        <v>0</v>
      </c>
      <c r="I57" s="519" cm="1">
        <f t="array" ref="I57">_xlfn.SWITCH(tod,"AM",AI57,"PM",AV57)</f>
        <v>0</v>
      </c>
      <c r="J57" s="519" cm="1">
        <f t="array" ref="J57">_xlfn.SWITCH(tod,"AM",AJ57,"PM",AW57)</f>
        <v>0</v>
      </c>
      <c r="K57" s="519" cm="1">
        <f t="array" ref="K57">_xlfn.SWITCH(tod,"AM",AK57,"PM",AX57)</f>
        <v>0</v>
      </c>
      <c r="L57" s="519" cm="1">
        <f t="array" ref="L57">_xlfn.SWITCH(tod,"AM",AL57,"PM",AY57)</f>
        <v>0</v>
      </c>
      <c r="M57" s="523" cm="1">
        <f t="array" ref="M57">_xlfn.SWITCH(tod,"AM",AM57,"PM",AZ57)</f>
        <v>0</v>
      </c>
      <c r="N57" s="519"/>
      <c r="O57" s="519"/>
      <c r="P57" s="519"/>
      <c r="Q57" s="519"/>
      <c r="R57" s="519"/>
      <c r="S57" s="519"/>
      <c r="T57" s="522" t="e">
        <f>$C57*3600/GETPIVOTDATA("Average of TRAVTM(ALL)",#REF!,"TIMEINT",T$2,"VEHICLETRAVELTIMEMEASUREMENT",$B57)</f>
        <v>#REF!</v>
      </c>
      <c r="U57" s="519" t="e">
        <f>$C57*3600/GETPIVOTDATA("Average of TRAVTM(ALL)",#REF!,"TIMEINT",U$2,"VEHICLETRAVELTIMEMEASUREMENT",$B57)</f>
        <v>#REF!</v>
      </c>
      <c r="V57" s="519" t="e">
        <f>$C57*3600/GETPIVOTDATA("Average of TRAVTM(ALL)",#REF!,"TIMEINT",V$2,"VEHICLETRAVELTIMEMEASUREMENT",$B57)</f>
        <v>#REF!</v>
      </c>
      <c r="W57" s="519" t="e">
        <f>$C57*3600/GETPIVOTDATA("Average of TRAVTM(ALL)",#REF!,"TIMEINT",W$2,"VEHICLETRAVELTIMEMEASUREMENT",$B57)</f>
        <v>#REF!</v>
      </c>
      <c r="X57" s="519" t="e">
        <f>$C57*3600/GETPIVOTDATA("Average of TRAVTM(ALL)",#REF!,"TIMEINT",X$2,"VEHICLETRAVELTIMEMEASUREMENT",$B57)</f>
        <v>#REF!</v>
      </c>
      <c r="Y57" s="519" t="e">
        <f>$C57*3600/GETPIVOTDATA("Average of TRAVTM(ALL)",#REF!,"TIMEINT",Y$2,"VEHICLETRAVELTIMEMEASUREMENT",$B57)</f>
        <v>#REF!</v>
      </c>
      <c r="Z57" s="519" t="e">
        <f>$C57*3600/GETPIVOTDATA("Average of TRAVTM(ALL)",#REF!,"TIMEINT",Z$2,"VEHICLETRAVELTIMEMEASUREMENT",$B57)</f>
        <v>#REF!</v>
      </c>
      <c r="AA57" s="523" t="e">
        <f>$C57*3600/GETPIVOTDATA("Average of TRAVTM(ALL)",#REF!,"TIMEINT",AA$2,"VEHICLETRAVELTIMEMEASUREMENT",$B57)</f>
        <v>#REF!</v>
      </c>
      <c r="AB57" s="521"/>
      <c r="AD57" s="605"/>
      <c r="AE57" s="605"/>
      <c r="AF57" s="605"/>
      <c r="AG57" s="605"/>
      <c r="AH57" s="605"/>
      <c r="AI57" s="605"/>
      <c r="AJ57" s="605"/>
      <c r="AK57" s="605"/>
      <c r="AL57" s="605"/>
      <c r="AM57" s="605"/>
      <c r="AN57" s="605"/>
      <c r="AO57" s="605"/>
      <c r="AP57" s="412"/>
      <c r="AQ57" s="605"/>
      <c r="AR57" s="605"/>
      <c r="AS57" s="605"/>
      <c r="AT57" s="605"/>
      <c r="AU57" s="605"/>
      <c r="AV57" s="605"/>
      <c r="AW57" s="605"/>
      <c r="AX57" s="605"/>
      <c r="AY57" s="605"/>
      <c r="AZ57" s="605"/>
      <c r="BA57" s="605"/>
      <c r="BB57" s="605"/>
    </row>
    <row r="58" spans="1:54" ht="18" customHeight="1" x14ac:dyDescent="0.25">
      <c r="A58" s="302"/>
      <c r="B58" s="557">
        <f t="shared" si="1"/>
        <v>39</v>
      </c>
      <c r="C58" s="554">
        <f>IFERROR(GETPIVOTDATA("Average of DISTTRAV(ALL)",#REF!,"VEHICLETRAVELTIMEMEASUREMENT",B58),0)/5280</f>
        <v>0</v>
      </c>
      <c r="D58" s="514"/>
      <c r="E58" s="528"/>
      <c r="F58" s="522" cm="1">
        <f t="array" ref="F58">_xlfn.SWITCH(tod,"AM",AF58,"PM",AS58)</f>
        <v>0</v>
      </c>
      <c r="G58" s="519" cm="1">
        <f t="array" ref="G58">_xlfn.SWITCH(tod,"AM",AG58,"PM",AT58)</f>
        <v>0</v>
      </c>
      <c r="H58" s="519" cm="1">
        <f t="array" ref="H58">_xlfn.SWITCH(tod,"AM",AH58,"PM",AU58)</f>
        <v>0</v>
      </c>
      <c r="I58" s="519" cm="1">
        <f t="array" ref="I58">_xlfn.SWITCH(tod,"AM",AI58,"PM",AV58)</f>
        <v>0</v>
      </c>
      <c r="J58" s="519" cm="1">
        <f t="array" ref="J58">_xlfn.SWITCH(tod,"AM",AJ58,"PM",AW58)</f>
        <v>0</v>
      </c>
      <c r="K58" s="519" cm="1">
        <f t="array" ref="K58">_xlfn.SWITCH(tod,"AM",AK58,"PM",AX58)</f>
        <v>0</v>
      </c>
      <c r="L58" s="519" cm="1">
        <f t="array" ref="L58">_xlfn.SWITCH(tod,"AM",AL58,"PM",AY58)</f>
        <v>0</v>
      </c>
      <c r="M58" s="523" cm="1">
        <f t="array" ref="M58">_xlfn.SWITCH(tod,"AM",AM58,"PM",AZ58)</f>
        <v>0</v>
      </c>
      <c r="N58" s="519"/>
      <c r="O58" s="519"/>
      <c r="P58" s="519"/>
      <c r="Q58" s="519"/>
      <c r="R58" s="519"/>
      <c r="S58" s="519"/>
      <c r="T58" s="522" t="e">
        <f>$C58*3600/GETPIVOTDATA("Average of TRAVTM(ALL)",#REF!,"TIMEINT",T$2,"VEHICLETRAVELTIMEMEASUREMENT",$B58)</f>
        <v>#REF!</v>
      </c>
      <c r="U58" s="519" t="e">
        <f>$C58*3600/GETPIVOTDATA("Average of TRAVTM(ALL)",#REF!,"TIMEINT",U$2,"VEHICLETRAVELTIMEMEASUREMENT",$B58)</f>
        <v>#REF!</v>
      </c>
      <c r="V58" s="519" t="e">
        <f>$C58*3600/GETPIVOTDATA("Average of TRAVTM(ALL)",#REF!,"TIMEINT",V$2,"VEHICLETRAVELTIMEMEASUREMENT",$B58)</f>
        <v>#REF!</v>
      </c>
      <c r="W58" s="519" t="e">
        <f>$C58*3600/GETPIVOTDATA("Average of TRAVTM(ALL)",#REF!,"TIMEINT",W$2,"VEHICLETRAVELTIMEMEASUREMENT",$B58)</f>
        <v>#REF!</v>
      </c>
      <c r="X58" s="519" t="e">
        <f>$C58*3600/GETPIVOTDATA("Average of TRAVTM(ALL)",#REF!,"TIMEINT",X$2,"VEHICLETRAVELTIMEMEASUREMENT",$B58)</f>
        <v>#REF!</v>
      </c>
      <c r="Y58" s="519" t="e">
        <f>$C58*3600/GETPIVOTDATA("Average of TRAVTM(ALL)",#REF!,"TIMEINT",Y$2,"VEHICLETRAVELTIMEMEASUREMENT",$B58)</f>
        <v>#REF!</v>
      </c>
      <c r="Z58" s="519" t="e">
        <f>$C58*3600/GETPIVOTDATA("Average of TRAVTM(ALL)",#REF!,"TIMEINT",Z$2,"VEHICLETRAVELTIMEMEASUREMENT",$B58)</f>
        <v>#REF!</v>
      </c>
      <c r="AA58" s="523" t="e">
        <f>$C58*3600/GETPIVOTDATA("Average of TRAVTM(ALL)",#REF!,"TIMEINT",AA$2,"VEHICLETRAVELTIMEMEASUREMENT",$B58)</f>
        <v>#REF!</v>
      </c>
      <c r="AB58" s="521"/>
      <c r="AD58" s="605"/>
      <c r="AE58" s="605"/>
      <c r="AF58" s="605"/>
      <c r="AG58" s="605"/>
      <c r="AH58" s="605"/>
      <c r="AI58" s="605"/>
      <c r="AJ58" s="605"/>
      <c r="AK58" s="605"/>
      <c r="AL58" s="605"/>
      <c r="AM58" s="605"/>
      <c r="AN58" s="605"/>
      <c r="AO58" s="605"/>
      <c r="AP58" s="412"/>
      <c r="AQ58" s="605"/>
      <c r="AR58" s="605"/>
      <c r="AS58" s="605"/>
      <c r="AT58" s="605"/>
      <c r="AU58" s="605"/>
      <c r="AV58" s="605"/>
      <c r="AW58" s="605"/>
      <c r="AX58" s="605"/>
      <c r="AY58" s="605"/>
      <c r="AZ58" s="605"/>
      <c r="BA58" s="605"/>
      <c r="BB58" s="605"/>
    </row>
    <row r="59" spans="1:54" ht="18" customHeight="1" x14ac:dyDescent="0.25">
      <c r="A59" s="302"/>
      <c r="B59" s="557">
        <f t="shared" si="1"/>
        <v>40</v>
      </c>
      <c r="C59" s="554">
        <f>IFERROR(GETPIVOTDATA("Average of DISTTRAV(ALL)",#REF!,"VEHICLETRAVELTIMEMEASUREMENT",B59),0)/5280</f>
        <v>0</v>
      </c>
      <c r="D59" s="514"/>
      <c r="E59" s="528"/>
      <c r="F59" s="522" cm="1">
        <f t="array" ref="F59">_xlfn.SWITCH(tod,"AM",AF59,"PM",AS59)</f>
        <v>0</v>
      </c>
      <c r="G59" s="519" cm="1">
        <f t="array" ref="G59">_xlfn.SWITCH(tod,"AM",AG59,"PM",AT59)</f>
        <v>0</v>
      </c>
      <c r="H59" s="519" cm="1">
        <f t="array" ref="H59">_xlfn.SWITCH(tod,"AM",AH59,"PM",AU59)</f>
        <v>0</v>
      </c>
      <c r="I59" s="519" cm="1">
        <f t="array" ref="I59">_xlfn.SWITCH(tod,"AM",AI59,"PM",AV59)</f>
        <v>0</v>
      </c>
      <c r="J59" s="519" cm="1">
        <f t="array" ref="J59">_xlfn.SWITCH(tod,"AM",AJ59,"PM",AW59)</f>
        <v>0</v>
      </c>
      <c r="K59" s="519" cm="1">
        <f t="array" ref="K59">_xlfn.SWITCH(tod,"AM",AK59,"PM",AX59)</f>
        <v>0</v>
      </c>
      <c r="L59" s="519" cm="1">
        <f t="array" ref="L59">_xlfn.SWITCH(tod,"AM",AL59,"PM",AY59)</f>
        <v>0</v>
      </c>
      <c r="M59" s="523" cm="1">
        <f t="array" ref="M59">_xlfn.SWITCH(tod,"AM",AM59,"PM",AZ59)</f>
        <v>0</v>
      </c>
      <c r="N59" s="519"/>
      <c r="O59" s="519"/>
      <c r="P59" s="519"/>
      <c r="Q59" s="519"/>
      <c r="R59" s="519"/>
      <c r="S59" s="519"/>
      <c r="T59" s="522" t="e">
        <f>$C59*3600/GETPIVOTDATA("Average of TRAVTM(ALL)",#REF!,"TIMEINT",T$2,"VEHICLETRAVELTIMEMEASUREMENT",$B59)</f>
        <v>#REF!</v>
      </c>
      <c r="U59" s="519" t="e">
        <f>$C59*3600/GETPIVOTDATA("Average of TRAVTM(ALL)",#REF!,"TIMEINT",U$2,"VEHICLETRAVELTIMEMEASUREMENT",$B59)</f>
        <v>#REF!</v>
      </c>
      <c r="V59" s="519" t="e">
        <f>$C59*3600/GETPIVOTDATA("Average of TRAVTM(ALL)",#REF!,"TIMEINT",V$2,"VEHICLETRAVELTIMEMEASUREMENT",$B59)</f>
        <v>#REF!</v>
      </c>
      <c r="W59" s="519" t="e">
        <f>$C59*3600/GETPIVOTDATA("Average of TRAVTM(ALL)",#REF!,"TIMEINT",W$2,"VEHICLETRAVELTIMEMEASUREMENT",$B59)</f>
        <v>#REF!</v>
      </c>
      <c r="X59" s="519" t="e">
        <f>$C59*3600/GETPIVOTDATA("Average of TRAVTM(ALL)",#REF!,"TIMEINT",X$2,"VEHICLETRAVELTIMEMEASUREMENT",$B59)</f>
        <v>#REF!</v>
      </c>
      <c r="Y59" s="519" t="e">
        <f>$C59*3600/GETPIVOTDATA("Average of TRAVTM(ALL)",#REF!,"TIMEINT",Y$2,"VEHICLETRAVELTIMEMEASUREMENT",$B59)</f>
        <v>#REF!</v>
      </c>
      <c r="Z59" s="519" t="e">
        <f>$C59*3600/GETPIVOTDATA("Average of TRAVTM(ALL)",#REF!,"TIMEINT",Z$2,"VEHICLETRAVELTIMEMEASUREMENT",$B59)</f>
        <v>#REF!</v>
      </c>
      <c r="AA59" s="523" t="e">
        <f>$C59*3600/GETPIVOTDATA("Average of TRAVTM(ALL)",#REF!,"TIMEINT",AA$2,"VEHICLETRAVELTIMEMEASUREMENT",$B59)</f>
        <v>#REF!</v>
      </c>
      <c r="AB59" s="521"/>
      <c r="AC59" s="357"/>
      <c r="AD59" s="605"/>
      <c r="AE59" s="605"/>
      <c r="AF59" s="605"/>
      <c r="AG59" s="605"/>
      <c r="AH59" s="605"/>
      <c r="AI59" s="605"/>
      <c r="AJ59" s="605"/>
      <c r="AK59" s="605"/>
      <c r="AL59" s="605"/>
      <c r="AM59" s="605"/>
      <c r="AN59" s="605"/>
      <c r="AO59" s="605"/>
      <c r="AP59" s="412"/>
      <c r="AQ59" s="605"/>
      <c r="AR59" s="605"/>
      <c r="AS59" s="605"/>
      <c r="AT59" s="605"/>
      <c r="AU59" s="605"/>
      <c r="AV59" s="605"/>
      <c r="AW59" s="605"/>
      <c r="AX59" s="605"/>
      <c r="AY59" s="605"/>
      <c r="AZ59" s="605"/>
      <c r="BA59" s="605"/>
      <c r="BB59" s="605"/>
    </row>
    <row r="60" spans="1:54" ht="18" customHeight="1" x14ac:dyDescent="0.25">
      <c r="A60" s="302"/>
      <c r="B60" s="557">
        <f t="shared" si="1"/>
        <v>41</v>
      </c>
      <c r="C60" s="554">
        <f>IFERROR(GETPIVOTDATA("Average of DISTTRAV(ALL)",#REF!,"VEHICLETRAVELTIMEMEASUREMENT",B60),0)/5280</f>
        <v>0</v>
      </c>
      <c r="D60" s="514"/>
      <c r="E60" s="528"/>
      <c r="F60" s="522" cm="1">
        <f t="array" ref="F60">_xlfn.SWITCH(tod,"AM",AF60,"PM",AS60)</f>
        <v>0</v>
      </c>
      <c r="G60" s="519" cm="1">
        <f t="array" ref="G60">_xlfn.SWITCH(tod,"AM",AG60,"PM",AT60)</f>
        <v>0</v>
      </c>
      <c r="H60" s="519" cm="1">
        <f t="array" ref="H60">_xlfn.SWITCH(tod,"AM",AH60,"PM",AU60)</f>
        <v>0</v>
      </c>
      <c r="I60" s="519" cm="1">
        <f t="array" ref="I60">_xlfn.SWITCH(tod,"AM",AI60,"PM",AV60)</f>
        <v>0</v>
      </c>
      <c r="J60" s="519" cm="1">
        <f t="array" ref="J60">_xlfn.SWITCH(tod,"AM",AJ60,"PM",AW60)</f>
        <v>0</v>
      </c>
      <c r="K60" s="519" cm="1">
        <f t="array" ref="K60">_xlfn.SWITCH(tod,"AM",AK60,"PM",AX60)</f>
        <v>0</v>
      </c>
      <c r="L60" s="519" cm="1">
        <f t="array" ref="L60">_xlfn.SWITCH(tod,"AM",AL60,"PM",AY60)</f>
        <v>0</v>
      </c>
      <c r="M60" s="523" cm="1">
        <f t="array" ref="M60">_xlfn.SWITCH(tod,"AM",AM60,"PM",AZ60)</f>
        <v>0</v>
      </c>
      <c r="N60" s="519"/>
      <c r="O60" s="519"/>
      <c r="P60" s="519"/>
      <c r="Q60" s="519"/>
      <c r="R60" s="519"/>
      <c r="S60" s="519"/>
      <c r="T60" s="522" t="e">
        <f>$C60*3600/GETPIVOTDATA("Average of TRAVTM(ALL)",#REF!,"TIMEINT",T$2,"VEHICLETRAVELTIMEMEASUREMENT",$B60)</f>
        <v>#REF!</v>
      </c>
      <c r="U60" s="519" t="e">
        <f>$C60*3600/GETPIVOTDATA("Average of TRAVTM(ALL)",#REF!,"TIMEINT",U$2,"VEHICLETRAVELTIMEMEASUREMENT",$B60)</f>
        <v>#REF!</v>
      </c>
      <c r="V60" s="519" t="e">
        <f>$C60*3600/GETPIVOTDATA("Average of TRAVTM(ALL)",#REF!,"TIMEINT",V$2,"VEHICLETRAVELTIMEMEASUREMENT",$B60)</f>
        <v>#REF!</v>
      </c>
      <c r="W60" s="519" t="e">
        <f>$C60*3600/GETPIVOTDATA("Average of TRAVTM(ALL)",#REF!,"TIMEINT",W$2,"VEHICLETRAVELTIMEMEASUREMENT",$B60)</f>
        <v>#REF!</v>
      </c>
      <c r="X60" s="519" t="e">
        <f>$C60*3600/GETPIVOTDATA("Average of TRAVTM(ALL)",#REF!,"TIMEINT",X$2,"VEHICLETRAVELTIMEMEASUREMENT",$B60)</f>
        <v>#REF!</v>
      </c>
      <c r="Y60" s="519" t="e">
        <f>$C60*3600/GETPIVOTDATA("Average of TRAVTM(ALL)",#REF!,"TIMEINT",Y$2,"VEHICLETRAVELTIMEMEASUREMENT",$B60)</f>
        <v>#REF!</v>
      </c>
      <c r="Z60" s="519" t="e">
        <f>$C60*3600/GETPIVOTDATA("Average of TRAVTM(ALL)",#REF!,"TIMEINT",Z$2,"VEHICLETRAVELTIMEMEASUREMENT",$B60)</f>
        <v>#REF!</v>
      </c>
      <c r="AA60" s="523" t="e">
        <f>$C60*3600/GETPIVOTDATA("Average of TRAVTM(ALL)",#REF!,"TIMEINT",AA$2,"VEHICLETRAVELTIMEMEASUREMENT",$B60)</f>
        <v>#REF!</v>
      </c>
      <c r="AB60" s="521"/>
      <c r="AD60" s="605"/>
      <c r="AE60" s="605"/>
      <c r="AF60" s="605"/>
      <c r="AG60" s="605"/>
      <c r="AH60" s="605"/>
      <c r="AI60" s="605"/>
      <c r="AJ60" s="605"/>
      <c r="AK60" s="605"/>
      <c r="AL60" s="605"/>
      <c r="AM60" s="605"/>
      <c r="AN60" s="605"/>
      <c r="AO60" s="605"/>
      <c r="AP60" s="412"/>
      <c r="AQ60" s="605"/>
      <c r="AR60" s="605"/>
      <c r="AS60" s="605"/>
      <c r="AT60" s="605"/>
      <c r="AU60" s="605"/>
      <c r="AV60" s="605"/>
      <c r="AW60" s="605"/>
      <c r="AX60" s="605"/>
      <c r="AY60" s="605"/>
      <c r="AZ60" s="605"/>
      <c r="BA60" s="605"/>
      <c r="BB60" s="605"/>
    </row>
    <row r="61" spans="1:54" ht="18" customHeight="1" x14ac:dyDescent="0.25">
      <c r="A61" s="302"/>
      <c r="B61" s="557">
        <f t="shared" si="1"/>
        <v>42</v>
      </c>
      <c r="C61" s="554">
        <f>IFERROR(GETPIVOTDATA("Average of DISTTRAV(ALL)",#REF!,"VEHICLETRAVELTIMEMEASUREMENT",B61),0)/5280</f>
        <v>0</v>
      </c>
      <c r="D61" s="514"/>
      <c r="E61" s="528"/>
      <c r="F61" s="522" cm="1">
        <f t="array" ref="F61">_xlfn.SWITCH(tod,"AM",AF61,"PM",AS61)</f>
        <v>0</v>
      </c>
      <c r="G61" s="519" cm="1">
        <f t="array" ref="G61">_xlfn.SWITCH(tod,"AM",AG61,"PM",AT61)</f>
        <v>0</v>
      </c>
      <c r="H61" s="519" cm="1">
        <f t="array" ref="H61">_xlfn.SWITCH(tod,"AM",AH61,"PM",AU61)</f>
        <v>0</v>
      </c>
      <c r="I61" s="519" cm="1">
        <f t="array" ref="I61">_xlfn.SWITCH(tod,"AM",AI61,"PM",AV61)</f>
        <v>0</v>
      </c>
      <c r="J61" s="519" cm="1">
        <f t="array" ref="J61">_xlfn.SWITCH(tod,"AM",AJ61,"PM",AW61)</f>
        <v>0</v>
      </c>
      <c r="K61" s="519" cm="1">
        <f t="array" ref="K61">_xlfn.SWITCH(tod,"AM",AK61,"PM",AX61)</f>
        <v>0</v>
      </c>
      <c r="L61" s="519" cm="1">
        <f t="array" ref="L61">_xlfn.SWITCH(tod,"AM",AL61,"PM",AY61)</f>
        <v>0</v>
      </c>
      <c r="M61" s="523" cm="1">
        <f t="array" ref="M61">_xlfn.SWITCH(tod,"AM",AM61,"PM",AZ61)</f>
        <v>0</v>
      </c>
      <c r="N61" s="519"/>
      <c r="O61" s="519"/>
      <c r="P61" s="519"/>
      <c r="Q61" s="519"/>
      <c r="R61" s="519"/>
      <c r="S61" s="519"/>
      <c r="T61" s="522" t="e">
        <f>$C61*3600/GETPIVOTDATA("Average of TRAVTM(ALL)",#REF!,"TIMEINT",T$2,"VEHICLETRAVELTIMEMEASUREMENT",$B61)</f>
        <v>#REF!</v>
      </c>
      <c r="U61" s="519" t="e">
        <f>$C61*3600/GETPIVOTDATA("Average of TRAVTM(ALL)",#REF!,"TIMEINT",U$2,"VEHICLETRAVELTIMEMEASUREMENT",$B61)</f>
        <v>#REF!</v>
      </c>
      <c r="V61" s="519" t="e">
        <f>$C61*3600/GETPIVOTDATA("Average of TRAVTM(ALL)",#REF!,"TIMEINT",V$2,"VEHICLETRAVELTIMEMEASUREMENT",$B61)</f>
        <v>#REF!</v>
      </c>
      <c r="W61" s="519" t="e">
        <f>$C61*3600/GETPIVOTDATA("Average of TRAVTM(ALL)",#REF!,"TIMEINT",W$2,"VEHICLETRAVELTIMEMEASUREMENT",$B61)</f>
        <v>#REF!</v>
      </c>
      <c r="X61" s="519" t="e">
        <f>$C61*3600/GETPIVOTDATA("Average of TRAVTM(ALL)",#REF!,"TIMEINT",X$2,"VEHICLETRAVELTIMEMEASUREMENT",$B61)</f>
        <v>#REF!</v>
      </c>
      <c r="Y61" s="519" t="e">
        <f>$C61*3600/GETPIVOTDATA("Average of TRAVTM(ALL)",#REF!,"TIMEINT",Y$2,"VEHICLETRAVELTIMEMEASUREMENT",$B61)</f>
        <v>#REF!</v>
      </c>
      <c r="Z61" s="519" t="e">
        <f>$C61*3600/GETPIVOTDATA("Average of TRAVTM(ALL)",#REF!,"TIMEINT",Z$2,"VEHICLETRAVELTIMEMEASUREMENT",$B61)</f>
        <v>#REF!</v>
      </c>
      <c r="AA61" s="523" t="e">
        <f>$C61*3600/GETPIVOTDATA("Average of TRAVTM(ALL)",#REF!,"TIMEINT",AA$2,"VEHICLETRAVELTIMEMEASUREMENT",$B61)</f>
        <v>#REF!</v>
      </c>
      <c r="AB61" s="521"/>
      <c r="AD61" s="605"/>
      <c r="AE61" s="605"/>
      <c r="AF61" s="605"/>
      <c r="AG61" s="605"/>
      <c r="AH61" s="605"/>
      <c r="AI61" s="605"/>
      <c r="AJ61" s="605"/>
      <c r="AK61" s="605"/>
      <c r="AL61" s="605"/>
      <c r="AM61" s="605"/>
      <c r="AN61" s="605"/>
      <c r="AO61" s="605"/>
      <c r="AP61" s="412"/>
      <c r="AQ61" s="605"/>
      <c r="AR61" s="605"/>
      <c r="AS61" s="605"/>
      <c r="AT61" s="605"/>
      <c r="AU61" s="605"/>
      <c r="AV61" s="605"/>
      <c r="AW61" s="605"/>
      <c r="AX61" s="605"/>
      <c r="AY61" s="605"/>
      <c r="AZ61" s="605"/>
      <c r="BA61" s="605"/>
      <c r="BB61" s="605"/>
    </row>
    <row r="62" spans="1:54" ht="18" customHeight="1" x14ac:dyDescent="0.25">
      <c r="A62" s="302"/>
      <c r="B62" s="557">
        <f t="shared" si="1"/>
        <v>43</v>
      </c>
      <c r="C62" s="554">
        <f>IFERROR(GETPIVOTDATA("Average of DISTTRAV(ALL)",#REF!,"VEHICLETRAVELTIMEMEASUREMENT",B62),0)/5280</f>
        <v>0</v>
      </c>
      <c r="D62" s="514"/>
      <c r="E62" s="528"/>
      <c r="F62" s="522" cm="1">
        <f t="array" ref="F62">_xlfn.SWITCH(tod,"AM",AF62,"PM",AS62)</f>
        <v>0</v>
      </c>
      <c r="G62" s="519" cm="1">
        <f t="array" ref="G62">_xlfn.SWITCH(tod,"AM",AG62,"PM",AT62)</f>
        <v>0</v>
      </c>
      <c r="H62" s="519" cm="1">
        <f t="array" ref="H62">_xlfn.SWITCH(tod,"AM",AH62,"PM",AU62)</f>
        <v>0</v>
      </c>
      <c r="I62" s="519" cm="1">
        <f t="array" ref="I62">_xlfn.SWITCH(tod,"AM",AI62,"PM",AV62)</f>
        <v>0</v>
      </c>
      <c r="J62" s="519" cm="1">
        <f t="array" ref="J62">_xlfn.SWITCH(tod,"AM",AJ62,"PM",AW62)</f>
        <v>0</v>
      </c>
      <c r="K62" s="519" cm="1">
        <f t="array" ref="K62">_xlfn.SWITCH(tod,"AM",AK62,"PM",AX62)</f>
        <v>0</v>
      </c>
      <c r="L62" s="519" cm="1">
        <f t="array" ref="L62">_xlfn.SWITCH(tod,"AM",AL62,"PM",AY62)</f>
        <v>0</v>
      </c>
      <c r="M62" s="523" cm="1">
        <f t="array" ref="M62">_xlfn.SWITCH(tod,"AM",AM62,"PM",AZ62)</f>
        <v>0</v>
      </c>
      <c r="N62" s="519"/>
      <c r="O62" s="519"/>
      <c r="P62" s="519"/>
      <c r="Q62" s="519"/>
      <c r="R62" s="519"/>
      <c r="S62" s="519"/>
      <c r="T62" s="522" t="e">
        <f>$C62*3600/GETPIVOTDATA("Average of TRAVTM(ALL)",#REF!,"TIMEINT",T$2,"VEHICLETRAVELTIMEMEASUREMENT",$B62)</f>
        <v>#REF!</v>
      </c>
      <c r="U62" s="519" t="e">
        <f>$C62*3600/GETPIVOTDATA("Average of TRAVTM(ALL)",#REF!,"TIMEINT",U$2,"VEHICLETRAVELTIMEMEASUREMENT",$B62)</f>
        <v>#REF!</v>
      </c>
      <c r="V62" s="519" t="e">
        <f>$C62*3600/GETPIVOTDATA("Average of TRAVTM(ALL)",#REF!,"TIMEINT",V$2,"VEHICLETRAVELTIMEMEASUREMENT",$B62)</f>
        <v>#REF!</v>
      </c>
      <c r="W62" s="519" t="e">
        <f>$C62*3600/GETPIVOTDATA("Average of TRAVTM(ALL)",#REF!,"TIMEINT",W$2,"VEHICLETRAVELTIMEMEASUREMENT",$B62)</f>
        <v>#REF!</v>
      </c>
      <c r="X62" s="519" t="e">
        <f>$C62*3600/GETPIVOTDATA("Average of TRAVTM(ALL)",#REF!,"TIMEINT",X$2,"VEHICLETRAVELTIMEMEASUREMENT",$B62)</f>
        <v>#REF!</v>
      </c>
      <c r="Y62" s="519" t="e">
        <f>$C62*3600/GETPIVOTDATA("Average of TRAVTM(ALL)",#REF!,"TIMEINT",Y$2,"VEHICLETRAVELTIMEMEASUREMENT",$B62)</f>
        <v>#REF!</v>
      </c>
      <c r="Z62" s="519" t="e">
        <f>$C62*3600/GETPIVOTDATA("Average of TRAVTM(ALL)",#REF!,"TIMEINT",Z$2,"VEHICLETRAVELTIMEMEASUREMENT",$B62)</f>
        <v>#REF!</v>
      </c>
      <c r="AA62" s="523" t="e">
        <f>$C62*3600/GETPIVOTDATA("Average of TRAVTM(ALL)",#REF!,"TIMEINT",AA$2,"VEHICLETRAVELTIMEMEASUREMENT",$B62)</f>
        <v>#REF!</v>
      </c>
      <c r="AB62" s="521"/>
      <c r="AC62" s="357"/>
      <c r="AD62" s="605"/>
      <c r="AE62" s="605"/>
      <c r="AF62" s="605"/>
      <c r="AG62" s="605"/>
      <c r="AH62" s="605"/>
      <c r="AI62" s="605"/>
      <c r="AJ62" s="605"/>
      <c r="AK62" s="605"/>
      <c r="AL62" s="605"/>
      <c r="AM62" s="605"/>
      <c r="AN62" s="605"/>
      <c r="AO62" s="605"/>
      <c r="AP62" s="412"/>
      <c r="AQ62" s="605"/>
      <c r="AR62" s="605"/>
      <c r="AS62" s="605"/>
      <c r="AT62" s="605"/>
      <c r="AU62" s="605"/>
      <c r="AV62" s="605"/>
      <c r="AW62" s="605"/>
      <c r="AX62" s="605"/>
      <c r="AY62" s="605"/>
      <c r="AZ62" s="605"/>
      <c r="BA62" s="605"/>
      <c r="BB62" s="605"/>
    </row>
    <row r="63" spans="1:54" ht="18" customHeight="1" x14ac:dyDescent="0.25">
      <c r="A63" s="302"/>
      <c r="B63" s="557">
        <f t="shared" si="1"/>
        <v>44</v>
      </c>
      <c r="C63" s="554">
        <f>IFERROR(GETPIVOTDATA("Average of DISTTRAV(ALL)",#REF!,"VEHICLETRAVELTIMEMEASUREMENT",B63),0)/5280</f>
        <v>0</v>
      </c>
      <c r="D63" s="514"/>
      <c r="E63" s="528"/>
      <c r="F63" s="522" cm="1">
        <f t="array" ref="F63">_xlfn.SWITCH(tod,"AM",AF63,"PM",AS63)</f>
        <v>0</v>
      </c>
      <c r="G63" s="519" cm="1">
        <f t="array" ref="G63">_xlfn.SWITCH(tod,"AM",AG63,"PM",AT63)</f>
        <v>0</v>
      </c>
      <c r="H63" s="519" cm="1">
        <f t="array" ref="H63">_xlfn.SWITCH(tod,"AM",AH63,"PM",AU63)</f>
        <v>0</v>
      </c>
      <c r="I63" s="519" cm="1">
        <f t="array" ref="I63">_xlfn.SWITCH(tod,"AM",AI63,"PM",AV63)</f>
        <v>0</v>
      </c>
      <c r="J63" s="519" cm="1">
        <f t="array" ref="J63">_xlfn.SWITCH(tod,"AM",AJ63,"PM",AW63)</f>
        <v>0</v>
      </c>
      <c r="K63" s="519" cm="1">
        <f t="array" ref="K63">_xlfn.SWITCH(tod,"AM",AK63,"PM",AX63)</f>
        <v>0</v>
      </c>
      <c r="L63" s="519" cm="1">
        <f t="array" ref="L63">_xlfn.SWITCH(tod,"AM",AL63,"PM",AY63)</f>
        <v>0</v>
      </c>
      <c r="M63" s="523" cm="1">
        <f t="array" ref="M63">_xlfn.SWITCH(tod,"AM",AM63,"PM",AZ63)</f>
        <v>0</v>
      </c>
      <c r="N63" s="519"/>
      <c r="O63" s="519"/>
      <c r="P63" s="519"/>
      <c r="Q63" s="519"/>
      <c r="R63" s="519"/>
      <c r="S63" s="519"/>
      <c r="T63" s="522" t="e">
        <f>$C63*3600/GETPIVOTDATA("Average of TRAVTM(ALL)",#REF!,"TIMEINT",T$2,"VEHICLETRAVELTIMEMEASUREMENT",$B63)</f>
        <v>#REF!</v>
      </c>
      <c r="U63" s="519" t="e">
        <f>$C63*3600/GETPIVOTDATA("Average of TRAVTM(ALL)",#REF!,"TIMEINT",U$2,"VEHICLETRAVELTIMEMEASUREMENT",$B63)</f>
        <v>#REF!</v>
      </c>
      <c r="V63" s="519" t="e">
        <f>$C63*3600/GETPIVOTDATA("Average of TRAVTM(ALL)",#REF!,"TIMEINT",V$2,"VEHICLETRAVELTIMEMEASUREMENT",$B63)</f>
        <v>#REF!</v>
      </c>
      <c r="W63" s="519" t="e">
        <f>$C63*3600/GETPIVOTDATA("Average of TRAVTM(ALL)",#REF!,"TIMEINT",W$2,"VEHICLETRAVELTIMEMEASUREMENT",$B63)</f>
        <v>#REF!</v>
      </c>
      <c r="X63" s="519" t="e">
        <f>$C63*3600/GETPIVOTDATA("Average of TRAVTM(ALL)",#REF!,"TIMEINT",X$2,"VEHICLETRAVELTIMEMEASUREMENT",$B63)</f>
        <v>#REF!</v>
      </c>
      <c r="Y63" s="519" t="e">
        <f>$C63*3600/GETPIVOTDATA("Average of TRAVTM(ALL)",#REF!,"TIMEINT",Y$2,"VEHICLETRAVELTIMEMEASUREMENT",$B63)</f>
        <v>#REF!</v>
      </c>
      <c r="Z63" s="519" t="e">
        <f>$C63*3600/GETPIVOTDATA("Average of TRAVTM(ALL)",#REF!,"TIMEINT",Z$2,"VEHICLETRAVELTIMEMEASUREMENT",$B63)</f>
        <v>#REF!</v>
      </c>
      <c r="AA63" s="523" t="e">
        <f>$C63*3600/GETPIVOTDATA("Average of TRAVTM(ALL)",#REF!,"TIMEINT",AA$2,"VEHICLETRAVELTIMEMEASUREMENT",$B63)</f>
        <v>#REF!</v>
      </c>
      <c r="AB63" s="521"/>
      <c r="AD63" s="605"/>
      <c r="AE63" s="605"/>
      <c r="AF63" s="605"/>
      <c r="AG63" s="605"/>
      <c r="AH63" s="605"/>
      <c r="AI63" s="605"/>
      <c r="AJ63" s="605"/>
      <c r="AK63" s="605"/>
      <c r="AL63" s="605"/>
      <c r="AM63" s="605"/>
      <c r="AN63" s="605"/>
      <c r="AO63" s="605"/>
      <c r="AP63" s="412"/>
      <c r="AQ63" s="605"/>
      <c r="AR63" s="605"/>
      <c r="AS63" s="605"/>
      <c r="AT63" s="605"/>
      <c r="AU63" s="605"/>
      <c r="AV63" s="605"/>
      <c r="AW63" s="605"/>
      <c r="AX63" s="605"/>
      <c r="AY63" s="605"/>
      <c r="AZ63" s="605"/>
      <c r="BA63" s="605"/>
      <c r="BB63" s="605"/>
    </row>
    <row r="64" spans="1:54" ht="18" customHeight="1" x14ac:dyDescent="0.25">
      <c r="A64" s="302"/>
      <c r="B64" s="557">
        <f t="shared" si="1"/>
        <v>45</v>
      </c>
      <c r="C64" s="554">
        <f>IFERROR(GETPIVOTDATA("Average of DISTTRAV(ALL)",#REF!,"VEHICLETRAVELTIMEMEASUREMENT",B64),0)/5280</f>
        <v>0</v>
      </c>
      <c r="D64" s="514"/>
      <c r="E64" s="528"/>
      <c r="F64" s="522" cm="1">
        <f t="array" ref="F64">_xlfn.SWITCH(tod,"AM",AF64,"PM",AS64)</f>
        <v>0</v>
      </c>
      <c r="G64" s="519" cm="1">
        <f t="array" ref="G64">_xlfn.SWITCH(tod,"AM",AG64,"PM",AT64)</f>
        <v>0</v>
      </c>
      <c r="H64" s="519" cm="1">
        <f t="array" ref="H64">_xlfn.SWITCH(tod,"AM",AH64,"PM",AU64)</f>
        <v>0</v>
      </c>
      <c r="I64" s="519" cm="1">
        <f t="array" ref="I64">_xlfn.SWITCH(tod,"AM",AI64,"PM",AV64)</f>
        <v>0</v>
      </c>
      <c r="J64" s="519" cm="1">
        <f t="array" ref="J64">_xlfn.SWITCH(tod,"AM",AJ64,"PM",AW64)</f>
        <v>0</v>
      </c>
      <c r="K64" s="519" cm="1">
        <f t="array" ref="K64">_xlfn.SWITCH(tod,"AM",AK64,"PM",AX64)</f>
        <v>0</v>
      </c>
      <c r="L64" s="519" cm="1">
        <f t="array" ref="L64">_xlfn.SWITCH(tod,"AM",AL64,"PM",AY64)</f>
        <v>0</v>
      </c>
      <c r="M64" s="523" cm="1">
        <f t="array" ref="M64">_xlfn.SWITCH(tod,"AM",AM64,"PM",AZ64)</f>
        <v>0</v>
      </c>
      <c r="N64" s="519"/>
      <c r="O64" s="519"/>
      <c r="P64" s="519"/>
      <c r="Q64" s="519"/>
      <c r="R64" s="519"/>
      <c r="S64" s="519"/>
      <c r="T64" s="522" t="e">
        <f>$C64*3600/GETPIVOTDATA("Average of TRAVTM(ALL)",#REF!,"TIMEINT",T$2,"VEHICLETRAVELTIMEMEASUREMENT",$B64)</f>
        <v>#REF!</v>
      </c>
      <c r="U64" s="519" t="e">
        <f>$C64*3600/GETPIVOTDATA("Average of TRAVTM(ALL)",#REF!,"TIMEINT",U$2,"VEHICLETRAVELTIMEMEASUREMENT",$B64)</f>
        <v>#REF!</v>
      </c>
      <c r="V64" s="519" t="e">
        <f>$C64*3600/GETPIVOTDATA("Average of TRAVTM(ALL)",#REF!,"TIMEINT",V$2,"VEHICLETRAVELTIMEMEASUREMENT",$B64)</f>
        <v>#REF!</v>
      </c>
      <c r="W64" s="519" t="e">
        <f>$C64*3600/GETPIVOTDATA("Average of TRAVTM(ALL)",#REF!,"TIMEINT",W$2,"VEHICLETRAVELTIMEMEASUREMENT",$B64)</f>
        <v>#REF!</v>
      </c>
      <c r="X64" s="519" t="e">
        <f>$C64*3600/GETPIVOTDATA("Average of TRAVTM(ALL)",#REF!,"TIMEINT",X$2,"VEHICLETRAVELTIMEMEASUREMENT",$B64)</f>
        <v>#REF!</v>
      </c>
      <c r="Y64" s="519" t="e">
        <f>$C64*3600/GETPIVOTDATA("Average of TRAVTM(ALL)",#REF!,"TIMEINT",Y$2,"VEHICLETRAVELTIMEMEASUREMENT",$B64)</f>
        <v>#REF!</v>
      </c>
      <c r="Z64" s="519" t="e">
        <f>$C64*3600/GETPIVOTDATA("Average of TRAVTM(ALL)",#REF!,"TIMEINT",Z$2,"VEHICLETRAVELTIMEMEASUREMENT",$B64)</f>
        <v>#REF!</v>
      </c>
      <c r="AA64" s="523" t="e">
        <f>$C64*3600/GETPIVOTDATA("Average of TRAVTM(ALL)",#REF!,"TIMEINT",AA$2,"VEHICLETRAVELTIMEMEASUREMENT",$B64)</f>
        <v>#REF!</v>
      </c>
      <c r="AB64" s="521"/>
      <c r="AD64" s="605"/>
      <c r="AE64" s="605"/>
      <c r="AF64" s="605"/>
      <c r="AG64" s="605"/>
      <c r="AH64" s="605"/>
      <c r="AI64" s="605"/>
      <c r="AJ64" s="605"/>
      <c r="AK64" s="605"/>
      <c r="AL64" s="605"/>
      <c r="AM64" s="605"/>
      <c r="AN64" s="605"/>
      <c r="AO64" s="605"/>
      <c r="AP64" s="412"/>
      <c r="AQ64" s="605"/>
      <c r="AR64" s="605"/>
      <c r="AS64" s="605"/>
      <c r="AT64" s="605"/>
      <c r="AU64" s="605"/>
      <c r="AV64" s="605"/>
      <c r="AW64" s="605"/>
      <c r="AX64" s="605"/>
      <c r="AY64" s="605"/>
      <c r="AZ64" s="605"/>
      <c r="BA64" s="605"/>
      <c r="BB64" s="605"/>
    </row>
    <row r="65" spans="1:54" ht="18" customHeight="1" x14ac:dyDescent="0.25">
      <c r="A65" s="302"/>
      <c r="B65" s="557">
        <f t="shared" si="1"/>
        <v>46</v>
      </c>
      <c r="C65" s="554">
        <f>IFERROR(GETPIVOTDATA("Average of DISTTRAV(ALL)",#REF!,"VEHICLETRAVELTIMEMEASUREMENT",B65),0)/5280</f>
        <v>0</v>
      </c>
      <c r="D65" s="514"/>
      <c r="E65" s="528"/>
      <c r="F65" s="522" cm="1">
        <f t="array" ref="F65">_xlfn.SWITCH(tod,"AM",AF65,"PM",AS65)</f>
        <v>0</v>
      </c>
      <c r="G65" s="519" cm="1">
        <f t="array" ref="G65">_xlfn.SWITCH(tod,"AM",AG65,"PM",AT65)</f>
        <v>0</v>
      </c>
      <c r="H65" s="519" cm="1">
        <f t="array" ref="H65">_xlfn.SWITCH(tod,"AM",AH65,"PM",AU65)</f>
        <v>0</v>
      </c>
      <c r="I65" s="519" cm="1">
        <f t="array" ref="I65">_xlfn.SWITCH(tod,"AM",AI65,"PM",AV65)</f>
        <v>0</v>
      </c>
      <c r="J65" s="519" cm="1">
        <f t="array" ref="J65">_xlfn.SWITCH(tod,"AM",AJ65,"PM",AW65)</f>
        <v>0</v>
      </c>
      <c r="K65" s="519" cm="1">
        <f t="array" ref="K65">_xlfn.SWITCH(tod,"AM",AK65,"PM",AX65)</f>
        <v>0</v>
      </c>
      <c r="L65" s="519" cm="1">
        <f t="array" ref="L65">_xlfn.SWITCH(tod,"AM",AL65,"PM",AY65)</f>
        <v>0</v>
      </c>
      <c r="M65" s="523" cm="1">
        <f t="array" ref="M65">_xlfn.SWITCH(tod,"AM",AM65,"PM",AZ65)</f>
        <v>0</v>
      </c>
      <c r="N65" s="519"/>
      <c r="O65" s="519"/>
      <c r="P65" s="519"/>
      <c r="Q65" s="519"/>
      <c r="R65" s="519"/>
      <c r="S65" s="519"/>
      <c r="T65" s="522" t="e">
        <f>$C65*3600/GETPIVOTDATA("Average of TRAVTM(ALL)",#REF!,"TIMEINT",T$2,"VEHICLETRAVELTIMEMEASUREMENT",$B65)</f>
        <v>#REF!</v>
      </c>
      <c r="U65" s="519" t="e">
        <f>$C65*3600/GETPIVOTDATA("Average of TRAVTM(ALL)",#REF!,"TIMEINT",U$2,"VEHICLETRAVELTIMEMEASUREMENT",$B65)</f>
        <v>#REF!</v>
      </c>
      <c r="V65" s="519" t="e">
        <f>$C65*3600/GETPIVOTDATA("Average of TRAVTM(ALL)",#REF!,"TIMEINT",V$2,"VEHICLETRAVELTIMEMEASUREMENT",$B65)</f>
        <v>#REF!</v>
      </c>
      <c r="W65" s="519" t="e">
        <f>$C65*3600/GETPIVOTDATA("Average of TRAVTM(ALL)",#REF!,"TIMEINT",W$2,"VEHICLETRAVELTIMEMEASUREMENT",$B65)</f>
        <v>#REF!</v>
      </c>
      <c r="X65" s="519" t="e">
        <f>$C65*3600/GETPIVOTDATA("Average of TRAVTM(ALL)",#REF!,"TIMEINT",X$2,"VEHICLETRAVELTIMEMEASUREMENT",$B65)</f>
        <v>#REF!</v>
      </c>
      <c r="Y65" s="519" t="e">
        <f>$C65*3600/GETPIVOTDATA("Average of TRAVTM(ALL)",#REF!,"TIMEINT",Y$2,"VEHICLETRAVELTIMEMEASUREMENT",$B65)</f>
        <v>#REF!</v>
      </c>
      <c r="Z65" s="519" t="e">
        <f>$C65*3600/GETPIVOTDATA("Average of TRAVTM(ALL)",#REF!,"TIMEINT",Z$2,"VEHICLETRAVELTIMEMEASUREMENT",$B65)</f>
        <v>#REF!</v>
      </c>
      <c r="AA65" s="523" t="e">
        <f>$C65*3600/GETPIVOTDATA("Average of TRAVTM(ALL)",#REF!,"TIMEINT",AA$2,"VEHICLETRAVELTIMEMEASUREMENT",$B65)</f>
        <v>#REF!</v>
      </c>
      <c r="AB65" s="521"/>
      <c r="AC65" s="357"/>
      <c r="AD65" s="605"/>
      <c r="AE65" s="605"/>
      <c r="AF65" s="605"/>
      <c r="AG65" s="605"/>
      <c r="AH65" s="605"/>
      <c r="AI65" s="605"/>
      <c r="AJ65" s="605"/>
      <c r="AK65" s="605"/>
      <c r="AL65" s="605"/>
      <c r="AM65" s="605"/>
      <c r="AN65" s="605"/>
      <c r="AO65" s="605"/>
      <c r="AP65" s="412"/>
      <c r="AQ65" s="605"/>
      <c r="AR65" s="605"/>
      <c r="AS65" s="605"/>
      <c r="AT65" s="605"/>
      <c r="AU65" s="605"/>
      <c r="AV65" s="605"/>
      <c r="AW65" s="605"/>
      <c r="AX65" s="605"/>
      <c r="AY65" s="605"/>
      <c r="AZ65" s="605"/>
      <c r="BA65" s="605"/>
      <c r="BB65" s="605"/>
    </row>
    <row r="66" spans="1:54" ht="18" customHeight="1" x14ac:dyDescent="0.25">
      <c r="A66" s="302"/>
      <c r="B66" s="557">
        <f t="shared" si="1"/>
        <v>47</v>
      </c>
      <c r="C66" s="554">
        <f>IFERROR(GETPIVOTDATA("Average of DISTTRAV(ALL)",#REF!,"VEHICLETRAVELTIMEMEASUREMENT",B66),0)/5280</f>
        <v>0</v>
      </c>
      <c r="D66" s="514"/>
      <c r="E66" s="528"/>
      <c r="F66" s="522" cm="1">
        <f t="array" ref="F66">_xlfn.SWITCH(tod,"AM",AF66,"PM",AS66)</f>
        <v>0</v>
      </c>
      <c r="G66" s="519" cm="1">
        <f t="array" ref="G66">_xlfn.SWITCH(tod,"AM",AG66,"PM",AT66)</f>
        <v>0</v>
      </c>
      <c r="H66" s="519" cm="1">
        <f t="array" ref="H66">_xlfn.SWITCH(tod,"AM",AH66,"PM",AU66)</f>
        <v>0</v>
      </c>
      <c r="I66" s="519" cm="1">
        <f t="array" ref="I66">_xlfn.SWITCH(tod,"AM",AI66,"PM",AV66)</f>
        <v>0</v>
      </c>
      <c r="J66" s="519" cm="1">
        <f t="array" ref="J66">_xlfn.SWITCH(tod,"AM",AJ66,"PM",AW66)</f>
        <v>0</v>
      </c>
      <c r="K66" s="519" cm="1">
        <f t="array" ref="K66">_xlfn.SWITCH(tod,"AM",AK66,"PM",AX66)</f>
        <v>0</v>
      </c>
      <c r="L66" s="519" cm="1">
        <f t="array" ref="L66">_xlfn.SWITCH(tod,"AM",AL66,"PM",AY66)</f>
        <v>0</v>
      </c>
      <c r="M66" s="523" cm="1">
        <f t="array" ref="M66">_xlfn.SWITCH(tod,"AM",AM66,"PM",AZ66)</f>
        <v>0</v>
      </c>
      <c r="N66" s="519"/>
      <c r="O66" s="519"/>
      <c r="P66" s="519"/>
      <c r="Q66" s="519"/>
      <c r="R66" s="519"/>
      <c r="S66" s="519"/>
      <c r="T66" s="522" t="e">
        <f>$C66*3600/GETPIVOTDATA("Average of TRAVTM(ALL)",#REF!,"TIMEINT",T$2,"VEHICLETRAVELTIMEMEASUREMENT",$B66)</f>
        <v>#REF!</v>
      </c>
      <c r="U66" s="519" t="e">
        <f>$C66*3600/GETPIVOTDATA("Average of TRAVTM(ALL)",#REF!,"TIMEINT",U$2,"VEHICLETRAVELTIMEMEASUREMENT",$B66)</f>
        <v>#REF!</v>
      </c>
      <c r="V66" s="519" t="e">
        <f>$C66*3600/GETPIVOTDATA("Average of TRAVTM(ALL)",#REF!,"TIMEINT",V$2,"VEHICLETRAVELTIMEMEASUREMENT",$B66)</f>
        <v>#REF!</v>
      </c>
      <c r="W66" s="519" t="e">
        <f>$C66*3600/GETPIVOTDATA("Average of TRAVTM(ALL)",#REF!,"TIMEINT",W$2,"VEHICLETRAVELTIMEMEASUREMENT",$B66)</f>
        <v>#REF!</v>
      </c>
      <c r="X66" s="519" t="e">
        <f>$C66*3600/GETPIVOTDATA("Average of TRAVTM(ALL)",#REF!,"TIMEINT",X$2,"VEHICLETRAVELTIMEMEASUREMENT",$B66)</f>
        <v>#REF!</v>
      </c>
      <c r="Y66" s="519" t="e">
        <f>$C66*3600/GETPIVOTDATA("Average of TRAVTM(ALL)",#REF!,"TIMEINT",Y$2,"VEHICLETRAVELTIMEMEASUREMENT",$B66)</f>
        <v>#REF!</v>
      </c>
      <c r="Z66" s="519" t="e">
        <f>$C66*3600/GETPIVOTDATA("Average of TRAVTM(ALL)",#REF!,"TIMEINT",Z$2,"VEHICLETRAVELTIMEMEASUREMENT",$B66)</f>
        <v>#REF!</v>
      </c>
      <c r="AA66" s="523" t="e">
        <f>$C66*3600/GETPIVOTDATA("Average of TRAVTM(ALL)",#REF!,"TIMEINT",AA$2,"VEHICLETRAVELTIMEMEASUREMENT",$B66)</f>
        <v>#REF!</v>
      </c>
      <c r="AB66" s="521"/>
      <c r="AD66" s="605"/>
      <c r="AE66" s="605"/>
      <c r="AF66" s="605"/>
      <c r="AG66" s="605"/>
      <c r="AH66" s="605"/>
      <c r="AI66" s="605"/>
      <c r="AJ66" s="605"/>
      <c r="AK66" s="605"/>
      <c r="AL66" s="605"/>
      <c r="AM66" s="605"/>
      <c r="AN66" s="605"/>
      <c r="AO66" s="605"/>
      <c r="AP66" s="412"/>
      <c r="AQ66" s="605"/>
      <c r="AR66" s="605"/>
      <c r="AS66" s="605"/>
      <c r="AT66" s="605"/>
      <c r="AU66" s="605"/>
      <c r="AV66" s="605"/>
      <c r="AW66" s="605"/>
      <c r="AX66" s="605"/>
      <c r="AY66" s="605"/>
      <c r="AZ66" s="605"/>
      <c r="BA66" s="605"/>
      <c r="BB66" s="605"/>
    </row>
    <row r="67" spans="1:54" ht="18" customHeight="1" x14ac:dyDescent="0.25">
      <c r="A67" s="302"/>
      <c r="B67" s="557">
        <f t="shared" si="1"/>
        <v>48</v>
      </c>
      <c r="C67" s="554">
        <f>IFERROR(GETPIVOTDATA("Average of DISTTRAV(ALL)",#REF!,"VEHICLETRAVELTIMEMEASUREMENT",B67),0)/5280</f>
        <v>0</v>
      </c>
      <c r="D67" s="514"/>
      <c r="E67" s="528"/>
      <c r="F67" s="522" cm="1">
        <f t="array" ref="F67">_xlfn.SWITCH(tod,"AM",AF67,"PM",AS67)</f>
        <v>0</v>
      </c>
      <c r="G67" s="519" cm="1">
        <f t="array" ref="G67">_xlfn.SWITCH(tod,"AM",AG67,"PM",AT67)</f>
        <v>0</v>
      </c>
      <c r="H67" s="519" cm="1">
        <f t="array" ref="H67">_xlfn.SWITCH(tod,"AM",AH67,"PM",AU67)</f>
        <v>0</v>
      </c>
      <c r="I67" s="519" cm="1">
        <f t="array" ref="I67">_xlfn.SWITCH(tod,"AM",AI67,"PM",AV67)</f>
        <v>0</v>
      </c>
      <c r="J67" s="519" cm="1">
        <f t="array" ref="J67">_xlfn.SWITCH(tod,"AM",AJ67,"PM",AW67)</f>
        <v>0</v>
      </c>
      <c r="K67" s="519" cm="1">
        <f t="array" ref="K67">_xlfn.SWITCH(tod,"AM",AK67,"PM",AX67)</f>
        <v>0</v>
      </c>
      <c r="L67" s="519" cm="1">
        <f t="array" ref="L67">_xlfn.SWITCH(tod,"AM",AL67,"PM",AY67)</f>
        <v>0</v>
      </c>
      <c r="M67" s="523" cm="1">
        <f t="array" ref="M67">_xlfn.SWITCH(tod,"AM",AM67,"PM",AZ67)</f>
        <v>0</v>
      </c>
      <c r="N67" s="519"/>
      <c r="O67" s="519"/>
      <c r="P67" s="519"/>
      <c r="Q67" s="519"/>
      <c r="R67" s="519"/>
      <c r="S67" s="519"/>
      <c r="T67" s="522" t="e">
        <f>$C67*3600/GETPIVOTDATA("Average of TRAVTM(ALL)",#REF!,"TIMEINT",T$2,"VEHICLETRAVELTIMEMEASUREMENT",$B67)</f>
        <v>#REF!</v>
      </c>
      <c r="U67" s="519" t="e">
        <f>$C67*3600/GETPIVOTDATA("Average of TRAVTM(ALL)",#REF!,"TIMEINT",U$2,"VEHICLETRAVELTIMEMEASUREMENT",$B67)</f>
        <v>#REF!</v>
      </c>
      <c r="V67" s="519" t="e">
        <f>$C67*3600/GETPIVOTDATA("Average of TRAVTM(ALL)",#REF!,"TIMEINT",V$2,"VEHICLETRAVELTIMEMEASUREMENT",$B67)</f>
        <v>#REF!</v>
      </c>
      <c r="W67" s="519" t="e">
        <f>$C67*3600/GETPIVOTDATA("Average of TRAVTM(ALL)",#REF!,"TIMEINT",W$2,"VEHICLETRAVELTIMEMEASUREMENT",$B67)</f>
        <v>#REF!</v>
      </c>
      <c r="X67" s="519" t="e">
        <f>$C67*3600/GETPIVOTDATA("Average of TRAVTM(ALL)",#REF!,"TIMEINT",X$2,"VEHICLETRAVELTIMEMEASUREMENT",$B67)</f>
        <v>#REF!</v>
      </c>
      <c r="Y67" s="519" t="e">
        <f>$C67*3600/GETPIVOTDATA("Average of TRAVTM(ALL)",#REF!,"TIMEINT",Y$2,"VEHICLETRAVELTIMEMEASUREMENT",$B67)</f>
        <v>#REF!</v>
      </c>
      <c r="Z67" s="519" t="e">
        <f>$C67*3600/GETPIVOTDATA("Average of TRAVTM(ALL)",#REF!,"TIMEINT",Z$2,"VEHICLETRAVELTIMEMEASUREMENT",$B67)</f>
        <v>#REF!</v>
      </c>
      <c r="AA67" s="523" t="e">
        <f>$C67*3600/GETPIVOTDATA("Average of TRAVTM(ALL)",#REF!,"TIMEINT",AA$2,"VEHICLETRAVELTIMEMEASUREMENT",$B67)</f>
        <v>#REF!</v>
      </c>
      <c r="AB67" s="521"/>
      <c r="AD67" s="605"/>
      <c r="AE67" s="605"/>
      <c r="AF67" s="605"/>
      <c r="AG67" s="605"/>
      <c r="AH67" s="605"/>
      <c r="AI67" s="605"/>
      <c r="AJ67" s="605"/>
      <c r="AK67" s="605"/>
      <c r="AL67" s="605"/>
      <c r="AM67" s="605"/>
      <c r="AN67" s="605"/>
      <c r="AO67" s="605"/>
      <c r="AP67" s="412"/>
      <c r="AQ67" s="605"/>
      <c r="AR67" s="605"/>
      <c r="AS67" s="605"/>
      <c r="AT67" s="605"/>
      <c r="AU67" s="605"/>
      <c r="AV67" s="605"/>
      <c r="AW67" s="605"/>
      <c r="AX67" s="605"/>
      <c r="AY67" s="605"/>
      <c r="AZ67" s="605"/>
      <c r="BA67" s="605"/>
      <c r="BB67" s="605"/>
    </row>
    <row r="68" spans="1:54" ht="18" customHeight="1" x14ac:dyDescent="0.25">
      <c r="A68" s="302"/>
      <c r="B68" s="557">
        <f t="shared" si="1"/>
        <v>49</v>
      </c>
      <c r="C68" s="554">
        <f>IFERROR(GETPIVOTDATA("Average of DISTTRAV(ALL)",#REF!,"VEHICLETRAVELTIMEMEASUREMENT",B68),0)/5280</f>
        <v>0</v>
      </c>
      <c r="D68" s="514"/>
      <c r="E68" s="528"/>
      <c r="F68" s="522" cm="1">
        <f t="array" ref="F68">_xlfn.SWITCH(tod,"AM",AF68,"PM",AS68)</f>
        <v>0</v>
      </c>
      <c r="G68" s="519" cm="1">
        <f t="array" ref="G68">_xlfn.SWITCH(tod,"AM",AG68,"PM",AT68)</f>
        <v>0</v>
      </c>
      <c r="H68" s="519" cm="1">
        <f t="array" ref="H68">_xlfn.SWITCH(tod,"AM",AH68,"PM",AU68)</f>
        <v>0</v>
      </c>
      <c r="I68" s="519" cm="1">
        <f t="array" ref="I68">_xlfn.SWITCH(tod,"AM",AI68,"PM",AV68)</f>
        <v>0</v>
      </c>
      <c r="J68" s="519" cm="1">
        <f t="array" ref="J68">_xlfn.SWITCH(tod,"AM",AJ68,"PM",AW68)</f>
        <v>0</v>
      </c>
      <c r="K68" s="519" cm="1">
        <f t="array" ref="K68">_xlfn.SWITCH(tod,"AM",AK68,"PM",AX68)</f>
        <v>0</v>
      </c>
      <c r="L68" s="519" cm="1">
        <f t="array" ref="L68">_xlfn.SWITCH(tod,"AM",AL68,"PM",AY68)</f>
        <v>0</v>
      </c>
      <c r="M68" s="523" cm="1">
        <f t="array" ref="M68">_xlfn.SWITCH(tod,"AM",AM68,"PM",AZ68)</f>
        <v>0</v>
      </c>
      <c r="N68" s="519"/>
      <c r="O68" s="519"/>
      <c r="P68" s="519"/>
      <c r="Q68" s="519"/>
      <c r="R68" s="519"/>
      <c r="S68" s="519"/>
      <c r="T68" s="522" t="e">
        <f>$C68*3600/GETPIVOTDATA("Average of TRAVTM(ALL)",#REF!,"TIMEINT",T$2,"VEHICLETRAVELTIMEMEASUREMENT",$B68)</f>
        <v>#REF!</v>
      </c>
      <c r="U68" s="519" t="e">
        <f>$C68*3600/GETPIVOTDATA("Average of TRAVTM(ALL)",#REF!,"TIMEINT",U$2,"VEHICLETRAVELTIMEMEASUREMENT",$B68)</f>
        <v>#REF!</v>
      </c>
      <c r="V68" s="519" t="e">
        <f>$C68*3600/GETPIVOTDATA("Average of TRAVTM(ALL)",#REF!,"TIMEINT",V$2,"VEHICLETRAVELTIMEMEASUREMENT",$B68)</f>
        <v>#REF!</v>
      </c>
      <c r="W68" s="519" t="e">
        <f>$C68*3600/GETPIVOTDATA("Average of TRAVTM(ALL)",#REF!,"TIMEINT",W$2,"VEHICLETRAVELTIMEMEASUREMENT",$B68)</f>
        <v>#REF!</v>
      </c>
      <c r="X68" s="519" t="e">
        <f>$C68*3600/GETPIVOTDATA("Average of TRAVTM(ALL)",#REF!,"TIMEINT",X$2,"VEHICLETRAVELTIMEMEASUREMENT",$B68)</f>
        <v>#REF!</v>
      </c>
      <c r="Y68" s="519" t="e">
        <f>$C68*3600/GETPIVOTDATA("Average of TRAVTM(ALL)",#REF!,"TIMEINT",Y$2,"VEHICLETRAVELTIMEMEASUREMENT",$B68)</f>
        <v>#REF!</v>
      </c>
      <c r="Z68" s="519" t="e">
        <f>$C68*3600/GETPIVOTDATA("Average of TRAVTM(ALL)",#REF!,"TIMEINT",Z$2,"VEHICLETRAVELTIMEMEASUREMENT",$B68)</f>
        <v>#REF!</v>
      </c>
      <c r="AA68" s="523" t="e">
        <f>$C68*3600/GETPIVOTDATA("Average of TRAVTM(ALL)",#REF!,"TIMEINT",AA$2,"VEHICLETRAVELTIMEMEASUREMENT",$B68)</f>
        <v>#REF!</v>
      </c>
      <c r="AB68" s="521"/>
      <c r="AC68" s="357"/>
      <c r="AD68" s="605"/>
      <c r="AE68" s="605"/>
      <c r="AF68" s="605"/>
      <c r="AG68" s="605"/>
      <c r="AH68" s="605"/>
      <c r="AI68" s="605"/>
      <c r="AJ68" s="605"/>
      <c r="AK68" s="605"/>
      <c r="AL68" s="605"/>
      <c r="AM68" s="605"/>
      <c r="AN68" s="605"/>
      <c r="AO68" s="605"/>
      <c r="AP68" s="412"/>
      <c r="AQ68" s="605"/>
      <c r="AR68" s="605"/>
      <c r="AS68" s="605"/>
      <c r="AT68" s="605"/>
      <c r="AU68" s="605"/>
      <c r="AV68" s="605"/>
      <c r="AW68" s="605"/>
      <c r="AX68" s="605"/>
      <c r="AY68" s="605"/>
      <c r="AZ68" s="605"/>
      <c r="BA68" s="605"/>
      <c r="BB68" s="605"/>
    </row>
    <row r="69" spans="1:54" ht="18" customHeight="1" x14ac:dyDescent="0.25">
      <c r="A69" s="302"/>
      <c r="B69" s="557">
        <f t="shared" si="1"/>
        <v>50</v>
      </c>
      <c r="C69" s="554">
        <f>IFERROR(GETPIVOTDATA("Average of DISTTRAV(ALL)",#REF!,"VEHICLETRAVELTIMEMEASUREMENT",B69),0)/5280</f>
        <v>0</v>
      </c>
      <c r="D69" s="514"/>
      <c r="E69" s="528"/>
      <c r="F69" s="522" cm="1">
        <f t="array" ref="F69">_xlfn.SWITCH(tod,"AM",AF69,"PM",AS69)</f>
        <v>0</v>
      </c>
      <c r="G69" s="519" cm="1">
        <f t="array" ref="G69">_xlfn.SWITCH(tod,"AM",AG69,"PM",AT69)</f>
        <v>0</v>
      </c>
      <c r="H69" s="519" cm="1">
        <f t="array" ref="H69">_xlfn.SWITCH(tod,"AM",AH69,"PM",AU69)</f>
        <v>0</v>
      </c>
      <c r="I69" s="519" cm="1">
        <f t="array" ref="I69">_xlfn.SWITCH(tod,"AM",AI69,"PM",AV69)</f>
        <v>0</v>
      </c>
      <c r="J69" s="519" cm="1">
        <f t="array" ref="J69">_xlfn.SWITCH(tod,"AM",AJ69,"PM",AW69)</f>
        <v>0</v>
      </c>
      <c r="K69" s="519" cm="1">
        <f t="array" ref="K69">_xlfn.SWITCH(tod,"AM",AK69,"PM",AX69)</f>
        <v>0</v>
      </c>
      <c r="L69" s="519" cm="1">
        <f t="array" ref="L69">_xlfn.SWITCH(tod,"AM",AL69,"PM",AY69)</f>
        <v>0</v>
      </c>
      <c r="M69" s="523" cm="1">
        <f t="array" ref="M69">_xlfn.SWITCH(tod,"AM",AM69,"PM",AZ69)</f>
        <v>0</v>
      </c>
      <c r="N69" s="519"/>
      <c r="O69" s="519"/>
      <c r="P69" s="519"/>
      <c r="Q69" s="519"/>
      <c r="R69" s="519"/>
      <c r="S69" s="519"/>
      <c r="T69" s="522" t="e">
        <f>$C69*3600/GETPIVOTDATA("Average of TRAVTM(ALL)",#REF!,"TIMEINT",T$2,"VEHICLETRAVELTIMEMEASUREMENT",$B69)</f>
        <v>#REF!</v>
      </c>
      <c r="U69" s="519" t="e">
        <f>$C69*3600/GETPIVOTDATA("Average of TRAVTM(ALL)",#REF!,"TIMEINT",U$2,"VEHICLETRAVELTIMEMEASUREMENT",$B69)</f>
        <v>#REF!</v>
      </c>
      <c r="V69" s="519" t="e">
        <f>$C69*3600/GETPIVOTDATA("Average of TRAVTM(ALL)",#REF!,"TIMEINT",V$2,"VEHICLETRAVELTIMEMEASUREMENT",$B69)</f>
        <v>#REF!</v>
      </c>
      <c r="W69" s="519" t="e">
        <f>$C69*3600/GETPIVOTDATA("Average of TRAVTM(ALL)",#REF!,"TIMEINT",W$2,"VEHICLETRAVELTIMEMEASUREMENT",$B69)</f>
        <v>#REF!</v>
      </c>
      <c r="X69" s="519" t="e">
        <f>$C69*3600/GETPIVOTDATA("Average of TRAVTM(ALL)",#REF!,"TIMEINT",X$2,"VEHICLETRAVELTIMEMEASUREMENT",$B69)</f>
        <v>#REF!</v>
      </c>
      <c r="Y69" s="519" t="e">
        <f>$C69*3600/GETPIVOTDATA("Average of TRAVTM(ALL)",#REF!,"TIMEINT",Y$2,"VEHICLETRAVELTIMEMEASUREMENT",$B69)</f>
        <v>#REF!</v>
      </c>
      <c r="Z69" s="519" t="e">
        <f>$C69*3600/GETPIVOTDATA("Average of TRAVTM(ALL)",#REF!,"TIMEINT",Z$2,"VEHICLETRAVELTIMEMEASUREMENT",$B69)</f>
        <v>#REF!</v>
      </c>
      <c r="AA69" s="523" t="e">
        <f>$C69*3600/GETPIVOTDATA("Average of TRAVTM(ALL)",#REF!,"TIMEINT",AA$2,"VEHICLETRAVELTIMEMEASUREMENT",$B69)</f>
        <v>#REF!</v>
      </c>
      <c r="AB69" s="521"/>
      <c r="AD69" s="605"/>
      <c r="AE69" s="605"/>
      <c r="AF69" s="605"/>
      <c r="AG69" s="605"/>
      <c r="AH69" s="605"/>
      <c r="AI69" s="605"/>
      <c r="AJ69" s="605"/>
      <c r="AK69" s="605"/>
      <c r="AL69" s="605"/>
      <c r="AM69" s="605"/>
      <c r="AN69" s="605"/>
      <c r="AO69" s="605"/>
      <c r="AP69" s="412"/>
      <c r="AQ69" s="605"/>
      <c r="AR69" s="605"/>
      <c r="AS69" s="605"/>
      <c r="AT69" s="605"/>
      <c r="AU69" s="605"/>
      <c r="AV69" s="605"/>
      <c r="AW69" s="605"/>
      <c r="AX69" s="605"/>
      <c r="AY69" s="605"/>
      <c r="AZ69" s="605"/>
      <c r="BA69" s="605"/>
      <c r="BB69" s="605"/>
    </row>
    <row r="70" spans="1:54" ht="18" customHeight="1" x14ac:dyDescent="0.25">
      <c r="A70" s="302"/>
      <c r="B70" s="557">
        <f t="shared" si="1"/>
        <v>51</v>
      </c>
      <c r="C70" s="554">
        <f>IFERROR(GETPIVOTDATA("Average of DISTTRAV(ALL)",#REF!,"VEHICLETRAVELTIMEMEASUREMENT",B70),0)/5280</f>
        <v>0</v>
      </c>
      <c r="D70" s="514"/>
      <c r="E70" s="528"/>
      <c r="F70" s="522" cm="1">
        <f t="array" ref="F70">_xlfn.SWITCH(tod,"AM",AF70,"PM",AS70)</f>
        <v>0</v>
      </c>
      <c r="G70" s="519" cm="1">
        <f t="array" ref="G70">_xlfn.SWITCH(tod,"AM",AG70,"PM",AT70)</f>
        <v>0</v>
      </c>
      <c r="H70" s="519" cm="1">
        <f t="array" ref="H70">_xlfn.SWITCH(tod,"AM",AH70,"PM",AU70)</f>
        <v>0</v>
      </c>
      <c r="I70" s="519" cm="1">
        <f t="array" ref="I70">_xlfn.SWITCH(tod,"AM",AI70,"PM",AV70)</f>
        <v>0</v>
      </c>
      <c r="J70" s="519" cm="1">
        <f t="array" ref="J70">_xlfn.SWITCH(tod,"AM",AJ70,"PM",AW70)</f>
        <v>0</v>
      </c>
      <c r="K70" s="519" cm="1">
        <f t="array" ref="K70">_xlfn.SWITCH(tod,"AM",AK70,"PM",AX70)</f>
        <v>0</v>
      </c>
      <c r="L70" s="519" cm="1">
        <f t="array" ref="L70">_xlfn.SWITCH(tod,"AM",AL70,"PM",AY70)</f>
        <v>0</v>
      </c>
      <c r="M70" s="523" cm="1">
        <f t="array" ref="M70">_xlfn.SWITCH(tod,"AM",AM70,"PM",AZ70)</f>
        <v>0</v>
      </c>
      <c r="N70" s="519"/>
      <c r="O70" s="519"/>
      <c r="P70" s="519"/>
      <c r="Q70" s="519"/>
      <c r="R70" s="519"/>
      <c r="S70" s="519"/>
      <c r="T70" s="522" t="e">
        <f>$C70*3600/GETPIVOTDATA("Average of TRAVTM(ALL)",#REF!,"TIMEINT",T$2,"VEHICLETRAVELTIMEMEASUREMENT",$B70)</f>
        <v>#REF!</v>
      </c>
      <c r="U70" s="519" t="e">
        <f>$C70*3600/GETPIVOTDATA("Average of TRAVTM(ALL)",#REF!,"TIMEINT",U$2,"VEHICLETRAVELTIMEMEASUREMENT",$B70)</f>
        <v>#REF!</v>
      </c>
      <c r="V70" s="519" t="e">
        <f>$C70*3600/GETPIVOTDATA("Average of TRAVTM(ALL)",#REF!,"TIMEINT",V$2,"VEHICLETRAVELTIMEMEASUREMENT",$B70)</f>
        <v>#REF!</v>
      </c>
      <c r="W70" s="519" t="e">
        <f>$C70*3600/GETPIVOTDATA("Average of TRAVTM(ALL)",#REF!,"TIMEINT",W$2,"VEHICLETRAVELTIMEMEASUREMENT",$B70)</f>
        <v>#REF!</v>
      </c>
      <c r="X70" s="519" t="e">
        <f>$C70*3600/GETPIVOTDATA("Average of TRAVTM(ALL)",#REF!,"TIMEINT",X$2,"VEHICLETRAVELTIMEMEASUREMENT",$B70)</f>
        <v>#REF!</v>
      </c>
      <c r="Y70" s="519" t="e">
        <f>$C70*3600/GETPIVOTDATA("Average of TRAVTM(ALL)",#REF!,"TIMEINT",Y$2,"VEHICLETRAVELTIMEMEASUREMENT",$B70)</f>
        <v>#REF!</v>
      </c>
      <c r="Z70" s="519" t="e">
        <f>$C70*3600/GETPIVOTDATA("Average of TRAVTM(ALL)",#REF!,"TIMEINT",Z$2,"VEHICLETRAVELTIMEMEASUREMENT",$B70)</f>
        <v>#REF!</v>
      </c>
      <c r="AA70" s="523" t="e">
        <f>$C70*3600/GETPIVOTDATA("Average of TRAVTM(ALL)",#REF!,"TIMEINT",AA$2,"VEHICLETRAVELTIMEMEASUREMENT",$B70)</f>
        <v>#REF!</v>
      </c>
      <c r="AB70" s="521"/>
      <c r="AD70" s="605"/>
      <c r="AE70" s="605"/>
      <c r="AF70" s="605"/>
      <c r="AG70" s="605"/>
      <c r="AH70" s="605"/>
      <c r="AI70" s="605"/>
      <c r="AJ70" s="605"/>
      <c r="AK70" s="605"/>
      <c r="AL70" s="605"/>
      <c r="AM70" s="605"/>
      <c r="AN70" s="605"/>
      <c r="AO70" s="605"/>
      <c r="AP70" s="412"/>
      <c r="AQ70" s="605"/>
      <c r="AR70" s="605"/>
      <c r="AS70" s="605"/>
      <c r="AT70" s="605"/>
      <c r="AU70" s="605"/>
      <c r="AV70" s="605"/>
      <c r="AW70" s="605"/>
      <c r="AX70" s="605"/>
      <c r="AY70" s="605"/>
      <c r="AZ70" s="605"/>
      <c r="BA70" s="605"/>
      <c r="BB70" s="605"/>
    </row>
    <row r="71" spans="1:54" ht="18" customHeight="1" x14ac:dyDescent="0.25">
      <c r="A71" s="302"/>
      <c r="B71" s="557">
        <f t="shared" si="1"/>
        <v>52</v>
      </c>
      <c r="C71" s="554">
        <f>IFERROR(GETPIVOTDATA("Average of DISTTRAV(ALL)",#REF!,"VEHICLETRAVELTIMEMEASUREMENT",B71),0)/5280</f>
        <v>0</v>
      </c>
      <c r="D71" s="514"/>
      <c r="E71" s="528"/>
      <c r="F71" s="522" cm="1">
        <f t="array" ref="F71">_xlfn.SWITCH(tod,"AM",AF71,"PM",AS71)</f>
        <v>0</v>
      </c>
      <c r="G71" s="519" cm="1">
        <f t="array" ref="G71">_xlfn.SWITCH(tod,"AM",AG71,"PM",AT71)</f>
        <v>0</v>
      </c>
      <c r="H71" s="519" cm="1">
        <f t="array" ref="H71">_xlfn.SWITCH(tod,"AM",AH71,"PM",AU71)</f>
        <v>0</v>
      </c>
      <c r="I71" s="519" cm="1">
        <f t="array" ref="I71">_xlfn.SWITCH(tod,"AM",AI71,"PM",AV71)</f>
        <v>0</v>
      </c>
      <c r="J71" s="519" cm="1">
        <f t="array" ref="J71">_xlfn.SWITCH(tod,"AM",AJ71,"PM",AW71)</f>
        <v>0</v>
      </c>
      <c r="K71" s="519" cm="1">
        <f t="array" ref="K71">_xlfn.SWITCH(tod,"AM",AK71,"PM",AX71)</f>
        <v>0</v>
      </c>
      <c r="L71" s="519" cm="1">
        <f t="array" ref="L71">_xlfn.SWITCH(tod,"AM",AL71,"PM",AY71)</f>
        <v>0</v>
      </c>
      <c r="M71" s="523" cm="1">
        <f t="array" ref="M71">_xlfn.SWITCH(tod,"AM",AM71,"PM",AZ71)</f>
        <v>0</v>
      </c>
      <c r="N71" s="519"/>
      <c r="O71" s="519"/>
      <c r="P71" s="519"/>
      <c r="Q71" s="519"/>
      <c r="R71" s="519"/>
      <c r="S71" s="519"/>
      <c r="T71" s="522" t="e">
        <f>$C71*3600/GETPIVOTDATA("Average of TRAVTM(ALL)",#REF!,"TIMEINT",T$2,"VEHICLETRAVELTIMEMEASUREMENT",$B71)</f>
        <v>#REF!</v>
      </c>
      <c r="U71" s="519" t="e">
        <f>$C71*3600/GETPIVOTDATA("Average of TRAVTM(ALL)",#REF!,"TIMEINT",U$2,"VEHICLETRAVELTIMEMEASUREMENT",$B71)</f>
        <v>#REF!</v>
      </c>
      <c r="V71" s="519" t="e">
        <f>$C71*3600/GETPIVOTDATA("Average of TRAVTM(ALL)",#REF!,"TIMEINT",V$2,"VEHICLETRAVELTIMEMEASUREMENT",$B71)</f>
        <v>#REF!</v>
      </c>
      <c r="W71" s="519" t="e">
        <f>$C71*3600/GETPIVOTDATA("Average of TRAVTM(ALL)",#REF!,"TIMEINT",W$2,"VEHICLETRAVELTIMEMEASUREMENT",$B71)</f>
        <v>#REF!</v>
      </c>
      <c r="X71" s="519" t="e">
        <f>$C71*3600/GETPIVOTDATA("Average of TRAVTM(ALL)",#REF!,"TIMEINT",X$2,"VEHICLETRAVELTIMEMEASUREMENT",$B71)</f>
        <v>#REF!</v>
      </c>
      <c r="Y71" s="519" t="e">
        <f>$C71*3600/GETPIVOTDATA("Average of TRAVTM(ALL)",#REF!,"TIMEINT",Y$2,"VEHICLETRAVELTIMEMEASUREMENT",$B71)</f>
        <v>#REF!</v>
      </c>
      <c r="Z71" s="519" t="e">
        <f>$C71*3600/GETPIVOTDATA("Average of TRAVTM(ALL)",#REF!,"TIMEINT",Z$2,"VEHICLETRAVELTIMEMEASUREMENT",$B71)</f>
        <v>#REF!</v>
      </c>
      <c r="AA71" s="523" t="e">
        <f>$C71*3600/GETPIVOTDATA("Average of TRAVTM(ALL)",#REF!,"TIMEINT",AA$2,"VEHICLETRAVELTIMEMEASUREMENT",$B71)</f>
        <v>#REF!</v>
      </c>
      <c r="AB71" s="521"/>
      <c r="AD71" s="605"/>
      <c r="AE71" s="605"/>
      <c r="AF71" s="605"/>
      <c r="AG71" s="605"/>
      <c r="AH71" s="605"/>
      <c r="AI71" s="605"/>
      <c r="AJ71" s="605"/>
      <c r="AK71" s="605"/>
      <c r="AL71" s="605"/>
      <c r="AM71" s="605"/>
      <c r="AN71" s="605"/>
      <c r="AO71" s="605"/>
      <c r="AP71" s="412"/>
      <c r="AQ71" s="605"/>
      <c r="AR71" s="605"/>
      <c r="AS71" s="605"/>
      <c r="AT71" s="605"/>
      <c r="AU71" s="605"/>
      <c r="AV71" s="605"/>
      <c r="AW71" s="605"/>
      <c r="AX71" s="605"/>
      <c r="AY71" s="605"/>
      <c r="AZ71" s="605"/>
      <c r="BA71" s="605"/>
      <c r="BB71" s="605"/>
    </row>
    <row r="72" spans="1:54" ht="18" customHeight="1" x14ac:dyDescent="0.25">
      <c r="A72" s="302"/>
      <c r="B72" s="557">
        <f t="shared" si="1"/>
        <v>53</v>
      </c>
      <c r="C72" s="554">
        <f>IFERROR(GETPIVOTDATA("Average of DISTTRAV(ALL)",#REF!,"VEHICLETRAVELTIMEMEASUREMENT",B72),0)/5280</f>
        <v>0</v>
      </c>
      <c r="D72" s="514"/>
      <c r="E72" s="528"/>
      <c r="F72" s="522" cm="1">
        <f t="array" ref="F72">_xlfn.SWITCH(tod,"AM",AF72,"PM",AS72)</f>
        <v>0</v>
      </c>
      <c r="G72" s="519" cm="1">
        <f t="array" ref="G72">_xlfn.SWITCH(tod,"AM",AG72,"PM",AT72)</f>
        <v>0</v>
      </c>
      <c r="H72" s="519" cm="1">
        <f t="array" ref="H72">_xlfn.SWITCH(tod,"AM",AH72,"PM",AU72)</f>
        <v>0</v>
      </c>
      <c r="I72" s="519" cm="1">
        <f t="array" ref="I72">_xlfn.SWITCH(tod,"AM",AI72,"PM",AV72)</f>
        <v>0</v>
      </c>
      <c r="J72" s="519" cm="1">
        <f t="array" ref="J72">_xlfn.SWITCH(tod,"AM",AJ72,"PM",AW72)</f>
        <v>0</v>
      </c>
      <c r="K72" s="519" cm="1">
        <f t="array" ref="K72">_xlfn.SWITCH(tod,"AM",AK72,"PM",AX72)</f>
        <v>0</v>
      </c>
      <c r="L72" s="519" cm="1">
        <f t="array" ref="L72">_xlfn.SWITCH(tod,"AM",AL72,"PM",AY72)</f>
        <v>0</v>
      </c>
      <c r="M72" s="523" cm="1">
        <f t="array" ref="M72">_xlfn.SWITCH(tod,"AM",AM72,"PM",AZ72)</f>
        <v>0</v>
      </c>
      <c r="N72" s="519"/>
      <c r="O72" s="519"/>
      <c r="P72" s="519"/>
      <c r="Q72" s="519"/>
      <c r="R72" s="519"/>
      <c r="S72" s="519"/>
      <c r="T72" s="522" t="e">
        <f>$C72*3600/GETPIVOTDATA("Average of TRAVTM(ALL)",#REF!,"TIMEINT",T$2,"VEHICLETRAVELTIMEMEASUREMENT",$B72)</f>
        <v>#REF!</v>
      </c>
      <c r="U72" s="519" t="e">
        <f>$C72*3600/GETPIVOTDATA("Average of TRAVTM(ALL)",#REF!,"TIMEINT",U$2,"VEHICLETRAVELTIMEMEASUREMENT",$B72)</f>
        <v>#REF!</v>
      </c>
      <c r="V72" s="519" t="e">
        <f>$C72*3600/GETPIVOTDATA("Average of TRAVTM(ALL)",#REF!,"TIMEINT",V$2,"VEHICLETRAVELTIMEMEASUREMENT",$B72)</f>
        <v>#REF!</v>
      </c>
      <c r="W72" s="519" t="e">
        <f>$C72*3600/GETPIVOTDATA("Average of TRAVTM(ALL)",#REF!,"TIMEINT",W$2,"VEHICLETRAVELTIMEMEASUREMENT",$B72)</f>
        <v>#REF!</v>
      </c>
      <c r="X72" s="519" t="e">
        <f>$C72*3600/GETPIVOTDATA("Average of TRAVTM(ALL)",#REF!,"TIMEINT",X$2,"VEHICLETRAVELTIMEMEASUREMENT",$B72)</f>
        <v>#REF!</v>
      </c>
      <c r="Y72" s="519" t="e">
        <f>$C72*3600/GETPIVOTDATA("Average of TRAVTM(ALL)",#REF!,"TIMEINT",Y$2,"VEHICLETRAVELTIMEMEASUREMENT",$B72)</f>
        <v>#REF!</v>
      </c>
      <c r="Z72" s="519" t="e">
        <f>$C72*3600/GETPIVOTDATA("Average of TRAVTM(ALL)",#REF!,"TIMEINT",Z$2,"VEHICLETRAVELTIMEMEASUREMENT",$B72)</f>
        <v>#REF!</v>
      </c>
      <c r="AA72" s="523" t="e">
        <f>$C72*3600/GETPIVOTDATA("Average of TRAVTM(ALL)",#REF!,"TIMEINT",AA$2,"VEHICLETRAVELTIMEMEASUREMENT",$B72)</f>
        <v>#REF!</v>
      </c>
      <c r="AB72" s="521"/>
      <c r="AC72" s="357"/>
      <c r="AD72" s="605"/>
      <c r="AE72" s="605"/>
      <c r="AF72" s="605"/>
      <c r="AG72" s="605"/>
      <c r="AH72" s="605"/>
      <c r="AI72" s="605"/>
      <c r="AJ72" s="605"/>
      <c r="AK72" s="605"/>
      <c r="AL72" s="605"/>
      <c r="AM72" s="605"/>
      <c r="AN72" s="605"/>
      <c r="AO72" s="605"/>
      <c r="AP72" s="412"/>
      <c r="AQ72" s="605"/>
      <c r="AR72" s="605"/>
      <c r="AS72" s="605"/>
      <c r="AT72" s="605"/>
      <c r="AU72" s="605"/>
      <c r="AV72" s="605"/>
      <c r="AW72" s="605"/>
      <c r="AX72" s="605"/>
      <c r="AY72" s="605"/>
      <c r="AZ72" s="605"/>
      <c r="BA72" s="605"/>
      <c r="BB72" s="605"/>
    </row>
    <row r="73" spans="1:54" ht="18" customHeight="1" thickBot="1" x14ac:dyDescent="0.3">
      <c r="A73" s="302"/>
      <c r="B73" s="557">
        <f t="shared" si="1"/>
        <v>54</v>
      </c>
      <c r="C73" s="554">
        <f>IFERROR(GETPIVOTDATA("Average of DISTTRAV(ALL)",#REF!,"VEHICLETRAVELTIMEMEASUREMENT",B73),0)/5280</f>
        <v>0</v>
      </c>
      <c r="D73" s="514"/>
      <c r="E73" s="528"/>
      <c r="F73" s="524" cm="1">
        <f t="array" ref="F73">_xlfn.SWITCH(tod,"AM",AF73,"PM",AS73)</f>
        <v>0</v>
      </c>
      <c r="G73" s="525" cm="1">
        <f t="array" ref="G73">_xlfn.SWITCH(tod,"AM",AG73,"PM",AT73)</f>
        <v>0</v>
      </c>
      <c r="H73" s="525" cm="1">
        <f t="array" ref="H73">_xlfn.SWITCH(tod,"AM",AH73,"PM",AU73)</f>
        <v>0</v>
      </c>
      <c r="I73" s="525" cm="1">
        <f t="array" ref="I73">_xlfn.SWITCH(tod,"AM",AI73,"PM",AV73)</f>
        <v>0</v>
      </c>
      <c r="J73" s="525" cm="1">
        <f t="array" ref="J73">_xlfn.SWITCH(tod,"AM",AJ73,"PM",AW73)</f>
        <v>0</v>
      </c>
      <c r="K73" s="525" cm="1">
        <f t="array" ref="K73">_xlfn.SWITCH(tod,"AM",AK73,"PM",AX73)</f>
        <v>0</v>
      </c>
      <c r="L73" s="525" cm="1">
        <f t="array" ref="L73">_xlfn.SWITCH(tod,"AM",AL73,"PM",AY73)</f>
        <v>0</v>
      </c>
      <c r="M73" s="526" cm="1">
        <f t="array" ref="M73">_xlfn.SWITCH(tod,"AM",AM73,"PM",AZ73)</f>
        <v>0</v>
      </c>
      <c r="N73" s="519"/>
      <c r="O73" s="519"/>
      <c r="P73" s="519"/>
      <c r="Q73" s="519"/>
      <c r="R73" s="519"/>
      <c r="S73" s="519"/>
      <c r="T73" s="524" t="e">
        <f>$C73*3600/GETPIVOTDATA("Average of TRAVTM(ALL)",#REF!,"TIMEINT",T$2,"VEHICLETRAVELTIMEMEASUREMENT",$B73)</f>
        <v>#REF!</v>
      </c>
      <c r="U73" s="525" t="e">
        <f>$C73*3600/GETPIVOTDATA("Average of TRAVTM(ALL)",#REF!,"TIMEINT",U$2,"VEHICLETRAVELTIMEMEASUREMENT",$B73)</f>
        <v>#REF!</v>
      </c>
      <c r="V73" s="525" t="e">
        <f>$C73*3600/GETPIVOTDATA("Average of TRAVTM(ALL)",#REF!,"TIMEINT",V$2,"VEHICLETRAVELTIMEMEASUREMENT",$B73)</f>
        <v>#REF!</v>
      </c>
      <c r="W73" s="525" t="e">
        <f>$C73*3600/GETPIVOTDATA("Average of TRAVTM(ALL)",#REF!,"TIMEINT",W$2,"VEHICLETRAVELTIMEMEASUREMENT",$B73)</f>
        <v>#REF!</v>
      </c>
      <c r="X73" s="525" t="e">
        <f>$C73*3600/GETPIVOTDATA("Average of TRAVTM(ALL)",#REF!,"TIMEINT",X$2,"VEHICLETRAVELTIMEMEASUREMENT",$B73)</f>
        <v>#REF!</v>
      </c>
      <c r="Y73" s="525" t="e">
        <f>$C73*3600/GETPIVOTDATA("Average of TRAVTM(ALL)",#REF!,"TIMEINT",Y$2,"VEHICLETRAVELTIMEMEASUREMENT",$B73)</f>
        <v>#REF!</v>
      </c>
      <c r="Z73" s="525" t="e">
        <f>$C73*3600/GETPIVOTDATA("Average of TRAVTM(ALL)",#REF!,"TIMEINT",Z$2,"VEHICLETRAVELTIMEMEASUREMENT",$B73)</f>
        <v>#REF!</v>
      </c>
      <c r="AA73" s="526" t="e">
        <f>$C73*3600/GETPIVOTDATA("Average of TRAVTM(ALL)",#REF!,"TIMEINT",AA$2,"VEHICLETRAVELTIMEMEASUREMENT",$B73)</f>
        <v>#REF!</v>
      </c>
      <c r="AB73" s="521"/>
      <c r="AD73" s="605"/>
      <c r="AE73" s="605"/>
      <c r="AF73" s="605"/>
      <c r="AG73" s="605"/>
      <c r="AH73" s="605"/>
      <c r="AI73" s="605"/>
      <c r="AJ73" s="605"/>
      <c r="AK73" s="605"/>
      <c r="AL73" s="605"/>
      <c r="AM73" s="605"/>
      <c r="AN73" s="605"/>
      <c r="AO73" s="605"/>
      <c r="AP73" s="412"/>
      <c r="AQ73" s="605"/>
      <c r="AR73" s="605"/>
      <c r="AS73" s="605"/>
      <c r="AT73" s="605"/>
      <c r="AU73" s="605"/>
      <c r="AV73" s="605"/>
      <c r="AW73" s="605"/>
      <c r="AX73" s="605"/>
      <c r="AY73" s="605"/>
      <c r="AZ73" s="605"/>
      <c r="BA73" s="605"/>
      <c r="BB73" s="605"/>
    </row>
    <row r="74" spans="1:54" ht="18" customHeight="1" x14ac:dyDescent="0.25">
      <c r="A74" s="302"/>
      <c r="B74" s="443"/>
      <c r="C74" s="553"/>
      <c r="D74" s="514"/>
      <c r="E74" s="528"/>
      <c r="F74" s="519"/>
      <c r="G74" s="519"/>
      <c r="H74" s="519"/>
      <c r="I74" s="519"/>
      <c r="J74" s="519"/>
      <c r="K74" s="519"/>
      <c r="L74" s="519"/>
      <c r="M74" s="519"/>
      <c r="N74" s="519"/>
      <c r="O74" s="519"/>
      <c r="P74" s="519"/>
      <c r="Q74" s="519"/>
      <c r="R74" s="520"/>
      <c r="S74" s="520"/>
      <c r="T74" s="519"/>
      <c r="U74" s="519"/>
      <c r="V74" s="519"/>
      <c r="W74" s="519"/>
      <c r="X74" s="519"/>
      <c r="Y74" s="519"/>
      <c r="Z74" s="519"/>
      <c r="AA74" s="519"/>
      <c r="AB74" s="521"/>
      <c r="AD74" s="412"/>
      <c r="AE74" s="412"/>
      <c r="AF74" s="412"/>
      <c r="AG74" s="412"/>
      <c r="AH74" s="412"/>
      <c r="AI74" s="412"/>
      <c r="AJ74" s="412"/>
      <c r="AK74" s="412"/>
      <c r="AL74" s="412"/>
      <c r="AM74" s="412"/>
      <c r="AN74" s="412"/>
      <c r="AO74" s="412"/>
      <c r="AP74" s="412"/>
      <c r="AQ74" s="412"/>
      <c r="AR74" s="412"/>
      <c r="AS74" s="412"/>
      <c r="AT74" s="412"/>
      <c r="AU74" s="412"/>
      <c r="AV74" s="412"/>
      <c r="AW74" s="412"/>
      <c r="AX74" s="412"/>
      <c r="AY74" s="412"/>
      <c r="AZ74" s="412"/>
      <c r="BA74" s="412"/>
      <c r="BB74" s="412"/>
    </row>
    <row r="75" spans="1:54" ht="18" customHeight="1" x14ac:dyDescent="0.25">
      <c r="A75" s="302"/>
      <c r="B75" s="443"/>
      <c r="C75" s="553"/>
      <c r="D75" s="514"/>
      <c r="E75" s="528"/>
      <c r="F75" s="520">
        <v>20</v>
      </c>
      <c r="G75" s="520">
        <v>25</v>
      </c>
      <c r="H75" s="520">
        <v>30</v>
      </c>
      <c r="I75" s="520">
        <v>35</v>
      </c>
      <c r="J75" s="520">
        <v>40</v>
      </c>
      <c r="K75" s="520">
        <v>45</v>
      </c>
      <c r="L75" s="520">
        <v>50</v>
      </c>
      <c r="M75" s="520">
        <v>55</v>
      </c>
      <c r="N75" s="520"/>
      <c r="O75" s="520"/>
      <c r="P75" s="520"/>
      <c r="Q75" s="520"/>
      <c r="R75" s="520"/>
      <c r="S75" s="520"/>
      <c r="T75" s="520">
        <v>20</v>
      </c>
      <c r="U75" s="520">
        <v>25</v>
      </c>
      <c r="V75" s="520">
        <v>30</v>
      </c>
      <c r="W75" s="520">
        <v>35</v>
      </c>
      <c r="X75" s="520">
        <v>40</v>
      </c>
      <c r="Y75" s="520">
        <v>45</v>
      </c>
      <c r="Z75" s="520">
        <v>50</v>
      </c>
      <c r="AA75" s="520">
        <v>55</v>
      </c>
      <c r="AB75" s="521"/>
      <c r="AD75" s="412"/>
      <c r="AE75" s="412"/>
      <c r="AF75" s="412"/>
      <c r="AG75" s="412"/>
      <c r="AH75" s="412"/>
      <c r="AI75" s="412"/>
      <c r="AJ75" s="412"/>
      <c r="AK75" s="412"/>
      <c r="AL75" s="412"/>
      <c r="AM75" s="412"/>
      <c r="AN75" s="412"/>
      <c r="AO75" s="412"/>
      <c r="AP75" s="412"/>
      <c r="AQ75" s="412"/>
      <c r="AR75" s="412"/>
      <c r="AS75" s="412"/>
      <c r="AT75" s="412"/>
      <c r="AU75" s="412"/>
      <c r="AV75" s="412"/>
      <c r="AW75" s="412"/>
      <c r="AX75" s="412"/>
      <c r="AY75" s="412"/>
      <c r="AZ75" s="412"/>
      <c r="BA75" s="412"/>
      <c r="BB75" s="412"/>
    </row>
    <row r="76" spans="1:54" ht="15" customHeight="1" x14ac:dyDescent="0.25">
      <c r="A76" s="302"/>
      <c r="B76" s="443"/>
      <c r="C76" s="553"/>
      <c r="D76" s="514"/>
      <c r="E76" s="528"/>
      <c r="F76" s="8">
        <v>20</v>
      </c>
      <c r="G76" s="8"/>
      <c r="H76" s="8">
        <v>30</v>
      </c>
      <c r="I76" s="8"/>
      <c r="J76" s="8">
        <v>40</v>
      </c>
      <c r="K76" s="8"/>
      <c r="L76" s="8">
        <v>50</v>
      </c>
      <c r="M76" s="8"/>
      <c r="N76" s="8"/>
      <c r="O76" s="8"/>
      <c r="P76" s="8"/>
      <c r="Q76" s="8"/>
      <c r="R76" s="520"/>
      <c r="S76" s="520"/>
      <c r="T76" s="8">
        <v>20</v>
      </c>
      <c r="U76" s="8"/>
      <c r="V76" s="8">
        <v>30</v>
      </c>
      <c r="W76" s="8"/>
      <c r="X76" s="8">
        <v>40</v>
      </c>
      <c r="Y76" s="8"/>
      <c r="Z76" s="8">
        <v>50</v>
      </c>
      <c r="AA76" s="8"/>
      <c r="AB76" s="521"/>
      <c r="AD76" s="412"/>
      <c r="AE76" s="412"/>
      <c r="AF76" s="412"/>
      <c r="AG76" s="412"/>
      <c r="AH76" s="412"/>
      <c r="AI76" s="412"/>
      <c r="AJ76" s="412"/>
      <c r="AK76" s="412"/>
      <c r="AL76" s="412"/>
      <c r="AM76" s="412"/>
      <c r="AN76" s="412"/>
      <c r="AO76" s="412"/>
      <c r="AP76" s="412"/>
      <c r="AQ76" s="412"/>
      <c r="AR76" s="412"/>
      <c r="AS76" s="412"/>
      <c r="AT76" s="412"/>
      <c r="AU76" s="412"/>
      <c r="AV76" s="412"/>
      <c r="AW76" s="412"/>
      <c r="AX76" s="412"/>
      <c r="AY76" s="412"/>
      <c r="AZ76" s="412"/>
      <c r="BA76" s="412"/>
      <c r="BB76" s="412"/>
    </row>
    <row r="77" spans="1:54" ht="15" customHeight="1" x14ac:dyDescent="0.25">
      <c r="A77" s="302"/>
      <c r="B77" s="443"/>
      <c r="C77" s="553"/>
      <c r="D77" s="514"/>
      <c r="E77" s="528"/>
      <c r="F77" s="892"/>
      <c r="G77" s="892"/>
      <c r="H77" s="892"/>
      <c r="I77" s="892"/>
      <c r="J77" s="892"/>
      <c r="K77" s="892"/>
      <c r="L77" s="892"/>
      <c r="M77" s="892"/>
      <c r="N77" s="581"/>
      <c r="O77" s="581"/>
      <c r="P77" s="581"/>
      <c r="Q77" s="581"/>
      <c r="R77" s="520"/>
      <c r="S77" s="520"/>
      <c r="T77" s="892"/>
      <c r="U77" s="892"/>
      <c r="V77" s="892"/>
      <c r="W77" s="892"/>
      <c r="X77" s="892"/>
      <c r="Y77" s="892"/>
      <c r="Z77" s="892"/>
      <c r="AA77" s="892"/>
      <c r="AB77" s="521"/>
      <c r="AD77" s="412"/>
      <c r="AE77" s="412"/>
      <c r="AF77" s="412"/>
      <c r="AG77" s="412"/>
      <c r="AH77" s="412"/>
      <c r="AI77" s="412"/>
      <c r="AJ77" s="412"/>
      <c r="AK77" s="412"/>
      <c r="AL77" s="412"/>
      <c r="AM77" s="412"/>
      <c r="AN77" s="412"/>
      <c r="AO77" s="412"/>
      <c r="AP77" s="412"/>
      <c r="AQ77" s="412"/>
      <c r="AR77" s="412"/>
      <c r="AS77" s="412"/>
      <c r="AT77" s="412"/>
      <c r="AU77" s="412"/>
      <c r="AV77" s="412"/>
      <c r="AW77" s="412"/>
      <c r="AX77" s="412"/>
      <c r="AY77" s="412"/>
      <c r="AZ77" s="412"/>
      <c r="BA77" s="412"/>
      <c r="BB77" s="412"/>
    </row>
    <row r="78" spans="1:54" customFormat="1" ht="12.75" customHeight="1" x14ac:dyDescent="0.25"/>
    <row r="79" spans="1:54" customFormat="1" ht="12.75" customHeight="1" x14ac:dyDescent="0.25"/>
    <row r="80" spans="1:54" customFormat="1" ht="12.75" customHeight="1" x14ac:dyDescent="0.25"/>
    <row r="81" customFormat="1" ht="16.5" customHeight="1" x14ac:dyDescent="0.25"/>
    <row r="82" customFormat="1" ht="50.25" customHeight="1" x14ac:dyDescent="0.25"/>
    <row r="83" customFormat="1" ht="49.5" customHeight="1" x14ac:dyDescent="0.25"/>
    <row r="84" customFormat="1" ht="30.75" customHeight="1" x14ac:dyDescent="0.25"/>
    <row r="85" customFormat="1" ht="45" customHeight="1" x14ac:dyDescent="0.25"/>
    <row r="86" customFormat="1" ht="45" customHeight="1" x14ac:dyDescent="0.25"/>
    <row r="87" customFormat="1" ht="52.5" customHeight="1" x14ac:dyDescent="0.25"/>
    <row r="88" customFormat="1" ht="25.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43.5" customHeight="1" x14ac:dyDescent="0.25"/>
    <row r="99" customFormat="1" ht="12.75" customHeight="1" x14ac:dyDescent="0.25"/>
    <row r="100" customFormat="1" ht="12.75" customHeight="1" x14ac:dyDescent="0.25"/>
    <row r="101" customFormat="1" ht="12.75" customHeight="1" x14ac:dyDescent="0.25"/>
    <row r="102" customFormat="1" ht="12.75" customHeight="1" x14ac:dyDescent="0.25"/>
    <row r="103" customFormat="1" ht="12.75" customHeight="1" x14ac:dyDescent="0.25"/>
    <row r="104" customFormat="1" ht="12.75" customHeight="1" x14ac:dyDescent="0.25"/>
    <row r="105" customFormat="1" ht="12.75" customHeight="1" x14ac:dyDescent="0.25"/>
    <row r="106" customFormat="1" ht="12.75" customHeight="1" x14ac:dyDescent="0.25"/>
    <row r="107" customFormat="1" ht="12.75" customHeight="1" x14ac:dyDescent="0.25"/>
    <row r="108" customFormat="1" ht="12.75" customHeight="1" x14ac:dyDescent="0.25"/>
    <row r="109" customFormat="1" ht="12.75" customHeight="1" x14ac:dyDescent="0.25"/>
    <row r="110" customFormat="1" ht="12.75" customHeight="1" x14ac:dyDescent="0.25"/>
    <row r="111" customFormat="1" ht="12.75" customHeight="1" x14ac:dyDescent="0.25"/>
    <row r="112" customFormat="1" ht="12.75" customHeight="1" x14ac:dyDescent="0.25"/>
    <row r="113" customFormat="1" ht="23.65" customHeight="1" x14ac:dyDescent="0.25"/>
    <row r="114" customFormat="1" ht="14.65" customHeight="1" x14ac:dyDescent="0.25"/>
    <row r="115" customFormat="1" ht="15" x14ac:dyDescent="0.25"/>
    <row r="116" customFormat="1" ht="15" x14ac:dyDescent="0.25"/>
    <row r="117" customFormat="1" ht="15" x14ac:dyDescent="0.25"/>
    <row r="118" customFormat="1" ht="15" x14ac:dyDescent="0.25"/>
    <row r="119" customFormat="1" ht="15" x14ac:dyDescent="0.25"/>
    <row r="120" customFormat="1" ht="15" x14ac:dyDescent="0.25"/>
    <row r="121" customFormat="1" ht="48" customHeight="1" x14ac:dyDescent="0.25"/>
    <row r="122" customFormat="1" ht="4.1500000000000004" customHeight="1" x14ac:dyDescent="0.25"/>
    <row r="123" customFormat="1" ht="9.1999999999999993" customHeight="1" x14ac:dyDescent="0.25"/>
    <row r="124" customFormat="1" ht="11.25" customHeight="1" x14ac:dyDescent="0.25"/>
    <row r="125" customFormat="1" ht="2.65" customHeight="1" x14ac:dyDescent="0.25"/>
    <row r="126" customFormat="1" ht="1.9" customHeight="1" x14ac:dyDescent="0.25"/>
    <row r="127" customFormat="1" ht="15" x14ac:dyDescent="0.25"/>
    <row r="128" customFormat="1" ht="15" x14ac:dyDescent="0.25"/>
    <row r="129" customFormat="1" ht="15" x14ac:dyDescent="0.25"/>
    <row r="130" customFormat="1" ht="15" x14ac:dyDescent="0.25"/>
    <row r="131" customFormat="1" ht="15" x14ac:dyDescent="0.25"/>
    <row r="132" customFormat="1" ht="45" customHeight="1" x14ac:dyDescent="0.25"/>
    <row r="133" customFormat="1" ht="23.25" customHeight="1" x14ac:dyDescent="0.25"/>
    <row r="134" customFormat="1" ht="13.35" customHeight="1" x14ac:dyDescent="0.25"/>
    <row r="135" customFormat="1" ht="22.35" customHeight="1" x14ac:dyDescent="0.25"/>
    <row r="136" customFormat="1" ht="3.75" customHeight="1" x14ac:dyDescent="0.25"/>
    <row r="137" customFormat="1" ht="30" customHeight="1" x14ac:dyDescent="0.25"/>
    <row r="138" customFormat="1" ht="15" x14ac:dyDescent="0.25"/>
    <row r="139" customFormat="1" ht="15" x14ac:dyDescent="0.25"/>
    <row r="140" customFormat="1" ht="15" x14ac:dyDescent="0.25"/>
    <row r="141" customFormat="1" ht="15" x14ac:dyDescent="0.25"/>
    <row r="142" customFormat="1" ht="15" x14ac:dyDescent="0.25"/>
    <row r="143" customFormat="1" ht="15" x14ac:dyDescent="0.25"/>
    <row r="144" customFormat="1" ht="15" x14ac:dyDescent="0.25"/>
    <row r="145" customFormat="1" ht="15" x14ac:dyDescent="0.25"/>
    <row r="146" customFormat="1" ht="15" x14ac:dyDescent="0.25"/>
    <row r="147" customFormat="1" ht="15" x14ac:dyDescent="0.25"/>
    <row r="148" customFormat="1" ht="15" x14ac:dyDescent="0.25"/>
    <row r="149" customFormat="1" ht="15" x14ac:dyDescent="0.25"/>
    <row r="150" customFormat="1" ht="15" x14ac:dyDescent="0.25"/>
    <row r="151" customFormat="1" ht="15" x14ac:dyDescent="0.25"/>
    <row r="152" customFormat="1" ht="15" x14ac:dyDescent="0.25"/>
    <row r="153" customFormat="1" ht="15" x14ac:dyDescent="0.25"/>
    <row r="154" customFormat="1" ht="15" x14ac:dyDescent="0.25"/>
    <row r="155" customFormat="1" ht="15" x14ac:dyDescent="0.25"/>
    <row r="156" customFormat="1" ht="15" x14ac:dyDescent="0.25"/>
    <row r="157" customFormat="1" ht="15" x14ac:dyDescent="0.25"/>
    <row r="158" customFormat="1" ht="15" x14ac:dyDescent="0.25"/>
    <row r="159" customFormat="1" ht="15" x14ac:dyDescent="0.25"/>
    <row r="160" customFormat="1" ht="15" x14ac:dyDescent="0.25"/>
    <row r="161" customFormat="1" ht="15" x14ac:dyDescent="0.25"/>
  </sheetData>
  <mergeCells count="4">
    <mergeCell ref="F43:M43"/>
    <mergeCell ref="T43:AA43"/>
    <mergeCell ref="F77:M77"/>
    <mergeCell ref="T77:AA77"/>
  </mergeCells>
  <conditionalFormatting sqref="R15:S17 R40:S43 T41:AA41 T75:AA75 F14:Q41 F48:Q75">
    <cfRule type="colorScale" priority="8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T14:AA40 T48:AA74">
    <cfRule type="colorScale" priority="66">
      <colorScale>
        <cfvo type="num" val="$C$5"/>
        <cfvo type="num" val="$C$6"/>
        <cfvo type="num" val="$C$7"/>
        <color rgb="FFF8696B"/>
        <color rgb="FFFFEB84"/>
        <color rgb="FF63BE7B"/>
      </colorScale>
    </cfRule>
  </conditionalFormatting>
  <conditionalFormatting sqref="R18:S20">
    <cfRule type="colorScale" priority="5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1:S23">
    <cfRule type="colorScale" priority="50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4:S26">
    <cfRule type="colorScale" priority="47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7:S29">
    <cfRule type="colorScale" priority="4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0:S32">
    <cfRule type="colorScale" priority="4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3:S35">
    <cfRule type="colorScale" priority="3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6:S36">
    <cfRule type="colorScale" priority="3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7:S39">
    <cfRule type="colorScale" priority="3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49:S51 R74:S77">
    <cfRule type="colorScale" priority="2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2:S54">
    <cfRule type="colorScale" priority="2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5:S57">
    <cfRule type="colorScale" priority="2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8:S60">
    <cfRule type="colorScale" priority="1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1:S63">
    <cfRule type="colorScale" priority="1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4:S66">
    <cfRule type="colorScale" priority="1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7:S69">
    <cfRule type="colorScale" priority="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0:S70">
    <cfRule type="colorScale" priority="6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1:S73">
    <cfRule type="colorScale" priority="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dataValidations disablePrompts="1" count="3">
    <dataValidation type="decimal" allowBlank="1" showInputMessage="1" showErrorMessage="1" sqref="B10:B11 B44:B45" xr:uid="{D8DE573B-3C36-4BB1-A8F5-FF4053492DA5}">
      <formula1>0.01</formula1>
      <formula2>B9</formula2>
    </dataValidation>
    <dataValidation type="decimal" allowBlank="1" showInputMessage="1" showErrorMessage="1" sqref="AI12 AI46" xr:uid="{D966E7D1-FEC9-45CB-99EA-1290DC6930DF}">
      <formula1>0.01</formula1>
      <formula2>409/MAX(C14:C112)</formula2>
    </dataValidation>
    <dataValidation type="decimal" allowBlank="1" showInputMessage="1" showErrorMessage="1" sqref="C9" xr:uid="{9BEF8B89-D381-4AFB-B62A-8D60E523E7FD}">
      <formula1>0.01</formula1>
      <formula2>409/MAX(C14:C113)</formula2>
    </dataValidation>
  </dataValidations>
  <printOptions horizontalCentered="1"/>
  <pageMargins left="0.7" right="0.7" top="0.75" bottom="0.75" header="0.3" footer="0.3"/>
  <pageSetup scale="92" fitToHeight="2" orientation="portrait" r:id="rId1"/>
  <rowBreaks count="1" manualBreakCount="1">
    <brk id="44" min="4" max="27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5400-2ABB-4CE1-AB74-4EEB4CBC2F44}">
  <sheetPr codeName="Sheet22">
    <tabColor theme="8" tint="0.59999389629810485"/>
    <pageSetUpPr fitToPage="1"/>
  </sheetPr>
  <dimension ref="A1:AN43"/>
  <sheetViews>
    <sheetView zoomScale="55" zoomScaleNormal="55" workbookViewId="0"/>
  </sheetViews>
  <sheetFormatPr defaultColWidth="9.28515625" defaultRowHeight="15" x14ac:dyDescent="0.25"/>
  <cols>
    <col min="1" max="1" width="8.42578125" style="20" customWidth="1"/>
    <col min="2" max="2" width="6" customWidth="1"/>
    <col min="3" max="3" width="12" style="20" customWidth="1"/>
    <col min="4" max="4" width="9.5703125" style="20" bestFit="1" customWidth="1"/>
    <col min="5" max="5" width="9.5703125" style="20" customWidth="1"/>
    <col min="6" max="6" width="13.5703125" style="20" customWidth="1"/>
    <col min="7" max="7" width="16.7109375" style="20" bestFit="1" customWidth="1"/>
    <col min="8" max="8" width="16.7109375" style="20" customWidth="1"/>
    <col min="9" max="10" width="16.7109375" style="371" customWidth="1"/>
    <col min="11" max="11" width="19.5703125" style="20" bestFit="1" customWidth="1"/>
    <col min="12" max="12" width="6" style="24" customWidth="1"/>
    <col min="13" max="13" width="8.42578125" style="16" customWidth="1"/>
    <col min="14" max="14" width="17.28515625" style="16" customWidth="1"/>
    <col min="15" max="15" width="19.5703125" style="7" customWidth="1"/>
    <col min="16" max="16" width="15.85546875" style="7" customWidth="1"/>
    <col min="17" max="17" width="9.7109375" style="27" customWidth="1"/>
    <col min="18" max="18" width="9.7109375" style="26" customWidth="1"/>
    <col min="19" max="21" width="9.7109375" style="8" customWidth="1"/>
    <col min="22" max="22" width="9.7109375" style="16" customWidth="1"/>
    <col min="23" max="24" width="9.7109375" style="3" customWidth="1"/>
    <col min="25" max="25" width="5.85546875" style="24" customWidth="1"/>
    <col min="26" max="35" width="11" style="16" customWidth="1"/>
    <col min="36" max="36" width="5.85546875" style="16" customWidth="1"/>
    <col min="37" max="38" width="13.5703125" style="16" customWidth="1"/>
    <col min="39" max="39" width="5.85546875" style="16" customWidth="1"/>
    <col min="41" max="16384" width="9.28515625" style="16"/>
  </cols>
  <sheetData>
    <row r="1" spans="1:40" ht="15.75" customHeight="1" thickBot="1" x14ac:dyDescent="0.3">
      <c r="A1" s="302" t="s">
        <v>250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82"/>
      <c r="AM1" s="282"/>
      <c r="AN1" s="282"/>
    </row>
    <row r="2" spans="1:40" ht="27.75" customHeight="1" x14ac:dyDescent="0.25">
      <c r="A2" s="302"/>
      <c r="C2" s="151" t="s">
        <v>38</v>
      </c>
      <c r="D2" s="152"/>
      <c r="E2" s="291"/>
      <c r="G2"/>
      <c r="H2"/>
      <c r="I2" s="326"/>
      <c r="J2" s="326"/>
      <c r="M2"/>
      <c r="N2"/>
      <c r="O2"/>
      <c r="P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 s="24"/>
      <c r="AI2" s="24"/>
      <c r="AJ2"/>
      <c r="AK2"/>
      <c r="AL2"/>
      <c r="AM2"/>
      <c r="AN2" s="16"/>
    </row>
    <row r="3" spans="1:40" ht="27.75" customHeight="1" thickBot="1" x14ac:dyDescent="0.3">
      <c r="A3" s="302"/>
      <c r="C3" s="606" t="str">
        <f>HOME!D11</f>
        <v>3600-7200</v>
      </c>
      <c r="D3" s="153"/>
      <c r="E3" s="292"/>
      <c r="F3" s="607"/>
      <c r="G3" s="248"/>
      <c r="H3"/>
      <c r="I3" s="326"/>
      <c r="J3" s="326"/>
      <c r="K3" s="27"/>
      <c r="M3"/>
      <c r="N3"/>
      <c r="O3"/>
      <c r="P3" s="352"/>
      <c r="Q3"/>
      <c r="R3"/>
      <c r="S3" s="248"/>
      <c r="T3"/>
      <c r="U3"/>
      <c r="V3"/>
      <c r="W3"/>
      <c r="X3"/>
      <c r="Z3"/>
      <c r="AA3"/>
      <c r="AB3"/>
      <c r="AC3"/>
      <c r="AD3"/>
      <c r="AE3"/>
      <c r="AF3"/>
      <c r="AG3"/>
      <c r="AH3" s="24"/>
      <c r="AI3" s="24"/>
      <c r="AJ3"/>
      <c r="AK3"/>
      <c r="AL3"/>
      <c r="AM3"/>
      <c r="AN3" s="16"/>
    </row>
    <row r="4" spans="1:40" s="111" customFormat="1" ht="33" customHeight="1" x14ac:dyDescent="0.25">
      <c r="A4" s="302"/>
      <c r="B4"/>
      <c r="C4" s="13"/>
      <c r="D4" s="74"/>
      <c r="E4" s="74"/>
      <c r="F4" s="13"/>
      <c r="G4" s="13"/>
      <c r="H4" s="13"/>
      <c r="I4" s="13"/>
      <c r="J4" s="13"/>
      <c r="K4" s="13"/>
      <c r="L4" s="74"/>
      <c r="M4"/>
      <c r="N4"/>
      <c r="O4"/>
      <c r="P4"/>
      <c r="Q4"/>
      <c r="R4"/>
      <c r="S4" s="248"/>
      <c r="T4"/>
      <c r="U4"/>
      <c r="V4"/>
      <c r="W4"/>
      <c r="X4"/>
      <c r="Y4" s="74"/>
      <c r="Z4" s="74"/>
    </row>
    <row r="5" spans="1:40" ht="15" customHeight="1" thickBot="1" x14ac:dyDescent="0.3">
      <c r="A5" s="302"/>
      <c r="C5" s="184" t="s">
        <v>107</v>
      </c>
      <c r="D5" s="185"/>
      <c r="E5" s="185"/>
      <c r="F5" s="185"/>
      <c r="G5" s="185"/>
      <c r="H5" s="185"/>
      <c r="I5" s="372"/>
      <c r="J5" s="372"/>
      <c r="K5" s="186"/>
      <c r="M5"/>
      <c r="N5" s="9"/>
      <c r="O5" s="110"/>
      <c r="P5" s="110"/>
      <c r="Q5" s="12"/>
      <c r="R5" s="30"/>
      <c r="S5" s="121"/>
      <c r="T5" s="126"/>
      <c r="U5" s="121"/>
      <c r="V5" s="25"/>
      <c r="W5" s="6"/>
      <c r="X5" s="27"/>
      <c r="Z5" s="184" t="s">
        <v>104</v>
      </c>
      <c r="AA5" s="185"/>
      <c r="AB5" s="185"/>
      <c r="AC5" s="185"/>
      <c r="AD5" s="185"/>
      <c r="AE5" s="185"/>
      <c r="AF5" s="185"/>
      <c r="AG5" s="186"/>
      <c r="AH5" s="185"/>
      <c r="AI5" s="186"/>
      <c r="AK5" s="830" t="s">
        <v>45</v>
      </c>
      <c r="AL5" s="830"/>
      <c r="AN5" s="830" t="s">
        <v>106</v>
      </c>
    </row>
    <row r="6" spans="1:40" ht="44.25" customHeight="1" thickBot="1" x14ac:dyDescent="0.3">
      <c r="A6" s="302"/>
      <c r="C6" s="196" t="s">
        <v>152</v>
      </c>
      <c r="D6" s="196" t="s">
        <v>130</v>
      </c>
      <c r="E6" s="196" t="s">
        <v>211</v>
      </c>
      <c r="F6" s="202" t="s">
        <v>216</v>
      </c>
      <c r="G6" s="202" t="s">
        <v>215</v>
      </c>
      <c r="H6" s="202" t="s">
        <v>217</v>
      </c>
      <c r="I6" s="196" t="s">
        <v>168</v>
      </c>
      <c r="J6" s="196" t="s">
        <v>283</v>
      </c>
      <c r="K6" s="196" t="s">
        <v>126</v>
      </c>
      <c r="M6" s="198" t="s">
        <v>149</v>
      </c>
      <c r="N6" s="199" t="s">
        <v>13</v>
      </c>
      <c r="O6" s="199" t="s">
        <v>8</v>
      </c>
      <c r="P6" s="199" t="s">
        <v>9</v>
      </c>
      <c r="Q6" s="840" t="s">
        <v>6</v>
      </c>
      <c r="R6" s="840"/>
      <c r="S6" s="840" t="s">
        <v>108</v>
      </c>
      <c r="T6" s="840"/>
      <c r="U6" s="840" t="s">
        <v>7</v>
      </c>
      <c r="V6" s="840"/>
      <c r="W6" s="840" t="s">
        <v>0</v>
      </c>
      <c r="X6" s="841"/>
      <c r="Z6" s="830" t="s">
        <v>40</v>
      </c>
      <c r="AA6" s="830"/>
      <c r="AB6" s="830" t="s">
        <v>42</v>
      </c>
      <c r="AC6" s="830"/>
      <c r="AD6" s="830" t="s">
        <v>41</v>
      </c>
      <c r="AE6" s="830"/>
      <c r="AF6" s="830" t="s">
        <v>51</v>
      </c>
      <c r="AG6" s="830"/>
      <c r="AH6" s="830" t="s">
        <v>262</v>
      </c>
      <c r="AI6" s="830"/>
      <c r="AJ6" s="25"/>
      <c r="AK6" s="830"/>
      <c r="AL6" s="830"/>
      <c r="AN6" s="830"/>
    </row>
    <row r="7" spans="1:40" ht="15" customHeight="1" x14ac:dyDescent="0.25">
      <c r="A7" s="302" t="str">
        <f ca="1">IF(AND(OR(Q7=0,Q7="-"),OR(S7=0,S7="-")),"H","")</f>
        <v/>
      </c>
      <c r="C7" s="120">
        <f ca="1">IFERROR(INDIRECT("C"&amp;ROW(C7)-37)+1,1)</f>
        <v>1</v>
      </c>
      <c r="D7" s="122">
        <f ca="1">VLOOKUP(C7,'Input - Intersections'!$B$4:$L$85,2,FALSE)</f>
        <v>1</v>
      </c>
      <c r="E7" s="122">
        <f t="shared" ref="E7:E43" ca="1" si="0">D7</f>
        <v>1</v>
      </c>
      <c r="F7" s="200" t="s">
        <v>22</v>
      </c>
      <c r="G7" s="200" t="str">
        <f t="shared" ref="G7:G42" si="1">F7</f>
        <v>NBL</v>
      </c>
      <c r="H7" s="200" t="str">
        <f t="shared" ref="H7:H42" si="2">F7</f>
        <v>NBL</v>
      </c>
      <c r="I7" s="650" t="str">
        <f ca="1">IFERROR(LEFT(INDEX('Input - Node Orientation'!$C$4:$Z$1325,MATCH(_xlfn.CONCAT($E7,$G7), 'Input - Node Orientation'!$E$4:$E$1325,0),MATCH(scenario&amp;" From-To Link",'Input - Node Orientation'!$C$4:$Z$4,0)),FIND("-",INDEX('Input - Node Orientation'!$C$4:$Z$1325,MATCH(_xlfn.CONCAT($E7,$G7), 'Input - Node Orientation'!$E$4:$E$1325,0),MATCH(scenario&amp;" From-To Link",'Input - Node Orientation'!$C$4:$Z$4,0)))-1),"--")</f>
        <v>--</v>
      </c>
      <c r="J7" s="650" t="str">
        <f ca="1">IFERROR(RIGHT(INDEX('Input - Node Orientation'!$C$4:$Z$1325,MATCH(_xlfn.CONCAT($E7,$G7), 'Input - Node Orientation'!$E$4:$E$1325,0),MATCH(scenario&amp;" From-To Link",'Input - Node Orientation'!$C$4:$Z$4,0)),LEN(INDEX('Input - Node Orientation'!$C$4:$Z$1325,MATCH(_xlfn.CONCAT($E7,$G7), 'Input - Node Orientation'!$E$4:$E$1325,0),MATCH(scenario&amp;" From-To Link",'Input - Node Orientation'!$C$4:$Z$4,0)))-FIND("-",INDEX('Input - Node Orientation'!$C$4:$Z$1325,MATCH(_xlfn.CONCAT($E7,$G7), 'Input - Node Orientation'!$E$4:$E$1325,0),MATCH(scenario&amp;" From-To Link",'Input - Node Orientation'!$C$4:$Z$4,0)))),"--")</f>
        <v>--</v>
      </c>
      <c r="K7" s="122" t="str">
        <f ca="1">INDEX('Input - Intersections'!$B$4:$L$85,MATCH(D7,'Input - Intersections'!$C$4:$C$381,0),4)</f>
        <v>Signalized</v>
      </c>
      <c r="M7" s="834">
        <f ca="1">INDEX('Input - Intersections'!$B$4:$L$85,MATCH(C7,'Input - Intersections'!$B$4:$B$85,0),2)</f>
        <v>1</v>
      </c>
      <c r="N7" s="837" t="str">
        <f ca="1">INDEX('Input - Intersections'!$B$4:$L$85,MATCH(C7,'Input - Intersections'!$B$4:$B$85,0),3)</f>
        <v>Intersection Name</v>
      </c>
      <c r="O7" s="837" t="str">
        <f ca="1">INDEX('Input - Intersections'!$B$4:$L$85,MATCH(C7,'Input - Intersections'!$B$4:$B$85,0),5)</f>
        <v>NB</v>
      </c>
      <c r="P7" s="188" t="str">
        <f>H7</f>
        <v>NBL</v>
      </c>
      <c r="Q7" s="23">
        <f ca="1">IFERROR(INDEX('Input - Volumes'!$B$4:$DD$372,MATCH(D7,'Input - Volumes'!$C$4:$C$372,0),MATCH(F7,'Input - Volumes'!$B$4:$DD$4,0)),"-")</f>
        <v>200</v>
      </c>
      <c r="R7" s="839">
        <f ca="1">IFERROR(SUM(Q7:Q12),"-")</f>
        <v>1174.8738866961103</v>
      </c>
      <c r="S7" s="699">
        <f ca="1">SUMIFS('VISSIM Node Outputs'!H:H,'VISSIM Node Outputs'!B:B,$C$3,'VISSIM Node Outputs'!A:A,"AVG",'VISSIM Node Outputs'!F:F,I7,'VISSIM Node Outputs'!G:G,J7)</f>
        <v>0</v>
      </c>
      <c r="T7" s="839">
        <f ca="1">SUM(S7:S12)</f>
        <v>0</v>
      </c>
      <c r="U7" s="191">
        <f ca="1">IFERROR(S7-Q7,"-")</f>
        <v>-200</v>
      </c>
      <c r="V7" s="833">
        <f ca="1">IFERROR(T7-R7,"-")</f>
        <v>-1174.8738866961103</v>
      </c>
      <c r="W7" s="19">
        <f ca="1">IFERROR(IF(AND(Q7=0,U7=0),"-",IF(Q7=0,"-",U7/Q7)),"-")</f>
        <v>-1</v>
      </c>
      <c r="X7" s="831">
        <f ca="1">IFERROR(IF(R7=0,"-",V7/R7),"-")</f>
        <v>-1</v>
      </c>
      <c r="Z7" s="368" t="str">
        <f ca="1">IF($S7=0,"-",IF(COUNTIFS('VISSIM Node Outputs'!B:B,$C$3,'VISSIM Node Outputs'!A:A,"AVG",'VISSIM Node Outputs'!F:F,I7,'VISSIM Node Outputs'!G:G,#REF!)&gt;1,"ERROR",SUMIFS('VISSIM Node Outputs'!I:I,'VISSIM Node Outputs'!B:B,$C$3,'VISSIM Node Outputs'!A:A,"AVG",'VISSIM Node Outputs'!F:F,I7,'VISSIM Node Outputs'!G:G,J7,'VISSIM Node Outputs'!C:C,E7)))</f>
        <v>-</v>
      </c>
      <c r="AA7" s="820" t="str">
        <f ca="1">IF(T7=0,"-",SUMPRODUCT(S7:S12,Z7:Z12)/T7)</f>
        <v>-</v>
      </c>
      <c r="AB7" s="368" t="str">
        <f ca="1">IF($S7=0,"-",IF(COUNTIFS('VISSIM Node Outputs'!B:B,$C$3,'VISSIM Node Outputs'!A:A,"AVG",'VISSIM Node Outputs'!F:F,I7,'VISSIM Node Outputs'!G:G,#REF!)&gt;1,"ERROR",SUMIFS('VISSIM Node Outputs'!J:J,'VISSIM Node Outputs'!B:B,$C$3,'VISSIM Node Outputs'!A:A,"AVG",'VISSIM Node Outputs'!F:F,I7,'VISSIM Node Outputs'!G:G,J7,'VISSIM Node Outputs'!C:C,E7)))</f>
        <v>-</v>
      </c>
      <c r="AC7" s="818" t="str">
        <f ca="1">IF($T7&gt;0,MAX(AB7:AB12),"-")</f>
        <v>-</v>
      </c>
      <c r="AD7" s="368" t="str">
        <f ca="1">IF($S7=0,"-",IF(COUNTIFS('VISSIM Node Outputs'!B:B,$C$3,'VISSIM Node Outputs'!A:A,"AVG",'VISSIM Node Outputs'!F:F,I7,'VISSIM Node Outputs'!G:G,#REF!)&gt;1,"ERROR",SUMIFS('VISSIM Node Outputs'!K:K,'VISSIM Node Outputs'!B:B,$C$3,'VISSIM Node Outputs'!A:A,"AVG",'VISSIM Node Outputs'!F:F,I7,'VISSIM Node Outputs'!G:G,J7,'VISSIM Node Outputs'!C:C,E7)))</f>
        <v>-</v>
      </c>
      <c r="AE7" s="818" t="str">
        <f ca="1">IF($T7&gt;0,MAX(AD7:AD12),"-")</f>
        <v>-</v>
      </c>
      <c r="AF7" s="134" t="str">
        <f ca="1">IFERROR(IF(S7=0,"-",
IF(K7="Signalized",HLOOKUP(Z7,Lookups!$D$2:$I$3,2,TRUE),
IF(K7="Unsignalized",HLOOKUP(Z7,Lookups!$D$4:$I$5,2,TRUE),"-"))),"-")</f>
        <v>-</v>
      </c>
      <c r="AG7" s="820" t="str">
        <f ca="1">IF(T7=0,"-",
IF(K7="Signalized",HLOOKUP(AA7,Lookups!$D$2:$I$3,2,TRUE),
IF(K7="Unsignalized",HLOOKUP(AA7,Lookups!$D$4:$I$5,2,TRUE),"-")))</f>
        <v>-</v>
      </c>
      <c r="AH7" s="348" t="str">
        <f t="shared" ref="AH7:AI43" ca="1" si="3">AF7&amp;" ("&amp;TEXT(Z7,"0.0")&amp;")"</f>
        <v>- (-)</v>
      </c>
      <c r="AI7" s="817" t="str">
        <f t="shared" ca="1" si="3"/>
        <v>- (-)</v>
      </c>
      <c r="AJ7" s="25"/>
      <c r="AK7" s="101">
        <f t="shared" ref="AK7:AK42" ca="1" si="4">IF($Q7=0,"-",S7/Q7)</f>
        <v>0</v>
      </c>
      <c r="AL7" s="832">
        <f ca="1">IF($R7&gt;0,T7/R7,"-")</f>
        <v>0</v>
      </c>
      <c r="AN7" s="495">
        <f ca="1">IFERROR(SQRT((S7-Q7)^2/((Q7+S7)/2)),"NA")</f>
        <v>20</v>
      </c>
    </row>
    <row r="8" spans="1:40" ht="15" customHeight="1" x14ac:dyDescent="0.25">
      <c r="A8" s="302" t="str">
        <f t="shared" ref="A8:A43" ca="1" si="5">IF(AND(OR(Q8=0,Q8="-"),OR(S8=0,S8="-")),"H","")</f>
        <v/>
      </c>
      <c r="C8" s="109">
        <f ca="1">C7</f>
        <v>1</v>
      </c>
      <c r="D8" s="122">
        <f ca="1">D7</f>
        <v>1</v>
      </c>
      <c r="E8" s="122">
        <f t="shared" ca="1" si="0"/>
        <v>1</v>
      </c>
      <c r="F8" s="200" t="s">
        <v>23</v>
      </c>
      <c r="G8" s="200" t="str">
        <f t="shared" si="1"/>
        <v>NBT</v>
      </c>
      <c r="H8" s="200" t="str">
        <f t="shared" si="2"/>
        <v>NBT</v>
      </c>
      <c r="I8" s="650" t="str">
        <f ca="1">IFERROR(LEFT(INDEX('Input - Node Orientation'!$C$4:$Z$1325,MATCH(_xlfn.CONCAT($E8,$G8), 'Input - Node Orientation'!$E$4:$E$1325,0),MATCH(scenario&amp;" From-To Link",'Input - Node Orientation'!$C$4:$Z$4,0)),FIND("-",INDEX('Input - Node Orientation'!$C$4:$Z$1325,MATCH(_xlfn.CONCAT($E8,$G8), 'Input - Node Orientation'!$E$4:$E$1325,0),MATCH(scenario&amp;" From-To Link",'Input - Node Orientation'!$C$4:$Z$4,0)))-1),"--")</f>
        <v>--</v>
      </c>
      <c r="J8" s="650" t="str">
        <f ca="1">IFERROR(RIGHT(INDEX('Input - Node Orientation'!$C$4:$Z$1325,MATCH(_xlfn.CONCAT($E8,$G8), 'Input - Node Orientation'!$E$4:$E$1325,0),MATCH(scenario&amp;" From-To Link",'Input - Node Orientation'!$C$4:$Z$4,0)),LEN(INDEX('Input - Node Orientation'!$C$4:$Z$1325,MATCH(_xlfn.CONCAT($E8,$G8), 'Input - Node Orientation'!$E$4:$E$1325,0),MATCH(scenario&amp;" From-To Link",'Input - Node Orientation'!$C$4:$Z$4,0)))-FIND("-",INDEX('Input - Node Orientation'!$C$4:$Z$1325,MATCH(_xlfn.CONCAT($E8,$G8), 'Input - Node Orientation'!$E$4:$E$1325,0),MATCH(scenario&amp;" From-To Link",'Input - Node Orientation'!$C$4:$Z$4,0)))),"--")</f>
        <v>--</v>
      </c>
      <c r="K8" s="122" t="str">
        <f ca="1">INDEX('Input - Intersections'!$B$4:$L$85,MATCH(D8,'Input - Intersections'!$C$4:$C$381,0),4)</f>
        <v>Signalized</v>
      </c>
      <c r="M8" s="835"/>
      <c r="N8" s="838"/>
      <c r="O8" s="838"/>
      <c r="P8" s="189" t="str">
        <f t="shared" ref="P8:P42" si="6">H8</f>
        <v>NBT</v>
      </c>
      <c r="Q8" s="37">
        <f ca="1">IFERROR(INDEX('Input - Volumes'!$B$4:$DD$372,MATCH(D8,'Input - Volumes'!$C$4:$C$372,0),MATCH(F8,'Input - Volumes'!$B$4:$DD$4,0)),"-")</f>
        <v>585</v>
      </c>
      <c r="R8" s="818"/>
      <c r="S8" s="190">
        <f ca="1">SUMIFS('VISSIM Node Outputs'!H:H,'VISSIM Node Outputs'!B:B,$C$3,'VISSIM Node Outputs'!A:A,"AVG",'VISSIM Node Outputs'!F:F,I8,'VISSIM Node Outputs'!G:G,J8)</f>
        <v>0</v>
      </c>
      <c r="T8" s="818"/>
      <c r="U8" s="192">
        <f t="shared" ref="U8:U42" ca="1" si="7">IFERROR(S8-Q8,"-")</f>
        <v>-585</v>
      </c>
      <c r="V8" s="821"/>
      <c r="W8" s="18">
        <f t="shared" ref="W8:W42" ca="1" si="8">IFERROR(IF(AND(Q8=0,U8=0),"-",IF(Q8=0,"-",U8/Q8)),"-")</f>
        <v>-1</v>
      </c>
      <c r="X8" s="819"/>
      <c r="Z8" s="134" t="str">
        <f ca="1">IF($S8=0,"-",IF(COUNTIFS('VISSIM Node Outputs'!B:B,$C$3,'VISSIM Node Outputs'!A:A,"AVG",'VISSIM Node Outputs'!F:F,I8,'VISSIM Node Outputs'!G:G,#REF!)&gt;1,"ERROR",SUMIFS('VISSIM Node Outputs'!I:I,'VISSIM Node Outputs'!B:B,$C$3,'VISSIM Node Outputs'!A:A,"AVG",'VISSIM Node Outputs'!F:F,I8,'VISSIM Node Outputs'!G:G,J8,'VISSIM Node Outputs'!C:C,E8)))</f>
        <v>-</v>
      </c>
      <c r="AA8" s="820"/>
      <c r="AB8" s="38" t="str">
        <f ca="1">IF($S8=0,"-",IF(COUNTIFS('VISSIM Node Outputs'!B:B,$C$3,'VISSIM Node Outputs'!A:A,"AVG",'VISSIM Node Outputs'!F:F,I8,'VISSIM Node Outputs'!G:G,#REF!)&gt;1,"ERROR",SUMIFS('VISSIM Node Outputs'!J:J,'VISSIM Node Outputs'!B:B,$C$3,'VISSIM Node Outputs'!A:A,"AVG",'VISSIM Node Outputs'!F:F,I8,'VISSIM Node Outputs'!G:G,J8,'VISSIM Node Outputs'!C:C,E8)))</f>
        <v>-</v>
      </c>
      <c r="AC8" s="818"/>
      <c r="AD8" s="38" t="str">
        <f ca="1">IF($S8=0,"-",IF(COUNTIFS('VISSIM Node Outputs'!B:B,$C$3,'VISSIM Node Outputs'!A:A,"AVG",'VISSIM Node Outputs'!F:F,I8,'VISSIM Node Outputs'!G:G,#REF!)&gt;1,"ERROR",SUMIFS('VISSIM Node Outputs'!K:K,'VISSIM Node Outputs'!B:B,$C$3,'VISSIM Node Outputs'!A:A,"AVG",'VISSIM Node Outputs'!F:F,I8,'VISSIM Node Outputs'!G:G,J8,'VISSIM Node Outputs'!C:C,E8)))</f>
        <v>-</v>
      </c>
      <c r="AE8" s="818"/>
      <c r="AF8" s="134" t="str">
        <f ca="1">IFERROR(IF(S8=0,"-",
IF(K8="Signalized",HLOOKUP(Z8,Lookups!$D$2:$I$3,2,TRUE),
IF(K8="Unsignalized",HLOOKUP(Z8,Lookups!$D$4:$I$5,2,TRUE),"-"))),"-")</f>
        <v>-</v>
      </c>
      <c r="AG8" s="820"/>
      <c r="AH8" s="348" t="str">
        <f t="shared" ca="1" si="3"/>
        <v>- (-)</v>
      </c>
      <c r="AI8" s="817" t="str">
        <f t="shared" si="3"/>
        <v xml:space="preserve"> (0.0)</v>
      </c>
      <c r="AJ8" s="25"/>
      <c r="AK8" s="101">
        <f t="shared" ca="1" si="4"/>
        <v>0</v>
      </c>
      <c r="AL8" s="832"/>
      <c r="AN8" s="495">
        <f t="shared" ref="AN8:AN42" ca="1" si="9">IFERROR(SQRT((S8-Q8)^2/((Q8+S8)/2)),"NA")</f>
        <v>34.205262752974143</v>
      </c>
    </row>
    <row r="9" spans="1:40" ht="15" customHeight="1" x14ac:dyDescent="0.25">
      <c r="A9" s="302" t="str">
        <f t="shared" ca="1" si="5"/>
        <v/>
      </c>
      <c r="C9" s="109">
        <f t="shared" ref="C9:C43" ca="1" si="10">C8</f>
        <v>1</v>
      </c>
      <c r="D9" s="122">
        <f t="shared" ref="D9:D43" ca="1" si="11">D8</f>
        <v>1</v>
      </c>
      <c r="E9" s="122">
        <f t="shared" ca="1" si="0"/>
        <v>1</v>
      </c>
      <c r="F9" s="200" t="s">
        <v>29</v>
      </c>
      <c r="G9" s="200" t="str">
        <f t="shared" si="1"/>
        <v>NBR</v>
      </c>
      <c r="H9" s="200" t="str">
        <f t="shared" si="2"/>
        <v>NBR</v>
      </c>
      <c r="I9" s="650" t="str">
        <f ca="1">IFERROR(LEFT(INDEX('Input - Node Orientation'!$C$4:$Z$1325,MATCH(_xlfn.CONCAT($E9,$G9), 'Input - Node Orientation'!$E$4:$E$1325,0),MATCH(scenario&amp;" From-To Link",'Input - Node Orientation'!$C$4:$Z$4,0)),FIND("-",INDEX('Input - Node Orientation'!$C$4:$Z$1325,MATCH(_xlfn.CONCAT($E9,$G9), 'Input - Node Orientation'!$E$4:$E$1325,0),MATCH(scenario&amp;" From-To Link",'Input - Node Orientation'!$C$4:$Z$4,0)))-1),"--")</f>
        <v>--</v>
      </c>
      <c r="J9" s="650" t="str">
        <f ca="1">IFERROR(RIGHT(INDEX('Input - Node Orientation'!$C$4:$Z$1325,MATCH(_xlfn.CONCAT($E9,$G9), 'Input - Node Orientation'!$E$4:$E$1325,0),MATCH(scenario&amp;" From-To Link",'Input - Node Orientation'!$C$4:$Z$4,0)),LEN(INDEX('Input - Node Orientation'!$C$4:$Z$1325,MATCH(_xlfn.CONCAT($E9,$G9), 'Input - Node Orientation'!$E$4:$E$1325,0),MATCH(scenario&amp;" From-To Link",'Input - Node Orientation'!$C$4:$Z$4,0)))-FIND("-",INDEX('Input - Node Orientation'!$C$4:$Z$1325,MATCH(_xlfn.CONCAT($E9,$G9), 'Input - Node Orientation'!$E$4:$E$1325,0),MATCH(scenario&amp;" From-To Link",'Input - Node Orientation'!$C$4:$Z$4,0)))),"--")</f>
        <v>--</v>
      </c>
      <c r="K9" s="122" t="str">
        <f ca="1">INDEX('Input - Intersections'!$B$4:$L$85,MATCH(D9,'Input - Intersections'!$C$4:$C$381,0),4)</f>
        <v>Signalized</v>
      </c>
      <c r="M9" s="835"/>
      <c r="N9" s="838"/>
      <c r="O9" s="838"/>
      <c r="P9" s="189" t="str">
        <f t="shared" si="6"/>
        <v>NBR</v>
      </c>
      <c r="Q9" s="37">
        <f ca="1">IFERROR(INDEX('Input - Volumes'!$B$4:$DD$372,MATCH(D9,'Input - Volumes'!$C$4:$C$372,0),MATCH(F9,'Input - Volumes'!$B$4:$DD$4,0)),"-")</f>
        <v>389.87388669611022</v>
      </c>
      <c r="R9" s="818"/>
      <c r="S9" s="699">
        <f ca="1">SUMIFS('VISSIM Node Outputs'!H:H,'VISSIM Node Outputs'!B:B,$C$3,'VISSIM Node Outputs'!A:A,"AVG",'VISSIM Node Outputs'!F:F,I9,'VISSIM Node Outputs'!G:G,J9)</f>
        <v>0</v>
      </c>
      <c r="T9" s="818"/>
      <c r="U9" s="192">
        <f t="shared" ca="1" si="7"/>
        <v>-389.87388669611022</v>
      </c>
      <c r="V9" s="821"/>
      <c r="W9" s="18">
        <f t="shared" ca="1" si="8"/>
        <v>-1</v>
      </c>
      <c r="X9" s="819"/>
      <c r="Z9" s="700" t="str">
        <f ca="1">IF($S9=0,"-",IF(COUNTIFS('VISSIM Node Outputs'!B:B,$C$3,'VISSIM Node Outputs'!A:A,"AVG",'VISSIM Node Outputs'!F:F,I9,'VISSIM Node Outputs'!G:G,#REF!)&gt;1,"ERROR",SUMIFS('VISSIM Node Outputs'!I:I,'VISSIM Node Outputs'!B:B,$C$3,'VISSIM Node Outputs'!A:A,"AVG",'VISSIM Node Outputs'!F:F,I9,'VISSIM Node Outputs'!G:G,J9,'VISSIM Node Outputs'!C:C,E9)))</f>
        <v>-</v>
      </c>
      <c r="AA9" s="820"/>
      <c r="AB9" s="38" t="str">
        <f ca="1">IF($S9=0,"-",IF(COUNTIFS('VISSIM Node Outputs'!B:B,$C$3,'VISSIM Node Outputs'!A:A,"AVG",'VISSIM Node Outputs'!F:F,I9,'VISSIM Node Outputs'!G:G,#REF!)&gt;1,"ERROR",SUMIFS('VISSIM Node Outputs'!J:J,'VISSIM Node Outputs'!B:B,$C$3,'VISSIM Node Outputs'!A:A,"AVG",'VISSIM Node Outputs'!F:F,I9,'VISSIM Node Outputs'!G:G,J9,'VISSIM Node Outputs'!C:C,E9)))</f>
        <v>-</v>
      </c>
      <c r="AC9" s="818"/>
      <c r="AD9" s="38" t="str">
        <f ca="1">IF($S9=0,"-",IF(COUNTIFS('VISSIM Node Outputs'!B:B,$C$3,'VISSIM Node Outputs'!A:A,"AVG",'VISSIM Node Outputs'!F:F,I9,'VISSIM Node Outputs'!G:G,#REF!)&gt;1,"ERROR",SUMIFS('VISSIM Node Outputs'!K:K,'VISSIM Node Outputs'!B:B,$C$3,'VISSIM Node Outputs'!A:A,"AVG",'VISSIM Node Outputs'!F:F,I9,'VISSIM Node Outputs'!G:G,J9,'VISSIM Node Outputs'!C:C,E9)))</f>
        <v>-</v>
      </c>
      <c r="AE9" s="818"/>
      <c r="AF9" s="134" t="str">
        <f ca="1">IFERROR(IF(S9=0,"-",
IF(K9="Signalized",HLOOKUP(Z9,Lookups!$D$2:$I$3,2,TRUE),
IF(K9="Unsignalized",HLOOKUP(Z9,Lookups!$D$4:$I$5,2,TRUE),"-"))),"-")</f>
        <v>-</v>
      </c>
      <c r="AG9" s="820"/>
      <c r="AH9" s="348" t="str">
        <f t="shared" ca="1" si="3"/>
        <v>- (-)</v>
      </c>
      <c r="AI9" s="817" t="str">
        <f t="shared" si="3"/>
        <v xml:space="preserve"> (0.0)</v>
      </c>
      <c r="AJ9" s="25"/>
      <c r="AK9" s="101">
        <f t="shared" ca="1" si="4"/>
        <v>0</v>
      </c>
      <c r="AL9" s="832"/>
      <c r="AN9" s="495">
        <f t="shared" ca="1" si="9"/>
        <v>27.923964141794418</v>
      </c>
    </row>
    <row r="10" spans="1:40" ht="15" customHeight="1" x14ac:dyDescent="0.25">
      <c r="A10" s="302" t="str">
        <f t="shared" ca="1" si="5"/>
        <v>H</v>
      </c>
      <c r="C10" s="109">
        <f t="shared" ca="1" si="10"/>
        <v>1</v>
      </c>
      <c r="D10" s="122">
        <f t="shared" ca="1" si="11"/>
        <v>1</v>
      </c>
      <c r="E10" s="122">
        <f t="shared" ca="1" si="0"/>
        <v>1</v>
      </c>
      <c r="F10" s="200" t="s">
        <v>116</v>
      </c>
      <c r="G10" s="200" t="str">
        <f t="shared" si="1"/>
        <v>NBU</v>
      </c>
      <c r="H10" s="200" t="str">
        <f t="shared" si="2"/>
        <v>NBU</v>
      </c>
      <c r="I10" s="650" t="str">
        <f ca="1">IFERROR(LEFT(INDEX('Input - Node Orientation'!$C$4:$Z$1325,MATCH(_xlfn.CONCAT($E10,$G10), 'Input - Node Orientation'!$E$4:$E$1325,0),MATCH(scenario&amp;" From-To Link",'Input - Node Orientation'!$C$4:$Z$4,0)),FIND("-",INDEX('Input - Node Orientation'!$C$4:$Z$1325,MATCH(_xlfn.CONCAT($E10,$G10), 'Input - Node Orientation'!$E$4:$E$1325,0),MATCH(scenario&amp;" From-To Link",'Input - Node Orientation'!$C$4:$Z$4,0)))-1),"--")</f>
        <v>--</v>
      </c>
      <c r="J10" s="650" t="str">
        <f ca="1">IFERROR(RIGHT(INDEX('Input - Node Orientation'!$C$4:$Z$1325,MATCH(_xlfn.CONCAT($E10,$G10), 'Input - Node Orientation'!$E$4:$E$1325,0),MATCH(scenario&amp;" From-To Link",'Input - Node Orientation'!$C$4:$Z$4,0)),LEN(INDEX('Input - Node Orientation'!$C$4:$Z$1325,MATCH(_xlfn.CONCAT($E10,$G10), 'Input - Node Orientation'!$E$4:$E$1325,0),MATCH(scenario&amp;" From-To Link",'Input - Node Orientation'!$C$4:$Z$4,0)))-FIND("-",INDEX('Input - Node Orientation'!$C$4:$Z$1325,MATCH(_xlfn.CONCAT($E10,$G10), 'Input - Node Orientation'!$E$4:$E$1325,0),MATCH(scenario&amp;" From-To Link",'Input - Node Orientation'!$C$4:$Z$4,0)))),"--")</f>
        <v>--</v>
      </c>
      <c r="K10" s="122" t="str">
        <f ca="1">INDEX('Input - Intersections'!$B$4:$L$85,MATCH(D10,'Input - Intersections'!$C$4:$C$381,0),4)</f>
        <v>Signalized</v>
      </c>
      <c r="M10" s="835"/>
      <c r="N10" s="838"/>
      <c r="O10" s="838"/>
      <c r="P10" s="189" t="str">
        <f t="shared" si="6"/>
        <v>NBU</v>
      </c>
      <c r="Q10" s="37">
        <f ca="1">IFERROR(INDEX('Input - Volumes'!$B$4:$DD$372,MATCH(D10,'Input - Volumes'!$C$4:$C$372,0),MATCH(F10,'Input - Volumes'!$B$4:$DD$4,0)),"-")</f>
        <v>0</v>
      </c>
      <c r="R10" s="818"/>
      <c r="S10" s="699">
        <f ca="1">SUMIFS('VISSIM Node Outputs'!H:H,'VISSIM Node Outputs'!B:B,$C$3,'VISSIM Node Outputs'!A:A,"AVG",'VISSIM Node Outputs'!F:F,I10,'VISSIM Node Outputs'!G:G,J10)</f>
        <v>0</v>
      </c>
      <c r="T10" s="818"/>
      <c r="U10" s="192">
        <f t="shared" ca="1" si="7"/>
        <v>0</v>
      </c>
      <c r="V10" s="821"/>
      <c r="W10" s="18" t="str">
        <f t="shared" ca="1" si="8"/>
        <v>-</v>
      </c>
      <c r="X10" s="819"/>
      <c r="Z10" s="700" t="str">
        <f ca="1">IF($S10=0,"-",IF(COUNTIFS('VISSIM Node Outputs'!B:B,$C$3,'VISSIM Node Outputs'!A:A,"AVG",'VISSIM Node Outputs'!F:F,I10,'VISSIM Node Outputs'!G:G,#REF!)&gt;1,"ERROR",SUMIFS('VISSIM Node Outputs'!I:I,'VISSIM Node Outputs'!B:B,$C$3,'VISSIM Node Outputs'!A:A,"AVG",'VISSIM Node Outputs'!F:F,I10,'VISSIM Node Outputs'!G:G,J10,'VISSIM Node Outputs'!C:C,E10)))</f>
        <v>-</v>
      </c>
      <c r="AA10" s="820"/>
      <c r="AB10" s="38" t="str">
        <f ca="1">IF($S10=0,"-",IF(COUNTIFS('VISSIM Node Outputs'!B:B,$C$3,'VISSIM Node Outputs'!A:A,"AVG",'VISSIM Node Outputs'!F:F,I10,'VISSIM Node Outputs'!G:G,#REF!)&gt;1,"ERROR",SUMIFS('VISSIM Node Outputs'!J:J,'VISSIM Node Outputs'!B:B,$C$3,'VISSIM Node Outputs'!A:A,"AVG",'VISSIM Node Outputs'!F:F,I10,'VISSIM Node Outputs'!G:G,J10,'VISSIM Node Outputs'!C:C,E10)))</f>
        <v>-</v>
      </c>
      <c r="AC10" s="818"/>
      <c r="AD10" s="38" t="str">
        <f ca="1">IF($S10=0,"-",IF(COUNTIFS('VISSIM Node Outputs'!B:B,$C$3,'VISSIM Node Outputs'!A:A,"AVG",'VISSIM Node Outputs'!F:F,I10,'VISSIM Node Outputs'!G:G,#REF!)&gt;1,"ERROR",SUMIFS('VISSIM Node Outputs'!K:K,'VISSIM Node Outputs'!B:B,$C$3,'VISSIM Node Outputs'!A:A,"AVG",'VISSIM Node Outputs'!F:F,I10,'VISSIM Node Outputs'!G:G,J10,'VISSIM Node Outputs'!C:C,E10)))</f>
        <v>-</v>
      </c>
      <c r="AE10" s="818"/>
      <c r="AF10" s="134" t="str">
        <f ca="1">IFERROR(IF(S10=0,"-",
IF(K10="Signalized",HLOOKUP(Z10,Lookups!$D$2:$I$3,2,TRUE),
IF(K10="Unsignalized",HLOOKUP(Z10,Lookups!$D$4:$I$5,2,TRUE),"-"))),"-")</f>
        <v>-</v>
      </c>
      <c r="AG10" s="820"/>
      <c r="AH10" s="348" t="str">
        <f t="shared" ca="1" si="3"/>
        <v>- (-)</v>
      </c>
      <c r="AI10" s="817" t="str">
        <f t="shared" si="3"/>
        <v xml:space="preserve"> (0.0)</v>
      </c>
      <c r="AJ10" s="25"/>
      <c r="AK10" s="101" t="str">
        <f t="shared" ca="1" si="4"/>
        <v>-</v>
      </c>
      <c r="AL10" s="832"/>
      <c r="AN10" s="495" t="str">
        <f t="shared" ca="1" si="9"/>
        <v>NA</v>
      </c>
    </row>
    <row r="11" spans="1:40" ht="15" customHeight="1" x14ac:dyDescent="0.25">
      <c r="A11" s="302" t="str">
        <f t="shared" ca="1" si="5"/>
        <v>H</v>
      </c>
      <c r="C11" s="109">
        <f t="shared" ca="1" si="10"/>
        <v>1</v>
      </c>
      <c r="D11" s="122">
        <f t="shared" ca="1" si="11"/>
        <v>1</v>
      </c>
      <c r="E11" s="122">
        <f t="shared" ca="1" si="0"/>
        <v>1</v>
      </c>
      <c r="F11" s="200"/>
      <c r="G11" s="200">
        <f t="shared" si="1"/>
        <v>0</v>
      </c>
      <c r="H11" s="200">
        <f t="shared" si="2"/>
        <v>0</v>
      </c>
      <c r="I11" s="650" t="str">
        <f ca="1">IFERROR(LEFT(INDEX('Input - Node Orientation'!$C$4:$Z$1325,MATCH(_xlfn.CONCAT($E11,$G11), 'Input - Node Orientation'!$E$4:$E$1325,0),MATCH(scenario&amp;" From-To Link",'Input - Node Orientation'!$C$4:$Z$4,0)),FIND("-",INDEX('Input - Node Orientation'!$C$4:$Z$1325,MATCH(_xlfn.CONCAT($E11,$G11), 'Input - Node Orientation'!$E$4:$E$1325,0),MATCH(scenario&amp;" From-To Link",'Input - Node Orientation'!$C$4:$Z$4,0)))-1),"--")</f>
        <v>--</v>
      </c>
      <c r="J11" s="650" t="str">
        <f ca="1">IFERROR(RIGHT(INDEX('Input - Node Orientation'!$C$4:$Z$1325,MATCH(_xlfn.CONCAT($E11,$G11), 'Input - Node Orientation'!$E$4:$E$1325,0),MATCH(scenario&amp;" From-To Link",'Input - Node Orientation'!$C$4:$Z$4,0)),LEN(INDEX('Input - Node Orientation'!$C$4:$Z$1325,MATCH(_xlfn.CONCAT($E11,$G11), 'Input - Node Orientation'!$E$4:$E$1325,0),MATCH(scenario&amp;" From-To Link",'Input - Node Orientation'!$C$4:$Z$4,0)))-FIND("-",INDEX('Input - Node Orientation'!$C$4:$Z$1325,MATCH(_xlfn.CONCAT($E11,$G11), 'Input - Node Orientation'!$E$4:$E$1325,0),MATCH(scenario&amp;" From-To Link",'Input - Node Orientation'!$C$4:$Z$4,0)))),"--")</f>
        <v>--</v>
      </c>
      <c r="K11" s="122" t="str">
        <f ca="1">INDEX('Input - Intersections'!$B$4:$L$85,MATCH(D11,'Input - Intersections'!$C$4:$C$381,0),4)</f>
        <v>Signalized</v>
      </c>
      <c r="M11" s="835"/>
      <c r="N11" s="838"/>
      <c r="O11" s="838"/>
      <c r="P11" s="189">
        <f t="shared" si="6"/>
        <v>0</v>
      </c>
      <c r="Q11" s="37" t="str">
        <f ca="1">IFERROR(INDEX('Input - Volumes'!$B$4:$DD$372,MATCH(D11,'Input - Volumes'!$C$4:$C$372,0),MATCH(F11,'Input - Volumes'!$B$4:$DD$4,0)),"-")</f>
        <v>-</v>
      </c>
      <c r="R11" s="818"/>
      <c r="S11" s="699">
        <f ca="1">SUMIFS('VISSIM Node Outputs'!H:H,'VISSIM Node Outputs'!B:B,$C$3,'VISSIM Node Outputs'!A:A,"AVG",'VISSIM Node Outputs'!F:F,I11,'VISSIM Node Outputs'!G:G,J11)</f>
        <v>0</v>
      </c>
      <c r="T11" s="818"/>
      <c r="U11" s="192" t="str">
        <f t="shared" ca="1" si="7"/>
        <v>-</v>
      </c>
      <c r="V11" s="821"/>
      <c r="W11" s="18" t="str">
        <f t="shared" ca="1" si="8"/>
        <v>-</v>
      </c>
      <c r="X11" s="819"/>
      <c r="Z11" s="700" t="str">
        <f ca="1">IF($S11=0,"-",IF(COUNTIFS('VISSIM Node Outputs'!B:B,$C$3,'VISSIM Node Outputs'!A:A,"AVG",'VISSIM Node Outputs'!F:F,I11,'VISSIM Node Outputs'!G:G,#REF!)&gt;1,"ERROR",SUMIFS('VISSIM Node Outputs'!I:I,'VISSIM Node Outputs'!B:B,$C$3,'VISSIM Node Outputs'!A:A,"AVG",'VISSIM Node Outputs'!F:F,I11,'VISSIM Node Outputs'!G:G,J11,'VISSIM Node Outputs'!C:C,E11)))</f>
        <v>-</v>
      </c>
      <c r="AA11" s="820"/>
      <c r="AB11" s="38" t="str">
        <f ca="1">IF($S11=0,"-",IF(COUNTIFS('VISSIM Node Outputs'!B:B,$C$3,'VISSIM Node Outputs'!A:A,"AVG",'VISSIM Node Outputs'!F:F,I11,'VISSIM Node Outputs'!G:G,#REF!)&gt;1,"ERROR",SUMIFS('VISSIM Node Outputs'!J:J,'VISSIM Node Outputs'!B:B,$C$3,'VISSIM Node Outputs'!A:A,"AVG",'VISSIM Node Outputs'!F:F,I11,'VISSIM Node Outputs'!G:G,J11,'VISSIM Node Outputs'!C:C,E11)))</f>
        <v>-</v>
      </c>
      <c r="AC11" s="818"/>
      <c r="AD11" s="38" t="str">
        <f ca="1">IF($S11=0,"-",IF(COUNTIFS('VISSIM Node Outputs'!B:B,$C$3,'VISSIM Node Outputs'!A:A,"AVG",'VISSIM Node Outputs'!F:F,I11,'VISSIM Node Outputs'!G:G,#REF!)&gt;1,"ERROR",SUMIFS('VISSIM Node Outputs'!K:K,'VISSIM Node Outputs'!B:B,$C$3,'VISSIM Node Outputs'!A:A,"AVG",'VISSIM Node Outputs'!F:F,I11,'VISSIM Node Outputs'!G:G,J11,'VISSIM Node Outputs'!C:C,E11)))</f>
        <v>-</v>
      </c>
      <c r="AE11" s="818"/>
      <c r="AF11" s="134" t="str">
        <f ca="1">IFERROR(IF(S11=0,"-",
IF(K11="Signalized",HLOOKUP(Z11,Lookups!$D$2:$I$3,2,TRUE),
IF(K11="Unsignalized",HLOOKUP(Z11,Lookups!$D$4:$I$5,2,TRUE),"-"))),"-")</f>
        <v>-</v>
      </c>
      <c r="AG11" s="820"/>
      <c r="AH11" s="348" t="str">
        <f t="shared" ca="1" si="3"/>
        <v>- (-)</v>
      </c>
      <c r="AI11" s="817" t="str">
        <f t="shared" si="3"/>
        <v xml:space="preserve"> (0.0)</v>
      </c>
      <c r="AJ11" s="25"/>
      <c r="AK11" s="101" t="e">
        <f t="shared" ca="1" si="4"/>
        <v>#VALUE!</v>
      </c>
      <c r="AL11" s="832"/>
      <c r="AN11" s="495" t="str">
        <f t="shared" ca="1" si="9"/>
        <v>NA</v>
      </c>
    </row>
    <row r="12" spans="1:40" ht="15" customHeight="1" x14ac:dyDescent="0.25">
      <c r="A12" s="302" t="str">
        <f t="shared" ca="1" si="5"/>
        <v>H</v>
      </c>
      <c r="C12" s="109">
        <f t="shared" ca="1" si="10"/>
        <v>1</v>
      </c>
      <c r="D12" s="122">
        <f t="shared" ca="1" si="11"/>
        <v>1</v>
      </c>
      <c r="E12" s="122">
        <f t="shared" ca="1" si="0"/>
        <v>1</v>
      </c>
      <c r="F12" s="200"/>
      <c r="G12" s="200">
        <f t="shared" si="1"/>
        <v>0</v>
      </c>
      <c r="H12" s="200">
        <f t="shared" si="2"/>
        <v>0</v>
      </c>
      <c r="I12" s="650" t="str">
        <f ca="1">IFERROR(LEFT(INDEX('Input - Node Orientation'!$C$4:$Z$1325,MATCH(_xlfn.CONCAT($E12,$G12), 'Input - Node Orientation'!$E$4:$E$1325,0),MATCH(scenario&amp;" From-To Link",'Input - Node Orientation'!$C$4:$Z$4,0)),FIND("-",INDEX('Input - Node Orientation'!$C$4:$Z$1325,MATCH(_xlfn.CONCAT($E12,$G12), 'Input - Node Orientation'!$E$4:$E$1325,0),MATCH(scenario&amp;" From-To Link",'Input - Node Orientation'!$C$4:$Z$4,0)))-1),"--")</f>
        <v>--</v>
      </c>
      <c r="J12" s="650" t="str">
        <f ca="1">IFERROR(RIGHT(INDEX('Input - Node Orientation'!$C$4:$Z$1325,MATCH(_xlfn.CONCAT($E12,$G12), 'Input - Node Orientation'!$E$4:$E$1325,0),MATCH(scenario&amp;" From-To Link",'Input - Node Orientation'!$C$4:$Z$4,0)),LEN(INDEX('Input - Node Orientation'!$C$4:$Z$1325,MATCH(_xlfn.CONCAT($E12,$G12), 'Input - Node Orientation'!$E$4:$E$1325,0),MATCH(scenario&amp;" From-To Link",'Input - Node Orientation'!$C$4:$Z$4,0)))-FIND("-",INDEX('Input - Node Orientation'!$C$4:$Z$1325,MATCH(_xlfn.CONCAT($E12,$G12), 'Input - Node Orientation'!$E$4:$E$1325,0),MATCH(scenario&amp;" From-To Link",'Input - Node Orientation'!$C$4:$Z$4,0)))),"--")</f>
        <v>--</v>
      </c>
      <c r="K12" s="122" t="str">
        <f ca="1">INDEX('Input - Intersections'!$B$4:$L$85,MATCH(D12,'Input - Intersections'!$C$4:$C$381,0),4)</f>
        <v>Signalized</v>
      </c>
      <c r="M12" s="835"/>
      <c r="N12" s="838"/>
      <c r="O12" s="838"/>
      <c r="P12" s="189">
        <f t="shared" si="6"/>
        <v>0</v>
      </c>
      <c r="Q12" s="37" t="str">
        <f ca="1">IFERROR(INDEX('Input - Volumes'!$B$4:$DD$372,MATCH(D12,'Input - Volumes'!$C$4:$C$372,0),MATCH(F12,'Input - Volumes'!$B$4:$DD$4,0)),"-")</f>
        <v>-</v>
      </c>
      <c r="R12" s="818"/>
      <c r="S12" s="699">
        <f ca="1">SUMIFS('VISSIM Node Outputs'!H:H,'VISSIM Node Outputs'!B:B,$C$3,'VISSIM Node Outputs'!A:A,"AVG",'VISSIM Node Outputs'!F:F,I12,'VISSIM Node Outputs'!G:G,J12)</f>
        <v>0</v>
      </c>
      <c r="T12" s="818"/>
      <c r="U12" s="192" t="str">
        <f t="shared" ca="1" si="7"/>
        <v>-</v>
      </c>
      <c r="V12" s="821">
        <f>T12-R12</f>
        <v>0</v>
      </c>
      <c r="W12" s="18" t="str">
        <f t="shared" ca="1" si="8"/>
        <v>-</v>
      </c>
      <c r="X12" s="819" t="e">
        <f>V12/R12</f>
        <v>#DIV/0!</v>
      </c>
      <c r="Z12" s="700" t="str">
        <f ca="1">IF($S12=0,"-",IF(COUNTIFS('VISSIM Node Outputs'!B:B,$C$3,'VISSIM Node Outputs'!A:A,"AVG",'VISSIM Node Outputs'!F:F,I12,'VISSIM Node Outputs'!G:G,#REF!)&gt;1,"ERROR",SUMIFS('VISSIM Node Outputs'!I:I,'VISSIM Node Outputs'!B:B,$C$3,'VISSIM Node Outputs'!A:A,"AVG",'VISSIM Node Outputs'!F:F,I12,'VISSIM Node Outputs'!G:G,J12,'VISSIM Node Outputs'!C:C,E12)))</f>
        <v>-</v>
      </c>
      <c r="AA12" s="820"/>
      <c r="AB12" s="38" t="str">
        <f ca="1">IF($S12=0,"-",IF(COUNTIFS('VISSIM Node Outputs'!B:B,$C$3,'VISSIM Node Outputs'!A:A,"AVG",'VISSIM Node Outputs'!F:F,I12,'VISSIM Node Outputs'!G:G,#REF!)&gt;1,"ERROR",SUMIFS('VISSIM Node Outputs'!J:J,'VISSIM Node Outputs'!B:B,$C$3,'VISSIM Node Outputs'!A:A,"AVG",'VISSIM Node Outputs'!F:F,I12,'VISSIM Node Outputs'!G:G,J12,'VISSIM Node Outputs'!C:C,E12)))</f>
        <v>-</v>
      </c>
      <c r="AC12" s="818"/>
      <c r="AD12" s="38" t="str">
        <f ca="1">IF($S12=0,"-",IF(COUNTIFS('VISSIM Node Outputs'!B:B,$C$3,'VISSIM Node Outputs'!A:A,"AVG",'VISSIM Node Outputs'!F:F,I12,'VISSIM Node Outputs'!G:G,#REF!)&gt;1,"ERROR",SUMIFS('VISSIM Node Outputs'!K:K,'VISSIM Node Outputs'!B:B,$C$3,'VISSIM Node Outputs'!A:A,"AVG",'VISSIM Node Outputs'!F:F,I12,'VISSIM Node Outputs'!G:G,J12,'VISSIM Node Outputs'!C:C,E12)))</f>
        <v>-</v>
      </c>
      <c r="AE12" s="818"/>
      <c r="AF12" s="134" t="str">
        <f ca="1">IFERROR(IF(S12=0,"-",
IF(K12="Signalized",HLOOKUP(Z12,Lookups!$D$2:$I$3,2,TRUE),
IF(K12="Unsignalized",HLOOKUP(Z12,Lookups!$D$4:$I$5,2,TRUE),"-"))),"-")</f>
        <v>-</v>
      </c>
      <c r="AG12" s="820"/>
      <c r="AH12" s="348" t="str">
        <f t="shared" ca="1" si="3"/>
        <v>- (-)</v>
      </c>
      <c r="AI12" s="817" t="str">
        <f t="shared" si="3"/>
        <v xml:space="preserve"> (0.0)</v>
      </c>
      <c r="AJ12" s="25"/>
      <c r="AK12" s="101" t="e">
        <f t="shared" ca="1" si="4"/>
        <v>#VALUE!</v>
      </c>
      <c r="AL12" s="832"/>
      <c r="AN12" s="495" t="str">
        <f t="shared" ca="1" si="9"/>
        <v>NA</v>
      </c>
    </row>
    <row r="13" spans="1:40" ht="15" customHeight="1" x14ac:dyDescent="0.25">
      <c r="A13" s="302" t="str">
        <f t="shared" ca="1" si="5"/>
        <v/>
      </c>
      <c r="C13" s="109">
        <f t="shared" ca="1" si="10"/>
        <v>1</v>
      </c>
      <c r="D13" s="122">
        <f t="shared" ca="1" si="11"/>
        <v>1</v>
      </c>
      <c r="E13" s="122">
        <f t="shared" ca="1" si="0"/>
        <v>1</v>
      </c>
      <c r="F13" s="200" t="s">
        <v>30</v>
      </c>
      <c r="G13" s="200" t="str">
        <f t="shared" si="1"/>
        <v>SBL</v>
      </c>
      <c r="H13" s="200" t="str">
        <f t="shared" si="2"/>
        <v>SBL</v>
      </c>
      <c r="I13" s="650" t="str">
        <f ca="1">IFERROR(LEFT(INDEX('Input - Node Orientation'!$C$4:$Z$1325,MATCH(_xlfn.CONCAT($E13,$G13), 'Input - Node Orientation'!$E$4:$E$1325,0),MATCH(scenario&amp;" From-To Link",'Input - Node Orientation'!$C$4:$Z$4,0)),FIND("-",INDEX('Input - Node Orientation'!$C$4:$Z$1325,MATCH(_xlfn.CONCAT($E13,$G13), 'Input - Node Orientation'!$E$4:$E$1325,0),MATCH(scenario&amp;" From-To Link",'Input - Node Orientation'!$C$4:$Z$4,0)))-1),"--")</f>
        <v>--</v>
      </c>
      <c r="J13" s="650" t="str">
        <f ca="1">IFERROR(RIGHT(INDEX('Input - Node Orientation'!$C$4:$Z$1325,MATCH(_xlfn.CONCAT($E13,$G13), 'Input - Node Orientation'!$E$4:$E$1325,0),MATCH(scenario&amp;" From-To Link",'Input - Node Orientation'!$C$4:$Z$4,0)),LEN(INDEX('Input - Node Orientation'!$C$4:$Z$1325,MATCH(_xlfn.CONCAT($E13,$G13), 'Input - Node Orientation'!$E$4:$E$1325,0),MATCH(scenario&amp;" From-To Link",'Input - Node Orientation'!$C$4:$Z$4,0)))-FIND("-",INDEX('Input - Node Orientation'!$C$4:$Z$1325,MATCH(_xlfn.CONCAT($E13,$G13), 'Input - Node Orientation'!$E$4:$E$1325,0),MATCH(scenario&amp;" From-To Link",'Input - Node Orientation'!$C$4:$Z$4,0)))),"--")</f>
        <v>--</v>
      </c>
      <c r="K13" s="122" t="str">
        <f ca="1">INDEX('Input - Intersections'!$B$4:$L$85,MATCH(D13,'Input - Intersections'!$C$4:$C$381,0),4)</f>
        <v>Signalized</v>
      </c>
      <c r="M13" s="835"/>
      <c r="N13" s="838"/>
      <c r="O13" s="838" t="str">
        <f ca="1">INDEX('Input - Intersections'!$B$4:$L$85,MATCH(C13,'Input - Intersections'!$B$4:$B$85,0),6)</f>
        <v>SB</v>
      </c>
      <c r="P13" s="189" t="str">
        <f t="shared" si="6"/>
        <v>SBL</v>
      </c>
      <c r="Q13" s="37">
        <f ca="1">IFERROR(INDEX('Input - Volumes'!$B$4:$DD$372,MATCH(D13,'Input - Volumes'!$C$4:$C$372,0),MATCH(F13,'Input - Volumes'!$B$4:$DD$4,0)),"-")</f>
        <v>1483.422593282761</v>
      </c>
      <c r="R13" s="818">
        <f ca="1">SUM(Q13:Q18)</f>
        <v>3528.4225932827612</v>
      </c>
      <c r="S13" s="699">
        <f ca="1">SUMIFS('VISSIM Node Outputs'!H:H,'VISSIM Node Outputs'!B:B,$C$3,'VISSIM Node Outputs'!A:A,"AVG",'VISSIM Node Outputs'!F:F,I13,'VISSIM Node Outputs'!G:G,J13)</f>
        <v>0</v>
      </c>
      <c r="T13" s="818">
        <f ca="1">SUM(S13:S18)</f>
        <v>0</v>
      </c>
      <c r="U13" s="192">
        <f t="shared" ca="1" si="7"/>
        <v>-1483.422593282761</v>
      </c>
      <c r="V13" s="821">
        <f ca="1">T13-R13</f>
        <v>-3528.4225932827612</v>
      </c>
      <c r="W13" s="18">
        <f t="shared" ca="1" si="8"/>
        <v>-1</v>
      </c>
      <c r="X13" s="819">
        <f ca="1">IFERROR(IF(R13=0,"-",V13/R13),"-")</f>
        <v>-1</v>
      </c>
      <c r="Z13" s="700" t="str">
        <f ca="1">IF($S13=0,"-",IF(COUNTIFS('VISSIM Node Outputs'!B:B,$C$3,'VISSIM Node Outputs'!A:A,"AVG",'VISSIM Node Outputs'!F:F,I13,'VISSIM Node Outputs'!G:G,#REF!)&gt;1,"ERROR",SUMIFS('VISSIM Node Outputs'!I:I,'VISSIM Node Outputs'!B:B,$C$3,'VISSIM Node Outputs'!A:A,"AVG",'VISSIM Node Outputs'!F:F,I13,'VISSIM Node Outputs'!G:G,J13,'VISSIM Node Outputs'!C:C,E13)))</f>
        <v>-</v>
      </c>
      <c r="AA13" s="820" t="str">
        <f ca="1">IF(T13=0,"-",SUMPRODUCT(S13:S18,Z13:Z18)/T13)</f>
        <v>-</v>
      </c>
      <c r="AB13" s="38" t="str">
        <f ca="1">IF($S13=0,"-",IF(COUNTIFS('VISSIM Node Outputs'!B:B,$C$3,'VISSIM Node Outputs'!A:A,"AVG",'VISSIM Node Outputs'!F:F,I13,'VISSIM Node Outputs'!G:G,#REF!)&gt;1,"ERROR",SUMIFS('VISSIM Node Outputs'!J:J,'VISSIM Node Outputs'!B:B,$C$3,'VISSIM Node Outputs'!A:A,"AVG",'VISSIM Node Outputs'!F:F,I13,'VISSIM Node Outputs'!G:G,J13,'VISSIM Node Outputs'!C:C,E13)))</f>
        <v>-</v>
      </c>
      <c r="AC13" s="818" t="str">
        <f ca="1">IF($T13&gt;0,MAX(AB13:AB18),"-")</f>
        <v>-</v>
      </c>
      <c r="AD13" s="38" t="str">
        <f ca="1">IF($S13=0,"-",IF(COUNTIFS('VISSIM Node Outputs'!B:B,$C$3,'VISSIM Node Outputs'!A:A,"AVG",'VISSIM Node Outputs'!F:F,I13,'VISSIM Node Outputs'!G:G,#REF!)&gt;1,"ERROR",SUMIFS('VISSIM Node Outputs'!K:K,'VISSIM Node Outputs'!B:B,$C$3,'VISSIM Node Outputs'!A:A,"AVG",'VISSIM Node Outputs'!F:F,I13,'VISSIM Node Outputs'!G:G,J13,'VISSIM Node Outputs'!C:C,E13)))</f>
        <v>-</v>
      </c>
      <c r="AE13" s="818" t="str">
        <f ca="1">IF($T13&gt;0,MAX(AD13:AD18),"-")</f>
        <v>-</v>
      </c>
      <c r="AF13" s="134" t="str">
        <f ca="1">IFERROR(IF(S13=0,"-",
IF(K13="Signalized",HLOOKUP(Z13,Lookups!$D$2:$I$3,2,TRUE),
IF(K13="Unsignalized",HLOOKUP(Z13,Lookups!$D$4:$I$5,2,TRUE),"-"))),"-")</f>
        <v>-</v>
      </c>
      <c r="AG13" s="820" t="str">
        <f ca="1">IF(T13=0,"-",
IF(K13="Signalized",HLOOKUP(AA13,Lookups!$D$2:$I$3,2,TRUE),
IF(K13="Unsignalized",HLOOKUP(AA13,Lookups!$D$4:$I$5,2,TRUE),"-")))</f>
        <v>-</v>
      </c>
      <c r="AH13" s="348" t="str">
        <f t="shared" ca="1" si="3"/>
        <v>- (-)</v>
      </c>
      <c r="AI13" s="817" t="str">
        <f t="shared" ca="1" si="3"/>
        <v>- (-)</v>
      </c>
      <c r="AJ13" s="25"/>
      <c r="AK13" s="101">
        <f t="shared" ca="1" si="4"/>
        <v>0</v>
      </c>
      <c r="AL13" s="832">
        <f ca="1">IF($R13&gt;0,T13/R13,"-")</f>
        <v>0</v>
      </c>
      <c r="AN13" s="495">
        <f t="shared" ca="1" si="9"/>
        <v>54.468754222632285</v>
      </c>
    </row>
    <row r="14" spans="1:40" ht="15" customHeight="1" x14ac:dyDescent="0.25">
      <c r="A14" s="302" t="str">
        <f t="shared" ca="1" si="5"/>
        <v/>
      </c>
      <c r="C14" s="109">
        <f t="shared" ca="1" si="10"/>
        <v>1</v>
      </c>
      <c r="D14" s="122">
        <f t="shared" ca="1" si="11"/>
        <v>1</v>
      </c>
      <c r="E14" s="122">
        <f t="shared" ca="1" si="0"/>
        <v>1</v>
      </c>
      <c r="F14" s="200" t="s">
        <v>24</v>
      </c>
      <c r="G14" s="200" t="str">
        <f t="shared" si="1"/>
        <v>SBT</v>
      </c>
      <c r="H14" s="200" t="str">
        <f t="shared" si="2"/>
        <v>SBT</v>
      </c>
      <c r="I14" s="650" t="str">
        <f ca="1">IFERROR(LEFT(INDEX('Input - Node Orientation'!$C$4:$Z$1325,MATCH(_xlfn.CONCAT($E14,$G14), 'Input - Node Orientation'!$E$4:$E$1325,0),MATCH(scenario&amp;" From-To Link",'Input - Node Orientation'!$C$4:$Z$4,0)),FIND("-",INDEX('Input - Node Orientation'!$C$4:$Z$1325,MATCH(_xlfn.CONCAT($E14,$G14), 'Input - Node Orientation'!$E$4:$E$1325,0),MATCH(scenario&amp;" From-To Link",'Input - Node Orientation'!$C$4:$Z$4,0)))-1),"--")</f>
        <v>--</v>
      </c>
      <c r="J14" s="650" t="str">
        <f ca="1">IFERROR(RIGHT(INDEX('Input - Node Orientation'!$C$4:$Z$1325,MATCH(_xlfn.CONCAT($E14,$G14), 'Input - Node Orientation'!$E$4:$E$1325,0),MATCH(scenario&amp;" From-To Link",'Input - Node Orientation'!$C$4:$Z$4,0)),LEN(INDEX('Input - Node Orientation'!$C$4:$Z$1325,MATCH(_xlfn.CONCAT($E14,$G14), 'Input - Node Orientation'!$E$4:$E$1325,0),MATCH(scenario&amp;" From-To Link",'Input - Node Orientation'!$C$4:$Z$4,0)))-FIND("-",INDEX('Input - Node Orientation'!$C$4:$Z$1325,MATCH(_xlfn.CONCAT($E14,$G14), 'Input - Node Orientation'!$E$4:$E$1325,0),MATCH(scenario&amp;" From-To Link",'Input - Node Orientation'!$C$4:$Z$4,0)))),"--")</f>
        <v>--</v>
      </c>
      <c r="K14" s="122" t="str">
        <f ca="1">INDEX('Input - Intersections'!$B$4:$L$85,MATCH(D14,'Input - Intersections'!$C$4:$C$381,0),4)</f>
        <v>Signalized</v>
      </c>
      <c r="M14" s="835"/>
      <c r="N14" s="838"/>
      <c r="O14" s="838"/>
      <c r="P14" s="189" t="str">
        <f t="shared" si="6"/>
        <v>SBT</v>
      </c>
      <c r="Q14" s="37">
        <f ca="1">IFERROR(INDEX('Input - Volumes'!$B$4:$DD$372,MATCH(D14,'Input - Volumes'!$C$4:$C$372,0),MATCH(F14,'Input - Volumes'!$B$4:$DD$4,0)),"-")</f>
        <v>1130</v>
      </c>
      <c r="R14" s="818"/>
      <c r="S14" s="699">
        <f ca="1">SUMIFS('VISSIM Node Outputs'!H:H,'VISSIM Node Outputs'!B:B,$C$3,'VISSIM Node Outputs'!A:A,"AVG",'VISSIM Node Outputs'!F:F,I14,'VISSIM Node Outputs'!G:G,J14)</f>
        <v>0</v>
      </c>
      <c r="T14" s="818"/>
      <c r="U14" s="192">
        <f t="shared" ca="1" si="7"/>
        <v>-1130</v>
      </c>
      <c r="V14" s="821"/>
      <c r="W14" s="18">
        <f t="shared" ca="1" si="8"/>
        <v>-1</v>
      </c>
      <c r="X14" s="819"/>
      <c r="Z14" s="700" t="str">
        <f ca="1">IF($S14=0,"-",IF(COUNTIFS('VISSIM Node Outputs'!B:B,$C$3,'VISSIM Node Outputs'!A:A,"AVG",'VISSIM Node Outputs'!F:F,I14,'VISSIM Node Outputs'!G:G,#REF!)&gt;1,"ERROR",SUMIFS('VISSIM Node Outputs'!I:I,'VISSIM Node Outputs'!B:B,$C$3,'VISSIM Node Outputs'!A:A,"AVG",'VISSIM Node Outputs'!F:F,I14,'VISSIM Node Outputs'!G:G,J14,'VISSIM Node Outputs'!C:C,E14)))</f>
        <v>-</v>
      </c>
      <c r="AA14" s="820"/>
      <c r="AB14" s="38" t="str">
        <f ca="1">IF($S14=0,"-",IF(COUNTIFS('VISSIM Node Outputs'!B:B,$C$3,'VISSIM Node Outputs'!A:A,"AVG",'VISSIM Node Outputs'!F:F,I14,'VISSIM Node Outputs'!G:G,#REF!)&gt;1,"ERROR",SUMIFS('VISSIM Node Outputs'!J:J,'VISSIM Node Outputs'!B:B,$C$3,'VISSIM Node Outputs'!A:A,"AVG",'VISSIM Node Outputs'!F:F,I14,'VISSIM Node Outputs'!G:G,J14,'VISSIM Node Outputs'!C:C,E14)))</f>
        <v>-</v>
      </c>
      <c r="AC14" s="818"/>
      <c r="AD14" s="38" t="str">
        <f ca="1">IF($S14=0,"-",IF(COUNTIFS('VISSIM Node Outputs'!B:B,$C$3,'VISSIM Node Outputs'!A:A,"AVG",'VISSIM Node Outputs'!F:F,I14,'VISSIM Node Outputs'!G:G,#REF!)&gt;1,"ERROR",SUMIFS('VISSIM Node Outputs'!K:K,'VISSIM Node Outputs'!B:B,$C$3,'VISSIM Node Outputs'!A:A,"AVG",'VISSIM Node Outputs'!F:F,I14,'VISSIM Node Outputs'!G:G,J14,'VISSIM Node Outputs'!C:C,E14)))</f>
        <v>-</v>
      </c>
      <c r="AE14" s="818"/>
      <c r="AF14" s="134" t="str">
        <f ca="1">IFERROR(IF(S14=0,"-",
IF(K14="Signalized",HLOOKUP(Z14,Lookups!$D$2:$I$3,2,TRUE),
IF(K14="Unsignalized",HLOOKUP(Z14,Lookups!$D$4:$I$5,2,TRUE),"-"))),"-")</f>
        <v>-</v>
      </c>
      <c r="AG14" s="820"/>
      <c r="AH14" s="348" t="str">
        <f t="shared" ca="1" si="3"/>
        <v>- (-)</v>
      </c>
      <c r="AI14" s="817" t="str">
        <f t="shared" si="3"/>
        <v xml:space="preserve"> (0.0)</v>
      </c>
      <c r="AJ14" s="25"/>
      <c r="AK14" s="101">
        <f t="shared" ca="1" si="4"/>
        <v>0</v>
      </c>
      <c r="AL14" s="832"/>
      <c r="AN14" s="495">
        <f t="shared" ca="1" si="9"/>
        <v>47.539457296018853</v>
      </c>
    </row>
    <row r="15" spans="1:40" ht="15" customHeight="1" x14ac:dyDescent="0.25">
      <c r="A15" s="302" t="str">
        <f t="shared" ca="1" si="5"/>
        <v/>
      </c>
      <c r="C15" s="109">
        <f t="shared" ca="1" si="10"/>
        <v>1</v>
      </c>
      <c r="D15" s="122">
        <f t="shared" ca="1" si="11"/>
        <v>1</v>
      </c>
      <c r="E15" s="122">
        <f t="shared" ca="1" si="0"/>
        <v>1</v>
      </c>
      <c r="F15" s="201" t="s">
        <v>25</v>
      </c>
      <c r="G15" s="200" t="str">
        <f t="shared" si="1"/>
        <v>SBR</v>
      </c>
      <c r="H15" s="200" t="str">
        <f t="shared" si="2"/>
        <v>SBR</v>
      </c>
      <c r="I15" s="650" t="str">
        <f ca="1">IFERROR(LEFT(INDEX('Input - Node Orientation'!$C$4:$Z$1325,MATCH(_xlfn.CONCAT($E15,$G15), 'Input - Node Orientation'!$E$4:$E$1325,0),MATCH(scenario&amp;" From-To Link",'Input - Node Orientation'!$C$4:$Z$4,0)),FIND("-",INDEX('Input - Node Orientation'!$C$4:$Z$1325,MATCH(_xlfn.CONCAT($E15,$G15), 'Input - Node Orientation'!$E$4:$E$1325,0),MATCH(scenario&amp;" From-To Link",'Input - Node Orientation'!$C$4:$Z$4,0)))-1),"--")</f>
        <v>--</v>
      </c>
      <c r="J15" s="650" t="str">
        <f ca="1">IFERROR(RIGHT(INDEX('Input - Node Orientation'!$C$4:$Z$1325,MATCH(_xlfn.CONCAT($E15,$G15), 'Input - Node Orientation'!$E$4:$E$1325,0),MATCH(scenario&amp;" From-To Link",'Input - Node Orientation'!$C$4:$Z$4,0)),LEN(INDEX('Input - Node Orientation'!$C$4:$Z$1325,MATCH(_xlfn.CONCAT($E15,$G15), 'Input - Node Orientation'!$E$4:$E$1325,0),MATCH(scenario&amp;" From-To Link",'Input - Node Orientation'!$C$4:$Z$4,0)))-FIND("-",INDEX('Input - Node Orientation'!$C$4:$Z$1325,MATCH(_xlfn.CONCAT($E15,$G15), 'Input - Node Orientation'!$E$4:$E$1325,0),MATCH(scenario&amp;" From-To Link",'Input - Node Orientation'!$C$4:$Z$4,0)))),"--")</f>
        <v>--</v>
      </c>
      <c r="K15" s="122" t="str">
        <f ca="1">INDEX('Input - Intersections'!$B$4:$L$85,MATCH(D15,'Input - Intersections'!$C$4:$C$381,0),4)</f>
        <v>Signalized</v>
      </c>
      <c r="M15" s="835"/>
      <c r="N15" s="838"/>
      <c r="O15" s="838"/>
      <c r="P15" s="189" t="str">
        <f t="shared" si="6"/>
        <v>SBR</v>
      </c>
      <c r="Q15" s="37">
        <f ca="1">IFERROR(INDEX('Input - Volumes'!$B$4:$DD$372,MATCH(D15,'Input - Volumes'!$C$4:$C$372,0),MATCH(F15,'Input - Volumes'!$B$4:$DD$4,0)),"-")</f>
        <v>915</v>
      </c>
      <c r="R15" s="818"/>
      <c r="S15" s="699">
        <f ca="1">SUMIFS('VISSIM Node Outputs'!H:H,'VISSIM Node Outputs'!B:B,$C$3,'VISSIM Node Outputs'!A:A,"AVG",'VISSIM Node Outputs'!F:F,I15,'VISSIM Node Outputs'!G:G,J15)</f>
        <v>0</v>
      </c>
      <c r="T15" s="818"/>
      <c r="U15" s="192">
        <f t="shared" ca="1" si="7"/>
        <v>-915</v>
      </c>
      <c r="V15" s="821"/>
      <c r="W15" s="18">
        <f t="shared" ca="1" si="8"/>
        <v>-1</v>
      </c>
      <c r="X15" s="819"/>
      <c r="Z15" s="700" t="str">
        <f ca="1">IF($S15=0,"-",IF(COUNTIFS('VISSIM Node Outputs'!B:B,$C$3,'VISSIM Node Outputs'!A:A,"AVG",'VISSIM Node Outputs'!F:F,I15,'VISSIM Node Outputs'!G:G,#REF!)&gt;1,"ERROR",SUMIFS('VISSIM Node Outputs'!I:I,'VISSIM Node Outputs'!B:B,$C$3,'VISSIM Node Outputs'!A:A,"AVG",'VISSIM Node Outputs'!F:F,I15,'VISSIM Node Outputs'!G:G,J15,'VISSIM Node Outputs'!C:C,E15)))</f>
        <v>-</v>
      </c>
      <c r="AA15" s="820"/>
      <c r="AB15" s="38" t="str">
        <f ca="1">IF($S15=0,"-",IF(COUNTIFS('VISSIM Node Outputs'!B:B,$C$3,'VISSIM Node Outputs'!A:A,"AVG",'VISSIM Node Outputs'!F:F,I15,'VISSIM Node Outputs'!G:G,#REF!)&gt;1,"ERROR",SUMIFS('VISSIM Node Outputs'!J:J,'VISSIM Node Outputs'!B:B,$C$3,'VISSIM Node Outputs'!A:A,"AVG",'VISSIM Node Outputs'!F:F,I15,'VISSIM Node Outputs'!G:G,J15,'VISSIM Node Outputs'!C:C,E15)))</f>
        <v>-</v>
      </c>
      <c r="AC15" s="818"/>
      <c r="AD15" s="38" t="str">
        <f ca="1">IF($S15=0,"-",IF(COUNTIFS('VISSIM Node Outputs'!B:B,$C$3,'VISSIM Node Outputs'!A:A,"AVG",'VISSIM Node Outputs'!F:F,I15,'VISSIM Node Outputs'!G:G,#REF!)&gt;1,"ERROR",SUMIFS('VISSIM Node Outputs'!K:K,'VISSIM Node Outputs'!B:B,$C$3,'VISSIM Node Outputs'!A:A,"AVG",'VISSIM Node Outputs'!F:F,I15,'VISSIM Node Outputs'!G:G,J15,'VISSIM Node Outputs'!C:C,E15)))</f>
        <v>-</v>
      </c>
      <c r="AE15" s="818"/>
      <c r="AF15" s="134" t="str">
        <f ca="1">IFERROR(IF(S15=0,"-",
IF(K15="Signalized",HLOOKUP(Z15,Lookups!$D$2:$I$3,2,TRUE),
IF(K15="Unsignalized",HLOOKUP(Z15,Lookups!$D$4:$I$5,2,TRUE),"-"))),"-")</f>
        <v>-</v>
      </c>
      <c r="AG15" s="820"/>
      <c r="AH15" s="348" t="str">
        <f t="shared" ca="1" si="3"/>
        <v>- (-)</v>
      </c>
      <c r="AI15" s="817" t="str">
        <f t="shared" si="3"/>
        <v xml:space="preserve"> (0.0)</v>
      </c>
      <c r="AJ15" s="25"/>
      <c r="AK15" s="101">
        <f t="shared" ca="1" si="4"/>
        <v>0</v>
      </c>
      <c r="AL15" s="832"/>
      <c r="AN15" s="495">
        <f t="shared" ca="1" si="9"/>
        <v>42.778499272414876</v>
      </c>
    </row>
    <row r="16" spans="1:40" ht="15" customHeight="1" x14ac:dyDescent="0.25">
      <c r="A16" s="302" t="str">
        <f t="shared" ca="1" si="5"/>
        <v>H</v>
      </c>
      <c r="C16" s="109">
        <f t="shared" ca="1" si="10"/>
        <v>1</v>
      </c>
      <c r="D16" s="122">
        <f t="shared" ca="1" si="11"/>
        <v>1</v>
      </c>
      <c r="E16" s="122">
        <f t="shared" ca="1" si="0"/>
        <v>1</v>
      </c>
      <c r="F16" s="200" t="s">
        <v>117</v>
      </c>
      <c r="G16" s="200" t="str">
        <f t="shared" si="1"/>
        <v>SBU</v>
      </c>
      <c r="H16" s="200" t="str">
        <f t="shared" si="2"/>
        <v>SBU</v>
      </c>
      <c r="I16" s="650" t="str">
        <f ca="1">IFERROR(LEFT(INDEX('Input - Node Orientation'!$C$4:$Z$1325,MATCH(_xlfn.CONCAT($E16,$G16), 'Input - Node Orientation'!$E$4:$E$1325,0),MATCH(scenario&amp;" From-To Link",'Input - Node Orientation'!$C$4:$Z$4,0)),FIND("-",INDEX('Input - Node Orientation'!$C$4:$Z$1325,MATCH(_xlfn.CONCAT($E16,$G16), 'Input - Node Orientation'!$E$4:$E$1325,0),MATCH(scenario&amp;" From-To Link",'Input - Node Orientation'!$C$4:$Z$4,0)))-1),"--")</f>
        <v>--</v>
      </c>
      <c r="J16" s="650" t="str">
        <f ca="1">IFERROR(RIGHT(INDEX('Input - Node Orientation'!$C$4:$Z$1325,MATCH(_xlfn.CONCAT($E16,$G16), 'Input - Node Orientation'!$E$4:$E$1325,0),MATCH(scenario&amp;" From-To Link",'Input - Node Orientation'!$C$4:$Z$4,0)),LEN(INDEX('Input - Node Orientation'!$C$4:$Z$1325,MATCH(_xlfn.CONCAT($E16,$G16), 'Input - Node Orientation'!$E$4:$E$1325,0),MATCH(scenario&amp;" From-To Link",'Input - Node Orientation'!$C$4:$Z$4,0)))-FIND("-",INDEX('Input - Node Orientation'!$C$4:$Z$1325,MATCH(_xlfn.CONCAT($E16,$G16), 'Input - Node Orientation'!$E$4:$E$1325,0),MATCH(scenario&amp;" From-To Link",'Input - Node Orientation'!$C$4:$Z$4,0)))),"--")</f>
        <v>--</v>
      </c>
      <c r="K16" s="122" t="str">
        <f ca="1">INDEX('Input - Intersections'!$B$4:$L$85,MATCH(D16,'Input - Intersections'!$C$4:$C$381,0),4)</f>
        <v>Signalized</v>
      </c>
      <c r="M16" s="835"/>
      <c r="N16" s="838"/>
      <c r="O16" s="838"/>
      <c r="P16" s="189" t="str">
        <f t="shared" si="6"/>
        <v>SBU</v>
      </c>
      <c r="Q16" s="37">
        <f ca="1">IFERROR(INDEX('Input - Volumes'!$B$4:$DD$372,MATCH(D16,'Input - Volumes'!$C$4:$C$372,0),MATCH(F16,'Input - Volumes'!$B$4:$DD$4,0)),"-")</f>
        <v>0</v>
      </c>
      <c r="R16" s="818"/>
      <c r="S16" s="699">
        <f ca="1">SUMIFS('VISSIM Node Outputs'!H:H,'VISSIM Node Outputs'!B:B,$C$3,'VISSIM Node Outputs'!A:A,"AVG",'VISSIM Node Outputs'!F:F,I16,'VISSIM Node Outputs'!G:G,J16)</f>
        <v>0</v>
      </c>
      <c r="T16" s="818"/>
      <c r="U16" s="192">
        <f t="shared" ca="1" si="7"/>
        <v>0</v>
      </c>
      <c r="V16" s="821"/>
      <c r="W16" s="18" t="str">
        <f t="shared" ca="1" si="8"/>
        <v>-</v>
      </c>
      <c r="X16" s="819"/>
      <c r="Z16" s="700" t="str">
        <f ca="1">IF($S16=0,"-",IF(COUNTIFS('VISSIM Node Outputs'!B:B,$C$3,'VISSIM Node Outputs'!A:A,"AVG",'VISSIM Node Outputs'!F:F,I16,'VISSIM Node Outputs'!G:G,#REF!)&gt;1,"ERROR",SUMIFS('VISSIM Node Outputs'!I:I,'VISSIM Node Outputs'!B:B,$C$3,'VISSIM Node Outputs'!A:A,"AVG",'VISSIM Node Outputs'!F:F,I16,'VISSIM Node Outputs'!G:G,J16,'VISSIM Node Outputs'!C:C,E16)))</f>
        <v>-</v>
      </c>
      <c r="AA16" s="820"/>
      <c r="AB16" s="38" t="str">
        <f ca="1">IF($S16=0,"-",IF(COUNTIFS('VISSIM Node Outputs'!B:B,$C$3,'VISSIM Node Outputs'!A:A,"AVG",'VISSIM Node Outputs'!F:F,I16,'VISSIM Node Outputs'!G:G,#REF!)&gt;1,"ERROR",SUMIFS('VISSIM Node Outputs'!J:J,'VISSIM Node Outputs'!B:B,$C$3,'VISSIM Node Outputs'!A:A,"AVG",'VISSIM Node Outputs'!F:F,I16,'VISSIM Node Outputs'!G:G,J16,'VISSIM Node Outputs'!C:C,E16)))</f>
        <v>-</v>
      </c>
      <c r="AC16" s="818"/>
      <c r="AD16" s="38" t="str">
        <f ca="1">IF($S16=0,"-",IF(COUNTIFS('VISSIM Node Outputs'!B:B,$C$3,'VISSIM Node Outputs'!A:A,"AVG",'VISSIM Node Outputs'!F:F,I16,'VISSIM Node Outputs'!G:G,#REF!)&gt;1,"ERROR",SUMIFS('VISSIM Node Outputs'!K:K,'VISSIM Node Outputs'!B:B,$C$3,'VISSIM Node Outputs'!A:A,"AVG",'VISSIM Node Outputs'!F:F,I16,'VISSIM Node Outputs'!G:G,J16,'VISSIM Node Outputs'!C:C,E16)))</f>
        <v>-</v>
      </c>
      <c r="AE16" s="818"/>
      <c r="AF16" s="134" t="str">
        <f ca="1">IFERROR(IF(S16=0,"-",
IF(K16="Signalized",HLOOKUP(Z16,Lookups!$D$2:$I$3,2,TRUE),
IF(K16="Unsignalized",HLOOKUP(Z16,Lookups!$D$4:$I$5,2,TRUE),"-"))),"-")</f>
        <v>-</v>
      </c>
      <c r="AG16" s="820"/>
      <c r="AH16" s="348" t="str">
        <f t="shared" ca="1" si="3"/>
        <v>- (-)</v>
      </c>
      <c r="AI16" s="817" t="str">
        <f t="shared" si="3"/>
        <v xml:space="preserve"> (0.0)</v>
      </c>
      <c r="AJ16" s="25"/>
      <c r="AK16" s="101" t="str">
        <f t="shared" ca="1" si="4"/>
        <v>-</v>
      </c>
      <c r="AL16" s="832"/>
      <c r="AN16" s="495" t="str">
        <f t="shared" ca="1" si="9"/>
        <v>NA</v>
      </c>
    </row>
    <row r="17" spans="1:40" ht="15" customHeight="1" x14ac:dyDescent="0.25">
      <c r="A17" s="302" t="str">
        <f t="shared" ca="1" si="5"/>
        <v>H</v>
      </c>
      <c r="C17" s="109">
        <f t="shared" ca="1" si="10"/>
        <v>1</v>
      </c>
      <c r="D17" s="122">
        <f t="shared" ca="1" si="11"/>
        <v>1</v>
      </c>
      <c r="E17" s="122">
        <f t="shared" ca="1" si="0"/>
        <v>1</v>
      </c>
      <c r="F17" s="200"/>
      <c r="G17" s="200">
        <f t="shared" si="1"/>
        <v>0</v>
      </c>
      <c r="H17" s="200">
        <f t="shared" si="2"/>
        <v>0</v>
      </c>
      <c r="I17" s="650" t="str">
        <f ca="1">IFERROR(LEFT(INDEX('Input - Node Orientation'!$C$4:$Z$1325,MATCH(_xlfn.CONCAT($E17,$G17), 'Input - Node Orientation'!$E$4:$E$1325,0),MATCH(scenario&amp;" From-To Link",'Input - Node Orientation'!$C$4:$Z$4,0)),FIND("-",INDEX('Input - Node Orientation'!$C$4:$Z$1325,MATCH(_xlfn.CONCAT($E17,$G17), 'Input - Node Orientation'!$E$4:$E$1325,0),MATCH(scenario&amp;" From-To Link",'Input - Node Orientation'!$C$4:$Z$4,0)))-1),"--")</f>
        <v>--</v>
      </c>
      <c r="J17" s="650" t="str">
        <f ca="1">IFERROR(RIGHT(INDEX('Input - Node Orientation'!$C$4:$Z$1325,MATCH(_xlfn.CONCAT($E17,$G17), 'Input - Node Orientation'!$E$4:$E$1325,0),MATCH(scenario&amp;" From-To Link",'Input - Node Orientation'!$C$4:$Z$4,0)),LEN(INDEX('Input - Node Orientation'!$C$4:$Z$1325,MATCH(_xlfn.CONCAT($E17,$G17), 'Input - Node Orientation'!$E$4:$E$1325,0),MATCH(scenario&amp;" From-To Link",'Input - Node Orientation'!$C$4:$Z$4,0)))-FIND("-",INDEX('Input - Node Orientation'!$C$4:$Z$1325,MATCH(_xlfn.CONCAT($E17,$G17), 'Input - Node Orientation'!$E$4:$E$1325,0),MATCH(scenario&amp;" From-To Link",'Input - Node Orientation'!$C$4:$Z$4,0)))),"--")</f>
        <v>--</v>
      </c>
      <c r="K17" s="122" t="str">
        <f ca="1">INDEX('Input - Intersections'!$B$4:$L$85,MATCH(D17,'Input - Intersections'!$C$4:$C$381,0),4)</f>
        <v>Signalized</v>
      </c>
      <c r="M17" s="835"/>
      <c r="N17" s="838"/>
      <c r="O17" s="838"/>
      <c r="P17" s="189">
        <f t="shared" si="6"/>
        <v>0</v>
      </c>
      <c r="Q17" s="37" t="str">
        <f ca="1">IFERROR(INDEX('Input - Volumes'!$B$4:$DD$372,MATCH(D17,'Input - Volumes'!$C$4:$C$372,0),MATCH(F17,'Input - Volumes'!$B$4:$DD$4,0)),"-")</f>
        <v>-</v>
      </c>
      <c r="R17" s="818"/>
      <c r="S17" s="699">
        <f ca="1">SUMIFS('VISSIM Node Outputs'!H:H,'VISSIM Node Outputs'!B:B,$C$3,'VISSIM Node Outputs'!A:A,"AVG",'VISSIM Node Outputs'!F:F,I17,'VISSIM Node Outputs'!G:G,J17)</f>
        <v>0</v>
      </c>
      <c r="T17" s="818"/>
      <c r="U17" s="192" t="str">
        <f t="shared" ca="1" si="7"/>
        <v>-</v>
      </c>
      <c r="V17" s="821"/>
      <c r="W17" s="18" t="str">
        <f t="shared" ca="1" si="8"/>
        <v>-</v>
      </c>
      <c r="X17" s="819"/>
      <c r="Z17" s="700" t="str">
        <f ca="1">IF($S17=0,"-",IF(COUNTIFS('VISSIM Node Outputs'!B:B,$C$3,'VISSIM Node Outputs'!A:A,"AVG",'VISSIM Node Outputs'!F:F,I17,'VISSIM Node Outputs'!G:G,#REF!)&gt;1,"ERROR",SUMIFS('VISSIM Node Outputs'!I:I,'VISSIM Node Outputs'!B:B,$C$3,'VISSIM Node Outputs'!A:A,"AVG",'VISSIM Node Outputs'!F:F,I17,'VISSIM Node Outputs'!G:G,J17,'VISSIM Node Outputs'!C:C,E17)))</f>
        <v>-</v>
      </c>
      <c r="AA17" s="820"/>
      <c r="AB17" s="38" t="str">
        <f ca="1">IF($S17=0,"-",IF(COUNTIFS('VISSIM Node Outputs'!B:B,$C$3,'VISSIM Node Outputs'!A:A,"AVG",'VISSIM Node Outputs'!F:F,I17,'VISSIM Node Outputs'!G:G,#REF!)&gt;1,"ERROR",SUMIFS('VISSIM Node Outputs'!J:J,'VISSIM Node Outputs'!B:B,$C$3,'VISSIM Node Outputs'!A:A,"AVG",'VISSIM Node Outputs'!F:F,I17,'VISSIM Node Outputs'!G:G,J17,'VISSIM Node Outputs'!C:C,E17)))</f>
        <v>-</v>
      </c>
      <c r="AC17" s="818"/>
      <c r="AD17" s="38" t="str">
        <f ca="1">IF($S17=0,"-",IF(COUNTIFS('VISSIM Node Outputs'!B:B,$C$3,'VISSIM Node Outputs'!A:A,"AVG",'VISSIM Node Outputs'!F:F,I17,'VISSIM Node Outputs'!G:G,#REF!)&gt;1,"ERROR",SUMIFS('VISSIM Node Outputs'!K:K,'VISSIM Node Outputs'!B:B,$C$3,'VISSIM Node Outputs'!A:A,"AVG",'VISSIM Node Outputs'!F:F,I17,'VISSIM Node Outputs'!G:G,J17,'VISSIM Node Outputs'!C:C,E17)))</f>
        <v>-</v>
      </c>
      <c r="AE17" s="818"/>
      <c r="AF17" s="134" t="str">
        <f ca="1">IFERROR(IF(S17=0,"-",
IF(K17="Signalized",HLOOKUP(Z17,Lookups!$D$2:$I$3,2,TRUE),
IF(K17="Unsignalized",HLOOKUP(Z17,Lookups!$D$4:$I$5,2,TRUE),"-"))),"-")</f>
        <v>-</v>
      </c>
      <c r="AG17" s="820"/>
      <c r="AH17" s="348" t="str">
        <f t="shared" ca="1" si="3"/>
        <v>- (-)</v>
      </c>
      <c r="AI17" s="817" t="str">
        <f t="shared" si="3"/>
        <v xml:space="preserve"> (0.0)</v>
      </c>
      <c r="AJ17" s="25"/>
      <c r="AK17" s="101" t="e">
        <f t="shared" ca="1" si="4"/>
        <v>#VALUE!</v>
      </c>
      <c r="AL17" s="832"/>
      <c r="AN17" s="495" t="str">
        <f t="shared" ca="1" si="9"/>
        <v>NA</v>
      </c>
    </row>
    <row r="18" spans="1:40" ht="15" customHeight="1" x14ac:dyDescent="0.25">
      <c r="A18" s="302" t="str">
        <f t="shared" ca="1" si="5"/>
        <v>H</v>
      </c>
      <c r="C18" s="109">
        <f t="shared" ca="1" si="10"/>
        <v>1</v>
      </c>
      <c r="D18" s="122">
        <f t="shared" ca="1" si="11"/>
        <v>1</v>
      </c>
      <c r="E18" s="122">
        <f t="shared" ca="1" si="0"/>
        <v>1</v>
      </c>
      <c r="F18" s="200"/>
      <c r="G18" s="200">
        <f t="shared" si="1"/>
        <v>0</v>
      </c>
      <c r="H18" s="200">
        <f t="shared" si="2"/>
        <v>0</v>
      </c>
      <c r="I18" s="650" t="str">
        <f ca="1">IFERROR(LEFT(INDEX('Input - Node Orientation'!$C$4:$Z$1325,MATCH(_xlfn.CONCAT($E18,$G18), 'Input - Node Orientation'!$E$4:$E$1325,0),MATCH(scenario&amp;" From-To Link",'Input - Node Orientation'!$C$4:$Z$4,0)),FIND("-",INDEX('Input - Node Orientation'!$C$4:$Z$1325,MATCH(_xlfn.CONCAT($E18,$G18), 'Input - Node Orientation'!$E$4:$E$1325,0),MATCH(scenario&amp;" From-To Link",'Input - Node Orientation'!$C$4:$Z$4,0)))-1),"--")</f>
        <v>--</v>
      </c>
      <c r="J18" s="650" t="str">
        <f ca="1">IFERROR(RIGHT(INDEX('Input - Node Orientation'!$C$4:$Z$1325,MATCH(_xlfn.CONCAT($E18,$G18), 'Input - Node Orientation'!$E$4:$E$1325,0),MATCH(scenario&amp;" From-To Link",'Input - Node Orientation'!$C$4:$Z$4,0)),LEN(INDEX('Input - Node Orientation'!$C$4:$Z$1325,MATCH(_xlfn.CONCAT($E18,$G18), 'Input - Node Orientation'!$E$4:$E$1325,0),MATCH(scenario&amp;" From-To Link",'Input - Node Orientation'!$C$4:$Z$4,0)))-FIND("-",INDEX('Input - Node Orientation'!$C$4:$Z$1325,MATCH(_xlfn.CONCAT($E18,$G18), 'Input - Node Orientation'!$E$4:$E$1325,0),MATCH(scenario&amp;" From-To Link",'Input - Node Orientation'!$C$4:$Z$4,0)))),"--")</f>
        <v>--</v>
      </c>
      <c r="K18" s="122" t="str">
        <f ca="1">INDEX('Input - Intersections'!$B$4:$L$85,MATCH(D18,'Input - Intersections'!$C$4:$C$381,0),4)</f>
        <v>Signalized</v>
      </c>
      <c r="M18" s="835"/>
      <c r="N18" s="838"/>
      <c r="O18" s="838"/>
      <c r="P18" s="189">
        <f t="shared" si="6"/>
        <v>0</v>
      </c>
      <c r="Q18" s="37" t="str">
        <f ca="1">IFERROR(INDEX('Input - Volumes'!$B$4:$DD$372,MATCH(D18,'Input - Volumes'!$C$4:$C$372,0),MATCH(F18,'Input - Volumes'!$B$4:$DD$4,0)),"-")</f>
        <v>-</v>
      </c>
      <c r="R18" s="818"/>
      <c r="S18" s="699">
        <f ca="1">SUMIFS('VISSIM Node Outputs'!H:H,'VISSIM Node Outputs'!B:B,$C$3,'VISSIM Node Outputs'!A:A,"AVG",'VISSIM Node Outputs'!F:F,I18,'VISSIM Node Outputs'!G:G,J18)</f>
        <v>0</v>
      </c>
      <c r="T18" s="818"/>
      <c r="U18" s="192" t="str">
        <f t="shared" ca="1" si="7"/>
        <v>-</v>
      </c>
      <c r="V18" s="821">
        <f>T18-R18</f>
        <v>0</v>
      </c>
      <c r="W18" s="18" t="str">
        <f t="shared" ca="1" si="8"/>
        <v>-</v>
      </c>
      <c r="X18" s="819" t="e">
        <f>V18/R18</f>
        <v>#DIV/0!</v>
      </c>
      <c r="Z18" s="700" t="str">
        <f ca="1">IF($S18=0,"-",IF(COUNTIFS('VISSIM Node Outputs'!B:B,$C$3,'VISSIM Node Outputs'!A:A,"AVG",'VISSIM Node Outputs'!F:F,I18,'VISSIM Node Outputs'!G:G,#REF!)&gt;1,"ERROR",SUMIFS('VISSIM Node Outputs'!I:I,'VISSIM Node Outputs'!B:B,$C$3,'VISSIM Node Outputs'!A:A,"AVG",'VISSIM Node Outputs'!F:F,I18,'VISSIM Node Outputs'!G:G,J18,'VISSIM Node Outputs'!C:C,E18)))</f>
        <v>-</v>
      </c>
      <c r="AA18" s="820"/>
      <c r="AB18" s="38" t="str">
        <f ca="1">IF($S18=0,"-",IF(COUNTIFS('VISSIM Node Outputs'!B:B,$C$3,'VISSIM Node Outputs'!A:A,"AVG",'VISSIM Node Outputs'!F:F,I18,'VISSIM Node Outputs'!G:G,#REF!)&gt;1,"ERROR",SUMIFS('VISSIM Node Outputs'!J:J,'VISSIM Node Outputs'!B:B,$C$3,'VISSIM Node Outputs'!A:A,"AVG",'VISSIM Node Outputs'!F:F,I18,'VISSIM Node Outputs'!G:G,J18,'VISSIM Node Outputs'!C:C,E18)))</f>
        <v>-</v>
      </c>
      <c r="AC18" s="818"/>
      <c r="AD18" s="38" t="str">
        <f ca="1">IF($S18=0,"-",IF(COUNTIFS('VISSIM Node Outputs'!B:B,$C$3,'VISSIM Node Outputs'!A:A,"AVG",'VISSIM Node Outputs'!F:F,I18,'VISSIM Node Outputs'!G:G,#REF!)&gt;1,"ERROR",SUMIFS('VISSIM Node Outputs'!K:K,'VISSIM Node Outputs'!B:B,$C$3,'VISSIM Node Outputs'!A:A,"AVG",'VISSIM Node Outputs'!F:F,I18,'VISSIM Node Outputs'!G:G,J18,'VISSIM Node Outputs'!C:C,E18)))</f>
        <v>-</v>
      </c>
      <c r="AE18" s="818"/>
      <c r="AF18" s="134" t="str">
        <f ca="1">IFERROR(IF(S18=0,"-",
IF(K18="Signalized",HLOOKUP(Z18,Lookups!$D$2:$I$3,2,TRUE),
IF(K18="Unsignalized",HLOOKUP(Z18,Lookups!$D$4:$I$5,2,TRUE),"-"))),"-")</f>
        <v>-</v>
      </c>
      <c r="AG18" s="820"/>
      <c r="AH18" s="348" t="str">
        <f t="shared" ca="1" si="3"/>
        <v>- (-)</v>
      </c>
      <c r="AI18" s="817" t="str">
        <f t="shared" si="3"/>
        <v xml:space="preserve"> (0.0)</v>
      </c>
      <c r="AJ18" s="25"/>
      <c r="AK18" s="101" t="e">
        <f t="shared" ca="1" si="4"/>
        <v>#VALUE!</v>
      </c>
      <c r="AL18" s="832"/>
      <c r="AN18" s="495" t="str">
        <f t="shared" ca="1" si="9"/>
        <v>NA</v>
      </c>
    </row>
    <row r="19" spans="1:40" ht="15" customHeight="1" x14ac:dyDescent="0.25">
      <c r="A19" s="302" t="str">
        <f t="shared" ca="1" si="5"/>
        <v/>
      </c>
      <c r="C19" s="109">
        <f t="shared" ca="1" si="10"/>
        <v>1</v>
      </c>
      <c r="D19" s="122">
        <f t="shared" ca="1" si="11"/>
        <v>1</v>
      </c>
      <c r="E19" s="122">
        <f t="shared" ca="1" si="0"/>
        <v>1</v>
      </c>
      <c r="F19" s="200" t="s">
        <v>31</v>
      </c>
      <c r="G19" s="200" t="str">
        <f t="shared" si="1"/>
        <v>EBL</v>
      </c>
      <c r="H19" s="200" t="str">
        <f t="shared" si="2"/>
        <v>EBL</v>
      </c>
      <c r="I19" s="650" t="str">
        <f ca="1">IFERROR(LEFT(INDEX('Input - Node Orientation'!$C$4:$Z$1325,MATCH(_xlfn.CONCAT($E19,$G19), 'Input - Node Orientation'!$E$4:$E$1325,0),MATCH(scenario&amp;" From-To Link",'Input - Node Orientation'!$C$4:$Z$4,0)),FIND("-",INDEX('Input - Node Orientation'!$C$4:$Z$1325,MATCH(_xlfn.CONCAT($E19,$G19), 'Input - Node Orientation'!$E$4:$E$1325,0),MATCH(scenario&amp;" From-To Link",'Input - Node Orientation'!$C$4:$Z$4,0)))-1),"--")</f>
        <v>--</v>
      </c>
      <c r="J19" s="650" t="str">
        <f ca="1">IFERROR(RIGHT(INDEX('Input - Node Orientation'!$C$4:$Z$1325,MATCH(_xlfn.CONCAT($E19,$G19), 'Input - Node Orientation'!$E$4:$E$1325,0),MATCH(scenario&amp;" From-To Link",'Input - Node Orientation'!$C$4:$Z$4,0)),LEN(INDEX('Input - Node Orientation'!$C$4:$Z$1325,MATCH(_xlfn.CONCAT($E19,$G19), 'Input - Node Orientation'!$E$4:$E$1325,0),MATCH(scenario&amp;" From-To Link",'Input - Node Orientation'!$C$4:$Z$4,0)))-FIND("-",INDEX('Input - Node Orientation'!$C$4:$Z$1325,MATCH(_xlfn.CONCAT($E19,$G19), 'Input - Node Orientation'!$E$4:$E$1325,0),MATCH(scenario&amp;" From-To Link",'Input - Node Orientation'!$C$4:$Z$4,0)))),"--")</f>
        <v>--</v>
      </c>
      <c r="K19" s="122" t="str">
        <f ca="1">INDEX('Input - Intersections'!$B$4:$L$85,MATCH(D19,'Input - Intersections'!$C$4:$C$381,0),4)</f>
        <v>Signalized</v>
      </c>
      <c r="M19" s="835"/>
      <c r="N19" s="838"/>
      <c r="O19" s="838" t="str">
        <f ca="1">INDEX('Input - Intersections'!$B$4:$L$85,MATCH(C19,'Input - Intersections'!$B$4:$B$85,0),7)</f>
        <v>EB</v>
      </c>
      <c r="P19" s="189" t="str">
        <f t="shared" si="6"/>
        <v>EBL</v>
      </c>
      <c r="Q19" s="37">
        <f ca="1">IFERROR(INDEX('Input - Volumes'!$B$4:$DD$372,MATCH(D19,'Input - Volumes'!$C$4:$C$372,0),MATCH(F19,'Input - Volumes'!$B$4:$DD$4,0)),"-")</f>
        <v>560</v>
      </c>
      <c r="R19" s="818">
        <f ca="1">SUM(Q19:Q24)</f>
        <v>1903.1490176514608</v>
      </c>
      <c r="S19" s="699">
        <f ca="1">SUMIFS('VISSIM Node Outputs'!H:H,'VISSIM Node Outputs'!B:B,$C$3,'VISSIM Node Outputs'!A:A,"AVG",'VISSIM Node Outputs'!F:F,I19,'VISSIM Node Outputs'!G:G,J19)</f>
        <v>0</v>
      </c>
      <c r="T19" s="818">
        <f ca="1">SUM(S19:S24)</f>
        <v>0</v>
      </c>
      <c r="U19" s="192">
        <f t="shared" ca="1" si="7"/>
        <v>-560</v>
      </c>
      <c r="V19" s="821">
        <f ca="1">T19-R19</f>
        <v>-1903.1490176514608</v>
      </c>
      <c r="W19" s="18">
        <f t="shared" ca="1" si="8"/>
        <v>-1</v>
      </c>
      <c r="X19" s="819">
        <f ca="1">IFERROR(IF(R19=0,"-",V19/R19),"-")</f>
        <v>-1</v>
      </c>
      <c r="Z19" s="700" t="str">
        <f ca="1">IF($S19=0,"-",IF(COUNTIFS('VISSIM Node Outputs'!B:B,$C$3,'VISSIM Node Outputs'!A:A,"AVG",'VISSIM Node Outputs'!F:F,I19,'VISSIM Node Outputs'!G:G,#REF!)&gt;1,"ERROR",SUMIFS('VISSIM Node Outputs'!I:I,'VISSIM Node Outputs'!B:B,$C$3,'VISSIM Node Outputs'!A:A,"AVG",'VISSIM Node Outputs'!F:F,I19,'VISSIM Node Outputs'!G:G,J19,'VISSIM Node Outputs'!C:C,E19)))</f>
        <v>-</v>
      </c>
      <c r="AA19" s="820" t="str">
        <f ca="1">IF(T19=0,"-",SUMPRODUCT(S19:S24,Z19:Z24)/T19)</f>
        <v>-</v>
      </c>
      <c r="AB19" s="38" t="str">
        <f ca="1">IF($S19=0,"-",IF(COUNTIFS('VISSIM Node Outputs'!B:B,$C$3,'VISSIM Node Outputs'!A:A,"AVG",'VISSIM Node Outputs'!F:F,I19,'VISSIM Node Outputs'!G:G,#REF!)&gt;1,"ERROR",SUMIFS('VISSIM Node Outputs'!J:J,'VISSIM Node Outputs'!B:B,$C$3,'VISSIM Node Outputs'!A:A,"AVG",'VISSIM Node Outputs'!F:F,I19,'VISSIM Node Outputs'!G:G,J19,'VISSIM Node Outputs'!C:C,E19)))</f>
        <v>-</v>
      </c>
      <c r="AC19" s="818" t="str">
        <f ca="1">IF($T19&gt;0,MAX(AB19:AB24),"-")</f>
        <v>-</v>
      </c>
      <c r="AD19" s="38" t="str">
        <f ca="1">IF($S19=0,"-",IF(COUNTIFS('VISSIM Node Outputs'!B:B,$C$3,'VISSIM Node Outputs'!A:A,"AVG",'VISSIM Node Outputs'!F:F,I19,'VISSIM Node Outputs'!G:G,#REF!)&gt;1,"ERROR",SUMIFS('VISSIM Node Outputs'!K:K,'VISSIM Node Outputs'!B:B,$C$3,'VISSIM Node Outputs'!A:A,"AVG",'VISSIM Node Outputs'!F:F,I19,'VISSIM Node Outputs'!G:G,J19,'VISSIM Node Outputs'!C:C,E19)))</f>
        <v>-</v>
      </c>
      <c r="AE19" s="818" t="str">
        <f ca="1">IF($T19&gt;0,MAX(AD19:AD24),"-")</f>
        <v>-</v>
      </c>
      <c r="AF19" s="134" t="str">
        <f ca="1">IFERROR(IF(S19=0,"-",
IF(K19="Signalized",HLOOKUP(Z19,Lookups!$D$2:$I$3,2,TRUE),
IF(K19="Unsignalized",HLOOKUP(Z19,Lookups!$D$4:$I$5,2,TRUE),"-"))),"-")</f>
        <v>-</v>
      </c>
      <c r="AG19" s="820" t="str">
        <f ca="1">IF(T19=0,"-",
IF(K19="Signalized",HLOOKUP(AA19,Lookups!$D$2:$I$3,2,TRUE),
IF(K19="Unsignalized",HLOOKUP(AA19,Lookups!$D$4:$I$5,2,TRUE),"-")))</f>
        <v>-</v>
      </c>
      <c r="AH19" s="348" t="str">
        <f t="shared" ca="1" si="3"/>
        <v>- (-)</v>
      </c>
      <c r="AI19" s="817" t="str">
        <f t="shared" ca="1" si="3"/>
        <v>- (-)</v>
      </c>
      <c r="AJ19" s="25"/>
      <c r="AK19" s="101">
        <f t="shared" ca="1" si="4"/>
        <v>0</v>
      </c>
      <c r="AL19" s="832">
        <f ca="1">IF($R19&gt;0,T19/R19,"-")</f>
        <v>0</v>
      </c>
      <c r="AN19" s="495">
        <f t="shared" ca="1" si="9"/>
        <v>33.466401061363023</v>
      </c>
    </row>
    <row r="20" spans="1:40" ht="15" customHeight="1" x14ac:dyDescent="0.25">
      <c r="A20" s="302" t="str">
        <f t="shared" ca="1" si="5"/>
        <v/>
      </c>
      <c r="C20" s="109">
        <f t="shared" ca="1" si="10"/>
        <v>1</v>
      </c>
      <c r="D20" s="122">
        <f t="shared" ca="1" si="11"/>
        <v>1</v>
      </c>
      <c r="E20" s="122">
        <f t="shared" ca="1" si="0"/>
        <v>1</v>
      </c>
      <c r="F20" s="200" t="s">
        <v>32</v>
      </c>
      <c r="G20" s="200" t="str">
        <f t="shared" si="1"/>
        <v>EBT</v>
      </c>
      <c r="H20" s="200" t="str">
        <f t="shared" si="2"/>
        <v>EBT</v>
      </c>
      <c r="I20" s="650" t="str">
        <f ca="1">IFERROR(LEFT(INDEX('Input - Node Orientation'!$C$4:$Z$1325,MATCH(_xlfn.CONCAT($E20,$G20), 'Input - Node Orientation'!$E$4:$E$1325,0),MATCH(scenario&amp;" From-To Link",'Input - Node Orientation'!$C$4:$Z$4,0)),FIND("-",INDEX('Input - Node Orientation'!$C$4:$Z$1325,MATCH(_xlfn.CONCAT($E20,$G20), 'Input - Node Orientation'!$E$4:$E$1325,0),MATCH(scenario&amp;" From-To Link",'Input - Node Orientation'!$C$4:$Z$4,0)))-1),"--")</f>
        <v>--</v>
      </c>
      <c r="J20" s="650" t="str">
        <f ca="1">IFERROR(RIGHT(INDEX('Input - Node Orientation'!$C$4:$Z$1325,MATCH(_xlfn.CONCAT($E20,$G20), 'Input - Node Orientation'!$E$4:$E$1325,0),MATCH(scenario&amp;" From-To Link",'Input - Node Orientation'!$C$4:$Z$4,0)),LEN(INDEX('Input - Node Orientation'!$C$4:$Z$1325,MATCH(_xlfn.CONCAT($E20,$G20), 'Input - Node Orientation'!$E$4:$E$1325,0),MATCH(scenario&amp;" From-To Link",'Input - Node Orientation'!$C$4:$Z$4,0)))-FIND("-",INDEX('Input - Node Orientation'!$C$4:$Z$1325,MATCH(_xlfn.CONCAT($E20,$G20), 'Input - Node Orientation'!$E$4:$E$1325,0),MATCH(scenario&amp;" From-To Link",'Input - Node Orientation'!$C$4:$Z$4,0)))),"--")</f>
        <v>--</v>
      </c>
      <c r="K20" s="122" t="str">
        <f ca="1">INDEX('Input - Intersections'!$B$4:$L$85,MATCH(D20,'Input - Intersections'!$C$4:$C$381,0),4)</f>
        <v>Signalized</v>
      </c>
      <c r="M20" s="835"/>
      <c r="N20" s="838"/>
      <c r="O20" s="838"/>
      <c r="P20" s="189" t="str">
        <f t="shared" si="6"/>
        <v>EBT</v>
      </c>
      <c r="Q20" s="37">
        <f ca="1">IFERROR(INDEX('Input - Volumes'!$B$4:$DD$372,MATCH(D20,'Input - Volumes'!$C$4:$C$372,0),MATCH(F20,'Input - Volumes'!$B$4:$DD$4,0)),"-")</f>
        <v>1198.1490176514608</v>
      </c>
      <c r="R20" s="818"/>
      <c r="S20" s="699">
        <f ca="1">SUMIFS('VISSIM Node Outputs'!H:H,'VISSIM Node Outputs'!B:B,$C$3,'VISSIM Node Outputs'!A:A,"AVG",'VISSIM Node Outputs'!F:F,I20,'VISSIM Node Outputs'!G:G,J20)</f>
        <v>0</v>
      </c>
      <c r="T20" s="818"/>
      <c r="U20" s="192">
        <f t="shared" ca="1" si="7"/>
        <v>-1198.1490176514608</v>
      </c>
      <c r="V20" s="821"/>
      <c r="W20" s="18">
        <f t="shared" ca="1" si="8"/>
        <v>-1</v>
      </c>
      <c r="X20" s="819"/>
      <c r="Z20" s="700" t="str">
        <f ca="1">IF($S20=0,"-",IF(COUNTIFS('VISSIM Node Outputs'!B:B,$C$3,'VISSIM Node Outputs'!A:A,"AVG",'VISSIM Node Outputs'!F:F,I20,'VISSIM Node Outputs'!G:G,#REF!)&gt;1,"ERROR",SUMIFS('VISSIM Node Outputs'!I:I,'VISSIM Node Outputs'!B:B,$C$3,'VISSIM Node Outputs'!A:A,"AVG",'VISSIM Node Outputs'!F:F,I20,'VISSIM Node Outputs'!G:G,J20,'VISSIM Node Outputs'!C:C,E20)))</f>
        <v>-</v>
      </c>
      <c r="AA20" s="820"/>
      <c r="AB20" s="38" t="str">
        <f ca="1">IF($S20=0,"-",IF(COUNTIFS('VISSIM Node Outputs'!B:B,$C$3,'VISSIM Node Outputs'!A:A,"AVG",'VISSIM Node Outputs'!F:F,I20,'VISSIM Node Outputs'!G:G,#REF!)&gt;1,"ERROR",SUMIFS('VISSIM Node Outputs'!J:J,'VISSIM Node Outputs'!B:B,$C$3,'VISSIM Node Outputs'!A:A,"AVG",'VISSIM Node Outputs'!F:F,I20,'VISSIM Node Outputs'!G:G,J20,'VISSIM Node Outputs'!C:C,E20)))</f>
        <v>-</v>
      </c>
      <c r="AC20" s="818"/>
      <c r="AD20" s="38" t="str">
        <f ca="1">IF($S20=0,"-",IF(COUNTIFS('VISSIM Node Outputs'!B:B,$C$3,'VISSIM Node Outputs'!A:A,"AVG",'VISSIM Node Outputs'!F:F,I20,'VISSIM Node Outputs'!G:G,#REF!)&gt;1,"ERROR",SUMIFS('VISSIM Node Outputs'!K:K,'VISSIM Node Outputs'!B:B,$C$3,'VISSIM Node Outputs'!A:A,"AVG",'VISSIM Node Outputs'!F:F,I20,'VISSIM Node Outputs'!G:G,J20,'VISSIM Node Outputs'!C:C,E20)))</f>
        <v>-</v>
      </c>
      <c r="AE20" s="818"/>
      <c r="AF20" s="134" t="str">
        <f ca="1">IFERROR(IF(S20=0,"-",
IF(K20="Signalized",HLOOKUP(Z20,Lookups!$D$2:$I$3,2,TRUE),
IF(K20="Unsignalized",HLOOKUP(Z20,Lookups!$D$4:$I$5,2,TRUE),"-"))),"-")</f>
        <v>-</v>
      </c>
      <c r="AG20" s="820"/>
      <c r="AH20" s="348" t="str">
        <f t="shared" ca="1" si="3"/>
        <v>- (-)</v>
      </c>
      <c r="AI20" s="817" t="str">
        <f t="shared" si="3"/>
        <v xml:space="preserve"> (0.0)</v>
      </c>
      <c r="AJ20" s="25"/>
      <c r="AK20" s="101">
        <f t="shared" ca="1" si="4"/>
        <v>0</v>
      </c>
      <c r="AL20" s="832"/>
      <c r="AN20" s="495">
        <f t="shared" ca="1" si="9"/>
        <v>48.951997255504516</v>
      </c>
    </row>
    <row r="21" spans="1:40" ht="15" customHeight="1" x14ac:dyDescent="0.25">
      <c r="A21" s="302" t="str">
        <f t="shared" ca="1" si="5"/>
        <v/>
      </c>
      <c r="C21" s="109">
        <f t="shared" ca="1" si="10"/>
        <v>1</v>
      </c>
      <c r="D21" s="122">
        <f t="shared" ca="1" si="11"/>
        <v>1</v>
      </c>
      <c r="E21" s="122">
        <f t="shared" ca="1" si="0"/>
        <v>1</v>
      </c>
      <c r="F21" s="200" t="s">
        <v>33</v>
      </c>
      <c r="G21" s="200" t="str">
        <f t="shared" si="1"/>
        <v>EBR</v>
      </c>
      <c r="H21" s="200" t="str">
        <f t="shared" si="2"/>
        <v>EBR</v>
      </c>
      <c r="I21" s="650" t="str">
        <f ca="1">IFERROR(LEFT(INDEX('Input - Node Orientation'!$C$4:$Z$1325,MATCH(_xlfn.CONCAT($E21,$G21), 'Input - Node Orientation'!$E$4:$E$1325,0),MATCH(scenario&amp;" From-To Link",'Input - Node Orientation'!$C$4:$Z$4,0)),FIND("-",INDEX('Input - Node Orientation'!$C$4:$Z$1325,MATCH(_xlfn.CONCAT($E21,$G21), 'Input - Node Orientation'!$E$4:$E$1325,0),MATCH(scenario&amp;" From-To Link",'Input - Node Orientation'!$C$4:$Z$4,0)))-1),"--")</f>
        <v>--</v>
      </c>
      <c r="J21" s="650" t="str">
        <f ca="1">IFERROR(RIGHT(INDEX('Input - Node Orientation'!$C$4:$Z$1325,MATCH(_xlfn.CONCAT($E21,$G21), 'Input - Node Orientation'!$E$4:$E$1325,0),MATCH(scenario&amp;" From-To Link",'Input - Node Orientation'!$C$4:$Z$4,0)),LEN(INDEX('Input - Node Orientation'!$C$4:$Z$1325,MATCH(_xlfn.CONCAT($E21,$G21), 'Input - Node Orientation'!$E$4:$E$1325,0),MATCH(scenario&amp;" From-To Link",'Input - Node Orientation'!$C$4:$Z$4,0)))-FIND("-",INDEX('Input - Node Orientation'!$C$4:$Z$1325,MATCH(_xlfn.CONCAT($E21,$G21), 'Input - Node Orientation'!$E$4:$E$1325,0),MATCH(scenario&amp;" From-To Link",'Input - Node Orientation'!$C$4:$Z$4,0)))),"--")</f>
        <v>--</v>
      </c>
      <c r="K21" s="122" t="str">
        <f ca="1">INDEX('Input - Intersections'!$B$4:$L$85,MATCH(D21,'Input - Intersections'!$C$4:$C$381,0),4)</f>
        <v>Signalized</v>
      </c>
      <c r="M21" s="835"/>
      <c r="N21" s="838"/>
      <c r="O21" s="838"/>
      <c r="P21" s="189" t="str">
        <f t="shared" si="6"/>
        <v>EBR</v>
      </c>
      <c r="Q21" s="37">
        <f ca="1">IFERROR(INDEX('Input - Volumes'!$B$4:$DD$372,MATCH(D21,'Input - Volumes'!$C$4:$C$372,0),MATCH(F21,'Input - Volumes'!$B$4:$DD$4,0)),"-")</f>
        <v>145</v>
      </c>
      <c r="R21" s="818"/>
      <c r="S21" s="699">
        <f ca="1">SUMIFS('VISSIM Node Outputs'!H:H,'VISSIM Node Outputs'!B:B,$C$3,'VISSIM Node Outputs'!A:A,"AVG",'VISSIM Node Outputs'!F:F,I21,'VISSIM Node Outputs'!G:G,J21)</f>
        <v>0</v>
      </c>
      <c r="T21" s="818"/>
      <c r="U21" s="192">
        <f t="shared" ca="1" si="7"/>
        <v>-145</v>
      </c>
      <c r="V21" s="821"/>
      <c r="W21" s="18">
        <f t="shared" ca="1" si="8"/>
        <v>-1</v>
      </c>
      <c r="X21" s="819"/>
      <c r="Z21" s="700" t="str">
        <f ca="1">IF($S21=0,"-",IF(COUNTIFS('VISSIM Node Outputs'!B:B,$C$3,'VISSIM Node Outputs'!A:A,"AVG",'VISSIM Node Outputs'!F:F,I21,'VISSIM Node Outputs'!G:G,#REF!)&gt;1,"ERROR",SUMIFS('VISSIM Node Outputs'!I:I,'VISSIM Node Outputs'!B:B,$C$3,'VISSIM Node Outputs'!A:A,"AVG",'VISSIM Node Outputs'!F:F,I21,'VISSIM Node Outputs'!G:G,J21,'VISSIM Node Outputs'!C:C,E21)))</f>
        <v>-</v>
      </c>
      <c r="AA21" s="820"/>
      <c r="AB21" s="38" t="str">
        <f ca="1">IF($S21=0,"-",IF(COUNTIFS('VISSIM Node Outputs'!B:B,$C$3,'VISSIM Node Outputs'!A:A,"AVG",'VISSIM Node Outputs'!F:F,I21,'VISSIM Node Outputs'!G:G,#REF!)&gt;1,"ERROR",SUMIFS('VISSIM Node Outputs'!J:J,'VISSIM Node Outputs'!B:B,$C$3,'VISSIM Node Outputs'!A:A,"AVG",'VISSIM Node Outputs'!F:F,I21,'VISSIM Node Outputs'!G:G,J21,'VISSIM Node Outputs'!C:C,E21)))</f>
        <v>-</v>
      </c>
      <c r="AC21" s="818"/>
      <c r="AD21" s="38" t="str">
        <f ca="1">IF($S21=0,"-",IF(COUNTIFS('VISSIM Node Outputs'!B:B,$C$3,'VISSIM Node Outputs'!A:A,"AVG",'VISSIM Node Outputs'!F:F,I21,'VISSIM Node Outputs'!G:G,#REF!)&gt;1,"ERROR",SUMIFS('VISSIM Node Outputs'!K:K,'VISSIM Node Outputs'!B:B,$C$3,'VISSIM Node Outputs'!A:A,"AVG",'VISSIM Node Outputs'!F:F,I21,'VISSIM Node Outputs'!G:G,J21,'VISSIM Node Outputs'!C:C,E21)))</f>
        <v>-</v>
      </c>
      <c r="AE21" s="818"/>
      <c r="AF21" s="134" t="str">
        <f ca="1">IFERROR(IF(S21=0,"-",
IF(K21="Signalized",HLOOKUP(Z21,Lookups!$D$2:$I$3,2,TRUE),
IF(K21="Unsignalized",HLOOKUP(Z21,Lookups!$D$4:$I$5,2,TRUE),"-"))),"-")</f>
        <v>-</v>
      </c>
      <c r="AG21" s="820"/>
      <c r="AH21" s="348" t="str">
        <f t="shared" ca="1" si="3"/>
        <v>- (-)</v>
      </c>
      <c r="AI21" s="817" t="str">
        <f t="shared" si="3"/>
        <v xml:space="preserve"> (0.0)</v>
      </c>
      <c r="AJ21" s="25"/>
      <c r="AK21" s="101">
        <f t="shared" ca="1" si="4"/>
        <v>0</v>
      </c>
      <c r="AL21" s="832"/>
      <c r="AN21" s="495">
        <f t="shared" ca="1" si="9"/>
        <v>17.029386365926403</v>
      </c>
    </row>
    <row r="22" spans="1:40" ht="15" customHeight="1" x14ac:dyDescent="0.25">
      <c r="A22" s="302" t="str">
        <f t="shared" ca="1" si="5"/>
        <v>H</v>
      </c>
      <c r="C22" s="109">
        <f t="shared" ca="1" si="10"/>
        <v>1</v>
      </c>
      <c r="D22" s="122">
        <f t="shared" ca="1" si="11"/>
        <v>1</v>
      </c>
      <c r="E22" s="122">
        <f t="shared" ca="1" si="0"/>
        <v>1</v>
      </c>
      <c r="F22" s="200" t="s">
        <v>111</v>
      </c>
      <c r="G22" s="200" t="str">
        <f t="shared" si="1"/>
        <v>EBU</v>
      </c>
      <c r="H22" s="200" t="str">
        <f t="shared" si="2"/>
        <v>EBU</v>
      </c>
      <c r="I22" s="650" t="str">
        <f ca="1">IFERROR(LEFT(INDEX('Input - Node Orientation'!$C$4:$Z$1325,MATCH(_xlfn.CONCAT($E22,$G22), 'Input - Node Orientation'!$E$4:$E$1325,0),MATCH(scenario&amp;" From-To Link",'Input - Node Orientation'!$C$4:$Z$4,0)),FIND("-",INDEX('Input - Node Orientation'!$C$4:$Z$1325,MATCH(_xlfn.CONCAT($E22,$G22), 'Input - Node Orientation'!$E$4:$E$1325,0),MATCH(scenario&amp;" From-To Link",'Input - Node Orientation'!$C$4:$Z$4,0)))-1),"--")</f>
        <v>--</v>
      </c>
      <c r="J22" s="650" t="str">
        <f ca="1">IFERROR(RIGHT(INDEX('Input - Node Orientation'!$C$4:$Z$1325,MATCH(_xlfn.CONCAT($E22,$G22), 'Input - Node Orientation'!$E$4:$E$1325,0),MATCH(scenario&amp;" From-To Link",'Input - Node Orientation'!$C$4:$Z$4,0)),LEN(INDEX('Input - Node Orientation'!$C$4:$Z$1325,MATCH(_xlfn.CONCAT($E22,$G22), 'Input - Node Orientation'!$E$4:$E$1325,0),MATCH(scenario&amp;" From-To Link",'Input - Node Orientation'!$C$4:$Z$4,0)))-FIND("-",INDEX('Input - Node Orientation'!$C$4:$Z$1325,MATCH(_xlfn.CONCAT($E22,$G22), 'Input - Node Orientation'!$E$4:$E$1325,0),MATCH(scenario&amp;" From-To Link",'Input - Node Orientation'!$C$4:$Z$4,0)))),"--")</f>
        <v>--</v>
      </c>
      <c r="K22" s="122" t="str">
        <f ca="1">INDEX('Input - Intersections'!$B$4:$L$85,MATCH(D22,'Input - Intersections'!$C$4:$C$381,0),4)</f>
        <v>Signalized</v>
      </c>
      <c r="M22" s="835"/>
      <c r="N22" s="838"/>
      <c r="O22" s="838"/>
      <c r="P22" s="189" t="str">
        <f t="shared" si="6"/>
        <v>EBU</v>
      </c>
      <c r="Q22" s="37">
        <f ca="1">IFERROR(INDEX('Input - Volumes'!$B$4:$DD$372,MATCH(D22,'Input - Volumes'!$C$4:$C$372,0),MATCH(F22,'Input - Volumes'!$B$4:$DD$4,0)),"-")</f>
        <v>0</v>
      </c>
      <c r="R22" s="818"/>
      <c r="S22" s="699">
        <f ca="1">SUMIFS('VISSIM Node Outputs'!H:H,'VISSIM Node Outputs'!B:B,$C$3,'VISSIM Node Outputs'!A:A,"AVG",'VISSIM Node Outputs'!F:F,I22,'VISSIM Node Outputs'!G:G,J22)</f>
        <v>0</v>
      </c>
      <c r="T22" s="818"/>
      <c r="U22" s="192">
        <f t="shared" ca="1" si="7"/>
        <v>0</v>
      </c>
      <c r="V22" s="821"/>
      <c r="W22" s="18" t="str">
        <f t="shared" ca="1" si="8"/>
        <v>-</v>
      </c>
      <c r="X22" s="819"/>
      <c r="Z22" s="700" t="str">
        <f ca="1">IF($S22=0,"-",IF(COUNTIFS('VISSIM Node Outputs'!B:B,$C$3,'VISSIM Node Outputs'!A:A,"AVG",'VISSIM Node Outputs'!F:F,I22,'VISSIM Node Outputs'!G:G,#REF!)&gt;1,"ERROR",SUMIFS('VISSIM Node Outputs'!I:I,'VISSIM Node Outputs'!B:B,$C$3,'VISSIM Node Outputs'!A:A,"AVG",'VISSIM Node Outputs'!F:F,I22,'VISSIM Node Outputs'!G:G,J22,'VISSIM Node Outputs'!C:C,E22)))</f>
        <v>-</v>
      </c>
      <c r="AA22" s="820"/>
      <c r="AB22" s="38" t="str">
        <f ca="1">IF($S22=0,"-",IF(COUNTIFS('VISSIM Node Outputs'!B:B,$C$3,'VISSIM Node Outputs'!A:A,"AVG",'VISSIM Node Outputs'!F:F,I22,'VISSIM Node Outputs'!G:G,#REF!)&gt;1,"ERROR",SUMIFS('VISSIM Node Outputs'!J:J,'VISSIM Node Outputs'!B:B,$C$3,'VISSIM Node Outputs'!A:A,"AVG",'VISSIM Node Outputs'!F:F,I22,'VISSIM Node Outputs'!G:G,J22,'VISSIM Node Outputs'!C:C,E22)))</f>
        <v>-</v>
      </c>
      <c r="AC22" s="818"/>
      <c r="AD22" s="38" t="str">
        <f ca="1">IF($S22=0,"-",IF(COUNTIFS('VISSIM Node Outputs'!B:B,$C$3,'VISSIM Node Outputs'!A:A,"AVG",'VISSIM Node Outputs'!F:F,I22,'VISSIM Node Outputs'!G:G,#REF!)&gt;1,"ERROR",SUMIFS('VISSIM Node Outputs'!K:K,'VISSIM Node Outputs'!B:B,$C$3,'VISSIM Node Outputs'!A:A,"AVG",'VISSIM Node Outputs'!F:F,I22,'VISSIM Node Outputs'!G:G,J22,'VISSIM Node Outputs'!C:C,E22)))</f>
        <v>-</v>
      </c>
      <c r="AE22" s="818"/>
      <c r="AF22" s="134" t="str">
        <f ca="1">IFERROR(IF(S22=0,"-",
IF(K22="Signalized",HLOOKUP(Z22,Lookups!$D$2:$I$3,2,TRUE),
IF(K22="Unsignalized",HLOOKUP(Z22,Lookups!$D$4:$I$5,2,TRUE),"-"))),"-")</f>
        <v>-</v>
      </c>
      <c r="AG22" s="820"/>
      <c r="AH22" s="348" t="str">
        <f t="shared" ca="1" si="3"/>
        <v>- (-)</v>
      </c>
      <c r="AI22" s="817" t="str">
        <f t="shared" si="3"/>
        <v xml:space="preserve"> (0.0)</v>
      </c>
      <c r="AJ22" s="25"/>
      <c r="AK22" s="101" t="str">
        <f t="shared" ca="1" si="4"/>
        <v>-</v>
      </c>
      <c r="AL22" s="832"/>
      <c r="AN22" s="495" t="str">
        <f t="shared" ca="1" si="9"/>
        <v>NA</v>
      </c>
    </row>
    <row r="23" spans="1:40" ht="15" customHeight="1" x14ac:dyDescent="0.25">
      <c r="A23" s="302" t="str">
        <f t="shared" ca="1" si="5"/>
        <v>H</v>
      </c>
      <c r="C23" s="109">
        <f t="shared" ca="1" si="10"/>
        <v>1</v>
      </c>
      <c r="D23" s="122">
        <f t="shared" ca="1" si="11"/>
        <v>1</v>
      </c>
      <c r="E23" s="122">
        <f t="shared" ca="1" si="0"/>
        <v>1</v>
      </c>
      <c r="F23" s="200"/>
      <c r="G23" s="200">
        <f t="shared" si="1"/>
        <v>0</v>
      </c>
      <c r="H23" s="200">
        <f t="shared" si="2"/>
        <v>0</v>
      </c>
      <c r="I23" s="650" t="str">
        <f ca="1">IFERROR(LEFT(INDEX('Input - Node Orientation'!$C$4:$Z$1325,MATCH(_xlfn.CONCAT($E23,$G23), 'Input - Node Orientation'!$E$4:$E$1325,0),MATCH(scenario&amp;" From-To Link",'Input - Node Orientation'!$C$4:$Z$4,0)),FIND("-",INDEX('Input - Node Orientation'!$C$4:$Z$1325,MATCH(_xlfn.CONCAT($E23,$G23), 'Input - Node Orientation'!$E$4:$E$1325,0),MATCH(scenario&amp;" From-To Link",'Input - Node Orientation'!$C$4:$Z$4,0)))-1),"--")</f>
        <v>--</v>
      </c>
      <c r="J23" s="650" t="str">
        <f ca="1">IFERROR(RIGHT(INDEX('Input - Node Orientation'!$C$4:$Z$1325,MATCH(_xlfn.CONCAT($E23,$G23), 'Input - Node Orientation'!$E$4:$E$1325,0),MATCH(scenario&amp;" From-To Link",'Input - Node Orientation'!$C$4:$Z$4,0)),LEN(INDEX('Input - Node Orientation'!$C$4:$Z$1325,MATCH(_xlfn.CONCAT($E23,$G23), 'Input - Node Orientation'!$E$4:$E$1325,0),MATCH(scenario&amp;" From-To Link",'Input - Node Orientation'!$C$4:$Z$4,0)))-FIND("-",INDEX('Input - Node Orientation'!$C$4:$Z$1325,MATCH(_xlfn.CONCAT($E23,$G23), 'Input - Node Orientation'!$E$4:$E$1325,0),MATCH(scenario&amp;" From-To Link",'Input - Node Orientation'!$C$4:$Z$4,0)))),"--")</f>
        <v>--</v>
      </c>
      <c r="K23" s="122" t="str">
        <f ca="1">INDEX('Input - Intersections'!$B$4:$L$85,MATCH(D23,'Input - Intersections'!$C$4:$C$381,0),4)</f>
        <v>Signalized</v>
      </c>
      <c r="M23" s="835"/>
      <c r="N23" s="838"/>
      <c r="O23" s="838"/>
      <c r="P23" s="189">
        <f t="shared" si="6"/>
        <v>0</v>
      </c>
      <c r="Q23" s="37" t="str">
        <f ca="1">IFERROR(INDEX('Input - Volumes'!$B$4:$DD$372,MATCH(D23,'Input - Volumes'!$C$4:$C$372,0),MATCH(F23,'Input - Volumes'!$B$4:$DD$4,0)),"-")</f>
        <v>-</v>
      </c>
      <c r="R23" s="818"/>
      <c r="S23" s="699">
        <f ca="1">SUMIFS('VISSIM Node Outputs'!H:H,'VISSIM Node Outputs'!B:B,$C$3,'VISSIM Node Outputs'!A:A,"AVG",'VISSIM Node Outputs'!F:F,I23,'VISSIM Node Outputs'!G:G,J23)</f>
        <v>0</v>
      </c>
      <c r="T23" s="818"/>
      <c r="U23" s="192" t="str">
        <f t="shared" ca="1" si="7"/>
        <v>-</v>
      </c>
      <c r="V23" s="821"/>
      <c r="W23" s="18" t="str">
        <f t="shared" ca="1" si="8"/>
        <v>-</v>
      </c>
      <c r="X23" s="819"/>
      <c r="Z23" s="700" t="str">
        <f ca="1">IF($S23=0,"-",IF(COUNTIFS('VISSIM Node Outputs'!B:B,$C$3,'VISSIM Node Outputs'!A:A,"AVG",'VISSIM Node Outputs'!F:F,I23,'VISSIM Node Outputs'!G:G,#REF!)&gt;1,"ERROR",SUMIFS('VISSIM Node Outputs'!I:I,'VISSIM Node Outputs'!B:B,$C$3,'VISSIM Node Outputs'!A:A,"AVG",'VISSIM Node Outputs'!F:F,I23,'VISSIM Node Outputs'!G:G,J23,'VISSIM Node Outputs'!C:C,E23)))</f>
        <v>-</v>
      </c>
      <c r="AA23" s="820"/>
      <c r="AB23" s="38" t="str">
        <f ca="1">IF($S23=0,"-",IF(COUNTIFS('VISSIM Node Outputs'!B:B,$C$3,'VISSIM Node Outputs'!A:A,"AVG",'VISSIM Node Outputs'!F:F,I23,'VISSIM Node Outputs'!G:G,#REF!)&gt;1,"ERROR",SUMIFS('VISSIM Node Outputs'!J:J,'VISSIM Node Outputs'!B:B,$C$3,'VISSIM Node Outputs'!A:A,"AVG",'VISSIM Node Outputs'!F:F,I23,'VISSIM Node Outputs'!G:G,J23,'VISSIM Node Outputs'!C:C,E23)))</f>
        <v>-</v>
      </c>
      <c r="AC23" s="818"/>
      <c r="AD23" s="38" t="str">
        <f ca="1">IF($S23=0,"-",IF(COUNTIFS('VISSIM Node Outputs'!B:B,$C$3,'VISSIM Node Outputs'!A:A,"AVG",'VISSIM Node Outputs'!F:F,I23,'VISSIM Node Outputs'!G:G,#REF!)&gt;1,"ERROR",SUMIFS('VISSIM Node Outputs'!K:K,'VISSIM Node Outputs'!B:B,$C$3,'VISSIM Node Outputs'!A:A,"AVG",'VISSIM Node Outputs'!F:F,I23,'VISSIM Node Outputs'!G:G,J23,'VISSIM Node Outputs'!C:C,E23)))</f>
        <v>-</v>
      </c>
      <c r="AE23" s="818"/>
      <c r="AF23" s="134" t="str">
        <f ca="1">IFERROR(IF(S23=0,"-",
IF(K23="Signalized",HLOOKUP(Z23,Lookups!$D$2:$I$3,2,TRUE),
IF(K23="Unsignalized",HLOOKUP(Z23,Lookups!$D$4:$I$5,2,TRUE),"-"))),"-")</f>
        <v>-</v>
      </c>
      <c r="AG23" s="820"/>
      <c r="AH23" s="348" t="str">
        <f t="shared" ca="1" si="3"/>
        <v>- (-)</v>
      </c>
      <c r="AI23" s="817" t="str">
        <f t="shared" si="3"/>
        <v xml:space="preserve"> (0.0)</v>
      </c>
      <c r="AJ23" s="25"/>
      <c r="AK23" s="101" t="e">
        <f t="shared" ca="1" si="4"/>
        <v>#VALUE!</v>
      </c>
      <c r="AL23" s="832"/>
      <c r="AN23" s="495" t="str">
        <f t="shared" ca="1" si="9"/>
        <v>NA</v>
      </c>
    </row>
    <row r="24" spans="1:40" ht="15" customHeight="1" x14ac:dyDescent="0.25">
      <c r="A24" s="302" t="str">
        <f t="shared" ca="1" si="5"/>
        <v>H</v>
      </c>
      <c r="C24" s="109">
        <f t="shared" ca="1" si="10"/>
        <v>1</v>
      </c>
      <c r="D24" s="122">
        <f t="shared" ca="1" si="11"/>
        <v>1</v>
      </c>
      <c r="E24" s="122">
        <f t="shared" ca="1" si="0"/>
        <v>1</v>
      </c>
      <c r="F24" s="201"/>
      <c r="G24" s="200">
        <f t="shared" si="1"/>
        <v>0</v>
      </c>
      <c r="H24" s="200">
        <f t="shared" si="2"/>
        <v>0</v>
      </c>
      <c r="I24" s="650" t="str">
        <f ca="1">IFERROR(LEFT(INDEX('Input - Node Orientation'!$C$4:$Z$1325,MATCH(_xlfn.CONCAT($E24,$G24), 'Input - Node Orientation'!$E$4:$E$1325,0),MATCH(scenario&amp;" From-To Link",'Input - Node Orientation'!$C$4:$Z$4,0)),FIND("-",INDEX('Input - Node Orientation'!$C$4:$Z$1325,MATCH(_xlfn.CONCAT($E24,$G24), 'Input - Node Orientation'!$E$4:$E$1325,0),MATCH(scenario&amp;" From-To Link",'Input - Node Orientation'!$C$4:$Z$4,0)))-1),"--")</f>
        <v>--</v>
      </c>
      <c r="J24" s="650" t="str">
        <f ca="1">IFERROR(RIGHT(INDEX('Input - Node Orientation'!$C$4:$Z$1325,MATCH(_xlfn.CONCAT($E24,$G24), 'Input - Node Orientation'!$E$4:$E$1325,0),MATCH(scenario&amp;" From-To Link",'Input - Node Orientation'!$C$4:$Z$4,0)),LEN(INDEX('Input - Node Orientation'!$C$4:$Z$1325,MATCH(_xlfn.CONCAT($E24,$G24), 'Input - Node Orientation'!$E$4:$E$1325,0),MATCH(scenario&amp;" From-To Link",'Input - Node Orientation'!$C$4:$Z$4,0)))-FIND("-",INDEX('Input - Node Orientation'!$C$4:$Z$1325,MATCH(_xlfn.CONCAT($E24,$G24), 'Input - Node Orientation'!$E$4:$E$1325,0),MATCH(scenario&amp;" From-To Link",'Input - Node Orientation'!$C$4:$Z$4,0)))),"--")</f>
        <v>--</v>
      </c>
      <c r="K24" s="122" t="str">
        <f ca="1">INDEX('Input - Intersections'!$B$4:$L$85,MATCH(D24,'Input - Intersections'!$C$4:$C$381,0),4)</f>
        <v>Signalized</v>
      </c>
      <c r="M24" s="835"/>
      <c r="N24" s="838"/>
      <c r="O24" s="838"/>
      <c r="P24" s="189">
        <f t="shared" si="6"/>
        <v>0</v>
      </c>
      <c r="Q24" s="37" t="str">
        <f ca="1">IFERROR(INDEX('Input - Volumes'!$B$4:$DD$372,MATCH(D24,'Input - Volumes'!$C$4:$C$372,0),MATCH(F24,'Input - Volumes'!$B$4:$DD$4,0)),"-")</f>
        <v>-</v>
      </c>
      <c r="R24" s="818"/>
      <c r="S24" s="699">
        <f ca="1">SUMIFS('VISSIM Node Outputs'!H:H,'VISSIM Node Outputs'!B:B,$C$3,'VISSIM Node Outputs'!A:A,"AVG",'VISSIM Node Outputs'!F:F,I24,'VISSIM Node Outputs'!G:G,J24)</f>
        <v>0</v>
      </c>
      <c r="T24" s="818"/>
      <c r="U24" s="192" t="str">
        <f t="shared" ca="1" si="7"/>
        <v>-</v>
      </c>
      <c r="V24" s="821">
        <f>T24-R24</f>
        <v>0</v>
      </c>
      <c r="W24" s="18" t="str">
        <f t="shared" ca="1" si="8"/>
        <v>-</v>
      </c>
      <c r="X24" s="819" t="e">
        <f>V24/R24</f>
        <v>#DIV/0!</v>
      </c>
      <c r="Z24" s="700" t="str">
        <f ca="1">IF($S24=0,"-",IF(COUNTIFS('VISSIM Node Outputs'!B:B,$C$3,'VISSIM Node Outputs'!A:A,"AVG",'VISSIM Node Outputs'!F:F,I24,'VISSIM Node Outputs'!G:G,#REF!)&gt;1,"ERROR",SUMIFS('VISSIM Node Outputs'!I:I,'VISSIM Node Outputs'!B:B,$C$3,'VISSIM Node Outputs'!A:A,"AVG",'VISSIM Node Outputs'!F:F,I24,'VISSIM Node Outputs'!G:G,J24,'VISSIM Node Outputs'!C:C,E24)))</f>
        <v>-</v>
      </c>
      <c r="AA24" s="820"/>
      <c r="AB24" s="38" t="str">
        <f ca="1">IF($S24=0,"-",IF(COUNTIFS('VISSIM Node Outputs'!B:B,$C$3,'VISSIM Node Outputs'!A:A,"AVG",'VISSIM Node Outputs'!F:F,I24,'VISSIM Node Outputs'!G:G,#REF!)&gt;1,"ERROR",SUMIFS('VISSIM Node Outputs'!J:J,'VISSIM Node Outputs'!B:B,$C$3,'VISSIM Node Outputs'!A:A,"AVG",'VISSIM Node Outputs'!F:F,I24,'VISSIM Node Outputs'!G:G,J24,'VISSIM Node Outputs'!C:C,E24)))</f>
        <v>-</v>
      </c>
      <c r="AC24" s="818"/>
      <c r="AD24" s="38" t="str">
        <f ca="1">IF($S24=0,"-",IF(COUNTIFS('VISSIM Node Outputs'!B:B,$C$3,'VISSIM Node Outputs'!A:A,"AVG",'VISSIM Node Outputs'!F:F,I24,'VISSIM Node Outputs'!G:G,#REF!)&gt;1,"ERROR",SUMIFS('VISSIM Node Outputs'!K:K,'VISSIM Node Outputs'!B:B,$C$3,'VISSIM Node Outputs'!A:A,"AVG",'VISSIM Node Outputs'!F:F,I24,'VISSIM Node Outputs'!G:G,J24,'VISSIM Node Outputs'!C:C,E24)))</f>
        <v>-</v>
      </c>
      <c r="AE24" s="818"/>
      <c r="AF24" s="134" t="str">
        <f ca="1">IFERROR(IF(S24=0,"-",
IF(K24="Signalized",HLOOKUP(Z24,Lookups!$D$2:$I$3,2,TRUE),
IF(K24="Unsignalized",HLOOKUP(Z24,Lookups!$D$4:$I$5,2,TRUE),"-"))),"-")</f>
        <v>-</v>
      </c>
      <c r="AG24" s="820"/>
      <c r="AH24" s="348" t="str">
        <f t="shared" ca="1" si="3"/>
        <v>- (-)</v>
      </c>
      <c r="AI24" s="817" t="str">
        <f t="shared" si="3"/>
        <v xml:space="preserve"> (0.0)</v>
      </c>
      <c r="AJ24" s="25"/>
      <c r="AK24" s="101" t="e">
        <f t="shared" ca="1" si="4"/>
        <v>#VALUE!</v>
      </c>
      <c r="AL24" s="832"/>
      <c r="AN24" s="495" t="str">
        <f t="shared" ca="1" si="9"/>
        <v>NA</v>
      </c>
    </row>
    <row r="25" spans="1:40" ht="15" customHeight="1" x14ac:dyDescent="0.25">
      <c r="A25" s="302" t="str">
        <f t="shared" ca="1" si="5"/>
        <v/>
      </c>
      <c r="C25" s="109">
        <f t="shared" ca="1" si="10"/>
        <v>1</v>
      </c>
      <c r="D25" s="122">
        <f t="shared" ca="1" si="11"/>
        <v>1</v>
      </c>
      <c r="E25" s="122">
        <f t="shared" ca="1" si="0"/>
        <v>1</v>
      </c>
      <c r="F25" s="201" t="s">
        <v>26</v>
      </c>
      <c r="G25" s="200" t="str">
        <f t="shared" si="1"/>
        <v>WBL</v>
      </c>
      <c r="H25" s="200" t="str">
        <f t="shared" si="2"/>
        <v>WBL</v>
      </c>
      <c r="I25" s="650" t="str">
        <f ca="1">IFERROR(LEFT(INDEX('Input - Node Orientation'!$C$4:$Z$1325,MATCH(_xlfn.CONCAT($E25,$G25), 'Input - Node Orientation'!$E$4:$E$1325,0),MATCH(scenario&amp;" From-To Link",'Input - Node Orientation'!$C$4:$Z$4,0)),FIND("-",INDEX('Input - Node Orientation'!$C$4:$Z$1325,MATCH(_xlfn.CONCAT($E25,$G25), 'Input - Node Orientation'!$E$4:$E$1325,0),MATCH(scenario&amp;" From-To Link",'Input - Node Orientation'!$C$4:$Z$4,0)))-1),"--")</f>
        <v>--</v>
      </c>
      <c r="J25" s="650" t="str">
        <f ca="1">IFERROR(RIGHT(INDEX('Input - Node Orientation'!$C$4:$Z$1325,MATCH(_xlfn.CONCAT($E25,$G25), 'Input - Node Orientation'!$E$4:$E$1325,0),MATCH(scenario&amp;" From-To Link",'Input - Node Orientation'!$C$4:$Z$4,0)),LEN(INDEX('Input - Node Orientation'!$C$4:$Z$1325,MATCH(_xlfn.CONCAT($E25,$G25), 'Input - Node Orientation'!$E$4:$E$1325,0),MATCH(scenario&amp;" From-To Link",'Input - Node Orientation'!$C$4:$Z$4,0)))-FIND("-",INDEX('Input - Node Orientation'!$C$4:$Z$1325,MATCH(_xlfn.CONCAT($E25,$G25), 'Input - Node Orientation'!$E$4:$E$1325,0),MATCH(scenario&amp;" From-To Link",'Input - Node Orientation'!$C$4:$Z$4,0)))),"--")</f>
        <v>--</v>
      </c>
      <c r="K25" s="122" t="str">
        <f ca="1">INDEX('Input - Intersections'!$B$4:$L$85,MATCH(D25,'Input - Intersections'!$C$4:$C$381,0),4)</f>
        <v>Signalized</v>
      </c>
      <c r="M25" s="835"/>
      <c r="N25" s="838"/>
      <c r="O25" s="838" t="str">
        <f ca="1">INDEX('Input - Intersections'!$B$4:$L$85,MATCH(C25,'Input - Intersections'!$B$4:$B$85,0),8)</f>
        <v>WB</v>
      </c>
      <c r="P25" s="189" t="str">
        <f t="shared" si="6"/>
        <v>WBL</v>
      </c>
      <c r="Q25" s="37">
        <f ca="1">IFERROR(INDEX('Input - Volumes'!$B$4:$DD$372,MATCH(D25,'Input - Volumes'!$C$4:$C$372,0),MATCH(F25,'Input - Volumes'!$B$4:$DD$4,0)),"-")</f>
        <v>350.72074931803854</v>
      </c>
      <c r="R25" s="818">
        <f ca="1">SUM(Q25:Q30)</f>
        <v>3124.0126004069698</v>
      </c>
      <c r="S25" s="699">
        <f ca="1">SUMIFS('VISSIM Node Outputs'!H:H,'VISSIM Node Outputs'!B:B,$C$3,'VISSIM Node Outputs'!A:A,"AVG",'VISSIM Node Outputs'!F:F,I25,'VISSIM Node Outputs'!G:G,J25)</f>
        <v>0</v>
      </c>
      <c r="T25" s="818">
        <f ca="1">SUM(S25:S30)</f>
        <v>0</v>
      </c>
      <c r="U25" s="192">
        <f t="shared" ca="1" si="7"/>
        <v>-350.72074931803854</v>
      </c>
      <c r="V25" s="821">
        <f ca="1">T25-R25</f>
        <v>-3124.0126004069698</v>
      </c>
      <c r="W25" s="18">
        <f t="shared" ca="1" si="8"/>
        <v>-1</v>
      </c>
      <c r="X25" s="819">
        <f ca="1">IFERROR(IF(R25=0,"-",V25/R25),"-")</f>
        <v>-1</v>
      </c>
      <c r="Z25" s="700" t="str">
        <f ca="1">IF($S25=0,"-",IF(COUNTIFS('VISSIM Node Outputs'!B:B,$C$3,'VISSIM Node Outputs'!A:A,"AVG",'VISSIM Node Outputs'!F:F,I25,'VISSIM Node Outputs'!G:G,#REF!)&gt;1,"ERROR",SUMIFS('VISSIM Node Outputs'!I:I,'VISSIM Node Outputs'!B:B,$C$3,'VISSIM Node Outputs'!A:A,"AVG",'VISSIM Node Outputs'!F:F,I25,'VISSIM Node Outputs'!G:G,J25,'VISSIM Node Outputs'!C:C,E25)))</f>
        <v>-</v>
      </c>
      <c r="AA25" s="820" t="str">
        <f ca="1">IF(T25=0,"-",SUMPRODUCT(S25:S30,Z25:Z30)/T25)</f>
        <v>-</v>
      </c>
      <c r="AB25" s="38" t="str">
        <f ca="1">IF($S25=0,"-",IF(COUNTIFS('VISSIM Node Outputs'!B:B,$C$3,'VISSIM Node Outputs'!A:A,"AVG",'VISSIM Node Outputs'!F:F,I25,'VISSIM Node Outputs'!G:G,#REF!)&gt;1,"ERROR",SUMIFS('VISSIM Node Outputs'!J:J,'VISSIM Node Outputs'!B:B,$C$3,'VISSIM Node Outputs'!A:A,"AVG",'VISSIM Node Outputs'!F:F,I25,'VISSIM Node Outputs'!G:G,J25,'VISSIM Node Outputs'!C:C,E25)))</f>
        <v>-</v>
      </c>
      <c r="AC25" s="818" t="str">
        <f ca="1">IF($T25&gt;0,MAX(AB25:AB30),"-")</f>
        <v>-</v>
      </c>
      <c r="AD25" s="38" t="str">
        <f ca="1">IF($S25=0,"-",IF(COUNTIFS('VISSIM Node Outputs'!B:B,$C$3,'VISSIM Node Outputs'!A:A,"AVG",'VISSIM Node Outputs'!F:F,I25,'VISSIM Node Outputs'!G:G,#REF!)&gt;1,"ERROR",SUMIFS('VISSIM Node Outputs'!K:K,'VISSIM Node Outputs'!B:B,$C$3,'VISSIM Node Outputs'!A:A,"AVG",'VISSIM Node Outputs'!F:F,I25,'VISSIM Node Outputs'!G:G,J25,'VISSIM Node Outputs'!C:C,E25)))</f>
        <v>-</v>
      </c>
      <c r="AE25" s="818" t="str">
        <f ca="1">IF($T25&gt;0,MAX(AD25:AD30),"-")</f>
        <v>-</v>
      </c>
      <c r="AF25" s="134" t="str">
        <f ca="1">IFERROR(IF(S25=0,"-",
IF(K25="Signalized",HLOOKUP(Z25,Lookups!$D$2:$I$3,2,TRUE),
IF(K25="Unsignalized",HLOOKUP(Z25,Lookups!$D$4:$I$5,2,TRUE),"-"))),"-")</f>
        <v>-</v>
      </c>
      <c r="AG25" s="820" t="str">
        <f ca="1">IF(T25=0,"-",
IF(K25="Signalized",HLOOKUP(AA25,Lookups!$D$2:$I$3,2,TRUE),
IF(K25="Unsignalized",HLOOKUP(AA25,Lookups!$D$4:$I$5,2,TRUE),"-")))</f>
        <v>-</v>
      </c>
      <c r="AH25" s="348" t="str">
        <f t="shared" ca="1" si="3"/>
        <v>- (-)</v>
      </c>
      <c r="AI25" s="817" t="str">
        <f t="shared" ca="1" si="3"/>
        <v>- (-)</v>
      </c>
      <c r="AJ25" s="25"/>
      <c r="AK25" s="101">
        <f t="shared" ca="1" si="4"/>
        <v>0</v>
      </c>
      <c r="AL25" s="832">
        <f ca="1">IF($R25&gt;0,T25/R25,"-")</f>
        <v>0</v>
      </c>
      <c r="AN25" s="495">
        <f t="shared" ca="1" si="9"/>
        <v>26.484740864053723</v>
      </c>
    </row>
    <row r="26" spans="1:40" ht="15" customHeight="1" x14ac:dyDescent="0.25">
      <c r="A26" s="302" t="str">
        <f t="shared" ca="1" si="5"/>
        <v/>
      </c>
      <c r="C26" s="109">
        <f t="shared" ca="1" si="10"/>
        <v>1</v>
      </c>
      <c r="D26" s="122">
        <f t="shared" ca="1" si="11"/>
        <v>1</v>
      </c>
      <c r="E26" s="122">
        <f t="shared" ca="1" si="0"/>
        <v>1</v>
      </c>
      <c r="F26" s="200" t="s">
        <v>27</v>
      </c>
      <c r="G26" s="200" t="str">
        <f t="shared" si="1"/>
        <v>WBT</v>
      </c>
      <c r="H26" s="200" t="str">
        <f t="shared" si="2"/>
        <v>WBT</v>
      </c>
      <c r="I26" s="650" t="str">
        <f ca="1">IFERROR(LEFT(INDEX('Input - Node Orientation'!$C$4:$Z$1325,MATCH(_xlfn.CONCAT($E26,$G26), 'Input - Node Orientation'!$E$4:$E$1325,0),MATCH(scenario&amp;" From-To Link",'Input - Node Orientation'!$C$4:$Z$4,0)),FIND("-",INDEX('Input - Node Orientation'!$C$4:$Z$1325,MATCH(_xlfn.CONCAT($E26,$G26), 'Input - Node Orientation'!$E$4:$E$1325,0),MATCH(scenario&amp;" From-To Link",'Input - Node Orientation'!$C$4:$Z$4,0)))-1),"--")</f>
        <v>--</v>
      </c>
      <c r="J26" s="650" t="str">
        <f ca="1">IFERROR(RIGHT(INDEX('Input - Node Orientation'!$C$4:$Z$1325,MATCH(_xlfn.CONCAT($E26,$G26), 'Input - Node Orientation'!$E$4:$E$1325,0),MATCH(scenario&amp;" From-To Link",'Input - Node Orientation'!$C$4:$Z$4,0)),LEN(INDEX('Input - Node Orientation'!$C$4:$Z$1325,MATCH(_xlfn.CONCAT($E26,$G26), 'Input - Node Orientation'!$E$4:$E$1325,0),MATCH(scenario&amp;" From-To Link",'Input - Node Orientation'!$C$4:$Z$4,0)))-FIND("-",INDEX('Input - Node Orientation'!$C$4:$Z$1325,MATCH(_xlfn.CONCAT($E26,$G26), 'Input - Node Orientation'!$E$4:$E$1325,0),MATCH(scenario&amp;" From-To Link",'Input - Node Orientation'!$C$4:$Z$4,0)))),"--")</f>
        <v>--</v>
      </c>
      <c r="K26" s="122" t="str">
        <f ca="1">INDEX('Input - Intersections'!$B$4:$L$85,MATCH(D26,'Input - Intersections'!$C$4:$C$381,0),4)</f>
        <v>Signalized</v>
      </c>
      <c r="M26" s="835"/>
      <c r="N26" s="838"/>
      <c r="O26" s="838"/>
      <c r="P26" s="189" t="str">
        <f t="shared" si="6"/>
        <v>WBT</v>
      </c>
      <c r="Q26" s="37">
        <f ca="1">IFERROR(INDEX('Input - Volumes'!$B$4:$DD$372,MATCH(D26,'Input - Volumes'!$C$4:$C$372,0),MATCH(F26,'Input - Volumes'!$B$4:$DD$4,0)),"-")</f>
        <v>1747.108917899116</v>
      </c>
      <c r="R26" s="818"/>
      <c r="S26" s="699">
        <f ca="1">SUMIFS('VISSIM Node Outputs'!H:H,'VISSIM Node Outputs'!B:B,$C$3,'VISSIM Node Outputs'!A:A,"AVG",'VISSIM Node Outputs'!F:F,I26,'VISSIM Node Outputs'!G:G,J26)</f>
        <v>0</v>
      </c>
      <c r="T26" s="818"/>
      <c r="U26" s="192">
        <f t="shared" ca="1" si="7"/>
        <v>-1747.108917899116</v>
      </c>
      <c r="V26" s="821"/>
      <c r="W26" s="18">
        <f t="shared" ca="1" si="8"/>
        <v>-1</v>
      </c>
      <c r="X26" s="819"/>
      <c r="Z26" s="700" t="str">
        <f ca="1">IF($S26=0,"-",IF(COUNTIFS('VISSIM Node Outputs'!B:B,$C$3,'VISSIM Node Outputs'!A:A,"AVG",'VISSIM Node Outputs'!F:F,I26,'VISSIM Node Outputs'!G:G,#REF!)&gt;1,"ERROR",SUMIFS('VISSIM Node Outputs'!I:I,'VISSIM Node Outputs'!B:B,$C$3,'VISSIM Node Outputs'!A:A,"AVG",'VISSIM Node Outputs'!F:F,I26,'VISSIM Node Outputs'!G:G,J26,'VISSIM Node Outputs'!C:C,E26)))</f>
        <v>-</v>
      </c>
      <c r="AA26" s="820"/>
      <c r="AB26" s="38" t="str">
        <f ca="1">IF($S26=0,"-",IF(COUNTIFS('VISSIM Node Outputs'!B:B,$C$3,'VISSIM Node Outputs'!A:A,"AVG",'VISSIM Node Outputs'!F:F,I26,'VISSIM Node Outputs'!G:G,#REF!)&gt;1,"ERROR",SUMIFS('VISSIM Node Outputs'!J:J,'VISSIM Node Outputs'!B:B,$C$3,'VISSIM Node Outputs'!A:A,"AVG",'VISSIM Node Outputs'!F:F,I26,'VISSIM Node Outputs'!G:G,J26,'VISSIM Node Outputs'!C:C,E26)))</f>
        <v>-</v>
      </c>
      <c r="AC26" s="818"/>
      <c r="AD26" s="38" t="str">
        <f ca="1">IF($S26=0,"-",IF(COUNTIFS('VISSIM Node Outputs'!B:B,$C$3,'VISSIM Node Outputs'!A:A,"AVG",'VISSIM Node Outputs'!F:F,I26,'VISSIM Node Outputs'!G:G,#REF!)&gt;1,"ERROR",SUMIFS('VISSIM Node Outputs'!K:K,'VISSIM Node Outputs'!B:B,$C$3,'VISSIM Node Outputs'!A:A,"AVG",'VISSIM Node Outputs'!F:F,I26,'VISSIM Node Outputs'!G:G,J26,'VISSIM Node Outputs'!C:C,E26)))</f>
        <v>-</v>
      </c>
      <c r="AE26" s="818"/>
      <c r="AF26" s="134" t="str">
        <f ca="1">IFERROR(IF(S26=0,"-",
IF(K26="Signalized",HLOOKUP(Z26,Lookups!$D$2:$I$3,2,TRUE),
IF(K26="Unsignalized",HLOOKUP(Z26,Lookups!$D$4:$I$5,2,TRUE),"-"))),"-")</f>
        <v>-</v>
      </c>
      <c r="AG26" s="820"/>
      <c r="AH26" s="348" t="str">
        <f t="shared" ca="1" si="3"/>
        <v>- (-)</v>
      </c>
      <c r="AI26" s="817" t="str">
        <f t="shared" si="3"/>
        <v xml:space="preserve"> (0.0)</v>
      </c>
      <c r="AJ26" s="25"/>
      <c r="AK26" s="101">
        <f t="shared" ca="1" si="4"/>
        <v>0</v>
      </c>
      <c r="AL26" s="832"/>
      <c r="AN26" s="495">
        <f t="shared" ca="1" si="9"/>
        <v>59.111909424397993</v>
      </c>
    </row>
    <row r="27" spans="1:40" ht="15" customHeight="1" x14ac:dyDescent="0.25">
      <c r="A27" s="302" t="str">
        <f t="shared" ca="1" si="5"/>
        <v/>
      </c>
      <c r="C27" s="109">
        <f t="shared" ca="1" si="10"/>
        <v>1</v>
      </c>
      <c r="D27" s="122">
        <f t="shared" ca="1" si="11"/>
        <v>1</v>
      </c>
      <c r="E27" s="122">
        <f t="shared" ca="1" si="0"/>
        <v>1</v>
      </c>
      <c r="F27" s="200" t="s">
        <v>28</v>
      </c>
      <c r="G27" s="200" t="str">
        <f t="shared" si="1"/>
        <v>WBR</v>
      </c>
      <c r="H27" s="200" t="str">
        <f t="shared" si="2"/>
        <v>WBR</v>
      </c>
      <c r="I27" s="650" t="str">
        <f ca="1">IFERROR(LEFT(INDEX('Input - Node Orientation'!$C$4:$Z$1325,MATCH(_xlfn.CONCAT($E27,$G27), 'Input - Node Orientation'!$E$4:$E$1325,0),MATCH(scenario&amp;" From-To Link",'Input - Node Orientation'!$C$4:$Z$4,0)),FIND("-",INDEX('Input - Node Orientation'!$C$4:$Z$1325,MATCH(_xlfn.CONCAT($E27,$G27), 'Input - Node Orientation'!$E$4:$E$1325,0),MATCH(scenario&amp;" From-To Link",'Input - Node Orientation'!$C$4:$Z$4,0)))-1),"--")</f>
        <v>--</v>
      </c>
      <c r="J27" s="650" t="str">
        <f ca="1">IFERROR(RIGHT(INDEX('Input - Node Orientation'!$C$4:$Z$1325,MATCH(_xlfn.CONCAT($E27,$G27), 'Input - Node Orientation'!$E$4:$E$1325,0),MATCH(scenario&amp;" From-To Link",'Input - Node Orientation'!$C$4:$Z$4,0)),LEN(INDEX('Input - Node Orientation'!$C$4:$Z$1325,MATCH(_xlfn.CONCAT($E27,$G27), 'Input - Node Orientation'!$E$4:$E$1325,0),MATCH(scenario&amp;" From-To Link",'Input - Node Orientation'!$C$4:$Z$4,0)))-FIND("-",INDEX('Input - Node Orientation'!$C$4:$Z$1325,MATCH(_xlfn.CONCAT($E27,$G27), 'Input - Node Orientation'!$E$4:$E$1325,0),MATCH(scenario&amp;" From-To Link",'Input - Node Orientation'!$C$4:$Z$4,0)))),"--")</f>
        <v>--</v>
      </c>
      <c r="K27" s="122" t="str">
        <f ca="1">INDEX('Input - Intersections'!$B$4:$L$85,MATCH(D27,'Input - Intersections'!$C$4:$C$381,0),4)</f>
        <v>Signalized</v>
      </c>
      <c r="M27" s="835"/>
      <c r="N27" s="838"/>
      <c r="O27" s="838"/>
      <c r="P27" s="189" t="str">
        <f t="shared" si="6"/>
        <v>WBR</v>
      </c>
      <c r="Q27" s="37">
        <f ca="1">IFERROR(INDEX('Input - Volumes'!$B$4:$DD$372,MATCH(D27,'Input - Volumes'!$C$4:$C$372,0),MATCH(F27,'Input - Volumes'!$B$4:$DD$4,0)),"-")</f>
        <v>1026.1829331898155</v>
      </c>
      <c r="R27" s="818"/>
      <c r="S27" s="699">
        <f ca="1">SUMIFS('VISSIM Node Outputs'!H:H,'VISSIM Node Outputs'!B:B,$C$3,'VISSIM Node Outputs'!A:A,"AVG",'VISSIM Node Outputs'!F:F,I27,'VISSIM Node Outputs'!G:G,J27)</f>
        <v>0</v>
      </c>
      <c r="T27" s="818"/>
      <c r="U27" s="192">
        <f t="shared" ca="1" si="7"/>
        <v>-1026.1829331898155</v>
      </c>
      <c r="V27" s="821"/>
      <c r="W27" s="18">
        <f t="shared" ca="1" si="8"/>
        <v>-1</v>
      </c>
      <c r="X27" s="819"/>
      <c r="Z27" s="700" t="str">
        <f ca="1">IF($S27=0,"-",IF(COUNTIFS('VISSIM Node Outputs'!B:B,$C$3,'VISSIM Node Outputs'!A:A,"AVG",'VISSIM Node Outputs'!F:F,I27,'VISSIM Node Outputs'!G:G,#REF!)&gt;1,"ERROR",SUMIFS('VISSIM Node Outputs'!I:I,'VISSIM Node Outputs'!B:B,$C$3,'VISSIM Node Outputs'!A:A,"AVG",'VISSIM Node Outputs'!F:F,I27,'VISSIM Node Outputs'!G:G,J27,'VISSIM Node Outputs'!C:C,E27)))</f>
        <v>-</v>
      </c>
      <c r="AA27" s="820"/>
      <c r="AB27" s="38" t="str">
        <f ca="1">IF($S27=0,"-",IF(COUNTIFS('VISSIM Node Outputs'!B:B,$C$3,'VISSIM Node Outputs'!A:A,"AVG",'VISSIM Node Outputs'!F:F,I27,'VISSIM Node Outputs'!G:G,#REF!)&gt;1,"ERROR",SUMIFS('VISSIM Node Outputs'!J:J,'VISSIM Node Outputs'!B:B,$C$3,'VISSIM Node Outputs'!A:A,"AVG",'VISSIM Node Outputs'!F:F,I27,'VISSIM Node Outputs'!G:G,J27,'VISSIM Node Outputs'!C:C,E27)))</f>
        <v>-</v>
      </c>
      <c r="AC27" s="818"/>
      <c r="AD27" s="38" t="str">
        <f ca="1">IF($S27=0,"-",IF(COUNTIFS('VISSIM Node Outputs'!B:B,$C$3,'VISSIM Node Outputs'!A:A,"AVG",'VISSIM Node Outputs'!F:F,I27,'VISSIM Node Outputs'!G:G,#REF!)&gt;1,"ERROR",SUMIFS('VISSIM Node Outputs'!K:K,'VISSIM Node Outputs'!B:B,$C$3,'VISSIM Node Outputs'!A:A,"AVG",'VISSIM Node Outputs'!F:F,I27,'VISSIM Node Outputs'!G:G,J27,'VISSIM Node Outputs'!C:C,E27)))</f>
        <v>-</v>
      </c>
      <c r="AE27" s="818"/>
      <c r="AF27" s="134" t="str">
        <f ca="1">IFERROR(IF(S27=0,"-",
IF(K27="Signalized",HLOOKUP(Z27,Lookups!$D$2:$I$3,2,TRUE),
IF(K27="Unsignalized",HLOOKUP(Z27,Lookups!$D$4:$I$5,2,TRUE),"-"))),"-")</f>
        <v>-</v>
      </c>
      <c r="AG27" s="820"/>
      <c r="AH27" s="348" t="str">
        <f t="shared" ca="1" si="3"/>
        <v>- (-)</v>
      </c>
      <c r="AI27" s="817" t="str">
        <f t="shared" si="3"/>
        <v xml:space="preserve"> (0.0)</v>
      </c>
      <c r="AJ27" s="25"/>
      <c r="AK27" s="101">
        <f t="shared" ca="1" si="4"/>
        <v>0</v>
      </c>
      <c r="AL27" s="832"/>
      <c r="AN27" s="495">
        <f t="shared" ca="1" si="9"/>
        <v>45.303044780451906</v>
      </c>
    </row>
    <row r="28" spans="1:40" ht="15" customHeight="1" x14ac:dyDescent="0.25">
      <c r="A28" s="302" t="str">
        <f t="shared" ca="1" si="5"/>
        <v>H</v>
      </c>
      <c r="C28" s="109">
        <f t="shared" ca="1" si="10"/>
        <v>1</v>
      </c>
      <c r="D28" s="122">
        <f t="shared" ca="1" si="11"/>
        <v>1</v>
      </c>
      <c r="E28" s="122">
        <f t="shared" ca="1" si="0"/>
        <v>1</v>
      </c>
      <c r="F28" s="200" t="s">
        <v>43</v>
      </c>
      <c r="G28" s="200" t="str">
        <f t="shared" si="1"/>
        <v>WBU</v>
      </c>
      <c r="H28" s="200" t="str">
        <f t="shared" si="2"/>
        <v>WBU</v>
      </c>
      <c r="I28" s="650" t="str">
        <f ca="1">IFERROR(LEFT(INDEX('Input - Node Orientation'!$C$4:$Z$1325,MATCH(_xlfn.CONCAT($E28,$G28), 'Input - Node Orientation'!$E$4:$E$1325,0),MATCH(scenario&amp;" From-To Link",'Input - Node Orientation'!$C$4:$Z$4,0)),FIND("-",INDEX('Input - Node Orientation'!$C$4:$Z$1325,MATCH(_xlfn.CONCAT($E28,$G28), 'Input - Node Orientation'!$E$4:$E$1325,0),MATCH(scenario&amp;" From-To Link",'Input - Node Orientation'!$C$4:$Z$4,0)))-1),"--")</f>
        <v>--</v>
      </c>
      <c r="J28" s="650" t="str">
        <f ca="1">IFERROR(RIGHT(INDEX('Input - Node Orientation'!$C$4:$Z$1325,MATCH(_xlfn.CONCAT($E28,$G28), 'Input - Node Orientation'!$E$4:$E$1325,0),MATCH(scenario&amp;" From-To Link",'Input - Node Orientation'!$C$4:$Z$4,0)),LEN(INDEX('Input - Node Orientation'!$C$4:$Z$1325,MATCH(_xlfn.CONCAT($E28,$G28), 'Input - Node Orientation'!$E$4:$E$1325,0),MATCH(scenario&amp;" From-To Link",'Input - Node Orientation'!$C$4:$Z$4,0)))-FIND("-",INDEX('Input - Node Orientation'!$C$4:$Z$1325,MATCH(_xlfn.CONCAT($E28,$G28), 'Input - Node Orientation'!$E$4:$E$1325,0),MATCH(scenario&amp;" From-To Link",'Input - Node Orientation'!$C$4:$Z$4,0)))),"--")</f>
        <v>--</v>
      </c>
      <c r="K28" s="122" t="str">
        <f ca="1">INDEX('Input - Intersections'!$B$4:$L$85,MATCH(D28,'Input - Intersections'!$C$4:$C$381,0),4)</f>
        <v>Signalized</v>
      </c>
      <c r="M28" s="835"/>
      <c r="N28" s="838"/>
      <c r="O28" s="838"/>
      <c r="P28" s="189" t="str">
        <f t="shared" si="6"/>
        <v>WBU</v>
      </c>
      <c r="Q28" s="37">
        <f ca="1">IFERROR(INDEX('Input - Volumes'!$B$4:$DD$372,MATCH(D28,'Input - Volumes'!$C$4:$C$372,0),MATCH(F28,'Input - Volumes'!$B$4:$DD$4,0)),"-")</f>
        <v>0</v>
      </c>
      <c r="R28" s="818"/>
      <c r="S28" s="699">
        <f ca="1">SUMIFS('VISSIM Node Outputs'!H:H,'VISSIM Node Outputs'!B:B,$C$3,'VISSIM Node Outputs'!A:A,"AVG",'VISSIM Node Outputs'!F:F,I28,'VISSIM Node Outputs'!G:G,J28)</f>
        <v>0</v>
      </c>
      <c r="T28" s="818"/>
      <c r="U28" s="192">
        <f t="shared" ca="1" si="7"/>
        <v>0</v>
      </c>
      <c r="V28" s="821"/>
      <c r="W28" s="18" t="str">
        <f t="shared" ca="1" si="8"/>
        <v>-</v>
      </c>
      <c r="X28" s="819"/>
      <c r="Z28" s="700" t="str">
        <f ca="1">IF($S28=0,"-",IF(COUNTIFS('VISSIM Node Outputs'!B:B,$C$3,'VISSIM Node Outputs'!A:A,"AVG",'VISSIM Node Outputs'!F:F,I28,'VISSIM Node Outputs'!G:G,#REF!)&gt;1,"ERROR",SUMIFS('VISSIM Node Outputs'!I:I,'VISSIM Node Outputs'!B:B,$C$3,'VISSIM Node Outputs'!A:A,"AVG",'VISSIM Node Outputs'!F:F,I28,'VISSIM Node Outputs'!G:G,J28,'VISSIM Node Outputs'!C:C,E28)))</f>
        <v>-</v>
      </c>
      <c r="AA28" s="820"/>
      <c r="AB28" s="38" t="str">
        <f ca="1">IF($S28=0,"-",IF(COUNTIFS('VISSIM Node Outputs'!B:B,$C$3,'VISSIM Node Outputs'!A:A,"AVG",'VISSIM Node Outputs'!F:F,I28,'VISSIM Node Outputs'!G:G,#REF!)&gt;1,"ERROR",SUMIFS('VISSIM Node Outputs'!J:J,'VISSIM Node Outputs'!B:B,$C$3,'VISSIM Node Outputs'!A:A,"AVG",'VISSIM Node Outputs'!F:F,I28,'VISSIM Node Outputs'!G:G,J28,'VISSIM Node Outputs'!C:C,E28)))</f>
        <v>-</v>
      </c>
      <c r="AC28" s="818"/>
      <c r="AD28" s="38" t="str">
        <f ca="1">IF($S28=0,"-",IF(COUNTIFS('VISSIM Node Outputs'!B:B,$C$3,'VISSIM Node Outputs'!A:A,"AVG",'VISSIM Node Outputs'!F:F,I28,'VISSIM Node Outputs'!G:G,#REF!)&gt;1,"ERROR",SUMIFS('VISSIM Node Outputs'!K:K,'VISSIM Node Outputs'!B:B,$C$3,'VISSIM Node Outputs'!A:A,"AVG",'VISSIM Node Outputs'!F:F,I28,'VISSIM Node Outputs'!G:G,J28,'VISSIM Node Outputs'!C:C,E28)))</f>
        <v>-</v>
      </c>
      <c r="AE28" s="818"/>
      <c r="AF28" s="134" t="str">
        <f ca="1">IFERROR(IF(S28=0,"-",
IF(K28="Signalized",HLOOKUP(Z28,Lookups!$D$2:$I$3,2,TRUE),
IF(K28="Unsignalized",HLOOKUP(Z28,Lookups!$D$4:$I$5,2,TRUE),"-"))),"-")</f>
        <v>-</v>
      </c>
      <c r="AG28" s="820"/>
      <c r="AH28" s="348" t="str">
        <f t="shared" ca="1" si="3"/>
        <v>- (-)</v>
      </c>
      <c r="AI28" s="817" t="str">
        <f t="shared" si="3"/>
        <v xml:space="preserve"> (0.0)</v>
      </c>
      <c r="AJ28" s="25"/>
      <c r="AK28" s="101" t="str">
        <f t="shared" ca="1" si="4"/>
        <v>-</v>
      </c>
      <c r="AL28" s="832"/>
      <c r="AN28" s="495" t="str">
        <f t="shared" ca="1" si="9"/>
        <v>NA</v>
      </c>
    </row>
    <row r="29" spans="1:40" ht="15" customHeight="1" x14ac:dyDescent="0.25">
      <c r="A29" s="302" t="str">
        <f t="shared" ca="1" si="5"/>
        <v>H</v>
      </c>
      <c r="C29" s="109">
        <f t="shared" ca="1" si="10"/>
        <v>1</v>
      </c>
      <c r="D29" s="122">
        <f t="shared" ca="1" si="11"/>
        <v>1</v>
      </c>
      <c r="E29" s="122">
        <f t="shared" ca="1" si="0"/>
        <v>1</v>
      </c>
      <c r="F29" s="200"/>
      <c r="G29" s="200">
        <f t="shared" si="1"/>
        <v>0</v>
      </c>
      <c r="H29" s="200">
        <f t="shared" si="2"/>
        <v>0</v>
      </c>
      <c r="I29" s="650" t="str">
        <f ca="1">IFERROR(LEFT(INDEX('Input - Node Orientation'!$C$4:$Z$1325,MATCH(_xlfn.CONCAT($E29,$G29), 'Input - Node Orientation'!$E$4:$E$1325,0),MATCH(scenario&amp;" From-To Link",'Input - Node Orientation'!$C$4:$Z$4,0)),FIND("-",INDEX('Input - Node Orientation'!$C$4:$Z$1325,MATCH(_xlfn.CONCAT($E29,$G29), 'Input - Node Orientation'!$E$4:$E$1325,0),MATCH(scenario&amp;" From-To Link",'Input - Node Orientation'!$C$4:$Z$4,0)))-1),"--")</f>
        <v>--</v>
      </c>
      <c r="J29" s="650" t="str">
        <f ca="1">IFERROR(RIGHT(INDEX('Input - Node Orientation'!$C$4:$Z$1325,MATCH(_xlfn.CONCAT($E29,$G29), 'Input - Node Orientation'!$E$4:$E$1325,0),MATCH(scenario&amp;" From-To Link",'Input - Node Orientation'!$C$4:$Z$4,0)),LEN(INDEX('Input - Node Orientation'!$C$4:$Z$1325,MATCH(_xlfn.CONCAT($E29,$G29), 'Input - Node Orientation'!$E$4:$E$1325,0),MATCH(scenario&amp;" From-To Link",'Input - Node Orientation'!$C$4:$Z$4,0)))-FIND("-",INDEX('Input - Node Orientation'!$C$4:$Z$1325,MATCH(_xlfn.CONCAT($E29,$G29), 'Input - Node Orientation'!$E$4:$E$1325,0),MATCH(scenario&amp;" From-To Link",'Input - Node Orientation'!$C$4:$Z$4,0)))),"--")</f>
        <v>--</v>
      </c>
      <c r="K29" s="122" t="str">
        <f ca="1">INDEX('Input - Intersections'!$B$4:$L$85,MATCH(D29,'Input - Intersections'!$C$4:$C$381,0),4)</f>
        <v>Signalized</v>
      </c>
      <c r="M29" s="835"/>
      <c r="N29" s="838"/>
      <c r="O29" s="838"/>
      <c r="P29" s="189">
        <f t="shared" si="6"/>
        <v>0</v>
      </c>
      <c r="Q29" s="37" t="str">
        <f ca="1">IFERROR(INDEX('Input - Volumes'!$B$4:$DD$372,MATCH(D29,'Input - Volumes'!$C$4:$C$372,0),MATCH(F29,'Input - Volumes'!$B$4:$DD$4,0)),"-")</f>
        <v>-</v>
      </c>
      <c r="R29" s="818"/>
      <c r="S29" s="699">
        <f ca="1">SUMIFS('VISSIM Node Outputs'!H:H,'VISSIM Node Outputs'!B:B,$C$3,'VISSIM Node Outputs'!A:A,"AVG",'VISSIM Node Outputs'!F:F,I29,'VISSIM Node Outputs'!G:G,J29)</f>
        <v>0</v>
      </c>
      <c r="T29" s="818"/>
      <c r="U29" s="192" t="str">
        <f t="shared" ca="1" si="7"/>
        <v>-</v>
      </c>
      <c r="V29" s="821"/>
      <c r="W29" s="18" t="str">
        <f t="shared" ca="1" si="8"/>
        <v>-</v>
      </c>
      <c r="X29" s="819"/>
      <c r="Z29" s="700" t="str">
        <f ca="1">IF($S29=0,"-",IF(COUNTIFS('VISSIM Node Outputs'!B:B,$C$3,'VISSIM Node Outputs'!A:A,"AVG",'VISSIM Node Outputs'!F:F,I29,'VISSIM Node Outputs'!G:G,#REF!)&gt;1,"ERROR",SUMIFS('VISSIM Node Outputs'!I:I,'VISSIM Node Outputs'!B:B,$C$3,'VISSIM Node Outputs'!A:A,"AVG",'VISSIM Node Outputs'!F:F,I29,'VISSIM Node Outputs'!G:G,J29,'VISSIM Node Outputs'!C:C,E29)))</f>
        <v>-</v>
      </c>
      <c r="AA29" s="820"/>
      <c r="AB29" s="38" t="str">
        <f ca="1">IF($S29=0,"-",IF(COUNTIFS('VISSIM Node Outputs'!B:B,$C$3,'VISSIM Node Outputs'!A:A,"AVG",'VISSIM Node Outputs'!F:F,I29,'VISSIM Node Outputs'!G:G,#REF!)&gt;1,"ERROR",SUMIFS('VISSIM Node Outputs'!J:J,'VISSIM Node Outputs'!B:B,$C$3,'VISSIM Node Outputs'!A:A,"AVG",'VISSIM Node Outputs'!F:F,I29,'VISSIM Node Outputs'!G:G,J29,'VISSIM Node Outputs'!C:C,E29)))</f>
        <v>-</v>
      </c>
      <c r="AC29" s="818"/>
      <c r="AD29" s="38" t="str">
        <f ca="1">IF($S29=0,"-",IF(COUNTIFS('VISSIM Node Outputs'!B:B,$C$3,'VISSIM Node Outputs'!A:A,"AVG",'VISSIM Node Outputs'!F:F,I29,'VISSIM Node Outputs'!G:G,#REF!)&gt;1,"ERROR",SUMIFS('VISSIM Node Outputs'!K:K,'VISSIM Node Outputs'!B:B,$C$3,'VISSIM Node Outputs'!A:A,"AVG",'VISSIM Node Outputs'!F:F,I29,'VISSIM Node Outputs'!G:G,J29,'VISSIM Node Outputs'!C:C,E29)))</f>
        <v>-</v>
      </c>
      <c r="AE29" s="818"/>
      <c r="AF29" s="134" t="str">
        <f ca="1">IFERROR(IF(S29=0,"-",
IF(K29="Signalized",HLOOKUP(Z29,Lookups!$D$2:$I$3,2,TRUE),
IF(K29="Unsignalized",HLOOKUP(Z29,Lookups!$D$4:$I$5,2,TRUE),"-"))),"-")</f>
        <v>-</v>
      </c>
      <c r="AG29" s="820"/>
      <c r="AH29" s="348" t="str">
        <f t="shared" ca="1" si="3"/>
        <v>- (-)</v>
      </c>
      <c r="AI29" s="817" t="str">
        <f t="shared" si="3"/>
        <v xml:space="preserve"> (0.0)</v>
      </c>
      <c r="AJ29" s="25"/>
      <c r="AK29" s="101" t="e">
        <f t="shared" ca="1" si="4"/>
        <v>#VALUE!</v>
      </c>
      <c r="AL29" s="832"/>
      <c r="AN29" s="495" t="str">
        <f t="shared" ca="1" si="9"/>
        <v>NA</v>
      </c>
    </row>
    <row r="30" spans="1:40" ht="15" customHeight="1" x14ac:dyDescent="0.25">
      <c r="A30" s="302" t="str">
        <f t="shared" ca="1" si="5"/>
        <v>H</v>
      </c>
      <c r="C30" s="109">
        <f t="shared" ca="1" si="10"/>
        <v>1</v>
      </c>
      <c r="D30" s="122">
        <f t="shared" ca="1" si="11"/>
        <v>1</v>
      </c>
      <c r="E30" s="122">
        <f t="shared" ca="1" si="0"/>
        <v>1</v>
      </c>
      <c r="F30" s="200"/>
      <c r="G30" s="200">
        <f t="shared" si="1"/>
        <v>0</v>
      </c>
      <c r="H30" s="200">
        <f t="shared" si="2"/>
        <v>0</v>
      </c>
      <c r="I30" s="650" t="str">
        <f ca="1">IFERROR(LEFT(INDEX('Input - Node Orientation'!$C$4:$Z$1325,MATCH(_xlfn.CONCAT($E30,$G30), 'Input - Node Orientation'!$E$4:$E$1325,0),MATCH(scenario&amp;" From-To Link",'Input - Node Orientation'!$C$4:$Z$4,0)),FIND("-",INDEX('Input - Node Orientation'!$C$4:$Z$1325,MATCH(_xlfn.CONCAT($E30,$G30), 'Input - Node Orientation'!$E$4:$E$1325,0),MATCH(scenario&amp;" From-To Link",'Input - Node Orientation'!$C$4:$Z$4,0)))-1),"--")</f>
        <v>--</v>
      </c>
      <c r="J30" s="650" t="str">
        <f ca="1">IFERROR(RIGHT(INDEX('Input - Node Orientation'!$C$4:$Z$1325,MATCH(_xlfn.CONCAT($E30,$G30), 'Input - Node Orientation'!$E$4:$E$1325,0),MATCH(scenario&amp;" From-To Link",'Input - Node Orientation'!$C$4:$Z$4,0)),LEN(INDEX('Input - Node Orientation'!$C$4:$Z$1325,MATCH(_xlfn.CONCAT($E30,$G30), 'Input - Node Orientation'!$E$4:$E$1325,0),MATCH(scenario&amp;" From-To Link",'Input - Node Orientation'!$C$4:$Z$4,0)))-FIND("-",INDEX('Input - Node Orientation'!$C$4:$Z$1325,MATCH(_xlfn.CONCAT($E30,$G30), 'Input - Node Orientation'!$E$4:$E$1325,0),MATCH(scenario&amp;" From-To Link",'Input - Node Orientation'!$C$4:$Z$4,0)))),"--")</f>
        <v>--</v>
      </c>
      <c r="K30" s="122" t="str">
        <f ca="1">INDEX('Input - Intersections'!$B$4:$L$85,MATCH(D30,'Input - Intersections'!$C$4:$C$381,0),4)</f>
        <v>Signalized</v>
      </c>
      <c r="M30" s="835"/>
      <c r="N30" s="838"/>
      <c r="O30" s="838"/>
      <c r="P30" s="189">
        <f t="shared" si="6"/>
        <v>0</v>
      </c>
      <c r="Q30" s="37" t="str">
        <f ca="1">IFERROR(INDEX('Input - Volumes'!$B$4:$DD$372,MATCH(D30,'Input - Volumes'!$C$4:$C$372,0),MATCH(F30,'Input - Volumes'!$B$4:$DD$4,0)),"-")</f>
        <v>-</v>
      </c>
      <c r="R30" s="818"/>
      <c r="S30" s="699">
        <f ca="1">SUMIFS('VISSIM Node Outputs'!H:H,'VISSIM Node Outputs'!B:B,$C$3,'VISSIM Node Outputs'!A:A,"AVG",'VISSIM Node Outputs'!F:F,I30,'VISSIM Node Outputs'!G:G,J30)</f>
        <v>0</v>
      </c>
      <c r="T30" s="818"/>
      <c r="U30" s="192" t="str">
        <f t="shared" ca="1" si="7"/>
        <v>-</v>
      </c>
      <c r="V30" s="821">
        <f>T30-R30</f>
        <v>0</v>
      </c>
      <c r="W30" s="18" t="str">
        <f t="shared" ca="1" si="8"/>
        <v>-</v>
      </c>
      <c r="X30" s="819" t="e">
        <f>V30/R30</f>
        <v>#DIV/0!</v>
      </c>
      <c r="Z30" s="700" t="str">
        <f ca="1">IF($S30=0,"-",IF(COUNTIFS('VISSIM Node Outputs'!B:B,$C$3,'VISSIM Node Outputs'!A:A,"AVG",'VISSIM Node Outputs'!F:F,I30,'VISSIM Node Outputs'!G:G,#REF!)&gt;1,"ERROR",SUMIFS('VISSIM Node Outputs'!I:I,'VISSIM Node Outputs'!B:B,$C$3,'VISSIM Node Outputs'!A:A,"AVG",'VISSIM Node Outputs'!F:F,I30,'VISSIM Node Outputs'!G:G,J30,'VISSIM Node Outputs'!C:C,E30)))</f>
        <v>-</v>
      </c>
      <c r="AA30" s="820"/>
      <c r="AB30" s="38" t="str">
        <f ca="1">IF($S30=0,"-",IF(COUNTIFS('VISSIM Node Outputs'!B:B,$C$3,'VISSIM Node Outputs'!A:A,"AVG",'VISSIM Node Outputs'!F:F,I30,'VISSIM Node Outputs'!G:G,#REF!)&gt;1,"ERROR",SUMIFS('VISSIM Node Outputs'!J:J,'VISSIM Node Outputs'!B:B,$C$3,'VISSIM Node Outputs'!A:A,"AVG",'VISSIM Node Outputs'!F:F,I30,'VISSIM Node Outputs'!G:G,J30,'VISSIM Node Outputs'!C:C,E30)))</f>
        <v>-</v>
      </c>
      <c r="AC30" s="818"/>
      <c r="AD30" s="38" t="str">
        <f ca="1">IF($S30=0,"-",IF(COUNTIFS('VISSIM Node Outputs'!B:B,$C$3,'VISSIM Node Outputs'!A:A,"AVG",'VISSIM Node Outputs'!F:F,I30,'VISSIM Node Outputs'!G:G,#REF!)&gt;1,"ERROR",SUMIFS('VISSIM Node Outputs'!K:K,'VISSIM Node Outputs'!B:B,$C$3,'VISSIM Node Outputs'!A:A,"AVG",'VISSIM Node Outputs'!F:F,I30,'VISSIM Node Outputs'!G:G,J30,'VISSIM Node Outputs'!C:C,E30)))</f>
        <v>-</v>
      </c>
      <c r="AE30" s="818"/>
      <c r="AF30" s="134" t="str">
        <f ca="1">IFERROR(IF(S30=0,"-",
IF(K30="Signalized",HLOOKUP(Z30,Lookups!$D$2:$I$3,2,TRUE),
IF(K30="Unsignalized",HLOOKUP(Z30,Lookups!$D$4:$I$5,2,TRUE),"-"))),"-")</f>
        <v>-</v>
      </c>
      <c r="AG30" s="820"/>
      <c r="AH30" s="348" t="str">
        <f t="shared" ca="1" si="3"/>
        <v>- (-)</v>
      </c>
      <c r="AI30" s="817" t="str">
        <f t="shared" si="3"/>
        <v xml:space="preserve"> (0.0)</v>
      </c>
      <c r="AJ30" s="25"/>
      <c r="AK30" s="101" t="e">
        <f t="shared" ca="1" si="4"/>
        <v>#VALUE!</v>
      </c>
      <c r="AL30" s="832"/>
      <c r="AN30" s="495" t="str">
        <f t="shared" ca="1" si="9"/>
        <v>NA</v>
      </c>
    </row>
    <row r="31" spans="1:40" ht="15" customHeight="1" x14ac:dyDescent="0.25">
      <c r="A31" s="302" t="str">
        <f t="shared" ca="1" si="5"/>
        <v>H</v>
      </c>
      <c r="C31" s="109">
        <f t="shared" ca="1" si="10"/>
        <v>1</v>
      </c>
      <c r="D31" s="122">
        <f t="shared" ca="1" si="11"/>
        <v>1</v>
      </c>
      <c r="E31" s="122">
        <f t="shared" ca="1" si="0"/>
        <v>1</v>
      </c>
      <c r="F31" s="201" t="s">
        <v>138</v>
      </c>
      <c r="G31" s="200" t="str">
        <f t="shared" si="1"/>
        <v>NWBL</v>
      </c>
      <c r="H31" s="200" t="str">
        <f t="shared" si="2"/>
        <v>NWBL</v>
      </c>
      <c r="I31" s="650" t="str">
        <f ca="1">IFERROR(LEFT(INDEX('Input - Node Orientation'!$C$4:$Z$1325,MATCH(_xlfn.CONCAT($E31,$G31), 'Input - Node Orientation'!$E$4:$E$1325,0),MATCH(scenario&amp;" From-To Link",'Input - Node Orientation'!$C$4:$Z$4,0)),FIND("-",INDEX('Input - Node Orientation'!$C$4:$Z$1325,MATCH(_xlfn.CONCAT($E31,$G31), 'Input - Node Orientation'!$E$4:$E$1325,0),MATCH(scenario&amp;" From-To Link",'Input - Node Orientation'!$C$4:$Z$4,0)))-1),"--")</f>
        <v>--</v>
      </c>
      <c r="J31" s="650" t="str">
        <f ca="1">IFERROR(RIGHT(INDEX('Input - Node Orientation'!$C$4:$Z$1325,MATCH(_xlfn.CONCAT($E31,$G31), 'Input - Node Orientation'!$E$4:$E$1325,0),MATCH(scenario&amp;" From-To Link",'Input - Node Orientation'!$C$4:$Z$4,0)),LEN(INDEX('Input - Node Orientation'!$C$4:$Z$1325,MATCH(_xlfn.CONCAT($E31,$G31), 'Input - Node Orientation'!$E$4:$E$1325,0),MATCH(scenario&amp;" From-To Link",'Input - Node Orientation'!$C$4:$Z$4,0)))-FIND("-",INDEX('Input - Node Orientation'!$C$4:$Z$1325,MATCH(_xlfn.CONCAT($E31,$G31), 'Input - Node Orientation'!$E$4:$E$1325,0),MATCH(scenario&amp;" From-To Link",'Input - Node Orientation'!$C$4:$Z$4,0)))),"--")</f>
        <v>--</v>
      </c>
      <c r="K31" s="122" t="str">
        <f ca="1">INDEX('Input - Intersections'!$B$4:$L$85,MATCH(D31,'Input - Intersections'!$C$4:$C$381,0),4)</f>
        <v>Signalized</v>
      </c>
      <c r="M31" s="835"/>
      <c r="N31" s="838"/>
      <c r="O31" s="838">
        <f ca="1">INDEX('Input - Intersections'!$B$4:$L$85,MATCH(C31,'Input - Intersections'!$B$4:$B$85,0),9)</f>
        <v>0</v>
      </c>
      <c r="P31" s="189" t="str">
        <f t="shared" si="6"/>
        <v>NWBL</v>
      </c>
      <c r="Q31" s="37" t="str">
        <f ca="1">IFERROR(INDEX('Input - Volumes'!$B$4:$DD$372,MATCH(D31,'Input - Volumes'!$C$4:$C$372,0),MATCH(F31,'Input - Volumes'!$B$4:$DD$4,0)),"-")</f>
        <v>-</v>
      </c>
      <c r="R31" s="818">
        <f ca="1">SUM(Q31:Q36)</f>
        <v>0</v>
      </c>
      <c r="S31" s="699">
        <f ca="1">SUMIFS('VISSIM Node Outputs'!H:H,'VISSIM Node Outputs'!B:B,$C$3,'VISSIM Node Outputs'!A:A,"AVG",'VISSIM Node Outputs'!F:F,I31,'VISSIM Node Outputs'!G:G,J31)</f>
        <v>0</v>
      </c>
      <c r="T31" s="818">
        <f ca="1">SUM(S31:S36)</f>
        <v>0</v>
      </c>
      <c r="U31" s="192" t="str">
        <f t="shared" ca="1" si="7"/>
        <v>-</v>
      </c>
      <c r="V31" s="818">
        <f ca="1">SUM(U31:U36)</f>
        <v>0</v>
      </c>
      <c r="W31" s="18" t="str">
        <f t="shared" ca="1" si="8"/>
        <v>-</v>
      </c>
      <c r="X31" s="819" t="str">
        <f ca="1">IFERROR(IF(R31=0,"-",V31/R31),"-")</f>
        <v>-</v>
      </c>
      <c r="Z31" s="700" t="str">
        <f ca="1">IF($S31=0,"-",IF(COUNTIFS('VISSIM Node Outputs'!B:B,$C$3,'VISSIM Node Outputs'!A:A,"AVG",'VISSIM Node Outputs'!F:F,I31,'VISSIM Node Outputs'!G:G,#REF!)&gt;1,"ERROR",SUMIFS('VISSIM Node Outputs'!I:I,'VISSIM Node Outputs'!B:B,$C$3,'VISSIM Node Outputs'!A:A,"AVG",'VISSIM Node Outputs'!F:F,I31,'VISSIM Node Outputs'!G:G,J31,'VISSIM Node Outputs'!C:C,E31)))</f>
        <v>-</v>
      </c>
      <c r="AA31" s="820" t="str">
        <f ca="1">IF(T31=0,"-",SUMPRODUCT(S31:S36,Z31:Z36)/T31)</f>
        <v>-</v>
      </c>
      <c r="AB31" s="38" t="str">
        <f ca="1">IF($S31=0,"-",IF(COUNTIFS('VISSIM Node Outputs'!B:B,$C$3,'VISSIM Node Outputs'!A:A,"AVG",'VISSIM Node Outputs'!F:F,I31,'VISSIM Node Outputs'!G:G,#REF!)&gt;1,"ERROR",SUMIFS('VISSIM Node Outputs'!J:J,'VISSIM Node Outputs'!B:B,$C$3,'VISSIM Node Outputs'!A:A,"AVG",'VISSIM Node Outputs'!F:F,I31,'VISSIM Node Outputs'!G:G,J31,'VISSIM Node Outputs'!C:C,E31)))</f>
        <v>-</v>
      </c>
      <c r="AC31" s="818" t="str">
        <f ca="1">IF($T31&gt;0,MAX(AB31:AB36),"-")</f>
        <v>-</v>
      </c>
      <c r="AD31" s="38" t="str">
        <f ca="1">IF($S31=0,"-",IF(COUNTIFS('VISSIM Node Outputs'!B:B,$C$3,'VISSIM Node Outputs'!A:A,"AVG",'VISSIM Node Outputs'!F:F,I31,'VISSIM Node Outputs'!G:G,#REF!)&gt;1,"ERROR",SUMIFS('VISSIM Node Outputs'!K:K,'VISSIM Node Outputs'!B:B,$C$3,'VISSIM Node Outputs'!A:A,"AVG",'VISSIM Node Outputs'!F:F,I31,'VISSIM Node Outputs'!G:G,J31,'VISSIM Node Outputs'!C:C,E31)))</f>
        <v>-</v>
      </c>
      <c r="AE31" s="818" t="str">
        <f ca="1">IF($T31&gt;0,MAX(AD31:AD36),"-")</f>
        <v>-</v>
      </c>
      <c r="AF31" s="134" t="str">
        <f ca="1">IFERROR(IF(S31=0,"-",
IF(K31="Signalized",HLOOKUP(Z31,Lookups!$D$2:$I$3,2,TRUE),
IF(K31="Unsignalized",HLOOKUP(Z31,Lookups!$D$4:$I$5,2,TRUE),"-"))),"-")</f>
        <v>-</v>
      </c>
      <c r="AG31" s="820" t="str">
        <f ca="1">IF(T31=0,"-",
IF(K31="Signalized",HLOOKUP(AA31,Lookups!$D$2:$I$3,2,TRUE),
IF(K31="Unsignalized",HLOOKUP(AA31,Lookups!$D$4:$I$5,2,TRUE),"-")))</f>
        <v>-</v>
      </c>
      <c r="AH31" s="348" t="str">
        <f t="shared" ca="1" si="3"/>
        <v>- (-)</v>
      </c>
      <c r="AI31" s="817" t="str">
        <f t="shared" ca="1" si="3"/>
        <v>- (-)</v>
      </c>
      <c r="AJ31" s="25"/>
      <c r="AK31" s="101" t="e">
        <f t="shared" ca="1" si="4"/>
        <v>#VALUE!</v>
      </c>
      <c r="AL31" s="832" t="str">
        <f ca="1">IF($R31&gt;0,T31/R31,"-")</f>
        <v>-</v>
      </c>
      <c r="AN31" s="495" t="str">
        <f t="shared" ca="1" si="9"/>
        <v>NA</v>
      </c>
    </row>
    <row r="32" spans="1:40" ht="15" customHeight="1" x14ac:dyDescent="0.25">
      <c r="A32" s="302" t="str">
        <f t="shared" ca="1" si="5"/>
        <v>H</v>
      </c>
      <c r="C32" s="109">
        <f t="shared" ca="1" si="10"/>
        <v>1</v>
      </c>
      <c r="D32" s="122">
        <f t="shared" ca="1" si="11"/>
        <v>1</v>
      </c>
      <c r="E32" s="122">
        <f t="shared" ca="1" si="0"/>
        <v>1</v>
      </c>
      <c r="F32" s="201" t="s">
        <v>139</v>
      </c>
      <c r="G32" s="200" t="str">
        <f t="shared" si="1"/>
        <v>NWBT</v>
      </c>
      <c r="H32" s="200" t="str">
        <f t="shared" si="2"/>
        <v>NWBT</v>
      </c>
      <c r="I32" s="650" t="str">
        <f ca="1">IFERROR(LEFT(INDEX('Input - Node Orientation'!$C$4:$Z$1325,MATCH(_xlfn.CONCAT($E32,$G32), 'Input - Node Orientation'!$E$4:$E$1325,0),MATCH(scenario&amp;" From-To Link",'Input - Node Orientation'!$C$4:$Z$4,0)),FIND("-",INDEX('Input - Node Orientation'!$C$4:$Z$1325,MATCH(_xlfn.CONCAT($E32,$G32), 'Input - Node Orientation'!$E$4:$E$1325,0),MATCH(scenario&amp;" From-To Link",'Input - Node Orientation'!$C$4:$Z$4,0)))-1),"--")</f>
        <v>--</v>
      </c>
      <c r="J32" s="650" t="str">
        <f ca="1">IFERROR(RIGHT(INDEX('Input - Node Orientation'!$C$4:$Z$1325,MATCH(_xlfn.CONCAT($E32,$G32), 'Input - Node Orientation'!$E$4:$E$1325,0),MATCH(scenario&amp;" From-To Link",'Input - Node Orientation'!$C$4:$Z$4,0)),LEN(INDEX('Input - Node Orientation'!$C$4:$Z$1325,MATCH(_xlfn.CONCAT($E32,$G32), 'Input - Node Orientation'!$E$4:$E$1325,0),MATCH(scenario&amp;" From-To Link",'Input - Node Orientation'!$C$4:$Z$4,0)))-FIND("-",INDEX('Input - Node Orientation'!$C$4:$Z$1325,MATCH(_xlfn.CONCAT($E32,$G32), 'Input - Node Orientation'!$E$4:$E$1325,0),MATCH(scenario&amp;" From-To Link",'Input - Node Orientation'!$C$4:$Z$4,0)))),"--")</f>
        <v>--</v>
      </c>
      <c r="K32" s="122" t="str">
        <f ca="1">INDEX('Input - Intersections'!$B$4:$L$85,MATCH(D32,'Input - Intersections'!$C$4:$C$381,0),4)</f>
        <v>Signalized</v>
      </c>
      <c r="M32" s="835"/>
      <c r="N32" s="838"/>
      <c r="O32" s="838"/>
      <c r="P32" s="189" t="str">
        <f t="shared" si="6"/>
        <v>NWBT</v>
      </c>
      <c r="Q32" s="37" t="str">
        <f ca="1">IFERROR(INDEX('Input - Volumes'!$B$4:$DD$372,MATCH(D32,'Input - Volumes'!$C$4:$C$372,0),MATCH(F32,'Input - Volumes'!$B$4:$DD$4,0)),"-")</f>
        <v>-</v>
      </c>
      <c r="R32" s="818"/>
      <c r="S32" s="699">
        <f ca="1">SUMIFS('VISSIM Node Outputs'!H:H,'VISSIM Node Outputs'!B:B,$C$3,'VISSIM Node Outputs'!A:A,"AVG",'VISSIM Node Outputs'!F:F,I32,'VISSIM Node Outputs'!G:G,J32)</f>
        <v>0</v>
      </c>
      <c r="T32" s="818"/>
      <c r="U32" s="192" t="str">
        <f t="shared" ca="1" si="7"/>
        <v>-</v>
      </c>
      <c r="V32" s="818"/>
      <c r="W32" s="18" t="str">
        <f t="shared" ca="1" si="8"/>
        <v>-</v>
      </c>
      <c r="X32" s="819"/>
      <c r="Z32" s="700" t="str">
        <f ca="1">IF($S32=0,"-",IF(COUNTIFS('VISSIM Node Outputs'!B:B,$C$3,'VISSIM Node Outputs'!A:A,"AVG",'VISSIM Node Outputs'!F:F,I32,'VISSIM Node Outputs'!G:G,#REF!)&gt;1,"ERROR",SUMIFS('VISSIM Node Outputs'!I:I,'VISSIM Node Outputs'!B:B,$C$3,'VISSIM Node Outputs'!A:A,"AVG",'VISSIM Node Outputs'!F:F,I32,'VISSIM Node Outputs'!G:G,J32,'VISSIM Node Outputs'!C:C,E32)))</f>
        <v>-</v>
      </c>
      <c r="AA32" s="820"/>
      <c r="AB32" s="38" t="str">
        <f ca="1">IF($S32=0,"-",IF(COUNTIFS('VISSIM Node Outputs'!B:B,$C$3,'VISSIM Node Outputs'!A:A,"AVG",'VISSIM Node Outputs'!F:F,I32,'VISSIM Node Outputs'!G:G,#REF!)&gt;1,"ERROR",SUMIFS('VISSIM Node Outputs'!J:J,'VISSIM Node Outputs'!B:B,$C$3,'VISSIM Node Outputs'!A:A,"AVG",'VISSIM Node Outputs'!F:F,I32,'VISSIM Node Outputs'!G:G,J32,'VISSIM Node Outputs'!C:C,E32)))</f>
        <v>-</v>
      </c>
      <c r="AC32" s="818"/>
      <c r="AD32" s="38" t="str">
        <f ca="1">IF($S32=0,"-",IF(COUNTIFS('VISSIM Node Outputs'!B:B,$C$3,'VISSIM Node Outputs'!A:A,"AVG",'VISSIM Node Outputs'!F:F,I32,'VISSIM Node Outputs'!G:G,#REF!)&gt;1,"ERROR",SUMIFS('VISSIM Node Outputs'!K:K,'VISSIM Node Outputs'!B:B,$C$3,'VISSIM Node Outputs'!A:A,"AVG",'VISSIM Node Outputs'!F:F,I32,'VISSIM Node Outputs'!G:G,J32,'VISSIM Node Outputs'!C:C,E32)))</f>
        <v>-</v>
      </c>
      <c r="AE32" s="818"/>
      <c r="AF32" s="134" t="str">
        <f ca="1">IFERROR(IF(S32=0,"-",
IF(K32="Signalized",HLOOKUP(Z32,Lookups!$D$2:$I$3,2,TRUE),
IF(K32="Unsignalized",HLOOKUP(Z32,Lookups!$D$4:$I$5,2,TRUE),"-"))),"-")</f>
        <v>-</v>
      </c>
      <c r="AG32" s="820"/>
      <c r="AH32" s="348" t="str">
        <f t="shared" ca="1" si="3"/>
        <v>- (-)</v>
      </c>
      <c r="AI32" s="817" t="str">
        <f t="shared" si="3"/>
        <v xml:space="preserve"> (0.0)</v>
      </c>
      <c r="AJ32" s="25"/>
      <c r="AK32" s="101" t="e">
        <f t="shared" ca="1" si="4"/>
        <v>#VALUE!</v>
      </c>
      <c r="AL32" s="832"/>
      <c r="AN32" s="495" t="str">
        <f t="shared" ca="1" si="9"/>
        <v>NA</v>
      </c>
    </row>
    <row r="33" spans="1:40" ht="15" customHeight="1" x14ac:dyDescent="0.25">
      <c r="A33" s="302" t="str">
        <f t="shared" ca="1" si="5"/>
        <v>H</v>
      </c>
      <c r="C33" s="109">
        <f t="shared" ca="1" si="10"/>
        <v>1</v>
      </c>
      <c r="D33" s="122">
        <f t="shared" ca="1" si="11"/>
        <v>1</v>
      </c>
      <c r="E33" s="122">
        <f t="shared" ca="1" si="0"/>
        <v>1</v>
      </c>
      <c r="F33" s="201" t="s">
        <v>140</v>
      </c>
      <c r="G33" s="200" t="str">
        <f t="shared" si="1"/>
        <v>NWBR</v>
      </c>
      <c r="H33" s="200" t="str">
        <f t="shared" si="2"/>
        <v>NWBR</v>
      </c>
      <c r="I33" s="650" t="str">
        <f ca="1">IFERROR(LEFT(INDEX('Input - Node Orientation'!$C$4:$Z$1325,MATCH(_xlfn.CONCAT($E33,$G33), 'Input - Node Orientation'!$E$4:$E$1325,0),MATCH(scenario&amp;" From-To Link",'Input - Node Orientation'!$C$4:$Z$4,0)),FIND("-",INDEX('Input - Node Orientation'!$C$4:$Z$1325,MATCH(_xlfn.CONCAT($E33,$G33), 'Input - Node Orientation'!$E$4:$E$1325,0),MATCH(scenario&amp;" From-To Link",'Input - Node Orientation'!$C$4:$Z$4,0)))-1),"--")</f>
        <v>--</v>
      </c>
      <c r="J33" s="650" t="str">
        <f ca="1">IFERROR(RIGHT(INDEX('Input - Node Orientation'!$C$4:$Z$1325,MATCH(_xlfn.CONCAT($E33,$G33), 'Input - Node Orientation'!$E$4:$E$1325,0),MATCH(scenario&amp;" From-To Link",'Input - Node Orientation'!$C$4:$Z$4,0)),LEN(INDEX('Input - Node Orientation'!$C$4:$Z$1325,MATCH(_xlfn.CONCAT($E33,$G33), 'Input - Node Orientation'!$E$4:$E$1325,0),MATCH(scenario&amp;" From-To Link",'Input - Node Orientation'!$C$4:$Z$4,0)))-FIND("-",INDEX('Input - Node Orientation'!$C$4:$Z$1325,MATCH(_xlfn.CONCAT($E33,$G33), 'Input - Node Orientation'!$E$4:$E$1325,0),MATCH(scenario&amp;" From-To Link",'Input - Node Orientation'!$C$4:$Z$4,0)))),"--")</f>
        <v>--</v>
      </c>
      <c r="K33" s="122" t="str">
        <f ca="1">INDEX('Input - Intersections'!$B$4:$L$85,MATCH(D33,'Input - Intersections'!$C$4:$C$381,0),4)</f>
        <v>Signalized</v>
      </c>
      <c r="M33" s="835"/>
      <c r="N33" s="838"/>
      <c r="O33" s="838"/>
      <c r="P33" s="189" t="str">
        <f t="shared" si="6"/>
        <v>NWBR</v>
      </c>
      <c r="Q33" s="37" t="str">
        <f ca="1">IFERROR(INDEX('Input - Volumes'!$B$4:$DD$372,MATCH(D33,'Input - Volumes'!$C$4:$C$372,0),MATCH(F33,'Input - Volumes'!$B$4:$DD$4,0)),"-")</f>
        <v>-</v>
      </c>
      <c r="R33" s="818"/>
      <c r="S33" s="699">
        <f ca="1">SUMIFS('VISSIM Node Outputs'!H:H,'VISSIM Node Outputs'!B:B,$C$3,'VISSIM Node Outputs'!A:A,"AVG",'VISSIM Node Outputs'!F:F,I33,'VISSIM Node Outputs'!G:G,J33)</f>
        <v>0</v>
      </c>
      <c r="T33" s="818"/>
      <c r="U33" s="192" t="str">
        <f t="shared" ca="1" si="7"/>
        <v>-</v>
      </c>
      <c r="V33" s="818"/>
      <c r="W33" s="18" t="str">
        <f t="shared" ca="1" si="8"/>
        <v>-</v>
      </c>
      <c r="X33" s="819"/>
      <c r="Z33" s="700" t="str">
        <f ca="1">IF($S33=0,"-",IF(COUNTIFS('VISSIM Node Outputs'!B:B,$C$3,'VISSIM Node Outputs'!A:A,"AVG",'VISSIM Node Outputs'!F:F,I33,'VISSIM Node Outputs'!G:G,#REF!)&gt;1,"ERROR",SUMIFS('VISSIM Node Outputs'!I:I,'VISSIM Node Outputs'!B:B,$C$3,'VISSIM Node Outputs'!A:A,"AVG",'VISSIM Node Outputs'!F:F,I33,'VISSIM Node Outputs'!G:G,J33,'VISSIM Node Outputs'!C:C,E33)))</f>
        <v>-</v>
      </c>
      <c r="AA33" s="820"/>
      <c r="AB33" s="38" t="str">
        <f ca="1">IF($S33=0,"-",IF(COUNTIFS('VISSIM Node Outputs'!B:B,$C$3,'VISSIM Node Outputs'!A:A,"AVG",'VISSIM Node Outputs'!F:F,I33,'VISSIM Node Outputs'!G:G,#REF!)&gt;1,"ERROR",SUMIFS('VISSIM Node Outputs'!J:J,'VISSIM Node Outputs'!B:B,$C$3,'VISSIM Node Outputs'!A:A,"AVG",'VISSIM Node Outputs'!F:F,I33,'VISSIM Node Outputs'!G:G,J33,'VISSIM Node Outputs'!C:C,E33)))</f>
        <v>-</v>
      </c>
      <c r="AC33" s="818"/>
      <c r="AD33" s="38" t="str">
        <f ca="1">IF($S33=0,"-",IF(COUNTIFS('VISSIM Node Outputs'!B:B,$C$3,'VISSIM Node Outputs'!A:A,"AVG",'VISSIM Node Outputs'!F:F,I33,'VISSIM Node Outputs'!G:G,#REF!)&gt;1,"ERROR",SUMIFS('VISSIM Node Outputs'!K:K,'VISSIM Node Outputs'!B:B,$C$3,'VISSIM Node Outputs'!A:A,"AVG",'VISSIM Node Outputs'!F:F,I33,'VISSIM Node Outputs'!G:G,J33,'VISSIM Node Outputs'!C:C,E33)))</f>
        <v>-</v>
      </c>
      <c r="AE33" s="818"/>
      <c r="AF33" s="134" t="str">
        <f ca="1">IFERROR(IF(S33=0,"-",
IF(K33="Signalized",HLOOKUP(Z33,Lookups!$D$2:$I$3,2,TRUE),
IF(K33="Unsignalized",HLOOKUP(Z33,Lookups!$D$4:$I$5,2,TRUE),"-"))),"-")</f>
        <v>-</v>
      </c>
      <c r="AG33" s="820"/>
      <c r="AH33" s="348" t="str">
        <f t="shared" ca="1" si="3"/>
        <v>- (-)</v>
      </c>
      <c r="AI33" s="817" t="str">
        <f t="shared" si="3"/>
        <v xml:space="preserve"> (0.0)</v>
      </c>
      <c r="AJ33" s="25"/>
      <c r="AK33" s="101" t="e">
        <f t="shared" ca="1" si="4"/>
        <v>#VALUE!</v>
      </c>
      <c r="AL33" s="832"/>
      <c r="AN33" s="495" t="str">
        <f t="shared" ca="1" si="9"/>
        <v>NA</v>
      </c>
    </row>
    <row r="34" spans="1:40" ht="15" customHeight="1" x14ac:dyDescent="0.25">
      <c r="A34" s="302" t="str">
        <f t="shared" ca="1" si="5"/>
        <v>H</v>
      </c>
      <c r="C34" s="109">
        <f t="shared" ca="1" si="10"/>
        <v>1</v>
      </c>
      <c r="D34" s="122">
        <f t="shared" ca="1" si="11"/>
        <v>1</v>
      </c>
      <c r="E34" s="122">
        <f t="shared" ca="1" si="0"/>
        <v>1</v>
      </c>
      <c r="F34" s="201" t="s">
        <v>141</v>
      </c>
      <c r="G34" s="200" t="str">
        <f t="shared" si="1"/>
        <v>NWBU</v>
      </c>
      <c r="H34" s="200" t="str">
        <f t="shared" si="2"/>
        <v>NWBU</v>
      </c>
      <c r="I34" s="650" t="str">
        <f ca="1">IFERROR(LEFT(INDEX('Input - Node Orientation'!$C$4:$Z$1325,MATCH(_xlfn.CONCAT($E34,$G34), 'Input - Node Orientation'!$E$4:$E$1325,0),MATCH(scenario&amp;" From-To Link",'Input - Node Orientation'!$C$4:$Z$4,0)),FIND("-",INDEX('Input - Node Orientation'!$C$4:$Z$1325,MATCH(_xlfn.CONCAT($E34,$G34), 'Input - Node Orientation'!$E$4:$E$1325,0),MATCH(scenario&amp;" From-To Link",'Input - Node Orientation'!$C$4:$Z$4,0)))-1),"--")</f>
        <v>--</v>
      </c>
      <c r="J34" s="650" t="str">
        <f ca="1">IFERROR(RIGHT(INDEX('Input - Node Orientation'!$C$4:$Z$1325,MATCH(_xlfn.CONCAT($E34,$G34), 'Input - Node Orientation'!$E$4:$E$1325,0),MATCH(scenario&amp;" From-To Link",'Input - Node Orientation'!$C$4:$Z$4,0)),LEN(INDEX('Input - Node Orientation'!$C$4:$Z$1325,MATCH(_xlfn.CONCAT($E34,$G34), 'Input - Node Orientation'!$E$4:$E$1325,0),MATCH(scenario&amp;" From-To Link",'Input - Node Orientation'!$C$4:$Z$4,0)))-FIND("-",INDEX('Input - Node Orientation'!$C$4:$Z$1325,MATCH(_xlfn.CONCAT($E34,$G34), 'Input - Node Orientation'!$E$4:$E$1325,0),MATCH(scenario&amp;" From-To Link",'Input - Node Orientation'!$C$4:$Z$4,0)))),"--")</f>
        <v>--</v>
      </c>
      <c r="K34" s="122" t="str">
        <f ca="1">INDEX('Input - Intersections'!$B$4:$L$85,MATCH(D34,'Input - Intersections'!$C$4:$C$381,0),4)</f>
        <v>Signalized</v>
      </c>
      <c r="M34" s="835"/>
      <c r="N34" s="838"/>
      <c r="O34" s="838"/>
      <c r="P34" s="189" t="str">
        <f t="shared" si="6"/>
        <v>NWBU</v>
      </c>
      <c r="Q34" s="37" t="str">
        <f ca="1">IFERROR(INDEX('Input - Volumes'!$B$4:$DD$372,MATCH(D34,'Input - Volumes'!$C$4:$C$372,0),MATCH(F34,'Input - Volumes'!$B$4:$DD$4,0)),"-")</f>
        <v>-</v>
      </c>
      <c r="R34" s="818"/>
      <c r="S34" s="699">
        <f ca="1">SUMIFS('VISSIM Node Outputs'!H:H,'VISSIM Node Outputs'!B:B,$C$3,'VISSIM Node Outputs'!A:A,"AVG",'VISSIM Node Outputs'!F:F,I34,'VISSIM Node Outputs'!G:G,J34)</f>
        <v>0</v>
      </c>
      <c r="T34" s="818"/>
      <c r="U34" s="192" t="str">
        <f t="shared" ca="1" si="7"/>
        <v>-</v>
      </c>
      <c r="V34" s="818"/>
      <c r="W34" s="18" t="str">
        <f t="shared" ca="1" si="8"/>
        <v>-</v>
      </c>
      <c r="X34" s="819"/>
      <c r="Z34" s="700" t="str">
        <f ca="1">IF($S34=0,"-",IF(COUNTIFS('VISSIM Node Outputs'!B:B,$C$3,'VISSIM Node Outputs'!A:A,"AVG",'VISSIM Node Outputs'!F:F,I34,'VISSIM Node Outputs'!G:G,#REF!)&gt;1,"ERROR",SUMIFS('VISSIM Node Outputs'!I:I,'VISSIM Node Outputs'!B:B,$C$3,'VISSIM Node Outputs'!A:A,"AVG",'VISSIM Node Outputs'!F:F,I34,'VISSIM Node Outputs'!G:G,J34,'VISSIM Node Outputs'!C:C,E34)))</f>
        <v>-</v>
      </c>
      <c r="AA34" s="820"/>
      <c r="AB34" s="38" t="str">
        <f ca="1">IF($S34=0,"-",IF(COUNTIFS('VISSIM Node Outputs'!B:B,$C$3,'VISSIM Node Outputs'!A:A,"AVG",'VISSIM Node Outputs'!F:F,I34,'VISSIM Node Outputs'!G:G,#REF!)&gt;1,"ERROR",SUMIFS('VISSIM Node Outputs'!J:J,'VISSIM Node Outputs'!B:B,$C$3,'VISSIM Node Outputs'!A:A,"AVG",'VISSIM Node Outputs'!F:F,I34,'VISSIM Node Outputs'!G:G,J34,'VISSIM Node Outputs'!C:C,E34)))</f>
        <v>-</v>
      </c>
      <c r="AC34" s="818"/>
      <c r="AD34" s="38" t="str">
        <f ca="1">IF($S34=0,"-",IF(COUNTIFS('VISSIM Node Outputs'!B:B,$C$3,'VISSIM Node Outputs'!A:A,"AVG",'VISSIM Node Outputs'!F:F,I34,'VISSIM Node Outputs'!G:G,#REF!)&gt;1,"ERROR",SUMIFS('VISSIM Node Outputs'!K:K,'VISSIM Node Outputs'!B:B,$C$3,'VISSIM Node Outputs'!A:A,"AVG",'VISSIM Node Outputs'!F:F,I34,'VISSIM Node Outputs'!G:G,J34,'VISSIM Node Outputs'!C:C,E34)))</f>
        <v>-</v>
      </c>
      <c r="AE34" s="818"/>
      <c r="AF34" s="134" t="str">
        <f ca="1">IFERROR(IF(S34=0,"-",
IF(K34="Signalized",HLOOKUP(Z34,Lookups!$D$2:$I$3,2,TRUE),
IF(K34="Unsignalized",HLOOKUP(Z34,Lookups!$D$4:$I$5,2,TRUE),"-"))),"-")</f>
        <v>-</v>
      </c>
      <c r="AG34" s="820"/>
      <c r="AH34" s="348" t="str">
        <f t="shared" ca="1" si="3"/>
        <v>- (-)</v>
      </c>
      <c r="AI34" s="817" t="str">
        <f t="shared" si="3"/>
        <v xml:space="preserve"> (0.0)</v>
      </c>
      <c r="AJ34" s="25"/>
      <c r="AK34" s="101" t="e">
        <f t="shared" ca="1" si="4"/>
        <v>#VALUE!</v>
      </c>
      <c r="AL34" s="832"/>
      <c r="AN34" s="495" t="str">
        <f t="shared" ca="1" si="9"/>
        <v>NA</v>
      </c>
    </row>
    <row r="35" spans="1:40" ht="15" customHeight="1" x14ac:dyDescent="0.25">
      <c r="A35" s="302" t="str">
        <f t="shared" ca="1" si="5"/>
        <v>H</v>
      </c>
      <c r="C35" s="109">
        <f t="shared" ca="1" si="10"/>
        <v>1</v>
      </c>
      <c r="D35" s="122">
        <f t="shared" ca="1" si="11"/>
        <v>1</v>
      </c>
      <c r="E35" s="122">
        <f t="shared" ca="1" si="0"/>
        <v>1</v>
      </c>
      <c r="F35" s="201"/>
      <c r="G35" s="200">
        <f t="shared" si="1"/>
        <v>0</v>
      </c>
      <c r="H35" s="200">
        <f t="shared" si="2"/>
        <v>0</v>
      </c>
      <c r="I35" s="650" t="str">
        <f ca="1">IFERROR(LEFT(INDEX('Input - Node Orientation'!$C$4:$Z$1325,MATCH(_xlfn.CONCAT($E35,$G35), 'Input - Node Orientation'!$E$4:$E$1325,0),MATCH(scenario&amp;" From-To Link",'Input - Node Orientation'!$C$4:$Z$4,0)),FIND("-",INDEX('Input - Node Orientation'!$C$4:$Z$1325,MATCH(_xlfn.CONCAT($E35,$G35), 'Input - Node Orientation'!$E$4:$E$1325,0),MATCH(scenario&amp;" From-To Link",'Input - Node Orientation'!$C$4:$Z$4,0)))-1),"--")</f>
        <v>--</v>
      </c>
      <c r="J35" s="650" t="str">
        <f ca="1">IFERROR(RIGHT(INDEX('Input - Node Orientation'!$C$4:$Z$1325,MATCH(_xlfn.CONCAT($E35,$G35), 'Input - Node Orientation'!$E$4:$E$1325,0),MATCH(scenario&amp;" From-To Link",'Input - Node Orientation'!$C$4:$Z$4,0)),LEN(INDEX('Input - Node Orientation'!$C$4:$Z$1325,MATCH(_xlfn.CONCAT($E35,$G35), 'Input - Node Orientation'!$E$4:$E$1325,0),MATCH(scenario&amp;" From-To Link",'Input - Node Orientation'!$C$4:$Z$4,0)))-FIND("-",INDEX('Input - Node Orientation'!$C$4:$Z$1325,MATCH(_xlfn.CONCAT($E35,$G35), 'Input - Node Orientation'!$E$4:$E$1325,0),MATCH(scenario&amp;" From-To Link",'Input - Node Orientation'!$C$4:$Z$4,0)))),"--")</f>
        <v>--</v>
      </c>
      <c r="K35" s="122" t="str">
        <f ca="1">INDEX('Input - Intersections'!$B$4:$L$85,MATCH(D35,'Input - Intersections'!$C$4:$C$381,0),4)</f>
        <v>Signalized</v>
      </c>
      <c r="M35" s="835"/>
      <c r="N35" s="838"/>
      <c r="O35" s="838"/>
      <c r="P35" s="189">
        <f t="shared" si="6"/>
        <v>0</v>
      </c>
      <c r="Q35" s="37" t="str">
        <f ca="1">IFERROR(INDEX('Input - Volumes'!$B$4:$DD$372,MATCH(D35,'Input - Volumes'!$C$4:$C$372,0),MATCH(F35,'Input - Volumes'!$B$4:$DD$4,0)),"-")</f>
        <v>-</v>
      </c>
      <c r="R35" s="818"/>
      <c r="S35" s="699">
        <f ca="1">SUMIFS('VISSIM Node Outputs'!H:H,'VISSIM Node Outputs'!B:B,$C$3,'VISSIM Node Outputs'!A:A,"AVG",'VISSIM Node Outputs'!F:F,I35,'VISSIM Node Outputs'!G:G,J35)</f>
        <v>0</v>
      </c>
      <c r="T35" s="818"/>
      <c r="U35" s="192" t="str">
        <f t="shared" ca="1" si="7"/>
        <v>-</v>
      </c>
      <c r="V35" s="818"/>
      <c r="W35" s="18" t="str">
        <f t="shared" ca="1" si="8"/>
        <v>-</v>
      </c>
      <c r="X35" s="819"/>
      <c r="Z35" s="700" t="str">
        <f ca="1">IF($S35=0,"-",IF(COUNTIFS('VISSIM Node Outputs'!B:B,$C$3,'VISSIM Node Outputs'!A:A,"AVG",'VISSIM Node Outputs'!F:F,I35,'VISSIM Node Outputs'!G:G,#REF!)&gt;1,"ERROR",SUMIFS('VISSIM Node Outputs'!I:I,'VISSIM Node Outputs'!B:B,$C$3,'VISSIM Node Outputs'!A:A,"AVG",'VISSIM Node Outputs'!F:F,I35,'VISSIM Node Outputs'!G:G,J35,'VISSIM Node Outputs'!C:C,E35)))</f>
        <v>-</v>
      </c>
      <c r="AA35" s="820"/>
      <c r="AB35" s="38" t="str">
        <f ca="1">IF($S35=0,"-",IF(COUNTIFS('VISSIM Node Outputs'!B:B,$C$3,'VISSIM Node Outputs'!A:A,"AVG",'VISSIM Node Outputs'!F:F,I35,'VISSIM Node Outputs'!G:G,#REF!)&gt;1,"ERROR",SUMIFS('VISSIM Node Outputs'!J:J,'VISSIM Node Outputs'!B:B,$C$3,'VISSIM Node Outputs'!A:A,"AVG",'VISSIM Node Outputs'!F:F,I35,'VISSIM Node Outputs'!G:G,J35,'VISSIM Node Outputs'!C:C,E35)))</f>
        <v>-</v>
      </c>
      <c r="AC35" s="818"/>
      <c r="AD35" s="38" t="str">
        <f ca="1">IF($S35=0,"-",IF(COUNTIFS('VISSIM Node Outputs'!B:B,$C$3,'VISSIM Node Outputs'!A:A,"AVG",'VISSIM Node Outputs'!F:F,I35,'VISSIM Node Outputs'!G:G,#REF!)&gt;1,"ERROR",SUMIFS('VISSIM Node Outputs'!K:K,'VISSIM Node Outputs'!B:B,$C$3,'VISSIM Node Outputs'!A:A,"AVG",'VISSIM Node Outputs'!F:F,I35,'VISSIM Node Outputs'!G:G,J35,'VISSIM Node Outputs'!C:C,E35)))</f>
        <v>-</v>
      </c>
      <c r="AE35" s="818"/>
      <c r="AF35" s="134" t="str">
        <f ca="1">IFERROR(IF(S35=0,"-",
IF(K35="Signalized",HLOOKUP(Z35,Lookups!$D$2:$I$3,2,TRUE),
IF(K35="Unsignalized",HLOOKUP(Z35,Lookups!$D$4:$I$5,2,TRUE),"-"))),"-")</f>
        <v>-</v>
      </c>
      <c r="AG35" s="820"/>
      <c r="AH35" s="348" t="str">
        <f t="shared" ca="1" si="3"/>
        <v>- (-)</v>
      </c>
      <c r="AI35" s="817" t="str">
        <f t="shared" si="3"/>
        <v xml:space="preserve"> (0.0)</v>
      </c>
      <c r="AJ35" s="25"/>
      <c r="AK35" s="101" t="e">
        <f t="shared" ca="1" si="4"/>
        <v>#VALUE!</v>
      </c>
      <c r="AL35" s="832"/>
      <c r="AN35" s="495" t="str">
        <f t="shared" ca="1" si="9"/>
        <v>NA</v>
      </c>
    </row>
    <row r="36" spans="1:40" ht="15" customHeight="1" x14ac:dyDescent="0.25">
      <c r="A36" s="302" t="str">
        <f t="shared" ca="1" si="5"/>
        <v>H</v>
      </c>
      <c r="C36" s="109">
        <f t="shared" ca="1" si="10"/>
        <v>1</v>
      </c>
      <c r="D36" s="122">
        <f t="shared" ca="1" si="11"/>
        <v>1</v>
      </c>
      <c r="E36" s="122">
        <f t="shared" ca="1" si="0"/>
        <v>1</v>
      </c>
      <c r="F36" s="201"/>
      <c r="G36" s="200">
        <f t="shared" si="1"/>
        <v>0</v>
      </c>
      <c r="H36" s="200">
        <f t="shared" si="2"/>
        <v>0</v>
      </c>
      <c r="I36" s="650" t="str">
        <f ca="1">IFERROR(LEFT(INDEX('Input - Node Orientation'!$C$4:$Z$1325,MATCH(_xlfn.CONCAT($E36,$G36), 'Input - Node Orientation'!$E$4:$E$1325,0),MATCH(scenario&amp;" From-To Link",'Input - Node Orientation'!$C$4:$Z$4,0)),FIND("-",INDEX('Input - Node Orientation'!$C$4:$Z$1325,MATCH(_xlfn.CONCAT($E36,$G36), 'Input - Node Orientation'!$E$4:$E$1325,0),MATCH(scenario&amp;" From-To Link",'Input - Node Orientation'!$C$4:$Z$4,0)))-1),"--")</f>
        <v>--</v>
      </c>
      <c r="J36" s="650" t="str">
        <f ca="1">IFERROR(RIGHT(INDEX('Input - Node Orientation'!$C$4:$Z$1325,MATCH(_xlfn.CONCAT($E36,$G36), 'Input - Node Orientation'!$E$4:$E$1325,0),MATCH(scenario&amp;" From-To Link",'Input - Node Orientation'!$C$4:$Z$4,0)),LEN(INDEX('Input - Node Orientation'!$C$4:$Z$1325,MATCH(_xlfn.CONCAT($E36,$G36), 'Input - Node Orientation'!$E$4:$E$1325,0),MATCH(scenario&amp;" From-To Link",'Input - Node Orientation'!$C$4:$Z$4,0)))-FIND("-",INDEX('Input - Node Orientation'!$C$4:$Z$1325,MATCH(_xlfn.CONCAT($E36,$G36), 'Input - Node Orientation'!$E$4:$E$1325,0),MATCH(scenario&amp;" From-To Link",'Input - Node Orientation'!$C$4:$Z$4,0)))),"--")</f>
        <v>--</v>
      </c>
      <c r="K36" s="122" t="str">
        <f ca="1">INDEX('Input - Intersections'!$B$4:$L$85,MATCH(D36,'Input - Intersections'!$C$4:$C$381,0),4)</f>
        <v>Signalized</v>
      </c>
      <c r="M36" s="835"/>
      <c r="N36" s="838"/>
      <c r="O36" s="838"/>
      <c r="P36" s="189">
        <f t="shared" si="6"/>
        <v>0</v>
      </c>
      <c r="Q36" s="37" t="str">
        <f ca="1">IFERROR(INDEX('Input - Volumes'!$B$4:$DD$372,MATCH(D36,'Input - Volumes'!$C$4:$C$372,0),MATCH(F36,'Input - Volumes'!$B$4:$DD$4,0)),"-")</f>
        <v>-</v>
      </c>
      <c r="R36" s="818"/>
      <c r="S36" s="699">
        <f ca="1">SUMIFS('VISSIM Node Outputs'!H:H,'VISSIM Node Outputs'!B:B,$C$3,'VISSIM Node Outputs'!A:A,"AVG",'VISSIM Node Outputs'!F:F,I36,'VISSIM Node Outputs'!G:G,J36)</f>
        <v>0</v>
      </c>
      <c r="T36" s="818"/>
      <c r="U36" s="192" t="str">
        <f t="shared" ca="1" si="7"/>
        <v>-</v>
      </c>
      <c r="V36" s="818"/>
      <c r="W36" s="18" t="str">
        <f t="shared" ca="1" si="8"/>
        <v>-</v>
      </c>
      <c r="X36" s="819" t="e">
        <f>V36/R36</f>
        <v>#DIV/0!</v>
      </c>
      <c r="Z36" s="700" t="str">
        <f ca="1">IF($S36=0,"-",IF(COUNTIFS('VISSIM Node Outputs'!B:B,$C$3,'VISSIM Node Outputs'!A:A,"AVG",'VISSIM Node Outputs'!F:F,I36,'VISSIM Node Outputs'!G:G,#REF!)&gt;1,"ERROR",SUMIFS('VISSIM Node Outputs'!I:I,'VISSIM Node Outputs'!B:B,$C$3,'VISSIM Node Outputs'!A:A,"AVG",'VISSIM Node Outputs'!F:F,I36,'VISSIM Node Outputs'!G:G,J36,'VISSIM Node Outputs'!C:C,E36)))</f>
        <v>-</v>
      </c>
      <c r="AA36" s="820"/>
      <c r="AB36" s="38" t="str">
        <f ca="1">IF($S36=0,"-",IF(COUNTIFS('VISSIM Node Outputs'!B:B,$C$3,'VISSIM Node Outputs'!A:A,"AVG",'VISSIM Node Outputs'!F:F,I36,'VISSIM Node Outputs'!G:G,#REF!)&gt;1,"ERROR",SUMIFS('VISSIM Node Outputs'!J:J,'VISSIM Node Outputs'!B:B,$C$3,'VISSIM Node Outputs'!A:A,"AVG",'VISSIM Node Outputs'!F:F,I36,'VISSIM Node Outputs'!G:G,J36,'VISSIM Node Outputs'!C:C,E36)))</f>
        <v>-</v>
      </c>
      <c r="AC36" s="818"/>
      <c r="AD36" s="38" t="str">
        <f ca="1">IF($S36=0,"-",IF(COUNTIFS('VISSIM Node Outputs'!B:B,$C$3,'VISSIM Node Outputs'!A:A,"AVG",'VISSIM Node Outputs'!F:F,I36,'VISSIM Node Outputs'!G:G,#REF!)&gt;1,"ERROR",SUMIFS('VISSIM Node Outputs'!K:K,'VISSIM Node Outputs'!B:B,$C$3,'VISSIM Node Outputs'!A:A,"AVG",'VISSIM Node Outputs'!F:F,I36,'VISSIM Node Outputs'!G:G,J36,'VISSIM Node Outputs'!C:C,E36)))</f>
        <v>-</v>
      </c>
      <c r="AE36" s="818"/>
      <c r="AF36" s="134" t="str">
        <f ca="1">IFERROR(IF(S36=0,"-",
IF(K36="Signalized",HLOOKUP(Z36,Lookups!$D$2:$I$3,2,TRUE),
IF(K36="Unsignalized",HLOOKUP(Z36,Lookups!$D$4:$I$5,2,TRUE),"-"))),"-")</f>
        <v>-</v>
      </c>
      <c r="AG36" s="820"/>
      <c r="AH36" s="348" t="str">
        <f t="shared" ca="1" si="3"/>
        <v>- (-)</v>
      </c>
      <c r="AI36" s="817" t="str">
        <f t="shared" si="3"/>
        <v xml:space="preserve"> (0.0)</v>
      </c>
      <c r="AJ36" s="25"/>
      <c r="AK36" s="101" t="e">
        <f t="shared" ca="1" si="4"/>
        <v>#VALUE!</v>
      </c>
      <c r="AL36" s="832"/>
      <c r="AN36" s="495" t="str">
        <f t="shared" ca="1" si="9"/>
        <v>NA</v>
      </c>
    </row>
    <row r="37" spans="1:40" ht="15" customHeight="1" x14ac:dyDescent="0.25">
      <c r="A37" s="302" t="str">
        <f t="shared" ca="1" si="5"/>
        <v>H</v>
      </c>
      <c r="C37" s="109">
        <f t="shared" ca="1" si="10"/>
        <v>1</v>
      </c>
      <c r="D37" s="122">
        <f t="shared" ca="1" si="11"/>
        <v>1</v>
      </c>
      <c r="E37" s="122">
        <f t="shared" ca="1" si="0"/>
        <v>1</v>
      </c>
      <c r="F37" s="200" t="s">
        <v>142</v>
      </c>
      <c r="G37" s="200" t="str">
        <f t="shared" si="1"/>
        <v>SEBL</v>
      </c>
      <c r="H37" s="200" t="str">
        <f t="shared" si="2"/>
        <v>SEBL</v>
      </c>
      <c r="I37" s="650" t="str">
        <f ca="1">IFERROR(LEFT(INDEX('Input - Node Orientation'!$C$4:$Z$1325,MATCH(_xlfn.CONCAT($E37,$G37), 'Input - Node Orientation'!$E$4:$E$1325,0),MATCH(scenario&amp;" From-To Link",'Input - Node Orientation'!$C$4:$Z$4,0)),FIND("-",INDEX('Input - Node Orientation'!$C$4:$Z$1325,MATCH(_xlfn.CONCAT($E37,$G37), 'Input - Node Orientation'!$E$4:$E$1325,0),MATCH(scenario&amp;" From-To Link",'Input - Node Orientation'!$C$4:$Z$4,0)))-1),"--")</f>
        <v>--</v>
      </c>
      <c r="J37" s="650" t="str">
        <f ca="1">IFERROR(RIGHT(INDEX('Input - Node Orientation'!$C$4:$Z$1325,MATCH(_xlfn.CONCAT($E37,$G37), 'Input - Node Orientation'!$E$4:$E$1325,0),MATCH(scenario&amp;" From-To Link",'Input - Node Orientation'!$C$4:$Z$4,0)),LEN(INDEX('Input - Node Orientation'!$C$4:$Z$1325,MATCH(_xlfn.CONCAT($E37,$G37), 'Input - Node Orientation'!$E$4:$E$1325,0),MATCH(scenario&amp;" From-To Link",'Input - Node Orientation'!$C$4:$Z$4,0)))-FIND("-",INDEX('Input - Node Orientation'!$C$4:$Z$1325,MATCH(_xlfn.CONCAT($E37,$G37), 'Input - Node Orientation'!$E$4:$E$1325,0),MATCH(scenario&amp;" From-To Link",'Input - Node Orientation'!$C$4:$Z$4,0)))),"--")</f>
        <v>--</v>
      </c>
      <c r="K37" s="122" t="str">
        <f ca="1">INDEX('Input - Intersections'!$B$4:$L$85,MATCH(D37,'Input - Intersections'!$C$4:$C$381,0),4)</f>
        <v>Signalized</v>
      </c>
      <c r="M37" s="835"/>
      <c r="N37" s="838"/>
      <c r="O37" s="838">
        <f ca="1">INDEX('Input - Intersections'!$B$4:$L$85,MATCH(C37,'Input - Intersections'!$B$4:$B$85,0),10)</f>
        <v>0</v>
      </c>
      <c r="P37" s="189" t="str">
        <f t="shared" si="6"/>
        <v>SEBL</v>
      </c>
      <c r="Q37" s="37" t="str">
        <f ca="1">IFERROR(INDEX('Input - Volumes'!$B$4:$DD$372,MATCH(D37,'Input - Volumes'!$C$4:$C$372,0),MATCH(F37,'Input - Volumes'!$B$4:$DD$4,0)),"-")</f>
        <v>-</v>
      </c>
      <c r="R37" s="818">
        <f ca="1">SUM(Q37:Q42)</f>
        <v>0</v>
      </c>
      <c r="S37" s="699">
        <f ca="1">SUMIFS('VISSIM Node Outputs'!H:H,'VISSIM Node Outputs'!B:B,$C$3,'VISSIM Node Outputs'!A:A,"AVG",'VISSIM Node Outputs'!F:F,I37,'VISSIM Node Outputs'!G:G,J37)</f>
        <v>0</v>
      </c>
      <c r="T37" s="818">
        <f ca="1">SUM(S37:S42)</f>
        <v>0</v>
      </c>
      <c r="U37" s="192" t="str">
        <f t="shared" ca="1" si="7"/>
        <v>-</v>
      </c>
      <c r="V37" s="818">
        <f ca="1">SUM(U37:U42)</f>
        <v>0</v>
      </c>
      <c r="W37" s="18" t="str">
        <f t="shared" ca="1" si="8"/>
        <v>-</v>
      </c>
      <c r="X37" s="819" t="str">
        <f ca="1">IFERROR(IF(R37=0,"-",V37/R37),"-")</f>
        <v>-</v>
      </c>
      <c r="Z37" s="700" t="str">
        <f ca="1">IF($S37=0,"-",IF(COUNTIFS('VISSIM Node Outputs'!B:B,$C$3,'VISSIM Node Outputs'!A:A,"AVG",'VISSIM Node Outputs'!F:F,I37,'VISSIM Node Outputs'!G:G,#REF!)&gt;1,"ERROR",SUMIFS('VISSIM Node Outputs'!I:I,'VISSIM Node Outputs'!B:B,$C$3,'VISSIM Node Outputs'!A:A,"AVG",'VISSIM Node Outputs'!F:F,I37,'VISSIM Node Outputs'!G:G,J37,'VISSIM Node Outputs'!C:C,E37)))</f>
        <v>-</v>
      </c>
      <c r="AA37" s="820" t="str">
        <f ca="1">IF(T37=0,"-",SUMPRODUCT(S37:S42,Z37:Z42)/T37)</f>
        <v>-</v>
      </c>
      <c r="AB37" s="38" t="str">
        <f ca="1">IF($S37=0,"-",IF(COUNTIFS('VISSIM Node Outputs'!B:B,$C$3,'VISSIM Node Outputs'!A:A,"AVG",'VISSIM Node Outputs'!F:F,I37,'VISSIM Node Outputs'!G:G,#REF!)&gt;1,"ERROR",SUMIFS('VISSIM Node Outputs'!J:J,'VISSIM Node Outputs'!B:B,$C$3,'VISSIM Node Outputs'!A:A,"AVG",'VISSIM Node Outputs'!F:F,I37,'VISSIM Node Outputs'!G:G,J37,'VISSIM Node Outputs'!C:C,E37)))</f>
        <v>-</v>
      </c>
      <c r="AC37" s="818" t="str">
        <f ca="1">IF($T37&gt;0,MAX(AB37:AB42),"-")</f>
        <v>-</v>
      </c>
      <c r="AD37" s="38" t="str">
        <f ca="1">IF($S37=0,"-",IF(COUNTIFS('VISSIM Node Outputs'!B:B,$C$3,'VISSIM Node Outputs'!A:A,"AVG",'VISSIM Node Outputs'!F:F,I37,'VISSIM Node Outputs'!G:G,#REF!)&gt;1,"ERROR",SUMIFS('VISSIM Node Outputs'!K:K,'VISSIM Node Outputs'!B:B,$C$3,'VISSIM Node Outputs'!A:A,"AVG",'VISSIM Node Outputs'!F:F,I37,'VISSIM Node Outputs'!G:G,J37,'VISSIM Node Outputs'!C:C,E37)))</f>
        <v>-</v>
      </c>
      <c r="AE37" s="818" t="str">
        <f ca="1">IF($T37&gt;0,MAX(AD37:AD42),"-")</f>
        <v>-</v>
      </c>
      <c r="AF37" s="134" t="str">
        <f ca="1">IFERROR(IF(S37=0,"-",
IF(K37="Signalized",HLOOKUP(Z37,Lookups!$D$2:$I$3,2,TRUE),
IF(K37="Unsignalized",HLOOKUP(Z37,Lookups!$D$4:$I$5,2,TRUE),"-"))),"-")</f>
        <v>-</v>
      </c>
      <c r="AG37" s="820" t="str">
        <f ca="1">IF(T37=0,"-",
IF(K37="Signalized",HLOOKUP(AA37,Lookups!$D$2:$I$3,2,TRUE),
IF(K37="Unsignalized",HLOOKUP(AA37,Lookups!$D$4:$I$5,2,TRUE),"-")))</f>
        <v>-</v>
      </c>
      <c r="AH37" s="348" t="str">
        <f t="shared" ca="1" si="3"/>
        <v>- (-)</v>
      </c>
      <c r="AI37" s="817" t="str">
        <f t="shared" ca="1" si="3"/>
        <v>- (-)</v>
      </c>
      <c r="AJ37" s="25"/>
      <c r="AK37" s="101" t="e">
        <f t="shared" ca="1" si="4"/>
        <v>#VALUE!</v>
      </c>
      <c r="AL37" s="832" t="str">
        <f ca="1">IF($R37&gt;0,T37/R37,"-")</f>
        <v>-</v>
      </c>
      <c r="AN37" s="495" t="str">
        <f t="shared" ca="1" si="9"/>
        <v>NA</v>
      </c>
    </row>
    <row r="38" spans="1:40" ht="15" customHeight="1" x14ac:dyDescent="0.25">
      <c r="A38" s="302" t="str">
        <f t="shared" ca="1" si="5"/>
        <v>H</v>
      </c>
      <c r="C38" s="109">
        <f t="shared" ca="1" si="10"/>
        <v>1</v>
      </c>
      <c r="D38" s="122">
        <f t="shared" ca="1" si="11"/>
        <v>1</v>
      </c>
      <c r="E38" s="122">
        <f t="shared" ca="1" si="0"/>
        <v>1</v>
      </c>
      <c r="F38" s="200" t="s">
        <v>143</v>
      </c>
      <c r="G38" s="200" t="str">
        <f t="shared" si="1"/>
        <v>SEBT</v>
      </c>
      <c r="H38" s="200" t="str">
        <f t="shared" si="2"/>
        <v>SEBT</v>
      </c>
      <c r="I38" s="650" t="str">
        <f ca="1">IFERROR(LEFT(INDEX('Input - Node Orientation'!$C$4:$Z$1325,MATCH(_xlfn.CONCAT($E38,$G38), 'Input - Node Orientation'!$E$4:$E$1325,0),MATCH(scenario&amp;" From-To Link",'Input - Node Orientation'!$C$4:$Z$4,0)),FIND("-",INDEX('Input - Node Orientation'!$C$4:$Z$1325,MATCH(_xlfn.CONCAT($E38,$G38), 'Input - Node Orientation'!$E$4:$E$1325,0),MATCH(scenario&amp;" From-To Link",'Input - Node Orientation'!$C$4:$Z$4,0)))-1),"--")</f>
        <v>--</v>
      </c>
      <c r="J38" s="650" t="str">
        <f ca="1">IFERROR(RIGHT(INDEX('Input - Node Orientation'!$C$4:$Z$1325,MATCH(_xlfn.CONCAT($E38,$G38), 'Input - Node Orientation'!$E$4:$E$1325,0),MATCH(scenario&amp;" From-To Link",'Input - Node Orientation'!$C$4:$Z$4,0)),LEN(INDEX('Input - Node Orientation'!$C$4:$Z$1325,MATCH(_xlfn.CONCAT($E38,$G38), 'Input - Node Orientation'!$E$4:$E$1325,0),MATCH(scenario&amp;" From-To Link",'Input - Node Orientation'!$C$4:$Z$4,0)))-FIND("-",INDEX('Input - Node Orientation'!$C$4:$Z$1325,MATCH(_xlfn.CONCAT($E38,$G38), 'Input - Node Orientation'!$E$4:$E$1325,0),MATCH(scenario&amp;" From-To Link",'Input - Node Orientation'!$C$4:$Z$4,0)))),"--")</f>
        <v>--</v>
      </c>
      <c r="K38" s="122" t="str">
        <f ca="1">INDEX('Input - Intersections'!$B$4:$L$85,MATCH(D38,'Input - Intersections'!$C$4:$C$381,0),4)</f>
        <v>Signalized</v>
      </c>
      <c r="M38" s="835"/>
      <c r="N38" s="838"/>
      <c r="O38" s="838"/>
      <c r="P38" s="189" t="str">
        <f t="shared" si="6"/>
        <v>SEBT</v>
      </c>
      <c r="Q38" s="37" t="str">
        <f ca="1">IFERROR(INDEX('Input - Volumes'!$B$4:$DD$372,MATCH(D38,'Input - Volumes'!$C$4:$C$372,0),MATCH(F38,'Input - Volumes'!$B$4:$DD$4,0)),"-")</f>
        <v>-</v>
      </c>
      <c r="R38" s="818"/>
      <c r="S38" s="699">
        <f ca="1">SUMIFS('VISSIM Node Outputs'!H:H,'VISSIM Node Outputs'!B:B,$C$3,'VISSIM Node Outputs'!A:A,"AVG",'VISSIM Node Outputs'!F:F,I38,'VISSIM Node Outputs'!G:G,J38)</f>
        <v>0</v>
      </c>
      <c r="T38" s="818"/>
      <c r="U38" s="192" t="str">
        <f t="shared" ca="1" si="7"/>
        <v>-</v>
      </c>
      <c r="V38" s="818"/>
      <c r="W38" s="18" t="str">
        <f t="shared" ca="1" si="8"/>
        <v>-</v>
      </c>
      <c r="X38" s="819"/>
      <c r="Z38" s="700" t="str">
        <f ca="1">IF($S38=0,"-",IF(COUNTIFS('VISSIM Node Outputs'!B:B,$C$3,'VISSIM Node Outputs'!A:A,"AVG",'VISSIM Node Outputs'!F:F,I38,'VISSIM Node Outputs'!G:G,#REF!)&gt;1,"ERROR",SUMIFS('VISSIM Node Outputs'!I:I,'VISSIM Node Outputs'!B:B,$C$3,'VISSIM Node Outputs'!A:A,"AVG",'VISSIM Node Outputs'!F:F,I38,'VISSIM Node Outputs'!G:G,J38,'VISSIM Node Outputs'!C:C,E38)))</f>
        <v>-</v>
      </c>
      <c r="AA38" s="820"/>
      <c r="AB38" s="38" t="str">
        <f ca="1">IF($S38=0,"-",IF(COUNTIFS('VISSIM Node Outputs'!B:B,$C$3,'VISSIM Node Outputs'!A:A,"AVG",'VISSIM Node Outputs'!F:F,I38,'VISSIM Node Outputs'!G:G,#REF!)&gt;1,"ERROR",SUMIFS('VISSIM Node Outputs'!J:J,'VISSIM Node Outputs'!B:B,$C$3,'VISSIM Node Outputs'!A:A,"AVG",'VISSIM Node Outputs'!F:F,I38,'VISSIM Node Outputs'!G:G,J38,'VISSIM Node Outputs'!C:C,E38)))</f>
        <v>-</v>
      </c>
      <c r="AC38" s="818"/>
      <c r="AD38" s="38" t="str">
        <f ca="1">IF($S38=0,"-",IF(COUNTIFS('VISSIM Node Outputs'!B:B,$C$3,'VISSIM Node Outputs'!A:A,"AVG",'VISSIM Node Outputs'!F:F,I38,'VISSIM Node Outputs'!G:G,#REF!)&gt;1,"ERROR",SUMIFS('VISSIM Node Outputs'!K:K,'VISSIM Node Outputs'!B:B,$C$3,'VISSIM Node Outputs'!A:A,"AVG",'VISSIM Node Outputs'!F:F,I38,'VISSIM Node Outputs'!G:G,J38,'VISSIM Node Outputs'!C:C,E38)))</f>
        <v>-</v>
      </c>
      <c r="AE38" s="818"/>
      <c r="AF38" s="134" t="str">
        <f ca="1">IFERROR(IF(S38=0,"-",
IF(K38="Signalized",HLOOKUP(Z38,Lookups!$D$2:$I$3,2,TRUE),
IF(K38="Unsignalized",HLOOKUP(Z38,Lookups!$D$4:$I$5,2,TRUE),"-"))),"-")</f>
        <v>-</v>
      </c>
      <c r="AG38" s="820"/>
      <c r="AH38" s="348" t="str">
        <f t="shared" ca="1" si="3"/>
        <v>- (-)</v>
      </c>
      <c r="AI38" s="817" t="str">
        <f t="shared" si="3"/>
        <v xml:space="preserve"> (0.0)</v>
      </c>
      <c r="AJ38" s="25"/>
      <c r="AK38" s="101" t="e">
        <f t="shared" ca="1" si="4"/>
        <v>#VALUE!</v>
      </c>
      <c r="AL38" s="832"/>
      <c r="AN38" s="495" t="str">
        <f t="shared" ca="1" si="9"/>
        <v>NA</v>
      </c>
    </row>
    <row r="39" spans="1:40" ht="15" customHeight="1" x14ac:dyDescent="0.25">
      <c r="A39" s="302" t="str">
        <f t="shared" ca="1" si="5"/>
        <v>H</v>
      </c>
      <c r="C39" s="109">
        <f t="shared" ca="1" si="10"/>
        <v>1</v>
      </c>
      <c r="D39" s="122">
        <f t="shared" ca="1" si="11"/>
        <v>1</v>
      </c>
      <c r="E39" s="122">
        <f t="shared" ca="1" si="0"/>
        <v>1</v>
      </c>
      <c r="F39" s="200" t="s">
        <v>144</v>
      </c>
      <c r="G39" s="200" t="str">
        <f t="shared" si="1"/>
        <v>SEBR</v>
      </c>
      <c r="H39" s="200" t="str">
        <f t="shared" si="2"/>
        <v>SEBR</v>
      </c>
      <c r="I39" s="650" t="str">
        <f ca="1">IFERROR(LEFT(INDEX('Input - Node Orientation'!$C$4:$Z$1325,MATCH(_xlfn.CONCAT($E39,$G39), 'Input - Node Orientation'!$E$4:$E$1325,0),MATCH(scenario&amp;" From-To Link",'Input - Node Orientation'!$C$4:$Z$4,0)),FIND("-",INDEX('Input - Node Orientation'!$C$4:$Z$1325,MATCH(_xlfn.CONCAT($E39,$G39), 'Input - Node Orientation'!$E$4:$E$1325,0),MATCH(scenario&amp;" From-To Link",'Input - Node Orientation'!$C$4:$Z$4,0)))-1),"--")</f>
        <v>--</v>
      </c>
      <c r="J39" s="650" t="str">
        <f ca="1">IFERROR(RIGHT(INDEX('Input - Node Orientation'!$C$4:$Z$1325,MATCH(_xlfn.CONCAT($E39,$G39), 'Input - Node Orientation'!$E$4:$E$1325,0),MATCH(scenario&amp;" From-To Link",'Input - Node Orientation'!$C$4:$Z$4,0)),LEN(INDEX('Input - Node Orientation'!$C$4:$Z$1325,MATCH(_xlfn.CONCAT($E39,$G39), 'Input - Node Orientation'!$E$4:$E$1325,0),MATCH(scenario&amp;" From-To Link",'Input - Node Orientation'!$C$4:$Z$4,0)))-FIND("-",INDEX('Input - Node Orientation'!$C$4:$Z$1325,MATCH(_xlfn.CONCAT($E39,$G39), 'Input - Node Orientation'!$E$4:$E$1325,0),MATCH(scenario&amp;" From-To Link",'Input - Node Orientation'!$C$4:$Z$4,0)))),"--")</f>
        <v>--</v>
      </c>
      <c r="K39" s="122" t="str">
        <f ca="1">INDEX('Input - Intersections'!$B$4:$L$85,MATCH(D39,'Input - Intersections'!$C$4:$C$381,0),4)</f>
        <v>Signalized</v>
      </c>
      <c r="M39" s="835"/>
      <c r="N39" s="838"/>
      <c r="O39" s="838"/>
      <c r="P39" s="189" t="str">
        <f t="shared" si="6"/>
        <v>SEBR</v>
      </c>
      <c r="Q39" s="37" t="str">
        <f ca="1">IFERROR(INDEX('Input - Volumes'!$B$4:$DD$372,MATCH(D39,'Input - Volumes'!$C$4:$C$372,0),MATCH(F39,'Input - Volumes'!$B$4:$DD$4,0)),"-")</f>
        <v>-</v>
      </c>
      <c r="R39" s="818"/>
      <c r="S39" s="699">
        <f ca="1">SUMIFS('VISSIM Node Outputs'!H:H,'VISSIM Node Outputs'!B:B,$C$3,'VISSIM Node Outputs'!A:A,"AVG",'VISSIM Node Outputs'!F:F,I39,'VISSIM Node Outputs'!G:G,J39)</f>
        <v>0</v>
      </c>
      <c r="T39" s="818"/>
      <c r="U39" s="192" t="str">
        <f t="shared" ca="1" si="7"/>
        <v>-</v>
      </c>
      <c r="V39" s="818"/>
      <c r="W39" s="18" t="str">
        <f t="shared" ca="1" si="8"/>
        <v>-</v>
      </c>
      <c r="X39" s="819"/>
      <c r="Z39" s="700" t="str">
        <f ca="1">IF($S39=0,"-",IF(COUNTIFS('VISSIM Node Outputs'!B:B,$C$3,'VISSIM Node Outputs'!A:A,"AVG",'VISSIM Node Outputs'!F:F,I39,'VISSIM Node Outputs'!G:G,#REF!)&gt;1,"ERROR",SUMIFS('VISSIM Node Outputs'!I:I,'VISSIM Node Outputs'!B:B,$C$3,'VISSIM Node Outputs'!A:A,"AVG",'VISSIM Node Outputs'!F:F,I39,'VISSIM Node Outputs'!G:G,J39,'VISSIM Node Outputs'!C:C,E39)))</f>
        <v>-</v>
      </c>
      <c r="AA39" s="820"/>
      <c r="AB39" s="38" t="str">
        <f ca="1">IF($S39=0,"-",IF(COUNTIFS('VISSIM Node Outputs'!B:B,$C$3,'VISSIM Node Outputs'!A:A,"AVG",'VISSIM Node Outputs'!F:F,I39,'VISSIM Node Outputs'!G:G,#REF!)&gt;1,"ERROR",SUMIFS('VISSIM Node Outputs'!J:J,'VISSIM Node Outputs'!B:B,$C$3,'VISSIM Node Outputs'!A:A,"AVG",'VISSIM Node Outputs'!F:F,I39,'VISSIM Node Outputs'!G:G,J39,'VISSIM Node Outputs'!C:C,E39)))</f>
        <v>-</v>
      </c>
      <c r="AC39" s="818"/>
      <c r="AD39" s="38" t="str">
        <f ca="1">IF($S39=0,"-",IF(COUNTIFS('VISSIM Node Outputs'!B:B,$C$3,'VISSIM Node Outputs'!A:A,"AVG",'VISSIM Node Outputs'!F:F,I39,'VISSIM Node Outputs'!G:G,#REF!)&gt;1,"ERROR",SUMIFS('VISSIM Node Outputs'!K:K,'VISSIM Node Outputs'!B:B,$C$3,'VISSIM Node Outputs'!A:A,"AVG",'VISSIM Node Outputs'!F:F,I39,'VISSIM Node Outputs'!G:G,J39,'VISSIM Node Outputs'!C:C,E39)))</f>
        <v>-</v>
      </c>
      <c r="AE39" s="818"/>
      <c r="AF39" s="134" t="str">
        <f ca="1">IFERROR(IF(S39=0,"-",
IF(K39="Signalized",HLOOKUP(Z39,Lookups!$D$2:$I$3,2,TRUE),
IF(K39="Unsignalized",HLOOKUP(Z39,Lookups!$D$4:$I$5,2,TRUE),"-"))),"-")</f>
        <v>-</v>
      </c>
      <c r="AG39" s="820"/>
      <c r="AH39" s="348" t="str">
        <f t="shared" ca="1" si="3"/>
        <v>- (-)</v>
      </c>
      <c r="AI39" s="817" t="str">
        <f t="shared" si="3"/>
        <v xml:space="preserve"> (0.0)</v>
      </c>
      <c r="AJ39" s="25"/>
      <c r="AK39" s="101" t="e">
        <f t="shared" ca="1" si="4"/>
        <v>#VALUE!</v>
      </c>
      <c r="AL39" s="832"/>
      <c r="AN39" s="495" t="str">
        <f t="shared" ca="1" si="9"/>
        <v>NA</v>
      </c>
    </row>
    <row r="40" spans="1:40" ht="15" customHeight="1" x14ac:dyDescent="0.25">
      <c r="A40" s="302" t="str">
        <f t="shared" ca="1" si="5"/>
        <v>H</v>
      </c>
      <c r="C40" s="109">
        <f t="shared" ca="1" si="10"/>
        <v>1</v>
      </c>
      <c r="D40" s="122">
        <f t="shared" ca="1" si="11"/>
        <v>1</v>
      </c>
      <c r="E40" s="122">
        <f t="shared" ca="1" si="0"/>
        <v>1</v>
      </c>
      <c r="F40" s="200" t="s">
        <v>145</v>
      </c>
      <c r="G40" s="200" t="str">
        <f t="shared" si="1"/>
        <v>SEBU</v>
      </c>
      <c r="H40" s="200" t="str">
        <f t="shared" si="2"/>
        <v>SEBU</v>
      </c>
      <c r="I40" s="650" t="str">
        <f ca="1">IFERROR(LEFT(INDEX('Input - Node Orientation'!$C$4:$Z$1325,MATCH(_xlfn.CONCAT($E40,$G40), 'Input - Node Orientation'!$E$4:$E$1325,0),MATCH(scenario&amp;" From-To Link",'Input - Node Orientation'!$C$4:$Z$4,0)),FIND("-",INDEX('Input - Node Orientation'!$C$4:$Z$1325,MATCH(_xlfn.CONCAT($E40,$G40), 'Input - Node Orientation'!$E$4:$E$1325,0),MATCH(scenario&amp;" From-To Link",'Input - Node Orientation'!$C$4:$Z$4,0)))-1),"--")</f>
        <v>--</v>
      </c>
      <c r="J40" s="650" t="str">
        <f ca="1">IFERROR(RIGHT(INDEX('Input - Node Orientation'!$C$4:$Z$1325,MATCH(_xlfn.CONCAT($E40,$G40), 'Input - Node Orientation'!$E$4:$E$1325,0),MATCH(scenario&amp;" From-To Link",'Input - Node Orientation'!$C$4:$Z$4,0)),LEN(INDEX('Input - Node Orientation'!$C$4:$Z$1325,MATCH(_xlfn.CONCAT($E40,$G40), 'Input - Node Orientation'!$E$4:$E$1325,0),MATCH(scenario&amp;" From-To Link",'Input - Node Orientation'!$C$4:$Z$4,0)))-FIND("-",INDEX('Input - Node Orientation'!$C$4:$Z$1325,MATCH(_xlfn.CONCAT($E40,$G40), 'Input - Node Orientation'!$E$4:$E$1325,0),MATCH(scenario&amp;" From-To Link",'Input - Node Orientation'!$C$4:$Z$4,0)))),"--")</f>
        <v>--</v>
      </c>
      <c r="K40" s="122" t="str">
        <f ca="1">INDEX('Input - Intersections'!$B$4:$L$85,MATCH(D40,'Input - Intersections'!$C$4:$C$381,0),4)</f>
        <v>Signalized</v>
      </c>
      <c r="M40" s="835"/>
      <c r="N40" s="838"/>
      <c r="O40" s="838"/>
      <c r="P40" s="189" t="str">
        <f t="shared" si="6"/>
        <v>SEBU</v>
      </c>
      <c r="Q40" s="37" t="str">
        <f ca="1">IFERROR(INDEX('Input - Volumes'!$B$4:$DD$372,MATCH(D40,'Input - Volumes'!$C$4:$C$372,0),MATCH(F40,'Input - Volumes'!$B$4:$DD$4,0)),"-")</f>
        <v>-</v>
      </c>
      <c r="R40" s="818"/>
      <c r="S40" s="699">
        <f ca="1">SUMIFS('VISSIM Node Outputs'!H:H,'VISSIM Node Outputs'!B:B,$C$3,'VISSIM Node Outputs'!A:A,"AVG",'VISSIM Node Outputs'!F:F,I40,'VISSIM Node Outputs'!G:G,J40)</f>
        <v>0</v>
      </c>
      <c r="T40" s="818"/>
      <c r="U40" s="192" t="str">
        <f t="shared" ca="1" si="7"/>
        <v>-</v>
      </c>
      <c r="V40" s="818"/>
      <c r="W40" s="18" t="str">
        <f t="shared" ca="1" si="8"/>
        <v>-</v>
      </c>
      <c r="X40" s="819"/>
      <c r="Z40" s="700" t="str">
        <f ca="1">IF($S40=0,"-",IF(COUNTIFS('VISSIM Node Outputs'!B:B,$C$3,'VISSIM Node Outputs'!A:A,"AVG",'VISSIM Node Outputs'!F:F,I40,'VISSIM Node Outputs'!G:G,#REF!)&gt;1,"ERROR",SUMIFS('VISSIM Node Outputs'!I:I,'VISSIM Node Outputs'!B:B,$C$3,'VISSIM Node Outputs'!A:A,"AVG",'VISSIM Node Outputs'!F:F,I40,'VISSIM Node Outputs'!G:G,J40,'VISSIM Node Outputs'!C:C,E40)))</f>
        <v>-</v>
      </c>
      <c r="AA40" s="820"/>
      <c r="AB40" s="38" t="str">
        <f ca="1">IF($S40=0,"-",IF(COUNTIFS('VISSIM Node Outputs'!B:B,$C$3,'VISSIM Node Outputs'!A:A,"AVG",'VISSIM Node Outputs'!F:F,I40,'VISSIM Node Outputs'!G:G,#REF!)&gt;1,"ERROR",SUMIFS('VISSIM Node Outputs'!J:J,'VISSIM Node Outputs'!B:B,$C$3,'VISSIM Node Outputs'!A:A,"AVG",'VISSIM Node Outputs'!F:F,I40,'VISSIM Node Outputs'!G:G,J40,'VISSIM Node Outputs'!C:C,E40)))</f>
        <v>-</v>
      </c>
      <c r="AC40" s="818"/>
      <c r="AD40" s="38" t="str">
        <f ca="1">IF($S40=0,"-",IF(COUNTIFS('VISSIM Node Outputs'!B:B,$C$3,'VISSIM Node Outputs'!A:A,"AVG",'VISSIM Node Outputs'!F:F,I40,'VISSIM Node Outputs'!G:G,#REF!)&gt;1,"ERROR",SUMIFS('VISSIM Node Outputs'!K:K,'VISSIM Node Outputs'!B:B,$C$3,'VISSIM Node Outputs'!A:A,"AVG",'VISSIM Node Outputs'!F:F,I40,'VISSIM Node Outputs'!G:G,J40,'VISSIM Node Outputs'!C:C,E40)))</f>
        <v>-</v>
      </c>
      <c r="AE40" s="818"/>
      <c r="AF40" s="134" t="str">
        <f ca="1">IFERROR(IF(S40=0,"-",
IF(K40="Signalized",HLOOKUP(Z40,Lookups!$D$2:$I$3,2,TRUE),
IF(K40="Unsignalized",HLOOKUP(Z40,Lookups!$D$4:$I$5,2,TRUE),"-"))),"-")</f>
        <v>-</v>
      </c>
      <c r="AG40" s="820"/>
      <c r="AH40" s="348" t="str">
        <f t="shared" ca="1" si="3"/>
        <v>- (-)</v>
      </c>
      <c r="AI40" s="817" t="str">
        <f t="shared" si="3"/>
        <v xml:space="preserve"> (0.0)</v>
      </c>
      <c r="AJ40" s="25"/>
      <c r="AK40" s="101" t="e">
        <f t="shared" ca="1" si="4"/>
        <v>#VALUE!</v>
      </c>
      <c r="AL40" s="832"/>
      <c r="AN40" s="495" t="str">
        <f t="shared" ca="1" si="9"/>
        <v>NA</v>
      </c>
    </row>
    <row r="41" spans="1:40" ht="15" customHeight="1" x14ac:dyDescent="0.25">
      <c r="A41" s="302" t="str">
        <f t="shared" ca="1" si="5"/>
        <v>H</v>
      </c>
      <c r="C41" s="109">
        <f t="shared" ca="1" si="10"/>
        <v>1</v>
      </c>
      <c r="D41" s="122">
        <f t="shared" ca="1" si="11"/>
        <v>1</v>
      </c>
      <c r="E41" s="122">
        <f t="shared" ca="1" si="0"/>
        <v>1</v>
      </c>
      <c r="F41" s="200"/>
      <c r="G41" s="200">
        <f t="shared" si="1"/>
        <v>0</v>
      </c>
      <c r="H41" s="200">
        <f t="shared" si="2"/>
        <v>0</v>
      </c>
      <c r="I41" s="650" t="str">
        <f ca="1">IFERROR(LEFT(INDEX('Input - Node Orientation'!$C$4:$Z$1325,MATCH(_xlfn.CONCAT($E41,$G41), 'Input - Node Orientation'!$E$4:$E$1325,0),MATCH(scenario&amp;" From-To Link",'Input - Node Orientation'!$C$4:$Z$4,0)),FIND("-",INDEX('Input - Node Orientation'!$C$4:$Z$1325,MATCH(_xlfn.CONCAT($E41,$G41), 'Input - Node Orientation'!$E$4:$E$1325,0),MATCH(scenario&amp;" From-To Link",'Input - Node Orientation'!$C$4:$Z$4,0)))-1),"--")</f>
        <v>--</v>
      </c>
      <c r="J41" s="650" t="str">
        <f ca="1">IFERROR(RIGHT(INDEX('Input - Node Orientation'!$C$4:$Z$1325,MATCH(_xlfn.CONCAT($E41,$G41), 'Input - Node Orientation'!$E$4:$E$1325,0),MATCH(scenario&amp;" From-To Link",'Input - Node Orientation'!$C$4:$Z$4,0)),LEN(INDEX('Input - Node Orientation'!$C$4:$Z$1325,MATCH(_xlfn.CONCAT($E41,$G41), 'Input - Node Orientation'!$E$4:$E$1325,0),MATCH(scenario&amp;" From-To Link",'Input - Node Orientation'!$C$4:$Z$4,0)))-FIND("-",INDEX('Input - Node Orientation'!$C$4:$Z$1325,MATCH(_xlfn.CONCAT($E41,$G41), 'Input - Node Orientation'!$E$4:$E$1325,0),MATCH(scenario&amp;" From-To Link",'Input - Node Orientation'!$C$4:$Z$4,0)))),"--")</f>
        <v>--</v>
      </c>
      <c r="K41" s="122" t="str">
        <f ca="1">INDEX('Input - Intersections'!$B$4:$L$85,MATCH(D41,'Input - Intersections'!$C$4:$C$381,0),4)</f>
        <v>Signalized</v>
      </c>
      <c r="M41" s="835"/>
      <c r="N41" s="838"/>
      <c r="O41" s="838"/>
      <c r="P41" s="189">
        <f t="shared" si="6"/>
        <v>0</v>
      </c>
      <c r="Q41" s="37" t="str">
        <f ca="1">IFERROR(INDEX('Input - Volumes'!$B$4:$DD$372,MATCH(D41,'Input - Volumes'!$C$4:$C$372,0),MATCH(F41,'Input - Volumes'!$B$4:$DD$4,0)),"-")</f>
        <v>-</v>
      </c>
      <c r="R41" s="818"/>
      <c r="S41" s="699">
        <f ca="1">SUMIFS('VISSIM Node Outputs'!H:H,'VISSIM Node Outputs'!B:B,$C$3,'VISSIM Node Outputs'!A:A,"AVG",'VISSIM Node Outputs'!F:F,I41,'VISSIM Node Outputs'!G:G,J41)</f>
        <v>0</v>
      </c>
      <c r="T41" s="818"/>
      <c r="U41" s="192" t="str">
        <f t="shared" ca="1" si="7"/>
        <v>-</v>
      </c>
      <c r="V41" s="818"/>
      <c r="W41" s="18" t="str">
        <f t="shared" ca="1" si="8"/>
        <v>-</v>
      </c>
      <c r="X41" s="819"/>
      <c r="Z41" s="700" t="str">
        <f ca="1">IF($S41=0,"-",IF(COUNTIFS('VISSIM Node Outputs'!B:B,$C$3,'VISSIM Node Outputs'!A:A,"AVG",'VISSIM Node Outputs'!F:F,I41,'VISSIM Node Outputs'!G:G,#REF!)&gt;1,"ERROR",SUMIFS('VISSIM Node Outputs'!I:I,'VISSIM Node Outputs'!B:B,$C$3,'VISSIM Node Outputs'!A:A,"AVG",'VISSIM Node Outputs'!F:F,I41,'VISSIM Node Outputs'!G:G,J41,'VISSIM Node Outputs'!C:C,E41)))</f>
        <v>-</v>
      </c>
      <c r="AA41" s="820"/>
      <c r="AB41" s="38" t="str">
        <f ca="1">IF($S41=0,"-",IF(COUNTIFS('VISSIM Node Outputs'!B:B,$C$3,'VISSIM Node Outputs'!A:A,"AVG",'VISSIM Node Outputs'!F:F,I41,'VISSIM Node Outputs'!G:G,#REF!)&gt;1,"ERROR",SUMIFS('VISSIM Node Outputs'!J:J,'VISSIM Node Outputs'!B:B,$C$3,'VISSIM Node Outputs'!A:A,"AVG",'VISSIM Node Outputs'!F:F,I41,'VISSIM Node Outputs'!G:G,J41,'VISSIM Node Outputs'!C:C,E41)))</f>
        <v>-</v>
      </c>
      <c r="AC41" s="818"/>
      <c r="AD41" s="38" t="str">
        <f ca="1">IF($S41=0,"-",IF(COUNTIFS('VISSIM Node Outputs'!B:B,$C$3,'VISSIM Node Outputs'!A:A,"AVG",'VISSIM Node Outputs'!F:F,I41,'VISSIM Node Outputs'!G:G,#REF!)&gt;1,"ERROR",SUMIFS('VISSIM Node Outputs'!K:K,'VISSIM Node Outputs'!B:B,$C$3,'VISSIM Node Outputs'!A:A,"AVG",'VISSIM Node Outputs'!F:F,I41,'VISSIM Node Outputs'!G:G,J41,'VISSIM Node Outputs'!C:C,E41)))</f>
        <v>-</v>
      </c>
      <c r="AE41" s="818"/>
      <c r="AF41" s="134" t="str">
        <f ca="1">IFERROR(IF(S41=0,"-",
IF(K41="Signalized",HLOOKUP(Z41,Lookups!$D$2:$I$3,2,TRUE),
IF(K41="Unsignalized",HLOOKUP(Z41,Lookups!$D$4:$I$5,2,TRUE),"-"))),"-")</f>
        <v>-</v>
      </c>
      <c r="AG41" s="820"/>
      <c r="AH41" s="348" t="str">
        <f t="shared" ca="1" si="3"/>
        <v>- (-)</v>
      </c>
      <c r="AI41" s="817" t="str">
        <f t="shared" si="3"/>
        <v xml:space="preserve"> (0.0)</v>
      </c>
      <c r="AJ41" s="25"/>
      <c r="AK41" s="101" t="e">
        <f t="shared" ca="1" si="4"/>
        <v>#VALUE!</v>
      </c>
      <c r="AL41" s="832"/>
      <c r="AN41" s="495" t="str">
        <f t="shared" ca="1" si="9"/>
        <v>NA</v>
      </c>
    </row>
    <row r="42" spans="1:40" ht="15" customHeight="1" x14ac:dyDescent="0.25">
      <c r="A42" s="302" t="str">
        <f t="shared" ca="1" si="5"/>
        <v>H</v>
      </c>
      <c r="C42" s="109">
        <f t="shared" ca="1" si="10"/>
        <v>1</v>
      </c>
      <c r="D42" s="122">
        <f t="shared" ca="1" si="11"/>
        <v>1</v>
      </c>
      <c r="E42" s="122">
        <f t="shared" ca="1" si="0"/>
        <v>1</v>
      </c>
      <c r="F42" s="200"/>
      <c r="G42" s="200">
        <f t="shared" si="1"/>
        <v>0</v>
      </c>
      <c r="H42" s="200">
        <f t="shared" si="2"/>
        <v>0</v>
      </c>
      <c r="I42" s="650" t="str">
        <f ca="1">IFERROR(LEFT(INDEX('Input - Node Orientation'!$C$4:$Z$1325,MATCH(_xlfn.CONCAT($E42,$G42), 'Input - Node Orientation'!$E$4:$E$1325,0),MATCH(scenario&amp;" From-To Link",'Input - Node Orientation'!$C$4:$Z$4,0)),FIND("-",INDEX('Input - Node Orientation'!$C$4:$Z$1325,MATCH(_xlfn.CONCAT($E42,$G42), 'Input - Node Orientation'!$E$4:$E$1325,0),MATCH(scenario&amp;" From-To Link",'Input - Node Orientation'!$C$4:$Z$4,0)))-1),"--")</f>
        <v>--</v>
      </c>
      <c r="J42" s="650" t="str">
        <f ca="1">IFERROR(RIGHT(INDEX('Input - Node Orientation'!$C$4:$Z$1325,MATCH(_xlfn.CONCAT($E42,$G42), 'Input - Node Orientation'!$E$4:$E$1325,0),MATCH(scenario&amp;" From-To Link",'Input - Node Orientation'!$C$4:$Z$4,0)),LEN(INDEX('Input - Node Orientation'!$C$4:$Z$1325,MATCH(_xlfn.CONCAT($E42,$G42), 'Input - Node Orientation'!$E$4:$E$1325,0),MATCH(scenario&amp;" From-To Link",'Input - Node Orientation'!$C$4:$Z$4,0)))-FIND("-",INDEX('Input - Node Orientation'!$C$4:$Z$1325,MATCH(_xlfn.CONCAT($E42,$G42), 'Input - Node Orientation'!$E$4:$E$1325,0),MATCH(scenario&amp;" From-To Link",'Input - Node Orientation'!$C$4:$Z$4,0)))),"--")</f>
        <v>--</v>
      </c>
      <c r="K42" s="122" t="str">
        <f ca="1">INDEX('Input - Intersections'!$B$4:$L$85,MATCH(D42,'Input - Intersections'!$C$4:$C$381,0),4)</f>
        <v>Signalized</v>
      </c>
      <c r="M42" s="835"/>
      <c r="N42" s="838"/>
      <c r="O42" s="838"/>
      <c r="P42" s="189">
        <f t="shared" si="6"/>
        <v>0</v>
      </c>
      <c r="Q42" s="37" t="str">
        <f ca="1">IFERROR(INDEX('Input - Volumes'!$B$4:$DD$372,MATCH(D42,'Input - Volumes'!$C$4:$C$372,0),MATCH(F42,'Input - Volumes'!$B$4:$DD$4,0)),"-")</f>
        <v>-</v>
      </c>
      <c r="R42" s="818"/>
      <c r="S42" s="699">
        <f ca="1">SUMIFS('VISSIM Node Outputs'!H:H,'VISSIM Node Outputs'!B:B,$C$3,'VISSIM Node Outputs'!A:A,"AVG",'VISSIM Node Outputs'!F:F,I42,'VISSIM Node Outputs'!G:G,J42)</f>
        <v>0</v>
      </c>
      <c r="T42" s="818"/>
      <c r="U42" s="192" t="str">
        <f t="shared" ca="1" si="7"/>
        <v>-</v>
      </c>
      <c r="V42" s="818"/>
      <c r="W42" s="18" t="str">
        <f t="shared" ca="1" si="8"/>
        <v>-</v>
      </c>
      <c r="X42" s="819" t="e">
        <f>V42/R42</f>
        <v>#DIV/0!</v>
      </c>
      <c r="Z42" s="700" t="str">
        <f ca="1">IF($S42=0,"-",IF(COUNTIFS('VISSIM Node Outputs'!B:B,$C$3,'VISSIM Node Outputs'!A:A,"AVG",'VISSIM Node Outputs'!F:F,I42,'VISSIM Node Outputs'!G:G,#REF!)&gt;1,"ERROR",SUMIFS('VISSIM Node Outputs'!I:I,'VISSIM Node Outputs'!B:B,$C$3,'VISSIM Node Outputs'!A:A,"AVG",'VISSIM Node Outputs'!F:F,I42,'VISSIM Node Outputs'!G:G,J42,'VISSIM Node Outputs'!C:C,E42)))</f>
        <v>-</v>
      </c>
      <c r="AA42" s="820"/>
      <c r="AB42" s="38" t="str">
        <f ca="1">IF($S42=0,"-",IF(COUNTIFS('VISSIM Node Outputs'!B:B,$C$3,'VISSIM Node Outputs'!A:A,"AVG",'VISSIM Node Outputs'!F:F,I42,'VISSIM Node Outputs'!G:G,#REF!)&gt;1,"ERROR",SUMIFS('VISSIM Node Outputs'!J:J,'VISSIM Node Outputs'!B:B,$C$3,'VISSIM Node Outputs'!A:A,"AVG",'VISSIM Node Outputs'!F:F,I42,'VISSIM Node Outputs'!G:G,J42,'VISSIM Node Outputs'!C:C,E42)))</f>
        <v>-</v>
      </c>
      <c r="AC42" s="818"/>
      <c r="AD42" s="38" t="str">
        <f ca="1">IF($S42=0,"-",IF(COUNTIFS('VISSIM Node Outputs'!B:B,$C$3,'VISSIM Node Outputs'!A:A,"AVG",'VISSIM Node Outputs'!F:F,I42,'VISSIM Node Outputs'!G:G,#REF!)&gt;1,"ERROR",SUMIFS('VISSIM Node Outputs'!K:K,'VISSIM Node Outputs'!B:B,$C$3,'VISSIM Node Outputs'!A:A,"AVG",'VISSIM Node Outputs'!F:F,I42,'VISSIM Node Outputs'!G:G,J42,'VISSIM Node Outputs'!C:C,E42)))</f>
        <v>-</v>
      </c>
      <c r="AE42" s="818"/>
      <c r="AF42" s="134" t="str">
        <f ca="1">IFERROR(IF(S42=0,"-",
IF(K42="Signalized",HLOOKUP(Z42,Lookups!$D$2:$I$3,2,TRUE),
IF(K42="Unsignalized",HLOOKUP(Z42,Lookups!$D$4:$I$5,2,TRUE),"-"))),"-")</f>
        <v>-</v>
      </c>
      <c r="AG42" s="820"/>
      <c r="AH42" s="348" t="str">
        <f t="shared" ca="1" si="3"/>
        <v>- (-)</v>
      </c>
      <c r="AI42" s="817" t="str">
        <f t="shared" si="3"/>
        <v xml:space="preserve"> (0.0)</v>
      </c>
      <c r="AJ42" s="25"/>
      <c r="AK42" s="101" t="e">
        <f t="shared" ca="1" si="4"/>
        <v>#VALUE!</v>
      </c>
      <c r="AL42" s="832"/>
      <c r="AN42" s="495" t="str">
        <f t="shared" ca="1" si="9"/>
        <v>NA</v>
      </c>
    </row>
    <row r="43" spans="1:40" ht="15" customHeight="1" thickBot="1" x14ac:dyDescent="0.3">
      <c r="A43" s="302" t="str">
        <f t="shared" ca="1" si="5"/>
        <v/>
      </c>
      <c r="C43" s="109">
        <f t="shared" ca="1" si="10"/>
        <v>1</v>
      </c>
      <c r="D43" s="122">
        <f t="shared" ca="1" si="11"/>
        <v>1</v>
      </c>
      <c r="E43" s="122">
        <f t="shared" ca="1" si="0"/>
        <v>1</v>
      </c>
      <c r="F43" s="200"/>
      <c r="G43" s="200"/>
      <c r="H43" s="200"/>
      <c r="I43" s="650" t="str">
        <f ca="1">IFERROR(LEFT(INDEX('Input - Node Orientation'!$C$4:$Z$1325,MATCH(_xlfn.CONCAT($E43,$G43), 'Input - Node Orientation'!$E$4:$E$1325,0),MATCH(scenario&amp;" From-To Link",'Input - Node Orientation'!$C$4:$Z$4,0)),FIND("-",INDEX('Input - Node Orientation'!$C$4:$Z$1325,MATCH(_xlfn.CONCAT($E43,$G43), 'Input - Node Orientation'!$E$4:$E$1325,0),MATCH(scenario&amp;" From-To Link",'Input - Node Orientation'!$C$4:$Z$4,0)))-1),"--")</f>
        <v>--</v>
      </c>
      <c r="J43" s="650" t="str">
        <f ca="1">IFERROR(RIGHT(INDEX('Input - Node Orientation'!$C$4:$Z$1325,MATCH(_xlfn.CONCAT($E43,$G43), 'Input - Node Orientation'!$E$4:$E$1325,0),MATCH(scenario&amp;" From-To Link",'Input - Node Orientation'!$C$4:$Z$4,0)),LEN(INDEX('Input - Node Orientation'!$C$4:$Z$1325,MATCH(_xlfn.CONCAT($E43,$G43), 'Input - Node Orientation'!$E$4:$E$1325,0),MATCH(scenario&amp;" From-To Link",'Input - Node Orientation'!$C$4:$Z$4,0)))-FIND("-",INDEX('Input - Node Orientation'!$C$4:$Z$1325,MATCH(_xlfn.CONCAT($E43,$G43), 'Input - Node Orientation'!$E$4:$E$1325,0),MATCH(scenario&amp;" From-To Link",'Input - Node Orientation'!$C$4:$Z$4,0)))),"--")</f>
        <v>--</v>
      </c>
      <c r="K43" s="122" t="str">
        <f ca="1">INDEX('Input - Intersections'!$B$4:$L$85,MATCH(D43,'Input - Intersections'!$C$4:$C$381,0),4)</f>
        <v>Signalized</v>
      </c>
      <c r="M43" s="836"/>
      <c r="N43" s="823"/>
      <c r="O43" s="823" t="s">
        <v>13</v>
      </c>
      <c r="P43" s="823"/>
      <c r="Q43" s="824">
        <f ca="1">SUM(R7:R42)</f>
        <v>9730.458098037303</v>
      </c>
      <c r="R43" s="824"/>
      <c r="S43" s="824">
        <f ca="1">SUM(T7:T42)</f>
        <v>0</v>
      </c>
      <c r="T43" s="824"/>
      <c r="U43" s="825">
        <f ca="1">S43-Q43</f>
        <v>-9730.458098037303</v>
      </c>
      <c r="V43" s="825">
        <f>T43-R43</f>
        <v>0</v>
      </c>
      <c r="W43" s="828">
        <f ca="1">IFERROR(U43/Q43,"-")</f>
        <v>-1</v>
      </c>
      <c r="X43" s="829" t="e">
        <f>V43/R43</f>
        <v>#DIV/0!</v>
      </c>
      <c r="Z43" s="826" t="e">
        <f ca="1">SUMPRODUCT(S7:S42,Z7:Z42)/S43</f>
        <v>#DIV/0!</v>
      </c>
      <c r="AA43" s="826"/>
      <c r="AB43" s="827"/>
      <c r="AC43" s="827"/>
      <c r="AD43" s="827"/>
      <c r="AE43" s="827"/>
      <c r="AF43" s="826" t="str">
        <f ca="1">IF(S43=0,"-",HLOOKUP(Z43,Lookups!$D$2:$I$3,2,TRUE))</f>
        <v>-</v>
      </c>
      <c r="AG43" s="826"/>
      <c r="AH43" s="826" t="e">
        <f t="shared" ca="1" si="3"/>
        <v>#DIV/0!</v>
      </c>
      <c r="AI43" s="826" t="str">
        <f t="shared" si="3"/>
        <v xml:space="preserve"> (0.0)</v>
      </c>
      <c r="AJ43" s="25"/>
      <c r="AK43" s="822">
        <f ca="1">S43/Q43</f>
        <v>0</v>
      </c>
      <c r="AL43" s="822"/>
      <c r="AN43" s="504"/>
    </row>
  </sheetData>
  <mergeCells count="90">
    <mergeCell ref="AN5:AN6"/>
    <mergeCell ref="M7:M43"/>
    <mergeCell ref="N7:N43"/>
    <mergeCell ref="O7:O12"/>
    <mergeCell ref="R7:R12"/>
    <mergeCell ref="T7:T12"/>
    <mergeCell ref="O19:O24"/>
    <mergeCell ref="R19:R24"/>
    <mergeCell ref="T19:T24"/>
    <mergeCell ref="O37:O42"/>
    <mergeCell ref="R37:R42"/>
    <mergeCell ref="T37:T42"/>
    <mergeCell ref="O31:O36"/>
    <mergeCell ref="R31:R36"/>
    <mergeCell ref="O25:O30"/>
    <mergeCell ref="R25:R30"/>
    <mergeCell ref="O13:O18"/>
    <mergeCell ref="AK5:AL6"/>
    <mergeCell ref="AA7:AA12"/>
    <mergeCell ref="AC7:AC12"/>
    <mergeCell ref="AE7:AE12"/>
    <mergeCell ref="AG7:AG12"/>
    <mergeCell ref="AL7:AL12"/>
    <mergeCell ref="AI7:AI12"/>
    <mergeCell ref="AH6:AI6"/>
    <mergeCell ref="AE25:AE30"/>
    <mergeCell ref="AG25:AG30"/>
    <mergeCell ref="Q6:R6"/>
    <mergeCell ref="S6:T6"/>
    <mergeCell ref="U6:V6"/>
    <mergeCell ref="W6:X6"/>
    <mergeCell ref="Z6:AA6"/>
    <mergeCell ref="AB6:AC6"/>
    <mergeCell ref="AD6:AE6"/>
    <mergeCell ref="AF6:AG6"/>
    <mergeCell ref="V19:V24"/>
    <mergeCell ref="X19:X24"/>
    <mergeCell ref="X7:X12"/>
    <mergeCell ref="R13:R18"/>
    <mergeCell ref="T13:T18"/>
    <mergeCell ref="V13:V18"/>
    <mergeCell ref="AL19:AL24"/>
    <mergeCell ref="X37:X42"/>
    <mergeCell ref="AA37:AA42"/>
    <mergeCell ref="AL37:AL42"/>
    <mergeCell ref="AA13:AA18"/>
    <mergeCell ref="AC13:AC18"/>
    <mergeCell ref="AA19:AA24"/>
    <mergeCell ref="AL13:AL18"/>
    <mergeCell ref="AC31:AC36"/>
    <mergeCell ref="AE31:AE36"/>
    <mergeCell ref="AG31:AG36"/>
    <mergeCell ref="AL31:AL36"/>
    <mergeCell ref="AL25:AL30"/>
    <mergeCell ref="AI25:AI30"/>
    <mergeCell ref="AI31:AI36"/>
    <mergeCell ref="AC25:AC30"/>
    <mergeCell ref="X13:X18"/>
    <mergeCell ref="V7:V12"/>
    <mergeCell ref="AI13:AI18"/>
    <mergeCell ref="AC19:AC24"/>
    <mergeCell ref="AE19:AE24"/>
    <mergeCell ref="AG19:AG24"/>
    <mergeCell ref="AG13:AG18"/>
    <mergeCell ref="AE13:AE18"/>
    <mergeCell ref="AI19:AI24"/>
    <mergeCell ref="T31:T36"/>
    <mergeCell ref="V31:V36"/>
    <mergeCell ref="X31:X36"/>
    <mergeCell ref="AA31:AA36"/>
    <mergeCell ref="T25:T30"/>
    <mergeCell ref="V25:V30"/>
    <mergeCell ref="X25:X30"/>
    <mergeCell ref="AA25:AA30"/>
    <mergeCell ref="V37:V42"/>
    <mergeCell ref="AK43:AL43"/>
    <mergeCell ref="O43:P43"/>
    <mergeCell ref="Q43:R43"/>
    <mergeCell ref="S43:T43"/>
    <mergeCell ref="U43:V43"/>
    <mergeCell ref="AH43:AI43"/>
    <mergeCell ref="AB43:AC43"/>
    <mergeCell ref="AD43:AE43"/>
    <mergeCell ref="AF43:AG43"/>
    <mergeCell ref="AG37:AG42"/>
    <mergeCell ref="W43:X43"/>
    <mergeCell ref="Z43:AA43"/>
    <mergeCell ref="AC37:AC42"/>
    <mergeCell ref="AE37:AE42"/>
    <mergeCell ref="AI37:AI42"/>
  </mergeCells>
  <conditionalFormatting sqref="AK7:AL43">
    <cfRule type="expression" dxfId="77" priority="5742">
      <formula>AK7="-"</formula>
    </cfRule>
    <cfRule type="expression" dxfId="76" priority="6609">
      <formula>AND(AK7&lt;0.9,AK7&lt;&gt;"-")</formula>
    </cfRule>
    <cfRule type="expression" dxfId="75" priority="6613">
      <formula>AND(AK7&gt;1.1,AK7&lt;&gt;"-")</formula>
    </cfRule>
  </conditionalFormatting>
  <conditionalFormatting sqref="AF7:AG43">
    <cfRule type="expression" dxfId="74" priority="5747">
      <formula>AF7="F"</formula>
    </cfRule>
    <cfRule type="expression" dxfId="73" priority="5748">
      <formula>AF7="E"</formula>
    </cfRule>
    <cfRule type="expression" dxfId="72" priority="5749">
      <formula>AF7="D"</formula>
    </cfRule>
    <cfRule type="expression" dxfId="71" priority="5750">
      <formula>OR(AF7="A",AF7="B",AF7="C")</formula>
    </cfRule>
  </conditionalFormatting>
  <conditionalFormatting sqref="S43">
    <cfRule type="expression" dxfId="70" priority="2667">
      <formula>AND(Q43=0,S43&lt;&gt;0)</formula>
    </cfRule>
    <cfRule type="expression" dxfId="69" priority="5298">
      <formula>AND(S43=0,Q43&lt;&gt;0)</formula>
    </cfRule>
  </conditionalFormatting>
  <conditionalFormatting sqref="AH7:AI43">
    <cfRule type="expression" dxfId="68" priority="5254">
      <formula>AF7="F"</formula>
    </cfRule>
    <cfRule type="expression" dxfId="67" priority="5255">
      <formula>AF7="E"</formula>
    </cfRule>
    <cfRule type="expression" dxfId="66" priority="5256">
      <formula>AF7="D"</formula>
    </cfRule>
    <cfRule type="expression" dxfId="65" priority="5257">
      <formula>OR(AF7="A",AF7="B",AF7="C")</formula>
    </cfRule>
  </conditionalFormatting>
  <conditionalFormatting sqref="X7:X43">
    <cfRule type="cellIs" dxfId="64" priority="6622" operator="equal">
      <formula>"-"</formula>
    </cfRule>
  </conditionalFormatting>
  <conditionalFormatting sqref="Z7:AA43">
    <cfRule type="expression" dxfId="63" priority="5743">
      <formula>AF7="F"</formula>
    </cfRule>
    <cfRule type="expression" dxfId="62" priority="5744">
      <formula>AF7="E"</formula>
    </cfRule>
    <cfRule type="expression" dxfId="61" priority="5745">
      <formula>AF7="D"</formula>
    </cfRule>
    <cfRule type="expression" dxfId="60" priority="5746">
      <formula>OR(AF7="A",AF7="B",AF7="C")</formula>
    </cfRule>
  </conditionalFormatting>
  <conditionalFormatting sqref="Q7:Q43">
    <cfRule type="expression" dxfId="59" priority="2668">
      <formula>AND(Q7=0,S7&lt;&gt;0)</formula>
    </cfRule>
  </conditionalFormatting>
  <conditionalFormatting sqref="S7:S42">
    <cfRule type="expression" dxfId="58" priority="1081">
      <formula>AND(ISNUMBER(Q7),Q7&lt;&gt;0,OR(NOT(ISNUMBER(S7)),S7=0))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F9BE-0596-456E-A24E-E50960F61D97}">
  <sheetPr codeName="Sheet49">
    <tabColor theme="8" tint="0.59999389629810485"/>
    <pageSetUpPr fitToPage="1"/>
  </sheetPr>
  <dimension ref="A1:AJ389"/>
  <sheetViews>
    <sheetView zoomScale="70" zoomScaleNormal="70" workbookViewId="0"/>
  </sheetViews>
  <sheetFormatPr defaultColWidth="9.28515625" defaultRowHeight="15" x14ac:dyDescent="0.25"/>
  <cols>
    <col min="1" max="1" width="9.85546875" style="367" customWidth="1"/>
    <col min="2" max="2" width="6" style="352" customWidth="1"/>
    <col min="3" max="3" width="8.42578125" style="16" customWidth="1"/>
    <col min="4" max="4" width="17.28515625" style="16" customWidth="1"/>
    <col min="5" max="5" width="19.5703125" style="7" customWidth="1"/>
    <col min="6" max="6" width="15.85546875" style="7" customWidth="1"/>
    <col min="7" max="7" width="9.7109375" style="27" customWidth="1"/>
    <col min="8" max="8" width="9.7109375" style="26" customWidth="1"/>
    <col min="9" max="11" width="9.7109375" style="8" customWidth="1"/>
    <col min="12" max="12" width="9.7109375" style="16" customWidth="1"/>
    <col min="13" max="14" width="9.7109375" style="3" customWidth="1"/>
    <col min="15" max="15" width="5.85546875" style="352" customWidth="1"/>
    <col min="16" max="16" width="5.85546875" style="611" customWidth="1"/>
    <col min="17" max="25" width="9.28515625" style="494"/>
    <col min="26" max="27" width="9.28515625" style="16"/>
    <col min="28" max="34" width="9.28515625" style="16" customWidth="1"/>
    <col min="35" max="16384" width="9.28515625" style="16"/>
  </cols>
  <sheetData>
    <row r="1" spans="1:36" ht="15.75" customHeight="1" x14ac:dyDescent="0.25">
      <c r="A1" s="302" t="s">
        <v>250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615"/>
      <c r="Q1" s="615"/>
      <c r="R1" s="615"/>
      <c r="S1" s="615"/>
      <c r="T1" s="615"/>
      <c r="U1" s="615"/>
      <c r="V1" s="615"/>
      <c r="W1" s="615"/>
      <c r="X1" s="615"/>
      <c r="Y1" s="615"/>
      <c r="Z1" s="615"/>
      <c r="AA1" s="302"/>
      <c r="AB1" s="302"/>
      <c r="AC1" s="302"/>
      <c r="AD1" s="302"/>
      <c r="AE1" s="302"/>
      <c r="AF1" s="302"/>
      <c r="AG1" s="302"/>
      <c r="AH1" s="302"/>
      <c r="AI1" s="302"/>
      <c r="AJ1" s="302"/>
    </row>
    <row r="2" spans="1:36" ht="27.75" customHeight="1" x14ac:dyDescent="0.25">
      <c r="A2" s="302"/>
      <c r="C2" s="11" t="s">
        <v>212</v>
      </c>
      <c r="D2" s="11"/>
      <c r="F2"/>
      <c r="H2" s="28"/>
      <c r="I2" s="28"/>
      <c r="J2" s="28"/>
      <c r="K2" s="28"/>
      <c r="M2" s="6"/>
      <c r="N2" s="27"/>
    </row>
    <row r="3" spans="1:36" ht="27.75" customHeight="1" thickBot="1" x14ac:dyDescent="0.3">
      <c r="A3" s="302"/>
      <c r="C3" s="33" t="str">
        <f>tod&amp;" Peak Hour "&amp;pkhr</f>
        <v>PM Peak Hour 4:30PM - 5:30PM</v>
      </c>
      <c r="D3" s="33"/>
      <c r="G3" s="17"/>
      <c r="H3" s="8"/>
      <c r="I3" s="123"/>
      <c r="J3" s="26"/>
      <c r="K3" s="26"/>
      <c r="L3" s="27"/>
      <c r="M3" s="17"/>
      <c r="N3" s="17"/>
    </row>
    <row r="4" spans="1:36" s="111" customFormat="1" ht="33" customHeight="1" x14ac:dyDescent="0.25">
      <c r="A4" s="302"/>
      <c r="B4" s="352"/>
      <c r="C4" s="855" t="str">
        <f>TEXT('Calibration Criteria'!$E$3,"0%")&amp;" of All Intersection Movements within the following Volume Criteria"</f>
        <v>85% of All Intersection Movements within the following Volume Criteria</v>
      </c>
      <c r="D4" s="856"/>
      <c r="E4" s="856"/>
      <c r="F4" s="856"/>
      <c r="G4" s="856" t="s">
        <v>478</v>
      </c>
      <c r="H4" s="856"/>
      <c r="I4" s="856" t="s">
        <v>479</v>
      </c>
      <c r="J4" s="856"/>
      <c r="K4" s="365" t="s">
        <v>2</v>
      </c>
      <c r="L4" s="365" t="s">
        <v>3</v>
      </c>
      <c r="M4" s="856" t="s">
        <v>4</v>
      </c>
      <c r="N4" s="857"/>
      <c r="O4" s="74"/>
      <c r="P4" s="74"/>
      <c r="Q4" s="13"/>
      <c r="R4" s="13"/>
      <c r="S4" s="13"/>
      <c r="T4" s="13"/>
      <c r="U4" s="13"/>
      <c r="V4" s="13"/>
      <c r="W4" s="13"/>
      <c r="X4" s="13"/>
      <c r="Y4" s="13"/>
    </row>
    <row r="5" spans="1:36" ht="15" customHeight="1" x14ac:dyDescent="0.25">
      <c r="A5" s="302"/>
      <c r="C5" s="142" t="str">
        <f>'Calibration Criteria'!D3</f>
        <v>Within ± 20% for &lt; 100 vph</v>
      </c>
      <c r="D5" s="143"/>
      <c r="E5" s="143"/>
      <c r="F5" s="143"/>
      <c r="G5" s="178">
        <f ca="1">COUNTIFS($Q:$Q,"=1")</f>
        <v>0</v>
      </c>
      <c r="H5" s="858">
        <f ca="1">SUM(G5:G8)</f>
        <v>12</v>
      </c>
      <c r="I5" s="124">
        <f ca="1">COUNTIFS(Q:Q,"=1",U:U,"=1")</f>
        <v>0</v>
      </c>
      <c r="J5" s="858">
        <f ca="1">SUM(I5:I8)</f>
        <v>0</v>
      </c>
      <c r="K5" s="806">
        <f ca="1">J5/H5</f>
        <v>0</v>
      </c>
      <c r="L5" s="801">
        <f>'Calibration Criteria'!E3</f>
        <v>0.85</v>
      </c>
      <c r="M5" s="865" t="str">
        <f ca="1">IF(ROUND(K5,2)&gt;=L5,"Yes","No")</f>
        <v>No</v>
      </c>
      <c r="N5" s="866"/>
    </row>
    <row r="6" spans="1:36" ht="15" customHeight="1" x14ac:dyDescent="0.25">
      <c r="A6" s="302"/>
      <c r="C6" s="142" t="str">
        <f>'Calibration Criteria'!D4</f>
        <v>Within ± 15% for ≥ 100 vph to &lt; 1,000 vph</v>
      </c>
      <c r="D6" s="143"/>
      <c r="E6" s="143"/>
      <c r="F6" s="143"/>
      <c r="G6" s="178">
        <f ca="1">COUNTIFS(R:R,"=1")</f>
        <v>7</v>
      </c>
      <c r="H6" s="858"/>
      <c r="I6" s="124">
        <f ca="1">COUNTIFS(R:R,"=1",V:V,"=1")</f>
        <v>0</v>
      </c>
      <c r="J6" s="858"/>
      <c r="K6" s="806"/>
      <c r="L6" s="801"/>
      <c r="M6" s="865"/>
      <c r="N6" s="866"/>
    </row>
    <row r="7" spans="1:36" ht="15" customHeight="1" x14ac:dyDescent="0.25">
      <c r="A7" s="302"/>
      <c r="C7" s="142" t="str">
        <f>'Calibration Criteria'!D5</f>
        <v>Within ± 10% for ≥ 1,000 vph to &lt; 5,000 vph</v>
      </c>
      <c r="D7" s="143"/>
      <c r="E7" s="143"/>
      <c r="F7" s="143"/>
      <c r="G7" s="366">
        <f ca="1">COUNTIFS(S:S,"=1")</f>
        <v>5</v>
      </c>
      <c r="H7" s="859"/>
      <c r="I7" s="150">
        <f ca="1">COUNTIFS(S:S,"=1",W:W,"=1")</f>
        <v>0</v>
      </c>
      <c r="J7" s="859"/>
      <c r="K7" s="861"/>
      <c r="L7" s="863"/>
      <c r="M7" s="867"/>
      <c r="N7" s="868"/>
    </row>
    <row r="8" spans="1:36" ht="15" customHeight="1" thickBot="1" x14ac:dyDescent="0.3">
      <c r="A8" s="302"/>
      <c r="C8" s="182" t="str">
        <f>'Calibration Criteria'!D6</f>
        <v>Within ± 500 for ≥ 5,000 vph</v>
      </c>
      <c r="D8" s="144"/>
      <c r="E8" s="144"/>
      <c r="F8" s="144"/>
      <c r="G8" s="179">
        <f ca="1">COUNTIFS(T12:T48,"=1")</f>
        <v>0</v>
      </c>
      <c r="H8" s="860"/>
      <c r="I8" s="125">
        <f ca="1">COUNTIFS(T:T,"=1",X:X,"=1")</f>
        <v>0</v>
      </c>
      <c r="J8" s="860"/>
      <c r="K8" s="862"/>
      <c r="L8" s="864"/>
      <c r="M8" s="869"/>
      <c r="N8" s="870"/>
    </row>
    <row r="9" spans="1:36" s="352" customFormat="1" ht="15" customHeight="1" x14ac:dyDescent="0.25">
      <c r="A9" s="302"/>
      <c r="C9" s="100" t="str">
        <f>"*Results show the average from "&amp;no_seeds&amp;" simulation runs."</f>
        <v>*Results show the average from 0 simulation runs.</v>
      </c>
      <c r="P9" s="611"/>
      <c r="Q9" s="326"/>
      <c r="R9" s="326"/>
      <c r="S9" s="326"/>
      <c r="T9" s="326"/>
      <c r="U9" s="326"/>
      <c r="V9" s="326"/>
      <c r="W9" s="326"/>
      <c r="X9" s="326"/>
      <c r="Y9" s="326"/>
      <c r="Z9" s="611"/>
    </row>
    <row r="10" spans="1:36" ht="15" customHeight="1" thickBot="1" x14ac:dyDescent="0.3">
      <c r="A10" s="302"/>
      <c r="C10" s="352"/>
      <c r="D10" s="9"/>
      <c r="E10" s="110"/>
      <c r="F10" s="110"/>
      <c r="G10" s="12"/>
      <c r="H10" s="30"/>
      <c r="I10" s="121"/>
      <c r="J10" s="126"/>
      <c r="K10" s="121"/>
      <c r="L10" s="25"/>
      <c r="M10" s="6"/>
      <c r="N10" s="27"/>
      <c r="Q10" s="844" t="s">
        <v>389</v>
      </c>
      <c r="R10" s="873"/>
      <c r="S10" s="873"/>
      <c r="T10" s="873"/>
      <c r="U10" s="873"/>
      <c r="V10" s="873"/>
      <c r="W10" s="873"/>
      <c r="X10" s="873"/>
      <c r="Y10" s="845"/>
      <c r="Z10" s="844" t="s">
        <v>388</v>
      </c>
      <c r="AA10" s="873"/>
      <c r="AB10" s="873"/>
      <c r="AC10" s="873"/>
      <c r="AD10" s="873"/>
      <c r="AE10" s="873"/>
      <c r="AF10" s="873"/>
      <c r="AG10" s="873"/>
      <c r="AH10" s="845"/>
      <c r="AJ10" s="830" t="s">
        <v>106</v>
      </c>
    </row>
    <row r="11" spans="1:36" ht="44.25" customHeight="1" thickBot="1" x14ac:dyDescent="0.3">
      <c r="A11" s="302"/>
      <c r="C11" s="198" t="s">
        <v>149</v>
      </c>
      <c r="D11" s="364" t="s">
        <v>13</v>
      </c>
      <c r="E11" s="364" t="s">
        <v>8</v>
      </c>
      <c r="F11" s="364" t="s">
        <v>9</v>
      </c>
      <c r="G11" s="840" t="s">
        <v>6</v>
      </c>
      <c r="H11" s="840"/>
      <c r="I11" s="840" t="s">
        <v>108</v>
      </c>
      <c r="J11" s="840"/>
      <c r="K11" s="840" t="s">
        <v>7</v>
      </c>
      <c r="L11" s="840"/>
      <c r="M11" s="840" t="s">
        <v>0</v>
      </c>
      <c r="N11" s="841"/>
      <c r="Q11" s="703" t="s">
        <v>19</v>
      </c>
      <c r="R11" s="703" t="s">
        <v>20</v>
      </c>
      <c r="S11" s="703" t="s">
        <v>21</v>
      </c>
      <c r="T11" s="703" t="s">
        <v>154</v>
      </c>
      <c r="U11" s="703" t="s">
        <v>16</v>
      </c>
      <c r="V11" s="703" t="s">
        <v>17</v>
      </c>
      <c r="W11" s="703" t="s">
        <v>18</v>
      </c>
      <c r="X11" s="703" t="s">
        <v>155</v>
      </c>
      <c r="Y11" s="703" t="s">
        <v>15</v>
      </c>
      <c r="Z11" s="703" t="s">
        <v>19</v>
      </c>
      <c r="AA11" s="373" t="s">
        <v>20</v>
      </c>
      <c r="AB11" s="373" t="s">
        <v>21</v>
      </c>
      <c r="AC11" s="373" t="s">
        <v>154</v>
      </c>
      <c r="AD11" s="373" t="s">
        <v>16</v>
      </c>
      <c r="AE11" s="373" t="s">
        <v>17</v>
      </c>
      <c r="AF11" s="373" t="s">
        <v>18</v>
      </c>
      <c r="AG11" s="373" t="s">
        <v>155</v>
      </c>
      <c r="AH11" s="373" t="s">
        <v>15</v>
      </c>
      <c r="AJ11" s="830"/>
    </row>
    <row r="12" spans="1:36" ht="15" customHeight="1" x14ac:dyDescent="0.25">
      <c r="A12" s="302" t="str">
        <f ca="1">IF(AND(OR(G12=0,G12="-"),OR(I12=0,I12="-")),"H","")</f>
        <v/>
      </c>
      <c r="C12" s="834">
        <f ca="1">'Intersection Calcs'!M7</f>
        <v>1</v>
      </c>
      <c r="D12" s="837" t="str">
        <f ca="1">'Intersection Calcs'!N7</f>
        <v>Intersection Name</v>
      </c>
      <c r="E12" s="837" t="str">
        <f ca="1">'Intersection Calcs'!O7</f>
        <v>NB</v>
      </c>
      <c r="F12" s="361" t="str">
        <f>'Intersection Calcs'!P7</f>
        <v>NBL</v>
      </c>
      <c r="G12" s="23">
        <f ca="1">'Intersection Calcs'!Q7</f>
        <v>200</v>
      </c>
      <c r="H12" s="839">
        <f ca="1">'Intersection Calcs'!R7</f>
        <v>1174.8738866961103</v>
      </c>
      <c r="I12" s="362">
        <f ca="1">'Intersection Calcs'!S7</f>
        <v>0</v>
      </c>
      <c r="J12" s="839">
        <f ca="1">'Intersection Calcs'!T7</f>
        <v>0</v>
      </c>
      <c r="K12" s="363">
        <f ca="1">'Intersection Calcs'!U7</f>
        <v>-200</v>
      </c>
      <c r="L12" s="833">
        <f ca="1">'Intersection Calcs'!V7</f>
        <v>-1174.8738866961103</v>
      </c>
      <c r="M12" s="19">
        <f ca="1">'Intersection Calcs'!W7</f>
        <v>-1</v>
      </c>
      <c r="N12" s="831">
        <f ca="1">'Intersection Calcs'!X7</f>
        <v>-1</v>
      </c>
      <c r="Q12" s="704">
        <f ca="1">IF(AND($G12&lt;&gt;0,$G12&lt;'Calibration Criteria'!$C$3),1,0)</f>
        <v>0</v>
      </c>
      <c r="R12" s="704">
        <f ca="1">IF(AND($G12&gt;='Calibration Criteria'!$C$3,$G12&lt;'Calibration Criteria'!$C$4),1,0)</f>
        <v>1</v>
      </c>
      <c r="S12" s="704">
        <f ca="1">IF(AND($G12&gt;='Calibration Criteria'!$C$4,$G12&lt;'Calibration Criteria'!$C$5),1,0)</f>
        <v>0</v>
      </c>
      <c r="T12" s="705">
        <f ca="1">IF(AND($G12&gt;='Calibration Criteria'!$C$6,$G12&lt;&gt;"-"),1,0)</f>
        <v>0</v>
      </c>
      <c r="U12" s="704">
        <f ca="1">IF(AND($M12&lt;='Calibration Criteria'!$B$3,$M12&gt;=-'Calibration Criteria'!$B$3),1,0)</f>
        <v>0</v>
      </c>
      <c r="V12" s="704">
        <f ca="1">IF(AND($M12&lt;='Calibration Criteria'!$B$4,$M12&gt;=-'Calibration Criteria'!$B$4),1,0)</f>
        <v>0</v>
      </c>
      <c r="W12" s="704">
        <f ca="1">IF(AND($M12&lt;='Calibration Criteria'!$B$5,$M12&gt;=-'Calibration Criteria'!$B$5),1,0)</f>
        <v>0</v>
      </c>
      <c r="X12" s="704">
        <f ca="1">IF(AND($K12&lt;='Calibration Criteria'!$B$6,$K12&gt;=-'Calibration Criteria'!$B$6,ABS(K12)&lt;&gt;G12),1,0)</f>
        <v>0</v>
      </c>
      <c r="Y12" s="704">
        <f ca="1">IF(AND($G12&lt;&gt;0,$G12&lt;'Calibration Criteria'!$C$3),1,0)</f>
        <v>0</v>
      </c>
      <c r="Z12" s="871">
        <f ca="1">IF(AND($H12&lt;&gt;0,$H12&lt;'Calibration Criteria'!$C$3),1,0)</f>
        <v>0</v>
      </c>
      <c r="AA12" s="871">
        <f ca="1">IF(AND($H12&gt;='Calibration Criteria'!$C$3,$H12&lt;'Calibration Criteria'!$C$4),1,0)</f>
        <v>0</v>
      </c>
      <c r="AB12" s="871">
        <f ca="1">IF(AND($H12&gt;='Calibration Criteria'!$C$4,$H12&lt;'Calibration Criteria'!$C$5),1,0)</f>
        <v>1</v>
      </c>
      <c r="AC12" s="871">
        <f ca="1">IF(AND($H12&gt;='Calibration Criteria'!$C$6),1,0)</f>
        <v>0</v>
      </c>
      <c r="AD12" s="871">
        <f ca="1">IF(AND($N12&lt;='Calibration Criteria'!$B$3,$N12&gt;=-'Calibration Criteria'!$B$3),1,0)</f>
        <v>0</v>
      </c>
      <c r="AE12" s="871">
        <f ca="1">IF(AND($N12&lt;='Calibration Criteria'!$B$4,$N12&gt;=-'Calibration Criteria'!$B$4),1,0)</f>
        <v>0</v>
      </c>
      <c r="AF12" s="871">
        <f ca="1">IF(AND($N12&lt;='Calibration Criteria'!$B$5,$N12&gt;=-'Calibration Criteria'!$B$5),1,0)</f>
        <v>0</v>
      </c>
      <c r="AG12" s="871">
        <f ca="1">IF(AND($L12&lt;='Calibration Criteria'!$B$6,$L12&gt;=-'Calibration Criteria'!$B$6,ABS(L12)&lt;&gt;H12),1,0)</f>
        <v>0</v>
      </c>
      <c r="AH12" s="871">
        <f ca="1">SUMPRODUCT(Z12:AC17,AD12:AG17)</f>
        <v>0</v>
      </c>
      <c r="AJ12" s="872">
        <f ca="1">IFERROR(SQRT((J12-H12)^2/((J12+H12)/2)),"NA")</f>
        <v>48.474196985532629</v>
      </c>
    </row>
    <row r="13" spans="1:36" ht="15" customHeight="1" x14ac:dyDescent="0.25">
      <c r="A13" s="302" t="str">
        <f t="shared" ref="A13:A48" ca="1" si="0">IF(AND(OR(G13=0,G13="-"),OR(I13=0,I13="-")),"H","")</f>
        <v/>
      </c>
      <c r="C13" s="835">
        <f>'Intersection Calcs'!M8</f>
        <v>0</v>
      </c>
      <c r="D13" s="838">
        <f>'Intersection Calcs'!N8</f>
        <v>0</v>
      </c>
      <c r="E13" s="838">
        <f>'Intersection Calcs'!O8</f>
        <v>0</v>
      </c>
      <c r="F13" s="359" t="str">
        <f>'Intersection Calcs'!P8</f>
        <v>NBT</v>
      </c>
      <c r="G13" s="37">
        <f ca="1">'Intersection Calcs'!Q8</f>
        <v>585</v>
      </c>
      <c r="H13" s="818">
        <f>'Intersection Calcs'!R8</f>
        <v>0</v>
      </c>
      <c r="I13" s="358">
        <f ca="1">'Intersection Calcs'!S8</f>
        <v>0</v>
      </c>
      <c r="J13" s="818">
        <f>'Intersection Calcs'!T8</f>
        <v>0</v>
      </c>
      <c r="K13" s="360">
        <f ca="1">'Intersection Calcs'!U8</f>
        <v>-585</v>
      </c>
      <c r="L13" s="821">
        <f>'Intersection Calcs'!V8</f>
        <v>0</v>
      </c>
      <c r="M13" s="18">
        <f ca="1">'Intersection Calcs'!W8</f>
        <v>-1</v>
      </c>
      <c r="N13" s="819">
        <f>'Intersection Calcs'!X8</f>
        <v>0</v>
      </c>
      <c r="Q13" s="704">
        <f ca="1">IF(AND($G13&lt;&gt;0,$G13&lt;'Calibration Criteria'!$C$3),1,0)</f>
        <v>0</v>
      </c>
      <c r="R13" s="704">
        <f ca="1">IF(AND($G13&gt;='Calibration Criteria'!$C$3,$G13&lt;'Calibration Criteria'!$C$4),1,0)</f>
        <v>1</v>
      </c>
      <c r="S13" s="704">
        <f ca="1">IF(AND($G13&gt;='Calibration Criteria'!$C$4,$G13&lt;'Calibration Criteria'!$C$5),1,0)</f>
        <v>0</v>
      </c>
      <c r="T13" s="705">
        <f ca="1">IF(AND($G13&gt;='Calibration Criteria'!$C$6,$G13&lt;&gt;"-"),1,0)</f>
        <v>0</v>
      </c>
      <c r="U13" s="704">
        <f ca="1">IF(AND($M13&lt;='Calibration Criteria'!$B$3,$M13&gt;=-'Calibration Criteria'!$B$3),1,0)</f>
        <v>0</v>
      </c>
      <c r="V13" s="704">
        <f ca="1">IF(AND($M13&lt;='Calibration Criteria'!$B$4,$M13&gt;=-'Calibration Criteria'!$B$4),1,0)</f>
        <v>0</v>
      </c>
      <c r="W13" s="704">
        <f ca="1">IF(AND($M13&lt;='Calibration Criteria'!$B$5,$M13&gt;=-'Calibration Criteria'!$B$5),1,0)</f>
        <v>0</v>
      </c>
      <c r="X13" s="704">
        <f ca="1">IF(AND($K13&lt;='Calibration Criteria'!$B$6,$K13&gt;=-'Calibration Criteria'!$B$6,ABS(K13)&lt;&gt;G13),1,0)</f>
        <v>0</v>
      </c>
      <c r="Y13" s="704">
        <f ca="1">IF(AND($G13&lt;&gt;0,$G13&lt;'Calibration Criteria'!$C$3),1,0)</f>
        <v>0</v>
      </c>
      <c r="Z13" s="871"/>
      <c r="AA13" s="871"/>
      <c r="AB13" s="871"/>
      <c r="AC13" s="871"/>
      <c r="AD13" s="871"/>
      <c r="AE13" s="871"/>
      <c r="AF13" s="871"/>
      <c r="AG13" s="871"/>
      <c r="AH13" s="871"/>
      <c r="AJ13" s="872"/>
    </row>
    <row r="14" spans="1:36" ht="15" customHeight="1" x14ac:dyDescent="0.25">
      <c r="A14" s="302" t="str">
        <f t="shared" ca="1" si="0"/>
        <v/>
      </c>
      <c r="C14" s="835">
        <f>'Intersection Calcs'!M9</f>
        <v>0</v>
      </c>
      <c r="D14" s="838">
        <f>'Intersection Calcs'!N9</f>
        <v>0</v>
      </c>
      <c r="E14" s="838">
        <f>'Intersection Calcs'!O9</f>
        <v>0</v>
      </c>
      <c r="F14" s="359" t="str">
        <f>'Intersection Calcs'!P9</f>
        <v>NBR</v>
      </c>
      <c r="G14" s="37">
        <f ca="1">'Intersection Calcs'!Q9</f>
        <v>389.87388669611022</v>
      </c>
      <c r="H14" s="818">
        <f>'Intersection Calcs'!R9</f>
        <v>0</v>
      </c>
      <c r="I14" s="358">
        <f ca="1">'Intersection Calcs'!S9</f>
        <v>0</v>
      </c>
      <c r="J14" s="818">
        <f>'Intersection Calcs'!T9</f>
        <v>0</v>
      </c>
      <c r="K14" s="360">
        <f ca="1">'Intersection Calcs'!U9</f>
        <v>-389.87388669611022</v>
      </c>
      <c r="L14" s="821">
        <f>'Intersection Calcs'!V9</f>
        <v>0</v>
      </c>
      <c r="M14" s="18">
        <f ca="1">'Intersection Calcs'!W9</f>
        <v>-1</v>
      </c>
      <c r="N14" s="819">
        <f>'Intersection Calcs'!X9</f>
        <v>0</v>
      </c>
      <c r="Q14" s="704">
        <f ca="1">IF(AND($G14&lt;&gt;0,$G14&lt;'Calibration Criteria'!$C$3),1,0)</f>
        <v>0</v>
      </c>
      <c r="R14" s="704">
        <f ca="1">IF(AND($G14&gt;='Calibration Criteria'!$C$3,$G14&lt;'Calibration Criteria'!$C$4),1,0)</f>
        <v>1</v>
      </c>
      <c r="S14" s="704">
        <f ca="1">IF(AND($G14&gt;='Calibration Criteria'!$C$4,$G14&lt;'Calibration Criteria'!$C$5),1,0)</f>
        <v>0</v>
      </c>
      <c r="T14" s="705">
        <f ca="1">IF(AND($G14&gt;='Calibration Criteria'!$C$6,$G14&lt;&gt;"-"),1,0)</f>
        <v>0</v>
      </c>
      <c r="U14" s="704">
        <f ca="1">IF(AND($M14&lt;='Calibration Criteria'!$B$3,$M14&gt;=-'Calibration Criteria'!$B$3),1,0)</f>
        <v>0</v>
      </c>
      <c r="V14" s="704">
        <f ca="1">IF(AND($M14&lt;='Calibration Criteria'!$B$4,$M14&gt;=-'Calibration Criteria'!$B$4),1,0)</f>
        <v>0</v>
      </c>
      <c r="W14" s="704">
        <f ca="1">IF(AND($M14&lt;='Calibration Criteria'!$B$5,$M14&gt;=-'Calibration Criteria'!$B$5),1,0)</f>
        <v>0</v>
      </c>
      <c r="X14" s="704">
        <f ca="1">IF(AND($K14&lt;='Calibration Criteria'!$B$6,$K14&gt;=-'Calibration Criteria'!$B$6,ABS(K14)&lt;&gt;G14),1,0)</f>
        <v>0</v>
      </c>
      <c r="Y14" s="704">
        <f ca="1">IF(AND($G14&lt;&gt;0,$G14&lt;'Calibration Criteria'!$C$3),1,0)</f>
        <v>0</v>
      </c>
      <c r="Z14" s="871"/>
      <c r="AA14" s="871"/>
      <c r="AB14" s="871"/>
      <c r="AC14" s="871"/>
      <c r="AD14" s="871"/>
      <c r="AE14" s="871"/>
      <c r="AF14" s="871"/>
      <c r="AG14" s="871"/>
      <c r="AH14" s="871"/>
      <c r="AJ14" s="872"/>
    </row>
    <row r="15" spans="1:36" ht="15" customHeight="1" x14ac:dyDescent="0.25">
      <c r="A15" s="302" t="str">
        <f t="shared" ca="1" si="0"/>
        <v>H</v>
      </c>
      <c r="C15" s="835">
        <f>'Intersection Calcs'!M10</f>
        <v>0</v>
      </c>
      <c r="D15" s="838">
        <f>'Intersection Calcs'!N10</f>
        <v>0</v>
      </c>
      <c r="E15" s="838">
        <f>'Intersection Calcs'!O10</f>
        <v>0</v>
      </c>
      <c r="F15" s="359" t="str">
        <f>'Intersection Calcs'!P10</f>
        <v>NBU</v>
      </c>
      <c r="G15" s="37">
        <f ca="1">'Intersection Calcs'!Q10</f>
        <v>0</v>
      </c>
      <c r="H15" s="818">
        <f>'Intersection Calcs'!R10</f>
        <v>0</v>
      </c>
      <c r="I15" s="358">
        <f ca="1">'Intersection Calcs'!S10</f>
        <v>0</v>
      </c>
      <c r="J15" s="818">
        <f>'Intersection Calcs'!T10</f>
        <v>0</v>
      </c>
      <c r="K15" s="360">
        <f ca="1">'Intersection Calcs'!U10</f>
        <v>0</v>
      </c>
      <c r="L15" s="821">
        <f>'Intersection Calcs'!V10</f>
        <v>0</v>
      </c>
      <c r="M15" s="18" t="str">
        <f ca="1">'Intersection Calcs'!W10</f>
        <v>-</v>
      </c>
      <c r="N15" s="819">
        <f>'Intersection Calcs'!X10</f>
        <v>0</v>
      </c>
      <c r="Q15" s="704">
        <f ca="1">IF(AND($G15&lt;&gt;0,$G15&lt;'Calibration Criteria'!$C$3),1,0)</f>
        <v>0</v>
      </c>
      <c r="R15" s="704">
        <f ca="1">IF(AND($G15&gt;='Calibration Criteria'!$C$3,$G15&lt;'Calibration Criteria'!$C$4),1,0)</f>
        <v>0</v>
      </c>
      <c r="S15" s="704">
        <f ca="1">IF(AND($G15&gt;='Calibration Criteria'!$C$4,$G15&lt;'Calibration Criteria'!$C$5),1,0)</f>
        <v>0</v>
      </c>
      <c r="T15" s="705">
        <f ca="1">IF(AND($G15&gt;='Calibration Criteria'!$C$6,$G15&lt;&gt;"-"),1,0)</f>
        <v>0</v>
      </c>
      <c r="U15" s="704">
        <f ca="1">IF(AND($M15&lt;='Calibration Criteria'!$B$3,$M15&gt;=-'Calibration Criteria'!$B$3),1,0)</f>
        <v>0</v>
      </c>
      <c r="V15" s="704">
        <f ca="1">IF(AND($M15&lt;='Calibration Criteria'!$B$4,$M15&gt;=-'Calibration Criteria'!$B$4),1,0)</f>
        <v>0</v>
      </c>
      <c r="W15" s="704">
        <f ca="1">IF(AND($M15&lt;='Calibration Criteria'!$B$5,$M15&gt;=-'Calibration Criteria'!$B$5),1,0)</f>
        <v>0</v>
      </c>
      <c r="X15" s="704">
        <f ca="1">IF(AND($K15&lt;='Calibration Criteria'!$B$6,$K15&gt;=-'Calibration Criteria'!$B$6,ABS(K15)&lt;&gt;G15),1,0)</f>
        <v>0</v>
      </c>
      <c r="Y15" s="704">
        <f ca="1">IF(AND($G15&lt;&gt;0,$G15&lt;'Calibration Criteria'!$C$3),1,0)</f>
        <v>0</v>
      </c>
      <c r="Z15" s="871"/>
      <c r="AA15" s="871"/>
      <c r="AB15" s="871"/>
      <c r="AC15" s="871"/>
      <c r="AD15" s="871"/>
      <c r="AE15" s="871"/>
      <c r="AF15" s="871"/>
      <c r="AG15" s="871"/>
      <c r="AH15" s="871"/>
      <c r="AJ15" s="872"/>
    </row>
    <row r="16" spans="1:36" ht="15" customHeight="1" x14ac:dyDescent="0.25">
      <c r="A16" s="302" t="str">
        <f t="shared" ca="1" si="0"/>
        <v>H</v>
      </c>
      <c r="C16" s="835">
        <f>'Intersection Calcs'!M11</f>
        <v>0</v>
      </c>
      <c r="D16" s="838">
        <f>'Intersection Calcs'!N11</f>
        <v>0</v>
      </c>
      <c r="E16" s="838">
        <f>'Intersection Calcs'!O11</f>
        <v>0</v>
      </c>
      <c r="F16" s="359">
        <f>'Intersection Calcs'!P11</f>
        <v>0</v>
      </c>
      <c r="G16" s="37" t="str">
        <f ca="1">'Intersection Calcs'!Q11</f>
        <v>-</v>
      </c>
      <c r="H16" s="818">
        <f>'Intersection Calcs'!R11</f>
        <v>0</v>
      </c>
      <c r="I16" s="358">
        <f ca="1">'Intersection Calcs'!S11</f>
        <v>0</v>
      </c>
      <c r="J16" s="818">
        <f>'Intersection Calcs'!T11</f>
        <v>0</v>
      </c>
      <c r="K16" s="360" t="str">
        <f ca="1">'Intersection Calcs'!U11</f>
        <v>-</v>
      </c>
      <c r="L16" s="821">
        <f>'Intersection Calcs'!V11</f>
        <v>0</v>
      </c>
      <c r="M16" s="18" t="str">
        <f ca="1">'Intersection Calcs'!W11</f>
        <v>-</v>
      </c>
      <c r="N16" s="819">
        <f>'Intersection Calcs'!X11</f>
        <v>0</v>
      </c>
      <c r="Q16" s="704">
        <f ca="1">IF(AND($G16&lt;&gt;0,$G16&lt;'Calibration Criteria'!$C$3),1,0)</f>
        <v>0</v>
      </c>
      <c r="R16" s="704">
        <f ca="1">IF(AND($G16&gt;='Calibration Criteria'!$C$3,$G16&lt;'Calibration Criteria'!$C$4),1,0)</f>
        <v>0</v>
      </c>
      <c r="S16" s="704">
        <f ca="1">IF(AND($G16&gt;='Calibration Criteria'!$C$4,$G16&lt;'Calibration Criteria'!$C$5),1,0)</f>
        <v>0</v>
      </c>
      <c r="T16" s="705">
        <f ca="1">IF(AND($G16&gt;='Calibration Criteria'!$C$6,$G16&lt;&gt;"-"),1,0)</f>
        <v>0</v>
      </c>
      <c r="U16" s="704">
        <f ca="1">IF(AND($M16&lt;='Calibration Criteria'!$B$3,$M16&gt;=-'Calibration Criteria'!$B$3),1,0)</f>
        <v>0</v>
      </c>
      <c r="V16" s="704">
        <f ca="1">IF(AND($M16&lt;='Calibration Criteria'!$B$4,$M16&gt;=-'Calibration Criteria'!$B$4),1,0)</f>
        <v>0</v>
      </c>
      <c r="W16" s="704">
        <f ca="1">IF(AND($M16&lt;='Calibration Criteria'!$B$5,$M16&gt;=-'Calibration Criteria'!$B$5),1,0)</f>
        <v>0</v>
      </c>
      <c r="X16" s="704" t="e">
        <f ca="1">IF(AND($K16&lt;='Calibration Criteria'!$B$6,$K16&gt;=-'Calibration Criteria'!$B$6,ABS(K16)&lt;&gt;G16),1,0)</f>
        <v>#VALUE!</v>
      </c>
      <c r="Y16" s="704">
        <f ca="1">IF(AND($G16&lt;&gt;0,$G16&lt;'Calibration Criteria'!$C$3),1,0)</f>
        <v>0</v>
      </c>
      <c r="Z16" s="871"/>
      <c r="AA16" s="871"/>
      <c r="AB16" s="871"/>
      <c r="AC16" s="871"/>
      <c r="AD16" s="871"/>
      <c r="AE16" s="871"/>
      <c r="AF16" s="871"/>
      <c r="AG16" s="871"/>
      <c r="AH16" s="871"/>
      <c r="AJ16" s="872"/>
    </row>
    <row r="17" spans="1:36" ht="15" customHeight="1" x14ac:dyDescent="0.25">
      <c r="A17" s="302" t="str">
        <f t="shared" ca="1" si="0"/>
        <v>H</v>
      </c>
      <c r="C17" s="835">
        <f>'Intersection Calcs'!M12</f>
        <v>0</v>
      </c>
      <c r="D17" s="838">
        <f>'Intersection Calcs'!N12</f>
        <v>0</v>
      </c>
      <c r="E17" s="838">
        <f>'Intersection Calcs'!O12</f>
        <v>0</v>
      </c>
      <c r="F17" s="359">
        <f>'Intersection Calcs'!P12</f>
        <v>0</v>
      </c>
      <c r="G17" s="37" t="str">
        <f ca="1">'Intersection Calcs'!Q12</f>
        <v>-</v>
      </c>
      <c r="H17" s="818">
        <f>'Intersection Calcs'!R12</f>
        <v>0</v>
      </c>
      <c r="I17" s="358">
        <f ca="1">'Intersection Calcs'!S12</f>
        <v>0</v>
      </c>
      <c r="J17" s="818">
        <f>'Intersection Calcs'!T12</f>
        <v>0</v>
      </c>
      <c r="K17" s="360" t="str">
        <f ca="1">'Intersection Calcs'!U12</f>
        <v>-</v>
      </c>
      <c r="L17" s="821">
        <f>'Intersection Calcs'!V12</f>
        <v>0</v>
      </c>
      <c r="M17" s="18" t="str">
        <f ca="1">'Intersection Calcs'!W12</f>
        <v>-</v>
      </c>
      <c r="N17" s="819" t="e">
        <f>'Intersection Calcs'!X12</f>
        <v>#DIV/0!</v>
      </c>
      <c r="Q17" s="704">
        <f ca="1">IF(AND($G17&lt;&gt;0,$G17&lt;'Calibration Criteria'!$C$3),1,0)</f>
        <v>0</v>
      </c>
      <c r="R17" s="704">
        <f ca="1">IF(AND($G17&gt;='Calibration Criteria'!$C$3,$G17&lt;'Calibration Criteria'!$C$4),1,0)</f>
        <v>0</v>
      </c>
      <c r="S17" s="704">
        <f ca="1">IF(AND($G17&gt;='Calibration Criteria'!$C$4,$G17&lt;'Calibration Criteria'!$C$5),1,0)</f>
        <v>0</v>
      </c>
      <c r="T17" s="705">
        <f ca="1">IF(AND($G17&gt;='Calibration Criteria'!$C$6,$G17&lt;&gt;"-"),1,0)</f>
        <v>0</v>
      </c>
      <c r="U17" s="704">
        <f ca="1">IF(AND($M17&lt;='Calibration Criteria'!$B$3,$M17&gt;=-'Calibration Criteria'!$B$3),1,0)</f>
        <v>0</v>
      </c>
      <c r="V17" s="704">
        <f ca="1">IF(AND($M17&lt;='Calibration Criteria'!$B$4,$M17&gt;=-'Calibration Criteria'!$B$4),1,0)</f>
        <v>0</v>
      </c>
      <c r="W17" s="704">
        <f ca="1">IF(AND($M17&lt;='Calibration Criteria'!$B$5,$M17&gt;=-'Calibration Criteria'!$B$5),1,0)</f>
        <v>0</v>
      </c>
      <c r="X17" s="704" t="e">
        <f ca="1">IF(AND($K17&lt;='Calibration Criteria'!$B$6,$K17&gt;=-'Calibration Criteria'!$B$6,ABS(K17)&lt;&gt;G17),1,0)</f>
        <v>#VALUE!</v>
      </c>
      <c r="Y17" s="704">
        <f ca="1">IF(AND($G17&lt;&gt;0,$G17&lt;'Calibration Criteria'!$C$3),1,0)</f>
        <v>0</v>
      </c>
      <c r="Z17" s="871"/>
      <c r="AA17" s="871"/>
      <c r="AB17" s="871"/>
      <c r="AC17" s="871"/>
      <c r="AD17" s="871"/>
      <c r="AE17" s="871"/>
      <c r="AF17" s="871"/>
      <c r="AG17" s="871"/>
      <c r="AH17" s="871"/>
      <c r="AJ17" s="872"/>
    </row>
    <row r="18" spans="1:36" ht="15" customHeight="1" x14ac:dyDescent="0.25">
      <c r="A18" s="302" t="str">
        <f t="shared" ca="1" si="0"/>
        <v/>
      </c>
      <c r="C18" s="835">
        <f>'Intersection Calcs'!M13</f>
        <v>0</v>
      </c>
      <c r="D18" s="838">
        <f>'Intersection Calcs'!N13</f>
        <v>0</v>
      </c>
      <c r="E18" s="838" t="str">
        <f ca="1">'Intersection Calcs'!O13</f>
        <v>SB</v>
      </c>
      <c r="F18" s="359" t="str">
        <f>'Intersection Calcs'!P13</f>
        <v>SBL</v>
      </c>
      <c r="G18" s="37">
        <f ca="1">'Intersection Calcs'!Q13</f>
        <v>1483.422593282761</v>
      </c>
      <c r="H18" s="818">
        <f ca="1">'Intersection Calcs'!R13</f>
        <v>3528.4225932827612</v>
      </c>
      <c r="I18" s="358">
        <f ca="1">'Intersection Calcs'!S13</f>
        <v>0</v>
      </c>
      <c r="J18" s="818">
        <f ca="1">'Intersection Calcs'!T13</f>
        <v>0</v>
      </c>
      <c r="K18" s="360">
        <f ca="1">'Intersection Calcs'!U13</f>
        <v>-1483.422593282761</v>
      </c>
      <c r="L18" s="821">
        <f ca="1">'Intersection Calcs'!V13</f>
        <v>-3528.4225932827612</v>
      </c>
      <c r="M18" s="18">
        <f ca="1">'Intersection Calcs'!W13</f>
        <v>-1</v>
      </c>
      <c r="N18" s="819">
        <f ca="1">'Intersection Calcs'!X13</f>
        <v>-1</v>
      </c>
      <c r="Q18" s="704">
        <f ca="1">IF(AND($G18&lt;&gt;0,$G18&lt;'Calibration Criteria'!$C$3),1,0)</f>
        <v>0</v>
      </c>
      <c r="R18" s="704">
        <f ca="1">IF(AND($G18&gt;='Calibration Criteria'!$C$3,$G18&lt;'Calibration Criteria'!$C$4),1,0)</f>
        <v>0</v>
      </c>
      <c r="S18" s="704">
        <f ca="1">IF(AND($G18&gt;='Calibration Criteria'!$C$4,$G18&lt;'Calibration Criteria'!$C$5),1,0)</f>
        <v>1</v>
      </c>
      <c r="T18" s="705">
        <f ca="1">IF(AND($G18&gt;='Calibration Criteria'!$C$6,$G18&lt;&gt;"-"),1,0)</f>
        <v>0</v>
      </c>
      <c r="U18" s="704">
        <f ca="1">IF(AND($M18&lt;='Calibration Criteria'!$B$3,$M18&gt;=-'Calibration Criteria'!$B$3),1,0)</f>
        <v>0</v>
      </c>
      <c r="V18" s="704">
        <f ca="1">IF(AND($M18&lt;='Calibration Criteria'!$B$4,$M18&gt;=-'Calibration Criteria'!$B$4),1,0)</f>
        <v>0</v>
      </c>
      <c r="W18" s="704">
        <f ca="1">IF(AND($M18&lt;='Calibration Criteria'!$B$5,$M18&gt;=-'Calibration Criteria'!$B$5),1,0)</f>
        <v>0</v>
      </c>
      <c r="X18" s="704">
        <f ca="1">IF(AND($K18&lt;='Calibration Criteria'!$B$6,$K18&gt;=-'Calibration Criteria'!$B$6,ABS(K18)&lt;&gt;G18),1,0)</f>
        <v>0</v>
      </c>
      <c r="Y18" s="704">
        <f ca="1">IF(AND($G18&lt;&gt;0,$G18&lt;'Calibration Criteria'!$C$3),1,0)</f>
        <v>0</v>
      </c>
      <c r="Z18" s="871">
        <f ca="1">IF(AND($H18&lt;&gt;0,$H18&lt;'Calibration Criteria'!$C$3),1,0)</f>
        <v>0</v>
      </c>
      <c r="AA18" s="871">
        <f ca="1">IF(AND($H18&gt;='Calibration Criteria'!$C$3,$H18&lt;'Calibration Criteria'!$C$4),1,0)</f>
        <v>0</v>
      </c>
      <c r="AB18" s="871">
        <f ca="1">IF(AND($H18&gt;='Calibration Criteria'!$C$4,$H18&lt;'Calibration Criteria'!$C$5),1,0)</f>
        <v>1</v>
      </c>
      <c r="AC18" s="871">
        <f ca="1">IF(AND($H18&gt;='Calibration Criteria'!$C$6),1,0)</f>
        <v>0</v>
      </c>
      <c r="AD18" s="871">
        <f ca="1">IF(AND($N18&lt;='Calibration Criteria'!$B$3,$N18&gt;=-'Calibration Criteria'!$B$3),1,0)</f>
        <v>0</v>
      </c>
      <c r="AE18" s="871">
        <f ca="1">IF(AND($N18&lt;='Calibration Criteria'!$B$4,$N18&gt;=-'Calibration Criteria'!$B$4),1,0)</f>
        <v>0</v>
      </c>
      <c r="AF18" s="871">
        <f ca="1">IF(AND($N18&lt;='Calibration Criteria'!$B$5,$N18&gt;=-'Calibration Criteria'!$B$5),1,0)</f>
        <v>0</v>
      </c>
      <c r="AG18" s="871">
        <f ca="1">IF(AND($L18&lt;='Calibration Criteria'!$B$6,$L18&gt;=-'Calibration Criteria'!$B$6,ABS(L18)&lt;&gt;H18),1,0)</f>
        <v>0</v>
      </c>
      <c r="AH18" s="871">
        <f ca="1">SUMPRODUCT(Z18:AC23,AD18:AG23)</f>
        <v>0</v>
      </c>
      <c r="AJ18" s="872">
        <f ca="1">IFERROR(SQRT((J18-H18)^2/((J18+H18)/2)),"NA")</f>
        <v>84.005030721770012</v>
      </c>
    </row>
    <row r="19" spans="1:36" ht="15" customHeight="1" x14ac:dyDescent="0.25">
      <c r="A19" s="302" t="str">
        <f t="shared" ca="1" si="0"/>
        <v/>
      </c>
      <c r="C19" s="835">
        <f>'Intersection Calcs'!M14</f>
        <v>0</v>
      </c>
      <c r="D19" s="838">
        <f>'Intersection Calcs'!N14</f>
        <v>0</v>
      </c>
      <c r="E19" s="838">
        <f>'Intersection Calcs'!O14</f>
        <v>0</v>
      </c>
      <c r="F19" s="359" t="str">
        <f>'Intersection Calcs'!P14</f>
        <v>SBT</v>
      </c>
      <c r="G19" s="37">
        <f ca="1">'Intersection Calcs'!Q14</f>
        <v>1130</v>
      </c>
      <c r="H19" s="818">
        <f>'Intersection Calcs'!R14</f>
        <v>0</v>
      </c>
      <c r="I19" s="358">
        <f ca="1">'Intersection Calcs'!S14</f>
        <v>0</v>
      </c>
      <c r="J19" s="818">
        <f>'Intersection Calcs'!T14</f>
        <v>0</v>
      </c>
      <c r="K19" s="360">
        <f ca="1">'Intersection Calcs'!U14</f>
        <v>-1130</v>
      </c>
      <c r="L19" s="821">
        <f>'Intersection Calcs'!V14</f>
        <v>0</v>
      </c>
      <c r="M19" s="18">
        <f ca="1">'Intersection Calcs'!W14</f>
        <v>-1</v>
      </c>
      <c r="N19" s="819">
        <f>'Intersection Calcs'!X14</f>
        <v>0</v>
      </c>
      <c r="Q19" s="704">
        <f ca="1">IF(AND($G19&lt;&gt;0,$G19&lt;'Calibration Criteria'!$C$3),1,0)</f>
        <v>0</v>
      </c>
      <c r="R19" s="704">
        <f ca="1">IF(AND($G19&gt;='Calibration Criteria'!$C$3,$G19&lt;'Calibration Criteria'!$C$4),1,0)</f>
        <v>0</v>
      </c>
      <c r="S19" s="704">
        <f ca="1">IF(AND($G19&gt;='Calibration Criteria'!$C$4,$G19&lt;'Calibration Criteria'!$C$5),1,0)</f>
        <v>1</v>
      </c>
      <c r="T19" s="705">
        <f ca="1">IF(AND($G19&gt;='Calibration Criteria'!$C$6,$G19&lt;&gt;"-"),1,0)</f>
        <v>0</v>
      </c>
      <c r="U19" s="704">
        <f ca="1">IF(AND($M19&lt;='Calibration Criteria'!$B$3,$M19&gt;=-'Calibration Criteria'!$B$3),1,0)</f>
        <v>0</v>
      </c>
      <c r="V19" s="704">
        <f ca="1">IF(AND($M19&lt;='Calibration Criteria'!$B$4,$M19&gt;=-'Calibration Criteria'!$B$4),1,0)</f>
        <v>0</v>
      </c>
      <c r="W19" s="704">
        <f ca="1">IF(AND($M19&lt;='Calibration Criteria'!$B$5,$M19&gt;=-'Calibration Criteria'!$B$5),1,0)</f>
        <v>0</v>
      </c>
      <c r="X19" s="704">
        <f ca="1">IF(AND($K19&lt;='Calibration Criteria'!$B$6,$K19&gt;=-'Calibration Criteria'!$B$6,ABS(K19)&lt;&gt;G19),1,0)</f>
        <v>0</v>
      </c>
      <c r="Y19" s="704">
        <f ca="1">IF(AND($G19&lt;&gt;0,$G19&lt;'Calibration Criteria'!$C$3),1,0)</f>
        <v>0</v>
      </c>
      <c r="Z19" s="871"/>
      <c r="AA19" s="871"/>
      <c r="AB19" s="871"/>
      <c r="AC19" s="871"/>
      <c r="AD19" s="871"/>
      <c r="AE19" s="871"/>
      <c r="AF19" s="871"/>
      <c r="AG19" s="871"/>
      <c r="AH19" s="871"/>
      <c r="AJ19" s="872"/>
    </row>
    <row r="20" spans="1:36" ht="15" customHeight="1" x14ac:dyDescent="0.25">
      <c r="A20" s="302" t="str">
        <f t="shared" ca="1" si="0"/>
        <v/>
      </c>
      <c r="C20" s="835">
        <f>'Intersection Calcs'!M15</f>
        <v>0</v>
      </c>
      <c r="D20" s="838">
        <f>'Intersection Calcs'!N15</f>
        <v>0</v>
      </c>
      <c r="E20" s="838">
        <f>'Intersection Calcs'!O15</f>
        <v>0</v>
      </c>
      <c r="F20" s="359" t="str">
        <f>'Intersection Calcs'!P15</f>
        <v>SBR</v>
      </c>
      <c r="G20" s="37">
        <f ca="1">'Intersection Calcs'!Q15</f>
        <v>915</v>
      </c>
      <c r="H20" s="818">
        <f>'Intersection Calcs'!R15</f>
        <v>0</v>
      </c>
      <c r="I20" s="358">
        <f ca="1">'Intersection Calcs'!S15</f>
        <v>0</v>
      </c>
      <c r="J20" s="818">
        <f>'Intersection Calcs'!T15</f>
        <v>0</v>
      </c>
      <c r="K20" s="360">
        <f ca="1">'Intersection Calcs'!U15</f>
        <v>-915</v>
      </c>
      <c r="L20" s="821">
        <f>'Intersection Calcs'!V15</f>
        <v>0</v>
      </c>
      <c r="M20" s="18">
        <f ca="1">'Intersection Calcs'!W15</f>
        <v>-1</v>
      </c>
      <c r="N20" s="819">
        <f>'Intersection Calcs'!X15</f>
        <v>0</v>
      </c>
      <c r="Q20" s="704">
        <f ca="1">IF(AND($G20&lt;&gt;0,$G20&lt;'Calibration Criteria'!$C$3),1,0)</f>
        <v>0</v>
      </c>
      <c r="R20" s="704">
        <f ca="1">IF(AND($G20&gt;='Calibration Criteria'!$C$3,$G20&lt;'Calibration Criteria'!$C$4),1,0)</f>
        <v>1</v>
      </c>
      <c r="S20" s="704">
        <f ca="1">IF(AND($G20&gt;='Calibration Criteria'!$C$4,$G20&lt;'Calibration Criteria'!$C$5),1,0)</f>
        <v>0</v>
      </c>
      <c r="T20" s="705">
        <f ca="1">IF(AND($G20&gt;='Calibration Criteria'!$C$6,$G20&lt;&gt;"-"),1,0)</f>
        <v>0</v>
      </c>
      <c r="U20" s="704">
        <f ca="1">IF(AND($M20&lt;='Calibration Criteria'!$B$3,$M20&gt;=-'Calibration Criteria'!$B$3),1,0)</f>
        <v>0</v>
      </c>
      <c r="V20" s="704">
        <f ca="1">IF(AND($M20&lt;='Calibration Criteria'!$B$4,$M20&gt;=-'Calibration Criteria'!$B$4),1,0)</f>
        <v>0</v>
      </c>
      <c r="W20" s="704">
        <f ca="1">IF(AND($M20&lt;='Calibration Criteria'!$B$5,$M20&gt;=-'Calibration Criteria'!$B$5),1,0)</f>
        <v>0</v>
      </c>
      <c r="X20" s="704">
        <f ca="1">IF(AND($K20&lt;='Calibration Criteria'!$B$6,$K20&gt;=-'Calibration Criteria'!$B$6,ABS(K20)&lt;&gt;G20),1,0)</f>
        <v>0</v>
      </c>
      <c r="Y20" s="704">
        <f ca="1">IF(AND($G20&lt;&gt;0,$G20&lt;'Calibration Criteria'!$C$3),1,0)</f>
        <v>0</v>
      </c>
      <c r="Z20" s="871"/>
      <c r="AA20" s="871"/>
      <c r="AB20" s="871"/>
      <c r="AC20" s="871"/>
      <c r="AD20" s="871"/>
      <c r="AE20" s="871"/>
      <c r="AF20" s="871"/>
      <c r="AG20" s="871"/>
      <c r="AH20" s="871"/>
      <c r="AJ20" s="872"/>
    </row>
    <row r="21" spans="1:36" ht="15" customHeight="1" x14ac:dyDescent="0.25">
      <c r="A21" s="302" t="str">
        <f t="shared" ca="1" si="0"/>
        <v>H</v>
      </c>
      <c r="C21" s="835">
        <f>'Intersection Calcs'!M16</f>
        <v>0</v>
      </c>
      <c r="D21" s="838">
        <f>'Intersection Calcs'!N16</f>
        <v>0</v>
      </c>
      <c r="E21" s="838">
        <f>'Intersection Calcs'!O16</f>
        <v>0</v>
      </c>
      <c r="F21" s="359" t="str">
        <f>'Intersection Calcs'!P16</f>
        <v>SBU</v>
      </c>
      <c r="G21" s="37">
        <f ca="1">'Intersection Calcs'!Q16</f>
        <v>0</v>
      </c>
      <c r="H21" s="818">
        <f>'Intersection Calcs'!R16</f>
        <v>0</v>
      </c>
      <c r="I21" s="358">
        <f ca="1">'Intersection Calcs'!S16</f>
        <v>0</v>
      </c>
      <c r="J21" s="818">
        <f>'Intersection Calcs'!T16</f>
        <v>0</v>
      </c>
      <c r="K21" s="360">
        <f ca="1">'Intersection Calcs'!U16</f>
        <v>0</v>
      </c>
      <c r="L21" s="821">
        <f>'Intersection Calcs'!V16</f>
        <v>0</v>
      </c>
      <c r="M21" s="18" t="str">
        <f ca="1">'Intersection Calcs'!W16</f>
        <v>-</v>
      </c>
      <c r="N21" s="819">
        <f>'Intersection Calcs'!X16</f>
        <v>0</v>
      </c>
      <c r="Q21" s="704">
        <f ca="1">IF(AND($G21&lt;&gt;0,$G21&lt;'Calibration Criteria'!$C$3),1,0)</f>
        <v>0</v>
      </c>
      <c r="R21" s="704">
        <f ca="1">IF(AND($G21&gt;='Calibration Criteria'!$C$3,$G21&lt;'Calibration Criteria'!$C$4),1,0)</f>
        <v>0</v>
      </c>
      <c r="S21" s="704">
        <f ca="1">IF(AND($G21&gt;='Calibration Criteria'!$C$4,$G21&lt;'Calibration Criteria'!$C$5),1,0)</f>
        <v>0</v>
      </c>
      <c r="T21" s="705">
        <f ca="1">IF(AND($G21&gt;='Calibration Criteria'!$C$6,$G21&lt;&gt;"-"),1,0)</f>
        <v>0</v>
      </c>
      <c r="U21" s="704">
        <f ca="1">IF(AND($M21&lt;='Calibration Criteria'!$B$3,$M21&gt;=-'Calibration Criteria'!$B$3),1,0)</f>
        <v>0</v>
      </c>
      <c r="V21" s="704">
        <f ca="1">IF(AND($M21&lt;='Calibration Criteria'!$B$4,$M21&gt;=-'Calibration Criteria'!$B$4),1,0)</f>
        <v>0</v>
      </c>
      <c r="W21" s="704">
        <f ca="1">IF(AND($M21&lt;='Calibration Criteria'!$B$5,$M21&gt;=-'Calibration Criteria'!$B$5),1,0)</f>
        <v>0</v>
      </c>
      <c r="X21" s="704">
        <f ca="1">IF(AND($K21&lt;='Calibration Criteria'!$B$6,$K21&gt;=-'Calibration Criteria'!$B$6,ABS(K21)&lt;&gt;G21),1,0)</f>
        <v>0</v>
      </c>
      <c r="Y21" s="704">
        <f ca="1">IF(AND($G21&lt;&gt;0,$G21&lt;'Calibration Criteria'!$C$3),1,0)</f>
        <v>0</v>
      </c>
      <c r="Z21" s="871"/>
      <c r="AA21" s="871"/>
      <c r="AB21" s="871"/>
      <c r="AC21" s="871"/>
      <c r="AD21" s="871"/>
      <c r="AE21" s="871"/>
      <c r="AF21" s="871"/>
      <c r="AG21" s="871"/>
      <c r="AH21" s="871"/>
      <c r="AJ21" s="872"/>
    </row>
    <row r="22" spans="1:36" ht="15" customHeight="1" x14ac:dyDescent="0.25">
      <c r="A22" s="302" t="str">
        <f t="shared" ca="1" si="0"/>
        <v>H</v>
      </c>
      <c r="C22" s="835">
        <f>'Intersection Calcs'!M17</f>
        <v>0</v>
      </c>
      <c r="D22" s="838">
        <f>'Intersection Calcs'!N17</f>
        <v>0</v>
      </c>
      <c r="E22" s="838">
        <f>'Intersection Calcs'!O17</f>
        <v>0</v>
      </c>
      <c r="F22" s="359">
        <f>'Intersection Calcs'!P17</f>
        <v>0</v>
      </c>
      <c r="G22" s="37" t="str">
        <f ca="1">'Intersection Calcs'!Q17</f>
        <v>-</v>
      </c>
      <c r="H22" s="818">
        <f>'Intersection Calcs'!R17</f>
        <v>0</v>
      </c>
      <c r="I22" s="358">
        <f ca="1">'Intersection Calcs'!S17</f>
        <v>0</v>
      </c>
      <c r="J22" s="818">
        <f>'Intersection Calcs'!T17</f>
        <v>0</v>
      </c>
      <c r="K22" s="360" t="str">
        <f ca="1">'Intersection Calcs'!U17</f>
        <v>-</v>
      </c>
      <c r="L22" s="821">
        <f>'Intersection Calcs'!V17</f>
        <v>0</v>
      </c>
      <c r="M22" s="18" t="str">
        <f ca="1">'Intersection Calcs'!W17</f>
        <v>-</v>
      </c>
      <c r="N22" s="819">
        <f>'Intersection Calcs'!X17</f>
        <v>0</v>
      </c>
      <c r="Q22" s="704">
        <f ca="1">IF(AND($G22&lt;&gt;0,$G22&lt;'Calibration Criteria'!$C$3),1,0)</f>
        <v>0</v>
      </c>
      <c r="R22" s="704">
        <f ca="1">IF(AND($G22&gt;='Calibration Criteria'!$C$3,$G22&lt;'Calibration Criteria'!$C$4),1,0)</f>
        <v>0</v>
      </c>
      <c r="S22" s="704">
        <f ca="1">IF(AND($G22&gt;='Calibration Criteria'!$C$4,$G22&lt;'Calibration Criteria'!$C$5),1,0)</f>
        <v>0</v>
      </c>
      <c r="T22" s="705">
        <f ca="1">IF(AND($G22&gt;='Calibration Criteria'!$C$6,$G22&lt;&gt;"-"),1,0)</f>
        <v>0</v>
      </c>
      <c r="U22" s="704">
        <f ca="1">IF(AND($M22&lt;='Calibration Criteria'!$B$3,$M22&gt;=-'Calibration Criteria'!$B$3),1,0)</f>
        <v>0</v>
      </c>
      <c r="V22" s="704">
        <f ca="1">IF(AND($M22&lt;='Calibration Criteria'!$B$4,$M22&gt;=-'Calibration Criteria'!$B$4),1,0)</f>
        <v>0</v>
      </c>
      <c r="W22" s="704">
        <f ca="1">IF(AND($M22&lt;='Calibration Criteria'!$B$5,$M22&gt;=-'Calibration Criteria'!$B$5),1,0)</f>
        <v>0</v>
      </c>
      <c r="X22" s="704" t="e">
        <f ca="1">IF(AND($K22&lt;='Calibration Criteria'!$B$6,$K22&gt;=-'Calibration Criteria'!$B$6,ABS(K22)&lt;&gt;G22),1,0)</f>
        <v>#VALUE!</v>
      </c>
      <c r="Y22" s="704">
        <f ca="1">IF(AND($G22&lt;&gt;0,$G22&lt;'Calibration Criteria'!$C$3),1,0)</f>
        <v>0</v>
      </c>
      <c r="Z22" s="871"/>
      <c r="AA22" s="871"/>
      <c r="AB22" s="871"/>
      <c r="AC22" s="871"/>
      <c r="AD22" s="871"/>
      <c r="AE22" s="871"/>
      <c r="AF22" s="871"/>
      <c r="AG22" s="871"/>
      <c r="AH22" s="871"/>
      <c r="AJ22" s="872"/>
    </row>
    <row r="23" spans="1:36" ht="15" customHeight="1" x14ac:dyDescent="0.25">
      <c r="A23" s="302" t="str">
        <f t="shared" ca="1" si="0"/>
        <v>H</v>
      </c>
      <c r="C23" s="835">
        <f>'Intersection Calcs'!M18</f>
        <v>0</v>
      </c>
      <c r="D23" s="838">
        <f>'Intersection Calcs'!N18</f>
        <v>0</v>
      </c>
      <c r="E23" s="838">
        <f>'Intersection Calcs'!O18</f>
        <v>0</v>
      </c>
      <c r="F23" s="359">
        <f>'Intersection Calcs'!P18</f>
        <v>0</v>
      </c>
      <c r="G23" s="37" t="str">
        <f ca="1">'Intersection Calcs'!Q18</f>
        <v>-</v>
      </c>
      <c r="H23" s="818">
        <f>'Intersection Calcs'!R18</f>
        <v>0</v>
      </c>
      <c r="I23" s="358">
        <f ca="1">'Intersection Calcs'!S18</f>
        <v>0</v>
      </c>
      <c r="J23" s="818">
        <f>'Intersection Calcs'!T18</f>
        <v>0</v>
      </c>
      <c r="K23" s="360" t="str">
        <f ca="1">'Intersection Calcs'!U18</f>
        <v>-</v>
      </c>
      <c r="L23" s="821">
        <f>'Intersection Calcs'!V18</f>
        <v>0</v>
      </c>
      <c r="M23" s="18" t="str">
        <f ca="1">'Intersection Calcs'!W18</f>
        <v>-</v>
      </c>
      <c r="N23" s="819" t="e">
        <f>'Intersection Calcs'!X18</f>
        <v>#DIV/0!</v>
      </c>
      <c r="Q23" s="704">
        <f ca="1">IF(AND($G23&lt;&gt;0,$G23&lt;'Calibration Criteria'!$C$3),1,0)</f>
        <v>0</v>
      </c>
      <c r="R23" s="704">
        <f ca="1">IF(AND($G23&gt;='Calibration Criteria'!$C$3,$G23&lt;'Calibration Criteria'!$C$4),1,0)</f>
        <v>0</v>
      </c>
      <c r="S23" s="704">
        <f ca="1">IF(AND($G23&gt;='Calibration Criteria'!$C$4,$G23&lt;'Calibration Criteria'!$C$5),1,0)</f>
        <v>0</v>
      </c>
      <c r="T23" s="705">
        <f ca="1">IF(AND($G23&gt;='Calibration Criteria'!$C$6,$G23&lt;&gt;"-"),1,0)</f>
        <v>0</v>
      </c>
      <c r="U23" s="704">
        <f ca="1">IF(AND($M23&lt;='Calibration Criteria'!$B$3,$M23&gt;=-'Calibration Criteria'!$B$3),1,0)</f>
        <v>0</v>
      </c>
      <c r="V23" s="704">
        <f ca="1">IF(AND($M23&lt;='Calibration Criteria'!$B$4,$M23&gt;=-'Calibration Criteria'!$B$4),1,0)</f>
        <v>0</v>
      </c>
      <c r="W23" s="704">
        <f ca="1">IF(AND($M23&lt;='Calibration Criteria'!$B$5,$M23&gt;=-'Calibration Criteria'!$B$5),1,0)</f>
        <v>0</v>
      </c>
      <c r="X23" s="704" t="e">
        <f ca="1">IF(AND($K23&lt;='Calibration Criteria'!$B$6,$K23&gt;=-'Calibration Criteria'!$B$6,ABS(K23)&lt;&gt;G23),1,0)</f>
        <v>#VALUE!</v>
      </c>
      <c r="Y23" s="704">
        <f ca="1">IF(AND($G23&lt;&gt;0,$G23&lt;'Calibration Criteria'!$C$3),1,0)</f>
        <v>0</v>
      </c>
      <c r="Z23" s="871"/>
      <c r="AA23" s="871"/>
      <c r="AB23" s="871"/>
      <c r="AC23" s="871"/>
      <c r="AD23" s="871"/>
      <c r="AE23" s="871"/>
      <c r="AF23" s="871"/>
      <c r="AG23" s="871"/>
      <c r="AH23" s="871"/>
      <c r="AJ23" s="872"/>
    </row>
    <row r="24" spans="1:36" ht="15" customHeight="1" x14ac:dyDescent="0.25">
      <c r="A24" s="302" t="str">
        <f t="shared" ca="1" si="0"/>
        <v/>
      </c>
      <c r="C24" s="835">
        <f>'Intersection Calcs'!M19</f>
        <v>0</v>
      </c>
      <c r="D24" s="838">
        <f>'Intersection Calcs'!N19</f>
        <v>0</v>
      </c>
      <c r="E24" s="838" t="str">
        <f ca="1">'Intersection Calcs'!O19</f>
        <v>EB</v>
      </c>
      <c r="F24" s="359" t="str">
        <f>'Intersection Calcs'!P19</f>
        <v>EBL</v>
      </c>
      <c r="G24" s="37">
        <f ca="1">'Intersection Calcs'!Q19</f>
        <v>560</v>
      </c>
      <c r="H24" s="818">
        <f ca="1">'Intersection Calcs'!R19</f>
        <v>1903.1490176514608</v>
      </c>
      <c r="I24" s="358">
        <f ca="1">'Intersection Calcs'!S19</f>
        <v>0</v>
      </c>
      <c r="J24" s="818">
        <f ca="1">'Intersection Calcs'!T19</f>
        <v>0</v>
      </c>
      <c r="K24" s="360">
        <f ca="1">'Intersection Calcs'!U19</f>
        <v>-560</v>
      </c>
      <c r="L24" s="821">
        <f ca="1">'Intersection Calcs'!V19</f>
        <v>-1903.1490176514608</v>
      </c>
      <c r="M24" s="18">
        <f ca="1">'Intersection Calcs'!W19</f>
        <v>-1</v>
      </c>
      <c r="N24" s="819">
        <f ca="1">'Intersection Calcs'!X19</f>
        <v>-1</v>
      </c>
      <c r="Q24" s="704">
        <f ca="1">IF(AND($G24&lt;&gt;0,$G24&lt;'Calibration Criteria'!$C$3),1,0)</f>
        <v>0</v>
      </c>
      <c r="R24" s="704">
        <f ca="1">IF(AND($G24&gt;='Calibration Criteria'!$C$3,$G24&lt;'Calibration Criteria'!$C$4),1,0)</f>
        <v>1</v>
      </c>
      <c r="S24" s="704">
        <f ca="1">IF(AND($G24&gt;='Calibration Criteria'!$C$4,$G24&lt;'Calibration Criteria'!$C$5),1,0)</f>
        <v>0</v>
      </c>
      <c r="T24" s="705">
        <f ca="1">IF(AND($G24&gt;='Calibration Criteria'!$C$6,$G24&lt;&gt;"-"),1,0)</f>
        <v>0</v>
      </c>
      <c r="U24" s="704">
        <f ca="1">IF(AND($M24&lt;='Calibration Criteria'!$B$3,$M24&gt;=-'Calibration Criteria'!$B$3),1,0)</f>
        <v>0</v>
      </c>
      <c r="V24" s="704">
        <f ca="1">IF(AND($M24&lt;='Calibration Criteria'!$B$4,$M24&gt;=-'Calibration Criteria'!$B$4),1,0)</f>
        <v>0</v>
      </c>
      <c r="W24" s="704">
        <f ca="1">IF(AND($M24&lt;='Calibration Criteria'!$B$5,$M24&gt;=-'Calibration Criteria'!$B$5),1,0)</f>
        <v>0</v>
      </c>
      <c r="X24" s="704">
        <f ca="1">IF(AND($K24&lt;='Calibration Criteria'!$B$6,$K24&gt;=-'Calibration Criteria'!$B$6,ABS(K24)&lt;&gt;G24),1,0)</f>
        <v>0</v>
      </c>
      <c r="Y24" s="704">
        <f ca="1">IF(AND($G24&lt;&gt;0,$G24&lt;'Calibration Criteria'!$C$3),1,0)</f>
        <v>0</v>
      </c>
      <c r="Z24" s="871">
        <f ca="1">IF(AND($H24&lt;&gt;0,$H24&lt;'Calibration Criteria'!$C$3),1,0)</f>
        <v>0</v>
      </c>
      <c r="AA24" s="871">
        <f ca="1">IF(AND($H24&gt;='Calibration Criteria'!$C$3,$H24&lt;'Calibration Criteria'!$C$4),1,0)</f>
        <v>0</v>
      </c>
      <c r="AB24" s="871">
        <f ca="1">IF(AND($H24&gt;='Calibration Criteria'!$C$4,$H24&lt;'Calibration Criteria'!$C$5),1,0)</f>
        <v>1</v>
      </c>
      <c r="AC24" s="871">
        <f ca="1">IF(AND($H24&gt;='Calibration Criteria'!$C$6),1,0)</f>
        <v>0</v>
      </c>
      <c r="AD24" s="871">
        <f ca="1">IF(AND($N24&lt;='Calibration Criteria'!$B$3,$N24&gt;=-'Calibration Criteria'!$B$3),1,0)</f>
        <v>0</v>
      </c>
      <c r="AE24" s="871">
        <f ca="1">IF(AND($N24&lt;='Calibration Criteria'!$B$4,$N24&gt;=-'Calibration Criteria'!$B$4),1,0)</f>
        <v>0</v>
      </c>
      <c r="AF24" s="871">
        <f ca="1">IF(AND($N24&lt;='Calibration Criteria'!$B$5,$N24&gt;=-'Calibration Criteria'!$B$5),1,0)</f>
        <v>0</v>
      </c>
      <c r="AG24" s="871">
        <f ca="1">IF(AND($L24&lt;='Calibration Criteria'!$B$6,$L24&gt;=-'Calibration Criteria'!$B$6,ABS(L24)&lt;&gt;H24),1,0)</f>
        <v>0</v>
      </c>
      <c r="AH24" s="871">
        <f ca="1">SUMPRODUCT(Z24:AC29,AD24:AG29)</f>
        <v>0</v>
      </c>
      <c r="AJ24" s="872">
        <f ca="1">IFERROR(SQRT((J24-H24)^2/((J24+H24)/2)),"NA")</f>
        <v>61.695202692777677</v>
      </c>
    </row>
    <row r="25" spans="1:36" ht="15" customHeight="1" x14ac:dyDescent="0.25">
      <c r="A25" s="302" t="str">
        <f t="shared" ca="1" si="0"/>
        <v/>
      </c>
      <c r="C25" s="835">
        <f>'Intersection Calcs'!M20</f>
        <v>0</v>
      </c>
      <c r="D25" s="838">
        <f>'Intersection Calcs'!N20</f>
        <v>0</v>
      </c>
      <c r="E25" s="838">
        <f>'Intersection Calcs'!O20</f>
        <v>0</v>
      </c>
      <c r="F25" s="359" t="str">
        <f>'Intersection Calcs'!P20</f>
        <v>EBT</v>
      </c>
      <c r="G25" s="37">
        <f ca="1">'Intersection Calcs'!Q20</f>
        <v>1198.1490176514608</v>
      </c>
      <c r="H25" s="818">
        <f>'Intersection Calcs'!R20</f>
        <v>0</v>
      </c>
      <c r="I25" s="358">
        <f ca="1">'Intersection Calcs'!S20</f>
        <v>0</v>
      </c>
      <c r="J25" s="818">
        <f>'Intersection Calcs'!T20</f>
        <v>0</v>
      </c>
      <c r="K25" s="360">
        <f ca="1">'Intersection Calcs'!U20</f>
        <v>-1198.1490176514608</v>
      </c>
      <c r="L25" s="821">
        <f>'Intersection Calcs'!V20</f>
        <v>0</v>
      </c>
      <c r="M25" s="18">
        <f ca="1">'Intersection Calcs'!W20</f>
        <v>-1</v>
      </c>
      <c r="N25" s="819">
        <f>'Intersection Calcs'!X20</f>
        <v>0</v>
      </c>
      <c r="Q25" s="704">
        <f ca="1">IF(AND($G25&lt;&gt;0,$G25&lt;'Calibration Criteria'!$C$3),1,0)</f>
        <v>0</v>
      </c>
      <c r="R25" s="704">
        <f ca="1">IF(AND($G25&gt;='Calibration Criteria'!$C$3,$G25&lt;'Calibration Criteria'!$C$4),1,0)</f>
        <v>0</v>
      </c>
      <c r="S25" s="704">
        <f ca="1">IF(AND($G25&gt;='Calibration Criteria'!$C$4,$G25&lt;'Calibration Criteria'!$C$5),1,0)</f>
        <v>1</v>
      </c>
      <c r="T25" s="705">
        <f ca="1">IF(AND($G25&gt;='Calibration Criteria'!$C$6,$G25&lt;&gt;"-"),1,0)</f>
        <v>0</v>
      </c>
      <c r="U25" s="704">
        <f ca="1">IF(AND($M25&lt;='Calibration Criteria'!$B$3,$M25&gt;=-'Calibration Criteria'!$B$3),1,0)</f>
        <v>0</v>
      </c>
      <c r="V25" s="704">
        <f ca="1">IF(AND($M25&lt;='Calibration Criteria'!$B$4,$M25&gt;=-'Calibration Criteria'!$B$4),1,0)</f>
        <v>0</v>
      </c>
      <c r="W25" s="704">
        <f ca="1">IF(AND($M25&lt;='Calibration Criteria'!$B$5,$M25&gt;=-'Calibration Criteria'!$B$5),1,0)</f>
        <v>0</v>
      </c>
      <c r="X25" s="704">
        <f ca="1">IF(AND($K25&lt;='Calibration Criteria'!$B$6,$K25&gt;=-'Calibration Criteria'!$B$6,ABS(K25)&lt;&gt;G25),1,0)</f>
        <v>0</v>
      </c>
      <c r="Y25" s="704">
        <f ca="1">IF(AND($G25&lt;&gt;0,$G25&lt;'Calibration Criteria'!$C$3),1,0)</f>
        <v>0</v>
      </c>
      <c r="Z25" s="871"/>
      <c r="AA25" s="871"/>
      <c r="AB25" s="871"/>
      <c r="AC25" s="871"/>
      <c r="AD25" s="871"/>
      <c r="AE25" s="871"/>
      <c r="AF25" s="871"/>
      <c r="AG25" s="871"/>
      <c r="AH25" s="871"/>
      <c r="AJ25" s="872"/>
    </row>
    <row r="26" spans="1:36" ht="15" customHeight="1" x14ac:dyDescent="0.25">
      <c r="A26" s="302" t="str">
        <f t="shared" ca="1" si="0"/>
        <v/>
      </c>
      <c r="C26" s="835">
        <f>'Intersection Calcs'!M21</f>
        <v>0</v>
      </c>
      <c r="D26" s="838">
        <f>'Intersection Calcs'!N21</f>
        <v>0</v>
      </c>
      <c r="E26" s="838">
        <f>'Intersection Calcs'!O21</f>
        <v>0</v>
      </c>
      <c r="F26" s="359" t="str">
        <f>'Intersection Calcs'!P21</f>
        <v>EBR</v>
      </c>
      <c r="G26" s="37">
        <f ca="1">'Intersection Calcs'!Q21</f>
        <v>145</v>
      </c>
      <c r="H26" s="818">
        <f>'Intersection Calcs'!R21</f>
        <v>0</v>
      </c>
      <c r="I26" s="358">
        <f ca="1">'Intersection Calcs'!S21</f>
        <v>0</v>
      </c>
      <c r="J26" s="818">
        <f>'Intersection Calcs'!T21</f>
        <v>0</v>
      </c>
      <c r="K26" s="360">
        <f ca="1">'Intersection Calcs'!U21</f>
        <v>-145</v>
      </c>
      <c r="L26" s="821">
        <f>'Intersection Calcs'!V21</f>
        <v>0</v>
      </c>
      <c r="M26" s="18">
        <f ca="1">'Intersection Calcs'!W21</f>
        <v>-1</v>
      </c>
      <c r="N26" s="819">
        <f>'Intersection Calcs'!X21</f>
        <v>0</v>
      </c>
      <c r="Q26" s="704">
        <f ca="1">IF(AND($G26&lt;&gt;0,$G26&lt;'Calibration Criteria'!$C$3),1,0)</f>
        <v>0</v>
      </c>
      <c r="R26" s="704">
        <f ca="1">IF(AND($G26&gt;='Calibration Criteria'!$C$3,$G26&lt;'Calibration Criteria'!$C$4),1,0)</f>
        <v>1</v>
      </c>
      <c r="S26" s="704">
        <f ca="1">IF(AND($G26&gt;='Calibration Criteria'!$C$4,$G26&lt;'Calibration Criteria'!$C$5),1,0)</f>
        <v>0</v>
      </c>
      <c r="T26" s="705">
        <f ca="1">IF(AND($G26&gt;='Calibration Criteria'!$C$6,$G26&lt;&gt;"-"),1,0)</f>
        <v>0</v>
      </c>
      <c r="U26" s="704">
        <f ca="1">IF(AND($M26&lt;='Calibration Criteria'!$B$3,$M26&gt;=-'Calibration Criteria'!$B$3),1,0)</f>
        <v>0</v>
      </c>
      <c r="V26" s="704">
        <f ca="1">IF(AND($M26&lt;='Calibration Criteria'!$B$4,$M26&gt;=-'Calibration Criteria'!$B$4),1,0)</f>
        <v>0</v>
      </c>
      <c r="W26" s="704">
        <f ca="1">IF(AND($M26&lt;='Calibration Criteria'!$B$5,$M26&gt;=-'Calibration Criteria'!$B$5),1,0)</f>
        <v>0</v>
      </c>
      <c r="X26" s="704">
        <f ca="1">IF(AND($K26&lt;='Calibration Criteria'!$B$6,$K26&gt;=-'Calibration Criteria'!$B$6,ABS(K26)&lt;&gt;G26),1,0)</f>
        <v>0</v>
      </c>
      <c r="Y26" s="704">
        <f ca="1">IF(AND($G26&lt;&gt;0,$G26&lt;'Calibration Criteria'!$C$3),1,0)</f>
        <v>0</v>
      </c>
      <c r="Z26" s="871"/>
      <c r="AA26" s="871"/>
      <c r="AB26" s="871"/>
      <c r="AC26" s="871"/>
      <c r="AD26" s="871"/>
      <c r="AE26" s="871"/>
      <c r="AF26" s="871"/>
      <c r="AG26" s="871"/>
      <c r="AH26" s="871"/>
      <c r="AJ26" s="872"/>
    </row>
    <row r="27" spans="1:36" ht="15" customHeight="1" x14ac:dyDescent="0.25">
      <c r="A27" s="302" t="str">
        <f t="shared" ca="1" si="0"/>
        <v>H</v>
      </c>
      <c r="C27" s="835">
        <f>'Intersection Calcs'!M22</f>
        <v>0</v>
      </c>
      <c r="D27" s="838">
        <f>'Intersection Calcs'!N22</f>
        <v>0</v>
      </c>
      <c r="E27" s="838">
        <f>'Intersection Calcs'!O22</f>
        <v>0</v>
      </c>
      <c r="F27" s="359" t="str">
        <f>'Intersection Calcs'!P22</f>
        <v>EBU</v>
      </c>
      <c r="G27" s="37">
        <f ca="1">'Intersection Calcs'!Q22</f>
        <v>0</v>
      </c>
      <c r="H27" s="818">
        <f>'Intersection Calcs'!R22</f>
        <v>0</v>
      </c>
      <c r="I27" s="358">
        <f ca="1">'Intersection Calcs'!S22</f>
        <v>0</v>
      </c>
      <c r="J27" s="818">
        <f>'Intersection Calcs'!T22</f>
        <v>0</v>
      </c>
      <c r="K27" s="360">
        <f ca="1">'Intersection Calcs'!U22</f>
        <v>0</v>
      </c>
      <c r="L27" s="821">
        <f>'Intersection Calcs'!V22</f>
        <v>0</v>
      </c>
      <c r="M27" s="18" t="str">
        <f ca="1">'Intersection Calcs'!W22</f>
        <v>-</v>
      </c>
      <c r="N27" s="819">
        <f>'Intersection Calcs'!X22</f>
        <v>0</v>
      </c>
      <c r="Q27" s="704">
        <f ca="1">IF(AND($G27&lt;&gt;0,$G27&lt;'Calibration Criteria'!$C$3),1,0)</f>
        <v>0</v>
      </c>
      <c r="R27" s="704">
        <f ca="1">IF(AND($G27&gt;='Calibration Criteria'!$C$3,$G27&lt;'Calibration Criteria'!$C$4),1,0)</f>
        <v>0</v>
      </c>
      <c r="S27" s="704">
        <f ca="1">IF(AND($G27&gt;='Calibration Criteria'!$C$4,$G27&lt;'Calibration Criteria'!$C$5),1,0)</f>
        <v>0</v>
      </c>
      <c r="T27" s="705">
        <f ca="1">IF(AND($G27&gt;='Calibration Criteria'!$C$6,$G27&lt;&gt;"-"),1,0)</f>
        <v>0</v>
      </c>
      <c r="U27" s="704">
        <f ca="1">IF(AND($M27&lt;='Calibration Criteria'!$B$3,$M27&gt;=-'Calibration Criteria'!$B$3),1,0)</f>
        <v>0</v>
      </c>
      <c r="V27" s="704">
        <f ca="1">IF(AND($M27&lt;='Calibration Criteria'!$B$4,$M27&gt;=-'Calibration Criteria'!$B$4),1,0)</f>
        <v>0</v>
      </c>
      <c r="W27" s="704">
        <f ca="1">IF(AND($M27&lt;='Calibration Criteria'!$B$5,$M27&gt;=-'Calibration Criteria'!$B$5),1,0)</f>
        <v>0</v>
      </c>
      <c r="X27" s="704">
        <f ca="1">IF(AND($K27&lt;='Calibration Criteria'!$B$6,$K27&gt;=-'Calibration Criteria'!$B$6,ABS(K27)&lt;&gt;G27),1,0)</f>
        <v>0</v>
      </c>
      <c r="Y27" s="704">
        <f ca="1">IF(AND($G27&lt;&gt;0,$G27&lt;'Calibration Criteria'!$C$3),1,0)</f>
        <v>0</v>
      </c>
      <c r="Z27" s="871"/>
      <c r="AA27" s="871"/>
      <c r="AB27" s="871"/>
      <c r="AC27" s="871"/>
      <c r="AD27" s="871"/>
      <c r="AE27" s="871"/>
      <c r="AF27" s="871"/>
      <c r="AG27" s="871"/>
      <c r="AH27" s="871"/>
      <c r="AJ27" s="872"/>
    </row>
    <row r="28" spans="1:36" ht="15" customHeight="1" x14ac:dyDescent="0.25">
      <c r="A28" s="302" t="str">
        <f t="shared" ca="1" si="0"/>
        <v>H</v>
      </c>
      <c r="C28" s="835">
        <f>'Intersection Calcs'!M23</f>
        <v>0</v>
      </c>
      <c r="D28" s="838">
        <f>'Intersection Calcs'!N23</f>
        <v>0</v>
      </c>
      <c r="E28" s="838">
        <f>'Intersection Calcs'!O23</f>
        <v>0</v>
      </c>
      <c r="F28" s="359">
        <f>'Intersection Calcs'!P23</f>
        <v>0</v>
      </c>
      <c r="G28" s="37" t="str">
        <f ca="1">'Intersection Calcs'!Q23</f>
        <v>-</v>
      </c>
      <c r="H28" s="818">
        <f>'Intersection Calcs'!R23</f>
        <v>0</v>
      </c>
      <c r="I28" s="358">
        <f ca="1">'Intersection Calcs'!S23</f>
        <v>0</v>
      </c>
      <c r="J28" s="818">
        <f>'Intersection Calcs'!T23</f>
        <v>0</v>
      </c>
      <c r="K28" s="360" t="str">
        <f ca="1">'Intersection Calcs'!U23</f>
        <v>-</v>
      </c>
      <c r="L28" s="821">
        <f>'Intersection Calcs'!V23</f>
        <v>0</v>
      </c>
      <c r="M28" s="18" t="str">
        <f ca="1">'Intersection Calcs'!W23</f>
        <v>-</v>
      </c>
      <c r="N28" s="819">
        <f>'Intersection Calcs'!X23</f>
        <v>0</v>
      </c>
      <c r="Q28" s="704">
        <f ca="1">IF(AND($G28&lt;&gt;0,$G28&lt;'Calibration Criteria'!$C$3),1,0)</f>
        <v>0</v>
      </c>
      <c r="R28" s="704">
        <f ca="1">IF(AND($G28&gt;='Calibration Criteria'!$C$3,$G28&lt;'Calibration Criteria'!$C$4),1,0)</f>
        <v>0</v>
      </c>
      <c r="S28" s="704">
        <f ca="1">IF(AND($G28&gt;='Calibration Criteria'!$C$4,$G28&lt;'Calibration Criteria'!$C$5),1,0)</f>
        <v>0</v>
      </c>
      <c r="T28" s="705">
        <f ca="1">IF(AND($G28&gt;='Calibration Criteria'!$C$6,$G28&lt;&gt;"-"),1,0)</f>
        <v>0</v>
      </c>
      <c r="U28" s="704">
        <f ca="1">IF(AND($M28&lt;='Calibration Criteria'!$B$3,$M28&gt;=-'Calibration Criteria'!$B$3),1,0)</f>
        <v>0</v>
      </c>
      <c r="V28" s="704">
        <f ca="1">IF(AND($M28&lt;='Calibration Criteria'!$B$4,$M28&gt;=-'Calibration Criteria'!$B$4),1,0)</f>
        <v>0</v>
      </c>
      <c r="W28" s="704">
        <f ca="1">IF(AND($M28&lt;='Calibration Criteria'!$B$5,$M28&gt;=-'Calibration Criteria'!$B$5),1,0)</f>
        <v>0</v>
      </c>
      <c r="X28" s="704" t="e">
        <f ca="1">IF(AND($K28&lt;='Calibration Criteria'!$B$6,$K28&gt;=-'Calibration Criteria'!$B$6,ABS(K28)&lt;&gt;G28),1,0)</f>
        <v>#VALUE!</v>
      </c>
      <c r="Y28" s="704">
        <f ca="1">IF(AND($G28&lt;&gt;0,$G28&lt;'Calibration Criteria'!$C$3),1,0)</f>
        <v>0</v>
      </c>
      <c r="Z28" s="871"/>
      <c r="AA28" s="871"/>
      <c r="AB28" s="871"/>
      <c r="AC28" s="871"/>
      <c r="AD28" s="871"/>
      <c r="AE28" s="871"/>
      <c r="AF28" s="871"/>
      <c r="AG28" s="871"/>
      <c r="AH28" s="871"/>
      <c r="AJ28" s="872"/>
    </row>
    <row r="29" spans="1:36" ht="15" customHeight="1" x14ac:dyDescent="0.25">
      <c r="A29" s="302" t="str">
        <f t="shared" ca="1" si="0"/>
        <v>H</v>
      </c>
      <c r="C29" s="835">
        <f>'Intersection Calcs'!M24</f>
        <v>0</v>
      </c>
      <c r="D29" s="838">
        <f>'Intersection Calcs'!N24</f>
        <v>0</v>
      </c>
      <c r="E29" s="838">
        <f>'Intersection Calcs'!O24</f>
        <v>0</v>
      </c>
      <c r="F29" s="359">
        <f>'Intersection Calcs'!P24</f>
        <v>0</v>
      </c>
      <c r="G29" s="37" t="str">
        <f ca="1">'Intersection Calcs'!Q24</f>
        <v>-</v>
      </c>
      <c r="H29" s="818">
        <f>'Intersection Calcs'!R24</f>
        <v>0</v>
      </c>
      <c r="I29" s="358">
        <f ca="1">'Intersection Calcs'!S24</f>
        <v>0</v>
      </c>
      <c r="J29" s="818">
        <f>'Intersection Calcs'!T24</f>
        <v>0</v>
      </c>
      <c r="K29" s="360" t="str">
        <f ca="1">'Intersection Calcs'!U24</f>
        <v>-</v>
      </c>
      <c r="L29" s="821">
        <f>'Intersection Calcs'!V24</f>
        <v>0</v>
      </c>
      <c r="M29" s="18" t="str">
        <f ca="1">'Intersection Calcs'!W24</f>
        <v>-</v>
      </c>
      <c r="N29" s="819" t="e">
        <f>'Intersection Calcs'!X24</f>
        <v>#DIV/0!</v>
      </c>
      <c r="Q29" s="704">
        <f ca="1">IF(AND($G29&lt;&gt;0,$G29&lt;'Calibration Criteria'!$C$3),1,0)</f>
        <v>0</v>
      </c>
      <c r="R29" s="704">
        <f ca="1">IF(AND($G29&gt;='Calibration Criteria'!$C$3,$G29&lt;'Calibration Criteria'!$C$4),1,0)</f>
        <v>0</v>
      </c>
      <c r="S29" s="704">
        <f ca="1">IF(AND($G29&gt;='Calibration Criteria'!$C$4,$G29&lt;'Calibration Criteria'!$C$5),1,0)</f>
        <v>0</v>
      </c>
      <c r="T29" s="705">
        <f ca="1">IF(AND($G29&gt;='Calibration Criteria'!$C$6,$G29&lt;&gt;"-"),1,0)</f>
        <v>0</v>
      </c>
      <c r="U29" s="704">
        <f ca="1">IF(AND($M29&lt;='Calibration Criteria'!$B$3,$M29&gt;=-'Calibration Criteria'!$B$3),1,0)</f>
        <v>0</v>
      </c>
      <c r="V29" s="704">
        <f ca="1">IF(AND($M29&lt;='Calibration Criteria'!$B$4,$M29&gt;=-'Calibration Criteria'!$B$4),1,0)</f>
        <v>0</v>
      </c>
      <c r="W29" s="704">
        <f ca="1">IF(AND($M29&lt;='Calibration Criteria'!$B$5,$M29&gt;=-'Calibration Criteria'!$B$5),1,0)</f>
        <v>0</v>
      </c>
      <c r="X29" s="704" t="e">
        <f ca="1">IF(AND($K29&lt;='Calibration Criteria'!$B$6,$K29&gt;=-'Calibration Criteria'!$B$6,ABS(K29)&lt;&gt;G29),1,0)</f>
        <v>#VALUE!</v>
      </c>
      <c r="Y29" s="704">
        <f ca="1">IF(AND($G29&lt;&gt;0,$G29&lt;'Calibration Criteria'!$C$3),1,0)</f>
        <v>0</v>
      </c>
      <c r="Z29" s="871"/>
      <c r="AA29" s="871"/>
      <c r="AB29" s="871"/>
      <c r="AC29" s="871"/>
      <c r="AD29" s="871"/>
      <c r="AE29" s="871"/>
      <c r="AF29" s="871"/>
      <c r="AG29" s="871"/>
      <c r="AH29" s="871"/>
      <c r="AJ29" s="872"/>
    </row>
    <row r="30" spans="1:36" ht="15" customHeight="1" x14ac:dyDescent="0.25">
      <c r="A30" s="302" t="str">
        <f t="shared" ca="1" si="0"/>
        <v/>
      </c>
      <c r="C30" s="835">
        <f>'Intersection Calcs'!M25</f>
        <v>0</v>
      </c>
      <c r="D30" s="838">
        <f>'Intersection Calcs'!N25</f>
        <v>0</v>
      </c>
      <c r="E30" s="838" t="str">
        <f ca="1">'Intersection Calcs'!O25</f>
        <v>WB</v>
      </c>
      <c r="F30" s="359" t="str">
        <f>'Intersection Calcs'!P25</f>
        <v>WBL</v>
      </c>
      <c r="G30" s="37">
        <f ca="1">'Intersection Calcs'!Q25</f>
        <v>350.72074931803854</v>
      </c>
      <c r="H30" s="818">
        <f ca="1">'Intersection Calcs'!R25</f>
        <v>3124.0126004069698</v>
      </c>
      <c r="I30" s="358">
        <f ca="1">'Intersection Calcs'!S25</f>
        <v>0</v>
      </c>
      <c r="J30" s="818">
        <f ca="1">'Intersection Calcs'!T25</f>
        <v>0</v>
      </c>
      <c r="K30" s="360">
        <f ca="1">'Intersection Calcs'!U25</f>
        <v>-350.72074931803854</v>
      </c>
      <c r="L30" s="821">
        <f ca="1">'Intersection Calcs'!V25</f>
        <v>-3124.0126004069698</v>
      </c>
      <c r="M30" s="18">
        <f ca="1">'Intersection Calcs'!W25</f>
        <v>-1</v>
      </c>
      <c r="N30" s="819">
        <f ca="1">'Intersection Calcs'!X25</f>
        <v>-1</v>
      </c>
      <c r="Q30" s="704">
        <f ca="1">IF(AND($G30&lt;&gt;0,$G30&lt;'Calibration Criteria'!$C$3),1,0)</f>
        <v>0</v>
      </c>
      <c r="R30" s="704">
        <f ca="1">IF(AND($G30&gt;='Calibration Criteria'!$C$3,$G30&lt;'Calibration Criteria'!$C$4),1,0)</f>
        <v>1</v>
      </c>
      <c r="S30" s="704">
        <f ca="1">IF(AND($G30&gt;='Calibration Criteria'!$C$4,$G30&lt;'Calibration Criteria'!$C$5),1,0)</f>
        <v>0</v>
      </c>
      <c r="T30" s="705">
        <f ca="1">IF(AND($G30&gt;='Calibration Criteria'!$C$6,$G30&lt;&gt;"-"),1,0)</f>
        <v>0</v>
      </c>
      <c r="U30" s="704">
        <f ca="1">IF(AND($M30&lt;='Calibration Criteria'!$B$3,$M30&gt;=-'Calibration Criteria'!$B$3),1,0)</f>
        <v>0</v>
      </c>
      <c r="V30" s="704">
        <f ca="1">IF(AND($M30&lt;='Calibration Criteria'!$B$4,$M30&gt;=-'Calibration Criteria'!$B$4),1,0)</f>
        <v>0</v>
      </c>
      <c r="W30" s="704">
        <f ca="1">IF(AND($M30&lt;='Calibration Criteria'!$B$5,$M30&gt;=-'Calibration Criteria'!$B$5),1,0)</f>
        <v>0</v>
      </c>
      <c r="X30" s="704">
        <f ca="1">IF(AND($K30&lt;='Calibration Criteria'!$B$6,$K30&gt;=-'Calibration Criteria'!$B$6,ABS(K30)&lt;&gt;G30),1,0)</f>
        <v>0</v>
      </c>
      <c r="Y30" s="704">
        <f ca="1">IF(AND($G30&lt;&gt;0,$G30&lt;'Calibration Criteria'!$C$3),1,0)</f>
        <v>0</v>
      </c>
      <c r="Z30" s="871">
        <f ca="1">IF(AND($H30&lt;&gt;0,$H30&lt;'Calibration Criteria'!$C$3),1,0)</f>
        <v>0</v>
      </c>
      <c r="AA30" s="871">
        <f ca="1">IF(AND($H30&gt;='Calibration Criteria'!$C$3,$H30&lt;'Calibration Criteria'!$C$4),1,0)</f>
        <v>0</v>
      </c>
      <c r="AB30" s="871">
        <f ca="1">IF(AND($H30&gt;='Calibration Criteria'!$C$4,$H30&lt;'Calibration Criteria'!$C$5),1,0)</f>
        <v>1</v>
      </c>
      <c r="AC30" s="871">
        <f ca="1">IF(AND($H30&gt;='Calibration Criteria'!$C$6),1,0)</f>
        <v>0</v>
      </c>
      <c r="AD30" s="871">
        <f ca="1">IF(AND($N30&lt;='Calibration Criteria'!$B$3,$N30&gt;=-'Calibration Criteria'!$B$3),1,0)</f>
        <v>0</v>
      </c>
      <c r="AE30" s="871">
        <f ca="1">IF(AND($N30&lt;='Calibration Criteria'!$B$4,$N30&gt;=-'Calibration Criteria'!$B$4),1,0)</f>
        <v>0</v>
      </c>
      <c r="AF30" s="871">
        <f ca="1">IF(AND($N30&lt;='Calibration Criteria'!$B$5,$N30&gt;=-'Calibration Criteria'!$B$5),1,0)</f>
        <v>0</v>
      </c>
      <c r="AG30" s="871">
        <f ca="1">IF(AND($L30&lt;='Calibration Criteria'!$B$6,$L30&gt;=-'Calibration Criteria'!$B$6,ABS(L30)&lt;&gt;H30),1,0)</f>
        <v>0</v>
      </c>
      <c r="AH30" s="871">
        <f ca="1">SUMPRODUCT(Z30:AC35,AD30:AG35)</f>
        <v>0</v>
      </c>
      <c r="AJ30" s="872">
        <f ca="1">IFERROR(SQRT((J30-H30)^2/((J30+H30)/2)),"NA")</f>
        <v>79.044450790766703</v>
      </c>
    </row>
    <row r="31" spans="1:36" ht="15" customHeight="1" x14ac:dyDescent="0.25">
      <c r="A31" s="302" t="str">
        <f t="shared" ca="1" si="0"/>
        <v/>
      </c>
      <c r="C31" s="835">
        <f>'Intersection Calcs'!M26</f>
        <v>0</v>
      </c>
      <c r="D31" s="838">
        <f>'Intersection Calcs'!N26</f>
        <v>0</v>
      </c>
      <c r="E31" s="838">
        <f>'Intersection Calcs'!O26</f>
        <v>0</v>
      </c>
      <c r="F31" s="359" t="str">
        <f>'Intersection Calcs'!P26</f>
        <v>WBT</v>
      </c>
      <c r="G31" s="37">
        <f ca="1">'Intersection Calcs'!Q26</f>
        <v>1747.108917899116</v>
      </c>
      <c r="H31" s="818">
        <f>'Intersection Calcs'!R26</f>
        <v>0</v>
      </c>
      <c r="I31" s="358">
        <f ca="1">'Intersection Calcs'!S26</f>
        <v>0</v>
      </c>
      <c r="J31" s="818">
        <f>'Intersection Calcs'!T26</f>
        <v>0</v>
      </c>
      <c r="K31" s="360">
        <f ca="1">'Intersection Calcs'!U26</f>
        <v>-1747.108917899116</v>
      </c>
      <c r="L31" s="821">
        <f>'Intersection Calcs'!V26</f>
        <v>0</v>
      </c>
      <c r="M31" s="18">
        <f ca="1">'Intersection Calcs'!W26</f>
        <v>-1</v>
      </c>
      <c r="N31" s="819">
        <f>'Intersection Calcs'!X26</f>
        <v>0</v>
      </c>
      <c r="Q31" s="704">
        <f ca="1">IF(AND($G31&lt;&gt;0,$G31&lt;'Calibration Criteria'!$C$3),1,0)</f>
        <v>0</v>
      </c>
      <c r="R31" s="704">
        <f ca="1">IF(AND($G31&gt;='Calibration Criteria'!$C$3,$G31&lt;'Calibration Criteria'!$C$4),1,0)</f>
        <v>0</v>
      </c>
      <c r="S31" s="704">
        <f ca="1">IF(AND($G31&gt;='Calibration Criteria'!$C$4,$G31&lt;'Calibration Criteria'!$C$5),1,0)</f>
        <v>1</v>
      </c>
      <c r="T31" s="705">
        <f ca="1">IF(AND($G31&gt;='Calibration Criteria'!$C$6,$G31&lt;&gt;"-"),1,0)</f>
        <v>0</v>
      </c>
      <c r="U31" s="704">
        <f ca="1">IF(AND($M31&lt;='Calibration Criteria'!$B$3,$M31&gt;=-'Calibration Criteria'!$B$3),1,0)</f>
        <v>0</v>
      </c>
      <c r="V31" s="704">
        <f ca="1">IF(AND($M31&lt;='Calibration Criteria'!$B$4,$M31&gt;=-'Calibration Criteria'!$B$4),1,0)</f>
        <v>0</v>
      </c>
      <c r="W31" s="704">
        <f ca="1">IF(AND($M31&lt;='Calibration Criteria'!$B$5,$M31&gt;=-'Calibration Criteria'!$B$5),1,0)</f>
        <v>0</v>
      </c>
      <c r="X31" s="704">
        <f ca="1">IF(AND($K31&lt;='Calibration Criteria'!$B$6,$K31&gt;=-'Calibration Criteria'!$B$6,ABS(K31)&lt;&gt;G31),1,0)</f>
        <v>0</v>
      </c>
      <c r="Y31" s="704">
        <f ca="1">IF(AND($G31&lt;&gt;0,$G31&lt;'Calibration Criteria'!$C$3),1,0)</f>
        <v>0</v>
      </c>
      <c r="Z31" s="871"/>
      <c r="AA31" s="871"/>
      <c r="AB31" s="871"/>
      <c r="AC31" s="871"/>
      <c r="AD31" s="871"/>
      <c r="AE31" s="871"/>
      <c r="AF31" s="871"/>
      <c r="AG31" s="871"/>
      <c r="AH31" s="871"/>
      <c r="AJ31" s="872"/>
    </row>
    <row r="32" spans="1:36" ht="15" customHeight="1" x14ac:dyDescent="0.25">
      <c r="A32" s="302" t="str">
        <f t="shared" ca="1" si="0"/>
        <v/>
      </c>
      <c r="C32" s="835">
        <f>'Intersection Calcs'!M27</f>
        <v>0</v>
      </c>
      <c r="D32" s="838">
        <f>'Intersection Calcs'!N27</f>
        <v>0</v>
      </c>
      <c r="E32" s="838">
        <f>'Intersection Calcs'!O27</f>
        <v>0</v>
      </c>
      <c r="F32" s="359" t="str">
        <f>'Intersection Calcs'!P27</f>
        <v>WBR</v>
      </c>
      <c r="G32" s="37">
        <f ca="1">'Intersection Calcs'!Q27</f>
        <v>1026.1829331898155</v>
      </c>
      <c r="H32" s="818">
        <f>'Intersection Calcs'!R27</f>
        <v>0</v>
      </c>
      <c r="I32" s="358">
        <f ca="1">'Intersection Calcs'!S27</f>
        <v>0</v>
      </c>
      <c r="J32" s="818">
        <f>'Intersection Calcs'!T27</f>
        <v>0</v>
      </c>
      <c r="K32" s="360">
        <f ca="1">'Intersection Calcs'!U27</f>
        <v>-1026.1829331898155</v>
      </c>
      <c r="L32" s="821">
        <f>'Intersection Calcs'!V27</f>
        <v>0</v>
      </c>
      <c r="M32" s="18">
        <f ca="1">'Intersection Calcs'!W27</f>
        <v>-1</v>
      </c>
      <c r="N32" s="819">
        <f>'Intersection Calcs'!X27</f>
        <v>0</v>
      </c>
      <c r="Q32" s="704">
        <f ca="1">IF(AND($G32&lt;&gt;0,$G32&lt;'Calibration Criteria'!$C$3),1,0)</f>
        <v>0</v>
      </c>
      <c r="R32" s="704">
        <f ca="1">IF(AND($G32&gt;='Calibration Criteria'!$C$3,$G32&lt;'Calibration Criteria'!$C$4),1,0)</f>
        <v>0</v>
      </c>
      <c r="S32" s="704">
        <f ca="1">IF(AND($G32&gt;='Calibration Criteria'!$C$4,$G32&lt;'Calibration Criteria'!$C$5),1,0)</f>
        <v>1</v>
      </c>
      <c r="T32" s="705">
        <f ca="1">IF(AND($G32&gt;='Calibration Criteria'!$C$6,$G32&lt;&gt;"-"),1,0)</f>
        <v>0</v>
      </c>
      <c r="U32" s="704">
        <f ca="1">IF(AND($M32&lt;='Calibration Criteria'!$B$3,$M32&gt;=-'Calibration Criteria'!$B$3),1,0)</f>
        <v>0</v>
      </c>
      <c r="V32" s="704">
        <f ca="1">IF(AND($M32&lt;='Calibration Criteria'!$B$4,$M32&gt;=-'Calibration Criteria'!$B$4),1,0)</f>
        <v>0</v>
      </c>
      <c r="W32" s="704">
        <f ca="1">IF(AND($M32&lt;='Calibration Criteria'!$B$5,$M32&gt;=-'Calibration Criteria'!$B$5),1,0)</f>
        <v>0</v>
      </c>
      <c r="X32" s="704">
        <f ca="1">IF(AND($K32&lt;='Calibration Criteria'!$B$6,$K32&gt;=-'Calibration Criteria'!$B$6,ABS(K32)&lt;&gt;G32),1,0)</f>
        <v>0</v>
      </c>
      <c r="Y32" s="704">
        <f ca="1">IF(AND($G32&lt;&gt;0,$G32&lt;'Calibration Criteria'!$C$3),1,0)</f>
        <v>0</v>
      </c>
      <c r="Z32" s="871"/>
      <c r="AA32" s="871"/>
      <c r="AB32" s="871"/>
      <c r="AC32" s="871"/>
      <c r="AD32" s="871"/>
      <c r="AE32" s="871"/>
      <c r="AF32" s="871"/>
      <c r="AG32" s="871"/>
      <c r="AH32" s="871"/>
      <c r="AJ32" s="872"/>
    </row>
    <row r="33" spans="1:36" ht="15" customHeight="1" x14ac:dyDescent="0.25">
      <c r="A33" s="302" t="str">
        <f t="shared" ca="1" si="0"/>
        <v>H</v>
      </c>
      <c r="C33" s="835">
        <f>'Intersection Calcs'!M28</f>
        <v>0</v>
      </c>
      <c r="D33" s="838">
        <f>'Intersection Calcs'!N28</f>
        <v>0</v>
      </c>
      <c r="E33" s="838">
        <f>'Intersection Calcs'!O28</f>
        <v>0</v>
      </c>
      <c r="F33" s="359" t="str">
        <f>'Intersection Calcs'!P28</f>
        <v>WBU</v>
      </c>
      <c r="G33" s="37">
        <f ca="1">'Intersection Calcs'!Q28</f>
        <v>0</v>
      </c>
      <c r="H33" s="818">
        <f>'Intersection Calcs'!R28</f>
        <v>0</v>
      </c>
      <c r="I33" s="358">
        <f ca="1">'Intersection Calcs'!S28</f>
        <v>0</v>
      </c>
      <c r="J33" s="818">
        <f>'Intersection Calcs'!T28</f>
        <v>0</v>
      </c>
      <c r="K33" s="360">
        <f ca="1">'Intersection Calcs'!U28</f>
        <v>0</v>
      </c>
      <c r="L33" s="821">
        <f>'Intersection Calcs'!V28</f>
        <v>0</v>
      </c>
      <c r="M33" s="18" t="str">
        <f ca="1">'Intersection Calcs'!W28</f>
        <v>-</v>
      </c>
      <c r="N33" s="819">
        <f>'Intersection Calcs'!X28</f>
        <v>0</v>
      </c>
      <c r="Q33" s="704">
        <f ca="1">IF(AND($G33&lt;&gt;0,$G33&lt;'Calibration Criteria'!$C$3),1,0)</f>
        <v>0</v>
      </c>
      <c r="R33" s="704">
        <f ca="1">IF(AND($G33&gt;='Calibration Criteria'!$C$3,$G33&lt;'Calibration Criteria'!$C$4),1,0)</f>
        <v>0</v>
      </c>
      <c r="S33" s="704">
        <f ca="1">IF(AND($G33&gt;='Calibration Criteria'!$C$4,$G33&lt;'Calibration Criteria'!$C$5),1,0)</f>
        <v>0</v>
      </c>
      <c r="T33" s="705">
        <f ca="1">IF(AND($G33&gt;='Calibration Criteria'!$C$6,$G33&lt;&gt;"-"),1,0)</f>
        <v>0</v>
      </c>
      <c r="U33" s="704">
        <f ca="1">IF(AND($M33&lt;='Calibration Criteria'!$B$3,$M33&gt;=-'Calibration Criteria'!$B$3),1,0)</f>
        <v>0</v>
      </c>
      <c r="V33" s="704">
        <f ca="1">IF(AND($M33&lt;='Calibration Criteria'!$B$4,$M33&gt;=-'Calibration Criteria'!$B$4),1,0)</f>
        <v>0</v>
      </c>
      <c r="W33" s="704">
        <f ca="1">IF(AND($M33&lt;='Calibration Criteria'!$B$5,$M33&gt;=-'Calibration Criteria'!$B$5),1,0)</f>
        <v>0</v>
      </c>
      <c r="X33" s="704">
        <f ca="1">IF(AND($K33&lt;='Calibration Criteria'!$B$6,$K33&gt;=-'Calibration Criteria'!$B$6,ABS(K33)&lt;&gt;G33),1,0)</f>
        <v>0</v>
      </c>
      <c r="Y33" s="704">
        <f ca="1">IF(AND($G33&lt;&gt;0,$G33&lt;'Calibration Criteria'!$C$3),1,0)</f>
        <v>0</v>
      </c>
      <c r="Z33" s="871"/>
      <c r="AA33" s="871"/>
      <c r="AB33" s="871"/>
      <c r="AC33" s="871"/>
      <c r="AD33" s="871"/>
      <c r="AE33" s="871"/>
      <c r="AF33" s="871"/>
      <c r="AG33" s="871"/>
      <c r="AH33" s="871"/>
      <c r="AJ33" s="872"/>
    </row>
    <row r="34" spans="1:36" ht="15" customHeight="1" x14ac:dyDescent="0.25">
      <c r="A34" s="302" t="str">
        <f t="shared" ca="1" si="0"/>
        <v>H</v>
      </c>
      <c r="C34" s="835">
        <f>'Intersection Calcs'!M29</f>
        <v>0</v>
      </c>
      <c r="D34" s="838">
        <f>'Intersection Calcs'!N29</f>
        <v>0</v>
      </c>
      <c r="E34" s="838">
        <f>'Intersection Calcs'!O29</f>
        <v>0</v>
      </c>
      <c r="F34" s="359">
        <f>'Intersection Calcs'!P29</f>
        <v>0</v>
      </c>
      <c r="G34" s="37" t="str">
        <f ca="1">'Intersection Calcs'!Q29</f>
        <v>-</v>
      </c>
      <c r="H34" s="818">
        <f>'Intersection Calcs'!R29</f>
        <v>0</v>
      </c>
      <c r="I34" s="358">
        <f ca="1">'Intersection Calcs'!S29</f>
        <v>0</v>
      </c>
      <c r="J34" s="818">
        <f>'Intersection Calcs'!T29</f>
        <v>0</v>
      </c>
      <c r="K34" s="360" t="str">
        <f ca="1">'Intersection Calcs'!U29</f>
        <v>-</v>
      </c>
      <c r="L34" s="821">
        <f>'Intersection Calcs'!V29</f>
        <v>0</v>
      </c>
      <c r="M34" s="18" t="str">
        <f ca="1">'Intersection Calcs'!W29</f>
        <v>-</v>
      </c>
      <c r="N34" s="819">
        <f>'Intersection Calcs'!X29</f>
        <v>0</v>
      </c>
      <c r="Q34" s="704">
        <f ca="1">IF(AND($G34&lt;&gt;0,$G34&lt;'Calibration Criteria'!$C$3),1,0)</f>
        <v>0</v>
      </c>
      <c r="R34" s="704">
        <f ca="1">IF(AND($G34&gt;='Calibration Criteria'!$C$3,$G34&lt;'Calibration Criteria'!$C$4),1,0)</f>
        <v>0</v>
      </c>
      <c r="S34" s="704">
        <f ca="1">IF(AND($G34&gt;='Calibration Criteria'!$C$4,$G34&lt;'Calibration Criteria'!$C$5),1,0)</f>
        <v>0</v>
      </c>
      <c r="T34" s="705">
        <f ca="1">IF(AND($G34&gt;='Calibration Criteria'!$C$6,$G34&lt;&gt;"-"),1,0)</f>
        <v>0</v>
      </c>
      <c r="U34" s="704">
        <f ca="1">IF(AND($M34&lt;='Calibration Criteria'!$B$3,$M34&gt;=-'Calibration Criteria'!$B$3),1,0)</f>
        <v>0</v>
      </c>
      <c r="V34" s="704">
        <f ca="1">IF(AND($M34&lt;='Calibration Criteria'!$B$4,$M34&gt;=-'Calibration Criteria'!$B$4),1,0)</f>
        <v>0</v>
      </c>
      <c r="W34" s="704">
        <f ca="1">IF(AND($M34&lt;='Calibration Criteria'!$B$5,$M34&gt;=-'Calibration Criteria'!$B$5),1,0)</f>
        <v>0</v>
      </c>
      <c r="X34" s="704" t="e">
        <f ca="1">IF(AND($K34&lt;='Calibration Criteria'!$B$6,$K34&gt;=-'Calibration Criteria'!$B$6,ABS(K34)&lt;&gt;G34),1,0)</f>
        <v>#VALUE!</v>
      </c>
      <c r="Y34" s="704">
        <f ca="1">IF(AND($G34&lt;&gt;0,$G34&lt;'Calibration Criteria'!$C$3),1,0)</f>
        <v>0</v>
      </c>
      <c r="Z34" s="871"/>
      <c r="AA34" s="871"/>
      <c r="AB34" s="871"/>
      <c r="AC34" s="871"/>
      <c r="AD34" s="871"/>
      <c r="AE34" s="871"/>
      <c r="AF34" s="871"/>
      <c r="AG34" s="871"/>
      <c r="AH34" s="871"/>
      <c r="AJ34" s="872"/>
    </row>
    <row r="35" spans="1:36" ht="15" customHeight="1" x14ac:dyDescent="0.25">
      <c r="A35" s="302" t="str">
        <f t="shared" ca="1" si="0"/>
        <v>H</v>
      </c>
      <c r="C35" s="835">
        <f>'Intersection Calcs'!M30</f>
        <v>0</v>
      </c>
      <c r="D35" s="838">
        <f>'Intersection Calcs'!N30</f>
        <v>0</v>
      </c>
      <c r="E35" s="838">
        <f>'Intersection Calcs'!O30</f>
        <v>0</v>
      </c>
      <c r="F35" s="359">
        <f>'Intersection Calcs'!P30</f>
        <v>0</v>
      </c>
      <c r="G35" s="37" t="str">
        <f ca="1">'Intersection Calcs'!Q30</f>
        <v>-</v>
      </c>
      <c r="H35" s="818">
        <f>'Intersection Calcs'!R30</f>
        <v>0</v>
      </c>
      <c r="I35" s="358">
        <f ca="1">'Intersection Calcs'!S30</f>
        <v>0</v>
      </c>
      <c r="J35" s="818">
        <f>'Intersection Calcs'!T30</f>
        <v>0</v>
      </c>
      <c r="K35" s="360" t="str">
        <f ca="1">'Intersection Calcs'!U30</f>
        <v>-</v>
      </c>
      <c r="L35" s="821">
        <f>'Intersection Calcs'!V30</f>
        <v>0</v>
      </c>
      <c r="M35" s="18" t="str">
        <f ca="1">'Intersection Calcs'!W30</f>
        <v>-</v>
      </c>
      <c r="N35" s="819" t="e">
        <f>'Intersection Calcs'!X30</f>
        <v>#DIV/0!</v>
      </c>
      <c r="Q35" s="704">
        <f ca="1">IF(AND($G35&lt;&gt;0,$G35&lt;'Calibration Criteria'!$C$3),1,0)</f>
        <v>0</v>
      </c>
      <c r="R35" s="704">
        <f ca="1">IF(AND($G35&gt;='Calibration Criteria'!$C$3,$G35&lt;'Calibration Criteria'!$C$4),1,0)</f>
        <v>0</v>
      </c>
      <c r="S35" s="704">
        <f ca="1">IF(AND($G35&gt;='Calibration Criteria'!$C$4,$G35&lt;'Calibration Criteria'!$C$5),1,0)</f>
        <v>0</v>
      </c>
      <c r="T35" s="705">
        <f ca="1">IF(AND($G35&gt;='Calibration Criteria'!$C$6,$G35&lt;&gt;"-"),1,0)</f>
        <v>0</v>
      </c>
      <c r="U35" s="704">
        <f ca="1">IF(AND($M35&lt;='Calibration Criteria'!$B$3,$M35&gt;=-'Calibration Criteria'!$B$3),1,0)</f>
        <v>0</v>
      </c>
      <c r="V35" s="704">
        <f ca="1">IF(AND($M35&lt;='Calibration Criteria'!$B$4,$M35&gt;=-'Calibration Criteria'!$B$4),1,0)</f>
        <v>0</v>
      </c>
      <c r="W35" s="704">
        <f ca="1">IF(AND($M35&lt;='Calibration Criteria'!$B$5,$M35&gt;=-'Calibration Criteria'!$B$5),1,0)</f>
        <v>0</v>
      </c>
      <c r="X35" s="704" t="e">
        <f ca="1">IF(AND($K35&lt;='Calibration Criteria'!$B$6,$K35&gt;=-'Calibration Criteria'!$B$6,ABS(K35)&lt;&gt;G35),1,0)</f>
        <v>#VALUE!</v>
      </c>
      <c r="Y35" s="704">
        <f ca="1">IF(AND($G35&lt;&gt;0,$G35&lt;'Calibration Criteria'!$C$3),1,0)</f>
        <v>0</v>
      </c>
      <c r="Z35" s="871"/>
      <c r="AA35" s="871"/>
      <c r="AB35" s="871"/>
      <c r="AC35" s="871"/>
      <c r="AD35" s="871"/>
      <c r="AE35" s="871"/>
      <c r="AF35" s="871"/>
      <c r="AG35" s="871"/>
      <c r="AH35" s="871"/>
      <c r="AJ35" s="872"/>
    </row>
    <row r="36" spans="1:36" ht="15" customHeight="1" x14ac:dyDescent="0.25">
      <c r="A36" s="302" t="str">
        <f t="shared" ca="1" si="0"/>
        <v>H</v>
      </c>
      <c r="C36" s="835">
        <f>'Intersection Calcs'!M31</f>
        <v>0</v>
      </c>
      <c r="D36" s="838">
        <f>'Intersection Calcs'!N31</f>
        <v>0</v>
      </c>
      <c r="E36" s="838">
        <f ca="1">'Intersection Calcs'!O31</f>
        <v>0</v>
      </c>
      <c r="F36" s="359" t="str">
        <f>'Intersection Calcs'!P31</f>
        <v>NWBL</v>
      </c>
      <c r="G36" s="37" t="str">
        <f ca="1">'Intersection Calcs'!Q31</f>
        <v>-</v>
      </c>
      <c r="H36" s="818">
        <f ca="1">'Intersection Calcs'!R31</f>
        <v>0</v>
      </c>
      <c r="I36" s="358">
        <f ca="1">'Intersection Calcs'!S31</f>
        <v>0</v>
      </c>
      <c r="J36" s="818">
        <f ca="1">'Intersection Calcs'!T31</f>
        <v>0</v>
      </c>
      <c r="K36" s="360" t="str">
        <f ca="1">'Intersection Calcs'!U31</f>
        <v>-</v>
      </c>
      <c r="L36" s="818">
        <f ca="1">'Intersection Calcs'!V31</f>
        <v>0</v>
      </c>
      <c r="M36" s="18" t="str">
        <f ca="1">'Intersection Calcs'!W31</f>
        <v>-</v>
      </c>
      <c r="N36" s="819" t="str">
        <f ca="1">'Intersection Calcs'!X31</f>
        <v>-</v>
      </c>
      <c r="Q36" s="704">
        <f ca="1">IF(AND($G36&lt;&gt;0,$G36&lt;'Calibration Criteria'!$C$3),1,0)</f>
        <v>0</v>
      </c>
      <c r="R36" s="704">
        <f ca="1">IF(AND($G36&gt;='Calibration Criteria'!$C$3,$G36&lt;'Calibration Criteria'!$C$4),1,0)</f>
        <v>0</v>
      </c>
      <c r="S36" s="704">
        <f ca="1">IF(AND($G36&gt;='Calibration Criteria'!$C$4,$G36&lt;'Calibration Criteria'!$C$5),1,0)</f>
        <v>0</v>
      </c>
      <c r="T36" s="705">
        <f ca="1">IF(AND($G36&gt;='Calibration Criteria'!$C$6,$G36&lt;&gt;"-"),1,0)</f>
        <v>0</v>
      </c>
      <c r="U36" s="704">
        <f ca="1">IF(AND($M36&lt;='Calibration Criteria'!$B$3,$M36&gt;=-'Calibration Criteria'!$B$3),1,0)</f>
        <v>0</v>
      </c>
      <c r="V36" s="704">
        <f ca="1">IF(AND($M36&lt;='Calibration Criteria'!$B$4,$M36&gt;=-'Calibration Criteria'!$B$4),1,0)</f>
        <v>0</v>
      </c>
      <c r="W36" s="704">
        <f ca="1">IF(AND($M36&lt;='Calibration Criteria'!$B$5,$M36&gt;=-'Calibration Criteria'!$B$5),1,0)</f>
        <v>0</v>
      </c>
      <c r="X36" s="704" t="e">
        <f ca="1">IF(AND($K36&lt;='Calibration Criteria'!$B$6,$K36&gt;=-'Calibration Criteria'!$B$6,ABS(K36)&lt;&gt;G36),1,0)</f>
        <v>#VALUE!</v>
      </c>
      <c r="Y36" s="704">
        <f ca="1">IF(AND($G36&lt;&gt;0,$G36&lt;'Calibration Criteria'!$C$3),1,0)</f>
        <v>0</v>
      </c>
      <c r="Z36" s="871">
        <f ca="1">IF(AND($H36&lt;&gt;0,$H36&lt;'Calibration Criteria'!$C$3),1,0)</f>
        <v>0</v>
      </c>
      <c r="AA36" s="871">
        <f ca="1">IF(AND($H36&gt;='Calibration Criteria'!$C$3,$H36&lt;'Calibration Criteria'!$C$4),1,0)</f>
        <v>0</v>
      </c>
      <c r="AB36" s="871">
        <f ca="1">IF(AND($H36&gt;='Calibration Criteria'!$C$4,$H36&lt;'Calibration Criteria'!$C$5),1,0)</f>
        <v>0</v>
      </c>
      <c r="AC36" s="871">
        <f ca="1">IF(AND($H36&gt;='Calibration Criteria'!$C$6),1,0)</f>
        <v>0</v>
      </c>
      <c r="AD36" s="871">
        <f ca="1">IF(AND($N36&lt;='Calibration Criteria'!$B$3,$N36&gt;=-'Calibration Criteria'!$B$3),1,0)</f>
        <v>0</v>
      </c>
      <c r="AE36" s="871">
        <f ca="1">IF(AND($N36&lt;='Calibration Criteria'!$B$4,$N36&gt;=-'Calibration Criteria'!$B$4),1,0)</f>
        <v>0</v>
      </c>
      <c r="AF36" s="871">
        <f ca="1">IF(AND($N36&lt;='Calibration Criteria'!$B$5,$N36&gt;=-'Calibration Criteria'!$B$5),1,0)</f>
        <v>0</v>
      </c>
      <c r="AG36" s="871">
        <f ca="1">IF(AND($L36&lt;='Calibration Criteria'!$B$6,$L36&gt;=-'Calibration Criteria'!$B$6,ABS(L36)&lt;&gt;H36),1,0)</f>
        <v>0</v>
      </c>
      <c r="AH36" s="871">
        <f ca="1">SUMPRODUCT(Z36:AC41,AD36:AG41)</f>
        <v>0</v>
      </c>
      <c r="AJ36" s="818" t="str">
        <f>IFERROR(SQRT((#REF!-#REF!)^2/((#REF!+#REF!)/2)),"NA")</f>
        <v>NA</v>
      </c>
    </row>
    <row r="37" spans="1:36" ht="15" customHeight="1" x14ac:dyDescent="0.25">
      <c r="A37" s="302" t="str">
        <f t="shared" ca="1" si="0"/>
        <v>H</v>
      </c>
      <c r="C37" s="835">
        <f>'Intersection Calcs'!M32</f>
        <v>0</v>
      </c>
      <c r="D37" s="838">
        <f>'Intersection Calcs'!N32</f>
        <v>0</v>
      </c>
      <c r="E37" s="838">
        <f>'Intersection Calcs'!O32</f>
        <v>0</v>
      </c>
      <c r="F37" s="359" t="str">
        <f>'Intersection Calcs'!P32</f>
        <v>NWBT</v>
      </c>
      <c r="G37" s="37" t="str">
        <f ca="1">'Intersection Calcs'!Q32</f>
        <v>-</v>
      </c>
      <c r="H37" s="818">
        <f>'Intersection Calcs'!R32</f>
        <v>0</v>
      </c>
      <c r="I37" s="358">
        <f ca="1">'Intersection Calcs'!S32</f>
        <v>0</v>
      </c>
      <c r="J37" s="818">
        <f>'Intersection Calcs'!T32</f>
        <v>0</v>
      </c>
      <c r="K37" s="360" t="str">
        <f ca="1">'Intersection Calcs'!U32</f>
        <v>-</v>
      </c>
      <c r="L37" s="818">
        <f>'Intersection Calcs'!V32</f>
        <v>0</v>
      </c>
      <c r="M37" s="18" t="str">
        <f ca="1">'Intersection Calcs'!W32</f>
        <v>-</v>
      </c>
      <c r="N37" s="819">
        <f>'Intersection Calcs'!X32</f>
        <v>0</v>
      </c>
      <c r="Q37" s="704">
        <f ca="1">IF(AND($G37&lt;&gt;0,$G37&lt;'Calibration Criteria'!$C$3),1,0)</f>
        <v>0</v>
      </c>
      <c r="R37" s="704">
        <f ca="1">IF(AND($G37&gt;='Calibration Criteria'!$C$3,$G37&lt;'Calibration Criteria'!$C$4),1,0)</f>
        <v>0</v>
      </c>
      <c r="S37" s="704">
        <f ca="1">IF(AND($G37&gt;='Calibration Criteria'!$C$4,$G37&lt;'Calibration Criteria'!$C$5),1,0)</f>
        <v>0</v>
      </c>
      <c r="T37" s="705">
        <f ca="1">IF(AND($G37&gt;='Calibration Criteria'!$C$6,$G37&lt;&gt;"-"),1,0)</f>
        <v>0</v>
      </c>
      <c r="U37" s="704">
        <f ca="1">IF(AND($M37&lt;='Calibration Criteria'!$B$3,$M37&gt;=-'Calibration Criteria'!$B$3),1,0)</f>
        <v>0</v>
      </c>
      <c r="V37" s="704">
        <f ca="1">IF(AND($M37&lt;='Calibration Criteria'!$B$4,$M37&gt;=-'Calibration Criteria'!$B$4),1,0)</f>
        <v>0</v>
      </c>
      <c r="W37" s="704">
        <f ca="1">IF(AND($M37&lt;='Calibration Criteria'!$B$5,$M37&gt;=-'Calibration Criteria'!$B$5),1,0)</f>
        <v>0</v>
      </c>
      <c r="X37" s="704" t="e">
        <f ca="1">IF(AND($K37&lt;='Calibration Criteria'!$B$6,$K37&gt;=-'Calibration Criteria'!$B$6,ABS(K37)&lt;&gt;G37),1,0)</f>
        <v>#VALUE!</v>
      </c>
      <c r="Y37" s="704">
        <f ca="1">IF(AND($G37&lt;&gt;0,$G37&lt;'Calibration Criteria'!$C$3),1,0)</f>
        <v>0</v>
      </c>
      <c r="Z37" s="871"/>
      <c r="AA37" s="871"/>
      <c r="AB37" s="871"/>
      <c r="AC37" s="871"/>
      <c r="AD37" s="871"/>
      <c r="AE37" s="871"/>
      <c r="AF37" s="871"/>
      <c r="AG37" s="871"/>
      <c r="AH37" s="871"/>
      <c r="AJ37" s="818"/>
    </row>
    <row r="38" spans="1:36" ht="15" customHeight="1" x14ac:dyDescent="0.25">
      <c r="A38" s="302" t="str">
        <f t="shared" ca="1" si="0"/>
        <v>H</v>
      </c>
      <c r="C38" s="835">
        <f>'Intersection Calcs'!M33</f>
        <v>0</v>
      </c>
      <c r="D38" s="838">
        <f>'Intersection Calcs'!N33</f>
        <v>0</v>
      </c>
      <c r="E38" s="838">
        <f>'Intersection Calcs'!O33</f>
        <v>0</v>
      </c>
      <c r="F38" s="359" t="str">
        <f>'Intersection Calcs'!P33</f>
        <v>NWBR</v>
      </c>
      <c r="G38" s="37" t="str">
        <f ca="1">'Intersection Calcs'!Q33</f>
        <v>-</v>
      </c>
      <c r="H38" s="818">
        <f>'Intersection Calcs'!R33</f>
        <v>0</v>
      </c>
      <c r="I38" s="358">
        <f ca="1">'Intersection Calcs'!S33</f>
        <v>0</v>
      </c>
      <c r="J38" s="818">
        <f>'Intersection Calcs'!T33</f>
        <v>0</v>
      </c>
      <c r="K38" s="360" t="str">
        <f ca="1">'Intersection Calcs'!U33</f>
        <v>-</v>
      </c>
      <c r="L38" s="818">
        <f>'Intersection Calcs'!V33</f>
        <v>0</v>
      </c>
      <c r="M38" s="18" t="str">
        <f ca="1">'Intersection Calcs'!W33</f>
        <v>-</v>
      </c>
      <c r="N38" s="819">
        <f>'Intersection Calcs'!X33</f>
        <v>0</v>
      </c>
      <c r="Q38" s="704">
        <f ca="1">IF(AND($G38&lt;&gt;0,$G38&lt;'Calibration Criteria'!$C$3),1,0)</f>
        <v>0</v>
      </c>
      <c r="R38" s="704">
        <f ca="1">IF(AND($G38&gt;='Calibration Criteria'!$C$3,$G38&lt;'Calibration Criteria'!$C$4),1,0)</f>
        <v>0</v>
      </c>
      <c r="S38" s="704">
        <f ca="1">IF(AND($G38&gt;='Calibration Criteria'!$C$4,$G38&lt;'Calibration Criteria'!$C$5),1,0)</f>
        <v>0</v>
      </c>
      <c r="T38" s="705">
        <f ca="1">IF(AND($G38&gt;='Calibration Criteria'!$C$6,$G38&lt;&gt;"-"),1,0)</f>
        <v>0</v>
      </c>
      <c r="U38" s="704">
        <f ca="1">IF(AND($M38&lt;='Calibration Criteria'!$B$3,$M38&gt;=-'Calibration Criteria'!$B$3),1,0)</f>
        <v>0</v>
      </c>
      <c r="V38" s="704">
        <f ca="1">IF(AND($M38&lt;='Calibration Criteria'!$B$4,$M38&gt;=-'Calibration Criteria'!$B$4),1,0)</f>
        <v>0</v>
      </c>
      <c r="W38" s="704">
        <f ca="1">IF(AND($M38&lt;='Calibration Criteria'!$B$5,$M38&gt;=-'Calibration Criteria'!$B$5),1,0)</f>
        <v>0</v>
      </c>
      <c r="X38" s="704" t="e">
        <f ca="1">IF(AND($K38&lt;='Calibration Criteria'!$B$6,$K38&gt;=-'Calibration Criteria'!$B$6,ABS(K38)&lt;&gt;G38),1,0)</f>
        <v>#VALUE!</v>
      </c>
      <c r="Y38" s="704">
        <f ca="1">IF(AND($G38&lt;&gt;0,$G38&lt;'Calibration Criteria'!$C$3),1,0)</f>
        <v>0</v>
      </c>
      <c r="Z38" s="871"/>
      <c r="AA38" s="871"/>
      <c r="AB38" s="871"/>
      <c r="AC38" s="871"/>
      <c r="AD38" s="871"/>
      <c r="AE38" s="871"/>
      <c r="AF38" s="871"/>
      <c r="AG38" s="871"/>
      <c r="AH38" s="871"/>
      <c r="AJ38" s="818"/>
    </row>
    <row r="39" spans="1:36" ht="15" customHeight="1" x14ac:dyDescent="0.25">
      <c r="A39" s="302" t="str">
        <f t="shared" ca="1" si="0"/>
        <v>H</v>
      </c>
      <c r="C39" s="835">
        <f>'Intersection Calcs'!M34</f>
        <v>0</v>
      </c>
      <c r="D39" s="838">
        <f>'Intersection Calcs'!N34</f>
        <v>0</v>
      </c>
      <c r="E39" s="838">
        <f>'Intersection Calcs'!O34</f>
        <v>0</v>
      </c>
      <c r="F39" s="359" t="str">
        <f>'Intersection Calcs'!P34</f>
        <v>NWBU</v>
      </c>
      <c r="G39" s="37" t="str">
        <f ca="1">'Intersection Calcs'!Q34</f>
        <v>-</v>
      </c>
      <c r="H39" s="818">
        <f>'Intersection Calcs'!R34</f>
        <v>0</v>
      </c>
      <c r="I39" s="358">
        <f ca="1">'Intersection Calcs'!S34</f>
        <v>0</v>
      </c>
      <c r="J39" s="818">
        <f>'Intersection Calcs'!T34</f>
        <v>0</v>
      </c>
      <c r="K39" s="360" t="str">
        <f ca="1">'Intersection Calcs'!U34</f>
        <v>-</v>
      </c>
      <c r="L39" s="818">
        <f>'Intersection Calcs'!V34</f>
        <v>0</v>
      </c>
      <c r="M39" s="18" t="str">
        <f ca="1">'Intersection Calcs'!W34</f>
        <v>-</v>
      </c>
      <c r="N39" s="819">
        <f>'Intersection Calcs'!X34</f>
        <v>0</v>
      </c>
      <c r="Q39" s="704">
        <f ca="1">IF(AND($G39&lt;&gt;0,$G39&lt;'Calibration Criteria'!$C$3),1,0)</f>
        <v>0</v>
      </c>
      <c r="R39" s="704">
        <f ca="1">IF(AND($G39&gt;='Calibration Criteria'!$C$3,$G39&lt;'Calibration Criteria'!$C$4),1,0)</f>
        <v>0</v>
      </c>
      <c r="S39" s="704">
        <f ca="1">IF(AND($G39&gt;='Calibration Criteria'!$C$4,$G39&lt;'Calibration Criteria'!$C$5),1,0)</f>
        <v>0</v>
      </c>
      <c r="T39" s="705">
        <f ca="1">IF(AND($G39&gt;='Calibration Criteria'!$C$6,$G39&lt;&gt;"-"),1,0)</f>
        <v>0</v>
      </c>
      <c r="U39" s="704">
        <f ca="1">IF(AND($M39&lt;='Calibration Criteria'!$B$3,$M39&gt;=-'Calibration Criteria'!$B$3),1,0)</f>
        <v>0</v>
      </c>
      <c r="V39" s="704">
        <f ca="1">IF(AND($M39&lt;='Calibration Criteria'!$B$4,$M39&gt;=-'Calibration Criteria'!$B$4),1,0)</f>
        <v>0</v>
      </c>
      <c r="W39" s="704">
        <f ca="1">IF(AND($M39&lt;='Calibration Criteria'!$B$5,$M39&gt;=-'Calibration Criteria'!$B$5),1,0)</f>
        <v>0</v>
      </c>
      <c r="X39" s="704" t="e">
        <f ca="1">IF(AND($K39&lt;='Calibration Criteria'!$B$6,$K39&gt;=-'Calibration Criteria'!$B$6,ABS(K39)&lt;&gt;G39),1,0)</f>
        <v>#VALUE!</v>
      </c>
      <c r="Y39" s="704">
        <f ca="1">IF(AND($G39&lt;&gt;0,$G39&lt;'Calibration Criteria'!$C$3),1,0)</f>
        <v>0</v>
      </c>
      <c r="Z39" s="871"/>
      <c r="AA39" s="871"/>
      <c r="AB39" s="871"/>
      <c r="AC39" s="871"/>
      <c r="AD39" s="871"/>
      <c r="AE39" s="871"/>
      <c r="AF39" s="871"/>
      <c r="AG39" s="871"/>
      <c r="AH39" s="871"/>
      <c r="AJ39" s="818"/>
    </row>
    <row r="40" spans="1:36" ht="15" customHeight="1" x14ac:dyDescent="0.25">
      <c r="A40" s="302" t="str">
        <f t="shared" ca="1" si="0"/>
        <v>H</v>
      </c>
      <c r="C40" s="835">
        <f>'Intersection Calcs'!M35</f>
        <v>0</v>
      </c>
      <c r="D40" s="838">
        <f>'Intersection Calcs'!N35</f>
        <v>0</v>
      </c>
      <c r="E40" s="838">
        <f>'Intersection Calcs'!O35</f>
        <v>0</v>
      </c>
      <c r="F40" s="359">
        <f>'Intersection Calcs'!P35</f>
        <v>0</v>
      </c>
      <c r="G40" s="37" t="str">
        <f ca="1">'Intersection Calcs'!Q35</f>
        <v>-</v>
      </c>
      <c r="H40" s="818">
        <f>'Intersection Calcs'!R35</f>
        <v>0</v>
      </c>
      <c r="I40" s="358">
        <f ca="1">'Intersection Calcs'!S35</f>
        <v>0</v>
      </c>
      <c r="J40" s="818">
        <f>'Intersection Calcs'!T35</f>
        <v>0</v>
      </c>
      <c r="K40" s="360" t="str">
        <f ca="1">'Intersection Calcs'!U35</f>
        <v>-</v>
      </c>
      <c r="L40" s="818">
        <f>'Intersection Calcs'!V35</f>
        <v>0</v>
      </c>
      <c r="M40" s="18" t="str">
        <f ca="1">'Intersection Calcs'!W35</f>
        <v>-</v>
      </c>
      <c r="N40" s="819">
        <f>'Intersection Calcs'!X35</f>
        <v>0</v>
      </c>
      <c r="Q40" s="704">
        <f ca="1">IF(AND($G40&lt;&gt;0,$G40&lt;'Calibration Criteria'!$C$3),1,0)</f>
        <v>0</v>
      </c>
      <c r="R40" s="704">
        <f ca="1">IF(AND($G40&gt;='Calibration Criteria'!$C$3,$G40&lt;'Calibration Criteria'!$C$4),1,0)</f>
        <v>0</v>
      </c>
      <c r="S40" s="704">
        <f ca="1">IF(AND($G40&gt;='Calibration Criteria'!$C$4,$G40&lt;'Calibration Criteria'!$C$5),1,0)</f>
        <v>0</v>
      </c>
      <c r="T40" s="705">
        <f ca="1">IF(AND($G40&gt;='Calibration Criteria'!$C$6,$G40&lt;&gt;"-"),1,0)</f>
        <v>0</v>
      </c>
      <c r="U40" s="704">
        <f ca="1">IF(AND($M40&lt;='Calibration Criteria'!$B$3,$M40&gt;=-'Calibration Criteria'!$B$3),1,0)</f>
        <v>0</v>
      </c>
      <c r="V40" s="704">
        <f ca="1">IF(AND($M40&lt;='Calibration Criteria'!$B$4,$M40&gt;=-'Calibration Criteria'!$B$4),1,0)</f>
        <v>0</v>
      </c>
      <c r="W40" s="704">
        <f ca="1">IF(AND($M40&lt;='Calibration Criteria'!$B$5,$M40&gt;=-'Calibration Criteria'!$B$5),1,0)</f>
        <v>0</v>
      </c>
      <c r="X40" s="704" t="e">
        <f ca="1">IF(AND($K40&lt;='Calibration Criteria'!$B$6,$K40&gt;=-'Calibration Criteria'!$B$6,ABS(K40)&lt;&gt;G40),1,0)</f>
        <v>#VALUE!</v>
      </c>
      <c r="Y40" s="704">
        <f ca="1">IF(AND($G40&lt;&gt;0,$G40&lt;'Calibration Criteria'!$C$3),1,0)</f>
        <v>0</v>
      </c>
      <c r="Z40" s="871"/>
      <c r="AA40" s="871"/>
      <c r="AB40" s="871"/>
      <c r="AC40" s="871"/>
      <c r="AD40" s="871"/>
      <c r="AE40" s="871"/>
      <c r="AF40" s="871"/>
      <c r="AG40" s="871"/>
      <c r="AH40" s="871"/>
      <c r="AJ40" s="818"/>
    </row>
    <row r="41" spans="1:36" ht="15" customHeight="1" x14ac:dyDescent="0.25">
      <c r="A41" s="302" t="str">
        <f t="shared" ca="1" si="0"/>
        <v>H</v>
      </c>
      <c r="C41" s="835">
        <f>'Intersection Calcs'!M36</f>
        <v>0</v>
      </c>
      <c r="D41" s="838">
        <f>'Intersection Calcs'!N36</f>
        <v>0</v>
      </c>
      <c r="E41" s="838">
        <f>'Intersection Calcs'!O36</f>
        <v>0</v>
      </c>
      <c r="F41" s="359">
        <f>'Intersection Calcs'!P36</f>
        <v>0</v>
      </c>
      <c r="G41" s="37" t="str">
        <f ca="1">'Intersection Calcs'!Q36</f>
        <v>-</v>
      </c>
      <c r="H41" s="818">
        <f>'Intersection Calcs'!R36</f>
        <v>0</v>
      </c>
      <c r="I41" s="358">
        <f ca="1">'Intersection Calcs'!S36</f>
        <v>0</v>
      </c>
      <c r="J41" s="818">
        <f>'Intersection Calcs'!T36</f>
        <v>0</v>
      </c>
      <c r="K41" s="360" t="str">
        <f ca="1">'Intersection Calcs'!U36</f>
        <v>-</v>
      </c>
      <c r="L41" s="818">
        <f>'Intersection Calcs'!V36</f>
        <v>0</v>
      </c>
      <c r="M41" s="18" t="str">
        <f ca="1">'Intersection Calcs'!W36</f>
        <v>-</v>
      </c>
      <c r="N41" s="819" t="e">
        <f>'Intersection Calcs'!X36</f>
        <v>#DIV/0!</v>
      </c>
      <c r="Q41" s="704">
        <f ca="1">IF(AND($G41&lt;&gt;0,$G41&lt;'Calibration Criteria'!$C$3),1,0)</f>
        <v>0</v>
      </c>
      <c r="R41" s="704">
        <f ca="1">IF(AND($G41&gt;='Calibration Criteria'!$C$3,$G41&lt;'Calibration Criteria'!$C$4),1,0)</f>
        <v>0</v>
      </c>
      <c r="S41" s="704">
        <f ca="1">IF(AND($G41&gt;='Calibration Criteria'!$C$4,$G41&lt;'Calibration Criteria'!$C$5),1,0)</f>
        <v>0</v>
      </c>
      <c r="T41" s="705">
        <f ca="1">IF(AND($G41&gt;='Calibration Criteria'!$C$6,$G41&lt;&gt;"-"),1,0)</f>
        <v>0</v>
      </c>
      <c r="U41" s="704">
        <f ca="1">IF(AND($M41&lt;='Calibration Criteria'!$B$3,$M41&gt;=-'Calibration Criteria'!$B$3),1,0)</f>
        <v>0</v>
      </c>
      <c r="V41" s="704">
        <f ca="1">IF(AND($M41&lt;='Calibration Criteria'!$B$4,$M41&gt;=-'Calibration Criteria'!$B$4),1,0)</f>
        <v>0</v>
      </c>
      <c r="W41" s="704">
        <f ca="1">IF(AND($M41&lt;='Calibration Criteria'!$B$5,$M41&gt;=-'Calibration Criteria'!$B$5),1,0)</f>
        <v>0</v>
      </c>
      <c r="X41" s="704" t="e">
        <f ca="1">IF(AND($K41&lt;='Calibration Criteria'!$B$6,$K41&gt;=-'Calibration Criteria'!$B$6,ABS(K41)&lt;&gt;G41),1,0)</f>
        <v>#VALUE!</v>
      </c>
      <c r="Y41" s="704">
        <f ca="1">IF(AND($G41&lt;&gt;0,$G41&lt;'Calibration Criteria'!$C$3),1,0)</f>
        <v>0</v>
      </c>
      <c r="Z41" s="871"/>
      <c r="AA41" s="871"/>
      <c r="AB41" s="871"/>
      <c r="AC41" s="871"/>
      <c r="AD41" s="871"/>
      <c r="AE41" s="871"/>
      <c r="AF41" s="871"/>
      <c r="AG41" s="871"/>
      <c r="AH41" s="871"/>
      <c r="AJ41" s="818"/>
    </row>
    <row r="42" spans="1:36" ht="15" customHeight="1" x14ac:dyDescent="0.25">
      <c r="A42" s="302" t="str">
        <f t="shared" ca="1" si="0"/>
        <v>H</v>
      </c>
      <c r="C42" s="835">
        <f>'Intersection Calcs'!M37</f>
        <v>0</v>
      </c>
      <c r="D42" s="838">
        <f>'Intersection Calcs'!N37</f>
        <v>0</v>
      </c>
      <c r="E42" s="838">
        <f ca="1">'Intersection Calcs'!O37</f>
        <v>0</v>
      </c>
      <c r="F42" s="359" t="str">
        <f>'Intersection Calcs'!P37</f>
        <v>SEBL</v>
      </c>
      <c r="G42" s="37" t="str">
        <f ca="1">'Intersection Calcs'!Q37</f>
        <v>-</v>
      </c>
      <c r="H42" s="818">
        <f ca="1">'Intersection Calcs'!R37</f>
        <v>0</v>
      </c>
      <c r="I42" s="358">
        <f ca="1">'Intersection Calcs'!S37</f>
        <v>0</v>
      </c>
      <c r="J42" s="818">
        <f ca="1">'Intersection Calcs'!T37</f>
        <v>0</v>
      </c>
      <c r="K42" s="360" t="str">
        <f ca="1">'Intersection Calcs'!U37</f>
        <v>-</v>
      </c>
      <c r="L42" s="818">
        <f ca="1">'Intersection Calcs'!V37</f>
        <v>0</v>
      </c>
      <c r="M42" s="18" t="str">
        <f ca="1">'Intersection Calcs'!W37</f>
        <v>-</v>
      </c>
      <c r="N42" s="819" t="str">
        <f ca="1">'Intersection Calcs'!X37</f>
        <v>-</v>
      </c>
      <c r="Q42" s="704">
        <f ca="1">IF(AND($G42&lt;&gt;0,$G42&lt;'Calibration Criteria'!$C$3),1,0)</f>
        <v>0</v>
      </c>
      <c r="R42" s="704">
        <f ca="1">IF(AND($G42&gt;='Calibration Criteria'!$C$3,$G42&lt;'Calibration Criteria'!$C$4),1,0)</f>
        <v>0</v>
      </c>
      <c r="S42" s="704">
        <f ca="1">IF(AND($G42&gt;='Calibration Criteria'!$C$4,$G42&lt;'Calibration Criteria'!$C$5),1,0)</f>
        <v>0</v>
      </c>
      <c r="T42" s="705">
        <f ca="1">IF(AND($G42&gt;='Calibration Criteria'!$C$6,$G42&lt;&gt;"-"),1,0)</f>
        <v>0</v>
      </c>
      <c r="U42" s="704">
        <f ca="1">IF(AND($M42&lt;='Calibration Criteria'!$B$3,$M42&gt;=-'Calibration Criteria'!$B$3),1,0)</f>
        <v>0</v>
      </c>
      <c r="V42" s="704">
        <f ca="1">IF(AND($M42&lt;='Calibration Criteria'!$B$4,$M42&gt;=-'Calibration Criteria'!$B$4),1,0)</f>
        <v>0</v>
      </c>
      <c r="W42" s="704">
        <f ca="1">IF(AND($M42&lt;='Calibration Criteria'!$B$5,$M42&gt;=-'Calibration Criteria'!$B$5),1,0)</f>
        <v>0</v>
      </c>
      <c r="X42" s="704" t="e">
        <f ca="1">IF(AND($K42&lt;='Calibration Criteria'!$B$6,$K42&gt;=-'Calibration Criteria'!$B$6,ABS(K42)&lt;&gt;G42),1,0)</f>
        <v>#VALUE!</v>
      </c>
      <c r="Y42" s="704">
        <f ca="1">IF(AND($G42&lt;&gt;0,$G42&lt;'Calibration Criteria'!$C$3),1,0)</f>
        <v>0</v>
      </c>
      <c r="Z42" s="871">
        <f ca="1">IF(AND($H42&lt;&gt;0,$H42&lt;'Calibration Criteria'!$C$3),1,0)</f>
        <v>0</v>
      </c>
      <c r="AA42" s="871">
        <f ca="1">IF(AND($H42&gt;='Calibration Criteria'!$C$3,$H42&lt;'Calibration Criteria'!$C$4),1,0)</f>
        <v>0</v>
      </c>
      <c r="AB42" s="871">
        <f ca="1">IF(AND($H42&gt;='Calibration Criteria'!$C$4,$H42&lt;'Calibration Criteria'!$C$5),1,0)</f>
        <v>0</v>
      </c>
      <c r="AC42" s="871">
        <f ca="1">IF(AND($H42&gt;='Calibration Criteria'!$C$6),1,0)</f>
        <v>0</v>
      </c>
      <c r="AD42" s="871">
        <f ca="1">IF(AND($N42&lt;='Calibration Criteria'!$B$3,$N42&gt;=-'Calibration Criteria'!$B$3),1,0)</f>
        <v>0</v>
      </c>
      <c r="AE42" s="871">
        <f ca="1">IF(AND($N42&lt;='Calibration Criteria'!$B$4,$N42&gt;=-'Calibration Criteria'!$B$4),1,0)</f>
        <v>0</v>
      </c>
      <c r="AF42" s="871">
        <f ca="1">IF(AND($N42&lt;='Calibration Criteria'!$B$5,$N42&gt;=-'Calibration Criteria'!$B$5),1,0)</f>
        <v>0</v>
      </c>
      <c r="AG42" s="871">
        <f ca="1">IF(AND($L42&lt;='Calibration Criteria'!$B$6,$L42&gt;=-'Calibration Criteria'!$B$6,ABS(L42)&lt;&gt;H42),1,0)</f>
        <v>0</v>
      </c>
      <c r="AH42" s="871">
        <f ca="1">SUMPRODUCT(Z42:AC47,AD42:AG47)</f>
        <v>0</v>
      </c>
      <c r="AJ42" s="818" t="str">
        <f>IFERROR(SQRT((#REF!-#REF!)^2/((#REF!+#REF!)/2)),"NA")</f>
        <v>NA</v>
      </c>
    </row>
    <row r="43" spans="1:36" ht="15" customHeight="1" x14ac:dyDescent="0.25">
      <c r="A43" s="302" t="str">
        <f t="shared" ca="1" si="0"/>
        <v>H</v>
      </c>
      <c r="C43" s="835">
        <f>'Intersection Calcs'!M38</f>
        <v>0</v>
      </c>
      <c r="D43" s="838">
        <f>'Intersection Calcs'!N38</f>
        <v>0</v>
      </c>
      <c r="E43" s="838">
        <f>'Intersection Calcs'!O38</f>
        <v>0</v>
      </c>
      <c r="F43" s="359" t="str">
        <f>'Intersection Calcs'!P38</f>
        <v>SEBT</v>
      </c>
      <c r="G43" s="37" t="str">
        <f ca="1">'Intersection Calcs'!Q38</f>
        <v>-</v>
      </c>
      <c r="H43" s="818">
        <f>'Intersection Calcs'!R38</f>
        <v>0</v>
      </c>
      <c r="I43" s="358">
        <f ca="1">'Intersection Calcs'!S38</f>
        <v>0</v>
      </c>
      <c r="J43" s="818">
        <f>'Intersection Calcs'!T38</f>
        <v>0</v>
      </c>
      <c r="K43" s="360" t="str">
        <f ca="1">'Intersection Calcs'!U38</f>
        <v>-</v>
      </c>
      <c r="L43" s="818">
        <f>'Intersection Calcs'!V38</f>
        <v>0</v>
      </c>
      <c r="M43" s="18" t="str">
        <f ca="1">'Intersection Calcs'!W38</f>
        <v>-</v>
      </c>
      <c r="N43" s="819">
        <f>'Intersection Calcs'!X38</f>
        <v>0</v>
      </c>
      <c r="Q43" s="704">
        <f ca="1">IF(AND($G43&lt;&gt;0,$G43&lt;'Calibration Criteria'!$C$3),1,0)</f>
        <v>0</v>
      </c>
      <c r="R43" s="704">
        <f ca="1">IF(AND($G43&gt;='Calibration Criteria'!$C$3,$G43&lt;'Calibration Criteria'!$C$4),1,0)</f>
        <v>0</v>
      </c>
      <c r="S43" s="704">
        <f ca="1">IF(AND($G43&gt;='Calibration Criteria'!$C$4,$G43&lt;'Calibration Criteria'!$C$5),1,0)</f>
        <v>0</v>
      </c>
      <c r="T43" s="705">
        <f ca="1">IF(AND($G43&gt;='Calibration Criteria'!$C$6,$G43&lt;&gt;"-"),1,0)</f>
        <v>0</v>
      </c>
      <c r="U43" s="704">
        <f ca="1">IF(AND($M43&lt;='Calibration Criteria'!$B$3,$M43&gt;=-'Calibration Criteria'!$B$3),1,0)</f>
        <v>0</v>
      </c>
      <c r="V43" s="704">
        <f ca="1">IF(AND($M43&lt;='Calibration Criteria'!$B$4,$M43&gt;=-'Calibration Criteria'!$B$4),1,0)</f>
        <v>0</v>
      </c>
      <c r="W43" s="704">
        <f ca="1">IF(AND($M43&lt;='Calibration Criteria'!$B$5,$M43&gt;=-'Calibration Criteria'!$B$5),1,0)</f>
        <v>0</v>
      </c>
      <c r="X43" s="704" t="e">
        <f ca="1">IF(AND($K43&lt;='Calibration Criteria'!$B$6,$K43&gt;=-'Calibration Criteria'!$B$6,ABS(K43)&lt;&gt;G43),1,0)</f>
        <v>#VALUE!</v>
      </c>
      <c r="Y43" s="704">
        <f ca="1">IF(AND($G43&lt;&gt;0,$G43&lt;'Calibration Criteria'!$C$3),1,0)</f>
        <v>0</v>
      </c>
      <c r="Z43" s="871"/>
      <c r="AA43" s="871"/>
      <c r="AB43" s="871"/>
      <c r="AC43" s="871"/>
      <c r="AD43" s="871"/>
      <c r="AE43" s="871"/>
      <c r="AF43" s="871"/>
      <c r="AG43" s="871"/>
      <c r="AH43" s="871"/>
      <c r="AJ43" s="818"/>
    </row>
    <row r="44" spans="1:36" ht="15" customHeight="1" x14ac:dyDescent="0.25">
      <c r="A44" s="302" t="str">
        <f t="shared" ca="1" si="0"/>
        <v>H</v>
      </c>
      <c r="C44" s="835">
        <f>'Intersection Calcs'!M39</f>
        <v>0</v>
      </c>
      <c r="D44" s="838">
        <f>'Intersection Calcs'!N39</f>
        <v>0</v>
      </c>
      <c r="E44" s="838">
        <f>'Intersection Calcs'!O39</f>
        <v>0</v>
      </c>
      <c r="F44" s="359" t="str">
        <f>'Intersection Calcs'!P39</f>
        <v>SEBR</v>
      </c>
      <c r="G44" s="37" t="str">
        <f ca="1">'Intersection Calcs'!Q39</f>
        <v>-</v>
      </c>
      <c r="H44" s="818">
        <f>'Intersection Calcs'!R39</f>
        <v>0</v>
      </c>
      <c r="I44" s="358">
        <f ca="1">'Intersection Calcs'!S39</f>
        <v>0</v>
      </c>
      <c r="J44" s="818">
        <f>'Intersection Calcs'!T39</f>
        <v>0</v>
      </c>
      <c r="K44" s="360" t="str">
        <f ca="1">'Intersection Calcs'!U39</f>
        <v>-</v>
      </c>
      <c r="L44" s="818">
        <f>'Intersection Calcs'!V39</f>
        <v>0</v>
      </c>
      <c r="M44" s="18" t="str">
        <f ca="1">'Intersection Calcs'!W39</f>
        <v>-</v>
      </c>
      <c r="N44" s="819">
        <f>'Intersection Calcs'!X39</f>
        <v>0</v>
      </c>
      <c r="Q44" s="704">
        <f ca="1">IF(AND($G44&lt;&gt;0,$G44&lt;'Calibration Criteria'!$C$3),1,0)</f>
        <v>0</v>
      </c>
      <c r="R44" s="704">
        <f ca="1">IF(AND($G44&gt;='Calibration Criteria'!$C$3,$G44&lt;'Calibration Criteria'!$C$4),1,0)</f>
        <v>0</v>
      </c>
      <c r="S44" s="704">
        <f ca="1">IF(AND($G44&gt;='Calibration Criteria'!$C$4,$G44&lt;'Calibration Criteria'!$C$5),1,0)</f>
        <v>0</v>
      </c>
      <c r="T44" s="705">
        <f ca="1">IF(AND($G44&gt;='Calibration Criteria'!$C$6,$G44&lt;&gt;"-"),1,0)</f>
        <v>0</v>
      </c>
      <c r="U44" s="704">
        <f ca="1">IF(AND($M44&lt;='Calibration Criteria'!$B$3,$M44&gt;=-'Calibration Criteria'!$B$3),1,0)</f>
        <v>0</v>
      </c>
      <c r="V44" s="704">
        <f ca="1">IF(AND($M44&lt;='Calibration Criteria'!$B$4,$M44&gt;=-'Calibration Criteria'!$B$4),1,0)</f>
        <v>0</v>
      </c>
      <c r="W44" s="704">
        <f ca="1">IF(AND($M44&lt;='Calibration Criteria'!$B$5,$M44&gt;=-'Calibration Criteria'!$B$5),1,0)</f>
        <v>0</v>
      </c>
      <c r="X44" s="704" t="e">
        <f ca="1">IF(AND($K44&lt;='Calibration Criteria'!$B$6,$K44&gt;=-'Calibration Criteria'!$B$6,ABS(K44)&lt;&gt;G44),1,0)</f>
        <v>#VALUE!</v>
      </c>
      <c r="Y44" s="704">
        <f ca="1">IF(AND($G44&lt;&gt;0,$G44&lt;'Calibration Criteria'!$C$3),1,0)</f>
        <v>0</v>
      </c>
      <c r="Z44" s="871"/>
      <c r="AA44" s="871"/>
      <c r="AB44" s="871"/>
      <c r="AC44" s="871"/>
      <c r="AD44" s="871"/>
      <c r="AE44" s="871"/>
      <c r="AF44" s="871"/>
      <c r="AG44" s="871"/>
      <c r="AH44" s="871"/>
      <c r="AJ44" s="818"/>
    </row>
    <row r="45" spans="1:36" ht="15" customHeight="1" x14ac:dyDescent="0.25">
      <c r="A45" s="302" t="str">
        <f t="shared" ca="1" si="0"/>
        <v>H</v>
      </c>
      <c r="C45" s="835">
        <f>'Intersection Calcs'!M40</f>
        <v>0</v>
      </c>
      <c r="D45" s="838">
        <f>'Intersection Calcs'!N40</f>
        <v>0</v>
      </c>
      <c r="E45" s="838">
        <f>'Intersection Calcs'!O40</f>
        <v>0</v>
      </c>
      <c r="F45" s="359" t="str">
        <f>'Intersection Calcs'!P40</f>
        <v>SEBU</v>
      </c>
      <c r="G45" s="37" t="str">
        <f ca="1">'Intersection Calcs'!Q40</f>
        <v>-</v>
      </c>
      <c r="H45" s="818">
        <f>'Intersection Calcs'!R40</f>
        <v>0</v>
      </c>
      <c r="I45" s="358">
        <f ca="1">'Intersection Calcs'!S40</f>
        <v>0</v>
      </c>
      <c r="J45" s="818">
        <f>'Intersection Calcs'!T40</f>
        <v>0</v>
      </c>
      <c r="K45" s="360" t="str">
        <f ca="1">'Intersection Calcs'!U40</f>
        <v>-</v>
      </c>
      <c r="L45" s="818">
        <f>'Intersection Calcs'!V40</f>
        <v>0</v>
      </c>
      <c r="M45" s="18" t="str">
        <f ca="1">'Intersection Calcs'!W40</f>
        <v>-</v>
      </c>
      <c r="N45" s="819">
        <f>'Intersection Calcs'!X40</f>
        <v>0</v>
      </c>
      <c r="Q45" s="704">
        <f ca="1">IF(AND($G45&lt;&gt;0,$G45&lt;'Calibration Criteria'!$C$3),1,0)</f>
        <v>0</v>
      </c>
      <c r="R45" s="704">
        <f ca="1">IF(AND($G45&gt;='Calibration Criteria'!$C$3,$G45&lt;'Calibration Criteria'!$C$4),1,0)</f>
        <v>0</v>
      </c>
      <c r="S45" s="704">
        <f ca="1">IF(AND($G45&gt;='Calibration Criteria'!$C$4,$G45&lt;'Calibration Criteria'!$C$5),1,0)</f>
        <v>0</v>
      </c>
      <c r="T45" s="705">
        <f ca="1">IF(AND($G45&gt;='Calibration Criteria'!$C$6,$G45&lt;&gt;"-"),1,0)</f>
        <v>0</v>
      </c>
      <c r="U45" s="704">
        <f ca="1">IF(AND($M45&lt;='Calibration Criteria'!$B$3,$M45&gt;=-'Calibration Criteria'!$B$3),1,0)</f>
        <v>0</v>
      </c>
      <c r="V45" s="704">
        <f ca="1">IF(AND($M45&lt;='Calibration Criteria'!$B$4,$M45&gt;=-'Calibration Criteria'!$B$4),1,0)</f>
        <v>0</v>
      </c>
      <c r="W45" s="704">
        <f ca="1">IF(AND($M45&lt;='Calibration Criteria'!$B$5,$M45&gt;=-'Calibration Criteria'!$B$5),1,0)</f>
        <v>0</v>
      </c>
      <c r="X45" s="704" t="e">
        <f ca="1">IF(AND($K45&lt;='Calibration Criteria'!$B$6,$K45&gt;=-'Calibration Criteria'!$B$6,ABS(K45)&lt;&gt;G45),1,0)</f>
        <v>#VALUE!</v>
      </c>
      <c r="Y45" s="704">
        <f ca="1">IF(AND($G45&lt;&gt;0,$G45&lt;'Calibration Criteria'!$C$3),1,0)</f>
        <v>0</v>
      </c>
      <c r="Z45" s="871"/>
      <c r="AA45" s="871"/>
      <c r="AB45" s="871"/>
      <c r="AC45" s="871"/>
      <c r="AD45" s="871"/>
      <c r="AE45" s="871"/>
      <c r="AF45" s="871"/>
      <c r="AG45" s="871"/>
      <c r="AH45" s="871"/>
      <c r="AJ45" s="818"/>
    </row>
    <row r="46" spans="1:36" ht="15" customHeight="1" x14ac:dyDescent="0.25">
      <c r="A46" s="302" t="str">
        <f t="shared" ca="1" si="0"/>
        <v>H</v>
      </c>
      <c r="C46" s="835">
        <f>'Intersection Calcs'!M41</f>
        <v>0</v>
      </c>
      <c r="D46" s="838">
        <f>'Intersection Calcs'!N41</f>
        <v>0</v>
      </c>
      <c r="E46" s="838">
        <f>'Intersection Calcs'!O41</f>
        <v>0</v>
      </c>
      <c r="F46" s="359">
        <f>'Intersection Calcs'!P41</f>
        <v>0</v>
      </c>
      <c r="G46" s="37" t="str">
        <f ca="1">'Intersection Calcs'!Q41</f>
        <v>-</v>
      </c>
      <c r="H46" s="818">
        <f>'Intersection Calcs'!R41</f>
        <v>0</v>
      </c>
      <c r="I46" s="358">
        <f ca="1">'Intersection Calcs'!S41</f>
        <v>0</v>
      </c>
      <c r="J46" s="818">
        <f>'Intersection Calcs'!T41</f>
        <v>0</v>
      </c>
      <c r="K46" s="360" t="str">
        <f ca="1">'Intersection Calcs'!U41</f>
        <v>-</v>
      </c>
      <c r="L46" s="818">
        <f>'Intersection Calcs'!V41</f>
        <v>0</v>
      </c>
      <c r="M46" s="18" t="str">
        <f ca="1">'Intersection Calcs'!W41</f>
        <v>-</v>
      </c>
      <c r="N46" s="819">
        <f>'Intersection Calcs'!X41</f>
        <v>0</v>
      </c>
      <c r="Q46" s="704">
        <f ca="1">IF(AND($G46&lt;&gt;0,$G46&lt;'Calibration Criteria'!$C$3),1,0)</f>
        <v>0</v>
      </c>
      <c r="R46" s="704">
        <f ca="1">IF(AND($G46&gt;='Calibration Criteria'!$C$3,$G46&lt;'Calibration Criteria'!$C$4),1,0)</f>
        <v>0</v>
      </c>
      <c r="S46" s="704">
        <f ca="1">IF(AND($G46&gt;='Calibration Criteria'!$C$4,$G46&lt;'Calibration Criteria'!$C$5),1,0)</f>
        <v>0</v>
      </c>
      <c r="T46" s="705">
        <f ca="1">IF(AND($G46&gt;='Calibration Criteria'!$C$6,$G46&lt;&gt;"-"),1,0)</f>
        <v>0</v>
      </c>
      <c r="U46" s="704">
        <f ca="1">IF(AND($M46&lt;='Calibration Criteria'!$B$3,$M46&gt;=-'Calibration Criteria'!$B$3),1,0)</f>
        <v>0</v>
      </c>
      <c r="V46" s="704">
        <f ca="1">IF(AND($M46&lt;='Calibration Criteria'!$B$4,$M46&gt;=-'Calibration Criteria'!$B$4),1,0)</f>
        <v>0</v>
      </c>
      <c r="W46" s="704">
        <f ca="1">IF(AND($M46&lt;='Calibration Criteria'!$B$5,$M46&gt;=-'Calibration Criteria'!$B$5),1,0)</f>
        <v>0</v>
      </c>
      <c r="X46" s="704" t="e">
        <f ca="1">IF(AND($K46&lt;='Calibration Criteria'!$B$6,$K46&gt;=-'Calibration Criteria'!$B$6,ABS(K46)&lt;&gt;G46),1,0)</f>
        <v>#VALUE!</v>
      </c>
      <c r="Y46" s="704">
        <f ca="1">IF(AND($G46&lt;&gt;0,$G46&lt;'Calibration Criteria'!$C$3),1,0)</f>
        <v>0</v>
      </c>
      <c r="Z46" s="871"/>
      <c r="AA46" s="871"/>
      <c r="AB46" s="871"/>
      <c r="AC46" s="871"/>
      <c r="AD46" s="871"/>
      <c r="AE46" s="871"/>
      <c r="AF46" s="871"/>
      <c r="AG46" s="871"/>
      <c r="AH46" s="871"/>
      <c r="AJ46" s="818"/>
    </row>
    <row r="47" spans="1:36" ht="15" customHeight="1" x14ac:dyDescent="0.25">
      <c r="A47" s="302" t="str">
        <f t="shared" ca="1" si="0"/>
        <v>H</v>
      </c>
      <c r="C47" s="835">
        <f>'Intersection Calcs'!M42</f>
        <v>0</v>
      </c>
      <c r="D47" s="838">
        <f>'Intersection Calcs'!N42</f>
        <v>0</v>
      </c>
      <c r="E47" s="838">
        <f>'Intersection Calcs'!O42</f>
        <v>0</v>
      </c>
      <c r="F47" s="359">
        <f>'Intersection Calcs'!P42</f>
        <v>0</v>
      </c>
      <c r="G47" s="37" t="str">
        <f ca="1">'Intersection Calcs'!Q42</f>
        <v>-</v>
      </c>
      <c r="H47" s="818">
        <f>'Intersection Calcs'!R42</f>
        <v>0</v>
      </c>
      <c r="I47" s="358">
        <f ca="1">'Intersection Calcs'!S42</f>
        <v>0</v>
      </c>
      <c r="J47" s="818">
        <f>'Intersection Calcs'!T42</f>
        <v>0</v>
      </c>
      <c r="K47" s="360" t="str">
        <f ca="1">'Intersection Calcs'!U42</f>
        <v>-</v>
      </c>
      <c r="L47" s="818">
        <f>'Intersection Calcs'!V42</f>
        <v>0</v>
      </c>
      <c r="M47" s="18" t="str">
        <f ca="1">'Intersection Calcs'!W42</f>
        <v>-</v>
      </c>
      <c r="N47" s="819" t="e">
        <f>'Intersection Calcs'!X42</f>
        <v>#DIV/0!</v>
      </c>
      <c r="Q47" s="704">
        <f ca="1">IF(AND($G47&lt;&gt;0,$G47&lt;'Calibration Criteria'!$C$3),1,0)</f>
        <v>0</v>
      </c>
      <c r="R47" s="704">
        <f ca="1">IF(AND($G47&gt;='Calibration Criteria'!$C$3,$G47&lt;'Calibration Criteria'!$C$4),1,0)</f>
        <v>0</v>
      </c>
      <c r="S47" s="704">
        <f ca="1">IF(AND($G47&gt;='Calibration Criteria'!$C$4,$G47&lt;'Calibration Criteria'!$C$5),1,0)</f>
        <v>0</v>
      </c>
      <c r="T47" s="705">
        <f ca="1">IF(AND($G47&gt;='Calibration Criteria'!$C$6,$G47&lt;&gt;"-"),1,0)</f>
        <v>0</v>
      </c>
      <c r="U47" s="704">
        <f ca="1">IF(AND($M47&lt;='Calibration Criteria'!$B$3,$M47&gt;=-'Calibration Criteria'!$B$3),1,0)</f>
        <v>0</v>
      </c>
      <c r="V47" s="704">
        <f ca="1">IF(AND($M47&lt;='Calibration Criteria'!$B$4,$M47&gt;=-'Calibration Criteria'!$B$4),1,0)</f>
        <v>0</v>
      </c>
      <c r="W47" s="704">
        <f ca="1">IF(AND($M47&lt;='Calibration Criteria'!$B$5,$M47&gt;=-'Calibration Criteria'!$B$5),1,0)</f>
        <v>0</v>
      </c>
      <c r="X47" s="704" t="e">
        <f ca="1">IF(AND($K47&lt;='Calibration Criteria'!$B$6,$K47&gt;=-'Calibration Criteria'!$B$6,ABS(K47)&lt;&gt;G47),1,0)</f>
        <v>#VALUE!</v>
      </c>
      <c r="Y47" s="704">
        <f ca="1">IF(AND($G47&lt;&gt;0,$G47&lt;'Calibration Criteria'!$C$3),1,0)</f>
        <v>0</v>
      </c>
      <c r="Z47" s="871"/>
      <c r="AA47" s="871"/>
      <c r="AB47" s="871"/>
      <c r="AC47" s="871"/>
      <c r="AD47" s="871"/>
      <c r="AE47" s="871"/>
      <c r="AF47" s="871"/>
      <c r="AG47" s="871"/>
      <c r="AH47" s="871"/>
      <c r="AJ47" s="818"/>
    </row>
    <row r="48" spans="1:36" ht="15" customHeight="1" thickBot="1" x14ac:dyDescent="0.3">
      <c r="A48" s="302" t="str">
        <f t="shared" ca="1" si="0"/>
        <v/>
      </c>
      <c r="C48" s="836">
        <f>'Intersection Calcs'!M43</f>
        <v>0</v>
      </c>
      <c r="D48" s="823">
        <f>'Intersection Calcs'!N43</f>
        <v>0</v>
      </c>
      <c r="E48" s="823" t="str">
        <f>'Intersection Calcs'!O43</f>
        <v>Intersection</v>
      </c>
      <c r="F48" s="823">
        <f>'Intersection Calcs'!P43</f>
        <v>0</v>
      </c>
      <c r="G48" s="824">
        <f ca="1">'Intersection Calcs'!Q43</f>
        <v>9730.458098037303</v>
      </c>
      <c r="H48" s="824">
        <f>'Intersection Calcs'!R43</f>
        <v>0</v>
      </c>
      <c r="I48" s="824">
        <f ca="1">'Intersection Calcs'!S43</f>
        <v>0</v>
      </c>
      <c r="J48" s="824">
        <f>'Intersection Calcs'!T43</f>
        <v>0</v>
      </c>
      <c r="K48" s="825">
        <f ca="1">'Intersection Calcs'!U43</f>
        <v>-9730.458098037303</v>
      </c>
      <c r="L48" s="825">
        <f>'Intersection Calcs'!V43</f>
        <v>0</v>
      </c>
      <c r="M48" s="828">
        <f ca="1">'Intersection Calcs'!W43</f>
        <v>-1</v>
      </c>
      <c r="N48" s="829" t="e">
        <f>'Intersection Calcs'!X43</f>
        <v>#DIV/0!</v>
      </c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J48" s="34"/>
    </row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</sheetData>
  <mergeCells count="113">
    <mergeCell ref="Q10:Y10"/>
    <mergeCell ref="Z10:AH10"/>
    <mergeCell ref="Z12:Z17"/>
    <mergeCell ref="Z18:Z23"/>
    <mergeCell ref="Z24:Z29"/>
    <mergeCell ref="Z30:Z35"/>
    <mergeCell ref="Z36:Z41"/>
    <mergeCell ref="Z42:Z47"/>
    <mergeCell ref="AJ42:AJ47"/>
    <mergeCell ref="AE36:AE41"/>
    <mergeCell ref="AA42:AA47"/>
    <mergeCell ref="AB42:AB47"/>
    <mergeCell ref="AC42:AC47"/>
    <mergeCell ref="AD42:AD47"/>
    <mergeCell ref="AE42:AE47"/>
    <mergeCell ref="AF42:AF47"/>
    <mergeCell ref="AG42:AG47"/>
    <mergeCell ref="AH42:AH47"/>
    <mergeCell ref="AC36:AC41"/>
    <mergeCell ref="AA36:AA41"/>
    <mergeCell ref="AB36:AB41"/>
    <mergeCell ref="AD30:AD35"/>
    <mergeCell ref="AE30:AE35"/>
    <mergeCell ref="AF30:AF35"/>
    <mergeCell ref="AG30:AG35"/>
    <mergeCell ref="AH30:AH35"/>
    <mergeCell ref="AJ30:AJ35"/>
    <mergeCell ref="AE24:AE29"/>
    <mergeCell ref="AF36:AF41"/>
    <mergeCell ref="AG36:AG41"/>
    <mergeCell ref="AH36:AH41"/>
    <mergeCell ref="AJ36:AJ41"/>
    <mergeCell ref="AD24:AD29"/>
    <mergeCell ref="AD36:AD41"/>
    <mergeCell ref="AH24:AH29"/>
    <mergeCell ref="AJ24:AJ29"/>
    <mergeCell ref="AF24:AF29"/>
    <mergeCell ref="AG24:AG29"/>
    <mergeCell ref="AD18:AD23"/>
    <mergeCell ref="AJ10:AJ11"/>
    <mergeCell ref="AA12:AA17"/>
    <mergeCell ref="AB12:AB17"/>
    <mergeCell ref="AC12:AC17"/>
    <mergeCell ref="AD12:AD17"/>
    <mergeCell ref="AE12:AE17"/>
    <mergeCell ref="AF12:AF17"/>
    <mergeCell ref="AG12:AG17"/>
    <mergeCell ref="AH12:AH17"/>
    <mergeCell ref="AJ12:AJ17"/>
    <mergeCell ref="AE18:AE23"/>
    <mergeCell ref="AF18:AF23"/>
    <mergeCell ref="AG18:AG23"/>
    <mergeCell ref="AH18:AH23"/>
    <mergeCell ref="AJ18:AJ23"/>
    <mergeCell ref="AA30:AA35"/>
    <mergeCell ref="AB30:AB35"/>
    <mergeCell ref="AC30:AC35"/>
    <mergeCell ref="AA24:AA29"/>
    <mergeCell ref="AB24:AB29"/>
    <mergeCell ref="AC24:AC29"/>
    <mergeCell ref="N24:N29"/>
    <mergeCell ref="N30:N35"/>
    <mergeCell ref="N18:N23"/>
    <mergeCell ref="AA18:AA23"/>
    <mergeCell ref="AB18:AB23"/>
    <mergeCell ref="AC18:AC23"/>
    <mergeCell ref="E48:F48"/>
    <mergeCell ref="G48:H48"/>
    <mergeCell ref="I48:J48"/>
    <mergeCell ref="K48:L48"/>
    <mergeCell ref="M48:N48"/>
    <mergeCell ref="E42:E47"/>
    <mergeCell ref="H42:H47"/>
    <mergeCell ref="J42:J47"/>
    <mergeCell ref="L42:L47"/>
    <mergeCell ref="N42:N47"/>
    <mergeCell ref="E36:E41"/>
    <mergeCell ref="H36:H41"/>
    <mergeCell ref="J36:J41"/>
    <mergeCell ref="L36:L41"/>
    <mergeCell ref="N36:N41"/>
    <mergeCell ref="E30:E35"/>
    <mergeCell ref="C4:F4"/>
    <mergeCell ref="G4:H4"/>
    <mergeCell ref="I4:J4"/>
    <mergeCell ref="M4:N4"/>
    <mergeCell ref="H5:H8"/>
    <mergeCell ref="J5:J8"/>
    <mergeCell ref="K5:K8"/>
    <mergeCell ref="L5:L8"/>
    <mergeCell ref="M5:N8"/>
    <mergeCell ref="L12:L17"/>
    <mergeCell ref="N12:N17"/>
    <mergeCell ref="G11:H11"/>
    <mergeCell ref="I11:J11"/>
    <mergeCell ref="K11:L11"/>
    <mergeCell ref="M11:N11"/>
    <mergeCell ref="C12:C48"/>
    <mergeCell ref="D12:D48"/>
    <mergeCell ref="E12:E17"/>
    <mergeCell ref="H12:H17"/>
    <mergeCell ref="J12:J17"/>
    <mergeCell ref="E18:E23"/>
    <mergeCell ref="H18:H23"/>
    <mergeCell ref="J18:J23"/>
    <mergeCell ref="L18:L23"/>
    <mergeCell ref="J30:J35"/>
    <mergeCell ref="L30:L35"/>
    <mergeCell ref="E24:E29"/>
    <mergeCell ref="H24:H29"/>
    <mergeCell ref="J24:J29"/>
    <mergeCell ref="L24:L29"/>
    <mergeCell ref="H30:H35"/>
  </mergeCells>
  <conditionalFormatting sqref="M5:N8">
    <cfRule type="expression" dxfId="57" priority="1257">
      <formula>M5="No"</formula>
    </cfRule>
  </conditionalFormatting>
  <conditionalFormatting sqref="N12:N48">
    <cfRule type="cellIs" dxfId="56" priority="2711" operator="equal">
      <formula>"-"</formula>
    </cfRule>
    <cfRule type="expression" dxfId="55" priority="2712">
      <formula>IF(#REF!=0,TRUE,FALSE)</formula>
    </cfRule>
    <cfRule type="expression" dxfId="54" priority="2713">
      <formula>IF(#REF!=1,TRUE,FALSE)</formula>
    </cfRule>
  </conditionalFormatting>
  <conditionalFormatting sqref="AH12:AH47">
    <cfRule type="expression" dxfId="53" priority="1247">
      <formula>OR(AND(Y12=1,AD12&lt;&gt;1),AND(AA12=1,AE12&lt;&gt;1),AND(AB12=1,AF12&lt;&gt;1),AND(AC12=1,AG12&lt;&gt;1))</formula>
    </cfRule>
    <cfRule type="expression" dxfId="52" priority="1248">
      <formula>OR(AND(Y12=1,AD12=1),AND(AA12=1,AE12=1),AND(AB12=1,AF12=1),AND(AC12=1,AG12=1))</formula>
    </cfRule>
  </conditionalFormatting>
  <conditionalFormatting sqref="AA12:AC47 Y12:Y47">
    <cfRule type="expression" dxfId="51" priority="1251">
      <formula>Y12=1</formula>
    </cfRule>
  </conditionalFormatting>
  <conditionalFormatting sqref="Q12:X47">
    <cfRule type="expression" dxfId="50" priority="553">
      <formula>Q12=1</formula>
    </cfRule>
  </conditionalFormatting>
  <conditionalFormatting sqref="AD12:AG47">
    <cfRule type="expression" dxfId="49" priority="6118">
      <formula>AND(Y12=1,AD12=0)</formula>
    </cfRule>
    <cfRule type="expression" dxfId="48" priority="6119">
      <formula>AND(Y12=1,AD12=1)</formula>
    </cfRule>
  </conditionalFormatting>
  <conditionalFormatting sqref="Z12:Z47">
    <cfRule type="expression" dxfId="47" priority="511">
      <formula>Z12=1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0E37-315A-4750-90EF-771F931F86FC}">
  <sheetPr codeName="Sheet36">
    <tabColor theme="8" tint="0.59999389629810485"/>
    <pageSetUpPr fitToPage="1"/>
  </sheetPr>
  <dimension ref="A1:Q43"/>
  <sheetViews>
    <sheetView zoomScale="85" zoomScaleNormal="85" workbookViewId="0"/>
  </sheetViews>
  <sheetFormatPr defaultColWidth="9.28515625" defaultRowHeight="15" outlineLevelCol="1" x14ac:dyDescent="0.2"/>
  <cols>
    <col min="1" max="1" width="7.7109375" style="20" customWidth="1"/>
    <col min="2" max="2" width="7.85546875" style="907" customWidth="1"/>
    <col min="3" max="3" width="8.42578125" style="16" customWidth="1"/>
    <col min="4" max="4" width="17.28515625" style="16" customWidth="1"/>
    <col min="5" max="5" width="19.5703125" style="7" customWidth="1"/>
    <col min="6" max="6" width="15.85546875" style="7" customWidth="1"/>
    <col min="7" max="7" width="10.85546875" style="27" customWidth="1"/>
    <col min="8" max="8" width="10.85546875" style="26" customWidth="1"/>
    <col min="9" max="11" width="10.85546875" style="8" customWidth="1"/>
    <col min="12" max="12" width="10.85546875" style="16" customWidth="1"/>
    <col min="13" max="13" width="10.7109375" style="7" customWidth="1" outlineLevel="1"/>
    <col min="14" max="15" width="10.85546875" style="16" customWidth="1" outlineLevel="1"/>
    <col min="16" max="17" width="10.85546875" style="16" customWidth="1"/>
    <col min="18" max="18" width="5.5703125" style="16" customWidth="1"/>
    <col min="19" max="24" width="9.28515625" style="16" customWidth="1"/>
    <col min="25" max="16384" width="9.28515625" style="16"/>
  </cols>
  <sheetData>
    <row r="1" spans="1:17" ht="15.75" customHeight="1" x14ac:dyDescent="0.25">
      <c r="A1" s="302" t="s">
        <v>250</v>
      </c>
      <c r="B1" s="906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615"/>
      <c r="N1" s="302"/>
      <c r="O1" s="302"/>
      <c r="P1" s="302"/>
      <c r="Q1" s="302"/>
    </row>
    <row r="2" spans="1:17" ht="27.75" customHeight="1" x14ac:dyDescent="0.25">
      <c r="A2" s="302"/>
      <c r="C2" s="11" t="s">
        <v>253</v>
      </c>
      <c r="D2" s="11"/>
      <c r="H2" s="28"/>
      <c r="I2" s="28"/>
      <c r="J2" s="28"/>
      <c r="K2" s="28"/>
      <c r="N2" s="24"/>
      <c r="O2" s="24"/>
      <c r="P2" s="24"/>
      <c r="Q2" s="24"/>
    </row>
    <row r="3" spans="1:17" ht="27.75" customHeight="1" x14ac:dyDescent="0.25">
      <c r="A3" s="302"/>
      <c r="C3" s="33" t="str">
        <f>tod&amp;" Peak Hour "&amp;pkhr&amp;" | "&amp;scenario</f>
        <v>PM Peak Hour 4:30PM - 5:30PM | 2050 No-Build PM</v>
      </c>
      <c r="D3" s="33"/>
      <c r="G3" s="17"/>
      <c r="H3" s="8"/>
      <c r="I3" s="123"/>
      <c r="J3" s="26"/>
      <c r="K3" s="26"/>
      <c r="L3" s="27"/>
      <c r="N3" s="24"/>
      <c r="O3" s="24"/>
      <c r="P3" s="24"/>
      <c r="Q3" s="24"/>
    </row>
    <row r="4" spans="1:17" s="24" customFormat="1" ht="15" customHeight="1" x14ac:dyDescent="0.25">
      <c r="A4" s="302"/>
      <c r="B4" s="907"/>
      <c r="C4" s="100" t="str">
        <f>"*Results show the average from "&amp;no_seeds&amp;" simulation runs."</f>
        <v>*Results show the average from 0 simulation runs.</v>
      </c>
      <c r="M4" s="611"/>
    </row>
    <row r="5" spans="1:17" ht="15" customHeight="1" thickBot="1" x14ac:dyDescent="0.3">
      <c r="A5" s="302"/>
      <c r="C5" s="100" t="s">
        <v>506</v>
      </c>
      <c r="D5" s="9"/>
      <c r="E5" s="110"/>
      <c r="F5" s="110"/>
      <c r="G5" s="12"/>
      <c r="H5" s="30"/>
      <c r="I5" s="121"/>
      <c r="J5" s="126"/>
      <c r="K5" s="121"/>
      <c r="L5" s="25"/>
      <c r="M5" s="110"/>
      <c r="N5"/>
      <c r="O5"/>
      <c r="P5"/>
      <c r="Q5"/>
    </row>
    <row r="6" spans="1:17" ht="44.25" customHeight="1" thickBot="1" x14ac:dyDescent="0.3">
      <c r="A6" s="615"/>
      <c r="C6" s="317" t="s">
        <v>149</v>
      </c>
      <c r="D6" s="338" t="s">
        <v>13</v>
      </c>
      <c r="E6" s="338" t="s">
        <v>8</v>
      </c>
      <c r="F6" s="338" t="s">
        <v>9</v>
      </c>
      <c r="G6" s="885" t="s">
        <v>6</v>
      </c>
      <c r="H6" s="885"/>
      <c r="I6" s="885" t="s">
        <v>108</v>
      </c>
      <c r="J6" s="885"/>
      <c r="K6" s="885" t="s">
        <v>336</v>
      </c>
      <c r="L6" s="885"/>
      <c r="M6" s="753" t="s">
        <v>505</v>
      </c>
      <c r="N6" s="885" t="s">
        <v>42</v>
      </c>
      <c r="O6" s="885"/>
      <c r="P6" s="885" t="s">
        <v>41</v>
      </c>
      <c r="Q6" s="886"/>
    </row>
    <row r="7" spans="1:17" ht="15" customHeight="1" x14ac:dyDescent="0.25">
      <c r="A7" s="615" t="str">
        <f ca="1">IF(AND(OR(G7=0,G7="-"),OR(I7=0,I7="-")),"H","")</f>
        <v/>
      </c>
      <c r="B7" s="907">
        <f ca="1">C7</f>
        <v>1</v>
      </c>
      <c r="C7" s="834">
        <f ca="1">IFERROR('Intersection Calcs'!M7,"Error")</f>
        <v>1</v>
      </c>
      <c r="D7" s="837" t="str">
        <f ca="1">IFERROR('Intersection Calcs'!N7,"Error")</f>
        <v>Intersection Name</v>
      </c>
      <c r="E7" s="837" t="str">
        <f ca="1">IFERROR('Intersection Calcs'!O7,"Error")</f>
        <v>NB</v>
      </c>
      <c r="F7" s="335" t="str">
        <f>IFERROR('Intersection Calcs'!P7,"Error")</f>
        <v>NBL</v>
      </c>
      <c r="G7" s="23">
        <f ca="1">IFERROR('Intersection Calcs'!Q7,"Error")</f>
        <v>200</v>
      </c>
      <c r="H7" s="839">
        <f ca="1">IFERROR('Intersection Calcs'!R7,"Error")</f>
        <v>1174.8738866961103</v>
      </c>
      <c r="I7" s="336">
        <f ca="1">IFERROR('Intersection Calcs'!S7,"Error")</f>
        <v>0</v>
      </c>
      <c r="J7" s="839">
        <f ca="1">IFERROR('Intersection Calcs'!T7,"Error")</f>
        <v>0</v>
      </c>
      <c r="K7" s="337" t="str">
        <f ca="1">IFERROR('Intersection Calcs'!AH7,"ERROR")</f>
        <v>- (-)</v>
      </c>
      <c r="L7" s="833" t="str">
        <f ca="1">IFERROR('Intersection Calcs'!AI7,"ERROR")</f>
        <v>- (-)</v>
      </c>
      <c r="M7" s="755">
        <f ca="1">IFERROR(INDEX('Input - Storage Lengths'!$B$4:$DD$386,MATCH(B7,'Input - Storage Lengths'!$C$4:$C$386,0),MATCH(F7,'Input - Storage Lengths'!$B$4:$DD$4,0)),"-")</f>
        <v>400</v>
      </c>
      <c r="N7" s="343" t="str">
        <f ca="1">IFERROR('Intersection Calcs'!AB7,"ERROR")</f>
        <v>-</v>
      </c>
      <c r="O7" s="839" t="str">
        <f ca="1">IFERROR('Intersection Calcs'!AC7,"ERROR")</f>
        <v>-</v>
      </c>
      <c r="P7" s="343" t="str">
        <f ca="1">IFERROR('Intersection Calcs'!AD7,"ERROR")</f>
        <v>-</v>
      </c>
      <c r="Q7" s="898" t="str">
        <f ca="1">IFERROR('Intersection Calcs'!AE7,"ERROR")</f>
        <v>-</v>
      </c>
    </row>
    <row r="8" spans="1:17" ht="15" customHeight="1" x14ac:dyDescent="0.25">
      <c r="A8" s="615" t="str">
        <f t="shared" ref="A8:A43" ca="1" si="0">IF(AND(OR(G8=0,G8="-"),OR(I8=0,I8="-")),"H","")</f>
        <v/>
      </c>
      <c r="B8" s="907">
        <f ca="1">B7</f>
        <v>1</v>
      </c>
      <c r="C8" s="835">
        <f>IFERROR('Intersection Calcs'!M8,"Error")</f>
        <v>0</v>
      </c>
      <c r="D8" s="838">
        <f>IFERROR('Intersection Calcs'!N8,"Error")</f>
        <v>0</v>
      </c>
      <c r="E8" s="838">
        <f>IFERROR('Intersection Calcs'!O8,"Error")</f>
        <v>0</v>
      </c>
      <c r="F8" s="333" t="str">
        <f>IFERROR('Intersection Calcs'!P8,"Error")</f>
        <v>NBT</v>
      </c>
      <c r="G8" s="37">
        <f ca="1">IFERROR('Intersection Calcs'!Q8,"Error")</f>
        <v>585</v>
      </c>
      <c r="H8" s="818">
        <f>IFERROR('Intersection Calcs'!R8,"Error")</f>
        <v>0</v>
      </c>
      <c r="I8" s="332">
        <f ca="1">IFERROR('Intersection Calcs'!S8,"Error")</f>
        <v>0</v>
      </c>
      <c r="J8" s="818">
        <f>IFERROR('Intersection Calcs'!T8,"Error")</f>
        <v>0</v>
      </c>
      <c r="K8" s="334" t="str">
        <f ca="1">IFERROR('Intersection Calcs'!AH8,"ERROR")</f>
        <v>- (-)</v>
      </c>
      <c r="L8" s="821" t="str">
        <f>IFERROR('Intersection Calcs'!AI8,"ERROR")</f>
        <v xml:space="preserve"> (0.0)</v>
      </c>
      <c r="M8" s="756">
        <f ca="1">IFERROR(INDEX('Input - Storage Lengths'!$B$4:$DD$386,MATCH(B8,'Input - Storage Lengths'!$C$4:$C$386,0),MATCH(F8,'Input - Storage Lengths'!$B$4:$DD$4,0)),"-")</f>
        <v>1840</v>
      </c>
      <c r="N8" s="38" t="str">
        <f ca="1">IFERROR('Intersection Calcs'!AB8,"ERROR")</f>
        <v>-</v>
      </c>
      <c r="O8" s="818">
        <f>IFERROR('Intersection Calcs'!AC8,"ERROR")</f>
        <v>0</v>
      </c>
      <c r="P8" s="38" t="str">
        <f ca="1">IFERROR('Intersection Calcs'!AD8,"ERROR")</f>
        <v>-</v>
      </c>
      <c r="Q8" s="895">
        <f>IFERROR('Intersection Calcs'!AE8,"ERROR")</f>
        <v>0</v>
      </c>
    </row>
    <row r="9" spans="1:17" ht="15" customHeight="1" x14ac:dyDescent="0.25">
      <c r="A9" s="615" t="str">
        <f t="shared" ca="1" si="0"/>
        <v/>
      </c>
      <c r="B9" s="907">
        <f t="shared" ref="B9:B43" ca="1" si="1">B8</f>
        <v>1</v>
      </c>
      <c r="C9" s="835">
        <f>IFERROR('Intersection Calcs'!M9,"Error")</f>
        <v>0</v>
      </c>
      <c r="D9" s="838">
        <f>IFERROR('Intersection Calcs'!N9,"Error")</f>
        <v>0</v>
      </c>
      <c r="E9" s="838">
        <f>IFERROR('Intersection Calcs'!O9,"Error")</f>
        <v>0</v>
      </c>
      <c r="F9" s="333" t="str">
        <f>IFERROR('Intersection Calcs'!P9,"Error")</f>
        <v>NBR</v>
      </c>
      <c r="G9" s="37">
        <f ca="1">IFERROR('Intersection Calcs'!Q9,"Error")</f>
        <v>389.87388669611022</v>
      </c>
      <c r="H9" s="818">
        <f>IFERROR('Intersection Calcs'!R9,"Error")</f>
        <v>0</v>
      </c>
      <c r="I9" s="332">
        <f ca="1">IFERROR('Intersection Calcs'!S9,"Error")</f>
        <v>0</v>
      </c>
      <c r="J9" s="818">
        <f>IFERROR('Intersection Calcs'!T9,"Error")</f>
        <v>0</v>
      </c>
      <c r="K9" s="334" t="str">
        <f ca="1">IFERROR('Intersection Calcs'!AH9,"ERROR")</f>
        <v>- (-)</v>
      </c>
      <c r="L9" s="821" t="str">
        <f>IFERROR('Intersection Calcs'!AI9,"ERROR")</f>
        <v xml:space="preserve"> (0.0)</v>
      </c>
      <c r="M9" s="756">
        <f ca="1">IFERROR(INDEX('Input - Storage Lengths'!$B$4:$DD$386,MATCH(B9,'Input - Storage Lengths'!$C$4:$C$386,0),MATCH(F9,'Input - Storage Lengths'!$B$4:$DD$4,0)),"-")</f>
        <v>410</v>
      </c>
      <c r="N9" s="38" t="str">
        <f ca="1">IFERROR('Intersection Calcs'!AB9,"ERROR")</f>
        <v>-</v>
      </c>
      <c r="O9" s="818">
        <f>IFERROR('Intersection Calcs'!AC9,"ERROR")</f>
        <v>0</v>
      </c>
      <c r="P9" s="38" t="str">
        <f ca="1">IFERROR('Intersection Calcs'!AD9,"ERROR")</f>
        <v>-</v>
      </c>
      <c r="Q9" s="895">
        <f>IFERROR('Intersection Calcs'!AE9,"ERROR")</f>
        <v>0</v>
      </c>
    </row>
    <row r="10" spans="1:17" ht="15" customHeight="1" x14ac:dyDescent="0.25">
      <c r="A10" s="615" t="str">
        <f t="shared" ca="1" si="0"/>
        <v>H</v>
      </c>
      <c r="B10" s="907">
        <f t="shared" ca="1" si="1"/>
        <v>1</v>
      </c>
      <c r="C10" s="835">
        <f>IFERROR('Intersection Calcs'!M10,"Error")</f>
        <v>0</v>
      </c>
      <c r="D10" s="838">
        <f>IFERROR('Intersection Calcs'!N10,"Error")</f>
        <v>0</v>
      </c>
      <c r="E10" s="838">
        <f>IFERROR('Intersection Calcs'!O10,"Error")</f>
        <v>0</v>
      </c>
      <c r="F10" s="333" t="str">
        <f>IFERROR('Intersection Calcs'!P10,"Error")</f>
        <v>NBU</v>
      </c>
      <c r="G10" s="37">
        <f ca="1">IFERROR('Intersection Calcs'!Q10,"Error")</f>
        <v>0</v>
      </c>
      <c r="H10" s="818">
        <f>IFERROR('Intersection Calcs'!R10,"Error")</f>
        <v>0</v>
      </c>
      <c r="I10" s="332">
        <f ca="1">IFERROR('Intersection Calcs'!S10,"Error")</f>
        <v>0</v>
      </c>
      <c r="J10" s="818">
        <f>IFERROR('Intersection Calcs'!T10,"Error")</f>
        <v>0</v>
      </c>
      <c r="K10" s="334" t="str">
        <f ca="1">IFERROR('Intersection Calcs'!AH10,"ERROR")</f>
        <v>- (-)</v>
      </c>
      <c r="L10" s="821" t="str">
        <f>IFERROR('Intersection Calcs'!AI10,"ERROR")</f>
        <v xml:space="preserve"> (0.0)</v>
      </c>
      <c r="M10" s="756" t="str">
        <f ca="1">IFERROR(INDEX('Input - Storage Lengths'!$B$4:$DD$386,MATCH(B10,'Input - Storage Lengths'!$C$4:$C$386,0),MATCH(F10,'Input - Storage Lengths'!$B$4:$DD$4,0)),"-")</f>
        <v>-</v>
      </c>
      <c r="N10" s="38" t="str">
        <f ca="1">IFERROR('Intersection Calcs'!AB10,"ERROR")</f>
        <v>-</v>
      </c>
      <c r="O10" s="818">
        <f>IFERROR('Intersection Calcs'!AC10,"ERROR")</f>
        <v>0</v>
      </c>
      <c r="P10" s="38" t="str">
        <f ca="1">IFERROR('Intersection Calcs'!AD10,"ERROR")</f>
        <v>-</v>
      </c>
      <c r="Q10" s="895">
        <f>IFERROR('Intersection Calcs'!AE10,"ERROR")</f>
        <v>0</v>
      </c>
    </row>
    <row r="11" spans="1:17" ht="15" customHeight="1" x14ac:dyDescent="0.25">
      <c r="A11" s="615" t="str">
        <f t="shared" ca="1" si="0"/>
        <v>H</v>
      </c>
      <c r="B11" s="907">
        <f t="shared" ca="1" si="1"/>
        <v>1</v>
      </c>
      <c r="C11" s="835">
        <f>IFERROR('Intersection Calcs'!M11,"Error")</f>
        <v>0</v>
      </c>
      <c r="D11" s="838">
        <f>IFERROR('Intersection Calcs'!N11,"Error")</f>
        <v>0</v>
      </c>
      <c r="E11" s="838">
        <f>IFERROR('Intersection Calcs'!O11,"Error")</f>
        <v>0</v>
      </c>
      <c r="F11" s="333">
        <f>IFERROR('Intersection Calcs'!P11,"Error")</f>
        <v>0</v>
      </c>
      <c r="G11" s="37" t="str">
        <f ca="1">IFERROR('Intersection Calcs'!Q11,"Error")</f>
        <v>-</v>
      </c>
      <c r="H11" s="818">
        <f>IFERROR('Intersection Calcs'!R11,"Error")</f>
        <v>0</v>
      </c>
      <c r="I11" s="332">
        <f ca="1">IFERROR('Intersection Calcs'!S11,"Error")</f>
        <v>0</v>
      </c>
      <c r="J11" s="818">
        <f>IFERROR('Intersection Calcs'!T11,"Error")</f>
        <v>0</v>
      </c>
      <c r="K11" s="334" t="str">
        <f ca="1">IFERROR('Intersection Calcs'!AH11,"ERROR")</f>
        <v>- (-)</v>
      </c>
      <c r="L11" s="821" t="str">
        <f>IFERROR('Intersection Calcs'!AI11,"ERROR")</f>
        <v xml:space="preserve"> (0.0)</v>
      </c>
      <c r="M11" s="756" t="str">
        <f ca="1">IFERROR(INDEX('Input - Storage Lengths'!$B$4:$DD$386,MATCH(B11,'Input - Storage Lengths'!$C$4:$C$386,0),MATCH(F11,'Input - Storage Lengths'!$B$4:$DD$4,0)),"-")</f>
        <v>-</v>
      </c>
      <c r="N11" s="38" t="str">
        <f ca="1">IFERROR('Intersection Calcs'!AB11,"ERROR")</f>
        <v>-</v>
      </c>
      <c r="O11" s="818">
        <f>IFERROR('Intersection Calcs'!AC11,"ERROR")</f>
        <v>0</v>
      </c>
      <c r="P11" s="38" t="str">
        <f ca="1">IFERROR('Intersection Calcs'!AD11,"ERROR")</f>
        <v>-</v>
      </c>
      <c r="Q11" s="895">
        <f>IFERROR('Intersection Calcs'!AE11,"ERROR")</f>
        <v>0</v>
      </c>
    </row>
    <row r="12" spans="1:17" ht="15" customHeight="1" x14ac:dyDescent="0.25">
      <c r="A12" s="615" t="str">
        <f t="shared" ca="1" si="0"/>
        <v>H</v>
      </c>
      <c r="B12" s="907">
        <f t="shared" ca="1" si="1"/>
        <v>1</v>
      </c>
      <c r="C12" s="835">
        <f>IFERROR('Intersection Calcs'!M12,"Error")</f>
        <v>0</v>
      </c>
      <c r="D12" s="838">
        <f>IFERROR('Intersection Calcs'!N12,"Error")</f>
        <v>0</v>
      </c>
      <c r="E12" s="838">
        <f>IFERROR('Intersection Calcs'!O12,"Error")</f>
        <v>0</v>
      </c>
      <c r="F12" s="333">
        <f>IFERROR('Intersection Calcs'!P12,"Error")</f>
        <v>0</v>
      </c>
      <c r="G12" s="37" t="str">
        <f ca="1">IFERROR('Intersection Calcs'!Q12,"Error")</f>
        <v>-</v>
      </c>
      <c r="H12" s="818">
        <f>IFERROR('Intersection Calcs'!R12,"Error")</f>
        <v>0</v>
      </c>
      <c r="I12" s="332">
        <f ca="1">IFERROR('Intersection Calcs'!S12,"Error")</f>
        <v>0</v>
      </c>
      <c r="J12" s="818">
        <f>IFERROR('Intersection Calcs'!T12,"Error")</f>
        <v>0</v>
      </c>
      <c r="K12" s="334" t="str">
        <f ca="1">IFERROR('Intersection Calcs'!AH12,"ERROR")</f>
        <v>- (-)</v>
      </c>
      <c r="L12" s="821" t="str">
        <f>IFERROR('Intersection Calcs'!AI12,"ERROR")</f>
        <v xml:space="preserve"> (0.0)</v>
      </c>
      <c r="M12" s="756" t="str">
        <f ca="1">IFERROR(INDEX('Input - Storage Lengths'!$B$4:$DD$386,MATCH(B12,'Input - Storage Lengths'!$C$4:$C$386,0),MATCH(F12,'Input - Storage Lengths'!$B$4:$DD$4,0)),"-")</f>
        <v>-</v>
      </c>
      <c r="N12" s="38" t="str">
        <f ca="1">IFERROR('Intersection Calcs'!AB12,"ERROR")</f>
        <v>-</v>
      </c>
      <c r="O12" s="818">
        <f>IFERROR('Intersection Calcs'!AC12,"ERROR")</f>
        <v>0</v>
      </c>
      <c r="P12" s="38" t="str">
        <f ca="1">IFERROR('Intersection Calcs'!AD12,"ERROR")</f>
        <v>-</v>
      </c>
      <c r="Q12" s="895">
        <f>IFERROR('Intersection Calcs'!AE12,"ERROR")</f>
        <v>0</v>
      </c>
    </row>
    <row r="13" spans="1:17" ht="15" customHeight="1" x14ac:dyDescent="0.25">
      <c r="A13" s="615" t="str">
        <f t="shared" ca="1" si="0"/>
        <v/>
      </c>
      <c r="B13" s="907">
        <f t="shared" ca="1" si="1"/>
        <v>1</v>
      </c>
      <c r="C13" s="835">
        <f>IFERROR('Intersection Calcs'!M13,"Error")</f>
        <v>0</v>
      </c>
      <c r="D13" s="838">
        <f>IFERROR('Intersection Calcs'!N13,"Error")</f>
        <v>0</v>
      </c>
      <c r="E13" s="838" t="str">
        <f ca="1">IFERROR('Intersection Calcs'!O13,"Error")</f>
        <v>SB</v>
      </c>
      <c r="F13" s="333" t="str">
        <f>IFERROR('Intersection Calcs'!P13,"Error")</f>
        <v>SBL</v>
      </c>
      <c r="G13" s="37">
        <f ca="1">IFERROR('Intersection Calcs'!Q13,"Error")</f>
        <v>1483.422593282761</v>
      </c>
      <c r="H13" s="818">
        <f ca="1">IFERROR('Intersection Calcs'!R13,"Error")</f>
        <v>3528.4225932827612</v>
      </c>
      <c r="I13" s="332">
        <f ca="1">IFERROR('Intersection Calcs'!S13,"Error")</f>
        <v>0</v>
      </c>
      <c r="J13" s="818">
        <f ca="1">IFERROR('Intersection Calcs'!T13,"Error")</f>
        <v>0</v>
      </c>
      <c r="K13" s="334" t="str">
        <f ca="1">IFERROR('Intersection Calcs'!AH13,"ERROR")</f>
        <v>- (-)</v>
      </c>
      <c r="L13" s="821" t="str">
        <f ca="1">IFERROR('Intersection Calcs'!AI13,"ERROR")</f>
        <v>- (-)</v>
      </c>
      <c r="M13" s="756">
        <f ca="1">IFERROR(INDEX('Input - Storage Lengths'!$B$4:$DD$386,MATCH(B13,'Input - Storage Lengths'!$C$4:$C$386,0),MATCH(F13,'Input - Storage Lengths'!$B$4:$DD$4,0)),"-")</f>
        <v>655</v>
      </c>
      <c r="N13" s="38" t="str">
        <f ca="1">IFERROR('Intersection Calcs'!AB13,"ERROR")</f>
        <v>-</v>
      </c>
      <c r="O13" s="818" t="str">
        <f ca="1">IFERROR('Intersection Calcs'!AC13,"ERROR")</f>
        <v>-</v>
      </c>
      <c r="P13" s="38" t="str">
        <f ca="1">IFERROR('Intersection Calcs'!AD13,"ERROR")</f>
        <v>-</v>
      </c>
      <c r="Q13" s="895" t="str">
        <f ca="1">IFERROR('Intersection Calcs'!AE13,"ERROR")</f>
        <v>-</v>
      </c>
    </row>
    <row r="14" spans="1:17" ht="15" customHeight="1" x14ac:dyDescent="0.25">
      <c r="A14" s="615" t="str">
        <f t="shared" ca="1" si="0"/>
        <v/>
      </c>
      <c r="B14" s="907">
        <f t="shared" ca="1" si="1"/>
        <v>1</v>
      </c>
      <c r="C14" s="835">
        <f>IFERROR('Intersection Calcs'!M14,"Error")</f>
        <v>0</v>
      </c>
      <c r="D14" s="838">
        <f>IFERROR('Intersection Calcs'!N14,"Error")</f>
        <v>0</v>
      </c>
      <c r="E14" s="838">
        <f>IFERROR('Intersection Calcs'!O14,"Error")</f>
        <v>0</v>
      </c>
      <c r="F14" s="333" t="str">
        <f>IFERROR('Intersection Calcs'!P14,"Error")</f>
        <v>SBT</v>
      </c>
      <c r="G14" s="37">
        <f ca="1">IFERROR('Intersection Calcs'!Q14,"Error")</f>
        <v>1130</v>
      </c>
      <c r="H14" s="818">
        <f>IFERROR('Intersection Calcs'!R14,"Error")</f>
        <v>0</v>
      </c>
      <c r="I14" s="332">
        <f ca="1">IFERROR('Intersection Calcs'!S14,"Error")</f>
        <v>0</v>
      </c>
      <c r="J14" s="818">
        <f>IFERROR('Intersection Calcs'!T14,"Error")</f>
        <v>0</v>
      </c>
      <c r="K14" s="334" t="str">
        <f ca="1">IFERROR('Intersection Calcs'!AH14,"ERROR")</f>
        <v>- (-)</v>
      </c>
      <c r="L14" s="821" t="str">
        <f>IFERROR('Intersection Calcs'!AI14,"ERROR")</f>
        <v xml:space="preserve"> (0.0)</v>
      </c>
      <c r="M14" s="756">
        <f ca="1">IFERROR(INDEX('Input - Storage Lengths'!$B$4:$DD$386,MATCH(B14,'Input - Storage Lengths'!$C$4:$C$386,0),MATCH(F14,'Input - Storage Lengths'!$B$4:$DD$4,0)),"-")</f>
        <v>3300</v>
      </c>
      <c r="N14" s="38" t="str">
        <f ca="1">IFERROR('Intersection Calcs'!AB14,"ERROR")</f>
        <v>-</v>
      </c>
      <c r="O14" s="818">
        <f>IFERROR('Intersection Calcs'!AC14,"ERROR")</f>
        <v>0</v>
      </c>
      <c r="P14" s="38" t="str">
        <f ca="1">IFERROR('Intersection Calcs'!AD14,"ERROR")</f>
        <v>-</v>
      </c>
      <c r="Q14" s="895">
        <f>IFERROR('Intersection Calcs'!AE14,"ERROR")</f>
        <v>0</v>
      </c>
    </row>
    <row r="15" spans="1:17" ht="15" customHeight="1" x14ac:dyDescent="0.25">
      <c r="A15" s="615" t="str">
        <f t="shared" ca="1" si="0"/>
        <v/>
      </c>
      <c r="B15" s="907">
        <f t="shared" ca="1" si="1"/>
        <v>1</v>
      </c>
      <c r="C15" s="835">
        <f>IFERROR('Intersection Calcs'!M15,"Error")</f>
        <v>0</v>
      </c>
      <c r="D15" s="838">
        <f>IFERROR('Intersection Calcs'!N15,"Error")</f>
        <v>0</v>
      </c>
      <c r="E15" s="838">
        <f>IFERROR('Intersection Calcs'!O15,"Error")</f>
        <v>0</v>
      </c>
      <c r="F15" s="333" t="str">
        <f>IFERROR('Intersection Calcs'!P15,"Error")</f>
        <v>SBR</v>
      </c>
      <c r="G15" s="37">
        <f ca="1">IFERROR('Intersection Calcs'!Q15,"Error")</f>
        <v>915</v>
      </c>
      <c r="H15" s="818">
        <f>IFERROR('Intersection Calcs'!R15,"Error")</f>
        <v>0</v>
      </c>
      <c r="I15" s="332">
        <f ca="1">IFERROR('Intersection Calcs'!S15,"Error")</f>
        <v>0</v>
      </c>
      <c r="J15" s="818">
        <f>IFERROR('Intersection Calcs'!T15,"Error")</f>
        <v>0</v>
      </c>
      <c r="K15" s="334" t="str">
        <f ca="1">IFERROR('Intersection Calcs'!AH15,"ERROR")</f>
        <v>- (-)</v>
      </c>
      <c r="L15" s="821" t="str">
        <f>IFERROR('Intersection Calcs'!AI15,"ERROR")</f>
        <v xml:space="preserve"> (0.0)</v>
      </c>
      <c r="M15" s="756">
        <f ca="1">IFERROR(INDEX('Input - Storage Lengths'!$B$4:$DD$386,MATCH(B15,'Input - Storage Lengths'!$C$4:$C$386,0),MATCH(F15,'Input - Storage Lengths'!$B$4:$DD$4,0)),"-")</f>
        <v>3300</v>
      </c>
      <c r="N15" s="38" t="str">
        <f ca="1">IFERROR('Intersection Calcs'!AB15,"ERROR")</f>
        <v>-</v>
      </c>
      <c r="O15" s="818">
        <f>IFERROR('Intersection Calcs'!AC15,"ERROR")</f>
        <v>0</v>
      </c>
      <c r="P15" s="38" t="str">
        <f ca="1">IFERROR('Intersection Calcs'!AD15,"ERROR")</f>
        <v>-</v>
      </c>
      <c r="Q15" s="895">
        <f>IFERROR('Intersection Calcs'!AE15,"ERROR")</f>
        <v>0</v>
      </c>
    </row>
    <row r="16" spans="1:17" ht="15" customHeight="1" x14ac:dyDescent="0.25">
      <c r="A16" s="615" t="str">
        <f t="shared" ca="1" si="0"/>
        <v>H</v>
      </c>
      <c r="B16" s="907">
        <f t="shared" ca="1" si="1"/>
        <v>1</v>
      </c>
      <c r="C16" s="835">
        <f>IFERROR('Intersection Calcs'!M16,"Error")</f>
        <v>0</v>
      </c>
      <c r="D16" s="838">
        <f>IFERROR('Intersection Calcs'!N16,"Error")</f>
        <v>0</v>
      </c>
      <c r="E16" s="838">
        <f>IFERROR('Intersection Calcs'!O16,"Error")</f>
        <v>0</v>
      </c>
      <c r="F16" s="333" t="str">
        <f>IFERROR('Intersection Calcs'!P16,"Error")</f>
        <v>SBU</v>
      </c>
      <c r="G16" s="37">
        <f ca="1">IFERROR('Intersection Calcs'!Q16,"Error")</f>
        <v>0</v>
      </c>
      <c r="H16" s="818">
        <f>IFERROR('Intersection Calcs'!R16,"Error")</f>
        <v>0</v>
      </c>
      <c r="I16" s="332">
        <f ca="1">IFERROR('Intersection Calcs'!S16,"Error")</f>
        <v>0</v>
      </c>
      <c r="J16" s="818">
        <f>IFERROR('Intersection Calcs'!T16,"Error")</f>
        <v>0</v>
      </c>
      <c r="K16" s="334" t="str">
        <f ca="1">IFERROR('Intersection Calcs'!AH16,"ERROR")</f>
        <v>- (-)</v>
      </c>
      <c r="L16" s="821" t="str">
        <f>IFERROR('Intersection Calcs'!AI16,"ERROR")</f>
        <v xml:space="preserve"> (0.0)</v>
      </c>
      <c r="M16" s="756" t="str">
        <f ca="1">IFERROR(INDEX('Input - Storage Lengths'!$B$4:$DD$386,MATCH(B16,'Input - Storage Lengths'!$C$4:$C$386,0),MATCH(F16,'Input - Storage Lengths'!$B$4:$DD$4,0)),"-")</f>
        <v>-</v>
      </c>
      <c r="N16" s="38" t="str">
        <f ca="1">IFERROR('Intersection Calcs'!AB16,"ERROR")</f>
        <v>-</v>
      </c>
      <c r="O16" s="818">
        <f>IFERROR('Intersection Calcs'!AC16,"ERROR")</f>
        <v>0</v>
      </c>
      <c r="P16" s="38" t="str">
        <f ca="1">IFERROR('Intersection Calcs'!AD16,"ERROR")</f>
        <v>-</v>
      </c>
      <c r="Q16" s="895">
        <f>IFERROR('Intersection Calcs'!AE16,"ERROR")</f>
        <v>0</v>
      </c>
    </row>
    <row r="17" spans="1:17" ht="15" customHeight="1" x14ac:dyDescent="0.25">
      <c r="A17" s="615" t="str">
        <f t="shared" ca="1" si="0"/>
        <v>H</v>
      </c>
      <c r="B17" s="907">
        <f t="shared" ca="1" si="1"/>
        <v>1</v>
      </c>
      <c r="C17" s="835">
        <f>IFERROR('Intersection Calcs'!M17,"Error")</f>
        <v>0</v>
      </c>
      <c r="D17" s="838">
        <f>IFERROR('Intersection Calcs'!N17,"Error")</f>
        <v>0</v>
      </c>
      <c r="E17" s="838">
        <f>IFERROR('Intersection Calcs'!O17,"Error")</f>
        <v>0</v>
      </c>
      <c r="F17" s="333">
        <f>IFERROR('Intersection Calcs'!P17,"Error")</f>
        <v>0</v>
      </c>
      <c r="G17" s="37" t="str">
        <f ca="1">IFERROR('Intersection Calcs'!Q17,"Error")</f>
        <v>-</v>
      </c>
      <c r="H17" s="818">
        <f>IFERROR('Intersection Calcs'!R17,"Error")</f>
        <v>0</v>
      </c>
      <c r="I17" s="332">
        <f ca="1">IFERROR('Intersection Calcs'!S17,"Error")</f>
        <v>0</v>
      </c>
      <c r="J17" s="818">
        <f>IFERROR('Intersection Calcs'!T17,"Error")</f>
        <v>0</v>
      </c>
      <c r="K17" s="334" t="str">
        <f ca="1">IFERROR('Intersection Calcs'!AH17,"ERROR")</f>
        <v>- (-)</v>
      </c>
      <c r="L17" s="821" t="str">
        <f>IFERROR('Intersection Calcs'!AI17,"ERROR")</f>
        <v xml:space="preserve"> (0.0)</v>
      </c>
      <c r="M17" s="756" t="str">
        <f ca="1">IFERROR(INDEX('Input - Storage Lengths'!$B$4:$DD$386,MATCH(B17,'Input - Storage Lengths'!$C$4:$C$386,0),MATCH(F17,'Input - Storage Lengths'!$B$4:$DD$4,0)),"-")</f>
        <v>-</v>
      </c>
      <c r="N17" s="38" t="str">
        <f ca="1">IFERROR('Intersection Calcs'!AB17,"ERROR")</f>
        <v>-</v>
      </c>
      <c r="O17" s="818">
        <f>IFERROR('Intersection Calcs'!AC17,"ERROR")</f>
        <v>0</v>
      </c>
      <c r="P17" s="38" t="str">
        <f ca="1">IFERROR('Intersection Calcs'!AD17,"ERROR")</f>
        <v>-</v>
      </c>
      <c r="Q17" s="895">
        <f>IFERROR('Intersection Calcs'!AE17,"ERROR")</f>
        <v>0</v>
      </c>
    </row>
    <row r="18" spans="1:17" ht="15" customHeight="1" x14ac:dyDescent="0.25">
      <c r="A18" s="615" t="str">
        <f t="shared" ca="1" si="0"/>
        <v>H</v>
      </c>
      <c r="B18" s="907">
        <f t="shared" ca="1" si="1"/>
        <v>1</v>
      </c>
      <c r="C18" s="835">
        <f>IFERROR('Intersection Calcs'!M18,"Error")</f>
        <v>0</v>
      </c>
      <c r="D18" s="838">
        <f>IFERROR('Intersection Calcs'!N18,"Error")</f>
        <v>0</v>
      </c>
      <c r="E18" s="838">
        <f>IFERROR('Intersection Calcs'!O18,"Error")</f>
        <v>0</v>
      </c>
      <c r="F18" s="333">
        <f>IFERROR('Intersection Calcs'!P18,"Error")</f>
        <v>0</v>
      </c>
      <c r="G18" s="37" t="str">
        <f ca="1">IFERROR('Intersection Calcs'!Q18,"Error")</f>
        <v>-</v>
      </c>
      <c r="H18" s="818">
        <f>IFERROR('Intersection Calcs'!R18,"Error")</f>
        <v>0</v>
      </c>
      <c r="I18" s="332">
        <f ca="1">IFERROR('Intersection Calcs'!S18,"Error")</f>
        <v>0</v>
      </c>
      <c r="J18" s="818">
        <f>IFERROR('Intersection Calcs'!T18,"Error")</f>
        <v>0</v>
      </c>
      <c r="K18" s="334" t="str">
        <f ca="1">IFERROR('Intersection Calcs'!AH18,"ERROR")</f>
        <v>- (-)</v>
      </c>
      <c r="L18" s="821" t="str">
        <f>IFERROR('Intersection Calcs'!AI18,"ERROR")</f>
        <v xml:space="preserve"> (0.0)</v>
      </c>
      <c r="M18" s="756" t="str">
        <f ca="1">IFERROR(INDEX('Input - Storage Lengths'!$B$4:$DD$386,MATCH(B18,'Input - Storage Lengths'!$C$4:$C$386,0),MATCH(F18,'Input - Storage Lengths'!$B$4:$DD$4,0)),"-")</f>
        <v>-</v>
      </c>
      <c r="N18" s="38" t="str">
        <f ca="1">IFERROR('Intersection Calcs'!AB18,"ERROR")</f>
        <v>-</v>
      </c>
      <c r="O18" s="818">
        <f>IFERROR('Intersection Calcs'!AC18,"ERROR")</f>
        <v>0</v>
      </c>
      <c r="P18" s="38" t="str">
        <f ca="1">IFERROR('Intersection Calcs'!AD18,"ERROR")</f>
        <v>-</v>
      </c>
      <c r="Q18" s="895">
        <f>IFERROR('Intersection Calcs'!AE18,"ERROR")</f>
        <v>0</v>
      </c>
    </row>
    <row r="19" spans="1:17" ht="15" customHeight="1" x14ac:dyDescent="0.25">
      <c r="A19" s="615" t="str">
        <f t="shared" ca="1" si="0"/>
        <v/>
      </c>
      <c r="B19" s="907">
        <f t="shared" ca="1" si="1"/>
        <v>1</v>
      </c>
      <c r="C19" s="835">
        <f>IFERROR('Intersection Calcs'!M19,"Error")</f>
        <v>0</v>
      </c>
      <c r="D19" s="838">
        <f>IFERROR('Intersection Calcs'!N19,"Error")</f>
        <v>0</v>
      </c>
      <c r="E19" s="838" t="str">
        <f ca="1">IFERROR('Intersection Calcs'!O19,"Error")</f>
        <v>EB</v>
      </c>
      <c r="F19" s="333" t="str">
        <f>IFERROR('Intersection Calcs'!P19,"Error")</f>
        <v>EBL</v>
      </c>
      <c r="G19" s="37">
        <f ca="1">IFERROR('Intersection Calcs'!Q19,"Error")</f>
        <v>560</v>
      </c>
      <c r="H19" s="818">
        <f ca="1">IFERROR('Intersection Calcs'!R19,"Error")</f>
        <v>1903.1490176514608</v>
      </c>
      <c r="I19" s="332">
        <f ca="1">IFERROR('Intersection Calcs'!S19,"Error")</f>
        <v>0</v>
      </c>
      <c r="J19" s="818">
        <f ca="1">IFERROR('Intersection Calcs'!T19,"Error")</f>
        <v>0</v>
      </c>
      <c r="K19" s="334" t="str">
        <f ca="1">IFERROR('Intersection Calcs'!AH19,"ERROR")</f>
        <v>- (-)</v>
      </c>
      <c r="L19" s="821" t="str">
        <f ca="1">IFERROR('Intersection Calcs'!AI19,"ERROR")</f>
        <v>- (-)</v>
      </c>
      <c r="M19" s="756">
        <f ca="1">IFERROR(INDEX('Input - Storage Lengths'!$B$4:$DD$386,MATCH(B19,'Input - Storage Lengths'!$C$4:$C$386,0),MATCH(F19,'Input - Storage Lengths'!$B$4:$DD$4,0)),"-")</f>
        <v>460</v>
      </c>
      <c r="N19" s="38" t="str">
        <f ca="1">IFERROR('Intersection Calcs'!AB19,"ERROR")</f>
        <v>-</v>
      </c>
      <c r="O19" s="818" t="str">
        <f ca="1">IFERROR('Intersection Calcs'!AC19,"ERROR")</f>
        <v>-</v>
      </c>
      <c r="P19" s="38" t="str">
        <f ca="1">IFERROR('Intersection Calcs'!AD19,"ERROR")</f>
        <v>-</v>
      </c>
      <c r="Q19" s="895" t="str">
        <f ca="1">IFERROR('Intersection Calcs'!AE19,"ERROR")</f>
        <v>-</v>
      </c>
    </row>
    <row r="20" spans="1:17" ht="15" customHeight="1" x14ac:dyDescent="0.25">
      <c r="A20" s="615" t="str">
        <f t="shared" ca="1" si="0"/>
        <v/>
      </c>
      <c r="B20" s="907">
        <f t="shared" ca="1" si="1"/>
        <v>1</v>
      </c>
      <c r="C20" s="835">
        <f>IFERROR('Intersection Calcs'!M20,"Error")</f>
        <v>0</v>
      </c>
      <c r="D20" s="838">
        <f>IFERROR('Intersection Calcs'!N20,"Error")</f>
        <v>0</v>
      </c>
      <c r="E20" s="838">
        <f>IFERROR('Intersection Calcs'!O20,"Error")</f>
        <v>0</v>
      </c>
      <c r="F20" s="333" t="str">
        <f>IFERROR('Intersection Calcs'!P20,"Error")</f>
        <v>EBT</v>
      </c>
      <c r="G20" s="37">
        <f ca="1">IFERROR('Intersection Calcs'!Q20,"Error")</f>
        <v>1198.1490176514608</v>
      </c>
      <c r="H20" s="818">
        <f>IFERROR('Intersection Calcs'!R20,"Error")</f>
        <v>0</v>
      </c>
      <c r="I20" s="332">
        <f ca="1">IFERROR('Intersection Calcs'!S20,"Error")</f>
        <v>0</v>
      </c>
      <c r="J20" s="818">
        <f>IFERROR('Intersection Calcs'!T20,"Error")</f>
        <v>0</v>
      </c>
      <c r="K20" s="334" t="str">
        <f ca="1">IFERROR('Intersection Calcs'!AH20,"ERROR")</f>
        <v>- (-)</v>
      </c>
      <c r="L20" s="821" t="str">
        <f>IFERROR('Intersection Calcs'!AI20,"ERROR")</f>
        <v xml:space="preserve"> (0.0)</v>
      </c>
      <c r="M20" s="756">
        <f ca="1">IFERROR(INDEX('Input - Storage Lengths'!$B$4:$DD$386,MATCH(B20,'Input - Storage Lengths'!$C$4:$C$386,0),MATCH(F20,'Input - Storage Lengths'!$B$4:$DD$4,0)),"-")</f>
        <v>2490</v>
      </c>
      <c r="N20" s="38" t="str">
        <f ca="1">IFERROR('Intersection Calcs'!AB20,"ERROR")</f>
        <v>-</v>
      </c>
      <c r="O20" s="818">
        <f>IFERROR('Intersection Calcs'!AC20,"ERROR")</f>
        <v>0</v>
      </c>
      <c r="P20" s="38" t="str">
        <f ca="1">IFERROR('Intersection Calcs'!AD20,"ERROR")</f>
        <v>-</v>
      </c>
      <c r="Q20" s="895">
        <f>IFERROR('Intersection Calcs'!AE20,"ERROR")</f>
        <v>0</v>
      </c>
    </row>
    <row r="21" spans="1:17" ht="15" customHeight="1" x14ac:dyDescent="0.25">
      <c r="A21" s="615" t="str">
        <f t="shared" ca="1" si="0"/>
        <v/>
      </c>
      <c r="B21" s="907">
        <f t="shared" ca="1" si="1"/>
        <v>1</v>
      </c>
      <c r="C21" s="835">
        <f>IFERROR('Intersection Calcs'!M21,"Error")</f>
        <v>0</v>
      </c>
      <c r="D21" s="838">
        <f>IFERROR('Intersection Calcs'!N21,"Error")</f>
        <v>0</v>
      </c>
      <c r="E21" s="838">
        <f>IFERROR('Intersection Calcs'!O21,"Error")</f>
        <v>0</v>
      </c>
      <c r="F21" s="333" t="str">
        <f>IFERROR('Intersection Calcs'!P21,"Error")</f>
        <v>EBR</v>
      </c>
      <c r="G21" s="37">
        <f ca="1">IFERROR('Intersection Calcs'!Q21,"Error")</f>
        <v>145</v>
      </c>
      <c r="H21" s="818">
        <f>IFERROR('Intersection Calcs'!R21,"Error")</f>
        <v>0</v>
      </c>
      <c r="I21" s="332">
        <f ca="1">IFERROR('Intersection Calcs'!S21,"Error")</f>
        <v>0</v>
      </c>
      <c r="J21" s="818">
        <f>IFERROR('Intersection Calcs'!T21,"Error")</f>
        <v>0</v>
      </c>
      <c r="K21" s="334" t="str">
        <f ca="1">IFERROR('Intersection Calcs'!AH21,"ERROR")</f>
        <v>- (-)</v>
      </c>
      <c r="L21" s="821" t="str">
        <f>IFERROR('Intersection Calcs'!AI21,"ERROR")</f>
        <v xml:space="preserve"> (0.0)</v>
      </c>
      <c r="M21" s="756">
        <f ca="1">IFERROR(INDEX('Input - Storage Lengths'!$B$4:$DD$386,MATCH(B21,'Input - Storage Lengths'!$C$4:$C$386,0),MATCH(F21,'Input - Storage Lengths'!$B$4:$DD$4,0)),"-")</f>
        <v>455</v>
      </c>
      <c r="N21" s="38" t="str">
        <f ca="1">IFERROR('Intersection Calcs'!AB21,"ERROR")</f>
        <v>-</v>
      </c>
      <c r="O21" s="818">
        <f>IFERROR('Intersection Calcs'!AC21,"ERROR")</f>
        <v>0</v>
      </c>
      <c r="P21" s="38" t="str">
        <f ca="1">IFERROR('Intersection Calcs'!AD21,"ERROR")</f>
        <v>-</v>
      </c>
      <c r="Q21" s="895">
        <f>IFERROR('Intersection Calcs'!AE21,"ERROR")</f>
        <v>0</v>
      </c>
    </row>
    <row r="22" spans="1:17" ht="15" customHeight="1" x14ac:dyDescent="0.25">
      <c r="A22" s="615" t="str">
        <f t="shared" ca="1" si="0"/>
        <v>H</v>
      </c>
      <c r="B22" s="907">
        <f t="shared" ca="1" si="1"/>
        <v>1</v>
      </c>
      <c r="C22" s="835">
        <f>IFERROR('Intersection Calcs'!M22,"Error")</f>
        <v>0</v>
      </c>
      <c r="D22" s="838">
        <f>IFERROR('Intersection Calcs'!N22,"Error")</f>
        <v>0</v>
      </c>
      <c r="E22" s="838">
        <f>IFERROR('Intersection Calcs'!O22,"Error")</f>
        <v>0</v>
      </c>
      <c r="F22" s="333" t="str">
        <f>IFERROR('Intersection Calcs'!P22,"Error")</f>
        <v>EBU</v>
      </c>
      <c r="G22" s="37">
        <f ca="1">IFERROR('Intersection Calcs'!Q22,"Error")</f>
        <v>0</v>
      </c>
      <c r="H22" s="818">
        <f>IFERROR('Intersection Calcs'!R22,"Error")</f>
        <v>0</v>
      </c>
      <c r="I22" s="332">
        <f ca="1">IFERROR('Intersection Calcs'!S22,"Error")</f>
        <v>0</v>
      </c>
      <c r="J22" s="818">
        <f>IFERROR('Intersection Calcs'!T22,"Error")</f>
        <v>0</v>
      </c>
      <c r="K22" s="334" t="str">
        <f ca="1">IFERROR('Intersection Calcs'!AH22,"ERROR")</f>
        <v>- (-)</v>
      </c>
      <c r="L22" s="821" t="str">
        <f>IFERROR('Intersection Calcs'!AI22,"ERROR")</f>
        <v xml:space="preserve"> (0.0)</v>
      </c>
      <c r="M22" s="756" t="str">
        <f ca="1">IFERROR(INDEX('Input - Storage Lengths'!$B$4:$DD$386,MATCH(B22,'Input - Storage Lengths'!$C$4:$C$386,0),MATCH(F22,'Input - Storage Lengths'!$B$4:$DD$4,0)),"-")</f>
        <v>-</v>
      </c>
      <c r="N22" s="38" t="str">
        <f ca="1">IFERROR('Intersection Calcs'!AB22,"ERROR")</f>
        <v>-</v>
      </c>
      <c r="O22" s="818">
        <f>IFERROR('Intersection Calcs'!AC22,"ERROR")</f>
        <v>0</v>
      </c>
      <c r="P22" s="38" t="str">
        <f ca="1">IFERROR('Intersection Calcs'!AD22,"ERROR")</f>
        <v>-</v>
      </c>
      <c r="Q22" s="895">
        <f>IFERROR('Intersection Calcs'!AE22,"ERROR")</f>
        <v>0</v>
      </c>
    </row>
    <row r="23" spans="1:17" ht="15" customHeight="1" x14ac:dyDescent="0.25">
      <c r="A23" s="615" t="str">
        <f t="shared" ca="1" si="0"/>
        <v>H</v>
      </c>
      <c r="B23" s="907">
        <f t="shared" ca="1" si="1"/>
        <v>1</v>
      </c>
      <c r="C23" s="835">
        <f>IFERROR('Intersection Calcs'!M23,"Error")</f>
        <v>0</v>
      </c>
      <c r="D23" s="838">
        <f>IFERROR('Intersection Calcs'!N23,"Error")</f>
        <v>0</v>
      </c>
      <c r="E23" s="838">
        <f>IFERROR('Intersection Calcs'!O23,"Error")</f>
        <v>0</v>
      </c>
      <c r="F23" s="333">
        <f>IFERROR('Intersection Calcs'!P23,"Error")</f>
        <v>0</v>
      </c>
      <c r="G23" s="37" t="str">
        <f ca="1">IFERROR('Intersection Calcs'!Q23,"Error")</f>
        <v>-</v>
      </c>
      <c r="H23" s="818">
        <f>IFERROR('Intersection Calcs'!R23,"Error")</f>
        <v>0</v>
      </c>
      <c r="I23" s="332">
        <f ca="1">IFERROR('Intersection Calcs'!S23,"Error")</f>
        <v>0</v>
      </c>
      <c r="J23" s="818">
        <f>IFERROR('Intersection Calcs'!T23,"Error")</f>
        <v>0</v>
      </c>
      <c r="K23" s="334" t="str">
        <f ca="1">IFERROR('Intersection Calcs'!AH23,"ERROR")</f>
        <v>- (-)</v>
      </c>
      <c r="L23" s="821" t="str">
        <f>IFERROR('Intersection Calcs'!AI23,"ERROR")</f>
        <v xml:space="preserve"> (0.0)</v>
      </c>
      <c r="M23" s="756" t="str">
        <f ca="1">IFERROR(INDEX('Input - Storage Lengths'!$B$4:$DD$386,MATCH(B23,'Input - Storage Lengths'!$C$4:$C$386,0),MATCH(F23,'Input - Storage Lengths'!$B$4:$DD$4,0)),"-")</f>
        <v>-</v>
      </c>
      <c r="N23" s="38" t="str">
        <f ca="1">IFERROR('Intersection Calcs'!AB23,"ERROR")</f>
        <v>-</v>
      </c>
      <c r="O23" s="818">
        <f>IFERROR('Intersection Calcs'!AC23,"ERROR")</f>
        <v>0</v>
      </c>
      <c r="P23" s="38" t="str">
        <f ca="1">IFERROR('Intersection Calcs'!AD23,"ERROR")</f>
        <v>-</v>
      </c>
      <c r="Q23" s="895">
        <f>IFERROR('Intersection Calcs'!AE23,"ERROR")</f>
        <v>0</v>
      </c>
    </row>
    <row r="24" spans="1:17" ht="15" customHeight="1" x14ac:dyDescent="0.25">
      <c r="A24" s="615" t="str">
        <f t="shared" ca="1" si="0"/>
        <v>H</v>
      </c>
      <c r="B24" s="907">
        <f t="shared" ca="1" si="1"/>
        <v>1</v>
      </c>
      <c r="C24" s="835">
        <f>IFERROR('Intersection Calcs'!M24,"Error")</f>
        <v>0</v>
      </c>
      <c r="D24" s="838">
        <f>IFERROR('Intersection Calcs'!N24,"Error")</f>
        <v>0</v>
      </c>
      <c r="E24" s="838">
        <f>IFERROR('Intersection Calcs'!O24,"Error")</f>
        <v>0</v>
      </c>
      <c r="F24" s="333">
        <f>IFERROR('Intersection Calcs'!P24,"Error")</f>
        <v>0</v>
      </c>
      <c r="G24" s="37" t="str">
        <f ca="1">IFERROR('Intersection Calcs'!Q24,"Error")</f>
        <v>-</v>
      </c>
      <c r="H24" s="818">
        <f>IFERROR('Intersection Calcs'!R24,"Error")</f>
        <v>0</v>
      </c>
      <c r="I24" s="332">
        <f ca="1">IFERROR('Intersection Calcs'!S24,"Error")</f>
        <v>0</v>
      </c>
      <c r="J24" s="818">
        <f>IFERROR('Intersection Calcs'!T24,"Error")</f>
        <v>0</v>
      </c>
      <c r="K24" s="334" t="str">
        <f ca="1">IFERROR('Intersection Calcs'!AH24,"ERROR")</f>
        <v>- (-)</v>
      </c>
      <c r="L24" s="821" t="str">
        <f>IFERROR('Intersection Calcs'!AI24,"ERROR")</f>
        <v xml:space="preserve"> (0.0)</v>
      </c>
      <c r="M24" s="756" t="str">
        <f ca="1">IFERROR(INDEX('Input - Storage Lengths'!$B$4:$DD$386,MATCH(B24,'Input - Storage Lengths'!$C$4:$C$386,0),MATCH(F24,'Input - Storage Lengths'!$B$4:$DD$4,0)),"-")</f>
        <v>-</v>
      </c>
      <c r="N24" s="38" t="str">
        <f ca="1">IFERROR('Intersection Calcs'!AB24,"ERROR")</f>
        <v>-</v>
      </c>
      <c r="O24" s="818">
        <f>IFERROR('Intersection Calcs'!AC24,"ERROR")</f>
        <v>0</v>
      </c>
      <c r="P24" s="38" t="str">
        <f ca="1">IFERROR('Intersection Calcs'!AD24,"ERROR")</f>
        <v>-</v>
      </c>
      <c r="Q24" s="895">
        <f>IFERROR('Intersection Calcs'!AE24,"ERROR")</f>
        <v>0</v>
      </c>
    </row>
    <row r="25" spans="1:17" ht="15" customHeight="1" x14ac:dyDescent="0.25">
      <c r="A25" s="615" t="str">
        <f t="shared" ca="1" si="0"/>
        <v/>
      </c>
      <c r="B25" s="907">
        <f t="shared" ca="1" si="1"/>
        <v>1</v>
      </c>
      <c r="C25" s="835">
        <f>IFERROR('Intersection Calcs'!M25,"Error")</f>
        <v>0</v>
      </c>
      <c r="D25" s="838">
        <f>IFERROR('Intersection Calcs'!N25,"Error")</f>
        <v>0</v>
      </c>
      <c r="E25" s="838" t="str">
        <f ca="1">IFERROR('Intersection Calcs'!O25,"Error")</f>
        <v>WB</v>
      </c>
      <c r="F25" s="333" t="str">
        <f>IFERROR('Intersection Calcs'!P25,"Error")</f>
        <v>WBL</v>
      </c>
      <c r="G25" s="37">
        <f ca="1">IFERROR('Intersection Calcs'!Q25,"Error")</f>
        <v>350.72074931803854</v>
      </c>
      <c r="H25" s="818">
        <f ca="1">IFERROR('Intersection Calcs'!R25,"Error")</f>
        <v>3124.0126004069698</v>
      </c>
      <c r="I25" s="332">
        <f ca="1">IFERROR('Intersection Calcs'!S25,"Error")</f>
        <v>0</v>
      </c>
      <c r="J25" s="818">
        <f ca="1">IFERROR('Intersection Calcs'!T25,"Error")</f>
        <v>0</v>
      </c>
      <c r="K25" s="334" t="str">
        <f ca="1">IFERROR('Intersection Calcs'!AH25,"ERROR")</f>
        <v>- (-)</v>
      </c>
      <c r="L25" s="821" t="str">
        <f ca="1">IFERROR('Intersection Calcs'!AI25,"ERROR")</f>
        <v>- (-)</v>
      </c>
      <c r="M25" s="756">
        <f ca="1">IFERROR(INDEX('Input - Storage Lengths'!$B$4:$DD$386,MATCH(B25,'Input - Storage Lengths'!$C$4:$C$386,0),MATCH(F25,'Input - Storage Lengths'!$B$4:$DD$4,0)),"-")</f>
        <v>480</v>
      </c>
      <c r="N25" s="38" t="str">
        <f ca="1">IFERROR('Intersection Calcs'!AB25,"ERROR")</f>
        <v>-</v>
      </c>
      <c r="O25" s="818" t="str">
        <f ca="1">IFERROR('Intersection Calcs'!AC25,"ERROR")</f>
        <v>-</v>
      </c>
      <c r="P25" s="38" t="str">
        <f ca="1">IFERROR('Intersection Calcs'!AD25,"ERROR")</f>
        <v>-</v>
      </c>
      <c r="Q25" s="895" t="str">
        <f ca="1">IFERROR('Intersection Calcs'!AE25,"ERROR")</f>
        <v>-</v>
      </c>
    </row>
    <row r="26" spans="1:17" ht="15" customHeight="1" x14ac:dyDescent="0.25">
      <c r="A26" s="615" t="str">
        <f t="shared" ca="1" si="0"/>
        <v/>
      </c>
      <c r="B26" s="907">
        <f t="shared" ca="1" si="1"/>
        <v>1</v>
      </c>
      <c r="C26" s="835">
        <f>IFERROR('Intersection Calcs'!M26,"Error")</f>
        <v>0</v>
      </c>
      <c r="D26" s="838">
        <f>IFERROR('Intersection Calcs'!N26,"Error")</f>
        <v>0</v>
      </c>
      <c r="E26" s="838">
        <f>IFERROR('Intersection Calcs'!O26,"Error")</f>
        <v>0</v>
      </c>
      <c r="F26" s="333" t="str">
        <f>IFERROR('Intersection Calcs'!P26,"Error")</f>
        <v>WBT</v>
      </c>
      <c r="G26" s="37">
        <f ca="1">IFERROR('Intersection Calcs'!Q26,"Error")</f>
        <v>1747.108917899116</v>
      </c>
      <c r="H26" s="818">
        <f>IFERROR('Intersection Calcs'!R26,"Error")</f>
        <v>0</v>
      </c>
      <c r="I26" s="332">
        <f ca="1">IFERROR('Intersection Calcs'!S26,"Error")</f>
        <v>0</v>
      </c>
      <c r="J26" s="818">
        <f>IFERROR('Intersection Calcs'!T26,"Error")</f>
        <v>0</v>
      </c>
      <c r="K26" s="334" t="str">
        <f ca="1">IFERROR('Intersection Calcs'!AH26,"ERROR")</f>
        <v>- (-)</v>
      </c>
      <c r="L26" s="821" t="str">
        <f>IFERROR('Intersection Calcs'!AI26,"ERROR")</f>
        <v xml:space="preserve"> (0.0)</v>
      </c>
      <c r="M26" s="756">
        <f ca="1">IFERROR(INDEX('Input - Storage Lengths'!$B$4:$DD$386,MATCH(B26,'Input - Storage Lengths'!$C$4:$C$386,0),MATCH(F26,'Input - Storage Lengths'!$B$4:$DD$4,0)),"-")</f>
        <v>4420</v>
      </c>
      <c r="N26" s="38" t="str">
        <f ca="1">IFERROR('Intersection Calcs'!AB26,"ERROR")</f>
        <v>-</v>
      </c>
      <c r="O26" s="818">
        <f>IFERROR('Intersection Calcs'!AC26,"ERROR")</f>
        <v>0</v>
      </c>
      <c r="P26" s="38" t="str">
        <f ca="1">IFERROR('Intersection Calcs'!AD26,"ERROR")</f>
        <v>-</v>
      </c>
      <c r="Q26" s="895">
        <f>IFERROR('Intersection Calcs'!AE26,"ERROR")</f>
        <v>0</v>
      </c>
    </row>
    <row r="27" spans="1:17" ht="15" customHeight="1" x14ac:dyDescent="0.25">
      <c r="A27" s="615" t="str">
        <f t="shared" ca="1" si="0"/>
        <v/>
      </c>
      <c r="B27" s="907">
        <f t="shared" ca="1" si="1"/>
        <v>1</v>
      </c>
      <c r="C27" s="835">
        <f>IFERROR('Intersection Calcs'!M27,"Error")</f>
        <v>0</v>
      </c>
      <c r="D27" s="838">
        <f>IFERROR('Intersection Calcs'!N27,"Error")</f>
        <v>0</v>
      </c>
      <c r="E27" s="838">
        <f>IFERROR('Intersection Calcs'!O27,"Error")</f>
        <v>0</v>
      </c>
      <c r="F27" s="333" t="str">
        <f>IFERROR('Intersection Calcs'!P27,"Error")</f>
        <v>WBR</v>
      </c>
      <c r="G27" s="37">
        <f ca="1">IFERROR('Intersection Calcs'!Q27,"Error")</f>
        <v>1026.1829331898155</v>
      </c>
      <c r="H27" s="818">
        <f>IFERROR('Intersection Calcs'!R27,"Error")</f>
        <v>0</v>
      </c>
      <c r="I27" s="332">
        <f ca="1">IFERROR('Intersection Calcs'!S27,"Error")</f>
        <v>0</v>
      </c>
      <c r="J27" s="818">
        <f>IFERROR('Intersection Calcs'!T27,"Error")</f>
        <v>0</v>
      </c>
      <c r="K27" s="334" t="str">
        <f ca="1">IFERROR('Intersection Calcs'!AH27,"ERROR")</f>
        <v>- (-)</v>
      </c>
      <c r="L27" s="821" t="str">
        <f>IFERROR('Intersection Calcs'!AI27,"ERROR")</f>
        <v xml:space="preserve"> (0.0)</v>
      </c>
      <c r="M27" s="756">
        <f ca="1">IFERROR(INDEX('Input - Storage Lengths'!$B$4:$DD$386,MATCH(B27,'Input - Storage Lengths'!$C$4:$C$386,0),MATCH(F27,'Input - Storage Lengths'!$B$4:$DD$4,0)),"-")</f>
        <v>415</v>
      </c>
      <c r="N27" s="38" t="str">
        <f ca="1">IFERROR('Intersection Calcs'!AB27,"ERROR")</f>
        <v>-</v>
      </c>
      <c r="O27" s="818">
        <f>IFERROR('Intersection Calcs'!AC27,"ERROR")</f>
        <v>0</v>
      </c>
      <c r="P27" s="38" t="str">
        <f ca="1">IFERROR('Intersection Calcs'!AD27,"ERROR")</f>
        <v>-</v>
      </c>
      <c r="Q27" s="895">
        <f>IFERROR('Intersection Calcs'!AE27,"ERROR")</f>
        <v>0</v>
      </c>
    </row>
    <row r="28" spans="1:17" ht="15" customHeight="1" x14ac:dyDescent="0.25">
      <c r="A28" s="615" t="str">
        <f t="shared" ca="1" si="0"/>
        <v>H</v>
      </c>
      <c r="B28" s="907">
        <f t="shared" ca="1" si="1"/>
        <v>1</v>
      </c>
      <c r="C28" s="835">
        <f>IFERROR('Intersection Calcs'!M28,"Error")</f>
        <v>0</v>
      </c>
      <c r="D28" s="838">
        <f>IFERROR('Intersection Calcs'!N28,"Error")</f>
        <v>0</v>
      </c>
      <c r="E28" s="838">
        <f>IFERROR('Intersection Calcs'!O28,"Error")</f>
        <v>0</v>
      </c>
      <c r="F28" s="333" t="str">
        <f>IFERROR('Intersection Calcs'!P28,"Error")</f>
        <v>WBU</v>
      </c>
      <c r="G28" s="37">
        <f ca="1">IFERROR('Intersection Calcs'!Q28,"Error")</f>
        <v>0</v>
      </c>
      <c r="H28" s="818">
        <f>IFERROR('Intersection Calcs'!R28,"Error")</f>
        <v>0</v>
      </c>
      <c r="I28" s="332">
        <f ca="1">IFERROR('Intersection Calcs'!S28,"Error")</f>
        <v>0</v>
      </c>
      <c r="J28" s="818">
        <f>IFERROR('Intersection Calcs'!T28,"Error")</f>
        <v>0</v>
      </c>
      <c r="K28" s="334" t="str">
        <f ca="1">IFERROR('Intersection Calcs'!AH28,"ERROR")</f>
        <v>- (-)</v>
      </c>
      <c r="L28" s="821" t="str">
        <f>IFERROR('Intersection Calcs'!AI28,"ERROR")</f>
        <v xml:space="preserve"> (0.0)</v>
      </c>
      <c r="M28" s="756" t="str">
        <f ca="1">IFERROR(INDEX('Input - Storage Lengths'!$B$4:$DD$386,MATCH(B28,'Input - Storage Lengths'!$C$4:$C$386,0),MATCH(F28,'Input - Storage Lengths'!$B$4:$DD$4,0)),"-")</f>
        <v>-</v>
      </c>
      <c r="N28" s="38" t="str">
        <f ca="1">IFERROR('Intersection Calcs'!AB28,"ERROR")</f>
        <v>-</v>
      </c>
      <c r="O28" s="818">
        <f>IFERROR('Intersection Calcs'!AC28,"ERROR")</f>
        <v>0</v>
      </c>
      <c r="P28" s="38" t="str">
        <f ca="1">IFERROR('Intersection Calcs'!AD28,"ERROR")</f>
        <v>-</v>
      </c>
      <c r="Q28" s="895">
        <f>IFERROR('Intersection Calcs'!AE28,"ERROR")</f>
        <v>0</v>
      </c>
    </row>
    <row r="29" spans="1:17" ht="15" customHeight="1" x14ac:dyDescent="0.25">
      <c r="A29" s="615" t="str">
        <f t="shared" ca="1" si="0"/>
        <v>H</v>
      </c>
      <c r="B29" s="907">
        <f t="shared" ca="1" si="1"/>
        <v>1</v>
      </c>
      <c r="C29" s="835">
        <f>IFERROR('Intersection Calcs'!M29,"Error")</f>
        <v>0</v>
      </c>
      <c r="D29" s="838">
        <f>IFERROR('Intersection Calcs'!N29,"Error")</f>
        <v>0</v>
      </c>
      <c r="E29" s="838">
        <f>IFERROR('Intersection Calcs'!O29,"Error")</f>
        <v>0</v>
      </c>
      <c r="F29" s="333">
        <f>IFERROR('Intersection Calcs'!P29,"Error")</f>
        <v>0</v>
      </c>
      <c r="G29" s="37" t="str">
        <f ca="1">IFERROR('Intersection Calcs'!Q29,"Error")</f>
        <v>-</v>
      </c>
      <c r="H29" s="818">
        <f>IFERROR('Intersection Calcs'!R29,"Error")</f>
        <v>0</v>
      </c>
      <c r="I29" s="332">
        <f ca="1">IFERROR('Intersection Calcs'!S29,"Error")</f>
        <v>0</v>
      </c>
      <c r="J29" s="818">
        <f>IFERROR('Intersection Calcs'!T29,"Error")</f>
        <v>0</v>
      </c>
      <c r="K29" s="334" t="str">
        <f ca="1">IFERROR('Intersection Calcs'!AH29,"ERROR")</f>
        <v>- (-)</v>
      </c>
      <c r="L29" s="821" t="str">
        <f>IFERROR('Intersection Calcs'!AI29,"ERROR")</f>
        <v xml:space="preserve"> (0.0)</v>
      </c>
      <c r="M29" s="756" t="str">
        <f ca="1">IFERROR(INDEX('Input - Storage Lengths'!$B$4:$DD$386,MATCH(B29,'Input - Storage Lengths'!$C$4:$C$386,0),MATCH(F29,'Input - Storage Lengths'!$B$4:$DD$4,0)),"-")</f>
        <v>-</v>
      </c>
      <c r="N29" s="38" t="str">
        <f ca="1">IFERROR('Intersection Calcs'!AB29,"ERROR")</f>
        <v>-</v>
      </c>
      <c r="O29" s="818">
        <f>IFERROR('Intersection Calcs'!AC29,"ERROR")</f>
        <v>0</v>
      </c>
      <c r="P29" s="38" t="str">
        <f ca="1">IFERROR('Intersection Calcs'!AD29,"ERROR")</f>
        <v>-</v>
      </c>
      <c r="Q29" s="895">
        <f>IFERROR('Intersection Calcs'!AE29,"ERROR")</f>
        <v>0</v>
      </c>
    </row>
    <row r="30" spans="1:17" ht="15" customHeight="1" x14ac:dyDescent="0.25">
      <c r="A30" s="615" t="str">
        <f t="shared" ca="1" si="0"/>
        <v>H</v>
      </c>
      <c r="B30" s="907">
        <f t="shared" ca="1" si="1"/>
        <v>1</v>
      </c>
      <c r="C30" s="835">
        <f>IFERROR('Intersection Calcs'!M30,"Error")</f>
        <v>0</v>
      </c>
      <c r="D30" s="838">
        <f>IFERROR('Intersection Calcs'!N30,"Error")</f>
        <v>0</v>
      </c>
      <c r="E30" s="838">
        <f>IFERROR('Intersection Calcs'!O30,"Error")</f>
        <v>0</v>
      </c>
      <c r="F30" s="333">
        <f>IFERROR('Intersection Calcs'!P30,"Error")</f>
        <v>0</v>
      </c>
      <c r="G30" s="37" t="str">
        <f ca="1">IFERROR('Intersection Calcs'!Q30,"Error")</f>
        <v>-</v>
      </c>
      <c r="H30" s="818">
        <f>IFERROR('Intersection Calcs'!R30,"Error")</f>
        <v>0</v>
      </c>
      <c r="I30" s="332">
        <f ca="1">IFERROR('Intersection Calcs'!S30,"Error")</f>
        <v>0</v>
      </c>
      <c r="J30" s="818">
        <f>IFERROR('Intersection Calcs'!T30,"Error")</f>
        <v>0</v>
      </c>
      <c r="K30" s="334" t="str">
        <f ca="1">IFERROR('Intersection Calcs'!AH30,"ERROR")</f>
        <v>- (-)</v>
      </c>
      <c r="L30" s="821" t="str">
        <f>IFERROR('Intersection Calcs'!AI30,"ERROR")</f>
        <v xml:space="preserve"> (0.0)</v>
      </c>
      <c r="M30" s="756" t="str">
        <f ca="1">IFERROR(INDEX('Input - Storage Lengths'!$B$4:$DD$386,MATCH(B30,'Input - Storage Lengths'!$C$4:$C$386,0),MATCH(F30,'Input - Storage Lengths'!$B$4:$DD$4,0)),"-")</f>
        <v>-</v>
      </c>
      <c r="N30" s="38" t="str">
        <f ca="1">IFERROR('Intersection Calcs'!AB30,"ERROR")</f>
        <v>-</v>
      </c>
      <c r="O30" s="818">
        <f>IFERROR('Intersection Calcs'!AC30,"ERROR")</f>
        <v>0</v>
      </c>
      <c r="P30" s="38" t="str">
        <f ca="1">IFERROR('Intersection Calcs'!AD30,"ERROR")</f>
        <v>-</v>
      </c>
      <c r="Q30" s="895">
        <f>IFERROR('Intersection Calcs'!AE30,"ERROR")</f>
        <v>0</v>
      </c>
    </row>
    <row r="31" spans="1:17" ht="15" customHeight="1" x14ac:dyDescent="0.25">
      <c r="A31" s="615" t="str">
        <f t="shared" ca="1" si="0"/>
        <v>H</v>
      </c>
      <c r="B31" s="907">
        <f t="shared" ca="1" si="1"/>
        <v>1</v>
      </c>
      <c r="C31" s="835">
        <f>IFERROR('Intersection Calcs'!M31,"Error")</f>
        <v>0</v>
      </c>
      <c r="D31" s="838">
        <f>IFERROR('Intersection Calcs'!N31,"Error")</f>
        <v>0</v>
      </c>
      <c r="E31" s="838">
        <f ca="1">IFERROR('Intersection Calcs'!O31,"Error")</f>
        <v>0</v>
      </c>
      <c r="F31" s="333" t="str">
        <f>IFERROR('Intersection Calcs'!P31,"Error")</f>
        <v>NWBL</v>
      </c>
      <c r="G31" s="37" t="str">
        <f ca="1">IFERROR('Intersection Calcs'!Q31,"Error")</f>
        <v>-</v>
      </c>
      <c r="H31" s="818">
        <f ca="1">IFERROR('Intersection Calcs'!R31,"Error")</f>
        <v>0</v>
      </c>
      <c r="I31" s="332">
        <f ca="1">IFERROR('Intersection Calcs'!S31,"Error")</f>
        <v>0</v>
      </c>
      <c r="J31" s="818">
        <f ca="1">IFERROR('Intersection Calcs'!T31,"Error")</f>
        <v>0</v>
      </c>
      <c r="K31" s="334" t="str">
        <f ca="1">IFERROR('Intersection Calcs'!AH31,"ERROR")</f>
        <v>- (-)</v>
      </c>
      <c r="L31" s="818" t="str">
        <f ca="1">IFERROR('Intersection Calcs'!AI31,"ERROR")</f>
        <v>- (-)</v>
      </c>
      <c r="M31" s="756" t="str">
        <f ca="1">IFERROR(INDEX('Input - Storage Lengths'!$B$4:$DD$386,MATCH(B31,'Input - Storage Lengths'!$C$4:$C$386,0),MATCH(F31,'Input - Storage Lengths'!$B$4:$DD$4,0)),"-")</f>
        <v>-</v>
      </c>
      <c r="N31" s="38" t="str">
        <f ca="1">IFERROR('Intersection Calcs'!AB31,"ERROR")</f>
        <v>-</v>
      </c>
      <c r="O31" s="818" t="str">
        <f ca="1">IFERROR('Intersection Calcs'!AC31,"ERROR")</f>
        <v>-</v>
      </c>
      <c r="P31" s="38" t="str">
        <f ca="1">IFERROR('Intersection Calcs'!AD31,"ERROR")</f>
        <v>-</v>
      </c>
      <c r="Q31" s="895" t="str">
        <f ca="1">IFERROR('Intersection Calcs'!AE31,"ERROR")</f>
        <v>-</v>
      </c>
    </row>
    <row r="32" spans="1:17" ht="15" customHeight="1" x14ac:dyDescent="0.25">
      <c r="A32" s="615" t="str">
        <f t="shared" ca="1" si="0"/>
        <v>H</v>
      </c>
      <c r="B32" s="907">
        <f t="shared" ca="1" si="1"/>
        <v>1</v>
      </c>
      <c r="C32" s="835">
        <f>IFERROR('Intersection Calcs'!M32,"Error")</f>
        <v>0</v>
      </c>
      <c r="D32" s="838">
        <f>IFERROR('Intersection Calcs'!N32,"Error")</f>
        <v>0</v>
      </c>
      <c r="E32" s="838">
        <f>IFERROR('Intersection Calcs'!O32,"Error")</f>
        <v>0</v>
      </c>
      <c r="F32" s="333" t="str">
        <f>IFERROR('Intersection Calcs'!P32,"Error")</f>
        <v>NWBT</v>
      </c>
      <c r="G32" s="37" t="str">
        <f ca="1">IFERROR('Intersection Calcs'!Q32,"Error")</f>
        <v>-</v>
      </c>
      <c r="H32" s="818">
        <f>IFERROR('Intersection Calcs'!R32,"Error")</f>
        <v>0</v>
      </c>
      <c r="I32" s="332">
        <f ca="1">IFERROR('Intersection Calcs'!S32,"Error")</f>
        <v>0</v>
      </c>
      <c r="J32" s="818">
        <f>IFERROR('Intersection Calcs'!T32,"Error")</f>
        <v>0</v>
      </c>
      <c r="K32" s="334" t="str">
        <f ca="1">IFERROR('Intersection Calcs'!AH32,"ERROR")</f>
        <v>- (-)</v>
      </c>
      <c r="L32" s="818" t="str">
        <f>IFERROR('Intersection Calcs'!AI32,"ERROR")</f>
        <v xml:space="preserve"> (0.0)</v>
      </c>
      <c r="M32" s="756" t="str">
        <f ca="1">IFERROR(INDEX('Input - Storage Lengths'!$B$4:$DD$386,MATCH(B32,'Input - Storage Lengths'!$C$4:$C$386,0),MATCH(F32,'Input - Storage Lengths'!$B$4:$DD$4,0)),"-")</f>
        <v>-</v>
      </c>
      <c r="N32" s="38" t="str">
        <f ca="1">IFERROR('Intersection Calcs'!AB32,"ERROR")</f>
        <v>-</v>
      </c>
      <c r="O32" s="818">
        <f>IFERROR('Intersection Calcs'!AC32,"ERROR")</f>
        <v>0</v>
      </c>
      <c r="P32" s="38" t="str">
        <f ca="1">IFERROR('Intersection Calcs'!AD32,"ERROR")</f>
        <v>-</v>
      </c>
      <c r="Q32" s="895">
        <f>IFERROR('Intersection Calcs'!AE32,"ERROR")</f>
        <v>0</v>
      </c>
    </row>
    <row r="33" spans="1:17" ht="15" customHeight="1" x14ac:dyDescent="0.25">
      <c r="A33" s="615" t="str">
        <f t="shared" ca="1" si="0"/>
        <v>H</v>
      </c>
      <c r="B33" s="907">
        <f t="shared" ca="1" si="1"/>
        <v>1</v>
      </c>
      <c r="C33" s="835">
        <f>IFERROR('Intersection Calcs'!M33,"Error")</f>
        <v>0</v>
      </c>
      <c r="D33" s="838">
        <f>IFERROR('Intersection Calcs'!N33,"Error")</f>
        <v>0</v>
      </c>
      <c r="E33" s="838">
        <f>IFERROR('Intersection Calcs'!O33,"Error")</f>
        <v>0</v>
      </c>
      <c r="F33" s="333" t="str">
        <f>IFERROR('Intersection Calcs'!P33,"Error")</f>
        <v>NWBR</v>
      </c>
      <c r="G33" s="37" t="str">
        <f ca="1">IFERROR('Intersection Calcs'!Q33,"Error")</f>
        <v>-</v>
      </c>
      <c r="H33" s="818">
        <f>IFERROR('Intersection Calcs'!R33,"Error")</f>
        <v>0</v>
      </c>
      <c r="I33" s="332">
        <f ca="1">IFERROR('Intersection Calcs'!S33,"Error")</f>
        <v>0</v>
      </c>
      <c r="J33" s="818">
        <f>IFERROR('Intersection Calcs'!T33,"Error")</f>
        <v>0</v>
      </c>
      <c r="K33" s="334" t="str">
        <f ca="1">IFERROR('Intersection Calcs'!AH33,"ERROR")</f>
        <v>- (-)</v>
      </c>
      <c r="L33" s="818" t="str">
        <f>IFERROR('Intersection Calcs'!AI33,"ERROR")</f>
        <v xml:space="preserve"> (0.0)</v>
      </c>
      <c r="M33" s="756" t="str">
        <f ca="1">IFERROR(INDEX('Input - Storage Lengths'!$B$4:$DD$386,MATCH(B33,'Input - Storage Lengths'!$C$4:$C$386,0),MATCH(F33,'Input - Storage Lengths'!$B$4:$DD$4,0)),"-")</f>
        <v>-</v>
      </c>
      <c r="N33" s="38" t="str">
        <f ca="1">IFERROR('Intersection Calcs'!AB33,"ERROR")</f>
        <v>-</v>
      </c>
      <c r="O33" s="818">
        <f>IFERROR('Intersection Calcs'!AC33,"ERROR")</f>
        <v>0</v>
      </c>
      <c r="P33" s="38" t="str">
        <f ca="1">IFERROR('Intersection Calcs'!AD33,"ERROR")</f>
        <v>-</v>
      </c>
      <c r="Q33" s="895">
        <f>IFERROR('Intersection Calcs'!AE33,"ERROR")</f>
        <v>0</v>
      </c>
    </row>
    <row r="34" spans="1:17" ht="15" customHeight="1" x14ac:dyDescent="0.25">
      <c r="A34" s="615" t="str">
        <f t="shared" ca="1" si="0"/>
        <v>H</v>
      </c>
      <c r="B34" s="907">
        <f t="shared" ca="1" si="1"/>
        <v>1</v>
      </c>
      <c r="C34" s="835">
        <f>IFERROR('Intersection Calcs'!M34,"Error")</f>
        <v>0</v>
      </c>
      <c r="D34" s="838">
        <f>IFERROR('Intersection Calcs'!N34,"Error")</f>
        <v>0</v>
      </c>
      <c r="E34" s="838">
        <f>IFERROR('Intersection Calcs'!O34,"Error")</f>
        <v>0</v>
      </c>
      <c r="F34" s="333" t="str">
        <f>IFERROR('Intersection Calcs'!P34,"Error")</f>
        <v>NWBU</v>
      </c>
      <c r="G34" s="37" t="str">
        <f ca="1">IFERROR('Intersection Calcs'!Q34,"Error")</f>
        <v>-</v>
      </c>
      <c r="H34" s="818">
        <f>IFERROR('Intersection Calcs'!R34,"Error")</f>
        <v>0</v>
      </c>
      <c r="I34" s="332">
        <f ca="1">IFERROR('Intersection Calcs'!S34,"Error")</f>
        <v>0</v>
      </c>
      <c r="J34" s="818">
        <f>IFERROR('Intersection Calcs'!T34,"Error")</f>
        <v>0</v>
      </c>
      <c r="K34" s="334" t="str">
        <f ca="1">IFERROR('Intersection Calcs'!AH34,"ERROR")</f>
        <v>- (-)</v>
      </c>
      <c r="L34" s="818" t="str">
        <f>IFERROR('Intersection Calcs'!AI34,"ERROR")</f>
        <v xml:space="preserve"> (0.0)</v>
      </c>
      <c r="M34" s="756" t="str">
        <f ca="1">IFERROR(INDEX('Input - Storage Lengths'!$B$4:$DD$386,MATCH(B34,'Input - Storage Lengths'!$C$4:$C$386,0),MATCH(F34,'Input - Storage Lengths'!$B$4:$DD$4,0)),"-")</f>
        <v>-</v>
      </c>
      <c r="N34" s="38" t="str">
        <f ca="1">IFERROR('Intersection Calcs'!AB34,"ERROR")</f>
        <v>-</v>
      </c>
      <c r="O34" s="818">
        <f>IFERROR('Intersection Calcs'!AC34,"ERROR")</f>
        <v>0</v>
      </c>
      <c r="P34" s="38" t="str">
        <f ca="1">IFERROR('Intersection Calcs'!AD34,"ERROR")</f>
        <v>-</v>
      </c>
      <c r="Q34" s="895">
        <f>IFERROR('Intersection Calcs'!AE34,"ERROR")</f>
        <v>0</v>
      </c>
    </row>
    <row r="35" spans="1:17" ht="15" customHeight="1" x14ac:dyDescent="0.25">
      <c r="A35" s="615" t="str">
        <f t="shared" ca="1" si="0"/>
        <v>H</v>
      </c>
      <c r="B35" s="907">
        <f t="shared" ca="1" si="1"/>
        <v>1</v>
      </c>
      <c r="C35" s="835">
        <f>IFERROR('Intersection Calcs'!M35,"Error")</f>
        <v>0</v>
      </c>
      <c r="D35" s="838">
        <f>IFERROR('Intersection Calcs'!N35,"Error")</f>
        <v>0</v>
      </c>
      <c r="E35" s="838">
        <f>IFERROR('Intersection Calcs'!O35,"Error")</f>
        <v>0</v>
      </c>
      <c r="F35" s="333">
        <f>IFERROR('Intersection Calcs'!P35,"Error")</f>
        <v>0</v>
      </c>
      <c r="G35" s="37" t="str">
        <f ca="1">IFERROR('Intersection Calcs'!Q35,"Error")</f>
        <v>-</v>
      </c>
      <c r="H35" s="818">
        <f>IFERROR('Intersection Calcs'!R35,"Error")</f>
        <v>0</v>
      </c>
      <c r="I35" s="332">
        <f ca="1">IFERROR('Intersection Calcs'!S35,"Error")</f>
        <v>0</v>
      </c>
      <c r="J35" s="818">
        <f>IFERROR('Intersection Calcs'!T35,"Error")</f>
        <v>0</v>
      </c>
      <c r="K35" s="334" t="str">
        <f ca="1">IFERROR('Intersection Calcs'!AH35,"ERROR")</f>
        <v>- (-)</v>
      </c>
      <c r="L35" s="818" t="str">
        <f>IFERROR('Intersection Calcs'!AI35,"ERROR")</f>
        <v xml:space="preserve"> (0.0)</v>
      </c>
      <c r="M35" s="756" t="str">
        <f ca="1">IFERROR(INDEX('Input - Storage Lengths'!$B$4:$DD$386,MATCH(B35,'Input - Storage Lengths'!$C$4:$C$386,0),MATCH(F35,'Input - Storage Lengths'!$B$4:$DD$4,0)),"-")</f>
        <v>-</v>
      </c>
      <c r="N35" s="38" t="str">
        <f ca="1">IFERROR('Intersection Calcs'!AB35,"ERROR")</f>
        <v>-</v>
      </c>
      <c r="O35" s="818">
        <f>IFERROR('Intersection Calcs'!AC35,"ERROR")</f>
        <v>0</v>
      </c>
      <c r="P35" s="38" t="str">
        <f ca="1">IFERROR('Intersection Calcs'!AD35,"ERROR")</f>
        <v>-</v>
      </c>
      <c r="Q35" s="895">
        <f>IFERROR('Intersection Calcs'!AE35,"ERROR")</f>
        <v>0</v>
      </c>
    </row>
    <row r="36" spans="1:17" ht="15" customHeight="1" x14ac:dyDescent="0.25">
      <c r="A36" s="615" t="str">
        <f t="shared" ca="1" si="0"/>
        <v>H</v>
      </c>
      <c r="B36" s="907">
        <f t="shared" ca="1" si="1"/>
        <v>1</v>
      </c>
      <c r="C36" s="835">
        <f>IFERROR('Intersection Calcs'!M36,"Error")</f>
        <v>0</v>
      </c>
      <c r="D36" s="838">
        <f>IFERROR('Intersection Calcs'!N36,"Error")</f>
        <v>0</v>
      </c>
      <c r="E36" s="838">
        <f>IFERROR('Intersection Calcs'!O36,"Error")</f>
        <v>0</v>
      </c>
      <c r="F36" s="333">
        <f>IFERROR('Intersection Calcs'!P36,"Error")</f>
        <v>0</v>
      </c>
      <c r="G36" s="37" t="str">
        <f ca="1">IFERROR('Intersection Calcs'!Q36,"Error")</f>
        <v>-</v>
      </c>
      <c r="H36" s="818">
        <f>IFERROR('Intersection Calcs'!R36,"Error")</f>
        <v>0</v>
      </c>
      <c r="I36" s="332">
        <f ca="1">IFERROR('Intersection Calcs'!S36,"Error")</f>
        <v>0</v>
      </c>
      <c r="J36" s="818">
        <f>IFERROR('Intersection Calcs'!T36,"Error")</f>
        <v>0</v>
      </c>
      <c r="K36" s="334" t="str">
        <f ca="1">IFERROR('Intersection Calcs'!AH36,"ERROR")</f>
        <v>- (-)</v>
      </c>
      <c r="L36" s="818" t="str">
        <f>IFERROR('Intersection Calcs'!AI36,"ERROR")</f>
        <v xml:space="preserve"> (0.0)</v>
      </c>
      <c r="M36" s="756" t="str">
        <f ca="1">IFERROR(INDEX('Input - Storage Lengths'!$B$4:$DD$386,MATCH(B36,'Input - Storage Lengths'!$C$4:$C$386,0),MATCH(F36,'Input - Storage Lengths'!$B$4:$DD$4,0)),"-")</f>
        <v>-</v>
      </c>
      <c r="N36" s="38" t="str">
        <f ca="1">IFERROR('Intersection Calcs'!AB36,"ERROR")</f>
        <v>-</v>
      </c>
      <c r="O36" s="818">
        <f>IFERROR('Intersection Calcs'!AC36,"ERROR")</f>
        <v>0</v>
      </c>
      <c r="P36" s="38" t="str">
        <f ca="1">IFERROR('Intersection Calcs'!AD36,"ERROR")</f>
        <v>-</v>
      </c>
      <c r="Q36" s="895">
        <f>IFERROR('Intersection Calcs'!AE36,"ERROR")</f>
        <v>0</v>
      </c>
    </row>
    <row r="37" spans="1:17" ht="15" customHeight="1" x14ac:dyDescent="0.25">
      <c r="A37" s="615" t="str">
        <f t="shared" ca="1" si="0"/>
        <v>H</v>
      </c>
      <c r="B37" s="907">
        <f t="shared" ca="1" si="1"/>
        <v>1</v>
      </c>
      <c r="C37" s="835">
        <f>IFERROR('Intersection Calcs'!M37,"Error")</f>
        <v>0</v>
      </c>
      <c r="D37" s="838">
        <f>IFERROR('Intersection Calcs'!N37,"Error")</f>
        <v>0</v>
      </c>
      <c r="E37" s="838">
        <f ca="1">IFERROR('Intersection Calcs'!O37,"Error")</f>
        <v>0</v>
      </c>
      <c r="F37" s="333" t="str">
        <f>IFERROR('Intersection Calcs'!P37,"Error")</f>
        <v>SEBL</v>
      </c>
      <c r="G37" s="37" t="str">
        <f ca="1">IFERROR('Intersection Calcs'!Q37,"Error")</f>
        <v>-</v>
      </c>
      <c r="H37" s="818">
        <f ca="1">IFERROR('Intersection Calcs'!R37,"Error")</f>
        <v>0</v>
      </c>
      <c r="I37" s="332">
        <f ca="1">IFERROR('Intersection Calcs'!S37,"Error")</f>
        <v>0</v>
      </c>
      <c r="J37" s="818">
        <f ca="1">IFERROR('Intersection Calcs'!T37,"Error")</f>
        <v>0</v>
      </c>
      <c r="K37" s="334" t="str">
        <f ca="1">IFERROR('Intersection Calcs'!AH37,"ERROR")</f>
        <v>- (-)</v>
      </c>
      <c r="L37" s="818" t="str">
        <f ca="1">IFERROR('Intersection Calcs'!AI37,"ERROR")</f>
        <v>- (-)</v>
      </c>
      <c r="M37" s="756" t="str">
        <f ca="1">IFERROR(INDEX('Input - Storage Lengths'!$B$4:$DD$386,MATCH(B37,'Input - Storage Lengths'!$C$4:$C$386,0),MATCH(F37,'Input - Storage Lengths'!$B$4:$DD$4,0)),"-")</f>
        <v>-</v>
      </c>
      <c r="N37" s="38" t="str">
        <f ca="1">IFERROR('Intersection Calcs'!AB37,"ERROR")</f>
        <v>-</v>
      </c>
      <c r="O37" s="818" t="str">
        <f ca="1">IFERROR('Intersection Calcs'!AC37,"ERROR")</f>
        <v>-</v>
      </c>
      <c r="P37" s="38" t="str">
        <f ca="1">IFERROR('Intersection Calcs'!AD37,"ERROR")</f>
        <v>-</v>
      </c>
      <c r="Q37" s="895" t="str">
        <f ca="1">IFERROR('Intersection Calcs'!AE37,"ERROR")</f>
        <v>-</v>
      </c>
    </row>
    <row r="38" spans="1:17" ht="15" customHeight="1" x14ac:dyDescent="0.25">
      <c r="A38" s="615" t="str">
        <f t="shared" ca="1" si="0"/>
        <v>H</v>
      </c>
      <c r="B38" s="907">
        <f t="shared" ca="1" si="1"/>
        <v>1</v>
      </c>
      <c r="C38" s="835">
        <f>IFERROR('Intersection Calcs'!M38,"Error")</f>
        <v>0</v>
      </c>
      <c r="D38" s="838">
        <f>IFERROR('Intersection Calcs'!N38,"Error")</f>
        <v>0</v>
      </c>
      <c r="E38" s="838">
        <f>IFERROR('Intersection Calcs'!O38,"Error")</f>
        <v>0</v>
      </c>
      <c r="F38" s="333" t="str">
        <f>IFERROR('Intersection Calcs'!P38,"Error")</f>
        <v>SEBT</v>
      </c>
      <c r="G38" s="37" t="str">
        <f ca="1">IFERROR('Intersection Calcs'!Q38,"Error")</f>
        <v>-</v>
      </c>
      <c r="H38" s="818">
        <f>IFERROR('Intersection Calcs'!R38,"Error")</f>
        <v>0</v>
      </c>
      <c r="I38" s="332">
        <f ca="1">IFERROR('Intersection Calcs'!S38,"Error")</f>
        <v>0</v>
      </c>
      <c r="J38" s="818">
        <f>IFERROR('Intersection Calcs'!T38,"Error")</f>
        <v>0</v>
      </c>
      <c r="K38" s="334" t="str">
        <f ca="1">IFERROR('Intersection Calcs'!AH38,"ERROR")</f>
        <v>- (-)</v>
      </c>
      <c r="L38" s="818" t="str">
        <f>IFERROR('Intersection Calcs'!AI38,"ERROR")</f>
        <v xml:space="preserve"> (0.0)</v>
      </c>
      <c r="M38" s="756" t="str">
        <f ca="1">IFERROR(INDEX('Input - Storage Lengths'!$B$4:$DD$386,MATCH(B38,'Input - Storage Lengths'!$C$4:$C$386,0),MATCH(F38,'Input - Storage Lengths'!$B$4:$DD$4,0)),"-")</f>
        <v>-</v>
      </c>
      <c r="N38" s="38" t="str">
        <f ca="1">IFERROR('Intersection Calcs'!AB38,"ERROR")</f>
        <v>-</v>
      </c>
      <c r="O38" s="818">
        <f>IFERROR('Intersection Calcs'!AC38,"ERROR")</f>
        <v>0</v>
      </c>
      <c r="P38" s="38" t="str">
        <f ca="1">IFERROR('Intersection Calcs'!AD38,"ERROR")</f>
        <v>-</v>
      </c>
      <c r="Q38" s="895">
        <f>IFERROR('Intersection Calcs'!AE38,"ERROR")</f>
        <v>0</v>
      </c>
    </row>
    <row r="39" spans="1:17" ht="15" customHeight="1" x14ac:dyDescent="0.25">
      <c r="A39" s="615" t="str">
        <f t="shared" ca="1" si="0"/>
        <v>H</v>
      </c>
      <c r="B39" s="907">
        <f t="shared" ca="1" si="1"/>
        <v>1</v>
      </c>
      <c r="C39" s="835">
        <f>IFERROR('Intersection Calcs'!M39,"Error")</f>
        <v>0</v>
      </c>
      <c r="D39" s="838">
        <f>IFERROR('Intersection Calcs'!N39,"Error")</f>
        <v>0</v>
      </c>
      <c r="E39" s="838">
        <f>IFERROR('Intersection Calcs'!O39,"Error")</f>
        <v>0</v>
      </c>
      <c r="F39" s="333" t="str">
        <f>IFERROR('Intersection Calcs'!P39,"Error")</f>
        <v>SEBR</v>
      </c>
      <c r="G39" s="37" t="str">
        <f ca="1">IFERROR('Intersection Calcs'!Q39,"Error")</f>
        <v>-</v>
      </c>
      <c r="H39" s="818">
        <f>IFERROR('Intersection Calcs'!R39,"Error")</f>
        <v>0</v>
      </c>
      <c r="I39" s="332">
        <f ca="1">IFERROR('Intersection Calcs'!S39,"Error")</f>
        <v>0</v>
      </c>
      <c r="J39" s="818">
        <f>IFERROR('Intersection Calcs'!T39,"Error")</f>
        <v>0</v>
      </c>
      <c r="K39" s="334" t="str">
        <f ca="1">IFERROR('Intersection Calcs'!AH39,"ERROR")</f>
        <v>- (-)</v>
      </c>
      <c r="L39" s="818" t="str">
        <f>IFERROR('Intersection Calcs'!AI39,"ERROR")</f>
        <v xml:space="preserve"> (0.0)</v>
      </c>
      <c r="M39" s="756" t="str">
        <f ca="1">IFERROR(INDEX('Input - Storage Lengths'!$B$4:$DD$386,MATCH(B39,'Input - Storage Lengths'!$C$4:$C$386,0),MATCH(F39,'Input - Storage Lengths'!$B$4:$DD$4,0)),"-")</f>
        <v>-</v>
      </c>
      <c r="N39" s="38" t="str">
        <f ca="1">IFERROR('Intersection Calcs'!AB39,"ERROR")</f>
        <v>-</v>
      </c>
      <c r="O39" s="818">
        <f>IFERROR('Intersection Calcs'!AC39,"ERROR")</f>
        <v>0</v>
      </c>
      <c r="P39" s="38" t="str">
        <f ca="1">IFERROR('Intersection Calcs'!AD39,"ERROR")</f>
        <v>-</v>
      </c>
      <c r="Q39" s="895">
        <f>IFERROR('Intersection Calcs'!AE39,"ERROR")</f>
        <v>0</v>
      </c>
    </row>
    <row r="40" spans="1:17" ht="15" customHeight="1" x14ac:dyDescent="0.25">
      <c r="A40" s="615" t="str">
        <f t="shared" ca="1" si="0"/>
        <v>H</v>
      </c>
      <c r="B40" s="907">
        <f t="shared" ca="1" si="1"/>
        <v>1</v>
      </c>
      <c r="C40" s="835">
        <f>IFERROR('Intersection Calcs'!M40,"Error")</f>
        <v>0</v>
      </c>
      <c r="D40" s="838">
        <f>IFERROR('Intersection Calcs'!N40,"Error")</f>
        <v>0</v>
      </c>
      <c r="E40" s="838">
        <f>IFERROR('Intersection Calcs'!O40,"Error")</f>
        <v>0</v>
      </c>
      <c r="F40" s="333" t="str">
        <f>IFERROR('Intersection Calcs'!P40,"Error")</f>
        <v>SEBU</v>
      </c>
      <c r="G40" s="37" t="str">
        <f ca="1">IFERROR('Intersection Calcs'!Q40,"Error")</f>
        <v>-</v>
      </c>
      <c r="H40" s="818">
        <f>IFERROR('Intersection Calcs'!R40,"Error")</f>
        <v>0</v>
      </c>
      <c r="I40" s="332">
        <f ca="1">IFERROR('Intersection Calcs'!S40,"Error")</f>
        <v>0</v>
      </c>
      <c r="J40" s="818">
        <f>IFERROR('Intersection Calcs'!T40,"Error")</f>
        <v>0</v>
      </c>
      <c r="K40" s="334" t="str">
        <f ca="1">IFERROR('Intersection Calcs'!AH40,"ERROR")</f>
        <v>- (-)</v>
      </c>
      <c r="L40" s="818" t="str">
        <f>IFERROR('Intersection Calcs'!AI40,"ERROR")</f>
        <v xml:space="preserve"> (0.0)</v>
      </c>
      <c r="M40" s="756" t="str">
        <f ca="1">IFERROR(INDEX('Input - Storage Lengths'!$B$4:$DD$386,MATCH(B40,'Input - Storage Lengths'!$C$4:$C$386,0),MATCH(F40,'Input - Storage Lengths'!$B$4:$DD$4,0)),"-")</f>
        <v>-</v>
      </c>
      <c r="N40" s="38" t="str">
        <f ca="1">IFERROR('Intersection Calcs'!AB40,"ERROR")</f>
        <v>-</v>
      </c>
      <c r="O40" s="818">
        <f>IFERROR('Intersection Calcs'!AC40,"ERROR")</f>
        <v>0</v>
      </c>
      <c r="P40" s="38" t="str">
        <f ca="1">IFERROR('Intersection Calcs'!AD40,"ERROR")</f>
        <v>-</v>
      </c>
      <c r="Q40" s="895">
        <f>IFERROR('Intersection Calcs'!AE40,"ERROR")</f>
        <v>0</v>
      </c>
    </row>
    <row r="41" spans="1:17" ht="15" customHeight="1" x14ac:dyDescent="0.25">
      <c r="A41" s="615" t="str">
        <f t="shared" ca="1" si="0"/>
        <v>H</v>
      </c>
      <c r="B41" s="907">
        <f t="shared" ca="1" si="1"/>
        <v>1</v>
      </c>
      <c r="C41" s="835">
        <f>IFERROR('Intersection Calcs'!M41,"Error")</f>
        <v>0</v>
      </c>
      <c r="D41" s="838">
        <f>IFERROR('Intersection Calcs'!N41,"Error")</f>
        <v>0</v>
      </c>
      <c r="E41" s="838">
        <f>IFERROR('Intersection Calcs'!O41,"Error")</f>
        <v>0</v>
      </c>
      <c r="F41" s="333">
        <f>IFERROR('Intersection Calcs'!P41,"Error")</f>
        <v>0</v>
      </c>
      <c r="G41" s="37" t="str">
        <f ca="1">IFERROR('Intersection Calcs'!Q41,"Error")</f>
        <v>-</v>
      </c>
      <c r="H41" s="818">
        <f>IFERROR('Intersection Calcs'!R41,"Error")</f>
        <v>0</v>
      </c>
      <c r="I41" s="332">
        <f ca="1">IFERROR('Intersection Calcs'!S41,"Error")</f>
        <v>0</v>
      </c>
      <c r="J41" s="818">
        <f>IFERROR('Intersection Calcs'!T41,"Error")</f>
        <v>0</v>
      </c>
      <c r="K41" s="334" t="str">
        <f ca="1">IFERROR('Intersection Calcs'!AH41,"ERROR")</f>
        <v>- (-)</v>
      </c>
      <c r="L41" s="818" t="str">
        <f>IFERROR('Intersection Calcs'!AI41,"ERROR")</f>
        <v xml:space="preserve"> (0.0)</v>
      </c>
      <c r="M41" s="756" t="str">
        <f ca="1">IFERROR(INDEX('Input - Storage Lengths'!$B$4:$DD$386,MATCH(B41,'Input - Storage Lengths'!$C$4:$C$386,0),MATCH(F41,'Input - Storage Lengths'!$B$4:$DD$4,0)),"-")</f>
        <v>-</v>
      </c>
      <c r="N41" s="38" t="str">
        <f ca="1">IFERROR('Intersection Calcs'!AB41,"ERROR")</f>
        <v>-</v>
      </c>
      <c r="O41" s="818">
        <f>IFERROR('Intersection Calcs'!AC41,"ERROR")</f>
        <v>0</v>
      </c>
      <c r="P41" s="38" t="str">
        <f ca="1">IFERROR('Intersection Calcs'!AD41,"ERROR")</f>
        <v>-</v>
      </c>
      <c r="Q41" s="895">
        <f>IFERROR('Intersection Calcs'!AE41,"ERROR")</f>
        <v>0</v>
      </c>
    </row>
    <row r="42" spans="1:17" ht="15" customHeight="1" x14ac:dyDescent="0.25">
      <c r="A42" s="615" t="str">
        <f t="shared" ca="1" si="0"/>
        <v>H</v>
      </c>
      <c r="B42" s="907">
        <f t="shared" ca="1" si="1"/>
        <v>1</v>
      </c>
      <c r="C42" s="835">
        <f>IFERROR('Intersection Calcs'!M42,"Error")</f>
        <v>0</v>
      </c>
      <c r="D42" s="838">
        <f>IFERROR('Intersection Calcs'!N42,"Error")</f>
        <v>0</v>
      </c>
      <c r="E42" s="838">
        <f>IFERROR('Intersection Calcs'!O42,"Error")</f>
        <v>0</v>
      </c>
      <c r="F42" s="333">
        <f>IFERROR('Intersection Calcs'!P42,"Error")</f>
        <v>0</v>
      </c>
      <c r="G42" s="37" t="str">
        <f ca="1">IFERROR('Intersection Calcs'!Q42,"Error")</f>
        <v>-</v>
      </c>
      <c r="H42" s="818">
        <f>IFERROR('Intersection Calcs'!R42,"Error")</f>
        <v>0</v>
      </c>
      <c r="I42" s="332">
        <f ca="1">IFERROR('Intersection Calcs'!S42,"Error")</f>
        <v>0</v>
      </c>
      <c r="J42" s="818">
        <f>IFERROR('Intersection Calcs'!T42,"Error")</f>
        <v>0</v>
      </c>
      <c r="K42" s="334" t="str">
        <f ca="1">IFERROR('Intersection Calcs'!AH42,"ERROR")</f>
        <v>- (-)</v>
      </c>
      <c r="L42" s="818" t="str">
        <f>IFERROR('Intersection Calcs'!AI42,"ERROR")</f>
        <v xml:space="preserve"> (0.0)</v>
      </c>
      <c r="M42" s="756" t="str">
        <f ca="1">IFERROR(INDEX('Input - Storage Lengths'!$B$4:$DD$386,MATCH(B42,'Input - Storage Lengths'!$C$4:$C$386,0),MATCH(F42,'Input - Storage Lengths'!$B$4:$DD$4,0)),"-")</f>
        <v>-</v>
      </c>
      <c r="N42" s="38" t="str">
        <f ca="1">IFERROR('Intersection Calcs'!AB42,"ERROR")</f>
        <v>-</v>
      </c>
      <c r="O42" s="818">
        <f>IFERROR('Intersection Calcs'!AC42,"ERROR")</f>
        <v>0</v>
      </c>
      <c r="P42" s="38" t="str">
        <f ca="1">IFERROR('Intersection Calcs'!AD42,"ERROR")</f>
        <v>-</v>
      </c>
      <c r="Q42" s="895">
        <f>IFERROR('Intersection Calcs'!AE42,"ERROR")</f>
        <v>0</v>
      </c>
    </row>
    <row r="43" spans="1:17" ht="15" customHeight="1" thickBot="1" x14ac:dyDescent="0.3">
      <c r="A43" s="615" t="str">
        <f t="shared" ca="1" si="0"/>
        <v/>
      </c>
      <c r="B43" s="907">
        <f t="shared" ca="1" si="1"/>
        <v>1</v>
      </c>
      <c r="C43" s="836">
        <f>IFERROR('Intersection Calcs'!M43,"Error")</f>
        <v>0</v>
      </c>
      <c r="D43" s="823">
        <f>IFERROR('Intersection Calcs'!N43,"Error")</f>
        <v>0</v>
      </c>
      <c r="E43" s="823" t="str">
        <f>IFERROR('Intersection Calcs'!O43,"Error")</f>
        <v>Intersection</v>
      </c>
      <c r="F43" s="823">
        <f>IFERROR('Intersection Calcs'!P43,"Error")</f>
        <v>0</v>
      </c>
      <c r="G43" s="824">
        <f ca="1">IFERROR('Intersection Calcs'!Q43,"Error")</f>
        <v>9730.458098037303</v>
      </c>
      <c r="H43" s="824">
        <f>IFERROR('Intersection Calcs'!R43,"Error")</f>
        <v>0</v>
      </c>
      <c r="I43" s="824">
        <f ca="1">IFERROR('Intersection Calcs'!S43,"Error")</f>
        <v>0</v>
      </c>
      <c r="J43" s="824">
        <f>IFERROR('Intersection Calcs'!T43,"Error")</f>
        <v>0</v>
      </c>
      <c r="K43" s="825" t="str">
        <f ca="1">IFERROR('Intersection Calcs'!AH43,"ERROR")</f>
        <v>ERROR</v>
      </c>
      <c r="L43" s="825" t="str">
        <f>IFERROR('Intersection Calcs'!AI43,"ERROR")</f>
        <v xml:space="preserve"> (0.0)</v>
      </c>
      <c r="M43" s="752"/>
      <c r="N43" s="896"/>
      <c r="O43" s="896"/>
      <c r="P43" s="896"/>
      <c r="Q43" s="897"/>
    </row>
  </sheetData>
  <mergeCells count="49">
    <mergeCell ref="O25:O30"/>
    <mergeCell ref="G6:H6"/>
    <mergeCell ref="I6:J6"/>
    <mergeCell ref="K6:L6"/>
    <mergeCell ref="N6:O6"/>
    <mergeCell ref="P6:Q6"/>
    <mergeCell ref="O19:O24"/>
    <mergeCell ref="Q19:Q24"/>
    <mergeCell ref="E19:E24"/>
    <mergeCell ref="H19:H24"/>
    <mergeCell ref="J19:J24"/>
    <mergeCell ref="L19:L24"/>
    <mergeCell ref="E13:E18"/>
    <mergeCell ref="H13:H18"/>
    <mergeCell ref="J13:J18"/>
    <mergeCell ref="L13:L18"/>
    <mergeCell ref="O13:O18"/>
    <mergeCell ref="Q13:Q18"/>
    <mergeCell ref="Q7:Q12"/>
    <mergeCell ref="C7:C43"/>
    <mergeCell ref="D7:D43"/>
    <mergeCell ref="E7:E12"/>
    <mergeCell ref="H7:H12"/>
    <mergeCell ref="J7:J12"/>
    <mergeCell ref="L7:L12"/>
    <mergeCell ref="O7:O12"/>
    <mergeCell ref="O37:O42"/>
    <mergeCell ref="Q37:Q42"/>
    <mergeCell ref="E37:E42"/>
    <mergeCell ref="H37:H42"/>
    <mergeCell ref="J37:J42"/>
    <mergeCell ref="L37:L42"/>
    <mergeCell ref="E31:E36"/>
    <mergeCell ref="H31:H36"/>
    <mergeCell ref="J31:J36"/>
    <mergeCell ref="L31:L36"/>
    <mergeCell ref="O31:O36"/>
    <mergeCell ref="Q31:Q36"/>
    <mergeCell ref="Q25:Q30"/>
    <mergeCell ref="E25:E30"/>
    <mergeCell ref="H25:H30"/>
    <mergeCell ref="J25:J30"/>
    <mergeCell ref="L25:L30"/>
    <mergeCell ref="P43:Q43"/>
    <mergeCell ref="E43:F43"/>
    <mergeCell ref="G43:H43"/>
    <mergeCell ref="I43:J43"/>
    <mergeCell ref="K43:L43"/>
    <mergeCell ref="N43:O43"/>
  </mergeCells>
  <conditionalFormatting sqref="K7:L43">
    <cfRule type="expression" dxfId="46" priority="574">
      <formula>ISNUMBER(SEARCH("F",K7))</formula>
    </cfRule>
    <cfRule type="expression" dxfId="45" priority="575">
      <formula>ISNUMBER(SEARCH("E",K7))</formula>
    </cfRule>
    <cfRule type="expression" dxfId="44" priority="576">
      <formula>ISNUMBER(SEARCH("D",K7))</formula>
    </cfRule>
    <cfRule type="expression" dxfId="43" priority="577">
      <formula>OR(ISNUMBER(SEARCH("A",K7)),ISNUMBER(SEARCH("B",K7)),ISNUMBER(SEARCH("C",K7)))</formula>
    </cfRule>
  </conditionalFormatting>
  <conditionalFormatting sqref="K7:L43 N7:Q43">
    <cfRule type="expression" dxfId="42" priority="561">
      <formula>K7="ERROR"</formula>
    </cfRule>
  </conditionalFormatting>
  <pageMargins left="0.7" right="0.7" top="0.75" bottom="0.75" header="0.3" footer="0.3"/>
  <pageSetup scale="82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CA93-F47E-4761-9FBA-7AECFFF245EB}">
  <sheetPr codeName="Sheet35">
    <tabColor theme="8" tint="0.59999389629810485"/>
    <pageSetUpPr fitToPage="1"/>
  </sheetPr>
  <dimension ref="A1:G459"/>
  <sheetViews>
    <sheetView workbookViewId="0"/>
  </sheetViews>
  <sheetFormatPr defaultColWidth="9.140625" defaultRowHeight="15" x14ac:dyDescent="0.25"/>
  <cols>
    <col min="1" max="1" width="7.5703125" style="20" customWidth="1"/>
    <col min="2" max="2" width="18.28515625" style="326" bestFit="1" customWidth="1"/>
    <col min="3" max="3" width="16.28515625" style="20" customWidth="1"/>
    <col min="4" max="4" width="11.28515625" style="20" customWidth="1"/>
    <col min="5" max="5" width="9.140625" style="16"/>
    <col min="6" max="6" width="79.42578125" style="16" customWidth="1"/>
    <col min="7" max="7" width="23.85546875" style="16" customWidth="1"/>
    <col min="8" max="12" width="9.140625" style="24"/>
    <col min="13" max="13" width="12.28515625" style="24" bestFit="1" customWidth="1"/>
    <col min="14" max="15" width="9.140625" style="24"/>
    <col min="16" max="22" width="9.140625" style="24" customWidth="1"/>
    <col min="23" max="16384" width="9.140625" style="24"/>
  </cols>
  <sheetData>
    <row r="1" spans="1:7" s="331" customFormat="1" x14ac:dyDescent="0.25">
      <c r="A1" s="302" t="s">
        <v>250</v>
      </c>
      <c r="B1" s="282"/>
      <c r="C1" s="282"/>
      <c r="D1" s="282"/>
      <c r="E1" s="282"/>
      <c r="F1" s="282"/>
      <c r="G1" s="282"/>
    </row>
    <row r="2" spans="1:7" x14ac:dyDescent="0.25">
      <c r="A2" s="302"/>
      <c r="B2"/>
      <c r="C2"/>
      <c r="D2" s="24"/>
      <c r="E2" s="487" t="str">
        <f>SUBSTITUTE(ADDRESS(1,COLUMN('Intersection Calcs'!M6),4),"1","")</f>
        <v>M</v>
      </c>
      <c r="F2" s="487" t="str">
        <f>SUBSTITUTE(ADDRESS(1,COLUMN('Intersection Calcs'!N6),4),"1","")</f>
        <v>N</v>
      </c>
      <c r="G2" s="487" t="s">
        <v>337</v>
      </c>
    </row>
    <row r="3" spans="1:7" x14ac:dyDescent="0.25">
      <c r="A3" s="302"/>
      <c r="B3"/>
    </row>
    <row r="4" spans="1:7" ht="20.25" x14ac:dyDescent="0.25">
      <c r="A4" s="302"/>
      <c r="B4"/>
      <c r="E4" s="11" t="s">
        <v>102</v>
      </c>
    </row>
    <row r="5" spans="1:7" x14ac:dyDescent="0.25">
      <c r="A5" s="302"/>
      <c r="B5" s="24"/>
      <c r="E5" s="33" t="str">
        <f>tod&amp;" Peak Period "&amp;pkpd</f>
        <v>PM Peak Period 4:30PM - 5:30PM</v>
      </c>
    </row>
    <row r="6" spans="1:7" s="611" customFormat="1" x14ac:dyDescent="0.25">
      <c r="A6" s="615"/>
      <c r="B6" s="326"/>
      <c r="C6" s="494"/>
      <c r="D6" s="494"/>
      <c r="E6" s="395" t="str">
        <f>"*Results show the average from "&amp;no_seeds&amp;" simulation runs."</f>
        <v>*Results show the average from 0 simulation runs.</v>
      </c>
      <c r="F6" s="16"/>
      <c r="G6" s="16"/>
    </row>
    <row r="7" spans="1:7" s="611" customFormat="1" x14ac:dyDescent="0.25">
      <c r="A7" s="615"/>
      <c r="B7" s="326"/>
      <c r="C7" s="494"/>
      <c r="D7" s="494"/>
      <c r="E7" s="396" t="s">
        <v>522</v>
      </c>
      <c r="F7" s="16"/>
      <c r="G7" s="16"/>
    </row>
    <row r="8" spans="1:7" x14ac:dyDescent="0.25">
      <c r="A8" s="302"/>
      <c r="B8" s="775" t="s">
        <v>520</v>
      </c>
      <c r="C8" s="775" t="s">
        <v>521</v>
      </c>
      <c r="D8" s="913"/>
    </row>
    <row r="9" spans="1:7" ht="30" x14ac:dyDescent="0.25">
      <c r="A9" s="302"/>
      <c r="B9" s="911">
        <f>ROW('Intersection Calcs'!C7)-37</f>
        <v>-30</v>
      </c>
      <c r="C9" s="284"/>
      <c r="D9" s="912" t="s">
        <v>291</v>
      </c>
      <c r="E9" s="783" t="s">
        <v>149</v>
      </c>
      <c r="F9" s="908" t="s">
        <v>13</v>
      </c>
      <c r="G9" s="783" t="s">
        <v>295</v>
      </c>
    </row>
    <row r="10" spans="1:7" x14ac:dyDescent="0.25">
      <c r="A10" s="302" t="str">
        <f ca="1">IF(E10=0,"H","")</f>
        <v/>
      </c>
      <c r="B10" s="183">
        <f>B9+37</f>
        <v>7</v>
      </c>
      <c r="C10" s="450">
        <f>B10+36</f>
        <v>43</v>
      </c>
      <c r="D10" s="910">
        <f>IFERROR(D9+1,1)</f>
        <v>1</v>
      </c>
      <c r="E10" s="909">
        <f ca="1">INDIRECT("'Intersection Calcs'!"&amp;E$2&amp;$B10)</f>
        <v>1</v>
      </c>
      <c r="F10" s="488" t="str">
        <f ca="1">INDIRECT("'Intersection Calcs'!"&amp;F$2&amp;$B10)</f>
        <v>Intersection Name</v>
      </c>
      <c r="G10" s="124" t="e">
        <f ca="1">INDIRECT("'Intersection Calcs'!"&amp;G$2&amp;$C10)</f>
        <v>#DIV/0!</v>
      </c>
    </row>
    <row r="11" spans="1:7" customFormat="1" x14ac:dyDescent="0.25"/>
    <row r="12" spans="1:7" customFormat="1" x14ac:dyDescent="0.25"/>
    <row r="13" spans="1:7" customFormat="1" x14ac:dyDescent="0.25"/>
    <row r="14" spans="1:7" customFormat="1" x14ac:dyDescent="0.25"/>
    <row r="15" spans="1:7" customFormat="1" x14ac:dyDescent="0.25"/>
    <row r="16" spans="1:7" customFormat="1" x14ac:dyDescent="0.25"/>
    <row r="17" spans="1:7" customFormat="1" x14ac:dyDescent="0.25"/>
    <row r="18" spans="1:7" customFormat="1" x14ac:dyDescent="0.25"/>
    <row r="19" spans="1:7" customFormat="1" x14ac:dyDescent="0.25"/>
    <row r="20" spans="1:7" customFormat="1" x14ac:dyDescent="0.25"/>
    <row r="21" spans="1:7" customFormat="1" x14ac:dyDescent="0.25"/>
    <row r="22" spans="1:7" customFormat="1" x14ac:dyDescent="0.25"/>
    <row r="23" spans="1:7" customFormat="1" x14ac:dyDescent="0.25"/>
    <row r="24" spans="1:7" customFormat="1" x14ac:dyDescent="0.25"/>
    <row r="25" spans="1:7" customFormat="1" x14ac:dyDescent="0.25"/>
    <row r="26" spans="1:7" customFormat="1" x14ac:dyDescent="0.25"/>
    <row r="27" spans="1:7" customFormat="1" x14ac:dyDescent="0.25"/>
    <row r="28" spans="1:7" customFormat="1" x14ac:dyDescent="0.25"/>
    <row r="29" spans="1:7" customFormat="1" x14ac:dyDescent="0.25">
      <c r="A29" s="302"/>
      <c r="E29" s="16"/>
      <c r="G29" s="24"/>
    </row>
    <row r="30" spans="1:7" customFormat="1" x14ac:dyDescent="0.25">
      <c r="A30" s="302"/>
      <c r="E30" s="16"/>
      <c r="G30" s="24"/>
    </row>
    <row r="31" spans="1:7" customFormat="1" x14ac:dyDescent="0.25">
      <c r="E31" s="164"/>
      <c r="G31" s="24"/>
    </row>
    <row r="32" spans="1:7" customFormat="1" x14ac:dyDescent="0.25">
      <c r="G32" s="24"/>
    </row>
    <row r="33" spans="7:7" customFormat="1" x14ac:dyDescent="0.25">
      <c r="G33" s="24"/>
    </row>
    <row r="34" spans="7:7" customFormat="1" x14ac:dyDescent="0.25">
      <c r="G34" s="24"/>
    </row>
    <row r="35" spans="7:7" customFormat="1" x14ac:dyDescent="0.25">
      <c r="G35" s="24"/>
    </row>
    <row r="36" spans="7:7" customFormat="1" x14ac:dyDescent="0.25">
      <c r="G36" s="24"/>
    </row>
    <row r="37" spans="7:7" customFormat="1" x14ac:dyDescent="0.25">
      <c r="G37" s="24"/>
    </row>
    <row r="38" spans="7:7" customFormat="1" x14ac:dyDescent="0.25">
      <c r="G38" s="24"/>
    </row>
    <row r="39" spans="7:7" customFormat="1" x14ac:dyDescent="0.25">
      <c r="G39" s="24"/>
    </row>
    <row r="40" spans="7:7" customFormat="1" x14ac:dyDescent="0.25">
      <c r="G40" s="24"/>
    </row>
    <row r="41" spans="7:7" customFormat="1" x14ac:dyDescent="0.25">
      <c r="G41" s="24"/>
    </row>
    <row r="42" spans="7:7" customFormat="1" x14ac:dyDescent="0.25">
      <c r="G42" s="24"/>
    </row>
    <row r="43" spans="7:7" customFormat="1" x14ac:dyDescent="0.25">
      <c r="G43" s="24"/>
    </row>
    <row r="44" spans="7:7" customFormat="1" x14ac:dyDescent="0.25">
      <c r="G44" s="24"/>
    </row>
    <row r="45" spans="7:7" customFormat="1" x14ac:dyDescent="0.25">
      <c r="G45" s="24"/>
    </row>
    <row r="46" spans="7:7" customFormat="1" x14ac:dyDescent="0.25">
      <c r="G46" s="24"/>
    </row>
    <row r="47" spans="7:7" customFormat="1" x14ac:dyDescent="0.25">
      <c r="G47" s="24"/>
    </row>
    <row r="48" spans="7:7" customFormat="1" x14ac:dyDescent="0.25">
      <c r="G48" s="24"/>
    </row>
    <row r="49" spans="7:7" customFormat="1" x14ac:dyDescent="0.25">
      <c r="G49" s="24"/>
    </row>
    <row r="50" spans="7:7" customFormat="1" x14ac:dyDescent="0.25">
      <c r="G50" s="24"/>
    </row>
    <row r="51" spans="7:7" customFormat="1" x14ac:dyDescent="0.25">
      <c r="G51" s="24"/>
    </row>
    <row r="52" spans="7:7" customFormat="1" x14ac:dyDescent="0.25">
      <c r="G52" s="24"/>
    </row>
    <row r="53" spans="7:7" customFormat="1" x14ac:dyDescent="0.25">
      <c r="G53" s="24"/>
    </row>
    <row r="54" spans="7:7" customFormat="1" x14ac:dyDescent="0.25">
      <c r="G54" s="24"/>
    </row>
    <row r="55" spans="7:7" customFormat="1" x14ac:dyDescent="0.25">
      <c r="G55" s="24"/>
    </row>
    <row r="56" spans="7:7" customFormat="1" x14ac:dyDescent="0.25">
      <c r="G56" s="24"/>
    </row>
    <row r="57" spans="7:7" customFormat="1" x14ac:dyDescent="0.25">
      <c r="G57" s="24"/>
    </row>
    <row r="58" spans="7:7" customFormat="1" x14ac:dyDescent="0.25">
      <c r="G58" s="24"/>
    </row>
    <row r="59" spans="7:7" customFormat="1" x14ac:dyDescent="0.25">
      <c r="G59" s="24"/>
    </row>
    <row r="60" spans="7:7" customFormat="1" x14ac:dyDescent="0.25">
      <c r="G60" s="24"/>
    </row>
    <row r="61" spans="7:7" customFormat="1" x14ac:dyDescent="0.25">
      <c r="G61" s="24"/>
    </row>
    <row r="62" spans="7:7" customFormat="1" x14ac:dyDescent="0.25">
      <c r="G62" s="24"/>
    </row>
    <row r="63" spans="7:7" customFormat="1" x14ac:dyDescent="0.25">
      <c r="G63" s="24"/>
    </row>
    <row r="64" spans="7:7" customFormat="1" x14ac:dyDescent="0.25">
      <c r="G64" s="24"/>
    </row>
    <row r="65" spans="7:7" customFormat="1" x14ac:dyDescent="0.25">
      <c r="G65" s="24"/>
    </row>
    <row r="66" spans="7:7" customFormat="1" x14ac:dyDescent="0.25">
      <c r="G66" s="24"/>
    </row>
    <row r="67" spans="7:7" customFormat="1" x14ac:dyDescent="0.25">
      <c r="G67" s="24"/>
    </row>
    <row r="68" spans="7:7" customFormat="1" x14ac:dyDescent="0.25">
      <c r="G68" s="24"/>
    </row>
    <row r="69" spans="7:7" customFormat="1" x14ac:dyDescent="0.25">
      <c r="G69" s="24"/>
    </row>
    <row r="70" spans="7:7" customFormat="1" x14ac:dyDescent="0.25">
      <c r="G70" s="24"/>
    </row>
    <row r="71" spans="7:7" customFormat="1" x14ac:dyDescent="0.25">
      <c r="G71" s="24"/>
    </row>
    <row r="72" spans="7:7" customFormat="1" x14ac:dyDescent="0.25">
      <c r="G72" s="24"/>
    </row>
    <row r="73" spans="7:7" customFormat="1" x14ac:dyDescent="0.25">
      <c r="G73" s="24"/>
    </row>
    <row r="74" spans="7:7" customFormat="1" x14ac:dyDescent="0.25">
      <c r="G74" s="24"/>
    </row>
    <row r="75" spans="7:7" customFormat="1" x14ac:dyDescent="0.25">
      <c r="G75" s="24"/>
    </row>
    <row r="76" spans="7:7" customFormat="1" x14ac:dyDescent="0.25">
      <c r="G76" s="24"/>
    </row>
    <row r="77" spans="7:7" customFormat="1" x14ac:dyDescent="0.25">
      <c r="G77" s="24"/>
    </row>
    <row r="78" spans="7:7" customFormat="1" x14ac:dyDescent="0.25">
      <c r="G78" s="24"/>
    </row>
    <row r="79" spans="7:7" customFormat="1" x14ac:dyDescent="0.25">
      <c r="G79" s="24"/>
    </row>
    <row r="80" spans="7:7" customFormat="1" x14ac:dyDescent="0.25">
      <c r="G80" s="24"/>
    </row>
    <row r="81" spans="7:7" customFormat="1" x14ac:dyDescent="0.25">
      <c r="G81" s="24"/>
    </row>
    <row r="82" spans="7:7" customFormat="1" x14ac:dyDescent="0.25">
      <c r="G82" s="24"/>
    </row>
    <row r="83" spans="7:7" customFormat="1" x14ac:dyDescent="0.25">
      <c r="G83" s="24"/>
    </row>
    <row r="84" spans="7:7" customFormat="1" x14ac:dyDescent="0.25">
      <c r="G84" s="24"/>
    </row>
    <row r="85" spans="7:7" customFormat="1" x14ac:dyDescent="0.25">
      <c r="G85" s="24"/>
    </row>
    <row r="86" spans="7:7" customFormat="1" x14ac:dyDescent="0.25">
      <c r="G86" s="24"/>
    </row>
    <row r="87" spans="7:7" customFormat="1" x14ac:dyDescent="0.25">
      <c r="G87" s="24"/>
    </row>
    <row r="88" spans="7:7" customFormat="1" x14ac:dyDescent="0.25">
      <c r="G88" s="24"/>
    </row>
    <row r="89" spans="7:7" customFormat="1" x14ac:dyDescent="0.25">
      <c r="G89" s="24"/>
    </row>
    <row r="90" spans="7:7" customFormat="1" x14ac:dyDescent="0.25">
      <c r="G90" s="24"/>
    </row>
    <row r="91" spans="7:7" customFormat="1" x14ac:dyDescent="0.25">
      <c r="G91" s="24"/>
    </row>
    <row r="92" spans="7:7" customFormat="1" x14ac:dyDescent="0.25">
      <c r="G92" s="24"/>
    </row>
    <row r="93" spans="7:7" customFormat="1" x14ac:dyDescent="0.25">
      <c r="G93" s="24"/>
    </row>
    <row r="94" spans="7:7" customFormat="1" x14ac:dyDescent="0.25">
      <c r="G94" s="24"/>
    </row>
    <row r="95" spans="7:7" customFormat="1" x14ac:dyDescent="0.25">
      <c r="G95" s="24"/>
    </row>
    <row r="96" spans="7:7" customFormat="1" x14ac:dyDescent="0.25">
      <c r="G96" s="24"/>
    </row>
    <row r="97" spans="7:7" customFormat="1" x14ac:dyDescent="0.25">
      <c r="G97" s="24"/>
    </row>
    <row r="98" spans="7:7" customFormat="1" x14ac:dyDescent="0.25">
      <c r="G98" s="24"/>
    </row>
    <row r="99" spans="7:7" customFormat="1" x14ac:dyDescent="0.25">
      <c r="G99" s="24"/>
    </row>
    <row r="100" spans="7:7" customFormat="1" x14ac:dyDescent="0.25">
      <c r="G100" s="24"/>
    </row>
    <row r="101" spans="7:7" customFormat="1" x14ac:dyDescent="0.25">
      <c r="G101" s="24"/>
    </row>
    <row r="102" spans="7:7" customFormat="1" x14ac:dyDescent="0.25">
      <c r="G102" s="24"/>
    </row>
    <row r="103" spans="7:7" customFormat="1" x14ac:dyDescent="0.25">
      <c r="G103" s="24"/>
    </row>
    <row r="104" spans="7:7" customFormat="1" x14ac:dyDescent="0.25">
      <c r="G104" s="24"/>
    </row>
    <row r="105" spans="7:7" customFormat="1" x14ac:dyDescent="0.25">
      <c r="G105" s="24"/>
    </row>
    <row r="106" spans="7:7" customFormat="1" x14ac:dyDescent="0.25">
      <c r="G106" s="24"/>
    </row>
    <row r="107" spans="7:7" customFormat="1" x14ac:dyDescent="0.25">
      <c r="G107" s="24"/>
    </row>
    <row r="108" spans="7:7" customFormat="1" x14ac:dyDescent="0.25">
      <c r="G108" s="24"/>
    </row>
    <row r="109" spans="7:7" customFormat="1" x14ac:dyDescent="0.25">
      <c r="G109" s="24"/>
    </row>
    <row r="110" spans="7:7" customFormat="1" x14ac:dyDescent="0.25">
      <c r="G110" s="24"/>
    </row>
    <row r="111" spans="7:7" customFormat="1" x14ac:dyDescent="0.25">
      <c r="G111" s="24"/>
    </row>
    <row r="112" spans="7:7" customFormat="1" x14ac:dyDescent="0.25">
      <c r="G112" s="24"/>
    </row>
    <row r="113" spans="7:7" customFormat="1" x14ac:dyDescent="0.25">
      <c r="G113" s="24"/>
    </row>
    <row r="114" spans="7:7" customFormat="1" x14ac:dyDescent="0.25">
      <c r="G114" s="24"/>
    </row>
    <row r="115" spans="7:7" customFormat="1" x14ac:dyDescent="0.25">
      <c r="G115" s="24"/>
    </row>
    <row r="116" spans="7:7" customFormat="1" x14ac:dyDescent="0.25">
      <c r="G116" s="24"/>
    </row>
    <row r="117" spans="7:7" customFormat="1" x14ac:dyDescent="0.25">
      <c r="G117" s="24"/>
    </row>
    <row r="118" spans="7:7" customFormat="1" x14ac:dyDescent="0.25">
      <c r="G118" s="24"/>
    </row>
    <row r="119" spans="7:7" customFormat="1" x14ac:dyDescent="0.25">
      <c r="G119" s="24"/>
    </row>
    <row r="120" spans="7:7" customFormat="1" x14ac:dyDescent="0.25">
      <c r="G120" s="24"/>
    </row>
    <row r="121" spans="7:7" customFormat="1" x14ac:dyDescent="0.25">
      <c r="G121" s="24"/>
    </row>
    <row r="122" spans="7:7" customFormat="1" x14ac:dyDescent="0.25">
      <c r="G122" s="24"/>
    </row>
    <row r="123" spans="7:7" customFormat="1" x14ac:dyDescent="0.25">
      <c r="G123" s="24"/>
    </row>
    <row r="124" spans="7:7" customFormat="1" x14ac:dyDescent="0.25">
      <c r="G124" s="24"/>
    </row>
    <row r="125" spans="7:7" customFormat="1" x14ac:dyDescent="0.25">
      <c r="G125" s="24"/>
    </row>
    <row r="126" spans="7:7" customFormat="1" x14ac:dyDescent="0.25">
      <c r="G126" s="24"/>
    </row>
    <row r="127" spans="7:7" customFormat="1" x14ac:dyDescent="0.25">
      <c r="G127" s="24"/>
    </row>
    <row r="128" spans="7:7" customFormat="1" x14ac:dyDescent="0.25">
      <c r="G128" s="24"/>
    </row>
    <row r="129" spans="7:7" customFormat="1" x14ac:dyDescent="0.25">
      <c r="G129" s="24"/>
    </row>
    <row r="130" spans="7:7" customFormat="1" x14ac:dyDescent="0.25">
      <c r="G130" s="24"/>
    </row>
    <row r="131" spans="7:7" customFormat="1" x14ac:dyDescent="0.25">
      <c r="G131" s="24"/>
    </row>
    <row r="132" spans="7:7" customFormat="1" x14ac:dyDescent="0.25">
      <c r="G132" s="24"/>
    </row>
    <row r="133" spans="7:7" customFormat="1" x14ac:dyDescent="0.25">
      <c r="G133" s="24"/>
    </row>
    <row r="134" spans="7:7" customFormat="1" x14ac:dyDescent="0.25">
      <c r="G134" s="24"/>
    </row>
    <row r="135" spans="7:7" customFormat="1" x14ac:dyDescent="0.25">
      <c r="G135" s="24"/>
    </row>
    <row r="136" spans="7:7" customFormat="1" x14ac:dyDescent="0.25">
      <c r="G136" s="24"/>
    </row>
    <row r="137" spans="7:7" customFormat="1" x14ac:dyDescent="0.25">
      <c r="G137" s="24"/>
    </row>
    <row r="138" spans="7:7" customFormat="1" x14ac:dyDescent="0.25">
      <c r="G138" s="24"/>
    </row>
    <row r="139" spans="7:7" customFormat="1" x14ac:dyDescent="0.25">
      <c r="G139" s="24"/>
    </row>
    <row r="140" spans="7:7" customFormat="1" x14ac:dyDescent="0.25">
      <c r="G140" s="24"/>
    </row>
    <row r="141" spans="7:7" customFormat="1" x14ac:dyDescent="0.25">
      <c r="G141" s="24"/>
    </row>
    <row r="142" spans="7:7" customFormat="1" x14ac:dyDescent="0.25">
      <c r="G142" s="24"/>
    </row>
    <row r="143" spans="7:7" customFormat="1" x14ac:dyDescent="0.25">
      <c r="G143" s="24"/>
    </row>
    <row r="144" spans="7:7" customFormat="1" x14ac:dyDescent="0.25">
      <c r="G144" s="24"/>
    </row>
    <row r="145" spans="7:7" customFormat="1" x14ac:dyDescent="0.25">
      <c r="G145" s="24"/>
    </row>
    <row r="146" spans="7:7" customFormat="1" x14ac:dyDescent="0.25">
      <c r="G146" s="24"/>
    </row>
    <row r="147" spans="7:7" customFormat="1" x14ac:dyDescent="0.25">
      <c r="G147" s="24"/>
    </row>
    <row r="148" spans="7:7" customFormat="1" x14ac:dyDescent="0.25">
      <c r="G148" s="24"/>
    </row>
    <row r="149" spans="7:7" customFormat="1" x14ac:dyDescent="0.25">
      <c r="G149" s="24"/>
    </row>
    <row r="150" spans="7:7" customFormat="1" x14ac:dyDescent="0.25">
      <c r="G150" s="24"/>
    </row>
    <row r="151" spans="7:7" customFormat="1" x14ac:dyDescent="0.25">
      <c r="G151" s="24"/>
    </row>
    <row r="152" spans="7:7" customFormat="1" x14ac:dyDescent="0.25">
      <c r="G152" s="24"/>
    </row>
    <row r="153" spans="7:7" customFormat="1" x14ac:dyDescent="0.25">
      <c r="G153" s="24"/>
    </row>
    <row r="154" spans="7:7" customFormat="1" x14ac:dyDescent="0.25">
      <c r="G154" s="24"/>
    </row>
    <row r="155" spans="7:7" customFormat="1" x14ac:dyDescent="0.25">
      <c r="G155" s="24"/>
    </row>
    <row r="156" spans="7:7" customFormat="1" x14ac:dyDescent="0.25">
      <c r="G156" s="24"/>
    </row>
    <row r="157" spans="7:7" customFormat="1" x14ac:dyDescent="0.25">
      <c r="G157" s="24"/>
    </row>
    <row r="158" spans="7:7" customFormat="1" x14ac:dyDescent="0.25">
      <c r="G158" s="24"/>
    </row>
    <row r="159" spans="7:7" customFormat="1" x14ac:dyDescent="0.25">
      <c r="G159" s="24"/>
    </row>
    <row r="160" spans="7:7" customFormat="1" x14ac:dyDescent="0.25">
      <c r="G160" s="24"/>
    </row>
    <row r="161" spans="7:7" customFormat="1" x14ac:dyDescent="0.25">
      <c r="G161" s="24"/>
    </row>
    <row r="162" spans="7:7" customFormat="1" x14ac:dyDescent="0.25">
      <c r="G162" s="24"/>
    </row>
    <row r="163" spans="7:7" customFormat="1" x14ac:dyDescent="0.25">
      <c r="G163" s="24"/>
    </row>
    <row r="164" spans="7:7" customFormat="1" x14ac:dyDescent="0.25">
      <c r="G164" s="24"/>
    </row>
    <row r="165" spans="7:7" customFormat="1" x14ac:dyDescent="0.25">
      <c r="G165" s="24"/>
    </row>
    <row r="166" spans="7:7" customFormat="1" x14ac:dyDescent="0.25">
      <c r="G166" s="24"/>
    </row>
    <row r="167" spans="7:7" customFormat="1" x14ac:dyDescent="0.25">
      <c r="G167" s="24"/>
    </row>
    <row r="168" spans="7:7" customFormat="1" x14ac:dyDescent="0.25">
      <c r="G168" s="24"/>
    </row>
    <row r="169" spans="7:7" customFormat="1" x14ac:dyDescent="0.25">
      <c r="G169" s="24"/>
    </row>
    <row r="170" spans="7:7" customFormat="1" x14ac:dyDescent="0.25">
      <c r="G170" s="24"/>
    </row>
    <row r="171" spans="7:7" customFormat="1" x14ac:dyDescent="0.25">
      <c r="G171" s="24"/>
    </row>
    <row r="172" spans="7:7" customFormat="1" x14ac:dyDescent="0.25">
      <c r="G172" s="24"/>
    </row>
    <row r="173" spans="7:7" customFormat="1" x14ac:dyDescent="0.25">
      <c r="G173" s="24"/>
    </row>
    <row r="174" spans="7:7" customFormat="1" x14ac:dyDescent="0.25">
      <c r="G174" s="24"/>
    </row>
    <row r="175" spans="7:7" customFormat="1" x14ac:dyDescent="0.25">
      <c r="G175" s="24"/>
    </row>
    <row r="176" spans="7:7" customFormat="1" x14ac:dyDescent="0.25">
      <c r="G176" s="24"/>
    </row>
    <row r="177" spans="7:7" customFormat="1" x14ac:dyDescent="0.25">
      <c r="G177" s="24"/>
    </row>
    <row r="178" spans="7:7" customFormat="1" x14ac:dyDescent="0.25">
      <c r="G178" s="24"/>
    </row>
    <row r="179" spans="7:7" customFormat="1" x14ac:dyDescent="0.25">
      <c r="G179" s="24"/>
    </row>
    <row r="180" spans="7:7" customFormat="1" x14ac:dyDescent="0.25">
      <c r="G180" s="24"/>
    </row>
    <row r="181" spans="7:7" customFormat="1" x14ac:dyDescent="0.25">
      <c r="G181" s="24"/>
    </row>
    <row r="182" spans="7:7" customFormat="1" x14ac:dyDescent="0.25">
      <c r="G182" s="24"/>
    </row>
    <row r="183" spans="7:7" customFormat="1" x14ac:dyDescent="0.25">
      <c r="G183" s="24"/>
    </row>
    <row r="184" spans="7:7" customFormat="1" x14ac:dyDescent="0.25">
      <c r="G184" s="24"/>
    </row>
    <row r="185" spans="7:7" customFormat="1" x14ac:dyDescent="0.25">
      <c r="G185" s="24"/>
    </row>
    <row r="186" spans="7:7" customFormat="1" x14ac:dyDescent="0.25">
      <c r="G186" s="24"/>
    </row>
    <row r="187" spans="7:7" customFormat="1" x14ac:dyDescent="0.25">
      <c r="G187" s="24"/>
    </row>
    <row r="188" spans="7:7" customFormat="1" x14ac:dyDescent="0.25">
      <c r="G188" s="24"/>
    </row>
    <row r="189" spans="7:7" customFormat="1" x14ac:dyDescent="0.25">
      <c r="G189" s="24"/>
    </row>
    <row r="190" spans="7:7" customFormat="1" x14ac:dyDescent="0.25">
      <c r="G190" s="24"/>
    </row>
    <row r="191" spans="7:7" customFormat="1" x14ac:dyDescent="0.25">
      <c r="G191" s="24"/>
    </row>
    <row r="192" spans="7:7" customFormat="1" x14ac:dyDescent="0.25">
      <c r="G192" s="24"/>
    </row>
    <row r="193" spans="7:7" customFormat="1" x14ac:dyDescent="0.25">
      <c r="G193" s="24"/>
    </row>
    <row r="194" spans="7:7" customFormat="1" x14ac:dyDescent="0.25">
      <c r="G194" s="24"/>
    </row>
    <row r="195" spans="7:7" customFormat="1" x14ac:dyDescent="0.25">
      <c r="G195" s="24"/>
    </row>
    <row r="196" spans="7:7" customFormat="1" x14ac:dyDescent="0.25">
      <c r="G196" s="24"/>
    </row>
    <row r="197" spans="7:7" customFormat="1" x14ac:dyDescent="0.25">
      <c r="G197" s="24"/>
    </row>
    <row r="198" spans="7:7" customFormat="1" x14ac:dyDescent="0.25">
      <c r="G198" s="24"/>
    </row>
    <row r="199" spans="7:7" customFormat="1" x14ac:dyDescent="0.25">
      <c r="G199" s="24"/>
    </row>
    <row r="200" spans="7:7" customFormat="1" x14ac:dyDescent="0.25">
      <c r="G200" s="24"/>
    </row>
    <row r="201" spans="7:7" customFormat="1" x14ac:dyDescent="0.25">
      <c r="G201" s="24"/>
    </row>
    <row r="202" spans="7:7" customFormat="1" x14ac:dyDescent="0.25">
      <c r="G202" s="24"/>
    </row>
    <row r="203" spans="7:7" customFormat="1" x14ac:dyDescent="0.25">
      <c r="G203" s="24"/>
    </row>
    <row r="204" spans="7:7" customFormat="1" x14ac:dyDescent="0.25">
      <c r="G204" s="24"/>
    </row>
    <row r="205" spans="7:7" customFormat="1" x14ac:dyDescent="0.25">
      <c r="G205" s="24"/>
    </row>
    <row r="206" spans="7:7" customFormat="1" x14ac:dyDescent="0.25">
      <c r="G206" s="24"/>
    </row>
    <row r="207" spans="7:7" customFormat="1" x14ac:dyDescent="0.25">
      <c r="G207" s="24"/>
    </row>
    <row r="208" spans="7:7" customFormat="1" x14ac:dyDescent="0.25">
      <c r="G208" s="24"/>
    </row>
    <row r="209" spans="7:7" customFormat="1" x14ac:dyDescent="0.25">
      <c r="G209" s="24"/>
    </row>
    <row r="210" spans="7:7" customFormat="1" x14ac:dyDescent="0.25">
      <c r="G210" s="24"/>
    </row>
    <row r="211" spans="7:7" customFormat="1" x14ac:dyDescent="0.25">
      <c r="G211" s="24"/>
    </row>
    <row r="212" spans="7:7" customFormat="1" x14ac:dyDescent="0.25">
      <c r="G212" s="24"/>
    </row>
    <row r="213" spans="7:7" customFormat="1" x14ac:dyDescent="0.25">
      <c r="G213" s="24"/>
    </row>
    <row r="214" spans="7:7" customFormat="1" x14ac:dyDescent="0.25">
      <c r="G214" s="24"/>
    </row>
    <row r="215" spans="7:7" customFormat="1" x14ac:dyDescent="0.25">
      <c r="G215" s="24"/>
    </row>
    <row r="216" spans="7:7" customFormat="1" x14ac:dyDescent="0.25">
      <c r="G216" s="24"/>
    </row>
    <row r="217" spans="7:7" customFormat="1" x14ac:dyDescent="0.25">
      <c r="G217" s="24"/>
    </row>
    <row r="218" spans="7:7" customFormat="1" x14ac:dyDescent="0.25">
      <c r="G218" s="24"/>
    </row>
    <row r="219" spans="7:7" customFormat="1" x14ac:dyDescent="0.25">
      <c r="G219" s="24"/>
    </row>
    <row r="220" spans="7:7" customFormat="1" x14ac:dyDescent="0.25">
      <c r="G220" s="24"/>
    </row>
    <row r="221" spans="7:7" customFormat="1" x14ac:dyDescent="0.25">
      <c r="G221" s="24"/>
    </row>
    <row r="222" spans="7:7" customFormat="1" x14ac:dyDescent="0.25">
      <c r="G222" s="24"/>
    </row>
    <row r="223" spans="7:7" customFormat="1" x14ac:dyDescent="0.25">
      <c r="G223" s="24"/>
    </row>
    <row r="224" spans="7:7" customFormat="1" x14ac:dyDescent="0.25">
      <c r="G224" s="24"/>
    </row>
    <row r="225" spans="7:7" customFormat="1" x14ac:dyDescent="0.25">
      <c r="G225" s="24"/>
    </row>
    <row r="226" spans="7:7" customFormat="1" x14ac:dyDescent="0.25">
      <c r="G226" s="24"/>
    </row>
    <row r="227" spans="7:7" customFormat="1" x14ac:dyDescent="0.25">
      <c r="G227" s="24"/>
    </row>
    <row r="228" spans="7:7" customFormat="1" x14ac:dyDescent="0.25">
      <c r="G228" s="24"/>
    </row>
    <row r="229" spans="7:7" customFormat="1" x14ac:dyDescent="0.25">
      <c r="G229" s="24"/>
    </row>
    <row r="230" spans="7:7" customFormat="1" x14ac:dyDescent="0.25">
      <c r="G230" s="24"/>
    </row>
    <row r="231" spans="7:7" customFormat="1" x14ac:dyDescent="0.25">
      <c r="G231" s="24"/>
    </row>
    <row r="232" spans="7:7" customFormat="1" x14ac:dyDescent="0.25">
      <c r="G232" s="24"/>
    </row>
    <row r="233" spans="7:7" customFormat="1" x14ac:dyDescent="0.25">
      <c r="G233" s="24"/>
    </row>
    <row r="234" spans="7:7" customFormat="1" x14ac:dyDescent="0.25">
      <c r="G234" s="24"/>
    </row>
    <row r="235" spans="7:7" customFormat="1" x14ac:dyDescent="0.25">
      <c r="G235" s="24"/>
    </row>
    <row r="236" spans="7:7" customFormat="1" x14ac:dyDescent="0.25">
      <c r="G236" s="24"/>
    </row>
    <row r="237" spans="7:7" customFormat="1" x14ac:dyDescent="0.25">
      <c r="G237" s="24"/>
    </row>
    <row r="238" spans="7:7" customFormat="1" x14ac:dyDescent="0.25">
      <c r="G238" s="24"/>
    </row>
    <row r="239" spans="7:7" customFormat="1" x14ac:dyDescent="0.25">
      <c r="G239" s="24"/>
    </row>
    <row r="240" spans="7:7" customFormat="1" x14ac:dyDescent="0.25">
      <c r="G240" s="24"/>
    </row>
    <row r="241" spans="7:7" customFormat="1" x14ac:dyDescent="0.25">
      <c r="G241" s="24"/>
    </row>
    <row r="242" spans="7:7" customFormat="1" x14ac:dyDescent="0.25">
      <c r="G242" s="24"/>
    </row>
    <row r="243" spans="7:7" customFormat="1" x14ac:dyDescent="0.25">
      <c r="G243" s="24"/>
    </row>
    <row r="244" spans="7:7" customFormat="1" x14ac:dyDescent="0.25">
      <c r="G244" s="24"/>
    </row>
    <row r="245" spans="7:7" customFormat="1" x14ac:dyDescent="0.25">
      <c r="G245" s="24"/>
    </row>
    <row r="246" spans="7:7" customFormat="1" x14ac:dyDescent="0.25">
      <c r="G246" s="24"/>
    </row>
    <row r="247" spans="7:7" customFormat="1" x14ac:dyDescent="0.25">
      <c r="G247" s="24"/>
    </row>
    <row r="248" spans="7:7" customFormat="1" x14ac:dyDescent="0.25">
      <c r="G248" s="24"/>
    </row>
    <row r="249" spans="7:7" customFormat="1" x14ac:dyDescent="0.25">
      <c r="G249" s="24"/>
    </row>
    <row r="250" spans="7:7" customFormat="1" x14ac:dyDescent="0.25">
      <c r="G250" s="24"/>
    </row>
    <row r="251" spans="7:7" customFormat="1" x14ac:dyDescent="0.25">
      <c r="G251" s="24"/>
    </row>
    <row r="252" spans="7:7" customFormat="1" x14ac:dyDescent="0.25">
      <c r="G252" s="24"/>
    </row>
    <row r="253" spans="7:7" customFormat="1" x14ac:dyDescent="0.25">
      <c r="G253" s="24"/>
    </row>
    <row r="254" spans="7:7" customFormat="1" x14ac:dyDescent="0.25">
      <c r="G254" s="24"/>
    </row>
    <row r="255" spans="7:7" customFormat="1" x14ac:dyDescent="0.25">
      <c r="G255" s="24"/>
    </row>
    <row r="256" spans="7:7" customFormat="1" x14ac:dyDescent="0.25">
      <c r="G256" s="24"/>
    </row>
    <row r="257" spans="7:7" customFormat="1" x14ac:dyDescent="0.25">
      <c r="G257" s="24"/>
    </row>
    <row r="258" spans="7:7" customFormat="1" x14ac:dyDescent="0.25">
      <c r="G258" s="24"/>
    </row>
    <row r="259" spans="7:7" customFormat="1" x14ac:dyDescent="0.25">
      <c r="G259" s="24"/>
    </row>
    <row r="260" spans="7:7" customFormat="1" x14ac:dyDescent="0.25">
      <c r="G260" s="24"/>
    </row>
    <row r="261" spans="7:7" customFormat="1" x14ac:dyDescent="0.25">
      <c r="G261" s="24"/>
    </row>
    <row r="262" spans="7:7" customFormat="1" x14ac:dyDescent="0.25">
      <c r="G262" s="24"/>
    </row>
    <row r="263" spans="7:7" customFormat="1" x14ac:dyDescent="0.25">
      <c r="G263" s="24"/>
    </row>
    <row r="264" spans="7:7" customFormat="1" x14ac:dyDescent="0.25">
      <c r="G264" s="24"/>
    </row>
    <row r="265" spans="7:7" customFormat="1" x14ac:dyDescent="0.25">
      <c r="G265" s="24"/>
    </row>
    <row r="266" spans="7:7" customFormat="1" x14ac:dyDescent="0.25">
      <c r="G266" s="24"/>
    </row>
    <row r="267" spans="7:7" customFormat="1" x14ac:dyDescent="0.25">
      <c r="G267" s="24"/>
    </row>
    <row r="268" spans="7:7" customFormat="1" x14ac:dyDescent="0.25">
      <c r="G268" s="24"/>
    </row>
    <row r="269" spans="7:7" customFormat="1" x14ac:dyDescent="0.25">
      <c r="G269" s="24"/>
    </row>
    <row r="270" spans="7:7" customFormat="1" x14ac:dyDescent="0.25">
      <c r="G270" s="24"/>
    </row>
    <row r="271" spans="7:7" customFormat="1" x14ac:dyDescent="0.25">
      <c r="G271" s="24"/>
    </row>
    <row r="272" spans="7:7" customFormat="1" x14ac:dyDescent="0.25">
      <c r="G272" s="24"/>
    </row>
    <row r="273" spans="7:7" customFormat="1" x14ac:dyDescent="0.25">
      <c r="G273" s="24"/>
    </row>
    <row r="274" spans="7:7" customFormat="1" x14ac:dyDescent="0.25">
      <c r="G274" s="24"/>
    </row>
    <row r="275" spans="7:7" customFormat="1" x14ac:dyDescent="0.25">
      <c r="G275" s="24"/>
    </row>
    <row r="276" spans="7:7" customFormat="1" x14ac:dyDescent="0.25">
      <c r="G276" s="24"/>
    </row>
    <row r="277" spans="7:7" customFormat="1" x14ac:dyDescent="0.25">
      <c r="G277" s="24"/>
    </row>
    <row r="278" spans="7:7" customFormat="1" x14ac:dyDescent="0.25">
      <c r="G278" s="24"/>
    </row>
    <row r="279" spans="7:7" customFormat="1" x14ac:dyDescent="0.25">
      <c r="G279" s="24"/>
    </row>
    <row r="280" spans="7:7" customFormat="1" x14ac:dyDescent="0.25">
      <c r="G280" s="24"/>
    </row>
    <row r="281" spans="7:7" customFormat="1" x14ac:dyDescent="0.25">
      <c r="G281" s="24"/>
    </row>
    <row r="282" spans="7:7" customFormat="1" x14ac:dyDescent="0.25">
      <c r="G282" s="24"/>
    </row>
    <row r="283" spans="7:7" customFormat="1" x14ac:dyDescent="0.25">
      <c r="G283" s="24"/>
    </row>
    <row r="284" spans="7:7" customFormat="1" x14ac:dyDescent="0.25">
      <c r="G284" s="24"/>
    </row>
    <row r="285" spans="7:7" customFormat="1" x14ac:dyDescent="0.25">
      <c r="G285" s="24"/>
    </row>
    <row r="286" spans="7:7" customFormat="1" x14ac:dyDescent="0.25">
      <c r="G286" s="24"/>
    </row>
    <row r="287" spans="7:7" customFormat="1" x14ac:dyDescent="0.25">
      <c r="G287" s="24"/>
    </row>
    <row r="288" spans="7:7" customFormat="1" x14ac:dyDescent="0.25">
      <c r="G288" s="24"/>
    </row>
    <row r="289" spans="7:7" customFormat="1" x14ac:dyDescent="0.25">
      <c r="G289" s="24"/>
    </row>
    <row r="290" spans="7:7" customFormat="1" x14ac:dyDescent="0.25">
      <c r="G290" s="24"/>
    </row>
    <row r="291" spans="7:7" customFormat="1" x14ac:dyDescent="0.25">
      <c r="G291" s="24"/>
    </row>
    <row r="292" spans="7:7" customFormat="1" x14ac:dyDescent="0.25">
      <c r="G292" s="24"/>
    </row>
    <row r="293" spans="7:7" customFormat="1" x14ac:dyDescent="0.25">
      <c r="G293" s="24"/>
    </row>
    <row r="294" spans="7:7" customFormat="1" x14ac:dyDescent="0.25">
      <c r="G294" s="24"/>
    </row>
    <row r="295" spans="7:7" customFormat="1" x14ac:dyDescent="0.25">
      <c r="G295" s="24"/>
    </row>
    <row r="296" spans="7:7" customFormat="1" x14ac:dyDescent="0.25">
      <c r="G296" s="24"/>
    </row>
    <row r="297" spans="7:7" customFormat="1" x14ac:dyDescent="0.25">
      <c r="G297" s="24"/>
    </row>
    <row r="298" spans="7:7" customFormat="1" x14ac:dyDescent="0.25">
      <c r="G298" s="24"/>
    </row>
    <row r="299" spans="7:7" customFormat="1" x14ac:dyDescent="0.25">
      <c r="G299" s="24"/>
    </row>
    <row r="300" spans="7:7" customFormat="1" x14ac:dyDescent="0.25">
      <c r="G300" s="24"/>
    </row>
    <row r="301" spans="7:7" customFormat="1" x14ac:dyDescent="0.25">
      <c r="G301" s="24"/>
    </row>
    <row r="302" spans="7:7" customFormat="1" x14ac:dyDescent="0.25">
      <c r="G302" s="24"/>
    </row>
    <row r="303" spans="7:7" customFormat="1" x14ac:dyDescent="0.25">
      <c r="G303" s="24"/>
    </row>
    <row r="304" spans="7:7" customFormat="1" x14ac:dyDescent="0.25">
      <c r="G304" s="24"/>
    </row>
    <row r="305" spans="7:7" customFormat="1" x14ac:dyDescent="0.25">
      <c r="G305" s="24"/>
    </row>
    <row r="306" spans="7:7" customFormat="1" x14ac:dyDescent="0.25">
      <c r="G306" s="24"/>
    </row>
    <row r="307" spans="7:7" customFormat="1" x14ac:dyDescent="0.25">
      <c r="G307" s="24"/>
    </row>
    <row r="308" spans="7:7" customFormat="1" x14ac:dyDescent="0.25">
      <c r="G308" s="24"/>
    </row>
    <row r="309" spans="7:7" customFormat="1" x14ac:dyDescent="0.25">
      <c r="G309" s="24"/>
    </row>
    <row r="310" spans="7:7" customFormat="1" x14ac:dyDescent="0.25">
      <c r="G310" s="24"/>
    </row>
    <row r="311" spans="7:7" customFormat="1" x14ac:dyDescent="0.25">
      <c r="G311" s="24"/>
    </row>
    <row r="312" spans="7:7" customFormat="1" x14ac:dyDescent="0.25">
      <c r="G312" s="24"/>
    </row>
    <row r="313" spans="7:7" customFormat="1" x14ac:dyDescent="0.25">
      <c r="G313" s="24"/>
    </row>
    <row r="314" spans="7:7" customFormat="1" x14ac:dyDescent="0.25">
      <c r="G314" s="24"/>
    </row>
    <row r="315" spans="7:7" customFormat="1" x14ac:dyDescent="0.25">
      <c r="G315" s="24"/>
    </row>
    <row r="316" spans="7:7" customFormat="1" x14ac:dyDescent="0.25">
      <c r="G316" s="24"/>
    </row>
    <row r="317" spans="7:7" customFormat="1" x14ac:dyDescent="0.25">
      <c r="G317" s="24"/>
    </row>
    <row r="318" spans="7:7" customFormat="1" x14ac:dyDescent="0.25">
      <c r="G318" s="24"/>
    </row>
    <row r="319" spans="7:7" customFormat="1" x14ac:dyDescent="0.25">
      <c r="G319" s="24"/>
    </row>
    <row r="320" spans="7:7" customFormat="1" x14ac:dyDescent="0.25">
      <c r="G320" s="24"/>
    </row>
    <row r="321" spans="7:7" customFormat="1" x14ac:dyDescent="0.25">
      <c r="G321" s="24"/>
    </row>
    <row r="322" spans="7:7" customFormat="1" x14ac:dyDescent="0.25">
      <c r="G322" s="24"/>
    </row>
    <row r="323" spans="7:7" customFormat="1" x14ac:dyDescent="0.25">
      <c r="G323" s="24"/>
    </row>
    <row r="324" spans="7:7" customFormat="1" x14ac:dyDescent="0.25">
      <c r="G324" s="24"/>
    </row>
    <row r="325" spans="7:7" customFormat="1" x14ac:dyDescent="0.25">
      <c r="G325" s="24"/>
    </row>
    <row r="326" spans="7:7" customFormat="1" x14ac:dyDescent="0.25">
      <c r="G326" s="24"/>
    </row>
    <row r="327" spans="7:7" customFormat="1" x14ac:dyDescent="0.25">
      <c r="G327" s="24"/>
    </row>
    <row r="328" spans="7:7" customFormat="1" x14ac:dyDescent="0.25">
      <c r="G328" s="24"/>
    </row>
    <row r="329" spans="7:7" customFormat="1" x14ac:dyDescent="0.25">
      <c r="G329" s="24"/>
    </row>
    <row r="330" spans="7:7" customFormat="1" x14ac:dyDescent="0.25">
      <c r="G330" s="24"/>
    </row>
    <row r="331" spans="7:7" customFormat="1" x14ac:dyDescent="0.25">
      <c r="G331" s="24"/>
    </row>
    <row r="332" spans="7:7" customFormat="1" x14ac:dyDescent="0.25">
      <c r="G332" s="24"/>
    </row>
    <row r="333" spans="7:7" customFormat="1" x14ac:dyDescent="0.25">
      <c r="G333" s="24"/>
    </row>
    <row r="334" spans="7:7" customFormat="1" x14ac:dyDescent="0.25">
      <c r="G334" s="24"/>
    </row>
    <row r="335" spans="7:7" customFormat="1" x14ac:dyDescent="0.25">
      <c r="G335" s="24"/>
    </row>
    <row r="336" spans="7:7" customFormat="1" x14ac:dyDescent="0.25">
      <c r="G336" s="24"/>
    </row>
    <row r="337" spans="7:7" customFormat="1" x14ac:dyDescent="0.25">
      <c r="G337" s="24"/>
    </row>
    <row r="338" spans="7:7" customFormat="1" x14ac:dyDescent="0.25">
      <c r="G338" s="24"/>
    </row>
    <row r="339" spans="7:7" customFormat="1" x14ac:dyDescent="0.25">
      <c r="G339" s="24"/>
    </row>
    <row r="340" spans="7:7" customFormat="1" x14ac:dyDescent="0.25">
      <c r="G340" s="24"/>
    </row>
    <row r="341" spans="7:7" customFormat="1" x14ac:dyDescent="0.25">
      <c r="G341" s="24"/>
    </row>
    <row r="342" spans="7:7" customFormat="1" x14ac:dyDescent="0.25">
      <c r="G342" s="24"/>
    </row>
    <row r="343" spans="7:7" customFormat="1" x14ac:dyDescent="0.25">
      <c r="G343" s="24"/>
    </row>
    <row r="344" spans="7:7" customFormat="1" x14ac:dyDescent="0.25">
      <c r="G344" s="24"/>
    </row>
    <row r="345" spans="7:7" customFormat="1" x14ac:dyDescent="0.25">
      <c r="G345" s="24"/>
    </row>
    <row r="346" spans="7:7" customFormat="1" x14ac:dyDescent="0.25">
      <c r="G346" s="24"/>
    </row>
    <row r="347" spans="7:7" customFormat="1" x14ac:dyDescent="0.25">
      <c r="G347" s="24"/>
    </row>
    <row r="348" spans="7:7" customFormat="1" x14ac:dyDescent="0.25">
      <c r="G348" s="24"/>
    </row>
    <row r="349" spans="7:7" customFormat="1" x14ac:dyDescent="0.25">
      <c r="G349" s="24"/>
    </row>
    <row r="350" spans="7:7" customFormat="1" x14ac:dyDescent="0.25">
      <c r="G350" s="24"/>
    </row>
    <row r="351" spans="7:7" customFormat="1" x14ac:dyDescent="0.25">
      <c r="G351" s="24"/>
    </row>
    <row r="352" spans="7:7" customFormat="1" x14ac:dyDescent="0.25">
      <c r="G352" s="24"/>
    </row>
    <row r="353" spans="7:7" customFormat="1" x14ac:dyDescent="0.25">
      <c r="G353" s="24"/>
    </row>
    <row r="354" spans="7:7" customFormat="1" x14ac:dyDescent="0.25">
      <c r="G354" s="24"/>
    </row>
    <row r="355" spans="7:7" customFormat="1" x14ac:dyDescent="0.25">
      <c r="G355" s="24"/>
    </row>
    <row r="356" spans="7:7" customFormat="1" x14ac:dyDescent="0.25">
      <c r="G356" s="24"/>
    </row>
    <row r="357" spans="7:7" customFormat="1" x14ac:dyDescent="0.25">
      <c r="G357" s="24"/>
    </row>
    <row r="358" spans="7:7" customFormat="1" x14ac:dyDescent="0.25">
      <c r="G358" s="24"/>
    </row>
    <row r="359" spans="7:7" customFormat="1" x14ac:dyDescent="0.25">
      <c r="G359" s="24"/>
    </row>
    <row r="360" spans="7:7" customFormat="1" x14ac:dyDescent="0.25">
      <c r="G360" s="24"/>
    </row>
    <row r="361" spans="7:7" customFormat="1" x14ac:dyDescent="0.25">
      <c r="G361" s="24"/>
    </row>
    <row r="362" spans="7:7" customFormat="1" x14ac:dyDescent="0.25">
      <c r="G362" s="24"/>
    </row>
    <row r="363" spans="7:7" customFormat="1" x14ac:dyDescent="0.25">
      <c r="G363" s="24"/>
    </row>
    <row r="364" spans="7:7" customFormat="1" x14ac:dyDescent="0.25">
      <c r="G364" s="24"/>
    </row>
    <row r="365" spans="7:7" customFormat="1" x14ac:dyDescent="0.25">
      <c r="G365" s="24"/>
    </row>
    <row r="366" spans="7:7" customFormat="1" x14ac:dyDescent="0.25">
      <c r="G366" s="24"/>
    </row>
    <row r="367" spans="7:7" customFormat="1" x14ac:dyDescent="0.25">
      <c r="G367" s="24"/>
    </row>
    <row r="368" spans="7:7" customFormat="1" x14ac:dyDescent="0.25">
      <c r="G368" s="24"/>
    </row>
    <row r="369" spans="7:7" customFormat="1" x14ac:dyDescent="0.25">
      <c r="G369" s="24"/>
    </row>
    <row r="370" spans="7:7" customFormat="1" x14ac:dyDescent="0.25">
      <c r="G370" s="24"/>
    </row>
    <row r="371" spans="7:7" customFormat="1" x14ac:dyDescent="0.25">
      <c r="G371" s="24"/>
    </row>
    <row r="372" spans="7:7" customFormat="1" x14ac:dyDescent="0.25">
      <c r="G372" s="24"/>
    </row>
    <row r="373" spans="7:7" customFormat="1" x14ac:dyDescent="0.25">
      <c r="G373" s="24"/>
    </row>
    <row r="374" spans="7:7" customFormat="1" x14ac:dyDescent="0.25">
      <c r="G374" s="24"/>
    </row>
    <row r="375" spans="7:7" customFormat="1" x14ac:dyDescent="0.25">
      <c r="G375" s="24"/>
    </row>
    <row r="376" spans="7:7" customFormat="1" x14ac:dyDescent="0.25">
      <c r="G376" s="24"/>
    </row>
    <row r="377" spans="7:7" customFormat="1" x14ac:dyDescent="0.25">
      <c r="G377" s="24"/>
    </row>
    <row r="378" spans="7:7" customFormat="1" x14ac:dyDescent="0.25">
      <c r="G378" s="24"/>
    </row>
    <row r="379" spans="7:7" customFormat="1" x14ac:dyDescent="0.25">
      <c r="G379" s="24"/>
    </row>
    <row r="380" spans="7:7" customFormat="1" x14ac:dyDescent="0.25">
      <c r="G380" s="24"/>
    </row>
    <row r="381" spans="7:7" customFormat="1" x14ac:dyDescent="0.25">
      <c r="G381" s="24"/>
    </row>
    <row r="382" spans="7:7" customFormat="1" x14ac:dyDescent="0.25">
      <c r="G382" s="24"/>
    </row>
    <row r="383" spans="7:7" customFormat="1" x14ac:dyDescent="0.25">
      <c r="G383" s="24"/>
    </row>
    <row r="384" spans="7:7" customFormat="1" x14ac:dyDescent="0.25">
      <c r="G384" s="24"/>
    </row>
    <row r="385" spans="7:7" customFormat="1" x14ac:dyDescent="0.25">
      <c r="G385" s="24"/>
    </row>
    <row r="386" spans="7:7" customFormat="1" x14ac:dyDescent="0.25">
      <c r="G386" s="24"/>
    </row>
    <row r="387" spans="7:7" customFormat="1" x14ac:dyDescent="0.25">
      <c r="G387" s="24"/>
    </row>
    <row r="388" spans="7:7" customFormat="1" x14ac:dyDescent="0.25">
      <c r="G388" s="24"/>
    </row>
    <row r="389" spans="7:7" customFormat="1" x14ac:dyDescent="0.25">
      <c r="G389" s="24"/>
    </row>
    <row r="390" spans="7:7" customFormat="1" x14ac:dyDescent="0.25">
      <c r="G390" s="24"/>
    </row>
    <row r="391" spans="7:7" customFormat="1" x14ac:dyDescent="0.25">
      <c r="G391" s="24"/>
    </row>
    <row r="392" spans="7:7" customFormat="1" x14ac:dyDescent="0.25">
      <c r="G392" s="24"/>
    </row>
    <row r="393" spans="7:7" customFormat="1" x14ac:dyDescent="0.25">
      <c r="G393" s="24"/>
    </row>
    <row r="394" spans="7:7" customFormat="1" x14ac:dyDescent="0.25">
      <c r="G394" s="24"/>
    </row>
    <row r="395" spans="7:7" customFormat="1" x14ac:dyDescent="0.25">
      <c r="G395" s="24"/>
    </row>
    <row r="396" spans="7:7" customFormat="1" x14ac:dyDescent="0.25">
      <c r="G396" s="24"/>
    </row>
    <row r="397" spans="7:7" customFormat="1" x14ac:dyDescent="0.25">
      <c r="G397" s="24"/>
    </row>
    <row r="398" spans="7:7" customFormat="1" x14ac:dyDescent="0.25">
      <c r="G398" s="24"/>
    </row>
    <row r="399" spans="7:7" customFormat="1" x14ac:dyDescent="0.25">
      <c r="G399" s="24"/>
    </row>
    <row r="400" spans="7:7" customFormat="1" x14ac:dyDescent="0.25">
      <c r="G400" s="24"/>
    </row>
    <row r="401" spans="7:7" customFormat="1" x14ac:dyDescent="0.25">
      <c r="G401" s="24"/>
    </row>
    <row r="402" spans="7:7" customFormat="1" x14ac:dyDescent="0.25">
      <c r="G402" s="24"/>
    </row>
    <row r="403" spans="7:7" customFormat="1" x14ac:dyDescent="0.25">
      <c r="G403" s="24"/>
    </row>
    <row r="404" spans="7:7" customFormat="1" x14ac:dyDescent="0.25">
      <c r="G404" s="24"/>
    </row>
    <row r="405" spans="7:7" customFormat="1" x14ac:dyDescent="0.25">
      <c r="G405" s="24"/>
    </row>
    <row r="406" spans="7:7" customFormat="1" x14ac:dyDescent="0.25">
      <c r="G406" s="24"/>
    </row>
    <row r="407" spans="7:7" customFormat="1" x14ac:dyDescent="0.25">
      <c r="G407" s="24"/>
    </row>
    <row r="408" spans="7:7" customFormat="1" x14ac:dyDescent="0.25">
      <c r="G408" s="24"/>
    </row>
    <row r="409" spans="7:7" customFormat="1" x14ac:dyDescent="0.25">
      <c r="G409" s="24"/>
    </row>
    <row r="410" spans="7:7" customFormat="1" x14ac:dyDescent="0.25">
      <c r="G410" s="24"/>
    </row>
    <row r="411" spans="7:7" customFormat="1" x14ac:dyDescent="0.25">
      <c r="G411" s="24"/>
    </row>
    <row r="412" spans="7:7" customFormat="1" x14ac:dyDescent="0.25">
      <c r="G412" s="24"/>
    </row>
    <row r="413" spans="7:7" customFormat="1" x14ac:dyDescent="0.25">
      <c r="G413" s="24"/>
    </row>
    <row r="414" spans="7:7" customFormat="1" x14ac:dyDescent="0.25">
      <c r="G414" s="24"/>
    </row>
    <row r="415" spans="7:7" customFormat="1" x14ac:dyDescent="0.25">
      <c r="G415" s="24"/>
    </row>
    <row r="416" spans="7:7" customFormat="1" x14ac:dyDescent="0.25">
      <c r="G416" s="24"/>
    </row>
    <row r="417" spans="7:7" customFormat="1" x14ac:dyDescent="0.25">
      <c r="G417" s="24"/>
    </row>
    <row r="418" spans="7:7" customFormat="1" x14ac:dyDescent="0.25">
      <c r="G418" s="24"/>
    </row>
    <row r="419" spans="7:7" customFormat="1" x14ac:dyDescent="0.25">
      <c r="G419" s="24"/>
    </row>
    <row r="420" spans="7:7" customFormat="1" x14ac:dyDescent="0.25">
      <c r="G420" s="24"/>
    </row>
    <row r="421" spans="7:7" customFormat="1" x14ac:dyDescent="0.25">
      <c r="G421" s="24"/>
    </row>
    <row r="422" spans="7:7" customFormat="1" x14ac:dyDescent="0.25">
      <c r="G422" s="24"/>
    </row>
    <row r="423" spans="7:7" customFormat="1" x14ac:dyDescent="0.25">
      <c r="G423" s="24"/>
    </row>
    <row r="424" spans="7:7" customFormat="1" x14ac:dyDescent="0.25">
      <c r="G424" s="24"/>
    </row>
    <row r="425" spans="7:7" customFormat="1" x14ac:dyDescent="0.25">
      <c r="G425" s="24"/>
    </row>
    <row r="426" spans="7:7" customFormat="1" x14ac:dyDescent="0.25">
      <c r="G426" s="24"/>
    </row>
    <row r="427" spans="7:7" customFormat="1" x14ac:dyDescent="0.25">
      <c r="G427" s="24"/>
    </row>
    <row r="428" spans="7:7" customFormat="1" x14ac:dyDescent="0.25">
      <c r="G428" s="24"/>
    </row>
    <row r="429" spans="7:7" customFormat="1" x14ac:dyDescent="0.25">
      <c r="G429" s="24"/>
    </row>
    <row r="430" spans="7:7" customFormat="1" x14ac:dyDescent="0.25">
      <c r="G430" s="24"/>
    </row>
    <row r="431" spans="7:7" customFormat="1" x14ac:dyDescent="0.25">
      <c r="G431" s="24"/>
    </row>
    <row r="432" spans="7:7" customFormat="1" x14ac:dyDescent="0.25">
      <c r="G432" s="24"/>
    </row>
    <row r="433" spans="7:7" customFormat="1" x14ac:dyDescent="0.25">
      <c r="G433" s="24"/>
    </row>
    <row r="434" spans="7:7" customFormat="1" x14ac:dyDescent="0.25">
      <c r="G434" s="24"/>
    </row>
    <row r="435" spans="7:7" customFormat="1" x14ac:dyDescent="0.25">
      <c r="G435" s="24"/>
    </row>
    <row r="436" spans="7:7" customFormat="1" x14ac:dyDescent="0.25">
      <c r="G436" s="24"/>
    </row>
    <row r="437" spans="7:7" customFormat="1" x14ac:dyDescent="0.25">
      <c r="G437" s="24"/>
    </row>
    <row r="438" spans="7:7" customFormat="1" x14ac:dyDescent="0.25">
      <c r="G438" s="24"/>
    </row>
    <row r="439" spans="7:7" customFormat="1" x14ac:dyDescent="0.25">
      <c r="G439" s="24"/>
    </row>
    <row r="440" spans="7:7" customFormat="1" x14ac:dyDescent="0.25">
      <c r="G440" s="24"/>
    </row>
    <row r="441" spans="7:7" customFormat="1" x14ac:dyDescent="0.25">
      <c r="G441" s="24"/>
    </row>
    <row r="442" spans="7:7" customFormat="1" x14ac:dyDescent="0.25">
      <c r="G442" s="24"/>
    </row>
    <row r="443" spans="7:7" customFormat="1" x14ac:dyDescent="0.25">
      <c r="G443" s="24"/>
    </row>
    <row r="444" spans="7:7" customFormat="1" x14ac:dyDescent="0.25">
      <c r="G444" s="24"/>
    </row>
    <row r="445" spans="7:7" customFormat="1" x14ac:dyDescent="0.25">
      <c r="G445" s="24"/>
    </row>
    <row r="446" spans="7:7" customFormat="1" x14ac:dyDescent="0.25">
      <c r="G446" s="24"/>
    </row>
    <row r="447" spans="7:7" customFormat="1" x14ac:dyDescent="0.25">
      <c r="G447" s="24"/>
    </row>
    <row r="448" spans="7:7" customFormat="1" x14ac:dyDescent="0.25">
      <c r="G448" s="24"/>
    </row>
    <row r="449" spans="7:7" customFormat="1" x14ac:dyDescent="0.25">
      <c r="G449" s="24"/>
    </row>
    <row r="450" spans="7:7" customFormat="1" x14ac:dyDescent="0.25">
      <c r="G450" s="24"/>
    </row>
    <row r="451" spans="7:7" customFormat="1" x14ac:dyDescent="0.25">
      <c r="G451" s="24"/>
    </row>
    <row r="452" spans="7:7" customFormat="1" x14ac:dyDescent="0.25">
      <c r="G452" s="24"/>
    </row>
    <row r="453" spans="7:7" customFormat="1" x14ac:dyDescent="0.25">
      <c r="G453" s="24"/>
    </row>
    <row r="454" spans="7:7" customFormat="1" x14ac:dyDescent="0.25">
      <c r="G454" s="24"/>
    </row>
    <row r="455" spans="7:7" customFormat="1" x14ac:dyDescent="0.25">
      <c r="G455" s="24"/>
    </row>
    <row r="456" spans="7:7" customFormat="1" x14ac:dyDescent="0.25">
      <c r="G456" s="24"/>
    </row>
    <row r="457" spans="7:7" customFormat="1" x14ac:dyDescent="0.25">
      <c r="G457" s="24"/>
    </row>
    <row r="458" spans="7:7" customFormat="1" x14ac:dyDescent="0.25">
      <c r="G458" s="24"/>
    </row>
    <row r="459" spans="7:7" customFormat="1" x14ac:dyDescent="0.25">
      <c r="G459" s="24"/>
    </row>
  </sheetData>
  <conditionalFormatting sqref="G10">
    <cfRule type="expression" dxfId="41" priority="2512">
      <formula>ISNUMBER(SEARCH("F",G10))</formula>
    </cfRule>
    <cfRule type="expression" dxfId="40" priority="2513">
      <formula>ISNUMBER(SEARCH("E",G10))</formula>
    </cfRule>
    <cfRule type="expression" dxfId="39" priority="2514">
      <formula>ISNUMBER(SEARCH("D",G10))</formula>
    </cfRule>
    <cfRule type="expression" dxfId="38" priority="2515">
      <formula>OR(ISNUMBER(SEARCH("A",G10)),ISNUMBER(SEARCH("B",G10)),ISNUMBER(SEARCH("C",G10)))</formula>
    </cfRule>
  </conditionalFormatting>
  <pageMargins left="0.7" right="0.7" top="0.75" bottom="0.75" header="0.3" footer="0.3"/>
  <pageSetup fitToHeight="0" orientation="landscape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5F55B-2279-4FE6-A8DB-A5C099952017}">
  <sheetPr codeName="Sheet29">
    <tabColor theme="7" tint="0.59999389629810485"/>
  </sheetPr>
  <dimension ref="A1:IS110"/>
  <sheetViews>
    <sheetView zoomScale="85" zoomScaleNormal="85" workbookViewId="0">
      <selection activeCell="AB21" sqref="AB21"/>
    </sheetView>
  </sheetViews>
  <sheetFormatPr defaultColWidth="8.7109375" defaultRowHeight="15" outlineLevelCol="1" x14ac:dyDescent="0.25"/>
  <cols>
    <col min="1" max="1" width="8.7109375" style="352"/>
    <col min="2" max="2" width="11.5703125" style="24" customWidth="1"/>
    <col min="3" max="3" width="52.5703125" style="24" customWidth="1"/>
    <col min="4" max="4" width="11.85546875" style="326" customWidth="1"/>
    <col min="5" max="6" width="18.42578125" style="326" customWidth="1"/>
    <col min="7" max="7" width="18.28515625" customWidth="1"/>
    <col min="8" max="8" width="12.140625" style="164" customWidth="1"/>
    <col min="9" max="24" width="11.5703125" style="24" customWidth="1" outlineLevel="1"/>
    <col min="25" max="25" width="3.7109375" style="352" customWidth="1"/>
    <col min="26" max="41" width="11.5703125" style="352" customWidth="1" outlineLevel="1"/>
    <col min="42" max="42" width="3.7109375" style="352" customWidth="1"/>
    <col min="43" max="43" width="19.140625" style="352" customWidth="1"/>
    <col min="44" max="45" width="19.140625" style="164" customWidth="1"/>
    <col min="46" max="46" width="3.7109375" style="352" customWidth="1"/>
    <col min="47" max="62" width="11.5703125" style="352" customWidth="1" outlineLevel="1"/>
    <col min="63" max="63" width="3.7109375" style="352" customWidth="1"/>
    <col min="64" max="79" width="11.5703125" style="352" customWidth="1" outlineLevel="1"/>
    <col min="80" max="80" width="3.7109375" style="352" customWidth="1"/>
    <col min="81" max="81" width="19.140625" style="352" customWidth="1"/>
    <col min="82" max="83" width="19.140625" style="164" customWidth="1"/>
    <col min="84" max="84" width="3.7109375" style="352" customWidth="1"/>
    <col min="85" max="100" width="11.5703125" style="352" customWidth="1" outlineLevel="1"/>
    <col min="101" max="101" width="3.7109375" style="352" customWidth="1"/>
    <col min="102" max="117" width="11.5703125" style="352" customWidth="1" outlineLevel="1"/>
    <col min="118" max="118" width="3.7109375" style="352" customWidth="1"/>
    <col min="119" max="119" width="19.140625" style="352" customWidth="1"/>
    <col min="120" max="121" width="19.140625" style="164" customWidth="1"/>
    <col min="122" max="122" width="3.7109375" style="352" customWidth="1"/>
    <col min="123" max="138" width="11.5703125" style="352" customWidth="1" outlineLevel="1"/>
    <col min="139" max="139" width="3.7109375" style="352" customWidth="1"/>
    <col min="140" max="155" width="11.5703125" style="352" customWidth="1" outlineLevel="1"/>
    <col min="156" max="156" width="3.7109375" style="352" customWidth="1"/>
    <col min="157" max="157" width="19.140625" style="352" customWidth="1"/>
    <col min="158" max="159" width="19.140625" style="164" customWidth="1"/>
    <col min="160" max="160" width="3.7109375" style="352" customWidth="1"/>
    <col min="161" max="176" width="11.5703125" style="352" customWidth="1" outlineLevel="1"/>
    <col min="177" max="177" width="3.7109375" style="352" customWidth="1"/>
    <col min="178" max="193" width="11.5703125" style="352" customWidth="1" outlineLevel="1"/>
    <col min="194" max="194" width="3.7109375" style="352" customWidth="1"/>
    <col min="195" max="195" width="19.140625" style="352" customWidth="1"/>
    <col min="196" max="197" width="19.140625" style="164" customWidth="1"/>
    <col min="198" max="198" width="3.7109375" style="352" customWidth="1"/>
    <col min="199" max="214" width="11.5703125" style="352" customWidth="1" outlineLevel="1"/>
    <col min="215" max="215" width="3.7109375" style="352" customWidth="1"/>
    <col min="216" max="231" width="11.5703125" style="352" customWidth="1" outlineLevel="1"/>
    <col min="232" max="232" width="3.7109375" style="352" customWidth="1"/>
    <col min="233" max="233" width="19.140625" style="352" customWidth="1"/>
    <col min="234" max="235" width="19.140625" style="164" customWidth="1"/>
    <col min="236" max="236" width="3.7109375" style="352" customWidth="1"/>
    <col min="237" max="252" width="11.5703125" style="352" customWidth="1" outlineLevel="1"/>
    <col min="253" max="253" width="19.140625" style="352" customWidth="1"/>
    <col min="254" max="16384" width="8.7109375" style="24"/>
  </cols>
  <sheetData>
    <row r="1" spans="1:253" x14ac:dyDescent="0.25">
      <c r="A1" s="302" t="s">
        <v>250</v>
      </c>
      <c r="B1" s="302"/>
      <c r="C1" s="302"/>
      <c r="D1" s="302"/>
      <c r="E1" s="302"/>
      <c r="F1" s="302"/>
      <c r="G1" s="302"/>
      <c r="H1" s="302"/>
      <c r="I1" s="302" t="str">
        <f>IF(SUM(I10:I109)=0,"H","")</f>
        <v>H</v>
      </c>
      <c r="J1" s="302" t="str">
        <f t="shared" ref="J1:BV1" si="0">IF(SUM(J10:J109)=0,"H","")</f>
        <v>H</v>
      </c>
      <c r="K1" s="302" t="str">
        <f t="shared" si="0"/>
        <v>H</v>
      </c>
      <c r="L1" s="302" t="str">
        <f t="shared" si="0"/>
        <v>H</v>
      </c>
      <c r="M1" s="302" t="str">
        <f t="shared" si="0"/>
        <v>H</v>
      </c>
      <c r="N1" s="302" t="str">
        <f t="shared" si="0"/>
        <v>H</v>
      </c>
      <c r="O1" s="302" t="str">
        <f t="shared" si="0"/>
        <v>H</v>
      </c>
      <c r="P1" s="302" t="str">
        <f t="shared" si="0"/>
        <v>H</v>
      </c>
      <c r="Q1" s="302" t="str">
        <f t="shared" si="0"/>
        <v>H</v>
      </c>
      <c r="R1" s="302" t="str">
        <f t="shared" si="0"/>
        <v>H</v>
      </c>
      <c r="S1" s="302" t="str">
        <f t="shared" si="0"/>
        <v>H</v>
      </c>
      <c r="T1" s="302" t="str">
        <f t="shared" si="0"/>
        <v>H</v>
      </c>
      <c r="U1" s="302" t="str">
        <f t="shared" si="0"/>
        <v>H</v>
      </c>
      <c r="V1" s="302" t="str">
        <f t="shared" si="0"/>
        <v>H</v>
      </c>
      <c r="W1" s="302" t="str">
        <f t="shared" si="0"/>
        <v>H</v>
      </c>
      <c r="X1" s="302" t="str">
        <f t="shared" si="0"/>
        <v>H</v>
      </c>
      <c r="Y1" s="302"/>
      <c r="Z1" s="302" t="str">
        <f t="shared" si="0"/>
        <v>H</v>
      </c>
      <c r="AA1" s="302" t="str">
        <f t="shared" si="0"/>
        <v>H</v>
      </c>
      <c r="AB1" s="302" t="str">
        <f t="shared" si="0"/>
        <v>H</v>
      </c>
      <c r="AC1" s="302" t="str">
        <f t="shared" si="0"/>
        <v>H</v>
      </c>
      <c r="AD1" s="302" t="str">
        <f t="shared" si="0"/>
        <v>H</v>
      </c>
      <c r="AE1" s="302" t="str">
        <f t="shared" si="0"/>
        <v>H</v>
      </c>
      <c r="AF1" s="302" t="str">
        <f t="shared" si="0"/>
        <v>H</v>
      </c>
      <c r="AG1" s="302" t="str">
        <f t="shared" si="0"/>
        <v>H</v>
      </c>
      <c r="AH1" s="302" t="str">
        <f t="shared" si="0"/>
        <v>H</v>
      </c>
      <c r="AI1" s="302" t="str">
        <f t="shared" si="0"/>
        <v>H</v>
      </c>
      <c r="AJ1" s="302" t="str">
        <f t="shared" si="0"/>
        <v>H</v>
      </c>
      <c r="AK1" s="302" t="str">
        <f t="shared" si="0"/>
        <v>H</v>
      </c>
      <c r="AL1" s="302" t="str">
        <f t="shared" si="0"/>
        <v>H</v>
      </c>
      <c r="AM1" s="302" t="str">
        <f t="shared" si="0"/>
        <v>H</v>
      </c>
      <c r="AN1" s="302" t="str">
        <f t="shared" si="0"/>
        <v>H</v>
      </c>
      <c r="AO1" s="302" t="str">
        <f t="shared" si="0"/>
        <v>H</v>
      </c>
      <c r="AP1" s="302"/>
      <c r="AQ1" s="302" t="str">
        <f t="shared" si="0"/>
        <v>H</v>
      </c>
      <c r="AR1" s="302" t="str">
        <f t="shared" si="0"/>
        <v>H</v>
      </c>
      <c r="AS1" s="302"/>
      <c r="AT1" s="302"/>
      <c r="AU1" s="302" t="str">
        <f t="shared" si="0"/>
        <v>H</v>
      </c>
      <c r="AV1" s="302" t="str">
        <f t="shared" si="0"/>
        <v>H</v>
      </c>
      <c r="AW1" s="302" t="str">
        <f t="shared" si="0"/>
        <v>H</v>
      </c>
      <c r="AX1" s="302" t="str">
        <f t="shared" si="0"/>
        <v>H</v>
      </c>
      <c r="AY1" s="302" t="str">
        <f t="shared" si="0"/>
        <v>H</v>
      </c>
      <c r="AZ1" s="302" t="str">
        <f t="shared" si="0"/>
        <v>H</v>
      </c>
      <c r="BA1" s="302" t="str">
        <f t="shared" si="0"/>
        <v>H</v>
      </c>
      <c r="BB1" s="302" t="str">
        <f t="shared" si="0"/>
        <v>H</v>
      </c>
      <c r="BC1" s="302" t="str">
        <f t="shared" si="0"/>
        <v>H</v>
      </c>
      <c r="BD1" s="302" t="str">
        <f t="shared" si="0"/>
        <v>H</v>
      </c>
      <c r="BE1" s="302" t="str">
        <f t="shared" si="0"/>
        <v>H</v>
      </c>
      <c r="BF1" s="302" t="str">
        <f t="shared" si="0"/>
        <v>H</v>
      </c>
      <c r="BG1" s="302" t="str">
        <f t="shared" si="0"/>
        <v>H</v>
      </c>
      <c r="BH1" s="302" t="str">
        <f t="shared" si="0"/>
        <v>H</v>
      </c>
      <c r="BI1" s="302" t="str">
        <f t="shared" si="0"/>
        <v>H</v>
      </c>
      <c r="BJ1" s="302" t="str">
        <f t="shared" si="0"/>
        <v>H</v>
      </c>
      <c r="BK1" s="302"/>
      <c r="BL1" s="302" t="str">
        <f t="shared" si="0"/>
        <v>H</v>
      </c>
      <c r="BM1" s="302" t="str">
        <f t="shared" si="0"/>
        <v>H</v>
      </c>
      <c r="BN1" s="302" t="str">
        <f t="shared" si="0"/>
        <v>H</v>
      </c>
      <c r="BO1" s="302" t="str">
        <f t="shared" si="0"/>
        <v>H</v>
      </c>
      <c r="BP1" s="302" t="str">
        <f t="shared" si="0"/>
        <v>H</v>
      </c>
      <c r="BQ1" s="302" t="str">
        <f t="shared" si="0"/>
        <v>H</v>
      </c>
      <c r="BR1" s="302" t="str">
        <f t="shared" si="0"/>
        <v>H</v>
      </c>
      <c r="BS1" s="302" t="str">
        <f t="shared" si="0"/>
        <v>H</v>
      </c>
      <c r="BT1" s="302" t="str">
        <f t="shared" si="0"/>
        <v>H</v>
      </c>
      <c r="BU1" s="302" t="str">
        <f t="shared" si="0"/>
        <v>H</v>
      </c>
      <c r="BV1" s="302" t="str">
        <f t="shared" si="0"/>
        <v>H</v>
      </c>
      <c r="BW1" s="302" t="str">
        <f>IF(SUM(BW10:BW109)=0,"H","")</f>
        <v>H</v>
      </c>
      <c r="BX1" s="302" t="str">
        <f>IF(SUM(BX10:BX109)=0,"H","")</f>
        <v>H</v>
      </c>
      <c r="BY1" s="302" t="str">
        <f>IF(SUM(BY10:BY109)=0,"H","")</f>
        <v>H</v>
      </c>
      <c r="BZ1" s="302" t="str">
        <f>IF(SUM(BZ10:BZ109)=0,"H","")</f>
        <v>H</v>
      </c>
      <c r="CA1" s="302" t="str">
        <f>IF(SUM(CA10:CA109)=0,"H","")</f>
        <v>H</v>
      </c>
      <c r="CB1" s="302"/>
      <c r="CC1" s="302" t="str">
        <f>IF(SUM(CC10:CC109)=0,"H","")</f>
        <v>H</v>
      </c>
      <c r="CD1" s="302" t="str">
        <f>IF(SUM(CD10:CD109)=0,"H","")</f>
        <v>H</v>
      </c>
      <c r="CE1" s="302"/>
      <c r="CF1" s="302"/>
      <c r="CG1" s="302" t="str">
        <f t="shared" ref="CG1:CV1" si="1">IF(SUM(CG10:CG109)=0,"H","")</f>
        <v>H</v>
      </c>
      <c r="CH1" s="302" t="str">
        <f t="shared" si="1"/>
        <v>H</v>
      </c>
      <c r="CI1" s="302" t="str">
        <f t="shared" si="1"/>
        <v>H</v>
      </c>
      <c r="CJ1" s="302" t="str">
        <f t="shared" si="1"/>
        <v>H</v>
      </c>
      <c r="CK1" s="302" t="str">
        <f t="shared" si="1"/>
        <v>H</v>
      </c>
      <c r="CL1" s="302" t="str">
        <f t="shared" si="1"/>
        <v>H</v>
      </c>
      <c r="CM1" s="302" t="str">
        <f t="shared" si="1"/>
        <v>H</v>
      </c>
      <c r="CN1" s="302" t="str">
        <f t="shared" si="1"/>
        <v>H</v>
      </c>
      <c r="CO1" s="302" t="str">
        <f t="shared" si="1"/>
        <v>H</v>
      </c>
      <c r="CP1" s="302" t="str">
        <f t="shared" si="1"/>
        <v>H</v>
      </c>
      <c r="CQ1" s="302" t="str">
        <f t="shared" si="1"/>
        <v>H</v>
      </c>
      <c r="CR1" s="302" t="str">
        <f t="shared" si="1"/>
        <v>H</v>
      </c>
      <c r="CS1" s="302" t="str">
        <f t="shared" si="1"/>
        <v>H</v>
      </c>
      <c r="CT1" s="302" t="str">
        <f t="shared" si="1"/>
        <v>H</v>
      </c>
      <c r="CU1" s="302" t="str">
        <f t="shared" si="1"/>
        <v>H</v>
      </c>
      <c r="CV1" s="302" t="str">
        <f t="shared" si="1"/>
        <v>H</v>
      </c>
      <c r="CW1" s="302"/>
      <c r="CX1" s="302" t="str">
        <f t="shared" ref="CX1:DM1" si="2">IF(SUM(CX10:CX109)=0,"H","")</f>
        <v>H</v>
      </c>
      <c r="CY1" s="302" t="str">
        <f t="shared" si="2"/>
        <v>H</v>
      </c>
      <c r="CZ1" s="302" t="str">
        <f t="shared" si="2"/>
        <v>H</v>
      </c>
      <c r="DA1" s="302" t="str">
        <f t="shared" si="2"/>
        <v>H</v>
      </c>
      <c r="DB1" s="302" t="str">
        <f t="shared" si="2"/>
        <v>H</v>
      </c>
      <c r="DC1" s="302" t="str">
        <f t="shared" si="2"/>
        <v>H</v>
      </c>
      <c r="DD1" s="302" t="str">
        <f t="shared" si="2"/>
        <v>H</v>
      </c>
      <c r="DE1" s="302" t="str">
        <f t="shared" si="2"/>
        <v>H</v>
      </c>
      <c r="DF1" s="302" t="str">
        <f t="shared" si="2"/>
        <v>H</v>
      </c>
      <c r="DG1" s="302" t="str">
        <f t="shared" si="2"/>
        <v>H</v>
      </c>
      <c r="DH1" s="302" t="str">
        <f t="shared" si="2"/>
        <v>H</v>
      </c>
      <c r="DI1" s="302" t="str">
        <f t="shared" si="2"/>
        <v>H</v>
      </c>
      <c r="DJ1" s="302" t="str">
        <f t="shared" si="2"/>
        <v>H</v>
      </c>
      <c r="DK1" s="302" t="str">
        <f t="shared" si="2"/>
        <v>H</v>
      </c>
      <c r="DL1" s="302" t="str">
        <f t="shared" si="2"/>
        <v>H</v>
      </c>
      <c r="DM1" s="302" t="str">
        <f t="shared" si="2"/>
        <v>H</v>
      </c>
      <c r="DN1" s="302"/>
      <c r="DO1" s="302" t="str">
        <f>IF(SUM(DO10:DO109)=0,"H","")</f>
        <v>H</v>
      </c>
      <c r="DP1" s="302" t="str">
        <f>IF(SUM(DP10:DP109)=0,"H","")</f>
        <v>H</v>
      </c>
      <c r="DQ1" s="302"/>
      <c r="DR1" s="302"/>
      <c r="DS1" s="302" t="str">
        <f t="shared" ref="DS1:EH1" si="3">IF(SUM(DS10:DS109)=0,"H","")</f>
        <v>H</v>
      </c>
      <c r="DT1" s="302" t="str">
        <f t="shared" si="3"/>
        <v>H</v>
      </c>
      <c r="DU1" s="302" t="str">
        <f t="shared" si="3"/>
        <v>H</v>
      </c>
      <c r="DV1" s="302" t="str">
        <f t="shared" si="3"/>
        <v>H</v>
      </c>
      <c r="DW1" s="302" t="str">
        <f t="shared" si="3"/>
        <v>H</v>
      </c>
      <c r="DX1" s="302" t="str">
        <f t="shared" si="3"/>
        <v>H</v>
      </c>
      <c r="DY1" s="302" t="str">
        <f t="shared" si="3"/>
        <v>H</v>
      </c>
      <c r="DZ1" s="302" t="str">
        <f t="shared" si="3"/>
        <v>H</v>
      </c>
      <c r="EA1" s="302" t="str">
        <f t="shared" si="3"/>
        <v>H</v>
      </c>
      <c r="EB1" s="302" t="str">
        <f t="shared" si="3"/>
        <v>H</v>
      </c>
      <c r="EC1" s="302" t="str">
        <f t="shared" si="3"/>
        <v>H</v>
      </c>
      <c r="ED1" s="302" t="str">
        <f t="shared" si="3"/>
        <v>H</v>
      </c>
      <c r="EE1" s="302" t="str">
        <f t="shared" si="3"/>
        <v>H</v>
      </c>
      <c r="EF1" s="302" t="str">
        <f t="shared" si="3"/>
        <v>H</v>
      </c>
      <c r="EG1" s="302" t="str">
        <f t="shared" si="3"/>
        <v>H</v>
      </c>
      <c r="EH1" s="302" t="str">
        <f t="shared" si="3"/>
        <v>H</v>
      </c>
      <c r="EI1" s="302"/>
      <c r="EJ1" s="302" t="str">
        <f t="shared" ref="EJ1:EY1" si="4">IF(SUM(EJ10:EJ109)=0,"H","")</f>
        <v>H</v>
      </c>
      <c r="EK1" s="302" t="str">
        <f t="shared" si="4"/>
        <v>H</v>
      </c>
      <c r="EL1" s="302" t="str">
        <f t="shared" si="4"/>
        <v>H</v>
      </c>
      <c r="EM1" s="302" t="str">
        <f t="shared" si="4"/>
        <v>H</v>
      </c>
      <c r="EN1" s="302" t="str">
        <f t="shared" si="4"/>
        <v>H</v>
      </c>
      <c r="EO1" s="302" t="str">
        <f t="shared" si="4"/>
        <v>H</v>
      </c>
      <c r="EP1" s="302" t="str">
        <f t="shared" si="4"/>
        <v>H</v>
      </c>
      <c r="EQ1" s="302" t="str">
        <f t="shared" si="4"/>
        <v>H</v>
      </c>
      <c r="ER1" s="302" t="str">
        <f t="shared" si="4"/>
        <v>H</v>
      </c>
      <c r="ES1" s="302" t="str">
        <f t="shared" si="4"/>
        <v>H</v>
      </c>
      <c r="ET1" s="302" t="str">
        <f t="shared" si="4"/>
        <v>H</v>
      </c>
      <c r="EU1" s="302" t="str">
        <f t="shared" si="4"/>
        <v>H</v>
      </c>
      <c r="EV1" s="302" t="str">
        <f t="shared" si="4"/>
        <v>H</v>
      </c>
      <c r="EW1" s="302" t="str">
        <f t="shared" si="4"/>
        <v>H</v>
      </c>
      <c r="EX1" s="302" t="str">
        <f t="shared" si="4"/>
        <v>H</v>
      </c>
      <c r="EY1" s="302" t="str">
        <f t="shared" si="4"/>
        <v>H</v>
      </c>
      <c r="EZ1" s="302"/>
      <c r="FA1" s="302" t="str">
        <f>IF(SUM(FA10:FA109)=0,"H","")</f>
        <v>H</v>
      </c>
      <c r="FB1" s="302" t="str">
        <f>IF(SUM(FB10:FB109)=0,"H","")</f>
        <v>H</v>
      </c>
      <c r="FC1" s="302"/>
      <c r="FD1" s="302"/>
      <c r="FE1" s="302" t="str">
        <f t="shared" ref="FE1:FT1" si="5">IF(SUM(FE10:FE109)=0,"H","")</f>
        <v>H</v>
      </c>
      <c r="FF1" s="302" t="str">
        <f t="shared" si="5"/>
        <v>H</v>
      </c>
      <c r="FG1" s="302" t="str">
        <f t="shared" si="5"/>
        <v>H</v>
      </c>
      <c r="FH1" s="302" t="str">
        <f t="shared" si="5"/>
        <v>H</v>
      </c>
      <c r="FI1" s="302" t="str">
        <f t="shared" si="5"/>
        <v>H</v>
      </c>
      <c r="FJ1" s="302" t="str">
        <f t="shared" si="5"/>
        <v>H</v>
      </c>
      <c r="FK1" s="302" t="str">
        <f t="shared" si="5"/>
        <v>H</v>
      </c>
      <c r="FL1" s="302" t="str">
        <f t="shared" si="5"/>
        <v>H</v>
      </c>
      <c r="FM1" s="302" t="str">
        <f t="shared" si="5"/>
        <v>H</v>
      </c>
      <c r="FN1" s="302" t="str">
        <f t="shared" si="5"/>
        <v>H</v>
      </c>
      <c r="FO1" s="302" t="str">
        <f t="shared" si="5"/>
        <v>H</v>
      </c>
      <c r="FP1" s="302" t="str">
        <f t="shared" si="5"/>
        <v>H</v>
      </c>
      <c r="FQ1" s="302" t="str">
        <f t="shared" si="5"/>
        <v>H</v>
      </c>
      <c r="FR1" s="302" t="str">
        <f t="shared" si="5"/>
        <v>H</v>
      </c>
      <c r="FS1" s="302" t="str">
        <f t="shared" si="5"/>
        <v>H</v>
      </c>
      <c r="FT1" s="302" t="str">
        <f t="shared" si="5"/>
        <v>H</v>
      </c>
      <c r="FU1" s="302"/>
      <c r="FV1" s="302" t="str">
        <f t="shared" ref="FV1:GK1" si="6">IF(SUM(FV10:FV109)=0,"H","")</f>
        <v>H</v>
      </c>
      <c r="FW1" s="302" t="str">
        <f t="shared" si="6"/>
        <v>H</v>
      </c>
      <c r="FX1" s="302" t="str">
        <f t="shared" si="6"/>
        <v>H</v>
      </c>
      <c r="FY1" s="302" t="str">
        <f t="shared" si="6"/>
        <v>H</v>
      </c>
      <c r="FZ1" s="302" t="str">
        <f t="shared" si="6"/>
        <v>H</v>
      </c>
      <c r="GA1" s="302" t="str">
        <f t="shared" si="6"/>
        <v>H</v>
      </c>
      <c r="GB1" s="302" t="str">
        <f t="shared" si="6"/>
        <v>H</v>
      </c>
      <c r="GC1" s="302" t="str">
        <f t="shared" si="6"/>
        <v>H</v>
      </c>
      <c r="GD1" s="302" t="str">
        <f t="shared" si="6"/>
        <v>H</v>
      </c>
      <c r="GE1" s="302" t="str">
        <f t="shared" si="6"/>
        <v>H</v>
      </c>
      <c r="GF1" s="302" t="str">
        <f t="shared" si="6"/>
        <v>H</v>
      </c>
      <c r="GG1" s="302" t="str">
        <f t="shared" si="6"/>
        <v>H</v>
      </c>
      <c r="GH1" s="302" t="str">
        <f t="shared" si="6"/>
        <v>H</v>
      </c>
      <c r="GI1" s="302" t="str">
        <f t="shared" si="6"/>
        <v>H</v>
      </c>
      <c r="GJ1" s="302" t="str">
        <f t="shared" si="6"/>
        <v>H</v>
      </c>
      <c r="GK1" s="302" t="str">
        <f t="shared" si="6"/>
        <v>H</v>
      </c>
      <c r="GL1" s="302"/>
      <c r="GM1" s="302" t="str">
        <f>IF(SUM(GM10:GM109)=0,"H","")</f>
        <v>H</v>
      </c>
      <c r="GN1" s="302" t="str">
        <f>IF(SUM(GN10:GN109)=0,"H","")</f>
        <v>H</v>
      </c>
      <c r="GO1" s="302"/>
      <c r="GP1" s="302"/>
      <c r="GQ1" s="302" t="str">
        <f t="shared" ref="GQ1:HF1" si="7">IF(SUM(GQ10:GQ109)=0,"H","")</f>
        <v>H</v>
      </c>
      <c r="GR1" s="302" t="str">
        <f t="shared" si="7"/>
        <v>H</v>
      </c>
      <c r="GS1" s="302" t="str">
        <f t="shared" si="7"/>
        <v>H</v>
      </c>
      <c r="GT1" s="302" t="str">
        <f t="shared" si="7"/>
        <v>H</v>
      </c>
      <c r="GU1" s="302" t="str">
        <f t="shared" si="7"/>
        <v>H</v>
      </c>
      <c r="GV1" s="302" t="str">
        <f t="shared" si="7"/>
        <v>H</v>
      </c>
      <c r="GW1" s="302" t="str">
        <f t="shared" si="7"/>
        <v>H</v>
      </c>
      <c r="GX1" s="302" t="str">
        <f t="shared" si="7"/>
        <v>H</v>
      </c>
      <c r="GY1" s="302" t="str">
        <f t="shared" si="7"/>
        <v>H</v>
      </c>
      <c r="GZ1" s="302" t="str">
        <f t="shared" si="7"/>
        <v>H</v>
      </c>
      <c r="HA1" s="302" t="str">
        <f t="shared" si="7"/>
        <v>H</v>
      </c>
      <c r="HB1" s="302" t="str">
        <f t="shared" si="7"/>
        <v>H</v>
      </c>
      <c r="HC1" s="302" t="str">
        <f t="shared" si="7"/>
        <v>H</v>
      </c>
      <c r="HD1" s="302" t="str">
        <f t="shared" si="7"/>
        <v>H</v>
      </c>
      <c r="HE1" s="302" t="str">
        <f t="shared" si="7"/>
        <v>H</v>
      </c>
      <c r="HF1" s="302" t="str">
        <f t="shared" si="7"/>
        <v>H</v>
      </c>
      <c r="HG1" s="302"/>
      <c r="HH1" s="302" t="str">
        <f t="shared" ref="HH1:HW1" si="8">IF(SUM(HH10:HH109)=0,"H","")</f>
        <v>H</v>
      </c>
      <c r="HI1" s="302" t="str">
        <f t="shared" si="8"/>
        <v>H</v>
      </c>
      <c r="HJ1" s="302" t="str">
        <f t="shared" si="8"/>
        <v>H</v>
      </c>
      <c r="HK1" s="302" t="str">
        <f t="shared" si="8"/>
        <v>H</v>
      </c>
      <c r="HL1" s="302" t="str">
        <f t="shared" si="8"/>
        <v>H</v>
      </c>
      <c r="HM1" s="302" t="str">
        <f t="shared" si="8"/>
        <v>H</v>
      </c>
      <c r="HN1" s="302" t="str">
        <f t="shared" si="8"/>
        <v>H</v>
      </c>
      <c r="HO1" s="302" t="str">
        <f t="shared" si="8"/>
        <v>H</v>
      </c>
      <c r="HP1" s="302" t="str">
        <f t="shared" si="8"/>
        <v>H</v>
      </c>
      <c r="HQ1" s="302" t="str">
        <f t="shared" si="8"/>
        <v>H</v>
      </c>
      <c r="HR1" s="302" t="str">
        <f t="shared" si="8"/>
        <v>H</v>
      </c>
      <c r="HS1" s="302" t="str">
        <f t="shared" si="8"/>
        <v>H</v>
      </c>
      <c r="HT1" s="302" t="str">
        <f t="shared" si="8"/>
        <v>H</v>
      </c>
      <c r="HU1" s="302" t="str">
        <f t="shared" si="8"/>
        <v>H</v>
      </c>
      <c r="HV1" s="302" t="str">
        <f t="shared" si="8"/>
        <v>H</v>
      </c>
      <c r="HW1" s="302" t="str">
        <f t="shared" si="8"/>
        <v>H</v>
      </c>
      <c r="HX1" s="302"/>
      <c r="HY1" s="302" t="str">
        <f>IF(SUM(HY10:HY109)=0,"H","")</f>
        <v>H</v>
      </c>
      <c r="HZ1" s="302" t="str">
        <f>IF(SUM(HZ10:HZ109)=0,"H","")</f>
        <v>H</v>
      </c>
      <c r="IA1" s="302"/>
      <c r="IB1" s="302"/>
      <c r="IC1" s="302" t="str">
        <f t="shared" ref="IC1:IS1" si="9">IF(SUM(IC10:IC109)=0,"H","")</f>
        <v>H</v>
      </c>
      <c r="ID1" s="302" t="str">
        <f t="shared" si="9"/>
        <v>H</v>
      </c>
      <c r="IE1" s="302" t="str">
        <f t="shared" si="9"/>
        <v>H</v>
      </c>
      <c r="IF1" s="302" t="str">
        <f t="shared" si="9"/>
        <v>H</v>
      </c>
      <c r="IG1" s="302" t="str">
        <f t="shared" si="9"/>
        <v>H</v>
      </c>
      <c r="IH1" s="302" t="str">
        <f t="shared" si="9"/>
        <v>H</v>
      </c>
      <c r="II1" s="302" t="str">
        <f t="shared" si="9"/>
        <v>H</v>
      </c>
      <c r="IJ1" s="302" t="str">
        <f t="shared" si="9"/>
        <v>H</v>
      </c>
      <c r="IK1" s="302" t="str">
        <f t="shared" si="9"/>
        <v>H</v>
      </c>
      <c r="IL1" s="302" t="str">
        <f t="shared" si="9"/>
        <v>H</v>
      </c>
      <c r="IM1" s="302" t="str">
        <f t="shared" si="9"/>
        <v>H</v>
      </c>
      <c r="IN1" s="302" t="str">
        <f t="shared" si="9"/>
        <v>H</v>
      </c>
      <c r="IO1" s="302" t="str">
        <f t="shared" si="9"/>
        <v>H</v>
      </c>
      <c r="IP1" s="302" t="str">
        <f t="shared" si="9"/>
        <v>H</v>
      </c>
      <c r="IQ1" s="302" t="str">
        <f t="shared" si="9"/>
        <v>H</v>
      </c>
      <c r="IR1" s="302" t="str">
        <f t="shared" si="9"/>
        <v>H</v>
      </c>
      <c r="IS1" s="302" t="str">
        <f t="shared" si="9"/>
        <v>H</v>
      </c>
    </row>
    <row r="2" spans="1:253" customFormat="1" x14ac:dyDescent="0.25">
      <c r="A2" s="302"/>
      <c r="D2" s="326"/>
      <c r="E2" s="326"/>
      <c r="F2" s="326"/>
      <c r="AS2" s="352"/>
      <c r="CE2" s="352"/>
      <c r="DQ2" s="352"/>
      <c r="FC2" s="352"/>
      <c r="FD2" s="352"/>
      <c r="FE2" s="352"/>
      <c r="FF2" s="352"/>
      <c r="FG2" s="352"/>
      <c r="FH2" s="352"/>
      <c r="FI2" s="352"/>
      <c r="FJ2" s="352"/>
      <c r="FK2" s="352"/>
      <c r="FL2" s="352"/>
      <c r="FM2" s="352"/>
      <c r="FN2" s="352"/>
      <c r="FO2" s="352"/>
      <c r="FP2" s="352"/>
      <c r="FQ2" s="352"/>
      <c r="FR2" s="352"/>
      <c r="FS2" s="352"/>
      <c r="FT2" s="352"/>
      <c r="FU2" s="352"/>
      <c r="FV2" s="352"/>
      <c r="FW2" s="352"/>
      <c r="FX2" s="352"/>
      <c r="FY2" s="352"/>
      <c r="FZ2" s="352"/>
      <c r="GA2" s="352"/>
      <c r="GB2" s="352"/>
      <c r="GC2" s="352"/>
      <c r="GD2" s="352"/>
      <c r="GE2" s="352"/>
      <c r="GF2" s="352"/>
      <c r="GG2" s="352"/>
      <c r="GH2" s="352"/>
      <c r="GI2" s="352"/>
      <c r="GJ2" s="352"/>
      <c r="GK2" s="352"/>
      <c r="GL2" s="352"/>
      <c r="GM2" s="352"/>
      <c r="GN2" s="352"/>
      <c r="GO2" s="352"/>
      <c r="GP2" s="352"/>
      <c r="GQ2" s="352"/>
      <c r="GR2" s="352"/>
      <c r="GS2" s="352"/>
      <c r="GT2" s="352"/>
      <c r="GU2" s="352"/>
      <c r="GV2" s="352"/>
      <c r="GW2" s="352"/>
      <c r="GX2" s="352"/>
      <c r="GY2" s="352"/>
      <c r="GZ2" s="352"/>
      <c r="HA2" s="352"/>
      <c r="HB2" s="352"/>
      <c r="HC2" s="352"/>
      <c r="HD2" s="352"/>
      <c r="HE2" s="352"/>
      <c r="HF2" s="352"/>
      <c r="HG2" s="352"/>
      <c r="HH2" s="352"/>
      <c r="HI2" s="352"/>
      <c r="HJ2" s="352"/>
      <c r="HK2" s="352"/>
      <c r="HL2" s="352"/>
      <c r="HM2" s="352"/>
      <c r="HN2" s="352"/>
      <c r="HO2" s="352"/>
      <c r="HP2" s="352"/>
      <c r="HQ2" s="352"/>
      <c r="HR2" s="352"/>
      <c r="HS2" s="352"/>
      <c r="HT2" s="352"/>
      <c r="HU2" s="352"/>
      <c r="HV2" s="352"/>
      <c r="HW2" s="352"/>
      <c r="HX2" s="352"/>
      <c r="HY2" s="352"/>
      <c r="HZ2" s="352"/>
      <c r="IA2" s="352"/>
      <c r="IB2" s="352"/>
      <c r="IC2" s="352"/>
      <c r="ID2" s="352"/>
      <c r="IE2" s="352"/>
      <c r="IF2" s="352"/>
      <c r="IG2" s="352"/>
      <c r="IH2" s="352"/>
      <c r="II2" s="352"/>
      <c r="IJ2" s="352"/>
      <c r="IK2" s="352"/>
      <c r="IL2" s="352"/>
      <c r="IM2" s="352"/>
      <c r="IN2" s="352"/>
      <c r="IO2" s="352"/>
      <c r="IP2" s="352"/>
      <c r="IQ2" s="352"/>
      <c r="IR2" s="352"/>
      <c r="IS2" s="352"/>
    </row>
    <row r="3" spans="1:253" x14ac:dyDescent="0.25">
      <c r="A3" s="302"/>
      <c r="G3" s="256"/>
      <c r="H3" s="242" t="s">
        <v>160</v>
      </c>
      <c r="I3" s="240">
        <v>1</v>
      </c>
      <c r="J3" s="241">
        <f t="shared" ref="J3:X3" si="10">I3+1</f>
        <v>2</v>
      </c>
      <c r="K3" s="241">
        <f t="shared" si="10"/>
        <v>3</v>
      </c>
      <c r="L3" s="241">
        <f t="shared" si="10"/>
        <v>4</v>
      </c>
      <c r="M3" s="241">
        <f t="shared" si="10"/>
        <v>5</v>
      </c>
      <c r="N3" s="241">
        <f t="shared" si="10"/>
        <v>6</v>
      </c>
      <c r="O3" s="241">
        <f t="shared" si="10"/>
        <v>7</v>
      </c>
      <c r="P3" s="241">
        <f t="shared" si="10"/>
        <v>8</v>
      </c>
      <c r="Q3" s="241">
        <f t="shared" si="10"/>
        <v>9</v>
      </c>
      <c r="R3" s="241">
        <f t="shared" si="10"/>
        <v>10</v>
      </c>
      <c r="S3" s="241">
        <f t="shared" si="10"/>
        <v>11</v>
      </c>
      <c r="T3" s="241">
        <f t="shared" si="10"/>
        <v>12</v>
      </c>
      <c r="U3" s="241">
        <f t="shared" si="10"/>
        <v>13</v>
      </c>
      <c r="V3" s="241">
        <f t="shared" si="10"/>
        <v>14</v>
      </c>
      <c r="W3" s="241">
        <f t="shared" si="10"/>
        <v>15</v>
      </c>
      <c r="X3" s="241">
        <f t="shared" si="10"/>
        <v>16</v>
      </c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253" x14ac:dyDescent="0.25">
      <c r="A4" s="302"/>
      <c r="G4" s="256"/>
      <c r="H4" s="242" t="s">
        <v>161</v>
      </c>
      <c r="I4" s="240">
        <f>HOME!D13</f>
        <v>3600</v>
      </c>
      <c r="J4" s="241">
        <f>I5</f>
        <v>4500</v>
      </c>
      <c r="K4" s="241">
        <f t="shared" ref="K4:X4" si="11">J5</f>
        <v>5400</v>
      </c>
      <c r="L4" s="241">
        <f t="shared" si="11"/>
        <v>6300</v>
      </c>
      <c r="M4" s="241">
        <f t="shared" si="11"/>
        <v>7200</v>
      </c>
      <c r="N4" s="241">
        <f t="shared" si="11"/>
        <v>8100</v>
      </c>
      <c r="O4" s="241">
        <f t="shared" si="11"/>
        <v>9000</v>
      </c>
      <c r="P4" s="241">
        <f t="shared" si="11"/>
        <v>9900</v>
      </c>
      <c r="Q4" s="241">
        <f t="shared" si="11"/>
        <v>10800</v>
      </c>
      <c r="R4" s="241">
        <f t="shared" si="11"/>
        <v>11700</v>
      </c>
      <c r="S4" s="241">
        <f t="shared" si="11"/>
        <v>12600</v>
      </c>
      <c r="T4" s="241">
        <f t="shared" si="11"/>
        <v>13500</v>
      </c>
      <c r="U4" s="241">
        <f t="shared" si="11"/>
        <v>14400</v>
      </c>
      <c r="V4" s="241">
        <f t="shared" si="11"/>
        <v>15300</v>
      </c>
      <c r="W4" s="241">
        <f t="shared" si="11"/>
        <v>16200</v>
      </c>
      <c r="X4" s="241">
        <f t="shared" si="11"/>
        <v>17100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253" x14ac:dyDescent="0.25">
      <c r="A5" s="302"/>
      <c r="G5" s="256"/>
      <c r="H5" s="242" t="s">
        <v>162</v>
      </c>
      <c r="I5" s="240">
        <f>HOME!$D$14+I4</f>
        <v>4500</v>
      </c>
      <c r="J5" s="243">
        <f>HOME!$D$14+J4</f>
        <v>5400</v>
      </c>
      <c r="K5" s="243">
        <f>HOME!$D$14+K4</f>
        <v>6300</v>
      </c>
      <c r="L5" s="243">
        <f>HOME!$D$14+L4</f>
        <v>7200</v>
      </c>
      <c r="M5" s="243">
        <f>HOME!$D$14+M4</f>
        <v>8100</v>
      </c>
      <c r="N5" s="243">
        <f>HOME!$D$14+N4</f>
        <v>9000</v>
      </c>
      <c r="O5" s="243">
        <f>HOME!$D$14+O4</f>
        <v>9900</v>
      </c>
      <c r="P5" s="243">
        <f>HOME!$D$14+P4</f>
        <v>10800</v>
      </c>
      <c r="Q5" s="243">
        <f>HOME!$D$14+Q4</f>
        <v>11700</v>
      </c>
      <c r="R5" s="243">
        <f>HOME!$D$14+R4</f>
        <v>12600</v>
      </c>
      <c r="S5" s="243">
        <f>HOME!$D$14+S4</f>
        <v>13500</v>
      </c>
      <c r="T5" s="243">
        <f>HOME!$D$14+T4</f>
        <v>14400</v>
      </c>
      <c r="U5" s="243">
        <f>HOME!$D$14+U4</f>
        <v>15300</v>
      </c>
      <c r="V5" s="243">
        <f>HOME!$D$14+V4</f>
        <v>16200</v>
      </c>
      <c r="W5" s="243">
        <f>HOME!$D$14+W4</f>
        <v>17100</v>
      </c>
      <c r="X5" s="243">
        <f>HOME!$D$14+X4</f>
        <v>18000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</row>
    <row r="6" spans="1:253" x14ac:dyDescent="0.25">
      <c r="A6" s="302"/>
      <c r="G6" s="164"/>
    </row>
    <row r="7" spans="1:253" s="172" customFormat="1" ht="18.75" customHeight="1" x14ac:dyDescent="0.25">
      <c r="A7" s="302"/>
      <c r="B7" s="175"/>
      <c r="C7"/>
      <c r="D7" s="444"/>
      <c r="E7" s="444"/>
      <c r="F7" s="444"/>
      <c r="G7" s="175" t="s">
        <v>53</v>
      </c>
      <c r="H7" s="175"/>
      <c r="I7" s="385" t="s">
        <v>294</v>
      </c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352"/>
      <c r="Z7" s="374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352"/>
      <c r="AQ7" s="175"/>
      <c r="AR7" s="175"/>
      <c r="AS7" s="175"/>
      <c r="AT7" s="352"/>
      <c r="AU7" s="385">
        <v>10</v>
      </c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352"/>
      <c r="BL7" s="374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  <c r="CA7" s="175"/>
      <c r="CB7" s="352"/>
      <c r="CC7" s="175"/>
      <c r="CD7" s="175"/>
      <c r="CE7" s="175"/>
      <c r="CF7" s="352"/>
      <c r="CG7" s="385">
        <v>20</v>
      </c>
      <c r="CH7" s="175"/>
      <c r="CI7" s="175"/>
      <c r="CJ7" s="175"/>
      <c r="CK7" s="175"/>
      <c r="CL7" s="175"/>
      <c r="CM7" s="175"/>
      <c r="CN7" s="175"/>
      <c r="CO7" s="175"/>
      <c r="CP7" s="175"/>
      <c r="CQ7" s="175"/>
      <c r="CR7" s="175"/>
      <c r="CS7" s="175"/>
      <c r="CT7" s="175"/>
      <c r="CU7" s="175"/>
      <c r="CV7" s="175"/>
      <c r="CW7" s="352"/>
      <c r="CX7" s="374"/>
      <c r="CY7" s="175"/>
      <c r="CZ7" s="175"/>
      <c r="DA7" s="175"/>
      <c r="DB7" s="175"/>
      <c r="DC7" s="175"/>
      <c r="DD7" s="175"/>
      <c r="DE7" s="175"/>
      <c r="DF7" s="175"/>
      <c r="DG7" s="175"/>
      <c r="DH7" s="175"/>
      <c r="DI7" s="175"/>
      <c r="DJ7" s="175"/>
      <c r="DK7" s="175"/>
      <c r="DL7" s="175"/>
      <c r="DM7" s="175"/>
      <c r="DN7" s="352"/>
      <c r="DO7" s="175"/>
      <c r="DP7" s="175"/>
      <c r="DQ7" s="175"/>
      <c r="DR7" s="352"/>
      <c r="DS7" s="385">
        <v>30</v>
      </c>
      <c r="DT7" s="175"/>
      <c r="DU7" s="175"/>
      <c r="DV7" s="175"/>
      <c r="DW7" s="175"/>
      <c r="DX7" s="175"/>
      <c r="DY7" s="175"/>
      <c r="DZ7" s="175"/>
      <c r="EA7" s="175"/>
      <c r="EB7" s="175"/>
      <c r="EC7" s="175"/>
      <c r="ED7" s="175"/>
      <c r="EE7" s="175"/>
      <c r="EF7" s="175"/>
      <c r="EG7" s="175"/>
      <c r="EH7" s="175"/>
      <c r="EI7" s="352"/>
      <c r="EJ7" s="374"/>
      <c r="EK7" s="175"/>
      <c r="EL7" s="175"/>
      <c r="EM7" s="175"/>
      <c r="EN7" s="175"/>
      <c r="EO7" s="175"/>
      <c r="EP7" s="175"/>
      <c r="EQ7" s="175"/>
      <c r="ER7" s="175"/>
      <c r="ES7" s="175"/>
      <c r="ET7" s="175"/>
      <c r="EU7" s="175"/>
      <c r="EV7" s="175"/>
      <c r="EW7" s="175"/>
      <c r="EX7" s="175"/>
      <c r="EY7" s="175"/>
      <c r="EZ7" s="352"/>
      <c r="FA7" s="175"/>
      <c r="FB7" s="175"/>
      <c r="FC7" s="175"/>
      <c r="FD7" s="352"/>
      <c r="FE7" s="385">
        <v>40</v>
      </c>
      <c r="FF7" s="175"/>
      <c r="FG7" s="175"/>
      <c r="FH7" s="175"/>
      <c r="FI7" s="175"/>
      <c r="FJ7" s="175"/>
      <c r="FK7" s="175"/>
      <c r="FL7" s="175"/>
      <c r="FM7" s="175"/>
      <c r="FN7" s="175"/>
      <c r="FO7" s="175"/>
      <c r="FP7" s="175"/>
      <c r="FQ7" s="175"/>
      <c r="FR7" s="175"/>
      <c r="FS7" s="175"/>
      <c r="FT7" s="175"/>
      <c r="FU7" s="352"/>
      <c r="FV7" s="374"/>
      <c r="FW7" s="175"/>
      <c r="FX7" s="175"/>
      <c r="FY7" s="175"/>
      <c r="FZ7" s="175"/>
      <c r="GA7" s="175"/>
      <c r="GB7" s="175"/>
      <c r="GC7" s="175"/>
      <c r="GD7" s="175"/>
      <c r="GE7" s="175"/>
      <c r="GF7" s="175"/>
      <c r="GG7" s="175"/>
      <c r="GH7" s="175"/>
      <c r="GI7" s="175"/>
      <c r="GJ7" s="175"/>
      <c r="GK7" s="175"/>
      <c r="GL7" s="352"/>
      <c r="GM7" s="175"/>
      <c r="GN7" s="175"/>
      <c r="GO7" s="175"/>
      <c r="GP7" s="352"/>
      <c r="GQ7" s="385">
        <v>60</v>
      </c>
      <c r="GR7" s="175"/>
      <c r="GS7" s="175"/>
      <c r="GT7" s="175"/>
      <c r="GU7" s="175"/>
      <c r="GV7" s="175"/>
      <c r="GW7" s="175"/>
      <c r="GX7" s="175"/>
      <c r="GY7" s="175"/>
      <c r="GZ7" s="175"/>
      <c r="HA7" s="175"/>
      <c r="HB7" s="175"/>
      <c r="HC7" s="175"/>
      <c r="HD7" s="175"/>
      <c r="HE7" s="175"/>
      <c r="HF7" s="175"/>
      <c r="HG7" s="352"/>
      <c r="HH7" s="374"/>
      <c r="HI7" s="175"/>
      <c r="HJ7" s="175"/>
      <c r="HK7" s="175"/>
      <c r="HL7" s="175"/>
      <c r="HM7" s="175"/>
      <c r="HN7" s="175"/>
      <c r="HO7" s="175"/>
      <c r="HP7" s="175"/>
      <c r="HQ7" s="175"/>
      <c r="HR7" s="175"/>
      <c r="HS7" s="175"/>
      <c r="HT7" s="175"/>
      <c r="HU7" s="175"/>
      <c r="HV7" s="175"/>
      <c r="HW7" s="175"/>
      <c r="HX7" s="352"/>
      <c r="HY7" s="175"/>
      <c r="HZ7" s="175"/>
      <c r="IA7" s="175"/>
      <c r="IB7" s="352"/>
      <c r="IC7" s="374"/>
      <c r="ID7" s="175"/>
      <c r="IE7" s="175"/>
      <c r="IF7" s="175"/>
      <c r="IG7" s="175"/>
      <c r="IH7" s="175"/>
      <c r="II7" s="175"/>
      <c r="IJ7" s="175"/>
      <c r="IK7" s="175"/>
      <c r="IL7" s="175"/>
      <c r="IM7" s="175"/>
      <c r="IN7" s="175"/>
      <c r="IO7" s="175"/>
      <c r="IP7" s="175"/>
      <c r="IQ7" s="175"/>
      <c r="IR7" s="175"/>
      <c r="IS7" s="175"/>
    </row>
    <row r="8" spans="1:253" s="35" customFormat="1" ht="18.75" customHeight="1" x14ac:dyDescent="0.25">
      <c r="A8" s="302"/>
      <c r="B8" s="175"/>
      <c r="C8" s="478" t="s">
        <v>193</v>
      </c>
      <c r="D8" s="479"/>
      <c r="E8" s="850" t="s">
        <v>188</v>
      </c>
      <c r="F8" s="851"/>
      <c r="G8" s="851"/>
      <c r="H8" s="176"/>
      <c r="I8" s="852" t="str">
        <f>"Average of TRAVTM("&amp;I7&amp;")"</f>
        <v>Average of TRAVTM(ALL)</v>
      </c>
      <c r="J8" s="853"/>
      <c r="K8" s="853"/>
      <c r="L8" s="853"/>
      <c r="M8" s="853"/>
      <c r="N8" s="853"/>
      <c r="O8" s="853"/>
      <c r="P8" s="853"/>
      <c r="Q8" s="853"/>
      <c r="R8" s="853"/>
      <c r="S8" s="853"/>
      <c r="T8" s="853"/>
      <c r="U8" s="853"/>
      <c r="V8" s="853"/>
      <c r="W8" s="853"/>
      <c r="X8" s="854"/>
      <c r="Y8" s="386"/>
      <c r="Z8" s="852" t="str">
        <f>"Average of VEHS("&amp;I7&amp;")"</f>
        <v>Average of VEHS(ALL)</v>
      </c>
      <c r="AA8" s="853"/>
      <c r="AB8" s="853"/>
      <c r="AC8" s="853"/>
      <c r="AD8" s="853"/>
      <c r="AE8" s="853"/>
      <c r="AF8" s="853"/>
      <c r="AG8" s="853"/>
      <c r="AH8" s="853"/>
      <c r="AI8" s="853"/>
      <c r="AJ8" s="853"/>
      <c r="AK8" s="853"/>
      <c r="AL8" s="853"/>
      <c r="AM8" s="853"/>
      <c r="AN8" s="853"/>
      <c r="AO8" s="854"/>
      <c r="AP8" s="386"/>
      <c r="AQ8" s="407" t="str">
        <f>"AVG-"&amp;I7</f>
        <v>AVG-ALL</v>
      </c>
      <c r="AR8" s="403" t="str">
        <f>"StdevTime-"&amp;I7</f>
        <v>StdevTime-ALL</v>
      </c>
      <c r="AS8" s="383" t="str">
        <f>"VEH-"&amp;I7</f>
        <v>VEH-ALL</v>
      </c>
      <c r="AT8" s="386"/>
      <c r="AU8" s="852" t="str">
        <f>"Average of TRAVTM("&amp;AU7&amp;")"</f>
        <v>Average of TRAVTM(10)</v>
      </c>
      <c r="AV8" s="853"/>
      <c r="AW8" s="853"/>
      <c r="AX8" s="853"/>
      <c r="AY8" s="853"/>
      <c r="AZ8" s="853"/>
      <c r="BA8" s="853"/>
      <c r="BB8" s="853"/>
      <c r="BC8" s="853"/>
      <c r="BD8" s="853"/>
      <c r="BE8" s="853"/>
      <c r="BF8" s="853"/>
      <c r="BG8" s="853"/>
      <c r="BH8" s="853"/>
      <c r="BI8" s="853"/>
      <c r="BJ8" s="854"/>
      <c r="BK8" s="386"/>
      <c r="BL8" s="852" t="str">
        <f>"Average of VEHS("&amp;AU7&amp;")"</f>
        <v>Average of VEHS(10)</v>
      </c>
      <c r="BM8" s="853"/>
      <c r="BN8" s="853"/>
      <c r="BO8" s="853"/>
      <c r="BP8" s="853"/>
      <c r="BQ8" s="853"/>
      <c r="BR8" s="853"/>
      <c r="BS8" s="853"/>
      <c r="BT8" s="853"/>
      <c r="BU8" s="853"/>
      <c r="BV8" s="853"/>
      <c r="BW8" s="853"/>
      <c r="BX8" s="853"/>
      <c r="BY8" s="853"/>
      <c r="BZ8" s="853"/>
      <c r="CA8" s="854"/>
      <c r="CB8" s="386"/>
      <c r="CC8" s="384" t="str">
        <f>"AVG-"&amp;AU7</f>
        <v>AVG-10</v>
      </c>
      <c r="CD8" s="403" t="str">
        <f>"StdevTime-"&amp;AU7</f>
        <v>StdevTime-10</v>
      </c>
      <c r="CE8" s="383" t="str">
        <f>"VEH-"&amp;AU7</f>
        <v>VEH-10</v>
      </c>
      <c r="CF8" s="386"/>
      <c r="CG8" s="852" t="str">
        <f>"Average of TRAVTM("&amp;CG7&amp;")"</f>
        <v>Average of TRAVTM(20)</v>
      </c>
      <c r="CH8" s="853"/>
      <c r="CI8" s="853"/>
      <c r="CJ8" s="853"/>
      <c r="CK8" s="853"/>
      <c r="CL8" s="853"/>
      <c r="CM8" s="853"/>
      <c r="CN8" s="853"/>
      <c r="CO8" s="853"/>
      <c r="CP8" s="853"/>
      <c r="CQ8" s="853"/>
      <c r="CR8" s="853"/>
      <c r="CS8" s="853"/>
      <c r="CT8" s="853"/>
      <c r="CU8" s="853"/>
      <c r="CV8" s="854"/>
      <c r="CW8" s="386"/>
      <c r="CX8" s="852" t="str">
        <f>"Average of VEHS("&amp;CG7&amp;")"</f>
        <v>Average of VEHS(20)</v>
      </c>
      <c r="CY8" s="853"/>
      <c r="CZ8" s="853"/>
      <c r="DA8" s="853"/>
      <c r="DB8" s="853"/>
      <c r="DC8" s="853"/>
      <c r="DD8" s="853"/>
      <c r="DE8" s="853"/>
      <c r="DF8" s="853"/>
      <c r="DG8" s="853"/>
      <c r="DH8" s="853"/>
      <c r="DI8" s="853"/>
      <c r="DJ8" s="853"/>
      <c r="DK8" s="853"/>
      <c r="DL8" s="853"/>
      <c r="DM8" s="854"/>
      <c r="DN8" s="386"/>
      <c r="DO8" s="384" t="str">
        <f>"AVG-"&amp;CG7</f>
        <v>AVG-20</v>
      </c>
      <c r="DP8" s="403" t="str">
        <f>"StdevTime-"&amp;CG7</f>
        <v>StdevTime-20</v>
      </c>
      <c r="DQ8" s="383" t="str">
        <f>"VEH-"&amp;CG7</f>
        <v>VEH-20</v>
      </c>
      <c r="DR8" s="386"/>
      <c r="DS8" s="852" t="str">
        <f>"Average of TRAVTM("&amp;DS7&amp;")"</f>
        <v>Average of TRAVTM(30)</v>
      </c>
      <c r="DT8" s="853"/>
      <c r="DU8" s="853"/>
      <c r="DV8" s="853"/>
      <c r="DW8" s="853"/>
      <c r="DX8" s="853"/>
      <c r="DY8" s="853"/>
      <c r="DZ8" s="853"/>
      <c r="EA8" s="853"/>
      <c r="EB8" s="853"/>
      <c r="EC8" s="853"/>
      <c r="ED8" s="853"/>
      <c r="EE8" s="853"/>
      <c r="EF8" s="853"/>
      <c r="EG8" s="853"/>
      <c r="EH8" s="854"/>
      <c r="EI8" s="386"/>
      <c r="EJ8" s="852" t="str">
        <f>"Average of VEHS("&amp;DS7&amp;")"</f>
        <v>Average of VEHS(30)</v>
      </c>
      <c r="EK8" s="853"/>
      <c r="EL8" s="853"/>
      <c r="EM8" s="853"/>
      <c r="EN8" s="853"/>
      <c r="EO8" s="853"/>
      <c r="EP8" s="853"/>
      <c r="EQ8" s="853"/>
      <c r="ER8" s="853"/>
      <c r="ES8" s="853"/>
      <c r="ET8" s="853"/>
      <c r="EU8" s="853"/>
      <c r="EV8" s="853"/>
      <c r="EW8" s="853"/>
      <c r="EX8" s="853"/>
      <c r="EY8" s="854"/>
      <c r="EZ8" s="386"/>
      <c r="FA8" s="384" t="str">
        <f>"AVG-"&amp;DS7</f>
        <v>AVG-30</v>
      </c>
      <c r="FB8" s="403" t="str">
        <f>"StdevTime-"&amp;DS7</f>
        <v>StdevTime-30</v>
      </c>
      <c r="FC8" s="383" t="str">
        <f>"VEH-"&amp;DS7</f>
        <v>VEH-30</v>
      </c>
      <c r="FD8" s="386"/>
      <c r="FE8" s="852" t="str">
        <f>"Average of TRAVTM("&amp;FE7&amp;")"</f>
        <v>Average of TRAVTM(40)</v>
      </c>
      <c r="FF8" s="853"/>
      <c r="FG8" s="853"/>
      <c r="FH8" s="853"/>
      <c r="FI8" s="853"/>
      <c r="FJ8" s="853"/>
      <c r="FK8" s="853"/>
      <c r="FL8" s="853"/>
      <c r="FM8" s="853"/>
      <c r="FN8" s="853"/>
      <c r="FO8" s="853"/>
      <c r="FP8" s="853"/>
      <c r="FQ8" s="853"/>
      <c r="FR8" s="853"/>
      <c r="FS8" s="853"/>
      <c r="FT8" s="854"/>
      <c r="FU8" s="386"/>
      <c r="FV8" s="852" t="str">
        <f>"Average of VEHS("&amp;FE7&amp;")"</f>
        <v>Average of VEHS(40)</v>
      </c>
      <c r="FW8" s="853"/>
      <c r="FX8" s="853"/>
      <c r="FY8" s="853"/>
      <c r="FZ8" s="853"/>
      <c r="GA8" s="853"/>
      <c r="GB8" s="853"/>
      <c r="GC8" s="853"/>
      <c r="GD8" s="853"/>
      <c r="GE8" s="853"/>
      <c r="GF8" s="853"/>
      <c r="GG8" s="853"/>
      <c r="GH8" s="853"/>
      <c r="GI8" s="853"/>
      <c r="GJ8" s="853"/>
      <c r="GK8" s="854"/>
      <c r="GL8" s="386"/>
      <c r="GM8" s="384" t="str">
        <f>"AVG-"&amp;FE7</f>
        <v>AVG-40</v>
      </c>
      <c r="GN8" s="403" t="str">
        <f>"StdevTime-"&amp;FE7</f>
        <v>StdevTime-40</v>
      </c>
      <c r="GO8" s="383" t="str">
        <f>"VEH-"&amp;FE7</f>
        <v>VEH-40</v>
      </c>
      <c r="GP8" s="386"/>
      <c r="GQ8" s="852" t="str">
        <f>"Average of TRAVTM("&amp;GQ7&amp;")"</f>
        <v>Average of TRAVTM(60)</v>
      </c>
      <c r="GR8" s="853"/>
      <c r="GS8" s="853"/>
      <c r="GT8" s="853"/>
      <c r="GU8" s="853"/>
      <c r="GV8" s="853"/>
      <c r="GW8" s="853"/>
      <c r="GX8" s="853"/>
      <c r="GY8" s="853"/>
      <c r="GZ8" s="853"/>
      <c r="HA8" s="853"/>
      <c r="HB8" s="853"/>
      <c r="HC8" s="853"/>
      <c r="HD8" s="853"/>
      <c r="HE8" s="853"/>
      <c r="HF8" s="854"/>
      <c r="HG8" s="386"/>
      <c r="HH8" s="852" t="str">
        <f>"Average of VEHS("&amp;GQ7&amp;")"</f>
        <v>Average of VEHS(60)</v>
      </c>
      <c r="HI8" s="853"/>
      <c r="HJ8" s="853"/>
      <c r="HK8" s="853"/>
      <c r="HL8" s="853"/>
      <c r="HM8" s="853"/>
      <c r="HN8" s="853"/>
      <c r="HO8" s="853"/>
      <c r="HP8" s="853"/>
      <c r="HQ8" s="853"/>
      <c r="HR8" s="853"/>
      <c r="HS8" s="853"/>
      <c r="HT8" s="853"/>
      <c r="HU8" s="853"/>
      <c r="HV8" s="853"/>
      <c r="HW8" s="854"/>
      <c r="HX8" s="386"/>
      <c r="HY8" s="384" t="str">
        <f>"AVG-"&amp;GQ7</f>
        <v>AVG-60</v>
      </c>
      <c r="HZ8" s="403" t="str">
        <f>"StdevTime-"&amp;GQ7</f>
        <v>StdevTime-60</v>
      </c>
      <c r="IA8" s="383" t="str">
        <f>"VEH-"&amp;GQ7</f>
        <v>VEH-60</v>
      </c>
      <c r="IB8" s="405"/>
      <c r="IC8" s="852" t="s">
        <v>279</v>
      </c>
      <c r="ID8" s="853"/>
      <c r="IE8" s="853"/>
      <c r="IF8" s="853"/>
      <c r="IG8" s="853"/>
      <c r="IH8" s="853"/>
      <c r="II8" s="853"/>
      <c r="IJ8" s="853"/>
      <c r="IK8" s="853"/>
      <c r="IL8" s="853"/>
      <c r="IM8" s="853"/>
      <c r="IN8" s="853"/>
      <c r="IO8" s="853"/>
      <c r="IP8" s="853"/>
      <c r="IQ8" s="853"/>
      <c r="IR8" s="854"/>
      <c r="IS8" s="403" t="s">
        <v>299</v>
      </c>
    </row>
    <row r="9" spans="1:253" s="74" customFormat="1" ht="45" x14ac:dyDescent="0.25">
      <c r="A9" s="302"/>
      <c r="B9" s="187" t="s">
        <v>291</v>
      </c>
      <c r="C9" s="480" t="s">
        <v>292</v>
      </c>
      <c r="D9" s="481" t="str">
        <f>scenario&amp;" TT Seg ID"</f>
        <v>2050 No-Build PM TT Seg ID</v>
      </c>
      <c r="E9" s="477" t="s">
        <v>333</v>
      </c>
      <c r="F9" s="477" t="s">
        <v>332</v>
      </c>
      <c r="G9" s="477" t="s">
        <v>390</v>
      </c>
      <c r="H9" s="304"/>
      <c r="I9" s="711" t="str">
        <f>IF(HOME!$D$15&gt;=I$3,I$4&amp;"-"&amp;I$5,"-")</f>
        <v>3600-4500</v>
      </c>
      <c r="J9" s="711" t="str">
        <f>IF(HOME!$D$15&gt;=J$3,J$4&amp;"-"&amp;J$5,"-")</f>
        <v>4500-5400</v>
      </c>
      <c r="K9" s="711" t="str">
        <f>IF(HOME!$D$15&gt;=K$3,K$4&amp;"-"&amp;K$5,"-")</f>
        <v>5400-6300</v>
      </c>
      <c r="L9" s="711" t="str">
        <f>IF(HOME!$D$15&gt;=L$3,L$4&amp;"-"&amp;L$5,"-")</f>
        <v>6300-7200</v>
      </c>
      <c r="M9" s="711" t="str">
        <f>IF(HOME!$D$15&gt;=M$3,M$4&amp;"-"&amp;M$5,"-")</f>
        <v>-</v>
      </c>
      <c r="N9" s="711" t="str">
        <f>IF(HOME!$D$15&gt;=N$3,N$4&amp;"-"&amp;N$5,"-")</f>
        <v>-</v>
      </c>
      <c r="O9" s="711" t="str">
        <f>IF(HOME!$D$15&gt;=O$3,O$4&amp;"-"&amp;O$5,"-")</f>
        <v>-</v>
      </c>
      <c r="P9" s="711" t="str">
        <f>IF(HOME!$D$15&gt;=P$3,P$4&amp;"-"&amp;P$5,"-")</f>
        <v>-</v>
      </c>
      <c r="Q9" s="711" t="str">
        <f>IF(HOME!$D$15&gt;=Q$3,Q$4&amp;"-"&amp;Q$5,"-")</f>
        <v>-</v>
      </c>
      <c r="R9" s="711" t="str">
        <f>IF(HOME!$D$15&gt;=R$3,R$4&amp;"-"&amp;R$5,"-")</f>
        <v>-</v>
      </c>
      <c r="S9" s="711" t="str">
        <f>IF(HOME!$D$15&gt;=S$3,S$4&amp;"-"&amp;S$5,"-")</f>
        <v>-</v>
      </c>
      <c r="T9" s="711" t="str">
        <f>IF(HOME!$D$15&gt;=T$3,T$4&amp;"-"&amp;T$5,"-")</f>
        <v>-</v>
      </c>
      <c r="U9" s="711" t="str">
        <f>IF(HOME!$D$15&gt;=U$3,U$4&amp;"-"&amp;U$5,"-")</f>
        <v>-</v>
      </c>
      <c r="V9" s="711" t="str">
        <f>IF(HOME!$D$15&gt;=V$3,V$4&amp;"-"&amp;V$5,"-")</f>
        <v>-</v>
      </c>
      <c r="W9" s="711" t="str">
        <f>IF(HOME!$D$15&gt;=W$3,W$4&amp;"-"&amp;W$5,"-")</f>
        <v>-</v>
      </c>
      <c r="X9" s="711" t="str">
        <f>IF(HOME!$D$15&gt;=X$3,X$4&amp;"-"&amp;X$5,"-")</f>
        <v>-</v>
      </c>
      <c r="Y9" s="387"/>
      <c r="Z9" s="258" t="str">
        <f>$I$9</f>
        <v>3600-4500</v>
      </c>
      <c r="AA9" s="258" t="str">
        <f>$J$9</f>
        <v>4500-5400</v>
      </c>
      <c r="AB9" s="258" t="str">
        <f>$K$9</f>
        <v>5400-6300</v>
      </c>
      <c r="AC9" s="258" t="str">
        <f>$L$9</f>
        <v>6300-7200</v>
      </c>
      <c r="AD9" s="258" t="str">
        <f>$M$9</f>
        <v>-</v>
      </c>
      <c r="AE9" s="258" t="str">
        <f>$N$9</f>
        <v>-</v>
      </c>
      <c r="AF9" s="258" t="str">
        <f>$O$9</f>
        <v>-</v>
      </c>
      <c r="AG9" s="258" t="str">
        <f>$P$9</f>
        <v>-</v>
      </c>
      <c r="AH9" s="258" t="str">
        <f>$Q$9</f>
        <v>-</v>
      </c>
      <c r="AI9" s="258" t="str">
        <f>$R$9</f>
        <v>-</v>
      </c>
      <c r="AJ9" s="258" t="str">
        <f>$S$9</f>
        <v>-</v>
      </c>
      <c r="AK9" s="258" t="str">
        <f>$T$9</f>
        <v>-</v>
      </c>
      <c r="AL9" s="258" t="str">
        <f>$U$9</f>
        <v>-</v>
      </c>
      <c r="AM9" s="258" t="str">
        <f>$V$9</f>
        <v>-</v>
      </c>
      <c r="AN9" s="258" t="str">
        <f>$W$9</f>
        <v>-</v>
      </c>
      <c r="AO9" s="258" t="str">
        <f>$X$9</f>
        <v>-</v>
      </c>
      <c r="AP9" s="387"/>
      <c r="AQ9" s="408" t="s">
        <v>293</v>
      </c>
      <c r="AR9" s="409" t="s">
        <v>174</v>
      </c>
      <c r="AS9" s="382" t="s">
        <v>300</v>
      </c>
      <c r="AT9" s="387"/>
      <c r="AU9" s="711" t="str">
        <f>$I$9</f>
        <v>3600-4500</v>
      </c>
      <c r="AV9" s="711" t="str">
        <f>$J$9</f>
        <v>4500-5400</v>
      </c>
      <c r="AW9" s="711" t="str">
        <f>$K$9</f>
        <v>5400-6300</v>
      </c>
      <c r="AX9" s="711" t="str">
        <f>$L$9</f>
        <v>6300-7200</v>
      </c>
      <c r="AY9" s="711" t="str">
        <f>$M$9</f>
        <v>-</v>
      </c>
      <c r="AZ9" s="711" t="str">
        <f>$N$9</f>
        <v>-</v>
      </c>
      <c r="BA9" s="711" t="str">
        <f>$O$9</f>
        <v>-</v>
      </c>
      <c r="BB9" s="711" t="str">
        <f>$P$9</f>
        <v>-</v>
      </c>
      <c r="BC9" s="711" t="str">
        <f>$Q$9</f>
        <v>-</v>
      </c>
      <c r="BD9" s="711" t="str">
        <f>$R$9</f>
        <v>-</v>
      </c>
      <c r="BE9" s="711" t="str">
        <f>$S$9</f>
        <v>-</v>
      </c>
      <c r="BF9" s="711" t="str">
        <f>$T$9</f>
        <v>-</v>
      </c>
      <c r="BG9" s="711" t="str">
        <f>$U$9</f>
        <v>-</v>
      </c>
      <c r="BH9" s="711" t="str">
        <f>$V$9</f>
        <v>-</v>
      </c>
      <c r="BI9" s="711" t="str">
        <f>$W$9</f>
        <v>-</v>
      </c>
      <c r="BJ9" s="711" t="str">
        <f>$X$9</f>
        <v>-</v>
      </c>
      <c r="BK9" s="387"/>
      <c r="BL9" s="711" t="str">
        <f>$I$9</f>
        <v>3600-4500</v>
      </c>
      <c r="BM9" s="711" t="str">
        <f>$J$9</f>
        <v>4500-5400</v>
      </c>
      <c r="BN9" s="711" t="str">
        <f>$K$9</f>
        <v>5400-6300</v>
      </c>
      <c r="BO9" s="711" t="str">
        <f>$L$9</f>
        <v>6300-7200</v>
      </c>
      <c r="BP9" s="711" t="str">
        <f>$M$9</f>
        <v>-</v>
      </c>
      <c r="BQ9" s="711" t="str">
        <f>$N$9</f>
        <v>-</v>
      </c>
      <c r="BR9" s="711" t="str">
        <f>$O$9</f>
        <v>-</v>
      </c>
      <c r="BS9" s="711" t="str">
        <f>$P$9</f>
        <v>-</v>
      </c>
      <c r="BT9" s="711" t="str">
        <f>$Q$9</f>
        <v>-</v>
      </c>
      <c r="BU9" s="711" t="str">
        <f>$R$9</f>
        <v>-</v>
      </c>
      <c r="BV9" s="711" t="str">
        <f>$S$9</f>
        <v>-</v>
      </c>
      <c r="BW9" s="711" t="str">
        <f>$T$9</f>
        <v>-</v>
      </c>
      <c r="BX9" s="711" t="str">
        <f>$U$9</f>
        <v>-</v>
      </c>
      <c r="BY9" s="711" t="str">
        <f>$V$9</f>
        <v>-</v>
      </c>
      <c r="BZ9" s="711" t="str">
        <f>$W$9</f>
        <v>-</v>
      </c>
      <c r="CA9" s="711" t="str">
        <f>$X$9</f>
        <v>-</v>
      </c>
      <c r="CB9" s="387"/>
      <c r="CC9" s="258" t="s">
        <v>293</v>
      </c>
      <c r="CD9" s="404" t="s">
        <v>174</v>
      </c>
      <c r="CE9" s="382" t="s">
        <v>300</v>
      </c>
      <c r="CF9" s="387"/>
      <c r="CG9" s="258" t="str">
        <f>$I$9</f>
        <v>3600-4500</v>
      </c>
      <c r="CH9" s="258" t="str">
        <f>$J$9</f>
        <v>4500-5400</v>
      </c>
      <c r="CI9" s="258" t="str">
        <f>$K$9</f>
        <v>5400-6300</v>
      </c>
      <c r="CJ9" s="258" t="str">
        <f>$L$9</f>
        <v>6300-7200</v>
      </c>
      <c r="CK9" s="258" t="str">
        <f>$M$9</f>
        <v>-</v>
      </c>
      <c r="CL9" s="258" t="str">
        <f>$N$9</f>
        <v>-</v>
      </c>
      <c r="CM9" s="258" t="str">
        <f>$O$9</f>
        <v>-</v>
      </c>
      <c r="CN9" s="258" t="str">
        <f>$P$9</f>
        <v>-</v>
      </c>
      <c r="CO9" s="258" t="str">
        <f>$Q$9</f>
        <v>-</v>
      </c>
      <c r="CP9" s="258" t="str">
        <f>$R$9</f>
        <v>-</v>
      </c>
      <c r="CQ9" s="258" t="str">
        <f>$S$9</f>
        <v>-</v>
      </c>
      <c r="CR9" s="258" t="str">
        <f>$T$9</f>
        <v>-</v>
      </c>
      <c r="CS9" s="258" t="str">
        <f>$U$9</f>
        <v>-</v>
      </c>
      <c r="CT9" s="258" t="str">
        <f>$V$9</f>
        <v>-</v>
      </c>
      <c r="CU9" s="258" t="str">
        <f>$W$9</f>
        <v>-</v>
      </c>
      <c r="CV9" s="258" t="str">
        <f>$X$9</f>
        <v>-</v>
      </c>
      <c r="CW9" s="387"/>
      <c r="CX9" s="258" t="str">
        <f>$I$9</f>
        <v>3600-4500</v>
      </c>
      <c r="CY9" s="258" t="str">
        <f>$J$9</f>
        <v>4500-5400</v>
      </c>
      <c r="CZ9" s="258" t="str">
        <f>$K$9</f>
        <v>5400-6300</v>
      </c>
      <c r="DA9" s="258" t="str">
        <f>$L$9</f>
        <v>6300-7200</v>
      </c>
      <c r="DB9" s="258" t="str">
        <f>$M$9</f>
        <v>-</v>
      </c>
      <c r="DC9" s="258" t="str">
        <f>$N$9</f>
        <v>-</v>
      </c>
      <c r="DD9" s="258" t="str">
        <f>$O$9</f>
        <v>-</v>
      </c>
      <c r="DE9" s="258" t="str">
        <f>$P$9</f>
        <v>-</v>
      </c>
      <c r="DF9" s="258" t="str">
        <f>$Q$9</f>
        <v>-</v>
      </c>
      <c r="DG9" s="258" t="str">
        <f>$R$9</f>
        <v>-</v>
      </c>
      <c r="DH9" s="258" t="str">
        <f>$S$9</f>
        <v>-</v>
      </c>
      <c r="DI9" s="258" t="str">
        <f>$T$9</f>
        <v>-</v>
      </c>
      <c r="DJ9" s="258" t="str">
        <f>$U$9</f>
        <v>-</v>
      </c>
      <c r="DK9" s="258" t="str">
        <f>$V$9</f>
        <v>-</v>
      </c>
      <c r="DL9" s="258" t="str">
        <f>$W$9</f>
        <v>-</v>
      </c>
      <c r="DM9" s="258" t="str">
        <f>$X$9</f>
        <v>-</v>
      </c>
      <c r="DN9" s="387"/>
      <c r="DO9" s="258" t="s">
        <v>293</v>
      </c>
      <c r="DP9" s="404" t="s">
        <v>174</v>
      </c>
      <c r="DQ9" s="382" t="s">
        <v>300</v>
      </c>
      <c r="DR9" s="387"/>
      <c r="DS9" s="711" t="str">
        <f>$I$9</f>
        <v>3600-4500</v>
      </c>
      <c r="DT9" s="711" t="str">
        <f>$J$9</f>
        <v>4500-5400</v>
      </c>
      <c r="DU9" s="711" t="str">
        <f>$K$9</f>
        <v>5400-6300</v>
      </c>
      <c r="DV9" s="711" t="str">
        <f>$L$9</f>
        <v>6300-7200</v>
      </c>
      <c r="DW9" s="711" t="str">
        <f>$M$9</f>
        <v>-</v>
      </c>
      <c r="DX9" s="711" t="str">
        <f>$N$9</f>
        <v>-</v>
      </c>
      <c r="DY9" s="711" t="str">
        <f>$O$9</f>
        <v>-</v>
      </c>
      <c r="DZ9" s="711" t="str">
        <f>$P$9</f>
        <v>-</v>
      </c>
      <c r="EA9" s="711" t="str">
        <f>$Q$9</f>
        <v>-</v>
      </c>
      <c r="EB9" s="711" t="str">
        <f>$R$9</f>
        <v>-</v>
      </c>
      <c r="EC9" s="711" t="str">
        <f>$S$9</f>
        <v>-</v>
      </c>
      <c r="ED9" s="711" t="str">
        <f>$T$9</f>
        <v>-</v>
      </c>
      <c r="EE9" s="711" t="str">
        <f>$U$9</f>
        <v>-</v>
      </c>
      <c r="EF9" s="711" t="str">
        <f>$V$9</f>
        <v>-</v>
      </c>
      <c r="EG9" s="711" t="str">
        <f>$W$9</f>
        <v>-</v>
      </c>
      <c r="EH9" s="711" t="str">
        <f>$X$9</f>
        <v>-</v>
      </c>
      <c r="EI9" s="387"/>
      <c r="EJ9" s="711" t="str">
        <f>$I$9</f>
        <v>3600-4500</v>
      </c>
      <c r="EK9" s="711" t="str">
        <f>$J$9</f>
        <v>4500-5400</v>
      </c>
      <c r="EL9" s="711" t="str">
        <f>$K$9</f>
        <v>5400-6300</v>
      </c>
      <c r="EM9" s="711" t="str">
        <f>$L$9</f>
        <v>6300-7200</v>
      </c>
      <c r="EN9" s="711" t="str">
        <f>$M$9</f>
        <v>-</v>
      </c>
      <c r="EO9" s="711" t="str">
        <f>$N$9</f>
        <v>-</v>
      </c>
      <c r="EP9" s="711" t="str">
        <f>$O$9</f>
        <v>-</v>
      </c>
      <c r="EQ9" s="711" t="str">
        <f>$P$9</f>
        <v>-</v>
      </c>
      <c r="ER9" s="711" t="str">
        <f>$Q$9</f>
        <v>-</v>
      </c>
      <c r="ES9" s="711" t="str">
        <f>$R$9</f>
        <v>-</v>
      </c>
      <c r="ET9" s="711" t="str">
        <f>$S$9</f>
        <v>-</v>
      </c>
      <c r="EU9" s="711" t="str">
        <f>$T$9</f>
        <v>-</v>
      </c>
      <c r="EV9" s="711" t="str">
        <f>$U$9</f>
        <v>-</v>
      </c>
      <c r="EW9" s="711" t="str">
        <f>$V$9</f>
        <v>-</v>
      </c>
      <c r="EX9" s="711" t="str">
        <f>$W$9</f>
        <v>-</v>
      </c>
      <c r="EY9" s="711" t="str">
        <f>$X$9</f>
        <v>-</v>
      </c>
      <c r="EZ9" s="387"/>
      <c r="FA9" s="258" t="s">
        <v>293</v>
      </c>
      <c r="FB9" s="404" t="s">
        <v>174</v>
      </c>
      <c r="FC9" s="382" t="s">
        <v>300</v>
      </c>
      <c r="FD9" s="387"/>
      <c r="FE9" s="258" t="str">
        <f>$I$9</f>
        <v>3600-4500</v>
      </c>
      <c r="FF9" s="258" t="str">
        <f>$J$9</f>
        <v>4500-5400</v>
      </c>
      <c r="FG9" s="258" t="str">
        <f>$K$9</f>
        <v>5400-6300</v>
      </c>
      <c r="FH9" s="258" t="str">
        <f>$L$9</f>
        <v>6300-7200</v>
      </c>
      <c r="FI9" s="258" t="str">
        <f>$M$9</f>
        <v>-</v>
      </c>
      <c r="FJ9" s="258" t="str">
        <f>$N$9</f>
        <v>-</v>
      </c>
      <c r="FK9" s="258" t="str">
        <f>$O$9</f>
        <v>-</v>
      </c>
      <c r="FL9" s="258" t="str">
        <f>$P$9</f>
        <v>-</v>
      </c>
      <c r="FM9" s="258" t="str">
        <f>$Q$9</f>
        <v>-</v>
      </c>
      <c r="FN9" s="258" t="str">
        <f>$R$9</f>
        <v>-</v>
      </c>
      <c r="FO9" s="258" t="str">
        <f>$S$9</f>
        <v>-</v>
      </c>
      <c r="FP9" s="258" t="str">
        <f>$T$9</f>
        <v>-</v>
      </c>
      <c r="FQ9" s="258" t="str">
        <f>$U$9</f>
        <v>-</v>
      </c>
      <c r="FR9" s="258" t="str">
        <f>$V$9</f>
        <v>-</v>
      </c>
      <c r="FS9" s="258" t="str">
        <f>$W$9</f>
        <v>-</v>
      </c>
      <c r="FT9" s="258" t="str">
        <f>$X$9</f>
        <v>-</v>
      </c>
      <c r="FU9" s="387"/>
      <c r="FV9" s="258" t="str">
        <f>$I$9</f>
        <v>3600-4500</v>
      </c>
      <c r="FW9" s="258" t="str">
        <f>$J$9</f>
        <v>4500-5400</v>
      </c>
      <c r="FX9" s="258" t="str">
        <f>$K$9</f>
        <v>5400-6300</v>
      </c>
      <c r="FY9" s="258" t="str">
        <f>$L$9</f>
        <v>6300-7200</v>
      </c>
      <c r="FZ9" s="258" t="str">
        <f>$M$9</f>
        <v>-</v>
      </c>
      <c r="GA9" s="258" t="str">
        <f>$N$9</f>
        <v>-</v>
      </c>
      <c r="GB9" s="258" t="str">
        <f>$O$9</f>
        <v>-</v>
      </c>
      <c r="GC9" s="258" t="str">
        <f>$P$9</f>
        <v>-</v>
      </c>
      <c r="GD9" s="258" t="str">
        <f>$Q$9</f>
        <v>-</v>
      </c>
      <c r="GE9" s="258" t="str">
        <f>$R$9</f>
        <v>-</v>
      </c>
      <c r="GF9" s="258" t="str">
        <f>$S$9</f>
        <v>-</v>
      </c>
      <c r="GG9" s="258" t="str">
        <f>$T$9</f>
        <v>-</v>
      </c>
      <c r="GH9" s="258" t="str">
        <f>$U$9</f>
        <v>-</v>
      </c>
      <c r="GI9" s="258" t="str">
        <f>$V$9</f>
        <v>-</v>
      </c>
      <c r="GJ9" s="258" t="str">
        <f>$W$9</f>
        <v>-</v>
      </c>
      <c r="GK9" s="258" t="str">
        <f>$X$9</f>
        <v>-</v>
      </c>
      <c r="GL9" s="387"/>
      <c r="GM9" s="258" t="s">
        <v>293</v>
      </c>
      <c r="GN9" s="404" t="s">
        <v>174</v>
      </c>
      <c r="GO9" s="382" t="s">
        <v>300</v>
      </c>
      <c r="GP9" s="387"/>
      <c r="GQ9" s="258" t="str">
        <f>$I$9</f>
        <v>3600-4500</v>
      </c>
      <c r="GR9" s="258" t="str">
        <f>$J$9</f>
        <v>4500-5400</v>
      </c>
      <c r="GS9" s="258" t="str">
        <f>$K$9</f>
        <v>5400-6300</v>
      </c>
      <c r="GT9" s="258" t="str">
        <f>$L$9</f>
        <v>6300-7200</v>
      </c>
      <c r="GU9" s="258" t="str">
        <f>$M$9</f>
        <v>-</v>
      </c>
      <c r="GV9" s="258" t="str">
        <f>$N$9</f>
        <v>-</v>
      </c>
      <c r="GW9" s="258" t="str">
        <f>$O$9</f>
        <v>-</v>
      </c>
      <c r="GX9" s="258" t="str">
        <f>$P$9</f>
        <v>-</v>
      </c>
      <c r="GY9" s="258" t="str">
        <f>$Q$9</f>
        <v>-</v>
      </c>
      <c r="GZ9" s="258" t="str">
        <f>$R$9</f>
        <v>-</v>
      </c>
      <c r="HA9" s="258" t="str">
        <f>$S$9</f>
        <v>-</v>
      </c>
      <c r="HB9" s="258" t="str">
        <f>$T$9</f>
        <v>-</v>
      </c>
      <c r="HC9" s="258" t="str">
        <f>$U$9</f>
        <v>-</v>
      </c>
      <c r="HD9" s="258" t="str">
        <f>$V$9</f>
        <v>-</v>
      </c>
      <c r="HE9" s="258" t="str">
        <f>$W$9</f>
        <v>-</v>
      </c>
      <c r="HF9" s="258" t="str">
        <f>$X$9</f>
        <v>-</v>
      </c>
      <c r="HG9" s="387"/>
      <c r="HH9" s="258" t="str">
        <f>$I$9</f>
        <v>3600-4500</v>
      </c>
      <c r="HI9" s="258" t="str">
        <f>$J$9</f>
        <v>4500-5400</v>
      </c>
      <c r="HJ9" s="258" t="str">
        <f>$K$9</f>
        <v>5400-6300</v>
      </c>
      <c r="HK9" s="258" t="str">
        <f>$L$9</f>
        <v>6300-7200</v>
      </c>
      <c r="HL9" s="258" t="str">
        <f>$M$9</f>
        <v>-</v>
      </c>
      <c r="HM9" s="258" t="str">
        <f>$N$9</f>
        <v>-</v>
      </c>
      <c r="HN9" s="258" t="str">
        <f>$O$9</f>
        <v>-</v>
      </c>
      <c r="HO9" s="258" t="str">
        <f>$P$9</f>
        <v>-</v>
      </c>
      <c r="HP9" s="258" t="str">
        <f>$Q$9</f>
        <v>-</v>
      </c>
      <c r="HQ9" s="258" t="str">
        <f>$R$9</f>
        <v>-</v>
      </c>
      <c r="HR9" s="258" t="str">
        <f>$S$9</f>
        <v>-</v>
      </c>
      <c r="HS9" s="258" t="str">
        <f>$T$9</f>
        <v>-</v>
      </c>
      <c r="HT9" s="258" t="str">
        <f>$U$9</f>
        <v>-</v>
      </c>
      <c r="HU9" s="258" t="str">
        <f>$V$9</f>
        <v>-</v>
      </c>
      <c r="HV9" s="258" t="str">
        <f>$W$9</f>
        <v>-</v>
      </c>
      <c r="HW9" s="258" t="str">
        <f>$X$9</f>
        <v>-</v>
      </c>
      <c r="HX9" s="387"/>
      <c r="HY9" s="258" t="s">
        <v>293</v>
      </c>
      <c r="HZ9" s="404" t="s">
        <v>174</v>
      </c>
      <c r="IA9" s="382" t="s">
        <v>300</v>
      </c>
      <c r="IB9" s="406"/>
      <c r="IC9" s="711" t="str">
        <f>$I$9</f>
        <v>3600-4500</v>
      </c>
      <c r="ID9" s="711" t="str">
        <f>$J$9</f>
        <v>4500-5400</v>
      </c>
      <c r="IE9" s="711" t="str">
        <f>$K$9</f>
        <v>5400-6300</v>
      </c>
      <c r="IF9" s="711" t="str">
        <f>$L$9</f>
        <v>6300-7200</v>
      </c>
      <c r="IG9" s="711" t="str">
        <f>$M$9</f>
        <v>-</v>
      </c>
      <c r="IH9" s="711" t="str">
        <f>$N$9</f>
        <v>-</v>
      </c>
      <c r="II9" s="711" t="str">
        <f>$O$9</f>
        <v>-</v>
      </c>
      <c r="IJ9" s="711" t="str">
        <f>$P$9</f>
        <v>-</v>
      </c>
      <c r="IK9" s="711" t="str">
        <f>$Q$9</f>
        <v>-</v>
      </c>
      <c r="IL9" s="711" t="str">
        <f>$R$9</f>
        <v>-</v>
      </c>
      <c r="IM9" s="711" t="str">
        <f>$S$9</f>
        <v>-</v>
      </c>
      <c r="IN9" s="711" t="str">
        <f>$T$9</f>
        <v>-</v>
      </c>
      <c r="IO9" s="711" t="str">
        <f>$U$9</f>
        <v>-</v>
      </c>
      <c r="IP9" s="711" t="str">
        <f>$V$9</f>
        <v>-</v>
      </c>
      <c r="IQ9" s="711" t="str">
        <f>$W$9</f>
        <v>-</v>
      </c>
      <c r="IR9" s="711" t="str">
        <f>$X$9</f>
        <v>-</v>
      </c>
      <c r="IS9" s="404" t="s">
        <v>293</v>
      </c>
    </row>
    <row r="10" spans="1:253" x14ac:dyDescent="0.25">
      <c r="A10" s="302" t="str">
        <f>IF(C10=0,"H","")</f>
        <v/>
      </c>
      <c r="B10" s="375">
        <v>1</v>
      </c>
      <c r="C10" s="475" t="str">
        <f>INDEX('Input - Travel Times'!$B$3:$AL$103,MATCH($B10,'Input - Travel Times'!$B$3:$B$103,0),MATCH(C$9,'Input - Travel Times'!$B$3:$AL$3,0))</f>
        <v>From EB Loudoun County Pkwy to EB S Riding Blvd</v>
      </c>
      <c r="D10" s="194">
        <f>INDEX('Input - Travel Times'!$B$3:$AS$103,MATCH($B10,'Input - Travel Times'!$B$3:$B$103,0),MATCH(D$9,'Input - Travel Times'!$B$3:$AS$3,0))</f>
        <v>1</v>
      </c>
      <c r="E10" s="582">
        <f>TIME(0,0,INDEX('Input - Travel Times'!$B$3:$AL$103,MATCH($B10,'Input - Travel Times'!$B$3:$B$103,0),MATCH(E$9,'Input - Travel Times'!$B$3:$AL$3,0)))</f>
        <v>7.8703703703703705E-4</v>
      </c>
      <c r="F10" s="582">
        <f>TIME(0,0,INDEX('Input - Travel Times'!$B$3:$AL$103,MATCH($B10,'Input - Travel Times'!$B$3:$B$103,0),MATCH(F$9,'Input - Travel Times'!$B$3:$AL$3,0)))</f>
        <v>8.4490740740740739E-4</v>
      </c>
      <c r="G10" s="582" t="e">
        <f>TIME(0,0,INDEX('Input - Travel Times'!$B$3:$AL$103,MATCH($B10,'Input - Travel Times'!$B$3:$B$103,0),MATCH(G$9,'Input - Travel Times'!$B$3:$AL$3,0)))</f>
        <v>#VALUE!</v>
      </c>
      <c r="I10" s="262" t="str">
        <f>IFERROR(TIME(0,0,AVERAGEIFS('VISSIM Travel Time Outputs'!$I:$I,'VISSIM Travel Time Outputs'!$D:$D,$D10,'VISSIM Travel Time Outputs'!$A:$A,"AVG",'VISSIM Travel Time Outputs'!$B:$B,I$9)),"-")</f>
        <v>-</v>
      </c>
      <c r="J10" s="263" t="str">
        <f>IFERROR(TIME(0,0,AVERAGEIFS('VISSIM Travel Time Outputs'!$I:$I,'VISSIM Travel Time Outputs'!$D:$D,$D10,'VISSIM Travel Time Outputs'!$A:$A,"AVG",'VISSIM Travel Time Outputs'!$B:$B,J$9)),"-")</f>
        <v>-</v>
      </c>
      <c r="K10" s="263" t="str">
        <f>IFERROR(TIME(0,0,AVERAGEIFS('VISSIM Travel Time Outputs'!$I:$I,'VISSIM Travel Time Outputs'!$D:$D,$D10,'VISSIM Travel Time Outputs'!$A:$A,"AVG",'VISSIM Travel Time Outputs'!$B:$B,K$9)),"-")</f>
        <v>-</v>
      </c>
      <c r="L10" s="263" t="str">
        <f>IFERROR(TIME(0,0,AVERAGEIFS('VISSIM Travel Time Outputs'!$I:$I,'VISSIM Travel Time Outputs'!$D:$D,$D10,'VISSIM Travel Time Outputs'!$A:$A,"AVG",'VISSIM Travel Time Outputs'!$B:$B,L$9)),"-")</f>
        <v>-</v>
      </c>
      <c r="M10" s="263" t="str">
        <f>IFERROR(TIME(0,0,AVERAGEIFS('VISSIM Travel Time Outputs'!$I:$I,'VISSIM Travel Time Outputs'!$D:$D,$D10,'VISSIM Travel Time Outputs'!$A:$A,"AVG",'VISSIM Travel Time Outputs'!$B:$B,M$9)),"-")</f>
        <v>-</v>
      </c>
      <c r="N10" s="263" t="str">
        <f>IFERROR(TIME(0,0,AVERAGEIFS('VISSIM Travel Time Outputs'!$I:$I,'VISSIM Travel Time Outputs'!$D:$D,$D10,'VISSIM Travel Time Outputs'!$A:$A,"AVG",'VISSIM Travel Time Outputs'!$B:$B,N$9)),"-")</f>
        <v>-</v>
      </c>
      <c r="O10" s="263" t="str">
        <f>IFERROR(TIME(0,0,AVERAGEIFS('VISSIM Travel Time Outputs'!$I:$I,'VISSIM Travel Time Outputs'!$D:$D,$D10,'VISSIM Travel Time Outputs'!$A:$A,"AVG",'VISSIM Travel Time Outputs'!$B:$B,O$9)),"-")</f>
        <v>-</v>
      </c>
      <c r="P10" s="263" t="str">
        <f>IFERROR(TIME(0,0,AVERAGEIFS('VISSIM Travel Time Outputs'!$I:$I,'VISSIM Travel Time Outputs'!$D:$D,$D10,'VISSIM Travel Time Outputs'!$A:$A,"AVG",'VISSIM Travel Time Outputs'!$B:$B,P$9)),"-")</f>
        <v>-</v>
      </c>
      <c r="Q10" s="263" t="str">
        <f>IFERROR(TIME(0,0,AVERAGEIFS('VISSIM Travel Time Outputs'!$I:$I,'VISSIM Travel Time Outputs'!$D:$D,$D10,'VISSIM Travel Time Outputs'!$A:$A,"AVG",'VISSIM Travel Time Outputs'!$B:$B,Q$9)),"-")</f>
        <v>-</v>
      </c>
      <c r="R10" s="263" t="str">
        <f>IFERROR(TIME(0,0,AVERAGEIFS('VISSIM Travel Time Outputs'!$I:$I,'VISSIM Travel Time Outputs'!$D:$D,$D10,'VISSIM Travel Time Outputs'!$A:$A,"AVG",'VISSIM Travel Time Outputs'!$B:$B,R$9)),"-")</f>
        <v>-</v>
      </c>
      <c r="S10" s="263" t="str">
        <f>IFERROR(TIME(0,0,AVERAGEIFS('VISSIM Travel Time Outputs'!$I:$I,'VISSIM Travel Time Outputs'!$D:$D,$D10,'VISSIM Travel Time Outputs'!$A:$A,"AVG",'VISSIM Travel Time Outputs'!$B:$B,S$9)),"-")</f>
        <v>-</v>
      </c>
      <c r="T10" s="263" t="str">
        <f>IFERROR(TIME(0,0,AVERAGEIFS('VISSIM Travel Time Outputs'!$I:$I,'VISSIM Travel Time Outputs'!$D:$D,$D10,'VISSIM Travel Time Outputs'!$A:$A,"AVG",'VISSIM Travel Time Outputs'!$B:$B,T$9)),"-")</f>
        <v>-</v>
      </c>
      <c r="U10" s="263" t="str">
        <f>IFERROR(TIME(0,0,AVERAGEIFS('VISSIM Travel Time Outputs'!$I:$I,'VISSIM Travel Time Outputs'!$D:$D,$D10,'VISSIM Travel Time Outputs'!$A:$A,"AVG",'VISSIM Travel Time Outputs'!$B:$B,U$9)),"-")</f>
        <v>-</v>
      </c>
      <c r="V10" s="263" t="str">
        <f>IFERROR(TIME(0,0,AVERAGEIFS('VISSIM Travel Time Outputs'!$I:$I,'VISSIM Travel Time Outputs'!$D:$D,$D10,'VISSIM Travel Time Outputs'!$A:$A,"AVG",'VISSIM Travel Time Outputs'!$B:$B,V$9)),"-")</f>
        <v>-</v>
      </c>
      <c r="W10" s="263" t="str">
        <f>IFERROR(TIME(0,0,AVERAGEIFS('VISSIM Travel Time Outputs'!$I:$I,'VISSIM Travel Time Outputs'!$D:$D,$D10,'VISSIM Travel Time Outputs'!$A:$A,"AVG",'VISSIM Travel Time Outputs'!$B:$B,W$9)),"-")</f>
        <v>-</v>
      </c>
      <c r="X10" s="264" t="str">
        <f>IFERROR(TIME(0,0,AVERAGEIFS('VISSIM Travel Time Outputs'!$I:$I,'VISSIM Travel Time Outputs'!$D:$D,$D10,'VISSIM Travel Time Outputs'!$A:$A,"AVG",'VISSIM Travel Time Outputs'!$B:$B,X$9)),"-")</f>
        <v>-</v>
      </c>
      <c r="Y10" s="304"/>
      <c r="Z10" s="376" t="str">
        <f>IFERROR(AVERAGEIFS('VISSIM Travel Time Outputs'!$F:$F,'VISSIM Travel Time Outputs'!$D:$D,$D10,'VISSIM Travel Time Outputs'!$A:$A,"AVG",'VISSIM Travel Time Outputs'!$B:$B,Z$9),"-")</f>
        <v>-</v>
      </c>
      <c r="AA10" s="377" t="str">
        <f>IFERROR(AVERAGEIFS('VISSIM Travel Time Outputs'!$F:$F,'VISSIM Travel Time Outputs'!$D:$D,$D10,'VISSIM Travel Time Outputs'!$A:$A,"AVG",'VISSIM Travel Time Outputs'!$B:$B,AA$9),"-")</f>
        <v>-</v>
      </c>
      <c r="AB10" s="377" t="str">
        <f>IFERROR(AVERAGEIFS('VISSIM Travel Time Outputs'!$F:$F,'VISSIM Travel Time Outputs'!$D:$D,$D10,'VISSIM Travel Time Outputs'!$A:$A,"AVG",'VISSIM Travel Time Outputs'!$B:$B,AB$9),"-")</f>
        <v>-</v>
      </c>
      <c r="AC10" s="377" t="str">
        <f>IFERROR(AVERAGEIFS('VISSIM Travel Time Outputs'!$F:$F,'VISSIM Travel Time Outputs'!$D:$D,$D10,'VISSIM Travel Time Outputs'!$A:$A,"AVG",'VISSIM Travel Time Outputs'!$B:$B,AC$9),"-")</f>
        <v>-</v>
      </c>
      <c r="AD10" s="377" t="str">
        <f>IFERROR(AVERAGEIFS('VISSIM Travel Time Outputs'!$F:$F,'VISSIM Travel Time Outputs'!$D:$D,$D10,'VISSIM Travel Time Outputs'!$A:$A,"AVG",'VISSIM Travel Time Outputs'!$B:$B,AD$9),"-")</f>
        <v>-</v>
      </c>
      <c r="AE10" s="377" t="str">
        <f>IFERROR(AVERAGEIFS('VISSIM Travel Time Outputs'!$F:$F,'VISSIM Travel Time Outputs'!$D:$D,$D10,'VISSIM Travel Time Outputs'!$A:$A,"AVG",'VISSIM Travel Time Outputs'!$B:$B,AE$9),"-")</f>
        <v>-</v>
      </c>
      <c r="AF10" s="377" t="str">
        <f>IFERROR(AVERAGEIFS('VISSIM Travel Time Outputs'!$F:$F,'VISSIM Travel Time Outputs'!$D:$D,$D10,'VISSIM Travel Time Outputs'!$A:$A,"AVG",'VISSIM Travel Time Outputs'!$B:$B,AF$9),"-")</f>
        <v>-</v>
      </c>
      <c r="AG10" s="377" t="str">
        <f>IFERROR(AVERAGEIFS('VISSIM Travel Time Outputs'!$F:$F,'VISSIM Travel Time Outputs'!$D:$D,$D10,'VISSIM Travel Time Outputs'!$A:$A,"AVG",'VISSIM Travel Time Outputs'!$B:$B,AG$9),"-")</f>
        <v>-</v>
      </c>
      <c r="AH10" s="377" t="str">
        <f>IFERROR(AVERAGEIFS('VISSIM Travel Time Outputs'!$F:$F,'VISSIM Travel Time Outputs'!$D:$D,$D10,'VISSIM Travel Time Outputs'!$A:$A,"AVG",'VISSIM Travel Time Outputs'!$B:$B,AH$9),"-")</f>
        <v>-</v>
      </c>
      <c r="AI10" s="377" t="str">
        <f>IFERROR(AVERAGEIFS('VISSIM Travel Time Outputs'!$F:$F,'VISSIM Travel Time Outputs'!$D:$D,$D10,'VISSIM Travel Time Outputs'!$A:$A,"AVG",'VISSIM Travel Time Outputs'!$B:$B,AI$9),"-")</f>
        <v>-</v>
      </c>
      <c r="AJ10" s="377" t="str">
        <f>IFERROR(AVERAGEIFS('VISSIM Travel Time Outputs'!$F:$F,'VISSIM Travel Time Outputs'!$D:$D,$D10,'VISSIM Travel Time Outputs'!$A:$A,"AVG",'VISSIM Travel Time Outputs'!$B:$B,AJ$9),"-")</f>
        <v>-</v>
      </c>
      <c r="AK10" s="377" t="str">
        <f>IFERROR(AVERAGEIFS('VISSIM Travel Time Outputs'!$F:$F,'VISSIM Travel Time Outputs'!$D:$D,$D10,'VISSIM Travel Time Outputs'!$A:$A,"AVG",'VISSIM Travel Time Outputs'!$B:$B,AK$9),"-")</f>
        <v>-</v>
      </c>
      <c r="AL10" s="377" t="str">
        <f>IFERROR(AVERAGEIFS('VISSIM Travel Time Outputs'!$F:$F,'VISSIM Travel Time Outputs'!$D:$D,$D10,'VISSIM Travel Time Outputs'!$A:$A,"AVG",'VISSIM Travel Time Outputs'!$B:$B,AL$9),"-")</f>
        <v>-</v>
      </c>
      <c r="AM10" s="377" t="str">
        <f>IFERROR(AVERAGEIFS('VISSIM Travel Time Outputs'!$F:$F,'VISSIM Travel Time Outputs'!$D:$D,$D10,'VISSIM Travel Time Outputs'!$A:$A,"AVG",'VISSIM Travel Time Outputs'!$B:$B,AM$9),"-")</f>
        <v>-</v>
      </c>
      <c r="AN10" s="377" t="str">
        <f>IFERROR(AVERAGEIFS('VISSIM Travel Time Outputs'!$F:$F,'VISSIM Travel Time Outputs'!$D:$D,$D10,'VISSIM Travel Time Outputs'!$A:$A,"AVG",'VISSIM Travel Time Outputs'!$B:$B,AN$9),"-")</f>
        <v>-</v>
      </c>
      <c r="AO10" s="378" t="str">
        <f>IFERROR(AVERAGEIFS('VISSIM Travel Time Outputs'!$F:$F,'VISSIM Travel Time Outputs'!$D:$D,$D10,'VISSIM Travel Time Outputs'!$A:$A,"AVG",'VISSIM Travel Time Outputs'!$B:$B,AO$9),"-")</f>
        <v>-</v>
      </c>
      <c r="AP10" s="387"/>
      <c r="AQ10" s="259" t="str">
        <f>IFERROR(SUMPRODUCT(I10:X10,Z10:AO10)/SUM(Z10:AO10),"--")</f>
        <v>--</v>
      </c>
      <c r="AR10" s="410" t="str">
        <f>IFERROR(_xlfn.STDEV.S(I10:X10),"--")</f>
        <v>--</v>
      </c>
      <c r="AS10" s="381">
        <f>SUM(Z10:AO10)</f>
        <v>0</v>
      </c>
      <c r="AT10" s="305"/>
      <c r="AU10" s="262" t="str">
        <f>IFERROR(TIME(0,0,AVERAGEIFS('VISSIM Travel Time Outputs'!$J:$J,'VISSIM Travel Time Outputs'!$D:$D,$D10,'VISSIM Travel Time Outputs'!$A:$A,"AVG",'VISSIM Travel Time Outputs'!$B:$B,AU$9)),"-")</f>
        <v>-</v>
      </c>
      <c r="AV10" s="263" t="str">
        <f>IFERROR(TIME(0,0,AVERAGEIFS('VISSIM Travel Time Outputs'!$J:$J,'VISSIM Travel Time Outputs'!$D:$D,$D10,'VISSIM Travel Time Outputs'!$A:$A,"AVG",'VISSIM Travel Time Outputs'!$B:$B,AV$9)),"-")</f>
        <v>-</v>
      </c>
      <c r="AW10" s="263" t="str">
        <f>IFERROR(TIME(0,0,AVERAGEIFS('VISSIM Travel Time Outputs'!$J:$J,'VISSIM Travel Time Outputs'!$D:$D,$D10,'VISSIM Travel Time Outputs'!$A:$A,"AVG",'VISSIM Travel Time Outputs'!$B:$B,AW$9)),"-")</f>
        <v>-</v>
      </c>
      <c r="AX10" s="263" t="str">
        <f>IFERROR(TIME(0,0,AVERAGEIFS('VISSIM Travel Time Outputs'!$J:$J,'VISSIM Travel Time Outputs'!$D:$D,$D10,'VISSIM Travel Time Outputs'!$A:$A,"AVG",'VISSIM Travel Time Outputs'!$B:$B,AX$9)),"-")</f>
        <v>-</v>
      </c>
      <c r="AY10" s="263" t="str">
        <f>IFERROR(TIME(0,0,AVERAGEIFS('VISSIM Travel Time Outputs'!$J:$J,'VISSIM Travel Time Outputs'!$D:$D,$D10,'VISSIM Travel Time Outputs'!$A:$A,"AVG",'VISSIM Travel Time Outputs'!$B:$B,AY$9)),"-")</f>
        <v>-</v>
      </c>
      <c r="AZ10" s="263" t="str">
        <f>IFERROR(TIME(0,0,AVERAGEIFS('VISSIM Travel Time Outputs'!$J:$J,'VISSIM Travel Time Outputs'!$D:$D,$D10,'VISSIM Travel Time Outputs'!$A:$A,"AVG",'VISSIM Travel Time Outputs'!$B:$B,AZ$9)),"-")</f>
        <v>-</v>
      </c>
      <c r="BA10" s="263" t="str">
        <f>IFERROR(TIME(0,0,AVERAGEIFS('VISSIM Travel Time Outputs'!$J:$J,'VISSIM Travel Time Outputs'!$D:$D,$D10,'VISSIM Travel Time Outputs'!$A:$A,"AVG",'VISSIM Travel Time Outputs'!$B:$B,BA$9)),"-")</f>
        <v>-</v>
      </c>
      <c r="BB10" s="263" t="str">
        <f>IFERROR(TIME(0,0,AVERAGEIFS('VISSIM Travel Time Outputs'!$J:$J,'VISSIM Travel Time Outputs'!$D:$D,$D10,'VISSIM Travel Time Outputs'!$A:$A,"AVG",'VISSIM Travel Time Outputs'!$B:$B,BB$9)),"-")</f>
        <v>-</v>
      </c>
      <c r="BC10" s="263" t="str">
        <f>IFERROR(TIME(0,0,AVERAGEIFS('VISSIM Travel Time Outputs'!$J:$J,'VISSIM Travel Time Outputs'!$D:$D,$D10,'VISSIM Travel Time Outputs'!$A:$A,"AVG",'VISSIM Travel Time Outputs'!$B:$B,BC$9)),"-")</f>
        <v>-</v>
      </c>
      <c r="BD10" s="263" t="str">
        <f>IFERROR(TIME(0,0,AVERAGEIFS('VISSIM Travel Time Outputs'!$J:$J,'VISSIM Travel Time Outputs'!$D:$D,$D10,'VISSIM Travel Time Outputs'!$A:$A,"AVG",'VISSIM Travel Time Outputs'!$B:$B,BD$9)),"-")</f>
        <v>-</v>
      </c>
      <c r="BE10" s="263" t="str">
        <f>IFERROR(TIME(0,0,AVERAGEIFS('VISSIM Travel Time Outputs'!$J:$J,'VISSIM Travel Time Outputs'!$D:$D,$D10,'VISSIM Travel Time Outputs'!$A:$A,"AVG",'VISSIM Travel Time Outputs'!$B:$B,BE$9)),"-")</f>
        <v>-</v>
      </c>
      <c r="BF10" s="263" t="str">
        <f>IFERROR(TIME(0,0,AVERAGEIFS('VISSIM Travel Time Outputs'!$J:$J,'VISSIM Travel Time Outputs'!$D:$D,$D10,'VISSIM Travel Time Outputs'!$A:$A,"AVG",'VISSIM Travel Time Outputs'!$B:$B,BF$9)),"-")</f>
        <v>-</v>
      </c>
      <c r="BG10" s="263" t="str">
        <f>IFERROR(TIME(0,0,AVERAGEIFS('VISSIM Travel Time Outputs'!$J:$J,'VISSIM Travel Time Outputs'!$D:$D,$D10,'VISSIM Travel Time Outputs'!$A:$A,"AVG",'VISSIM Travel Time Outputs'!$B:$B,BG$9)),"-")</f>
        <v>-</v>
      </c>
      <c r="BH10" s="263" t="str">
        <f>IFERROR(TIME(0,0,AVERAGEIFS('VISSIM Travel Time Outputs'!$J:$J,'VISSIM Travel Time Outputs'!$D:$D,$D10,'VISSIM Travel Time Outputs'!$A:$A,"AVG",'VISSIM Travel Time Outputs'!$B:$B,BH$9)),"-")</f>
        <v>-</v>
      </c>
      <c r="BI10" s="263" t="str">
        <f>IFERROR(TIME(0,0,AVERAGEIFS('VISSIM Travel Time Outputs'!$J:$J,'VISSIM Travel Time Outputs'!$D:$D,$D10,'VISSIM Travel Time Outputs'!$A:$A,"AVG",'VISSIM Travel Time Outputs'!$B:$B,BI$9)),"-")</f>
        <v>-</v>
      </c>
      <c r="BJ10" s="264" t="str">
        <f>IFERROR(TIME(0,0,AVERAGEIFS('VISSIM Travel Time Outputs'!$J:$J,'VISSIM Travel Time Outputs'!$D:$D,$D10,'VISSIM Travel Time Outputs'!$A:$A,"AVG",'VISSIM Travel Time Outputs'!$B:$B,BJ$9)),"-")</f>
        <v>-</v>
      </c>
      <c r="BK10" s="164"/>
      <c r="BL10" s="376" t="str">
        <f>IFERROR(AVERAGEIFS('VISSIM Travel Time Outputs'!$G:$G,'VISSIM Travel Time Outputs'!$D:$D,$D10,'VISSIM Travel Time Outputs'!$A:$A,"AVG",'VISSIM Travel Time Outputs'!$B:$B,BL$9),"-")</f>
        <v>-</v>
      </c>
      <c r="BM10" s="377" t="str">
        <f>IFERROR(AVERAGEIFS('VISSIM Travel Time Outputs'!$G:$G,'VISSIM Travel Time Outputs'!$D:$D,$D10,'VISSIM Travel Time Outputs'!$A:$A,"AVG",'VISSIM Travel Time Outputs'!$B:$B,BM$9),"-")</f>
        <v>-</v>
      </c>
      <c r="BN10" s="377" t="str">
        <f>IFERROR(AVERAGEIFS('VISSIM Travel Time Outputs'!$G:$G,'VISSIM Travel Time Outputs'!$D:$D,$D10,'VISSIM Travel Time Outputs'!$A:$A,"AVG",'VISSIM Travel Time Outputs'!$B:$B,BN$9),"-")</f>
        <v>-</v>
      </c>
      <c r="BO10" s="377" t="str">
        <f>IFERROR(AVERAGEIFS('VISSIM Travel Time Outputs'!$G:$G,'VISSIM Travel Time Outputs'!$D:$D,$D10,'VISSIM Travel Time Outputs'!$A:$A,"AVG",'VISSIM Travel Time Outputs'!$B:$B,BO$9),"-")</f>
        <v>-</v>
      </c>
      <c r="BP10" s="377" t="str">
        <f>IFERROR(AVERAGEIFS('VISSIM Travel Time Outputs'!$G:$G,'VISSIM Travel Time Outputs'!$D:$D,$D10,'VISSIM Travel Time Outputs'!$A:$A,"AVG",'VISSIM Travel Time Outputs'!$B:$B,BP$9),"-")</f>
        <v>-</v>
      </c>
      <c r="BQ10" s="377" t="str">
        <f>IFERROR(AVERAGEIFS('VISSIM Travel Time Outputs'!$G:$G,'VISSIM Travel Time Outputs'!$D:$D,$D10,'VISSIM Travel Time Outputs'!$A:$A,"AVG",'VISSIM Travel Time Outputs'!$B:$B,BQ$9),"-")</f>
        <v>-</v>
      </c>
      <c r="BR10" s="377" t="str">
        <f>IFERROR(AVERAGEIFS('VISSIM Travel Time Outputs'!$G:$G,'VISSIM Travel Time Outputs'!$D:$D,$D10,'VISSIM Travel Time Outputs'!$A:$A,"AVG",'VISSIM Travel Time Outputs'!$B:$B,BR$9),"-")</f>
        <v>-</v>
      </c>
      <c r="BS10" s="377" t="str">
        <f>IFERROR(AVERAGEIFS('VISSIM Travel Time Outputs'!$G:$G,'VISSIM Travel Time Outputs'!$D:$D,$D10,'VISSIM Travel Time Outputs'!$A:$A,"AVG",'VISSIM Travel Time Outputs'!$B:$B,BS$9),"-")</f>
        <v>-</v>
      </c>
      <c r="BT10" s="377" t="str">
        <f>IFERROR(AVERAGEIFS('VISSIM Travel Time Outputs'!$G:$G,'VISSIM Travel Time Outputs'!$D:$D,$D10,'VISSIM Travel Time Outputs'!$A:$A,"AVG",'VISSIM Travel Time Outputs'!$B:$B,BT$9),"-")</f>
        <v>-</v>
      </c>
      <c r="BU10" s="377" t="str">
        <f>IFERROR(AVERAGEIFS('VISSIM Travel Time Outputs'!$G:$G,'VISSIM Travel Time Outputs'!$D:$D,$D10,'VISSIM Travel Time Outputs'!$A:$A,"AVG",'VISSIM Travel Time Outputs'!$B:$B,BU$9),"-")</f>
        <v>-</v>
      </c>
      <c r="BV10" s="377" t="str">
        <f>IFERROR(AVERAGEIFS('VISSIM Travel Time Outputs'!$G:$G,'VISSIM Travel Time Outputs'!$D:$D,$D10,'VISSIM Travel Time Outputs'!$A:$A,"AVG",'VISSIM Travel Time Outputs'!$B:$B,BV$9),"-")</f>
        <v>-</v>
      </c>
      <c r="BW10" s="377" t="str">
        <f>IFERROR(AVERAGEIFS('VISSIM Travel Time Outputs'!$G:$G,'VISSIM Travel Time Outputs'!$D:$D,$D10,'VISSIM Travel Time Outputs'!$A:$A,"AVG",'VISSIM Travel Time Outputs'!$B:$B,BW$9),"-")</f>
        <v>-</v>
      </c>
      <c r="BX10" s="377" t="str">
        <f>IFERROR(AVERAGEIFS('VISSIM Travel Time Outputs'!$G:$G,'VISSIM Travel Time Outputs'!$D:$D,$D10,'VISSIM Travel Time Outputs'!$A:$A,"AVG",'VISSIM Travel Time Outputs'!$B:$B,BX$9),"-")</f>
        <v>-</v>
      </c>
      <c r="BY10" s="377" t="str">
        <f>IFERROR(AVERAGEIFS('VISSIM Travel Time Outputs'!$G:$G,'VISSIM Travel Time Outputs'!$D:$D,$D10,'VISSIM Travel Time Outputs'!$A:$A,"AVG",'VISSIM Travel Time Outputs'!$B:$B,BY$9),"-")</f>
        <v>-</v>
      </c>
      <c r="BZ10" s="377" t="str">
        <f>IFERROR(AVERAGEIFS('VISSIM Travel Time Outputs'!$G:$G,'VISSIM Travel Time Outputs'!$D:$D,$D10,'VISSIM Travel Time Outputs'!$A:$A,"AVG",'VISSIM Travel Time Outputs'!$B:$B,BZ$9),"-")</f>
        <v>-</v>
      </c>
      <c r="CA10" s="378" t="str">
        <f>IFERROR(AVERAGEIFS('VISSIM Travel Time Outputs'!$G:$G,'VISSIM Travel Time Outputs'!$D:$D,$D10,'VISSIM Travel Time Outputs'!$A:$A,"AVG",'VISSIM Travel Time Outputs'!$B:$B,CA$9),"-")</f>
        <v>-</v>
      </c>
      <c r="CB10" s="304"/>
      <c r="CC10" s="262" t="str">
        <f>IFERROR(SUMPRODUCT(AU10:BJ10,BL10:CA10)/SUM(BL10:CA10),"--")</f>
        <v>--</v>
      </c>
      <c r="CD10" s="319" t="str">
        <f>IFERROR(_xlfn.STDEV.S(AU10:BJ10),"--")</f>
        <v>--</v>
      </c>
      <c r="CE10" s="381">
        <f>SUM(BL10:CA10)</f>
        <v>0</v>
      </c>
      <c r="CF10" s="387"/>
      <c r="CG10" s="262" t="str">
        <f>IFERROR(GETPIVOTDATA("Average of TRAVTM(31)",#REF!,"TIMEINT",CG$9,"VEHICLETRAVELTIMEMEASUREMENT",$D10)/3600/24,"--")</f>
        <v>--</v>
      </c>
      <c r="CH10" s="263" t="str">
        <f>IFERROR(GETPIVOTDATA("Average of TRAVTM(31)",#REF!,"TIMEINT",CH$9,"VEHICLETRAVELTIMEMEASUREMENT",$D10)/3600/24,"--")</f>
        <v>--</v>
      </c>
      <c r="CI10" s="263" t="str">
        <f>IFERROR(GETPIVOTDATA("Average of TRAVTM(31)",#REF!,"TIMEINT",CI$9,"VEHICLETRAVELTIMEMEASUREMENT",$D10)/3600/24,"--")</f>
        <v>--</v>
      </c>
      <c r="CJ10" s="263" t="str">
        <f>IFERROR(GETPIVOTDATA("Average of TRAVTM(31)",#REF!,"TIMEINT",CJ$9,"VEHICLETRAVELTIMEMEASUREMENT",$D10)/3600/24,"--")</f>
        <v>--</v>
      </c>
      <c r="CK10" s="263" t="str">
        <f>IFERROR(GETPIVOTDATA("Average of TRAVTM(31)",#REF!,"TIMEINT",CK$9,"VEHICLETRAVELTIMEMEASUREMENT",$D10)/3600/24,"--")</f>
        <v>--</v>
      </c>
      <c r="CL10" s="263" t="str">
        <f>IFERROR(GETPIVOTDATA("Average of TRAVTM(31)",#REF!,"TIMEINT",CL$9,"VEHICLETRAVELTIMEMEASUREMENT",$D10)/3600/24,"--")</f>
        <v>--</v>
      </c>
      <c r="CM10" s="263" t="str">
        <f>IFERROR(GETPIVOTDATA("Average of TRAVTM(31)",#REF!,"TIMEINT",CM$9,"VEHICLETRAVELTIMEMEASUREMENT",$D10)/3600/24,"--")</f>
        <v>--</v>
      </c>
      <c r="CN10" s="263" t="str">
        <f>IFERROR(GETPIVOTDATA("Average of TRAVTM(31)",#REF!,"TIMEINT",CN$9,"VEHICLETRAVELTIMEMEASUREMENT",$D10)/3600/24,"--")</f>
        <v>--</v>
      </c>
      <c r="CO10" s="263" t="str">
        <f>IFERROR(GETPIVOTDATA("Average of TRAVTM(31)",#REF!,"TIMEINT",CO$9,"VEHICLETRAVELTIMEMEASUREMENT",$D10)/3600/24,"--")</f>
        <v>--</v>
      </c>
      <c r="CP10" s="263" t="str">
        <f>IFERROR(GETPIVOTDATA("Average of TRAVTM(31)",#REF!,"TIMEINT",CP$9,"VEHICLETRAVELTIMEMEASUREMENT",$D10)/3600/24,"--")</f>
        <v>--</v>
      </c>
      <c r="CQ10" s="263" t="str">
        <f>IFERROR(GETPIVOTDATA("Average of TRAVTM(31)",#REF!,"TIMEINT",CQ$9,"VEHICLETRAVELTIMEMEASUREMENT",$D10)/3600/24,"--")</f>
        <v>--</v>
      </c>
      <c r="CR10" s="263" t="str">
        <f>IFERROR(GETPIVOTDATA("Average of TRAVTM(31)",#REF!,"TIMEINT",CR$9,"VEHICLETRAVELTIMEMEASUREMENT",$D10)/3600/24,"--")</f>
        <v>--</v>
      </c>
      <c r="CS10" s="263" t="str">
        <f>IFERROR(GETPIVOTDATA("Average of TRAVTM(31)",#REF!,"TIMEINT",CS$9,"VEHICLETRAVELTIMEMEASUREMENT",$D10)/3600/24,"--")</f>
        <v>--</v>
      </c>
      <c r="CT10" s="263" t="str">
        <f>IFERROR(GETPIVOTDATA("Average of TRAVTM(31)",#REF!,"TIMEINT",CT$9,"VEHICLETRAVELTIMEMEASUREMENT",$D10)/3600/24,"--")</f>
        <v>--</v>
      </c>
      <c r="CU10" s="263" t="str">
        <f>IFERROR(GETPIVOTDATA("Average of TRAVTM(31)",#REF!,"TIMEINT",CU$9,"VEHICLETRAVELTIMEMEASUREMENT",$D10)/3600/24,"--")</f>
        <v>--</v>
      </c>
      <c r="CV10" s="264" t="str">
        <f>IFERROR(GETPIVOTDATA("Average of TRAVTM(31)",#REF!,"TIMEINT",CV$9,"VEHICLETRAVELTIMEMEASUREMENT",$D10)/3600/24,"--")</f>
        <v>--</v>
      </c>
      <c r="CW10" s="387"/>
      <c r="CX10" s="376" t="str">
        <f>IFERROR(GETPIVOTDATA("Average of VEHS(31)",#REF!,"TIMEINT",CX$9,"VEHICLETRAVELTIMEMEASUREMENT",$D10),"--")</f>
        <v>--</v>
      </c>
      <c r="CY10" s="377" t="str">
        <f>IFERROR(GETPIVOTDATA("Average of VEHS(31)",#REF!,"TIMEINT",CY$9,"VEHICLETRAVELTIMEMEASUREMENT",$D10),"--")</f>
        <v>--</v>
      </c>
      <c r="CZ10" s="377" t="str">
        <f>IFERROR(GETPIVOTDATA("Average of VEHS(31)",#REF!,"TIMEINT",CZ$9,"VEHICLETRAVELTIMEMEASUREMENT",$D10),"--")</f>
        <v>--</v>
      </c>
      <c r="DA10" s="377" t="str">
        <f>IFERROR(GETPIVOTDATA("Average of VEHS(31)",#REF!,"TIMEINT",DA$9,"VEHICLETRAVELTIMEMEASUREMENT",$D10),"--")</f>
        <v>--</v>
      </c>
      <c r="DB10" s="377" t="str">
        <f>IFERROR(GETPIVOTDATA("Average of VEHS(31)",#REF!,"TIMEINT",DB$9,"VEHICLETRAVELTIMEMEASUREMENT",$D10),"--")</f>
        <v>--</v>
      </c>
      <c r="DC10" s="377" t="str">
        <f>IFERROR(GETPIVOTDATA("Average of VEHS(31)",#REF!,"TIMEINT",DC$9,"VEHICLETRAVELTIMEMEASUREMENT",$D10),"--")</f>
        <v>--</v>
      </c>
      <c r="DD10" s="377" t="str">
        <f>IFERROR(GETPIVOTDATA("Average of VEHS(31)",#REF!,"TIMEINT",DD$9,"VEHICLETRAVELTIMEMEASUREMENT",$D10),"--")</f>
        <v>--</v>
      </c>
      <c r="DE10" s="377" t="str">
        <f>IFERROR(GETPIVOTDATA("Average of VEHS(31)",#REF!,"TIMEINT",DE$9,"VEHICLETRAVELTIMEMEASUREMENT",$D10),"--")</f>
        <v>--</v>
      </c>
      <c r="DF10" s="377" t="str">
        <f>IFERROR(GETPIVOTDATA("Average of VEHS(31)",#REF!,"TIMEINT",DF$9,"VEHICLETRAVELTIMEMEASUREMENT",$D10),"--")</f>
        <v>--</v>
      </c>
      <c r="DG10" s="377" t="str">
        <f>IFERROR(GETPIVOTDATA("Average of VEHS(31)",#REF!,"TIMEINT",DG$9,"VEHICLETRAVELTIMEMEASUREMENT",$D10),"--")</f>
        <v>--</v>
      </c>
      <c r="DH10" s="377" t="str">
        <f>IFERROR(GETPIVOTDATA("Average of VEHS(31)",#REF!,"TIMEINT",DH$9,"VEHICLETRAVELTIMEMEASUREMENT",$D10),"--")</f>
        <v>--</v>
      </c>
      <c r="DI10" s="377" t="str">
        <f>IFERROR(GETPIVOTDATA("Average of VEHS(31)",#REF!,"TIMEINT",DI$9,"VEHICLETRAVELTIMEMEASUREMENT",$D10),"--")</f>
        <v>--</v>
      </c>
      <c r="DJ10" s="377" t="str">
        <f>IFERROR(GETPIVOTDATA("Average of VEHS(31)",#REF!,"TIMEINT",DJ$9,"VEHICLETRAVELTIMEMEASUREMENT",$D10),"--")</f>
        <v>--</v>
      </c>
      <c r="DK10" s="377" t="str">
        <f>IFERROR(GETPIVOTDATA("Average of VEHS(31)",#REF!,"TIMEINT",DK$9,"VEHICLETRAVELTIMEMEASUREMENT",$D10),"--")</f>
        <v>--</v>
      </c>
      <c r="DL10" s="377" t="str">
        <f>IFERROR(GETPIVOTDATA("Average of VEHS(31)",#REF!,"TIMEINT",DL$9,"VEHICLETRAVELTIMEMEASUREMENT",$D10),"--")</f>
        <v>--</v>
      </c>
      <c r="DM10" s="378" t="str">
        <f>IFERROR(GETPIVOTDATA("Average of VEHS(31)",#REF!,"TIMEINT",DM$9,"VEHICLETRAVELTIMEMEASUREMENT",$D10),"--")</f>
        <v>--</v>
      </c>
      <c r="DN10" s="387"/>
      <c r="DO10" s="262" t="str">
        <f>IFERROR(SUMPRODUCT(CG10:CV10,CX10:DM10)/SUM(CX10:DM10),"--")</f>
        <v>--</v>
      </c>
      <c r="DP10" s="319" t="str">
        <f>IFERROR(_xlfn.STDEV.S(CG10:CV10),"--")</f>
        <v>--</v>
      </c>
      <c r="DQ10" s="381">
        <f>SUM(CX10:DM10)</f>
        <v>0</v>
      </c>
      <c r="DR10" s="305"/>
      <c r="DS10" s="262" t="str">
        <f>IFERROR(TIME(0,0,AVERAGEIFS('VISSIM Travel Time Outputs'!$K:$K,'VISSIM Travel Time Outputs'!$D:$D,$D10,'VISSIM Travel Time Outputs'!$A:$A,"AVG",'VISSIM Travel Time Outputs'!$B:$B,DS$9)),"-")</f>
        <v>-</v>
      </c>
      <c r="DT10" s="263" t="str">
        <f>IFERROR(TIME(0,0,AVERAGEIFS('VISSIM Travel Time Outputs'!$K:$K,'VISSIM Travel Time Outputs'!$D:$D,$D10,'VISSIM Travel Time Outputs'!$A:$A,"AVG",'VISSIM Travel Time Outputs'!$B:$B,DT$9)),"-")</f>
        <v>-</v>
      </c>
      <c r="DU10" s="263" t="str">
        <f>IFERROR(TIME(0,0,AVERAGEIFS('VISSIM Travel Time Outputs'!$K:$K,'VISSIM Travel Time Outputs'!$D:$D,$D10,'VISSIM Travel Time Outputs'!$A:$A,"AVG",'VISSIM Travel Time Outputs'!$B:$B,DU$9)),"-")</f>
        <v>-</v>
      </c>
      <c r="DV10" s="263" t="str">
        <f>IFERROR(TIME(0,0,AVERAGEIFS('VISSIM Travel Time Outputs'!$K:$K,'VISSIM Travel Time Outputs'!$D:$D,$D10,'VISSIM Travel Time Outputs'!$A:$A,"AVG",'VISSIM Travel Time Outputs'!$B:$B,DV$9)),"-")</f>
        <v>-</v>
      </c>
      <c r="DW10" s="263" t="str">
        <f>IFERROR(TIME(0,0,AVERAGEIFS('VISSIM Travel Time Outputs'!$K:$K,'VISSIM Travel Time Outputs'!$D:$D,$D10,'VISSIM Travel Time Outputs'!$A:$A,"AVG",'VISSIM Travel Time Outputs'!$B:$B,DW$9)),"-")</f>
        <v>-</v>
      </c>
      <c r="DX10" s="263" t="str">
        <f>IFERROR(TIME(0,0,AVERAGEIFS('VISSIM Travel Time Outputs'!$K:$K,'VISSIM Travel Time Outputs'!$D:$D,$D10,'VISSIM Travel Time Outputs'!$A:$A,"AVG",'VISSIM Travel Time Outputs'!$B:$B,DX$9)),"-")</f>
        <v>-</v>
      </c>
      <c r="DY10" s="263" t="str">
        <f>IFERROR(TIME(0,0,AVERAGEIFS('VISSIM Travel Time Outputs'!$K:$K,'VISSIM Travel Time Outputs'!$D:$D,$D10,'VISSIM Travel Time Outputs'!$A:$A,"AVG",'VISSIM Travel Time Outputs'!$B:$B,DY$9)),"-")</f>
        <v>-</v>
      </c>
      <c r="DZ10" s="263" t="str">
        <f>IFERROR(TIME(0,0,AVERAGEIFS('VISSIM Travel Time Outputs'!$K:$K,'VISSIM Travel Time Outputs'!$D:$D,$D10,'VISSIM Travel Time Outputs'!$A:$A,"AVG",'VISSIM Travel Time Outputs'!$B:$B,DZ$9)),"-")</f>
        <v>-</v>
      </c>
      <c r="EA10" s="263" t="str">
        <f>IFERROR(TIME(0,0,AVERAGEIFS('VISSIM Travel Time Outputs'!$K:$K,'VISSIM Travel Time Outputs'!$D:$D,$D10,'VISSIM Travel Time Outputs'!$A:$A,"AVG",'VISSIM Travel Time Outputs'!$B:$B,EA$9)),"-")</f>
        <v>-</v>
      </c>
      <c r="EB10" s="263" t="str">
        <f>IFERROR(TIME(0,0,AVERAGEIFS('VISSIM Travel Time Outputs'!$K:$K,'VISSIM Travel Time Outputs'!$D:$D,$D10,'VISSIM Travel Time Outputs'!$A:$A,"AVG",'VISSIM Travel Time Outputs'!$B:$B,EB$9)),"-")</f>
        <v>-</v>
      </c>
      <c r="EC10" s="263" t="str">
        <f>IFERROR(TIME(0,0,AVERAGEIFS('VISSIM Travel Time Outputs'!$K:$K,'VISSIM Travel Time Outputs'!$D:$D,$D10,'VISSIM Travel Time Outputs'!$A:$A,"AVG",'VISSIM Travel Time Outputs'!$B:$B,EC$9)),"-")</f>
        <v>-</v>
      </c>
      <c r="ED10" s="263" t="str">
        <f>IFERROR(TIME(0,0,AVERAGEIFS('VISSIM Travel Time Outputs'!$K:$K,'VISSIM Travel Time Outputs'!$D:$D,$D10,'VISSIM Travel Time Outputs'!$A:$A,"AVG",'VISSIM Travel Time Outputs'!$B:$B,ED$9)),"-")</f>
        <v>-</v>
      </c>
      <c r="EE10" s="263" t="str">
        <f>IFERROR(TIME(0,0,AVERAGEIFS('VISSIM Travel Time Outputs'!$K:$K,'VISSIM Travel Time Outputs'!$D:$D,$D10,'VISSIM Travel Time Outputs'!$A:$A,"AVG",'VISSIM Travel Time Outputs'!$B:$B,EE$9)),"-")</f>
        <v>-</v>
      </c>
      <c r="EF10" s="263" t="str">
        <f>IFERROR(TIME(0,0,AVERAGEIFS('VISSIM Travel Time Outputs'!$K:$K,'VISSIM Travel Time Outputs'!$D:$D,$D10,'VISSIM Travel Time Outputs'!$A:$A,"AVG",'VISSIM Travel Time Outputs'!$B:$B,EF$9)),"-")</f>
        <v>-</v>
      </c>
      <c r="EG10" s="263" t="str">
        <f>IFERROR(TIME(0,0,AVERAGEIFS('VISSIM Travel Time Outputs'!$K:$K,'VISSIM Travel Time Outputs'!$D:$D,$D10,'VISSIM Travel Time Outputs'!$A:$A,"AVG",'VISSIM Travel Time Outputs'!$B:$B,EG$9)),"-")</f>
        <v>-</v>
      </c>
      <c r="EH10" s="264" t="str">
        <f>IFERROR(TIME(0,0,AVERAGEIFS('VISSIM Travel Time Outputs'!$K:$K,'VISSIM Travel Time Outputs'!$D:$D,$D10,'VISSIM Travel Time Outputs'!$A:$A,"AVG",'VISSIM Travel Time Outputs'!$B:$B,EH$9)),"-")</f>
        <v>-</v>
      </c>
      <c r="EI10" s="164"/>
      <c r="EJ10" s="376" t="str">
        <f>IFERROR(AVERAGEIFS('VISSIM Travel Time Outputs'!$H:$H,'VISSIM Travel Time Outputs'!$D:$D,$D10,'VISSIM Travel Time Outputs'!$A:$A,"AVG",'VISSIM Travel Time Outputs'!$B:$B,EJ$9),"-")</f>
        <v>-</v>
      </c>
      <c r="EK10" s="377" t="str">
        <f>IFERROR(AVERAGEIFS('VISSIM Travel Time Outputs'!$H:$H,'VISSIM Travel Time Outputs'!$D:$D,$D10,'VISSIM Travel Time Outputs'!$A:$A,"AVG",'VISSIM Travel Time Outputs'!$B:$B,EK$9),"-")</f>
        <v>-</v>
      </c>
      <c r="EL10" s="377" t="str">
        <f>IFERROR(AVERAGEIFS('VISSIM Travel Time Outputs'!$H:$H,'VISSIM Travel Time Outputs'!$D:$D,$D10,'VISSIM Travel Time Outputs'!$A:$A,"AVG",'VISSIM Travel Time Outputs'!$B:$B,EL$9),"-")</f>
        <v>-</v>
      </c>
      <c r="EM10" s="377" t="str">
        <f>IFERROR(AVERAGEIFS('VISSIM Travel Time Outputs'!$H:$H,'VISSIM Travel Time Outputs'!$D:$D,$D10,'VISSIM Travel Time Outputs'!$A:$A,"AVG",'VISSIM Travel Time Outputs'!$B:$B,EM$9),"-")</f>
        <v>-</v>
      </c>
      <c r="EN10" s="377" t="str">
        <f>IFERROR(AVERAGEIFS('VISSIM Travel Time Outputs'!$H:$H,'VISSIM Travel Time Outputs'!$D:$D,$D10,'VISSIM Travel Time Outputs'!$A:$A,"AVG",'VISSIM Travel Time Outputs'!$B:$B,EN$9),"-")</f>
        <v>-</v>
      </c>
      <c r="EO10" s="377" t="str">
        <f>IFERROR(AVERAGEIFS('VISSIM Travel Time Outputs'!$H:$H,'VISSIM Travel Time Outputs'!$D:$D,$D10,'VISSIM Travel Time Outputs'!$A:$A,"AVG",'VISSIM Travel Time Outputs'!$B:$B,EO$9),"-")</f>
        <v>-</v>
      </c>
      <c r="EP10" s="377" t="str">
        <f>IFERROR(AVERAGEIFS('VISSIM Travel Time Outputs'!$H:$H,'VISSIM Travel Time Outputs'!$D:$D,$D10,'VISSIM Travel Time Outputs'!$A:$A,"AVG",'VISSIM Travel Time Outputs'!$B:$B,EP$9),"-")</f>
        <v>-</v>
      </c>
      <c r="EQ10" s="377" t="str">
        <f>IFERROR(AVERAGEIFS('VISSIM Travel Time Outputs'!$H:$H,'VISSIM Travel Time Outputs'!$D:$D,$D10,'VISSIM Travel Time Outputs'!$A:$A,"AVG",'VISSIM Travel Time Outputs'!$B:$B,EQ$9),"-")</f>
        <v>-</v>
      </c>
      <c r="ER10" s="377" t="str">
        <f>IFERROR(AVERAGEIFS('VISSIM Travel Time Outputs'!$H:$H,'VISSIM Travel Time Outputs'!$D:$D,$D10,'VISSIM Travel Time Outputs'!$A:$A,"AVG",'VISSIM Travel Time Outputs'!$B:$B,ER$9),"-")</f>
        <v>-</v>
      </c>
      <c r="ES10" s="377" t="str">
        <f>IFERROR(AVERAGEIFS('VISSIM Travel Time Outputs'!$H:$H,'VISSIM Travel Time Outputs'!$D:$D,$D10,'VISSIM Travel Time Outputs'!$A:$A,"AVG",'VISSIM Travel Time Outputs'!$B:$B,ES$9),"-")</f>
        <v>-</v>
      </c>
      <c r="ET10" s="377" t="str">
        <f>IFERROR(AVERAGEIFS('VISSIM Travel Time Outputs'!$H:$H,'VISSIM Travel Time Outputs'!$D:$D,$D10,'VISSIM Travel Time Outputs'!$A:$A,"AVG",'VISSIM Travel Time Outputs'!$B:$B,ET$9),"-")</f>
        <v>-</v>
      </c>
      <c r="EU10" s="377" t="str">
        <f>IFERROR(AVERAGEIFS('VISSIM Travel Time Outputs'!$H:$H,'VISSIM Travel Time Outputs'!$D:$D,$D10,'VISSIM Travel Time Outputs'!$A:$A,"AVG",'VISSIM Travel Time Outputs'!$B:$B,EU$9),"-")</f>
        <v>-</v>
      </c>
      <c r="EV10" s="377" t="str">
        <f>IFERROR(AVERAGEIFS('VISSIM Travel Time Outputs'!$H:$H,'VISSIM Travel Time Outputs'!$D:$D,$D10,'VISSIM Travel Time Outputs'!$A:$A,"AVG",'VISSIM Travel Time Outputs'!$B:$B,EV$9),"-")</f>
        <v>-</v>
      </c>
      <c r="EW10" s="377" t="str">
        <f>IFERROR(AVERAGEIFS('VISSIM Travel Time Outputs'!$H:$H,'VISSIM Travel Time Outputs'!$D:$D,$D10,'VISSIM Travel Time Outputs'!$A:$A,"AVG",'VISSIM Travel Time Outputs'!$B:$B,EW$9),"-")</f>
        <v>-</v>
      </c>
      <c r="EX10" s="377" t="str">
        <f>IFERROR(AVERAGEIFS('VISSIM Travel Time Outputs'!$H:$H,'VISSIM Travel Time Outputs'!$D:$D,$D10,'VISSIM Travel Time Outputs'!$A:$A,"AVG",'VISSIM Travel Time Outputs'!$B:$B,EX$9),"-")</f>
        <v>-</v>
      </c>
      <c r="EY10" s="378" t="str">
        <f>IFERROR(AVERAGEIFS('VISSIM Travel Time Outputs'!$H:$H,'VISSIM Travel Time Outputs'!$D:$D,$D10,'VISSIM Travel Time Outputs'!$A:$A,"AVG",'VISSIM Travel Time Outputs'!$B:$B,EY$9),"-")</f>
        <v>-</v>
      </c>
      <c r="EZ10" s="304"/>
      <c r="FA10" s="262" t="str">
        <f>IFERROR(SUMPRODUCT(DS10:EH10,EJ10:EY10)/SUM(EJ10:EY10),"--")</f>
        <v>--</v>
      </c>
      <c r="FB10" s="319" t="str">
        <f>IFERROR(_xlfn.STDEV.S(DS10:EH10),"--")</f>
        <v>--</v>
      </c>
      <c r="FC10" s="381">
        <f>SUM(EJ10:EY10)</f>
        <v>0</v>
      </c>
      <c r="FD10" s="387"/>
      <c r="FE10" s="262" t="str">
        <f>IFERROR(GETPIVOTDATA("Average of TRAVTM(40)",#REF!,"TIMEINT",FE$9,"VEHICLETRAVELTIMEMEASUREMENT",$D10)/3600/24,"--")</f>
        <v>--</v>
      </c>
      <c r="FF10" s="263" t="str">
        <f>IFERROR(GETPIVOTDATA("Average of TRAVTM(40)",#REF!,"TIMEINT",FF$9,"VEHICLETRAVELTIMEMEASUREMENT",$D10)/3600/24,"--")</f>
        <v>--</v>
      </c>
      <c r="FG10" s="263" t="str">
        <f>IFERROR(GETPIVOTDATA("Average of TRAVTM(40)",#REF!,"TIMEINT",FG$9,"VEHICLETRAVELTIMEMEASUREMENT",$D10)/3600/24,"--")</f>
        <v>--</v>
      </c>
      <c r="FH10" s="263" t="str">
        <f>IFERROR(GETPIVOTDATA("Average of TRAVTM(40)",#REF!,"TIMEINT",FH$9,"VEHICLETRAVELTIMEMEASUREMENT",$D10)/3600/24,"--")</f>
        <v>--</v>
      </c>
      <c r="FI10" s="263" t="str">
        <f>IFERROR(GETPIVOTDATA("Average of TRAVTM(40)",#REF!,"TIMEINT",FI$9,"VEHICLETRAVELTIMEMEASUREMENT",$D10)/3600/24,"--")</f>
        <v>--</v>
      </c>
      <c r="FJ10" s="263" t="str">
        <f>IFERROR(GETPIVOTDATA("Average of TRAVTM(40)",#REF!,"TIMEINT",FJ$9,"VEHICLETRAVELTIMEMEASUREMENT",$D10)/3600/24,"--")</f>
        <v>--</v>
      </c>
      <c r="FK10" s="263" t="str">
        <f>IFERROR(GETPIVOTDATA("Average of TRAVTM(40)",#REF!,"TIMEINT",FK$9,"VEHICLETRAVELTIMEMEASUREMENT",$D10)/3600/24,"--")</f>
        <v>--</v>
      </c>
      <c r="FL10" s="263" t="str">
        <f>IFERROR(GETPIVOTDATA("Average of TRAVTM(40)",#REF!,"TIMEINT",FL$9,"VEHICLETRAVELTIMEMEASUREMENT",$D10)/3600/24,"--")</f>
        <v>--</v>
      </c>
      <c r="FM10" s="263" t="str">
        <f>IFERROR(GETPIVOTDATA("Average of TRAVTM(40)",#REF!,"TIMEINT",FM$9,"VEHICLETRAVELTIMEMEASUREMENT",$D10)/3600/24,"--")</f>
        <v>--</v>
      </c>
      <c r="FN10" s="263" t="str">
        <f>IFERROR(GETPIVOTDATA("Average of TRAVTM(40)",#REF!,"TIMEINT",FN$9,"VEHICLETRAVELTIMEMEASUREMENT",$D10)/3600/24,"--")</f>
        <v>--</v>
      </c>
      <c r="FO10" s="263" t="str">
        <f>IFERROR(GETPIVOTDATA("Average of TRAVTM(40)",#REF!,"TIMEINT",FO$9,"VEHICLETRAVELTIMEMEASUREMENT",$D10)/3600/24,"--")</f>
        <v>--</v>
      </c>
      <c r="FP10" s="263" t="str">
        <f>IFERROR(GETPIVOTDATA("Average of TRAVTM(40)",#REF!,"TIMEINT",FP$9,"VEHICLETRAVELTIMEMEASUREMENT",$D10)/3600/24,"--")</f>
        <v>--</v>
      </c>
      <c r="FQ10" s="263" t="str">
        <f>IFERROR(GETPIVOTDATA("Average of TRAVTM(40)",#REF!,"TIMEINT",FQ$9,"VEHICLETRAVELTIMEMEASUREMENT",$D10)/3600/24,"--")</f>
        <v>--</v>
      </c>
      <c r="FR10" s="263" t="str">
        <f>IFERROR(GETPIVOTDATA("Average of TRAVTM(40)",#REF!,"TIMEINT",FR$9,"VEHICLETRAVELTIMEMEASUREMENT",$D10)/3600/24,"--")</f>
        <v>--</v>
      </c>
      <c r="FS10" s="263" t="str">
        <f>IFERROR(GETPIVOTDATA("Average of TRAVTM(40)",#REF!,"TIMEINT",FS$9,"VEHICLETRAVELTIMEMEASUREMENT",$D10)/3600/24,"--")</f>
        <v>--</v>
      </c>
      <c r="FT10" s="264" t="str">
        <f>IFERROR(GETPIVOTDATA("Average of TRAVTM(40)",#REF!,"TIMEINT",FT$9,"VEHICLETRAVELTIMEMEASUREMENT",$D10)/3600/24,"--")</f>
        <v>--</v>
      </c>
      <c r="FU10" s="387"/>
      <c r="FV10" s="376" t="str">
        <f>IFERROR(GETPIVOTDATA("Average of VEHS(40)",#REF!,"TIMEINT",FV$9,"VEHICLETRAVELTIMEMEASUREMENT",$D10),"--")</f>
        <v>--</v>
      </c>
      <c r="FW10" s="377" t="str">
        <f>IFERROR(GETPIVOTDATA("Average of VEHS(40)",#REF!,"TIMEINT",FW$9,"VEHICLETRAVELTIMEMEASUREMENT",$D10),"--")</f>
        <v>--</v>
      </c>
      <c r="FX10" s="377" t="str">
        <f>IFERROR(GETPIVOTDATA("Average of VEHS(40)",#REF!,"TIMEINT",FX$9,"VEHICLETRAVELTIMEMEASUREMENT",$D10),"--")</f>
        <v>--</v>
      </c>
      <c r="FY10" s="377" t="str">
        <f>IFERROR(GETPIVOTDATA("Average of VEHS(40)",#REF!,"TIMEINT",FY$9,"VEHICLETRAVELTIMEMEASUREMENT",$D10),"--")</f>
        <v>--</v>
      </c>
      <c r="FZ10" s="377" t="str">
        <f>IFERROR(GETPIVOTDATA("Average of VEHS(40)",#REF!,"TIMEINT",FZ$9,"VEHICLETRAVELTIMEMEASUREMENT",$D10),"--")</f>
        <v>--</v>
      </c>
      <c r="GA10" s="377" t="str">
        <f>IFERROR(GETPIVOTDATA("Average of VEHS(40)",#REF!,"TIMEINT",GA$9,"VEHICLETRAVELTIMEMEASUREMENT",$D10),"--")</f>
        <v>--</v>
      </c>
      <c r="GB10" s="377" t="str">
        <f>IFERROR(GETPIVOTDATA("Average of VEHS(40)",#REF!,"TIMEINT",GB$9,"VEHICLETRAVELTIMEMEASUREMENT",$D10),"--")</f>
        <v>--</v>
      </c>
      <c r="GC10" s="377" t="str">
        <f>IFERROR(GETPIVOTDATA("Average of VEHS(40)",#REF!,"TIMEINT",GC$9,"VEHICLETRAVELTIMEMEASUREMENT",$D10),"--")</f>
        <v>--</v>
      </c>
      <c r="GD10" s="377" t="str">
        <f>IFERROR(GETPIVOTDATA("Average of VEHS(40)",#REF!,"TIMEINT",GD$9,"VEHICLETRAVELTIMEMEASUREMENT",$D10),"--")</f>
        <v>--</v>
      </c>
      <c r="GE10" s="377" t="str">
        <f>IFERROR(GETPIVOTDATA("Average of VEHS(40)",#REF!,"TIMEINT",GE$9,"VEHICLETRAVELTIMEMEASUREMENT",$D10),"--")</f>
        <v>--</v>
      </c>
      <c r="GF10" s="377" t="str">
        <f>IFERROR(GETPIVOTDATA("Average of VEHS(40)",#REF!,"TIMEINT",GF$9,"VEHICLETRAVELTIMEMEASUREMENT",$D10),"--")</f>
        <v>--</v>
      </c>
      <c r="GG10" s="377" t="str">
        <f>IFERROR(GETPIVOTDATA("Average of VEHS(40)",#REF!,"TIMEINT",GG$9,"VEHICLETRAVELTIMEMEASUREMENT",$D10),"--")</f>
        <v>--</v>
      </c>
      <c r="GH10" s="377" t="str">
        <f>IFERROR(GETPIVOTDATA("Average of VEHS(40)",#REF!,"TIMEINT",GH$9,"VEHICLETRAVELTIMEMEASUREMENT",$D10),"--")</f>
        <v>--</v>
      </c>
      <c r="GI10" s="377" t="str">
        <f>IFERROR(GETPIVOTDATA("Average of VEHS(40)",#REF!,"TIMEINT",GI$9,"VEHICLETRAVELTIMEMEASUREMENT",$D10),"--")</f>
        <v>--</v>
      </c>
      <c r="GJ10" s="377" t="str">
        <f>IFERROR(GETPIVOTDATA("Average of VEHS(40)",#REF!,"TIMEINT",GJ$9,"VEHICLETRAVELTIMEMEASUREMENT",$D10),"--")</f>
        <v>--</v>
      </c>
      <c r="GK10" s="378" t="str">
        <f>IFERROR(GETPIVOTDATA("Average of VEHS(40)",#REF!,"TIMEINT",GK$9,"VEHICLETRAVELTIMEMEASUREMENT",$D10),"--")</f>
        <v>--</v>
      </c>
      <c r="GL10" s="387"/>
      <c r="GM10" s="262" t="str">
        <f>IFERROR(SUMPRODUCT(FE10:FT10,FV10:GK10)/SUM(FV10:GK10),"--")</f>
        <v>--</v>
      </c>
      <c r="GN10" s="319" t="str">
        <f>IFERROR(_xlfn.STDEV.S(FE10:FT10),"--")</f>
        <v>--</v>
      </c>
      <c r="GO10" s="381">
        <f>SUM(FV10:GK10)</f>
        <v>0</v>
      </c>
      <c r="GP10" s="387"/>
      <c r="GQ10" s="262" t="str">
        <f>IFERROR(GETPIVOTDATA("Average of TRAVTM(60)",#REF!,"TIMEINT",GQ$9,"VEHICLETRAVELTIMEMEASUREMENT",$D10)/3600/24,"--")</f>
        <v>--</v>
      </c>
      <c r="GR10" s="263" t="str">
        <f>IFERROR(GETPIVOTDATA("Average of TRAVTM(60)",#REF!,"TIMEINT",GR$9,"VEHICLETRAVELTIMEMEASUREMENT",$D10)/3600/24,"--")</f>
        <v>--</v>
      </c>
      <c r="GS10" s="263" t="str">
        <f>IFERROR(GETPIVOTDATA("Average of TRAVTM(60)",#REF!,"TIMEINT",GS$9,"VEHICLETRAVELTIMEMEASUREMENT",$D10)/3600/24,"--")</f>
        <v>--</v>
      </c>
      <c r="GT10" s="263" t="str">
        <f>IFERROR(GETPIVOTDATA("Average of TRAVTM(60)",#REF!,"TIMEINT",GT$9,"VEHICLETRAVELTIMEMEASUREMENT",$D10)/3600/24,"--")</f>
        <v>--</v>
      </c>
      <c r="GU10" s="263" t="str">
        <f>IFERROR(GETPIVOTDATA("Average of TRAVTM(60)",#REF!,"TIMEINT",GU$9,"VEHICLETRAVELTIMEMEASUREMENT",$D10)/3600/24,"--")</f>
        <v>--</v>
      </c>
      <c r="GV10" s="263" t="str">
        <f>IFERROR(GETPIVOTDATA("Average of TRAVTM(60)",#REF!,"TIMEINT",GV$9,"VEHICLETRAVELTIMEMEASUREMENT",$D10)/3600/24,"--")</f>
        <v>--</v>
      </c>
      <c r="GW10" s="263" t="str">
        <f>IFERROR(GETPIVOTDATA("Average of TRAVTM(60)",#REF!,"TIMEINT",GW$9,"VEHICLETRAVELTIMEMEASUREMENT",$D10)/3600/24,"--")</f>
        <v>--</v>
      </c>
      <c r="GX10" s="263" t="str">
        <f>IFERROR(GETPIVOTDATA("Average of TRAVTM(60)",#REF!,"TIMEINT",GX$9,"VEHICLETRAVELTIMEMEASUREMENT",$D10)/3600/24,"--")</f>
        <v>--</v>
      </c>
      <c r="GY10" s="263" t="str">
        <f>IFERROR(GETPIVOTDATA("Average of TRAVTM(60)",#REF!,"TIMEINT",GY$9,"VEHICLETRAVELTIMEMEASUREMENT",$D10)/3600/24,"--")</f>
        <v>--</v>
      </c>
      <c r="GZ10" s="263" t="str">
        <f>IFERROR(GETPIVOTDATA("Average of TRAVTM(60)",#REF!,"TIMEINT",GZ$9,"VEHICLETRAVELTIMEMEASUREMENT",$D10)/3600/24,"--")</f>
        <v>--</v>
      </c>
      <c r="HA10" s="263" t="str">
        <f>IFERROR(GETPIVOTDATA("Average of TRAVTM(60)",#REF!,"TIMEINT",HA$9,"VEHICLETRAVELTIMEMEASUREMENT",$D10)/3600/24,"--")</f>
        <v>--</v>
      </c>
      <c r="HB10" s="263" t="str">
        <f>IFERROR(GETPIVOTDATA("Average of TRAVTM(60)",#REF!,"TIMEINT",HB$9,"VEHICLETRAVELTIMEMEASUREMENT",$D10)/3600/24,"--")</f>
        <v>--</v>
      </c>
      <c r="HC10" s="263" t="str">
        <f>IFERROR(GETPIVOTDATA("Average of TRAVTM(60)",#REF!,"TIMEINT",HC$9,"VEHICLETRAVELTIMEMEASUREMENT",$D10)/3600/24,"--")</f>
        <v>--</v>
      </c>
      <c r="HD10" s="263" t="str">
        <f>IFERROR(GETPIVOTDATA("Average of TRAVTM(60)",#REF!,"TIMEINT",HD$9,"VEHICLETRAVELTIMEMEASUREMENT",$D10)/3600/24,"--")</f>
        <v>--</v>
      </c>
      <c r="HE10" s="263" t="str">
        <f>IFERROR(GETPIVOTDATA("Average of TRAVTM(60)",#REF!,"TIMEINT",HE$9,"VEHICLETRAVELTIMEMEASUREMENT",$D10)/3600/24,"--")</f>
        <v>--</v>
      </c>
      <c r="HF10" s="264" t="str">
        <f>IFERROR(GETPIVOTDATA("Average of TRAVTM(60)",#REF!,"TIMEINT",HF$9,"VEHICLETRAVELTIMEMEASUREMENT",$D10)/3600/24,"--")</f>
        <v>--</v>
      </c>
      <c r="HG10" s="387"/>
      <c r="HH10" s="376" t="str">
        <f>IFERROR(GETPIVOTDATA("Average of VEHS(60)",#REF!,"TIMEINT",HH$9,"VEHICLETRAVELTIMEMEASUREMENT",$D10),"--")</f>
        <v>--</v>
      </c>
      <c r="HI10" s="377" t="str">
        <f>IFERROR(GETPIVOTDATA("Average of VEHS(60)",#REF!,"TIMEINT",HI$9,"VEHICLETRAVELTIMEMEASUREMENT",$D10),"--")</f>
        <v>--</v>
      </c>
      <c r="HJ10" s="377" t="str">
        <f>IFERROR(GETPIVOTDATA("Average of VEHS(60)",#REF!,"TIMEINT",HJ$9,"VEHICLETRAVELTIMEMEASUREMENT",$D10),"--")</f>
        <v>--</v>
      </c>
      <c r="HK10" s="377" t="str">
        <f>IFERROR(GETPIVOTDATA("Average of VEHS(60)",#REF!,"TIMEINT",HK$9,"VEHICLETRAVELTIMEMEASUREMENT",$D10),"--")</f>
        <v>--</v>
      </c>
      <c r="HL10" s="377" t="str">
        <f>IFERROR(GETPIVOTDATA("Average of VEHS(60)",#REF!,"TIMEINT",HL$9,"VEHICLETRAVELTIMEMEASUREMENT",$D10),"--")</f>
        <v>--</v>
      </c>
      <c r="HM10" s="377" t="str">
        <f>IFERROR(GETPIVOTDATA("Average of VEHS(60)",#REF!,"TIMEINT",HM$9,"VEHICLETRAVELTIMEMEASUREMENT",$D10),"--")</f>
        <v>--</v>
      </c>
      <c r="HN10" s="377" t="str">
        <f>IFERROR(GETPIVOTDATA("Average of VEHS(60)",#REF!,"TIMEINT",HN$9,"VEHICLETRAVELTIMEMEASUREMENT",$D10),"--")</f>
        <v>--</v>
      </c>
      <c r="HO10" s="377" t="str">
        <f>IFERROR(GETPIVOTDATA("Average of VEHS(60)",#REF!,"TIMEINT",HO$9,"VEHICLETRAVELTIMEMEASUREMENT",$D10),"--")</f>
        <v>--</v>
      </c>
      <c r="HP10" s="377" t="str">
        <f>IFERROR(GETPIVOTDATA("Average of VEHS(60)",#REF!,"TIMEINT",HP$9,"VEHICLETRAVELTIMEMEASUREMENT",$D10),"--")</f>
        <v>--</v>
      </c>
      <c r="HQ10" s="377" t="str">
        <f>IFERROR(GETPIVOTDATA("Average of VEHS(60)",#REF!,"TIMEINT",HQ$9,"VEHICLETRAVELTIMEMEASUREMENT",$D10),"--")</f>
        <v>--</v>
      </c>
      <c r="HR10" s="377" t="str">
        <f>IFERROR(GETPIVOTDATA("Average of VEHS(60)",#REF!,"TIMEINT",HR$9,"VEHICLETRAVELTIMEMEASUREMENT",$D10),"--")</f>
        <v>--</v>
      </c>
      <c r="HS10" s="377" t="str">
        <f>IFERROR(GETPIVOTDATA("Average of VEHS(60)",#REF!,"TIMEINT",HS$9,"VEHICLETRAVELTIMEMEASUREMENT",$D10),"--")</f>
        <v>--</v>
      </c>
      <c r="HT10" s="377" t="str">
        <f>IFERROR(GETPIVOTDATA("Average of VEHS(60)",#REF!,"TIMEINT",HT$9,"VEHICLETRAVELTIMEMEASUREMENT",$D10),"--")</f>
        <v>--</v>
      </c>
      <c r="HU10" s="377" t="str">
        <f>IFERROR(GETPIVOTDATA("Average of VEHS(60)",#REF!,"TIMEINT",HU$9,"VEHICLETRAVELTIMEMEASUREMENT",$D10),"--")</f>
        <v>--</v>
      </c>
      <c r="HV10" s="377" t="str">
        <f>IFERROR(GETPIVOTDATA("Average of VEHS(60)",#REF!,"TIMEINT",HV$9,"VEHICLETRAVELTIMEMEASUREMENT",$D10),"--")</f>
        <v>--</v>
      </c>
      <c r="HW10" s="378" t="str">
        <f>IFERROR(GETPIVOTDATA("Average of VEHS(60)",#REF!,"TIMEINT",HW$9,"VEHICLETRAVELTIMEMEASUREMENT",$D10),"--")</f>
        <v>--</v>
      </c>
      <c r="HX10" s="387"/>
      <c r="HY10" s="262" t="str">
        <f>IFERROR(SUMPRODUCT(GQ10:HF10,HH10:HW10)/SUM(HH10:HW10),"--")</f>
        <v>--</v>
      </c>
      <c r="HZ10" s="319" t="str">
        <f>IFERROR(_xlfn.STDEV.S(GQ10:HF10),"--")</f>
        <v>--</v>
      </c>
      <c r="IA10" s="381">
        <f>SUM(HH10:HW10)</f>
        <v>0</v>
      </c>
      <c r="IB10" s="716"/>
      <c r="IC10" s="376" t="str">
        <f>IFERROR(AVERAGEIFS('VISSIM Travel Time Outputs'!$L:$L,'VISSIM Travel Time Outputs'!$D:$D,$D10,'VISSIM Travel Time Outputs'!$A:$A,"AVG",'VISSIM Travel Time Outputs'!$B:$B,IC$9),"-")</f>
        <v>-</v>
      </c>
      <c r="ID10" s="377" t="str">
        <f>IFERROR(AVERAGEIFS('VISSIM Travel Time Outputs'!$L:$L,'VISSIM Travel Time Outputs'!$D:$D,$D10,'VISSIM Travel Time Outputs'!$A:$A,"AVG",'VISSIM Travel Time Outputs'!$B:$B,ID$9),"-")</f>
        <v>-</v>
      </c>
      <c r="IE10" s="377" t="str">
        <f>IFERROR(AVERAGEIFS('VISSIM Travel Time Outputs'!$L:$L,'VISSIM Travel Time Outputs'!$D:$D,$D10,'VISSIM Travel Time Outputs'!$A:$A,"AVG",'VISSIM Travel Time Outputs'!$B:$B,IE$9),"-")</f>
        <v>-</v>
      </c>
      <c r="IF10" s="377" t="str">
        <f>IFERROR(AVERAGEIFS('VISSIM Travel Time Outputs'!$L:$L,'VISSIM Travel Time Outputs'!$D:$D,$D10,'VISSIM Travel Time Outputs'!$A:$A,"AVG",'VISSIM Travel Time Outputs'!$B:$B,IF$9),"-")</f>
        <v>-</v>
      </c>
      <c r="IG10" s="377" t="str">
        <f>IFERROR(AVERAGEIFS('VISSIM Travel Time Outputs'!$L:$L,'VISSIM Travel Time Outputs'!$D:$D,$D10,'VISSIM Travel Time Outputs'!$A:$A,"AVG",'VISSIM Travel Time Outputs'!$B:$B,IG$9),"-")</f>
        <v>-</v>
      </c>
      <c r="IH10" s="377" t="str">
        <f>IFERROR(AVERAGEIFS('VISSIM Travel Time Outputs'!$L:$L,'VISSIM Travel Time Outputs'!$D:$D,$D10,'VISSIM Travel Time Outputs'!$A:$A,"AVG",'VISSIM Travel Time Outputs'!$B:$B,IH$9),"-")</f>
        <v>-</v>
      </c>
      <c r="II10" s="377" t="str">
        <f>IFERROR(AVERAGEIFS('VISSIM Travel Time Outputs'!$L:$L,'VISSIM Travel Time Outputs'!$D:$D,$D10,'VISSIM Travel Time Outputs'!$A:$A,"AVG",'VISSIM Travel Time Outputs'!$B:$B,II$9),"-")</f>
        <v>-</v>
      </c>
      <c r="IJ10" s="377" t="str">
        <f>IFERROR(AVERAGEIFS('VISSIM Travel Time Outputs'!$L:$L,'VISSIM Travel Time Outputs'!$D:$D,$D10,'VISSIM Travel Time Outputs'!$A:$A,"AVG",'VISSIM Travel Time Outputs'!$B:$B,IJ$9),"-")</f>
        <v>-</v>
      </c>
      <c r="IK10" s="377" t="str">
        <f>IFERROR(AVERAGEIFS('VISSIM Travel Time Outputs'!$L:$L,'VISSIM Travel Time Outputs'!$D:$D,$D10,'VISSIM Travel Time Outputs'!$A:$A,"AVG",'VISSIM Travel Time Outputs'!$B:$B,IK$9),"-")</f>
        <v>-</v>
      </c>
      <c r="IL10" s="377" t="str">
        <f>IFERROR(AVERAGEIFS('VISSIM Travel Time Outputs'!$L:$L,'VISSIM Travel Time Outputs'!$D:$D,$D10,'VISSIM Travel Time Outputs'!$A:$A,"AVG",'VISSIM Travel Time Outputs'!$B:$B,IL$9),"-")</f>
        <v>-</v>
      </c>
      <c r="IM10" s="377" t="str">
        <f>IFERROR(AVERAGEIFS('VISSIM Travel Time Outputs'!$L:$L,'VISSIM Travel Time Outputs'!$D:$D,$D10,'VISSIM Travel Time Outputs'!$A:$A,"AVG",'VISSIM Travel Time Outputs'!$B:$B,IM$9),"-")</f>
        <v>-</v>
      </c>
      <c r="IN10" s="377" t="str">
        <f>IFERROR(AVERAGEIFS('VISSIM Travel Time Outputs'!$L:$L,'VISSIM Travel Time Outputs'!$D:$D,$D10,'VISSIM Travel Time Outputs'!$A:$A,"AVG",'VISSIM Travel Time Outputs'!$B:$B,IN$9),"-")</f>
        <v>-</v>
      </c>
      <c r="IO10" s="377" t="str">
        <f>IFERROR(AVERAGEIFS('VISSIM Travel Time Outputs'!$L:$L,'VISSIM Travel Time Outputs'!$D:$D,$D10,'VISSIM Travel Time Outputs'!$A:$A,"AVG",'VISSIM Travel Time Outputs'!$B:$B,IO$9),"-")</f>
        <v>-</v>
      </c>
      <c r="IP10" s="377" t="str">
        <f>IFERROR(AVERAGEIFS('VISSIM Travel Time Outputs'!$L:$L,'VISSIM Travel Time Outputs'!$D:$D,$D10,'VISSIM Travel Time Outputs'!$A:$A,"AVG",'VISSIM Travel Time Outputs'!$B:$B,IP$9),"-")</f>
        <v>-</v>
      </c>
      <c r="IQ10" s="377" t="str">
        <f>IFERROR(AVERAGEIFS('VISSIM Travel Time Outputs'!$L:$L,'VISSIM Travel Time Outputs'!$D:$D,$D10,'VISSIM Travel Time Outputs'!$A:$A,"AVG",'VISSIM Travel Time Outputs'!$B:$B,IQ$9),"-")</f>
        <v>-</v>
      </c>
      <c r="IR10" s="378" t="str">
        <f>IFERROR(AVERAGEIFS('VISSIM Travel Time Outputs'!$L:$L,'VISSIM Travel Time Outputs'!$D:$D,$D10,'VISSIM Travel Time Outputs'!$A:$A,"AVG",'VISSIM Travel Time Outputs'!$B:$B,IR$9),"-")</f>
        <v>-</v>
      </c>
      <c r="IS10" s="378" t="str">
        <f>IFERROR(AVERAGE(IC10:IR10),"--")</f>
        <v>--</v>
      </c>
    </row>
    <row r="11" spans="1:253" x14ac:dyDescent="0.25">
      <c r="A11" s="302" t="str">
        <f t="shared" ref="A11:A74" si="12">IF(C11=0,"H","")</f>
        <v/>
      </c>
      <c r="B11" s="375">
        <f>B10+1</f>
        <v>2</v>
      </c>
      <c r="C11" s="475" t="str">
        <f>INDEX('Input - Travel Times'!$B$3:$AL$103,MATCH($B11,'Input - Travel Times'!$B$3:$B$103,0),MATCH(C$9,'Input - Travel Times'!$B$3:$AL$3,0))</f>
        <v>From EB S Riding Blvd to EB Poland Rd/Tanner Ln</v>
      </c>
      <c r="D11" s="194">
        <f>INDEX('Input - Travel Times'!$B$3:$AS$103,MATCH($B11,'Input - Travel Times'!$B$3:$B$103,0),MATCH(D$9,'Input - Travel Times'!$B$3:$AS$3,0))</f>
        <v>2</v>
      </c>
      <c r="E11" s="582">
        <f>TIME(0,0,INDEX('Input - Travel Times'!$B$3:$AL$103,MATCH($B11,'Input - Travel Times'!$B$3:$B$103,0),MATCH(E$9,'Input - Travel Times'!$B$3:$AL$3,0)))</f>
        <v>3.4722222222222224E-4</v>
      </c>
      <c r="F11" s="582">
        <f>TIME(0,0,INDEX('Input - Travel Times'!$B$3:$AL$103,MATCH($B11,'Input - Travel Times'!$B$3:$B$103,0),MATCH(F$9,'Input - Travel Times'!$B$3:$AL$3,0)))</f>
        <v>5.2083333333333333E-4</v>
      </c>
      <c r="G11" s="582" t="e">
        <f>TIME(0,0,INDEX('Input - Travel Times'!$B$3:$AL$103,MATCH($B11,'Input - Travel Times'!$B$3:$B$103,0),MATCH(G$9,'Input - Travel Times'!$B$3:$AL$3,0)))</f>
        <v>#VALUE!</v>
      </c>
      <c r="H11" s="173"/>
      <c r="I11" s="259" t="str">
        <f>IFERROR(TIME(0,0,AVERAGEIFS('VISSIM Travel Time Outputs'!$I:$I,'VISSIM Travel Time Outputs'!$D:$D,$D11,'VISSIM Travel Time Outputs'!$A:$A,"AVG",'VISSIM Travel Time Outputs'!$B:$B,I$9)),"-")</f>
        <v>-</v>
      </c>
      <c r="J11" s="36" t="str">
        <f>IFERROR(TIME(0,0,AVERAGEIFS('VISSIM Travel Time Outputs'!$I:$I,'VISSIM Travel Time Outputs'!$D:$D,$D11,'VISSIM Travel Time Outputs'!$A:$A,"AVG",'VISSIM Travel Time Outputs'!$B:$B,J$9)),"-")</f>
        <v>-</v>
      </c>
      <c r="K11" s="36" t="str">
        <f>IFERROR(TIME(0,0,AVERAGEIFS('VISSIM Travel Time Outputs'!$I:$I,'VISSIM Travel Time Outputs'!$D:$D,$D11,'VISSIM Travel Time Outputs'!$A:$A,"AVG",'VISSIM Travel Time Outputs'!$B:$B,K$9)),"-")</f>
        <v>-</v>
      </c>
      <c r="L11" s="36" t="str">
        <f>IFERROR(TIME(0,0,AVERAGEIFS('VISSIM Travel Time Outputs'!$I:$I,'VISSIM Travel Time Outputs'!$D:$D,$D11,'VISSIM Travel Time Outputs'!$A:$A,"AVG",'VISSIM Travel Time Outputs'!$B:$B,L$9)),"-")</f>
        <v>-</v>
      </c>
      <c r="M11" s="36" t="str">
        <f>IFERROR(TIME(0,0,AVERAGEIFS('VISSIM Travel Time Outputs'!$I:$I,'VISSIM Travel Time Outputs'!$D:$D,$D11,'VISSIM Travel Time Outputs'!$A:$A,"AVG",'VISSIM Travel Time Outputs'!$B:$B,M$9)),"-")</f>
        <v>-</v>
      </c>
      <c r="N11" s="36" t="str">
        <f>IFERROR(TIME(0,0,AVERAGEIFS('VISSIM Travel Time Outputs'!$I:$I,'VISSIM Travel Time Outputs'!$D:$D,$D11,'VISSIM Travel Time Outputs'!$A:$A,"AVG",'VISSIM Travel Time Outputs'!$B:$B,N$9)),"-")</f>
        <v>-</v>
      </c>
      <c r="O11" s="36" t="str">
        <f>IFERROR(TIME(0,0,AVERAGEIFS('VISSIM Travel Time Outputs'!$I:$I,'VISSIM Travel Time Outputs'!$D:$D,$D11,'VISSIM Travel Time Outputs'!$A:$A,"AVG",'VISSIM Travel Time Outputs'!$B:$B,O$9)),"-")</f>
        <v>-</v>
      </c>
      <c r="P11" s="36" t="str">
        <f>IFERROR(TIME(0,0,AVERAGEIFS('VISSIM Travel Time Outputs'!$I:$I,'VISSIM Travel Time Outputs'!$D:$D,$D11,'VISSIM Travel Time Outputs'!$A:$A,"AVG",'VISSIM Travel Time Outputs'!$B:$B,P$9)),"-")</f>
        <v>-</v>
      </c>
      <c r="Q11" s="36" t="str">
        <f>IFERROR(TIME(0,0,AVERAGEIFS('VISSIM Travel Time Outputs'!$I:$I,'VISSIM Travel Time Outputs'!$D:$D,$D11,'VISSIM Travel Time Outputs'!$A:$A,"AVG",'VISSIM Travel Time Outputs'!$B:$B,Q$9)),"-")</f>
        <v>-</v>
      </c>
      <c r="R11" s="36" t="str">
        <f>IFERROR(TIME(0,0,AVERAGEIFS('VISSIM Travel Time Outputs'!$I:$I,'VISSIM Travel Time Outputs'!$D:$D,$D11,'VISSIM Travel Time Outputs'!$A:$A,"AVG",'VISSIM Travel Time Outputs'!$B:$B,R$9)),"-")</f>
        <v>-</v>
      </c>
      <c r="S11" s="36" t="str">
        <f>IFERROR(TIME(0,0,AVERAGEIFS('VISSIM Travel Time Outputs'!$I:$I,'VISSIM Travel Time Outputs'!$D:$D,$D11,'VISSIM Travel Time Outputs'!$A:$A,"AVG",'VISSIM Travel Time Outputs'!$B:$B,S$9)),"-")</f>
        <v>-</v>
      </c>
      <c r="T11" s="36" t="str">
        <f>IFERROR(TIME(0,0,AVERAGEIFS('VISSIM Travel Time Outputs'!$I:$I,'VISSIM Travel Time Outputs'!$D:$D,$D11,'VISSIM Travel Time Outputs'!$A:$A,"AVG",'VISSIM Travel Time Outputs'!$B:$B,T$9)),"-")</f>
        <v>-</v>
      </c>
      <c r="U11" s="36" t="str">
        <f>IFERROR(TIME(0,0,AVERAGEIFS('VISSIM Travel Time Outputs'!$I:$I,'VISSIM Travel Time Outputs'!$D:$D,$D11,'VISSIM Travel Time Outputs'!$A:$A,"AVG",'VISSIM Travel Time Outputs'!$B:$B,U$9)),"-")</f>
        <v>-</v>
      </c>
      <c r="V11" s="36" t="str">
        <f>IFERROR(TIME(0,0,AVERAGEIFS('VISSIM Travel Time Outputs'!$I:$I,'VISSIM Travel Time Outputs'!$D:$D,$D11,'VISSIM Travel Time Outputs'!$A:$A,"AVG",'VISSIM Travel Time Outputs'!$B:$B,V$9)),"-")</f>
        <v>-</v>
      </c>
      <c r="W11" s="36" t="str">
        <f>IFERROR(TIME(0,0,AVERAGEIFS('VISSIM Travel Time Outputs'!$I:$I,'VISSIM Travel Time Outputs'!$D:$D,$D11,'VISSIM Travel Time Outputs'!$A:$A,"AVG",'VISSIM Travel Time Outputs'!$B:$B,W$9)),"-")</f>
        <v>-</v>
      </c>
      <c r="X11" s="177" t="str">
        <f>IFERROR(TIME(0,0,AVERAGEIFS('VISSIM Travel Time Outputs'!$I:$I,'VISSIM Travel Time Outputs'!$D:$D,$D11,'VISSIM Travel Time Outputs'!$A:$A,"AVG",'VISSIM Travel Time Outputs'!$B:$B,X$9)),"-")</f>
        <v>-</v>
      </c>
      <c r="Y11" s="304"/>
      <c r="Z11" s="379" t="str">
        <f>IFERROR(AVERAGEIFS('VISSIM Travel Time Outputs'!$F:$F,'VISSIM Travel Time Outputs'!$D:$D,$D11,'VISSIM Travel Time Outputs'!$A:$A,"AVG",'VISSIM Travel Time Outputs'!$B:$B,Z$9),"-")</f>
        <v>-</v>
      </c>
      <c r="AA11" s="380" t="str">
        <f>IFERROR(AVERAGEIFS('VISSIM Travel Time Outputs'!$F:$F,'VISSIM Travel Time Outputs'!$D:$D,$D11,'VISSIM Travel Time Outputs'!$A:$A,"AVG",'VISSIM Travel Time Outputs'!$B:$B,AA$9),"-")</f>
        <v>-</v>
      </c>
      <c r="AB11" s="380" t="str">
        <f>IFERROR(AVERAGEIFS('VISSIM Travel Time Outputs'!$F:$F,'VISSIM Travel Time Outputs'!$D:$D,$D11,'VISSIM Travel Time Outputs'!$A:$A,"AVG",'VISSIM Travel Time Outputs'!$B:$B,AB$9),"-")</f>
        <v>-</v>
      </c>
      <c r="AC11" s="380" t="str">
        <f>IFERROR(AVERAGEIFS('VISSIM Travel Time Outputs'!$F:$F,'VISSIM Travel Time Outputs'!$D:$D,$D11,'VISSIM Travel Time Outputs'!$A:$A,"AVG",'VISSIM Travel Time Outputs'!$B:$B,AC$9),"-")</f>
        <v>-</v>
      </c>
      <c r="AD11" s="380" t="str">
        <f>IFERROR(AVERAGEIFS('VISSIM Travel Time Outputs'!$F:$F,'VISSIM Travel Time Outputs'!$D:$D,$D11,'VISSIM Travel Time Outputs'!$A:$A,"AVG",'VISSIM Travel Time Outputs'!$B:$B,AD$9),"-")</f>
        <v>-</v>
      </c>
      <c r="AE11" s="380" t="str">
        <f>IFERROR(AVERAGEIFS('VISSIM Travel Time Outputs'!$F:$F,'VISSIM Travel Time Outputs'!$D:$D,$D11,'VISSIM Travel Time Outputs'!$A:$A,"AVG",'VISSIM Travel Time Outputs'!$B:$B,AE$9),"-")</f>
        <v>-</v>
      </c>
      <c r="AF11" s="380" t="str">
        <f>IFERROR(AVERAGEIFS('VISSIM Travel Time Outputs'!$F:$F,'VISSIM Travel Time Outputs'!$D:$D,$D11,'VISSIM Travel Time Outputs'!$A:$A,"AVG",'VISSIM Travel Time Outputs'!$B:$B,AF$9),"-")</f>
        <v>-</v>
      </c>
      <c r="AG11" s="380" t="str">
        <f>IFERROR(AVERAGEIFS('VISSIM Travel Time Outputs'!$F:$F,'VISSIM Travel Time Outputs'!$D:$D,$D11,'VISSIM Travel Time Outputs'!$A:$A,"AVG",'VISSIM Travel Time Outputs'!$B:$B,AG$9),"-")</f>
        <v>-</v>
      </c>
      <c r="AH11" s="380" t="str">
        <f>IFERROR(AVERAGEIFS('VISSIM Travel Time Outputs'!$F:$F,'VISSIM Travel Time Outputs'!$D:$D,$D11,'VISSIM Travel Time Outputs'!$A:$A,"AVG",'VISSIM Travel Time Outputs'!$B:$B,AH$9),"-")</f>
        <v>-</v>
      </c>
      <c r="AI11" s="380" t="str">
        <f>IFERROR(AVERAGEIFS('VISSIM Travel Time Outputs'!$F:$F,'VISSIM Travel Time Outputs'!$D:$D,$D11,'VISSIM Travel Time Outputs'!$A:$A,"AVG",'VISSIM Travel Time Outputs'!$B:$B,AI$9),"-")</f>
        <v>-</v>
      </c>
      <c r="AJ11" s="380" t="str">
        <f>IFERROR(AVERAGEIFS('VISSIM Travel Time Outputs'!$F:$F,'VISSIM Travel Time Outputs'!$D:$D,$D11,'VISSIM Travel Time Outputs'!$A:$A,"AVG",'VISSIM Travel Time Outputs'!$B:$B,AJ$9),"-")</f>
        <v>-</v>
      </c>
      <c r="AK11" s="380" t="str">
        <f>IFERROR(AVERAGEIFS('VISSIM Travel Time Outputs'!$F:$F,'VISSIM Travel Time Outputs'!$D:$D,$D11,'VISSIM Travel Time Outputs'!$A:$A,"AVG",'VISSIM Travel Time Outputs'!$B:$B,AK$9),"-")</f>
        <v>-</v>
      </c>
      <c r="AL11" s="380" t="str">
        <f>IFERROR(AVERAGEIFS('VISSIM Travel Time Outputs'!$F:$F,'VISSIM Travel Time Outputs'!$D:$D,$D11,'VISSIM Travel Time Outputs'!$A:$A,"AVG",'VISSIM Travel Time Outputs'!$B:$B,AL$9),"-")</f>
        <v>-</v>
      </c>
      <c r="AM11" s="380" t="str">
        <f>IFERROR(AVERAGEIFS('VISSIM Travel Time Outputs'!$F:$F,'VISSIM Travel Time Outputs'!$D:$D,$D11,'VISSIM Travel Time Outputs'!$A:$A,"AVG",'VISSIM Travel Time Outputs'!$B:$B,AM$9),"-")</f>
        <v>-</v>
      </c>
      <c r="AN11" s="380" t="str">
        <f>IFERROR(AVERAGEIFS('VISSIM Travel Time Outputs'!$F:$F,'VISSIM Travel Time Outputs'!$D:$D,$D11,'VISSIM Travel Time Outputs'!$A:$A,"AVG",'VISSIM Travel Time Outputs'!$B:$B,AN$9),"-")</f>
        <v>-</v>
      </c>
      <c r="AO11" s="381" t="str">
        <f>IFERROR(AVERAGEIFS('VISSIM Travel Time Outputs'!$F:$F,'VISSIM Travel Time Outputs'!$D:$D,$D11,'VISSIM Travel Time Outputs'!$A:$A,"AVG",'VISSIM Travel Time Outputs'!$B:$B,AO$9),"-")</f>
        <v>-</v>
      </c>
      <c r="AP11" s="387"/>
      <c r="AQ11" s="259" t="str">
        <f t="shared" ref="AQ11:AQ74" si="13">IFERROR(SUMPRODUCT(I11:X11,Z11:AO11)/SUM(Z11:AO11),"--")</f>
        <v>--</v>
      </c>
      <c r="AR11" s="410" t="str">
        <f t="shared" ref="AR11:AR74" si="14">IFERROR(_xlfn.STDEV.S(I11:X11),"--")</f>
        <v>--</v>
      </c>
      <c r="AS11" s="381">
        <f t="shared" ref="AS11:AS74" si="15">SUM(Z11:AO11)</f>
        <v>0</v>
      </c>
      <c r="AT11" s="305"/>
      <c r="AU11" s="259" t="str">
        <f>IFERROR(TIME(0,0,AVERAGEIFS('VISSIM Travel Time Outputs'!$J:$J,'VISSIM Travel Time Outputs'!$D:$D,$D11,'VISSIM Travel Time Outputs'!$A:$A,"AVG",'VISSIM Travel Time Outputs'!$B:$B,AU$9)),"-")</f>
        <v>-</v>
      </c>
      <c r="AV11" s="36" t="str">
        <f>IFERROR(TIME(0,0,AVERAGEIFS('VISSIM Travel Time Outputs'!$J:$J,'VISSIM Travel Time Outputs'!$D:$D,$D11,'VISSIM Travel Time Outputs'!$A:$A,"AVG",'VISSIM Travel Time Outputs'!$B:$B,AV$9)),"-")</f>
        <v>-</v>
      </c>
      <c r="AW11" s="36" t="str">
        <f>IFERROR(TIME(0,0,AVERAGEIFS('VISSIM Travel Time Outputs'!$J:$J,'VISSIM Travel Time Outputs'!$D:$D,$D11,'VISSIM Travel Time Outputs'!$A:$A,"AVG",'VISSIM Travel Time Outputs'!$B:$B,AW$9)),"-")</f>
        <v>-</v>
      </c>
      <c r="AX11" s="36" t="str">
        <f>IFERROR(TIME(0,0,AVERAGEIFS('VISSIM Travel Time Outputs'!$J:$J,'VISSIM Travel Time Outputs'!$D:$D,$D11,'VISSIM Travel Time Outputs'!$A:$A,"AVG",'VISSIM Travel Time Outputs'!$B:$B,AX$9)),"-")</f>
        <v>-</v>
      </c>
      <c r="AY11" s="36" t="str">
        <f>IFERROR(TIME(0,0,AVERAGEIFS('VISSIM Travel Time Outputs'!$J:$J,'VISSIM Travel Time Outputs'!$D:$D,$D11,'VISSIM Travel Time Outputs'!$A:$A,"AVG",'VISSIM Travel Time Outputs'!$B:$B,AY$9)),"-")</f>
        <v>-</v>
      </c>
      <c r="AZ11" s="36" t="str">
        <f>IFERROR(TIME(0,0,AVERAGEIFS('VISSIM Travel Time Outputs'!$J:$J,'VISSIM Travel Time Outputs'!$D:$D,$D11,'VISSIM Travel Time Outputs'!$A:$A,"AVG",'VISSIM Travel Time Outputs'!$B:$B,AZ$9)),"-")</f>
        <v>-</v>
      </c>
      <c r="BA11" s="36" t="str">
        <f>IFERROR(TIME(0,0,AVERAGEIFS('VISSIM Travel Time Outputs'!$J:$J,'VISSIM Travel Time Outputs'!$D:$D,$D11,'VISSIM Travel Time Outputs'!$A:$A,"AVG",'VISSIM Travel Time Outputs'!$B:$B,BA$9)),"-")</f>
        <v>-</v>
      </c>
      <c r="BB11" s="36" t="str">
        <f>IFERROR(TIME(0,0,AVERAGEIFS('VISSIM Travel Time Outputs'!$J:$J,'VISSIM Travel Time Outputs'!$D:$D,$D11,'VISSIM Travel Time Outputs'!$A:$A,"AVG",'VISSIM Travel Time Outputs'!$B:$B,BB$9)),"-")</f>
        <v>-</v>
      </c>
      <c r="BC11" s="36" t="str">
        <f>IFERROR(TIME(0,0,AVERAGEIFS('VISSIM Travel Time Outputs'!$J:$J,'VISSIM Travel Time Outputs'!$D:$D,$D11,'VISSIM Travel Time Outputs'!$A:$A,"AVG",'VISSIM Travel Time Outputs'!$B:$B,BC$9)),"-")</f>
        <v>-</v>
      </c>
      <c r="BD11" s="36" t="str">
        <f>IFERROR(TIME(0,0,AVERAGEIFS('VISSIM Travel Time Outputs'!$J:$J,'VISSIM Travel Time Outputs'!$D:$D,$D11,'VISSIM Travel Time Outputs'!$A:$A,"AVG",'VISSIM Travel Time Outputs'!$B:$B,BD$9)),"-")</f>
        <v>-</v>
      </c>
      <c r="BE11" s="36" t="str">
        <f>IFERROR(TIME(0,0,AVERAGEIFS('VISSIM Travel Time Outputs'!$J:$J,'VISSIM Travel Time Outputs'!$D:$D,$D11,'VISSIM Travel Time Outputs'!$A:$A,"AVG",'VISSIM Travel Time Outputs'!$B:$B,BE$9)),"-")</f>
        <v>-</v>
      </c>
      <c r="BF11" s="36" t="str">
        <f>IFERROR(TIME(0,0,AVERAGEIFS('VISSIM Travel Time Outputs'!$J:$J,'VISSIM Travel Time Outputs'!$D:$D,$D11,'VISSIM Travel Time Outputs'!$A:$A,"AVG",'VISSIM Travel Time Outputs'!$B:$B,BF$9)),"-")</f>
        <v>-</v>
      </c>
      <c r="BG11" s="36" t="str">
        <f>IFERROR(TIME(0,0,AVERAGEIFS('VISSIM Travel Time Outputs'!$J:$J,'VISSIM Travel Time Outputs'!$D:$D,$D11,'VISSIM Travel Time Outputs'!$A:$A,"AVG",'VISSIM Travel Time Outputs'!$B:$B,BG$9)),"-")</f>
        <v>-</v>
      </c>
      <c r="BH11" s="36" t="str">
        <f>IFERROR(TIME(0,0,AVERAGEIFS('VISSIM Travel Time Outputs'!$J:$J,'VISSIM Travel Time Outputs'!$D:$D,$D11,'VISSIM Travel Time Outputs'!$A:$A,"AVG",'VISSIM Travel Time Outputs'!$B:$B,BH$9)),"-")</f>
        <v>-</v>
      </c>
      <c r="BI11" s="36" t="str">
        <f>IFERROR(TIME(0,0,AVERAGEIFS('VISSIM Travel Time Outputs'!$J:$J,'VISSIM Travel Time Outputs'!$D:$D,$D11,'VISSIM Travel Time Outputs'!$A:$A,"AVG",'VISSIM Travel Time Outputs'!$B:$B,BI$9)),"-")</f>
        <v>-</v>
      </c>
      <c r="BJ11" s="177" t="str">
        <f>IFERROR(TIME(0,0,AVERAGEIFS('VISSIM Travel Time Outputs'!$J:$J,'VISSIM Travel Time Outputs'!$D:$D,$D11,'VISSIM Travel Time Outputs'!$A:$A,"AVG",'VISSIM Travel Time Outputs'!$B:$B,BJ$9)),"-")</f>
        <v>-</v>
      </c>
      <c r="BK11" s="164"/>
      <c r="BL11" s="379" t="str">
        <f>IFERROR(AVERAGEIFS('VISSIM Travel Time Outputs'!$G:$G,'VISSIM Travel Time Outputs'!$D:$D,$D11,'VISSIM Travel Time Outputs'!$A:$A,"AVG",'VISSIM Travel Time Outputs'!$B:$B,BL$9),"-")</f>
        <v>-</v>
      </c>
      <c r="BM11" s="380" t="str">
        <f>IFERROR(AVERAGEIFS('VISSIM Travel Time Outputs'!$G:$G,'VISSIM Travel Time Outputs'!$D:$D,$D11,'VISSIM Travel Time Outputs'!$A:$A,"AVG",'VISSIM Travel Time Outputs'!$B:$B,BM$9),"-")</f>
        <v>-</v>
      </c>
      <c r="BN11" s="380" t="str">
        <f>IFERROR(AVERAGEIFS('VISSIM Travel Time Outputs'!$G:$G,'VISSIM Travel Time Outputs'!$D:$D,$D11,'VISSIM Travel Time Outputs'!$A:$A,"AVG",'VISSIM Travel Time Outputs'!$B:$B,BN$9),"-")</f>
        <v>-</v>
      </c>
      <c r="BO11" s="380" t="str">
        <f>IFERROR(AVERAGEIFS('VISSIM Travel Time Outputs'!$G:$G,'VISSIM Travel Time Outputs'!$D:$D,$D11,'VISSIM Travel Time Outputs'!$A:$A,"AVG",'VISSIM Travel Time Outputs'!$B:$B,BO$9),"-")</f>
        <v>-</v>
      </c>
      <c r="BP11" s="380" t="str">
        <f>IFERROR(AVERAGEIFS('VISSIM Travel Time Outputs'!$G:$G,'VISSIM Travel Time Outputs'!$D:$D,$D11,'VISSIM Travel Time Outputs'!$A:$A,"AVG",'VISSIM Travel Time Outputs'!$B:$B,BP$9),"-")</f>
        <v>-</v>
      </c>
      <c r="BQ11" s="380" t="str">
        <f>IFERROR(AVERAGEIFS('VISSIM Travel Time Outputs'!$G:$G,'VISSIM Travel Time Outputs'!$D:$D,$D11,'VISSIM Travel Time Outputs'!$A:$A,"AVG",'VISSIM Travel Time Outputs'!$B:$B,BQ$9),"-")</f>
        <v>-</v>
      </c>
      <c r="BR11" s="380" t="str">
        <f>IFERROR(AVERAGEIFS('VISSIM Travel Time Outputs'!$G:$G,'VISSIM Travel Time Outputs'!$D:$D,$D11,'VISSIM Travel Time Outputs'!$A:$A,"AVG",'VISSIM Travel Time Outputs'!$B:$B,BR$9),"-")</f>
        <v>-</v>
      </c>
      <c r="BS11" s="380" t="str">
        <f>IFERROR(AVERAGEIFS('VISSIM Travel Time Outputs'!$G:$G,'VISSIM Travel Time Outputs'!$D:$D,$D11,'VISSIM Travel Time Outputs'!$A:$A,"AVG",'VISSIM Travel Time Outputs'!$B:$B,BS$9),"-")</f>
        <v>-</v>
      </c>
      <c r="BT11" s="380" t="str">
        <f>IFERROR(AVERAGEIFS('VISSIM Travel Time Outputs'!$G:$G,'VISSIM Travel Time Outputs'!$D:$D,$D11,'VISSIM Travel Time Outputs'!$A:$A,"AVG",'VISSIM Travel Time Outputs'!$B:$B,BT$9),"-")</f>
        <v>-</v>
      </c>
      <c r="BU11" s="380" t="str">
        <f>IFERROR(AVERAGEIFS('VISSIM Travel Time Outputs'!$G:$G,'VISSIM Travel Time Outputs'!$D:$D,$D11,'VISSIM Travel Time Outputs'!$A:$A,"AVG",'VISSIM Travel Time Outputs'!$B:$B,BU$9),"-")</f>
        <v>-</v>
      </c>
      <c r="BV11" s="380" t="str">
        <f>IFERROR(AVERAGEIFS('VISSIM Travel Time Outputs'!$G:$G,'VISSIM Travel Time Outputs'!$D:$D,$D11,'VISSIM Travel Time Outputs'!$A:$A,"AVG",'VISSIM Travel Time Outputs'!$B:$B,BV$9),"-")</f>
        <v>-</v>
      </c>
      <c r="BW11" s="380" t="str">
        <f>IFERROR(AVERAGEIFS('VISSIM Travel Time Outputs'!$G:$G,'VISSIM Travel Time Outputs'!$D:$D,$D11,'VISSIM Travel Time Outputs'!$A:$A,"AVG",'VISSIM Travel Time Outputs'!$B:$B,BW$9),"-")</f>
        <v>-</v>
      </c>
      <c r="BX11" s="380" t="str">
        <f>IFERROR(AVERAGEIFS('VISSIM Travel Time Outputs'!$G:$G,'VISSIM Travel Time Outputs'!$D:$D,$D11,'VISSIM Travel Time Outputs'!$A:$A,"AVG",'VISSIM Travel Time Outputs'!$B:$B,BX$9),"-")</f>
        <v>-</v>
      </c>
      <c r="BY11" s="380" t="str">
        <f>IFERROR(AVERAGEIFS('VISSIM Travel Time Outputs'!$G:$G,'VISSIM Travel Time Outputs'!$D:$D,$D11,'VISSIM Travel Time Outputs'!$A:$A,"AVG",'VISSIM Travel Time Outputs'!$B:$B,BY$9),"-")</f>
        <v>-</v>
      </c>
      <c r="BZ11" s="380" t="str">
        <f>IFERROR(AVERAGEIFS('VISSIM Travel Time Outputs'!$G:$G,'VISSIM Travel Time Outputs'!$D:$D,$D11,'VISSIM Travel Time Outputs'!$A:$A,"AVG",'VISSIM Travel Time Outputs'!$B:$B,BZ$9),"-")</f>
        <v>-</v>
      </c>
      <c r="CA11" s="381" t="str">
        <f>IFERROR(AVERAGEIFS('VISSIM Travel Time Outputs'!$G:$G,'VISSIM Travel Time Outputs'!$D:$D,$D11,'VISSIM Travel Time Outputs'!$A:$A,"AVG",'VISSIM Travel Time Outputs'!$B:$B,CA$9),"-")</f>
        <v>-</v>
      </c>
      <c r="CB11" s="304"/>
      <c r="CC11" s="259" t="str">
        <f t="shared" ref="CC11:CC74" si="16">IFERROR(SUMPRODUCT(AU11:BJ11,BL11:CA11)/SUM(BL11:CA11),"--")</f>
        <v>--</v>
      </c>
      <c r="CD11" s="410" t="str">
        <f t="shared" ref="CD11:CD74" si="17">IFERROR(_xlfn.STDEV.S(AU11:BJ11),"--")</f>
        <v>--</v>
      </c>
      <c r="CE11" s="381">
        <f t="shared" ref="CE11:CE74" si="18">SUM(BL11:CA11)</f>
        <v>0</v>
      </c>
      <c r="CF11" s="387"/>
      <c r="CG11" s="259" t="str">
        <f>IFERROR(GETPIVOTDATA("Average of TRAVTM(31)",#REF!,"TIMEINT",CG$9,"VEHICLETRAVELTIMEMEASUREMENT",$D11)/3600/24,"--")</f>
        <v>--</v>
      </c>
      <c r="CH11" s="36" t="str">
        <f>IFERROR(GETPIVOTDATA("Average of TRAVTM(31)",#REF!,"TIMEINT",CH$9,"VEHICLETRAVELTIMEMEASUREMENT",$D11)/3600/24,"--")</f>
        <v>--</v>
      </c>
      <c r="CI11" s="36" t="str">
        <f>IFERROR(GETPIVOTDATA("Average of TRAVTM(31)",#REF!,"TIMEINT",CI$9,"VEHICLETRAVELTIMEMEASUREMENT",$D11)/3600/24,"--")</f>
        <v>--</v>
      </c>
      <c r="CJ11" s="36" t="str">
        <f>IFERROR(GETPIVOTDATA("Average of TRAVTM(31)",#REF!,"TIMEINT",CJ$9,"VEHICLETRAVELTIMEMEASUREMENT",$D11)/3600/24,"--")</f>
        <v>--</v>
      </c>
      <c r="CK11" s="36" t="str">
        <f>IFERROR(GETPIVOTDATA("Average of TRAVTM(31)",#REF!,"TIMEINT",CK$9,"VEHICLETRAVELTIMEMEASUREMENT",$D11)/3600/24,"--")</f>
        <v>--</v>
      </c>
      <c r="CL11" s="36" t="str">
        <f>IFERROR(GETPIVOTDATA("Average of TRAVTM(31)",#REF!,"TIMEINT",CL$9,"VEHICLETRAVELTIMEMEASUREMENT",$D11)/3600/24,"--")</f>
        <v>--</v>
      </c>
      <c r="CM11" s="36" t="str">
        <f>IFERROR(GETPIVOTDATA("Average of TRAVTM(31)",#REF!,"TIMEINT",CM$9,"VEHICLETRAVELTIMEMEASUREMENT",$D11)/3600/24,"--")</f>
        <v>--</v>
      </c>
      <c r="CN11" s="36" t="str">
        <f>IFERROR(GETPIVOTDATA("Average of TRAVTM(31)",#REF!,"TIMEINT",CN$9,"VEHICLETRAVELTIMEMEASUREMENT",$D11)/3600/24,"--")</f>
        <v>--</v>
      </c>
      <c r="CO11" s="36" t="str">
        <f>IFERROR(GETPIVOTDATA("Average of TRAVTM(31)",#REF!,"TIMEINT",CO$9,"VEHICLETRAVELTIMEMEASUREMENT",$D11)/3600/24,"--")</f>
        <v>--</v>
      </c>
      <c r="CP11" s="36" t="str">
        <f>IFERROR(GETPIVOTDATA("Average of TRAVTM(31)",#REF!,"TIMEINT",CP$9,"VEHICLETRAVELTIMEMEASUREMENT",$D11)/3600/24,"--")</f>
        <v>--</v>
      </c>
      <c r="CQ11" s="36" t="str">
        <f>IFERROR(GETPIVOTDATA("Average of TRAVTM(31)",#REF!,"TIMEINT",CQ$9,"VEHICLETRAVELTIMEMEASUREMENT",$D11)/3600/24,"--")</f>
        <v>--</v>
      </c>
      <c r="CR11" s="36" t="str">
        <f>IFERROR(GETPIVOTDATA("Average of TRAVTM(31)",#REF!,"TIMEINT",CR$9,"VEHICLETRAVELTIMEMEASUREMENT",$D11)/3600/24,"--")</f>
        <v>--</v>
      </c>
      <c r="CS11" s="36" t="str">
        <f>IFERROR(GETPIVOTDATA("Average of TRAVTM(31)",#REF!,"TIMEINT",CS$9,"VEHICLETRAVELTIMEMEASUREMENT",$D11)/3600/24,"--")</f>
        <v>--</v>
      </c>
      <c r="CT11" s="36" t="str">
        <f>IFERROR(GETPIVOTDATA("Average of TRAVTM(31)",#REF!,"TIMEINT",CT$9,"VEHICLETRAVELTIMEMEASUREMENT",$D11)/3600/24,"--")</f>
        <v>--</v>
      </c>
      <c r="CU11" s="36" t="str">
        <f>IFERROR(GETPIVOTDATA("Average of TRAVTM(31)",#REF!,"TIMEINT",CU$9,"VEHICLETRAVELTIMEMEASUREMENT",$D11)/3600/24,"--")</f>
        <v>--</v>
      </c>
      <c r="CV11" s="177" t="str">
        <f>IFERROR(GETPIVOTDATA("Average of TRAVTM(31)",#REF!,"TIMEINT",CV$9,"VEHICLETRAVELTIMEMEASUREMENT",$D11)/3600/24,"--")</f>
        <v>--</v>
      </c>
      <c r="CW11" s="387"/>
      <c r="CX11" s="379" t="str">
        <f>IFERROR(GETPIVOTDATA("Average of VEHS(31)",#REF!,"TIMEINT",CX$9,"VEHICLETRAVELTIMEMEASUREMENT",$D11),"--")</f>
        <v>--</v>
      </c>
      <c r="CY11" s="380" t="str">
        <f>IFERROR(GETPIVOTDATA("Average of VEHS(31)",#REF!,"TIMEINT",CY$9,"VEHICLETRAVELTIMEMEASUREMENT",$D11),"--")</f>
        <v>--</v>
      </c>
      <c r="CZ11" s="380" t="str">
        <f>IFERROR(GETPIVOTDATA("Average of VEHS(31)",#REF!,"TIMEINT",CZ$9,"VEHICLETRAVELTIMEMEASUREMENT",$D11),"--")</f>
        <v>--</v>
      </c>
      <c r="DA11" s="380" t="str">
        <f>IFERROR(GETPIVOTDATA("Average of VEHS(31)",#REF!,"TIMEINT",DA$9,"VEHICLETRAVELTIMEMEASUREMENT",$D11),"--")</f>
        <v>--</v>
      </c>
      <c r="DB11" s="380" t="str">
        <f>IFERROR(GETPIVOTDATA("Average of VEHS(31)",#REF!,"TIMEINT",DB$9,"VEHICLETRAVELTIMEMEASUREMENT",$D11),"--")</f>
        <v>--</v>
      </c>
      <c r="DC11" s="380" t="str">
        <f>IFERROR(GETPIVOTDATA("Average of VEHS(31)",#REF!,"TIMEINT",DC$9,"VEHICLETRAVELTIMEMEASUREMENT",$D11),"--")</f>
        <v>--</v>
      </c>
      <c r="DD11" s="380" t="str">
        <f>IFERROR(GETPIVOTDATA("Average of VEHS(31)",#REF!,"TIMEINT",DD$9,"VEHICLETRAVELTIMEMEASUREMENT",$D11),"--")</f>
        <v>--</v>
      </c>
      <c r="DE11" s="380" t="str">
        <f>IFERROR(GETPIVOTDATA("Average of VEHS(31)",#REF!,"TIMEINT",DE$9,"VEHICLETRAVELTIMEMEASUREMENT",$D11),"--")</f>
        <v>--</v>
      </c>
      <c r="DF11" s="380" t="str">
        <f>IFERROR(GETPIVOTDATA("Average of VEHS(31)",#REF!,"TIMEINT",DF$9,"VEHICLETRAVELTIMEMEASUREMENT",$D11),"--")</f>
        <v>--</v>
      </c>
      <c r="DG11" s="380" t="str">
        <f>IFERROR(GETPIVOTDATA("Average of VEHS(31)",#REF!,"TIMEINT",DG$9,"VEHICLETRAVELTIMEMEASUREMENT",$D11),"--")</f>
        <v>--</v>
      </c>
      <c r="DH11" s="380" t="str">
        <f>IFERROR(GETPIVOTDATA("Average of VEHS(31)",#REF!,"TIMEINT",DH$9,"VEHICLETRAVELTIMEMEASUREMENT",$D11),"--")</f>
        <v>--</v>
      </c>
      <c r="DI11" s="380" t="str">
        <f>IFERROR(GETPIVOTDATA("Average of VEHS(31)",#REF!,"TIMEINT",DI$9,"VEHICLETRAVELTIMEMEASUREMENT",$D11),"--")</f>
        <v>--</v>
      </c>
      <c r="DJ11" s="380" t="str">
        <f>IFERROR(GETPIVOTDATA("Average of VEHS(31)",#REF!,"TIMEINT",DJ$9,"VEHICLETRAVELTIMEMEASUREMENT",$D11),"--")</f>
        <v>--</v>
      </c>
      <c r="DK11" s="380" t="str">
        <f>IFERROR(GETPIVOTDATA("Average of VEHS(31)",#REF!,"TIMEINT",DK$9,"VEHICLETRAVELTIMEMEASUREMENT",$D11),"--")</f>
        <v>--</v>
      </c>
      <c r="DL11" s="380" t="str">
        <f>IFERROR(GETPIVOTDATA("Average of VEHS(31)",#REF!,"TIMEINT",DL$9,"VEHICLETRAVELTIMEMEASUREMENT",$D11),"--")</f>
        <v>--</v>
      </c>
      <c r="DM11" s="381" t="str">
        <f>IFERROR(GETPIVOTDATA("Average of VEHS(31)",#REF!,"TIMEINT",DM$9,"VEHICLETRAVELTIMEMEASUREMENT",$D11),"--")</f>
        <v>--</v>
      </c>
      <c r="DN11" s="387"/>
      <c r="DO11" s="259" t="str">
        <f t="shared" ref="DO11:DO74" si="19">IFERROR(SUMPRODUCT(CG11:CV11,CX11:DM11)/SUM(CX11:DM11),"--")</f>
        <v>--</v>
      </c>
      <c r="DP11" s="410" t="str">
        <f t="shared" ref="DP11:DP74" si="20">IFERROR(_xlfn.STDEV.S(CG11:CV11),"--")</f>
        <v>--</v>
      </c>
      <c r="DQ11" s="381">
        <f t="shared" ref="DQ11:DQ74" si="21">SUM(CX11:DM11)</f>
        <v>0</v>
      </c>
      <c r="DR11" s="305"/>
      <c r="DS11" s="259" t="str">
        <f>IFERROR(TIME(0,0,AVERAGEIFS('VISSIM Travel Time Outputs'!$K:$K,'VISSIM Travel Time Outputs'!$D:$D,$D11,'VISSIM Travel Time Outputs'!$A:$A,"AVG",'VISSIM Travel Time Outputs'!$B:$B,DS$9)),"-")</f>
        <v>-</v>
      </c>
      <c r="DT11" s="36" t="str">
        <f>IFERROR(TIME(0,0,AVERAGEIFS('VISSIM Travel Time Outputs'!$K:$K,'VISSIM Travel Time Outputs'!$D:$D,$D11,'VISSIM Travel Time Outputs'!$A:$A,"AVG",'VISSIM Travel Time Outputs'!$B:$B,DT$9)),"-")</f>
        <v>-</v>
      </c>
      <c r="DU11" s="36" t="str">
        <f>IFERROR(TIME(0,0,AVERAGEIFS('VISSIM Travel Time Outputs'!$K:$K,'VISSIM Travel Time Outputs'!$D:$D,$D11,'VISSIM Travel Time Outputs'!$A:$A,"AVG",'VISSIM Travel Time Outputs'!$B:$B,DU$9)),"-")</f>
        <v>-</v>
      </c>
      <c r="DV11" s="36" t="str">
        <f>IFERROR(TIME(0,0,AVERAGEIFS('VISSIM Travel Time Outputs'!$K:$K,'VISSIM Travel Time Outputs'!$D:$D,$D11,'VISSIM Travel Time Outputs'!$A:$A,"AVG",'VISSIM Travel Time Outputs'!$B:$B,DV$9)),"-")</f>
        <v>-</v>
      </c>
      <c r="DW11" s="36" t="str">
        <f>IFERROR(TIME(0,0,AVERAGEIFS('VISSIM Travel Time Outputs'!$K:$K,'VISSIM Travel Time Outputs'!$D:$D,$D11,'VISSIM Travel Time Outputs'!$A:$A,"AVG",'VISSIM Travel Time Outputs'!$B:$B,DW$9)),"-")</f>
        <v>-</v>
      </c>
      <c r="DX11" s="36" t="str">
        <f>IFERROR(TIME(0,0,AVERAGEIFS('VISSIM Travel Time Outputs'!$K:$K,'VISSIM Travel Time Outputs'!$D:$D,$D11,'VISSIM Travel Time Outputs'!$A:$A,"AVG",'VISSIM Travel Time Outputs'!$B:$B,DX$9)),"-")</f>
        <v>-</v>
      </c>
      <c r="DY11" s="36" t="str">
        <f>IFERROR(TIME(0,0,AVERAGEIFS('VISSIM Travel Time Outputs'!$K:$K,'VISSIM Travel Time Outputs'!$D:$D,$D11,'VISSIM Travel Time Outputs'!$A:$A,"AVG",'VISSIM Travel Time Outputs'!$B:$B,DY$9)),"-")</f>
        <v>-</v>
      </c>
      <c r="DZ11" s="36" t="str">
        <f>IFERROR(TIME(0,0,AVERAGEIFS('VISSIM Travel Time Outputs'!$K:$K,'VISSIM Travel Time Outputs'!$D:$D,$D11,'VISSIM Travel Time Outputs'!$A:$A,"AVG",'VISSIM Travel Time Outputs'!$B:$B,DZ$9)),"-")</f>
        <v>-</v>
      </c>
      <c r="EA11" s="36" t="str">
        <f>IFERROR(TIME(0,0,AVERAGEIFS('VISSIM Travel Time Outputs'!$K:$K,'VISSIM Travel Time Outputs'!$D:$D,$D11,'VISSIM Travel Time Outputs'!$A:$A,"AVG",'VISSIM Travel Time Outputs'!$B:$B,EA$9)),"-")</f>
        <v>-</v>
      </c>
      <c r="EB11" s="36" t="str">
        <f>IFERROR(TIME(0,0,AVERAGEIFS('VISSIM Travel Time Outputs'!$K:$K,'VISSIM Travel Time Outputs'!$D:$D,$D11,'VISSIM Travel Time Outputs'!$A:$A,"AVG",'VISSIM Travel Time Outputs'!$B:$B,EB$9)),"-")</f>
        <v>-</v>
      </c>
      <c r="EC11" s="36" t="str">
        <f>IFERROR(TIME(0,0,AVERAGEIFS('VISSIM Travel Time Outputs'!$K:$K,'VISSIM Travel Time Outputs'!$D:$D,$D11,'VISSIM Travel Time Outputs'!$A:$A,"AVG",'VISSIM Travel Time Outputs'!$B:$B,EC$9)),"-")</f>
        <v>-</v>
      </c>
      <c r="ED11" s="36" t="str">
        <f>IFERROR(TIME(0,0,AVERAGEIFS('VISSIM Travel Time Outputs'!$K:$K,'VISSIM Travel Time Outputs'!$D:$D,$D11,'VISSIM Travel Time Outputs'!$A:$A,"AVG",'VISSIM Travel Time Outputs'!$B:$B,ED$9)),"-")</f>
        <v>-</v>
      </c>
      <c r="EE11" s="36" t="str">
        <f>IFERROR(TIME(0,0,AVERAGEIFS('VISSIM Travel Time Outputs'!$K:$K,'VISSIM Travel Time Outputs'!$D:$D,$D11,'VISSIM Travel Time Outputs'!$A:$A,"AVG",'VISSIM Travel Time Outputs'!$B:$B,EE$9)),"-")</f>
        <v>-</v>
      </c>
      <c r="EF11" s="36" t="str">
        <f>IFERROR(TIME(0,0,AVERAGEIFS('VISSIM Travel Time Outputs'!$K:$K,'VISSIM Travel Time Outputs'!$D:$D,$D11,'VISSIM Travel Time Outputs'!$A:$A,"AVG",'VISSIM Travel Time Outputs'!$B:$B,EF$9)),"-")</f>
        <v>-</v>
      </c>
      <c r="EG11" s="36" t="str">
        <f>IFERROR(TIME(0,0,AVERAGEIFS('VISSIM Travel Time Outputs'!$K:$K,'VISSIM Travel Time Outputs'!$D:$D,$D11,'VISSIM Travel Time Outputs'!$A:$A,"AVG",'VISSIM Travel Time Outputs'!$B:$B,EG$9)),"-")</f>
        <v>-</v>
      </c>
      <c r="EH11" s="177" t="str">
        <f>IFERROR(TIME(0,0,AVERAGEIFS('VISSIM Travel Time Outputs'!$K:$K,'VISSIM Travel Time Outputs'!$D:$D,$D11,'VISSIM Travel Time Outputs'!$A:$A,"AVG",'VISSIM Travel Time Outputs'!$B:$B,EH$9)),"-")</f>
        <v>-</v>
      </c>
      <c r="EI11" s="164"/>
      <c r="EJ11" s="379" t="str">
        <f>IFERROR(AVERAGEIFS('VISSIM Travel Time Outputs'!$H:$H,'VISSIM Travel Time Outputs'!$D:$D,$D11,'VISSIM Travel Time Outputs'!$A:$A,"AVG",'VISSIM Travel Time Outputs'!$B:$B,EJ$9),"-")</f>
        <v>-</v>
      </c>
      <c r="EK11" s="380" t="str">
        <f>IFERROR(AVERAGEIFS('VISSIM Travel Time Outputs'!$H:$H,'VISSIM Travel Time Outputs'!$D:$D,$D11,'VISSIM Travel Time Outputs'!$A:$A,"AVG",'VISSIM Travel Time Outputs'!$B:$B,EK$9),"-")</f>
        <v>-</v>
      </c>
      <c r="EL11" s="380" t="str">
        <f>IFERROR(AVERAGEIFS('VISSIM Travel Time Outputs'!$H:$H,'VISSIM Travel Time Outputs'!$D:$D,$D11,'VISSIM Travel Time Outputs'!$A:$A,"AVG",'VISSIM Travel Time Outputs'!$B:$B,EL$9),"-")</f>
        <v>-</v>
      </c>
      <c r="EM11" s="380" t="str">
        <f>IFERROR(AVERAGEIFS('VISSIM Travel Time Outputs'!$H:$H,'VISSIM Travel Time Outputs'!$D:$D,$D11,'VISSIM Travel Time Outputs'!$A:$A,"AVG",'VISSIM Travel Time Outputs'!$B:$B,EM$9),"-")</f>
        <v>-</v>
      </c>
      <c r="EN11" s="380" t="str">
        <f>IFERROR(AVERAGEIFS('VISSIM Travel Time Outputs'!$H:$H,'VISSIM Travel Time Outputs'!$D:$D,$D11,'VISSIM Travel Time Outputs'!$A:$A,"AVG",'VISSIM Travel Time Outputs'!$B:$B,EN$9),"-")</f>
        <v>-</v>
      </c>
      <c r="EO11" s="380" t="str">
        <f>IFERROR(AVERAGEIFS('VISSIM Travel Time Outputs'!$H:$H,'VISSIM Travel Time Outputs'!$D:$D,$D11,'VISSIM Travel Time Outputs'!$A:$A,"AVG",'VISSIM Travel Time Outputs'!$B:$B,EO$9),"-")</f>
        <v>-</v>
      </c>
      <c r="EP11" s="380" t="str">
        <f>IFERROR(AVERAGEIFS('VISSIM Travel Time Outputs'!$H:$H,'VISSIM Travel Time Outputs'!$D:$D,$D11,'VISSIM Travel Time Outputs'!$A:$A,"AVG",'VISSIM Travel Time Outputs'!$B:$B,EP$9),"-")</f>
        <v>-</v>
      </c>
      <c r="EQ11" s="380" t="str">
        <f>IFERROR(AVERAGEIFS('VISSIM Travel Time Outputs'!$H:$H,'VISSIM Travel Time Outputs'!$D:$D,$D11,'VISSIM Travel Time Outputs'!$A:$A,"AVG",'VISSIM Travel Time Outputs'!$B:$B,EQ$9),"-")</f>
        <v>-</v>
      </c>
      <c r="ER11" s="380" t="str">
        <f>IFERROR(AVERAGEIFS('VISSIM Travel Time Outputs'!$H:$H,'VISSIM Travel Time Outputs'!$D:$D,$D11,'VISSIM Travel Time Outputs'!$A:$A,"AVG",'VISSIM Travel Time Outputs'!$B:$B,ER$9),"-")</f>
        <v>-</v>
      </c>
      <c r="ES11" s="380" t="str">
        <f>IFERROR(AVERAGEIFS('VISSIM Travel Time Outputs'!$H:$H,'VISSIM Travel Time Outputs'!$D:$D,$D11,'VISSIM Travel Time Outputs'!$A:$A,"AVG",'VISSIM Travel Time Outputs'!$B:$B,ES$9),"-")</f>
        <v>-</v>
      </c>
      <c r="ET11" s="380" t="str">
        <f>IFERROR(AVERAGEIFS('VISSIM Travel Time Outputs'!$H:$H,'VISSIM Travel Time Outputs'!$D:$D,$D11,'VISSIM Travel Time Outputs'!$A:$A,"AVG",'VISSIM Travel Time Outputs'!$B:$B,ET$9),"-")</f>
        <v>-</v>
      </c>
      <c r="EU11" s="380" t="str">
        <f>IFERROR(AVERAGEIFS('VISSIM Travel Time Outputs'!$H:$H,'VISSIM Travel Time Outputs'!$D:$D,$D11,'VISSIM Travel Time Outputs'!$A:$A,"AVG",'VISSIM Travel Time Outputs'!$B:$B,EU$9),"-")</f>
        <v>-</v>
      </c>
      <c r="EV11" s="380" t="str">
        <f>IFERROR(AVERAGEIFS('VISSIM Travel Time Outputs'!$H:$H,'VISSIM Travel Time Outputs'!$D:$D,$D11,'VISSIM Travel Time Outputs'!$A:$A,"AVG",'VISSIM Travel Time Outputs'!$B:$B,EV$9),"-")</f>
        <v>-</v>
      </c>
      <c r="EW11" s="380" t="str">
        <f>IFERROR(AVERAGEIFS('VISSIM Travel Time Outputs'!$H:$H,'VISSIM Travel Time Outputs'!$D:$D,$D11,'VISSIM Travel Time Outputs'!$A:$A,"AVG",'VISSIM Travel Time Outputs'!$B:$B,EW$9),"-")</f>
        <v>-</v>
      </c>
      <c r="EX11" s="380" t="str">
        <f>IFERROR(AVERAGEIFS('VISSIM Travel Time Outputs'!$H:$H,'VISSIM Travel Time Outputs'!$D:$D,$D11,'VISSIM Travel Time Outputs'!$A:$A,"AVG",'VISSIM Travel Time Outputs'!$B:$B,EX$9),"-")</f>
        <v>-</v>
      </c>
      <c r="EY11" s="381" t="str">
        <f>IFERROR(AVERAGEIFS('VISSIM Travel Time Outputs'!$H:$H,'VISSIM Travel Time Outputs'!$D:$D,$D11,'VISSIM Travel Time Outputs'!$A:$A,"AVG",'VISSIM Travel Time Outputs'!$B:$B,EY$9),"-")</f>
        <v>-</v>
      </c>
      <c r="EZ11" s="304"/>
      <c r="FA11" s="259" t="str">
        <f t="shared" ref="FA11:FA74" si="22">IFERROR(SUMPRODUCT(DS11:EH11,EJ11:EY11)/SUM(EJ11:EY11),"--")</f>
        <v>--</v>
      </c>
      <c r="FB11" s="410" t="str">
        <f t="shared" ref="FB11:FB74" si="23">IFERROR(_xlfn.STDEV.S(DS11:EH11),"--")</f>
        <v>--</v>
      </c>
      <c r="FC11" s="381">
        <f t="shared" ref="FC11:FC74" si="24">SUM(EJ11:EY11)</f>
        <v>0</v>
      </c>
      <c r="FD11" s="387"/>
      <c r="FE11" s="259" t="str">
        <f>IFERROR(GETPIVOTDATA("Average of TRAVTM(40)",#REF!,"TIMEINT",FE$9,"VEHICLETRAVELTIMEMEASUREMENT",$D11)/3600/24,"--")</f>
        <v>--</v>
      </c>
      <c r="FF11" s="36" t="str">
        <f>IFERROR(GETPIVOTDATA("Average of TRAVTM(40)",#REF!,"TIMEINT",FF$9,"VEHICLETRAVELTIMEMEASUREMENT",$D11)/3600/24,"--")</f>
        <v>--</v>
      </c>
      <c r="FG11" s="36" t="str">
        <f>IFERROR(GETPIVOTDATA("Average of TRAVTM(40)",#REF!,"TIMEINT",FG$9,"VEHICLETRAVELTIMEMEASUREMENT",$D11)/3600/24,"--")</f>
        <v>--</v>
      </c>
      <c r="FH11" s="36" t="str">
        <f>IFERROR(GETPIVOTDATA("Average of TRAVTM(40)",#REF!,"TIMEINT",FH$9,"VEHICLETRAVELTIMEMEASUREMENT",$D11)/3600/24,"--")</f>
        <v>--</v>
      </c>
      <c r="FI11" s="36" t="str">
        <f>IFERROR(GETPIVOTDATA("Average of TRAVTM(40)",#REF!,"TIMEINT",FI$9,"VEHICLETRAVELTIMEMEASUREMENT",$D11)/3600/24,"--")</f>
        <v>--</v>
      </c>
      <c r="FJ11" s="36" t="str">
        <f>IFERROR(GETPIVOTDATA("Average of TRAVTM(40)",#REF!,"TIMEINT",FJ$9,"VEHICLETRAVELTIMEMEASUREMENT",$D11)/3600/24,"--")</f>
        <v>--</v>
      </c>
      <c r="FK11" s="36" t="str">
        <f>IFERROR(GETPIVOTDATA("Average of TRAVTM(40)",#REF!,"TIMEINT",FK$9,"VEHICLETRAVELTIMEMEASUREMENT",$D11)/3600/24,"--")</f>
        <v>--</v>
      </c>
      <c r="FL11" s="36" t="str">
        <f>IFERROR(GETPIVOTDATA("Average of TRAVTM(40)",#REF!,"TIMEINT",FL$9,"VEHICLETRAVELTIMEMEASUREMENT",$D11)/3600/24,"--")</f>
        <v>--</v>
      </c>
      <c r="FM11" s="36" t="str">
        <f>IFERROR(GETPIVOTDATA("Average of TRAVTM(40)",#REF!,"TIMEINT",FM$9,"VEHICLETRAVELTIMEMEASUREMENT",$D11)/3600/24,"--")</f>
        <v>--</v>
      </c>
      <c r="FN11" s="36" t="str">
        <f>IFERROR(GETPIVOTDATA("Average of TRAVTM(40)",#REF!,"TIMEINT",FN$9,"VEHICLETRAVELTIMEMEASUREMENT",$D11)/3600/24,"--")</f>
        <v>--</v>
      </c>
      <c r="FO11" s="36" t="str">
        <f>IFERROR(GETPIVOTDATA("Average of TRAVTM(40)",#REF!,"TIMEINT",FO$9,"VEHICLETRAVELTIMEMEASUREMENT",$D11)/3600/24,"--")</f>
        <v>--</v>
      </c>
      <c r="FP11" s="36" t="str">
        <f>IFERROR(GETPIVOTDATA("Average of TRAVTM(40)",#REF!,"TIMEINT",FP$9,"VEHICLETRAVELTIMEMEASUREMENT",$D11)/3600/24,"--")</f>
        <v>--</v>
      </c>
      <c r="FQ11" s="36" t="str">
        <f>IFERROR(GETPIVOTDATA("Average of TRAVTM(40)",#REF!,"TIMEINT",FQ$9,"VEHICLETRAVELTIMEMEASUREMENT",$D11)/3600/24,"--")</f>
        <v>--</v>
      </c>
      <c r="FR11" s="36" t="str">
        <f>IFERROR(GETPIVOTDATA("Average of TRAVTM(40)",#REF!,"TIMEINT",FR$9,"VEHICLETRAVELTIMEMEASUREMENT",$D11)/3600/24,"--")</f>
        <v>--</v>
      </c>
      <c r="FS11" s="36" t="str">
        <f>IFERROR(GETPIVOTDATA("Average of TRAVTM(40)",#REF!,"TIMEINT",FS$9,"VEHICLETRAVELTIMEMEASUREMENT",$D11)/3600/24,"--")</f>
        <v>--</v>
      </c>
      <c r="FT11" s="177" t="str">
        <f>IFERROR(GETPIVOTDATA("Average of TRAVTM(40)",#REF!,"TIMEINT",FT$9,"VEHICLETRAVELTIMEMEASUREMENT",$D11)/3600/24,"--")</f>
        <v>--</v>
      </c>
      <c r="FU11" s="387"/>
      <c r="FV11" s="379" t="str">
        <f>IFERROR(GETPIVOTDATA("Average of VEHS(40)",#REF!,"TIMEINT",FV$9,"VEHICLETRAVELTIMEMEASUREMENT",$D11),"--")</f>
        <v>--</v>
      </c>
      <c r="FW11" s="380" t="str">
        <f>IFERROR(GETPIVOTDATA("Average of VEHS(40)",#REF!,"TIMEINT",FW$9,"VEHICLETRAVELTIMEMEASUREMENT",$D11),"--")</f>
        <v>--</v>
      </c>
      <c r="FX11" s="380" t="str">
        <f>IFERROR(GETPIVOTDATA("Average of VEHS(40)",#REF!,"TIMEINT",FX$9,"VEHICLETRAVELTIMEMEASUREMENT",$D11),"--")</f>
        <v>--</v>
      </c>
      <c r="FY11" s="380" t="str">
        <f>IFERROR(GETPIVOTDATA("Average of VEHS(40)",#REF!,"TIMEINT",FY$9,"VEHICLETRAVELTIMEMEASUREMENT",$D11),"--")</f>
        <v>--</v>
      </c>
      <c r="FZ11" s="380" t="str">
        <f>IFERROR(GETPIVOTDATA("Average of VEHS(40)",#REF!,"TIMEINT",FZ$9,"VEHICLETRAVELTIMEMEASUREMENT",$D11),"--")</f>
        <v>--</v>
      </c>
      <c r="GA11" s="380" t="str">
        <f>IFERROR(GETPIVOTDATA("Average of VEHS(40)",#REF!,"TIMEINT",GA$9,"VEHICLETRAVELTIMEMEASUREMENT",$D11),"--")</f>
        <v>--</v>
      </c>
      <c r="GB11" s="380" t="str">
        <f>IFERROR(GETPIVOTDATA("Average of VEHS(40)",#REF!,"TIMEINT",GB$9,"VEHICLETRAVELTIMEMEASUREMENT",$D11),"--")</f>
        <v>--</v>
      </c>
      <c r="GC11" s="380" t="str">
        <f>IFERROR(GETPIVOTDATA("Average of VEHS(40)",#REF!,"TIMEINT",GC$9,"VEHICLETRAVELTIMEMEASUREMENT",$D11),"--")</f>
        <v>--</v>
      </c>
      <c r="GD11" s="380" t="str">
        <f>IFERROR(GETPIVOTDATA("Average of VEHS(40)",#REF!,"TIMEINT",GD$9,"VEHICLETRAVELTIMEMEASUREMENT",$D11),"--")</f>
        <v>--</v>
      </c>
      <c r="GE11" s="380" t="str">
        <f>IFERROR(GETPIVOTDATA("Average of VEHS(40)",#REF!,"TIMEINT",GE$9,"VEHICLETRAVELTIMEMEASUREMENT",$D11),"--")</f>
        <v>--</v>
      </c>
      <c r="GF11" s="380" t="str">
        <f>IFERROR(GETPIVOTDATA("Average of VEHS(40)",#REF!,"TIMEINT",GF$9,"VEHICLETRAVELTIMEMEASUREMENT",$D11),"--")</f>
        <v>--</v>
      </c>
      <c r="GG11" s="380" t="str">
        <f>IFERROR(GETPIVOTDATA("Average of VEHS(40)",#REF!,"TIMEINT",GG$9,"VEHICLETRAVELTIMEMEASUREMENT",$D11),"--")</f>
        <v>--</v>
      </c>
      <c r="GH11" s="380" t="str">
        <f>IFERROR(GETPIVOTDATA("Average of VEHS(40)",#REF!,"TIMEINT",GH$9,"VEHICLETRAVELTIMEMEASUREMENT",$D11),"--")</f>
        <v>--</v>
      </c>
      <c r="GI11" s="380" t="str">
        <f>IFERROR(GETPIVOTDATA("Average of VEHS(40)",#REF!,"TIMEINT",GI$9,"VEHICLETRAVELTIMEMEASUREMENT",$D11),"--")</f>
        <v>--</v>
      </c>
      <c r="GJ11" s="380" t="str">
        <f>IFERROR(GETPIVOTDATA("Average of VEHS(40)",#REF!,"TIMEINT",GJ$9,"VEHICLETRAVELTIMEMEASUREMENT",$D11),"--")</f>
        <v>--</v>
      </c>
      <c r="GK11" s="381" t="str">
        <f>IFERROR(GETPIVOTDATA("Average of VEHS(40)",#REF!,"TIMEINT",GK$9,"VEHICLETRAVELTIMEMEASUREMENT",$D11),"--")</f>
        <v>--</v>
      </c>
      <c r="GL11" s="387"/>
      <c r="GM11" s="259" t="str">
        <f t="shared" ref="GM11:GM74" si="25">IFERROR(SUMPRODUCT(FE11:FT11,FV11:GK11)/SUM(FV11:GK11),"--")</f>
        <v>--</v>
      </c>
      <c r="GN11" s="410" t="str">
        <f t="shared" ref="GN11:GN74" si="26">IFERROR(_xlfn.STDEV.S(FE11:FT11),"--")</f>
        <v>--</v>
      </c>
      <c r="GO11" s="381">
        <f t="shared" ref="GO11:GO74" si="27">SUM(FV11:GK11)</f>
        <v>0</v>
      </c>
      <c r="GP11" s="387"/>
      <c r="GQ11" s="259" t="str">
        <f>IFERROR(GETPIVOTDATA("Average of TRAVTM(60)",#REF!,"TIMEINT",GQ$9,"VEHICLETRAVELTIMEMEASUREMENT",$D11)/3600/24,"--")</f>
        <v>--</v>
      </c>
      <c r="GR11" s="36" t="str">
        <f>IFERROR(GETPIVOTDATA("Average of TRAVTM(60)",#REF!,"TIMEINT",GR$9,"VEHICLETRAVELTIMEMEASUREMENT",$D11)/3600/24,"--")</f>
        <v>--</v>
      </c>
      <c r="GS11" s="36" t="str">
        <f>IFERROR(GETPIVOTDATA("Average of TRAVTM(60)",#REF!,"TIMEINT",GS$9,"VEHICLETRAVELTIMEMEASUREMENT",$D11)/3600/24,"--")</f>
        <v>--</v>
      </c>
      <c r="GT11" s="36" t="str">
        <f>IFERROR(GETPIVOTDATA("Average of TRAVTM(60)",#REF!,"TIMEINT",GT$9,"VEHICLETRAVELTIMEMEASUREMENT",$D11)/3600/24,"--")</f>
        <v>--</v>
      </c>
      <c r="GU11" s="36" t="str">
        <f>IFERROR(GETPIVOTDATA("Average of TRAVTM(60)",#REF!,"TIMEINT",GU$9,"VEHICLETRAVELTIMEMEASUREMENT",$D11)/3600/24,"--")</f>
        <v>--</v>
      </c>
      <c r="GV11" s="36" t="str">
        <f>IFERROR(GETPIVOTDATA("Average of TRAVTM(60)",#REF!,"TIMEINT",GV$9,"VEHICLETRAVELTIMEMEASUREMENT",$D11)/3600/24,"--")</f>
        <v>--</v>
      </c>
      <c r="GW11" s="36" t="str">
        <f>IFERROR(GETPIVOTDATA("Average of TRAVTM(60)",#REF!,"TIMEINT",GW$9,"VEHICLETRAVELTIMEMEASUREMENT",$D11)/3600/24,"--")</f>
        <v>--</v>
      </c>
      <c r="GX11" s="36" t="str">
        <f>IFERROR(GETPIVOTDATA("Average of TRAVTM(60)",#REF!,"TIMEINT",GX$9,"VEHICLETRAVELTIMEMEASUREMENT",$D11)/3600/24,"--")</f>
        <v>--</v>
      </c>
      <c r="GY11" s="36" t="str">
        <f>IFERROR(GETPIVOTDATA("Average of TRAVTM(60)",#REF!,"TIMEINT",GY$9,"VEHICLETRAVELTIMEMEASUREMENT",$D11)/3600/24,"--")</f>
        <v>--</v>
      </c>
      <c r="GZ11" s="36" t="str">
        <f>IFERROR(GETPIVOTDATA("Average of TRAVTM(60)",#REF!,"TIMEINT",GZ$9,"VEHICLETRAVELTIMEMEASUREMENT",$D11)/3600/24,"--")</f>
        <v>--</v>
      </c>
      <c r="HA11" s="36" t="str">
        <f>IFERROR(GETPIVOTDATA("Average of TRAVTM(60)",#REF!,"TIMEINT",HA$9,"VEHICLETRAVELTIMEMEASUREMENT",$D11)/3600/24,"--")</f>
        <v>--</v>
      </c>
      <c r="HB11" s="36" t="str">
        <f>IFERROR(GETPIVOTDATA("Average of TRAVTM(60)",#REF!,"TIMEINT",HB$9,"VEHICLETRAVELTIMEMEASUREMENT",$D11)/3600/24,"--")</f>
        <v>--</v>
      </c>
      <c r="HC11" s="36" t="str">
        <f>IFERROR(GETPIVOTDATA("Average of TRAVTM(60)",#REF!,"TIMEINT",HC$9,"VEHICLETRAVELTIMEMEASUREMENT",$D11)/3600/24,"--")</f>
        <v>--</v>
      </c>
      <c r="HD11" s="36" t="str">
        <f>IFERROR(GETPIVOTDATA("Average of TRAVTM(60)",#REF!,"TIMEINT",HD$9,"VEHICLETRAVELTIMEMEASUREMENT",$D11)/3600/24,"--")</f>
        <v>--</v>
      </c>
      <c r="HE11" s="36" t="str">
        <f>IFERROR(GETPIVOTDATA("Average of TRAVTM(60)",#REF!,"TIMEINT",HE$9,"VEHICLETRAVELTIMEMEASUREMENT",$D11)/3600/24,"--")</f>
        <v>--</v>
      </c>
      <c r="HF11" s="177" t="str">
        <f>IFERROR(GETPIVOTDATA("Average of TRAVTM(60)",#REF!,"TIMEINT",HF$9,"VEHICLETRAVELTIMEMEASUREMENT",$D11)/3600/24,"--")</f>
        <v>--</v>
      </c>
      <c r="HG11" s="387"/>
      <c r="HH11" s="379" t="str">
        <f>IFERROR(GETPIVOTDATA("Average of VEHS(60)",#REF!,"TIMEINT",HH$9,"VEHICLETRAVELTIMEMEASUREMENT",$D11),"--")</f>
        <v>--</v>
      </c>
      <c r="HI11" s="380" t="str">
        <f>IFERROR(GETPIVOTDATA("Average of VEHS(60)",#REF!,"TIMEINT",HI$9,"VEHICLETRAVELTIMEMEASUREMENT",$D11),"--")</f>
        <v>--</v>
      </c>
      <c r="HJ11" s="380" t="str">
        <f>IFERROR(GETPIVOTDATA("Average of VEHS(60)",#REF!,"TIMEINT",HJ$9,"VEHICLETRAVELTIMEMEASUREMENT",$D11),"--")</f>
        <v>--</v>
      </c>
      <c r="HK11" s="380" t="str">
        <f>IFERROR(GETPIVOTDATA("Average of VEHS(60)",#REF!,"TIMEINT",HK$9,"VEHICLETRAVELTIMEMEASUREMENT",$D11),"--")</f>
        <v>--</v>
      </c>
      <c r="HL11" s="380" t="str">
        <f>IFERROR(GETPIVOTDATA("Average of VEHS(60)",#REF!,"TIMEINT",HL$9,"VEHICLETRAVELTIMEMEASUREMENT",$D11),"--")</f>
        <v>--</v>
      </c>
      <c r="HM11" s="380" t="str">
        <f>IFERROR(GETPIVOTDATA("Average of VEHS(60)",#REF!,"TIMEINT",HM$9,"VEHICLETRAVELTIMEMEASUREMENT",$D11),"--")</f>
        <v>--</v>
      </c>
      <c r="HN11" s="380" t="str">
        <f>IFERROR(GETPIVOTDATA("Average of VEHS(60)",#REF!,"TIMEINT",HN$9,"VEHICLETRAVELTIMEMEASUREMENT",$D11),"--")</f>
        <v>--</v>
      </c>
      <c r="HO11" s="380" t="str">
        <f>IFERROR(GETPIVOTDATA("Average of VEHS(60)",#REF!,"TIMEINT",HO$9,"VEHICLETRAVELTIMEMEASUREMENT",$D11),"--")</f>
        <v>--</v>
      </c>
      <c r="HP11" s="380" t="str">
        <f>IFERROR(GETPIVOTDATA("Average of VEHS(60)",#REF!,"TIMEINT",HP$9,"VEHICLETRAVELTIMEMEASUREMENT",$D11),"--")</f>
        <v>--</v>
      </c>
      <c r="HQ11" s="380" t="str">
        <f>IFERROR(GETPIVOTDATA("Average of VEHS(60)",#REF!,"TIMEINT",HQ$9,"VEHICLETRAVELTIMEMEASUREMENT",$D11),"--")</f>
        <v>--</v>
      </c>
      <c r="HR11" s="380" t="str">
        <f>IFERROR(GETPIVOTDATA("Average of VEHS(60)",#REF!,"TIMEINT",HR$9,"VEHICLETRAVELTIMEMEASUREMENT",$D11),"--")</f>
        <v>--</v>
      </c>
      <c r="HS11" s="380" t="str">
        <f>IFERROR(GETPIVOTDATA("Average of VEHS(60)",#REF!,"TIMEINT",HS$9,"VEHICLETRAVELTIMEMEASUREMENT",$D11),"--")</f>
        <v>--</v>
      </c>
      <c r="HT11" s="380" t="str">
        <f>IFERROR(GETPIVOTDATA("Average of VEHS(60)",#REF!,"TIMEINT",HT$9,"VEHICLETRAVELTIMEMEASUREMENT",$D11),"--")</f>
        <v>--</v>
      </c>
      <c r="HU11" s="380" t="str">
        <f>IFERROR(GETPIVOTDATA("Average of VEHS(60)",#REF!,"TIMEINT",HU$9,"VEHICLETRAVELTIMEMEASUREMENT",$D11),"--")</f>
        <v>--</v>
      </c>
      <c r="HV11" s="380" t="str">
        <f>IFERROR(GETPIVOTDATA("Average of VEHS(60)",#REF!,"TIMEINT",HV$9,"VEHICLETRAVELTIMEMEASUREMENT",$D11),"--")</f>
        <v>--</v>
      </c>
      <c r="HW11" s="381" t="str">
        <f>IFERROR(GETPIVOTDATA("Average of VEHS(60)",#REF!,"TIMEINT",HW$9,"VEHICLETRAVELTIMEMEASUREMENT",$D11),"--")</f>
        <v>--</v>
      </c>
      <c r="HX11" s="387"/>
      <c r="HY11" s="259" t="str">
        <f t="shared" ref="HY11:HY74" si="28">IFERROR(SUMPRODUCT(GQ11:HF11,HH11:HW11)/SUM(HH11:HW11),"--")</f>
        <v>--</v>
      </c>
      <c r="HZ11" s="410" t="str">
        <f t="shared" ref="HZ11:HZ74" si="29">IFERROR(_xlfn.STDEV.S(GQ11:HF11),"--")</f>
        <v>--</v>
      </c>
      <c r="IA11" s="381">
        <f t="shared" ref="IA11:IA74" si="30">SUM(HH11:HW11)</f>
        <v>0</v>
      </c>
      <c r="IB11" s="716"/>
      <c r="IC11" s="379" t="str">
        <f>IFERROR(AVERAGEIFS('VISSIM Travel Time Outputs'!$L:$L,'VISSIM Travel Time Outputs'!$D:$D,$D11,'VISSIM Travel Time Outputs'!$A:$A,"AVG",'VISSIM Travel Time Outputs'!$B:$B,IC$9),"-")</f>
        <v>-</v>
      </c>
      <c r="ID11" s="380" t="str">
        <f>IFERROR(AVERAGEIFS('VISSIM Travel Time Outputs'!$L:$L,'VISSIM Travel Time Outputs'!$D:$D,$D11,'VISSIM Travel Time Outputs'!$A:$A,"AVG",'VISSIM Travel Time Outputs'!$B:$B,ID$9),"-")</f>
        <v>-</v>
      </c>
      <c r="IE11" s="380" t="str">
        <f>IFERROR(AVERAGEIFS('VISSIM Travel Time Outputs'!$L:$L,'VISSIM Travel Time Outputs'!$D:$D,$D11,'VISSIM Travel Time Outputs'!$A:$A,"AVG",'VISSIM Travel Time Outputs'!$B:$B,IE$9),"-")</f>
        <v>-</v>
      </c>
      <c r="IF11" s="380" t="str">
        <f>IFERROR(AVERAGEIFS('VISSIM Travel Time Outputs'!$L:$L,'VISSIM Travel Time Outputs'!$D:$D,$D11,'VISSIM Travel Time Outputs'!$A:$A,"AVG",'VISSIM Travel Time Outputs'!$B:$B,IF$9),"-")</f>
        <v>-</v>
      </c>
      <c r="IG11" s="380" t="str">
        <f>IFERROR(AVERAGEIFS('VISSIM Travel Time Outputs'!$L:$L,'VISSIM Travel Time Outputs'!$D:$D,$D11,'VISSIM Travel Time Outputs'!$A:$A,"AVG",'VISSIM Travel Time Outputs'!$B:$B,IG$9),"-")</f>
        <v>-</v>
      </c>
      <c r="IH11" s="380" t="str">
        <f>IFERROR(AVERAGEIFS('VISSIM Travel Time Outputs'!$L:$L,'VISSIM Travel Time Outputs'!$D:$D,$D11,'VISSIM Travel Time Outputs'!$A:$A,"AVG",'VISSIM Travel Time Outputs'!$B:$B,IH$9),"-")</f>
        <v>-</v>
      </c>
      <c r="II11" s="380" t="str">
        <f>IFERROR(AVERAGEIFS('VISSIM Travel Time Outputs'!$L:$L,'VISSIM Travel Time Outputs'!$D:$D,$D11,'VISSIM Travel Time Outputs'!$A:$A,"AVG",'VISSIM Travel Time Outputs'!$B:$B,II$9),"-")</f>
        <v>-</v>
      </c>
      <c r="IJ11" s="380" t="str">
        <f>IFERROR(AVERAGEIFS('VISSIM Travel Time Outputs'!$L:$L,'VISSIM Travel Time Outputs'!$D:$D,$D11,'VISSIM Travel Time Outputs'!$A:$A,"AVG",'VISSIM Travel Time Outputs'!$B:$B,IJ$9),"-")</f>
        <v>-</v>
      </c>
      <c r="IK11" s="380" t="str">
        <f>IFERROR(AVERAGEIFS('VISSIM Travel Time Outputs'!$L:$L,'VISSIM Travel Time Outputs'!$D:$D,$D11,'VISSIM Travel Time Outputs'!$A:$A,"AVG",'VISSIM Travel Time Outputs'!$B:$B,IK$9),"-")</f>
        <v>-</v>
      </c>
      <c r="IL11" s="380" t="str">
        <f>IFERROR(AVERAGEIFS('VISSIM Travel Time Outputs'!$L:$L,'VISSIM Travel Time Outputs'!$D:$D,$D11,'VISSIM Travel Time Outputs'!$A:$A,"AVG",'VISSIM Travel Time Outputs'!$B:$B,IL$9),"-")</f>
        <v>-</v>
      </c>
      <c r="IM11" s="380" t="str">
        <f>IFERROR(AVERAGEIFS('VISSIM Travel Time Outputs'!$L:$L,'VISSIM Travel Time Outputs'!$D:$D,$D11,'VISSIM Travel Time Outputs'!$A:$A,"AVG",'VISSIM Travel Time Outputs'!$B:$B,IM$9),"-")</f>
        <v>-</v>
      </c>
      <c r="IN11" s="380" t="str">
        <f>IFERROR(AVERAGEIFS('VISSIM Travel Time Outputs'!$L:$L,'VISSIM Travel Time Outputs'!$D:$D,$D11,'VISSIM Travel Time Outputs'!$A:$A,"AVG",'VISSIM Travel Time Outputs'!$B:$B,IN$9),"-")</f>
        <v>-</v>
      </c>
      <c r="IO11" s="380" t="str">
        <f>IFERROR(AVERAGEIFS('VISSIM Travel Time Outputs'!$L:$L,'VISSIM Travel Time Outputs'!$D:$D,$D11,'VISSIM Travel Time Outputs'!$A:$A,"AVG",'VISSIM Travel Time Outputs'!$B:$B,IO$9),"-")</f>
        <v>-</v>
      </c>
      <c r="IP11" s="380" t="str">
        <f>IFERROR(AVERAGEIFS('VISSIM Travel Time Outputs'!$L:$L,'VISSIM Travel Time Outputs'!$D:$D,$D11,'VISSIM Travel Time Outputs'!$A:$A,"AVG",'VISSIM Travel Time Outputs'!$B:$B,IP$9),"-")</f>
        <v>-</v>
      </c>
      <c r="IQ11" s="380" t="str">
        <f>IFERROR(AVERAGEIFS('VISSIM Travel Time Outputs'!$L:$L,'VISSIM Travel Time Outputs'!$D:$D,$D11,'VISSIM Travel Time Outputs'!$A:$A,"AVG",'VISSIM Travel Time Outputs'!$B:$B,IQ$9),"-")</f>
        <v>-</v>
      </c>
      <c r="IR11" s="381" t="str">
        <f>IFERROR(AVERAGEIFS('VISSIM Travel Time Outputs'!$L:$L,'VISSIM Travel Time Outputs'!$D:$D,$D11,'VISSIM Travel Time Outputs'!$A:$A,"AVG",'VISSIM Travel Time Outputs'!$B:$B,IR$9),"-")</f>
        <v>-</v>
      </c>
      <c r="IS11" s="381" t="str">
        <f t="shared" ref="IS11:IS74" si="31">IFERROR(AVERAGE(IC11:IR11),"--")</f>
        <v>--</v>
      </c>
    </row>
    <row r="12" spans="1:253" x14ac:dyDescent="0.25">
      <c r="A12" s="302" t="str">
        <f t="shared" si="12"/>
        <v/>
      </c>
      <c r="B12" s="641">
        <f t="shared" ref="B12:B55" si="32">B11+1</f>
        <v>3</v>
      </c>
      <c r="C12" s="475" t="str">
        <f>INDEX('Input - Travel Times'!$B$3:$AL$103,MATCH($B12,'Input - Travel Times'!$B$3:$B$103,0),MATCH(C$9,'Input - Travel Times'!$B$3:$AL$3,0))</f>
        <v>From EB Poland Rd/Tanner Ln to EB Tall Cedars Pkwy</v>
      </c>
      <c r="D12" s="194">
        <f>INDEX('Input - Travel Times'!$B$3:$AS$103,MATCH($B12,'Input - Travel Times'!$B$3:$B$103,0),MATCH(D$9,'Input - Travel Times'!$B$3:$AS$3,0))</f>
        <v>3</v>
      </c>
      <c r="E12" s="582">
        <f>TIME(0,0,INDEX('Input - Travel Times'!$B$3:$AL$103,MATCH($B12,'Input - Travel Times'!$B$3:$B$103,0),MATCH(E$9,'Input - Travel Times'!$B$3:$AL$3,0)))</f>
        <v>7.6388888888888893E-4</v>
      </c>
      <c r="F12" s="582">
        <f>TIME(0,0,INDEX('Input - Travel Times'!$B$3:$AL$103,MATCH($B12,'Input - Travel Times'!$B$3:$B$103,0),MATCH(F$9,'Input - Travel Times'!$B$3:$AL$3,0)))</f>
        <v>6.018518518518519E-4</v>
      </c>
      <c r="G12" s="582" t="e">
        <f>TIME(0,0,INDEX('Input - Travel Times'!$B$3:$AL$103,MATCH($B12,'Input - Travel Times'!$B$3:$B$103,0),MATCH(G$9,'Input - Travel Times'!$B$3:$AL$3,0)))</f>
        <v>#VALUE!</v>
      </c>
      <c r="H12" s="173"/>
      <c r="I12" s="259" t="str">
        <f>IFERROR(TIME(0,0,AVERAGEIFS('VISSIM Travel Time Outputs'!$I:$I,'VISSIM Travel Time Outputs'!$D:$D,$D12,'VISSIM Travel Time Outputs'!$A:$A,"AVG",'VISSIM Travel Time Outputs'!$B:$B,I$9)),"-")</f>
        <v>-</v>
      </c>
      <c r="J12" s="36" t="str">
        <f>IFERROR(TIME(0,0,AVERAGEIFS('VISSIM Travel Time Outputs'!$I:$I,'VISSIM Travel Time Outputs'!$D:$D,$D12,'VISSIM Travel Time Outputs'!$A:$A,"AVG",'VISSIM Travel Time Outputs'!$B:$B,J$9)),"-")</f>
        <v>-</v>
      </c>
      <c r="K12" s="36" t="str">
        <f>IFERROR(TIME(0,0,AVERAGEIFS('VISSIM Travel Time Outputs'!$I:$I,'VISSIM Travel Time Outputs'!$D:$D,$D12,'VISSIM Travel Time Outputs'!$A:$A,"AVG",'VISSIM Travel Time Outputs'!$B:$B,K$9)),"-")</f>
        <v>-</v>
      </c>
      <c r="L12" s="36" t="str">
        <f>IFERROR(TIME(0,0,AVERAGEIFS('VISSIM Travel Time Outputs'!$I:$I,'VISSIM Travel Time Outputs'!$D:$D,$D12,'VISSIM Travel Time Outputs'!$A:$A,"AVG",'VISSIM Travel Time Outputs'!$B:$B,L$9)),"-")</f>
        <v>-</v>
      </c>
      <c r="M12" s="36" t="str">
        <f>IFERROR(TIME(0,0,AVERAGEIFS('VISSIM Travel Time Outputs'!$I:$I,'VISSIM Travel Time Outputs'!$D:$D,$D12,'VISSIM Travel Time Outputs'!$A:$A,"AVG",'VISSIM Travel Time Outputs'!$B:$B,M$9)),"-")</f>
        <v>-</v>
      </c>
      <c r="N12" s="36" t="str">
        <f>IFERROR(TIME(0,0,AVERAGEIFS('VISSIM Travel Time Outputs'!$I:$I,'VISSIM Travel Time Outputs'!$D:$D,$D12,'VISSIM Travel Time Outputs'!$A:$A,"AVG",'VISSIM Travel Time Outputs'!$B:$B,N$9)),"-")</f>
        <v>-</v>
      </c>
      <c r="O12" s="36" t="str">
        <f>IFERROR(TIME(0,0,AVERAGEIFS('VISSIM Travel Time Outputs'!$I:$I,'VISSIM Travel Time Outputs'!$D:$D,$D12,'VISSIM Travel Time Outputs'!$A:$A,"AVG",'VISSIM Travel Time Outputs'!$B:$B,O$9)),"-")</f>
        <v>-</v>
      </c>
      <c r="P12" s="36" t="str">
        <f>IFERROR(TIME(0,0,AVERAGEIFS('VISSIM Travel Time Outputs'!$I:$I,'VISSIM Travel Time Outputs'!$D:$D,$D12,'VISSIM Travel Time Outputs'!$A:$A,"AVG",'VISSIM Travel Time Outputs'!$B:$B,P$9)),"-")</f>
        <v>-</v>
      </c>
      <c r="Q12" s="36" t="str">
        <f>IFERROR(TIME(0,0,AVERAGEIFS('VISSIM Travel Time Outputs'!$I:$I,'VISSIM Travel Time Outputs'!$D:$D,$D12,'VISSIM Travel Time Outputs'!$A:$A,"AVG",'VISSIM Travel Time Outputs'!$B:$B,Q$9)),"-")</f>
        <v>-</v>
      </c>
      <c r="R12" s="36" t="str">
        <f>IFERROR(TIME(0,0,AVERAGEIFS('VISSIM Travel Time Outputs'!$I:$I,'VISSIM Travel Time Outputs'!$D:$D,$D12,'VISSIM Travel Time Outputs'!$A:$A,"AVG",'VISSIM Travel Time Outputs'!$B:$B,R$9)),"-")</f>
        <v>-</v>
      </c>
      <c r="S12" s="36" t="str">
        <f>IFERROR(TIME(0,0,AVERAGEIFS('VISSIM Travel Time Outputs'!$I:$I,'VISSIM Travel Time Outputs'!$D:$D,$D12,'VISSIM Travel Time Outputs'!$A:$A,"AVG",'VISSIM Travel Time Outputs'!$B:$B,S$9)),"-")</f>
        <v>-</v>
      </c>
      <c r="T12" s="36" t="str">
        <f>IFERROR(TIME(0,0,AVERAGEIFS('VISSIM Travel Time Outputs'!$I:$I,'VISSIM Travel Time Outputs'!$D:$D,$D12,'VISSIM Travel Time Outputs'!$A:$A,"AVG",'VISSIM Travel Time Outputs'!$B:$B,T$9)),"-")</f>
        <v>-</v>
      </c>
      <c r="U12" s="36" t="str">
        <f>IFERROR(TIME(0,0,AVERAGEIFS('VISSIM Travel Time Outputs'!$I:$I,'VISSIM Travel Time Outputs'!$D:$D,$D12,'VISSIM Travel Time Outputs'!$A:$A,"AVG",'VISSIM Travel Time Outputs'!$B:$B,U$9)),"-")</f>
        <v>-</v>
      </c>
      <c r="V12" s="36" t="str">
        <f>IFERROR(TIME(0,0,AVERAGEIFS('VISSIM Travel Time Outputs'!$I:$I,'VISSIM Travel Time Outputs'!$D:$D,$D12,'VISSIM Travel Time Outputs'!$A:$A,"AVG",'VISSIM Travel Time Outputs'!$B:$B,V$9)),"-")</f>
        <v>-</v>
      </c>
      <c r="W12" s="36" t="str">
        <f>IFERROR(TIME(0,0,AVERAGEIFS('VISSIM Travel Time Outputs'!$I:$I,'VISSIM Travel Time Outputs'!$D:$D,$D12,'VISSIM Travel Time Outputs'!$A:$A,"AVG",'VISSIM Travel Time Outputs'!$B:$B,W$9)),"-")</f>
        <v>-</v>
      </c>
      <c r="X12" s="177" t="str">
        <f>IFERROR(TIME(0,0,AVERAGEIFS('VISSIM Travel Time Outputs'!$I:$I,'VISSIM Travel Time Outputs'!$D:$D,$D12,'VISSIM Travel Time Outputs'!$A:$A,"AVG",'VISSIM Travel Time Outputs'!$B:$B,X$9)),"-")</f>
        <v>-</v>
      </c>
      <c r="Y12" s="304"/>
      <c r="Z12" s="379" t="str">
        <f>IFERROR(AVERAGEIFS('VISSIM Travel Time Outputs'!$F:$F,'VISSIM Travel Time Outputs'!$D:$D,$D12,'VISSIM Travel Time Outputs'!$A:$A,"AVG",'VISSIM Travel Time Outputs'!$B:$B,Z$9),"-")</f>
        <v>-</v>
      </c>
      <c r="AA12" s="380" t="str">
        <f>IFERROR(AVERAGEIFS('VISSIM Travel Time Outputs'!$F:$F,'VISSIM Travel Time Outputs'!$D:$D,$D12,'VISSIM Travel Time Outputs'!$A:$A,"AVG",'VISSIM Travel Time Outputs'!$B:$B,AA$9),"-")</f>
        <v>-</v>
      </c>
      <c r="AB12" s="380" t="str">
        <f>IFERROR(AVERAGEIFS('VISSIM Travel Time Outputs'!$F:$F,'VISSIM Travel Time Outputs'!$D:$D,$D12,'VISSIM Travel Time Outputs'!$A:$A,"AVG",'VISSIM Travel Time Outputs'!$B:$B,AB$9),"-")</f>
        <v>-</v>
      </c>
      <c r="AC12" s="380" t="str">
        <f>IFERROR(AVERAGEIFS('VISSIM Travel Time Outputs'!$F:$F,'VISSIM Travel Time Outputs'!$D:$D,$D12,'VISSIM Travel Time Outputs'!$A:$A,"AVG",'VISSIM Travel Time Outputs'!$B:$B,AC$9),"-")</f>
        <v>-</v>
      </c>
      <c r="AD12" s="380" t="str">
        <f>IFERROR(AVERAGEIFS('VISSIM Travel Time Outputs'!$F:$F,'VISSIM Travel Time Outputs'!$D:$D,$D12,'VISSIM Travel Time Outputs'!$A:$A,"AVG",'VISSIM Travel Time Outputs'!$B:$B,AD$9),"-")</f>
        <v>-</v>
      </c>
      <c r="AE12" s="380" t="str">
        <f>IFERROR(AVERAGEIFS('VISSIM Travel Time Outputs'!$F:$F,'VISSIM Travel Time Outputs'!$D:$D,$D12,'VISSIM Travel Time Outputs'!$A:$A,"AVG",'VISSIM Travel Time Outputs'!$B:$B,AE$9),"-")</f>
        <v>-</v>
      </c>
      <c r="AF12" s="380" t="str">
        <f>IFERROR(AVERAGEIFS('VISSIM Travel Time Outputs'!$F:$F,'VISSIM Travel Time Outputs'!$D:$D,$D12,'VISSIM Travel Time Outputs'!$A:$A,"AVG",'VISSIM Travel Time Outputs'!$B:$B,AF$9),"-")</f>
        <v>-</v>
      </c>
      <c r="AG12" s="380" t="str">
        <f>IFERROR(AVERAGEIFS('VISSIM Travel Time Outputs'!$F:$F,'VISSIM Travel Time Outputs'!$D:$D,$D12,'VISSIM Travel Time Outputs'!$A:$A,"AVG",'VISSIM Travel Time Outputs'!$B:$B,AG$9),"-")</f>
        <v>-</v>
      </c>
      <c r="AH12" s="380" t="str">
        <f>IFERROR(AVERAGEIFS('VISSIM Travel Time Outputs'!$F:$F,'VISSIM Travel Time Outputs'!$D:$D,$D12,'VISSIM Travel Time Outputs'!$A:$A,"AVG",'VISSIM Travel Time Outputs'!$B:$B,AH$9),"-")</f>
        <v>-</v>
      </c>
      <c r="AI12" s="380" t="str">
        <f>IFERROR(AVERAGEIFS('VISSIM Travel Time Outputs'!$F:$F,'VISSIM Travel Time Outputs'!$D:$D,$D12,'VISSIM Travel Time Outputs'!$A:$A,"AVG",'VISSIM Travel Time Outputs'!$B:$B,AI$9),"-")</f>
        <v>-</v>
      </c>
      <c r="AJ12" s="380" t="str">
        <f>IFERROR(AVERAGEIFS('VISSIM Travel Time Outputs'!$F:$F,'VISSIM Travel Time Outputs'!$D:$D,$D12,'VISSIM Travel Time Outputs'!$A:$A,"AVG",'VISSIM Travel Time Outputs'!$B:$B,AJ$9),"-")</f>
        <v>-</v>
      </c>
      <c r="AK12" s="380" t="str">
        <f>IFERROR(AVERAGEIFS('VISSIM Travel Time Outputs'!$F:$F,'VISSIM Travel Time Outputs'!$D:$D,$D12,'VISSIM Travel Time Outputs'!$A:$A,"AVG",'VISSIM Travel Time Outputs'!$B:$B,AK$9),"-")</f>
        <v>-</v>
      </c>
      <c r="AL12" s="380" t="str">
        <f>IFERROR(AVERAGEIFS('VISSIM Travel Time Outputs'!$F:$F,'VISSIM Travel Time Outputs'!$D:$D,$D12,'VISSIM Travel Time Outputs'!$A:$A,"AVG",'VISSIM Travel Time Outputs'!$B:$B,AL$9),"-")</f>
        <v>-</v>
      </c>
      <c r="AM12" s="380" t="str">
        <f>IFERROR(AVERAGEIFS('VISSIM Travel Time Outputs'!$F:$F,'VISSIM Travel Time Outputs'!$D:$D,$D12,'VISSIM Travel Time Outputs'!$A:$A,"AVG",'VISSIM Travel Time Outputs'!$B:$B,AM$9),"-")</f>
        <v>-</v>
      </c>
      <c r="AN12" s="380" t="str">
        <f>IFERROR(AVERAGEIFS('VISSIM Travel Time Outputs'!$F:$F,'VISSIM Travel Time Outputs'!$D:$D,$D12,'VISSIM Travel Time Outputs'!$A:$A,"AVG",'VISSIM Travel Time Outputs'!$B:$B,AN$9),"-")</f>
        <v>-</v>
      </c>
      <c r="AO12" s="381" t="str">
        <f>IFERROR(AVERAGEIFS('VISSIM Travel Time Outputs'!$F:$F,'VISSIM Travel Time Outputs'!$D:$D,$D12,'VISSIM Travel Time Outputs'!$A:$A,"AVG",'VISSIM Travel Time Outputs'!$B:$B,AO$9),"-")</f>
        <v>-</v>
      </c>
      <c r="AP12" s="387"/>
      <c r="AQ12" s="259" t="str">
        <f t="shared" si="13"/>
        <v>--</v>
      </c>
      <c r="AR12" s="410" t="str">
        <f t="shared" si="14"/>
        <v>--</v>
      </c>
      <c r="AS12" s="381">
        <f t="shared" si="15"/>
        <v>0</v>
      </c>
      <c r="AT12" s="305"/>
      <c r="AU12" s="259" t="str">
        <f>IFERROR(TIME(0,0,AVERAGEIFS('VISSIM Travel Time Outputs'!$J:$J,'VISSIM Travel Time Outputs'!$D:$D,$D12,'VISSIM Travel Time Outputs'!$A:$A,"AVG",'VISSIM Travel Time Outputs'!$B:$B,AU$9)),"-")</f>
        <v>-</v>
      </c>
      <c r="AV12" s="36" t="str">
        <f>IFERROR(TIME(0,0,AVERAGEIFS('VISSIM Travel Time Outputs'!$J:$J,'VISSIM Travel Time Outputs'!$D:$D,$D12,'VISSIM Travel Time Outputs'!$A:$A,"AVG",'VISSIM Travel Time Outputs'!$B:$B,AV$9)),"-")</f>
        <v>-</v>
      </c>
      <c r="AW12" s="36" t="str">
        <f>IFERROR(TIME(0,0,AVERAGEIFS('VISSIM Travel Time Outputs'!$J:$J,'VISSIM Travel Time Outputs'!$D:$D,$D12,'VISSIM Travel Time Outputs'!$A:$A,"AVG",'VISSIM Travel Time Outputs'!$B:$B,AW$9)),"-")</f>
        <v>-</v>
      </c>
      <c r="AX12" s="36" t="str">
        <f>IFERROR(TIME(0,0,AVERAGEIFS('VISSIM Travel Time Outputs'!$J:$J,'VISSIM Travel Time Outputs'!$D:$D,$D12,'VISSIM Travel Time Outputs'!$A:$A,"AVG",'VISSIM Travel Time Outputs'!$B:$B,AX$9)),"-")</f>
        <v>-</v>
      </c>
      <c r="AY12" s="36" t="str">
        <f>IFERROR(TIME(0,0,AVERAGEIFS('VISSIM Travel Time Outputs'!$J:$J,'VISSIM Travel Time Outputs'!$D:$D,$D12,'VISSIM Travel Time Outputs'!$A:$A,"AVG",'VISSIM Travel Time Outputs'!$B:$B,AY$9)),"-")</f>
        <v>-</v>
      </c>
      <c r="AZ12" s="36" t="str">
        <f>IFERROR(TIME(0,0,AVERAGEIFS('VISSIM Travel Time Outputs'!$J:$J,'VISSIM Travel Time Outputs'!$D:$D,$D12,'VISSIM Travel Time Outputs'!$A:$A,"AVG",'VISSIM Travel Time Outputs'!$B:$B,AZ$9)),"-")</f>
        <v>-</v>
      </c>
      <c r="BA12" s="36" t="str">
        <f>IFERROR(TIME(0,0,AVERAGEIFS('VISSIM Travel Time Outputs'!$J:$J,'VISSIM Travel Time Outputs'!$D:$D,$D12,'VISSIM Travel Time Outputs'!$A:$A,"AVG",'VISSIM Travel Time Outputs'!$B:$B,BA$9)),"-")</f>
        <v>-</v>
      </c>
      <c r="BB12" s="36" t="str">
        <f>IFERROR(TIME(0,0,AVERAGEIFS('VISSIM Travel Time Outputs'!$J:$J,'VISSIM Travel Time Outputs'!$D:$D,$D12,'VISSIM Travel Time Outputs'!$A:$A,"AVG",'VISSIM Travel Time Outputs'!$B:$B,BB$9)),"-")</f>
        <v>-</v>
      </c>
      <c r="BC12" s="36" t="str">
        <f>IFERROR(TIME(0,0,AVERAGEIFS('VISSIM Travel Time Outputs'!$J:$J,'VISSIM Travel Time Outputs'!$D:$D,$D12,'VISSIM Travel Time Outputs'!$A:$A,"AVG",'VISSIM Travel Time Outputs'!$B:$B,BC$9)),"-")</f>
        <v>-</v>
      </c>
      <c r="BD12" s="36" t="str">
        <f>IFERROR(TIME(0,0,AVERAGEIFS('VISSIM Travel Time Outputs'!$J:$J,'VISSIM Travel Time Outputs'!$D:$D,$D12,'VISSIM Travel Time Outputs'!$A:$A,"AVG",'VISSIM Travel Time Outputs'!$B:$B,BD$9)),"-")</f>
        <v>-</v>
      </c>
      <c r="BE12" s="36" t="str">
        <f>IFERROR(TIME(0,0,AVERAGEIFS('VISSIM Travel Time Outputs'!$J:$J,'VISSIM Travel Time Outputs'!$D:$D,$D12,'VISSIM Travel Time Outputs'!$A:$A,"AVG",'VISSIM Travel Time Outputs'!$B:$B,BE$9)),"-")</f>
        <v>-</v>
      </c>
      <c r="BF12" s="36" t="str">
        <f>IFERROR(TIME(0,0,AVERAGEIFS('VISSIM Travel Time Outputs'!$J:$J,'VISSIM Travel Time Outputs'!$D:$D,$D12,'VISSIM Travel Time Outputs'!$A:$A,"AVG",'VISSIM Travel Time Outputs'!$B:$B,BF$9)),"-")</f>
        <v>-</v>
      </c>
      <c r="BG12" s="36" t="str">
        <f>IFERROR(TIME(0,0,AVERAGEIFS('VISSIM Travel Time Outputs'!$J:$J,'VISSIM Travel Time Outputs'!$D:$D,$D12,'VISSIM Travel Time Outputs'!$A:$A,"AVG",'VISSIM Travel Time Outputs'!$B:$B,BG$9)),"-")</f>
        <v>-</v>
      </c>
      <c r="BH12" s="36" t="str">
        <f>IFERROR(TIME(0,0,AVERAGEIFS('VISSIM Travel Time Outputs'!$J:$J,'VISSIM Travel Time Outputs'!$D:$D,$D12,'VISSIM Travel Time Outputs'!$A:$A,"AVG",'VISSIM Travel Time Outputs'!$B:$B,BH$9)),"-")</f>
        <v>-</v>
      </c>
      <c r="BI12" s="36" t="str">
        <f>IFERROR(TIME(0,0,AVERAGEIFS('VISSIM Travel Time Outputs'!$J:$J,'VISSIM Travel Time Outputs'!$D:$D,$D12,'VISSIM Travel Time Outputs'!$A:$A,"AVG",'VISSIM Travel Time Outputs'!$B:$B,BI$9)),"-")</f>
        <v>-</v>
      </c>
      <c r="BJ12" s="177" t="str">
        <f>IFERROR(TIME(0,0,AVERAGEIFS('VISSIM Travel Time Outputs'!$J:$J,'VISSIM Travel Time Outputs'!$D:$D,$D12,'VISSIM Travel Time Outputs'!$A:$A,"AVG",'VISSIM Travel Time Outputs'!$B:$B,BJ$9)),"-")</f>
        <v>-</v>
      </c>
      <c r="BK12" s="164"/>
      <c r="BL12" s="379" t="str">
        <f>IFERROR(AVERAGEIFS('VISSIM Travel Time Outputs'!$G:$G,'VISSIM Travel Time Outputs'!$D:$D,$D12,'VISSIM Travel Time Outputs'!$A:$A,"AVG",'VISSIM Travel Time Outputs'!$B:$B,BL$9),"-")</f>
        <v>-</v>
      </c>
      <c r="BM12" s="380" t="str">
        <f>IFERROR(AVERAGEIFS('VISSIM Travel Time Outputs'!$G:$G,'VISSIM Travel Time Outputs'!$D:$D,$D12,'VISSIM Travel Time Outputs'!$A:$A,"AVG",'VISSIM Travel Time Outputs'!$B:$B,BM$9),"-")</f>
        <v>-</v>
      </c>
      <c r="BN12" s="380" t="str">
        <f>IFERROR(AVERAGEIFS('VISSIM Travel Time Outputs'!$G:$G,'VISSIM Travel Time Outputs'!$D:$D,$D12,'VISSIM Travel Time Outputs'!$A:$A,"AVG",'VISSIM Travel Time Outputs'!$B:$B,BN$9),"-")</f>
        <v>-</v>
      </c>
      <c r="BO12" s="380" t="str">
        <f>IFERROR(AVERAGEIFS('VISSIM Travel Time Outputs'!$G:$G,'VISSIM Travel Time Outputs'!$D:$D,$D12,'VISSIM Travel Time Outputs'!$A:$A,"AVG",'VISSIM Travel Time Outputs'!$B:$B,BO$9),"-")</f>
        <v>-</v>
      </c>
      <c r="BP12" s="380" t="str">
        <f>IFERROR(AVERAGEIFS('VISSIM Travel Time Outputs'!$G:$G,'VISSIM Travel Time Outputs'!$D:$D,$D12,'VISSIM Travel Time Outputs'!$A:$A,"AVG",'VISSIM Travel Time Outputs'!$B:$B,BP$9),"-")</f>
        <v>-</v>
      </c>
      <c r="BQ12" s="380" t="str">
        <f>IFERROR(AVERAGEIFS('VISSIM Travel Time Outputs'!$G:$G,'VISSIM Travel Time Outputs'!$D:$D,$D12,'VISSIM Travel Time Outputs'!$A:$A,"AVG",'VISSIM Travel Time Outputs'!$B:$B,BQ$9),"-")</f>
        <v>-</v>
      </c>
      <c r="BR12" s="380" t="str">
        <f>IFERROR(AVERAGEIFS('VISSIM Travel Time Outputs'!$G:$G,'VISSIM Travel Time Outputs'!$D:$D,$D12,'VISSIM Travel Time Outputs'!$A:$A,"AVG",'VISSIM Travel Time Outputs'!$B:$B,BR$9),"-")</f>
        <v>-</v>
      </c>
      <c r="BS12" s="380" t="str">
        <f>IFERROR(AVERAGEIFS('VISSIM Travel Time Outputs'!$G:$G,'VISSIM Travel Time Outputs'!$D:$D,$D12,'VISSIM Travel Time Outputs'!$A:$A,"AVG",'VISSIM Travel Time Outputs'!$B:$B,BS$9),"-")</f>
        <v>-</v>
      </c>
      <c r="BT12" s="380" t="str">
        <f>IFERROR(AVERAGEIFS('VISSIM Travel Time Outputs'!$G:$G,'VISSIM Travel Time Outputs'!$D:$D,$D12,'VISSIM Travel Time Outputs'!$A:$A,"AVG",'VISSIM Travel Time Outputs'!$B:$B,BT$9),"-")</f>
        <v>-</v>
      </c>
      <c r="BU12" s="380" t="str">
        <f>IFERROR(AVERAGEIFS('VISSIM Travel Time Outputs'!$G:$G,'VISSIM Travel Time Outputs'!$D:$D,$D12,'VISSIM Travel Time Outputs'!$A:$A,"AVG",'VISSIM Travel Time Outputs'!$B:$B,BU$9),"-")</f>
        <v>-</v>
      </c>
      <c r="BV12" s="380" t="str">
        <f>IFERROR(AVERAGEIFS('VISSIM Travel Time Outputs'!$G:$G,'VISSIM Travel Time Outputs'!$D:$D,$D12,'VISSIM Travel Time Outputs'!$A:$A,"AVG",'VISSIM Travel Time Outputs'!$B:$B,BV$9),"-")</f>
        <v>-</v>
      </c>
      <c r="BW12" s="380" t="str">
        <f>IFERROR(AVERAGEIFS('VISSIM Travel Time Outputs'!$G:$G,'VISSIM Travel Time Outputs'!$D:$D,$D12,'VISSIM Travel Time Outputs'!$A:$A,"AVG",'VISSIM Travel Time Outputs'!$B:$B,BW$9),"-")</f>
        <v>-</v>
      </c>
      <c r="BX12" s="380" t="str">
        <f>IFERROR(AVERAGEIFS('VISSIM Travel Time Outputs'!$G:$G,'VISSIM Travel Time Outputs'!$D:$D,$D12,'VISSIM Travel Time Outputs'!$A:$A,"AVG",'VISSIM Travel Time Outputs'!$B:$B,BX$9),"-")</f>
        <v>-</v>
      </c>
      <c r="BY12" s="380" t="str">
        <f>IFERROR(AVERAGEIFS('VISSIM Travel Time Outputs'!$G:$G,'VISSIM Travel Time Outputs'!$D:$D,$D12,'VISSIM Travel Time Outputs'!$A:$A,"AVG",'VISSIM Travel Time Outputs'!$B:$B,BY$9),"-")</f>
        <v>-</v>
      </c>
      <c r="BZ12" s="380" t="str">
        <f>IFERROR(AVERAGEIFS('VISSIM Travel Time Outputs'!$G:$G,'VISSIM Travel Time Outputs'!$D:$D,$D12,'VISSIM Travel Time Outputs'!$A:$A,"AVG",'VISSIM Travel Time Outputs'!$B:$B,BZ$9),"-")</f>
        <v>-</v>
      </c>
      <c r="CA12" s="381" t="str">
        <f>IFERROR(AVERAGEIFS('VISSIM Travel Time Outputs'!$G:$G,'VISSIM Travel Time Outputs'!$D:$D,$D12,'VISSIM Travel Time Outputs'!$A:$A,"AVG",'VISSIM Travel Time Outputs'!$B:$B,CA$9),"-")</f>
        <v>-</v>
      </c>
      <c r="CB12" s="304"/>
      <c r="CC12" s="259" t="str">
        <f t="shared" si="16"/>
        <v>--</v>
      </c>
      <c r="CD12" s="410" t="str">
        <f t="shared" si="17"/>
        <v>--</v>
      </c>
      <c r="CE12" s="381">
        <f t="shared" si="18"/>
        <v>0</v>
      </c>
      <c r="CF12" s="387"/>
      <c r="CG12" s="259" t="str">
        <f>IFERROR(GETPIVOTDATA("Average of TRAVTM(31)",#REF!,"TIMEINT",CG$9,"VEHICLETRAVELTIMEMEASUREMENT",$D12)/3600/24,"--")</f>
        <v>--</v>
      </c>
      <c r="CH12" s="36" t="str">
        <f>IFERROR(GETPIVOTDATA("Average of TRAVTM(31)",#REF!,"TIMEINT",CH$9,"VEHICLETRAVELTIMEMEASUREMENT",$D12)/3600/24,"--")</f>
        <v>--</v>
      </c>
      <c r="CI12" s="36" t="str">
        <f>IFERROR(GETPIVOTDATA("Average of TRAVTM(31)",#REF!,"TIMEINT",CI$9,"VEHICLETRAVELTIMEMEASUREMENT",$D12)/3600/24,"--")</f>
        <v>--</v>
      </c>
      <c r="CJ12" s="36" t="str">
        <f>IFERROR(GETPIVOTDATA("Average of TRAVTM(31)",#REF!,"TIMEINT",CJ$9,"VEHICLETRAVELTIMEMEASUREMENT",$D12)/3600/24,"--")</f>
        <v>--</v>
      </c>
      <c r="CK12" s="36" t="str">
        <f>IFERROR(GETPIVOTDATA("Average of TRAVTM(31)",#REF!,"TIMEINT",CK$9,"VEHICLETRAVELTIMEMEASUREMENT",$D12)/3600/24,"--")</f>
        <v>--</v>
      </c>
      <c r="CL12" s="36" t="str">
        <f>IFERROR(GETPIVOTDATA("Average of TRAVTM(31)",#REF!,"TIMEINT",CL$9,"VEHICLETRAVELTIMEMEASUREMENT",$D12)/3600/24,"--")</f>
        <v>--</v>
      </c>
      <c r="CM12" s="36" t="str">
        <f>IFERROR(GETPIVOTDATA("Average of TRAVTM(31)",#REF!,"TIMEINT",CM$9,"VEHICLETRAVELTIMEMEASUREMENT",$D12)/3600/24,"--")</f>
        <v>--</v>
      </c>
      <c r="CN12" s="36" t="str">
        <f>IFERROR(GETPIVOTDATA("Average of TRAVTM(31)",#REF!,"TIMEINT",CN$9,"VEHICLETRAVELTIMEMEASUREMENT",$D12)/3600/24,"--")</f>
        <v>--</v>
      </c>
      <c r="CO12" s="36" t="str">
        <f>IFERROR(GETPIVOTDATA("Average of TRAVTM(31)",#REF!,"TIMEINT",CO$9,"VEHICLETRAVELTIMEMEASUREMENT",$D12)/3600/24,"--")</f>
        <v>--</v>
      </c>
      <c r="CP12" s="36" t="str">
        <f>IFERROR(GETPIVOTDATA("Average of TRAVTM(31)",#REF!,"TIMEINT",CP$9,"VEHICLETRAVELTIMEMEASUREMENT",$D12)/3600/24,"--")</f>
        <v>--</v>
      </c>
      <c r="CQ12" s="36" t="str">
        <f>IFERROR(GETPIVOTDATA("Average of TRAVTM(31)",#REF!,"TIMEINT",CQ$9,"VEHICLETRAVELTIMEMEASUREMENT",$D12)/3600/24,"--")</f>
        <v>--</v>
      </c>
      <c r="CR12" s="36" t="str">
        <f>IFERROR(GETPIVOTDATA("Average of TRAVTM(31)",#REF!,"TIMEINT",CR$9,"VEHICLETRAVELTIMEMEASUREMENT",$D12)/3600/24,"--")</f>
        <v>--</v>
      </c>
      <c r="CS12" s="36" t="str">
        <f>IFERROR(GETPIVOTDATA("Average of TRAVTM(31)",#REF!,"TIMEINT",CS$9,"VEHICLETRAVELTIMEMEASUREMENT",$D12)/3600/24,"--")</f>
        <v>--</v>
      </c>
      <c r="CT12" s="36" t="str">
        <f>IFERROR(GETPIVOTDATA("Average of TRAVTM(31)",#REF!,"TIMEINT",CT$9,"VEHICLETRAVELTIMEMEASUREMENT",$D12)/3600/24,"--")</f>
        <v>--</v>
      </c>
      <c r="CU12" s="36" t="str">
        <f>IFERROR(GETPIVOTDATA("Average of TRAVTM(31)",#REF!,"TIMEINT",CU$9,"VEHICLETRAVELTIMEMEASUREMENT",$D12)/3600/24,"--")</f>
        <v>--</v>
      </c>
      <c r="CV12" s="177" t="str">
        <f>IFERROR(GETPIVOTDATA("Average of TRAVTM(31)",#REF!,"TIMEINT",CV$9,"VEHICLETRAVELTIMEMEASUREMENT",$D12)/3600/24,"--")</f>
        <v>--</v>
      </c>
      <c r="CW12" s="387"/>
      <c r="CX12" s="379" t="str">
        <f>IFERROR(GETPIVOTDATA("Average of VEHS(31)",#REF!,"TIMEINT",CX$9,"VEHICLETRAVELTIMEMEASUREMENT",$D12),"--")</f>
        <v>--</v>
      </c>
      <c r="CY12" s="380" t="str">
        <f>IFERROR(GETPIVOTDATA("Average of VEHS(31)",#REF!,"TIMEINT",CY$9,"VEHICLETRAVELTIMEMEASUREMENT",$D12),"--")</f>
        <v>--</v>
      </c>
      <c r="CZ12" s="380" t="str">
        <f>IFERROR(GETPIVOTDATA("Average of VEHS(31)",#REF!,"TIMEINT",CZ$9,"VEHICLETRAVELTIMEMEASUREMENT",$D12),"--")</f>
        <v>--</v>
      </c>
      <c r="DA12" s="380" t="str">
        <f>IFERROR(GETPIVOTDATA("Average of VEHS(31)",#REF!,"TIMEINT",DA$9,"VEHICLETRAVELTIMEMEASUREMENT",$D12),"--")</f>
        <v>--</v>
      </c>
      <c r="DB12" s="380" t="str">
        <f>IFERROR(GETPIVOTDATA("Average of VEHS(31)",#REF!,"TIMEINT",DB$9,"VEHICLETRAVELTIMEMEASUREMENT",$D12),"--")</f>
        <v>--</v>
      </c>
      <c r="DC12" s="380" t="str">
        <f>IFERROR(GETPIVOTDATA("Average of VEHS(31)",#REF!,"TIMEINT",DC$9,"VEHICLETRAVELTIMEMEASUREMENT",$D12),"--")</f>
        <v>--</v>
      </c>
      <c r="DD12" s="380" t="str">
        <f>IFERROR(GETPIVOTDATA("Average of VEHS(31)",#REF!,"TIMEINT",DD$9,"VEHICLETRAVELTIMEMEASUREMENT",$D12),"--")</f>
        <v>--</v>
      </c>
      <c r="DE12" s="380" t="str">
        <f>IFERROR(GETPIVOTDATA("Average of VEHS(31)",#REF!,"TIMEINT",DE$9,"VEHICLETRAVELTIMEMEASUREMENT",$D12),"--")</f>
        <v>--</v>
      </c>
      <c r="DF12" s="380" t="str">
        <f>IFERROR(GETPIVOTDATA("Average of VEHS(31)",#REF!,"TIMEINT",DF$9,"VEHICLETRAVELTIMEMEASUREMENT",$D12),"--")</f>
        <v>--</v>
      </c>
      <c r="DG12" s="380" t="str">
        <f>IFERROR(GETPIVOTDATA("Average of VEHS(31)",#REF!,"TIMEINT",DG$9,"VEHICLETRAVELTIMEMEASUREMENT",$D12),"--")</f>
        <v>--</v>
      </c>
      <c r="DH12" s="380" t="str">
        <f>IFERROR(GETPIVOTDATA("Average of VEHS(31)",#REF!,"TIMEINT",DH$9,"VEHICLETRAVELTIMEMEASUREMENT",$D12),"--")</f>
        <v>--</v>
      </c>
      <c r="DI12" s="380" t="str">
        <f>IFERROR(GETPIVOTDATA("Average of VEHS(31)",#REF!,"TIMEINT",DI$9,"VEHICLETRAVELTIMEMEASUREMENT",$D12),"--")</f>
        <v>--</v>
      </c>
      <c r="DJ12" s="380" t="str">
        <f>IFERROR(GETPIVOTDATA("Average of VEHS(31)",#REF!,"TIMEINT",DJ$9,"VEHICLETRAVELTIMEMEASUREMENT",$D12),"--")</f>
        <v>--</v>
      </c>
      <c r="DK12" s="380" t="str">
        <f>IFERROR(GETPIVOTDATA("Average of VEHS(31)",#REF!,"TIMEINT",DK$9,"VEHICLETRAVELTIMEMEASUREMENT",$D12),"--")</f>
        <v>--</v>
      </c>
      <c r="DL12" s="380" t="str">
        <f>IFERROR(GETPIVOTDATA("Average of VEHS(31)",#REF!,"TIMEINT",DL$9,"VEHICLETRAVELTIMEMEASUREMENT",$D12),"--")</f>
        <v>--</v>
      </c>
      <c r="DM12" s="381" t="str">
        <f>IFERROR(GETPIVOTDATA("Average of VEHS(31)",#REF!,"TIMEINT",DM$9,"VEHICLETRAVELTIMEMEASUREMENT",$D12),"--")</f>
        <v>--</v>
      </c>
      <c r="DN12" s="387"/>
      <c r="DO12" s="259" t="str">
        <f t="shared" si="19"/>
        <v>--</v>
      </c>
      <c r="DP12" s="410" t="str">
        <f t="shared" si="20"/>
        <v>--</v>
      </c>
      <c r="DQ12" s="381">
        <f t="shared" si="21"/>
        <v>0</v>
      </c>
      <c r="DR12" s="305"/>
      <c r="DS12" s="259" t="str">
        <f>IFERROR(TIME(0,0,AVERAGEIFS('VISSIM Travel Time Outputs'!$K:$K,'VISSIM Travel Time Outputs'!$D:$D,$D12,'VISSIM Travel Time Outputs'!$A:$A,"AVG",'VISSIM Travel Time Outputs'!$B:$B,DS$9)),"-")</f>
        <v>-</v>
      </c>
      <c r="DT12" s="36" t="str">
        <f>IFERROR(TIME(0,0,AVERAGEIFS('VISSIM Travel Time Outputs'!$K:$K,'VISSIM Travel Time Outputs'!$D:$D,$D12,'VISSIM Travel Time Outputs'!$A:$A,"AVG",'VISSIM Travel Time Outputs'!$B:$B,DT$9)),"-")</f>
        <v>-</v>
      </c>
      <c r="DU12" s="36" t="str">
        <f>IFERROR(TIME(0,0,AVERAGEIFS('VISSIM Travel Time Outputs'!$K:$K,'VISSIM Travel Time Outputs'!$D:$D,$D12,'VISSIM Travel Time Outputs'!$A:$A,"AVG",'VISSIM Travel Time Outputs'!$B:$B,DU$9)),"-")</f>
        <v>-</v>
      </c>
      <c r="DV12" s="36" t="str">
        <f>IFERROR(TIME(0,0,AVERAGEIFS('VISSIM Travel Time Outputs'!$K:$K,'VISSIM Travel Time Outputs'!$D:$D,$D12,'VISSIM Travel Time Outputs'!$A:$A,"AVG",'VISSIM Travel Time Outputs'!$B:$B,DV$9)),"-")</f>
        <v>-</v>
      </c>
      <c r="DW12" s="36" t="str">
        <f>IFERROR(TIME(0,0,AVERAGEIFS('VISSIM Travel Time Outputs'!$K:$K,'VISSIM Travel Time Outputs'!$D:$D,$D12,'VISSIM Travel Time Outputs'!$A:$A,"AVG",'VISSIM Travel Time Outputs'!$B:$B,DW$9)),"-")</f>
        <v>-</v>
      </c>
      <c r="DX12" s="36" t="str">
        <f>IFERROR(TIME(0,0,AVERAGEIFS('VISSIM Travel Time Outputs'!$K:$K,'VISSIM Travel Time Outputs'!$D:$D,$D12,'VISSIM Travel Time Outputs'!$A:$A,"AVG",'VISSIM Travel Time Outputs'!$B:$B,DX$9)),"-")</f>
        <v>-</v>
      </c>
      <c r="DY12" s="36" t="str">
        <f>IFERROR(TIME(0,0,AVERAGEIFS('VISSIM Travel Time Outputs'!$K:$K,'VISSIM Travel Time Outputs'!$D:$D,$D12,'VISSIM Travel Time Outputs'!$A:$A,"AVG",'VISSIM Travel Time Outputs'!$B:$B,DY$9)),"-")</f>
        <v>-</v>
      </c>
      <c r="DZ12" s="36" t="str">
        <f>IFERROR(TIME(0,0,AVERAGEIFS('VISSIM Travel Time Outputs'!$K:$K,'VISSIM Travel Time Outputs'!$D:$D,$D12,'VISSIM Travel Time Outputs'!$A:$A,"AVG",'VISSIM Travel Time Outputs'!$B:$B,DZ$9)),"-")</f>
        <v>-</v>
      </c>
      <c r="EA12" s="36" t="str">
        <f>IFERROR(TIME(0,0,AVERAGEIFS('VISSIM Travel Time Outputs'!$K:$K,'VISSIM Travel Time Outputs'!$D:$D,$D12,'VISSIM Travel Time Outputs'!$A:$A,"AVG",'VISSIM Travel Time Outputs'!$B:$B,EA$9)),"-")</f>
        <v>-</v>
      </c>
      <c r="EB12" s="36" t="str">
        <f>IFERROR(TIME(0,0,AVERAGEIFS('VISSIM Travel Time Outputs'!$K:$K,'VISSIM Travel Time Outputs'!$D:$D,$D12,'VISSIM Travel Time Outputs'!$A:$A,"AVG",'VISSIM Travel Time Outputs'!$B:$B,EB$9)),"-")</f>
        <v>-</v>
      </c>
      <c r="EC12" s="36" t="str">
        <f>IFERROR(TIME(0,0,AVERAGEIFS('VISSIM Travel Time Outputs'!$K:$K,'VISSIM Travel Time Outputs'!$D:$D,$D12,'VISSIM Travel Time Outputs'!$A:$A,"AVG",'VISSIM Travel Time Outputs'!$B:$B,EC$9)),"-")</f>
        <v>-</v>
      </c>
      <c r="ED12" s="36" t="str">
        <f>IFERROR(TIME(0,0,AVERAGEIFS('VISSIM Travel Time Outputs'!$K:$K,'VISSIM Travel Time Outputs'!$D:$D,$D12,'VISSIM Travel Time Outputs'!$A:$A,"AVG",'VISSIM Travel Time Outputs'!$B:$B,ED$9)),"-")</f>
        <v>-</v>
      </c>
      <c r="EE12" s="36" t="str">
        <f>IFERROR(TIME(0,0,AVERAGEIFS('VISSIM Travel Time Outputs'!$K:$K,'VISSIM Travel Time Outputs'!$D:$D,$D12,'VISSIM Travel Time Outputs'!$A:$A,"AVG",'VISSIM Travel Time Outputs'!$B:$B,EE$9)),"-")</f>
        <v>-</v>
      </c>
      <c r="EF12" s="36" t="str">
        <f>IFERROR(TIME(0,0,AVERAGEIFS('VISSIM Travel Time Outputs'!$K:$K,'VISSIM Travel Time Outputs'!$D:$D,$D12,'VISSIM Travel Time Outputs'!$A:$A,"AVG",'VISSIM Travel Time Outputs'!$B:$B,EF$9)),"-")</f>
        <v>-</v>
      </c>
      <c r="EG12" s="36" t="str">
        <f>IFERROR(TIME(0,0,AVERAGEIFS('VISSIM Travel Time Outputs'!$K:$K,'VISSIM Travel Time Outputs'!$D:$D,$D12,'VISSIM Travel Time Outputs'!$A:$A,"AVG",'VISSIM Travel Time Outputs'!$B:$B,EG$9)),"-")</f>
        <v>-</v>
      </c>
      <c r="EH12" s="177" t="str">
        <f>IFERROR(TIME(0,0,AVERAGEIFS('VISSIM Travel Time Outputs'!$K:$K,'VISSIM Travel Time Outputs'!$D:$D,$D12,'VISSIM Travel Time Outputs'!$A:$A,"AVG",'VISSIM Travel Time Outputs'!$B:$B,EH$9)),"-")</f>
        <v>-</v>
      </c>
      <c r="EI12" s="164"/>
      <c r="EJ12" s="379" t="str">
        <f>IFERROR(AVERAGEIFS('VISSIM Travel Time Outputs'!$H:$H,'VISSIM Travel Time Outputs'!$D:$D,$D12,'VISSIM Travel Time Outputs'!$A:$A,"AVG",'VISSIM Travel Time Outputs'!$B:$B,EJ$9),"-")</f>
        <v>-</v>
      </c>
      <c r="EK12" s="380" t="str">
        <f>IFERROR(AVERAGEIFS('VISSIM Travel Time Outputs'!$H:$H,'VISSIM Travel Time Outputs'!$D:$D,$D12,'VISSIM Travel Time Outputs'!$A:$A,"AVG",'VISSIM Travel Time Outputs'!$B:$B,EK$9),"-")</f>
        <v>-</v>
      </c>
      <c r="EL12" s="380" t="str">
        <f>IFERROR(AVERAGEIFS('VISSIM Travel Time Outputs'!$H:$H,'VISSIM Travel Time Outputs'!$D:$D,$D12,'VISSIM Travel Time Outputs'!$A:$A,"AVG",'VISSIM Travel Time Outputs'!$B:$B,EL$9),"-")</f>
        <v>-</v>
      </c>
      <c r="EM12" s="380" t="str">
        <f>IFERROR(AVERAGEIFS('VISSIM Travel Time Outputs'!$H:$H,'VISSIM Travel Time Outputs'!$D:$D,$D12,'VISSIM Travel Time Outputs'!$A:$A,"AVG",'VISSIM Travel Time Outputs'!$B:$B,EM$9),"-")</f>
        <v>-</v>
      </c>
      <c r="EN12" s="380" t="str">
        <f>IFERROR(AVERAGEIFS('VISSIM Travel Time Outputs'!$H:$H,'VISSIM Travel Time Outputs'!$D:$D,$D12,'VISSIM Travel Time Outputs'!$A:$A,"AVG",'VISSIM Travel Time Outputs'!$B:$B,EN$9),"-")</f>
        <v>-</v>
      </c>
      <c r="EO12" s="380" t="str">
        <f>IFERROR(AVERAGEIFS('VISSIM Travel Time Outputs'!$H:$H,'VISSIM Travel Time Outputs'!$D:$D,$D12,'VISSIM Travel Time Outputs'!$A:$A,"AVG",'VISSIM Travel Time Outputs'!$B:$B,EO$9),"-")</f>
        <v>-</v>
      </c>
      <c r="EP12" s="380" t="str">
        <f>IFERROR(AVERAGEIFS('VISSIM Travel Time Outputs'!$H:$H,'VISSIM Travel Time Outputs'!$D:$D,$D12,'VISSIM Travel Time Outputs'!$A:$A,"AVG",'VISSIM Travel Time Outputs'!$B:$B,EP$9),"-")</f>
        <v>-</v>
      </c>
      <c r="EQ12" s="380" t="str">
        <f>IFERROR(AVERAGEIFS('VISSIM Travel Time Outputs'!$H:$H,'VISSIM Travel Time Outputs'!$D:$D,$D12,'VISSIM Travel Time Outputs'!$A:$A,"AVG",'VISSIM Travel Time Outputs'!$B:$B,EQ$9),"-")</f>
        <v>-</v>
      </c>
      <c r="ER12" s="380" t="str">
        <f>IFERROR(AVERAGEIFS('VISSIM Travel Time Outputs'!$H:$H,'VISSIM Travel Time Outputs'!$D:$D,$D12,'VISSIM Travel Time Outputs'!$A:$A,"AVG",'VISSIM Travel Time Outputs'!$B:$B,ER$9),"-")</f>
        <v>-</v>
      </c>
      <c r="ES12" s="380" t="str">
        <f>IFERROR(AVERAGEIFS('VISSIM Travel Time Outputs'!$H:$H,'VISSIM Travel Time Outputs'!$D:$D,$D12,'VISSIM Travel Time Outputs'!$A:$A,"AVG",'VISSIM Travel Time Outputs'!$B:$B,ES$9),"-")</f>
        <v>-</v>
      </c>
      <c r="ET12" s="380" t="str">
        <f>IFERROR(AVERAGEIFS('VISSIM Travel Time Outputs'!$H:$H,'VISSIM Travel Time Outputs'!$D:$D,$D12,'VISSIM Travel Time Outputs'!$A:$A,"AVG",'VISSIM Travel Time Outputs'!$B:$B,ET$9),"-")</f>
        <v>-</v>
      </c>
      <c r="EU12" s="380" t="str">
        <f>IFERROR(AVERAGEIFS('VISSIM Travel Time Outputs'!$H:$H,'VISSIM Travel Time Outputs'!$D:$D,$D12,'VISSIM Travel Time Outputs'!$A:$A,"AVG",'VISSIM Travel Time Outputs'!$B:$B,EU$9),"-")</f>
        <v>-</v>
      </c>
      <c r="EV12" s="380" t="str">
        <f>IFERROR(AVERAGEIFS('VISSIM Travel Time Outputs'!$H:$H,'VISSIM Travel Time Outputs'!$D:$D,$D12,'VISSIM Travel Time Outputs'!$A:$A,"AVG",'VISSIM Travel Time Outputs'!$B:$B,EV$9),"-")</f>
        <v>-</v>
      </c>
      <c r="EW12" s="380" t="str">
        <f>IFERROR(AVERAGEIFS('VISSIM Travel Time Outputs'!$H:$H,'VISSIM Travel Time Outputs'!$D:$D,$D12,'VISSIM Travel Time Outputs'!$A:$A,"AVG",'VISSIM Travel Time Outputs'!$B:$B,EW$9),"-")</f>
        <v>-</v>
      </c>
      <c r="EX12" s="380" t="str">
        <f>IFERROR(AVERAGEIFS('VISSIM Travel Time Outputs'!$H:$H,'VISSIM Travel Time Outputs'!$D:$D,$D12,'VISSIM Travel Time Outputs'!$A:$A,"AVG",'VISSIM Travel Time Outputs'!$B:$B,EX$9),"-")</f>
        <v>-</v>
      </c>
      <c r="EY12" s="381" t="str">
        <f>IFERROR(AVERAGEIFS('VISSIM Travel Time Outputs'!$H:$H,'VISSIM Travel Time Outputs'!$D:$D,$D12,'VISSIM Travel Time Outputs'!$A:$A,"AVG",'VISSIM Travel Time Outputs'!$B:$B,EY$9),"-")</f>
        <v>-</v>
      </c>
      <c r="EZ12" s="304"/>
      <c r="FA12" s="259" t="str">
        <f t="shared" si="22"/>
        <v>--</v>
      </c>
      <c r="FB12" s="410" t="str">
        <f t="shared" si="23"/>
        <v>--</v>
      </c>
      <c r="FC12" s="381">
        <f t="shared" si="24"/>
        <v>0</v>
      </c>
      <c r="FD12" s="387"/>
      <c r="FE12" s="259" t="str">
        <f>IFERROR(GETPIVOTDATA("Average of TRAVTM(40)",#REF!,"TIMEINT",FE$9,"VEHICLETRAVELTIMEMEASUREMENT",$D12)/3600/24,"--")</f>
        <v>--</v>
      </c>
      <c r="FF12" s="36" t="str">
        <f>IFERROR(GETPIVOTDATA("Average of TRAVTM(40)",#REF!,"TIMEINT",FF$9,"VEHICLETRAVELTIMEMEASUREMENT",$D12)/3600/24,"--")</f>
        <v>--</v>
      </c>
      <c r="FG12" s="36" t="str">
        <f>IFERROR(GETPIVOTDATA("Average of TRAVTM(40)",#REF!,"TIMEINT",FG$9,"VEHICLETRAVELTIMEMEASUREMENT",$D12)/3600/24,"--")</f>
        <v>--</v>
      </c>
      <c r="FH12" s="36" t="str">
        <f>IFERROR(GETPIVOTDATA("Average of TRAVTM(40)",#REF!,"TIMEINT",FH$9,"VEHICLETRAVELTIMEMEASUREMENT",$D12)/3600/24,"--")</f>
        <v>--</v>
      </c>
      <c r="FI12" s="36" t="str">
        <f>IFERROR(GETPIVOTDATA("Average of TRAVTM(40)",#REF!,"TIMEINT",FI$9,"VEHICLETRAVELTIMEMEASUREMENT",$D12)/3600/24,"--")</f>
        <v>--</v>
      </c>
      <c r="FJ12" s="36" t="str">
        <f>IFERROR(GETPIVOTDATA("Average of TRAVTM(40)",#REF!,"TIMEINT",FJ$9,"VEHICLETRAVELTIMEMEASUREMENT",$D12)/3600/24,"--")</f>
        <v>--</v>
      </c>
      <c r="FK12" s="36" t="str">
        <f>IFERROR(GETPIVOTDATA("Average of TRAVTM(40)",#REF!,"TIMEINT",FK$9,"VEHICLETRAVELTIMEMEASUREMENT",$D12)/3600/24,"--")</f>
        <v>--</v>
      </c>
      <c r="FL12" s="36" t="str">
        <f>IFERROR(GETPIVOTDATA("Average of TRAVTM(40)",#REF!,"TIMEINT",FL$9,"VEHICLETRAVELTIMEMEASUREMENT",$D12)/3600/24,"--")</f>
        <v>--</v>
      </c>
      <c r="FM12" s="36" t="str">
        <f>IFERROR(GETPIVOTDATA("Average of TRAVTM(40)",#REF!,"TIMEINT",FM$9,"VEHICLETRAVELTIMEMEASUREMENT",$D12)/3600/24,"--")</f>
        <v>--</v>
      </c>
      <c r="FN12" s="36" t="str">
        <f>IFERROR(GETPIVOTDATA("Average of TRAVTM(40)",#REF!,"TIMEINT",FN$9,"VEHICLETRAVELTIMEMEASUREMENT",$D12)/3600/24,"--")</f>
        <v>--</v>
      </c>
      <c r="FO12" s="36" t="str">
        <f>IFERROR(GETPIVOTDATA("Average of TRAVTM(40)",#REF!,"TIMEINT",FO$9,"VEHICLETRAVELTIMEMEASUREMENT",$D12)/3600/24,"--")</f>
        <v>--</v>
      </c>
      <c r="FP12" s="36" t="str">
        <f>IFERROR(GETPIVOTDATA("Average of TRAVTM(40)",#REF!,"TIMEINT",FP$9,"VEHICLETRAVELTIMEMEASUREMENT",$D12)/3600/24,"--")</f>
        <v>--</v>
      </c>
      <c r="FQ12" s="36" t="str">
        <f>IFERROR(GETPIVOTDATA("Average of TRAVTM(40)",#REF!,"TIMEINT",FQ$9,"VEHICLETRAVELTIMEMEASUREMENT",$D12)/3600/24,"--")</f>
        <v>--</v>
      </c>
      <c r="FR12" s="36" t="str">
        <f>IFERROR(GETPIVOTDATA("Average of TRAVTM(40)",#REF!,"TIMEINT",FR$9,"VEHICLETRAVELTIMEMEASUREMENT",$D12)/3600/24,"--")</f>
        <v>--</v>
      </c>
      <c r="FS12" s="36" t="str">
        <f>IFERROR(GETPIVOTDATA("Average of TRAVTM(40)",#REF!,"TIMEINT",FS$9,"VEHICLETRAVELTIMEMEASUREMENT",$D12)/3600/24,"--")</f>
        <v>--</v>
      </c>
      <c r="FT12" s="177" t="str">
        <f>IFERROR(GETPIVOTDATA("Average of TRAVTM(40)",#REF!,"TIMEINT",FT$9,"VEHICLETRAVELTIMEMEASUREMENT",$D12)/3600/24,"--")</f>
        <v>--</v>
      </c>
      <c r="FU12" s="387"/>
      <c r="FV12" s="379" t="str">
        <f>IFERROR(GETPIVOTDATA("Average of VEHS(40)",#REF!,"TIMEINT",FV$9,"VEHICLETRAVELTIMEMEASUREMENT",$D12),"--")</f>
        <v>--</v>
      </c>
      <c r="FW12" s="380" t="str">
        <f>IFERROR(GETPIVOTDATA("Average of VEHS(40)",#REF!,"TIMEINT",FW$9,"VEHICLETRAVELTIMEMEASUREMENT",$D12),"--")</f>
        <v>--</v>
      </c>
      <c r="FX12" s="380" t="str">
        <f>IFERROR(GETPIVOTDATA("Average of VEHS(40)",#REF!,"TIMEINT",FX$9,"VEHICLETRAVELTIMEMEASUREMENT",$D12),"--")</f>
        <v>--</v>
      </c>
      <c r="FY12" s="380" t="str">
        <f>IFERROR(GETPIVOTDATA("Average of VEHS(40)",#REF!,"TIMEINT",FY$9,"VEHICLETRAVELTIMEMEASUREMENT",$D12),"--")</f>
        <v>--</v>
      </c>
      <c r="FZ12" s="380" t="str">
        <f>IFERROR(GETPIVOTDATA("Average of VEHS(40)",#REF!,"TIMEINT",FZ$9,"VEHICLETRAVELTIMEMEASUREMENT",$D12),"--")</f>
        <v>--</v>
      </c>
      <c r="GA12" s="380" t="str">
        <f>IFERROR(GETPIVOTDATA("Average of VEHS(40)",#REF!,"TIMEINT",GA$9,"VEHICLETRAVELTIMEMEASUREMENT",$D12),"--")</f>
        <v>--</v>
      </c>
      <c r="GB12" s="380" t="str">
        <f>IFERROR(GETPIVOTDATA("Average of VEHS(40)",#REF!,"TIMEINT",GB$9,"VEHICLETRAVELTIMEMEASUREMENT",$D12),"--")</f>
        <v>--</v>
      </c>
      <c r="GC12" s="380" t="str">
        <f>IFERROR(GETPIVOTDATA("Average of VEHS(40)",#REF!,"TIMEINT",GC$9,"VEHICLETRAVELTIMEMEASUREMENT",$D12),"--")</f>
        <v>--</v>
      </c>
      <c r="GD12" s="380" t="str">
        <f>IFERROR(GETPIVOTDATA("Average of VEHS(40)",#REF!,"TIMEINT",GD$9,"VEHICLETRAVELTIMEMEASUREMENT",$D12),"--")</f>
        <v>--</v>
      </c>
      <c r="GE12" s="380" t="str">
        <f>IFERROR(GETPIVOTDATA("Average of VEHS(40)",#REF!,"TIMEINT",GE$9,"VEHICLETRAVELTIMEMEASUREMENT",$D12),"--")</f>
        <v>--</v>
      </c>
      <c r="GF12" s="380" t="str">
        <f>IFERROR(GETPIVOTDATA("Average of VEHS(40)",#REF!,"TIMEINT",GF$9,"VEHICLETRAVELTIMEMEASUREMENT",$D12),"--")</f>
        <v>--</v>
      </c>
      <c r="GG12" s="380" t="str">
        <f>IFERROR(GETPIVOTDATA("Average of VEHS(40)",#REF!,"TIMEINT",GG$9,"VEHICLETRAVELTIMEMEASUREMENT",$D12),"--")</f>
        <v>--</v>
      </c>
      <c r="GH12" s="380" t="str">
        <f>IFERROR(GETPIVOTDATA("Average of VEHS(40)",#REF!,"TIMEINT",GH$9,"VEHICLETRAVELTIMEMEASUREMENT",$D12),"--")</f>
        <v>--</v>
      </c>
      <c r="GI12" s="380" t="str">
        <f>IFERROR(GETPIVOTDATA("Average of VEHS(40)",#REF!,"TIMEINT",GI$9,"VEHICLETRAVELTIMEMEASUREMENT",$D12),"--")</f>
        <v>--</v>
      </c>
      <c r="GJ12" s="380" t="str">
        <f>IFERROR(GETPIVOTDATA("Average of VEHS(40)",#REF!,"TIMEINT",GJ$9,"VEHICLETRAVELTIMEMEASUREMENT",$D12),"--")</f>
        <v>--</v>
      </c>
      <c r="GK12" s="381" t="str">
        <f>IFERROR(GETPIVOTDATA("Average of VEHS(40)",#REF!,"TIMEINT",GK$9,"VEHICLETRAVELTIMEMEASUREMENT",$D12),"--")</f>
        <v>--</v>
      </c>
      <c r="GL12" s="387"/>
      <c r="GM12" s="259" t="str">
        <f t="shared" si="25"/>
        <v>--</v>
      </c>
      <c r="GN12" s="410" t="str">
        <f t="shared" si="26"/>
        <v>--</v>
      </c>
      <c r="GO12" s="381">
        <f t="shared" si="27"/>
        <v>0</v>
      </c>
      <c r="GP12" s="387"/>
      <c r="GQ12" s="259" t="str">
        <f>IFERROR(GETPIVOTDATA("Average of TRAVTM(60)",#REF!,"TIMEINT",GQ$9,"VEHICLETRAVELTIMEMEASUREMENT",$D12)/3600/24,"--")</f>
        <v>--</v>
      </c>
      <c r="GR12" s="36" t="str">
        <f>IFERROR(GETPIVOTDATA("Average of TRAVTM(60)",#REF!,"TIMEINT",GR$9,"VEHICLETRAVELTIMEMEASUREMENT",$D12)/3600/24,"--")</f>
        <v>--</v>
      </c>
      <c r="GS12" s="36" t="str">
        <f>IFERROR(GETPIVOTDATA("Average of TRAVTM(60)",#REF!,"TIMEINT",GS$9,"VEHICLETRAVELTIMEMEASUREMENT",$D12)/3600/24,"--")</f>
        <v>--</v>
      </c>
      <c r="GT12" s="36" t="str">
        <f>IFERROR(GETPIVOTDATA("Average of TRAVTM(60)",#REF!,"TIMEINT",GT$9,"VEHICLETRAVELTIMEMEASUREMENT",$D12)/3600/24,"--")</f>
        <v>--</v>
      </c>
      <c r="GU12" s="36" t="str">
        <f>IFERROR(GETPIVOTDATA("Average of TRAVTM(60)",#REF!,"TIMEINT",GU$9,"VEHICLETRAVELTIMEMEASUREMENT",$D12)/3600/24,"--")</f>
        <v>--</v>
      </c>
      <c r="GV12" s="36" t="str">
        <f>IFERROR(GETPIVOTDATA("Average of TRAVTM(60)",#REF!,"TIMEINT",GV$9,"VEHICLETRAVELTIMEMEASUREMENT",$D12)/3600/24,"--")</f>
        <v>--</v>
      </c>
      <c r="GW12" s="36" t="str">
        <f>IFERROR(GETPIVOTDATA("Average of TRAVTM(60)",#REF!,"TIMEINT",GW$9,"VEHICLETRAVELTIMEMEASUREMENT",$D12)/3600/24,"--")</f>
        <v>--</v>
      </c>
      <c r="GX12" s="36" t="str">
        <f>IFERROR(GETPIVOTDATA("Average of TRAVTM(60)",#REF!,"TIMEINT",GX$9,"VEHICLETRAVELTIMEMEASUREMENT",$D12)/3600/24,"--")</f>
        <v>--</v>
      </c>
      <c r="GY12" s="36" t="str">
        <f>IFERROR(GETPIVOTDATA("Average of TRAVTM(60)",#REF!,"TIMEINT",GY$9,"VEHICLETRAVELTIMEMEASUREMENT",$D12)/3600/24,"--")</f>
        <v>--</v>
      </c>
      <c r="GZ12" s="36" t="str">
        <f>IFERROR(GETPIVOTDATA("Average of TRAVTM(60)",#REF!,"TIMEINT",GZ$9,"VEHICLETRAVELTIMEMEASUREMENT",$D12)/3600/24,"--")</f>
        <v>--</v>
      </c>
      <c r="HA12" s="36" t="str">
        <f>IFERROR(GETPIVOTDATA("Average of TRAVTM(60)",#REF!,"TIMEINT",HA$9,"VEHICLETRAVELTIMEMEASUREMENT",$D12)/3600/24,"--")</f>
        <v>--</v>
      </c>
      <c r="HB12" s="36" t="str">
        <f>IFERROR(GETPIVOTDATA("Average of TRAVTM(60)",#REF!,"TIMEINT",HB$9,"VEHICLETRAVELTIMEMEASUREMENT",$D12)/3600/24,"--")</f>
        <v>--</v>
      </c>
      <c r="HC12" s="36" t="str">
        <f>IFERROR(GETPIVOTDATA("Average of TRAVTM(60)",#REF!,"TIMEINT",HC$9,"VEHICLETRAVELTIMEMEASUREMENT",$D12)/3600/24,"--")</f>
        <v>--</v>
      </c>
      <c r="HD12" s="36" t="str">
        <f>IFERROR(GETPIVOTDATA("Average of TRAVTM(60)",#REF!,"TIMEINT",HD$9,"VEHICLETRAVELTIMEMEASUREMENT",$D12)/3600/24,"--")</f>
        <v>--</v>
      </c>
      <c r="HE12" s="36" t="str">
        <f>IFERROR(GETPIVOTDATA("Average of TRAVTM(60)",#REF!,"TIMEINT",HE$9,"VEHICLETRAVELTIMEMEASUREMENT",$D12)/3600/24,"--")</f>
        <v>--</v>
      </c>
      <c r="HF12" s="177" t="str">
        <f>IFERROR(GETPIVOTDATA("Average of TRAVTM(60)",#REF!,"TIMEINT",HF$9,"VEHICLETRAVELTIMEMEASUREMENT",$D12)/3600/24,"--")</f>
        <v>--</v>
      </c>
      <c r="HG12" s="387"/>
      <c r="HH12" s="379" t="str">
        <f>IFERROR(GETPIVOTDATA("Average of VEHS(60)",#REF!,"TIMEINT",HH$9,"VEHICLETRAVELTIMEMEASUREMENT",$D12),"--")</f>
        <v>--</v>
      </c>
      <c r="HI12" s="380" t="str">
        <f>IFERROR(GETPIVOTDATA("Average of VEHS(60)",#REF!,"TIMEINT",HI$9,"VEHICLETRAVELTIMEMEASUREMENT",$D12),"--")</f>
        <v>--</v>
      </c>
      <c r="HJ12" s="380" t="str">
        <f>IFERROR(GETPIVOTDATA("Average of VEHS(60)",#REF!,"TIMEINT",HJ$9,"VEHICLETRAVELTIMEMEASUREMENT",$D12),"--")</f>
        <v>--</v>
      </c>
      <c r="HK12" s="380" t="str">
        <f>IFERROR(GETPIVOTDATA("Average of VEHS(60)",#REF!,"TIMEINT",HK$9,"VEHICLETRAVELTIMEMEASUREMENT",$D12),"--")</f>
        <v>--</v>
      </c>
      <c r="HL12" s="380" t="str">
        <f>IFERROR(GETPIVOTDATA("Average of VEHS(60)",#REF!,"TIMEINT",HL$9,"VEHICLETRAVELTIMEMEASUREMENT",$D12),"--")</f>
        <v>--</v>
      </c>
      <c r="HM12" s="380" t="str">
        <f>IFERROR(GETPIVOTDATA("Average of VEHS(60)",#REF!,"TIMEINT",HM$9,"VEHICLETRAVELTIMEMEASUREMENT",$D12),"--")</f>
        <v>--</v>
      </c>
      <c r="HN12" s="380" t="str">
        <f>IFERROR(GETPIVOTDATA("Average of VEHS(60)",#REF!,"TIMEINT",HN$9,"VEHICLETRAVELTIMEMEASUREMENT",$D12),"--")</f>
        <v>--</v>
      </c>
      <c r="HO12" s="380" t="str">
        <f>IFERROR(GETPIVOTDATA("Average of VEHS(60)",#REF!,"TIMEINT",HO$9,"VEHICLETRAVELTIMEMEASUREMENT",$D12),"--")</f>
        <v>--</v>
      </c>
      <c r="HP12" s="380" t="str">
        <f>IFERROR(GETPIVOTDATA("Average of VEHS(60)",#REF!,"TIMEINT",HP$9,"VEHICLETRAVELTIMEMEASUREMENT",$D12),"--")</f>
        <v>--</v>
      </c>
      <c r="HQ12" s="380" t="str">
        <f>IFERROR(GETPIVOTDATA("Average of VEHS(60)",#REF!,"TIMEINT",HQ$9,"VEHICLETRAVELTIMEMEASUREMENT",$D12),"--")</f>
        <v>--</v>
      </c>
      <c r="HR12" s="380" t="str">
        <f>IFERROR(GETPIVOTDATA("Average of VEHS(60)",#REF!,"TIMEINT",HR$9,"VEHICLETRAVELTIMEMEASUREMENT",$D12),"--")</f>
        <v>--</v>
      </c>
      <c r="HS12" s="380" t="str">
        <f>IFERROR(GETPIVOTDATA("Average of VEHS(60)",#REF!,"TIMEINT",HS$9,"VEHICLETRAVELTIMEMEASUREMENT",$D12),"--")</f>
        <v>--</v>
      </c>
      <c r="HT12" s="380" t="str">
        <f>IFERROR(GETPIVOTDATA("Average of VEHS(60)",#REF!,"TIMEINT",HT$9,"VEHICLETRAVELTIMEMEASUREMENT",$D12),"--")</f>
        <v>--</v>
      </c>
      <c r="HU12" s="380" t="str">
        <f>IFERROR(GETPIVOTDATA("Average of VEHS(60)",#REF!,"TIMEINT",HU$9,"VEHICLETRAVELTIMEMEASUREMENT",$D12),"--")</f>
        <v>--</v>
      </c>
      <c r="HV12" s="380" t="str">
        <f>IFERROR(GETPIVOTDATA("Average of VEHS(60)",#REF!,"TIMEINT",HV$9,"VEHICLETRAVELTIMEMEASUREMENT",$D12),"--")</f>
        <v>--</v>
      </c>
      <c r="HW12" s="381" t="str">
        <f>IFERROR(GETPIVOTDATA("Average of VEHS(60)",#REF!,"TIMEINT",HW$9,"VEHICLETRAVELTIMEMEASUREMENT",$D12),"--")</f>
        <v>--</v>
      </c>
      <c r="HX12" s="387"/>
      <c r="HY12" s="259" t="str">
        <f t="shared" si="28"/>
        <v>--</v>
      </c>
      <c r="HZ12" s="410" t="str">
        <f t="shared" si="29"/>
        <v>--</v>
      </c>
      <c r="IA12" s="381">
        <f t="shared" si="30"/>
        <v>0</v>
      </c>
      <c r="IB12" s="716"/>
      <c r="IC12" s="379" t="str">
        <f>IFERROR(AVERAGEIFS('VISSIM Travel Time Outputs'!$L:$L,'VISSIM Travel Time Outputs'!$D:$D,$D12,'VISSIM Travel Time Outputs'!$A:$A,"AVG",'VISSIM Travel Time Outputs'!$B:$B,IC$9),"-")</f>
        <v>-</v>
      </c>
      <c r="ID12" s="380" t="str">
        <f>IFERROR(AVERAGEIFS('VISSIM Travel Time Outputs'!$L:$L,'VISSIM Travel Time Outputs'!$D:$D,$D12,'VISSIM Travel Time Outputs'!$A:$A,"AVG",'VISSIM Travel Time Outputs'!$B:$B,ID$9),"-")</f>
        <v>-</v>
      </c>
      <c r="IE12" s="380" t="str">
        <f>IFERROR(AVERAGEIFS('VISSIM Travel Time Outputs'!$L:$L,'VISSIM Travel Time Outputs'!$D:$D,$D12,'VISSIM Travel Time Outputs'!$A:$A,"AVG",'VISSIM Travel Time Outputs'!$B:$B,IE$9),"-")</f>
        <v>-</v>
      </c>
      <c r="IF12" s="380" t="str">
        <f>IFERROR(AVERAGEIFS('VISSIM Travel Time Outputs'!$L:$L,'VISSIM Travel Time Outputs'!$D:$D,$D12,'VISSIM Travel Time Outputs'!$A:$A,"AVG",'VISSIM Travel Time Outputs'!$B:$B,IF$9),"-")</f>
        <v>-</v>
      </c>
      <c r="IG12" s="380" t="str">
        <f>IFERROR(AVERAGEIFS('VISSIM Travel Time Outputs'!$L:$L,'VISSIM Travel Time Outputs'!$D:$D,$D12,'VISSIM Travel Time Outputs'!$A:$A,"AVG",'VISSIM Travel Time Outputs'!$B:$B,IG$9),"-")</f>
        <v>-</v>
      </c>
      <c r="IH12" s="380" t="str">
        <f>IFERROR(AVERAGEIFS('VISSIM Travel Time Outputs'!$L:$L,'VISSIM Travel Time Outputs'!$D:$D,$D12,'VISSIM Travel Time Outputs'!$A:$A,"AVG",'VISSIM Travel Time Outputs'!$B:$B,IH$9),"-")</f>
        <v>-</v>
      </c>
      <c r="II12" s="380" t="str">
        <f>IFERROR(AVERAGEIFS('VISSIM Travel Time Outputs'!$L:$L,'VISSIM Travel Time Outputs'!$D:$D,$D12,'VISSIM Travel Time Outputs'!$A:$A,"AVG",'VISSIM Travel Time Outputs'!$B:$B,II$9),"-")</f>
        <v>-</v>
      </c>
      <c r="IJ12" s="380" t="str">
        <f>IFERROR(AVERAGEIFS('VISSIM Travel Time Outputs'!$L:$L,'VISSIM Travel Time Outputs'!$D:$D,$D12,'VISSIM Travel Time Outputs'!$A:$A,"AVG",'VISSIM Travel Time Outputs'!$B:$B,IJ$9),"-")</f>
        <v>-</v>
      </c>
      <c r="IK12" s="380" t="str">
        <f>IFERROR(AVERAGEIFS('VISSIM Travel Time Outputs'!$L:$L,'VISSIM Travel Time Outputs'!$D:$D,$D12,'VISSIM Travel Time Outputs'!$A:$A,"AVG",'VISSIM Travel Time Outputs'!$B:$B,IK$9),"-")</f>
        <v>-</v>
      </c>
      <c r="IL12" s="380" t="str">
        <f>IFERROR(AVERAGEIFS('VISSIM Travel Time Outputs'!$L:$L,'VISSIM Travel Time Outputs'!$D:$D,$D12,'VISSIM Travel Time Outputs'!$A:$A,"AVG",'VISSIM Travel Time Outputs'!$B:$B,IL$9),"-")</f>
        <v>-</v>
      </c>
      <c r="IM12" s="380" t="str">
        <f>IFERROR(AVERAGEIFS('VISSIM Travel Time Outputs'!$L:$L,'VISSIM Travel Time Outputs'!$D:$D,$D12,'VISSIM Travel Time Outputs'!$A:$A,"AVG",'VISSIM Travel Time Outputs'!$B:$B,IM$9),"-")</f>
        <v>-</v>
      </c>
      <c r="IN12" s="380" t="str">
        <f>IFERROR(AVERAGEIFS('VISSIM Travel Time Outputs'!$L:$L,'VISSIM Travel Time Outputs'!$D:$D,$D12,'VISSIM Travel Time Outputs'!$A:$A,"AVG",'VISSIM Travel Time Outputs'!$B:$B,IN$9),"-")</f>
        <v>-</v>
      </c>
      <c r="IO12" s="380" t="str">
        <f>IFERROR(AVERAGEIFS('VISSIM Travel Time Outputs'!$L:$L,'VISSIM Travel Time Outputs'!$D:$D,$D12,'VISSIM Travel Time Outputs'!$A:$A,"AVG",'VISSIM Travel Time Outputs'!$B:$B,IO$9),"-")</f>
        <v>-</v>
      </c>
      <c r="IP12" s="380" t="str">
        <f>IFERROR(AVERAGEIFS('VISSIM Travel Time Outputs'!$L:$L,'VISSIM Travel Time Outputs'!$D:$D,$D12,'VISSIM Travel Time Outputs'!$A:$A,"AVG",'VISSIM Travel Time Outputs'!$B:$B,IP$9),"-")</f>
        <v>-</v>
      </c>
      <c r="IQ12" s="380" t="str">
        <f>IFERROR(AVERAGEIFS('VISSIM Travel Time Outputs'!$L:$L,'VISSIM Travel Time Outputs'!$D:$D,$D12,'VISSIM Travel Time Outputs'!$A:$A,"AVG",'VISSIM Travel Time Outputs'!$B:$B,IQ$9),"-")</f>
        <v>-</v>
      </c>
      <c r="IR12" s="381" t="str">
        <f>IFERROR(AVERAGEIFS('VISSIM Travel Time Outputs'!$L:$L,'VISSIM Travel Time Outputs'!$D:$D,$D12,'VISSIM Travel Time Outputs'!$A:$A,"AVG",'VISSIM Travel Time Outputs'!$B:$B,IR$9),"-")</f>
        <v>-</v>
      </c>
      <c r="IS12" s="381" t="str">
        <f t="shared" si="31"/>
        <v>--</v>
      </c>
    </row>
    <row r="13" spans="1:253" x14ac:dyDescent="0.25">
      <c r="A13" s="302" t="str">
        <f t="shared" si="12"/>
        <v/>
      </c>
      <c r="B13" s="641">
        <f t="shared" si="32"/>
        <v>4</v>
      </c>
      <c r="C13" s="475" t="str">
        <f>INDEX('Input - Travel Times'!$B$3:$AL$103,MATCH($B13,'Input - Travel Times'!$B$3:$B$103,0),MATCH(C$9,'Input - Travel Times'!$B$3:$AL$3,0))</f>
        <v>From EB Tall Cedars Pkwy to EB Pleasant Valley Rd</v>
      </c>
      <c r="D13" s="194">
        <f>INDEX('Input - Travel Times'!$B$3:$AS$103,MATCH($B13,'Input - Travel Times'!$B$3:$B$103,0),MATCH(D$9,'Input - Travel Times'!$B$3:$AS$3,0))</f>
        <v>4</v>
      </c>
      <c r="E13" s="582">
        <f>TIME(0,0,INDEX('Input - Travel Times'!$B$3:$AL$103,MATCH($B13,'Input - Travel Times'!$B$3:$B$103,0),MATCH(E$9,'Input - Travel Times'!$B$3:$AL$3,0)))</f>
        <v>7.175925925925927E-4</v>
      </c>
      <c r="F13" s="582">
        <f>TIME(0,0,INDEX('Input - Travel Times'!$B$3:$AL$103,MATCH($B13,'Input - Travel Times'!$B$3:$B$103,0),MATCH(F$9,'Input - Travel Times'!$B$3:$AL$3,0)))</f>
        <v>6.8287037037037025E-4</v>
      </c>
      <c r="G13" s="582" t="e">
        <f>TIME(0,0,INDEX('Input - Travel Times'!$B$3:$AL$103,MATCH($B13,'Input - Travel Times'!$B$3:$B$103,0),MATCH(G$9,'Input - Travel Times'!$B$3:$AL$3,0)))</f>
        <v>#VALUE!</v>
      </c>
      <c r="H13" s="173"/>
      <c r="I13" s="259" t="str">
        <f>IFERROR(TIME(0,0,AVERAGEIFS('VISSIM Travel Time Outputs'!$I:$I,'VISSIM Travel Time Outputs'!$D:$D,$D13,'VISSIM Travel Time Outputs'!$A:$A,"AVG",'VISSIM Travel Time Outputs'!$B:$B,I$9)),"-")</f>
        <v>-</v>
      </c>
      <c r="J13" s="36" t="str">
        <f>IFERROR(TIME(0,0,AVERAGEIFS('VISSIM Travel Time Outputs'!$I:$I,'VISSIM Travel Time Outputs'!$D:$D,$D13,'VISSIM Travel Time Outputs'!$A:$A,"AVG",'VISSIM Travel Time Outputs'!$B:$B,J$9)),"-")</f>
        <v>-</v>
      </c>
      <c r="K13" s="36" t="str">
        <f>IFERROR(TIME(0,0,AVERAGEIFS('VISSIM Travel Time Outputs'!$I:$I,'VISSIM Travel Time Outputs'!$D:$D,$D13,'VISSIM Travel Time Outputs'!$A:$A,"AVG",'VISSIM Travel Time Outputs'!$B:$B,K$9)),"-")</f>
        <v>-</v>
      </c>
      <c r="L13" s="36" t="str">
        <f>IFERROR(TIME(0,0,AVERAGEIFS('VISSIM Travel Time Outputs'!$I:$I,'VISSIM Travel Time Outputs'!$D:$D,$D13,'VISSIM Travel Time Outputs'!$A:$A,"AVG",'VISSIM Travel Time Outputs'!$B:$B,L$9)),"-")</f>
        <v>-</v>
      </c>
      <c r="M13" s="36" t="str">
        <f>IFERROR(TIME(0,0,AVERAGEIFS('VISSIM Travel Time Outputs'!$I:$I,'VISSIM Travel Time Outputs'!$D:$D,$D13,'VISSIM Travel Time Outputs'!$A:$A,"AVG",'VISSIM Travel Time Outputs'!$B:$B,M$9)),"-")</f>
        <v>-</v>
      </c>
      <c r="N13" s="36" t="str">
        <f>IFERROR(TIME(0,0,AVERAGEIFS('VISSIM Travel Time Outputs'!$I:$I,'VISSIM Travel Time Outputs'!$D:$D,$D13,'VISSIM Travel Time Outputs'!$A:$A,"AVG",'VISSIM Travel Time Outputs'!$B:$B,N$9)),"-")</f>
        <v>-</v>
      </c>
      <c r="O13" s="36" t="str">
        <f>IFERROR(TIME(0,0,AVERAGEIFS('VISSIM Travel Time Outputs'!$I:$I,'VISSIM Travel Time Outputs'!$D:$D,$D13,'VISSIM Travel Time Outputs'!$A:$A,"AVG",'VISSIM Travel Time Outputs'!$B:$B,O$9)),"-")</f>
        <v>-</v>
      </c>
      <c r="P13" s="36" t="str">
        <f>IFERROR(TIME(0,0,AVERAGEIFS('VISSIM Travel Time Outputs'!$I:$I,'VISSIM Travel Time Outputs'!$D:$D,$D13,'VISSIM Travel Time Outputs'!$A:$A,"AVG",'VISSIM Travel Time Outputs'!$B:$B,P$9)),"-")</f>
        <v>-</v>
      </c>
      <c r="Q13" s="36" t="str">
        <f>IFERROR(TIME(0,0,AVERAGEIFS('VISSIM Travel Time Outputs'!$I:$I,'VISSIM Travel Time Outputs'!$D:$D,$D13,'VISSIM Travel Time Outputs'!$A:$A,"AVG",'VISSIM Travel Time Outputs'!$B:$B,Q$9)),"-")</f>
        <v>-</v>
      </c>
      <c r="R13" s="36" t="str">
        <f>IFERROR(TIME(0,0,AVERAGEIFS('VISSIM Travel Time Outputs'!$I:$I,'VISSIM Travel Time Outputs'!$D:$D,$D13,'VISSIM Travel Time Outputs'!$A:$A,"AVG",'VISSIM Travel Time Outputs'!$B:$B,R$9)),"-")</f>
        <v>-</v>
      </c>
      <c r="S13" s="36" t="str">
        <f>IFERROR(TIME(0,0,AVERAGEIFS('VISSIM Travel Time Outputs'!$I:$I,'VISSIM Travel Time Outputs'!$D:$D,$D13,'VISSIM Travel Time Outputs'!$A:$A,"AVG",'VISSIM Travel Time Outputs'!$B:$B,S$9)),"-")</f>
        <v>-</v>
      </c>
      <c r="T13" s="36" t="str">
        <f>IFERROR(TIME(0,0,AVERAGEIFS('VISSIM Travel Time Outputs'!$I:$I,'VISSIM Travel Time Outputs'!$D:$D,$D13,'VISSIM Travel Time Outputs'!$A:$A,"AVG",'VISSIM Travel Time Outputs'!$B:$B,T$9)),"-")</f>
        <v>-</v>
      </c>
      <c r="U13" s="36" t="str">
        <f>IFERROR(TIME(0,0,AVERAGEIFS('VISSIM Travel Time Outputs'!$I:$I,'VISSIM Travel Time Outputs'!$D:$D,$D13,'VISSIM Travel Time Outputs'!$A:$A,"AVG",'VISSIM Travel Time Outputs'!$B:$B,U$9)),"-")</f>
        <v>-</v>
      </c>
      <c r="V13" s="36" t="str">
        <f>IFERROR(TIME(0,0,AVERAGEIFS('VISSIM Travel Time Outputs'!$I:$I,'VISSIM Travel Time Outputs'!$D:$D,$D13,'VISSIM Travel Time Outputs'!$A:$A,"AVG",'VISSIM Travel Time Outputs'!$B:$B,V$9)),"-")</f>
        <v>-</v>
      </c>
      <c r="W13" s="36" t="str">
        <f>IFERROR(TIME(0,0,AVERAGEIFS('VISSIM Travel Time Outputs'!$I:$I,'VISSIM Travel Time Outputs'!$D:$D,$D13,'VISSIM Travel Time Outputs'!$A:$A,"AVG",'VISSIM Travel Time Outputs'!$B:$B,W$9)),"-")</f>
        <v>-</v>
      </c>
      <c r="X13" s="177" t="str">
        <f>IFERROR(TIME(0,0,AVERAGEIFS('VISSIM Travel Time Outputs'!$I:$I,'VISSIM Travel Time Outputs'!$D:$D,$D13,'VISSIM Travel Time Outputs'!$A:$A,"AVG",'VISSIM Travel Time Outputs'!$B:$B,X$9)),"-")</f>
        <v>-</v>
      </c>
      <c r="Y13" s="304"/>
      <c r="Z13" s="379" t="str">
        <f>IFERROR(AVERAGEIFS('VISSIM Travel Time Outputs'!$F:$F,'VISSIM Travel Time Outputs'!$D:$D,$D13,'VISSIM Travel Time Outputs'!$A:$A,"AVG",'VISSIM Travel Time Outputs'!$B:$B,Z$9),"-")</f>
        <v>-</v>
      </c>
      <c r="AA13" s="380" t="str">
        <f>IFERROR(AVERAGEIFS('VISSIM Travel Time Outputs'!$F:$F,'VISSIM Travel Time Outputs'!$D:$D,$D13,'VISSIM Travel Time Outputs'!$A:$A,"AVG",'VISSIM Travel Time Outputs'!$B:$B,AA$9),"-")</f>
        <v>-</v>
      </c>
      <c r="AB13" s="380" t="str">
        <f>IFERROR(AVERAGEIFS('VISSIM Travel Time Outputs'!$F:$F,'VISSIM Travel Time Outputs'!$D:$D,$D13,'VISSIM Travel Time Outputs'!$A:$A,"AVG",'VISSIM Travel Time Outputs'!$B:$B,AB$9),"-")</f>
        <v>-</v>
      </c>
      <c r="AC13" s="380" t="str">
        <f>IFERROR(AVERAGEIFS('VISSIM Travel Time Outputs'!$F:$F,'VISSIM Travel Time Outputs'!$D:$D,$D13,'VISSIM Travel Time Outputs'!$A:$A,"AVG",'VISSIM Travel Time Outputs'!$B:$B,AC$9),"-")</f>
        <v>-</v>
      </c>
      <c r="AD13" s="380" t="str">
        <f>IFERROR(AVERAGEIFS('VISSIM Travel Time Outputs'!$F:$F,'VISSIM Travel Time Outputs'!$D:$D,$D13,'VISSIM Travel Time Outputs'!$A:$A,"AVG",'VISSIM Travel Time Outputs'!$B:$B,AD$9),"-")</f>
        <v>-</v>
      </c>
      <c r="AE13" s="380" t="str">
        <f>IFERROR(AVERAGEIFS('VISSIM Travel Time Outputs'!$F:$F,'VISSIM Travel Time Outputs'!$D:$D,$D13,'VISSIM Travel Time Outputs'!$A:$A,"AVG",'VISSIM Travel Time Outputs'!$B:$B,AE$9),"-")</f>
        <v>-</v>
      </c>
      <c r="AF13" s="380" t="str">
        <f>IFERROR(AVERAGEIFS('VISSIM Travel Time Outputs'!$F:$F,'VISSIM Travel Time Outputs'!$D:$D,$D13,'VISSIM Travel Time Outputs'!$A:$A,"AVG",'VISSIM Travel Time Outputs'!$B:$B,AF$9),"-")</f>
        <v>-</v>
      </c>
      <c r="AG13" s="380" t="str">
        <f>IFERROR(AVERAGEIFS('VISSIM Travel Time Outputs'!$F:$F,'VISSIM Travel Time Outputs'!$D:$D,$D13,'VISSIM Travel Time Outputs'!$A:$A,"AVG",'VISSIM Travel Time Outputs'!$B:$B,AG$9),"-")</f>
        <v>-</v>
      </c>
      <c r="AH13" s="380" t="str">
        <f>IFERROR(AVERAGEIFS('VISSIM Travel Time Outputs'!$F:$F,'VISSIM Travel Time Outputs'!$D:$D,$D13,'VISSIM Travel Time Outputs'!$A:$A,"AVG",'VISSIM Travel Time Outputs'!$B:$B,AH$9),"-")</f>
        <v>-</v>
      </c>
      <c r="AI13" s="380" t="str">
        <f>IFERROR(AVERAGEIFS('VISSIM Travel Time Outputs'!$F:$F,'VISSIM Travel Time Outputs'!$D:$D,$D13,'VISSIM Travel Time Outputs'!$A:$A,"AVG",'VISSIM Travel Time Outputs'!$B:$B,AI$9),"-")</f>
        <v>-</v>
      </c>
      <c r="AJ13" s="380" t="str">
        <f>IFERROR(AVERAGEIFS('VISSIM Travel Time Outputs'!$F:$F,'VISSIM Travel Time Outputs'!$D:$D,$D13,'VISSIM Travel Time Outputs'!$A:$A,"AVG",'VISSIM Travel Time Outputs'!$B:$B,AJ$9),"-")</f>
        <v>-</v>
      </c>
      <c r="AK13" s="380" t="str">
        <f>IFERROR(AVERAGEIFS('VISSIM Travel Time Outputs'!$F:$F,'VISSIM Travel Time Outputs'!$D:$D,$D13,'VISSIM Travel Time Outputs'!$A:$A,"AVG",'VISSIM Travel Time Outputs'!$B:$B,AK$9),"-")</f>
        <v>-</v>
      </c>
      <c r="AL13" s="380" t="str">
        <f>IFERROR(AVERAGEIFS('VISSIM Travel Time Outputs'!$F:$F,'VISSIM Travel Time Outputs'!$D:$D,$D13,'VISSIM Travel Time Outputs'!$A:$A,"AVG",'VISSIM Travel Time Outputs'!$B:$B,AL$9),"-")</f>
        <v>-</v>
      </c>
      <c r="AM13" s="380" t="str">
        <f>IFERROR(AVERAGEIFS('VISSIM Travel Time Outputs'!$F:$F,'VISSIM Travel Time Outputs'!$D:$D,$D13,'VISSIM Travel Time Outputs'!$A:$A,"AVG",'VISSIM Travel Time Outputs'!$B:$B,AM$9),"-")</f>
        <v>-</v>
      </c>
      <c r="AN13" s="380" t="str">
        <f>IFERROR(AVERAGEIFS('VISSIM Travel Time Outputs'!$F:$F,'VISSIM Travel Time Outputs'!$D:$D,$D13,'VISSIM Travel Time Outputs'!$A:$A,"AVG",'VISSIM Travel Time Outputs'!$B:$B,AN$9),"-")</f>
        <v>-</v>
      </c>
      <c r="AO13" s="381" t="str">
        <f>IFERROR(AVERAGEIFS('VISSIM Travel Time Outputs'!$F:$F,'VISSIM Travel Time Outputs'!$D:$D,$D13,'VISSIM Travel Time Outputs'!$A:$A,"AVG",'VISSIM Travel Time Outputs'!$B:$B,AO$9),"-")</f>
        <v>-</v>
      </c>
      <c r="AP13" s="387"/>
      <c r="AQ13" s="259" t="str">
        <f t="shared" si="13"/>
        <v>--</v>
      </c>
      <c r="AR13" s="410" t="str">
        <f t="shared" si="14"/>
        <v>--</v>
      </c>
      <c r="AS13" s="381">
        <f t="shared" si="15"/>
        <v>0</v>
      </c>
      <c r="AT13" s="305"/>
      <c r="AU13" s="259" t="str">
        <f>IFERROR(TIME(0,0,AVERAGEIFS('VISSIM Travel Time Outputs'!$J:$J,'VISSIM Travel Time Outputs'!$D:$D,$D13,'VISSIM Travel Time Outputs'!$A:$A,"AVG",'VISSIM Travel Time Outputs'!$B:$B,AU$9)),"-")</f>
        <v>-</v>
      </c>
      <c r="AV13" s="36" t="str">
        <f>IFERROR(TIME(0,0,AVERAGEIFS('VISSIM Travel Time Outputs'!$J:$J,'VISSIM Travel Time Outputs'!$D:$D,$D13,'VISSIM Travel Time Outputs'!$A:$A,"AVG",'VISSIM Travel Time Outputs'!$B:$B,AV$9)),"-")</f>
        <v>-</v>
      </c>
      <c r="AW13" s="36" t="str">
        <f>IFERROR(TIME(0,0,AVERAGEIFS('VISSIM Travel Time Outputs'!$J:$J,'VISSIM Travel Time Outputs'!$D:$D,$D13,'VISSIM Travel Time Outputs'!$A:$A,"AVG",'VISSIM Travel Time Outputs'!$B:$B,AW$9)),"-")</f>
        <v>-</v>
      </c>
      <c r="AX13" s="36" t="str">
        <f>IFERROR(TIME(0,0,AVERAGEIFS('VISSIM Travel Time Outputs'!$J:$J,'VISSIM Travel Time Outputs'!$D:$D,$D13,'VISSIM Travel Time Outputs'!$A:$A,"AVG",'VISSIM Travel Time Outputs'!$B:$B,AX$9)),"-")</f>
        <v>-</v>
      </c>
      <c r="AY13" s="36" t="str">
        <f>IFERROR(TIME(0,0,AVERAGEIFS('VISSIM Travel Time Outputs'!$J:$J,'VISSIM Travel Time Outputs'!$D:$D,$D13,'VISSIM Travel Time Outputs'!$A:$A,"AVG",'VISSIM Travel Time Outputs'!$B:$B,AY$9)),"-")</f>
        <v>-</v>
      </c>
      <c r="AZ13" s="36" t="str">
        <f>IFERROR(TIME(0,0,AVERAGEIFS('VISSIM Travel Time Outputs'!$J:$J,'VISSIM Travel Time Outputs'!$D:$D,$D13,'VISSIM Travel Time Outputs'!$A:$A,"AVG",'VISSIM Travel Time Outputs'!$B:$B,AZ$9)),"-")</f>
        <v>-</v>
      </c>
      <c r="BA13" s="36" t="str">
        <f>IFERROR(TIME(0,0,AVERAGEIFS('VISSIM Travel Time Outputs'!$J:$J,'VISSIM Travel Time Outputs'!$D:$D,$D13,'VISSIM Travel Time Outputs'!$A:$A,"AVG",'VISSIM Travel Time Outputs'!$B:$B,BA$9)),"-")</f>
        <v>-</v>
      </c>
      <c r="BB13" s="36" t="str">
        <f>IFERROR(TIME(0,0,AVERAGEIFS('VISSIM Travel Time Outputs'!$J:$J,'VISSIM Travel Time Outputs'!$D:$D,$D13,'VISSIM Travel Time Outputs'!$A:$A,"AVG",'VISSIM Travel Time Outputs'!$B:$B,BB$9)),"-")</f>
        <v>-</v>
      </c>
      <c r="BC13" s="36" t="str">
        <f>IFERROR(TIME(0,0,AVERAGEIFS('VISSIM Travel Time Outputs'!$J:$J,'VISSIM Travel Time Outputs'!$D:$D,$D13,'VISSIM Travel Time Outputs'!$A:$A,"AVG",'VISSIM Travel Time Outputs'!$B:$B,BC$9)),"-")</f>
        <v>-</v>
      </c>
      <c r="BD13" s="36" t="str">
        <f>IFERROR(TIME(0,0,AVERAGEIFS('VISSIM Travel Time Outputs'!$J:$J,'VISSIM Travel Time Outputs'!$D:$D,$D13,'VISSIM Travel Time Outputs'!$A:$A,"AVG",'VISSIM Travel Time Outputs'!$B:$B,BD$9)),"-")</f>
        <v>-</v>
      </c>
      <c r="BE13" s="36" t="str">
        <f>IFERROR(TIME(0,0,AVERAGEIFS('VISSIM Travel Time Outputs'!$J:$J,'VISSIM Travel Time Outputs'!$D:$D,$D13,'VISSIM Travel Time Outputs'!$A:$A,"AVG",'VISSIM Travel Time Outputs'!$B:$B,BE$9)),"-")</f>
        <v>-</v>
      </c>
      <c r="BF13" s="36" t="str">
        <f>IFERROR(TIME(0,0,AVERAGEIFS('VISSIM Travel Time Outputs'!$J:$J,'VISSIM Travel Time Outputs'!$D:$D,$D13,'VISSIM Travel Time Outputs'!$A:$A,"AVG",'VISSIM Travel Time Outputs'!$B:$B,BF$9)),"-")</f>
        <v>-</v>
      </c>
      <c r="BG13" s="36" t="str">
        <f>IFERROR(TIME(0,0,AVERAGEIFS('VISSIM Travel Time Outputs'!$J:$J,'VISSIM Travel Time Outputs'!$D:$D,$D13,'VISSIM Travel Time Outputs'!$A:$A,"AVG",'VISSIM Travel Time Outputs'!$B:$B,BG$9)),"-")</f>
        <v>-</v>
      </c>
      <c r="BH13" s="36" t="str">
        <f>IFERROR(TIME(0,0,AVERAGEIFS('VISSIM Travel Time Outputs'!$J:$J,'VISSIM Travel Time Outputs'!$D:$D,$D13,'VISSIM Travel Time Outputs'!$A:$A,"AVG",'VISSIM Travel Time Outputs'!$B:$B,BH$9)),"-")</f>
        <v>-</v>
      </c>
      <c r="BI13" s="36" t="str">
        <f>IFERROR(TIME(0,0,AVERAGEIFS('VISSIM Travel Time Outputs'!$J:$J,'VISSIM Travel Time Outputs'!$D:$D,$D13,'VISSIM Travel Time Outputs'!$A:$A,"AVG",'VISSIM Travel Time Outputs'!$B:$B,BI$9)),"-")</f>
        <v>-</v>
      </c>
      <c r="BJ13" s="177" t="str">
        <f>IFERROR(TIME(0,0,AVERAGEIFS('VISSIM Travel Time Outputs'!$J:$J,'VISSIM Travel Time Outputs'!$D:$D,$D13,'VISSIM Travel Time Outputs'!$A:$A,"AVG",'VISSIM Travel Time Outputs'!$B:$B,BJ$9)),"-")</f>
        <v>-</v>
      </c>
      <c r="BK13" s="164"/>
      <c r="BL13" s="379" t="str">
        <f>IFERROR(AVERAGEIFS('VISSIM Travel Time Outputs'!$G:$G,'VISSIM Travel Time Outputs'!$D:$D,$D13,'VISSIM Travel Time Outputs'!$A:$A,"AVG",'VISSIM Travel Time Outputs'!$B:$B,BL$9),"-")</f>
        <v>-</v>
      </c>
      <c r="BM13" s="380" t="str">
        <f>IFERROR(AVERAGEIFS('VISSIM Travel Time Outputs'!$G:$G,'VISSIM Travel Time Outputs'!$D:$D,$D13,'VISSIM Travel Time Outputs'!$A:$A,"AVG",'VISSIM Travel Time Outputs'!$B:$B,BM$9),"-")</f>
        <v>-</v>
      </c>
      <c r="BN13" s="380" t="str">
        <f>IFERROR(AVERAGEIFS('VISSIM Travel Time Outputs'!$G:$G,'VISSIM Travel Time Outputs'!$D:$D,$D13,'VISSIM Travel Time Outputs'!$A:$A,"AVG",'VISSIM Travel Time Outputs'!$B:$B,BN$9),"-")</f>
        <v>-</v>
      </c>
      <c r="BO13" s="380" t="str">
        <f>IFERROR(AVERAGEIFS('VISSIM Travel Time Outputs'!$G:$G,'VISSIM Travel Time Outputs'!$D:$D,$D13,'VISSIM Travel Time Outputs'!$A:$A,"AVG",'VISSIM Travel Time Outputs'!$B:$B,BO$9),"-")</f>
        <v>-</v>
      </c>
      <c r="BP13" s="380" t="str">
        <f>IFERROR(AVERAGEIFS('VISSIM Travel Time Outputs'!$G:$G,'VISSIM Travel Time Outputs'!$D:$D,$D13,'VISSIM Travel Time Outputs'!$A:$A,"AVG",'VISSIM Travel Time Outputs'!$B:$B,BP$9),"-")</f>
        <v>-</v>
      </c>
      <c r="BQ13" s="380" t="str">
        <f>IFERROR(AVERAGEIFS('VISSIM Travel Time Outputs'!$G:$G,'VISSIM Travel Time Outputs'!$D:$D,$D13,'VISSIM Travel Time Outputs'!$A:$A,"AVG",'VISSIM Travel Time Outputs'!$B:$B,BQ$9),"-")</f>
        <v>-</v>
      </c>
      <c r="BR13" s="380" t="str">
        <f>IFERROR(AVERAGEIFS('VISSIM Travel Time Outputs'!$G:$G,'VISSIM Travel Time Outputs'!$D:$D,$D13,'VISSIM Travel Time Outputs'!$A:$A,"AVG",'VISSIM Travel Time Outputs'!$B:$B,BR$9),"-")</f>
        <v>-</v>
      </c>
      <c r="BS13" s="380" t="str">
        <f>IFERROR(AVERAGEIFS('VISSIM Travel Time Outputs'!$G:$G,'VISSIM Travel Time Outputs'!$D:$D,$D13,'VISSIM Travel Time Outputs'!$A:$A,"AVG",'VISSIM Travel Time Outputs'!$B:$B,BS$9),"-")</f>
        <v>-</v>
      </c>
      <c r="BT13" s="380" t="str">
        <f>IFERROR(AVERAGEIFS('VISSIM Travel Time Outputs'!$G:$G,'VISSIM Travel Time Outputs'!$D:$D,$D13,'VISSIM Travel Time Outputs'!$A:$A,"AVG",'VISSIM Travel Time Outputs'!$B:$B,BT$9),"-")</f>
        <v>-</v>
      </c>
      <c r="BU13" s="380" t="str">
        <f>IFERROR(AVERAGEIFS('VISSIM Travel Time Outputs'!$G:$G,'VISSIM Travel Time Outputs'!$D:$D,$D13,'VISSIM Travel Time Outputs'!$A:$A,"AVG",'VISSIM Travel Time Outputs'!$B:$B,BU$9),"-")</f>
        <v>-</v>
      </c>
      <c r="BV13" s="380" t="str">
        <f>IFERROR(AVERAGEIFS('VISSIM Travel Time Outputs'!$G:$G,'VISSIM Travel Time Outputs'!$D:$D,$D13,'VISSIM Travel Time Outputs'!$A:$A,"AVG",'VISSIM Travel Time Outputs'!$B:$B,BV$9),"-")</f>
        <v>-</v>
      </c>
      <c r="BW13" s="380" t="str">
        <f>IFERROR(AVERAGEIFS('VISSIM Travel Time Outputs'!$G:$G,'VISSIM Travel Time Outputs'!$D:$D,$D13,'VISSIM Travel Time Outputs'!$A:$A,"AVG",'VISSIM Travel Time Outputs'!$B:$B,BW$9),"-")</f>
        <v>-</v>
      </c>
      <c r="BX13" s="380" t="str">
        <f>IFERROR(AVERAGEIFS('VISSIM Travel Time Outputs'!$G:$G,'VISSIM Travel Time Outputs'!$D:$D,$D13,'VISSIM Travel Time Outputs'!$A:$A,"AVG",'VISSIM Travel Time Outputs'!$B:$B,BX$9),"-")</f>
        <v>-</v>
      </c>
      <c r="BY13" s="380" t="str">
        <f>IFERROR(AVERAGEIFS('VISSIM Travel Time Outputs'!$G:$G,'VISSIM Travel Time Outputs'!$D:$D,$D13,'VISSIM Travel Time Outputs'!$A:$A,"AVG",'VISSIM Travel Time Outputs'!$B:$B,BY$9),"-")</f>
        <v>-</v>
      </c>
      <c r="BZ13" s="380" t="str">
        <f>IFERROR(AVERAGEIFS('VISSIM Travel Time Outputs'!$G:$G,'VISSIM Travel Time Outputs'!$D:$D,$D13,'VISSIM Travel Time Outputs'!$A:$A,"AVG",'VISSIM Travel Time Outputs'!$B:$B,BZ$9),"-")</f>
        <v>-</v>
      </c>
      <c r="CA13" s="381" t="str">
        <f>IFERROR(AVERAGEIFS('VISSIM Travel Time Outputs'!$G:$G,'VISSIM Travel Time Outputs'!$D:$D,$D13,'VISSIM Travel Time Outputs'!$A:$A,"AVG",'VISSIM Travel Time Outputs'!$B:$B,CA$9),"-")</f>
        <v>-</v>
      </c>
      <c r="CB13" s="304"/>
      <c r="CC13" s="259" t="str">
        <f t="shared" si="16"/>
        <v>--</v>
      </c>
      <c r="CD13" s="410" t="str">
        <f t="shared" si="17"/>
        <v>--</v>
      </c>
      <c r="CE13" s="381">
        <f t="shared" si="18"/>
        <v>0</v>
      </c>
      <c r="CF13" s="387"/>
      <c r="CG13" s="259" t="str">
        <f>IFERROR(GETPIVOTDATA("Average of TRAVTM(31)",#REF!,"TIMEINT",CG$9,"VEHICLETRAVELTIMEMEASUREMENT",$D13)/3600/24,"--")</f>
        <v>--</v>
      </c>
      <c r="CH13" s="36" t="str">
        <f>IFERROR(GETPIVOTDATA("Average of TRAVTM(31)",#REF!,"TIMEINT",CH$9,"VEHICLETRAVELTIMEMEASUREMENT",$D13)/3600/24,"--")</f>
        <v>--</v>
      </c>
      <c r="CI13" s="36" t="str">
        <f>IFERROR(GETPIVOTDATA("Average of TRAVTM(31)",#REF!,"TIMEINT",CI$9,"VEHICLETRAVELTIMEMEASUREMENT",$D13)/3600/24,"--")</f>
        <v>--</v>
      </c>
      <c r="CJ13" s="36" t="str">
        <f>IFERROR(GETPIVOTDATA("Average of TRAVTM(31)",#REF!,"TIMEINT",CJ$9,"VEHICLETRAVELTIMEMEASUREMENT",$D13)/3600/24,"--")</f>
        <v>--</v>
      </c>
      <c r="CK13" s="36" t="str">
        <f>IFERROR(GETPIVOTDATA("Average of TRAVTM(31)",#REF!,"TIMEINT",CK$9,"VEHICLETRAVELTIMEMEASUREMENT",$D13)/3600/24,"--")</f>
        <v>--</v>
      </c>
      <c r="CL13" s="36" t="str">
        <f>IFERROR(GETPIVOTDATA("Average of TRAVTM(31)",#REF!,"TIMEINT",CL$9,"VEHICLETRAVELTIMEMEASUREMENT",$D13)/3600/24,"--")</f>
        <v>--</v>
      </c>
      <c r="CM13" s="36" t="str">
        <f>IFERROR(GETPIVOTDATA("Average of TRAVTM(31)",#REF!,"TIMEINT",CM$9,"VEHICLETRAVELTIMEMEASUREMENT",$D13)/3600/24,"--")</f>
        <v>--</v>
      </c>
      <c r="CN13" s="36" t="str">
        <f>IFERROR(GETPIVOTDATA("Average of TRAVTM(31)",#REF!,"TIMEINT",CN$9,"VEHICLETRAVELTIMEMEASUREMENT",$D13)/3600/24,"--")</f>
        <v>--</v>
      </c>
      <c r="CO13" s="36" t="str">
        <f>IFERROR(GETPIVOTDATA("Average of TRAVTM(31)",#REF!,"TIMEINT",CO$9,"VEHICLETRAVELTIMEMEASUREMENT",$D13)/3600/24,"--")</f>
        <v>--</v>
      </c>
      <c r="CP13" s="36" t="str">
        <f>IFERROR(GETPIVOTDATA("Average of TRAVTM(31)",#REF!,"TIMEINT",CP$9,"VEHICLETRAVELTIMEMEASUREMENT",$D13)/3600/24,"--")</f>
        <v>--</v>
      </c>
      <c r="CQ13" s="36" t="str">
        <f>IFERROR(GETPIVOTDATA("Average of TRAVTM(31)",#REF!,"TIMEINT",CQ$9,"VEHICLETRAVELTIMEMEASUREMENT",$D13)/3600/24,"--")</f>
        <v>--</v>
      </c>
      <c r="CR13" s="36" t="str">
        <f>IFERROR(GETPIVOTDATA("Average of TRAVTM(31)",#REF!,"TIMEINT",CR$9,"VEHICLETRAVELTIMEMEASUREMENT",$D13)/3600/24,"--")</f>
        <v>--</v>
      </c>
      <c r="CS13" s="36" t="str">
        <f>IFERROR(GETPIVOTDATA("Average of TRAVTM(31)",#REF!,"TIMEINT",CS$9,"VEHICLETRAVELTIMEMEASUREMENT",$D13)/3600/24,"--")</f>
        <v>--</v>
      </c>
      <c r="CT13" s="36" t="str">
        <f>IFERROR(GETPIVOTDATA("Average of TRAVTM(31)",#REF!,"TIMEINT",CT$9,"VEHICLETRAVELTIMEMEASUREMENT",$D13)/3600/24,"--")</f>
        <v>--</v>
      </c>
      <c r="CU13" s="36" t="str">
        <f>IFERROR(GETPIVOTDATA("Average of TRAVTM(31)",#REF!,"TIMEINT",CU$9,"VEHICLETRAVELTIMEMEASUREMENT",$D13)/3600/24,"--")</f>
        <v>--</v>
      </c>
      <c r="CV13" s="177" t="str">
        <f>IFERROR(GETPIVOTDATA("Average of TRAVTM(31)",#REF!,"TIMEINT",CV$9,"VEHICLETRAVELTIMEMEASUREMENT",$D13)/3600/24,"--")</f>
        <v>--</v>
      </c>
      <c r="CW13" s="387"/>
      <c r="CX13" s="379" t="str">
        <f>IFERROR(GETPIVOTDATA("Average of VEHS(31)",#REF!,"TIMEINT",CX$9,"VEHICLETRAVELTIMEMEASUREMENT",$D13),"--")</f>
        <v>--</v>
      </c>
      <c r="CY13" s="380" t="str">
        <f>IFERROR(GETPIVOTDATA("Average of VEHS(31)",#REF!,"TIMEINT",CY$9,"VEHICLETRAVELTIMEMEASUREMENT",$D13),"--")</f>
        <v>--</v>
      </c>
      <c r="CZ13" s="380" t="str">
        <f>IFERROR(GETPIVOTDATA("Average of VEHS(31)",#REF!,"TIMEINT",CZ$9,"VEHICLETRAVELTIMEMEASUREMENT",$D13),"--")</f>
        <v>--</v>
      </c>
      <c r="DA13" s="380" t="str">
        <f>IFERROR(GETPIVOTDATA("Average of VEHS(31)",#REF!,"TIMEINT",DA$9,"VEHICLETRAVELTIMEMEASUREMENT",$D13),"--")</f>
        <v>--</v>
      </c>
      <c r="DB13" s="380" t="str">
        <f>IFERROR(GETPIVOTDATA("Average of VEHS(31)",#REF!,"TIMEINT",DB$9,"VEHICLETRAVELTIMEMEASUREMENT",$D13),"--")</f>
        <v>--</v>
      </c>
      <c r="DC13" s="380" t="str">
        <f>IFERROR(GETPIVOTDATA("Average of VEHS(31)",#REF!,"TIMEINT",DC$9,"VEHICLETRAVELTIMEMEASUREMENT",$D13),"--")</f>
        <v>--</v>
      </c>
      <c r="DD13" s="380" t="str">
        <f>IFERROR(GETPIVOTDATA("Average of VEHS(31)",#REF!,"TIMEINT",DD$9,"VEHICLETRAVELTIMEMEASUREMENT",$D13),"--")</f>
        <v>--</v>
      </c>
      <c r="DE13" s="380" t="str">
        <f>IFERROR(GETPIVOTDATA("Average of VEHS(31)",#REF!,"TIMEINT",DE$9,"VEHICLETRAVELTIMEMEASUREMENT",$D13),"--")</f>
        <v>--</v>
      </c>
      <c r="DF13" s="380" t="str">
        <f>IFERROR(GETPIVOTDATA("Average of VEHS(31)",#REF!,"TIMEINT",DF$9,"VEHICLETRAVELTIMEMEASUREMENT",$D13),"--")</f>
        <v>--</v>
      </c>
      <c r="DG13" s="380" t="str">
        <f>IFERROR(GETPIVOTDATA("Average of VEHS(31)",#REF!,"TIMEINT",DG$9,"VEHICLETRAVELTIMEMEASUREMENT",$D13),"--")</f>
        <v>--</v>
      </c>
      <c r="DH13" s="380" t="str">
        <f>IFERROR(GETPIVOTDATA("Average of VEHS(31)",#REF!,"TIMEINT",DH$9,"VEHICLETRAVELTIMEMEASUREMENT",$D13),"--")</f>
        <v>--</v>
      </c>
      <c r="DI13" s="380" t="str">
        <f>IFERROR(GETPIVOTDATA("Average of VEHS(31)",#REF!,"TIMEINT",DI$9,"VEHICLETRAVELTIMEMEASUREMENT",$D13),"--")</f>
        <v>--</v>
      </c>
      <c r="DJ13" s="380" t="str">
        <f>IFERROR(GETPIVOTDATA("Average of VEHS(31)",#REF!,"TIMEINT",DJ$9,"VEHICLETRAVELTIMEMEASUREMENT",$D13),"--")</f>
        <v>--</v>
      </c>
      <c r="DK13" s="380" t="str">
        <f>IFERROR(GETPIVOTDATA("Average of VEHS(31)",#REF!,"TIMEINT",DK$9,"VEHICLETRAVELTIMEMEASUREMENT",$D13),"--")</f>
        <v>--</v>
      </c>
      <c r="DL13" s="380" t="str">
        <f>IFERROR(GETPIVOTDATA("Average of VEHS(31)",#REF!,"TIMEINT",DL$9,"VEHICLETRAVELTIMEMEASUREMENT",$D13),"--")</f>
        <v>--</v>
      </c>
      <c r="DM13" s="381" t="str">
        <f>IFERROR(GETPIVOTDATA("Average of VEHS(31)",#REF!,"TIMEINT",DM$9,"VEHICLETRAVELTIMEMEASUREMENT",$D13),"--")</f>
        <v>--</v>
      </c>
      <c r="DN13" s="387"/>
      <c r="DO13" s="259" t="str">
        <f t="shared" si="19"/>
        <v>--</v>
      </c>
      <c r="DP13" s="410" t="str">
        <f t="shared" si="20"/>
        <v>--</v>
      </c>
      <c r="DQ13" s="381">
        <f t="shared" si="21"/>
        <v>0</v>
      </c>
      <c r="DR13" s="305"/>
      <c r="DS13" s="259" t="str">
        <f>IFERROR(TIME(0,0,AVERAGEIFS('VISSIM Travel Time Outputs'!$K:$K,'VISSIM Travel Time Outputs'!$D:$D,$D13,'VISSIM Travel Time Outputs'!$A:$A,"AVG",'VISSIM Travel Time Outputs'!$B:$B,DS$9)),"-")</f>
        <v>-</v>
      </c>
      <c r="DT13" s="36" t="str">
        <f>IFERROR(TIME(0,0,AVERAGEIFS('VISSIM Travel Time Outputs'!$K:$K,'VISSIM Travel Time Outputs'!$D:$D,$D13,'VISSIM Travel Time Outputs'!$A:$A,"AVG",'VISSIM Travel Time Outputs'!$B:$B,DT$9)),"-")</f>
        <v>-</v>
      </c>
      <c r="DU13" s="36" t="str">
        <f>IFERROR(TIME(0,0,AVERAGEIFS('VISSIM Travel Time Outputs'!$K:$K,'VISSIM Travel Time Outputs'!$D:$D,$D13,'VISSIM Travel Time Outputs'!$A:$A,"AVG",'VISSIM Travel Time Outputs'!$B:$B,DU$9)),"-")</f>
        <v>-</v>
      </c>
      <c r="DV13" s="36" t="str">
        <f>IFERROR(TIME(0,0,AVERAGEIFS('VISSIM Travel Time Outputs'!$K:$K,'VISSIM Travel Time Outputs'!$D:$D,$D13,'VISSIM Travel Time Outputs'!$A:$A,"AVG",'VISSIM Travel Time Outputs'!$B:$B,DV$9)),"-")</f>
        <v>-</v>
      </c>
      <c r="DW13" s="36" t="str">
        <f>IFERROR(TIME(0,0,AVERAGEIFS('VISSIM Travel Time Outputs'!$K:$K,'VISSIM Travel Time Outputs'!$D:$D,$D13,'VISSIM Travel Time Outputs'!$A:$A,"AVG",'VISSIM Travel Time Outputs'!$B:$B,DW$9)),"-")</f>
        <v>-</v>
      </c>
      <c r="DX13" s="36" t="str">
        <f>IFERROR(TIME(0,0,AVERAGEIFS('VISSIM Travel Time Outputs'!$K:$K,'VISSIM Travel Time Outputs'!$D:$D,$D13,'VISSIM Travel Time Outputs'!$A:$A,"AVG",'VISSIM Travel Time Outputs'!$B:$B,DX$9)),"-")</f>
        <v>-</v>
      </c>
      <c r="DY13" s="36" t="str">
        <f>IFERROR(TIME(0,0,AVERAGEIFS('VISSIM Travel Time Outputs'!$K:$K,'VISSIM Travel Time Outputs'!$D:$D,$D13,'VISSIM Travel Time Outputs'!$A:$A,"AVG",'VISSIM Travel Time Outputs'!$B:$B,DY$9)),"-")</f>
        <v>-</v>
      </c>
      <c r="DZ13" s="36" t="str">
        <f>IFERROR(TIME(0,0,AVERAGEIFS('VISSIM Travel Time Outputs'!$K:$K,'VISSIM Travel Time Outputs'!$D:$D,$D13,'VISSIM Travel Time Outputs'!$A:$A,"AVG",'VISSIM Travel Time Outputs'!$B:$B,DZ$9)),"-")</f>
        <v>-</v>
      </c>
      <c r="EA13" s="36" t="str">
        <f>IFERROR(TIME(0,0,AVERAGEIFS('VISSIM Travel Time Outputs'!$K:$K,'VISSIM Travel Time Outputs'!$D:$D,$D13,'VISSIM Travel Time Outputs'!$A:$A,"AVG",'VISSIM Travel Time Outputs'!$B:$B,EA$9)),"-")</f>
        <v>-</v>
      </c>
      <c r="EB13" s="36" t="str">
        <f>IFERROR(TIME(0,0,AVERAGEIFS('VISSIM Travel Time Outputs'!$K:$K,'VISSIM Travel Time Outputs'!$D:$D,$D13,'VISSIM Travel Time Outputs'!$A:$A,"AVG",'VISSIM Travel Time Outputs'!$B:$B,EB$9)),"-")</f>
        <v>-</v>
      </c>
      <c r="EC13" s="36" t="str">
        <f>IFERROR(TIME(0,0,AVERAGEIFS('VISSIM Travel Time Outputs'!$K:$K,'VISSIM Travel Time Outputs'!$D:$D,$D13,'VISSIM Travel Time Outputs'!$A:$A,"AVG",'VISSIM Travel Time Outputs'!$B:$B,EC$9)),"-")</f>
        <v>-</v>
      </c>
      <c r="ED13" s="36" t="str">
        <f>IFERROR(TIME(0,0,AVERAGEIFS('VISSIM Travel Time Outputs'!$K:$K,'VISSIM Travel Time Outputs'!$D:$D,$D13,'VISSIM Travel Time Outputs'!$A:$A,"AVG",'VISSIM Travel Time Outputs'!$B:$B,ED$9)),"-")</f>
        <v>-</v>
      </c>
      <c r="EE13" s="36" t="str">
        <f>IFERROR(TIME(0,0,AVERAGEIFS('VISSIM Travel Time Outputs'!$K:$K,'VISSIM Travel Time Outputs'!$D:$D,$D13,'VISSIM Travel Time Outputs'!$A:$A,"AVG",'VISSIM Travel Time Outputs'!$B:$B,EE$9)),"-")</f>
        <v>-</v>
      </c>
      <c r="EF13" s="36" t="str">
        <f>IFERROR(TIME(0,0,AVERAGEIFS('VISSIM Travel Time Outputs'!$K:$K,'VISSIM Travel Time Outputs'!$D:$D,$D13,'VISSIM Travel Time Outputs'!$A:$A,"AVG",'VISSIM Travel Time Outputs'!$B:$B,EF$9)),"-")</f>
        <v>-</v>
      </c>
      <c r="EG13" s="36" t="str">
        <f>IFERROR(TIME(0,0,AVERAGEIFS('VISSIM Travel Time Outputs'!$K:$K,'VISSIM Travel Time Outputs'!$D:$D,$D13,'VISSIM Travel Time Outputs'!$A:$A,"AVG",'VISSIM Travel Time Outputs'!$B:$B,EG$9)),"-")</f>
        <v>-</v>
      </c>
      <c r="EH13" s="177" t="str">
        <f>IFERROR(TIME(0,0,AVERAGEIFS('VISSIM Travel Time Outputs'!$K:$K,'VISSIM Travel Time Outputs'!$D:$D,$D13,'VISSIM Travel Time Outputs'!$A:$A,"AVG",'VISSIM Travel Time Outputs'!$B:$B,EH$9)),"-")</f>
        <v>-</v>
      </c>
      <c r="EI13" s="164"/>
      <c r="EJ13" s="379" t="str">
        <f>IFERROR(AVERAGEIFS('VISSIM Travel Time Outputs'!$H:$H,'VISSIM Travel Time Outputs'!$D:$D,$D13,'VISSIM Travel Time Outputs'!$A:$A,"AVG",'VISSIM Travel Time Outputs'!$B:$B,EJ$9),"-")</f>
        <v>-</v>
      </c>
      <c r="EK13" s="380" t="str">
        <f>IFERROR(AVERAGEIFS('VISSIM Travel Time Outputs'!$H:$H,'VISSIM Travel Time Outputs'!$D:$D,$D13,'VISSIM Travel Time Outputs'!$A:$A,"AVG",'VISSIM Travel Time Outputs'!$B:$B,EK$9),"-")</f>
        <v>-</v>
      </c>
      <c r="EL13" s="380" t="str">
        <f>IFERROR(AVERAGEIFS('VISSIM Travel Time Outputs'!$H:$H,'VISSIM Travel Time Outputs'!$D:$D,$D13,'VISSIM Travel Time Outputs'!$A:$A,"AVG",'VISSIM Travel Time Outputs'!$B:$B,EL$9),"-")</f>
        <v>-</v>
      </c>
      <c r="EM13" s="380" t="str">
        <f>IFERROR(AVERAGEIFS('VISSIM Travel Time Outputs'!$H:$H,'VISSIM Travel Time Outputs'!$D:$D,$D13,'VISSIM Travel Time Outputs'!$A:$A,"AVG",'VISSIM Travel Time Outputs'!$B:$B,EM$9),"-")</f>
        <v>-</v>
      </c>
      <c r="EN13" s="380" t="str">
        <f>IFERROR(AVERAGEIFS('VISSIM Travel Time Outputs'!$H:$H,'VISSIM Travel Time Outputs'!$D:$D,$D13,'VISSIM Travel Time Outputs'!$A:$A,"AVG",'VISSIM Travel Time Outputs'!$B:$B,EN$9),"-")</f>
        <v>-</v>
      </c>
      <c r="EO13" s="380" t="str">
        <f>IFERROR(AVERAGEIFS('VISSIM Travel Time Outputs'!$H:$H,'VISSIM Travel Time Outputs'!$D:$D,$D13,'VISSIM Travel Time Outputs'!$A:$A,"AVG",'VISSIM Travel Time Outputs'!$B:$B,EO$9),"-")</f>
        <v>-</v>
      </c>
      <c r="EP13" s="380" t="str">
        <f>IFERROR(AVERAGEIFS('VISSIM Travel Time Outputs'!$H:$H,'VISSIM Travel Time Outputs'!$D:$D,$D13,'VISSIM Travel Time Outputs'!$A:$A,"AVG",'VISSIM Travel Time Outputs'!$B:$B,EP$9),"-")</f>
        <v>-</v>
      </c>
      <c r="EQ13" s="380" t="str">
        <f>IFERROR(AVERAGEIFS('VISSIM Travel Time Outputs'!$H:$H,'VISSIM Travel Time Outputs'!$D:$D,$D13,'VISSIM Travel Time Outputs'!$A:$A,"AVG",'VISSIM Travel Time Outputs'!$B:$B,EQ$9),"-")</f>
        <v>-</v>
      </c>
      <c r="ER13" s="380" t="str">
        <f>IFERROR(AVERAGEIFS('VISSIM Travel Time Outputs'!$H:$H,'VISSIM Travel Time Outputs'!$D:$D,$D13,'VISSIM Travel Time Outputs'!$A:$A,"AVG",'VISSIM Travel Time Outputs'!$B:$B,ER$9),"-")</f>
        <v>-</v>
      </c>
      <c r="ES13" s="380" t="str">
        <f>IFERROR(AVERAGEIFS('VISSIM Travel Time Outputs'!$H:$H,'VISSIM Travel Time Outputs'!$D:$D,$D13,'VISSIM Travel Time Outputs'!$A:$A,"AVG",'VISSIM Travel Time Outputs'!$B:$B,ES$9),"-")</f>
        <v>-</v>
      </c>
      <c r="ET13" s="380" t="str">
        <f>IFERROR(AVERAGEIFS('VISSIM Travel Time Outputs'!$H:$H,'VISSIM Travel Time Outputs'!$D:$D,$D13,'VISSIM Travel Time Outputs'!$A:$A,"AVG",'VISSIM Travel Time Outputs'!$B:$B,ET$9),"-")</f>
        <v>-</v>
      </c>
      <c r="EU13" s="380" t="str">
        <f>IFERROR(AVERAGEIFS('VISSIM Travel Time Outputs'!$H:$H,'VISSIM Travel Time Outputs'!$D:$D,$D13,'VISSIM Travel Time Outputs'!$A:$A,"AVG",'VISSIM Travel Time Outputs'!$B:$B,EU$9),"-")</f>
        <v>-</v>
      </c>
      <c r="EV13" s="380" t="str">
        <f>IFERROR(AVERAGEIFS('VISSIM Travel Time Outputs'!$H:$H,'VISSIM Travel Time Outputs'!$D:$D,$D13,'VISSIM Travel Time Outputs'!$A:$A,"AVG",'VISSIM Travel Time Outputs'!$B:$B,EV$9),"-")</f>
        <v>-</v>
      </c>
      <c r="EW13" s="380" t="str">
        <f>IFERROR(AVERAGEIFS('VISSIM Travel Time Outputs'!$H:$H,'VISSIM Travel Time Outputs'!$D:$D,$D13,'VISSIM Travel Time Outputs'!$A:$A,"AVG",'VISSIM Travel Time Outputs'!$B:$B,EW$9),"-")</f>
        <v>-</v>
      </c>
      <c r="EX13" s="380" t="str">
        <f>IFERROR(AVERAGEIFS('VISSIM Travel Time Outputs'!$H:$H,'VISSIM Travel Time Outputs'!$D:$D,$D13,'VISSIM Travel Time Outputs'!$A:$A,"AVG",'VISSIM Travel Time Outputs'!$B:$B,EX$9),"-")</f>
        <v>-</v>
      </c>
      <c r="EY13" s="381" t="str">
        <f>IFERROR(AVERAGEIFS('VISSIM Travel Time Outputs'!$H:$H,'VISSIM Travel Time Outputs'!$D:$D,$D13,'VISSIM Travel Time Outputs'!$A:$A,"AVG",'VISSIM Travel Time Outputs'!$B:$B,EY$9),"-")</f>
        <v>-</v>
      </c>
      <c r="EZ13" s="304"/>
      <c r="FA13" s="259" t="str">
        <f t="shared" si="22"/>
        <v>--</v>
      </c>
      <c r="FB13" s="410" t="str">
        <f t="shared" si="23"/>
        <v>--</v>
      </c>
      <c r="FC13" s="381">
        <f t="shared" si="24"/>
        <v>0</v>
      </c>
      <c r="FD13" s="387"/>
      <c r="FE13" s="259" t="str">
        <f>IFERROR(GETPIVOTDATA("Average of TRAVTM(40)",#REF!,"TIMEINT",FE$9,"VEHICLETRAVELTIMEMEASUREMENT",$D13)/3600/24,"--")</f>
        <v>--</v>
      </c>
      <c r="FF13" s="36" t="str">
        <f>IFERROR(GETPIVOTDATA("Average of TRAVTM(40)",#REF!,"TIMEINT",FF$9,"VEHICLETRAVELTIMEMEASUREMENT",$D13)/3600/24,"--")</f>
        <v>--</v>
      </c>
      <c r="FG13" s="36" t="str">
        <f>IFERROR(GETPIVOTDATA("Average of TRAVTM(40)",#REF!,"TIMEINT",FG$9,"VEHICLETRAVELTIMEMEASUREMENT",$D13)/3600/24,"--")</f>
        <v>--</v>
      </c>
      <c r="FH13" s="36" t="str">
        <f>IFERROR(GETPIVOTDATA("Average of TRAVTM(40)",#REF!,"TIMEINT",FH$9,"VEHICLETRAVELTIMEMEASUREMENT",$D13)/3600/24,"--")</f>
        <v>--</v>
      </c>
      <c r="FI13" s="36" t="str">
        <f>IFERROR(GETPIVOTDATA("Average of TRAVTM(40)",#REF!,"TIMEINT",FI$9,"VEHICLETRAVELTIMEMEASUREMENT",$D13)/3600/24,"--")</f>
        <v>--</v>
      </c>
      <c r="FJ13" s="36" t="str">
        <f>IFERROR(GETPIVOTDATA("Average of TRAVTM(40)",#REF!,"TIMEINT",FJ$9,"VEHICLETRAVELTIMEMEASUREMENT",$D13)/3600/24,"--")</f>
        <v>--</v>
      </c>
      <c r="FK13" s="36" t="str">
        <f>IFERROR(GETPIVOTDATA("Average of TRAVTM(40)",#REF!,"TIMEINT",FK$9,"VEHICLETRAVELTIMEMEASUREMENT",$D13)/3600/24,"--")</f>
        <v>--</v>
      </c>
      <c r="FL13" s="36" t="str">
        <f>IFERROR(GETPIVOTDATA("Average of TRAVTM(40)",#REF!,"TIMEINT",FL$9,"VEHICLETRAVELTIMEMEASUREMENT",$D13)/3600/24,"--")</f>
        <v>--</v>
      </c>
      <c r="FM13" s="36" t="str">
        <f>IFERROR(GETPIVOTDATA("Average of TRAVTM(40)",#REF!,"TIMEINT",FM$9,"VEHICLETRAVELTIMEMEASUREMENT",$D13)/3600/24,"--")</f>
        <v>--</v>
      </c>
      <c r="FN13" s="36" t="str">
        <f>IFERROR(GETPIVOTDATA("Average of TRAVTM(40)",#REF!,"TIMEINT",FN$9,"VEHICLETRAVELTIMEMEASUREMENT",$D13)/3600/24,"--")</f>
        <v>--</v>
      </c>
      <c r="FO13" s="36" t="str">
        <f>IFERROR(GETPIVOTDATA("Average of TRAVTM(40)",#REF!,"TIMEINT",FO$9,"VEHICLETRAVELTIMEMEASUREMENT",$D13)/3600/24,"--")</f>
        <v>--</v>
      </c>
      <c r="FP13" s="36" t="str">
        <f>IFERROR(GETPIVOTDATA("Average of TRAVTM(40)",#REF!,"TIMEINT",FP$9,"VEHICLETRAVELTIMEMEASUREMENT",$D13)/3600/24,"--")</f>
        <v>--</v>
      </c>
      <c r="FQ13" s="36" t="str">
        <f>IFERROR(GETPIVOTDATA("Average of TRAVTM(40)",#REF!,"TIMEINT",FQ$9,"VEHICLETRAVELTIMEMEASUREMENT",$D13)/3600/24,"--")</f>
        <v>--</v>
      </c>
      <c r="FR13" s="36" t="str">
        <f>IFERROR(GETPIVOTDATA("Average of TRAVTM(40)",#REF!,"TIMEINT",FR$9,"VEHICLETRAVELTIMEMEASUREMENT",$D13)/3600/24,"--")</f>
        <v>--</v>
      </c>
      <c r="FS13" s="36" t="str">
        <f>IFERROR(GETPIVOTDATA("Average of TRAVTM(40)",#REF!,"TIMEINT",FS$9,"VEHICLETRAVELTIMEMEASUREMENT",$D13)/3600/24,"--")</f>
        <v>--</v>
      </c>
      <c r="FT13" s="177" t="str">
        <f>IFERROR(GETPIVOTDATA("Average of TRAVTM(40)",#REF!,"TIMEINT",FT$9,"VEHICLETRAVELTIMEMEASUREMENT",$D13)/3600/24,"--")</f>
        <v>--</v>
      </c>
      <c r="FU13" s="387"/>
      <c r="FV13" s="379" t="str">
        <f>IFERROR(GETPIVOTDATA("Average of VEHS(40)",#REF!,"TIMEINT",FV$9,"VEHICLETRAVELTIMEMEASUREMENT",$D13),"--")</f>
        <v>--</v>
      </c>
      <c r="FW13" s="380" t="str">
        <f>IFERROR(GETPIVOTDATA("Average of VEHS(40)",#REF!,"TIMEINT",FW$9,"VEHICLETRAVELTIMEMEASUREMENT",$D13),"--")</f>
        <v>--</v>
      </c>
      <c r="FX13" s="380" t="str">
        <f>IFERROR(GETPIVOTDATA("Average of VEHS(40)",#REF!,"TIMEINT",FX$9,"VEHICLETRAVELTIMEMEASUREMENT",$D13),"--")</f>
        <v>--</v>
      </c>
      <c r="FY13" s="380" t="str">
        <f>IFERROR(GETPIVOTDATA("Average of VEHS(40)",#REF!,"TIMEINT",FY$9,"VEHICLETRAVELTIMEMEASUREMENT",$D13),"--")</f>
        <v>--</v>
      </c>
      <c r="FZ13" s="380" t="str">
        <f>IFERROR(GETPIVOTDATA("Average of VEHS(40)",#REF!,"TIMEINT",FZ$9,"VEHICLETRAVELTIMEMEASUREMENT",$D13),"--")</f>
        <v>--</v>
      </c>
      <c r="GA13" s="380" t="str">
        <f>IFERROR(GETPIVOTDATA("Average of VEHS(40)",#REF!,"TIMEINT",GA$9,"VEHICLETRAVELTIMEMEASUREMENT",$D13),"--")</f>
        <v>--</v>
      </c>
      <c r="GB13" s="380" t="str">
        <f>IFERROR(GETPIVOTDATA("Average of VEHS(40)",#REF!,"TIMEINT",GB$9,"VEHICLETRAVELTIMEMEASUREMENT",$D13),"--")</f>
        <v>--</v>
      </c>
      <c r="GC13" s="380" t="str">
        <f>IFERROR(GETPIVOTDATA("Average of VEHS(40)",#REF!,"TIMEINT",GC$9,"VEHICLETRAVELTIMEMEASUREMENT",$D13),"--")</f>
        <v>--</v>
      </c>
      <c r="GD13" s="380" t="str">
        <f>IFERROR(GETPIVOTDATA("Average of VEHS(40)",#REF!,"TIMEINT",GD$9,"VEHICLETRAVELTIMEMEASUREMENT",$D13),"--")</f>
        <v>--</v>
      </c>
      <c r="GE13" s="380" t="str">
        <f>IFERROR(GETPIVOTDATA("Average of VEHS(40)",#REF!,"TIMEINT",GE$9,"VEHICLETRAVELTIMEMEASUREMENT",$D13),"--")</f>
        <v>--</v>
      </c>
      <c r="GF13" s="380" t="str">
        <f>IFERROR(GETPIVOTDATA("Average of VEHS(40)",#REF!,"TIMEINT",GF$9,"VEHICLETRAVELTIMEMEASUREMENT",$D13),"--")</f>
        <v>--</v>
      </c>
      <c r="GG13" s="380" t="str">
        <f>IFERROR(GETPIVOTDATA("Average of VEHS(40)",#REF!,"TIMEINT",GG$9,"VEHICLETRAVELTIMEMEASUREMENT",$D13),"--")</f>
        <v>--</v>
      </c>
      <c r="GH13" s="380" t="str">
        <f>IFERROR(GETPIVOTDATA("Average of VEHS(40)",#REF!,"TIMEINT",GH$9,"VEHICLETRAVELTIMEMEASUREMENT",$D13),"--")</f>
        <v>--</v>
      </c>
      <c r="GI13" s="380" t="str">
        <f>IFERROR(GETPIVOTDATA("Average of VEHS(40)",#REF!,"TIMEINT",GI$9,"VEHICLETRAVELTIMEMEASUREMENT",$D13),"--")</f>
        <v>--</v>
      </c>
      <c r="GJ13" s="380" t="str">
        <f>IFERROR(GETPIVOTDATA("Average of VEHS(40)",#REF!,"TIMEINT",GJ$9,"VEHICLETRAVELTIMEMEASUREMENT",$D13),"--")</f>
        <v>--</v>
      </c>
      <c r="GK13" s="381" t="str">
        <f>IFERROR(GETPIVOTDATA("Average of VEHS(40)",#REF!,"TIMEINT",GK$9,"VEHICLETRAVELTIMEMEASUREMENT",$D13),"--")</f>
        <v>--</v>
      </c>
      <c r="GL13" s="387"/>
      <c r="GM13" s="259" t="str">
        <f t="shared" si="25"/>
        <v>--</v>
      </c>
      <c r="GN13" s="410" t="str">
        <f t="shared" si="26"/>
        <v>--</v>
      </c>
      <c r="GO13" s="381">
        <f t="shared" si="27"/>
        <v>0</v>
      </c>
      <c r="GP13" s="387"/>
      <c r="GQ13" s="259" t="str">
        <f>IFERROR(GETPIVOTDATA("Average of TRAVTM(60)",#REF!,"TIMEINT",GQ$9,"VEHICLETRAVELTIMEMEASUREMENT",$D13)/3600/24,"--")</f>
        <v>--</v>
      </c>
      <c r="GR13" s="36" t="str">
        <f>IFERROR(GETPIVOTDATA("Average of TRAVTM(60)",#REF!,"TIMEINT",GR$9,"VEHICLETRAVELTIMEMEASUREMENT",$D13)/3600/24,"--")</f>
        <v>--</v>
      </c>
      <c r="GS13" s="36" t="str">
        <f>IFERROR(GETPIVOTDATA("Average of TRAVTM(60)",#REF!,"TIMEINT",GS$9,"VEHICLETRAVELTIMEMEASUREMENT",$D13)/3600/24,"--")</f>
        <v>--</v>
      </c>
      <c r="GT13" s="36" t="str">
        <f>IFERROR(GETPIVOTDATA("Average of TRAVTM(60)",#REF!,"TIMEINT",GT$9,"VEHICLETRAVELTIMEMEASUREMENT",$D13)/3600/24,"--")</f>
        <v>--</v>
      </c>
      <c r="GU13" s="36" t="str">
        <f>IFERROR(GETPIVOTDATA("Average of TRAVTM(60)",#REF!,"TIMEINT",GU$9,"VEHICLETRAVELTIMEMEASUREMENT",$D13)/3600/24,"--")</f>
        <v>--</v>
      </c>
      <c r="GV13" s="36" t="str">
        <f>IFERROR(GETPIVOTDATA("Average of TRAVTM(60)",#REF!,"TIMEINT",GV$9,"VEHICLETRAVELTIMEMEASUREMENT",$D13)/3600/24,"--")</f>
        <v>--</v>
      </c>
      <c r="GW13" s="36" t="str">
        <f>IFERROR(GETPIVOTDATA("Average of TRAVTM(60)",#REF!,"TIMEINT",GW$9,"VEHICLETRAVELTIMEMEASUREMENT",$D13)/3600/24,"--")</f>
        <v>--</v>
      </c>
      <c r="GX13" s="36" t="str">
        <f>IFERROR(GETPIVOTDATA("Average of TRAVTM(60)",#REF!,"TIMEINT",GX$9,"VEHICLETRAVELTIMEMEASUREMENT",$D13)/3600/24,"--")</f>
        <v>--</v>
      </c>
      <c r="GY13" s="36" t="str">
        <f>IFERROR(GETPIVOTDATA("Average of TRAVTM(60)",#REF!,"TIMEINT",GY$9,"VEHICLETRAVELTIMEMEASUREMENT",$D13)/3600/24,"--")</f>
        <v>--</v>
      </c>
      <c r="GZ13" s="36" t="str">
        <f>IFERROR(GETPIVOTDATA("Average of TRAVTM(60)",#REF!,"TIMEINT",GZ$9,"VEHICLETRAVELTIMEMEASUREMENT",$D13)/3600/24,"--")</f>
        <v>--</v>
      </c>
      <c r="HA13" s="36" t="str">
        <f>IFERROR(GETPIVOTDATA("Average of TRAVTM(60)",#REF!,"TIMEINT",HA$9,"VEHICLETRAVELTIMEMEASUREMENT",$D13)/3600/24,"--")</f>
        <v>--</v>
      </c>
      <c r="HB13" s="36" t="str">
        <f>IFERROR(GETPIVOTDATA("Average of TRAVTM(60)",#REF!,"TIMEINT",HB$9,"VEHICLETRAVELTIMEMEASUREMENT",$D13)/3600/24,"--")</f>
        <v>--</v>
      </c>
      <c r="HC13" s="36" t="str">
        <f>IFERROR(GETPIVOTDATA("Average of TRAVTM(60)",#REF!,"TIMEINT",HC$9,"VEHICLETRAVELTIMEMEASUREMENT",$D13)/3600/24,"--")</f>
        <v>--</v>
      </c>
      <c r="HD13" s="36" t="str">
        <f>IFERROR(GETPIVOTDATA("Average of TRAVTM(60)",#REF!,"TIMEINT",HD$9,"VEHICLETRAVELTIMEMEASUREMENT",$D13)/3600/24,"--")</f>
        <v>--</v>
      </c>
      <c r="HE13" s="36" t="str">
        <f>IFERROR(GETPIVOTDATA("Average of TRAVTM(60)",#REF!,"TIMEINT",HE$9,"VEHICLETRAVELTIMEMEASUREMENT",$D13)/3600/24,"--")</f>
        <v>--</v>
      </c>
      <c r="HF13" s="177" t="str">
        <f>IFERROR(GETPIVOTDATA("Average of TRAVTM(60)",#REF!,"TIMEINT",HF$9,"VEHICLETRAVELTIMEMEASUREMENT",$D13)/3600/24,"--")</f>
        <v>--</v>
      </c>
      <c r="HG13" s="387"/>
      <c r="HH13" s="379" t="str">
        <f>IFERROR(GETPIVOTDATA("Average of VEHS(60)",#REF!,"TIMEINT",HH$9,"VEHICLETRAVELTIMEMEASUREMENT",$D13),"--")</f>
        <v>--</v>
      </c>
      <c r="HI13" s="380" t="str">
        <f>IFERROR(GETPIVOTDATA("Average of VEHS(60)",#REF!,"TIMEINT",HI$9,"VEHICLETRAVELTIMEMEASUREMENT",$D13),"--")</f>
        <v>--</v>
      </c>
      <c r="HJ13" s="380" t="str">
        <f>IFERROR(GETPIVOTDATA("Average of VEHS(60)",#REF!,"TIMEINT",HJ$9,"VEHICLETRAVELTIMEMEASUREMENT",$D13),"--")</f>
        <v>--</v>
      </c>
      <c r="HK13" s="380" t="str">
        <f>IFERROR(GETPIVOTDATA("Average of VEHS(60)",#REF!,"TIMEINT",HK$9,"VEHICLETRAVELTIMEMEASUREMENT",$D13),"--")</f>
        <v>--</v>
      </c>
      <c r="HL13" s="380" t="str">
        <f>IFERROR(GETPIVOTDATA("Average of VEHS(60)",#REF!,"TIMEINT",HL$9,"VEHICLETRAVELTIMEMEASUREMENT",$D13),"--")</f>
        <v>--</v>
      </c>
      <c r="HM13" s="380" t="str">
        <f>IFERROR(GETPIVOTDATA("Average of VEHS(60)",#REF!,"TIMEINT",HM$9,"VEHICLETRAVELTIMEMEASUREMENT",$D13),"--")</f>
        <v>--</v>
      </c>
      <c r="HN13" s="380" t="str">
        <f>IFERROR(GETPIVOTDATA("Average of VEHS(60)",#REF!,"TIMEINT",HN$9,"VEHICLETRAVELTIMEMEASUREMENT",$D13),"--")</f>
        <v>--</v>
      </c>
      <c r="HO13" s="380" t="str">
        <f>IFERROR(GETPIVOTDATA("Average of VEHS(60)",#REF!,"TIMEINT",HO$9,"VEHICLETRAVELTIMEMEASUREMENT",$D13),"--")</f>
        <v>--</v>
      </c>
      <c r="HP13" s="380" t="str">
        <f>IFERROR(GETPIVOTDATA("Average of VEHS(60)",#REF!,"TIMEINT",HP$9,"VEHICLETRAVELTIMEMEASUREMENT",$D13),"--")</f>
        <v>--</v>
      </c>
      <c r="HQ13" s="380" t="str">
        <f>IFERROR(GETPIVOTDATA("Average of VEHS(60)",#REF!,"TIMEINT",HQ$9,"VEHICLETRAVELTIMEMEASUREMENT",$D13),"--")</f>
        <v>--</v>
      </c>
      <c r="HR13" s="380" t="str">
        <f>IFERROR(GETPIVOTDATA("Average of VEHS(60)",#REF!,"TIMEINT",HR$9,"VEHICLETRAVELTIMEMEASUREMENT",$D13),"--")</f>
        <v>--</v>
      </c>
      <c r="HS13" s="380" t="str">
        <f>IFERROR(GETPIVOTDATA("Average of VEHS(60)",#REF!,"TIMEINT",HS$9,"VEHICLETRAVELTIMEMEASUREMENT",$D13),"--")</f>
        <v>--</v>
      </c>
      <c r="HT13" s="380" t="str">
        <f>IFERROR(GETPIVOTDATA("Average of VEHS(60)",#REF!,"TIMEINT",HT$9,"VEHICLETRAVELTIMEMEASUREMENT",$D13),"--")</f>
        <v>--</v>
      </c>
      <c r="HU13" s="380" t="str">
        <f>IFERROR(GETPIVOTDATA("Average of VEHS(60)",#REF!,"TIMEINT",HU$9,"VEHICLETRAVELTIMEMEASUREMENT",$D13),"--")</f>
        <v>--</v>
      </c>
      <c r="HV13" s="380" t="str">
        <f>IFERROR(GETPIVOTDATA("Average of VEHS(60)",#REF!,"TIMEINT",HV$9,"VEHICLETRAVELTIMEMEASUREMENT",$D13),"--")</f>
        <v>--</v>
      </c>
      <c r="HW13" s="381" t="str">
        <f>IFERROR(GETPIVOTDATA("Average of VEHS(60)",#REF!,"TIMEINT",HW$9,"VEHICLETRAVELTIMEMEASUREMENT",$D13),"--")</f>
        <v>--</v>
      </c>
      <c r="HX13" s="387"/>
      <c r="HY13" s="259" t="str">
        <f t="shared" si="28"/>
        <v>--</v>
      </c>
      <c r="HZ13" s="410" t="str">
        <f t="shared" si="29"/>
        <v>--</v>
      </c>
      <c r="IA13" s="381">
        <f t="shared" si="30"/>
        <v>0</v>
      </c>
      <c r="IB13" s="716"/>
      <c r="IC13" s="379" t="str">
        <f>IFERROR(AVERAGEIFS('VISSIM Travel Time Outputs'!$L:$L,'VISSIM Travel Time Outputs'!$D:$D,$D13,'VISSIM Travel Time Outputs'!$A:$A,"AVG",'VISSIM Travel Time Outputs'!$B:$B,IC$9),"-")</f>
        <v>-</v>
      </c>
      <c r="ID13" s="380" t="str">
        <f>IFERROR(AVERAGEIFS('VISSIM Travel Time Outputs'!$L:$L,'VISSIM Travel Time Outputs'!$D:$D,$D13,'VISSIM Travel Time Outputs'!$A:$A,"AVG",'VISSIM Travel Time Outputs'!$B:$B,ID$9),"-")</f>
        <v>-</v>
      </c>
      <c r="IE13" s="380" t="str">
        <f>IFERROR(AVERAGEIFS('VISSIM Travel Time Outputs'!$L:$L,'VISSIM Travel Time Outputs'!$D:$D,$D13,'VISSIM Travel Time Outputs'!$A:$A,"AVG",'VISSIM Travel Time Outputs'!$B:$B,IE$9),"-")</f>
        <v>-</v>
      </c>
      <c r="IF13" s="380" t="str">
        <f>IFERROR(AVERAGEIFS('VISSIM Travel Time Outputs'!$L:$L,'VISSIM Travel Time Outputs'!$D:$D,$D13,'VISSIM Travel Time Outputs'!$A:$A,"AVG",'VISSIM Travel Time Outputs'!$B:$B,IF$9),"-")</f>
        <v>-</v>
      </c>
      <c r="IG13" s="380" t="str">
        <f>IFERROR(AVERAGEIFS('VISSIM Travel Time Outputs'!$L:$L,'VISSIM Travel Time Outputs'!$D:$D,$D13,'VISSIM Travel Time Outputs'!$A:$A,"AVG",'VISSIM Travel Time Outputs'!$B:$B,IG$9),"-")</f>
        <v>-</v>
      </c>
      <c r="IH13" s="380" t="str">
        <f>IFERROR(AVERAGEIFS('VISSIM Travel Time Outputs'!$L:$L,'VISSIM Travel Time Outputs'!$D:$D,$D13,'VISSIM Travel Time Outputs'!$A:$A,"AVG",'VISSIM Travel Time Outputs'!$B:$B,IH$9),"-")</f>
        <v>-</v>
      </c>
      <c r="II13" s="380" t="str">
        <f>IFERROR(AVERAGEIFS('VISSIM Travel Time Outputs'!$L:$L,'VISSIM Travel Time Outputs'!$D:$D,$D13,'VISSIM Travel Time Outputs'!$A:$A,"AVG",'VISSIM Travel Time Outputs'!$B:$B,II$9),"-")</f>
        <v>-</v>
      </c>
      <c r="IJ13" s="380" t="str">
        <f>IFERROR(AVERAGEIFS('VISSIM Travel Time Outputs'!$L:$L,'VISSIM Travel Time Outputs'!$D:$D,$D13,'VISSIM Travel Time Outputs'!$A:$A,"AVG",'VISSIM Travel Time Outputs'!$B:$B,IJ$9),"-")</f>
        <v>-</v>
      </c>
      <c r="IK13" s="380" t="str">
        <f>IFERROR(AVERAGEIFS('VISSIM Travel Time Outputs'!$L:$L,'VISSIM Travel Time Outputs'!$D:$D,$D13,'VISSIM Travel Time Outputs'!$A:$A,"AVG",'VISSIM Travel Time Outputs'!$B:$B,IK$9),"-")</f>
        <v>-</v>
      </c>
      <c r="IL13" s="380" t="str">
        <f>IFERROR(AVERAGEIFS('VISSIM Travel Time Outputs'!$L:$L,'VISSIM Travel Time Outputs'!$D:$D,$D13,'VISSIM Travel Time Outputs'!$A:$A,"AVG",'VISSIM Travel Time Outputs'!$B:$B,IL$9),"-")</f>
        <v>-</v>
      </c>
      <c r="IM13" s="380" t="str">
        <f>IFERROR(AVERAGEIFS('VISSIM Travel Time Outputs'!$L:$L,'VISSIM Travel Time Outputs'!$D:$D,$D13,'VISSIM Travel Time Outputs'!$A:$A,"AVG",'VISSIM Travel Time Outputs'!$B:$B,IM$9),"-")</f>
        <v>-</v>
      </c>
      <c r="IN13" s="380" t="str">
        <f>IFERROR(AVERAGEIFS('VISSIM Travel Time Outputs'!$L:$L,'VISSIM Travel Time Outputs'!$D:$D,$D13,'VISSIM Travel Time Outputs'!$A:$A,"AVG",'VISSIM Travel Time Outputs'!$B:$B,IN$9),"-")</f>
        <v>-</v>
      </c>
      <c r="IO13" s="380" t="str">
        <f>IFERROR(AVERAGEIFS('VISSIM Travel Time Outputs'!$L:$L,'VISSIM Travel Time Outputs'!$D:$D,$D13,'VISSIM Travel Time Outputs'!$A:$A,"AVG",'VISSIM Travel Time Outputs'!$B:$B,IO$9),"-")</f>
        <v>-</v>
      </c>
      <c r="IP13" s="380" t="str">
        <f>IFERROR(AVERAGEIFS('VISSIM Travel Time Outputs'!$L:$L,'VISSIM Travel Time Outputs'!$D:$D,$D13,'VISSIM Travel Time Outputs'!$A:$A,"AVG",'VISSIM Travel Time Outputs'!$B:$B,IP$9),"-")</f>
        <v>-</v>
      </c>
      <c r="IQ13" s="380" t="str">
        <f>IFERROR(AVERAGEIFS('VISSIM Travel Time Outputs'!$L:$L,'VISSIM Travel Time Outputs'!$D:$D,$D13,'VISSIM Travel Time Outputs'!$A:$A,"AVG",'VISSIM Travel Time Outputs'!$B:$B,IQ$9),"-")</f>
        <v>-</v>
      </c>
      <c r="IR13" s="381" t="str">
        <f>IFERROR(AVERAGEIFS('VISSIM Travel Time Outputs'!$L:$L,'VISSIM Travel Time Outputs'!$D:$D,$D13,'VISSIM Travel Time Outputs'!$A:$A,"AVG",'VISSIM Travel Time Outputs'!$B:$B,IR$9),"-")</f>
        <v>-</v>
      </c>
      <c r="IS13" s="381" t="str">
        <f t="shared" si="31"/>
        <v>--</v>
      </c>
    </row>
    <row r="14" spans="1:253" x14ac:dyDescent="0.25">
      <c r="A14" s="302" t="str">
        <f t="shared" si="12"/>
        <v/>
      </c>
      <c r="B14" s="641">
        <f t="shared" si="32"/>
        <v>5</v>
      </c>
      <c r="C14" s="475" t="str">
        <f>INDEX('Input - Travel Times'!$B$3:$AL$103,MATCH($B14,'Input - Travel Times'!$B$3:$B$103,0),MATCH(C$9,'Input - Travel Times'!$B$3:$AL$3,0))</f>
        <v>From EB Pleasant Valley Rd to EB Pleasant Valley Rd/Dulles Ct</v>
      </c>
      <c r="D14" s="194">
        <f>INDEX('Input - Travel Times'!$B$3:$AS$103,MATCH($B14,'Input - Travel Times'!$B$3:$B$103,0),MATCH(D$9,'Input - Travel Times'!$B$3:$AS$3,0))</f>
        <v>5</v>
      </c>
      <c r="E14" s="582">
        <f>TIME(0,0,INDEX('Input - Travel Times'!$B$3:$AL$103,MATCH($B14,'Input - Travel Times'!$B$3:$B$103,0),MATCH(E$9,'Input - Travel Times'!$B$3:$AL$3,0)))</f>
        <v>3.7037037037037035E-4</v>
      </c>
      <c r="F14" s="582">
        <f>TIME(0,0,INDEX('Input - Travel Times'!$B$3:$AL$103,MATCH($B14,'Input - Travel Times'!$B$3:$B$103,0),MATCH(F$9,'Input - Travel Times'!$B$3:$AL$3,0)))</f>
        <v>4.0509259259259258E-4</v>
      </c>
      <c r="G14" s="582" t="e">
        <f>TIME(0,0,INDEX('Input - Travel Times'!$B$3:$AL$103,MATCH($B14,'Input - Travel Times'!$B$3:$B$103,0),MATCH(G$9,'Input - Travel Times'!$B$3:$AL$3,0)))</f>
        <v>#VALUE!</v>
      </c>
      <c r="H14" s="173"/>
      <c r="I14" s="259" t="str">
        <f>IFERROR(TIME(0,0,AVERAGEIFS('VISSIM Travel Time Outputs'!$I:$I,'VISSIM Travel Time Outputs'!$D:$D,$D14,'VISSIM Travel Time Outputs'!$A:$A,"AVG",'VISSIM Travel Time Outputs'!$B:$B,I$9)),"-")</f>
        <v>-</v>
      </c>
      <c r="J14" s="36" t="str">
        <f>IFERROR(TIME(0,0,AVERAGEIFS('VISSIM Travel Time Outputs'!$I:$I,'VISSIM Travel Time Outputs'!$D:$D,$D14,'VISSIM Travel Time Outputs'!$A:$A,"AVG",'VISSIM Travel Time Outputs'!$B:$B,J$9)),"-")</f>
        <v>-</v>
      </c>
      <c r="K14" s="36" t="str">
        <f>IFERROR(TIME(0,0,AVERAGEIFS('VISSIM Travel Time Outputs'!$I:$I,'VISSIM Travel Time Outputs'!$D:$D,$D14,'VISSIM Travel Time Outputs'!$A:$A,"AVG",'VISSIM Travel Time Outputs'!$B:$B,K$9)),"-")</f>
        <v>-</v>
      </c>
      <c r="L14" s="36" t="str">
        <f>IFERROR(TIME(0,0,AVERAGEIFS('VISSIM Travel Time Outputs'!$I:$I,'VISSIM Travel Time Outputs'!$D:$D,$D14,'VISSIM Travel Time Outputs'!$A:$A,"AVG",'VISSIM Travel Time Outputs'!$B:$B,L$9)),"-")</f>
        <v>-</v>
      </c>
      <c r="M14" s="36" t="str">
        <f>IFERROR(TIME(0,0,AVERAGEIFS('VISSIM Travel Time Outputs'!$I:$I,'VISSIM Travel Time Outputs'!$D:$D,$D14,'VISSIM Travel Time Outputs'!$A:$A,"AVG",'VISSIM Travel Time Outputs'!$B:$B,M$9)),"-")</f>
        <v>-</v>
      </c>
      <c r="N14" s="36" t="str">
        <f>IFERROR(TIME(0,0,AVERAGEIFS('VISSIM Travel Time Outputs'!$I:$I,'VISSIM Travel Time Outputs'!$D:$D,$D14,'VISSIM Travel Time Outputs'!$A:$A,"AVG",'VISSIM Travel Time Outputs'!$B:$B,N$9)),"-")</f>
        <v>-</v>
      </c>
      <c r="O14" s="36" t="str">
        <f>IFERROR(TIME(0,0,AVERAGEIFS('VISSIM Travel Time Outputs'!$I:$I,'VISSIM Travel Time Outputs'!$D:$D,$D14,'VISSIM Travel Time Outputs'!$A:$A,"AVG",'VISSIM Travel Time Outputs'!$B:$B,O$9)),"-")</f>
        <v>-</v>
      </c>
      <c r="P14" s="36" t="str">
        <f>IFERROR(TIME(0,0,AVERAGEIFS('VISSIM Travel Time Outputs'!$I:$I,'VISSIM Travel Time Outputs'!$D:$D,$D14,'VISSIM Travel Time Outputs'!$A:$A,"AVG",'VISSIM Travel Time Outputs'!$B:$B,P$9)),"-")</f>
        <v>-</v>
      </c>
      <c r="Q14" s="36" t="str">
        <f>IFERROR(TIME(0,0,AVERAGEIFS('VISSIM Travel Time Outputs'!$I:$I,'VISSIM Travel Time Outputs'!$D:$D,$D14,'VISSIM Travel Time Outputs'!$A:$A,"AVG",'VISSIM Travel Time Outputs'!$B:$B,Q$9)),"-")</f>
        <v>-</v>
      </c>
      <c r="R14" s="36" t="str">
        <f>IFERROR(TIME(0,0,AVERAGEIFS('VISSIM Travel Time Outputs'!$I:$I,'VISSIM Travel Time Outputs'!$D:$D,$D14,'VISSIM Travel Time Outputs'!$A:$A,"AVG",'VISSIM Travel Time Outputs'!$B:$B,R$9)),"-")</f>
        <v>-</v>
      </c>
      <c r="S14" s="36" t="str">
        <f>IFERROR(TIME(0,0,AVERAGEIFS('VISSIM Travel Time Outputs'!$I:$I,'VISSIM Travel Time Outputs'!$D:$D,$D14,'VISSIM Travel Time Outputs'!$A:$A,"AVG",'VISSIM Travel Time Outputs'!$B:$B,S$9)),"-")</f>
        <v>-</v>
      </c>
      <c r="T14" s="36" t="str">
        <f>IFERROR(TIME(0,0,AVERAGEIFS('VISSIM Travel Time Outputs'!$I:$I,'VISSIM Travel Time Outputs'!$D:$D,$D14,'VISSIM Travel Time Outputs'!$A:$A,"AVG",'VISSIM Travel Time Outputs'!$B:$B,T$9)),"-")</f>
        <v>-</v>
      </c>
      <c r="U14" s="36" t="str">
        <f>IFERROR(TIME(0,0,AVERAGEIFS('VISSIM Travel Time Outputs'!$I:$I,'VISSIM Travel Time Outputs'!$D:$D,$D14,'VISSIM Travel Time Outputs'!$A:$A,"AVG",'VISSIM Travel Time Outputs'!$B:$B,U$9)),"-")</f>
        <v>-</v>
      </c>
      <c r="V14" s="36" t="str">
        <f>IFERROR(TIME(0,0,AVERAGEIFS('VISSIM Travel Time Outputs'!$I:$I,'VISSIM Travel Time Outputs'!$D:$D,$D14,'VISSIM Travel Time Outputs'!$A:$A,"AVG",'VISSIM Travel Time Outputs'!$B:$B,V$9)),"-")</f>
        <v>-</v>
      </c>
      <c r="W14" s="36" t="str">
        <f>IFERROR(TIME(0,0,AVERAGEIFS('VISSIM Travel Time Outputs'!$I:$I,'VISSIM Travel Time Outputs'!$D:$D,$D14,'VISSIM Travel Time Outputs'!$A:$A,"AVG",'VISSIM Travel Time Outputs'!$B:$B,W$9)),"-")</f>
        <v>-</v>
      </c>
      <c r="X14" s="177" t="str">
        <f>IFERROR(TIME(0,0,AVERAGEIFS('VISSIM Travel Time Outputs'!$I:$I,'VISSIM Travel Time Outputs'!$D:$D,$D14,'VISSIM Travel Time Outputs'!$A:$A,"AVG",'VISSIM Travel Time Outputs'!$B:$B,X$9)),"-")</f>
        <v>-</v>
      </c>
      <c r="Y14" s="304"/>
      <c r="Z14" s="379" t="str">
        <f>IFERROR(AVERAGEIFS('VISSIM Travel Time Outputs'!$F:$F,'VISSIM Travel Time Outputs'!$D:$D,$D14,'VISSIM Travel Time Outputs'!$A:$A,"AVG",'VISSIM Travel Time Outputs'!$B:$B,Z$9),"-")</f>
        <v>-</v>
      </c>
      <c r="AA14" s="380" t="str">
        <f>IFERROR(AVERAGEIFS('VISSIM Travel Time Outputs'!$F:$F,'VISSIM Travel Time Outputs'!$D:$D,$D14,'VISSIM Travel Time Outputs'!$A:$A,"AVG",'VISSIM Travel Time Outputs'!$B:$B,AA$9),"-")</f>
        <v>-</v>
      </c>
      <c r="AB14" s="380" t="str">
        <f>IFERROR(AVERAGEIFS('VISSIM Travel Time Outputs'!$F:$F,'VISSIM Travel Time Outputs'!$D:$D,$D14,'VISSIM Travel Time Outputs'!$A:$A,"AVG",'VISSIM Travel Time Outputs'!$B:$B,AB$9),"-")</f>
        <v>-</v>
      </c>
      <c r="AC14" s="380" t="str">
        <f>IFERROR(AVERAGEIFS('VISSIM Travel Time Outputs'!$F:$F,'VISSIM Travel Time Outputs'!$D:$D,$D14,'VISSIM Travel Time Outputs'!$A:$A,"AVG",'VISSIM Travel Time Outputs'!$B:$B,AC$9),"-")</f>
        <v>-</v>
      </c>
      <c r="AD14" s="380" t="str">
        <f>IFERROR(AVERAGEIFS('VISSIM Travel Time Outputs'!$F:$F,'VISSIM Travel Time Outputs'!$D:$D,$D14,'VISSIM Travel Time Outputs'!$A:$A,"AVG",'VISSIM Travel Time Outputs'!$B:$B,AD$9),"-")</f>
        <v>-</v>
      </c>
      <c r="AE14" s="380" t="str">
        <f>IFERROR(AVERAGEIFS('VISSIM Travel Time Outputs'!$F:$F,'VISSIM Travel Time Outputs'!$D:$D,$D14,'VISSIM Travel Time Outputs'!$A:$A,"AVG",'VISSIM Travel Time Outputs'!$B:$B,AE$9),"-")</f>
        <v>-</v>
      </c>
      <c r="AF14" s="380" t="str">
        <f>IFERROR(AVERAGEIFS('VISSIM Travel Time Outputs'!$F:$F,'VISSIM Travel Time Outputs'!$D:$D,$D14,'VISSIM Travel Time Outputs'!$A:$A,"AVG",'VISSIM Travel Time Outputs'!$B:$B,AF$9),"-")</f>
        <v>-</v>
      </c>
      <c r="AG14" s="380" t="str">
        <f>IFERROR(AVERAGEIFS('VISSIM Travel Time Outputs'!$F:$F,'VISSIM Travel Time Outputs'!$D:$D,$D14,'VISSIM Travel Time Outputs'!$A:$A,"AVG",'VISSIM Travel Time Outputs'!$B:$B,AG$9),"-")</f>
        <v>-</v>
      </c>
      <c r="AH14" s="380" t="str">
        <f>IFERROR(AVERAGEIFS('VISSIM Travel Time Outputs'!$F:$F,'VISSIM Travel Time Outputs'!$D:$D,$D14,'VISSIM Travel Time Outputs'!$A:$A,"AVG",'VISSIM Travel Time Outputs'!$B:$B,AH$9),"-")</f>
        <v>-</v>
      </c>
      <c r="AI14" s="380" t="str">
        <f>IFERROR(AVERAGEIFS('VISSIM Travel Time Outputs'!$F:$F,'VISSIM Travel Time Outputs'!$D:$D,$D14,'VISSIM Travel Time Outputs'!$A:$A,"AVG",'VISSIM Travel Time Outputs'!$B:$B,AI$9),"-")</f>
        <v>-</v>
      </c>
      <c r="AJ14" s="380" t="str">
        <f>IFERROR(AVERAGEIFS('VISSIM Travel Time Outputs'!$F:$F,'VISSIM Travel Time Outputs'!$D:$D,$D14,'VISSIM Travel Time Outputs'!$A:$A,"AVG",'VISSIM Travel Time Outputs'!$B:$B,AJ$9),"-")</f>
        <v>-</v>
      </c>
      <c r="AK14" s="380" t="str">
        <f>IFERROR(AVERAGEIFS('VISSIM Travel Time Outputs'!$F:$F,'VISSIM Travel Time Outputs'!$D:$D,$D14,'VISSIM Travel Time Outputs'!$A:$A,"AVG",'VISSIM Travel Time Outputs'!$B:$B,AK$9),"-")</f>
        <v>-</v>
      </c>
      <c r="AL14" s="380" t="str">
        <f>IFERROR(AVERAGEIFS('VISSIM Travel Time Outputs'!$F:$F,'VISSIM Travel Time Outputs'!$D:$D,$D14,'VISSIM Travel Time Outputs'!$A:$A,"AVG",'VISSIM Travel Time Outputs'!$B:$B,AL$9),"-")</f>
        <v>-</v>
      </c>
      <c r="AM14" s="380" t="str">
        <f>IFERROR(AVERAGEIFS('VISSIM Travel Time Outputs'!$F:$F,'VISSIM Travel Time Outputs'!$D:$D,$D14,'VISSIM Travel Time Outputs'!$A:$A,"AVG",'VISSIM Travel Time Outputs'!$B:$B,AM$9),"-")</f>
        <v>-</v>
      </c>
      <c r="AN14" s="380" t="str">
        <f>IFERROR(AVERAGEIFS('VISSIM Travel Time Outputs'!$F:$F,'VISSIM Travel Time Outputs'!$D:$D,$D14,'VISSIM Travel Time Outputs'!$A:$A,"AVG",'VISSIM Travel Time Outputs'!$B:$B,AN$9),"-")</f>
        <v>-</v>
      </c>
      <c r="AO14" s="381" t="str">
        <f>IFERROR(AVERAGEIFS('VISSIM Travel Time Outputs'!$F:$F,'VISSIM Travel Time Outputs'!$D:$D,$D14,'VISSIM Travel Time Outputs'!$A:$A,"AVG",'VISSIM Travel Time Outputs'!$B:$B,AO$9),"-")</f>
        <v>-</v>
      </c>
      <c r="AP14" s="387"/>
      <c r="AQ14" s="259" t="str">
        <f t="shared" si="13"/>
        <v>--</v>
      </c>
      <c r="AR14" s="410" t="str">
        <f t="shared" si="14"/>
        <v>--</v>
      </c>
      <c r="AS14" s="381">
        <f t="shared" si="15"/>
        <v>0</v>
      </c>
      <c r="AT14" s="305"/>
      <c r="AU14" s="259" t="str">
        <f>IFERROR(TIME(0,0,AVERAGEIFS('VISSIM Travel Time Outputs'!$J:$J,'VISSIM Travel Time Outputs'!$D:$D,$D14,'VISSIM Travel Time Outputs'!$A:$A,"AVG",'VISSIM Travel Time Outputs'!$B:$B,AU$9)),"-")</f>
        <v>-</v>
      </c>
      <c r="AV14" s="36" t="str">
        <f>IFERROR(TIME(0,0,AVERAGEIFS('VISSIM Travel Time Outputs'!$J:$J,'VISSIM Travel Time Outputs'!$D:$D,$D14,'VISSIM Travel Time Outputs'!$A:$A,"AVG",'VISSIM Travel Time Outputs'!$B:$B,AV$9)),"-")</f>
        <v>-</v>
      </c>
      <c r="AW14" s="36" t="str">
        <f>IFERROR(TIME(0,0,AVERAGEIFS('VISSIM Travel Time Outputs'!$J:$J,'VISSIM Travel Time Outputs'!$D:$D,$D14,'VISSIM Travel Time Outputs'!$A:$A,"AVG",'VISSIM Travel Time Outputs'!$B:$B,AW$9)),"-")</f>
        <v>-</v>
      </c>
      <c r="AX14" s="36" t="str">
        <f>IFERROR(TIME(0,0,AVERAGEIFS('VISSIM Travel Time Outputs'!$J:$J,'VISSIM Travel Time Outputs'!$D:$D,$D14,'VISSIM Travel Time Outputs'!$A:$A,"AVG",'VISSIM Travel Time Outputs'!$B:$B,AX$9)),"-")</f>
        <v>-</v>
      </c>
      <c r="AY14" s="36" t="str">
        <f>IFERROR(TIME(0,0,AVERAGEIFS('VISSIM Travel Time Outputs'!$J:$J,'VISSIM Travel Time Outputs'!$D:$D,$D14,'VISSIM Travel Time Outputs'!$A:$A,"AVG",'VISSIM Travel Time Outputs'!$B:$B,AY$9)),"-")</f>
        <v>-</v>
      </c>
      <c r="AZ14" s="36" t="str">
        <f>IFERROR(TIME(0,0,AVERAGEIFS('VISSIM Travel Time Outputs'!$J:$J,'VISSIM Travel Time Outputs'!$D:$D,$D14,'VISSIM Travel Time Outputs'!$A:$A,"AVG",'VISSIM Travel Time Outputs'!$B:$B,AZ$9)),"-")</f>
        <v>-</v>
      </c>
      <c r="BA14" s="36" t="str">
        <f>IFERROR(TIME(0,0,AVERAGEIFS('VISSIM Travel Time Outputs'!$J:$J,'VISSIM Travel Time Outputs'!$D:$D,$D14,'VISSIM Travel Time Outputs'!$A:$A,"AVG",'VISSIM Travel Time Outputs'!$B:$B,BA$9)),"-")</f>
        <v>-</v>
      </c>
      <c r="BB14" s="36" t="str">
        <f>IFERROR(TIME(0,0,AVERAGEIFS('VISSIM Travel Time Outputs'!$J:$J,'VISSIM Travel Time Outputs'!$D:$D,$D14,'VISSIM Travel Time Outputs'!$A:$A,"AVG",'VISSIM Travel Time Outputs'!$B:$B,BB$9)),"-")</f>
        <v>-</v>
      </c>
      <c r="BC14" s="36" t="str">
        <f>IFERROR(TIME(0,0,AVERAGEIFS('VISSIM Travel Time Outputs'!$J:$J,'VISSIM Travel Time Outputs'!$D:$D,$D14,'VISSIM Travel Time Outputs'!$A:$A,"AVG",'VISSIM Travel Time Outputs'!$B:$B,BC$9)),"-")</f>
        <v>-</v>
      </c>
      <c r="BD14" s="36" t="str">
        <f>IFERROR(TIME(0,0,AVERAGEIFS('VISSIM Travel Time Outputs'!$J:$J,'VISSIM Travel Time Outputs'!$D:$D,$D14,'VISSIM Travel Time Outputs'!$A:$A,"AVG",'VISSIM Travel Time Outputs'!$B:$B,BD$9)),"-")</f>
        <v>-</v>
      </c>
      <c r="BE14" s="36" t="str">
        <f>IFERROR(TIME(0,0,AVERAGEIFS('VISSIM Travel Time Outputs'!$J:$J,'VISSIM Travel Time Outputs'!$D:$D,$D14,'VISSIM Travel Time Outputs'!$A:$A,"AVG",'VISSIM Travel Time Outputs'!$B:$B,BE$9)),"-")</f>
        <v>-</v>
      </c>
      <c r="BF14" s="36" t="str">
        <f>IFERROR(TIME(0,0,AVERAGEIFS('VISSIM Travel Time Outputs'!$J:$J,'VISSIM Travel Time Outputs'!$D:$D,$D14,'VISSIM Travel Time Outputs'!$A:$A,"AVG",'VISSIM Travel Time Outputs'!$B:$B,BF$9)),"-")</f>
        <v>-</v>
      </c>
      <c r="BG14" s="36" t="str">
        <f>IFERROR(TIME(0,0,AVERAGEIFS('VISSIM Travel Time Outputs'!$J:$J,'VISSIM Travel Time Outputs'!$D:$D,$D14,'VISSIM Travel Time Outputs'!$A:$A,"AVG",'VISSIM Travel Time Outputs'!$B:$B,BG$9)),"-")</f>
        <v>-</v>
      </c>
      <c r="BH14" s="36" t="str">
        <f>IFERROR(TIME(0,0,AVERAGEIFS('VISSIM Travel Time Outputs'!$J:$J,'VISSIM Travel Time Outputs'!$D:$D,$D14,'VISSIM Travel Time Outputs'!$A:$A,"AVG",'VISSIM Travel Time Outputs'!$B:$B,BH$9)),"-")</f>
        <v>-</v>
      </c>
      <c r="BI14" s="36" t="str">
        <f>IFERROR(TIME(0,0,AVERAGEIFS('VISSIM Travel Time Outputs'!$J:$J,'VISSIM Travel Time Outputs'!$D:$D,$D14,'VISSIM Travel Time Outputs'!$A:$A,"AVG",'VISSIM Travel Time Outputs'!$B:$B,BI$9)),"-")</f>
        <v>-</v>
      </c>
      <c r="BJ14" s="177" t="str">
        <f>IFERROR(TIME(0,0,AVERAGEIFS('VISSIM Travel Time Outputs'!$J:$J,'VISSIM Travel Time Outputs'!$D:$D,$D14,'VISSIM Travel Time Outputs'!$A:$A,"AVG",'VISSIM Travel Time Outputs'!$B:$B,BJ$9)),"-")</f>
        <v>-</v>
      </c>
      <c r="BK14" s="164"/>
      <c r="BL14" s="379" t="str">
        <f>IFERROR(AVERAGEIFS('VISSIM Travel Time Outputs'!$G:$G,'VISSIM Travel Time Outputs'!$D:$D,$D14,'VISSIM Travel Time Outputs'!$A:$A,"AVG",'VISSIM Travel Time Outputs'!$B:$B,BL$9),"-")</f>
        <v>-</v>
      </c>
      <c r="BM14" s="380" t="str">
        <f>IFERROR(AVERAGEIFS('VISSIM Travel Time Outputs'!$G:$G,'VISSIM Travel Time Outputs'!$D:$D,$D14,'VISSIM Travel Time Outputs'!$A:$A,"AVG",'VISSIM Travel Time Outputs'!$B:$B,BM$9),"-")</f>
        <v>-</v>
      </c>
      <c r="BN14" s="380" t="str">
        <f>IFERROR(AVERAGEIFS('VISSIM Travel Time Outputs'!$G:$G,'VISSIM Travel Time Outputs'!$D:$D,$D14,'VISSIM Travel Time Outputs'!$A:$A,"AVG",'VISSIM Travel Time Outputs'!$B:$B,BN$9),"-")</f>
        <v>-</v>
      </c>
      <c r="BO14" s="380" t="str">
        <f>IFERROR(AVERAGEIFS('VISSIM Travel Time Outputs'!$G:$G,'VISSIM Travel Time Outputs'!$D:$D,$D14,'VISSIM Travel Time Outputs'!$A:$A,"AVG",'VISSIM Travel Time Outputs'!$B:$B,BO$9),"-")</f>
        <v>-</v>
      </c>
      <c r="BP14" s="380" t="str">
        <f>IFERROR(AVERAGEIFS('VISSIM Travel Time Outputs'!$G:$G,'VISSIM Travel Time Outputs'!$D:$D,$D14,'VISSIM Travel Time Outputs'!$A:$A,"AVG",'VISSIM Travel Time Outputs'!$B:$B,BP$9),"-")</f>
        <v>-</v>
      </c>
      <c r="BQ14" s="380" t="str">
        <f>IFERROR(AVERAGEIFS('VISSIM Travel Time Outputs'!$G:$G,'VISSIM Travel Time Outputs'!$D:$D,$D14,'VISSIM Travel Time Outputs'!$A:$A,"AVG",'VISSIM Travel Time Outputs'!$B:$B,BQ$9),"-")</f>
        <v>-</v>
      </c>
      <c r="BR14" s="380" t="str">
        <f>IFERROR(AVERAGEIFS('VISSIM Travel Time Outputs'!$G:$G,'VISSIM Travel Time Outputs'!$D:$D,$D14,'VISSIM Travel Time Outputs'!$A:$A,"AVG",'VISSIM Travel Time Outputs'!$B:$B,BR$9),"-")</f>
        <v>-</v>
      </c>
      <c r="BS14" s="380" t="str">
        <f>IFERROR(AVERAGEIFS('VISSIM Travel Time Outputs'!$G:$G,'VISSIM Travel Time Outputs'!$D:$D,$D14,'VISSIM Travel Time Outputs'!$A:$A,"AVG",'VISSIM Travel Time Outputs'!$B:$B,BS$9),"-")</f>
        <v>-</v>
      </c>
      <c r="BT14" s="380" t="str">
        <f>IFERROR(AVERAGEIFS('VISSIM Travel Time Outputs'!$G:$G,'VISSIM Travel Time Outputs'!$D:$D,$D14,'VISSIM Travel Time Outputs'!$A:$A,"AVG",'VISSIM Travel Time Outputs'!$B:$B,BT$9),"-")</f>
        <v>-</v>
      </c>
      <c r="BU14" s="380" t="str">
        <f>IFERROR(AVERAGEIFS('VISSIM Travel Time Outputs'!$G:$G,'VISSIM Travel Time Outputs'!$D:$D,$D14,'VISSIM Travel Time Outputs'!$A:$A,"AVG",'VISSIM Travel Time Outputs'!$B:$B,BU$9),"-")</f>
        <v>-</v>
      </c>
      <c r="BV14" s="380" t="str">
        <f>IFERROR(AVERAGEIFS('VISSIM Travel Time Outputs'!$G:$G,'VISSIM Travel Time Outputs'!$D:$D,$D14,'VISSIM Travel Time Outputs'!$A:$A,"AVG",'VISSIM Travel Time Outputs'!$B:$B,BV$9),"-")</f>
        <v>-</v>
      </c>
      <c r="BW14" s="380" t="str">
        <f>IFERROR(AVERAGEIFS('VISSIM Travel Time Outputs'!$G:$G,'VISSIM Travel Time Outputs'!$D:$D,$D14,'VISSIM Travel Time Outputs'!$A:$A,"AVG",'VISSIM Travel Time Outputs'!$B:$B,BW$9),"-")</f>
        <v>-</v>
      </c>
      <c r="BX14" s="380" t="str">
        <f>IFERROR(AVERAGEIFS('VISSIM Travel Time Outputs'!$G:$G,'VISSIM Travel Time Outputs'!$D:$D,$D14,'VISSIM Travel Time Outputs'!$A:$A,"AVG",'VISSIM Travel Time Outputs'!$B:$B,BX$9),"-")</f>
        <v>-</v>
      </c>
      <c r="BY14" s="380" t="str">
        <f>IFERROR(AVERAGEIFS('VISSIM Travel Time Outputs'!$G:$G,'VISSIM Travel Time Outputs'!$D:$D,$D14,'VISSIM Travel Time Outputs'!$A:$A,"AVG",'VISSIM Travel Time Outputs'!$B:$B,BY$9),"-")</f>
        <v>-</v>
      </c>
      <c r="BZ14" s="380" t="str">
        <f>IFERROR(AVERAGEIFS('VISSIM Travel Time Outputs'!$G:$G,'VISSIM Travel Time Outputs'!$D:$D,$D14,'VISSIM Travel Time Outputs'!$A:$A,"AVG",'VISSIM Travel Time Outputs'!$B:$B,BZ$9),"-")</f>
        <v>-</v>
      </c>
      <c r="CA14" s="381" t="str">
        <f>IFERROR(AVERAGEIFS('VISSIM Travel Time Outputs'!$G:$G,'VISSIM Travel Time Outputs'!$D:$D,$D14,'VISSIM Travel Time Outputs'!$A:$A,"AVG",'VISSIM Travel Time Outputs'!$B:$B,CA$9),"-")</f>
        <v>-</v>
      </c>
      <c r="CB14" s="304"/>
      <c r="CC14" s="259" t="str">
        <f t="shared" si="16"/>
        <v>--</v>
      </c>
      <c r="CD14" s="410" t="str">
        <f t="shared" si="17"/>
        <v>--</v>
      </c>
      <c r="CE14" s="381">
        <f t="shared" si="18"/>
        <v>0</v>
      </c>
      <c r="CF14" s="387"/>
      <c r="CG14" s="259" t="str">
        <f>IFERROR(GETPIVOTDATA("Average of TRAVTM(31)",#REF!,"TIMEINT",CG$9,"VEHICLETRAVELTIMEMEASUREMENT",$D14)/3600/24,"--")</f>
        <v>--</v>
      </c>
      <c r="CH14" s="36" t="str">
        <f>IFERROR(GETPIVOTDATA("Average of TRAVTM(31)",#REF!,"TIMEINT",CH$9,"VEHICLETRAVELTIMEMEASUREMENT",$D14)/3600/24,"--")</f>
        <v>--</v>
      </c>
      <c r="CI14" s="36" t="str">
        <f>IFERROR(GETPIVOTDATA("Average of TRAVTM(31)",#REF!,"TIMEINT",CI$9,"VEHICLETRAVELTIMEMEASUREMENT",$D14)/3600/24,"--")</f>
        <v>--</v>
      </c>
      <c r="CJ14" s="36" t="str">
        <f>IFERROR(GETPIVOTDATA("Average of TRAVTM(31)",#REF!,"TIMEINT",CJ$9,"VEHICLETRAVELTIMEMEASUREMENT",$D14)/3600/24,"--")</f>
        <v>--</v>
      </c>
      <c r="CK14" s="36" t="str">
        <f>IFERROR(GETPIVOTDATA("Average of TRAVTM(31)",#REF!,"TIMEINT",CK$9,"VEHICLETRAVELTIMEMEASUREMENT",$D14)/3600/24,"--")</f>
        <v>--</v>
      </c>
      <c r="CL14" s="36" t="str">
        <f>IFERROR(GETPIVOTDATA("Average of TRAVTM(31)",#REF!,"TIMEINT",CL$9,"VEHICLETRAVELTIMEMEASUREMENT",$D14)/3600/24,"--")</f>
        <v>--</v>
      </c>
      <c r="CM14" s="36" t="str">
        <f>IFERROR(GETPIVOTDATA("Average of TRAVTM(31)",#REF!,"TIMEINT",CM$9,"VEHICLETRAVELTIMEMEASUREMENT",$D14)/3600/24,"--")</f>
        <v>--</v>
      </c>
      <c r="CN14" s="36" t="str">
        <f>IFERROR(GETPIVOTDATA("Average of TRAVTM(31)",#REF!,"TIMEINT",CN$9,"VEHICLETRAVELTIMEMEASUREMENT",$D14)/3600/24,"--")</f>
        <v>--</v>
      </c>
      <c r="CO14" s="36" t="str">
        <f>IFERROR(GETPIVOTDATA("Average of TRAVTM(31)",#REF!,"TIMEINT",CO$9,"VEHICLETRAVELTIMEMEASUREMENT",$D14)/3600/24,"--")</f>
        <v>--</v>
      </c>
      <c r="CP14" s="36" t="str">
        <f>IFERROR(GETPIVOTDATA("Average of TRAVTM(31)",#REF!,"TIMEINT",CP$9,"VEHICLETRAVELTIMEMEASUREMENT",$D14)/3600/24,"--")</f>
        <v>--</v>
      </c>
      <c r="CQ14" s="36" t="str">
        <f>IFERROR(GETPIVOTDATA("Average of TRAVTM(31)",#REF!,"TIMEINT",CQ$9,"VEHICLETRAVELTIMEMEASUREMENT",$D14)/3600/24,"--")</f>
        <v>--</v>
      </c>
      <c r="CR14" s="36" t="str">
        <f>IFERROR(GETPIVOTDATA("Average of TRAVTM(31)",#REF!,"TIMEINT",CR$9,"VEHICLETRAVELTIMEMEASUREMENT",$D14)/3600/24,"--")</f>
        <v>--</v>
      </c>
      <c r="CS14" s="36" t="str">
        <f>IFERROR(GETPIVOTDATA("Average of TRAVTM(31)",#REF!,"TIMEINT",CS$9,"VEHICLETRAVELTIMEMEASUREMENT",$D14)/3600/24,"--")</f>
        <v>--</v>
      </c>
      <c r="CT14" s="36" t="str">
        <f>IFERROR(GETPIVOTDATA("Average of TRAVTM(31)",#REF!,"TIMEINT",CT$9,"VEHICLETRAVELTIMEMEASUREMENT",$D14)/3600/24,"--")</f>
        <v>--</v>
      </c>
      <c r="CU14" s="36" t="str">
        <f>IFERROR(GETPIVOTDATA("Average of TRAVTM(31)",#REF!,"TIMEINT",CU$9,"VEHICLETRAVELTIMEMEASUREMENT",$D14)/3600/24,"--")</f>
        <v>--</v>
      </c>
      <c r="CV14" s="177" t="str">
        <f>IFERROR(GETPIVOTDATA("Average of TRAVTM(31)",#REF!,"TIMEINT",CV$9,"VEHICLETRAVELTIMEMEASUREMENT",$D14)/3600/24,"--")</f>
        <v>--</v>
      </c>
      <c r="CW14" s="387"/>
      <c r="CX14" s="379" t="str">
        <f>IFERROR(GETPIVOTDATA("Average of VEHS(31)",#REF!,"TIMEINT",CX$9,"VEHICLETRAVELTIMEMEASUREMENT",$D14),"--")</f>
        <v>--</v>
      </c>
      <c r="CY14" s="380" t="str">
        <f>IFERROR(GETPIVOTDATA("Average of VEHS(31)",#REF!,"TIMEINT",CY$9,"VEHICLETRAVELTIMEMEASUREMENT",$D14),"--")</f>
        <v>--</v>
      </c>
      <c r="CZ14" s="380" t="str">
        <f>IFERROR(GETPIVOTDATA("Average of VEHS(31)",#REF!,"TIMEINT",CZ$9,"VEHICLETRAVELTIMEMEASUREMENT",$D14),"--")</f>
        <v>--</v>
      </c>
      <c r="DA14" s="380" t="str">
        <f>IFERROR(GETPIVOTDATA("Average of VEHS(31)",#REF!,"TIMEINT",DA$9,"VEHICLETRAVELTIMEMEASUREMENT",$D14),"--")</f>
        <v>--</v>
      </c>
      <c r="DB14" s="380" t="str">
        <f>IFERROR(GETPIVOTDATA("Average of VEHS(31)",#REF!,"TIMEINT",DB$9,"VEHICLETRAVELTIMEMEASUREMENT",$D14),"--")</f>
        <v>--</v>
      </c>
      <c r="DC14" s="380" t="str">
        <f>IFERROR(GETPIVOTDATA("Average of VEHS(31)",#REF!,"TIMEINT",DC$9,"VEHICLETRAVELTIMEMEASUREMENT",$D14),"--")</f>
        <v>--</v>
      </c>
      <c r="DD14" s="380" t="str">
        <f>IFERROR(GETPIVOTDATA("Average of VEHS(31)",#REF!,"TIMEINT",DD$9,"VEHICLETRAVELTIMEMEASUREMENT",$D14),"--")</f>
        <v>--</v>
      </c>
      <c r="DE14" s="380" t="str">
        <f>IFERROR(GETPIVOTDATA("Average of VEHS(31)",#REF!,"TIMEINT",DE$9,"VEHICLETRAVELTIMEMEASUREMENT",$D14),"--")</f>
        <v>--</v>
      </c>
      <c r="DF14" s="380" t="str">
        <f>IFERROR(GETPIVOTDATA("Average of VEHS(31)",#REF!,"TIMEINT",DF$9,"VEHICLETRAVELTIMEMEASUREMENT",$D14),"--")</f>
        <v>--</v>
      </c>
      <c r="DG14" s="380" t="str">
        <f>IFERROR(GETPIVOTDATA("Average of VEHS(31)",#REF!,"TIMEINT",DG$9,"VEHICLETRAVELTIMEMEASUREMENT",$D14),"--")</f>
        <v>--</v>
      </c>
      <c r="DH14" s="380" t="str">
        <f>IFERROR(GETPIVOTDATA("Average of VEHS(31)",#REF!,"TIMEINT",DH$9,"VEHICLETRAVELTIMEMEASUREMENT",$D14),"--")</f>
        <v>--</v>
      </c>
      <c r="DI14" s="380" t="str">
        <f>IFERROR(GETPIVOTDATA("Average of VEHS(31)",#REF!,"TIMEINT",DI$9,"VEHICLETRAVELTIMEMEASUREMENT",$D14),"--")</f>
        <v>--</v>
      </c>
      <c r="DJ14" s="380" t="str">
        <f>IFERROR(GETPIVOTDATA("Average of VEHS(31)",#REF!,"TIMEINT",DJ$9,"VEHICLETRAVELTIMEMEASUREMENT",$D14),"--")</f>
        <v>--</v>
      </c>
      <c r="DK14" s="380" t="str">
        <f>IFERROR(GETPIVOTDATA("Average of VEHS(31)",#REF!,"TIMEINT",DK$9,"VEHICLETRAVELTIMEMEASUREMENT",$D14),"--")</f>
        <v>--</v>
      </c>
      <c r="DL14" s="380" t="str">
        <f>IFERROR(GETPIVOTDATA("Average of VEHS(31)",#REF!,"TIMEINT",DL$9,"VEHICLETRAVELTIMEMEASUREMENT",$D14),"--")</f>
        <v>--</v>
      </c>
      <c r="DM14" s="381" t="str">
        <f>IFERROR(GETPIVOTDATA("Average of VEHS(31)",#REF!,"TIMEINT",DM$9,"VEHICLETRAVELTIMEMEASUREMENT",$D14),"--")</f>
        <v>--</v>
      </c>
      <c r="DN14" s="387"/>
      <c r="DO14" s="259" t="str">
        <f t="shared" si="19"/>
        <v>--</v>
      </c>
      <c r="DP14" s="410" t="str">
        <f t="shared" si="20"/>
        <v>--</v>
      </c>
      <c r="DQ14" s="381">
        <f t="shared" si="21"/>
        <v>0</v>
      </c>
      <c r="DR14" s="305"/>
      <c r="DS14" s="259" t="str">
        <f>IFERROR(TIME(0,0,AVERAGEIFS('VISSIM Travel Time Outputs'!$K:$K,'VISSIM Travel Time Outputs'!$D:$D,$D14,'VISSIM Travel Time Outputs'!$A:$A,"AVG",'VISSIM Travel Time Outputs'!$B:$B,DS$9)),"-")</f>
        <v>-</v>
      </c>
      <c r="DT14" s="36" t="str">
        <f>IFERROR(TIME(0,0,AVERAGEIFS('VISSIM Travel Time Outputs'!$K:$K,'VISSIM Travel Time Outputs'!$D:$D,$D14,'VISSIM Travel Time Outputs'!$A:$A,"AVG",'VISSIM Travel Time Outputs'!$B:$B,DT$9)),"-")</f>
        <v>-</v>
      </c>
      <c r="DU14" s="36" t="str">
        <f>IFERROR(TIME(0,0,AVERAGEIFS('VISSIM Travel Time Outputs'!$K:$K,'VISSIM Travel Time Outputs'!$D:$D,$D14,'VISSIM Travel Time Outputs'!$A:$A,"AVG",'VISSIM Travel Time Outputs'!$B:$B,DU$9)),"-")</f>
        <v>-</v>
      </c>
      <c r="DV14" s="36" t="str">
        <f>IFERROR(TIME(0,0,AVERAGEIFS('VISSIM Travel Time Outputs'!$K:$K,'VISSIM Travel Time Outputs'!$D:$D,$D14,'VISSIM Travel Time Outputs'!$A:$A,"AVG",'VISSIM Travel Time Outputs'!$B:$B,DV$9)),"-")</f>
        <v>-</v>
      </c>
      <c r="DW14" s="36" t="str">
        <f>IFERROR(TIME(0,0,AVERAGEIFS('VISSIM Travel Time Outputs'!$K:$K,'VISSIM Travel Time Outputs'!$D:$D,$D14,'VISSIM Travel Time Outputs'!$A:$A,"AVG",'VISSIM Travel Time Outputs'!$B:$B,DW$9)),"-")</f>
        <v>-</v>
      </c>
      <c r="DX14" s="36" t="str">
        <f>IFERROR(TIME(0,0,AVERAGEIFS('VISSIM Travel Time Outputs'!$K:$K,'VISSIM Travel Time Outputs'!$D:$D,$D14,'VISSIM Travel Time Outputs'!$A:$A,"AVG",'VISSIM Travel Time Outputs'!$B:$B,DX$9)),"-")</f>
        <v>-</v>
      </c>
      <c r="DY14" s="36" t="str">
        <f>IFERROR(TIME(0,0,AVERAGEIFS('VISSIM Travel Time Outputs'!$K:$K,'VISSIM Travel Time Outputs'!$D:$D,$D14,'VISSIM Travel Time Outputs'!$A:$A,"AVG",'VISSIM Travel Time Outputs'!$B:$B,DY$9)),"-")</f>
        <v>-</v>
      </c>
      <c r="DZ14" s="36" t="str">
        <f>IFERROR(TIME(0,0,AVERAGEIFS('VISSIM Travel Time Outputs'!$K:$K,'VISSIM Travel Time Outputs'!$D:$D,$D14,'VISSIM Travel Time Outputs'!$A:$A,"AVG",'VISSIM Travel Time Outputs'!$B:$B,DZ$9)),"-")</f>
        <v>-</v>
      </c>
      <c r="EA14" s="36" t="str">
        <f>IFERROR(TIME(0,0,AVERAGEIFS('VISSIM Travel Time Outputs'!$K:$K,'VISSIM Travel Time Outputs'!$D:$D,$D14,'VISSIM Travel Time Outputs'!$A:$A,"AVG",'VISSIM Travel Time Outputs'!$B:$B,EA$9)),"-")</f>
        <v>-</v>
      </c>
      <c r="EB14" s="36" t="str">
        <f>IFERROR(TIME(0,0,AVERAGEIFS('VISSIM Travel Time Outputs'!$K:$K,'VISSIM Travel Time Outputs'!$D:$D,$D14,'VISSIM Travel Time Outputs'!$A:$A,"AVG",'VISSIM Travel Time Outputs'!$B:$B,EB$9)),"-")</f>
        <v>-</v>
      </c>
      <c r="EC14" s="36" t="str">
        <f>IFERROR(TIME(0,0,AVERAGEIFS('VISSIM Travel Time Outputs'!$K:$K,'VISSIM Travel Time Outputs'!$D:$D,$D14,'VISSIM Travel Time Outputs'!$A:$A,"AVG",'VISSIM Travel Time Outputs'!$B:$B,EC$9)),"-")</f>
        <v>-</v>
      </c>
      <c r="ED14" s="36" t="str">
        <f>IFERROR(TIME(0,0,AVERAGEIFS('VISSIM Travel Time Outputs'!$K:$K,'VISSIM Travel Time Outputs'!$D:$D,$D14,'VISSIM Travel Time Outputs'!$A:$A,"AVG",'VISSIM Travel Time Outputs'!$B:$B,ED$9)),"-")</f>
        <v>-</v>
      </c>
      <c r="EE14" s="36" t="str">
        <f>IFERROR(TIME(0,0,AVERAGEIFS('VISSIM Travel Time Outputs'!$K:$K,'VISSIM Travel Time Outputs'!$D:$D,$D14,'VISSIM Travel Time Outputs'!$A:$A,"AVG",'VISSIM Travel Time Outputs'!$B:$B,EE$9)),"-")</f>
        <v>-</v>
      </c>
      <c r="EF14" s="36" t="str">
        <f>IFERROR(TIME(0,0,AVERAGEIFS('VISSIM Travel Time Outputs'!$K:$K,'VISSIM Travel Time Outputs'!$D:$D,$D14,'VISSIM Travel Time Outputs'!$A:$A,"AVG",'VISSIM Travel Time Outputs'!$B:$B,EF$9)),"-")</f>
        <v>-</v>
      </c>
      <c r="EG14" s="36" t="str">
        <f>IFERROR(TIME(0,0,AVERAGEIFS('VISSIM Travel Time Outputs'!$K:$K,'VISSIM Travel Time Outputs'!$D:$D,$D14,'VISSIM Travel Time Outputs'!$A:$A,"AVG",'VISSIM Travel Time Outputs'!$B:$B,EG$9)),"-")</f>
        <v>-</v>
      </c>
      <c r="EH14" s="177" t="str">
        <f>IFERROR(TIME(0,0,AVERAGEIFS('VISSIM Travel Time Outputs'!$K:$K,'VISSIM Travel Time Outputs'!$D:$D,$D14,'VISSIM Travel Time Outputs'!$A:$A,"AVG",'VISSIM Travel Time Outputs'!$B:$B,EH$9)),"-")</f>
        <v>-</v>
      </c>
      <c r="EI14" s="164"/>
      <c r="EJ14" s="379" t="str">
        <f>IFERROR(AVERAGEIFS('VISSIM Travel Time Outputs'!$H:$H,'VISSIM Travel Time Outputs'!$D:$D,$D14,'VISSIM Travel Time Outputs'!$A:$A,"AVG",'VISSIM Travel Time Outputs'!$B:$B,EJ$9),"-")</f>
        <v>-</v>
      </c>
      <c r="EK14" s="380" t="str">
        <f>IFERROR(AVERAGEIFS('VISSIM Travel Time Outputs'!$H:$H,'VISSIM Travel Time Outputs'!$D:$D,$D14,'VISSIM Travel Time Outputs'!$A:$A,"AVG",'VISSIM Travel Time Outputs'!$B:$B,EK$9),"-")</f>
        <v>-</v>
      </c>
      <c r="EL14" s="380" t="str">
        <f>IFERROR(AVERAGEIFS('VISSIM Travel Time Outputs'!$H:$H,'VISSIM Travel Time Outputs'!$D:$D,$D14,'VISSIM Travel Time Outputs'!$A:$A,"AVG",'VISSIM Travel Time Outputs'!$B:$B,EL$9),"-")</f>
        <v>-</v>
      </c>
      <c r="EM14" s="380" t="str">
        <f>IFERROR(AVERAGEIFS('VISSIM Travel Time Outputs'!$H:$H,'VISSIM Travel Time Outputs'!$D:$D,$D14,'VISSIM Travel Time Outputs'!$A:$A,"AVG",'VISSIM Travel Time Outputs'!$B:$B,EM$9),"-")</f>
        <v>-</v>
      </c>
      <c r="EN14" s="380" t="str">
        <f>IFERROR(AVERAGEIFS('VISSIM Travel Time Outputs'!$H:$H,'VISSIM Travel Time Outputs'!$D:$D,$D14,'VISSIM Travel Time Outputs'!$A:$A,"AVG",'VISSIM Travel Time Outputs'!$B:$B,EN$9),"-")</f>
        <v>-</v>
      </c>
      <c r="EO14" s="380" t="str">
        <f>IFERROR(AVERAGEIFS('VISSIM Travel Time Outputs'!$H:$H,'VISSIM Travel Time Outputs'!$D:$D,$D14,'VISSIM Travel Time Outputs'!$A:$A,"AVG",'VISSIM Travel Time Outputs'!$B:$B,EO$9),"-")</f>
        <v>-</v>
      </c>
      <c r="EP14" s="380" t="str">
        <f>IFERROR(AVERAGEIFS('VISSIM Travel Time Outputs'!$H:$H,'VISSIM Travel Time Outputs'!$D:$D,$D14,'VISSIM Travel Time Outputs'!$A:$A,"AVG",'VISSIM Travel Time Outputs'!$B:$B,EP$9),"-")</f>
        <v>-</v>
      </c>
      <c r="EQ14" s="380" t="str">
        <f>IFERROR(AVERAGEIFS('VISSIM Travel Time Outputs'!$H:$H,'VISSIM Travel Time Outputs'!$D:$D,$D14,'VISSIM Travel Time Outputs'!$A:$A,"AVG",'VISSIM Travel Time Outputs'!$B:$B,EQ$9),"-")</f>
        <v>-</v>
      </c>
      <c r="ER14" s="380" t="str">
        <f>IFERROR(AVERAGEIFS('VISSIM Travel Time Outputs'!$H:$H,'VISSIM Travel Time Outputs'!$D:$D,$D14,'VISSIM Travel Time Outputs'!$A:$A,"AVG",'VISSIM Travel Time Outputs'!$B:$B,ER$9),"-")</f>
        <v>-</v>
      </c>
      <c r="ES14" s="380" t="str">
        <f>IFERROR(AVERAGEIFS('VISSIM Travel Time Outputs'!$H:$H,'VISSIM Travel Time Outputs'!$D:$D,$D14,'VISSIM Travel Time Outputs'!$A:$A,"AVG",'VISSIM Travel Time Outputs'!$B:$B,ES$9),"-")</f>
        <v>-</v>
      </c>
      <c r="ET14" s="380" t="str">
        <f>IFERROR(AVERAGEIFS('VISSIM Travel Time Outputs'!$H:$H,'VISSIM Travel Time Outputs'!$D:$D,$D14,'VISSIM Travel Time Outputs'!$A:$A,"AVG",'VISSIM Travel Time Outputs'!$B:$B,ET$9),"-")</f>
        <v>-</v>
      </c>
      <c r="EU14" s="380" t="str">
        <f>IFERROR(AVERAGEIFS('VISSIM Travel Time Outputs'!$H:$H,'VISSIM Travel Time Outputs'!$D:$D,$D14,'VISSIM Travel Time Outputs'!$A:$A,"AVG",'VISSIM Travel Time Outputs'!$B:$B,EU$9),"-")</f>
        <v>-</v>
      </c>
      <c r="EV14" s="380" t="str">
        <f>IFERROR(AVERAGEIFS('VISSIM Travel Time Outputs'!$H:$H,'VISSIM Travel Time Outputs'!$D:$D,$D14,'VISSIM Travel Time Outputs'!$A:$A,"AVG",'VISSIM Travel Time Outputs'!$B:$B,EV$9),"-")</f>
        <v>-</v>
      </c>
      <c r="EW14" s="380" t="str">
        <f>IFERROR(AVERAGEIFS('VISSIM Travel Time Outputs'!$H:$H,'VISSIM Travel Time Outputs'!$D:$D,$D14,'VISSIM Travel Time Outputs'!$A:$A,"AVG",'VISSIM Travel Time Outputs'!$B:$B,EW$9),"-")</f>
        <v>-</v>
      </c>
      <c r="EX14" s="380" t="str">
        <f>IFERROR(AVERAGEIFS('VISSIM Travel Time Outputs'!$H:$H,'VISSIM Travel Time Outputs'!$D:$D,$D14,'VISSIM Travel Time Outputs'!$A:$A,"AVG",'VISSIM Travel Time Outputs'!$B:$B,EX$9),"-")</f>
        <v>-</v>
      </c>
      <c r="EY14" s="381" t="str">
        <f>IFERROR(AVERAGEIFS('VISSIM Travel Time Outputs'!$H:$H,'VISSIM Travel Time Outputs'!$D:$D,$D14,'VISSIM Travel Time Outputs'!$A:$A,"AVG",'VISSIM Travel Time Outputs'!$B:$B,EY$9),"-")</f>
        <v>-</v>
      </c>
      <c r="EZ14" s="304"/>
      <c r="FA14" s="259" t="str">
        <f t="shared" si="22"/>
        <v>--</v>
      </c>
      <c r="FB14" s="410" t="str">
        <f t="shared" si="23"/>
        <v>--</v>
      </c>
      <c r="FC14" s="381">
        <f t="shared" si="24"/>
        <v>0</v>
      </c>
      <c r="FD14" s="387"/>
      <c r="FE14" s="259" t="str">
        <f>IFERROR(GETPIVOTDATA("Average of TRAVTM(40)",#REF!,"TIMEINT",FE$9,"VEHICLETRAVELTIMEMEASUREMENT",$D14)/3600/24,"--")</f>
        <v>--</v>
      </c>
      <c r="FF14" s="36" t="str">
        <f>IFERROR(GETPIVOTDATA("Average of TRAVTM(40)",#REF!,"TIMEINT",FF$9,"VEHICLETRAVELTIMEMEASUREMENT",$D14)/3600/24,"--")</f>
        <v>--</v>
      </c>
      <c r="FG14" s="36" t="str">
        <f>IFERROR(GETPIVOTDATA("Average of TRAVTM(40)",#REF!,"TIMEINT",FG$9,"VEHICLETRAVELTIMEMEASUREMENT",$D14)/3600/24,"--")</f>
        <v>--</v>
      </c>
      <c r="FH14" s="36" t="str">
        <f>IFERROR(GETPIVOTDATA("Average of TRAVTM(40)",#REF!,"TIMEINT",FH$9,"VEHICLETRAVELTIMEMEASUREMENT",$D14)/3600/24,"--")</f>
        <v>--</v>
      </c>
      <c r="FI14" s="36" t="str">
        <f>IFERROR(GETPIVOTDATA("Average of TRAVTM(40)",#REF!,"TIMEINT",FI$9,"VEHICLETRAVELTIMEMEASUREMENT",$D14)/3600/24,"--")</f>
        <v>--</v>
      </c>
      <c r="FJ14" s="36" t="str">
        <f>IFERROR(GETPIVOTDATA("Average of TRAVTM(40)",#REF!,"TIMEINT",FJ$9,"VEHICLETRAVELTIMEMEASUREMENT",$D14)/3600/24,"--")</f>
        <v>--</v>
      </c>
      <c r="FK14" s="36" t="str">
        <f>IFERROR(GETPIVOTDATA("Average of TRAVTM(40)",#REF!,"TIMEINT",FK$9,"VEHICLETRAVELTIMEMEASUREMENT",$D14)/3600/24,"--")</f>
        <v>--</v>
      </c>
      <c r="FL14" s="36" t="str">
        <f>IFERROR(GETPIVOTDATA("Average of TRAVTM(40)",#REF!,"TIMEINT",FL$9,"VEHICLETRAVELTIMEMEASUREMENT",$D14)/3600/24,"--")</f>
        <v>--</v>
      </c>
      <c r="FM14" s="36" t="str">
        <f>IFERROR(GETPIVOTDATA("Average of TRAVTM(40)",#REF!,"TIMEINT",FM$9,"VEHICLETRAVELTIMEMEASUREMENT",$D14)/3600/24,"--")</f>
        <v>--</v>
      </c>
      <c r="FN14" s="36" t="str">
        <f>IFERROR(GETPIVOTDATA("Average of TRAVTM(40)",#REF!,"TIMEINT",FN$9,"VEHICLETRAVELTIMEMEASUREMENT",$D14)/3600/24,"--")</f>
        <v>--</v>
      </c>
      <c r="FO14" s="36" t="str">
        <f>IFERROR(GETPIVOTDATA("Average of TRAVTM(40)",#REF!,"TIMEINT",FO$9,"VEHICLETRAVELTIMEMEASUREMENT",$D14)/3600/24,"--")</f>
        <v>--</v>
      </c>
      <c r="FP14" s="36" t="str">
        <f>IFERROR(GETPIVOTDATA("Average of TRAVTM(40)",#REF!,"TIMEINT",FP$9,"VEHICLETRAVELTIMEMEASUREMENT",$D14)/3600/24,"--")</f>
        <v>--</v>
      </c>
      <c r="FQ14" s="36" t="str">
        <f>IFERROR(GETPIVOTDATA("Average of TRAVTM(40)",#REF!,"TIMEINT",FQ$9,"VEHICLETRAVELTIMEMEASUREMENT",$D14)/3600/24,"--")</f>
        <v>--</v>
      </c>
      <c r="FR14" s="36" t="str">
        <f>IFERROR(GETPIVOTDATA("Average of TRAVTM(40)",#REF!,"TIMEINT",FR$9,"VEHICLETRAVELTIMEMEASUREMENT",$D14)/3600/24,"--")</f>
        <v>--</v>
      </c>
      <c r="FS14" s="36" t="str">
        <f>IFERROR(GETPIVOTDATA("Average of TRAVTM(40)",#REF!,"TIMEINT",FS$9,"VEHICLETRAVELTIMEMEASUREMENT",$D14)/3600/24,"--")</f>
        <v>--</v>
      </c>
      <c r="FT14" s="177" t="str">
        <f>IFERROR(GETPIVOTDATA("Average of TRAVTM(40)",#REF!,"TIMEINT",FT$9,"VEHICLETRAVELTIMEMEASUREMENT",$D14)/3600/24,"--")</f>
        <v>--</v>
      </c>
      <c r="FU14" s="387"/>
      <c r="FV14" s="379" t="str">
        <f>IFERROR(GETPIVOTDATA("Average of VEHS(40)",#REF!,"TIMEINT",FV$9,"VEHICLETRAVELTIMEMEASUREMENT",$D14),"--")</f>
        <v>--</v>
      </c>
      <c r="FW14" s="380" t="str">
        <f>IFERROR(GETPIVOTDATA("Average of VEHS(40)",#REF!,"TIMEINT",FW$9,"VEHICLETRAVELTIMEMEASUREMENT",$D14),"--")</f>
        <v>--</v>
      </c>
      <c r="FX14" s="380" t="str">
        <f>IFERROR(GETPIVOTDATA("Average of VEHS(40)",#REF!,"TIMEINT",FX$9,"VEHICLETRAVELTIMEMEASUREMENT",$D14),"--")</f>
        <v>--</v>
      </c>
      <c r="FY14" s="380" t="str">
        <f>IFERROR(GETPIVOTDATA("Average of VEHS(40)",#REF!,"TIMEINT",FY$9,"VEHICLETRAVELTIMEMEASUREMENT",$D14),"--")</f>
        <v>--</v>
      </c>
      <c r="FZ14" s="380" t="str">
        <f>IFERROR(GETPIVOTDATA("Average of VEHS(40)",#REF!,"TIMEINT",FZ$9,"VEHICLETRAVELTIMEMEASUREMENT",$D14),"--")</f>
        <v>--</v>
      </c>
      <c r="GA14" s="380" t="str">
        <f>IFERROR(GETPIVOTDATA("Average of VEHS(40)",#REF!,"TIMEINT",GA$9,"VEHICLETRAVELTIMEMEASUREMENT",$D14),"--")</f>
        <v>--</v>
      </c>
      <c r="GB14" s="380" t="str">
        <f>IFERROR(GETPIVOTDATA("Average of VEHS(40)",#REF!,"TIMEINT",GB$9,"VEHICLETRAVELTIMEMEASUREMENT",$D14),"--")</f>
        <v>--</v>
      </c>
      <c r="GC14" s="380" t="str">
        <f>IFERROR(GETPIVOTDATA("Average of VEHS(40)",#REF!,"TIMEINT",GC$9,"VEHICLETRAVELTIMEMEASUREMENT",$D14),"--")</f>
        <v>--</v>
      </c>
      <c r="GD14" s="380" t="str">
        <f>IFERROR(GETPIVOTDATA("Average of VEHS(40)",#REF!,"TIMEINT",GD$9,"VEHICLETRAVELTIMEMEASUREMENT",$D14),"--")</f>
        <v>--</v>
      </c>
      <c r="GE14" s="380" t="str">
        <f>IFERROR(GETPIVOTDATA("Average of VEHS(40)",#REF!,"TIMEINT",GE$9,"VEHICLETRAVELTIMEMEASUREMENT",$D14),"--")</f>
        <v>--</v>
      </c>
      <c r="GF14" s="380" t="str">
        <f>IFERROR(GETPIVOTDATA("Average of VEHS(40)",#REF!,"TIMEINT",GF$9,"VEHICLETRAVELTIMEMEASUREMENT",$D14),"--")</f>
        <v>--</v>
      </c>
      <c r="GG14" s="380" t="str">
        <f>IFERROR(GETPIVOTDATA("Average of VEHS(40)",#REF!,"TIMEINT",GG$9,"VEHICLETRAVELTIMEMEASUREMENT",$D14),"--")</f>
        <v>--</v>
      </c>
      <c r="GH14" s="380" t="str">
        <f>IFERROR(GETPIVOTDATA("Average of VEHS(40)",#REF!,"TIMEINT",GH$9,"VEHICLETRAVELTIMEMEASUREMENT",$D14),"--")</f>
        <v>--</v>
      </c>
      <c r="GI14" s="380" t="str">
        <f>IFERROR(GETPIVOTDATA("Average of VEHS(40)",#REF!,"TIMEINT",GI$9,"VEHICLETRAVELTIMEMEASUREMENT",$D14),"--")</f>
        <v>--</v>
      </c>
      <c r="GJ14" s="380" t="str">
        <f>IFERROR(GETPIVOTDATA("Average of VEHS(40)",#REF!,"TIMEINT",GJ$9,"VEHICLETRAVELTIMEMEASUREMENT",$D14),"--")</f>
        <v>--</v>
      </c>
      <c r="GK14" s="381" t="str">
        <f>IFERROR(GETPIVOTDATA("Average of VEHS(40)",#REF!,"TIMEINT",GK$9,"VEHICLETRAVELTIMEMEASUREMENT",$D14),"--")</f>
        <v>--</v>
      </c>
      <c r="GL14" s="387"/>
      <c r="GM14" s="259" t="str">
        <f t="shared" si="25"/>
        <v>--</v>
      </c>
      <c r="GN14" s="410" t="str">
        <f t="shared" si="26"/>
        <v>--</v>
      </c>
      <c r="GO14" s="381">
        <f t="shared" si="27"/>
        <v>0</v>
      </c>
      <c r="GP14" s="387"/>
      <c r="GQ14" s="259" t="str">
        <f>IFERROR(GETPIVOTDATA("Average of TRAVTM(60)",#REF!,"TIMEINT",GQ$9,"VEHICLETRAVELTIMEMEASUREMENT",$D14)/3600/24,"--")</f>
        <v>--</v>
      </c>
      <c r="GR14" s="36" t="str">
        <f>IFERROR(GETPIVOTDATA("Average of TRAVTM(60)",#REF!,"TIMEINT",GR$9,"VEHICLETRAVELTIMEMEASUREMENT",$D14)/3600/24,"--")</f>
        <v>--</v>
      </c>
      <c r="GS14" s="36" t="str">
        <f>IFERROR(GETPIVOTDATA("Average of TRAVTM(60)",#REF!,"TIMEINT",GS$9,"VEHICLETRAVELTIMEMEASUREMENT",$D14)/3600/24,"--")</f>
        <v>--</v>
      </c>
      <c r="GT14" s="36" t="str">
        <f>IFERROR(GETPIVOTDATA("Average of TRAVTM(60)",#REF!,"TIMEINT",GT$9,"VEHICLETRAVELTIMEMEASUREMENT",$D14)/3600/24,"--")</f>
        <v>--</v>
      </c>
      <c r="GU14" s="36" t="str">
        <f>IFERROR(GETPIVOTDATA("Average of TRAVTM(60)",#REF!,"TIMEINT",GU$9,"VEHICLETRAVELTIMEMEASUREMENT",$D14)/3600/24,"--")</f>
        <v>--</v>
      </c>
      <c r="GV14" s="36" t="str">
        <f>IFERROR(GETPIVOTDATA("Average of TRAVTM(60)",#REF!,"TIMEINT",GV$9,"VEHICLETRAVELTIMEMEASUREMENT",$D14)/3600/24,"--")</f>
        <v>--</v>
      </c>
      <c r="GW14" s="36" t="str">
        <f>IFERROR(GETPIVOTDATA("Average of TRAVTM(60)",#REF!,"TIMEINT",GW$9,"VEHICLETRAVELTIMEMEASUREMENT",$D14)/3600/24,"--")</f>
        <v>--</v>
      </c>
      <c r="GX14" s="36" t="str">
        <f>IFERROR(GETPIVOTDATA("Average of TRAVTM(60)",#REF!,"TIMEINT",GX$9,"VEHICLETRAVELTIMEMEASUREMENT",$D14)/3600/24,"--")</f>
        <v>--</v>
      </c>
      <c r="GY14" s="36" t="str">
        <f>IFERROR(GETPIVOTDATA("Average of TRAVTM(60)",#REF!,"TIMEINT",GY$9,"VEHICLETRAVELTIMEMEASUREMENT",$D14)/3600/24,"--")</f>
        <v>--</v>
      </c>
      <c r="GZ14" s="36" t="str">
        <f>IFERROR(GETPIVOTDATA("Average of TRAVTM(60)",#REF!,"TIMEINT",GZ$9,"VEHICLETRAVELTIMEMEASUREMENT",$D14)/3600/24,"--")</f>
        <v>--</v>
      </c>
      <c r="HA14" s="36" t="str">
        <f>IFERROR(GETPIVOTDATA("Average of TRAVTM(60)",#REF!,"TIMEINT",HA$9,"VEHICLETRAVELTIMEMEASUREMENT",$D14)/3600/24,"--")</f>
        <v>--</v>
      </c>
      <c r="HB14" s="36" t="str">
        <f>IFERROR(GETPIVOTDATA("Average of TRAVTM(60)",#REF!,"TIMEINT",HB$9,"VEHICLETRAVELTIMEMEASUREMENT",$D14)/3600/24,"--")</f>
        <v>--</v>
      </c>
      <c r="HC14" s="36" t="str">
        <f>IFERROR(GETPIVOTDATA("Average of TRAVTM(60)",#REF!,"TIMEINT",HC$9,"VEHICLETRAVELTIMEMEASUREMENT",$D14)/3600/24,"--")</f>
        <v>--</v>
      </c>
      <c r="HD14" s="36" t="str">
        <f>IFERROR(GETPIVOTDATA("Average of TRAVTM(60)",#REF!,"TIMEINT",HD$9,"VEHICLETRAVELTIMEMEASUREMENT",$D14)/3600/24,"--")</f>
        <v>--</v>
      </c>
      <c r="HE14" s="36" t="str">
        <f>IFERROR(GETPIVOTDATA("Average of TRAVTM(60)",#REF!,"TIMEINT",HE$9,"VEHICLETRAVELTIMEMEASUREMENT",$D14)/3600/24,"--")</f>
        <v>--</v>
      </c>
      <c r="HF14" s="177" t="str">
        <f>IFERROR(GETPIVOTDATA("Average of TRAVTM(60)",#REF!,"TIMEINT",HF$9,"VEHICLETRAVELTIMEMEASUREMENT",$D14)/3600/24,"--")</f>
        <v>--</v>
      </c>
      <c r="HG14" s="387"/>
      <c r="HH14" s="379" t="str">
        <f>IFERROR(GETPIVOTDATA("Average of VEHS(60)",#REF!,"TIMEINT",HH$9,"VEHICLETRAVELTIMEMEASUREMENT",$D14),"--")</f>
        <v>--</v>
      </c>
      <c r="HI14" s="380" t="str">
        <f>IFERROR(GETPIVOTDATA("Average of VEHS(60)",#REF!,"TIMEINT",HI$9,"VEHICLETRAVELTIMEMEASUREMENT",$D14),"--")</f>
        <v>--</v>
      </c>
      <c r="HJ14" s="380" t="str">
        <f>IFERROR(GETPIVOTDATA("Average of VEHS(60)",#REF!,"TIMEINT",HJ$9,"VEHICLETRAVELTIMEMEASUREMENT",$D14),"--")</f>
        <v>--</v>
      </c>
      <c r="HK14" s="380" t="str">
        <f>IFERROR(GETPIVOTDATA("Average of VEHS(60)",#REF!,"TIMEINT",HK$9,"VEHICLETRAVELTIMEMEASUREMENT",$D14),"--")</f>
        <v>--</v>
      </c>
      <c r="HL14" s="380" t="str">
        <f>IFERROR(GETPIVOTDATA("Average of VEHS(60)",#REF!,"TIMEINT",HL$9,"VEHICLETRAVELTIMEMEASUREMENT",$D14),"--")</f>
        <v>--</v>
      </c>
      <c r="HM14" s="380" t="str">
        <f>IFERROR(GETPIVOTDATA("Average of VEHS(60)",#REF!,"TIMEINT",HM$9,"VEHICLETRAVELTIMEMEASUREMENT",$D14),"--")</f>
        <v>--</v>
      </c>
      <c r="HN14" s="380" t="str">
        <f>IFERROR(GETPIVOTDATA("Average of VEHS(60)",#REF!,"TIMEINT",HN$9,"VEHICLETRAVELTIMEMEASUREMENT",$D14),"--")</f>
        <v>--</v>
      </c>
      <c r="HO14" s="380" t="str">
        <f>IFERROR(GETPIVOTDATA("Average of VEHS(60)",#REF!,"TIMEINT",HO$9,"VEHICLETRAVELTIMEMEASUREMENT",$D14),"--")</f>
        <v>--</v>
      </c>
      <c r="HP14" s="380" t="str">
        <f>IFERROR(GETPIVOTDATA("Average of VEHS(60)",#REF!,"TIMEINT",HP$9,"VEHICLETRAVELTIMEMEASUREMENT",$D14),"--")</f>
        <v>--</v>
      </c>
      <c r="HQ14" s="380" t="str">
        <f>IFERROR(GETPIVOTDATA("Average of VEHS(60)",#REF!,"TIMEINT",HQ$9,"VEHICLETRAVELTIMEMEASUREMENT",$D14),"--")</f>
        <v>--</v>
      </c>
      <c r="HR14" s="380" t="str">
        <f>IFERROR(GETPIVOTDATA("Average of VEHS(60)",#REF!,"TIMEINT",HR$9,"VEHICLETRAVELTIMEMEASUREMENT",$D14),"--")</f>
        <v>--</v>
      </c>
      <c r="HS14" s="380" t="str">
        <f>IFERROR(GETPIVOTDATA("Average of VEHS(60)",#REF!,"TIMEINT",HS$9,"VEHICLETRAVELTIMEMEASUREMENT",$D14),"--")</f>
        <v>--</v>
      </c>
      <c r="HT14" s="380" t="str">
        <f>IFERROR(GETPIVOTDATA("Average of VEHS(60)",#REF!,"TIMEINT",HT$9,"VEHICLETRAVELTIMEMEASUREMENT",$D14),"--")</f>
        <v>--</v>
      </c>
      <c r="HU14" s="380" t="str">
        <f>IFERROR(GETPIVOTDATA("Average of VEHS(60)",#REF!,"TIMEINT",HU$9,"VEHICLETRAVELTIMEMEASUREMENT",$D14),"--")</f>
        <v>--</v>
      </c>
      <c r="HV14" s="380" t="str">
        <f>IFERROR(GETPIVOTDATA("Average of VEHS(60)",#REF!,"TIMEINT",HV$9,"VEHICLETRAVELTIMEMEASUREMENT",$D14),"--")</f>
        <v>--</v>
      </c>
      <c r="HW14" s="381" t="str">
        <f>IFERROR(GETPIVOTDATA("Average of VEHS(60)",#REF!,"TIMEINT",HW$9,"VEHICLETRAVELTIMEMEASUREMENT",$D14),"--")</f>
        <v>--</v>
      </c>
      <c r="HX14" s="387"/>
      <c r="HY14" s="259" t="str">
        <f t="shared" si="28"/>
        <v>--</v>
      </c>
      <c r="HZ14" s="410" t="str">
        <f t="shared" si="29"/>
        <v>--</v>
      </c>
      <c r="IA14" s="381">
        <f t="shared" si="30"/>
        <v>0</v>
      </c>
      <c r="IB14" s="716"/>
      <c r="IC14" s="379" t="str">
        <f>IFERROR(AVERAGEIFS('VISSIM Travel Time Outputs'!$L:$L,'VISSIM Travel Time Outputs'!$D:$D,$D14,'VISSIM Travel Time Outputs'!$A:$A,"AVG",'VISSIM Travel Time Outputs'!$B:$B,IC$9),"-")</f>
        <v>-</v>
      </c>
      <c r="ID14" s="380" t="str">
        <f>IFERROR(AVERAGEIFS('VISSIM Travel Time Outputs'!$L:$L,'VISSIM Travel Time Outputs'!$D:$D,$D14,'VISSIM Travel Time Outputs'!$A:$A,"AVG",'VISSIM Travel Time Outputs'!$B:$B,ID$9),"-")</f>
        <v>-</v>
      </c>
      <c r="IE14" s="380" t="str">
        <f>IFERROR(AVERAGEIFS('VISSIM Travel Time Outputs'!$L:$L,'VISSIM Travel Time Outputs'!$D:$D,$D14,'VISSIM Travel Time Outputs'!$A:$A,"AVG",'VISSIM Travel Time Outputs'!$B:$B,IE$9),"-")</f>
        <v>-</v>
      </c>
      <c r="IF14" s="380" t="str">
        <f>IFERROR(AVERAGEIFS('VISSIM Travel Time Outputs'!$L:$L,'VISSIM Travel Time Outputs'!$D:$D,$D14,'VISSIM Travel Time Outputs'!$A:$A,"AVG",'VISSIM Travel Time Outputs'!$B:$B,IF$9),"-")</f>
        <v>-</v>
      </c>
      <c r="IG14" s="380" t="str">
        <f>IFERROR(AVERAGEIFS('VISSIM Travel Time Outputs'!$L:$L,'VISSIM Travel Time Outputs'!$D:$D,$D14,'VISSIM Travel Time Outputs'!$A:$A,"AVG",'VISSIM Travel Time Outputs'!$B:$B,IG$9),"-")</f>
        <v>-</v>
      </c>
      <c r="IH14" s="380" t="str">
        <f>IFERROR(AVERAGEIFS('VISSIM Travel Time Outputs'!$L:$L,'VISSIM Travel Time Outputs'!$D:$D,$D14,'VISSIM Travel Time Outputs'!$A:$A,"AVG",'VISSIM Travel Time Outputs'!$B:$B,IH$9),"-")</f>
        <v>-</v>
      </c>
      <c r="II14" s="380" t="str">
        <f>IFERROR(AVERAGEIFS('VISSIM Travel Time Outputs'!$L:$L,'VISSIM Travel Time Outputs'!$D:$D,$D14,'VISSIM Travel Time Outputs'!$A:$A,"AVG",'VISSIM Travel Time Outputs'!$B:$B,II$9),"-")</f>
        <v>-</v>
      </c>
      <c r="IJ14" s="380" t="str">
        <f>IFERROR(AVERAGEIFS('VISSIM Travel Time Outputs'!$L:$L,'VISSIM Travel Time Outputs'!$D:$D,$D14,'VISSIM Travel Time Outputs'!$A:$A,"AVG",'VISSIM Travel Time Outputs'!$B:$B,IJ$9),"-")</f>
        <v>-</v>
      </c>
      <c r="IK14" s="380" t="str">
        <f>IFERROR(AVERAGEIFS('VISSIM Travel Time Outputs'!$L:$L,'VISSIM Travel Time Outputs'!$D:$D,$D14,'VISSIM Travel Time Outputs'!$A:$A,"AVG",'VISSIM Travel Time Outputs'!$B:$B,IK$9),"-")</f>
        <v>-</v>
      </c>
      <c r="IL14" s="380" t="str">
        <f>IFERROR(AVERAGEIFS('VISSIM Travel Time Outputs'!$L:$L,'VISSIM Travel Time Outputs'!$D:$D,$D14,'VISSIM Travel Time Outputs'!$A:$A,"AVG",'VISSIM Travel Time Outputs'!$B:$B,IL$9),"-")</f>
        <v>-</v>
      </c>
      <c r="IM14" s="380" t="str">
        <f>IFERROR(AVERAGEIFS('VISSIM Travel Time Outputs'!$L:$L,'VISSIM Travel Time Outputs'!$D:$D,$D14,'VISSIM Travel Time Outputs'!$A:$A,"AVG",'VISSIM Travel Time Outputs'!$B:$B,IM$9),"-")</f>
        <v>-</v>
      </c>
      <c r="IN14" s="380" t="str">
        <f>IFERROR(AVERAGEIFS('VISSIM Travel Time Outputs'!$L:$L,'VISSIM Travel Time Outputs'!$D:$D,$D14,'VISSIM Travel Time Outputs'!$A:$A,"AVG",'VISSIM Travel Time Outputs'!$B:$B,IN$9),"-")</f>
        <v>-</v>
      </c>
      <c r="IO14" s="380" t="str">
        <f>IFERROR(AVERAGEIFS('VISSIM Travel Time Outputs'!$L:$L,'VISSIM Travel Time Outputs'!$D:$D,$D14,'VISSIM Travel Time Outputs'!$A:$A,"AVG",'VISSIM Travel Time Outputs'!$B:$B,IO$9),"-")</f>
        <v>-</v>
      </c>
      <c r="IP14" s="380" t="str">
        <f>IFERROR(AVERAGEIFS('VISSIM Travel Time Outputs'!$L:$L,'VISSIM Travel Time Outputs'!$D:$D,$D14,'VISSIM Travel Time Outputs'!$A:$A,"AVG",'VISSIM Travel Time Outputs'!$B:$B,IP$9),"-")</f>
        <v>-</v>
      </c>
      <c r="IQ14" s="380" t="str">
        <f>IFERROR(AVERAGEIFS('VISSIM Travel Time Outputs'!$L:$L,'VISSIM Travel Time Outputs'!$D:$D,$D14,'VISSIM Travel Time Outputs'!$A:$A,"AVG",'VISSIM Travel Time Outputs'!$B:$B,IQ$9),"-")</f>
        <v>-</v>
      </c>
      <c r="IR14" s="381" t="str">
        <f>IFERROR(AVERAGEIFS('VISSIM Travel Time Outputs'!$L:$L,'VISSIM Travel Time Outputs'!$D:$D,$D14,'VISSIM Travel Time Outputs'!$A:$A,"AVG",'VISSIM Travel Time Outputs'!$B:$B,IR$9),"-")</f>
        <v>-</v>
      </c>
      <c r="IS14" s="381" t="str">
        <f t="shared" si="31"/>
        <v>--</v>
      </c>
    </row>
    <row r="15" spans="1:253" x14ac:dyDescent="0.25">
      <c r="A15" s="302" t="str">
        <f t="shared" si="12"/>
        <v/>
      </c>
      <c r="B15" s="641">
        <f t="shared" si="32"/>
        <v>6</v>
      </c>
      <c r="C15" s="475" t="str">
        <f>INDEX('Input - Travel Times'!$B$3:$AL$103,MATCH($B15,'Input - Travel Times'!$B$3:$B$103,0),MATCH(C$9,'Input - Travel Times'!$B$3:$AL$3,0))</f>
        <v>From EB Pleasant Valley Rd/Dulles Ct to EB Stonecroft Blvd</v>
      </c>
      <c r="D15" s="194">
        <f>INDEX('Input - Travel Times'!$B$3:$AS$103,MATCH($B15,'Input - Travel Times'!$B$3:$B$103,0),MATCH(D$9,'Input - Travel Times'!$B$3:$AS$3,0))</f>
        <v>6</v>
      </c>
      <c r="E15" s="582">
        <f>TIME(0,0,INDEX('Input - Travel Times'!$B$3:$AL$103,MATCH($B15,'Input - Travel Times'!$B$3:$B$103,0),MATCH(E$9,'Input - Travel Times'!$B$3:$AL$3,0)))</f>
        <v>9.4907407407407408E-4</v>
      </c>
      <c r="F15" s="582">
        <f>TIME(0,0,INDEX('Input - Travel Times'!$B$3:$AL$103,MATCH($B15,'Input - Travel Times'!$B$3:$B$103,0),MATCH(F$9,'Input - Travel Times'!$B$3:$AL$3,0)))</f>
        <v>8.6805555555555551E-4</v>
      </c>
      <c r="G15" s="582" t="e">
        <f>TIME(0,0,INDEX('Input - Travel Times'!$B$3:$AL$103,MATCH($B15,'Input - Travel Times'!$B$3:$B$103,0),MATCH(G$9,'Input - Travel Times'!$B$3:$AL$3,0)))</f>
        <v>#VALUE!</v>
      </c>
      <c r="H15" s="173"/>
      <c r="I15" s="259" t="str">
        <f>IFERROR(TIME(0,0,AVERAGEIFS('VISSIM Travel Time Outputs'!$I:$I,'VISSIM Travel Time Outputs'!$D:$D,$D15,'VISSIM Travel Time Outputs'!$A:$A,"AVG",'VISSIM Travel Time Outputs'!$B:$B,I$9)),"-")</f>
        <v>-</v>
      </c>
      <c r="J15" s="36" t="str">
        <f>IFERROR(TIME(0,0,AVERAGEIFS('VISSIM Travel Time Outputs'!$I:$I,'VISSIM Travel Time Outputs'!$D:$D,$D15,'VISSIM Travel Time Outputs'!$A:$A,"AVG",'VISSIM Travel Time Outputs'!$B:$B,J$9)),"-")</f>
        <v>-</v>
      </c>
      <c r="K15" s="36" t="str">
        <f>IFERROR(TIME(0,0,AVERAGEIFS('VISSIM Travel Time Outputs'!$I:$I,'VISSIM Travel Time Outputs'!$D:$D,$D15,'VISSIM Travel Time Outputs'!$A:$A,"AVG",'VISSIM Travel Time Outputs'!$B:$B,K$9)),"-")</f>
        <v>-</v>
      </c>
      <c r="L15" s="36" t="str">
        <f>IFERROR(TIME(0,0,AVERAGEIFS('VISSIM Travel Time Outputs'!$I:$I,'VISSIM Travel Time Outputs'!$D:$D,$D15,'VISSIM Travel Time Outputs'!$A:$A,"AVG",'VISSIM Travel Time Outputs'!$B:$B,L$9)),"-")</f>
        <v>-</v>
      </c>
      <c r="M15" s="36" t="str">
        <f>IFERROR(TIME(0,0,AVERAGEIFS('VISSIM Travel Time Outputs'!$I:$I,'VISSIM Travel Time Outputs'!$D:$D,$D15,'VISSIM Travel Time Outputs'!$A:$A,"AVG",'VISSIM Travel Time Outputs'!$B:$B,M$9)),"-")</f>
        <v>-</v>
      </c>
      <c r="N15" s="36" t="str">
        <f>IFERROR(TIME(0,0,AVERAGEIFS('VISSIM Travel Time Outputs'!$I:$I,'VISSIM Travel Time Outputs'!$D:$D,$D15,'VISSIM Travel Time Outputs'!$A:$A,"AVG",'VISSIM Travel Time Outputs'!$B:$B,N$9)),"-")</f>
        <v>-</v>
      </c>
      <c r="O15" s="36" t="str">
        <f>IFERROR(TIME(0,0,AVERAGEIFS('VISSIM Travel Time Outputs'!$I:$I,'VISSIM Travel Time Outputs'!$D:$D,$D15,'VISSIM Travel Time Outputs'!$A:$A,"AVG",'VISSIM Travel Time Outputs'!$B:$B,O$9)),"-")</f>
        <v>-</v>
      </c>
      <c r="P15" s="36" t="str">
        <f>IFERROR(TIME(0,0,AVERAGEIFS('VISSIM Travel Time Outputs'!$I:$I,'VISSIM Travel Time Outputs'!$D:$D,$D15,'VISSIM Travel Time Outputs'!$A:$A,"AVG",'VISSIM Travel Time Outputs'!$B:$B,P$9)),"-")</f>
        <v>-</v>
      </c>
      <c r="Q15" s="36" t="str">
        <f>IFERROR(TIME(0,0,AVERAGEIFS('VISSIM Travel Time Outputs'!$I:$I,'VISSIM Travel Time Outputs'!$D:$D,$D15,'VISSIM Travel Time Outputs'!$A:$A,"AVG",'VISSIM Travel Time Outputs'!$B:$B,Q$9)),"-")</f>
        <v>-</v>
      </c>
      <c r="R15" s="36" t="str">
        <f>IFERROR(TIME(0,0,AVERAGEIFS('VISSIM Travel Time Outputs'!$I:$I,'VISSIM Travel Time Outputs'!$D:$D,$D15,'VISSIM Travel Time Outputs'!$A:$A,"AVG",'VISSIM Travel Time Outputs'!$B:$B,R$9)),"-")</f>
        <v>-</v>
      </c>
      <c r="S15" s="36" t="str">
        <f>IFERROR(TIME(0,0,AVERAGEIFS('VISSIM Travel Time Outputs'!$I:$I,'VISSIM Travel Time Outputs'!$D:$D,$D15,'VISSIM Travel Time Outputs'!$A:$A,"AVG",'VISSIM Travel Time Outputs'!$B:$B,S$9)),"-")</f>
        <v>-</v>
      </c>
      <c r="T15" s="36" t="str">
        <f>IFERROR(TIME(0,0,AVERAGEIFS('VISSIM Travel Time Outputs'!$I:$I,'VISSIM Travel Time Outputs'!$D:$D,$D15,'VISSIM Travel Time Outputs'!$A:$A,"AVG",'VISSIM Travel Time Outputs'!$B:$B,T$9)),"-")</f>
        <v>-</v>
      </c>
      <c r="U15" s="36" t="str">
        <f>IFERROR(TIME(0,0,AVERAGEIFS('VISSIM Travel Time Outputs'!$I:$I,'VISSIM Travel Time Outputs'!$D:$D,$D15,'VISSIM Travel Time Outputs'!$A:$A,"AVG",'VISSIM Travel Time Outputs'!$B:$B,U$9)),"-")</f>
        <v>-</v>
      </c>
      <c r="V15" s="36" t="str">
        <f>IFERROR(TIME(0,0,AVERAGEIFS('VISSIM Travel Time Outputs'!$I:$I,'VISSIM Travel Time Outputs'!$D:$D,$D15,'VISSIM Travel Time Outputs'!$A:$A,"AVG",'VISSIM Travel Time Outputs'!$B:$B,V$9)),"-")</f>
        <v>-</v>
      </c>
      <c r="W15" s="36" t="str">
        <f>IFERROR(TIME(0,0,AVERAGEIFS('VISSIM Travel Time Outputs'!$I:$I,'VISSIM Travel Time Outputs'!$D:$D,$D15,'VISSIM Travel Time Outputs'!$A:$A,"AVG",'VISSIM Travel Time Outputs'!$B:$B,W$9)),"-")</f>
        <v>-</v>
      </c>
      <c r="X15" s="177" t="str">
        <f>IFERROR(TIME(0,0,AVERAGEIFS('VISSIM Travel Time Outputs'!$I:$I,'VISSIM Travel Time Outputs'!$D:$D,$D15,'VISSIM Travel Time Outputs'!$A:$A,"AVG",'VISSIM Travel Time Outputs'!$B:$B,X$9)),"-")</f>
        <v>-</v>
      </c>
      <c r="Y15" s="304"/>
      <c r="Z15" s="379" t="str">
        <f>IFERROR(AVERAGEIFS('VISSIM Travel Time Outputs'!$F:$F,'VISSIM Travel Time Outputs'!$D:$D,$D15,'VISSIM Travel Time Outputs'!$A:$A,"AVG",'VISSIM Travel Time Outputs'!$B:$B,Z$9),"-")</f>
        <v>-</v>
      </c>
      <c r="AA15" s="380" t="str">
        <f>IFERROR(AVERAGEIFS('VISSIM Travel Time Outputs'!$F:$F,'VISSIM Travel Time Outputs'!$D:$D,$D15,'VISSIM Travel Time Outputs'!$A:$A,"AVG",'VISSIM Travel Time Outputs'!$B:$B,AA$9),"-")</f>
        <v>-</v>
      </c>
      <c r="AB15" s="380" t="str">
        <f>IFERROR(AVERAGEIFS('VISSIM Travel Time Outputs'!$F:$F,'VISSIM Travel Time Outputs'!$D:$D,$D15,'VISSIM Travel Time Outputs'!$A:$A,"AVG",'VISSIM Travel Time Outputs'!$B:$B,AB$9),"-")</f>
        <v>-</v>
      </c>
      <c r="AC15" s="380" t="str">
        <f>IFERROR(AVERAGEIFS('VISSIM Travel Time Outputs'!$F:$F,'VISSIM Travel Time Outputs'!$D:$D,$D15,'VISSIM Travel Time Outputs'!$A:$A,"AVG",'VISSIM Travel Time Outputs'!$B:$B,AC$9),"-")</f>
        <v>-</v>
      </c>
      <c r="AD15" s="380" t="str">
        <f>IFERROR(AVERAGEIFS('VISSIM Travel Time Outputs'!$F:$F,'VISSIM Travel Time Outputs'!$D:$D,$D15,'VISSIM Travel Time Outputs'!$A:$A,"AVG",'VISSIM Travel Time Outputs'!$B:$B,AD$9),"-")</f>
        <v>-</v>
      </c>
      <c r="AE15" s="380" t="str">
        <f>IFERROR(AVERAGEIFS('VISSIM Travel Time Outputs'!$F:$F,'VISSIM Travel Time Outputs'!$D:$D,$D15,'VISSIM Travel Time Outputs'!$A:$A,"AVG",'VISSIM Travel Time Outputs'!$B:$B,AE$9),"-")</f>
        <v>-</v>
      </c>
      <c r="AF15" s="380" t="str">
        <f>IFERROR(AVERAGEIFS('VISSIM Travel Time Outputs'!$F:$F,'VISSIM Travel Time Outputs'!$D:$D,$D15,'VISSIM Travel Time Outputs'!$A:$A,"AVG",'VISSIM Travel Time Outputs'!$B:$B,AF$9),"-")</f>
        <v>-</v>
      </c>
      <c r="AG15" s="380" t="str">
        <f>IFERROR(AVERAGEIFS('VISSIM Travel Time Outputs'!$F:$F,'VISSIM Travel Time Outputs'!$D:$D,$D15,'VISSIM Travel Time Outputs'!$A:$A,"AVG",'VISSIM Travel Time Outputs'!$B:$B,AG$9),"-")</f>
        <v>-</v>
      </c>
      <c r="AH15" s="380" t="str">
        <f>IFERROR(AVERAGEIFS('VISSIM Travel Time Outputs'!$F:$F,'VISSIM Travel Time Outputs'!$D:$D,$D15,'VISSIM Travel Time Outputs'!$A:$A,"AVG",'VISSIM Travel Time Outputs'!$B:$B,AH$9),"-")</f>
        <v>-</v>
      </c>
      <c r="AI15" s="380" t="str">
        <f>IFERROR(AVERAGEIFS('VISSIM Travel Time Outputs'!$F:$F,'VISSIM Travel Time Outputs'!$D:$D,$D15,'VISSIM Travel Time Outputs'!$A:$A,"AVG",'VISSIM Travel Time Outputs'!$B:$B,AI$9),"-")</f>
        <v>-</v>
      </c>
      <c r="AJ15" s="380" t="str">
        <f>IFERROR(AVERAGEIFS('VISSIM Travel Time Outputs'!$F:$F,'VISSIM Travel Time Outputs'!$D:$D,$D15,'VISSIM Travel Time Outputs'!$A:$A,"AVG",'VISSIM Travel Time Outputs'!$B:$B,AJ$9),"-")</f>
        <v>-</v>
      </c>
      <c r="AK15" s="380" t="str">
        <f>IFERROR(AVERAGEIFS('VISSIM Travel Time Outputs'!$F:$F,'VISSIM Travel Time Outputs'!$D:$D,$D15,'VISSIM Travel Time Outputs'!$A:$A,"AVG",'VISSIM Travel Time Outputs'!$B:$B,AK$9),"-")</f>
        <v>-</v>
      </c>
      <c r="AL15" s="380" t="str">
        <f>IFERROR(AVERAGEIFS('VISSIM Travel Time Outputs'!$F:$F,'VISSIM Travel Time Outputs'!$D:$D,$D15,'VISSIM Travel Time Outputs'!$A:$A,"AVG",'VISSIM Travel Time Outputs'!$B:$B,AL$9),"-")</f>
        <v>-</v>
      </c>
      <c r="AM15" s="380" t="str">
        <f>IFERROR(AVERAGEIFS('VISSIM Travel Time Outputs'!$F:$F,'VISSIM Travel Time Outputs'!$D:$D,$D15,'VISSIM Travel Time Outputs'!$A:$A,"AVG",'VISSIM Travel Time Outputs'!$B:$B,AM$9),"-")</f>
        <v>-</v>
      </c>
      <c r="AN15" s="380" t="str">
        <f>IFERROR(AVERAGEIFS('VISSIM Travel Time Outputs'!$F:$F,'VISSIM Travel Time Outputs'!$D:$D,$D15,'VISSIM Travel Time Outputs'!$A:$A,"AVG",'VISSIM Travel Time Outputs'!$B:$B,AN$9),"-")</f>
        <v>-</v>
      </c>
      <c r="AO15" s="381" t="str">
        <f>IFERROR(AVERAGEIFS('VISSIM Travel Time Outputs'!$F:$F,'VISSIM Travel Time Outputs'!$D:$D,$D15,'VISSIM Travel Time Outputs'!$A:$A,"AVG",'VISSIM Travel Time Outputs'!$B:$B,AO$9),"-")</f>
        <v>-</v>
      </c>
      <c r="AP15" s="387"/>
      <c r="AQ15" s="259" t="str">
        <f t="shared" si="13"/>
        <v>--</v>
      </c>
      <c r="AR15" s="410" t="str">
        <f t="shared" si="14"/>
        <v>--</v>
      </c>
      <c r="AS15" s="381">
        <f t="shared" si="15"/>
        <v>0</v>
      </c>
      <c r="AT15" s="305"/>
      <c r="AU15" s="259" t="str">
        <f>IFERROR(TIME(0,0,AVERAGEIFS('VISSIM Travel Time Outputs'!$J:$J,'VISSIM Travel Time Outputs'!$D:$D,$D15,'VISSIM Travel Time Outputs'!$A:$A,"AVG",'VISSIM Travel Time Outputs'!$B:$B,AU$9)),"-")</f>
        <v>-</v>
      </c>
      <c r="AV15" s="36" t="str">
        <f>IFERROR(TIME(0,0,AVERAGEIFS('VISSIM Travel Time Outputs'!$J:$J,'VISSIM Travel Time Outputs'!$D:$D,$D15,'VISSIM Travel Time Outputs'!$A:$A,"AVG",'VISSIM Travel Time Outputs'!$B:$B,AV$9)),"-")</f>
        <v>-</v>
      </c>
      <c r="AW15" s="36" t="str">
        <f>IFERROR(TIME(0,0,AVERAGEIFS('VISSIM Travel Time Outputs'!$J:$J,'VISSIM Travel Time Outputs'!$D:$D,$D15,'VISSIM Travel Time Outputs'!$A:$A,"AVG",'VISSIM Travel Time Outputs'!$B:$B,AW$9)),"-")</f>
        <v>-</v>
      </c>
      <c r="AX15" s="36" t="str">
        <f>IFERROR(TIME(0,0,AVERAGEIFS('VISSIM Travel Time Outputs'!$J:$J,'VISSIM Travel Time Outputs'!$D:$D,$D15,'VISSIM Travel Time Outputs'!$A:$A,"AVG",'VISSIM Travel Time Outputs'!$B:$B,AX$9)),"-")</f>
        <v>-</v>
      </c>
      <c r="AY15" s="36" t="str">
        <f>IFERROR(TIME(0,0,AVERAGEIFS('VISSIM Travel Time Outputs'!$J:$J,'VISSIM Travel Time Outputs'!$D:$D,$D15,'VISSIM Travel Time Outputs'!$A:$A,"AVG",'VISSIM Travel Time Outputs'!$B:$B,AY$9)),"-")</f>
        <v>-</v>
      </c>
      <c r="AZ15" s="36" t="str">
        <f>IFERROR(TIME(0,0,AVERAGEIFS('VISSIM Travel Time Outputs'!$J:$J,'VISSIM Travel Time Outputs'!$D:$D,$D15,'VISSIM Travel Time Outputs'!$A:$A,"AVG",'VISSIM Travel Time Outputs'!$B:$B,AZ$9)),"-")</f>
        <v>-</v>
      </c>
      <c r="BA15" s="36" t="str">
        <f>IFERROR(TIME(0,0,AVERAGEIFS('VISSIM Travel Time Outputs'!$J:$J,'VISSIM Travel Time Outputs'!$D:$D,$D15,'VISSIM Travel Time Outputs'!$A:$A,"AVG",'VISSIM Travel Time Outputs'!$B:$B,BA$9)),"-")</f>
        <v>-</v>
      </c>
      <c r="BB15" s="36" t="str">
        <f>IFERROR(TIME(0,0,AVERAGEIFS('VISSIM Travel Time Outputs'!$J:$J,'VISSIM Travel Time Outputs'!$D:$D,$D15,'VISSIM Travel Time Outputs'!$A:$A,"AVG",'VISSIM Travel Time Outputs'!$B:$B,BB$9)),"-")</f>
        <v>-</v>
      </c>
      <c r="BC15" s="36" t="str">
        <f>IFERROR(TIME(0,0,AVERAGEIFS('VISSIM Travel Time Outputs'!$J:$J,'VISSIM Travel Time Outputs'!$D:$D,$D15,'VISSIM Travel Time Outputs'!$A:$A,"AVG",'VISSIM Travel Time Outputs'!$B:$B,BC$9)),"-")</f>
        <v>-</v>
      </c>
      <c r="BD15" s="36" t="str">
        <f>IFERROR(TIME(0,0,AVERAGEIFS('VISSIM Travel Time Outputs'!$J:$J,'VISSIM Travel Time Outputs'!$D:$D,$D15,'VISSIM Travel Time Outputs'!$A:$A,"AVG",'VISSIM Travel Time Outputs'!$B:$B,BD$9)),"-")</f>
        <v>-</v>
      </c>
      <c r="BE15" s="36" t="str">
        <f>IFERROR(TIME(0,0,AVERAGEIFS('VISSIM Travel Time Outputs'!$J:$J,'VISSIM Travel Time Outputs'!$D:$D,$D15,'VISSIM Travel Time Outputs'!$A:$A,"AVG",'VISSIM Travel Time Outputs'!$B:$B,BE$9)),"-")</f>
        <v>-</v>
      </c>
      <c r="BF15" s="36" t="str">
        <f>IFERROR(TIME(0,0,AVERAGEIFS('VISSIM Travel Time Outputs'!$J:$J,'VISSIM Travel Time Outputs'!$D:$D,$D15,'VISSIM Travel Time Outputs'!$A:$A,"AVG",'VISSIM Travel Time Outputs'!$B:$B,BF$9)),"-")</f>
        <v>-</v>
      </c>
      <c r="BG15" s="36" t="str">
        <f>IFERROR(TIME(0,0,AVERAGEIFS('VISSIM Travel Time Outputs'!$J:$J,'VISSIM Travel Time Outputs'!$D:$D,$D15,'VISSIM Travel Time Outputs'!$A:$A,"AVG",'VISSIM Travel Time Outputs'!$B:$B,BG$9)),"-")</f>
        <v>-</v>
      </c>
      <c r="BH15" s="36" t="str">
        <f>IFERROR(TIME(0,0,AVERAGEIFS('VISSIM Travel Time Outputs'!$J:$J,'VISSIM Travel Time Outputs'!$D:$D,$D15,'VISSIM Travel Time Outputs'!$A:$A,"AVG",'VISSIM Travel Time Outputs'!$B:$B,BH$9)),"-")</f>
        <v>-</v>
      </c>
      <c r="BI15" s="36" t="str">
        <f>IFERROR(TIME(0,0,AVERAGEIFS('VISSIM Travel Time Outputs'!$J:$J,'VISSIM Travel Time Outputs'!$D:$D,$D15,'VISSIM Travel Time Outputs'!$A:$A,"AVG",'VISSIM Travel Time Outputs'!$B:$B,BI$9)),"-")</f>
        <v>-</v>
      </c>
      <c r="BJ15" s="177" t="str">
        <f>IFERROR(TIME(0,0,AVERAGEIFS('VISSIM Travel Time Outputs'!$J:$J,'VISSIM Travel Time Outputs'!$D:$D,$D15,'VISSIM Travel Time Outputs'!$A:$A,"AVG",'VISSIM Travel Time Outputs'!$B:$B,BJ$9)),"-")</f>
        <v>-</v>
      </c>
      <c r="BK15" s="164"/>
      <c r="BL15" s="379" t="str">
        <f>IFERROR(AVERAGEIFS('VISSIM Travel Time Outputs'!$G:$G,'VISSIM Travel Time Outputs'!$D:$D,$D15,'VISSIM Travel Time Outputs'!$A:$A,"AVG",'VISSIM Travel Time Outputs'!$B:$B,BL$9),"-")</f>
        <v>-</v>
      </c>
      <c r="BM15" s="380" t="str">
        <f>IFERROR(AVERAGEIFS('VISSIM Travel Time Outputs'!$G:$G,'VISSIM Travel Time Outputs'!$D:$D,$D15,'VISSIM Travel Time Outputs'!$A:$A,"AVG",'VISSIM Travel Time Outputs'!$B:$B,BM$9),"-")</f>
        <v>-</v>
      </c>
      <c r="BN15" s="380" t="str">
        <f>IFERROR(AVERAGEIFS('VISSIM Travel Time Outputs'!$G:$G,'VISSIM Travel Time Outputs'!$D:$D,$D15,'VISSIM Travel Time Outputs'!$A:$A,"AVG",'VISSIM Travel Time Outputs'!$B:$B,BN$9),"-")</f>
        <v>-</v>
      </c>
      <c r="BO15" s="380" t="str">
        <f>IFERROR(AVERAGEIFS('VISSIM Travel Time Outputs'!$G:$G,'VISSIM Travel Time Outputs'!$D:$D,$D15,'VISSIM Travel Time Outputs'!$A:$A,"AVG",'VISSIM Travel Time Outputs'!$B:$B,BO$9),"-")</f>
        <v>-</v>
      </c>
      <c r="BP15" s="380" t="str">
        <f>IFERROR(AVERAGEIFS('VISSIM Travel Time Outputs'!$G:$G,'VISSIM Travel Time Outputs'!$D:$D,$D15,'VISSIM Travel Time Outputs'!$A:$A,"AVG",'VISSIM Travel Time Outputs'!$B:$B,BP$9),"-")</f>
        <v>-</v>
      </c>
      <c r="BQ15" s="380" t="str">
        <f>IFERROR(AVERAGEIFS('VISSIM Travel Time Outputs'!$G:$G,'VISSIM Travel Time Outputs'!$D:$D,$D15,'VISSIM Travel Time Outputs'!$A:$A,"AVG",'VISSIM Travel Time Outputs'!$B:$B,BQ$9),"-")</f>
        <v>-</v>
      </c>
      <c r="BR15" s="380" t="str">
        <f>IFERROR(AVERAGEIFS('VISSIM Travel Time Outputs'!$G:$G,'VISSIM Travel Time Outputs'!$D:$D,$D15,'VISSIM Travel Time Outputs'!$A:$A,"AVG",'VISSIM Travel Time Outputs'!$B:$B,BR$9),"-")</f>
        <v>-</v>
      </c>
      <c r="BS15" s="380" t="str">
        <f>IFERROR(AVERAGEIFS('VISSIM Travel Time Outputs'!$G:$G,'VISSIM Travel Time Outputs'!$D:$D,$D15,'VISSIM Travel Time Outputs'!$A:$A,"AVG",'VISSIM Travel Time Outputs'!$B:$B,BS$9),"-")</f>
        <v>-</v>
      </c>
      <c r="BT15" s="380" t="str">
        <f>IFERROR(AVERAGEIFS('VISSIM Travel Time Outputs'!$G:$G,'VISSIM Travel Time Outputs'!$D:$D,$D15,'VISSIM Travel Time Outputs'!$A:$A,"AVG",'VISSIM Travel Time Outputs'!$B:$B,BT$9),"-")</f>
        <v>-</v>
      </c>
      <c r="BU15" s="380" t="str">
        <f>IFERROR(AVERAGEIFS('VISSIM Travel Time Outputs'!$G:$G,'VISSIM Travel Time Outputs'!$D:$D,$D15,'VISSIM Travel Time Outputs'!$A:$A,"AVG",'VISSIM Travel Time Outputs'!$B:$B,BU$9),"-")</f>
        <v>-</v>
      </c>
      <c r="BV15" s="380" t="str">
        <f>IFERROR(AVERAGEIFS('VISSIM Travel Time Outputs'!$G:$G,'VISSIM Travel Time Outputs'!$D:$D,$D15,'VISSIM Travel Time Outputs'!$A:$A,"AVG",'VISSIM Travel Time Outputs'!$B:$B,BV$9),"-")</f>
        <v>-</v>
      </c>
      <c r="BW15" s="380" t="str">
        <f>IFERROR(AVERAGEIFS('VISSIM Travel Time Outputs'!$G:$G,'VISSIM Travel Time Outputs'!$D:$D,$D15,'VISSIM Travel Time Outputs'!$A:$A,"AVG",'VISSIM Travel Time Outputs'!$B:$B,BW$9),"-")</f>
        <v>-</v>
      </c>
      <c r="BX15" s="380" t="str">
        <f>IFERROR(AVERAGEIFS('VISSIM Travel Time Outputs'!$G:$G,'VISSIM Travel Time Outputs'!$D:$D,$D15,'VISSIM Travel Time Outputs'!$A:$A,"AVG",'VISSIM Travel Time Outputs'!$B:$B,BX$9),"-")</f>
        <v>-</v>
      </c>
      <c r="BY15" s="380" t="str">
        <f>IFERROR(AVERAGEIFS('VISSIM Travel Time Outputs'!$G:$G,'VISSIM Travel Time Outputs'!$D:$D,$D15,'VISSIM Travel Time Outputs'!$A:$A,"AVG",'VISSIM Travel Time Outputs'!$B:$B,BY$9),"-")</f>
        <v>-</v>
      </c>
      <c r="BZ15" s="380" t="str">
        <f>IFERROR(AVERAGEIFS('VISSIM Travel Time Outputs'!$G:$G,'VISSIM Travel Time Outputs'!$D:$D,$D15,'VISSIM Travel Time Outputs'!$A:$A,"AVG",'VISSIM Travel Time Outputs'!$B:$B,BZ$9),"-")</f>
        <v>-</v>
      </c>
      <c r="CA15" s="381" t="str">
        <f>IFERROR(AVERAGEIFS('VISSIM Travel Time Outputs'!$G:$G,'VISSIM Travel Time Outputs'!$D:$D,$D15,'VISSIM Travel Time Outputs'!$A:$A,"AVG",'VISSIM Travel Time Outputs'!$B:$B,CA$9),"-")</f>
        <v>-</v>
      </c>
      <c r="CB15" s="304"/>
      <c r="CC15" s="259" t="str">
        <f t="shared" si="16"/>
        <v>--</v>
      </c>
      <c r="CD15" s="410" t="str">
        <f t="shared" si="17"/>
        <v>--</v>
      </c>
      <c r="CE15" s="381">
        <f t="shared" si="18"/>
        <v>0</v>
      </c>
      <c r="CF15" s="387"/>
      <c r="CG15" s="259" t="str">
        <f>IFERROR(GETPIVOTDATA("Average of TRAVTM(31)",#REF!,"TIMEINT",CG$9,"VEHICLETRAVELTIMEMEASUREMENT",$D15)/3600/24,"--")</f>
        <v>--</v>
      </c>
      <c r="CH15" s="36" t="str">
        <f>IFERROR(GETPIVOTDATA("Average of TRAVTM(31)",#REF!,"TIMEINT",CH$9,"VEHICLETRAVELTIMEMEASUREMENT",$D15)/3600/24,"--")</f>
        <v>--</v>
      </c>
      <c r="CI15" s="36" t="str">
        <f>IFERROR(GETPIVOTDATA("Average of TRAVTM(31)",#REF!,"TIMEINT",CI$9,"VEHICLETRAVELTIMEMEASUREMENT",$D15)/3600/24,"--")</f>
        <v>--</v>
      </c>
      <c r="CJ15" s="36" t="str">
        <f>IFERROR(GETPIVOTDATA("Average of TRAVTM(31)",#REF!,"TIMEINT",CJ$9,"VEHICLETRAVELTIMEMEASUREMENT",$D15)/3600/24,"--")</f>
        <v>--</v>
      </c>
      <c r="CK15" s="36" t="str">
        <f>IFERROR(GETPIVOTDATA("Average of TRAVTM(31)",#REF!,"TIMEINT",CK$9,"VEHICLETRAVELTIMEMEASUREMENT",$D15)/3600/24,"--")</f>
        <v>--</v>
      </c>
      <c r="CL15" s="36" t="str">
        <f>IFERROR(GETPIVOTDATA("Average of TRAVTM(31)",#REF!,"TIMEINT",CL$9,"VEHICLETRAVELTIMEMEASUREMENT",$D15)/3600/24,"--")</f>
        <v>--</v>
      </c>
      <c r="CM15" s="36" t="str">
        <f>IFERROR(GETPIVOTDATA("Average of TRAVTM(31)",#REF!,"TIMEINT",CM$9,"VEHICLETRAVELTIMEMEASUREMENT",$D15)/3600/24,"--")</f>
        <v>--</v>
      </c>
      <c r="CN15" s="36" t="str">
        <f>IFERROR(GETPIVOTDATA("Average of TRAVTM(31)",#REF!,"TIMEINT",CN$9,"VEHICLETRAVELTIMEMEASUREMENT",$D15)/3600/24,"--")</f>
        <v>--</v>
      </c>
      <c r="CO15" s="36" t="str">
        <f>IFERROR(GETPIVOTDATA("Average of TRAVTM(31)",#REF!,"TIMEINT",CO$9,"VEHICLETRAVELTIMEMEASUREMENT",$D15)/3600/24,"--")</f>
        <v>--</v>
      </c>
      <c r="CP15" s="36" t="str">
        <f>IFERROR(GETPIVOTDATA("Average of TRAVTM(31)",#REF!,"TIMEINT",CP$9,"VEHICLETRAVELTIMEMEASUREMENT",$D15)/3600/24,"--")</f>
        <v>--</v>
      </c>
      <c r="CQ15" s="36" t="str">
        <f>IFERROR(GETPIVOTDATA("Average of TRAVTM(31)",#REF!,"TIMEINT",CQ$9,"VEHICLETRAVELTIMEMEASUREMENT",$D15)/3600/24,"--")</f>
        <v>--</v>
      </c>
      <c r="CR15" s="36" t="str">
        <f>IFERROR(GETPIVOTDATA("Average of TRAVTM(31)",#REF!,"TIMEINT",CR$9,"VEHICLETRAVELTIMEMEASUREMENT",$D15)/3600/24,"--")</f>
        <v>--</v>
      </c>
      <c r="CS15" s="36" t="str">
        <f>IFERROR(GETPIVOTDATA("Average of TRAVTM(31)",#REF!,"TIMEINT",CS$9,"VEHICLETRAVELTIMEMEASUREMENT",$D15)/3600/24,"--")</f>
        <v>--</v>
      </c>
      <c r="CT15" s="36" t="str">
        <f>IFERROR(GETPIVOTDATA("Average of TRAVTM(31)",#REF!,"TIMEINT",CT$9,"VEHICLETRAVELTIMEMEASUREMENT",$D15)/3600/24,"--")</f>
        <v>--</v>
      </c>
      <c r="CU15" s="36" t="str">
        <f>IFERROR(GETPIVOTDATA("Average of TRAVTM(31)",#REF!,"TIMEINT",CU$9,"VEHICLETRAVELTIMEMEASUREMENT",$D15)/3600/24,"--")</f>
        <v>--</v>
      </c>
      <c r="CV15" s="177" t="str">
        <f>IFERROR(GETPIVOTDATA("Average of TRAVTM(31)",#REF!,"TIMEINT",CV$9,"VEHICLETRAVELTIMEMEASUREMENT",$D15)/3600/24,"--")</f>
        <v>--</v>
      </c>
      <c r="CW15" s="387"/>
      <c r="CX15" s="379" t="str">
        <f>IFERROR(GETPIVOTDATA("Average of VEHS(31)",#REF!,"TIMEINT",CX$9,"VEHICLETRAVELTIMEMEASUREMENT",$D15),"--")</f>
        <v>--</v>
      </c>
      <c r="CY15" s="380" t="str">
        <f>IFERROR(GETPIVOTDATA("Average of VEHS(31)",#REF!,"TIMEINT",CY$9,"VEHICLETRAVELTIMEMEASUREMENT",$D15),"--")</f>
        <v>--</v>
      </c>
      <c r="CZ15" s="380" t="str">
        <f>IFERROR(GETPIVOTDATA("Average of VEHS(31)",#REF!,"TIMEINT",CZ$9,"VEHICLETRAVELTIMEMEASUREMENT",$D15),"--")</f>
        <v>--</v>
      </c>
      <c r="DA15" s="380" t="str">
        <f>IFERROR(GETPIVOTDATA("Average of VEHS(31)",#REF!,"TIMEINT",DA$9,"VEHICLETRAVELTIMEMEASUREMENT",$D15),"--")</f>
        <v>--</v>
      </c>
      <c r="DB15" s="380" t="str">
        <f>IFERROR(GETPIVOTDATA("Average of VEHS(31)",#REF!,"TIMEINT",DB$9,"VEHICLETRAVELTIMEMEASUREMENT",$D15),"--")</f>
        <v>--</v>
      </c>
      <c r="DC15" s="380" t="str">
        <f>IFERROR(GETPIVOTDATA("Average of VEHS(31)",#REF!,"TIMEINT",DC$9,"VEHICLETRAVELTIMEMEASUREMENT",$D15),"--")</f>
        <v>--</v>
      </c>
      <c r="DD15" s="380" t="str">
        <f>IFERROR(GETPIVOTDATA("Average of VEHS(31)",#REF!,"TIMEINT",DD$9,"VEHICLETRAVELTIMEMEASUREMENT",$D15),"--")</f>
        <v>--</v>
      </c>
      <c r="DE15" s="380" t="str">
        <f>IFERROR(GETPIVOTDATA("Average of VEHS(31)",#REF!,"TIMEINT",DE$9,"VEHICLETRAVELTIMEMEASUREMENT",$D15),"--")</f>
        <v>--</v>
      </c>
      <c r="DF15" s="380" t="str">
        <f>IFERROR(GETPIVOTDATA("Average of VEHS(31)",#REF!,"TIMEINT",DF$9,"VEHICLETRAVELTIMEMEASUREMENT",$D15),"--")</f>
        <v>--</v>
      </c>
      <c r="DG15" s="380" t="str">
        <f>IFERROR(GETPIVOTDATA("Average of VEHS(31)",#REF!,"TIMEINT",DG$9,"VEHICLETRAVELTIMEMEASUREMENT",$D15),"--")</f>
        <v>--</v>
      </c>
      <c r="DH15" s="380" t="str">
        <f>IFERROR(GETPIVOTDATA("Average of VEHS(31)",#REF!,"TIMEINT",DH$9,"VEHICLETRAVELTIMEMEASUREMENT",$D15),"--")</f>
        <v>--</v>
      </c>
      <c r="DI15" s="380" t="str">
        <f>IFERROR(GETPIVOTDATA("Average of VEHS(31)",#REF!,"TIMEINT",DI$9,"VEHICLETRAVELTIMEMEASUREMENT",$D15),"--")</f>
        <v>--</v>
      </c>
      <c r="DJ15" s="380" t="str">
        <f>IFERROR(GETPIVOTDATA("Average of VEHS(31)",#REF!,"TIMEINT",DJ$9,"VEHICLETRAVELTIMEMEASUREMENT",$D15),"--")</f>
        <v>--</v>
      </c>
      <c r="DK15" s="380" t="str">
        <f>IFERROR(GETPIVOTDATA("Average of VEHS(31)",#REF!,"TIMEINT",DK$9,"VEHICLETRAVELTIMEMEASUREMENT",$D15),"--")</f>
        <v>--</v>
      </c>
      <c r="DL15" s="380" t="str">
        <f>IFERROR(GETPIVOTDATA("Average of VEHS(31)",#REF!,"TIMEINT",DL$9,"VEHICLETRAVELTIMEMEASUREMENT",$D15),"--")</f>
        <v>--</v>
      </c>
      <c r="DM15" s="381" t="str">
        <f>IFERROR(GETPIVOTDATA("Average of VEHS(31)",#REF!,"TIMEINT",DM$9,"VEHICLETRAVELTIMEMEASUREMENT",$D15),"--")</f>
        <v>--</v>
      </c>
      <c r="DN15" s="387"/>
      <c r="DO15" s="259" t="str">
        <f t="shared" si="19"/>
        <v>--</v>
      </c>
      <c r="DP15" s="410" t="str">
        <f t="shared" si="20"/>
        <v>--</v>
      </c>
      <c r="DQ15" s="381">
        <f t="shared" si="21"/>
        <v>0</v>
      </c>
      <c r="DR15" s="305"/>
      <c r="DS15" s="259" t="str">
        <f>IFERROR(TIME(0,0,AVERAGEIFS('VISSIM Travel Time Outputs'!$K:$K,'VISSIM Travel Time Outputs'!$D:$D,$D15,'VISSIM Travel Time Outputs'!$A:$A,"AVG",'VISSIM Travel Time Outputs'!$B:$B,DS$9)),"-")</f>
        <v>-</v>
      </c>
      <c r="DT15" s="36" t="str">
        <f>IFERROR(TIME(0,0,AVERAGEIFS('VISSIM Travel Time Outputs'!$K:$K,'VISSIM Travel Time Outputs'!$D:$D,$D15,'VISSIM Travel Time Outputs'!$A:$A,"AVG",'VISSIM Travel Time Outputs'!$B:$B,DT$9)),"-")</f>
        <v>-</v>
      </c>
      <c r="DU15" s="36" t="str">
        <f>IFERROR(TIME(0,0,AVERAGEIFS('VISSIM Travel Time Outputs'!$K:$K,'VISSIM Travel Time Outputs'!$D:$D,$D15,'VISSIM Travel Time Outputs'!$A:$A,"AVG",'VISSIM Travel Time Outputs'!$B:$B,DU$9)),"-")</f>
        <v>-</v>
      </c>
      <c r="DV15" s="36" t="str">
        <f>IFERROR(TIME(0,0,AVERAGEIFS('VISSIM Travel Time Outputs'!$K:$K,'VISSIM Travel Time Outputs'!$D:$D,$D15,'VISSIM Travel Time Outputs'!$A:$A,"AVG",'VISSIM Travel Time Outputs'!$B:$B,DV$9)),"-")</f>
        <v>-</v>
      </c>
      <c r="DW15" s="36" t="str">
        <f>IFERROR(TIME(0,0,AVERAGEIFS('VISSIM Travel Time Outputs'!$K:$K,'VISSIM Travel Time Outputs'!$D:$D,$D15,'VISSIM Travel Time Outputs'!$A:$A,"AVG",'VISSIM Travel Time Outputs'!$B:$B,DW$9)),"-")</f>
        <v>-</v>
      </c>
      <c r="DX15" s="36" t="str">
        <f>IFERROR(TIME(0,0,AVERAGEIFS('VISSIM Travel Time Outputs'!$K:$K,'VISSIM Travel Time Outputs'!$D:$D,$D15,'VISSIM Travel Time Outputs'!$A:$A,"AVG",'VISSIM Travel Time Outputs'!$B:$B,DX$9)),"-")</f>
        <v>-</v>
      </c>
      <c r="DY15" s="36" t="str">
        <f>IFERROR(TIME(0,0,AVERAGEIFS('VISSIM Travel Time Outputs'!$K:$K,'VISSIM Travel Time Outputs'!$D:$D,$D15,'VISSIM Travel Time Outputs'!$A:$A,"AVG",'VISSIM Travel Time Outputs'!$B:$B,DY$9)),"-")</f>
        <v>-</v>
      </c>
      <c r="DZ15" s="36" t="str">
        <f>IFERROR(TIME(0,0,AVERAGEIFS('VISSIM Travel Time Outputs'!$K:$K,'VISSIM Travel Time Outputs'!$D:$D,$D15,'VISSIM Travel Time Outputs'!$A:$A,"AVG",'VISSIM Travel Time Outputs'!$B:$B,DZ$9)),"-")</f>
        <v>-</v>
      </c>
      <c r="EA15" s="36" t="str">
        <f>IFERROR(TIME(0,0,AVERAGEIFS('VISSIM Travel Time Outputs'!$K:$K,'VISSIM Travel Time Outputs'!$D:$D,$D15,'VISSIM Travel Time Outputs'!$A:$A,"AVG",'VISSIM Travel Time Outputs'!$B:$B,EA$9)),"-")</f>
        <v>-</v>
      </c>
      <c r="EB15" s="36" t="str">
        <f>IFERROR(TIME(0,0,AVERAGEIFS('VISSIM Travel Time Outputs'!$K:$K,'VISSIM Travel Time Outputs'!$D:$D,$D15,'VISSIM Travel Time Outputs'!$A:$A,"AVG",'VISSIM Travel Time Outputs'!$B:$B,EB$9)),"-")</f>
        <v>-</v>
      </c>
      <c r="EC15" s="36" t="str">
        <f>IFERROR(TIME(0,0,AVERAGEIFS('VISSIM Travel Time Outputs'!$K:$K,'VISSIM Travel Time Outputs'!$D:$D,$D15,'VISSIM Travel Time Outputs'!$A:$A,"AVG",'VISSIM Travel Time Outputs'!$B:$B,EC$9)),"-")</f>
        <v>-</v>
      </c>
      <c r="ED15" s="36" t="str">
        <f>IFERROR(TIME(0,0,AVERAGEIFS('VISSIM Travel Time Outputs'!$K:$K,'VISSIM Travel Time Outputs'!$D:$D,$D15,'VISSIM Travel Time Outputs'!$A:$A,"AVG",'VISSIM Travel Time Outputs'!$B:$B,ED$9)),"-")</f>
        <v>-</v>
      </c>
      <c r="EE15" s="36" t="str">
        <f>IFERROR(TIME(0,0,AVERAGEIFS('VISSIM Travel Time Outputs'!$K:$K,'VISSIM Travel Time Outputs'!$D:$D,$D15,'VISSIM Travel Time Outputs'!$A:$A,"AVG",'VISSIM Travel Time Outputs'!$B:$B,EE$9)),"-")</f>
        <v>-</v>
      </c>
      <c r="EF15" s="36" t="str">
        <f>IFERROR(TIME(0,0,AVERAGEIFS('VISSIM Travel Time Outputs'!$K:$K,'VISSIM Travel Time Outputs'!$D:$D,$D15,'VISSIM Travel Time Outputs'!$A:$A,"AVG",'VISSIM Travel Time Outputs'!$B:$B,EF$9)),"-")</f>
        <v>-</v>
      </c>
      <c r="EG15" s="36" t="str">
        <f>IFERROR(TIME(0,0,AVERAGEIFS('VISSIM Travel Time Outputs'!$K:$K,'VISSIM Travel Time Outputs'!$D:$D,$D15,'VISSIM Travel Time Outputs'!$A:$A,"AVG",'VISSIM Travel Time Outputs'!$B:$B,EG$9)),"-")</f>
        <v>-</v>
      </c>
      <c r="EH15" s="177" t="str">
        <f>IFERROR(TIME(0,0,AVERAGEIFS('VISSIM Travel Time Outputs'!$K:$K,'VISSIM Travel Time Outputs'!$D:$D,$D15,'VISSIM Travel Time Outputs'!$A:$A,"AVG",'VISSIM Travel Time Outputs'!$B:$B,EH$9)),"-")</f>
        <v>-</v>
      </c>
      <c r="EI15" s="164"/>
      <c r="EJ15" s="379" t="str">
        <f>IFERROR(AVERAGEIFS('VISSIM Travel Time Outputs'!$H:$H,'VISSIM Travel Time Outputs'!$D:$D,$D15,'VISSIM Travel Time Outputs'!$A:$A,"AVG",'VISSIM Travel Time Outputs'!$B:$B,EJ$9),"-")</f>
        <v>-</v>
      </c>
      <c r="EK15" s="380" t="str">
        <f>IFERROR(AVERAGEIFS('VISSIM Travel Time Outputs'!$H:$H,'VISSIM Travel Time Outputs'!$D:$D,$D15,'VISSIM Travel Time Outputs'!$A:$A,"AVG",'VISSIM Travel Time Outputs'!$B:$B,EK$9),"-")</f>
        <v>-</v>
      </c>
      <c r="EL15" s="380" t="str">
        <f>IFERROR(AVERAGEIFS('VISSIM Travel Time Outputs'!$H:$H,'VISSIM Travel Time Outputs'!$D:$D,$D15,'VISSIM Travel Time Outputs'!$A:$A,"AVG",'VISSIM Travel Time Outputs'!$B:$B,EL$9),"-")</f>
        <v>-</v>
      </c>
      <c r="EM15" s="380" t="str">
        <f>IFERROR(AVERAGEIFS('VISSIM Travel Time Outputs'!$H:$H,'VISSIM Travel Time Outputs'!$D:$D,$D15,'VISSIM Travel Time Outputs'!$A:$A,"AVG",'VISSIM Travel Time Outputs'!$B:$B,EM$9),"-")</f>
        <v>-</v>
      </c>
      <c r="EN15" s="380" t="str">
        <f>IFERROR(AVERAGEIFS('VISSIM Travel Time Outputs'!$H:$H,'VISSIM Travel Time Outputs'!$D:$D,$D15,'VISSIM Travel Time Outputs'!$A:$A,"AVG",'VISSIM Travel Time Outputs'!$B:$B,EN$9),"-")</f>
        <v>-</v>
      </c>
      <c r="EO15" s="380" t="str">
        <f>IFERROR(AVERAGEIFS('VISSIM Travel Time Outputs'!$H:$H,'VISSIM Travel Time Outputs'!$D:$D,$D15,'VISSIM Travel Time Outputs'!$A:$A,"AVG",'VISSIM Travel Time Outputs'!$B:$B,EO$9),"-")</f>
        <v>-</v>
      </c>
      <c r="EP15" s="380" t="str">
        <f>IFERROR(AVERAGEIFS('VISSIM Travel Time Outputs'!$H:$H,'VISSIM Travel Time Outputs'!$D:$D,$D15,'VISSIM Travel Time Outputs'!$A:$A,"AVG",'VISSIM Travel Time Outputs'!$B:$B,EP$9),"-")</f>
        <v>-</v>
      </c>
      <c r="EQ15" s="380" t="str">
        <f>IFERROR(AVERAGEIFS('VISSIM Travel Time Outputs'!$H:$H,'VISSIM Travel Time Outputs'!$D:$D,$D15,'VISSIM Travel Time Outputs'!$A:$A,"AVG",'VISSIM Travel Time Outputs'!$B:$B,EQ$9),"-")</f>
        <v>-</v>
      </c>
      <c r="ER15" s="380" t="str">
        <f>IFERROR(AVERAGEIFS('VISSIM Travel Time Outputs'!$H:$H,'VISSIM Travel Time Outputs'!$D:$D,$D15,'VISSIM Travel Time Outputs'!$A:$A,"AVG",'VISSIM Travel Time Outputs'!$B:$B,ER$9),"-")</f>
        <v>-</v>
      </c>
      <c r="ES15" s="380" t="str">
        <f>IFERROR(AVERAGEIFS('VISSIM Travel Time Outputs'!$H:$H,'VISSIM Travel Time Outputs'!$D:$D,$D15,'VISSIM Travel Time Outputs'!$A:$A,"AVG",'VISSIM Travel Time Outputs'!$B:$B,ES$9),"-")</f>
        <v>-</v>
      </c>
      <c r="ET15" s="380" t="str">
        <f>IFERROR(AVERAGEIFS('VISSIM Travel Time Outputs'!$H:$H,'VISSIM Travel Time Outputs'!$D:$D,$D15,'VISSIM Travel Time Outputs'!$A:$A,"AVG",'VISSIM Travel Time Outputs'!$B:$B,ET$9),"-")</f>
        <v>-</v>
      </c>
      <c r="EU15" s="380" t="str">
        <f>IFERROR(AVERAGEIFS('VISSIM Travel Time Outputs'!$H:$H,'VISSIM Travel Time Outputs'!$D:$D,$D15,'VISSIM Travel Time Outputs'!$A:$A,"AVG",'VISSIM Travel Time Outputs'!$B:$B,EU$9),"-")</f>
        <v>-</v>
      </c>
      <c r="EV15" s="380" t="str">
        <f>IFERROR(AVERAGEIFS('VISSIM Travel Time Outputs'!$H:$H,'VISSIM Travel Time Outputs'!$D:$D,$D15,'VISSIM Travel Time Outputs'!$A:$A,"AVG",'VISSIM Travel Time Outputs'!$B:$B,EV$9),"-")</f>
        <v>-</v>
      </c>
      <c r="EW15" s="380" t="str">
        <f>IFERROR(AVERAGEIFS('VISSIM Travel Time Outputs'!$H:$H,'VISSIM Travel Time Outputs'!$D:$D,$D15,'VISSIM Travel Time Outputs'!$A:$A,"AVG",'VISSIM Travel Time Outputs'!$B:$B,EW$9),"-")</f>
        <v>-</v>
      </c>
      <c r="EX15" s="380" t="str">
        <f>IFERROR(AVERAGEIFS('VISSIM Travel Time Outputs'!$H:$H,'VISSIM Travel Time Outputs'!$D:$D,$D15,'VISSIM Travel Time Outputs'!$A:$A,"AVG",'VISSIM Travel Time Outputs'!$B:$B,EX$9),"-")</f>
        <v>-</v>
      </c>
      <c r="EY15" s="381" t="str">
        <f>IFERROR(AVERAGEIFS('VISSIM Travel Time Outputs'!$H:$H,'VISSIM Travel Time Outputs'!$D:$D,$D15,'VISSIM Travel Time Outputs'!$A:$A,"AVG",'VISSIM Travel Time Outputs'!$B:$B,EY$9),"-")</f>
        <v>-</v>
      </c>
      <c r="EZ15" s="304"/>
      <c r="FA15" s="259" t="str">
        <f t="shared" si="22"/>
        <v>--</v>
      </c>
      <c r="FB15" s="410" t="str">
        <f t="shared" si="23"/>
        <v>--</v>
      </c>
      <c r="FC15" s="381">
        <f t="shared" si="24"/>
        <v>0</v>
      </c>
      <c r="FD15" s="387"/>
      <c r="FE15" s="259" t="str">
        <f>IFERROR(GETPIVOTDATA("Average of TRAVTM(40)",#REF!,"TIMEINT",FE$9,"VEHICLETRAVELTIMEMEASUREMENT",$D15)/3600/24,"--")</f>
        <v>--</v>
      </c>
      <c r="FF15" s="36" t="str">
        <f>IFERROR(GETPIVOTDATA("Average of TRAVTM(40)",#REF!,"TIMEINT",FF$9,"VEHICLETRAVELTIMEMEASUREMENT",$D15)/3600/24,"--")</f>
        <v>--</v>
      </c>
      <c r="FG15" s="36" t="str">
        <f>IFERROR(GETPIVOTDATA("Average of TRAVTM(40)",#REF!,"TIMEINT",FG$9,"VEHICLETRAVELTIMEMEASUREMENT",$D15)/3600/24,"--")</f>
        <v>--</v>
      </c>
      <c r="FH15" s="36" t="str">
        <f>IFERROR(GETPIVOTDATA("Average of TRAVTM(40)",#REF!,"TIMEINT",FH$9,"VEHICLETRAVELTIMEMEASUREMENT",$D15)/3600/24,"--")</f>
        <v>--</v>
      </c>
      <c r="FI15" s="36" t="str">
        <f>IFERROR(GETPIVOTDATA("Average of TRAVTM(40)",#REF!,"TIMEINT",FI$9,"VEHICLETRAVELTIMEMEASUREMENT",$D15)/3600/24,"--")</f>
        <v>--</v>
      </c>
      <c r="FJ15" s="36" t="str">
        <f>IFERROR(GETPIVOTDATA("Average of TRAVTM(40)",#REF!,"TIMEINT",FJ$9,"VEHICLETRAVELTIMEMEASUREMENT",$D15)/3600/24,"--")</f>
        <v>--</v>
      </c>
      <c r="FK15" s="36" t="str">
        <f>IFERROR(GETPIVOTDATA("Average of TRAVTM(40)",#REF!,"TIMEINT",FK$9,"VEHICLETRAVELTIMEMEASUREMENT",$D15)/3600/24,"--")</f>
        <v>--</v>
      </c>
      <c r="FL15" s="36" t="str">
        <f>IFERROR(GETPIVOTDATA("Average of TRAVTM(40)",#REF!,"TIMEINT",FL$9,"VEHICLETRAVELTIMEMEASUREMENT",$D15)/3600/24,"--")</f>
        <v>--</v>
      </c>
      <c r="FM15" s="36" t="str">
        <f>IFERROR(GETPIVOTDATA("Average of TRAVTM(40)",#REF!,"TIMEINT",FM$9,"VEHICLETRAVELTIMEMEASUREMENT",$D15)/3600/24,"--")</f>
        <v>--</v>
      </c>
      <c r="FN15" s="36" t="str">
        <f>IFERROR(GETPIVOTDATA("Average of TRAVTM(40)",#REF!,"TIMEINT",FN$9,"VEHICLETRAVELTIMEMEASUREMENT",$D15)/3600/24,"--")</f>
        <v>--</v>
      </c>
      <c r="FO15" s="36" t="str">
        <f>IFERROR(GETPIVOTDATA("Average of TRAVTM(40)",#REF!,"TIMEINT",FO$9,"VEHICLETRAVELTIMEMEASUREMENT",$D15)/3600/24,"--")</f>
        <v>--</v>
      </c>
      <c r="FP15" s="36" t="str">
        <f>IFERROR(GETPIVOTDATA("Average of TRAVTM(40)",#REF!,"TIMEINT",FP$9,"VEHICLETRAVELTIMEMEASUREMENT",$D15)/3600/24,"--")</f>
        <v>--</v>
      </c>
      <c r="FQ15" s="36" t="str">
        <f>IFERROR(GETPIVOTDATA("Average of TRAVTM(40)",#REF!,"TIMEINT",FQ$9,"VEHICLETRAVELTIMEMEASUREMENT",$D15)/3600/24,"--")</f>
        <v>--</v>
      </c>
      <c r="FR15" s="36" t="str">
        <f>IFERROR(GETPIVOTDATA("Average of TRAVTM(40)",#REF!,"TIMEINT",FR$9,"VEHICLETRAVELTIMEMEASUREMENT",$D15)/3600/24,"--")</f>
        <v>--</v>
      </c>
      <c r="FS15" s="36" t="str">
        <f>IFERROR(GETPIVOTDATA("Average of TRAVTM(40)",#REF!,"TIMEINT",FS$9,"VEHICLETRAVELTIMEMEASUREMENT",$D15)/3600/24,"--")</f>
        <v>--</v>
      </c>
      <c r="FT15" s="177" t="str">
        <f>IFERROR(GETPIVOTDATA("Average of TRAVTM(40)",#REF!,"TIMEINT",FT$9,"VEHICLETRAVELTIMEMEASUREMENT",$D15)/3600/24,"--")</f>
        <v>--</v>
      </c>
      <c r="FU15" s="387"/>
      <c r="FV15" s="379" t="str">
        <f>IFERROR(GETPIVOTDATA("Average of VEHS(40)",#REF!,"TIMEINT",FV$9,"VEHICLETRAVELTIMEMEASUREMENT",$D15),"--")</f>
        <v>--</v>
      </c>
      <c r="FW15" s="380" t="str">
        <f>IFERROR(GETPIVOTDATA("Average of VEHS(40)",#REF!,"TIMEINT",FW$9,"VEHICLETRAVELTIMEMEASUREMENT",$D15),"--")</f>
        <v>--</v>
      </c>
      <c r="FX15" s="380" t="str">
        <f>IFERROR(GETPIVOTDATA("Average of VEHS(40)",#REF!,"TIMEINT",FX$9,"VEHICLETRAVELTIMEMEASUREMENT",$D15),"--")</f>
        <v>--</v>
      </c>
      <c r="FY15" s="380" t="str">
        <f>IFERROR(GETPIVOTDATA("Average of VEHS(40)",#REF!,"TIMEINT",FY$9,"VEHICLETRAVELTIMEMEASUREMENT",$D15),"--")</f>
        <v>--</v>
      </c>
      <c r="FZ15" s="380" t="str">
        <f>IFERROR(GETPIVOTDATA("Average of VEHS(40)",#REF!,"TIMEINT",FZ$9,"VEHICLETRAVELTIMEMEASUREMENT",$D15),"--")</f>
        <v>--</v>
      </c>
      <c r="GA15" s="380" t="str">
        <f>IFERROR(GETPIVOTDATA("Average of VEHS(40)",#REF!,"TIMEINT",GA$9,"VEHICLETRAVELTIMEMEASUREMENT",$D15),"--")</f>
        <v>--</v>
      </c>
      <c r="GB15" s="380" t="str">
        <f>IFERROR(GETPIVOTDATA("Average of VEHS(40)",#REF!,"TIMEINT",GB$9,"VEHICLETRAVELTIMEMEASUREMENT",$D15),"--")</f>
        <v>--</v>
      </c>
      <c r="GC15" s="380" t="str">
        <f>IFERROR(GETPIVOTDATA("Average of VEHS(40)",#REF!,"TIMEINT",GC$9,"VEHICLETRAVELTIMEMEASUREMENT",$D15),"--")</f>
        <v>--</v>
      </c>
      <c r="GD15" s="380" t="str">
        <f>IFERROR(GETPIVOTDATA("Average of VEHS(40)",#REF!,"TIMEINT",GD$9,"VEHICLETRAVELTIMEMEASUREMENT",$D15),"--")</f>
        <v>--</v>
      </c>
      <c r="GE15" s="380" t="str">
        <f>IFERROR(GETPIVOTDATA("Average of VEHS(40)",#REF!,"TIMEINT",GE$9,"VEHICLETRAVELTIMEMEASUREMENT",$D15),"--")</f>
        <v>--</v>
      </c>
      <c r="GF15" s="380" t="str">
        <f>IFERROR(GETPIVOTDATA("Average of VEHS(40)",#REF!,"TIMEINT",GF$9,"VEHICLETRAVELTIMEMEASUREMENT",$D15),"--")</f>
        <v>--</v>
      </c>
      <c r="GG15" s="380" t="str">
        <f>IFERROR(GETPIVOTDATA("Average of VEHS(40)",#REF!,"TIMEINT",GG$9,"VEHICLETRAVELTIMEMEASUREMENT",$D15),"--")</f>
        <v>--</v>
      </c>
      <c r="GH15" s="380" t="str">
        <f>IFERROR(GETPIVOTDATA("Average of VEHS(40)",#REF!,"TIMEINT",GH$9,"VEHICLETRAVELTIMEMEASUREMENT",$D15),"--")</f>
        <v>--</v>
      </c>
      <c r="GI15" s="380" t="str">
        <f>IFERROR(GETPIVOTDATA("Average of VEHS(40)",#REF!,"TIMEINT",GI$9,"VEHICLETRAVELTIMEMEASUREMENT",$D15),"--")</f>
        <v>--</v>
      </c>
      <c r="GJ15" s="380" t="str">
        <f>IFERROR(GETPIVOTDATA("Average of VEHS(40)",#REF!,"TIMEINT",GJ$9,"VEHICLETRAVELTIMEMEASUREMENT",$D15),"--")</f>
        <v>--</v>
      </c>
      <c r="GK15" s="381" t="str">
        <f>IFERROR(GETPIVOTDATA("Average of VEHS(40)",#REF!,"TIMEINT",GK$9,"VEHICLETRAVELTIMEMEASUREMENT",$D15),"--")</f>
        <v>--</v>
      </c>
      <c r="GL15" s="387"/>
      <c r="GM15" s="259" t="str">
        <f t="shared" si="25"/>
        <v>--</v>
      </c>
      <c r="GN15" s="410" t="str">
        <f t="shared" si="26"/>
        <v>--</v>
      </c>
      <c r="GO15" s="381">
        <f t="shared" si="27"/>
        <v>0</v>
      </c>
      <c r="GP15" s="387"/>
      <c r="GQ15" s="259" t="str">
        <f>IFERROR(GETPIVOTDATA("Average of TRAVTM(60)",#REF!,"TIMEINT",GQ$9,"VEHICLETRAVELTIMEMEASUREMENT",$D15)/3600/24,"--")</f>
        <v>--</v>
      </c>
      <c r="GR15" s="36" t="str">
        <f>IFERROR(GETPIVOTDATA("Average of TRAVTM(60)",#REF!,"TIMEINT",GR$9,"VEHICLETRAVELTIMEMEASUREMENT",$D15)/3600/24,"--")</f>
        <v>--</v>
      </c>
      <c r="GS15" s="36" t="str">
        <f>IFERROR(GETPIVOTDATA("Average of TRAVTM(60)",#REF!,"TIMEINT",GS$9,"VEHICLETRAVELTIMEMEASUREMENT",$D15)/3600/24,"--")</f>
        <v>--</v>
      </c>
      <c r="GT15" s="36" t="str">
        <f>IFERROR(GETPIVOTDATA("Average of TRAVTM(60)",#REF!,"TIMEINT",GT$9,"VEHICLETRAVELTIMEMEASUREMENT",$D15)/3600/24,"--")</f>
        <v>--</v>
      </c>
      <c r="GU15" s="36" t="str">
        <f>IFERROR(GETPIVOTDATA("Average of TRAVTM(60)",#REF!,"TIMEINT",GU$9,"VEHICLETRAVELTIMEMEASUREMENT",$D15)/3600/24,"--")</f>
        <v>--</v>
      </c>
      <c r="GV15" s="36" t="str">
        <f>IFERROR(GETPIVOTDATA("Average of TRAVTM(60)",#REF!,"TIMEINT",GV$9,"VEHICLETRAVELTIMEMEASUREMENT",$D15)/3600/24,"--")</f>
        <v>--</v>
      </c>
      <c r="GW15" s="36" t="str">
        <f>IFERROR(GETPIVOTDATA("Average of TRAVTM(60)",#REF!,"TIMEINT",GW$9,"VEHICLETRAVELTIMEMEASUREMENT",$D15)/3600/24,"--")</f>
        <v>--</v>
      </c>
      <c r="GX15" s="36" t="str">
        <f>IFERROR(GETPIVOTDATA("Average of TRAVTM(60)",#REF!,"TIMEINT",GX$9,"VEHICLETRAVELTIMEMEASUREMENT",$D15)/3600/24,"--")</f>
        <v>--</v>
      </c>
      <c r="GY15" s="36" t="str">
        <f>IFERROR(GETPIVOTDATA("Average of TRAVTM(60)",#REF!,"TIMEINT",GY$9,"VEHICLETRAVELTIMEMEASUREMENT",$D15)/3600/24,"--")</f>
        <v>--</v>
      </c>
      <c r="GZ15" s="36" t="str">
        <f>IFERROR(GETPIVOTDATA("Average of TRAVTM(60)",#REF!,"TIMEINT",GZ$9,"VEHICLETRAVELTIMEMEASUREMENT",$D15)/3600/24,"--")</f>
        <v>--</v>
      </c>
      <c r="HA15" s="36" t="str">
        <f>IFERROR(GETPIVOTDATA("Average of TRAVTM(60)",#REF!,"TIMEINT",HA$9,"VEHICLETRAVELTIMEMEASUREMENT",$D15)/3600/24,"--")</f>
        <v>--</v>
      </c>
      <c r="HB15" s="36" t="str">
        <f>IFERROR(GETPIVOTDATA("Average of TRAVTM(60)",#REF!,"TIMEINT",HB$9,"VEHICLETRAVELTIMEMEASUREMENT",$D15)/3600/24,"--")</f>
        <v>--</v>
      </c>
      <c r="HC15" s="36" t="str">
        <f>IFERROR(GETPIVOTDATA("Average of TRAVTM(60)",#REF!,"TIMEINT",HC$9,"VEHICLETRAVELTIMEMEASUREMENT",$D15)/3600/24,"--")</f>
        <v>--</v>
      </c>
      <c r="HD15" s="36" t="str">
        <f>IFERROR(GETPIVOTDATA("Average of TRAVTM(60)",#REF!,"TIMEINT",HD$9,"VEHICLETRAVELTIMEMEASUREMENT",$D15)/3600/24,"--")</f>
        <v>--</v>
      </c>
      <c r="HE15" s="36" t="str">
        <f>IFERROR(GETPIVOTDATA("Average of TRAVTM(60)",#REF!,"TIMEINT",HE$9,"VEHICLETRAVELTIMEMEASUREMENT",$D15)/3600/24,"--")</f>
        <v>--</v>
      </c>
      <c r="HF15" s="177" t="str">
        <f>IFERROR(GETPIVOTDATA("Average of TRAVTM(60)",#REF!,"TIMEINT",HF$9,"VEHICLETRAVELTIMEMEASUREMENT",$D15)/3600/24,"--")</f>
        <v>--</v>
      </c>
      <c r="HG15" s="387"/>
      <c r="HH15" s="379" t="str">
        <f>IFERROR(GETPIVOTDATA("Average of VEHS(60)",#REF!,"TIMEINT",HH$9,"VEHICLETRAVELTIMEMEASUREMENT",$D15),"--")</f>
        <v>--</v>
      </c>
      <c r="HI15" s="380" t="str">
        <f>IFERROR(GETPIVOTDATA("Average of VEHS(60)",#REF!,"TIMEINT",HI$9,"VEHICLETRAVELTIMEMEASUREMENT",$D15),"--")</f>
        <v>--</v>
      </c>
      <c r="HJ15" s="380" t="str">
        <f>IFERROR(GETPIVOTDATA("Average of VEHS(60)",#REF!,"TIMEINT",HJ$9,"VEHICLETRAVELTIMEMEASUREMENT",$D15),"--")</f>
        <v>--</v>
      </c>
      <c r="HK15" s="380" t="str">
        <f>IFERROR(GETPIVOTDATA("Average of VEHS(60)",#REF!,"TIMEINT",HK$9,"VEHICLETRAVELTIMEMEASUREMENT",$D15),"--")</f>
        <v>--</v>
      </c>
      <c r="HL15" s="380" t="str">
        <f>IFERROR(GETPIVOTDATA("Average of VEHS(60)",#REF!,"TIMEINT",HL$9,"VEHICLETRAVELTIMEMEASUREMENT",$D15),"--")</f>
        <v>--</v>
      </c>
      <c r="HM15" s="380" t="str">
        <f>IFERROR(GETPIVOTDATA("Average of VEHS(60)",#REF!,"TIMEINT",HM$9,"VEHICLETRAVELTIMEMEASUREMENT",$D15),"--")</f>
        <v>--</v>
      </c>
      <c r="HN15" s="380" t="str">
        <f>IFERROR(GETPIVOTDATA("Average of VEHS(60)",#REF!,"TIMEINT",HN$9,"VEHICLETRAVELTIMEMEASUREMENT",$D15),"--")</f>
        <v>--</v>
      </c>
      <c r="HO15" s="380" t="str">
        <f>IFERROR(GETPIVOTDATA("Average of VEHS(60)",#REF!,"TIMEINT",HO$9,"VEHICLETRAVELTIMEMEASUREMENT",$D15),"--")</f>
        <v>--</v>
      </c>
      <c r="HP15" s="380" t="str">
        <f>IFERROR(GETPIVOTDATA("Average of VEHS(60)",#REF!,"TIMEINT",HP$9,"VEHICLETRAVELTIMEMEASUREMENT",$D15),"--")</f>
        <v>--</v>
      </c>
      <c r="HQ15" s="380" t="str">
        <f>IFERROR(GETPIVOTDATA("Average of VEHS(60)",#REF!,"TIMEINT",HQ$9,"VEHICLETRAVELTIMEMEASUREMENT",$D15),"--")</f>
        <v>--</v>
      </c>
      <c r="HR15" s="380" t="str">
        <f>IFERROR(GETPIVOTDATA("Average of VEHS(60)",#REF!,"TIMEINT",HR$9,"VEHICLETRAVELTIMEMEASUREMENT",$D15),"--")</f>
        <v>--</v>
      </c>
      <c r="HS15" s="380" t="str">
        <f>IFERROR(GETPIVOTDATA("Average of VEHS(60)",#REF!,"TIMEINT",HS$9,"VEHICLETRAVELTIMEMEASUREMENT",$D15),"--")</f>
        <v>--</v>
      </c>
      <c r="HT15" s="380" t="str">
        <f>IFERROR(GETPIVOTDATA("Average of VEHS(60)",#REF!,"TIMEINT",HT$9,"VEHICLETRAVELTIMEMEASUREMENT",$D15),"--")</f>
        <v>--</v>
      </c>
      <c r="HU15" s="380" t="str">
        <f>IFERROR(GETPIVOTDATA("Average of VEHS(60)",#REF!,"TIMEINT",HU$9,"VEHICLETRAVELTIMEMEASUREMENT",$D15),"--")</f>
        <v>--</v>
      </c>
      <c r="HV15" s="380" t="str">
        <f>IFERROR(GETPIVOTDATA("Average of VEHS(60)",#REF!,"TIMEINT",HV$9,"VEHICLETRAVELTIMEMEASUREMENT",$D15),"--")</f>
        <v>--</v>
      </c>
      <c r="HW15" s="381" t="str">
        <f>IFERROR(GETPIVOTDATA("Average of VEHS(60)",#REF!,"TIMEINT",HW$9,"VEHICLETRAVELTIMEMEASUREMENT",$D15),"--")</f>
        <v>--</v>
      </c>
      <c r="HX15" s="387"/>
      <c r="HY15" s="259" t="str">
        <f t="shared" si="28"/>
        <v>--</v>
      </c>
      <c r="HZ15" s="410" t="str">
        <f t="shared" si="29"/>
        <v>--</v>
      </c>
      <c r="IA15" s="381">
        <f t="shared" si="30"/>
        <v>0</v>
      </c>
      <c r="IB15" s="716"/>
      <c r="IC15" s="379" t="str">
        <f>IFERROR(AVERAGEIFS('VISSIM Travel Time Outputs'!$L:$L,'VISSIM Travel Time Outputs'!$D:$D,$D15,'VISSIM Travel Time Outputs'!$A:$A,"AVG",'VISSIM Travel Time Outputs'!$B:$B,IC$9),"-")</f>
        <v>-</v>
      </c>
      <c r="ID15" s="380" t="str">
        <f>IFERROR(AVERAGEIFS('VISSIM Travel Time Outputs'!$L:$L,'VISSIM Travel Time Outputs'!$D:$D,$D15,'VISSIM Travel Time Outputs'!$A:$A,"AVG",'VISSIM Travel Time Outputs'!$B:$B,ID$9),"-")</f>
        <v>-</v>
      </c>
      <c r="IE15" s="380" t="str">
        <f>IFERROR(AVERAGEIFS('VISSIM Travel Time Outputs'!$L:$L,'VISSIM Travel Time Outputs'!$D:$D,$D15,'VISSIM Travel Time Outputs'!$A:$A,"AVG",'VISSIM Travel Time Outputs'!$B:$B,IE$9),"-")</f>
        <v>-</v>
      </c>
      <c r="IF15" s="380" t="str">
        <f>IFERROR(AVERAGEIFS('VISSIM Travel Time Outputs'!$L:$L,'VISSIM Travel Time Outputs'!$D:$D,$D15,'VISSIM Travel Time Outputs'!$A:$A,"AVG",'VISSIM Travel Time Outputs'!$B:$B,IF$9),"-")</f>
        <v>-</v>
      </c>
      <c r="IG15" s="380" t="str">
        <f>IFERROR(AVERAGEIFS('VISSIM Travel Time Outputs'!$L:$L,'VISSIM Travel Time Outputs'!$D:$D,$D15,'VISSIM Travel Time Outputs'!$A:$A,"AVG",'VISSIM Travel Time Outputs'!$B:$B,IG$9),"-")</f>
        <v>-</v>
      </c>
      <c r="IH15" s="380" t="str">
        <f>IFERROR(AVERAGEIFS('VISSIM Travel Time Outputs'!$L:$L,'VISSIM Travel Time Outputs'!$D:$D,$D15,'VISSIM Travel Time Outputs'!$A:$A,"AVG",'VISSIM Travel Time Outputs'!$B:$B,IH$9),"-")</f>
        <v>-</v>
      </c>
      <c r="II15" s="380" t="str">
        <f>IFERROR(AVERAGEIFS('VISSIM Travel Time Outputs'!$L:$L,'VISSIM Travel Time Outputs'!$D:$D,$D15,'VISSIM Travel Time Outputs'!$A:$A,"AVG",'VISSIM Travel Time Outputs'!$B:$B,II$9),"-")</f>
        <v>-</v>
      </c>
      <c r="IJ15" s="380" t="str">
        <f>IFERROR(AVERAGEIFS('VISSIM Travel Time Outputs'!$L:$L,'VISSIM Travel Time Outputs'!$D:$D,$D15,'VISSIM Travel Time Outputs'!$A:$A,"AVG",'VISSIM Travel Time Outputs'!$B:$B,IJ$9),"-")</f>
        <v>-</v>
      </c>
      <c r="IK15" s="380" t="str">
        <f>IFERROR(AVERAGEIFS('VISSIM Travel Time Outputs'!$L:$L,'VISSIM Travel Time Outputs'!$D:$D,$D15,'VISSIM Travel Time Outputs'!$A:$A,"AVG",'VISSIM Travel Time Outputs'!$B:$B,IK$9),"-")</f>
        <v>-</v>
      </c>
      <c r="IL15" s="380" t="str">
        <f>IFERROR(AVERAGEIFS('VISSIM Travel Time Outputs'!$L:$L,'VISSIM Travel Time Outputs'!$D:$D,$D15,'VISSIM Travel Time Outputs'!$A:$A,"AVG",'VISSIM Travel Time Outputs'!$B:$B,IL$9),"-")</f>
        <v>-</v>
      </c>
      <c r="IM15" s="380" t="str">
        <f>IFERROR(AVERAGEIFS('VISSIM Travel Time Outputs'!$L:$L,'VISSIM Travel Time Outputs'!$D:$D,$D15,'VISSIM Travel Time Outputs'!$A:$A,"AVG",'VISSIM Travel Time Outputs'!$B:$B,IM$9),"-")</f>
        <v>-</v>
      </c>
      <c r="IN15" s="380" t="str">
        <f>IFERROR(AVERAGEIFS('VISSIM Travel Time Outputs'!$L:$L,'VISSIM Travel Time Outputs'!$D:$D,$D15,'VISSIM Travel Time Outputs'!$A:$A,"AVG",'VISSIM Travel Time Outputs'!$B:$B,IN$9),"-")</f>
        <v>-</v>
      </c>
      <c r="IO15" s="380" t="str">
        <f>IFERROR(AVERAGEIFS('VISSIM Travel Time Outputs'!$L:$L,'VISSIM Travel Time Outputs'!$D:$D,$D15,'VISSIM Travel Time Outputs'!$A:$A,"AVG",'VISSIM Travel Time Outputs'!$B:$B,IO$9),"-")</f>
        <v>-</v>
      </c>
      <c r="IP15" s="380" t="str">
        <f>IFERROR(AVERAGEIFS('VISSIM Travel Time Outputs'!$L:$L,'VISSIM Travel Time Outputs'!$D:$D,$D15,'VISSIM Travel Time Outputs'!$A:$A,"AVG",'VISSIM Travel Time Outputs'!$B:$B,IP$9),"-")</f>
        <v>-</v>
      </c>
      <c r="IQ15" s="380" t="str">
        <f>IFERROR(AVERAGEIFS('VISSIM Travel Time Outputs'!$L:$L,'VISSIM Travel Time Outputs'!$D:$D,$D15,'VISSIM Travel Time Outputs'!$A:$A,"AVG",'VISSIM Travel Time Outputs'!$B:$B,IQ$9),"-")</f>
        <v>-</v>
      </c>
      <c r="IR15" s="381" t="str">
        <f>IFERROR(AVERAGEIFS('VISSIM Travel Time Outputs'!$L:$L,'VISSIM Travel Time Outputs'!$D:$D,$D15,'VISSIM Travel Time Outputs'!$A:$A,"AVG",'VISSIM Travel Time Outputs'!$B:$B,IR$9),"-")</f>
        <v>-</v>
      </c>
      <c r="IS15" s="381" t="str">
        <f t="shared" si="31"/>
        <v>--</v>
      </c>
    </row>
    <row r="16" spans="1:253" x14ac:dyDescent="0.25">
      <c r="A16" s="302" t="str">
        <f t="shared" si="12"/>
        <v/>
      </c>
      <c r="B16" s="641">
        <f t="shared" si="32"/>
        <v>7</v>
      </c>
      <c r="C16" s="475" t="str">
        <f>INDEX('Input - Travel Times'!$B$3:$AL$103,MATCH($B16,'Input - Travel Times'!$B$3:$B$103,0),MATCH(C$9,'Input - Travel Times'!$B$3:$AL$3,0))</f>
        <v>From EB Stonecroft Blvd to EB Airline Pkwy/Avion Pkwy</v>
      </c>
      <c r="D16" s="194">
        <f>INDEX('Input - Travel Times'!$B$3:$AS$103,MATCH($B16,'Input - Travel Times'!$B$3:$B$103,0),MATCH(D$9,'Input - Travel Times'!$B$3:$AS$3,0))</f>
        <v>7</v>
      </c>
      <c r="E16" s="582">
        <f>TIME(0,0,INDEX('Input - Travel Times'!$B$3:$AL$103,MATCH($B16,'Input - Travel Times'!$B$3:$B$103,0),MATCH(E$9,'Input - Travel Times'!$B$3:$AL$3,0)))</f>
        <v>6.018518518518519E-4</v>
      </c>
      <c r="F16" s="582">
        <f>TIME(0,0,INDEX('Input - Travel Times'!$B$3:$AL$103,MATCH($B16,'Input - Travel Times'!$B$3:$B$103,0),MATCH(F$9,'Input - Travel Times'!$B$3:$AL$3,0)))</f>
        <v>5.6712962962962956E-4</v>
      </c>
      <c r="G16" s="582" t="e">
        <f>TIME(0,0,INDEX('Input - Travel Times'!$B$3:$AL$103,MATCH($B16,'Input - Travel Times'!$B$3:$B$103,0),MATCH(G$9,'Input - Travel Times'!$B$3:$AL$3,0)))</f>
        <v>#VALUE!</v>
      </c>
      <c r="H16" s="173"/>
      <c r="I16" s="259" t="str">
        <f>IFERROR(TIME(0,0,AVERAGEIFS('VISSIM Travel Time Outputs'!$I:$I,'VISSIM Travel Time Outputs'!$D:$D,$D16,'VISSIM Travel Time Outputs'!$A:$A,"AVG",'VISSIM Travel Time Outputs'!$B:$B,I$9)),"-")</f>
        <v>-</v>
      </c>
      <c r="J16" s="36" t="str">
        <f>IFERROR(TIME(0,0,AVERAGEIFS('VISSIM Travel Time Outputs'!$I:$I,'VISSIM Travel Time Outputs'!$D:$D,$D16,'VISSIM Travel Time Outputs'!$A:$A,"AVG",'VISSIM Travel Time Outputs'!$B:$B,J$9)),"-")</f>
        <v>-</v>
      </c>
      <c r="K16" s="36" t="str">
        <f>IFERROR(TIME(0,0,AVERAGEIFS('VISSIM Travel Time Outputs'!$I:$I,'VISSIM Travel Time Outputs'!$D:$D,$D16,'VISSIM Travel Time Outputs'!$A:$A,"AVG",'VISSIM Travel Time Outputs'!$B:$B,K$9)),"-")</f>
        <v>-</v>
      </c>
      <c r="L16" s="36" t="str">
        <f>IFERROR(TIME(0,0,AVERAGEIFS('VISSIM Travel Time Outputs'!$I:$I,'VISSIM Travel Time Outputs'!$D:$D,$D16,'VISSIM Travel Time Outputs'!$A:$A,"AVG",'VISSIM Travel Time Outputs'!$B:$B,L$9)),"-")</f>
        <v>-</v>
      </c>
      <c r="M16" s="36" t="str">
        <f>IFERROR(TIME(0,0,AVERAGEIFS('VISSIM Travel Time Outputs'!$I:$I,'VISSIM Travel Time Outputs'!$D:$D,$D16,'VISSIM Travel Time Outputs'!$A:$A,"AVG",'VISSIM Travel Time Outputs'!$B:$B,M$9)),"-")</f>
        <v>-</v>
      </c>
      <c r="N16" s="36" t="str">
        <f>IFERROR(TIME(0,0,AVERAGEIFS('VISSIM Travel Time Outputs'!$I:$I,'VISSIM Travel Time Outputs'!$D:$D,$D16,'VISSIM Travel Time Outputs'!$A:$A,"AVG",'VISSIM Travel Time Outputs'!$B:$B,N$9)),"-")</f>
        <v>-</v>
      </c>
      <c r="O16" s="36" t="str">
        <f>IFERROR(TIME(0,0,AVERAGEIFS('VISSIM Travel Time Outputs'!$I:$I,'VISSIM Travel Time Outputs'!$D:$D,$D16,'VISSIM Travel Time Outputs'!$A:$A,"AVG",'VISSIM Travel Time Outputs'!$B:$B,O$9)),"-")</f>
        <v>-</v>
      </c>
      <c r="P16" s="36" t="str">
        <f>IFERROR(TIME(0,0,AVERAGEIFS('VISSIM Travel Time Outputs'!$I:$I,'VISSIM Travel Time Outputs'!$D:$D,$D16,'VISSIM Travel Time Outputs'!$A:$A,"AVG",'VISSIM Travel Time Outputs'!$B:$B,P$9)),"-")</f>
        <v>-</v>
      </c>
      <c r="Q16" s="36" t="str">
        <f>IFERROR(TIME(0,0,AVERAGEIFS('VISSIM Travel Time Outputs'!$I:$I,'VISSIM Travel Time Outputs'!$D:$D,$D16,'VISSIM Travel Time Outputs'!$A:$A,"AVG",'VISSIM Travel Time Outputs'!$B:$B,Q$9)),"-")</f>
        <v>-</v>
      </c>
      <c r="R16" s="36" t="str">
        <f>IFERROR(TIME(0,0,AVERAGEIFS('VISSIM Travel Time Outputs'!$I:$I,'VISSIM Travel Time Outputs'!$D:$D,$D16,'VISSIM Travel Time Outputs'!$A:$A,"AVG",'VISSIM Travel Time Outputs'!$B:$B,R$9)),"-")</f>
        <v>-</v>
      </c>
      <c r="S16" s="36" t="str">
        <f>IFERROR(TIME(0,0,AVERAGEIFS('VISSIM Travel Time Outputs'!$I:$I,'VISSIM Travel Time Outputs'!$D:$D,$D16,'VISSIM Travel Time Outputs'!$A:$A,"AVG",'VISSIM Travel Time Outputs'!$B:$B,S$9)),"-")</f>
        <v>-</v>
      </c>
      <c r="T16" s="36" t="str">
        <f>IFERROR(TIME(0,0,AVERAGEIFS('VISSIM Travel Time Outputs'!$I:$I,'VISSIM Travel Time Outputs'!$D:$D,$D16,'VISSIM Travel Time Outputs'!$A:$A,"AVG",'VISSIM Travel Time Outputs'!$B:$B,T$9)),"-")</f>
        <v>-</v>
      </c>
      <c r="U16" s="36" t="str">
        <f>IFERROR(TIME(0,0,AVERAGEIFS('VISSIM Travel Time Outputs'!$I:$I,'VISSIM Travel Time Outputs'!$D:$D,$D16,'VISSIM Travel Time Outputs'!$A:$A,"AVG",'VISSIM Travel Time Outputs'!$B:$B,U$9)),"-")</f>
        <v>-</v>
      </c>
      <c r="V16" s="36" t="str">
        <f>IFERROR(TIME(0,0,AVERAGEIFS('VISSIM Travel Time Outputs'!$I:$I,'VISSIM Travel Time Outputs'!$D:$D,$D16,'VISSIM Travel Time Outputs'!$A:$A,"AVG",'VISSIM Travel Time Outputs'!$B:$B,V$9)),"-")</f>
        <v>-</v>
      </c>
      <c r="W16" s="36" t="str">
        <f>IFERROR(TIME(0,0,AVERAGEIFS('VISSIM Travel Time Outputs'!$I:$I,'VISSIM Travel Time Outputs'!$D:$D,$D16,'VISSIM Travel Time Outputs'!$A:$A,"AVG",'VISSIM Travel Time Outputs'!$B:$B,W$9)),"-")</f>
        <v>-</v>
      </c>
      <c r="X16" s="177" t="str">
        <f>IFERROR(TIME(0,0,AVERAGEIFS('VISSIM Travel Time Outputs'!$I:$I,'VISSIM Travel Time Outputs'!$D:$D,$D16,'VISSIM Travel Time Outputs'!$A:$A,"AVG",'VISSIM Travel Time Outputs'!$B:$B,X$9)),"-")</f>
        <v>-</v>
      </c>
      <c r="Y16" s="304"/>
      <c r="Z16" s="379" t="str">
        <f>IFERROR(AVERAGEIFS('VISSIM Travel Time Outputs'!$F:$F,'VISSIM Travel Time Outputs'!$D:$D,$D16,'VISSIM Travel Time Outputs'!$A:$A,"AVG",'VISSIM Travel Time Outputs'!$B:$B,Z$9),"-")</f>
        <v>-</v>
      </c>
      <c r="AA16" s="380" t="str">
        <f>IFERROR(AVERAGEIFS('VISSIM Travel Time Outputs'!$F:$F,'VISSIM Travel Time Outputs'!$D:$D,$D16,'VISSIM Travel Time Outputs'!$A:$A,"AVG",'VISSIM Travel Time Outputs'!$B:$B,AA$9),"-")</f>
        <v>-</v>
      </c>
      <c r="AB16" s="380" t="str">
        <f>IFERROR(AVERAGEIFS('VISSIM Travel Time Outputs'!$F:$F,'VISSIM Travel Time Outputs'!$D:$D,$D16,'VISSIM Travel Time Outputs'!$A:$A,"AVG",'VISSIM Travel Time Outputs'!$B:$B,AB$9),"-")</f>
        <v>-</v>
      </c>
      <c r="AC16" s="380" t="str">
        <f>IFERROR(AVERAGEIFS('VISSIM Travel Time Outputs'!$F:$F,'VISSIM Travel Time Outputs'!$D:$D,$D16,'VISSIM Travel Time Outputs'!$A:$A,"AVG",'VISSIM Travel Time Outputs'!$B:$B,AC$9),"-")</f>
        <v>-</v>
      </c>
      <c r="AD16" s="380" t="str">
        <f>IFERROR(AVERAGEIFS('VISSIM Travel Time Outputs'!$F:$F,'VISSIM Travel Time Outputs'!$D:$D,$D16,'VISSIM Travel Time Outputs'!$A:$A,"AVG",'VISSIM Travel Time Outputs'!$B:$B,AD$9),"-")</f>
        <v>-</v>
      </c>
      <c r="AE16" s="380" t="str">
        <f>IFERROR(AVERAGEIFS('VISSIM Travel Time Outputs'!$F:$F,'VISSIM Travel Time Outputs'!$D:$D,$D16,'VISSIM Travel Time Outputs'!$A:$A,"AVG",'VISSIM Travel Time Outputs'!$B:$B,AE$9),"-")</f>
        <v>-</v>
      </c>
      <c r="AF16" s="380" t="str">
        <f>IFERROR(AVERAGEIFS('VISSIM Travel Time Outputs'!$F:$F,'VISSIM Travel Time Outputs'!$D:$D,$D16,'VISSIM Travel Time Outputs'!$A:$A,"AVG",'VISSIM Travel Time Outputs'!$B:$B,AF$9),"-")</f>
        <v>-</v>
      </c>
      <c r="AG16" s="380" t="str">
        <f>IFERROR(AVERAGEIFS('VISSIM Travel Time Outputs'!$F:$F,'VISSIM Travel Time Outputs'!$D:$D,$D16,'VISSIM Travel Time Outputs'!$A:$A,"AVG",'VISSIM Travel Time Outputs'!$B:$B,AG$9),"-")</f>
        <v>-</v>
      </c>
      <c r="AH16" s="380" t="str">
        <f>IFERROR(AVERAGEIFS('VISSIM Travel Time Outputs'!$F:$F,'VISSIM Travel Time Outputs'!$D:$D,$D16,'VISSIM Travel Time Outputs'!$A:$A,"AVG",'VISSIM Travel Time Outputs'!$B:$B,AH$9),"-")</f>
        <v>-</v>
      </c>
      <c r="AI16" s="380" t="str">
        <f>IFERROR(AVERAGEIFS('VISSIM Travel Time Outputs'!$F:$F,'VISSIM Travel Time Outputs'!$D:$D,$D16,'VISSIM Travel Time Outputs'!$A:$A,"AVG",'VISSIM Travel Time Outputs'!$B:$B,AI$9),"-")</f>
        <v>-</v>
      </c>
      <c r="AJ16" s="380" t="str">
        <f>IFERROR(AVERAGEIFS('VISSIM Travel Time Outputs'!$F:$F,'VISSIM Travel Time Outputs'!$D:$D,$D16,'VISSIM Travel Time Outputs'!$A:$A,"AVG",'VISSIM Travel Time Outputs'!$B:$B,AJ$9),"-")</f>
        <v>-</v>
      </c>
      <c r="AK16" s="380" t="str">
        <f>IFERROR(AVERAGEIFS('VISSIM Travel Time Outputs'!$F:$F,'VISSIM Travel Time Outputs'!$D:$D,$D16,'VISSIM Travel Time Outputs'!$A:$A,"AVG",'VISSIM Travel Time Outputs'!$B:$B,AK$9),"-")</f>
        <v>-</v>
      </c>
      <c r="AL16" s="380" t="str">
        <f>IFERROR(AVERAGEIFS('VISSIM Travel Time Outputs'!$F:$F,'VISSIM Travel Time Outputs'!$D:$D,$D16,'VISSIM Travel Time Outputs'!$A:$A,"AVG",'VISSIM Travel Time Outputs'!$B:$B,AL$9),"-")</f>
        <v>-</v>
      </c>
      <c r="AM16" s="380" t="str">
        <f>IFERROR(AVERAGEIFS('VISSIM Travel Time Outputs'!$F:$F,'VISSIM Travel Time Outputs'!$D:$D,$D16,'VISSIM Travel Time Outputs'!$A:$A,"AVG",'VISSIM Travel Time Outputs'!$B:$B,AM$9),"-")</f>
        <v>-</v>
      </c>
      <c r="AN16" s="380" t="str">
        <f>IFERROR(AVERAGEIFS('VISSIM Travel Time Outputs'!$F:$F,'VISSIM Travel Time Outputs'!$D:$D,$D16,'VISSIM Travel Time Outputs'!$A:$A,"AVG",'VISSIM Travel Time Outputs'!$B:$B,AN$9),"-")</f>
        <v>-</v>
      </c>
      <c r="AO16" s="381" t="str">
        <f>IFERROR(AVERAGEIFS('VISSIM Travel Time Outputs'!$F:$F,'VISSIM Travel Time Outputs'!$D:$D,$D16,'VISSIM Travel Time Outputs'!$A:$A,"AVG",'VISSIM Travel Time Outputs'!$B:$B,AO$9),"-")</f>
        <v>-</v>
      </c>
      <c r="AP16" s="387"/>
      <c r="AQ16" s="259" t="str">
        <f t="shared" si="13"/>
        <v>--</v>
      </c>
      <c r="AR16" s="410" t="str">
        <f t="shared" si="14"/>
        <v>--</v>
      </c>
      <c r="AS16" s="381">
        <f t="shared" si="15"/>
        <v>0</v>
      </c>
      <c r="AT16" s="305"/>
      <c r="AU16" s="259" t="str">
        <f>IFERROR(TIME(0,0,AVERAGEIFS('VISSIM Travel Time Outputs'!$J:$J,'VISSIM Travel Time Outputs'!$D:$D,$D16,'VISSIM Travel Time Outputs'!$A:$A,"AVG",'VISSIM Travel Time Outputs'!$B:$B,AU$9)),"-")</f>
        <v>-</v>
      </c>
      <c r="AV16" s="36" t="str">
        <f>IFERROR(TIME(0,0,AVERAGEIFS('VISSIM Travel Time Outputs'!$J:$J,'VISSIM Travel Time Outputs'!$D:$D,$D16,'VISSIM Travel Time Outputs'!$A:$A,"AVG",'VISSIM Travel Time Outputs'!$B:$B,AV$9)),"-")</f>
        <v>-</v>
      </c>
      <c r="AW16" s="36" t="str">
        <f>IFERROR(TIME(0,0,AVERAGEIFS('VISSIM Travel Time Outputs'!$J:$J,'VISSIM Travel Time Outputs'!$D:$D,$D16,'VISSIM Travel Time Outputs'!$A:$A,"AVG",'VISSIM Travel Time Outputs'!$B:$B,AW$9)),"-")</f>
        <v>-</v>
      </c>
      <c r="AX16" s="36" t="str">
        <f>IFERROR(TIME(0,0,AVERAGEIFS('VISSIM Travel Time Outputs'!$J:$J,'VISSIM Travel Time Outputs'!$D:$D,$D16,'VISSIM Travel Time Outputs'!$A:$A,"AVG",'VISSIM Travel Time Outputs'!$B:$B,AX$9)),"-")</f>
        <v>-</v>
      </c>
      <c r="AY16" s="36" t="str">
        <f>IFERROR(TIME(0,0,AVERAGEIFS('VISSIM Travel Time Outputs'!$J:$J,'VISSIM Travel Time Outputs'!$D:$D,$D16,'VISSIM Travel Time Outputs'!$A:$A,"AVG",'VISSIM Travel Time Outputs'!$B:$B,AY$9)),"-")</f>
        <v>-</v>
      </c>
      <c r="AZ16" s="36" t="str">
        <f>IFERROR(TIME(0,0,AVERAGEIFS('VISSIM Travel Time Outputs'!$J:$J,'VISSIM Travel Time Outputs'!$D:$D,$D16,'VISSIM Travel Time Outputs'!$A:$A,"AVG",'VISSIM Travel Time Outputs'!$B:$B,AZ$9)),"-")</f>
        <v>-</v>
      </c>
      <c r="BA16" s="36" t="str">
        <f>IFERROR(TIME(0,0,AVERAGEIFS('VISSIM Travel Time Outputs'!$J:$J,'VISSIM Travel Time Outputs'!$D:$D,$D16,'VISSIM Travel Time Outputs'!$A:$A,"AVG",'VISSIM Travel Time Outputs'!$B:$B,BA$9)),"-")</f>
        <v>-</v>
      </c>
      <c r="BB16" s="36" t="str">
        <f>IFERROR(TIME(0,0,AVERAGEIFS('VISSIM Travel Time Outputs'!$J:$J,'VISSIM Travel Time Outputs'!$D:$D,$D16,'VISSIM Travel Time Outputs'!$A:$A,"AVG",'VISSIM Travel Time Outputs'!$B:$B,BB$9)),"-")</f>
        <v>-</v>
      </c>
      <c r="BC16" s="36" t="str">
        <f>IFERROR(TIME(0,0,AVERAGEIFS('VISSIM Travel Time Outputs'!$J:$J,'VISSIM Travel Time Outputs'!$D:$D,$D16,'VISSIM Travel Time Outputs'!$A:$A,"AVG",'VISSIM Travel Time Outputs'!$B:$B,BC$9)),"-")</f>
        <v>-</v>
      </c>
      <c r="BD16" s="36" t="str">
        <f>IFERROR(TIME(0,0,AVERAGEIFS('VISSIM Travel Time Outputs'!$J:$J,'VISSIM Travel Time Outputs'!$D:$D,$D16,'VISSIM Travel Time Outputs'!$A:$A,"AVG",'VISSIM Travel Time Outputs'!$B:$B,BD$9)),"-")</f>
        <v>-</v>
      </c>
      <c r="BE16" s="36" t="str">
        <f>IFERROR(TIME(0,0,AVERAGEIFS('VISSIM Travel Time Outputs'!$J:$J,'VISSIM Travel Time Outputs'!$D:$D,$D16,'VISSIM Travel Time Outputs'!$A:$A,"AVG",'VISSIM Travel Time Outputs'!$B:$B,BE$9)),"-")</f>
        <v>-</v>
      </c>
      <c r="BF16" s="36" t="str">
        <f>IFERROR(TIME(0,0,AVERAGEIFS('VISSIM Travel Time Outputs'!$J:$J,'VISSIM Travel Time Outputs'!$D:$D,$D16,'VISSIM Travel Time Outputs'!$A:$A,"AVG",'VISSIM Travel Time Outputs'!$B:$B,BF$9)),"-")</f>
        <v>-</v>
      </c>
      <c r="BG16" s="36" t="str">
        <f>IFERROR(TIME(0,0,AVERAGEIFS('VISSIM Travel Time Outputs'!$J:$J,'VISSIM Travel Time Outputs'!$D:$D,$D16,'VISSIM Travel Time Outputs'!$A:$A,"AVG",'VISSIM Travel Time Outputs'!$B:$B,BG$9)),"-")</f>
        <v>-</v>
      </c>
      <c r="BH16" s="36" t="str">
        <f>IFERROR(TIME(0,0,AVERAGEIFS('VISSIM Travel Time Outputs'!$J:$J,'VISSIM Travel Time Outputs'!$D:$D,$D16,'VISSIM Travel Time Outputs'!$A:$A,"AVG",'VISSIM Travel Time Outputs'!$B:$B,BH$9)),"-")</f>
        <v>-</v>
      </c>
      <c r="BI16" s="36" t="str">
        <f>IFERROR(TIME(0,0,AVERAGEIFS('VISSIM Travel Time Outputs'!$J:$J,'VISSIM Travel Time Outputs'!$D:$D,$D16,'VISSIM Travel Time Outputs'!$A:$A,"AVG",'VISSIM Travel Time Outputs'!$B:$B,BI$9)),"-")</f>
        <v>-</v>
      </c>
      <c r="BJ16" s="177" t="str">
        <f>IFERROR(TIME(0,0,AVERAGEIFS('VISSIM Travel Time Outputs'!$J:$J,'VISSIM Travel Time Outputs'!$D:$D,$D16,'VISSIM Travel Time Outputs'!$A:$A,"AVG",'VISSIM Travel Time Outputs'!$B:$B,BJ$9)),"-")</f>
        <v>-</v>
      </c>
      <c r="BK16" s="164"/>
      <c r="BL16" s="379" t="str">
        <f>IFERROR(AVERAGEIFS('VISSIM Travel Time Outputs'!$G:$G,'VISSIM Travel Time Outputs'!$D:$D,$D16,'VISSIM Travel Time Outputs'!$A:$A,"AVG",'VISSIM Travel Time Outputs'!$B:$B,BL$9),"-")</f>
        <v>-</v>
      </c>
      <c r="BM16" s="380" t="str">
        <f>IFERROR(AVERAGEIFS('VISSIM Travel Time Outputs'!$G:$G,'VISSIM Travel Time Outputs'!$D:$D,$D16,'VISSIM Travel Time Outputs'!$A:$A,"AVG",'VISSIM Travel Time Outputs'!$B:$B,BM$9),"-")</f>
        <v>-</v>
      </c>
      <c r="BN16" s="380" t="str">
        <f>IFERROR(AVERAGEIFS('VISSIM Travel Time Outputs'!$G:$G,'VISSIM Travel Time Outputs'!$D:$D,$D16,'VISSIM Travel Time Outputs'!$A:$A,"AVG",'VISSIM Travel Time Outputs'!$B:$B,BN$9),"-")</f>
        <v>-</v>
      </c>
      <c r="BO16" s="380" t="str">
        <f>IFERROR(AVERAGEIFS('VISSIM Travel Time Outputs'!$G:$G,'VISSIM Travel Time Outputs'!$D:$D,$D16,'VISSIM Travel Time Outputs'!$A:$A,"AVG",'VISSIM Travel Time Outputs'!$B:$B,BO$9),"-")</f>
        <v>-</v>
      </c>
      <c r="BP16" s="380" t="str">
        <f>IFERROR(AVERAGEIFS('VISSIM Travel Time Outputs'!$G:$G,'VISSIM Travel Time Outputs'!$D:$D,$D16,'VISSIM Travel Time Outputs'!$A:$A,"AVG",'VISSIM Travel Time Outputs'!$B:$B,BP$9),"-")</f>
        <v>-</v>
      </c>
      <c r="BQ16" s="380" t="str">
        <f>IFERROR(AVERAGEIFS('VISSIM Travel Time Outputs'!$G:$G,'VISSIM Travel Time Outputs'!$D:$D,$D16,'VISSIM Travel Time Outputs'!$A:$A,"AVG",'VISSIM Travel Time Outputs'!$B:$B,BQ$9),"-")</f>
        <v>-</v>
      </c>
      <c r="BR16" s="380" t="str">
        <f>IFERROR(AVERAGEIFS('VISSIM Travel Time Outputs'!$G:$G,'VISSIM Travel Time Outputs'!$D:$D,$D16,'VISSIM Travel Time Outputs'!$A:$A,"AVG",'VISSIM Travel Time Outputs'!$B:$B,BR$9),"-")</f>
        <v>-</v>
      </c>
      <c r="BS16" s="380" t="str">
        <f>IFERROR(AVERAGEIFS('VISSIM Travel Time Outputs'!$G:$G,'VISSIM Travel Time Outputs'!$D:$D,$D16,'VISSIM Travel Time Outputs'!$A:$A,"AVG",'VISSIM Travel Time Outputs'!$B:$B,BS$9),"-")</f>
        <v>-</v>
      </c>
      <c r="BT16" s="380" t="str">
        <f>IFERROR(AVERAGEIFS('VISSIM Travel Time Outputs'!$G:$G,'VISSIM Travel Time Outputs'!$D:$D,$D16,'VISSIM Travel Time Outputs'!$A:$A,"AVG",'VISSIM Travel Time Outputs'!$B:$B,BT$9),"-")</f>
        <v>-</v>
      </c>
      <c r="BU16" s="380" t="str">
        <f>IFERROR(AVERAGEIFS('VISSIM Travel Time Outputs'!$G:$G,'VISSIM Travel Time Outputs'!$D:$D,$D16,'VISSIM Travel Time Outputs'!$A:$A,"AVG",'VISSIM Travel Time Outputs'!$B:$B,BU$9),"-")</f>
        <v>-</v>
      </c>
      <c r="BV16" s="380" t="str">
        <f>IFERROR(AVERAGEIFS('VISSIM Travel Time Outputs'!$G:$G,'VISSIM Travel Time Outputs'!$D:$D,$D16,'VISSIM Travel Time Outputs'!$A:$A,"AVG",'VISSIM Travel Time Outputs'!$B:$B,BV$9),"-")</f>
        <v>-</v>
      </c>
      <c r="BW16" s="380" t="str">
        <f>IFERROR(AVERAGEIFS('VISSIM Travel Time Outputs'!$G:$G,'VISSIM Travel Time Outputs'!$D:$D,$D16,'VISSIM Travel Time Outputs'!$A:$A,"AVG",'VISSIM Travel Time Outputs'!$B:$B,BW$9),"-")</f>
        <v>-</v>
      </c>
      <c r="BX16" s="380" t="str">
        <f>IFERROR(AVERAGEIFS('VISSIM Travel Time Outputs'!$G:$G,'VISSIM Travel Time Outputs'!$D:$D,$D16,'VISSIM Travel Time Outputs'!$A:$A,"AVG",'VISSIM Travel Time Outputs'!$B:$B,BX$9),"-")</f>
        <v>-</v>
      </c>
      <c r="BY16" s="380" t="str">
        <f>IFERROR(AVERAGEIFS('VISSIM Travel Time Outputs'!$G:$G,'VISSIM Travel Time Outputs'!$D:$D,$D16,'VISSIM Travel Time Outputs'!$A:$A,"AVG",'VISSIM Travel Time Outputs'!$B:$B,BY$9),"-")</f>
        <v>-</v>
      </c>
      <c r="BZ16" s="380" t="str">
        <f>IFERROR(AVERAGEIFS('VISSIM Travel Time Outputs'!$G:$G,'VISSIM Travel Time Outputs'!$D:$D,$D16,'VISSIM Travel Time Outputs'!$A:$A,"AVG",'VISSIM Travel Time Outputs'!$B:$B,BZ$9),"-")</f>
        <v>-</v>
      </c>
      <c r="CA16" s="381" t="str">
        <f>IFERROR(AVERAGEIFS('VISSIM Travel Time Outputs'!$G:$G,'VISSIM Travel Time Outputs'!$D:$D,$D16,'VISSIM Travel Time Outputs'!$A:$A,"AVG",'VISSIM Travel Time Outputs'!$B:$B,CA$9),"-")</f>
        <v>-</v>
      </c>
      <c r="CB16" s="304"/>
      <c r="CC16" s="259" t="str">
        <f t="shared" si="16"/>
        <v>--</v>
      </c>
      <c r="CD16" s="410" t="str">
        <f t="shared" si="17"/>
        <v>--</v>
      </c>
      <c r="CE16" s="381">
        <f t="shared" si="18"/>
        <v>0</v>
      </c>
      <c r="CF16" s="387"/>
      <c r="CG16" s="259" t="str">
        <f>IFERROR(GETPIVOTDATA("Average of TRAVTM(31)",#REF!,"TIMEINT",CG$9,"VEHICLETRAVELTIMEMEASUREMENT",$D16)/3600/24,"--")</f>
        <v>--</v>
      </c>
      <c r="CH16" s="36" t="str">
        <f>IFERROR(GETPIVOTDATA("Average of TRAVTM(31)",#REF!,"TIMEINT",CH$9,"VEHICLETRAVELTIMEMEASUREMENT",$D16)/3600/24,"--")</f>
        <v>--</v>
      </c>
      <c r="CI16" s="36" t="str">
        <f>IFERROR(GETPIVOTDATA("Average of TRAVTM(31)",#REF!,"TIMEINT",CI$9,"VEHICLETRAVELTIMEMEASUREMENT",$D16)/3600/24,"--")</f>
        <v>--</v>
      </c>
      <c r="CJ16" s="36" t="str">
        <f>IFERROR(GETPIVOTDATA("Average of TRAVTM(31)",#REF!,"TIMEINT",CJ$9,"VEHICLETRAVELTIMEMEASUREMENT",$D16)/3600/24,"--")</f>
        <v>--</v>
      </c>
      <c r="CK16" s="36" t="str">
        <f>IFERROR(GETPIVOTDATA("Average of TRAVTM(31)",#REF!,"TIMEINT",CK$9,"VEHICLETRAVELTIMEMEASUREMENT",$D16)/3600/24,"--")</f>
        <v>--</v>
      </c>
      <c r="CL16" s="36" t="str">
        <f>IFERROR(GETPIVOTDATA("Average of TRAVTM(31)",#REF!,"TIMEINT",CL$9,"VEHICLETRAVELTIMEMEASUREMENT",$D16)/3600/24,"--")</f>
        <v>--</v>
      </c>
      <c r="CM16" s="36" t="str">
        <f>IFERROR(GETPIVOTDATA("Average of TRAVTM(31)",#REF!,"TIMEINT",CM$9,"VEHICLETRAVELTIMEMEASUREMENT",$D16)/3600/24,"--")</f>
        <v>--</v>
      </c>
      <c r="CN16" s="36" t="str">
        <f>IFERROR(GETPIVOTDATA("Average of TRAVTM(31)",#REF!,"TIMEINT",CN$9,"VEHICLETRAVELTIMEMEASUREMENT",$D16)/3600/24,"--")</f>
        <v>--</v>
      </c>
      <c r="CO16" s="36" t="str">
        <f>IFERROR(GETPIVOTDATA("Average of TRAVTM(31)",#REF!,"TIMEINT",CO$9,"VEHICLETRAVELTIMEMEASUREMENT",$D16)/3600/24,"--")</f>
        <v>--</v>
      </c>
      <c r="CP16" s="36" t="str">
        <f>IFERROR(GETPIVOTDATA("Average of TRAVTM(31)",#REF!,"TIMEINT",CP$9,"VEHICLETRAVELTIMEMEASUREMENT",$D16)/3600/24,"--")</f>
        <v>--</v>
      </c>
      <c r="CQ16" s="36" t="str">
        <f>IFERROR(GETPIVOTDATA("Average of TRAVTM(31)",#REF!,"TIMEINT",CQ$9,"VEHICLETRAVELTIMEMEASUREMENT",$D16)/3600/24,"--")</f>
        <v>--</v>
      </c>
      <c r="CR16" s="36" t="str">
        <f>IFERROR(GETPIVOTDATA("Average of TRAVTM(31)",#REF!,"TIMEINT",CR$9,"VEHICLETRAVELTIMEMEASUREMENT",$D16)/3600/24,"--")</f>
        <v>--</v>
      </c>
      <c r="CS16" s="36" t="str">
        <f>IFERROR(GETPIVOTDATA("Average of TRAVTM(31)",#REF!,"TIMEINT",CS$9,"VEHICLETRAVELTIMEMEASUREMENT",$D16)/3600/24,"--")</f>
        <v>--</v>
      </c>
      <c r="CT16" s="36" t="str">
        <f>IFERROR(GETPIVOTDATA("Average of TRAVTM(31)",#REF!,"TIMEINT",CT$9,"VEHICLETRAVELTIMEMEASUREMENT",$D16)/3600/24,"--")</f>
        <v>--</v>
      </c>
      <c r="CU16" s="36" t="str">
        <f>IFERROR(GETPIVOTDATA("Average of TRAVTM(31)",#REF!,"TIMEINT",CU$9,"VEHICLETRAVELTIMEMEASUREMENT",$D16)/3600/24,"--")</f>
        <v>--</v>
      </c>
      <c r="CV16" s="177" t="str">
        <f>IFERROR(GETPIVOTDATA("Average of TRAVTM(31)",#REF!,"TIMEINT",CV$9,"VEHICLETRAVELTIMEMEASUREMENT",$D16)/3600/24,"--")</f>
        <v>--</v>
      </c>
      <c r="CW16" s="387"/>
      <c r="CX16" s="379" t="str">
        <f>IFERROR(GETPIVOTDATA("Average of VEHS(31)",#REF!,"TIMEINT",CX$9,"VEHICLETRAVELTIMEMEASUREMENT",$D16),"--")</f>
        <v>--</v>
      </c>
      <c r="CY16" s="380" t="str">
        <f>IFERROR(GETPIVOTDATA("Average of VEHS(31)",#REF!,"TIMEINT",CY$9,"VEHICLETRAVELTIMEMEASUREMENT",$D16),"--")</f>
        <v>--</v>
      </c>
      <c r="CZ16" s="380" t="str">
        <f>IFERROR(GETPIVOTDATA("Average of VEHS(31)",#REF!,"TIMEINT",CZ$9,"VEHICLETRAVELTIMEMEASUREMENT",$D16),"--")</f>
        <v>--</v>
      </c>
      <c r="DA16" s="380" t="str">
        <f>IFERROR(GETPIVOTDATA("Average of VEHS(31)",#REF!,"TIMEINT",DA$9,"VEHICLETRAVELTIMEMEASUREMENT",$D16),"--")</f>
        <v>--</v>
      </c>
      <c r="DB16" s="380" t="str">
        <f>IFERROR(GETPIVOTDATA("Average of VEHS(31)",#REF!,"TIMEINT",DB$9,"VEHICLETRAVELTIMEMEASUREMENT",$D16),"--")</f>
        <v>--</v>
      </c>
      <c r="DC16" s="380" t="str">
        <f>IFERROR(GETPIVOTDATA("Average of VEHS(31)",#REF!,"TIMEINT",DC$9,"VEHICLETRAVELTIMEMEASUREMENT",$D16),"--")</f>
        <v>--</v>
      </c>
      <c r="DD16" s="380" t="str">
        <f>IFERROR(GETPIVOTDATA("Average of VEHS(31)",#REF!,"TIMEINT",DD$9,"VEHICLETRAVELTIMEMEASUREMENT",$D16),"--")</f>
        <v>--</v>
      </c>
      <c r="DE16" s="380" t="str">
        <f>IFERROR(GETPIVOTDATA("Average of VEHS(31)",#REF!,"TIMEINT",DE$9,"VEHICLETRAVELTIMEMEASUREMENT",$D16),"--")</f>
        <v>--</v>
      </c>
      <c r="DF16" s="380" t="str">
        <f>IFERROR(GETPIVOTDATA("Average of VEHS(31)",#REF!,"TIMEINT",DF$9,"VEHICLETRAVELTIMEMEASUREMENT",$D16),"--")</f>
        <v>--</v>
      </c>
      <c r="DG16" s="380" t="str">
        <f>IFERROR(GETPIVOTDATA("Average of VEHS(31)",#REF!,"TIMEINT",DG$9,"VEHICLETRAVELTIMEMEASUREMENT",$D16),"--")</f>
        <v>--</v>
      </c>
      <c r="DH16" s="380" t="str">
        <f>IFERROR(GETPIVOTDATA("Average of VEHS(31)",#REF!,"TIMEINT",DH$9,"VEHICLETRAVELTIMEMEASUREMENT",$D16),"--")</f>
        <v>--</v>
      </c>
      <c r="DI16" s="380" t="str">
        <f>IFERROR(GETPIVOTDATA("Average of VEHS(31)",#REF!,"TIMEINT",DI$9,"VEHICLETRAVELTIMEMEASUREMENT",$D16),"--")</f>
        <v>--</v>
      </c>
      <c r="DJ16" s="380" t="str">
        <f>IFERROR(GETPIVOTDATA("Average of VEHS(31)",#REF!,"TIMEINT",DJ$9,"VEHICLETRAVELTIMEMEASUREMENT",$D16),"--")</f>
        <v>--</v>
      </c>
      <c r="DK16" s="380" t="str">
        <f>IFERROR(GETPIVOTDATA("Average of VEHS(31)",#REF!,"TIMEINT",DK$9,"VEHICLETRAVELTIMEMEASUREMENT",$D16),"--")</f>
        <v>--</v>
      </c>
      <c r="DL16" s="380" t="str">
        <f>IFERROR(GETPIVOTDATA("Average of VEHS(31)",#REF!,"TIMEINT",DL$9,"VEHICLETRAVELTIMEMEASUREMENT",$D16),"--")</f>
        <v>--</v>
      </c>
      <c r="DM16" s="381" t="str">
        <f>IFERROR(GETPIVOTDATA("Average of VEHS(31)",#REF!,"TIMEINT",DM$9,"VEHICLETRAVELTIMEMEASUREMENT",$D16),"--")</f>
        <v>--</v>
      </c>
      <c r="DN16" s="387"/>
      <c r="DO16" s="259" t="str">
        <f t="shared" si="19"/>
        <v>--</v>
      </c>
      <c r="DP16" s="410" t="str">
        <f t="shared" si="20"/>
        <v>--</v>
      </c>
      <c r="DQ16" s="381">
        <f t="shared" si="21"/>
        <v>0</v>
      </c>
      <c r="DR16" s="305"/>
      <c r="DS16" s="259" t="str">
        <f>IFERROR(TIME(0,0,AVERAGEIFS('VISSIM Travel Time Outputs'!$K:$K,'VISSIM Travel Time Outputs'!$D:$D,$D16,'VISSIM Travel Time Outputs'!$A:$A,"AVG",'VISSIM Travel Time Outputs'!$B:$B,DS$9)),"-")</f>
        <v>-</v>
      </c>
      <c r="DT16" s="36" t="str">
        <f>IFERROR(TIME(0,0,AVERAGEIFS('VISSIM Travel Time Outputs'!$K:$K,'VISSIM Travel Time Outputs'!$D:$D,$D16,'VISSIM Travel Time Outputs'!$A:$A,"AVG",'VISSIM Travel Time Outputs'!$B:$B,DT$9)),"-")</f>
        <v>-</v>
      </c>
      <c r="DU16" s="36" t="str">
        <f>IFERROR(TIME(0,0,AVERAGEIFS('VISSIM Travel Time Outputs'!$K:$K,'VISSIM Travel Time Outputs'!$D:$D,$D16,'VISSIM Travel Time Outputs'!$A:$A,"AVG",'VISSIM Travel Time Outputs'!$B:$B,DU$9)),"-")</f>
        <v>-</v>
      </c>
      <c r="DV16" s="36" t="str">
        <f>IFERROR(TIME(0,0,AVERAGEIFS('VISSIM Travel Time Outputs'!$K:$K,'VISSIM Travel Time Outputs'!$D:$D,$D16,'VISSIM Travel Time Outputs'!$A:$A,"AVG",'VISSIM Travel Time Outputs'!$B:$B,DV$9)),"-")</f>
        <v>-</v>
      </c>
      <c r="DW16" s="36" t="str">
        <f>IFERROR(TIME(0,0,AVERAGEIFS('VISSIM Travel Time Outputs'!$K:$K,'VISSIM Travel Time Outputs'!$D:$D,$D16,'VISSIM Travel Time Outputs'!$A:$A,"AVG",'VISSIM Travel Time Outputs'!$B:$B,DW$9)),"-")</f>
        <v>-</v>
      </c>
      <c r="DX16" s="36" t="str">
        <f>IFERROR(TIME(0,0,AVERAGEIFS('VISSIM Travel Time Outputs'!$K:$K,'VISSIM Travel Time Outputs'!$D:$D,$D16,'VISSIM Travel Time Outputs'!$A:$A,"AVG",'VISSIM Travel Time Outputs'!$B:$B,DX$9)),"-")</f>
        <v>-</v>
      </c>
      <c r="DY16" s="36" t="str">
        <f>IFERROR(TIME(0,0,AVERAGEIFS('VISSIM Travel Time Outputs'!$K:$K,'VISSIM Travel Time Outputs'!$D:$D,$D16,'VISSIM Travel Time Outputs'!$A:$A,"AVG",'VISSIM Travel Time Outputs'!$B:$B,DY$9)),"-")</f>
        <v>-</v>
      </c>
      <c r="DZ16" s="36" t="str">
        <f>IFERROR(TIME(0,0,AVERAGEIFS('VISSIM Travel Time Outputs'!$K:$K,'VISSIM Travel Time Outputs'!$D:$D,$D16,'VISSIM Travel Time Outputs'!$A:$A,"AVG",'VISSIM Travel Time Outputs'!$B:$B,DZ$9)),"-")</f>
        <v>-</v>
      </c>
      <c r="EA16" s="36" t="str">
        <f>IFERROR(TIME(0,0,AVERAGEIFS('VISSIM Travel Time Outputs'!$K:$K,'VISSIM Travel Time Outputs'!$D:$D,$D16,'VISSIM Travel Time Outputs'!$A:$A,"AVG",'VISSIM Travel Time Outputs'!$B:$B,EA$9)),"-")</f>
        <v>-</v>
      </c>
      <c r="EB16" s="36" t="str">
        <f>IFERROR(TIME(0,0,AVERAGEIFS('VISSIM Travel Time Outputs'!$K:$K,'VISSIM Travel Time Outputs'!$D:$D,$D16,'VISSIM Travel Time Outputs'!$A:$A,"AVG",'VISSIM Travel Time Outputs'!$B:$B,EB$9)),"-")</f>
        <v>-</v>
      </c>
      <c r="EC16" s="36" t="str">
        <f>IFERROR(TIME(0,0,AVERAGEIFS('VISSIM Travel Time Outputs'!$K:$K,'VISSIM Travel Time Outputs'!$D:$D,$D16,'VISSIM Travel Time Outputs'!$A:$A,"AVG",'VISSIM Travel Time Outputs'!$B:$B,EC$9)),"-")</f>
        <v>-</v>
      </c>
      <c r="ED16" s="36" t="str">
        <f>IFERROR(TIME(0,0,AVERAGEIFS('VISSIM Travel Time Outputs'!$K:$K,'VISSIM Travel Time Outputs'!$D:$D,$D16,'VISSIM Travel Time Outputs'!$A:$A,"AVG",'VISSIM Travel Time Outputs'!$B:$B,ED$9)),"-")</f>
        <v>-</v>
      </c>
      <c r="EE16" s="36" t="str">
        <f>IFERROR(TIME(0,0,AVERAGEIFS('VISSIM Travel Time Outputs'!$K:$K,'VISSIM Travel Time Outputs'!$D:$D,$D16,'VISSIM Travel Time Outputs'!$A:$A,"AVG",'VISSIM Travel Time Outputs'!$B:$B,EE$9)),"-")</f>
        <v>-</v>
      </c>
      <c r="EF16" s="36" t="str">
        <f>IFERROR(TIME(0,0,AVERAGEIFS('VISSIM Travel Time Outputs'!$K:$K,'VISSIM Travel Time Outputs'!$D:$D,$D16,'VISSIM Travel Time Outputs'!$A:$A,"AVG",'VISSIM Travel Time Outputs'!$B:$B,EF$9)),"-")</f>
        <v>-</v>
      </c>
      <c r="EG16" s="36" t="str">
        <f>IFERROR(TIME(0,0,AVERAGEIFS('VISSIM Travel Time Outputs'!$K:$K,'VISSIM Travel Time Outputs'!$D:$D,$D16,'VISSIM Travel Time Outputs'!$A:$A,"AVG",'VISSIM Travel Time Outputs'!$B:$B,EG$9)),"-")</f>
        <v>-</v>
      </c>
      <c r="EH16" s="177" t="str">
        <f>IFERROR(TIME(0,0,AVERAGEIFS('VISSIM Travel Time Outputs'!$K:$K,'VISSIM Travel Time Outputs'!$D:$D,$D16,'VISSIM Travel Time Outputs'!$A:$A,"AVG",'VISSIM Travel Time Outputs'!$B:$B,EH$9)),"-")</f>
        <v>-</v>
      </c>
      <c r="EI16" s="164"/>
      <c r="EJ16" s="379" t="str">
        <f>IFERROR(AVERAGEIFS('VISSIM Travel Time Outputs'!$H:$H,'VISSIM Travel Time Outputs'!$D:$D,$D16,'VISSIM Travel Time Outputs'!$A:$A,"AVG",'VISSIM Travel Time Outputs'!$B:$B,EJ$9),"-")</f>
        <v>-</v>
      </c>
      <c r="EK16" s="380" t="str">
        <f>IFERROR(AVERAGEIFS('VISSIM Travel Time Outputs'!$H:$H,'VISSIM Travel Time Outputs'!$D:$D,$D16,'VISSIM Travel Time Outputs'!$A:$A,"AVG",'VISSIM Travel Time Outputs'!$B:$B,EK$9),"-")</f>
        <v>-</v>
      </c>
      <c r="EL16" s="380" t="str">
        <f>IFERROR(AVERAGEIFS('VISSIM Travel Time Outputs'!$H:$H,'VISSIM Travel Time Outputs'!$D:$D,$D16,'VISSIM Travel Time Outputs'!$A:$A,"AVG",'VISSIM Travel Time Outputs'!$B:$B,EL$9),"-")</f>
        <v>-</v>
      </c>
      <c r="EM16" s="380" t="str">
        <f>IFERROR(AVERAGEIFS('VISSIM Travel Time Outputs'!$H:$H,'VISSIM Travel Time Outputs'!$D:$D,$D16,'VISSIM Travel Time Outputs'!$A:$A,"AVG",'VISSIM Travel Time Outputs'!$B:$B,EM$9),"-")</f>
        <v>-</v>
      </c>
      <c r="EN16" s="380" t="str">
        <f>IFERROR(AVERAGEIFS('VISSIM Travel Time Outputs'!$H:$H,'VISSIM Travel Time Outputs'!$D:$D,$D16,'VISSIM Travel Time Outputs'!$A:$A,"AVG",'VISSIM Travel Time Outputs'!$B:$B,EN$9),"-")</f>
        <v>-</v>
      </c>
      <c r="EO16" s="380" t="str">
        <f>IFERROR(AVERAGEIFS('VISSIM Travel Time Outputs'!$H:$H,'VISSIM Travel Time Outputs'!$D:$D,$D16,'VISSIM Travel Time Outputs'!$A:$A,"AVG",'VISSIM Travel Time Outputs'!$B:$B,EO$9),"-")</f>
        <v>-</v>
      </c>
      <c r="EP16" s="380" t="str">
        <f>IFERROR(AVERAGEIFS('VISSIM Travel Time Outputs'!$H:$H,'VISSIM Travel Time Outputs'!$D:$D,$D16,'VISSIM Travel Time Outputs'!$A:$A,"AVG",'VISSIM Travel Time Outputs'!$B:$B,EP$9),"-")</f>
        <v>-</v>
      </c>
      <c r="EQ16" s="380" t="str">
        <f>IFERROR(AVERAGEIFS('VISSIM Travel Time Outputs'!$H:$H,'VISSIM Travel Time Outputs'!$D:$D,$D16,'VISSIM Travel Time Outputs'!$A:$A,"AVG",'VISSIM Travel Time Outputs'!$B:$B,EQ$9),"-")</f>
        <v>-</v>
      </c>
      <c r="ER16" s="380" t="str">
        <f>IFERROR(AVERAGEIFS('VISSIM Travel Time Outputs'!$H:$H,'VISSIM Travel Time Outputs'!$D:$D,$D16,'VISSIM Travel Time Outputs'!$A:$A,"AVG",'VISSIM Travel Time Outputs'!$B:$B,ER$9),"-")</f>
        <v>-</v>
      </c>
      <c r="ES16" s="380" t="str">
        <f>IFERROR(AVERAGEIFS('VISSIM Travel Time Outputs'!$H:$H,'VISSIM Travel Time Outputs'!$D:$D,$D16,'VISSIM Travel Time Outputs'!$A:$A,"AVG",'VISSIM Travel Time Outputs'!$B:$B,ES$9),"-")</f>
        <v>-</v>
      </c>
      <c r="ET16" s="380" t="str">
        <f>IFERROR(AVERAGEIFS('VISSIM Travel Time Outputs'!$H:$H,'VISSIM Travel Time Outputs'!$D:$D,$D16,'VISSIM Travel Time Outputs'!$A:$A,"AVG",'VISSIM Travel Time Outputs'!$B:$B,ET$9),"-")</f>
        <v>-</v>
      </c>
      <c r="EU16" s="380" t="str">
        <f>IFERROR(AVERAGEIFS('VISSIM Travel Time Outputs'!$H:$H,'VISSIM Travel Time Outputs'!$D:$D,$D16,'VISSIM Travel Time Outputs'!$A:$A,"AVG",'VISSIM Travel Time Outputs'!$B:$B,EU$9),"-")</f>
        <v>-</v>
      </c>
      <c r="EV16" s="380" t="str">
        <f>IFERROR(AVERAGEIFS('VISSIM Travel Time Outputs'!$H:$H,'VISSIM Travel Time Outputs'!$D:$D,$D16,'VISSIM Travel Time Outputs'!$A:$A,"AVG",'VISSIM Travel Time Outputs'!$B:$B,EV$9),"-")</f>
        <v>-</v>
      </c>
      <c r="EW16" s="380" t="str">
        <f>IFERROR(AVERAGEIFS('VISSIM Travel Time Outputs'!$H:$H,'VISSIM Travel Time Outputs'!$D:$D,$D16,'VISSIM Travel Time Outputs'!$A:$A,"AVG",'VISSIM Travel Time Outputs'!$B:$B,EW$9),"-")</f>
        <v>-</v>
      </c>
      <c r="EX16" s="380" t="str">
        <f>IFERROR(AVERAGEIFS('VISSIM Travel Time Outputs'!$H:$H,'VISSIM Travel Time Outputs'!$D:$D,$D16,'VISSIM Travel Time Outputs'!$A:$A,"AVG",'VISSIM Travel Time Outputs'!$B:$B,EX$9),"-")</f>
        <v>-</v>
      </c>
      <c r="EY16" s="381" t="str">
        <f>IFERROR(AVERAGEIFS('VISSIM Travel Time Outputs'!$H:$H,'VISSIM Travel Time Outputs'!$D:$D,$D16,'VISSIM Travel Time Outputs'!$A:$A,"AVG",'VISSIM Travel Time Outputs'!$B:$B,EY$9),"-")</f>
        <v>-</v>
      </c>
      <c r="EZ16" s="304"/>
      <c r="FA16" s="259" t="str">
        <f t="shared" si="22"/>
        <v>--</v>
      </c>
      <c r="FB16" s="410" t="str">
        <f t="shared" si="23"/>
        <v>--</v>
      </c>
      <c r="FC16" s="381">
        <f t="shared" si="24"/>
        <v>0</v>
      </c>
      <c r="FD16" s="387"/>
      <c r="FE16" s="259" t="str">
        <f>IFERROR(GETPIVOTDATA("Average of TRAVTM(40)",#REF!,"TIMEINT",FE$9,"VEHICLETRAVELTIMEMEASUREMENT",$D16)/3600/24,"--")</f>
        <v>--</v>
      </c>
      <c r="FF16" s="36" t="str">
        <f>IFERROR(GETPIVOTDATA("Average of TRAVTM(40)",#REF!,"TIMEINT",FF$9,"VEHICLETRAVELTIMEMEASUREMENT",$D16)/3600/24,"--")</f>
        <v>--</v>
      </c>
      <c r="FG16" s="36" t="str">
        <f>IFERROR(GETPIVOTDATA("Average of TRAVTM(40)",#REF!,"TIMEINT",FG$9,"VEHICLETRAVELTIMEMEASUREMENT",$D16)/3600/24,"--")</f>
        <v>--</v>
      </c>
      <c r="FH16" s="36" t="str">
        <f>IFERROR(GETPIVOTDATA("Average of TRAVTM(40)",#REF!,"TIMEINT",FH$9,"VEHICLETRAVELTIMEMEASUREMENT",$D16)/3600/24,"--")</f>
        <v>--</v>
      </c>
      <c r="FI16" s="36" t="str">
        <f>IFERROR(GETPIVOTDATA("Average of TRAVTM(40)",#REF!,"TIMEINT",FI$9,"VEHICLETRAVELTIMEMEASUREMENT",$D16)/3600/24,"--")</f>
        <v>--</v>
      </c>
      <c r="FJ16" s="36" t="str">
        <f>IFERROR(GETPIVOTDATA("Average of TRAVTM(40)",#REF!,"TIMEINT",FJ$9,"VEHICLETRAVELTIMEMEASUREMENT",$D16)/3600/24,"--")</f>
        <v>--</v>
      </c>
      <c r="FK16" s="36" t="str">
        <f>IFERROR(GETPIVOTDATA("Average of TRAVTM(40)",#REF!,"TIMEINT",FK$9,"VEHICLETRAVELTIMEMEASUREMENT",$D16)/3600/24,"--")</f>
        <v>--</v>
      </c>
      <c r="FL16" s="36" t="str">
        <f>IFERROR(GETPIVOTDATA("Average of TRAVTM(40)",#REF!,"TIMEINT",FL$9,"VEHICLETRAVELTIMEMEASUREMENT",$D16)/3600/24,"--")</f>
        <v>--</v>
      </c>
      <c r="FM16" s="36" t="str">
        <f>IFERROR(GETPIVOTDATA("Average of TRAVTM(40)",#REF!,"TIMEINT",FM$9,"VEHICLETRAVELTIMEMEASUREMENT",$D16)/3600/24,"--")</f>
        <v>--</v>
      </c>
      <c r="FN16" s="36" t="str">
        <f>IFERROR(GETPIVOTDATA("Average of TRAVTM(40)",#REF!,"TIMEINT",FN$9,"VEHICLETRAVELTIMEMEASUREMENT",$D16)/3600/24,"--")</f>
        <v>--</v>
      </c>
      <c r="FO16" s="36" t="str">
        <f>IFERROR(GETPIVOTDATA("Average of TRAVTM(40)",#REF!,"TIMEINT",FO$9,"VEHICLETRAVELTIMEMEASUREMENT",$D16)/3600/24,"--")</f>
        <v>--</v>
      </c>
      <c r="FP16" s="36" t="str">
        <f>IFERROR(GETPIVOTDATA("Average of TRAVTM(40)",#REF!,"TIMEINT",FP$9,"VEHICLETRAVELTIMEMEASUREMENT",$D16)/3600/24,"--")</f>
        <v>--</v>
      </c>
      <c r="FQ16" s="36" t="str">
        <f>IFERROR(GETPIVOTDATA("Average of TRAVTM(40)",#REF!,"TIMEINT",FQ$9,"VEHICLETRAVELTIMEMEASUREMENT",$D16)/3600/24,"--")</f>
        <v>--</v>
      </c>
      <c r="FR16" s="36" t="str">
        <f>IFERROR(GETPIVOTDATA("Average of TRAVTM(40)",#REF!,"TIMEINT",FR$9,"VEHICLETRAVELTIMEMEASUREMENT",$D16)/3600/24,"--")</f>
        <v>--</v>
      </c>
      <c r="FS16" s="36" t="str">
        <f>IFERROR(GETPIVOTDATA("Average of TRAVTM(40)",#REF!,"TIMEINT",FS$9,"VEHICLETRAVELTIMEMEASUREMENT",$D16)/3600/24,"--")</f>
        <v>--</v>
      </c>
      <c r="FT16" s="177" t="str">
        <f>IFERROR(GETPIVOTDATA("Average of TRAVTM(40)",#REF!,"TIMEINT",FT$9,"VEHICLETRAVELTIMEMEASUREMENT",$D16)/3600/24,"--")</f>
        <v>--</v>
      </c>
      <c r="FU16" s="387"/>
      <c r="FV16" s="379" t="str">
        <f>IFERROR(GETPIVOTDATA("Average of VEHS(40)",#REF!,"TIMEINT",FV$9,"VEHICLETRAVELTIMEMEASUREMENT",$D16),"--")</f>
        <v>--</v>
      </c>
      <c r="FW16" s="380" t="str">
        <f>IFERROR(GETPIVOTDATA("Average of VEHS(40)",#REF!,"TIMEINT",FW$9,"VEHICLETRAVELTIMEMEASUREMENT",$D16),"--")</f>
        <v>--</v>
      </c>
      <c r="FX16" s="380" t="str">
        <f>IFERROR(GETPIVOTDATA("Average of VEHS(40)",#REF!,"TIMEINT",FX$9,"VEHICLETRAVELTIMEMEASUREMENT",$D16),"--")</f>
        <v>--</v>
      </c>
      <c r="FY16" s="380" t="str">
        <f>IFERROR(GETPIVOTDATA("Average of VEHS(40)",#REF!,"TIMEINT",FY$9,"VEHICLETRAVELTIMEMEASUREMENT",$D16),"--")</f>
        <v>--</v>
      </c>
      <c r="FZ16" s="380" t="str">
        <f>IFERROR(GETPIVOTDATA("Average of VEHS(40)",#REF!,"TIMEINT",FZ$9,"VEHICLETRAVELTIMEMEASUREMENT",$D16),"--")</f>
        <v>--</v>
      </c>
      <c r="GA16" s="380" t="str">
        <f>IFERROR(GETPIVOTDATA("Average of VEHS(40)",#REF!,"TIMEINT",GA$9,"VEHICLETRAVELTIMEMEASUREMENT",$D16),"--")</f>
        <v>--</v>
      </c>
      <c r="GB16" s="380" t="str">
        <f>IFERROR(GETPIVOTDATA("Average of VEHS(40)",#REF!,"TIMEINT",GB$9,"VEHICLETRAVELTIMEMEASUREMENT",$D16),"--")</f>
        <v>--</v>
      </c>
      <c r="GC16" s="380" t="str">
        <f>IFERROR(GETPIVOTDATA("Average of VEHS(40)",#REF!,"TIMEINT",GC$9,"VEHICLETRAVELTIMEMEASUREMENT",$D16),"--")</f>
        <v>--</v>
      </c>
      <c r="GD16" s="380" t="str">
        <f>IFERROR(GETPIVOTDATA("Average of VEHS(40)",#REF!,"TIMEINT",GD$9,"VEHICLETRAVELTIMEMEASUREMENT",$D16),"--")</f>
        <v>--</v>
      </c>
      <c r="GE16" s="380" t="str">
        <f>IFERROR(GETPIVOTDATA("Average of VEHS(40)",#REF!,"TIMEINT",GE$9,"VEHICLETRAVELTIMEMEASUREMENT",$D16),"--")</f>
        <v>--</v>
      </c>
      <c r="GF16" s="380" t="str">
        <f>IFERROR(GETPIVOTDATA("Average of VEHS(40)",#REF!,"TIMEINT",GF$9,"VEHICLETRAVELTIMEMEASUREMENT",$D16),"--")</f>
        <v>--</v>
      </c>
      <c r="GG16" s="380" t="str">
        <f>IFERROR(GETPIVOTDATA("Average of VEHS(40)",#REF!,"TIMEINT",GG$9,"VEHICLETRAVELTIMEMEASUREMENT",$D16),"--")</f>
        <v>--</v>
      </c>
      <c r="GH16" s="380" t="str">
        <f>IFERROR(GETPIVOTDATA("Average of VEHS(40)",#REF!,"TIMEINT",GH$9,"VEHICLETRAVELTIMEMEASUREMENT",$D16),"--")</f>
        <v>--</v>
      </c>
      <c r="GI16" s="380" t="str">
        <f>IFERROR(GETPIVOTDATA("Average of VEHS(40)",#REF!,"TIMEINT",GI$9,"VEHICLETRAVELTIMEMEASUREMENT",$D16),"--")</f>
        <v>--</v>
      </c>
      <c r="GJ16" s="380" t="str">
        <f>IFERROR(GETPIVOTDATA("Average of VEHS(40)",#REF!,"TIMEINT",GJ$9,"VEHICLETRAVELTIMEMEASUREMENT",$D16),"--")</f>
        <v>--</v>
      </c>
      <c r="GK16" s="381" t="str">
        <f>IFERROR(GETPIVOTDATA("Average of VEHS(40)",#REF!,"TIMEINT",GK$9,"VEHICLETRAVELTIMEMEASUREMENT",$D16),"--")</f>
        <v>--</v>
      </c>
      <c r="GL16" s="387"/>
      <c r="GM16" s="259" t="str">
        <f t="shared" si="25"/>
        <v>--</v>
      </c>
      <c r="GN16" s="410" t="str">
        <f t="shared" si="26"/>
        <v>--</v>
      </c>
      <c r="GO16" s="381">
        <f t="shared" si="27"/>
        <v>0</v>
      </c>
      <c r="GP16" s="387"/>
      <c r="GQ16" s="259" t="str">
        <f>IFERROR(GETPIVOTDATA("Average of TRAVTM(60)",#REF!,"TIMEINT",GQ$9,"VEHICLETRAVELTIMEMEASUREMENT",$D16)/3600/24,"--")</f>
        <v>--</v>
      </c>
      <c r="GR16" s="36" t="str">
        <f>IFERROR(GETPIVOTDATA("Average of TRAVTM(60)",#REF!,"TIMEINT",GR$9,"VEHICLETRAVELTIMEMEASUREMENT",$D16)/3600/24,"--")</f>
        <v>--</v>
      </c>
      <c r="GS16" s="36" t="str">
        <f>IFERROR(GETPIVOTDATA("Average of TRAVTM(60)",#REF!,"TIMEINT",GS$9,"VEHICLETRAVELTIMEMEASUREMENT",$D16)/3600/24,"--")</f>
        <v>--</v>
      </c>
      <c r="GT16" s="36" t="str">
        <f>IFERROR(GETPIVOTDATA("Average of TRAVTM(60)",#REF!,"TIMEINT",GT$9,"VEHICLETRAVELTIMEMEASUREMENT",$D16)/3600/24,"--")</f>
        <v>--</v>
      </c>
      <c r="GU16" s="36" t="str">
        <f>IFERROR(GETPIVOTDATA("Average of TRAVTM(60)",#REF!,"TIMEINT",GU$9,"VEHICLETRAVELTIMEMEASUREMENT",$D16)/3600/24,"--")</f>
        <v>--</v>
      </c>
      <c r="GV16" s="36" t="str">
        <f>IFERROR(GETPIVOTDATA("Average of TRAVTM(60)",#REF!,"TIMEINT",GV$9,"VEHICLETRAVELTIMEMEASUREMENT",$D16)/3600/24,"--")</f>
        <v>--</v>
      </c>
      <c r="GW16" s="36" t="str">
        <f>IFERROR(GETPIVOTDATA("Average of TRAVTM(60)",#REF!,"TIMEINT",GW$9,"VEHICLETRAVELTIMEMEASUREMENT",$D16)/3600/24,"--")</f>
        <v>--</v>
      </c>
      <c r="GX16" s="36" t="str">
        <f>IFERROR(GETPIVOTDATA("Average of TRAVTM(60)",#REF!,"TIMEINT",GX$9,"VEHICLETRAVELTIMEMEASUREMENT",$D16)/3600/24,"--")</f>
        <v>--</v>
      </c>
      <c r="GY16" s="36" t="str">
        <f>IFERROR(GETPIVOTDATA("Average of TRAVTM(60)",#REF!,"TIMEINT",GY$9,"VEHICLETRAVELTIMEMEASUREMENT",$D16)/3600/24,"--")</f>
        <v>--</v>
      </c>
      <c r="GZ16" s="36" t="str">
        <f>IFERROR(GETPIVOTDATA("Average of TRAVTM(60)",#REF!,"TIMEINT",GZ$9,"VEHICLETRAVELTIMEMEASUREMENT",$D16)/3600/24,"--")</f>
        <v>--</v>
      </c>
      <c r="HA16" s="36" t="str">
        <f>IFERROR(GETPIVOTDATA("Average of TRAVTM(60)",#REF!,"TIMEINT",HA$9,"VEHICLETRAVELTIMEMEASUREMENT",$D16)/3600/24,"--")</f>
        <v>--</v>
      </c>
      <c r="HB16" s="36" t="str">
        <f>IFERROR(GETPIVOTDATA("Average of TRAVTM(60)",#REF!,"TIMEINT",HB$9,"VEHICLETRAVELTIMEMEASUREMENT",$D16)/3600/24,"--")</f>
        <v>--</v>
      </c>
      <c r="HC16" s="36" t="str">
        <f>IFERROR(GETPIVOTDATA("Average of TRAVTM(60)",#REF!,"TIMEINT",HC$9,"VEHICLETRAVELTIMEMEASUREMENT",$D16)/3600/24,"--")</f>
        <v>--</v>
      </c>
      <c r="HD16" s="36" t="str">
        <f>IFERROR(GETPIVOTDATA("Average of TRAVTM(60)",#REF!,"TIMEINT",HD$9,"VEHICLETRAVELTIMEMEASUREMENT",$D16)/3600/24,"--")</f>
        <v>--</v>
      </c>
      <c r="HE16" s="36" t="str">
        <f>IFERROR(GETPIVOTDATA("Average of TRAVTM(60)",#REF!,"TIMEINT",HE$9,"VEHICLETRAVELTIMEMEASUREMENT",$D16)/3600/24,"--")</f>
        <v>--</v>
      </c>
      <c r="HF16" s="177" t="str">
        <f>IFERROR(GETPIVOTDATA("Average of TRAVTM(60)",#REF!,"TIMEINT",HF$9,"VEHICLETRAVELTIMEMEASUREMENT",$D16)/3600/24,"--")</f>
        <v>--</v>
      </c>
      <c r="HG16" s="387"/>
      <c r="HH16" s="379" t="str">
        <f>IFERROR(GETPIVOTDATA("Average of VEHS(60)",#REF!,"TIMEINT",HH$9,"VEHICLETRAVELTIMEMEASUREMENT",$D16),"--")</f>
        <v>--</v>
      </c>
      <c r="HI16" s="380" t="str">
        <f>IFERROR(GETPIVOTDATA("Average of VEHS(60)",#REF!,"TIMEINT",HI$9,"VEHICLETRAVELTIMEMEASUREMENT",$D16),"--")</f>
        <v>--</v>
      </c>
      <c r="HJ16" s="380" t="str">
        <f>IFERROR(GETPIVOTDATA("Average of VEHS(60)",#REF!,"TIMEINT",HJ$9,"VEHICLETRAVELTIMEMEASUREMENT",$D16),"--")</f>
        <v>--</v>
      </c>
      <c r="HK16" s="380" t="str">
        <f>IFERROR(GETPIVOTDATA("Average of VEHS(60)",#REF!,"TIMEINT",HK$9,"VEHICLETRAVELTIMEMEASUREMENT",$D16),"--")</f>
        <v>--</v>
      </c>
      <c r="HL16" s="380" t="str">
        <f>IFERROR(GETPIVOTDATA("Average of VEHS(60)",#REF!,"TIMEINT",HL$9,"VEHICLETRAVELTIMEMEASUREMENT",$D16),"--")</f>
        <v>--</v>
      </c>
      <c r="HM16" s="380" t="str">
        <f>IFERROR(GETPIVOTDATA("Average of VEHS(60)",#REF!,"TIMEINT",HM$9,"VEHICLETRAVELTIMEMEASUREMENT",$D16),"--")</f>
        <v>--</v>
      </c>
      <c r="HN16" s="380" t="str">
        <f>IFERROR(GETPIVOTDATA("Average of VEHS(60)",#REF!,"TIMEINT",HN$9,"VEHICLETRAVELTIMEMEASUREMENT",$D16),"--")</f>
        <v>--</v>
      </c>
      <c r="HO16" s="380" t="str">
        <f>IFERROR(GETPIVOTDATA("Average of VEHS(60)",#REF!,"TIMEINT",HO$9,"VEHICLETRAVELTIMEMEASUREMENT",$D16),"--")</f>
        <v>--</v>
      </c>
      <c r="HP16" s="380" t="str">
        <f>IFERROR(GETPIVOTDATA("Average of VEHS(60)",#REF!,"TIMEINT",HP$9,"VEHICLETRAVELTIMEMEASUREMENT",$D16),"--")</f>
        <v>--</v>
      </c>
      <c r="HQ16" s="380" t="str">
        <f>IFERROR(GETPIVOTDATA("Average of VEHS(60)",#REF!,"TIMEINT",HQ$9,"VEHICLETRAVELTIMEMEASUREMENT",$D16),"--")</f>
        <v>--</v>
      </c>
      <c r="HR16" s="380" t="str">
        <f>IFERROR(GETPIVOTDATA("Average of VEHS(60)",#REF!,"TIMEINT",HR$9,"VEHICLETRAVELTIMEMEASUREMENT",$D16),"--")</f>
        <v>--</v>
      </c>
      <c r="HS16" s="380" t="str">
        <f>IFERROR(GETPIVOTDATA("Average of VEHS(60)",#REF!,"TIMEINT",HS$9,"VEHICLETRAVELTIMEMEASUREMENT",$D16),"--")</f>
        <v>--</v>
      </c>
      <c r="HT16" s="380" t="str">
        <f>IFERROR(GETPIVOTDATA("Average of VEHS(60)",#REF!,"TIMEINT",HT$9,"VEHICLETRAVELTIMEMEASUREMENT",$D16),"--")</f>
        <v>--</v>
      </c>
      <c r="HU16" s="380" t="str">
        <f>IFERROR(GETPIVOTDATA("Average of VEHS(60)",#REF!,"TIMEINT",HU$9,"VEHICLETRAVELTIMEMEASUREMENT",$D16),"--")</f>
        <v>--</v>
      </c>
      <c r="HV16" s="380" t="str">
        <f>IFERROR(GETPIVOTDATA("Average of VEHS(60)",#REF!,"TIMEINT",HV$9,"VEHICLETRAVELTIMEMEASUREMENT",$D16),"--")</f>
        <v>--</v>
      </c>
      <c r="HW16" s="381" t="str">
        <f>IFERROR(GETPIVOTDATA("Average of VEHS(60)",#REF!,"TIMEINT",HW$9,"VEHICLETRAVELTIMEMEASUREMENT",$D16),"--")</f>
        <v>--</v>
      </c>
      <c r="HX16" s="387"/>
      <c r="HY16" s="259" t="str">
        <f t="shared" si="28"/>
        <v>--</v>
      </c>
      <c r="HZ16" s="410" t="str">
        <f t="shared" si="29"/>
        <v>--</v>
      </c>
      <c r="IA16" s="381">
        <f t="shared" si="30"/>
        <v>0</v>
      </c>
      <c r="IB16" s="716"/>
      <c r="IC16" s="379" t="str">
        <f>IFERROR(AVERAGEIFS('VISSIM Travel Time Outputs'!$L:$L,'VISSIM Travel Time Outputs'!$D:$D,$D16,'VISSIM Travel Time Outputs'!$A:$A,"AVG",'VISSIM Travel Time Outputs'!$B:$B,IC$9),"-")</f>
        <v>-</v>
      </c>
      <c r="ID16" s="380" t="str">
        <f>IFERROR(AVERAGEIFS('VISSIM Travel Time Outputs'!$L:$L,'VISSIM Travel Time Outputs'!$D:$D,$D16,'VISSIM Travel Time Outputs'!$A:$A,"AVG",'VISSIM Travel Time Outputs'!$B:$B,ID$9),"-")</f>
        <v>-</v>
      </c>
      <c r="IE16" s="380" t="str">
        <f>IFERROR(AVERAGEIFS('VISSIM Travel Time Outputs'!$L:$L,'VISSIM Travel Time Outputs'!$D:$D,$D16,'VISSIM Travel Time Outputs'!$A:$A,"AVG",'VISSIM Travel Time Outputs'!$B:$B,IE$9),"-")</f>
        <v>-</v>
      </c>
      <c r="IF16" s="380" t="str">
        <f>IFERROR(AVERAGEIFS('VISSIM Travel Time Outputs'!$L:$L,'VISSIM Travel Time Outputs'!$D:$D,$D16,'VISSIM Travel Time Outputs'!$A:$A,"AVG",'VISSIM Travel Time Outputs'!$B:$B,IF$9),"-")</f>
        <v>-</v>
      </c>
      <c r="IG16" s="380" t="str">
        <f>IFERROR(AVERAGEIFS('VISSIM Travel Time Outputs'!$L:$L,'VISSIM Travel Time Outputs'!$D:$D,$D16,'VISSIM Travel Time Outputs'!$A:$A,"AVG",'VISSIM Travel Time Outputs'!$B:$B,IG$9),"-")</f>
        <v>-</v>
      </c>
      <c r="IH16" s="380" t="str">
        <f>IFERROR(AVERAGEIFS('VISSIM Travel Time Outputs'!$L:$L,'VISSIM Travel Time Outputs'!$D:$D,$D16,'VISSIM Travel Time Outputs'!$A:$A,"AVG",'VISSIM Travel Time Outputs'!$B:$B,IH$9),"-")</f>
        <v>-</v>
      </c>
      <c r="II16" s="380" t="str">
        <f>IFERROR(AVERAGEIFS('VISSIM Travel Time Outputs'!$L:$L,'VISSIM Travel Time Outputs'!$D:$D,$D16,'VISSIM Travel Time Outputs'!$A:$A,"AVG",'VISSIM Travel Time Outputs'!$B:$B,II$9),"-")</f>
        <v>-</v>
      </c>
      <c r="IJ16" s="380" t="str">
        <f>IFERROR(AVERAGEIFS('VISSIM Travel Time Outputs'!$L:$L,'VISSIM Travel Time Outputs'!$D:$D,$D16,'VISSIM Travel Time Outputs'!$A:$A,"AVG",'VISSIM Travel Time Outputs'!$B:$B,IJ$9),"-")</f>
        <v>-</v>
      </c>
      <c r="IK16" s="380" t="str">
        <f>IFERROR(AVERAGEIFS('VISSIM Travel Time Outputs'!$L:$L,'VISSIM Travel Time Outputs'!$D:$D,$D16,'VISSIM Travel Time Outputs'!$A:$A,"AVG",'VISSIM Travel Time Outputs'!$B:$B,IK$9),"-")</f>
        <v>-</v>
      </c>
      <c r="IL16" s="380" t="str">
        <f>IFERROR(AVERAGEIFS('VISSIM Travel Time Outputs'!$L:$L,'VISSIM Travel Time Outputs'!$D:$D,$D16,'VISSIM Travel Time Outputs'!$A:$A,"AVG",'VISSIM Travel Time Outputs'!$B:$B,IL$9),"-")</f>
        <v>-</v>
      </c>
      <c r="IM16" s="380" t="str">
        <f>IFERROR(AVERAGEIFS('VISSIM Travel Time Outputs'!$L:$L,'VISSIM Travel Time Outputs'!$D:$D,$D16,'VISSIM Travel Time Outputs'!$A:$A,"AVG",'VISSIM Travel Time Outputs'!$B:$B,IM$9),"-")</f>
        <v>-</v>
      </c>
      <c r="IN16" s="380" t="str">
        <f>IFERROR(AVERAGEIFS('VISSIM Travel Time Outputs'!$L:$L,'VISSIM Travel Time Outputs'!$D:$D,$D16,'VISSIM Travel Time Outputs'!$A:$A,"AVG",'VISSIM Travel Time Outputs'!$B:$B,IN$9),"-")</f>
        <v>-</v>
      </c>
      <c r="IO16" s="380" t="str">
        <f>IFERROR(AVERAGEIFS('VISSIM Travel Time Outputs'!$L:$L,'VISSIM Travel Time Outputs'!$D:$D,$D16,'VISSIM Travel Time Outputs'!$A:$A,"AVG",'VISSIM Travel Time Outputs'!$B:$B,IO$9),"-")</f>
        <v>-</v>
      </c>
      <c r="IP16" s="380" t="str">
        <f>IFERROR(AVERAGEIFS('VISSIM Travel Time Outputs'!$L:$L,'VISSIM Travel Time Outputs'!$D:$D,$D16,'VISSIM Travel Time Outputs'!$A:$A,"AVG",'VISSIM Travel Time Outputs'!$B:$B,IP$9),"-")</f>
        <v>-</v>
      </c>
      <c r="IQ16" s="380" t="str">
        <f>IFERROR(AVERAGEIFS('VISSIM Travel Time Outputs'!$L:$L,'VISSIM Travel Time Outputs'!$D:$D,$D16,'VISSIM Travel Time Outputs'!$A:$A,"AVG",'VISSIM Travel Time Outputs'!$B:$B,IQ$9),"-")</f>
        <v>-</v>
      </c>
      <c r="IR16" s="381" t="str">
        <f>IFERROR(AVERAGEIFS('VISSIM Travel Time Outputs'!$L:$L,'VISSIM Travel Time Outputs'!$D:$D,$D16,'VISSIM Travel Time Outputs'!$A:$A,"AVG",'VISSIM Travel Time Outputs'!$B:$B,IR$9),"-")</f>
        <v>-</v>
      </c>
      <c r="IS16" s="381" t="str">
        <f t="shared" si="31"/>
        <v>--</v>
      </c>
    </row>
    <row r="17" spans="1:253" x14ac:dyDescent="0.25">
      <c r="A17" s="302" t="str">
        <f t="shared" si="12"/>
        <v/>
      </c>
      <c r="B17" s="641">
        <f t="shared" si="32"/>
        <v>8</v>
      </c>
      <c r="C17" s="475" t="str">
        <f>INDEX('Input - Travel Times'!$B$3:$AL$103,MATCH($B17,'Input - Travel Times'!$B$3:$B$103,0),MATCH(C$9,'Input - Travel Times'!$B$3:$AL$3,0))</f>
        <v>From EB Airline Pkwy/Avion Pkwy to EB Lee Rd</v>
      </c>
      <c r="D17" s="194">
        <f>INDEX('Input - Travel Times'!$B$3:$AS$103,MATCH($B17,'Input - Travel Times'!$B$3:$B$103,0),MATCH(D$9,'Input - Travel Times'!$B$3:$AS$3,0))</f>
        <v>8</v>
      </c>
      <c r="E17" s="582">
        <f>TIME(0,0,INDEX('Input - Travel Times'!$B$3:$AL$103,MATCH($B17,'Input - Travel Times'!$B$3:$B$103,0),MATCH(E$9,'Input - Travel Times'!$B$3:$AL$3,0)))</f>
        <v>2.5462962962962961E-4</v>
      </c>
      <c r="F17" s="582">
        <f>TIME(0,0,INDEX('Input - Travel Times'!$B$3:$AL$103,MATCH($B17,'Input - Travel Times'!$B$3:$B$103,0),MATCH(F$9,'Input - Travel Times'!$B$3:$AL$3,0)))</f>
        <v>2.8935185185185189E-4</v>
      </c>
      <c r="G17" s="582" t="e">
        <f>TIME(0,0,INDEX('Input - Travel Times'!$B$3:$AL$103,MATCH($B17,'Input - Travel Times'!$B$3:$B$103,0),MATCH(G$9,'Input - Travel Times'!$B$3:$AL$3,0)))</f>
        <v>#VALUE!</v>
      </c>
      <c r="H17" s="173"/>
      <c r="I17" s="259" t="str">
        <f>IFERROR(TIME(0,0,AVERAGEIFS('VISSIM Travel Time Outputs'!$I:$I,'VISSIM Travel Time Outputs'!$D:$D,$D17,'VISSIM Travel Time Outputs'!$A:$A,"AVG",'VISSIM Travel Time Outputs'!$B:$B,I$9)),"-")</f>
        <v>-</v>
      </c>
      <c r="J17" s="36" t="str">
        <f>IFERROR(TIME(0,0,AVERAGEIFS('VISSIM Travel Time Outputs'!$I:$I,'VISSIM Travel Time Outputs'!$D:$D,$D17,'VISSIM Travel Time Outputs'!$A:$A,"AVG",'VISSIM Travel Time Outputs'!$B:$B,J$9)),"-")</f>
        <v>-</v>
      </c>
      <c r="K17" s="36" t="str">
        <f>IFERROR(TIME(0,0,AVERAGEIFS('VISSIM Travel Time Outputs'!$I:$I,'VISSIM Travel Time Outputs'!$D:$D,$D17,'VISSIM Travel Time Outputs'!$A:$A,"AVG",'VISSIM Travel Time Outputs'!$B:$B,K$9)),"-")</f>
        <v>-</v>
      </c>
      <c r="L17" s="36" t="str">
        <f>IFERROR(TIME(0,0,AVERAGEIFS('VISSIM Travel Time Outputs'!$I:$I,'VISSIM Travel Time Outputs'!$D:$D,$D17,'VISSIM Travel Time Outputs'!$A:$A,"AVG",'VISSIM Travel Time Outputs'!$B:$B,L$9)),"-")</f>
        <v>-</v>
      </c>
      <c r="M17" s="36" t="str">
        <f>IFERROR(TIME(0,0,AVERAGEIFS('VISSIM Travel Time Outputs'!$I:$I,'VISSIM Travel Time Outputs'!$D:$D,$D17,'VISSIM Travel Time Outputs'!$A:$A,"AVG",'VISSIM Travel Time Outputs'!$B:$B,M$9)),"-")</f>
        <v>-</v>
      </c>
      <c r="N17" s="36" t="str">
        <f>IFERROR(TIME(0,0,AVERAGEIFS('VISSIM Travel Time Outputs'!$I:$I,'VISSIM Travel Time Outputs'!$D:$D,$D17,'VISSIM Travel Time Outputs'!$A:$A,"AVG",'VISSIM Travel Time Outputs'!$B:$B,N$9)),"-")</f>
        <v>-</v>
      </c>
      <c r="O17" s="36" t="str">
        <f>IFERROR(TIME(0,0,AVERAGEIFS('VISSIM Travel Time Outputs'!$I:$I,'VISSIM Travel Time Outputs'!$D:$D,$D17,'VISSIM Travel Time Outputs'!$A:$A,"AVG",'VISSIM Travel Time Outputs'!$B:$B,O$9)),"-")</f>
        <v>-</v>
      </c>
      <c r="P17" s="36" t="str">
        <f>IFERROR(TIME(0,0,AVERAGEIFS('VISSIM Travel Time Outputs'!$I:$I,'VISSIM Travel Time Outputs'!$D:$D,$D17,'VISSIM Travel Time Outputs'!$A:$A,"AVG",'VISSIM Travel Time Outputs'!$B:$B,P$9)),"-")</f>
        <v>-</v>
      </c>
      <c r="Q17" s="36" t="str">
        <f>IFERROR(TIME(0,0,AVERAGEIFS('VISSIM Travel Time Outputs'!$I:$I,'VISSIM Travel Time Outputs'!$D:$D,$D17,'VISSIM Travel Time Outputs'!$A:$A,"AVG",'VISSIM Travel Time Outputs'!$B:$B,Q$9)),"-")</f>
        <v>-</v>
      </c>
      <c r="R17" s="36" t="str">
        <f>IFERROR(TIME(0,0,AVERAGEIFS('VISSIM Travel Time Outputs'!$I:$I,'VISSIM Travel Time Outputs'!$D:$D,$D17,'VISSIM Travel Time Outputs'!$A:$A,"AVG",'VISSIM Travel Time Outputs'!$B:$B,R$9)),"-")</f>
        <v>-</v>
      </c>
      <c r="S17" s="36" t="str">
        <f>IFERROR(TIME(0,0,AVERAGEIFS('VISSIM Travel Time Outputs'!$I:$I,'VISSIM Travel Time Outputs'!$D:$D,$D17,'VISSIM Travel Time Outputs'!$A:$A,"AVG",'VISSIM Travel Time Outputs'!$B:$B,S$9)),"-")</f>
        <v>-</v>
      </c>
      <c r="T17" s="36" t="str">
        <f>IFERROR(TIME(0,0,AVERAGEIFS('VISSIM Travel Time Outputs'!$I:$I,'VISSIM Travel Time Outputs'!$D:$D,$D17,'VISSIM Travel Time Outputs'!$A:$A,"AVG",'VISSIM Travel Time Outputs'!$B:$B,T$9)),"-")</f>
        <v>-</v>
      </c>
      <c r="U17" s="36" t="str">
        <f>IFERROR(TIME(0,0,AVERAGEIFS('VISSIM Travel Time Outputs'!$I:$I,'VISSIM Travel Time Outputs'!$D:$D,$D17,'VISSIM Travel Time Outputs'!$A:$A,"AVG",'VISSIM Travel Time Outputs'!$B:$B,U$9)),"-")</f>
        <v>-</v>
      </c>
      <c r="V17" s="36" t="str">
        <f>IFERROR(TIME(0,0,AVERAGEIFS('VISSIM Travel Time Outputs'!$I:$I,'VISSIM Travel Time Outputs'!$D:$D,$D17,'VISSIM Travel Time Outputs'!$A:$A,"AVG",'VISSIM Travel Time Outputs'!$B:$B,V$9)),"-")</f>
        <v>-</v>
      </c>
      <c r="W17" s="36" t="str">
        <f>IFERROR(TIME(0,0,AVERAGEIFS('VISSIM Travel Time Outputs'!$I:$I,'VISSIM Travel Time Outputs'!$D:$D,$D17,'VISSIM Travel Time Outputs'!$A:$A,"AVG",'VISSIM Travel Time Outputs'!$B:$B,W$9)),"-")</f>
        <v>-</v>
      </c>
      <c r="X17" s="177" t="str">
        <f>IFERROR(TIME(0,0,AVERAGEIFS('VISSIM Travel Time Outputs'!$I:$I,'VISSIM Travel Time Outputs'!$D:$D,$D17,'VISSIM Travel Time Outputs'!$A:$A,"AVG",'VISSIM Travel Time Outputs'!$B:$B,X$9)),"-")</f>
        <v>-</v>
      </c>
      <c r="Y17" s="304"/>
      <c r="Z17" s="379" t="str">
        <f>IFERROR(AVERAGEIFS('VISSIM Travel Time Outputs'!$F:$F,'VISSIM Travel Time Outputs'!$D:$D,$D17,'VISSIM Travel Time Outputs'!$A:$A,"AVG",'VISSIM Travel Time Outputs'!$B:$B,Z$9),"-")</f>
        <v>-</v>
      </c>
      <c r="AA17" s="380" t="str">
        <f>IFERROR(AVERAGEIFS('VISSIM Travel Time Outputs'!$F:$F,'VISSIM Travel Time Outputs'!$D:$D,$D17,'VISSIM Travel Time Outputs'!$A:$A,"AVG",'VISSIM Travel Time Outputs'!$B:$B,AA$9),"-")</f>
        <v>-</v>
      </c>
      <c r="AB17" s="380" t="str">
        <f>IFERROR(AVERAGEIFS('VISSIM Travel Time Outputs'!$F:$F,'VISSIM Travel Time Outputs'!$D:$D,$D17,'VISSIM Travel Time Outputs'!$A:$A,"AVG",'VISSIM Travel Time Outputs'!$B:$B,AB$9),"-")</f>
        <v>-</v>
      </c>
      <c r="AC17" s="380" t="str">
        <f>IFERROR(AVERAGEIFS('VISSIM Travel Time Outputs'!$F:$F,'VISSIM Travel Time Outputs'!$D:$D,$D17,'VISSIM Travel Time Outputs'!$A:$A,"AVG",'VISSIM Travel Time Outputs'!$B:$B,AC$9),"-")</f>
        <v>-</v>
      </c>
      <c r="AD17" s="380" t="str">
        <f>IFERROR(AVERAGEIFS('VISSIM Travel Time Outputs'!$F:$F,'VISSIM Travel Time Outputs'!$D:$D,$D17,'VISSIM Travel Time Outputs'!$A:$A,"AVG",'VISSIM Travel Time Outputs'!$B:$B,AD$9),"-")</f>
        <v>-</v>
      </c>
      <c r="AE17" s="380" t="str">
        <f>IFERROR(AVERAGEIFS('VISSIM Travel Time Outputs'!$F:$F,'VISSIM Travel Time Outputs'!$D:$D,$D17,'VISSIM Travel Time Outputs'!$A:$A,"AVG",'VISSIM Travel Time Outputs'!$B:$B,AE$9),"-")</f>
        <v>-</v>
      </c>
      <c r="AF17" s="380" t="str">
        <f>IFERROR(AVERAGEIFS('VISSIM Travel Time Outputs'!$F:$F,'VISSIM Travel Time Outputs'!$D:$D,$D17,'VISSIM Travel Time Outputs'!$A:$A,"AVG",'VISSIM Travel Time Outputs'!$B:$B,AF$9),"-")</f>
        <v>-</v>
      </c>
      <c r="AG17" s="380" t="str">
        <f>IFERROR(AVERAGEIFS('VISSIM Travel Time Outputs'!$F:$F,'VISSIM Travel Time Outputs'!$D:$D,$D17,'VISSIM Travel Time Outputs'!$A:$A,"AVG",'VISSIM Travel Time Outputs'!$B:$B,AG$9),"-")</f>
        <v>-</v>
      </c>
      <c r="AH17" s="380" t="str">
        <f>IFERROR(AVERAGEIFS('VISSIM Travel Time Outputs'!$F:$F,'VISSIM Travel Time Outputs'!$D:$D,$D17,'VISSIM Travel Time Outputs'!$A:$A,"AVG",'VISSIM Travel Time Outputs'!$B:$B,AH$9),"-")</f>
        <v>-</v>
      </c>
      <c r="AI17" s="380" t="str">
        <f>IFERROR(AVERAGEIFS('VISSIM Travel Time Outputs'!$F:$F,'VISSIM Travel Time Outputs'!$D:$D,$D17,'VISSIM Travel Time Outputs'!$A:$A,"AVG",'VISSIM Travel Time Outputs'!$B:$B,AI$9),"-")</f>
        <v>-</v>
      </c>
      <c r="AJ17" s="380" t="str">
        <f>IFERROR(AVERAGEIFS('VISSIM Travel Time Outputs'!$F:$F,'VISSIM Travel Time Outputs'!$D:$D,$D17,'VISSIM Travel Time Outputs'!$A:$A,"AVG",'VISSIM Travel Time Outputs'!$B:$B,AJ$9),"-")</f>
        <v>-</v>
      </c>
      <c r="AK17" s="380" t="str">
        <f>IFERROR(AVERAGEIFS('VISSIM Travel Time Outputs'!$F:$F,'VISSIM Travel Time Outputs'!$D:$D,$D17,'VISSIM Travel Time Outputs'!$A:$A,"AVG",'VISSIM Travel Time Outputs'!$B:$B,AK$9),"-")</f>
        <v>-</v>
      </c>
      <c r="AL17" s="380" t="str">
        <f>IFERROR(AVERAGEIFS('VISSIM Travel Time Outputs'!$F:$F,'VISSIM Travel Time Outputs'!$D:$D,$D17,'VISSIM Travel Time Outputs'!$A:$A,"AVG",'VISSIM Travel Time Outputs'!$B:$B,AL$9),"-")</f>
        <v>-</v>
      </c>
      <c r="AM17" s="380" t="str">
        <f>IFERROR(AVERAGEIFS('VISSIM Travel Time Outputs'!$F:$F,'VISSIM Travel Time Outputs'!$D:$D,$D17,'VISSIM Travel Time Outputs'!$A:$A,"AVG",'VISSIM Travel Time Outputs'!$B:$B,AM$9),"-")</f>
        <v>-</v>
      </c>
      <c r="AN17" s="380" t="str">
        <f>IFERROR(AVERAGEIFS('VISSIM Travel Time Outputs'!$F:$F,'VISSIM Travel Time Outputs'!$D:$D,$D17,'VISSIM Travel Time Outputs'!$A:$A,"AVG",'VISSIM Travel Time Outputs'!$B:$B,AN$9),"-")</f>
        <v>-</v>
      </c>
      <c r="AO17" s="381" t="str">
        <f>IFERROR(AVERAGEIFS('VISSIM Travel Time Outputs'!$F:$F,'VISSIM Travel Time Outputs'!$D:$D,$D17,'VISSIM Travel Time Outputs'!$A:$A,"AVG",'VISSIM Travel Time Outputs'!$B:$B,AO$9),"-")</f>
        <v>-</v>
      </c>
      <c r="AP17" s="387"/>
      <c r="AQ17" s="259" t="str">
        <f t="shared" si="13"/>
        <v>--</v>
      </c>
      <c r="AR17" s="410" t="str">
        <f t="shared" si="14"/>
        <v>--</v>
      </c>
      <c r="AS17" s="381">
        <f t="shared" si="15"/>
        <v>0</v>
      </c>
      <c r="AT17" s="305"/>
      <c r="AU17" s="259" t="str">
        <f>IFERROR(TIME(0,0,AVERAGEIFS('VISSIM Travel Time Outputs'!$J:$J,'VISSIM Travel Time Outputs'!$D:$D,$D17,'VISSIM Travel Time Outputs'!$A:$A,"AVG",'VISSIM Travel Time Outputs'!$B:$B,AU$9)),"-")</f>
        <v>-</v>
      </c>
      <c r="AV17" s="36" t="str">
        <f>IFERROR(TIME(0,0,AVERAGEIFS('VISSIM Travel Time Outputs'!$J:$J,'VISSIM Travel Time Outputs'!$D:$D,$D17,'VISSIM Travel Time Outputs'!$A:$A,"AVG",'VISSIM Travel Time Outputs'!$B:$B,AV$9)),"-")</f>
        <v>-</v>
      </c>
      <c r="AW17" s="36" t="str">
        <f>IFERROR(TIME(0,0,AVERAGEIFS('VISSIM Travel Time Outputs'!$J:$J,'VISSIM Travel Time Outputs'!$D:$D,$D17,'VISSIM Travel Time Outputs'!$A:$A,"AVG",'VISSIM Travel Time Outputs'!$B:$B,AW$9)),"-")</f>
        <v>-</v>
      </c>
      <c r="AX17" s="36" t="str">
        <f>IFERROR(TIME(0,0,AVERAGEIFS('VISSIM Travel Time Outputs'!$J:$J,'VISSIM Travel Time Outputs'!$D:$D,$D17,'VISSIM Travel Time Outputs'!$A:$A,"AVG",'VISSIM Travel Time Outputs'!$B:$B,AX$9)),"-")</f>
        <v>-</v>
      </c>
      <c r="AY17" s="36" t="str">
        <f>IFERROR(TIME(0,0,AVERAGEIFS('VISSIM Travel Time Outputs'!$J:$J,'VISSIM Travel Time Outputs'!$D:$D,$D17,'VISSIM Travel Time Outputs'!$A:$A,"AVG",'VISSIM Travel Time Outputs'!$B:$B,AY$9)),"-")</f>
        <v>-</v>
      </c>
      <c r="AZ17" s="36" t="str">
        <f>IFERROR(TIME(0,0,AVERAGEIFS('VISSIM Travel Time Outputs'!$J:$J,'VISSIM Travel Time Outputs'!$D:$D,$D17,'VISSIM Travel Time Outputs'!$A:$A,"AVG",'VISSIM Travel Time Outputs'!$B:$B,AZ$9)),"-")</f>
        <v>-</v>
      </c>
      <c r="BA17" s="36" t="str">
        <f>IFERROR(TIME(0,0,AVERAGEIFS('VISSIM Travel Time Outputs'!$J:$J,'VISSIM Travel Time Outputs'!$D:$D,$D17,'VISSIM Travel Time Outputs'!$A:$A,"AVG",'VISSIM Travel Time Outputs'!$B:$B,BA$9)),"-")</f>
        <v>-</v>
      </c>
      <c r="BB17" s="36" t="str">
        <f>IFERROR(TIME(0,0,AVERAGEIFS('VISSIM Travel Time Outputs'!$J:$J,'VISSIM Travel Time Outputs'!$D:$D,$D17,'VISSIM Travel Time Outputs'!$A:$A,"AVG",'VISSIM Travel Time Outputs'!$B:$B,BB$9)),"-")</f>
        <v>-</v>
      </c>
      <c r="BC17" s="36" t="str">
        <f>IFERROR(TIME(0,0,AVERAGEIFS('VISSIM Travel Time Outputs'!$J:$J,'VISSIM Travel Time Outputs'!$D:$D,$D17,'VISSIM Travel Time Outputs'!$A:$A,"AVG",'VISSIM Travel Time Outputs'!$B:$B,BC$9)),"-")</f>
        <v>-</v>
      </c>
      <c r="BD17" s="36" t="str">
        <f>IFERROR(TIME(0,0,AVERAGEIFS('VISSIM Travel Time Outputs'!$J:$J,'VISSIM Travel Time Outputs'!$D:$D,$D17,'VISSIM Travel Time Outputs'!$A:$A,"AVG",'VISSIM Travel Time Outputs'!$B:$B,BD$9)),"-")</f>
        <v>-</v>
      </c>
      <c r="BE17" s="36" t="str">
        <f>IFERROR(TIME(0,0,AVERAGEIFS('VISSIM Travel Time Outputs'!$J:$J,'VISSIM Travel Time Outputs'!$D:$D,$D17,'VISSIM Travel Time Outputs'!$A:$A,"AVG",'VISSIM Travel Time Outputs'!$B:$B,BE$9)),"-")</f>
        <v>-</v>
      </c>
      <c r="BF17" s="36" t="str">
        <f>IFERROR(TIME(0,0,AVERAGEIFS('VISSIM Travel Time Outputs'!$J:$J,'VISSIM Travel Time Outputs'!$D:$D,$D17,'VISSIM Travel Time Outputs'!$A:$A,"AVG",'VISSIM Travel Time Outputs'!$B:$B,BF$9)),"-")</f>
        <v>-</v>
      </c>
      <c r="BG17" s="36" t="str">
        <f>IFERROR(TIME(0,0,AVERAGEIFS('VISSIM Travel Time Outputs'!$J:$J,'VISSIM Travel Time Outputs'!$D:$D,$D17,'VISSIM Travel Time Outputs'!$A:$A,"AVG",'VISSIM Travel Time Outputs'!$B:$B,BG$9)),"-")</f>
        <v>-</v>
      </c>
      <c r="BH17" s="36" t="str">
        <f>IFERROR(TIME(0,0,AVERAGEIFS('VISSIM Travel Time Outputs'!$J:$J,'VISSIM Travel Time Outputs'!$D:$D,$D17,'VISSIM Travel Time Outputs'!$A:$A,"AVG",'VISSIM Travel Time Outputs'!$B:$B,BH$9)),"-")</f>
        <v>-</v>
      </c>
      <c r="BI17" s="36" t="str">
        <f>IFERROR(TIME(0,0,AVERAGEIFS('VISSIM Travel Time Outputs'!$J:$J,'VISSIM Travel Time Outputs'!$D:$D,$D17,'VISSIM Travel Time Outputs'!$A:$A,"AVG",'VISSIM Travel Time Outputs'!$B:$B,BI$9)),"-")</f>
        <v>-</v>
      </c>
      <c r="BJ17" s="177" t="str">
        <f>IFERROR(TIME(0,0,AVERAGEIFS('VISSIM Travel Time Outputs'!$J:$J,'VISSIM Travel Time Outputs'!$D:$D,$D17,'VISSIM Travel Time Outputs'!$A:$A,"AVG",'VISSIM Travel Time Outputs'!$B:$B,BJ$9)),"-")</f>
        <v>-</v>
      </c>
      <c r="BK17" s="164"/>
      <c r="BL17" s="379" t="str">
        <f>IFERROR(AVERAGEIFS('VISSIM Travel Time Outputs'!$G:$G,'VISSIM Travel Time Outputs'!$D:$D,$D17,'VISSIM Travel Time Outputs'!$A:$A,"AVG",'VISSIM Travel Time Outputs'!$B:$B,BL$9),"-")</f>
        <v>-</v>
      </c>
      <c r="BM17" s="380" t="str">
        <f>IFERROR(AVERAGEIFS('VISSIM Travel Time Outputs'!$G:$G,'VISSIM Travel Time Outputs'!$D:$D,$D17,'VISSIM Travel Time Outputs'!$A:$A,"AVG",'VISSIM Travel Time Outputs'!$B:$B,BM$9),"-")</f>
        <v>-</v>
      </c>
      <c r="BN17" s="380" t="str">
        <f>IFERROR(AVERAGEIFS('VISSIM Travel Time Outputs'!$G:$G,'VISSIM Travel Time Outputs'!$D:$D,$D17,'VISSIM Travel Time Outputs'!$A:$A,"AVG",'VISSIM Travel Time Outputs'!$B:$B,BN$9),"-")</f>
        <v>-</v>
      </c>
      <c r="BO17" s="380" t="str">
        <f>IFERROR(AVERAGEIFS('VISSIM Travel Time Outputs'!$G:$G,'VISSIM Travel Time Outputs'!$D:$D,$D17,'VISSIM Travel Time Outputs'!$A:$A,"AVG",'VISSIM Travel Time Outputs'!$B:$B,BO$9),"-")</f>
        <v>-</v>
      </c>
      <c r="BP17" s="380" t="str">
        <f>IFERROR(AVERAGEIFS('VISSIM Travel Time Outputs'!$G:$G,'VISSIM Travel Time Outputs'!$D:$D,$D17,'VISSIM Travel Time Outputs'!$A:$A,"AVG",'VISSIM Travel Time Outputs'!$B:$B,BP$9),"-")</f>
        <v>-</v>
      </c>
      <c r="BQ17" s="380" t="str">
        <f>IFERROR(AVERAGEIFS('VISSIM Travel Time Outputs'!$G:$G,'VISSIM Travel Time Outputs'!$D:$D,$D17,'VISSIM Travel Time Outputs'!$A:$A,"AVG",'VISSIM Travel Time Outputs'!$B:$B,BQ$9),"-")</f>
        <v>-</v>
      </c>
      <c r="BR17" s="380" t="str">
        <f>IFERROR(AVERAGEIFS('VISSIM Travel Time Outputs'!$G:$G,'VISSIM Travel Time Outputs'!$D:$D,$D17,'VISSIM Travel Time Outputs'!$A:$A,"AVG",'VISSIM Travel Time Outputs'!$B:$B,BR$9),"-")</f>
        <v>-</v>
      </c>
      <c r="BS17" s="380" t="str">
        <f>IFERROR(AVERAGEIFS('VISSIM Travel Time Outputs'!$G:$G,'VISSIM Travel Time Outputs'!$D:$D,$D17,'VISSIM Travel Time Outputs'!$A:$A,"AVG",'VISSIM Travel Time Outputs'!$B:$B,BS$9),"-")</f>
        <v>-</v>
      </c>
      <c r="BT17" s="380" t="str">
        <f>IFERROR(AVERAGEIFS('VISSIM Travel Time Outputs'!$G:$G,'VISSIM Travel Time Outputs'!$D:$D,$D17,'VISSIM Travel Time Outputs'!$A:$A,"AVG",'VISSIM Travel Time Outputs'!$B:$B,BT$9),"-")</f>
        <v>-</v>
      </c>
      <c r="BU17" s="380" t="str">
        <f>IFERROR(AVERAGEIFS('VISSIM Travel Time Outputs'!$G:$G,'VISSIM Travel Time Outputs'!$D:$D,$D17,'VISSIM Travel Time Outputs'!$A:$A,"AVG",'VISSIM Travel Time Outputs'!$B:$B,BU$9),"-")</f>
        <v>-</v>
      </c>
      <c r="BV17" s="380" t="str">
        <f>IFERROR(AVERAGEIFS('VISSIM Travel Time Outputs'!$G:$G,'VISSIM Travel Time Outputs'!$D:$D,$D17,'VISSIM Travel Time Outputs'!$A:$A,"AVG",'VISSIM Travel Time Outputs'!$B:$B,BV$9),"-")</f>
        <v>-</v>
      </c>
      <c r="BW17" s="380" t="str">
        <f>IFERROR(AVERAGEIFS('VISSIM Travel Time Outputs'!$G:$G,'VISSIM Travel Time Outputs'!$D:$D,$D17,'VISSIM Travel Time Outputs'!$A:$A,"AVG",'VISSIM Travel Time Outputs'!$B:$B,BW$9),"-")</f>
        <v>-</v>
      </c>
      <c r="BX17" s="380" t="str">
        <f>IFERROR(AVERAGEIFS('VISSIM Travel Time Outputs'!$G:$G,'VISSIM Travel Time Outputs'!$D:$D,$D17,'VISSIM Travel Time Outputs'!$A:$A,"AVG",'VISSIM Travel Time Outputs'!$B:$B,BX$9),"-")</f>
        <v>-</v>
      </c>
      <c r="BY17" s="380" t="str">
        <f>IFERROR(AVERAGEIFS('VISSIM Travel Time Outputs'!$G:$G,'VISSIM Travel Time Outputs'!$D:$D,$D17,'VISSIM Travel Time Outputs'!$A:$A,"AVG",'VISSIM Travel Time Outputs'!$B:$B,BY$9),"-")</f>
        <v>-</v>
      </c>
      <c r="BZ17" s="380" t="str">
        <f>IFERROR(AVERAGEIFS('VISSIM Travel Time Outputs'!$G:$G,'VISSIM Travel Time Outputs'!$D:$D,$D17,'VISSIM Travel Time Outputs'!$A:$A,"AVG",'VISSIM Travel Time Outputs'!$B:$B,BZ$9),"-")</f>
        <v>-</v>
      </c>
      <c r="CA17" s="381" t="str">
        <f>IFERROR(AVERAGEIFS('VISSIM Travel Time Outputs'!$G:$G,'VISSIM Travel Time Outputs'!$D:$D,$D17,'VISSIM Travel Time Outputs'!$A:$A,"AVG",'VISSIM Travel Time Outputs'!$B:$B,CA$9),"-")</f>
        <v>-</v>
      </c>
      <c r="CB17" s="304"/>
      <c r="CC17" s="259" t="str">
        <f t="shared" si="16"/>
        <v>--</v>
      </c>
      <c r="CD17" s="410" t="str">
        <f t="shared" si="17"/>
        <v>--</v>
      </c>
      <c r="CE17" s="381">
        <f t="shared" si="18"/>
        <v>0</v>
      </c>
      <c r="CF17" s="387"/>
      <c r="CG17" s="259" t="str">
        <f>IFERROR(GETPIVOTDATA("Average of TRAVTM(31)",#REF!,"TIMEINT",CG$9,"VEHICLETRAVELTIMEMEASUREMENT",$D17)/3600/24,"--")</f>
        <v>--</v>
      </c>
      <c r="CH17" s="36" t="str">
        <f>IFERROR(GETPIVOTDATA("Average of TRAVTM(31)",#REF!,"TIMEINT",CH$9,"VEHICLETRAVELTIMEMEASUREMENT",$D17)/3600/24,"--")</f>
        <v>--</v>
      </c>
      <c r="CI17" s="36" t="str">
        <f>IFERROR(GETPIVOTDATA("Average of TRAVTM(31)",#REF!,"TIMEINT",CI$9,"VEHICLETRAVELTIMEMEASUREMENT",$D17)/3600/24,"--")</f>
        <v>--</v>
      </c>
      <c r="CJ17" s="36" t="str">
        <f>IFERROR(GETPIVOTDATA("Average of TRAVTM(31)",#REF!,"TIMEINT",CJ$9,"VEHICLETRAVELTIMEMEASUREMENT",$D17)/3600/24,"--")</f>
        <v>--</v>
      </c>
      <c r="CK17" s="36" t="str">
        <f>IFERROR(GETPIVOTDATA("Average of TRAVTM(31)",#REF!,"TIMEINT",CK$9,"VEHICLETRAVELTIMEMEASUREMENT",$D17)/3600/24,"--")</f>
        <v>--</v>
      </c>
      <c r="CL17" s="36" t="str">
        <f>IFERROR(GETPIVOTDATA("Average of TRAVTM(31)",#REF!,"TIMEINT",CL$9,"VEHICLETRAVELTIMEMEASUREMENT",$D17)/3600/24,"--")</f>
        <v>--</v>
      </c>
      <c r="CM17" s="36" t="str">
        <f>IFERROR(GETPIVOTDATA("Average of TRAVTM(31)",#REF!,"TIMEINT",CM$9,"VEHICLETRAVELTIMEMEASUREMENT",$D17)/3600/24,"--")</f>
        <v>--</v>
      </c>
      <c r="CN17" s="36" t="str">
        <f>IFERROR(GETPIVOTDATA("Average of TRAVTM(31)",#REF!,"TIMEINT",CN$9,"VEHICLETRAVELTIMEMEASUREMENT",$D17)/3600/24,"--")</f>
        <v>--</v>
      </c>
      <c r="CO17" s="36" t="str">
        <f>IFERROR(GETPIVOTDATA("Average of TRAVTM(31)",#REF!,"TIMEINT",CO$9,"VEHICLETRAVELTIMEMEASUREMENT",$D17)/3600/24,"--")</f>
        <v>--</v>
      </c>
      <c r="CP17" s="36" t="str">
        <f>IFERROR(GETPIVOTDATA("Average of TRAVTM(31)",#REF!,"TIMEINT",CP$9,"VEHICLETRAVELTIMEMEASUREMENT",$D17)/3600/24,"--")</f>
        <v>--</v>
      </c>
      <c r="CQ17" s="36" t="str">
        <f>IFERROR(GETPIVOTDATA("Average of TRAVTM(31)",#REF!,"TIMEINT",CQ$9,"VEHICLETRAVELTIMEMEASUREMENT",$D17)/3600/24,"--")</f>
        <v>--</v>
      </c>
      <c r="CR17" s="36" t="str">
        <f>IFERROR(GETPIVOTDATA("Average of TRAVTM(31)",#REF!,"TIMEINT",CR$9,"VEHICLETRAVELTIMEMEASUREMENT",$D17)/3600/24,"--")</f>
        <v>--</v>
      </c>
      <c r="CS17" s="36" t="str">
        <f>IFERROR(GETPIVOTDATA("Average of TRAVTM(31)",#REF!,"TIMEINT",CS$9,"VEHICLETRAVELTIMEMEASUREMENT",$D17)/3600/24,"--")</f>
        <v>--</v>
      </c>
      <c r="CT17" s="36" t="str">
        <f>IFERROR(GETPIVOTDATA("Average of TRAVTM(31)",#REF!,"TIMEINT",CT$9,"VEHICLETRAVELTIMEMEASUREMENT",$D17)/3600/24,"--")</f>
        <v>--</v>
      </c>
      <c r="CU17" s="36" t="str">
        <f>IFERROR(GETPIVOTDATA("Average of TRAVTM(31)",#REF!,"TIMEINT",CU$9,"VEHICLETRAVELTIMEMEASUREMENT",$D17)/3600/24,"--")</f>
        <v>--</v>
      </c>
      <c r="CV17" s="177" t="str">
        <f>IFERROR(GETPIVOTDATA("Average of TRAVTM(31)",#REF!,"TIMEINT",CV$9,"VEHICLETRAVELTIMEMEASUREMENT",$D17)/3600/24,"--")</f>
        <v>--</v>
      </c>
      <c r="CW17" s="387"/>
      <c r="CX17" s="379" t="str">
        <f>IFERROR(GETPIVOTDATA("Average of VEHS(31)",#REF!,"TIMEINT",CX$9,"VEHICLETRAVELTIMEMEASUREMENT",$D17),"--")</f>
        <v>--</v>
      </c>
      <c r="CY17" s="380" t="str">
        <f>IFERROR(GETPIVOTDATA("Average of VEHS(31)",#REF!,"TIMEINT",CY$9,"VEHICLETRAVELTIMEMEASUREMENT",$D17),"--")</f>
        <v>--</v>
      </c>
      <c r="CZ17" s="380" t="str">
        <f>IFERROR(GETPIVOTDATA("Average of VEHS(31)",#REF!,"TIMEINT",CZ$9,"VEHICLETRAVELTIMEMEASUREMENT",$D17),"--")</f>
        <v>--</v>
      </c>
      <c r="DA17" s="380" t="str">
        <f>IFERROR(GETPIVOTDATA("Average of VEHS(31)",#REF!,"TIMEINT",DA$9,"VEHICLETRAVELTIMEMEASUREMENT",$D17),"--")</f>
        <v>--</v>
      </c>
      <c r="DB17" s="380" t="str">
        <f>IFERROR(GETPIVOTDATA("Average of VEHS(31)",#REF!,"TIMEINT",DB$9,"VEHICLETRAVELTIMEMEASUREMENT",$D17),"--")</f>
        <v>--</v>
      </c>
      <c r="DC17" s="380" t="str">
        <f>IFERROR(GETPIVOTDATA("Average of VEHS(31)",#REF!,"TIMEINT",DC$9,"VEHICLETRAVELTIMEMEASUREMENT",$D17),"--")</f>
        <v>--</v>
      </c>
      <c r="DD17" s="380" t="str">
        <f>IFERROR(GETPIVOTDATA("Average of VEHS(31)",#REF!,"TIMEINT",DD$9,"VEHICLETRAVELTIMEMEASUREMENT",$D17),"--")</f>
        <v>--</v>
      </c>
      <c r="DE17" s="380" t="str">
        <f>IFERROR(GETPIVOTDATA("Average of VEHS(31)",#REF!,"TIMEINT",DE$9,"VEHICLETRAVELTIMEMEASUREMENT",$D17),"--")</f>
        <v>--</v>
      </c>
      <c r="DF17" s="380" t="str">
        <f>IFERROR(GETPIVOTDATA("Average of VEHS(31)",#REF!,"TIMEINT",DF$9,"VEHICLETRAVELTIMEMEASUREMENT",$D17),"--")</f>
        <v>--</v>
      </c>
      <c r="DG17" s="380" t="str">
        <f>IFERROR(GETPIVOTDATA("Average of VEHS(31)",#REF!,"TIMEINT",DG$9,"VEHICLETRAVELTIMEMEASUREMENT",$D17),"--")</f>
        <v>--</v>
      </c>
      <c r="DH17" s="380" t="str">
        <f>IFERROR(GETPIVOTDATA("Average of VEHS(31)",#REF!,"TIMEINT",DH$9,"VEHICLETRAVELTIMEMEASUREMENT",$D17),"--")</f>
        <v>--</v>
      </c>
      <c r="DI17" s="380" t="str">
        <f>IFERROR(GETPIVOTDATA("Average of VEHS(31)",#REF!,"TIMEINT",DI$9,"VEHICLETRAVELTIMEMEASUREMENT",$D17),"--")</f>
        <v>--</v>
      </c>
      <c r="DJ17" s="380" t="str">
        <f>IFERROR(GETPIVOTDATA("Average of VEHS(31)",#REF!,"TIMEINT",DJ$9,"VEHICLETRAVELTIMEMEASUREMENT",$D17),"--")</f>
        <v>--</v>
      </c>
      <c r="DK17" s="380" t="str">
        <f>IFERROR(GETPIVOTDATA("Average of VEHS(31)",#REF!,"TIMEINT",DK$9,"VEHICLETRAVELTIMEMEASUREMENT",$D17),"--")</f>
        <v>--</v>
      </c>
      <c r="DL17" s="380" t="str">
        <f>IFERROR(GETPIVOTDATA("Average of VEHS(31)",#REF!,"TIMEINT",DL$9,"VEHICLETRAVELTIMEMEASUREMENT",$D17),"--")</f>
        <v>--</v>
      </c>
      <c r="DM17" s="381" t="str">
        <f>IFERROR(GETPIVOTDATA("Average of VEHS(31)",#REF!,"TIMEINT",DM$9,"VEHICLETRAVELTIMEMEASUREMENT",$D17),"--")</f>
        <v>--</v>
      </c>
      <c r="DN17" s="387"/>
      <c r="DO17" s="259" t="str">
        <f t="shared" si="19"/>
        <v>--</v>
      </c>
      <c r="DP17" s="410" t="str">
        <f t="shared" si="20"/>
        <v>--</v>
      </c>
      <c r="DQ17" s="381">
        <f t="shared" si="21"/>
        <v>0</v>
      </c>
      <c r="DR17" s="305"/>
      <c r="DS17" s="259" t="str">
        <f>IFERROR(TIME(0,0,AVERAGEIFS('VISSIM Travel Time Outputs'!$K:$K,'VISSIM Travel Time Outputs'!$D:$D,$D17,'VISSIM Travel Time Outputs'!$A:$A,"AVG",'VISSIM Travel Time Outputs'!$B:$B,DS$9)),"-")</f>
        <v>-</v>
      </c>
      <c r="DT17" s="36" t="str">
        <f>IFERROR(TIME(0,0,AVERAGEIFS('VISSIM Travel Time Outputs'!$K:$K,'VISSIM Travel Time Outputs'!$D:$D,$D17,'VISSIM Travel Time Outputs'!$A:$A,"AVG",'VISSIM Travel Time Outputs'!$B:$B,DT$9)),"-")</f>
        <v>-</v>
      </c>
      <c r="DU17" s="36" t="str">
        <f>IFERROR(TIME(0,0,AVERAGEIFS('VISSIM Travel Time Outputs'!$K:$K,'VISSIM Travel Time Outputs'!$D:$D,$D17,'VISSIM Travel Time Outputs'!$A:$A,"AVG",'VISSIM Travel Time Outputs'!$B:$B,DU$9)),"-")</f>
        <v>-</v>
      </c>
      <c r="DV17" s="36" t="str">
        <f>IFERROR(TIME(0,0,AVERAGEIFS('VISSIM Travel Time Outputs'!$K:$K,'VISSIM Travel Time Outputs'!$D:$D,$D17,'VISSIM Travel Time Outputs'!$A:$A,"AVG",'VISSIM Travel Time Outputs'!$B:$B,DV$9)),"-")</f>
        <v>-</v>
      </c>
      <c r="DW17" s="36" t="str">
        <f>IFERROR(TIME(0,0,AVERAGEIFS('VISSIM Travel Time Outputs'!$K:$K,'VISSIM Travel Time Outputs'!$D:$D,$D17,'VISSIM Travel Time Outputs'!$A:$A,"AVG",'VISSIM Travel Time Outputs'!$B:$B,DW$9)),"-")</f>
        <v>-</v>
      </c>
      <c r="DX17" s="36" t="str">
        <f>IFERROR(TIME(0,0,AVERAGEIFS('VISSIM Travel Time Outputs'!$K:$K,'VISSIM Travel Time Outputs'!$D:$D,$D17,'VISSIM Travel Time Outputs'!$A:$A,"AVG",'VISSIM Travel Time Outputs'!$B:$B,DX$9)),"-")</f>
        <v>-</v>
      </c>
      <c r="DY17" s="36" t="str">
        <f>IFERROR(TIME(0,0,AVERAGEIFS('VISSIM Travel Time Outputs'!$K:$K,'VISSIM Travel Time Outputs'!$D:$D,$D17,'VISSIM Travel Time Outputs'!$A:$A,"AVG",'VISSIM Travel Time Outputs'!$B:$B,DY$9)),"-")</f>
        <v>-</v>
      </c>
      <c r="DZ17" s="36" t="str">
        <f>IFERROR(TIME(0,0,AVERAGEIFS('VISSIM Travel Time Outputs'!$K:$K,'VISSIM Travel Time Outputs'!$D:$D,$D17,'VISSIM Travel Time Outputs'!$A:$A,"AVG",'VISSIM Travel Time Outputs'!$B:$B,DZ$9)),"-")</f>
        <v>-</v>
      </c>
      <c r="EA17" s="36" t="str">
        <f>IFERROR(TIME(0,0,AVERAGEIFS('VISSIM Travel Time Outputs'!$K:$K,'VISSIM Travel Time Outputs'!$D:$D,$D17,'VISSIM Travel Time Outputs'!$A:$A,"AVG",'VISSIM Travel Time Outputs'!$B:$B,EA$9)),"-")</f>
        <v>-</v>
      </c>
      <c r="EB17" s="36" t="str">
        <f>IFERROR(TIME(0,0,AVERAGEIFS('VISSIM Travel Time Outputs'!$K:$K,'VISSIM Travel Time Outputs'!$D:$D,$D17,'VISSIM Travel Time Outputs'!$A:$A,"AVG",'VISSIM Travel Time Outputs'!$B:$B,EB$9)),"-")</f>
        <v>-</v>
      </c>
      <c r="EC17" s="36" t="str">
        <f>IFERROR(TIME(0,0,AVERAGEIFS('VISSIM Travel Time Outputs'!$K:$K,'VISSIM Travel Time Outputs'!$D:$D,$D17,'VISSIM Travel Time Outputs'!$A:$A,"AVG",'VISSIM Travel Time Outputs'!$B:$B,EC$9)),"-")</f>
        <v>-</v>
      </c>
      <c r="ED17" s="36" t="str">
        <f>IFERROR(TIME(0,0,AVERAGEIFS('VISSIM Travel Time Outputs'!$K:$K,'VISSIM Travel Time Outputs'!$D:$D,$D17,'VISSIM Travel Time Outputs'!$A:$A,"AVG",'VISSIM Travel Time Outputs'!$B:$B,ED$9)),"-")</f>
        <v>-</v>
      </c>
      <c r="EE17" s="36" t="str">
        <f>IFERROR(TIME(0,0,AVERAGEIFS('VISSIM Travel Time Outputs'!$K:$K,'VISSIM Travel Time Outputs'!$D:$D,$D17,'VISSIM Travel Time Outputs'!$A:$A,"AVG",'VISSIM Travel Time Outputs'!$B:$B,EE$9)),"-")</f>
        <v>-</v>
      </c>
      <c r="EF17" s="36" t="str">
        <f>IFERROR(TIME(0,0,AVERAGEIFS('VISSIM Travel Time Outputs'!$K:$K,'VISSIM Travel Time Outputs'!$D:$D,$D17,'VISSIM Travel Time Outputs'!$A:$A,"AVG",'VISSIM Travel Time Outputs'!$B:$B,EF$9)),"-")</f>
        <v>-</v>
      </c>
      <c r="EG17" s="36" t="str">
        <f>IFERROR(TIME(0,0,AVERAGEIFS('VISSIM Travel Time Outputs'!$K:$K,'VISSIM Travel Time Outputs'!$D:$D,$D17,'VISSIM Travel Time Outputs'!$A:$A,"AVG",'VISSIM Travel Time Outputs'!$B:$B,EG$9)),"-")</f>
        <v>-</v>
      </c>
      <c r="EH17" s="177" t="str">
        <f>IFERROR(TIME(0,0,AVERAGEIFS('VISSIM Travel Time Outputs'!$K:$K,'VISSIM Travel Time Outputs'!$D:$D,$D17,'VISSIM Travel Time Outputs'!$A:$A,"AVG",'VISSIM Travel Time Outputs'!$B:$B,EH$9)),"-")</f>
        <v>-</v>
      </c>
      <c r="EI17" s="164"/>
      <c r="EJ17" s="379" t="str">
        <f>IFERROR(AVERAGEIFS('VISSIM Travel Time Outputs'!$H:$H,'VISSIM Travel Time Outputs'!$D:$D,$D17,'VISSIM Travel Time Outputs'!$A:$A,"AVG",'VISSIM Travel Time Outputs'!$B:$B,EJ$9),"-")</f>
        <v>-</v>
      </c>
      <c r="EK17" s="380" t="str">
        <f>IFERROR(AVERAGEIFS('VISSIM Travel Time Outputs'!$H:$H,'VISSIM Travel Time Outputs'!$D:$D,$D17,'VISSIM Travel Time Outputs'!$A:$A,"AVG",'VISSIM Travel Time Outputs'!$B:$B,EK$9),"-")</f>
        <v>-</v>
      </c>
      <c r="EL17" s="380" t="str">
        <f>IFERROR(AVERAGEIFS('VISSIM Travel Time Outputs'!$H:$H,'VISSIM Travel Time Outputs'!$D:$D,$D17,'VISSIM Travel Time Outputs'!$A:$A,"AVG",'VISSIM Travel Time Outputs'!$B:$B,EL$9),"-")</f>
        <v>-</v>
      </c>
      <c r="EM17" s="380" t="str">
        <f>IFERROR(AVERAGEIFS('VISSIM Travel Time Outputs'!$H:$H,'VISSIM Travel Time Outputs'!$D:$D,$D17,'VISSIM Travel Time Outputs'!$A:$A,"AVG",'VISSIM Travel Time Outputs'!$B:$B,EM$9),"-")</f>
        <v>-</v>
      </c>
      <c r="EN17" s="380" t="str">
        <f>IFERROR(AVERAGEIFS('VISSIM Travel Time Outputs'!$H:$H,'VISSIM Travel Time Outputs'!$D:$D,$D17,'VISSIM Travel Time Outputs'!$A:$A,"AVG",'VISSIM Travel Time Outputs'!$B:$B,EN$9),"-")</f>
        <v>-</v>
      </c>
      <c r="EO17" s="380" t="str">
        <f>IFERROR(AVERAGEIFS('VISSIM Travel Time Outputs'!$H:$H,'VISSIM Travel Time Outputs'!$D:$D,$D17,'VISSIM Travel Time Outputs'!$A:$A,"AVG",'VISSIM Travel Time Outputs'!$B:$B,EO$9),"-")</f>
        <v>-</v>
      </c>
      <c r="EP17" s="380" t="str">
        <f>IFERROR(AVERAGEIFS('VISSIM Travel Time Outputs'!$H:$H,'VISSIM Travel Time Outputs'!$D:$D,$D17,'VISSIM Travel Time Outputs'!$A:$A,"AVG",'VISSIM Travel Time Outputs'!$B:$B,EP$9),"-")</f>
        <v>-</v>
      </c>
      <c r="EQ17" s="380" t="str">
        <f>IFERROR(AVERAGEIFS('VISSIM Travel Time Outputs'!$H:$H,'VISSIM Travel Time Outputs'!$D:$D,$D17,'VISSIM Travel Time Outputs'!$A:$A,"AVG",'VISSIM Travel Time Outputs'!$B:$B,EQ$9),"-")</f>
        <v>-</v>
      </c>
      <c r="ER17" s="380" t="str">
        <f>IFERROR(AVERAGEIFS('VISSIM Travel Time Outputs'!$H:$H,'VISSIM Travel Time Outputs'!$D:$D,$D17,'VISSIM Travel Time Outputs'!$A:$A,"AVG",'VISSIM Travel Time Outputs'!$B:$B,ER$9),"-")</f>
        <v>-</v>
      </c>
      <c r="ES17" s="380" t="str">
        <f>IFERROR(AVERAGEIFS('VISSIM Travel Time Outputs'!$H:$H,'VISSIM Travel Time Outputs'!$D:$D,$D17,'VISSIM Travel Time Outputs'!$A:$A,"AVG",'VISSIM Travel Time Outputs'!$B:$B,ES$9),"-")</f>
        <v>-</v>
      </c>
      <c r="ET17" s="380" t="str">
        <f>IFERROR(AVERAGEIFS('VISSIM Travel Time Outputs'!$H:$H,'VISSIM Travel Time Outputs'!$D:$D,$D17,'VISSIM Travel Time Outputs'!$A:$A,"AVG",'VISSIM Travel Time Outputs'!$B:$B,ET$9),"-")</f>
        <v>-</v>
      </c>
      <c r="EU17" s="380" t="str">
        <f>IFERROR(AVERAGEIFS('VISSIM Travel Time Outputs'!$H:$H,'VISSIM Travel Time Outputs'!$D:$D,$D17,'VISSIM Travel Time Outputs'!$A:$A,"AVG",'VISSIM Travel Time Outputs'!$B:$B,EU$9),"-")</f>
        <v>-</v>
      </c>
      <c r="EV17" s="380" t="str">
        <f>IFERROR(AVERAGEIFS('VISSIM Travel Time Outputs'!$H:$H,'VISSIM Travel Time Outputs'!$D:$D,$D17,'VISSIM Travel Time Outputs'!$A:$A,"AVG",'VISSIM Travel Time Outputs'!$B:$B,EV$9),"-")</f>
        <v>-</v>
      </c>
      <c r="EW17" s="380" t="str">
        <f>IFERROR(AVERAGEIFS('VISSIM Travel Time Outputs'!$H:$H,'VISSIM Travel Time Outputs'!$D:$D,$D17,'VISSIM Travel Time Outputs'!$A:$A,"AVG",'VISSIM Travel Time Outputs'!$B:$B,EW$9),"-")</f>
        <v>-</v>
      </c>
      <c r="EX17" s="380" t="str">
        <f>IFERROR(AVERAGEIFS('VISSIM Travel Time Outputs'!$H:$H,'VISSIM Travel Time Outputs'!$D:$D,$D17,'VISSIM Travel Time Outputs'!$A:$A,"AVG",'VISSIM Travel Time Outputs'!$B:$B,EX$9),"-")</f>
        <v>-</v>
      </c>
      <c r="EY17" s="381" t="str">
        <f>IFERROR(AVERAGEIFS('VISSIM Travel Time Outputs'!$H:$H,'VISSIM Travel Time Outputs'!$D:$D,$D17,'VISSIM Travel Time Outputs'!$A:$A,"AVG",'VISSIM Travel Time Outputs'!$B:$B,EY$9),"-")</f>
        <v>-</v>
      </c>
      <c r="EZ17" s="304"/>
      <c r="FA17" s="259" t="str">
        <f t="shared" si="22"/>
        <v>--</v>
      </c>
      <c r="FB17" s="410" t="str">
        <f t="shared" si="23"/>
        <v>--</v>
      </c>
      <c r="FC17" s="381">
        <f t="shared" si="24"/>
        <v>0</v>
      </c>
      <c r="FD17" s="387"/>
      <c r="FE17" s="259" t="str">
        <f>IFERROR(GETPIVOTDATA("Average of TRAVTM(40)",#REF!,"TIMEINT",FE$9,"VEHICLETRAVELTIMEMEASUREMENT",$D17)/3600/24,"--")</f>
        <v>--</v>
      </c>
      <c r="FF17" s="36" t="str">
        <f>IFERROR(GETPIVOTDATA("Average of TRAVTM(40)",#REF!,"TIMEINT",FF$9,"VEHICLETRAVELTIMEMEASUREMENT",$D17)/3600/24,"--")</f>
        <v>--</v>
      </c>
      <c r="FG17" s="36" t="str">
        <f>IFERROR(GETPIVOTDATA("Average of TRAVTM(40)",#REF!,"TIMEINT",FG$9,"VEHICLETRAVELTIMEMEASUREMENT",$D17)/3600/24,"--")</f>
        <v>--</v>
      </c>
      <c r="FH17" s="36" t="str">
        <f>IFERROR(GETPIVOTDATA("Average of TRAVTM(40)",#REF!,"TIMEINT",FH$9,"VEHICLETRAVELTIMEMEASUREMENT",$D17)/3600/24,"--")</f>
        <v>--</v>
      </c>
      <c r="FI17" s="36" t="str">
        <f>IFERROR(GETPIVOTDATA("Average of TRAVTM(40)",#REF!,"TIMEINT",FI$9,"VEHICLETRAVELTIMEMEASUREMENT",$D17)/3600/24,"--")</f>
        <v>--</v>
      </c>
      <c r="FJ17" s="36" t="str">
        <f>IFERROR(GETPIVOTDATA("Average of TRAVTM(40)",#REF!,"TIMEINT",FJ$9,"VEHICLETRAVELTIMEMEASUREMENT",$D17)/3600/24,"--")</f>
        <v>--</v>
      </c>
      <c r="FK17" s="36" t="str">
        <f>IFERROR(GETPIVOTDATA("Average of TRAVTM(40)",#REF!,"TIMEINT",FK$9,"VEHICLETRAVELTIMEMEASUREMENT",$D17)/3600/24,"--")</f>
        <v>--</v>
      </c>
      <c r="FL17" s="36" t="str">
        <f>IFERROR(GETPIVOTDATA("Average of TRAVTM(40)",#REF!,"TIMEINT",FL$9,"VEHICLETRAVELTIMEMEASUREMENT",$D17)/3600/24,"--")</f>
        <v>--</v>
      </c>
      <c r="FM17" s="36" t="str">
        <f>IFERROR(GETPIVOTDATA("Average of TRAVTM(40)",#REF!,"TIMEINT",FM$9,"VEHICLETRAVELTIMEMEASUREMENT",$D17)/3600/24,"--")</f>
        <v>--</v>
      </c>
      <c r="FN17" s="36" t="str">
        <f>IFERROR(GETPIVOTDATA("Average of TRAVTM(40)",#REF!,"TIMEINT",FN$9,"VEHICLETRAVELTIMEMEASUREMENT",$D17)/3600/24,"--")</f>
        <v>--</v>
      </c>
      <c r="FO17" s="36" t="str">
        <f>IFERROR(GETPIVOTDATA("Average of TRAVTM(40)",#REF!,"TIMEINT",FO$9,"VEHICLETRAVELTIMEMEASUREMENT",$D17)/3600/24,"--")</f>
        <v>--</v>
      </c>
      <c r="FP17" s="36" t="str">
        <f>IFERROR(GETPIVOTDATA("Average of TRAVTM(40)",#REF!,"TIMEINT",FP$9,"VEHICLETRAVELTIMEMEASUREMENT",$D17)/3600/24,"--")</f>
        <v>--</v>
      </c>
      <c r="FQ17" s="36" t="str">
        <f>IFERROR(GETPIVOTDATA("Average of TRAVTM(40)",#REF!,"TIMEINT",FQ$9,"VEHICLETRAVELTIMEMEASUREMENT",$D17)/3600/24,"--")</f>
        <v>--</v>
      </c>
      <c r="FR17" s="36" t="str">
        <f>IFERROR(GETPIVOTDATA("Average of TRAVTM(40)",#REF!,"TIMEINT",FR$9,"VEHICLETRAVELTIMEMEASUREMENT",$D17)/3600/24,"--")</f>
        <v>--</v>
      </c>
      <c r="FS17" s="36" t="str">
        <f>IFERROR(GETPIVOTDATA("Average of TRAVTM(40)",#REF!,"TIMEINT",FS$9,"VEHICLETRAVELTIMEMEASUREMENT",$D17)/3600/24,"--")</f>
        <v>--</v>
      </c>
      <c r="FT17" s="177" t="str">
        <f>IFERROR(GETPIVOTDATA("Average of TRAVTM(40)",#REF!,"TIMEINT",FT$9,"VEHICLETRAVELTIMEMEASUREMENT",$D17)/3600/24,"--")</f>
        <v>--</v>
      </c>
      <c r="FU17" s="387"/>
      <c r="FV17" s="379" t="str">
        <f>IFERROR(GETPIVOTDATA("Average of VEHS(40)",#REF!,"TIMEINT",FV$9,"VEHICLETRAVELTIMEMEASUREMENT",$D17),"--")</f>
        <v>--</v>
      </c>
      <c r="FW17" s="380" t="str">
        <f>IFERROR(GETPIVOTDATA("Average of VEHS(40)",#REF!,"TIMEINT",FW$9,"VEHICLETRAVELTIMEMEASUREMENT",$D17),"--")</f>
        <v>--</v>
      </c>
      <c r="FX17" s="380" t="str">
        <f>IFERROR(GETPIVOTDATA("Average of VEHS(40)",#REF!,"TIMEINT",FX$9,"VEHICLETRAVELTIMEMEASUREMENT",$D17),"--")</f>
        <v>--</v>
      </c>
      <c r="FY17" s="380" t="str">
        <f>IFERROR(GETPIVOTDATA("Average of VEHS(40)",#REF!,"TIMEINT",FY$9,"VEHICLETRAVELTIMEMEASUREMENT",$D17),"--")</f>
        <v>--</v>
      </c>
      <c r="FZ17" s="380" t="str">
        <f>IFERROR(GETPIVOTDATA("Average of VEHS(40)",#REF!,"TIMEINT",FZ$9,"VEHICLETRAVELTIMEMEASUREMENT",$D17),"--")</f>
        <v>--</v>
      </c>
      <c r="GA17" s="380" t="str">
        <f>IFERROR(GETPIVOTDATA("Average of VEHS(40)",#REF!,"TIMEINT",GA$9,"VEHICLETRAVELTIMEMEASUREMENT",$D17),"--")</f>
        <v>--</v>
      </c>
      <c r="GB17" s="380" t="str">
        <f>IFERROR(GETPIVOTDATA("Average of VEHS(40)",#REF!,"TIMEINT",GB$9,"VEHICLETRAVELTIMEMEASUREMENT",$D17),"--")</f>
        <v>--</v>
      </c>
      <c r="GC17" s="380" t="str">
        <f>IFERROR(GETPIVOTDATA("Average of VEHS(40)",#REF!,"TIMEINT",GC$9,"VEHICLETRAVELTIMEMEASUREMENT",$D17),"--")</f>
        <v>--</v>
      </c>
      <c r="GD17" s="380" t="str">
        <f>IFERROR(GETPIVOTDATA("Average of VEHS(40)",#REF!,"TIMEINT",GD$9,"VEHICLETRAVELTIMEMEASUREMENT",$D17),"--")</f>
        <v>--</v>
      </c>
      <c r="GE17" s="380" t="str">
        <f>IFERROR(GETPIVOTDATA("Average of VEHS(40)",#REF!,"TIMEINT",GE$9,"VEHICLETRAVELTIMEMEASUREMENT",$D17),"--")</f>
        <v>--</v>
      </c>
      <c r="GF17" s="380" t="str">
        <f>IFERROR(GETPIVOTDATA("Average of VEHS(40)",#REF!,"TIMEINT",GF$9,"VEHICLETRAVELTIMEMEASUREMENT",$D17),"--")</f>
        <v>--</v>
      </c>
      <c r="GG17" s="380" t="str">
        <f>IFERROR(GETPIVOTDATA("Average of VEHS(40)",#REF!,"TIMEINT",GG$9,"VEHICLETRAVELTIMEMEASUREMENT",$D17),"--")</f>
        <v>--</v>
      </c>
      <c r="GH17" s="380" t="str">
        <f>IFERROR(GETPIVOTDATA("Average of VEHS(40)",#REF!,"TIMEINT",GH$9,"VEHICLETRAVELTIMEMEASUREMENT",$D17),"--")</f>
        <v>--</v>
      </c>
      <c r="GI17" s="380" t="str">
        <f>IFERROR(GETPIVOTDATA("Average of VEHS(40)",#REF!,"TIMEINT",GI$9,"VEHICLETRAVELTIMEMEASUREMENT",$D17),"--")</f>
        <v>--</v>
      </c>
      <c r="GJ17" s="380" t="str">
        <f>IFERROR(GETPIVOTDATA("Average of VEHS(40)",#REF!,"TIMEINT",GJ$9,"VEHICLETRAVELTIMEMEASUREMENT",$D17),"--")</f>
        <v>--</v>
      </c>
      <c r="GK17" s="381" t="str">
        <f>IFERROR(GETPIVOTDATA("Average of VEHS(40)",#REF!,"TIMEINT",GK$9,"VEHICLETRAVELTIMEMEASUREMENT",$D17),"--")</f>
        <v>--</v>
      </c>
      <c r="GL17" s="387"/>
      <c r="GM17" s="259" t="str">
        <f t="shared" si="25"/>
        <v>--</v>
      </c>
      <c r="GN17" s="410" t="str">
        <f t="shared" si="26"/>
        <v>--</v>
      </c>
      <c r="GO17" s="381">
        <f t="shared" si="27"/>
        <v>0</v>
      </c>
      <c r="GP17" s="387"/>
      <c r="GQ17" s="259" t="str">
        <f>IFERROR(GETPIVOTDATA("Average of TRAVTM(60)",#REF!,"TIMEINT",GQ$9,"VEHICLETRAVELTIMEMEASUREMENT",$D17)/3600/24,"--")</f>
        <v>--</v>
      </c>
      <c r="GR17" s="36" t="str">
        <f>IFERROR(GETPIVOTDATA("Average of TRAVTM(60)",#REF!,"TIMEINT",GR$9,"VEHICLETRAVELTIMEMEASUREMENT",$D17)/3600/24,"--")</f>
        <v>--</v>
      </c>
      <c r="GS17" s="36" t="str">
        <f>IFERROR(GETPIVOTDATA("Average of TRAVTM(60)",#REF!,"TIMEINT",GS$9,"VEHICLETRAVELTIMEMEASUREMENT",$D17)/3600/24,"--")</f>
        <v>--</v>
      </c>
      <c r="GT17" s="36" t="str">
        <f>IFERROR(GETPIVOTDATA("Average of TRAVTM(60)",#REF!,"TIMEINT",GT$9,"VEHICLETRAVELTIMEMEASUREMENT",$D17)/3600/24,"--")</f>
        <v>--</v>
      </c>
      <c r="GU17" s="36" t="str">
        <f>IFERROR(GETPIVOTDATA("Average of TRAVTM(60)",#REF!,"TIMEINT",GU$9,"VEHICLETRAVELTIMEMEASUREMENT",$D17)/3600/24,"--")</f>
        <v>--</v>
      </c>
      <c r="GV17" s="36" t="str">
        <f>IFERROR(GETPIVOTDATA("Average of TRAVTM(60)",#REF!,"TIMEINT",GV$9,"VEHICLETRAVELTIMEMEASUREMENT",$D17)/3600/24,"--")</f>
        <v>--</v>
      </c>
      <c r="GW17" s="36" t="str">
        <f>IFERROR(GETPIVOTDATA("Average of TRAVTM(60)",#REF!,"TIMEINT",GW$9,"VEHICLETRAVELTIMEMEASUREMENT",$D17)/3600/24,"--")</f>
        <v>--</v>
      </c>
      <c r="GX17" s="36" t="str">
        <f>IFERROR(GETPIVOTDATA("Average of TRAVTM(60)",#REF!,"TIMEINT",GX$9,"VEHICLETRAVELTIMEMEASUREMENT",$D17)/3600/24,"--")</f>
        <v>--</v>
      </c>
      <c r="GY17" s="36" t="str">
        <f>IFERROR(GETPIVOTDATA("Average of TRAVTM(60)",#REF!,"TIMEINT",GY$9,"VEHICLETRAVELTIMEMEASUREMENT",$D17)/3600/24,"--")</f>
        <v>--</v>
      </c>
      <c r="GZ17" s="36" t="str">
        <f>IFERROR(GETPIVOTDATA("Average of TRAVTM(60)",#REF!,"TIMEINT",GZ$9,"VEHICLETRAVELTIMEMEASUREMENT",$D17)/3600/24,"--")</f>
        <v>--</v>
      </c>
      <c r="HA17" s="36" t="str">
        <f>IFERROR(GETPIVOTDATA("Average of TRAVTM(60)",#REF!,"TIMEINT",HA$9,"VEHICLETRAVELTIMEMEASUREMENT",$D17)/3600/24,"--")</f>
        <v>--</v>
      </c>
      <c r="HB17" s="36" t="str">
        <f>IFERROR(GETPIVOTDATA("Average of TRAVTM(60)",#REF!,"TIMEINT",HB$9,"VEHICLETRAVELTIMEMEASUREMENT",$D17)/3600/24,"--")</f>
        <v>--</v>
      </c>
      <c r="HC17" s="36" t="str">
        <f>IFERROR(GETPIVOTDATA("Average of TRAVTM(60)",#REF!,"TIMEINT",HC$9,"VEHICLETRAVELTIMEMEASUREMENT",$D17)/3600/24,"--")</f>
        <v>--</v>
      </c>
      <c r="HD17" s="36" t="str">
        <f>IFERROR(GETPIVOTDATA("Average of TRAVTM(60)",#REF!,"TIMEINT",HD$9,"VEHICLETRAVELTIMEMEASUREMENT",$D17)/3600/24,"--")</f>
        <v>--</v>
      </c>
      <c r="HE17" s="36" t="str">
        <f>IFERROR(GETPIVOTDATA("Average of TRAVTM(60)",#REF!,"TIMEINT",HE$9,"VEHICLETRAVELTIMEMEASUREMENT",$D17)/3600/24,"--")</f>
        <v>--</v>
      </c>
      <c r="HF17" s="177" t="str">
        <f>IFERROR(GETPIVOTDATA("Average of TRAVTM(60)",#REF!,"TIMEINT",HF$9,"VEHICLETRAVELTIMEMEASUREMENT",$D17)/3600/24,"--")</f>
        <v>--</v>
      </c>
      <c r="HG17" s="387"/>
      <c r="HH17" s="379" t="str">
        <f>IFERROR(GETPIVOTDATA("Average of VEHS(60)",#REF!,"TIMEINT",HH$9,"VEHICLETRAVELTIMEMEASUREMENT",$D17),"--")</f>
        <v>--</v>
      </c>
      <c r="HI17" s="380" t="str">
        <f>IFERROR(GETPIVOTDATA("Average of VEHS(60)",#REF!,"TIMEINT",HI$9,"VEHICLETRAVELTIMEMEASUREMENT",$D17),"--")</f>
        <v>--</v>
      </c>
      <c r="HJ17" s="380" t="str">
        <f>IFERROR(GETPIVOTDATA("Average of VEHS(60)",#REF!,"TIMEINT",HJ$9,"VEHICLETRAVELTIMEMEASUREMENT",$D17),"--")</f>
        <v>--</v>
      </c>
      <c r="HK17" s="380" t="str">
        <f>IFERROR(GETPIVOTDATA("Average of VEHS(60)",#REF!,"TIMEINT",HK$9,"VEHICLETRAVELTIMEMEASUREMENT",$D17),"--")</f>
        <v>--</v>
      </c>
      <c r="HL17" s="380" t="str">
        <f>IFERROR(GETPIVOTDATA("Average of VEHS(60)",#REF!,"TIMEINT",HL$9,"VEHICLETRAVELTIMEMEASUREMENT",$D17),"--")</f>
        <v>--</v>
      </c>
      <c r="HM17" s="380" t="str">
        <f>IFERROR(GETPIVOTDATA("Average of VEHS(60)",#REF!,"TIMEINT",HM$9,"VEHICLETRAVELTIMEMEASUREMENT",$D17),"--")</f>
        <v>--</v>
      </c>
      <c r="HN17" s="380" t="str">
        <f>IFERROR(GETPIVOTDATA("Average of VEHS(60)",#REF!,"TIMEINT",HN$9,"VEHICLETRAVELTIMEMEASUREMENT",$D17),"--")</f>
        <v>--</v>
      </c>
      <c r="HO17" s="380" t="str">
        <f>IFERROR(GETPIVOTDATA("Average of VEHS(60)",#REF!,"TIMEINT",HO$9,"VEHICLETRAVELTIMEMEASUREMENT",$D17),"--")</f>
        <v>--</v>
      </c>
      <c r="HP17" s="380" t="str">
        <f>IFERROR(GETPIVOTDATA("Average of VEHS(60)",#REF!,"TIMEINT",HP$9,"VEHICLETRAVELTIMEMEASUREMENT",$D17),"--")</f>
        <v>--</v>
      </c>
      <c r="HQ17" s="380" t="str">
        <f>IFERROR(GETPIVOTDATA("Average of VEHS(60)",#REF!,"TIMEINT",HQ$9,"VEHICLETRAVELTIMEMEASUREMENT",$D17),"--")</f>
        <v>--</v>
      </c>
      <c r="HR17" s="380" t="str">
        <f>IFERROR(GETPIVOTDATA("Average of VEHS(60)",#REF!,"TIMEINT",HR$9,"VEHICLETRAVELTIMEMEASUREMENT",$D17),"--")</f>
        <v>--</v>
      </c>
      <c r="HS17" s="380" t="str">
        <f>IFERROR(GETPIVOTDATA("Average of VEHS(60)",#REF!,"TIMEINT",HS$9,"VEHICLETRAVELTIMEMEASUREMENT",$D17),"--")</f>
        <v>--</v>
      </c>
      <c r="HT17" s="380" t="str">
        <f>IFERROR(GETPIVOTDATA("Average of VEHS(60)",#REF!,"TIMEINT",HT$9,"VEHICLETRAVELTIMEMEASUREMENT",$D17),"--")</f>
        <v>--</v>
      </c>
      <c r="HU17" s="380" t="str">
        <f>IFERROR(GETPIVOTDATA("Average of VEHS(60)",#REF!,"TIMEINT",HU$9,"VEHICLETRAVELTIMEMEASUREMENT",$D17),"--")</f>
        <v>--</v>
      </c>
      <c r="HV17" s="380" t="str">
        <f>IFERROR(GETPIVOTDATA("Average of VEHS(60)",#REF!,"TIMEINT",HV$9,"VEHICLETRAVELTIMEMEASUREMENT",$D17),"--")</f>
        <v>--</v>
      </c>
      <c r="HW17" s="381" t="str">
        <f>IFERROR(GETPIVOTDATA("Average of VEHS(60)",#REF!,"TIMEINT",HW$9,"VEHICLETRAVELTIMEMEASUREMENT",$D17),"--")</f>
        <v>--</v>
      </c>
      <c r="HX17" s="387"/>
      <c r="HY17" s="259" t="str">
        <f t="shared" si="28"/>
        <v>--</v>
      </c>
      <c r="HZ17" s="410" t="str">
        <f t="shared" si="29"/>
        <v>--</v>
      </c>
      <c r="IA17" s="381">
        <f t="shared" si="30"/>
        <v>0</v>
      </c>
      <c r="IB17" s="716"/>
      <c r="IC17" s="379" t="str">
        <f>IFERROR(AVERAGEIFS('VISSIM Travel Time Outputs'!$L:$L,'VISSIM Travel Time Outputs'!$D:$D,$D17,'VISSIM Travel Time Outputs'!$A:$A,"AVG",'VISSIM Travel Time Outputs'!$B:$B,IC$9),"-")</f>
        <v>-</v>
      </c>
      <c r="ID17" s="380" t="str">
        <f>IFERROR(AVERAGEIFS('VISSIM Travel Time Outputs'!$L:$L,'VISSIM Travel Time Outputs'!$D:$D,$D17,'VISSIM Travel Time Outputs'!$A:$A,"AVG",'VISSIM Travel Time Outputs'!$B:$B,ID$9),"-")</f>
        <v>-</v>
      </c>
      <c r="IE17" s="380" t="str">
        <f>IFERROR(AVERAGEIFS('VISSIM Travel Time Outputs'!$L:$L,'VISSIM Travel Time Outputs'!$D:$D,$D17,'VISSIM Travel Time Outputs'!$A:$A,"AVG",'VISSIM Travel Time Outputs'!$B:$B,IE$9),"-")</f>
        <v>-</v>
      </c>
      <c r="IF17" s="380" t="str">
        <f>IFERROR(AVERAGEIFS('VISSIM Travel Time Outputs'!$L:$L,'VISSIM Travel Time Outputs'!$D:$D,$D17,'VISSIM Travel Time Outputs'!$A:$A,"AVG",'VISSIM Travel Time Outputs'!$B:$B,IF$9),"-")</f>
        <v>-</v>
      </c>
      <c r="IG17" s="380" t="str">
        <f>IFERROR(AVERAGEIFS('VISSIM Travel Time Outputs'!$L:$L,'VISSIM Travel Time Outputs'!$D:$D,$D17,'VISSIM Travel Time Outputs'!$A:$A,"AVG",'VISSIM Travel Time Outputs'!$B:$B,IG$9),"-")</f>
        <v>-</v>
      </c>
      <c r="IH17" s="380" t="str">
        <f>IFERROR(AVERAGEIFS('VISSIM Travel Time Outputs'!$L:$L,'VISSIM Travel Time Outputs'!$D:$D,$D17,'VISSIM Travel Time Outputs'!$A:$A,"AVG",'VISSIM Travel Time Outputs'!$B:$B,IH$9),"-")</f>
        <v>-</v>
      </c>
      <c r="II17" s="380" t="str">
        <f>IFERROR(AVERAGEIFS('VISSIM Travel Time Outputs'!$L:$L,'VISSIM Travel Time Outputs'!$D:$D,$D17,'VISSIM Travel Time Outputs'!$A:$A,"AVG",'VISSIM Travel Time Outputs'!$B:$B,II$9),"-")</f>
        <v>-</v>
      </c>
      <c r="IJ17" s="380" t="str">
        <f>IFERROR(AVERAGEIFS('VISSIM Travel Time Outputs'!$L:$L,'VISSIM Travel Time Outputs'!$D:$D,$D17,'VISSIM Travel Time Outputs'!$A:$A,"AVG",'VISSIM Travel Time Outputs'!$B:$B,IJ$9),"-")</f>
        <v>-</v>
      </c>
      <c r="IK17" s="380" t="str">
        <f>IFERROR(AVERAGEIFS('VISSIM Travel Time Outputs'!$L:$L,'VISSIM Travel Time Outputs'!$D:$D,$D17,'VISSIM Travel Time Outputs'!$A:$A,"AVG",'VISSIM Travel Time Outputs'!$B:$B,IK$9),"-")</f>
        <v>-</v>
      </c>
      <c r="IL17" s="380" t="str">
        <f>IFERROR(AVERAGEIFS('VISSIM Travel Time Outputs'!$L:$L,'VISSIM Travel Time Outputs'!$D:$D,$D17,'VISSIM Travel Time Outputs'!$A:$A,"AVG",'VISSIM Travel Time Outputs'!$B:$B,IL$9),"-")</f>
        <v>-</v>
      </c>
      <c r="IM17" s="380" t="str">
        <f>IFERROR(AVERAGEIFS('VISSIM Travel Time Outputs'!$L:$L,'VISSIM Travel Time Outputs'!$D:$D,$D17,'VISSIM Travel Time Outputs'!$A:$A,"AVG",'VISSIM Travel Time Outputs'!$B:$B,IM$9),"-")</f>
        <v>-</v>
      </c>
      <c r="IN17" s="380" t="str">
        <f>IFERROR(AVERAGEIFS('VISSIM Travel Time Outputs'!$L:$L,'VISSIM Travel Time Outputs'!$D:$D,$D17,'VISSIM Travel Time Outputs'!$A:$A,"AVG",'VISSIM Travel Time Outputs'!$B:$B,IN$9),"-")</f>
        <v>-</v>
      </c>
      <c r="IO17" s="380" t="str">
        <f>IFERROR(AVERAGEIFS('VISSIM Travel Time Outputs'!$L:$L,'VISSIM Travel Time Outputs'!$D:$D,$D17,'VISSIM Travel Time Outputs'!$A:$A,"AVG",'VISSIM Travel Time Outputs'!$B:$B,IO$9),"-")</f>
        <v>-</v>
      </c>
      <c r="IP17" s="380" t="str">
        <f>IFERROR(AVERAGEIFS('VISSIM Travel Time Outputs'!$L:$L,'VISSIM Travel Time Outputs'!$D:$D,$D17,'VISSIM Travel Time Outputs'!$A:$A,"AVG",'VISSIM Travel Time Outputs'!$B:$B,IP$9),"-")</f>
        <v>-</v>
      </c>
      <c r="IQ17" s="380" t="str">
        <f>IFERROR(AVERAGEIFS('VISSIM Travel Time Outputs'!$L:$L,'VISSIM Travel Time Outputs'!$D:$D,$D17,'VISSIM Travel Time Outputs'!$A:$A,"AVG",'VISSIM Travel Time Outputs'!$B:$B,IQ$9),"-")</f>
        <v>-</v>
      </c>
      <c r="IR17" s="381" t="str">
        <f>IFERROR(AVERAGEIFS('VISSIM Travel Time Outputs'!$L:$L,'VISSIM Travel Time Outputs'!$D:$D,$D17,'VISSIM Travel Time Outputs'!$A:$A,"AVG",'VISSIM Travel Time Outputs'!$B:$B,IR$9),"-")</f>
        <v>-</v>
      </c>
      <c r="IS17" s="381" t="str">
        <f t="shared" si="31"/>
        <v>--</v>
      </c>
    </row>
    <row r="18" spans="1:253" x14ac:dyDescent="0.25">
      <c r="A18" s="302" t="str">
        <f t="shared" si="12"/>
        <v/>
      </c>
      <c r="B18" s="641">
        <f t="shared" si="32"/>
        <v>9</v>
      </c>
      <c r="C18" s="475" t="str">
        <f>INDEX('Input - Travel Times'!$B$3:$AL$103,MATCH($B18,'Input - Travel Times'!$B$3:$B$103,0),MATCH(C$9,'Input - Travel Times'!$B$3:$AL$3,0))</f>
        <v>From EB Lee Rd to EB Sullyfield Cir/Centerview Dr</v>
      </c>
      <c r="D18" s="194">
        <f>INDEX('Input - Travel Times'!$B$3:$AS$103,MATCH($B18,'Input - Travel Times'!$B$3:$B$103,0),MATCH(D$9,'Input - Travel Times'!$B$3:$AS$3,0))</f>
        <v>9</v>
      </c>
      <c r="E18" s="582">
        <f>TIME(0,0,INDEX('Input - Travel Times'!$B$3:$AL$103,MATCH($B18,'Input - Travel Times'!$B$3:$B$103,0),MATCH(E$9,'Input - Travel Times'!$B$3:$AL$3,0)))</f>
        <v>1.25E-3</v>
      </c>
      <c r="F18" s="582">
        <f>TIME(0,0,INDEX('Input - Travel Times'!$B$3:$AL$103,MATCH($B18,'Input - Travel Times'!$B$3:$B$103,0),MATCH(F$9,'Input - Travel Times'!$B$3:$AL$3,0)))</f>
        <v>7.9861111111111105E-4</v>
      </c>
      <c r="G18" s="582" t="e">
        <f>TIME(0,0,INDEX('Input - Travel Times'!$B$3:$AL$103,MATCH($B18,'Input - Travel Times'!$B$3:$B$103,0),MATCH(G$9,'Input - Travel Times'!$B$3:$AL$3,0)))</f>
        <v>#VALUE!</v>
      </c>
      <c r="H18" s="173"/>
      <c r="I18" s="259" t="str">
        <f>IFERROR(TIME(0,0,AVERAGEIFS('VISSIM Travel Time Outputs'!$I:$I,'VISSIM Travel Time Outputs'!$D:$D,$D18,'VISSIM Travel Time Outputs'!$A:$A,"AVG",'VISSIM Travel Time Outputs'!$B:$B,I$9)),"-")</f>
        <v>-</v>
      </c>
      <c r="J18" s="36" t="str">
        <f>IFERROR(TIME(0,0,AVERAGEIFS('VISSIM Travel Time Outputs'!$I:$I,'VISSIM Travel Time Outputs'!$D:$D,$D18,'VISSIM Travel Time Outputs'!$A:$A,"AVG",'VISSIM Travel Time Outputs'!$B:$B,J$9)),"-")</f>
        <v>-</v>
      </c>
      <c r="K18" s="36" t="str">
        <f>IFERROR(TIME(0,0,AVERAGEIFS('VISSIM Travel Time Outputs'!$I:$I,'VISSIM Travel Time Outputs'!$D:$D,$D18,'VISSIM Travel Time Outputs'!$A:$A,"AVG",'VISSIM Travel Time Outputs'!$B:$B,K$9)),"-")</f>
        <v>-</v>
      </c>
      <c r="L18" s="36" t="str">
        <f>IFERROR(TIME(0,0,AVERAGEIFS('VISSIM Travel Time Outputs'!$I:$I,'VISSIM Travel Time Outputs'!$D:$D,$D18,'VISSIM Travel Time Outputs'!$A:$A,"AVG",'VISSIM Travel Time Outputs'!$B:$B,L$9)),"-")</f>
        <v>-</v>
      </c>
      <c r="M18" s="36" t="str">
        <f>IFERROR(TIME(0,0,AVERAGEIFS('VISSIM Travel Time Outputs'!$I:$I,'VISSIM Travel Time Outputs'!$D:$D,$D18,'VISSIM Travel Time Outputs'!$A:$A,"AVG",'VISSIM Travel Time Outputs'!$B:$B,M$9)),"-")</f>
        <v>-</v>
      </c>
      <c r="N18" s="36" t="str">
        <f>IFERROR(TIME(0,0,AVERAGEIFS('VISSIM Travel Time Outputs'!$I:$I,'VISSIM Travel Time Outputs'!$D:$D,$D18,'VISSIM Travel Time Outputs'!$A:$A,"AVG",'VISSIM Travel Time Outputs'!$B:$B,N$9)),"-")</f>
        <v>-</v>
      </c>
      <c r="O18" s="36" t="str">
        <f>IFERROR(TIME(0,0,AVERAGEIFS('VISSIM Travel Time Outputs'!$I:$I,'VISSIM Travel Time Outputs'!$D:$D,$D18,'VISSIM Travel Time Outputs'!$A:$A,"AVG",'VISSIM Travel Time Outputs'!$B:$B,O$9)),"-")</f>
        <v>-</v>
      </c>
      <c r="P18" s="36" t="str">
        <f>IFERROR(TIME(0,0,AVERAGEIFS('VISSIM Travel Time Outputs'!$I:$I,'VISSIM Travel Time Outputs'!$D:$D,$D18,'VISSIM Travel Time Outputs'!$A:$A,"AVG",'VISSIM Travel Time Outputs'!$B:$B,P$9)),"-")</f>
        <v>-</v>
      </c>
      <c r="Q18" s="36" t="str">
        <f>IFERROR(TIME(0,0,AVERAGEIFS('VISSIM Travel Time Outputs'!$I:$I,'VISSIM Travel Time Outputs'!$D:$D,$D18,'VISSIM Travel Time Outputs'!$A:$A,"AVG",'VISSIM Travel Time Outputs'!$B:$B,Q$9)),"-")</f>
        <v>-</v>
      </c>
      <c r="R18" s="36" t="str">
        <f>IFERROR(TIME(0,0,AVERAGEIFS('VISSIM Travel Time Outputs'!$I:$I,'VISSIM Travel Time Outputs'!$D:$D,$D18,'VISSIM Travel Time Outputs'!$A:$A,"AVG",'VISSIM Travel Time Outputs'!$B:$B,R$9)),"-")</f>
        <v>-</v>
      </c>
      <c r="S18" s="36" t="str">
        <f>IFERROR(TIME(0,0,AVERAGEIFS('VISSIM Travel Time Outputs'!$I:$I,'VISSIM Travel Time Outputs'!$D:$D,$D18,'VISSIM Travel Time Outputs'!$A:$A,"AVG",'VISSIM Travel Time Outputs'!$B:$B,S$9)),"-")</f>
        <v>-</v>
      </c>
      <c r="T18" s="36" t="str">
        <f>IFERROR(TIME(0,0,AVERAGEIFS('VISSIM Travel Time Outputs'!$I:$I,'VISSIM Travel Time Outputs'!$D:$D,$D18,'VISSIM Travel Time Outputs'!$A:$A,"AVG",'VISSIM Travel Time Outputs'!$B:$B,T$9)),"-")</f>
        <v>-</v>
      </c>
      <c r="U18" s="36" t="str">
        <f>IFERROR(TIME(0,0,AVERAGEIFS('VISSIM Travel Time Outputs'!$I:$I,'VISSIM Travel Time Outputs'!$D:$D,$D18,'VISSIM Travel Time Outputs'!$A:$A,"AVG",'VISSIM Travel Time Outputs'!$B:$B,U$9)),"-")</f>
        <v>-</v>
      </c>
      <c r="V18" s="36" t="str">
        <f>IFERROR(TIME(0,0,AVERAGEIFS('VISSIM Travel Time Outputs'!$I:$I,'VISSIM Travel Time Outputs'!$D:$D,$D18,'VISSIM Travel Time Outputs'!$A:$A,"AVG",'VISSIM Travel Time Outputs'!$B:$B,V$9)),"-")</f>
        <v>-</v>
      </c>
      <c r="W18" s="36" t="str">
        <f>IFERROR(TIME(0,0,AVERAGEIFS('VISSIM Travel Time Outputs'!$I:$I,'VISSIM Travel Time Outputs'!$D:$D,$D18,'VISSIM Travel Time Outputs'!$A:$A,"AVG",'VISSIM Travel Time Outputs'!$B:$B,W$9)),"-")</f>
        <v>-</v>
      </c>
      <c r="X18" s="177" t="str">
        <f>IFERROR(TIME(0,0,AVERAGEIFS('VISSIM Travel Time Outputs'!$I:$I,'VISSIM Travel Time Outputs'!$D:$D,$D18,'VISSIM Travel Time Outputs'!$A:$A,"AVG",'VISSIM Travel Time Outputs'!$B:$B,X$9)),"-")</f>
        <v>-</v>
      </c>
      <c r="Y18" s="304"/>
      <c r="Z18" s="379" t="str">
        <f>IFERROR(AVERAGEIFS('VISSIM Travel Time Outputs'!$F:$F,'VISSIM Travel Time Outputs'!$D:$D,$D18,'VISSIM Travel Time Outputs'!$A:$A,"AVG",'VISSIM Travel Time Outputs'!$B:$B,Z$9),"-")</f>
        <v>-</v>
      </c>
      <c r="AA18" s="380" t="str">
        <f>IFERROR(AVERAGEIFS('VISSIM Travel Time Outputs'!$F:$F,'VISSIM Travel Time Outputs'!$D:$D,$D18,'VISSIM Travel Time Outputs'!$A:$A,"AVG",'VISSIM Travel Time Outputs'!$B:$B,AA$9),"-")</f>
        <v>-</v>
      </c>
      <c r="AB18" s="380" t="str">
        <f>IFERROR(AVERAGEIFS('VISSIM Travel Time Outputs'!$F:$F,'VISSIM Travel Time Outputs'!$D:$D,$D18,'VISSIM Travel Time Outputs'!$A:$A,"AVG",'VISSIM Travel Time Outputs'!$B:$B,AB$9),"-")</f>
        <v>-</v>
      </c>
      <c r="AC18" s="380" t="str">
        <f>IFERROR(AVERAGEIFS('VISSIM Travel Time Outputs'!$F:$F,'VISSIM Travel Time Outputs'!$D:$D,$D18,'VISSIM Travel Time Outputs'!$A:$A,"AVG",'VISSIM Travel Time Outputs'!$B:$B,AC$9),"-")</f>
        <v>-</v>
      </c>
      <c r="AD18" s="380" t="str">
        <f>IFERROR(AVERAGEIFS('VISSIM Travel Time Outputs'!$F:$F,'VISSIM Travel Time Outputs'!$D:$D,$D18,'VISSIM Travel Time Outputs'!$A:$A,"AVG",'VISSIM Travel Time Outputs'!$B:$B,AD$9),"-")</f>
        <v>-</v>
      </c>
      <c r="AE18" s="380" t="str">
        <f>IFERROR(AVERAGEIFS('VISSIM Travel Time Outputs'!$F:$F,'VISSIM Travel Time Outputs'!$D:$D,$D18,'VISSIM Travel Time Outputs'!$A:$A,"AVG",'VISSIM Travel Time Outputs'!$B:$B,AE$9),"-")</f>
        <v>-</v>
      </c>
      <c r="AF18" s="380" t="str">
        <f>IFERROR(AVERAGEIFS('VISSIM Travel Time Outputs'!$F:$F,'VISSIM Travel Time Outputs'!$D:$D,$D18,'VISSIM Travel Time Outputs'!$A:$A,"AVG",'VISSIM Travel Time Outputs'!$B:$B,AF$9),"-")</f>
        <v>-</v>
      </c>
      <c r="AG18" s="380" t="str">
        <f>IFERROR(AVERAGEIFS('VISSIM Travel Time Outputs'!$F:$F,'VISSIM Travel Time Outputs'!$D:$D,$D18,'VISSIM Travel Time Outputs'!$A:$A,"AVG",'VISSIM Travel Time Outputs'!$B:$B,AG$9),"-")</f>
        <v>-</v>
      </c>
      <c r="AH18" s="380" t="str">
        <f>IFERROR(AVERAGEIFS('VISSIM Travel Time Outputs'!$F:$F,'VISSIM Travel Time Outputs'!$D:$D,$D18,'VISSIM Travel Time Outputs'!$A:$A,"AVG",'VISSIM Travel Time Outputs'!$B:$B,AH$9),"-")</f>
        <v>-</v>
      </c>
      <c r="AI18" s="380" t="str">
        <f>IFERROR(AVERAGEIFS('VISSIM Travel Time Outputs'!$F:$F,'VISSIM Travel Time Outputs'!$D:$D,$D18,'VISSIM Travel Time Outputs'!$A:$A,"AVG",'VISSIM Travel Time Outputs'!$B:$B,AI$9),"-")</f>
        <v>-</v>
      </c>
      <c r="AJ18" s="380" t="str">
        <f>IFERROR(AVERAGEIFS('VISSIM Travel Time Outputs'!$F:$F,'VISSIM Travel Time Outputs'!$D:$D,$D18,'VISSIM Travel Time Outputs'!$A:$A,"AVG",'VISSIM Travel Time Outputs'!$B:$B,AJ$9),"-")</f>
        <v>-</v>
      </c>
      <c r="AK18" s="380" t="str">
        <f>IFERROR(AVERAGEIFS('VISSIM Travel Time Outputs'!$F:$F,'VISSIM Travel Time Outputs'!$D:$D,$D18,'VISSIM Travel Time Outputs'!$A:$A,"AVG",'VISSIM Travel Time Outputs'!$B:$B,AK$9),"-")</f>
        <v>-</v>
      </c>
      <c r="AL18" s="380" t="str">
        <f>IFERROR(AVERAGEIFS('VISSIM Travel Time Outputs'!$F:$F,'VISSIM Travel Time Outputs'!$D:$D,$D18,'VISSIM Travel Time Outputs'!$A:$A,"AVG",'VISSIM Travel Time Outputs'!$B:$B,AL$9),"-")</f>
        <v>-</v>
      </c>
      <c r="AM18" s="380" t="str">
        <f>IFERROR(AVERAGEIFS('VISSIM Travel Time Outputs'!$F:$F,'VISSIM Travel Time Outputs'!$D:$D,$D18,'VISSIM Travel Time Outputs'!$A:$A,"AVG",'VISSIM Travel Time Outputs'!$B:$B,AM$9),"-")</f>
        <v>-</v>
      </c>
      <c r="AN18" s="380" t="str">
        <f>IFERROR(AVERAGEIFS('VISSIM Travel Time Outputs'!$F:$F,'VISSIM Travel Time Outputs'!$D:$D,$D18,'VISSIM Travel Time Outputs'!$A:$A,"AVG",'VISSIM Travel Time Outputs'!$B:$B,AN$9),"-")</f>
        <v>-</v>
      </c>
      <c r="AO18" s="381" t="str">
        <f>IFERROR(AVERAGEIFS('VISSIM Travel Time Outputs'!$F:$F,'VISSIM Travel Time Outputs'!$D:$D,$D18,'VISSIM Travel Time Outputs'!$A:$A,"AVG",'VISSIM Travel Time Outputs'!$B:$B,AO$9),"-")</f>
        <v>-</v>
      </c>
      <c r="AP18" s="387"/>
      <c r="AQ18" s="259" t="str">
        <f t="shared" si="13"/>
        <v>--</v>
      </c>
      <c r="AR18" s="410" t="str">
        <f t="shared" si="14"/>
        <v>--</v>
      </c>
      <c r="AS18" s="381">
        <f t="shared" si="15"/>
        <v>0</v>
      </c>
      <c r="AT18" s="305"/>
      <c r="AU18" s="259" t="str">
        <f>IFERROR(TIME(0,0,AVERAGEIFS('VISSIM Travel Time Outputs'!$J:$J,'VISSIM Travel Time Outputs'!$D:$D,$D18,'VISSIM Travel Time Outputs'!$A:$A,"AVG",'VISSIM Travel Time Outputs'!$B:$B,AU$9)),"-")</f>
        <v>-</v>
      </c>
      <c r="AV18" s="36" t="str">
        <f>IFERROR(TIME(0,0,AVERAGEIFS('VISSIM Travel Time Outputs'!$J:$J,'VISSIM Travel Time Outputs'!$D:$D,$D18,'VISSIM Travel Time Outputs'!$A:$A,"AVG",'VISSIM Travel Time Outputs'!$B:$B,AV$9)),"-")</f>
        <v>-</v>
      </c>
      <c r="AW18" s="36" t="str">
        <f>IFERROR(TIME(0,0,AVERAGEIFS('VISSIM Travel Time Outputs'!$J:$J,'VISSIM Travel Time Outputs'!$D:$D,$D18,'VISSIM Travel Time Outputs'!$A:$A,"AVG",'VISSIM Travel Time Outputs'!$B:$B,AW$9)),"-")</f>
        <v>-</v>
      </c>
      <c r="AX18" s="36" t="str">
        <f>IFERROR(TIME(0,0,AVERAGEIFS('VISSIM Travel Time Outputs'!$J:$J,'VISSIM Travel Time Outputs'!$D:$D,$D18,'VISSIM Travel Time Outputs'!$A:$A,"AVG",'VISSIM Travel Time Outputs'!$B:$B,AX$9)),"-")</f>
        <v>-</v>
      </c>
      <c r="AY18" s="36" t="str">
        <f>IFERROR(TIME(0,0,AVERAGEIFS('VISSIM Travel Time Outputs'!$J:$J,'VISSIM Travel Time Outputs'!$D:$D,$D18,'VISSIM Travel Time Outputs'!$A:$A,"AVG",'VISSIM Travel Time Outputs'!$B:$B,AY$9)),"-")</f>
        <v>-</v>
      </c>
      <c r="AZ18" s="36" t="str">
        <f>IFERROR(TIME(0,0,AVERAGEIFS('VISSIM Travel Time Outputs'!$J:$J,'VISSIM Travel Time Outputs'!$D:$D,$D18,'VISSIM Travel Time Outputs'!$A:$A,"AVG",'VISSIM Travel Time Outputs'!$B:$B,AZ$9)),"-")</f>
        <v>-</v>
      </c>
      <c r="BA18" s="36" t="str">
        <f>IFERROR(TIME(0,0,AVERAGEIFS('VISSIM Travel Time Outputs'!$J:$J,'VISSIM Travel Time Outputs'!$D:$D,$D18,'VISSIM Travel Time Outputs'!$A:$A,"AVG",'VISSIM Travel Time Outputs'!$B:$B,BA$9)),"-")</f>
        <v>-</v>
      </c>
      <c r="BB18" s="36" t="str">
        <f>IFERROR(TIME(0,0,AVERAGEIFS('VISSIM Travel Time Outputs'!$J:$J,'VISSIM Travel Time Outputs'!$D:$D,$D18,'VISSIM Travel Time Outputs'!$A:$A,"AVG",'VISSIM Travel Time Outputs'!$B:$B,BB$9)),"-")</f>
        <v>-</v>
      </c>
      <c r="BC18" s="36" t="str">
        <f>IFERROR(TIME(0,0,AVERAGEIFS('VISSIM Travel Time Outputs'!$J:$J,'VISSIM Travel Time Outputs'!$D:$D,$D18,'VISSIM Travel Time Outputs'!$A:$A,"AVG",'VISSIM Travel Time Outputs'!$B:$B,BC$9)),"-")</f>
        <v>-</v>
      </c>
      <c r="BD18" s="36" t="str">
        <f>IFERROR(TIME(0,0,AVERAGEIFS('VISSIM Travel Time Outputs'!$J:$J,'VISSIM Travel Time Outputs'!$D:$D,$D18,'VISSIM Travel Time Outputs'!$A:$A,"AVG",'VISSIM Travel Time Outputs'!$B:$B,BD$9)),"-")</f>
        <v>-</v>
      </c>
      <c r="BE18" s="36" t="str">
        <f>IFERROR(TIME(0,0,AVERAGEIFS('VISSIM Travel Time Outputs'!$J:$J,'VISSIM Travel Time Outputs'!$D:$D,$D18,'VISSIM Travel Time Outputs'!$A:$A,"AVG",'VISSIM Travel Time Outputs'!$B:$B,BE$9)),"-")</f>
        <v>-</v>
      </c>
      <c r="BF18" s="36" t="str">
        <f>IFERROR(TIME(0,0,AVERAGEIFS('VISSIM Travel Time Outputs'!$J:$J,'VISSIM Travel Time Outputs'!$D:$D,$D18,'VISSIM Travel Time Outputs'!$A:$A,"AVG",'VISSIM Travel Time Outputs'!$B:$B,BF$9)),"-")</f>
        <v>-</v>
      </c>
      <c r="BG18" s="36" t="str">
        <f>IFERROR(TIME(0,0,AVERAGEIFS('VISSIM Travel Time Outputs'!$J:$J,'VISSIM Travel Time Outputs'!$D:$D,$D18,'VISSIM Travel Time Outputs'!$A:$A,"AVG",'VISSIM Travel Time Outputs'!$B:$B,BG$9)),"-")</f>
        <v>-</v>
      </c>
      <c r="BH18" s="36" t="str">
        <f>IFERROR(TIME(0,0,AVERAGEIFS('VISSIM Travel Time Outputs'!$J:$J,'VISSIM Travel Time Outputs'!$D:$D,$D18,'VISSIM Travel Time Outputs'!$A:$A,"AVG",'VISSIM Travel Time Outputs'!$B:$B,BH$9)),"-")</f>
        <v>-</v>
      </c>
      <c r="BI18" s="36" t="str">
        <f>IFERROR(TIME(0,0,AVERAGEIFS('VISSIM Travel Time Outputs'!$J:$J,'VISSIM Travel Time Outputs'!$D:$D,$D18,'VISSIM Travel Time Outputs'!$A:$A,"AVG",'VISSIM Travel Time Outputs'!$B:$B,BI$9)),"-")</f>
        <v>-</v>
      </c>
      <c r="BJ18" s="177" t="str">
        <f>IFERROR(TIME(0,0,AVERAGEIFS('VISSIM Travel Time Outputs'!$J:$J,'VISSIM Travel Time Outputs'!$D:$D,$D18,'VISSIM Travel Time Outputs'!$A:$A,"AVG",'VISSIM Travel Time Outputs'!$B:$B,BJ$9)),"-")</f>
        <v>-</v>
      </c>
      <c r="BK18" s="164"/>
      <c r="BL18" s="379" t="str">
        <f>IFERROR(AVERAGEIFS('VISSIM Travel Time Outputs'!$G:$G,'VISSIM Travel Time Outputs'!$D:$D,$D18,'VISSIM Travel Time Outputs'!$A:$A,"AVG",'VISSIM Travel Time Outputs'!$B:$B,BL$9),"-")</f>
        <v>-</v>
      </c>
      <c r="BM18" s="380" t="str">
        <f>IFERROR(AVERAGEIFS('VISSIM Travel Time Outputs'!$G:$G,'VISSIM Travel Time Outputs'!$D:$D,$D18,'VISSIM Travel Time Outputs'!$A:$A,"AVG",'VISSIM Travel Time Outputs'!$B:$B,BM$9),"-")</f>
        <v>-</v>
      </c>
      <c r="BN18" s="380" t="str">
        <f>IFERROR(AVERAGEIFS('VISSIM Travel Time Outputs'!$G:$G,'VISSIM Travel Time Outputs'!$D:$D,$D18,'VISSIM Travel Time Outputs'!$A:$A,"AVG",'VISSIM Travel Time Outputs'!$B:$B,BN$9),"-")</f>
        <v>-</v>
      </c>
      <c r="BO18" s="380" t="str">
        <f>IFERROR(AVERAGEIFS('VISSIM Travel Time Outputs'!$G:$G,'VISSIM Travel Time Outputs'!$D:$D,$D18,'VISSIM Travel Time Outputs'!$A:$A,"AVG",'VISSIM Travel Time Outputs'!$B:$B,BO$9),"-")</f>
        <v>-</v>
      </c>
      <c r="BP18" s="380" t="str">
        <f>IFERROR(AVERAGEIFS('VISSIM Travel Time Outputs'!$G:$G,'VISSIM Travel Time Outputs'!$D:$D,$D18,'VISSIM Travel Time Outputs'!$A:$A,"AVG",'VISSIM Travel Time Outputs'!$B:$B,BP$9),"-")</f>
        <v>-</v>
      </c>
      <c r="BQ18" s="380" t="str">
        <f>IFERROR(AVERAGEIFS('VISSIM Travel Time Outputs'!$G:$G,'VISSIM Travel Time Outputs'!$D:$D,$D18,'VISSIM Travel Time Outputs'!$A:$A,"AVG",'VISSIM Travel Time Outputs'!$B:$B,BQ$9),"-")</f>
        <v>-</v>
      </c>
      <c r="BR18" s="380" t="str">
        <f>IFERROR(AVERAGEIFS('VISSIM Travel Time Outputs'!$G:$G,'VISSIM Travel Time Outputs'!$D:$D,$D18,'VISSIM Travel Time Outputs'!$A:$A,"AVG",'VISSIM Travel Time Outputs'!$B:$B,BR$9),"-")</f>
        <v>-</v>
      </c>
      <c r="BS18" s="380" t="str">
        <f>IFERROR(AVERAGEIFS('VISSIM Travel Time Outputs'!$G:$G,'VISSIM Travel Time Outputs'!$D:$D,$D18,'VISSIM Travel Time Outputs'!$A:$A,"AVG",'VISSIM Travel Time Outputs'!$B:$B,BS$9),"-")</f>
        <v>-</v>
      </c>
      <c r="BT18" s="380" t="str">
        <f>IFERROR(AVERAGEIFS('VISSIM Travel Time Outputs'!$G:$G,'VISSIM Travel Time Outputs'!$D:$D,$D18,'VISSIM Travel Time Outputs'!$A:$A,"AVG",'VISSIM Travel Time Outputs'!$B:$B,BT$9),"-")</f>
        <v>-</v>
      </c>
      <c r="BU18" s="380" t="str">
        <f>IFERROR(AVERAGEIFS('VISSIM Travel Time Outputs'!$G:$G,'VISSIM Travel Time Outputs'!$D:$D,$D18,'VISSIM Travel Time Outputs'!$A:$A,"AVG",'VISSIM Travel Time Outputs'!$B:$B,BU$9),"-")</f>
        <v>-</v>
      </c>
      <c r="BV18" s="380" t="str">
        <f>IFERROR(AVERAGEIFS('VISSIM Travel Time Outputs'!$G:$G,'VISSIM Travel Time Outputs'!$D:$D,$D18,'VISSIM Travel Time Outputs'!$A:$A,"AVG",'VISSIM Travel Time Outputs'!$B:$B,BV$9),"-")</f>
        <v>-</v>
      </c>
      <c r="BW18" s="380" t="str">
        <f>IFERROR(AVERAGEIFS('VISSIM Travel Time Outputs'!$G:$G,'VISSIM Travel Time Outputs'!$D:$D,$D18,'VISSIM Travel Time Outputs'!$A:$A,"AVG",'VISSIM Travel Time Outputs'!$B:$B,BW$9),"-")</f>
        <v>-</v>
      </c>
      <c r="BX18" s="380" t="str">
        <f>IFERROR(AVERAGEIFS('VISSIM Travel Time Outputs'!$G:$G,'VISSIM Travel Time Outputs'!$D:$D,$D18,'VISSIM Travel Time Outputs'!$A:$A,"AVG",'VISSIM Travel Time Outputs'!$B:$B,BX$9),"-")</f>
        <v>-</v>
      </c>
      <c r="BY18" s="380" t="str">
        <f>IFERROR(AVERAGEIFS('VISSIM Travel Time Outputs'!$G:$G,'VISSIM Travel Time Outputs'!$D:$D,$D18,'VISSIM Travel Time Outputs'!$A:$A,"AVG",'VISSIM Travel Time Outputs'!$B:$B,BY$9),"-")</f>
        <v>-</v>
      </c>
      <c r="BZ18" s="380" t="str">
        <f>IFERROR(AVERAGEIFS('VISSIM Travel Time Outputs'!$G:$G,'VISSIM Travel Time Outputs'!$D:$D,$D18,'VISSIM Travel Time Outputs'!$A:$A,"AVG",'VISSIM Travel Time Outputs'!$B:$B,BZ$9),"-")</f>
        <v>-</v>
      </c>
      <c r="CA18" s="381" t="str">
        <f>IFERROR(AVERAGEIFS('VISSIM Travel Time Outputs'!$G:$G,'VISSIM Travel Time Outputs'!$D:$D,$D18,'VISSIM Travel Time Outputs'!$A:$A,"AVG",'VISSIM Travel Time Outputs'!$B:$B,CA$9),"-")</f>
        <v>-</v>
      </c>
      <c r="CB18" s="304"/>
      <c r="CC18" s="259" t="str">
        <f t="shared" si="16"/>
        <v>--</v>
      </c>
      <c r="CD18" s="410" t="str">
        <f t="shared" si="17"/>
        <v>--</v>
      </c>
      <c r="CE18" s="381">
        <f t="shared" si="18"/>
        <v>0</v>
      </c>
      <c r="CF18" s="387"/>
      <c r="CG18" s="259" t="str">
        <f>IFERROR(GETPIVOTDATA("Average of TRAVTM(31)",#REF!,"TIMEINT",CG$9,"VEHICLETRAVELTIMEMEASUREMENT",$D18)/3600/24,"--")</f>
        <v>--</v>
      </c>
      <c r="CH18" s="36" t="str">
        <f>IFERROR(GETPIVOTDATA("Average of TRAVTM(31)",#REF!,"TIMEINT",CH$9,"VEHICLETRAVELTIMEMEASUREMENT",$D18)/3600/24,"--")</f>
        <v>--</v>
      </c>
      <c r="CI18" s="36" t="str">
        <f>IFERROR(GETPIVOTDATA("Average of TRAVTM(31)",#REF!,"TIMEINT",CI$9,"VEHICLETRAVELTIMEMEASUREMENT",$D18)/3600/24,"--")</f>
        <v>--</v>
      </c>
      <c r="CJ18" s="36" t="str">
        <f>IFERROR(GETPIVOTDATA("Average of TRAVTM(31)",#REF!,"TIMEINT",CJ$9,"VEHICLETRAVELTIMEMEASUREMENT",$D18)/3600/24,"--")</f>
        <v>--</v>
      </c>
      <c r="CK18" s="36" t="str">
        <f>IFERROR(GETPIVOTDATA("Average of TRAVTM(31)",#REF!,"TIMEINT",CK$9,"VEHICLETRAVELTIMEMEASUREMENT",$D18)/3600/24,"--")</f>
        <v>--</v>
      </c>
      <c r="CL18" s="36" t="str">
        <f>IFERROR(GETPIVOTDATA("Average of TRAVTM(31)",#REF!,"TIMEINT",CL$9,"VEHICLETRAVELTIMEMEASUREMENT",$D18)/3600/24,"--")</f>
        <v>--</v>
      </c>
      <c r="CM18" s="36" t="str">
        <f>IFERROR(GETPIVOTDATA("Average of TRAVTM(31)",#REF!,"TIMEINT",CM$9,"VEHICLETRAVELTIMEMEASUREMENT",$D18)/3600/24,"--")</f>
        <v>--</v>
      </c>
      <c r="CN18" s="36" t="str">
        <f>IFERROR(GETPIVOTDATA("Average of TRAVTM(31)",#REF!,"TIMEINT",CN$9,"VEHICLETRAVELTIMEMEASUREMENT",$D18)/3600/24,"--")</f>
        <v>--</v>
      </c>
      <c r="CO18" s="36" t="str">
        <f>IFERROR(GETPIVOTDATA("Average of TRAVTM(31)",#REF!,"TIMEINT",CO$9,"VEHICLETRAVELTIMEMEASUREMENT",$D18)/3600/24,"--")</f>
        <v>--</v>
      </c>
      <c r="CP18" s="36" t="str">
        <f>IFERROR(GETPIVOTDATA("Average of TRAVTM(31)",#REF!,"TIMEINT",CP$9,"VEHICLETRAVELTIMEMEASUREMENT",$D18)/3600/24,"--")</f>
        <v>--</v>
      </c>
      <c r="CQ18" s="36" t="str">
        <f>IFERROR(GETPIVOTDATA("Average of TRAVTM(31)",#REF!,"TIMEINT",CQ$9,"VEHICLETRAVELTIMEMEASUREMENT",$D18)/3600/24,"--")</f>
        <v>--</v>
      </c>
      <c r="CR18" s="36" t="str">
        <f>IFERROR(GETPIVOTDATA("Average of TRAVTM(31)",#REF!,"TIMEINT",CR$9,"VEHICLETRAVELTIMEMEASUREMENT",$D18)/3600/24,"--")</f>
        <v>--</v>
      </c>
      <c r="CS18" s="36" t="str">
        <f>IFERROR(GETPIVOTDATA("Average of TRAVTM(31)",#REF!,"TIMEINT",CS$9,"VEHICLETRAVELTIMEMEASUREMENT",$D18)/3600/24,"--")</f>
        <v>--</v>
      </c>
      <c r="CT18" s="36" t="str">
        <f>IFERROR(GETPIVOTDATA("Average of TRAVTM(31)",#REF!,"TIMEINT",CT$9,"VEHICLETRAVELTIMEMEASUREMENT",$D18)/3600/24,"--")</f>
        <v>--</v>
      </c>
      <c r="CU18" s="36" t="str">
        <f>IFERROR(GETPIVOTDATA("Average of TRAVTM(31)",#REF!,"TIMEINT",CU$9,"VEHICLETRAVELTIMEMEASUREMENT",$D18)/3600/24,"--")</f>
        <v>--</v>
      </c>
      <c r="CV18" s="177" t="str">
        <f>IFERROR(GETPIVOTDATA("Average of TRAVTM(31)",#REF!,"TIMEINT",CV$9,"VEHICLETRAVELTIMEMEASUREMENT",$D18)/3600/24,"--")</f>
        <v>--</v>
      </c>
      <c r="CW18" s="387"/>
      <c r="CX18" s="379" t="str">
        <f>IFERROR(GETPIVOTDATA("Average of VEHS(31)",#REF!,"TIMEINT",CX$9,"VEHICLETRAVELTIMEMEASUREMENT",$D18),"--")</f>
        <v>--</v>
      </c>
      <c r="CY18" s="380" t="str">
        <f>IFERROR(GETPIVOTDATA("Average of VEHS(31)",#REF!,"TIMEINT",CY$9,"VEHICLETRAVELTIMEMEASUREMENT",$D18),"--")</f>
        <v>--</v>
      </c>
      <c r="CZ18" s="380" t="str">
        <f>IFERROR(GETPIVOTDATA("Average of VEHS(31)",#REF!,"TIMEINT",CZ$9,"VEHICLETRAVELTIMEMEASUREMENT",$D18),"--")</f>
        <v>--</v>
      </c>
      <c r="DA18" s="380" t="str">
        <f>IFERROR(GETPIVOTDATA("Average of VEHS(31)",#REF!,"TIMEINT",DA$9,"VEHICLETRAVELTIMEMEASUREMENT",$D18),"--")</f>
        <v>--</v>
      </c>
      <c r="DB18" s="380" t="str">
        <f>IFERROR(GETPIVOTDATA("Average of VEHS(31)",#REF!,"TIMEINT",DB$9,"VEHICLETRAVELTIMEMEASUREMENT",$D18),"--")</f>
        <v>--</v>
      </c>
      <c r="DC18" s="380" t="str">
        <f>IFERROR(GETPIVOTDATA("Average of VEHS(31)",#REF!,"TIMEINT",DC$9,"VEHICLETRAVELTIMEMEASUREMENT",$D18),"--")</f>
        <v>--</v>
      </c>
      <c r="DD18" s="380" t="str">
        <f>IFERROR(GETPIVOTDATA("Average of VEHS(31)",#REF!,"TIMEINT",DD$9,"VEHICLETRAVELTIMEMEASUREMENT",$D18),"--")</f>
        <v>--</v>
      </c>
      <c r="DE18" s="380" t="str">
        <f>IFERROR(GETPIVOTDATA("Average of VEHS(31)",#REF!,"TIMEINT",DE$9,"VEHICLETRAVELTIMEMEASUREMENT",$D18),"--")</f>
        <v>--</v>
      </c>
      <c r="DF18" s="380" t="str">
        <f>IFERROR(GETPIVOTDATA("Average of VEHS(31)",#REF!,"TIMEINT",DF$9,"VEHICLETRAVELTIMEMEASUREMENT",$D18),"--")</f>
        <v>--</v>
      </c>
      <c r="DG18" s="380" t="str">
        <f>IFERROR(GETPIVOTDATA("Average of VEHS(31)",#REF!,"TIMEINT",DG$9,"VEHICLETRAVELTIMEMEASUREMENT",$D18),"--")</f>
        <v>--</v>
      </c>
      <c r="DH18" s="380" t="str">
        <f>IFERROR(GETPIVOTDATA("Average of VEHS(31)",#REF!,"TIMEINT",DH$9,"VEHICLETRAVELTIMEMEASUREMENT",$D18),"--")</f>
        <v>--</v>
      </c>
      <c r="DI18" s="380" t="str">
        <f>IFERROR(GETPIVOTDATA("Average of VEHS(31)",#REF!,"TIMEINT",DI$9,"VEHICLETRAVELTIMEMEASUREMENT",$D18),"--")</f>
        <v>--</v>
      </c>
      <c r="DJ18" s="380" t="str">
        <f>IFERROR(GETPIVOTDATA("Average of VEHS(31)",#REF!,"TIMEINT",DJ$9,"VEHICLETRAVELTIMEMEASUREMENT",$D18),"--")</f>
        <v>--</v>
      </c>
      <c r="DK18" s="380" t="str">
        <f>IFERROR(GETPIVOTDATA("Average of VEHS(31)",#REF!,"TIMEINT",DK$9,"VEHICLETRAVELTIMEMEASUREMENT",$D18),"--")</f>
        <v>--</v>
      </c>
      <c r="DL18" s="380" t="str">
        <f>IFERROR(GETPIVOTDATA("Average of VEHS(31)",#REF!,"TIMEINT",DL$9,"VEHICLETRAVELTIMEMEASUREMENT",$D18),"--")</f>
        <v>--</v>
      </c>
      <c r="DM18" s="381" t="str">
        <f>IFERROR(GETPIVOTDATA("Average of VEHS(31)",#REF!,"TIMEINT",DM$9,"VEHICLETRAVELTIMEMEASUREMENT",$D18),"--")</f>
        <v>--</v>
      </c>
      <c r="DN18" s="387"/>
      <c r="DO18" s="259" t="str">
        <f t="shared" si="19"/>
        <v>--</v>
      </c>
      <c r="DP18" s="410" t="str">
        <f t="shared" si="20"/>
        <v>--</v>
      </c>
      <c r="DQ18" s="381">
        <f t="shared" si="21"/>
        <v>0</v>
      </c>
      <c r="DR18" s="305"/>
      <c r="DS18" s="259" t="str">
        <f>IFERROR(TIME(0,0,AVERAGEIFS('VISSIM Travel Time Outputs'!$K:$K,'VISSIM Travel Time Outputs'!$D:$D,$D18,'VISSIM Travel Time Outputs'!$A:$A,"AVG",'VISSIM Travel Time Outputs'!$B:$B,DS$9)),"-")</f>
        <v>-</v>
      </c>
      <c r="DT18" s="36" t="str">
        <f>IFERROR(TIME(0,0,AVERAGEIFS('VISSIM Travel Time Outputs'!$K:$K,'VISSIM Travel Time Outputs'!$D:$D,$D18,'VISSIM Travel Time Outputs'!$A:$A,"AVG",'VISSIM Travel Time Outputs'!$B:$B,DT$9)),"-")</f>
        <v>-</v>
      </c>
      <c r="DU18" s="36" t="str">
        <f>IFERROR(TIME(0,0,AVERAGEIFS('VISSIM Travel Time Outputs'!$K:$K,'VISSIM Travel Time Outputs'!$D:$D,$D18,'VISSIM Travel Time Outputs'!$A:$A,"AVG",'VISSIM Travel Time Outputs'!$B:$B,DU$9)),"-")</f>
        <v>-</v>
      </c>
      <c r="DV18" s="36" t="str">
        <f>IFERROR(TIME(0,0,AVERAGEIFS('VISSIM Travel Time Outputs'!$K:$K,'VISSIM Travel Time Outputs'!$D:$D,$D18,'VISSIM Travel Time Outputs'!$A:$A,"AVG",'VISSIM Travel Time Outputs'!$B:$B,DV$9)),"-")</f>
        <v>-</v>
      </c>
      <c r="DW18" s="36" t="str">
        <f>IFERROR(TIME(0,0,AVERAGEIFS('VISSIM Travel Time Outputs'!$K:$K,'VISSIM Travel Time Outputs'!$D:$D,$D18,'VISSIM Travel Time Outputs'!$A:$A,"AVG",'VISSIM Travel Time Outputs'!$B:$B,DW$9)),"-")</f>
        <v>-</v>
      </c>
      <c r="DX18" s="36" t="str">
        <f>IFERROR(TIME(0,0,AVERAGEIFS('VISSIM Travel Time Outputs'!$K:$K,'VISSIM Travel Time Outputs'!$D:$D,$D18,'VISSIM Travel Time Outputs'!$A:$A,"AVG",'VISSIM Travel Time Outputs'!$B:$B,DX$9)),"-")</f>
        <v>-</v>
      </c>
      <c r="DY18" s="36" t="str">
        <f>IFERROR(TIME(0,0,AVERAGEIFS('VISSIM Travel Time Outputs'!$K:$K,'VISSIM Travel Time Outputs'!$D:$D,$D18,'VISSIM Travel Time Outputs'!$A:$A,"AVG",'VISSIM Travel Time Outputs'!$B:$B,DY$9)),"-")</f>
        <v>-</v>
      </c>
      <c r="DZ18" s="36" t="str">
        <f>IFERROR(TIME(0,0,AVERAGEIFS('VISSIM Travel Time Outputs'!$K:$K,'VISSIM Travel Time Outputs'!$D:$D,$D18,'VISSIM Travel Time Outputs'!$A:$A,"AVG",'VISSIM Travel Time Outputs'!$B:$B,DZ$9)),"-")</f>
        <v>-</v>
      </c>
      <c r="EA18" s="36" t="str">
        <f>IFERROR(TIME(0,0,AVERAGEIFS('VISSIM Travel Time Outputs'!$K:$K,'VISSIM Travel Time Outputs'!$D:$D,$D18,'VISSIM Travel Time Outputs'!$A:$A,"AVG",'VISSIM Travel Time Outputs'!$B:$B,EA$9)),"-")</f>
        <v>-</v>
      </c>
      <c r="EB18" s="36" t="str">
        <f>IFERROR(TIME(0,0,AVERAGEIFS('VISSIM Travel Time Outputs'!$K:$K,'VISSIM Travel Time Outputs'!$D:$D,$D18,'VISSIM Travel Time Outputs'!$A:$A,"AVG",'VISSIM Travel Time Outputs'!$B:$B,EB$9)),"-")</f>
        <v>-</v>
      </c>
      <c r="EC18" s="36" t="str">
        <f>IFERROR(TIME(0,0,AVERAGEIFS('VISSIM Travel Time Outputs'!$K:$K,'VISSIM Travel Time Outputs'!$D:$D,$D18,'VISSIM Travel Time Outputs'!$A:$A,"AVG",'VISSIM Travel Time Outputs'!$B:$B,EC$9)),"-")</f>
        <v>-</v>
      </c>
      <c r="ED18" s="36" t="str">
        <f>IFERROR(TIME(0,0,AVERAGEIFS('VISSIM Travel Time Outputs'!$K:$K,'VISSIM Travel Time Outputs'!$D:$D,$D18,'VISSIM Travel Time Outputs'!$A:$A,"AVG",'VISSIM Travel Time Outputs'!$B:$B,ED$9)),"-")</f>
        <v>-</v>
      </c>
      <c r="EE18" s="36" t="str">
        <f>IFERROR(TIME(0,0,AVERAGEIFS('VISSIM Travel Time Outputs'!$K:$K,'VISSIM Travel Time Outputs'!$D:$D,$D18,'VISSIM Travel Time Outputs'!$A:$A,"AVG",'VISSIM Travel Time Outputs'!$B:$B,EE$9)),"-")</f>
        <v>-</v>
      </c>
      <c r="EF18" s="36" t="str">
        <f>IFERROR(TIME(0,0,AVERAGEIFS('VISSIM Travel Time Outputs'!$K:$K,'VISSIM Travel Time Outputs'!$D:$D,$D18,'VISSIM Travel Time Outputs'!$A:$A,"AVG",'VISSIM Travel Time Outputs'!$B:$B,EF$9)),"-")</f>
        <v>-</v>
      </c>
      <c r="EG18" s="36" t="str">
        <f>IFERROR(TIME(0,0,AVERAGEIFS('VISSIM Travel Time Outputs'!$K:$K,'VISSIM Travel Time Outputs'!$D:$D,$D18,'VISSIM Travel Time Outputs'!$A:$A,"AVG",'VISSIM Travel Time Outputs'!$B:$B,EG$9)),"-")</f>
        <v>-</v>
      </c>
      <c r="EH18" s="177" t="str">
        <f>IFERROR(TIME(0,0,AVERAGEIFS('VISSIM Travel Time Outputs'!$K:$K,'VISSIM Travel Time Outputs'!$D:$D,$D18,'VISSIM Travel Time Outputs'!$A:$A,"AVG",'VISSIM Travel Time Outputs'!$B:$B,EH$9)),"-")</f>
        <v>-</v>
      </c>
      <c r="EI18" s="164"/>
      <c r="EJ18" s="379" t="str">
        <f>IFERROR(AVERAGEIFS('VISSIM Travel Time Outputs'!$H:$H,'VISSIM Travel Time Outputs'!$D:$D,$D18,'VISSIM Travel Time Outputs'!$A:$A,"AVG",'VISSIM Travel Time Outputs'!$B:$B,EJ$9),"-")</f>
        <v>-</v>
      </c>
      <c r="EK18" s="380" t="str">
        <f>IFERROR(AVERAGEIFS('VISSIM Travel Time Outputs'!$H:$H,'VISSIM Travel Time Outputs'!$D:$D,$D18,'VISSIM Travel Time Outputs'!$A:$A,"AVG",'VISSIM Travel Time Outputs'!$B:$B,EK$9),"-")</f>
        <v>-</v>
      </c>
      <c r="EL18" s="380" t="str">
        <f>IFERROR(AVERAGEIFS('VISSIM Travel Time Outputs'!$H:$H,'VISSIM Travel Time Outputs'!$D:$D,$D18,'VISSIM Travel Time Outputs'!$A:$A,"AVG",'VISSIM Travel Time Outputs'!$B:$B,EL$9),"-")</f>
        <v>-</v>
      </c>
      <c r="EM18" s="380" t="str">
        <f>IFERROR(AVERAGEIFS('VISSIM Travel Time Outputs'!$H:$H,'VISSIM Travel Time Outputs'!$D:$D,$D18,'VISSIM Travel Time Outputs'!$A:$A,"AVG",'VISSIM Travel Time Outputs'!$B:$B,EM$9),"-")</f>
        <v>-</v>
      </c>
      <c r="EN18" s="380" t="str">
        <f>IFERROR(AVERAGEIFS('VISSIM Travel Time Outputs'!$H:$H,'VISSIM Travel Time Outputs'!$D:$D,$D18,'VISSIM Travel Time Outputs'!$A:$A,"AVG",'VISSIM Travel Time Outputs'!$B:$B,EN$9),"-")</f>
        <v>-</v>
      </c>
      <c r="EO18" s="380" t="str">
        <f>IFERROR(AVERAGEIFS('VISSIM Travel Time Outputs'!$H:$H,'VISSIM Travel Time Outputs'!$D:$D,$D18,'VISSIM Travel Time Outputs'!$A:$A,"AVG",'VISSIM Travel Time Outputs'!$B:$B,EO$9),"-")</f>
        <v>-</v>
      </c>
      <c r="EP18" s="380" t="str">
        <f>IFERROR(AVERAGEIFS('VISSIM Travel Time Outputs'!$H:$H,'VISSIM Travel Time Outputs'!$D:$D,$D18,'VISSIM Travel Time Outputs'!$A:$A,"AVG",'VISSIM Travel Time Outputs'!$B:$B,EP$9),"-")</f>
        <v>-</v>
      </c>
      <c r="EQ18" s="380" t="str">
        <f>IFERROR(AVERAGEIFS('VISSIM Travel Time Outputs'!$H:$H,'VISSIM Travel Time Outputs'!$D:$D,$D18,'VISSIM Travel Time Outputs'!$A:$A,"AVG",'VISSIM Travel Time Outputs'!$B:$B,EQ$9),"-")</f>
        <v>-</v>
      </c>
      <c r="ER18" s="380" t="str">
        <f>IFERROR(AVERAGEIFS('VISSIM Travel Time Outputs'!$H:$H,'VISSIM Travel Time Outputs'!$D:$D,$D18,'VISSIM Travel Time Outputs'!$A:$A,"AVG",'VISSIM Travel Time Outputs'!$B:$B,ER$9),"-")</f>
        <v>-</v>
      </c>
      <c r="ES18" s="380" t="str">
        <f>IFERROR(AVERAGEIFS('VISSIM Travel Time Outputs'!$H:$H,'VISSIM Travel Time Outputs'!$D:$D,$D18,'VISSIM Travel Time Outputs'!$A:$A,"AVG",'VISSIM Travel Time Outputs'!$B:$B,ES$9),"-")</f>
        <v>-</v>
      </c>
      <c r="ET18" s="380" t="str">
        <f>IFERROR(AVERAGEIFS('VISSIM Travel Time Outputs'!$H:$H,'VISSIM Travel Time Outputs'!$D:$D,$D18,'VISSIM Travel Time Outputs'!$A:$A,"AVG",'VISSIM Travel Time Outputs'!$B:$B,ET$9),"-")</f>
        <v>-</v>
      </c>
      <c r="EU18" s="380" t="str">
        <f>IFERROR(AVERAGEIFS('VISSIM Travel Time Outputs'!$H:$H,'VISSIM Travel Time Outputs'!$D:$D,$D18,'VISSIM Travel Time Outputs'!$A:$A,"AVG",'VISSIM Travel Time Outputs'!$B:$B,EU$9),"-")</f>
        <v>-</v>
      </c>
      <c r="EV18" s="380" t="str">
        <f>IFERROR(AVERAGEIFS('VISSIM Travel Time Outputs'!$H:$H,'VISSIM Travel Time Outputs'!$D:$D,$D18,'VISSIM Travel Time Outputs'!$A:$A,"AVG",'VISSIM Travel Time Outputs'!$B:$B,EV$9),"-")</f>
        <v>-</v>
      </c>
      <c r="EW18" s="380" t="str">
        <f>IFERROR(AVERAGEIFS('VISSIM Travel Time Outputs'!$H:$H,'VISSIM Travel Time Outputs'!$D:$D,$D18,'VISSIM Travel Time Outputs'!$A:$A,"AVG",'VISSIM Travel Time Outputs'!$B:$B,EW$9),"-")</f>
        <v>-</v>
      </c>
      <c r="EX18" s="380" t="str">
        <f>IFERROR(AVERAGEIFS('VISSIM Travel Time Outputs'!$H:$H,'VISSIM Travel Time Outputs'!$D:$D,$D18,'VISSIM Travel Time Outputs'!$A:$A,"AVG",'VISSIM Travel Time Outputs'!$B:$B,EX$9),"-")</f>
        <v>-</v>
      </c>
      <c r="EY18" s="381" t="str">
        <f>IFERROR(AVERAGEIFS('VISSIM Travel Time Outputs'!$H:$H,'VISSIM Travel Time Outputs'!$D:$D,$D18,'VISSIM Travel Time Outputs'!$A:$A,"AVG",'VISSIM Travel Time Outputs'!$B:$B,EY$9),"-")</f>
        <v>-</v>
      </c>
      <c r="EZ18" s="304"/>
      <c r="FA18" s="259" t="str">
        <f t="shared" si="22"/>
        <v>--</v>
      </c>
      <c r="FB18" s="410" t="str">
        <f t="shared" si="23"/>
        <v>--</v>
      </c>
      <c r="FC18" s="381">
        <f t="shared" si="24"/>
        <v>0</v>
      </c>
      <c r="FD18" s="387"/>
      <c r="FE18" s="259" t="str">
        <f>IFERROR(GETPIVOTDATA("Average of TRAVTM(40)",#REF!,"TIMEINT",FE$9,"VEHICLETRAVELTIMEMEASUREMENT",$D18)/3600/24,"--")</f>
        <v>--</v>
      </c>
      <c r="FF18" s="36" t="str">
        <f>IFERROR(GETPIVOTDATA("Average of TRAVTM(40)",#REF!,"TIMEINT",FF$9,"VEHICLETRAVELTIMEMEASUREMENT",$D18)/3600/24,"--")</f>
        <v>--</v>
      </c>
      <c r="FG18" s="36" t="str">
        <f>IFERROR(GETPIVOTDATA("Average of TRAVTM(40)",#REF!,"TIMEINT",FG$9,"VEHICLETRAVELTIMEMEASUREMENT",$D18)/3600/24,"--")</f>
        <v>--</v>
      </c>
      <c r="FH18" s="36" t="str">
        <f>IFERROR(GETPIVOTDATA("Average of TRAVTM(40)",#REF!,"TIMEINT",FH$9,"VEHICLETRAVELTIMEMEASUREMENT",$D18)/3600/24,"--")</f>
        <v>--</v>
      </c>
      <c r="FI18" s="36" t="str">
        <f>IFERROR(GETPIVOTDATA("Average of TRAVTM(40)",#REF!,"TIMEINT",FI$9,"VEHICLETRAVELTIMEMEASUREMENT",$D18)/3600/24,"--")</f>
        <v>--</v>
      </c>
      <c r="FJ18" s="36" t="str">
        <f>IFERROR(GETPIVOTDATA("Average of TRAVTM(40)",#REF!,"TIMEINT",FJ$9,"VEHICLETRAVELTIMEMEASUREMENT",$D18)/3600/24,"--")</f>
        <v>--</v>
      </c>
      <c r="FK18" s="36" t="str">
        <f>IFERROR(GETPIVOTDATA("Average of TRAVTM(40)",#REF!,"TIMEINT",FK$9,"VEHICLETRAVELTIMEMEASUREMENT",$D18)/3600/24,"--")</f>
        <v>--</v>
      </c>
      <c r="FL18" s="36" t="str">
        <f>IFERROR(GETPIVOTDATA("Average of TRAVTM(40)",#REF!,"TIMEINT",FL$9,"VEHICLETRAVELTIMEMEASUREMENT",$D18)/3600/24,"--")</f>
        <v>--</v>
      </c>
      <c r="FM18" s="36" t="str">
        <f>IFERROR(GETPIVOTDATA("Average of TRAVTM(40)",#REF!,"TIMEINT",FM$9,"VEHICLETRAVELTIMEMEASUREMENT",$D18)/3600/24,"--")</f>
        <v>--</v>
      </c>
      <c r="FN18" s="36" t="str">
        <f>IFERROR(GETPIVOTDATA("Average of TRAVTM(40)",#REF!,"TIMEINT",FN$9,"VEHICLETRAVELTIMEMEASUREMENT",$D18)/3600/24,"--")</f>
        <v>--</v>
      </c>
      <c r="FO18" s="36" t="str">
        <f>IFERROR(GETPIVOTDATA("Average of TRAVTM(40)",#REF!,"TIMEINT",FO$9,"VEHICLETRAVELTIMEMEASUREMENT",$D18)/3600/24,"--")</f>
        <v>--</v>
      </c>
      <c r="FP18" s="36" t="str">
        <f>IFERROR(GETPIVOTDATA("Average of TRAVTM(40)",#REF!,"TIMEINT",FP$9,"VEHICLETRAVELTIMEMEASUREMENT",$D18)/3600/24,"--")</f>
        <v>--</v>
      </c>
      <c r="FQ18" s="36" t="str">
        <f>IFERROR(GETPIVOTDATA("Average of TRAVTM(40)",#REF!,"TIMEINT",FQ$9,"VEHICLETRAVELTIMEMEASUREMENT",$D18)/3600/24,"--")</f>
        <v>--</v>
      </c>
      <c r="FR18" s="36" t="str">
        <f>IFERROR(GETPIVOTDATA("Average of TRAVTM(40)",#REF!,"TIMEINT",FR$9,"VEHICLETRAVELTIMEMEASUREMENT",$D18)/3600/24,"--")</f>
        <v>--</v>
      </c>
      <c r="FS18" s="36" t="str">
        <f>IFERROR(GETPIVOTDATA("Average of TRAVTM(40)",#REF!,"TIMEINT",FS$9,"VEHICLETRAVELTIMEMEASUREMENT",$D18)/3600/24,"--")</f>
        <v>--</v>
      </c>
      <c r="FT18" s="177" t="str">
        <f>IFERROR(GETPIVOTDATA("Average of TRAVTM(40)",#REF!,"TIMEINT",FT$9,"VEHICLETRAVELTIMEMEASUREMENT",$D18)/3600/24,"--")</f>
        <v>--</v>
      </c>
      <c r="FU18" s="387"/>
      <c r="FV18" s="379" t="str">
        <f>IFERROR(GETPIVOTDATA("Average of VEHS(40)",#REF!,"TIMEINT",FV$9,"VEHICLETRAVELTIMEMEASUREMENT",$D18),"--")</f>
        <v>--</v>
      </c>
      <c r="FW18" s="380" t="str">
        <f>IFERROR(GETPIVOTDATA("Average of VEHS(40)",#REF!,"TIMEINT",FW$9,"VEHICLETRAVELTIMEMEASUREMENT",$D18),"--")</f>
        <v>--</v>
      </c>
      <c r="FX18" s="380" t="str">
        <f>IFERROR(GETPIVOTDATA("Average of VEHS(40)",#REF!,"TIMEINT",FX$9,"VEHICLETRAVELTIMEMEASUREMENT",$D18),"--")</f>
        <v>--</v>
      </c>
      <c r="FY18" s="380" t="str">
        <f>IFERROR(GETPIVOTDATA("Average of VEHS(40)",#REF!,"TIMEINT",FY$9,"VEHICLETRAVELTIMEMEASUREMENT",$D18),"--")</f>
        <v>--</v>
      </c>
      <c r="FZ18" s="380" t="str">
        <f>IFERROR(GETPIVOTDATA("Average of VEHS(40)",#REF!,"TIMEINT",FZ$9,"VEHICLETRAVELTIMEMEASUREMENT",$D18),"--")</f>
        <v>--</v>
      </c>
      <c r="GA18" s="380" t="str">
        <f>IFERROR(GETPIVOTDATA("Average of VEHS(40)",#REF!,"TIMEINT",GA$9,"VEHICLETRAVELTIMEMEASUREMENT",$D18),"--")</f>
        <v>--</v>
      </c>
      <c r="GB18" s="380" t="str">
        <f>IFERROR(GETPIVOTDATA("Average of VEHS(40)",#REF!,"TIMEINT",GB$9,"VEHICLETRAVELTIMEMEASUREMENT",$D18),"--")</f>
        <v>--</v>
      </c>
      <c r="GC18" s="380" t="str">
        <f>IFERROR(GETPIVOTDATA("Average of VEHS(40)",#REF!,"TIMEINT",GC$9,"VEHICLETRAVELTIMEMEASUREMENT",$D18),"--")</f>
        <v>--</v>
      </c>
      <c r="GD18" s="380" t="str">
        <f>IFERROR(GETPIVOTDATA("Average of VEHS(40)",#REF!,"TIMEINT",GD$9,"VEHICLETRAVELTIMEMEASUREMENT",$D18),"--")</f>
        <v>--</v>
      </c>
      <c r="GE18" s="380" t="str">
        <f>IFERROR(GETPIVOTDATA("Average of VEHS(40)",#REF!,"TIMEINT",GE$9,"VEHICLETRAVELTIMEMEASUREMENT",$D18),"--")</f>
        <v>--</v>
      </c>
      <c r="GF18" s="380" t="str">
        <f>IFERROR(GETPIVOTDATA("Average of VEHS(40)",#REF!,"TIMEINT",GF$9,"VEHICLETRAVELTIMEMEASUREMENT",$D18),"--")</f>
        <v>--</v>
      </c>
      <c r="GG18" s="380" t="str">
        <f>IFERROR(GETPIVOTDATA("Average of VEHS(40)",#REF!,"TIMEINT",GG$9,"VEHICLETRAVELTIMEMEASUREMENT",$D18),"--")</f>
        <v>--</v>
      </c>
      <c r="GH18" s="380" t="str">
        <f>IFERROR(GETPIVOTDATA("Average of VEHS(40)",#REF!,"TIMEINT",GH$9,"VEHICLETRAVELTIMEMEASUREMENT",$D18),"--")</f>
        <v>--</v>
      </c>
      <c r="GI18" s="380" t="str">
        <f>IFERROR(GETPIVOTDATA("Average of VEHS(40)",#REF!,"TIMEINT",GI$9,"VEHICLETRAVELTIMEMEASUREMENT",$D18),"--")</f>
        <v>--</v>
      </c>
      <c r="GJ18" s="380" t="str">
        <f>IFERROR(GETPIVOTDATA("Average of VEHS(40)",#REF!,"TIMEINT",GJ$9,"VEHICLETRAVELTIMEMEASUREMENT",$D18),"--")</f>
        <v>--</v>
      </c>
      <c r="GK18" s="381" t="str">
        <f>IFERROR(GETPIVOTDATA("Average of VEHS(40)",#REF!,"TIMEINT",GK$9,"VEHICLETRAVELTIMEMEASUREMENT",$D18),"--")</f>
        <v>--</v>
      </c>
      <c r="GL18" s="387"/>
      <c r="GM18" s="259" t="str">
        <f t="shared" si="25"/>
        <v>--</v>
      </c>
      <c r="GN18" s="410" t="str">
        <f t="shared" si="26"/>
        <v>--</v>
      </c>
      <c r="GO18" s="381">
        <f t="shared" si="27"/>
        <v>0</v>
      </c>
      <c r="GP18" s="387"/>
      <c r="GQ18" s="259" t="str">
        <f>IFERROR(GETPIVOTDATA("Average of TRAVTM(60)",#REF!,"TIMEINT",GQ$9,"VEHICLETRAVELTIMEMEASUREMENT",$D18)/3600/24,"--")</f>
        <v>--</v>
      </c>
      <c r="GR18" s="36" t="str">
        <f>IFERROR(GETPIVOTDATA("Average of TRAVTM(60)",#REF!,"TIMEINT",GR$9,"VEHICLETRAVELTIMEMEASUREMENT",$D18)/3600/24,"--")</f>
        <v>--</v>
      </c>
      <c r="GS18" s="36" t="str">
        <f>IFERROR(GETPIVOTDATA("Average of TRAVTM(60)",#REF!,"TIMEINT",GS$9,"VEHICLETRAVELTIMEMEASUREMENT",$D18)/3600/24,"--")</f>
        <v>--</v>
      </c>
      <c r="GT18" s="36" t="str">
        <f>IFERROR(GETPIVOTDATA("Average of TRAVTM(60)",#REF!,"TIMEINT",GT$9,"VEHICLETRAVELTIMEMEASUREMENT",$D18)/3600/24,"--")</f>
        <v>--</v>
      </c>
      <c r="GU18" s="36" t="str">
        <f>IFERROR(GETPIVOTDATA("Average of TRAVTM(60)",#REF!,"TIMEINT",GU$9,"VEHICLETRAVELTIMEMEASUREMENT",$D18)/3600/24,"--")</f>
        <v>--</v>
      </c>
      <c r="GV18" s="36" t="str">
        <f>IFERROR(GETPIVOTDATA("Average of TRAVTM(60)",#REF!,"TIMEINT",GV$9,"VEHICLETRAVELTIMEMEASUREMENT",$D18)/3600/24,"--")</f>
        <v>--</v>
      </c>
      <c r="GW18" s="36" t="str">
        <f>IFERROR(GETPIVOTDATA("Average of TRAVTM(60)",#REF!,"TIMEINT",GW$9,"VEHICLETRAVELTIMEMEASUREMENT",$D18)/3600/24,"--")</f>
        <v>--</v>
      </c>
      <c r="GX18" s="36" t="str">
        <f>IFERROR(GETPIVOTDATA("Average of TRAVTM(60)",#REF!,"TIMEINT",GX$9,"VEHICLETRAVELTIMEMEASUREMENT",$D18)/3600/24,"--")</f>
        <v>--</v>
      </c>
      <c r="GY18" s="36" t="str">
        <f>IFERROR(GETPIVOTDATA("Average of TRAVTM(60)",#REF!,"TIMEINT",GY$9,"VEHICLETRAVELTIMEMEASUREMENT",$D18)/3600/24,"--")</f>
        <v>--</v>
      </c>
      <c r="GZ18" s="36" t="str">
        <f>IFERROR(GETPIVOTDATA("Average of TRAVTM(60)",#REF!,"TIMEINT",GZ$9,"VEHICLETRAVELTIMEMEASUREMENT",$D18)/3600/24,"--")</f>
        <v>--</v>
      </c>
      <c r="HA18" s="36" t="str">
        <f>IFERROR(GETPIVOTDATA("Average of TRAVTM(60)",#REF!,"TIMEINT",HA$9,"VEHICLETRAVELTIMEMEASUREMENT",$D18)/3600/24,"--")</f>
        <v>--</v>
      </c>
      <c r="HB18" s="36" t="str">
        <f>IFERROR(GETPIVOTDATA("Average of TRAVTM(60)",#REF!,"TIMEINT",HB$9,"VEHICLETRAVELTIMEMEASUREMENT",$D18)/3600/24,"--")</f>
        <v>--</v>
      </c>
      <c r="HC18" s="36" t="str">
        <f>IFERROR(GETPIVOTDATA("Average of TRAVTM(60)",#REF!,"TIMEINT",HC$9,"VEHICLETRAVELTIMEMEASUREMENT",$D18)/3600/24,"--")</f>
        <v>--</v>
      </c>
      <c r="HD18" s="36" t="str">
        <f>IFERROR(GETPIVOTDATA("Average of TRAVTM(60)",#REF!,"TIMEINT",HD$9,"VEHICLETRAVELTIMEMEASUREMENT",$D18)/3600/24,"--")</f>
        <v>--</v>
      </c>
      <c r="HE18" s="36" t="str">
        <f>IFERROR(GETPIVOTDATA("Average of TRAVTM(60)",#REF!,"TIMEINT",HE$9,"VEHICLETRAVELTIMEMEASUREMENT",$D18)/3600/24,"--")</f>
        <v>--</v>
      </c>
      <c r="HF18" s="177" t="str">
        <f>IFERROR(GETPIVOTDATA("Average of TRAVTM(60)",#REF!,"TIMEINT",HF$9,"VEHICLETRAVELTIMEMEASUREMENT",$D18)/3600/24,"--")</f>
        <v>--</v>
      </c>
      <c r="HG18" s="387"/>
      <c r="HH18" s="379" t="str">
        <f>IFERROR(GETPIVOTDATA("Average of VEHS(60)",#REF!,"TIMEINT",HH$9,"VEHICLETRAVELTIMEMEASUREMENT",$D18),"--")</f>
        <v>--</v>
      </c>
      <c r="HI18" s="380" t="str">
        <f>IFERROR(GETPIVOTDATA("Average of VEHS(60)",#REF!,"TIMEINT",HI$9,"VEHICLETRAVELTIMEMEASUREMENT",$D18),"--")</f>
        <v>--</v>
      </c>
      <c r="HJ18" s="380" t="str">
        <f>IFERROR(GETPIVOTDATA("Average of VEHS(60)",#REF!,"TIMEINT",HJ$9,"VEHICLETRAVELTIMEMEASUREMENT",$D18),"--")</f>
        <v>--</v>
      </c>
      <c r="HK18" s="380" t="str">
        <f>IFERROR(GETPIVOTDATA("Average of VEHS(60)",#REF!,"TIMEINT",HK$9,"VEHICLETRAVELTIMEMEASUREMENT",$D18),"--")</f>
        <v>--</v>
      </c>
      <c r="HL18" s="380" t="str">
        <f>IFERROR(GETPIVOTDATA("Average of VEHS(60)",#REF!,"TIMEINT",HL$9,"VEHICLETRAVELTIMEMEASUREMENT",$D18),"--")</f>
        <v>--</v>
      </c>
      <c r="HM18" s="380" t="str">
        <f>IFERROR(GETPIVOTDATA("Average of VEHS(60)",#REF!,"TIMEINT",HM$9,"VEHICLETRAVELTIMEMEASUREMENT",$D18),"--")</f>
        <v>--</v>
      </c>
      <c r="HN18" s="380" t="str">
        <f>IFERROR(GETPIVOTDATA("Average of VEHS(60)",#REF!,"TIMEINT",HN$9,"VEHICLETRAVELTIMEMEASUREMENT",$D18),"--")</f>
        <v>--</v>
      </c>
      <c r="HO18" s="380" t="str">
        <f>IFERROR(GETPIVOTDATA("Average of VEHS(60)",#REF!,"TIMEINT",HO$9,"VEHICLETRAVELTIMEMEASUREMENT",$D18),"--")</f>
        <v>--</v>
      </c>
      <c r="HP18" s="380" t="str">
        <f>IFERROR(GETPIVOTDATA("Average of VEHS(60)",#REF!,"TIMEINT",HP$9,"VEHICLETRAVELTIMEMEASUREMENT",$D18),"--")</f>
        <v>--</v>
      </c>
      <c r="HQ18" s="380" t="str">
        <f>IFERROR(GETPIVOTDATA("Average of VEHS(60)",#REF!,"TIMEINT",HQ$9,"VEHICLETRAVELTIMEMEASUREMENT",$D18),"--")</f>
        <v>--</v>
      </c>
      <c r="HR18" s="380" t="str">
        <f>IFERROR(GETPIVOTDATA("Average of VEHS(60)",#REF!,"TIMEINT",HR$9,"VEHICLETRAVELTIMEMEASUREMENT",$D18),"--")</f>
        <v>--</v>
      </c>
      <c r="HS18" s="380" t="str">
        <f>IFERROR(GETPIVOTDATA("Average of VEHS(60)",#REF!,"TIMEINT",HS$9,"VEHICLETRAVELTIMEMEASUREMENT",$D18),"--")</f>
        <v>--</v>
      </c>
      <c r="HT18" s="380" t="str">
        <f>IFERROR(GETPIVOTDATA("Average of VEHS(60)",#REF!,"TIMEINT",HT$9,"VEHICLETRAVELTIMEMEASUREMENT",$D18),"--")</f>
        <v>--</v>
      </c>
      <c r="HU18" s="380" t="str">
        <f>IFERROR(GETPIVOTDATA("Average of VEHS(60)",#REF!,"TIMEINT",HU$9,"VEHICLETRAVELTIMEMEASUREMENT",$D18),"--")</f>
        <v>--</v>
      </c>
      <c r="HV18" s="380" t="str">
        <f>IFERROR(GETPIVOTDATA("Average of VEHS(60)",#REF!,"TIMEINT",HV$9,"VEHICLETRAVELTIMEMEASUREMENT",$D18),"--")</f>
        <v>--</v>
      </c>
      <c r="HW18" s="381" t="str">
        <f>IFERROR(GETPIVOTDATA("Average of VEHS(60)",#REF!,"TIMEINT",HW$9,"VEHICLETRAVELTIMEMEASUREMENT",$D18),"--")</f>
        <v>--</v>
      </c>
      <c r="HX18" s="387"/>
      <c r="HY18" s="259" t="str">
        <f t="shared" si="28"/>
        <v>--</v>
      </c>
      <c r="HZ18" s="410" t="str">
        <f t="shared" si="29"/>
        <v>--</v>
      </c>
      <c r="IA18" s="381">
        <f t="shared" si="30"/>
        <v>0</v>
      </c>
      <c r="IB18" s="716"/>
      <c r="IC18" s="379" t="str">
        <f>IFERROR(AVERAGEIFS('VISSIM Travel Time Outputs'!$L:$L,'VISSIM Travel Time Outputs'!$D:$D,$D18,'VISSIM Travel Time Outputs'!$A:$A,"AVG",'VISSIM Travel Time Outputs'!$B:$B,IC$9),"-")</f>
        <v>-</v>
      </c>
      <c r="ID18" s="380" t="str">
        <f>IFERROR(AVERAGEIFS('VISSIM Travel Time Outputs'!$L:$L,'VISSIM Travel Time Outputs'!$D:$D,$D18,'VISSIM Travel Time Outputs'!$A:$A,"AVG",'VISSIM Travel Time Outputs'!$B:$B,ID$9),"-")</f>
        <v>-</v>
      </c>
      <c r="IE18" s="380" t="str">
        <f>IFERROR(AVERAGEIFS('VISSIM Travel Time Outputs'!$L:$L,'VISSIM Travel Time Outputs'!$D:$D,$D18,'VISSIM Travel Time Outputs'!$A:$A,"AVG",'VISSIM Travel Time Outputs'!$B:$B,IE$9),"-")</f>
        <v>-</v>
      </c>
      <c r="IF18" s="380" t="str">
        <f>IFERROR(AVERAGEIFS('VISSIM Travel Time Outputs'!$L:$L,'VISSIM Travel Time Outputs'!$D:$D,$D18,'VISSIM Travel Time Outputs'!$A:$A,"AVG",'VISSIM Travel Time Outputs'!$B:$B,IF$9),"-")</f>
        <v>-</v>
      </c>
      <c r="IG18" s="380" t="str">
        <f>IFERROR(AVERAGEIFS('VISSIM Travel Time Outputs'!$L:$L,'VISSIM Travel Time Outputs'!$D:$D,$D18,'VISSIM Travel Time Outputs'!$A:$A,"AVG",'VISSIM Travel Time Outputs'!$B:$B,IG$9),"-")</f>
        <v>-</v>
      </c>
      <c r="IH18" s="380" t="str">
        <f>IFERROR(AVERAGEIFS('VISSIM Travel Time Outputs'!$L:$L,'VISSIM Travel Time Outputs'!$D:$D,$D18,'VISSIM Travel Time Outputs'!$A:$A,"AVG",'VISSIM Travel Time Outputs'!$B:$B,IH$9),"-")</f>
        <v>-</v>
      </c>
      <c r="II18" s="380" t="str">
        <f>IFERROR(AVERAGEIFS('VISSIM Travel Time Outputs'!$L:$L,'VISSIM Travel Time Outputs'!$D:$D,$D18,'VISSIM Travel Time Outputs'!$A:$A,"AVG",'VISSIM Travel Time Outputs'!$B:$B,II$9),"-")</f>
        <v>-</v>
      </c>
      <c r="IJ18" s="380" t="str">
        <f>IFERROR(AVERAGEIFS('VISSIM Travel Time Outputs'!$L:$L,'VISSIM Travel Time Outputs'!$D:$D,$D18,'VISSIM Travel Time Outputs'!$A:$A,"AVG",'VISSIM Travel Time Outputs'!$B:$B,IJ$9),"-")</f>
        <v>-</v>
      </c>
      <c r="IK18" s="380" t="str">
        <f>IFERROR(AVERAGEIFS('VISSIM Travel Time Outputs'!$L:$L,'VISSIM Travel Time Outputs'!$D:$D,$D18,'VISSIM Travel Time Outputs'!$A:$A,"AVG",'VISSIM Travel Time Outputs'!$B:$B,IK$9),"-")</f>
        <v>-</v>
      </c>
      <c r="IL18" s="380" t="str">
        <f>IFERROR(AVERAGEIFS('VISSIM Travel Time Outputs'!$L:$L,'VISSIM Travel Time Outputs'!$D:$D,$D18,'VISSIM Travel Time Outputs'!$A:$A,"AVG",'VISSIM Travel Time Outputs'!$B:$B,IL$9),"-")</f>
        <v>-</v>
      </c>
      <c r="IM18" s="380" t="str">
        <f>IFERROR(AVERAGEIFS('VISSIM Travel Time Outputs'!$L:$L,'VISSIM Travel Time Outputs'!$D:$D,$D18,'VISSIM Travel Time Outputs'!$A:$A,"AVG",'VISSIM Travel Time Outputs'!$B:$B,IM$9),"-")</f>
        <v>-</v>
      </c>
      <c r="IN18" s="380" t="str">
        <f>IFERROR(AVERAGEIFS('VISSIM Travel Time Outputs'!$L:$L,'VISSIM Travel Time Outputs'!$D:$D,$D18,'VISSIM Travel Time Outputs'!$A:$A,"AVG",'VISSIM Travel Time Outputs'!$B:$B,IN$9),"-")</f>
        <v>-</v>
      </c>
      <c r="IO18" s="380" t="str">
        <f>IFERROR(AVERAGEIFS('VISSIM Travel Time Outputs'!$L:$L,'VISSIM Travel Time Outputs'!$D:$D,$D18,'VISSIM Travel Time Outputs'!$A:$A,"AVG",'VISSIM Travel Time Outputs'!$B:$B,IO$9),"-")</f>
        <v>-</v>
      </c>
      <c r="IP18" s="380" t="str">
        <f>IFERROR(AVERAGEIFS('VISSIM Travel Time Outputs'!$L:$L,'VISSIM Travel Time Outputs'!$D:$D,$D18,'VISSIM Travel Time Outputs'!$A:$A,"AVG",'VISSIM Travel Time Outputs'!$B:$B,IP$9),"-")</f>
        <v>-</v>
      </c>
      <c r="IQ18" s="380" t="str">
        <f>IFERROR(AVERAGEIFS('VISSIM Travel Time Outputs'!$L:$L,'VISSIM Travel Time Outputs'!$D:$D,$D18,'VISSIM Travel Time Outputs'!$A:$A,"AVG",'VISSIM Travel Time Outputs'!$B:$B,IQ$9),"-")</f>
        <v>-</v>
      </c>
      <c r="IR18" s="381" t="str">
        <f>IFERROR(AVERAGEIFS('VISSIM Travel Time Outputs'!$L:$L,'VISSIM Travel Time Outputs'!$D:$D,$D18,'VISSIM Travel Time Outputs'!$A:$A,"AVG",'VISSIM Travel Time Outputs'!$B:$B,IR$9),"-")</f>
        <v>-</v>
      </c>
      <c r="IS18" s="381" t="str">
        <f t="shared" si="31"/>
        <v>--</v>
      </c>
    </row>
    <row r="19" spans="1:253" x14ac:dyDescent="0.25">
      <c r="A19" s="302" t="str">
        <f t="shared" si="12"/>
        <v/>
      </c>
      <c r="B19" s="641">
        <f t="shared" si="32"/>
        <v>10</v>
      </c>
      <c r="C19" s="475" t="str">
        <f>INDEX('Input - Travel Times'!$B$3:$AL$103,MATCH($B19,'Input - Travel Times'!$B$3:$B$103,0),MATCH(C$9,'Input - Travel Times'!$B$3:$AL$3,0))</f>
        <v>From WB Sullyfield Cir/Centerview Dr to WB Rt 28 SB Off-Ramp</v>
      </c>
      <c r="D19" s="194">
        <f>INDEX('Input - Travel Times'!$B$3:$AS$103,MATCH($B19,'Input - Travel Times'!$B$3:$B$103,0),MATCH(D$9,'Input - Travel Times'!$B$3:$AS$3,0))</f>
        <v>10</v>
      </c>
      <c r="E19" s="582">
        <f>TIME(0,0,INDEX('Input - Travel Times'!$B$3:$AL$103,MATCH($B19,'Input - Travel Times'!$B$3:$B$103,0),MATCH(E$9,'Input - Travel Times'!$B$3:$AL$3,0)))</f>
        <v>5.2083333333333333E-4</v>
      </c>
      <c r="F19" s="582">
        <f>TIME(0,0,INDEX('Input - Travel Times'!$B$3:$AL$103,MATCH($B19,'Input - Travel Times'!$B$3:$B$103,0),MATCH(F$9,'Input - Travel Times'!$B$3:$AL$3,0)))</f>
        <v>4.5138888888888892E-4</v>
      </c>
      <c r="G19" s="582" t="e">
        <f>TIME(0,0,INDEX('Input - Travel Times'!$B$3:$AL$103,MATCH($B19,'Input - Travel Times'!$B$3:$B$103,0),MATCH(G$9,'Input - Travel Times'!$B$3:$AL$3,0)))</f>
        <v>#VALUE!</v>
      </c>
      <c r="H19" s="173"/>
      <c r="I19" s="259" t="str">
        <f>IFERROR(TIME(0,0,AVERAGEIFS('VISSIM Travel Time Outputs'!$I:$I,'VISSIM Travel Time Outputs'!$D:$D,$D19,'VISSIM Travel Time Outputs'!$A:$A,"AVG",'VISSIM Travel Time Outputs'!$B:$B,I$9)),"-")</f>
        <v>-</v>
      </c>
      <c r="J19" s="36" t="str">
        <f>IFERROR(TIME(0,0,AVERAGEIFS('VISSIM Travel Time Outputs'!$I:$I,'VISSIM Travel Time Outputs'!$D:$D,$D19,'VISSIM Travel Time Outputs'!$A:$A,"AVG",'VISSIM Travel Time Outputs'!$B:$B,J$9)),"-")</f>
        <v>-</v>
      </c>
      <c r="K19" s="36" t="str">
        <f>IFERROR(TIME(0,0,AVERAGEIFS('VISSIM Travel Time Outputs'!$I:$I,'VISSIM Travel Time Outputs'!$D:$D,$D19,'VISSIM Travel Time Outputs'!$A:$A,"AVG",'VISSIM Travel Time Outputs'!$B:$B,K$9)),"-")</f>
        <v>-</v>
      </c>
      <c r="L19" s="36" t="str">
        <f>IFERROR(TIME(0,0,AVERAGEIFS('VISSIM Travel Time Outputs'!$I:$I,'VISSIM Travel Time Outputs'!$D:$D,$D19,'VISSIM Travel Time Outputs'!$A:$A,"AVG",'VISSIM Travel Time Outputs'!$B:$B,L$9)),"-")</f>
        <v>-</v>
      </c>
      <c r="M19" s="36" t="str">
        <f>IFERROR(TIME(0,0,AVERAGEIFS('VISSIM Travel Time Outputs'!$I:$I,'VISSIM Travel Time Outputs'!$D:$D,$D19,'VISSIM Travel Time Outputs'!$A:$A,"AVG",'VISSIM Travel Time Outputs'!$B:$B,M$9)),"-")</f>
        <v>-</v>
      </c>
      <c r="N19" s="36" t="str">
        <f>IFERROR(TIME(0,0,AVERAGEIFS('VISSIM Travel Time Outputs'!$I:$I,'VISSIM Travel Time Outputs'!$D:$D,$D19,'VISSIM Travel Time Outputs'!$A:$A,"AVG",'VISSIM Travel Time Outputs'!$B:$B,N$9)),"-")</f>
        <v>-</v>
      </c>
      <c r="O19" s="36" t="str">
        <f>IFERROR(TIME(0,0,AVERAGEIFS('VISSIM Travel Time Outputs'!$I:$I,'VISSIM Travel Time Outputs'!$D:$D,$D19,'VISSIM Travel Time Outputs'!$A:$A,"AVG",'VISSIM Travel Time Outputs'!$B:$B,O$9)),"-")</f>
        <v>-</v>
      </c>
      <c r="P19" s="36" t="str">
        <f>IFERROR(TIME(0,0,AVERAGEIFS('VISSIM Travel Time Outputs'!$I:$I,'VISSIM Travel Time Outputs'!$D:$D,$D19,'VISSIM Travel Time Outputs'!$A:$A,"AVG",'VISSIM Travel Time Outputs'!$B:$B,P$9)),"-")</f>
        <v>-</v>
      </c>
      <c r="Q19" s="36" t="str">
        <f>IFERROR(TIME(0,0,AVERAGEIFS('VISSIM Travel Time Outputs'!$I:$I,'VISSIM Travel Time Outputs'!$D:$D,$D19,'VISSIM Travel Time Outputs'!$A:$A,"AVG",'VISSIM Travel Time Outputs'!$B:$B,Q$9)),"-")</f>
        <v>-</v>
      </c>
      <c r="R19" s="36" t="str">
        <f>IFERROR(TIME(0,0,AVERAGEIFS('VISSIM Travel Time Outputs'!$I:$I,'VISSIM Travel Time Outputs'!$D:$D,$D19,'VISSIM Travel Time Outputs'!$A:$A,"AVG",'VISSIM Travel Time Outputs'!$B:$B,R$9)),"-")</f>
        <v>-</v>
      </c>
      <c r="S19" s="36" t="str">
        <f>IFERROR(TIME(0,0,AVERAGEIFS('VISSIM Travel Time Outputs'!$I:$I,'VISSIM Travel Time Outputs'!$D:$D,$D19,'VISSIM Travel Time Outputs'!$A:$A,"AVG",'VISSIM Travel Time Outputs'!$B:$B,S$9)),"-")</f>
        <v>-</v>
      </c>
      <c r="T19" s="36" t="str">
        <f>IFERROR(TIME(0,0,AVERAGEIFS('VISSIM Travel Time Outputs'!$I:$I,'VISSIM Travel Time Outputs'!$D:$D,$D19,'VISSIM Travel Time Outputs'!$A:$A,"AVG",'VISSIM Travel Time Outputs'!$B:$B,T$9)),"-")</f>
        <v>-</v>
      </c>
      <c r="U19" s="36" t="str">
        <f>IFERROR(TIME(0,0,AVERAGEIFS('VISSIM Travel Time Outputs'!$I:$I,'VISSIM Travel Time Outputs'!$D:$D,$D19,'VISSIM Travel Time Outputs'!$A:$A,"AVG",'VISSIM Travel Time Outputs'!$B:$B,U$9)),"-")</f>
        <v>-</v>
      </c>
      <c r="V19" s="36" t="str">
        <f>IFERROR(TIME(0,0,AVERAGEIFS('VISSIM Travel Time Outputs'!$I:$I,'VISSIM Travel Time Outputs'!$D:$D,$D19,'VISSIM Travel Time Outputs'!$A:$A,"AVG",'VISSIM Travel Time Outputs'!$B:$B,V$9)),"-")</f>
        <v>-</v>
      </c>
      <c r="W19" s="36" t="str">
        <f>IFERROR(TIME(0,0,AVERAGEIFS('VISSIM Travel Time Outputs'!$I:$I,'VISSIM Travel Time Outputs'!$D:$D,$D19,'VISSIM Travel Time Outputs'!$A:$A,"AVG",'VISSIM Travel Time Outputs'!$B:$B,W$9)),"-")</f>
        <v>-</v>
      </c>
      <c r="X19" s="177" t="str">
        <f>IFERROR(TIME(0,0,AVERAGEIFS('VISSIM Travel Time Outputs'!$I:$I,'VISSIM Travel Time Outputs'!$D:$D,$D19,'VISSIM Travel Time Outputs'!$A:$A,"AVG",'VISSIM Travel Time Outputs'!$B:$B,X$9)),"-")</f>
        <v>-</v>
      </c>
      <c r="Y19" s="304"/>
      <c r="Z19" s="379" t="str">
        <f>IFERROR(AVERAGEIFS('VISSIM Travel Time Outputs'!$F:$F,'VISSIM Travel Time Outputs'!$D:$D,$D19,'VISSIM Travel Time Outputs'!$A:$A,"AVG",'VISSIM Travel Time Outputs'!$B:$B,Z$9),"-")</f>
        <v>-</v>
      </c>
      <c r="AA19" s="380" t="str">
        <f>IFERROR(AVERAGEIFS('VISSIM Travel Time Outputs'!$F:$F,'VISSIM Travel Time Outputs'!$D:$D,$D19,'VISSIM Travel Time Outputs'!$A:$A,"AVG",'VISSIM Travel Time Outputs'!$B:$B,AA$9),"-")</f>
        <v>-</v>
      </c>
      <c r="AB19" s="380" t="str">
        <f>IFERROR(AVERAGEIFS('VISSIM Travel Time Outputs'!$F:$F,'VISSIM Travel Time Outputs'!$D:$D,$D19,'VISSIM Travel Time Outputs'!$A:$A,"AVG",'VISSIM Travel Time Outputs'!$B:$B,AB$9),"-")</f>
        <v>-</v>
      </c>
      <c r="AC19" s="380" t="str">
        <f>IFERROR(AVERAGEIFS('VISSIM Travel Time Outputs'!$F:$F,'VISSIM Travel Time Outputs'!$D:$D,$D19,'VISSIM Travel Time Outputs'!$A:$A,"AVG",'VISSIM Travel Time Outputs'!$B:$B,AC$9),"-")</f>
        <v>-</v>
      </c>
      <c r="AD19" s="380" t="str">
        <f>IFERROR(AVERAGEIFS('VISSIM Travel Time Outputs'!$F:$F,'VISSIM Travel Time Outputs'!$D:$D,$D19,'VISSIM Travel Time Outputs'!$A:$A,"AVG",'VISSIM Travel Time Outputs'!$B:$B,AD$9),"-")</f>
        <v>-</v>
      </c>
      <c r="AE19" s="380" t="str">
        <f>IFERROR(AVERAGEIFS('VISSIM Travel Time Outputs'!$F:$F,'VISSIM Travel Time Outputs'!$D:$D,$D19,'VISSIM Travel Time Outputs'!$A:$A,"AVG",'VISSIM Travel Time Outputs'!$B:$B,AE$9),"-")</f>
        <v>-</v>
      </c>
      <c r="AF19" s="380" t="str">
        <f>IFERROR(AVERAGEIFS('VISSIM Travel Time Outputs'!$F:$F,'VISSIM Travel Time Outputs'!$D:$D,$D19,'VISSIM Travel Time Outputs'!$A:$A,"AVG",'VISSIM Travel Time Outputs'!$B:$B,AF$9),"-")</f>
        <v>-</v>
      </c>
      <c r="AG19" s="380" t="str">
        <f>IFERROR(AVERAGEIFS('VISSIM Travel Time Outputs'!$F:$F,'VISSIM Travel Time Outputs'!$D:$D,$D19,'VISSIM Travel Time Outputs'!$A:$A,"AVG",'VISSIM Travel Time Outputs'!$B:$B,AG$9),"-")</f>
        <v>-</v>
      </c>
      <c r="AH19" s="380" t="str">
        <f>IFERROR(AVERAGEIFS('VISSIM Travel Time Outputs'!$F:$F,'VISSIM Travel Time Outputs'!$D:$D,$D19,'VISSIM Travel Time Outputs'!$A:$A,"AVG",'VISSIM Travel Time Outputs'!$B:$B,AH$9),"-")</f>
        <v>-</v>
      </c>
      <c r="AI19" s="380" t="str">
        <f>IFERROR(AVERAGEIFS('VISSIM Travel Time Outputs'!$F:$F,'VISSIM Travel Time Outputs'!$D:$D,$D19,'VISSIM Travel Time Outputs'!$A:$A,"AVG",'VISSIM Travel Time Outputs'!$B:$B,AI$9),"-")</f>
        <v>-</v>
      </c>
      <c r="AJ19" s="380" t="str">
        <f>IFERROR(AVERAGEIFS('VISSIM Travel Time Outputs'!$F:$F,'VISSIM Travel Time Outputs'!$D:$D,$D19,'VISSIM Travel Time Outputs'!$A:$A,"AVG",'VISSIM Travel Time Outputs'!$B:$B,AJ$9),"-")</f>
        <v>-</v>
      </c>
      <c r="AK19" s="380" t="str">
        <f>IFERROR(AVERAGEIFS('VISSIM Travel Time Outputs'!$F:$F,'VISSIM Travel Time Outputs'!$D:$D,$D19,'VISSIM Travel Time Outputs'!$A:$A,"AVG",'VISSIM Travel Time Outputs'!$B:$B,AK$9),"-")</f>
        <v>-</v>
      </c>
      <c r="AL19" s="380" t="str">
        <f>IFERROR(AVERAGEIFS('VISSIM Travel Time Outputs'!$F:$F,'VISSIM Travel Time Outputs'!$D:$D,$D19,'VISSIM Travel Time Outputs'!$A:$A,"AVG",'VISSIM Travel Time Outputs'!$B:$B,AL$9),"-")</f>
        <v>-</v>
      </c>
      <c r="AM19" s="380" t="str">
        <f>IFERROR(AVERAGEIFS('VISSIM Travel Time Outputs'!$F:$F,'VISSIM Travel Time Outputs'!$D:$D,$D19,'VISSIM Travel Time Outputs'!$A:$A,"AVG",'VISSIM Travel Time Outputs'!$B:$B,AM$9),"-")</f>
        <v>-</v>
      </c>
      <c r="AN19" s="380" t="str">
        <f>IFERROR(AVERAGEIFS('VISSIM Travel Time Outputs'!$F:$F,'VISSIM Travel Time Outputs'!$D:$D,$D19,'VISSIM Travel Time Outputs'!$A:$A,"AVG",'VISSIM Travel Time Outputs'!$B:$B,AN$9),"-")</f>
        <v>-</v>
      </c>
      <c r="AO19" s="381" t="str">
        <f>IFERROR(AVERAGEIFS('VISSIM Travel Time Outputs'!$F:$F,'VISSIM Travel Time Outputs'!$D:$D,$D19,'VISSIM Travel Time Outputs'!$A:$A,"AVG",'VISSIM Travel Time Outputs'!$B:$B,AO$9),"-")</f>
        <v>-</v>
      </c>
      <c r="AP19" s="387"/>
      <c r="AQ19" s="259" t="str">
        <f t="shared" si="13"/>
        <v>--</v>
      </c>
      <c r="AR19" s="410" t="str">
        <f t="shared" si="14"/>
        <v>--</v>
      </c>
      <c r="AS19" s="381">
        <f t="shared" si="15"/>
        <v>0</v>
      </c>
      <c r="AT19" s="305"/>
      <c r="AU19" s="259" t="str">
        <f>IFERROR(TIME(0,0,AVERAGEIFS('VISSIM Travel Time Outputs'!$J:$J,'VISSIM Travel Time Outputs'!$D:$D,$D19,'VISSIM Travel Time Outputs'!$A:$A,"AVG",'VISSIM Travel Time Outputs'!$B:$B,AU$9)),"-")</f>
        <v>-</v>
      </c>
      <c r="AV19" s="36" t="str">
        <f>IFERROR(TIME(0,0,AVERAGEIFS('VISSIM Travel Time Outputs'!$J:$J,'VISSIM Travel Time Outputs'!$D:$D,$D19,'VISSIM Travel Time Outputs'!$A:$A,"AVG",'VISSIM Travel Time Outputs'!$B:$B,AV$9)),"-")</f>
        <v>-</v>
      </c>
      <c r="AW19" s="36" t="str">
        <f>IFERROR(TIME(0,0,AVERAGEIFS('VISSIM Travel Time Outputs'!$J:$J,'VISSIM Travel Time Outputs'!$D:$D,$D19,'VISSIM Travel Time Outputs'!$A:$A,"AVG",'VISSIM Travel Time Outputs'!$B:$B,AW$9)),"-")</f>
        <v>-</v>
      </c>
      <c r="AX19" s="36" t="str">
        <f>IFERROR(TIME(0,0,AVERAGEIFS('VISSIM Travel Time Outputs'!$J:$J,'VISSIM Travel Time Outputs'!$D:$D,$D19,'VISSIM Travel Time Outputs'!$A:$A,"AVG",'VISSIM Travel Time Outputs'!$B:$B,AX$9)),"-")</f>
        <v>-</v>
      </c>
      <c r="AY19" s="36" t="str">
        <f>IFERROR(TIME(0,0,AVERAGEIFS('VISSIM Travel Time Outputs'!$J:$J,'VISSIM Travel Time Outputs'!$D:$D,$D19,'VISSIM Travel Time Outputs'!$A:$A,"AVG",'VISSIM Travel Time Outputs'!$B:$B,AY$9)),"-")</f>
        <v>-</v>
      </c>
      <c r="AZ19" s="36" t="str">
        <f>IFERROR(TIME(0,0,AVERAGEIFS('VISSIM Travel Time Outputs'!$J:$J,'VISSIM Travel Time Outputs'!$D:$D,$D19,'VISSIM Travel Time Outputs'!$A:$A,"AVG",'VISSIM Travel Time Outputs'!$B:$B,AZ$9)),"-")</f>
        <v>-</v>
      </c>
      <c r="BA19" s="36" t="str">
        <f>IFERROR(TIME(0,0,AVERAGEIFS('VISSIM Travel Time Outputs'!$J:$J,'VISSIM Travel Time Outputs'!$D:$D,$D19,'VISSIM Travel Time Outputs'!$A:$A,"AVG",'VISSIM Travel Time Outputs'!$B:$B,BA$9)),"-")</f>
        <v>-</v>
      </c>
      <c r="BB19" s="36" t="str">
        <f>IFERROR(TIME(0,0,AVERAGEIFS('VISSIM Travel Time Outputs'!$J:$J,'VISSIM Travel Time Outputs'!$D:$D,$D19,'VISSIM Travel Time Outputs'!$A:$A,"AVG",'VISSIM Travel Time Outputs'!$B:$B,BB$9)),"-")</f>
        <v>-</v>
      </c>
      <c r="BC19" s="36" t="str">
        <f>IFERROR(TIME(0,0,AVERAGEIFS('VISSIM Travel Time Outputs'!$J:$J,'VISSIM Travel Time Outputs'!$D:$D,$D19,'VISSIM Travel Time Outputs'!$A:$A,"AVG",'VISSIM Travel Time Outputs'!$B:$B,BC$9)),"-")</f>
        <v>-</v>
      </c>
      <c r="BD19" s="36" t="str">
        <f>IFERROR(TIME(0,0,AVERAGEIFS('VISSIM Travel Time Outputs'!$J:$J,'VISSIM Travel Time Outputs'!$D:$D,$D19,'VISSIM Travel Time Outputs'!$A:$A,"AVG",'VISSIM Travel Time Outputs'!$B:$B,BD$9)),"-")</f>
        <v>-</v>
      </c>
      <c r="BE19" s="36" t="str">
        <f>IFERROR(TIME(0,0,AVERAGEIFS('VISSIM Travel Time Outputs'!$J:$J,'VISSIM Travel Time Outputs'!$D:$D,$D19,'VISSIM Travel Time Outputs'!$A:$A,"AVG",'VISSIM Travel Time Outputs'!$B:$B,BE$9)),"-")</f>
        <v>-</v>
      </c>
      <c r="BF19" s="36" t="str">
        <f>IFERROR(TIME(0,0,AVERAGEIFS('VISSIM Travel Time Outputs'!$J:$J,'VISSIM Travel Time Outputs'!$D:$D,$D19,'VISSIM Travel Time Outputs'!$A:$A,"AVG",'VISSIM Travel Time Outputs'!$B:$B,BF$9)),"-")</f>
        <v>-</v>
      </c>
      <c r="BG19" s="36" t="str">
        <f>IFERROR(TIME(0,0,AVERAGEIFS('VISSIM Travel Time Outputs'!$J:$J,'VISSIM Travel Time Outputs'!$D:$D,$D19,'VISSIM Travel Time Outputs'!$A:$A,"AVG",'VISSIM Travel Time Outputs'!$B:$B,BG$9)),"-")</f>
        <v>-</v>
      </c>
      <c r="BH19" s="36" t="str">
        <f>IFERROR(TIME(0,0,AVERAGEIFS('VISSIM Travel Time Outputs'!$J:$J,'VISSIM Travel Time Outputs'!$D:$D,$D19,'VISSIM Travel Time Outputs'!$A:$A,"AVG",'VISSIM Travel Time Outputs'!$B:$B,BH$9)),"-")</f>
        <v>-</v>
      </c>
      <c r="BI19" s="36" t="str">
        <f>IFERROR(TIME(0,0,AVERAGEIFS('VISSIM Travel Time Outputs'!$J:$J,'VISSIM Travel Time Outputs'!$D:$D,$D19,'VISSIM Travel Time Outputs'!$A:$A,"AVG",'VISSIM Travel Time Outputs'!$B:$B,BI$9)),"-")</f>
        <v>-</v>
      </c>
      <c r="BJ19" s="177" t="str">
        <f>IFERROR(TIME(0,0,AVERAGEIFS('VISSIM Travel Time Outputs'!$J:$J,'VISSIM Travel Time Outputs'!$D:$D,$D19,'VISSIM Travel Time Outputs'!$A:$A,"AVG",'VISSIM Travel Time Outputs'!$B:$B,BJ$9)),"-")</f>
        <v>-</v>
      </c>
      <c r="BK19" s="164"/>
      <c r="BL19" s="379" t="str">
        <f>IFERROR(AVERAGEIFS('VISSIM Travel Time Outputs'!$G:$G,'VISSIM Travel Time Outputs'!$D:$D,$D19,'VISSIM Travel Time Outputs'!$A:$A,"AVG",'VISSIM Travel Time Outputs'!$B:$B,BL$9),"-")</f>
        <v>-</v>
      </c>
      <c r="BM19" s="380" t="str">
        <f>IFERROR(AVERAGEIFS('VISSIM Travel Time Outputs'!$G:$G,'VISSIM Travel Time Outputs'!$D:$D,$D19,'VISSIM Travel Time Outputs'!$A:$A,"AVG",'VISSIM Travel Time Outputs'!$B:$B,BM$9),"-")</f>
        <v>-</v>
      </c>
      <c r="BN19" s="380" t="str">
        <f>IFERROR(AVERAGEIFS('VISSIM Travel Time Outputs'!$G:$G,'VISSIM Travel Time Outputs'!$D:$D,$D19,'VISSIM Travel Time Outputs'!$A:$A,"AVG",'VISSIM Travel Time Outputs'!$B:$B,BN$9),"-")</f>
        <v>-</v>
      </c>
      <c r="BO19" s="380" t="str">
        <f>IFERROR(AVERAGEIFS('VISSIM Travel Time Outputs'!$G:$G,'VISSIM Travel Time Outputs'!$D:$D,$D19,'VISSIM Travel Time Outputs'!$A:$A,"AVG",'VISSIM Travel Time Outputs'!$B:$B,BO$9),"-")</f>
        <v>-</v>
      </c>
      <c r="BP19" s="380" t="str">
        <f>IFERROR(AVERAGEIFS('VISSIM Travel Time Outputs'!$G:$G,'VISSIM Travel Time Outputs'!$D:$D,$D19,'VISSIM Travel Time Outputs'!$A:$A,"AVG",'VISSIM Travel Time Outputs'!$B:$B,BP$9),"-")</f>
        <v>-</v>
      </c>
      <c r="BQ19" s="380" t="str">
        <f>IFERROR(AVERAGEIFS('VISSIM Travel Time Outputs'!$G:$G,'VISSIM Travel Time Outputs'!$D:$D,$D19,'VISSIM Travel Time Outputs'!$A:$A,"AVG",'VISSIM Travel Time Outputs'!$B:$B,BQ$9),"-")</f>
        <v>-</v>
      </c>
      <c r="BR19" s="380" t="str">
        <f>IFERROR(AVERAGEIFS('VISSIM Travel Time Outputs'!$G:$G,'VISSIM Travel Time Outputs'!$D:$D,$D19,'VISSIM Travel Time Outputs'!$A:$A,"AVG",'VISSIM Travel Time Outputs'!$B:$B,BR$9),"-")</f>
        <v>-</v>
      </c>
      <c r="BS19" s="380" t="str">
        <f>IFERROR(AVERAGEIFS('VISSIM Travel Time Outputs'!$G:$G,'VISSIM Travel Time Outputs'!$D:$D,$D19,'VISSIM Travel Time Outputs'!$A:$A,"AVG",'VISSIM Travel Time Outputs'!$B:$B,BS$9),"-")</f>
        <v>-</v>
      </c>
      <c r="BT19" s="380" t="str">
        <f>IFERROR(AVERAGEIFS('VISSIM Travel Time Outputs'!$G:$G,'VISSIM Travel Time Outputs'!$D:$D,$D19,'VISSIM Travel Time Outputs'!$A:$A,"AVG",'VISSIM Travel Time Outputs'!$B:$B,BT$9),"-")</f>
        <v>-</v>
      </c>
      <c r="BU19" s="380" t="str">
        <f>IFERROR(AVERAGEIFS('VISSIM Travel Time Outputs'!$G:$G,'VISSIM Travel Time Outputs'!$D:$D,$D19,'VISSIM Travel Time Outputs'!$A:$A,"AVG",'VISSIM Travel Time Outputs'!$B:$B,BU$9),"-")</f>
        <v>-</v>
      </c>
      <c r="BV19" s="380" t="str">
        <f>IFERROR(AVERAGEIFS('VISSIM Travel Time Outputs'!$G:$G,'VISSIM Travel Time Outputs'!$D:$D,$D19,'VISSIM Travel Time Outputs'!$A:$A,"AVG",'VISSIM Travel Time Outputs'!$B:$B,BV$9),"-")</f>
        <v>-</v>
      </c>
      <c r="BW19" s="380" t="str">
        <f>IFERROR(AVERAGEIFS('VISSIM Travel Time Outputs'!$G:$G,'VISSIM Travel Time Outputs'!$D:$D,$D19,'VISSIM Travel Time Outputs'!$A:$A,"AVG",'VISSIM Travel Time Outputs'!$B:$B,BW$9),"-")</f>
        <v>-</v>
      </c>
      <c r="BX19" s="380" t="str">
        <f>IFERROR(AVERAGEIFS('VISSIM Travel Time Outputs'!$G:$G,'VISSIM Travel Time Outputs'!$D:$D,$D19,'VISSIM Travel Time Outputs'!$A:$A,"AVG",'VISSIM Travel Time Outputs'!$B:$B,BX$9),"-")</f>
        <v>-</v>
      </c>
      <c r="BY19" s="380" t="str">
        <f>IFERROR(AVERAGEIFS('VISSIM Travel Time Outputs'!$G:$G,'VISSIM Travel Time Outputs'!$D:$D,$D19,'VISSIM Travel Time Outputs'!$A:$A,"AVG",'VISSIM Travel Time Outputs'!$B:$B,BY$9),"-")</f>
        <v>-</v>
      </c>
      <c r="BZ19" s="380" t="str">
        <f>IFERROR(AVERAGEIFS('VISSIM Travel Time Outputs'!$G:$G,'VISSIM Travel Time Outputs'!$D:$D,$D19,'VISSIM Travel Time Outputs'!$A:$A,"AVG",'VISSIM Travel Time Outputs'!$B:$B,BZ$9),"-")</f>
        <v>-</v>
      </c>
      <c r="CA19" s="381" t="str">
        <f>IFERROR(AVERAGEIFS('VISSIM Travel Time Outputs'!$G:$G,'VISSIM Travel Time Outputs'!$D:$D,$D19,'VISSIM Travel Time Outputs'!$A:$A,"AVG",'VISSIM Travel Time Outputs'!$B:$B,CA$9),"-")</f>
        <v>-</v>
      </c>
      <c r="CB19" s="304"/>
      <c r="CC19" s="259" t="str">
        <f t="shared" si="16"/>
        <v>--</v>
      </c>
      <c r="CD19" s="410" t="str">
        <f t="shared" si="17"/>
        <v>--</v>
      </c>
      <c r="CE19" s="381">
        <f t="shared" si="18"/>
        <v>0</v>
      </c>
      <c r="CF19" s="387"/>
      <c r="CG19" s="259" t="str">
        <f>IFERROR(GETPIVOTDATA("Average of TRAVTM(31)",#REF!,"TIMEINT",CG$9,"VEHICLETRAVELTIMEMEASUREMENT",$D19)/3600/24,"--")</f>
        <v>--</v>
      </c>
      <c r="CH19" s="36" t="str">
        <f>IFERROR(GETPIVOTDATA("Average of TRAVTM(31)",#REF!,"TIMEINT",CH$9,"VEHICLETRAVELTIMEMEASUREMENT",$D19)/3600/24,"--")</f>
        <v>--</v>
      </c>
      <c r="CI19" s="36" t="str">
        <f>IFERROR(GETPIVOTDATA("Average of TRAVTM(31)",#REF!,"TIMEINT",CI$9,"VEHICLETRAVELTIMEMEASUREMENT",$D19)/3600/24,"--")</f>
        <v>--</v>
      </c>
      <c r="CJ19" s="36" t="str">
        <f>IFERROR(GETPIVOTDATA("Average of TRAVTM(31)",#REF!,"TIMEINT",CJ$9,"VEHICLETRAVELTIMEMEASUREMENT",$D19)/3600/24,"--")</f>
        <v>--</v>
      </c>
      <c r="CK19" s="36" t="str">
        <f>IFERROR(GETPIVOTDATA("Average of TRAVTM(31)",#REF!,"TIMEINT",CK$9,"VEHICLETRAVELTIMEMEASUREMENT",$D19)/3600/24,"--")</f>
        <v>--</v>
      </c>
      <c r="CL19" s="36" t="str">
        <f>IFERROR(GETPIVOTDATA("Average of TRAVTM(31)",#REF!,"TIMEINT",CL$9,"VEHICLETRAVELTIMEMEASUREMENT",$D19)/3600/24,"--")</f>
        <v>--</v>
      </c>
      <c r="CM19" s="36" t="str">
        <f>IFERROR(GETPIVOTDATA("Average of TRAVTM(31)",#REF!,"TIMEINT",CM$9,"VEHICLETRAVELTIMEMEASUREMENT",$D19)/3600/24,"--")</f>
        <v>--</v>
      </c>
      <c r="CN19" s="36" t="str">
        <f>IFERROR(GETPIVOTDATA("Average of TRAVTM(31)",#REF!,"TIMEINT",CN$9,"VEHICLETRAVELTIMEMEASUREMENT",$D19)/3600/24,"--")</f>
        <v>--</v>
      </c>
      <c r="CO19" s="36" t="str">
        <f>IFERROR(GETPIVOTDATA("Average of TRAVTM(31)",#REF!,"TIMEINT",CO$9,"VEHICLETRAVELTIMEMEASUREMENT",$D19)/3600/24,"--")</f>
        <v>--</v>
      </c>
      <c r="CP19" s="36" t="str">
        <f>IFERROR(GETPIVOTDATA("Average of TRAVTM(31)",#REF!,"TIMEINT",CP$9,"VEHICLETRAVELTIMEMEASUREMENT",$D19)/3600/24,"--")</f>
        <v>--</v>
      </c>
      <c r="CQ19" s="36" t="str">
        <f>IFERROR(GETPIVOTDATA("Average of TRAVTM(31)",#REF!,"TIMEINT",CQ$9,"VEHICLETRAVELTIMEMEASUREMENT",$D19)/3600/24,"--")</f>
        <v>--</v>
      </c>
      <c r="CR19" s="36" t="str">
        <f>IFERROR(GETPIVOTDATA("Average of TRAVTM(31)",#REF!,"TIMEINT",CR$9,"VEHICLETRAVELTIMEMEASUREMENT",$D19)/3600/24,"--")</f>
        <v>--</v>
      </c>
      <c r="CS19" s="36" t="str">
        <f>IFERROR(GETPIVOTDATA("Average of TRAVTM(31)",#REF!,"TIMEINT",CS$9,"VEHICLETRAVELTIMEMEASUREMENT",$D19)/3600/24,"--")</f>
        <v>--</v>
      </c>
      <c r="CT19" s="36" t="str">
        <f>IFERROR(GETPIVOTDATA("Average of TRAVTM(31)",#REF!,"TIMEINT",CT$9,"VEHICLETRAVELTIMEMEASUREMENT",$D19)/3600/24,"--")</f>
        <v>--</v>
      </c>
      <c r="CU19" s="36" t="str">
        <f>IFERROR(GETPIVOTDATA("Average of TRAVTM(31)",#REF!,"TIMEINT",CU$9,"VEHICLETRAVELTIMEMEASUREMENT",$D19)/3600/24,"--")</f>
        <v>--</v>
      </c>
      <c r="CV19" s="177" t="str">
        <f>IFERROR(GETPIVOTDATA("Average of TRAVTM(31)",#REF!,"TIMEINT",CV$9,"VEHICLETRAVELTIMEMEASUREMENT",$D19)/3600/24,"--")</f>
        <v>--</v>
      </c>
      <c r="CW19" s="387"/>
      <c r="CX19" s="379" t="str">
        <f>IFERROR(GETPIVOTDATA("Average of VEHS(31)",#REF!,"TIMEINT",CX$9,"VEHICLETRAVELTIMEMEASUREMENT",$D19),"--")</f>
        <v>--</v>
      </c>
      <c r="CY19" s="380" t="str">
        <f>IFERROR(GETPIVOTDATA("Average of VEHS(31)",#REF!,"TIMEINT",CY$9,"VEHICLETRAVELTIMEMEASUREMENT",$D19),"--")</f>
        <v>--</v>
      </c>
      <c r="CZ19" s="380" t="str">
        <f>IFERROR(GETPIVOTDATA("Average of VEHS(31)",#REF!,"TIMEINT",CZ$9,"VEHICLETRAVELTIMEMEASUREMENT",$D19),"--")</f>
        <v>--</v>
      </c>
      <c r="DA19" s="380" t="str">
        <f>IFERROR(GETPIVOTDATA("Average of VEHS(31)",#REF!,"TIMEINT",DA$9,"VEHICLETRAVELTIMEMEASUREMENT",$D19),"--")</f>
        <v>--</v>
      </c>
      <c r="DB19" s="380" t="str">
        <f>IFERROR(GETPIVOTDATA("Average of VEHS(31)",#REF!,"TIMEINT",DB$9,"VEHICLETRAVELTIMEMEASUREMENT",$D19),"--")</f>
        <v>--</v>
      </c>
      <c r="DC19" s="380" t="str">
        <f>IFERROR(GETPIVOTDATA("Average of VEHS(31)",#REF!,"TIMEINT",DC$9,"VEHICLETRAVELTIMEMEASUREMENT",$D19),"--")</f>
        <v>--</v>
      </c>
      <c r="DD19" s="380" t="str">
        <f>IFERROR(GETPIVOTDATA("Average of VEHS(31)",#REF!,"TIMEINT",DD$9,"VEHICLETRAVELTIMEMEASUREMENT",$D19),"--")</f>
        <v>--</v>
      </c>
      <c r="DE19" s="380" t="str">
        <f>IFERROR(GETPIVOTDATA("Average of VEHS(31)",#REF!,"TIMEINT",DE$9,"VEHICLETRAVELTIMEMEASUREMENT",$D19),"--")</f>
        <v>--</v>
      </c>
      <c r="DF19" s="380" t="str">
        <f>IFERROR(GETPIVOTDATA("Average of VEHS(31)",#REF!,"TIMEINT",DF$9,"VEHICLETRAVELTIMEMEASUREMENT",$D19),"--")</f>
        <v>--</v>
      </c>
      <c r="DG19" s="380" t="str">
        <f>IFERROR(GETPIVOTDATA("Average of VEHS(31)",#REF!,"TIMEINT",DG$9,"VEHICLETRAVELTIMEMEASUREMENT",$D19),"--")</f>
        <v>--</v>
      </c>
      <c r="DH19" s="380" t="str">
        <f>IFERROR(GETPIVOTDATA("Average of VEHS(31)",#REF!,"TIMEINT",DH$9,"VEHICLETRAVELTIMEMEASUREMENT",$D19),"--")</f>
        <v>--</v>
      </c>
      <c r="DI19" s="380" t="str">
        <f>IFERROR(GETPIVOTDATA("Average of VEHS(31)",#REF!,"TIMEINT",DI$9,"VEHICLETRAVELTIMEMEASUREMENT",$D19),"--")</f>
        <v>--</v>
      </c>
      <c r="DJ19" s="380" t="str">
        <f>IFERROR(GETPIVOTDATA("Average of VEHS(31)",#REF!,"TIMEINT",DJ$9,"VEHICLETRAVELTIMEMEASUREMENT",$D19),"--")</f>
        <v>--</v>
      </c>
      <c r="DK19" s="380" t="str">
        <f>IFERROR(GETPIVOTDATA("Average of VEHS(31)",#REF!,"TIMEINT",DK$9,"VEHICLETRAVELTIMEMEASUREMENT",$D19),"--")</f>
        <v>--</v>
      </c>
      <c r="DL19" s="380" t="str">
        <f>IFERROR(GETPIVOTDATA("Average of VEHS(31)",#REF!,"TIMEINT",DL$9,"VEHICLETRAVELTIMEMEASUREMENT",$D19),"--")</f>
        <v>--</v>
      </c>
      <c r="DM19" s="381" t="str">
        <f>IFERROR(GETPIVOTDATA("Average of VEHS(31)",#REF!,"TIMEINT",DM$9,"VEHICLETRAVELTIMEMEASUREMENT",$D19),"--")</f>
        <v>--</v>
      </c>
      <c r="DN19" s="387"/>
      <c r="DO19" s="259" t="str">
        <f t="shared" si="19"/>
        <v>--</v>
      </c>
      <c r="DP19" s="410" t="str">
        <f t="shared" si="20"/>
        <v>--</v>
      </c>
      <c r="DQ19" s="381">
        <f t="shared" si="21"/>
        <v>0</v>
      </c>
      <c r="DR19" s="305"/>
      <c r="DS19" s="259" t="str">
        <f>IFERROR(TIME(0,0,AVERAGEIFS('VISSIM Travel Time Outputs'!$K:$K,'VISSIM Travel Time Outputs'!$D:$D,$D19,'VISSIM Travel Time Outputs'!$A:$A,"AVG",'VISSIM Travel Time Outputs'!$B:$B,DS$9)),"-")</f>
        <v>-</v>
      </c>
      <c r="DT19" s="36" t="str">
        <f>IFERROR(TIME(0,0,AVERAGEIFS('VISSIM Travel Time Outputs'!$K:$K,'VISSIM Travel Time Outputs'!$D:$D,$D19,'VISSIM Travel Time Outputs'!$A:$A,"AVG",'VISSIM Travel Time Outputs'!$B:$B,DT$9)),"-")</f>
        <v>-</v>
      </c>
      <c r="DU19" s="36" t="str">
        <f>IFERROR(TIME(0,0,AVERAGEIFS('VISSIM Travel Time Outputs'!$K:$K,'VISSIM Travel Time Outputs'!$D:$D,$D19,'VISSIM Travel Time Outputs'!$A:$A,"AVG",'VISSIM Travel Time Outputs'!$B:$B,DU$9)),"-")</f>
        <v>-</v>
      </c>
      <c r="DV19" s="36" t="str">
        <f>IFERROR(TIME(0,0,AVERAGEIFS('VISSIM Travel Time Outputs'!$K:$K,'VISSIM Travel Time Outputs'!$D:$D,$D19,'VISSIM Travel Time Outputs'!$A:$A,"AVG",'VISSIM Travel Time Outputs'!$B:$B,DV$9)),"-")</f>
        <v>-</v>
      </c>
      <c r="DW19" s="36" t="str">
        <f>IFERROR(TIME(0,0,AVERAGEIFS('VISSIM Travel Time Outputs'!$K:$K,'VISSIM Travel Time Outputs'!$D:$D,$D19,'VISSIM Travel Time Outputs'!$A:$A,"AVG",'VISSIM Travel Time Outputs'!$B:$B,DW$9)),"-")</f>
        <v>-</v>
      </c>
      <c r="DX19" s="36" t="str">
        <f>IFERROR(TIME(0,0,AVERAGEIFS('VISSIM Travel Time Outputs'!$K:$K,'VISSIM Travel Time Outputs'!$D:$D,$D19,'VISSIM Travel Time Outputs'!$A:$A,"AVG",'VISSIM Travel Time Outputs'!$B:$B,DX$9)),"-")</f>
        <v>-</v>
      </c>
      <c r="DY19" s="36" t="str">
        <f>IFERROR(TIME(0,0,AVERAGEIFS('VISSIM Travel Time Outputs'!$K:$K,'VISSIM Travel Time Outputs'!$D:$D,$D19,'VISSIM Travel Time Outputs'!$A:$A,"AVG",'VISSIM Travel Time Outputs'!$B:$B,DY$9)),"-")</f>
        <v>-</v>
      </c>
      <c r="DZ19" s="36" t="str">
        <f>IFERROR(TIME(0,0,AVERAGEIFS('VISSIM Travel Time Outputs'!$K:$K,'VISSIM Travel Time Outputs'!$D:$D,$D19,'VISSIM Travel Time Outputs'!$A:$A,"AVG",'VISSIM Travel Time Outputs'!$B:$B,DZ$9)),"-")</f>
        <v>-</v>
      </c>
      <c r="EA19" s="36" t="str">
        <f>IFERROR(TIME(0,0,AVERAGEIFS('VISSIM Travel Time Outputs'!$K:$K,'VISSIM Travel Time Outputs'!$D:$D,$D19,'VISSIM Travel Time Outputs'!$A:$A,"AVG",'VISSIM Travel Time Outputs'!$B:$B,EA$9)),"-")</f>
        <v>-</v>
      </c>
      <c r="EB19" s="36" t="str">
        <f>IFERROR(TIME(0,0,AVERAGEIFS('VISSIM Travel Time Outputs'!$K:$K,'VISSIM Travel Time Outputs'!$D:$D,$D19,'VISSIM Travel Time Outputs'!$A:$A,"AVG",'VISSIM Travel Time Outputs'!$B:$B,EB$9)),"-")</f>
        <v>-</v>
      </c>
      <c r="EC19" s="36" t="str">
        <f>IFERROR(TIME(0,0,AVERAGEIFS('VISSIM Travel Time Outputs'!$K:$K,'VISSIM Travel Time Outputs'!$D:$D,$D19,'VISSIM Travel Time Outputs'!$A:$A,"AVG",'VISSIM Travel Time Outputs'!$B:$B,EC$9)),"-")</f>
        <v>-</v>
      </c>
      <c r="ED19" s="36" t="str">
        <f>IFERROR(TIME(0,0,AVERAGEIFS('VISSIM Travel Time Outputs'!$K:$K,'VISSIM Travel Time Outputs'!$D:$D,$D19,'VISSIM Travel Time Outputs'!$A:$A,"AVG",'VISSIM Travel Time Outputs'!$B:$B,ED$9)),"-")</f>
        <v>-</v>
      </c>
      <c r="EE19" s="36" t="str">
        <f>IFERROR(TIME(0,0,AVERAGEIFS('VISSIM Travel Time Outputs'!$K:$K,'VISSIM Travel Time Outputs'!$D:$D,$D19,'VISSIM Travel Time Outputs'!$A:$A,"AVG",'VISSIM Travel Time Outputs'!$B:$B,EE$9)),"-")</f>
        <v>-</v>
      </c>
      <c r="EF19" s="36" t="str">
        <f>IFERROR(TIME(0,0,AVERAGEIFS('VISSIM Travel Time Outputs'!$K:$K,'VISSIM Travel Time Outputs'!$D:$D,$D19,'VISSIM Travel Time Outputs'!$A:$A,"AVG",'VISSIM Travel Time Outputs'!$B:$B,EF$9)),"-")</f>
        <v>-</v>
      </c>
      <c r="EG19" s="36" t="str">
        <f>IFERROR(TIME(0,0,AVERAGEIFS('VISSIM Travel Time Outputs'!$K:$K,'VISSIM Travel Time Outputs'!$D:$D,$D19,'VISSIM Travel Time Outputs'!$A:$A,"AVG",'VISSIM Travel Time Outputs'!$B:$B,EG$9)),"-")</f>
        <v>-</v>
      </c>
      <c r="EH19" s="177" t="str">
        <f>IFERROR(TIME(0,0,AVERAGEIFS('VISSIM Travel Time Outputs'!$K:$K,'VISSIM Travel Time Outputs'!$D:$D,$D19,'VISSIM Travel Time Outputs'!$A:$A,"AVG",'VISSIM Travel Time Outputs'!$B:$B,EH$9)),"-")</f>
        <v>-</v>
      </c>
      <c r="EI19" s="164"/>
      <c r="EJ19" s="379" t="str">
        <f>IFERROR(AVERAGEIFS('VISSIM Travel Time Outputs'!$H:$H,'VISSIM Travel Time Outputs'!$D:$D,$D19,'VISSIM Travel Time Outputs'!$A:$A,"AVG",'VISSIM Travel Time Outputs'!$B:$B,EJ$9),"-")</f>
        <v>-</v>
      </c>
      <c r="EK19" s="380" t="str">
        <f>IFERROR(AVERAGEIFS('VISSIM Travel Time Outputs'!$H:$H,'VISSIM Travel Time Outputs'!$D:$D,$D19,'VISSIM Travel Time Outputs'!$A:$A,"AVG",'VISSIM Travel Time Outputs'!$B:$B,EK$9),"-")</f>
        <v>-</v>
      </c>
      <c r="EL19" s="380" t="str">
        <f>IFERROR(AVERAGEIFS('VISSIM Travel Time Outputs'!$H:$H,'VISSIM Travel Time Outputs'!$D:$D,$D19,'VISSIM Travel Time Outputs'!$A:$A,"AVG",'VISSIM Travel Time Outputs'!$B:$B,EL$9),"-")</f>
        <v>-</v>
      </c>
      <c r="EM19" s="380" t="str">
        <f>IFERROR(AVERAGEIFS('VISSIM Travel Time Outputs'!$H:$H,'VISSIM Travel Time Outputs'!$D:$D,$D19,'VISSIM Travel Time Outputs'!$A:$A,"AVG",'VISSIM Travel Time Outputs'!$B:$B,EM$9),"-")</f>
        <v>-</v>
      </c>
      <c r="EN19" s="380" t="str">
        <f>IFERROR(AVERAGEIFS('VISSIM Travel Time Outputs'!$H:$H,'VISSIM Travel Time Outputs'!$D:$D,$D19,'VISSIM Travel Time Outputs'!$A:$A,"AVG",'VISSIM Travel Time Outputs'!$B:$B,EN$9),"-")</f>
        <v>-</v>
      </c>
      <c r="EO19" s="380" t="str">
        <f>IFERROR(AVERAGEIFS('VISSIM Travel Time Outputs'!$H:$H,'VISSIM Travel Time Outputs'!$D:$D,$D19,'VISSIM Travel Time Outputs'!$A:$A,"AVG",'VISSIM Travel Time Outputs'!$B:$B,EO$9),"-")</f>
        <v>-</v>
      </c>
      <c r="EP19" s="380" t="str">
        <f>IFERROR(AVERAGEIFS('VISSIM Travel Time Outputs'!$H:$H,'VISSIM Travel Time Outputs'!$D:$D,$D19,'VISSIM Travel Time Outputs'!$A:$A,"AVG",'VISSIM Travel Time Outputs'!$B:$B,EP$9),"-")</f>
        <v>-</v>
      </c>
      <c r="EQ19" s="380" t="str">
        <f>IFERROR(AVERAGEIFS('VISSIM Travel Time Outputs'!$H:$H,'VISSIM Travel Time Outputs'!$D:$D,$D19,'VISSIM Travel Time Outputs'!$A:$A,"AVG",'VISSIM Travel Time Outputs'!$B:$B,EQ$9),"-")</f>
        <v>-</v>
      </c>
      <c r="ER19" s="380" t="str">
        <f>IFERROR(AVERAGEIFS('VISSIM Travel Time Outputs'!$H:$H,'VISSIM Travel Time Outputs'!$D:$D,$D19,'VISSIM Travel Time Outputs'!$A:$A,"AVG",'VISSIM Travel Time Outputs'!$B:$B,ER$9),"-")</f>
        <v>-</v>
      </c>
      <c r="ES19" s="380" t="str">
        <f>IFERROR(AVERAGEIFS('VISSIM Travel Time Outputs'!$H:$H,'VISSIM Travel Time Outputs'!$D:$D,$D19,'VISSIM Travel Time Outputs'!$A:$A,"AVG",'VISSIM Travel Time Outputs'!$B:$B,ES$9),"-")</f>
        <v>-</v>
      </c>
      <c r="ET19" s="380" t="str">
        <f>IFERROR(AVERAGEIFS('VISSIM Travel Time Outputs'!$H:$H,'VISSIM Travel Time Outputs'!$D:$D,$D19,'VISSIM Travel Time Outputs'!$A:$A,"AVG",'VISSIM Travel Time Outputs'!$B:$B,ET$9),"-")</f>
        <v>-</v>
      </c>
      <c r="EU19" s="380" t="str">
        <f>IFERROR(AVERAGEIFS('VISSIM Travel Time Outputs'!$H:$H,'VISSIM Travel Time Outputs'!$D:$D,$D19,'VISSIM Travel Time Outputs'!$A:$A,"AVG",'VISSIM Travel Time Outputs'!$B:$B,EU$9),"-")</f>
        <v>-</v>
      </c>
      <c r="EV19" s="380" t="str">
        <f>IFERROR(AVERAGEIFS('VISSIM Travel Time Outputs'!$H:$H,'VISSIM Travel Time Outputs'!$D:$D,$D19,'VISSIM Travel Time Outputs'!$A:$A,"AVG",'VISSIM Travel Time Outputs'!$B:$B,EV$9),"-")</f>
        <v>-</v>
      </c>
      <c r="EW19" s="380" t="str">
        <f>IFERROR(AVERAGEIFS('VISSIM Travel Time Outputs'!$H:$H,'VISSIM Travel Time Outputs'!$D:$D,$D19,'VISSIM Travel Time Outputs'!$A:$A,"AVG",'VISSIM Travel Time Outputs'!$B:$B,EW$9),"-")</f>
        <v>-</v>
      </c>
      <c r="EX19" s="380" t="str">
        <f>IFERROR(AVERAGEIFS('VISSIM Travel Time Outputs'!$H:$H,'VISSIM Travel Time Outputs'!$D:$D,$D19,'VISSIM Travel Time Outputs'!$A:$A,"AVG",'VISSIM Travel Time Outputs'!$B:$B,EX$9),"-")</f>
        <v>-</v>
      </c>
      <c r="EY19" s="381" t="str">
        <f>IFERROR(AVERAGEIFS('VISSIM Travel Time Outputs'!$H:$H,'VISSIM Travel Time Outputs'!$D:$D,$D19,'VISSIM Travel Time Outputs'!$A:$A,"AVG",'VISSIM Travel Time Outputs'!$B:$B,EY$9),"-")</f>
        <v>-</v>
      </c>
      <c r="EZ19" s="304"/>
      <c r="FA19" s="259" t="str">
        <f t="shared" si="22"/>
        <v>--</v>
      </c>
      <c r="FB19" s="410" t="str">
        <f t="shared" si="23"/>
        <v>--</v>
      </c>
      <c r="FC19" s="381">
        <f t="shared" si="24"/>
        <v>0</v>
      </c>
      <c r="FD19" s="387"/>
      <c r="FE19" s="259" t="str">
        <f>IFERROR(GETPIVOTDATA("Average of TRAVTM(40)",#REF!,"TIMEINT",FE$9,"VEHICLETRAVELTIMEMEASUREMENT",$D19)/3600/24,"--")</f>
        <v>--</v>
      </c>
      <c r="FF19" s="36" t="str">
        <f>IFERROR(GETPIVOTDATA("Average of TRAVTM(40)",#REF!,"TIMEINT",FF$9,"VEHICLETRAVELTIMEMEASUREMENT",$D19)/3600/24,"--")</f>
        <v>--</v>
      </c>
      <c r="FG19" s="36" t="str">
        <f>IFERROR(GETPIVOTDATA("Average of TRAVTM(40)",#REF!,"TIMEINT",FG$9,"VEHICLETRAVELTIMEMEASUREMENT",$D19)/3600/24,"--")</f>
        <v>--</v>
      </c>
      <c r="FH19" s="36" t="str">
        <f>IFERROR(GETPIVOTDATA("Average of TRAVTM(40)",#REF!,"TIMEINT",FH$9,"VEHICLETRAVELTIMEMEASUREMENT",$D19)/3600/24,"--")</f>
        <v>--</v>
      </c>
      <c r="FI19" s="36" t="str">
        <f>IFERROR(GETPIVOTDATA("Average of TRAVTM(40)",#REF!,"TIMEINT",FI$9,"VEHICLETRAVELTIMEMEASUREMENT",$D19)/3600/24,"--")</f>
        <v>--</v>
      </c>
      <c r="FJ19" s="36" t="str">
        <f>IFERROR(GETPIVOTDATA("Average of TRAVTM(40)",#REF!,"TIMEINT",FJ$9,"VEHICLETRAVELTIMEMEASUREMENT",$D19)/3600/24,"--")</f>
        <v>--</v>
      </c>
      <c r="FK19" s="36" t="str">
        <f>IFERROR(GETPIVOTDATA("Average of TRAVTM(40)",#REF!,"TIMEINT",FK$9,"VEHICLETRAVELTIMEMEASUREMENT",$D19)/3600/24,"--")</f>
        <v>--</v>
      </c>
      <c r="FL19" s="36" t="str">
        <f>IFERROR(GETPIVOTDATA("Average of TRAVTM(40)",#REF!,"TIMEINT",FL$9,"VEHICLETRAVELTIMEMEASUREMENT",$D19)/3600/24,"--")</f>
        <v>--</v>
      </c>
      <c r="FM19" s="36" t="str">
        <f>IFERROR(GETPIVOTDATA("Average of TRAVTM(40)",#REF!,"TIMEINT",FM$9,"VEHICLETRAVELTIMEMEASUREMENT",$D19)/3600/24,"--")</f>
        <v>--</v>
      </c>
      <c r="FN19" s="36" t="str">
        <f>IFERROR(GETPIVOTDATA("Average of TRAVTM(40)",#REF!,"TIMEINT",FN$9,"VEHICLETRAVELTIMEMEASUREMENT",$D19)/3600/24,"--")</f>
        <v>--</v>
      </c>
      <c r="FO19" s="36" t="str">
        <f>IFERROR(GETPIVOTDATA("Average of TRAVTM(40)",#REF!,"TIMEINT",FO$9,"VEHICLETRAVELTIMEMEASUREMENT",$D19)/3600/24,"--")</f>
        <v>--</v>
      </c>
      <c r="FP19" s="36" t="str">
        <f>IFERROR(GETPIVOTDATA("Average of TRAVTM(40)",#REF!,"TIMEINT",FP$9,"VEHICLETRAVELTIMEMEASUREMENT",$D19)/3600/24,"--")</f>
        <v>--</v>
      </c>
      <c r="FQ19" s="36" t="str">
        <f>IFERROR(GETPIVOTDATA("Average of TRAVTM(40)",#REF!,"TIMEINT",FQ$9,"VEHICLETRAVELTIMEMEASUREMENT",$D19)/3600/24,"--")</f>
        <v>--</v>
      </c>
      <c r="FR19" s="36" t="str">
        <f>IFERROR(GETPIVOTDATA("Average of TRAVTM(40)",#REF!,"TIMEINT",FR$9,"VEHICLETRAVELTIMEMEASUREMENT",$D19)/3600/24,"--")</f>
        <v>--</v>
      </c>
      <c r="FS19" s="36" t="str">
        <f>IFERROR(GETPIVOTDATA("Average of TRAVTM(40)",#REF!,"TIMEINT",FS$9,"VEHICLETRAVELTIMEMEASUREMENT",$D19)/3600/24,"--")</f>
        <v>--</v>
      </c>
      <c r="FT19" s="177" t="str">
        <f>IFERROR(GETPIVOTDATA("Average of TRAVTM(40)",#REF!,"TIMEINT",FT$9,"VEHICLETRAVELTIMEMEASUREMENT",$D19)/3600/24,"--")</f>
        <v>--</v>
      </c>
      <c r="FU19" s="387"/>
      <c r="FV19" s="379" t="str">
        <f>IFERROR(GETPIVOTDATA("Average of VEHS(40)",#REF!,"TIMEINT",FV$9,"VEHICLETRAVELTIMEMEASUREMENT",$D19),"--")</f>
        <v>--</v>
      </c>
      <c r="FW19" s="380" t="str">
        <f>IFERROR(GETPIVOTDATA("Average of VEHS(40)",#REF!,"TIMEINT",FW$9,"VEHICLETRAVELTIMEMEASUREMENT",$D19),"--")</f>
        <v>--</v>
      </c>
      <c r="FX19" s="380" t="str">
        <f>IFERROR(GETPIVOTDATA("Average of VEHS(40)",#REF!,"TIMEINT",FX$9,"VEHICLETRAVELTIMEMEASUREMENT",$D19),"--")</f>
        <v>--</v>
      </c>
      <c r="FY19" s="380" t="str">
        <f>IFERROR(GETPIVOTDATA("Average of VEHS(40)",#REF!,"TIMEINT",FY$9,"VEHICLETRAVELTIMEMEASUREMENT",$D19),"--")</f>
        <v>--</v>
      </c>
      <c r="FZ19" s="380" t="str">
        <f>IFERROR(GETPIVOTDATA("Average of VEHS(40)",#REF!,"TIMEINT",FZ$9,"VEHICLETRAVELTIMEMEASUREMENT",$D19),"--")</f>
        <v>--</v>
      </c>
      <c r="GA19" s="380" t="str">
        <f>IFERROR(GETPIVOTDATA("Average of VEHS(40)",#REF!,"TIMEINT",GA$9,"VEHICLETRAVELTIMEMEASUREMENT",$D19),"--")</f>
        <v>--</v>
      </c>
      <c r="GB19" s="380" t="str">
        <f>IFERROR(GETPIVOTDATA("Average of VEHS(40)",#REF!,"TIMEINT",GB$9,"VEHICLETRAVELTIMEMEASUREMENT",$D19),"--")</f>
        <v>--</v>
      </c>
      <c r="GC19" s="380" t="str">
        <f>IFERROR(GETPIVOTDATA("Average of VEHS(40)",#REF!,"TIMEINT",GC$9,"VEHICLETRAVELTIMEMEASUREMENT",$D19),"--")</f>
        <v>--</v>
      </c>
      <c r="GD19" s="380" t="str">
        <f>IFERROR(GETPIVOTDATA("Average of VEHS(40)",#REF!,"TIMEINT",GD$9,"VEHICLETRAVELTIMEMEASUREMENT",$D19),"--")</f>
        <v>--</v>
      </c>
      <c r="GE19" s="380" t="str">
        <f>IFERROR(GETPIVOTDATA("Average of VEHS(40)",#REF!,"TIMEINT",GE$9,"VEHICLETRAVELTIMEMEASUREMENT",$D19),"--")</f>
        <v>--</v>
      </c>
      <c r="GF19" s="380" t="str">
        <f>IFERROR(GETPIVOTDATA("Average of VEHS(40)",#REF!,"TIMEINT",GF$9,"VEHICLETRAVELTIMEMEASUREMENT",$D19),"--")</f>
        <v>--</v>
      </c>
      <c r="GG19" s="380" t="str">
        <f>IFERROR(GETPIVOTDATA("Average of VEHS(40)",#REF!,"TIMEINT",GG$9,"VEHICLETRAVELTIMEMEASUREMENT",$D19),"--")</f>
        <v>--</v>
      </c>
      <c r="GH19" s="380" t="str">
        <f>IFERROR(GETPIVOTDATA("Average of VEHS(40)",#REF!,"TIMEINT",GH$9,"VEHICLETRAVELTIMEMEASUREMENT",$D19),"--")</f>
        <v>--</v>
      </c>
      <c r="GI19" s="380" t="str">
        <f>IFERROR(GETPIVOTDATA("Average of VEHS(40)",#REF!,"TIMEINT",GI$9,"VEHICLETRAVELTIMEMEASUREMENT",$D19),"--")</f>
        <v>--</v>
      </c>
      <c r="GJ19" s="380" t="str">
        <f>IFERROR(GETPIVOTDATA("Average of VEHS(40)",#REF!,"TIMEINT",GJ$9,"VEHICLETRAVELTIMEMEASUREMENT",$D19),"--")</f>
        <v>--</v>
      </c>
      <c r="GK19" s="381" t="str">
        <f>IFERROR(GETPIVOTDATA("Average of VEHS(40)",#REF!,"TIMEINT",GK$9,"VEHICLETRAVELTIMEMEASUREMENT",$D19),"--")</f>
        <v>--</v>
      </c>
      <c r="GL19" s="387"/>
      <c r="GM19" s="259" t="str">
        <f t="shared" si="25"/>
        <v>--</v>
      </c>
      <c r="GN19" s="410" t="str">
        <f t="shared" si="26"/>
        <v>--</v>
      </c>
      <c r="GO19" s="381">
        <f t="shared" si="27"/>
        <v>0</v>
      </c>
      <c r="GP19" s="387"/>
      <c r="GQ19" s="259" t="str">
        <f>IFERROR(GETPIVOTDATA("Average of TRAVTM(60)",#REF!,"TIMEINT",GQ$9,"VEHICLETRAVELTIMEMEASUREMENT",$D19)/3600/24,"--")</f>
        <v>--</v>
      </c>
      <c r="GR19" s="36" t="str">
        <f>IFERROR(GETPIVOTDATA("Average of TRAVTM(60)",#REF!,"TIMEINT",GR$9,"VEHICLETRAVELTIMEMEASUREMENT",$D19)/3600/24,"--")</f>
        <v>--</v>
      </c>
      <c r="GS19" s="36" t="str">
        <f>IFERROR(GETPIVOTDATA("Average of TRAVTM(60)",#REF!,"TIMEINT",GS$9,"VEHICLETRAVELTIMEMEASUREMENT",$D19)/3600/24,"--")</f>
        <v>--</v>
      </c>
      <c r="GT19" s="36" t="str">
        <f>IFERROR(GETPIVOTDATA("Average of TRAVTM(60)",#REF!,"TIMEINT",GT$9,"VEHICLETRAVELTIMEMEASUREMENT",$D19)/3600/24,"--")</f>
        <v>--</v>
      </c>
      <c r="GU19" s="36" t="str">
        <f>IFERROR(GETPIVOTDATA("Average of TRAVTM(60)",#REF!,"TIMEINT",GU$9,"VEHICLETRAVELTIMEMEASUREMENT",$D19)/3600/24,"--")</f>
        <v>--</v>
      </c>
      <c r="GV19" s="36" t="str">
        <f>IFERROR(GETPIVOTDATA("Average of TRAVTM(60)",#REF!,"TIMEINT",GV$9,"VEHICLETRAVELTIMEMEASUREMENT",$D19)/3600/24,"--")</f>
        <v>--</v>
      </c>
      <c r="GW19" s="36" t="str">
        <f>IFERROR(GETPIVOTDATA("Average of TRAVTM(60)",#REF!,"TIMEINT",GW$9,"VEHICLETRAVELTIMEMEASUREMENT",$D19)/3600/24,"--")</f>
        <v>--</v>
      </c>
      <c r="GX19" s="36" t="str">
        <f>IFERROR(GETPIVOTDATA("Average of TRAVTM(60)",#REF!,"TIMEINT",GX$9,"VEHICLETRAVELTIMEMEASUREMENT",$D19)/3600/24,"--")</f>
        <v>--</v>
      </c>
      <c r="GY19" s="36" t="str">
        <f>IFERROR(GETPIVOTDATA("Average of TRAVTM(60)",#REF!,"TIMEINT",GY$9,"VEHICLETRAVELTIMEMEASUREMENT",$D19)/3600/24,"--")</f>
        <v>--</v>
      </c>
      <c r="GZ19" s="36" t="str">
        <f>IFERROR(GETPIVOTDATA("Average of TRAVTM(60)",#REF!,"TIMEINT",GZ$9,"VEHICLETRAVELTIMEMEASUREMENT",$D19)/3600/24,"--")</f>
        <v>--</v>
      </c>
      <c r="HA19" s="36" t="str">
        <f>IFERROR(GETPIVOTDATA("Average of TRAVTM(60)",#REF!,"TIMEINT",HA$9,"VEHICLETRAVELTIMEMEASUREMENT",$D19)/3600/24,"--")</f>
        <v>--</v>
      </c>
      <c r="HB19" s="36" t="str">
        <f>IFERROR(GETPIVOTDATA("Average of TRAVTM(60)",#REF!,"TIMEINT",HB$9,"VEHICLETRAVELTIMEMEASUREMENT",$D19)/3600/24,"--")</f>
        <v>--</v>
      </c>
      <c r="HC19" s="36" t="str">
        <f>IFERROR(GETPIVOTDATA("Average of TRAVTM(60)",#REF!,"TIMEINT",HC$9,"VEHICLETRAVELTIMEMEASUREMENT",$D19)/3600/24,"--")</f>
        <v>--</v>
      </c>
      <c r="HD19" s="36" t="str">
        <f>IFERROR(GETPIVOTDATA("Average of TRAVTM(60)",#REF!,"TIMEINT",HD$9,"VEHICLETRAVELTIMEMEASUREMENT",$D19)/3600/24,"--")</f>
        <v>--</v>
      </c>
      <c r="HE19" s="36" t="str">
        <f>IFERROR(GETPIVOTDATA("Average of TRAVTM(60)",#REF!,"TIMEINT",HE$9,"VEHICLETRAVELTIMEMEASUREMENT",$D19)/3600/24,"--")</f>
        <v>--</v>
      </c>
      <c r="HF19" s="177" t="str">
        <f>IFERROR(GETPIVOTDATA("Average of TRAVTM(60)",#REF!,"TIMEINT",HF$9,"VEHICLETRAVELTIMEMEASUREMENT",$D19)/3600/24,"--")</f>
        <v>--</v>
      </c>
      <c r="HG19" s="387"/>
      <c r="HH19" s="379" t="str">
        <f>IFERROR(GETPIVOTDATA("Average of VEHS(60)",#REF!,"TIMEINT",HH$9,"VEHICLETRAVELTIMEMEASUREMENT",$D19),"--")</f>
        <v>--</v>
      </c>
      <c r="HI19" s="380" t="str">
        <f>IFERROR(GETPIVOTDATA("Average of VEHS(60)",#REF!,"TIMEINT",HI$9,"VEHICLETRAVELTIMEMEASUREMENT",$D19),"--")</f>
        <v>--</v>
      </c>
      <c r="HJ19" s="380" t="str">
        <f>IFERROR(GETPIVOTDATA("Average of VEHS(60)",#REF!,"TIMEINT",HJ$9,"VEHICLETRAVELTIMEMEASUREMENT",$D19),"--")</f>
        <v>--</v>
      </c>
      <c r="HK19" s="380" t="str">
        <f>IFERROR(GETPIVOTDATA("Average of VEHS(60)",#REF!,"TIMEINT",HK$9,"VEHICLETRAVELTIMEMEASUREMENT",$D19),"--")</f>
        <v>--</v>
      </c>
      <c r="HL19" s="380" t="str">
        <f>IFERROR(GETPIVOTDATA("Average of VEHS(60)",#REF!,"TIMEINT",HL$9,"VEHICLETRAVELTIMEMEASUREMENT",$D19),"--")</f>
        <v>--</v>
      </c>
      <c r="HM19" s="380" t="str">
        <f>IFERROR(GETPIVOTDATA("Average of VEHS(60)",#REF!,"TIMEINT",HM$9,"VEHICLETRAVELTIMEMEASUREMENT",$D19),"--")</f>
        <v>--</v>
      </c>
      <c r="HN19" s="380" t="str">
        <f>IFERROR(GETPIVOTDATA("Average of VEHS(60)",#REF!,"TIMEINT",HN$9,"VEHICLETRAVELTIMEMEASUREMENT",$D19),"--")</f>
        <v>--</v>
      </c>
      <c r="HO19" s="380" t="str">
        <f>IFERROR(GETPIVOTDATA("Average of VEHS(60)",#REF!,"TIMEINT",HO$9,"VEHICLETRAVELTIMEMEASUREMENT",$D19),"--")</f>
        <v>--</v>
      </c>
      <c r="HP19" s="380" t="str">
        <f>IFERROR(GETPIVOTDATA("Average of VEHS(60)",#REF!,"TIMEINT",HP$9,"VEHICLETRAVELTIMEMEASUREMENT",$D19),"--")</f>
        <v>--</v>
      </c>
      <c r="HQ19" s="380" t="str">
        <f>IFERROR(GETPIVOTDATA("Average of VEHS(60)",#REF!,"TIMEINT",HQ$9,"VEHICLETRAVELTIMEMEASUREMENT",$D19),"--")</f>
        <v>--</v>
      </c>
      <c r="HR19" s="380" t="str">
        <f>IFERROR(GETPIVOTDATA("Average of VEHS(60)",#REF!,"TIMEINT",HR$9,"VEHICLETRAVELTIMEMEASUREMENT",$D19),"--")</f>
        <v>--</v>
      </c>
      <c r="HS19" s="380" t="str">
        <f>IFERROR(GETPIVOTDATA("Average of VEHS(60)",#REF!,"TIMEINT",HS$9,"VEHICLETRAVELTIMEMEASUREMENT",$D19),"--")</f>
        <v>--</v>
      </c>
      <c r="HT19" s="380" t="str">
        <f>IFERROR(GETPIVOTDATA("Average of VEHS(60)",#REF!,"TIMEINT",HT$9,"VEHICLETRAVELTIMEMEASUREMENT",$D19),"--")</f>
        <v>--</v>
      </c>
      <c r="HU19" s="380" t="str">
        <f>IFERROR(GETPIVOTDATA("Average of VEHS(60)",#REF!,"TIMEINT",HU$9,"VEHICLETRAVELTIMEMEASUREMENT",$D19),"--")</f>
        <v>--</v>
      </c>
      <c r="HV19" s="380" t="str">
        <f>IFERROR(GETPIVOTDATA("Average of VEHS(60)",#REF!,"TIMEINT",HV$9,"VEHICLETRAVELTIMEMEASUREMENT",$D19),"--")</f>
        <v>--</v>
      </c>
      <c r="HW19" s="381" t="str">
        <f>IFERROR(GETPIVOTDATA("Average of VEHS(60)",#REF!,"TIMEINT",HW$9,"VEHICLETRAVELTIMEMEASUREMENT",$D19),"--")</f>
        <v>--</v>
      </c>
      <c r="HX19" s="387"/>
      <c r="HY19" s="259" t="str">
        <f t="shared" si="28"/>
        <v>--</v>
      </c>
      <c r="HZ19" s="410" t="str">
        <f t="shared" si="29"/>
        <v>--</v>
      </c>
      <c r="IA19" s="381">
        <f t="shared" si="30"/>
        <v>0</v>
      </c>
      <c r="IB19" s="716"/>
      <c r="IC19" s="379" t="str">
        <f>IFERROR(AVERAGEIFS('VISSIM Travel Time Outputs'!$L:$L,'VISSIM Travel Time Outputs'!$D:$D,$D19,'VISSIM Travel Time Outputs'!$A:$A,"AVG",'VISSIM Travel Time Outputs'!$B:$B,IC$9),"-")</f>
        <v>-</v>
      </c>
      <c r="ID19" s="380" t="str">
        <f>IFERROR(AVERAGEIFS('VISSIM Travel Time Outputs'!$L:$L,'VISSIM Travel Time Outputs'!$D:$D,$D19,'VISSIM Travel Time Outputs'!$A:$A,"AVG",'VISSIM Travel Time Outputs'!$B:$B,ID$9),"-")</f>
        <v>-</v>
      </c>
      <c r="IE19" s="380" t="str">
        <f>IFERROR(AVERAGEIFS('VISSIM Travel Time Outputs'!$L:$L,'VISSIM Travel Time Outputs'!$D:$D,$D19,'VISSIM Travel Time Outputs'!$A:$A,"AVG",'VISSIM Travel Time Outputs'!$B:$B,IE$9),"-")</f>
        <v>-</v>
      </c>
      <c r="IF19" s="380" t="str">
        <f>IFERROR(AVERAGEIFS('VISSIM Travel Time Outputs'!$L:$L,'VISSIM Travel Time Outputs'!$D:$D,$D19,'VISSIM Travel Time Outputs'!$A:$A,"AVG",'VISSIM Travel Time Outputs'!$B:$B,IF$9),"-")</f>
        <v>-</v>
      </c>
      <c r="IG19" s="380" t="str">
        <f>IFERROR(AVERAGEIFS('VISSIM Travel Time Outputs'!$L:$L,'VISSIM Travel Time Outputs'!$D:$D,$D19,'VISSIM Travel Time Outputs'!$A:$A,"AVG",'VISSIM Travel Time Outputs'!$B:$B,IG$9),"-")</f>
        <v>-</v>
      </c>
      <c r="IH19" s="380" t="str">
        <f>IFERROR(AVERAGEIFS('VISSIM Travel Time Outputs'!$L:$L,'VISSIM Travel Time Outputs'!$D:$D,$D19,'VISSIM Travel Time Outputs'!$A:$A,"AVG",'VISSIM Travel Time Outputs'!$B:$B,IH$9),"-")</f>
        <v>-</v>
      </c>
      <c r="II19" s="380" t="str">
        <f>IFERROR(AVERAGEIFS('VISSIM Travel Time Outputs'!$L:$L,'VISSIM Travel Time Outputs'!$D:$D,$D19,'VISSIM Travel Time Outputs'!$A:$A,"AVG",'VISSIM Travel Time Outputs'!$B:$B,II$9),"-")</f>
        <v>-</v>
      </c>
      <c r="IJ19" s="380" t="str">
        <f>IFERROR(AVERAGEIFS('VISSIM Travel Time Outputs'!$L:$L,'VISSIM Travel Time Outputs'!$D:$D,$D19,'VISSIM Travel Time Outputs'!$A:$A,"AVG",'VISSIM Travel Time Outputs'!$B:$B,IJ$9),"-")</f>
        <v>-</v>
      </c>
      <c r="IK19" s="380" t="str">
        <f>IFERROR(AVERAGEIFS('VISSIM Travel Time Outputs'!$L:$L,'VISSIM Travel Time Outputs'!$D:$D,$D19,'VISSIM Travel Time Outputs'!$A:$A,"AVG",'VISSIM Travel Time Outputs'!$B:$B,IK$9),"-")</f>
        <v>-</v>
      </c>
      <c r="IL19" s="380" t="str">
        <f>IFERROR(AVERAGEIFS('VISSIM Travel Time Outputs'!$L:$L,'VISSIM Travel Time Outputs'!$D:$D,$D19,'VISSIM Travel Time Outputs'!$A:$A,"AVG",'VISSIM Travel Time Outputs'!$B:$B,IL$9),"-")</f>
        <v>-</v>
      </c>
      <c r="IM19" s="380" t="str">
        <f>IFERROR(AVERAGEIFS('VISSIM Travel Time Outputs'!$L:$L,'VISSIM Travel Time Outputs'!$D:$D,$D19,'VISSIM Travel Time Outputs'!$A:$A,"AVG",'VISSIM Travel Time Outputs'!$B:$B,IM$9),"-")</f>
        <v>-</v>
      </c>
      <c r="IN19" s="380" t="str">
        <f>IFERROR(AVERAGEIFS('VISSIM Travel Time Outputs'!$L:$L,'VISSIM Travel Time Outputs'!$D:$D,$D19,'VISSIM Travel Time Outputs'!$A:$A,"AVG",'VISSIM Travel Time Outputs'!$B:$B,IN$9),"-")</f>
        <v>-</v>
      </c>
      <c r="IO19" s="380" t="str">
        <f>IFERROR(AVERAGEIFS('VISSIM Travel Time Outputs'!$L:$L,'VISSIM Travel Time Outputs'!$D:$D,$D19,'VISSIM Travel Time Outputs'!$A:$A,"AVG",'VISSIM Travel Time Outputs'!$B:$B,IO$9),"-")</f>
        <v>-</v>
      </c>
      <c r="IP19" s="380" t="str">
        <f>IFERROR(AVERAGEIFS('VISSIM Travel Time Outputs'!$L:$L,'VISSIM Travel Time Outputs'!$D:$D,$D19,'VISSIM Travel Time Outputs'!$A:$A,"AVG",'VISSIM Travel Time Outputs'!$B:$B,IP$9),"-")</f>
        <v>-</v>
      </c>
      <c r="IQ19" s="380" t="str">
        <f>IFERROR(AVERAGEIFS('VISSIM Travel Time Outputs'!$L:$L,'VISSIM Travel Time Outputs'!$D:$D,$D19,'VISSIM Travel Time Outputs'!$A:$A,"AVG",'VISSIM Travel Time Outputs'!$B:$B,IQ$9),"-")</f>
        <v>-</v>
      </c>
      <c r="IR19" s="381" t="str">
        <f>IFERROR(AVERAGEIFS('VISSIM Travel Time Outputs'!$L:$L,'VISSIM Travel Time Outputs'!$D:$D,$D19,'VISSIM Travel Time Outputs'!$A:$A,"AVG",'VISSIM Travel Time Outputs'!$B:$B,IR$9),"-")</f>
        <v>-</v>
      </c>
      <c r="IS19" s="381" t="str">
        <f t="shared" si="31"/>
        <v>--</v>
      </c>
    </row>
    <row r="20" spans="1:253" x14ac:dyDescent="0.25">
      <c r="A20" s="302" t="str">
        <f t="shared" si="12"/>
        <v/>
      </c>
      <c r="B20" s="641">
        <f t="shared" si="32"/>
        <v>11</v>
      </c>
      <c r="C20" s="475" t="str">
        <f>INDEX('Input - Travel Times'!$B$3:$AL$103,MATCH($B20,'Input - Travel Times'!$B$3:$B$103,0),MATCH(C$9,'Input - Travel Times'!$B$3:$AL$3,0))</f>
        <v>From WB Rt 28 SB Off-Ramp to WB Lee Rd</v>
      </c>
      <c r="D20" s="194">
        <f>INDEX('Input - Travel Times'!$B$3:$AS$103,MATCH($B20,'Input - Travel Times'!$B$3:$B$103,0),MATCH(D$9,'Input - Travel Times'!$B$3:$AS$3,0))</f>
        <v>11</v>
      </c>
      <c r="E20" s="582">
        <f>TIME(0,0,INDEX('Input - Travel Times'!$B$3:$AL$103,MATCH($B20,'Input - Travel Times'!$B$3:$B$103,0),MATCH(E$9,'Input - Travel Times'!$B$3:$AL$3,0)))</f>
        <v>5.0925925925925921E-4</v>
      </c>
      <c r="F20" s="582">
        <f>TIME(0,0,INDEX('Input - Travel Times'!$B$3:$AL$103,MATCH($B20,'Input - Travel Times'!$B$3:$B$103,0),MATCH(F$9,'Input - Travel Times'!$B$3:$AL$3,0)))</f>
        <v>3.5879629629629635E-4</v>
      </c>
      <c r="G20" s="582" t="e">
        <f>TIME(0,0,INDEX('Input - Travel Times'!$B$3:$AL$103,MATCH($B20,'Input - Travel Times'!$B$3:$B$103,0),MATCH(G$9,'Input - Travel Times'!$B$3:$AL$3,0)))</f>
        <v>#VALUE!</v>
      </c>
      <c r="H20" s="173"/>
      <c r="I20" s="259" t="str">
        <f>IFERROR(TIME(0,0,AVERAGEIFS('VISSIM Travel Time Outputs'!$I:$I,'VISSIM Travel Time Outputs'!$D:$D,$D20,'VISSIM Travel Time Outputs'!$A:$A,"AVG",'VISSIM Travel Time Outputs'!$B:$B,I$9)),"-")</f>
        <v>-</v>
      </c>
      <c r="J20" s="36" t="str">
        <f>IFERROR(TIME(0,0,AVERAGEIFS('VISSIM Travel Time Outputs'!$I:$I,'VISSIM Travel Time Outputs'!$D:$D,$D20,'VISSIM Travel Time Outputs'!$A:$A,"AVG",'VISSIM Travel Time Outputs'!$B:$B,J$9)),"-")</f>
        <v>-</v>
      </c>
      <c r="K20" s="36" t="str">
        <f>IFERROR(TIME(0,0,AVERAGEIFS('VISSIM Travel Time Outputs'!$I:$I,'VISSIM Travel Time Outputs'!$D:$D,$D20,'VISSIM Travel Time Outputs'!$A:$A,"AVG",'VISSIM Travel Time Outputs'!$B:$B,K$9)),"-")</f>
        <v>-</v>
      </c>
      <c r="L20" s="36" t="str">
        <f>IFERROR(TIME(0,0,AVERAGEIFS('VISSIM Travel Time Outputs'!$I:$I,'VISSIM Travel Time Outputs'!$D:$D,$D20,'VISSIM Travel Time Outputs'!$A:$A,"AVG",'VISSIM Travel Time Outputs'!$B:$B,L$9)),"-")</f>
        <v>-</v>
      </c>
      <c r="M20" s="36" t="str">
        <f>IFERROR(TIME(0,0,AVERAGEIFS('VISSIM Travel Time Outputs'!$I:$I,'VISSIM Travel Time Outputs'!$D:$D,$D20,'VISSIM Travel Time Outputs'!$A:$A,"AVG",'VISSIM Travel Time Outputs'!$B:$B,M$9)),"-")</f>
        <v>-</v>
      </c>
      <c r="N20" s="36" t="str">
        <f>IFERROR(TIME(0,0,AVERAGEIFS('VISSIM Travel Time Outputs'!$I:$I,'VISSIM Travel Time Outputs'!$D:$D,$D20,'VISSIM Travel Time Outputs'!$A:$A,"AVG",'VISSIM Travel Time Outputs'!$B:$B,N$9)),"-")</f>
        <v>-</v>
      </c>
      <c r="O20" s="36" t="str">
        <f>IFERROR(TIME(0,0,AVERAGEIFS('VISSIM Travel Time Outputs'!$I:$I,'VISSIM Travel Time Outputs'!$D:$D,$D20,'VISSIM Travel Time Outputs'!$A:$A,"AVG",'VISSIM Travel Time Outputs'!$B:$B,O$9)),"-")</f>
        <v>-</v>
      </c>
      <c r="P20" s="36" t="str">
        <f>IFERROR(TIME(0,0,AVERAGEIFS('VISSIM Travel Time Outputs'!$I:$I,'VISSIM Travel Time Outputs'!$D:$D,$D20,'VISSIM Travel Time Outputs'!$A:$A,"AVG",'VISSIM Travel Time Outputs'!$B:$B,P$9)),"-")</f>
        <v>-</v>
      </c>
      <c r="Q20" s="36" t="str">
        <f>IFERROR(TIME(0,0,AVERAGEIFS('VISSIM Travel Time Outputs'!$I:$I,'VISSIM Travel Time Outputs'!$D:$D,$D20,'VISSIM Travel Time Outputs'!$A:$A,"AVG",'VISSIM Travel Time Outputs'!$B:$B,Q$9)),"-")</f>
        <v>-</v>
      </c>
      <c r="R20" s="36" t="str">
        <f>IFERROR(TIME(0,0,AVERAGEIFS('VISSIM Travel Time Outputs'!$I:$I,'VISSIM Travel Time Outputs'!$D:$D,$D20,'VISSIM Travel Time Outputs'!$A:$A,"AVG",'VISSIM Travel Time Outputs'!$B:$B,R$9)),"-")</f>
        <v>-</v>
      </c>
      <c r="S20" s="36" t="str">
        <f>IFERROR(TIME(0,0,AVERAGEIFS('VISSIM Travel Time Outputs'!$I:$I,'VISSIM Travel Time Outputs'!$D:$D,$D20,'VISSIM Travel Time Outputs'!$A:$A,"AVG",'VISSIM Travel Time Outputs'!$B:$B,S$9)),"-")</f>
        <v>-</v>
      </c>
      <c r="T20" s="36" t="str">
        <f>IFERROR(TIME(0,0,AVERAGEIFS('VISSIM Travel Time Outputs'!$I:$I,'VISSIM Travel Time Outputs'!$D:$D,$D20,'VISSIM Travel Time Outputs'!$A:$A,"AVG",'VISSIM Travel Time Outputs'!$B:$B,T$9)),"-")</f>
        <v>-</v>
      </c>
      <c r="U20" s="36" t="str">
        <f>IFERROR(TIME(0,0,AVERAGEIFS('VISSIM Travel Time Outputs'!$I:$I,'VISSIM Travel Time Outputs'!$D:$D,$D20,'VISSIM Travel Time Outputs'!$A:$A,"AVG",'VISSIM Travel Time Outputs'!$B:$B,U$9)),"-")</f>
        <v>-</v>
      </c>
      <c r="V20" s="36" t="str">
        <f>IFERROR(TIME(0,0,AVERAGEIFS('VISSIM Travel Time Outputs'!$I:$I,'VISSIM Travel Time Outputs'!$D:$D,$D20,'VISSIM Travel Time Outputs'!$A:$A,"AVG",'VISSIM Travel Time Outputs'!$B:$B,V$9)),"-")</f>
        <v>-</v>
      </c>
      <c r="W20" s="36" t="str">
        <f>IFERROR(TIME(0,0,AVERAGEIFS('VISSIM Travel Time Outputs'!$I:$I,'VISSIM Travel Time Outputs'!$D:$D,$D20,'VISSIM Travel Time Outputs'!$A:$A,"AVG",'VISSIM Travel Time Outputs'!$B:$B,W$9)),"-")</f>
        <v>-</v>
      </c>
      <c r="X20" s="177" t="str">
        <f>IFERROR(TIME(0,0,AVERAGEIFS('VISSIM Travel Time Outputs'!$I:$I,'VISSIM Travel Time Outputs'!$D:$D,$D20,'VISSIM Travel Time Outputs'!$A:$A,"AVG",'VISSIM Travel Time Outputs'!$B:$B,X$9)),"-")</f>
        <v>-</v>
      </c>
      <c r="Y20" s="304"/>
      <c r="Z20" s="379" t="str">
        <f>IFERROR(AVERAGEIFS('VISSIM Travel Time Outputs'!$F:$F,'VISSIM Travel Time Outputs'!$D:$D,$D20,'VISSIM Travel Time Outputs'!$A:$A,"AVG",'VISSIM Travel Time Outputs'!$B:$B,Z$9),"-")</f>
        <v>-</v>
      </c>
      <c r="AA20" s="380" t="str">
        <f>IFERROR(AVERAGEIFS('VISSIM Travel Time Outputs'!$F:$F,'VISSIM Travel Time Outputs'!$D:$D,$D20,'VISSIM Travel Time Outputs'!$A:$A,"AVG",'VISSIM Travel Time Outputs'!$B:$B,AA$9),"-")</f>
        <v>-</v>
      </c>
      <c r="AB20" s="380" t="str">
        <f>IFERROR(AVERAGEIFS('VISSIM Travel Time Outputs'!$F:$F,'VISSIM Travel Time Outputs'!$D:$D,$D20,'VISSIM Travel Time Outputs'!$A:$A,"AVG",'VISSIM Travel Time Outputs'!$B:$B,AB$9),"-")</f>
        <v>-</v>
      </c>
      <c r="AC20" s="380" t="str">
        <f>IFERROR(AVERAGEIFS('VISSIM Travel Time Outputs'!$F:$F,'VISSIM Travel Time Outputs'!$D:$D,$D20,'VISSIM Travel Time Outputs'!$A:$A,"AVG",'VISSIM Travel Time Outputs'!$B:$B,AC$9),"-")</f>
        <v>-</v>
      </c>
      <c r="AD20" s="380" t="str">
        <f>IFERROR(AVERAGEIFS('VISSIM Travel Time Outputs'!$F:$F,'VISSIM Travel Time Outputs'!$D:$D,$D20,'VISSIM Travel Time Outputs'!$A:$A,"AVG",'VISSIM Travel Time Outputs'!$B:$B,AD$9),"-")</f>
        <v>-</v>
      </c>
      <c r="AE20" s="380" t="str">
        <f>IFERROR(AVERAGEIFS('VISSIM Travel Time Outputs'!$F:$F,'VISSIM Travel Time Outputs'!$D:$D,$D20,'VISSIM Travel Time Outputs'!$A:$A,"AVG",'VISSIM Travel Time Outputs'!$B:$B,AE$9),"-")</f>
        <v>-</v>
      </c>
      <c r="AF20" s="380" t="str">
        <f>IFERROR(AVERAGEIFS('VISSIM Travel Time Outputs'!$F:$F,'VISSIM Travel Time Outputs'!$D:$D,$D20,'VISSIM Travel Time Outputs'!$A:$A,"AVG",'VISSIM Travel Time Outputs'!$B:$B,AF$9),"-")</f>
        <v>-</v>
      </c>
      <c r="AG20" s="380" t="str">
        <f>IFERROR(AVERAGEIFS('VISSIM Travel Time Outputs'!$F:$F,'VISSIM Travel Time Outputs'!$D:$D,$D20,'VISSIM Travel Time Outputs'!$A:$A,"AVG",'VISSIM Travel Time Outputs'!$B:$B,AG$9),"-")</f>
        <v>-</v>
      </c>
      <c r="AH20" s="380" t="str">
        <f>IFERROR(AVERAGEIFS('VISSIM Travel Time Outputs'!$F:$F,'VISSIM Travel Time Outputs'!$D:$D,$D20,'VISSIM Travel Time Outputs'!$A:$A,"AVG",'VISSIM Travel Time Outputs'!$B:$B,AH$9),"-")</f>
        <v>-</v>
      </c>
      <c r="AI20" s="380" t="str">
        <f>IFERROR(AVERAGEIFS('VISSIM Travel Time Outputs'!$F:$F,'VISSIM Travel Time Outputs'!$D:$D,$D20,'VISSIM Travel Time Outputs'!$A:$A,"AVG",'VISSIM Travel Time Outputs'!$B:$B,AI$9),"-")</f>
        <v>-</v>
      </c>
      <c r="AJ20" s="380" t="str">
        <f>IFERROR(AVERAGEIFS('VISSIM Travel Time Outputs'!$F:$F,'VISSIM Travel Time Outputs'!$D:$D,$D20,'VISSIM Travel Time Outputs'!$A:$A,"AVG",'VISSIM Travel Time Outputs'!$B:$B,AJ$9),"-")</f>
        <v>-</v>
      </c>
      <c r="AK20" s="380" t="str">
        <f>IFERROR(AVERAGEIFS('VISSIM Travel Time Outputs'!$F:$F,'VISSIM Travel Time Outputs'!$D:$D,$D20,'VISSIM Travel Time Outputs'!$A:$A,"AVG",'VISSIM Travel Time Outputs'!$B:$B,AK$9),"-")</f>
        <v>-</v>
      </c>
      <c r="AL20" s="380" t="str">
        <f>IFERROR(AVERAGEIFS('VISSIM Travel Time Outputs'!$F:$F,'VISSIM Travel Time Outputs'!$D:$D,$D20,'VISSIM Travel Time Outputs'!$A:$A,"AVG",'VISSIM Travel Time Outputs'!$B:$B,AL$9),"-")</f>
        <v>-</v>
      </c>
      <c r="AM20" s="380" t="str">
        <f>IFERROR(AVERAGEIFS('VISSIM Travel Time Outputs'!$F:$F,'VISSIM Travel Time Outputs'!$D:$D,$D20,'VISSIM Travel Time Outputs'!$A:$A,"AVG",'VISSIM Travel Time Outputs'!$B:$B,AM$9),"-")</f>
        <v>-</v>
      </c>
      <c r="AN20" s="380" t="str">
        <f>IFERROR(AVERAGEIFS('VISSIM Travel Time Outputs'!$F:$F,'VISSIM Travel Time Outputs'!$D:$D,$D20,'VISSIM Travel Time Outputs'!$A:$A,"AVG",'VISSIM Travel Time Outputs'!$B:$B,AN$9),"-")</f>
        <v>-</v>
      </c>
      <c r="AO20" s="381" t="str">
        <f>IFERROR(AVERAGEIFS('VISSIM Travel Time Outputs'!$F:$F,'VISSIM Travel Time Outputs'!$D:$D,$D20,'VISSIM Travel Time Outputs'!$A:$A,"AVG",'VISSIM Travel Time Outputs'!$B:$B,AO$9),"-")</f>
        <v>-</v>
      </c>
      <c r="AP20" s="387"/>
      <c r="AQ20" s="259" t="str">
        <f t="shared" si="13"/>
        <v>--</v>
      </c>
      <c r="AR20" s="410" t="str">
        <f t="shared" si="14"/>
        <v>--</v>
      </c>
      <c r="AS20" s="381">
        <f t="shared" si="15"/>
        <v>0</v>
      </c>
      <c r="AT20" s="305"/>
      <c r="AU20" s="259" t="str">
        <f>IFERROR(TIME(0,0,AVERAGEIFS('VISSIM Travel Time Outputs'!$J:$J,'VISSIM Travel Time Outputs'!$D:$D,$D20,'VISSIM Travel Time Outputs'!$A:$A,"AVG",'VISSIM Travel Time Outputs'!$B:$B,AU$9)),"-")</f>
        <v>-</v>
      </c>
      <c r="AV20" s="36" t="str">
        <f>IFERROR(TIME(0,0,AVERAGEIFS('VISSIM Travel Time Outputs'!$J:$J,'VISSIM Travel Time Outputs'!$D:$D,$D20,'VISSIM Travel Time Outputs'!$A:$A,"AVG",'VISSIM Travel Time Outputs'!$B:$B,AV$9)),"-")</f>
        <v>-</v>
      </c>
      <c r="AW20" s="36" t="str">
        <f>IFERROR(TIME(0,0,AVERAGEIFS('VISSIM Travel Time Outputs'!$J:$J,'VISSIM Travel Time Outputs'!$D:$D,$D20,'VISSIM Travel Time Outputs'!$A:$A,"AVG",'VISSIM Travel Time Outputs'!$B:$B,AW$9)),"-")</f>
        <v>-</v>
      </c>
      <c r="AX20" s="36" t="str">
        <f>IFERROR(TIME(0,0,AVERAGEIFS('VISSIM Travel Time Outputs'!$J:$J,'VISSIM Travel Time Outputs'!$D:$D,$D20,'VISSIM Travel Time Outputs'!$A:$A,"AVG",'VISSIM Travel Time Outputs'!$B:$B,AX$9)),"-")</f>
        <v>-</v>
      </c>
      <c r="AY20" s="36" t="str">
        <f>IFERROR(TIME(0,0,AVERAGEIFS('VISSIM Travel Time Outputs'!$J:$J,'VISSIM Travel Time Outputs'!$D:$D,$D20,'VISSIM Travel Time Outputs'!$A:$A,"AVG",'VISSIM Travel Time Outputs'!$B:$B,AY$9)),"-")</f>
        <v>-</v>
      </c>
      <c r="AZ20" s="36" t="str">
        <f>IFERROR(TIME(0,0,AVERAGEIFS('VISSIM Travel Time Outputs'!$J:$J,'VISSIM Travel Time Outputs'!$D:$D,$D20,'VISSIM Travel Time Outputs'!$A:$A,"AVG",'VISSIM Travel Time Outputs'!$B:$B,AZ$9)),"-")</f>
        <v>-</v>
      </c>
      <c r="BA20" s="36" t="str">
        <f>IFERROR(TIME(0,0,AVERAGEIFS('VISSIM Travel Time Outputs'!$J:$J,'VISSIM Travel Time Outputs'!$D:$D,$D20,'VISSIM Travel Time Outputs'!$A:$A,"AVG",'VISSIM Travel Time Outputs'!$B:$B,BA$9)),"-")</f>
        <v>-</v>
      </c>
      <c r="BB20" s="36" t="str">
        <f>IFERROR(TIME(0,0,AVERAGEIFS('VISSIM Travel Time Outputs'!$J:$J,'VISSIM Travel Time Outputs'!$D:$D,$D20,'VISSIM Travel Time Outputs'!$A:$A,"AVG",'VISSIM Travel Time Outputs'!$B:$B,BB$9)),"-")</f>
        <v>-</v>
      </c>
      <c r="BC20" s="36" t="str">
        <f>IFERROR(TIME(0,0,AVERAGEIFS('VISSIM Travel Time Outputs'!$J:$J,'VISSIM Travel Time Outputs'!$D:$D,$D20,'VISSIM Travel Time Outputs'!$A:$A,"AVG",'VISSIM Travel Time Outputs'!$B:$B,BC$9)),"-")</f>
        <v>-</v>
      </c>
      <c r="BD20" s="36" t="str">
        <f>IFERROR(TIME(0,0,AVERAGEIFS('VISSIM Travel Time Outputs'!$J:$J,'VISSIM Travel Time Outputs'!$D:$D,$D20,'VISSIM Travel Time Outputs'!$A:$A,"AVG",'VISSIM Travel Time Outputs'!$B:$B,BD$9)),"-")</f>
        <v>-</v>
      </c>
      <c r="BE20" s="36" t="str">
        <f>IFERROR(TIME(0,0,AVERAGEIFS('VISSIM Travel Time Outputs'!$J:$J,'VISSIM Travel Time Outputs'!$D:$D,$D20,'VISSIM Travel Time Outputs'!$A:$A,"AVG",'VISSIM Travel Time Outputs'!$B:$B,BE$9)),"-")</f>
        <v>-</v>
      </c>
      <c r="BF20" s="36" t="str">
        <f>IFERROR(TIME(0,0,AVERAGEIFS('VISSIM Travel Time Outputs'!$J:$J,'VISSIM Travel Time Outputs'!$D:$D,$D20,'VISSIM Travel Time Outputs'!$A:$A,"AVG",'VISSIM Travel Time Outputs'!$B:$B,BF$9)),"-")</f>
        <v>-</v>
      </c>
      <c r="BG20" s="36" t="str">
        <f>IFERROR(TIME(0,0,AVERAGEIFS('VISSIM Travel Time Outputs'!$J:$J,'VISSIM Travel Time Outputs'!$D:$D,$D20,'VISSIM Travel Time Outputs'!$A:$A,"AVG",'VISSIM Travel Time Outputs'!$B:$B,BG$9)),"-")</f>
        <v>-</v>
      </c>
      <c r="BH20" s="36" t="str">
        <f>IFERROR(TIME(0,0,AVERAGEIFS('VISSIM Travel Time Outputs'!$J:$J,'VISSIM Travel Time Outputs'!$D:$D,$D20,'VISSIM Travel Time Outputs'!$A:$A,"AVG",'VISSIM Travel Time Outputs'!$B:$B,BH$9)),"-")</f>
        <v>-</v>
      </c>
      <c r="BI20" s="36" t="str">
        <f>IFERROR(TIME(0,0,AVERAGEIFS('VISSIM Travel Time Outputs'!$J:$J,'VISSIM Travel Time Outputs'!$D:$D,$D20,'VISSIM Travel Time Outputs'!$A:$A,"AVG",'VISSIM Travel Time Outputs'!$B:$B,BI$9)),"-")</f>
        <v>-</v>
      </c>
      <c r="BJ20" s="177" t="str">
        <f>IFERROR(TIME(0,0,AVERAGEIFS('VISSIM Travel Time Outputs'!$J:$J,'VISSIM Travel Time Outputs'!$D:$D,$D20,'VISSIM Travel Time Outputs'!$A:$A,"AVG",'VISSIM Travel Time Outputs'!$B:$B,BJ$9)),"-")</f>
        <v>-</v>
      </c>
      <c r="BK20" s="164"/>
      <c r="BL20" s="379" t="str">
        <f>IFERROR(AVERAGEIFS('VISSIM Travel Time Outputs'!$G:$G,'VISSIM Travel Time Outputs'!$D:$D,$D20,'VISSIM Travel Time Outputs'!$A:$A,"AVG",'VISSIM Travel Time Outputs'!$B:$B,BL$9),"-")</f>
        <v>-</v>
      </c>
      <c r="BM20" s="380" t="str">
        <f>IFERROR(AVERAGEIFS('VISSIM Travel Time Outputs'!$G:$G,'VISSIM Travel Time Outputs'!$D:$D,$D20,'VISSIM Travel Time Outputs'!$A:$A,"AVG",'VISSIM Travel Time Outputs'!$B:$B,BM$9),"-")</f>
        <v>-</v>
      </c>
      <c r="BN20" s="380" t="str">
        <f>IFERROR(AVERAGEIFS('VISSIM Travel Time Outputs'!$G:$G,'VISSIM Travel Time Outputs'!$D:$D,$D20,'VISSIM Travel Time Outputs'!$A:$A,"AVG",'VISSIM Travel Time Outputs'!$B:$B,BN$9),"-")</f>
        <v>-</v>
      </c>
      <c r="BO20" s="380" t="str">
        <f>IFERROR(AVERAGEIFS('VISSIM Travel Time Outputs'!$G:$G,'VISSIM Travel Time Outputs'!$D:$D,$D20,'VISSIM Travel Time Outputs'!$A:$A,"AVG",'VISSIM Travel Time Outputs'!$B:$B,BO$9),"-")</f>
        <v>-</v>
      </c>
      <c r="BP20" s="380" t="str">
        <f>IFERROR(AVERAGEIFS('VISSIM Travel Time Outputs'!$G:$G,'VISSIM Travel Time Outputs'!$D:$D,$D20,'VISSIM Travel Time Outputs'!$A:$A,"AVG",'VISSIM Travel Time Outputs'!$B:$B,BP$9),"-")</f>
        <v>-</v>
      </c>
      <c r="BQ20" s="380" t="str">
        <f>IFERROR(AVERAGEIFS('VISSIM Travel Time Outputs'!$G:$G,'VISSIM Travel Time Outputs'!$D:$D,$D20,'VISSIM Travel Time Outputs'!$A:$A,"AVG",'VISSIM Travel Time Outputs'!$B:$B,BQ$9),"-")</f>
        <v>-</v>
      </c>
      <c r="BR20" s="380" t="str">
        <f>IFERROR(AVERAGEIFS('VISSIM Travel Time Outputs'!$G:$G,'VISSIM Travel Time Outputs'!$D:$D,$D20,'VISSIM Travel Time Outputs'!$A:$A,"AVG",'VISSIM Travel Time Outputs'!$B:$B,BR$9),"-")</f>
        <v>-</v>
      </c>
      <c r="BS20" s="380" t="str">
        <f>IFERROR(AVERAGEIFS('VISSIM Travel Time Outputs'!$G:$G,'VISSIM Travel Time Outputs'!$D:$D,$D20,'VISSIM Travel Time Outputs'!$A:$A,"AVG",'VISSIM Travel Time Outputs'!$B:$B,BS$9),"-")</f>
        <v>-</v>
      </c>
      <c r="BT20" s="380" t="str">
        <f>IFERROR(AVERAGEIFS('VISSIM Travel Time Outputs'!$G:$G,'VISSIM Travel Time Outputs'!$D:$D,$D20,'VISSIM Travel Time Outputs'!$A:$A,"AVG",'VISSIM Travel Time Outputs'!$B:$B,BT$9),"-")</f>
        <v>-</v>
      </c>
      <c r="BU20" s="380" t="str">
        <f>IFERROR(AVERAGEIFS('VISSIM Travel Time Outputs'!$G:$G,'VISSIM Travel Time Outputs'!$D:$D,$D20,'VISSIM Travel Time Outputs'!$A:$A,"AVG",'VISSIM Travel Time Outputs'!$B:$B,BU$9),"-")</f>
        <v>-</v>
      </c>
      <c r="BV20" s="380" t="str">
        <f>IFERROR(AVERAGEIFS('VISSIM Travel Time Outputs'!$G:$G,'VISSIM Travel Time Outputs'!$D:$D,$D20,'VISSIM Travel Time Outputs'!$A:$A,"AVG",'VISSIM Travel Time Outputs'!$B:$B,BV$9),"-")</f>
        <v>-</v>
      </c>
      <c r="BW20" s="380" t="str">
        <f>IFERROR(AVERAGEIFS('VISSIM Travel Time Outputs'!$G:$G,'VISSIM Travel Time Outputs'!$D:$D,$D20,'VISSIM Travel Time Outputs'!$A:$A,"AVG",'VISSIM Travel Time Outputs'!$B:$B,BW$9),"-")</f>
        <v>-</v>
      </c>
      <c r="BX20" s="380" t="str">
        <f>IFERROR(AVERAGEIFS('VISSIM Travel Time Outputs'!$G:$G,'VISSIM Travel Time Outputs'!$D:$D,$D20,'VISSIM Travel Time Outputs'!$A:$A,"AVG",'VISSIM Travel Time Outputs'!$B:$B,BX$9),"-")</f>
        <v>-</v>
      </c>
      <c r="BY20" s="380" t="str">
        <f>IFERROR(AVERAGEIFS('VISSIM Travel Time Outputs'!$G:$G,'VISSIM Travel Time Outputs'!$D:$D,$D20,'VISSIM Travel Time Outputs'!$A:$A,"AVG",'VISSIM Travel Time Outputs'!$B:$B,BY$9),"-")</f>
        <v>-</v>
      </c>
      <c r="BZ20" s="380" t="str">
        <f>IFERROR(AVERAGEIFS('VISSIM Travel Time Outputs'!$G:$G,'VISSIM Travel Time Outputs'!$D:$D,$D20,'VISSIM Travel Time Outputs'!$A:$A,"AVG",'VISSIM Travel Time Outputs'!$B:$B,BZ$9),"-")</f>
        <v>-</v>
      </c>
      <c r="CA20" s="381" t="str">
        <f>IFERROR(AVERAGEIFS('VISSIM Travel Time Outputs'!$G:$G,'VISSIM Travel Time Outputs'!$D:$D,$D20,'VISSIM Travel Time Outputs'!$A:$A,"AVG",'VISSIM Travel Time Outputs'!$B:$B,CA$9),"-")</f>
        <v>-</v>
      </c>
      <c r="CB20" s="304"/>
      <c r="CC20" s="259" t="str">
        <f t="shared" si="16"/>
        <v>--</v>
      </c>
      <c r="CD20" s="410" t="str">
        <f t="shared" si="17"/>
        <v>--</v>
      </c>
      <c r="CE20" s="381">
        <f t="shared" si="18"/>
        <v>0</v>
      </c>
      <c r="CF20" s="387"/>
      <c r="CG20" s="259" t="str">
        <f>IFERROR(GETPIVOTDATA("Average of TRAVTM(31)",#REF!,"TIMEINT",CG$9,"VEHICLETRAVELTIMEMEASUREMENT",$D20)/3600/24,"--")</f>
        <v>--</v>
      </c>
      <c r="CH20" s="36" t="str">
        <f>IFERROR(GETPIVOTDATA("Average of TRAVTM(31)",#REF!,"TIMEINT",CH$9,"VEHICLETRAVELTIMEMEASUREMENT",$D20)/3600/24,"--")</f>
        <v>--</v>
      </c>
      <c r="CI20" s="36" t="str">
        <f>IFERROR(GETPIVOTDATA("Average of TRAVTM(31)",#REF!,"TIMEINT",CI$9,"VEHICLETRAVELTIMEMEASUREMENT",$D20)/3600/24,"--")</f>
        <v>--</v>
      </c>
      <c r="CJ20" s="36" t="str">
        <f>IFERROR(GETPIVOTDATA("Average of TRAVTM(31)",#REF!,"TIMEINT",CJ$9,"VEHICLETRAVELTIMEMEASUREMENT",$D20)/3600/24,"--")</f>
        <v>--</v>
      </c>
      <c r="CK20" s="36" t="str">
        <f>IFERROR(GETPIVOTDATA("Average of TRAVTM(31)",#REF!,"TIMEINT",CK$9,"VEHICLETRAVELTIMEMEASUREMENT",$D20)/3600/24,"--")</f>
        <v>--</v>
      </c>
      <c r="CL20" s="36" t="str">
        <f>IFERROR(GETPIVOTDATA("Average of TRAVTM(31)",#REF!,"TIMEINT",CL$9,"VEHICLETRAVELTIMEMEASUREMENT",$D20)/3600/24,"--")</f>
        <v>--</v>
      </c>
      <c r="CM20" s="36" t="str">
        <f>IFERROR(GETPIVOTDATA("Average of TRAVTM(31)",#REF!,"TIMEINT",CM$9,"VEHICLETRAVELTIMEMEASUREMENT",$D20)/3600/24,"--")</f>
        <v>--</v>
      </c>
      <c r="CN20" s="36" t="str">
        <f>IFERROR(GETPIVOTDATA("Average of TRAVTM(31)",#REF!,"TIMEINT",CN$9,"VEHICLETRAVELTIMEMEASUREMENT",$D20)/3600/24,"--")</f>
        <v>--</v>
      </c>
      <c r="CO20" s="36" t="str">
        <f>IFERROR(GETPIVOTDATA("Average of TRAVTM(31)",#REF!,"TIMEINT",CO$9,"VEHICLETRAVELTIMEMEASUREMENT",$D20)/3600/24,"--")</f>
        <v>--</v>
      </c>
      <c r="CP20" s="36" t="str">
        <f>IFERROR(GETPIVOTDATA("Average of TRAVTM(31)",#REF!,"TIMEINT",CP$9,"VEHICLETRAVELTIMEMEASUREMENT",$D20)/3600/24,"--")</f>
        <v>--</v>
      </c>
      <c r="CQ20" s="36" t="str">
        <f>IFERROR(GETPIVOTDATA("Average of TRAVTM(31)",#REF!,"TIMEINT",CQ$9,"VEHICLETRAVELTIMEMEASUREMENT",$D20)/3600/24,"--")</f>
        <v>--</v>
      </c>
      <c r="CR20" s="36" t="str">
        <f>IFERROR(GETPIVOTDATA("Average of TRAVTM(31)",#REF!,"TIMEINT",CR$9,"VEHICLETRAVELTIMEMEASUREMENT",$D20)/3600/24,"--")</f>
        <v>--</v>
      </c>
      <c r="CS20" s="36" t="str">
        <f>IFERROR(GETPIVOTDATA("Average of TRAVTM(31)",#REF!,"TIMEINT",CS$9,"VEHICLETRAVELTIMEMEASUREMENT",$D20)/3600/24,"--")</f>
        <v>--</v>
      </c>
      <c r="CT20" s="36" t="str">
        <f>IFERROR(GETPIVOTDATA("Average of TRAVTM(31)",#REF!,"TIMEINT",CT$9,"VEHICLETRAVELTIMEMEASUREMENT",$D20)/3600/24,"--")</f>
        <v>--</v>
      </c>
      <c r="CU20" s="36" t="str">
        <f>IFERROR(GETPIVOTDATA("Average of TRAVTM(31)",#REF!,"TIMEINT",CU$9,"VEHICLETRAVELTIMEMEASUREMENT",$D20)/3600/24,"--")</f>
        <v>--</v>
      </c>
      <c r="CV20" s="177" t="str">
        <f>IFERROR(GETPIVOTDATA("Average of TRAVTM(31)",#REF!,"TIMEINT",CV$9,"VEHICLETRAVELTIMEMEASUREMENT",$D20)/3600/24,"--")</f>
        <v>--</v>
      </c>
      <c r="CW20" s="387"/>
      <c r="CX20" s="379" t="str">
        <f>IFERROR(GETPIVOTDATA("Average of VEHS(31)",#REF!,"TIMEINT",CX$9,"VEHICLETRAVELTIMEMEASUREMENT",$D20),"--")</f>
        <v>--</v>
      </c>
      <c r="CY20" s="380" t="str">
        <f>IFERROR(GETPIVOTDATA("Average of VEHS(31)",#REF!,"TIMEINT",CY$9,"VEHICLETRAVELTIMEMEASUREMENT",$D20),"--")</f>
        <v>--</v>
      </c>
      <c r="CZ20" s="380" t="str">
        <f>IFERROR(GETPIVOTDATA("Average of VEHS(31)",#REF!,"TIMEINT",CZ$9,"VEHICLETRAVELTIMEMEASUREMENT",$D20),"--")</f>
        <v>--</v>
      </c>
      <c r="DA20" s="380" t="str">
        <f>IFERROR(GETPIVOTDATA("Average of VEHS(31)",#REF!,"TIMEINT",DA$9,"VEHICLETRAVELTIMEMEASUREMENT",$D20),"--")</f>
        <v>--</v>
      </c>
      <c r="DB20" s="380" t="str">
        <f>IFERROR(GETPIVOTDATA("Average of VEHS(31)",#REF!,"TIMEINT",DB$9,"VEHICLETRAVELTIMEMEASUREMENT",$D20),"--")</f>
        <v>--</v>
      </c>
      <c r="DC20" s="380" t="str">
        <f>IFERROR(GETPIVOTDATA("Average of VEHS(31)",#REF!,"TIMEINT",DC$9,"VEHICLETRAVELTIMEMEASUREMENT",$D20),"--")</f>
        <v>--</v>
      </c>
      <c r="DD20" s="380" t="str">
        <f>IFERROR(GETPIVOTDATA("Average of VEHS(31)",#REF!,"TIMEINT",DD$9,"VEHICLETRAVELTIMEMEASUREMENT",$D20),"--")</f>
        <v>--</v>
      </c>
      <c r="DE20" s="380" t="str">
        <f>IFERROR(GETPIVOTDATA("Average of VEHS(31)",#REF!,"TIMEINT",DE$9,"VEHICLETRAVELTIMEMEASUREMENT",$D20),"--")</f>
        <v>--</v>
      </c>
      <c r="DF20" s="380" t="str">
        <f>IFERROR(GETPIVOTDATA("Average of VEHS(31)",#REF!,"TIMEINT",DF$9,"VEHICLETRAVELTIMEMEASUREMENT",$D20),"--")</f>
        <v>--</v>
      </c>
      <c r="DG20" s="380" t="str">
        <f>IFERROR(GETPIVOTDATA("Average of VEHS(31)",#REF!,"TIMEINT",DG$9,"VEHICLETRAVELTIMEMEASUREMENT",$D20),"--")</f>
        <v>--</v>
      </c>
      <c r="DH20" s="380" t="str">
        <f>IFERROR(GETPIVOTDATA("Average of VEHS(31)",#REF!,"TIMEINT",DH$9,"VEHICLETRAVELTIMEMEASUREMENT",$D20),"--")</f>
        <v>--</v>
      </c>
      <c r="DI20" s="380" t="str">
        <f>IFERROR(GETPIVOTDATA("Average of VEHS(31)",#REF!,"TIMEINT",DI$9,"VEHICLETRAVELTIMEMEASUREMENT",$D20),"--")</f>
        <v>--</v>
      </c>
      <c r="DJ20" s="380" t="str">
        <f>IFERROR(GETPIVOTDATA("Average of VEHS(31)",#REF!,"TIMEINT",DJ$9,"VEHICLETRAVELTIMEMEASUREMENT",$D20),"--")</f>
        <v>--</v>
      </c>
      <c r="DK20" s="380" t="str">
        <f>IFERROR(GETPIVOTDATA("Average of VEHS(31)",#REF!,"TIMEINT",DK$9,"VEHICLETRAVELTIMEMEASUREMENT",$D20),"--")</f>
        <v>--</v>
      </c>
      <c r="DL20" s="380" t="str">
        <f>IFERROR(GETPIVOTDATA("Average of VEHS(31)",#REF!,"TIMEINT",DL$9,"VEHICLETRAVELTIMEMEASUREMENT",$D20),"--")</f>
        <v>--</v>
      </c>
      <c r="DM20" s="381" t="str">
        <f>IFERROR(GETPIVOTDATA("Average of VEHS(31)",#REF!,"TIMEINT",DM$9,"VEHICLETRAVELTIMEMEASUREMENT",$D20),"--")</f>
        <v>--</v>
      </c>
      <c r="DN20" s="387"/>
      <c r="DO20" s="259" t="str">
        <f t="shared" si="19"/>
        <v>--</v>
      </c>
      <c r="DP20" s="410" t="str">
        <f t="shared" si="20"/>
        <v>--</v>
      </c>
      <c r="DQ20" s="381">
        <f t="shared" si="21"/>
        <v>0</v>
      </c>
      <c r="DR20" s="305"/>
      <c r="DS20" s="259" t="str">
        <f>IFERROR(TIME(0,0,AVERAGEIFS('VISSIM Travel Time Outputs'!$K:$K,'VISSIM Travel Time Outputs'!$D:$D,$D20,'VISSIM Travel Time Outputs'!$A:$A,"AVG",'VISSIM Travel Time Outputs'!$B:$B,DS$9)),"-")</f>
        <v>-</v>
      </c>
      <c r="DT20" s="36" t="str">
        <f>IFERROR(TIME(0,0,AVERAGEIFS('VISSIM Travel Time Outputs'!$K:$K,'VISSIM Travel Time Outputs'!$D:$D,$D20,'VISSIM Travel Time Outputs'!$A:$A,"AVG",'VISSIM Travel Time Outputs'!$B:$B,DT$9)),"-")</f>
        <v>-</v>
      </c>
      <c r="DU20" s="36" t="str">
        <f>IFERROR(TIME(0,0,AVERAGEIFS('VISSIM Travel Time Outputs'!$K:$K,'VISSIM Travel Time Outputs'!$D:$D,$D20,'VISSIM Travel Time Outputs'!$A:$A,"AVG",'VISSIM Travel Time Outputs'!$B:$B,DU$9)),"-")</f>
        <v>-</v>
      </c>
      <c r="DV20" s="36" t="str">
        <f>IFERROR(TIME(0,0,AVERAGEIFS('VISSIM Travel Time Outputs'!$K:$K,'VISSIM Travel Time Outputs'!$D:$D,$D20,'VISSIM Travel Time Outputs'!$A:$A,"AVG",'VISSIM Travel Time Outputs'!$B:$B,DV$9)),"-")</f>
        <v>-</v>
      </c>
      <c r="DW20" s="36" t="str">
        <f>IFERROR(TIME(0,0,AVERAGEIFS('VISSIM Travel Time Outputs'!$K:$K,'VISSIM Travel Time Outputs'!$D:$D,$D20,'VISSIM Travel Time Outputs'!$A:$A,"AVG",'VISSIM Travel Time Outputs'!$B:$B,DW$9)),"-")</f>
        <v>-</v>
      </c>
      <c r="DX20" s="36" t="str">
        <f>IFERROR(TIME(0,0,AVERAGEIFS('VISSIM Travel Time Outputs'!$K:$K,'VISSIM Travel Time Outputs'!$D:$D,$D20,'VISSIM Travel Time Outputs'!$A:$A,"AVG",'VISSIM Travel Time Outputs'!$B:$B,DX$9)),"-")</f>
        <v>-</v>
      </c>
      <c r="DY20" s="36" t="str">
        <f>IFERROR(TIME(0,0,AVERAGEIFS('VISSIM Travel Time Outputs'!$K:$K,'VISSIM Travel Time Outputs'!$D:$D,$D20,'VISSIM Travel Time Outputs'!$A:$A,"AVG",'VISSIM Travel Time Outputs'!$B:$B,DY$9)),"-")</f>
        <v>-</v>
      </c>
      <c r="DZ20" s="36" t="str">
        <f>IFERROR(TIME(0,0,AVERAGEIFS('VISSIM Travel Time Outputs'!$K:$K,'VISSIM Travel Time Outputs'!$D:$D,$D20,'VISSIM Travel Time Outputs'!$A:$A,"AVG",'VISSIM Travel Time Outputs'!$B:$B,DZ$9)),"-")</f>
        <v>-</v>
      </c>
      <c r="EA20" s="36" t="str">
        <f>IFERROR(TIME(0,0,AVERAGEIFS('VISSIM Travel Time Outputs'!$K:$K,'VISSIM Travel Time Outputs'!$D:$D,$D20,'VISSIM Travel Time Outputs'!$A:$A,"AVG",'VISSIM Travel Time Outputs'!$B:$B,EA$9)),"-")</f>
        <v>-</v>
      </c>
      <c r="EB20" s="36" t="str">
        <f>IFERROR(TIME(0,0,AVERAGEIFS('VISSIM Travel Time Outputs'!$K:$K,'VISSIM Travel Time Outputs'!$D:$D,$D20,'VISSIM Travel Time Outputs'!$A:$A,"AVG",'VISSIM Travel Time Outputs'!$B:$B,EB$9)),"-")</f>
        <v>-</v>
      </c>
      <c r="EC20" s="36" t="str">
        <f>IFERROR(TIME(0,0,AVERAGEIFS('VISSIM Travel Time Outputs'!$K:$K,'VISSIM Travel Time Outputs'!$D:$D,$D20,'VISSIM Travel Time Outputs'!$A:$A,"AVG",'VISSIM Travel Time Outputs'!$B:$B,EC$9)),"-")</f>
        <v>-</v>
      </c>
      <c r="ED20" s="36" t="str">
        <f>IFERROR(TIME(0,0,AVERAGEIFS('VISSIM Travel Time Outputs'!$K:$K,'VISSIM Travel Time Outputs'!$D:$D,$D20,'VISSIM Travel Time Outputs'!$A:$A,"AVG",'VISSIM Travel Time Outputs'!$B:$B,ED$9)),"-")</f>
        <v>-</v>
      </c>
      <c r="EE20" s="36" t="str">
        <f>IFERROR(TIME(0,0,AVERAGEIFS('VISSIM Travel Time Outputs'!$K:$K,'VISSIM Travel Time Outputs'!$D:$D,$D20,'VISSIM Travel Time Outputs'!$A:$A,"AVG",'VISSIM Travel Time Outputs'!$B:$B,EE$9)),"-")</f>
        <v>-</v>
      </c>
      <c r="EF20" s="36" t="str">
        <f>IFERROR(TIME(0,0,AVERAGEIFS('VISSIM Travel Time Outputs'!$K:$K,'VISSIM Travel Time Outputs'!$D:$D,$D20,'VISSIM Travel Time Outputs'!$A:$A,"AVG",'VISSIM Travel Time Outputs'!$B:$B,EF$9)),"-")</f>
        <v>-</v>
      </c>
      <c r="EG20" s="36" t="str">
        <f>IFERROR(TIME(0,0,AVERAGEIFS('VISSIM Travel Time Outputs'!$K:$K,'VISSIM Travel Time Outputs'!$D:$D,$D20,'VISSIM Travel Time Outputs'!$A:$A,"AVG",'VISSIM Travel Time Outputs'!$B:$B,EG$9)),"-")</f>
        <v>-</v>
      </c>
      <c r="EH20" s="177" t="str">
        <f>IFERROR(TIME(0,0,AVERAGEIFS('VISSIM Travel Time Outputs'!$K:$K,'VISSIM Travel Time Outputs'!$D:$D,$D20,'VISSIM Travel Time Outputs'!$A:$A,"AVG",'VISSIM Travel Time Outputs'!$B:$B,EH$9)),"-")</f>
        <v>-</v>
      </c>
      <c r="EI20" s="164"/>
      <c r="EJ20" s="379" t="str">
        <f>IFERROR(AVERAGEIFS('VISSIM Travel Time Outputs'!$H:$H,'VISSIM Travel Time Outputs'!$D:$D,$D20,'VISSIM Travel Time Outputs'!$A:$A,"AVG",'VISSIM Travel Time Outputs'!$B:$B,EJ$9),"-")</f>
        <v>-</v>
      </c>
      <c r="EK20" s="380" t="str">
        <f>IFERROR(AVERAGEIFS('VISSIM Travel Time Outputs'!$H:$H,'VISSIM Travel Time Outputs'!$D:$D,$D20,'VISSIM Travel Time Outputs'!$A:$A,"AVG",'VISSIM Travel Time Outputs'!$B:$B,EK$9),"-")</f>
        <v>-</v>
      </c>
      <c r="EL20" s="380" t="str">
        <f>IFERROR(AVERAGEIFS('VISSIM Travel Time Outputs'!$H:$H,'VISSIM Travel Time Outputs'!$D:$D,$D20,'VISSIM Travel Time Outputs'!$A:$A,"AVG",'VISSIM Travel Time Outputs'!$B:$B,EL$9),"-")</f>
        <v>-</v>
      </c>
      <c r="EM20" s="380" t="str">
        <f>IFERROR(AVERAGEIFS('VISSIM Travel Time Outputs'!$H:$H,'VISSIM Travel Time Outputs'!$D:$D,$D20,'VISSIM Travel Time Outputs'!$A:$A,"AVG",'VISSIM Travel Time Outputs'!$B:$B,EM$9),"-")</f>
        <v>-</v>
      </c>
      <c r="EN20" s="380" t="str">
        <f>IFERROR(AVERAGEIFS('VISSIM Travel Time Outputs'!$H:$H,'VISSIM Travel Time Outputs'!$D:$D,$D20,'VISSIM Travel Time Outputs'!$A:$A,"AVG",'VISSIM Travel Time Outputs'!$B:$B,EN$9),"-")</f>
        <v>-</v>
      </c>
      <c r="EO20" s="380" t="str">
        <f>IFERROR(AVERAGEIFS('VISSIM Travel Time Outputs'!$H:$H,'VISSIM Travel Time Outputs'!$D:$D,$D20,'VISSIM Travel Time Outputs'!$A:$A,"AVG",'VISSIM Travel Time Outputs'!$B:$B,EO$9),"-")</f>
        <v>-</v>
      </c>
      <c r="EP20" s="380" t="str">
        <f>IFERROR(AVERAGEIFS('VISSIM Travel Time Outputs'!$H:$H,'VISSIM Travel Time Outputs'!$D:$D,$D20,'VISSIM Travel Time Outputs'!$A:$A,"AVG",'VISSIM Travel Time Outputs'!$B:$B,EP$9),"-")</f>
        <v>-</v>
      </c>
      <c r="EQ20" s="380" t="str">
        <f>IFERROR(AVERAGEIFS('VISSIM Travel Time Outputs'!$H:$H,'VISSIM Travel Time Outputs'!$D:$D,$D20,'VISSIM Travel Time Outputs'!$A:$A,"AVG",'VISSIM Travel Time Outputs'!$B:$B,EQ$9),"-")</f>
        <v>-</v>
      </c>
      <c r="ER20" s="380" t="str">
        <f>IFERROR(AVERAGEIFS('VISSIM Travel Time Outputs'!$H:$H,'VISSIM Travel Time Outputs'!$D:$D,$D20,'VISSIM Travel Time Outputs'!$A:$A,"AVG",'VISSIM Travel Time Outputs'!$B:$B,ER$9),"-")</f>
        <v>-</v>
      </c>
      <c r="ES20" s="380" t="str">
        <f>IFERROR(AVERAGEIFS('VISSIM Travel Time Outputs'!$H:$H,'VISSIM Travel Time Outputs'!$D:$D,$D20,'VISSIM Travel Time Outputs'!$A:$A,"AVG",'VISSIM Travel Time Outputs'!$B:$B,ES$9),"-")</f>
        <v>-</v>
      </c>
      <c r="ET20" s="380" t="str">
        <f>IFERROR(AVERAGEIFS('VISSIM Travel Time Outputs'!$H:$H,'VISSIM Travel Time Outputs'!$D:$D,$D20,'VISSIM Travel Time Outputs'!$A:$A,"AVG",'VISSIM Travel Time Outputs'!$B:$B,ET$9),"-")</f>
        <v>-</v>
      </c>
      <c r="EU20" s="380" t="str">
        <f>IFERROR(AVERAGEIFS('VISSIM Travel Time Outputs'!$H:$H,'VISSIM Travel Time Outputs'!$D:$D,$D20,'VISSIM Travel Time Outputs'!$A:$A,"AVG",'VISSIM Travel Time Outputs'!$B:$B,EU$9),"-")</f>
        <v>-</v>
      </c>
      <c r="EV20" s="380" t="str">
        <f>IFERROR(AVERAGEIFS('VISSIM Travel Time Outputs'!$H:$H,'VISSIM Travel Time Outputs'!$D:$D,$D20,'VISSIM Travel Time Outputs'!$A:$A,"AVG",'VISSIM Travel Time Outputs'!$B:$B,EV$9),"-")</f>
        <v>-</v>
      </c>
      <c r="EW20" s="380" t="str">
        <f>IFERROR(AVERAGEIFS('VISSIM Travel Time Outputs'!$H:$H,'VISSIM Travel Time Outputs'!$D:$D,$D20,'VISSIM Travel Time Outputs'!$A:$A,"AVG",'VISSIM Travel Time Outputs'!$B:$B,EW$9),"-")</f>
        <v>-</v>
      </c>
      <c r="EX20" s="380" t="str">
        <f>IFERROR(AVERAGEIFS('VISSIM Travel Time Outputs'!$H:$H,'VISSIM Travel Time Outputs'!$D:$D,$D20,'VISSIM Travel Time Outputs'!$A:$A,"AVG",'VISSIM Travel Time Outputs'!$B:$B,EX$9),"-")</f>
        <v>-</v>
      </c>
      <c r="EY20" s="381" t="str">
        <f>IFERROR(AVERAGEIFS('VISSIM Travel Time Outputs'!$H:$H,'VISSIM Travel Time Outputs'!$D:$D,$D20,'VISSIM Travel Time Outputs'!$A:$A,"AVG",'VISSIM Travel Time Outputs'!$B:$B,EY$9),"-")</f>
        <v>-</v>
      </c>
      <c r="EZ20" s="304"/>
      <c r="FA20" s="259" t="str">
        <f t="shared" si="22"/>
        <v>--</v>
      </c>
      <c r="FB20" s="410" t="str">
        <f t="shared" si="23"/>
        <v>--</v>
      </c>
      <c r="FC20" s="381">
        <f t="shared" si="24"/>
        <v>0</v>
      </c>
      <c r="FD20" s="387"/>
      <c r="FE20" s="259" t="str">
        <f>IFERROR(GETPIVOTDATA("Average of TRAVTM(40)",#REF!,"TIMEINT",FE$9,"VEHICLETRAVELTIMEMEASUREMENT",$D20)/3600/24,"--")</f>
        <v>--</v>
      </c>
      <c r="FF20" s="36" t="str">
        <f>IFERROR(GETPIVOTDATA("Average of TRAVTM(40)",#REF!,"TIMEINT",FF$9,"VEHICLETRAVELTIMEMEASUREMENT",$D20)/3600/24,"--")</f>
        <v>--</v>
      </c>
      <c r="FG20" s="36" t="str">
        <f>IFERROR(GETPIVOTDATA("Average of TRAVTM(40)",#REF!,"TIMEINT",FG$9,"VEHICLETRAVELTIMEMEASUREMENT",$D20)/3600/24,"--")</f>
        <v>--</v>
      </c>
      <c r="FH20" s="36" t="str">
        <f>IFERROR(GETPIVOTDATA("Average of TRAVTM(40)",#REF!,"TIMEINT",FH$9,"VEHICLETRAVELTIMEMEASUREMENT",$D20)/3600/24,"--")</f>
        <v>--</v>
      </c>
      <c r="FI20" s="36" t="str">
        <f>IFERROR(GETPIVOTDATA("Average of TRAVTM(40)",#REF!,"TIMEINT",FI$9,"VEHICLETRAVELTIMEMEASUREMENT",$D20)/3600/24,"--")</f>
        <v>--</v>
      </c>
      <c r="FJ20" s="36" t="str">
        <f>IFERROR(GETPIVOTDATA("Average of TRAVTM(40)",#REF!,"TIMEINT",FJ$9,"VEHICLETRAVELTIMEMEASUREMENT",$D20)/3600/24,"--")</f>
        <v>--</v>
      </c>
      <c r="FK20" s="36" t="str">
        <f>IFERROR(GETPIVOTDATA("Average of TRAVTM(40)",#REF!,"TIMEINT",FK$9,"VEHICLETRAVELTIMEMEASUREMENT",$D20)/3600/24,"--")</f>
        <v>--</v>
      </c>
      <c r="FL20" s="36" t="str">
        <f>IFERROR(GETPIVOTDATA("Average of TRAVTM(40)",#REF!,"TIMEINT",FL$9,"VEHICLETRAVELTIMEMEASUREMENT",$D20)/3600/24,"--")</f>
        <v>--</v>
      </c>
      <c r="FM20" s="36" t="str">
        <f>IFERROR(GETPIVOTDATA("Average of TRAVTM(40)",#REF!,"TIMEINT",FM$9,"VEHICLETRAVELTIMEMEASUREMENT",$D20)/3600/24,"--")</f>
        <v>--</v>
      </c>
      <c r="FN20" s="36" t="str">
        <f>IFERROR(GETPIVOTDATA("Average of TRAVTM(40)",#REF!,"TIMEINT",FN$9,"VEHICLETRAVELTIMEMEASUREMENT",$D20)/3600/24,"--")</f>
        <v>--</v>
      </c>
      <c r="FO20" s="36" t="str">
        <f>IFERROR(GETPIVOTDATA("Average of TRAVTM(40)",#REF!,"TIMEINT",FO$9,"VEHICLETRAVELTIMEMEASUREMENT",$D20)/3600/24,"--")</f>
        <v>--</v>
      </c>
      <c r="FP20" s="36" t="str">
        <f>IFERROR(GETPIVOTDATA("Average of TRAVTM(40)",#REF!,"TIMEINT",FP$9,"VEHICLETRAVELTIMEMEASUREMENT",$D20)/3600/24,"--")</f>
        <v>--</v>
      </c>
      <c r="FQ20" s="36" t="str">
        <f>IFERROR(GETPIVOTDATA("Average of TRAVTM(40)",#REF!,"TIMEINT",FQ$9,"VEHICLETRAVELTIMEMEASUREMENT",$D20)/3600/24,"--")</f>
        <v>--</v>
      </c>
      <c r="FR20" s="36" t="str">
        <f>IFERROR(GETPIVOTDATA("Average of TRAVTM(40)",#REF!,"TIMEINT",FR$9,"VEHICLETRAVELTIMEMEASUREMENT",$D20)/3600/24,"--")</f>
        <v>--</v>
      </c>
      <c r="FS20" s="36" t="str">
        <f>IFERROR(GETPIVOTDATA("Average of TRAVTM(40)",#REF!,"TIMEINT",FS$9,"VEHICLETRAVELTIMEMEASUREMENT",$D20)/3600/24,"--")</f>
        <v>--</v>
      </c>
      <c r="FT20" s="177" t="str">
        <f>IFERROR(GETPIVOTDATA("Average of TRAVTM(40)",#REF!,"TIMEINT",FT$9,"VEHICLETRAVELTIMEMEASUREMENT",$D20)/3600/24,"--")</f>
        <v>--</v>
      </c>
      <c r="FU20" s="387"/>
      <c r="FV20" s="379" t="str">
        <f>IFERROR(GETPIVOTDATA("Average of VEHS(40)",#REF!,"TIMEINT",FV$9,"VEHICLETRAVELTIMEMEASUREMENT",$D20),"--")</f>
        <v>--</v>
      </c>
      <c r="FW20" s="380" t="str">
        <f>IFERROR(GETPIVOTDATA("Average of VEHS(40)",#REF!,"TIMEINT",FW$9,"VEHICLETRAVELTIMEMEASUREMENT",$D20),"--")</f>
        <v>--</v>
      </c>
      <c r="FX20" s="380" t="str">
        <f>IFERROR(GETPIVOTDATA("Average of VEHS(40)",#REF!,"TIMEINT",FX$9,"VEHICLETRAVELTIMEMEASUREMENT",$D20),"--")</f>
        <v>--</v>
      </c>
      <c r="FY20" s="380" t="str">
        <f>IFERROR(GETPIVOTDATA("Average of VEHS(40)",#REF!,"TIMEINT",FY$9,"VEHICLETRAVELTIMEMEASUREMENT",$D20),"--")</f>
        <v>--</v>
      </c>
      <c r="FZ20" s="380" t="str">
        <f>IFERROR(GETPIVOTDATA("Average of VEHS(40)",#REF!,"TIMEINT",FZ$9,"VEHICLETRAVELTIMEMEASUREMENT",$D20),"--")</f>
        <v>--</v>
      </c>
      <c r="GA20" s="380" t="str">
        <f>IFERROR(GETPIVOTDATA("Average of VEHS(40)",#REF!,"TIMEINT",GA$9,"VEHICLETRAVELTIMEMEASUREMENT",$D20),"--")</f>
        <v>--</v>
      </c>
      <c r="GB20" s="380" t="str">
        <f>IFERROR(GETPIVOTDATA("Average of VEHS(40)",#REF!,"TIMEINT",GB$9,"VEHICLETRAVELTIMEMEASUREMENT",$D20),"--")</f>
        <v>--</v>
      </c>
      <c r="GC20" s="380" t="str">
        <f>IFERROR(GETPIVOTDATA("Average of VEHS(40)",#REF!,"TIMEINT",GC$9,"VEHICLETRAVELTIMEMEASUREMENT",$D20),"--")</f>
        <v>--</v>
      </c>
      <c r="GD20" s="380" t="str">
        <f>IFERROR(GETPIVOTDATA("Average of VEHS(40)",#REF!,"TIMEINT",GD$9,"VEHICLETRAVELTIMEMEASUREMENT",$D20),"--")</f>
        <v>--</v>
      </c>
      <c r="GE20" s="380" t="str">
        <f>IFERROR(GETPIVOTDATA("Average of VEHS(40)",#REF!,"TIMEINT",GE$9,"VEHICLETRAVELTIMEMEASUREMENT",$D20),"--")</f>
        <v>--</v>
      </c>
      <c r="GF20" s="380" t="str">
        <f>IFERROR(GETPIVOTDATA("Average of VEHS(40)",#REF!,"TIMEINT",GF$9,"VEHICLETRAVELTIMEMEASUREMENT",$D20),"--")</f>
        <v>--</v>
      </c>
      <c r="GG20" s="380" t="str">
        <f>IFERROR(GETPIVOTDATA("Average of VEHS(40)",#REF!,"TIMEINT",GG$9,"VEHICLETRAVELTIMEMEASUREMENT",$D20),"--")</f>
        <v>--</v>
      </c>
      <c r="GH20" s="380" t="str">
        <f>IFERROR(GETPIVOTDATA("Average of VEHS(40)",#REF!,"TIMEINT",GH$9,"VEHICLETRAVELTIMEMEASUREMENT",$D20),"--")</f>
        <v>--</v>
      </c>
      <c r="GI20" s="380" t="str">
        <f>IFERROR(GETPIVOTDATA("Average of VEHS(40)",#REF!,"TIMEINT",GI$9,"VEHICLETRAVELTIMEMEASUREMENT",$D20),"--")</f>
        <v>--</v>
      </c>
      <c r="GJ20" s="380" t="str">
        <f>IFERROR(GETPIVOTDATA("Average of VEHS(40)",#REF!,"TIMEINT",GJ$9,"VEHICLETRAVELTIMEMEASUREMENT",$D20),"--")</f>
        <v>--</v>
      </c>
      <c r="GK20" s="381" t="str">
        <f>IFERROR(GETPIVOTDATA("Average of VEHS(40)",#REF!,"TIMEINT",GK$9,"VEHICLETRAVELTIMEMEASUREMENT",$D20),"--")</f>
        <v>--</v>
      </c>
      <c r="GL20" s="387"/>
      <c r="GM20" s="259" t="str">
        <f t="shared" si="25"/>
        <v>--</v>
      </c>
      <c r="GN20" s="410" t="str">
        <f t="shared" si="26"/>
        <v>--</v>
      </c>
      <c r="GO20" s="381">
        <f t="shared" si="27"/>
        <v>0</v>
      </c>
      <c r="GP20" s="387"/>
      <c r="GQ20" s="259" t="str">
        <f>IFERROR(GETPIVOTDATA("Average of TRAVTM(60)",#REF!,"TIMEINT",GQ$9,"VEHICLETRAVELTIMEMEASUREMENT",$D20)/3600/24,"--")</f>
        <v>--</v>
      </c>
      <c r="GR20" s="36" t="str">
        <f>IFERROR(GETPIVOTDATA("Average of TRAVTM(60)",#REF!,"TIMEINT",GR$9,"VEHICLETRAVELTIMEMEASUREMENT",$D20)/3600/24,"--")</f>
        <v>--</v>
      </c>
      <c r="GS20" s="36" t="str">
        <f>IFERROR(GETPIVOTDATA("Average of TRAVTM(60)",#REF!,"TIMEINT",GS$9,"VEHICLETRAVELTIMEMEASUREMENT",$D20)/3600/24,"--")</f>
        <v>--</v>
      </c>
      <c r="GT20" s="36" t="str">
        <f>IFERROR(GETPIVOTDATA("Average of TRAVTM(60)",#REF!,"TIMEINT",GT$9,"VEHICLETRAVELTIMEMEASUREMENT",$D20)/3600/24,"--")</f>
        <v>--</v>
      </c>
      <c r="GU20" s="36" t="str">
        <f>IFERROR(GETPIVOTDATA("Average of TRAVTM(60)",#REF!,"TIMEINT",GU$9,"VEHICLETRAVELTIMEMEASUREMENT",$D20)/3600/24,"--")</f>
        <v>--</v>
      </c>
      <c r="GV20" s="36" t="str">
        <f>IFERROR(GETPIVOTDATA("Average of TRAVTM(60)",#REF!,"TIMEINT",GV$9,"VEHICLETRAVELTIMEMEASUREMENT",$D20)/3600/24,"--")</f>
        <v>--</v>
      </c>
      <c r="GW20" s="36" t="str">
        <f>IFERROR(GETPIVOTDATA("Average of TRAVTM(60)",#REF!,"TIMEINT",GW$9,"VEHICLETRAVELTIMEMEASUREMENT",$D20)/3600/24,"--")</f>
        <v>--</v>
      </c>
      <c r="GX20" s="36" t="str">
        <f>IFERROR(GETPIVOTDATA("Average of TRAVTM(60)",#REF!,"TIMEINT",GX$9,"VEHICLETRAVELTIMEMEASUREMENT",$D20)/3600/24,"--")</f>
        <v>--</v>
      </c>
      <c r="GY20" s="36" t="str">
        <f>IFERROR(GETPIVOTDATA("Average of TRAVTM(60)",#REF!,"TIMEINT",GY$9,"VEHICLETRAVELTIMEMEASUREMENT",$D20)/3600/24,"--")</f>
        <v>--</v>
      </c>
      <c r="GZ20" s="36" t="str">
        <f>IFERROR(GETPIVOTDATA("Average of TRAVTM(60)",#REF!,"TIMEINT",GZ$9,"VEHICLETRAVELTIMEMEASUREMENT",$D20)/3600/24,"--")</f>
        <v>--</v>
      </c>
      <c r="HA20" s="36" t="str">
        <f>IFERROR(GETPIVOTDATA("Average of TRAVTM(60)",#REF!,"TIMEINT",HA$9,"VEHICLETRAVELTIMEMEASUREMENT",$D20)/3600/24,"--")</f>
        <v>--</v>
      </c>
      <c r="HB20" s="36" t="str">
        <f>IFERROR(GETPIVOTDATA("Average of TRAVTM(60)",#REF!,"TIMEINT",HB$9,"VEHICLETRAVELTIMEMEASUREMENT",$D20)/3600/24,"--")</f>
        <v>--</v>
      </c>
      <c r="HC20" s="36" t="str">
        <f>IFERROR(GETPIVOTDATA("Average of TRAVTM(60)",#REF!,"TIMEINT",HC$9,"VEHICLETRAVELTIMEMEASUREMENT",$D20)/3600/24,"--")</f>
        <v>--</v>
      </c>
      <c r="HD20" s="36" t="str">
        <f>IFERROR(GETPIVOTDATA("Average of TRAVTM(60)",#REF!,"TIMEINT",HD$9,"VEHICLETRAVELTIMEMEASUREMENT",$D20)/3600/24,"--")</f>
        <v>--</v>
      </c>
      <c r="HE20" s="36" t="str">
        <f>IFERROR(GETPIVOTDATA("Average of TRAVTM(60)",#REF!,"TIMEINT",HE$9,"VEHICLETRAVELTIMEMEASUREMENT",$D20)/3600/24,"--")</f>
        <v>--</v>
      </c>
      <c r="HF20" s="177" t="str">
        <f>IFERROR(GETPIVOTDATA("Average of TRAVTM(60)",#REF!,"TIMEINT",HF$9,"VEHICLETRAVELTIMEMEASUREMENT",$D20)/3600/24,"--")</f>
        <v>--</v>
      </c>
      <c r="HG20" s="387"/>
      <c r="HH20" s="379" t="str">
        <f>IFERROR(GETPIVOTDATA("Average of VEHS(60)",#REF!,"TIMEINT",HH$9,"VEHICLETRAVELTIMEMEASUREMENT",$D20),"--")</f>
        <v>--</v>
      </c>
      <c r="HI20" s="380" t="str">
        <f>IFERROR(GETPIVOTDATA("Average of VEHS(60)",#REF!,"TIMEINT",HI$9,"VEHICLETRAVELTIMEMEASUREMENT",$D20),"--")</f>
        <v>--</v>
      </c>
      <c r="HJ20" s="380" t="str">
        <f>IFERROR(GETPIVOTDATA("Average of VEHS(60)",#REF!,"TIMEINT",HJ$9,"VEHICLETRAVELTIMEMEASUREMENT",$D20),"--")</f>
        <v>--</v>
      </c>
      <c r="HK20" s="380" t="str">
        <f>IFERROR(GETPIVOTDATA("Average of VEHS(60)",#REF!,"TIMEINT",HK$9,"VEHICLETRAVELTIMEMEASUREMENT",$D20),"--")</f>
        <v>--</v>
      </c>
      <c r="HL20" s="380" t="str">
        <f>IFERROR(GETPIVOTDATA("Average of VEHS(60)",#REF!,"TIMEINT",HL$9,"VEHICLETRAVELTIMEMEASUREMENT",$D20),"--")</f>
        <v>--</v>
      </c>
      <c r="HM20" s="380" t="str">
        <f>IFERROR(GETPIVOTDATA("Average of VEHS(60)",#REF!,"TIMEINT",HM$9,"VEHICLETRAVELTIMEMEASUREMENT",$D20),"--")</f>
        <v>--</v>
      </c>
      <c r="HN20" s="380" t="str">
        <f>IFERROR(GETPIVOTDATA("Average of VEHS(60)",#REF!,"TIMEINT",HN$9,"VEHICLETRAVELTIMEMEASUREMENT",$D20),"--")</f>
        <v>--</v>
      </c>
      <c r="HO20" s="380" t="str">
        <f>IFERROR(GETPIVOTDATA("Average of VEHS(60)",#REF!,"TIMEINT",HO$9,"VEHICLETRAVELTIMEMEASUREMENT",$D20),"--")</f>
        <v>--</v>
      </c>
      <c r="HP20" s="380" t="str">
        <f>IFERROR(GETPIVOTDATA("Average of VEHS(60)",#REF!,"TIMEINT",HP$9,"VEHICLETRAVELTIMEMEASUREMENT",$D20),"--")</f>
        <v>--</v>
      </c>
      <c r="HQ20" s="380" t="str">
        <f>IFERROR(GETPIVOTDATA("Average of VEHS(60)",#REF!,"TIMEINT",HQ$9,"VEHICLETRAVELTIMEMEASUREMENT",$D20),"--")</f>
        <v>--</v>
      </c>
      <c r="HR20" s="380" t="str">
        <f>IFERROR(GETPIVOTDATA("Average of VEHS(60)",#REF!,"TIMEINT",HR$9,"VEHICLETRAVELTIMEMEASUREMENT",$D20),"--")</f>
        <v>--</v>
      </c>
      <c r="HS20" s="380" t="str">
        <f>IFERROR(GETPIVOTDATA("Average of VEHS(60)",#REF!,"TIMEINT",HS$9,"VEHICLETRAVELTIMEMEASUREMENT",$D20),"--")</f>
        <v>--</v>
      </c>
      <c r="HT20" s="380" t="str">
        <f>IFERROR(GETPIVOTDATA("Average of VEHS(60)",#REF!,"TIMEINT",HT$9,"VEHICLETRAVELTIMEMEASUREMENT",$D20),"--")</f>
        <v>--</v>
      </c>
      <c r="HU20" s="380" t="str">
        <f>IFERROR(GETPIVOTDATA("Average of VEHS(60)",#REF!,"TIMEINT",HU$9,"VEHICLETRAVELTIMEMEASUREMENT",$D20),"--")</f>
        <v>--</v>
      </c>
      <c r="HV20" s="380" t="str">
        <f>IFERROR(GETPIVOTDATA("Average of VEHS(60)",#REF!,"TIMEINT",HV$9,"VEHICLETRAVELTIMEMEASUREMENT",$D20),"--")</f>
        <v>--</v>
      </c>
      <c r="HW20" s="381" t="str">
        <f>IFERROR(GETPIVOTDATA("Average of VEHS(60)",#REF!,"TIMEINT",HW$9,"VEHICLETRAVELTIMEMEASUREMENT",$D20),"--")</f>
        <v>--</v>
      </c>
      <c r="HX20" s="387"/>
      <c r="HY20" s="259" t="str">
        <f t="shared" si="28"/>
        <v>--</v>
      </c>
      <c r="HZ20" s="410" t="str">
        <f t="shared" si="29"/>
        <v>--</v>
      </c>
      <c r="IA20" s="381">
        <f t="shared" si="30"/>
        <v>0</v>
      </c>
      <c r="IB20" s="716"/>
      <c r="IC20" s="379" t="str">
        <f>IFERROR(AVERAGEIFS('VISSIM Travel Time Outputs'!$L:$L,'VISSIM Travel Time Outputs'!$D:$D,$D20,'VISSIM Travel Time Outputs'!$A:$A,"AVG",'VISSIM Travel Time Outputs'!$B:$B,IC$9),"-")</f>
        <v>-</v>
      </c>
      <c r="ID20" s="380" t="str">
        <f>IFERROR(AVERAGEIFS('VISSIM Travel Time Outputs'!$L:$L,'VISSIM Travel Time Outputs'!$D:$D,$D20,'VISSIM Travel Time Outputs'!$A:$A,"AVG",'VISSIM Travel Time Outputs'!$B:$B,ID$9),"-")</f>
        <v>-</v>
      </c>
      <c r="IE20" s="380" t="str">
        <f>IFERROR(AVERAGEIFS('VISSIM Travel Time Outputs'!$L:$L,'VISSIM Travel Time Outputs'!$D:$D,$D20,'VISSIM Travel Time Outputs'!$A:$A,"AVG",'VISSIM Travel Time Outputs'!$B:$B,IE$9),"-")</f>
        <v>-</v>
      </c>
      <c r="IF20" s="380" t="str">
        <f>IFERROR(AVERAGEIFS('VISSIM Travel Time Outputs'!$L:$L,'VISSIM Travel Time Outputs'!$D:$D,$D20,'VISSIM Travel Time Outputs'!$A:$A,"AVG",'VISSIM Travel Time Outputs'!$B:$B,IF$9),"-")</f>
        <v>-</v>
      </c>
      <c r="IG20" s="380" t="str">
        <f>IFERROR(AVERAGEIFS('VISSIM Travel Time Outputs'!$L:$L,'VISSIM Travel Time Outputs'!$D:$D,$D20,'VISSIM Travel Time Outputs'!$A:$A,"AVG",'VISSIM Travel Time Outputs'!$B:$B,IG$9),"-")</f>
        <v>-</v>
      </c>
      <c r="IH20" s="380" t="str">
        <f>IFERROR(AVERAGEIFS('VISSIM Travel Time Outputs'!$L:$L,'VISSIM Travel Time Outputs'!$D:$D,$D20,'VISSIM Travel Time Outputs'!$A:$A,"AVG",'VISSIM Travel Time Outputs'!$B:$B,IH$9),"-")</f>
        <v>-</v>
      </c>
      <c r="II20" s="380" t="str">
        <f>IFERROR(AVERAGEIFS('VISSIM Travel Time Outputs'!$L:$L,'VISSIM Travel Time Outputs'!$D:$D,$D20,'VISSIM Travel Time Outputs'!$A:$A,"AVG",'VISSIM Travel Time Outputs'!$B:$B,II$9),"-")</f>
        <v>-</v>
      </c>
      <c r="IJ20" s="380" t="str">
        <f>IFERROR(AVERAGEIFS('VISSIM Travel Time Outputs'!$L:$L,'VISSIM Travel Time Outputs'!$D:$D,$D20,'VISSIM Travel Time Outputs'!$A:$A,"AVG",'VISSIM Travel Time Outputs'!$B:$B,IJ$9),"-")</f>
        <v>-</v>
      </c>
      <c r="IK20" s="380" t="str">
        <f>IFERROR(AVERAGEIFS('VISSIM Travel Time Outputs'!$L:$L,'VISSIM Travel Time Outputs'!$D:$D,$D20,'VISSIM Travel Time Outputs'!$A:$A,"AVG",'VISSIM Travel Time Outputs'!$B:$B,IK$9),"-")</f>
        <v>-</v>
      </c>
      <c r="IL20" s="380" t="str">
        <f>IFERROR(AVERAGEIFS('VISSIM Travel Time Outputs'!$L:$L,'VISSIM Travel Time Outputs'!$D:$D,$D20,'VISSIM Travel Time Outputs'!$A:$A,"AVG",'VISSIM Travel Time Outputs'!$B:$B,IL$9),"-")</f>
        <v>-</v>
      </c>
      <c r="IM20" s="380" t="str">
        <f>IFERROR(AVERAGEIFS('VISSIM Travel Time Outputs'!$L:$L,'VISSIM Travel Time Outputs'!$D:$D,$D20,'VISSIM Travel Time Outputs'!$A:$A,"AVG",'VISSIM Travel Time Outputs'!$B:$B,IM$9),"-")</f>
        <v>-</v>
      </c>
      <c r="IN20" s="380" t="str">
        <f>IFERROR(AVERAGEIFS('VISSIM Travel Time Outputs'!$L:$L,'VISSIM Travel Time Outputs'!$D:$D,$D20,'VISSIM Travel Time Outputs'!$A:$A,"AVG",'VISSIM Travel Time Outputs'!$B:$B,IN$9),"-")</f>
        <v>-</v>
      </c>
      <c r="IO20" s="380" t="str">
        <f>IFERROR(AVERAGEIFS('VISSIM Travel Time Outputs'!$L:$L,'VISSIM Travel Time Outputs'!$D:$D,$D20,'VISSIM Travel Time Outputs'!$A:$A,"AVG",'VISSIM Travel Time Outputs'!$B:$B,IO$9),"-")</f>
        <v>-</v>
      </c>
      <c r="IP20" s="380" t="str">
        <f>IFERROR(AVERAGEIFS('VISSIM Travel Time Outputs'!$L:$L,'VISSIM Travel Time Outputs'!$D:$D,$D20,'VISSIM Travel Time Outputs'!$A:$A,"AVG",'VISSIM Travel Time Outputs'!$B:$B,IP$9),"-")</f>
        <v>-</v>
      </c>
      <c r="IQ20" s="380" t="str">
        <f>IFERROR(AVERAGEIFS('VISSIM Travel Time Outputs'!$L:$L,'VISSIM Travel Time Outputs'!$D:$D,$D20,'VISSIM Travel Time Outputs'!$A:$A,"AVG",'VISSIM Travel Time Outputs'!$B:$B,IQ$9),"-")</f>
        <v>-</v>
      </c>
      <c r="IR20" s="381" t="str">
        <f>IFERROR(AVERAGEIFS('VISSIM Travel Time Outputs'!$L:$L,'VISSIM Travel Time Outputs'!$D:$D,$D20,'VISSIM Travel Time Outputs'!$A:$A,"AVG",'VISSIM Travel Time Outputs'!$B:$B,IR$9),"-")</f>
        <v>-</v>
      </c>
      <c r="IS20" s="381" t="str">
        <f t="shared" si="31"/>
        <v>--</v>
      </c>
    </row>
    <row r="21" spans="1:253" x14ac:dyDescent="0.25">
      <c r="A21" s="302" t="str">
        <f t="shared" si="12"/>
        <v/>
      </c>
      <c r="B21" s="641">
        <f t="shared" si="32"/>
        <v>12</v>
      </c>
      <c r="C21" s="475" t="str">
        <f>INDEX('Input - Travel Times'!$B$3:$AL$103,MATCH($B21,'Input - Travel Times'!$B$3:$B$103,0),MATCH(C$9,'Input - Travel Times'!$B$3:$AL$3,0))</f>
        <v>From WB Lee Rd to WB Airline Pkwy/Avion Pkwy</v>
      </c>
      <c r="D21" s="194">
        <f>INDEX('Input - Travel Times'!$B$3:$AS$103,MATCH($B21,'Input - Travel Times'!$B$3:$B$103,0),MATCH(D$9,'Input - Travel Times'!$B$3:$AS$3,0))</f>
        <v>12</v>
      </c>
      <c r="E21" s="582">
        <f>TIME(0,0,INDEX('Input - Travel Times'!$B$3:$AL$103,MATCH($B21,'Input - Travel Times'!$B$3:$B$103,0),MATCH(E$9,'Input - Travel Times'!$B$3:$AL$3,0)))</f>
        <v>3.5879629629629635E-4</v>
      </c>
      <c r="F21" s="582">
        <f>TIME(0,0,INDEX('Input - Travel Times'!$B$3:$AL$103,MATCH($B21,'Input - Travel Times'!$B$3:$B$103,0),MATCH(F$9,'Input - Travel Times'!$B$3:$AL$3,0)))</f>
        <v>3.1250000000000001E-4</v>
      </c>
      <c r="G21" s="582" t="e">
        <f>TIME(0,0,INDEX('Input - Travel Times'!$B$3:$AL$103,MATCH($B21,'Input - Travel Times'!$B$3:$B$103,0),MATCH(G$9,'Input - Travel Times'!$B$3:$AL$3,0)))</f>
        <v>#VALUE!</v>
      </c>
      <c r="H21" s="173"/>
      <c r="I21" s="259" t="str">
        <f>IFERROR(TIME(0,0,AVERAGEIFS('VISSIM Travel Time Outputs'!$I:$I,'VISSIM Travel Time Outputs'!$D:$D,$D21,'VISSIM Travel Time Outputs'!$A:$A,"AVG",'VISSIM Travel Time Outputs'!$B:$B,I$9)),"-")</f>
        <v>-</v>
      </c>
      <c r="J21" s="36" t="str">
        <f>IFERROR(TIME(0,0,AVERAGEIFS('VISSIM Travel Time Outputs'!$I:$I,'VISSIM Travel Time Outputs'!$D:$D,$D21,'VISSIM Travel Time Outputs'!$A:$A,"AVG",'VISSIM Travel Time Outputs'!$B:$B,J$9)),"-")</f>
        <v>-</v>
      </c>
      <c r="K21" s="36" t="str">
        <f>IFERROR(TIME(0,0,AVERAGEIFS('VISSIM Travel Time Outputs'!$I:$I,'VISSIM Travel Time Outputs'!$D:$D,$D21,'VISSIM Travel Time Outputs'!$A:$A,"AVG",'VISSIM Travel Time Outputs'!$B:$B,K$9)),"-")</f>
        <v>-</v>
      </c>
      <c r="L21" s="36" t="str">
        <f>IFERROR(TIME(0,0,AVERAGEIFS('VISSIM Travel Time Outputs'!$I:$I,'VISSIM Travel Time Outputs'!$D:$D,$D21,'VISSIM Travel Time Outputs'!$A:$A,"AVG",'VISSIM Travel Time Outputs'!$B:$B,L$9)),"-")</f>
        <v>-</v>
      </c>
      <c r="M21" s="36" t="str">
        <f>IFERROR(TIME(0,0,AVERAGEIFS('VISSIM Travel Time Outputs'!$I:$I,'VISSIM Travel Time Outputs'!$D:$D,$D21,'VISSIM Travel Time Outputs'!$A:$A,"AVG",'VISSIM Travel Time Outputs'!$B:$B,M$9)),"-")</f>
        <v>-</v>
      </c>
      <c r="N21" s="36" t="str">
        <f>IFERROR(TIME(0,0,AVERAGEIFS('VISSIM Travel Time Outputs'!$I:$I,'VISSIM Travel Time Outputs'!$D:$D,$D21,'VISSIM Travel Time Outputs'!$A:$A,"AVG",'VISSIM Travel Time Outputs'!$B:$B,N$9)),"-")</f>
        <v>-</v>
      </c>
      <c r="O21" s="36" t="str">
        <f>IFERROR(TIME(0,0,AVERAGEIFS('VISSIM Travel Time Outputs'!$I:$I,'VISSIM Travel Time Outputs'!$D:$D,$D21,'VISSIM Travel Time Outputs'!$A:$A,"AVG",'VISSIM Travel Time Outputs'!$B:$B,O$9)),"-")</f>
        <v>-</v>
      </c>
      <c r="P21" s="36" t="str">
        <f>IFERROR(TIME(0,0,AVERAGEIFS('VISSIM Travel Time Outputs'!$I:$I,'VISSIM Travel Time Outputs'!$D:$D,$D21,'VISSIM Travel Time Outputs'!$A:$A,"AVG",'VISSIM Travel Time Outputs'!$B:$B,P$9)),"-")</f>
        <v>-</v>
      </c>
      <c r="Q21" s="36" t="str">
        <f>IFERROR(TIME(0,0,AVERAGEIFS('VISSIM Travel Time Outputs'!$I:$I,'VISSIM Travel Time Outputs'!$D:$D,$D21,'VISSIM Travel Time Outputs'!$A:$A,"AVG",'VISSIM Travel Time Outputs'!$B:$B,Q$9)),"-")</f>
        <v>-</v>
      </c>
      <c r="R21" s="36" t="str">
        <f>IFERROR(TIME(0,0,AVERAGEIFS('VISSIM Travel Time Outputs'!$I:$I,'VISSIM Travel Time Outputs'!$D:$D,$D21,'VISSIM Travel Time Outputs'!$A:$A,"AVG",'VISSIM Travel Time Outputs'!$B:$B,R$9)),"-")</f>
        <v>-</v>
      </c>
      <c r="S21" s="36" t="str">
        <f>IFERROR(TIME(0,0,AVERAGEIFS('VISSIM Travel Time Outputs'!$I:$I,'VISSIM Travel Time Outputs'!$D:$D,$D21,'VISSIM Travel Time Outputs'!$A:$A,"AVG",'VISSIM Travel Time Outputs'!$B:$B,S$9)),"-")</f>
        <v>-</v>
      </c>
      <c r="T21" s="36" t="str">
        <f>IFERROR(TIME(0,0,AVERAGEIFS('VISSIM Travel Time Outputs'!$I:$I,'VISSIM Travel Time Outputs'!$D:$D,$D21,'VISSIM Travel Time Outputs'!$A:$A,"AVG",'VISSIM Travel Time Outputs'!$B:$B,T$9)),"-")</f>
        <v>-</v>
      </c>
      <c r="U21" s="36" t="str">
        <f>IFERROR(TIME(0,0,AVERAGEIFS('VISSIM Travel Time Outputs'!$I:$I,'VISSIM Travel Time Outputs'!$D:$D,$D21,'VISSIM Travel Time Outputs'!$A:$A,"AVG",'VISSIM Travel Time Outputs'!$B:$B,U$9)),"-")</f>
        <v>-</v>
      </c>
      <c r="V21" s="36" t="str">
        <f>IFERROR(TIME(0,0,AVERAGEIFS('VISSIM Travel Time Outputs'!$I:$I,'VISSIM Travel Time Outputs'!$D:$D,$D21,'VISSIM Travel Time Outputs'!$A:$A,"AVG",'VISSIM Travel Time Outputs'!$B:$B,V$9)),"-")</f>
        <v>-</v>
      </c>
      <c r="W21" s="36" t="str">
        <f>IFERROR(TIME(0,0,AVERAGEIFS('VISSIM Travel Time Outputs'!$I:$I,'VISSIM Travel Time Outputs'!$D:$D,$D21,'VISSIM Travel Time Outputs'!$A:$A,"AVG",'VISSIM Travel Time Outputs'!$B:$B,W$9)),"-")</f>
        <v>-</v>
      </c>
      <c r="X21" s="177" t="str">
        <f>IFERROR(TIME(0,0,AVERAGEIFS('VISSIM Travel Time Outputs'!$I:$I,'VISSIM Travel Time Outputs'!$D:$D,$D21,'VISSIM Travel Time Outputs'!$A:$A,"AVG",'VISSIM Travel Time Outputs'!$B:$B,X$9)),"-")</f>
        <v>-</v>
      </c>
      <c r="Y21" s="304"/>
      <c r="Z21" s="379" t="str">
        <f>IFERROR(AVERAGEIFS('VISSIM Travel Time Outputs'!$F:$F,'VISSIM Travel Time Outputs'!$D:$D,$D21,'VISSIM Travel Time Outputs'!$A:$A,"AVG",'VISSIM Travel Time Outputs'!$B:$B,Z$9),"-")</f>
        <v>-</v>
      </c>
      <c r="AA21" s="380" t="str">
        <f>IFERROR(AVERAGEIFS('VISSIM Travel Time Outputs'!$F:$F,'VISSIM Travel Time Outputs'!$D:$D,$D21,'VISSIM Travel Time Outputs'!$A:$A,"AVG",'VISSIM Travel Time Outputs'!$B:$B,AA$9),"-")</f>
        <v>-</v>
      </c>
      <c r="AB21" s="380" t="str">
        <f>IFERROR(AVERAGEIFS('VISSIM Travel Time Outputs'!$F:$F,'VISSIM Travel Time Outputs'!$D:$D,$D21,'VISSIM Travel Time Outputs'!$A:$A,"AVG",'VISSIM Travel Time Outputs'!$B:$B,AB$9),"-")</f>
        <v>-</v>
      </c>
      <c r="AC21" s="380" t="str">
        <f>IFERROR(AVERAGEIFS('VISSIM Travel Time Outputs'!$F:$F,'VISSIM Travel Time Outputs'!$D:$D,$D21,'VISSIM Travel Time Outputs'!$A:$A,"AVG",'VISSIM Travel Time Outputs'!$B:$B,AC$9),"-")</f>
        <v>-</v>
      </c>
      <c r="AD21" s="380" t="str">
        <f>IFERROR(AVERAGEIFS('VISSIM Travel Time Outputs'!$F:$F,'VISSIM Travel Time Outputs'!$D:$D,$D21,'VISSIM Travel Time Outputs'!$A:$A,"AVG",'VISSIM Travel Time Outputs'!$B:$B,AD$9),"-")</f>
        <v>-</v>
      </c>
      <c r="AE21" s="380" t="str">
        <f>IFERROR(AVERAGEIFS('VISSIM Travel Time Outputs'!$F:$F,'VISSIM Travel Time Outputs'!$D:$D,$D21,'VISSIM Travel Time Outputs'!$A:$A,"AVG",'VISSIM Travel Time Outputs'!$B:$B,AE$9),"-")</f>
        <v>-</v>
      </c>
      <c r="AF21" s="380" t="str">
        <f>IFERROR(AVERAGEIFS('VISSIM Travel Time Outputs'!$F:$F,'VISSIM Travel Time Outputs'!$D:$D,$D21,'VISSIM Travel Time Outputs'!$A:$A,"AVG",'VISSIM Travel Time Outputs'!$B:$B,AF$9),"-")</f>
        <v>-</v>
      </c>
      <c r="AG21" s="380" t="str">
        <f>IFERROR(AVERAGEIFS('VISSIM Travel Time Outputs'!$F:$F,'VISSIM Travel Time Outputs'!$D:$D,$D21,'VISSIM Travel Time Outputs'!$A:$A,"AVG",'VISSIM Travel Time Outputs'!$B:$B,AG$9),"-")</f>
        <v>-</v>
      </c>
      <c r="AH21" s="380" t="str">
        <f>IFERROR(AVERAGEIFS('VISSIM Travel Time Outputs'!$F:$F,'VISSIM Travel Time Outputs'!$D:$D,$D21,'VISSIM Travel Time Outputs'!$A:$A,"AVG",'VISSIM Travel Time Outputs'!$B:$B,AH$9),"-")</f>
        <v>-</v>
      </c>
      <c r="AI21" s="380" t="str">
        <f>IFERROR(AVERAGEIFS('VISSIM Travel Time Outputs'!$F:$F,'VISSIM Travel Time Outputs'!$D:$D,$D21,'VISSIM Travel Time Outputs'!$A:$A,"AVG",'VISSIM Travel Time Outputs'!$B:$B,AI$9),"-")</f>
        <v>-</v>
      </c>
      <c r="AJ21" s="380" t="str">
        <f>IFERROR(AVERAGEIFS('VISSIM Travel Time Outputs'!$F:$F,'VISSIM Travel Time Outputs'!$D:$D,$D21,'VISSIM Travel Time Outputs'!$A:$A,"AVG",'VISSIM Travel Time Outputs'!$B:$B,AJ$9),"-")</f>
        <v>-</v>
      </c>
      <c r="AK21" s="380" t="str">
        <f>IFERROR(AVERAGEIFS('VISSIM Travel Time Outputs'!$F:$F,'VISSIM Travel Time Outputs'!$D:$D,$D21,'VISSIM Travel Time Outputs'!$A:$A,"AVG",'VISSIM Travel Time Outputs'!$B:$B,AK$9),"-")</f>
        <v>-</v>
      </c>
      <c r="AL21" s="380" t="str">
        <f>IFERROR(AVERAGEIFS('VISSIM Travel Time Outputs'!$F:$F,'VISSIM Travel Time Outputs'!$D:$D,$D21,'VISSIM Travel Time Outputs'!$A:$A,"AVG",'VISSIM Travel Time Outputs'!$B:$B,AL$9),"-")</f>
        <v>-</v>
      </c>
      <c r="AM21" s="380" t="str">
        <f>IFERROR(AVERAGEIFS('VISSIM Travel Time Outputs'!$F:$F,'VISSIM Travel Time Outputs'!$D:$D,$D21,'VISSIM Travel Time Outputs'!$A:$A,"AVG",'VISSIM Travel Time Outputs'!$B:$B,AM$9),"-")</f>
        <v>-</v>
      </c>
      <c r="AN21" s="380" t="str">
        <f>IFERROR(AVERAGEIFS('VISSIM Travel Time Outputs'!$F:$F,'VISSIM Travel Time Outputs'!$D:$D,$D21,'VISSIM Travel Time Outputs'!$A:$A,"AVG",'VISSIM Travel Time Outputs'!$B:$B,AN$9),"-")</f>
        <v>-</v>
      </c>
      <c r="AO21" s="381" t="str">
        <f>IFERROR(AVERAGEIFS('VISSIM Travel Time Outputs'!$F:$F,'VISSIM Travel Time Outputs'!$D:$D,$D21,'VISSIM Travel Time Outputs'!$A:$A,"AVG",'VISSIM Travel Time Outputs'!$B:$B,AO$9),"-")</f>
        <v>-</v>
      </c>
      <c r="AP21" s="387"/>
      <c r="AQ21" s="259" t="str">
        <f t="shared" si="13"/>
        <v>--</v>
      </c>
      <c r="AR21" s="410" t="str">
        <f t="shared" si="14"/>
        <v>--</v>
      </c>
      <c r="AS21" s="381">
        <f t="shared" si="15"/>
        <v>0</v>
      </c>
      <c r="AT21" s="305"/>
      <c r="AU21" s="259" t="str">
        <f>IFERROR(TIME(0,0,AVERAGEIFS('VISSIM Travel Time Outputs'!$J:$J,'VISSIM Travel Time Outputs'!$D:$D,$D21,'VISSIM Travel Time Outputs'!$A:$A,"AVG",'VISSIM Travel Time Outputs'!$B:$B,AU$9)),"-")</f>
        <v>-</v>
      </c>
      <c r="AV21" s="36" t="str">
        <f>IFERROR(TIME(0,0,AVERAGEIFS('VISSIM Travel Time Outputs'!$J:$J,'VISSIM Travel Time Outputs'!$D:$D,$D21,'VISSIM Travel Time Outputs'!$A:$A,"AVG",'VISSIM Travel Time Outputs'!$B:$B,AV$9)),"-")</f>
        <v>-</v>
      </c>
      <c r="AW21" s="36" t="str">
        <f>IFERROR(TIME(0,0,AVERAGEIFS('VISSIM Travel Time Outputs'!$J:$J,'VISSIM Travel Time Outputs'!$D:$D,$D21,'VISSIM Travel Time Outputs'!$A:$A,"AVG",'VISSIM Travel Time Outputs'!$B:$B,AW$9)),"-")</f>
        <v>-</v>
      </c>
      <c r="AX21" s="36" t="str">
        <f>IFERROR(TIME(0,0,AVERAGEIFS('VISSIM Travel Time Outputs'!$J:$J,'VISSIM Travel Time Outputs'!$D:$D,$D21,'VISSIM Travel Time Outputs'!$A:$A,"AVG",'VISSIM Travel Time Outputs'!$B:$B,AX$9)),"-")</f>
        <v>-</v>
      </c>
      <c r="AY21" s="36" t="str">
        <f>IFERROR(TIME(0,0,AVERAGEIFS('VISSIM Travel Time Outputs'!$J:$J,'VISSIM Travel Time Outputs'!$D:$D,$D21,'VISSIM Travel Time Outputs'!$A:$A,"AVG",'VISSIM Travel Time Outputs'!$B:$B,AY$9)),"-")</f>
        <v>-</v>
      </c>
      <c r="AZ21" s="36" t="str">
        <f>IFERROR(TIME(0,0,AVERAGEIFS('VISSIM Travel Time Outputs'!$J:$J,'VISSIM Travel Time Outputs'!$D:$D,$D21,'VISSIM Travel Time Outputs'!$A:$A,"AVG",'VISSIM Travel Time Outputs'!$B:$B,AZ$9)),"-")</f>
        <v>-</v>
      </c>
      <c r="BA21" s="36" t="str">
        <f>IFERROR(TIME(0,0,AVERAGEIFS('VISSIM Travel Time Outputs'!$J:$J,'VISSIM Travel Time Outputs'!$D:$D,$D21,'VISSIM Travel Time Outputs'!$A:$A,"AVG",'VISSIM Travel Time Outputs'!$B:$B,BA$9)),"-")</f>
        <v>-</v>
      </c>
      <c r="BB21" s="36" t="str">
        <f>IFERROR(TIME(0,0,AVERAGEIFS('VISSIM Travel Time Outputs'!$J:$J,'VISSIM Travel Time Outputs'!$D:$D,$D21,'VISSIM Travel Time Outputs'!$A:$A,"AVG",'VISSIM Travel Time Outputs'!$B:$B,BB$9)),"-")</f>
        <v>-</v>
      </c>
      <c r="BC21" s="36" t="str">
        <f>IFERROR(TIME(0,0,AVERAGEIFS('VISSIM Travel Time Outputs'!$J:$J,'VISSIM Travel Time Outputs'!$D:$D,$D21,'VISSIM Travel Time Outputs'!$A:$A,"AVG",'VISSIM Travel Time Outputs'!$B:$B,BC$9)),"-")</f>
        <v>-</v>
      </c>
      <c r="BD21" s="36" t="str">
        <f>IFERROR(TIME(0,0,AVERAGEIFS('VISSIM Travel Time Outputs'!$J:$J,'VISSIM Travel Time Outputs'!$D:$D,$D21,'VISSIM Travel Time Outputs'!$A:$A,"AVG",'VISSIM Travel Time Outputs'!$B:$B,BD$9)),"-")</f>
        <v>-</v>
      </c>
      <c r="BE21" s="36" t="str">
        <f>IFERROR(TIME(0,0,AVERAGEIFS('VISSIM Travel Time Outputs'!$J:$J,'VISSIM Travel Time Outputs'!$D:$D,$D21,'VISSIM Travel Time Outputs'!$A:$A,"AVG",'VISSIM Travel Time Outputs'!$B:$B,BE$9)),"-")</f>
        <v>-</v>
      </c>
      <c r="BF21" s="36" t="str">
        <f>IFERROR(TIME(0,0,AVERAGEIFS('VISSIM Travel Time Outputs'!$J:$J,'VISSIM Travel Time Outputs'!$D:$D,$D21,'VISSIM Travel Time Outputs'!$A:$A,"AVG",'VISSIM Travel Time Outputs'!$B:$B,BF$9)),"-")</f>
        <v>-</v>
      </c>
      <c r="BG21" s="36" t="str">
        <f>IFERROR(TIME(0,0,AVERAGEIFS('VISSIM Travel Time Outputs'!$J:$J,'VISSIM Travel Time Outputs'!$D:$D,$D21,'VISSIM Travel Time Outputs'!$A:$A,"AVG",'VISSIM Travel Time Outputs'!$B:$B,BG$9)),"-")</f>
        <v>-</v>
      </c>
      <c r="BH21" s="36" t="str">
        <f>IFERROR(TIME(0,0,AVERAGEIFS('VISSIM Travel Time Outputs'!$J:$J,'VISSIM Travel Time Outputs'!$D:$D,$D21,'VISSIM Travel Time Outputs'!$A:$A,"AVG",'VISSIM Travel Time Outputs'!$B:$B,BH$9)),"-")</f>
        <v>-</v>
      </c>
      <c r="BI21" s="36" t="str">
        <f>IFERROR(TIME(0,0,AVERAGEIFS('VISSIM Travel Time Outputs'!$J:$J,'VISSIM Travel Time Outputs'!$D:$D,$D21,'VISSIM Travel Time Outputs'!$A:$A,"AVG",'VISSIM Travel Time Outputs'!$B:$B,BI$9)),"-")</f>
        <v>-</v>
      </c>
      <c r="BJ21" s="177" t="str">
        <f>IFERROR(TIME(0,0,AVERAGEIFS('VISSIM Travel Time Outputs'!$J:$J,'VISSIM Travel Time Outputs'!$D:$D,$D21,'VISSIM Travel Time Outputs'!$A:$A,"AVG",'VISSIM Travel Time Outputs'!$B:$B,BJ$9)),"-")</f>
        <v>-</v>
      </c>
      <c r="BK21" s="164"/>
      <c r="BL21" s="379" t="str">
        <f>IFERROR(AVERAGEIFS('VISSIM Travel Time Outputs'!$G:$G,'VISSIM Travel Time Outputs'!$D:$D,$D21,'VISSIM Travel Time Outputs'!$A:$A,"AVG",'VISSIM Travel Time Outputs'!$B:$B,BL$9),"-")</f>
        <v>-</v>
      </c>
      <c r="BM21" s="380" t="str">
        <f>IFERROR(AVERAGEIFS('VISSIM Travel Time Outputs'!$G:$G,'VISSIM Travel Time Outputs'!$D:$D,$D21,'VISSIM Travel Time Outputs'!$A:$A,"AVG",'VISSIM Travel Time Outputs'!$B:$B,BM$9),"-")</f>
        <v>-</v>
      </c>
      <c r="BN21" s="380" t="str">
        <f>IFERROR(AVERAGEIFS('VISSIM Travel Time Outputs'!$G:$G,'VISSIM Travel Time Outputs'!$D:$D,$D21,'VISSIM Travel Time Outputs'!$A:$A,"AVG",'VISSIM Travel Time Outputs'!$B:$B,BN$9),"-")</f>
        <v>-</v>
      </c>
      <c r="BO21" s="380" t="str">
        <f>IFERROR(AVERAGEIFS('VISSIM Travel Time Outputs'!$G:$G,'VISSIM Travel Time Outputs'!$D:$D,$D21,'VISSIM Travel Time Outputs'!$A:$A,"AVG",'VISSIM Travel Time Outputs'!$B:$B,BO$9),"-")</f>
        <v>-</v>
      </c>
      <c r="BP21" s="380" t="str">
        <f>IFERROR(AVERAGEIFS('VISSIM Travel Time Outputs'!$G:$G,'VISSIM Travel Time Outputs'!$D:$D,$D21,'VISSIM Travel Time Outputs'!$A:$A,"AVG",'VISSIM Travel Time Outputs'!$B:$B,BP$9),"-")</f>
        <v>-</v>
      </c>
      <c r="BQ21" s="380" t="str">
        <f>IFERROR(AVERAGEIFS('VISSIM Travel Time Outputs'!$G:$G,'VISSIM Travel Time Outputs'!$D:$D,$D21,'VISSIM Travel Time Outputs'!$A:$A,"AVG",'VISSIM Travel Time Outputs'!$B:$B,BQ$9),"-")</f>
        <v>-</v>
      </c>
      <c r="BR21" s="380" t="str">
        <f>IFERROR(AVERAGEIFS('VISSIM Travel Time Outputs'!$G:$G,'VISSIM Travel Time Outputs'!$D:$D,$D21,'VISSIM Travel Time Outputs'!$A:$A,"AVG",'VISSIM Travel Time Outputs'!$B:$B,BR$9),"-")</f>
        <v>-</v>
      </c>
      <c r="BS21" s="380" t="str">
        <f>IFERROR(AVERAGEIFS('VISSIM Travel Time Outputs'!$G:$G,'VISSIM Travel Time Outputs'!$D:$D,$D21,'VISSIM Travel Time Outputs'!$A:$A,"AVG",'VISSIM Travel Time Outputs'!$B:$B,BS$9),"-")</f>
        <v>-</v>
      </c>
      <c r="BT21" s="380" t="str">
        <f>IFERROR(AVERAGEIFS('VISSIM Travel Time Outputs'!$G:$G,'VISSIM Travel Time Outputs'!$D:$D,$D21,'VISSIM Travel Time Outputs'!$A:$A,"AVG",'VISSIM Travel Time Outputs'!$B:$B,BT$9),"-")</f>
        <v>-</v>
      </c>
      <c r="BU21" s="380" t="str">
        <f>IFERROR(AVERAGEIFS('VISSIM Travel Time Outputs'!$G:$G,'VISSIM Travel Time Outputs'!$D:$D,$D21,'VISSIM Travel Time Outputs'!$A:$A,"AVG",'VISSIM Travel Time Outputs'!$B:$B,BU$9),"-")</f>
        <v>-</v>
      </c>
      <c r="BV21" s="380" t="str">
        <f>IFERROR(AVERAGEIFS('VISSIM Travel Time Outputs'!$G:$G,'VISSIM Travel Time Outputs'!$D:$D,$D21,'VISSIM Travel Time Outputs'!$A:$A,"AVG",'VISSIM Travel Time Outputs'!$B:$B,BV$9),"-")</f>
        <v>-</v>
      </c>
      <c r="BW21" s="380" t="str">
        <f>IFERROR(AVERAGEIFS('VISSIM Travel Time Outputs'!$G:$G,'VISSIM Travel Time Outputs'!$D:$D,$D21,'VISSIM Travel Time Outputs'!$A:$A,"AVG",'VISSIM Travel Time Outputs'!$B:$B,BW$9),"-")</f>
        <v>-</v>
      </c>
      <c r="BX21" s="380" t="str">
        <f>IFERROR(AVERAGEIFS('VISSIM Travel Time Outputs'!$G:$G,'VISSIM Travel Time Outputs'!$D:$D,$D21,'VISSIM Travel Time Outputs'!$A:$A,"AVG",'VISSIM Travel Time Outputs'!$B:$B,BX$9),"-")</f>
        <v>-</v>
      </c>
      <c r="BY21" s="380" t="str">
        <f>IFERROR(AVERAGEIFS('VISSIM Travel Time Outputs'!$G:$G,'VISSIM Travel Time Outputs'!$D:$D,$D21,'VISSIM Travel Time Outputs'!$A:$A,"AVG",'VISSIM Travel Time Outputs'!$B:$B,BY$9),"-")</f>
        <v>-</v>
      </c>
      <c r="BZ21" s="380" t="str">
        <f>IFERROR(AVERAGEIFS('VISSIM Travel Time Outputs'!$G:$G,'VISSIM Travel Time Outputs'!$D:$D,$D21,'VISSIM Travel Time Outputs'!$A:$A,"AVG",'VISSIM Travel Time Outputs'!$B:$B,BZ$9),"-")</f>
        <v>-</v>
      </c>
      <c r="CA21" s="381" t="str">
        <f>IFERROR(AVERAGEIFS('VISSIM Travel Time Outputs'!$G:$G,'VISSIM Travel Time Outputs'!$D:$D,$D21,'VISSIM Travel Time Outputs'!$A:$A,"AVG",'VISSIM Travel Time Outputs'!$B:$B,CA$9),"-")</f>
        <v>-</v>
      </c>
      <c r="CB21" s="304"/>
      <c r="CC21" s="259" t="str">
        <f t="shared" si="16"/>
        <v>--</v>
      </c>
      <c r="CD21" s="410" t="str">
        <f t="shared" si="17"/>
        <v>--</v>
      </c>
      <c r="CE21" s="381">
        <f t="shared" si="18"/>
        <v>0</v>
      </c>
      <c r="CF21" s="387"/>
      <c r="CG21" s="259" t="str">
        <f>IFERROR(GETPIVOTDATA("Average of TRAVTM(31)",#REF!,"TIMEINT",CG$9,"VEHICLETRAVELTIMEMEASUREMENT",$D21)/3600/24,"--")</f>
        <v>--</v>
      </c>
      <c r="CH21" s="36" t="str">
        <f>IFERROR(GETPIVOTDATA("Average of TRAVTM(31)",#REF!,"TIMEINT",CH$9,"VEHICLETRAVELTIMEMEASUREMENT",$D21)/3600/24,"--")</f>
        <v>--</v>
      </c>
      <c r="CI21" s="36" t="str">
        <f>IFERROR(GETPIVOTDATA("Average of TRAVTM(31)",#REF!,"TIMEINT",CI$9,"VEHICLETRAVELTIMEMEASUREMENT",$D21)/3600/24,"--")</f>
        <v>--</v>
      </c>
      <c r="CJ21" s="36" t="str">
        <f>IFERROR(GETPIVOTDATA("Average of TRAVTM(31)",#REF!,"TIMEINT",CJ$9,"VEHICLETRAVELTIMEMEASUREMENT",$D21)/3600/24,"--")</f>
        <v>--</v>
      </c>
      <c r="CK21" s="36" t="str">
        <f>IFERROR(GETPIVOTDATA("Average of TRAVTM(31)",#REF!,"TIMEINT",CK$9,"VEHICLETRAVELTIMEMEASUREMENT",$D21)/3600/24,"--")</f>
        <v>--</v>
      </c>
      <c r="CL21" s="36" t="str">
        <f>IFERROR(GETPIVOTDATA("Average of TRAVTM(31)",#REF!,"TIMEINT",CL$9,"VEHICLETRAVELTIMEMEASUREMENT",$D21)/3600/24,"--")</f>
        <v>--</v>
      </c>
      <c r="CM21" s="36" t="str">
        <f>IFERROR(GETPIVOTDATA("Average of TRAVTM(31)",#REF!,"TIMEINT",CM$9,"VEHICLETRAVELTIMEMEASUREMENT",$D21)/3600/24,"--")</f>
        <v>--</v>
      </c>
      <c r="CN21" s="36" t="str">
        <f>IFERROR(GETPIVOTDATA("Average of TRAVTM(31)",#REF!,"TIMEINT",CN$9,"VEHICLETRAVELTIMEMEASUREMENT",$D21)/3600/24,"--")</f>
        <v>--</v>
      </c>
      <c r="CO21" s="36" t="str">
        <f>IFERROR(GETPIVOTDATA("Average of TRAVTM(31)",#REF!,"TIMEINT",CO$9,"VEHICLETRAVELTIMEMEASUREMENT",$D21)/3600/24,"--")</f>
        <v>--</v>
      </c>
      <c r="CP21" s="36" t="str">
        <f>IFERROR(GETPIVOTDATA("Average of TRAVTM(31)",#REF!,"TIMEINT",CP$9,"VEHICLETRAVELTIMEMEASUREMENT",$D21)/3600/24,"--")</f>
        <v>--</v>
      </c>
      <c r="CQ21" s="36" t="str">
        <f>IFERROR(GETPIVOTDATA("Average of TRAVTM(31)",#REF!,"TIMEINT",CQ$9,"VEHICLETRAVELTIMEMEASUREMENT",$D21)/3600/24,"--")</f>
        <v>--</v>
      </c>
      <c r="CR21" s="36" t="str">
        <f>IFERROR(GETPIVOTDATA("Average of TRAVTM(31)",#REF!,"TIMEINT",CR$9,"VEHICLETRAVELTIMEMEASUREMENT",$D21)/3600/24,"--")</f>
        <v>--</v>
      </c>
      <c r="CS21" s="36" t="str">
        <f>IFERROR(GETPIVOTDATA("Average of TRAVTM(31)",#REF!,"TIMEINT",CS$9,"VEHICLETRAVELTIMEMEASUREMENT",$D21)/3600/24,"--")</f>
        <v>--</v>
      </c>
      <c r="CT21" s="36" t="str">
        <f>IFERROR(GETPIVOTDATA("Average of TRAVTM(31)",#REF!,"TIMEINT",CT$9,"VEHICLETRAVELTIMEMEASUREMENT",$D21)/3600/24,"--")</f>
        <v>--</v>
      </c>
      <c r="CU21" s="36" t="str">
        <f>IFERROR(GETPIVOTDATA("Average of TRAVTM(31)",#REF!,"TIMEINT",CU$9,"VEHICLETRAVELTIMEMEASUREMENT",$D21)/3600/24,"--")</f>
        <v>--</v>
      </c>
      <c r="CV21" s="177" t="str">
        <f>IFERROR(GETPIVOTDATA("Average of TRAVTM(31)",#REF!,"TIMEINT",CV$9,"VEHICLETRAVELTIMEMEASUREMENT",$D21)/3600/24,"--")</f>
        <v>--</v>
      </c>
      <c r="CW21" s="387"/>
      <c r="CX21" s="379" t="str">
        <f>IFERROR(GETPIVOTDATA("Average of VEHS(31)",#REF!,"TIMEINT",CX$9,"VEHICLETRAVELTIMEMEASUREMENT",$D21),"--")</f>
        <v>--</v>
      </c>
      <c r="CY21" s="380" t="str">
        <f>IFERROR(GETPIVOTDATA("Average of VEHS(31)",#REF!,"TIMEINT",CY$9,"VEHICLETRAVELTIMEMEASUREMENT",$D21),"--")</f>
        <v>--</v>
      </c>
      <c r="CZ21" s="380" t="str">
        <f>IFERROR(GETPIVOTDATA("Average of VEHS(31)",#REF!,"TIMEINT",CZ$9,"VEHICLETRAVELTIMEMEASUREMENT",$D21),"--")</f>
        <v>--</v>
      </c>
      <c r="DA21" s="380" t="str">
        <f>IFERROR(GETPIVOTDATA("Average of VEHS(31)",#REF!,"TIMEINT",DA$9,"VEHICLETRAVELTIMEMEASUREMENT",$D21),"--")</f>
        <v>--</v>
      </c>
      <c r="DB21" s="380" t="str">
        <f>IFERROR(GETPIVOTDATA("Average of VEHS(31)",#REF!,"TIMEINT",DB$9,"VEHICLETRAVELTIMEMEASUREMENT",$D21),"--")</f>
        <v>--</v>
      </c>
      <c r="DC21" s="380" t="str">
        <f>IFERROR(GETPIVOTDATA("Average of VEHS(31)",#REF!,"TIMEINT",DC$9,"VEHICLETRAVELTIMEMEASUREMENT",$D21),"--")</f>
        <v>--</v>
      </c>
      <c r="DD21" s="380" t="str">
        <f>IFERROR(GETPIVOTDATA("Average of VEHS(31)",#REF!,"TIMEINT",DD$9,"VEHICLETRAVELTIMEMEASUREMENT",$D21),"--")</f>
        <v>--</v>
      </c>
      <c r="DE21" s="380" t="str">
        <f>IFERROR(GETPIVOTDATA("Average of VEHS(31)",#REF!,"TIMEINT",DE$9,"VEHICLETRAVELTIMEMEASUREMENT",$D21),"--")</f>
        <v>--</v>
      </c>
      <c r="DF21" s="380" t="str">
        <f>IFERROR(GETPIVOTDATA("Average of VEHS(31)",#REF!,"TIMEINT",DF$9,"VEHICLETRAVELTIMEMEASUREMENT",$D21),"--")</f>
        <v>--</v>
      </c>
      <c r="DG21" s="380" t="str">
        <f>IFERROR(GETPIVOTDATA("Average of VEHS(31)",#REF!,"TIMEINT",DG$9,"VEHICLETRAVELTIMEMEASUREMENT",$D21),"--")</f>
        <v>--</v>
      </c>
      <c r="DH21" s="380" t="str">
        <f>IFERROR(GETPIVOTDATA("Average of VEHS(31)",#REF!,"TIMEINT",DH$9,"VEHICLETRAVELTIMEMEASUREMENT",$D21),"--")</f>
        <v>--</v>
      </c>
      <c r="DI21" s="380" t="str">
        <f>IFERROR(GETPIVOTDATA("Average of VEHS(31)",#REF!,"TIMEINT",DI$9,"VEHICLETRAVELTIMEMEASUREMENT",$D21),"--")</f>
        <v>--</v>
      </c>
      <c r="DJ21" s="380" t="str">
        <f>IFERROR(GETPIVOTDATA("Average of VEHS(31)",#REF!,"TIMEINT",DJ$9,"VEHICLETRAVELTIMEMEASUREMENT",$D21),"--")</f>
        <v>--</v>
      </c>
      <c r="DK21" s="380" t="str">
        <f>IFERROR(GETPIVOTDATA("Average of VEHS(31)",#REF!,"TIMEINT",DK$9,"VEHICLETRAVELTIMEMEASUREMENT",$D21),"--")</f>
        <v>--</v>
      </c>
      <c r="DL21" s="380" t="str">
        <f>IFERROR(GETPIVOTDATA("Average of VEHS(31)",#REF!,"TIMEINT",DL$9,"VEHICLETRAVELTIMEMEASUREMENT",$D21),"--")</f>
        <v>--</v>
      </c>
      <c r="DM21" s="381" t="str">
        <f>IFERROR(GETPIVOTDATA("Average of VEHS(31)",#REF!,"TIMEINT",DM$9,"VEHICLETRAVELTIMEMEASUREMENT",$D21),"--")</f>
        <v>--</v>
      </c>
      <c r="DN21" s="387"/>
      <c r="DO21" s="259" t="str">
        <f t="shared" si="19"/>
        <v>--</v>
      </c>
      <c r="DP21" s="410" t="str">
        <f t="shared" si="20"/>
        <v>--</v>
      </c>
      <c r="DQ21" s="381">
        <f t="shared" si="21"/>
        <v>0</v>
      </c>
      <c r="DR21" s="305"/>
      <c r="DS21" s="259" t="str">
        <f>IFERROR(TIME(0,0,AVERAGEIFS('VISSIM Travel Time Outputs'!$K:$K,'VISSIM Travel Time Outputs'!$D:$D,$D21,'VISSIM Travel Time Outputs'!$A:$A,"AVG",'VISSIM Travel Time Outputs'!$B:$B,DS$9)),"-")</f>
        <v>-</v>
      </c>
      <c r="DT21" s="36" t="str">
        <f>IFERROR(TIME(0,0,AVERAGEIFS('VISSIM Travel Time Outputs'!$K:$K,'VISSIM Travel Time Outputs'!$D:$D,$D21,'VISSIM Travel Time Outputs'!$A:$A,"AVG",'VISSIM Travel Time Outputs'!$B:$B,DT$9)),"-")</f>
        <v>-</v>
      </c>
      <c r="DU21" s="36" t="str">
        <f>IFERROR(TIME(0,0,AVERAGEIFS('VISSIM Travel Time Outputs'!$K:$K,'VISSIM Travel Time Outputs'!$D:$D,$D21,'VISSIM Travel Time Outputs'!$A:$A,"AVG",'VISSIM Travel Time Outputs'!$B:$B,DU$9)),"-")</f>
        <v>-</v>
      </c>
      <c r="DV21" s="36" t="str">
        <f>IFERROR(TIME(0,0,AVERAGEIFS('VISSIM Travel Time Outputs'!$K:$K,'VISSIM Travel Time Outputs'!$D:$D,$D21,'VISSIM Travel Time Outputs'!$A:$A,"AVG",'VISSIM Travel Time Outputs'!$B:$B,DV$9)),"-")</f>
        <v>-</v>
      </c>
      <c r="DW21" s="36" t="str">
        <f>IFERROR(TIME(0,0,AVERAGEIFS('VISSIM Travel Time Outputs'!$K:$K,'VISSIM Travel Time Outputs'!$D:$D,$D21,'VISSIM Travel Time Outputs'!$A:$A,"AVG",'VISSIM Travel Time Outputs'!$B:$B,DW$9)),"-")</f>
        <v>-</v>
      </c>
      <c r="DX21" s="36" t="str">
        <f>IFERROR(TIME(0,0,AVERAGEIFS('VISSIM Travel Time Outputs'!$K:$K,'VISSIM Travel Time Outputs'!$D:$D,$D21,'VISSIM Travel Time Outputs'!$A:$A,"AVG",'VISSIM Travel Time Outputs'!$B:$B,DX$9)),"-")</f>
        <v>-</v>
      </c>
      <c r="DY21" s="36" t="str">
        <f>IFERROR(TIME(0,0,AVERAGEIFS('VISSIM Travel Time Outputs'!$K:$K,'VISSIM Travel Time Outputs'!$D:$D,$D21,'VISSIM Travel Time Outputs'!$A:$A,"AVG",'VISSIM Travel Time Outputs'!$B:$B,DY$9)),"-")</f>
        <v>-</v>
      </c>
      <c r="DZ21" s="36" t="str">
        <f>IFERROR(TIME(0,0,AVERAGEIFS('VISSIM Travel Time Outputs'!$K:$K,'VISSIM Travel Time Outputs'!$D:$D,$D21,'VISSIM Travel Time Outputs'!$A:$A,"AVG",'VISSIM Travel Time Outputs'!$B:$B,DZ$9)),"-")</f>
        <v>-</v>
      </c>
      <c r="EA21" s="36" t="str">
        <f>IFERROR(TIME(0,0,AVERAGEIFS('VISSIM Travel Time Outputs'!$K:$K,'VISSIM Travel Time Outputs'!$D:$D,$D21,'VISSIM Travel Time Outputs'!$A:$A,"AVG",'VISSIM Travel Time Outputs'!$B:$B,EA$9)),"-")</f>
        <v>-</v>
      </c>
      <c r="EB21" s="36" t="str">
        <f>IFERROR(TIME(0,0,AVERAGEIFS('VISSIM Travel Time Outputs'!$K:$K,'VISSIM Travel Time Outputs'!$D:$D,$D21,'VISSIM Travel Time Outputs'!$A:$A,"AVG",'VISSIM Travel Time Outputs'!$B:$B,EB$9)),"-")</f>
        <v>-</v>
      </c>
      <c r="EC21" s="36" t="str">
        <f>IFERROR(TIME(0,0,AVERAGEIFS('VISSIM Travel Time Outputs'!$K:$K,'VISSIM Travel Time Outputs'!$D:$D,$D21,'VISSIM Travel Time Outputs'!$A:$A,"AVG",'VISSIM Travel Time Outputs'!$B:$B,EC$9)),"-")</f>
        <v>-</v>
      </c>
      <c r="ED21" s="36" t="str">
        <f>IFERROR(TIME(0,0,AVERAGEIFS('VISSIM Travel Time Outputs'!$K:$K,'VISSIM Travel Time Outputs'!$D:$D,$D21,'VISSIM Travel Time Outputs'!$A:$A,"AVG",'VISSIM Travel Time Outputs'!$B:$B,ED$9)),"-")</f>
        <v>-</v>
      </c>
      <c r="EE21" s="36" t="str">
        <f>IFERROR(TIME(0,0,AVERAGEIFS('VISSIM Travel Time Outputs'!$K:$K,'VISSIM Travel Time Outputs'!$D:$D,$D21,'VISSIM Travel Time Outputs'!$A:$A,"AVG",'VISSIM Travel Time Outputs'!$B:$B,EE$9)),"-")</f>
        <v>-</v>
      </c>
      <c r="EF21" s="36" t="str">
        <f>IFERROR(TIME(0,0,AVERAGEIFS('VISSIM Travel Time Outputs'!$K:$K,'VISSIM Travel Time Outputs'!$D:$D,$D21,'VISSIM Travel Time Outputs'!$A:$A,"AVG",'VISSIM Travel Time Outputs'!$B:$B,EF$9)),"-")</f>
        <v>-</v>
      </c>
      <c r="EG21" s="36" t="str">
        <f>IFERROR(TIME(0,0,AVERAGEIFS('VISSIM Travel Time Outputs'!$K:$K,'VISSIM Travel Time Outputs'!$D:$D,$D21,'VISSIM Travel Time Outputs'!$A:$A,"AVG",'VISSIM Travel Time Outputs'!$B:$B,EG$9)),"-")</f>
        <v>-</v>
      </c>
      <c r="EH21" s="177" t="str">
        <f>IFERROR(TIME(0,0,AVERAGEIFS('VISSIM Travel Time Outputs'!$K:$K,'VISSIM Travel Time Outputs'!$D:$D,$D21,'VISSIM Travel Time Outputs'!$A:$A,"AVG",'VISSIM Travel Time Outputs'!$B:$B,EH$9)),"-")</f>
        <v>-</v>
      </c>
      <c r="EI21" s="164"/>
      <c r="EJ21" s="379" t="str">
        <f>IFERROR(AVERAGEIFS('VISSIM Travel Time Outputs'!$H:$H,'VISSIM Travel Time Outputs'!$D:$D,$D21,'VISSIM Travel Time Outputs'!$A:$A,"AVG",'VISSIM Travel Time Outputs'!$B:$B,EJ$9),"-")</f>
        <v>-</v>
      </c>
      <c r="EK21" s="380" t="str">
        <f>IFERROR(AVERAGEIFS('VISSIM Travel Time Outputs'!$H:$H,'VISSIM Travel Time Outputs'!$D:$D,$D21,'VISSIM Travel Time Outputs'!$A:$A,"AVG",'VISSIM Travel Time Outputs'!$B:$B,EK$9),"-")</f>
        <v>-</v>
      </c>
      <c r="EL21" s="380" t="str">
        <f>IFERROR(AVERAGEIFS('VISSIM Travel Time Outputs'!$H:$H,'VISSIM Travel Time Outputs'!$D:$D,$D21,'VISSIM Travel Time Outputs'!$A:$A,"AVG",'VISSIM Travel Time Outputs'!$B:$B,EL$9),"-")</f>
        <v>-</v>
      </c>
      <c r="EM21" s="380" t="str">
        <f>IFERROR(AVERAGEIFS('VISSIM Travel Time Outputs'!$H:$H,'VISSIM Travel Time Outputs'!$D:$D,$D21,'VISSIM Travel Time Outputs'!$A:$A,"AVG",'VISSIM Travel Time Outputs'!$B:$B,EM$9),"-")</f>
        <v>-</v>
      </c>
      <c r="EN21" s="380" t="str">
        <f>IFERROR(AVERAGEIFS('VISSIM Travel Time Outputs'!$H:$H,'VISSIM Travel Time Outputs'!$D:$D,$D21,'VISSIM Travel Time Outputs'!$A:$A,"AVG",'VISSIM Travel Time Outputs'!$B:$B,EN$9),"-")</f>
        <v>-</v>
      </c>
      <c r="EO21" s="380" t="str">
        <f>IFERROR(AVERAGEIFS('VISSIM Travel Time Outputs'!$H:$H,'VISSIM Travel Time Outputs'!$D:$D,$D21,'VISSIM Travel Time Outputs'!$A:$A,"AVG",'VISSIM Travel Time Outputs'!$B:$B,EO$9),"-")</f>
        <v>-</v>
      </c>
      <c r="EP21" s="380" t="str">
        <f>IFERROR(AVERAGEIFS('VISSIM Travel Time Outputs'!$H:$H,'VISSIM Travel Time Outputs'!$D:$D,$D21,'VISSIM Travel Time Outputs'!$A:$A,"AVG",'VISSIM Travel Time Outputs'!$B:$B,EP$9),"-")</f>
        <v>-</v>
      </c>
      <c r="EQ21" s="380" t="str">
        <f>IFERROR(AVERAGEIFS('VISSIM Travel Time Outputs'!$H:$H,'VISSIM Travel Time Outputs'!$D:$D,$D21,'VISSIM Travel Time Outputs'!$A:$A,"AVG",'VISSIM Travel Time Outputs'!$B:$B,EQ$9),"-")</f>
        <v>-</v>
      </c>
      <c r="ER21" s="380" t="str">
        <f>IFERROR(AVERAGEIFS('VISSIM Travel Time Outputs'!$H:$H,'VISSIM Travel Time Outputs'!$D:$D,$D21,'VISSIM Travel Time Outputs'!$A:$A,"AVG",'VISSIM Travel Time Outputs'!$B:$B,ER$9),"-")</f>
        <v>-</v>
      </c>
      <c r="ES21" s="380" t="str">
        <f>IFERROR(AVERAGEIFS('VISSIM Travel Time Outputs'!$H:$H,'VISSIM Travel Time Outputs'!$D:$D,$D21,'VISSIM Travel Time Outputs'!$A:$A,"AVG",'VISSIM Travel Time Outputs'!$B:$B,ES$9),"-")</f>
        <v>-</v>
      </c>
      <c r="ET21" s="380" t="str">
        <f>IFERROR(AVERAGEIFS('VISSIM Travel Time Outputs'!$H:$H,'VISSIM Travel Time Outputs'!$D:$D,$D21,'VISSIM Travel Time Outputs'!$A:$A,"AVG",'VISSIM Travel Time Outputs'!$B:$B,ET$9),"-")</f>
        <v>-</v>
      </c>
      <c r="EU21" s="380" t="str">
        <f>IFERROR(AVERAGEIFS('VISSIM Travel Time Outputs'!$H:$H,'VISSIM Travel Time Outputs'!$D:$D,$D21,'VISSIM Travel Time Outputs'!$A:$A,"AVG",'VISSIM Travel Time Outputs'!$B:$B,EU$9),"-")</f>
        <v>-</v>
      </c>
      <c r="EV21" s="380" t="str">
        <f>IFERROR(AVERAGEIFS('VISSIM Travel Time Outputs'!$H:$H,'VISSIM Travel Time Outputs'!$D:$D,$D21,'VISSIM Travel Time Outputs'!$A:$A,"AVG",'VISSIM Travel Time Outputs'!$B:$B,EV$9),"-")</f>
        <v>-</v>
      </c>
      <c r="EW21" s="380" t="str">
        <f>IFERROR(AVERAGEIFS('VISSIM Travel Time Outputs'!$H:$H,'VISSIM Travel Time Outputs'!$D:$D,$D21,'VISSIM Travel Time Outputs'!$A:$A,"AVG",'VISSIM Travel Time Outputs'!$B:$B,EW$9),"-")</f>
        <v>-</v>
      </c>
      <c r="EX21" s="380" t="str">
        <f>IFERROR(AVERAGEIFS('VISSIM Travel Time Outputs'!$H:$H,'VISSIM Travel Time Outputs'!$D:$D,$D21,'VISSIM Travel Time Outputs'!$A:$A,"AVG",'VISSIM Travel Time Outputs'!$B:$B,EX$9),"-")</f>
        <v>-</v>
      </c>
      <c r="EY21" s="381" t="str">
        <f>IFERROR(AVERAGEIFS('VISSIM Travel Time Outputs'!$H:$H,'VISSIM Travel Time Outputs'!$D:$D,$D21,'VISSIM Travel Time Outputs'!$A:$A,"AVG",'VISSIM Travel Time Outputs'!$B:$B,EY$9),"-")</f>
        <v>-</v>
      </c>
      <c r="EZ21" s="304"/>
      <c r="FA21" s="259" t="str">
        <f t="shared" si="22"/>
        <v>--</v>
      </c>
      <c r="FB21" s="410" t="str">
        <f t="shared" si="23"/>
        <v>--</v>
      </c>
      <c r="FC21" s="381">
        <f t="shared" si="24"/>
        <v>0</v>
      </c>
      <c r="FD21" s="387"/>
      <c r="FE21" s="259" t="str">
        <f>IFERROR(GETPIVOTDATA("Average of TRAVTM(40)",#REF!,"TIMEINT",FE$9,"VEHICLETRAVELTIMEMEASUREMENT",$D21)/3600/24,"--")</f>
        <v>--</v>
      </c>
      <c r="FF21" s="36" t="str">
        <f>IFERROR(GETPIVOTDATA("Average of TRAVTM(40)",#REF!,"TIMEINT",FF$9,"VEHICLETRAVELTIMEMEASUREMENT",$D21)/3600/24,"--")</f>
        <v>--</v>
      </c>
      <c r="FG21" s="36" t="str">
        <f>IFERROR(GETPIVOTDATA("Average of TRAVTM(40)",#REF!,"TIMEINT",FG$9,"VEHICLETRAVELTIMEMEASUREMENT",$D21)/3600/24,"--")</f>
        <v>--</v>
      </c>
      <c r="FH21" s="36" t="str">
        <f>IFERROR(GETPIVOTDATA("Average of TRAVTM(40)",#REF!,"TIMEINT",FH$9,"VEHICLETRAVELTIMEMEASUREMENT",$D21)/3600/24,"--")</f>
        <v>--</v>
      </c>
      <c r="FI21" s="36" t="str">
        <f>IFERROR(GETPIVOTDATA("Average of TRAVTM(40)",#REF!,"TIMEINT",FI$9,"VEHICLETRAVELTIMEMEASUREMENT",$D21)/3600/24,"--")</f>
        <v>--</v>
      </c>
      <c r="FJ21" s="36" t="str">
        <f>IFERROR(GETPIVOTDATA("Average of TRAVTM(40)",#REF!,"TIMEINT",FJ$9,"VEHICLETRAVELTIMEMEASUREMENT",$D21)/3600/24,"--")</f>
        <v>--</v>
      </c>
      <c r="FK21" s="36" t="str">
        <f>IFERROR(GETPIVOTDATA("Average of TRAVTM(40)",#REF!,"TIMEINT",FK$9,"VEHICLETRAVELTIMEMEASUREMENT",$D21)/3600/24,"--")</f>
        <v>--</v>
      </c>
      <c r="FL21" s="36" t="str">
        <f>IFERROR(GETPIVOTDATA("Average of TRAVTM(40)",#REF!,"TIMEINT",FL$9,"VEHICLETRAVELTIMEMEASUREMENT",$D21)/3600/24,"--")</f>
        <v>--</v>
      </c>
      <c r="FM21" s="36" t="str">
        <f>IFERROR(GETPIVOTDATA("Average of TRAVTM(40)",#REF!,"TIMEINT",FM$9,"VEHICLETRAVELTIMEMEASUREMENT",$D21)/3600/24,"--")</f>
        <v>--</v>
      </c>
      <c r="FN21" s="36" t="str">
        <f>IFERROR(GETPIVOTDATA("Average of TRAVTM(40)",#REF!,"TIMEINT",FN$9,"VEHICLETRAVELTIMEMEASUREMENT",$D21)/3600/24,"--")</f>
        <v>--</v>
      </c>
      <c r="FO21" s="36" t="str">
        <f>IFERROR(GETPIVOTDATA("Average of TRAVTM(40)",#REF!,"TIMEINT",FO$9,"VEHICLETRAVELTIMEMEASUREMENT",$D21)/3600/24,"--")</f>
        <v>--</v>
      </c>
      <c r="FP21" s="36" t="str">
        <f>IFERROR(GETPIVOTDATA("Average of TRAVTM(40)",#REF!,"TIMEINT",FP$9,"VEHICLETRAVELTIMEMEASUREMENT",$D21)/3600/24,"--")</f>
        <v>--</v>
      </c>
      <c r="FQ21" s="36" t="str">
        <f>IFERROR(GETPIVOTDATA("Average of TRAVTM(40)",#REF!,"TIMEINT",FQ$9,"VEHICLETRAVELTIMEMEASUREMENT",$D21)/3600/24,"--")</f>
        <v>--</v>
      </c>
      <c r="FR21" s="36" t="str">
        <f>IFERROR(GETPIVOTDATA("Average of TRAVTM(40)",#REF!,"TIMEINT",FR$9,"VEHICLETRAVELTIMEMEASUREMENT",$D21)/3600/24,"--")</f>
        <v>--</v>
      </c>
      <c r="FS21" s="36" t="str">
        <f>IFERROR(GETPIVOTDATA("Average of TRAVTM(40)",#REF!,"TIMEINT",FS$9,"VEHICLETRAVELTIMEMEASUREMENT",$D21)/3600/24,"--")</f>
        <v>--</v>
      </c>
      <c r="FT21" s="177" t="str">
        <f>IFERROR(GETPIVOTDATA("Average of TRAVTM(40)",#REF!,"TIMEINT",FT$9,"VEHICLETRAVELTIMEMEASUREMENT",$D21)/3600/24,"--")</f>
        <v>--</v>
      </c>
      <c r="FU21" s="387"/>
      <c r="FV21" s="379" t="str">
        <f>IFERROR(GETPIVOTDATA("Average of VEHS(40)",#REF!,"TIMEINT",FV$9,"VEHICLETRAVELTIMEMEASUREMENT",$D21),"--")</f>
        <v>--</v>
      </c>
      <c r="FW21" s="380" t="str">
        <f>IFERROR(GETPIVOTDATA("Average of VEHS(40)",#REF!,"TIMEINT",FW$9,"VEHICLETRAVELTIMEMEASUREMENT",$D21),"--")</f>
        <v>--</v>
      </c>
      <c r="FX21" s="380" t="str">
        <f>IFERROR(GETPIVOTDATA("Average of VEHS(40)",#REF!,"TIMEINT",FX$9,"VEHICLETRAVELTIMEMEASUREMENT",$D21),"--")</f>
        <v>--</v>
      </c>
      <c r="FY21" s="380" t="str">
        <f>IFERROR(GETPIVOTDATA("Average of VEHS(40)",#REF!,"TIMEINT",FY$9,"VEHICLETRAVELTIMEMEASUREMENT",$D21),"--")</f>
        <v>--</v>
      </c>
      <c r="FZ21" s="380" t="str">
        <f>IFERROR(GETPIVOTDATA("Average of VEHS(40)",#REF!,"TIMEINT",FZ$9,"VEHICLETRAVELTIMEMEASUREMENT",$D21),"--")</f>
        <v>--</v>
      </c>
      <c r="GA21" s="380" t="str">
        <f>IFERROR(GETPIVOTDATA("Average of VEHS(40)",#REF!,"TIMEINT",GA$9,"VEHICLETRAVELTIMEMEASUREMENT",$D21),"--")</f>
        <v>--</v>
      </c>
      <c r="GB21" s="380" t="str">
        <f>IFERROR(GETPIVOTDATA("Average of VEHS(40)",#REF!,"TIMEINT",GB$9,"VEHICLETRAVELTIMEMEASUREMENT",$D21),"--")</f>
        <v>--</v>
      </c>
      <c r="GC21" s="380" t="str">
        <f>IFERROR(GETPIVOTDATA("Average of VEHS(40)",#REF!,"TIMEINT",GC$9,"VEHICLETRAVELTIMEMEASUREMENT",$D21),"--")</f>
        <v>--</v>
      </c>
      <c r="GD21" s="380" t="str">
        <f>IFERROR(GETPIVOTDATA("Average of VEHS(40)",#REF!,"TIMEINT",GD$9,"VEHICLETRAVELTIMEMEASUREMENT",$D21),"--")</f>
        <v>--</v>
      </c>
      <c r="GE21" s="380" t="str">
        <f>IFERROR(GETPIVOTDATA("Average of VEHS(40)",#REF!,"TIMEINT",GE$9,"VEHICLETRAVELTIMEMEASUREMENT",$D21),"--")</f>
        <v>--</v>
      </c>
      <c r="GF21" s="380" t="str">
        <f>IFERROR(GETPIVOTDATA("Average of VEHS(40)",#REF!,"TIMEINT",GF$9,"VEHICLETRAVELTIMEMEASUREMENT",$D21),"--")</f>
        <v>--</v>
      </c>
      <c r="GG21" s="380" t="str">
        <f>IFERROR(GETPIVOTDATA("Average of VEHS(40)",#REF!,"TIMEINT",GG$9,"VEHICLETRAVELTIMEMEASUREMENT",$D21),"--")</f>
        <v>--</v>
      </c>
      <c r="GH21" s="380" t="str">
        <f>IFERROR(GETPIVOTDATA("Average of VEHS(40)",#REF!,"TIMEINT",GH$9,"VEHICLETRAVELTIMEMEASUREMENT",$D21),"--")</f>
        <v>--</v>
      </c>
      <c r="GI21" s="380" t="str">
        <f>IFERROR(GETPIVOTDATA("Average of VEHS(40)",#REF!,"TIMEINT",GI$9,"VEHICLETRAVELTIMEMEASUREMENT",$D21),"--")</f>
        <v>--</v>
      </c>
      <c r="GJ21" s="380" t="str">
        <f>IFERROR(GETPIVOTDATA("Average of VEHS(40)",#REF!,"TIMEINT",GJ$9,"VEHICLETRAVELTIMEMEASUREMENT",$D21),"--")</f>
        <v>--</v>
      </c>
      <c r="GK21" s="381" t="str">
        <f>IFERROR(GETPIVOTDATA("Average of VEHS(40)",#REF!,"TIMEINT",GK$9,"VEHICLETRAVELTIMEMEASUREMENT",$D21),"--")</f>
        <v>--</v>
      </c>
      <c r="GL21" s="387"/>
      <c r="GM21" s="259" t="str">
        <f t="shared" si="25"/>
        <v>--</v>
      </c>
      <c r="GN21" s="410" t="str">
        <f t="shared" si="26"/>
        <v>--</v>
      </c>
      <c r="GO21" s="381">
        <f t="shared" si="27"/>
        <v>0</v>
      </c>
      <c r="GP21" s="387"/>
      <c r="GQ21" s="259" t="str">
        <f>IFERROR(GETPIVOTDATA("Average of TRAVTM(60)",#REF!,"TIMEINT",GQ$9,"VEHICLETRAVELTIMEMEASUREMENT",$D21)/3600/24,"--")</f>
        <v>--</v>
      </c>
      <c r="GR21" s="36" t="str">
        <f>IFERROR(GETPIVOTDATA("Average of TRAVTM(60)",#REF!,"TIMEINT",GR$9,"VEHICLETRAVELTIMEMEASUREMENT",$D21)/3600/24,"--")</f>
        <v>--</v>
      </c>
      <c r="GS21" s="36" t="str">
        <f>IFERROR(GETPIVOTDATA("Average of TRAVTM(60)",#REF!,"TIMEINT",GS$9,"VEHICLETRAVELTIMEMEASUREMENT",$D21)/3600/24,"--")</f>
        <v>--</v>
      </c>
      <c r="GT21" s="36" t="str">
        <f>IFERROR(GETPIVOTDATA("Average of TRAVTM(60)",#REF!,"TIMEINT",GT$9,"VEHICLETRAVELTIMEMEASUREMENT",$D21)/3600/24,"--")</f>
        <v>--</v>
      </c>
      <c r="GU21" s="36" t="str">
        <f>IFERROR(GETPIVOTDATA("Average of TRAVTM(60)",#REF!,"TIMEINT",GU$9,"VEHICLETRAVELTIMEMEASUREMENT",$D21)/3600/24,"--")</f>
        <v>--</v>
      </c>
      <c r="GV21" s="36" t="str">
        <f>IFERROR(GETPIVOTDATA("Average of TRAVTM(60)",#REF!,"TIMEINT",GV$9,"VEHICLETRAVELTIMEMEASUREMENT",$D21)/3600/24,"--")</f>
        <v>--</v>
      </c>
      <c r="GW21" s="36" t="str">
        <f>IFERROR(GETPIVOTDATA("Average of TRAVTM(60)",#REF!,"TIMEINT",GW$9,"VEHICLETRAVELTIMEMEASUREMENT",$D21)/3600/24,"--")</f>
        <v>--</v>
      </c>
      <c r="GX21" s="36" t="str">
        <f>IFERROR(GETPIVOTDATA("Average of TRAVTM(60)",#REF!,"TIMEINT",GX$9,"VEHICLETRAVELTIMEMEASUREMENT",$D21)/3600/24,"--")</f>
        <v>--</v>
      </c>
      <c r="GY21" s="36" t="str">
        <f>IFERROR(GETPIVOTDATA("Average of TRAVTM(60)",#REF!,"TIMEINT",GY$9,"VEHICLETRAVELTIMEMEASUREMENT",$D21)/3600/24,"--")</f>
        <v>--</v>
      </c>
      <c r="GZ21" s="36" t="str">
        <f>IFERROR(GETPIVOTDATA("Average of TRAVTM(60)",#REF!,"TIMEINT",GZ$9,"VEHICLETRAVELTIMEMEASUREMENT",$D21)/3600/24,"--")</f>
        <v>--</v>
      </c>
      <c r="HA21" s="36" t="str">
        <f>IFERROR(GETPIVOTDATA("Average of TRAVTM(60)",#REF!,"TIMEINT",HA$9,"VEHICLETRAVELTIMEMEASUREMENT",$D21)/3600/24,"--")</f>
        <v>--</v>
      </c>
      <c r="HB21" s="36" t="str">
        <f>IFERROR(GETPIVOTDATA("Average of TRAVTM(60)",#REF!,"TIMEINT",HB$9,"VEHICLETRAVELTIMEMEASUREMENT",$D21)/3600/24,"--")</f>
        <v>--</v>
      </c>
      <c r="HC21" s="36" t="str">
        <f>IFERROR(GETPIVOTDATA("Average of TRAVTM(60)",#REF!,"TIMEINT",HC$9,"VEHICLETRAVELTIMEMEASUREMENT",$D21)/3600/24,"--")</f>
        <v>--</v>
      </c>
      <c r="HD21" s="36" t="str">
        <f>IFERROR(GETPIVOTDATA("Average of TRAVTM(60)",#REF!,"TIMEINT",HD$9,"VEHICLETRAVELTIMEMEASUREMENT",$D21)/3600/24,"--")</f>
        <v>--</v>
      </c>
      <c r="HE21" s="36" t="str">
        <f>IFERROR(GETPIVOTDATA("Average of TRAVTM(60)",#REF!,"TIMEINT",HE$9,"VEHICLETRAVELTIMEMEASUREMENT",$D21)/3600/24,"--")</f>
        <v>--</v>
      </c>
      <c r="HF21" s="177" t="str">
        <f>IFERROR(GETPIVOTDATA("Average of TRAVTM(60)",#REF!,"TIMEINT",HF$9,"VEHICLETRAVELTIMEMEASUREMENT",$D21)/3600/24,"--")</f>
        <v>--</v>
      </c>
      <c r="HG21" s="387"/>
      <c r="HH21" s="379" t="str">
        <f>IFERROR(GETPIVOTDATA("Average of VEHS(60)",#REF!,"TIMEINT",HH$9,"VEHICLETRAVELTIMEMEASUREMENT",$D21),"--")</f>
        <v>--</v>
      </c>
      <c r="HI21" s="380" t="str">
        <f>IFERROR(GETPIVOTDATA("Average of VEHS(60)",#REF!,"TIMEINT",HI$9,"VEHICLETRAVELTIMEMEASUREMENT",$D21),"--")</f>
        <v>--</v>
      </c>
      <c r="HJ21" s="380" t="str">
        <f>IFERROR(GETPIVOTDATA("Average of VEHS(60)",#REF!,"TIMEINT",HJ$9,"VEHICLETRAVELTIMEMEASUREMENT",$D21),"--")</f>
        <v>--</v>
      </c>
      <c r="HK21" s="380" t="str">
        <f>IFERROR(GETPIVOTDATA("Average of VEHS(60)",#REF!,"TIMEINT",HK$9,"VEHICLETRAVELTIMEMEASUREMENT",$D21),"--")</f>
        <v>--</v>
      </c>
      <c r="HL21" s="380" t="str">
        <f>IFERROR(GETPIVOTDATA("Average of VEHS(60)",#REF!,"TIMEINT",HL$9,"VEHICLETRAVELTIMEMEASUREMENT",$D21),"--")</f>
        <v>--</v>
      </c>
      <c r="HM21" s="380" t="str">
        <f>IFERROR(GETPIVOTDATA("Average of VEHS(60)",#REF!,"TIMEINT",HM$9,"VEHICLETRAVELTIMEMEASUREMENT",$D21),"--")</f>
        <v>--</v>
      </c>
      <c r="HN21" s="380" t="str">
        <f>IFERROR(GETPIVOTDATA("Average of VEHS(60)",#REF!,"TIMEINT",HN$9,"VEHICLETRAVELTIMEMEASUREMENT",$D21),"--")</f>
        <v>--</v>
      </c>
      <c r="HO21" s="380" t="str">
        <f>IFERROR(GETPIVOTDATA("Average of VEHS(60)",#REF!,"TIMEINT",HO$9,"VEHICLETRAVELTIMEMEASUREMENT",$D21),"--")</f>
        <v>--</v>
      </c>
      <c r="HP21" s="380" t="str">
        <f>IFERROR(GETPIVOTDATA("Average of VEHS(60)",#REF!,"TIMEINT",HP$9,"VEHICLETRAVELTIMEMEASUREMENT",$D21),"--")</f>
        <v>--</v>
      </c>
      <c r="HQ21" s="380" t="str">
        <f>IFERROR(GETPIVOTDATA("Average of VEHS(60)",#REF!,"TIMEINT",HQ$9,"VEHICLETRAVELTIMEMEASUREMENT",$D21),"--")</f>
        <v>--</v>
      </c>
      <c r="HR21" s="380" t="str">
        <f>IFERROR(GETPIVOTDATA("Average of VEHS(60)",#REF!,"TIMEINT",HR$9,"VEHICLETRAVELTIMEMEASUREMENT",$D21),"--")</f>
        <v>--</v>
      </c>
      <c r="HS21" s="380" t="str">
        <f>IFERROR(GETPIVOTDATA("Average of VEHS(60)",#REF!,"TIMEINT",HS$9,"VEHICLETRAVELTIMEMEASUREMENT",$D21),"--")</f>
        <v>--</v>
      </c>
      <c r="HT21" s="380" t="str">
        <f>IFERROR(GETPIVOTDATA("Average of VEHS(60)",#REF!,"TIMEINT",HT$9,"VEHICLETRAVELTIMEMEASUREMENT",$D21),"--")</f>
        <v>--</v>
      </c>
      <c r="HU21" s="380" t="str">
        <f>IFERROR(GETPIVOTDATA("Average of VEHS(60)",#REF!,"TIMEINT",HU$9,"VEHICLETRAVELTIMEMEASUREMENT",$D21),"--")</f>
        <v>--</v>
      </c>
      <c r="HV21" s="380" t="str">
        <f>IFERROR(GETPIVOTDATA("Average of VEHS(60)",#REF!,"TIMEINT",HV$9,"VEHICLETRAVELTIMEMEASUREMENT",$D21),"--")</f>
        <v>--</v>
      </c>
      <c r="HW21" s="381" t="str">
        <f>IFERROR(GETPIVOTDATA("Average of VEHS(60)",#REF!,"TIMEINT",HW$9,"VEHICLETRAVELTIMEMEASUREMENT",$D21),"--")</f>
        <v>--</v>
      </c>
      <c r="HX21" s="387"/>
      <c r="HY21" s="259" t="str">
        <f t="shared" si="28"/>
        <v>--</v>
      </c>
      <c r="HZ21" s="410" t="str">
        <f t="shared" si="29"/>
        <v>--</v>
      </c>
      <c r="IA21" s="381">
        <f t="shared" si="30"/>
        <v>0</v>
      </c>
      <c r="IB21" s="716"/>
      <c r="IC21" s="379" t="str">
        <f>IFERROR(AVERAGEIFS('VISSIM Travel Time Outputs'!$L:$L,'VISSIM Travel Time Outputs'!$D:$D,$D21,'VISSIM Travel Time Outputs'!$A:$A,"AVG",'VISSIM Travel Time Outputs'!$B:$B,IC$9),"-")</f>
        <v>-</v>
      </c>
      <c r="ID21" s="380" t="str">
        <f>IFERROR(AVERAGEIFS('VISSIM Travel Time Outputs'!$L:$L,'VISSIM Travel Time Outputs'!$D:$D,$D21,'VISSIM Travel Time Outputs'!$A:$A,"AVG",'VISSIM Travel Time Outputs'!$B:$B,ID$9),"-")</f>
        <v>-</v>
      </c>
      <c r="IE21" s="380" t="str">
        <f>IFERROR(AVERAGEIFS('VISSIM Travel Time Outputs'!$L:$L,'VISSIM Travel Time Outputs'!$D:$D,$D21,'VISSIM Travel Time Outputs'!$A:$A,"AVG",'VISSIM Travel Time Outputs'!$B:$B,IE$9),"-")</f>
        <v>-</v>
      </c>
      <c r="IF21" s="380" t="str">
        <f>IFERROR(AVERAGEIFS('VISSIM Travel Time Outputs'!$L:$L,'VISSIM Travel Time Outputs'!$D:$D,$D21,'VISSIM Travel Time Outputs'!$A:$A,"AVG",'VISSIM Travel Time Outputs'!$B:$B,IF$9),"-")</f>
        <v>-</v>
      </c>
      <c r="IG21" s="380" t="str">
        <f>IFERROR(AVERAGEIFS('VISSIM Travel Time Outputs'!$L:$L,'VISSIM Travel Time Outputs'!$D:$D,$D21,'VISSIM Travel Time Outputs'!$A:$A,"AVG",'VISSIM Travel Time Outputs'!$B:$B,IG$9),"-")</f>
        <v>-</v>
      </c>
      <c r="IH21" s="380" t="str">
        <f>IFERROR(AVERAGEIFS('VISSIM Travel Time Outputs'!$L:$L,'VISSIM Travel Time Outputs'!$D:$D,$D21,'VISSIM Travel Time Outputs'!$A:$A,"AVG",'VISSIM Travel Time Outputs'!$B:$B,IH$9),"-")</f>
        <v>-</v>
      </c>
      <c r="II21" s="380" t="str">
        <f>IFERROR(AVERAGEIFS('VISSIM Travel Time Outputs'!$L:$L,'VISSIM Travel Time Outputs'!$D:$D,$D21,'VISSIM Travel Time Outputs'!$A:$A,"AVG",'VISSIM Travel Time Outputs'!$B:$B,II$9),"-")</f>
        <v>-</v>
      </c>
      <c r="IJ21" s="380" t="str">
        <f>IFERROR(AVERAGEIFS('VISSIM Travel Time Outputs'!$L:$L,'VISSIM Travel Time Outputs'!$D:$D,$D21,'VISSIM Travel Time Outputs'!$A:$A,"AVG",'VISSIM Travel Time Outputs'!$B:$B,IJ$9),"-")</f>
        <v>-</v>
      </c>
      <c r="IK21" s="380" t="str">
        <f>IFERROR(AVERAGEIFS('VISSIM Travel Time Outputs'!$L:$L,'VISSIM Travel Time Outputs'!$D:$D,$D21,'VISSIM Travel Time Outputs'!$A:$A,"AVG",'VISSIM Travel Time Outputs'!$B:$B,IK$9),"-")</f>
        <v>-</v>
      </c>
      <c r="IL21" s="380" t="str">
        <f>IFERROR(AVERAGEIFS('VISSIM Travel Time Outputs'!$L:$L,'VISSIM Travel Time Outputs'!$D:$D,$D21,'VISSIM Travel Time Outputs'!$A:$A,"AVG",'VISSIM Travel Time Outputs'!$B:$B,IL$9),"-")</f>
        <v>-</v>
      </c>
      <c r="IM21" s="380" t="str">
        <f>IFERROR(AVERAGEIFS('VISSIM Travel Time Outputs'!$L:$L,'VISSIM Travel Time Outputs'!$D:$D,$D21,'VISSIM Travel Time Outputs'!$A:$A,"AVG",'VISSIM Travel Time Outputs'!$B:$B,IM$9),"-")</f>
        <v>-</v>
      </c>
      <c r="IN21" s="380" t="str">
        <f>IFERROR(AVERAGEIFS('VISSIM Travel Time Outputs'!$L:$L,'VISSIM Travel Time Outputs'!$D:$D,$D21,'VISSIM Travel Time Outputs'!$A:$A,"AVG",'VISSIM Travel Time Outputs'!$B:$B,IN$9),"-")</f>
        <v>-</v>
      </c>
      <c r="IO21" s="380" t="str">
        <f>IFERROR(AVERAGEIFS('VISSIM Travel Time Outputs'!$L:$L,'VISSIM Travel Time Outputs'!$D:$D,$D21,'VISSIM Travel Time Outputs'!$A:$A,"AVG",'VISSIM Travel Time Outputs'!$B:$B,IO$9),"-")</f>
        <v>-</v>
      </c>
      <c r="IP21" s="380" t="str">
        <f>IFERROR(AVERAGEIFS('VISSIM Travel Time Outputs'!$L:$L,'VISSIM Travel Time Outputs'!$D:$D,$D21,'VISSIM Travel Time Outputs'!$A:$A,"AVG",'VISSIM Travel Time Outputs'!$B:$B,IP$9),"-")</f>
        <v>-</v>
      </c>
      <c r="IQ21" s="380" t="str">
        <f>IFERROR(AVERAGEIFS('VISSIM Travel Time Outputs'!$L:$L,'VISSIM Travel Time Outputs'!$D:$D,$D21,'VISSIM Travel Time Outputs'!$A:$A,"AVG",'VISSIM Travel Time Outputs'!$B:$B,IQ$9),"-")</f>
        <v>-</v>
      </c>
      <c r="IR21" s="381" t="str">
        <f>IFERROR(AVERAGEIFS('VISSIM Travel Time Outputs'!$L:$L,'VISSIM Travel Time Outputs'!$D:$D,$D21,'VISSIM Travel Time Outputs'!$A:$A,"AVG",'VISSIM Travel Time Outputs'!$B:$B,IR$9),"-")</f>
        <v>-</v>
      </c>
      <c r="IS21" s="381" t="str">
        <f t="shared" si="31"/>
        <v>--</v>
      </c>
    </row>
    <row r="22" spans="1:253" customFormat="1" x14ac:dyDescent="0.25">
      <c r="A22" s="302" t="str">
        <f t="shared" si="12"/>
        <v/>
      </c>
      <c r="B22" s="641">
        <f t="shared" si="32"/>
        <v>13</v>
      </c>
      <c r="C22" s="475" t="str">
        <f>INDEX('Input - Travel Times'!$B$3:$AL$103,MATCH($B22,'Input - Travel Times'!$B$3:$B$103,0),MATCH(C$9,'Input - Travel Times'!$B$3:$AL$3,0))</f>
        <v>From WB Airline Pkwy/Avion Pkwy to WB Stonecroft Blvd</v>
      </c>
      <c r="D22" s="194">
        <f>INDEX('Input - Travel Times'!$B$3:$AS$103,MATCH($B22,'Input - Travel Times'!$B$3:$B$103,0),MATCH(D$9,'Input - Travel Times'!$B$3:$AS$3,0))</f>
        <v>13</v>
      </c>
      <c r="E22" s="582">
        <f>TIME(0,0,INDEX('Input - Travel Times'!$B$3:$AL$103,MATCH($B22,'Input - Travel Times'!$B$3:$B$103,0),MATCH(E$9,'Input - Travel Times'!$B$3:$AL$3,0)))</f>
        <v>5.3240740740740744E-4</v>
      </c>
      <c r="F22" s="582">
        <f>TIME(0,0,INDEX('Input - Travel Times'!$B$3:$AL$103,MATCH($B22,'Input - Travel Times'!$B$3:$B$103,0),MATCH(F$9,'Input - Travel Times'!$B$3:$AL$3,0)))</f>
        <v>3.8194444444444446E-4</v>
      </c>
      <c r="G22" s="582" t="e">
        <f>TIME(0,0,INDEX('Input - Travel Times'!$B$3:$AL$103,MATCH($B22,'Input - Travel Times'!$B$3:$B$103,0),MATCH(G$9,'Input - Travel Times'!$B$3:$AL$3,0)))</f>
        <v>#VALUE!</v>
      </c>
      <c r="H22" s="173"/>
      <c r="I22" s="259" t="str">
        <f>IFERROR(TIME(0,0,AVERAGEIFS('VISSIM Travel Time Outputs'!$I:$I,'VISSIM Travel Time Outputs'!$D:$D,$D22,'VISSIM Travel Time Outputs'!$A:$A,"AVG",'VISSIM Travel Time Outputs'!$B:$B,I$9)),"-")</f>
        <v>-</v>
      </c>
      <c r="J22" s="36" t="str">
        <f>IFERROR(TIME(0,0,AVERAGEIFS('VISSIM Travel Time Outputs'!$I:$I,'VISSIM Travel Time Outputs'!$D:$D,$D22,'VISSIM Travel Time Outputs'!$A:$A,"AVG",'VISSIM Travel Time Outputs'!$B:$B,J$9)),"-")</f>
        <v>-</v>
      </c>
      <c r="K22" s="36" t="str">
        <f>IFERROR(TIME(0,0,AVERAGEIFS('VISSIM Travel Time Outputs'!$I:$I,'VISSIM Travel Time Outputs'!$D:$D,$D22,'VISSIM Travel Time Outputs'!$A:$A,"AVG",'VISSIM Travel Time Outputs'!$B:$B,K$9)),"-")</f>
        <v>-</v>
      </c>
      <c r="L22" s="36" t="str">
        <f>IFERROR(TIME(0,0,AVERAGEIFS('VISSIM Travel Time Outputs'!$I:$I,'VISSIM Travel Time Outputs'!$D:$D,$D22,'VISSIM Travel Time Outputs'!$A:$A,"AVG",'VISSIM Travel Time Outputs'!$B:$B,L$9)),"-")</f>
        <v>-</v>
      </c>
      <c r="M22" s="36" t="str">
        <f>IFERROR(TIME(0,0,AVERAGEIFS('VISSIM Travel Time Outputs'!$I:$I,'VISSIM Travel Time Outputs'!$D:$D,$D22,'VISSIM Travel Time Outputs'!$A:$A,"AVG",'VISSIM Travel Time Outputs'!$B:$B,M$9)),"-")</f>
        <v>-</v>
      </c>
      <c r="N22" s="36" t="str">
        <f>IFERROR(TIME(0,0,AVERAGEIFS('VISSIM Travel Time Outputs'!$I:$I,'VISSIM Travel Time Outputs'!$D:$D,$D22,'VISSIM Travel Time Outputs'!$A:$A,"AVG",'VISSIM Travel Time Outputs'!$B:$B,N$9)),"-")</f>
        <v>-</v>
      </c>
      <c r="O22" s="36" t="str">
        <f>IFERROR(TIME(0,0,AVERAGEIFS('VISSIM Travel Time Outputs'!$I:$I,'VISSIM Travel Time Outputs'!$D:$D,$D22,'VISSIM Travel Time Outputs'!$A:$A,"AVG",'VISSIM Travel Time Outputs'!$B:$B,O$9)),"-")</f>
        <v>-</v>
      </c>
      <c r="P22" s="36" t="str">
        <f>IFERROR(TIME(0,0,AVERAGEIFS('VISSIM Travel Time Outputs'!$I:$I,'VISSIM Travel Time Outputs'!$D:$D,$D22,'VISSIM Travel Time Outputs'!$A:$A,"AVG",'VISSIM Travel Time Outputs'!$B:$B,P$9)),"-")</f>
        <v>-</v>
      </c>
      <c r="Q22" s="36" t="str">
        <f>IFERROR(TIME(0,0,AVERAGEIFS('VISSIM Travel Time Outputs'!$I:$I,'VISSIM Travel Time Outputs'!$D:$D,$D22,'VISSIM Travel Time Outputs'!$A:$A,"AVG",'VISSIM Travel Time Outputs'!$B:$B,Q$9)),"-")</f>
        <v>-</v>
      </c>
      <c r="R22" s="36" t="str">
        <f>IFERROR(TIME(0,0,AVERAGEIFS('VISSIM Travel Time Outputs'!$I:$I,'VISSIM Travel Time Outputs'!$D:$D,$D22,'VISSIM Travel Time Outputs'!$A:$A,"AVG",'VISSIM Travel Time Outputs'!$B:$B,R$9)),"-")</f>
        <v>-</v>
      </c>
      <c r="S22" s="36" t="str">
        <f>IFERROR(TIME(0,0,AVERAGEIFS('VISSIM Travel Time Outputs'!$I:$I,'VISSIM Travel Time Outputs'!$D:$D,$D22,'VISSIM Travel Time Outputs'!$A:$A,"AVG",'VISSIM Travel Time Outputs'!$B:$B,S$9)),"-")</f>
        <v>-</v>
      </c>
      <c r="T22" s="36" t="str">
        <f>IFERROR(TIME(0,0,AVERAGEIFS('VISSIM Travel Time Outputs'!$I:$I,'VISSIM Travel Time Outputs'!$D:$D,$D22,'VISSIM Travel Time Outputs'!$A:$A,"AVG",'VISSIM Travel Time Outputs'!$B:$B,T$9)),"-")</f>
        <v>-</v>
      </c>
      <c r="U22" s="36" t="str">
        <f>IFERROR(TIME(0,0,AVERAGEIFS('VISSIM Travel Time Outputs'!$I:$I,'VISSIM Travel Time Outputs'!$D:$D,$D22,'VISSIM Travel Time Outputs'!$A:$A,"AVG",'VISSIM Travel Time Outputs'!$B:$B,U$9)),"-")</f>
        <v>-</v>
      </c>
      <c r="V22" s="36" t="str">
        <f>IFERROR(TIME(0,0,AVERAGEIFS('VISSIM Travel Time Outputs'!$I:$I,'VISSIM Travel Time Outputs'!$D:$D,$D22,'VISSIM Travel Time Outputs'!$A:$A,"AVG",'VISSIM Travel Time Outputs'!$B:$B,V$9)),"-")</f>
        <v>-</v>
      </c>
      <c r="W22" s="36" t="str">
        <f>IFERROR(TIME(0,0,AVERAGEIFS('VISSIM Travel Time Outputs'!$I:$I,'VISSIM Travel Time Outputs'!$D:$D,$D22,'VISSIM Travel Time Outputs'!$A:$A,"AVG",'VISSIM Travel Time Outputs'!$B:$B,W$9)),"-")</f>
        <v>-</v>
      </c>
      <c r="X22" s="177" t="str">
        <f>IFERROR(TIME(0,0,AVERAGEIFS('VISSIM Travel Time Outputs'!$I:$I,'VISSIM Travel Time Outputs'!$D:$D,$D22,'VISSIM Travel Time Outputs'!$A:$A,"AVG",'VISSIM Travel Time Outputs'!$B:$B,X$9)),"-")</f>
        <v>-</v>
      </c>
      <c r="Y22" s="304"/>
      <c r="Z22" s="379" t="str">
        <f>IFERROR(AVERAGEIFS('VISSIM Travel Time Outputs'!$F:$F,'VISSIM Travel Time Outputs'!$D:$D,$D22,'VISSIM Travel Time Outputs'!$A:$A,"AVG",'VISSIM Travel Time Outputs'!$B:$B,Z$9),"-")</f>
        <v>-</v>
      </c>
      <c r="AA22" s="380" t="str">
        <f>IFERROR(AVERAGEIFS('VISSIM Travel Time Outputs'!$F:$F,'VISSIM Travel Time Outputs'!$D:$D,$D22,'VISSIM Travel Time Outputs'!$A:$A,"AVG",'VISSIM Travel Time Outputs'!$B:$B,AA$9),"-")</f>
        <v>-</v>
      </c>
      <c r="AB22" s="380" t="str">
        <f>IFERROR(AVERAGEIFS('VISSIM Travel Time Outputs'!$F:$F,'VISSIM Travel Time Outputs'!$D:$D,$D22,'VISSIM Travel Time Outputs'!$A:$A,"AVG",'VISSIM Travel Time Outputs'!$B:$B,AB$9),"-")</f>
        <v>-</v>
      </c>
      <c r="AC22" s="380" t="str">
        <f>IFERROR(AVERAGEIFS('VISSIM Travel Time Outputs'!$F:$F,'VISSIM Travel Time Outputs'!$D:$D,$D22,'VISSIM Travel Time Outputs'!$A:$A,"AVG",'VISSIM Travel Time Outputs'!$B:$B,AC$9),"-")</f>
        <v>-</v>
      </c>
      <c r="AD22" s="380" t="str">
        <f>IFERROR(AVERAGEIFS('VISSIM Travel Time Outputs'!$F:$F,'VISSIM Travel Time Outputs'!$D:$D,$D22,'VISSIM Travel Time Outputs'!$A:$A,"AVG",'VISSIM Travel Time Outputs'!$B:$B,AD$9),"-")</f>
        <v>-</v>
      </c>
      <c r="AE22" s="380" t="str">
        <f>IFERROR(AVERAGEIFS('VISSIM Travel Time Outputs'!$F:$F,'VISSIM Travel Time Outputs'!$D:$D,$D22,'VISSIM Travel Time Outputs'!$A:$A,"AVG",'VISSIM Travel Time Outputs'!$B:$B,AE$9),"-")</f>
        <v>-</v>
      </c>
      <c r="AF22" s="380" t="str">
        <f>IFERROR(AVERAGEIFS('VISSIM Travel Time Outputs'!$F:$F,'VISSIM Travel Time Outputs'!$D:$D,$D22,'VISSIM Travel Time Outputs'!$A:$A,"AVG",'VISSIM Travel Time Outputs'!$B:$B,AF$9),"-")</f>
        <v>-</v>
      </c>
      <c r="AG22" s="380" t="str">
        <f>IFERROR(AVERAGEIFS('VISSIM Travel Time Outputs'!$F:$F,'VISSIM Travel Time Outputs'!$D:$D,$D22,'VISSIM Travel Time Outputs'!$A:$A,"AVG",'VISSIM Travel Time Outputs'!$B:$B,AG$9),"-")</f>
        <v>-</v>
      </c>
      <c r="AH22" s="380" t="str">
        <f>IFERROR(AVERAGEIFS('VISSIM Travel Time Outputs'!$F:$F,'VISSIM Travel Time Outputs'!$D:$D,$D22,'VISSIM Travel Time Outputs'!$A:$A,"AVG",'VISSIM Travel Time Outputs'!$B:$B,AH$9),"-")</f>
        <v>-</v>
      </c>
      <c r="AI22" s="380" t="str">
        <f>IFERROR(AVERAGEIFS('VISSIM Travel Time Outputs'!$F:$F,'VISSIM Travel Time Outputs'!$D:$D,$D22,'VISSIM Travel Time Outputs'!$A:$A,"AVG",'VISSIM Travel Time Outputs'!$B:$B,AI$9),"-")</f>
        <v>-</v>
      </c>
      <c r="AJ22" s="380" t="str">
        <f>IFERROR(AVERAGEIFS('VISSIM Travel Time Outputs'!$F:$F,'VISSIM Travel Time Outputs'!$D:$D,$D22,'VISSIM Travel Time Outputs'!$A:$A,"AVG",'VISSIM Travel Time Outputs'!$B:$B,AJ$9),"-")</f>
        <v>-</v>
      </c>
      <c r="AK22" s="380" t="str">
        <f>IFERROR(AVERAGEIFS('VISSIM Travel Time Outputs'!$F:$F,'VISSIM Travel Time Outputs'!$D:$D,$D22,'VISSIM Travel Time Outputs'!$A:$A,"AVG",'VISSIM Travel Time Outputs'!$B:$B,AK$9),"-")</f>
        <v>-</v>
      </c>
      <c r="AL22" s="380" t="str">
        <f>IFERROR(AVERAGEIFS('VISSIM Travel Time Outputs'!$F:$F,'VISSIM Travel Time Outputs'!$D:$D,$D22,'VISSIM Travel Time Outputs'!$A:$A,"AVG",'VISSIM Travel Time Outputs'!$B:$B,AL$9),"-")</f>
        <v>-</v>
      </c>
      <c r="AM22" s="380" t="str">
        <f>IFERROR(AVERAGEIFS('VISSIM Travel Time Outputs'!$F:$F,'VISSIM Travel Time Outputs'!$D:$D,$D22,'VISSIM Travel Time Outputs'!$A:$A,"AVG",'VISSIM Travel Time Outputs'!$B:$B,AM$9),"-")</f>
        <v>-</v>
      </c>
      <c r="AN22" s="380" t="str">
        <f>IFERROR(AVERAGEIFS('VISSIM Travel Time Outputs'!$F:$F,'VISSIM Travel Time Outputs'!$D:$D,$D22,'VISSIM Travel Time Outputs'!$A:$A,"AVG",'VISSIM Travel Time Outputs'!$B:$B,AN$9),"-")</f>
        <v>-</v>
      </c>
      <c r="AO22" s="381" t="str">
        <f>IFERROR(AVERAGEIFS('VISSIM Travel Time Outputs'!$F:$F,'VISSIM Travel Time Outputs'!$D:$D,$D22,'VISSIM Travel Time Outputs'!$A:$A,"AVG",'VISSIM Travel Time Outputs'!$B:$B,AO$9),"-")</f>
        <v>-</v>
      </c>
      <c r="AP22" s="387"/>
      <c r="AQ22" s="259" t="str">
        <f t="shared" si="13"/>
        <v>--</v>
      </c>
      <c r="AR22" s="410" t="str">
        <f t="shared" si="14"/>
        <v>--</v>
      </c>
      <c r="AS22" s="381">
        <f t="shared" si="15"/>
        <v>0</v>
      </c>
      <c r="AT22" s="305"/>
      <c r="AU22" s="259" t="str">
        <f>IFERROR(TIME(0,0,AVERAGEIFS('VISSIM Travel Time Outputs'!$J:$J,'VISSIM Travel Time Outputs'!$D:$D,$D22,'VISSIM Travel Time Outputs'!$A:$A,"AVG",'VISSIM Travel Time Outputs'!$B:$B,AU$9)),"-")</f>
        <v>-</v>
      </c>
      <c r="AV22" s="36" t="str">
        <f>IFERROR(TIME(0,0,AVERAGEIFS('VISSIM Travel Time Outputs'!$J:$J,'VISSIM Travel Time Outputs'!$D:$D,$D22,'VISSIM Travel Time Outputs'!$A:$A,"AVG",'VISSIM Travel Time Outputs'!$B:$B,AV$9)),"-")</f>
        <v>-</v>
      </c>
      <c r="AW22" s="36" t="str">
        <f>IFERROR(TIME(0,0,AVERAGEIFS('VISSIM Travel Time Outputs'!$J:$J,'VISSIM Travel Time Outputs'!$D:$D,$D22,'VISSIM Travel Time Outputs'!$A:$A,"AVG",'VISSIM Travel Time Outputs'!$B:$B,AW$9)),"-")</f>
        <v>-</v>
      </c>
      <c r="AX22" s="36" t="str">
        <f>IFERROR(TIME(0,0,AVERAGEIFS('VISSIM Travel Time Outputs'!$J:$J,'VISSIM Travel Time Outputs'!$D:$D,$D22,'VISSIM Travel Time Outputs'!$A:$A,"AVG",'VISSIM Travel Time Outputs'!$B:$B,AX$9)),"-")</f>
        <v>-</v>
      </c>
      <c r="AY22" s="36" t="str">
        <f>IFERROR(TIME(0,0,AVERAGEIFS('VISSIM Travel Time Outputs'!$J:$J,'VISSIM Travel Time Outputs'!$D:$D,$D22,'VISSIM Travel Time Outputs'!$A:$A,"AVG",'VISSIM Travel Time Outputs'!$B:$B,AY$9)),"-")</f>
        <v>-</v>
      </c>
      <c r="AZ22" s="36" t="str">
        <f>IFERROR(TIME(0,0,AVERAGEIFS('VISSIM Travel Time Outputs'!$J:$J,'VISSIM Travel Time Outputs'!$D:$D,$D22,'VISSIM Travel Time Outputs'!$A:$A,"AVG",'VISSIM Travel Time Outputs'!$B:$B,AZ$9)),"-")</f>
        <v>-</v>
      </c>
      <c r="BA22" s="36" t="str">
        <f>IFERROR(TIME(0,0,AVERAGEIFS('VISSIM Travel Time Outputs'!$J:$J,'VISSIM Travel Time Outputs'!$D:$D,$D22,'VISSIM Travel Time Outputs'!$A:$A,"AVG",'VISSIM Travel Time Outputs'!$B:$B,BA$9)),"-")</f>
        <v>-</v>
      </c>
      <c r="BB22" s="36" t="str">
        <f>IFERROR(TIME(0,0,AVERAGEIFS('VISSIM Travel Time Outputs'!$J:$J,'VISSIM Travel Time Outputs'!$D:$D,$D22,'VISSIM Travel Time Outputs'!$A:$A,"AVG",'VISSIM Travel Time Outputs'!$B:$B,BB$9)),"-")</f>
        <v>-</v>
      </c>
      <c r="BC22" s="36" t="str">
        <f>IFERROR(TIME(0,0,AVERAGEIFS('VISSIM Travel Time Outputs'!$J:$J,'VISSIM Travel Time Outputs'!$D:$D,$D22,'VISSIM Travel Time Outputs'!$A:$A,"AVG",'VISSIM Travel Time Outputs'!$B:$B,BC$9)),"-")</f>
        <v>-</v>
      </c>
      <c r="BD22" s="36" t="str">
        <f>IFERROR(TIME(0,0,AVERAGEIFS('VISSIM Travel Time Outputs'!$J:$J,'VISSIM Travel Time Outputs'!$D:$D,$D22,'VISSIM Travel Time Outputs'!$A:$A,"AVG",'VISSIM Travel Time Outputs'!$B:$B,BD$9)),"-")</f>
        <v>-</v>
      </c>
      <c r="BE22" s="36" t="str">
        <f>IFERROR(TIME(0,0,AVERAGEIFS('VISSIM Travel Time Outputs'!$J:$J,'VISSIM Travel Time Outputs'!$D:$D,$D22,'VISSIM Travel Time Outputs'!$A:$A,"AVG",'VISSIM Travel Time Outputs'!$B:$B,BE$9)),"-")</f>
        <v>-</v>
      </c>
      <c r="BF22" s="36" t="str">
        <f>IFERROR(TIME(0,0,AVERAGEIFS('VISSIM Travel Time Outputs'!$J:$J,'VISSIM Travel Time Outputs'!$D:$D,$D22,'VISSIM Travel Time Outputs'!$A:$A,"AVG",'VISSIM Travel Time Outputs'!$B:$B,BF$9)),"-")</f>
        <v>-</v>
      </c>
      <c r="BG22" s="36" t="str">
        <f>IFERROR(TIME(0,0,AVERAGEIFS('VISSIM Travel Time Outputs'!$J:$J,'VISSIM Travel Time Outputs'!$D:$D,$D22,'VISSIM Travel Time Outputs'!$A:$A,"AVG",'VISSIM Travel Time Outputs'!$B:$B,BG$9)),"-")</f>
        <v>-</v>
      </c>
      <c r="BH22" s="36" t="str">
        <f>IFERROR(TIME(0,0,AVERAGEIFS('VISSIM Travel Time Outputs'!$J:$J,'VISSIM Travel Time Outputs'!$D:$D,$D22,'VISSIM Travel Time Outputs'!$A:$A,"AVG",'VISSIM Travel Time Outputs'!$B:$B,BH$9)),"-")</f>
        <v>-</v>
      </c>
      <c r="BI22" s="36" t="str">
        <f>IFERROR(TIME(0,0,AVERAGEIFS('VISSIM Travel Time Outputs'!$J:$J,'VISSIM Travel Time Outputs'!$D:$D,$D22,'VISSIM Travel Time Outputs'!$A:$A,"AVG",'VISSIM Travel Time Outputs'!$B:$B,BI$9)),"-")</f>
        <v>-</v>
      </c>
      <c r="BJ22" s="177" t="str">
        <f>IFERROR(TIME(0,0,AVERAGEIFS('VISSIM Travel Time Outputs'!$J:$J,'VISSIM Travel Time Outputs'!$D:$D,$D22,'VISSIM Travel Time Outputs'!$A:$A,"AVG",'VISSIM Travel Time Outputs'!$B:$B,BJ$9)),"-")</f>
        <v>-</v>
      </c>
      <c r="BK22" s="164"/>
      <c r="BL22" s="379" t="str">
        <f>IFERROR(AVERAGEIFS('VISSIM Travel Time Outputs'!$G:$G,'VISSIM Travel Time Outputs'!$D:$D,$D22,'VISSIM Travel Time Outputs'!$A:$A,"AVG",'VISSIM Travel Time Outputs'!$B:$B,BL$9),"-")</f>
        <v>-</v>
      </c>
      <c r="BM22" s="380" t="str">
        <f>IFERROR(AVERAGEIFS('VISSIM Travel Time Outputs'!$G:$G,'VISSIM Travel Time Outputs'!$D:$D,$D22,'VISSIM Travel Time Outputs'!$A:$A,"AVG",'VISSIM Travel Time Outputs'!$B:$B,BM$9),"-")</f>
        <v>-</v>
      </c>
      <c r="BN22" s="380" t="str">
        <f>IFERROR(AVERAGEIFS('VISSIM Travel Time Outputs'!$G:$G,'VISSIM Travel Time Outputs'!$D:$D,$D22,'VISSIM Travel Time Outputs'!$A:$A,"AVG",'VISSIM Travel Time Outputs'!$B:$B,BN$9),"-")</f>
        <v>-</v>
      </c>
      <c r="BO22" s="380" t="str">
        <f>IFERROR(AVERAGEIFS('VISSIM Travel Time Outputs'!$G:$G,'VISSIM Travel Time Outputs'!$D:$D,$D22,'VISSIM Travel Time Outputs'!$A:$A,"AVG",'VISSIM Travel Time Outputs'!$B:$B,BO$9),"-")</f>
        <v>-</v>
      </c>
      <c r="BP22" s="380" t="str">
        <f>IFERROR(AVERAGEIFS('VISSIM Travel Time Outputs'!$G:$G,'VISSIM Travel Time Outputs'!$D:$D,$D22,'VISSIM Travel Time Outputs'!$A:$A,"AVG",'VISSIM Travel Time Outputs'!$B:$B,BP$9),"-")</f>
        <v>-</v>
      </c>
      <c r="BQ22" s="380" t="str">
        <f>IFERROR(AVERAGEIFS('VISSIM Travel Time Outputs'!$G:$G,'VISSIM Travel Time Outputs'!$D:$D,$D22,'VISSIM Travel Time Outputs'!$A:$A,"AVG",'VISSIM Travel Time Outputs'!$B:$B,BQ$9),"-")</f>
        <v>-</v>
      </c>
      <c r="BR22" s="380" t="str">
        <f>IFERROR(AVERAGEIFS('VISSIM Travel Time Outputs'!$G:$G,'VISSIM Travel Time Outputs'!$D:$D,$D22,'VISSIM Travel Time Outputs'!$A:$A,"AVG",'VISSIM Travel Time Outputs'!$B:$B,BR$9),"-")</f>
        <v>-</v>
      </c>
      <c r="BS22" s="380" t="str">
        <f>IFERROR(AVERAGEIFS('VISSIM Travel Time Outputs'!$G:$G,'VISSIM Travel Time Outputs'!$D:$D,$D22,'VISSIM Travel Time Outputs'!$A:$A,"AVG",'VISSIM Travel Time Outputs'!$B:$B,BS$9),"-")</f>
        <v>-</v>
      </c>
      <c r="BT22" s="380" t="str">
        <f>IFERROR(AVERAGEIFS('VISSIM Travel Time Outputs'!$G:$G,'VISSIM Travel Time Outputs'!$D:$D,$D22,'VISSIM Travel Time Outputs'!$A:$A,"AVG",'VISSIM Travel Time Outputs'!$B:$B,BT$9),"-")</f>
        <v>-</v>
      </c>
      <c r="BU22" s="380" t="str">
        <f>IFERROR(AVERAGEIFS('VISSIM Travel Time Outputs'!$G:$G,'VISSIM Travel Time Outputs'!$D:$D,$D22,'VISSIM Travel Time Outputs'!$A:$A,"AVG",'VISSIM Travel Time Outputs'!$B:$B,BU$9),"-")</f>
        <v>-</v>
      </c>
      <c r="BV22" s="380" t="str">
        <f>IFERROR(AVERAGEIFS('VISSIM Travel Time Outputs'!$G:$G,'VISSIM Travel Time Outputs'!$D:$D,$D22,'VISSIM Travel Time Outputs'!$A:$A,"AVG",'VISSIM Travel Time Outputs'!$B:$B,BV$9),"-")</f>
        <v>-</v>
      </c>
      <c r="BW22" s="380" t="str">
        <f>IFERROR(AVERAGEIFS('VISSIM Travel Time Outputs'!$G:$G,'VISSIM Travel Time Outputs'!$D:$D,$D22,'VISSIM Travel Time Outputs'!$A:$A,"AVG",'VISSIM Travel Time Outputs'!$B:$B,BW$9),"-")</f>
        <v>-</v>
      </c>
      <c r="BX22" s="380" t="str">
        <f>IFERROR(AVERAGEIFS('VISSIM Travel Time Outputs'!$G:$G,'VISSIM Travel Time Outputs'!$D:$D,$D22,'VISSIM Travel Time Outputs'!$A:$A,"AVG",'VISSIM Travel Time Outputs'!$B:$B,BX$9),"-")</f>
        <v>-</v>
      </c>
      <c r="BY22" s="380" t="str">
        <f>IFERROR(AVERAGEIFS('VISSIM Travel Time Outputs'!$G:$G,'VISSIM Travel Time Outputs'!$D:$D,$D22,'VISSIM Travel Time Outputs'!$A:$A,"AVG",'VISSIM Travel Time Outputs'!$B:$B,BY$9),"-")</f>
        <v>-</v>
      </c>
      <c r="BZ22" s="380" t="str">
        <f>IFERROR(AVERAGEIFS('VISSIM Travel Time Outputs'!$G:$G,'VISSIM Travel Time Outputs'!$D:$D,$D22,'VISSIM Travel Time Outputs'!$A:$A,"AVG",'VISSIM Travel Time Outputs'!$B:$B,BZ$9),"-")</f>
        <v>-</v>
      </c>
      <c r="CA22" s="381" t="str">
        <f>IFERROR(AVERAGEIFS('VISSIM Travel Time Outputs'!$G:$G,'VISSIM Travel Time Outputs'!$D:$D,$D22,'VISSIM Travel Time Outputs'!$A:$A,"AVG",'VISSIM Travel Time Outputs'!$B:$B,CA$9),"-")</f>
        <v>-</v>
      </c>
      <c r="CB22" s="304"/>
      <c r="CC22" s="259" t="str">
        <f t="shared" si="16"/>
        <v>--</v>
      </c>
      <c r="CD22" s="410" t="str">
        <f t="shared" si="17"/>
        <v>--</v>
      </c>
      <c r="CE22" s="381">
        <f t="shared" si="18"/>
        <v>0</v>
      </c>
      <c r="CF22" s="387"/>
      <c r="CG22" s="259" t="str">
        <f>IFERROR(GETPIVOTDATA("Average of TRAVTM(31)",#REF!,"TIMEINT",CG$9,"VEHICLETRAVELTIMEMEASUREMENT",$D22)/3600/24,"--")</f>
        <v>--</v>
      </c>
      <c r="CH22" s="36" t="str">
        <f>IFERROR(GETPIVOTDATA("Average of TRAVTM(31)",#REF!,"TIMEINT",CH$9,"VEHICLETRAVELTIMEMEASUREMENT",$D22)/3600/24,"--")</f>
        <v>--</v>
      </c>
      <c r="CI22" s="36" t="str">
        <f>IFERROR(GETPIVOTDATA("Average of TRAVTM(31)",#REF!,"TIMEINT",CI$9,"VEHICLETRAVELTIMEMEASUREMENT",$D22)/3600/24,"--")</f>
        <v>--</v>
      </c>
      <c r="CJ22" s="36" t="str">
        <f>IFERROR(GETPIVOTDATA("Average of TRAVTM(31)",#REF!,"TIMEINT",CJ$9,"VEHICLETRAVELTIMEMEASUREMENT",$D22)/3600/24,"--")</f>
        <v>--</v>
      </c>
      <c r="CK22" s="36" t="str">
        <f>IFERROR(GETPIVOTDATA("Average of TRAVTM(31)",#REF!,"TIMEINT",CK$9,"VEHICLETRAVELTIMEMEASUREMENT",$D22)/3600/24,"--")</f>
        <v>--</v>
      </c>
      <c r="CL22" s="36" t="str">
        <f>IFERROR(GETPIVOTDATA("Average of TRAVTM(31)",#REF!,"TIMEINT",CL$9,"VEHICLETRAVELTIMEMEASUREMENT",$D22)/3600/24,"--")</f>
        <v>--</v>
      </c>
      <c r="CM22" s="36" t="str">
        <f>IFERROR(GETPIVOTDATA("Average of TRAVTM(31)",#REF!,"TIMEINT",CM$9,"VEHICLETRAVELTIMEMEASUREMENT",$D22)/3600/24,"--")</f>
        <v>--</v>
      </c>
      <c r="CN22" s="36" t="str">
        <f>IFERROR(GETPIVOTDATA("Average of TRAVTM(31)",#REF!,"TIMEINT",CN$9,"VEHICLETRAVELTIMEMEASUREMENT",$D22)/3600/24,"--")</f>
        <v>--</v>
      </c>
      <c r="CO22" s="36" t="str">
        <f>IFERROR(GETPIVOTDATA("Average of TRAVTM(31)",#REF!,"TIMEINT",CO$9,"VEHICLETRAVELTIMEMEASUREMENT",$D22)/3600/24,"--")</f>
        <v>--</v>
      </c>
      <c r="CP22" s="36" t="str">
        <f>IFERROR(GETPIVOTDATA("Average of TRAVTM(31)",#REF!,"TIMEINT",CP$9,"VEHICLETRAVELTIMEMEASUREMENT",$D22)/3600/24,"--")</f>
        <v>--</v>
      </c>
      <c r="CQ22" s="36" t="str">
        <f>IFERROR(GETPIVOTDATA("Average of TRAVTM(31)",#REF!,"TIMEINT",CQ$9,"VEHICLETRAVELTIMEMEASUREMENT",$D22)/3600/24,"--")</f>
        <v>--</v>
      </c>
      <c r="CR22" s="36" t="str">
        <f>IFERROR(GETPIVOTDATA("Average of TRAVTM(31)",#REF!,"TIMEINT",CR$9,"VEHICLETRAVELTIMEMEASUREMENT",$D22)/3600/24,"--")</f>
        <v>--</v>
      </c>
      <c r="CS22" s="36" t="str">
        <f>IFERROR(GETPIVOTDATA("Average of TRAVTM(31)",#REF!,"TIMEINT",CS$9,"VEHICLETRAVELTIMEMEASUREMENT",$D22)/3600/24,"--")</f>
        <v>--</v>
      </c>
      <c r="CT22" s="36" t="str">
        <f>IFERROR(GETPIVOTDATA("Average of TRAVTM(31)",#REF!,"TIMEINT",CT$9,"VEHICLETRAVELTIMEMEASUREMENT",$D22)/3600/24,"--")</f>
        <v>--</v>
      </c>
      <c r="CU22" s="36" t="str">
        <f>IFERROR(GETPIVOTDATA("Average of TRAVTM(31)",#REF!,"TIMEINT",CU$9,"VEHICLETRAVELTIMEMEASUREMENT",$D22)/3600/24,"--")</f>
        <v>--</v>
      </c>
      <c r="CV22" s="177" t="str">
        <f>IFERROR(GETPIVOTDATA("Average of TRAVTM(31)",#REF!,"TIMEINT",CV$9,"VEHICLETRAVELTIMEMEASUREMENT",$D22)/3600/24,"--")</f>
        <v>--</v>
      </c>
      <c r="CW22" s="387"/>
      <c r="CX22" s="379" t="str">
        <f>IFERROR(GETPIVOTDATA("Average of VEHS(31)",#REF!,"TIMEINT",CX$9,"VEHICLETRAVELTIMEMEASUREMENT",$D22),"--")</f>
        <v>--</v>
      </c>
      <c r="CY22" s="380" t="str">
        <f>IFERROR(GETPIVOTDATA("Average of VEHS(31)",#REF!,"TIMEINT",CY$9,"VEHICLETRAVELTIMEMEASUREMENT",$D22),"--")</f>
        <v>--</v>
      </c>
      <c r="CZ22" s="380" t="str">
        <f>IFERROR(GETPIVOTDATA("Average of VEHS(31)",#REF!,"TIMEINT",CZ$9,"VEHICLETRAVELTIMEMEASUREMENT",$D22),"--")</f>
        <v>--</v>
      </c>
      <c r="DA22" s="380" t="str">
        <f>IFERROR(GETPIVOTDATA("Average of VEHS(31)",#REF!,"TIMEINT",DA$9,"VEHICLETRAVELTIMEMEASUREMENT",$D22),"--")</f>
        <v>--</v>
      </c>
      <c r="DB22" s="380" t="str">
        <f>IFERROR(GETPIVOTDATA("Average of VEHS(31)",#REF!,"TIMEINT",DB$9,"VEHICLETRAVELTIMEMEASUREMENT",$D22),"--")</f>
        <v>--</v>
      </c>
      <c r="DC22" s="380" t="str">
        <f>IFERROR(GETPIVOTDATA("Average of VEHS(31)",#REF!,"TIMEINT",DC$9,"VEHICLETRAVELTIMEMEASUREMENT",$D22),"--")</f>
        <v>--</v>
      </c>
      <c r="DD22" s="380" t="str">
        <f>IFERROR(GETPIVOTDATA("Average of VEHS(31)",#REF!,"TIMEINT",DD$9,"VEHICLETRAVELTIMEMEASUREMENT",$D22),"--")</f>
        <v>--</v>
      </c>
      <c r="DE22" s="380" t="str">
        <f>IFERROR(GETPIVOTDATA("Average of VEHS(31)",#REF!,"TIMEINT",DE$9,"VEHICLETRAVELTIMEMEASUREMENT",$D22),"--")</f>
        <v>--</v>
      </c>
      <c r="DF22" s="380" t="str">
        <f>IFERROR(GETPIVOTDATA("Average of VEHS(31)",#REF!,"TIMEINT",DF$9,"VEHICLETRAVELTIMEMEASUREMENT",$D22),"--")</f>
        <v>--</v>
      </c>
      <c r="DG22" s="380" t="str">
        <f>IFERROR(GETPIVOTDATA("Average of VEHS(31)",#REF!,"TIMEINT",DG$9,"VEHICLETRAVELTIMEMEASUREMENT",$D22),"--")</f>
        <v>--</v>
      </c>
      <c r="DH22" s="380" t="str">
        <f>IFERROR(GETPIVOTDATA("Average of VEHS(31)",#REF!,"TIMEINT",DH$9,"VEHICLETRAVELTIMEMEASUREMENT",$D22),"--")</f>
        <v>--</v>
      </c>
      <c r="DI22" s="380" t="str">
        <f>IFERROR(GETPIVOTDATA("Average of VEHS(31)",#REF!,"TIMEINT",DI$9,"VEHICLETRAVELTIMEMEASUREMENT",$D22),"--")</f>
        <v>--</v>
      </c>
      <c r="DJ22" s="380" t="str">
        <f>IFERROR(GETPIVOTDATA("Average of VEHS(31)",#REF!,"TIMEINT",DJ$9,"VEHICLETRAVELTIMEMEASUREMENT",$D22),"--")</f>
        <v>--</v>
      </c>
      <c r="DK22" s="380" t="str">
        <f>IFERROR(GETPIVOTDATA("Average of VEHS(31)",#REF!,"TIMEINT",DK$9,"VEHICLETRAVELTIMEMEASUREMENT",$D22),"--")</f>
        <v>--</v>
      </c>
      <c r="DL22" s="380" t="str">
        <f>IFERROR(GETPIVOTDATA("Average of VEHS(31)",#REF!,"TIMEINT",DL$9,"VEHICLETRAVELTIMEMEASUREMENT",$D22),"--")</f>
        <v>--</v>
      </c>
      <c r="DM22" s="381" t="str">
        <f>IFERROR(GETPIVOTDATA("Average of VEHS(31)",#REF!,"TIMEINT",DM$9,"VEHICLETRAVELTIMEMEASUREMENT",$D22),"--")</f>
        <v>--</v>
      </c>
      <c r="DN22" s="387"/>
      <c r="DO22" s="259" t="str">
        <f t="shared" si="19"/>
        <v>--</v>
      </c>
      <c r="DP22" s="410" t="str">
        <f t="shared" si="20"/>
        <v>--</v>
      </c>
      <c r="DQ22" s="381">
        <f t="shared" si="21"/>
        <v>0</v>
      </c>
      <c r="DR22" s="305"/>
      <c r="DS22" s="259" t="str">
        <f>IFERROR(TIME(0,0,AVERAGEIFS('VISSIM Travel Time Outputs'!$K:$K,'VISSIM Travel Time Outputs'!$D:$D,$D22,'VISSIM Travel Time Outputs'!$A:$A,"AVG",'VISSIM Travel Time Outputs'!$B:$B,DS$9)),"-")</f>
        <v>-</v>
      </c>
      <c r="DT22" s="36" t="str">
        <f>IFERROR(TIME(0,0,AVERAGEIFS('VISSIM Travel Time Outputs'!$K:$K,'VISSIM Travel Time Outputs'!$D:$D,$D22,'VISSIM Travel Time Outputs'!$A:$A,"AVG",'VISSIM Travel Time Outputs'!$B:$B,DT$9)),"-")</f>
        <v>-</v>
      </c>
      <c r="DU22" s="36" t="str">
        <f>IFERROR(TIME(0,0,AVERAGEIFS('VISSIM Travel Time Outputs'!$K:$K,'VISSIM Travel Time Outputs'!$D:$D,$D22,'VISSIM Travel Time Outputs'!$A:$A,"AVG",'VISSIM Travel Time Outputs'!$B:$B,DU$9)),"-")</f>
        <v>-</v>
      </c>
      <c r="DV22" s="36" t="str">
        <f>IFERROR(TIME(0,0,AVERAGEIFS('VISSIM Travel Time Outputs'!$K:$K,'VISSIM Travel Time Outputs'!$D:$D,$D22,'VISSIM Travel Time Outputs'!$A:$A,"AVG",'VISSIM Travel Time Outputs'!$B:$B,DV$9)),"-")</f>
        <v>-</v>
      </c>
      <c r="DW22" s="36" t="str">
        <f>IFERROR(TIME(0,0,AVERAGEIFS('VISSIM Travel Time Outputs'!$K:$K,'VISSIM Travel Time Outputs'!$D:$D,$D22,'VISSIM Travel Time Outputs'!$A:$A,"AVG",'VISSIM Travel Time Outputs'!$B:$B,DW$9)),"-")</f>
        <v>-</v>
      </c>
      <c r="DX22" s="36" t="str">
        <f>IFERROR(TIME(0,0,AVERAGEIFS('VISSIM Travel Time Outputs'!$K:$K,'VISSIM Travel Time Outputs'!$D:$D,$D22,'VISSIM Travel Time Outputs'!$A:$A,"AVG",'VISSIM Travel Time Outputs'!$B:$B,DX$9)),"-")</f>
        <v>-</v>
      </c>
      <c r="DY22" s="36" t="str">
        <f>IFERROR(TIME(0,0,AVERAGEIFS('VISSIM Travel Time Outputs'!$K:$K,'VISSIM Travel Time Outputs'!$D:$D,$D22,'VISSIM Travel Time Outputs'!$A:$A,"AVG",'VISSIM Travel Time Outputs'!$B:$B,DY$9)),"-")</f>
        <v>-</v>
      </c>
      <c r="DZ22" s="36" t="str">
        <f>IFERROR(TIME(0,0,AVERAGEIFS('VISSIM Travel Time Outputs'!$K:$K,'VISSIM Travel Time Outputs'!$D:$D,$D22,'VISSIM Travel Time Outputs'!$A:$A,"AVG",'VISSIM Travel Time Outputs'!$B:$B,DZ$9)),"-")</f>
        <v>-</v>
      </c>
      <c r="EA22" s="36" t="str">
        <f>IFERROR(TIME(0,0,AVERAGEIFS('VISSIM Travel Time Outputs'!$K:$K,'VISSIM Travel Time Outputs'!$D:$D,$D22,'VISSIM Travel Time Outputs'!$A:$A,"AVG",'VISSIM Travel Time Outputs'!$B:$B,EA$9)),"-")</f>
        <v>-</v>
      </c>
      <c r="EB22" s="36" t="str">
        <f>IFERROR(TIME(0,0,AVERAGEIFS('VISSIM Travel Time Outputs'!$K:$K,'VISSIM Travel Time Outputs'!$D:$D,$D22,'VISSIM Travel Time Outputs'!$A:$A,"AVG",'VISSIM Travel Time Outputs'!$B:$B,EB$9)),"-")</f>
        <v>-</v>
      </c>
      <c r="EC22" s="36" t="str">
        <f>IFERROR(TIME(0,0,AVERAGEIFS('VISSIM Travel Time Outputs'!$K:$K,'VISSIM Travel Time Outputs'!$D:$D,$D22,'VISSIM Travel Time Outputs'!$A:$A,"AVG",'VISSIM Travel Time Outputs'!$B:$B,EC$9)),"-")</f>
        <v>-</v>
      </c>
      <c r="ED22" s="36" t="str">
        <f>IFERROR(TIME(0,0,AVERAGEIFS('VISSIM Travel Time Outputs'!$K:$K,'VISSIM Travel Time Outputs'!$D:$D,$D22,'VISSIM Travel Time Outputs'!$A:$A,"AVG",'VISSIM Travel Time Outputs'!$B:$B,ED$9)),"-")</f>
        <v>-</v>
      </c>
      <c r="EE22" s="36" t="str">
        <f>IFERROR(TIME(0,0,AVERAGEIFS('VISSIM Travel Time Outputs'!$K:$K,'VISSIM Travel Time Outputs'!$D:$D,$D22,'VISSIM Travel Time Outputs'!$A:$A,"AVG",'VISSIM Travel Time Outputs'!$B:$B,EE$9)),"-")</f>
        <v>-</v>
      </c>
      <c r="EF22" s="36" t="str">
        <f>IFERROR(TIME(0,0,AVERAGEIFS('VISSIM Travel Time Outputs'!$K:$K,'VISSIM Travel Time Outputs'!$D:$D,$D22,'VISSIM Travel Time Outputs'!$A:$A,"AVG",'VISSIM Travel Time Outputs'!$B:$B,EF$9)),"-")</f>
        <v>-</v>
      </c>
      <c r="EG22" s="36" t="str">
        <f>IFERROR(TIME(0,0,AVERAGEIFS('VISSIM Travel Time Outputs'!$K:$K,'VISSIM Travel Time Outputs'!$D:$D,$D22,'VISSIM Travel Time Outputs'!$A:$A,"AVG",'VISSIM Travel Time Outputs'!$B:$B,EG$9)),"-")</f>
        <v>-</v>
      </c>
      <c r="EH22" s="177" t="str">
        <f>IFERROR(TIME(0,0,AVERAGEIFS('VISSIM Travel Time Outputs'!$K:$K,'VISSIM Travel Time Outputs'!$D:$D,$D22,'VISSIM Travel Time Outputs'!$A:$A,"AVG",'VISSIM Travel Time Outputs'!$B:$B,EH$9)),"-")</f>
        <v>-</v>
      </c>
      <c r="EI22" s="164"/>
      <c r="EJ22" s="379" t="str">
        <f>IFERROR(AVERAGEIFS('VISSIM Travel Time Outputs'!$H:$H,'VISSIM Travel Time Outputs'!$D:$D,$D22,'VISSIM Travel Time Outputs'!$A:$A,"AVG",'VISSIM Travel Time Outputs'!$B:$B,EJ$9),"-")</f>
        <v>-</v>
      </c>
      <c r="EK22" s="380" t="str">
        <f>IFERROR(AVERAGEIFS('VISSIM Travel Time Outputs'!$H:$H,'VISSIM Travel Time Outputs'!$D:$D,$D22,'VISSIM Travel Time Outputs'!$A:$A,"AVG",'VISSIM Travel Time Outputs'!$B:$B,EK$9),"-")</f>
        <v>-</v>
      </c>
      <c r="EL22" s="380" t="str">
        <f>IFERROR(AVERAGEIFS('VISSIM Travel Time Outputs'!$H:$H,'VISSIM Travel Time Outputs'!$D:$D,$D22,'VISSIM Travel Time Outputs'!$A:$A,"AVG",'VISSIM Travel Time Outputs'!$B:$B,EL$9),"-")</f>
        <v>-</v>
      </c>
      <c r="EM22" s="380" t="str">
        <f>IFERROR(AVERAGEIFS('VISSIM Travel Time Outputs'!$H:$H,'VISSIM Travel Time Outputs'!$D:$D,$D22,'VISSIM Travel Time Outputs'!$A:$A,"AVG",'VISSIM Travel Time Outputs'!$B:$B,EM$9),"-")</f>
        <v>-</v>
      </c>
      <c r="EN22" s="380" t="str">
        <f>IFERROR(AVERAGEIFS('VISSIM Travel Time Outputs'!$H:$H,'VISSIM Travel Time Outputs'!$D:$D,$D22,'VISSIM Travel Time Outputs'!$A:$A,"AVG",'VISSIM Travel Time Outputs'!$B:$B,EN$9),"-")</f>
        <v>-</v>
      </c>
      <c r="EO22" s="380" t="str">
        <f>IFERROR(AVERAGEIFS('VISSIM Travel Time Outputs'!$H:$H,'VISSIM Travel Time Outputs'!$D:$D,$D22,'VISSIM Travel Time Outputs'!$A:$A,"AVG",'VISSIM Travel Time Outputs'!$B:$B,EO$9),"-")</f>
        <v>-</v>
      </c>
      <c r="EP22" s="380" t="str">
        <f>IFERROR(AVERAGEIFS('VISSIM Travel Time Outputs'!$H:$H,'VISSIM Travel Time Outputs'!$D:$D,$D22,'VISSIM Travel Time Outputs'!$A:$A,"AVG",'VISSIM Travel Time Outputs'!$B:$B,EP$9),"-")</f>
        <v>-</v>
      </c>
      <c r="EQ22" s="380" t="str">
        <f>IFERROR(AVERAGEIFS('VISSIM Travel Time Outputs'!$H:$H,'VISSIM Travel Time Outputs'!$D:$D,$D22,'VISSIM Travel Time Outputs'!$A:$A,"AVG",'VISSIM Travel Time Outputs'!$B:$B,EQ$9),"-")</f>
        <v>-</v>
      </c>
      <c r="ER22" s="380" t="str">
        <f>IFERROR(AVERAGEIFS('VISSIM Travel Time Outputs'!$H:$H,'VISSIM Travel Time Outputs'!$D:$D,$D22,'VISSIM Travel Time Outputs'!$A:$A,"AVG",'VISSIM Travel Time Outputs'!$B:$B,ER$9),"-")</f>
        <v>-</v>
      </c>
      <c r="ES22" s="380" t="str">
        <f>IFERROR(AVERAGEIFS('VISSIM Travel Time Outputs'!$H:$H,'VISSIM Travel Time Outputs'!$D:$D,$D22,'VISSIM Travel Time Outputs'!$A:$A,"AVG",'VISSIM Travel Time Outputs'!$B:$B,ES$9),"-")</f>
        <v>-</v>
      </c>
      <c r="ET22" s="380" t="str">
        <f>IFERROR(AVERAGEIFS('VISSIM Travel Time Outputs'!$H:$H,'VISSIM Travel Time Outputs'!$D:$D,$D22,'VISSIM Travel Time Outputs'!$A:$A,"AVG",'VISSIM Travel Time Outputs'!$B:$B,ET$9),"-")</f>
        <v>-</v>
      </c>
      <c r="EU22" s="380" t="str">
        <f>IFERROR(AVERAGEIFS('VISSIM Travel Time Outputs'!$H:$H,'VISSIM Travel Time Outputs'!$D:$D,$D22,'VISSIM Travel Time Outputs'!$A:$A,"AVG",'VISSIM Travel Time Outputs'!$B:$B,EU$9),"-")</f>
        <v>-</v>
      </c>
      <c r="EV22" s="380" t="str">
        <f>IFERROR(AVERAGEIFS('VISSIM Travel Time Outputs'!$H:$H,'VISSIM Travel Time Outputs'!$D:$D,$D22,'VISSIM Travel Time Outputs'!$A:$A,"AVG",'VISSIM Travel Time Outputs'!$B:$B,EV$9),"-")</f>
        <v>-</v>
      </c>
      <c r="EW22" s="380" t="str">
        <f>IFERROR(AVERAGEIFS('VISSIM Travel Time Outputs'!$H:$H,'VISSIM Travel Time Outputs'!$D:$D,$D22,'VISSIM Travel Time Outputs'!$A:$A,"AVG",'VISSIM Travel Time Outputs'!$B:$B,EW$9),"-")</f>
        <v>-</v>
      </c>
      <c r="EX22" s="380" t="str">
        <f>IFERROR(AVERAGEIFS('VISSIM Travel Time Outputs'!$H:$H,'VISSIM Travel Time Outputs'!$D:$D,$D22,'VISSIM Travel Time Outputs'!$A:$A,"AVG",'VISSIM Travel Time Outputs'!$B:$B,EX$9),"-")</f>
        <v>-</v>
      </c>
      <c r="EY22" s="381" t="str">
        <f>IFERROR(AVERAGEIFS('VISSIM Travel Time Outputs'!$H:$H,'VISSIM Travel Time Outputs'!$D:$D,$D22,'VISSIM Travel Time Outputs'!$A:$A,"AVG",'VISSIM Travel Time Outputs'!$B:$B,EY$9),"-")</f>
        <v>-</v>
      </c>
      <c r="EZ22" s="304"/>
      <c r="FA22" s="259" t="str">
        <f t="shared" si="22"/>
        <v>--</v>
      </c>
      <c r="FB22" s="410" t="str">
        <f t="shared" si="23"/>
        <v>--</v>
      </c>
      <c r="FC22" s="381">
        <f t="shared" si="24"/>
        <v>0</v>
      </c>
      <c r="FD22" s="387"/>
      <c r="FE22" s="259" t="str">
        <f>IFERROR(GETPIVOTDATA("Average of TRAVTM(40)",#REF!,"TIMEINT",FE$9,"VEHICLETRAVELTIMEMEASUREMENT",$D22)/3600/24,"--")</f>
        <v>--</v>
      </c>
      <c r="FF22" s="36" t="str">
        <f>IFERROR(GETPIVOTDATA("Average of TRAVTM(40)",#REF!,"TIMEINT",FF$9,"VEHICLETRAVELTIMEMEASUREMENT",$D22)/3600/24,"--")</f>
        <v>--</v>
      </c>
      <c r="FG22" s="36" t="str">
        <f>IFERROR(GETPIVOTDATA("Average of TRAVTM(40)",#REF!,"TIMEINT",FG$9,"VEHICLETRAVELTIMEMEASUREMENT",$D22)/3600/24,"--")</f>
        <v>--</v>
      </c>
      <c r="FH22" s="36" t="str">
        <f>IFERROR(GETPIVOTDATA("Average of TRAVTM(40)",#REF!,"TIMEINT",FH$9,"VEHICLETRAVELTIMEMEASUREMENT",$D22)/3600/24,"--")</f>
        <v>--</v>
      </c>
      <c r="FI22" s="36" t="str">
        <f>IFERROR(GETPIVOTDATA("Average of TRAVTM(40)",#REF!,"TIMEINT",FI$9,"VEHICLETRAVELTIMEMEASUREMENT",$D22)/3600/24,"--")</f>
        <v>--</v>
      </c>
      <c r="FJ22" s="36" t="str">
        <f>IFERROR(GETPIVOTDATA("Average of TRAVTM(40)",#REF!,"TIMEINT",FJ$9,"VEHICLETRAVELTIMEMEASUREMENT",$D22)/3600/24,"--")</f>
        <v>--</v>
      </c>
      <c r="FK22" s="36" t="str">
        <f>IFERROR(GETPIVOTDATA("Average of TRAVTM(40)",#REF!,"TIMEINT",FK$9,"VEHICLETRAVELTIMEMEASUREMENT",$D22)/3600/24,"--")</f>
        <v>--</v>
      </c>
      <c r="FL22" s="36" t="str">
        <f>IFERROR(GETPIVOTDATA("Average of TRAVTM(40)",#REF!,"TIMEINT",FL$9,"VEHICLETRAVELTIMEMEASUREMENT",$D22)/3600/24,"--")</f>
        <v>--</v>
      </c>
      <c r="FM22" s="36" t="str">
        <f>IFERROR(GETPIVOTDATA("Average of TRAVTM(40)",#REF!,"TIMEINT",FM$9,"VEHICLETRAVELTIMEMEASUREMENT",$D22)/3600/24,"--")</f>
        <v>--</v>
      </c>
      <c r="FN22" s="36" t="str">
        <f>IFERROR(GETPIVOTDATA("Average of TRAVTM(40)",#REF!,"TIMEINT",FN$9,"VEHICLETRAVELTIMEMEASUREMENT",$D22)/3600/24,"--")</f>
        <v>--</v>
      </c>
      <c r="FO22" s="36" t="str">
        <f>IFERROR(GETPIVOTDATA("Average of TRAVTM(40)",#REF!,"TIMEINT",FO$9,"VEHICLETRAVELTIMEMEASUREMENT",$D22)/3600/24,"--")</f>
        <v>--</v>
      </c>
      <c r="FP22" s="36" t="str">
        <f>IFERROR(GETPIVOTDATA("Average of TRAVTM(40)",#REF!,"TIMEINT",FP$9,"VEHICLETRAVELTIMEMEASUREMENT",$D22)/3600/24,"--")</f>
        <v>--</v>
      </c>
      <c r="FQ22" s="36" t="str">
        <f>IFERROR(GETPIVOTDATA("Average of TRAVTM(40)",#REF!,"TIMEINT",FQ$9,"VEHICLETRAVELTIMEMEASUREMENT",$D22)/3600/24,"--")</f>
        <v>--</v>
      </c>
      <c r="FR22" s="36" t="str">
        <f>IFERROR(GETPIVOTDATA("Average of TRAVTM(40)",#REF!,"TIMEINT",FR$9,"VEHICLETRAVELTIMEMEASUREMENT",$D22)/3600/24,"--")</f>
        <v>--</v>
      </c>
      <c r="FS22" s="36" t="str">
        <f>IFERROR(GETPIVOTDATA("Average of TRAVTM(40)",#REF!,"TIMEINT",FS$9,"VEHICLETRAVELTIMEMEASUREMENT",$D22)/3600/24,"--")</f>
        <v>--</v>
      </c>
      <c r="FT22" s="177" t="str">
        <f>IFERROR(GETPIVOTDATA("Average of TRAVTM(40)",#REF!,"TIMEINT",FT$9,"VEHICLETRAVELTIMEMEASUREMENT",$D22)/3600/24,"--")</f>
        <v>--</v>
      </c>
      <c r="FU22" s="387"/>
      <c r="FV22" s="379" t="str">
        <f>IFERROR(GETPIVOTDATA("Average of VEHS(40)",#REF!,"TIMEINT",FV$9,"VEHICLETRAVELTIMEMEASUREMENT",$D22),"--")</f>
        <v>--</v>
      </c>
      <c r="FW22" s="380" t="str">
        <f>IFERROR(GETPIVOTDATA("Average of VEHS(40)",#REF!,"TIMEINT",FW$9,"VEHICLETRAVELTIMEMEASUREMENT",$D22),"--")</f>
        <v>--</v>
      </c>
      <c r="FX22" s="380" t="str">
        <f>IFERROR(GETPIVOTDATA("Average of VEHS(40)",#REF!,"TIMEINT",FX$9,"VEHICLETRAVELTIMEMEASUREMENT",$D22),"--")</f>
        <v>--</v>
      </c>
      <c r="FY22" s="380" t="str">
        <f>IFERROR(GETPIVOTDATA("Average of VEHS(40)",#REF!,"TIMEINT",FY$9,"VEHICLETRAVELTIMEMEASUREMENT",$D22),"--")</f>
        <v>--</v>
      </c>
      <c r="FZ22" s="380" t="str">
        <f>IFERROR(GETPIVOTDATA("Average of VEHS(40)",#REF!,"TIMEINT",FZ$9,"VEHICLETRAVELTIMEMEASUREMENT",$D22),"--")</f>
        <v>--</v>
      </c>
      <c r="GA22" s="380" t="str">
        <f>IFERROR(GETPIVOTDATA("Average of VEHS(40)",#REF!,"TIMEINT",GA$9,"VEHICLETRAVELTIMEMEASUREMENT",$D22),"--")</f>
        <v>--</v>
      </c>
      <c r="GB22" s="380" t="str">
        <f>IFERROR(GETPIVOTDATA("Average of VEHS(40)",#REF!,"TIMEINT",GB$9,"VEHICLETRAVELTIMEMEASUREMENT",$D22),"--")</f>
        <v>--</v>
      </c>
      <c r="GC22" s="380" t="str">
        <f>IFERROR(GETPIVOTDATA("Average of VEHS(40)",#REF!,"TIMEINT",GC$9,"VEHICLETRAVELTIMEMEASUREMENT",$D22),"--")</f>
        <v>--</v>
      </c>
      <c r="GD22" s="380" t="str">
        <f>IFERROR(GETPIVOTDATA("Average of VEHS(40)",#REF!,"TIMEINT",GD$9,"VEHICLETRAVELTIMEMEASUREMENT",$D22),"--")</f>
        <v>--</v>
      </c>
      <c r="GE22" s="380" t="str">
        <f>IFERROR(GETPIVOTDATA("Average of VEHS(40)",#REF!,"TIMEINT",GE$9,"VEHICLETRAVELTIMEMEASUREMENT",$D22),"--")</f>
        <v>--</v>
      </c>
      <c r="GF22" s="380" t="str">
        <f>IFERROR(GETPIVOTDATA("Average of VEHS(40)",#REF!,"TIMEINT",GF$9,"VEHICLETRAVELTIMEMEASUREMENT",$D22),"--")</f>
        <v>--</v>
      </c>
      <c r="GG22" s="380" t="str">
        <f>IFERROR(GETPIVOTDATA("Average of VEHS(40)",#REF!,"TIMEINT",GG$9,"VEHICLETRAVELTIMEMEASUREMENT",$D22),"--")</f>
        <v>--</v>
      </c>
      <c r="GH22" s="380" t="str">
        <f>IFERROR(GETPIVOTDATA("Average of VEHS(40)",#REF!,"TIMEINT",GH$9,"VEHICLETRAVELTIMEMEASUREMENT",$D22),"--")</f>
        <v>--</v>
      </c>
      <c r="GI22" s="380" t="str">
        <f>IFERROR(GETPIVOTDATA("Average of VEHS(40)",#REF!,"TIMEINT",GI$9,"VEHICLETRAVELTIMEMEASUREMENT",$D22),"--")</f>
        <v>--</v>
      </c>
      <c r="GJ22" s="380" t="str">
        <f>IFERROR(GETPIVOTDATA("Average of VEHS(40)",#REF!,"TIMEINT",GJ$9,"VEHICLETRAVELTIMEMEASUREMENT",$D22),"--")</f>
        <v>--</v>
      </c>
      <c r="GK22" s="381" t="str">
        <f>IFERROR(GETPIVOTDATA("Average of VEHS(40)",#REF!,"TIMEINT",GK$9,"VEHICLETRAVELTIMEMEASUREMENT",$D22),"--")</f>
        <v>--</v>
      </c>
      <c r="GL22" s="387"/>
      <c r="GM22" s="259" t="str">
        <f t="shared" si="25"/>
        <v>--</v>
      </c>
      <c r="GN22" s="410" t="str">
        <f t="shared" si="26"/>
        <v>--</v>
      </c>
      <c r="GO22" s="381">
        <f t="shared" si="27"/>
        <v>0</v>
      </c>
      <c r="GP22" s="387"/>
      <c r="GQ22" s="259" t="str">
        <f>IFERROR(GETPIVOTDATA("Average of TRAVTM(60)",#REF!,"TIMEINT",GQ$9,"VEHICLETRAVELTIMEMEASUREMENT",$D22)/3600/24,"--")</f>
        <v>--</v>
      </c>
      <c r="GR22" s="36" t="str">
        <f>IFERROR(GETPIVOTDATA("Average of TRAVTM(60)",#REF!,"TIMEINT",GR$9,"VEHICLETRAVELTIMEMEASUREMENT",$D22)/3600/24,"--")</f>
        <v>--</v>
      </c>
      <c r="GS22" s="36" t="str">
        <f>IFERROR(GETPIVOTDATA("Average of TRAVTM(60)",#REF!,"TIMEINT",GS$9,"VEHICLETRAVELTIMEMEASUREMENT",$D22)/3600/24,"--")</f>
        <v>--</v>
      </c>
      <c r="GT22" s="36" t="str">
        <f>IFERROR(GETPIVOTDATA("Average of TRAVTM(60)",#REF!,"TIMEINT",GT$9,"VEHICLETRAVELTIMEMEASUREMENT",$D22)/3600/24,"--")</f>
        <v>--</v>
      </c>
      <c r="GU22" s="36" t="str">
        <f>IFERROR(GETPIVOTDATA("Average of TRAVTM(60)",#REF!,"TIMEINT",GU$9,"VEHICLETRAVELTIMEMEASUREMENT",$D22)/3600/24,"--")</f>
        <v>--</v>
      </c>
      <c r="GV22" s="36" t="str">
        <f>IFERROR(GETPIVOTDATA("Average of TRAVTM(60)",#REF!,"TIMEINT",GV$9,"VEHICLETRAVELTIMEMEASUREMENT",$D22)/3600/24,"--")</f>
        <v>--</v>
      </c>
      <c r="GW22" s="36" t="str">
        <f>IFERROR(GETPIVOTDATA("Average of TRAVTM(60)",#REF!,"TIMEINT",GW$9,"VEHICLETRAVELTIMEMEASUREMENT",$D22)/3600/24,"--")</f>
        <v>--</v>
      </c>
      <c r="GX22" s="36" t="str">
        <f>IFERROR(GETPIVOTDATA("Average of TRAVTM(60)",#REF!,"TIMEINT",GX$9,"VEHICLETRAVELTIMEMEASUREMENT",$D22)/3600/24,"--")</f>
        <v>--</v>
      </c>
      <c r="GY22" s="36" t="str">
        <f>IFERROR(GETPIVOTDATA("Average of TRAVTM(60)",#REF!,"TIMEINT",GY$9,"VEHICLETRAVELTIMEMEASUREMENT",$D22)/3600/24,"--")</f>
        <v>--</v>
      </c>
      <c r="GZ22" s="36" t="str">
        <f>IFERROR(GETPIVOTDATA("Average of TRAVTM(60)",#REF!,"TIMEINT",GZ$9,"VEHICLETRAVELTIMEMEASUREMENT",$D22)/3600/24,"--")</f>
        <v>--</v>
      </c>
      <c r="HA22" s="36" t="str">
        <f>IFERROR(GETPIVOTDATA("Average of TRAVTM(60)",#REF!,"TIMEINT",HA$9,"VEHICLETRAVELTIMEMEASUREMENT",$D22)/3600/24,"--")</f>
        <v>--</v>
      </c>
      <c r="HB22" s="36" t="str">
        <f>IFERROR(GETPIVOTDATA("Average of TRAVTM(60)",#REF!,"TIMEINT",HB$9,"VEHICLETRAVELTIMEMEASUREMENT",$D22)/3600/24,"--")</f>
        <v>--</v>
      </c>
      <c r="HC22" s="36" t="str">
        <f>IFERROR(GETPIVOTDATA("Average of TRAVTM(60)",#REF!,"TIMEINT",HC$9,"VEHICLETRAVELTIMEMEASUREMENT",$D22)/3600/24,"--")</f>
        <v>--</v>
      </c>
      <c r="HD22" s="36" t="str">
        <f>IFERROR(GETPIVOTDATA("Average of TRAVTM(60)",#REF!,"TIMEINT",HD$9,"VEHICLETRAVELTIMEMEASUREMENT",$D22)/3600/24,"--")</f>
        <v>--</v>
      </c>
      <c r="HE22" s="36" t="str">
        <f>IFERROR(GETPIVOTDATA("Average of TRAVTM(60)",#REF!,"TIMEINT",HE$9,"VEHICLETRAVELTIMEMEASUREMENT",$D22)/3600/24,"--")</f>
        <v>--</v>
      </c>
      <c r="HF22" s="177" t="str">
        <f>IFERROR(GETPIVOTDATA("Average of TRAVTM(60)",#REF!,"TIMEINT",HF$9,"VEHICLETRAVELTIMEMEASUREMENT",$D22)/3600/24,"--")</f>
        <v>--</v>
      </c>
      <c r="HG22" s="387"/>
      <c r="HH22" s="379" t="str">
        <f>IFERROR(GETPIVOTDATA("Average of VEHS(60)",#REF!,"TIMEINT",HH$9,"VEHICLETRAVELTIMEMEASUREMENT",$D22),"--")</f>
        <v>--</v>
      </c>
      <c r="HI22" s="380" t="str">
        <f>IFERROR(GETPIVOTDATA("Average of VEHS(60)",#REF!,"TIMEINT",HI$9,"VEHICLETRAVELTIMEMEASUREMENT",$D22),"--")</f>
        <v>--</v>
      </c>
      <c r="HJ22" s="380" t="str">
        <f>IFERROR(GETPIVOTDATA("Average of VEHS(60)",#REF!,"TIMEINT",HJ$9,"VEHICLETRAVELTIMEMEASUREMENT",$D22),"--")</f>
        <v>--</v>
      </c>
      <c r="HK22" s="380" t="str">
        <f>IFERROR(GETPIVOTDATA("Average of VEHS(60)",#REF!,"TIMEINT",HK$9,"VEHICLETRAVELTIMEMEASUREMENT",$D22),"--")</f>
        <v>--</v>
      </c>
      <c r="HL22" s="380" t="str">
        <f>IFERROR(GETPIVOTDATA("Average of VEHS(60)",#REF!,"TIMEINT",HL$9,"VEHICLETRAVELTIMEMEASUREMENT",$D22),"--")</f>
        <v>--</v>
      </c>
      <c r="HM22" s="380" t="str">
        <f>IFERROR(GETPIVOTDATA("Average of VEHS(60)",#REF!,"TIMEINT",HM$9,"VEHICLETRAVELTIMEMEASUREMENT",$D22),"--")</f>
        <v>--</v>
      </c>
      <c r="HN22" s="380" t="str">
        <f>IFERROR(GETPIVOTDATA("Average of VEHS(60)",#REF!,"TIMEINT",HN$9,"VEHICLETRAVELTIMEMEASUREMENT",$D22),"--")</f>
        <v>--</v>
      </c>
      <c r="HO22" s="380" t="str">
        <f>IFERROR(GETPIVOTDATA("Average of VEHS(60)",#REF!,"TIMEINT",HO$9,"VEHICLETRAVELTIMEMEASUREMENT",$D22),"--")</f>
        <v>--</v>
      </c>
      <c r="HP22" s="380" t="str">
        <f>IFERROR(GETPIVOTDATA("Average of VEHS(60)",#REF!,"TIMEINT",HP$9,"VEHICLETRAVELTIMEMEASUREMENT",$D22),"--")</f>
        <v>--</v>
      </c>
      <c r="HQ22" s="380" t="str">
        <f>IFERROR(GETPIVOTDATA("Average of VEHS(60)",#REF!,"TIMEINT",HQ$9,"VEHICLETRAVELTIMEMEASUREMENT",$D22),"--")</f>
        <v>--</v>
      </c>
      <c r="HR22" s="380" t="str">
        <f>IFERROR(GETPIVOTDATA("Average of VEHS(60)",#REF!,"TIMEINT",HR$9,"VEHICLETRAVELTIMEMEASUREMENT",$D22),"--")</f>
        <v>--</v>
      </c>
      <c r="HS22" s="380" t="str">
        <f>IFERROR(GETPIVOTDATA("Average of VEHS(60)",#REF!,"TIMEINT",HS$9,"VEHICLETRAVELTIMEMEASUREMENT",$D22),"--")</f>
        <v>--</v>
      </c>
      <c r="HT22" s="380" t="str">
        <f>IFERROR(GETPIVOTDATA("Average of VEHS(60)",#REF!,"TIMEINT",HT$9,"VEHICLETRAVELTIMEMEASUREMENT",$D22),"--")</f>
        <v>--</v>
      </c>
      <c r="HU22" s="380" t="str">
        <f>IFERROR(GETPIVOTDATA("Average of VEHS(60)",#REF!,"TIMEINT",HU$9,"VEHICLETRAVELTIMEMEASUREMENT",$D22),"--")</f>
        <v>--</v>
      </c>
      <c r="HV22" s="380" t="str">
        <f>IFERROR(GETPIVOTDATA("Average of VEHS(60)",#REF!,"TIMEINT",HV$9,"VEHICLETRAVELTIMEMEASUREMENT",$D22),"--")</f>
        <v>--</v>
      </c>
      <c r="HW22" s="381" t="str">
        <f>IFERROR(GETPIVOTDATA("Average of VEHS(60)",#REF!,"TIMEINT",HW$9,"VEHICLETRAVELTIMEMEASUREMENT",$D22),"--")</f>
        <v>--</v>
      </c>
      <c r="HX22" s="387"/>
      <c r="HY22" s="259" t="str">
        <f t="shared" si="28"/>
        <v>--</v>
      </c>
      <c r="HZ22" s="410" t="str">
        <f t="shared" si="29"/>
        <v>--</v>
      </c>
      <c r="IA22" s="381">
        <f t="shared" si="30"/>
        <v>0</v>
      </c>
      <c r="IB22" s="716"/>
      <c r="IC22" s="379" t="str">
        <f>IFERROR(AVERAGEIFS('VISSIM Travel Time Outputs'!$L:$L,'VISSIM Travel Time Outputs'!$D:$D,$D22,'VISSIM Travel Time Outputs'!$A:$A,"AVG",'VISSIM Travel Time Outputs'!$B:$B,IC$9),"-")</f>
        <v>-</v>
      </c>
      <c r="ID22" s="380" t="str">
        <f>IFERROR(AVERAGEIFS('VISSIM Travel Time Outputs'!$L:$L,'VISSIM Travel Time Outputs'!$D:$D,$D22,'VISSIM Travel Time Outputs'!$A:$A,"AVG",'VISSIM Travel Time Outputs'!$B:$B,ID$9),"-")</f>
        <v>-</v>
      </c>
      <c r="IE22" s="380" t="str">
        <f>IFERROR(AVERAGEIFS('VISSIM Travel Time Outputs'!$L:$L,'VISSIM Travel Time Outputs'!$D:$D,$D22,'VISSIM Travel Time Outputs'!$A:$A,"AVG",'VISSIM Travel Time Outputs'!$B:$B,IE$9),"-")</f>
        <v>-</v>
      </c>
      <c r="IF22" s="380" t="str">
        <f>IFERROR(AVERAGEIFS('VISSIM Travel Time Outputs'!$L:$L,'VISSIM Travel Time Outputs'!$D:$D,$D22,'VISSIM Travel Time Outputs'!$A:$A,"AVG",'VISSIM Travel Time Outputs'!$B:$B,IF$9),"-")</f>
        <v>-</v>
      </c>
      <c r="IG22" s="380" t="str">
        <f>IFERROR(AVERAGEIFS('VISSIM Travel Time Outputs'!$L:$L,'VISSIM Travel Time Outputs'!$D:$D,$D22,'VISSIM Travel Time Outputs'!$A:$A,"AVG",'VISSIM Travel Time Outputs'!$B:$B,IG$9),"-")</f>
        <v>-</v>
      </c>
      <c r="IH22" s="380" t="str">
        <f>IFERROR(AVERAGEIFS('VISSIM Travel Time Outputs'!$L:$L,'VISSIM Travel Time Outputs'!$D:$D,$D22,'VISSIM Travel Time Outputs'!$A:$A,"AVG",'VISSIM Travel Time Outputs'!$B:$B,IH$9),"-")</f>
        <v>-</v>
      </c>
      <c r="II22" s="380" t="str">
        <f>IFERROR(AVERAGEIFS('VISSIM Travel Time Outputs'!$L:$L,'VISSIM Travel Time Outputs'!$D:$D,$D22,'VISSIM Travel Time Outputs'!$A:$A,"AVG",'VISSIM Travel Time Outputs'!$B:$B,II$9),"-")</f>
        <v>-</v>
      </c>
      <c r="IJ22" s="380" t="str">
        <f>IFERROR(AVERAGEIFS('VISSIM Travel Time Outputs'!$L:$L,'VISSIM Travel Time Outputs'!$D:$D,$D22,'VISSIM Travel Time Outputs'!$A:$A,"AVG",'VISSIM Travel Time Outputs'!$B:$B,IJ$9),"-")</f>
        <v>-</v>
      </c>
      <c r="IK22" s="380" t="str">
        <f>IFERROR(AVERAGEIFS('VISSIM Travel Time Outputs'!$L:$L,'VISSIM Travel Time Outputs'!$D:$D,$D22,'VISSIM Travel Time Outputs'!$A:$A,"AVG",'VISSIM Travel Time Outputs'!$B:$B,IK$9),"-")</f>
        <v>-</v>
      </c>
      <c r="IL22" s="380" t="str">
        <f>IFERROR(AVERAGEIFS('VISSIM Travel Time Outputs'!$L:$L,'VISSIM Travel Time Outputs'!$D:$D,$D22,'VISSIM Travel Time Outputs'!$A:$A,"AVG",'VISSIM Travel Time Outputs'!$B:$B,IL$9),"-")</f>
        <v>-</v>
      </c>
      <c r="IM22" s="380" t="str">
        <f>IFERROR(AVERAGEIFS('VISSIM Travel Time Outputs'!$L:$L,'VISSIM Travel Time Outputs'!$D:$D,$D22,'VISSIM Travel Time Outputs'!$A:$A,"AVG",'VISSIM Travel Time Outputs'!$B:$B,IM$9),"-")</f>
        <v>-</v>
      </c>
      <c r="IN22" s="380" t="str">
        <f>IFERROR(AVERAGEIFS('VISSIM Travel Time Outputs'!$L:$L,'VISSIM Travel Time Outputs'!$D:$D,$D22,'VISSIM Travel Time Outputs'!$A:$A,"AVG",'VISSIM Travel Time Outputs'!$B:$B,IN$9),"-")</f>
        <v>-</v>
      </c>
      <c r="IO22" s="380" t="str">
        <f>IFERROR(AVERAGEIFS('VISSIM Travel Time Outputs'!$L:$L,'VISSIM Travel Time Outputs'!$D:$D,$D22,'VISSIM Travel Time Outputs'!$A:$A,"AVG",'VISSIM Travel Time Outputs'!$B:$B,IO$9),"-")</f>
        <v>-</v>
      </c>
      <c r="IP22" s="380" t="str">
        <f>IFERROR(AVERAGEIFS('VISSIM Travel Time Outputs'!$L:$L,'VISSIM Travel Time Outputs'!$D:$D,$D22,'VISSIM Travel Time Outputs'!$A:$A,"AVG",'VISSIM Travel Time Outputs'!$B:$B,IP$9),"-")</f>
        <v>-</v>
      </c>
      <c r="IQ22" s="380" t="str">
        <f>IFERROR(AVERAGEIFS('VISSIM Travel Time Outputs'!$L:$L,'VISSIM Travel Time Outputs'!$D:$D,$D22,'VISSIM Travel Time Outputs'!$A:$A,"AVG",'VISSIM Travel Time Outputs'!$B:$B,IQ$9),"-")</f>
        <v>-</v>
      </c>
      <c r="IR22" s="381" t="str">
        <f>IFERROR(AVERAGEIFS('VISSIM Travel Time Outputs'!$L:$L,'VISSIM Travel Time Outputs'!$D:$D,$D22,'VISSIM Travel Time Outputs'!$A:$A,"AVG",'VISSIM Travel Time Outputs'!$B:$B,IR$9),"-")</f>
        <v>-</v>
      </c>
      <c r="IS22" s="381" t="str">
        <f t="shared" si="31"/>
        <v>--</v>
      </c>
    </row>
    <row r="23" spans="1:253" customFormat="1" x14ac:dyDescent="0.25">
      <c r="A23" s="302" t="str">
        <f t="shared" si="12"/>
        <v/>
      </c>
      <c r="B23" s="641">
        <f t="shared" si="32"/>
        <v>14</v>
      </c>
      <c r="C23" s="475" t="str">
        <f>INDEX('Input - Travel Times'!$B$3:$AL$103,MATCH($B23,'Input - Travel Times'!$B$3:$B$103,0),MATCH(C$9,'Input - Travel Times'!$B$3:$AL$3,0))</f>
        <v>From WB Stonecroft Blvd to WB Pleasant Valley Rd/Dulles Ct</v>
      </c>
      <c r="D23" s="194">
        <f>INDEX('Input - Travel Times'!$B$3:$AS$103,MATCH($B23,'Input - Travel Times'!$B$3:$B$103,0),MATCH(D$9,'Input - Travel Times'!$B$3:$AS$3,0))</f>
        <v>14</v>
      </c>
      <c r="E23" s="582">
        <f>TIME(0,0,INDEX('Input - Travel Times'!$B$3:$AL$103,MATCH($B23,'Input - Travel Times'!$B$3:$B$103,0),MATCH(E$9,'Input - Travel Times'!$B$3:$AL$3,0)))</f>
        <v>1.0763888888888889E-3</v>
      </c>
      <c r="F23" s="582">
        <f>TIME(0,0,INDEX('Input - Travel Times'!$B$3:$AL$103,MATCH($B23,'Input - Travel Times'!$B$3:$B$103,0),MATCH(F$9,'Input - Travel Times'!$B$3:$AL$3,0)))</f>
        <v>7.7546296296296304E-4</v>
      </c>
      <c r="G23" s="582" t="e">
        <f>TIME(0,0,INDEX('Input - Travel Times'!$B$3:$AL$103,MATCH($B23,'Input - Travel Times'!$B$3:$B$103,0),MATCH(G$9,'Input - Travel Times'!$B$3:$AL$3,0)))</f>
        <v>#VALUE!</v>
      </c>
      <c r="H23" s="173"/>
      <c r="I23" s="259" t="str">
        <f>IFERROR(TIME(0,0,AVERAGEIFS('VISSIM Travel Time Outputs'!$I:$I,'VISSIM Travel Time Outputs'!$D:$D,$D23,'VISSIM Travel Time Outputs'!$A:$A,"AVG",'VISSIM Travel Time Outputs'!$B:$B,I$9)),"-")</f>
        <v>-</v>
      </c>
      <c r="J23" s="36" t="str">
        <f>IFERROR(TIME(0,0,AVERAGEIFS('VISSIM Travel Time Outputs'!$I:$I,'VISSIM Travel Time Outputs'!$D:$D,$D23,'VISSIM Travel Time Outputs'!$A:$A,"AVG",'VISSIM Travel Time Outputs'!$B:$B,J$9)),"-")</f>
        <v>-</v>
      </c>
      <c r="K23" s="36" t="str">
        <f>IFERROR(TIME(0,0,AVERAGEIFS('VISSIM Travel Time Outputs'!$I:$I,'VISSIM Travel Time Outputs'!$D:$D,$D23,'VISSIM Travel Time Outputs'!$A:$A,"AVG",'VISSIM Travel Time Outputs'!$B:$B,K$9)),"-")</f>
        <v>-</v>
      </c>
      <c r="L23" s="36" t="str">
        <f>IFERROR(TIME(0,0,AVERAGEIFS('VISSIM Travel Time Outputs'!$I:$I,'VISSIM Travel Time Outputs'!$D:$D,$D23,'VISSIM Travel Time Outputs'!$A:$A,"AVG",'VISSIM Travel Time Outputs'!$B:$B,L$9)),"-")</f>
        <v>-</v>
      </c>
      <c r="M23" s="36" t="str">
        <f>IFERROR(TIME(0,0,AVERAGEIFS('VISSIM Travel Time Outputs'!$I:$I,'VISSIM Travel Time Outputs'!$D:$D,$D23,'VISSIM Travel Time Outputs'!$A:$A,"AVG",'VISSIM Travel Time Outputs'!$B:$B,M$9)),"-")</f>
        <v>-</v>
      </c>
      <c r="N23" s="36" t="str">
        <f>IFERROR(TIME(0,0,AVERAGEIFS('VISSIM Travel Time Outputs'!$I:$I,'VISSIM Travel Time Outputs'!$D:$D,$D23,'VISSIM Travel Time Outputs'!$A:$A,"AVG",'VISSIM Travel Time Outputs'!$B:$B,N$9)),"-")</f>
        <v>-</v>
      </c>
      <c r="O23" s="36" t="str">
        <f>IFERROR(TIME(0,0,AVERAGEIFS('VISSIM Travel Time Outputs'!$I:$I,'VISSIM Travel Time Outputs'!$D:$D,$D23,'VISSIM Travel Time Outputs'!$A:$A,"AVG",'VISSIM Travel Time Outputs'!$B:$B,O$9)),"-")</f>
        <v>-</v>
      </c>
      <c r="P23" s="36" t="str">
        <f>IFERROR(TIME(0,0,AVERAGEIFS('VISSIM Travel Time Outputs'!$I:$I,'VISSIM Travel Time Outputs'!$D:$D,$D23,'VISSIM Travel Time Outputs'!$A:$A,"AVG",'VISSIM Travel Time Outputs'!$B:$B,P$9)),"-")</f>
        <v>-</v>
      </c>
      <c r="Q23" s="36" t="str">
        <f>IFERROR(TIME(0,0,AVERAGEIFS('VISSIM Travel Time Outputs'!$I:$I,'VISSIM Travel Time Outputs'!$D:$D,$D23,'VISSIM Travel Time Outputs'!$A:$A,"AVG",'VISSIM Travel Time Outputs'!$B:$B,Q$9)),"-")</f>
        <v>-</v>
      </c>
      <c r="R23" s="36" t="str">
        <f>IFERROR(TIME(0,0,AVERAGEIFS('VISSIM Travel Time Outputs'!$I:$I,'VISSIM Travel Time Outputs'!$D:$D,$D23,'VISSIM Travel Time Outputs'!$A:$A,"AVG",'VISSIM Travel Time Outputs'!$B:$B,R$9)),"-")</f>
        <v>-</v>
      </c>
      <c r="S23" s="36" t="str">
        <f>IFERROR(TIME(0,0,AVERAGEIFS('VISSIM Travel Time Outputs'!$I:$I,'VISSIM Travel Time Outputs'!$D:$D,$D23,'VISSIM Travel Time Outputs'!$A:$A,"AVG",'VISSIM Travel Time Outputs'!$B:$B,S$9)),"-")</f>
        <v>-</v>
      </c>
      <c r="T23" s="36" t="str">
        <f>IFERROR(TIME(0,0,AVERAGEIFS('VISSIM Travel Time Outputs'!$I:$I,'VISSIM Travel Time Outputs'!$D:$D,$D23,'VISSIM Travel Time Outputs'!$A:$A,"AVG",'VISSIM Travel Time Outputs'!$B:$B,T$9)),"-")</f>
        <v>-</v>
      </c>
      <c r="U23" s="36" t="str">
        <f>IFERROR(TIME(0,0,AVERAGEIFS('VISSIM Travel Time Outputs'!$I:$I,'VISSIM Travel Time Outputs'!$D:$D,$D23,'VISSIM Travel Time Outputs'!$A:$A,"AVG",'VISSIM Travel Time Outputs'!$B:$B,U$9)),"-")</f>
        <v>-</v>
      </c>
      <c r="V23" s="36" t="str">
        <f>IFERROR(TIME(0,0,AVERAGEIFS('VISSIM Travel Time Outputs'!$I:$I,'VISSIM Travel Time Outputs'!$D:$D,$D23,'VISSIM Travel Time Outputs'!$A:$A,"AVG",'VISSIM Travel Time Outputs'!$B:$B,V$9)),"-")</f>
        <v>-</v>
      </c>
      <c r="W23" s="36" t="str">
        <f>IFERROR(TIME(0,0,AVERAGEIFS('VISSIM Travel Time Outputs'!$I:$I,'VISSIM Travel Time Outputs'!$D:$D,$D23,'VISSIM Travel Time Outputs'!$A:$A,"AVG",'VISSIM Travel Time Outputs'!$B:$B,W$9)),"-")</f>
        <v>-</v>
      </c>
      <c r="X23" s="177" t="str">
        <f>IFERROR(TIME(0,0,AVERAGEIFS('VISSIM Travel Time Outputs'!$I:$I,'VISSIM Travel Time Outputs'!$D:$D,$D23,'VISSIM Travel Time Outputs'!$A:$A,"AVG",'VISSIM Travel Time Outputs'!$B:$B,X$9)),"-")</f>
        <v>-</v>
      </c>
      <c r="Y23" s="304"/>
      <c r="Z23" s="379" t="str">
        <f>IFERROR(AVERAGEIFS('VISSIM Travel Time Outputs'!$F:$F,'VISSIM Travel Time Outputs'!$D:$D,$D23,'VISSIM Travel Time Outputs'!$A:$A,"AVG",'VISSIM Travel Time Outputs'!$B:$B,Z$9),"-")</f>
        <v>-</v>
      </c>
      <c r="AA23" s="380" t="str">
        <f>IFERROR(AVERAGEIFS('VISSIM Travel Time Outputs'!$F:$F,'VISSIM Travel Time Outputs'!$D:$D,$D23,'VISSIM Travel Time Outputs'!$A:$A,"AVG",'VISSIM Travel Time Outputs'!$B:$B,AA$9),"-")</f>
        <v>-</v>
      </c>
      <c r="AB23" s="380" t="str">
        <f>IFERROR(AVERAGEIFS('VISSIM Travel Time Outputs'!$F:$F,'VISSIM Travel Time Outputs'!$D:$D,$D23,'VISSIM Travel Time Outputs'!$A:$A,"AVG",'VISSIM Travel Time Outputs'!$B:$B,AB$9),"-")</f>
        <v>-</v>
      </c>
      <c r="AC23" s="380" t="str">
        <f>IFERROR(AVERAGEIFS('VISSIM Travel Time Outputs'!$F:$F,'VISSIM Travel Time Outputs'!$D:$D,$D23,'VISSIM Travel Time Outputs'!$A:$A,"AVG",'VISSIM Travel Time Outputs'!$B:$B,AC$9),"-")</f>
        <v>-</v>
      </c>
      <c r="AD23" s="380" t="str">
        <f>IFERROR(AVERAGEIFS('VISSIM Travel Time Outputs'!$F:$F,'VISSIM Travel Time Outputs'!$D:$D,$D23,'VISSIM Travel Time Outputs'!$A:$A,"AVG",'VISSIM Travel Time Outputs'!$B:$B,AD$9),"-")</f>
        <v>-</v>
      </c>
      <c r="AE23" s="380" t="str">
        <f>IFERROR(AVERAGEIFS('VISSIM Travel Time Outputs'!$F:$F,'VISSIM Travel Time Outputs'!$D:$D,$D23,'VISSIM Travel Time Outputs'!$A:$A,"AVG",'VISSIM Travel Time Outputs'!$B:$B,AE$9),"-")</f>
        <v>-</v>
      </c>
      <c r="AF23" s="380" t="str">
        <f>IFERROR(AVERAGEIFS('VISSIM Travel Time Outputs'!$F:$F,'VISSIM Travel Time Outputs'!$D:$D,$D23,'VISSIM Travel Time Outputs'!$A:$A,"AVG",'VISSIM Travel Time Outputs'!$B:$B,AF$9),"-")</f>
        <v>-</v>
      </c>
      <c r="AG23" s="380" t="str">
        <f>IFERROR(AVERAGEIFS('VISSIM Travel Time Outputs'!$F:$F,'VISSIM Travel Time Outputs'!$D:$D,$D23,'VISSIM Travel Time Outputs'!$A:$A,"AVG",'VISSIM Travel Time Outputs'!$B:$B,AG$9),"-")</f>
        <v>-</v>
      </c>
      <c r="AH23" s="380" t="str">
        <f>IFERROR(AVERAGEIFS('VISSIM Travel Time Outputs'!$F:$F,'VISSIM Travel Time Outputs'!$D:$D,$D23,'VISSIM Travel Time Outputs'!$A:$A,"AVG",'VISSIM Travel Time Outputs'!$B:$B,AH$9),"-")</f>
        <v>-</v>
      </c>
      <c r="AI23" s="380" t="str">
        <f>IFERROR(AVERAGEIFS('VISSIM Travel Time Outputs'!$F:$F,'VISSIM Travel Time Outputs'!$D:$D,$D23,'VISSIM Travel Time Outputs'!$A:$A,"AVG",'VISSIM Travel Time Outputs'!$B:$B,AI$9),"-")</f>
        <v>-</v>
      </c>
      <c r="AJ23" s="380" t="str">
        <f>IFERROR(AVERAGEIFS('VISSIM Travel Time Outputs'!$F:$F,'VISSIM Travel Time Outputs'!$D:$D,$D23,'VISSIM Travel Time Outputs'!$A:$A,"AVG",'VISSIM Travel Time Outputs'!$B:$B,AJ$9),"-")</f>
        <v>-</v>
      </c>
      <c r="AK23" s="380" t="str">
        <f>IFERROR(AVERAGEIFS('VISSIM Travel Time Outputs'!$F:$F,'VISSIM Travel Time Outputs'!$D:$D,$D23,'VISSIM Travel Time Outputs'!$A:$A,"AVG",'VISSIM Travel Time Outputs'!$B:$B,AK$9),"-")</f>
        <v>-</v>
      </c>
      <c r="AL23" s="380" t="str">
        <f>IFERROR(AVERAGEIFS('VISSIM Travel Time Outputs'!$F:$F,'VISSIM Travel Time Outputs'!$D:$D,$D23,'VISSIM Travel Time Outputs'!$A:$A,"AVG",'VISSIM Travel Time Outputs'!$B:$B,AL$9),"-")</f>
        <v>-</v>
      </c>
      <c r="AM23" s="380" t="str">
        <f>IFERROR(AVERAGEIFS('VISSIM Travel Time Outputs'!$F:$F,'VISSIM Travel Time Outputs'!$D:$D,$D23,'VISSIM Travel Time Outputs'!$A:$A,"AVG",'VISSIM Travel Time Outputs'!$B:$B,AM$9),"-")</f>
        <v>-</v>
      </c>
      <c r="AN23" s="380" t="str">
        <f>IFERROR(AVERAGEIFS('VISSIM Travel Time Outputs'!$F:$F,'VISSIM Travel Time Outputs'!$D:$D,$D23,'VISSIM Travel Time Outputs'!$A:$A,"AVG",'VISSIM Travel Time Outputs'!$B:$B,AN$9),"-")</f>
        <v>-</v>
      </c>
      <c r="AO23" s="381" t="str">
        <f>IFERROR(AVERAGEIFS('VISSIM Travel Time Outputs'!$F:$F,'VISSIM Travel Time Outputs'!$D:$D,$D23,'VISSIM Travel Time Outputs'!$A:$A,"AVG",'VISSIM Travel Time Outputs'!$B:$B,AO$9),"-")</f>
        <v>-</v>
      </c>
      <c r="AP23" s="387"/>
      <c r="AQ23" s="259" t="str">
        <f t="shared" si="13"/>
        <v>--</v>
      </c>
      <c r="AR23" s="410" t="str">
        <f t="shared" si="14"/>
        <v>--</v>
      </c>
      <c r="AS23" s="381">
        <f t="shared" si="15"/>
        <v>0</v>
      </c>
      <c r="AT23" s="305"/>
      <c r="AU23" s="259" t="str">
        <f>IFERROR(TIME(0,0,AVERAGEIFS('VISSIM Travel Time Outputs'!$J:$J,'VISSIM Travel Time Outputs'!$D:$D,$D23,'VISSIM Travel Time Outputs'!$A:$A,"AVG",'VISSIM Travel Time Outputs'!$B:$B,AU$9)),"-")</f>
        <v>-</v>
      </c>
      <c r="AV23" s="36" t="str">
        <f>IFERROR(TIME(0,0,AVERAGEIFS('VISSIM Travel Time Outputs'!$J:$J,'VISSIM Travel Time Outputs'!$D:$D,$D23,'VISSIM Travel Time Outputs'!$A:$A,"AVG",'VISSIM Travel Time Outputs'!$B:$B,AV$9)),"-")</f>
        <v>-</v>
      </c>
      <c r="AW23" s="36" t="str">
        <f>IFERROR(TIME(0,0,AVERAGEIFS('VISSIM Travel Time Outputs'!$J:$J,'VISSIM Travel Time Outputs'!$D:$D,$D23,'VISSIM Travel Time Outputs'!$A:$A,"AVG",'VISSIM Travel Time Outputs'!$B:$B,AW$9)),"-")</f>
        <v>-</v>
      </c>
      <c r="AX23" s="36" t="str">
        <f>IFERROR(TIME(0,0,AVERAGEIFS('VISSIM Travel Time Outputs'!$J:$J,'VISSIM Travel Time Outputs'!$D:$D,$D23,'VISSIM Travel Time Outputs'!$A:$A,"AVG",'VISSIM Travel Time Outputs'!$B:$B,AX$9)),"-")</f>
        <v>-</v>
      </c>
      <c r="AY23" s="36" t="str">
        <f>IFERROR(TIME(0,0,AVERAGEIFS('VISSIM Travel Time Outputs'!$J:$J,'VISSIM Travel Time Outputs'!$D:$D,$D23,'VISSIM Travel Time Outputs'!$A:$A,"AVG",'VISSIM Travel Time Outputs'!$B:$B,AY$9)),"-")</f>
        <v>-</v>
      </c>
      <c r="AZ23" s="36" t="str">
        <f>IFERROR(TIME(0,0,AVERAGEIFS('VISSIM Travel Time Outputs'!$J:$J,'VISSIM Travel Time Outputs'!$D:$D,$D23,'VISSIM Travel Time Outputs'!$A:$A,"AVG",'VISSIM Travel Time Outputs'!$B:$B,AZ$9)),"-")</f>
        <v>-</v>
      </c>
      <c r="BA23" s="36" t="str">
        <f>IFERROR(TIME(0,0,AVERAGEIFS('VISSIM Travel Time Outputs'!$J:$J,'VISSIM Travel Time Outputs'!$D:$D,$D23,'VISSIM Travel Time Outputs'!$A:$A,"AVG",'VISSIM Travel Time Outputs'!$B:$B,BA$9)),"-")</f>
        <v>-</v>
      </c>
      <c r="BB23" s="36" t="str">
        <f>IFERROR(TIME(0,0,AVERAGEIFS('VISSIM Travel Time Outputs'!$J:$J,'VISSIM Travel Time Outputs'!$D:$D,$D23,'VISSIM Travel Time Outputs'!$A:$A,"AVG",'VISSIM Travel Time Outputs'!$B:$B,BB$9)),"-")</f>
        <v>-</v>
      </c>
      <c r="BC23" s="36" t="str">
        <f>IFERROR(TIME(0,0,AVERAGEIFS('VISSIM Travel Time Outputs'!$J:$J,'VISSIM Travel Time Outputs'!$D:$D,$D23,'VISSIM Travel Time Outputs'!$A:$A,"AVG",'VISSIM Travel Time Outputs'!$B:$B,BC$9)),"-")</f>
        <v>-</v>
      </c>
      <c r="BD23" s="36" t="str">
        <f>IFERROR(TIME(0,0,AVERAGEIFS('VISSIM Travel Time Outputs'!$J:$J,'VISSIM Travel Time Outputs'!$D:$D,$D23,'VISSIM Travel Time Outputs'!$A:$A,"AVG",'VISSIM Travel Time Outputs'!$B:$B,BD$9)),"-")</f>
        <v>-</v>
      </c>
      <c r="BE23" s="36" t="str">
        <f>IFERROR(TIME(0,0,AVERAGEIFS('VISSIM Travel Time Outputs'!$J:$J,'VISSIM Travel Time Outputs'!$D:$D,$D23,'VISSIM Travel Time Outputs'!$A:$A,"AVG",'VISSIM Travel Time Outputs'!$B:$B,BE$9)),"-")</f>
        <v>-</v>
      </c>
      <c r="BF23" s="36" t="str">
        <f>IFERROR(TIME(0,0,AVERAGEIFS('VISSIM Travel Time Outputs'!$J:$J,'VISSIM Travel Time Outputs'!$D:$D,$D23,'VISSIM Travel Time Outputs'!$A:$A,"AVG",'VISSIM Travel Time Outputs'!$B:$B,BF$9)),"-")</f>
        <v>-</v>
      </c>
      <c r="BG23" s="36" t="str">
        <f>IFERROR(TIME(0,0,AVERAGEIFS('VISSIM Travel Time Outputs'!$J:$J,'VISSIM Travel Time Outputs'!$D:$D,$D23,'VISSIM Travel Time Outputs'!$A:$A,"AVG",'VISSIM Travel Time Outputs'!$B:$B,BG$9)),"-")</f>
        <v>-</v>
      </c>
      <c r="BH23" s="36" t="str">
        <f>IFERROR(TIME(0,0,AVERAGEIFS('VISSIM Travel Time Outputs'!$J:$J,'VISSIM Travel Time Outputs'!$D:$D,$D23,'VISSIM Travel Time Outputs'!$A:$A,"AVG",'VISSIM Travel Time Outputs'!$B:$B,BH$9)),"-")</f>
        <v>-</v>
      </c>
      <c r="BI23" s="36" t="str">
        <f>IFERROR(TIME(0,0,AVERAGEIFS('VISSIM Travel Time Outputs'!$J:$J,'VISSIM Travel Time Outputs'!$D:$D,$D23,'VISSIM Travel Time Outputs'!$A:$A,"AVG",'VISSIM Travel Time Outputs'!$B:$B,BI$9)),"-")</f>
        <v>-</v>
      </c>
      <c r="BJ23" s="177" t="str">
        <f>IFERROR(TIME(0,0,AVERAGEIFS('VISSIM Travel Time Outputs'!$J:$J,'VISSIM Travel Time Outputs'!$D:$D,$D23,'VISSIM Travel Time Outputs'!$A:$A,"AVG",'VISSIM Travel Time Outputs'!$B:$B,BJ$9)),"-")</f>
        <v>-</v>
      </c>
      <c r="BK23" s="164"/>
      <c r="BL23" s="379" t="str">
        <f>IFERROR(AVERAGEIFS('VISSIM Travel Time Outputs'!$G:$G,'VISSIM Travel Time Outputs'!$D:$D,$D23,'VISSIM Travel Time Outputs'!$A:$A,"AVG",'VISSIM Travel Time Outputs'!$B:$B,BL$9),"-")</f>
        <v>-</v>
      </c>
      <c r="BM23" s="380" t="str">
        <f>IFERROR(AVERAGEIFS('VISSIM Travel Time Outputs'!$G:$G,'VISSIM Travel Time Outputs'!$D:$D,$D23,'VISSIM Travel Time Outputs'!$A:$A,"AVG",'VISSIM Travel Time Outputs'!$B:$B,BM$9),"-")</f>
        <v>-</v>
      </c>
      <c r="BN23" s="380" t="str">
        <f>IFERROR(AVERAGEIFS('VISSIM Travel Time Outputs'!$G:$G,'VISSIM Travel Time Outputs'!$D:$D,$D23,'VISSIM Travel Time Outputs'!$A:$A,"AVG",'VISSIM Travel Time Outputs'!$B:$B,BN$9),"-")</f>
        <v>-</v>
      </c>
      <c r="BO23" s="380" t="str">
        <f>IFERROR(AVERAGEIFS('VISSIM Travel Time Outputs'!$G:$G,'VISSIM Travel Time Outputs'!$D:$D,$D23,'VISSIM Travel Time Outputs'!$A:$A,"AVG",'VISSIM Travel Time Outputs'!$B:$B,BO$9),"-")</f>
        <v>-</v>
      </c>
      <c r="BP23" s="380" t="str">
        <f>IFERROR(AVERAGEIFS('VISSIM Travel Time Outputs'!$G:$G,'VISSIM Travel Time Outputs'!$D:$D,$D23,'VISSIM Travel Time Outputs'!$A:$A,"AVG",'VISSIM Travel Time Outputs'!$B:$B,BP$9),"-")</f>
        <v>-</v>
      </c>
      <c r="BQ23" s="380" t="str">
        <f>IFERROR(AVERAGEIFS('VISSIM Travel Time Outputs'!$G:$G,'VISSIM Travel Time Outputs'!$D:$D,$D23,'VISSIM Travel Time Outputs'!$A:$A,"AVG",'VISSIM Travel Time Outputs'!$B:$B,BQ$9),"-")</f>
        <v>-</v>
      </c>
      <c r="BR23" s="380" t="str">
        <f>IFERROR(AVERAGEIFS('VISSIM Travel Time Outputs'!$G:$G,'VISSIM Travel Time Outputs'!$D:$D,$D23,'VISSIM Travel Time Outputs'!$A:$A,"AVG",'VISSIM Travel Time Outputs'!$B:$B,BR$9),"-")</f>
        <v>-</v>
      </c>
      <c r="BS23" s="380" t="str">
        <f>IFERROR(AVERAGEIFS('VISSIM Travel Time Outputs'!$G:$G,'VISSIM Travel Time Outputs'!$D:$D,$D23,'VISSIM Travel Time Outputs'!$A:$A,"AVG",'VISSIM Travel Time Outputs'!$B:$B,BS$9),"-")</f>
        <v>-</v>
      </c>
      <c r="BT23" s="380" t="str">
        <f>IFERROR(AVERAGEIFS('VISSIM Travel Time Outputs'!$G:$G,'VISSIM Travel Time Outputs'!$D:$D,$D23,'VISSIM Travel Time Outputs'!$A:$A,"AVG",'VISSIM Travel Time Outputs'!$B:$B,BT$9),"-")</f>
        <v>-</v>
      </c>
      <c r="BU23" s="380" t="str">
        <f>IFERROR(AVERAGEIFS('VISSIM Travel Time Outputs'!$G:$G,'VISSIM Travel Time Outputs'!$D:$D,$D23,'VISSIM Travel Time Outputs'!$A:$A,"AVG",'VISSIM Travel Time Outputs'!$B:$B,BU$9),"-")</f>
        <v>-</v>
      </c>
      <c r="BV23" s="380" t="str">
        <f>IFERROR(AVERAGEIFS('VISSIM Travel Time Outputs'!$G:$G,'VISSIM Travel Time Outputs'!$D:$D,$D23,'VISSIM Travel Time Outputs'!$A:$A,"AVG",'VISSIM Travel Time Outputs'!$B:$B,BV$9),"-")</f>
        <v>-</v>
      </c>
      <c r="BW23" s="380" t="str">
        <f>IFERROR(AVERAGEIFS('VISSIM Travel Time Outputs'!$G:$G,'VISSIM Travel Time Outputs'!$D:$D,$D23,'VISSIM Travel Time Outputs'!$A:$A,"AVG",'VISSIM Travel Time Outputs'!$B:$B,BW$9),"-")</f>
        <v>-</v>
      </c>
      <c r="BX23" s="380" t="str">
        <f>IFERROR(AVERAGEIFS('VISSIM Travel Time Outputs'!$G:$G,'VISSIM Travel Time Outputs'!$D:$D,$D23,'VISSIM Travel Time Outputs'!$A:$A,"AVG",'VISSIM Travel Time Outputs'!$B:$B,BX$9),"-")</f>
        <v>-</v>
      </c>
      <c r="BY23" s="380" t="str">
        <f>IFERROR(AVERAGEIFS('VISSIM Travel Time Outputs'!$G:$G,'VISSIM Travel Time Outputs'!$D:$D,$D23,'VISSIM Travel Time Outputs'!$A:$A,"AVG",'VISSIM Travel Time Outputs'!$B:$B,BY$9),"-")</f>
        <v>-</v>
      </c>
      <c r="BZ23" s="380" t="str">
        <f>IFERROR(AVERAGEIFS('VISSIM Travel Time Outputs'!$G:$G,'VISSIM Travel Time Outputs'!$D:$D,$D23,'VISSIM Travel Time Outputs'!$A:$A,"AVG",'VISSIM Travel Time Outputs'!$B:$B,BZ$9),"-")</f>
        <v>-</v>
      </c>
      <c r="CA23" s="381" t="str">
        <f>IFERROR(AVERAGEIFS('VISSIM Travel Time Outputs'!$G:$G,'VISSIM Travel Time Outputs'!$D:$D,$D23,'VISSIM Travel Time Outputs'!$A:$A,"AVG",'VISSIM Travel Time Outputs'!$B:$B,CA$9),"-")</f>
        <v>-</v>
      </c>
      <c r="CB23" s="304"/>
      <c r="CC23" s="259" t="str">
        <f t="shared" si="16"/>
        <v>--</v>
      </c>
      <c r="CD23" s="410" t="str">
        <f t="shared" si="17"/>
        <v>--</v>
      </c>
      <c r="CE23" s="381">
        <f t="shared" si="18"/>
        <v>0</v>
      </c>
      <c r="CF23" s="387"/>
      <c r="CG23" s="259" t="str">
        <f>IFERROR(GETPIVOTDATA("Average of TRAVTM(31)",#REF!,"TIMEINT",CG$9,"VEHICLETRAVELTIMEMEASUREMENT",$D23)/3600/24,"--")</f>
        <v>--</v>
      </c>
      <c r="CH23" s="36" t="str">
        <f>IFERROR(GETPIVOTDATA("Average of TRAVTM(31)",#REF!,"TIMEINT",CH$9,"VEHICLETRAVELTIMEMEASUREMENT",$D23)/3600/24,"--")</f>
        <v>--</v>
      </c>
      <c r="CI23" s="36" t="str">
        <f>IFERROR(GETPIVOTDATA("Average of TRAVTM(31)",#REF!,"TIMEINT",CI$9,"VEHICLETRAVELTIMEMEASUREMENT",$D23)/3600/24,"--")</f>
        <v>--</v>
      </c>
      <c r="CJ23" s="36" t="str">
        <f>IFERROR(GETPIVOTDATA("Average of TRAVTM(31)",#REF!,"TIMEINT",CJ$9,"VEHICLETRAVELTIMEMEASUREMENT",$D23)/3600/24,"--")</f>
        <v>--</v>
      </c>
      <c r="CK23" s="36" t="str">
        <f>IFERROR(GETPIVOTDATA("Average of TRAVTM(31)",#REF!,"TIMEINT",CK$9,"VEHICLETRAVELTIMEMEASUREMENT",$D23)/3600/24,"--")</f>
        <v>--</v>
      </c>
      <c r="CL23" s="36" t="str">
        <f>IFERROR(GETPIVOTDATA("Average of TRAVTM(31)",#REF!,"TIMEINT",CL$9,"VEHICLETRAVELTIMEMEASUREMENT",$D23)/3600/24,"--")</f>
        <v>--</v>
      </c>
      <c r="CM23" s="36" t="str">
        <f>IFERROR(GETPIVOTDATA("Average of TRAVTM(31)",#REF!,"TIMEINT",CM$9,"VEHICLETRAVELTIMEMEASUREMENT",$D23)/3600/24,"--")</f>
        <v>--</v>
      </c>
      <c r="CN23" s="36" t="str">
        <f>IFERROR(GETPIVOTDATA("Average of TRAVTM(31)",#REF!,"TIMEINT",CN$9,"VEHICLETRAVELTIMEMEASUREMENT",$D23)/3600/24,"--")</f>
        <v>--</v>
      </c>
      <c r="CO23" s="36" t="str">
        <f>IFERROR(GETPIVOTDATA("Average of TRAVTM(31)",#REF!,"TIMEINT",CO$9,"VEHICLETRAVELTIMEMEASUREMENT",$D23)/3600/24,"--")</f>
        <v>--</v>
      </c>
      <c r="CP23" s="36" t="str">
        <f>IFERROR(GETPIVOTDATA("Average of TRAVTM(31)",#REF!,"TIMEINT",CP$9,"VEHICLETRAVELTIMEMEASUREMENT",$D23)/3600/24,"--")</f>
        <v>--</v>
      </c>
      <c r="CQ23" s="36" t="str">
        <f>IFERROR(GETPIVOTDATA("Average of TRAVTM(31)",#REF!,"TIMEINT",CQ$9,"VEHICLETRAVELTIMEMEASUREMENT",$D23)/3600/24,"--")</f>
        <v>--</v>
      </c>
      <c r="CR23" s="36" t="str">
        <f>IFERROR(GETPIVOTDATA("Average of TRAVTM(31)",#REF!,"TIMEINT",CR$9,"VEHICLETRAVELTIMEMEASUREMENT",$D23)/3600/24,"--")</f>
        <v>--</v>
      </c>
      <c r="CS23" s="36" t="str">
        <f>IFERROR(GETPIVOTDATA("Average of TRAVTM(31)",#REF!,"TIMEINT",CS$9,"VEHICLETRAVELTIMEMEASUREMENT",$D23)/3600/24,"--")</f>
        <v>--</v>
      </c>
      <c r="CT23" s="36" t="str">
        <f>IFERROR(GETPIVOTDATA("Average of TRAVTM(31)",#REF!,"TIMEINT",CT$9,"VEHICLETRAVELTIMEMEASUREMENT",$D23)/3600/24,"--")</f>
        <v>--</v>
      </c>
      <c r="CU23" s="36" t="str">
        <f>IFERROR(GETPIVOTDATA("Average of TRAVTM(31)",#REF!,"TIMEINT",CU$9,"VEHICLETRAVELTIMEMEASUREMENT",$D23)/3600/24,"--")</f>
        <v>--</v>
      </c>
      <c r="CV23" s="177" t="str">
        <f>IFERROR(GETPIVOTDATA("Average of TRAVTM(31)",#REF!,"TIMEINT",CV$9,"VEHICLETRAVELTIMEMEASUREMENT",$D23)/3600/24,"--")</f>
        <v>--</v>
      </c>
      <c r="CW23" s="387"/>
      <c r="CX23" s="379" t="str">
        <f>IFERROR(GETPIVOTDATA("Average of VEHS(31)",#REF!,"TIMEINT",CX$9,"VEHICLETRAVELTIMEMEASUREMENT",$D23),"--")</f>
        <v>--</v>
      </c>
      <c r="CY23" s="380" t="str">
        <f>IFERROR(GETPIVOTDATA("Average of VEHS(31)",#REF!,"TIMEINT",CY$9,"VEHICLETRAVELTIMEMEASUREMENT",$D23),"--")</f>
        <v>--</v>
      </c>
      <c r="CZ23" s="380" t="str">
        <f>IFERROR(GETPIVOTDATA("Average of VEHS(31)",#REF!,"TIMEINT",CZ$9,"VEHICLETRAVELTIMEMEASUREMENT",$D23),"--")</f>
        <v>--</v>
      </c>
      <c r="DA23" s="380" t="str">
        <f>IFERROR(GETPIVOTDATA("Average of VEHS(31)",#REF!,"TIMEINT",DA$9,"VEHICLETRAVELTIMEMEASUREMENT",$D23),"--")</f>
        <v>--</v>
      </c>
      <c r="DB23" s="380" t="str">
        <f>IFERROR(GETPIVOTDATA("Average of VEHS(31)",#REF!,"TIMEINT",DB$9,"VEHICLETRAVELTIMEMEASUREMENT",$D23),"--")</f>
        <v>--</v>
      </c>
      <c r="DC23" s="380" t="str">
        <f>IFERROR(GETPIVOTDATA("Average of VEHS(31)",#REF!,"TIMEINT",DC$9,"VEHICLETRAVELTIMEMEASUREMENT",$D23),"--")</f>
        <v>--</v>
      </c>
      <c r="DD23" s="380" t="str">
        <f>IFERROR(GETPIVOTDATA("Average of VEHS(31)",#REF!,"TIMEINT",DD$9,"VEHICLETRAVELTIMEMEASUREMENT",$D23),"--")</f>
        <v>--</v>
      </c>
      <c r="DE23" s="380" t="str">
        <f>IFERROR(GETPIVOTDATA("Average of VEHS(31)",#REF!,"TIMEINT",DE$9,"VEHICLETRAVELTIMEMEASUREMENT",$D23),"--")</f>
        <v>--</v>
      </c>
      <c r="DF23" s="380" t="str">
        <f>IFERROR(GETPIVOTDATA("Average of VEHS(31)",#REF!,"TIMEINT",DF$9,"VEHICLETRAVELTIMEMEASUREMENT",$D23),"--")</f>
        <v>--</v>
      </c>
      <c r="DG23" s="380" t="str">
        <f>IFERROR(GETPIVOTDATA("Average of VEHS(31)",#REF!,"TIMEINT",DG$9,"VEHICLETRAVELTIMEMEASUREMENT",$D23),"--")</f>
        <v>--</v>
      </c>
      <c r="DH23" s="380" t="str">
        <f>IFERROR(GETPIVOTDATA("Average of VEHS(31)",#REF!,"TIMEINT",DH$9,"VEHICLETRAVELTIMEMEASUREMENT",$D23),"--")</f>
        <v>--</v>
      </c>
      <c r="DI23" s="380" t="str">
        <f>IFERROR(GETPIVOTDATA("Average of VEHS(31)",#REF!,"TIMEINT",DI$9,"VEHICLETRAVELTIMEMEASUREMENT",$D23),"--")</f>
        <v>--</v>
      </c>
      <c r="DJ23" s="380" t="str">
        <f>IFERROR(GETPIVOTDATA("Average of VEHS(31)",#REF!,"TIMEINT",DJ$9,"VEHICLETRAVELTIMEMEASUREMENT",$D23),"--")</f>
        <v>--</v>
      </c>
      <c r="DK23" s="380" t="str">
        <f>IFERROR(GETPIVOTDATA("Average of VEHS(31)",#REF!,"TIMEINT",DK$9,"VEHICLETRAVELTIMEMEASUREMENT",$D23),"--")</f>
        <v>--</v>
      </c>
      <c r="DL23" s="380" t="str">
        <f>IFERROR(GETPIVOTDATA("Average of VEHS(31)",#REF!,"TIMEINT",DL$9,"VEHICLETRAVELTIMEMEASUREMENT",$D23),"--")</f>
        <v>--</v>
      </c>
      <c r="DM23" s="381" t="str">
        <f>IFERROR(GETPIVOTDATA("Average of VEHS(31)",#REF!,"TIMEINT",DM$9,"VEHICLETRAVELTIMEMEASUREMENT",$D23),"--")</f>
        <v>--</v>
      </c>
      <c r="DN23" s="387"/>
      <c r="DO23" s="259" t="str">
        <f t="shared" si="19"/>
        <v>--</v>
      </c>
      <c r="DP23" s="410" t="str">
        <f t="shared" si="20"/>
        <v>--</v>
      </c>
      <c r="DQ23" s="381">
        <f t="shared" si="21"/>
        <v>0</v>
      </c>
      <c r="DR23" s="305"/>
      <c r="DS23" s="259" t="str">
        <f>IFERROR(TIME(0,0,AVERAGEIFS('VISSIM Travel Time Outputs'!$K:$K,'VISSIM Travel Time Outputs'!$D:$D,$D23,'VISSIM Travel Time Outputs'!$A:$A,"AVG",'VISSIM Travel Time Outputs'!$B:$B,DS$9)),"-")</f>
        <v>-</v>
      </c>
      <c r="DT23" s="36" t="str">
        <f>IFERROR(TIME(0,0,AVERAGEIFS('VISSIM Travel Time Outputs'!$K:$K,'VISSIM Travel Time Outputs'!$D:$D,$D23,'VISSIM Travel Time Outputs'!$A:$A,"AVG",'VISSIM Travel Time Outputs'!$B:$B,DT$9)),"-")</f>
        <v>-</v>
      </c>
      <c r="DU23" s="36" t="str">
        <f>IFERROR(TIME(0,0,AVERAGEIFS('VISSIM Travel Time Outputs'!$K:$K,'VISSIM Travel Time Outputs'!$D:$D,$D23,'VISSIM Travel Time Outputs'!$A:$A,"AVG",'VISSIM Travel Time Outputs'!$B:$B,DU$9)),"-")</f>
        <v>-</v>
      </c>
      <c r="DV23" s="36" t="str">
        <f>IFERROR(TIME(0,0,AVERAGEIFS('VISSIM Travel Time Outputs'!$K:$K,'VISSIM Travel Time Outputs'!$D:$D,$D23,'VISSIM Travel Time Outputs'!$A:$A,"AVG",'VISSIM Travel Time Outputs'!$B:$B,DV$9)),"-")</f>
        <v>-</v>
      </c>
      <c r="DW23" s="36" t="str">
        <f>IFERROR(TIME(0,0,AVERAGEIFS('VISSIM Travel Time Outputs'!$K:$K,'VISSIM Travel Time Outputs'!$D:$D,$D23,'VISSIM Travel Time Outputs'!$A:$A,"AVG",'VISSIM Travel Time Outputs'!$B:$B,DW$9)),"-")</f>
        <v>-</v>
      </c>
      <c r="DX23" s="36" t="str">
        <f>IFERROR(TIME(0,0,AVERAGEIFS('VISSIM Travel Time Outputs'!$K:$K,'VISSIM Travel Time Outputs'!$D:$D,$D23,'VISSIM Travel Time Outputs'!$A:$A,"AVG",'VISSIM Travel Time Outputs'!$B:$B,DX$9)),"-")</f>
        <v>-</v>
      </c>
      <c r="DY23" s="36" t="str">
        <f>IFERROR(TIME(0,0,AVERAGEIFS('VISSIM Travel Time Outputs'!$K:$K,'VISSIM Travel Time Outputs'!$D:$D,$D23,'VISSIM Travel Time Outputs'!$A:$A,"AVG",'VISSIM Travel Time Outputs'!$B:$B,DY$9)),"-")</f>
        <v>-</v>
      </c>
      <c r="DZ23" s="36" t="str">
        <f>IFERROR(TIME(0,0,AVERAGEIFS('VISSIM Travel Time Outputs'!$K:$K,'VISSIM Travel Time Outputs'!$D:$D,$D23,'VISSIM Travel Time Outputs'!$A:$A,"AVG",'VISSIM Travel Time Outputs'!$B:$B,DZ$9)),"-")</f>
        <v>-</v>
      </c>
      <c r="EA23" s="36" t="str">
        <f>IFERROR(TIME(0,0,AVERAGEIFS('VISSIM Travel Time Outputs'!$K:$K,'VISSIM Travel Time Outputs'!$D:$D,$D23,'VISSIM Travel Time Outputs'!$A:$A,"AVG",'VISSIM Travel Time Outputs'!$B:$B,EA$9)),"-")</f>
        <v>-</v>
      </c>
      <c r="EB23" s="36" t="str">
        <f>IFERROR(TIME(0,0,AVERAGEIFS('VISSIM Travel Time Outputs'!$K:$K,'VISSIM Travel Time Outputs'!$D:$D,$D23,'VISSIM Travel Time Outputs'!$A:$A,"AVG",'VISSIM Travel Time Outputs'!$B:$B,EB$9)),"-")</f>
        <v>-</v>
      </c>
      <c r="EC23" s="36" t="str">
        <f>IFERROR(TIME(0,0,AVERAGEIFS('VISSIM Travel Time Outputs'!$K:$K,'VISSIM Travel Time Outputs'!$D:$D,$D23,'VISSIM Travel Time Outputs'!$A:$A,"AVG",'VISSIM Travel Time Outputs'!$B:$B,EC$9)),"-")</f>
        <v>-</v>
      </c>
      <c r="ED23" s="36" t="str">
        <f>IFERROR(TIME(0,0,AVERAGEIFS('VISSIM Travel Time Outputs'!$K:$K,'VISSIM Travel Time Outputs'!$D:$D,$D23,'VISSIM Travel Time Outputs'!$A:$A,"AVG",'VISSIM Travel Time Outputs'!$B:$B,ED$9)),"-")</f>
        <v>-</v>
      </c>
      <c r="EE23" s="36" t="str">
        <f>IFERROR(TIME(0,0,AVERAGEIFS('VISSIM Travel Time Outputs'!$K:$K,'VISSIM Travel Time Outputs'!$D:$D,$D23,'VISSIM Travel Time Outputs'!$A:$A,"AVG",'VISSIM Travel Time Outputs'!$B:$B,EE$9)),"-")</f>
        <v>-</v>
      </c>
      <c r="EF23" s="36" t="str">
        <f>IFERROR(TIME(0,0,AVERAGEIFS('VISSIM Travel Time Outputs'!$K:$K,'VISSIM Travel Time Outputs'!$D:$D,$D23,'VISSIM Travel Time Outputs'!$A:$A,"AVG",'VISSIM Travel Time Outputs'!$B:$B,EF$9)),"-")</f>
        <v>-</v>
      </c>
      <c r="EG23" s="36" t="str">
        <f>IFERROR(TIME(0,0,AVERAGEIFS('VISSIM Travel Time Outputs'!$K:$K,'VISSIM Travel Time Outputs'!$D:$D,$D23,'VISSIM Travel Time Outputs'!$A:$A,"AVG",'VISSIM Travel Time Outputs'!$B:$B,EG$9)),"-")</f>
        <v>-</v>
      </c>
      <c r="EH23" s="177" t="str">
        <f>IFERROR(TIME(0,0,AVERAGEIFS('VISSIM Travel Time Outputs'!$K:$K,'VISSIM Travel Time Outputs'!$D:$D,$D23,'VISSIM Travel Time Outputs'!$A:$A,"AVG",'VISSIM Travel Time Outputs'!$B:$B,EH$9)),"-")</f>
        <v>-</v>
      </c>
      <c r="EI23" s="164"/>
      <c r="EJ23" s="379" t="str">
        <f>IFERROR(AVERAGEIFS('VISSIM Travel Time Outputs'!$H:$H,'VISSIM Travel Time Outputs'!$D:$D,$D23,'VISSIM Travel Time Outputs'!$A:$A,"AVG",'VISSIM Travel Time Outputs'!$B:$B,EJ$9),"-")</f>
        <v>-</v>
      </c>
      <c r="EK23" s="380" t="str">
        <f>IFERROR(AVERAGEIFS('VISSIM Travel Time Outputs'!$H:$H,'VISSIM Travel Time Outputs'!$D:$D,$D23,'VISSIM Travel Time Outputs'!$A:$A,"AVG",'VISSIM Travel Time Outputs'!$B:$B,EK$9),"-")</f>
        <v>-</v>
      </c>
      <c r="EL23" s="380" t="str">
        <f>IFERROR(AVERAGEIFS('VISSIM Travel Time Outputs'!$H:$H,'VISSIM Travel Time Outputs'!$D:$D,$D23,'VISSIM Travel Time Outputs'!$A:$A,"AVG",'VISSIM Travel Time Outputs'!$B:$B,EL$9),"-")</f>
        <v>-</v>
      </c>
      <c r="EM23" s="380" t="str">
        <f>IFERROR(AVERAGEIFS('VISSIM Travel Time Outputs'!$H:$H,'VISSIM Travel Time Outputs'!$D:$D,$D23,'VISSIM Travel Time Outputs'!$A:$A,"AVG",'VISSIM Travel Time Outputs'!$B:$B,EM$9),"-")</f>
        <v>-</v>
      </c>
      <c r="EN23" s="380" t="str">
        <f>IFERROR(AVERAGEIFS('VISSIM Travel Time Outputs'!$H:$H,'VISSIM Travel Time Outputs'!$D:$D,$D23,'VISSIM Travel Time Outputs'!$A:$A,"AVG",'VISSIM Travel Time Outputs'!$B:$B,EN$9),"-")</f>
        <v>-</v>
      </c>
      <c r="EO23" s="380" t="str">
        <f>IFERROR(AVERAGEIFS('VISSIM Travel Time Outputs'!$H:$H,'VISSIM Travel Time Outputs'!$D:$D,$D23,'VISSIM Travel Time Outputs'!$A:$A,"AVG",'VISSIM Travel Time Outputs'!$B:$B,EO$9),"-")</f>
        <v>-</v>
      </c>
      <c r="EP23" s="380" t="str">
        <f>IFERROR(AVERAGEIFS('VISSIM Travel Time Outputs'!$H:$H,'VISSIM Travel Time Outputs'!$D:$D,$D23,'VISSIM Travel Time Outputs'!$A:$A,"AVG",'VISSIM Travel Time Outputs'!$B:$B,EP$9),"-")</f>
        <v>-</v>
      </c>
      <c r="EQ23" s="380" t="str">
        <f>IFERROR(AVERAGEIFS('VISSIM Travel Time Outputs'!$H:$H,'VISSIM Travel Time Outputs'!$D:$D,$D23,'VISSIM Travel Time Outputs'!$A:$A,"AVG",'VISSIM Travel Time Outputs'!$B:$B,EQ$9),"-")</f>
        <v>-</v>
      </c>
      <c r="ER23" s="380" t="str">
        <f>IFERROR(AVERAGEIFS('VISSIM Travel Time Outputs'!$H:$H,'VISSIM Travel Time Outputs'!$D:$D,$D23,'VISSIM Travel Time Outputs'!$A:$A,"AVG",'VISSIM Travel Time Outputs'!$B:$B,ER$9),"-")</f>
        <v>-</v>
      </c>
      <c r="ES23" s="380" t="str">
        <f>IFERROR(AVERAGEIFS('VISSIM Travel Time Outputs'!$H:$H,'VISSIM Travel Time Outputs'!$D:$D,$D23,'VISSIM Travel Time Outputs'!$A:$A,"AVG",'VISSIM Travel Time Outputs'!$B:$B,ES$9),"-")</f>
        <v>-</v>
      </c>
      <c r="ET23" s="380" t="str">
        <f>IFERROR(AVERAGEIFS('VISSIM Travel Time Outputs'!$H:$H,'VISSIM Travel Time Outputs'!$D:$D,$D23,'VISSIM Travel Time Outputs'!$A:$A,"AVG",'VISSIM Travel Time Outputs'!$B:$B,ET$9),"-")</f>
        <v>-</v>
      </c>
      <c r="EU23" s="380" t="str">
        <f>IFERROR(AVERAGEIFS('VISSIM Travel Time Outputs'!$H:$H,'VISSIM Travel Time Outputs'!$D:$D,$D23,'VISSIM Travel Time Outputs'!$A:$A,"AVG",'VISSIM Travel Time Outputs'!$B:$B,EU$9),"-")</f>
        <v>-</v>
      </c>
      <c r="EV23" s="380" t="str">
        <f>IFERROR(AVERAGEIFS('VISSIM Travel Time Outputs'!$H:$H,'VISSIM Travel Time Outputs'!$D:$D,$D23,'VISSIM Travel Time Outputs'!$A:$A,"AVG",'VISSIM Travel Time Outputs'!$B:$B,EV$9),"-")</f>
        <v>-</v>
      </c>
      <c r="EW23" s="380" t="str">
        <f>IFERROR(AVERAGEIFS('VISSIM Travel Time Outputs'!$H:$H,'VISSIM Travel Time Outputs'!$D:$D,$D23,'VISSIM Travel Time Outputs'!$A:$A,"AVG",'VISSIM Travel Time Outputs'!$B:$B,EW$9),"-")</f>
        <v>-</v>
      </c>
      <c r="EX23" s="380" t="str">
        <f>IFERROR(AVERAGEIFS('VISSIM Travel Time Outputs'!$H:$H,'VISSIM Travel Time Outputs'!$D:$D,$D23,'VISSIM Travel Time Outputs'!$A:$A,"AVG",'VISSIM Travel Time Outputs'!$B:$B,EX$9),"-")</f>
        <v>-</v>
      </c>
      <c r="EY23" s="381" t="str">
        <f>IFERROR(AVERAGEIFS('VISSIM Travel Time Outputs'!$H:$H,'VISSIM Travel Time Outputs'!$D:$D,$D23,'VISSIM Travel Time Outputs'!$A:$A,"AVG",'VISSIM Travel Time Outputs'!$B:$B,EY$9),"-")</f>
        <v>-</v>
      </c>
      <c r="EZ23" s="304"/>
      <c r="FA23" s="259" t="str">
        <f t="shared" si="22"/>
        <v>--</v>
      </c>
      <c r="FB23" s="410" t="str">
        <f t="shared" si="23"/>
        <v>--</v>
      </c>
      <c r="FC23" s="381">
        <f t="shared" si="24"/>
        <v>0</v>
      </c>
      <c r="FD23" s="387"/>
      <c r="FE23" s="259" t="str">
        <f>IFERROR(GETPIVOTDATA("Average of TRAVTM(40)",#REF!,"TIMEINT",FE$9,"VEHICLETRAVELTIMEMEASUREMENT",$D23)/3600/24,"--")</f>
        <v>--</v>
      </c>
      <c r="FF23" s="36" t="str">
        <f>IFERROR(GETPIVOTDATA("Average of TRAVTM(40)",#REF!,"TIMEINT",FF$9,"VEHICLETRAVELTIMEMEASUREMENT",$D23)/3600/24,"--")</f>
        <v>--</v>
      </c>
      <c r="FG23" s="36" t="str">
        <f>IFERROR(GETPIVOTDATA("Average of TRAVTM(40)",#REF!,"TIMEINT",FG$9,"VEHICLETRAVELTIMEMEASUREMENT",$D23)/3600/24,"--")</f>
        <v>--</v>
      </c>
      <c r="FH23" s="36" t="str">
        <f>IFERROR(GETPIVOTDATA("Average of TRAVTM(40)",#REF!,"TIMEINT",FH$9,"VEHICLETRAVELTIMEMEASUREMENT",$D23)/3600/24,"--")</f>
        <v>--</v>
      </c>
      <c r="FI23" s="36" t="str">
        <f>IFERROR(GETPIVOTDATA("Average of TRAVTM(40)",#REF!,"TIMEINT",FI$9,"VEHICLETRAVELTIMEMEASUREMENT",$D23)/3600/24,"--")</f>
        <v>--</v>
      </c>
      <c r="FJ23" s="36" t="str">
        <f>IFERROR(GETPIVOTDATA("Average of TRAVTM(40)",#REF!,"TIMEINT",FJ$9,"VEHICLETRAVELTIMEMEASUREMENT",$D23)/3600/24,"--")</f>
        <v>--</v>
      </c>
      <c r="FK23" s="36" t="str">
        <f>IFERROR(GETPIVOTDATA("Average of TRAVTM(40)",#REF!,"TIMEINT",FK$9,"VEHICLETRAVELTIMEMEASUREMENT",$D23)/3600/24,"--")</f>
        <v>--</v>
      </c>
      <c r="FL23" s="36" t="str">
        <f>IFERROR(GETPIVOTDATA("Average of TRAVTM(40)",#REF!,"TIMEINT",FL$9,"VEHICLETRAVELTIMEMEASUREMENT",$D23)/3600/24,"--")</f>
        <v>--</v>
      </c>
      <c r="FM23" s="36" t="str">
        <f>IFERROR(GETPIVOTDATA("Average of TRAVTM(40)",#REF!,"TIMEINT",FM$9,"VEHICLETRAVELTIMEMEASUREMENT",$D23)/3600/24,"--")</f>
        <v>--</v>
      </c>
      <c r="FN23" s="36" t="str">
        <f>IFERROR(GETPIVOTDATA("Average of TRAVTM(40)",#REF!,"TIMEINT",FN$9,"VEHICLETRAVELTIMEMEASUREMENT",$D23)/3600/24,"--")</f>
        <v>--</v>
      </c>
      <c r="FO23" s="36" t="str">
        <f>IFERROR(GETPIVOTDATA("Average of TRAVTM(40)",#REF!,"TIMEINT",FO$9,"VEHICLETRAVELTIMEMEASUREMENT",$D23)/3600/24,"--")</f>
        <v>--</v>
      </c>
      <c r="FP23" s="36" t="str">
        <f>IFERROR(GETPIVOTDATA("Average of TRAVTM(40)",#REF!,"TIMEINT",FP$9,"VEHICLETRAVELTIMEMEASUREMENT",$D23)/3600/24,"--")</f>
        <v>--</v>
      </c>
      <c r="FQ23" s="36" t="str">
        <f>IFERROR(GETPIVOTDATA("Average of TRAVTM(40)",#REF!,"TIMEINT",FQ$9,"VEHICLETRAVELTIMEMEASUREMENT",$D23)/3600/24,"--")</f>
        <v>--</v>
      </c>
      <c r="FR23" s="36" t="str">
        <f>IFERROR(GETPIVOTDATA("Average of TRAVTM(40)",#REF!,"TIMEINT",FR$9,"VEHICLETRAVELTIMEMEASUREMENT",$D23)/3600/24,"--")</f>
        <v>--</v>
      </c>
      <c r="FS23" s="36" t="str">
        <f>IFERROR(GETPIVOTDATA("Average of TRAVTM(40)",#REF!,"TIMEINT",FS$9,"VEHICLETRAVELTIMEMEASUREMENT",$D23)/3600/24,"--")</f>
        <v>--</v>
      </c>
      <c r="FT23" s="177" t="str">
        <f>IFERROR(GETPIVOTDATA("Average of TRAVTM(40)",#REF!,"TIMEINT",FT$9,"VEHICLETRAVELTIMEMEASUREMENT",$D23)/3600/24,"--")</f>
        <v>--</v>
      </c>
      <c r="FU23" s="387"/>
      <c r="FV23" s="379" t="str">
        <f>IFERROR(GETPIVOTDATA("Average of VEHS(40)",#REF!,"TIMEINT",FV$9,"VEHICLETRAVELTIMEMEASUREMENT",$D23),"--")</f>
        <v>--</v>
      </c>
      <c r="FW23" s="380" t="str">
        <f>IFERROR(GETPIVOTDATA("Average of VEHS(40)",#REF!,"TIMEINT",FW$9,"VEHICLETRAVELTIMEMEASUREMENT",$D23),"--")</f>
        <v>--</v>
      </c>
      <c r="FX23" s="380" t="str">
        <f>IFERROR(GETPIVOTDATA("Average of VEHS(40)",#REF!,"TIMEINT",FX$9,"VEHICLETRAVELTIMEMEASUREMENT",$D23),"--")</f>
        <v>--</v>
      </c>
      <c r="FY23" s="380" t="str">
        <f>IFERROR(GETPIVOTDATA("Average of VEHS(40)",#REF!,"TIMEINT",FY$9,"VEHICLETRAVELTIMEMEASUREMENT",$D23),"--")</f>
        <v>--</v>
      </c>
      <c r="FZ23" s="380" t="str">
        <f>IFERROR(GETPIVOTDATA("Average of VEHS(40)",#REF!,"TIMEINT",FZ$9,"VEHICLETRAVELTIMEMEASUREMENT",$D23),"--")</f>
        <v>--</v>
      </c>
      <c r="GA23" s="380" t="str">
        <f>IFERROR(GETPIVOTDATA("Average of VEHS(40)",#REF!,"TIMEINT",GA$9,"VEHICLETRAVELTIMEMEASUREMENT",$D23),"--")</f>
        <v>--</v>
      </c>
      <c r="GB23" s="380" t="str">
        <f>IFERROR(GETPIVOTDATA("Average of VEHS(40)",#REF!,"TIMEINT",GB$9,"VEHICLETRAVELTIMEMEASUREMENT",$D23),"--")</f>
        <v>--</v>
      </c>
      <c r="GC23" s="380" t="str">
        <f>IFERROR(GETPIVOTDATA("Average of VEHS(40)",#REF!,"TIMEINT",GC$9,"VEHICLETRAVELTIMEMEASUREMENT",$D23),"--")</f>
        <v>--</v>
      </c>
      <c r="GD23" s="380" t="str">
        <f>IFERROR(GETPIVOTDATA("Average of VEHS(40)",#REF!,"TIMEINT",GD$9,"VEHICLETRAVELTIMEMEASUREMENT",$D23),"--")</f>
        <v>--</v>
      </c>
      <c r="GE23" s="380" t="str">
        <f>IFERROR(GETPIVOTDATA("Average of VEHS(40)",#REF!,"TIMEINT",GE$9,"VEHICLETRAVELTIMEMEASUREMENT",$D23),"--")</f>
        <v>--</v>
      </c>
      <c r="GF23" s="380" t="str">
        <f>IFERROR(GETPIVOTDATA("Average of VEHS(40)",#REF!,"TIMEINT",GF$9,"VEHICLETRAVELTIMEMEASUREMENT",$D23),"--")</f>
        <v>--</v>
      </c>
      <c r="GG23" s="380" t="str">
        <f>IFERROR(GETPIVOTDATA("Average of VEHS(40)",#REF!,"TIMEINT",GG$9,"VEHICLETRAVELTIMEMEASUREMENT",$D23),"--")</f>
        <v>--</v>
      </c>
      <c r="GH23" s="380" t="str">
        <f>IFERROR(GETPIVOTDATA("Average of VEHS(40)",#REF!,"TIMEINT",GH$9,"VEHICLETRAVELTIMEMEASUREMENT",$D23),"--")</f>
        <v>--</v>
      </c>
      <c r="GI23" s="380" t="str">
        <f>IFERROR(GETPIVOTDATA("Average of VEHS(40)",#REF!,"TIMEINT",GI$9,"VEHICLETRAVELTIMEMEASUREMENT",$D23),"--")</f>
        <v>--</v>
      </c>
      <c r="GJ23" s="380" t="str">
        <f>IFERROR(GETPIVOTDATA("Average of VEHS(40)",#REF!,"TIMEINT",GJ$9,"VEHICLETRAVELTIMEMEASUREMENT",$D23),"--")</f>
        <v>--</v>
      </c>
      <c r="GK23" s="381" t="str">
        <f>IFERROR(GETPIVOTDATA("Average of VEHS(40)",#REF!,"TIMEINT",GK$9,"VEHICLETRAVELTIMEMEASUREMENT",$D23),"--")</f>
        <v>--</v>
      </c>
      <c r="GL23" s="387"/>
      <c r="GM23" s="259" t="str">
        <f t="shared" si="25"/>
        <v>--</v>
      </c>
      <c r="GN23" s="410" t="str">
        <f t="shared" si="26"/>
        <v>--</v>
      </c>
      <c r="GO23" s="381">
        <f t="shared" si="27"/>
        <v>0</v>
      </c>
      <c r="GP23" s="387"/>
      <c r="GQ23" s="259" t="str">
        <f>IFERROR(GETPIVOTDATA("Average of TRAVTM(60)",#REF!,"TIMEINT",GQ$9,"VEHICLETRAVELTIMEMEASUREMENT",$D23)/3600/24,"--")</f>
        <v>--</v>
      </c>
      <c r="GR23" s="36" t="str">
        <f>IFERROR(GETPIVOTDATA("Average of TRAVTM(60)",#REF!,"TIMEINT",GR$9,"VEHICLETRAVELTIMEMEASUREMENT",$D23)/3600/24,"--")</f>
        <v>--</v>
      </c>
      <c r="GS23" s="36" t="str">
        <f>IFERROR(GETPIVOTDATA("Average of TRAVTM(60)",#REF!,"TIMEINT",GS$9,"VEHICLETRAVELTIMEMEASUREMENT",$D23)/3600/24,"--")</f>
        <v>--</v>
      </c>
      <c r="GT23" s="36" t="str">
        <f>IFERROR(GETPIVOTDATA("Average of TRAVTM(60)",#REF!,"TIMEINT",GT$9,"VEHICLETRAVELTIMEMEASUREMENT",$D23)/3600/24,"--")</f>
        <v>--</v>
      </c>
      <c r="GU23" s="36" t="str">
        <f>IFERROR(GETPIVOTDATA("Average of TRAVTM(60)",#REF!,"TIMEINT",GU$9,"VEHICLETRAVELTIMEMEASUREMENT",$D23)/3600/24,"--")</f>
        <v>--</v>
      </c>
      <c r="GV23" s="36" t="str">
        <f>IFERROR(GETPIVOTDATA("Average of TRAVTM(60)",#REF!,"TIMEINT",GV$9,"VEHICLETRAVELTIMEMEASUREMENT",$D23)/3600/24,"--")</f>
        <v>--</v>
      </c>
      <c r="GW23" s="36" t="str">
        <f>IFERROR(GETPIVOTDATA("Average of TRAVTM(60)",#REF!,"TIMEINT",GW$9,"VEHICLETRAVELTIMEMEASUREMENT",$D23)/3600/24,"--")</f>
        <v>--</v>
      </c>
      <c r="GX23" s="36" t="str">
        <f>IFERROR(GETPIVOTDATA("Average of TRAVTM(60)",#REF!,"TIMEINT",GX$9,"VEHICLETRAVELTIMEMEASUREMENT",$D23)/3600/24,"--")</f>
        <v>--</v>
      </c>
      <c r="GY23" s="36" t="str">
        <f>IFERROR(GETPIVOTDATA("Average of TRAVTM(60)",#REF!,"TIMEINT",GY$9,"VEHICLETRAVELTIMEMEASUREMENT",$D23)/3600/24,"--")</f>
        <v>--</v>
      </c>
      <c r="GZ23" s="36" t="str">
        <f>IFERROR(GETPIVOTDATA("Average of TRAVTM(60)",#REF!,"TIMEINT",GZ$9,"VEHICLETRAVELTIMEMEASUREMENT",$D23)/3600/24,"--")</f>
        <v>--</v>
      </c>
      <c r="HA23" s="36" t="str">
        <f>IFERROR(GETPIVOTDATA("Average of TRAVTM(60)",#REF!,"TIMEINT",HA$9,"VEHICLETRAVELTIMEMEASUREMENT",$D23)/3600/24,"--")</f>
        <v>--</v>
      </c>
      <c r="HB23" s="36" t="str">
        <f>IFERROR(GETPIVOTDATA("Average of TRAVTM(60)",#REF!,"TIMEINT",HB$9,"VEHICLETRAVELTIMEMEASUREMENT",$D23)/3600/24,"--")</f>
        <v>--</v>
      </c>
      <c r="HC23" s="36" t="str">
        <f>IFERROR(GETPIVOTDATA("Average of TRAVTM(60)",#REF!,"TIMEINT",HC$9,"VEHICLETRAVELTIMEMEASUREMENT",$D23)/3600/24,"--")</f>
        <v>--</v>
      </c>
      <c r="HD23" s="36" t="str">
        <f>IFERROR(GETPIVOTDATA("Average of TRAVTM(60)",#REF!,"TIMEINT",HD$9,"VEHICLETRAVELTIMEMEASUREMENT",$D23)/3600/24,"--")</f>
        <v>--</v>
      </c>
      <c r="HE23" s="36" t="str">
        <f>IFERROR(GETPIVOTDATA("Average of TRAVTM(60)",#REF!,"TIMEINT",HE$9,"VEHICLETRAVELTIMEMEASUREMENT",$D23)/3600/24,"--")</f>
        <v>--</v>
      </c>
      <c r="HF23" s="177" t="str">
        <f>IFERROR(GETPIVOTDATA("Average of TRAVTM(60)",#REF!,"TIMEINT",HF$9,"VEHICLETRAVELTIMEMEASUREMENT",$D23)/3600/24,"--")</f>
        <v>--</v>
      </c>
      <c r="HG23" s="387"/>
      <c r="HH23" s="379" t="str">
        <f>IFERROR(GETPIVOTDATA("Average of VEHS(60)",#REF!,"TIMEINT",HH$9,"VEHICLETRAVELTIMEMEASUREMENT",$D23),"--")</f>
        <v>--</v>
      </c>
      <c r="HI23" s="380" t="str">
        <f>IFERROR(GETPIVOTDATA("Average of VEHS(60)",#REF!,"TIMEINT",HI$9,"VEHICLETRAVELTIMEMEASUREMENT",$D23),"--")</f>
        <v>--</v>
      </c>
      <c r="HJ23" s="380" t="str">
        <f>IFERROR(GETPIVOTDATA("Average of VEHS(60)",#REF!,"TIMEINT",HJ$9,"VEHICLETRAVELTIMEMEASUREMENT",$D23),"--")</f>
        <v>--</v>
      </c>
      <c r="HK23" s="380" t="str">
        <f>IFERROR(GETPIVOTDATA("Average of VEHS(60)",#REF!,"TIMEINT",HK$9,"VEHICLETRAVELTIMEMEASUREMENT",$D23),"--")</f>
        <v>--</v>
      </c>
      <c r="HL23" s="380" t="str">
        <f>IFERROR(GETPIVOTDATA("Average of VEHS(60)",#REF!,"TIMEINT",HL$9,"VEHICLETRAVELTIMEMEASUREMENT",$D23),"--")</f>
        <v>--</v>
      </c>
      <c r="HM23" s="380" t="str">
        <f>IFERROR(GETPIVOTDATA("Average of VEHS(60)",#REF!,"TIMEINT",HM$9,"VEHICLETRAVELTIMEMEASUREMENT",$D23),"--")</f>
        <v>--</v>
      </c>
      <c r="HN23" s="380" t="str">
        <f>IFERROR(GETPIVOTDATA("Average of VEHS(60)",#REF!,"TIMEINT",HN$9,"VEHICLETRAVELTIMEMEASUREMENT",$D23),"--")</f>
        <v>--</v>
      </c>
      <c r="HO23" s="380" t="str">
        <f>IFERROR(GETPIVOTDATA("Average of VEHS(60)",#REF!,"TIMEINT",HO$9,"VEHICLETRAVELTIMEMEASUREMENT",$D23),"--")</f>
        <v>--</v>
      </c>
      <c r="HP23" s="380" t="str">
        <f>IFERROR(GETPIVOTDATA("Average of VEHS(60)",#REF!,"TIMEINT",HP$9,"VEHICLETRAVELTIMEMEASUREMENT",$D23),"--")</f>
        <v>--</v>
      </c>
      <c r="HQ23" s="380" t="str">
        <f>IFERROR(GETPIVOTDATA("Average of VEHS(60)",#REF!,"TIMEINT",HQ$9,"VEHICLETRAVELTIMEMEASUREMENT",$D23),"--")</f>
        <v>--</v>
      </c>
      <c r="HR23" s="380" t="str">
        <f>IFERROR(GETPIVOTDATA("Average of VEHS(60)",#REF!,"TIMEINT",HR$9,"VEHICLETRAVELTIMEMEASUREMENT",$D23),"--")</f>
        <v>--</v>
      </c>
      <c r="HS23" s="380" t="str">
        <f>IFERROR(GETPIVOTDATA("Average of VEHS(60)",#REF!,"TIMEINT",HS$9,"VEHICLETRAVELTIMEMEASUREMENT",$D23),"--")</f>
        <v>--</v>
      </c>
      <c r="HT23" s="380" t="str">
        <f>IFERROR(GETPIVOTDATA("Average of VEHS(60)",#REF!,"TIMEINT",HT$9,"VEHICLETRAVELTIMEMEASUREMENT",$D23),"--")</f>
        <v>--</v>
      </c>
      <c r="HU23" s="380" t="str">
        <f>IFERROR(GETPIVOTDATA("Average of VEHS(60)",#REF!,"TIMEINT",HU$9,"VEHICLETRAVELTIMEMEASUREMENT",$D23),"--")</f>
        <v>--</v>
      </c>
      <c r="HV23" s="380" t="str">
        <f>IFERROR(GETPIVOTDATA("Average of VEHS(60)",#REF!,"TIMEINT",HV$9,"VEHICLETRAVELTIMEMEASUREMENT",$D23),"--")</f>
        <v>--</v>
      </c>
      <c r="HW23" s="381" t="str">
        <f>IFERROR(GETPIVOTDATA("Average of VEHS(60)",#REF!,"TIMEINT",HW$9,"VEHICLETRAVELTIMEMEASUREMENT",$D23),"--")</f>
        <v>--</v>
      </c>
      <c r="HX23" s="387"/>
      <c r="HY23" s="259" t="str">
        <f t="shared" si="28"/>
        <v>--</v>
      </c>
      <c r="HZ23" s="410" t="str">
        <f t="shared" si="29"/>
        <v>--</v>
      </c>
      <c r="IA23" s="381">
        <f t="shared" si="30"/>
        <v>0</v>
      </c>
      <c r="IB23" s="716"/>
      <c r="IC23" s="379" t="str">
        <f>IFERROR(AVERAGEIFS('VISSIM Travel Time Outputs'!$L:$L,'VISSIM Travel Time Outputs'!$D:$D,$D23,'VISSIM Travel Time Outputs'!$A:$A,"AVG",'VISSIM Travel Time Outputs'!$B:$B,IC$9),"-")</f>
        <v>-</v>
      </c>
      <c r="ID23" s="380" t="str">
        <f>IFERROR(AVERAGEIFS('VISSIM Travel Time Outputs'!$L:$L,'VISSIM Travel Time Outputs'!$D:$D,$D23,'VISSIM Travel Time Outputs'!$A:$A,"AVG",'VISSIM Travel Time Outputs'!$B:$B,ID$9),"-")</f>
        <v>-</v>
      </c>
      <c r="IE23" s="380" t="str">
        <f>IFERROR(AVERAGEIFS('VISSIM Travel Time Outputs'!$L:$L,'VISSIM Travel Time Outputs'!$D:$D,$D23,'VISSIM Travel Time Outputs'!$A:$A,"AVG",'VISSIM Travel Time Outputs'!$B:$B,IE$9),"-")</f>
        <v>-</v>
      </c>
      <c r="IF23" s="380" t="str">
        <f>IFERROR(AVERAGEIFS('VISSIM Travel Time Outputs'!$L:$L,'VISSIM Travel Time Outputs'!$D:$D,$D23,'VISSIM Travel Time Outputs'!$A:$A,"AVG",'VISSIM Travel Time Outputs'!$B:$B,IF$9),"-")</f>
        <v>-</v>
      </c>
      <c r="IG23" s="380" t="str">
        <f>IFERROR(AVERAGEIFS('VISSIM Travel Time Outputs'!$L:$L,'VISSIM Travel Time Outputs'!$D:$D,$D23,'VISSIM Travel Time Outputs'!$A:$A,"AVG",'VISSIM Travel Time Outputs'!$B:$B,IG$9),"-")</f>
        <v>-</v>
      </c>
      <c r="IH23" s="380" t="str">
        <f>IFERROR(AVERAGEIFS('VISSIM Travel Time Outputs'!$L:$L,'VISSIM Travel Time Outputs'!$D:$D,$D23,'VISSIM Travel Time Outputs'!$A:$A,"AVG",'VISSIM Travel Time Outputs'!$B:$B,IH$9),"-")</f>
        <v>-</v>
      </c>
      <c r="II23" s="380" t="str">
        <f>IFERROR(AVERAGEIFS('VISSIM Travel Time Outputs'!$L:$L,'VISSIM Travel Time Outputs'!$D:$D,$D23,'VISSIM Travel Time Outputs'!$A:$A,"AVG",'VISSIM Travel Time Outputs'!$B:$B,II$9),"-")</f>
        <v>-</v>
      </c>
      <c r="IJ23" s="380" t="str">
        <f>IFERROR(AVERAGEIFS('VISSIM Travel Time Outputs'!$L:$L,'VISSIM Travel Time Outputs'!$D:$D,$D23,'VISSIM Travel Time Outputs'!$A:$A,"AVG",'VISSIM Travel Time Outputs'!$B:$B,IJ$9),"-")</f>
        <v>-</v>
      </c>
      <c r="IK23" s="380" t="str">
        <f>IFERROR(AVERAGEIFS('VISSIM Travel Time Outputs'!$L:$L,'VISSIM Travel Time Outputs'!$D:$D,$D23,'VISSIM Travel Time Outputs'!$A:$A,"AVG",'VISSIM Travel Time Outputs'!$B:$B,IK$9),"-")</f>
        <v>-</v>
      </c>
      <c r="IL23" s="380" t="str">
        <f>IFERROR(AVERAGEIFS('VISSIM Travel Time Outputs'!$L:$L,'VISSIM Travel Time Outputs'!$D:$D,$D23,'VISSIM Travel Time Outputs'!$A:$A,"AVG",'VISSIM Travel Time Outputs'!$B:$B,IL$9),"-")</f>
        <v>-</v>
      </c>
      <c r="IM23" s="380" t="str">
        <f>IFERROR(AVERAGEIFS('VISSIM Travel Time Outputs'!$L:$L,'VISSIM Travel Time Outputs'!$D:$D,$D23,'VISSIM Travel Time Outputs'!$A:$A,"AVG",'VISSIM Travel Time Outputs'!$B:$B,IM$9),"-")</f>
        <v>-</v>
      </c>
      <c r="IN23" s="380" t="str">
        <f>IFERROR(AVERAGEIFS('VISSIM Travel Time Outputs'!$L:$L,'VISSIM Travel Time Outputs'!$D:$D,$D23,'VISSIM Travel Time Outputs'!$A:$A,"AVG",'VISSIM Travel Time Outputs'!$B:$B,IN$9),"-")</f>
        <v>-</v>
      </c>
      <c r="IO23" s="380" t="str">
        <f>IFERROR(AVERAGEIFS('VISSIM Travel Time Outputs'!$L:$L,'VISSIM Travel Time Outputs'!$D:$D,$D23,'VISSIM Travel Time Outputs'!$A:$A,"AVG",'VISSIM Travel Time Outputs'!$B:$B,IO$9),"-")</f>
        <v>-</v>
      </c>
      <c r="IP23" s="380" t="str">
        <f>IFERROR(AVERAGEIFS('VISSIM Travel Time Outputs'!$L:$L,'VISSIM Travel Time Outputs'!$D:$D,$D23,'VISSIM Travel Time Outputs'!$A:$A,"AVG",'VISSIM Travel Time Outputs'!$B:$B,IP$9),"-")</f>
        <v>-</v>
      </c>
      <c r="IQ23" s="380" t="str">
        <f>IFERROR(AVERAGEIFS('VISSIM Travel Time Outputs'!$L:$L,'VISSIM Travel Time Outputs'!$D:$D,$D23,'VISSIM Travel Time Outputs'!$A:$A,"AVG",'VISSIM Travel Time Outputs'!$B:$B,IQ$9),"-")</f>
        <v>-</v>
      </c>
      <c r="IR23" s="381" t="str">
        <f>IFERROR(AVERAGEIFS('VISSIM Travel Time Outputs'!$L:$L,'VISSIM Travel Time Outputs'!$D:$D,$D23,'VISSIM Travel Time Outputs'!$A:$A,"AVG",'VISSIM Travel Time Outputs'!$B:$B,IR$9),"-")</f>
        <v>-</v>
      </c>
      <c r="IS23" s="381" t="str">
        <f t="shared" si="31"/>
        <v>--</v>
      </c>
    </row>
    <row r="24" spans="1:253" customFormat="1" x14ac:dyDescent="0.25">
      <c r="A24" s="302" t="str">
        <f t="shared" si="12"/>
        <v/>
      </c>
      <c r="B24" s="641">
        <f t="shared" si="32"/>
        <v>15</v>
      </c>
      <c r="C24" s="475" t="str">
        <f>INDEX('Input - Travel Times'!$B$3:$AL$103,MATCH($B24,'Input - Travel Times'!$B$3:$B$103,0),MATCH(C$9,'Input - Travel Times'!$B$3:$AL$3,0))</f>
        <v>From WB Pleasant Valley Rd/Dulles Ct ro WB Plesant Valley Rd</v>
      </c>
      <c r="D24" s="194">
        <f>INDEX('Input - Travel Times'!$B$3:$AS$103,MATCH($B24,'Input - Travel Times'!$B$3:$B$103,0),MATCH(D$9,'Input - Travel Times'!$B$3:$AS$3,0))</f>
        <v>15</v>
      </c>
      <c r="E24" s="582">
        <f>TIME(0,0,INDEX('Input - Travel Times'!$B$3:$AL$103,MATCH($B24,'Input - Travel Times'!$B$3:$B$103,0),MATCH(E$9,'Input - Travel Times'!$B$3:$AL$3,0)))</f>
        <v>4.3981481481481481E-4</v>
      </c>
      <c r="F24" s="582">
        <f>TIME(0,0,INDEX('Input - Travel Times'!$B$3:$AL$103,MATCH($B24,'Input - Travel Times'!$B$3:$B$103,0),MATCH(F$9,'Input - Travel Times'!$B$3:$AL$3,0)))</f>
        <v>3.1250000000000001E-4</v>
      </c>
      <c r="G24" s="582" t="e">
        <f>TIME(0,0,INDEX('Input - Travel Times'!$B$3:$AL$103,MATCH($B24,'Input - Travel Times'!$B$3:$B$103,0),MATCH(G$9,'Input - Travel Times'!$B$3:$AL$3,0)))</f>
        <v>#VALUE!</v>
      </c>
      <c r="H24" s="173"/>
      <c r="I24" s="259" t="str">
        <f>IFERROR(TIME(0,0,AVERAGEIFS('VISSIM Travel Time Outputs'!$I:$I,'VISSIM Travel Time Outputs'!$D:$D,$D24,'VISSIM Travel Time Outputs'!$A:$A,"AVG",'VISSIM Travel Time Outputs'!$B:$B,I$9)),"-")</f>
        <v>-</v>
      </c>
      <c r="J24" s="36" t="str">
        <f>IFERROR(TIME(0,0,AVERAGEIFS('VISSIM Travel Time Outputs'!$I:$I,'VISSIM Travel Time Outputs'!$D:$D,$D24,'VISSIM Travel Time Outputs'!$A:$A,"AVG",'VISSIM Travel Time Outputs'!$B:$B,J$9)),"-")</f>
        <v>-</v>
      </c>
      <c r="K24" s="36" t="str">
        <f>IFERROR(TIME(0,0,AVERAGEIFS('VISSIM Travel Time Outputs'!$I:$I,'VISSIM Travel Time Outputs'!$D:$D,$D24,'VISSIM Travel Time Outputs'!$A:$A,"AVG",'VISSIM Travel Time Outputs'!$B:$B,K$9)),"-")</f>
        <v>-</v>
      </c>
      <c r="L24" s="36" t="str">
        <f>IFERROR(TIME(0,0,AVERAGEIFS('VISSIM Travel Time Outputs'!$I:$I,'VISSIM Travel Time Outputs'!$D:$D,$D24,'VISSIM Travel Time Outputs'!$A:$A,"AVG",'VISSIM Travel Time Outputs'!$B:$B,L$9)),"-")</f>
        <v>-</v>
      </c>
      <c r="M24" s="36" t="str">
        <f>IFERROR(TIME(0,0,AVERAGEIFS('VISSIM Travel Time Outputs'!$I:$I,'VISSIM Travel Time Outputs'!$D:$D,$D24,'VISSIM Travel Time Outputs'!$A:$A,"AVG",'VISSIM Travel Time Outputs'!$B:$B,M$9)),"-")</f>
        <v>-</v>
      </c>
      <c r="N24" s="36" t="str">
        <f>IFERROR(TIME(0,0,AVERAGEIFS('VISSIM Travel Time Outputs'!$I:$I,'VISSIM Travel Time Outputs'!$D:$D,$D24,'VISSIM Travel Time Outputs'!$A:$A,"AVG",'VISSIM Travel Time Outputs'!$B:$B,N$9)),"-")</f>
        <v>-</v>
      </c>
      <c r="O24" s="36" t="str">
        <f>IFERROR(TIME(0,0,AVERAGEIFS('VISSIM Travel Time Outputs'!$I:$I,'VISSIM Travel Time Outputs'!$D:$D,$D24,'VISSIM Travel Time Outputs'!$A:$A,"AVG",'VISSIM Travel Time Outputs'!$B:$B,O$9)),"-")</f>
        <v>-</v>
      </c>
      <c r="P24" s="36" t="str">
        <f>IFERROR(TIME(0,0,AVERAGEIFS('VISSIM Travel Time Outputs'!$I:$I,'VISSIM Travel Time Outputs'!$D:$D,$D24,'VISSIM Travel Time Outputs'!$A:$A,"AVG",'VISSIM Travel Time Outputs'!$B:$B,P$9)),"-")</f>
        <v>-</v>
      </c>
      <c r="Q24" s="36" t="str">
        <f>IFERROR(TIME(0,0,AVERAGEIFS('VISSIM Travel Time Outputs'!$I:$I,'VISSIM Travel Time Outputs'!$D:$D,$D24,'VISSIM Travel Time Outputs'!$A:$A,"AVG",'VISSIM Travel Time Outputs'!$B:$B,Q$9)),"-")</f>
        <v>-</v>
      </c>
      <c r="R24" s="36" t="str">
        <f>IFERROR(TIME(0,0,AVERAGEIFS('VISSIM Travel Time Outputs'!$I:$I,'VISSIM Travel Time Outputs'!$D:$D,$D24,'VISSIM Travel Time Outputs'!$A:$A,"AVG",'VISSIM Travel Time Outputs'!$B:$B,R$9)),"-")</f>
        <v>-</v>
      </c>
      <c r="S24" s="36" t="str">
        <f>IFERROR(TIME(0,0,AVERAGEIFS('VISSIM Travel Time Outputs'!$I:$I,'VISSIM Travel Time Outputs'!$D:$D,$D24,'VISSIM Travel Time Outputs'!$A:$A,"AVG",'VISSIM Travel Time Outputs'!$B:$B,S$9)),"-")</f>
        <v>-</v>
      </c>
      <c r="T24" s="36" t="str">
        <f>IFERROR(TIME(0,0,AVERAGEIFS('VISSIM Travel Time Outputs'!$I:$I,'VISSIM Travel Time Outputs'!$D:$D,$D24,'VISSIM Travel Time Outputs'!$A:$A,"AVG",'VISSIM Travel Time Outputs'!$B:$B,T$9)),"-")</f>
        <v>-</v>
      </c>
      <c r="U24" s="36" t="str">
        <f>IFERROR(TIME(0,0,AVERAGEIFS('VISSIM Travel Time Outputs'!$I:$I,'VISSIM Travel Time Outputs'!$D:$D,$D24,'VISSIM Travel Time Outputs'!$A:$A,"AVG",'VISSIM Travel Time Outputs'!$B:$B,U$9)),"-")</f>
        <v>-</v>
      </c>
      <c r="V24" s="36" t="str">
        <f>IFERROR(TIME(0,0,AVERAGEIFS('VISSIM Travel Time Outputs'!$I:$I,'VISSIM Travel Time Outputs'!$D:$D,$D24,'VISSIM Travel Time Outputs'!$A:$A,"AVG",'VISSIM Travel Time Outputs'!$B:$B,V$9)),"-")</f>
        <v>-</v>
      </c>
      <c r="W24" s="36" t="str">
        <f>IFERROR(TIME(0,0,AVERAGEIFS('VISSIM Travel Time Outputs'!$I:$I,'VISSIM Travel Time Outputs'!$D:$D,$D24,'VISSIM Travel Time Outputs'!$A:$A,"AVG",'VISSIM Travel Time Outputs'!$B:$B,W$9)),"-")</f>
        <v>-</v>
      </c>
      <c r="X24" s="177" t="str">
        <f>IFERROR(TIME(0,0,AVERAGEIFS('VISSIM Travel Time Outputs'!$I:$I,'VISSIM Travel Time Outputs'!$D:$D,$D24,'VISSIM Travel Time Outputs'!$A:$A,"AVG",'VISSIM Travel Time Outputs'!$B:$B,X$9)),"-")</f>
        <v>-</v>
      </c>
      <c r="Y24" s="304"/>
      <c r="Z24" s="379" t="str">
        <f>IFERROR(AVERAGEIFS('VISSIM Travel Time Outputs'!$F:$F,'VISSIM Travel Time Outputs'!$D:$D,$D24,'VISSIM Travel Time Outputs'!$A:$A,"AVG",'VISSIM Travel Time Outputs'!$B:$B,Z$9),"-")</f>
        <v>-</v>
      </c>
      <c r="AA24" s="380" t="str">
        <f>IFERROR(AVERAGEIFS('VISSIM Travel Time Outputs'!$F:$F,'VISSIM Travel Time Outputs'!$D:$D,$D24,'VISSIM Travel Time Outputs'!$A:$A,"AVG",'VISSIM Travel Time Outputs'!$B:$B,AA$9),"-")</f>
        <v>-</v>
      </c>
      <c r="AB24" s="380" t="str">
        <f>IFERROR(AVERAGEIFS('VISSIM Travel Time Outputs'!$F:$F,'VISSIM Travel Time Outputs'!$D:$D,$D24,'VISSIM Travel Time Outputs'!$A:$A,"AVG",'VISSIM Travel Time Outputs'!$B:$B,AB$9),"-")</f>
        <v>-</v>
      </c>
      <c r="AC24" s="380" t="str">
        <f>IFERROR(AVERAGEIFS('VISSIM Travel Time Outputs'!$F:$F,'VISSIM Travel Time Outputs'!$D:$D,$D24,'VISSIM Travel Time Outputs'!$A:$A,"AVG",'VISSIM Travel Time Outputs'!$B:$B,AC$9),"-")</f>
        <v>-</v>
      </c>
      <c r="AD24" s="380" t="str">
        <f>IFERROR(AVERAGEIFS('VISSIM Travel Time Outputs'!$F:$F,'VISSIM Travel Time Outputs'!$D:$D,$D24,'VISSIM Travel Time Outputs'!$A:$A,"AVG",'VISSIM Travel Time Outputs'!$B:$B,AD$9),"-")</f>
        <v>-</v>
      </c>
      <c r="AE24" s="380" t="str">
        <f>IFERROR(AVERAGEIFS('VISSIM Travel Time Outputs'!$F:$F,'VISSIM Travel Time Outputs'!$D:$D,$D24,'VISSIM Travel Time Outputs'!$A:$A,"AVG",'VISSIM Travel Time Outputs'!$B:$B,AE$9),"-")</f>
        <v>-</v>
      </c>
      <c r="AF24" s="380" t="str">
        <f>IFERROR(AVERAGEIFS('VISSIM Travel Time Outputs'!$F:$F,'VISSIM Travel Time Outputs'!$D:$D,$D24,'VISSIM Travel Time Outputs'!$A:$A,"AVG",'VISSIM Travel Time Outputs'!$B:$B,AF$9),"-")</f>
        <v>-</v>
      </c>
      <c r="AG24" s="380" t="str">
        <f>IFERROR(AVERAGEIFS('VISSIM Travel Time Outputs'!$F:$F,'VISSIM Travel Time Outputs'!$D:$D,$D24,'VISSIM Travel Time Outputs'!$A:$A,"AVG",'VISSIM Travel Time Outputs'!$B:$B,AG$9),"-")</f>
        <v>-</v>
      </c>
      <c r="AH24" s="380" t="str">
        <f>IFERROR(AVERAGEIFS('VISSIM Travel Time Outputs'!$F:$F,'VISSIM Travel Time Outputs'!$D:$D,$D24,'VISSIM Travel Time Outputs'!$A:$A,"AVG",'VISSIM Travel Time Outputs'!$B:$B,AH$9),"-")</f>
        <v>-</v>
      </c>
      <c r="AI24" s="380" t="str">
        <f>IFERROR(AVERAGEIFS('VISSIM Travel Time Outputs'!$F:$F,'VISSIM Travel Time Outputs'!$D:$D,$D24,'VISSIM Travel Time Outputs'!$A:$A,"AVG",'VISSIM Travel Time Outputs'!$B:$B,AI$9),"-")</f>
        <v>-</v>
      </c>
      <c r="AJ24" s="380" t="str">
        <f>IFERROR(AVERAGEIFS('VISSIM Travel Time Outputs'!$F:$F,'VISSIM Travel Time Outputs'!$D:$D,$D24,'VISSIM Travel Time Outputs'!$A:$A,"AVG",'VISSIM Travel Time Outputs'!$B:$B,AJ$9),"-")</f>
        <v>-</v>
      </c>
      <c r="AK24" s="380" t="str">
        <f>IFERROR(AVERAGEIFS('VISSIM Travel Time Outputs'!$F:$F,'VISSIM Travel Time Outputs'!$D:$D,$D24,'VISSIM Travel Time Outputs'!$A:$A,"AVG",'VISSIM Travel Time Outputs'!$B:$B,AK$9),"-")</f>
        <v>-</v>
      </c>
      <c r="AL24" s="380" t="str">
        <f>IFERROR(AVERAGEIFS('VISSIM Travel Time Outputs'!$F:$F,'VISSIM Travel Time Outputs'!$D:$D,$D24,'VISSIM Travel Time Outputs'!$A:$A,"AVG",'VISSIM Travel Time Outputs'!$B:$B,AL$9),"-")</f>
        <v>-</v>
      </c>
      <c r="AM24" s="380" t="str">
        <f>IFERROR(AVERAGEIFS('VISSIM Travel Time Outputs'!$F:$F,'VISSIM Travel Time Outputs'!$D:$D,$D24,'VISSIM Travel Time Outputs'!$A:$A,"AVG",'VISSIM Travel Time Outputs'!$B:$B,AM$9),"-")</f>
        <v>-</v>
      </c>
      <c r="AN24" s="380" t="str">
        <f>IFERROR(AVERAGEIFS('VISSIM Travel Time Outputs'!$F:$F,'VISSIM Travel Time Outputs'!$D:$D,$D24,'VISSIM Travel Time Outputs'!$A:$A,"AVG",'VISSIM Travel Time Outputs'!$B:$B,AN$9),"-")</f>
        <v>-</v>
      </c>
      <c r="AO24" s="381" t="str">
        <f>IFERROR(AVERAGEIFS('VISSIM Travel Time Outputs'!$F:$F,'VISSIM Travel Time Outputs'!$D:$D,$D24,'VISSIM Travel Time Outputs'!$A:$A,"AVG",'VISSIM Travel Time Outputs'!$B:$B,AO$9),"-")</f>
        <v>-</v>
      </c>
      <c r="AP24" s="387"/>
      <c r="AQ24" s="259" t="str">
        <f t="shared" si="13"/>
        <v>--</v>
      </c>
      <c r="AR24" s="410" t="str">
        <f t="shared" si="14"/>
        <v>--</v>
      </c>
      <c r="AS24" s="381">
        <f t="shared" si="15"/>
        <v>0</v>
      </c>
      <c r="AT24" s="305"/>
      <c r="AU24" s="259" t="str">
        <f>IFERROR(TIME(0,0,AVERAGEIFS('VISSIM Travel Time Outputs'!$J:$J,'VISSIM Travel Time Outputs'!$D:$D,$D24,'VISSIM Travel Time Outputs'!$A:$A,"AVG",'VISSIM Travel Time Outputs'!$B:$B,AU$9)),"-")</f>
        <v>-</v>
      </c>
      <c r="AV24" s="36" t="str">
        <f>IFERROR(TIME(0,0,AVERAGEIFS('VISSIM Travel Time Outputs'!$J:$J,'VISSIM Travel Time Outputs'!$D:$D,$D24,'VISSIM Travel Time Outputs'!$A:$A,"AVG",'VISSIM Travel Time Outputs'!$B:$B,AV$9)),"-")</f>
        <v>-</v>
      </c>
      <c r="AW24" s="36" t="str">
        <f>IFERROR(TIME(0,0,AVERAGEIFS('VISSIM Travel Time Outputs'!$J:$J,'VISSIM Travel Time Outputs'!$D:$D,$D24,'VISSIM Travel Time Outputs'!$A:$A,"AVG",'VISSIM Travel Time Outputs'!$B:$B,AW$9)),"-")</f>
        <v>-</v>
      </c>
      <c r="AX24" s="36" t="str">
        <f>IFERROR(TIME(0,0,AVERAGEIFS('VISSIM Travel Time Outputs'!$J:$J,'VISSIM Travel Time Outputs'!$D:$D,$D24,'VISSIM Travel Time Outputs'!$A:$A,"AVG",'VISSIM Travel Time Outputs'!$B:$B,AX$9)),"-")</f>
        <v>-</v>
      </c>
      <c r="AY24" s="36" t="str">
        <f>IFERROR(TIME(0,0,AVERAGEIFS('VISSIM Travel Time Outputs'!$J:$J,'VISSIM Travel Time Outputs'!$D:$D,$D24,'VISSIM Travel Time Outputs'!$A:$A,"AVG",'VISSIM Travel Time Outputs'!$B:$B,AY$9)),"-")</f>
        <v>-</v>
      </c>
      <c r="AZ24" s="36" t="str">
        <f>IFERROR(TIME(0,0,AVERAGEIFS('VISSIM Travel Time Outputs'!$J:$J,'VISSIM Travel Time Outputs'!$D:$D,$D24,'VISSIM Travel Time Outputs'!$A:$A,"AVG",'VISSIM Travel Time Outputs'!$B:$B,AZ$9)),"-")</f>
        <v>-</v>
      </c>
      <c r="BA24" s="36" t="str">
        <f>IFERROR(TIME(0,0,AVERAGEIFS('VISSIM Travel Time Outputs'!$J:$J,'VISSIM Travel Time Outputs'!$D:$D,$D24,'VISSIM Travel Time Outputs'!$A:$A,"AVG",'VISSIM Travel Time Outputs'!$B:$B,BA$9)),"-")</f>
        <v>-</v>
      </c>
      <c r="BB24" s="36" t="str">
        <f>IFERROR(TIME(0,0,AVERAGEIFS('VISSIM Travel Time Outputs'!$J:$J,'VISSIM Travel Time Outputs'!$D:$D,$D24,'VISSIM Travel Time Outputs'!$A:$A,"AVG",'VISSIM Travel Time Outputs'!$B:$B,BB$9)),"-")</f>
        <v>-</v>
      </c>
      <c r="BC24" s="36" t="str">
        <f>IFERROR(TIME(0,0,AVERAGEIFS('VISSIM Travel Time Outputs'!$J:$J,'VISSIM Travel Time Outputs'!$D:$D,$D24,'VISSIM Travel Time Outputs'!$A:$A,"AVG",'VISSIM Travel Time Outputs'!$B:$B,BC$9)),"-")</f>
        <v>-</v>
      </c>
      <c r="BD24" s="36" t="str">
        <f>IFERROR(TIME(0,0,AVERAGEIFS('VISSIM Travel Time Outputs'!$J:$J,'VISSIM Travel Time Outputs'!$D:$D,$D24,'VISSIM Travel Time Outputs'!$A:$A,"AVG",'VISSIM Travel Time Outputs'!$B:$B,BD$9)),"-")</f>
        <v>-</v>
      </c>
      <c r="BE24" s="36" t="str">
        <f>IFERROR(TIME(0,0,AVERAGEIFS('VISSIM Travel Time Outputs'!$J:$J,'VISSIM Travel Time Outputs'!$D:$D,$D24,'VISSIM Travel Time Outputs'!$A:$A,"AVG",'VISSIM Travel Time Outputs'!$B:$B,BE$9)),"-")</f>
        <v>-</v>
      </c>
      <c r="BF24" s="36" t="str">
        <f>IFERROR(TIME(0,0,AVERAGEIFS('VISSIM Travel Time Outputs'!$J:$J,'VISSIM Travel Time Outputs'!$D:$D,$D24,'VISSIM Travel Time Outputs'!$A:$A,"AVG",'VISSIM Travel Time Outputs'!$B:$B,BF$9)),"-")</f>
        <v>-</v>
      </c>
      <c r="BG24" s="36" t="str">
        <f>IFERROR(TIME(0,0,AVERAGEIFS('VISSIM Travel Time Outputs'!$J:$J,'VISSIM Travel Time Outputs'!$D:$D,$D24,'VISSIM Travel Time Outputs'!$A:$A,"AVG",'VISSIM Travel Time Outputs'!$B:$B,BG$9)),"-")</f>
        <v>-</v>
      </c>
      <c r="BH24" s="36" t="str">
        <f>IFERROR(TIME(0,0,AVERAGEIFS('VISSIM Travel Time Outputs'!$J:$J,'VISSIM Travel Time Outputs'!$D:$D,$D24,'VISSIM Travel Time Outputs'!$A:$A,"AVG",'VISSIM Travel Time Outputs'!$B:$B,BH$9)),"-")</f>
        <v>-</v>
      </c>
      <c r="BI24" s="36" t="str">
        <f>IFERROR(TIME(0,0,AVERAGEIFS('VISSIM Travel Time Outputs'!$J:$J,'VISSIM Travel Time Outputs'!$D:$D,$D24,'VISSIM Travel Time Outputs'!$A:$A,"AVG",'VISSIM Travel Time Outputs'!$B:$B,BI$9)),"-")</f>
        <v>-</v>
      </c>
      <c r="BJ24" s="177" t="str">
        <f>IFERROR(TIME(0,0,AVERAGEIFS('VISSIM Travel Time Outputs'!$J:$J,'VISSIM Travel Time Outputs'!$D:$D,$D24,'VISSIM Travel Time Outputs'!$A:$A,"AVG",'VISSIM Travel Time Outputs'!$B:$B,BJ$9)),"-")</f>
        <v>-</v>
      </c>
      <c r="BK24" s="164"/>
      <c r="BL24" s="379" t="str">
        <f>IFERROR(AVERAGEIFS('VISSIM Travel Time Outputs'!$G:$G,'VISSIM Travel Time Outputs'!$D:$D,$D24,'VISSIM Travel Time Outputs'!$A:$A,"AVG",'VISSIM Travel Time Outputs'!$B:$B,BL$9),"-")</f>
        <v>-</v>
      </c>
      <c r="BM24" s="380" t="str">
        <f>IFERROR(AVERAGEIFS('VISSIM Travel Time Outputs'!$G:$G,'VISSIM Travel Time Outputs'!$D:$D,$D24,'VISSIM Travel Time Outputs'!$A:$A,"AVG",'VISSIM Travel Time Outputs'!$B:$B,BM$9),"-")</f>
        <v>-</v>
      </c>
      <c r="BN24" s="380" t="str">
        <f>IFERROR(AVERAGEIFS('VISSIM Travel Time Outputs'!$G:$G,'VISSIM Travel Time Outputs'!$D:$D,$D24,'VISSIM Travel Time Outputs'!$A:$A,"AVG",'VISSIM Travel Time Outputs'!$B:$B,BN$9),"-")</f>
        <v>-</v>
      </c>
      <c r="BO24" s="380" t="str">
        <f>IFERROR(AVERAGEIFS('VISSIM Travel Time Outputs'!$G:$G,'VISSIM Travel Time Outputs'!$D:$D,$D24,'VISSIM Travel Time Outputs'!$A:$A,"AVG",'VISSIM Travel Time Outputs'!$B:$B,BO$9),"-")</f>
        <v>-</v>
      </c>
      <c r="BP24" s="380" t="str">
        <f>IFERROR(AVERAGEIFS('VISSIM Travel Time Outputs'!$G:$G,'VISSIM Travel Time Outputs'!$D:$D,$D24,'VISSIM Travel Time Outputs'!$A:$A,"AVG",'VISSIM Travel Time Outputs'!$B:$B,BP$9),"-")</f>
        <v>-</v>
      </c>
      <c r="BQ24" s="380" t="str">
        <f>IFERROR(AVERAGEIFS('VISSIM Travel Time Outputs'!$G:$G,'VISSIM Travel Time Outputs'!$D:$D,$D24,'VISSIM Travel Time Outputs'!$A:$A,"AVG",'VISSIM Travel Time Outputs'!$B:$B,BQ$9),"-")</f>
        <v>-</v>
      </c>
      <c r="BR24" s="380" t="str">
        <f>IFERROR(AVERAGEIFS('VISSIM Travel Time Outputs'!$G:$G,'VISSIM Travel Time Outputs'!$D:$D,$D24,'VISSIM Travel Time Outputs'!$A:$A,"AVG",'VISSIM Travel Time Outputs'!$B:$B,BR$9),"-")</f>
        <v>-</v>
      </c>
      <c r="BS24" s="380" t="str">
        <f>IFERROR(AVERAGEIFS('VISSIM Travel Time Outputs'!$G:$G,'VISSIM Travel Time Outputs'!$D:$D,$D24,'VISSIM Travel Time Outputs'!$A:$A,"AVG",'VISSIM Travel Time Outputs'!$B:$B,BS$9),"-")</f>
        <v>-</v>
      </c>
      <c r="BT24" s="380" t="str">
        <f>IFERROR(AVERAGEIFS('VISSIM Travel Time Outputs'!$G:$G,'VISSIM Travel Time Outputs'!$D:$D,$D24,'VISSIM Travel Time Outputs'!$A:$A,"AVG",'VISSIM Travel Time Outputs'!$B:$B,BT$9),"-")</f>
        <v>-</v>
      </c>
      <c r="BU24" s="380" t="str">
        <f>IFERROR(AVERAGEIFS('VISSIM Travel Time Outputs'!$G:$G,'VISSIM Travel Time Outputs'!$D:$D,$D24,'VISSIM Travel Time Outputs'!$A:$A,"AVG",'VISSIM Travel Time Outputs'!$B:$B,BU$9),"-")</f>
        <v>-</v>
      </c>
      <c r="BV24" s="380" t="str">
        <f>IFERROR(AVERAGEIFS('VISSIM Travel Time Outputs'!$G:$G,'VISSIM Travel Time Outputs'!$D:$D,$D24,'VISSIM Travel Time Outputs'!$A:$A,"AVG",'VISSIM Travel Time Outputs'!$B:$B,BV$9),"-")</f>
        <v>-</v>
      </c>
      <c r="BW24" s="380" t="str">
        <f>IFERROR(AVERAGEIFS('VISSIM Travel Time Outputs'!$G:$G,'VISSIM Travel Time Outputs'!$D:$D,$D24,'VISSIM Travel Time Outputs'!$A:$A,"AVG",'VISSIM Travel Time Outputs'!$B:$B,BW$9),"-")</f>
        <v>-</v>
      </c>
      <c r="BX24" s="380" t="str">
        <f>IFERROR(AVERAGEIFS('VISSIM Travel Time Outputs'!$G:$G,'VISSIM Travel Time Outputs'!$D:$D,$D24,'VISSIM Travel Time Outputs'!$A:$A,"AVG",'VISSIM Travel Time Outputs'!$B:$B,BX$9),"-")</f>
        <v>-</v>
      </c>
      <c r="BY24" s="380" t="str">
        <f>IFERROR(AVERAGEIFS('VISSIM Travel Time Outputs'!$G:$G,'VISSIM Travel Time Outputs'!$D:$D,$D24,'VISSIM Travel Time Outputs'!$A:$A,"AVG",'VISSIM Travel Time Outputs'!$B:$B,BY$9),"-")</f>
        <v>-</v>
      </c>
      <c r="BZ24" s="380" t="str">
        <f>IFERROR(AVERAGEIFS('VISSIM Travel Time Outputs'!$G:$G,'VISSIM Travel Time Outputs'!$D:$D,$D24,'VISSIM Travel Time Outputs'!$A:$A,"AVG",'VISSIM Travel Time Outputs'!$B:$B,BZ$9),"-")</f>
        <v>-</v>
      </c>
      <c r="CA24" s="381" t="str">
        <f>IFERROR(AVERAGEIFS('VISSIM Travel Time Outputs'!$G:$G,'VISSIM Travel Time Outputs'!$D:$D,$D24,'VISSIM Travel Time Outputs'!$A:$A,"AVG",'VISSIM Travel Time Outputs'!$B:$B,CA$9),"-")</f>
        <v>-</v>
      </c>
      <c r="CB24" s="304"/>
      <c r="CC24" s="259" t="str">
        <f t="shared" si="16"/>
        <v>--</v>
      </c>
      <c r="CD24" s="410" t="str">
        <f t="shared" si="17"/>
        <v>--</v>
      </c>
      <c r="CE24" s="381">
        <f t="shared" si="18"/>
        <v>0</v>
      </c>
      <c r="CF24" s="387"/>
      <c r="CG24" s="259" t="str">
        <f>IFERROR(GETPIVOTDATA("Average of TRAVTM(31)",#REF!,"TIMEINT",CG$9,"VEHICLETRAVELTIMEMEASUREMENT",$D24)/3600/24,"--")</f>
        <v>--</v>
      </c>
      <c r="CH24" s="36" t="str">
        <f>IFERROR(GETPIVOTDATA("Average of TRAVTM(31)",#REF!,"TIMEINT",CH$9,"VEHICLETRAVELTIMEMEASUREMENT",$D24)/3600/24,"--")</f>
        <v>--</v>
      </c>
      <c r="CI24" s="36" t="str">
        <f>IFERROR(GETPIVOTDATA("Average of TRAVTM(31)",#REF!,"TIMEINT",CI$9,"VEHICLETRAVELTIMEMEASUREMENT",$D24)/3600/24,"--")</f>
        <v>--</v>
      </c>
      <c r="CJ24" s="36" t="str">
        <f>IFERROR(GETPIVOTDATA("Average of TRAVTM(31)",#REF!,"TIMEINT",CJ$9,"VEHICLETRAVELTIMEMEASUREMENT",$D24)/3600/24,"--")</f>
        <v>--</v>
      </c>
      <c r="CK24" s="36" t="str">
        <f>IFERROR(GETPIVOTDATA("Average of TRAVTM(31)",#REF!,"TIMEINT",CK$9,"VEHICLETRAVELTIMEMEASUREMENT",$D24)/3600/24,"--")</f>
        <v>--</v>
      </c>
      <c r="CL24" s="36" t="str">
        <f>IFERROR(GETPIVOTDATA("Average of TRAVTM(31)",#REF!,"TIMEINT",CL$9,"VEHICLETRAVELTIMEMEASUREMENT",$D24)/3600/24,"--")</f>
        <v>--</v>
      </c>
      <c r="CM24" s="36" t="str">
        <f>IFERROR(GETPIVOTDATA("Average of TRAVTM(31)",#REF!,"TIMEINT",CM$9,"VEHICLETRAVELTIMEMEASUREMENT",$D24)/3600/24,"--")</f>
        <v>--</v>
      </c>
      <c r="CN24" s="36" t="str">
        <f>IFERROR(GETPIVOTDATA("Average of TRAVTM(31)",#REF!,"TIMEINT",CN$9,"VEHICLETRAVELTIMEMEASUREMENT",$D24)/3600/24,"--")</f>
        <v>--</v>
      </c>
      <c r="CO24" s="36" t="str">
        <f>IFERROR(GETPIVOTDATA("Average of TRAVTM(31)",#REF!,"TIMEINT",CO$9,"VEHICLETRAVELTIMEMEASUREMENT",$D24)/3600/24,"--")</f>
        <v>--</v>
      </c>
      <c r="CP24" s="36" t="str">
        <f>IFERROR(GETPIVOTDATA("Average of TRAVTM(31)",#REF!,"TIMEINT",CP$9,"VEHICLETRAVELTIMEMEASUREMENT",$D24)/3600/24,"--")</f>
        <v>--</v>
      </c>
      <c r="CQ24" s="36" t="str">
        <f>IFERROR(GETPIVOTDATA("Average of TRAVTM(31)",#REF!,"TIMEINT",CQ$9,"VEHICLETRAVELTIMEMEASUREMENT",$D24)/3600/24,"--")</f>
        <v>--</v>
      </c>
      <c r="CR24" s="36" t="str">
        <f>IFERROR(GETPIVOTDATA("Average of TRAVTM(31)",#REF!,"TIMEINT",CR$9,"VEHICLETRAVELTIMEMEASUREMENT",$D24)/3600/24,"--")</f>
        <v>--</v>
      </c>
      <c r="CS24" s="36" t="str">
        <f>IFERROR(GETPIVOTDATA("Average of TRAVTM(31)",#REF!,"TIMEINT",CS$9,"VEHICLETRAVELTIMEMEASUREMENT",$D24)/3600/24,"--")</f>
        <v>--</v>
      </c>
      <c r="CT24" s="36" t="str">
        <f>IFERROR(GETPIVOTDATA("Average of TRAVTM(31)",#REF!,"TIMEINT",CT$9,"VEHICLETRAVELTIMEMEASUREMENT",$D24)/3600/24,"--")</f>
        <v>--</v>
      </c>
      <c r="CU24" s="36" t="str">
        <f>IFERROR(GETPIVOTDATA("Average of TRAVTM(31)",#REF!,"TIMEINT",CU$9,"VEHICLETRAVELTIMEMEASUREMENT",$D24)/3600/24,"--")</f>
        <v>--</v>
      </c>
      <c r="CV24" s="177" t="str">
        <f>IFERROR(GETPIVOTDATA("Average of TRAVTM(31)",#REF!,"TIMEINT",CV$9,"VEHICLETRAVELTIMEMEASUREMENT",$D24)/3600/24,"--")</f>
        <v>--</v>
      </c>
      <c r="CW24" s="387"/>
      <c r="CX24" s="379" t="str">
        <f>IFERROR(GETPIVOTDATA("Average of VEHS(31)",#REF!,"TIMEINT",CX$9,"VEHICLETRAVELTIMEMEASUREMENT",$D24),"--")</f>
        <v>--</v>
      </c>
      <c r="CY24" s="380" t="str">
        <f>IFERROR(GETPIVOTDATA("Average of VEHS(31)",#REF!,"TIMEINT",CY$9,"VEHICLETRAVELTIMEMEASUREMENT",$D24),"--")</f>
        <v>--</v>
      </c>
      <c r="CZ24" s="380" t="str">
        <f>IFERROR(GETPIVOTDATA("Average of VEHS(31)",#REF!,"TIMEINT",CZ$9,"VEHICLETRAVELTIMEMEASUREMENT",$D24),"--")</f>
        <v>--</v>
      </c>
      <c r="DA24" s="380" t="str">
        <f>IFERROR(GETPIVOTDATA("Average of VEHS(31)",#REF!,"TIMEINT",DA$9,"VEHICLETRAVELTIMEMEASUREMENT",$D24),"--")</f>
        <v>--</v>
      </c>
      <c r="DB24" s="380" t="str">
        <f>IFERROR(GETPIVOTDATA("Average of VEHS(31)",#REF!,"TIMEINT",DB$9,"VEHICLETRAVELTIMEMEASUREMENT",$D24),"--")</f>
        <v>--</v>
      </c>
      <c r="DC24" s="380" t="str">
        <f>IFERROR(GETPIVOTDATA("Average of VEHS(31)",#REF!,"TIMEINT",DC$9,"VEHICLETRAVELTIMEMEASUREMENT",$D24),"--")</f>
        <v>--</v>
      </c>
      <c r="DD24" s="380" t="str">
        <f>IFERROR(GETPIVOTDATA("Average of VEHS(31)",#REF!,"TIMEINT",DD$9,"VEHICLETRAVELTIMEMEASUREMENT",$D24),"--")</f>
        <v>--</v>
      </c>
      <c r="DE24" s="380" t="str">
        <f>IFERROR(GETPIVOTDATA("Average of VEHS(31)",#REF!,"TIMEINT",DE$9,"VEHICLETRAVELTIMEMEASUREMENT",$D24),"--")</f>
        <v>--</v>
      </c>
      <c r="DF24" s="380" t="str">
        <f>IFERROR(GETPIVOTDATA("Average of VEHS(31)",#REF!,"TIMEINT",DF$9,"VEHICLETRAVELTIMEMEASUREMENT",$D24),"--")</f>
        <v>--</v>
      </c>
      <c r="DG24" s="380" t="str">
        <f>IFERROR(GETPIVOTDATA("Average of VEHS(31)",#REF!,"TIMEINT",DG$9,"VEHICLETRAVELTIMEMEASUREMENT",$D24),"--")</f>
        <v>--</v>
      </c>
      <c r="DH24" s="380" t="str">
        <f>IFERROR(GETPIVOTDATA("Average of VEHS(31)",#REF!,"TIMEINT",DH$9,"VEHICLETRAVELTIMEMEASUREMENT",$D24),"--")</f>
        <v>--</v>
      </c>
      <c r="DI24" s="380" t="str">
        <f>IFERROR(GETPIVOTDATA("Average of VEHS(31)",#REF!,"TIMEINT",DI$9,"VEHICLETRAVELTIMEMEASUREMENT",$D24),"--")</f>
        <v>--</v>
      </c>
      <c r="DJ24" s="380" t="str">
        <f>IFERROR(GETPIVOTDATA("Average of VEHS(31)",#REF!,"TIMEINT",DJ$9,"VEHICLETRAVELTIMEMEASUREMENT",$D24),"--")</f>
        <v>--</v>
      </c>
      <c r="DK24" s="380" t="str">
        <f>IFERROR(GETPIVOTDATA("Average of VEHS(31)",#REF!,"TIMEINT",DK$9,"VEHICLETRAVELTIMEMEASUREMENT",$D24),"--")</f>
        <v>--</v>
      </c>
      <c r="DL24" s="380" t="str">
        <f>IFERROR(GETPIVOTDATA("Average of VEHS(31)",#REF!,"TIMEINT",DL$9,"VEHICLETRAVELTIMEMEASUREMENT",$D24),"--")</f>
        <v>--</v>
      </c>
      <c r="DM24" s="381" t="str">
        <f>IFERROR(GETPIVOTDATA("Average of VEHS(31)",#REF!,"TIMEINT",DM$9,"VEHICLETRAVELTIMEMEASUREMENT",$D24),"--")</f>
        <v>--</v>
      </c>
      <c r="DN24" s="387"/>
      <c r="DO24" s="259" t="str">
        <f t="shared" si="19"/>
        <v>--</v>
      </c>
      <c r="DP24" s="410" t="str">
        <f t="shared" si="20"/>
        <v>--</v>
      </c>
      <c r="DQ24" s="381">
        <f t="shared" si="21"/>
        <v>0</v>
      </c>
      <c r="DR24" s="305"/>
      <c r="DS24" s="259" t="str">
        <f>IFERROR(TIME(0,0,AVERAGEIFS('VISSIM Travel Time Outputs'!$K:$K,'VISSIM Travel Time Outputs'!$D:$D,$D24,'VISSIM Travel Time Outputs'!$A:$A,"AVG",'VISSIM Travel Time Outputs'!$B:$B,DS$9)),"-")</f>
        <v>-</v>
      </c>
      <c r="DT24" s="36" t="str">
        <f>IFERROR(TIME(0,0,AVERAGEIFS('VISSIM Travel Time Outputs'!$K:$K,'VISSIM Travel Time Outputs'!$D:$D,$D24,'VISSIM Travel Time Outputs'!$A:$A,"AVG",'VISSIM Travel Time Outputs'!$B:$B,DT$9)),"-")</f>
        <v>-</v>
      </c>
      <c r="DU24" s="36" t="str">
        <f>IFERROR(TIME(0,0,AVERAGEIFS('VISSIM Travel Time Outputs'!$K:$K,'VISSIM Travel Time Outputs'!$D:$D,$D24,'VISSIM Travel Time Outputs'!$A:$A,"AVG",'VISSIM Travel Time Outputs'!$B:$B,DU$9)),"-")</f>
        <v>-</v>
      </c>
      <c r="DV24" s="36" t="str">
        <f>IFERROR(TIME(0,0,AVERAGEIFS('VISSIM Travel Time Outputs'!$K:$K,'VISSIM Travel Time Outputs'!$D:$D,$D24,'VISSIM Travel Time Outputs'!$A:$A,"AVG",'VISSIM Travel Time Outputs'!$B:$B,DV$9)),"-")</f>
        <v>-</v>
      </c>
      <c r="DW24" s="36" t="str">
        <f>IFERROR(TIME(0,0,AVERAGEIFS('VISSIM Travel Time Outputs'!$K:$K,'VISSIM Travel Time Outputs'!$D:$D,$D24,'VISSIM Travel Time Outputs'!$A:$A,"AVG",'VISSIM Travel Time Outputs'!$B:$B,DW$9)),"-")</f>
        <v>-</v>
      </c>
      <c r="DX24" s="36" t="str">
        <f>IFERROR(TIME(0,0,AVERAGEIFS('VISSIM Travel Time Outputs'!$K:$K,'VISSIM Travel Time Outputs'!$D:$D,$D24,'VISSIM Travel Time Outputs'!$A:$A,"AVG",'VISSIM Travel Time Outputs'!$B:$B,DX$9)),"-")</f>
        <v>-</v>
      </c>
      <c r="DY24" s="36" t="str">
        <f>IFERROR(TIME(0,0,AVERAGEIFS('VISSIM Travel Time Outputs'!$K:$K,'VISSIM Travel Time Outputs'!$D:$D,$D24,'VISSIM Travel Time Outputs'!$A:$A,"AVG",'VISSIM Travel Time Outputs'!$B:$B,DY$9)),"-")</f>
        <v>-</v>
      </c>
      <c r="DZ24" s="36" t="str">
        <f>IFERROR(TIME(0,0,AVERAGEIFS('VISSIM Travel Time Outputs'!$K:$K,'VISSIM Travel Time Outputs'!$D:$D,$D24,'VISSIM Travel Time Outputs'!$A:$A,"AVG",'VISSIM Travel Time Outputs'!$B:$B,DZ$9)),"-")</f>
        <v>-</v>
      </c>
      <c r="EA24" s="36" t="str">
        <f>IFERROR(TIME(0,0,AVERAGEIFS('VISSIM Travel Time Outputs'!$K:$K,'VISSIM Travel Time Outputs'!$D:$D,$D24,'VISSIM Travel Time Outputs'!$A:$A,"AVG",'VISSIM Travel Time Outputs'!$B:$B,EA$9)),"-")</f>
        <v>-</v>
      </c>
      <c r="EB24" s="36" t="str">
        <f>IFERROR(TIME(0,0,AVERAGEIFS('VISSIM Travel Time Outputs'!$K:$K,'VISSIM Travel Time Outputs'!$D:$D,$D24,'VISSIM Travel Time Outputs'!$A:$A,"AVG",'VISSIM Travel Time Outputs'!$B:$B,EB$9)),"-")</f>
        <v>-</v>
      </c>
      <c r="EC24" s="36" t="str">
        <f>IFERROR(TIME(0,0,AVERAGEIFS('VISSIM Travel Time Outputs'!$K:$K,'VISSIM Travel Time Outputs'!$D:$D,$D24,'VISSIM Travel Time Outputs'!$A:$A,"AVG",'VISSIM Travel Time Outputs'!$B:$B,EC$9)),"-")</f>
        <v>-</v>
      </c>
      <c r="ED24" s="36" t="str">
        <f>IFERROR(TIME(0,0,AVERAGEIFS('VISSIM Travel Time Outputs'!$K:$K,'VISSIM Travel Time Outputs'!$D:$D,$D24,'VISSIM Travel Time Outputs'!$A:$A,"AVG",'VISSIM Travel Time Outputs'!$B:$B,ED$9)),"-")</f>
        <v>-</v>
      </c>
      <c r="EE24" s="36" t="str">
        <f>IFERROR(TIME(0,0,AVERAGEIFS('VISSIM Travel Time Outputs'!$K:$K,'VISSIM Travel Time Outputs'!$D:$D,$D24,'VISSIM Travel Time Outputs'!$A:$A,"AVG",'VISSIM Travel Time Outputs'!$B:$B,EE$9)),"-")</f>
        <v>-</v>
      </c>
      <c r="EF24" s="36" t="str">
        <f>IFERROR(TIME(0,0,AVERAGEIFS('VISSIM Travel Time Outputs'!$K:$K,'VISSIM Travel Time Outputs'!$D:$D,$D24,'VISSIM Travel Time Outputs'!$A:$A,"AVG",'VISSIM Travel Time Outputs'!$B:$B,EF$9)),"-")</f>
        <v>-</v>
      </c>
      <c r="EG24" s="36" t="str">
        <f>IFERROR(TIME(0,0,AVERAGEIFS('VISSIM Travel Time Outputs'!$K:$K,'VISSIM Travel Time Outputs'!$D:$D,$D24,'VISSIM Travel Time Outputs'!$A:$A,"AVG",'VISSIM Travel Time Outputs'!$B:$B,EG$9)),"-")</f>
        <v>-</v>
      </c>
      <c r="EH24" s="177" t="str">
        <f>IFERROR(TIME(0,0,AVERAGEIFS('VISSIM Travel Time Outputs'!$K:$K,'VISSIM Travel Time Outputs'!$D:$D,$D24,'VISSIM Travel Time Outputs'!$A:$A,"AVG",'VISSIM Travel Time Outputs'!$B:$B,EH$9)),"-")</f>
        <v>-</v>
      </c>
      <c r="EI24" s="164"/>
      <c r="EJ24" s="379" t="str">
        <f>IFERROR(AVERAGEIFS('VISSIM Travel Time Outputs'!$H:$H,'VISSIM Travel Time Outputs'!$D:$D,$D24,'VISSIM Travel Time Outputs'!$A:$A,"AVG",'VISSIM Travel Time Outputs'!$B:$B,EJ$9),"-")</f>
        <v>-</v>
      </c>
      <c r="EK24" s="380" t="str">
        <f>IFERROR(AVERAGEIFS('VISSIM Travel Time Outputs'!$H:$H,'VISSIM Travel Time Outputs'!$D:$D,$D24,'VISSIM Travel Time Outputs'!$A:$A,"AVG",'VISSIM Travel Time Outputs'!$B:$B,EK$9),"-")</f>
        <v>-</v>
      </c>
      <c r="EL24" s="380" t="str">
        <f>IFERROR(AVERAGEIFS('VISSIM Travel Time Outputs'!$H:$H,'VISSIM Travel Time Outputs'!$D:$D,$D24,'VISSIM Travel Time Outputs'!$A:$A,"AVG",'VISSIM Travel Time Outputs'!$B:$B,EL$9),"-")</f>
        <v>-</v>
      </c>
      <c r="EM24" s="380" t="str">
        <f>IFERROR(AVERAGEIFS('VISSIM Travel Time Outputs'!$H:$H,'VISSIM Travel Time Outputs'!$D:$D,$D24,'VISSIM Travel Time Outputs'!$A:$A,"AVG",'VISSIM Travel Time Outputs'!$B:$B,EM$9),"-")</f>
        <v>-</v>
      </c>
      <c r="EN24" s="380" t="str">
        <f>IFERROR(AVERAGEIFS('VISSIM Travel Time Outputs'!$H:$H,'VISSIM Travel Time Outputs'!$D:$D,$D24,'VISSIM Travel Time Outputs'!$A:$A,"AVG",'VISSIM Travel Time Outputs'!$B:$B,EN$9),"-")</f>
        <v>-</v>
      </c>
      <c r="EO24" s="380" t="str">
        <f>IFERROR(AVERAGEIFS('VISSIM Travel Time Outputs'!$H:$H,'VISSIM Travel Time Outputs'!$D:$D,$D24,'VISSIM Travel Time Outputs'!$A:$A,"AVG",'VISSIM Travel Time Outputs'!$B:$B,EO$9),"-")</f>
        <v>-</v>
      </c>
      <c r="EP24" s="380" t="str">
        <f>IFERROR(AVERAGEIFS('VISSIM Travel Time Outputs'!$H:$H,'VISSIM Travel Time Outputs'!$D:$D,$D24,'VISSIM Travel Time Outputs'!$A:$A,"AVG",'VISSIM Travel Time Outputs'!$B:$B,EP$9),"-")</f>
        <v>-</v>
      </c>
      <c r="EQ24" s="380" t="str">
        <f>IFERROR(AVERAGEIFS('VISSIM Travel Time Outputs'!$H:$H,'VISSIM Travel Time Outputs'!$D:$D,$D24,'VISSIM Travel Time Outputs'!$A:$A,"AVG",'VISSIM Travel Time Outputs'!$B:$B,EQ$9),"-")</f>
        <v>-</v>
      </c>
      <c r="ER24" s="380" t="str">
        <f>IFERROR(AVERAGEIFS('VISSIM Travel Time Outputs'!$H:$H,'VISSIM Travel Time Outputs'!$D:$D,$D24,'VISSIM Travel Time Outputs'!$A:$A,"AVG",'VISSIM Travel Time Outputs'!$B:$B,ER$9),"-")</f>
        <v>-</v>
      </c>
      <c r="ES24" s="380" t="str">
        <f>IFERROR(AVERAGEIFS('VISSIM Travel Time Outputs'!$H:$H,'VISSIM Travel Time Outputs'!$D:$D,$D24,'VISSIM Travel Time Outputs'!$A:$A,"AVG",'VISSIM Travel Time Outputs'!$B:$B,ES$9),"-")</f>
        <v>-</v>
      </c>
      <c r="ET24" s="380" t="str">
        <f>IFERROR(AVERAGEIFS('VISSIM Travel Time Outputs'!$H:$H,'VISSIM Travel Time Outputs'!$D:$D,$D24,'VISSIM Travel Time Outputs'!$A:$A,"AVG",'VISSIM Travel Time Outputs'!$B:$B,ET$9),"-")</f>
        <v>-</v>
      </c>
      <c r="EU24" s="380" t="str">
        <f>IFERROR(AVERAGEIFS('VISSIM Travel Time Outputs'!$H:$H,'VISSIM Travel Time Outputs'!$D:$D,$D24,'VISSIM Travel Time Outputs'!$A:$A,"AVG",'VISSIM Travel Time Outputs'!$B:$B,EU$9),"-")</f>
        <v>-</v>
      </c>
      <c r="EV24" s="380" t="str">
        <f>IFERROR(AVERAGEIFS('VISSIM Travel Time Outputs'!$H:$H,'VISSIM Travel Time Outputs'!$D:$D,$D24,'VISSIM Travel Time Outputs'!$A:$A,"AVG",'VISSIM Travel Time Outputs'!$B:$B,EV$9),"-")</f>
        <v>-</v>
      </c>
      <c r="EW24" s="380" t="str">
        <f>IFERROR(AVERAGEIFS('VISSIM Travel Time Outputs'!$H:$H,'VISSIM Travel Time Outputs'!$D:$D,$D24,'VISSIM Travel Time Outputs'!$A:$A,"AVG",'VISSIM Travel Time Outputs'!$B:$B,EW$9),"-")</f>
        <v>-</v>
      </c>
      <c r="EX24" s="380" t="str">
        <f>IFERROR(AVERAGEIFS('VISSIM Travel Time Outputs'!$H:$H,'VISSIM Travel Time Outputs'!$D:$D,$D24,'VISSIM Travel Time Outputs'!$A:$A,"AVG",'VISSIM Travel Time Outputs'!$B:$B,EX$9),"-")</f>
        <v>-</v>
      </c>
      <c r="EY24" s="381" t="str">
        <f>IFERROR(AVERAGEIFS('VISSIM Travel Time Outputs'!$H:$H,'VISSIM Travel Time Outputs'!$D:$D,$D24,'VISSIM Travel Time Outputs'!$A:$A,"AVG",'VISSIM Travel Time Outputs'!$B:$B,EY$9),"-")</f>
        <v>-</v>
      </c>
      <c r="EZ24" s="304"/>
      <c r="FA24" s="259" t="str">
        <f t="shared" si="22"/>
        <v>--</v>
      </c>
      <c r="FB24" s="410" t="str">
        <f t="shared" si="23"/>
        <v>--</v>
      </c>
      <c r="FC24" s="381">
        <f t="shared" si="24"/>
        <v>0</v>
      </c>
      <c r="FD24" s="387"/>
      <c r="FE24" s="259" t="str">
        <f>IFERROR(GETPIVOTDATA("Average of TRAVTM(40)",#REF!,"TIMEINT",FE$9,"VEHICLETRAVELTIMEMEASUREMENT",$D24)/3600/24,"--")</f>
        <v>--</v>
      </c>
      <c r="FF24" s="36" t="str">
        <f>IFERROR(GETPIVOTDATA("Average of TRAVTM(40)",#REF!,"TIMEINT",FF$9,"VEHICLETRAVELTIMEMEASUREMENT",$D24)/3600/24,"--")</f>
        <v>--</v>
      </c>
      <c r="FG24" s="36" t="str">
        <f>IFERROR(GETPIVOTDATA("Average of TRAVTM(40)",#REF!,"TIMEINT",FG$9,"VEHICLETRAVELTIMEMEASUREMENT",$D24)/3600/24,"--")</f>
        <v>--</v>
      </c>
      <c r="FH24" s="36" t="str">
        <f>IFERROR(GETPIVOTDATA("Average of TRAVTM(40)",#REF!,"TIMEINT",FH$9,"VEHICLETRAVELTIMEMEASUREMENT",$D24)/3600/24,"--")</f>
        <v>--</v>
      </c>
      <c r="FI24" s="36" t="str">
        <f>IFERROR(GETPIVOTDATA("Average of TRAVTM(40)",#REF!,"TIMEINT",FI$9,"VEHICLETRAVELTIMEMEASUREMENT",$D24)/3600/24,"--")</f>
        <v>--</v>
      </c>
      <c r="FJ24" s="36" t="str">
        <f>IFERROR(GETPIVOTDATA("Average of TRAVTM(40)",#REF!,"TIMEINT",FJ$9,"VEHICLETRAVELTIMEMEASUREMENT",$D24)/3600/24,"--")</f>
        <v>--</v>
      </c>
      <c r="FK24" s="36" t="str">
        <f>IFERROR(GETPIVOTDATA("Average of TRAVTM(40)",#REF!,"TIMEINT",FK$9,"VEHICLETRAVELTIMEMEASUREMENT",$D24)/3600/24,"--")</f>
        <v>--</v>
      </c>
      <c r="FL24" s="36" t="str">
        <f>IFERROR(GETPIVOTDATA("Average of TRAVTM(40)",#REF!,"TIMEINT",FL$9,"VEHICLETRAVELTIMEMEASUREMENT",$D24)/3600/24,"--")</f>
        <v>--</v>
      </c>
      <c r="FM24" s="36" t="str">
        <f>IFERROR(GETPIVOTDATA("Average of TRAVTM(40)",#REF!,"TIMEINT",FM$9,"VEHICLETRAVELTIMEMEASUREMENT",$D24)/3600/24,"--")</f>
        <v>--</v>
      </c>
      <c r="FN24" s="36" t="str">
        <f>IFERROR(GETPIVOTDATA("Average of TRAVTM(40)",#REF!,"TIMEINT",FN$9,"VEHICLETRAVELTIMEMEASUREMENT",$D24)/3600/24,"--")</f>
        <v>--</v>
      </c>
      <c r="FO24" s="36" t="str">
        <f>IFERROR(GETPIVOTDATA("Average of TRAVTM(40)",#REF!,"TIMEINT",FO$9,"VEHICLETRAVELTIMEMEASUREMENT",$D24)/3600/24,"--")</f>
        <v>--</v>
      </c>
      <c r="FP24" s="36" t="str">
        <f>IFERROR(GETPIVOTDATA("Average of TRAVTM(40)",#REF!,"TIMEINT",FP$9,"VEHICLETRAVELTIMEMEASUREMENT",$D24)/3600/24,"--")</f>
        <v>--</v>
      </c>
      <c r="FQ24" s="36" t="str">
        <f>IFERROR(GETPIVOTDATA("Average of TRAVTM(40)",#REF!,"TIMEINT",FQ$9,"VEHICLETRAVELTIMEMEASUREMENT",$D24)/3600/24,"--")</f>
        <v>--</v>
      </c>
      <c r="FR24" s="36" t="str">
        <f>IFERROR(GETPIVOTDATA("Average of TRAVTM(40)",#REF!,"TIMEINT",FR$9,"VEHICLETRAVELTIMEMEASUREMENT",$D24)/3600/24,"--")</f>
        <v>--</v>
      </c>
      <c r="FS24" s="36" t="str">
        <f>IFERROR(GETPIVOTDATA("Average of TRAVTM(40)",#REF!,"TIMEINT",FS$9,"VEHICLETRAVELTIMEMEASUREMENT",$D24)/3600/24,"--")</f>
        <v>--</v>
      </c>
      <c r="FT24" s="177" t="str">
        <f>IFERROR(GETPIVOTDATA("Average of TRAVTM(40)",#REF!,"TIMEINT",FT$9,"VEHICLETRAVELTIMEMEASUREMENT",$D24)/3600/24,"--")</f>
        <v>--</v>
      </c>
      <c r="FU24" s="387"/>
      <c r="FV24" s="379" t="str">
        <f>IFERROR(GETPIVOTDATA("Average of VEHS(40)",#REF!,"TIMEINT",FV$9,"VEHICLETRAVELTIMEMEASUREMENT",$D24),"--")</f>
        <v>--</v>
      </c>
      <c r="FW24" s="380" t="str">
        <f>IFERROR(GETPIVOTDATA("Average of VEHS(40)",#REF!,"TIMEINT",FW$9,"VEHICLETRAVELTIMEMEASUREMENT",$D24),"--")</f>
        <v>--</v>
      </c>
      <c r="FX24" s="380" t="str">
        <f>IFERROR(GETPIVOTDATA("Average of VEHS(40)",#REF!,"TIMEINT",FX$9,"VEHICLETRAVELTIMEMEASUREMENT",$D24),"--")</f>
        <v>--</v>
      </c>
      <c r="FY24" s="380" t="str">
        <f>IFERROR(GETPIVOTDATA("Average of VEHS(40)",#REF!,"TIMEINT",FY$9,"VEHICLETRAVELTIMEMEASUREMENT",$D24),"--")</f>
        <v>--</v>
      </c>
      <c r="FZ24" s="380" t="str">
        <f>IFERROR(GETPIVOTDATA("Average of VEHS(40)",#REF!,"TIMEINT",FZ$9,"VEHICLETRAVELTIMEMEASUREMENT",$D24),"--")</f>
        <v>--</v>
      </c>
      <c r="GA24" s="380" t="str">
        <f>IFERROR(GETPIVOTDATA("Average of VEHS(40)",#REF!,"TIMEINT",GA$9,"VEHICLETRAVELTIMEMEASUREMENT",$D24),"--")</f>
        <v>--</v>
      </c>
      <c r="GB24" s="380" t="str">
        <f>IFERROR(GETPIVOTDATA("Average of VEHS(40)",#REF!,"TIMEINT",GB$9,"VEHICLETRAVELTIMEMEASUREMENT",$D24),"--")</f>
        <v>--</v>
      </c>
      <c r="GC24" s="380" t="str">
        <f>IFERROR(GETPIVOTDATA("Average of VEHS(40)",#REF!,"TIMEINT",GC$9,"VEHICLETRAVELTIMEMEASUREMENT",$D24),"--")</f>
        <v>--</v>
      </c>
      <c r="GD24" s="380" t="str">
        <f>IFERROR(GETPIVOTDATA("Average of VEHS(40)",#REF!,"TIMEINT",GD$9,"VEHICLETRAVELTIMEMEASUREMENT",$D24),"--")</f>
        <v>--</v>
      </c>
      <c r="GE24" s="380" t="str">
        <f>IFERROR(GETPIVOTDATA("Average of VEHS(40)",#REF!,"TIMEINT",GE$9,"VEHICLETRAVELTIMEMEASUREMENT",$D24),"--")</f>
        <v>--</v>
      </c>
      <c r="GF24" s="380" t="str">
        <f>IFERROR(GETPIVOTDATA("Average of VEHS(40)",#REF!,"TIMEINT",GF$9,"VEHICLETRAVELTIMEMEASUREMENT",$D24),"--")</f>
        <v>--</v>
      </c>
      <c r="GG24" s="380" t="str">
        <f>IFERROR(GETPIVOTDATA("Average of VEHS(40)",#REF!,"TIMEINT",GG$9,"VEHICLETRAVELTIMEMEASUREMENT",$D24),"--")</f>
        <v>--</v>
      </c>
      <c r="GH24" s="380" t="str">
        <f>IFERROR(GETPIVOTDATA("Average of VEHS(40)",#REF!,"TIMEINT",GH$9,"VEHICLETRAVELTIMEMEASUREMENT",$D24),"--")</f>
        <v>--</v>
      </c>
      <c r="GI24" s="380" t="str">
        <f>IFERROR(GETPIVOTDATA("Average of VEHS(40)",#REF!,"TIMEINT",GI$9,"VEHICLETRAVELTIMEMEASUREMENT",$D24),"--")</f>
        <v>--</v>
      </c>
      <c r="GJ24" s="380" t="str">
        <f>IFERROR(GETPIVOTDATA("Average of VEHS(40)",#REF!,"TIMEINT",GJ$9,"VEHICLETRAVELTIMEMEASUREMENT",$D24),"--")</f>
        <v>--</v>
      </c>
      <c r="GK24" s="381" t="str">
        <f>IFERROR(GETPIVOTDATA("Average of VEHS(40)",#REF!,"TIMEINT",GK$9,"VEHICLETRAVELTIMEMEASUREMENT",$D24),"--")</f>
        <v>--</v>
      </c>
      <c r="GL24" s="387"/>
      <c r="GM24" s="259" t="str">
        <f t="shared" si="25"/>
        <v>--</v>
      </c>
      <c r="GN24" s="410" t="str">
        <f t="shared" si="26"/>
        <v>--</v>
      </c>
      <c r="GO24" s="381">
        <f t="shared" si="27"/>
        <v>0</v>
      </c>
      <c r="GP24" s="387"/>
      <c r="GQ24" s="259" t="str">
        <f>IFERROR(GETPIVOTDATA("Average of TRAVTM(60)",#REF!,"TIMEINT",GQ$9,"VEHICLETRAVELTIMEMEASUREMENT",$D24)/3600/24,"--")</f>
        <v>--</v>
      </c>
      <c r="GR24" s="36" t="str">
        <f>IFERROR(GETPIVOTDATA("Average of TRAVTM(60)",#REF!,"TIMEINT",GR$9,"VEHICLETRAVELTIMEMEASUREMENT",$D24)/3600/24,"--")</f>
        <v>--</v>
      </c>
      <c r="GS24" s="36" t="str">
        <f>IFERROR(GETPIVOTDATA("Average of TRAVTM(60)",#REF!,"TIMEINT",GS$9,"VEHICLETRAVELTIMEMEASUREMENT",$D24)/3600/24,"--")</f>
        <v>--</v>
      </c>
      <c r="GT24" s="36" t="str">
        <f>IFERROR(GETPIVOTDATA("Average of TRAVTM(60)",#REF!,"TIMEINT",GT$9,"VEHICLETRAVELTIMEMEASUREMENT",$D24)/3600/24,"--")</f>
        <v>--</v>
      </c>
      <c r="GU24" s="36" t="str">
        <f>IFERROR(GETPIVOTDATA("Average of TRAVTM(60)",#REF!,"TIMEINT",GU$9,"VEHICLETRAVELTIMEMEASUREMENT",$D24)/3600/24,"--")</f>
        <v>--</v>
      </c>
      <c r="GV24" s="36" t="str">
        <f>IFERROR(GETPIVOTDATA("Average of TRAVTM(60)",#REF!,"TIMEINT",GV$9,"VEHICLETRAVELTIMEMEASUREMENT",$D24)/3600/24,"--")</f>
        <v>--</v>
      </c>
      <c r="GW24" s="36" t="str">
        <f>IFERROR(GETPIVOTDATA("Average of TRAVTM(60)",#REF!,"TIMEINT",GW$9,"VEHICLETRAVELTIMEMEASUREMENT",$D24)/3600/24,"--")</f>
        <v>--</v>
      </c>
      <c r="GX24" s="36" t="str">
        <f>IFERROR(GETPIVOTDATA("Average of TRAVTM(60)",#REF!,"TIMEINT",GX$9,"VEHICLETRAVELTIMEMEASUREMENT",$D24)/3600/24,"--")</f>
        <v>--</v>
      </c>
      <c r="GY24" s="36" t="str">
        <f>IFERROR(GETPIVOTDATA("Average of TRAVTM(60)",#REF!,"TIMEINT",GY$9,"VEHICLETRAVELTIMEMEASUREMENT",$D24)/3600/24,"--")</f>
        <v>--</v>
      </c>
      <c r="GZ24" s="36" t="str">
        <f>IFERROR(GETPIVOTDATA("Average of TRAVTM(60)",#REF!,"TIMEINT",GZ$9,"VEHICLETRAVELTIMEMEASUREMENT",$D24)/3600/24,"--")</f>
        <v>--</v>
      </c>
      <c r="HA24" s="36" t="str">
        <f>IFERROR(GETPIVOTDATA("Average of TRAVTM(60)",#REF!,"TIMEINT",HA$9,"VEHICLETRAVELTIMEMEASUREMENT",$D24)/3600/24,"--")</f>
        <v>--</v>
      </c>
      <c r="HB24" s="36" t="str">
        <f>IFERROR(GETPIVOTDATA("Average of TRAVTM(60)",#REF!,"TIMEINT",HB$9,"VEHICLETRAVELTIMEMEASUREMENT",$D24)/3600/24,"--")</f>
        <v>--</v>
      </c>
      <c r="HC24" s="36" t="str">
        <f>IFERROR(GETPIVOTDATA("Average of TRAVTM(60)",#REF!,"TIMEINT",HC$9,"VEHICLETRAVELTIMEMEASUREMENT",$D24)/3600/24,"--")</f>
        <v>--</v>
      </c>
      <c r="HD24" s="36" t="str">
        <f>IFERROR(GETPIVOTDATA("Average of TRAVTM(60)",#REF!,"TIMEINT",HD$9,"VEHICLETRAVELTIMEMEASUREMENT",$D24)/3600/24,"--")</f>
        <v>--</v>
      </c>
      <c r="HE24" s="36" t="str">
        <f>IFERROR(GETPIVOTDATA("Average of TRAVTM(60)",#REF!,"TIMEINT",HE$9,"VEHICLETRAVELTIMEMEASUREMENT",$D24)/3600/24,"--")</f>
        <v>--</v>
      </c>
      <c r="HF24" s="177" t="str">
        <f>IFERROR(GETPIVOTDATA("Average of TRAVTM(60)",#REF!,"TIMEINT",HF$9,"VEHICLETRAVELTIMEMEASUREMENT",$D24)/3600/24,"--")</f>
        <v>--</v>
      </c>
      <c r="HG24" s="387"/>
      <c r="HH24" s="379" t="str">
        <f>IFERROR(GETPIVOTDATA("Average of VEHS(60)",#REF!,"TIMEINT",HH$9,"VEHICLETRAVELTIMEMEASUREMENT",$D24),"--")</f>
        <v>--</v>
      </c>
      <c r="HI24" s="380" t="str">
        <f>IFERROR(GETPIVOTDATA("Average of VEHS(60)",#REF!,"TIMEINT",HI$9,"VEHICLETRAVELTIMEMEASUREMENT",$D24),"--")</f>
        <v>--</v>
      </c>
      <c r="HJ24" s="380" t="str">
        <f>IFERROR(GETPIVOTDATA("Average of VEHS(60)",#REF!,"TIMEINT",HJ$9,"VEHICLETRAVELTIMEMEASUREMENT",$D24),"--")</f>
        <v>--</v>
      </c>
      <c r="HK24" s="380" t="str">
        <f>IFERROR(GETPIVOTDATA("Average of VEHS(60)",#REF!,"TIMEINT",HK$9,"VEHICLETRAVELTIMEMEASUREMENT",$D24),"--")</f>
        <v>--</v>
      </c>
      <c r="HL24" s="380" t="str">
        <f>IFERROR(GETPIVOTDATA("Average of VEHS(60)",#REF!,"TIMEINT",HL$9,"VEHICLETRAVELTIMEMEASUREMENT",$D24),"--")</f>
        <v>--</v>
      </c>
      <c r="HM24" s="380" t="str">
        <f>IFERROR(GETPIVOTDATA("Average of VEHS(60)",#REF!,"TIMEINT",HM$9,"VEHICLETRAVELTIMEMEASUREMENT",$D24),"--")</f>
        <v>--</v>
      </c>
      <c r="HN24" s="380" t="str">
        <f>IFERROR(GETPIVOTDATA("Average of VEHS(60)",#REF!,"TIMEINT",HN$9,"VEHICLETRAVELTIMEMEASUREMENT",$D24),"--")</f>
        <v>--</v>
      </c>
      <c r="HO24" s="380" t="str">
        <f>IFERROR(GETPIVOTDATA("Average of VEHS(60)",#REF!,"TIMEINT",HO$9,"VEHICLETRAVELTIMEMEASUREMENT",$D24),"--")</f>
        <v>--</v>
      </c>
      <c r="HP24" s="380" t="str">
        <f>IFERROR(GETPIVOTDATA("Average of VEHS(60)",#REF!,"TIMEINT",HP$9,"VEHICLETRAVELTIMEMEASUREMENT",$D24),"--")</f>
        <v>--</v>
      </c>
      <c r="HQ24" s="380" t="str">
        <f>IFERROR(GETPIVOTDATA("Average of VEHS(60)",#REF!,"TIMEINT",HQ$9,"VEHICLETRAVELTIMEMEASUREMENT",$D24),"--")</f>
        <v>--</v>
      </c>
      <c r="HR24" s="380" t="str">
        <f>IFERROR(GETPIVOTDATA("Average of VEHS(60)",#REF!,"TIMEINT",HR$9,"VEHICLETRAVELTIMEMEASUREMENT",$D24),"--")</f>
        <v>--</v>
      </c>
      <c r="HS24" s="380" t="str">
        <f>IFERROR(GETPIVOTDATA("Average of VEHS(60)",#REF!,"TIMEINT",HS$9,"VEHICLETRAVELTIMEMEASUREMENT",$D24),"--")</f>
        <v>--</v>
      </c>
      <c r="HT24" s="380" t="str">
        <f>IFERROR(GETPIVOTDATA("Average of VEHS(60)",#REF!,"TIMEINT",HT$9,"VEHICLETRAVELTIMEMEASUREMENT",$D24),"--")</f>
        <v>--</v>
      </c>
      <c r="HU24" s="380" t="str">
        <f>IFERROR(GETPIVOTDATA("Average of VEHS(60)",#REF!,"TIMEINT",HU$9,"VEHICLETRAVELTIMEMEASUREMENT",$D24),"--")</f>
        <v>--</v>
      </c>
      <c r="HV24" s="380" t="str">
        <f>IFERROR(GETPIVOTDATA("Average of VEHS(60)",#REF!,"TIMEINT",HV$9,"VEHICLETRAVELTIMEMEASUREMENT",$D24),"--")</f>
        <v>--</v>
      </c>
      <c r="HW24" s="381" t="str">
        <f>IFERROR(GETPIVOTDATA("Average of VEHS(60)",#REF!,"TIMEINT",HW$9,"VEHICLETRAVELTIMEMEASUREMENT",$D24),"--")</f>
        <v>--</v>
      </c>
      <c r="HX24" s="387"/>
      <c r="HY24" s="259" t="str">
        <f t="shared" si="28"/>
        <v>--</v>
      </c>
      <c r="HZ24" s="410" t="str">
        <f t="shared" si="29"/>
        <v>--</v>
      </c>
      <c r="IA24" s="381">
        <f t="shared" si="30"/>
        <v>0</v>
      </c>
      <c r="IB24" s="716"/>
      <c r="IC24" s="379" t="str">
        <f>IFERROR(AVERAGEIFS('VISSIM Travel Time Outputs'!$L:$L,'VISSIM Travel Time Outputs'!$D:$D,$D24,'VISSIM Travel Time Outputs'!$A:$A,"AVG",'VISSIM Travel Time Outputs'!$B:$B,IC$9),"-")</f>
        <v>-</v>
      </c>
      <c r="ID24" s="380" t="str">
        <f>IFERROR(AVERAGEIFS('VISSIM Travel Time Outputs'!$L:$L,'VISSIM Travel Time Outputs'!$D:$D,$D24,'VISSIM Travel Time Outputs'!$A:$A,"AVG",'VISSIM Travel Time Outputs'!$B:$B,ID$9),"-")</f>
        <v>-</v>
      </c>
      <c r="IE24" s="380" t="str">
        <f>IFERROR(AVERAGEIFS('VISSIM Travel Time Outputs'!$L:$L,'VISSIM Travel Time Outputs'!$D:$D,$D24,'VISSIM Travel Time Outputs'!$A:$A,"AVG",'VISSIM Travel Time Outputs'!$B:$B,IE$9),"-")</f>
        <v>-</v>
      </c>
      <c r="IF24" s="380" t="str">
        <f>IFERROR(AVERAGEIFS('VISSIM Travel Time Outputs'!$L:$L,'VISSIM Travel Time Outputs'!$D:$D,$D24,'VISSIM Travel Time Outputs'!$A:$A,"AVG",'VISSIM Travel Time Outputs'!$B:$B,IF$9),"-")</f>
        <v>-</v>
      </c>
      <c r="IG24" s="380" t="str">
        <f>IFERROR(AVERAGEIFS('VISSIM Travel Time Outputs'!$L:$L,'VISSIM Travel Time Outputs'!$D:$D,$D24,'VISSIM Travel Time Outputs'!$A:$A,"AVG",'VISSIM Travel Time Outputs'!$B:$B,IG$9),"-")</f>
        <v>-</v>
      </c>
      <c r="IH24" s="380" t="str">
        <f>IFERROR(AVERAGEIFS('VISSIM Travel Time Outputs'!$L:$L,'VISSIM Travel Time Outputs'!$D:$D,$D24,'VISSIM Travel Time Outputs'!$A:$A,"AVG",'VISSIM Travel Time Outputs'!$B:$B,IH$9),"-")</f>
        <v>-</v>
      </c>
      <c r="II24" s="380" t="str">
        <f>IFERROR(AVERAGEIFS('VISSIM Travel Time Outputs'!$L:$L,'VISSIM Travel Time Outputs'!$D:$D,$D24,'VISSIM Travel Time Outputs'!$A:$A,"AVG",'VISSIM Travel Time Outputs'!$B:$B,II$9),"-")</f>
        <v>-</v>
      </c>
      <c r="IJ24" s="380" t="str">
        <f>IFERROR(AVERAGEIFS('VISSIM Travel Time Outputs'!$L:$L,'VISSIM Travel Time Outputs'!$D:$D,$D24,'VISSIM Travel Time Outputs'!$A:$A,"AVG",'VISSIM Travel Time Outputs'!$B:$B,IJ$9),"-")</f>
        <v>-</v>
      </c>
      <c r="IK24" s="380" t="str">
        <f>IFERROR(AVERAGEIFS('VISSIM Travel Time Outputs'!$L:$L,'VISSIM Travel Time Outputs'!$D:$D,$D24,'VISSIM Travel Time Outputs'!$A:$A,"AVG",'VISSIM Travel Time Outputs'!$B:$B,IK$9),"-")</f>
        <v>-</v>
      </c>
      <c r="IL24" s="380" t="str">
        <f>IFERROR(AVERAGEIFS('VISSIM Travel Time Outputs'!$L:$L,'VISSIM Travel Time Outputs'!$D:$D,$D24,'VISSIM Travel Time Outputs'!$A:$A,"AVG",'VISSIM Travel Time Outputs'!$B:$B,IL$9),"-")</f>
        <v>-</v>
      </c>
      <c r="IM24" s="380" t="str">
        <f>IFERROR(AVERAGEIFS('VISSIM Travel Time Outputs'!$L:$L,'VISSIM Travel Time Outputs'!$D:$D,$D24,'VISSIM Travel Time Outputs'!$A:$A,"AVG",'VISSIM Travel Time Outputs'!$B:$B,IM$9),"-")</f>
        <v>-</v>
      </c>
      <c r="IN24" s="380" t="str">
        <f>IFERROR(AVERAGEIFS('VISSIM Travel Time Outputs'!$L:$L,'VISSIM Travel Time Outputs'!$D:$D,$D24,'VISSIM Travel Time Outputs'!$A:$A,"AVG",'VISSIM Travel Time Outputs'!$B:$B,IN$9),"-")</f>
        <v>-</v>
      </c>
      <c r="IO24" s="380" t="str">
        <f>IFERROR(AVERAGEIFS('VISSIM Travel Time Outputs'!$L:$L,'VISSIM Travel Time Outputs'!$D:$D,$D24,'VISSIM Travel Time Outputs'!$A:$A,"AVG",'VISSIM Travel Time Outputs'!$B:$B,IO$9),"-")</f>
        <v>-</v>
      </c>
      <c r="IP24" s="380" t="str">
        <f>IFERROR(AVERAGEIFS('VISSIM Travel Time Outputs'!$L:$L,'VISSIM Travel Time Outputs'!$D:$D,$D24,'VISSIM Travel Time Outputs'!$A:$A,"AVG",'VISSIM Travel Time Outputs'!$B:$B,IP$9),"-")</f>
        <v>-</v>
      </c>
      <c r="IQ24" s="380" t="str">
        <f>IFERROR(AVERAGEIFS('VISSIM Travel Time Outputs'!$L:$L,'VISSIM Travel Time Outputs'!$D:$D,$D24,'VISSIM Travel Time Outputs'!$A:$A,"AVG",'VISSIM Travel Time Outputs'!$B:$B,IQ$9),"-")</f>
        <v>-</v>
      </c>
      <c r="IR24" s="381" t="str">
        <f>IFERROR(AVERAGEIFS('VISSIM Travel Time Outputs'!$L:$L,'VISSIM Travel Time Outputs'!$D:$D,$D24,'VISSIM Travel Time Outputs'!$A:$A,"AVG",'VISSIM Travel Time Outputs'!$B:$B,IR$9),"-")</f>
        <v>-</v>
      </c>
      <c r="IS24" s="381" t="str">
        <f t="shared" si="31"/>
        <v>--</v>
      </c>
    </row>
    <row r="25" spans="1:253" customFormat="1" x14ac:dyDescent="0.25">
      <c r="A25" s="302" t="str">
        <f t="shared" si="12"/>
        <v/>
      </c>
      <c r="B25" s="641">
        <f t="shared" si="32"/>
        <v>16</v>
      </c>
      <c r="C25" s="475" t="str">
        <f>INDEX('Input - Travel Times'!$B$3:$AL$103,MATCH($B25,'Input - Travel Times'!$B$3:$B$103,0),MATCH(C$9,'Input - Travel Times'!$B$3:$AL$3,0))</f>
        <v>From WB Plesant Valley Rd to WB Tall Cedars Pkwy</v>
      </c>
      <c r="D25" s="194">
        <f>INDEX('Input - Travel Times'!$B$3:$AS$103,MATCH($B25,'Input - Travel Times'!$B$3:$B$103,0),MATCH(D$9,'Input - Travel Times'!$B$3:$AS$3,0))</f>
        <v>16</v>
      </c>
      <c r="E25" s="582">
        <f>TIME(0,0,INDEX('Input - Travel Times'!$B$3:$AL$103,MATCH($B25,'Input - Travel Times'!$B$3:$B$103,0),MATCH(E$9,'Input - Travel Times'!$B$3:$AL$3,0)))</f>
        <v>6.7129629629629625E-4</v>
      </c>
      <c r="F25" s="582">
        <f>TIME(0,0,INDEX('Input - Travel Times'!$B$3:$AL$103,MATCH($B25,'Input - Travel Times'!$B$3:$B$103,0),MATCH(F$9,'Input - Travel Times'!$B$3:$AL$3,0)))</f>
        <v>5.2083333333333333E-4</v>
      </c>
      <c r="G25" s="582" t="e">
        <f>TIME(0,0,INDEX('Input - Travel Times'!$B$3:$AL$103,MATCH($B25,'Input - Travel Times'!$B$3:$B$103,0),MATCH(G$9,'Input - Travel Times'!$B$3:$AL$3,0)))</f>
        <v>#VALUE!</v>
      </c>
      <c r="H25" s="173"/>
      <c r="I25" s="259" t="str">
        <f>IFERROR(TIME(0,0,AVERAGEIFS('VISSIM Travel Time Outputs'!$I:$I,'VISSIM Travel Time Outputs'!$D:$D,$D25,'VISSIM Travel Time Outputs'!$A:$A,"AVG",'VISSIM Travel Time Outputs'!$B:$B,I$9)),"-")</f>
        <v>-</v>
      </c>
      <c r="J25" s="36" t="str">
        <f>IFERROR(TIME(0,0,AVERAGEIFS('VISSIM Travel Time Outputs'!$I:$I,'VISSIM Travel Time Outputs'!$D:$D,$D25,'VISSIM Travel Time Outputs'!$A:$A,"AVG",'VISSIM Travel Time Outputs'!$B:$B,J$9)),"-")</f>
        <v>-</v>
      </c>
      <c r="K25" s="36" t="str">
        <f>IFERROR(TIME(0,0,AVERAGEIFS('VISSIM Travel Time Outputs'!$I:$I,'VISSIM Travel Time Outputs'!$D:$D,$D25,'VISSIM Travel Time Outputs'!$A:$A,"AVG",'VISSIM Travel Time Outputs'!$B:$B,K$9)),"-")</f>
        <v>-</v>
      </c>
      <c r="L25" s="36" t="str">
        <f>IFERROR(TIME(0,0,AVERAGEIFS('VISSIM Travel Time Outputs'!$I:$I,'VISSIM Travel Time Outputs'!$D:$D,$D25,'VISSIM Travel Time Outputs'!$A:$A,"AVG",'VISSIM Travel Time Outputs'!$B:$B,L$9)),"-")</f>
        <v>-</v>
      </c>
      <c r="M25" s="36" t="str">
        <f>IFERROR(TIME(0,0,AVERAGEIFS('VISSIM Travel Time Outputs'!$I:$I,'VISSIM Travel Time Outputs'!$D:$D,$D25,'VISSIM Travel Time Outputs'!$A:$A,"AVG",'VISSIM Travel Time Outputs'!$B:$B,M$9)),"-")</f>
        <v>-</v>
      </c>
      <c r="N25" s="36" t="str">
        <f>IFERROR(TIME(0,0,AVERAGEIFS('VISSIM Travel Time Outputs'!$I:$I,'VISSIM Travel Time Outputs'!$D:$D,$D25,'VISSIM Travel Time Outputs'!$A:$A,"AVG",'VISSIM Travel Time Outputs'!$B:$B,N$9)),"-")</f>
        <v>-</v>
      </c>
      <c r="O25" s="36" t="str">
        <f>IFERROR(TIME(0,0,AVERAGEIFS('VISSIM Travel Time Outputs'!$I:$I,'VISSIM Travel Time Outputs'!$D:$D,$D25,'VISSIM Travel Time Outputs'!$A:$A,"AVG",'VISSIM Travel Time Outputs'!$B:$B,O$9)),"-")</f>
        <v>-</v>
      </c>
      <c r="P25" s="36" t="str">
        <f>IFERROR(TIME(0,0,AVERAGEIFS('VISSIM Travel Time Outputs'!$I:$I,'VISSIM Travel Time Outputs'!$D:$D,$D25,'VISSIM Travel Time Outputs'!$A:$A,"AVG",'VISSIM Travel Time Outputs'!$B:$B,P$9)),"-")</f>
        <v>-</v>
      </c>
      <c r="Q25" s="36" t="str">
        <f>IFERROR(TIME(0,0,AVERAGEIFS('VISSIM Travel Time Outputs'!$I:$I,'VISSIM Travel Time Outputs'!$D:$D,$D25,'VISSIM Travel Time Outputs'!$A:$A,"AVG",'VISSIM Travel Time Outputs'!$B:$B,Q$9)),"-")</f>
        <v>-</v>
      </c>
      <c r="R25" s="36" t="str">
        <f>IFERROR(TIME(0,0,AVERAGEIFS('VISSIM Travel Time Outputs'!$I:$I,'VISSIM Travel Time Outputs'!$D:$D,$D25,'VISSIM Travel Time Outputs'!$A:$A,"AVG",'VISSIM Travel Time Outputs'!$B:$B,R$9)),"-")</f>
        <v>-</v>
      </c>
      <c r="S25" s="36" t="str">
        <f>IFERROR(TIME(0,0,AVERAGEIFS('VISSIM Travel Time Outputs'!$I:$I,'VISSIM Travel Time Outputs'!$D:$D,$D25,'VISSIM Travel Time Outputs'!$A:$A,"AVG",'VISSIM Travel Time Outputs'!$B:$B,S$9)),"-")</f>
        <v>-</v>
      </c>
      <c r="T25" s="36" t="str">
        <f>IFERROR(TIME(0,0,AVERAGEIFS('VISSIM Travel Time Outputs'!$I:$I,'VISSIM Travel Time Outputs'!$D:$D,$D25,'VISSIM Travel Time Outputs'!$A:$A,"AVG",'VISSIM Travel Time Outputs'!$B:$B,T$9)),"-")</f>
        <v>-</v>
      </c>
      <c r="U25" s="36" t="str">
        <f>IFERROR(TIME(0,0,AVERAGEIFS('VISSIM Travel Time Outputs'!$I:$I,'VISSIM Travel Time Outputs'!$D:$D,$D25,'VISSIM Travel Time Outputs'!$A:$A,"AVG",'VISSIM Travel Time Outputs'!$B:$B,U$9)),"-")</f>
        <v>-</v>
      </c>
      <c r="V25" s="36" t="str">
        <f>IFERROR(TIME(0,0,AVERAGEIFS('VISSIM Travel Time Outputs'!$I:$I,'VISSIM Travel Time Outputs'!$D:$D,$D25,'VISSIM Travel Time Outputs'!$A:$A,"AVG",'VISSIM Travel Time Outputs'!$B:$B,V$9)),"-")</f>
        <v>-</v>
      </c>
      <c r="W25" s="36" t="str">
        <f>IFERROR(TIME(0,0,AVERAGEIFS('VISSIM Travel Time Outputs'!$I:$I,'VISSIM Travel Time Outputs'!$D:$D,$D25,'VISSIM Travel Time Outputs'!$A:$A,"AVG",'VISSIM Travel Time Outputs'!$B:$B,W$9)),"-")</f>
        <v>-</v>
      </c>
      <c r="X25" s="177" t="str">
        <f>IFERROR(TIME(0,0,AVERAGEIFS('VISSIM Travel Time Outputs'!$I:$I,'VISSIM Travel Time Outputs'!$D:$D,$D25,'VISSIM Travel Time Outputs'!$A:$A,"AVG",'VISSIM Travel Time Outputs'!$B:$B,X$9)),"-")</f>
        <v>-</v>
      </c>
      <c r="Y25" s="304"/>
      <c r="Z25" s="379" t="str">
        <f>IFERROR(AVERAGEIFS('VISSIM Travel Time Outputs'!$F:$F,'VISSIM Travel Time Outputs'!$D:$D,$D25,'VISSIM Travel Time Outputs'!$A:$A,"AVG",'VISSIM Travel Time Outputs'!$B:$B,Z$9),"-")</f>
        <v>-</v>
      </c>
      <c r="AA25" s="380" t="str">
        <f>IFERROR(AVERAGEIFS('VISSIM Travel Time Outputs'!$F:$F,'VISSIM Travel Time Outputs'!$D:$D,$D25,'VISSIM Travel Time Outputs'!$A:$A,"AVG",'VISSIM Travel Time Outputs'!$B:$B,AA$9),"-")</f>
        <v>-</v>
      </c>
      <c r="AB25" s="380" t="str">
        <f>IFERROR(AVERAGEIFS('VISSIM Travel Time Outputs'!$F:$F,'VISSIM Travel Time Outputs'!$D:$D,$D25,'VISSIM Travel Time Outputs'!$A:$A,"AVG",'VISSIM Travel Time Outputs'!$B:$B,AB$9),"-")</f>
        <v>-</v>
      </c>
      <c r="AC25" s="380" t="str">
        <f>IFERROR(AVERAGEIFS('VISSIM Travel Time Outputs'!$F:$F,'VISSIM Travel Time Outputs'!$D:$D,$D25,'VISSIM Travel Time Outputs'!$A:$A,"AVG",'VISSIM Travel Time Outputs'!$B:$B,AC$9),"-")</f>
        <v>-</v>
      </c>
      <c r="AD25" s="380" t="str">
        <f>IFERROR(AVERAGEIFS('VISSIM Travel Time Outputs'!$F:$F,'VISSIM Travel Time Outputs'!$D:$D,$D25,'VISSIM Travel Time Outputs'!$A:$A,"AVG",'VISSIM Travel Time Outputs'!$B:$B,AD$9),"-")</f>
        <v>-</v>
      </c>
      <c r="AE25" s="380" t="str">
        <f>IFERROR(AVERAGEIFS('VISSIM Travel Time Outputs'!$F:$F,'VISSIM Travel Time Outputs'!$D:$D,$D25,'VISSIM Travel Time Outputs'!$A:$A,"AVG",'VISSIM Travel Time Outputs'!$B:$B,AE$9),"-")</f>
        <v>-</v>
      </c>
      <c r="AF25" s="380" t="str">
        <f>IFERROR(AVERAGEIFS('VISSIM Travel Time Outputs'!$F:$F,'VISSIM Travel Time Outputs'!$D:$D,$D25,'VISSIM Travel Time Outputs'!$A:$A,"AVG",'VISSIM Travel Time Outputs'!$B:$B,AF$9),"-")</f>
        <v>-</v>
      </c>
      <c r="AG25" s="380" t="str">
        <f>IFERROR(AVERAGEIFS('VISSIM Travel Time Outputs'!$F:$F,'VISSIM Travel Time Outputs'!$D:$D,$D25,'VISSIM Travel Time Outputs'!$A:$A,"AVG",'VISSIM Travel Time Outputs'!$B:$B,AG$9),"-")</f>
        <v>-</v>
      </c>
      <c r="AH25" s="380" t="str">
        <f>IFERROR(AVERAGEIFS('VISSIM Travel Time Outputs'!$F:$F,'VISSIM Travel Time Outputs'!$D:$D,$D25,'VISSIM Travel Time Outputs'!$A:$A,"AVG",'VISSIM Travel Time Outputs'!$B:$B,AH$9),"-")</f>
        <v>-</v>
      </c>
      <c r="AI25" s="380" t="str">
        <f>IFERROR(AVERAGEIFS('VISSIM Travel Time Outputs'!$F:$F,'VISSIM Travel Time Outputs'!$D:$D,$D25,'VISSIM Travel Time Outputs'!$A:$A,"AVG",'VISSIM Travel Time Outputs'!$B:$B,AI$9),"-")</f>
        <v>-</v>
      </c>
      <c r="AJ25" s="380" t="str">
        <f>IFERROR(AVERAGEIFS('VISSIM Travel Time Outputs'!$F:$F,'VISSIM Travel Time Outputs'!$D:$D,$D25,'VISSIM Travel Time Outputs'!$A:$A,"AVG",'VISSIM Travel Time Outputs'!$B:$B,AJ$9),"-")</f>
        <v>-</v>
      </c>
      <c r="AK25" s="380" t="str">
        <f>IFERROR(AVERAGEIFS('VISSIM Travel Time Outputs'!$F:$F,'VISSIM Travel Time Outputs'!$D:$D,$D25,'VISSIM Travel Time Outputs'!$A:$A,"AVG",'VISSIM Travel Time Outputs'!$B:$B,AK$9),"-")</f>
        <v>-</v>
      </c>
      <c r="AL25" s="380" t="str">
        <f>IFERROR(AVERAGEIFS('VISSIM Travel Time Outputs'!$F:$F,'VISSIM Travel Time Outputs'!$D:$D,$D25,'VISSIM Travel Time Outputs'!$A:$A,"AVG",'VISSIM Travel Time Outputs'!$B:$B,AL$9),"-")</f>
        <v>-</v>
      </c>
      <c r="AM25" s="380" t="str">
        <f>IFERROR(AVERAGEIFS('VISSIM Travel Time Outputs'!$F:$F,'VISSIM Travel Time Outputs'!$D:$D,$D25,'VISSIM Travel Time Outputs'!$A:$A,"AVG",'VISSIM Travel Time Outputs'!$B:$B,AM$9),"-")</f>
        <v>-</v>
      </c>
      <c r="AN25" s="380" t="str">
        <f>IFERROR(AVERAGEIFS('VISSIM Travel Time Outputs'!$F:$F,'VISSIM Travel Time Outputs'!$D:$D,$D25,'VISSIM Travel Time Outputs'!$A:$A,"AVG",'VISSIM Travel Time Outputs'!$B:$B,AN$9),"-")</f>
        <v>-</v>
      </c>
      <c r="AO25" s="381" t="str">
        <f>IFERROR(AVERAGEIFS('VISSIM Travel Time Outputs'!$F:$F,'VISSIM Travel Time Outputs'!$D:$D,$D25,'VISSIM Travel Time Outputs'!$A:$A,"AVG",'VISSIM Travel Time Outputs'!$B:$B,AO$9),"-")</f>
        <v>-</v>
      </c>
      <c r="AP25" s="387"/>
      <c r="AQ25" s="259" t="str">
        <f t="shared" si="13"/>
        <v>--</v>
      </c>
      <c r="AR25" s="410" t="str">
        <f t="shared" si="14"/>
        <v>--</v>
      </c>
      <c r="AS25" s="381">
        <f t="shared" si="15"/>
        <v>0</v>
      </c>
      <c r="AT25" s="305"/>
      <c r="AU25" s="259" t="str">
        <f>IFERROR(TIME(0,0,AVERAGEIFS('VISSIM Travel Time Outputs'!$J:$J,'VISSIM Travel Time Outputs'!$D:$D,$D25,'VISSIM Travel Time Outputs'!$A:$A,"AVG",'VISSIM Travel Time Outputs'!$B:$B,AU$9)),"-")</f>
        <v>-</v>
      </c>
      <c r="AV25" s="36" t="str">
        <f>IFERROR(TIME(0,0,AVERAGEIFS('VISSIM Travel Time Outputs'!$J:$J,'VISSIM Travel Time Outputs'!$D:$D,$D25,'VISSIM Travel Time Outputs'!$A:$A,"AVG",'VISSIM Travel Time Outputs'!$B:$B,AV$9)),"-")</f>
        <v>-</v>
      </c>
      <c r="AW25" s="36" t="str">
        <f>IFERROR(TIME(0,0,AVERAGEIFS('VISSIM Travel Time Outputs'!$J:$J,'VISSIM Travel Time Outputs'!$D:$D,$D25,'VISSIM Travel Time Outputs'!$A:$A,"AVG",'VISSIM Travel Time Outputs'!$B:$B,AW$9)),"-")</f>
        <v>-</v>
      </c>
      <c r="AX25" s="36" t="str">
        <f>IFERROR(TIME(0,0,AVERAGEIFS('VISSIM Travel Time Outputs'!$J:$J,'VISSIM Travel Time Outputs'!$D:$D,$D25,'VISSIM Travel Time Outputs'!$A:$A,"AVG",'VISSIM Travel Time Outputs'!$B:$B,AX$9)),"-")</f>
        <v>-</v>
      </c>
      <c r="AY25" s="36" t="str">
        <f>IFERROR(TIME(0,0,AVERAGEIFS('VISSIM Travel Time Outputs'!$J:$J,'VISSIM Travel Time Outputs'!$D:$D,$D25,'VISSIM Travel Time Outputs'!$A:$A,"AVG",'VISSIM Travel Time Outputs'!$B:$B,AY$9)),"-")</f>
        <v>-</v>
      </c>
      <c r="AZ25" s="36" t="str">
        <f>IFERROR(TIME(0,0,AVERAGEIFS('VISSIM Travel Time Outputs'!$J:$J,'VISSIM Travel Time Outputs'!$D:$D,$D25,'VISSIM Travel Time Outputs'!$A:$A,"AVG",'VISSIM Travel Time Outputs'!$B:$B,AZ$9)),"-")</f>
        <v>-</v>
      </c>
      <c r="BA25" s="36" t="str">
        <f>IFERROR(TIME(0,0,AVERAGEIFS('VISSIM Travel Time Outputs'!$J:$J,'VISSIM Travel Time Outputs'!$D:$D,$D25,'VISSIM Travel Time Outputs'!$A:$A,"AVG",'VISSIM Travel Time Outputs'!$B:$B,BA$9)),"-")</f>
        <v>-</v>
      </c>
      <c r="BB25" s="36" t="str">
        <f>IFERROR(TIME(0,0,AVERAGEIFS('VISSIM Travel Time Outputs'!$J:$J,'VISSIM Travel Time Outputs'!$D:$D,$D25,'VISSIM Travel Time Outputs'!$A:$A,"AVG",'VISSIM Travel Time Outputs'!$B:$B,BB$9)),"-")</f>
        <v>-</v>
      </c>
      <c r="BC25" s="36" t="str">
        <f>IFERROR(TIME(0,0,AVERAGEIFS('VISSIM Travel Time Outputs'!$J:$J,'VISSIM Travel Time Outputs'!$D:$D,$D25,'VISSIM Travel Time Outputs'!$A:$A,"AVG",'VISSIM Travel Time Outputs'!$B:$B,BC$9)),"-")</f>
        <v>-</v>
      </c>
      <c r="BD25" s="36" t="str">
        <f>IFERROR(TIME(0,0,AVERAGEIFS('VISSIM Travel Time Outputs'!$J:$J,'VISSIM Travel Time Outputs'!$D:$D,$D25,'VISSIM Travel Time Outputs'!$A:$A,"AVG",'VISSIM Travel Time Outputs'!$B:$B,BD$9)),"-")</f>
        <v>-</v>
      </c>
      <c r="BE25" s="36" t="str">
        <f>IFERROR(TIME(0,0,AVERAGEIFS('VISSIM Travel Time Outputs'!$J:$J,'VISSIM Travel Time Outputs'!$D:$D,$D25,'VISSIM Travel Time Outputs'!$A:$A,"AVG",'VISSIM Travel Time Outputs'!$B:$B,BE$9)),"-")</f>
        <v>-</v>
      </c>
      <c r="BF25" s="36" t="str">
        <f>IFERROR(TIME(0,0,AVERAGEIFS('VISSIM Travel Time Outputs'!$J:$J,'VISSIM Travel Time Outputs'!$D:$D,$D25,'VISSIM Travel Time Outputs'!$A:$A,"AVG",'VISSIM Travel Time Outputs'!$B:$B,BF$9)),"-")</f>
        <v>-</v>
      </c>
      <c r="BG25" s="36" t="str">
        <f>IFERROR(TIME(0,0,AVERAGEIFS('VISSIM Travel Time Outputs'!$J:$J,'VISSIM Travel Time Outputs'!$D:$D,$D25,'VISSIM Travel Time Outputs'!$A:$A,"AVG",'VISSIM Travel Time Outputs'!$B:$B,BG$9)),"-")</f>
        <v>-</v>
      </c>
      <c r="BH25" s="36" t="str">
        <f>IFERROR(TIME(0,0,AVERAGEIFS('VISSIM Travel Time Outputs'!$J:$J,'VISSIM Travel Time Outputs'!$D:$D,$D25,'VISSIM Travel Time Outputs'!$A:$A,"AVG",'VISSIM Travel Time Outputs'!$B:$B,BH$9)),"-")</f>
        <v>-</v>
      </c>
      <c r="BI25" s="36" t="str">
        <f>IFERROR(TIME(0,0,AVERAGEIFS('VISSIM Travel Time Outputs'!$J:$J,'VISSIM Travel Time Outputs'!$D:$D,$D25,'VISSIM Travel Time Outputs'!$A:$A,"AVG",'VISSIM Travel Time Outputs'!$B:$B,BI$9)),"-")</f>
        <v>-</v>
      </c>
      <c r="BJ25" s="177" t="str">
        <f>IFERROR(TIME(0,0,AVERAGEIFS('VISSIM Travel Time Outputs'!$J:$J,'VISSIM Travel Time Outputs'!$D:$D,$D25,'VISSIM Travel Time Outputs'!$A:$A,"AVG",'VISSIM Travel Time Outputs'!$B:$B,BJ$9)),"-")</f>
        <v>-</v>
      </c>
      <c r="BK25" s="164"/>
      <c r="BL25" s="379" t="str">
        <f>IFERROR(AVERAGEIFS('VISSIM Travel Time Outputs'!$G:$G,'VISSIM Travel Time Outputs'!$D:$D,$D25,'VISSIM Travel Time Outputs'!$A:$A,"AVG",'VISSIM Travel Time Outputs'!$B:$B,BL$9),"-")</f>
        <v>-</v>
      </c>
      <c r="BM25" s="380" t="str">
        <f>IFERROR(AVERAGEIFS('VISSIM Travel Time Outputs'!$G:$G,'VISSIM Travel Time Outputs'!$D:$D,$D25,'VISSIM Travel Time Outputs'!$A:$A,"AVG",'VISSIM Travel Time Outputs'!$B:$B,BM$9),"-")</f>
        <v>-</v>
      </c>
      <c r="BN25" s="380" t="str">
        <f>IFERROR(AVERAGEIFS('VISSIM Travel Time Outputs'!$G:$G,'VISSIM Travel Time Outputs'!$D:$D,$D25,'VISSIM Travel Time Outputs'!$A:$A,"AVG",'VISSIM Travel Time Outputs'!$B:$B,BN$9),"-")</f>
        <v>-</v>
      </c>
      <c r="BO25" s="380" t="str">
        <f>IFERROR(AVERAGEIFS('VISSIM Travel Time Outputs'!$G:$G,'VISSIM Travel Time Outputs'!$D:$D,$D25,'VISSIM Travel Time Outputs'!$A:$A,"AVG",'VISSIM Travel Time Outputs'!$B:$B,BO$9),"-")</f>
        <v>-</v>
      </c>
      <c r="BP25" s="380" t="str">
        <f>IFERROR(AVERAGEIFS('VISSIM Travel Time Outputs'!$G:$G,'VISSIM Travel Time Outputs'!$D:$D,$D25,'VISSIM Travel Time Outputs'!$A:$A,"AVG",'VISSIM Travel Time Outputs'!$B:$B,BP$9),"-")</f>
        <v>-</v>
      </c>
      <c r="BQ25" s="380" t="str">
        <f>IFERROR(AVERAGEIFS('VISSIM Travel Time Outputs'!$G:$G,'VISSIM Travel Time Outputs'!$D:$D,$D25,'VISSIM Travel Time Outputs'!$A:$A,"AVG",'VISSIM Travel Time Outputs'!$B:$B,BQ$9),"-")</f>
        <v>-</v>
      </c>
      <c r="BR25" s="380" t="str">
        <f>IFERROR(AVERAGEIFS('VISSIM Travel Time Outputs'!$G:$G,'VISSIM Travel Time Outputs'!$D:$D,$D25,'VISSIM Travel Time Outputs'!$A:$A,"AVG",'VISSIM Travel Time Outputs'!$B:$B,BR$9),"-")</f>
        <v>-</v>
      </c>
      <c r="BS25" s="380" t="str">
        <f>IFERROR(AVERAGEIFS('VISSIM Travel Time Outputs'!$G:$G,'VISSIM Travel Time Outputs'!$D:$D,$D25,'VISSIM Travel Time Outputs'!$A:$A,"AVG",'VISSIM Travel Time Outputs'!$B:$B,BS$9),"-")</f>
        <v>-</v>
      </c>
      <c r="BT25" s="380" t="str">
        <f>IFERROR(AVERAGEIFS('VISSIM Travel Time Outputs'!$G:$G,'VISSIM Travel Time Outputs'!$D:$D,$D25,'VISSIM Travel Time Outputs'!$A:$A,"AVG",'VISSIM Travel Time Outputs'!$B:$B,BT$9),"-")</f>
        <v>-</v>
      </c>
      <c r="BU25" s="380" t="str">
        <f>IFERROR(AVERAGEIFS('VISSIM Travel Time Outputs'!$G:$G,'VISSIM Travel Time Outputs'!$D:$D,$D25,'VISSIM Travel Time Outputs'!$A:$A,"AVG",'VISSIM Travel Time Outputs'!$B:$B,BU$9),"-")</f>
        <v>-</v>
      </c>
      <c r="BV25" s="380" t="str">
        <f>IFERROR(AVERAGEIFS('VISSIM Travel Time Outputs'!$G:$G,'VISSIM Travel Time Outputs'!$D:$D,$D25,'VISSIM Travel Time Outputs'!$A:$A,"AVG",'VISSIM Travel Time Outputs'!$B:$B,BV$9),"-")</f>
        <v>-</v>
      </c>
      <c r="BW25" s="380" t="str">
        <f>IFERROR(AVERAGEIFS('VISSIM Travel Time Outputs'!$G:$G,'VISSIM Travel Time Outputs'!$D:$D,$D25,'VISSIM Travel Time Outputs'!$A:$A,"AVG",'VISSIM Travel Time Outputs'!$B:$B,BW$9),"-")</f>
        <v>-</v>
      </c>
      <c r="BX25" s="380" t="str">
        <f>IFERROR(AVERAGEIFS('VISSIM Travel Time Outputs'!$G:$G,'VISSIM Travel Time Outputs'!$D:$D,$D25,'VISSIM Travel Time Outputs'!$A:$A,"AVG",'VISSIM Travel Time Outputs'!$B:$B,BX$9),"-")</f>
        <v>-</v>
      </c>
      <c r="BY25" s="380" t="str">
        <f>IFERROR(AVERAGEIFS('VISSIM Travel Time Outputs'!$G:$G,'VISSIM Travel Time Outputs'!$D:$D,$D25,'VISSIM Travel Time Outputs'!$A:$A,"AVG",'VISSIM Travel Time Outputs'!$B:$B,BY$9),"-")</f>
        <v>-</v>
      </c>
      <c r="BZ25" s="380" t="str">
        <f>IFERROR(AVERAGEIFS('VISSIM Travel Time Outputs'!$G:$G,'VISSIM Travel Time Outputs'!$D:$D,$D25,'VISSIM Travel Time Outputs'!$A:$A,"AVG",'VISSIM Travel Time Outputs'!$B:$B,BZ$9),"-")</f>
        <v>-</v>
      </c>
      <c r="CA25" s="381" t="str">
        <f>IFERROR(AVERAGEIFS('VISSIM Travel Time Outputs'!$G:$G,'VISSIM Travel Time Outputs'!$D:$D,$D25,'VISSIM Travel Time Outputs'!$A:$A,"AVG",'VISSIM Travel Time Outputs'!$B:$B,CA$9),"-")</f>
        <v>-</v>
      </c>
      <c r="CB25" s="304"/>
      <c r="CC25" s="259" t="str">
        <f t="shared" si="16"/>
        <v>--</v>
      </c>
      <c r="CD25" s="410" t="str">
        <f t="shared" si="17"/>
        <v>--</v>
      </c>
      <c r="CE25" s="381">
        <f t="shared" si="18"/>
        <v>0</v>
      </c>
      <c r="CF25" s="387"/>
      <c r="CG25" s="259" t="str">
        <f>IFERROR(GETPIVOTDATA("Average of TRAVTM(31)",#REF!,"TIMEINT",CG$9,"VEHICLETRAVELTIMEMEASUREMENT",$D25)/3600/24,"--")</f>
        <v>--</v>
      </c>
      <c r="CH25" s="36" t="str">
        <f>IFERROR(GETPIVOTDATA("Average of TRAVTM(31)",#REF!,"TIMEINT",CH$9,"VEHICLETRAVELTIMEMEASUREMENT",$D25)/3600/24,"--")</f>
        <v>--</v>
      </c>
      <c r="CI25" s="36" t="str">
        <f>IFERROR(GETPIVOTDATA("Average of TRAVTM(31)",#REF!,"TIMEINT",CI$9,"VEHICLETRAVELTIMEMEASUREMENT",$D25)/3600/24,"--")</f>
        <v>--</v>
      </c>
      <c r="CJ25" s="36" t="str">
        <f>IFERROR(GETPIVOTDATA("Average of TRAVTM(31)",#REF!,"TIMEINT",CJ$9,"VEHICLETRAVELTIMEMEASUREMENT",$D25)/3600/24,"--")</f>
        <v>--</v>
      </c>
      <c r="CK25" s="36" t="str">
        <f>IFERROR(GETPIVOTDATA("Average of TRAVTM(31)",#REF!,"TIMEINT",CK$9,"VEHICLETRAVELTIMEMEASUREMENT",$D25)/3600/24,"--")</f>
        <v>--</v>
      </c>
      <c r="CL25" s="36" t="str">
        <f>IFERROR(GETPIVOTDATA("Average of TRAVTM(31)",#REF!,"TIMEINT",CL$9,"VEHICLETRAVELTIMEMEASUREMENT",$D25)/3600/24,"--")</f>
        <v>--</v>
      </c>
      <c r="CM25" s="36" t="str">
        <f>IFERROR(GETPIVOTDATA("Average of TRAVTM(31)",#REF!,"TIMEINT",CM$9,"VEHICLETRAVELTIMEMEASUREMENT",$D25)/3600/24,"--")</f>
        <v>--</v>
      </c>
      <c r="CN25" s="36" t="str">
        <f>IFERROR(GETPIVOTDATA("Average of TRAVTM(31)",#REF!,"TIMEINT",CN$9,"VEHICLETRAVELTIMEMEASUREMENT",$D25)/3600/24,"--")</f>
        <v>--</v>
      </c>
      <c r="CO25" s="36" t="str">
        <f>IFERROR(GETPIVOTDATA("Average of TRAVTM(31)",#REF!,"TIMEINT",CO$9,"VEHICLETRAVELTIMEMEASUREMENT",$D25)/3600/24,"--")</f>
        <v>--</v>
      </c>
      <c r="CP25" s="36" t="str">
        <f>IFERROR(GETPIVOTDATA("Average of TRAVTM(31)",#REF!,"TIMEINT",CP$9,"VEHICLETRAVELTIMEMEASUREMENT",$D25)/3600/24,"--")</f>
        <v>--</v>
      </c>
      <c r="CQ25" s="36" t="str">
        <f>IFERROR(GETPIVOTDATA("Average of TRAVTM(31)",#REF!,"TIMEINT",CQ$9,"VEHICLETRAVELTIMEMEASUREMENT",$D25)/3600/24,"--")</f>
        <v>--</v>
      </c>
      <c r="CR25" s="36" t="str">
        <f>IFERROR(GETPIVOTDATA("Average of TRAVTM(31)",#REF!,"TIMEINT",CR$9,"VEHICLETRAVELTIMEMEASUREMENT",$D25)/3600/24,"--")</f>
        <v>--</v>
      </c>
      <c r="CS25" s="36" t="str">
        <f>IFERROR(GETPIVOTDATA("Average of TRAVTM(31)",#REF!,"TIMEINT",CS$9,"VEHICLETRAVELTIMEMEASUREMENT",$D25)/3600/24,"--")</f>
        <v>--</v>
      </c>
      <c r="CT25" s="36" t="str">
        <f>IFERROR(GETPIVOTDATA("Average of TRAVTM(31)",#REF!,"TIMEINT",CT$9,"VEHICLETRAVELTIMEMEASUREMENT",$D25)/3600/24,"--")</f>
        <v>--</v>
      </c>
      <c r="CU25" s="36" t="str">
        <f>IFERROR(GETPIVOTDATA("Average of TRAVTM(31)",#REF!,"TIMEINT",CU$9,"VEHICLETRAVELTIMEMEASUREMENT",$D25)/3600/24,"--")</f>
        <v>--</v>
      </c>
      <c r="CV25" s="177" t="str">
        <f>IFERROR(GETPIVOTDATA("Average of TRAVTM(31)",#REF!,"TIMEINT",CV$9,"VEHICLETRAVELTIMEMEASUREMENT",$D25)/3600/24,"--")</f>
        <v>--</v>
      </c>
      <c r="CW25" s="387"/>
      <c r="CX25" s="379" t="str">
        <f>IFERROR(GETPIVOTDATA("Average of VEHS(31)",#REF!,"TIMEINT",CX$9,"VEHICLETRAVELTIMEMEASUREMENT",$D25),"--")</f>
        <v>--</v>
      </c>
      <c r="CY25" s="380" t="str">
        <f>IFERROR(GETPIVOTDATA("Average of VEHS(31)",#REF!,"TIMEINT",CY$9,"VEHICLETRAVELTIMEMEASUREMENT",$D25),"--")</f>
        <v>--</v>
      </c>
      <c r="CZ25" s="380" t="str">
        <f>IFERROR(GETPIVOTDATA("Average of VEHS(31)",#REF!,"TIMEINT",CZ$9,"VEHICLETRAVELTIMEMEASUREMENT",$D25),"--")</f>
        <v>--</v>
      </c>
      <c r="DA25" s="380" t="str">
        <f>IFERROR(GETPIVOTDATA("Average of VEHS(31)",#REF!,"TIMEINT",DA$9,"VEHICLETRAVELTIMEMEASUREMENT",$D25),"--")</f>
        <v>--</v>
      </c>
      <c r="DB25" s="380" t="str">
        <f>IFERROR(GETPIVOTDATA("Average of VEHS(31)",#REF!,"TIMEINT",DB$9,"VEHICLETRAVELTIMEMEASUREMENT",$D25),"--")</f>
        <v>--</v>
      </c>
      <c r="DC25" s="380" t="str">
        <f>IFERROR(GETPIVOTDATA("Average of VEHS(31)",#REF!,"TIMEINT",DC$9,"VEHICLETRAVELTIMEMEASUREMENT",$D25),"--")</f>
        <v>--</v>
      </c>
      <c r="DD25" s="380" t="str">
        <f>IFERROR(GETPIVOTDATA("Average of VEHS(31)",#REF!,"TIMEINT",DD$9,"VEHICLETRAVELTIMEMEASUREMENT",$D25),"--")</f>
        <v>--</v>
      </c>
      <c r="DE25" s="380" t="str">
        <f>IFERROR(GETPIVOTDATA("Average of VEHS(31)",#REF!,"TIMEINT",DE$9,"VEHICLETRAVELTIMEMEASUREMENT",$D25),"--")</f>
        <v>--</v>
      </c>
      <c r="DF25" s="380" t="str">
        <f>IFERROR(GETPIVOTDATA("Average of VEHS(31)",#REF!,"TIMEINT",DF$9,"VEHICLETRAVELTIMEMEASUREMENT",$D25),"--")</f>
        <v>--</v>
      </c>
      <c r="DG25" s="380" t="str">
        <f>IFERROR(GETPIVOTDATA("Average of VEHS(31)",#REF!,"TIMEINT",DG$9,"VEHICLETRAVELTIMEMEASUREMENT",$D25),"--")</f>
        <v>--</v>
      </c>
      <c r="DH25" s="380" t="str">
        <f>IFERROR(GETPIVOTDATA("Average of VEHS(31)",#REF!,"TIMEINT",DH$9,"VEHICLETRAVELTIMEMEASUREMENT",$D25),"--")</f>
        <v>--</v>
      </c>
      <c r="DI25" s="380" t="str">
        <f>IFERROR(GETPIVOTDATA("Average of VEHS(31)",#REF!,"TIMEINT",DI$9,"VEHICLETRAVELTIMEMEASUREMENT",$D25),"--")</f>
        <v>--</v>
      </c>
      <c r="DJ25" s="380" t="str">
        <f>IFERROR(GETPIVOTDATA("Average of VEHS(31)",#REF!,"TIMEINT",DJ$9,"VEHICLETRAVELTIMEMEASUREMENT",$D25),"--")</f>
        <v>--</v>
      </c>
      <c r="DK25" s="380" t="str">
        <f>IFERROR(GETPIVOTDATA("Average of VEHS(31)",#REF!,"TIMEINT",DK$9,"VEHICLETRAVELTIMEMEASUREMENT",$D25),"--")</f>
        <v>--</v>
      </c>
      <c r="DL25" s="380" t="str">
        <f>IFERROR(GETPIVOTDATA("Average of VEHS(31)",#REF!,"TIMEINT",DL$9,"VEHICLETRAVELTIMEMEASUREMENT",$D25),"--")</f>
        <v>--</v>
      </c>
      <c r="DM25" s="381" t="str">
        <f>IFERROR(GETPIVOTDATA("Average of VEHS(31)",#REF!,"TIMEINT",DM$9,"VEHICLETRAVELTIMEMEASUREMENT",$D25),"--")</f>
        <v>--</v>
      </c>
      <c r="DN25" s="387"/>
      <c r="DO25" s="259" t="str">
        <f t="shared" si="19"/>
        <v>--</v>
      </c>
      <c r="DP25" s="410" t="str">
        <f t="shared" si="20"/>
        <v>--</v>
      </c>
      <c r="DQ25" s="381">
        <f t="shared" si="21"/>
        <v>0</v>
      </c>
      <c r="DR25" s="305"/>
      <c r="DS25" s="259" t="str">
        <f>IFERROR(TIME(0,0,AVERAGEIFS('VISSIM Travel Time Outputs'!$K:$K,'VISSIM Travel Time Outputs'!$D:$D,$D25,'VISSIM Travel Time Outputs'!$A:$A,"AVG",'VISSIM Travel Time Outputs'!$B:$B,DS$9)),"-")</f>
        <v>-</v>
      </c>
      <c r="DT25" s="36" t="str">
        <f>IFERROR(TIME(0,0,AVERAGEIFS('VISSIM Travel Time Outputs'!$K:$K,'VISSIM Travel Time Outputs'!$D:$D,$D25,'VISSIM Travel Time Outputs'!$A:$A,"AVG",'VISSIM Travel Time Outputs'!$B:$B,DT$9)),"-")</f>
        <v>-</v>
      </c>
      <c r="DU25" s="36" t="str">
        <f>IFERROR(TIME(0,0,AVERAGEIFS('VISSIM Travel Time Outputs'!$K:$K,'VISSIM Travel Time Outputs'!$D:$D,$D25,'VISSIM Travel Time Outputs'!$A:$A,"AVG",'VISSIM Travel Time Outputs'!$B:$B,DU$9)),"-")</f>
        <v>-</v>
      </c>
      <c r="DV25" s="36" t="str">
        <f>IFERROR(TIME(0,0,AVERAGEIFS('VISSIM Travel Time Outputs'!$K:$K,'VISSIM Travel Time Outputs'!$D:$D,$D25,'VISSIM Travel Time Outputs'!$A:$A,"AVG",'VISSIM Travel Time Outputs'!$B:$B,DV$9)),"-")</f>
        <v>-</v>
      </c>
      <c r="DW25" s="36" t="str">
        <f>IFERROR(TIME(0,0,AVERAGEIFS('VISSIM Travel Time Outputs'!$K:$K,'VISSIM Travel Time Outputs'!$D:$D,$D25,'VISSIM Travel Time Outputs'!$A:$A,"AVG",'VISSIM Travel Time Outputs'!$B:$B,DW$9)),"-")</f>
        <v>-</v>
      </c>
      <c r="DX25" s="36" t="str">
        <f>IFERROR(TIME(0,0,AVERAGEIFS('VISSIM Travel Time Outputs'!$K:$K,'VISSIM Travel Time Outputs'!$D:$D,$D25,'VISSIM Travel Time Outputs'!$A:$A,"AVG",'VISSIM Travel Time Outputs'!$B:$B,DX$9)),"-")</f>
        <v>-</v>
      </c>
      <c r="DY25" s="36" t="str">
        <f>IFERROR(TIME(0,0,AVERAGEIFS('VISSIM Travel Time Outputs'!$K:$K,'VISSIM Travel Time Outputs'!$D:$D,$D25,'VISSIM Travel Time Outputs'!$A:$A,"AVG",'VISSIM Travel Time Outputs'!$B:$B,DY$9)),"-")</f>
        <v>-</v>
      </c>
      <c r="DZ25" s="36" t="str">
        <f>IFERROR(TIME(0,0,AVERAGEIFS('VISSIM Travel Time Outputs'!$K:$K,'VISSIM Travel Time Outputs'!$D:$D,$D25,'VISSIM Travel Time Outputs'!$A:$A,"AVG",'VISSIM Travel Time Outputs'!$B:$B,DZ$9)),"-")</f>
        <v>-</v>
      </c>
      <c r="EA25" s="36" t="str">
        <f>IFERROR(TIME(0,0,AVERAGEIFS('VISSIM Travel Time Outputs'!$K:$K,'VISSIM Travel Time Outputs'!$D:$D,$D25,'VISSIM Travel Time Outputs'!$A:$A,"AVG",'VISSIM Travel Time Outputs'!$B:$B,EA$9)),"-")</f>
        <v>-</v>
      </c>
      <c r="EB25" s="36" t="str">
        <f>IFERROR(TIME(0,0,AVERAGEIFS('VISSIM Travel Time Outputs'!$K:$K,'VISSIM Travel Time Outputs'!$D:$D,$D25,'VISSIM Travel Time Outputs'!$A:$A,"AVG",'VISSIM Travel Time Outputs'!$B:$B,EB$9)),"-")</f>
        <v>-</v>
      </c>
      <c r="EC25" s="36" t="str">
        <f>IFERROR(TIME(0,0,AVERAGEIFS('VISSIM Travel Time Outputs'!$K:$K,'VISSIM Travel Time Outputs'!$D:$D,$D25,'VISSIM Travel Time Outputs'!$A:$A,"AVG",'VISSIM Travel Time Outputs'!$B:$B,EC$9)),"-")</f>
        <v>-</v>
      </c>
      <c r="ED25" s="36" t="str">
        <f>IFERROR(TIME(0,0,AVERAGEIFS('VISSIM Travel Time Outputs'!$K:$K,'VISSIM Travel Time Outputs'!$D:$D,$D25,'VISSIM Travel Time Outputs'!$A:$A,"AVG",'VISSIM Travel Time Outputs'!$B:$B,ED$9)),"-")</f>
        <v>-</v>
      </c>
      <c r="EE25" s="36" t="str">
        <f>IFERROR(TIME(0,0,AVERAGEIFS('VISSIM Travel Time Outputs'!$K:$K,'VISSIM Travel Time Outputs'!$D:$D,$D25,'VISSIM Travel Time Outputs'!$A:$A,"AVG",'VISSIM Travel Time Outputs'!$B:$B,EE$9)),"-")</f>
        <v>-</v>
      </c>
      <c r="EF25" s="36" t="str">
        <f>IFERROR(TIME(0,0,AVERAGEIFS('VISSIM Travel Time Outputs'!$K:$K,'VISSIM Travel Time Outputs'!$D:$D,$D25,'VISSIM Travel Time Outputs'!$A:$A,"AVG",'VISSIM Travel Time Outputs'!$B:$B,EF$9)),"-")</f>
        <v>-</v>
      </c>
      <c r="EG25" s="36" t="str">
        <f>IFERROR(TIME(0,0,AVERAGEIFS('VISSIM Travel Time Outputs'!$K:$K,'VISSIM Travel Time Outputs'!$D:$D,$D25,'VISSIM Travel Time Outputs'!$A:$A,"AVG",'VISSIM Travel Time Outputs'!$B:$B,EG$9)),"-")</f>
        <v>-</v>
      </c>
      <c r="EH25" s="177" t="str">
        <f>IFERROR(TIME(0,0,AVERAGEIFS('VISSIM Travel Time Outputs'!$K:$K,'VISSIM Travel Time Outputs'!$D:$D,$D25,'VISSIM Travel Time Outputs'!$A:$A,"AVG",'VISSIM Travel Time Outputs'!$B:$B,EH$9)),"-")</f>
        <v>-</v>
      </c>
      <c r="EI25" s="164"/>
      <c r="EJ25" s="379" t="str">
        <f>IFERROR(AVERAGEIFS('VISSIM Travel Time Outputs'!$H:$H,'VISSIM Travel Time Outputs'!$D:$D,$D25,'VISSIM Travel Time Outputs'!$A:$A,"AVG",'VISSIM Travel Time Outputs'!$B:$B,EJ$9),"-")</f>
        <v>-</v>
      </c>
      <c r="EK25" s="380" t="str">
        <f>IFERROR(AVERAGEIFS('VISSIM Travel Time Outputs'!$H:$H,'VISSIM Travel Time Outputs'!$D:$D,$D25,'VISSIM Travel Time Outputs'!$A:$A,"AVG",'VISSIM Travel Time Outputs'!$B:$B,EK$9),"-")</f>
        <v>-</v>
      </c>
      <c r="EL25" s="380" t="str">
        <f>IFERROR(AVERAGEIFS('VISSIM Travel Time Outputs'!$H:$H,'VISSIM Travel Time Outputs'!$D:$D,$D25,'VISSIM Travel Time Outputs'!$A:$A,"AVG",'VISSIM Travel Time Outputs'!$B:$B,EL$9),"-")</f>
        <v>-</v>
      </c>
      <c r="EM25" s="380" t="str">
        <f>IFERROR(AVERAGEIFS('VISSIM Travel Time Outputs'!$H:$H,'VISSIM Travel Time Outputs'!$D:$D,$D25,'VISSIM Travel Time Outputs'!$A:$A,"AVG",'VISSIM Travel Time Outputs'!$B:$B,EM$9),"-")</f>
        <v>-</v>
      </c>
      <c r="EN25" s="380" t="str">
        <f>IFERROR(AVERAGEIFS('VISSIM Travel Time Outputs'!$H:$H,'VISSIM Travel Time Outputs'!$D:$D,$D25,'VISSIM Travel Time Outputs'!$A:$A,"AVG",'VISSIM Travel Time Outputs'!$B:$B,EN$9),"-")</f>
        <v>-</v>
      </c>
      <c r="EO25" s="380" t="str">
        <f>IFERROR(AVERAGEIFS('VISSIM Travel Time Outputs'!$H:$H,'VISSIM Travel Time Outputs'!$D:$D,$D25,'VISSIM Travel Time Outputs'!$A:$A,"AVG",'VISSIM Travel Time Outputs'!$B:$B,EO$9),"-")</f>
        <v>-</v>
      </c>
      <c r="EP25" s="380" t="str">
        <f>IFERROR(AVERAGEIFS('VISSIM Travel Time Outputs'!$H:$H,'VISSIM Travel Time Outputs'!$D:$D,$D25,'VISSIM Travel Time Outputs'!$A:$A,"AVG",'VISSIM Travel Time Outputs'!$B:$B,EP$9),"-")</f>
        <v>-</v>
      </c>
      <c r="EQ25" s="380" t="str">
        <f>IFERROR(AVERAGEIFS('VISSIM Travel Time Outputs'!$H:$H,'VISSIM Travel Time Outputs'!$D:$D,$D25,'VISSIM Travel Time Outputs'!$A:$A,"AVG",'VISSIM Travel Time Outputs'!$B:$B,EQ$9),"-")</f>
        <v>-</v>
      </c>
      <c r="ER25" s="380" t="str">
        <f>IFERROR(AVERAGEIFS('VISSIM Travel Time Outputs'!$H:$H,'VISSIM Travel Time Outputs'!$D:$D,$D25,'VISSIM Travel Time Outputs'!$A:$A,"AVG",'VISSIM Travel Time Outputs'!$B:$B,ER$9),"-")</f>
        <v>-</v>
      </c>
      <c r="ES25" s="380" t="str">
        <f>IFERROR(AVERAGEIFS('VISSIM Travel Time Outputs'!$H:$H,'VISSIM Travel Time Outputs'!$D:$D,$D25,'VISSIM Travel Time Outputs'!$A:$A,"AVG",'VISSIM Travel Time Outputs'!$B:$B,ES$9),"-")</f>
        <v>-</v>
      </c>
      <c r="ET25" s="380" t="str">
        <f>IFERROR(AVERAGEIFS('VISSIM Travel Time Outputs'!$H:$H,'VISSIM Travel Time Outputs'!$D:$D,$D25,'VISSIM Travel Time Outputs'!$A:$A,"AVG",'VISSIM Travel Time Outputs'!$B:$B,ET$9),"-")</f>
        <v>-</v>
      </c>
      <c r="EU25" s="380" t="str">
        <f>IFERROR(AVERAGEIFS('VISSIM Travel Time Outputs'!$H:$H,'VISSIM Travel Time Outputs'!$D:$D,$D25,'VISSIM Travel Time Outputs'!$A:$A,"AVG",'VISSIM Travel Time Outputs'!$B:$B,EU$9),"-")</f>
        <v>-</v>
      </c>
      <c r="EV25" s="380" t="str">
        <f>IFERROR(AVERAGEIFS('VISSIM Travel Time Outputs'!$H:$H,'VISSIM Travel Time Outputs'!$D:$D,$D25,'VISSIM Travel Time Outputs'!$A:$A,"AVG",'VISSIM Travel Time Outputs'!$B:$B,EV$9),"-")</f>
        <v>-</v>
      </c>
      <c r="EW25" s="380" t="str">
        <f>IFERROR(AVERAGEIFS('VISSIM Travel Time Outputs'!$H:$H,'VISSIM Travel Time Outputs'!$D:$D,$D25,'VISSIM Travel Time Outputs'!$A:$A,"AVG",'VISSIM Travel Time Outputs'!$B:$B,EW$9),"-")</f>
        <v>-</v>
      </c>
      <c r="EX25" s="380" t="str">
        <f>IFERROR(AVERAGEIFS('VISSIM Travel Time Outputs'!$H:$H,'VISSIM Travel Time Outputs'!$D:$D,$D25,'VISSIM Travel Time Outputs'!$A:$A,"AVG",'VISSIM Travel Time Outputs'!$B:$B,EX$9),"-")</f>
        <v>-</v>
      </c>
      <c r="EY25" s="381" t="str">
        <f>IFERROR(AVERAGEIFS('VISSIM Travel Time Outputs'!$H:$H,'VISSIM Travel Time Outputs'!$D:$D,$D25,'VISSIM Travel Time Outputs'!$A:$A,"AVG",'VISSIM Travel Time Outputs'!$B:$B,EY$9),"-")</f>
        <v>-</v>
      </c>
      <c r="EZ25" s="304"/>
      <c r="FA25" s="259" t="str">
        <f t="shared" si="22"/>
        <v>--</v>
      </c>
      <c r="FB25" s="410" t="str">
        <f t="shared" si="23"/>
        <v>--</v>
      </c>
      <c r="FC25" s="381">
        <f t="shared" si="24"/>
        <v>0</v>
      </c>
      <c r="FD25" s="387"/>
      <c r="FE25" s="259" t="str">
        <f>IFERROR(GETPIVOTDATA("Average of TRAVTM(40)",#REF!,"TIMEINT",FE$9,"VEHICLETRAVELTIMEMEASUREMENT",$D25)/3600/24,"--")</f>
        <v>--</v>
      </c>
      <c r="FF25" s="36" t="str">
        <f>IFERROR(GETPIVOTDATA("Average of TRAVTM(40)",#REF!,"TIMEINT",FF$9,"VEHICLETRAVELTIMEMEASUREMENT",$D25)/3600/24,"--")</f>
        <v>--</v>
      </c>
      <c r="FG25" s="36" t="str">
        <f>IFERROR(GETPIVOTDATA("Average of TRAVTM(40)",#REF!,"TIMEINT",FG$9,"VEHICLETRAVELTIMEMEASUREMENT",$D25)/3600/24,"--")</f>
        <v>--</v>
      </c>
      <c r="FH25" s="36" t="str">
        <f>IFERROR(GETPIVOTDATA("Average of TRAVTM(40)",#REF!,"TIMEINT",FH$9,"VEHICLETRAVELTIMEMEASUREMENT",$D25)/3600/24,"--")</f>
        <v>--</v>
      </c>
      <c r="FI25" s="36" t="str">
        <f>IFERROR(GETPIVOTDATA("Average of TRAVTM(40)",#REF!,"TIMEINT",FI$9,"VEHICLETRAVELTIMEMEASUREMENT",$D25)/3600/24,"--")</f>
        <v>--</v>
      </c>
      <c r="FJ25" s="36" t="str">
        <f>IFERROR(GETPIVOTDATA("Average of TRAVTM(40)",#REF!,"TIMEINT",FJ$9,"VEHICLETRAVELTIMEMEASUREMENT",$D25)/3600/24,"--")</f>
        <v>--</v>
      </c>
      <c r="FK25" s="36" t="str">
        <f>IFERROR(GETPIVOTDATA("Average of TRAVTM(40)",#REF!,"TIMEINT",FK$9,"VEHICLETRAVELTIMEMEASUREMENT",$D25)/3600/24,"--")</f>
        <v>--</v>
      </c>
      <c r="FL25" s="36" t="str">
        <f>IFERROR(GETPIVOTDATA("Average of TRAVTM(40)",#REF!,"TIMEINT",FL$9,"VEHICLETRAVELTIMEMEASUREMENT",$D25)/3600/24,"--")</f>
        <v>--</v>
      </c>
      <c r="FM25" s="36" t="str">
        <f>IFERROR(GETPIVOTDATA("Average of TRAVTM(40)",#REF!,"TIMEINT",FM$9,"VEHICLETRAVELTIMEMEASUREMENT",$D25)/3600/24,"--")</f>
        <v>--</v>
      </c>
      <c r="FN25" s="36" t="str">
        <f>IFERROR(GETPIVOTDATA("Average of TRAVTM(40)",#REF!,"TIMEINT",FN$9,"VEHICLETRAVELTIMEMEASUREMENT",$D25)/3600/24,"--")</f>
        <v>--</v>
      </c>
      <c r="FO25" s="36" t="str">
        <f>IFERROR(GETPIVOTDATA("Average of TRAVTM(40)",#REF!,"TIMEINT",FO$9,"VEHICLETRAVELTIMEMEASUREMENT",$D25)/3600/24,"--")</f>
        <v>--</v>
      </c>
      <c r="FP25" s="36" t="str">
        <f>IFERROR(GETPIVOTDATA("Average of TRAVTM(40)",#REF!,"TIMEINT",FP$9,"VEHICLETRAVELTIMEMEASUREMENT",$D25)/3600/24,"--")</f>
        <v>--</v>
      </c>
      <c r="FQ25" s="36" t="str">
        <f>IFERROR(GETPIVOTDATA("Average of TRAVTM(40)",#REF!,"TIMEINT",FQ$9,"VEHICLETRAVELTIMEMEASUREMENT",$D25)/3600/24,"--")</f>
        <v>--</v>
      </c>
      <c r="FR25" s="36" t="str">
        <f>IFERROR(GETPIVOTDATA("Average of TRAVTM(40)",#REF!,"TIMEINT",FR$9,"VEHICLETRAVELTIMEMEASUREMENT",$D25)/3600/24,"--")</f>
        <v>--</v>
      </c>
      <c r="FS25" s="36" t="str">
        <f>IFERROR(GETPIVOTDATA("Average of TRAVTM(40)",#REF!,"TIMEINT",FS$9,"VEHICLETRAVELTIMEMEASUREMENT",$D25)/3600/24,"--")</f>
        <v>--</v>
      </c>
      <c r="FT25" s="177" t="str">
        <f>IFERROR(GETPIVOTDATA("Average of TRAVTM(40)",#REF!,"TIMEINT",FT$9,"VEHICLETRAVELTIMEMEASUREMENT",$D25)/3600/24,"--")</f>
        <v>--</v>
      </c>
      <c r="FU25" s="387"/>
      <c r="FV25" s="379" t="str">
        <f>IFERROR(GETPIVOTDATA("Average of VEHS(40)",#REF!,"TIMEINT",FV$9,"VEHICLETRAVELTIMEMEASUREMENT",$D25),"--")</f>
        <v>--</v>
      </c>
      <c r="FW25" s="380" t="str">
        <f>IFERROR(GETPIVOTDATA("Average of VEHS(40)",#REF!,"TIMEINT",FW$9,"VEHICLETRAVELTIMEMEASUREMENT",$D25),"--")</f>
        <v>--</v>
      </c>
      <c r="FX25" s="380" t="str">
        <f>IFERROR(GETPIVOTDATA("Average of VEHS(40)",#REF!,"TIMEINT",FX$9,"VEHICLETRAVELTIMEMEASUREMENT",$D25),"--")</f>
        <v>--</v>
      </c>
      <c r="FY25" s="380" t="str">
        <f>IFERROR(GETPIVOTDATA("Average of VEHS(40)",#REF!,"TIMEINT",FY$9,"VEHICLETRAVELTIMEMEASUREMENT",$D25),"--")</f>
        <v>--</v>
      </c>
      <c r="FZ25" s="380" t="str">
        <f>IFERROR(GETPIVOTDATA("Average of VEHS(40)",#REF!,"TIMEINT",FZ$9,"VEHICLETRAVELTIMEMEASUREMENT",$D25),"--")</f>
        <v>--</v>
      </c>
      <c r="GA25" s="380" t="str">
        <f>IFERROR(GETPIVOTDATA("Average of VEHS(40)",#REF!,"TIMEINT",GA$9,"VEHICLETRAVELTIMEMEASUREMENT",$D25),"--")</f>
        <v>--</v>
      </c>
      <c r="GB25" s="380" t="str">
        <f>IFERROR(GETPIVOTDATA("Average of VEHS(40)",#REF!,"TIMEINT",GB$9,"VEHICLETRAVELTIMEMEASUREMENT",$D25),"--")</f>
        <v>--</v>
      </c>
      <c r="GC25" s="380" t="str">
        <f>IFERROR(GETPIVOTDATA("Average of VEHS(40)",#REF!,"TIMEINT",GC$9,"VEHICLETRAVELTIMEMEASUREMENT",$D25),"--")</f>
        <v>--</v>
      </c>
      <c r="GD25" s="380" t="str">
        <f>IFERROR(GETPIVOTDATA("Average of VEHS(40)",#REF!,"TIMEINT",GD$9,"VEHICLETRAVELTIMEMEASUREMENT",$D25),"--")</f>
        <v>--</v>
      </c>
      <c r="GE25" s="380" t="str">
        <f>IFERROR(GETPIVOTDATA("Average of VEHS(40)",#REF!,"TIMEINT",GE$9,"VEHICLETRAVELTIMEMEASUREMENT",$D25),"--")</f>
        <v>--</v>
      </c>
      <c r="GF25" s="380" t="str">
        <f>IFERROR(GETPIVOTDATA("Average of VEHS(40)",#REF!,"TIMEINT",GF$9,"VEHICLETRAVELTIMEMEASUREMENT",$D25),"--")</f>
        <v>--</v>
      </c>
      <c r="GG25" s="380" t="str">
        <f>IFERROR(GETPIVOTDATA("Average of VEHS(40)",#REF!,"TIMEINT",GG$9,"VEHICLETRAVELTIMEMEASUREMENT",$D25),"--")</f>
        <v>--</v>
      </c>
      <c r="GH25" s="380" t="str">
        <f>IFERROR(GETPIVOTDATA("Average of VEHS(40)",#REF!,"TIMEINT",GH$9,"VEHICLETRAVELTIMEMEASUREMENT",$D25),"--")</f>
        <v>--</v>
      </c>
      <c r="GI25" s="380" t="str">
        <f>IFERROR(GETPIVOTDATA("Average of VEHS(40)",#REF!,"TIMEINT",GI$9,"VEHICLETRAVELTIMEMEASUREMENT",$D25),"--")</f>
        <v>--</v>
      </c>
      <c r="GJ25" s="380" t="str">
        <f>IFERROR(GETPIVOTDATA("Average of VEHS(40)",#REF!,"TIMEINT",GJ$9,"VEHICLETRAVELTIMEMEASUREMENT",$D25),"--")</f>
        <v>--</v>
      </c>
      <c r="GK25" s="381" t="str">
        <f>IFERROR(GETPIVOTDATA("Average of VEHS(40)",#REF!,"TIMEINT",GK$9,"VEHICLETRAVELTIMEMEASUREMENT",$D25),"--")</f>
        <v>--</v>
      </c>
      <c r="GL25" s="387"/>
      <c r="GM25" s="259" t="str">
        <f t="shared" si="25"/>
        <v>--</v>
      </c>
      <c r="GN25" s="410" t="str">
        <f t="shared" si="26"/>
        <v>--</v>
      </c>
      <c r="GO25" s="381">
        <f t="shared" si="27"/>
        <v>0</v>
      </c>
      <c r="GP25" s="387"/>
      <c r="GQ25" s="259" t="str">
        <f>IFERROR(GETPIVOTDATA("Average of TRAVTM(60)",#REF!,"TIMEINT",GQ$9,"VEHICLETRAVELTIMEMEASUREMENT",$D25)/3600/24,"--")</f>
        <v>--</v>
      </c>
      <c r="GR25" s="36" t="str">
        <f>IFERROR(GETPIVOTDATA("Average of TRAVTM(60)",#REF!,"TIMEINT",GR$9,"VEHICLETRAVELTIMEMEASUREMENT",$D25)/3600/24,"--")</f>
        <v>--</v>
      </c>
      <c r="GS25" s="36" t="str">
        <f>IFERROR(GETPIVOTDATA("Average of TRAVTM(60)",#REF!,"TIMEINT",GS$9,"VEHICLETRAVELTIMEMEASUREMENT",$D25)/3600/24,"--")</f>
        <v>--</v>
      </c>
      <c r="GT25" s="36" t="str">
        <f>IFERROR(GETPIVOTDATA("Average of TRAVTM(60)",#REF!,"TIMEINT",GT$9,"VEHICLETRAVELTIMEMEASUREMENT",$D25)/3600/24,"--")</f>
        <v>--</v>
      </c>
      <c r="GU25" s="36" t="str">
        <f>IFERROR(GETPIVOTDATA("Average of TRAVTM(60)",#REF!,"TIMEINT",GU$9,"VEHICLETRAVELTIMEMEASUREMENT",$D25)/3600/24,"--")</f>
        <v>--</v>
      </c>
      <c r="GV25" s="36" t="str">
        <f>IFERROR(GETPIVOTDATA("Average of TRAVTM(60)",#REF!,"TIMEINT",GV$9,"VEHICLETRAVELTIMEMEASUREMENT",$D25)/3600/24,"--")</f>
        <v>--</v>
      </c>
      <c r="GW25" s="36" t="str">
        <f>IFERROR(GETPIVOTDATA("Average of TRAVTM(60)",#REF!,"TIMEINT",GW$9,"VEHICLETRAVELTIMEMEASUREMENT",$D25)/3600/24,"--")</f>
        <v>--</v>
      </c>
      <c r="GX25" s="36" t="str">
        <f>IFERROR(GETPIVOTDATA("Average of TRAVTM(60)",#REF!,"TIMEINT",GX$9,"VEHICLETRAVELTIMEMEASUREMENT",$D25)/3600/24,"--")</f>
        <v>--</v>
      </c>
      <c r="GY25" s="36" t="str">
        <f>IFERROR(GETPIVOTDATA("Average of TRAVTM(60)",#REF!,"TIMEINT",GY$9,"VEHICLETRAVELTIMEMEASUREMENT",$D25)/3600/24,"--")</f>
        <v>--</v>
      </c>
      <c r="GZ25" s="36" t="str">
        <f>IFERROR(GETPIVOTDATA("Average of TRAVTM(60)",#REF!,"TIMEINT",GZ$9,"VEHICLETRAVELTIMEMEASUREMENT",$D25)/3600/24,"--")</f>
        <v>--</v>
      </c>
      <c r="HA25" s="36" t="str">
        <f>IFERROR(GETPIVOTDATA("Average of TRAVTM(60)",#REF!,"TIMEINT",HA$9,"VEHICLETRAVELTIMEMEASUREMENT",$D25)/3600/24,"--")</f>
        <v>--</v>
      </c>
      <c r="HB25" s="36" t="str">
        <f>IFERROR(GETPIVOTDATA("Average of TRAVTM(60)",#REF!,"TIMEINT",HB$9,"VEHICLETRAVELTIMEMEASUREMENT",$D25)/3600/24,"--")</f>
        <v>--</v>
      </c>
      <c r="HC25" s="36" t="str">
        <f>IFERROR(GETPIVOTDATA("Average of TRAVTM(60)",#REF!,"TIMEINT",HC$9,"VEHICLETRAVELTIMEMEASUREMENT",$D25)/3600/24,"--")</f>
        <v>--</v>
      </c>
      <c r="HD25" s="36" t="str">
        <f>IFERROR(GETPIVOTDATA("Average of TRAVTM(60)",#REF!,"TIMEINT",HD$9,"VEHICLETRAVELTIMEMEASUREMENT",$D25)/3600/24,"--")</f>
        <v>--</v>
      </c>
      <c r="HE25" s="36" t="str">
        <f>IFERROR(GETPIVOTDATA("Average of TRAVTM(60)",#REF!,"TIMEINT",HE$9,"VEHICLETRAVELTIMEMEASUREMENT",$D25)/3600/24,"--")</f>
        <v>--</v>
      </c>
      <c r="HF25" s="177" t="str">
        <f>IFERROR(GETPIVOTDATA("Average of TRAVTM(60)",#REF!,"TIMEINT",HF$9,"VEHICLETRAVELTIMEMEASUREMENT",$D25)/3600/24,"--")</f>
        <v>--</v>
      </c>
      <c r="HG25" s="387"/>
      <c r="HH25" s="379" t="str">
        <f>IFERROR(GETPIVOTDATA("Average of VEHS(60)",#REF!,"TIMEINT",HH$9,"VEHICLETRAVELTIMEMEASUREMENT",$D25),"--")</f>
        <v>--</v>
      </c>
      <c r="HI25" s="380" t="str">
        <f>IFERROR(GETPIVOTDATA("Average of VEHS(60)",#REF!,"TIMEINT",HI$9,"VEHICLETRAVELTIMEMEASUREMENT",$D25),"--")</f>
        <v>--</v>
      </c>
      <c r="HJ25" s="380" t="str">
        <f>IFERROR(GETPIVOTDATA("Average of VEHS(60)",#REF!,"TIMEINT",HJ$9,"VEHICLETRAVELTIMEMEASUREMENT",$D25),"--")</f>
        <v>--</v>
      </c>
      <c r="HK25" s="380" t="str">
        <f>IFERROR(GETPIVOTDATA("Average of VEHS(60)",#REF!,"TIMEINT",HK$9,"VEHICLETRAVELTIMEMEASUREMENT",$D25),"--")</f>
        <v>--</v>
      </c>
      <c r="HL25" s="380" t="str">
        <f>IFERROR(GETPIVOTDATA("Average of VEHS(60)",#REF!,"TIMEINT",HL$9,"VEHICLETRAVELTIMEMEASUREMENT",$D25),"--")</f>
        <v>--</v>
      </c>
      <c r="HM25" s="380" t="str">
        <f>IFERROR(GETPIVOTDATA("Average of VEHS(60)",#REF!,"TIMEINT",HM$9,"VEHICLETRAVELTIMEMEASUREMENT",$D25),"--")</f>
        <v>--</v>
      </c>
      <c r="HN25" s="380" t="str">
        <f>IFERROR(GETPIVOTDATA("Average of VEHS(60)",#REF!,"TIMEINT",HN$9,"VEHICLETRAVELTIMEMEASUREMENT",$D25),"--")</f>
        <v>--</v>
      </c>
      <c r="HO25" s="380" t="str">
        <f>IFERROR(GETPIVOTDATA("Average of VEHS(60)",#REF!,"TIMEINT",HO$9,"VEHICLETRAVELTIMEMEASUREMENT",$D25),"--")</f>
        <v>--</v>
      </c>
      <c r="HP25" s="380" t="str">
        <f>IFERROR(GETPIVOTDATA("Average of VEHS(60)",#REF!,"TIMEINT",HP$9,"VEHICLETRAVELTIMEMEASUREMENT",$D25),"--")</f>
        <v>--</v>
      </c>
      <c r="HQ25" s="380" t="str">
        <f>IFERROR(GETPIVOTDATA("Average of VEHS(60)",#REF!,"TIMEINT",HQ$9,"VEHICLETRAVELTIMEMEASUREMENT",$D25),"--")</f>
        <v>--</v>
      </c>
      <c r="HR25" s="380" t="str">
        <f>IFERROR(GETPIVOTDATA("Average of VEHS(60)",#REF!,"TIMEINT",HR$9,"VEHICLETRAVELTIMEMEASUREMENT",$D25),"--")</f>
        <v>--</v>
      </c>
      <c r="HS25" s="380" t="str">
        <f>IFERROR(GETPIVOTDATA("Average of VEHS(60)",#REF!,"TIMEINT",HS$9,"VEHICLETRAVELTIMEMEASUREMENT",$D25),"--")</f>
        <v>--</v>
      </c>
      <c r="HT25" s="380" t="str">
        <f>IFERROR(GETPIVOTDATA("Average of VEHS(60)",#REF!,"TIMEINT",HT$9,"VEHICLETRAVELTIMEMEASUREMENT",$D25),"--")</f>
        <v>--</v>
      </c>
      <c r="HU25" s="380" t="str">
        <f>IFERROR(GETPIVOTDATA("Average of VEHS(60)",#REF!,"TIMEINT",HU$9,"VEHICLETRAVELTIMEMEASUREMENT",$D25),"--")</f>
        <v>--</v>
      </c>
      <c r="HV25" s="380" t="str">
        <f>IFERROR(GETPIVOTDATA("Average of VEHS(60)",#REF!,"TIMEINT",HV$9,"VEHICLETRAVELTIMEMEASUREMENT",$D25),"--")</f>
        <v>--</v>
      </c>
      <c r="HW25" s="381" t="str">
        <f>IFERROR(GETPIVOTDATA("Average of VEHS(60)",#REF!,"TIMEINT",HW$9,"VEHICLETRAVELTIMEMEASUREMENT",$D25),"--")</f>
        <v>--</v>
      </c>
      <c r="HX25" s="387"/>
      <c r="HY25" s="259" t="str">
        <f t="shared" si="28"/>
        <v>--</v>
      </c>
      <c r="HZ25" s="410" t="str">
        <f t="shared" si="29"/>
        <v>--</v>
      </c>
      <c r="IA25" s="381">
        <f t="shared" si="30"/>
        <v>0</v>
      </c>
      <c r="IB25" s="716"/>
      <c r="IC25" s="379" t="str">
        <f>IFERROR(AVERAGEIFS('VISSIM Travel Time Outputs'!$L:$L,'VISSIM Travel Time Outputs'!$D:$D,$D25,'VISSIM Travel Time Outputs'!$A:$A,"AVG",'VISSIM Travel Time Outputs'!$B:$B,IC$9),"-")</f>
        <v>-</v>
      </c>
      <c r="ID25" s="380" t="str">
        <f>IFERROR(AVERAGEIFS('VISSIM Travel Time Outputs'!$L:$L,'VISSIM Travel Time Outputs'!$D:$D,$D25,'VISSIM Travel Time Outputs'!$A:$A,"AVG",'VISSIM Travel Time Outputs'!$B:$B,ID$9),"-")</f>
        <v>-</v>
      </c>
      <c r="IE25" s="380" t="str">
        <f>IFERROR(AVERAGEIFS('VISSIM Travel Time Outputs'!$L:$L,'VISSIM Travel Time Outputs'!$D:$D,$D25,'VISSIM Travel Time Outputs'!$A:$A,"AVG",'VISSIM Travel Time Outputs'!$B:$B,IE$9),"-")</f>
        <v>-</v>
      </c>
      <c r="IF25" s="380" t="str">
        <f>IFERROR(AVERAGEIFS('VISSIM Travel Time Outputs'!$L:$L,'VISSIM Travel Time Outputs'!$D:$D,$D25,'VISSIM Travel Time Outputs'!$A:$A,"AVG",'VISSIM Travel Time Outputs'!$B:$B,IF$9),"-")</f>
        <v>-</v>
      </c>
      <c r="IG25" s="380" t="str">
        <f>IFERROR(AVERAGEIFS('VISSIM Travel Time Outputs'!$L:$L,'VISSIM Travel Time Outputs'!$D:$D,$D25,'VISSIM Travel Time Outputs'!$A:$A,"AVG",'VISSIM Travel Time Outputs'!$B:$B,IG$9),"-")</f>
        <v>-</v>
      </c>
      <c r="IH25" s="380" t="str">
        <f>IFERROR(AVERAGEIFS('VISSIM Travel Time Outputs'!$L:$L,'VISSIM Travel Time Outputs'!$D:$D,$D25,'VISSIM Travel Time Outputs'!$A:$A,"AVG",'VISSIM Travel Time Outputs'!$B:$B,IH$9),"-")</f>
        <v>-</v>
      </c>
      <c r="II25" s="380" t="str">
        <f>IFERROR(AVERAGEIFS('VISSIM Travel Time Outputs'!$L:$L,'VISSIM Travel Time Outputs'!$D:$D,$D25,'VISSIM Travel Time Outputs'!$A:$A,"AVG",'VISSIM Travel Time Outputs'!$B:$B,II$9),"-")</f>
        <v>-</v>
      </c>
      <c r="IJ25" s="380" t="str">
        <f>IFERROR(AVERAGEIFS('VISSIM Travel Time Outputs'!$L:$L,'VISSIM Travel Time Outputs'!$D:$D,$D25,'VISSIM Travel Time Outputs'!$A:$A,"AVG",'VISSIM Travel Time Outputs'!$B:$B,IJ$9),"-")</f>
        <v>-</v>
      </c>
      <c r="IK25" s="380" t="str">
        <f>IFERROR(AVERAGEIFS('VISSIM Travel Time Outputs'!$L:$L,'VISSIM Travel Time Outputs'!$D:$D,$D25,'VISSIM Travel Time Outputs'!$A:$A,"AVG",'VISSIM Travel Time Outputs'!$B:$B,IK$9),"-")</f>
        <v>-</v>
      </c>
      <c r="IL25" s="380" t="str">
        <f>IFERROR(AVERAGEIFS('VISSIM Travel Time Outputs'!$L:$L,'VISSIM Travel Time Outputs'!$D:$D,$D25,'VISSIM Travel Time Outputs'!$A:$A,"AVG",'VISSIM Travel Time Outputs'!$B:$B,IL$9),"-")</f>
        <v>-</v>
      </c>
      <c r="IM25" s="380" t="str">
        <f>IFERROR(AVERAGEIFS('VISSIM Travel Time Outputs'!$L:$L,'VISSIM Travel Time Outputs'!$D:$D,$D25,'VISSIM Travel Time Outputs'!$A:$A,"AVG",'VISSIM Travel Time Outputs'!$B:$B,IM$9),"-")</f>
        <v>-</v>
      </c>
      <c r="IN25" s="380" t="str">
        <f>IFERROR(AVERAGEIFS('VISSIM Travel Time Outputs'!$L:$L,'VISSIM Travel Time Outputs'!$D:$D,$D25,'VISSIM Travel Time Outputs'!$A:$A,"AVG",'VISSIM Travel Time Outputs'!$B:$B,IN$9),"-")</f>
        <v>-</v>
      </c>
      <c r="IO25" s="380" t="str">
        <f>IFERROR(AVERAGEIFS('VISSIM Travel Time Outputs'!$L:$L,'VISSIM Travel Time Outputs'!$D:$D,$D25,'VISSIM Travel Time Outputs'!$A:$A,"AVG",'VISSIM Travel Time Outputs'!$B:$B,IO$9),"-")</f>
        <v>-</v>
      </c>
      <c r="IP25" s="380" t="str">
        <f>IFERROR(AVERAGEIFS('VISSIM Travel Time Outputs'!$L:$L,'VISSIM Travel Time Outputs'!$D:$D,$D25,'VISSIM Travel Time Outputs'!$A:$A,"AVG",'VISSIM Travel Time Outputs'!$B:$B,IP$9),"-")</f>
        <v>-</v>
      </c>
      <c r="IQ25" s="380" t="str">
        <f>IFERROR(AVERAGEIFS('VISSIM Travel Time Outputs'!$L:$L,'VISSIM Travel Time Outputs'!$D:$D,$D25,'VISSIM Travel Time Outputs'!$A:$A,"AVG",'VISSIM Travel Time Outputs'!$B:$B,IQ$9),"-")</f>
        <v>-</v>
      </c>
      <c r="IR25" s="381" t="str">
        <f>IFERROR(AVERAGEIFS('VISSIM Travel Time Outputs'!$L:$L,'VISSIM Travel Time Outputs'!$D:$D,$D25,'VISSIM Travel Time Outputs'!$A:$A,"AVG",'VISSIM Travel Time Outputs'!$B:$B,IR$9),"-")</f>
        <v>-</v>
      </c>
      <c r="IS25" s="381" t="str">
        <f t="shared" si="31"/>
        <v>--</v>
      </c>
    </row>
    <row r="26" spans="1:253" customFormat="1" x14ac:dyDescent="0.25">
      <c r="A26" s="302" t="str">
        <f t="shared" si="12"/>
        <v/>
      </c>
      <c r="B26" s="641">
        <f t="shared" si="32"/>
        <v>17</v>
      </c>
      <c r="C26" s="475" t="str">
        <f>INDEX('Input - Travel Times'!$B$3:$AL$103,MATCH($B26,'Input - Travel Times'!$B$3:$B$103,0),MATCH(C$9,'Input - Travel Times'!$B$3:$AL$3,0))</f>
        <v>From WB Tall Cedars Pkwy to WB Poland Rd/Tanner Ln</v>
      </c>
      <c r="D26" s="194">
        <f>INDEX('Input - Travel Times'!$B$3:$AS$103,MATCH($B26,'Input - Travel Times'!$B$3:$B$103,0),MATCH(D$9,'Input - Travel Times'!$B$3:$AS$3,0))</f>
        <v>17</v>
      </c>
      <c r="E26" s="582">
        <f>TIME(0,0,INDEX('Input - Travel Times'!$B$3:$AL$103,MATCH($B26,'Input - Travel Times'!$B$3:$B$103,0),MATCH(E$9,'Input - Travel Times'!$B$3:$AL$3,0)))</f>
        <v>6.4814814814814813E-4</v>
      </c>
      <c r="F26" s="582">
        <f>TIME(0,0,INDEX('Input - Travel Times'!$B$3:$AL$103,MATCH($B26,'Input - Travel Times'!$B$3:$B$103,0),MATCH(F$9,'Input - Travel Times'!$B$3:$AL$3,0)))</f>
        <v>7.5231481481481471E-4</v>
      </c>
      <c r="G26" s="582" t="e">
        <f>TIME(0,0,INDEX('Input - Travel Times'!$B$3:$AL$103,MATCH($B26,'Input - Travel Times'!$B$3:$B$103,0),MATCH(G$9,'Input - Travel Times'!$B$3:$AL$3,0)))</f>
        <v>#VALUE!</v>
      </c>
      <c r="H26" s="173"/>
      <c r="I26" s="259" t="str">
        <f>IFERROR(TIME(0,0,AVERAGEIFS('VISSIM Travel Time Outputs'!$I:$I,'VISSIM Travel Time Outputs'!$D:$D,$D26,'VISSIM Travel Time Outputs'!$A:$A,"AVG",'VISSIM Travel Time Outputs'!$B:$B,I$9)),"-")</f>
        <v>-</v>
      </c>
      <c r="J26" s="36" t="str">
        <f>IFERROR(TIME(0,0,AVERAGEIFS('VISSIM Travel Time Outputs'!$I:$I,'VISSIM Travel Time Outputs'!$D:$D,$D26,'VISSIM Travel Time Outputs'!$A:$A,"AVG",'VISSIM Travel Time Outputs'!$B:$B,J$9)),"-")</f>
        <v>-</v>
      </c>
      <c r="K26" s="36" t="str">
        <f>IFERROR(TIME(0,0,AVERAGEIFS('VISSIM Travel Time Outputs'!$I:$I,'VISSIM Travel Time Outputs'!$D:$D,$D26,'VISSIM Travel Time Outputs'!$A:$A,"AVG",'VISSIM Travel Time Outputs'!$B:$B,K$9)),"-")</f>
        <v>-</v>
      </c>
      <c r="L26" s="36" t="str">
        <f>IFERROR(TIME(0,0,AVERAGEIFS('VISSIM Travel Time Outputs'!$I:$I,'VISSIM Travel Time Outputs'!$D:$D,$D26,'VISSIM Travel Time Outputs'!$A:$A,"AVG",'VISSIM Travel Time Outputs'!$B:$B,L$9)),"-")</f>
        <v>-</v>
      </c>
      <c r="M26" s="36" t="str">
        <f>IFERROR(TIME(0,0,AVERAGEIFS('VISSIM Travel Time Outputs'!$I:$I,'VISSIM Travel Time Outputs'!$D:$D,$D26,'VISSIM Travel Time Outputs'!$A:$A,"AVG",'VISSIM Travel Time Outputs'!$B:$B,M$9)),"-")</f>
        <v>-</v>
      </c>
      <c r="N26" s="36" t="str">
        <f>IFERROR(TIME(0,0,AVERAGEIFS('VISSIM Travel Time Outputs'!$I:$I,'VISSIM Travel Time Outputs'!$D:$D,$D26,'VISSIM Travel Time Outputs'!$A:$A,"AVG",'VISSIM Travel Time Outputs'!$B:$B,N$9)),"-")</f>
        <v>-</v>
      </c>
      <c r="O26" s="36" t="str">
        <f>IFERROR(TIME(0,0,AVERAGEIFS('VISSIM Travel Time Outputs'!$I:$I,'VISSIM Travel Time Outputs'!$D:$D,$D26,'VISSIM Travel Time Outputs'!$A:$A,"AVG",'VISSIM Travel Time Outputs'!$B:$B,O$9)),"-")</f>
        <v>-</v>
      </c>
      <c r="P26" s="36" t="str">
        <f>IFERROR(TIME(0,0,AVERAGEIFS('VISSIM Travel Time Outputs'!$I:$I,'VISSIM Travel Time Outputs'!$D:$D,$D26,'VISSIM Travel Time Outputs'!$A:$A,"AVG",'VISSIM Travel Time Outputs'!$B:$B,P$9)),"-")</f>
        <v>-</v>
      </c>
      <c r="Q26" s="36" t="str">
        <f>IFERROR(TIME(0,0,AVERAGEIFS('VISSIM Travel Time Outputs'!$I:$I,'VISSIM Travel Time Outputs'!$D:$D,$D26,'VISSIM Travel Time Outputs'!$A:$A,"AVG",'VISSIM Travel Time Outputs'!$B:$B,Q$9)),"-")</f>
        <v>-</v>
      </c>
      <c r="R26" s="36" t="str">
        <f>IFERROR(TIME(0,0,AVERAGEIFS('VISSIM Travel Time Outputs'!$I:$I,'VISSIM Travel Time Outputs'!$D:$D,$D26,'VISSIM Travel Time Outputs'!$A:$A,"AVG",'VISSIM Travel Time Outputs'!$B:$B,R$9)),"-")</f>
        <v>-</v>
      </c>
      <c r="S26" s="36" t="str">
        <f>IFERROR(TIME(0,0,AVERAGEIFS('VISSIM Travel Time Outputs'!$I:$I,'VISSIM Travel Time Outputs'!$D:$D,$D26,'VISSIM Travel Time Outputs'!$A:$A,"AVG",'VISSIM Travel Time Outputs'!$B:$B,S$9)),"-")</f>
        <v>-</v>
      </c>
      <c r="T26" s="36" t="str">
        <f>IFERROR(TIME(0,0,AVERAGEIFS('VISSIM Travel Time Outputs'!$I:$I,'VISSIM Travel Time Outputs'!$D:$D,$D26,'VISSIM Travel Time Outputs'!$A:$A,"AVG",'VISSIM Travel Time Outputs'!$B:$B,T$9)),"-")</f>
        <v>-</v>
      </c>
      <c r="U26" s="36" t="str">
        <f>IFERROR(TIME(0,0,AVERAGEIFS('VISSIM Travel Time Outputs'!$I:$I,'VISSIM Travel Time Outputs'!$D:$D,$D26,'VISSIM Travel Time Outputs'!$A:$A,"AVG",'VISSIM Travel Time Outputs'!$B:$B,U$9)),"-")</f>
        <v>-</v>
      </c>
      <c r="V26" s="36" t="str">
        <f>IFERROR(TIME(0,0,AVERAGEIFS('VISSIM Travel Time Outputs'!$I:$I,'VISSIM Travel Time Outputs'!$D:$D,$D26,'VISSIM Travel Time Outputs'!$A:$A,"AVG",'VISSIM Travel Time Outputs'!$B:$B,V$9)),"-")</f>
        <v>-</v>
      </c>
      <c r="W26" s="36" t="str">
        <f>IFERROR(TIME(0,0,AVERAGEIFS('VISSIM Travel Time Outputs'!$I:$I,'VISSIM Travel Time Outputs'!$D:$D,$D26,'VISSIM Travel Time Outputs'!$A:$A,"AVG",'VISSIM Travel Time Outputs'!$B:$B,W$9)),"-")</f>
        <v>-</v>
      </c>
      <c r="X26" s="177" t="str">
        <f>IFERROR(TIME(0,0,AVERAGEIFS('VISSIM Travel Time Outputs'!$I:$I,'VISSIM Travel Time Outputs'!$D:$D,$D26,'VISSIM Travel Time Outputs'!$A:$A,"AVG",'VISSIM Travel Time Outputs'!$B:$B,X$9)),"-")</f>
        <v>-</v>
      </c>
      <c r="Y26" s="304"/>
      <c r="Z26" s="379" t="str">
        <f>IFERROR(AVERAGEIFS('VISSIM Travel Time Outputs'!$F:$F,'VISSIM Travel Time Outputs'!$D:$D,$D26,'VISSIM Travel Time Outputs'!$A:$A,"AVG",'VISSIM Travel Time Outputs'!$B:$B,Z$9),"-")</f>
        <v>-</v>
      </c>
      <c r="AA26" s="380" t="str">
        <f>IFERROR(AVERAGEIFS('VISSIM Travel Time Outputs'!$F:$F,'VISSIM Travel Time Outputs'!$D:$D,$D26,'VISSIM Travel Time Outputs'!$A:$A,"AVG",'VISSIM Travel Time Outputs'!$B:$B,AA$9),"-")</f>
        <v>-</v>
      </c>
      <c r="AB26" s="380" t="str">
        <f>IFERROR(AVERAGEIFS('VISSIM Travel Time Outputs'!$F:$F,'VISSIM Travel Time Outputs'!$D:$D,$D26,'VISSIM Travel Time Outputs'!$A:$A,"AVG",'VISSIM Travel Time Outputs'!$B:$B,AB$9),"-")</f>
        <v>-</v>
      </c>
      <c r="AC26" s="380" t="str">
        <f>IFERROR(AVERAGEIFS('VISSIM Travel Time Outputs'!$F:$F,'VISSIM Travel Time Outputs'!$D:$D,$D26,'VISSIM Travel Time Outputs'!$A:$A,"AVG",'VISSIM Travel Time Outputs'!$B:$B,AC$9),"-")</f>
        <v>-</v>
      </c>
      <c r="AD26" s="380" t="str">
        <f>IFERROR(AVERAGEIFS('VISSIM Travel Time Outputs'!$F:$F,'VISSIM Travel Time Outputs'!$D:$D,$D26,'VISSIM Travel Time Outputs'!$A:$A,"AVG",'VISSIM Travel Time Outputs'!$B:$B,AD$9),"-")</f>
        <v>-</v>
      </c>
      <c r="AE26" s="380" t="str">
        <f>IFERROR(AVERAGEIFS('VISSIM Travel Time Outputs'!$F:$F,'VISSIM Travel Time Outputs'!$D:$D,$D26,'VISSIM Travel Time Outputs'!$A:$A,"AVG",'VISSIM Travel Time Outputs'!$B:$B,AE$9),"-")</f>
        <v>-</v>
      </c>
      <c r="AF26" s="380" t="str">
        <f>IFERROR(AVERAGEIFS('VISSIM Travel Time Outputs'!$F:$F,'VISSIM Travel Time Outputs'!$D:$D,$D26,'VISSIM Travel Time Outputs'!$A:$A,"AVG",'VISSIM Travel Time Outputs'!$B:$B,AF$9),"-")</f>
        <v>-</v>
      </c>
      <c r="AG26" s="380" t="str">
        <f>IFERROR(AVERAGEIFS('VISSIM Travel Time Outputs'!$F:$F,'VISSIM Travel Time Outputs'!$D:$D,$D26,'VISSIM Travel Time Outputs'!$A:$A,"AVG",'VISSIM Travel Time Outputs'!$B:$B,AG$9),"-")</f>
        <v>-</v>
      </c>
      <c r="AH26" s="380" t="str">
        <f>IFERROR(AVERAGEIFS('VISSIM Travel Time Outputs'!$F:$F,'VISSIM Travel Time Outputs'!$D:$D,$D26,'VISSIM Travel Time Outputs'!$A:$A,"AVG",'VISSIM Travel Time Outputs'!$B:$B,AH$9),"-")</f>
        <v>-</v>
      </c>
      <c r="AI26" s="380" t="str">
        <f>IFERROR(AVERAGEIFS('VISSIM Travel Time Outputs'!$F:$F,'VISSIM Travel Time Outputs'!$D:$D,$D26,'VISSIM Travel Time Outputs'!$A:$A,"AVG",'VISSIM Travel Time Outputs'!$B:$B,AI$9),"-")</f>
        <v>-</v>
      </c>
      <c r="AJ26" s="380" t="str">
        <f>IFERROR(AVERAGEIFS('VISSIM Travel Time Outputs'!$F:$F,'VISSIM Travel Time Outputs'!$D:$D,$D26,'VISSIM Travel Time Outputs'!$A:$A,"AVG",'VISSIM Travel Time Outputs'!$B:$B,AJ$9),"-")</f>
        <v>-</v>
      </c>
      <c r="AK26" s="380" t="str">
        <f>IFERROR(AVERAGEIFS('VISSIM Travel Time Outputs'!$F:$F,'VISSIM Travel Time Outputs'!$D:$D,$D26,'VISSIM Travel Time Outputs'!$A:$A,"AVG",'VISSIM Travel Time Outputs'!$B:$B,AK$9),"-")</f>
        <v>-</v>
      </c>
      <c r="AL26" s="380" t="str">
        <f>IFERROR(AVERAGEIFS('VISSIM Travel Time Outputs'!$F:$F,'VISSIM Travel Time Outputs'!$D:$D,$D26,'VISSIM Travel Time Outputs'!$A:$A,"AVG",'VISSIM Travel Time Outputs'!$B:$B,AL$9),"-")</f>
        <v>-</v>
      </c>
      <c r="AM26" s="380" t="str">
        <f>IFERROR(AVERAGEIFS('VISSIM Travel Time Outputs'!$F:$F,'VISSIM Travel Time Outputs'!$D:$D,$D26,'VISSIM Travel Time Outputs'!$A:$A,"AVG",'VISSIM Travel Time Outputs'!$B:$B,AM$9),"-")</f>
        <v>-</v>
      </c>
      <c r="AN26" s="380" t="str">
        <f>IFERROR(AVERAGEIFS('VISSIM Travel Time Outputs'!$F:$F,'VISSIM Travel Time Outputs'!$D:$D,$D26,'VISSIM Travel Time Outputs'!$A:$A,"AVG",'VISSIM Travel Time Outputs'!$B:$B,AN$9),"-")</f>
        <v>-</v>
      </c>
      <c r="AO26" s="381" t="str">
        <f>IFERROR(AVERAGEIFS('VISSIM Travel Time Outputs'!$F:$F,'VISSIM Travel Time Outputs'!$D:$D,$D26,'VISSIM Travel Time Outputs'!$A:$A,"AVG",'VISSIM Travel Time Outputs'!$B:$B,AO$9),"-")</f>
        <v>-</v>
      </c>
      <c r="AP26" s="387"/>
      <c r="AQ26" s="259" t="str">
        <f t="shared" si="13"/>
        <v>--</v>
      </c>
      <c r="AR26" s="410" t="str">
        <f t="shared" si="14"/>
        <v>--</v>
      </c>
      <c r="AS26" s="381">
        <f t="shared" si="15"/>
        <v>0</v>
      </c>
      <c r="AT26" s="305"/>
      <c r="AU26" s="259" t="str">
        <f>IFERROR(TIME(0,0,AVERAGEIFS('VISSIM Travel Time Outputs'!$J:$J,'VISSIM Travel Time Outputs'!$D:$D,$D26,'VISSIM Travel Time Outputs'!$A:$A,"AVG",'VISSIM Travel Time Outputs'!$B:$B,AU$9)),"-")</f>
        <v>-</v>
      </c>
      <c r="AV26" s="36" t="str">
        <f>IFERROR(TIME(0,0,AVERAGEIFS('VISSIM Travel Time Outputs'!$J:$J,'VISSIM Travel Time Outputs'!$D:$D,$D26,'VISSIM Travel Time Outputs'!$A:$A,"AVG",'VISSIM Travel Time Outputs'!$B:$B,AV$9)),"-")</f>
        <v>-</v>
      </c>
      <c r="AW26" s="36" t="str">
        <f>IFERROR(TIME(0,0,AVERAGEIFS('VISSIM Travel Time Outputs'!$J:$J,'VISSIM Travel Time Outputs'!$D:$D,$D26,'VISSIM Travel Time Outputs'!$A:$A,"AVG",'VISSIM Travel Time Outputs'!$B:$B,AW$9)),"-")</f>
        <v>-</v>
      </c>
      <c r="AX26" s="36" t="str">
        <f>IFERROR(TIME(0,0,AVERAGEIFS('VISSIM Travel Time Outputs'!$J:$J,'VISSIM Travel Time Outputs'!$D:$D,$D26,'VISSIM Travel Time Outputs'!$A:$A,"AVG",'VISSIM Travel Time Outputs'!$B:$B,AX$9)),"-")</f>
        <v>-</v>
      </c>
      <c r="AY26" s="36" t="str">
        <f>IFERROR(TIME(0,0,AVERAGEIFS('VISSIM Travel Time Outputs'!$J:$J,'VISSIM Travel Time Outputs'!$D:$D,$D26,'VISSIM Travel Time Outputs'!$A:$A,"AVG",'VISSIM Travel Time Outputs'!$B:$B,AY$9)),"-")</f>
        <v>-</v>
      </c>
      <c r="AZ26" s="36" t="str">
        <f>IFERROR(TIME(0,0,AVERAGEIFS('VISSIM Travel Time Outputs'!$J:$J,'VISSIM Travel Time Outputs'!$D:$D,$D26,'VISSIM Travel Time Outputs'!$A:$A,"AVG",'VISSIM Travel Time Outputs'!$B:$B,AZ$9)),"-")</f>
        <v>-</v>
      </c>
      <c r="BA26" s="36" t="str">
        <f>IFERROR(TIME(0,0,AVERAGEIFS('VISSIM Travel Time Outputs'!$J:$J,'VISSIM Travel Time Outputs'!$D:$D,$D26,'VISSIM Travel Time Outputs'!$A:$A,"AVG",'VISSIM Travel Time Outputs'!$B:$B,BA$9)),"-")</f>
        <v>-</v>
      </c>
      <c r="BB26" s="36" t="str">
        <f>IFERROR(TIME(0,0,AVERAGEIFS('VISSIM Travel Time Outputs'!$J:$J,'VISSIM Travel Time Outputs'!$D:$D,$D26,'VISSIM Travel Time Outputs'!$A:$A,"AVG",'VISSIM Travel Time Outputs'!$B:$B,BB$9)),"-")</f>
        <v>-</v>
      </c>
      <c r="BC26" s="36" t="str">
        <f>IFERROR(TIME(0,0,AVERAGEIFS('VISSIM Travel Time Outputs'!$J:$J,'VISSIM Travel Time Outputs'!$D:$D,$D26,'VISSIM Travel Time Outputs'!$A:$A,"AVG",'VISSIM Travel Time Outputs'!$B:$B,BC$9)),"-")</f>
        <v>-</v>
      </c>
      <c r="BD26" s="36" t="str">
        <f>IFERROR(TIME(0,0,AVERAGEIFS('VISSIM Travel Time Outputs'!$J:$J,'VISSIM Travel Time Outputs'!$D:$D,$D26,'VISSIM Travel Time Outputs'!$A:$A,"AVG",'VISSIM Travel Time Outputs'!$B:$B,BD$9)),"-")</f>
        <v>-</v>
      </c>
      <c r="BE26" s="36" t="str">
        <f>IFERROR(TIME(0,0,AVERAGEIFS('VISSIM Travel Time Outputs'!$J:$J,'VISSIM Travel Time Outputs'!$D:$D,$D26,'VISSIM Travel Time Outputs'!$A:$A,"AVG",'VISSIM Travel Time Outputs'!$B:$B,BE$9)),"-")</f>
        <v>-</v>
      </c>
      <c r="BF26" s="36" t="str">
        <f>IFERROR(TIME(0,0,AVERAGEIFS('VISSIM Travel Time Outputs'!$J:$J,'VISSIM Travel Time Outputs'!$D:$D,$D26,'VISSIM Travel Time Outputs'!$A:$A,"AVG",'VISSIM Travel Time Outputs'!$B:$B,BF$9)),"-")</f>
        <v>-</v>
      </c>
      <c r="BG26" s="36" t="str">
        <f>IFERROR(TIME(0,0,AVERAGEIFS('VISSIM Travel Time Outputs'!$J:$J,'VISSIM Travel Time Outputs'!$D:$D,$D26,'VISSIM Travel Time Outputs'!$A:$A,"AVG",'VISSIM Travel Time Outputs'!$B:$B,BG$9)),"-")</f>
        <v>-</v>
      </c>
      <c r="BH26" s="36" t="str">
        <f>IFERROR(TIME(0,0,AVERAGEIFS('VISSIM Travel Time Outputs'!$J:$J,'VISSIM Travel Time Outputs'!$D:$D,$D26,'VISSIM Travel Time Outputs'!$A:$A,"AVG",'VISSIM Travel Time Outputs'!$B:$B,BH$9)),"-")</f>
        <v>-</v>
      </c>
      <c r="BI26" s="36" t="str">
        <f>IFERROR(TIME(0,0,AVERAGEIFS('VISSIM Travel Time Outputs'!$J:$J,'VISSIM Travel Time Outputs'!$D:$D,$D26,'VISSIM Travel Time Outputs'!$A:$A,"AVG",'VISSIM Travel Time Outputs'!$B:$B,BI$9)),"-")</f>
        <v>-</v>
      </c>
      <c r="BJ26" s="177" t="str">
        <f>IFERROR(TIME(0,0,AVERAGEIFS('VISSIM Travel Time Outputs'!$J:$J,'VISSIM Travel Time Outputs'!$D:$D,$D26,'VISSIM Travel Time Outputs'!$A:$A,"AVG",'VISSIM Travel Time Outputs'!$B:$B,BJ$9)),"-")</f>
        <v>-</v>
      </c>
      <c r="BK26" s="164"/>
      <c r="BL26" s="379" t="str">
        <f>IFERROR(AVERAGEIFS('VISSIM Travel Time Outputs'!$G:$G,'VISSIM Travel Time Outputs'!$D:$D,$D26,'VISSIM Travel Time Outputs'!$A:$A,"AVG",'VISSIM Travel Time Outputs'!$B:$B,BL$9),"-")</f>
        <v>-</v>
      </c>
      <c r="BM26" s="380" t="str">
        <f>IFERROR(AVERAGEIFS('VISSIM Travel Time Outputs'!$G:$G,'VISSIM Travel Time Outputs'!$D:$D,$D26,'VISSIM Travel Time Outputs'!$A:$A,"AVG",'VISSIM Travel Time Outputs'!$B:$B,BM$9),"-")</f>
        <v>-</v>
      </c>
      <c r="BN26" s="380" t="str">
        <f>IFERROR(AVERAGEIFS('VISSIM Travel Time Outputs'!$G:$G,'VISSIM Travel Time Outputs'!$D:$D,$D26,'VISSIM Travel Time Outputs'!$A:$A,"AVG",'VISSIM Travel Time Outputs'!$B:$B,BN$9),"-")</f>
        <v>-</v>
      </c>
      <c r="BO26" s="380" t="str">
        <f>IFERROR(AVERAGEIFS('VISSIM Travel Time Outputs'!$G:$G,'VISSIM Travel Time Outputs'!$D:$D,$D26,'VISSIM Travel Time Outputs'!$A:$A,"AVG",'VISSIM Travel Time Outputs'!$B:$B,BO$9),"-")</f>
        <v>-</v>
      </c>
      <c r="BP26" s="380" t="str">
        <f>IFERROR(AVERAGEIFS('VISSIM Travel Time Outputs'!$G:$G,'VISSIM Travel Time Outputs'!$D:$D,$D26,'VISSIM Travel Time Outputs'!$A:$A,"AVG",'VISSIM Travel Time Outputs'!$B:$B,BP$9),"-")</f>
        <v>-</v>
      </c>
      <c r="BQ26" s="380" t="str">
        <f>IFERROR(AVERAGEIFS('VISSIM Travel Time Outputs'!$G:$G,'VISSIM Travel Time Outputs'!$D:$D,$D26,'VISSIM Travel Time Outputs'!$A:$A,"AVG",'VISSIM Travel Time Outputs'!$B:$B,BQ$9),"-")</f>
        <v>-</v>
      </c>
      <c r="BR26" s="380" t="str">
        <f>IFERROR(AVERAGEIFS('VISSIM Travel Time Outputs'!$G:$G,'VISSIM Travel Time Outputs'!$D:$D,$D26,'VISSIM Travel Time Outputs'!$A:$A,"AVG",'VISSIM Travel Time Outputs'!$B:$B,BR$9),"-")</f>
        <v>-</v>
      </c>
      <c r="BS26" s="380" t="str">
        <f>IFERROR(AVERAGEIFS('VISSIM Travel Time Outputs'!$G:$G,'VISSIM Travel Time Outputs'!$D:$D,$D26,'VISSIM Travel Time Outputs'!$A:$A,"AVG",'VISSIM Travel Time Outputs'!$B:$B,BS$9),"-")</f>
        <v>-</v>
      </c>
      <c r="BT26" s="380" t="str">
        <f>IFERROR(AVERAGEIFS('VISSIM Travel Time Outputs'!$G:$G,'VISSIM Travel Time Outputs'!$D:$D,$D26,'VISSIM Travel Time Outputs'!$A:$A,"AVG",'VISSIM Travel Time Outputs'!$B:$B,BT$9),"-")</f>
        <v>-</v>
      </c>
      <c r="BU26" s="380" t="str">
        <f>IFERROR(AVERAGEIFS('VISSIM Travel Time Outputs'!$G:$G,'VISSIM Travel Time Outputs'!$D:$D,$D26,'VISSIM Travel Time Outputs'!$A:$A,"AVG",'VISSIM Travel Time Outputs'!$B:$B,BU$9),"-")</f>
        <v>-</v>
      </c>
      <c r="BV26" s="380" t="str">
        <f>IFERROR(AVERAGEIFS('VISSIM Travel Time Outputs'!$G:$G,'VISSIM Travel Time Outputs'!$D:$D,$D26,'VISSIM Travel Time Outputs'!$A:$A,"AVG",'VISSIM Travel Time Outputs'!$B:$B,BV$9),"-")</f>
        <v>-</v>
      </c>
      <c r="BW26" s="380" t="str">
        <f>IFERROR(AVERAGEIFS('VISSIM Travel Time Outputs'!$G:$G,'VISSIM Travel Time Outputs'!$D:$D,$D26,'VISSIM Travel Time Outputs'!$A:$A,"AVG",'VISSIM Travel Time Outputs'!$B:$B,BW$9),"-")</f>
        <v>-</v>
      </c>
      <c r="BX26" s="380" t="str">
        <f>IFERROR(AVERAGEIFS('VISSIM Travel Time Outputs'!$G:$G,'VISSIM Travel Time Outputs'!$D:$D,$D26,'VISSIM Travel Time Outputs'!$A:$A,"AVG",'VISSIM Travel Time Outputs'!$B:$B,BX$9),"-")</f>
        <v>-</v>
      </c>
      <c r="BY26" s="380" t="str">
        <f>IFERROR(AVERAGEIFS('VISSIM Travel Time Outputs'!$G:$G,'VISSIM Travel Time Outputs'!$D:$D,$D26,'VISSIM Travel Time Outputs'!$A:$A,"AVG",'VISSIM Travel Time Outputs'!$B:$B,BY$9),"-")</f>
        <v>-</v>
      </c>
      <c r="BZ26" s="380" t="str">
        <f>IFERROR(AVERAGEIFS('VISSIM Travel Time Outputs'!$G:$G,'VISSIM Travel Time Outputs'!$D:$D,$D26,'VISSIM Travel Time Outputs'!$A:$A,"AVG",'VISSIM Travel Time Outputs'!$B:$B,BZ$9),"-")</f>
        <v>-</v>
      </c>
      <c r="CA26" s="381" t="str">
        <f>IFERROR(AVERAGEIFS('VISSIM Travel Time Outputs'!$G:$G,'VISSIM Travel Time Outputs'!$D:$D,$D26,'VISSIM Travel Time Outputs'!$A:$A,"AVG",'VISSIM Travel Time Outputs'!$B:$B,CA$9),"-")</f>
        <v>-</v>
      </c>
      <c r="CB26" s="304"/>
      <c r="CC26" s="259" t="str">
        <f t="shared" si="16"/>
        <v>--</v>
      </c>
      <c r="CD26" s="410" t="str">
        <f t="shared" si="17"/>
        <v>--</v>
      </c>
      <c r="CE26" s="381">
        <f t="shared" si="18"/>
        <v>0</v>
      </c>
      <c r="CF26" s="387"/>
      <c r="CG26" s="259" t="str">
        <f>IFERROR(GETPIVOTDATA("Average of TRAVTM(31)",#REF!,"TIMEINT",CG$9,"VEHICLETRAVELTIMEMEASUREMENT",$D26)/3600/24,"--")</f>
        <v>--</v>
      </c>
      <c r="CH26" s="36" t="str">
        <f>IFERROR(GETPIVOTDATA("Average of TRAVTM(31)",#REF!,"TIMEINT",CH$9,"VEHICLETRAVELTIMEMEASUREMENT",$D26)/3600/24,"--")</f>
        <v>--</v>
      </c>
      <c r="CI26" s="36" t="str">
        <f>IFERROR(GETPIVOTDATA("Average of TRAVTM(31)",#REF!,"TIMEINT",CI$9,"VEHICLETRAVELTIMEMEASUREMENT",$D26)/3600/24,"--")</f>
        <v>--</v>
      </c>
      <c r="CJ26" s="36" t="str">
        <f>IFERROR(GETPIVOTDATA("Average of TRAVTM(31)",#REF!,"TIMEINT",CJ$9,"VEHICLETRAVELTIMEMEASUREMENT",$D26)/3600/24,"--")</f>
        <v>--</v>
      </c>
      <c r="CK26" s="36" t="str">
        <f>IFERROR(GETPIVOTDATA("Average of TRAVTM(31)",#REF!,"TIMEINT",CK$9,"VEHICLETRAVELTIMEMEASUREMENT",$D26)/3600/24,"--")</f>
        <v>--</v>
      </c>
      <c r="CL26" s="36" t="str">
        <f>IFERROR(GETPIVOTDATA("Average of TRAVTM(31)",#REF!,"TIMEINT",CL$9,"VEHICLETRAVELTIMEMEASUREMENT",$D26)/3600/24,"--")</f>
        <v>--</v>
      </c>
      <c r="CM26" s="36" t="str">
        <f>IFERROR(GETPIVOTDATA("Average of TRAVTM(31)",#REF!,"TIMEINT",CM$9,"VEHICLETRAVELTIMEMEASUREMENT",$D26)/3600/24,"--")</f>
        <v>--</v>
      </c>
      <c r="CN26" s="36" t="str">
        <f>IFERROR(GETPIVOTDATA("Average of TRAVTM(31)",#REF!,"TIMEINT",CN$9,"VEHICLETRAVELTIMEMEASUREMENT",$D26)/3600/24,"--")</f>
        <v>--</v>
      </c>
      <c r="CO26" s="36" t="str">
        <f>IFERROR(GETPIVOTDATA("Average of TRAVTM(31)",#REF!,"TIMEINT",CO$9,"VEHICLETRAVELTIMEMEASUREMENT",$D26)/3600/24,"--")</f>
        <v>--</v>
      </c>
      <c r="CP26" s="36" t="str">
        <f>IFERROR(GETPIVOTDATA("Average of TRAVTM(31)",#REF!,"TIMEINT",CP$9,"VEHICLETRAVELTIMEMEASUREMENT",$D26)/3600/24,"--")</f>
        <v>--</v>
      </c>
      <c r="CQ26" s="36" t="str">
        <f>IFERROR(GETPIVOTDATA("Average of TRAVTM(31)",#REF!,"TIMEINT",CQ$9,"VEHICLETRAVELTIMEMEASUREMENT",$D26)/3600/24,"--")</f>
        <v>--</v>
      </c>
      <c r="CR26" s="36" t="str">
        <f>IFERROR(GETPIVOTDATA("Average of TRAVTM(31)",#REF!,"TIMEINT",CR$9,"VEHICLETRAVELTIMEMEASUREMENT",$D26)/3600/24,"--")</f>
        <v>--</v>
      </c>
      <c r="CS26" s="36" t="str">
        <f>IFERROR(GETPIVOTDATA("Average of TRAVTM(31)",#REF!,"TIMEINT",CS$9,"VEHICLETRAVELTIMEMEASUREMENT",$D26)/3600/24,"--")</f>
        <v>--</v>
      </c>
      <c r="CT26" s="36" t="str">
        <f>IFERROR(GETPIVOTDATA("Average of TRAVTM(31)",#REF!,"TIMEINT",CT$9,"VEHICLETRAVELTIMEMEASUREMENT",$D26)/3600/24,"--")</f>
        <v>--</v>
      </c>
      <c r="CU26" s="36" t="str">
        <f>IFERROR(GETPIVOTDATA("Average of TRAVTM(31)",#REF!,"TIMEINT",CU$9,"VEHICLETRAVELTIMEMEASUREMENT",$D26)/3600/24,"--")</f>
        <v>--</v>
      </c>
      <c r="CV26" s="177" t="str">
        <f>IFERROR(GETPIVOTDATA("Average of TRAVTM(31)",#REF!,"TIMEINT",CV$9,"VEHICLETRAVELTIMEMEASUREMENT",$D26)/3600/24,"--")</f>
        <v>--</v>
      </c>
      <c r="CW26" s="387"/>
      <c r="CX26" s="379" t="str">
        <f>IFERROR(GETPIVOTDATA("Average of VEHS(31)",#REF!,"TIMEINT",CX$9,"VEHICLETRAVELTIMEMEASUREMENT",$D26),"--")</f>
        <v>--</v>
      </c>
      <c r="CY26" s="380" t="str">
        <f>IFERROR(GETPIVOTDATA("Average of VEHS(31)",#REF!,"TIMEINT",CY$9,"VEHICLETRAVELTIMEMEASUREMENT",$D26),"--")</f>
        <v>--</v>
      </c>
      <c r="CZ26" s="380" t="str">
        <f>IFERROR(GETPIVOTDATA("Average of VEHS(31)",#REF!,"TIMEINT",CZ$9,"VEHICLETRAVELTIMEMEASUREMENT",$D26),"--")</f>
        <v>--</v>
      </c>
      <c r="DA26" s="380" t="str">
        <f>IFERROR(GETPIVOTDATA("Average of VEHS(31)",#REF!,"TIMEINT",DA$9,"VEHICLETRAVELTIMEMEASUREMENT",$D26),"--")</f>
        <v>--</v>
      </c>
      <c r="DB26" s="380" t="str">
        <f>IFERROR(GETPIVOTDATA("Average of VEHS(31)",#REF!,"TIMEINT",DB$9,"VEHICLETRAVELTIMEMEASUREMENT",$D26),"--")</f>
        <v>--</v>
      </c>
      <c r="DC26" s="380" t="str">
        <f>IFERROR(GETPIVOTDATA("Average of VEHS(31)",#REF!,"TIMEINT",DC$9,"VEHICLETRAVELTIMEMEASUREMENT",$D26),"--")</f>
        <v>--</v>
      </c>
      <c r="DD26" s="380" t="str">
        <f>IFERROR(GETPIVOTDATA("Average of VEHS(31)",#REF!,"TIMEINT",DD$9,"VEHICLETRAVELTIMEMEASUREMENT",$D26),"--")</f>
        <v>--</v>
      </c>
      <c r="DE26" s="380" t="str">
        <f>IFERROR(GETPIVOTDATA("Average of VEHS(31)",#REF!,"TIMEINT",DE$9,"VEHICLETRAVELTIMEMEASUREMENT",$D26),"--")</f>
        <v>--</v>
      </c>
      <c r="DF26" s="380" t="str">
        <f>IFERROR(GETPIVOTDATA("Average of VEHS(31)",#REF!,"TIMEINT",DF$9,"VEHICLETRAVELTIMEMEASUREMENT",$D26),"--")</f>
        <v>--</v>
      </c>
      <c r="DG26" s="380" t="str">
        <f>IFERROR(GETPIVOTDATA("Average of VEHS(31)",#REF!,"TIMEINT",DG$9,"VEHICLETRAVELTIMEMEASUREMENT",$D26),"--")</f>
        <v>--</v>
      </c>
      <c r="DH26" s="380" t="str">
        <f>IFERROR(GETPIVOTDATA("Average of VEHS(31)",#REF!,"TIMEINT",DH$9,"VEHICLETRAVELTIMEMEASUREMENT",$D26),"--")</f>
        <v>--</v>
      </c>
      <c r="DI26" s="380" t="str">
        <f>IFERROR(GETPIVOTDATA("Average of VEHS(31)",#REF!,"TIMEINT",DI$9,"VEHICLETRAVELTIMEMEASUREMENT",$D26),"--")</f>
        <v>--</v>
      </c>
      <c r="DJ26" s="380" t="str">
        <f>IFERROR(GETPIVOTDATA("Average of VEHS(31)",#REF!,"TIMEINT",DJ$9,"VEHICLETRAVELTIMEMEASUREMENT",$D26),"--")</f>
        <v>--</v>
      </c>
      <c r="DK26" s="380" t="str">
        <f>IFERROR(GETPIVOTDATA("Average of VEHS(31)",#REF!,"TIMEINT",DK$9,"VEHICLETRAVELTIMEMEASUREMENT",$D26),"--")</f>
        <v>--</v>
      </c>
      <c r="DL26" s="380" t="str">
        <f>IFERROR(GETPIVOTDATA("Average of VEHS(31)",#REF!,"TIMEINT",DL$9,"VEHICLETRAVELTIMEMEASUREMENT",$D26),"--")</f>
        <v>--</v>
      </c>
      <c r="DM26" s="381" t="str">
        <f>IFERROR(GETPIVOTDATA("Average of VEHS(31)",#REF!,"TIMEINT",DM$9,"VEHICLETRAVELTIMEMEASUREMENT",$D26),"--")</f>
        <v>--</v>
      </c>
      <c r="DN26" s="387"/>
      <c r="DO26" s="259" t="str">
        <f t="shared" si="19"/>
        <v>--</v>
      </c>
      <c r="DP26" s="410" t="str">
        <f t="shared" si="20"/>
        <v>--</v>
      </c>
      <c r="DQ26" s="381">
        <f t="shared" si="21"/>
        <v>0</v>
      </c>
      <c r="DR26" s="305"/>
      <c r="DS26" s="259" t="str">
        <f>IFERROR(TIME(0,0,AVERAGEIFS('VISSIM Travel Time Outputs'!$K:$K,'VISSIM Travel Time Outputs'!$D:$D,$D26,'VISSIM Travel Time Outputs'!$A:$A,"AVG",'VISSIM Travel Time Outputs'!$B:$B,DS$9)),"-")</f>
        <v>-</v>
      </c>
      <c r="DT26" s="36" t="str">
        <f>IFERROR(TIME(0,0,AVERAGEIFS('VISSIM Travel Time Outputs'!$K:$K,'VISSIM Travel Time Outputs'!$D:$D,$D26,'VISSIM Travel Time Outputs'!$A:$A,"AVG",'VISSIM Travel Time Outputs'!$B:$B,DT$9)),"-")</f>
        <v>-</v>
      </c>
      <c r="DU26" s="36" t="str">
        <f>IFERROR(TIME(0,0,AVERAGEIFS('VISSIM Travel Time Outputs'!$K:$K,'VISSIM Travel Time Outputs'!$D:$D,$D26,'VISSIM Travel Time Outputs'!$A:$A,"AVG",'VISSIM Travel Time Outputs'!$B:$B,DU$9)),"-")</f>
        <v>-</v>
      </c>
      <c r="DV26" s="36" t="str">
        <f>IFERROR(TIME(0,0,AVERAGEIFS('VISSIM Travel Time Outputs'!$K:$K,'VISSIM Travel Time Outputs'!$D:$D,$D26,'VISSIM Travel Time Outputs'!$A:$A,"AVG",'VISSIM Travel Time Outputs'!$B:$B,DV$9)),"-")</f>
        <v>-</v>
      </c>
      <c r="DW26" s="36" t="str">
        <f>IFERROR(TIME(0,0,AVERAGEIFS('VISSIM Travel Time Outputs'!$K:$K,'VISSIM Travel Time Outputs'!$D:$D,$D26,'VISSIM Travel Time Outputs'!$A:$A,"AVG",'VISSIM Travel Time Outputs'!$B:$B,DW$9)),"-")</f>
        <v>-</v>
      </c>
      <c r="DX26" s="36" t="str">
        <f>IFERROR(TIME(0,0,AVERAGEIFS('VISSIM Travel Time Outputs'!$K:$K,'VISSIM Travel Time Outputs'!$D:$D,$D26,'VISSIM Travel Time Outputs'!$A:$A,"AVG",'VISSIM Travel Time Outputs'!$B:$B,DX$9)),"-")</f>
        <v>-</v>
      </c>
      <c r="DY26" s="36" t="str">
        <f>IFERROR(TIME(0,0,AVERAGEIFS('VISSIM Travel Time Outputs'!$K:$K,'VISSIM Travel Time Outputs'!$D:$D,$D26,'VISSIM Travel Time Outputs'!$A:$A,"AVG",'VISSIM Travel Time Outputs'!$B:$B,DY$9)),"-")</f>
        <v>-</v>
      </c>
      <c r="DZ26" s="36" t="str">
        <f>IFERROR(TIME(0,0,AVERAGEIFS('VISSIM Travel Time Outputs'!$K:$K,'VISSIM Travel Time Outputs'!$D:$D,$D26,'VISSIM Travel Time Outputs'!$A:$A,"AVG",'VISSIM Travel Time Outputs'!$B:$B,DZ$9)),"-")</f>
        <v>-</v>
      </c>
      <c r="EA26" s="36" t="str">
        <f>IFERROR(TIME(0,0,AVERAGEIFS('VISSIM Travel Time Outputs'!$K:$K,'VISSIM Travel Time Outputs'!$D:$D,$D26,'VISSIM Travel Time Outputs'!$A:$A,"AVG",'VISSIM Travel Time Outputs'!$B:$B,EA$9)),"-")</f>
        <v>-</v>
      </c>
      <c r="EB26" s="36" t="str">
        <f>IFERROR(TIME(0,0,AVERAGEIFS('VISSIM Travel Time Outputs'!$K:$K,'VISSIM Travel Time Outputs'!$D:$D,$D26,'VISSIM Travel Time Outputs'!$A:$A,"AVG",'VISSIM Travel Time Outputs'!$B:$B,EB$9)),"-")</f>
        <v>-</v>
      </c>
      <c r="EC26" s="36" t="str">
        <f>IFERROR(TIME(0,0,AVERAGEIFS('VISSIM Travel Time Outputs'!$K:$K,'VISSIM Travel Time Outputs'!$D:$D,$D26,'VISSIM Travel Time Outputs'!$A:$A,"AVG",'VISSIM Travel Time Outputs'!$B:$B,EC$9)),"-")</f>
        <v>-</v>
      </c>
      <c r="ED26" s="36" t="str">
        <f>IFERROR(TIME(0,0,AVERAGEIFS('VISSIM Travel Time Outputs'!$K:$K,'VISSIM Travel Time Outputs'!$D:$D,$D26,'VISSIM Travel Time Outputs'!$A:$A,"AVG",'VISSIM Travel Time Outputs'!$B:$B,ED$9)),"-")</f>
        <v>-</v>
      </c>
      <c r="EE26" s="36" t="str">
        <f>IFERROR(TIME(0,0,AVERAGEIFS('VISSIM Travel Time Outputs'!$K:$K,'VISSIM Travel Time Outputs'!$D:$D,$D26,'VISSIM Travel Time Outputs'!$A:$A,"AVG",'VISSIM Travel Time Outputs'!$B:$B,EE$9)),"-")</f>
        <v>-</v>
      </c>
      <c r="EF26" s="36" t="str">
        <f>IFERROR(TIME(0,0,AVERAGEIFS('VISSIM Travel Time Outputs'!$K:$K,'VISSIM Travel Time Outputs'!$D:$D,$D26,'VISSIM Travel Time Outputs'!$A:$A,"AVG",'VISSIM Travel Time Outputs'!$B:$B,EF$9)),"-")</f>
        <v>-</v>
      </c>
      <c r="EG26" s="36" t="str">
        <f>IFERROR(TIME(0,0,AVERAGEIFS('VISSIM Travel Time Outputs'!$K:$K,'VISSIM Travel Time Outputs'!$D:$D,$D26,'VISSIM Travel Time Outputs'!$A:$A,"AVG",'VISSIM Travel Time Outputs'!$B:$B,EG$9)),"-")</f>
        <v>-</v>
      </c>
      <c r="EH26" s="177" t="str">
        <f>IFERROR(TIME(0,0,AVERAGEIFS('VISSIM Travel Time Outputs'!$K:$K,'VISSIM Travel Time Outputs'!$D:$D,$D26,'VISSIM Travel Time Outputs'!$A:$A,"AVG",'VISSIM Travel Time Outputs'!$B:$B,EH$9)),"-")</f>
        <v>-</v>
      </c>
      <c r="EI26" s="164"/>
      <c r="EJ26" s="379" t="str">
        <f>IFERROR(AVERAGEIFS('VISSIM Travel Time Outputs'!$H:$H,'VISSIM Travel Time Outputs'!$D:$D,$D26,'VISSIM Travel Time Outputs'!$A:$A,"AVG",'VISSIM Travel Time Outputs'!$B:$B,EJ$9),"-")</f>
        <v>-</v>
      </c>
      <c r="EK26" s="380" t="str">
        <f>IFERROR(AVERAGEIFS('VISSIM Travel Time Outputs'!$H:$H,'VISSIM Travel Time Outputs'!$D:$D,$D26,'VISSIM Travel Time Outputs'!$A:$A,"AVG",'VISSIM Travel Time Outputs'!$B:$B,EK$9),"-")</f>
        <v>-</v>
      </c>
      <c r="EL26" s="380" t="str">
        <f>IFERROR(AVERAGEIFS('VISSIM Travel Time Outputs'!$H:$H,'VISSIM Travel Time Outputs'!$D:$D,$D26,'VISSIM Travel Time Outputs'!$A:$A,"AVG",'VISSIM Travel Time Outputs'!$B:$B,EL$9),"-")</f>
        <v>-</v>
      </c>
      <c r="EM26" s="380" t="str">
        <f>IFERROR(AVERAGEIFS('VISSIM Travel Time Outputs'!$H:$H,'VISSIM Travel Time Outputs'!$D:$D,$D26,'VISSIM Travel Time Outputs'!$A:$A,"AVG",'VISSIM Travel Time Outputs'!$B:$B,EM$9),"-")</f>
        <v>-</v>
      </c>
      <c r="EN26" s="380" t="str">
        <f>IFERROR(AVERAGEIFS('VISSIM Travel Time Outputs'!$H:$H,'VISSIM Travel Time Outputs'!$D:$D,$D26,'VISSIM Travel Time Outputs'!$A:$A,"AVG",'VISSIM Travel Time Outputs'!$B:$B,EN$9),"-")</f>
        <v>-</v>
      </c>
      <c r="EO26" s="380" t="str">
        <f>IFERROR(AVERAGEIFS('VISSIM Travel Time Outputs'!$H:$H,'VISSIM Travel Time Outputs'!$D:$D,$D26,'VISSIM Travel Time Outputs'!$A:$A,"AVG",'VISSIM Travel Time Outputs'!$B:$B,EO$9),"-")</f>
        <v>-</v>
      </c>
      <c r="EP26" s="380" t="str">
        <f>IFERROR(AVERAGEIFS('VISSIM Travel Time Outputs'!$H:$H,'VISSIM Travel Time Outputs'!$D:$D,$D26,'VISSIM Travel Time Outputs'!$A:$A,"AVG",'VISSIM Travel Time Outputs'!$B:$B,EP$9),"-")</f>
        <v>-</v>
      </c>
      <c r="EQ26" s="380" t="str">
        <f>IFERROR(AVERAGEIFS('VISSIM Travel Time Outputs'!$H:$H,'VISSIM Travel Time Outputs'!$D:$D,$D26,'VISSIM Travel Time Outputs'!$A:$A,"AVG",'VISSIM Travel Time Outputs'!$B:$B,EQ$9),"-")</f>
        <v>-</v>
      </c>
      <c r="ER26" s="380" t="str">
        <f>IFERROR(AVERAGEIFS('VISSIM Travel Time Outputs'!$H:$H,'VISSIM Travel Time Outputs'!$D:$D,$D26,'VISSIM Travel Time Outputs'!$A:$A,"AVG",'VISSIM Travel Time Outputs'!$B:$B,ER$9),"-")</f>
        <v>-</v>
      </c>
      <c r="ES26" s="380" t="str">
        <f>IFERROR(AVERAGEIFS('VISSIM Travel Time Outputs'!$H:$H,'VISSIM Travel Time Outputs'!$D:$D,$D26,'VISSIM Travel Time Outputs'!$A:$A,"AVG",'VISSIM Travel Time Outputs'!$B:$B,ES$9),"-")</f>
        <v>-</v>
      </c>
      <c r="ET26" s="380" t="str">
        <f>IFERROR(AVERAGEIFS('VISSIM Travel Time Outputs'!$H:$H,'VISSIM Travel Time Outputs'!$D:$D,$D26,'VISSIM Travel Time Outputs'!$A:$A,"AVG",'VISSIM Travel Time Outputs'!$B:$B,ET$9),"-")</f>
        <v>-</v>
      </c>
      <c r="EU26" s="380" t="str">
        <f>IFERROR(AVERAGEIFS('VISSIM Travel Time Outputs'!$H:$H,'VISSIM Travel Time Outputs'!$D:$D,$D26,'VISSIM Travel Time Outputs'!$A:$A,"AVG",'VISSIM Travel Time Outputs'!$B:$B,EU$9),"-")</f>
        <v>-</v>
      </c>
      <c r="EV26" s="380" t="str">
        <f>IFERROR(AVERAGEIFS('VISSIM Travel Time Outputs'!$H:$H,'VISSIM Travel Time Outputs'!$D:$D,$D26,'VISSIM Travel Time Outputs'!$A:$A,"AVG",'VISSIM Travel Time Outputs'!$B:$B,EV$9),"-")</f>
        <v>-</v>
      </c>
      <c r="EW26" s="380" t="str">
        <f>IFERROR(AVERAGEIFS('VISSIM Travel Time Outputs'!$H:$H,'VISSIM Travel Time Outputs'!$D:$D,$D26,'VISSIM Travel Time Outputs'!$A:$A,"AVG",'VISSIM Travel Time Outputs'!$B:$B,EW$9),"-")</f>
        <v>-</v>
      </c>
      <c r="EX26" s="380" t="str">
        <f>IFERROR(AVERAGEIFS('VISSIM Travel Time Outputs'!$H:$H,'VISSIM Travel Time Outputs'!$D:$D,$D26,'VISSIM Travel Time Outputs'!$A:$A,"AVG",'VISSIM Travel Time Outputs'!$B:$B,EX$9),"-")</f>
        <v>-</v>
      </c>
      <c r="EY26" s="381" t="str">
        <f>IFERROR(AVERAGEIFS('VISSIM Travel Time Outputs'!$H:$H,'VISSIM Travel Time Outputs'!$D:$D,$D26,'VISSIM Travel Time Outputs'!$A:$A,"AVG",'VISSIM Travel Time Outputs'!$B:$B,EY$9),"-")</f>
        <v>-</v>
      </c>
      <c r="EZ26" s="304"/>
      <c r="FA26" s="259" t="str">
        <f t="shared" si="22"/>
        <v>--</v>
      </c>
      <c r="FB26" s="410" t="str">
        <f t="shared" si="23"/>
        <v>--</v>
      </c>
      <c r="FC26" s="381">
        <f t="shared" si="24"/>
        <v>0</v>
      </c>
      <c r="FD26" s="387"/>
      <c r="FE26" s="259" t="str">
        <f>IFERROR(GETPIVOTDATA("Average of TRAVTM(40)",#REF!,"TIMEINT",FE$9,"VEHICLETRAVELTIMEMEASUREMENT",$D26)/3600/24,"--")</f>
        <v>--</v>
      </c>
      <c r="FF26" s="36" t="str">
        <f>IFERROR(GETPIVOTDATA("Average of TRAVTM(40)",#REF!,"TIMEINT",FF$9,"VEHICLETRAVELTIMEMEASUREMENT",$D26)/3600/24,"--")</f>
        <v>--</v>
      </c>
      <c r="FG26" s="36" t="str">
        <f>IFERROR(GETPIVOTDATA("Average of TRAVTM(40)",#REF!,"TIMEINT",FG$9,"VEHICLETRAVELTIMEMEASUREMENT",$D26)/3600/24,"--")</f>
        <v>--</v>
      </c>
      <c r="FH26" s="36" t="str">
        <f>IFERROR(GETPIVOTDATA("Average of TRAVTM(40)",#REF!,"TIMEINT",FH$9,"VEHICLETRAVELTIMEMEASUREMENT",$D26)/3600/24,"--")</f>
        <v>--</v>
      </c>
      <c r="FI26" s="36" t="str">
        <f>IFERROR(GETPIVOTDATA("Average of TRAVTM(40)",#REF!,"TIMEINT",FI$9,"VEHICLETRAVELTIMEMEASUREMENT",$D26)/3600/24,"--")</f>
        <v>--</v>
      </c>
      <c r="FJ26" s="36" t="str">
        <f>IFERROR(GETPIVOTDATA("Average of TRAVTM(40)",#REF!,"TIMEINT",FJ$9,"VEHICLETRAVELTIMEMEASUREMENT",$D26)/3600/24,"--")</f>
        <v>--</v>
      </c>
      <c r="FK26" s="36" t="str">
        <f>IFERROR(GETPIVOTDATA("Average of TRAVTM(40)",#REF!,"TIMEINT",FK$9,"VEHICLETRAVELTIMEMEASUREMENT",$D26)/3600/24,"--")</f>
        <v>--</v>
      </c>
      <c r="FL26" s="36" t="str">
        <f>IFERROR(GETPIVOTDATA("Average of TRAVTM(40)",#REF!,"TIMEINT",FL$9,"VEHICLETRAVELTIMEMEASUREMENT",$D26)/3600/24,"--")</f>
        <v>--</v>
      </c>
      <c r="FM26" s="36" t="str">
        <f>IFERROR(GETPIVOTDATA("Average of TRAVTM(40)",#REF!,"TIMEINT",FM$9,"VEHICLETRAVELTIMEMEASUREMENT",$D26)/3600/24,"--")</f>
        <v>--</v>
      </c>
      <c r="FN26" s="36" t="str">
        <f>IFERROR(GETPIVOTDATA("Average of TRAVTM(40)",#REF!,"TIMEINT",FN$9,"VEHICLETRAVELTIMEMEASUREMENT",$D26)/3600/24,"--")</f>
        <v>--</v>
      </c>
      <c r="FO26" s="36" t="str">
        <f>IFERROR(GETPIVOTDATA("Average of TRAVTM(40)",#REF!,"TIMEINT",FO$9,"VEHICLETRAVELTIMEMEASUREMENT",$D26)/3600/24,"--")</f>
        <v>--</v>
      </c>
      <c r="FP26" s="36" t="str">
        <f>IFERROR(GETPIVOTDATA("Average of TRAVTM(40)",#REF!,"TIMEINT",FP$9,"VEHICLETRAVELTIMEMEASUREMENT",$D26)/3600/24,"--")</f>
        <v>--</v>
      </c>
      <c r="FQ26" s="36" t="str">
        <f>IFERROR(GETPIVOTDATA("Average of TRAVTM(40)",#REF!,"TIMEINT",FQ$9,"VEHICLETRAVELTIMEMEASUREMENT",$D26)/3600/24,"--")</f>
        <v>--</v>
      </c>
      <c r="FR26" s="36" t="str">
        <f>IFERROR(GETPIVOTDATA("Average of TRAVTM(40)",#REF!,"TIMEINT",FR$9,"VEHICLETRAVELTIMEMEASUREMENT",$D26)/3600/24,"--")</f>
        <v>--</v>
      </c>
      <c r="FS26" s="36" t="str">
        <f>IFERROR(GETPIVOTDATA("Average of TRAVTM(40)",#REF!,"TIMEINT",FS$9,"VEHICLETRAVELTIMEMEASUREMENT",$D26)/3600/24,"--")</f>
        <v>--</v>
      </c>
      <c r="FT26" s="177" t="str">
        <f>IFERROR(GETPIVOTDATA("Average of TRAVTM(40)",#REF!,"TIMEINT",FT$9,"VEHICLETRAVELTIMEMEASUREMENT",$D26)/3600/24,"--")</f>
        <v>--</v>
      </c>
      <c r="FU26" s="387"/>
      <c r="FV26" s="379" t="str">
        <f>IFERROR(GETPIVOTDATA("Average of VEHS(40)",#REF!,"TIMEINT",FV$9,"VEHICLETRAVELTIMEMEASUREMENT",$D26),"--")</f>
        <v>--</v>
      </c>
      <c r="FW26" s="380" t="str">
        <f>IFERROR(GETPIVOTDATA("Average of VEHS(40)",#REF!,"TIMEINT",FW$9,"VEHICLETRAVELTIMEMEASUREMENT",$D26),"--")</f>
        <v>--</v>
      </c>
      <c r="FX26" s="380" t="str">
        <f>IFERROR(GETPIVOTDATA("Average of VEHS(40)",#REF!,"TIMEINT",FX$9,"VEHICLETRAVELTIMEMEASUREMENT",$D26),"--")</f>
        <v>--</v>
      </c>
      <c r="FY26" s="380" t="str">
        <f>IFERROR(GETPIVOTDATA("Average of VEHS(40)",#REF!,"TIMEINT",FY$9,"VEHICLETRAVELTIMEMEASUREMENT",$D26),"--")</f>
        <v>--</v>
      </c>
      <c r="FZ26" s="380" t="str">
        <f>IFERROR(GETPIVOTDATA("Average of VEHS(40)",#REF!,"TIMEINT",FZ$9,"VEHICLETRAVELTIMEMEASUREMENT",$D26),"--")</f>
        <v>--</v>
      </c>
      <c r="GA26" s="380" t="str">
        <f>IFERROR(GETPIVOTDATA("Average of VEHS(40)",#REF!,"TIMEINT",GA$9,"VEHICLETRAVELTIMEMEASUREMENT",$D26),"--")</f>
        <v>--</v>
      </c>
      <c r="GB26" s="380" t="str">
        <f>IFERROR(GETPIVOTDATA("Average of VEHS(40)",#REF!,"TIMEINT",GB$9,"VEHICLETRAVELTIMEMEASUREMENT",$D26),"--")</f>
        <v>--</v>
      </c>
      <c r="GC26" s="380" t="str">
        <f>IFERROR(GETPIVOTDATA("Average of VEHS(40)",#REF!,"TIMEINT",GC$9,"VEHICLETRAVELTIMEMEASUREMENT",$D26),"--")</f>
        <v>--</v>
      </c>
      <c r="GD26" s="380" t="str">
        <f>IFERROR(GETPIVOTDATA("Average of VEHS(40)",#REF!,"TIMEINT",GD$9,"VEHICLETRAVELTIMEMEASUREMENT",$D26),"--")</f>
        <v>--</v>
      </c>
      <c r="GE26" s="380" t="str">
        <f>IFERROR(GETPIVOTDATA("Average of VEHS(40)",#REF!,"TIMEINT",GE$9,"VEHICLETRAVELTIMEMEASUREMENT",$D26),"--")</f>
        <v>--</v>
      </c>
      <c r="GF26" s="380" t="str">
        <f>IFERROR(GETPIVOTDATA("Average of VEHS(40)",#REF!,"TIMEINT",GF$9,"VEHICLETRAVELTIMEMEASUREMENT",$D26),"--")</f>
        <v>--</v>
      </c>
      <c r="GG26" s="380" t="str">
        <f>IFERROR(GETPIVOTDATA("Average of VEHS(40)",#REF!,"TIMEINT",GG$9,"VEHICLETRAVELTIMEMEASUREMENT",$D26),"--")</f>
        <v>--</v>
      </c>
      <c r="GH26" s="380" t="str">
        <f>IFERROR(GETPIVOTDATA("Average of VEHS(40)",#REF!,"TIMEINT",GH$9,"VEHICLETRAVELTIMEMEASUREMENT",$D26),"--")</f>
        <v>--</v>
      </c>
      <c r="GI26" s="380" t="str">
        <f>IFERROR(GETPIVOTDATA("Average of VEHS(40)",#REF!,"TIMEINT",GI$9,"VEHICLETRAVELTIMEMEASUREMENT",$D26),"--")</f>
        <v>--</v>
      </c>
      <c r="GJ26" s="380" t="str">
        <f>IFERROR(GETPIVOTDATA("Average of VEHS(40)",#REF!,"TIMEINT",GJ$9,"VEHICLETRAVELTIMEMEASUREMENT",$D26),"--")</f>
        <v>--</v>
      </c>
      <c r="GK26" s="381" t="str">
        <f>IFERROR(GETPIVOTDATA("Average of VEHS(40)",#REF!,"TIMEINT",GK$9,"VEHICLETRAVELTIMEMEASUREMENT",$D26),"--")</f>
        <v>--</v>
      </c>
      <c r="GL26" s="387"/>
      <c r="GM26" s="259" t="str">
        <f t="shared" si="25"/>
        <v>--</v>
      </c>
      <c r="GN26" s="410" t="str">
        <f t="shared" si="26"/>
        <v>--</v>
      </c>
      <c r="GO26" s="381">
        <f t="shared" si="27"/>
        <v>0</v>
      </c>
      <c r="GP26" s="387"/>
      <c r="GQ26" s="259" t="str">
        <f>IFERROR(GETPIVOTDATA("Average of TRAVTM(60)",#REF!,"TIMEINT",GQ$9,"VEHICLETRAVELTIMEMEASUREMENT",$D26)/3600/24,"--")</f>
        <v>--</v>
      </c>
      <c r="GR26" s="36" t="str">
        <f>IFERROR(GETPIVOTDATA("Average of TRAVTM(60)",#REF!,"TIMEINT",GR$9,"VEHICLETRAVELTIMEMEASUREMENT",$D26)/3600/24,"--")</f>
        <v>--</v>
      </c>
      <c r="GS26" s="36" t="str">
        <f>IFERROR(GETPIVOTDATA("Average of TRAVTM(60)",#REF!,"TIMEINT",GS$9,"VEHICLETRAVELTIMEMEASUREMENT",$D26)/3600/24,"--")</f>
        <v>--</v>
      </c>
      <c r="GT26" s="36" t="str">
        <f>IFERROR(GETPIVOTDATA("Average of TRAVTM(60)",#REF!,"TIMEINT",GT$9,"VEHICLETRAVELTIMEMEASUREMENT",$D26)/3600/24,"--")</f>
        <v>--</v>
      </c>
      <c r="GU26" s="36" t="str">
        <f>IFERROR(GETPIVOTDATA("Average of TRAVTM(60)",#REF!,"TIMEINT",GU$9,"VEHICLETRAVELTIMEMEASUREMENT",$D26)/3600/24,"--")</f>
        <v>--</v>
      </c>
      <c r="GV26" s="36" t="str">
        <f>IFERROR(GETPIVOTDATA("Average of TRAVTM(60)",#REF!,"TIMEINT",GV$9,"VEHICLETRAVELTIMEMEASUREMENT",$D26)/3600/24,"--")</f>
        <v>--</v>
      </c>
      <c r="GW26" s="36" t="str">
        <f>IFERROR(GETPIVOTDATA("Average of TRAVTM(60)",#REF!,"TIMEINT",GW$9,"VEHICLETRAVELTIMEMEASUREMENT",$D26)/3600/24,"--")</f>
        <v>--</v>
      </c>
      <c r="GX26" s="36" t="str">
        <f>IFERROR(GETPIVOTDATA("Average of TRAVTM(60)",#REF!,"TIMEINT",GX$9,"VEHICLETRAVELTIMEMEASUREMENT",$D26)/3600/24,"--")</f>
        <v>--</v>
      </c>
      <c r="GY26" s="36" t="str">
        <f>IFERROR(GETPIVOTDATA("Average of TRAVTM(60)",#REF!,"TIMEINT",GY$9,"VEHICLETRAVELTIMEMEASUREMENT",$D26)/3600/24,"--")</f>
        <v>--</v>
      </c>
      <c r="GZ26" s="36" t="str">
        <f>IFERROR(GETPIVOTDATA("Average of TRAVTM(60)",#REF!,"TIMEINT",GZ$9,"VEHICLETRAVELTIMEMEASUREMENT",$D26)/3600/24,"--")</f>
        <v>--</v>
      </c>
      <c r="HA26" s="36" t="str">
        <f>IFERROR(GETPIVOTDATA("Average of TRAVTM(60)",#REF!,"TIMEINT",HA$9,"VEHICLETRAVELTIMEMEASUREMENT",$D26)/3600/24,"--")</f>
        <v>--</v>
      </c>
      <c r="HB26" s="36" t="str">
        <f>IFERROR(GETPIVOTDATA("Average of TRAVTM(60)",#REF!,"TIMEINT",HB$9,"VEHICLETRAVELTIMEMEASUREMENT",$D26)/3600/24,"--")</f>
        <v>--</v>
      </c>
      <c r="HC26" s="36" t="str">
        <f>IFERROR(GETPIVOTDATA("Average of TRAVTM(60)",#REF!,"TIMEINT",HC$9,"VEHICLETRAVELTIMEMEASUREMENT",$D26)/3600/24,"--")</f>
        <v>--</v>
      </c>
      <c r="HD26" s="36" t="str">
        <f>IFERROR(GETPIVOTDATA("Average of TRAVTM(60)",#REF!,"TIMEINT",HD$9,"VEHICLETRAVELTIMEMEASUREMENT",$D26)/3600/24,"--")</f>
        <v>--</v>
      </c>
      <c r="HE26" s="36" t="str">
        <f>IFERROR(GETPIVOTDATA("Average of TRAVTM(60)",#REF!,"TIMEINT",HE$9,"VEHICLETRAVELTIMEMEASUREMENT",$D26)/3600/24,"--")</f>
        <v>--</v>
      </c>
      <c r="HF26" s="177" t="str">
        <f>IFERROR(GETPIVOTDATA("Average of TRAVTM(60)",#REF!,"TIMEINT",HF$9,"VEHICLETRAVELTIMEMEASUREMENT",$D26)/3600/24,"--")</f>
        <v>--</v>
      </c>
      <c r="HG26" s="387"/>
      <c r="HH26" s="379" t="str">
        <f>IFERROR(GETPIVOTDATA("Average of VEHS(60)",#REF!,"TIMEINT",HH$9,"VEHICLETRAVELTIMEMEASUREMENT",$D26),"--")</f>
        <v>--</v>
      </c>
      <c r="HI26" s="380" t="str">
        <f>IFERROR(GETPIVOTDATA("Average of VEHS(60)",#REF!,"TIMEINT",HI$9,"VEHICLETRAVELTIMEMEASUREMENT",$D26),"--")</f>
        <v>--</v>
      </c>
      <c r="HJ26" s="380" t="str">
        <f>IFERROR(GETPIVOTDATA("Average of VEHS(60)",#REF!,"TIMEINT",HJ$9,"VEHICLETRAVELTIMEMEASUREMENT",$D26),"--")</f>
        <v>--</v>
      </c>
      <c r="HK26" s="380" t="str">
        <f>IFERROR(GETPIVOTDATA("Average of VEHS(60)",#REF!,"TIMEINT",HK$9,"VEHICLETRAVELTIMEMEASUREMENT",$D26),"--")</f>
        <v>--</v>
      </c>
      <c r="HL26" s="380" t="str">
        <f>IFERROR(GETPIVOTDATA("Average of VEHS(60)",#REF!,"TIMEINT",HL$9,"VEHICLETRAVELTIMEMEASUREMENT",$D26),"--")</f>
        <v>--</v>
      </c>
      <c r="HM26" s="380" t="str">
        <f>IFERROR(GETPIVOTDATA("Average of VEHS(60)",#REF!,"TIMEINT",HM$9,"VEHICLETRAVELTIMEMEASUREMENT",$D26),"--")</f>
        <v>--</v>
      </c>
      <c r="HN26" s="380" t="str">
        <f>IFERROR(GETPIVOTDATA("Average of VEHS(60)",#REF!,"TIMEINT",HN$9,"VEHICLETRAVELTIMEMEASUREMENT",$D26),"--")</f>
        <v>--</v>
      </c>
      <c r="HO26" s="380" t="str">
        <f>IFERROR(GETPIVOTDATA("Average of VEHS(60)",#REF!,"TIMEINT",HO$9,"VEHICLETRAVELTIMEMEASUREMENT",$D26),"--")</f>
        <v>--</v>
      </c>
      <c r="HP26" s="380" t="str">
        <f>IFERROR(GETPIVOTDATA("Average of VEHS(60)",#REF!,"TIMEINT",HP$9,"VEHICLETRAVELTIMEMEASUREMENT",$D26),"--")</f>
        <v>--</v>
      </c>
      <c r="HQ26" s="380" t="str">
        <f>IFERROR(GETPIVOTDATA("Average of VEHS(60)",#REF!,"TIMEINT",HQ$9,"VEHICLETRAVELTIMEMEASUREMENT",$D26),"--")</f>
        <v>--</v>
      </c>
      <c r="HR26" s="380" t="str">
        <f>IFERROR(GETPIVOTDATA("Average of VEHS(60)",#REF!,"TIMEINT",HR$9,"VEHICLETRAVELTIMEMEASUREMENT",$D26),"--")</f>
        <v>--</v>
      </c>
      <c r="HS26" s="380" t="str">
        <f>IFERROR(GETPIVOTDATA("Average of VEHS(60)",#REF!,"TIMEINT",HS$9,"VEHICLETRAVELTIMEMEASUREMENT",$D26),"--")</f>
        <v>--</v>
      </c>
      <c r="HT26" s="380" t="str">
        <f>IFERROR(GETPIVOTDATA("Average of VEHS(60)",#REF!,"TIMEINT",HT$9,"VEHICLETRAVELTIMEMEASUREMENT",$D26),"--")</f>
        <v>--</v>
      </c>
      <c r="HU26" s="380" t="str">
        <f>IFERROR(GETPIVOTDATA("Average of VEHS(60)",#REF!,"TIMEINT",HU$9,"VEHICLETRAVELTIMEMEASUREMENT",$D26),"--")</f>
        <v>--</v>
      </c>
      <c r="HV26" s="380" t="str">
        <f>IFERROR(GETPIVOTDATA("Average of VEHS(60)",#REF!,"TIMEINT",HV$9,"VEHICLETRAVELTIMEMEASUREMENT",$D26),"--")</f>
        <v>--</v>
      </c>
      <c r="HW26" s="381" t="str">
        <f>IFERROR(GETPIVOTDATA("Average of VEHS(60)",#REF!,"TIMEINT",HW$9,"VEHICLETRAVELTIMEMEASUREMENT",$D26),"--")</f>
        <v>--</v>
      </c>
      <c r="HX26" s="387"/>
      <c r="HY26" s="259" t="str">
        <f t="shared" si="28"/>
        <v>--</v>
      </c>
      <c r="HZ26" s="410" t="str">
        <f t="shared" si="29"/>
        <v>--</v>
      </c>
      <c r="IA26" s="381">
        <f t="shared" si="30"/>
        <v>0</v>
      </c>
      <c r="IB26" s="716"/>
      <c r="IC26" s="379" t="str">
        <f>IFERROR(AVERAGEIFS('VISSIM Travel Time Outputs'!$L:$L,'VISSIM Travel Time Outputs'!$D:$D,$D26,'VISSIM Travel Time Outputs'!$A:$A,"AVG",'VISSIM Travel Time Outputs'!$B:$B,IC$9),"-")</f>
        <v>-</v>
      </c>
      <c r="ID26" s="380" t="str">
        <f>IFERROR(AVERAGEIFS('VISSIM Travel Time Outputs'!$L:$L,'VISSIM Travel Time Outputs'!$D:$D,$D26,'VISSIM Travel Time Outputs'!$A:$A,"AVG",'VISSIM Travel Time Outputs'!$B:$B,ID$9),"-")</f>
        <v>-</v>
      </c>
      <c r="IE26" s="380" t="str">
        <f>IFERROR(AVERAGEIFS('VISSIM Travel Time Outputs'!$L:$L,'VISSIM Travel Time Outputs'!$D:$D,$D26,'VISSIM Travel Time Outputs'!$A:$A,"AVG",'VISSIM Travel Time Outputs'!$B:$B,IE$9),"-")</f>
        <v>-</v>
      </c>
      <c r="IF26" s="380" t="str">
        <f>IFERROR(AVERAGEIFS('VISSIM Travel Time Outputs'!$L:$L,'VISSIM Travel Time Outputs'!$D:$D,$D26,'VISSIM Travel Time Outputs'!$A:$A,"AVG",'VISSIM Travel Time Outputs'!$B:$B,IF$9),"-")</f>
        <v>-</v>
      </c>
      <c r="IG26" s="380" t="str">
        <f>IFERROR(AVERAGEIFS('VISSIM Travel Time Outputs'!$L:$L,'VISSIM Travel Time Outputs'!$D:$D,$D26,'VISSIM Travel Time Outputs'!$A:$A,"AVG",'VISSIM Travel Time Outputs'!$B:$B,IG$9),"-")</f>
        <v>-</v>
      </c>
      <c r="IH26" s="380" t="str">
        <f>IFERROR(AVERAGEIFS('VISSIM Travel Time Outputs'!$L:$L,'VISSIM Travel Time Outputs'!$D:$D,$D26,'VISSIM Travel Time Outputs'!$A:$A,"AVG",'VISSIM Travel Time Outputs'!$B:$B,IH$9),"-")</f>
        <v>-</v>
      </c>
      <c r="II26" s="380" t="str">
        <f>IFERROR(AVERAGEIFS('VISSIM Travel Time Outputs'!$L:$L,'VISSIM Travel Time Outputs'!$D:$D,$D26,'VISSIM Travel Time Outputs'!$A:$A,"AVG",'VISSIM Travel Time Outputs'!$B:$B,II$9),"-")</f>
        <v>-</v>
      </c>
      <c r="IJ26" s="380" t="str">
        <f>IFERROR(AVERAGEIFS('VISSIM Travel Time Outputs'!$L:$L,'VISSIM Travel Time Outputs'!$D:$D,$D26,'VISSIM Travel Time Outputs'!$A:$A,"AVG",'VISSIM Travel Time Outputs'!$B:$B,IJ$9),"-")</f>
        <v>-</v>
      </c>
      <c r="IK26" s="380" t="str">
        <f>IFERROR(AVERAGEIFS('VISSIM Travel Time Outputs'!$L:$L,'VISSIM Travel Time Outputs'!$D:$D,$D26,'VISSIM Travel Time Outputs'!$A:$A,"AVG",'VISSIM Travel Time Outputs'!$B:$B,IK$9),"-")</f>
        <v>-</v>
      </c>
      <c r="IL26" s="380" t="str">
        <f>IFERROR(AVERAGEIFS('VISSIM Travel Time Outputs'!$L:$L,'VISSIM Travel Time Outputs'!$D:$D,$D26,'VISSIM Travel Time Outputs'!$A:$A,"AVG",'VISSIM Travel Time Outputs'!$B:$B,IL$9),"-")</f>
        <v>-</v>
      </c>
      <c r="IM26" s="380" t="str">
        <f>IFERROR(AVERAGEIFS('VISSIM Travel Time Outputs'!$L:$L,'VISSIM Travel Time Outputs'!$D:$D,$D26,'VISSIM Travel Time Outputs'!$A:$A,"AVG",'VISSIM Travel Time Outputs'!$B:$B,IM$9),"-")</f>
        <v>-</v>
      </c>
      <c r="IN26" s="380" t="str">
        <f>IFERROR(AVERAGEIFS('VISSIM Travel Time Outputs'!$L:$L,'VISSIM Travel Time Outputs'!$D:$D,$D26,'VISSIM Travel Time Outputs'!$A:$A,"AVG",'VISSIM Travel Time Outputs'!$B:$B,IN$9),"-")</f>
        <v>-</v>
      </c>
      <c r="IO26" s="380" t="str">
        <f>IFERROR(AVERAGEIFS('VISSIM Travel Time Outputs'!$L:$L,'VISSIM Travel Time Outputs'!$D:$D,$D26,'VISSIM Travel Time Outputs'!$A:$A,"AVG",'VISSIM Travel Time Outputs'!$B:$B,IO$9),"-")</f>
        <v>-</v>
      </c>
      <c r="IP26" s="380" t="str">
        <f>IFERROR(AVERAGEIFS('VISSIM Travel Time Outputs'!$L:$L,'VISSIM Travel Time Outputs'!$D:$D,$D26,'VISSIM Travel Time Outputs'!$A:$A,"AVG",'VISSIM Travel Time Outputs'!$B:$B,IP$9),"-")</f>
        <v>-</v>
      </c>
      <c r="IQ26" s="380" t="str">
        <f>IFERROR(AVERAGEIFS('VISSIM Travel Time Outputs'!$L:$L,'VISSIM Travel Time Outputs'!$D:$D,$D26,'VISSIM Travel Time Outputs'!$A:$A,"AVG",'VISSIM Travel Time Outputs'!$B:$B,IQ$9),"-")</f>
        <v>-</v>
      </c>
      <c r="IR26" s="381" t="str">
        <f>IFERROR(AVERAGEIFS('VISSIM Travel Time Outputs'!$L:$L,'VISSIM Travel Time Outputs'!$D:$D,$D26,'VISSIM Travel Time Outputs'!$A:$A,"AVG",'VISSIM Travel Time Outputs'!$B:$B,IR$9),"-")</f>
        <v>-</v>
      </c>
      <c r="IS26" s="381" t="str">
        <f t="shared" si="31"/>
        <v>--</v>
      </c>
    </row>
    <row r="27" spans="1:253" customFormat="1" x14ac:dyDescent="0.25">
      <c r="A27" s="302" t="str">
        <f t="shared" si="12"/>
        <v/>
      </c>
      <c r="B27" s="641">
        <f t="shared" si="32"/>
        <v>18</v>
      </c>
      <c r="C27" s="475" t="str">
        <f>INDEX('Input - Travel Times'!$B$3:$AL$103,MATCH($B27,'Input - Travel Times'!$B$3:$B$103,0),MATCH(C$9,'Input - Travel Times'!$B$3:$AL$3,0))</f>
        <v>From WB Poland Rd/Tanner Ln and WB S Riding Blvd</v>
      </c>
      <c r="D27" s="194">
        <f>INDEX('Input - Travel Times'!$B$3:$AS$103,MATCH($B27,'Input - Travel Times'!$B$3:$B$103,0),MATCH(D$9,'Input - Travel Times'!$B$3:$AS$3,0))</f>
        <v>18</v>
      </c>
      <c r="E27" s="582">
        <f>TIME(0,0,INDEX('Input - Travel Times'!$B$3:$AL$103,MATCH($B27,'Input - Travel Times'!$B$3:$B$103,0),MATCH(E$9,'Input - Travel Times'!$B$3:$AL$3,0)))</f>
        <v>3.7037037037037035E-4</v>
      </c>
      <c r="F27" s="582">
        <f>TIME(0,0,INDEX('Input - Travel Times'!$B$3:$AL$103,MATCH($B27,'Input - Travel Times'!$B$3:$B$103,0),MATCH(F$9,'Input - Travel Times'!$B$3:$AL$3,0)))</f>
        <v>5.2083333333333333E-4</v>
      </c>
      <c r="G27" s="582" t="e">
        <f>TIME(0,0,INDEX('Input - Travel Times'!$B$3:$AL$103,MATCH($B27,'Input - Travel Times'!$B$3:$B$103,0),MATCH(G$9,'Input - Travel Times'!$B$3:$AL$3,0)))</f>
        <v>#VALUE!</v>
      </c>
      <c r="H27" s="173"/>
      <c r="I27" s="259" t="str">
        <f>IFERROR(TIME(0,0,AVERAGEIFS('VISSIM Travel Time Outputs'!$I:$I,'VISSIM Travel Time Outputs'!$D:$D,$D27,'VISSIM Travel Time Outputs'!$A:$A,"AVG",'VISSIM Travel Time Outputs'!$B:$B,I$9)),"-")</f>
        <v>-</v>
      </c>
      <c r="J27" s="36" t="str">
        <f>IFERROR(TIME(0,0,AVERAGEIFS('VISSIM Travel Time Outputs'!$I:$I,'VISSIM Travel Time Outputs'!$D:$D,$D27,'VISSIM Travel Time Outputs'!$A:$A,"AVG",'VISSIM Travel Time Outputs'!$B:$B,J$9)),"-")</f>
        <v>-</v>
      </c>
      <c r="K27" s="36" t="str">
        <f>IFERROR(TIME(0,0,AVERAGEIFS('VISSIM Travel Time Outputs'!$I:$I,'VISSIM Travel Time Outputs'!$D:$D,$D27,'VISSIM Travel Time Outputs'!$A:$A,"AVG",'VISSIM Travel Time Outputs'!$B:$B,K$9)),"-")</f>
        <v>-</v>
      </c>
      <c r="L27" s="36" t="str">
        <f>IFERROR(TIME(0,0,AVERAGEIFS('VISSIM Travel Time Outputs'!$I:$I,'VISSIM Travel Time Outputs'!$D:$D,$D27,'VISSIM Travel Time Outputs'!$A:$A,"AVG",'VISSIM Travel Time Outputs'!$B:$B,L$9)),"-")</f>
        <v>-</v>
      </c>
      <c r="M27" s="36" t="str">
        <f>IFERROR(TIME(0,0,AVERAGEIFS('VISSIM Travel Time Outputs'!$I:$I,'VISSIM Travel Time Outputs'!$D:$D,$D27,'VISSIM Travel Time Outputs'!$A:$A,"AVG",'VISSIM Travel Time Outputs'!$B:$B,M$9)),"-")</f>
        <v>-</v>
      </c>
      <c r="N27" s="36" t="str">
        <f>IFERROR(TIME(0,0,AVERAGEIFS('VISSIM Travel Time Outputs'!$I:$I,'VISSIM Travel Time Outputs'!$D:$D,$D27,'VISSIM Travel Time Outputs'!$A:$A,"AVG",'VISSIM Travel Time Outputs'!$B:$B,N$9)),"-")</f>
        <v>-</v>
      </c>
      <c r="O27" s="36" t="str">
        <f>IFERROR(TIME(0,0,AVERAGEIFS('VISSIM Travel Time Outputs'!$I:$I,'VISSIM Travel Time Outputs'!$D:$D,$D27,'VISSIM Travel Time Outputs'!$A:$A,"AVG",'VISSIM Travel Time Outputs'!$B:$B,O$9)),"-")</f>
        <v>-</v>
      </c>
      <c r="P27" s="36" t="str">
        <f>IFERROR(TIME(0,0,AVERAGEIFS('VISSIM Travel Time Outputs'!$I:$I,'VISSIM Travel Time Outputs'!$D:$D,$D27,'VISSIM Travel Time Outputs'!$A:$A,"AVG",'VISSIM Travel Time Outputs'!$B:$B,P$9)),"-")</f>
        <v>-</v>
      </c>
      <c r="Q27" s="36" t="str">
        <f>IFERROR(TIME(0,0,AVERAGEIFS('VISSIM Travel Time Outputs'!$I:$I,'VISSIM Travel Time Outputs'!$D:$D,$D27,'VISSIM Travel Time Outputs'!$A:$A,"AVG",'VISSIM Travel Time Outputs'!$B:$B,Q$9)),"-")</f>
        <v>-</v>
      </c>
      <c r="R27" s="36" t="str">
        <f>IFERROR(TIME(0,0,AVERAGEIFS('VISSIM Travel Time Outputs'!$I:$I,'VISSIM Travel Time Outputs'!$D:$D,$D27,'VISSIM Travel Time Outputs'!$A:$A,"AVG",'VISSIM Travel Time Outputs'!$B:$B,R$9)),"-")</f>
        <v>-</v>
      </c>
      <c r="S27" s="36" t="str">
        <f>IFERROR(TIME(0,0,AVERAGEIFS('VISSIM Travel Time Outputs'!$I:$I,'VISSIM Travel Time Outputs'!$D:$D,$D27,'VISSIM Travel Time Outputs'!$A:$A,"AVG",'VISSIM Travel Time Outputs'!$B:$B,S$9)),"-")</f>
        <v>-</v>
      </c>
      <c r="T27" s="36" t="str">
        <f>IFERROR(TIME(0,0,AVERAGEIFS('VISSIM Travel Time Outputs'!$I:$I,'VISSIM Travel Time Outputs'!$D:$D,$D27,'VISSIM Travel Time Outputs'!$A:$A,"AVG",'VISSIM Travel Time Outputs'!$B:$B,T$9)),"-")</f>
        <v>-</v>
      </c>
      <c r="U27" s="36" t="str">
        <f>IFERROR(TIME(0,0,AVERAGEIFS('VISSIM Travel Time Outputs'!$I:$I,'VISSIM Travel Time Outputs'!$D:$D,$D27,'VISSIM Travel Time Outputs'!$A:$A,"AVG",'VISSIM Travel Time Outputs'!$B:$B,U$9)),"-")</f>
        <v>-</v>
      </c>
      <c r="V27" s="36" t="str">
        <f>IFERROR(TIME(0,0,AVERAGEIFS('VISSIM Travel Time Outputs'!$I:$I,'VISSIM Travel Time Outputs'!$D:$D,$D27,'VISSIM Travel Time Outputs'!$A:$A,"AVG",'VISSIM Travel Time Outputs'!$B:$B,V$9)),"-")</f>
        <v>-</v>
      </c>
      <c r="W27" s="36" t="str">
        <f>IFERROR(TIME(0,0,AVERAGEIFS('VISSIM Travel Time Outputs'!$I:$I,'VISSIM Travel Time Outputs'!$D:$D,$D27,'VISSIM Travel Time Outputs'!$A:$A,"AVG",'VISSIM Travel Time Outputs'!$B:$B,W$9)),"-")</f>
        <v>-</v>
      </c>
      <c r="X27" s="177" t="str">
        <f>IFERROR(TIME(0,0,AVERAGEIFS('VISSIM Travel Time Outputs'!$I:$I,'VISSIM Travel Time Outputs'!$D:$D,$D27,'VISSIM Travel Time Outputs'!$A:$A,"AVG",'VISSIM Travel Time Outputs'!$B:$B,X$9)),"-")</f>
        <v>-</v>
      </c>
      <c r="Y27" s="304"/>
      <c r="Z27" s="379" t="str">
        <f>IFERROR(AVERAGEIFS('VISSIM Travel Time Outputs'!$F:$F,'VISSIM Travel Time Outputs'!$D:$D,$D27,'VISSIM Travel Time Outputs'!$A:$A,"AVG",'VISSIM Travel Time Outputs'!$B:$B,Z$9),"-")</f>
        <v>-</v>
      </c>
      <c r="AA27" s="380" t="str">
        <f>IFERROR(AVERAGEIFS('VISSIM Travel Time Outputs'!$F:$F,'VISSIM Travel Time Outputs'!$D:$D,$D27,'VISSIM Travel Time Outputs'!$A:$A,"AVG",'VISSIM Travel Time Outputs'!$B:$B,AA$9),"-")</f>
        <v>-</v>
      </c>
      <c r="AB27" s="380" t="str">
        <f>IFERROR(AVERAGEIFS('VISSIM Travel Time Outputs'!$F:$F,'VISSIM Travel Time Outputs'!$D:$D,$D27,'VISSIM Travel Time Outputs'!$A:$A,"AVG",'VISSIM Travel Time Outputs'!$B:$B,AB$9),"-")</f>
        <v>-</v>
      </c>
      <c r="AC27" s="380" t="str">
        <f>IFERROR(AVERAGEIFS('VISSIM Travel Time Outputs'!$F:$F,'VISSIM Travel Time Outputs'!$D:$D,$D27,'VISSIM Travel Time Outputs'!$A:$A,"AVG",'VISSIM Travel Time Outputs'!$B:$B,AC$9),"-")</f>
        <v>-</v>
      </c>
      <c r="AD27" s="380" t="str">
        <f>IFERROR(AVERAGEIFS('VISSIM Travel Time Outputs'!$F:$F,'VISSIM Travel Time Outputs'!$D:$D,$D27,'VISSIM Travel Time Outputs'!$A:$A,"AVG",'VISSIM Travel Time Outputs'!$B:$B,AD$9),"-")</f>
        <v>-</v>
      </c>
      <c r="AE27" s="380" t="str">
        <f>IFERROR(AVERAGEIFS('VISSIM Travel Time Outputs'!$F:$F,'VISSIM Travel Time Outputs'!$D:$D,$D27,'VISSIM Travel Time Outputs'!$A:$A,"AVG",'VISSIM Travel Time Outputs'!$B:$B,AE$9),"-")</f>
        <v>-</v>
      </c>
      <c r="AF27" s="380" t="str">
        <f>IFERROR(AVERAGEIFS('VISSIM Travel Time Outputs'!$F:$F,'VISSIM Travel Time Outputs'!$D:$D,$D27,'VISSIM Travel Time Outputs'!$A:$A,"AVG",'VISSIM Travel Time Outputs'!$B:$B,AF$9),"-")</f>
        <v>-</v>
      </c>
      <c r="AG27" s="380" t="str">
        <f>IFERROR(AVERAGEIFS('VISSIM Travel Time Outputs'!$F:$F,'VISSIM Travel Time Outputs'!$D:$D,$D27,'VISSIM Travel Time Outputs'!$A:$A,"AVG",'VISSIM Travel Time Outputs'!$B:$B,AG$9),"-")</f>
        <v>-</v>
      </c>
      <c r="AH27" s="380" t="str">
        <f>IFERROR(AVERAGEIFS('VISSIM Travel Time Outputs'!$F:$F,'VISSIM Travel Time Outputs'!$D:$D,$D27,'VISSIM Travel Time Outputs'!$A:$A,"AVG",'VISSIM Travel Time Outputs'!$B:$B,AH$9),"-")</f>
        <v>-</v>
      </c>
      <c r="AI27" s="380" t="str">
        <f>IFERROR(AVERAGEIFS('VISSIM Travel Time Outputs'!$F:$F,'VISSIM Travel Time Outputs'!$D:$D,$D27,'VISSIM Travel Time Outputs'!$A:$A,"AVG",'VISSIM Travel Time Outputs'!$B:$B,AI$9),"-")</f>
        <v>-</v>
      </c>
      <c r="AJ27" s="380" t="str">
        <f>IFERROR(AVERAGEIFS('VISSIM Travel Time Outputs'!$F:$F,'VISSIM Travel Time Outputs'!$D:$D,$D27,'VISSIM Travel Time Outputs'!$A:$A,"AVG",'VISSIM Travel Time Outputs'!$B:$B,AJ$9),"-")</f>
        <v>-</v>
      </c>
      <c r="AK27" s="380" t="str">
        <f>IFERROR(AVERAGEIFS('VISSIM Travel Time Outputs'!$F:$F,'VISSIM Travel Time Outputs'!$D:$D,$D27,'VISSIM Travel Time Outputs'!$A:$A,"AVG",'VISSIM Travel Time Outputs'!$B:$B,AK$9),"-")</f>
        <v>-</v>
      </c>
      <c r="AL27" s="380" t="str">
        <f>IFERROR(AVERAGEIFS('VISSIM Travel Time Outputs'!$F:$F,'VISSIM Travel Time Outputs'!$D:$D,$D27,'VISSIM Travel Time Outputs'!$A:$A,"AVG",'VISSIM Travel Time Outputs'!$B:$B,AL$9),"-")</f>
        <v>-</v>
      </c>
      <c r="AM27" s="380" t="str">
        <f>IFERROR(AVERAGEIFS('VISSIM Travel Time Outputs'!$F:$F,'VISSIM Travel Time Outputs'!$D:$D,$D27,'VISSIM Travel Time Outputs'!$A:$A,"AVG",'VISSIM Travel Time Outputs'!$B:$B,AM$9),"-")</f>
        <v>-</v>
      </c>
      <c r="AN27" s="380" t="str">
        <f>IFERROR(AVERAGEIFS('VISSIM Travel Time Outputs'!$F:$F,'VISSIM Travel Time Outputs'!$D:$D,$D27,'VISSIM Travel Time Outputs'!$A:$A,"AVG",'VISSIM Travel Time Outputs'!$B:$B,AN$9),"-")</f>
        <v>-</v>
      </c>
      <c r="AO27" s="381" t="str">
        <f>IFERROR(AVERAGEIFS('VISSIM Travel Time Outputs'!$F:$F,'VISSIM Travel Time Outputs'!$D:$D,$D27,'VISSIM Travel Time Outputs'!$A:$A,"AVG",'VISSIM Travel Time Outputs'!$B:$B,AO$9),"-")</f>
        <v>-</v>
      </c>
      <c r="AP27" s="387"/>
      <c r="AQ27" s="259" t="str">
        <f t="shared" si="13"/>
        <v>--</v>
      </c>
      <c r="AR27" s="410" t="str">
        <f t="shared" si="14"/>
        <v>--</v>
      </c>
      <c r="AS27" s="381">
        <f t="shared" si="15"/>
        <v>0</v>
      </c>
      <c r="AT27" s="305"/>
      <c r="AU27" s="259" t="str">
        <f>IFERROR(TIME(0,0,AVERAGEIFS('VISSIM Travel Time Outputs'!$J:$J,'VISSIM Travel Time Outputs'!$D:$D,$D27,'VISSIM Travel Time Outputs'!$A:$A,"AVG",'VISSIM Travel Time Outputs'!$B:$B,AU$9)),"-")</f>
        <v>-</v>
      </c>
      <c r="AV27" s="36" t="str">
        <f>IFERROR(TIME(0,0,AVERAGEIFS('VISSIM Travel Time Outputs'!$J:$J,'VISSIM Travel Time Outputs'!$D:$D,$D27,'VISSIM Travel Time Outputs'!$A:$A,"AVG",'VISSIM Travel Time Outputs'!$B:$B,AV$9)),"-")</f>
        <v>-</v>
      </c>
      <c r="AW27" s="36" t="str">
        <f>IFERROR(TIME(0,0,AVERAGEIFS('VISSIM Travel Time Outputs'!$J:$J,'VISSIM Travel Time Outputs'!$D:$D,$D27,'VISSIM Travel Time Outputs'!$A:$A,"AVG",'VISSIM Travel Time Outputs'!$B:$B,AW$9)),"-")</f>
        <v>-</v>
      </c>
      <c r="AX27" s="36" t="str">
        <f>IFERROR(TIME(0,0,AVERAGEIFS('VISSIM Travel Time Outputs'!$J:$J,'VISSIM Travel Time Outputs'!$D:$D,$D27,'VISSIM Travel Time Outputs'!$A:$A,"AVG",'VISSIM Travel Time Outputs'!$B:$B,AX$9)),"-")</f>
        <v>-</v>
      </c>
      <c r="AY27" s="36" t="str">
        <f>IFERROR(TIME(0,0,AVERAGEIFS('VISSIM Travel Time Outputs'!$J:$J,'VISSIM Travel Time Outputs'!$D:$D,$D27,'VISSIM Travel Time Outputs'!$A:$A,"AVG",'VISSIM Travel Time Outputs'!$B:$B,AY$9)),"-")</f>
        <v>-</v>
      </c>
      <c r="AZ27" s="36" t="str">
        <f>IFERROR(TIME(0,0,AVERAGEIFS('VISSIM Travel Time Outputs'!$J:$J,'VISSIM Travel Time Outputs'!$D:$D,$D27,'VISSIM Travel Time Outputs'!$A:$A,"AVG",'VISSIM Travel Time Outputs'!$B:$B,AZ$9)),"-")</f>
        <v>-</v>
      </c>
      <c r="BA27" s="36" t="str">
        <f>IFERROR(TIME(0,0,AVERAGEIFS('VISSIM Travel Time Outputs'!$J:$J,'VISSIM Travel Time Outputs'!$D:$D,$D27,'VISSIM Travel Time Outputs'!$A:$A,"AVG",'VISSIM Travel Time Outputs'!$B:$B,BA$9)),"-")</f>
        <v>-</v>
      </c>
      <c r="BB27" s="36" t="str">
        <f>IFERROR(TIME(0,0,AVERAGEIFS('VISSIM Travel Time Outputs'!$J:$J,'VISSIM Travel Time Outputs'!$D:$D,$D27,'VISSIM Travel Time Outputs'!$A:$A,"AVG",'VISSIM Travel Time Outputs'!$B:$B,BB$9)),"-")</f>
        <v>-</v>
      </c>
      <c r="BC27" s="36" t="str">
        <f>IFERROR(TIME(0,0,AVERAGEIFS('VISSIM Travel Time Outputs'!$J:$J,'VISSIM Travel Time Outputs'!$D:$D,$D27,'VISSIM Travel Time Outputs'!$A:$A,"AVG",'VISSIM Travel Time Outputs'!$B:$B,BC$9)),"-")</f>
        <v>-</v>
      </c>
      <c r="BD27" s="36" t="str">
        <f>IFERROR(TIME(0,0,AVERAGEIFS('VISSIM Travel Time Outputs'!$J:$J,'VISSIM Travel Time Outputs'!$D:$D,$D27,'VISSIM Travel Time Outputs'!$A:$A,"AVG",'VISSIM Travel Time Outputs'!$B:$B,BD$9)),"-")</f>
        <v>-</v>
      </c>
      <c r="BE27" s="36" t="str">
        <f>IFERROR(TIME(0,0,AVERAGEIFS('VISSIM Travel Time Outputs'!$J:$J,'VISSIM Travel Time Outputs'!$D:$D,$D27,'VISSIM Travel Time Outputs'!$A:$A,"AVG",'VISSIM Travel Time Outputs'!$B:$B,BE$9)),"-")</f>
        <v>-</v>
      </c>
      <c r="BF27" s="36" t="str">
        <f>IFERROR(TIME(0,0,AVERAGEIFS('VISSIM Travel Time Outputs'!$J:$J,'VISSIM Travel Time Outputs'!$D:$D,$D27,'VISSIM Travel Time Outputs'!$A:$A,"AVG",'VISSIM Travel Time Outputs'!$B:$B,BF$9)),"-")</f>
        <v>-</v>
      </c>
      <c r="BG27" s="36" t="str">
        <f>IFERROR(TIME(0,0,AVERAGEIFS('VISSIM Travel Time Outputs'!$J:$J,'VISSIM Travel Time Outputs'!$D:$D,$D27,'VISSIM Travel Time Outputs'!$A:$A,"AVG",'VISSIM Travel Time Outputs'!$B:$B,BG$9)),"-")</f>
        <v>-</v>
      </c>
      <c r="BH27" s="36" t="str">
        <f>IFERROR(TIME(0,0,AVERAGEIFS('VISSIM Travel Time Outputs'!$J:$J,'VISSIM Travel Time Outputs'!$D:$D,$D27,'VISSIM Travel Time Outputs'!$A:$A,"AVG",'VISSIM Travel Time Outputs'!$B:$B,BH$9)),"-")</f>
        <v>-</v>
      </c>
      <c r="BI27" s="36" t="str">
        <f>IFERROR(TIME(0,0,AVERAGEIFS('VISSIM Travel Time Outputs'!$J:$J,'VISSIM Travel Time Outputs'!$D:$D,$D27,'VISSIM Travel Time Outputs'!$A:$A,"AVG",'VISSIM Travel Time Outputs'!$B:$B,BI$9)),"-")</f>
        <v>-</v>
      </c>
      <c r="BJ27" s="177" t="str">
        <f>IFERROR(TIME(0,0,AVERAGEIFS('VISSIM Travel Time Outputs'!$J:$J,'VISSIM Travel Time Outputs'!$D:$D,$D27,'VISSIM Travel Time Outputs'!$A:$A,"AVG",'VISSIM Travel Time Outputs'!$B:$B,BJ$9)),"-")</f>
        <v>-</v>
      </c>
      <c r="BK27" s="164"/>
      <c r="BL27" s="379" t="str">
        <f>IFERROR(AVERAGEIFS('VISSIM Travel Time Outputs'!$G:$G,'VISSIM Travel Time Outputs'!$D:$D,$D27,'VISSIM Travel Time Outputs'!$A:$A,"AVG",'VISSIM Travel Time Outputs'!$B:$B,BL$9),"-")</f>
        <v>-</v>
      </c>
      <c r="BM27" s="380" t="str">
        <f>IFERROR(AVERAGEIFS('VISSIM Travel Time Outputs'!$G:$G,'VISSIM Travel Time Outputs'!$D:$D,$D27,'VISSIM Travel Time Outputs'!$A:$A,"AVG",'VISSIM Travel Time Outputs'!$B:$B,BM$9),"-")</f>
        <v>-</v>
      </c>
      <c r="BN27" s="380" t="str">
        <f>IFERROR(AVERAGEIFS('VISSIM Travel Time Outputs'!$G:$G,'VISSIM Travel Time Outputs'!$D:$D,$D27,'VISSIM Travel Time Outputs'!$A:$A,"AVG",'VISSIM Travel Time Outputs'!$B:$B,BN$9),"-")</f>
        <v>-</v>
      </c>
      <c r="BO27" s="380" t="str">
        <f>IFERROR(AVERAGEIFS('VISSIM Travel Time Outputs'!$G:$G,'VISSIM Travel Time Outputs'!$D:$D,$D27,'VISSIM Travel Time Outputs'!$A:$A,"AVG",'VISSIM Travel Time Outputs'!$B:$B,BO$9),"-")</f>
        <v>-</v>
      </c>
      <c r="BP27" s="380" t="str">
        <f>IFERROR(AVERAGEIFS('VISSIM Travel Time Outputs'!$G:$G,'VISSIM Travel Time Outputs'!$D:$D,$D27,'VISSIM Travel Time Outputs'!$A:$A,"AVG",'VISSIM Travel Time Outputs'!$B:$B,BP$9),"-")</f>
        <v>-</v>
      </c>
      <c r="BQ27" s="380" t="str">
        <f>IFERROR(AVERAGEIFS('VISSIM Travel Time Outputs'!$G:$G,'VISSIM Travel Time Outputs'!$D:$D,$D27,'VISSIM Travel Time Outputs'!$A:$A,"AVG",'VISSIM Travel Time Outputs'!$B:$B,BQ$9),"-")</f>
        <v>-</v>
      </c>
      <c r="BR27" s="380" t="str">
        <f>IFERROR(AVERAGEIFS('VISSIM Travel Time Outputs'!$G:$G,'VISSIM Travel Time Outputs'!$D:$D,$D27,'VISSIM Travel Time Outputs'!$A:$A,"AVG",'VISSIM Travel Time Outputs'!$B:$B,BR$9),"-")</f>
        <v>-</v>
      </c>
      <c r="BS27" s="380" t="str">
        <f>IFERROR(AVERAGEIFS('VISSIM Travel Time Outputs'!$G:$G,'VISSIM Travel Time Outputs'!$D:$D,$D27,'VISSIM Travel Time Outputs'!$A:$A,"AVG",'VISSIM Travel Time Outputs'!$B:$B,BS$9),"-")</f>
        <v>-</v>
      </c>
      <c r="BT27" s="380" t="str">
        <f>IFERROR(AVERAGEIFS('VISSIM Travel Time Outputs'!$G:$G,'VISSIM Travel Time Outputs'!$D:$D,$D27,'VISSIM Travel Time Outputs'!$A:$A,"AVG",'VISSIM Travel Time Outputs'!$B:$B,BT$9),"-")</f>
        <v>-</v>
      </c>
      <c r="BU27" s="380" t="str">
        <f>IFERROR(AVERAGEIFS('VISSIM Travel Time Outputs'!$G:$G,'VISSIM Travel Time Outputs'!$D:$D,$D27,'VISSIM Travel Time Outputs'!$A:$A,"AVG",'VISSIM Travel Time Outputs'!$B:$B,BU$9),"-")</f>
        <v>-</v>
      </c>
      <c r="BV27" s="380" t="str">
        <f>IFERROR(AVERAGEIFS('VISSIM Travel Time Outputs'!$G:$G,'VISSIM Travel Time Outputs'!$D:$D,$D27,'VISSIM Travel Time Outputs'!$A:$A,"AVG",'VISSIM Travel Time Outputs'!$B:$B,BV$9),"-")</f>
        <v>-</v>
      </c>
      <c r="BW27" s="380" t="str">
        <f>IFERROR(AVERAGEIFS('VISSIM Travel Time Outputs'!$G:$G,'VISSIM Travel Time Outputs'!$D:$D,$D27,'VISSIM Travel Time Outputs'!$A:$A,"AVG",'VISSIM Travel Time Outputs'!$B:$B,BW$9),"-")</f>
        <v>-</v>
      </c>
      <c r="BX27" s="380" t="str">
        <f>IFERROR(AVERAGEIFS('VISSIM Travel Time Outputs'!$G:$G,'VISSIM Travel Time Outputs'!$D:$D,$D27,'VISSIM Travel Time Outputs'!$A:$A,"AVG",'VISSIM Travel Time Outputs'!$B:$B,BX$9),"-")</f>
        <v>-</v>
      </c>
      <c r="BY27" s="380" t="str">
        <f>IFERROR(AVERAGEIFS('VISSIM Travel Time Outputs'!$G:$G,'VISSIM Travel Time Outputs'!$D:$D,$D27,'VISSIM Travel Time Outputs'!$A:$A,"AVG",'VISSIM Travel Time Outputs'!$B:$B,BY$9),"-")</f>
        <v>-</v>
      </c>
      <c r="BZ27" s="380" t="str">
        <f>IFERROR(AVERAGEIFS('VISSIM Travel Time Outputs'!$G:$G,'VISSIM Travel Time Outputs'!$D:$D,$D27,'VISSIM Travel Time Outputs'!$A:$A,"AVG",'VISSIM Travel Time Outputs'!$B:$B,BZ$9),"-")</f>
        <v>-</v>
      </c>
      <c r="CA27" s="381" t="str">
        <f>IFERROR(AVERAGEIFS('VISSIM Travel Time Outputs'!$G:$G,'VISSIM Travel Time Outputs'!$D:$D,$D27,'VISSIM Travel Time Outputs'!$A:$A,"AVG",'VISSIM Travel Time Outputs'!$B:$B,CA$9),"-")</f>
        <v>-</v>
      </c>
      <c r="CB27" s="304"/>
      <c r="CC27" s="259" t="str">
        <f t="shared" si="16"/>
        <v>--</v>
      </c>
      <c r="CD27" s="410" t="str">
        <f t="shared" si="17"/>
        <v>--</v>
      </c>
      <c r="CE27" s="381">
        <f t="shared" si="18"/>
        <v>0</v>
      </c>
      <c r="CF27" s="387"/>
      <c r="CG27" s="259" t="str">
        <f>IFERROR(GETPIVOTDATA("Average of TRAVTM(31)",#REF!,"TIMEINT",CG$9,"VEHICLETRAVELTIMEMEASUREMENT",$D27)/3600/24,"--")</f>
        <v>--</v>
      </c>
      <c r="CH27" s="36" t="str">
        <f>IFERROR(GETPIVOTDATA("Average of TRAVTM(31)",#REF!,"TIMEINT",CH$9,"VEHICLETRAVELTIMEMEASUREMENT",$D27)/3600/24,"--")</f>
        <v>--</v>
      </c>
      <c r="CI27" s="36" t="str">
        <f>IFERROR(GETPIVOTDATA("Average of TRAVTM(31)",#REF!,"TIMEINT",CI$9,"VEHICLETRAVELTIMEMEASUREMENT",$D27)/3600/24,"--")</f>
        <v>--</v>
      </c>
      <c r="CJ27" s="36" t="str">
        <f>IFERROR(GETPIVOTDATA("Average of TRAVTM(31)",#REF!,"TIMEINT",CJ$9,"VEHICLETRAVELTIMEMEASUREMENT",$D27)/3600/24,"--")</f>
        <v>--</v>
      </c>
      <c r="CK27" s="36" t="str">
        <f>IFERROR(GETPIVOTDATA("Average of TRAVTM(31)",#REF!,"TIMEINT",CK$9,"VEHICLETRAVELTIMEMEASUREMENT",$D27)/3600/24,"--")</f>
        <v>--</v>
      </c>
      <c r="CL27" s="36" t="str">
        <f>IFERROR(GETPIVOTDATA("Average of TRAVTM(31)",#REF!,"TIMEINT",CL$9,"VEHICLETRAVELTIMEMEASUREMENT",$D27)/3600/24,"--")</f>
        <v>--</v>
      </c>
      <c r="CM27" s="36" t="str">
        <f>IFERROR(GETPIVOTDATA("Average of TRAVTM(31)",#REF!,"TIMEINT",CM$9,"VEHICLETRAVELTIMEMEASUREMENT",$D27)/3600/24,"--")</f>
        <v>--</v>
      </c>
      <c r="CN27" s="36" t="str">
        <f>IFERROR(GETPIVOTDATA("Average of TRAVTM(31)",#REF!,"TIMEINT",CN$9,"VEHICLETRAVELTIMEMEASUREMENT",$D27)/3600/24,"--")</f>
        <v>--</v>
      </c>
      <c r="CO27" s="36" t="str">
        <f>IFERROR(GETPIVOTDATA("Average of TRAVTM(31)",#REF!,"TIMEINT",CO$9,"VEHICLETRAVELTIMEMEASUREMENT",$D27)/3600/24,"--")</f>
        <v>--</v>
      </c>
      <c r="CP27" s="36" t="str">
        <f>IFERROR(GETPIVOTDATA("Average of TRAVTM(31)",#REF!,"TIMEINT",CP$9,"VEHICLETRAVELTIMEMEASUREMENT",$D27)/3600/24,"--")</f>
        <v>--</v>
      </c>
      <c r="CQ27" s="36" t="str">
        <f>IFERROR(GETPIVOTDATA("Average of TRAVTM(31)",#REF!,"TIMEINT",CQ$9,"VEHICLETRAVELTIMEMEASUREMENT",$D27)/3600/24,"--")</f>
        <v>--</v>
      </c>
      <c r="CR27" s="36" t="str">
        <f>IFERROR(GETPIVOTDATA("Average of TRAVTM(31)",#REF!,"TIMEINT",CR$9,"VEHICLETRAVELTIMEMEASUREMENT",$D27)/3600/24,"--")</f>
        <v>--</v>
      </c>
      <c r="CS27" s="36" t="str">
        <f>IFERROR(GETPIVOTDATA("Average of TRAVTM(31)",#REF!,"TIMEINT",CS$9,"VEHICLETRAVELTIMEMEASUREMENT",$D27)/3600/24,"--")</f>
        <v>--</v>
      </c>
      <c r="CT27" s="36" t="str">
        <f>IFERROR(GETPIVOTDATA("Average of TRAVTM(31)",#REF!,"TIMEINT",CT$9,"VEHICLETRAVELTIMEMEASUREMENT",$D27)/3600/24,"--")</f>
        <v>--</v>
      </c>
      <c r="CU27" s="36" t="str">
        <f>IFERROR(GETPIVOTDATA("Average of TRAVTM(31)",#REF!,"TIMEINT",CU$9,"VEHICLETRAVELTIMEMEASUREMENT",$D27)/3600/24,"--")</f>
        <v>--</v>
      </c>
      <c r="CV27" s="177" t="str">
        <f>IFERROR(GETPIVOTDATA("Average of TRAVTM(31)",#REF!,"TIMEINT",CV$9,"VEHICLETRAVELTIMEMEASUREMENT",$D27)/3600/24,"--")</f>
        <v>--</v>
      </c>
      <c r="CW27" s="387"/>
      <c r="CX27" s="379" t="str">
        <f>IFERROR(GETPIVOTDATA("Average of VEHS(31)",#REF!,"TIMEINT",CX$9,"VEHICLETRAVELTIMEMEASUREMENT",$D27),"--")</f>
        <v>--</v>
      </c>
      <c r="CY27" s="380" t="str">
        <f>IFERROR(GETPIVOTDATA("Average of VEHS(31)",#REF!,"TIMEINT",CY$9,"VEHICLETRAVELTIMEMEASUREMENT",$D27),"--")</f>
        <v>--</v>
      </c>
      <c r="CZ27" s="380" t="str">
        <f>IFERROR(GETPIVOTDATA("Average of VEHS(31)",#REF!,"TIMEINT",CZ$9,"VEHICLETRAVELTIMEMEASUREMENT",$D27),"--")</f>
        <v>--</v>
      </c>
      <c r="DA27" s="380" t="str">
        <f>IFERROR(GETPIVOTDATA("Average of VEHS(31)",#REF!,"TIMEINT",DA$9,"VEHICLETRAVELTIMEMEASUREMENT",$D27),"--")</f>
        <v>--</v>
      </c>
      <c r="DB27" s="380" t="str">
        <f>IFERROR(GETPIVOTDATA("Average of VEHS(31)",#REF!,"TIMEINT",DB$9,"VEHICLETRAVELTIMEMEASUREMENT",$D27),"--")</f>
        <v>--</v>
      </c>
      <c r="DC27" s="380" t="str">
        <f>IFERROR(GETPIVOTDATA("Average of VEHS(31)",#REF!,"TIMEINT",DC$9,"VEHICLETRAVELTIMEMEASUREMENT",$D27),"--")</f>
        <v>--</v>
      </c>
      <c r="DD27" s="380" t="str">
        <f>IFERROR(GETPIVOTDATA("Average of VEHS(31)",#REF!,"TIMEINT",DD$9,"VEHICLETRAVELTIMEMEASUREMENT",$D27),"--")</f>
        <v>--</v>
      </c>
      <c r="DE27" s="380" t="str">
        <f>IFERROR(GETPIVOTDATA("Average of VEHS(31)",#REF!,"TIMEINT",DE$9,"VEHICLETRAVELTIMEMEASUREMENT",$D27),"--")</f>
        <v>--</v>
      </c>
      <c r="DF27" s="380" t="str">
        <f>IFERROR(GETPIVOTDATA("Average of VEHS(31)",#REF!,"TIMEINT",DF$9,"VEHICLETRAVELTIMEMEASUREMENT",$D27),"--")</f>
        <v>--</v>
      </c>
      <c r="DG27" s="380" t="str">
        <f>IFERROR(GETPIVOTDATA("Average of VEHS(31)",#REF!,"TIMEINT",DG$9,"VEHICLETRAVELTIMEMEASUREMENT",$D27),"--")</f>
        <v>--</v>
      </c>
      <c r="DH27" s="380" t="str">
        <f>IFERROR(GETPIVOTDATA("Average of VEHS(31)",#REF!,"TIMEINT",DH$9,"VEHICLETRAVELTIMEMEASUREMENT",$D27),"--")</f>
        <v>--</v>
      </c>
      <c r="DI27" s="380" t="str">
        <f>IFERROR(GETPIVOTDATA("Average of VEHS(31)",#REF!,"TIMEINT",DI$9,"VEHICLETRAVELTIMEMEASUREMENT",$D27),"--")</f>
        <v>--</v>
      </c>
      <c r="DJ27" s="380" t="str">
        <f>IFERROR(GETPIVOTDATA("Average of VEHS(31)",#REF!,"TIMEINT",DJ$9,"VEHICLETRAVELTIMEMEASUREMENT",$D27),"--")</f>
        <v>--</v>
      </c>
      <c r="DK27" s="380" t="str">
        <f>IFERROR(GETPIVOTDATA("Average of VEHS(31)",#REF!,"TIMEINT",DK$9,"VEHICLETRAVELTIMEMEASUREMENT",$D27),"--")</f>
        <v>--</v>
      </c>
      <c r="DL27" s="380" t="str">
        <f>IFERROR(GETPIVOTDATA("Average of VEHS(31)",#REF!,"TIMEINT",DL$9,"VEHICLETRAVELTIMEMEASUREMENT",$D27),"--")</f>
        <v>--</v>
      </c>
      <c r="DM27" s="381" t="str">
        <f>IFERROR(GETPIVOTDATA("Average of VEHS(31)",#REF!,"TIMEINT",DM$9,"VEHICLETRAVELTIMEMEASUREMENT",$D27),"--")</f>
        <v>--</v>
      </c>
      <c r="DN27" s="387"/>
      <c r="DO27" s="259" t="str">
        <f t="shared" si="19"/>
        <v>--</v>
      </c>
      <c r="DP27" s="410" t="str">
        <f t="shared" si="20"/>
        <v>--</v>
      </c>
      <c r="DQ27" s="381">
        <f t="shared" si="21"/>
        <v>0</v>
      </c>
      <c r="DR27" s="305"/>
      <c r="DS27" s="259" t="str">
        <f>IFERROR(TIME(0,0,AVERAGEIFS('VISSIM Travel Time Outputs'!$K:$K,'VISSIM Travel Time Outputs'!$D:$D,$D27,'VISSIM Travel Time Outputs'!$A:$A,"AVG",'VISSIM Travel Time Outputs'!$B:$B,DS$9)),"-")</f>
        <v>-</v>
      </c>
      <c r="DT27" s="36" t="str">
        <f>IFERROR(TIME(0,0,AVERAGEIFS('VISSIM Travel Time Outputs'!$K:$K,'VISSIM Travel Time Outputs'!$D:$D,$D27,'VISSIM Travel Time Outputs'!$A:$A,"AVG",'VISSIM Travel Time Outputs'!$B:$B,DT$9)),"-")</f>
        <v>-</v>
      </c>
      <c r="DU27" s="36" t="str">
        <f>IFERROR(TIME(0,0,AVERAGEIFS('VISSIM Travel Time Outputs'!$K:$K,'VISSIM Travel Time Outputs'!$D:$D,$D27,'VISSIM Travel Time Outputs'!$A:$A,"AVG",'VISSIM Travel Time Outputs'!$B:$B,DU$9)),"-")</f>
        <v>-</v>
      </c>
      <c r="DV27" s="36" t="str">
        <f>IFERROR(TIME(0,0,AVERAGEIFS('VISSIM Travel Time Outputs'!$K:$K,'VISSIM Travel Time Outputs'!$D:$D,$D27,'VISSIM Travel Time Outputs'!$A:$A,"AVG",'VISSIM Travel Time Outputs'!$B:$B,DV$9)),"-")</f>
        <v>-</v>
      </c>
      <c r="DW27" s="36" t="str">
        <f>IFERROR(TIME(0,0,AVERAGEIFS('VISSIM Travel Time Outputs'!$K:$K,'VISSIM Travel Time Outputs'!$D:$D,$D27,'VISSIM Travel Time Outputs'!$A:$A,"AVG",'VISSIM Travel Time Outputs'!$B:$B,DW$9)),"-")</f>
        <v>-</v>
      </c>
      <c r="DX27" s="36" t="str">
        <f>IFERROR(TIME(0,0,AVERAGEIFS('VISSIM Travel Time Outputs'!$K:$K,'VISSIM Travel Time Outputs'!$D:$D,$D27,'VISSIM Travel Time Outputs'!$A:$A,"AVG",'VISSIM Travel Time Outputs'!$B:$B,DX$9)),"-")</f>
        <v>-</v>
      </c>
      <c r="DY27" s="36" t="str">
        <f>IFERROR(TIME(0,0,AVERAGEIFS('VISSIM Travel Time Outputs'!$K:$K,'VISSIM Travel Time Outputs'!$D:$D,$D27,'VISSIM Travel Time Outputs'!$A:$A,"AVG",'VISSIM Travel Time Outputs'!$B:$B,DY$9)),"-")</f>
        <v>-</v>
      </c>
      <c r="DZ27" s="36" t="str">
        <f>IFERROR(TIME(0,0,AVERAGEIFS('VISSIM Travel Time Outputs'!$K:$K,'VISSIM Travel Time Outputs'!$D:$D,$D27,'VISSIM Travel Time Outputs'!$A:$A,"AVG",'VISSIM Travel Time Outputs'!$B:$B,DZ$9)),"-")</f>
        <v>-</v>
      </c>
      <c r="EA27" s="36" t="str">
        <f>IFERROR(TIME(0,0,AVERAGEIFS('VISSIM Travel Time Outputs'!$K:$K,'VISSIM Travel Time Outputs'!$D:$D,$D27,'VISSIM Travel Time Outputs'!$A:$A,"AVG",'VISSIM Travel Time Outputs'!$B:$B,EA$9)),"-")</f>
        <v>-</v>
      </c>
      <c r="EB27" s="36" t="str">
        <f>IFERROR(TIME(0,0,AVERAGEIFS('VISSIM Travel Time Outputs'!$K:$K,'VISSIM Travel Time Outputs'!$D:$D,$D27,'VISSIM Travel Time Outputs'!$A:$A,"AVG",'VISSIM Travel Time Outputs'!$B:$B,EB$9)),"-")</f>
        <v>-</v>
      </c>
      <c r="EC27" s="36" t="str">
        <f>IFERROR(TIME(0,0,AVERAGEIFS('VISSIM Travel Time Outputs'!$K:$K,'VISSIM Travel Time Outputs'!$D:$D,$D27,'VISSIM Travel Time Outputs'!$A:$A,"AVG",'VISSIM Travel Time Outputs'!$B:$B,EC$9)),"-")</f>
        <v>-</v>
      </c>
      <c r="ED27" s="36" t="str">
        <f>IFERROR(TIME(0,0,AVERAGEIFS('VISSIM Travel Time Outputs'!$K:$K,'VISSIM Travel Time Outputs'!$D:$D,$D27,'VISSIM Travel Time Outputs'!$A:$A,"AVG",'VISSIM Travel Time Outputs'!$B:$B,ED$9)),"-")</f>
        <v>-</v>
      </c>
      <c r="EE27" s="36" t="str">
        <f>IFERROR(TIME(0,0,AVERAGEIFS('VISSIM Travel Time Outputs'!$K:$K,'VISSIM Travel Time Outputs'!$D:$D,$D27,'VISSIM Travel Time Outputs'!$A:$A,"AVG",'VISSIM Travel Time Outputs'!$B:$B,EE$9)),"-")</f>
        <v>-</v>
      </c>
      <c r="EF27" s="36" t="str">
        <f>IFERROR(TIME(0,0,AVERAGEIFS('VISSIM Travel Time Outputs'!$K:$K,'VISSIM Travel Time Outputs'!$D:$D,$D27,'VISSIM Travel Time Outputs'!$A:$A,"AVG",'VISSIM Travel Time Outputs'!$B:$B,EF$9)),"-")</f>
        <v>-</v>
      </c>
      <c r="EG27" s="36" t="str">
        <f>IFERROR(TIME(0,0,AVERAGEIFS('VISSIM Travel Time Outputs'!$K:$K,'VISSIM Travel Time Outputs'!$D:$D,$D27,'VISSIM Travel Time Outputs'!$A:$A,"AVG",'VISSIM Travel Time Outputs'!$B:$B,EG$9)),"-")</f>
        <v>-</v>
      </c>
      <c r="EH27" s="177" t="str">
        <f>IFERROR(TIME(0,0,AVERAGEIFS('VISSIM Travel Time Outputs'!$K:$K,'VISSIM Travel Time Outputs'!$D:$D,$D27,'VISSIM Travel Time Outputs'!$A:$A,"AVG",'VISSIM Travel Time Outputs'!$B:$B,EH$9)),"-")</f>
        <v>-</v>
      </c>
      <c r="EI27" s="164"/>
      <c r="EJ27" s="379" t="str">
        <f>IFERROR(AVERAGEIFS('VISSIM Travel Time Outputs'!$H:$H,'VISSIM Travel Time Outputs'!$D:$D,$D27,'VISSIM Travel Time Outputs'!$A:$A,"AVG",'VISSIM Travel Time Outputs'!$B:$B,EJ$9),"-")</f>
        <v>-</v>
      </c>
      <c r="EK27" s="380" t="str">
        <f>IFERROR(AVERAGEIFS('VISSIM Travel Time Outputs'!$H:$H,'VISSIM Travel Time Outputs'!$D:$D,$D27,'VISSIM Travel Time Outputs'!$A:$A,"AVG",'VISSIM Travel Time Outputs'!$B:$B,EK$9),"-")</f>
        <v>-</v>
      </c>
      <c r="EL27" s="380" t="str">
        <f>IFERROR(AVERAGEIFS('VISSIM Travel Time Outputs'!$H:$H,'VISSIM Travel Time Outputs'!$D:$D,$D27,'VISSIM Travel Time Outputs'!$A:$A,"AVG",'VISSIM Travel Time Outputs'!$B:$B,EL$9),"-")</f>
        <v>-</v>
      </c>
      <c r="EM27" s="380" t="str">
        <f>IFERROR(AVERAGEIFS('VISSIM Travel Time Outputs'!$H:$H,'VISSIM Travel Time Outputs'!$D:$D,$D27,'VISSIM Travel Time Outputs'!$A:$A,"AVG",'VISSIM Travel Time Outputs'!$B:$B,EM$9),"-")</f>
        <v>-</v>
      </c>
      <c r="EN27" s="380" t="str">
        <f>IFERROR(AVERAGEIFS('VISSIM Travel Time Outputs'!$H:$H,'VISSIM Travel Time Outputs'!$D:$D,$D27,'VISSIM Travel Time Outputs'!$A:$A,"AVG",'VISSIM Travel Time Outputs'!$B:$B,EN$9),"-")</f>
        <v>-</v>
      </c>
      <c r="EO27" s="380" t="str">
        <f>IFERROR(AVERAGEIFS('VISSIM Travel Time Outputs'!$H:$H,'VISSIM Travel Time Outputs'!$D:$D,$D27,'VISSIM Travel Time Outputs'!$A:$A,"AVG",'VISSIM Travel Time Outputs'!$B:$B,EO$9),"-")</f>
        <v>-</v>
      </c>
      <c r="EP27" s="380" t="str">
        <f>IFERROR(AVERAGEIFS('VISSIM Travel Time Outputs'!$H:$H,'VISSIM Travel Time Outputs'!$D:$D,$D27,'VISSIM Travel Time Outputs'!$A:$A,"AVG",'VISSIM Travel Time Outputs'!$B:$B,EP$9),"-")</f>
        <v>-</v>
      </c>
      <c r="EQ27" s="380" t="str">
        <f>IFERROR(AVERAGEIFS('VISSIM Travel Time Outputs'!$H:$H,'VISSIM Travel Time Outputs'!$D:$D,$D27,'VISSIM Travel Time Outputs'!$A:$A,"AVG",'VISSIM Travel Time Outputs'!$B:$B,EQ$9),"-")</f>
        <v>-</v>
      </c>
      <c r="ER27" s="380" t="str">
        <f>IFERROR(AVERAGEIFS('VISSIM Travel Time Outputs'!$H:$H,'VISSIM Travel Time Outputs'!$D:$D,$D27,'VISSIM Travel Time Outputs'!$A:$A,"AVG",'VISSIM Travel Time Outputs'!$B:$B,ER$9),"-")</f>
        <v>-</v>
      </c>
      <c r="ES27" s="380" t="str">
        <f>IFERROR(AVERAGEIFS('VISSIM Travel Time Outputs'!$H:$H,'VISSIM Travel Time Outputs'!$D:$D,$D27,'VISSIM Travel Time Outputs'!$A:$A,"AVG",'VISSIM Travel Time Outputs'!$B:$B,ES$9),"-")</f>
        <v>-</v>
      </c>
      <c r="ET27" s="380" t="str">
        <f>IFERROR(AVERAGEIFS('VISSIM Travel Time Outputs'!$H:$H,'VISSIM Travel Time Outputs'!$D:$D,$D27,'VISSIM Travel Time Outputs'!$A:$A,"AVG",'VISSIM Travel Time Outputs'!$B:$B,ET$9),"-")</f>
        <v>-</v>
      </c>
      <c r="EU27" s="380" t="str">
        <f>IFERROR(AVERAGEIFS('VISSIM Travel Time Outputs'!$H:$H,'VISSIM Travel Time Outputs'!$D:$D,$D27,'VISSIM Travel Time Outputs'!$A:$A,"AVG",'VISSIM Travel Time Outputs'!$B:$B,EU$9),"-")</f>
        <v>-</v>
      </c>
      <c r="EV27" s="380" t="str">
        <f>IFERROR(AVERAGEIFS('VISSIM Travel Time Outputs'!$H:$H,'VISSIM Travel Time Outputs'!$D:$D,$D27,'VISSIM Travel Time Outputs'!$A:$A,"AVG",'VISSIM Travel Time Outputs'!$B:$B,EV$9),"-")</f>
        <v>-</v>
      </c>
      <c r="EW27" s="380" t="str">
        <f>IFERROR(AVERAGEIFS('VISSIM Travel Time Outputs'!$H:$H,'VISSIM Travel Time Outputs'!$D:$D,$D27,'VISSIM Travel Time Outputs'!$A:$A,"AVG",'VISSIM Travel Time Outputs'!$B:$B,EW$9),"-")</f>
        <v>-</v>
      </c>
      <c r="EX27" s="380" t="str">
        <f>IFERROR(AVERAGEIFS('VISSIM Travel Time Outputs'!$H:$H,'VISSIM Travel Time Outputs'!$D:$D,$D27,'VISSIM Travel Time Outputs'!$A:$A,"AVG",'VISSIM Travel Time Outputs'!$B:$B,EX$9),"-")</f>
        <v>-</v>
      </c>
      <c r="EY27" s="381" t="str">
        <f>IFERROR(AVERAGEIFS('VISSIM Travel Time Outputs'!$H:$H,'VISSIM Travel Time Outputs'!$D:$D,$D27,'VISSIM Travel Time Outputs'!$A:$A,"AVG",'VISSIM Travel Time Outputs'!$B:$B,EY$9),"-")</f>
        <v>-</v>
      </c>
      <c r="EZ27" s="304"/>
      <c r="FA27" s="259" t="str">
        <f t="shared" si="22"/>
        <v>--</v>
      </c>
      <c r="FB27" s="410" t="str">
        <f t="shared" si="23"/>
        <v>--</v>
      </c>
      <c r="FC27" s="381">
        <f t="shared" si="24"/>
        <v>0</v>
      </c>
      <c r="FD27" s="387"/>
      <c r="FE27" s="259" t="str">
        <f>IFERROR(GETPIVOTDATA("Average of TRAVTM(40)",#REF!,"TIMEINT",FE$9,"VEHICLETRAVELTIMEMEASUREMENT",$D27)/3600/24,"--")</f>
        <v>--</v>
      </c>
      <c r="FF27" s="36" t="str">
        <f>IFERROR(GETPIVOTDATA("Average of TRAVTM(40)",#REF!,"TIMEINT",FF$9,"VEHICLETRAVELTIMEMEASUREMENT",$D27)/3600/24,"--")</f>
        <v>--</v>
      </c>
      <c r="FG27" s="36" t="str">
        <f>IFERROR(GETPIVOTDATA("Average of TRAVTM(40)",#REF!,"TIMEINT",FG$9,"VEHICLETRAVELTIMEMEASUREMENT",$D27)/3600/24,"--")</f>
        <v>--</v>
      </c>
      <c r="FH27" s="36" t="str">
        <f>IFERROR(GETPIVOTDATA("Average of TRAVTM(40)",#REF!,"TIMEINT",FH$9,"VEHICLETRAVELTIMEMEASUREMENT",$D27)/3600/24,"--")</f>
        <v>--</v>
      </c>
      <c r="FI27" s="36" t="str">
        <f>IFERROR(GETPIVOTDATA("Average of TRAVTM(40)",#REF!,"TIMEINT",FI$9,"VEHICLETRAVELTIMEMEASUREMENT",$D27)/3600/24,"--")</f>
        <v>--</v>
      </c>
      <c r="FJ27" s="36" t="str">
        <f>IFERROR(GETPIVOTDATA("Average of TRAVTM(40)",#REF!,"TIMEINT",FJ$9,"VEHICLETRAVELTIMEMEASUREMENT",$D27)/3600/24,"--")</f>
        <v>--</v>
      </c>
      <c r="FK27" s="36" t="str">
        <f>IFERROR(GETPIVOTDATA("Average of TRAVTM(40)",#REF!,"TIMEINT",FK$9,"VEHICLETRAVELTIMEMEASUREMENT",$D27)/3600/24,"--")</f>
        <v>--</v>
      </c>
      <c r="FL27" s="36" t="str">
        <f>IFERROR(GETPIVOTDATA("Average of TRAVTM(40)",#REF!,"TIMEINT",FL$9,"VEHICLETRAVELTIMEMEASUREMENT",$D27)/3600/24,"--")</f>
        <v>--</v>
      </c>
      <c r="FM27" s="36" t="str">
        <f>IFERROR(GETPIVOTDATA("Average of TRAVTM(40)",#REF!,"TIMEINT",FM$9,"VEHICLETRAVELTIMEMEASUREMENT",$D27)/3600/24,"--")</f>
        <v>--</v>
      </c>
      <c r="FN27" s="36" t="str">
        <f>IFERROR(GETPIVOTDATA("Average of TRAVTM(40)",#REF!,"TIMEINT",FN$9,"VEHICLETRAVELTIMEMEASUREMENT",$D27)/3600/24,"--")</f>
        <v>--</v>
      </c>
      <c r="FO27" s="36" t="str">
        <f>IFERROR(GETPIVOTDATA("Average of TRAVTM(40)",#REF!,"TIMEINT",FO$9,"VEHICLETRAVELTIMEMEASUREMENT",$D27)/3600/24,"--")</f>
        <v>--</v>
      </c>
      <c r="FP27" s="36" t="str">
        <f>IFERROR(GETPIVOTDATA("Average of TRAVTM(40)",#REF!,"TIMEINT",FP$9,"VEHICLETRAVELTIMEMEASUREMENT",$D27)/3600/24,"--")</f>
        <v>--</v>
      </c>
      <c r="FQ27" s="36" t="str">
        <f>IFERROR(GETPIVOTDATA("Average of TRAVTM(40)",#REF!,"TIMEINT",FQ$9,"VEHICLETRAVELTIMEMEASUREMENT",$D27)/3600/24,"--")</f>
        <v>--</v>
      </c>
      <c r="FR27" s="36" t="str">
        <f>IFERROR(GETPIVOTDATA("Average of TRAVTM(40)",#REF!,"TIMEINT",FR$9,"VEHICLETRAVELTIMEMEASUREMENT",$D27)/3600/24,"--")</f>
        <v>--</v>
      </c>
      <c r="FS27" s="36" t="str">
        <f>IFERROR(GETPIVOTDATA("Average of TRAVTM(40)",#REF!,"TIMEINT",FS$9,"VEHICLETRAVELTIMEMEASUREMENT",$D27)/3600/24,"--")</f>
        <v>--</v>
      </c>
      <c r="FT27" s="177" t="str">
        <f>IFERROR(GETPIVOTDATA("Average of TRAVTM(40)",#REF!,"TIMEINT",FT$9,"VEHICLETRAVELTIMEMEASUREMENT",$D27)/3600/24,"--")</f>
        <v>--</v>
      </c>
      <c r="FU27" s="387"/>
      <c r="FV27" s="379" t="str">
        <f>IFERROR(GETPIVOTDATA("Average of VEHS(40)",#REF!,"TIMEINT",FV$9,"VEHICLETRAVELTIMEMEASUREMENT",$D27),"--")</f>
        <v>--</v>
      </c>
      <c r="FW27" s="380" t="str">
        <f>IFERROR(GETPIVOTDATA("Average of VEHS(40)",#REF!,"TIMEINT",FW$9,"VEHICLETRAVELTIMEMEASUREMENT",$D27),"--")</f>
        <v>--</v>
      </c>
      <c r="FX27" s="380" t="str">
        <f>IFERROR(GETPIVOTDATA("Average of VEHS(40)",#REF!,"TIMEINT",FX$9,"VEHICLETRAVELTIMEMEASUREMENT",$D27),"--")</f>
        <v>--</v>
      </c>
      <c r="FY27" s="380" t="str">
        <f>IFERROR(GETPIVOTDATA("Average of VEHS(40)",#REF!,"TIMEINT",FY$9,"VEHICLETRAVELTIMEMEASUREMENT",$D27),"--")</f>
        <v>--</v>
      </c>
      <c r="FZ27" s="380" t="str">
        <f>IFERROR(GETPIVOTDATA("Average of VEHS(40)",#REF!,"TIMEINT",FZ$9,"VEHICLETRAVELTIMEMEASUREMENT",$D27),"--")</f>
        <v>--</v>
      </c>
      <c r="GA27" s="380" t="str">
        <f>IFERROR(GETPIVOTDATA("Average of VEHS(40)",#REF!,"TIMEINT",GA$9,"VEHICLETRAVELTIMEMEASUREMENT",$D27),"--")</f>
        <v>--</v>
      </c>
      <c r="GB27" s="380" t="str">
        <f>IFERROR(GETPIVOTDATA("Average of VEHS(40)",#REF!,"TIMEINT",GB$9,"VEHICLETRAVELTIMEMEASUREMENT",$D27),"--")</f>
        <v>--</v>
      </c>
      <c r="GC27" s="380" t="str">
        <f>IFERROR(GETPIVOTDATA("Average of VEHS(40)",#REF!,"TIMEINT",GC$9,"VEHICLETRAVELTIMEMEASUREMENT",$D27),"--")</f>
        <v>--</v>
      </c>
      <c r="GD27" s="380" t="str">
        <f>IFERROR(GETPIVOTDATA("Average of VEHS(40)",#REF!,"TIMEINT",GD$9,"VEHICLETRAVELTIMEMEASUREMENT",$D27),"--")</f>
        <v>--</v>
      </c>
      <c r="GE27" s="380" t="str">
        <f>IFERROR(GETPIVOTDATA("Average of VEHS(40)",#REF!,"TIMEINT",GE$9,"VEHICLETRAVELTIMEMEASUREMENT",$D27),"--")</f>
        <v>--</v>
      </c>
      <c r="GF27" s="380" t="str">
        <f>IFERROR(GETPIVOTDATA("Average of VEHS(40)",#REF!,"TIMEINT",GF$9,"VEHICLETRAVELTIMEMEASUREMENT",$D27),"--")</f>
        <v>--</v>
      </c>
      <c r="GG27" s="380" t="str">
        <f>IFERROR(GETPIVOTDATA("Average of VEHS(40)",#REF!,"TIMEINT",GG$9,"VEHICLETRAVELTIMEMEASUREMENT",$D27),"--")</f>
        <v>--</v>
      </c>
      <c r="GH27" s="380" t="str">
        <f>IFERROR(GETPIVOTDATA("Average of VEHS(40)",#REF!,"TIMEINT",GH$9,"VEHICLETRAVELTIMEMEASUREMENT",$D27),"--")</f>
        <v>--</v>
      </c>
      <c r="GI27" s="380" t="str">
        <f>IFERROR(GETPIVOTDATA("Average of VEHS(40)",#REF!,"TIMEINT",GI$9,"VEHICLETRAVELTIMEMEASUREMENT",$D27),"--")</f>
        <v>--</v>
      </c>
      <c r="GJ27" s="380" t="str">
        <f>IFERROR(GETPIVOTDATA("Average of VEHS(40)",#REF!,"TIMEINT",GJ$9,"VEHICLETRAVELTIMEMEASUREMENT",$D27),"--")</f>
        <v>--</v>
      </c>
      <c r="GK27" s="381" t="str">
        <f>IFERROR(GETPIVOTDATA("Average of VEHS(40)",#REF!,"TIMEINT",GK$9,"VEHICLETRAVELTIMEMEASUREMENT",$D27),"--")</f>
        <v>--</v>
      </c>
      <c r="GL27" s="387"/>
      <c r="GM27" s="259" t="str">
        <f t="shared" si="25"/>
        <v>--</v>
      </c>
      <c r="GN27" s="410" t="str">
        <f t="shared" si="26"/>
        <v>--</v>
      </c>
      <c r="GO27" s="381">
        <f t="shared" si="27"/>
        <v>0</v>
      </c>
      <c r="GP27" s="387"/>
      <c r="GQ27" s="259" t="str">
        <f>IFERROR(GETPIVOTDATA("Average of TRAVTM(60)",#REF!,"TIMEINT",GQ$9,"VEHICLETRAVELTIMEMEASUREMENT",$D27)/3600/24,"--")</f>
        <v>--</v>
      </c>
      <c r="GR27" s="36" t="str">
        <f>IFERROR(GETPIVOTDATA("Average of TRAVTM(60)",#REF!,"TIMEINT",GR$9,"VEHICLETRAVELTIMEMEASUREMENT",$D27)/3600/24,"--")</f>
        <v>--</v>
      </c>
      <c r="GS27" s="36" t="str">
        <f>IFERROR(GETPIVOTDATA("Average of TRAVTM(60)",#REF!,"TIMEINT",GS$9,"VEHICLETRAVELTIMEMEASUREMENT",$D27)/3600/24,"--")</f>
        <v>--</v>
      </c>
      <c r="GT27" s="36" t="str">
        <f>IFERROR(GETPIVOTDATA("Average of TRAVTM(60)",#REF!,"TIMEINT",GT$9,"VEHICLETRAVELTIMEMEASUREMENT",$D27)/3600/24,"--")</f>
        <v>--</v>
      </c>
      <c r="GU27" s="36" t="str">
        <f>IFERROR(GETPIVOTDATA("Average of TRAVTM(60)",#REF!,"TIMEINT",GU$9,"VEHICLETRAVELTIMEMEASUREMENT",$D27)/3600/24,"--")</f>
        <v>--</v>
      </c>
      <c r="GV27" s="36" t="str">
        <f>IFERROR(GETPIVOTDATA("Average of TRAVTM(60)",#REF!,"TIMEINT",GV$9,"VEHICLETRAVELTIMEMEASUREMENT",$D27)/3600/24,"--")</f>
        <v>--</v>
      </c>
      <c r="GW27" s="36" t="str">
        <f>IFERROR(GETPIVOTDATA("Average of TRAVTM(60)",#REF!,"TIMEINT",GW$9,"VEHICLETRAVELTIMEMEASUREMENT",$D27)/3600/24,"--")</f>
        <v>--</v>
      </c>
      <c r="GX27" s="36" t="str">
        <f>IFERROR(GETPIVOTDATA("Average of TRAVTM(60)",#REF!,"TIMEINT",GX$9,"VEHICLETRAVELTIMEMEASUREMENT",$D27)/3600/24,"--")</f>
        <v>--</v>
      </c>
      <c r="GY27" s="36" t="str">
        <f>IFERROR(GETPIVOTDATA("Average of TRAVTM(60)",#REF!,"TIMEINT",GY$9,"VEHICLETRAVELTIMEMEASUREMENT",$D27)/3600/24,"--")</f>
        <v>--</v>
      </c>
      <c r="GZ27" s="36" t="str">
        <f>IFERROR(GETPIVOTDATA("Average of TRAVTM(60)",#REF!,"TIMEINT",GZ$9,"VEHICLETRAVELTIMEMEASUREMENT",$D27)/3600/24,"--")</f>
        <v>--</v>
      </c>
      <c r="HA27" s="36" t="str">
        <f>IFERROR(GETPIVOTDATA("Average of TRAVTM(60)",#REF!,"TIMEINT",HA$9,"VEHICLETRAVELTIMEMEASUREMENT",$D27)/3600/24,"--")</f>
        <v>--</v>
      </c>
      <c r="HB27" s="36" t="str">
        <f>IFERROR(GETPIVOTDATA("Average of TRAVTM(60)",#REF!,"TIMEINT",HB$9,"VEHICLETRAVELTIMEMEASUREMENT",$D27)/3600/24,"--")</f>
        <v>--</v>
      </c>
      <c r="HC27" s="36" t="str">
        <f>IFERROR(GETPIVOTDATA("Average of TRAVTM(60)",#REF!,"TIMEINT",HC$9,"VEHICLETRAVELTIMEMEASUREMENT",$D27)/3600/24,"--")</f>
        <v>--</v>
      </c>
      <c r="HD27" s="36" t="str">
        <f>IFERROR(GETPIVOTDATA("Average of TRAVTM(60)",#REF!,"TIMEINT",HD$9,"VEHICLETRAVELTIMEMEASUREMENT",$D27)/3600/24,"--")</f>
        <v>--</v>
      </c>
      <c r="HE27" s="36" t="str">
        <f>IFERROR(GETPIVOTDATA("Average of TRAVTM(60)",#REF!,"TIMEINT",HE$9,"VEHICLETRAVELTIMEMEASUREMENT",$D27)/3600/24,"--")</f>
        <v>--</v>
      </c>
      <c r="HF27" s="177" t="str">
        <f>IFERROR(GETPIVOTDATA("Average of TRAVTM(60)",#REF!,"TIMEINT",HF$9,"VEHICLETRAVELTIMEMEASUREMENT",$D27)/3600/24,"--")</f>
        <v>--</v>
      </c>
      <c r="HG27" s="387"/>
      <c r="HH27" s="379" t="str">
        <f>IFERROR(GETPIVOTDATA("Average of VEHS(60)",#REF!,"TIMEINT",HH$9,"VEHICLETRAVELTIMEMEASUREMENT",$D27),"--")</f>
        <v>--</v>
      </c>
      <c r="HI27" s="380" t="str">
        <f>IFERROR(GETPIVOTDATA("Average of VEHS(60)",#REF!,"TIMEINT",HI$9,"VEHICLETRAVELTIMEMEASUREMENT",$D27),"--")</f>
        <v>--</v>
      </c>
      <c r="HJ27" s="380" t="str">
        <f>IFERROR(GETPIVOTDATA("Average of VEHS(60)",#REF!,"TIMEINT",HJ$9,"VEHICLETRAVELTIMEMEASUREMENT",$D27),"--")</f>
        <v>--</v>
      </c>
      <c r="HK27" s="380" t="str">
        <f>IFERROR(GETPIVOTDATA("Average of VEHS(60)",#REF!,"TIMEINT",HK$9,"VEHICLETRAVELTIMEMEASUREMENT",$D27),"--")</f>
        <v>--</v>
      </c>
      <c r="HL27" s="380" t="str">
        <f>IFERROR(GETPIVOTDATA("Average of VEHS(60)",#REF!,"TIMEINT",HL$9,"VEHICLETRAVELTIMEMEASUREMENT",$D27),"--")</f>
        <v>--</v>
      </c>
      <c r="HM27" s="380" t="str">
        <f>IFERROR(GETPIVOTDATA("Average of VEHS(60)",#REF!,"TIMEINT",HM$9,"VEHICLETRAVELTIMEMEASUREMENT",$D27),"--")</f>
        <v>--</v>
      </c>
      <c r="HN27" s="380" t="str">
        <f>IFERROR(GETPIVOTDATA("Average of VEHS(60)",#REF!,"TIMEINT",HN$9,"VEHICLETRAVELTIMEMEASUREMENT",$D27),"--")</f>
        <v>--</v>
      </c>
      <c r="HO27" s="380" t="str">
        <f>IFERROR(GETPIVOTDATA("Average of VEHS(60)",#REF!,"TIMEINT",HO$9,"VEHICLETRAVELTIMEMEASUREMENT",$D27),"--")</f>
        <v>--</v>
      </c>
      <c r="HP27" s="380" t="str">
        <f>IFERROR(GETPIVOTDATA("Average of VEHS(60)",#REF!,"TIMEINT",HP$9,"VEHICLETRAVELTIMEMEASUREMENT",$D27),"--")</f>
        <v>--</v>
      </c>
      <c r="HQ27" s="380" t="str">
        <f>IFERROR(GETPIVOTDATA("Average of VEHS(60)",#REF!,"TIMEINT",HQ$9,"VEHICLETRAVELTIMEMEASUREMENT",$D27),"--")</f>
        <v>--</v>
      </c>
      <c r="HR27" s="380" t="str">
        <f>IFERROR(GETPIVOTDATA("Average of VEHS(60)",#REF!,"TIMEINT",HR$9,"VEHICLETRAVELTIMEMEASUREMENT",$D27),"--")</f>
        <v>--</v>
      </c>
      <c r="HS27" s="380" t="str">
        <f>IFERROR(GETPIVOTDATA("Average of VEHS(60)",#REF!,"TIMEINT",HS$9,"VEHICLETRAVELTIMEMEASUREMENT",$D27),"--")</f>
        <v>--</v>
      </c>
      <c r="HT27" s="380" t="str">
        <f>IFERROR(GETPIVOTDATA("Average of VEHS(60)",#REF!,"TIMEINT",HT$9,"VEHICLETRAVELTIMEMEASUREMENT",$D27),"--")</f>
        <v>--</v>
      </c>
      <c r="HU27" s="380" t="str">
        <f>IFERROR(GETPIVOTDATA("Average of VEHS(60)",#REF!,"TIMEINT",HU$9,"VEHICLETRAVELTIMEMEASUREMENT",$D27),"--")</f>
        <v>--</v>
      </c>
      <c r="HV27" s="380" t="str">
        <f>IFERROR(GETPIVOTDATA("Average of VEHS(60)",#REF!,"TIMEINT",HV$9,"VEHICLETRAVELTIMEMEASUREMENT",$D27),"--")</f>
        <v>--</v>
      </c>
      <c r="HW27" s="381" t="str">
        <f>IFERROR(GETPIVOTDATA("Average of VEHS(60)",#REF!,"TIMEINT",HW$9,"VEHICLETRAVELTIMEMEASUREMENT",$D27),"--")</f>
        <v>--</v>
      </c>
      <c r="HX27" s="387"/>
      <c r="HY27" s="259" t="str">
        <f t="shared" si="28"/>
        <v>--</v>
      </c>
      <c r="HZ27" s="410" t="str">
        <f t="shared" si="29"/>
        <v>--</v>
      </c>
      <c r="IA27" s="381">
        <f t="shared" si="30"/>
        <v>0</v>
      </c>
      <c r="IB27" s="716"/>
      <c r="IC27" s="379" t="str">
        <f>IFERROR(AVERAGEIFS('VISSIM Travel Time Outputs'!$L:$L,'VISSIM Travel Time Outputs'!$D:$D,$D27,'VISSIM Travel Time Outputs'!$A:$A,"AVG",'VISSIM Travel Time Outputs'!$B:$B,IC$9),"-")</f>
        <v>-</v>
      </c>
      <c r="ID27" s="380" t="str">
        <f>IFERROR(AVERAGEIFS('VISSIM Travel Time Outputs'!$L:$L,'VISSIM Travel Time Outputs'!$D:$D,$D27,'VISSIM Travel Time Outputs'!$A:$A,"AVG",'VISSIM Travel Time Outputs'!$B:$B,ID$9),"-")</f>
        <v>-</v>
      </c>
      <c r="IE27" s="380" t="str">
        <f>IFERROR(AVERAGEIFS('VISSIM Travel Time Outputs'!$L:$L,'VISSIM Travel Time Outputs'!$D:$D,$D27,'VISSIM Travel Time Outputs'!$A:$A,"AVG",'VISSIM Travel Time Outputs'!$B:$B,IE$9),"-")</f>
        <v>-</v>
      </c>
      <c r="IF27" s="380" t="str">
        <f>IFERROR(AVERAGEIFS('VISSIM Travel Time Outputs'!$L:$L,'VISSIM Travel Time Outputs'!$D:$D,$D27,'VISSIM Travel Time Outputs'!$A:$A,"AVG",'VISSIM Travel Time Outputs'!$B:$B,IF$9),"-")</f>
        <v>-</v>
      </c>
      <c r="IG27" s="380" t="str">
        <f>IFERROR(AVERAGEIFS('VISSIM Travel Time Outputs'!$L:$L,'VISSIM Travel Time Outputs'!$D:$D,$D27,'VISSIM Travel Time Outputs'!$A:$A,"AVG",'VISSIM Travel Time Outputs'!$B:$B,IG$9),"-")</f>
        <v>-</v>
      </c>
      <c r="IH27" s="380" t="str">
        <f>IFERROR(AVERAGEIFS('VISSIM Travel Time Outputs'!$L:$L,'VISSIM Travel Time Outputs'!$D:$D,$D27,'VISSIM Travel Time Outputs'!$A:$A,"AVG",'VISSIM Travel Time Outputs'!$B:$B,IH$9),"-")</f>
        <v>-</v>
      </c>
      <c r="II27" s="380" t="str">
        <f>IFERROR(AVERAGEIFS('VISSIM Travel Time Outputs'!$L:$L,'VISSIM Travel Time Outputs'!$D:$D,$D27,'VISSIM Travel Time Outputs'!$A:$A,"AVG",'VISSIM Travel Time Outputs'!$B:$B,II$9),"-")</f>
        <v>-</v>
      </c>
      <c r="IJ27" s="380" t="str">
        <f>IFERROR(AVERAGEIFS('VISSIM Travel Time Outputs'!$L:$L,'VISSIM Travel Time Outputs'!$D:$D,$D27,'VISSIM Travel Time Outputs'!$A:$A,"AVG",'VISSIM Travel Time Outputs'!$B:$B,IJ$9),"-")</f>
        <v>-</v>
      </c>
      <c r="IK27" s="380" t="str">
        <f>IFERROR(AVERAGEIFS('VISSIM Travel Time Outputs'!$L:$L,'VISSIM Travel Time Outputs'!$D:$D,$D27,'VISSIM Travel Time Outputs'!$A:$A,"AVG",'VISSIM Travel Time Outputs'!$B:$B,IK$9),"-")</f>
        <v>-</v>
      </c>
      <c r="IL27" s="380" t="str">
        <f>IFERROR(AVERAGEIFS('VISSIM Travel Time Outputs'!$L:$L,'VISSIM Travel Time Outputs'!$D:$D,$D27,'VISSIM Travel Time Outputs'!$A:$A,"AVG",'VISSIM Travel Time Outputs'!$B:$B,IL$9),"-")</f>
        <v>-</v>
      </c>
      <c r="IM27" s="380" t="str">
        <f>IFERROR(AVERAGEIFS('VISSIM Travel Time Outputs'!$L:$L,'VISSIM Travel Time Outputs'!$D:$D,$D27,'VISSIM Travel Time Outputs'!$A:$A,"AVG",'VISSIM Travel Time Outputs'!$B:$B,IM$9),"-")</f>
        <v>-</v>
      </c>
      <c r="IN27" s="380" t="str">
        <f>IFERROR(AVERAGEIFS('VISSIM Travel Time Outputs'!$L:$L,'VISSIM Travel Time Outputs'!$D:$D,$D27,'VISSIM Travel Time Outputs'!$A:$A,"AVG",'VISSIM Travel Time Outputs'!$B:$B,IN$9),"-")</f>
        <v>-</v>
      </c>
      <c r="IO27" s="380" t="str">
        <f>IFERROR(AVERAGEIFS('VISSIM Travel Time Outputs'!$L:$L,'VISSIM Travel Time Outputs'!$D:$D,$D27,'VISSIM Travel Time Outputs'!$A:$A,"AVG",'VISSIM Travel Time Outputs'!$B:$B,IO$9),"-")</f>
        <v>-</v>
      </c>
      <c r="IP27" s="380" t="str">
        <f>IFERROR(AVERAGEIFS('VISSIM Travel Time Outputs'!$L:$L,'VISSIM Travel Time Outputs'!$D:$D,$D27,'VISSIM Travel Time Outputs'!$A:$A,"AVG",'VISSIM Travel Time Outputs'!$B:$B,IP$9),"-")</f>
        <v>-</v>
      </c>
      <c r="IQ27" s="380" t="str">
        <f>IFERROR(AVERAGEIFS('VISSIM Travel Time Outputs'!$L:$L,'VISSIM Travel Time Outputs'!$D:$D,$D27,'VISSIM Travel Time Outputs'!$A:$A,"AVG",'VISSIM Travel Time Outputs'!$B:$B,IQ$9),"-")</f>
        <v>-</v>
      </c>
      <c r="IR27" s="381" t="str">
        <f>IFERROR(AVERAGEIFS('VISSIM Travel Time Outputs'!$L:$L,'VISSIM Travel Time Outputs'!$D:$D,$D27,'VISSIM Travel Time Outputs'!$A:$A,"AVG",'VISSIM Travel Time Outputs'!$B:$B,IR$9),"-")</f>
        <v>-</v>
      </c>
      <c r="IS27" s="381" t="str">
        <f t="shared" si="31"/>
        <v>--</v>
      </c>
    </row>
    <row r="28" spans="1:253" customFormat="1" x14ac:dyDescent="0.25">
      <c r="A28" s="302" t="str">
        <f t="shared" si="12"/>
        <v/>
      </c>
      <c r="B28" s="641">
        <f t="shared" si="32"/>
        <v>19</v>
      </c>
      <c r="C28" s="475" t="str">
        <f>INDEX('Input - Travel Times'!$B$3:$AL$103,MATCH($B28,'Input - Travel Times'!$B$3:$B$103,0),MATCH(C$9,'Input - Travel Times'!$B$3:$AL$3,0))</f>
        <v>From WB S Riding Blvd to WB Loudoun County Pkwy</v>
      </c>
      <c r="D28" s="194">
        <f>INDEX('Input - Travel Times'!$B$3:$AS$103,MATCH($B28,'Input - Travel Times'!$B$3:$B$103,0),MATCH(D$9,'Input - Travel Times'!$B$3:$AS$3,0))</f>
        <v>19</v>
      </c>
      <c r="E28" s="582">
        <f>TIME(0,0,INDEX('Input - Travel Times'!$B$3:$AL$103,MATCH($B28,'Input - Travel Times'!$B$3:$B$103,0),MATCH(E$9,'Input - Travel Times'!$B$3:$AL$3,0)))</f>
        <v>1.25E-3</v>
      </c>
      <c r="F28" s="582">
        <f>TIME(0,0,INDEX('Input - Travel Times'!$B$3:$AL$103,MATCH($B28,'Input - Travel Times'!$B$3:$B$103,0),MATCH(F$9,'Input - Travel Times'!$B$3:$AL$3,0)))</f>
        <v>9.9537037037037042E-4</v>
      </c>
      <c r="G28" s="582" t="e">
        <f>TIME(0,0,INDEX('Input - Travel Times'!$B$3:$AL$103,MATCH($B28,'Input - Travel Times'!$B$3:$B$103,0),MATCH(G$9,'Input - Travel Times'!$B$3:$AL$3,0)))</f>
        <v>#VALUE!</v>
      </c>
      <c r="H28" s="173"/>
      <c r="I28" s="259" t="str">
        <f>IFERROR(TIME(0,0,AVERAGEIFS('VISSIM Travel Time Outputs'!$I:$I,'VISSIM Travel Time Outputs'!$D:$D,$D28,'VISSIM Travel Time Outputs'!$A:$A,"AVG",'VISSIM Travel Time Outputs'!$B:$B,I$9)),"-")</f>
        <v>-</v>
      </c>
      <c r="J28" s="36" t="str">
        <f>IFERROR(TIME(0,0,AVERAGEIFS('VISSIM Travel Time Outputs'!$I:$I,'VISSIM Travel Time Outputs'!$D:$D,$D28,'VISSIM Travel Time Outputs'!$A:$A,"AVG",'VISSIM Travel Time Outputs'!$B:$B,J$9)),"-")</f>
        <v>-</v>
      </c>
      <c r="K28" s="36" t="str">
        <f>IFERROR(TIME(0,0,AVERAGEIFS('VISSIM Travel Time Outputs'!$I:$I,'VISSIM Travel Time Outputs'!$D:$D,$D28,'VISSIM Travel Time Outputs'!$A:$A,"AVG",'VISSIM Travel Time Outputs'!$B:$B,K$9)),"-")</f>
        <v>-</v>
      </c>
      <c r="L28" s="36" t="str">
        <f>IFERROR(TIME(0,0,AVERAGEIFS('VISSIM Travel Time Outputs'!$I:$I,'VISSIM Travel Time Outputs'!$D:$D,$D28,'VISSIM Travel Time Outputs'!$A:$A,"AVG",'VISSIM Travel Time Outputs'!$B:$B,L$9)),"-")</f>
        <v>-</v>
      </c>
      <c r="M28" s="36" t="str">
        <f>IFERROR(TIME(0,0,AVERAGEIFS('VISSIM Travel Time Outputs'!$I:$I,'VISSIM Travel Time Outputs'!$D:$D,$D28,'VISSIM Travel Time Outputs'!$A:$A,"AVG",'VISSIM Travel Time Outputs'!$B:$B,M$9)),"-")</f>
        <v>-</v>
      </c>
      <c r="N28" s="36" t="str">
        <f>IFERROR(TIME(0,0,AVERAGEIFS('VISSIM Travel Time Outputs'!$I:$I,'VISSIM Travel Time Outputs'!$D:$D,$D28,'VISSIM Travel Time Outputs'!$A:$A,"AVG",'VISSIM Travel Time Outputs'!$B:$B,N$9)),"-")</f>
        <v>-</v>
      </c>
      <c r="O28" s="36" t="str">
        <f>IFERROR(TIME(0,0,AVERAGEIFS('VISSIM Travel Time Outputs'!$I:$I,'VISSIM Travel Time Outputs'!$D:$D,$D28,'VISSIM Travel Time Outputs'!$A:$A,"AVG",'VISSIM Travel Time Outputs'!$B:$B,O$9)),"-")</f>
        <v>-</v>
      </c>
      <c r="P28" s="36" t="str">
        <f>IFERROR(TIME(0,0,AVERAGEIFS('VISSIM Travel Time Outputs'!$I:$I,'VISSIM Travel Time Outputs'!$D:$D,$D28,'VISSIM Travel Time Outputs'!$A:$A,"AVG",'VISSIM Travel Time Outputs'!$B:$B,P$9)),"-")</f>
        <v>-</v>
      </c>
      <c r="Q28" s="36" t="str">
        <f>IFERROR(TIME(0,0,AVERAGEIFS('VISSIM Travel Time Outputs'!$I:$I,'VISSIM Travel Time Outputs'!$D:$D,$D28,'VISSIM Travel Time Outputs'!$A:$A,"AVG",'VISSIM Travel Time Outputs'!$B:$B,Q$9)),"-")</f>
        <v>-</v>
      </c>
      <c r="R28" s="36" t="str">
        <f>IFERROR(TIME(0,0,AVERAGEIFS('VISSIM Travel Time Outputs'!$I:$I,'VISSIM Travel Time Outputs'!$D:$D,$D28,'VISSIM Travel Time Outputs'!$A:$A,"AVG",'VISSIM Travel Time Outputs'!$B:$B,R$9)),"-")</f>
        <v>-</v>
      </c>
      <c r="S28" s="36" t="str">
        <f>IFERROR(TIME(0,0,AVERAGEIFS('VISSIM Travel Time Outputs'!$I:$I,'VISSIM Travel Time Outputs'!$D:$D,$D28,'VISSIM Travel Time Outputs'!$A:$A,"AVG",'VISSIM Travel Time Outputs'!$B:$B,S$9)),"-")</f>
        <v>-</v>
      </c>
      <c r="T28" s="36" t="str">
        <f>IFERROR(TIME(0,0,AVERAGEIFS('VISSIM Travel Time Outputs'!$I:$I,'VISSIM Travel Time Outputs'!$D:$D,$D28,'VISSIM Travel Time Outputs'!$A:$A,"AVG",'VISSIM Travel Time Outputs'!$B:$B,T$9)),"-")</f>
        <v>-</v>
      </c>
      <c r="U28" s="36" t="str">
        <f>IFERROR(TIME(0,0,AVERAGEIFS('VISSIM Travel Time Outputs'!$I:$I,'VISSIM Travel Time Outputs'!$D:$D,$D28,'VISSIM Travel Time Outputs'!$A:$A,"AVG",'VISSIM Travel Time Outputs'!$B:$B,U$9)),"-")</f>
        <v>-</v>
      </c>
      <c r="V28" s="36" t="str">
        <f>IFERROR(TIME(0,0,AVERAGEIFS('VISSIM Travel Time Outputs'!$I:$I,'VISSIM Travel Time Outputs'!$D:$D,$D28,'VISSIM Travel Time Outputs'!$A:$A,"AVG",'VISSIM Travel Time Outputs'!$B:$B,V$9)),"-")</f>
        <v>-</v>
      </c>
      <c r="W28" s="36" t="str">
        <f>IFERROR(TIME(0,0,AVERAGEIFS('VISSIM Travel Time Outputs'!$I:$I,'VISSIM Travel Time Outputs'!$D:$D,$D28,'VISSIM Travel Time Outputs'!$A:$A,"AVG",'VISSIM Travel Time Outputs'!$B:$B,W$9)),"-")</f>
        <v>-</v>
      </c>
      <c r="X28" s="177" t="str">
        <f>IFERROR(TIME(0,0,AVERAGEIFS('VISSIM Travel Time Outputs'!$I:$I,'VISSIM Travel Time Outputs'!$D:$D,$D28,'VISSIM Travel Time Outputs'!$A:$A,"AVG",'VISSIM Travel Time Outputs'!$B:$B,X$9)),"-")</f>
        <v>-</v>
      </c>
      <c r="Y28" s="304"/>
      <c r="Z28" s="379" t="str">
        <f>IFERROR(AVERAGEIFS('VISSIM Travel Time Outputs'!$F:$F,'VISSIM Travel Time Outputs'!$D:$D,$D28,'VISSIM Travel Time Outputs'!$A:$A,"AVG",'VISSIM Travel Time Outputs'!$B:$B,Z$9),"-")</f>
        <v>-</v>
      </c>
      <c r="AA28" s="380" t="str">
        <f>IFERROR(AVERAGEIFS('VISSIM Travel Time Outputs'!$F:$F,'VISSIM Travel Time Outputs'!$D:$D,$D28,'VISSIM Travel Time Outputs'!$A:$A,"AVG",'VISSIM Travel Time Outputs'!$B:$B,AA$9),"-")</f>
        <v>-</v>
      </c>
      <c r="AB28" s="380" t="str">
        <f>IFERROR(AVERAGEIFS('VISSIM Travel Time Outputs'!$F:$F,'VISSIM Travel Time Outputs'!$D:$D,$D28,'VISSIM Travel Time Outputs'!$A:$A,"AVG",'VISSIM Travel Time Outputs'!$B:$B,AB$9),"-")</f>
        <v>-</v>
      </c>
      <c r="AC28" s="380" t="str">
        <f>IFERROR(AVERAGEIFS('VISSIM Travel Time Outputs'!$F:$F,'VISSIM Travel Time Outputs'!$D:$D,$D28,'VISSIM Travel Time Outputs'!$A:$A,"AVG",'VISSIM Travel Time Outputs'!$B:$B,AC$9),"-")</f>
        <v>-</v>
      </c>
      <c r="AD28" s="380" t="str">
        <f>IFERROR(AVERAGEIFS('VISSIM Travel Time Outputs'!$F:$F,'VISSIM Travel Time Outputs'!$D:$D,$D28,'VISSIM Travel Time Outputs'!$A:$A,"AVG",'VISSIM Travel Time Outputs'!$B:$B,AD$9),"-")</f>
        <v>-</v>
      </c>
      <c r="AE28" s="380" t="str">
        <f>IFERROR(AVERAGEIFS('VISSIM Travel Time Outputs'!$F:$F,'VISSIM Travel Time Outputs'!$D:$D,$D28,'VISSIM Travel Time Outputs'!$A:$A,"AVG",'VISSIM Travel Time Outputs'!$B:$B,AE$9),"-")</f>
        <v>-</v>
      </c>
      <c r="AF28" s="380" t="str">
        <f>IFERROR(AVERAGEIFS('VISSIM Travel Time Outputs'!$F:$F,'VISSIM Travel Time Outputs'!$D:$D,$D28,'VISSIM Travel Time Outputs'!$A:$A,"AVG",'VISSIM Travel Time Outputs'!$B:$B,AF$9),"-")</f>
        <v>-</v>
      </c>
      <c r="AG28" s="380" t="str">
        <f>IFERROR(AVERAGEIFS('VISSIM Travel Time Outputs'!$F:$F,'VISSIM Travel Time Outputs'!$D:$D,$D28,'VISSIM Travel Time Outputs'!$A:$A,"AVG",'VISSIM Travel Time Outputs'!$B:$B,AG$9),"-")</f>
        <v>-</v>
      </c>
      <c r="AH28" s="380" t="str">
        <f>IFERROR(AVERAGEIFS('VISSIM Travel Time Outputs'!$F:$F,'VISSIM Travel Time Outputs'!$D:$D,$D28,'VISSIM Travel Time Outputs'!$A:$A,"AVG",'VISSIM Travel Time Outputs'!$B:$B,AH$9),"-")</f>
        <v>-</v>
      </c>
      <c r="AI28" s="380" t="str">
        <f>IFERROR(AVERAGEIFS('VISSIM Travel Time Outputs'!$F:$F,'VISSIM Travel Time Outputs'!$D:$D,$D28,'VISSIM Travel Time Outputs'!$A:$A,"AVG",'VISSIM Travel Time Outputs'!$B:$B,AI$9),"-")</f>
        <v>-</v>
      </c>
      <c r="AJ28" s="380" t="str">
        <f>IFERROR(AVERAGEIFS('VISSIM Travel Time Outputs'!$F:$F,'VISSIM Travel Time Outputs'!$D:$D,$D28,'VISSIM Travel Time Outputs'!$A:$A,"AVG",'VISSIM Travel Time Outputs'!$B:$B,AJ$9),"-")</f>
        <v>-</v>
      </c>
      <c r="AK28" s="380" t="str">
        <f>IFERROR(AVERAGEIFS('VISSIM Travel Time Outputs'!$F:$F,'VISSIM Travel Time Outputs'!$D:$D,$D28,'VISSIM Travel Time Outputs'!$A:$A,"AVG",'VISSIM Travel Time Outputs'!$B:$B,AK$9),"-")</f>
        <v>-</v>
      </c>
      <c r="AL28" s="380" t="str">
        <f>IFERROR(AVERAGEIFS('VISSIM Travel Time Outputs'!$F:$F,'VISSIM Travel Time Outputs'!$D:$D,$D28,'VISSIM Travel Time Outputs'!$A:$A,"AVG",'VISSIM Travel Time Outputs'!$B:$B,AL$9),"-")</f>
        <v>-</v>
      </c>
      <c r="AM28" s="380" t="str">
        <f>IFERROR(AVERAGEIFS('VISSIM Travel Time Outputs'!$F:$F,'VISSIM Travel Time Outputs'!$D:$D,$D28,'VISSIM Travel Time Outputs'!$A:$A,"AVG",'VISSIM Travel Time Outputs'!$B:$B,AM$9),"-")</f>
        <v>-</v>
      </c>
      <c r="AN28" s="380" t="str">
        <f>IFERROR(AVERAGEIFS('VISSIM Travel Time Outputs'!$F:$F,'VISSIM Travel Time Outputs'!$D:$D,$D28,'VISSIM Travel Time Outputs'!$A:$A,"AVG",'VISSIM Travel Time Outputs'!$B:$B,AN$9),"-")</f>
        <v>-</v>
      </c>
      <c r="AO28" s="381" t="str">
        <f>IFERROR(AVERAGEIFS('VISSIM Travel Time Outputs'!$F:$F,'VISSIM Travel Time Outputs'!$D:$D,$D28,'VISSIM Travel Time Outputs'!$A:$A,"AVG",'VISSIM Travel Time Outputs'!$B:$B,AO$9),"-")</f>
        <v>-</v>
      </c>
      <c r="AP28" s="387"/>
      <c r="AQ28" s="259" t="str">
        <f t="shared" si="13"/>
        <v>--</v>
      </c>
      <c r="AR28" s="410" t="str">
        <f t="shared" si="14"/>
        <v>--</v>
      </c>
      <c r="AS28" s="381">
        <f t="shared" si="15"/>
        <v>0</v>
      </c>
      <c r="AT28" s="305"/>
      <c r="AU28" s="259" t="str">
        <f>IFERROR(TIME(0,0,AVERAGEIFS('VISSIM Travel Time Outputs'!$J:$J,'VISSIM Travel Time Outputs'!$D:$D,$D28,'VISSIM Travel Time Outputs'!$A:$A,"AVG",'VISSIM Travel Time Outputs'!$B:$B,AU$9)),"-")</f>
        <v>-</v>
      </c>
      <c r="AV28" s="36" t="str">
        <f>IFERROR(TIME(0,0,AVERAGEIFS('VISSIM Travel Time Outputs'!$J:$J,'VISSIM Travel Time Outputs'!$D:$D,$D28,'VISSIM Travel Time Outputs'!$A:$A,"AVG",'VISSIM Travel Time Outputs'!$B:$B,AV$9)),"-")</f>
        <v>-</v>
      </c>
      <c r="AW28" s="36" t="str">
        <f>IFERROR(TIME(0,0,AVERAGEIFS('VISSIM Travel Time Outputs'!$J:$J,'VISSIM Travel Time Outputs'!$D:$D,$D28,'VISSIM Travel Time Outputs'!$A:$A,"AVG",'VISSIM Travel Time Outputs'!$B:$B,AW$9)),"-")</f>
        <v>-</v>
      </c>
      <c r="AX28" s="36" t="str">
        <f>IFERROR(TIME(0,0,AVERAGEIFS('VISSIM Travel Time Outputs'!$J:$J,'VISSIM Travel Time Outputs'!$D:$D,$D28,'VISSIM Travel Time Outputs'!$A:$A,"AVG",'VISSIM Travel Time Outputs'!$B:$B,AX$9)),"-")</f>
        <v>-</v>
      </c>
      <c r="AY28" s="36" t="str">
        <f>IFERROR(TIME(0,0,AVERAGEIFS('VISSIM Travel Time Outputs'!$J:$J,'VISSIM Travel Time Outputs'!$D:$D,$D28,'VISSIM Travel Time Outputs'!$A:$A,"AVG",'VISSIM Travel Time Outputs'!$B:$B,AY$9)),"-")</f>
        <v>-</v>
      </c>
      <c r="AZ28" s="36" t="str">
        <f>IFERROR(TIME(0,0,AVERAGEIFS('VISSIM Travel Time Outputs'!$J:$J,'VISSIM Travel Time Outputs'!$D:$D,$D28,'VISSIM Travel Time Outputs'!$A:$A,"AVG",'VISSIM Travel Time Outputs'!$B:$B,AZ$9)),"-")</f>
        <v>-</v>
      </c>
      <c r="BA28" s="36" t="str">
        <f>IFERROR(TIME(0,0,AVERAGEIFS('VISSIM Travel Time Outputs'!$J:$J,'VISSIM Travel Time Outputs'!$D:$D,$D28,'VISSIM Travel Time Outputs'!$A:$A,"AVG",'VISSIM Travel Time Outputs'!$B:$B,BA$9)),"-")</f>
        <v>-</v>
      </c>
      <c r="BB28" s="36" t="str">
        <f>IFERROR(TIME(0,0,AVERAGEIFS('VISSIM Travel Time Outputs'!$J:$J,'VISSIM Travel Time Outputs'!$D:$D,$D28,'VISSIM Travel Time Outputs'!$A:$A,"AVG",'VISSIM Travel Time Outputs'!$B:$B,BB$9)),"-")</f>
        <v>-</v>
      </c>
      <c r="BC28" s="36" t="str">
        <f>IFERROR(TIME(0,0,AVERAGEIFS('VISSIM Travel Time Outputs'!$J:$J,'VISSIM Travel Time Outputs'!$D:$D,$D28,'VISSIM Travel Time Outputs'!$A:$A,"AVG",'VISSIM Travel Time Outputs'!$B:$B,BC$9)),"-")</f>
        <v>-</v>
      </c>
      <c r="BD28" s="36" t="str">
        <f>IFERROR(TIME(0,0,AVERAGEIFS('VISSIM Travel Time Outputs'!$J:$J,'VISSIM Travel Time Outputs'!$D:$D,$D28,'VISSIM Travel Time Outputs'!$A:$A,"AVG",'VISSIM Travel Time Outputs'!$B:$B,BD$9)),"-")</f>
        <v>-</v>
      </c>
      <c r="BE28" s="36" t="str">
        <f>IFERROR(TIME(0,0,AVERAGEIFS('VISSIM Travel Time Outputs'!$J:$J,'VISSIM Travel Time Outputs'!$D:$D,$D28,'VISSIM Travel Time Outputs'!$A:$A,"AVG",'VISSIM Travel Time Outputs'!$B:$B,BE$9)),"-")</f>
        <v>-</v>
      </c>
      <c r="BF28" s="36" t="str">
        <f>IFERROR(TIME(0,0,AVERAGEIFS('VISSIM Travel Time Outputs'!$J:$J,'VISSIM Travel Time Outputs'!$D:$D,$D28,'VISSIM Travel Time Outputs'!$A:$A,"AVG",'VISSIM Travel Time Outputs'!$B:$B,BF$9)),"-")</f>
        <v>-</v>
      </c>
      <c r="BG28" s="36" t="str">
        <f>IFERROR(TIME(0,0,AVERAGEIFS('VISSIM Travel Time Outputs'!$J:$J,'VISSIM Travel Time Outputs'!$D:$D,$D28,'VISSIM Travel Time Outputs'!$A:$A,"AVG",'VISSIM Travel Time Outputs'!$B:$B,BG$9)),"-")</f>
        <v>-</v>
      </c>
      <c r="BH28" s="36" t="str">
        <f>IFERROR(TIME(0,0,AVERAGEIFS('VISSIM Travel Time Outputs'!$J:$J,'VISSIM Travel Time Outputs'!$D:$D,$D28,'VISSIM Travel Time Outputs'!$A:$A,"AVG",'VISSIM Travel Time Outputs'!$B:$B,BH$9)),"-")</f>
        <v>-</v>
      </c>
      <c r="BI28" s="36" t="str">
        <f>IFERROR(TIME(0,0,AVERAGEIFS('VISSIM Travel Time Outputs'!$J:$J,'VISSIM Travel Time Outputs'!$D:$D,$D28,'VISSIM Travel Time Outputs'!$A:$A,"AVG",'VISSIM Travel Time Outputs'!$B:$B,BI$9)),"-")</f>
        <v>-</v>
      </c>
      <c r="BJ28" s="177" t="str">
        <f>IFERROR(TIME(0,0,AVERAGEIFS('VISSIM Travel Time Outputs'!$J:$J,'VISSIM Travel Time Outputs'!$D:$D,$D28,'VISSIM Travel Time Outputs'!$A:$A,"AVG",'VISSIM Travel Time Outputs'!$B:$B,BJ$9)),"-")</f>
        <v>-</v>
      </c>
      <c r="BK28" s="164"/>
      <c r="BL28" s="379" t="str">
        <f>IFERROR(AVERAGEIFS('VISSIM Travel Time Outputs'!$G:$G,'VISSIM Travel Time Outputs'!$D:$D,$D28,'VISSIM Travel Time Outputs'!$A:$A,"AVG",'VISSIM Travel Time Outputs'!$B:$B,BL$9),"-")</f>
        <v>-</v>
      </c>
      <c r="BM28" s="380" t="str">
        <f>IFERROR(AVERAGEIFS('VISSIM Travel Time Outputs'!$G:$G,'VISSIM Travel Time Outputs'!$D:$D,$D28,'VISSIM Travel Time Outputs'!$A:$A,"AVG",'VISSIM Travel Time Outputs'!$B:$B,BM$9),"-")</f>
        <v>-</v>
      </c>
      <c r="BN28" s="380" t="str">
        <f>IFERROR(AVERAGEIFS('VISSIM Travel Time Outputs'!$G:$G,'VISSIM Travel Time Outputs'!$D:$D,$D28,'VISSIM Travel Time Outputs'!$A:$A,"AVG",'VISSIM Travel Time Outputs'!$B:$B,BN$9),"-")</f>
        <v>-</v>
      </c>
      <c r="BO28" s="380" t="str">
        <f>IFERROR(AVERAGEIFS('VISSIM Travel Time Outputs'!$G:$G,'VISSIM Travel Time Outputs'!$D:$D,$D28,'VISSIM Travel Time Outputs'!$A:$A,"AVG",'VISSIM Travel Time Outputs'!$B:$B,BO$9),"-")</f>
        <v>-</v>
      </c>
      <c r="BP28" s="380" t="str">
        <f>IFERROR(AVERAGEIFS('VISSIM Travel Time Outputs'!$G:$G,'VISSIM Travel Time Outputs'!$D:$D,$D28,'VISSIM Travel Time Outputs'!$A:$A,"AVG",'VISSIM Travel Time Outputs'!$B:$B,BP$9),"-")</f>
        <v>-</v>
      </c>
      <c r="BQ28" s="380" t="str">
        <f>IFERROR(AVERAGEIFS('VISSIM Travel Time Outputs'!$G:$G,'VISSIM Travel Time Outputs'!$D:$D,$D28,'VISSIM Travel Time Outputs'!$A:$A,"AVG",'VISSIM Travel Time Outputs'!$B:$B,BQ$9),"-")</f>
        <v>-</v>
      </c>
      <c r="BR28" s="380" t="str">
        <f>IFERROR(AVERAGEIFS('VISSIM Travel Time Outputs'!$G:$G,'VISSIM Travel Time Outputs'!$D:$D,$D28,'VISSIM Travel Time Outputs'!$A:$A,"AVG",'VISSIM Travel Time Outputs'!$B:$B,BR$9),"-")</f>
        <v>-</v>
      </c>
      <c r="BS28" s="380" t="str">
        <f>IFERROR(AVERAGEIFS('VISSIM Travel Time Outputs'!$G:$G,'VISSIM Travel Time Outputs'!$D:$D,$D28,'VISSIM Travel Time Outputs'!$A:$A,"AVG",'VISSIM Travel Time Outputs'!$B:$B,BS$9),"-")</f>
        <v>-</v>
      </c>
      <c r="BT28" s="380" t="str">
        <f>IFERROR(AVERAGEIFS('VISSIM Travel Time Outputs'!$G:$G,'VISSIM Travel Time Outputs'!$D:$D,$D28,'VISSIM Travel Time Outputs'!$A:$A,"AVG",'VISSIM Travel Time Outputs'!$B:$B,BT$9),"-")</f>
        <v>-</v>
      </c>
      <c r="BU28" s="380" t="str">
        <f>IFERROR(AVERAGEIFS('VISSIM Travel Time Outputs'!$G:$G,'VISSIM Travel Time Outputs'!$D:$D,$D28,'VISSIM Travel Time Outputs'!$A:$A,"AVG",'VISSIM Travel Time Outputs'!$B:$B,BU$9),"-")</f>
        <v>-</v>
      </c>
      <c r="BV28" s="380" t="str">
        <f>IFERROR(AVERAGEIFS('VISSIM Travel Time Outputs'!$G:$G,'VISSIM Travel Time Outputs'!$D:$D,$D28,'VISSIM Travel Time Outputs'!$A:$A,"AVG",'VISSIM Travel Time Outputs'!$B:$B,BV$9),"-")</f>
        <v>-</v>
      </c>
      <c r="BW28" s="380" t="str">
        <f>IFERROR(AVERAGEIFS('VISSIM Travel Time Outputs'!$G:$G,'VISSIM Travel Time Outputs'!$D:$D,$D28,'VISSIM Travel Time Outputs'!$A:$A,"AVG",'VISSIM Travel Time Outputs'!$B:$B,BW$9),"-")</f>
        <v>-</v>
      </c>
      <c r="BX28" s="380" t="str">
        <f>IFERROR(AVERAGEIFS('VISSIM Travel Time Outputs'!$G:$G,'VISSIM Travel Time Outputs'!$D:$D,$D28,'VISSIM Travel Time Outputs'!$A:$A,"AVG",'VISSIM Travel Time Outputs'!$B:$B,BX$9),"-")</f>
        <v>-</v>
      </c>
      <c r="BY28" s="380" t="str">
        <f>IFERROR(AVERAGEIFS('VISSIM Travel Time Outputs'!$G:$G,'VISSIM Travel Time Outputs'!$D:$D,$D28,'VISSIM Travel Time Outputs'!$A:$A,"AVG",'VISSIM Travel Time Outputs'!$B:$B,BY$9),"-")</f>
        <v>-</v>
      </c>
      <c r="BZ28" s="380" t="str">
        <f>IFERROR(AVERAGEIFS('VISSIM Travel Time Outputs'!$G:$G,'VISSIM Travel Time Outputs'!$D:$D,$D28,'VISSIM Travel Time Outputs'!$A:$A,"AVG",'VISSIM Travel Time Outputs'!$B:$B,BZ$9),"-")</f>
        <v>-</v>
      </c>
      <c r="CA28" s="381" t="str">
        <f>IFERROR(AVERAGEIFS('VISSIM Travel Time Outputs'!$G:$G,'VISSIM Travel Time Outputs'!$D:$D,$D28,'VISSIM Travel Time Outputs'!$A:$A,"AVG",'VISSIM Travel Time Outputs'!$B:$B,CA$9),"-")</f>
        <v>-</v>
      </c>
      <c r="CB28" s="304"/>
      <c r="CC28" s="259" t="str">
        <f t="shared" si="16"/>
        <v>--</v>
      </c>
      <c r="CD28" s="410" t="str">
        <f t="shared" si="17"/>
        <v>--</v>
      </c>
      <c r="CE28" s="381">
        <f t="shared" si="18"/>
        <v>0</v>
      </c>
      <c r="CF28" s="387"/>
      <c r="CG28" s="259" t="str">
        <f>IFERROR(GETPIVOTDATA("Average of TRAVTM(31)",#REF!,"TIMEINT",CG$9,"VEHICLETRAVELTIMEMEASUREMENT",$D28)/3600/24,"--")</f>
        <v>--</v>
      </c>
      <c r="CH28" s="36" t="str">
        <f>IFERROR(GETPIVOTDATA("Average of TRAVTM(31)",#REF!,"TIMEINT",CH$9,"VEHICLETRAVELTIMEMEASUREMENT",$D28)/3600/24,"--")</f>
        <v>--</v>
      </c>
      <c r="CI28" s="36" t="str">
        <f>IFERROR(GETPIVOTDATA("Average of TRAVTM(31)",#REF!,"TIMEINT",CI$9,"VEHICLETRAVELTIMEMEASUREMENT",$D28)/3600/24,"--")</f>
        <v>--</v>
      </c>
      <c r="CJ28" s="36" t="str">
        <f>IFERROR(GETPIVOTDATA("Average of TRAVTM(31)",#REF!,"TIMEINT",CJ$9,"VEHICLETRAVELTIMEMEASUREMENT",$D28)/3600/24,"--")</f>
        <v>--</v>
      </c>
      <c r="CK28" s="36" t="str">
        <f>IFERROR(GETPIVOTDATA("Average of TRAVTM(31)",#REF!,"TIMEINT",CK$9,"VEHICLETRAVELTIMEMEASUREMENT",$D28)/3600/24,"--")</f>
        <v>--</v>
      </c>
      <c r="CL28" s="36" t="str">
        <f>IFERROR(GETPIVOTDATA("Average of TRAVTM(31)",#REF!,"TIMEINT",CL$9,"VEHICLETRAVELTIMEMEASUREMENT",$D28)/3600/24,"--")</f>
        <v>--</v>
      </c>
      <c r="CM28" s="36" t="str">
        <f>IFERROR(GETPIVOTDATA("Average of TRAVTM(31)",#REF!,"TIMEINT",CM$9,"VEHICLETRAVELTIMEMEASUREMENT",$D28)/3600/24,"--")</f>
        <v>--</v>
      </c>
      <c r="CN28" s="36" t="str">
        <f>IFERROR(GETPIVOTDATA("Average of TRAVTM(31)",#REF!,"TIMEINT",CN$9,"VEHICLETRAVELTIMEMEASUREMENT",$D28)/3600/24,"--")</f>
        <v>--</v>
      </c>
      <c r="CO28" s="36" t="str">
        <f>IFERROR(GETPIVOTDATA("Average of TRAVTM(31)",#REF!,"TIMEINT",CO$9,"VEHICLETRAVELTIMEMEASUREMENT",$D28)/3600/24,"--")</f>
        <v>--</v>
      </c>
      <c r="CP28" s="36" t="str">
        <f>IFERROR(GETPIVOTDATA("Average of TRAVTM(31)",#REF!,"TIMEINT",CP$9,"VEHICLETRAVELTIMEMEASUREMENT",$D28)/3600/24,"--")</f>
        <v>--</v>
      </c>
      <c r="CQ28" s="36" t="str">
        <f>IFERROR(GETPIVOTDATA("Average of TRAVTM(31)",#REF!,"TIMEINT",CQ$9,"VEHICLETRAVELTIMEMEASUREMENT",$D28)/3600/24,"--")</f>
        <v>--</v>
      </c>
      <c r="CR28" s="36" t="str">
        <f>IFERROR(GETPIVOTDATA("Average of TRAVTM(31)",#REF!,"TIMEINT",CR$9,"VEHICLETRAVELTIMEMEASUREMENT",$D28)/3600/24,"--")</f>
        <v>--</v>
      </c>
      <c r="CS28" s="36" t="str">
        <f>IFERROR(GETPIVOTDATA("Average of TRAVTM(31)",#REF!,"TIMEINT",CS$9,"VEHICLETRAVELTIMEMEASUREMENT",$D28)/3600/24,"--")</f>
        <v>--</v>
      </c>
      <c r="CT28" s="36" t="str">
        <f>IFERROR(GETPIVOTDATA("Average of TRAVTM(31)",#REF!,"TIMEINT",CT$9,"VEHICLETRAVELTIMEMEASUREMENT",$D28)/3600/24,"--")</f>
        <v>--</v>
      </c>
      <c r="CU28" s="36" t="str">
        <f>IFERROR(GETPIVOTDATA("Average of TRAVTM(31)",#REF!,"TIMEINT",CU$9,"VEHICLETRAVELTIMEMEASUREMENT",$D28)/3600/24,"--")</f>
        <v>--</v>
      </c>
      <c r="CV28" s="177" t="str">
        <f>IFERROR(GETPIVOTDATA("Average of TRAVTM(31)",#REF!,"TIMEINT",CV$9,"VEHICLETRAVELTIMEMEASUREMENT",$D28)/3600/24,"--")</f>
        <v>--</v>
      </c>
      <c r="CW28" s="387"/>
      <c r="CX28" s="379" t="str">
        <f>IFERROR(GETPIVOTDATA("Average of VEHS(31)",#REF!,"TIMEINT",CX$9,"VEHICLETRAVELTIMEMEASUREMENT",$D28),"--")</f>
        <v>--</v>
      </c>
      <c r="CY28" s="380" t="str">
        <f>IFERROR(GETPIVOTDATA("Average of VEHS(31)",#REF!,"TIMEINT",CY$9,"VEHICLETRAVELTIMEMEASUREMENT",$D28),"--")</f>
        <v>--</v>
      </c>
      <c r="CZ28" s="380" t="str">
        <f>IFERROR(GETPIVOTDATA("Average of VEHS(31)",#REF!,"TIMEINT",CZ$9,"VEHICLETRAVELTIMEMEASUREMENT",$D28),"--")</f>
        <v>--</v>
      </c>
      <c r="DA28" s="380" t="str">
        <f>IFERROR(GETPIVOTDATA("Average of VEHS(31)",#REF!,"TIMEINT",DA$9,"VEHICLETRAVELTIMEMEASUREMENT",$D28),"--")</f>
        <v>--</v>
      </c>
      <c r="DB28" s="380" t="str">
        <f>IFERROR(GETPIVOTDATA("Average of VEHS(31)",#REF!,"TIMEINT",DB$9,"VEHICLETRAVELTIMEMEASUREMENT",$D28),"--")</f>
        <v>--</v>
      </c>
      <c r="DC28" s="380" t="str">
        <f>IFERROR(GETPIVOTDATA("Average of VEHS(31)",#REF!,"TIMEINT",DC$9,"VEHICLETRAVELTIMEMEASUREMENT",$D28),"--")</f>
        <v>--</v>
      </c>
      <c r="DD28" s="380" t="str">
        <f>IFERROR(GETPIVOTDATA("Average of VEHS(31)",#REF!,"TIMEINT",DD$9,"VEHICLETRAVELTIMEMEASUREMENT",$D28),"--")</f>
        <v>--</v>
      </c>
      <c r="DE28" s="380" t="str">
        <f>IFERROR(GETPIVOTDATA("Average of VEHS(31)",#REF!,"TIMEINT",DE$9,"VEHICLETRAVELTIMEMEASUREMENT",$D28),"--")</f>
        <v>--</v>
      </c>
      <c r="DF28" s="380" t="str">
        <f>IFERROR(GETPIVOTDATA("Average of VEHS(31)",#REF!,"TIMEINT",DF$9,"VEHICLETRAVELTIMEMEASUREMENT",$D28),"--")</f>
        <v>--</v>
      </c>
      <c r="DG28" s="380" t="str">
        <f>IFERROR(GETPIVOTDATA("Average of VEHS(31)",#REF!,"TIMEINT",DG$9,"VEHICLETRAVELTIMEMEASUREMENT",$D28),"--")</f>
        <v>--</v>
      </c>
      <c r="DH28" s="380" t="str">
        <f>IFERROR(GETPIVOTDATA("Average of VEHS(31)",#REF!,"TIMEINT",DH$9,"VEHICLETRAVELTIMEMEASUREMENT",$D28),"--")</f>
        <v>--</v>
      </c>
      <c r="DI28" s="380" t="str">
        <f>IFERROR(GETPIVOTDATA("Average of VEHS(31)",#REF!,"TIMEINT",DI$9,"VEHICLETRAVELTIMEMEASUREMENT",$D28),"--")</f>
        <v>--</v>
      </c>
      <c r="DJ28" s="380" t="str">
        <f>IFERROR(GETPIVOTDATA("Average of VEHS(31)",#REF!,"TIMEINT",DJ$9,"VEHICLETRAVELTIMEMEASUREMENT",$D28),"--")</f>
        <v>--</v>
      </c>
      <c r="DK28" s="380" t="str">
        <f>IFERROR(GETPIVOTDATA("Average of VEHS(31)",#REF!,"TIMEINT",DK$9,"VEHICLETRAVELTIMEMEASUREMENT",$D28),"--")</f>
        <v>--</v>
      </c>
      <c r="DL28" s="380" t="str">
        <f>IFERROR(GETPIVOTDATA("Average of VEHS(31)",#REF!,"TIMEINT",DL$9,"VEHICLETRAVELTIMEMEASUREMENT",$D28),"--")</f>
        <v>--</v>
      </c>
      <c r="DM28" s="381" t="str">
        <f>IFERROR(GETPIVOTDATA("Average of VEHS(31)",#REF!,"TIMEINT",DM$9,"VEHICLETRAVELTIMEMEASUREMENT",$D28),"--")</f>
        <v>--</v>
      </c>
      <c r="DN28" s="387"/>
      <c r="DO28" s="259" t="str">
        <f t="shared" si="19"/>
        <v>--</v>
      </c>
      <c r="DP28" s="410" t="str">
        <f t="shared" si="20"/>
        <v>--</v>
      </c>
      <c r="DQ28" s="381">
        <f t="shared" si="21"/>
        <v>0</v>
      </c>
      <c r="DR28" s="305"/>
      <c r="DS28" s="259" t="str">
        <f>IFERROR(TIME(0,0,AVERAGEIFS('VISSIM Travel Time Outputs'!$K:$K,'VISSIM Travel Time Outputs'!$D:$D,$D28,'VISSIM Travel Time Outputs'!$A:$A,"AVG",'VISSIM Travel Time Outputs'!$B:$B,DS$9)),"-")</f>
        <v>-</v>
      </c>
      <c r="DT28" s="36" t="str">
        <f>IFERROR(TIME(0,0,AVERAGEIFS('VISSIM Travel Time Outputs'!$K:$K,'VISSIM Travel Time Outputs'!$D:$D,$D28,'VISSIM Travel Time Outputs'!$A:$A,"AVG",'VISSIM Travel Time Outputs'!$B:$B,DT$9)),"-")</f>
        <v>-</v>
      </c>
      <c r="DU28" s="36" t="str">
        <f>IFERROR(TIME(0,0,AVERAGEIFS('VISSIM Travel Time Outputs'!$K:$K,'VISSIM Travel Time Outputs'!$D:$D,$D28,'VISSIM Travel Time Outputs'!$A:$A,"AVG",'VISSIM Travel Time Outputs'!$B:$B,DU$9)),"-")</f>
        <v>-</v>
      </c>
      <c r="DV28" s="36" t="str">
        <f>IFERROR(TIME(0,0,AVERAGEIFS('VISSIM Travel Time Outputs'!$K:$K,'VISSIM Travel Time Outputs'!$D:$D,$D28,'VISSIM Travel Time Outputs'!$A:$A,"AVG",'VISSIM Travel Time Outputs'!$B:$B,DV$9)),"-")</f>
        <v>-</v>
      </c>
      <c r="DW28" s="36" t="str">
        <f>IFERROR(TIME(0,0,AVERAGEIFS('VISSIM Travel Time Outputs'!$K:$K,'VISSIM Travel Time Outputs'!$D:$D,$D28,'VISSIM Travel Time Outputs'!$A:$A,"AVG",'VISSIM Travel Time Outputs'!$B:$B,DW$9)),"-")</f>
        <v>-</v>
      </c>
      <c r="DX28" s="36" t="str">
        <f>IFERROR(TIME(0,0,AVERAGEIFS('VISSIM Travel Time Outputs'!$K:$K,'VISSIM Travel Time Outputs'!$D:$D,$D28,'VISSIM Travel Time Outputs'!$A:$A,"AVG",'VISSIM Travel Time Outputs'!$B:$B,DX$9)),"-")</f>
        <v>-</v>
      </c>
      <c r="DY28" s="36" t="str">
        <f>IFERROR(TIME(0,0,AVERAGEIFS('VISSIM Travel Time Outputs'!$K:$K,'VISSIM Travel Time Outputs'!$D:$D,$D28,'VISSIM Travel Time Outputs'!$A:$A,"AVG",'VISSIM Travel Time Outputs'!$B:$B,DY$9)),"-")</f>
        <v>-</v>
      </c>
      <c r="DZ28" s="36" t="str">
        <f>IFERROR(TIME(0,0,AVERAGEIFS('VISSIM Travel Time Outputs'!$K:$K,'VISSIM Travel Time Outputs'!$D:$D,$D28,'VISSIM Travel Time Outputs'!$A:$A,"AVG",'VISSIM Travel Time Outputs'!$B:$B,DZ$9)),"-")</f>
        <v>-</v>
      </c>
      <c r="EA28" s="36" t="str">
        <f>IFERROR(TIME(0,0,AVERAGEIFS('VISSIM Travel Time Outputs'!$K:$K,'VISSIM Travel Time Outputs'!$D:$D,$D28,'VISSIM Travel Time Outputs'!$A:$A,"AVG",'VISSIM Travel Time Outputs'!$B:$B,EA$9)),"-")</f>
        <v>-</v>
      </c>
      <c r="EB28" s="36" t="str">
        <f>IFERROR(TIME(0,0,AVERAGEIFS('VISSIM Travel Time Outputs'!$K:$K,'VISSIM Travel Time Outputs'!$D:$D,$D28,'VISSIM Travel Time Outputs'!$A:$A,"AVG",'VISSIM Travel Time Outputs'!$B:$B,EB$9)),"-")</f>
        <v>-</v>
      </c>
      <c r="EC28" s="36" t="str">
        <f>IFERROR(TIME(0,0,AVERAGEIFS('VISSIM Travel Time Outputs'!$K:$K,'VISSIM Travel Time Outputs'!$D:$D,$D28,'VISSIM Travel Time Outputs'!$A:$A,"AVG",'VISSIM Travel Time Outputs'!$B:$B,EC$9)),"-")</f>
        <v>-</v>
      </c>
      <c r="ED28" s="36" t="str">
        <f>IFERROR(TIME(0,0,AVERAGEIFS('VISSIM Travel Time Outputs'!$K:$K,'VISSIM Travel Time Outputs'!$D:$D,$D28,'VISSIM Travel Time Outputs'!$A:$A,"AVG",'VISSIM Travel Time Outputs'!$B:$B,ED$9)),"-")</f>
        <v>-</v>
      </c>
      <c r="EE28" s="36" t="str">
        <f>IFERROR(TIME(0,0,AVERAGEIFS('VISSIM Travel Time Outputs'!$K:$K,'VISSIM Travel Time Outputs'!$D:$D,$D28,'VISSIM Travel Time Outputs'!$A:$A,"AVG",'VISSIM Travel Time Outputs'!$B:$B,EE$9)),"-")</f>
        <v>-</v>
      </c>
      <c r="EF28" s="36" t="str">
        <f>IFERROR(TIME(0,0,AVERAGEIFS('VISSIM Travel Time Outputs'!$K:$K,'VISSIM Travel Time Outputs'!$D:$D,$D28,'VISSIM Travel Time Outputs'!$A:$A,"AVG",'VISSIM Travel Time Outputs'!$B:$B,EF$9)),"-")</f>
        <v>-</v>
      </c>
      <c r="EG28" s="36" t="str">
        <f>IFERROR(TIME(0,0,AVERAGEIFS('VISSIM Travel Time Outputs'!$K:$K,'VISSIM Travel Time Outputs'!$D:$D,$D28,'VISSIM Travel Time Outputs'!$A:$A,"AVG",'VISSIM Travel Time Outputs'!$B:$B,EG$9)),"-")</f>
        <v>-</v>
      </c>
      <c r="EH28" s="177" t="str">
        <f>IFERROR(TIME(0,0,AVERAGEIFS('VISSIM Travel Time Outputs'!$K:$K,'VISSIM Travel Time Outputs'!$D:$D,$D28,'VISSIM Travel Time Outputs'!$A:$A,"AVG",'VISSIM Travel Time Outputs'!$B:$B,EH$9)),"-")</f>
        <v>-</v>
      </c>
      <c r="EI28" s="164"/>
      <c r="EJ28" s="379" t="str">
        <f>IFERROR(AVERAGEIFS('VISSIM Travel Time Outputs'!$H:$H,'VISSIM Travel Time Outputs'!$D:$D,$D28,'VISSIM Travel Time Outputs'!$A:$A,"AVG",'VISSIM Travel Time Outputs'!$B:$B,EJ$9),"-")</f>
        <v>-</v>
      </c>
      <c r="EK28" s="380" t="str">
        <f>IFERROR(AVERAGEIFS('VISSIM Travel Time Outputs'!$H:$H,'VISSIM Travel Time Outputs'!$D:$D,$D28,'VISSIM Travel Time Outputs'!$A:$A,"AVG",'VISSIM Travel Time Outputs'!$B:$B,EK$9),"-")</f>
        <v>-</v>
      </c>
      <c r="EL28" s="380" t="str">
        <f>IFERROR(AVERAGEIFS('VISSIM Travel Time Outputs'!$H:$H,'VISSIM Travel Time Outputs'!$D:$D,$D28,'VISSIM Travel Time Outputs'!$A:$A,"AVG",'VISSIM Travel Time Outputs'!$B:$B,EL$9),"-")</f>
        <v>-</v>
      </c>
      <c r="EM28" s="380" t="str">
        <f>IFERROR(AVERAGEIFS('VISSIM Travel Time Outputs'!$H:$H,'VISSIM Travel Time Outputs'!$D:$D,$D28,'VISSIM Travel Time Outputs'!$A:$A,"AVG",'VISSIM Travel Time Outputs'!$B:$B,EM$9),"-")</f>
        <v>-</v>
      </c>
      <c r="EN28" s="380" t="str">
        <f>IFERROR(AVERAGEIFS('VISSIM Travel Time Outputs'!$H:$H,'VISSIM Travel Time Outputs'!$D:$D,$D28,'VISSIM Travel Time Outputs'!$A:$A,"AVG",'VISSIM Travel Time Outputs'!$B:$B,EN$9),"-")</f>
        <v>-</v>
      </c>
      <c r="EO28" s="380" t="str">
        <f>IFERROR(AVERAGEIFS('VISSIM Travel Time Outputs'!$H:$H,'VISSIM Travel Time Outputs'!$D:$D,$D28,'VISSIM Travel Time Outputs'!$A:$A,"AVG",'VISSIM Travel Time Outputs'!$B:$B,EO$9),"-")</f>
        <v>-</v>
      </c>
      <c r="EP28" s="380" t="str">
        <f>IFERROR(AVERAGEIFS('VISSIM Travel Time Outputs'!$H:$H,'VISSIM Travel Time Outputs'!$D:$D,$D28,'VISSIM Travel Time Outputs'!$A:$A,"AVG",'VISSIM Travel Time Outputs'!$B:$B,EP$9),"-")</f>
        <v>-</v>
      </c>
      <c r="EQ28" s="380" t="str">
        <f>IFERROR(AVERAGEIFS('VISSIM Travel Time Outputs'!$H:$H,'VISSIM Travel Time Outputs'!$D:$D,$D28,'VISSIM Travel Time Outputs'!$A:$A,"AVG",'VISSIM Travel Time Outputs'!$B:$B,EQ$9),"-")</f>
        <v>-</v>
      </c>
      <c r="ER28" s="380" t="str">
        <f>IFERROR(AVERAGEIFS('VISSIM Travel Time Outputs'!$H:$H,'VISSIM Travel Time Outputs'!$D:$D,$D28,'VISSIM Travel Time Outputs'!$A:$A,"AVG",'VISSIM Travel Time Outputs'!$B:$B,ER$9),"-")</f>
        <v>-</v>
      </c>
      <c r="ES28" s="380" t="str">
        <f>IFERROR(AVERAGEIFS('VISSIM Travel Time Outputs'!$H:$H,'VISSIM Travel Time Outputs'!$D:$D,$D28,'VISSIM Travel Time Outputs'!$A:$A,"AVG",'VISSIM Travel Time Outputs'!$B:$B,ES$9),"-")</f>
        <v>-</v>
      </c>
      <c r="ET28" s="380" t="str">
        <f>IFERROR(AVERAGEIFS('VISSIM Travel Time Outputs'!$H:$H,'VISSIM Travel Time Outputs'!$D:$D,$D28,'VISSIM Travel Time Outputs'!$A:$A,"AVG",'VISSIM Travel Time Outputs'!$B:$B,ET$9),"-")</f>
        <v>-</v>
      </c>
      <c r="EU28" s="380" t="str">
        <f>IFERROR(AVERAGEIFS('VISSIM Travel Time Outputs'!$H:$H,'VISSIM Travel Time Outputs'!$D:$D,$D28,'VISSIM Travel Time Outputs'!$A:$A,"AVG",'VISSIM Travel Time Outputs'!$B:$B,EU$9),"-")</f>
        <v>-</v>
      </c>
      <c r="EV28" s="380" t="str">
        <f>IFERROR(AVERAGEIFS('VISSIM Travel Time Outputs'!$H:$H,'VISSIM Travel Time Outputs'!$D:$D,$D28,'VISSIM Travel Time Outputs'!$A:$A,"AVG",'VISSIM Travel Time Outputs'!$B:$B,EV$9),"-")</f>
        <v>-</v>
      </c>
      <c r="EW28" s="380" t="str">
        <f>IFERROR(AVERAGEIFS('VISSIM Travel Time Outputs'!$H:$H,'VISSIM Travel Time Outputs'!$D:$D,$D28,'VISSIM Travel Time Outputs'!$A:$A,"AVG",'VISSIM Travel Time Outputs'!$B:$B,EW$9),"-")</f>
        <v>-</v>
      </c>
      <c r="EX28" s="380" t="str">
        <f>IFERROR(AVERAGEIFS('VISSIM Travel Time Outputs'!$H:$H,'VISSIM Travel Time Outputs'!$D:$D,$D28,'VISSIM Travel Time Outputs'!$A:$A,"AVG",'VISSIM Travel Time Outputs'!$B:$B,EX$9),"-")</f>
        <v>-</v>
      </c>
      <c r="EY28" s="381" t="str">
        <f>IFERROR(AVERAGEIFS('VISSIM Travel Time Outputs'!$H:$H,'VISSIM Travel Time Outputs'!$D:$D,$D28,'VISSIM Travel Time Outputs'!$A:$A,"AVG",'VISSIM Travel Time Outputs'!$B:$B,EY$9),"-")</f>
        <v>-</v>
      </c>
      <c r="EZ28" s="304"/>
      <c r="FA28" s="259" t="str">
        <f t="shared" si="22"/>
        <v>--</v>
      </c>
      <c r="FB28" s="410" t="str">
        <f t="shared" si="23"/>
        <v>--</v>
      </c>
      <c r="FC28" s="381">
        <f t="shared" si="24"/>
        <v>0</v>
      </c>
      <c r="FD28" s="387"/>
      <c r="FE28" s="259" t="str">
        <f>IFERROR(GETPIVOTDATA("Average of TRAVTM(40)",#REF!,"TIMEINT",FE$9,"VEHICLETRAVELTIMEMEASUREMENT",$D28)/3600/24,"--")</f>
        <v>--</v>
      </c>
      <c r="FF28" s="36" t="str">
        <f>IFERROR(GETPIVOTDATA("Average of TRAVTM(40)",#REF!,"TIMEINT",FF$9,"VEHICLETRAVELTIMEMEASUREMENT",$D28)/3600/24,"--")</f>
        <v>--</v>
      </c>
      <c r="FG28" s="36" t="str">
        <f>IFERROR(GETPIVOTDATA("Average of TRAVTM(40)",#REF!,"TIMEINT",FG$9,"VEHICLETRAVELTIMEMEASUREMENT",$D28)/3600/24,"--")</f>
        <v>--</v>
      </c>
      <c r="FH28" s="36" t="str">
        <f>IFERROR(GETPIVOTDATA("Average of TRAVTM(40)",#REF!,"TIMEINT",FH$9,"VEHICLETRAVELTIMEMEASUREMENT",$D28)/3600/24,"--")</f>
        <v>--</v>
      </c>
      <c r="FI28" s="36" t="str">
        <f>IFERROR(GETPIVOTDATA("Average of TRAVTM(40)",#REF!,"TIMEINT",FI$9,"VEHICLETRAVELTIMEMEASUREMENT",$D28)/3600/24,"--")</f>
        <v>--</v>
      </c>
      <c r="FJ28" s="36" t="str">
        <f>IFERROR(GETPIVOTDATA("Average of TRAVTM(40)",#REF!,"TIMEINT",FJ$9,"VEHICLETRAVELTIMEMEASUREMENT",$D28)/3600/24,"--")</f>
        <v>--</v>
      </c>
      <c r="FK28" s="36" t="str">
        <f>IFERROR(GETPIVOTDATA("Average of TRAVTM(40)",#REF!,"TIMEINT",FK$9,"VEHICLETRAVELTIMEMEASUREMENT",$D28)/3600/24,"--")</f>
        <v>--</v>
      </c>
      <c r="FL28" s="36" t="str">
        <f>IFERROR(GETPIVOTDATA("Average of TRAVTM(40)",#REF!,"TIMEINT",FL$9,"VEHICLETRAVELTIMEMEASUREMENT",$D28)/3600/24,"--")</f>
        <v>--</v>
      </c>
      <c r="FM28" s="36" t="str">
        <f>IFERROR(GETPIVOTDATA("Average of TRAVTM(40)",#REF!,"TIMEINT",FM$9,"VEHICLETRAVELTIMEMEASUREMENT",$D28)/3600/24,"--")</f>
        <v>--</v>
      </c>
      <c r="FN28" s="36" t="str">
        <f>IFERROR(GETPIVOTDATA("Average of TRAVTM(40)",#REF!,"TIMEINT",FN$9,"VEHICLETRAVELTIMEMEASUREMENT",$D28)/3600/24,"--")</f>
        <v>--</v>
      </c>
      <c r="FO28" s="36" t="str">
        <f>IFERROR(GETPIVOTDATA("Average of TRAVTM(40)",#REF!,"TIMEINT",FO$9,"VEHICLETRAVELTIMEMEASUREMENT",$D28)/3600/24,"--")</f>
        <v>--</v>
      </c>
      <c r="FP28" s="36" t="str">
        <f>IFERROR(GETPIVOTDATA("Average of TRAVTM(40)",#REF!,"TIMEINT",FP$9,"VEHICLETRAVELTIMEMEASUREMENT",$D28)/3600/24,"--")</f>
        <v>--</v>
      </c>
      <c r="FQ28" s="36" t="str">
        <f>IFERROR(GETPIVOTDATA("Average of TRAVTM(40)",#REF!,"TIMEINT",FQ$9,"VEHICLETRAVELTIMEMEASUREMENT",$D28)/3600/24,"--")</f>
        <v>--</v>
      </c>
      <c r="FR28" s="36" t="str">
        <f>IFERROR(GETPIVOTDATA("Average of TRAVTM(40)",#REF!,"TIMEINT",FR$9,"VEHICLETRAVELTIMEMEASUREMENT",$D28)/3600/24,"--")</f>
        <v>--</v>
      </c>
      <c r="FS28" s="36" t="str">
        <f>IFERROR(GETPIVOTDATA("Average of TRAVTM(40)",#REF!,"TIMEINT",FS$9,"VEHICLETRAVELTIMEMEASUREMENT",$D28)/3600/24,"--")</f>
        <v>--</v>
      </c>
      <c r="FT28" s="177" t="str">
        <f>IFERROR(GETPIVOTDATA("Average of TRAVTM(40)",#REF!,"TIMEINT",FT$9,"VEHICLETRAVELTIMEMEASUREMENT",$D28)/3600/24,"--")</f>
        <v>--</v>
      </c>
      <c r="FU28" s="387"/>
      <c r="FV28" s="379" t="str">
        <f>IFERROR(GETPIVOTDATA("Average of VEHS(40)",#REF!,"TIMEINT",FV$9,"VEHICLETRAVELTIMEMEASUREMENT",$D28),"--")</f>
        <v>--</v>
      </c>
      <c r="FW28" s="380" t="str">
        <f>IFERROR(GETPIVOTDATA("Average of VEHS(40)",#REF!,"TIMEINT",FW$9,"VEHICLETRAVELTIMEMEASUREMENT",$D28),"--")</f>
        <v>--</v>
      </c>
      <c r="FX28" s="380" t="str">
        <f>IFERROR(GETPIVOTDATA("Average of VEHS(40)",#REF!,"TIMEINT",FX$9,"VEHICLETRAVELTIMEMEASUREMENT",$D28),"--")</f>
        <v>--</v>
      </c>
      <c r="FY28" s="380" t="str">
        <f>IFERROR(GETPIVOTDATA("Average of VEHS(40)",#REF!,"TIMEINT",FY$9,"VEHICLETRAVELTIMEMEASUREMENT",$D28),"--")</f>
        <v>--</v>
      </c>
      <c r="FZ28" s="380" t="str">
        <f>IFERROR(GETPIVOTDATA("Average of VEHS(40)",#REF!,"TIMEINT",FZ$9,"VEHICLETRAVELTIMEMEASUREMENT",$D28),"--")</f>
        <v>--</v>
      </c>
      <c r="GA28" s="380" t="str">
        <f>IFERROR(GETPIVOTDATA("Average of VEHS(40)",#REF!,"TIMEINT",GA$9,"VEHICLETRAVELTIMEMEASUREMENT",$D28),"--")</f>
        <v>--</v>
      </c>
      <c r="GB28" s="380" t="str">
        <f>IFERROR(GETPIVOTDATA("Average of VEHS(40)",#REF!,"TIMEINT",GB$9,"VEHICLETRAVELTIMEMEASUREMENT",$D28),"--")</f>
        <v>--</v>
      </c>
      <c r="GC28" s="380" t="str">
        <f>IFERROR(GETPIVOTDATA("Average of VEHS(40)",#REF!,"TIMEINT",GC$9,"VEHICLETRAVELTIMEMEASUREMENT",$D28),"--")</f>
        <v>--</v>
      </c>
      <c r="GD28" s="380" t="str">
        <f>IFERROR(GETPIVOTDATA("Average of VEHS(40)",#REF!,"TIMEINT",GD$9,"VEHICLETRAVELTIMEMEASUREMENT",$D28),"--")</f>
        <v>--</v>
      </c>
      <c r="GE28" s="380" t="str">
        <f>IFERROR(GETPIVOTDATA("Average of VEHS(40)",#REF!,"TIMEINT",GE$9,"VEHICLETRAVELTIMEMEASUREMENT",$D28),"--")</f>
        <v>--</v>
      </c>
      <c r="GF28" s="380" t="str">
        <f>IFERROR(GETPIVOTDATA("Average of VEHS(40)",#REF!,"TIMEINT",GF$9,"VEHICLETRAVELTIMEMEASUREMENT",$D28),"--")</f>
        <v>--</v>
      </c>
      <c r="GG28" s="380" t="str">
        <f>IFERROR(GETPIVOTDATA("Average of VEHS(40)",#REF!,"TIMEINT",GG$9,"VEHICLETRAVELTIMEMEASUREMENT",$D28),"--")</f>
        <v>--</v>
      </c>
      <c r="GH28" s="380" t="str">
        <f>IFERROR(GETPIVOTDATA("Average of VEHS(40)",#REF!,"TIMEINT",GH$9,"VEHICLETRAVELTIMEMEASUREMENT",$D28),"--")</f>
        <v>--</v>
      </c>
      <c r="GI28" s="380" t="str">
        <f>IFERROR(GETPIVOTDATA("Average of VEHS(40)",#REF!,"TIMEINT",GI$9,"VEHICLETRAVELTIMEMEASUREMENT",$D28),"--")</f>
        <v>--</v>
      </c>
      <c r="GJ28" s="380" t="str">
        <f>IFERROR(GETPIVOTDATA("Average of VEHS(40)",#REF!,"TIMEINT",GJ$9,"VEHICLETRAVELTIMEMEASUREMENT",$D28),"--")</f>
        <v>--</v>
      </c>
      <c r="GK28" s="381" t="str">
        <f>IFERROR(GETPIVOTDATA("Average of VEHS(40)",#REF!,"TIMEINT",GK$9,"VEHICLETRAVELTIMEMEASUREMENT",$D28),"--")</f>
        <v>--</v>
      </c>
      <c r="GL28" s="387"/>
      <c r="GM28" s="259" t="str">
        <f t="shared" si="25"/>
        <v>--</v>
      </c>
      <c r="GN28" s="410" t="str">
        <f t="shared" si="26"/>
        <v>--</v>
      </c>
      <c r="GO28" s="381">
        <f t="shared" si="27"/>
        <v>0</v>
      </c>
      <c r="GP28" s="387"/>
      <c r="GQ28" s="259" t="str">
        <f>IFERROR(GETPIVOTDATA("Average of TRAVTM(60)",#REF!,"TIMEINT",GQ$9,"VEHICLETRAVELTIMEMEASUREMENT",$D28)/3600/24,"--")</f>
        <v>--</v>
      </c>
      <c r="GR28" s="36" t="str">
        <f>IFERROR(GETPIVOTDATA("Average of TRAVTM(60)",#REF!,"TIMEINT",GR$9,"VEHICLETRAVELTIMEMEASUREMENT",$D28)/3600/24,"--")</f>
        <v>--</v>
      </c>
      <c r="GS28" s="36" t="str">
        <f>IFERROR(GETPIVOTDATA("Average of TRAVTM(60)",#REF!,"TIMEINT",GS$9,"VEHICLETRAVELTIMEMEASUREMENT",$D28)/3600/24,"--")</f>
        <v>--</v>
      </c>
      <c r="GT28" s="36" t="str">
        <f>IFERROR(GETPIVOTDATA("Average of TRAVTM(60)",#REF!,"TIMEINT",GT$9,"VEHICLETRAVELTIMEMEASUREMENT",$D28)/3600/24,"--")</f>
        <v>--</v>
      </c>
      <c r="GU28" s="36" t="str">
        <f>IFERROR(GETPIVOTDATA("Average of TRAVTM(60)",#REF!,"TIMEINT",GU$9,"VEHICLETRAVELTIMEMEASUREMENT",$D28)/3600/24,"--")</f>
        <v>--</v>
      </c>
      <c r="GV28" s="36" t="str">
        <f>IFERROR(GETPIVOTDATA("Average of TRAVTM(60)",#REF!,"TIMEINT",GV$9,"VEHICLETRAVELTIMEMEASUREMENT",$D28)/3600/24,"--")</f>
        <v>--</v>
      </c>
      <c r="GW28" s="36" t="str">
        <f>IFERROR(GETPIVOTDATA("Average of TRAVTM(60)",#REF!,"TIMEINT",GW$9,"VEHICLETRAVELTIMEMEASUREMENT",$D28)/3600/24,"--")</f>
        <v>--</v>
      </c>
      <c r="GX28" s="36" t="str">
        <f>IFERROR(GETPIVOTDATA("Average of TRAVTM(60)",#REF!,"TIMEINT",GX$9,"VEHICLETRAVELTIMEMEASUREMENT",$D28)/3600/24,"--")</f>
        <v>--</v>
      </c>
      <c r="GY28" s="36" t="str">
        <f>IFERROR(GETPIVOTDATA("Average of TRAVTM(60)",#REF!,"TIMEINT",GY$9,"VEHICLETRAVELTIMEMEASUREMENT",$D28)/3600/24,"--")</f>
        <v>--</v>
      </c>
      <c r="GZ28" s="36" t="str">
        <f>IFERROR(GETPIVOTDATA("Average of TRAVTM(60)",#REF!,"TIMEINT",GZ$9,"VEHICLETRAVELTIMEMEASUREMENT",$D28)/3600/24,"--")</f>
        <v>--</v>
      </c>
      <c r="HA28" s="36" t="str">
        <f>IFERROR(GETPIVOTDATA("Average of TRAVTM(60)",#REF!,"TIMEINT",HA$9,"VEHICLETRAVELTIMEMEASUREMENT",$D28)/3600/24,"--")</f>
        <v>--</v>
      </c>
      <c r="HB28" s="36" t="str">
        <f>IFERROR(GETPIVOTDATA("Average of TRAVTM(60)",#REF!,"TIMEINT",HB$9,"VEHICLETRAVELTIMEMEASUREMENT",$D28)/3600/24,"--")</f>
        <v>--</v>
      </c>
      <c r="HC28" s="36" t="str">
        <f>IFERROR(GETPIVOTDATA("Average of TRAVTM(60)",#REF!,"TIMEINT",HC$9,"VEHICLETRAVELTIMEMEASUREMENT",$D28)/3600/24,"--")</f>
        <v>--</v>
      </c>
      <c r="HD28" s="36" t="str">
        <f>IFERROR(GETPIVOTDATA("Average of TRAVTM(60)",#REF!,"TIMEINT",HD$9,"VEHICLETRAVELTIMEMEASUREMENT",$D28)/3600/24,"--")</f>
        <v>--</v>
      </c>
      <c r="HE28" s="36" t="str">
        <f>IFERROR(GETPIVOTDATA("Average of TRAVTM(60)",#REF!,"TIMEINT",HE$9,"VEHICLETRAVELTIMEMEASUREMENT",$D28)/3600/24,"--")</f>
        <v>--</v>
      </c>
      <c r="HF28" s="177" t="str">
        <f>IFERROR(GETPIVOTDATA("Average of TRAVTM(60)",#REF!,"TIMEINT",HF$9,"VEHICLETRAVELTIMEMEASUREMENT",$D28)/3600/24,"--")</f>
        <v>--</v>
      </c>
      <c r="HG28" s="387"/>
      <c r="HH28" s="379" t="str">
        <f>IFERROR(GETPIVOTDATA("Average of VEHS(60)",#REF!,"TIMEINT",HH$9,"VEHICLETRAVELTIMEMEASUREMENT",$D28),"--")</f>
        <v>--</v>
      </c>
      <c r="HI28" s="380" t="str">
        <f>IFERROR(GETPIVOTDATA("Average of VEHS(60)",#REF!,"TIMEINT",HI$9,"VEHICLETRAVELTIMEMEASUREMENT",$D28),"--")</f>
        <v>--</v>
      </c>
      <c r="HJ28" s="380" t="str">
        <f>IFERROR(GETPIVOTDATA("Average of VEHS(60)",#REF!,"TIMEINT",HJ$9,"VEHICLETRAVELTIMEMEASUREMENT",$D28),"--")</f>
        <v>--</v>
      </c>
      <c r="HK28" s="380" t="str">
        <f>IFERROR(GETPIVOTDATA("Average of VEHS(60)",#REF!,"TIMEINT",HK$9,"VEHICLETRAVELTIMEMEASUREMENT",$D28),"--")</f>
        <v>--</v>
      </c>
      <c r="HL28" s="380" t="str">
        <f>IFERROR(GETPIVOTDATA("Average of VEHS(60)",#REF!,"TIMEINT",HL$9,"VEHICLETRAVELTIMEMEASUREMENT",$D28),"--")</f>
        <v>--</v>
      </c>
      <c r="HM28" s="380" t="str">
        <f>IFERROR(GETPIVOTDATA("Average of VEHS(60)",#REF!,"TIMEINT",HM$9,"VEHICLETRAVELTIMEMEASUREMENT",$D28),"--")</f>
        <v>--</v>
      </c>
      <c r="HN28" s="380" t="str">
        <f>IFERROR(GETPIVOTDATA("Average of VEHS(60)",#REF!,"TIMEINT",HN$9,"VEHICLETRAVELTIMEMEASUREMENT",$D28),"--")</f>
        <v>--</v>
      </c>
      <c r="HO28" s="380" t="str">
        <f>IFERROR(GETPIVOTDATA("Average of VEHS(60)",#REF!,"TIMEINT",HO$9,"VEHICLETRAVELTIMEMEASUREMENT",$D28),"--")</f>
        <v>--</v>
      </c>
      <c r="HP28" s="380" t="str">
        <f>IFERROR(GETPIVOTDATA("Average of VEHS(60)",#REF!,"TIMEINT",HP$9,"VEHICLETRAVELTIMEMEASUREMENT",$D28),"--")</f>
        <v>--</v>
      </c>
      <c r="HQ28" s="380" t="str">
        <f>IFERROR(GETPIVOTDATA("Average of VEHS(60)",#REF!,"TIMEINT",HQ$9,"VEHICLETRAVELTIMEMEASUREMENT",$D28),"--")</f>
        <v>--</v>
      </c>
      <c r="HR28" s="380" t="str">
        <f>IFERROR(GETPIVOTDATA("Average of VEHS(60)",#REF!,"TIMEINT",HR$9,"VEHICLETRAVELTIMEMEASUREMENT",$D28),"--")</f>
        <v>--</v>
      </c>
      <c r="HS28" s="380" t="str">
        <f>IFERROR(GETPIVOTDATA("Average of VEHS(60)",#REF!,"TIMEINT",HS$9,"VEHICLETRAVELTIMEMEASUREMENT",$D28),"--")</f>
        <v>--</v>
      </c>
      <c r="HT28" s="380" t="str">
        <f>IFERROR(GETPIVOTDATA("Average of VEHS(60)",#REF!,"TIMEINT",HT$9,"VEHICLETRAVELTIMEMEASUREMENT",$D28),"--")</f>
        <v>--</v>
      </c>
      <c r="HU28" s="380" t="str">
        <f>IFERROR(GETPIVOTDATA("Average of VEHS(60)",#REF!,"TIMEINT",HU$9,"VEHICLETRAVELTIMEMEASUREMENT",$D28),"--")</f>
        <v>--</v>
      </c>
      <c r="HV28" s="380" t="str">
        <f>IFERROR(GETPIVOTDATA("Average of VEHS(60)",#REF!,"TIMEINT",HV$9,"VEHICLETRAVELTIMEMEASUREMENT",$D28),"--")</f>
        <v>--</v>
      </c>
      <c r="HW28" s="381" t="str">
        <f>IFERROR(GETPIVOTDATA("Average of VEHS(60)",#REF!,"TIMEINT",HW$9,"VEHICLETRAVELTIMEMEASUREMENT",$D28),"--")</f>
        <v>--</v>
      </c>
      <c r="HX28" s="387"/>
      <c r="HY28" s="259" t="str">
        <f t="shared" si="28"/>
        <v>--</v>
      </c>
      <c r="HZ28" s="410" t="str">
        <f t="shared" si="29"/>
        <v>--</v>
      </c>
      <c r="IA28" s="381">
        <f t="shared" si="30"/>
        <v>0</v>
      </c>
      <c r="IB28" s="716"/>
      <c r="IC28" s="379" t="str">
        <f>IFERROR(AVERAGEIFS('VISSIM Travel Time Outputs'!$L:$L,'VISSIM Travel Time Outputs'!$D:$D,$D28,'VISSIM Travel Time Outputs'!$A:$A,"AVG",'VISSIM Travel Time Outputs'!$B:$B,IC$9),"-")</f>
        <v>-</v>
      </c>
      <c r="ID28" s="380" t="str">
        <f>IFERROR(AVERAGEIFS('VISSIM Travel Time Outputs'!$L:$L,'VISSIM Travel Time Outputs'!$D:$D,$D28,'VISSIM Travel Time Outputs'!$A:$A,"AVG",'VISSIM Travel Time Outputs'!$B:$B,ID$9),"-")</f>
        <v>-</v>
      </c>
      <c r="IE28" s="380" t="str">
        <f>IFERROR(AVERAGEIFS('VISSIM Travel Time Outputs'!$L:$L,'VISSIM Travel Time Outputs'!$D:$D,$D28,'VISSIM Travel Time Outputs'!$A:$A,"AVG",'VISSIM Travel Time Outputs'!$B:$B,IE$9),"-")</f>
        <v>-</v>
      </c>
      <c r="IF28" s="380" t="str">
        <f>IFERROR(AVERAGEIFS('VISSIM Travel Time Outputs'!$L:$L,'VISSIM Travel Time Outputs'!$D:$D,$D28,'VISSIM Travel Time Outputs'!$A:$A,"AVG",'VISSIM Travel Time Outputs'!$B:$B,IF$9),"-")</f>
        <v>-</v>
      </c>
      <c r="IG28" s="380" t="str">
        <f>IFERROR(AVERAGEIFS('VISSIM Travel Time Outputs'!$L:$L,'VISSIM Travel Time Outputs'!$D:$D,$D28,'VISSIM Travel Time Outputs'!$A:$A,"AVG",'VISSIM Travel Time Outputs'!$B:$B,IG$9),"-")</f>
        <v>-</v>
      </c>
      <c r="IH28" s="380" t="str">
        <f>IFERROR(AVERAGEIFS('VISSIM Travel Time Outputs'!$L:$L,'VISSIM Travel Time Outputs'!$D:$D,$D28,'VISSIM Travel Time Outputs'!$A:$A,"AVG",'VISSIM Travel Time Outputs'!$B:$B,IH$9),"-")</f>
        <v>-</v>
      </c>
      <c r="II28" s="380" t="str">
        <f>IFERROR(AVERAGEIFS('VISSIM Travel Time Outputs'!$L:$L,'VISSIM Travel Time Outputs'!$D:$D,$D28,'VISSIM Travel Time Outputs'!$A:$A,"AVG",'VISSIM Travel Time Outputs'!$B:$B,II$9),"-")</f>
        <v>-</v>
      </c>
      <c r="IJ28" s="380" t="str">
        <f>IFERROR(AVERAGEIFS('VISSIM Travel Time Outputs'!$L:$L,'VISSIM Travel Time Outputs'!$D:$D,$D28,'VISSIM Travel Time Outputs'!$A:$A,"AVG",'VISSIM Travel Time Outputs'!$B:$B,IJ$9),"-")</f>
        <v>-</v>
      </c>
      <c r="IK28" s="380" t="str">
        <f>IFERROR(AVERAGEIFS('VISSIM Travel Time Outputs'!$L:$L,'VISSIM Travel Time Outputs'!$D:$D,$D28,'VISSIM Travel Time Outputs'!$A:$A,"AVG",'VISSIM Travel Time Outputs'!$B:$B,IK$9),"-")</f>
        <v>-</v>
      </c>
      <c r="IL28" s="380" t="str">
        <f>IFERROR(AVERAGEIFS('VISSIM Travel Time Outputs'!$L:$L,'VISSIM Travel Time Outputs'!$D:$D,$D28,'VISSIM Travel Time Outputs'!$A:$A,"AVG",'VISSIM Travel Time Outputs'!$B:$B,IL$9),"-")</f>
        <v>-</v>
      </c>
      <c r="IM28" s="380" t="str">
        <f>IFERROR(AVERAGEIFS('VISSIM Travel Time Outputs'!$L:$L,'VISSIM Travel Time Outputs'!$D:$D,$D28,'VISSIM Travel Time Outputs'!$A:$A,"AVG",'VISSIM Travel Time Outputs'!$B:$B,IM$9),"-")</f>
        <v>-</v>
      </c>
      <c r="IN28" s="380" t="str">
        <f>IFERROR(AVERAGEIFS('VISSIM Travel Time Outputs'!$L:$L,'VISSIM Travel Time Outputs'!$D:$D,$D28,'VISSIM Travel Time Outputs'!$A:$A,"AVG",'VISSIM Travel Time Outputs'!$B:$B,IN$9),"-")</f>
        <v>-</v>
      </c>
      <c r="IO28" s="380" t="str">
        <f>IFERROR(AVERAGEIFS('VISSIM Travel Time Outputs'!$L:$L,'VISSIM Travel Time Outputs'!$D:$D,$D28,'VISSIM Travel Time Outputs'!$A:$A,"AVG",'VISSIM Travel Time Outputs'!$B:$B,IO$9),"-")</f>
        <v>-</v>
      </c>
      <c r="IP28" s="380" t="str">
        <f>IFERROR(AVERAGEIFS('VISSIM Travel Time Outputs'!$L:$L,'VISSIM Travel Time Outputs'!$D:$D,$D28,'VISSIM Travel Time Outputs'!$A:$A,"AVG",'VISSIM Travel Time Outputs'!$B:$B,IP$9),"-")</f>
        <v>-</v>
      </c>
      <c r="IQ28" s="380" t="str">
        <f>IFERROR(AVERAGEIFS('VISSIM Travel Time Outputs'!$L:$L,'VISSIM Travel Time Outputs'!$D:$D,$D28,'VISSIM Travel Time Outputs'!$A:$A,"AVG",'VISSIM Travel Time Outputs'!$B:$B,IQ$9),"-")</f>
        <v>-</v>
      </c>
      <c r="IR28" s="381" t="str">
        <f>IFERROR(AVERAGEIFS('VISSIM Travel Time Outputs'!$L:$L,'VISSIM Travel Time Outputs'!$D:$D,$D28,'VISSIM Travel Time Outputs'!$A:$A,"AVG",'VISSIM Travel Time Outputs'!$B:$B,IR$9),"-")</f>
        <v>-</v>
      </c>
      <c r="IS28" s="381" t="str">
        <f t="shared" si="31"/>
        <v>--</v>
      </c>
    </row>
    <row r="29" spans="1:253" customFormat="1" x14ac:dyDescent="0.25">
      <c r="A29" s="302" t="str">
        <f t="shared" si="12"/>
        <v/>
      </c>
      <c r="B29" s="641">
        <f t="shared" si="32"/>
        <v>20</v>
      </c>
      <c r="C29" s="475" t="str">
        <f>INDEX('Input - Travel Times'!$B$3:$AL$103,MATCH($B29,'Input - Travel Times'!$B$3:$B$103,0),MATCH(C$9,'Input - Travel Times'!$B$3:$AL$3,0))</f>
        <v>From SB Rt 28 to On-ramp from McLearen Rd WB</v>
      </c>
      <c r="D29" s="194">
        <f>INDEX('Input - Travel Times'!$B$3:$AS$103,MATCH($B29,'Input - Travel Times'!$B$3:$B$103,0),MATCH(D$9,'Input - Travel Times'!$B$3:$AS$3,0))</f>
        <v>20</v>
      </c>
      <c r="E29" s="582" t="e">
        <f>TIME(0,0,INDEX('Input - Travel Times'!$B$3:$AL$103,MATCH($B29,'Input - Travel Times'!$B$3:$B$103,0),MATCH(E$9,'Input - Travel Times'!$B$3:$AL$3,0)))</f>
        <v>#VALUE!</v>
      </c>
      <c r="F29" s="582" t="e">
        <f>TIME(0,0,INDEX('Input - Travel Times'!$B$3:$AL$103,MATCH($B29,'Input - Travel Times'!$B$3:$B$103,0),MATCH(F$9,'Input - Travel Times'!$B$3:$AL$3,0)))</f>
        <v>#VALUE!</v>
      </c>
      <c r="G29" s="582" t="e">
        <f>TIME(0,0,INDEX('Input - Travel Times'!$B$3:$AL$103,MATCH($B29,'Input - Travel Times'!$B$3:$B$103,0),MATCH(G$9,'Input - Travel Times'!$B$3:$AL$3,0)))</f>
        <v>#VALUE!</v>
      </c>
      <c r="H29" s="173"/>
      <c r="I29" s="259" t="str">
        <f>IFERROR(TIME(0,0,AVERAGEIFS('VISSIM Travel Time Outputs'!$I:$I,'VISSIM Travel Time Outputs'!$D:$D,$D29,'VISSIM Travel Time Outputs'!$A:$A,"AVG",'VISSIM Travel Time Outputs'!$B:$B,I$9)),"-")</f>
        <v>-</v>
      </c>
      <c r="J29" s="36" t="str">
        <f>IFERROR(TIME(0,0,AVERAGEIFS('VISSIM Travel Time Outputs'!$I:$I,'VISSIM Travel Time Outputs'!$D:$D,$D29,'VISSIM Travel Time Outputs'!$A:$A,"AVG",'VISSIM Travel Time Outputs'!$B:$B,J$9)),"-")</f>
        <v>-</v>
      </c>
      <c r="K29" s="36" t="str">
        <f>IFERROR(TIME(0,0,AVERAGEIFS('VISSIM Travel Time Outputs'!$I:$I,'VISSIM Travel Time Outputs'!$D:$D,$D29,'VISSIM Travel Time Outputs'!$A:$A,"AVG",'VISSIM Travel Time Outputs'!$B:$B,K$9)),"-")</f>
        <v>-</v>
      </c>
      <c r="L29" s="36" t="str">
        <f>IFERROR(TIME(0,0,AVERAGEIFS('VISSIM Travel Time Outputs'!$I:$I,'VISSIM Travel Time Outputs'!$D:$D,$D29,'VISSIM Travel Time Outputs'!$A:$A,"AVG",'VISSIM Travel Time Outputs'!$B:$B,L$9)),"-")</f>
        <v>-</v>
      </c>
      <c r="M29" s="36" t="str">
        <f>IFERROR(TIME(0,0,AVERAGEIFS('VISSIM Travel Time Outputs'!$I:$I,'VISSIM Travel Time Outputs'!$D:$D,$D29,'VISSIM Travel Time Outputs'!$A:$A,"AVG",'VISSIM Travel Time Outputs'!$B:$B,M$9)),"-")</f>
        <v>-</v>
      </c>
      <c r="N29" s="36" t="str">
        <f>IFERROR(TIME(0,0,AVERAGEIFS('VISSIM Travel Time Outputs'!$I:$I,'VISSIM Travel Time Outputs'!$D:$D,$D29,'VISSIM Travel Time Outputs'!$A:$A,"AVG",'VISSIM Travel Time Outputs'!$B:$B,N$9)),"-")</f>
        <v>-</v>
      </c>
      <c r="O29" s="36" t="str">
        <f>IFERROR(TIME(0,0,AVERAGEIFS('VISSIM Travel Time Outputs'!$I:$I,'VISSIM Travel Time Outputs'!$D:$D,$D29,'VISSIM Travel Time Outputs'!$A:$A,"AVG",'VISSIM Travel Time Outputs'!$B:$B,O$9)),"-")</f>
        <v>-</v>
      </c>
      <c r="P29" s="36" t="str">
        <f>IFERROR(TIME(0,0,AVERAGEIFS('VISSIM Travel Time Outputs'!$I:$I,'VISSIM Travel Time Outputs'!$D:$D,$D29,'VISSIM Travel Time Outputs'!$A:$A,"AVG",'VISSIM Travel Time Outputs'!$B:$B,P$9)),"-")</f>
        <v>-</v>
      </c>
      <c r="Q29" s="36" t="str">
        <f>IFERROR(TIME(0,0,AVERAGEIFS('VISSIM Travel Time Outputs'!$I:$I,'VISSIM Travel Time Outputs'!$D:$D,$D29,'VISSIM Travel Time Outputs'!$A:$A,"AVG",'VISSIM Travel Time Outputs'!$B:$B,Q$9)),"-")</f>
        <v>-</v>
      </c>
      <c r="R29" s="36" t="str">
        <f>IFERROR(TIME(0,0,AVERAGEIFS('VISSIM Travel Time Outputs'!$I:$I,'VISSIM Travel Time Outputs'!$D:$D,$D29,'VISSIM Travel Time Outputs'!$A:$A,"AVG",'VISSIM Travel Time Outputs'!$B:$B,R$9)),"-")</f>
        <v>-</v>
      </c>
      <c r="S29" s="36" t="str">
        <f>IFERROR(TIME(0,0,AVERAGEIFS('VISSIM Travel Time Outputs'!$I:$I,'VISSIM Travel Time Outputs'!$D:$D,$D29,'VISSIM Travel Time Outputs'!$A:$A,"AVG",'VISSIM Travel Time Outputs'!$B:$B,S$9)),"-")</f>
        <v>-</v>
      </c>
      <c r="T29" s="36" t="str">
        <f>IFERROR(TIME(0,0,AVERAGEIFS('VISSIM Travel Time Outputs'!$I:$I,'VISSIM Travel Time Outputs'!$D:$D,$D29,'VISSIM Travel Time Outputs'!$A:$A,"AVG",'VISSIM Travel Time Outputs'!$B:$B,T$9)),"-")</f>
        <v>-</v>
      </c>
      <c r="U29" s="36" t="str">
        <f>IFERROR(TIME(0,0,AVERAGEIFS('VISSIM Travel Time Outputs'!$I:$I,'VISSIM Travel Time Outputs'!$D:$D,$D29,'VISSIM Travel Time Outputs'!$A:$A,"AVG",'VISSIM Travel Time Outputs'!$B:$B,U$9)),"-")</f>
        <v>-</v>
      </c>
      <c r="V29" s="36" t="str">
        <f>IFERROR(TIME(0,0,AVERAGEIFS('VISSIM Travel Time Outputs'!$I:$I,'VISSIM Travel Time Outputs'!$D:$D,$D29,'VISSIM Travel Time Outputs'!$A:$A,"AVG",'VISSIM Travel Time Outputs'!$B:$B,V$9)),"-")</f>
        <v>-</v>
      </c>
      <c r="W29" s="36" t="str">
        <f>IFERROR(TIME(0,0,AVERAGEIFS('VISSIM Travel Time Outputs'!$I:$I,'VISSIM Travel Time Outputs'!$D:$D,$D29,'VISSIM Travel Time Outputs'!$A:$A,"AVG",'VISSIM Travel Time Outputs'!$B:$B,W$9)),"-")</f>
        <v>-</v>
      </c>
      <c r="X29" s="177" t="str">
        <f>IFERROR(TIME(0,0,AVERAGEIFS('VISSIM Travel Time Outputs'!$I:$I,'VISSIM Travel Time Outputs'!$D:$D,$D29,'VISSIM Travel Time Outputs'!$A:$A,"AVG",'VISSIM Travel Time Outputs'!$B:$B,X$9)),"-")</f>
        <v>-</v>
      </c>
      <c r="Y29" s="304"/>
      <c r="Z29" s="379" t="str">
        <f>IFERROR(AVERAGEIFS('VISSIM Travel Time Outputs'!$F:$F,'VISSIM Travel Time Outputs'!$D:$D,$D29,'VISSIM Travel Time Outputs'!$A:$A,"AVG",'VISSIM Travel Time Outputs'!$B:$B,Z$9),"-")</f>
        <v>-</v>
      </c>
      <c r="AA29" s="380" t="str">
        <f>IFERROR(AVERAGEIFS('VISSIM Travel Time Outputs'!$F:$F,'VISSIM Travel Time Outputs'!$D:$D,$D29,'VISSIM Travel Time Outputs'!$A:$A,"AVG",'VISSIM Travel Time Outputs'!$B:$B,AA$9),"-")</f>
        <v>-</v>
      </c>
      <c r="AB29" s="380" t="str">
        <f>IFERROR(AVERAGEIFS('VISSIM Travel Time Outputs'!$F:$F,'VISSIM Travel Time Outputs'!$D:$D,$D29,'VISSIM Travel Time Outputs'!$A:$A,"AVG",'VISSIM Travel Time Outputs'!$B:$B,AB$9),"-")</f>
        <v>-</v>
      </c>
      <c r="AC29" s="380" t="str">
        <f>IFERROR(AVERAGEIFS('VISSIM Travel Time Outputs'!$F:$F,'VISSIM Travel Time Outputs'!$D:$D,$D29,'VISSIM Travel Time Outputs'!$A:$A,"AVG",'VISSIM Travel Time Outputs'!$B:$B,AC$9),"-")</f>
        <v>-</v>
      </c>
      <c r="AD29" s="380" t="str">
        <f>IFERROR(AVERAGEIFS('VISSIM Travel Time Outputs'!$F:$F,'VISSIM Travel Time Outputs'!$D:$D,$D29,'VISSIM Travel Time Outputs'!$A:$A,"AVG",'VISSIM Travel Time Outputs'!$B:$B,AD$9),"-")</f>
        <v>-</v>
      </c>
      <c r="AE29" s="380" t="str">
        <f>IFERROR(AVERAGEIFS('VISSIM Travel Time Outputs'!$F:$F,'VISSIM Travel Time Outputs'!$D:$D,$D29,'VISSIM Travel Time Outputs'!$A:$A,"AVG",'VISSIM Travel Time Outputs'!$B:$B,AE$9),"-")</f>
        <v>-</v>
      </c>
      <c r="AF29" s="380" t="str">
        <f>IFERROR(AVERAGEIFS('VISSIM Travel Time Outputs'!$F:$F,'VISSIM Travel Time Outputs'!$D:$D,$D29,'VISSIM Travel Time Outputs'!$A:$A,"AVG",'VISSIM Travel Time Outputs'!$B:$B,AF$9),"-")</f>
        <v>-</v>
      </c>
      <c r="AG29" s="380" t="str">
        <f>IFERROR(AVERAGEIFS('VISSIM Travel Time Outputs'!$F:$F,'VISSIM Travel Time Outputs'!$D:$D,$D29,'VISSIM Travel Time Outputs'!$A:$A,"AVG",'VISSIM Travel Time Outputs'!$B:$B,AG$9),"-")</f>
        <v>-</v>
      </c>
      <c r="AH29" s="380" t="str">
        <f>IFERROR(AVERAGEIFS('VISSIM Travel Time Outputs'!$F:$F,'VISSIM Travel Time Outputs'!$D:$D,$D29,'VISSIM Travel Time Outputs'!$A:$A,"AVG",'VISSIM Travel Time Outputs'!$B:$B,AH$9),"-")</f>
        <v>-</v>
      </c>
      <c r="AI29" s="380" t="str">
        <f>IFERROR(AVERAGEIFS('VISSIM Travel Time Outputs'!$F:$F,'VISSIM Travel Time Outputs'!$D:$D,$D29,'VISSIM Travel Time Outputs'!$A:$A,"AVG",'VISSIM Travel Time Outputs'!$B:$B,AI$9),"-")</f>
        <v>-</v>
      </c>
      <c r="AJ29" s="380" t="str">
        <f>IFERROR(AVERAGEIFS('VISSIM Travel Time Outputs'!$F:$F,'VISSIM Travel Time Outputs'!$D:$D,$D29,'VISSIM Travel Time Outputs'!$A:$A,"AVG",'VISSIM Travel Time Outputs'!$B:$B,AJ$9),"-")</f>
        <v>-</v>
      </c>
      <c r="AK29" s="380" t="str">
        <f>IFERROR(AVERAGEIFS('VISSIM Travel Time Outputs'!$F:$F,'VISSIM Travel Time Outputs'!$D:$D,$D29,'VISSIM Travel Time Outputs'!$A:$A,"AVG",'VISSIM Travel Time Outputs'!$B:$B,AK$9),"-")</f>
        <v>-</v>
      </c>
      <c r="AL29" s="380" t="str">
        <f>IFERROR(AVERAGEIFS('VISSIM Travel Time Outputs'!$F:$F,'VISSIM Travel Time Outputs'!$D:$D,$D29,'VISSIM Travel Time Outputs'!$A:$A,"AVG",'VISSIM Travel Time Outputs'!$B:$B,AL$9),"-")</f>
        <v>-</v>
      </c>
      <c r="AM29" s="380" t="str">
        <f>IFERROR(AVERAGEIFS('VISSIM Travel Time Outputs'!$F:$F,'VISSIM Travel Time Outputs'!$D:$D,$D29,'VISSIM Travel Time Outputs'!$A:$A,"AVG",'VISSIM Travel Time Outputs'!$B:$B,AM$9),"-")</f>
        <v>-</v>
      </c>
      <c r="AN29" s="380" t="str">
        <f>IFERROR(AVERAGEIFS('VISSIM Travel Time Outputs'!$F:$F,'VISSIM Travel Time Outputs'!$D:$D,$D29,'VISSIM Travel Time Outputs'!$A:$A,"AVG",'VISSIM Travel Time Outputs'!$B:$B,AN$9),"-")</f>
        <v>-</v>
      </c>
      <c r="AO29" s="381" t="str">
        <f>IFERROR(AVERAGEIFS('VISSIM Travel Time Outputs'!$F:$F,'VISSIM Travel Time Outputs'!$D:$D,$D29,'VISSIM Travel Time Outputs'!$A:$A,"AVG",'VISSIM Travel Time Outputs'!$B:$B,AO$9),"-")</f>
        <v>-</v>
      </c>
      <c r="AP29" s="387"/>
      <c r="AQ29" s="259" t="str">
        <f t="shared" si="13"/>
        <v>--</v>
      </c>
      <c r="AR29" s="410" t="str">
        <f t="shared" si="14"/>
        <v>--</v>
      </c>
      <c r="AS29" s="381">
        <f t="shared" si="15"/>
        <v>0</v>
      </c>
      <c r="AT29" s="305"/>
      <c r="AU29" s="259" t="str">
        <f>IFERROR(TIME(0,0,AVERAGEIFS('VISSIM Travel Time Outputs'!$J:$J,'VISSIM Travel Time Outputs'!$D:$D,$D29,'VISSIM Travel Time Outputs'!$A:$A,"AVG",'VISSIM Travel Time Outputs'!$B:$B,AU$9)),"-")</f>
        <v>-</v>
      </c>
      <c r="AV29" s="36" t="str">
        <f>IFERROR(TIME(0,0,AVERAGEIFS('VISSIM Travel Time Outputs'!$J:$J,'VISSIM Travel Time Outputs'!$D:$D,$D29,'VISSIM Travel Time Outputs'!$A:$A,"AVG",'VISSIM Travel Time Outputs'!$B:$B,AV$9)),"-")</f>
        <v>-</v>
      </c>
      <c r="AW29" s="36" t="str">
        <f>IFERROR(TIME(0,0,AVERAGEIFS('VISSIM Travel Time Outputs'!$J:$J,'VISSIM Travel Time Outputs'!$D:$D,$D29,'VISSIM Travel Time Outputs'!$A:$A,"AVG",'VISSIM Travel Time Outputs'!$B:$B,AW$9)),"-")</f>
        <v>-</v>
      </c>
      <c r="AX29" s="36" t="str">
        <f>IFERROR(TIME(0,0,AVERAGEIFS('VISSIM Travel Time Outputs'!$J:$J,'VISSIM Travel Time Outputs'!$D:$D,$D29,'VISSIM Travel Time Outputs'!$A:$A,"AVG",'VISSIM Travel Time Outputs'!$B:$B,AX$9)),"-")</f>
        <v>-</v>
      </c>
      <c r="AY29" s="36" t="str">
        <f>IFERROR(TIME(0,0,AVERAGEIFS('VISSIM Travel Time Outputs'!$J:$J,'VISSIM Travel Time Outputs'!$D:$D,$D29,'VISSIM Travel Time Outputs'!$A:$A,"AVG",'VISSIM Travel Time Outputs'!$B:$B,AY$9)),"-")</f>
        <v>-</v>
      </c>
      <c r="AZ29" s="36" t="str">
        <f>IFERROR(TIME(0,0,AVERAGEIFS('VISSIM Travel Time Outputs'!$J:$J,'VISSIM Travel Time Outputs'!$D:$D,$D29,'VISSIM Travel Time Outputs'!$A:$A,"AVG",'VISSIM Travel Time Outputs'!$B:$B,AZ$9)),"-")</f>
        <v>-</v>
      </c>
      <c r="BA29" s="36" t="str">
        <f>IFERROR(TIME(0,0,AVERAGEIFS('VISSIM Travel Time Outputs'!$J:$J,'VISSIM Travel Time Outputs'!$D:$D,$D29,'VISSIM Travel Time Outputs'!$A:$A,"AVG",'VISSIM Travel Time Outputs'!$B:$B,BA$9)),"-")</f>
        <v>-</v>
      </c>
      <c r="BB29" s="36" t="str">
        <f>IFERROR(TIME(0,0,AVERAGEIFS('VISSIM Travel Time Outputs'!$J:$J,'VISSIM Travel Time Outputs'!$D:$D,$D29,'VISSIM Travel Time Outputs'!$A:$A,"AVG",'VISSIM Travel Time Outputs'!$B:$B,BB$9)),"-")</f>
        <v>-</v>
      </c>
      <c r="BC29" s="36" t="str">
        <f>IFERROR(TIME(0,0,AVERAGEIFS('VISSIM Travel Time Outputs'!$J:$J,'VISSIM Travel Time Outputs'!$D:$D,$D29,'VISSIM Travel Time Outputs'!$A:$A,"AVG",'VISSIM Travel Time Outputs'!$B:$B,BC$9)),"-")</f>
        <v>-</v>
      </c>
      <c r="BD29" s="36" t="str">
        <f>IFERROR(TIME(0,0,AVERAGEIFS('VISSIM Travel Time Outputs'!$J:$J,'VISSIM Travel Time Outputs'!$D:$D,$D29,'VISSIM Travel Time Outputs'!$A:$A,"AVG",'VISSIM Travel Time Outputs'!$B:$B,BD$9)),"-")</f>
        <v>-</v>
      </c>
      <c r="BE29" s="36" t="str">
        <f>IFERROR(TIME(0,0,AVERAGEIFS('VISSIM Travel Time Outputs'!$J:$J,'VISSIM Travel Time Outputs'!$D:$D,$D29,'VISSIM Travel Time Outputs'!$A:$A,"AVG",'VISSIM Travel Time Outputs'!$B:$B,BE$9)),"-")</f>
        <v>-</v>
      </c>
      <c r="BF29" s="36" t="str">
        <f>IFERROR(TIME(0,0,AVERAGEIFS('VISSIM Travel Time Outputs'!$J:$J,'VISSIM Travel Time Outputs'!$D:$D,$D29,'VISSIM Travel Time Outputs'!$A:$A,"AVG",'VISSIM Travel Time Outputs'!$B:$B,BF$9)),"-")</f>
        <v>-</v>
      </c>
      <c r="BG29" s="36" t="str">
        <f>IFERROR(TIME(0,0,AVERAGEIFS('VISSIM Travel Time Outputs'!$J:$J,'VISSIM Travel Time Outputs'!$D:$D,$D29,'VISSIM Travel Time Outputs'!$A:$A,"AVG",'VISSIM Travel Time Outputs'!$B:$B,BG$9)),"-")</f>
        <v>-</v>
      </c>
      <c r="BH29" s="36" t="str">
        <f>IFERROR(TIME(0,0,AVERAGEIFS('VISSIM Travel Time Outputs'!$J:$J,'VISSIM Travel Time Outputs'!$D:$D,$D29,'VISSIM Travel Time Outputs'!$A:$A,"AVG",'VISSIM Travel Time Outputs'!$B:$B,BH$9)),"-")</f>
        <v>-</v>
      </c>
      <c r="BI29" s="36" t="str">
        <f>IFERROR(TIME(0,0,AVERAGEIFS('VISSIM Travel Time Outputs'!$J:$J,'VISSIM Travel Time Outputs'!$D:$D,$D29,'VISSIM Travel Time Outputs'!$A:$A,"AVG",'VISSIM Travel Time Outputs'!$B:$B,BI$9)),"-")</f>
        <v>-</v>
      </c>
      <c r="BJ29" s="177" t="str">
        <f>IFERROR(TIME(0,0,AVERAGEIFS('VISSIM Travel Time Outputs'!$J:$J,'VISSIM Travel Time Outputs'!$D:$D,$D29,'VISSIM Travel Time Outputs'!$A:$A,"AVG",'VISSIM Travel Time Outputs'!$B:$B,BJ$9)),"-")</f>
        <v>-</v>
      </c>
      <c r="BK29" s="164"/>
      <c r="BL29" s="379" t="str">
        <f>IFERROR(AVERAGEIFS('VISSIM Travel Time Outputs'!$G:$G,'VISSIM Travel Time Outputs'!$D:$D,$D29,'VISSIM Travel Time Outputs'!$A:$A,"AVG",'VISSIM Travel Time Outputs'!$B:$B,BL$9),"-")</f>
        <v>-</v>
      </c>
      <c r="BM29" s="380" t="str">
        <f>IFERROR(AVERAGEIFS('VISSIM Travel Time Outputs'!$G:$G,'VISSIM Travel Time Outputs'!$D:$D,$D29,'VISSIM Travel Time Outputs'!$A:$A,"AVG",'VISSIM Travel Time Outputs'!$B:$B,BM$9),"-")</f>
        <v>-</v>
      </c>
      <c r="BN29" s="380" t="str">
        <f>IFERROR(AVERAGEIFS('VISSIM Travel Time Outputs'!$G:$G,'VISSIM Travel Time Outputs'!$D:$D,$D29,'VISSIM Travel Time Outputs'!$A:$A,"AVG",'VISSIM Travel Time Outputs'!$B:$B,BN$9),"-")</f>
        <v>-</v>
      </c>
      <c r="BO29" s="380" t="str">
        <f>IFERROR(AVERAGEIFS('VISSIM Travel Time Outputs'!$G:$G,'VISSIM Travel Time Outputs'!$D:$D,$D29,'VISSIM Travel Time Outputs'!$A:$A,"AVG",'VISSIM Travel Time Outputs'!$B:$B,BO$9),"-")</f>
        <v>-</v>
      </c>
      <c r="BP29" s="380" t="str">
        <f>IFERROR(AVERAGEIFS('VISSIM Travel Time Outputs'!$G:$G,'VISSIM Travel Time Outputs'!$D:$D,$D29,'VISSIM Travel Time Outputs'!$A:$A,"AVG",'VISSIM Travel Time Outputs'!$B:$B,BP$9),"-")</f>
        <v>-</v>
      </c>
      <c r="BQ29" s="380" t="str">
        <f>IFERROR(AVERAGEIFS('VISSIM Travel Time Outputs'!$G:$G,'VISSIM Travel Time Outputs'!$D:$D,$D29,'VISSIM Travel Time Outputs'!$A:$A,"AVG",'VISSIM Travel Time Outputs'!$B:$B,BQ$9),"-")</f>
        <v>-</v>
      </c>
      <c r="BR29" s="380" t="str">
        <f>IFERROR(AVERAGEIFS('VISSIM Travel Time Outputs'!$G:$G,'VISSIM Travel Time Outputs'!$D:$D,$D29,'VISSIM Travel Time Outputs'!$A:$A,"AVG",'VISSIM Travel Time Outputs'!$B:$B,BR$9),"-")</f>
        <v>-</v>
      </c>
      <c r="BS29" s="380" t="str">
        <f>IFERROR(AVERAGEIFS('VISSIM Travel Time Outputs'!$G:$G,'VISSIM Travel Time Outputs'!$D:$D,$D29,'VISSIM Travel Time Outputs'!$A:$A,"AVG",'VISSIM Travel Time Outputs'!$B:$B,BS$9),"-")</f>
        <v>-</v>
      </c>
      <c r="BT29" s="380" t="str">
        <f>IFERROR(AVERAGEIFS('VISSIM Travel Time Outputs'!$G:$G,'VISSIM Travel Time Outputs'!$D:$D,$D29,'VISSIM Travel Time Outputs'!$A:$A,"AVG",'VISSIM Travel Time Outputs'!$B:$B,BT$9),"-")</f>
        <v>-</v>
      </c>
      <c r="BU29" s="380" t="str">
        <f>IFERROR(AVERAGEIFS('VISSIM Travel Time Outputs'!$G:$G,'VISSIM Travel Time Outputs'!$D:$D,$D29,'VISSIM Travel Time Outputs'!$A:$A,"AVG",'VISSIM Travel Time Outputs'!$B:$B,BU$9),"-")</f>
        <v>-</v>
      </c>
      <c r="BV29" s="380" t="str">
        <f>IFERROR(AVERAGEIFS('VISSIM Travel Time Outputs'!$G:$G,'VISSIM Travel Time Outputs'!$D:$D,$D29,'VISSIM Travel Time Outputs'!$A:$A,"AVG",'VISSIM Travel Time Outputs'!$B:$B,BV$9),"-")</f>
        <v>-</v>
      </c>
      <c r="BW29" s="380" t="str">
        <f>IFERROR(AVERAGEIFS('VISSIM Travel Time Outputs'!$G:$G,'VISSIM Travel Time Outputs'!$D:$D,$D29,'VISSIM Travel Time Outputs'!$A:$A,"AVG",'VISSIM Travel Time Outputs'!$B:$B,BW$9),"-")</f>
        <v>-</v>
      </c>
      <c r="BX29" s="380" t="str">
        <f>IFERROR(AVERAGEIFS('VISSIM Travel Time Outputs'!$G:$G,'VISSIM Travel Time Outputs'!$D:$D,$D29,'VISSIM Travel Time Outputs'!$A:$A,"AVG",'VISSIM Travel Time Outputs'!$B:$B,BX$9),"-")</f>
        <v>-</v>
      </c>
      <c r="BY29" s="380" t="str">
        <f>IFERROR(AVERAGEIFS('VISSIM Travel Time Outputs'!$G:$G,'VISSIM Travel Time Outputs'!$D:$D,$D29,'VISSIM Travel Time Outputs'!$A:$A,"AVG",'VISSIM Travel Time Outputs'!$B:$B,BY$9),"-")</f>
        <v>-</v>
      </c>
      <c r="BZ29" s="380" t="str">
        <f>IFERROR(AVERAGEIFS('VISSIM Travel Time Outputs'!$G:$G,'VISSIM Travel Time Outputs'!$D:$D,$D29,'VISSIM Travel Time Outputs'!$A:$A,"AVG",'VISSIM Travel Time Outputs'!$B:$B,BZ$9),"-")</f>
        <v>-</v>
      </c>
      <c r="CA29" s="381" t="str">
        <f>IFERROR(AVERAGEIFS('VISSIM Travel Time Outputs'!$G:$G,'VISSIM Travel Time Outputs'!$D:$D,$D29,'VISSIM Travel Time Outputs'!$A:$A,"AVG",'VISSIM Travel Time Outputs'!$B:$B,CA$9),"-")</f>
        <v>-</v>
      </c>
      <c r="CB29" s="304"/>
      <c r="CC29" s="259" t="str">
        <f t="shared" si="16"/>
        <v>--</v>
      </c>
      <c r="CD29" s="410" t="str">
        <f t="shared" si="17"/>
        <v>--</v>
      </c>
      <c r="CE29" s="381">
        <f t="shared" si="18"/>
        <v>0</v>
      </c>
      <c r="CF29" s="387"/>
      <c r="CG29" s="259" t="str">
        <f>IFERROR(GETPIVOTDATA("Average of TRAVTM(31)",#REF!,"TIMEINT",CG$9,"VEHICLETRAVELTIMEMEASUREMENT",$D29)/3600/24,"--")</f>
        <v>--</v>
      </c>
      <c r="CH29" s="36" t="str">
        <f>IFERROR(GETPIVOTDATA("Average of TRAVTM(31)",#REF!,"TIMEINT",CH$9,"VEHICLETRAVELTIMEMEASUREMENT",$D29)/3600/24,"--")</f>
        <v>--</v>
      </c>
      <c r="CI29" s="36" t="str">
        <f>IFERROR(GETPIVOTDATA("Average of TRAVTM(31)",#REF!,"TIMEINT",CI$9,"VEHICLETRAVELTIMEMEASUREMENT",$D29)/3600/24,"--")</f>
        <v>--</v>
      </c>
      <c r="CJ29" s="36" t="str">
        <f>IFERROR(GETPIVOTDATA("Average of TRAVTM(31)",#REF!,"TIMEINT",CJ$9,"VEHICLETRAVELTIMEMEASUREMENT",$D29)/3600/24,"--")</f>
        <v>--</v>
      </c>
      <c r="CK29" s="36" t="str">
        <f>IFERROR(GETPIVOTDATA("Average of TRAVTM(31)",#REF!,"TIMEINT",CK$9,"VEHICLETRAVELTIMEMEASUREMENT",$D29)/3600/24,"--")</f>
        <v>--</v>
      </c>
      <c r="CL29" s="36" t="str">
        <f>IFERROR(GETPIVOTDATA("Average of TRAVTM(31)",#REF!,"TIMEINT",CL$9,"VEHICLETRAVELTIMEMEASUREMENT",$D29)/3600/24,"--")</f>
        <v>--</v>
      </c>
      <c r="CM29" s="36" t="str">
        <f>IFERROR(GETPIVOTDATA("Average of TRAVTM(31)",#REF!,"TIMEINT",CM$9,"VEHICLETRAVELTIMEMEASUREMENT",$D29)/3600/24,"--")</f>
        <v>--</v>
      </c>
      <c r="CN29" s="36" t="str">
        <f>IFERROR(GETPIVOTDATA("Average of TRAVTM(31)",#REF!,"TIMEINT",CN$9,"VEHICLETRAVELTIMEMEASUREMENT",$D29)/3600/24,"--")</f>
        <v>--</v>
      </c>
      <c r="CO29" s="36" t="str">
        <f>IFERROR(GETPIVOTDATA("Average of TRAVTM(31)",#REF!,"TIMEINT",CO$9,"VEHICLETRAVELTIMEMEASUREMENT",$D29)/3600/24,"--")</f>
        <v>--</v>
      </c>
      <c r="CP29" s="36" t="str">
        <f>IFERROR(GETPIVOTDATA("Average of TRAVTM(31)",#REF!,"TIMEINT",CP$9,"VEHICLETRAVELTIMEMEASUREMENT",$D29)/3600/24,"--")</f>
        <v>--</v>
      </c>
      <c r="CQ29" s="36" t="str">
        <f>IFERROR(GETPIVOTDATA("Average of TRAVTM(31)",#REF!,"TIMEINT",CQ$9,"VEHICLETRAVELTIMEMEASUREMENT",$D29)/3600/24,"--")</f>
        <v>--</v>
      </c>
      <c r="CR29" s="36" t="str">
        <f>IFERROR(GETPIVOTDATA("Average of TRAVTM(31)",#REF!,"TIMEINT",CR$9,"VEHICLETRAVELTIMEMEASUREMENT",$D29)/3600/24,"--")</f>
        <v>--</v>
      </c>
      <c r="CS29" s="36" t="str">
        <f>IFERROR(GETPIVOTDATA("Average of TRAVTM(31)",#REF!,"TIMEINT",CS$9,"VEHICLETRAVELTIMEMEASUREMENT",$D29)/3600/24,"--")</f>
        <v>--</v>
      </c>
      <c r="CT29" s="36" t="str">
        <f>IFERROR(GETPIVOTDATA("Average of TRAVTM(31)",#REF!,"TIMEINT",CT$9,"VEHICLETRAVELTIMEMEASUREMENT",$D29)/3600/24,"--")</f>
        <v>--</v>
      </c>
      <c r="CU29" s="36" t="str">
        <f>IFERROR(GETPIVOTDATA("Average of TRAVTM(31)",#REF!,"TIMEINT",CU$9,"VEHICLETRAVELTIMEMEASUREMENT",$D29)/3600/24,"--")</f>
        <v>--</v>
      </c>
      <c r="CV29" s="177" t="str">
        <f>IFERROR(GETPIVOTDATA("Average of TRAVTM(31)",#REF!,"TIMEINT",CV$9,"VEHICLETRAVELTIMEMEASUREMENT",$D29)/3600/24,"--")</f>
        <v>--</v>
      </c>
      <c r="CW29" s="387"/>
      <c r="CX29" s="379" t="str">
        <f>IFERROR(GETPIVOTDATA("Average of VEHS(31)",#REF!,"TIMEINT",CX$9,"VEHICLETRAVELTIMEMEASUREMENT",$D29),"--")</f>
        <v>--</v>
      </c>
      <c r="CY29" s="380" t="str">
        <f>IFERROR(GETPIVOTDATA("Average of VEHS(31)",#REF!,"TIMEINT",CY$9,"VEHICLETRAVELTIMEMEASUREMENT",$D29),"--")</f>
        <v>--</v>
      </c>
      <c r="CZ29" s="380" t="str">
        <f>IFERROR(GETPIVOTDATA("Average of VEHS(31)",#REF!,"TIMEINT",CZ$9,"VEHICLETRAVELTIMEMEASUREMENT",$D29),"--")</f>
        <v>--</v>
      </c>
      <c r="DA29" s="380" t="str">
        <f>IFERROR(GETPIVOTDATA("Average of VEHS(31)",#REF!,"TIMEINT",DA$9,"VEHICLETRAVELTIMEMEASUREMENT",$D29),"--")</f>
        <v>--</v>
      </c>
      <c r="DB29" s="380" t="str">
        <f>IFERROR(GETPIVOTDATA("Average of VEHS(31)",#REF!,"TIMEINT",DB$9,"VEHICLETRAVELTIMEMEASUREMENT",$D29),"--")</f>
        <v>--</v>
      </c>
      <c r="DC29" s="380" t="str">
        <f>IFERROR(GETPIVOTDATA("Average of VEHS(31)",#REF!,"TIMEINT",DC$9,"VEHICLETRAVELTIMEMEASUREMENT",$D29),"--")</f>
        <v>--</v>
      </c>
      <c r="DD29" s="380" t="str">
        <f>IFERROR(GETPIVOTDATA("Average of VEHS(31)",#REF!,"TIMEINT",DD$9,"VEHICLETRAVELTIMEMEASUREMENT",$D29),"--")</f>
        <v>--</v>
      </c>
      <c r="DE29" s="380" t="str">
        <f>IFERROR(GETPIVOTDATA("Average of VEHS(31)",#REF!,"TIMEINT",DE$9,"VEHICLETRAVELTIMEMEASUREMENT",$D29),"--")</f>
        <v>--</v>
      </c>
      <c r="DF29" s="380" t="str">
        <f>IFERROR(GETPIVOTDATA("Average of VEHS(31)",#REF!,"TIMEINT",DF$9,"VEHICLETRAVELTIMEMEASUREMENT",$D29),"--")</f>
        <v>--</v>
      </c>
      <c r="DG29" s="380" t="str">
        <f>IFERROR(GETPIVOTDATA("Average of VEHS(31)",#REF!,"TIMEINT",DG$9,"VEHICLETRAVELTIMEMEASUREMENT",$D29),"--")</f>
        <v>--</v>
      </c>
      <c r="DH29" s="380" t="str">
        <f>IFERROR(GETPIVOTDATA("Average of VEHS(31)",#REF!,"TIMEINT",DH$9,"VEHICLETRAVELTIMEMEASUREMENT",$D29),"--")</f>
        <v>--</v>
      </c>
      <c r="DI29" s="380" t="str">
        <f>IFERROR(GETPIVOTDATA("Average of VEHS(31)",#REF!,"TIMEINT",DI$9,"VEHICLETRAVELTIMEMEASUREMENT",$D29),"--")</f>
        <v>--</v>
      </c>
      <c r="DJ29" s="380" t="str">
        <f>IFERROR(GETPIVOTDATA("Average of VEHS(31)",#REF!,"TIMEINT",DJ$9,"VEHICLETRAVELTIMEMEASUREMENT",$D29),"--")</f>
        <v>--</v>
      </c>
      <c r="DK29" s="380" t="str">
        <f>IFERROR(GETPIVOTDATA("Average of VEHS(31)",#REF!,"TIMEINT",DK$9,"VEHICLETRAVELTIMEMEASUREMENT",$D29),"--")</f>
        <v>--</v>
      </c>
      <c r="DL29" s="380" t="str">
        <f>IFERROR(GETPIVOTDATA("Average of VEHS(31)",#REF!,"TIMEINT",DL$9,"VEHICLETRAVELTIMEMEASUREMENT",$D29),"--")</f>
        <v>--</v>
      </c>
      <c r="DM29" s="381" t="str">
        <f>IFERROR(GETPIVOTDATA("Average of VEHS(31)",#REF!,"TIMEINT",DM$9,"VEHICLETRAVELTIMEMEASUREMENT",$D29),"--")</f>
        <v>--</v>
      </c>
      <c r="DN29" s="387"/>
      <c r="DO29" s="259" t="str">
        <f t="shared" si="19"/>
        <v>--</v>
      </c>
      <c r="DP29" s="410" t="str">
        <f t="shared" si="20"/>
        <v>--</v>
      </c>
      <c r="DQ29" s="381">
        <f t="shared" si="21"/>
        <v>0</v>
      </c>
      <c r="DR29" s="305"/>
      <c r="DS29" s="259" t="str">
        <f>IFERROR(TIME(0,0,AVERAGEIFS('VISSIM Travel Time Outputs'!$K:$K,'VISSIM Travel Time Outputs'!$D:$D,$D29,'VISSIM Travel Time Outputs'!$A:$A,"AVG",'VISSIM Travel Time Outputs'!$B:$B,DS$9)),"-")</f>
        <v>-</v>
      </c>
      <c r="DT29" s="36" t="str">
        <f>IFERROR(TIME(0,0,AVERAGEIFS('VISSIM Travel Time Outputs'!$K:$K,'VISSIM Travel Time Outputs'!$D:$D,$D29,'VISSIM Travel Time Outputs'!$A:$A,"AVG",'VISSIM Travel Time Outputs'!$B:$B,DT$9)),"-")</f>
        <v>-</v>
      </c>
      <c r="DU29" s="36" t="str">
        <f>IFERROR(TIME(0,0,AVERAGEIFS('VISSIM Travel Time Outputs'!$K:$K,'VISSIM Travel Time Outputs'!$D:$D,$D29,'VISSIM Travel Time Outputs'!$A:$A,"AVG",'VISSIM Travel Time Outputs'!$B:$B,DU$9)),"-")</f>
        <v>-</v>
      </c>
      <c r="DV29" s="36" t="str">
        <f>IFERROR(TIME(0,0,AVERAGEIFS('VISSIM Travel Time Outputs'!$K:$K,'VISSIM Travel Time Outputs'!$D:$D,$D29,'VISSIM Travel Time Outputs'!$A:$A,"AVG",'VISSIM Travel Time Outputs'!$B:$B,DV$9)),"-")</f>
        <v>-</v>
      </c>
      <c r="DW29" s="36" t="str">
        <f>IFERROR(TIME(0,0,AVERAGEIFS('VISSIM Travel Time Outputs'!$K:$K,'VISSIM Travel Time Outputs'!$D:$D,$D29,'VISSIM Travel Time Outputs'!$A:$A,"AVG",'VISSIM Travel Time Outputs'!$B:$B,DW$9)),"-")</f>
        <v>-</v>
      </c>
      <c r="DX29" s="36" t="str">
        <f>IFERROR(TIME(0,0,AVERAGEIFS('VISSIM Travel Time Outputs'!$K:$K,'VISSIM Travel Time Outputs'!$D:$D,$D29,'VISSIM Travel Time Outputs'!$A:$A,"AVG",'VISSIM Travel Time Outputs'!$B:$B,DX$9)),"-")</f>
        <v>-</v>
      </c>
      <c r="DY29" s="36" t="str">
        <f>IFERROR(TIME(0,0,AVERAGEIFS('VISSIM Travel Time Outputs'!$K:$K,'VISSIM Travel Time Outputs'!$D:$D,$D29,'VISSIM Travel Time Outputs'!$A:$A,"AVG",'VISSIM Travel Time Outputs'!$B:$B,DY$9)),"-")</f>
        <v>-</v>
      </c>
      <c r="DZ29" s="36" t="str">
        <f>IFERROR(TIME(0,0,AVERAGEIFS('VISSIM Travel Time Outputs'!$K:$K,'VISSIM Travel Time Outputs'!$D:$D,$D29,'VISSIM Travel Time Outputs'!$A:$A,"AVG",'VISSIM Travel Time Outputs'!$B:$B,DZ$9)),"-")</f>
        <v>-</v>
      </c>
      <c r="EA29" s="36" t="str">
        <f>IFERROR(TIME(0,0,AVERAGEIFS('VISSIM Travel Time Outputs'!$K:$K,'VISSIM Travel Time Outputs'!$D:$D,$D29,'VISSIM Travel Time Outputs'!$A:$A,"AVG",'VISSIM Travel Time Outputs'!$B:$B,EA$9)),"-")</f>
        <v>-</v>
      </c>
      <c r="EB29" s="36" t="str">
        <f>IFERROR(TIME(0,0,AVERAGEIFS('VISSIM Travel Time Outputs'!$K:$K,'VISSIM Travel Time Outputs'!$D:$D,$D29,'VISSIM Travel Time Outputs'!$A:$A,"AVG",'VISSIM Travel Time Outputs'!$B:$B,EB$9)),"-")</f>
        <v>-</v>
      </c>
      <c r="EC29" s="36" t="str">
        <f>IFERROR(TIME(0,0,AVERAGEIFS('VISSIM Travel Time Outputs'!$K:$K,'VISSIM Travel Time Outputs'!$D:$D,$D29,'VISSIM Travel Time Outputs'!$A:$A,"AVG",'VISSIM Travel Time Outputs'!$B:$B,EC$9)),"-")</f>
        <v>-</v>
      </c>
      <c r="ED29" s="36" t="str">
        <f>IFERROR(TIME(0,0,AVERAGEIFS('VISSIM Travel Time Outputs'!$K:$K,'VISSIM Travel Time Outputs'!$D:$D,$D29,'VISSIM Travel Time Outputs'!$A:$A,"AVG",'VISSIM Travel Time Outputs'!$B:$B,ED$9)),"-")</f>
        <v>-</v>
      </c>
      <c r="EE29" s="36" t="str">
        <f>IFERROR(TIME(0,0,AVERAGEIFS('VISSIM Travel Time Outputs'!$K:$K,'VISSIM Travel Time Outputs'!$D:$D,$D29,'VISSIM Travel Time Outputs'!$A:$A,"AVG",'VISSIM Travel Time Outputs'!$B:$B,EE$9)),"-")</f>
        <v>-</v>
      </c>
      <c r="EF29" s="36" t="str">
        <f>IFERROR(TIME(0,0,AVERAGEIFS('VISSIM Travel Time Outputs'!$K:$K,'VISSIM Travel Time Outputs'!$D:$D,$D29,'VISSIM Travel Time Outputs'!$A:$A,"AVG",'VISSIM Travel Time Outputs'!$B:$B,EF$9)),"-")</f>
        <v>-</v>
      </c>
      <c r="EG29" s="36" t="str">
        <f>IFERROR(TIME(0,0,AVERAGEIFS('VISSIM Travel Time Outputs'!$K:$K,'VISSIM Travel Time Outputs'!$D:$D,$D29,'VISSIM Travel Time Outputs'!$A:$A,"AVG",'VISSIM Travel Time Outputs'!$B:$B,EG$9)),"-")</f>
        <v>-</v>
      </c>
      <c r="EH29" s="177" t="str">
        <f>IFERROR(TIME(0,0,AVERAGEIFS('VISSIM Travel Time Outputs'!$K:$K,'VISSIM Travel Time Outputs'!$D:$D,$D29,'VISSIM Travel Time Outputs'!$A:$A,"AVG",'VISSIM Travel Time Outputs'!$B:$B,EH$9)),"-")</f>
        <v>-</v>
      </c>
      <c r="EI29" s="164"/>
      <c r="EJ29" s="379" t="str">
        <f>IFERROR(AVERAGEIFS('VISSIM Travel Time Outputs'!$H:$H,'VISSIM Travel Time Outputs'!$D:$D,$D29,'VISSIM Travel Time Outputs'!$A:$A,"AVG",'VISSIM Travel Time Outputs'!$B:$B,EJ$9),"-")</f>
        <v>-</v>
      </c>
      <c r="EK29" s="380" t="str">
        <f>IFERROR(AVERAGEIFS('VISSIM Travel Time Outputs'!$H:$H,'VISSIM Travel Time Outputs'!$D:$D,$D29,'VISSIM Travel Time Outputs'!$A:$A,"AVG",'VISSIM Travel Time Outputs'!$B:$B,EK$9),"-")</f>
        <v>-</v>
      </c>
      <c r="EL29" s="380" t="str">
        <f>IFERROR(AVERAGEIFS('VISSIM Travel Time Outputs'!$H:$H,'VISSIM Travel Time Outputs'!$D:$D,$D29,'VISSIM Travel Time Outputs'!$A:$A,"AVG",'VISSIM Travel Time Outputs'!$B:$B,EL$9),"-")</f>
        <v>-</v>
      </c>
      <c r="EM29" s="380" t="str">
        <f>IFERROR(AVERAGEIFS('VISSIM Travel Time Outputs'!$H:$H,'VISSIM Travel Time Outputs'!$D:$D,$D29,'VISSIM Travel Time Outputs'!$A:$A,"AVG",'VISSIM Travel Time Outputs'!$B:$B,EM$9),"-")</f>
        <v>-</v>
      </c>
      <c r="EN29" s="380" t="str">
        <f>IFERROR(AVERAGEIFS('VISSIM Travel Time Outputs'!$H:$H,'VISSIM Travel Time Outputs'!$D:$D,$D29,'VISSIM Travel Time Outputs'!$A:$A,"AVG",'VISSIM Travel Time Outputs'!$B:$B,EN$9),"-")</f>
        <v>-</v>
      </c>
      <c r="EO29" s="380" t="str">
        <f>IFERROR(AVERAGEIFS('VISSIM Travel Time Outputs'!$H:$H,'VISSIM Travel Time Outputs'!$D:$D,$D29,'VISSIM Travel Time Outputs'!$A:$A,"AVG",'VISSIM Travel Time Outputs'!$B:$B,EO$9),"-")</f>
        <v>-</v>
      </c>
      <c r="EP29" s="380" t="str">
        <f>IFERROR(AVERAGEIFS('VISSIM Travel Time Outputs'!$H:$H,'VISSIM Travel Time Outputs'!$D:$D,$D29,'VISSIM Travel Time Outputs'!$A:$A,"AVG",'VISSIM Travel Time Outputs'!$B:$B,EP$9),"-")</f>
        <v>-</v>
      </c>
      <c r="EQ29" s="380" t="str">
        <f>IFERROR(AVERAGEIFS('VISSIM Travel Time Outputs'!$H:$H,'VISSIM Travel Time Outputs'!$D:$D,$D29,'VISSIM Travel Time Outputs'!$A:$A,"AVG",'VISSIM Travel Time Outputs'!$B:$B,EQ$9),"-")</f>
        <v>-</v>
      </c>
      <c r="ER29" s="380" t="str">
        <f>IFERROR(AVERAGEIFS('VISSIM Travel Time Outputs'!$H:$H,'VISSIM Travel Time Outputs'!$D:$D,$D29,'VISSIM Travel Time Outputs'!$A:$A,"AVG",'VISSIM Travel Time Outputs'!$B:$B,ER$9),"-")</f>
        <v>-</v>
      </c>
      <c r="ES29" s="380" t="str">
        <f>IFERROR(AVERAGEIFS('VISSIM Travel Time Outputs'!$H:$H,'VISSIM Travel Time Outputs'!$D:$D,$D29,'VISSIM Travel Time Outputs'!$A:$A,"AVG",'VISSIM Travel Time Outputs'!$B:$B,ES$9),"-")</f>
        <v>-</v>
      </c>
      <c r="ET29" s="380" t="str">
        <f>IFERROR(AVERAGEIFS('VISSIM Travel Time Outputs'!$H:$H,'VISSIM Travel Time Outputs'!$D:$D,$D29,'VISSIM Travel Time Outputs'!$A:$A,"AVG",'VISSIM Travel Time Outputs'!$B:$B,ET$9),"-")</f>
        <v>-</v>
      </c>
      <c r="EU29" s="380" t="str">
        <f>IFERROR(AVERAGEIFS('VISSIM Travel Time Outputs'!$H:$H,'VISSIM Travel Time Outputs'!$D:$D,$D29,'VISSIM Travel Time Outputs'!$A:$A,"AVG",'VISSIM Travel Time Outputs'!$B:$B,EU$9),"-")</f>
        <v>-</v>
      </c>
      <c r="EV29" s="380" t="str">
        <f>IFERROR(AVERAGEIFS('VISSIM Travel Time Outputs'!$H:$H,'VISSIM Travel Time Outputs'!$D:$D,$D29,'VISSIM Travel Time Outputs'!$A:$A,"AVG",'VISSIM Travel Time Outputs'!$B:$B,EV$9),"-")</f>
        <v>-</v>
      </c>
      <c r="EW29" s="380" t="str">
        <f>IFERROR(AVERAGEIFS('VISSIM Travel Time Outputs'!$H:$H,'VISSIM Travel Time Outputs'!$D:$D,$D29,'VISSIM Travel Time Outputs'!$A:$A,"AVG",'VISSIM Travel Time Outputs'!$B:$B,EW$9),"-")</f>
        <v>-</v>
      </c>
      <c r="EX29" s="380" t="str">
        <f>IFERROR(AVERAGEIFS('VISSIM Travel Time Outputs'!$H:$H,'VISSIM Travel Time Outputs'!$D:$D,$D29,'VISSIM Travel Time Outputs'!$A:$A,"AVG",'VISSIM Travel Time Outputs'!$B:$B,EX$9),"-")</f>
        <v>-</v>
      </c>
      <c r="EY29" s="381" t="str">
        <f>IFERROR(AVERAGEIFS('VISSIM Travel Time Outputs'!$H:$H,'VISSIM Travel Time Outputs'!$D:$D,$D29,'VISSIM Travel Time Outputs'!$A:$A,"AVG",'VISSIM Travel Time Outputs'!$B:$B,EY$9),"-")</f>
        <v>-</v>
      </c>
      <c r="EZ29" s="304"/>
      <c r="FA29" s="259" t="str">
        <f t="shared" si="22"/>
        <v>--</v>
      </c>
      <c r="FB29" s="410" t="str">
        <f t="shared" si="23"/>
        <v>--</v>
      </c>
      <c r="FC29" s="381">
        <f t="shared" si="24"/>
        <v>0</v>
      </c>
      <c r="FD29" s="387"/>
      <c r="FE29" s="259" t="str">
        <f>IFERROR(GETPIVOTDATA("Average of TRAVTM(40)",#REF!,"TIMEINT",FE$9,"VEHICLETRAVELTIMEMEASUREMENT",$D29)/3600/24,"--")</f>
        <v>--</v>
      </c>
      <c r="FF29" s="36" t="str">
        <f>IFERROR(GETPIVOTDATA("Average of TRAVTM(40)",#REF!,"TIMEINT",FF$9,"VEHICLETRAVELTIMEMEASUREMENT",$D29)/3600/24,"--")</f>
        <v>--</v>
      </c>
      <c r="FG29" s="36" t="str">
        <f>IFERROR(GETPIVOTDATA("Average of TRAVTM(40)",#REF!,"TIMEINT",FG$9,"VEHICLETRAVELTIMEMEASUREMENT",$D29)/3600/24,"--")</f>
        <v>--</v>
      </c>
      <c r="FH29" s="36" t="str">
        <f>IFERROR(GETPIVOTDATA("Average of TRAVTM(40)",#REF!,"TIMEINT",FH$9,"VEHICLETRAVELTIMEMEASUREMENT",$D29)/3600/24,"--")</f>
        <v>--</v>
      </c>
      <c r="FI29" s="36" t="str">
        <f>IFERROR(GETPIVOTDATA("Average of TRAVTM(40)",#REF!,"TIMEINT",FI$9,"VEHICLETRAVELTIMEMEASUREMENT",$D29)/3600/24,"--")</f>
        <v>--</v>
      </c>
      <c r="FJ29" s="36" t="str">
        <f>IFERROR(GETPIVOTDATA("Average of TRAVTM(40)",#REF!,"TIMEINT",FJ$9,"VEHICLETRAVELTIMEMEASUREMENT",$D29)/3600/24,"--")</f>
        <v>--</v>
      </c>
      <c r="FK29" s="36" t="str">
        <f>IFERROR(GETPIVOTDATA("Average of TRAVTM(40)",#REF!,"TIMEINT",FK$9,"VEHICLETRAVELTIMEMEASUREMENT",$D29)/3600/24,"--")</f>
        <v>--</v>
      </c>
      <c r="FL29" s="36" t="str">
        <f>IFERROR(GETPIVOTDATA("Average of TRAVTM(40)",#REF!,"TIMEINT",FL$9,"VEHICLETRAVELTIMEMEASUREMENT",$D29)/3600/24,"--")</f>
        <v>--</v>
      </c>
      <c r="FM29" s="36" t="str">
        <f>IFERROR(GETPIVOTDATA("Average of TRAVTM(40)",#REF!,"TIMEINT",FM$9,"VEHICLETRAVELTIMEMEASUREMENT",$D29)/3600/24,"--")</f>
        <v>--</v>
      </c>
      <c r="FN29" s="36" t="str">
        <f>IFERROR(GETPIVOTDATA("Average of TRAVTM(40)",#REF!,"TIMEINT",FN$9,"VEHICLETRAVELTIMEMEASUREMENT",$D29)/3600/24,"--")</f>
        <v>--</v>
      </c>
      <c r="FO29" s="36" t="str">
        <f>IFERROR(GETPIVOTDATA("Average of TRAVTM(40)",#REF!,"TIMEINT",FO$9,"VEHICLETRAVELTIMEMEASUREMENT",$D29)/3600/24,"--")</f>
        <v>--</v>
      </c>
      <c r="FP29" s="36" t="str">
        <f>IFERROR(GETPIVOTDATA("Average of TRAVTM(40)",#REF!,"TIMEINT",FP$9,"VEHICLETRAVELTIMEMEASUREMENT",$D29)/3600/24,"--")</f>
        <v>--</v>
      </c>
      <c r="FQ29" s="36" t="str">
        <f>IFERROR(GETPIVOTDATA("Average of TRAVTM(40)",#REF!,"TIMEINT",FQ$9,"VEHICLETRAVELTIMEMEASUREMENT",$D29)/3600/24,"--")</f>
        <v>--</v>
      </c>
      <c r="FR29" s="36" t="str">
        <f>IFERROR(GETPIVOTDATA("Average of TRAVTM(40)",#REF!,"TIMEINT",FR$9,"VEHICLETRAVELTIMEMEASUREMENT",$D29)/3600/24,"--")</f>
        <v>--</v>
      </c>
      <c r="FS29" s="36" t="str">
        <f>IFERROR(GETPIVOTDATA("Average of TRAVTM(40)",#REF!,"TIMEINT",FS$9,"VEHICLETRAVELTIMEMEASUREMENT",$D29)/3600/24,"--")</f>
        <v>--</v>
      </c>
      <c r="FT29" s="177" t="str">
        <f>IFERROR(GETPIVOTDATA("Average of TRAVTM(40)",#REF!,"TIMEINT",FT$9,"VEHICLETRAVELTIMEMEASUREMENT",$D29)/3600/24,"--")</f>
        <v>--</v>
      </c>
      <c r="FU29" s="387"/>
      <c r="FV29" s="379" t="str">
        <f>IFERROR(GETPIVOTDATA("Average of VEHS(40)",#REF!,"TIMEINT",FV$9,"VEHICLETRAVELTIMEMEASUREMENT",$D29),"--")</f>
        <v>--</v>
      </c>
      <c r="FW29" s="380" t="str">
        <f>IFERROR(GETPIVOTDATA("Average of VEHS(40)",#REF!,"TIMEINT",FW$9,"VEHICLETRAVELTIMEMEASUREMENT",$D29),"--")</f>
        <v>--</v>
      </c>
      <c r="FX29" s="380" t="str">
        <f>IFERROR(GETPIVOTDATA("Average of VEHS(40)",#REF!,"TIMEINT",FX$9,"VEHICLETRAVELTIMEMEASUREMENT",$D29),"--")</f>
        <v>--</v>
      </c>
      <c r="FY29" s="380" t="str">
        <f>IFERROR(GETPIVOTDATA("Average of VEHS(40)",#REF!,"TIMEINT",FY$9,"VEHICLETRAVELTIMEMEASUREMENT",$D29),"--")</f>
        <v>--</v>
      </c>
      <c r="FZ29" s="380" t="str">
        <f>IFERROR(GETPIVOTDATA("Average of VEHS(40)",#REF!,"TIMEINT",FZ$9,"VEHICLETRAVELTIMEMEASUREMENT",$D29),"--")</f>
        <v>--</v>
      </c>
      <c r="GA29" s="380" t="str">
        <f>IFERROR(GETPIVOTDATA("Average of VEHS(40)",#REF!,"TIMEINT",GA$9,"VEHICLETRAVELTIMEMEASUREMENT",$D29),"--")</f>
        <v>--</v>
      </c>
      <c r="GB29" s="380" t="str">
        <f>IFERROR(GETPIVOTDATA("Average of VEHS(40)",#REF!,"TIMEINT",GB$9,"VEHICLETRAVELTIMEMEASUREMENT",$D29),"--")</f>
        <v>--</v>
      </c>
      <c r="GC29" s="380" t="str">
        <f>IFERROR(GETPIVOTDATA("Average of VEHS(40)",#REF!,"TIMEINT",GC$9,"VEHICLETRAVELTIMEMEASUREMENT",$D29),"--")</f>
        <v>--</v>
      </c>
      <c r="GD29" s="380" t="str">
        <f>IFERROR(GETPIVOTDATA("Average of VEHS(40)",#REF!,"TIMEINT",GD$9,"VEHICLETRAVELTIMEMEASUREMENT",$D29),"--")</f>
        <v>--</v>
      </c>
      <c r="GE29" s="380" t="str">
        <f>IFERROR(GETPIVOTDATA("Average of VEHS(40)",#REF!,"TIMEINT",GE$9,"VEHICLETRAVELTIMEMEASUREMENT",$D29),"--")</f>
        <v>--</v>
      </c>
      <c r="GF29" s="380" t="str">
        <f>IFERROR(GETPIVOTDATA("Average of VEHS(40)",#REF!,"TIMEINT",GF$9,"VEHICLETRAVELTIMEMEASUREMENT",$D29),"--")</f>
        <v>--</v>
      </c>
      <c r="GG29" s="380" t="str">
        <f>IFERROR(GETPIVOTDATA("Average of VEHS(40)",#REF!,"TIMEINT",GG$9,"VEHICLETRAVELTIMEMEASUREMENT",$D29),"--")</f>
        <v>--</v>
      </c>
      <c r="GH29" s="380" t="str">
        <f>IFERROR(GETPIVOTDATA("Average of VEHS(40)",#REF!,"TIMEINT",GH$9,"VEHICLETRAVELTIMEMEASUREMENT",$D29),"--")</f>
        <v>--</v>
      </c>
      <c r="GI29" s="380" t="str">
        <f>IFERROR(GETPIVOTDATA("Average of VEHS(40)",#REF!,"TIMEINT",GI$9,"VEHICLETRAVELTIMEMEASUREMENT",$D29),"--")</f>
        <v>--</v>
      </c>
      <c r="GJ29" s="380" t="str">
        <f>IFERROR(GETPIVOTDATA("Average of VEHS(40)",#REF!,"TIMEINT",GJ$9,"VEHICLETRAVELTIMEMEASUREMENT",$D29),"--")</f>
        <v>--</v>
      </c>
      <c r="GK29" s="381" t="str">
        <f>IFERROR(GETPIVOTDATA("Average of VEHS(40)",#REF!,"TIMEINT",GK$9,"VEHICLETRAVELTIMEMEASUREMENT",$D29),"--")</f>
        <v>--</v>
      </c>
      <c r="GL29" s="387"/>
      <c r="GM29" s="259" t="str">
        <f t="shared" si="25"/>
        <v>--</v>
      </c>
      <c r="GN29" s="410" t="str">
        <f t="shared" si="26"/>
        <v>--</v>
      </c>
      <c r="GO29" s="381">
        <f t="shared" si="27"/>
        <v>0</v>
      </c>
      <c r="GP29" s="387"/>
      <c r="GQ29" s="259" t="str">
        <f>IFERROR(GETPIVOTDATA("Average of TRAVTM(60)",#REF!,"TIMEINT",GQ$9,"VEHICLETRAVELTIMEMEASUREMENT",$D29)/3600/24,"--")</f>
        <v>--</v>
      </c>
      <c r="GR29" s="36" t="str">
        <f>IFERROR(GETPIVOTDATA("Average of TRAVTM(60)",#REF!,"TIMEINT",GR$9,"VEHICLETRAVELTIMEMEASUREMENT",$D29)/3600/24,"--")</f>
        <v>--</v>
      </c>
      <c r="GS29" s="36" t="str">
        <f>IFERROR(GETPIVOTDATA("Average of TRAVTM(60)",#REF!,"TIMEINT",GS$9,"VEHICLETRAVELTIMEMEASUREMENT",$D29)/3600/24,"--")</f>
        <v>--</v>
      </c>
      <c r="GT29" s="36" t="str">
        <f>IFERROR(GETPIVOTDATA("Average of TRAVTM(60)",#REF!,"TIMEINT",GT$9,"VEHICLETRAVELTIMEMEASUREMENT",$D29)/3600/24,"--")</f>
        <v>--</v>
      </c>
      <c r="GU29" s="36" t="str">
        <f>IFERROR(GETPIVOTDATA("Average of TRAVTM(60)",#REF!,"TIMEINT",GU$9,"VEHICLETRAVELTIMEMEASUREMENT",$D29)/3600/24,"--")</f>
        <v>--</v>
      </c>
      <c r="GV29" s="36" t="str">
        <f>IFERROR(GETPIVOTDATA("Average of TRAVTM(60)",#REF!,"TIMEINT",GV$9,"VEHICLETRAVELTIMEMEASUREMENT",$D29)/3600/24,"--")</f>
        <v>--</v>
      </c>
      <c r="GW29" s="36" t="str">
        <f>IFERROR(GETPIVOTDATA("Average of TRAVTM(60)",#REF!,"TIMEINT",GW$9,"VEHICLETRAVELTIMEMEASUREMENT",$D29)/3600/24,"--")</f>
        <v>--</v>
      </c>
      <c r="GX29" s="36" t="str">
        <f>IFERROR(GETPIVOTDATA("Average of TRAVTM(60)",#REF!,"TIMEINT",GX$9,"VEHICLETRAVELTIMEMEASUREMENT",$D29)/3600/24,"--")</f>
        <v>--</v>
      </c>
      <c r="GY29" s="36" t="str">
        <f>IFERROR(GETPIVOTDATA("Average of TRAVTM(60)",#REF!,"TIMEINT",GY$9,"VEHICLETRAVELTIMEMEASUREMENT",$D29)/3600/24,"--")</f>
        <v>--</v>
      </c>
      <c r="GZ29" s="36" t="str">
        <f>IFERROR(GETPIVOTDATA("Average of TRAVTM(60)",#REF!,"TIMEINT",GZ$9,"VEHICLETRAVELTIMEMEASUREMENT",$D29)/3600/24,"--")</f>
        <v>--</v>
      </c>
      <c r="HA29" s="36" t="str">
        <f>IFERROR(GETPIVOTDATA("Average of TRAVTM(60)",#REF!,"TIMEINT",HA$9,"VEHICLETRAVELTIMEMEASUREMENT",$D29)/3600/24,"--")</f>
        <v>--</v>
      </c>
      <c r="HB29" s="36" t="str">
        <f>IFERROR(GETPIVOTDATA("Average of TRAVTM(60)",#REF!,"TIMEINT",HB$9,"VEHICLETRAVELTIMEMEASUREMENT",$D29)/3600/24,"--")</f>
        <v>--</v>
      </c>
      <c r="HC29" s="36" t="str">
        <f>IFERROR(GETPIVOTDATA("Average of TRAVTM(60)",#REF!,"TIMEINT",HC$9,"VEHICLETRAVELTIMEMEASUREMENT",$D29)/3600/24,"--")</f>
        <v>--</v>
      </c>
      <c r="HD29" s="36" t="str">
        <f>IFERROR(GETPIVOTDATA("Average of TRAVTM(60)",#REF!,"TIMEINT",HD$9,"VEHICLETRAVELTIMEMEASUREMENT",$D29)/3600/24,"--")</f>
        <v>--</v>
      </c>
      <c r="HE29" s="36" t="str">
        <f>IFERROR(GETPIVOTDATA("Average of TRAVTM(60)",#REF!,"TIMEINT",HE$9,"VEHICLETRAVELTIMEMEASUREMENT",$D29)/3600/24,"--")</f>
        <v>--</v>
      </c>
      <c r="HF29" s="177" t="str">
        <f>IFERROR(GETPIVOTDATA("Average of TRAVTM(60)",#REF!,"TIMEINT",HF$9,"VEHICLETRAVELTIMEMEASUREMENT",$D29)/3600/24,"--")</f>
        <v>--</v>
      </c>
      <c r="HG29" s="387"/>
      <c r="HH29" s="379" t="str">
        <f>IFERROR(GETPIVOTDATA("Average of VEHS(60)",#REF!,"TIMEINT",HH$9,"VEHICLETRAVELTIMEMEASUREMENT",$D29),"--")</f>
        <v>--</v>
      </c>
      <c r="HI29" s="380" t="str">
        <f>IFERROR(GETPIVOTDATA("Average of VEHS(60)",#REF!,"TIMEINT",HI$9,"VEHICLETRAVELTIMEMEASUREMENT",$D29),"--")</f>
        <v>--</v>
      </c>
      <c r="HJ29" s="380" t="str">
        <f>IFERROR(GETPIVOTDATA("Average of VEHS(60)",#REF!,"TIMEINT",HJ$9,"VEHICLETRAVELTIMEMEASUREMENT",$D29),"--")</f>
        <v>--</v>
      </c>
      <c r="HK29" s="380" t="str">
        <f>IFERROR(GETPIVOTDATA("Average of VEHS(60)",#REF!,"TIMEINT",HK$9,"VEHICLETRAVELTIMEMEASUREMENT",$D29),"--")</f>
        <v>--</v>
      </c>
      <c r="HL29" s="380" t="str">
        <f>IFERROR(GETPIVOTDATA("Average of VEHS(60)",#REF!,"TIMEINT",HL$9,"VEHICLETRAVELTIMEMEASUREMENT",$D29),"--")</f>
        <v>--</v>
      </c>
      <c r="HM29" s="380" t="str">
        <f>IFERROR(GETPIVOTDATA("Average of VEHS(60)",#REF!,"TIMEINT",HM$9,"VEHICLETRAVELTIMEMEASUREMENT",$D29),"--")</f>
        <v>--</v>
      </c>
      <c r="HN29" s="380" t="str">
        <f>IFERROR(GETPIVOTDATA("Average of VEHS(60)",#REF!,"TIMEINT",HN$9,"VEHICLETRAVELTIMEMEASUREMENT",$D29),"--")</f>
        <v>--</v>
      </c>
      <c r="HO29" s="380" t="str">
        <f>IFERROR(GETPIVOTDATA("Average of VEHS(60)",#REF!,"TIMEINT",HO$9,"VEHICLETRAVELTIMEMEASUREMENT",$D29),"--")</f>
        <v>--</v>
      </c>
      <c r="HP29" s="380" t="str">
        <f>IFERROR(GETPIVOTDATA("Average of VEHS(60)",#REF!,"TIMEINT",HP$9,"VEHICLETRAVELTIMEMEASUREMENT",$D29),"--")</f>
        <v>--</v>
      </c>
      <c r="HQ29" s="380" t="str">
        <f>IFERROR(GETPIVOTDATA("Average of VEHS(60)",#REF!,"TIMEINT",HQ$9,"VEHICLETRAVELTIMEMEASUREMENT",$D29),"--")</f>
        <v>--</v>
      </c>
      <c r="HR29" s="380" t="str">
        <f>IFERROR(GETPIVOTDATA("Average of VEHS(60)",#REF!,"TIMEINT",HR$9,"VEHICLETRAVELTIMEMEASUREMENT",$D29),"--")</f>
        <v>--</v>
      </c>
      <c r="HS29" s="380" t="str">
        <f>IFERROR(GETPIVOTDATA("Average of VEHS(60)",#REF!,"TIMEINT",HS$9,"VEHICLETRAVELTIMEMEASUREMENT",$D29),"--")</f>
        <v>--</v>
      </c>
      <c r="HT29" s="380" t="str">
        <f>IFERROR(GETPIVOTDATA("Average of VEHS(60)",#REF!,"TIMEINT",HT$9,"VEHICLETRAVELTIMEMEASUREMENT",$D29),"--")</f>
        <v>--</v>
      </c>
      <c r="HU29" s="380" t="str">
        <f>IFERROR(GETPIVOTDATA("Average of VEHS(60)",#REF!,"TIMEINT",HU$9,"VEHICLETRAVELTIMEMEASUREMENT",$D29),"--")</f>
        <v>--</v>
      </c>
      <c r="HV29" s="380" t="str">
        <f>IFERROR(GETPIVOTDATA("Average of VEHS(60)",#REF!,"TIMEINT",HV$9,"VEHICLETRAVELTIMEMEASUREMENT",$D29),"--")</f>
        <v>--</v>
      </c>
      <c r="HW29" s="381" t="str">
        <f>IFERROR(GETPIVOTDATA("Average of VEHS(60)",#REF!,"TIMEINT",HW$9,"VEHICLETRAVELTIMEMEASUREMENT",$D29),"--")</f>
        <v>--</v>
      </c>
      <c r="HX29" s="387"/>
      <c r="HY29" s="259" t="str">
        <f t="shared" si="28"/>
        <v>--</v>
      </c>
      <c r="HZ29" s="410" t="str">
        <f t="shared" si="29"/>
        <v>--</v>
      </c>
      <c r="IA29" s="381">
        <f t="shared" si="30"/>
        <v>0</v>
      </c>
      <c r="IB29" s="716"/>
      <c r="IC29" s="379" t="str">
        <f>IFERROR(AVERAGEIFS('VISSIM Travel Time Outputs'!$L:$L,'VISSIM Travel Time Outputs'!$D:$D,$D29,'VISSIM Travel Time Outputs'!$A:$A,"AVG",'VISSIM Travel Time Outputs'!$B:$B,IC$9),"-")</f>
        <v>-</v>
      </c>
      <c r="ID29" s="380" t="str">
        <f>IFERROR(AVERAGEIFS('VISSIM Travel Time Outputs'!$L:$L,'VISSIM Travel Time Outputs'!$D:$D,$D29,'VISSIM Travel Time Outputs'!$A:$A,"AVG",'VISSIM Travel Time Outputs'!$B:$B,ID$9),"-")</f>
        <v>-</v>
      </c>
      <c r="IE29" s="380" t="str">
        <f>IFERROR(AVERAGEIFS('VISSIM Travel Time Outputs'!$L:$L,'VISSIM Travel Time Outputs'!$D:$D,$D29,'VISSIM Travel Time Outputs'!$A:$A,"AVG",'VISSIM Travel Time Outputs'!$B:$B,IE$9),"-")</f>
        <v>-</v>
      </c>
      <c r="IF29" s="380" t="str">
        <f>IFERROR(AVERAGEIFS('VISSIM Travel Time Outputs'!$L:$L,'VISSIM Travel Time Outputs'!$D:$D,$D29,'VISSIM Travel Time Outputs'!$A:$A,"AVG",'VISSIM Travel Time Outputs'!$B:$B,IF$9),"-")</f>
        <v>-</v>
      </c>
      <c r="IG29" s="380" t="str">
        <f>IFERROR(AVERAGEIFS('VISSIM Travel Time Outputs'!$L:$L,'VISSIM Travel Time Outputs'!$D:$D,$D29,'VISSIM Travel Time Outputs'!$A:$A,"AVG",'VISSIM Travel Time Outputs'!$B:$B,IG$9),"-")</f>
        <v>-</v>
      </c>
      <c r="IH29" s="380" t="str">
        <f>IFERROR(AVERAGEIFS('VISSIM Travel Time Outputs'!$L:$L,'VISSIM Travel Time Outputs'!$D:$D,$D29,'VISSIM Travel Time Outputs'!$A:$A,"AVG",'VISSIM Travel Time Outputs'!$B:$B,IH$9),"-")</f>
        <v>-</v>
      </c>
      <c r="II29" s="380" t="str">
        <f>IFERROR(AVERAGEIFS('VISSIM Travel Time Outputs'!$L:$L,'VISSIM Travel Time Outputs'!$D:$D,$D29,'VISSIM Travel Time Outputs'!$A:$A,"AVG",'VISSIM Travel Time Outputs'!$B:$B,II$9),"-")</f>
        <v>-</v>
      </c>
      <c r="IJ29" s="380" t="str">
        <f>IFERROR(AVERAGEIFS('VISSIM Travel Time Outputs'!$L:$L,'VISSIM Travel Time Outputs'!$D:$D,$D29,'VISSIM Travel Time Outputs'!$A:$A,"AVG",'VISSIM Travel Time Outputs'!$B:$B,IJ$9),"-")</f>
        <v>-</v>
      </c>
      <c r="IK29" s="380" t="str">
        <f>IFERROR(AVERAGEIFS('VISSIM Travel Time Outputs'!$L:$L,'VISSIM Travel Time Outputs'!$D:$D,$D29,'VISSIM Travel Time Outputs'!$A:$A,"AVG",'VISSIM Travel Time Outputs'!$B:$B,IK$9),"-")</f>
        <v>-</v>
      </c>
      <c r="IL29" s="380" t="str">
        <f>IFERROR(AVERAGEIFS('VISSIM Travel Time Outputs'!$L:$L,'VISSIM Travel Time Outputs'!$D:$D,$D29,'VISSIM Travel Time Outputs'!$A:$A,"AVG",'VISSIM Travel Time Outputs'!$B:$B,IL$9),"-")</f>
        <v>-</v>
      </c>
      <c r="IM29" s="380" t="str">
        <f>IFERROR(AVERAGEIFS('VISSIM Travel Time Outputs'!$L:$L,'VISSIM Travel Time Outputs'!$D:$D,$D29,'VISSIM Travel Time Outputs'!$A:$A,"AVG",'VISSIM Travel Time Outputs'!$B:$B,IM$9),"-")</f>
        <v>-</v>
      </c>
      <c r="IN29" s="380" t="str">
        <f>IFERROR(AVERAGEIFS('VISSIM Travel Time Outputs'!$L:$L,'VISSIM Travel Time Outputs'!$D:$D,$D29,'VISSIM Travel Time Outputs'!$A:$A,"AVG",'VISSIM Travel Time Outputs'!$B:$B,IN$9),"-")</f>
        <v>-</v>
      </c>
      <c r="IO29" s="380" t="str">
        <f>IFERROR(AVERAGEIFS('VISSIM Travel Time Outputs'!$L:$L,'VISSIM Travel Time Outputs'!$D:$D,$D29,'VISSIM Travel Time Outputs'!$A:$A,"AVG",'VISSIM Travel Time Outputs'!$B:$B,IO$9),"-")</f>
        <v>-</v>
      </c>
      <c r="IP29" s="380" t="str">
        <f>IFERROR(AVERAGEIFS('VISSIM Travel Time Outputs'!$L:$L,'VISSIM Travel Time Outputs'!$D:$D,$D29,'VISSIM Travel Time Outputs'!$A:$A,"AVG",'VISSIM Travel Time Outputs'!$B:$B,IP$9),"-")</f>
        <v>-</v>
      </c>
      <c r="IQ29" s="380" t="str">
        <f>IFERROR(AVERAGEIFS('VISSIM Travel Time Outputs'!$L:$L,'VISSIM Travel Time Outputs'!$D:$D,$D29,'VISSIM Travel Time Outputs'!$A:$A,"AVG",'VISSIM Travel Time Outputs'!$B:$B,IQ$9),"-")</f>
        <v>-</v>
      </c>
      <c r="IR29" s="381" t="str">
        <f>IFERROR(AVERAGEIFS('VISSIM Travel Time Outputs'!$L:$L,'VISSIM Travel Time Outputs'!$D:$D,$D29,'VISSIM Travel Time Outputs'!$A:$A,"AVG",'VISSIM Travel Time Outputs'!$B:$B,IR$9),"-")</f>
        <v>-</v>
      </c>
      <c r="IS29" s="381" t="str">
        <f t="shared" si="31"/>
        <v>--</v>
      </c>
    </row>
    <row r="30" spans="1:253" customFormat="1" x14ac:dyDescent="0.25">
      <c r="A30" s="302" t="str">
        <f t="shared" si="12"/>
        <v/>
      </c>
      <c r="B30" s="641">
        <f t="shared" si="32"/>
        <v>21</v>
      </c>
      <c r="C30" s="475" t="str">
        <f>INDEX('Input - Travel Times'!$B$3:$AL$103,MATCH($B30,'Input - Travel Times'!$B$3:$B$103,0),MATCH(C$9,'Input - Travel Times'!$B$3:$AL$3,0))</f>
        <v>From On-Ramp from McLearen Rd WB to Off-Ramp to ASPM WB</v>
      </c>
      <c r="D30" s="194">
        <f>INDEX('Input - Travel Times'!$B$3:$AS$103,MATCH($B30,'Input - Travel Times'!$B$3:$B$103,0),MATCH(D$9,'Input - Travel Times'!$B$3:$AS$3,0))</f>
        <v>21</v>
      </c>
      <c r="E30" s="582" t="e">
        <f>TIME(0,0,INDEX('Input - Travel Times'!$B$3:$AL$103,MATCH($B30,'Input - Travel Times'!$B$3:$B$103,0),MATCH(E$9,'Input - Travel Times'!$B$3:$AL$3,0)))</f>
        <v>#VALUE!</v>
      </c>
      <c r="F30" s="582" t="e">
        <f>TIME(0,0,INDEX('Input - Travel Times'!$B$3:$AL$103,MATCH($B30,'Input - Travel Times'!$B$3:$B$103,0),MATCH(F$9,'Input - Travel Times'!$B$3:$AL$3,0)))</f>
        <v>#VALUE!</v>
      </c>
      <c r="G30" s="582" t="e">
        <f>TIME(0,0,INDEX('Input - Travel Times'!$B$3:$AL$103,MATCH($B30,'Input - Travel Times'!$B$3:$B$103,0),MATCH(G$9,'Input - Travel Times'!$B$3:$AL$3,0)))</f>
        <v>#VALUE!</v>
      </c>
      <c r="H30" s="164"/>
      <c r="I30" s="259" t="str">
        <f>IFERROR(TIME(0,0,AVERAGEIFS('VISSIM Travel Time Outputs'!$I:$I,'VISSIM Travel Time Outputs'!$D:$D,$D30,'VISSIM Travel Time Outputs'!$A:$A,"AVG",'VISSIM Travel Time Outputs'!$B:$B,I$9)),"-")</f>
        <v>-</v>
      </c>
      <c r="J30" s="36" t="str">
        <f>IFERROR(TIME(0,0,AVERAGEIFS('VISSIM Travel Time Outputs'!$I:$I,'VISSIM Travel Time Outputs'!$D:$D,$D30,'VISSIM Travel Time Outputs'!$A:$A,"AVG",'VISSIM Travel Time Outputs'!$B:$B,J$9)),"-")</f>
        <v>-</v>
      </c>
      <c r="K30" s="36" t="str">
        <f>IFERROR(TIME(0,0,AVERAGEIFS('VISSIM Travel Time Outputs'!$I:$I,'VISSIM Travel Time Outputs'!$D:$D,$D30,'VISSIM Travel Time Outputs'!$A:$A,"AVG",'VISSIM Travel Time Outputs'!$B:$B,K$9)),"-")</f>
        <v>-</v>
      </c>
      <c r="L30" s="36" t="str">
        <f>IFERROR(TIME(0,0,AVERAGEIFS('VISSIM Travel Time Outputs'!$I:$I,'VISSIM Travel Time Outputs'!$D:$D,$D30,'VISSIM Travel Time Outputs'!$A:$A,"AVG",'VISSIM Travel Time Outputs'!$B:$B,L$9)),"-")</f>
        <v>-</v>
      </c>
      <c r="M30" s="36" t="str">
        <f>IFERROR(TIME(0,0,AVERAGEIFS('VISSIM Travel Time Outputs'!$I:$I,'VISSIM Travel Time Outputs'!$D:$D,$D30,'VISSIM Travel Time Outputs'!$A:$A,"AVG",'VISSIM Travel Time Outputs'!$B:$B,M$9)),"-")</f>
        <v>-</v>
      </c>
      <c r="N30" s="36" t="str">
        <f>IFERROR(TIME(0,0,AVERAGEIFS('VISSIM Travel Time Outputs'!$I:$I,'VISSIM Travel Time Outputs'!$D:$D,$D30,'VISSIM Travel Time Outputs'!$A:$A,"AVG",'VISSIM Travel Time Outputs'!$B:$B,N$9)),"-")</f>
        <v>-</v>
      </c>
      <c r="O30" s="36" t="str">
        <f>IFERROR(TIME(0,0,AVERAGEIFS('VISSIM Travel Time Outputs'!$I:$I,'VISSIM Travel Time Outputs'!$D:$D,$D30,'VISSIM Travel Time Outputs'!$A:$A,"AVG",'VISSIM Travel Time Outputs'!$B:$B,O$9)),"-")</f>
        <v>-</v>
      </c>
      <c r="P30" s="36" t="str">
        <f>IFERROR(TIME(0,0,AVERAGEIFS('VISSIM Travel Time Outputs'!$I:$I,'VISSIM Travel Time Outputs'!$D:$D,$D30,'VISSIM Travel Time Outputs'!$A:$A,"AVG",'VISSIM Travel Time Outputs'!$B:$B,P$9)),"-")</f>
        <v>-</v>
      </c>
      <c r="Q30" s="36" t="str">
        <f>IFERROR(TIME(0,0,AVERAGEIFS('VISSIM Travel Time Outputs'!$I:$I,'VISSIM Travel Time Outputs'!$D:$D,$D30,'VISSIM Travel Time Outputs'!$A:$A,"AVG",'VISSIM Travel Time Outputs'!$B:$B,Q$9)),"-")</f>
        <v>-</v>
      </c>
      <c r="R30" s="36" t="str">
        <f>IFERROR(TIME(0,0,AVERAGEIFS('VISSIM Travel Time Outputs'!$I:$I,'VISSIM Travel Time Outputs'!$D:$D,$D30,'VISSIM Travel Time Outputs'!$A:$A,"AVG",'VISSIM Travel Time Outputs'!$B:$B,R$9)),"-")</f>
        <v>-</v>
      </c>
      <c r="S30" s="36" t="str">
        <f>IFERROR(TIME(0,0,AVERAGEIFS('VISSIM Travel Time Outputs'!$I:$I,'VISSIM Travel Time Outputs'!$D:$D,$D30,'VISSIM Travel Time Outputs'!$A:$A,"AVG",'VISSIM Travel Time Outputs'!$B:$B,S$9)),"-")</f>
        <v>-</v>
      </c>
      <c r="T30" s="36" t="str">
        <f>IFERROR(TIME(0,0,AVERAGEIFS('VISSIM Travel Time Outputs'!$I:$I,'VISSIM Travel Time Outputs'!$D:$D,$D30,'VISSIM Travel Time Outputs'!$A:$A,"AVG",'VISSIM Travel Time Outputs'!$B:$B,T$9)),"-")</f>
        <v>-</v>
      </c>
      <c r="U30" s="36" t="str">
        <f>IFERROR(TIME(0,0,AVERAGEIFS('VISSIM Travel Time Outputs'!$I:$I,'VISSIM Travel Time Outputs'!$D:$D,$D30,'VISSIM Travel Time Outputs'!$A:$A,"AVG",'VISSIM Travel Time Outputs'!$B:$B,U$9)),"-")</f>
        <v>-</v>
      </c>
      <c r="V30" s="36" t="str">
        <f>IFERROR(TIME(0,0,AVERAGEIFS('VISSIM Travel Time Outputs'!$I:$I,'VISSIM Travel Time Outputs'!$D:$D,$D30,'VISSIM Travel Time Outputs'!$A:$A,"AVG",'VISSIM Travel Time Outputs'!$B:$B,V$9)),"-")</f>
        <v>-</v>
      </c>
      <c r="W30" s="36" t="str">
        <f>IFERROR(TIME(0,0,AVERAGEIFS('VISSIM Travel Time Outputs'!$I:$I,'VISSIM Travel Time Outputs'!$D:$D,$D30,'VISSIM Travel Time Outputs'!$A:$A,"AVG",'VISSIM Travel Time Outputs'!$B:$B,W$9)),"-")</f>
        <v>-</v>
      </c>
      <c r="X30" s="177" t="str">
        <f>IFERROR(TIME(0,0,AVERAGEIFS('VISSIM Travel Time Outputs'!$I:$I,'VISSIM Travel Time Outputs'!$D:$D,$D30,'VISSIM Travel Time Outputs'!$A:$A,"AVG",'VISSIM Travel Time Outputs'!$B:$B,X$9)),"-")</f>
        <v>-</v>
      </c>
      <c r="Y30" s="304"/>
      <c r="Z30" s="379" t="str">
        <f>IFERROR(AVERAGEIFS('VISSIM Travel Time Outputs'!$F:$F,'VISSIM Travel Time Outputs'!$D:$D,$D30,'VISSIM Travel Time Outputs'!$A:$A,"AVG",'VISSIM Travel Time Outputs'!$B:$B,Z$9),"-")</f>
        <v>-</v>
      </c>
      <c r="AA30" s="380" t="str">
        <f>IFERROR(AVERAGEIFS('VISSIM Travel Time Outputs'!$F:$F,'VISSIM Travel Time Outputs'!$D:$D,$D30,'VISSIM Travel Time Outputs'!$A:$A,"AVG",'VISSIM Travel Time Outputs'!$B:$B,AA$9),"-")</f>
        <v>-</v>
      </c>
      <c r="AB30" s="380" t="str">
        <f>IFERROR(AVERAGEIFS('VISSIM Travel Time Outputs'!$F:$F,'VISSIM Travel Time Outputs'!$D:$D,$D30,'VISSIM Travel Time Outputs'!$A:$A,"AVG",'VISSIM Travel Time Outputs'!$B:$B,AB$9),"-")</f>
        <v>-</v>
      </c>
      <c r="AC30" s="380" t="str">
        <f>IFERROR(AVERAGEIFS('VISSIM Travel Time Outputs'!$F:$F,'VISSIM Travel Time Outputs'!$D:$D,$D30,'VISSIM Travel Time Outputs'!$A:$A,"AVG",'VISSIM Travel Time Outputs'!$B:$B,AC$9),"-")</f>
        <v>-</v>
      </c>
      <c r="AD30" s="380" t="str">
        <f>IFERROR(AVERAGEIFS('VISSIM Travel Time Outputs'!$F:$F,'VISSIM Travel Time Outputs'!$D:$D,$D30,'VISSIM Travel Time Outputs'!$A:$A,"AVG",'VISSIM Travel Time Outputs'!$B:$B,AD$9),"-")</f>
        <v>-</v>
      </c>
      <c r="AE30" s="380" t="str">
        <f>IFERROR(AVERAGEIFS('VISSIM Travel Time Outputs'!$F:$F,'VISSIM Travel Time Outputs'!$D:$D,$D30,'VISSIM Travel Time Outputs'!$A:$A,"AVG",'VISSIM Travel Time Outputs'!$B:$B,AE$9),"-")</f>
        <v>-</v>
      </c>
      <c r="AF30" s="380" t="str">
        <f>IFERROR(AVERAGEIFS('VISSIM Travel Time Outputs'!$F:$F,'VISSIM Travel Time Outputs'!$D:$D,$D30,'VISSIM Travel Time Outputs'!$A:$A,"AVG",'VISSIM Travel Time Outputs'!$B:$B,AF$9),"-")</f>
        <v>-</v>
      </c>
      <c r="AG30" s="380" t="str">
        <f>IFERROR(AVERAGEIFS('VISSIM Travel Time Outputs'!$F:$F,'VISSIM Travel Time Outputs'!$D:$D,$D30,'VISSIM Travel Time Outputs'!$A:$A,"AVG",'VISSIM Travel Time Outputs'!$B:$B,AG$9),"-")</f>
        <v>-</v>
      </c>
      <c r="AH30" s="380" t="str">
        <f>IFERROR(AVERAGEIFS('VISSIM Travel Time Outputs'!$F:$F,'VISSIM Travel Time Outputs'!$D:$D,$D30,'VISSIM Travel Time Outputs'!$A:$A,"AVG",'VISSIM Travel Time Outputs'!$B:$B,AH$9),"-")</f>
        <v>-</v>
      </c>
      <c r="AI30" s="380" t="str">
        <f>IFERROR(AVERAGEIFS('VISSIM Travel Time Outputs'!$F:$F,'VISSIM Travel Time Outputs'!$D:$D,$D30,'VISSIM Travel Time Outputs'!$A:$A,"AVG",'VISSIM Travel Time Outputs'!$B:$B,AI$9),"-")</f>
        <v>-</v>
      </c>
      <c r="AJ30" s="380" t="str">
        <f>IFERROR(AVERAGEIFS('VISSIM Travel Time Outputs'!$F:$F,'VISSIM Travel Time Outputs'!$D:$D,$D30,'VISSIM Travel Time Outputs'!$A:$A,"AVG",'VISSIM Travel Time Outputs'!$B:$B,AJ$9),"-")</f>
        <v>-</v>
      </c>
      <c r="AK30" s="380" t="str">
        <f>IFERROR(AVERAGEIFS('VISSIM Travel Time Outputs'!$F:$F,'VISSIM Travel Time Outputs'!$D:$D,$D30,'VISSIM Travel Time Outputs'!$A:$A,"AVG",'VISSIM Travel Time Outputs'!$B:$B,AK$9),"-")</f>
        <v>-</v>
      </c>
      <c r="AL30" s="380" t="str">
        <f>IFERROR(AVERAGEIFS('VISSIM Travel Time Outputs'!$F:$F,'VISSIM Travel Time Outputs'!$D:$D,$D30,'VISSIM Travel Time Outputs'!$A:$A,"AVG",'VISSIM Travel Time Outputs'!$B:$B,AL$9),"-")</f>
        <v>-</v>
      </c>
      <c r="AM30" s="380" t="str">
        <f>IFERROR(AVERAGEIFS('VISSIM Travel Time Outputs'!$F:$F,'VISSIM Travel Time Outputs'!$D:$D,$D30,'VISSIM Travel Time Outputs'!$A:$A,"AVG",'VISSIM Travel Time Outputs'!$B:$B,AM$9),"-")</f>
        <v>-</v>
      </c>
      <c r="AN30" s="380" t="str">
        <f>IFERROR(AVERAGEIFS('VISSIM Travel Time Outputs'!$F:$F,'VISSIM Travel Time Outputs'!$D:$D,$D30,'VISSIM Travel Time Outputs'!$A:$A,"AVG",'VISSIM Travel Time Outputs'!$B:$B,AN$9),"-")</f>
        <v>-</v>
      </c>
      <c r="AO30" s="381" t="str">
        <f>IFERROR(AVERAGEIFS('VISSIM Travel Time Outputs'!$F:$F,'VISSIM Travel Time Outputs'!$D:$D,$D30,'VISSIM Travel Time Outputs'!$A:$A,"AVG",'VISSIM Travel Time Outputs'!$B:$B,AO$9),"-")</f>
        <v>-</v>
      </c>
      <c r="AP30" s="387"/>
      <c r="AQ30" s="259" t="str">
        <f t="shared" si="13"/>
        <v>--</v>
      </c>
      <c r="AR30" s="410" t="str">
        <f t="shared" si="14"/>
        <v>--</v>
      </c>
      <c r="AS30" s="381">
        <f t="shared" si="15"/>
        <v>0</v>
      </c>
      <c r="AT30" s="305"/>
      <c r="AU30" s="259" t="str">
        <f>IFERROR(TIME(0,0,AVERAGEIFS('VISSIM Travel Time Outputs'!$J:$J,'VISSIM Travel Time Outputs'!$D:$D,$D30,'VISSIM Travel Time Outputs'!$A:$A,"AVG",'VISSIM Travel Time Outputs'!$B:$B,AU$9)),"-")</f>
        <v>-</v>
      </c>
      <c r="AV30" s="36" t="str">
        <f>IFERROR(TIME(0,0,AVERAGEIFS('VISSIM Travel Time Outputs'!$J:$J,'VISSIM Travel Time Outputs'!$D:$D,$D30,'VISSIM Travel Time Outputs'!$A:$A,"AVG",'VISSIM Travel Time Outputs'!$B:$B,AV$9)),"-")</f>
        <v>-</v>
      </c>
      <c r="AW30" s="36" t="str">
        <f>IFERROR(TIME(0,0,AVERAGEIFS('VISSIM Travel Time Outputs'!$J:$J,'VISSIM Travel Time Outputs'!$D:$D,$D30,'VISSIM Travel Time Outputs'!$A:$A,"AVG",'VISSIM Travel Time Outputs'!$B:$B,AW$9)),"-")</f>
        <v>-</v>
      </c>
      <c r="AX30" s="36" t="str">
        <f>IFERROR(TIME(0,0,AVERAGEIFS('VISSIM Travel Time Outputs'!$J:$J,'VISSIM Travel Time Outputs'!$D:$D,$D30,'VISSIM Travel Time Outputs'!$A:$A,"AVG",'VISSIM Travel Time Outputs'!$B:$B,AX$9)),"-")</f>
        <v>-</v>
      </c>
      <c r="AY30" s="36" t="str">
        <f>IFERROR(TIME(0,0,AVERAGEIFS('VISSIM Travel Time Outputs'!$J:$J,'VISSIM Travel Time Outputs'!$D:$D,$D30,'VISSIM Travel Time Outputs'!$A:$A,"AVG",'VISSIM Travel Time Outputs'!$B:$B,AY$9)),"-")</f>
        <v>-</v>
      </c>
      <c r="AZ30" s="36" t="str">
        <f>IFERROR(TIME(0,0,AVERAGEIFS('VISSIM Travel Time Outputs'!$J:$J,'VISSIM Travel Time Outputs'!$D:$D,$D30,'VISSIM Travel Time Outputs'!$A:$A,"AVG",'VISSIM Travel Time Outputs'!$B:$B,AZ$9)),"-")</f>
        <v>-</v>
      </c>
      <c r="BA30" s="36" t="str">
        <f>IFERROR(TIME(0,0,AVERAGEIFS('VISSIM Travel Time Outputs'!$J:$J,'VISSIM Travel Time Outputs'!$D:$D,$D30,'VISSIM Travel Time Outputs'!$A:$A,"AVG",'VISSIM Travel Time Outputs'!$B:$B,BA$9)),"-")</f>
        <v>-</v>
      </c>
      <c r="BB30" s="36" t="str">
        <f>IFERROR(TIME(0,0,AVERAGEIFS('VISSIM Travel Time Outputs'!$J:$J,'VISSIM Travel Time Outputs'!$D:$D,$D30,'VISSIM Travel Time Outputs'!$A:$A,"AVG",'VISSIM Travel Time Outputs'!$B:$B,BB$9)),"-")</f>
        <v>-</v>
      </c>
      <c r="BC30" s="36" t="str">
        <f>IFERROR(TIME(0,0,AVERAGEIFS('VISSIM Travel Time Outputs'!$J:$J,'VISSIM Travel Time Outputs'!$D:$D,$D30,'VISSIM Travel Time Outputs'!$A:$A,"AVG",'VISSIM Travel Time Outputs'!$B:$B,BC$9)),"-")</f>
        <v>-</v>
      </c>
      <c r="BD30" s="36" t="str">
        <f>IFERROR(TIME(0,0,AVERAGEIFS('VISSIM Travel Time Outputs'!$J:$J,'VISSIM Travel Time Outputs'!$D:$D,$D30,'VISSIM Travel Time Outputs'!$A:$A,"AVG",'VISSIM Travel Time Outputs'!$B:$B,BD$9)),"-")</f>
        <v>-</v>
      </c>
      <c r="BE30" s="36" t="str">
        <f>IFERROR(TIME(0,0,AVERAGEIFS('VISSIM Travel Time Outputs'!$J:$J,'VISSIM Travel Time Outputs'!$D:$D,$D30,'VISSIM Travel Time Outputs'!$A:$A,"AVG",'VISSIM Travel Time Outputs'!$B:$B,BE$9)),"-")</f>
        <v>-</v>
      </c>
      <c r="BF30" s="36" t="str">
        <f>IFERROR(TIME(0,0,AVERAGEIFS('VISSIM Travel Time Outputs'!$J:$J,'VISSIM Travel Time Outputs'!$D:$D,$D30,'VISSIM Travel Time Outputs'!$A:$A,"AVG",'VISSIM Travel Time Outputs'!$B:$B,BF$9)),"-")</f>
        <v>-</v>
      </c>
      <c r="BG30" s="36" t="str">
        <f>IFERROR(TIME(0,0,AVERAGEIFS('VISSIM Travel Time Outputs'!$J:$J,'VISSIM Travel Time Outputs'!$D:$D,$D30,'VISSIM Travel Time Outputs'!$A:$A,"AVG",'VISSIM Travel Time Outputs'!$B:$B,BG$9)),"-")</f>
        <v>-</v>
      </c>
      <c r="BH30" s="36" t="str">
        <f>IFERROR(TIME(0,0,AVERAGEIFS('VISSIM Travel Time Outputs'!$J:$J,'VISSIM Travel Time Outputs'!$D:$D,$D30,'VISSIM Travel Time Outputs'!$A:$A,"AVG",'VISSIM Travel Time Outputs'!$B:$B,BH$9)),"-")</f>
        <v>-</v>
      </c>
      <c r="BI30" s="36" t="str">
        <f>IFERROR(TIME(0,0,AVERAGEIFS('VISSIM Travel Time Outputs'!$J:$J,'VISSIM Travel Time Outputs'!$D:$D,$D30,'VISSIM Travel Time Outputs'!$A:$A,"AVG",'VISSIM Travel Time Outputs'!$B:$B,BI$9)),"-")</f>
        <v>-</v>
      </c>
      <c r="BJ30" s="177" t="str">
        <f>IFERROR(TIME(0,0,AVERAGEIFS('VISSIM Travel Time Outputs'!$J:$J,'VISSIM Travel Time Outputs'!$D:$D,$D30,'VISSIM Travel Time Outputs'!$A:$A,"AVG",'VISSIM Travel Time Outputs'!$B:$B,BJ$9)),"-")</f>
        <v>-</v>
      </c>
      <c r="BK30" s="164"/>
      <c r="BL30" s="379" t="str">
        <f>IFERROR(AVERAGEIFS('VISSIM Travel Time Outputs'!$G:$G,'VISSIM Travel Time Outputs'!$D:$D,$D30,'VISSIM Travel Time Outputs'!$A:$A,"AVG",'VISSIM Travel Time Outputs'!$B:$B,BL$9),"-")</f>
        <v>-</v>
      </c>
      <c r="BM30" s="380" t="str">
        <f>IFERROR(AVERAGEIFS('VISSIM Travel Time Outputs'!$G:$G,'VISSIM Travel Time Outputs'!$D:$D,$D30,'VISSIM Travel Time Outputs'!$A:$A,"AVG",'VISSIM Travel Time Outputs'!$B:$B,BM$9),"-")</f>
        <v>-</v>
      </c>
      <c r="BN30" s="380" t="str">
        <f>IFERROR(AVERAGEIFS('VISSIM Travel Time Outputs'!$G:$G,'VISSIM Travel Time Outputs'!$D:$D,$D30,'VISSIM Travel Time Outputs'!$A:$A,"AVG",'VISSIM Travel Time Outputs'!$B:$B,BN$9),"-")</f>
        <v>-</v>
      </c>
      <c r="BO30" s="380" t="str">
        <f>IFERROR(AVERAGEIFS('VISSIM Travel Time Outputs'!$G:$G,'VISSIM Travel Time Outputs'!$D:$D,$D30,'VISSIM Travel Time Outputs'!$A:$A,"AVG",'VISSIM Travel Time Outputs'!$B:$B,BO$9),"-")</f>
        <v>-</v>
      </c>
      <c r="BP30" s="380" t="str">
        <f>IFERROR(AVERAGEIFS('VISSIM Travel Time Outputs'!$G:$G,'VISSIM Travel Time Outputs'!$D:$D,$D30,'VISSIM Travel Time Outputs'!$A:$A,"AVG",'VISSIM Travel Time Outputs'!$B:$B,BP$9),"-")</f>
        <v>-</v>
      </c>
      <c r="BQ30" s="380" t="str">
        <f>IFERROR(AVERAGEIFS('VISSIM Travel Time Outputs'!$G:$G,'VISSIM Travel Time Outputs'!$D:$D,$D30,'VISSIM Travel Time Outputs'!$A:$A,"AVG",'VISSIM Travel Time Outputs'!$B:$B,BQ$9),"-")</f>
        <v>-</v>
      </c>
      <c r="BR30" s="380" t="str">
        <f>IFERROR(AVERAGEIFS('VISSIM Travel Time Outputs'!$G:$G,'VISSIM Travel Time Outputs'!$D:$D,$D30,'VISSIM Travel Time Outputs'!$A:$A,"AVG",'VISSIM Travel Time Outputs'!$B:$B,BR$9),"-")</f>
        <v>-</v>
      </c>
      <c r="BS30" s="380" t="str">
        <f>IFERROR(AVERAGEIFS('VISSIM Travel Time Outputs'!$G:$G,'VISSIM Travel Time Outputs'!$D:$D,$D30,'VISSIM Travel Time Outputs'!$A:$A,"AVG",'VISSIM Travel Time Outputs'!$B:$B,BS$9),"-")</f>
        <v>-</v>
      </c>
      <c r="BT30" s="380" t="str">
        <f>IFERROR(AVERAGEIFS('VISSIM Travel Time Outputs'!$G:$G,'VISSIM Travel Time Outputs'!$D:$D,$D30,'VISSIM Travel Time Outputs'!$A:$A,"AVG",'VISSIM Travel Time Outputs'!$B:$B,BT$9),"-")</f>
        <v>-</v>
      </c>
      <c r="BU30" s="380" t="str">
        <f>IFERROR(AVERAGEIFS('VISSIM Travel Time Outputs'!$G:$G,'VISSIM Travel Time Outputs'!$D:$D,$D30,'VISSIM Travel Time Outputs'!$A:$A,"AVG",'VISSIM Travel Time Outputs'!$B:$B,BU$9),"-")</f>
        <v>-</v>
      </c>
      <c r="BV30" s="380" t="str">
        <f>IFERROR(AVERAGEIFS('VISSIM Travel Time Outputs'!$G:$G,'VISSIM Travel Time Outputs'!$D:$D,$D30,'VISSIM Travel Time Outputs'!$A:$A,"AVG",'VISSIM Travel Time Outputs'!$B:$B,BV$9),"-")</f>
        <v>-</v>
      </c>
      <c r="BW30" s="380" t="str">
        <f>IFERROR(AVERAGEIFS('VISSIM Travel Time Outputs'!$G:$G,'VISSIM Travel Time Outputs'!$D:$D,$D30,'VISSIM Travel Time Outputs'!$A:$A,"AVG",'VISSIM Travel Time Outputs'!$B:$B,BW$9),"-")</f>
        <v>-</v>
      </c>
      <c r="BX30" s="380" t="str">
        <f>IFERROR(AVERAGEIFS('VISSIM Travel Time Outputs'!$G:$G,'VISSIM Travel Time Outputs'!$D:$D,$D30,'VISSIM Travel Time Outputs'!$A:$A,"AVG",'VISSIM Travel Time Outputs'!$B:$B,BX$9),"-")</f>
        <v>-</v>
      </c>
      <c r="BY30" s="380" t="str">
        <f>IFERROR(AVERAGEIFS('VISSIM Travel Time Outputs'!$G:$G,'VISSIM Travel Time Outputs'!$D:$D,$D30,'VISSIM Travel Time Outputs'!$A:$A,"AVG",'VISSIM Travel Time Outputs'!$B:$B,BY$9),"-")</f>
        <v>-</v>
      </c>
      <c r="BZ30" s="380" t="str">
        <f>IFERROR(AVERAGEIFS('VISSIM Travel Time Outputs'!$G:$G,'VISSIM Travel Time Outputs'!$D:$D,$D30,'VISSIM Travel Time Outputs'!$A:$A,"AVG",'VISSIM Travel Time Outputs'!$B:$B,BZ$9),"-")</f>
        <v>-</v>
      </c>
      <c r="CA30" s="381" t="str">
        <f>IFERROR(AVERAGEIFS('VISSIM Travel Time Outputs'!$G:$G,'VISSIM Travel Time Outputs'!$D:$D,$D30,'VISSIM Travel Time Outputs'!$A:$A,"AVG",'VISSIM Travel Time Outputs'!$B:$B,CA$9),"-")</f>
        <v>-</v>
      </c>
      <c r="CB30" s="304"/>
      <c r="CC30" s="259" t="str">
        <f t="shared" si="16"/>
        <v>--</v>
      </c>
      <c r="CD30" s="410" t="str">
        <f t="shared" si="17"/>
        <v>--</v>
      </c>
      <c r="CE30" s="381">
        <f t="shared" si="18"/>
        <v>0</v>
      </c>
      <c r="CF30" s="387"/>
      <c r="CG30" s="259" t="str">
        <f>IFERROR(GETPIVOTDATA("Average of TRAVTM(31)",#REF!,"TIMEINT",CG$9,"VEHICLETRAVELTIMEMEASUREMENT",$D30)/3600/24,"--")</f>
        <v>--</v>
      </c>
      <c r="CH30" s="36" t="str">
        <f>IFERROR(GETPIVOTDATA("Average of TRAVTM(31)",#REF!,"TIMEINT",CH$9,"VEHICLETRAVELTIMEMEASUREMENT",$D30)/3600/24,"--")</f>
        <v>--</v>
      </c>
      <c r="CI30" s="36" t="str">
        <f>IFERROR(GETPIVOTDATA("Average of TRAVTM(31)",#REF!,"TIMEINT",CI$9,"VEHICLETRAVELTIMEMEASUREMENT",$D30)/3600/24,"--")</f>
        <v>--</v>
      </c>
      <c r="CJ30" s="36" t="str">
        <f>IFERROR(GETPIVOTDATA("Average of TRAVTM(31)",#REF!,"TIMEINT",CJ$9,"VEHICLETRAVELTIMEMEASUREMENT",$D30)/3600/24,"--")</f>
        <v>--</v>
      </c>
      <c r="CK30" s="36" t="str">
        <f>IFERROR(GETPIVOTDATA("Average of TRAVTM(31)",#REF!,"TIMEINT",CK$9,"VEHICLETRAVELTIMEMEASUREMENT",$D30)/3600/24,"--")</f>
        <v>--</v>
      </c>
      <c r="CL30" s="36" t="str">
        <f>IFERROR(GETPIVOTDATA("Average of TRAVTM(31)",#REF!,"TIMEINT",CL$9,"VEHICLETRAVELTIMEMEASUREMENT",$D30)/3600/24,"--")</f>
        <v>--</v>
      </c>
      <c r="CM30" s="36" t="str">
        <f>IFERROR(GETPIVOTDATA("Average of TRAVTM(31)",#REF!,"TIMEINT",CM$9,"VEHICLETRAVELTIMEMEASUREMENT",$D30)/3600/24,"--")</f>
        <v>--</v>
      </c>
      <c r="CN30" s="36" t="str">
        <f>IFERROR(GETPIVOTDATA("Average of TRAVTM(31)",#REF!,"TIMEINT",CN$9,"VEHICLETRAVELTIMEMEASUREMENT",$D30)/3600/24,"--")</f>
        <v>--</v>
      </c>
      <c r="CO30" s="36" t="str">
        <f>IFERROR(GETPIVOTDATA("Average of TRAVTM(31)",#REF!,"TIMEINT",CO$9,"VEHICLETRAVELTIMEMEASUREMENT",$D30)/3600/24,"--")</f>
        <v>--</v>
      </c>
      <c r="CP30" s="36" t="str">
        <f>IFERROR(GETPIVOTDATA("Average of TRAVTM(31)",#REF!,"TIMEINT",CP$9,"VEHICLETRAVELTIMEMEASUREMENT",$D30)/3600/24,"--")</f>
        <v>--</v>
      </c>
      <c r="CQ30" s="36" t="str">
        <f>IFERROR(GETPIVOTDATA("Average of TRAVTM(31)",#REF!,"TIMEINT",CQ$9,"VEHICLETRAVELTIMEMEASUREMENT",$D30)/3600/24,"--")</f>
        <v>--</v>
      </c>
      <c r="CR30" s="36" t="str">
        <f>IFERROR(GETPIVOTDATA("Average of TRAVTM(31)",#REF!,"TIMEINT",CR$9,"VEHICLETRAVELTIMEMEASUREMENT",$D30)/3600/24,"--")</f>
        <v>--</v>
      </c>
      <c r="CS30" s="36" t="str">
        <f>IFERROR(GETPIVOTDATA("Average of TRAVTM(31)",#REF!,"TIMEINT",CS$9,"VEHICLETRAVELTIMEMEASUREMENT",$D30)/3600/24,"--")</f>
        <v>--</v>
      </c>
      <c r="CT30" s="36" t="str">
        <f>IFERROR(GETPIVOTDATA("Average of TRAVTM(31)",#REF!,"TIMEINT",CT$9,"VEHICLETRAVELTIMEMEASUREMENT",$D30)/3600/24,"--")</f>
        <v>--</v>
      </c>
      <c r="CU30" s="36" t="str">
        <f>IFERROR(GETPIVOTDATA("Average of TRAVTM(31)",#REF!,"TIMEINT",CU$9,"VEHICLETRAVELTIMEMEASUREMENT",$D30)/3600/24,"--")</f>
        <v>--</v>
      </c>
      <c r="CV30" s="177" t="str">
        <f>IFERROR(GETPIVOTDATA("Average of TRAVTM(31)",#REF!,"TIMEINT",CV$9,"VEHICLETRAVELTIMEMEASUREMENT",$D30)/3600/24,"--")</f>
        <v>--</v>
      </c>
      <c r="CW30" s="387"/>
      <c r="CX30" s="379" t="str">
        <f>IFERROR(GETPIVOTDATA("Average of VEHS(31)",#REF!,"TIMEINT",CX$9,"VEHICLETRAVELTIMEMEASUREMENT",$D30),"--")</f>
        <v>--</v>
      </c>
      <c r="CY30" s="380" t="str">
        <f>IFERROR(GETPIVOTDATA("Average of VEHS(31)",#REF!,"TIMEINT",CY$9,"VEHICLETRAVELTIMEMEASUREMENT",$D30),"--")</f>
        <v>--</v>
      </c>
      <c r="CZ30" s="380" t="str">
        <f>IFERROR(GETPIVOTDATA("Average of VEHS(31)",#REF!,"TIMEINT",CZ$9,"VEHICLETRAVELTIMEMEASUREMENT",$D30),"--")</f>
        <v>--</v>
      </c>
      <c r="DA30" s="380" t="str">
        <f>IFERROR(GETPIVOTDATA("Average of VEHS(31)",#REF!,"TIMEINT",DA$9,"VEHICLETRAVELTIMEMEASUREMENT",$D30),"--")</f>
        <v>--</v>
      </c>
      <c r="DB30" s="380" t="str">
        <f>IFERROR(GETPIVOTDATA("Average of VEHS(31)",#REF!,"TIMEINT",DB$9,"VEHICLETRAVELTIMEMEASUREMENT",$D30),"--")</f>
        <v>--</v>
      </c>
      <c r="DC30" s="380" t="str">
        <f>IFERROR(GETPIVOTDATA("Average of VEHS(31)",#REF!,"TIMEINT",DC$9,"VEHICLETRAVELTIMEMEASUREMENT",$D30),"--")</f>
        <v>--</v>
      </c>
      <c r="DD30" s="380" t="str">
        <f>IFERROR(GETPIVOTDATA("Average of VEHS(31)",#REF!,"TIMEINT",DD$9,"VEHICLETRAVELTIMEMEASUREMENT",$D30),"--")</f>
        <v>--</v>
      </c>
      <c r="DE30" s="380" t="str">
        <f>IFERROR(GETPIVOTDATA("Average of VEHS(31)",#REF!,"TIMEINT",DE$9,"VEHICLETRAVELTIMEMEASUREMENT",$D30),"--")</f>
        <v>--</v>
      </c>
      <c r="DF30" s="380" t="str">
        <f>IFERROR(GETPIVOTDATA("Average of VEHS(31)",#REF!,"TIMEINT",DF$9,"VEHICLETRAVELTIMEMEASUREMENT",$D30),"--")</f>
        <v>--</v>
      </c>
      <c r="DG30" s="380" t="str">
        <f>IFERROR(GETPIVOTDATA("Average of VEHS(31)",#REF!,"TIMEINT",DG$9,"VEHICLETRAVELTIMEMEASUREMENT",$D30),"--")</f>
        <v>--</v>
      </c>
      <c r="DH30" s="380" t="str">
        <f>IFERROR(GETPIVOTDATA("Average of VEHS(31)",#REF!,"TIMEINT",DH$9,"VEHICLETRAVELTIMEMEASUREMENT",$D30),"--")</f>
        <v>--</v>
      </c>
      <c r="DI30" s="380" t="str">
        <f>IFERROR(GETPIVOTDATA("Average of VEHS(31)",#REF!,"TIMEINT",DI$9,"VEHICLETRAVELTIMEMEASUREMENT",$D30),"--")</f>
        <v>--</v>
      </c>
      <c r="DJ30" s="380" t="str">
        <f>IFERROR(GETPIVOTDATA("Average of VEHS(31)",#REF!,"TIMEINT",DJ$9,"VEHICLETRAVELTIMEMEASUREMENT",$D30),"--")</f>
        <v>--</v>
      </c>
      <c r="DK30" s="380" t="str">
        <f>IFERROR(GETPIVOTDATA("Average of VEHS(31)",#REF!,"TIMEINT",DK$9,"VEHICLETRAVELTIMEMEASUREMENT",$D30),"--")</f>
        <v>--</v>
      </c>
      <c r="DL30" s="380" t="str">
        <f>IFERROR(GETPIVOTDATA("Average of VEHS(31)",#REF!,"TIMEINT",DL$9,"VEHICLETRAVELTIMEMEASUREMENT",$D30),"--")</f>
        <v>--</v>
      </c>
      <c r="DM30" s="381" t="str">
        <f>IFERROR(GETPIVOTDATA("Average of VEHS(31)",#REF!,"TIMEINT",DM$9,"VEHICLETRAVELTIMEMEASUREMENT",$D30),"--")</f>
        <v>--</v>
      </c>
      <c r="DN30" s="387"/>
      <c r="DO30" s="259" t="str">
        <f t="shared" si="19"/>
        <v>--</v>
      </c>
      <c r="DP30" s="410" t="str">
        <f t="shared" si="20"/>
        <v>--</v>
      </c>
      <c r="DQ30" s="381">
        <f t="shared" si="21"/>
        <v>0</v>
      </c>
      <c r="DR30" s="305"/>
      <c r="DS30" s="259" t="str">
        <f>IFERROR(TIME(0,0,AVERAGEIFS('VISSIM Travel Time Outputs'!$K:$K,'VISSIM Travel Time Outputs'!$D:$D,$D30,'VISSIM Travel Time Outputs'!$A:$A,"AVG",'VISSIM Travel Time Outputs'!$B:$B,DS$9)),"-")</f>
        <v>-</v>
      </c>
      <c r="DT30" s="36" t="str">
        <f>IFERROR(TIME(0,0,AVERAGEIFS('VISSIM Travel Time Outputs'!$K:$K,'VISSIM Travel Time Outputs'!$D:$D,$D30,'VISSIM Travel Time Outputs'!$A:$A,"AVG",'VISSIM Travel Time Outputs'!$B:$B,DT$9)),"-")</f>
        <v>-</v>
      </c>
      <c r="DU30" s="36" t="str">
        <f>IFERROR(TIME(0,0,AVERAGEIFS('VISSIM Travel Time Outputs'!$K:$K,'VISSIM Travel Time Outputs'!$D:$D,$D30,'VISSIM Travel Time Outputs'!$A:$A,"AVG",'VISSIM Travel Time Outputs'!$B:$B,DU$9)),"-")</f>
        <v>-</v>
      </c>
      <c r="DV30" s="36" t="str">
        <f>IFERROR(TIME(0,0,AVERAGEIFS('VISSIM Travel Time Outputs'!$K:$K,'VISSIM Travel Time Outputs'!$D:$D,$D30,'VISSIM Travel Time Outputs'!$A:$A,"AVG",'VISSIM Travel Time Outputs'!$B:$B,DV$9)),"-")</f>
        <v>-</v>
      </c>
      <c r="DW30" s="36" t="str">
        <f>IFERROR(TIME(0,0,AVERAGEIFS('VISSIM Travel Time Outputs'!$K:$K,'VISSIM Travel Time Outputs'!$D:$D,$D30,'VISSIM Travel Time Outputs'!$A:$A,"AVG",'VISSIM Travel Time Outputs'!$B:$B,DW$9)),"-")</f>
        <v>-</v>
      </c>
      <c r="DX30" s="36" t="str">
        <f>IFERROR(TIME(0,0,AVERAGEIFS('VISSIM Travel Time Outputs'!$K:$K,'VISSIM Travel Time Outputs'!$D:$D,$D30,'VISSIM Travel Time Outputs'!$A:$A,"AVG",'VISSIM Travel Time Outputs'!$B:$B,DX$9)),"-")</f>
        <v>-</v>
      </c>
      <c r="DY30" s="36" t="str">
        <f>IFERROR(TIME(0,0,AVERAGEIFS('VISSIM Travel Time Outputs'!$K:$K,'VISSIM Travel Time Outputs'!$D:$D,$D30,'VISSIM Travel Time Outputs'!$A:$A,"AVG",'VISSIM Travel Time Outputs'!$B:$B,DY$9)),"-")</f>
        <v>-</v>
      </c>
      <c r="DZ30" s="36" t="str">
        <f>IFERROR(TIME(0,0,AVERAGEIFS('VISSIM Travel Time Outputs'!$K:$K,'VISSIM Travel Time Outputs'!$D:$D,$D30,'VISSIM Travel Time Outputs'!$A:$A,"AVG",'VISSIM Travel Time Outputs'!$B:$B,DZ$9)),"-")</f>
        <v>-</v>
      </c>
      <c r="EA30" s="36" t="str">
        <f>IFERROR(TIME(0,0,AVERAGEIFS('VISSIM Travel Time Outputs'!$K:$K,'VISSIM Travel Time Outputs'!$D:$D,$D30,'VISSIM Travel Time Outputs'!$A:$A,"AVG",'VISSIM Travel Time Outputs'!$B:$B,EA$9)),"-")</f>
        <v>-</v>
      </c>
      <c r="EB30" s="36" t="str">
        <f>IFERROR(TIME(0,0,AVERAGEIFS('VISSIM Travel Time Outputs'!$K:$K,'VISSIM Travel Time Outputs'!$D:$D,$D30,'VISSIM Travel Time Outputs'!$A:$A,"AVG",'VISSIM Travel Time Outputs'!$B:$B,EB$9)),"-")</f>
        <v>-</v>
      </c>
      <c r="EC30" s="36" t="str">
        <f>IFERROR(TIME(0,0,AVERAGEIFS('VISSIM Travel Time Outputs'!$K:$K,'VISSIM Travel Time Outputs'!$D:$D,$D30,'VISSIM Travel Time Outputs'!$A:$A,"AVG",'VISSIM Travel Time Outputs'!$B:$B,EC$9)),"-")</f>
        <v>-</v>
      </c>
      <c r="ED30" s="36" t="str">
        <f>IFERROR(TIME(0,0,AVERAGEIFS('VISSIM Travel Time Outputs'!$K:$K,'VISSIM Travel Time Outputs'!$D:$D,$D30,'VISSIM Travel Time Outputs'!$A:$A,"AVG",'VISSIM Travel Time Outputs'!$B:$B,ED$9)),"-")</f>
        <v>-</v>
      </c>
      <c r="EE30" s="36" t="str">
        <f>IFERROR(TIME(0,0,AVERAGEIFS('VISSIM Travel Time Outputs'!$K:$K,'VISSIM Travel Time Outputs'!$D:$D,$D30,'VISSIM Travel Time Outputs'!$A:$A,"AVG",'VISSIM Travel Time Outputs'!$B:$B,EE$9)),"-")</f>
        <v>-</v>
      </c>
      <c r="EF30" s="36" t="str">
        <f>IFERROR(TIME(0,0,AVERAGEIFS('VISSIM Travel Time Outputs'!$K:$K,'VISSIM Travel Time Outputs'!$D:$D,$D30,'VISSIM Travel Time Outputs'!$A:$A,"AVG",'VISSIM Travel Time Outputs'!$B:$B,EF$9)),"-")</f>
        <v>-</v>
      </c>
      <c r="EG30" s="36" t="str">
        <f>IFERROR(TIME(0,0,AVERAGEIFS('VISSIM Travel Time Outputs'!$K:$K,'VISSIM Travel Time Outputs'!$D:$D,$D30,'VISSIM Travel Time Outputs'!$A:$A,"AVG",'VISSIM Travel Time Outputs'!$B:$B,EG$9)),"-")</f>
        <v>-</v>
      </c>
      <c r="EH30" s="177" t="str">
        <f>IFERROR(TIME(0,0,AVERAGEIFS('VISSIM Travel Time Outputs'!$K:$K,'VISSIM Travel Time Outputs'!$D:$D,$D30,'VISSIM Travel Time Outputs'!$A:$A,"AVG",'VISSIM Travel Time Outputs'!$B:$B,EH$9)),"-")</f>
        <v>-</v>
      </c>
      <c r="EI30" s="164"/>
      <c r="EJ30" s="379" t="str">
        <f>IFERROR(AVERAGEIFS('VISSIM Travel Time Outputs'!$H:$H,'VISSIM Travel Time Outputs'!$D:$D,$D30,'VISSIM Travel Time Outputs'!$A:$A,"AVG",'VISSIM Travel Time Outputs'!$B:$B,EJ$9),"-")</f>
        <v>-</v>
      </c>
      <c r="EK30" s="380" t="str">
        <f>IFERROR(AVERAGEIFS('VISSIM Travel Time Outputs'!$H:$H,'VISSIM Travel Time Outputs'!$D:$D,$D30,'VISSIM Travel Time Outputs'!$A:$A,"AVG",'VISSIM Travel Time Outputs'!$B:$B,EK$9),"-")</f>
        <v>-</v>
      </c>
      <c r="EL30" s="380" t="str">
        <f>IFERROR(AVERAGEIFS('VISSIM Travel Time Outputs'!$H:$H,'VISSIM Travel Time Outputs'!$D:$D,$D30,'VISSIM Travel Time Outputs'!$A:$A,"AVG",'VISSIM Travel Time Outputs'!$B:$B,EL$9),"-")</f>
        <v>-</v>
      </c>
      <c r="EM30" s="380" t="str">
        <f>IFERROR(AVERAGEIFS('VISSIM Travel Time Outputs'!$H:$H,'VISSIM Travel Time Outputs'!$D:$D,$D30,'VISSIM Travel Time Outputs'!$A:$A,"AVG",'VISSIM Travel Time Outputs'!$B:$B,EM$9),"-")</f>
        <v>-</v>
      </c>
      <c r="EN30" s="380" t="str">
        <f>IFERROR(AVERAGEIFS('VISSIM Travel Time Outputs'!$H:$H,'VISSIM Travel Time Outputs'!$D:$D,$D30,'VISSIM Travel Time Outputs'!$A:$A,"AVG",'VISSIM Travel Time Outputs'!$B:$B,EN$9),"-")</f>
        <v>-</v>
      </c>
      <c r="EO30" s="380" t="str">
        <f>IFERROR(AVERAGEIFS('VISSIM Travel Time Outputs'!$H:$H,'VISSIM Travel Time Outputs'!$D:$D,$D30,'VISSIM Travel Time Outputs'!$A:$A,"AVG",'VISSIM Travel Time Outputs'!$B:$B,EO$9),"-")</f>
        <v>-</v>
      </c>
      <c r="EP30" s="380" t="str">
        <f>IFERROR(AVERAGEIFS('VISSIM Travel Time Outputs'!$H:$H,'VISSIM Travel Time Outputs'!$D:$D,$D30,'VISSIM Travel Time Outputs'!$A:$A,"AVG",'VISSIM Travel Time Outputs'!$B:$B,EP$9),"-")</f>
        <v>-</v>
      </c>
      <c r="EQ30" s="380" t="str">
        <f>IFERROR(AVERAGEIFS('VISSIM Travel Time Outputs'!$H:$H,'VISSIM Travel Time Outputs'!$D:$D,$D30,'VISSIM Travel Time Outputs'!$A:$A,"AVG",'VISSIM Travel Time Outputs'!$B:$B,EQ$9),"-")</f>
        <v>-</v>
      </c>
      <c r="ER30" s="380" t="str">
        <f>IFERROR(AVERAGEIFS('VISSIM Travel Time Outputs'!$H:$H,'VISSIM Travel Time Outputs'!$D:$D,$D30,'VISSIM Travel Time Outputs'!$A:$A,"AVG",'VISSIM Travel Time Outputs'!$B:$B,ER$9),"-")</f>
        <v>-</v>
      </c>
      <c r="ES30" s="380" t="str">
        <f>IFERROR(AVERAGEIFS('VISSIM Travel Time Outputs'!$H:$H,'VISSIM Travel Time Outputs'!$D:$D,$D30,'VISSIM Travel Time Outputs'!$A:$A,"AVG",'VISSIM Travel Time Outputs'!$B:$B,ES$9),"-")</f>
        <v>-</v>
      </c>
      <c r="ET30" s="380" t="str">
        <f>IFERROR(AVERAGEIFS('VISSIM Travel Time Outputs'!$H:$H,'VISSIM Travel Time Outputs'!$D:$D,$D30,'VISSIM Travel Time Outputs'!$A:$A,"AVG",'VISSIM Travel Time Outputs'!$B:$B,ET$9),"-")</f>
        <v>-</v>
      </c>
      <c r="EU30" s="380" t="str">
        <f>IFERROR(AVERAGEIFS('VISSIM Travel Time Outputs'!$H:$H,'VISSIM Travel Time Outputs'!$D:$D,$D30,'VISSIM Travel Time Outputs'!$A:$A,"AVG",'VISSIM Travel Time Outputs'!$B:$B,EU$9),"-")</f>
        <v>-</v>
      </c>
      <c r="EV30" s="380" t="str">
        <f>IFERROR(AVERAGEIFS('VISSIM Travel Time Outputs'!$H:$H,'VISSIM Travel Time Outputs'!$D:$D,$D30,'VISSIM Travel Time Outputs'!$A:$A,"AVG",'VISSIM Travel Time Outputs'!$B:$B,EV$9),"-")</f>
        <v>-</v>
      </c>
      <c r="EW30" s="380" t="str">
        <f>IFERROR(AVERAGEIFS('VISSIM Travel Time Outputs'!$H:$H,'VISSIM Travel Time Outputs'!$D:$D,$D30,'VISSIM Travel Time Outputs'!$A:$A,"AVG",'VISSIM Travel Time Outputs'!$B:$B,EW$9),"-")</f>
        <v>-</v>
      </c>
      <c r="EX30" s="380" t="str">
        <f>IFERROR(AVERAGEIFS('VISSIM Travel Time Outputs'!$H:$H,'VISSIM Travel Time Outputs'!$D:$D,$D30,'VISSIM Travel Time Outputs'!$A:$A,"AVG",'VISSIM Travel Time Outputs'!$B:$B,EX$9),"-")</f>
        <v>-</v>
      </c>
      <c r="EY30" s="381" t="str">
        <f>IFERROR(AVERAGEIFS('VISSIM Travel Time Outputs'!$H:$H,'VISSIM Travel Time Outputs'!$D:$D,$D30,'VISSIM Travel Time Outputs'!$A:$A,"AVG",'VISSIM Travel Time Outputs'!$B:$B,EY$9),"-")</f>
        <v>-</v>
      </c>
      <c r="EZ30" s="304"/>
      <c r="FA30" s="259" t="str">
        <f t="shared" si="22"/>
        <v>--</v>
      </c>
      <c r="FB30" s="410" t="str">
        <f t="shared" si="23"/>
        <v>--</v>
      </c>
      <c r="FC30" s="381">
        <f t="shared" si="24"/>
        <v>0</v>
      </c>
      <c r="FD30" s="387"/>
      <c r="FE30" s="259" t="str">
        <f>IFERROR(GETPIVOTDATA("Average of TRAVTM(40)",#REF!,"TIMEINT",FE$9,"VEHICLETRAVELTIMEMEASUREMENT",$D30)/3600/24,"--")</f>
        <v>--</v>
      </c>
      <c r="FF30" s="36" t="str">
        <f>IFERROR(GETPIVOTDATA("Average of TRAVTM(40)",#REF!,"TIMEINT",FF$9,"VEHICLETRAVELTIMEMEASUREMENT",$D30)/3600/24,"--")</f>
        <v>--</v>
      </c>
      <c r="FG30" s="36" t="str">
        <f>IFERROR(GETPIVOTDATA("Average of TRAVTM(40)",#REF!,"TIMEINT",FG$9,"VEHICLETRAVELTIMEMEASUREMENT",$D30)/3600/24,"--")</f>
        <v>--</v>
      </c>
      <c r="FH30" s="36" t="str">
        <f>IFERROR(GETPIVOTDATA("Average of TRAVTM(40)",#REF!,"TIMEINT",FH$9,"VEHICLETRAVELTIMEMEASUREMENT",$D30)/3600/24,"--")</f>
        <v>--</v>
      </c>
      <c r="FI30" s="36" t="str">
        <f>IFERROR(GETPIVOTDATA("Average of TRAVTM(40)",#REF!,"TIMEINT",FI$9,"VEHICLETRAVELTIMEMEASUREMENT",$D30)/3600/24,"--")</f>
        <v>--</v>
      </c>
      <c r="FJ30" s="36" t="str">
        <f>IFERROR(GETPIVOTDATA("Average of TRAVTM(40)",#REF!,"TIMEINT",FJ$9,"VEHICLETRAVELTIMEMEASUREMENT",$D30)/3600/24,"--")</f>
        <v>--</v>
      </c>
      <c r="FK30" s="36" t="str">
        <f>IFERROR(GETPIVOTDATA("Average of TRAVTM(40)",#REF!,"TIMEINT",FK$9,"VEHICLETRAVELTIMEMEASUREMENT",$D30)/3600/24,"--")</f>
        <v>--</v>
      </c>
      <c r="FL30" s="36" t="str">
        <f>IFERROR(GETPIVOTDATA("Average of TRAVTM(40)",#REF!,"TIMEINT",FL$9,"VEHICLETRAVELTIMEMEASUREMENT",$D30)/3600/24,"--")</f>
        <v>--</v>
      </c>
      <c r="FM30" s="36" t="str">
        <f>IFERROR(GETPIVOTDATA("Average of TRAVTM(40)",#REF!,"TIMEINT",FM$9,"VEHICLETRAVELTIMEMEASUREMENT",$D30)/3600/24,"--")</f>
        <v>--</v>
      </c>
      <c r="FN30" s="36" t="str">
        <f>IFERROR(GETPIVOTDATA("Average of TRAVTM(40)",#REF!,"TIMEINT",FN$9,"VEHICLETRAVELTIMEMEASUREMENT",$D30)/3600/24,"--")</f>
        <v>--</v>
      </c>
      <c r="FO30" s="36" t="str">
        <f>IFERROR(GETPIVOTDATA("Average of TRAVTM(40)",#REF!,"TIMEINT",FO$9,"VEHICLETRAVELTIMEMEASUREMENT",$D30)/3600/24,"--")</f>
        <v>--</v>
      </c>
      <c r="FP30" s="36" t="str">
        <f>IFERROR(GETPIVOTDATA("Average of TRAVTM(40)",#REF!,"TIMEINT",FP$9,"VEHICLETRAVELTIMEMEASUREMENT",$D30)/3600/24,"--")</f>
        <v>--</v>
      </c>
      <c r="FQ30" s="36" t="str">
        <f>IFERROR(GETPIVOTDATA("Average of TRAVTM(40)",#REF!,"TIMEINT",FQ$9,"VEHICLETRAVELTIMEMEASUREMENT",$D30)/3600/24,"--")</f>
        <v>--</v>
      </c>
      <c r="FR30" s="36" t="str">
        <f>IFERROR(GETPIVOTDATA("Average of TRAVTM(40)",#REF!,"TIMEINT",FR$9,"VEHICLETRAVELTIMEMEASUREMENT",$D30)/3600/24,"--")</f>
        <v>--</v>
      </c>
      <c r="FS30" s="36" t="str">
        <f>IFERROR(GETPIVOTDATA("Average of TRAVTM(40)",#REF!,"TIMEINT",FS$9,"VEHICLETRAVELTIMEMEASUREMENT",$D30)/3600/24,"--")</f>
        <v>--</v>
      </c>
      <c r="FT30" s="177" t="str">
        <f>IFERROR(GETPIVOTDATA("Average of TRAVTM(40)",#REF!,"TIMEINT",FT$9,"VEHICLETRAVELTIMEMEASUREMENT",$D30)/3600/24,"--")</f>
        <v>--</v>
      </c>
      <c r="FU30" s="387"/>
      <c r="FV30" s="379" t="str">
        <f>IFERROR(GETPIVOTDATA("Average of VEHS(40)",#REF!,"TIMEINT",FV$9,"VEHICLETRAVELTIMEMEASUREMENT",$D30),"--")</f>
        <v>--</v>
      </c>
      <c r="FW30" s="380" t="str">
        <f>IFERROR(GETPIVOTDATA("Average of VEHS(40)",#REF!,"TIMEINT",FW$9,"VEHICLETRAVELTIMEMEASUREMENT",$D30),"--")</f>
        <v>--</v>
      </c>
      <c r="FX30" s="380" t="str">
        <f>IFERROR(GETPIVOTDATA("Average of VEHS(40)",#REF!,"TIMEINT",FX$9,"VEHICLETRAVELTIMEMEASUREMENT",$D30),"--")</f>
        <v>--</v>
      </c>
      <c r="FY30" s="380" t="str">
        <f>IFERROR(GETPIVOTDATA("Average of VEHS(40)",#REF!,"TIMEINT",FY$9,"VEHICLETRAVELTIMEMEASUREMENT",$D30),"--")</f>
        <v>--</v>
      </c>
      <c r="FZ30" s="380" t="str">
        <f>IFERROR(GETPIVOTDATA("Average of VEHS(40)",#REF!,"TIMEINT",FZ$9,"VEHICLETRAVELTIMEMEASUREMENT",$D30),"--")</f>
        <v>--</v>
      </c>
      <c r="GA30" s="380" t="str">
        <f>IFERROR(GETPIVOTDATA("Average of VEHS(40)",#REF!,"TIMEINT",GA$9,"VEHICLETRAVELTIMEMEASUREMENT",$D30),"--")</f>
        <v>--</v>
      </c>
      <c r="GB30" s="380" t="str">
        <f>IFERROR(GETPIVOTDATA("Average of VEHS(40)",#REF!,"TIMEINT",GB$9,"VEHICLETRAVELTIMEMEASUREMENT",$D30),"--")</f>
        <v>--</v>
      </c>
      <c r="GC30" s="380" t="str">
        <f>IFERROR(GETPIVOTDATA("Average of VEHS(40)",#REF!,"TIMEINT",GC$9,"VEHICLETRAVELTIMEMEASUREMENT",$D30),"--")</f>
        <v>--</v>
      </c>
      <c r="GD30" s="380" t="str">
        <f>IFERROR(GETPIVOTDATA("Average of VEHS(40)",#REF!,"TIMEINT",GD$9,"VEHICLETRAVELTIMEMEASUREMENT",$D30),"--")</f>
        <v>--</v>
      </c>
      <c r="GE30" s="380" t="str">
        <f>IFERROR(GETPIVOTDATA("Average of VEHS(40)",#REF!,"TIMEINT",GE$9,"VEHICLETRAVELTIMEMEASUREMENT",$D30),"--")</f>
        <v>--</v>
      </c>
      <c r="GF30" s="380" t="str">
        <f>IFERROR(GETPIVOTDATA("Average of VEHS(40)",#REF!,"TIMEINT",GF$9,"VEHICLETRAVELTIMEMEASUREMENT",$D30),"--")</f>
        <v>--</v>
      </c>
      <c r="GG30" s="380" t="str">
        <f>IFERROR(GETPIVOTDATA("Average of VEHS(40)",#REF!,"TIMEINT",GG$9,"VEHICLETRAVELTIMEMEASUREMENT",$D30),"--")</f>
        <v>--</v>
      </c>
      <c r="GH30" s="380" t="str">
        <f>IFERROR(GETPIVOTDATA("Average of VEHS(40)",#REF!,"TIMEINT",GH$9,"VEHICLETRAVELTIMEMEASUREMENT",$D30),"--")</f>
        <v>--</v>
      </c>
      <c r="GI30" s="380" t="str">
        <f>IFERROR(GETPIVOTDATA("Average of VEHS(40)",#REF!,"TIMEINT",GI$9,"VEHICLETRAVELTIMEMEASUREMENT",$D30),"--")</f>
        <v>--</v>
      </c>
      <c r="GJ30" s="380" t="str">
        <f>IFERROR(GETPIVOTDATA("Average of VEHS(40)",#REF!,"TIMEINT",GJ$9,"VEHICLETRAVELTIMEMEASUREMENT",$D30),"--")</f>
        <v>--</v>
      </c>
      <c r="GK30" s="381" t="str">
        <f>IFERROR(GETPIVOTDATA("Average of VEHS(40)",#REF!,"TIMEINT",GK$9,"VEHICLETRAVELTIMEMEASUREMENT",$D30),"--")</f>
        <v>--</v>
      </c>
      <c r="GL30" s="387"/>
      <c r="GM30" s="259" t="str">
        <f t="shared" si="25"/>
        <v>--</v>
      </c>
      <c r="GN30" s="410" t="str">
        <f t="shared" si="26"/>
        <v>--</v>
      </c>
      <c r="GO30" s="381">
        <f t="shared" si="27"/>
        <v>0</v>
      </c>
      <c r="GP30" s="387"/>
      <c r="GQ30" s="259" t="str">
        <f>IFERROR(GETPIVOTDATA("Average of TRAVTM(60)",#REF!,"TIMEINT",GQ$9,"VEHICLETRAVELTIMEMEASUREMENT",$D30)/3600/24,"--")</f>
        <v>--</v>
      </c>
      <c r="GR30" s="36" t="str">
        <f>IFERROR(GETPIVOTDATA("Average of TRAVTM(60)",#REF!,"TIMEINT",GR$9,"VEHICLETRAVELTIMEMEASUREMENT",$D30)/3600/24,"--")</f>
        <v>--</v>
      </c>
      <c r="GS30" s="36" t="str">
        <f>IFERROR(GETPIVOTDATA("Average of TRAVTM(60)",#REF!,"TIMEINT",GS$9,"VEHICLETRAVELTIMEMEASUREMENT",$D30)/3600/24,"--")</f>
        <v>--</v>
      </c>
      <c r="GT30" s="36" t="str">
        <f>IFERROR(GETPIVOTDATA("Average of TRAVTM(60)",#REF!,"TIMEINT",GT$9,"VEHICLETRAVELTIMEMEASUREMENT",$D30)/3600/24,"--")</f>
        <v>--</v>
      </c>
      <c r="GU30" s="36" t="str">
        <f>IFERROR(GETPIVOTDATA("Average of TRAVTM(60)",#REF!,"TIMEINT",GU$9,"VEHICLETRAVELTIMEMEASUREMENT",$D30)/3600/24,"--")</f>
        <v>--</v>
      </c>
      <c r="GV30" s="36" t="str">
        <f>IFERROR(GETPIVOTDATA("Average of TRAVTM(60)",#REF!,"TIMEINT",GV$9,"VEHICLETRAVELTIMEMEASUREMENT",$D30)/3600/24,"--")</f>
        <v>--</v>
      </c>
      <c r="GW30" s="36" t="str">
        <f>IFERROR(GETPIVOTDATA("Average of TRAVTM(60)",#REF!,"TIMEINT",GW$9,"VEHICLETRAVELTIMEMEASUREMENT",$D30)/3600/24,"--")</f>
        <v>--</v>
      </c>
      <c r="GX30" s="36" t="str">
        <f>IFERROR(GETPIVOTDATA("Average of TRAVTM(60)",#REF!,"TIMEINT",GX$9,"VEHICLETRAVELTIMEMEASUREMENT",$D30)/3600/24,"--")</f>
        <v>--</v>
      </c>
      <c r="GY30" s="36" t="str">
        <f>IFERROR(GETPIVOTDATA("Average of TRAVTM(60)",#REF!,"TIMEINT",GY$9,"VEHICLETRAVELTIMEMEASUREMENT",$D30)/3600/24,"--")</f>
        <v>--</v>
      </c>
      <c r="GZ30" s="36" t="str">
        <f>IFERROR(GETPIVOTDATA("Average of TRAVTM(60)",#REF!,"TIMEINT",GZ$9,"VEHICLETRAVELTIMEMEASUREMENT",$D30)/3600/24,"--")</f>
        <v>--</v>
      </c>
      <c r="HA30" s="36" t="str">
        <f>IFERROR(GETPIVOTDATA("Average of TRAVTM(60)",#REF!,"TIMEINT",HA$9,"VEHICLETRAVELTIMEMEASUREMENT",$D30)/3600/24,"--")</f>
        <v>--</v>
      </c>
      <c r="HB30" s="36" t="str">
        <f>IFERROR(GETPIVOTDATA("Average of TRAVTM(60)",#REF!,"TIMEINT",HB$9,"VEHICLETRAVELTIMEMEASUREMENT",$D30)/3600/24,"--")</f>
        <v>--</v>
      </c>
      <c r="HC30" s="36" t="str">
        <f>IFERROR(GETPIVOTDATA("Average of TRAVTM(60)",#REF!,"TIMEINT",HC$9,"VEHICLETRAVELTIMEMEASUREMENT",$D30)/3600/24,"--")</f>
        <v>--</v>
      </c>
      <c r="HD30" s="36" t="str">
        <f>IFERROR(GETPIVOTDATA("Average of TRAVTM(60)",#REF!,"TIMEINT",HD$9,"VEHICLETRAVELTIMEMEASUREMENT",$D30)/3600/24,"--")</f>
        <v>--</v>
      </c>
      <c r="HE30" s="36" t="str">
        <f>IFERROR(GETPIVOTDATA("Average of TRAVTM(60)",#REF!,"TIMEINT",HE$9,"VEHICLETRAVELTIMEMEASUREMENT",$D30)/3600/24,"--")</f>
        <v>--</v>
      </c>
      <c r="HF30" s="177" t="str">
        <f>IFERROR(GETPIVOTDATA("Average of TRAVTM(60)",#REF!,"TIMEINT",HF$9,"VEHICLETRAVELTIMEMEASUREMENT",$D30)/3600/24,"--")</f>
        <v>--</v>
      </c>
      <c r="HG30" s="387"/>
      <c r="HH30" s="379" t="str">
        <f>IFERROR(GETPIVOTDATA("Average of VEHS(60)",#REF!,"TIMEINT",HH$9,"VEHICLETRAVELTIMEMEASUREMENT",$D30),"--")</f>
        <v>--</v>
      </c>
      <c r="HI30" s="380" t="str">
        <f>IFERROR(GETPIVOTDATA("Average of VEHS(60)",#REF!,"TIMEINT",HI$9,"VEHICLETRAVELTIMEMEASUREMENT",$D30),"--")</f>
        <v>--</v>
      </c>
      <c r="HJ30" s="380" t="str">
        <f>IFERROR(GETPIVOTDATA("Average of VEHS(60)",#REF!,"TIMEINT",HJ$9,"VEHICLETRAVELTIMEMEASUREMENT",$D30),"--")</f>
        <v>--</v>
      </c>
      <c r="HK30" s="380" t="str">
        <f>IFERROR(GETPIVOTDATA("Average of VEHS(60)",#REF!,"TIMEINT",HK$9,"VEHICLETRAVELTIMEMEASUREMENT",$D30),"--")</f>
        <v>--</v>
      </c>
      <c r="HL30" s="380" t="str">
        <f>IFERROR(GETPIVOTDATA("Average of VEHS(60)",#REF!,"TIMEINT",HL$9,"VEHICLETRAVELTIMEMEASUREMENT",$D30),"--")</f>
        <v>--</v>
      </c>
      <c r="HM30" s="380" t="str">
        <f>IFERROR(GETPIVOTDATA("Average of VEHS(60)",#REF!,"TIMEINT",HM$9,"VEHICLETRAVELTIMEMEASUREMENT",$D30),"--")</f>
        <v>--</v>
      </c>
      <c r="HN30" s="380" t="str">
        <f>IFERROR(GETPIVOTDATA("Average of VEHS(60)",#REF!,"TIMEINT",HN$9,"VEHICLETRAVELTIMEMEASUREMENT",$D30),"--")</f>
        <v>--</v>
      </c>
      <c r="HO30" s="380" t="str">
        <f>IFERROR(GETPIVOTDATA("Average of VEHS(60)",#REF!,"TIMEINT",HO$9,"VEHICLETRAVELTIMEMEASUREMENT",$D30),"--")</f>
        <v>--</v>
      </c>
      <c r="HP30" s="380" t="str">
        <f>IFERROR(GETPIVOTDATA("Average of VEHS(60)",#REF!,"TIMEINT",HP$9,"VEHICLETRAVELTIMEMEASUREMENT",$D30),"--")</f>
        <v>--</v>
      </c>
      <c r="HQ30" s="380" t="str">
        <f>IFERROR(GETPIVOTDATA("Average of VEHS(60)",#REF!,"TIMEINT",HQ$9,"VEHICLETRAVELTIMEMEASUREMENT",$D30),"--")</f>
        <v>--</v>
      </c>
      <c r="HR30" s="380" t="str">
        <f>IFERROR(GETPIVOTDATA("Average of VEHS(60)",#REF!,"TIMEINT",HR$9,"VEHICLETRAVELTIMEMEASUREMENT",$D30),"--")</f>
        <v>--</v>
      </c>
      <c r="HS30" s="380" t="str">
        <f>IFERROR(GETPIVOTDATA("Average of VEHS(60)",#REF!,"TIMEINT",HS$9,"VEHICLETRAVELTIMEMEASUREMENT",$D30),"--")</f>
        <v>--</v>
      </c>
      <c r="HT30" s="380" t="str">
        <f>IFERROR(GETPIVOTDATA("Average of VEHS(60)",#REF!,"TIMEINT",HT$9,"VEHICLETRAVELTIMEMEASUREMENT",$D30),"--")</f>
        <v>--</v>
      </c>
      <c r="HU30" s="380" t="str">
        <f>IFERROR(GETPIVOTDATA("Average of VEHS(60)",#REF!,"TIMEINT",HU$9,"VEHICLETRAVELTIMEMEASUREMENT",$D30),"--")</f>
        <v>--</v>
      </c>
      <c r="HV30" s="380" t="str">
        <f>IFERROR(GETPIVOTDATA("Average of VEHS(60)",#REF!,"TIMEINT",HV$9,"VEHICLETRAVELTIMEMEASUREMENT",$D30),"--")</f>
        <v>--</v>
      </c>
      <c r="HW30" s="381" t="str">
        <f>IFERROR(GETPIVOTDATA("Average of VEHS(60)",#REF!,"TIMEINT",HW$9,"VEHICLETRAVELTIMEMEASUREMENT",$D30),"--")</f>
        <v>--</v>
      </c>
      <c r="HX30" s="387"/>
      <c r="HY30" s="259" t="str">
        <f t="shared" si="28"/>
        <v>--</v>
      </c>
      <c r="HZ30" s="410" t="str">
        <f t="shared" si="29"/>
        <v>--</v>
      </c>
      <c r="IA30" s="381">
        <f t="shared" si="30"/>
        <v>0</v>
      </c>
      <c r="IB30" s="716"/>
      <c r="IC30" s="379" t="str">
        <f>IFERROR(AVERAGEIFS('VISSIM Travel Time Outputs'!$L:$L,'VISSIM Travel Time Outputs'!$D:$D,$D30,'VISSIM Travel Time Outputs'!$A:$A,"AVG",'VISSIM Travel Time Outputs'!$B:$B,IC$9),"-")</f>
        <v>-</v>
      </c>
      <c r="ID30" s="380" t="str">
        <f>IFERROR(AVERAGEIFS('VISSIM Travel Time Outputs'!$L:$L,'VISSIM Travel Time Outputs'!$D:$D,$D30,'VISSIM Travel Time Outputs'!$A:$A,"AVG",'VISSIM Travel Time Outputs'!$B:$B,ID$9),"-")</f>
        <v>-</v>
      </c>
      <c r="IE30" s="380" t="str">
        <f>IFERROR(AVERAGEIFS('VISSIM Travel Time Outputs'!$L:$L,'VISSIM Travel Time Outputs'!$D:$D,$D30,'VISSIM Travel Time Outputs'!$A:$A,"AVG",'VISSIM Travel Time Outputs'!$B:$B,IE$9),"-")</f>
        <v>-</v>
      </c>
      <c r="IF30" s="380" t="str">
        <f>IFERROR(AVERAGEIFS('VISSIM Travel Time Outputs'!$L:$L,'VISSIM Travel Time Outputs'!$D:$D,$D30,'VISSIM Travel Time Outputs'!$A:$A,"AVG",'VISSIM Travel Time Outputs'!$B:$B,IF$9),"-")</f>
        <v>-</v>
      </c>
      <c r="IG30" s="380" t="str">
        <f>IFERROR(AVERAGEIFS('VISSIM Travel Time Outputs'!$L:$L,'VISSIM Travel Time Outputs'!$D:$D,$D30,'VISSIM Travel Time Outputs'!$A:$A,"AVG",'VISSIM Travel Time Outputs'!$B:$B,IG$9),"-")</f>
        <v>-</v>
      </c>
      <c r="IH30" s="380" t="str">
        <f>IFERROR(AVERAGEIFS('VISSIM Travel Time Outputs'!$L:$L,'VISSIM Travel Time Outputs'!$D:$D,$D30,'VISSIM Travel Time Outputs'!$A:$A,"AVG",'VISSIM Travel Time Outputs'!$B:$B,IH$9),"-")</f>
        <v>-</v>
      </c>
      <c r="II30" s="380" t="str">
        <f>IFERROR(AVERAGEIFS('VISSIM Travel Time Outputs'!$L:$L,'VISSIM Travel Time Outputs'!$D:$D,$D30,'VISSIM Travel Time Outputs'!$A:$A,"AVG",'VISSIM Travel Time Outputs'!$B:$B,II$9),"-")</f>
        <v>-</v>
      </c>
      <c r="IJ30" s="380" t="str">
        <f>IFERROR(AVERAGEIFS('VISSIM Travel Time Outputs'!$L:$L,'VISSIM Travel Time Outputs'!$D:$D,$D30,'VISSIM Travel Time Outputs'!$A:$A,"AVG",'VISSIM Travel Time Outputs'!$B:$B,IJ$9),"-")</f>
        <v>-</v>
      </c>
      <c r="IK30" s="380" t="str">
        <f>IFERROR(AVERAGEIFS('VISSIM Travel Time Outputs'!$L:$L,'VISSIM Travel Time Outputs'!$D:$D,$D30,'VISSIM Travel Time Outputs'!$A:$A,"AVG",'VISSIM Travel Time Outputs'!$B:$B,IK$9),"-")</f>
        <v>-</v>
      </c>
      <c r="IL30" s="380" t="str">
        <f>IFERROR(AVERAGEIFS('VISSIM Travel Time Outputs'!$L:$L,'VISSIM Travel Time Outputs'!$D:$D,$D30,'VISSIM Travel Time Outputs'!$A:$A,"AVG",'VISSIM Travel Time Outputs'!$B:$B,IL$9),"-")</f>
        <v>-</v>
      </c>
      <c r="IM30" s="380" t="str">
        <f>IFERROR(AVERAGEIFS('VISSIM Travel Time Outputs'!$L:$L,'VISSIM Travel Time Outputs'!$D:$D,$D30,'VISSIM Travel Time Outputs'!$A:$A,"AVG",'VISSIM Travel Time Outputs'!$B:$B,IM$9),"-")</f>
        <v>-</v>
      </c>
      <c r="IN30" s="380" t="str">
        <f>IFERROR(AVERAGEIFS('VISSIM Travel Time Outputs'!$L:$L,'VISSIM Travel Time Outputs'!$D:$D,$D30,'VISSIM Travel Time Outputs'!$A:$A,"AVG",'VISSIM Travel Time Outputs'!$B:$B,IN$9),"-")</f>
        <v>-</v>
      </c>
      <c r="IO30" s="380" t="str">
        <f>IFERROR(AVERAGEIFS('VISSIM Travel Time Outputs'!$L:$L,'VISSIM Travel Time Outputs'!$D:$D,$D30,'VISSIM Travel Time Outputs'!$A:$A,"AVG",'VISSIM Travel Time Outputs'!$B:$B,IO$9),"-")</f>
        <v>-</v>
      </c>
      <c r="IP30" s="380" t="str">
        <f>IFERROR(AVERAGEIFS('VISSIM Travel Time Outputs'!$L:$L,'VISSIM Travel Time Outputs'!$D:$D,$D30,'VISSIM Travel Time Outputs'!$A:$A,"AVG",'VISSIM Travel Time Outputs'!$B:$B,IP$9),"-")</f>
        <v>-</v>
      </c>
      <c r="IQ30" s="380" t="str">
        <f>IFERROR(AVERAGEIFS('VISSIM Travel Time Outputs'!$L:$L,'VISSIM Travel Time Outputs'!$D:$D,$D30,'VISSIM Travel Time Outputs'!$A:$A,"AVG",'VISSIM Travel Time Outputs'!$B:$B,IQ$9),"-")</f>
        <v>-</v>
      </c>
      <c r="IR30" s="381" t="str">
        <f>IFERROR(AVERAGEIFS('VISSIM Travel Time Outputs'!$L:$L,'VISSIM Travel Time Outputs'!$D:$D,$D30,'VISSIM Travel Time Outputs'!$A:$A,"AVG",'VISSIM Travel Time Outputs'!$B:$B,IR$9),"-")</f>
        <v>-</v>
      </c>
      <c r="IS30" s="381" t="str">
        <f t="shared" si="31"/>
        <v>--</v>
      </c>
    </row>
    <row r="31" spans="1:253" customFormat="1" x14ac:dyDescent="0.25">
      <c r="A31" s="302" t="str">
        <f t="shared" si="12"/>
        <v/>
      </c>
      <c r="B31" s="641">
        <f t="shared" si="32"/>
        <v>22</v>
      </c>
      <c r="C31" s="475" t="str">
        <f>INDEX('Input - Travel Times'!$B$3:$AL$103,MATCH($B31,'Input - Travel Times'!$B$3:$B$103,0),MATCH(C$9,'Input - Travel Times'!$B$3:$AL$3,0))</f>
        <v>From ASPM WB off-ramp to ASPM EB on-ramp</v>
      </c>
      <c r="D31" s="194">
        <f>INDEX('Input - Travel Times'!$B$3:$AS$103,MATCH($B31,'Input - Travel Times'!$B$3:$B$103,0),MATCH(D$9,'Input - Travel Times'!$B$3:$AS$3,0))</f>
        <v>22</v>
      </c>
      <c r="E31" s="582" t="e">
        <f>TIME(0,0,INDEX('Input - Travel Times'!$B$3:$AL$103,MATCH($B31,'Input - Travel Times'!$B$3:$B$103,0),MATCH(E$9,'Input - Travel Times'!$B$3:$AL$3,0)))</f>
        <v>#VALUE!</v>
      </c>
      <c r="F31" s="582" t="e">
        <f>TIME(0,0,INDEX('Input - Travel Times'!$B$3:$AL$103,MATCH($B31,'Input - Travel Times'!$B$3:$B$103,0),MATCH(F$9,'Input - Travel Times'!$B$3:$AL$3,0)))</f>
        <v>#VALUE!</v>
      </c>
      <c r="G31" s="582" t="e">
        <f>TIME(0,0,INDEX('Input - Travel Times'!$B$3:$AL$103,MATCH($B31,'Input - Travel Times'!$B$3:$B$103,0),MATCH(G$9,'Input - Travel Times'!$B$3:$AL$3,0)))</f>
        <v>#VALUE!</v>
      </c>
      <c r="H31" s="164"/>
      <c r="I31" s="259" t="str">
        <f>IFERROR(TIME(0,0,AVERAGEIFS('VISSIM Travel Time Outputs'!$I:$I,'VISSIM Travel Time Outputs'!$D:$D,$D31,'VISSIM Travel Time Outputs'!$A:$A,"AVG",'VISSIM Travel Time Outputs'!$B:$B,I$9)),"-")</f>
        <v>-</v>
      </c>
      <c r="J31" s="36" t="str">
        <f>IFERROR(TIME(0,0,AVERAGEIFS('VISSIM Travel Time Outputs'!$I:$I,'VISSIM Travel Time Outputs'!$D:$D,$D31,'VISSIM Travel Time Outputs'!$A:$A,"AVG",'VISSIM Travel Time Outputs'!$B:$B,J$9)),"-")</f>
        <v>-</v>
      </c>
      <c r="K31" s="36" t="str">
        <f>IFERROR(TIME(0,0,AVERAGEIFS('VISSIM Travel Time Outputs'!$I:$I,'VISSIM Travel Time Outputs'!$D:$D,$D31,'VISSIM Travel Time Outputs'!$A:$A,"AVG",'VISSIM Travel Time Outputs'!$B:$B,K$9)),"-")</f>
        <v>-</v>
      </c>
      <c r="L31" s="36" t="str">
        <f>IFERROR(TIME(0,0,AVERAGEIFS('VISSIM Travel Time Outputs'!$I:$I,'VISSIM Travel Time Outputs'!$D:$D,$D31,'VISSIM Travel Time Outputs'!$A:$A,"AVG",'VISSIM Travel Time Outputs'!$B:$B,L$9)),"-")</f>
        <v>-</v>
      </c>
      <c r="M31" s="36" t="str">
        <f>IFERROR(TIME(0,0,AVERAGEIFS('VISSIM Travel Time Outputs'!$I:$I,'VISSIM Travel Time Outputs'!$D:$D,$D31,'VISSIM Travel Time Outputs'!$A:$A,"AVG",'VISSIM Travel Time Outputs'!$B:$B,M$9)),"-")</f>
        <v>-</v>
      </c>
      <c r="N31" s="36" t="str">
        <f>IFERROR(TIME(0,0,AVERAGEIFS('VISSIM Travel Time Outputs'!$I:$I,'VISSIM Travel Time Outputs'!$D:$D,$D31,'VISSIM Travel Time Outputs'!$A:$A,"AVG",'VISSIM Travel Time Outputs'!$B:$B,N$9)),"-")</f>
        <v>-</v>
      </c>
      <c r="O31" s="36" t="str">
        <f>IFERROR(TIME(0,0,AVERAGEIFS('VISSIM Travel Time Outputs'!$I:$I,'VISSIM Travel Time Outputs'!$D:$D,$D31,'VISSIM Travel Time Outputs'!$A:$A,"AVG",'VISSIM Travel Time Outputs'!$B:$B,O$9)),"-")</f>
        <v>-</v>
      </c>
      <c r="P31" s="36" t="str">
        <f>IFERROR(TIME(0,0,AVERAGEIFS('VISSIM Travel Time Outputs'!$I:$I,'VISSIM Travel Time Outputs'!$D:$D,$D31,'VISSIM Travel Time Outputs'!$A:$A,"AVG",'VISSIM Travel Time Outputs'!$B:$B,P$9)),"-")</f>
        <v>-</v>
      </c>
      <c r="Q31" s="36" t="str">
        <f>IFERROR(TIME(0,0,AVERAGEIFS('VISSIM Travel Time Outputs'!$I:$I,'VISSIM Travel Time Outputs'!$D:$D,$D31,'VISSIM Travel Time Outputs'!$A:$A,"AVG",'VISSIM Travel Time Outputs'!$B:$B,Q$9)),"-")</f>
        <v>-</v>
      </c>
      <c r="R31" s="36" t="str">
        <f>IFERROR(TIME(0,0,AVERAGEIFS('VISSIM Travel Time Outputs'!$I:$I,'VISSIM Travel Time Outputs'!$D:$D,$D31,'VISSIM Travel Time Outputs'!$A:$A,"AVG",'VISSIM Travel Time Outputs'!$B:$B,R$9)),"-")</f>
        <v>-</v>
      </c>
      <c r="S31" s="36" t="str">
        <f>IFERROR(TIME(0,0,AVERAGEIFS('VISSIM Travel Time Outputs'!$I:$I,'VISSIM Travel Time Outputs'!$D:$D,$D31,'VISSIM Travel Time Outputs'!$A:$A,"AVG",'VISSIM Travel Time Outputs'!$B:$B,S$9)),"-")</f>
        <v>-</v>
      </c>
      <c r="T31" s="36" t="str">
        <f>IFERROR(TIME(0,0,AVERAGEIFS('VISSIM Travel Time Outputs'!$I:$I,'VISSIM Travel Time Outputs'!$D:$D,$D31,'VISSIM Travel Time Outputs'!$A:$A,"AVG",'VISSIM Travel Time Outputs'!$B:$B,T$9)),"-")</f>
        <v>-</v>
      </c>
      <c r="U31" s="36" t="str">
        <f>IFERROR(TIME(0,0,AVERAGEIFS('VISSIM Travel Time Outputs'!$I:$I,'VISSIM Travel Time Outputs'!$D:$D,$D31,'VISSIM Travel Time Outputs'!$A:$A,"AVG",'VISSIM Travel Time Outputs'!$B:$B,U$9)),"-")</f>
        <v>-</v>
      </c>
      <c r="V31" s="36" t="str">
        <f>IFERROR(TIME(0,0,AVERAGEIFS('VISSIM Travel Time Outputs'!$I:$I,'VISSIM Travel Time Outputs'!$D:$D,$D31,'VISSIM Travel Time Outputs'!$A:$A,"AVG",'VISSIM Travel Time Outputs'!$B:$B,V$9)),"-")</f>
        <v>-</v>
      </c>
      <c r="W31" s="36" t="str">
        <f>IFERROR(TIME(0,0,AVERAGEIFS('VISSIM Travel Time Outputs'!$I:$I,'VISSIM Travel Time Outputs'!$D:$D,$D31,'VISSIM Travel Time Outputs'!$A:$A,"AVG",'VISSIM Travel Time Outputs'!$B:$B,W$9)),"-")</f>
        <v>-</v>
      </c>
      <c r="X31" s="177" t="str">
        <f>IFERROR(TIME(0,0,AVERAGEIFS('VISSIM Travel Time Outputs'!$I:$I,'VISSIM Travel Time Outputs'!$D:$D,$D31,'VISSIM Travel Time Outputs'!$A:$A,"AVG",'VISSIM Travel Time Outputs'!$B:$B,X$9)),"-")</f>
        <v>-</v>
      </c>
      <c r="Y31" s="304"/>
      <c r="Z31" s="379" t="str">
        <f>IFERROR(AVERAGEIFS('VISSIM Travel Time Outputs'!$F:$F,'VISSIM Travel Time Outputs'!$D:$D,$D31,'VISSIM Travel Time Outputs'!$A:$A,"AVG",'VISSIM Travel Time Outputs'!$B:$B,Z$9),"-")</f>
        <v>-</v>
      </c>
      <c r="AA31" s="380" t="str">
        <f>IFERROR(AVERAGEIFS('VISSIM Travel Time Outputs'!$F:$F,'VISSIM Travel Time Outputs'!$D:$D,$D31,'VISSIM Travel Time Outputs'!$A:$A,"AVG",'VISSIM Travel Time Outputs'!$B:$B,AA$9),"-")</f>
        <v>-</v>
      </c>
      <c r="AB31" s="380" t="str">
        <f>IFERROR(AVERAGEIFS('VISSIM Travel Time Outputs'!$F:$F,'VISSIM Travel Time Outputs'!$D:$D,$D31,'VISSIM Travel Time Outputs'!$A:$A,"AVG",'VISSIM Travel Time Outputs'!$B:$B,AB$9),"-")</f>
        <v>-</v>
      </c>
      <c r="AC31" s="380" t="str">
        <f>IFERROR(AVERAGEIFS('VISSIM Travel Time Outputs'!$F:$F,'VISSIM Travel Time Outputs'!$D:$D,$D31,'VISSIM Travel Time Outputs'!$A:$A,"AVG",'VISSIM Travel Time Outputs'!$B:$B,AC$9),"-")</f>
        <v>-</v>
      </c>
      <c r="AD31" s="380" t="str">
        <f>IFERROR(AVERAGEIFS('VISSIM Travel Time Outputs'!$F:$F,'VISSIM Travel Time Outputs'!$D:$D,$D31,'VISSIM Travel Time Outputs'!$A:$A,"AVG",'VISSIM Travel Time Outputs'!$B:$B,AD$9),"-")</f>
        <v>-</v>
      </c>
      <c r="AE31" s="380" t="str">
        <f>IFERROR(AVERAGEIFS('VISSIM Travel Time Outputs'!$F:$F,'VISSIM Travel Time Outputs'!$D:$D,$D31,'VISSIM Travel Time Outputs'!$A:$A,"AVG",'VISSIM Travel Time Outputs'!$B:$B,AE$9),"-")</f>
        <v>-</v>
      </c>
      <c r="AF31" s="380" t="str">
        <f>IFERROR(AVERAGEIFS('VISSIM Travel Time Outputs'!$F:$F,'VISSIM Travel Time Outputs'!$D:$D,$D31,'VISSIM Travel Time Outputs'!$A:$A,"AVG",'VISSIM Travel Time Outputs'!$B:$B,AF$9),"-")</f>
        <v>-</v>
      </c>
      <c r="AG31" s="380" t="str">
        <f>IFERROR(AVERAGEIFS('VISSIM Travel Time Outputs'!$F:$F,'VISSIM Travel Time Outputs'!$D:$D,$D31,'VISSIM Travel Time Outputs'!$A:$A,"AVG",'VISSIM Travel Time Outputs'!$B:$B,AG$9),"-")</f>
        <v>-</v>
      </c>
      <c r="AH31" s="380" t="str">
        <f>IFERROR(AVERAGEIFS('VISSIM Travel Time Outputs'!$F:$F,'VISSIM Travel Time Outputs'!$D:$D,$D31,'VISSIM Travel Time Outputs'!$A:$A,"AVG",'VISSIM Travel Time Outputs'!$B:$B,AH$9),"-")</f>
        <v>-</v>
      </c>
      <c r="AI31" s="380" t="str">
        <f>IFERROR(AVERAGEIFS('VISSIM Travel Time Outputs'!$F:$F,'VISSIM Travel Time Outputs'!$D:$D,$D31,'VISSIM Travel Time Outputs'!$A:$A,"AVG",'VISSIM Travel Time Outputs'!$B:$B,AI$9),"-")</f>
        <v>-</v>
      </c>
      <c r="AJ31" s="380" t="str">
        <f>IFERROR(AVERAGEIFS('VISSIM Travel Time Outputs'!$F:$F,'VISSIM Travel Time Outputs'!$D:$D,$D31,'VISSIM Travel Time Outputs'!$A:$A,"AVG",'VISSIM Travel Time Outputs'!$B:$B,AJ$9),"-")</f>
        <v>-</v>
      </c>
      <c r="AK31" s="380" t="str">
        <f>IFERROR(AVERAGEIFS('VISSIM Travel Time Outputs'!$F:$F,'VISSIM Travel Time Outputs'!$D:$D,$D31,'VISSIM Travel Time Outputs'!$A:$A,"AVG",'VISSIM Travel Time Outputs'!$B:$B,AK$9),"-")</f>
        <v>-</v>
      </c>
      <c r="AL31" s="380" t="str">
        <f>IFERROR(AVERAGEIFS('VISSIM Travel Time Outputs'!$F:$F,'VISSIM Travel Time Outputs'!$D:$D,$D31,'VISSIM Travel Time Outputs'!$A:$A,"AVG",'VISSIM Travel Time Outputs'!$B:$B,AL$9),"-")</f>
        <v>-</v>
      </c>
      <c r="AM31" s="380" t="str">
        <f>IFERROR(AVERAGEIFS('VISSIM Travel Time Outputs'!$F:$F,'VISSIM Travel Time Outputs'!$D:$D,$D31,'VISSIM Travel Time Outputs'!$A:$A,"AVG",'VISSIM Travel Time Outputs'!$B:$B,AM$9),"-")</f>
        <v>-</v>
      </c>
      <c r="AN31" s="380" t="str">
        <f>IFERROR(AVERAGEIFS('VISSIM Travel Time Outputs'!$F:$F,'VISSIM Travel Time Outputs'!$D:$D,$D31,'VISSIM Travel Time Outputs'!$A:$A,"AVG",'VISSIM Travel Time Outputs'!$B:$B,AN$9),"-")</f>
        <v>-</v>
      </c>
      <c r="AO31" s="381" t="str">
        <f>IFERROR(AVERAGEIFS('VISSIM Travel Time Outputs'!$F:$F,'VISSIM Travel Time Outputs'!$D:$D,$D31,'VISSIM Travel Time Outputs'!$A:$A,"AVG",'VISSIM Travel Time Outputs'!$B:$B,AO$9),"-")</f>
        <v>-</v>
      </c>
      <c r="AP31" s="387"/>
      <c r="AQ31" s="259" t="str">
        <f t="shared" si="13"/>
        <v>--</v>
      </c>
      <c r="AR31" s="410" t="str">
        <f t="shared" si="14"/>
        <v>--</v>
      </c>
      <c r="AS31" s="381">
        <f t="shared" si="15"/>
        <v>0</v>
      </c>
      <c r="AT31" s="305"/>
      <c r="AU31" s="259" t="str">
        <f>IFERROR(TIME(0,0,AVERAGEIFS('VISSIM Travel Time Outputs'!$J:$J,'VISSIM Travel Time Outputs'!$D:$D,$D31,'VISSIM Travel Time Outputs'!$A:$A,"AVG",'VISSIM Travel Time Outputs'!$B:$B,AU$9)),"-")</f>
        <v>-</v>
      </c>
      <c r="AV31" s="36" t="str">
        <f>IFERROR(TIME(0,0,AVERAGEIFS('VISSIM Travel Time Outputs'!$J:$J,'VISSIM Travel Time Outputs'!$D:$D,$D31,'VISSIM Travel Time Outputs'!$A:$A,"AVG",'VISSIM Travel Time Outputs'!$B:$B,AV$9)),"-")</f>
        <v>-</v>
      </c>
      <c r="AW31" s="36" t="str">
        <f>IFERROR(TIME(0,0,AVERAGEIFS('VISSIM Travel Time Outputs'!$J:$J,'VISSIM Travel Time Outputs'!$D:$D,$D31,'VISSIM Travel Time Outputs'!$A:$A,"AVG",'VISSIM Travel Time Outputs'!$B:$B,AW$9)),"-")</f>
        <v>-</v>
      </c>
      <c r="AX31" s="36" t="str">
        <f>IFERROR(TIME(0,0,AVERAGEIFS('VISSIM Travel Time Outputs'!$J:$J,'VISSIM Travel Time Outputs'!$D:$D,$D31,'VISSIM Travel Time Outputs'!$A:$A,"AVG",'VISSIM Travel Time Outputs'!$B:$B,AX$9)),"-")</f>
        <v>-</v>
      </c>
      <c r="AY31" s="36" t="str">
        <f>IFERROR(TIME(0,0,AVERAGEIFS('VISSIM Travel Time Outputs'!$J:$J,'VISSIM Travel Time Outputs'!$D:$D,$D31,'VISSIM Travel Time Outputs'!$A:$A,"AVG",'VISSIM Travel Time Outputs'!$B:$B,AY$9)),"-")</f>
        <v>-</v>
      </c>
      <c r="AZ31" s="36" t="str">
        <f>IFERROR(TIME(0,0,AVERAGEIFS('VISSIM Travel Time Outputs'!$J:$J,'VISSIM Travel Time Outputs'!$D:$D,$D31,'VISSIM Travel Time Outputs'!$A:$A,"AVG",'VISSIM Travel Time Outputs'!$B:$B,AZ$9)),"-")</f>
        <v>-</v>
      </c>
      <c r="BA31" s="36" t="str">
        <f>IFERROR(TIME(0,0,AVERAGEIFS('VISSIM Travel Time Outputs'!$J:$J,'VISSIM Travel Time Outputs'!$D:$D,$D31,'VISSIM Travel Time Outputs'!$A:$A,"AVG",'VISSIM Travel Time Outputs'!$B:$B,BA$9)),"-")</f>
        <v>-</v>
      </c>
      <c r="BB31" s="36" t="str">
        <f>IFERROR(TIME(0,0,AVERAGEIFS('VISSIM Travel Time Outputs'!$J:$J,'VISSIM Travel Time Outputs'!$D:$D,$D31,'VISSIM Travel Time Outputs'!$A:$A,"AVG",'VISSIM Travel Time Outputs'!$B:$B,BB$9)),"-")</f>
        <v>-</v>
      </c>
      <c r="BC31" s="36" t="str">
        <f>IFERROR(TIME(0,0,AVERAGEIFS('VISSIM Travel Time Outputs'!$J:$J,'VISSIM Travel Time Outputs'!$D:$D,$D31,'VISSIM Travel Time Outputs'!$A:$A,"AVG",'VISSIM Travel Time Outputs'!$B:$B,BC$9)),"-")</f>
        <v>-</v>
      </c>
      <c r="BD31" s="36" t="str">
        <f>IFERROR(TIME(0,0,AVERAGEIFS('VISSIM Travel Time Outputs'!$J:$J,'VISSIM Travel Time Outputs'!$D:$D,$D31,'VISSIM Travel Time Outputs'!$A:$A,"AVG",'VISSIM Travel Time Outputs'!$B:$B,BD$9)),"-")</f>
        <v>-</v>
      </c>
      <c r="BE31" s="36" t="str">
        <f>IFERROR(TIME(0,0,AVERAGEIFS('VISSIM Travel Time Outputs'!$J:$J,'VISSIM Travel Time Outputs'!$D:$D,$D31,'VISSIM Travel Time Outputs'!$A:$A,"AVG",'VISSIM Travel Time Outputs'!$B:$B,BE$9)),"-")</f>
        <v>-</v>
      </c>
      <c r="BF31" s="36" t="str">
        <f>IFERROR(TIME(0,0,AVERAGEIFS('VISSIM Travel Time Outputs'!$J:$J,'VISSIM Travel Time Outputs'!$D:$D,$D31,'VISSIM Travel Time Outputs'!$A:$A,"AVG",'VISSIM Travel Time Outputs'!$B:$B,BF$9)),"-")</f>
        <v>-</v>
      </c>
      <c r="BG31" s="36" t="str">
        <f>IFERROR(TIME(0,0,AVERAGEIFS('VISSIM Travel Time Outputs'!$J:$J,'VISSIM Travel Time Outputs'!$D:$D,$D31,'VISSIM Travel Time Outputs'!$A:$A,"AVG",'VISSIM Travel Time Outputs'!$B:$B,BG$9)),"-")</f>
        <v>-</v>
      </c>
      <c r="BH31" s="36" t="str">
        <f>IFERROR(TIME(0,0,AVERAGEIFS('VISSIM Travel Time Outputs'!$J:$J,'VISSIM Travel Time Outputs'!$D:$D,$D31,'VISSIM Travel Time Outputs'!$A:$A,"AVG",'VISSIM Travel Time Outputs'!$B:$B,BH$9)),"-")</f>
        <v>-</v>
      </c>
      <c r="BI31" s="36" t="str">
        <f>IFERROR(TIME(0,0,AVERAGEIFS('VISSIM Travel Time Outputs'!$J:$J,'VISSIM Travel Time Outputs'!$D:$D,$D31,'VISSIM Travel Time Outputs'!$A:$A,"AVG",'VISSIM Travel Time Outputs'!$B:$B,BI$9)),"-")</f>
        <v>-</v>
      </c>
      <c r="BJ31" s="177" t="str">
        <f>IFERROR(TIME(0,0,AVERAGEIFS('VISSIM Travel Time Outputs'!$J:$J,'VISSIM Travel Time Outputs'!$D:$D,$D31,'VISSIM Travel Time Outputs'!$A:$A,"AVG",'VISSIM Travel Time Outputs'!$B:$B,BJ$9)),"-")</f>
        <v>-</v>
      </c>
      <c r="BK31" s="164"/>
      <c r="BL31" s="379" t="str">
        <f>IFERROR(AVERAGEIFS('VISSIM Travel Time Outputs'!$G:$G,'VISSIM Travel Time Outputs'!$D:$D,$D31,'VISSIM Travel Time Outputs'!$A:$A,"AVG",'VISSIM Travel Time Outputs'!$B:$B,BL$9),"-")</f>
        <v>-</v>
      </c>
      <c r="BM31" s="380" t="str">
        <f>IFERROR(AVERAGEIFS('VISSIM Travel Time Outputs'!$G:$G,'VISSIM Travel Time Outputs'!$D:$D,$D31,'VISSIM Travel Time Outputs'!$A:$A,"AVG",'VISSIM Travel Time Outputs'!$B:$B,BM$9),"-")</f>
        <v>-</v>
      </c>
      <c r="BN31" s="380" t="str">
        <f>IFERROR(AVERAGEIFS('VISSIM Travel Time Outputs'!$G:$G,'VISSIM Travel Time Outputs'!$D:$D,$D31,'VISSIM Travel Time Outputs'!$A:$A,"AVG",'VISSIM Travel Time Outputs'!$B:$B,BN$9),"-")</f>
        <v>-</v>
      </c>
      <c r="BO31" s="380" t="str">
        <f>IFERROR(AVERAGEIFS('VISSIM Travel Time Outputs'!$G:$G,'VISSIM Travel Time Outputs'!$D:$D,$D31,'VISSIM Travel Time Outputs'!$A:$A,"AVG",'VISSIM Travel Time Outputs'!$B:$B,BO$9),"-")</f>
        <v>-</v>
      </c>
      <c r="BP31" s="380" t="str">
        <f>IFERROR(AVERAGEIFS('VISSIM Travel Time Outputs'!$G:$G,'VISSIM Travel Time Outputs'!$D:$D,$D31,'VISSIM Travel Time Outputs'!$A:$A,"AVG",'VISSIM Travel Time Outputs'!$B:$B,BP$9),"-")</f>
        <v>-</v>
      </c>
      <c r="BQ31" s="380" t="str">
        <f>IFERROR(AVERAGEIFS('VISSIM Travel Time Outputs'!$G:$G,'VISSIM Travel Time Outputs'!$D:$D,$D31,'VISSIM Travel Time Outputs'!$A:$A,"AVG",'VISSIM Travel Time Outputs'!$B:$B,BQ$9),"-")</f>
        <v>-</v>
      </c>
      <c r="BR31" s="380" t="str">
        <f>IFERROR(AVERAGEIFS('VISSIM Travel Time Outputs'!$G:$G,'VISSIM Travel Time Outputs'!$D:$D,$D31,'VISSIM Travel Time Outputs'!$A:$A,"AVG",'VISSIM Travel Time Outputs'!$B:$B,BR$9),"-")</f>
        <v>-</v>
      </c>
      <c r="BS31" s="380" t="str">
        <f>IFERROR(AVERAGEIFS('VISSIM Travel Time Outputs'!$G:$G,'VISSIM Travel Time Outputs'!$D:$D,$D31,'VISSIM Travel Time Outputs'!$A:$A,"AVG",'VISSIM Travel Time Outputs'!$B:$B,BS$9),"-")</f>
        <v>-</v>
      </c>
      <c r="BT31" s="380" t="str">
        <f>IFERROR(AVERAGEIFS('VISSIM Travel Time Outputs'!$G:$G,'VISSIM Travel Time Outputs'!$D:$D,$D31,'VISSIM Travel Time Outputs'!$A:$A,"AVG",'VISSIM Travel Time Outputs'!$B:$B,BT$9),"-")</f>
        <v>-</v>
      </c>
      <c r="BU31" s="380" t="str">
        <f>IFERROR(AVERAGEIFS('VISSIM Travel Time Outputs'!$G:$G,'VISSIM Travel Time Outputs'!$D:$D,$D31,'VISSIM Travel Time Outputs'!$A:$A,"AVG",'VISSIM Travel Time Outputs'!$B:$B,BU$9),"-")</f>
        <v>-</v>
      </c>
      <c r="BV31" s="380" t="str">
        <f>IFERROR(AVERAGEIFS('VISSIM Travel Time Outputs'!$G:$G,'VISSIM Travel Time Outputs'!$D:$D,$D31,'VISSIM Travel Time Outputs'!$A:$A,"AVG",'VISSIM Travel Time Outputs'!$B:$B,BV$9),"-")</f>
        <v>-</v>
      </c>
      <c r="BW31" s="380" t="str">
        <f>IFERROR(AVERAGEIFS('VISSIM Travel Time Outputs'!$G:$G,'VISSIM Travel Time Outputs'!$D:$D,$D31,'VISSIM Travel Time Outputs'!$A:$A,"AVG",'VISSIM Travel Time Outputs'!$B:$B,BW$9),"-")</f>
        <v>-</v>
      </c>
      <c r="BX31" s="380" t="str">
        <f>IFERROR(AVERAGEIFS('VISSIM Travel Time Outputs'!$G:$G,'VISSIM Travel Time Outputs'!$D:$D,$D31,'VISSIM Travel Time Outputs'!$A:$A,"AVG",'VISSIM Travel Time Outputs'!$B:$B,BX$9),"-")</f>
        <v>-</v>
      </c>
      <c r="BY31" s="380" t="str">
        <f>IFERROR(AVERAGEIFS('VISSIM Travel Time Outputs'!$G:$G,'VISSIM Travel Time Outputs'!$D:$D,$D31,'VISSIM Travel Time Outputs'!$A:$A,"AVG",'VISSIM Travel Time Outputs'!$B:$B,BY$9),"-")</f>
        <v>-</v>
      </c>
      <c r="BZ31" s="380" t="str">
        <f>IFERROR(AVERAGEIFS('VISSIM Travel Time Outputs'!$G:$G,'VISSIM Travel Time Outputs'!$D:$D,$D31,'VISSIM Travel Time Outputs'!$A:$A,"AVG",'VISSIM Travel Time Outputs'!$B:$B,BZ$9),"-")</f>
        <v>-</v>
      </c>
      <c r="CA31" s="381" t="str">
        <f>IFERROR(AVERAGEIFS('VISSIM Travel Time Outputs'!$G:$G,'VISSIM Travel Time Outputs'!$D:$D,$D31,'VISSIM Travel Time Outputs'!$A:$A,"AVG",'VISSIM Travel Time Outputs'!$B:$B,CA$9),"-")</f>
        <v>-</v>
      </c>
      <c r="CB31" s="304"/>
      <c r="CC31" s="259" t="str">
        <f t="shared" si="16"/>
        <v>--</v>
      </c>
      <c r="CD31" s="410" t="str">
        <f t="shared" si="17"/>
        <v>--</v>
      </c>
      <c r="CE31" s="381">
        <f t="shared" si="18"/>
        <v>0</v>
      </c>
      <c r="CF31" s="387"/>
      <c r="CG31" s="259" t="str">
        <f>IFERROR(GETPIVOTDATA("Average of TRAVTM(31)",#REF!,"TIMEINT",CG$9,"VEHICLETRAVELTIMEMEASUREMENT",$D31)/3600/24,"--")</f>
        <v>--</v>
      </c>
      <c r="CH31" s="36" t="str">
        <f>IFERROR(GETPIVOTDATA("Average of TRAVTM(31)",#REF!,"TIMEINT",CH$9,"VEHICLETRAVELTIMEMEASUREMENT",$D31)/3600/24,"--")</f>
        <v>--</v>
      </c>
      <c r="CI31" s="36" t="str">
        <f>IFERROR(GETPIVOTDATA("Average of TRAVTM(31)",#REF!,"TIMEINT",CI$9,"VEHICLETRAVELTIMEMEASUREMENT",$D31)/3600/24,"--")</f>
        <v>--</v>
      </c>
      <c r="CJ31" s="36" t="str">
        <f>IFERROR(GETPIVOTDATA("Average of TRAVTM(31)",#REF!,"TIMEINT",CJ$9,"VEHICLETRAVELTIMEMEASUREMENT",$D31)/3600/24,"--")</f>
        <v>--</v>
      </c>
      <c r="CK31" s="36" t="str">
        <f>IFERROR(GETPIVOTDATA("Average of TRAVTM(31)",#REF!,"TIMEINT",CK$9,"VEHICLETRAVELTIMEMEASUREMENT",$D31)/3600/24,"--")</f>
        <v>--</v>
      </c>
      <c r="CL31" s="36" t="str">
        <f>IFERROR(GETPIVOTDATA("Average of TRAVTM(31)",#REF!,"TIMEINT",CL$9,"VEHICLETRAVELTIMEMEASUREMENT",$D31)/3600/24,"--")</f>
        <v>--</v>
      </c>
      <c r="CM31" s="36" t="str">
        <f>IFERROR(GETPIVOTDATA("Average of TRAVTM(31)",#REF!,"TIMEINT",CM$9,"VEHICLETRAVELTIMEMEASUREMENT",$D31)/3600/24,"--")</f>
        <v>--</v>
      </c>
      <c r="CN31" s="36" t="str">
        <f>IFERROR(GETPIVOTDATA("Average of TRAVTM(31)",#REF!,"TIMEINT",CN$9,"VEHICLETRAVELTIMEMEASUREMENT",$D31)/3600/24,"--")</f>
        <v>--</v>
      </c>
      <c r="CO31" s="36" t="str">
        <f>IFERROR(GETPIVOTDATA("Average of TRAVTM(31)",#REF!,"TIMEINT",CO$9,"VEHICLETRAVELTIMEMEASUREMENT",$D31)/3600/24,"--")</f>
        <v>--</v>
      </c>
      <c r="CP31" s="36" t="str">
        <f>IFERROR(GETPIVOTDATA("Average of TRAVTM(31)",#REF!,"TIMEINT",CP$9,"VEHICLETRAVELTIMEMEASUREMENT",$D31)/3600/24,"--")</f>
        <v>--</v>
      </c>
      <c r="CQ31" s="36" t="str">
        <f>IFERROR(GETPIVOTDATA("Average of TRAVTM(31)",#REF!,"TIMEINT",CQ$9,"VEHICLETRAVELTIMEMEASUREMENT",$D31)/3600/24,"--")</f>
        <v>--</v>
      </c>
      <c r="CR31" s="36" t="str">
        <f>IFERROR(GETPIVOTDATA("Average of TRAVTM(31)",#REF!,"TIMEINT",CR$9,"VEHICLETRAVELTIMEMEASUREMENT",$D31)/3600/24,"--")</f>
        <v>--</v>
      </c>
      <c r="CS31" s="36" t="str">
        <f>IFERROR(GETPIVOTDATA("Average of TRAVTM(31)",#REF!,"TIMEINT",CS$9,"VEHICLETRAVELTIMEMEASUREMENT",$D31)/3600/24,"--")</f>
        <v>--</v>
      </c>
      <c r="CT31" s="36" t="str">
        <f>IFERROR(GETPIVOTDATA("Average of TRAVTM(31)",#REF!,"TIMEINT",CT$9,"VEHICLETRAVELTIMEMEASUREMENT",$D31)/3600/24,"--")</f>
        <v>--</v>
      </c>
      <c r="CU31" s="36" t="str">
        <f>IFERROR(GETPIVOTDATA("Average of TRAVTM(31)",#REF!,"TIMEINT",CU$9,"VEHICLETRAVELTIMEMEASUREMENT",$D31)/3600/24,"--")</f>
        <v>--</v>
      </c>
      <c r="CV31" s="177" t="str">
        <f>IFERROR(GETPIVOTDATA("Average of TRAVTM(31)",#REF!,"TIMEINT",CV$9,"VEHICLETRAVELTIMEMEASUREMENT",$D31)/3600/24,"--")</f>
        <v>--</v>
      </c>
      <c r="CW31" s="387"/>
      <c r="CX31" s="379" t="str">
        <f>IFERROR(GETPIVOTDATA("Average of VEHS(31)",#REF!,"TIMEINT",CX$9,"VEHICLETRAVELTIMEMEASUREMENT",$D31),"--")</f>
        <v>--</v>
      </c>
      <c r="CY31" s="380" t="str">
        <f>IFERROR(GETPIVOTDATA("Average of VEHS(31)",#REF!,"TIMEINT",CY$9,"VEHICLETRAVELTIMEMEASUREMENT",$D31),"--")</f>
        <v>--</v>
      </c>
      <c r="CZ31" s="380" t="str">
        <f>IFERROR(GETPIVOTDATA("Average of VEHS(31)",#REF!,"TIMEINT",CZ$9,"VEHICLETRAVELTIMEMEASUREMENT",$D31),"--")</f>
        <v>--</v>
      </c>
      <c r="DA31" s="380" t="str">
        <f>IFERROR(GETPIVOTDATA("Average of VEHS(31)",#REF!,"TIMEINT",DA$9,"VEHICLETRAVELTIMEMEASUREMENT",$D31),"--")</f>
        <v>--</v>
      </c>
      <c r="DB31" s="380" t="str">
        <f>IFERROR(GETPIVOTDATA("Average of VEHS(31)",#REF!,"TIMEINT",DB$9,"VEHICLETRAVELTIMEMEASUREMENT",$D31),"--")</f>
        <v>--</v>
      </c>
      <c r="DC31" s="380" t="str">
        <f>IFERROR(GETPIVOTDATA("Average of VEHS(31)",#REF!,"TIMEINT",DC$9,"VEHICLETRAVELTIMEMEASUREMENT",$D31),"--")</f>
        <v>--</v>
      </c>
      <c r="DD31" s="380" t="str">
        <f>IFERROR(GETPIVOTDATA("Average of VEHS(31)",#REF!,"TIMEINT",DD$9,"VEHICLETRAVELTIMEMEASUREMENT",$D31),"--")</f>
        <v>--</v>
      </c>
      <c r="DE31" s="380" t="str">
        <f>IFERROR(GETPIVOTDATA("Average of VEHS(31)",#REF!,"TIMEINT",DE$9,"VEHICLETRAVELTIMEMEASUREMENT",$D31),"--")</f>
        <v>--</v>
      </c>
      <c r="DF31" s="380" t="str">
        <f>IFERROR(GETPIVOTDATA("Average of VEHS(31)",#REF!,"TIMEINT",DF$9,"VEHICLETRAVELTIMEMEASUREMENT",$D31),"--")</f>
        <v>--</v>
      </c>
      <c r="DG31" s="380" t="str">
        <f>IFERROR(GETPIVOTDATA("Average of VEHS(31)",#REF!,"TIMEINT",DG$9,"VEHICLETRAVELTIMEMEASUREMENT",$D31),"--")</f>
        <v>--</v>
      </c>
      <c r="DH31" s="380" t="str">
        <f>IFERROR(GETPIVOTDATA("Average of VEHS(31)",#REF!,"TIMEINT",DH$9,"VEHICLETRAVELTIMEMEASUREMENT",$D31),"--")</f>
        <v>--</v>
      </c>
      <c r="DI31" s="380" t="str">
        <f>IFERROR(GETPIVOTDATA("Average of VEHS(31)",#REF!,"TIMEINT",DI$9,"VEHICLETRAVELTIMEMEASUREMENT",$D31),"--")</f>
        <v>--</v>
      </c>
      <c r="DJ31" s="380" t="str">
        <f>IFERROR(GETPIVOTDATA("Average of VEHS(31)",#REF!,"TIMEINT",DJ$9,"VEHICLETRAVELTIMEMEASUREMENT",$D31),"--")</f>
        <v>--</v>
      </c>
      <c r="DK31" s="380" t="str">
        <f>IFERROR(GETPIVOTDATA("Average of VEHS(31)",#REF!,"TIMEINT",DK$9,"VEHICLETRAVELTIMEMEASUREMENT",$D31),"--")</f>
        <v>--</v>
      </c>
      <c r="DL31" s="380" t="str">
        <f>IFERROR(GETPIVOTDATA("Average of VEHS(31)",#REF!,"TIMEINT",DL$9,"VEHICLETRAVELTIMEMEASUREMENT",$D31),"--")</f>
        <v>--</v>
      </c>
      <c r="DM31" s="381" t="str">
        <f>IFERROR(GETPIVOTDATA("Average of VEHS(31)",#REF!,"TIMEINT",DM$9,"VEHICLETRAVELTIMEMEASUREMENT",$D31),"--")</f>
        <v>--</v>
      </c>
      <c r="DN31" s="387"/>
      <c r="DO31" s="259" t="str">
        <f t="shared" si="19"/>
        <v>--</v>
      </c>
      <c r="DP31" s="410" t="str">
        <f t="shared" si="20"/>
        <v>--</v>
      </c>
      <c r="DQ31" s="381">
        <f t="shared" si="21"/>
        <v>0</v>
      </c>
      <c r="DR31" s="305"/>
      <c r="DS31" s="259" t="str">
        <f>IFERROR(TIME(0,0,AVERAGEIFS('VISSIM Travel Time Outputs'!$K:$K,'VISSIM Travel Time Outputs'!$D:$D,$D31,'VISSIM Travel Time Outputs'!$A:$A,"AVG",'VISSIM Travel Time Outputs'!$B:$B,DS$9)),"-")</f>
        <v>-</v>
      </c>
      <c r="DT31" s="36" t="str">
        <f>IFERROR(TIME(0,0,AVERAGEIFS('VISSIM Travel Time Outputs'!$K:$K,'VISSIM Travel Time Outputs'!$D:$D,$D31,'VISSIM Travel Time Outputs'!$A:$A,"AVG",'VISSIM Travel Time Outputs'!$B:$B,DT$9)),"-")</f>
        <v>-</v>
      </c>
      <c r="DU31" s="36" t="str">
        <f>IFERROR(TIME(0,0,AVERAGEIFS('VISSIM Travel Time Outputs'!$K:$K,'VISSIM Travel Time Outputs'!$D:$D,$D31,'VISSIM Travel Time Outputs'!$A:$A,"AVG",'VISSIM Travel Time Outputs'!$B:$B,DU$9)),"-")</f>
        <v>-</v>
      </c>
      <c r="DV31" s="36" t="str">
        <f>IFERROR(TIME(0,0,AVERAGEIFS('VISSIM Travel Time Outputs'!$K:$K,'VISSIM Travel Time Outputs'!$D:$D,$D31,'VISSIM Travel Time Outputs'!$A:$A,"AVG",'VISSIM Travel Time Outputs'!$B:$B,DV$9)),"-")</f>
        <v>-</v>
      </c>
      <c r="DW31" s="36" t="str">
        <f>IFERROR(TIME(0,0,AVERAGEIFS('VISSIM Travel Time Outputs'!$K:$K,'VISSIM Travel Time Outputs'!$D:$D,$D31,'VISSIM Travel Time Outputs'!$A:$A,"AVG",'VISSIM Travel Time Outputs'!$B:$B,DW$9)),"-")</f>
        <v>-</v>
      </c>
      <c r="DX31" s="36" t="str">
        <f>IFERROR(TIME(0,0,AVERAGEIFS('VISSIM Travel Time Outputs'!$K:$K,'VISSIM Travel Time Outputs'!$D:$D,$D31,'VISSIM Travel Time Outputs'!$A:$A,"AVG",'VISSIM Travel Time Outputs'!$B:$B,DX$9)),"-")</f>
        <v>-</v>
      </c>
      <c r="DY31" s="36" t="str">
        <f>IFERROR(TIME(0,0,AVERAGEIFS('VISSIM Travel Time Outputs'!$K:$K,'VISSIM Travel Time Outputs'!$D:$D,$D31,'VISSIM Travel Time Outputs'!$A:$A,"AVG",'VISSIM Travel Time Outputs'!$B:$B,DY$9)),"-")</f>
        <v>-</v>
      </c>
      <c r="DZ31" s="36" t="str">
        <f>IFERROR(TIME(0,0,AVERAGEIFS('VISSIM Travel Time Outputs'!$K:$K,'VISSIM Travel Time Outputs'!$D:$D,$D31,'VISSIM Travel Time Outputs'!$A:$A,"AVG",'VISSIM Travel Time Outputs'!$B:$B,DZ$9)),"-")</f>
        <v>-</v>
      </c>
      <c r="EA31" s="36" t="str">
        <f>IFERROR(TIME(0,0,AVERAGEIFS('VISSIM Travel Time Outputs'!$K:$K,'VISSIM Travel Time Outputs'!$D:$D,$D31,'VISSIM Travel Time Outputs'!$A:$A,"AVG",'VISSIM Travel Time Outputs'!$B:$B,EA$9)),"-")</f>
        <v>-</v>
      </c>
      <c r="EB31" s="36" t="str">
        <f>IFERROR(TIME(0,0,AVERAGEIFS('VISSIM Travel Time Outputs'!$K:$K,'VISSIM Travel Time Outputs'!$D:$D,$D31,'VISSIM Travel Time Outputs'!$A:$A,"AVG",'VISSIM Travel Time Outputs'!$B:$B,EB$9)),"-")</f>
        <v>-</v>
      </c>
      <c r="EC31" s="36" t="str">
        <f>IFERROR(TIME(0,0,AVERAGEIFS('VISSIM Travel Time Outputs'!$K:$K,'VISSIM Travel Time Outputs'!$D:$D,$D31,'VISSIM Travel Time Outputs'!$A:$A,"AVG",'VISSIM Travel Time Outputs'!$B:$B,EC$9)),"-")</f>
        <v>-</v>
      </c>
      <c r="ED31" s="36" t="str">
        <f>IFERROR(TIME(0,0,AVERAGEIFS('VISSIM Travel Time Outputs'!$K:$K,'VISSIM Travel Time Outputs'!$D:$D,$D31,'VISSIM Travel Time Outputs'!$A:$A,"AVG",'VISSIM Travel Time Outputs'!$B:$B,ED$9)),"-")</f>
        <v>-</v>
      </c>
      <c r="EE31" s="36" t="str">
        <f>IFERROR(TIME(0,0,AVERAGEIFS('VISSIM Travel Time Outputs'!$K:$K,'VISSIM Travel Time Outputs'!$D:$D,$D31,'VISSIM Travel Time Outputs'!$A:$A,"AVG",'VISSIM Travel Time Outputs'!$B:$B,EE$9)),"-")</f>
        <v>-</v>
      </c>
      <c r="EF31" s="36" t="str">
        <f>IFERROR(TIME(0,0,AVERAGEIFS('VISSIM Travel Time Outputs'!$K:$K,'VISSIM Travel Time Outputs'!$D:$D,$D31,'VISSIM Travel Time Outputs'!$A:$A,"AVG",'VISSIM Travel Time Outputs'!$B:$B,EF$9)),"-")</f>
        <v>-</v>
      </c>
      <c r="EG31" s="36" t="str">
        <f>IFERROR(TIME(0,0,AVERAGEIFS('VISSIM Travel Time Outputs'!$K:$K,'VISSIM Travel Time Outputs'!$D:$D,$D31,'VISSIM Travel Time Outputs'!$A:$A,"AVG",'VISSIM Travel Time Outputs'!$B:$B,EG$9)),"-")</f>
        <v>-</v>
      </c>
      <c r="EH31" s="177" t="str">
        <f>IFERROR(TIME(0,0,AVERAGEIFS('VISSIM Travel Time Outputs'!$K:$K,'VISSIM Travel Time Outputs'!$D:$D,$D31,'VISSIM Travel Time Outputs'!$A:$A,"AVG",'VISSIM Travel Time Outputs'!$B:$B,EH$9)),"-")</f>
        <v>-</v>
      </c>
      <c r="EI31" s="164"/>
      <c r="EJ31" s="379" t="str">
        <f>IFERROR(AVERAGEIFS('VISSIM Travel Time Outputs'!$H:$H,'VISSIM Travel Time Outputs'!$D:$D,$D31,'VISSIM Travel Time Outputs'!$A:$A,"AVG",'VISSIM Travel Time Outputs'!$B:$B,EJ$9),"-")</f>
        <v>-</v>
      </c>
      <c r="EK31" s="380" t="str">
        <f>IFERROR(AVERAGEIFS('VISSIM Travel Time Outputs'!$H:$H,'VISSIM Travel Time Outputs'!$D:$D,$D31,'VISSIM Travel Time Outputs'!$A:$A,"AVG",'VISSIM Travel Time Outputs'!$B:$B,EK$9),"-")</f>
        <v>-</v>
      </c>
      <c r="EL31" s="380" t="str">
        <f>IFERROR(AVERAGEIFS('VISSIM Travel Time Outputs'!$H:$H,'VISSIM Travel Time Outputs'!$D:$D,$D31,'VISSIM Travel Time Outputs'!$A:$A,"AVG",'VISSIM Travel Time Outputs'!$B:$B,EL$9),"-")</f>
        <v>-</v>
      </c>
      <c r="EM31" s="380" t="str">
        <f>IFERROR(AVERAGEIFS('VISSIM Travel Time Outputs'!$H:$H,'VISSIM Travel Time Outputs'!$D:$D,$D31,'VISSIM Travel Time Outputs'!$A:$A,"AVG",'VISSIM Travel Time Outputs'!$B:$B,EM$9),"-")</f>
        <v>-</v>
      </c>
      <c r="EN31" s="380" t="str">
        <f>IFERROR(AVERAGEIFS('VISSIM Travel Time Outputs'!$H:$H,'VISSIM Travel Time Outputs'!$D:$D,$D31,'VISSIM Travel Time Outputs'!$A:$A,"AVG",'VISSIM Travel Time Outputs'!$B:$B,EN$9),"-")</f>
        <v>-</v>
      </c>
      <c r="EO31" s="380" t="str">
        <f>IFERROR(AVERAGEIFS('VISSIM Travel Time Outputs'!$H:$H,'VISSIM Travel Time Outputs'!$D:$D,$D31,'VISSIM Travel Time Outputs'!$A:$A,"AVG",'VISSIM Travel Time Outputs'!$B:$B,EO$9),"-")</f>
        <v>-</v>
      </c>
      <c r="EP31" s="380" t="str">
        <f>IFERROR(AVERAGEIFS('VISSIM Travel Time Outputs'!$H:$H,'VISSIM Travel Time Outputs'!$D:$D,$D31,'VISSIM Travel Time Outputs'!$A:$A,"AVG",'VISSIM Travel Time Outputs'!$B:$B,EP$9),"-")</f>
        <v>-</v>
      </c>
      <c r="EQ31" s="380" t="str">
        <f>IFERROR(AVERAGEIFS('VISSIM Travel Time Outputs'!$H:$H,'VISSIM Travel Time Outputs'!$D:$D,$D31,'VISSIM Travel Time Outputs'!$A:$A,"AVG",'VISSIM Travel Time Outputs'!$B:$B,EQ$9),"-")</f>
        <v>-</v>
      </c>
      <c r="ER31" s="380" t="str">
        <f>IFERROR(AVERAGEIFS('VISSIM Travel Time Outputs'!$H:$H,'VISSIM Travel Time Outputs'!$D:$D,$D31,'VISSIM Travel Time Outputs'!$A:$A,"AVG",'VISSIM Travel Time Outputs'!$B:$B,ER$9),"-")</f>
        <v>-</v>
      </c>
      <c r="ES31" s="380" t="str">
        <f>IFERROR(AVERAGEIFS('VISSIM Travel Time Outputs'!$H:$H,'VISSIM Travel Time Outputs'!$D:$D,$D31,'VISSIM Travel Time Outputs'!$A:$A,"AVG",'VISSIM Travel Time Outputs'!$B:$B,ES$9),"-")</f>
        <v>-</v>
      </c>
      <c r="ET31" s="380" t="str">
        <f>IFERROR(AVERAGEIFS('VISSIM Travel Time Outputs'!$H:$H,'VISSIM Travel Time Outputs'!$D:$D,$D31,'VISSIM Travel Time Outputs'!$A:$A,"AVG",'VISSIM Travel Time Outputs'!$B:$B,ET$9),"-")</f>
        <v>-</v>
      </c>
      <c r="EU31" s="380" t="str">
        <f>IFERROR(AVERAGEIFS('VISSIM Travel Time Outputs'!$H:$H,'VISSIM Travel Time Outputs'!$D:$D,$D31,'VISSIM Travel Time Outputs'!$A:$A,"AVG",'VISSIM Travel Time Outputs'!$B:$B,EU$9),"-")</f>
        <v>-</v>
      </c>
      <c r="EV31" s="380" t="str">
        <f>IFERROR(AVERAGEIFS('VISSIM Travel Time Outputs'!$H:$H,'VISSIM Travel Time Outputs'!$D:$D,$D31,'VISSIM Travel Time Outputs'!$A:$A,"AVG",'VISSIM Travel Time Outputs'!$B:$B,EV$9),"-")</f>
        <v>-</v>
      </c>
      <c r="EW31" s="380" t="str">
        <f>IFERROR(AVERAGEIFS('VISSIM Travel Time Outputs'!$H:$H,'VISSIM Travel Time Outputs'!$D:$D,$D31,'VISSIM Travel Time Outputs'!$A:$A,"AVG",'VISSIM Travel Time Outputs'!$B:$B,EW$9),"-")</f>
        <v>-</v>
      </c>
      <c r="EX31" s="380" t="str">
        <f>IFERROR(AVERAGEIFS('VISSIM Travel Time Outputs'!$H:$H,'VISSIM Travel Time Outputs'!$D:$D,$D31,'VISSIM Travel Time Outputs'!$A:$A,"AVG",'VISSIM Travel Time Outputs'!$B:$B,EX$9),"-")</f>
        <v>-</v>
      </c>
      <c r="EY31" s="381" t="str">
        <f>IFERROR(AVERAGEIFS('VISSIM Travel Time Outputs'!$H:$H,'VISSIM Travel Time Outputs'!$D:$D,$D31,'VISSIM Travel Time Outputs'!$A:$A,"AVG",'VISSIM Travel Time Outputs'!$B:$B,EY$9),"-")</f>
        <v>-</v>
      </c>
      <c r="EZ31" s="304"/>
      <c r="FA31" s="259" t="str">
        <f t="shared" si="22"/>
        <v>--</v>
      </c>
      <c r="FB31" s="410" t="str">
        <f t="shared" si="23"/>
        <v>--</v>
      </c>
      <c r="FC31" s="381">
        <f t="shared" si="24"/>
        <v>0</v>
      </c>
      <c r="FD31" s="387"/>
      <c r="FE31" s="259" t="str">
        <f>IFERROR(GETPIVOTDATA("Average of TRAVTM(40)",#REF!,"TIMEINT",FE$9,"VEHICLETRAVELTIMEMEASUREMENT",$D31)/3600/24,"--")</f>
        <v>--</v>
      </c>
      <c r="FF31" s="36" t="str">
        <f>IFERROR(GETPIVOTDATA("Average of TRAVTM(40)",#REF!,"TIMEINT",FF$9,"VEHICLETRAVELTIMEMEASUREMENT",$D31)/3600/24,"--")</f>
        <v>--</v>
      </c>
      <c r="FG31" s="36" t="str">
        <f>IFERROR(GETPIVOTDATA("Average of TRAVTM(40)",#REF!,"TIMEINT",FG$9,"VEHICLETRAVELTIMEMEASUREMENT",$D31)/3600/24,"--")</f>
        <v>--</v>
      </c>
      <c r="FH31" s="36" t="str">
        <f>IFERROR(GETPIVOTDATA("Average of TRAVTM(40)",#REF!,"TIMEINT",FH$9,"VEHICLETRAVELTIMEMEASUREMENT",$D31)/3600/24,"--")</f>
        <v>--</v>
      </c>
      <c r="FI31" s="36" t="str">
        <f>IFERROR(GETPIVOTDATA("Average of TRAVTM(40)",#REF!,"TIMEINT",FI$9,"VEHICLETRAVELTIMEMEASUREMENT",$D31)/3600/24,"--")</f>
        <v>--</v>
      </c>
      <c r="FJ31" s="36" t="str">
        <f>IFERROR(GETPIVOTDATA("Average of TRAVTM(40)",#REF!,"TIMEINT",FJ$9,"VEHICLETRAVELTIMEMEASUREMENT",$D31)/3600/24,"--")</f>
        <v>--</v>
      </c>
      <c r="FK31" s="36" t="str">
        <f>IFERROR(GETPIVOTDATA("Average of TRAVTM(40)",#REF!,"TIMEINT",FK$9,"VEHICLETRAVELTIMEMEASUREMENT",$D31)/3600/24,"--")</f>
        <v>--</v>
      </c>
      <c r="FL31" s="36" t="str">
        <f>IFERROR(GETPIVOTDATA("Average of TRAVTM(40)",#REF!,"TIMEINT",FL$9,"VEHICLETRAVELTIMEMEASUREMENT",$D31)/3600/24,"--")</f>
        <v>--</v>
      </c>
      <c r="FM31" s="36" t="str">
        <f>IFERROR(GETPIVOTDATA("Average of TRAVTM(40)",#REF!,"TIMEINT",FM$9,"VEHICLETRAVELTIMEMEASUREMENT",$D31)/3600/24,"--")</f>
        <v>--</v>
      </c>
      <c r="FN31" s="36" t="str">
        <f>IFERROR(GETPIVOTDATA("Average of TRAVTM(40)",#REF!,"TIMEINT",FN$9,"VEHICLETRAVELTIMEMEASUREMENT",$D31)/3600/24,"--")</f>
        <v>--</v>
      </c>
      <c r="FO31" s="36" t="str">
        <f>IFERROR(GETPIVOTDATA("Average of TRAVTM(40)",#REF!,"TIMEINT",FO$9,"VEHICLETRAVELTIMEMEASUREMENT",$D31)/3600/24,"--")</f>
        <v>--</v>
      </c>
      <c r="FP31" s="36" t="str">
        <f>IFERROR(GETPIVOTDATA("Average of TRAVTM(40)",#REF!,"TIMEINT",FP$9,"VEHICLETRAVELTIMEMEASUREMENT",$D31)/3600/24,"--")</f>
        <v>--</v>
      </c>
      <c r="FQ31" s="36" t="str">
        <f>IFERROR(GETPIVOTDATA("Average of TRAVTM(40)",#REF!,"TIMEINT",FQ$9,"VEHICLETRAVELTIMEMEASUREMENT",$D31)/3600/24,"--")</f>
        <v>--</v>
      </c>
      <c r="FR31" s="36" t="str">
        <f>IFERROR(GETPIVOTDATA("Average of TRAVTM(40)",#REF!,"TIMEINT",FR$9,"VEHICLETRAVELTIMEMEASUREMENT",$D31)/3600/24,"--")</f>
        <v>--</v>
      </c>
      <c r="FS31" s="36" t="str">
        <f>IFERROR(GETPIVOTDATA("Average of TRAVTM(40)",#REF!,"TIMEINT",FS$9,"VEHICLETRAVELTIMEMEASUREMENT",$D31)/3600/24,"--")</f>
        <v>--</v>
      </c>
      <c r="FT31" s="177" t="str">
        <f>IFERROR(GETPIVOTDATA("Average of TRAVTM(40)",#REF!,"TIMEINT",FT$9,"VEHICLETRAVELTIMEMEASUREMENT",$D31)/3600/24,"--")</f>
        <v>--</v>
      </c>
      <c r="FU31" s="387"/>
      <c r="FV31" s="379" t="str">
        <f>IFERROR(GETPIVOTDATA("Average of VEHS(40)",#REF!,"TIMEINT",FV$9,"VEHICLETRAVELTIMEMEASUREMENT",$D31),"--")</f>
        <v>--</v>
      </c>
      <c r="FW31" s="380" t="str">
        <f>IFERROR(GETPIVOTDATA("Average of VEHS(40)",#REF!,"TIMEINT",FW$9,"VEHICLETRAVELTIMEMEASUREMENT",$D31),"--")</f>
        <v>--</v>
      </c>
      <c r="FX31" s="380" t="str">
        <f>IFERROR(GETPIVOTDATA("Average of VEHS(40)",#REF!,"TIMEINT",FX$9,"VEHICLETRAVELTIMEMEASUREMENT",$D31),"--")</f>
        <v>--</v>
      </c>
      <c r="FY31" s="380" t="str">
        <f>IFERROR(GETPIVOTDATA("Average of VEHS(40)",#REF!,"TIMEINT",FY$9,"VEHICLETRAVELTIMEMEASUREMENT",$D31),"--")</f>
        <v>--</v>
      </c>
      <c r="FZ31" s="380" t="str">
        <f>IFERROR(GETPIVOTDATA("Average of VEHS(40)",#REF!,"TIMEINT",FZ$9,"VEHICLETRAVELTIMEMEASUREMENT",$D31),"--")</f>
        <v>--</v>
      </c>
      <c r="GA31" s="380" t="str">
        <f>IFERROR(GETPIVOTDATA("Average of VEHS(40)",#REF!,"TIMEINT",GA$9,"VEHICLETRAVELTIMEMEASUREMENT",$D31),"--")</f>
        <v>--</v>
      </c>
      <c r="GB31" s="380" t="str">
        <f>IFERROR(GETPIVOTDATA("Average of VEHS(40)",#REF!,"TIMEINT",GB$9,"VEHICLETRAVELTIMEMEASUREMENT",$D31),"--")</f>
        <v>--</v>
      </c>
      <c r="GC31" s="380" t="str">
        <f>IFERROR(GETPIVOTDATA("Average of VEHS(40)",#REF!,"TIMEINT",GC$9,"VEHICLETRAVELTIMEMEASUREMENT",$D31),"--")</f>
        <v>--</v>
      </c>
      <c r="GD31" s="380" t="str">
        <f>IFERROR(GETPIVOTDATA("Average of VEHS(40)",#REF!,"TIMEINT",GD$9,"VEHICLETRAVELTIMEMEASUREMENT",$D31),"--")</f>
        <v>--</v>
      </c>
      <c r="GE31" s="380" t="str">
        <f>IFERROR(GETPIVOTDATA("Average of VEHS(40)",#REF!,"TIMEINT",GE$9,"VEHICLETRAVELTIMEMEASUREMENT",$D31),"--")</f>
        <v>--</v>
      </c>
      <c r="GF31" s="380" t="str">
        <f>IFERROR(GETPIVOTDATA("Average of VEHS(40)",#REF!,"TIMEINT",GF$9,"VEHICLETRAVELTIMEMEASUREMENT",$D31),"--")</f>
        <v>--</v>
      </c>
      <c r="GG31" s="380" t="str">
        <f>IFERROR(GETPIVOTDATA("Average of VEHS(40)",#REF!,"TIMEINT",GG$9,"VEHICLETRAVELTIMEMEASUREMENT",$D31),"--")</f>
        <v>--</v>
      </c>
      <c r="GH31" s="380" t="str">
        <f>IFERROR(GETPIVOTDATA("Average of VEHS(40)",#REF!,"TIMEINT",GH$9,"VEHICLETRAVELTIMEMEASUREMENT",$D31),"--")</f>
        <v>--</v>
      </c>
      <c r="GI31" s="380" t="str">
        <f>IFERROR(GETPIVOTDATA("Average of VEHS(40)",#REF!,"TIMEINT",GI$9,"VEHICLETRAVELTIMEMEASUREMENT",$D31),"--")</f>
        <v>--</v>
      </c>
      <c r="GJ31" s="380" t="str">
        <f>IFERROR(GETPIVOTDATA("Average of VEHS(40)",#REF!,"TIMEINT",GJ$9,"VEHICLETRAVELTIMEMEASUREMENT",$D31),"--")</f>
        <v>--</v>
      </c>
      <c r="GK31" s="381" t="str">
        <f>IFERROR(GETPIVOTDATA("Average of VEHS(40)",#REF!,"TIMEINT",GK$9,"VEHICLETRAVELTIMEMEASUREMENT",$D31),"--")</f>
        <v>--</v>
      </c>
      <c r="GL31" s="387"/>
      <c r="GM31" s="259" t="str">
        <f t="shared" si="25"/>
        <v>--</v>
      </c>
      <c r="GN31" s="410" t="str">
        <f t="shared" si="26"/>
        <v>--</v>
      </c>
      <c r="GO31" s="381">
        <f t="shared" si="27"/>
        <v>0</v>
      </c>
      <c r="GP31" s="387"/>
      <c r="GQ31" s="259" t="str">
        <f>IFERROR(GETPIVOTDATA("Average of TRAVTM(60)",#REF!,"TIMEINT",GQ$9,"VEHICLETRAVELTIMEMEASUREMENT",$D31)/3600/24,"--")</f>
        <v>--</v>
      </c>
      <c r="GR31" s="36" t="str">
        <f>IFERROR(GETPIVOTDATA("Average of TRAVTM(60)",#REF!,"TIMEINT",GR$9,"VEHICLETRAVELTIMEMEASUREMENT",$D31)/3600/24,"--")</f>
        <v>--</v>
      </c>
      <c r="GS31" s="36" t="str">
        <f>IFERROR(GETPIVOTDATA("Average of TRAVTM(60)",#REF!,"TIMEINT",GS$9,"VEHICLETRAVELTIMEMEASUREMENT",$D31)/3600/24,"--")</f>
        <v>--</v>
      </c>
      <c r="GT31" s="36" t="str">
        <f>IFERROR(GETPIVOTDATA("Average of TRAVTM(60)",#REF!,"TIMEINT",GT$9,"VEHICLETRAVELTIMEMEASUREMENT",$D31)/3600/24,"--")</f>
        <v>--</v>
      </c>
      <c r="GU31" s="36" t="str">
        <f>IFERROR(GETPIVOTDATA("Average of TRAVTM(60)",#REF!,"TIMEINT",GU$9,"VEHICLETRAVELTIMEMEASUREMENT",$D31)/3600/24,"--")</f>
        <v>--</v>
      </c>
      <c r="GV31" s="36" t="str">
        <f>IFERROR(GETPIVOTDATA("Average of TRAVTM(60)",#REF!,"TIMEINT",GV$9,"VEHICLETRAVELTIMEMEASUREMENT",$D31)/3600/24,"--")</f>
        <v>--</v>
      </c>
      <c r="GW31" s="36" t="str">
        <f>IFERROR(GETPIVOTDATA("Average of TRAVTM(60)",#REF!,"TIMEINT",GW$9,"VEHICLETRAVELTIMEMEASUREMENT",$D31)/3600/24,"--")</f>
        <v>--</v>
      </c>
      <c r="GX31" s="36" t="str">
        <f>IFERROR(GETPIVOTDATA("Average of TRAVTM(60)",#REF!,"TIMEINT",GX$9,"VEHICLETRAVELTIMEMEASUREMENT",$D31)/3600/24,"--")</f>
        <v>--</v>
      </c>
      <c r="GY31" s="36" t="str">
        <f>IFERROR(GETPIVOTDATA("Average of TRAVTM(60)",#REF!,"TIMEINT",GY$9,"VEHICLETRAVELTIMEMEASUREMENT",$D31)/3600/24,"--")</f>
        <v>--</v>
      </c>
      <c r="GZ31" s="36" t="str">
        <f>IFERROR(GETPIVOTDATA("Average of TRAVTM(60)",#REF!,"TIMEINT",GZ$9,"VEHICLETRAVELTIMEMEASUREMENT",$D31)/3600/24,"--")</f>
        <v>--</v>
      </c>
      <c r="HA31" s="36" t="str">
        <f>IFERROR(GETPIVOTDATA("Average of TRAVTM(60)",#REF!,"TIMEINT",HA$9,"VEHICLETRAVELTIMEMEASUREMENT",$D31)/3600/24,"--")</f>
        <v>--</v>
      </c>
      <c r="HB31" s="36" t="str">
        <f>IFERROR(GETPIVOTDATA("Average of TRAVTM(60)",#REF!,"TIMEINT",HB$9,"VEHICLETRAVELTIMEMEASUREMENT",$D31)/3600/24,"--")</f>
        <v>--</v>
      </c>
      <c r="HC31" s="36" t="str">
        <f>IFERROR(GETPIVOTDATA("Average of TRAVTM(60)",#REF!,"TIMEINT",HC$9,"VEHICLETRAVELTIMEMEASUREMENT",$D31)/3600/24,"--")</f>
        <v>--</v>
      </c>
      <c r="HD31" s="36" t="str">
        <f>IFERROR(GETPIVOTDATA("Average of TRAVTM(60)",#REF!,"TIMEINT",HD$9,"VEHICLETRAVELTIMEMEASUREMENT",$D31)/3600/24,"--")</f>
        <v>--</v>
      </c>
      <c r="HE31" s="36" t="str">
        <f>IFERROR(GETPIVOTDATA("Average of TRAVTM(60)",#REF!,"TIMEINT",HE$9,"VEHICLETRAVELTIMEMEASUREMENT",$D31)/3600/24,"--")</f>
        <v>--</v>
      </c>
      <c r="HF31" s="177" t="str">
        <f>IFERROR(GETPIVOTDATA("Average of TRAVTM(60)",#REF!,"TIMEINT",HF$9,"VEHICLETRAVELTIMEMEASUREMENT",$D31)/3600/24,"--")</f>
        <v>--</v>
      </c>
      <c r="HG31" s="387"/>
      <c r="HH31" s="379" t="str">
        <f>IFERROR(GETPIVOTDATA("Average of VEHS(60)",#REF!,"TIMEINT",HH$9,"VEHICLETRAVELTIMEMEASUREMENT",$D31),"--")</f>
        <v>--</v>
      </c>
      <c r="HI31" s="380" t="str">
        <f>IFERROR(GETPIVOTDATA("Average of VEHS(60)",#REF!,"TIMEINT",HI$9,"VEHICLETRAVELTIMEMEASUREMENT",$D31),"--")</f>
        <v>--</v>
      </c>
      <c r="HJ31" s="380" t="str">
        <f>IFERROR(GETPIVOTDATA("Average of VEHS(60)",#REF!,"TIMEINT",HJ$9,"VEHICLETRAVELTIMEMEASUREMENT",$D31),"--")</f>
        <v>--</v>
      </c>
      <c r="HK31" s="380" t="str">
        <f>IFERROR(GETPIVOTDATA("Average of VEHS(60)",#REF!,"TIMEINT",HK$9,"VEHICLETRAVELTIMEMEASUREMENT",$D31),"--")</f>
        <v>--</v>
      </c>
      <c r="HL31" s="380" t="str">
        <f>IFERROR(GETPIVOTDATA("Average of VEHS(60)",#REF!,"TIMEINT",HL$9,"VEHICLETRAVELTIMEMEASUREMENT",$D31),"--")</f>
        <v>--</v>
      </c>
      <c r="HM31" s="380" t="str">
        <f>IFERROR(GETPIVOTDATA("Average of VEHS(60)",#REF!,"TIMEINT",HM$9,"VEHICLETRAVELTIMEMEASUREMENT",$D31),"--")</f>
        <v>--</v>
      </c>
      <c r="HN31" s="380" t="str">
        <f>IFERROR(GETPIVOTDATA("Average of VEHS(60)",#REF!,"TIMEINT",HN$9,"VEHICLETRAVELTIMEMEASUREMENT",$D31),"--")</f>
        <v>--</v>
      </c>
      <c r="HO31" s="380" t="str">
        <f>IFERROR(GETPIVOTDATA("Average of VEHS(60)",#REF!,"TIMEINT",HO$9,"VEHICLETRAVELTIMEMEASUREMENT",$D31),"--")</f>
        <v>--</v>
      </c>
      <c r="HP31" s="380" t="str">
        <f>IFERROR(GETPIVOTDATA("Average of VEHS(60)",#REF!,"TIMEINT",HP$9,"VEHICLETRAVELTIMEMEASUREMENT",$D31),"--")</f>
        <v>--</v>
      </c>
      <c r="HQ31" s="380" t="str">
        <f>IFERROR(GETPIVOTDATA("Average of VEHS(60)",#REF!,"TIMEINT",HQ$9,"VEHICLETRAVELTIMEMEASUREMENT",$D31),"--")</f>
        <v>--</v>
      </c>
      <c r="HR31" s="380" t="str">
        <f>IFERROR(GETPIVOTDATA("Average of VEHS(60)",#REF!,"TIMEINT",HR$9,"VEHICLETRAVELTIMEMEASUREMENT",$D31),"--")</f>
        <v>--</v>
      </c>
      <c r="HS31" s="380" t="str">
        <f>IFERROR(GETPIVOTDATA("Average of VEHS(60)",#REF!,"TIMEINT",HS$9,"VEHICLETRAVELTIMEMEASUREMENT",$D31),"--")</f>
        <v>--</v>
      </c>
      <c r="HT31" s="380" t="str">
        <f>IFERROR(GETPIVOTDATA("Average of VEHS(60)",#REF!,"TIMEINT",HT$9,"VEHICLETRAVELTIMEMEASUREMENT",$D31),"--")</f>
        <v>--</v>
      </c>
      <c r="HU31" s="380" t="str">
        <f>IFERROR(GETPIVOTDATA("Average of VEHS(60)",#REF!,"TIMEINT",HU$9,"VEHICLETRAVELTIMEMEASUREMENT",$D31),"--")</f>
        <v>--</v>
      </c>
      <c r="HV31" s="380" t="str">
        <f>IFERROR(GETPIVOTDATA("Average of VEHS(60)",#REF!,"TIMEINT",HV$9,"VEHICLETRAVELTIMEMEASUREMENT",$D31),"--")</f>
        <v>--</v>
      </c>
      <c r="HW31" s="381" t="str">
        <f>IFERROR(GETPIVOTDATA("Average of VEHS(60)",#REF!,"TIMEINT",HW$9,"VEHICLETRAVELTIMEMEASUREMENT",$D31),"--")</f>
        <v>--</v>
      </c>
      <c r="HX31" s="387"/>
      <c r="HY31" s="259" t="str">
        <f t="shared" si="28"/>
        <v>--</v>
      </c>
      <c r="HZ31" s="410" t="str">
        <f t="shared" si="29"/>
        <v>--</v>
      </c>
      <c r="IA31" s="381">
        <f t="shared" si="30"/>
        <v>0</v>
      </c>
      <c r="IB31" s="716"/>
      <c r="IC31" s="379" t="str">
        <f>IFERROR(AVERAGEIFS('VISSIM Travel Time Outputs'!$L:$L,'VISSIM Travel Time Outputs'!$D:$D,$D31,'VISSIM Travel Time Outputs'!$A:$A,"AVG",'VISSIM Travel Time Outputs'!$B:$B,IC$9),"-")</f>
        <v>-</v>
      </c>
      <c r="ID31" s="380" t="str">
        <f>IFERROR(AVERAGEIFS('VISSIM Travel Time Outputs'!$L:$L,'VISSIM Travel Time Outputs'!$D:$D,$D31,'VISSIM Travel Time Outputs'!$A:$A,"AVG",'VISSIM Travel Time Outputs'!$B:$B,ID$9),"-")</f>
        <v>-</v>
      </c>
      <c r="IE31" s="380" t="str">
        <f>IFERROR(AVERAGEIFS('VISSIM Travel Time Outputs'!$L:$L,'VISSIM Travel Time Outputs'!$D:$D,$D31,'VISSIM Travel Time Outputs'!$A:$A,"AVG",'VISSIM Travel Time Outputs'!$B:$B,IE$9),"-")</f>
        <v>-</v>
      </c>
      <c r="IF31" s="380" t="str">
        <f>IFERROR(AVERAGEIFS('VISSIM Travel Time Outputs'!$L:$L,'VISSIM Travel Time Outputs'!$D:$D,$D31,'VISSIM Travel Time Outputs'!$A:$A,"AVG",'VISSIM Travel Time Outputs'!$B:$B,IF$9),"-")</f>
        <v>-</v>
      </c>
      <c r="IG31" s="380" t="str">
        <f>IFERROR(AVERAGEIFS('VISSIM Travel Time Outputs'!$L:$L,'VISSIM Travel Time Outputs'!$D:$D,$D31,'VISSIM Travel Time Outputs'!$A:$A,"AVG",'VISSIM Travel Time Outputs'!$B:$B,IG$9),"-")</f>
        <v>-</v>
      </c>
      <c r="IH31" s="380" t="str">
        <f>IFERROR(AVERAGEIFS('VISSIM Travel Time Outputs'!$L:$L,'VISSIM Travel Time Outputs'!$D:$D,$D31,'VISSIM Travel Time Outputs'!$A:$A,"AVG",'VISSIM Travel Time Outputs'!$B:$B,IH$9),"-")</f>
        <v>-</v>
      </c>
      <c r="II31" s="380" t="str">
        <f>IFERROR(AVERAGEIFS('VISSIM Travel Time Outputs'!$L:$L,'VISSIM Travel Time Outputs'!$D:$D,$D31,'VISSIM Travel Time Outputs'!$A:$A,"AVG",'VISSIM Travel Time Outputs'!$B:$B,II$9),"-")</f>
        <v>-</v>
      </c>
      <c r="IJ31" s="380" t="str">
        <f>IFERROR(AVERAGEIFS('VISSIM Travel Time Outputs'!$L:$L,'VISSIM Travel Time Outputs'!$D:$D,$D31,'VISSIM Travel Time Outputs'!$A:$A,"AVG",'VISSIM Travel Time Outputs'!$B:$B,IJ$9),"-")</f>
        <v>-</v>
      </c>
      <c r="IK31" s="380" t="str">
        <f>IFERROR(AVERAGEIFS('VISSIM Travel Time Outputs'!$L:$L,'VISSIM Travel Time Outputs'!$D:$D,$D31,'VISSIM Travel Time Outputs'!$A:$A,"AVG",'VISSIM Travel Time Outputs'!$B:$B,IK$9),"-")</f>
        <v>-</v>
      </c>
      <c r="IL31" s="380" t="str">
        <f>IFERROR(AVERAGEIFS('VISSIM Travel Time Outputs'!$L:$L,'VISSIM Travel Time Outputs'!$D:$D,$D31,'VISSIM Travel Time Outputs'!$A:$A,"AVG",'VISSIM Travel Time Outputs'!$B:$B,IL$9),"-")</f>
        <v>-</v>
      </c>
      <c r="IM31" s="380" t="str">
        <f>IFERROR(AVERAGEIFS('VISSIM Travel Time Outputs'!$L:$L,'VISSIM Travel Time Outputs'!$D:$D,$D31,'VISSIM Travel Time Outputs'!$A:$A,"AVG",'VISSIM Travel Time Outputs'!$B:$B,IM$9),"-")</f>
        <v>-</v>
      </c>
      <c r="IN31" s="380" t="str">
        <f>IFERROR(AVERAGEIFS('VISSIM Travel Time Outputs'!$L:$L,'VISSIM Travel Time Outputs'!$D:$D,$D31,'VISSIM Travel Time Outputs'!$A:$A,"AVG",'VISSIM Travel Time Outputs'!$B:$B,IN$9),"-")</f>
        <v>-</v>
      </c>
      <c r="IO31" s="380" t="str">
        <f>IFERROR(AVERAGEIFS('VISSIM Travel Time Outputs'!$L:$L,'VISSIM Travel Time Outputs'!$D:$D,$D31,'VISSIM Travel Time Outputs'!$A:$A,"AVG",'VISSIM Travel Time Outputs'!$B:$B,IO$9),"-")</f>
        <v>-</v>
      </c>
      <c r="IP31" s="380" t="str">
        <f>IFERROR(AVERAGEIFS('VISSIM Travel Time Outputs'!$L:$L,'VISSIM Travel Time Outputs'!$D:$D,$D31,'VISSIM Travel Time Outputs'!$A:$A,"AVG",'VISSIM Travel Time Outputs'!$B:$B,IP$9),"-")</f>
        <v>-</v>
      </c>
      <c r="IQ31" s="380" t="str">
        <f>IFERROR(AVERAGEIFS('VISSIM Travel Time Outputs'!$L:$L,'VISSIM Travel Time Outputs'!$D:$D,$D31,'VISSIM Travel Time Outputs'!$A:$A,"AVG",'VISSIM Travel Time Outputs'!$B:$B,IQ$9),"-")</f>
        <v>-</v>
      </c>
      <c r="IR31" s="381" t="str">
        <f>IFERROR(AVERAGEIFS('VISSIM Travel Time Outputs'!$L:$L,'VISSIM Travel Time Outputs'!$D:$D,$D31,'VISSIM Travel Time Outputs'!$A:$A,"AVG",'VISSIM Travel Time Outputs'!$B:$B,IR$9),"-")</f>
        <v>-</v>
      </c>
      <c r="IS31" s="381" t="str">
        <f t="shared" si="31"/>
        <v>--</v>
      </c>
    </row>
    <row r="32" spans="1:253" customFormat="1" x14ac:dyDescent="0.25">
      <c r="A32" s="302" t="str">
        <f t="shared" si="12"/>
        <v/>
      </c>
      <c r="B32" s="641">
        <f t="shared" si="32"/>
        <v>23</v>
      </c>
      <c r="C32" s="475" t="str">
        <f>INDEX('Input - Travel Times'!$B$3:$AL$103,MATCH($B32,'Input - Travel Times'!$B$3:$B$103,0),MATCH(C$9,'Input - Travel Times'!$B$3:$AL$3,0))</f>
        <v>From ASPM EB on-ramp to off-ramp to Rt 50 WB</v>
      </c>
      <c r="D32" s="194">
        <f>INDEX('Input - Travel Times'!$B$3:$AS$103,MATCH($B32,'Input - Travel Times'!$B$3:$B$103,0),MATCH(D$9,'Input - Travel Times'!$B$3:$AS$3,0))</f>
        <v>23</v>
      </c>
      <c r="E32" s="582" t="e">
        <f>TIME(0,0,INDEX('Input - Travel Times'!$B$3:$AL$103,MATCH($B32,'Input - Travel Times'!$B$3:$B$103,0),MATCH(E$9,'Input - Travel Times'!$B$3:$AL$3,0)))</f>
        <v>#VALUE!</v>
      </c>
      <c r="F32" s="582" t="e">
        <f>TIME(0,0,INDEX('Input - Travel Times'!$B$3:$AL$103,MATCH($B32,'Input - Travel Times'!$B$3:$B$103,0),MATCH(F$9,'Input - Travel Times'!$B$3:$AL$3,0)))</f>
        <v>#VALUE!</v>
      </c>
      <c r="G32" s="582" t="e">
        <f>TIME(0,0,INDEX('Input - Travel Times'!$B$3:$AL$103,MATCH($B32,'Input - Travel Times'!$B$3:$B$103,0),MATCH(G$9,'Input - Travel Times'!$B$3:$AL$3,0)))</f>
        <v>#VALUE!</v>
      </c>
      <c r="H32" s="164"/>
      <c r="I32" s="259" t="str">
        <f>IFERROR(TIME(0,0,AVERAGEIFS('VISSIM Travel Time Outputs'!$I:$I,'VISSIM Travel Time Outputs'!$D:$D,$D32,'VISSIM Travel Time Outputs'!$A:$A,"AVG",'VISSIM Travel Time Outputs'!$B:$B,I$9)),"-")</f>
        <v>-</v>
      </c>
      <c r="J32" s="36" t="str">
        <f>IFERROR(TIME(0,0,AVERAGEIFS('VISSIM Travel Time Outputs'!$I:$I,'VISSIM Travel Time Outputs'!$D:$D,$D32,'VISSIM Travel Time Outputs'!$A:$A,"AVG",'VISSIM Travel Time Outputs'!$B:$B,J$9)),"-")</f>
        <v>-</v>
      </c>
      <c r="K32" s="36" t="str">
        <f>IFERROR(TIME(0,0,AVERAGEIFS('VISSIM Travel Time Outputs'!$I:$I,'VISSIM Travel Time Outputs'!$D:$D,$D32,'VISSIM Travel Time Outputs'!$A:$A,"AVG",'VISSIM Travel Time Outputs'!$B:$B,K$9)),"-")</f>
        <v>-</v>
      </c>
      <c r="L32" s="36" t="str">
        <f>IFERROR(TIME(0,0,AVERAGEIFS('VISSIM Travel Time Outputs'!$I:$I,'VISSIM Travel Time Outputs'!$D:$D,$D32,'VISSIM Travel Time Outputs'!$A:$A,"AVG",'VISSIM Travel Time Outputs'!$B:$B,L$9)),"-")</f>
        <v>-</v>
      </c>
      <c r="M32" s="36" t="str">
        <f>IFERROR(TIME(0,0,AVERAGEIFS('VISSIM Travel Time Outputs'!$I:$I,'VISSIM Travel Time Outputs'!$D:$D,$D32,'VISSIM Travel Time Outputs'!$A:$A,"AVG",'VISSIM Travel Time Outputs'!$B:$B,M$9)),"-")</f>
        <v>-</v>
      </c>
      <c r="N32" s="36" t="str">
        <f>IFERROR(TIME(0,0,AVERAGEIFS('VISSIM Travel Time Outputs'!$I:$I,'VISSIM Travel Time Outputs'!$D:$D,$D32,'VISSIM Travel Time Outputs'!$A:$A,"AVG",'VISSIM Travel Time Outputs'!$B:$B,N$9)),"-")</f>
        <v>-</v>
      </c>
      <c r="O32" s="36" t="str">
        <f>IFERROR(TIME(0,0,AVERAGEIFS('VISSIM Travel Time Outputs'!$I:$I,'VISSIM Travel Time Outputs'!$D:$D,$D32,'VISSIM Travel Time Outputs'!$A:$A,"AVG",'VISSIM Travel Time Outputs'!$B:$B,O$9)),"-")</f>
        <v>-</v>
      </c>
      <c r="P32" s="36" t="str">
        <f>IFERROR(TIME(0,0,AVERAGEIFS('VISSIM Travel Time Outputs'!$I:$I,'VISSIM Travel Time Outputs'!$D:$D,$D32,'VISSIM Travel Time Outputs'!$A:$A,"AVG",'VISSIM Travel Time Outputs'!$B:$B,P$9)),"-")</f>
        <v>-</v>
      </c>
      <c r="Q32" s="36" t="str">
        <f>IFERROR(TIME(0,0,AVERAGEIFS('VISSIM Travel Time Outputs'!$I:$I,'VISSIM Travel Time Outputs'!$D:$D,$D32,'VISSIM Travel Time Outputs'!$A:$A,"AVG",'VISSIM Travel Time Outputs'!$B:$B,Q$9)),"-")</f>
        <v>-</v>
      </c>
      <c r="R32" s="36" t="str">
        <f>IFERROR(TIME(0,0,AVERAGEIFS('VISSIM Travel Time Outputs'!$I:$I,'VISSIM Travel Time Outputs'!$D:$D,$D32,'VISSIM Travel Time Outputs'!$A:$A,"AVG",'VISSIM Travel Time Outputs'!$B:$B,R$9)),"-")</f>
        <v>-</v>
      </c>
      <c r="S32" s="36" t="str">
        <f>IFERROR(TIME(0,0,AVERAGEIFS('VISSIM Travel Time Outputs'!$I:$I,'VISSIM Travel Time Outputs'!$D:$D,$D32,'VISSIM Travel Time Outputs'!$A:$A,"AVG",'VISSIM Travel Time Outputs'!$B:$B,S$9)),"-")</f>
        <v>-</v>
      </c>
      <c r="T32" s="36" t="str">
        <f>IFERROR(TIME(0,0,AVERAGEIFS('VISSIM Travel Time Outputs'!$I:$I,'VISSIM Travel Time Outputs'!$D:$D,$D32,'VISSIM Travel Time Outputs'!$A:$A,"AVG",'VISSIM Travel Time Outputs'!$B:$B,T$9)),"-")</f>
        <v>-</v>
      </c>
      <c r="U32" s="36" t="str">
        <f>IFERROR(TIME(0,0,AVERAGEIFS('VISSIM Travel Time Outputs'!$I:$I,'VISSIM Travel Time Outputs'!$D:$D,$D32,'VISSIM Travel Time Outputs'!$A:$A,"AVG",'VISSIM Travel Time Outputs'!$B:$B,U$9)),"-")</f>
        <v>-</v>
      </c>
      <c r="V32" s="36" t="str">
        <f>IFERROR(TIME(0,0,AVERAGEIFS('VISSIM Travel Time Outputs'!$I:$I,'VISSIM Travel Time Outputs'!$D:$D,$D32,'VISSIM Travel Time Outputs'!$A:$A,"AVG",'VISSIM Travel Time Outputs'!$B:$B,V$9)),"-")</f>
        <v>-</v>
      </c>
      <c r="W32" s="36" t="str">
        <f>IFERROR(TIME(0,0,AVERAGEIFS('VISSIM Travel Time Outputs'!$I:$I,'VISSIM Travel Time Outputs'!$D:$D,$D32,'VISSIM Travel Time Outputs'!$A:$A,"AVG",'VISSIM Travel Time Outputs'!$B:$B,W$9)),"-")</f>
        <v>-</v>
      </c>
      <c r="X32" s="177" t="str">
        <f>IFERROR(TIME(0,0,AVERAGEIFS('VISSIM Travel Time Outputs'!$I:$I,'VISSIM Travel Time Outputs'!$D:$D,$D32,'VISSIM Travel Time Outputs'!$A:$A,"AVG",'VISSIM Travel Time Outputs'!$B:$B,X$9)),"-")</f>
        <v>-</v>
      </c>
      <c r="Y32" s="304"/>
      <c r="Z32" s="379" t="str">
        <f>IFERROR(AVERAGEIFS('VISSIM Travel Time Outputs'!$F:$F,'VISSIM Travel Time Outputs'!$D:$D,$D32,'VISSIM Travel Time Outputs'!$A:$A,"AVG",'VISSIM Travel Time Outputs'!$B:$B,Z$9),"-")</f>
        <v>-</v>
      </c>
      <c r="AA32" s="380" t="str">
        <f>IFERROR(AVERAGEIFS('VISSIM Travel Time Outputs'!$F:$F,'VISSIM Travel Time Outputs'!$D:$D,$D32,'VISSIM Travel Time Outputs'!$A:$A,"AVG",'VISSIM Travel Time Outputs'!$B:$B,AA$9),"-")</f>
        <v>-</v>
      </c>
      <c r="AB32" s="380" t="str">
        <f>IFERROR(AVERAGEIFS('VISSIM Travel Time Outputs'!$F:$F,'VISSIM Travel Time Outputs'!$D:$D,$D32,'VISSIM Travel Time Outputs'!$A:$A,"AVG",'VISSIM Travel Time Outputs'!$B:$B,AB$9),"-")</f>
        <v>-</v>
      </c>
      <c r="AC32" s="380" t="str">
        <f>IFERROR(AVERAGEIFS('VISSIM Travel Time Outputs'!$F:$F,'VISSIM Travel Time Outputs'!$D:$D,$D32,'VISSIM Travel Time Outputs'!$A:$A,"AVG",'VISSIM Travel Time Outputs'!$B:$B,AC$9),"-")</f>
        <v>-</v>
      </c>
      <c r="AD32" s="380" t="str">
        <f>IFERROR(AVERAGEIFS('VISSIM Travel Time Outputs'!$F:$F,'VISSIM Travel Time Outputs'!$D:$D,$D32,'VISSIM Travel Time Outputs'!$A:$A,"AVG",'VISSIM Travel Time Outputs'!$B:$B,AD$9),"-")</f>
        <v>-</v>
      </c>
      <c r="AE32" s="380" t="str">
        <f>IFERROR(AVERAGEIFS('VISSIM Travel Time Outputs'!$F:$F,'VISSIM Travel Time Outputs'!$D:$D,$D32,'VISSIM Travel Time Outputs'!$A:$A,"AVG",'VISSIM Travel Time Outputs'!$B:$B,AE$9),"-")</f>
        <v>-</v>
      </c>
      <c r="AF32" s="380" t="str">
        <f>IFERROR(AVERAGEIFS('VISSIM Travel Time Outputs'!$F:$F,'VISSIM Travel Time Outputs'!$D:$D,$D32,'VISSIM Travel Time Outputs'!$A:$A,"AVG",'VISSIM Travel Time Outputs'!$B:$B,AF$9),"-")</f>
        <v>-</v>
      </c>
      <c r="AG32" s="380" t="str">
        <f>IFERROR(AVERAGEIFS('VISSIM Travel Time Outputs'!$F:$F,'VISSIM Travel Time Outputs'!$D:$D,$D32,'VISSIM Travel Time Outputs'!$A:$A,"AVG",'VISSIM Travel Time Outputs'!$B:$B,AG$9),"-")</f>
        <v>-</v>
      </c>
      <c r="AH32" s="380" t="str">
        <f>IFERROR(AVERAGEIFS('VISSIM Travel Time Outputs'!$F:$F,'VISSIM Travel Time Outputs'!$D:$D,$D32,'VISSIM Travel Time Outputs'!$A:$A,"AVG",'VISSIM Travel Time Outputs'!$B:$B,AH$9),"-")</f>
        <v>-</v>
      </c>
      <c r="AI32" s="380" t="str">
        <f>IFERROR(AVERAGEIFS('VISSIM Travel Time Outputs'!$F:$F,'VISSIM Travel Time Outputs'!$D:$D,$D32,'VISSIM Travel Time Outputs'!$A:$A,"AVG",'VISSIM Travel Time Outputs'!$B:$B,AI$9),"-")</f>
        <v>-</v>
      </c>
      <c r="AJ32" s="380" t="str">
        <f>IFERROR(AVERAGEIFS('VISSIM Travel Time Outputs'!$F:$F,'VISSIM Travel Time Outputs'!$D:$D,$D32,'VISSIM Travel Time Outputs'!$A:$A,"AVG",'VISSIM Travel Time Outputs'!$B:$B,AJ$9),"-")</f>
        <v>-</v>
      </c>
      <c r="AK32" s="380" t="str">
        <f>IFERROR(AVERAGEIFS('VISSIM Travel Time Outputs'!$F:$F,'VISSIM Travel Time Outputs'!$D:$D,$D32,'VISSIM Travel Time Outputs'!$A:$A,"AVG",'VISSIM Travel Time Outputs'!$B:$B,AK$9),"-")</f>
        <v>-</v>
      </c>
      <c r="AL32" s="380" t="str">
        <f>IFERROR(AVERAGEIFS('VISSIM Travel Time Outputs'!$F:$F,'VISSIM Travel Time Outputs'!$D:$D,$D32,'VISSIM Travel Time Outputs'!$A:$A,"AVG",'VISSIM Travel Time Outputs'!$B:$B,AL$9),"-")</f>
        <v>-</v>
      </c>
      <c r="AM32" s="380" t="str">
        <f>IFERROR(AVERAGEIFS('VISSIM Travel Time Outputs'!$F:$F,'VISSIM Travel Time Outputs'!$D:$D,$D32,'VISSIM Travel Time Outputs'!$A:$A,"AVG",'VISSIM Travel Time Outputs'!$B:$B,AM$9),"-")</f>
        <v>-</v>
      </c>
      <c r="AN32" s="380" t="str">
        <f>IFERROR(AVERAGEIFS('VISSIM Travel Time Outputs'!$F:$F,'VISSIM Travel Time Outputs'!$D:$D,$D32,'VISSIM Travel Time Outputs'!$A:$A,"AVG",'VISSIM Travel Time Outputs'!$B:$B,AN$9),"-")</f>
        <v>-</v>
      </c>
      <c r="AO32" s="381" t="str">
        <f>IFERROR(AVERAGEIFS('VISSIM Travel Time Outputs'!$F:$F,'VISSIM Travel Time Outputs'!$D:$D,$D32,'VISSIM Travel Time Outputs'!$A:$A,"AVG",'VISSIM Travel Time Outputs'!$B:$B,AO$9),"-")</f>
        <v>-</v>
      </c>
      <c r="AP32" s="387"/>
      <c r="AQ32" s="259" t="str">
        <f t="shared" si="13"/>
        <v>--</v>
      </c>
      <c r="AR32" s="410" t="str">
        <f t="shared" si="14"/>
        <v>--</v>
      </c>
      <c r="AS32" s="381">
        <f t="shared" si="15"/>
        <v>0</v>
      </c>
      <c r="AT32" s="305"/>
      <c r="AU32" s="259" t="str">
        <f>IFERROR(TIME(0,0,AVERAGEIFS('VISSIM Travel Time Outputs'!$J:$J,'VISSIM Travel Time Outputs'!$D:$D,$D32,'VISSIM Travel Time Outputs'!$A:$A,"AVG",'VISSIM Travel Time Outputs'!$B:$B,AU$9)),"-")</f>
        <v>-</v>
      </c>
      <c r="AV32" s="36" t="str">
        <f>IFERROR(TIME(0,0,AVERAGEIFS('VISSIM Travel Time Outputs'!$J:$J,'VISSIM Travel Time Outputs'!$D:$D,$D32,'VISSIM Travel Time Outputs'!$A:$A,"AVG",'VISSIM Travel Time Outputs'!$B:$B,AV$9)),"-")</f>
        <v>-</v>
      </c>
      <c r="AW32" s="36" t="str">
        <f>IFERROR(TIME(0,0,AVERAGEIFS('VISSIM Travel Time Outputs'!$J:$J,'VISSIM Travel Time Outputs'!$D:$D,$D32,'VISSIM Travel Time Outputs'!$A:$A,"AVG",'VISSIM Travel Time Outputs'!$B:$B,AW$9)),"-")</f>
        <v>-</v>
      </c>
      <c r="AX32" s="36" t="str">
        <f>IFERROR(TIME(0,0,AVERAGEIFS('VISSIM Travel Time Outputs'!$J:$J,'VISSIM Travel Time Outputs'!$D:$D,$D32,'VISSIM Travel Time Outputs'!$A:$A,"AVG",'VISSIM Travel Time Outputs'!$B:$B,AX$9)),"-")</f>
        <v>-</v>
      </c>
      <c r="AY32" s="36" t="str">
        <f>IFERROR(TIME(0,0,AVERAGEIFS('VISSIM Travel Time Outputs'!$J:$J,'VISSIM Travel Time Outputs'!$D:$D,$D32,'VISSIM Travel Time Outputs'!$A:$A,"AVG",'VISSIM Travel Time Outputs'!$B:$B,AY$9)),"-")</f>
        <v>-</v>
      </c>
      <c r="AZ32" s="36" t="str">
        <f>IFERROR(TIME(0,0,AVERAGEIFS('VISSIM Travel Time Outputs'!$J:$J,'VISSIM Travel Time Outputs'!$D:$D,$D32,'VISSIM Travel Time Outputs'!$A:$A,"AVG",'VISSIM Travel Time Outputs'!$B:$B,AZ$9)),"-")</f>
        <v>-</v>
      </c>
      <c r="BA32" s="36" t="str">
        <f>IFERROR(TIME(0,0,AVERAGEIFS('VISSIM Travel Time Outputs'!$J:$J,'VISSIM Travel Time Outputs'!$D:$D,$D32,'VISSIM Travel Time Outputs'!$A:$A,"AVG",'VISSIM Travel Time Outputs'!$B:$B,BA$9)),"-")</f>
        <v>-</v>
      </c>
      <c r="BB32" s="36" t="str">
        <f>IFERROR(TIME(0,0,AVERAGEIFS('VISSIM Travel Time Outputs'!$J:$J,'VISSIM Travel Time Outputs'!$D:$D,$D32,'VISSIM Travel Time Outputs'!$A:$A,"AVG",'VISSIM Travel Time Outputs'!$B:$B,BB$9)),"-")</f>
        <v>-</v>
      </c>
      <c r="BC32" s="36" t="str">
        <f>IFERROR(TIME(0,0,AVERAGEIFS('VISSIM Travel Time Outputs'!$J:$J,'VISSIM Travel Time Outputs'!$D:$D,$D32,'VISSIM Travel Time Outputs'!$A:$A,"AVG",'VISSIM Travel Time Outputs'!$B:$B,BC$9)),"-")</f>
        <v>-</v>
      </c>
      <c r="BD32" s="36" t="str">
        <f>IFERROR(TIME(0,0,AVERAGEIFS('VISSIM Travel Time Outputs'!$J:$J,'VISSIM Travel Time Outputs'!$D:$D,$D32,'VISSIM Travel Time Outputs'!$A:$A,"AVG",'VISSIM Travel Time Outputs'!$B:$B,BD$9)),"-")</f>
        <v>-</v>
      </c>
      <c r="BE32" s="36" t="str">
        <f>IFERROR(TIME(0,0,AVERAGEIFS('VISSIM Travel Time Outputs'!$J:$J,'VISSIM Travel Time Outputs'!$D:$D,$D32,'VISSIM Travel Time Outputs'!$A:$A,"AVG",'VISSIM Travel Time Outputs'!$B:$B,BE$9)),"-")</f>
        <v>-</v>
      </c>
      <c r="BF32" s="36" t="str">
        <f>IFERROR(TIME(0,0,AVERAGEIFS('VISSIM Travel Time Outputs'!$J:$J,'VISSIM Travel Time Outputs'!$D:$D,$D32,'VISSIM Travel Time Outputs'!$A:$A,"AVG",'VISSIM Travel Time Outputs'!$B:$B,BF$9)),"-")</f>
        <v>-</v>
      </c>
      <c r="BG32" s="36" t="str">
        <f>IFERROR(TIME(0,0,AVERAGEIFS('VISSIM Travel Time Outputs'!$J:$J,'VISSIM Travel Time Outputs'!$D:$D,$D32,'VISSIM Travel Time Outputs'!$A:$A,"AVG",'VISSIM Travel Time Outputs'!$B:$B,BG$9)),"-")</f>
        <v>-</v>
      </c>
      <c r="BH32" s="36" t="str">
        <f>IFERROR(TIME(0,0,AVERAGEIFS('VISSIM Travel Time Outputs'!$J:$J,'VISSIM Travel Time Outputs'!$D:$D,$D32,'VISSIM Travel Time Outputs'!$A:$A,"AVG",'VISSIM Travel Time Outputs'!$B:$B,BH$9)),"-")</f>
        <v>-</v>
      </c>
      <c r="BI32" s="36" t="str">
        <f>IFERROR(TIME(0,0,AVERAGEIFS('VISSIM Travel Time Outputs'!$J:$J,'VISSIM Travel Time Outputs'!$D:$D,$D32,'VISSIM Travel Time Outputs'!$A:$A,"AVG",'VISSIM Travel Time Outputs'!$B:$B,BI$9)),"-")</f>
        <v>-</v>
      </c>
      <c r="BJ32" s="177" t="str">
        <f>IFERROR(TIME(0,0,AVERAGEIFS('VISSIM Travel Time Outputs'!$J:$J,'VISSIM Travel Time Outputs'!$D:$D,$D32,'VISSIM Travel Time Outputs'!$A:$A,"AVG",'VISSIM Travel Time Outputs'!$B:$B,BJ$9)),"-")</f>
        <v>-</v>
      </c>
      <c r="BK32" s="164"/>
      <c r="BL32" s="379" t="str">
        <f>IFERROR(AVERAGEIFS('VISSIM Travel Time Outputs'!$G:$G,'VISSIM Travel Time Outputs'!$D:$D,$D32,'VISSIM Travel Time Outputs'!$A:$A,"AVG",'VISSIM Travel Time Outputs'!$B:$B,BL$9),"-")</f>
        <v>-</v>
      </c>
      <c r="BM32" s="380" t="str">
        <f>IFERROR(AVERAGEIFS('VISSIM Travel Time Outputs'!$G:$G,'VISSIM Travel Time Outputs'!$D:$D,$D32,'VISSIM Travel Time Outputs'!$A:$A,"AVG",'VISSIM Travel Time Outputs'!$B:$B,BM$9),"-")</f>
        <v>-</v>
      </c>
      <c r="BN32" s="380" t="str">
        <f>IFERROR(AVERAGEIFS('VISSIM Travel Time Outputs'!$G:$G,'VISSIM Travel Time Outputs'!$D:$D,$D32,'VISSIM Travel Time Outputs'!$A:$A,"AVG",'VISSIM Travel Time Outputs'!$B:$B,BN$9),"-")</f>
        <v>-</v>
      </c>
      <c r="BO32" s="380" t="str">
        <f>IFERROR(AVERAGEIFS('VISSIM Travel Time Outputs'!$G:$G,'VISSIM Travel Time Outputs'!$D:$D,$D32,'VISSIM Travel Time Outputs'!$A:$A,"AVG",'VISSIM Travel Time Outputs'!$B:$B,BO$9),"-")</f>
        <v>-</v>
      </c>
      <c r="BP32" s="380" t="str">
        <f>IFERROR(AVERAGEIFS('VISSIM Travel Time Outputs'!$G:$G,'VISSIM Travel Time Outputs'!$D:$D,$D32,'VISSIM Travel Time Outputs'!$A:$A,"AVG",'VISSIM Travel Time Outputs'!$B:$B,BP$9),"-")</f>
        <v>-</v>
      </c>
      <c r="BQ32" s="380" t="str">
        <f>IFERROR(AVERAGEIFS('VISSIM Travel Time Outputs'!$G:$G,'VISSIM Travel Time Outputs'!$D:$D,$D32,'VISSIM Travel Time Outputs'!$A:$A,"AVG",'VISSIM Travel Time Outputs'!$B:$B,BQ$9),"-")</f>
        <v>-</v>
      </c>
      <c r="BR32" s="380" t="str">
        <f>IFERROR(AVERAGEIFS('VISSIM Travel Time Outputs'!$G:$G,'VISSIM Travel Time Outputs'!$D:$D,$D32,'VISSIM Travel Time Outputs'!$A:$A,"AVG",'VISSIM Travel Time Outputs'!$B:$B,BR$9),"-")</f>
        <v>-</v>
      </c>
      <c r="BS32" s="380" t="str">
        <f>IFERROR(AVERAGEIFS('VISSIM Travel Time Outputs'!$G:$G,'VISSIM Travel Time Outputs'!$D:$D,$D32,'VISSIM Travel Time Outputs'!$A:$A,"AVG",'VISSIM Travel Time Outputs'!$B:$B,BS$9),"-")</f>
        <v>-</v>
      </c>
      <c r="BT32" s="380" t="str">
        <f>IFERROR(AVERAGEIFS('VISSIM Travel Time Outputs'!$G:$G,'VISSIM Travel Time Outputs'!$D:$D,$D32,'VISSIM Travel Time Outputs'!$A:$A,"AVG",'VISSIM Travel Time Outputs'!$B:$B,BT$9),"-")</f>
        <v>-</v>
      </c>
      <c r="BU32" s="380" t="str">
        <f>IFERROR(AVERAGEIFS('VISSIM Travel Time Outputs'!$G:$G,'VISSIM Travel Time Outputs'!$D:$D,$D32,'VISSIM Travel Time Outputs'!$A:$A,"AVG",'VISSIM Travel Time Outputs'!$B:$B,BU$9),"-")</f>
        <v>-</v>
      </c>
      <c r="BV32" s="380" t="str">
        <f>IFERROR(AVERAGEIFS('VISSIM Travel Time Outputs'!$G:$G,'VISSIM Travel Time Outputs'!$D:$D,$D32,'VISSIM Travel Time Outputs'!$A:$A,"AVG",'VISSIM Travel Time Outputs'!$B:$B,BV$9),"-")</f>
        <v>-</v>
      </c>
      <c r="BW32" s="380" t="str">
        <f>IFERROR(AVERAGEIFS('VISSIM Travel Time Outputs'!$G:$G,'VISSIM Travel Time Outputs'!$D:$D,$D32,'VISSIM Travel Time Outputs'!$A:$A,"AVG",'VISSIM Travel Time Outputs'!$B:$B,BW$9),"-")</f>
        <v>-</v>
      </c>
      <c r="BX32" s="380" t="str">
        <f>IFERROR(AVERAGEIFS('VISSIM Travel Time Outputs'!$G:$G,'VISSIM Travel Time Outputs'!$D:$D,$D32,'VISSIM Travel Time Outputs'!$A:$A,"AVG",'VISSIM Travel Time Outputs'!$B:$B,BX$9),"-")</f>
        <v>-</v>
      </c>
      <c r="BY32" s="380" t="str">
        <f>IFERROR(AVERAGEIFS('VISSIM Travel Time Outputs'!$G:$G,'VISSIM Travel Time Outputs'!$D:$D,$D32,'VISSIM Travel Time Outputs'!$A:$A,"AVG",'VISSIM Travel Time Outputs'!$B:$B,BY$9),"-")</f>
        <v>-</v>
      </c>
      <c r="BZ32" s="380" t="str">
        <f>IFERROR(AVERAGEIFS('VISSIM Travel Time Outputs'!$G:$G,'VISSIM Travel Time Outputs'!$D:$D,$D32,'VISSIM Travel Time Outputs'!$A:$A,"AVG",'VISSIM Travel Time Outputs'!$B:$B,BZ$9),"-")</f>
        <v>-</v>
      </c>
      <c r="CA32" s="381" t="str">
        <f>IFERROR(AVERAGEIFS('VISSIM Travel Time Outputs'!$G:$G,'VISSIM Travel Time Outputs'!$D:$D,$D32,'VISSIM Travel Time Outputs'!$A:$A,"AVG",'VISSIM Travel Time Outputs'!$B:$B,CA$9),"-")</f>
        <v>-</v>
      </c>
      <c r="CB32" s="304"/>
      <c r="CC32" s="259" t="str">
        <f t="shared" si="16"/>
        <v>--</v>
      </c>
      <c r="CD32" s="410" t="str">
        <f t="shared" si="17"/>
        <v>--</v>
      </c>
      <c r="CE32" s="381">
        <f t="shared" si="18"/>
        <v>0</v>
      </c>
      <c r="CF32" s="387"/>
      <c r="CG32" s="259" t="str">
        <f>IFERROR(GETPIVOTDATA("Average of TRAVTM(31)",#REF!,"TIMEINT",CG$9,"VEHICLETRAVELTIMEMEASUREMENT",$D32)/3600/24,"--")</f>
        <v>--</v>
      </c>
      <c r="CH32" s="36" t="str">
        <f>IFERROR(GETPIVOTDATA("Average of TRAVTM(31)",#REF!,"TIMEINT",CH$9,"VEHICLETRAVELTIMEMEASUREMENT",$D32)/3600/24,"--")</f>
        <v>--</v>
      </c>
      <c r="CI32" s="36" t="str">
        <f>IFERROR(GETPIVOTDATA("Average of TRAVTM(31)",#REF!,"TIMEINT",CI$9,"VEHICLETRAVELTIMEMEASUREMENT",$D32)/3600/24,"--")</f>
        <v>--</v>
      </c>
      <c r="CJ32" s="36" t="str">
        <f>IFERROR(GETPIVOTDATA("Average of TRAVTM(31)",#REF!,"TIMEINT",CJ$9,"VEHICLETRAVELTIMEMEASUREMENT",$D32)/3600/24,"--")</f>
        <v>--</v>
      </c>
      <c r="CK32" s="36" t="str">
        <f>IFERROR(GETPIVOTDATA("Average of TRAVTM(31)",#REF!,"TIMEINT",CK$9,"VEHICLETRAVELTIMEMEASUREMENT",$D32)/3600/24,"--")</f>
        <v>--</v>
      </c>
      <c r="CL32" s="36" t="str">
        <f>IFERROR(GETPIVOTDATA("Average of TRAVTM(31)",#REF!,"TIMEINT",CL$9,"VEHICLETRAVELTIMEMEASUREMENT",$D32)/3600/24,"--")</f>
        <v>--</v>
      </c>
      <c r="CM32" s="36" t="str">
        <f>IFERROR(GETPIVOTDATA("Average of TRAVTM(31)",#REF!,"TIMEINT",CM$9,"VEHICLETRAVELTIMEMEASUREMENT",$D32)/3600/24,"--")</f>
        <v>--</v>
      </c>
      <c r="CN32" s="36" t="str">
        <f>IFERROR(GETPIVOTDATA("Average of TRAVTM(31)",#REF!,"TIMEINT",CN$9,"VEHICLETRAVELTIMEMEASUREMENT",$D32)/3600/24,"--")</f>
        <v>--</v>
      </c>
      <c r="CO32" s="36" t="str">
        <f>IFERROR(GETPIVOTDATA("Average of TRAVTM(31)",#REF!,"TIMEINT",CO$9,"VEHICLETRAVELTIMEMEASUREMENT",$D32)/3600/24,"--")</f>
        <v>--</v>
      </c>
      <c r="CP32" s="36" t="str">
        <f>IFERROR(GETPIVOTDATA("Average of TRAVTM(31)",#REF!,"TIMEINT",CP$9,"VEHICLETRAVELTIMEMEASUREMENT",$D32)/3600/24,"--")</f>
        <v>--</v>
      </c>
      <c r="CQ32" s="36" t="str">
        <f>IFERROR(GETPIVOTDATA("Average of TRAVTM(31)",#REF!,"TIMEINT",CQ$9,"VEHICLETRAVELTIMEMEASUREMENT",$D32)/3600/24,"--")</f>
        <v>--</v>
      </c>
      <c r="CR32" s="36" t="str">
        <f>IFERROR(GETPIVOTDATA("Average of TRAVTM(31)",#REF!,"TIMEINT",CR$9,"VEHICLETRAVELTIMEMEASUREMENT",$D32)/3600/24,"--")</f>
        <v>--</v>
      </c>
      <c r="CS32" s="36" t="str">
        <f>IFERROR(GETPIVOTDATA("Average of TRAVTM(31)",#REF!,"TIMEINT",CS$9,"VEHICLETRAVELTIMEMEASUREMENT",$D32)/3600/24,"--")</f>
        <v>--</v>
      </c>
      <c r="CT32" s="36" t="str">
        <f>IFERROR(GETPIVOTDATA("Average of TRAVTM(31)",#REF!,"TIMEINT",CT$9,"VEHICLETRAVELTIMEMEASUREMENT",$D32)/3600/24,"--")</f>
        <v>--</v>
      </c>
      <c r="CU32" s="36" t="str">
        <f>IFERROR(GETPIVOTDATA("Average of TRAVTM(31)",#REF!,"TIMEINT",CU$9,"VEHICLETRAVELTIMEMEASUREMENT",$D32)/3600/24,"--")</f>
        <v>--</v>
      </c>
      <c r="CV32" s="177" t="str">
        <f>IFERROR(GETPIVOTDATA("Average of TRAVTM(31)",#REF!,"TIMEINT",CV$9,"VEHICLETRAVELTIMEMEASUREMENT",$D32)/3600/24,"--")</f>
        <v>--</v>
      </c>
      <c r="CW32" s="387"/>
      <c r="CX32" s="379" t="str">
        <f>IFERROR(GETPIVOTDATA("Average of VEHS(31)",#REF!,"TIMEINT",CX$9,"VEHICLETRAVELTIMEMEASUREMENT",$D32),"--")</f>
        <v>--</v>
      </c>
      <c r="CY32" s="380" t="str">
        <f>IFERROR(GETPIVOTDATA("Average of VEHS(31)",#REF!,"TIMEINT",CY$9,"VEHICLETRAVELTIMEMEASUREMENT",$D32),"--")</f>
        <v>--</v>
      </c>
      <c r="CZ32" s="380" t="str">
        <f>IFERROR(GETPIVOTDATA("Average of VEHS(31)",#REF!,"TIMEINT",CZ$9,"VEHICLETRAVELTIMEMEASUREMENT",$D32),"--")</f>
        <v>--</v>
      </c>
      <c r="DA32" s="380" t="str">
        <f>IFERROR(GETPIVOTDATA("Average of VEHS(31)",#REF!,"TIMEINT",DA$9,"VEHICLETRAVELTIMEMEASUREMENT",$D32),"--")</f>
        <v>--</v>
      </c>
      <c r="DB32" s="380" t="str">
        <f>IFERROR(GETPIVOTDATA("Average of VEHS(31)",#REF!,"TIMEINT",DB$9,"VEHICLETRAVELTIMEMEASUREMENT",$D32),"--")</f>
        <v>--</v>
      </c>
      <c r="DC32" s="380" t="str">
        <f>IFERROR(GETPIVOTDATA("Average of VEHS(31)",#REF!,"TIMEINT",DC$9,"VEHICLETRAVELTIMEMEASUREMENT",$D32),"--")</f>
        <v>--</v>
      </c>
      <c r="DD32" s="380" t="str">
        <f>IFERROR(GETPIVOTDATA("Average of VEHS(31)",#REF!,"TIMEINT",DD$9,"VEHICLETRAVELTIMEMEASUREMENT",$D32),"--")</f>
        <v>--</v>
      </c>
      <c r="DE32" s="380" t="str">
        <f>IFERROR(GETPIVOTDATA("Average of VEHS(31)",#REF!,"TIMEINT",DE$9,"VEHICLETRAVELTIMEMEASUREMENT",$D32),"--")</f>
        <v>--</v>
      </c>
      <c r="DF32" s="380" t="str">
        <f>IFERROR(GETPIVOTDATA("Average of VEHS(31)",#REF!,"TIMEINT",DF$9,"VEHICLETRAVELTIMEMEASUREMENT",$D32),"--")</f>
        <v>--</v>
      </c>
      <c r="DG32" s="380" t="str">
        <f>IFERROR(GETPIVOTDATA("Average of VEHS(31)",#REF!,"TIMEINT",DG$9,"VEHICLETRAVELTIMEMEASUREMENT",$D32),"--")</f>
        <v>--</v>
      </c>
      <c r="DH32" s="380" t="str">
        <f>IFERROR(GETPIVOTDATA("Average of VEHS(31)",#REF!,"TIMEINT",DH$9,"VEHICLETRAVELTIMEMEASUREMENT",$D32),"--")</f>
        <v>--</v>
      </c>
      <c r="DI32" s="380" t="str">
        <f>IFERROR(GETPIVOTDATA("Average of VEHS(31)",#REF!,"TIMEINT",DI$9,"VEHICLETRAVELTIMEMEASUREMENT",$D32),"--")</f>
        <v>--</v>
      </c>
      <c r="DJ32" s="380" t="str">
        <f>IFERROR(GETPIVOTDATA("Average of VEHS(31)",#REF!,"TIMEINT",DJ$9,"VEHICLETRAVELTIMEMEASUREMENT",$D32),"--")</f>
        <v>--</v>
      </c>
      <c r="DK32" s="380" t="str">
        <f>IFERROR(GETPIVOTDATA("Average of VEHS(31)",#REF!,"TIMEINT",DK$9,"VEHICLETRAVELTIMEMEASUREMENT",$D32),"--")</f>
        <v>--</v>
      </c>
      <c r="DL32" s="380" t="str">
        <f>IFERROR(GETPIVOTDATA("Average of VEHS(31)",#REF!,"TIMEINT",DL$9,"VEHICLETRAVELTIMEMEASUREMENT",$D32),"--")</f>
        <v>--</v>
      </c>
      <c r="DM32" s="381" t="str">
        <f>IFERROR(GETPIVOTDATA("Average of VEHS(31)",#REF!,"TIMEINT",DM$9,"VEHICLETRAVELTIMEMEASUREMENT",$D32),"--")</f>
        <v>--</v>
      </c>
      <c r="DN32" s="387"/>
      <c r="DO32" s="259" t="str">
        <f t="shared" si="19"/>
        <v>--</v>
      </c>
      <c r="DP32" s="410" t="str">
        <f t="shared" si="20"/>
        <v>--</v>
      </c>
      <c r="DQ32" s="381">
        <f t="shared" si="21"/>
        <v>0</v>
      </c>
      <c r="DR32" s="305"/>
      <c r="DS32" s="259" t="str">
        <f>IFERROR(TIME(0,0,AVERAGEIFS('VISSIM Travel Time Outputs'!$K:$K,'VISSIM Travel Time Outputs'!$D:$D,$D32,'VISSIM Travel Time Outputs'!$A:$A,"AVG",'VISSIM Travel Time Outputs'!$B:$B,DS$9)),"-")</f>
        <v>-</v>
      </c>
      <c r="DT32" s="36" t="str">
        <f>IFERROR(TIME(0,0,AVERAGEIFS('VISSIM Travel Time Outputs'!$K:$K,'VISSIM Travel Time Outputs'!$D:$D,$D32,'VISSIM Travel Time Outputs'!$A:$A,"AVG",'VISSIM Travel Time Outputs'!$B:$B,DT$9)),"-")</f>
        <v>-</v>
      </c>
      <c r="DU32" s="36" t="str">
        <f>IFERROR(TIME(0,0,AVERAGEIFS('VISSIM Travel Time Outputs'!$K:$K,'VISSIM Travel Time Outputs'!$D:$D,$D32,'VISSIM Travel Time Outputs'!$A:$A,"AVG",'VISSIM Travel Time Outputs'!$B:$B,DU$9)),"-")</f>
        <v>-</v>
      </c>
      <c r="DV32" s="36" t="str">
        <f>IFERROR(TIME(0,0,AVERAGEIFS('VISSIM Travel Time Outputs'!$K:$K,'VISSIM Travel Time Outputs'!$D:$D,$D32,'VISSIM Travel Time Outputs'!$A:$A,"AVG",'VISSIM Travel Time Outputs'!$B:$B,DV$9)),"-")</f>
        <v>-</v>
      </c>
      <c r="DW32" s="36" t="str">
        <f>IFERROR(TIME(0,0,AVERAGEIFS('VISSIM Travel Time Outputs'!$K:$K,'VISSIM Travel Time Outputs'!$D:$D,$D32,'VISSIM Travel Time Outputs'!$A:$A,"AVG",'VISSIM Travel Time Outputs'!$B:$B,DW$9)),"-")</f>
        <v>-</v>
      </c>
      <c r="DX32" s="36" t="str">
        <f>IFERROR(TIME(0,0,AVERAGEIFS('VISSIM Travel Time Outputs'!$K:$K,'VISSIM Travel Time Outputs'!$D:$D,$D32,'VISSIM Travel Time Outputs'!$A:$A,"AVG",'VISSIM Travel Time Outputs'!$B:$B,DX$9)),"-")</f>
        <v>-</v>
      </c>
      <c r="DY32" s="36" t="str">
        <f>IFERROR(TIME(0,0,AVERAGEIFS('VISSIM Travel Time Outputs'!$K:$K,'VISSIM Travel Time Outputs'!$D:$D,$D32,'VISSIM Travel Time Outputs'!$A:$A,"AVG",'VISSIM Travel Time Outputs'!$B:$B,DY$9)),"-")</f>
        <v>-</v>
      </c>
      <c r="DZ32" s="36" t="str">
        <f>IFERROR(TIME(0,0,AVERAGEIFS('VISSIM Travel Time Outputs'!$K:$K,'VISSIM Travel Time Outputs'!$D:$D,$D32,'VISSIM Travel Time Outputs'!$A:$A,"AVG",'VISSIM Travel Time Outputs'!$B:$B,DZ$9)),"-")</f>
        <v>-</v>
      </c>
      <c r="EA32" s="36" t="str">
        <f>IFERROR(TIME(0,0,AVERAGEIFS('VISSIM Travel Time Outputs'!$K:$K,'VISSIM Travel Time Outputs'!$D:$D,$D32,'VISSIM Travel Time Outputs'!$A:$A,"AVG",'VISSIM Travel Time Outputs'!$B:$B,EA$9)),"-")</f>
        <v>-</v>
      </c>
      <c r="EB32" s="36" t="str">
        <f>IFERROR(TIME(0,0,AVERAGEIFS('VISSIM Travel Time Outputs'!$K:$K,'VISSIM Travel Time Outputs'!$D:$D,$D32,'VISSIM Travel Time Outputs'!$A:$A,"AVG",'VISSIM Travel Time Outputs'!$B:$B,EB$9)),"-")</f>
        <v>-</v>
      </c>
      <c r="EC32" s="36" t="str">
        <f>IFERROR(TIME(0,0,AVERAGEIFS('VISSIM Travel Time Outputs'!$K:$K,'VISSIM Travel Time Outputs'!$D:$D,$D32,'VISSIM Travel Time Outputs'!$A:$A,"AVG",'VISSIM Travel Time Outputs'!$B:$B,EC$9)),"-")</f>
        <v>-</v>
      </c>
      <c r="ED32" s="36" t="str">
        <f>IFERROR(TIME(0,0,AVERAGEIFS('VISSIM Travel Time Outputs'!$K:$K,'VISSIM Travel Time Outputs'!$D:$D,$D32,'VISSIM Travel Time Outputs'!$A:$A,"AVG",'VISSIM Travel Time Outputs'!$B:$B,ED$9)),"-")</f>
        <v>-</v>
      </c>
      <c r="EE32" s="36" t="str">
        <f>IFERROR(TIME(0,0,AVERAGEIFS('VISSIM Travel Time Outputs'!$K:$K,'VISSIM Travel Time Outputs'!$D:$D,$D32,'VISSIM Travel Time Outputs'!$A:$A,"AVG",'VISSIM Travel Time Outputs'!$B:$B,EE$9)),"-")</f>
        <v>-</v>
      </c>
      <c r="EF32" s="36" t="str">
        <f>IFERROR(TIME(0,0,AVERAGEIFS('VISSIM Travel Time Outputs'!$K:$K,'VISSIM Travel Time Outputs'!$D:$D,$D32,'VISSIM Travel Time Outputs'!$A:$A,"AVG",'VISSIM Travel Time Outputs'!$B:$B,EF$9)),"-")</f>
        <v>-</v>
      </c>
      <c r="EG32" s="36" t="str">
        <f>IFERROR(TIME(0,0,AVERAGEIFS('VISSIM Travel Time Outputs'!$K:$K,'VISSIM Travel Time Outputs'!$D:$D,$D32,'VISSIM Travel Time Outputs'!$A:$A,"AVG",'VISSIM Travel Time Outputs'!$B:$B,EG$9)),"-")</f>
        <v>-</v>
      </c>
      <c r="EH32" s="177" t="str">
        <f>IFERROR(TIME(0,0,AVERAGEIFS('VISSIM Travel Time Outputs'!$K:$K,'VISSIM Travel Time Outputs'!$D:$D,$D32,'VISSIM Travel Time Outputs'!$A:$A,"AVG",'VISSIM Travel Time Outputs'!$B:$B,EH$9)),"-")</f>
        <v>-</v>
      </c>
      <c r="EI32" s="164"/>
      <c r="EJ32" s="379" t="str">
        <f>IFERROR(AVERAGEIFS('VISSIM Travel Time Outputs'!$H:$H,'VISSIM Travel Time Outputs'!$D:$D,$D32,'VISSIM Travel Time Outputs'!$A:$A,"AVG",'VISSIM Travel Time Outputs'!$B:$B,EJ$9),"-")</f>
        <v>-</v>
      </c>
      <c r="EK32" s="380" t="str">
        <f>IFERROR(AVERAGEIFS('VISSIM Travel Time Outputs'!$H:$H,'VISSIM Travel Time Outputs'!$D:$D,$D32,'VISSIM Travel Time Outputs'!$A:$A,"AVG",'VISSIM Travel Time Outputs'!$B:$B,EK$9),"-")</f>
        <v>-</v>
      </c>
      <c r="EL32" s="380" t="str">
        <f>IFERROR(AVERAGEIFS('VISSIM Travel Time Outputs'!$H:$H,'VISSIM Travel Time Outputs'!$D:$D,$D32,'VISSIM Travel Time Outputs'!$A:$A,"AVG",'VISSIM Travel Time Outputs'!$B:$B,EL$9),"-")</f>
        <v>-</v>
      </c>
      <c r="EM32" s="380" t="str">
        <f>IFERROR(AVERAGEIFS('VISSIM Travel Time Outputs'!$H:$H,'VISSIM Travel Time Outputs'!$D:$D,$D32,'VISSIM Travel Time Outputs'!$A:$A,"AVG",'VISSIM Travel Time Outputs'!$B:$B,EM$9),"-")</f>
        <v>-</v>
      </c>
      <c r="EN32" s="380" t="str">
        <f>IFERROR(AVERAGEIFS('VISSIM Travel Time Outputs'!$H:$H,'VISSIM Travel Time Outputs'!$D:$D,$D32,'VISSIM Travel Time Outputs'!$A:$A,"AVG",'VISSIM Travel Time Outputs'!$B:$B,EN$9),"-")</f>
        <v>-</v>
      </c>
      <c r="EO32" s="380" t="str">
        <f>IFERROR(AVERAGEIFS('VISSIM Travel Time Outputs'!$H:$H,'VISSIM Travel Time Outputs'!$D:$D,$D32,'VISSIM Travel Time Outputs'!$A:$A,"AVG",'VISSIM Travel Time Outputs'!$B:$B,EO$9),"-")</f>
        <v>-</v>
      </c>
      <c r="EP32" s="380" t="str">
        <f>IFERROR(AVERAGEIFS('VISSIM Travel Time Outputs'!$H:$H,'VISSIM Travel Time Outputs'!$D:$D,$D32,'VISSIM Travel Time Outputs'!$A:$A,"AVG",'VISSIM Travel Time Outputs'!$B:$B,EP$9),"-")</f>
        <v>-</v>
      </c>
      <c r="EQ32" s="380" t="str">
        <f>IFERROR(AVERAGEIFS('VISSIM Travel Time Outputs'!$H:$H,'VISSIM Travel Time Outputs'!$D:$D,$D32,'VISSIM Travel Time Outputs'!$A:$A,"AVG",'VISSIM Travel Time Outputs'!$B:$B,EQ$9),"-")</f>
        <v>-</v>
      </c>
      <c r="ER32" s="380" t="str">
        <f>IFERROR(AVERAGEIFS('VISSIM Travel Time Outputs'!$H:$H,'VISSIM Travel Time Outputs'!$D:$D,$D32,'VISSIM Travel Time Outputs'!$A:$A,"AVG",'VISSIM Travel Time Outputs'!$B:$B,ER$9),"-")</f>
        <v>-</v>
      </c>
      <c r="ES32" s="380" t="str">
        <f>IFERROR(AVERAGEIFS('VISSIM Travel Time Outputs'!$H:$H,'VISSIM Travel Time Outputs'!$D:$D,$D32,'VISSIM Travel Time Outputs'!$A:$A,"AVG",'VISSIM Travel Time Outputs'!$B:$B,ES$9),"-")</f>
        <v>-</v>
      </c>
      <c r="ET32" s="380" t="str">
        <f>IFERROR(AVERAGEIFS('VISSIM Travel Time Outputs'!$H:$H,'VISSIM Travel Time Outputs'!$D:$D,$D32,'VISSIM Travel Time Outputs'!$A:$A,"AVG",'VISSIM Travel Time Outputs'!$B:$B,ET$9),"-")</f>
        <v>-</v>
      </c>
      <c r="EU32" s="380" t="str">
        <f>IFERROR(AVERAGEIFS('VISSIM Travel Time Outputs'!$H:$H,'VISSIM Travel Time Outputs'!$D:$D,$D32,'VISSIM Travel Time Outputs'!$A:$A,"AVG",'VISSIM Travel Time Outputs'!$B:$B,EU$9),"-")</f>
        <v>-</v>
      </c>
      <c r="EV32" s="380" t="str">
        <f>IFERROR(AVERAGEIFS('VISSIM Travel Time Outputs'!$H:$H,'VISSIM Travel Time Outputs'!$D:$D,$D32,'VISSIM Travel Time Outputs'!$A:$A,"AVG",'VISSIM Travel Time Outputs'!$B:$B,EV$9),"-")</f>
        <v>-</v>
      </c>
      <c r="EW32" s="380" t="str">
        <f>IFERROR(AVERAGEIFS('VISSIM Travel Time Outputs'!$H:$H,'VISSIM Travel Time Outputs'!$D:$D,$D32,'VISSIM Travel Time Outputs'!$A:$A,"AVG",'VISSIM Travel Time Outputs'!$B:$B,EW$9),"-")</f>
        <v>-</v>
      </c>
      <c r="EX32" s="380" t="str">
        <f>IFERROR(AVERAGEIFS('VISSIM Travel Time Outputs'!$H:$H,'VISSIM Travel Time Outputs'!$D:$D,$D32,'VISSIM Travel Time Outputs'!$A:$A,"AVG",'VISSIM Travel Time Outputs'!$B:$B,EX$9),"-")</f>
        <v>-</v>
      </c>
      <c r="EY32" s="381" t="str">
        <f>IFERROR(AVERAGEIFS('VISSIM Travel Time Outputs'!$H:$H,'VISSIM Travel Time Outputs'!$D:$D,$D32,'VISSIM Travel Time Outputs'!$A:$A,"AVG",'VISSIM Travel Time Outputs'!$B:$B,EY$9),"-")</f>
        <v>-</v>
      </c>
      <c r="EZ32" s="304"/>
      <c r="FA32" s="259" t="str">
        <f t="shared" si="22"/>
        <v>--</v>
      </c>
      <c r="FB32" s="410" t="str">
        <f t="shared" si="23"/>
        <v>--</v>
      </c>
      <c r="FC32" s="381">
        <f t="shared" si="24"/>
        <v>0</v>
      </c>
      <c r="FD32" s="387"/>
      <c r="FE32" s="259" t="str">
        <f>IFERROR(GETPIVOTDATA("Average of TRAVTM(40)",#REF!,"TIMEINT",FE$9,"VEHICLETRAVELTIMEMEASUREMENT",$D32)/3600/24,"--")</f>
        <v>--</v>
      </c>
      <c r="FF32" s="36" t="str">
        <f>IFERROR(GETPIVOTDATA("Average of TRAVTM(40)",#REF!,"TIMEINT",FF$9,"VEHICLETRAVELTIMEMEASUREMENT",$D32)/3600/24,"--")</f>
        <v>--</v>
      </c>
      <c r="FG32" s="36" t="str">
        <f>IFERROR(GETPIVOTDATA("Average of TRAVTM(40)",#REF!,"TIMEINT",FG$9,"VEHICLETRAVELTIMEMEASUREMENT",$D32)/3600/24,"--")</f>
        <v>--</v>
      </c>
      <c r="FH32" s="36" t="str">
        <f>IFERROR(GETPIVOTDATA("Average of TRAVTM(40)",#REF!,"TIMEINT",FH$9,"VEHICLETRAVELTIMEMEASUREMENT",$D32)/3600/24,"--")</f>
        <v>--</v>
      </c>
      <c r="FI32" s="36" t="str">
        <f>IFERROR(GETPIVOTDATA("Average of TRAVTM(40)",#REF!,"TIMEINT",FI$9,"VEHICLETRAVELTIMEMEASUREMENT",$D32)/3600/24,"--")</f>
        <v>--</v>
      </c>
      <c r="FJ32" s="36" t="str">
        <f>IFERROR(GETPIVOTDATA("Average of TRAVTM(40)",#REF!,"TIMEINT",FJ$9,"VEHICLETRAVELTIMEMEASUREMENT",$D32)/3600/24,"--")</f>
        <v>--</v>
      </c>
      <c r="FK32" s="36" t="str">
        <f>IFERROR(GETPIVOTDATA("Average of TRAVTM(40)",#REF!,"TIMEINT",FK$9,"VEHICLETRAVELTIMEMEASUREMENT",$D32)/3600/24,"--")</f>
        <v>--</v>
      </c>
      <c r="FL32" s="36" t="str">
        <f>IFERROR(GETPIVOTDATA("Average of TRAVTM(40)",#REF!,"TIMEINT",FL$9,"VEHICLETRAVELTIMEMEASUREMENT",$D32)/3600/24,"--")</f>
        <v>--</v>
      </c>
      <c r="FM32" s="36" t="str">
        <f>IFERROR(GETPIVOTDATA("Average of TRAVTM(40)",#REF!,"TIMEINT",FM$9,"VEHICLETRAVELTIMEMEASUREMENT",$D32)/3600/24,"--")</f>
        <v>--</v>
      </c>
      <c r="FN32" s="36" t="str">
        <f>IFERROR(GETPIVOTDATA("Average of TRAVTM(40)",#REF!,"TIMEINT",FN$9,"VEHICLETRAVELTIMEMEASUREMENT",$D32)/3600/24,"--")</f>
        <v>--</v>
      </c>
      <c r="FO32" s="36" t="str">
        <f>IFERROR(GETPIVOTDATA("Average of TRAVTM(40)",#REF!,"TIMEINT",FO$9,"VEHICLETRAVELTIMEMEASUREMENT",$D32)/3600/24,"--")</f>
        <v>--</v>
      </c>
      <c r="FP32" s="36" t="str">
        <f>IFERROR(GETPIVOTDATA("Average of TRAVTM(40)",#REF!,"TIMEINT",FP$9,"VEHICLETRAVELTIMEMEASUREMENT",$D32)/3600/24,"--")</f>
        <v>--</v>
      </c>
      <c r="FQ32" s="36" t="str">
        <f>IFERROR(GETPIVOTDATA("Average of TRAVTM(40)",#REF!,"TIMEINT",FQ$9,"VEHICLETRAVELTIMEMEASUREMENT",$D32)/3600/24,"--")</f>
        <v>--</v>
      </c>
      <c r="FR32" s="36" t="str">
        <f>IFERROR(GETPIVOTDATA("Average of TRAVTM(40)",#REF!,"TIMEINT",FR$9,"VEHICLETRAVELTIMEMEASUREMENT",$D32)/3600/24,"--")</f>
        <v>--</v>
      </c>
      <c r="FS32" s="36" t="str">
        <f>IFERROR(GETPIVOTDATA("Average of TRAVTM(40)",#REF!,"TIMEINT",FS$9,"VEHICLETRAVELTIMEMEASUREMENT",$D32)/3600/24,"--")</f>
        <v>--</v>
      </c>
      <c r="FT32" s="177" t="str">
        <f>IFERROR(GETPIVOTDATA("Average of TRAVTM(40)",#REF!,"TIMEINT",FT$9,"VEHICLETRAVELTIMEMEASUREMENT",$D32)/3600/24,"--")</f>
        <v>--</v>
      </c>
      <c r="FU32" s="387"/>
      <c r="FV32" s="379" t="str">
        <f>IFERROR(GETPIVOTDATA("Average of VEHS(40)",#REF!,"TIMEINT",FV$9,"VEHICLETRAVELTIMEMEASUREMENT",$D32),"--")</f>
        <v>--</v>
      </c>
      <c r="FW32" s="380" t="str">
        <f>IFERROR(GETPIVOTDATA("Average of VEHS(40)",#REF!,"TIMEINT",FW$9,"VEHICLETRAVELTIMEMEASUREMENT",$D32),"--")</f>
        <v>--</v>
      </c>
      <c r="FX32" s="380" t="str">
        <f>IFERROR(GETPIVOTDATA("Average of VEHS(40)",#REF!,"TIMEINT",FX$9,"VEHICLETRAVELTIMEMEASUREMENT",$D32),"--")</f>
        <v>--</v>
      </c>
      <c r="FY32" s="380" t="str">
        <f>IFERROR(GETPIVOTDATA("Average of VEHS(40)",#REF!,"TIMEINT",FY$9,"VEHICLETRAVELTIMEMEASUREMENT",$D32),"--")</f>
        <v>--</v>
      </c>
      <c r="FZ32" s="380" t="str">
        <f>IFERROR(GETPIVOTDATA("Average of VEHS(40)",#REF!,"TIMEINT",FZ$9,"VEHICLETRAVELTIMEMEASUREMENT",$D32),"--")</f>
        <v>--</v>
      </c>
      <c r="GA32" s="380" t="str">
        <f>IFERROR(GETPIVOTDATA("Average of VEHS(40)",#REF!,"TIMEINT",GA$9,"VEHICLETRAVELTIMEMEASUREMENT",$D32),"--")</f>
        <v>--</v>
      </c>
      <c r="GB32" s="380" t="str">
        <f>IFERROR(GETPIVOTDATA("Average of VEHS(40)",#REF!,"TIMEINT",GB$9,"VEHICLETRAVELTIMEMEASUREMENT",$D32),"--")</f>
        <v>--</v>
      </c>
      <c r="GC32" s="380" t="str">
        <f>IFERROR(GETPIVOTDATA("Average of VEHS(40)",#REF!,"TIMEINT",GC$9,"VEHICLETRAVELTIMEMEASUREMENT",$D32),"--")</f>
        <v>--</v>
      </c>
      <c r="GD32" s="380" t="str">
        <f>IFERROR(GETPIVOTDATA("Average of VEHS(40)",#REF!,"TIMEINT",GD$9,"VEHICLETRAVELTIMEMEASUREMENT",$D32),"--")</f>
        <v>--</v>
      </c>
      <c r="GE32" s="380" t="str">
        <f>IFERROR(GETPIVOTDATA("Average of VEHS(40)",#REF!,"TIMEINT",GE$9,"VEHICLETRAVELTIMEMEASUREMENT",$D32),"--")</f>
        <v>--</v>
      </c>
      <c r="GF32" s="380" t="str">
        <f>IFERROR(GETPIVOTDATA("Average of VEHS(40)",#REF!,"TIMEINT",GF$9,"VEHICLETRAVELTIMEMEASUREMENT",$D32),"--")</f>
        <v>--</v>
      </c>
      <c r="GG32" s="380" t="str">
        <f>IFERROR(GETPIVOTDATA("Average of VEHS(40)",#REF!,"TIMEINT",GG$9,"VEHICLETRAVELTIMEMEASUREMENT",$D32),"--")</f>
        <v>--</v>
      </c>
      <c r="GH32" s="380" t="str">
        <f>IFERROR(GETPIVOTDATA("Average of VEHS(40)",#REF!,"TIMEINT",GH$9,"VEHICLETRAVELTIMEMEASUREMENT",$D32),"--")</f>
        <v>--</v>
      </c>
      <c r="GI32" s="380" t="str">
        <f>IFERROR(GETPIVOTDATA("Average of VEHS(40)",#REF!,"TIMEINT",GI$9,"VEHICLETRAVELTIMEMEASUREMENT",$D32),"--")</f>
        <v>--</v>
      </c>
      <c r="GJ32" s="380" t="str">
        <f>IFERROR(GETPIVOTDATA("Average of VEHS(40)",#REF!,"TIMEINT",GJ$9,"VEHICLETRAVELTIMEMEASUREMENT",$D32),"--")</f>
        <v>--</v>
      </c>
      <c r="GK32" s="381" t="str">
        <f>IFERROR(GETPIVOTDATA("Average of VEHS(40)",#REF!,"TIMEINT",GK$9,"VEHICLETRAVELTIMEMEASUREMENT",$D32),"--")</f>
        <v>--</v>
      </c>
      <c r="GL32" s="387"/>
      <c r="GM32" s="259" t="str">
        <f t="shared" si="25"/>
        <v>--</v>
      </c>
      <c r="GN32" s="410" t="str">
        <f t="shared" si="26"/>
        <v>--</v>
      </c>
      <c r="GO32" s="381">
        <f t="shared" si="27"/>
        <v>0</v>
      </c>
      <c r="GP32" s="387"/>
      <c r="GQ32" s="259" t="str">
        <f>IFERROR(GETPIVOTDATA("Average of TRAVTM(60)",#REF!,"TIMEINT",GQ$9,"VEHICLETRAVELTIMEMEASUREMENT",$D32)/3600/24,"--")</f>
        <v>--</v>
      </c>
      <c r="GR32" s="36" t="str">
        <f>IFERROR(GETPIVOTDATA("Average of TRAVTM(60)",#REF!,"TIMEINT",GR$9,"VEHICLETRAVELTIMEMEASUREMENT",$D32)/3600/24,"--")</f>
        <v>--</v>
      </c>
      <c r="GS32" s="36" t="str">
        <f>IFERROR(GETPIVOTDATA("Average of TRAVTM(60)",#REF!,"TIMEINT",GS$9,"VEHICLETRAVELTIMEMEASUREMENT",$D32)/3600/24,"--")</f>
        <v>--</v>
      </c>
      <c r="GT32" s="36" t="str">
        <f>IFERROR(GETPIVOTDATA("Average of TRAVTM(60)",#REF!,"TIMEINT",GT$9,"VEHICLETRAVELTIMEMEASUREMENT",$D32)/3600/24,"--")</f>
        <v>--</v>
      </c>
      <c r="GU32" s="36" t="str">
        <f>IFERROR(GETPIVOTDATA("Average of TRAVTM(60)",#REF!,"TIMEINT",GU$9,"VEHICLETRAVELTIMEMEASUREMENT",$D32)/3600/24,"--")</f>
        <v>--</v>
      </c>
      <c r="GV32" s="36" t="str">
        <f>IFERROR(GETPIVOTDATA("Average of TRAVTM(60)",#REF!,"TIMEINT",GV$9,"VEHICLETRAVELTIMEMEASUREMENT",$D32)/3600/24,"--")</f>
        <v>--</v>
      </c>
      <c r="GW32" s="36" t="str">
        <f>IFERROR(GETPIVOTDATA("Average of TRAVTM(60)",#REF!,"TIMEINT",GW$9,"VEHICLETRAVELTIMEMEASUREMENT",$D32)/3600/24,"--")</f>
        <v>--</v>
      </c>
      <c r="GX32" s="36" t="str">
        <f>IFERROR(GETPIVOTDATA("Average of TRAVTM(60)",#REF!,"TIMEINT",GX$9,"VEHICLETRAVELTIMEMEASUREMENT",$D32)/3600/24,"--")</f>
        <v>--</v>
      </c>
      <c r="GY32" s="36" t="str">
        <f>IFERROR(GETPIVOTDATA("Average of TRAVTM(60)",#REF!,"TIMEINT",GY$9,"VEHICLETRAVELTIMEMEASUREMENT",$D32)/3600/24,"--")</f>
        <v>--</v>
      </c>
      <c r="GZ32" s="36" t="str">
        <f>IFERROR(GETPIVOTDATA("Average of TRAVTM(60)",#REF!,"TIMEINT",GZ$9,"VEHICLETRAVELTIMEMEASUREMENT",$D32)/3600/24,"--")</f>
        <v>--</v>
      </c>
      <c r="HA32" s="36" t="str">
        <f>IFERROR(GETPIVOTDATA("Average of TRAVTM(60)",#REF!,"TIMEINT",HA$9,"VEHICLETRAVELTIMEMEASUREMENT",$D32)/3600/24,"--")</f>
        <v>--</v>
      </c>
      <c r="HB32" s="36" t="str">
        <f>IFERROR(GETPIVOTDATA("Average of TRAVTM(60)",#REF!,"TIMEINT",HB$9,"VEHICLETRAVELTIMEMEASUREMENT",$D32)/3600/24,"--")</f>
        <v>--</v>
      </c>
      <c r="HC32" s="36" t="str">
        <f>IFERROR(GETPIVOTDATA("Average of TRAVTM(60)",#REF!,"TIMEINT",HC$9,"VEHICLETRAVELTIMEMEASUREMENT",$D32)/3600/24,"--")</f>
        <v>--</v>
      </c>
      <c r="HD32" s="36" t="str">
        <f>IFERROR(GETPIVOTDATA("Average of TRAVTM(60)",#REF!,"TIMEINT",HD$9,"VEHICLETRAVELTIMEMEASUREMENT",$D32)/3600/24,"--")</f>
        <v>--</v>
      </c>
      <c r="HE32" s="36" t="str">
        <f>IFERROR(GETPIVOTDATA("Average of TRAVTM(60)",#REF!,"TIMEINT",HE$9,"VEHICLETRAVELTIMEMEASUREMENT",$D32)/3600/24,"--")</f>
        <v>--</v>
      </c>
      <c r="HF32" s="177" t="str">
        <f>IFERROR(GETPIVOTDATA("Average of TRAVTM(60)",#REF!,"TIMEINT",HF$9,"VEHICLETRAVELTIMEMEASUREMENT",$D32)/3600/24,"--")</f>
        <v>--</v>
      </c>
      <c r="HG32" s="387"/>
      <c r="HH32" s="379" t="str">
        <f>IFERROR(GETPIVOTDATA("Average of VEHS(60)",#REF!,"TIMEINT",HH$9,"VEHICLETRAVELTIMEMEASUREMENT",$D32),"--")</f>
        <v>--</v>
      </c>
      <c r="HI32" s="380" t="str">
        <f>IFERROR(GETPIVOTDATA("Average of VEHS(60)",#REF!,"TIMEINT",HI$9,"VEHICLETRAVELTIMEMEASUREMENT",$D32),"--")</f>
        <v>--</v>
      </c>
      <c r="HJ32" s="380" t="str">
        <f>IFERROR(GETPIVOTDATA("Average of VEHS(60)",#REF!,"TIMEINT",HJ$9,"VEHICLETRAVELTIMEMEASUREMENT",$D32),"--")</f>
        <v>--</v>
      </c>
      <c r="HK32" s="380" t="str">
        <f>IFERROR(GETPIVOTDATA("Average of VEHS(60)",#REF!,"TIMEINT",HK$9,"VEHICLETRAVELTIMEMEASUREMENT",$D32),"--")</f>
        <v>--</v>
      </c>
      <c r="HL32" s="380" t="str">
        <f>IFERROR(GETPIVOTDATA("Average of VEHS(60)",#REF!,"TIMEINT",HL$9,"VEHICLETRAVELTIMEMEASUREMENT",$D32),"--")</f>
        <v>--</v>
      </c>
      <c r="HM32" s="380" t="str">
        <f>IFERROR(GETPIVOTDATA("Average of VEHS(60)",#REF!,"TIMEINT",HM$9,"VEHICLETRAVELTIMEMEASUREMENT",$D32),"--")</f>
        <v>--</v>
      </c>
      <c r="HN32" s="380" t="str">
        <f>IFERROR(GETPIVOTDATA("Average of VEHS(60)",#REF!,"TIMEINT",HN$9,"VEHICLETRAVELTIMEMEASUREMENT",$D32),"--")</f>
        <v>--</v>
      </c>
      <c r="HO32" s="380" t="str">
        <f>IFERROR(GETPIVOTDATA("Average of VEHS(60)",#REF!,"TIMEINT",HO$9,"VEHICLETRAVELTIMEMEASUREMENT",$D32),"--")</f>
        <v>--</v>
      </c>
      <c r="HP32" s="380" t="str">
        <f>IFERROR(GETPIVOTDATA("Average of VEHS(60)",#REF!,"TIMEINT",HP$9,"VEHICLETRAVELTIMEMEASUREMENT",$D32),"--")</f>
        <v>--</v>
      </c>
      <c r="HQ32" s="380" t="str">
        <f>IFERROR(GETPIVOTDATA("Average of VEHS(60)",#REF!,"TIMEINT",HQ$9,"VEHICLETRAVELTIMEMEASUREMENT",$D32),"--")</f>
        <v>--</v>
      </c>
      <c r="HR32" s="380" t="str">
        <f>IFERROR(GETPIVOTDATA("Average of VEHS(60)",#REF!,"TIMEINT",HR$9,"VEHICLETRAVELTIMEMEASUREMENT",$D32),"--")</f>
        <v>--</v>
      </c>
      <c r="HS32" s="380" t="str">
        <f>IFERROR(GETPIVOTDATA("Average of VEHS(60)",#REF!,"TIMEINT",HS$9,"VEHICLETRAVELTIMEMEASUREMENT",$D32),"--")</f>
        <v>--</v>
      </c>
      <c r="HT32" s="380" t="str">
        <f>IFERROR(GETPIVOTDATA("Average of VEHS(60)",#REF!,"TIMEINT",HT$9,"VEHICLETRAVELTIMEMEASUREMENT",$D32),"--")</f>
        <v>--</v>
      </c>
      <c r="HU32" s="380" t="str">
        <f>IFERROR(GETPIVOTDATA("Average of VEHS(60)",#REF!,"TIMEINT",HU$9,"VEHICLETRAVELTIMEMEASUREMENT",$D32),"--")</f>
        <v>--</v>
      </c>
      <c r="HV32" s="380" t="str">
        <f>IFERROR(GETPIVOTDATA("Average of VEHS(60)",#REF!,"TIMEINT",HV$9,"VEHICLETRAVELTIMEMEASUREMENT",$D32),"--")</f>
        <v>--</v>
      </c>
      <c r="HW32" s="381" t="str">
        <f>IFERROR(GETPIVOTDATA("Average of VEHS(60)",#REF!,"TIMEINT",HW$9,"VEHICLETRAVELTIMEMEASUREMENT",$D32),"--")</f>
        <v>--</v>
      </c>
      <c r="HX32" s="387"/>
      <c r="HY32" s="259" t="str">
        <f t="shared" si="28"/>
        <v>--</v>
      </c>
      <c r="HZ32" s="410" t="str">
        <f t="shared" si="29"/>
        <v>--</v>
      </c>
      <c r="IA32" s="381">
        <f t="shared" si="30"/>
        <v>0</v>
      </c>
      <c r="IB32" s="716"/>
      <c r="IC32" s="379" t="str">
        <f>IFERROR(AVERAGEIFS('VISSIM Travel Time Outputs'!$L:$L,'VISSIM Travel Time Outputs'!$D:$D,$D32,'VISSIM Travel Time Outputs'!$A:$A,"AVG",'VISSIM Travel Time Outputs'!$B:$B,IC$9),"-")</f>
        <v>-</v>
      </c>
      <c r="ID32" s="380" t="str">
        <f>IFERROR(AVERAGEIFS('VISSIM Travel Time Outputs'!$L:$L,'VISSIM Travel Time Outputs'!$D:$D,$D32,'VISSIM Travel Time Outputs'!$A:$A,"AVG",'VISSIM Travel Time Outputs'!$B:$B,ID$9),"-")</f>
        <v>-</v>
      </c>
      <c r="IE32" s="380" t="str">
        <f>IFERROR(AVERAGEIFS('VISSIM Travel Time Outputs'!$L:$L,'VISSIM Travel Time Outputs'!$D:$D,$D32,'VISSIM Travel Time Outputs'!$A:$A,"AVG",'VISSIM Travel Time Outputs'!$B:$B,IE$9),"-")</f>
        <v>-</v>
      </c>
      <c r="IF32" s="380" t="str">
        <f>IFERROR(AVERAGEIFS('VISSIM Travel Time Outputs'!$L:$L,'VISSIM Travel Time Outputs'!$D:$D,$D32,'VISSIM Travel Time Outputs'!$A:$A,"AVG",'VISSIM Travel Time Outputs'!$B:$B,IF$9),"-")</f>
        <v>-</v>
      </c>
      <c r="IG32" s="380" t="str">
        <f>IFERROR(AVERAGEIFS('VISSIM Travel Time Outputs'!$L:$L,'VISSIM Travel Time Outputs'!$D:$D,$D32,'VISSIM Travel Time Outputs'!$A:$A,"AVG",'VISSIM Travel Time Outputs'!$B:$B,IG$9),"-")</f>
        <v>-</v>
      </c>
      <c r="IH32" s="380" t="str">
        <f>IFERROR(AVERAGEIFS('VISSIM Travel Time Outputs'!$L:$L,'VISSIM Travel Time Outputs'!$D:$D,$D32,'VISSIM Travel Time Outputs'!$A:$A,"AVG",'VISSIM Travel Time Outputs'!$B:$B,IH$9),"-")</f>
        <v>-</v>
      </c>
      <c r="II32" s="380" t="str">
        <f>IFERROR(AVERAGEIFS('VISSIM Travel Time Outputs'!$L:$L,'VISSIM Travel Time Outputs'!$D:$D,$D32,'VISSIM Travel Time Outputs'!$A:$A,"AVG",'VISSIM Travel Time Outputs'!$B:$B,II$9),"-")</f>
        <v>-</v>
      </c>
      <c r="IJ32" s="380" t="str">
        <f>IFERROR(AVERAGEIFS('VISSIM Travel Time Outputs'!$L:$L,'VISSIM Travel Time Outputs'!$D:$D,$D32,'VISSIM Travel Time Outputs'!$A:$A,"AVG",'VISSIM Travel Time Outputs'!$B:$B,IJ$9),"-")</f>
        <v>-</v>
      </c>
      <c r="IK32" s="380" t="str">
        <f>IFERROR(AVERAGEIFS('VISSIM Travel Time Outputs'!$L:$L,'VISSIM Travel Time Outputs'!$D:$D,$D32,'VISSIM Travel Time Outputs'!$A:$A,"AVG",'VISSIM Travel Time Outputs'!$B:$B,IK$9),"-")</f>
        <v>-</v>
      </c>
      <c r="IL32" s="380" t="str">
        <f>IFERROR(AVERAGEIFS('VISSIM Travel Time Outputs'!$L:$L,'VISSIM Travel Time Outputs'!$D:$D,$D32,'VISSIM Travel Time Outputs'!$A:$A,"AVG",'VISSIM Travel Time Outputs'!$B:$B,IL$9),"-")</f>
        <v>-</v>
      </c>
      <c r="IM32" s="380" t="str">
        <f>IFERROR(AVERAGEIFS('VISSIM Travel Time Outputs'!$L:$L,'VISSIM Travel Time Outputs'!$D:$D,$D32,'VISSIM Travel Time Outputs'!$A:$A,"AVG",'VISSIM Travel Time Outputs'!$B:$B,IM$9),"-")</f>
        <v>-</v>
      </c>
      <c r="IN32" s="380" t="str">
        <f>IFERROR(AVERAGEIFS('VISSIM Travel Time Outputs'!$L:$L,'VISSIM Travel Time Outputs'!$D:$D,$D32,'VISSIM Travel Time Outputs'!$A:$A,"AVG",'VISSIM Travel Time Outputs'!$B:$B,IN$9),"-")</f>
        <v>-</v>
      </c>
      <c r="IO32" s="380" t="str">
        <f>IFERROR(AVERAGEIFS('VISSIM Travel Time Outputs'!$L:$L,'VISSIM Travel Time Outputs'!$D:$D,$D32,'VISSIM Travel Time Outputs'!$A:$A,"AVG",'VISSIM Travel Time Outputs'!$B:$B,IO$9),"-")</f>
        <v>-</v>
      </c>
      <c r="IP32" s="380" t="str">
        <f>IFERROR(AVERAGEIFS('VISSIM Travel Time Outputs'!$L:$L,'VISSIM Travel Time Outputs'!$D:$D,$D32,'VISSIM Travel Time Outputs'!$A:$A,"AVG",'VISSIM Travel Time Outputs'!$B:$B,IP$9),"-")</f>
        <v>-</v>
      </c>
      <c r="IQ32" s="380" t="str">
        <f>IFERROR(AVERAGEIFS('VISSIM Travel Time Outputs'!$L:$L,'VISSIM Travel Time Outputs'!$D:$D,$D32,'VISSIM Travel Time Outputs'!$A:$A,"AVG",'VISSIM Travel Time Outputs'!$B:$B,IQ$9),"-")</f>
        <v>-</v>
      </c>
      <c r="IR32" s="381" t="str">
        <f>IFERROR(AVERAGEIFS('VISSIM Travel Time Outputs'!$L:$L,'VISSIM Travel Time Outputs'!$D:$D,$D32,'VISSIM Travel Time Outputs'!$A:$A,"AVG",'VISSIM Travel Time Outputs'!$B:$B,IR$9),"-")</f>
        <v>-</v>
      </c>
      <c r="IS32" s="381" t="str">
        <f t="shared" si="31"/>
        <v>--</v>
      </c>
    </row>
    <row r="33" spans="1:253" customFormat="1" x14ac:dyDescent="0.25">
      <c r="A33" s="302" t="str">
        <f t="shared" si="12"/>
        <v/>
      </c>
      <c r="B33" s="641">
        <f t="shared" si="32"/>
        <v>24</v>
      </c>
      <c r="C33" s="475" t="str">
        <f>INDEX('Input - Travel Times'!$B$3:$AL$103,MATCH($B33,'Input - Travel Times'!$B$3:$B$103,0),MATCH(C$9,'Input - Travel Times'!$B$3:$AL$3,0))</f>
        <v>From off-ramp to Rt 50 WB to On-Ramp from Rt 50 EB</v>
      </c>
      <c r="D33" s="194">
        <f>INDEX('Input - Travel Times'!$B$3:$AS$103,MATCH($B33,'Input - Travel Times'!$B$3:$B$103,0),MATCH(D$9,'Input - Travel Times'!$B$3:$AS$3,0))</f>
        <v>24</v>
      </c>
      <c r="E33" s="582" t="e">
        <f>TIME(0,0,INDEX('Input - Travel Times'!$B$3:$AL$103,MATCH($B33,'Input - Travel Times'!$B$3:$B$103,0),MATCH(E$9,'Input - Travel Times'!$B$3:$AL$3,0)))</f>
        <v>#VALUE!</v>
      </c>
      <c r="F33" s="582" t="e">
        <f>TIME(0,0,INDEX('Input - Travel Times'!$B$3:$AL$103,MATCH($B33,'Input - Travel Times'!$B$3:$B$103,0),MATCH(F$9,'Input - Travel Times'!$B$3:$AL$3,0)))</f>
        <v>#VALUE!</v>
      </c>
      <c r="G33" s="582" t="e">
        <f>TIME(0,0,INDEX('Input - Travel Times'!$B$3:$AL$103,MATCH($B33,'Input - Travel Times'!$B$3:$B$103,0),MATCH(G$9,'Input - Travel Times'!$B$3:$AL$3,0)))</f>
        <v>#VALUE!</v>
      </c>
      <c r="H33" s="164"/>
      <c r="I33" s="259" t="str">
        <f>IFERROR(TIME(0,0,AVERAGEIFS('VISSIM Travel Time Outputs'!$I:$I,'VISSIM Travel Time Outputs'!$D:$D,$D33,'VISSIM Travel Time Outputs'!$A:$A,"AVG",'VISSIM Travel Time Outputs'!$B:$B,I$9)),"-")</f>
        <v>-</v>
      </c>
      <c r="J33" s="36" t="str">
        <f>IFERROR(TIME(0,0,AVERAGEIFS('VISSIM Travel Time Outputs'!$I:$I,'VISSIM Travel Time Outputs'!$D:$D,$D33,'VISSIM Travel Time Outputs'!$A:$A,"AVG",'VISSIM Travel Time Outputs'!$B:$B,J$9)),"-")</f>
        <v>-</v>
      </c>
      <c r="K33" s="36" t="str">
        <f>IFERROR(TIME(0,0,AVERAGEIFS('VISSIM Travel Time Outputs'!$I:$I,'VISSIM Travel Time Outputs'!$D:$D,$D33,'VISSIM Travel Time Outputs'!$A:$A,"AVG",'VISSIM Travel Time Outputs'!$B:$B,K$9)),"-")</f>
        <v>-</v>
      </c>
      <c r="L33" s="36" t="str">
        <f>IFERROR(TIME(0,0,AVERAGEIFS('VISSIM Travel Time Outputs'!$I:$I,'VISSIM Travel Time Outputs'!$D:$D,$D33,'VISSIM Travel Time Outputs'!$A:$A,"AVG",'VISSIM Travel Time Outputs'!$B:$B,L$9)),"-")</f>
        <v>-</v>
      </c>
      <c r="M33" s="36" t="str">
        <f>IFERROR(TIME(0,0,AVERAGEIFS('VISSIM Travel Time Outputs'!$I:$I,'VISSIM Travel Time Outputs'!$D:$D,$D33,'VISSIM Travel Time Outputs'!$A:$A,"AVG",'VISSIM Travel Time Outputs'!$B:$B,M$9)),"-")</f>
        <v>-</v>
      </c>
      <c r="N33" s="36" t="str">
        <f>IFERROR(TIME(0,0,AVERAGEIFS('VISSIM Travel Time Outputs'!$I:$I,'VISSIM Travel Time Outputs'!$D:$D,$D33,'VISSIM Travel Time Outputs'!$A:$A,"AVG",'VISSIM Travel Time Outputs'!$B:$B,N$9)),"-")</f>
        <v>-</v>
      </c>
      <c r="O33" s="36" t="str">
        <f>IFERROR(TIME(0,0,AVERAGEIFS('VISSIM Travel Time Outputs'!$I:$I,'VISSIM Travel Time Outputs'!$D:$D,$D33,'VISSIM Travel Time Outputs'!$A:$A,"AVG",'VISSIM Travel Time Outputs'!$B:$B,O$9)),"-")</f>
        <v>-</v>
      </c>
      <c r="P33" s="36" t="str">
        <f>IFERROR(TIME(0,0,AVERAGEIFS('VISSIM Travel Time Outputs'!$I:$I,'VISSIM Travel Time Outputs'!$D:$D,$D33,'VISSIM Travel Time Outputs'!$A:$A,"AVG",'VISSIM Travel Time Outputs'!$B:$B,P$9)),"-")</f>
        <v>-</v>
      </c>
      <c r="Q33" s="36" t="str">
        <f>IFERROR(TIME(0,0,AVERAGEIFS('VISSIM Travel Time Outputs'!$I:$I,'VISSIM Travel Time Outputs'!$D:$D,$D33,'VISSIM Travel Time Outputs'!$A:$A,"AVG",'VISSIM Travel Time Outputs'!$B:$B,Q$9)),"-")</f>
        <v>-</v>
      </c>
      <c r="R33" s="36" t="str">
        <f>IFERROR(TIME(0,0,AVERAGEIFS('VISSIM Travel Time Outputs'!$I:$I,'VISSIM Travel Time Outputs'!$D:$D,$D33,'VISSIM Travel Time Outputs'!$A:$A,"AVG",'VISSIM Travel Time Outputs'!$B:$B,R$9)),"-")</f>
        <v>-</v>
      </c>
      <c r="S33" s="36" t="str">
        <f>IFERROR(TIME(0,0,AVERAGEIFS('VISSIM Travel Time Outputs'!$I:$I,'VISSIM Travel Time Outputs'!$D:$D,$D33,'VISSIM Travel Time Outputs'!$A:$A,"AVG",'VISSIM Travel Time Outputs'!$B:$B,S$9)),"-")</f>
        <v>-</v>
      </c>
      <c r="T33" s="36" t="str">
        <f>IFERROR(TIME(0,0,AVERAGEIFS('VISSIM Travel Time Outputs'!$I:$I,'VISSIM Travel Time Outputs'!$D:$D,$D33,'VISSIM Travel Time Outputs'!$A:$A,"AVG",'VISSIM Travel Time Outputs'!$B:$B,T$9)),"-")</f>
        <v>-</v>
      </c>
      <c r="U33" s="36" t="str">
        <f>IFERROR(TIME(0,0,AVERAGEIFS('VISSIM Travel Time Outputs'!$I:$I,'VISSIM Travel Time Outputs'!$D:$D,$D33,'VISSIM Travel Time Outputs'!$A:$A,"AVG",'VISSIM Travel Time Outputs'!$B:$B,U$9)),"-")</f>
        <v>-</v>
      </c>
      <c r="V33" s="36" t="str">
        <f>IFERROR(TIME(0,0,AVERAGEIFS('VISSIM Travel Time Outputs'!$I:$I,'VISSIM Travel Time Outputs'!$D:$D,$D33,'VISSIM Travel Time Outputs'!$A:$A,"AVG",'VISSIM Travel Time Outputs'!$B:$B,V$9)),"-")</f>
        <v>-</v>
      </c>
      <c r="W33" s="36" t="str">
        <f>IFERROR(TIME(0,0,AVERAGEIFS('VISSIM Travel Time Outputs'!$I:$I,'VISSIM Travel Time Outputs'!$D:$D,$D33,'VISSIM Travel Time Outputs'!$A:$A,"AVG",'VISSIM Travel Time Outputs'!$B:$B,W$9)),"-")</f>
        <v>-</v>
      </c>
      <c r="X33" s="177" t="str">
        <f>IFERROR(TIME(0,0,AVERAGEIFS('VISSIM Travel Time Outputs'!$I:$I,'VISSIM Travel Time Outputs'!$D:$D,$D33,'VISSIM Travel Time Outputs'!$A:$A,"AVG",'VISSIM Travel Time Outputs'!$B:$B,X$9)),"-")</f>
        <v>-</v>
      </c>
      <c r="Y33" s="304"/>
      <c r="Z33" s="379" t="str">
        <f>IFERROR(AVERAGEIFS('VISSIM Travel Time Outputs'!$F:$F,'VISSIM Travel Time Outputs'!$D:$D,$D33,'VISSIM Travel Time Outputs'!$A:$A,"AVG",'VISSIM Travel Time Outputs'!$B:$B,Z$9),"-")</f>
        <v>-</v>
      </c>
      <c r="AA33" s="380" t="str">
        <f>IFERROR(AVERAGEIFS('VISSIM Travel Time Outputs'!$F:$F,'VISSIM Travel Time Outputs'!$D:$D,$D33,'VISSIM Travel Time Outputs'!$A:$A,"AVG",'VISSIM Travel Time Outputs'!$B:$B,AA$9),"-")</f>
        <v>-</v>
      </c>
      <c r="AB33" s="380" t="str">
        <f>IFERROR(AVERAGEIFS('VISSIM Travel Time Outputs'!$F:$F,'VISSIM Travel Time Outputs'!$D:$D,$D33,'VISSIM Travel Time Outputs'!$A:$A,"AVG",'VISSIM Travel Time Outputs'!$B:$B,AB$9),"-")</f>
        <v>-</v>
      </c>
      <c r="AC33" s="380" t="str">
        <f>IFERROR(AVERAGEIFS('VISSIM Travel Time Outputs'!$F:$F,'VISSIM Travel Time Outputs'!$D:$D,$D33,'VISSIM Travel Time Outputs'!$A:$A,"AVG",'VISSIM Travel Time Outputs'!$B:$B,AC$9),"-")</f>
        <v>-</v>
      </c>
      <c r="AD33" s="380" t="str">
        <f>IFERROR(AVERAGEIFS('VISSIM Travel Time Outputs'!$F:$F,'VISSIM Travel Time Outputs'!$D:$D,$D33,'VISSIM Travel Time Outputs'!$A:$A,"AVG",'VISSIM Travel Time Outputs'!$B:$B,AD$9),"-")</f>
        <v>-</v>
      </c>
      <c r="AE33" s="380" t="str">
        <f>IFERROR(AVERAGEIFS('VISSIM Travel Time Outputs'!$F:$F,'VISSIM Travel Time Outputs'!$D:$D,$D33,'VISSIM Travel Time Outputs'!$A:$A,"AVG",'VISSIM Travel Time Outputs'!$B:$B,AE$9),"-")</f>
        <v>-</v>
      </c>
      <c r="AF33" s="380" t="str">
        <f>IFERROR(AVERAGEIFS('VISSIM Travel Time Outputs'!$F:$F,'VISSIM Travel Time Outputs'!$D:$D,$D33,'VISSIM Travel Time Outputs'!$A:$A,"AVG",'VISSIM Travel Time Outputs'!$B:$B,AF$9),"-")</f>
        <v>-</v>
      </c>
      <c r="AG33" s="380" t="str">
        <f>IFERROR(AVERAGEIFS('VISSIM Travel Time Outputs'!$F:$F,'VISSIM Travel Time Outputs'!$D:$D,$D33,'VISSIM Travel Time Outputs'!$A:$A,"AVG",'VISSIM Travel Time Outputs'!$B:$B,AG$9),"-")</f>
        <v>-</v>
      </c>
      <c r="AH33" s="380" t="str">
        <f>IFERROR(AVERAGEIFS('VISSIM Travel Time Outputs'!$F:$F,'VISSIM Travel Time Outputs'!$D:$D,$D33,'VISSIM Travel Time Outputs'!$A:$A,"AVG",'VISSIM Travel Time Outputs'!$B:$B,AH$9),"-")</f>
        <v>-</v>
      </c>
      <c r="AI33" s="380" t="str">
        <f>IFERROR(AVERAGEIFS('VISSIM Travel Time Outputs'!$F:$F,'VISSIM Travel Time Outputs'!$D:$D,$D33,'VISSIM Travel Time Outputs'!$A:$A,"AVG",'VISSIM Travel Time Outputs'!$B:$B,AI$9),"-")</f>
        <v>-</v>
      </c>
      <c r="AJ33" s="380" t="str">
        <f>IFERROR(AVERAGEIFS('VISSIM Travel Time Outputs'!$F:$F,'VISSIM Travel Time Outputs'!$D:$D,$D33,'VISSIM Travel Time Outputs'!$A:$A,"AVG",'VISSIM Travel Time Outputs'!$B:$B,AJ$9),"-")</f>
        <v>-</v>
      </c>
      <c r="AK33" s="380" t="str">
        <f>IFERROR(AVERAGEIFS('VISSIM Travel Time Outputs'!$F:$F,'VISSIM Travel Time Outputs'!$D:$D,$D33,'VISSIM Travel Time Outputs'!$A:$A,"AVG",'VISSIM Travel Time Outputs'!$B:$B,AK$9),"-")</f>
        <v>-</v>
      </c>
      <c r="AL33" s="380" t="str">
        <f>IFERROR(AVERAGEIFS('VISSIM Travel Time Outputs'!$F:$F,'VISSIM Travel Time Outputs'!$D:$D,$D33,'VISSIM Travel Time Outputs'!$A:$A,"AVG",'VISSIM Travel Time Outputs'!$B:$B,AL$9),"-")</f>
        <v>-</v>
      </c>
      <c r="AM33" s="380" t="str">
        <f>IFERROR(AVERAGEIFS('VISSIM Travel Time Outputs'!$F:$F,'VISSIM Travel Time Outputs'!$D:$D,$D33,'VISSIM Travel Time Outputs'!$A:$A,"AVG",'VISSIM Travel Time Outputs'!$B:$B,AM$9),"-")</f>
        <v>-</v>
      </c>
      <c r="AN33" s="380" t="str">
        <f>IFERROR(AVERAGEIFS('VISSIM Travel Time Outputs'!$F:$F,'VISSIM Travel Time Outputs'!$D:$D,$D33,'VISSIM Travel Time Outputs'!$A:$A,"AVG",'VISSIM Travel Time Outputs'!$B:$B,AN$9),"-")</f>
        <v>-</v>
      </c>
      <c r="AO33" s="381" t="str">
        <f>IFERROR(AVERAGEIFS('VISSIM Travel Time Outputs'!$F:$F,'VISSIM Travel Time Outputs'!$D:$D,$D33,'VISSIM Travel Time Outputs'!$A:$A,"AVG",'VISSIM Travel Time Outputs'!$B:$B,AO$9),"-")</f>
        <v>-</v>
      </c>
      <c r="AP33" s="387"/>
      <c r="AQ33" s="259" t="str">
        <f t="shared" si="13"/>
        <v>--</v>
      </c>
      <c r="AR33" s="410" t="str">
        <f t="shared" si="14"/>
        <v>--</v>
      </c>
      <c r="AS33" s="381">
        <f t="shared" si="15"/>
        <v>0</v>
      </c>
      <c r="AT33" s="305"/>
      <c r="AU33" s="259" t="str">
        <f>IFERROR(TIME(0,0,AVERAGEIFS('VISSIM Travel Time Outputs'!$J:$J,'VISSIM Travel Time Outputs'!$D:$D,$D33,'VISSIM Travel Time Outputs'!$A:$A,"AVG",'VISSIM Travel Time Outputs'!$B:$B,AU$9)),"-")</f>
        <v>-</v>
      </c>
      <c r="AV33" s="36" t="str">
        <f>IFERROR(TIME(0,0,AVERAGEIFS('VISSIM Travel Time Outputs'!$J:$J,'VISSIM Travel Time Outputs'!$D:$D,$D33,'VISSIM Travel Time Outputs'!$A:$A,"AVG",'VISSIM Travel Time Outputs'!$B:$B,AV$9)),"-")</f>
        <v>-</v>
      </c>
      <c r="AW33" s="36" t="str">
        <f>IFERROR(TIME(0,0,AVERAGEIFS('VISSIM Travel Time Outputs'!$J:$J,'VISSIM Travel Time Outputs'!$D:$D,$D33,'VISSIM Travel Time Outputs'!$A:$A,"AVG",'VISSIM Travel Time Outputs'!$B:$B,AW$9)),"-")</f>
        <v>-</v>
      </c>
      <c r="AX33" s="36" t="str">
        <f>IFERROR(TIME(0,0,AVERAGEIFS('VISSIM Travel Time Outputs'!$J:$J,'VISSIM Travel Time Outputs'!$D:$D,$D33,'VISSIM Travel Time Outputs'!$A:$A,"AVG",'VISSIM Travel Time Outputs'!$B:$B,AX$9)),"-")</f>
        <v>-</v>
      </c>
      <c r="AY33" s="36" t="str">
        <f>IFERROR(TIME(0,0,AVERAGEIFS('VISSIM Travel Time Outputs'!$J:$J,'VISSIM Travel Time Outputs'!$D:$D,$D33,'VISSIM Travel Time Outputs'!$A:$A,"AVG",'VISSIM Travel Time Outputs'!$B:$B,AY$9)),"-")</f>
        <v>-</v>
      </c>
      <c r="AZ33" s="36" t="str">
        <f>IFERROR(TIME(0,0,AVERAGEIFS('VISSIM Travel Time Outputs'!$J:$J,'VISSIM Travel Time Outputs'!$D:$D,$D33,'VISSIM Travel Time Outputs'!$A:$A,"AVG",'VISSIM Travel Time Outputs'!$B:$B,AZ$9)),"-")</f>
        <v>-</v>
      </c>
      <c r="BA33" s="36" t="str">
        <f>IFERROR(TIME(0,0,AVERAGEIFS('VISSIM Travel Time Outputs'!$J:$J,'VISSIM Travel Time Outputs'!$D:$D,$D33,'VISSIM Travel Time Outputs'!$A:$A,"AVG",'VISSIM Travel Time Outputs'!$B:$B,BA$9)),"-")</f>
        <v>-</v>
      </c>
      <c r="BB33" s="36" t="str">
        <f>IFERROR(TIME(0,0,AVERAGEIFS('VISSIM Travel Time Outputs'!$J:$J,'VISSIM Travel Time Outputs'!$D:$D,$D33,'VISSIM Travel Time Outputs'!$A:$A,"AVG",'VISSIM Travel Time Outputs'!$B:$B,BB$9)),"-")</f>
        <v>-</v>
      </c>
      <c r="BC33" s="36" t="str">
        <f>IFERROR(TIME(0,0,AVERAGEIFS('VISSIM Travel Time Outputs'!$J:$J,'VISSIM Travel Time Outputs'!$D:$D,$D33,'VISSIM Travel Time Outputs'!$A:$A,"AVG",'VISSIM Travel Time Outputs'!$B:$B,BC$9)),"-")</f>
        <v>-</v>
      </c>
      <c r="BD33" s="36" t="str">
        <f>IFERROR(TIME(0,0,AVERAGEIFS('VISSIM Travel Time Outputs'!$J:$J,'VISSIM Travel Time Outputs'!$D:$D,$D33,'VISSIM Travel Time Outputs'!$A:$A,"AVG",'VISSIM Travel Time Outputs'!$B:$B,BD$9)),"-")</f>
        <v>-</v>
      </c>
      <c r="BE33" s="36" t="str">
        <f>IFERROR(TIME(0,0,AVERAGEIFS('VISSIM Travel Time Outputs'!$J:$J,'VISSIM Travel Time Outputs'!$D:$D,$D33,'VISSIM Travel Time Outputs'!$A:$A,"AVG",'VISSIM Travel Time Outputs'!$B:$B,BE$9)),"-")</f>
        <v>-</v>
      </c>
      <c r="BF33" s="36" t="str">
        <f>IFERROR(TIME(0,0,AVERAGEIFS('VISSIM Travel Time Outputs'!$J:$J,'VISSIM Travel Time Outputs'!$D:$D,$D33,'VISSIM Travel Time Outputs'!$A:$A,"AVG",'VISSIM Travel Time Outputs'!$B:$B,BF$9)),"-")</f>
        <v>-</v>
      </c>
      <c r="BG33" s="36" t="str">
        <f>IFERROR(TIME(0,0,AVERAGEIFS('VISSIM Travel Time Outputs'!$J:$J,'VISSIM Travel Time Outputs'!$D:$D,$D33,'VISSIM Travel Time Outputs'!$A:$A,"AVG",'VISSIM Travel Time Outputs'!$B:$B,BG$9)),"-")</f>
        <v>-</v>
      </c>
      <c r="BH33" s="36" t="str">
        <f>IFERROR(TIME(0,0,AVERAGEIFS('VISSIM Travel Time Outputs'!$J:$J,'VISSIM Travel Time Outputs'!$D:$D,$D33,'VISSIM Travel Time Outputs'!$A:$A,"AVG",'VISSIM Travel Time Outputs'!$B:$B,BH$9)),"-")</f>
        <v>-</v>
      </c>
      <c r="BI33" s="36" t="str">
        <f>IFERROR(TIME(0,0,AVERAGEIFS('VISSIM Travel Time Outputs'!$J:$J,'VISSIM Travel Time Outputs'!$D:$D,$D33,'VISSIM Travel Time Outputs'!$A:$A,"AVG",'VISSIM Travel Time Outputs'!$B:$B,BI$9)),"-")</f>
        <v>-</v>
      </c>
      <c r="BJ33" s="177" t="str">
        <f>IFERROR(TIME(0,0,AVERAGEIFS('VISSIM Travel Time Outputs'!$J:$J,'VISSIM Travel Time Outputs'!$D:$D,$D33,'VISSIM Travel Time Outputs'!$A:$A,"AVG",'VISSIM Travel Time Outputs'!$B:$B,BJ$9)),"-")</f>
        <v>-</v>
      </c>
      <c r="BK33" s="164"/>
      <c r="BL33" s="379" t="str">
        <f>IFERROR(AVERAGEIFS('VISSIM Travel Time Outputs'!$G:$G,'VISSIM Travel Time Outputs'!$D:$D,$D33,'VISSIM Travel Time Outputs'!$A:$A,"AVG",'VISSIM Travel Time Outputs'!$B:$B,BL$9),"-")</f>
        <v>-</v>
      </c>
      <c r="BM33" s="380" t="str">
        <f>IFERROR(AVERAGEIFS('VISSIM Travel Time Outputs'!$G:$G,'VISSIM Travel Time Outputs'!$D:$D,$D33,'VISSIM Travel Time Outputs'!$A:$A,"AVG",'VISSIM Travel Time Outputs'!$B:$B,BM$9),"-")</f>
        <v>-</v>
      </c>
      <c r="BN33" s="380" t="str">
        <f>IFERROR(AVERAGEIFS('VISSIM Travel Time Outputs'!$G:$G,'VISSIM Travel Time Outputs'!$D:$D,$D33,'VISSIM Travel Time Outputs'!$A:$A,"AVG",'VISSIM Travel Time Outputs'!$B:$B,BN$9),"-")</f>
        <v>-</v>
      </c>
      <c r="BO33" s="380" t="str">
        <f>IFERROR(AVERAGEIFS('VISSIM Travel Time Outputs'!$G:$G,'VISSIM Travel Time Outputs'!$D:$D,$D33,'VISSIM Travel Time Outputs'!$A:$A,"AVG",'VISSIM Travel Time Outputs'!$B:$B,BO$9),"-")</f>
        <v>-</v>
      </c>
      <c r="BP33" s="380" t="str">
        <f>IFERROR(AVERAGEIFS('VISSIM Travel Time Outputs'!$G:$G,'VISSIM Travel Time Outputs'!$D:$D,$D33,'VISSIM Travel Time Outputs'!$A:$A,"AVG",'VISSIM Travel Time Outputs'!$B:$B,BP$9),"-")</f>
        <v>-</v>
      </c>
      <c r="BQ33" s="380" t="str">
        <f>IFERROR(AVERAGEIFS('VISSIM Travel Time Outputs'!$G:$G,'VISSIM Travel Time Outputs'!$D:$D,$D33,'VISSIM Travel Time Outputs'!$A:$A,"AVG",'VISSIM Travel Time Outputs'!$B:$B,BQ$9),"-")</f>
        <v>-</v>
      </c>
      <c r="BR33" s="380" t="str">
        <f>IFERROR(AVERAGEIFS('VISSIM Travel Time Outputs'!$G:$G,'VISSIM Travel Time Outputs'!$D:$D,$D33,'VISSIM Travel Time Outputs'!$A:$A,"AVG",'VISSIM Travel Time Outputs'!$B:$B,BR$9),"-")</f>
        <v>-</v>
      </c>
      <c r="BS33" s="380" t="str">
        <f>IFERROR(AVERAGEIFS('VISSIM Travel Time Outputs'!$G:$G,'VISSIM Travel Time Outputs'!$D:$D,$D33,'VISSIM Travel Time Outputs'!$A:$A,"AVG",'VISSIM Travel Time Outputs'!$B:$B,BS$9),"-")</f>
        <v>-</v>
      </c>
      <c r="BT33" s="380" t="str">
        <f>IFERROR(AVERAGEIFS('VISSIM Travel Time Outputs'!$G:$G,'VISSIM Travel Time Outputs'!$D:$D,$D33,'VISSIM Travel Time Outputs'!$A:$A,"AVG",'VISSIM Travel Time Outputs'!$B:$B,BT$9),"-")</f>
        <v>-</v>
      </c>
      <c r="BU33" s="380" t="str">
        <f>IFERROR(AVERAGEIFS('VISSIM Travel Time Outputs'!$G:$G,'VISSIM Travel Time Outputs'!$D:$D,$D33,'VISSIM Travel Time Outputs'!$A:$A,"AVG",'VISSIM Travel Time Outputs'!$B:$B,BU$9),"-")</f>
        <v>-</v>
      </c>
      <c r="BV33" s="380" t="str">
        <f>IFERROR(AVERAGEIFS('VISSIM Travel Time Outputs'!$G:$G,'VISSIM Travel Time Outputs'!$D:$D,$D33,'VISSIM Travel Time Outputs'!$A:$A,"AVG",'VISSIM Travel Time Outputs'!$B:$B,BV$9),"-")</f>
        <v>-</v>
      </c>
      <c r="BW33" s="380" t="str">
        <f>IFERROR(AVERAGEIFS('VISSIM Travel Time Outputs'!$G:$G,'VISSIM Travel Time Outputs'!$D:$D,$D33,'VISSIM Travel Time Outputs'!$A:$A,"AVG",'VISSIM Travel Time Outputs'!$B:$B,BW$9),"-")</f>
        <v>-</v>
      </c>
      <c r="BX33" s="380" t="str">
        <f>IFERROR(AVERAGEIFS('VISSIM Travel Time Outputs'!$G:$G,'VISSIM Travel Time Outputs'!$D:$D,$D33,'VISSIM Travel Time Outputs'!$A:$A,"AVG",'VISSIM Travel Time Outputs'!$B:$B,BX$9),"-")</f>
        <v>-</v>
      </c>
      <c r="BY33" s="380" t="str">
        <f>IFERROR(AVERAGEIFS('VISSIM Travel Time Outputs'!$G:$G,'VISSIM Travel Time Outputs'!$D:$D,$D33,'VISSIM Travel Time Outputs'!$A:$A,"AVG",'VISSIM Travel Time Outputs'!$B:$B,BY$9),"-")</f>
        <v>-</v>
      </c>
      <c r="BZ33" s="380" t="str">
        <f>IFERROR(AVERAGEIFS('VISSIM Travel Time Outputs'!$G:$G,'VISSIM Travel Time Outputs'!$D:$D,$D33,'VISSIM Travel Time Outputs'!$A:$A,"AVG",'VISSIM Travel Time Outputs'!$B:$B,BZ$9),"-")</f>
        <v>-</v>
      </c>
      <c r="CA33" s="381" t="str">
        <f>IFERROR(AVERAGEIFS('VISSIM Travel Time Outputs'!$G:$G,'VISSIM Travel Time Outputs'!$D:$D,$D33,'VISSIM Travel Time Outputs'!$A:$A,"AVG",'VISSIM Travel Time Outputs'!$B:$B,CA$9),"-")</f>
        <v>-</v>
      </c>
      <c r="CB33" s="304"/>
      <c r="CC33" s="259" t="str">
        <f t="shared" si="16"/>
        <v>--</v>
      </c>
      <c r="CD33" s="410" t="str">
        <f t="shared" si="17"/>
        <v>--</v>
      </c>
      <c r="CE33" s="381">
        <f t="shared" si="18"/>
        <v>0</v>
      </c>
      <c r="CF33" s="387"/>
      <c r="CG33" s="259" t="str">
        <f>IFERROR(GETPIVOTDATA("Average of TRAVTM(31)",#REF!,"TIMEINT",CG$9,"VEHICLETRAVELTIMEMEASUREMENT",$D33)/3600/24,"--")</f>
        <v>--</v>
      </c>
      <c r="CH33" s="36" t="str">
        <f>IFERROR(GETPIVOTDATA("Average of TRAVTM(31)",#REF!,"TIMEINT",CH$9,"VEHICLETRAVELTIMEMEASUREMENT",$D33)/3600/24,"--")</f>
        <v>--</v>
      </c>
      <c r="CI33" s="36" t="str">
        <f>IFERROR(GETPIVOTDATA("Average of TRAVTM(31)",#REF!,"TIMEINT",CI$9,"VEHICLETRAVELTIMEMEASUREMENT",$D33)/3600/24,"--")</f>
        <v>--</v>
      </c>
      <c r="CJ33" s="36" t="str">
        <f>IFERROR(GETPIVOTDATA("Average of TRAVTM(31)",#REF!,"TIMEINT",CJ$9,"VEHICLETRAVELTIMEMEASUREMENT",$D33)/3600/24,"--")</f>
        <v>--</v>
      </c>
      <c r="CK33" s="36" t="str">
        <f>IFERROR(GETPIVOTDATA("Average of TRAVTM(31)",#REF!,"TIMEINT",CK$9,"VEHICLETRAVELTIMEMEASUREMENT",$D33)/3600/24,"--")</f>
        <v>--</v>
      </c>
      <c r="CL33" s="36" t="str">
        <f>IFERROR(GETPIVOTDATA("Average of TRAVTM(31)",#REF!,"TIMEINT",CL$9,"VEHICLETRAVELTIMEMEASUREMENT",$D33)/3600/24,"--")</f>
        <v>--</v>
      </c>
      <c r="CM33" s="36" t="str">
        <f>IFERROR(GETPIVOTDATA("Average of TRAVTM(31)",#REF!,"TIMEINT",CM$9,"VEHICLETRAVELTIMEMEASUREMENT",$D33)/3600/24,"--")</f>
        <v>--</v>
      </c>
      <c r="CN33" s="36" t="str">
        <f>IFERROR(GETPIVOTDATA("Average of TRAVTM(31)",#REF!,"TIMEINT",CN$9,"VEHICLETRAVELTIMEMEASUREMENT",$D33)/3600/24,"--")</f>
        <v>--</v>
      </c>
      <c r="CO33" s="36" t="str">
        <f>IFERROR(GETPIVOTDATA("Average of TRAVTM(31)",#REF!,"TIMEINT",CO$9,"VEHICLETRAVELTIMEMEASUREMENT",$D33)/3600/24,"--")</f>
        <v>--</v>
      </c>
      <c r="CP33" s="36" t="str">
        <f>IFERROR(GETPIVOTDATA("Average of TRAVTM(31)",#REF!,"TIMEINT",CP$9,"VEHICLETRAVELTIMEMEASUREMENT",$D33)/3600/24,"--")</f>
        <v>--</v>
      </c>
      <c r="CQ33" s="36" t="str">
        <f>IFERROR(GETPIVOTDATA("Average of TRAVTM(31)",#REF!,"TIMEINT",CQ$9,"VEHICLETRAVELTIMEMEASUREMENT",$D33)/3600/24,"--")</f>
        <v>--</v>
      </c>
      <c r="CR33" s="36" t="str">
        <f>IFERROR(GETPIVOTDATA("Average of TRAVTM(31)",#REF!,"TIMEINT",CR$9,"VEHICLETRAVELTIMEMEASUREMENT",$D33)/3600/24,"--")</f>
        <v>--</v>
      </c>
      <c r="CS33" s="36" t="str">
        <f>IFERROR(GETPIVOTDATA("Average of TRAVTM(31)",#REF!,"TIMEINT",CS$9,"VEHICLETRAVELTIMEMEASUREMENT",$D33)/3600/24,"--")</f>
        <v>--</v>
      </c>
      <c r="CT33" s="36" t="str">
        <f>IFERROR(GETPIVOTDATA("Average of TRAVTM(31)",#REF!,"TIMEINT",CT$9,"VEHICLETRAVELTIMEMEASUREMENT",$D33)/3600/24,"--")</f>
        <v>--</v>
      </c>
      <c r="CU33" s="36" t="str">
        <f>IFERROR(GETPIVOTDATA("Average of TRAVTM(31)",#REF!,"TIMEINT",CU$9,"VEHICLETRAVELTIMEMEASUREMENT",$D33)/3600/24,"--")</f>
        <v>--</v>
      </c>
      <c r="CV33" s="177" t="str">
        <f>IFERROR(GETPIVOTDATA("Average of TRAVTM(31)",#REF!,"TIMEINT",CV$9,"VEHICLETRAVELTIMEMEASUREMENT",$D33)/3600/24,"--")</f>
        <v>--</v>
      </c>
      <c r="CW33" s="387"/>
      <c r="CX33" s="379" t="str">
        <f>IFERROR(GETPIVOTDATA("Average of VEHS(31)",#REF!,"TIMEINT",CX$9,"VEHICLETRAVELTIMEMEASUREMENT",$D33),"--")</f>
        <v>--</v>
      </c>
      <c r="CY33" s="380" t="str">
        <f>IFERROR(GETPIVOTDATA("Average of VEHS(31)",#REF!,"TIMEINT",CY$9,"VEHICLETRAVELTIMEMEASUREMENT",$D33),"--")</f>
        <v>--</v>
      </c>
      <c r="CZ33" s="380" t="str">
        <f>IFERROR(GETPIVOTDATA("Average of VEHS(31)",#REF!,"TIMEINT",CZ$9,"VEHICLETRAVELTIMEMEASUREMENT",$D33),"--")</f>
        <v>--</v>
      </c>
      <c r="DA33" s="380" t="str">
        <f>IFERROR(GETPIVOTDATA("Average of VEHS(31)",#REF!,"TIMEINT",DA$9,"VEHICLETRAVELTIMEMEASUREMENT",$D33),"--")</f>
        <v>--</v>
      </c>
      <c r="DB33" s="380" t="str">
        <f>IFERROR(GETPIVOTDATA("Average of VEHS(31)",#REF!,"TIMEINT",DB$9,"VEHICLETRAVELTIMEMEASUREMENT",$D33),"--")</f>
        <v>--</v>
      </c>
      <c r="DC33" s="380" t="str">
        <f>IFERROR(GETPIVOTDATA("Average of VEHS(31)",#REF!,"TIMEINT",DC$9,"VEHICLETRAVELTIMEMEASUREMENT",$D33),"--")</f>
        <v>--</v>
      </c>
      <c r="DD33" s="380" t="str">
        <f>IFERROR(GETPIVOTDATA("Average of VEHS(31)",#REF!,"TIMEINT",DD$9,"VEHICLETRAVELTIMEMEASUREMENT",$D33),"--")</f>
        <v>--</v>
      </c>
      <c r="DE33" s="380" t="str">
        <f>IFERROR(GETPIVOTDATA("Average of VEHS(31)",#REF!,"TIMEINT",DE$9,"VEHICLETRAVELTIMEMEASUREMENT",$D33),"--")</f>
        <v>--</v>
      </c>
      <c r="DF33" s="380" t="str">
        <f>IFERROR(GETPIVOTDATA("Average of VEHS(31)",#REF!,"TIMEINT",DF$9,"VEHICLETRAVELTIMEMEASUREMENT",$D33),"--")</f>
        <v>--</v>
      </c>
      <c r="DG33" s="380" t="str">
        <f>IFERROR(GETPIVOTDATA("Average of VEHS(31)",#REF!,"TIMEINT",DG$9,"VEHICLETRAVELTIMEMEASUREMENT",$D33),"--")</f>
        <v>--</v>
      </c>
      <c r="DH33" s="380" t="str">
        <f>IFERROR(GETPIVOTDATA("Average of VEHS(31)",#REF!,"TIMEINT",DH$9,"VEHICLETRAVELTIMEMEASUREMENT",$D33),"--")</f>
        <v>--</v>
      </c>
      <c r="DI33" s="380" t="str">
        <f>IFERROR(GETPIVOTDATA("Average of VEHS(31)",#REF!,"TIMEINT",DI$9,"VEHICLETRAVELTIMEMEASUREMENT",$D33),"--")</f>
        <v>--</v>
      </c>
      <c r="DJ33" s="380" t="str">
        <f>IFERROR(GETPIVOTDATA("Average of VEHS(31)",#REF!,"TIMEINT",DJ$9,"VEHICLETRAVELTIMEMEASUREMENT",$D33),"--")</f>
        <v>--</v>
      </c>
      <c r="DK33" s="380" t="str">
        <f>IFERROR(GETPIVOTDATA("Average of VEHS(31)",#REF!,"TIMEINT",DK$9,"VEHICLETRAVELTIMEMEASUREMENT",$D33),"--")</f>
        <v>--</v>
      </c>
      <c r="DL33" s="380" t="str">
        <f>IFERROR(GETPIVOTDATA("Average of VEHS(31)",#REF!,"TIMEINT",DL$9,"VEHICLETRAVELTIMEMEASUREMENT",$D33),"--")</f>
        <v>--</v>
      </c>
      <c r="DM33" s="381" t="str">
        <f>IFERROR(GETPIVOTDATA("Average of VEHS(31)",#REF!,"TIMEINT",DM$9,"VEHICLETRAVELTIMEMEASUREMENT",$D33),"--")</f>
        <v>--</v>
      </c>
      <c r="DN33" s="387"/>
      <c r="DO33" s="259" t="str">
        <f t="shared" si="19"/>
        <v>--</v>
      </c>
      <c r="DP33" s="410" t="str">
        <f t="shared" si="20"/>
        <v>--</v>
      </c>
      <c r="DQ33" s="381">
        <f t="shared" si="21"/>
        <v>0</v>
      </c>
      <c r="DR33" s="305"/>
      <c r="DS33" s="259" t="str">
        <f>IFERROR(TIME(0,0,AVERAGEIFS('VISSIM Travel Time Outputs'!$K:$K,'VISSIM Travel Time Outputs'!$D:$D,$D33,'VISSIM Travel Time Outputs'!$A:$A,"AVG",'VISSIM Travel Time Outputs'!$B:$B,DS$9)),"-")</f>
        <v>-</v>
      </c>
      <c r="DT33" s="36" t="str">
        <f>IFERROR(TIME(0,0,AVERAGEIFS('VISSIM Travel Time Outputs'!$K:$K,'VISSIM Travel Time Outputs'!$D:$D,$D33,'VISSIM Travel Time Outputs'!$A:$A,"AVG",'VISSIM Travel Time Outputs'!$B:$B,DT$9)),"-")</f>
        <v>-</v>
      </c>
      <c r="DU33" s="36" t="str">
        <f>IFERROR(TIME(0,0,AVERAGEIFS('VISSIM Travel Time Outputs'!$K:$K,'VISSIM Travel Time Outputs'!$D:$D,$D33,'VISSIM Travel Time Outputs'!$A:$A,"AVG",'VISSIM Travel Time Outputs'!$B:$B,DU$9)),"-")</f>
        <v>-</v>
      </c>
      <c r="DV33" s="36" t="str">
        <f>IFERROR(TIME(0,0,AVERAGEIFS('VISSIM Travel Time Outputs'!$K:$K,'VISSIM Travel Time Outputs'!$D:$D,$D33,'VISSIM Travel Time Outputs'!$A:$A,"AVG",'VISSIM Travel Time Outputs'!$B:$B,DV$9)),"-")</f>
        <v>-</v>
      </c>
      <c r="DW33" s="36" t="str">
        <f>IFERROR(TIME(0,0,AVERAGEIFS('VISSIM Travel Time Outputs'!$K:$K,'VISSIM Travel Time Outputs'!$D:$D,$D33,'VISSIM Travel Time Outputs'!$A:$A,"AVG",'VISSIM Travel Time Outputs'!$B:$B,DW$9)),"-")</f>
        <v>-</v>
      </c>
      <c r="DX33" s="36" t="str">
        <f>IFERROR(TIME(0,0,AVERAGEIFS('VISSIM Travel Time Outputs'!$K:$K,'VISSIM Travel Time Outputs'!$D:$D,$D33,'VISSIM Travel Time Outputs'!$A:$A,"AVG",'VISSIM Travel Time Outputs'!$B:$B,DX$9)),"-")</f>
        <v>-</v>
      </c>
      <c r="DY33" s="36" t="str">
        <f>IFERROR(TIME(0,0,AVERAGEIFS('VISSIM Travel Time Outputs'!$K:$K,'VISSIM Travel Time Outputs'!$D:$D,$D33,'VISSIM Travel Time Outputs'!$A:$A,"AVG",'VISSIM Travel Time Outputs'!$B:$B,DY$9)),"-")</f>
        <v>-</v>
      </c>
      <c r="DZ33" s="36" t="str">
        <f>IFERROR(TIME(0,0,AVERAGEIFS('VISSIM Travel Time Outputs'!$K:$K,'VISSIM Travel Time Outputs'!$D:$D,$D33,'VISSIM Travel Time Outputs'!$A:$A,"AVG",'VISSIM Travel Time Outputs'!$B:$B,DZ$9)),"-")</f>
        <v>-</v>
      </c>
      <c r="EA33" s="36" t="str">
        <f>IFERROR(TIME(0,0,AVERAGEIFS('VISSIM Travel Time Outputs'!$K:$K,'VISSIM Travel Time Outputs'!$D:$D,$D33,'VISSIM Travel Time Outputs'!$A:$A,"AVG",'VISSIM Travel Time Outputs'!$B:$B,EA$9)),"-")</f>
        <v>-</v>
      </c>
      <c r="EB33" s="36" t="str">
        <f>IFERROR(TIME(0,0,AVERAGEIFS('VISSIM Travel Time Outputs'!$K:$K,'VISSIM Travel Time Outputs'!$D:$D,$D33,'VISSIM Travel Time Outputs'!$A:$A,"AVG",'VISSIM Travel Time Outputs'!$B:$B,EB$9)),"-")</f>
        <v>-</v>
      </c>
      <c r="EC33" s="36" t="str">
        <f>IFERROR(TIME(0,0,AVERAGEIFS('VISSIM Travel Time Outputs'!$K:$K,'VISSIM Travel Time Outputs'!$D:$D,$D33,'VISSIM Travel Time Outputs'!$A:$A,"AVG",'VISSIM Travel Time Outputs'!$B:$B,EC$9)),"-")</f>
        <v>-</v>
      </c>
      <c r="ED33" s="36" t="str">
        <f>IFERROR(TIME(0,0,AVERAGEIFS('VISSIM Travel Time Outputs'!$K:$K,'VISSIM Travel Time Outputs'!$D:$D,$D33,'VISSIM Travel Time Outputs'!$A:$A,"AVG",'VISSIM Travel Time Outputs'!$B:$B,ED$9)),"-")</f>
        <v>-</v>
      </c>
      <c r="EE33" s="36" t="str">
        <f>IFERROR(TIME(0,0,AVERAGEIFS('VISSIM Travel Time Outputs'!$K:$K,'VISSIM Travel Time Outputs'!$D:$D,$D33,'VISSIM Travel Time Outputs'!$A:$A,"AVG",'VISSIM Travel Time Outputs'!$B:$B,EE$9)),"-")</f>
        <v>-</v>
      </c>
      <c r="EF33" s="36" t="str">
        <f>IFERROR(TIME(0,0,AVERAGEIFS('VISSIM Travel Time Outputs'!$K:$K,'VISSIM Travel Time Outputs'!$D:$D,$D33,'VISSIM Travel Time Outputs'!$A:$A,"AVG",'VISSIM Travel Time Outputs'!$B:$B,EF$9)),"-")</f>
        <v>-</v>
      </c>
      <c r="EG33" s="36" t="str">
        <f>IFERROR(TIME(0,0,AVERAGEIFS('VISSIM Travel Time Outputs'!$K:$K,'VISSIM Travel Time Outputs'!$D:$D,$D33,'VISSIM Travel Time Outputs'!$A:$A,"AVG",'VISSIM Travel Time Outputs'!$B:$B,EG$9)),"-")</f>
        <v>-</v>
      </c>
      <c r="EH33" s="177" t="str">
        <f>IFERROR(TIME(0,0,AVERAGEIFS('VISSIM Travel Time Outputs'!$K:$K,'VISSIM Travel Time Outputs'!$D:$D,$D33,'VISSIM Travel Time Outputs'!$A:$A,"AVG",'VISSIM Travel Time Outputs'!$B:$B,EH$9)),"-")</f>
        <v>-</v>
      </c>
      <c r="EI33" s="164"/>
      <c r="EJ33" s="379" t="str">
        <f>IFERROR(AVERAGEIFS('VISSIM Travel Time Outputs'!$H:$H,'VISSIM Travel Time Outputs'!$D:$D,$D33,'VISSIM Travel Time Outputs'!$A:$A,"AVG",'VISSIM Travel Time Outputs'!$B:$B,EJ$9),"-")</f>
        <v>-</v>
      </c>
      <c r="EK33" s="380" t="str">
        <f>IFERROR(AVERAGEIFS('VISSIM Travel Time Outputs'!$H:$H,'VISSIM Travel Time Outputs'!$D:$D,$D33,'VISSIM Travel Time Outputs'!$A:$A,"AVG",'VISSIM Travel Time Outputs'!$B:$B,EK$9),"-")</f>
        <v>-</v>
      </c>
      <c r="EL33" s="380" t="str">
        <f>IFERROR(AVERAGEIFS('VISSIM Travel Time Outputs'!$H:$H,'VISSIM Travel Time Outputs'!$D:$D,$D33,'VISSIM Travel Time Outputs'!$A:$A,"AVG",'VISSIM Travel Time Outputs'!$B:$B,EL$9),"-")</f>
        <v>-</v>
      </c>
      <c r="EM33" s="380" t="str">
        <f>IFERROR(AVERAGEIFS('VISSIM Travel Time Outputs'!$H:$H,'VISSIM Travel Time Outputs'!$D:$D,$D33,'VISSIM Travel Time Outputs'!$A:$A,"AVG",'VISSIM Travel Time Outputs'!$B:$B,EM$9),"-")</f>
        <v>-</v>
      </c>
      <c r="EN33" s="380" t="str">
        <f>IFERROR(AVERAGEIFS('VISSIM Travel Time Outputs'!$H:$H,'VISSIM Travel Time Outputs'!$D:$D,$D33,'VISSIM Travel Time Outputs'!$A:$A,"AVG",'VISSIM Travel Time Outputs'!$B:$B,EN$9),"-")</f>
        <v>-</v>
      </c>
      <c r="EO33" s="380" t="str">
        <f>IFERROR(AVERAGEIFS('VISSIM Travel Time Outputs'!$H:$H,'VISSIM Travel Time Outputs'!$D:$D,$D33,'VISSIM Travel Time Outputs'!$A:$A,"AVG",'VISSIM Travel Time Outputs'!$B:$B,EO$9),"-")</f>
        <v>-</v>
      </c>
      <c r="EP33" s="380" t="str">
        <f>IFERROR(AVERAGEIFS('VISSIM Travel Time Outputs'!$H:$H,'VISSIM Travel Time Outputs'!$D:$D,$D33,'VISSIM Travel Time Outputs'!$A:$A,"AVG",'VISSIM Travel Time Outputs'!$B:$B,EP$9),"-")</f>
        <v>-</v>
      </c>
      <c r="EQ33" s="380" t="str">
        <f>IFERROR(AVERAGEIFS('VISSIM Travel Time Outputs'!$H:$H,'VISSIM Travel Time Outputs'!$D:$D,$D33,'VISSIM Travel Time Outputs'!$A:$A,"AVG",'VISSIM Travel Time Outputs'!$B:$B,EQ$9),"-")</f>
        <v>-</v>
      </c>
      <c r="ER33" s="380" t="str">
        <f>IFERROR(AVERAGEIFS('VISSIM Travel Time Outputs'!$H:$H,'VISSIM Travel Time Outputs'!$D:$D,$D33,'VISSIM Travel Time Outputs'!$A:$A,"AVG",'VISSIM Travel Time Outputs'!$B:$B,ER$9),"-")</f>
        <v>-</v>
      </c>
      <c r="ES33" s="380" t="str">
        <f>IFERROR(AVERAGEIFS('VISSIM Travel Time Outputs'!$H:$H,'VISSIM Travel Time Outputs'!$D:$D,$D33,'VISSIM Travel Time Outputs'!$A:$A,"AVG",'VISSIM Travel Time Outputs'!$B:$B,ES$9),"-")</f>
        <v>-</v>
      </c>
      <c r="ET33" s="380" t="str">
        <f>IFERROR(AVERAGEIFS('VISSIM Travel Time Outputs'!$H:$H,'VISSIM Travel Time Outputs'!$D:$D,$D33,'VISSIM Travel Time Outputs'!$A:$A,"AVG",'VISSIM Travel Time Outputs'!$B:$B,ET$9),"-")</f>
        <v>-</v>
      </c>
      <c r="EU33" s="380" t="str">
        <f>IFERROR(AVERAGEIFS('VISSIM Travel Time Outputs'!$H:$H,'VISSIM Travel Time Outputs'!$D:$D,$D33,'VISSIM Travel Time Outputs'!$A:$A,"AVG",'VISSIM Travel Time Outputs'!$B:$B,EU$9),"-")</f>
        <v>-</v>
      </c>
      <c r="EV33" s="380" t="str">
        <f>IFERROR(AVERAGEIFS('VISSIM Travel Time Outputs'!$H:$H,'VISSIM Travel Time Outputs'!$D:$D,$D33,'VISSIM Travel Time Outputs'!$A:$A,"AVG",'VISSIM Travel Time Outputs'!$B:$B,EV$9),"-")</f>
        <v>-</v>
      </c>
      <c r="EW33" s="380" t="str">
        <f>IFERROR(AVERAGEIFS('VISSIM Travel Time Outputs'!$H:$H,'VISSIM Travel Time Outputs'!$D:$D,$D33,'VISSIM Travel Time Outputs'!$A:$A,"AVG",'VISSIM Travel Time Outputs'!$B:$B,EW$9),"-")</f>
        <v>-</v>
      </c>
      <c r="EX33" s="380" t="str">
        <f>IFERROR(AVERAGEIFS('VISSIM Travel Time Outputs'!$H:$H,'VISSIM Travel Time Outputs'!$D:$D,$D33,'VISSIM Travel Time Outputs'!$A:$A,"AVG",'VISSIM Travel Time Outputs'!$B:$B,EX$9),"-")</f>
        <v>-</v>
      </c>
      <c r="EY33" s="381" t="str">
        <f>IFERROR(AVERAGEIFS('VISSIM Travel Time Outputs'!$H:$H,'VISSIM Travel Time Outputs'!$D:$D,$D33,'VISSIM Travel Time Outputs'!$A:$A,"AVG",'VISSIM Travel Time Outputs'!$B:$B,EY$9),"-")</f>
        <v>-</v>
      </c>
      <c r="EZ33" s="304"/>
      <c r="FA33" s="259" t="str">
        <f t="shared" si="22"/>
        <v>--</v>
      </c>
      <c r="FB33" s="410" t="str">
        <f t="shared" si="23"/>
        <v>--</v>
      </c>
      <c r="FC33" s="381">
        <f t="shared" si="24"/>
        <v>0</v>
      </c>
      <c r="FD33" s="387"/>
      <c r="FE33" s="259" t="str">
        <f>IFERROR(GETPIVOTDATA("Average of TRAVTM(40)",#REF!,"TIMEINT",FE$9,"VEHICLETRAVELTIMEMEASUREMENT",$D33)/3600/24,"--")</f>
        <v>--</v>
      </c>
      <c r="FF33" s="36" t="str">
        <f>IFERROR(GETPIVOTDATA("Average of TRAVTM(40)",#REF!,"TIMEINT",FF$9,"VEHICLETRAVELTIMEMEASUREMENT",$D33)/3600/24,"--")</f>
        <v>--</v>
      </c>
      <c r="FG33" s="36" t="str">
        <f>IFERROR(GETPIVOTDATA("Average of TRAVTM(40)",#REF!,"TIMEINT",FG$9,"VEHICLETRAVELTIMEMEASUREMENT",$D33)/3600/24,"--")</f>
        <v>--</v>
      </c>
      <c r="FH33" s="36" t="str">
        <f>IFERROR(GETPIVOTDATA("Average of TRAVTM(40)",#REF!,"TIMEINT",FH$9,"VEHICLETRAVELTIMEMEASUREMENT",$D33)/3600/24,"--")</f>
        <v>--</v>
      </c>
      <c r="FI33" s="36" t="str">
        <f>IFERROR(GETPIVOTDATA("Average of TRAVTM(40)",#REF!,"TIMEINT",FI$9,"VEHICLETRAVELTIMEMEASUREMENT",$D33)/3600/24,"--")</f>
        <v>--</v>
      </c>
      <c r="FJ33" s="36" t="str">
        <f>IFERROR(GETPIVOTDATA("Average of TRAVTM(40)",#REF!,"TIMEINT",FJ$9,"VEHICLETRAVELTIMEMEASUREMENT",$D33)/3600/24,"--")</f>
        <v>--</v>
      </c>
      <c r="FK33" s="36" t="str">
        <f>IFERROR(GETPIVOTDATA("Average of TRAVTM(40)",#REF!,"TIMEINT",FK$9,"VEHICLETRAVELTIMEMEASUREMENT",$D33)/3600/24,"--")</f>
        <v>--</v>
      </c>
      <c r="FL33" s="36" t="str">
        <f>IFERROR(GETPIVOTDATA("Average of TRAVTM(40)",#REF!,"TIMEINT",FL$9,"VEHICLETRAVELTIMEMEASUREMENT",$D33)/3600/24,"--")</f>
        <v>--</v>
      </c>
      <c r="FM33" s="36" t="str">
        <f>IFERROR(GETPIVOTDATA("Average of TRAVTM(40)",#REF!,"TIMEINT",FM$9,"VEHICLETRAVELTIMEMEASUREMENT",$D33)/3600/24,"--")</f>
        <v>--</v>
      </c>
      <c r="FN33" s="36" t="str">
        <f>IFERROR(GETPIVOTDATA("Average of TRAVTM(40)",#REF!,"TIMEINT",FN$9,"VEHICLETRAVELTIMEMEASUREMENT",$D33)/3600/24,"--")</f>
        <v>--</v>
      </c>
      <c r="FO33" s="36" t="str">
        <f>IFERROR(GETPIVOTDATA("Average of TRAVTM(40)",#REF!,"TIMEINT",FO$9,"VEHICLETRAVELTIMEMEASUREMENT",$D33)/3600/24,"--")</f>
        <v>--</v>
      </c>
      <c r="FP33" s="36" t="str">
        <f>IFERROR(GETPIVOTDATA("Average of TRAVTM(40)",#REF!,"TIMEINT",FP$9,"VEHICLETRAVELTIMEMEASUREMENT",$D33)/3600/24,"--")</f>
        <v>--</v>
      </c>
      <c r="FQ33" s="36" t="str">
        <f>IFERROR(GETPIVOTDATA("Average of TRAVTM(40)",#REF!,"TIMEINT",FQ$9,"VEHICLETRAVELTIMEMEASUREMENT",$D33)/3600/24,"--")</f>
        <v>--</v>
      </c>
      <c r="FR33" s="36" t="str">
        <f>IFERROR(GETPIVOTDATA("Average of TRAVTM(40)",#REF!,"TIMEINT",FR$9,"VEHICLETRAVELTIMEMEASUREMENT",$D33)/3600/24,"--")</f>
        <v>--</v>
      </c>
      <c r="FS33" s="36" t="str">
        <f>IFERROR(GETPIVOTDATA("Average of TRAVTM(40)",#REF!,"TIMEINT",FS$9,"VEHICLETRAVELTIMEMEASUREMENT",$D33)/3600/24,"--")</f>
        <v>--</v>
      </c>
      <c r="FT33" s="177" t="str">
        <f>IFERROR(GETPIVOTDATA("Average of TRAVTM(40)",#REF!,"TIMEINT",FT$9,"VEHICLETRAVELTIMEMEASUREMENT",$D33)/3600/24,"--")</f>
        <v>--</v>
      </c>
      <c r="FU33" s="387"/>
      <c r="FV33" s="379" t="str">
        <f>IFERROR(GETPIVOTDATA("Average of VEHS(40)",#REF!,"TIMEINT",FV$9,"VEHICLETRAVELTIMEMEASUREMENT",$D33),"--")</f>
        <v>--</v>
      </c>
      <c r="FW33" s="380" t="str">
        <f>IFERROR(GETPIVOTDATA("Average of VEHS(40)",#REF!,"TIMEINT",FW$9,"VEHICLETRAVELTIMEMEASUREMENT",$D33),"--")</f>
        <v>--</v>
      </c>
      <c r="FX33" s="380" t="str">
        <f>IFERROR(GETPIVOTDATA("Average of VEHS(40)",#REF!,"TIMEINT",FX$9,"VEHICLETRAVELTIMEMEASUREMENT",$D33),"--")</f>
        <v>--</v>
      </c>
      <c r="FY33" s="380" t="str">
        <f>IFERROR(GETPIVOTDATA("Average of VEHS(40)",#REF!,"TIMEINT",FY$9,"VEHICLETRAVELTIMEMEASUREMENT",$D33),"--")</f>
        <v>--</v>
      </c>
      <c r="FZ33" s="380" t="str">
        <f>IFERROR(GETPIVOTDATA("Average of VEHS(40)",#REF!,"TIMEINT",FZ$9,"VEHICLETRAVELTIMEMEASUREMENT",$D33),"--")</f>
        <v>--</v>
      </c>
      <c r="GA33" s="380" t="str">
        <f>IFERROR(GETPIVOTDATA("Average of VEHS(40)",#REF!,"TIMEINT",GA$9,"VEHICLETRAVELTIMEMEASUREMENT",$D33),"--")</f>
        <v>--</v>
      </c>
      <c r="GB33" s="380" t="str">
        <f>IFERROR(GETPIVOTDATA("Average of VEHS(40)",#REF!,"TIMEINT",GB$9,"VEHICLETRAVELTIMEMEASUREMENT",$D33),"--")</f>
        <v>--</v>
      </c>
      <c r="GC33" s="380" t="str">
        <f>IFERROR(GETPIVOTDATA("Average of VEHS(40)",#REF!,"TIMEINT",GC$9,"VEHICLETRAVELTIMEMEASUREMENT",$D33),"--")</f>
        <v>--</v>
      </c>
      <c r="GD33" s="380" t="str">
        <f>IFERROR(GETPIVOTDATA("Average of VEHS(40)",#REF!,"TIMEINT",GD$9,"VEHICLETRAVELTIMEMEASUREMENT",$D33),"--")</f>
        <v>--</v>
      </c>
      <c r="GE33" s="380" t="str">
        <f>IFERROR(GETPIVOTDATA("Average of VEHS(40)",#REF!,"TIMEINT",GE$9,"VEHICLETRAVELTIMEMEASUREMENT",$D33),"--")</f>
        <v>--</v>
      </c>
      <c r="GF33" s="380" t="str">
        <f>IFERROR(GETPIVOTDATA("Average of VEHS(40)",#REF!,"TIMEINT",GF$9,"VEHICLETRAVELTIMEMEASUREMENT",$D33),"--")</f>
        <v>--</v>
      </c>
      <c r="GG33" s="380" t="str">
        <f>IFERROR(GETPIVOTDATA("Average of VEHS(40)",#REF!,"TIMEINT",GG$9,"VEHICLETRAVELTIMEMEASUREMENT",$D33),"--")</f>
        <v>--</v>
      </c>
      <c r="GH33" s="380" t="str">
        <f>IFERROR(GETPIVOTDATA("Average of VEHS(40)",#REF!,"TIMEINT",GH$9,"VEHICLETRAVELTIMEMEASUREMENT",$D33),"--")</f>
        <v>--</v>
      </c>
      <c r="GI33" s="380" t="str">
        <f>IFERROR(GETPIVOTDATA("Average of VEHS(40)",#REF!,"TIMEINT",GI$9,"VEHICLETRAVELTIMEMEASUREMENT",$D33),"--")</f>
        <v>--</v>
      </c>
      <c r="GJ33" s="380" t="str">
        <f>IFERROR(GETPIVOTDATA("Average of VEHS(40)",#REF!,"TIMEINT",GJ$9,"VEHICLETRAVELTIMEMEASUREMENT",$D33),"--")</f>
        <v>--</v>
      </c>
      <c r="GK33" s="381" t="str">
        <f>IFERROR(GETPIVOTDATA("Average of VEHS(40)",#REF!,"TIMEINT",GK$9,"VEHICLETRAVELTIMEMEASUREMENT",$D33),"--")</f>
        <v>--</v>
      </c>
      <c r="GL33" s="387"/>
      <c r="GM33" s="259" t="str">
        <f t="shared" si="25"/>
        <v>--</v>
      </c>
      <c r="GN33" s="410" t="str">
        <f t="shared" si="26"/>
        <v>--</v>
      </c>
      <c r="GO33" s="381">
        <f t="shared" si="27"/>
        <v>0</v>
      </c>
      <c r="GP33" s="387"/>
      <c r="GQ33" s="259" t="str">
        <f>IFERROR(GETPIVOTDATA("Average of TRAVTM(60)",#REF!,"TIMEINT",GQ$9,"VEHICLETRAVELTIMEMEASUREMENT",$D33)/3600/24,"--")</f>
        <v>--</v>
      </c>
      <c r="GR33" s="36" t="str">
        <f>IFERROR(GETPIVOTDATA("Average of TRAVTM(60)",#REF!,"TIMEINT",GR$9,"VEHICLETRAVELTIMEMEASUREMENT",$D33)/3600/24,"--")</f>
        <v>--</v>
      </c>
      <c r="GS33" s="36" t="str">
        <f>IFERROR(GETPIVOTDATA("Average of TRAVTM(60)",#REF!,"TIMEINT",GS$9,"VEHICLETRAVELTIMEMEASUREMENT",$D33)/3600/24,"--")</f>
        <v>--</v>
      </c>
      <c r="GT33" s="36" t="str">
        <f>IFERROR(GETPIVOTDATA("Average of TRAVTM(60)",#REF!,"TIMEINT",GT$9,"VEHICLETRAVELTIMEMEASUREMENT",$D33)/3600/24,"--")</f>
        <v>--</v>
      </c>
      <c r="GU33" s="36" t="str">
        <f>IFERROR(GETPIVOTDATA("Average of TRAVTM(60)",#REF!,"TIMEINT",GU$9,"VEHICLETRAVELTIMEMEASUREMENT",$D33)/3600/24,"--")</f>
        <v>--</v>
      </c>
      <c r="GV33" s="36" t="str">
        <f>IFERROR(GETPIVOTDATA("Average of TRAVTM(60)",#REF!,"TIMEINT",GV$9,"VEHICLETRAVELTIMEMEASUREMENT",$D33)/3600/24,"--")</f>
        <v>--</v>
      </c>
      <c r="GW33" s="36" t="str">
        <f>IFERROR(GETPIVOTDATA("Average of TRAVTM(60)",#REF!,"TIMEINT",GW$9,"VEHICLETRAVELTIMEMEASUREMENT",$D33)/3600/24,"--")</f>
        <v>--</v>
      </c>
      <c r="GX33" s="36" t="str">
        <f>IFERROR(GETPIVOTDATA("Average of TRAVTM(60)",#REF!,"TIMEINT",GX$9,"VEHICLETRAVELTIMEMEASUREMENT",$D33)/3600/24,"--")</f>
        <v>--</v>
      </c>
      <c r="GY33" s="36" t="str">
        <f>IFERROR(GETPIVOTDATA("Average of TRAVTM(60)",#REF!,"TIMEINT",GY$9,"VEHICLETRAVELTIMEMEASUREMENT",$D33)/3600/24,"--")</f>
        <v>--</v>
      </c>
      <c r="GZ33" s="36" t="str">
        <f>IFERROR(GETPIVOTDATA("Average of TRAVTM(60)",#REF!,"TIMEINT",GZ$9,"VEHICLETRAVELTIMEMEASUREMENT",$D33)/3600/24,"--")</f>
        <v>--</v>
      </c>
      <c r="HA33" s="36" t="str">
        <f>IFERROR(GETPIVOTDATA("Average of TRAVTM(60)",#REF!,"TIMEINT",HA$9,"VEHICLETRAVELTIMEMEASUREMENT",$D33)/3600/24,"--")</f>
        <v>--</v>
      </c>
      <c r="HB33" s="36" t="str">
        <f>IFERROR(GETPIVOTDATA("Average of TRAVTM(60)",#REF!,"TIMEINT",HB$9,"VEHICLETRAVELTIMEMEASUREMENT",$D33)/3600/24,"--")</f>
        <v>--</v>
      </c>
      <c r="HC33" s="36" t="str">
        <f>IFERROR(GETPIVOTDATA("Average of TRAVTM(60)",#REF!,"TIMEINT",HC$9,"VEHICLETRAVELTIMEMEASUREMENT",$D33)/3600/24,"--")</f>
        <v>--</v>
      </c>
      <c r="HD33" s="36" t="str">
        <f>IFERROR(GETPIVOTDATA("Average of TRAVTM(60)",#REF!,"TIMEINT",HD$9,"VEHICLETRAVELTIMEMEASUREMENT",$D33)/3600/24,"--")</f>
        <v>--</v>
      </c>
      <c r="HE33" s="36" t="str">
        <f>IFERROR(GETPIVOTDATA("Average of TRAVTM(60)",#REF!,"TIMEINT",HE$9,"VEHICLETRAVELTIMEMEASUREMENT",$D33)/3600/24,"--")</f>
        <v>--</v>
      </c>
      <c r="HF33" s="177" t="str">
        <f>IFERROR(GETPIVOTDATA("Average of TRAVTM(60)",#REF!,"TIMEINT",HF$9,"VEHICLETRAVELTIMEMEASUREMENT",$D33)/3600/24,"--")</f>
        <v>--</v>
      </c>
      <c r="HG33" s="387"/>
      <c r="HH33" s="379" t="str">
        <f>IFERROR(GETPIVOTDATA("Average of VEHS(60)",#REF!,"TIMEINT",HH$9,"VEHICLETRAVELTIMEMEASUREMENT",$D33),"--")</f>
        <v>--</v>
      </c>
      <c r="HI33" s="380" t="str">
        <f>IFERROR(GETPIVOTDATA("Average of VEHS(60)",#REF!,"TIMEINT",HI$9,"VEHICLETRAVELTIMEMEASUREMENT",$D33),"--")</f>
        <v>--</v>
      </c>
      <c r="HJ33" s="380" t="str">
        <f>IFERROR(GETPIVOTDATA("Average of VEHS(60)",#REF!,"TIMEINT",HJ$9,"VEHICLETRAVELTIMEMEASUREMENT",$D33),"--")</f>
        <v>--</v>
      </c>
      <c r="HK33" s="380" t="str">
        <f>IFERROR(GETPIVOTDATA("Average of VEHS(60)",#REF!,"TIMEINT",HK$9,"VEHICLETRAVELTIMEMEASUREMENT",$D33),"--")</f>
        <v>--</v>
      </c>
      <c r="HL33" s="380" t="str">
        <f>IFERROR(GETPIVOTDATA("Average of VEHS(60)",#REF!,"TIMEINT",HL$9,"VEHICLETRAVELTIMEMEASUREMENT",$D33),"--")</f>
        <v>--</v>
      </c>
      <c r="HM33" s="380" t="str">
        <f>IFERROR(GETPIVOTDATA("Average of VEHS(60)",#REF!,"TIMEINT",HM$9,"VEHICLETRAVELTIMEMEASUREMENT",$D33),"--")</f>
        <v>--</v>
      </c>
      <c r="HN33" s="380" t="str">
        <f>IFERROR(GETPIVOTDATA("Average of VEHS(60)",#REF!,"TIMEINT",HN$9,"VEHICLETRAVELTIMEMEASUREMENT",$D33),"--")</f>
        <v>--</v>
      </c>
      <c r="HO33" s="380" t="str">
        <f>IFERROR(GETPIVOTDATA("Average of VEHS(60)",#REF!,"TIMEINT",HO$9,"VEHICLETRAVELTIMEMEASUREMENT",$D33),"--")</f>
        <v>--</v>
      </c>
      <c r="HP33" s="380" t="str">
        <f>IFERROR(GETPIVOTDATA("Average of VEHS(60)",#REF!,"TIMEINT",HP$9,"VEHICLETRAVELTIMEMEASUREMENT",$D33),"--")</f>
        <v>--</v>
      </c>
      <c r="HQ33" s="380" t="str">
        <f>IFERROR(GETPIVOTDATA("Average of VEHS(60)",#REF!,"TIMEINT",HQ$9,"VEHICLETRAVELTIMEMEASUREMENT",$D33),"--")</f>
        <v>--</v>
      </c>
      <c r="HR33" s="380" t="str">
        <f>IFERROR(GETPIVOTDATA("Average of VEHS(60)",#REF!,"TIMEINT",HR$9,"VEHICLETRAVELTIMEMEASUREMENT",$D33),"--")</f>
        <v>--</v>
      </c>
      <c r="HS33" s="380" t="str">
        <f>IFERROR(GETPIVOTDATA("Average of VEHS(60)",#REF!,"TIMEINT",HS$9,"VEHICLETRAVELTIMEMEASUREMENT",$D33),"--")</f>
        <v>--</v>
      </c>
      <c r="HT33" s="380" t="str">
        <f>IFERROR(GETPIVOTDATA("Average of VEHS(60)",#REF!,"TIMEINT",HT$9,"VEHICLETRAVELTIMEMEASUREMENT",$D33),"--")</f>
        <v>--</v>
      </c>
      <c r="HU33" s="380" t="str">
        <f>IFERROR(GETPIVOTDATA("Average of VEHS(60)",#REF!,"TIMEINT",HU$9,"VEHICLETRAVELTIMEMEASUREMENT",$D33),"--")</f>
        <v>--</v>
      </c>
      <c r="HV33" s="380" t="str">
        <f>IFERROR(GETPIVOTDATA("Average of VEHS(60)",#REF!,"TIMEINT",HV$9,"VEHICLETRAVELTIMEMEASUREMENT",$D33),"--")</f>
        <v>--</v>
      </c>
      <c r="HW33" s="381" t="str">
        <f>IFERROR(GETPIVOTDATA("Average of VEHS(60)",#REF!,"TIMEINT",HW$9,"VEHICLETRAVELTIMEMEASUREMENT",$D33),"--")</f>
        <v>--</v>
      </c>
      <c r="HX33" s="387"/>
      <c r="HY33" s="259" t="str">
        <f t="shared" si="28"/>
        <v>--</v>
      </c>
      <c r="HZ33" s="410" t="str">
        <f t="shared" si="29"/>
        <v>--</v>
      </c>
      <c r="IA33" s="381">
        <f t="shared" si="30"/>
        <v>0</v>
      </c>
      <c r="IB33" s="716"/>
      <c r="IC33" s="379" t="str">
        <f>IFERROR(AVERAGEIFS('VISSIM Travel Time Outputs'!$L:$L,'VISSIM Travel Time Outputs'!$D:$D,$D33,'VISSIM Travel Time Outputs'!$A:$A,"AVG",'VISSIM Travel Time Outputs'!$B:$B,IC$9),"-")</f>
        <v>-</v>
      </c>
      <c r="ID33" s="380" t="str">
        <f>IFERROR(AVERAGEIFS('VISSIM Travel Time Outputs'!$L:$L,'VISSIM Travel Time Outputs'!$D:$D,$D33,'VISSIM Travel Time Outputs'!$A:$A,"AVG",'VISSIM Travel Time Outputs'!$B:$B,ID$9),"-")</f>
        <v>-</v>
      </c>
      <c r="IE33" s="380" t="str">
        <f>IFERROR(AVERAGEIFS('VISSIM Travel Time Outputs'!$L:$L,'VISSIM Travel Time Outputs'!$D:$D,$D33,'VISSIM Travel Time Outputs'!$A:$A,"AVG",'VISSIM Travel Time Outputs'!$B:$B,IE$9),"-")</f>
        <v>-</v>
      </c>
      <c r="IF33" s="380" t="str">
        <f>IFERROR(AVERAGEIFS('VISSIM Travel Time Outputs'!$L:$L,'VISSIM Travel Time Outputs'!$D:$D,$D33,'VISSIM Travel Time Outputs'!$A:$A,"AVG",'VISSIM Travel Time Outputs'!$B:$B,IF$9),"-")</f>
        <v>-</v>
      </c>
      <c r="IG33" s="380" t="str">
        <f>IFERROR(AVERAGEIFS('VISSIM Travel Time Outputs'!$L:$L,'VISSIM Travel Time Outputs'!$D:$D,$D33,'VISSIM Travel Time Outputs'!$A:$A,"AVG",'VISSIM Travel Time Outputs'!$B:$B,IG$9),"-")</f>
        <v>-</v>
      </c>
      <c r="IH33" s="380" t="str">
        <f>IFERROR(AVERAGEIFS('VISSIM Travel Time Outputs'!$L:$L,'VISSIM Travel Time Outputs'!$D:$D,$D33,'VISSIM Travel Time Outputs'!$A:$A,"AVG",'VISSIM Travel Time Outputs'!$B:$B,IH$9),"-")</f>
        <v>-</v>
      </c>
      <c r="II33" s="380" t="str">
        <f>IFERROR(AVERAGEIFS('VISSIM Travel Time Outputs'!$L:$L,'VISSIM Travel Time Outputs'!$D:$D,$D33,'VISSIM Travel Time Outputs'!$A:$A,"AVG",'VISSIM Travel Time Outputs'!$B:$B,II$9),"-")</f>
        <v>-</v>
      </c>
      <c r="IJ33" s="380" t="str">
        <f>IFERROR(AVERAGEIFS('VISSIM Travel Time Outputs'!$L:$L,'VISSIM Travel Time Outputs'!$D:$D,$D33,'VISSIM Travel Time Outputs'!$A:$A,"AVG",'VISSIM Travel Time Outputs'!$B:$B,IJ$9),"-")</f>
        <v>-</v>
      </c>
      <c r="IK33" s="380" t="str">
        <f>IFERROR(AVERAGEIFS('VISSIM Travel Time Outputs'!$L:$L,'VISSIM Travel Time Outputs'!$D:$D,$D33,'VISSIM Travel Time Outputs'!$A:$A,"AVG",'VISSIM Travel Time Outputs'!$B:$B,IK$9),"-")</f>
        <v>-</v>
      </c>
      <c r="IL33" s="380" t="str">
        <f>IFERROR(AVERAGEIFS('VISSIM Travel Time Outputs'!$L:$L,'VISSIM Travel Time Outputs'!$D:$D,$D33,'VISSIM Travel Time Outputs'!$A:$A,"AVG",'VISSIM Travel Time Outputs'!$B:$B,IL$9),"-")</f>
        <v>-</v>
      </c>
      <c r="IM33" s="380" t="str">
        <f>IFERROR(AVERAGEIFS('VISSIM Travel Time Outputs'!$L:$L,'VISSIM Travel Time Outputs'!$D:$D,$D33,'VISSIM Travel Time Outputs'!$A:$A,"AVG",'VISSIM Travel Time Outputs'!$B:$B,IM$9),"-")</f>
        <v>-</v>
      </c>
      <c r="IN33" s="380" t="str">
        <f>IFERROR(AVERAGEIFS('VISSIM Travel Time Outputs'!$L:$L,'VISSIM Travel Time Outputs'!$D:$D,$D33,'VISSIM Travel Time Outputs'!$A:$A,"AVG",'VISSIM Travel Time Outputs'!$B:$B,IN$9),"-")</f>
        <v>-</v>
      </c>
      <c r="IO33" s="380" t="str">
        <f>IFERROR(AVERAGEIFS('VISSIM Travel Time Outputs'!$L:$L,'VISSIM Travel Time Outputs'!$D:$D,$D33,'VISSIM Travel Time Outputs'!$A:$A,"AVG",'VISSIM Travel Time Outputs'!$B:$B,IO$9),"-")</f>
        <v>-</v>
      </c>
      <c r="IP33" s="380" t="str">
        <f>IFERROR(AVERAGEIFS('VISSIM Travel Time Outputs'!$L:$L,'VISSIM Travel Time Outputs'!$D:$D,$D33,'VISSIM Travel Time Outputs'!$A:$A,"AVG",'VISSIM Travel Time Outputs'!$B:$B,IP$9),"-")</f>
        <v>-</v>
      </c>
      <c r="IQ33" s="380" t="str">
        <f>IFERROR(AVERAGEIFS('VISSIM Travel Time Outputs'!$L:$L,'VISSIM Travel Time Outputs'!$D:$D,$D33,'VISSIM Travel Time Outputs'!$A:$A,"AVG",'VISSIM Travel Time Outputs'!$B:$B,IQ$9),"-")</f>
        <v>-</v>
      </c>
      <c r="IR33" s="381" t="str">
        <f>IFERROR(AVERAGEIFS('VISSIM Travel Time Outputs'!$L:$L,'VISSIM Travel Time Outputs'!$D:$D,$D33,'VISSIM Travel Time Outputs'!$A:$A,"AVG",'VISSIM Travel Time Outputs'!$B:$B,IR$9),"-")</f>
        <v>-</v>
      </c>
      <c r="IS33" s="381" t="str">
        <f t="shared" si="31"/>
        <v>--</v>
      </c>
    </row>
    <row r="34" spans="1:253" customFormat="1" x14ac:dyDescent="0.25">
      <c r="A34" s="302" t="str">
        <f t="shared" si="12"/>
        <v/>
      </c>
      <c r="B34" s="641">
        <f t="shared" si="32"/>
        <v>25</v>
      </c>
      <c r="C34" s="475" t="str">
        <f>INDEX('Input - Travel Times'!$B$3:$AL$103,MATCH($B34,'Input - Travel Times'!$B$3:$B$103,0),MATCH(C$9,'Input - Travel Times'!$B$3:$AL$3,0))</f>
        <v>From off-ramp to Rt 50 EB to on-ramp from Rt 50 WB</v>
      </c>
      <c r="D34" s="194">
        <f>INDEX('Input - Travel Times'!$B$3:$AS$103,MATCH($B34,'Input - Travel Times'!$B$3:$B$103,0),MATCH(D$9,'Input - Travel Times'!$B$3:$AS$3,0))</f>
        <v>25</v>
      </c>
      <c r="E34" s="582" t="e">
        <f>TIME(0,0,INDEX('Input - Travel Times'!$B$3:$AL$103,MATCH($B34,'Input - Travel Times'!$B$3:$B$103,0),MATCH(E$9,'Input - Travel Times'!$B$3:$AL$3,0)))</f>
        <v>#VALUE!</v>
      </c>
      <c r="F34" s="582" t="e">
        <f>TIME(0,0,INDEX('Input - Travel Times'!$B$3:$AL$103,MATCH($B34,'Input - Travel Times'!$B$3:$B$103,0),MATCH(F$9,'Input - Travel Times'!$B$3:$AL$3,0)))</f>
        <v>#VALUE!</v>
      </c>
      <c r="G34" s="582" t="e">
        <f>TIME(0,0,INDEX('Input - Travel Times'!$B$3:$AL$103,MATCH($B34,'Input - Travel Times'!$B$3:$B$103,0),MATCH(G$9,'Input - Travel Times'!$B$3:$AL$3,0)))</f>
        <v>#VALUE!</v>
      </c>
      <c r="H34" s="164"/>
      <c r="I34" s="259" t="str">
        <f>IFERROR(TIME(0,0,AVERAGEIFS('VISSIM Travel Time Outputs'!$I:$I,'VISSIM Travel Time Outputs'!$D:$D,$D34,'VISSIM Travel Time Outputs'!$A:$A,"AVG",'VISSIM Travel Time Outputs'!$B:$B,I$9)),"-")</f>
        <v>-</v>
      </c>
      <c r="J34" s="36" t="str">
        <f>IFERROR(TIME(0,0,AVERAGEIFS('VISSIM Travel Time Outputs'!$I:$I,'VISSIM Travel Time Outputs'!$D:$D,$D34,'VISSIM Travel Time Outputs'!$A:$A,"AVG",'VISSIM Travel Time Outputs'!$B:$B,J$9)),"-")</f>
        <v>-</v>
      </c>
      <c r="K34" s="36" t="str">
        <f>IFERROR(TIME(0,0,AVERAGEIFS('VISSIM Travel Time Outputs'!$I:$I,'VISSIM Travel Time Outputs'!$D:$D,$D34,'VISSIM Travel Time Outputs'!$A:$A,"AVG",'VISSIM Travel Time Outputs'!$B:$B,K$9)),"-")</f>
        <v>-</v>
      </c>
      <c r="L34" s="36" t="str">
        <f>IFERROR(TIME(0,0,AVERAGEIFS('VISSIM Travel Time Outputs'!$I:$I,'VISSIM Travel Time Outputs'!$D:$D,$D34,'VISSIM Travel Time Outputs'!$A:$A,"AVG",'VISSIM Travel Time Outputs'!$B:$B,L$9)),"-")</f>
        <v>-</v>
      </c>
      <c r="M34" s="36" t="str">
        <f>IFERROR(TIME(0,0,AVERAGEIFS('VISSIM Travel Time Outputs'!$I:$I,'VISSIM Travel Time Outputs'!$D:$D,$D34,'VISSIM Travel Time Outputs'!$A:$A,"AVG",'VISSIM Travel Time Outputs'!$B:$B,M$9)),"-")</f>
        <v>-</v>
      </c>
      <c r="N34" s="36" t="str">
        <f>IFERROR(TIME(0,0,AVERAGEIFS('VISSIM Travel Time Outputs'!$I:$I,'VISSIM Travel Time Outputs'!$D:$D,$D34,'VISSIM Travel Time Outputs'!$A:$A,"AVG",'VISSIM Travel Time Outputs'!$B:$B,N$9)),"-")</f>
        <v>-</v>
      </c>
      <c r="O34" s="36" t="str">
        <f>IFERROR(TIME(0,0,AVERAGEIFS('VISSIM Travel Time Outputs'!$I:$I,'VISSIM Travel Time Outputs'!$D:$D,$D34,'VISSIM Travel Time Outputs'!$A:$A,"AVG",'VISSIM Travel Time Outputs'!$B:$B,O$9)),"-")</f>
        <v>-</v>
      </c>
      <c r="P34" s="36" t="str">
        <f>IFERROR(TIME(0,0,AVERAGEIFS('VISSIM Travel Time Outputs'!$I:$I,'VISSIM Travel Time Outputs'!$D:$D,$D34,'VISSIM Travel Time Outputs'!$A:$A,"AVG",'VISSIM Travel Time Outputs'!$B:$B,P$9)),"-")</f>
        <v>-</v>
      </c>
      <c r="Q34" s="36" t="str">
        <f>IFERROR(TIME(0,0,AVERAGEIFS('VISSIM Travel Time Outputs'!$I:$I,'VISSIM Travel Time Outputs'!$D:$D,$D34,'VISSIM Travel Time Outputs'!$A:$A,"AVG",'VISSIM Travel Time Outputs'!$B:$B,Q$9)),"-")</f>
        <v>-</v>
      </c>
      <c r="R34" s="36" t="str">
        <f>IFERROR(TIME(0,0,AVERAGEIFS('VISSIM Travel Time Outputs'!$I:$I,'VISSIM Travel Time Outputs'!$D:$D,$D34,'VISSIM Travel Time Outputs'!$A:$A,"AVG",'VISSIM Travel Time Outputs'!$B:$B,R$9)),"-")</f>
        <v>-</v>
      </c>
      <c r="S34" s="36" t="str">
        <f>IFERROR(TIME(0,0,AVERAGEIFS('VISSIM Travel Time Outputs'!$I:$I,'VISSIM Travel Time Outputs'!$D:$D,$D34,'VISSIM Travel Time Outputs'!$A:$A,"AVG",'VISSIM Travel Time Outputs'!$B:$B,S$9)),"-")</f>
        <v>-</v>
      </c>
      <c r="T34" s="36" t="str">
        <f>IFERROR(TIME(0,0,AVERAGEIFS('VISSIM Travel Time Outputs'!$I:$I,'VISSIM Travel Time Outputs'!$D:$D,$D34,'VISSIM Travel Time Outputs'!$A:$A,"AVG",'VISSIM Travel Time Outputs'!$B:$B,T$9)),"-")</f>
        <v>-</v>
      </c>
      <c r="U34" s="36" t="str">
        <f>IFERROR(TIME(0,0,AVERAGEIFS('VISSIM Travel Time Outputs'!$I:$I,'VISSIM Travel Time Outputs'!$D:$D,$D34,'VISSIM Travel Time Outputs'!$A:$A,"AVG",'VISSIM Travel Time Outputs'!$B:$B,U$9)),"-")</f>
        <v>-</v>
      </c>
      <c r="V34" s="36" t="str">
        <f>IFERROR(TIME(0,0,AVERAGEIFS('VISSIM Travel Time Outputs'!$I:$I,'VISSIM Travel Time Outputs'!$D:$D,$D34,'VISSIM Travel Time Outputs'!$A:$A,"AVG",'VISSIM Travel Time Outputs'!$B:$B,V$9)),"-")</f>
        <v>-</v>
      </c>
      <c r="W34" s="36" t="str">
        <f>IFERROR(TIME(0,0,AVERAGEIFS('VISSIM Travel Time Outputs'!$I:$I,'VISSIM Travel Time Outputs'!$D:$D,$D34,'VISSIM Travel Time Outputs'!$A:$A,"AVG",'VISSIM Travel Time Outputs'!$B:$B,W$9)),"-")</f>
        <v>-</v>
      </c>
      <c r="X34" s="177" t="str">
        <f>IFERROR(TIME(0,0,AVERAGEIFS('VISSIM Travel Time Outputs'!$I:$I,'VISSIM Travel Time Outputs'!$D:$D,$D34,'VISSIM Travel Time Outputs'!$A:$A,"AVG",'VISSIM Travel Time Outputs'!$B:$B,X$9)),"-")</f>
        <v>-</v>
      </c>
      <c r="Y34" s="304"/>
      <c r="Z34" s="379" t="str">
        <f>IFERROR(AVERAGEIFS('VISSIM Travel Time Outputs'!$F:$F,'VISSIM Travel Time Outputs'!$D:$D,$D34,'VISSIM Travel Time Outputs'!$A:$A,"AVG",'VISSIM Travel Time Outputs'!$B:$B,Z$9),"-")</f>
        <v>-</v>
      </c>
      <c r="AA34" s="380" t="str">
        <f>IFERROR(AVERAGEIFS('VISSIM Travel Time Outputs'!$F:$F,'VISSIM Travel Time Outputs'!$D:$D,$D34,'VISSIM Travel Time Outputs'!$A:$A,"AVG",'VISSIM Travel Time Outputs'!$B:$B,AA$9),"-")</f>
        <v>-</v>
      </c>
      <c r="AB34" s="380" t="str">
        <f>IFERROR(AVERAGEIFS('VISSIM Travel Time Outputs'!$F:$F,'VISSIM Travel Time Outputs'!$D:$D,$D34,'VISSIM Travel Time Outputs'!$A:$A,"AVG",'VISSIM Travel Time Outputs'!$B:$B,AB$9),"-")</f>
        <v>-</v>
      </c>
      <c r="AC34" s="380" t="str">
        <f>IFERROR(AVERAGEIFS('VISSIM Travel Time Outputs'!$F:$F,'VISSIM Travel Time Outputs'!$D:$D,$D34,'VISSIM Travel Time Outputs'!$A:$A,"AVG",'VISSIM Travel Time Outputs'!$B:$B,AC$9),"-")</f>
        <v>-</v>
      </c>
      <c r="AD34" s="380" t="str">
        <f>IFERROR(AVERAGEIFS('VISSIM Travel Time Outputs'!$F:$F,'VISSIM Travel Time Outputs'!$D:$D,$D34,'VISSIM Travel Time Outputs'!$A:$A,"AVG",'VISSIM Travel Time Outputs'!$B:$B,AD$9),"-")</f>
        <v>-</v>
      </c>
      <c r="AE34" s="380" t="str">
        <f>IFERROR(AVERAGEIFS('VISSIM Travel Time Outputs'!$F:$F,'VISSIM Travel Time Outputs'!$D:$D,$D34,'VISSIM Travel Time Outputs'!$A:$A,"AVG",'VISSIM Travel Time Outputs'!$B:$B,AE$9),"-")</f>
        <v>-</v>
      </c>
      <c r="AF34" s="380" t="str">
        <f>IFERROR(AVERAGEIFS('VISSIM Travel Time Outputs'!$F:$F,'VISSIM Travel Time Outputs'!$D:$D,$D34,'VISSIM Travel Time Outputs'!$A:$A,"AVG",'VISSIM Travel Time Outputs'!$B:$B,AF$9),"-")</f>
        <v>-</v>
      </c>
      <c r="AG34" s="380" t="str">
        <f>IFERROR(AVERAGEIFS('VISSIM Travel Time Outputs'!$F:$F,'VISSIM Travel Time Outputs'!$D:$D,$D34,'VISSIM Travel Time Outputs'!$A:$A,"AVG",'VISSIM Travel Time Outputs'!$B:$B,AG$9),"-")</f>
        <v>-</v>
      </c>
      <c r="AH34" s="380" t="str">
        <f>IFERROR(AVERAGEIFS('VISSIM Travel Time Outputs'!$F:$F,'VISSIM Travel Time Outputs'!$D:$D,$D34,'VISSIM Travel Time Outputs'!$A:$A,"AVG",'VISSIM Travel Time Outputs'!$B:$B,AH$9),"-")</f>
        <v>-</v>
      </c>
      <c r="AI34" s="380" t="str">
        <f>IFERROR(AVERAGEIFS('VISSIM Travel Time Outputs'!$F:$F,'VISSIM Travel Time Outputs'!$D:$D,$D34,'VISSIM Travel Time Outputs'!$A:$A,"AVG",'VISSIM Travel Time Outputs'!$B:$B,AI$9),"-")</f>
        <v>-</v>
      </c>
      <c r="AJ34" s="380" t="str">
        <f>IFERROR(AVERAGEIFS('VISSIM Travel Time Outputs'!$F:$F,'VISSIM Travel Time Outputs'!$D:$D,$D34,'VISSIM Travel Time Outputs'!$A:$A,"AVG",'VISSIM Travel Time Outputs'!$B:$B,AJ$9),"-")</f>
        <v>-</v>
      </c>
      <c r="AK34" s="380" t="str">
        <f>IFERROR(AVERAGEIFS('VISSIM Travel Time Outputs'!$F:$F,'VISSIM Travel Time Outputs'!$D:$D,$D34,'VISSIM Travel Time Outputs'!$A:$A,"AVG",'VISSIM Travel Time Outputs'!$B:$B,AK$9),"-")</f>
        <v>-</v>
      </c>
      <c r="AL34" s="380" t="str">
        <f>IFERROR(AVERAGEIFS('VISSIM Travel Time Outputs'!$F:$F,'VISSIM Travel Time Outputs'!$D:$D,$D34,'VISSIM Travel Time Outputs'!$A:$A,"AVG",'VISSIM Travel Time Outputs'!$B:$B,AL$9),"-")</f>
        <v>-</v>
      </c>
      <c r="AM34" s="380" t="str">
        <f>IFERROR(AVERAGEIFS('VISSIM Travel Time Outputs'!$F:$F,'VISSIM Travel Time Outputs'!$D:$D,$D34,'VISSIM Travel Time Outputs'!$A:$A,"AVG",'VISSIM Travel Time Outputs'!$B:$B,AM$9),"-")</f>
        <v>-</v>
      </c>
      <c r="AN34" s="380" t="str">
        <f>IFERROR(AVERAGEIFS('VISSIM Travel Time Outputs'!$F:$F,'VISSIM Travel Time Outputs'!$D:$D,$D34,'VISSIM Travel Time Outputs'!$A:$A,"AVG",'VISSIM Travel Time Outputs'!$B:$B,AN$9),"-")</f>
        <v>-</v>
      </c>
      <c r="AO34" s="381" t="str">
        <f>IFERROR(AVERAGEIFS('VISSIM Travel Time Outputs'!$F:$F,'VISSIM Travel Time Outputs'!$D:$D,$D34,'VISSIM Travel Time Outputs'!$A:$A,"AVG",'VISSIM Travel Time Outputs'!$B:$B,AO$9),"-")</f>
        <v>-</v>
      </c>
      <c r="AP34" s="387"/>
      <c r="AQ34" s="259" t="str">
        <f t="shared" si="13"/>
        <v>--</v>
      </c>
      <c r="AR34" s="410" t="str">
        <f t="shared" si="14"/>
        <v>--</v>
      </c>
      <c r="AS34" s="381">
        <f t="shared" si="15"/>
        <v>0</v>
      </c>
      <c r="AT34" s="305"/>
      <c r="AU34" s="259" t="str">
        <f>IFERROR(TIME(0,0,AVERAGEIFS('VISSIM Travel Time Outputs'!$J:$J,'VISSIM Travel Time Outputs'!$D:$D,$D34,'VISSIM Travel Time Outputs'!$A:$A,"AVG",'VISSIM Travel Time Outputs'!$B:$B,AU$9)),"-")</f>
        <v>-</v>
      </c>
      <c r="AV34" s="36" t="str">
        <f>IFERROR(TIME(0,0,AVERAGEIFS('VISSIM Travel Time Outputs'!$J:$J,'VISSIM Travel Time Outputs'!$D:$D,$D34,'VISSIM Travel Time Outputs'!$A:$A,"AVG",'VISSIM Travel Time Outputs'!$B:$B,AV$9)),"-")</f>
        <v>-</v>
      </c>
      <c r="AW34" s="36" t="str">
        <f>IFERROR(TIME(0,0,AVERAGEIFS('VISSIM Travel Time Outputs'!$J:$J,'VISSIM Travel Time Outputs'!$D:$D,$D34,'VISSIM Travel Time Outputs'!$A:$A,"AVG",'VISSIM Travel Time Outputs'!$B:$B,AW$9)),"-")</f>
        <v>-</v>
      </c>
      <c r="AX34" s="36" t="str">
        <f>IFERROR(TIME(0,0,AVERAGEIFS('VISSIM Travel Time Outputs'!$J:$J,'VISSIM Travel Time Outputs'!$D:$D,$D34,'VISSIM Travel Time Outputs'!$A:$A,"AVG",'VISSIM Travel Time Outputs'!$B:$B,AX$9)),"-")</f>
        <v>-</v>
      </c>
      <c r="AY34" s="36" t="str">
        <f>IFERROR(TIME(0,0,AVERAGEIFS('VISSIM Travel Time Outputs'!$J:$J,'VISSIM Travel Time Outputs'!$D:$D,$D34,'VISSIM Travel Time Outputs'!$A:$A,"AVG",'VISSIM Travel Time Outputs'!$B:$B,AY$9)),"-")</f>
        <v>-</v>
      </c>
      <c r="AZ34" s="36" t="str">
        <f>IFERROR(TIME(0,0,AVERAGEIFS('VISSIM Travel Time Outputs'!$J:$J,'VISSIM Travel Time Outputs'!$D:$D,$D34,'VISSIM Travel Time Outputs'!$A:$A,"AVG",'VISSIM Travel Time Outputs'!$B:$B,AZ$9)),"-")</f>
        <v>-</v>
      </c>
      <c r="BA34" s="36" t="str">
        <f>IFERROR(TIME(0,0,AVERAGEIFS('VISSIM Travel Time Outputs'!$J:$J,'VISSIM Travel Time Outputs'!$D:$D,$D34,'VISSIM Travel Time Outputs'!$A:$A,"AVG",'VISSIM Travel Time Outputs'!$B:$B,BA$9)),"-")</f>
        <v>-</v>
      </c>
      <c r="BB34" s="36" t="str">
        <f>IFERROR(TIME(0,0,AVERAGEIFS('VISSIM Travel Time Outputs'!$J:$J,'VISSIM Travel Time Outputs'!$D:$D,$D34,'VISSIM Travel Time Outputs'!$A:$A,"AVG",'VISSIM Travel Time Outputs'!$B:$B,BB$9)),"-")</f>
        <v>-</v>
      </c>
      <c r="BC34" s="36" t="str">
        <f>IFERROR(TIME(0,0,AVERAGEIFS('VISSIM Travel Time Outputs'!$J:$J,'VISSIM Travel Time Outputs'!$D:$D,$D34,'VISSIM Travel Time Outputs'!$A:$A,"AVG",'VISSIM Travel Time Outputs'!$B:$B,BC$9)),"-")</f>
        <v>-</v>
      </c>
      <c r="BD34" s="36" t="str">
        <f>IFERROR(TIME(0,0,AVERAGEIFS('VISSIM Travel Time Outputs'!$J:$J,'VISSIM Travel Time Outputs'!$D:$D,$D34,'VISSIM Travel Time Outputs'!$A:$A,"AVG",'VISSIM Travel Time Outputs'!$B:$B,BD$9)),"-")</f>
        <v>-</v>
      </c>
      <c r="BE34" s="36" t="str">
        <f>IFERROR(TIME(0,0,AVERAGEIFS('VISSIM Travel Time Outputs'!$J:$J,'VISSIM Travel Time Outputs'!$D:$D,$D34,'VISSIM Travel Time Outputs'!$A:$A,"AVG",'VISSIM Travel Time Outputs'!$B:$B,BE$9)),"-")</f>
        <v>-</v>
      </c>
      <c r="BF34" s="36" t="str">
        <f>IFERROR(TIME(0,0,AVERAGEIFS('VISSIM Travel Time Outputs'!$J:$J,'VISSIM Travel Time Outputs'!$D:$D,$D34,'VISSIM Travel Time Outputs'!$A:$A,"AVG",'VISSIM Travel Time Outputs'!$B:$B,BF$9)),"-")</f>
        <v>-</v>
      </c>
      <c r="BG34" s="36" t="str">
        <f>IFERROR(TIME(0,0,AVERAGEIFS('VISSIM Travel Time Outputs'!$J:$J,'VISSIM Travel Time Outputs'!$D:$D,$D34,'VISSIM Travel Time Outputs'!$A:$A,"AVG",'VISSIM Travel Time Outputs'!$B:$B,BG$9)),"-")</f>
        <v>-</v>
      </c>
      <c r="BH34" s="36" t="str">
        <f>IFERROR(TIME(0,0,AVERAGEIFS('VISSIM Travel Time Outputs'!$J:$J,'VISSIM Travel Time Outputs'!$D:$D,$D34,'VISSIM Travel Time Outputs'!$A:$A,"AVG",'VISSIM Travel Time Outputs'!$B:$B,BH$9)),"-")</f>
        <v>-</v>
      </c>
      <c r="BI34" s="36" t="str">
        <f>IFERROR(TIME(0,0,AVERAGEIFS('VISSIM Travel Time Outputs'!$J:$J,'VISSIM Travel Time Outputs'!$D:$D,$D34,'VISSIM Travel Time Outputs'!$A:$A,"AVG",'VISSIM Travel Time Outputs'!$B:$B,BI$9)),"-")</f>
        <v>-</v>
      </c>
      <c r="BJ34" s="177" t="str">
        <f>IFERROR(TIME(0,0,AVERAGEIFS('VISSIM Travel Time Outputs'!$J:$J,'VISSIM Travel Time Outputs'!$D:$D,$D34,'VISSIM Travel Time Outputs'!$A:$A,"AVG",'VISSIM Travel Time Outputs'!$B:$B,BJ$9)),"-")</f>
        <v>-</v>
      </c>
      <c r="BK34" s="164"/>
      <c r="BL34" s="379" t="str">
        <f>IFERROR(AVERAGEIFS('VISSIM Travel Time Outputs'!$G:$G,'VISSIM Travel Time Outputs'!$D:$D,$D34,'VISSIM Travel Time Outputs'!$A:$A,"AVG",'VISSIM Travel Time Outputs'!$B:$B,BL$9),"-")</f>
        <v>-</v>
      </c>
      <c r="BM34" s="380" t="str">
        <f>IFERROR(AVERAGEIFS('VISSIM Travel Time Outputs'!$G:$G,'VISSIM Travel Time Outputs'!$D:$D,$D34,'VISSIM Travel Time Outputs'!$A:$A,"AVG",'VISSIM Travel Time Outputs'!$B:$B,BM$9),"-")</f>
        <v>-</v>
      </c>
      <c r="BN34" s="380" t="str">
        <f>IFERROR(AVERAGEIFS('VISSIM Travel Time Outputs'!$G:$G,'VISSIM Travel Time Outputs'!$D:$D,$D34,'VISSIM Travel Time Outputs'!$A:$A,"AVG",'VISSIM Travel Time Outputs'!$B:$B,BN$9),"-")</f>
        <v>-</v>
      </c>
      <c r="BO34" s="380" t="str">
        <f>IFERROR(AVERAGEIFS('VISSIM Travel Time Outputs'!$G:$G,'VISSIM Travel Time Outputs'!$D:$D,$D34,'VISSIM Travel Time Outputs'!$A:$A,"AVG",'VISSIM Travel Time Outputs'!$B:$B,BO$9),"-")</f>
        <v>-</v>
      </c>
      <c r="BP34" s="380" t="str">
        <f>IFERROR(AVERAGEIFS('VISSIM Travel Time Outputs'!$G:$G,'VISSIM Travel Time Outputs'!$D:$D,$D34,'VISSIM Travel Time Outputs'!$A:$A,"AVG",'VISSIM Travel Time Outputs'!$B:$B,BP$9),"-")</f>
        <v>-</v>
      </c>
      <c r="BQ34" s="380" t="str">
        <f>IFERROR(AVERAGEIFS('VISSIM Travel Time Outputs'!$G:$G,'VISSIM Travel Time Outputs'!$D:$D,$D34,'VISSIM Travel Time Outputs'!$A:$A,"AVG",'VISSIM Travel Time Outputs'!$B:$B,BQ$9),"-")</f>
        <v>-</v>
      </c>
      <c r="BR34" s="380" t="str">
        <f>IFERROR(AVERAGEIFS('VISSIM Travel Time Outputs'!$G:$G,'VISSIM Travel Time Outputs'!$D:$D,$D34,'VISSIM Travel Time Outputs'!$A:$A,"AVG",'VISSIM Travel Time Outputs'!$B:$B,BR$9),"-")</f>
        <v>-</v>
      </c>
      <c r="BS34" s="380" t="str">
        <f>IFERROR(AVERAGEIFS('VISSIM Travel Time Outputs'!$G:$G,'VISSIM Travel Time Outputs'!$D:$D,$D34,'VISSIM Travel Time Outputs'!$A:$A,"AVG",'VISSIM Travel Time Outputs'!$B:$B,BS$9),"-")</f>
        <v>-</v>
      </c>
      <c r="BT34" s="380" t="str">
        <f>IFERROR(AVERAGEIFS('VISSIM Travel Time Outputs'!$G:$G,'VISSIM Travel Time Outputs'!$D:$D,$D34,'VISSIM Travel Time Outputs'!$A:$A,"AVG",'VISSIM Travel Time Outputs'!$B:$B,BT$9),"-")</f>
        <v>-</v>
      </c>
      <c r="BU34" s="380" t="str">
        <f>IFERROR(AVERAGEIFS('VISSIM Travel Time Outputs'!$G:$G,'VISSIM Travel Time Outputs'!$D:$D,$D34,'VISSIM Travel Time Outputs'!$A:$A,"AVG",'VISSIM Travel Time Outputs'!$B:$B,BU$9),"-")</f>
        <v>-</v>
      </c>
      <c r="BV34" s="380" t="str">
        <f>IFERROR(AVERAGEIFS('VISSIM Travel Time Outputs'!$G:$G,'VISSIM Travel Time Outputs'!$D:$D,$D34,'VISSIM Travel Time Outputs'!$A:$A,"AVG",'VISSIM Travel Time Outputs'!$B:$B,BV$9),"-")</f>
        <v>-</v>
      </c>
      <c r="BW34" s="380" t="str">
        <f>IFERROR(AVERAGEIFS('VISSIM Travel Time Outputs'!$G:$G,'VISSIM Travel Time Outputs'!$D:$D,$D34,'VISSIM Travel Time Outputs'!$A:$A,"AVG",'VISSIM Travel Time Outputs'!$B:$B,BW$9),"-")</f>
        <v>-</v>
      </c>
      <c r="BX34" s="380" t="str">
        <f>IFERROR(AVERAGEIFS('VISSIM Travel Time Outputs'!$G:$G,'VISSIM Travel Time Outputs'!$D:$D,$D34,'VISSIM Travel Time Outputs'!$A:$A,"AVG",'VISSIM Travel Time Outputs'!$B:$B,BX$9),"-")</f>
        <v>-</v>
      </c>
      <c r="BY34" s="380" t="str">
        <f>IFERROR(AVERAGEIFS('VISSIM Travel Time Outputs'!$G:$G,'VISSIM Travel Time Outputs'!$D:$D,$D34,'VISSIM Travel Time Outputs'!$A:$A,"AVG",'VISSIM Travel Time Outputs'!$B:$B,BY$9),"-")</f>
        <v>-</v>
      </c>
      <c r="BZ34" s="380" t="str">
        <f>IFERROR(AVERAGEIFS('VISSIM Travel Time Outputs'!$G:$G,'VISSIM Travel Time Outputs'!$D:$D,$D34,'VISSIM Travel Time Outputs'!$A:$A,"AVG",'VISSIM Travel Time Outputs'!$B:$B,BZ$9),"-")</f>
        <v>-</v>
      </c>
      <c r="CA34" s="381" t="str">
        <f>IFERROR(AVERAGEIFS('VISSIM Travel Time Outputs'!$G:$G,'VISSIM Travel Time Outputs'!$D:$D,$D34,'VISSIM Travel Time Outputs'!$A:$A,"AVG",'VISSIM Travel Time Outputs'!$B:$B,CA$9),"-")</f>
        <v>-</v>
      </c>
      <c r="CB34" s="304"/>
      <c r="CC34" s="259" t="str">
        <f t="shared" si="16"/>
        <v>--</v>
      </c>
      <c r="CD34" s="410" t="str">
        <f t="shared" si="17"/>
        <v>--</v>
      </c>
      <c r="CE34" s="381">
        <f t="shared" si="18"/>
        <v>0</v>
      </c>
      <c r="CF34" s="387"/>
      <c r="CG34" s="259" t="str">
        <f>IFERROR(GETPIVOTDATA("Average of TRAVTM(31)",#REF!,"TIMEINT",CG$9,"VEHICLETRAVELTIMEMEASUREMENT",$D34)/3600/24,"--")</f>
        <v>--</v>
      </c>
      <c r="CH34" s="36" t="str">
        <f>IFERROR(GETPIVOTDATA("Average of TRAVTM(31)",#REF!,"TIMEINT",CH$9,"VEHICLETRAVELTIMEMEASUREMENT",$D34)/3600/24,"--")</f>
        <v>--</v>
      </c>
      <c r="CI34" s="36" t="str">
        <f>IFERROR(GETPIVOTDATA("Average of TRAVTM(31)",#REF!,"TIMEINT",CI$9,"VEHICLETRAVELTIMEMEASUREMENT",$D34)/3600/24,"--")</f>
        <v>--</v>
      </c>
      <c r="CJ34" s="36" t="str">
        <f>IFERROR(GETPIVOTDATA("Average of TRAVTM(31)",#REF!,"TIMEINT",CJ$9,"VEHICLETRAVELTIMEMEASUREMENT",$D34)/3600/24,"--")</f>
        <v>--</v>
      </c>
      <c r="CK34" s="36" t="str">
        <f>IFERROR(GETPIVOTDATA("Average of TRAVTM(31)",#REF!,"TIMEINT",CK$9,"VEHICLETRAVELTIMEMEASUREMENT",$D34)/3600/24,"--")</f>
        <v>--</v>
      </c>
      <c r="CL34" s="36" t="str">
        <f>IFERROR(GETPIVOTDATA("Average of TRAVTM(31)",#REF!,"TIMEINT",CL$9,"VEHICLETRAVELTIMEMEASUREMENT",$D34)/3600/24,"--")</f>
        <v>--</v>
      </c>
      <c r="CM34" s="36" t="str">
        <f>IFERROR(GETPIVOTDATA("Average of TRAVTM(31)",#REF!,"TIMEINT",CM$9,"VEHICLETRAVELTIMEMEASUREMENT",$D34)/3600/24,"--")</f>
        <v>--</v>
      </c>
      <c r="CN34" s="36" t="str">
        <f>IFERROR(GETPIVOTDATA("Average of TRAVTM(31)",#REF!,"TIMEINT",CN$9,"VEHICLETRAVELTIMEMEASUREMENT",$D34)/3600/24,"--")</f>
        <v>--</v>
      </c>
      <c r="CO34" s="36" t="str">
        <f>IFERROR(GETPIVOTDATA("Average of TRAVTM(31)",#REF!,"TIMEINT",CO$9,"VEHICLETRAVELTIMEMEASUREMENT",$D34)/3600/24,"--")</f>
        <v>--</v>
      </c>
      <c r="CP34" s="36" t="str">
        <f>IFERROR(GETPIVOTDATA("Average of TRAVTM(31)",#REF!,"TIMEINT",CP$9,"VEHICLETRAVELTIMEMEASUREMENT",$D34)/3600/24,"--")</f>
        <v>--</v>
      </c>
      <c r="CQ34" s="36" t="str">
        <f>IFERROR(GETPIVOTDATA("Average of TRAVTM(31)",#REF!,"TIMEINT",CQ$9,"VEHICLETRAVELTIMEMEASUREMENT",$D34)/3600/24,"--")</f>
        <v>--</v>
      </c>
      <c r="CR34" s="36" t="str">
        <f>IFERROR(GETPIVOTDATA("Average of TRAVTM(31)",#REF!,"TIMEINT",CR$9,"VEHICLETRAVELTIMEMEASUREMENT",$D34)/3600/24,"--")</f>
        <v>--</v>
      </c>
      <c r="CS34" s="36" t="str">
        <f>IFERROR(GETPIVOTDATA("Average of TRAVTM(31)",#REF!,"TIMEINT",CS$9,"VEHICLETRAVELTIMEMEASUREMENT",$D34)/3600/24,"--")</f>
        <v>--</v>
      </c>
      <c r="CT34" s="36" t="str">
        <f>IFERROR(GETPIVOTDATA("Average of TRAVTM(31)",#REF!,"TIMEINT",CT$9,"VEHICLETRAVELTIMEMEASUREMENT",$D34)/3600/24,"--")</f>
        <v>--</v>
      </c>
      <c r="CU34" s="36" t="str">
        <f>IFERROR(GETPIVOTDATA("Average of TRAVTM(31)",#REF!,"TIMEINT",CU$9,"VEHICLETRAVELTIMEMEASUREMENT",$D34)/3600/24,"--")</f>
        <v>--</v>
      </c>
      <c r="CV34" s="177" t="str">
        <f>IFERROR(GETPIVOTDATA("Average of TRAVTM(31)",#REF!,"TIMEINT",CV$9,"VEHICLETRAVELTIMEMEASUREMENT",$D34)/3600/24,"--")</f>
        <v>--</v>
      </c>
      <c r="CW34" s="387"/>
      <c r="CX34" s="379" t="str">
        <f>IFERROR(GETPIVOTDATA("Average of VEHS(31)",#REF!,"TIMEINT",CX$9,"VEHICLETRAVELTIMEMEASUREMENT",$D34),"--")</f>
        <v>--</v>
      </c>
      <c r="CY34" s="380" t="str">
        <f>IFERROR(GETPIVOTDATA("Average of VEHS(31)",#REF!,"TIMEINT",CY$9,"VEHICLETRAVELTIMEMEASUREMENT",$D34),"--")</f>
        <v>--</v>
      </c>
      <c r="CZ34" s="380" t="str">
        <f>IFERROR(GETPIVOTDATA("Average of VEHS(31)",#REF!,"TIMEINT",CZ$9,"VEHICLETRAVELTIMEMEASUREMENT",$D34),"--")</f>
        <v>--</v>
      </c>
      <c r="DA34" s="380" t="str">
        <f>IFERROR(GETPIVOTDATA("Average of VEHS(31)",#REF!,"TIMEINT",DA$9,"VEHICLETRAVELTIMEMEASUREMENT",$D34),"--")</f>
        <v>--</v>
      </c>
      <c r="DB34" s="380" t="str">
        <f>IFERROR(GETPIVOTDATA("Average of VEHS(31)",#REF!,"TIMEINT",DB$9,"VEHICLETRAVELTIMEMEASUREMENT",$D34),"--")</f>
        <v>--</v>
      </c>
      <c r="DC34" s="380" t="str">
        <f>IFERROR(GETPIVOTDATA("Average of VEHS(31)",#REF!,"TIMEINT",DC$9,"VEHICLETRAVELTIMEMEASUREMENT",$D34),"--")</f>
        <v>--</v>
      </c>
      <c r="DD34" s="380" t="str">
        <f>IFERROR(GETPIVOTDATA("Average of VEHS(31)",#REF!,"TIMEINT",DD$9,"VEHICLETRAVELTIMEMEASUREMENT",$D34),"--")</f>
        <v>--</v>
      </c>
      <c r="DE34" s="380" t="str">
        <f>IFERROR(GETPIVOTDATA("Average of VEHS(31)",#REF!,"TIMEINT",DE$9,"VEHICLETRAVELTIMEMEASUREMENT",$D34),"--")</f>
        <v>--</v>
      </c>
      <c r="DF34" s="380" t="str">
        <f>IFERROR(GETPIVOTDATA("Average of VEHS(31)",#REF!,"TIMEINT",DF$9,"VEHICLETRAVELTIMEMEASUREMENT",$D34),"--")</f>
        <v>--</v>
      </c>
      <c r="DG34" s="380" t="str">
        <f>IFERROR(GETPIVOTDATA("Average of VEHS(31)",#REF!,"TIMEINT",DG$9,"VEHICLETRAVELTIMEMEASUREMENT",$D34),"--")</f>
        <v>--</v>
      </c>
      <c r="DH34" s="380" t="str">
        <f>IFERROR(GETPIVOTDATA("Average of VEHS(31)",#REF!,"TIMEINT",DH$9,"VEHICLETRAVELTIMEMEASUREMENT",$D34),"--")</f>
        <v>--</v>
      </c>
      <c r="DI34" s="380" t="str">
        <f>IFERROR(GETPIVOTDATA("Average of VEHS(31)",#REF!,"TIMEINT",DI$9,"VEHICLETRAVELTIMEMEASUREMENT",$D34),"--")</f>
        <v>--</v>
      </c>
      <c r="DJ34" s="380" t="str">
        <f>IFERROR(GETPIVOTDATA("Average of VEHS(31)",#REF!,"TIMEINT",DJ$9,"VEHICLETRAVELTIMEMEASUREMENT",$D34),"--")</f>
        <v>--</v>
      </c>
      <c r="DK34" s="380" t="str">
        <f>IFERROR(GETPIVOTDATA("Average of VEHS(31)",#REF!,"TIMEINT",DK$9,"VEHICLETRAVELTIMEMEASUREMENT",$D34),"--")</f>
        <v>--</v>
      </c>
      <c r="DL34" s="380" t="str">
        <f>IFERROR(GETPIVOTDATA("Average of VEHS(31)",#REF!,"TIMEINT",DL$9,"VEHICLETRAVELTIMEMEASUREMENT",$D34),"--")</f>
        <v>--</v>
      </c>
      <c r="DM34" s="381" t="str">
        <f>IFERROR(GETPIVOTDATA("Average of VEHS(31)",#REF!,"TIMEINT",DM$9,"VEHICLETRAVELTIMEMEASUREMENT",$D34),"--")</f>
        <v>--</v>
      </c>
      <c r="DN34" s="387"/>
      <c r="DO34" s="259" t="str">
        <f t="shared" si="19"/>
        <v>--</v>
      </c>
      <c r="DP34" s="410" t="str">
        <f t="shared" si="20"/>
        <v>--</v>
      </c>
      <c r="DQ34" s="381">
        <f t="shared" si="21"/>
        <v>0</v>
      </c>
      <c r="DR34" s="305"/>
      <c r="DS34" s="259" t="str">
        <f>IFERROR(TIME(0,0,AVERAGEIFS('VISSIM Travel Time Outputs'!$K:$K,'VISSIM Travel Time Outputs'!$D:$D,$D34,'VISSIM Travel Time Outputs'!$A:$A,"AVG",'VISSIM Travel Time Outputs'!$B:$B,DS$9)),"-")</f>
        <v>-</v>
      </c>
      <c r="DT34" s="36" t="str">
        <f>IFERROR(TIME(0,0,AVERAGEIFS('VISSIM Travel Time Outputs'!$K:$K,'VISSIM Travel Time Outputs'!$D:$D,$D34,'VISSIM Travel Time Outputs'!$A:$A,"AVG",'VISSIM Travel Time Outputs'!$B:$B,DT$9)),"-")</f>
        <v>-</v>
      </c>
      <c r="DU34" s="36" t="str">
        <f>IFERROR(TIME(0,0,AVERAGEIFS('VISSIM Travel Time Outputs'!$K:$K,'VISSIM Travel Time Outputs'!$D:$D,$D34,'VISSIM Travel Time Outputs'!$A:$A,"AVG",'VISSIM Travel Time Outputs'!$B:$B,DU$9)),"-")</f>
        <v>-</v>
      </c>
      <c r="DV34" s="36" t="str">
        <f>IFERROR(TIME(0,0,AVERAGEIFS('VISSIM Travel Time Outputs'!$K:$K,'VISSIM Travel Time Outputs'!$D:$D,$D34,'VISSIM Travel Time Outputs'!$A:$A,"AVG",'VISSIM Travel Time Outputs'!$B:$B,DV$9)),"-")</f>
        <v>-</v>
      </c>
      <c r="DW34" s="36" t="str">
        <f>IFERROR(TIME(0,0,AVERAGEIFS('VISSIM Travel Time Outputs'!$K:$K,'VISSIM Travel Time Outputs'!$D:$D,$D34,'VISSIM Travel Time Outputs'!$A:$A,"AVG",'VISSIM Travel Time Outputs'!$B:$B,DW$9)),"-")</f>
        <v>-</v>
      </c>
      <c r="DX34" s="36" t="str">
        <f>IFERROR(TIME(0,0,AVERAGEIFS('VISSIM Travel Time Outputs'!$K:$K,'VISSIM Travel Time Outputs'!$D:$D,$D34,'VISSIM Travel Time Outputs'!$A:$A,"AVG",'VISSIM Travel Time Outputs'!$B:$B,DX$9)),"-")</f>
        <v>-</v>
      </c>
      <c r="DY34" s="36" t="str">
        <f>IFERROR(TIME(0,0,AVERAGEIFS('VISSIM Travel Time Outputs'!$K:$K,'VISSIM Travel Time Outputs'!$D:$D,$D34,'VISSIM Travel Time Outputs'!$A:$A,"AVG",'VISSIM Travel Time Outputs'!$B:$B,DY$9)),"-")</f>
        <v>-</v>
      </c>
      <c r="DZ34" s="36" t="str">
        <f>IFERROR(TIME(0,0,AVERAGEIFS('VISSIM Travel Time Outputs'!$K:$K,'VISSIM Travel Time Outputs'!$D:$D,$D34,'VISSIM Travel Time Outputs'!$A:$A,"AVG",'VISSIM Travel Time Outputs'!$B:$B,DZ$9)),"-")</f>
        <v>-</v>
      </c>
      <c r="EA34" s="36" t="str">
        <f>IFERROR(TIME(0,0,AVERAGEIFS('VISSIM Travel Time Outputs'!$K:$K,'VISSIM Travel Time Outputs'!$D:$D,$D34,'VISSIM Travel Time Outputs'!$A:$A,"AVG",'VISSIM Travel Time Outputs'!$B:$B,EA$9)),"-")</f>
        <v>-</v>
      </c>
      <c r="EB34" s="36" t="str">
        <f>IFERROR(TIME(0,0,AVERAGEIFS('VISSIM Travel Time Outputs'!$K:$K,'VISSIM Travel Time Outputs'!$D:$D,$D34,'VISSIM Travel Time Outputs'!$A:$A,"AVG",'VISSIM Travel Time Outputs'!$B:$B,EB$9)),"-")</f>
        <v>-</v>
      </c>
      <c r="EC34" s="36" t="str">
        <f>IFERROR(TIME(0,0,AVERAGEIFS('VISSIM Travel Time Outputs'!$K:$K,'VISSIM Travel Time Outputs'!$D:$D,$D34,'VISSIM Travel Time Outputs'!$A:$A,"AVG",'VISSIM Travel Time Outputs'!$B:$B,EC$9)),"-")</f>
        <v>-</v>
      </c>
      <c r="ED34" s="36" t="str">
        <f>IFERROR(TIME(0,0,AVERAGEIFS('VISSIM Travel Time Outputs'!$K:$K,'VISSIM Travel Time Outputs'!$D:$D,$D34,'VISSIM Travel Time Outputs'!$A:$A,"AVG",'VISSIM Travel Time Outputs'!$B:$B,ED$9)),"-")</f>
        <v>-</v>
      </c>
      <c r="EE34" s="36" t="str">
        <f>IFERROR(TIME(0,0,AVERAGEIFS('VISSIM Travel Time Outputs'!$K:$K,'VISSIM Travel Time Outputs'!$D:$D,$D34,'VISSIM Travel Time Outputs'!$A:$A,"AVG",'VISSIM Travel Time Outputs'!$B:$B,EE$9)),"-")</f>
        <v>-</v>
      </c>
      <c r="EF34" s="36" t="str">
        <f>IFERROR(TIME(0,0,AVERAGEIFS('VISSIM Travel Time Outputs'!$K:$K,'VISSIM Travel Time Outputs'!$D:$D,$D34,'VISSIM Travel Time Outputs'!$A:$A,"AVG",'VISSIM Travel Time Outputs'!$B:$B,EF$9)),"-")</f>
        <v>-</v>
      </c>
      <c r="EG34" s="36" t="str">
        <f>IFERROR(TIME(0,0,AVERAGEIFS('VISSIM Travel Time Outputs'!$K:$K,'VISSIM Travel Time Outputs'!$D:$D,$D34,'VISSIM Travel Time Outputs'!$A:$A,"AVG",'VISSIM Travel Time Outputs'!$B:$B,EG$9)),"-")</f>
        <v>-</v>
      </c>
      <c r="EH34" s="177" t="str">
        <f>IFERROR(TIME(0,0,AVERAGEIFS('VISSIM Travel Time Outputs'!$K:$K,'VISSIM Travel Time Outputs'!$D:$D,$D34,'VISSIM Travel Time Outputs'!$A:$A,"AVG",'VISSIM Travel Time Outputs'!$B:$B,EH$9)),"-")</f>
        <v>-</v>
      </c>
      <c r="EI34" s="164"/>
      <c r="EJ34" s="379" t="str">
        <f>IFERROR(AVERAGEIFS('VISSIM Travel Time Outputs'!$H:$H,'VISSIM Travel Time Outputs'!$D:$D,$D34,'VISSIM Travel Time Outputs'!$A:$A,"AVG",'VISSIM Travel Time Outputs'!$B:$B,EJ$9),"-")</f>
        <v>-</v>
      </c>
      <c r="EK34" s="380" t="str">
        <f>IFERROR(AVERAGEIFS('VISSIM Travel Time Outputs'!$H:$H,'VISSIM Travel Time Outputs'!$D:$D,$D34,'VISSIM Travel Time Outputs'!$A:$A,"AVG",'VISSIM Travel Time Outputs'!$B:$B,EK$9),"-")</f>
        <v>-</v>
      </c>
      <c r="EL34" s="380" t="str">
        <f>IFERROR(AVERAGEIFS('VISSIM Travel Time Outputs'!$H:$H,'VISSIM Travel Time Outputs'!$D:$D,$D34,'VISSIM Travel Time Outputs'!$A:$A,"AVG",'VISSIM Travel Time Outputs'!$B:$B,EL$9),"-")</f>
        <v>-</v>
      </c>
      <c r="EM34" s="380" t="str">
        <f>IFERROR(AVERAGEIFS('VISSIM Travel Time Outputs'!$H:$H,'VISSIM Travel Time Outputs'!$D:$D,$D34,'VISSIM Travel Time Outputs'!$A:$A,"AVG",'VISSIM Travel Time Outputs'!$B:$B,EM$9),"-")</f>
        <v>-</v>
      </c>
      <c r="EN34" s="380" t="str">
        <f>IFERROR(AVERAGEIFS('VISSIM Travel Time Outputs'!$H:$H,'VISSIM Travel Time Outputs'!$D:$D,$D34,'VISSIM Travel Time Outputs'!$A:$A,"AVG",'VISSIM Travel Time Outputs'!$B:$B,EN$9),"-")</f>
        <v>-</v>
      </c>
      <c r="EO34" s="380" t="str">
        <f>IFERROR(AVERAGEIFS('VISSIM Travel Time Outputs'!$H:$H,'VISSIM Travel Time Outputs'!$D:$D,$D34,'VISSIM Travel Time Outputs'!$A:$A,"AVG",'VISSIM Travel Time Outputs'!$B:$B,EO$9),"-")</f>
        <v>-</v>
      </c>
      <c r="EP34" s="380" t="str">
        <f>IFERROR(AVERAGEIFS('VISSIM Travel Time Outputs'!$H:$H,'VISSIM Travel Time Outputs'!$D:$D,$D34,'VISSIM Travel Time Outputs'!$A:$A,"AVG",'VISSIM Travel Time Outputs'!$B:$B,EP$9),"-")</f>
        <v>-</v>
      </c>
      <c r="EQ34" s="380" t="str">
        <f>IFERROR(AVERAGEIFS('VISSIM Travel Time Outputs'!$H:$H,'VISSIM Travel Time Outputs'!$D:$D,$D34,'VISSIM Travel Time Outputs'!$A:$A,"AVG",'VISSIM Travel Time Outputs'!$B:$B,EQ$9),"-")</f>
        <v>-</v>
      </c>
      <c r="ER34" s="380" t="str">
        <f>IFERROR(AVERAGEIFS('VISSIM Travel Time Outputs'!$H:$H,'VISSIM Travel Time Outputs'!$D:$D,$D34,'VISSIM Travel Time Outputs'!$A:$A,"AVG",'VISSIM Travel Time Outputs'!$B:$B,ER$9),"-")</f>
        <v>-</v>
      </c>
      <c r="ES34" s="380" t="str">
        <f>IFERROR(AVERAGEIFS('VISSIM Travel Time Outputs'!$H:$H,'VISSIM Travel Time Outputs'!$D:$D,$D34,'VISSIM Travel Time Outputs'!$A:$A,"AVG",'VISSIM Travel Time Outputs'!$B:$B,ES$9),"-")</f>
        <v>-</v>
      </c>
      <c r="ET34" s="380" t="str">
        <f>IFERROR(AVERAGEIFS('VISSIM Travel Time Outputs'!$H:$H,'VISSIM Travel Time Outputs'!$D:$D,$D34,'VISSIM Travel Time Outputs'!$A:$A,"AVG",'VISSIM Travel Time Outputs'!$B:$B,ET$9),"-")</f>
        <v>-</v>
      </c>
      <c r="EU34" s="380" t="str">
        <f>IFERROR(AVERAGEIFS('VISSIM Travel Time Outputs'!$H:$H,'VISSIM Travel Time Outputs'!$D:$D,$D34,'VISSIM Travel Time Outputs'!$A:$A,"AVG",'VISSIM Travel Time Outputs'!$B:$B,EU$9),"-")</f>
        <v>-</v>
      </c>
      <c r="EV34" s="380" t="str">
        <f>IFERROR(AVERAGEIFS('VISSIM Travel Time Outputs'!$H:$H,'VISSIM Travel Time Outputs'!$D:$D,$D34,'VISSIM Travel Time Outputs'!$A:$A,"AVG",'VISSIM Travel Time Outputs'!$B:$B,EV$9),"-")</f>
        <v>-</v>
      </c>
      <c r="EW34" s="380" t="str">
        <f>IFERROR(AVERAGEIFS('VISSIM Travel Time Outputs'!$H:$H,'VISSIM Travel Time Outputs'!$D:$D,$D34,'VISSIM Travel Time Outputs'!$A:$A,"AVG",'VISSIM Travel Time Outputs'!$B:$B,EW$9),"-")</f>
        <v>-</v>
      </c>
      <c r="EX34" s="380" t="str">
        <f>IFERROR(AVERAGEIFS('VISSIM Travel Time Outputs'!$H:$H,'VISSIM Travel Time Outputs'!$D:$D,$D34,'VISSIM Travel Time Outputs'!$A:$A,"AVG",'VISSIM Travel Time Outputs'!$B:$B,EX$9),"-")</f>
        <v>-</v>
      </c>
      <c r="EY34" s="381" t="str">
        <f>IFERROR(AVERAGEIFS('VISSIM Travel Time Outputs'!$H:$H,'VISSIM Travel Time Outputs'!$D:$D,$D34,'VISSIM Travel Time Outputs'!$A:$A,"AVG",'VISSIM Travel Time Outputs'!$B:$B,EY$9),"-")</f>
        <v>-</v>
      </c>
      <c r="EZ34" s="304"/>
      <c r="FA34" s="259" t="str">
        <f t="shared" si="22"/>
        <v>--</v>
      </c>
      <c r="FB34" s="410" t="str">
        <f t="shared" si="23"/>
        <v>--</v>
      </c>
      <c r="FC34" s="381">
        <f t="shared" si="24"/>
        <v>0</v>
      </c>
      <c r="FD34" s="387"/>
      <c r="FE34" s="259" t="str">
        <f>IFERROR(GETPIVOTDATA("Average of TRAVTM(40)",#REF!,"TIMEINT",FE$9,"VEHICLETRAVELTIMEMEASUREMENT",$D34)/3600/24,"--")</f>
        <v>--</v>
      </c>
      <c r="FF34" s="36" t="str">
        <f>IFERROR(GETPIVOTDATA("Average of TRAVTM(40)",#REF!,"TIMEINT",FF$9,"VEHICLETRAVELTIMEMEASUREMENT",$D34)/3600/24,"--")</f>
        <v>--</v>
      </c>
      <c r="FG34" s="36" t="str">
        <f>IFERROR(GETPIVOTDATA("Average of TRAVTM(40)",#REF!,"TIMEINT",FG$9,"VEHICLETRAVELTIMEMEASUREMENT",$D34)/3600/24,"--")</f>
        <v>--</v>
      </c>
      <c r="FH34" s="36" t="str">
        <f>IFERROR(GETPIVOTDATA("Average of TRAVTM(40)",#REF!,"TIMEINT",FH$9,"VEHICLETRAVELTIMEMEASUREMENT",$D34)/3600/24,"--")</f>
        <v>--</v>
      </c>
      <c r="FI34" s="36" t="str">
        <f>IFERROR(GETPIVOTDATA("Average of TRAVTM(40)",#REF!,"TIMEINT",FI$9,"VEHICLETRAVELTIMEMEASUREMENT",$D34)/3600/24,"--")</f>
        <v>--</v>
      </c>
      <c r="FJ34" s="36" t="str">
        <f>IFERROR(GETPIVOTDATA("Average of TRAVTM(40)",#REF!,"TIMEINT",FJ$9,"VEHICLETRAVELTIMEMEASUREMENT",$D34)/3600/24,"--")</f>
        <v>--</v>
      </c>
      <c r="FK34" s="36" t="str">
        <f>IFERROR(GETPIVOTDATA("Average of TRAVTM(40)",#REF!,"TIMEINT",FK$9,"VEHICLETRAVELTIMEMEASUREMENT",$D34)/3600/24,"--")</f>
        <v>--</v>
      </c>
      <c r="FL34" s="36" t="str">
        <f>IFERROR(GETPIVOTDATA("Average of TRAVTM(40)",#REF!,"TIMEINT",FL$9,"VEHICLETRAVELTIMEMEASUREMENT",$D34)/3600/24,"--")</f>
        <v>--</v>
      </c>
      <c r="FM34" s="36" t="str">
        <f>IFERROR(GETPIVOTDATA("Average of TRAVTM(40)",#REF!,"TIMEINT",FM$9,"VEHICLETRAVELTIMEMEASUREMENT",$D34)/3600/24,"--")</f>
        <v>--</v>
      </c>
      <c r="FN34" s="36" t="str">
        <f>IFERROR(GETPIVOTDATA("Average of TRAVTM(40)",#REF!,"TIMEINT",FN$9,"VEHICLETRAVELTIMEMEASUREMENT",$D34)/3600/24,"--")</f>
        <v>--</v>
      </c>
      <c r="FO34" s="36" t="str">
        <f>IFERROR(GETPIVOTDATA("Average of TRAVTM(40)",#REF!,"TIMEINT",FO$9,"VEHICLETRAVELTIMEMEASUREMENT",$D34)/3600/24,"--")</f>
        <v>--</v>
      </c>
      <c r="FP34" s="36" t="str">
        <f>IFERROR(GETPIVOTDATA("Average of TRAVTM(40)",#REF!,"TIMEINT",FP$9,"VEHICLETRAVELTIMEMEASUREMENT",$D34)/3600/24,"--")</f>
        <v>--</v>
      </c>
      <c r="FQ34" s="36" t="str">
        <f>IFERROR(GETPIVOTDATA("Average of TRAVTM(40)",#REF!,"TIMEINT",FQ$9,"VEHICLETRAVELTIMEMEASUREMENT",$D34)/3600/24,"--")</f>
        <v>--</v>
      </c>
      <c r="FR34" s="36" t="str">
        <f>IFERROR(GETPIVOTDATA("Average of TRAVTM(40)",#REF!,"TIMEINT",FR$9,"VEHICLETRAVELTIMEMEASUREMENT",$D34)/3600/24,"--")</f>
        <v>--</v>
      </c>
      <c r="FS34" s="36" t="str">
        <f>IFERROR(GETPIVOTDATA("Average of TRAVTM(40)",#REF!,"TIMEINT",FS$9,"VEHICLETRAVELTIMEMEASUREMENT",$D34)/3600/24,"--")</f>
        <v>--</v>
      </c>
      <c r="FT34" s="177" t="str">
        <f>IFERROR(GETPIVOTDATA("Average of TRAVTM(40)",#REF!,"TIMEINT",FT$9,"VEHICLETRAVELTIMEMEASUREMENT",$D34)/3600/24,"--")</f>
        <v>--</v>
      </c>
      <c r="FU34" s="387"/>
      <c r="FV34" s="379" t="str">
        <f>IFERROR(GETPIVOTDATA("Average of VEHS(40)",#REF!,"TIMEINT",FV$9,"VEHICLETRAVELTIMEMEASUREMENT",$D34),"--")</f>
        <v>--</v>
      </c>
      <c r="FW34" s="380" t="str">
        <f>IFERROR(GETPIVOTDATA("Average of VEHS(40)",#REF!,"TIMEINT",FW$9,"VEHICLETRAVELTIMEMEASUREMENT",$D34),"--")</f>
        <v>--</v>
      </c>
      <c r="FX34" s="380" t="str">
        <f>IFERROR(GETPIVOTDATA("Average of VEHS(40)",#REF!,"TIMEINT",FX$9,"VEHICLETRAVELTIMEMEASUREMENT",$D34),"--")</f>
        <v>--</v>
      </c>
      <c r="FY34" s="380" t="str">
        <f>IFERROR(GETPIVOTDATA("Average of VEHS(40)",#REF!,"TIMEINT",FY$9,"VEHICLETRAVELTIMEMEASUREMENT",$D34),"--")</f>
        <v>--</v>
      </c>
      <c r="FZ34" s="380" t="str">
        <f>IFERROR(GETPIVOTDATA("Average of VEHS(40)",#REF!,"TIMEINT",FZ$9,"VEHICLETRAVELTIMEMEASUREMENT",$D34),"--")</f>
        <v>--</v>
      </c>
      <c r="GA34" s="380" t="str">
        <f>IFERROR(GETPIVOTDATA("Average of VEHS(40)",#REF!,"TIMEINT",GA$9,"VEHICLETRAVELTIMEMEASUREMENT",$D34),"--")</f>
        <v>--</v>
      </c>
      <c r="GB34" s="380" t="str">
        <f>IFERROR(GETPIVOTDATA("Average of VEHS(40)",#REF!,"TIMEINT",GB$9,"VEHICLETRAVELTIMEMEASUREMENT",$D34),"--")</f>
        <v>--</v>
      </c>
      <c r="GC34" s="380" t="str">
        <f>IFERROR(GETPIVOTDATA("Average of VEHS(40)",#REF!,"TIMEINT",GC$9,"VEHICLETRAVELTIMEMEASUREMENT",$D34),"--")</f>
        <v>--</v>
      </c>
      <c r="GD34" s="380" t="str">
        <f>IFERROR(GETPIVOTDATA("Average of VEHS(40)",#REF!,"TIMEINT",GD$9,"VEHICLETRAVELTIMEMEASUREMENT",$D34),"--")</f>
        <v>--</v>
      </c>
      <c r="GE34" s="380" t="str">
        <f>IFERROR(GETPIVOTDATA("Average of VEHS(40)",#REF!,"TIMEINT",GE$9,"VEHICLETRAVELTIMEMEASUREMENT",$D34),"--")</f>
        <v>--</v>
      </c>
      <c r="GF34" s="380" t="str">
        <f>IFERROR(GETPIVOTDATA("Average of VEHS(40)",#REF!,"TIMEINT",GF$9,"VEHICLETRAVELTIMEMEASUREMENT",$D34),"--")</f>
        <v>--</v>
      </c>
      <c r="GG34" s="380" t="str">
        <f>IFERROR(GETPIVOTDATA("Average of VEHS(40)",#REF!,"TIMEINT",GG$9,"VEHICLETRAVELTIMEMEASUREMENT",$D34),"--")</f>
        <v>--</v>
      </c>
      <c r="GH34" s="380" t="str">
        <f>IFERROR(GETPIVOTDATA("Average of VEHS(40)",#REF!,"TIMEINT",GH$9,"VEHICLETRAVELTIMEMEASUREMENT",$D34),"--")</f>
        <v>--</v>
      </c>
      <c r="GI34" s="380" t="str">
        <f>IFERROR(GETPIVOTDATA("Average of VEHS(40)",#REF!,"TIMEINT",GI$9,"VEHICLETRAVELTIMEMEASUREMENT",$D34),"--")</f>
        <v>--</v>
      </c>
      <c r="GJ34" s="380" t="str">
        <f>IFERROR(GETPIVOTDATA("Average of VEHS(40)",#REF!,"TIMEINT",GJ$9,"VEHICLETRAVELTIMEMEASUREMENT",$D34),"--")</f>
        <v>--</v>
      </c>
      <c r="GK34" s="381" t="str">
        <f>IFERROR(GETPIVOTDATA("Average of VEHS(40)",#REF!,"TIMEINT",GK$9,"VEHICLETRAVELTIMEMEASUREMENT",$D34),"--")</f>
        <v>--</v>
      </c>
      <c r="GL34" s="387"/>
      <c r="GM34" s="259" t="str">
        <f t="shared" si="25"/>
        <v>--</v>
      </c>
      <c r="GN34" s="410" t="str">
        <f t="shared" si="26"/>
        <v>--</v>
      </c>
      <c r="GO34" s="381">
        <f t="shared" si="27"/>
        <v>0</v>
      </c>
      <c r="GP34" s="387"/>
      <c r="GQ34" s="259" t="str">
        <f>IFERROR(GETPIVOTDATA("Average of TRAVTM(60)",#REF!,"TIMEINT",GQ$9,"VEHICLETRAVELTIMEMEASUREMENT",$D34)/3600/24,"--")</f>
        <v>--</v>
      </c>
      <c r="GR34" s="36" t="str">
        <f>IFERROR(GETPIVOTDATA("Average of TRAVTM(60)",#REF!,"TIMEINT",GR$9,"VEHICLETRAVELTIMEMEASUREMENT",$D34)/3600/24,"--")</f>
        <v>--</v>
      </c>
      <c r="GS34" s="36" t="str">
        <f>IFERROR(GETPIVOTDATA("Average of TRAVTM(60)",#REF!,"TIMEINT",GS$9,"VEHICLETRAVELTIMEMEASUREMENT",$D34)/3600/24,"--")</f>
        <v>--</v>
      </c>
      <c r="GT34" s="36" t="str">
        <f>IFERROR(GETPIVOTDATA("Average of TRAVTM(60)",#REF!,"TIMEINT",GT$9,"VEHICLETRAVELTIMEMEASUREMENT",$D34)/3600/24,"--")</f>
        <v>--</v>
      </c>
      <c r="GU34" s="36" t="str">
        <f>IFERROR(GETPIVOTDATA("Average of TRAVTM(60)",#REF!,"TIMEINT",GU$9,"VEHICLETRAVELTIMEMEASUREMENT",$D34)/3600/24,"--")</f>
        <v>--</v>
      </c>
      <c r="GV34" s="36" t="str">
        <f>IFERROR(GETPIVOTDATA("Average of TRAVTM(60)",#REF!,"TIMEINT",GV$9,"VEHICLETRAVELTIMEMEASUREMENT",$D34)/3600/24,"--")</f>
        <v>--</v>
      </c>
      <c r="GW34" s="36" t="str">
        <f>IFERROR(GETPIVOTDATA("Average of TRAVTM(60)",#REF!,"TIMEINT",GW$9,"VEHICLETRAVELTIMEMEASUREMENT",$D34)/3600/24,"--")</f>
        <v>--</v>
      </c>
      <c r="GX34" s="36" t="str">
        <f>IFERROR(GETPIVOTDATA("Average of TRAVTM(60)",#REF!,"TIMEINT",GX$9,"VEHICLETRAVELTIMEMEASUREMENT",$D34)/3600/24,"--")</f>
        <v>--</v>
      </c>
      <c r="GY34" s="36" t="str">
        <f>IFERROR(GETPIVOTDATA("Average of TRAVTM(60)",#REF!,"TIMEINT",GY$9,"VEHICLETRAVELTIMEMEASUREMENT",$D34)/3600/24,"--")</f>
        <v>--</v>
      </c>
      <c r="GZ34" s="36" t="str">
        <f>IFERROR(GETPIVOTDATA("Average of TRAVTM(60)",#REF!,"TIMEINT",GZ$9,"VEHICLETRAVELTIMEMEASUREMENT",$D34)/3600/24,"--")</f>
        <v>--</v>
      </c>
      <c r="HA34" s="36" t="str">
        <f>IFERROR(GETPIVOTDATA("Average of TRAVTM(60)",#REF!,"TIMEINT",HA$9,"VEHICLETRAVELTIMEMEASUREMENT",$D34)/3600/24,"--")</f>
        <v>--</v>
      </c>
      <c r="HB34" s="36" t="str">
        <f>IFERROR(GETPIVOTDATA("Average of TRAVTM(60)",#REF!,"TIMEINT",HB$9,"VEHICLETRAVELTIMEMEASUREMENT",$D34)/3600/24,"--")</f>
        <v>--</v>
      </c>
      <c r="HC34" s="36" t="str">
        <f>IFERROR(GETPIVOTDATA("Average of TRAVTM(60)",#REF!,"TIMEINT",HC$9,"VEHICLETRAVELTIMEMEASUREMENT",$D34)/3600/24,"--")</f>
        <v>--</v>
      </c>
      <c r="HD34" s="36" t="str">
        <f>IFERROR(GETPIVOTDATA("Average of TRAVTM(60)",#REF!,"TIMEINT",HD$9,"VEHICLETRAVELTIMEMEASUREMENT",$D34)/3600/24,"--")</f>
        <v>--</v>
      </c>
      <c r="HE34" s="36" t="str">
        <f>IFERROR(GETPIVOTDATA("Average of TRAVTM(60)",#REF!,"TIMEINT",HE$9,"VEHICLETRAVELTIMEMEASUREMENT",$D34)/3600/24,"--")</f>
        <v>--</v>
      </c>
      <c r="HF34" s="177" t="str">
        <f>IFERROR(GETPIVOTDATA("Average of TRAVTM(60)",#REF!,"TIMEINT",HF$9,"VEHICLETRAVELTIMEMEASUREMENT",$D34)/3600/24,"--")</f>
        <v>--</v>
      </c>
      <c r="HG34" s="387"/>
      <c r="HH34" s="379" t="str">
        <f>IFERROR(GETPIVOTDATA("Average of VEHS(60)",#REF!,"TIMEINT",HH$9,"VEHICLETRAVELTIMEMEASUREMENT",$D34),"--")</f>
        <v>--</v>
      </c>
      <c r="HI34" s="380" t="str">
        <f>IFERROR(GETPIVOTDATA("Average of VEHS(60)",#REF!,"TIMEINT",HI$9,"VEHICLETRAVELTIMEMEASUREMENT",$D34),"--")</f>
        <v>--</v>
      </c>
      <c r="HJ34" s="380" t="str">
        <f>IFERROR(GETPIVOTDATA("Average of VEHS(60)",#REF!,"TIMEINT",HJ$9,"VEHICLETRAVELTIMEMEASUREMENT",$D34),"--")</f>
        <v>--</v>
      </c>
      <c r="HK34" s="380" t="str">
        <f>IFERROR(GETPIVOTDATA("Average of VEHS(60)",#REF!,"TIMEINT",HK$9,"VEHICLETRAVELTIMEMEASUREMENT",$D34),"--")</f>
        <v>--</v>
      </c>
      <c r="HL34" s="380" t="str">
        <f>IFERROR(GETPIVOTDATA("Average of VEHS(60)",#REF!,"TIMEINT",HL$9,"VEHICLETRAVELTIMEMEASUREMENT",$D34),"--")</f>
        <v>--</v>
      </c>
      <c r="HM34" s="380" t="str">
        <f>IFERROR(GETPIVOTDATA("Average of VEHS(60)",#REF!,"TIMEINT",HM$9,"VEHICLETRAVELTIMEMEASUREMENT",$D34),"--")</f>
        <v>--</v>
      </c>
      <c r="HN34" s="380" t="str">
        <f>IFERROR(GETPIVOTDATA("Average of VEHS(60)",#REF!,"TIMEINT",HN$9,"VEHICLETRAVELTIMEMEASUREMENT",$D34),"--")</f>
        <v>--</v>
      </c>
      <c r="HO34" s="380" t="str">
        <f>IFERROR(GETPIVOTDATA("Average of VEHS(60)",#REF!,"TIMEINT",HO$9,"VEHICLETRAVELTIMEMEASUREMENT",$D34),"--")</f>
        <v>--</v>
      </c>
      <c r="HP34" s="380" t="str">
        <f>IFERROR(GETPIVOTDATA("Average of VEHS(60)",#REF!,"TIMEINT",HP$9,"VEHICLETRAVELTIMEMEASUREMENT",$D34),"--")</f>
        <v>--</v>
      </c>
      <c r="HQ34" s="380" t="str">
        <f>IFERROR(GETPIVOTDATA("Average of VEHS(60)",#REF!,"TIMEINT",HQ$9,"VEHICLETRAVELTIMEMEASUREMENT",$D34),"--")</f>
        <v>--</v>
      </c>
      <c r="HR34" s="380" t="str">
        <f>IFERROR(GETPIVOTDATA("Average of VEHS(60)",#REF!,"TIMEINT",HR$9,"VEHICLETRAVELTIMEMEASUREMENT",$D34),"--")</f>
        <v>--</v>
      </c>
      <c r="HS34" s="380" t="str">
        <f>IFERROR(GETPIVOTDATA("Average of VEHS(60)",#REF!,"TIMEINT",HS$9,"VEHICLETRAVELTIMEMEASUREMENT",$D34),"--")</f>
        <v>--</v>
      </c>
      <c r="HT34" s="380" t="str">
        <f>IFERROR(GETPIVOTDATA("Average of VEHS(60)",#REF!,"TIMEINT",HT$9,"VEHICLETRAVELTIMEMEASUREMENT",$D34),"--")</f>
        <v>--</v>
      </c>
      <c r="HU34" s="380" t="str">
        <f>IFERROR(GETPIVOTDATA("Average of VEHS(60)",#REF!,"TIMEINT",HU$9,"VEHICLETRAVELTIMEMEASUREMENT",$D34),"--")</f>
        <v>--</v>
      </c>
      <c r="HV34" s="380" t="str">
        <f>IFERROR(GETPIVOTDATA("Average of VEHS(60)",#REF!,"TIMEINT",HV$9,"VEHICLETRAVELTIMEMEASUREMENT",$D34),"--")</f>
        <v>--</v>
      </c>
      <c r="HW34" s="381" t="str">
        <f>IFERROR(GETPIVOTDATA("Average of VEHS(60)",#REF!,"TIMEINT",HW$9,"VEHICLETRAVELTIMEMEASUREMENT",$D34),"--")</f>
        <v>--</v>
      </c>
      <c r="HX34" s="387"/>
      <c r="HY34" s="259" t="str">
        <f t="shared" si="28"/>
        <v>--</v>
      </c>
      <c r="HZ34" s="410" t="str">
        <f t="shared" si="29"/>
        <v>--</v>
      </c>
      <c r="IA34" s="381">
        <f t="shared" si="30"/>
        <v>0</v>
      </c>
      <c r="IB34" s="716"/>
      <c r="IC34" s="379" t="str">
        <f>IFERROR(AVERAGEIFS('VISSIM Travel Time Outputs'!$L:$L,'VISSIM Travel Time Outputs'!$D:$D,$D34,'VISSIM Travel Time Outputs'!$A:$A,"AVG",'VISSIM Travel Time Outputs'!$B:$B,IC$9),"-")</f>
        <v>-</v>
      </c>
      <c r="ID34" s="380" t="str">
        <f>IFERROR(AVERAGEIFS('VISSIM Travel Time Outputs'!$L:$L,'VISSIM Travel Time Outputs'!$D:$D,$D34,'VISSIM Travel Time Outputs'!$A:$A,"AVG",'VISSIM Travel Time Outputs'!$B:$B,ID$9),"-")</f>
        <v>-</v>
      </c>
      <c r="IE34" s="380" t="str">
        <f>IFERROR(AVERAGEIFS('VISSIM Travel Time Outputs'!$L:$L,'VISSIM Travel Time Outputs'!$D:$D,$D34,'VISSIM Travel Time Outputs'!$A:$A,"AVG",'VISSIM Travel Time Outputs'!$B:$B,IE$9),"-")</f>
        <v>-</v>
      </c>
      <c r="IF34" s="380" t="str">
        <f>IFERROR(AVERAGEIFS('VISSIM Travel Time Outputs'!$L:$L,'VISSIM Travel Time Outputs'!$D:$D,$D34,'VISSIM Travel Time Outputs'!$A:$A,"AVG",'VISSIM Travel Time Outputs'!$B:$B,IF$9),"-")</f>
        <v>-</v>
      </c>
      <c r="IG34" s="380" t="str">
        <f>IFERROR(AVERAGEIFS('VISSIM Travel Time Outputs'!$L:$L,'VISSIM Travel Time Outputs'!$D:$D,$D34,'VISSIM Travel Time Outputs'!$A:$A,"AVG",'VISSIM Travel Time Outputs'!$B:$B,IG$9),"-")</f>
        <v>-</v>
      </c>
      <c r="IH34" s="380" t="str">
        <f>IFERROR(AVERAGEIFS('VISSIM Travel Time Outputs'!$L:$L,'VISSIM Travel Time Outputs'!$D:$D,$D34,'VISSIM Travel Time Outputs'!$A:$A,"AVG",'VISSIM Travel Time Outputs'!$B:$B,IH$9),"-")</f>
        <v>-</v>
      </c>
      <c r="II34" s="380" t="str">
        <f>IFERROR(AVERAGEIFS('VISSIM Travel Time Outputs'!$L:$L,'VISSIM Travel Time Outputs'!$D:$D,$D34,'VISSIM Travel Time Outputs'!$A:$A,"AVG",'VISSIM Travel Time Outputs'!$B:$B,II$9),"-")</f>
        <v>-</v>
      </c>
      <c r="IJ34" s="380" t="str">
        <f>IFERROR(AVERAGEIFS('VISSIM Travel Time Outputs'!$L:$L,'VISSIM Travel Time Outputs'!$D:$D,$D34,'VISSIM Travel Time Outputs'!$A:$A,"AVG",'VISSIM Travel Time Outputs'!$B:$B,IJ$9),"-")</f>
        <v>-</v>
      </c>
      <c r="IK34" s="380" t="str">
        <f>IFERROR(AVERAGEIFS('VISSIM Travel Time Outputs'!$L:$L,'VISSIM Travel Time Outputs'!$D:$D,$D34,'VISSIM Travel Time Outputs'!$A:$A,"AVG",'VISSIM Travel Time Outputs'!$B:$B,IK$9),"-")</f>
        <v>-</v>
      </c>
      <c r="IL34" s="380" t="str">
        <f>IFERROR(AVERAGEIFS('VISSIM Travel Time Outputs'!$L:$L,'VISSIM Travel Time Outputs'!$D:$D,$D34,'VISSIM Travel Time Outputs'!$A:$A,"AVG",'VISSIM Travel Time Outputs'!$B:$B,IL$9),"-")</f>
        <v>-</v>
      </c>
      <c r="IM34" s="380" t="str">
        <f>IFERROR(AVERAGEIFS('VISSIM Travel Time Outputs'!$L:$L,'VISSIM Travel Time Outputs'!$D:$D,$D34,'VISSIM Travel Time Outputs'!$A:$A,"AVG",'VISSIM Travel Time Outputs'!$B:$B,IM$9),"-")</f>
        <v>-</v>
      </c>
      <c r="IN34" s="380" t="str">
        <f>IFERROR(AVERAGEIFS('VISSIM Travel Time Outputs'!$L:$L,'VISSIM Travel Time Outputs'!$D:$D,$D34,'VISSIM Travel Time Outputs'!$A:$A,"AVG",'VISSIM Travel Time Outputs'!$B:$B,IN$9),"-")</f>
        <v>-</v>
      </c>
      <c r="IO34" s="380" t="str">
        <f>IFERROR(AVERAGEIFS('VISSIM Travel Time Outputs'!$L:$L,'VISSIM Travel Time Outputs'!$D:$D,$D34,'VISSIM Travel Time Outputs'!$A:$A,"AVG",'VISSIM Travel Time Outputs'!$B:$B,IO$9),"-")</f>
        <v>-</v>
      </c>
      <c r="IP34" s="380" t="str">
        <f>IFERROR(AVERAGEIFS('VISSIM Travel Time Outputs'!$L:$L,'VISSIM Travel Time Outputs'!$D:$D,$D34,'VISSIM Travel Time Outputs'!$A:$A,"AVG",'VISSIM Travel Time Outputs'!$B:$B,IP$9),"-")</f>
        <v>-</v>
      </c>
      <c r="IQ34" s="380" t="str">
        <f>IFERROR(AVERAGEIFS('VISSIM Travel Time Outputs'!$L:$L,'VISSIM Travel Time Outputs'!$D:$D,$D34,'VISSIM Travel Time Outputs'!$A:$A,"AVG",'VISSIM Travel Time Outputs'!$B:$B,IQ$9),"-")</f>
        <v>-</v>
      </c>
      <c r="IR34" s="381" t="str">
        <f>IFERROR(AVERAGEIFS('VISSIM Travel Time Outputs'!$L:$L,'VISSIM Travel Time Outputs'!$D:$D,$D34,'VISSIM Travel Time Outputs'!$A:$A,"AVG",'VISSIM Travel Time Outputs'!$B:$B,IR$9),"-")</f>
        <v>-</v>
      </c>
      <c r="IS34" s="381" t="str">
        <f t="shared" si="31"/>
        <v>--</v>
      </c>
    </row>
    <row r="35" spans="1:253" customFormat="1" x14ac:dyDescent="0.25">
      <c r="A35" s="302" t="str">
        <f t="shared" si="12"/>
        <v/>
      </c>
      <c r="B35" s="641">
        <f t="shared" si="32"/>
        <v>26</v>
      </c>
      <c r="C35" s="475" t="str">
        <f>INDEX('Input - Travel Times'!$B$3:$AL$103,MATCH($B35,'Input - Travel Times'!$B$3:$B$103,0),MATCH(C$9,'Input - Travel Times'!$B$3:$AL$3,0))</f>
        <v>From on-ramp from Rt 50 WB to off-ramp to ASPM EB</v>
      </c>
      <c r="D35" s="194">
        <f>INDEX('Input - Travel Times'!$B$3:$AS$103,MATCH($B35,'Input - Travel Times'!$B$3:$B$103,0),MATCH(D$9,'Input - Travel Times'!$B$3:$AS$3,0))</f>
        <v>26</v>
      </c>
      <c r="E35" s="582" t="e">
        <f>TIME(0,0,INDEX('Input - Travel Times'!$B$3:$AL$103,MATCH($B35,'Input - Travel Times'!$B$3:$B$103,0),MATCH(E$9,'Input - Travel Times'!$B$3:$AL$3,0)))</f>
        <v>#VALUE!</v>
      </c>
      <c r="F35" s="582" t="e">
        <f>TIME(0,0,INDEX('Input - Travel Times'!$B$3:$AL$103,MATCH($B35,'Input - Travel Times'!$B$3:$B$103,0),MATCH(F$9,'Input - Travel Times'!$B$3:$AL$3,0)))</f>
        <v>#VALUE!</v>
      </c>
      <c r="G35" s="582" t="e">
        <f>TIME(0,0,INDEX('Input - Travel Times'!$B$3:$AL$103,MATCH($B35,'Input - Travel Times'!$B$3:$B$103,0),MATCH(G$9,'Input - Travel Times'!$B$3:$AL$3,0)))</f>
        <v>#VALUE!</v>
      </c>
      <c r="H35" s="164"/>
      <c r="I35" s="259" t="str">
        <f>IFERROR(TIME(0,0,AVERAGEIFS('VISSIM Travel Time Outputs'!$I:$I,'VISSIM Travel Time Outputs'!$D:$D,$D35,'VISSIM Travel Time Outputs'!$A:$A,"AVG",'VISSIM Travel Time Outputs'!$B:$B,I$9)),"-")</f>
        <v>-</v>
      </c>
      <c r="J35" s="36" t="str">
        <f>IFERROR(TIME(0,0,AVERAGEIFS('VISSIM Travel Time Outputs'!$I:$I,'VISSIM Travel Time Outputs'!$D:$D,$D35,'VISSIM Travel Time Outputs'!$A:$A,"AVG",'VISSIM Travel Time Outputs'!$B:$B,J$9)),"-")</f>
        <v>-</v>
      </c>
      <c r="K35" s="36" t="str">
        <f>IFERROR(TIME(0,0,AVERAGEIFS('VISSIM Travel Time Outputs'!$I:$I,'VISSIM Travel Time Outputs'!$D:$D,$D35,'VISSIM Travel Time Outputs'!$A:$A,"AVG",'VISSIM Travel Time Outputs'!$B:$B,K$9)),"-")</f>
        <v>-</v>
      </c>
      <c r="L35" s="36" t="str">
        <f>IFERROR(TIME(0,0,AVERAGEIFS('VISSIM Travel Time Outputs'!$I:$I,'VISSIM Travel Time Outputs'!$D:$D,$D35,'VISSIM Travel Time Outputs'!$A:$A,"AVG",'VISSIM Travel Time Outputs'!$B:$B,L$9)),"-")</f>
        <v>-</v>
      </c>
      <c r="M35" s="36" t="str">
        <f>IFERROR(TIME(0,0,AVERAGEIFS('VISSIM Travel Time Outputs'!$I:$I,'VISSIM Travel Time Outputs'!$D:$D,$D35,'VISSIM Travel Time Outputs'!$A:$A,"AVG",'VISSIM Travel Time Outputs'!$B:$B,M$9)),"-")</f>
        <v>-</v>
      </c>
      <c r="N35" s="36" t="str">
        <f>IFERROR(TIME(0,0,AVERAGEIFS('VISSIM Travel Time Outputs'!$I:$I,'VISSIM Travel Time Outputs'!$D:$D,$D35,'VISSIM Travel Time Outputs'!$A:$A,"AVG",'VISSIM Travel Time Outputs'!$B:$B,N$9)),"-")</f>
        <v>-</v>
      </c>
      <c r="O35" s="36" t="str">
        <f>IFERROR(TIME(0,0,AVERAGEIFS('VISSIM Travel Time Outputs'!$I:$I,'VISSIM Travel Time Outputs'!$D:$D,$D35,'VISSIM Travel Time Outputs'!$A:$A,"AVG",'VISSIM Travel Time Outputs'!$B:$B,O$9)),"-")</f>
        <v>-</v>
      </c>
      <c r="P35" s="36" t="str">
        <f>IFERROR(TIME(0,0,AVERAGEIFS('VISSIM Travel Time Outputs'!$I:$I,'VISSIM Travel Time Outputs'!$D:$D,$D35,'VISSIM Travel Time Outputs'!$A:$A,"AVG",'VISSIM Travel Time Outputs'!$B:$B,P$9)),"-")</f>
        <v>-</v>
      </c>
      <c r="Q35" s="36" t="str">
        <f>IFERROR(TIME(0,0,AVERAGEIFS('VISSIM Travel Time Outputs'!$I:$I,'VISSIM Travel Time Outputs'!$D:$D,$D35,'VISSIM Travel Time Outputs'!$A:$A,"AVG",'VISSIM Travel Time Outputs'!$B:$B,Q$9)),"-")</f>
        <v>-</v>
      </c>
      <c r="R35" s="36" t="str">
        <f>IFERROR(TIME(0,0,AVERAGEIFS('VISSIM Travel Time Outputs'!$I:$I,'VISSIM Travel Time Outputs'!$D:$D,$D35,'VISSIM Travel Time Outputs'!$A:$A,"AVG",'VISSIM Travel Time Outputs'!$B:$B,R$9)),"-")</f>
        <v>-</v>
      </c>
      <c r="S35" s="36" t="str">
        <f>IFERROR(TIME(0,0,AVERAGEIFS('VISSIM Travel Time Outputs'!$I:$I,'VISSIM Travel Time Outputs'!$D:$D,$D35,'VISSIM Travel Time Outputs'!$A:$A,"AVG",'VISSIM Travel Time Outputs'!$B:$B,S$9)),"-")</f>
        <v>-</v>
      </c>
      <c r="T35" s="36" t="str">
        <f>IFERROR(TIME(0,0,AVERAGEIFS('VISSIM Travel Time Outputs'!$I:$I,'VISSIM Travel Time Outputs'!$D:$D,$D35,'VISSIM Travel Time Outputs'!$A:$A,"AVG",'VISSIM Travel Time Outputs'!$B:$B,T$9)),"-")</f>
        <v>-</v>
      </c>
      <c r="U35" s="36" t="str">
        <f>IFERROR(TIME(0,0,AVERAGEIFS('VISSIM Travel Time Outputs'!$I:$I,'VISSIM Travel Time Outputs'!$D:$D,$D35,'VISSIM Travel Time Outputs'!$A:$A,"AVG",'VISSIM Travel Time Outputs'!$B:$B,U$9)),"-")</f>
        <v>-</v>
      </c>
      <c r="V35" s="36" t="str">
        <f>IFERROR(TIME(0,0,AVERAGEIFS('VISSIM Travel Time Outputs'!$I:$I,'VISSIM Travel Time Outputs'!$D:$D,$D35,'VISSIM Travel Time Outputs'!$A:$A,"AVG",'VISSIM Travel Time Outputs'!$B:$B,V$9)),"-")</f>
        <v>-</v>
      </c>
      <c r="W35" s="36" t="str">
        <f>IFERROR(TIME(0,0,AVERAGEIFS('VISSIM Travel Time Outputs'!$I:$I,'VISSIM Travel Time Outputs'!$D:$D,$D35,'VISSIM Travel Time Outputs'!$A:$A,"AVG",'VISSIM Travel Time Outputs'!$B:$B,W$9)),"-")</f>
        <v>-</v>
      </c>
      <c r="X35" s="177" t="str">
        <f>IFERROR(TIME(0,0,AVERAGEIFS('VISSIM Travel Time Outputs'!$I:$I,'VISSIM Travel Time Outputs'!$D:$D,$D35,'VISSIM Travel Time Outputs'!$A:$A,"AVG",'VISSIM Travel Time Outputs'!$B:$B,X$9)),"-")</f>
        <v>-</v>
      </c>
      <c r="Y35" s="304"/>
      <c r="Z35" s="379" t="str">
        <f>IFERROR(AVERAGEIFS('VISSIM Travel Time Outputs'!$F:$F,'VISSIM Travel Time Outputs'!$D:$D,$D35,'VISSIM Travel Time Outputs'!$A:$A,"AVG",'VISSIM Travel Time Outputs'!$B:$B,Z$9),"-")</f>
        <v>-</v>
      </c>
      <c r="AA35" s="380" t="str">
        <f>IFERROR(AVERAGEIFS('VISSIM Travel Time Outputs'!$F:$F,'VISSIM Travel Time Outputs'!$D:$D,$D35,'VISSIM Travel Time Outputs'!$A:$A,"AVG",'VISSIM Travel Time Outputs'!$B:$B,AA$9),"-")</f>
        <v>-</v>
      </c>
      <c r="AB35" s="380" t="str">
        <f>IFERROR(AVERAGEIFS('VISSIM Travel Time Outputs'!$F:$F,'VISSIM Travel Time Outputs'!$D:$D,$D35,'VISSIM Travel Time Outputs'!$A:$A,"AVG",'VISSIM Travel Time Outputs'!$B:$B,AB$9),"-")</f>
        <v>-</v>
      </c>
      <c r="AC35" s="380" t="str">
        <f>IFERROR(AVERAGEIFS('VISSIM Travel Time Outputs'!$F:$F,'VISSIM Travel Time Outputs'!$D:$D,$D35,'VISSIM Travel Time Outputs'!$A:$A,"AVG",'VISSIM Travel Time Outputs'!$B:$B,AC$9),"-")</f>
        <v>-</v>
      </c>
      <c r="AD35" s="380" t="str">
        <f>IFERROR(AVERAGEIFS('VISSIM Travel Time Outputs'!$F:$F,'VISSIM Travel Time Outputs'!$D:$D,$D35,'VISSIM Travel Time Outputs'!$A:$A,"AVG",'VISSIM Travel Time Outputs'!$B:$B,AD$9),"-")</f>
        <v>-</v>
      </c>
      <c r="AE35" s="380" t="str">
        <f>IFERROR(AVERAGEIFS('VISSIM Travel Time Outputs'!$F:$F,'VISSIM Travel Time Outputs'!$D:$D,$D35,'VISSIM Travel Time Outputs'!$A:$A,"AVG",'VISSIM Travel Time Outputs'!$B:$B,AE$9),"-")</f>
        <v>-</v>
      </c>
      <c r="AF35" s="380" t="str">
        <f>IFERROR(AVERAGEIFS('VISSIM Travel Time Outputs'!$F:$F,'VISSIM Travel Time Outputs'!$D:$D,$D35,'VISSIM Travel Time Outputs'!$A:$A,"AVG",'VISSIM Travel Time Outputs'!$B:$B,AF$9),"-")</f>
        <v>-</v>
      </c>
      <c r="AG35" s="380" t="str">
        <f>IFERROR(AVERAGEIFS('VISSIM Travel Time Outputs'!$F:$F,'VISSIM Travel Time Outputs'!$D:$D,$D35,'VISSIM Travel Time Outputs'!$A:$A,"AVG",'VISSIM Travel Time Outputs'!$B:$B,AG$9),"-")</f>
        <v>-</v>
      </c>
      <c r="AH35" s="380" t="str">
        <f>IFERROR(AVERAGEIFS('VISSIM Travel Time Outputs'!$F:$F,'VISSIM Travel Time Outputs'!$D:$D,$D35,'VISSIM Travel Time Outputs'!$A:$A,"AVG",'VISSIM Travel Time Outputs'!$B:$B,AH$9),"-")</f>
        <v>-</v>
      </c>
      <c r="AI35" s="380" t="str">
        <f>IFERROR(AVERAGEIFS('VISSIM Travel Time Outputs'!$F:$F,'VISSIM Travel Time Outputs'!$D:$D,$D35,'VISSIM Travel Time Outputs'!$A:$A,"AVG",'VISSIM Travel Time Outputs'!$B:$B,AI$9),"-")</f>
        <v>-</v>
      </c>
      <c r="AJ35" s="380" t="str">
        <f>IFERROR(AVERAGEIFS('VISSIM Travel Time Outputs'!$F:$F,'VISSIM Travel Time Outputs'!$D:$D,$D35,'VISSIM Travel Time Outputs'!$A:$A,"AVG",'VISSIM Travel Time Outputs'!$B:$B,AJ$9),"-")</f>
        <v>-</v>
      </c>
      <c r="AK35" s="380" t="str">
        <f>IFERROR(AVERAGEIFS('VISSIM Travel Time Outputs'!$F:$F,'VISSIM Travel Time Outputs'!$D:$D,$D35,'VISSIM Travel Time Outputs'!$A:$A,"AVG",'VISSIM Travel Time Outputs'!$B:$B,AK$9),"-")</f>
        <v>-</v>
      </c>
      <c r="AL35" s="380" t="str">
        <f>IFERROR(AVERAGEIFS('VISSIM Travel Time Outputs'!$F:$F,'VISSIM Travel Time Outputs'!$D:$D,$D35,'VISSIM Travel Time Outputs'!$A:$A,"AVG",'VISSIM Travel Time Outputs'!$B:$B,AL$9),"-")</f>
        <v>-</v>
      </c>
      <c r="AM35" s="380" t="str">
        <f>IFERROR(AVERAGEIFS('VISSIM Travel Time Outputs'!$F:$F,'VISSIM Travel Time Outputs'!$D:$D,$D35,'VISSIM Travel Time Outputs'!$A:$A,"AVG",'VISSIM Travel Time Outputs'!$B:$B,AM$9),"-")</f>
        <v>-</v>
      </c>
      <c r="AN35" s="380" t="str">
        <f>IFERROR(AVERAGEIFS('VISSIM Travel Time Outputs'!$F:$F,'VISSIM Travel Time Outputs'!$D:$D,$D35,'VISSIM Travel Time Outputs'!$A:$A,"AVG",'VISSIM Travel Time Outputs'!$B:$B,AN$9),"-")</f>
        <v>-</v>
      </c>
      <c r="AO35" s="381" t="str">
        <f>IFERROR(AVERAGEIFS('VISSIM Travel Time Outputs'!$F:$F,'VISSIM Travel Time Outputs'!$D:$D,$D35,'VISSIM Travel Time Outputs'!$A:$A,"AVG",'VISSIM Travel Time Outputs'!$B:$B,AO$9),"-")</f>
        <v>-</v>
      </c>
      <c r="AP35" s="387"/>
      <c r="AQ35" s="259" t="str">
        <f t="shared" si="13"/>
        <v>--</v>
      </c>
      <c r="AR35" s="410" t="str">
        <f t="shared" si="14"/>
        <v>--</v>
      </c>
      <c r="AS35" s="381">
        <f t="shared" si="15"/>
        <v>0</v>
      </c>
      <c r="AT35" s="305"/>
      <c r="AU35" s="259" t="str">
        <f>IFERROR(TIME(0,0,AVERAGEIFS('VISSIM Travel Time Outputs'!$J:$J,'VISSIM Travel Time Outputs'!$D:$D,$D35,'VISSIM Travel Time Outputs'!$A:$A,"AVG",'VISSIM Travel Time Outputs'!$B:$B,AU$9)),"-")</f>
        <v>-</v>
      </c>
      <c r="AV35" s="36" t="str">
        <f>IFERROR(TIME(0,0,AVERAGEIFS('VISSIM Travel Time Outputs'!$J:$J,'VISSIM Travel Time Outputs'!$D:$D,$D35,'VISSIM Travel Time Outputs'!$A:$A,"AVG",'VISSIM Travel Time Outputs'!$B:$B,AV$9)),"-")</f>
        <v>-</v>
      </c>
      <c r="AW35" s="36" t="str">
        <f>IFERROR(TIME(0,0,AVERAGEIFS('VISSIM Travel Time Outputs'!$J:$J,'VISSIM Travel Time Outputs'!$D:$D,$D35,'VISSIM Travel Time Outputs'!$A:$A,"AVG",'VISSIM Travel Time Outputs'!$B:$B,AW$9)),"-")</f>
        <v>-</v>
      </c>
      <c r="AX35" s="36" t="str">
        <f>IFERROR(TIME(0,0,AVERAGEIFS('VISSIM Travel Time Outputs'!$J:$J,'VISSIM Travel Time Outputs'!$D:$D,$D35,'VISSIM Travel Time Outputs'!$A:$A,"AVG",'VISSIM Travel Time Outputs'!$B:$B,AX$9)),"-")</f>
        <v>-</v>
      </c>
      <c r="AY35" s="36" t="str">
        <f>IFERROR(TIME(0,0,AVERAGEIFS('VISSIM Travel Time Outputs'!$J:$J,'VISSIM Travel Time Outputs'!$D:$D,$D35,'VISSIM Travel Time Outputs'!$A:$A,"AVG",'VISSIM Travel Time Outputs'!$B:$B,AY$9)),"-")</f>
        <v>-</v>
      </c>
      <c r="AZ35" s="36" t="str">
        <f>IFERROR(TIME(0,0,AVERAGEIFS('VISSIM Travel Time Outputs'!$J:$J,'VISSIM Travel Time Outputs'!$D:$D,$D35,'VISSIM Travel Time Outputs'!$A:$A,"AVG",'VISSIM Travel Time Outputs'!$B:$B,AZ$9)),"-")</f>
        <v>-</v>
      </c>
      <c r="BA35" s="36" t="str">
        <f>IFERROR(TIME(0,0,AVERAGEIFS('VISSIM Travel Time Outputs'!$J:$J,'VISSIM Travel Time Outputs'!$D:$D,$D35,'VISSIM Travel Time Outputs'!$A:$A,"AVG",'VISSIM Travel Time Outputs'!$B:$B,BA$9)),"-")</f>
        <v>-</v>
      </c>
      <c r="BB35" s="36" t="str">
        <f>IFERROR(TIME(0,0,AVERAGEIFS('VISSIM Travel Time Outputs'!$J:$J,'VISSIM Travel Time Outputs'!$D:$D,$D35,'VISSIM Travel Time Outputs'!$A:$A,"AVG",'VISSIM Travel Time Outputs'!$B:$B,BB$9)),"-")</f>
        <v>-</v>
      </c>
      <c r="BC35" s="36" t="str">
        <f>IFERROR(TIME(0,0,AVERAGEIFS('VISSIM Travel Time Outputs'!$J:$J,'VISSIM Travel Time Outputs'!$D:$D,$D35,'VISSIM Travel Time Outputs'!$A:$A,"AVG",'VISSIM Travel Time Outputs'!$B:$B,BC$9)),"-")</f>
        <v>-</v>
      </c>
      <c r="BD35" s="36" t="str">
        <f>IFERROR(TIME(0,0,AVERAGEIFS('VISSIM Travel Time Outputs'!$J:$J,'VISSIM Travel Time Outputs'!$D:$D,$D35,'VISSIM Travel Time Outputs'!$A:$A,"AVG",'VISSIM Travel Time Outputs'!$B:$B,BD$9)),"-")</f>
        <v>-</v>
      </c>
      <c r="BE35" s="36" t="str">
        <f>IFERROR(TIME(0,0,AVERAGEIFS('VISSIM Travel Time Outputs'!$J:$J,'VISSIM Travel Time Outputs'!$D:$D,$D35,'VISSIM Travel Time Outputs'!$A:$A,"AVG",'VISSIM Travel Time Outputs'!$B:$B,BE$9)),"-")</f>
        <v>-</v>
      </c>
      <c r="BF35" s="36" t="str">
        <f>IFERROR(TIME(0,0,AVERAGEIFS('VISSIM Travel Time Outputs'!$J:$J,'VISSIM Travel Time Outputs'!$D:$D,$D35,'VISSIM Travel Time Outputs'!$A:$A,"AVG",'VISSIM Travel Time Outputs'!$B:$B,BF$9)),"-")</f>
        <v>-</v>
      </c>
      <c r="BG35" s="36" t="str">
        <f>IFERROR(TIME(0,0,AVERAGEIFS('VISSIM Travel Time Outputs'!$J:$J,'VISSIM Travel Time Outputs'!$D:$D,$D35,'VISSIM Travel Time Outputs'!$A:$A,"AVG",'VISSIM Travel Time Outputs'!$B:$B,BG$9)),"-")</f>
        <v>-</v>
      </c>
      <c r="BH35" s="36" t="str">
        <f>IFERROR(TIME(0,0,AVERAGEIFS('VISSIM Travel Time Outputs'!$J:$J,'VISSIM Travel Time Outputs'!$D:$D,$D35,'VISSIM Travel Time Outputs'!$A:$A,"AVG",'VISSIM Travel Time Outputs'!$B:$B,BH$9)),"-")</f>
        <v>-</v>
      </c>
      <c r="BI35" s="36" t="str">
        <f>IFERROR(TIME(0,0,AVERAGEIFS('VISSIM Travel Time Outputs'!$J:$J,'VISSIM Travel Time Outputs'!$D:$D,$D35,'VISSIM Travel Time Outputs'!$A:$A,"AVG",'VISSIM Travel Time Outputs'!$B:$B,BI$9)),"-")</f>
        <v>-</v>
      </c>
      <c r="BJ35" s="177" t="str">
        <f>IFERROR(TIME(0,0,AVERAGEIFS('VISSIM Travel Time Outputs'!$J:$J,'VISSIM Travel Time Outputs'!$D:$D,$D35,'VISSIM Travel Time Outputs'!$A:$A,"AVG",'VISSIM Travel Time Outputs'!$B:$B,BJ$9)),"-")</f>
        <v>-</v>
      </c>
      <c r="BK35" s="164"/>
      <c r="BL35" s="379" t="str">
        <f>IFERROR(AVERAGEIFS('VISSIM Travel Time Outputs'!$G:$G,'VISSIM Travel Time Outputs'!$D:$D,$D35,'VISSIM Travel Time Outputs'!$A:$A,"AVG",'VISSIM Travel Time Outputs'!$B:$B,BL$9),"-")</f>
        <v>-</v>
      </c>
      <c r="BM35" s="380" t="str">
        <f>IFERROR(AVERAGEIFS('VISSIM Travel Time Outputs'!$G:$G,'VISSIM Travel Time Outputs'!$D:$D,$D35,'VISSIM Travel Time Outputs'!$A:$A,"AVG",'VISSIM Travel Time Outputs'!$B:$B,BM$9),"-")</f>
        <v>-</v>
      </c>
      <c r="BN35" s="380" t="str">
        <f>IFERROR(AVERAGEIFS('VISSIM Travel Time Outputs'!$G:$G,'VISSIM Travel Time Outputs'!$D:$D,$D35,'VISSIM Travel Time Outputs'!$A:$A,"AVG",'VISSIM Travel Time Outputs'!$B:$B,BN$9),"-")</f>
        <v>-</v>
      </c>
      <c r="BO35" s="380" t="str">
        <f>IFERROR(AVERAGEIFS('VISSIM Travel Time Outputs'!$G:$G,'VISSIM Travel Time Outputs'!$D:$D,$D35,'VISSIM Travel Time Outputs'!$A:$A,"AVG",'VISSIM Travel Time Outputs'!$B:$B,BO$9),"-")</f>
        <v>-</v>
      </c>
      <c r="BP35" s="380" t="str">
        <f>IFERROR(AVERAGEIFS('VISSIM Travel Time Outputs'!$G:$G,'VISSIM Travel Time Outputs'!$D:$D,$D35,'VISSIM Travel Time Outputs'!$A:$A,"AVG",'VISSIM Travel Time Outputs'!$B:$B,BP$9),"-")</f>
        <v>-</v>
      </c>
      <c r="BQ35" s="380" t="str">
        <f>IFERROR(AVERAGEIFS('VISSIM Travel Time Outputs'!$G:$G,'VISSIM Travel Time Outputs'!$D:$D,$D35,'VISSIM Travel Time Outputs'!$A:$A,"AVG",'VISSIM Travel Time Outputs'!$B:$B,BQ$9),"-")</f>
        <v>-</v>
      </c>
      <c r="BR35" s="380" t="str">
        <f>IFERROR(AVERAGEIFS('VISSIM Travel Time Outputs'!$G:$G,'VISSIM Travel Time Outputs'!$D:$D,$D35,'VISSIM Travel Time Outputs'!$A:$A,"AVG",'VISSIM Travel Time Outputs'!$B:$B,BR$9),"-")</f>
        <v>-</v>
      </c>
      <c r="BS35" s="380" t="str">
        <f>IFERROR(AVERAGEIFS('VISSIM Travel Time Outputs'!$G:$G,'VISSIM Travel Time Outputs'!$D:$D,$D35,'VISSIM Travel Time Outputs'!$A:$A,"AVG",'VISSIM Travel Time Outputs'!$B:$B,BS$9),"-")</f>
        <v>-</v>
      </c>
      <c r="BT35" s="380" t="str">
        <f>IFERROR(AVERAGEIFS('VISSIM Travel Time Outputs'!$G:$G,'VISSIM Travel Time Outputs'!$D:$D,$D35,'VISSIM Travel Time Outputs'!$A:$A,"AVG",'VISSIM Travel Time Outputs'!$B:$B,BT$9),"-")</f>
        <v>-</v>
      </c>
      <c r="BU35" s="380" t="str">
        <f>IFERROR(AVERAGEIFS('VISSIM Travel Time Outputs'!$G:$G,'VISSIM Travel Time Outputs'!$D:$D,$D35,'VISSIM Travel Time Outputs'!$A:$A,"AVG",'VISSIM Travel Time Outputs'!$B:$B,BU$9),"-")</f>
        <v>-</v>
      </c>
      <c r="BV35" s="380" t="str">
        <f>IFERROR(AVERAGEIFS('VISSIM Travel Time Outputs'!$G:$G,'VISSIM Travel Time Outputs'!$D:$D,$D35,'VISSIM Travel Time Outputs'!$A:$A,"AVG",'VISSIM Travel Time Outputs'!$B:$B,BV$9),"-")</f>
        <v>-</v>
      </c>
      <c r="BW35" s="380" t="str">
        <f>IFERROR(AVERAGEIFS('VISSIM Travel Time Outputs'!$G:$G,'VISSIM Travel Time Outputs'!$D:$D,$D35,'VISSIM Travel Time Outputs'!$A:$A,"AVG",'VISSIM Travel Time Outputs'!$B:$B,BW$9),"-")</f>
        <v>-</v>
      </c>
      <c r="BX35" s="380" t="str">
        <f>IFERROR(AVERAGEIFS('VISSIM Travel Time Outputs'!$G:$G,'VISSIM Travel Time Outputs'!$D:$D,$D35,'VISSIM Travel Time Outputs'!$A:$A,"AVG",'VISSIM Travel Time Outputs'!$B:$B,BX$9),"-")</f>
        <v>-</v>
      </c>
      <c r="BY35" s="380" t="str">
        <f>IFERROR(AVERAGEIFS('VISSIM Travel Time Outputs'!$G:$G,'VISSIM Travel Time Outputs'!$D:$D,$D35,'VISSIM Travel Time Outputs'!$A:$A,"AVG",'VISSIM Travel Time Outputs'!$B:$B,BY$9),"-")</f>
        <v>-</v>
      </c>
      <c r="BZ35" s="380" t="str">
        <f>IFERROR(AVERAGEIFS('VISSIM Travel Time Outputs'!$G:$G,'VISSIM Travel Time Outputs'!$D:$D,$D35,'VISSIM Travel Time Outputs'!$A:$A,"AVG",'VISSIM Travel Time Outputs'!$B:$B,BZ$9),"-")</f>
        <v>-</v>
      </c>
      <c r="CA35" s="381" t="str">
        <f>IFERROR(AVERAGEIFS('VISSIM Travel Time Outputs'!$G:$G,'VISSIM Travel Time Outputs'!$D:$D,$D35,'VISSIM Travel Time Outputs'!$A:$A,"AVG",'VISSIM Travel Time Outputs'!$B:$B,CA$9),"-")</f>
        <v>-</v>
      </c>
      <c r="CB35" s="304"/>
      <c r="CC35" s="259" t="str">
        <f t="shared" si="16"/>
        <v>--</v>
      </c>
      <c r="CD35" s="410" t="str">
        <f t="shared" si="17"/>
        <v>--</v>
      </c>
      <c r="CE35" s="381">
        <f t="shared" si="18"/>
        <v>0</v>
      </c>
      <c r="CF35" s="387"/>
      <c r="CG35" s="259" t="str">
        <f>IFERROR(GETPIVOTDATA("Average of TRAVTM(31)",#REF!,"TIMEINT",CG$9,"VEHICLETRAVELTIMEMEASUREMENT",$D35)/3600/24,"--")</f>
        <v>--</v>
      </c>
      <c r="CH35" s="36" t="str">
        <f>IFERROR(GETPIVOTDATA("Average of TRAVTM(31)",#REF!,"TIMEINT",CH$9,"VEHICLETRAVELTIMEMEASUREMENT",$D35)/3600/24,"--")</f>
        <v>--</v>
      </c>
      <c r="CI35" s="36" t="str">
        <f>IFERROR(GETPIVOTDATA("Average of TRAVTM(31)",#REF!,"TIMEINT",CI$9,"VEHICLETRAVELTIMEMEASUREMENT",$D35)/3600/24,"--")</f>
        <v>--</v>
      </c>
      <c r="CJ35" s="36" t="str">
        <f>IFERROR(GETPIVOTDATA("Average of TRAVTM(31)",#REF!,"TIMEINT",CJ$9,"VEHICLETRAVELTIMEMEASUREMENT",$D35)/3600/24,"--")</f>
        <v>--</v>
      </c>
      <c r="CK35" s="36" t="str">
        <f>IFERROR(GETPIVOTDATA("Average of TRAVTM(31)",#REF!,"TIMEINT",CK$9,"VEHICLETRAVELTIMEMEASUREMENT",$D35)/3600/24,"--")</f>
        <v>--</v>
      </c>
      <c r="CL35" s="36" t="str">
        <f>IFERROR(GETPIVOTDATA("Average of TRAVTM(31)",#REF!,"TIMEINT",CL$9,"VEHICLETRAVELTIMEMEASUREMENT",$D35)/3600/24,"--")</f>
        <v>--</v>
      </c>
      <c r="CM35" s="36" t="str">
        <f>IFERROR(GETPIVOTDATA("Average of TRAVTM(31)",#REF!,"TIMEINT",CM$9,"VEHICLETRAVELTIMEMEASUREMENT",$D35)/3600/24,"--")</f>
        <v>--</v>
      </c>
      <c r="CN35" s="36" t="str">
        <f>IFERROR(GETPIVOTDATA("Average of TRAVTM(31)",#REF!,"TIMEINT",CN$9,"VEHICLETRAVELTIMEMEASUREMENT",$D35)/3600/24,"--")</f>
        <v>--</v>
      </c>
      <c r="CO35" s="36" t="str">
        <f>IFERROR(GETPIVOTDATA("Average of TRAVTM(31)",#REF!,"TIMEINT",CO$9,"VEHICLETRAVELTIMEMEASUREMENT",$D35)/3600/24,"--")</f>
        <v>--</v>
      </c>
      <c r="CP35" s="36" t="str">
        <f>IFERROR(GETPIVOTDATA("Average of TRAVTM(31)",#REF!,"TIMEINT",CP$9,"VEHICLETRAVELTIMEMEASUREMENT",$D35)/3600/24,"--")</f>
        <v>--</v>
      </c>
      <c r="CQ35" s="36" t="str">
        <f>IFERROR(GETPIVOTDATA("Average of TRAVTM(31)",#REF!,"TIMEINT",CQ$9,"VEHICLETRAVELTIMEMEASUREMENT",$D35)/3600/24,"--")</f>
        <v>--</v>
      </c>
      <c r="CR35" s="36" t="str">
        <f>IFERROR(GETPIVOTDATA("Average of TRAVTM(31)",#REF!,"TIMEINT",CR$9,"VEHICLETRAVELTIMEMEASUREMENT",$D35)/3600/24,"--")</f>
        <v>--</v>
      </c>
      <c r="CS35" s="36" t="str">
        <f>IFERROR(GETPIVOTDATA("Average of TRAVTM(31)",#REF!,"TIMEINT",CS$9,"VEHICLETRAVELTIMEMEASUREMENT",$D35)/3600/24,"--")</f>
        <v>--</v>
      </c>
      <c r="CT35" s="36" t="str">
        <f>IFERROR(GETPIVOTDATA("Average of TRAVTM(31)",#REF!,"TIMEINT",CT$9,"VEHICLETRAVELTIMEMEASUREMENT",$D35)/3600/24,"--")</f>
        <v>--</v>
      </c>
      <c r="CU35" s="36" t="str">
        <f>IFERROR(GETPIVOTDATA("Average of TRAVTM(31)",#REF!,"TIMEINT",CU$9,"VEHICLETRAVELTIMEMEASUREMENT",$D35)/3600/24,"--")</f>
        <v>--</v>
      </c>
      <c r="CV35" s="177" t="str">
        <f>IFERROR(GETPIVOTDATA("Average of TRAVTM(31)",#REF!,"TIMEINT",CV$9,"VEHICLETRAVELTIMEMEASUREMENT",$D35)/3600/24,"--")</f>
        <v>--</v>
      </c>
      <c r="CW35" s="387"/>
      <c r="CX35" s="379" t="str">
        <f>IFERROR(GETPIVOTDATA("Average of VEHS(31)",#REF!,"TIMEINT",CX$9,"VEHICLETRAVELTIMEMEASUREMENT",$D35),"--")</f>
        <v>--</v>
      </c>
      <c r="CY35" s="380" t="str">
        <f>IFERROR(GETPIVOTDATA("Average of VEHS(31)",#REF!,"TIMEINT",CY$9,"VEHICLETRAVELTIMEMEASUREMENT",$D35),"--")</f>
        <v>--</v>
      </c>
      <c r="CZ35" s="380" t="str">
        <f>IFERROR(GETPIVOTDATA("Average of VEHS(31)",#REF!,"TIMEINT",CZ$9,"VEHICLETRAVELTIMEMEASUREMENT",$D35),"--")</f>
        <v>--</v>
      </c>
      <c r="DA35" s="380" t="str">
        <f>IFERROR(GETPIVOTDATA("Average of VEHS(31)",#REF!,"TIMEINT",DA$9,"VEHICLETRAVELTIMEMEASUREMENT",$D35),"--")</f>
        <v>--</v>
      </c>
      <c r="DB35" s="380" t="str">
        <f>IFERROR(GETPIVOTDATA("Average of VEHS(31)",#REF!,"TIMEINT",DB$9,"VEHICLETRAVELTIMEMEASUREMENT",$D35),"--")</f>
        <v>--</v>
      </c>
      <c r="DC35" s="380" t="str">
        <f>IFERROR(GETPIVOTDATA("Average of VEHS(31)",#REF!,"TIMEINT",DC$9,"VEHICLETRAVELTIMEMEASUREMENT",$D35),"--")</f>
        <v>--</v>
      </c>
      <c r="DD35" s="380" t="str">
        <f>IFERROR(GETPIVOTDATA("Average of VEHS(31)",#REF!,"TIMEINT",DD$9,"VEHICLETRAVELTIMEMEASUREMENT",$D35),"--")</f>
        <v>--</v>
      </c>
      <c r="DE35" s="380" t="str">
        <f>IFERROR(GETPIVOTDATA("Average of VEHS(31)",#REF!,"TIMEINT",DE$9,"VEHICLETRAVELTIMEMEASUREMENT",$D35),"--")</f>
        <v>--</v>
      </c>
      <c r="DF35" s="380" t="str">
        <f>IFERROR(GETPIVOTDATA("Average of VEHS(31)",#REF!,"TIMEINT",DF$9,"VEHICLETRAVELTIMEMEASUREMENT",$D35),"--")</f>
        <v>--</v>
      </c>
      <c r="DG35" s="380" t="str">
        <f>IFERROR(GETPIVOTDATA("Average of VEHS(31)",#REF!,"TIMEINT",DG$9,"VEHICLETRAVELTIMEMEASUREMENT",$D35),"--")</f>
        <v>--</v>
      </c>
      <c r="DH35" s="380" t="str">
        <f>IFERROR(GETPIVOTDATA("Average of VEHS(31)",#REF!,"TIMEINT",DH$9,"VEHICLETRAVELTIMEMEASUREMENT",$D35),"--")</f>
        <v>--</v>
      </c>
      <c r="DI35" s="380" t="str">
        <f>IFERROR(GETPIVOTDATA("Average of VEHS(31)",#REF!,"TIMEINT",DI$9,"VEHICLETRAVELTIMEMEASUREMENT",$D35),"--")</f>
        <v>--</v>
      </c>
      <c r="DJ35" s="380" t="str">
        <f>IFERROR(GETPIVOTDATA("Average of VEHS(31)",#REF!,"TIMEINT",DJ$9,"VEHICLETRAVELTIMEMEASUREMENT",$D35),"--")</f>
        <v>--</v>
      </c>
      <c r="DK35" s="380" t="str">
        <f>IFERROR(GETPIVOTDATA("Average of VEHS(31)",#REF!,"TIMEINT",DK$9,"VEHICLETRAVELTIMEMEASUREMENT",$D35),"--")</f>
        <v>--</v>
      </c>
      <c r="DL35" s="380" t="str">
        <f>IFERROR(GETPIVOTDATA("Average of VEHS(31)",#REF!,"TIMEINT",DL$9,"VEHICLETRAVELTIMEMEASUREMENT",$D35),"--")</f>
        <v>--</v>
      </c>
      <c r="DM35" s="381" t="str">
        <f>IFERROR(GETPIVOTDATA("Average of VEHS(31)",#REF!,"TIMEINT",DM$9,"VEHICLETRAVELTIMEMEASUREMENT",$D35),"--")</f>
        <v>--</v>
      </c>
      <c r="DN35" s="387"/>
      <c r="DO35" s="259" t="str">
        <f t="shared" si="19"/>
        <v>--</v>
      </c>
      <c r="DP35" s="410" t="str">
        <f t="shared" si="20"/>
        <v>--</v>
      </c>
      <c r="DQ35" s="381">
        <f t="shared" si="21"/>
        <v>0</v>
      </c>
      <c r="DR35" s="305"/>
      <c r="DS35" s="259" t="str">
        <f>IFERROR(TIME(0,0,AVERAGEIFS('VISSIM Travel Time Outputs'!$K:$K,'VISSIM Travel Time Outputs'!$D:$D,$D35,'VISSIM Travel Time Outputs'!$A:$A,"AVG",'VISSIM Travel Time Outputs'!$B:$B,DS$9)),"-")</f>
        <v>-</v>
      </c>
      <c r="DT35" s="36" t="str">
        <f>IFERROR(TIME(0,0,AVERAGEIFS('VISSIM Travel Time Outputs'!$K:$K,'VISSIM Travel Time Outputs'!$D:$D,$D35,'VISSIM Travel Time Outputs'!$A:$A,"AVG",'VISSIM Travel Time Outputs'!$B:$B,DT$9)),"-")</f>
        <v>-</v>
      </c>
      <c r="DU35" s="36" t="str">
        <f>IFERROR(TIME(0,0,AVERAGEIFS('VISSIM Travel Time Outputs'!$K:$K,'VISSIM Travel Time Outputs'!$D:$D,$D35,'VISSIM Travel Time Outputs'!$A:$A,"AVG",'VISSIM Travel Time Outputs'!$B:$B,DU$9)),"-")</f>
        <v>-</v>
      </c>
      <c r="DV35" s="36" t="str">
        <f>IFERROR(TIME(0,0,AVERAGEIFS('VISSIM Travel Time Outputs'!$K:$K,'VISSIM Travel Time Outputs'!$D:$D,$D35,'VISSIM Travel Time Outputs'!$A:$A,"AVG",'VISSIM Travel Time Outputs'!$B:$B,DV$9)),"-")</f>
        <v>-</v>
      </c>
      <c r="DW35" s="36" t="str">
        <f>IFERROR(TIME(0,0,AVERAGEIFS('VISSIM Travel Time Outputs'!$K:$K,'VISSIM Travel Time Outputs'!$D:$D,$D35,'VISSIM Travel Time Outputs'!$A:$A,"AVG",'VISSIM Travel Time Outputs'!$B:$B,DW$9)),"-")</f>
        <v>-</v>
      </c>
      <c r="DX35" s="36" t="str">
        <f>IFERROR(TIME(0,0,AVERAGEIFS('VISSIM Travel Time Outputs'!$K:$K,'VISSIM Travel Time Outputs'!$D:$D,$D35,'VISSIM Travel Time Outputs'!$A:$A,"AVG",'VISSIM Travel Time Outputs'!$B:$B,DX$9)),"-")</f>
        <v>-</v>
      </c>
      <c r="DY35" s="36" t="str">
        <f>IFERROR(TIME(0,0,AVERAGEIFS('VISSIM Travel Time Outputs'!$K:$K,'VISSIM Travel Time Outputs'!$D:$D,$D35,'VISSIM Travel Time Outputs'!$A:$A,"AVG",'VISSIM Travel Time Outputs'!$B:$B,DY$9)),"-")</f>
        <v>-</v>
      </c>
      <c r="DZ35" s="36" t="str">
        <f>IFERROR(TIME(0,0,AVERAGEIFS('VISSIM Travel Time Outputs'!$K:$K,'VISSIM Travel Time Outputs'!$D:$D,$D35,'VISSIM Travel Time Outputs'!$A:$A,"AVG",'VISSIM Travel Time Outputs'!$B:$B,DZ$9)),"-")</f>
        <v>-</v>
      </c>
      <c r="EA35" s="36" t="str">
        <f>IFERROR(TIME(0,0,AVERAGEIFS('VISSIM Travel Time Outputs'!$K:$K,'VISSIM Travel Time Outputs'!$D:$D,$D35,'VISSIM Travel Time Outputs'!$A:$A,"AVG",'VISSIM Travel Time Outputs'!$B:$B,EA$9)),"-")</f>
        <v>-</v>
      </c>
      <c r="EB35" s="36" t="str">
        <f>IFERROR(TIME(0,0,AVERAGEIFS('VISSIM Travel Time Outputs'!$K:$K,'VISSIM Travel Time Outputs'!$D:$D,$D35,'VISSIM Travel Time Outputs'!$A:$A,"AVG",'VISSIM Travel Time Outputs'!$B:$B,EB$9)),"-")</f>
        <v>-</v>
      </c>
      <c r="EC35" s="36" t="str">
        <f>IFERROR(TIME(0,0,AVERAGEIFS('VISSIM Travel Time Outputs'!$K:$K,'VISSIM Travel Time Outputs'!$D:$D,$D35,'VISSIM Travel Time Outputs'!$A:$A,"AVG",'VISSIM Travel Time Outputs'!$B:$B,EC$9)),"-")</f>
        <v>-</v>
      </c>
      <c r="ED35" s="36" t="str">
        <f>IFERROR(TIME(0,0,AVERAGEIFS('VISSIM Travel Time Outputs'!$K:$K,'VISSIM Travel Time Outputs'!$D:$D,$D35,'VISSIM Travel Time Outputs'!$A:$A,"AVG",'VISSIM Travel Time Outputs'!$B:$B,ED$9)),"-")</f>
        <v>-</v>
      </c>
      <c r="EE35" s="36" t="str">
        <f>IFERROR(TIME(0,0,AVERAGEIFS('VISSIM Travel Time Outputs'!$K:$K,'VISSIM Travel Time Outputs'!$D:$D,$D35,'VISSIM Travel Time Outputs'!$A:$A,"AVG",'VISSIM Travel Time Outputs'!$B:$B,EE$9)),"-")</f>
        <v>-</v>
      </c>
      <c r="EF35" s="36" t="str">
        <f>IFERROR(TIME(0,0,AVERAGEIFS('VISSIM Travel Time Outputs'!$K:$K,'VISSIM Travel Time Outputs'!$D:$D,$D35,'VISSIM Travel Time Outputs'!$A:$A,"AVG",'VISSIM Travel Time Outputs'!$B:$B,EF$9)),"-")</f>
        <v>-</v>
      </c>
      <c r="EG35" s="36" t="str">
        <f>IFERROR(TIME(0,0,AVERAGEIFS('VISSIM Travel Time Outputs'!$K:$K,'VISSIM Travel Time Outputs'!$D:$D,$D35,'VISSIM Travel Time Outputs'!$A:$A,"AVG",'VISSIM Travel Time Outputs'!$B:$B,EG$9)),"-")</f>
        <v>-</v>
      </c>
      <c r="EH35" s="177" t="str">
        <f>IFERROR(TIME(0,0,AVERAGEIFS('VISSIM Travel Time Outputs'!$K:$K,'VISSIM Travel Time Outputs'!$D:$D,$D35,'VISSIM Travel Time Outputs'!$A:$A,"AVG",'VISSIM Travel Time Outputs'!$B:$B,EH$9)),"-")</f>
        <v>-</v>
      </c>
      <c r="EI35" s="164"/>
      <c r="EJ35" s="379" t="str">
        <f>IFERROR(AVERAGEIFS('VISSIM Travel Time Outputs'!$H:$H,'VISSIM Travel Time Outputs'!$D:$D,$D35,'VISSIM Travel Time Outputs'!$A:$A,"AVG",'VISSIM Travel Time Outputs'!$B:$B,EJ$9),"-")</f>
        <v>-</v>
      </c>
      <c r="EK35" s="380" t="str">
        <f>IFERROR(AVERAGEIFS('VISSIM Travel Time Outputs'!$H:$H,'VISSIM Travel Time Outputs'!$D:$D,$D35,'VISSIM Travel Time Outputs'!$A:$A,"AVG",'VISSIM Travel Time Outputs'!$B:$B,EK$9),"-")</f>
        <v>-</v>
      </c>
      <c r="EL35" s="380" t="str">
        <f>IFERROR(AVERAGEIFS('VISSIM Travel Time Outputs'!$H:$H,'VISSIM Travel Time Outputs'!$D:$D,$D35,'VISSIM Travel Time Outputs'!$A:$A,"AVG",'VISSIM Travel Time Outputs'!$B:$B,EL$9),"-")</f>
        <v>-</v>
      </c>
      <c r="EM35" s="380" t="str">
        <f>IFERROR(AVERAGEIFS('VISSIM Travel Time Outputs'!$H:$H,'VISSIM Travel Time Outputs'!$D:$D,$D35,'VISSIM Travel Time Outputs'!$A:$A,"AVG",'VISSIM Travel Time Outputs'!$B:$B,EM$9),"-")</f>
        <v>-</v>
      </c>
      <c r="EN35" s="380" t="str">
        <f>IFERROR(AVERAGEIFS('VISSIM Travel Time Outputs'!$H:$H,'VISSIM Travel Time Outputs'!$D:$D,$D35,'VISSIM Travel Time Outputs'!$A:$A,"AVG",'VISSIM Travel Time Outputs'!$B:$B,EN$9),"-")</f>
        <v>-</v>
      </c>
      <c r="EO35" s="380" t="str">
        <f>IFERROR(AVERAGEIFS('VISSIM Travel Time Outputs'!$H:$H,'VISSIM Travel Time Outputs'!$D:$D,$D35,'VISSIM Travel Time Outputs'!$A:$A,"AVG",'VISSIM Travel Time Outputs'!$B:$B,EO$9),"-")</f>
        <v>-</v>
      </c>
      <c r="EP35" s="380" t="str">
        <f>IFERROR(AVERAGEIFS('VISSIM Travel Time Outputs'!$H:$H,'VISSIM Travel Time Outputs'!$D:$D,$D35,'VISSIM Travel Time Outputs'!$A:$A,"AVG",'VISSIM Travel Time Outputs'!$B:$B,EP$9),"-")</f>
        <v>-</v>
      </c>
      <c r="EQ35" s="380" t="str">
        <f>IFERROR(AVERAGEIFS('VISSIM Travel Time Outputs'!$H:$H,'VISSIM Travel Time Outputs'!$D:$D,$D35,'VISSIM Travel Time Outputs'!$A:$A,"AVG",'VISSIM Travel Time Outputs'!$B:$B,EQ$9),"-")</f>
        <v>-</v>
      </c>
      <c r="ER35" s="380" t="str">
        <f>IFERROR(AVERAGEIFS('VISSIM Travel Time Outputs'!$H:$H,'VISSIM Travel Time Outputs'!$D:$D,$D35,'VISSIM Travel Time Outputs'!$A:$A,"AVG",'VISSIM Travel Time Outputs'!$B:$B,ER$9),"-")</f>
        <v>-</v>
      </c>
      <c r="ES35" s="380" t="str">
        <f>IFERROR(AVERAGEIFS('VISSIM Travel Time Outputs'!$H:$H,'VISSIM Travel Time Outputs'!$D:$D,$D35,'VISSIM Travel Time Outputs'!$A:$A,"AVG",'VISSIM Travel Time Outputs'!$B:$B,ES$9),"-")</f>
        <v>-</v>
      </c>
      <c r="ET35" s="380" t="str">
        <f>IFERROR(AVERAGEIFS('VISSIM Travel Time Outputs'!$H:$H,'VISSIM Travel Time Outputs'!$D:$D,$D35,'VISSIM Travel Time Outputs'!$A:$A,"AVG",'VISSIM Travel Time Outputs'!$B:$B,ET$9),"-")</f>
        <v>-</v>
      </c>
      <c r="EU35" s="380" t="str">
        <f>IFERROR(AVERAGEIFS('VISSIM Travel Time Outputs'!$H:$H,'VISSIM Travel Time Outputs'!$D:$D,$D35,'VISSIM Travel Time Outputs'!$A:$A,"AVG",'VISSIM Travel Time Outputs'!$B:$B,EU$9),"-")</f>
        <v>-</v>
      </c>
      <c r="EV35" s="380" t="str">
        <f>IFERROR(AVERAGEIFS('VISSIM Travel Time Outputs'!$H:$H,'VISSIM Travel Time Outputs'!$D:$D,$D35,'VISSIM Travel Time Outputs'!$A:$A,"AVG",'VISSIM Travel Time Outputs'!$B:$B,EV$9),"-")</f>
        <v>-</v>
      </c>
      <c r="EW35" s="380" t="str">
        <f>IFERROR(AVERAGEIFS('VISSIM Travel Time Outputs'!$H:$H,'VISSIM Travel Time Outputs'!$D:$D,$D35,'VISSIM Travel Time Outputs'!$A:$A,"AVG",'VISSIM Travel Time Outputs'!$B:$B,EW$9),"-")</f>
        <v>-</v>
      </c>
      <c r="EX35" s="380" t="str">
        <f>IFERROR(AVERAGEIFS('VISSIM Travel Time Outputs'!$H:$H,'VISSIM Travel Time Outputs'!$D:$D,$D35,'VISSIM Travel Time Outputs'!$A:$A,"AVG",'VISSIM Travel Time Outputs'!$B:$B,EX$9),"-")</f>
        <v>-</v>
      </c>
      <c r="EY35" s="381" t="str">
        <f>IFERROR(AVERAGEIFS('VISSIM Travel Time Outputs'!$H:$H,'VISSIM Travel Time Outputs'!$D:$D,$D35,'VISSIM Travel Time Outputs'!$A:$A,"AVG",'VISSIM Travel Time Outputs'!$B:$B,EY$9),"-")</f>
        <v>-</v>
      </c>
      <c r="EZ35" s="304"/>
      <c r="FA35" s="259" t="str">
        <f t="shared" si="22"/>
        <v>--</v>
      </c>
      <c r="FB35" s="410" t="str">
        <f t="shared" si="23"/>
        <v>--</v>
      </c>
      <c r="FC35" s="381">
        <f t="shared" si="24"/>
        <v>0</v>
      </c>
      <c r="FD35" s="387"/>
      <c r="FE35" s="259" t="str">
        <f>IFERROR(GETPIVOTDATA("Average of TRAVTM(40)",#REF!,"TIMEINT",FE$9,"VEHICLETRAVELTIMEMEASUREMENT",$D35)/3600/24,"--")</f>
        <v>--</v>
      </c>
      <c r="FF35" s="36" t="str">
        <f>IFERROR(GETPIVOTDATA("Average of TRAVTM(40)",#REF!,"TIMEINT",FF$9,"VEHICLETRAVELTIMEMEASUREMENT",$D35)/3600/24,"--")</f>
        <v>--</v>
      </c>
      <c r="FG35" s="36" t="str">
        <f>IFERROR(GETPIVOTDATA("Average of TRAVTM(40)",#REF!,"TIMEINT",FG$9,"VEHICLETRAVELTIMEMEASUREMENT",$D35)/3600/24,"--")</f>
        <v>--</v>
      </c>
      <c r="FH35" s="36" t="str">
        <f>IFERROR(GETPIVOTDATA("Average of TRAVTM(40)",#REF!,"TIMEINT",FH$9,"VEHICLETRAVELTIMEMEASUREMENT",$D35)/3600/24,"--")</f>
        <v>--</v>
      </c>
      <c r="FI35" s="36" t="str">
        <f>IFERROR(GETPIVOTDATA("Average of TRAVTM(40)",#REF!,"TIMEINT",FI$9,"VEHICLETRAVELTIMEMEASUREMENT",$D35)/3600/24,"--")</f>
        <v>--</v>
      </c>
      <c r="FJ35" s="36" t="str">
        <f>IFERROR(GETPIVOTDATA("Average of TRAVTM(40)",#REF!,"TIMEINT",FJ$9,"VEHICLETRAVELTIMEMEASUREMENT",$D35)/3600/24,"--")</f>
        <v>--</v>
      </c>
      <c r="FK35" s="36" t="str">
        <f>IFERROR(GETPIVOTDATA("Average of TRAVTM(40)",#REF!,"TIMEINT",FK$9,"VEHICLETRAVELTIMEMEASUREMENT",$D35)/3600/24,"--")</f>
        <v>--</v>
      </c>
      <c r="FL35" s="36" t="str">
        <f>IFERROR(GETPIVOTDATA("Average of TRAVTM(40)",#REF!,"TIMEINT",FL$9,"VEHICLETRAVELTIMEMEASUREMENT",$D35)/3600/24,"--")</f>
        <v>--</v>
      </c>
      <c r="FM35" s="36" t="str">
        <f>IFERROR(GETPIVOTDATA("Average of TRAVTM(40)",#REF!,"TIMEINT",FM$9,"VEHICLETRAVELTIMEMEASUREMENT",$D35)/3600/24,"--")</f>
        <v>--</v>
      </c>
      <c r="FN35" s="36" t="str">
        <f>IFERROR(GETPIVOTDATA("Average of TRAVTM(40)",#REF!,"TIMEINT",FN$9,"VEHICLETRAVELTIMEMEASUREMENT",$D35)/3600/24,"--")</f>
        <v>--</v>
      </c>
      <c r="FO35" s="36" t="str">
        <f>IFERROR(GETPIVOTDATA("Average of TRAVTM(40)",#REF!,"TIMEINT",FO$9,"VEHICLETRAVELTIMEMEASUREMENT",$D35)/3600/24,"--")</f>
        <v>--</v>
      </c>
      <c r="FP35" s="36" t="str">
        <f>IFERROR(GETPIVOTDATA("Average of TRAVTM(40)",#REF!,"TIMEINT",FP$9,"VEHICLETRAVELTIMEMEASUREMENT",$D35)/3600/24,"--")</f>
        <v>--</v>
      </c>
      <c r="FQ35" s="36" t="str">
        <f>IFERROR(GETPIVOTDATA("Average of TRAVTM(40)",#REF!,"TIMEINT",FQ$9,"VEHICLETRAVELTIMEMEASUREMENT",$D35)/3600/24,"--")</f>
        <v>--</v>
      </c>
      <c r="FR35" s="36" t="str">
        <f>IFERROR(GETPIVOTDATA("Average of TRAVTM(40)",#REF!,"TIMEINT",FR$9,"VEHICLETRAVELTIMEMEASUREMENT",$D35)/3600/24,"--")</f>
        <v>--</v>
      </c>
      <c r="FS35" s="36" t="str">
        <f>IFERROR(GETPIVOTDATA("Average of TRAVTM(40)",#REF!,"TIMEINT",FS$9,"VEHICLETRAVELTIMEMEASUREMENT",$D35)/3600/24,"--")</f>
        <v>--</v>
      </c>
      <c r="FT35" s="177" t="str">
        <f>IFERROR(GETPIVOTDATA("Average of TRAVTM(40)",#REF!,"TIMEINT",FT$9,"VEHICLETRAVELTIMEMEASUREMENT",$D35)/3600/24,"--")</f>
        <v>--</v>
      </c>
      <c r="FU35" s="387"/>
      <c r="FV35" s="379" t="str">
        <f>IFERROR(GETPIVOTDATA("Average of VEHS(40)",#REF!,"TIMEINT",FV$9,"VEHICLETRAVELTIMEMEASUREMENT",$D35),"--")</f>
        <v>--</v>
      </c>
      <c r="FW35" s="380" t="str">
        <f>IFERROR(GETPIVOTDATA("Average of VEHS(40)",#REF!,"TIMEINT",FW$9,"VEHICLETRAVELTIMEMEASUREMENT",$D35),"--")</f>
        <v>--</v>
      </c>
      <c r="FX35" s="380" t="str">
        <f>IFERROR(GETPIVOTDATA("Average of VEHS(40)",#REF!,"TIMEINT",FX$9,"VEHICLETRAVELTIMEMEASUREMENT",$D35),"--")</f>
        <v>--</v>
      </c>
      <c r="FY35" s="380" t="str">
        <f>IFERROR(GETPIVOTDATA("Average of VEHS(40)",#REF!,"TIMEINT",FY$9,"VEHICLETRAVELTIMEMEASUREMENT",$D35),"--")</f>
        <v>--</v>
      </c>
      <c r="FZ35" s="380" t="str">
        <f>IFERROR(GETPIVOTDATA("Average of VEHS(40)",#REF!,"TIMEINT",FZ$9,"VEHICLETRAVELTIMEMEASUREMENT",$D35),"--")</f>
        <v>--</v>
      </c>
      <c r="GA35" s="380" t="str">
        <f>IFERROR(GETPIVOTDATA("Average of VEHS(40)",#REF!,"TIMEINT",GA$9,"VEHICLETRAVELTIMEMEASUREMENT",$D35),"--")</f>
        <v>--</v>
      </c>
      <c r="GB35" s="380" t="str">
        <f>IFERROR(GETPIVOTDATA("Average of VEHS(40)",#REF!,"TIMEINT",GB$9,"VEHICLETRAVELTIMEMEASUREMENT",$D35),"--")</f>
        <v>--</v>
      </c>
      <c r="GC35" s="380" t="str">
        <f>IFERROR(GETPIVOTDATA("Average of VEHS(40)",#REF!,"TIMEINT",GC$9,"VEHICLETRAVELTIMEMEASUREMENT",$D35),"--")</f>
        <v>--</v>
      </c>
      <c r="GD35" s="380" t="str">
        <f>IFERROR(GETPIVOTDATA("Average of VEHS(40)",#REF!,"TIMEINT",GD$9,"VEHICLETRAVELTIMEMEASUREMENT",$D35),"--")</f>
        <v>--</v>
      </c>
      <c r="GE35" s="380" t="str">
        <f>IFERROR(GETPIVOTDATA("Average of VEHS(40)",#REF!,"TIMEINT",GE$9,"VEHICLETRAVELTIMEMEASUREMENT",$D35),"--")</f>
        <v>--</v>
      </c>
      <c r="GF35" s="380" t="str">
        <f>IFERROR(GETPIVOTDATA("Average of VEHS(40)",#REF!,"TIMEINT",GF$9,"VEHICLETRAVELTIMEMEASUREMENT",$D35),"--")</f>
        <v>--</v>
      </c>
      <c r="GG35" s="380" t="str">
        <f>IFERROR(GETPIVOTDATA("Average of VEHS(40)",#REF!,"TIMEINT",GG$9,"VEHICLETRAVELTIMEMEASUREMENT",$D35),"--")</f>
        <v>--</v>
      </c>
      <c r="GH35" s="380" t="str">
        <f>IFERROR(GETPIVOTDATA("Average of VEHS(40)",#REF!,"TIMEINT",GH$9,"VEHICLETRAVELTIMEMEASUREMENT",$D35),"--")</f>
        <v>--</v>
      </c>
      <c r="GI35" s="380" t="str">
        <f>IFERROR(GETPIVOTDATA("Average of VEHS(40)",#REF!,"TIMEINT",GI$9,"VEHICLETRAVELTIMEMEASUREMENT",$D35),"--")</f>
        <v>--</v>
      </c>
      <c r="GJ35" s="380" t="str">
        <f>IFERROR(GETPIVOTDATA("Average of VEHS(40)",#REF!,"TIMEINT",GJ$9,"VEHICLETRAVELTIMEMEASUREMENT",$D35),"--")</f>
        <v>--</v>
      </c>
      <c r="GK35" s="381" t="str">
        <f>IFERROR(GETPIVOTDATA("Average of VEHS(40)",#REF!,"TIMEINT",GK$9,"VEHICLETRAVELTIMEMEASUREMENT",$D35),"--")</f>
        <v>--</v>
      </c>
      <c r="GL35" s="387"/>
      <c r="GM35" s="259" t="str">
        <f t="shared" si="25"/>
        <v>--</v>
      </c>
      <c r="GN35" s="410" t="str">
        <f t="shared" si="26"/>
        <v>--</v>
      </c>
      <c r="GO35" s="381">
        <f t="shared" si="27"/>
        <v>0</v>
      </c>
      <c r="GP35" s="387"/>
      <c r="GQ35" s="259" t="str">
        <f>IFERROR(GETPIVOTDATA("Average of TRAVTM(60)",#REF!,"TIMEINT",GQ$9,"VEHICLETRAVELTIMEMEASUREMENT",$D35)/3600/24,"--")</f>
        <v>--</v>
      </c>
      <c r="GR35" s="36" t="str">
        <f>IFERROR(GETPIVOTDATA("Average of TRAVTM(60)",#REF!,"TIMEINT",GR$9,"VEHICLETRAVELTIMEMEASUREMENT",$D35)/3600/24,"--")</f>
        <v>--</v>
      </c>
      <c r="GS35" s="36" t="str">
        <f>IFERROR(GETPIVOTDATA("Average of TRAVTM(60)",#REF!,"TIMEINT",GS$9,"VEHICLETRAVELTIMEMEASUREMENT",$D35)/3600/24,"--")</f>
        <v>--</v>
      </c>
      <c r="GT35" s="36" t="str">
        <f>IFERROR(GETPIVOTDATA("Average of TRAVTM(60)",#REF!,"TIMEINT",GT$9,"VEHICLETRAVELTIMEMEASUREMENT",$D35)/3600/24,"--")</f>
        <v>--</v>
      </c>
      <c r="GU35" s="36" t="str">
        <f>IFERROR(GETPIVOTDATA("Average of TRAVTM(60)",#REF!,"TIMEINT",GU$9,"VEHICLETRAVELTIMEMEASUREMENT",$D35)/3600/24,"--")</f>
        <v>--</v>
      </c>
      <c r="GV35" s="36" t="str">
        <f>IFERROR(GETPIVOTDATA("Average of TRAVTM(60)",#REF!,"TIMEINT",GV$9,"VEHICLETRAVELTIMEMEASUREMENT",$D35)/3600/24,"--")</f>
        <v>--</v>
      </c>
      <c r="GW35" s="36" t="str">
        <f>IFERROR(GETPIVOTDATA("Average of TRAVTM(60)",#REF!,"TIMEINT",GW$9,"VEHICLETRAVELTIMEMEASUREMENT",$D35)/3600/24,"--")</f>
        <v>--</v>
      </c>
      <c r="GX35" s="36" t="str">
        <f>IFERROR(GETPIVOTDATA("Average of TRAVTM(60)",#REF!,"TIMEINT",GX$9,"VEHICLETRAVELTIMEMEASUREMENT",$D35)/3600/24,"--")</f>
        <v>--</v>
      </c>
      <c r="GY35" s="36" t="str">
        <f>IFERROR(GETPIVOTDATA("Average of TRAVTM(60)",#REF!,"TIMEINT",GY$9,"VEHICLETRAVELTIMEMEASUREMENT",$D35)/3600/24,"--")</f>
        <v>--</v>
      </c>
      <c r="GZ35" s="36" t="str">
        <f>IFERROR(GETPIVOTDATA("Average of TRAVTM(60)",#REF!,"TIMEINT",GZ$9,"VEHICLETRAVELTIMEMEASUREMENT",$D35)/3600/24,"--")</f>
        <v>--</v>
      </c>
      <c r="HA35" s="36" t="str">
        <f>IFERROR(GETPIVOTDATA("Average of TRAVTM(60)",#REF!,"TIMEINT",HA$9,"VEHICLETRAVELTIMEMEASUREMENT",$D35)/3600/24,"--")</f>
        <v>--</v>
      </c>
      <c r="HB35" s="36" t="str">
        <f>IFERROR(GETPIVOTDATA("Average of TRAVTM(60)",#REF!,"TIMEINT",HB$9,"VEHICLETRAVELTIMEMEASUREMENT",$D35)/3600/24,"--")</f>
        <v>--</v>
      </c>
      <c r="HC35" s="36" t="str">
        <f>IFERROR(GETPIVOTDATA("Average of TRAVTM(60)",#REF!,"TIMEINT",HC$9,"VEHICLETRAVELTIMEMEASUREMENT",$D35)/3600/24,"--")</f>
        <v>--</v>
      </c>
      <c r="HD35" s="36" t="str">
        <f>IFERROR(GETPIVOTDATA("Average of TRAVTM(60)",#REF!,"TIMEINT",HD$9,"VEHICLETRAVELTIMEMEASUREMENT",$D35)/3600/24,"--")</f>
        <v>--</v>
      </c>
      <c r="HE35" s="36" t="str">
        <f>IFERROR(GETPIVOTDATA("Average of TRAVTM(60)",#REF!,"TIMEINT",HE$9,"VEHICLETRAVELTIMEMEASUREMENT",$D35)/3600/24,"--")</f>
        <v>--</v>
      </c>
      <c r="HF35" s="177" t="str">
        <f>IFERROR(GETPIVOTDATA("Average of TRAVTM(60)",#REF!,"TIMEINT",HF$9,"VEHICLETRAVELTIMEMEASUREMENT",$D35)/3600/24,"--")</f>
        <v>--</v>
      </c>
      <c r="HG35" s="387"/>
      <c r="HH35" s="379" t="str">
        <f>IFERROR(GETPIVOTDATA("Average of VEHS(60)",#REF!,"TIMEINT",HH$9,"VEHICLETRAVELTIMEMEASUREMENT",$D35),"--")</f>
        <v>--</v>
      </c>
      <c r="HI35" s="380" t="str">
        <f>IFERROR(GETPIVOTDATA("Average of VEHS(60)",#REF!,"TIMEINT",HI$9,"VEHICLETRAVELTIMEMEASUREMENT",$D35),"--")</f>
        <v>--</v>
      </c>
      <c r="HJ35" s="380" t="str">
        <f>IFERROR(GETPIVOTDATA("Average of VEHS(60)",#REF!,"TIMEINT",HJ$9,"VEHICLETRAVELTIMEMEASUREMENT",$D35),"--")</f>
        <v>--</v>
      </c>
      <c r="HK35" s="380" t="str">
        <f>IFERROR(GETPIVOTDATA("Average of VEHS(60)",#REF!,"TIMEINT",HK$9,"VEHICLETRAVELTIMEMEASUREMENT",$D35),"--")</f>
        <v>--</v>
      </c>
      <c r="HL35" s="380" t="str">
        <f>IFERROR(GETPIVOTDATA("Average of VEHS(60)",#REF!,"TIMEINT",HL$9,"VEHICLETRAVELTIMEMEASUREMENT",$D35),"--")</f>
        <v>--</v>
      </c>
      <c r="HM35" s="380" t="str">
        <f>IFERROR(GETPIVOTDATA("Average of VEHS(60)",#REF!,"TIMEINT",HM$9,"VEHICLETRAVELTIMEMEASUREMENT",$D35),"--")</f>
        <v>--</v>
      </c>
      <c r="HN35" s="380" t="str">
        <f>IFERROR(GETPIVOTDATA("Average of VEHS(60)",#REF!,"TIMEINT",HN$9,"VEHICLETRAVELTIMEMEASUREMENT",$D35),"--")</f>
        <v>--</v>
      </c>
      <c r="HO35" s="380" t="str">
        <f>IFERROR(GETPIVOTDATA("Average of VEHS(60)",#REF!,"TIMEINT",HO$9,"VEHICLETRAVELTIMEMEASUREMENT",$D35),"--")</f>
        <v>--</v>
      </c>
      <c r="HP35" s="380" t="str">
        <f>IFERROR(GETPIVOTDATA("Average of VEHS(60)",#REF!,"TIMEINT",HP$9,"VEHICLETRAVELTIMEMEASUREMENT",$D35),"--")</f>
        <v>--</v>
      </c>
      <c r="HQ35" s="380" t="str">
        <f>IFERROR(GETPIVOTDATA("Average of VEHS(60)",#REF!,"TIMEINT",HQ$9,"VEHICLETRAVELTIMEMEASUREMENT",$D35),"--")</f>
        <v>--</v>
      </c>
      <c r="HR35" s="380" t="str">
        <f>IFERROR(GETPIVOTDATA("Average of VEHS(60)",#REF!,"TIMEINT",HR$9,"VEHICLETRAVELTIMEMEASUREMENT",$D35),"--")</f>
        <v>--</v>
      </c>
      <c r="HS35" s="380" t="str">
        <f>IFERROR(GETPIVOTDATA("Average of VEHS(60)",#REF!,"TIMEINT",HS$9,"VEHICLETRAVELTIMEMEASUREMENT",$D35),"--")</f>
        <v>--</v>
      </c>
      <c r="HT35" s="380" t="str">
        <f>IFERROR(GETPIVOTDATA("Average of VEHS(60)",#REF!,"TIMEINT",HT$9,"VEHICLETRAVELTIMEMEASUREMENT",$D35),"--")</f>
        <v>--</v>
      </c>
      <c r="HU35" s="380" t="str">
        <f>IFERROR(GETPIVOTDATA("Average of VEHS(60)",#REF!,"TIMEINT",HU$9,"VEHICLETRAVELTIMEMEASUREMENT",$D35),"--")</f>
        <v>--</v>
      </c>
      <c r="HV35" s="380" t="str">
        <f>IFERROR(GETPIVOTDATA("Average of VEHS(60)",#REF!,"TIMEINT",HV$9,"VEHICLETRAVELTIMEMEASUREMENT",$D35),"--")</f>
        <v>--</v>
      </c>
      <c r="HW35" s="381" t="str">
        <f>IFERROR(GETPIVOTDATA("Average of VEHS(60)",#REF!,"TIMEINT",HW$9,"VEHICLETRAVELTIMEMEASUREMENT",$D35),"--")</f>
        <v>--</v>
      </c>
      <c r="HX35" s="387"/>
      <c r="HY35" s="259" t="str">
        <f t="shared" si="28"/>
        <v>--</v>
      </c>
      <c r="HZ35" s="410" t="str">
        <f t="shared" si="29"/>
        <v>--</v>
      </c>
      <c r="IA35" s="381">
        <f t="shared" si="30"/>
        <v>0</v>
      </c>
      <c r="IB35" s="716"/>
      <c r="IC35" s="379" t="str">
        <f>IFERROR(AVERAGEIFS('VISSIM Travel Time Outputs'!$L:$L,'VISSIM Travel Time Outputs'!$D:$D,$D35,'VISSIM Travel Time Outputs'!$A:$A,"AVG",'VISSIM Travel Time Outputs'!$B:$B,IC$9),"-")</f>
        <v>-</v>
      </c>
      <c r="ID35" s="380" t="str">
        <f>IFERROR(AVERAGEIFS('VISSIM Travel Time Outputs'!$L:$L,'VISSIM Travel Time Outputs'!$D:$D,$D35,'VISSIM Travel Time Outputs'!$A:$A,"AVG",'VISSIM Travel Time Outputs'!$B:$B,ID$9),"-")</f>
        <v>-</v>
      </c>
      <c r="IE35" s="380" t="str">
        <f>IFERROR(AVERAGEIFS('VISSIM Travel Time Outputs'!$L:$L,'VISSIM Travel Time Outputs'!$D:$D,$D35,'VISSIM Travel Time Outputs'!$A:$A,"AVG",'VISSIM Travel Time Outputs'!$B:$B,IE$9),"-")</f>
        <v>-</v>
      </c>
      <c r="IF35" s="380" t="str">
        <f>IFERROR(AVERAGEIFS('VISSIM Travel Time Outputs'!$L:$L,'VISSIM Travel Time Outputs'!$D:$D,$D35,'VISSIM Travel Time Outputs'!$A:$A,"AVG",'VISSIM Travel Time Outputs'!$B:$B,IF$9),"-")</f>
        <v>-</v>
      </c>
      <c r="IG35" s="380" t="str">
        <f>IFERROR(AVERAGEIFS('VISSIM Travel Time Outputs'!$L:$L,'VISSIM Travel Time Outputs'!$D:$D,$D35,'VISSIM Travel Time Outputs'!$A:$A,"AVG",'VISSIM Travel Time Outputs'!$B:$B,IG$9),"-")</f>
        <v>-</v>
      </c>
      <c r="IH35" s="380" t="str">
        <f>IFERROR(AVERAGEIFS('VISSIM Travel Time Outputs'!$L:$L,'VISSIM Travel Time Outputs'!$D:$D,$D35,'VISSIM Travel Time Outputs'!$A:$A,"AVG",'VISSIM Travel Time Outputs'!$B:$B,IH$9),"-")</f>
        <v>-</v>
      </c>
      <c r="II35" s="380" t="str">
        <f>IFERROR(AVERAGEIFS('VISSIM Travel Time Outputs'!$L:$L,'VISSIM Travel Time Outputs'!$D:$D,$D35,'VISSIM Travel Time Outputs'!$A:$A,"AVG",'VISSIM Travel Time Outputs'!$B:$B,II$9),"-")</f>
        <v>-</v>
      </c>
      <c r="IJ35" s="380" t="str">
        <f>IFERROR(AVERAGEIFS('VISSIM Travel Time Outputs'!$L:$L,'VISSIM Travel Time Outputs'!$D:$D,$D35,'VISSIM Travel Time Outputs'!$A:$A,"AVG",'VISSIM Travel Time Outputs'!$B:$B,IJ$9),"-")</f>
        <v>-</v>
      </c>
      <c r="IK35" s="380" t="str">
        <f>IFERROR(AVERAGEIFS('VISSIM Travel Time Outputs'!$L:$L,'VISSIM Travel Time Outputs'!$D:$D,$D35,'VISSIM Travel Time Outputs'!$A:$A,"AVG",'VISSIM Travel Time Outputs'!$B:$B,IK$9),"-")</f>
        <v>-</v>
      </c>
      <c r="IL35" s="380" t="str">
        <f>IFERROR(AVERAGEIFS('VISSIM Travel Time Outputs'!$L:$L,'VISSIM Travel Time Outputs'!$D:$D,$D35,'VISSIM Travel Time Outputs'!$A:$A,"AVG",'VISSIM Travel Time Outputs'!$B:$B,IL$9),"-")</f>
        <v>-</v>
      </c>
      <c r="IM35" s="380" t="str">
        <f>IFERROR(AVERAGEIFS('VISSIM Travel Time Outputs'!$L:$L,'VISSIM Travel Time Outputs'!$D:$D,$D35,'VISSIM Travel Time Outputs'!$A:$A,"AVG",'VISSIM Travel Time Outputs'!$B:$B,IM$9),"-")</f>
        <v>-</v>
      </c>
      <c r="IN35" s="380" t="str">
        <f>IFERROR(AVERAGEIFS('VISSIM Travel Time Outputs'!$L:$L,'VISSIM Travel Time Outputs'!$D:$D,$D35,'VISSIM Travel Time Outputs'!$A:$A,"AVG",'VISSIM Travel Time Outputs'!$B:$B,IN$9),"-")</f>
        <v>-</v>
      </c>
      <c r="IO35" s="380" t="str">
        <f>IFERROR(AVERAGEIFS('VISSIM Travel Time Outputs'!$L:$L,'VISSIM Travel Time Outputs'!$D:$D,$D35,'VISSIM Travel Time Outputs'!$A:$A,"AVG",'VISSIM Travel Time Outputs'!$B:$B,IO$9),"-")</f>
        <v>-</v>
      </c>
      <c r="IP35" s="380" t="str">
        <f>IFERROR(AVERAGEIFS('VISSIM Travel Time Outputs'!$L:$L,'VISSIM Travel Time Outputs'!$D:$D,$D35,'VISSIM Travel Time Outputs'!$A:$A,"AVG",'VISSIM Travel Time Outputs'!$B:$B,IP$9),"-")</f>
        <v>-</v>
      </c>
      <c r="IQ35" s="380" t="str">
        <f>IFERROR(AVERAGEIFS('VISSIM Travel Time Outputs'!$L:$L,'VISSIM Travel Time Outputs'!$D:$D,$D35,'VISSIM Travel Time Outputs'!$A:$A,"AVG",'VISSIM Travel Time Outputs'!$B:$B,IQ$9),"-")</f>
        <v>-</v>
      </c>
      <c r="IR35" s="381" t="str">
        <f>IFERROR(AVERAGEIFS('VISSIM Travel Time Outputs'!$L:$L,'VISSIM Travel Time Outputs'!$D:$D,$D35,'VISSIM Travel Time Outputs'!$A:$A,"AVG",'VISSIM Travel Time Outputs'!$B:$B,IR$9),"-")</f>
        <v>-</v>
      </c>
      <c r="IS35" s="381" t="str">
        <f t="shared" si="31"/>
        <v>--</v>
      </c>
    </row>
    <row r="36" spans="1:253" customFormat="1" x14ac:dyDescent="0.25">
      <c r="A36" s="302" t="str">
        <f t="shared" si="12"/>
        <v/>
      </c>
      <c r="B36" s="641">
        <f t="shared" si="32"/>
        <v>27</v>
      </c>
      <c r="C36" s="475" t="str">
        <f>INDEX('Input - Travel Times'!$B$3:$AL$103,MATCH($B36,'Input - Travel Times'!$B$3:$B$103,0),MATCH(C$9,'Input - Travel Times'!$B$3:$AL$3,0))</f>
        <v>From off-ramp to ASPM EB to on-ramp from ASPM WB</v>
      </c>
      <c r="D36" s="194">
        <f>INDEX('Input - Travel Times'!$B$3:$AS$103,MATCH($B36,'Input - Travel Times'!$B$3:$B$103,0),MATCH(D$9,'Input - Travel Times'!$B$3:$AS$3,0))</f>
        <v>27</v>
      </c>
      <c r="E36" s="582" t="e">
        <f>TIME(0,0,INDEX('Input - Travel Times'!$B$3:$AL$103,MATCH($B36,'Input - Travel Times'!$B$3:$B$103,0),MATCH(E$9,'Input - Travel Times'!$B$3:$AL$3,0)))</f>
        <v>#VALUE!</v>
      </c>
      <c r="F36" s="582" t="e">
        <f>TIME(0,0,INDEX('Input - Travel Times'!$B$3:$AL$103,MATCH($B36,'Input - Travel Times'!$B$3:$B$103,0),MATCH(F$9,'Input - Travel Times'!$B$3:$AL$3,0)))</f>
        <v>#VALUE!</v>
      </c>
      <c r="G36" s="582" t="e">
        <f>TIME(0,0,INDEX('Input - Travel Times'!$B$3:$AL$103,MATCH($B36,'Input - Travel Times'!$B$3:$B$103,0),MATCH(G$9,'Input - Travel Times'!$B$3:$AL$3,0)))</f>
        <v>#VALUE!</v>
      </c>
      <c r="H36" s="164"/>
      <c r="I36" s="259" t="str">
        <f>IFERROR(TIME(0,0,AVERAGEIFS('VISSIM Travel Time Outputs'!$I:$I,'VISSIM Travel Time Outputs'!$D:$D,$D36,'VISSIM Travel Time Outputs'!$A:$A,"AVG",'VISSIM Travel Time Outputs'!$B:$B,I$9)),"-")</f>
        <v>-</v>
      </c>
      <c r="J36" s="36" t="str">
        <f>IFERROR(TIME(0,0,AVERAGEIFS('VISSIM Travel Time Outputs'!$I:$I,'VISSIM Travel Time Outputs'!$D:$D,$D36,'VISSIM Travel Time Outputs'!$A:$A,"AVG",'VISSIM Travel Time Outputs'!$B:$B,J$9)),"-")</f>
        <v>-</v>
      </c>
      <c r="K36" s="36" t="str">
        <f>IFERROR(TIME(0,0,AVERAGEIFS('VISSIM Travel Time Outputs'!$I:$I,'VISSIM Travel Time Outputs'!$D:$D,$D36,'VISSIM Travel Time Outputs'!$A:$A,"AVG",'VISSIM Travel Time Outputs'!$B:$B,K$9)),"-")</f>
        <v>-</v>
      </c>
      <c r="L36" s="36" t="str">
        <f>IFERROR(TIME(0,0,AVERAGEIFS('VISSIM Travel Time Outputs'!$I:$I,'VISSIM Travel Time Outputs'!$D:$D,$D36,'VISSIM Travel Time Outputs'!$A:$A,"AVG",'VISSIM Travel Time Outputs'!$B:$B,L$9)),"-")</f>
        <v>-</v>
      </c>
      <c r="M36" s="36" t="str">
        <f>IFERROR(TIME(0,0,AVERAGEIFS('VISSIM Travel Time Outputs'!$I:$I,'VISSIM Travel Time Outputs'!$D:$D,$D36,'VISSIM Travel Time Outputs'!$A:$A,"AVG",'VISSIM Travel Time Outputs'!$B:$B,M$9)),"-")</f>
        <v>-</v>
      </c>
      <c r="N36" s="36" t="str">
        <f>IFERROR(TIME(0,0,AVERAGEIFS('VISSIM Travel Time Outputs'!$I:$I,'VISSIM Travel Time Outputs'!$D:$D,$D36,'VISSIM Travel Time Outputs'!$A:$A,"AVG",'VISSIM Travel Time Outputs'!$B:$B,N$9)),"-")</f>
        <v>-</v>
      </c>
      <c r="O36" s="36" t="str">
        <f>IFERROR(TIME(0,0,AVERAGEIFS('VISSIM Travel Time Outputs'!$I:$I,'VISSIM Travel Time Outputs'!$D:$D,$D36,'VISSIM Travel Time Outputs'!$A:$A,"AVG",'VISSIM Travel Time Outputs'!$B:$B,O$9)),"-")</f>
        <v>-</v>
      </c>
      <c r="P36" s="36" t="str">
        <f>IFERROR(TIME(0,0,AVERAGEIFS('VISSIM Travel Time Outputs'!$I:$I,'VISSIM Travel Time Outputs'!$D:$D,$D36,'VISSIM Travel Time Outputs'!$A:$A,"AVG",'VISSIM Travel Time Outputs'!$B:$B,P$9)),"-")</f>
        <v>-</v>
      </c>
      <c r="Q36" s="36" t="str">
        <f>IFERROR(TIME(0,0,AVERAGEIFS('VISSIM Travel Time Outputs'!$I:$I,'VISSIM Travel Time Outputs'!$D:$D,$D36,'VISSIM Travel Time Outputs'!$A:$A,"AVG",'VISSIM Travel Time Outputs'!$B:$B,Q$9)),"-")</f>
        <v>-</v>
      </c>
      <c r="R36" s="36" t="str">
        <f>IFERROR(TIME(0,0,AVERAGEIFS('VISSIM Travel Time Outputs'!$I:$I,'VISSIM Travel Time Outputs'!$D:$D,$D36,'VISSIM Travel Time Outputs'!$A:$A,"AVG",'VISSIM Travel Time Outputs'!$B:$B,R$9)),"-")</f>
        <v>-</v>
      </c>
      <c r="S36" s="36" t="str">
        <f>IFERROR(TIME(0,0,AVERAGEIFS('VISSIM Travel Time Outputs'!$I:$I,'VISSIM Travel Time Outputs'!$D:$D,$D36,'VISSIM Travel Time Outputs'!$A:$A,"AVG",'VISSIM Travel Time Outputs'!$B:$B,S$9)),"-")</f>
        <v>-</v>
      </c>
      <c r="T36" s="36" t="str">
        <f>IFERROR(TIME(0,0,AVERAGEIFS('VISSIM Travel Time Outputs'!$I:$I,'VISSIM Travel Time Outputs'!$D:$D,$D36,'VISSIM Travel Time Outputs'!$A:$A,"AVG",'VISSIM Travel Time Outputs'!$B:$B,T$9)),"-")</f>
        <v>-</v>
      </c>
      <c r="U36" s="36" t="str">
        <f>IFERROR(TIME(0,0,AVERAGEIFS('VISSIM Travel Time Outputs'!$I:$I,'VISSIM Travel Time Outputs'!$D:$D,$D36,'VISSIM Travel Time Outputs'!$A:$A,"AVG",'VISSIM Travel Time Outputs'!$B:$B,U$9)),"-")</f>
        <v>-</v>
      </c>
      <c r="V36" s="36" t="str">
        <f>IFERROR(TIME(0,0,AVERAGEIFS('VISSIM Travel Time Outputs'!$I:$I,'VISSIM Travel Time Outputs'!$D:$D,$D36,'VISSIM Travel Time Outputs'!$A:$A,"AVG",'VISSIM Travel Time Outputs'!$B:$B,V$9)),"-")</f>
        <v>-</v>
      </c>
      <c r="W36" s="36" t="str">
        <f>IFERROR(TIME(0,0,AVERAGEIFS('VISSIM Travel Time Outputs'!$I:$I,'VISSIM Travel Time Outputs'!$D:$D,$D36,'VISSIM Travel Time Outputs'!$A:$A,"AVG",'VISSIM Travel Time Outputs'!$B:$B,W$9)),"-")</f>
        <v>-</v>
      </c>
      <c r="X36" s="177" t="str">
        <f>IFERROR(TIME(0,0,AVERAGEIFS('VISSIM Travel Time Outputs'!$I:$I,'VISSIM Travel Time Outputs'!$D:$D,$D36,'VISSIM Travel Time Outputs'!$A:$A,"AVG",'VISSIM Travel Time Outputs'!$B:$B,X$9)),"-")</f>
        <v>-</v>
      </c>
      <c r="Y36" s="304"/>
      <c r="Z36" s="379" t="str">
        <f>IFERROR(AVERAGEIFS('VISSIM Travel Time Outputs'!$F:$F,'VISSIM Travel Time Outputs'!$D:$D,$D36,'VISSIM Travel Time Outputs'!$A:$A,"AVG",'VISSIM Travel Time Outputs'!$B:$B,Z$9),"-")</f>
        <v>-</v>
      </c>
      <c r="AA36" s="380" t="str">
        <f>IFERROR(AVERAGEIFS('VISSIM Travel Time Outputs'!$F:$F,'VISSIM Travel Time Outputs'!$D:$D,$D36,'VISSIM Travel Time Outputs'!$A:$A,"AVG",'VISSIM Travel Time Outputs'!$B:$B,AA$9),"-")</f>
        <v>-</v>
      </c>
      <c r="AB36" s="380" t="str">
        <f>IFERROR(AVERAGEIFS('VISSIM Travel Time Outputs'!$F:$F,'VISSIM Travel Time Outputs'!$D:$D,$D36,'VISSIM Travel Time Outputs'!$A:$A,"AVG",'VISSIM Travel Time Outputs'!$B:$B,AB$9),"-")</f>
        <v>-</v>
      </c>
      <c r="AC36" s="380" t="str">
        <f>IFERROR(AVERAGEIFS('VISSIM Travel Time Outputs'!$F:$F,'VISSIM Travel Time Outputs'!$D:$D,$D36,'VISSIM Travel Time Outputs'!$A:$A,"AVG",'VISSIM Travel Time Outputs'!$B:$B,AC$9),"-")</f>
        <v>-</v>
      </c>
      <c r="AD36" s="380" t="str">
        <f>IFERROR(AVERAGEIFS('VISSIM Travel Time Outputs'!$F:$F,'VISSIM Travel Time Outputs'!$D:$D,$D36,'VISSIM Travel Time Outputs'!$A:$A,"AVG",'VISSIM Travel Time Outputs'!$B:$B,AD$9),"-")</f>
        <v>-</v>
      </c>
      <c r="AE36" s="380" t="str">
        <f>IFERROR(AVERAGEIFS('VISSIM Travel Time Outputs'!$F:$F,'VISSIM Travel Time Outputs'!$D:$D,$D36,'VISSIM Travel Time Outputs'!$A:$A,"AVG",'VISSIM Travel Time Outputs'!$B:$B,AE$9),"-")</f>
        <v>-</v>
      </c>
      <c r="AF36" s="380" t="str">
        <f>IFERROR(AVERAGEIFS('VISSIM Travel Time Outputs'!$F:$F,'VISSIM Travel Time Outputs'!$D:$D,$D36,'VISSIM Travel Time Outputs'!$A:$A,"AVG",'VISSIM Travel Time Outputs'!$B:$B,AF$9),"-")</f>
        <v>-</v>
      </c>
      <c r="AG36" s="380" t="str">
        <f>IFERROR(AVERAGEIFS('VISSIM Travel Time Outputs'!$F:$F,'VISSIM Travel Time Outputs'!$D:$D,$D36,'VISSIM Travel Time Outputs'!$A:$A,"AVG",'VISSIM Travel Time Outputs'!$B:$B,AG$9),"-")</f>
        <v>-</v>
      </c>
      <c r="AH36" s="380" t="str">
        <f>IFERROR(AVERAGEIFS('VISSIM Travel Time Outputs'!$F:$F,'VISSIM Travel Time Outputs'!$D:$D,$D36,'VISSIM Travel Time Outputs'!$A:$A,"AVG",'VISSIM Travel Time Outputs'!$B:$B,AH$9),"-")</f>
        <v>-</v>
      </c>
      <c r="AI36" s="380" t="str">
        <f>IFERROR(AVERAGEIFS('VISSIM Travel Time Outputs'!$F:$F,'VISSIM Travel Time Outputs'!$D:$D,$D36,'VISSIM Travel Time Outputs'!$A:$A,"AVG",'VISSIM Travel Time Outputs'!$B:$B,AI$9),"-")</f>
        <v>-</v>
      </c>
      <c r="AJ36" s="380" t="str">
        <f>IFERROR(AVERAGEIFS('VISSIM Travel Time Outputs'!$F:$F,'VISSIM Travel Time Outputs'!$D:$D,$D36,'VISSIM Travel Time Outputs'!$A:$A,"AVG",'VISSIM Travel Time Outputs'!$B:$B,AJ$9),"-")</f>
        <v>-</v>
      </c>
      <c r="AK36" s="380" t="str">
        <f>IFERROR(AVERAGEIFS('VISSIM Travel Time Outputs'!$F:$F,'VISSIM Travel Time Outputs'!$D:$D,$D36,'VISSIM Travel Time Outputs'!$A:$A,"AVG",'VISSIM Travel Time Outputs'!$B:$B,AK$9),"-")</f>
        <v>-</v>
      </c>
      <c r="AL36" s="380" t="str">
        <f>IFERROR(AVERAGEIFS('VISSIM Travel Time Outputs'!$F:$F,'VISSIM Travel Time Outputs'!$D:$D,$D36,'VISSIM Travel Time Outputs'!$A:$A,"AVG",'VISSIM Travel Time Outputs'!$B:$B,AL$9),"-")</f>
        <v>-</v>
      </c>
      <c r="AM36" s="380" t="str">
        <f>IFERROR(AVERAGEIFS('VISSIM Travel Time Outputs'!$F:$F,'VISSIM Travel Time Outputs'!$D:$D,$D36,'VISSIM Travel Time Outputs'!$A:$A,"AVG",'VISSIM Travel Time Outputs'!$B:$B,AM$9),"-")</f>
        <v>-</v>
      </c>
      <c r="AN36" s="380" t="str">
        <f>IFERROR(AVERAGEIFS('VISSIM Travel Time Outputs'!$F:$F,'VISSIM Travel Time Outputs'!$D:$D,$D36,'VISSIM Travel Time Outputs'!$A:$A,"AVG",'VISSIM Travel Time Outputs'!$B:$B,AN$9),"-")</f>
        <v>-</v>
      </c>
      <c r="AO36" s="381" t="str">
        <f>IFERROR(AVERAGEIFS('VISSIM Travel Time Outputs'!$F:$F,'VISSIM Travel Time Outputs'!$D:$D,$D36,'VISSIM Travel Time Outputs'!$A:$A,"AVG",'VISSIM Travel Time Outputs'!$B:$B,AO$9),"-")</f>
        <v>-</v>
      </c>
      <c r="AP36" s="387"/>
      <c r="AQ36" s="259" t="str">
        <f t="shared" si="13"/>
        <v>--</v>
      </c>
      <c r="AR36" s="410" t="str">
        <f t="shared" si="14"/>
        <v>--</v>
      </c>
      <c r="AS36" s="381">
        <f t="shared" si="15"/>
        <v>0</v>
      </c>
      <c r="AT36" s="305"/>
      <c r="AU36" s="259" t="str">
        <f>IFERROR(TIME(0,0,AVERAGEIFS('VISSIM Travel Time Outputs'!$J:$J,'VISSIM Travel Time Outputs'!$D:$D,$D36,'VISSIM Travel Time Outputs'!$A:$A,"AVG",'VISSIM Travel Time Outputs'!$B:$B,AU$9)),"-")</f>
        <v>-</v>
      </c>
      <c r="AV36" s="36" t="str">
        <f>IFERROR(TIME(0,0,AVERAGEIFS('VISSIM Travel Time Outputs'!$J:$J,'VISSIM Travel Time Outputs'!$D:$D,$D36,'VISSIM Travel Time Outputs'!$A:$A,"AVG",'VISSIM Travel Time Outputs'!$B:$B,AV$9)),"-")</f>
        <v>-</v>
      </c>
      <c r="AW36" s="36" t="str">
        <f>IFERROR(TIME(0,0,AVERAGEIFS('VISSIM Travel Time Outputs'!$J:$J,'VISSIM Travel Time Outputs'!$D:$D,$D36,'VISSIM Travel Time Outputs'!$A:$A,"AVG",'VISSIM Travel Time Outputs'!$B:$B,AW$9)),"-")</f>
        <v>-</v>
      </c>
      <c r="AX36" s="36" t="str">
        <f>IFERROR(TIME(0,0,AVERAGEIFS('VISSIM Travel Time Outputs'!$J:$J,'VISSIM Travel Time Outputs'!$D:$D,$D36,'VISSIM Travel Time Outputs'!$A:$A,"AVG",'VISSIM Travel Time Outputs'!$B:$B,AX$9)),"-")</f>
        <v>-</v>
      </c>
      <c r="AY36" s="36" t="str">
        <f>IFERROR(TIME(0,0,AVERAGEIFS('VISSIM Travel Time Outputs'!$J:$J,'VISSIM Travel Time Outputs'!$D:$D,$D36,'VISSIM Travel Time Outputs'!$A:$A,"AVG",'VISSIM Travel Time Outputs'!$B:$B,AY$9)),"-")</f>
        <v>-</v>
      </c>
      <c r="AZ36" s="36" t="str">
        <f>IFERROR(TIME(0,0,AVERAGEIFS('VISSIM Travel Time Outputs'!$J:$J,'VISSIM Travel Time Outputs'!$D:$D,$D36,'VISSIM Travel Time Outputs'!$A:$A,"AVG",'VISSIM Travel Time Outputs'!$B:$B,AZ$9)),"-")</f>
        <v>-</v>
      </c>
      <c r="BA36" s="36" t="str">
        <f>IFERROR(TIME(0,0,AVERAGEIFS('VISSIM Travel Time Outputs'!$J:$J,'VISSIM Travel Time Outputs'!$D:$D,$D36,'VISSIM Travel Time Outputs'!$A:$A,"AVG",'VISSIM Travel Time Outputs'!$B:$B,BA$9)),"-")</f>
        <v>-</v>
      </c>
      <c r="BB36" s="36" t="str">
        <f>IFERROR(TIME(0,0,AVERAGEIFS('VISSIM Travel Time Outputs'!$J:$J,'VISSIM Travel Time Outputs'!$D:$D,$D36,'VISSIM Travel Time Outputs'!$A:$A,"AVG",'VISSIM Travel Time Outputs'!$B:$B,BB$9)),"-")</f>
        <v>-</v>
      </c>
      <c r="BC36" s="36" t="str">
        <f>IFERROR(TIME(0,0,AVERAGEIFS('VISSIM Travel Time Outputs'!$J:$J,'VISSIM Travel Time Outputs'!$D:$D,$D36,'VISSIM Travel Time Outputs'!$A:$A,"AVG",'VISSIM Travel Time Outputs'!$B:$B,BC$9)),"-")</f>
        <v>-</v>
      </c>
      <c r="BD36" s="36" t="str">
        <f>IFERROR(TIME(0,0,AVERAGEIFS('VISSIM Travel Time Outputs'!$J:$J,'VISSIM Travel Time Outputs'!$D:$D,$D36,'VISSIM Travel Time Outputs'!$A:$A,"AVG",'VISSIM Travel Time Outputs'!$B:$B,BD$9)),"-")</f>
        <v>-</v>
      </c>
      <c r="BE36" s="36" t="str">
        <f>IFERROR(TIME(0,0,AVERAGEIFS('VISSIM Travel Time Outputs'!$J:$J,'VISSIM Travel Time Outputs'!$D:$D,$D36,'VISSIM Travel Time Outputs'!$A:$A,"AVG",'VISSIM Travel Time Outputs'!$B:$B,BE$9)),"-")</f>
        <v>-</v>
      </c>
      <c r="BF36" s="36" t="str">
        <f>IFERROR(TIME(0,0,AVERAGEIFS('VISSIM Travel Time Outputs'!$J:$J,'VISSIM Travel Time Outputs'!$D:$D,$D36,'VISSIM Travel Time Outputs'!$A:$A,"AVG",'VISSIM Travel Time Outputs'!$B:$B,BF$9)),"-")</f>
        <v>-</v>
      </c>
      <c r="BG36" s="36" t="str">
        <f>IFERROR(TIME(0,0,AVERAGEIFS('VISSIM Travel Time Outputs'!$J:$J,'VISSIM Travel Time Outputs'!$D:$D,$D36,'VISSIM Travel Time Outputs'!$A:$A,"AVG",'VISSIM Travel Time Outputs'!$B:$B,BG$9)),"-")</f>
        <v>-</v>
      </c>
      <c r="BH36" s="36" t="str">
        <f>IFERROR(TIME(0,0,AVERAGEIFS('VISSIM Travel Time Outputs'!$J:$J,'VISSIM Travel Time Outputs'!$D:$D,$D36,'VISSIM Travel Time Outputs'!$A:$A,"AVG",'VISSIM Travel Time Outputs'!$B:$B,BH$9)),"-")</f>
        <v>-</v>
      </c>
      <c r="BI36" s="36" t="str">
        <f>IFERROR(TIME(0,0,AVERAGEIFS('VISSIM Travel Time Outputs'!$J:$J,'VISSIM Travel Time Outputs'!$D:$D,$D36,'VISSIM Travel Time Outputs'!$A:$A,"AVG",'VISSIM Travel Time Outputs'!$B:$B,BI$9)),"-")</f>
        <v>-</v>
      </c>
      <c r="BJ36" s="177" t="str">
        <f>IFERROR(TIME(0,0,AVERAGEIFS('VISSIM Travel Time Outputs'!$J:$J,'VISSIM Travel Time Outputs'!$D:$D,$D36,'VISSIM Travel Time Outputs'!$A:$A,"AVG",'VISSIM Travel Time Outputs'!$B:$B,BJ$9)),"-")</f>
        <v>-</v>
      </c>
      <c r="BK36" s="164"/>
      <c r="BL36" s="379" t="str">
        <f>IFERROR(AVERAGEIFS('VISSIM Travel Time Outputs'!$G:$G,'VISSIM Travel Time Outputs'!$D:$D,$D36,'VISSIM Travel Time Outputs'!$A:$A,"AVG",'VISSIM Travel Time Outputs'!$B:$B,BL$9),"-")</f>
        <v>-</v>
      </c>
      <c r="BM36" s="380" t="str">
        <f>IFERROR(AVERAGEIFS('VISSIM Travel Time Outputs'!$G:$G,'VISSIM Travel Time Outputs'!$D:$D,$D36,'VISSIM Travel Time Outputs'!$A:$A,"AVG",'VISSIM Travel Time Outputs'!$B:$B,BM$9),"-")</f>
        <v>-</v>
      </c>
      <c r="BN36" s="380" t="str">
        <f>IFERROR(AVERAGEIFS('VISSIM Travel Time Outputs'!$G:$G,'VISSIM Travel Time Outputs'!$D:$D,$D36,'VISSIM Travel Time Outputs'!$A:$A,"AVG",'VISSIM Travel Time Outputs'!$B:$B,BN$9),"-")</f>
        <v>-</v>
      </c>
      <c r="BO36" s="380" t="str">
        <f>IFERROR(AVERAGEIFS('VISSIM Travel Time Outputs'!$G:$G,'VISSIM Travel Time Outputs'!$D:$D,$D36,'VISSIM Travel Time Outputs'!$A:$A,"AVG",'VISSIM Travel Time Outputs'!$B:$B,BO$9),"-")</f>
        <v>-</v>
      </c>
      <c r="BP36" s="380" t="str">
        <f>IFERROR(AVERAGEIFS('VISSIM Travel Time Outputs'!$G:$G,'VISSIM Travel Time Outputs'!$D:$D,$D36,'VISSIM Travel Time Outputs'!$A:$A,"AVG",'VISSIM Travel Time Outputs'!$B:$B,BP$9),"-")</f>
        <v>-</v>
      </c>
      <c r="BQ36" s="380" t="str">
        <f>IFERROR(AVERAGEIFS('VISSIM Travel Time Outputs'!$G:$G,'VISSIM Travel Time Outputs'!$D:$D,$D36,'VISSIM Travel Time Outputs'!$A:$A,"AVG",'VISSIM Travel Time Outputs'!$B:$B,BQ$9),"-")</f>
        <v>-</v>
      </c>
      <c r="BR36" s="380" t="str">
        <f>IFERROR(AVERAGEIFS('VISSIM Travel Time Outputs'!$G:$G,'VISSIM Travel Time Outputs'!$D:$D,$D36,'VISSIM Travel Time Outputs'!$A:$A,"AVG",'VISSIM Travel Time Outputs'!$B:$B,BR$9),"-")</f>
        <v>-</v>
      </c>
      <c r="BS36" s="380" t="str">
        <f>IFERROR(AVERAGEIFS('VISSIM Travel Time Outputs'!$G:$G,'VISSIM Travel Time Outputs'!$D:$D,$D36,'VISSIM Travel Time Outputs'!$A:$A,"AVG",'VISSIM Travel Time Outputs'!$B:$B,BS$9),"-")</f>
        <v>-</v>
      </c>
      <c r="BT36" s="380" t="str">
        <f>IFERROR(AVERAGEIFS('VISSIM Travel Time Outputs'!$G:$G,'VISSIM Travel Time Outputs'!$D:$D,$D36,'VISSIM Travel Time Outputs'!$A:$A,"AVG",'VISSIM Travel Time Outputs'!$B:$B,BT$9),"-")</f>
        <v>-</v>
      </c>
      <c r="BU36" s="380" t="str">
        <f>IFERROR(AVERAGEIFS('VISSIM Travel Time Outputs'!$G:$G,'VISSIM Travel Time Outputs'!$D:$D,$D36,'VISSIM Travel Time Outputs'!$A:$A,"AVG",'VISSIM Travel Time Outputs'!$B:$B,BU$9),"-")</f>
        <v>-</v>
      </c>
      <c r="BV36" s="380" t="str">
        <f>IFERROR(AVERAGEIFS('VISSIM Travel Time Outputs'!$G:$G,'VISSIM Travel Time Outputs'!$D:$D,$D36,'VISSIM Travel Time Outputs'!$A:$A,"AVG",'VISSIM Travel Time Outputs'!$B:$B,BV$9),"-")</f>
        <v>-</v>
      </c>
      <c r="BW36" s="380" t="str">
        <f>IFERROR(AVERAGEIFS('VISSIM Travel Time Outputs'!$G:$G,'VISSIM Travel Time Outputs'!$D:$D,$D36,'VISSIM Travel Time Outputs'!$A:$A,"AVG",'VISSIM Travel Time Outputs'!$B:$B,BW$9),"-")</f>
        <v>-</v>
      </c>
      <c r="BX36" s="380" t="str">
        <f>IFERROR(AVERAGEIFS('VISSIM Travel Time Outputs'!$G:$G,'VISSIM Travel Time Outputs'!$D:$D,$D36,'VISSIM Travel Time Outputs'!$A:$A,"AVG",'VISSIM Travel Time Outputs'!$B:$B,BX$9),"-")</f>
        <v>-</v>
      </c>
      <c r="BY36" s="380" t="str">
        <f>IFERROR(AVERAGEIFS('VISSIM Travel Time Outputs'!$G:$G,'VISSIM Travel Time Outputs'!$D:$D,$D36,'VISSIM Travel Time Outputs'!$A:$A,"AVG",'VISSIM Travel Time Outputs'!$B:$B,BY$9),"-")</f>
        <v>-</v>
      </c>
      <c r="BZ36" s="380" t="str">
        <f>IFERROR(AVERAGEIFS('VISSIM Travel Time Outputs'!$G:$G,'VISSIM Travel Time Outputs'!$D:$D,$D36,'VISSIM Travel Time Outputs'!$A:$A,"AVG",'VISSIM Travel Time Outputs'!$B:$B,BZ$9),"-")</f>
        <v>-</v>
      </c>
      <c r="CA36" s="381" t="str">
        <f>IFERROR(AVERAGEIFS('VISSIM Travel Time Outputs'!$G:$G,'VISSIM Travel Time Outputs'!$D:$D,$D36,'VISSIM Travel Time Outputs'!$A:$A,"AVG",'VISSIM Travel Time Outputs'!$B:$B,CA$9),"-")</f>
        <v>-</v>
      </c>
      <c r="CB36" s="304"/>
      <c r="CC36" s="259" t="str">
        <f t="shared" si="16"/>
        <v>--</v>
      </c>
      <c r="CD36" s="410" t="str">
        <f t="shared" si="17"/>
        <v>--</v>
      </c>
      <c r="CE36" s="381">
        <f t="shared" si="18"/>
        <v>0</v>
      </c>
      <c r="CF36" s="387"/>
      <c r="CG36" s="259" t="str">
        <f>IFERROR(GETPIVOTDATA("Average of TRAVTM(31)",#REF!,"TIMEINT",CG$9,"VEHICLETRAVELTIMEMEASUREMENT",$D36)/3600/24,"--")</f>
        <v>--</v>
      </c>
      <c r="CH36" s="36" t="str">
        <f>IFERROR(GETPIVOTDATA("Average of TRAVTM(31)",#REF!,"TIMEINT",CH$9,"VEHICLETRAVELTIMEMEASUREMENT",$D36)/3600/24,"--")</f>
        <v>--</v>
      </c>
      <c r="CI36" s="36" t="str">
        <f>IFERROR(GETPIVOTDATA("Average of TRAVTM(31)",#REF!,"TIMEINT",CI$9,"VEHICLETRAVELTIMEMEASUREMENT",$D36)/3600/24,"--")</f>
        <v>--</v>
      </c>
      <c r="CJ36" s="36" t="str">
        <f>IFERROR(GETPIVOTDATA("Average of TRAVTM(31)",#REF!,"TIMEINT",CJ$9,"VEHICLETRAVELTIMEMEASUREMENT",$D36)/3600/24,"--")</f>
        <v>--</v>
      </c>
      <c r="CK36" s="36" t="str">
        <f>IFERROR(GETPIVOTDATA("Average of TRAVTM(31)",#REF!,"TIMEINT",CK$9,"VEHICLETRAVELTIMEMEASUREMENT",$D36)/3600/24,"--")</f>
        <v>--</v>
      </c>
      <c r="CL36" s="36" t="str">
        <f>IFERROR(GETPIVOTDATA("Average of TRAVTM(31)",#REF!,"TIMEINT",CL$9,"VEHICLETRAVELTIMEMEASUREMENT",$D36)/3600/24,"--")</f>
        <v>--</v>
      </c>
      <c r="CM36" s="36" t="str">
        <f>IFERROR(GETPIVOTDATA("Average of TRAVTM(31)",#REF!,"TIMEINT",CM$9,"VEHICLETRAVELTIMEMEASUREMENT",$D36)/3600/24,"--")</f>
        <v>--</v>
      </c>
      <c r="CN36" s="36" t="str">
        <f>IFERROR(GETPIVOTDATA("Average of TRAVTM(31)",#REF!,"TIMEINT",CN$9,"VEHICLETRAVELTIMEMEASUREMENT",$D36)/3600/24,"--")</f>
        <v>--</v>
      </c>
      <c r="CO36" s="36" t="str">
        <f>IFERROR(GETPIVOTDATA("Average of TRAVTM(31)",#REF!,"TIMEINT",CO$9,"VEHICLETRAVELTIMEMEASUREMENT",$D36)/3600/24,"--")</f>
        <v>--</v>
      </c>
      <c r="CP36" s="36" t="str">
        <f>IFERROR(GETPIVOTDATA("Average of TRAVTM(31)",#REF!,"TIMEINT",CP$9,"VEHICLETRAVELTIMEMEASUREMENT",$D36)/3600/24,"--")</f>
        <v>--</v>
      </c>
      <c r="CQ36" s="36" t="str">
        <f>IFERROR(GETPIVOTDATA("Average of TRAVTM(31)",#REF!,"TIMEINT",CQ$9,"VEHICLETRAVELTIMEMEASUREMENT",$D36)/3600/24,"--")</f>
        <v>--</v>
      </c>
      <c r="CR36" s="36" t="str">
        <f>IFERROR(GETPIVOTDATA("Average of TRAVTM(31)",#REF!,"TIMEINT",CR$9,"VEHICLETRAVELTIMEMEASUREMENT",$D36)/3600/24,"--")</f>
        <v>--</v>
      </c>
      <c r="CS36" s="36" t="str">
        <f>IFERROR(GETPIVOTDATA("Average of TRAVTM(31)",#REF!,"TIMEINT",CS$9,"VEHICLETRAVELTIMEMEASUREMENT",$D36)/3600/24,"--")</f>
        <v>--</v>
      </c>
      <c r="CT36" s="36" t="str">
        <f>IFERROR(GETPIVOTDATA("Average of TRAVTM(31)",#REF!,"TIMEINT",CT$9,"VEHICLETRAVELTIMEMEASUREMENT",$D36)/3600/24,"--")</f>
        <v>--</v>
      </c>
      <c r="CU36" s="36" t="str">
        <f>IFERROR(GETPIVOTDATA("Average of TRAVTM(31)",#REF!,"TIMEINT",CU$9,"VEHICLETRAVELTIMEMEASUREMENT",$D36)/3600/24,"--")</f>
        <v>--</v>
      </c>
      <c r="CV36" s="177" t="str">
        <f>IFERROR(GETPIVOTDATA("Average of TRAVTM(31)",#REF!,"TIMEINT",CV$9,"VEHICLETRAVELTIMEMEASUREMENT",$D36)/3600/24,"--")</f>
        <v>--</v>
      </c>
      <c r="CW36" s="387"/>
      <c r="CX36" s="379" t="str">
        <f>IFERROR(GETPIVOTDATA("Average of VEHS(31)",#REF!,"TIMEINT",CX$9,"VEHICLETRAVELTIMEMEASUREMENT",$D36),"--")</f>
        <v>--</v>
      </c>
      <c r="CY36" s="380" t="str">
        <f>IFERROR(GETPIVOTDATA("Average of VEHS(31)",#REF!,"TIMEINT",CY$9,"VEHICLETRAVELTIMEMEASUREMENT",$D36),"--")</f>
        <v>--</v>
      </c>
      <c r="CZ36" s="380" t="str">
        <f>IFERROR(GETPIVOTDATA("Average of VEHS(31)",#REF!,"TIMEINT",CZ$9,"VEHICLETRAVELTIMEMEASUREMENT",$D36),"--")</f>
        <v>--</v>
      </c>
      <c r="DA36" s="380" t="str">
        <f>IFERROR(GETPIVOTDATA("Average of VEHS(31)",#REF!,"TIMEINT",DA$9,"VEHICLETRAVELTIMEMEASUREMENT",$D36),"--")</f>
        <v>--</v>
      </c>
      <c r="DB36" s="380" t="str">
        <f>IFERROR(GETPIVOTDATA("Average of VEHS(31)",#REF!,"TIMEINT",DB$9,"VEHICLETRAVELTIMEMEASUREMENT",$D36),"--")</f>
        <v>--</v>
      </c>
      <c r="DC36" s="380" t="str">
        <f>IFERROR(GETPIVOTDATA("Average of VEHS(31)",#REF!,"TIMEINT",DC$9,"VEHICLETRAVELTIMEMEASUREMENT",$D36),"--")</f>
        <v>--</v>
      </c>
      <c r="DD36" s="380" t="str">
        <f>IFERROR(GETPIVOTDATA("Average of VEHS(31)",#REF!,"TIMEINT",DD$9,"VEHICLETRAVELTIMEMEASUREMENT",$D36),"--")</f>
        <v>--</v>
      </c>
      <c r="DE36" s="380" t="str">
        <f>IFERROR(GETPIVOTDATA("Average of VEHS(31)",#REF!,"TIMEINT",DE$9,"VEHICLETRAVELTIMEMEASUREMENT",$D36),"--")</f>
        <v>--</v>
      </c>
      <c r="DF36" s="380" t="str">
        <f>IFERROR(GETPIVOTDATA("Average of VEHS(31)",#REF!,"TIMEINT",DF$9,"VEHICLETRAVELTIMEMEASUREMENT",$D36),"--")</f>
        <v>--</v>
      </c>
      <c r="DG36" s="380" t="str">
        <f>IFERROR(GETPIVOTDATA("Average of VEHS(31)",#REF!,"TIMEINT",DG$9,"VEHICLETRAVELTIMEMEASUREMENT",$D36),"--")</f>
        <v>--</v>
      </c>
      <c r="DH36" s="380" t="str">
        <f>IFERROR(GETPIVOTDATA("Average of VEHS(31)",#REF!,"TIMEINT",DH$9,"VEHICLETRAVELTIMEMEASUREMENT",$D36),"--")</f>
        <v>--</v>
      </c>
      <c r="DI36" s="380" t="str">
        <f>IFERROR(GETPIVOTDATA("Average of VEHS(31)",#REF!,"TIMEINT",DI$9,"VEHICLETRAVELTIMEMEASUREMENT",$D36),"--")</f>
        <v>--</v>
      </c>
      <c r="DJ36" s="380" t="str">
        <f>IFERROR(GETPIVOTDATA("Average of VEHS(31)",#REF!,"TIMEINT",DJ$9,"VEHICLETRAVELTIMEMEASUREMENT",$D36),"--")</f>
        <v>--</v>
      </c>
      <c r="DK36" s="380" t="str">
        <f>IFERROR(GETPIVOTDATA("Average of VEHS(31)",#REF!,"TIMEINT",DK$9,"VEHICLETRAVELTIMEMEASUREMENT",$D36),"--")</f>
        <v>--</v>
      </c>
      <c r="DL36" s="380" t="str">
        <f>IFERROR(GETPIVOTDATA("Average of VEHS(31)",#REF!,"TIMEINT",DL$9,"VEHICLETRAVELTIMEMEASUREMENT",$D36),"--")</f>
        <v>--</v>
      </c>
      <c r="DM36" s="381" t="str">
        <f>IFERROR(GETPIVOTDATA("Average of VEHS(31)",#REF!,"TIMEINT",DM$9,"VEHICLETRAVELTIMEMEASUREMENT",$D36),"--")</f>
        <v>--</v>
      </c>
      <c r="DN36" s="387"/>
      <c r="DO36" s="259" t="str">
        <f t="shared" si="19"/>
        <v>--</v>
      </c>
      <c r="DP36" s="410" t="str">
        <f t="shared" si="20"/>
        <v>--</v>
      </c>
      <c r="DQ36" s="381">
        <f t="shared" si="21"/>
        <v>0</v>
      </c>
      <c r="DR36" s="305"/>
      <c r="DS36" s="259" t="str">
        <f>IFERROR(TIME(0,0,AVERAGEIFS('VISSIM Travel Time Outputs'!$K:$K,'VISSIM Travel Time Outputs'!$D:$D,$D36,'VISSIM Travel Time Outputs'!$A:$A,"AVG",'VISSIM Travel Time Outputs'!$B:$B,DS$9)),"-")</f>
        <v>-</v>
      </c>
      <c r="DT36" s="36" t="str">
        <f>IFERROR(TIME(0,0,AVERAGEIFS('VISSIM Travel Time Outputs'!$K:$K,'VISSIM Travel Time Outputs'!$D:$D,$D36,'VISSIM Travel Time Outputs'!$A:$A,"AVG",'VISSIM Travel Time Outputs'!$B:$B,DT$9)),"-")</f>
        <v>-</v>
      </c>
      <c r="DU36" s="36" t="str">
        <f>IFERROR(TIME(0,0,AVERAGEIFS('VISSIM Travel Time Outputs'!$K:$K,'VISSIM Travel Time Outputs'!$D:$D,$D36,'VISSIM Travel Time Outputs'!$A:$A,"AVG",'VISSIM Travel Time Outputs'!$B:$B,DU$9)),"-")</f>
        <v>-</v>
      </c>
      <c r="DV36" s="36" t="str">
        <f>IFERROR(TIME(0,0,AVERAGEIFS('VISSIM Travel Time Outputs'!$K:$K,'VISSIM Travel Time Outputs'!$D:$D,$D36,'VISSIM Travel Time Outputs'!$A:$A,"AVG",'VISSIM Travel Time Outputs'!$B:$B,DV$9)),"-")</f>
        <v>-</v>
      </c>
      <c r="DW36" s="36" t="str">
        <f>IFERROR(TIME(0,0,AVERAGEIFS('VISSIM Travel Time Outputs'!$K:$K,'VISSIM Travel Time Outputs'!$D:$D,$D36,'VISSIM Travel Time Outputs'!$A:$A,"AVG",'VISSIM Travel Time Outputs'!$B:$B,DW$9)),"-")</f>
        <v>-</v>
      </c>
      <c r="DX36" s="36" t="str">
        <f>IFERROR(TIME(0,0,AVERAGEIFS('VISSIM Travel Time Outputs'!$K:$K,'VISSIM Travel Time Outputs'!$D:$D,$D36,'VISSIM Travel Time Outputs'!$A:$A,"AVG",'VISSIM Travel Time Outputs'!$B:$B,DX$9)),"-")</f>
        <v>-</v>
      </c>
      <c r="DY36" s="36" t="str">
        <f>IFERROR(TIME(0,0,AVERAGEIFS('VISSIM Travel Time Outputs'!$K:$K,'VISSIM Travel Time Outputs'!$D:$D,$D36,'VISSIM Travel Time Outputs'!$A:$A,"AVG",'VISSIM Travel Time Outputs'!$B:$B,DY$9)),"-")</f>
        <v>-</v>
      </c>
      <c r="DZ36" s="36" t="str">
        <f>IFERROR(TIME(0,0,AVERAGEIFS('VISSIM Travel Time Outputs'!$K:$K,'VISSIM Travel Time Outputs'!$D:$D,$D36,'VISSIM Travel Time Outputs'!$A:$A,"AVG",'VISSIM Travel Time Outputs'!$B:$B,DZ$9)),"-")</f>
        <v>-</v>
      </c>
      <c r="EA36" s="36" t="str">
        <f>IFERROR(TIME(0,0,AVERAGEIFS('VISSIM Travel Time Outputs'!$K:$K,'VISSIM Travel Time Outputs'!$D:$D,$D36,'VISSIM Travel Time Outputs'!$A:$A,"AVG",'VISSIM Travel Time Outputs'!$B:$B,EA$9)),"-")</f>
        <v>-</v>
      </c>
      <c r="EB36" s="36" t="str">
        <f>IFERROR(TIME(0,0,AVERAGEIFS('VISSIM Travel Time Outputs'!$K:$K,'VISSIM Travel Time Outputs'!$D:$D,$D36,'VISSIM Travel Time Outputs'!$A:$A,"AVG",'VISSIM Travel Time Outputs'!$B:$B,EB$9)),"-")</f>
        <v>-</v>
      </c>
      <c r="EC36" s="36" t="str">
        <f>IFERROR(TIME(0,0,AVERAGEIFS('VISSIM Travel Time Outputs'!$K:$K,'VISSIM Travel Time Outputs'!$D:$D,$D36,'VISSIM Travel Time Outputs'!$A:$A,"AVG",'VISSIM Travel Time Outputs'!$B:$B,EC$9)),"-")</f>
        <v>-</v>
      </c>
      <c r="ED36" s="36" t="str">
        <f>IFERROR(TIME(0,0,AVERAGEIFS('VISSIM Travel Time Outputs'!$K:$K,'VISSIM Travel Time Outputs'!$D:$D,$D36,'VISSIM Travel Time Outputs'!$A:$A,"AVG",'VISSIM Travel Time Outputs'!$B:$B,ED$9)),"-")</f>
        <v>-</v>
      </c>
      <c r="EE36" s="36" t="str">
        <f>IFERROR(TIME(0,0,AVERAGEIFS('VISSIM Travel Time Outputs'!$K:$K,'VISSIM Travel Time Outputs'!$D:$D,$D36,'VISSIM Travel Time Outputs'!$A:$A,"AVG",'VISSIM Travel Time Outputs'!$B:$B,EE$9)),"-")</f>
        <v>-</v>
      </c>
      <c r="EF36" s="36" t="str">
        <f>IFERROR(TIME(0,0,AVERAGEIFS('VISSIM Travel Time Outputs'!$K:$K,'VISSIM Travel Time Outputs'!$D:$D,$D36,'VISSIM Travel Time Outputs'!$A:$A,"AVG",'VISSIM Travel Time Outputs'!$B:$B,EF$9)),"-")</f>
        <v>-</v>
      </c>
      <c r="EG36" s="36" t="str">
        <f>IFERROR(TIME(0,0,AVERAGEIFS('VISSIM Travel Time Outputs'!$K:$K,'VISSIM Travel Time Outputs'!$D:$D,$D36,'VISSIM Travel Time Outputs'!$A:$A,"AVG",'VISSIM Travel Time Outputs'!$B:$B,EG$9)),"-")</f>
        <v>-</v>
      </c>
      <c r="EH36" s="177" t="str">
        <f>IFERROR(TIME(0,0,AVERAGEIFS('VISSIM Travel Time Outputs'!$K:$K,'VISSIM Travel Time Outputs'!$D:$D,$D36,'VISSIM Travel Time Outputs'!$A:$A,"AVG",'VISSIM Travel Time Outputs'!$B:$B,EH$9)),"-")</f>
        <v>-</v>
      </c>
      <c r="EI36" s="164"/>
      <c r="EJ36" s="379" t="str">
        <f>IFERROR(AVERAGEIFS('VISSIM Travel Time Outputs'!$H:$H,'VISSIM Travel Time Outputs'!$D:$D,$D36,'VISSIM Travel Time Outputs'!$A:$A,"AVG",'VISSIM Travel Time Outputs'!$B:$B,EJ$9),"-")</f>
        <v>-</v>
      </c>
      <c r="EK36" s="380" t="str">
        <f>IFERROR(AVERAGEIFS('VISSIM Travel Time Outputs'!$H:$H,'VISSIM Travel Time Outputs'!$D:$D,$D36,'VISSIM Travel Time Outputs'!$A:$A,"AVG",'VISSIM Travel Time Outputs'!$B:$B,EK$9),"-")</f>
        <v>-</v>
      </c>
      <c r="EL36" s="380" t="str">
        <f>IFERROR(AVERAGEIFS('VISSIM Travel Time Outputs'!$H:$H,'VISSIM Travel Time Outputs'!$D:$D,$D36,'VISSIM Travel Time Outputs'!$A:$A,"AVG",'VISSIM Travel Time Outputs'!$B:$B,EL$9),"-")</f>
        <v>-</v>
      </c>
      <c r="EM36" s="380" t="str">
        <f>IFERROR(AVERAGEIFS('VISSIM Travel Time Outputs'!$H:$H,'VISSIM Travel Time Outputs'!$D:$D,$D36,'VISSIM Travel Time Outputs'!$A:$A,"AVG",'VISSIM Travel Time Outputs'!$B:$B,EM$9),"-")</f>
        <v>-</v>
      </c>
      <c r="EN36" s="380" t="str">
        <f>IFERROR(AVERAGEIFS('VISSIM Travel Time Outputs'!$H:$H,'VISSIM Travel Time Outputs'!$D:$D,$D36,'VISSIM Travel Time Outputs'!$A:$A,"AVG",'VISSIM Travel Time Outputs'!$B:$B,EN$9),"-")</f>
        <v>-</v>
      </c>
      <c r="EO36" s="380" t="str">
        <f>IFERROR(AVERAGEIFS('VISSIM Travel Time Outputs'!$H:$H,'VISSIM Travel Time Outputs'!$D:$D,$D36,'VISSIM Travel Time Outputs'!$A:$A,"AVG",'VISSIM Travel Time Outputs'!$B:$B,EO$9),"-")</f>
        <v>-</v>
      </c>
      <c r="EP36" s="380" t="str">
        <f>IFERROR(AVERAGEIFS('VISSIM Travel Time Outputs'!$H:$H,'VISSIM Travel Time Outputs'!$D:$D,$D36,'VISSIM Travel Time Outputs'!$A:$A,"AVG",'VISSIM Travel Time Outputs'!$B:$B,EP$9),"-")</f>
        <v>-</v>
      </c>
      <c r="EQ36" s="380" t="str">
        <f>IFERROR(AVERAGEIFS('VISSIM Travel Time Outputs'!$H:$H,'VISSIM Travel Time Outputs'!$D:$D,$D36,'VISSIM Travel Time Outputs'!$A:$A,"AVG",'VISSIM Travel Time Outputs'!$B:$B,EQ$9),"-")</f>
        <v>-</v>
      </c>
      <c r="ER36" s="380" t="str">
        <f>IFERROR(AVERAGEIFS('VISSIM Travel Time Outputs'!$H:$H,'VISSIM Travel Time Outputs'!$D:$D,$D36,'VISSIM Travel Time Outputs'!$A:$A,"AVG",'VISSIM Travel Time Outputs'!$B:$B,ER$9),"-")</f>
        <v>-</v>
      </c>
      <c r="ES36" s="380" t="str">
        <f>IFERROR(AVERAGEIFS('VISSIM Travel Time Outputs'!$H:$H,'VISSIM Travel Time Outputs'!$D:$D,$D36,'VISSIM Travel Time Outputs'!$A:$A,"AVG",'VISSIM Travel Time Outputs'!$B:$B,ES$9),"-")</f>
        <v>-</v>
      </c>
      <c r="ET36" s="380" t="str">
        <f>IFERROR(AVERAGEIFS('VISSIM Travel Time Outputs'!$H:$H,'VISSIM Travel Time Outputs'!$D:$D,$D36,'VISSIM Travel Time Outputs'!$A:$A,"AVG",'VISSIM Travel Time Outputs'!$B:$B,ET$9),"-")</f>
        <v>-</v>
      </c>
      <c r="EU36" s="380" t="str">
        <f>IFERROR(AVERAGEIFS('VISSIM Travel Time Outputs'!$H:$H,'VISSIM Travel Time Outputs'!$D:$D,$D36,'VISSIM Travel Time Outputs'!$A:$A,"AVG",'VISSIM Travel Time Outputs'!$B:$B,EU$9),"-")</f>
        <v>-</v>
      </c>
      <c r="EV36" s="380" t="str">
        <f>IFERROR(AVERAGEIFS('VISSIM Travel Time Outputs'!$H:$H,'VISSIM Travel Time Outputs'!$D:$D,$D36,'VISSIM Travel Time Outputs'!$A:$A,"AVG",'VISSIM Travel Time Outputs'!$B:$B,EV$9),"-")</f>
        <v>-</v>
      </c>
      <c r="EW36" s="380" t="str">
        <f>IFERROR(AVERAGEIFS('VISSIM Travel Time Outputs'!$H:$H,'VISSIM Travel Time Outputs'!$D:$D,$D36,'VISSIM Travel Time Outputs'!$A:$A,"AVG",'VISSIM Travel Time Outputs'!$B:$B,EW$9),"-")</f>
        <v>-</v>
      </c>
      <c r="EX36" s="380" t="str">
        <f>IFERROR(AVERAGEIFS('VISSIM Travel Time Outputs'!$H:$H,'VISSIM Travel Time Outputs'!$D:$D,$D36,'VISSIM Travel Time Outputs'!$A:$A,"AVG",'VISSIM Travel Time Outputs'!$B:$B,EX$9),"-")</f>
        <v>-</v>
      </c>
      <c r="EY36" s="381" t="str">
        <f>IFERROR(AVERAGEIFS('VISSIM Travel Time Outputs'!$H:$H,'VISSIM Travel Time Outputs'!$D:$D,$D36,'VISSIM Travel Time Outputs'!$A:$A,"AVG",'VISSIM Travel Time Outputs'!$B:$B,EY$9),"-")</f>
        <v>-</v>
      </c>
      <c r="EZ36" s="304"/>
      <c r="FA36" s="259" t="str">
        <f t="shared" si="22"/>
        <v>--</v>
      </c>
      <c r="FB36" s="410" t="str">
        <f t="shared" si="23"/>
        <v>--</v>
      </c>
      <c r="FC36" s="381">
        <f t="shared" si="24"/>
        <v>0</v>
      </c>
      <c r="FD36" s="387"/>
      <c r="FE36" s="259" t="str">
        <f>IFERROR(GETPIVOTDATA("Average of TRAVTM(40)",#REF!,"TIMEINT",FE$9,"VEHICLETRAVELTIMEMEASUREMENT",$D36)/3600/24,"--")</f>
        <v>--</v>
      </c>
      <c r="FF36" s="36" t="str">
        <f>IFERROR(GETPIVOTDATA("Average of TRAVTM(40)",#REF!,"TIMEINT",FF$9,"VEHICLETRAVELTIMEMEASUREMENT",$D36)/3600/24,"--")</f>
        <v>--</v>
      </c>
      <c r="FG36" s="36" t="str">
        <f>IFERROR(GETPIVOTDATA("Average of TRAVTM(40)",#REF!,"TIMEINT",FG$9,"VEHICLETRAVELTIMEMEASUREMENT",$D36)/3600/24,"--")</f>
        <v>--</v>
      </c>
      <c r="FH36" s="36" t="str">
        <f>IFERROR(GETPIVOTDATA("Average of TRAVTM(40)",#REF!,"TIMEINT",FH$9,"VEHICLETRAVELTIMEMEASUREMENT",$D36)/3600/24,"--")</f>
        <v>--</v>
      </c>
      <c r="FI36" s="36" t="str">
        <f>IFERROR(GETPIVOTDATA("Average of TRAVTM(40)",#REF!,"TIMEINT",FI$9,"VEHICLETRAVELTIMEMEASUREMENT",$D36)/3600/24,"--")</f>
        <v>--</v>
      </c>
      <c r="FJ36" s="36" t="str">
        <f>IFERROR(GETPIVOTDATA("Average of TRAVTM(40)",#REF!,"TIMEINT",FJ$9,"VEHICLETRAVELTIMEMEASUREMENT",$D36)/3600/24,"--")</f>
        <v>--</v>
      </c>
      <c r="FK36" s="36" t="str">
        <f>IFERROR(GETPIVOTDATA("Average of TRAVTM(40)",#REF!,"TIMEINT",FK$9,"VEHICLETRAVELTIMEMEASUREMENT",$D36)/3600/24,"--")</f>
        <v>--</v>
      </c>
      <c r="FL36" s="36" t="str">
        <f>IFERROR(GETPIVOTDATA("Average of TRAVTM(40)",#REF!,"TIMEINT",FL$9,"VEHICLETRAVELTIMEMEASUREMENT",$D36)/3600/24,"--")</f>
        <v>--</v>
      </c>
      <c r="FM36" s="36" t="str">
        <f>IFERROR(GETPIVOTDATA("Average of TRAVTM(40)",#REF!,"TIMEINT",FM$9,"VEHICLETRAVELTIMEMEASUREMENT",$D36)/3600/24,"--")</f>
        <v>--</v>
      </c>
      <c r="FN36" s="36" t="str">
        <f>IFERROR(GETPIVOTDATA("Average of TRAVTM(40)",#REF!,"TIMEINT",FN$9,"VEHICLETRAVELTIMEMEASUREMENT",$D36)/3600/24,"--")</f>
        <v>--</v>
      </c>
      <c r="FO36" s="36" t="str">
        <f>IFERROR(GETPIVOTDATA("Average of TRAVTM(40)",#REF!,"TIMEINT",FO$9,"VEHICLETRAVELTIMEMEASUREMENT",$D36)/3600/24,"--")</f>
        <v>--</v>
      </c>
      <c r="FP36" s="36" t="str">
        <f>IFERROR(GETPIVOTDATA("Average of TRAVTM(40)",#REF!,"TIMEINT",FP$9,"VEHICLETRAVELTIMEMEASUREMENT",$D36)/3600/24,"--")</f>
        <v>--</v>
      </c>
      <c r="FQ36" s="36" t="str">
        <f>IFERROR(GETPIVOTDATA("Average of TRAVTM(40)",#REF!,"TIMEINT",FQ$9,"VEHICLETRAVELTIMEMEASUREMENT",$D36)/3600/24,"--")</f>
        <v>--</v>
      </c>
      <c r="FR36" s="36" t="str">
        <f>IFERROR(GETPIVOTDATA("Average of TRAVTM(40)",#REF!,"TIMEINT",FR$9,"VEHICLETRAVELTIMEMEASUREMENT",$D36)/3600/24,"--")</f>
        <v>--</v>
      </c>
      <c r="FS36" s="36" t="str">
        <f>IFERROR(GETPIVOTDATA("Average of TRAVTM(40)",#REF!,"TIMEINT",FS$9,"VEHICLETRAVELTIMEMEASUREMENT",$D36)/3600/24,"--")</f>
        <v>--</v>
      </c>
      <c r="FT36" s="177" t="str">
        <f>IFERROR(GETPIVOTDATA("Average of TRAVTM(40)",#REF!,"TIMEINT",FT$9,"VEHICLETRAVELTIMEMEASUREMENT",$D36)/3600/24,"--")</f>
        <v>--</v>
      </c>
      <c r="FU36" s="387"/>
      <c r="FV36" s="379" t="str">
        <f>IFERROR(GETPIVOTDATA("Average of VEHS(40)",#REF!,"TIMEINT",FV$9,"VEHICLETRAVELTIMEMEASUREMENT",$D36),"--")</f>
        <v>--</v>
      </c>
      <c r="FW36" s="380" t="str">
        <f>IFERROR(GETPIVOTDATA("Average of VEHS(40)",#REF!,"TIMEINT",FW$9,"VEHICLETRAVELTIMEMEASUREMENT",$D36),"--")</f>
        <v>--</v>
      </c>
      <c r="FX36" s="380" t="str">
        <f>IFERROR(GETPIVOTDATA("Average of VEHS(40)",#REF!,"TIMEINT",FX$9,"VEHICLETRAVELTIMEMEASUREMENT",$D36),"--")</f>
        <v>--</v>
      </c>
      <c r="FY36" s="380" t="str">
        <f>IFERROR(GETPIVOTDATA("Average of VEHS(40)",#REF!,"TIMEINT",FY$9,"VEHICLETRAVELTIMEMEASUREMENT",$D36),"--")</f>
        <v>--</v>
      </c>
      <c r="FZ36" s="380" t="str">
        <f>IFERROR(GETPIVOTDATA("Average of VEHS(40)",#REF!,"TIMEINT",FZ$9,"VEHICLETRAVELTIMEMEASUREMENT",$D36),"--")</f>
        <v>--</v>
      </c>
      <c r="GA36" s="380" t="str">
        <f>IFERROR(GETPIVOTDATA("Average of VEHS(40)",#REF!,"TIMEINT",GA$9,"VEHICLETRAVELTIMEMEASUREMENT",$D36),"--")</f>
        <v>--</v>
      </c>
      <c r="GB36" s="380" t="str">
        <f>IFERROR(GETPIVOTDATA("Average of VEHS(40)",#REF!,"TIMEINT",GB$9,"VEHICLETRAVELTIMEMEASUREMENT",$D36),"--")</f>
        <v>--</v>
      </c>
      <c r="GC36" s="380" t="str">
        <f>IFERROR(GETPIVOTDATA("Average of VEHS(40)",#REF!,"TIMEINT",GC$9,"VEHICLETRAVELTIMEMEASUREMENT",$D36),"--")</f>
        <v>--</v>
      </c>
      <c r="GD36" s="380" t="str">
        <f>IFERROR(GETPIVOTDATA("Average of VEHS(40)",#REF!,"TIMEINT",GD$9,"VEHICLETRAVELTIMEMEASUREMENT",$D36),"--")</f>
        <v>--</v>
      </c>
      <c r="GE36" s="380" t="str">
        <f>IFERROR(GETPIVOTDATA("Average of VEHS(40)",#REF!,"TIMEINT",GE$9,"VEHICLETRAVELTIMEMEASUREMENT",$D36),"--")</f>
        <v>--</v>
      </c>
      <c r="GF36" s="380" t="str">
        <f>IFERROR(GETPIVOTDATA("Average of VEHS(40)",#REF!,"TIMEINT",GF$9,"VEHICLETRAVELTIMEMEASUREMENT",$D36),"--")</f>
        <v>--</v>
      </c>
      <c r="GG36" s="380" t="str">
        <f>IFERROR(GETPIVOTDATA("Average of VEHS(40)",#REF!,"TIMEINT",GG$9,"VEHICLETRAVELTIMEMEASUREMENT",$D36),"--")</f>
        <v>--</v>
      </c>
      <c r="GH36" s="380" t="str">
        <f>IFERROR(GETPIVOTDATA("Average of VEHS(40)",#REF!,"TIMEINT",GH$9,"VEHICLETRAVELTIMEMEASUREMENT",$D36),"--")</f>
        <v>--</v>
      </c>
      <c r="GI36" s="380" t="str">
        <f>IFERROR(GETPIVOTDATA("Average of VEHS(40)",#REF!,"TIMEINT",GI$9,"VEHICLETRAVELTIMEMEASUREMENT",$D36),"--")</f>
        <v>--</v>
      </c>
      <c r="GJ36" s="380" t="str">
        <f>IFERROR(GETPIVOTDATA("Average of VEHS(40)",#REF!,"TIMEINT",GJ$9,"VEHICLETRAVELTIMEMEASUREMENT",$D36),"--")</f>
        <v>--</v>
      </c>
      <c r="GK36" s="381" t="str">
        <f>IFERROR(GETPIVOTDATA("Average of VEHS(40)",#REF!,"TIMEINT",GK$9,"VEHICLETRAVELTIMEMEASUREMENT",$D36),"--")</f>
        <v>--</v>
      </c>
      <c r="GL36" s="387"/>
      <c r="GM36" s="259" t="str">
        <f t="shared" si="25"/>
        <v>--</v>
      </c>
      <c r="GN36" s="410" t="str">
        <f t="shared" si="26"/>
        <v>--</v>
      </c>
      <c r="GO36" s="381">
        <f t="shared" si="27"/>
        <v>0</v>
      </c>
      <c r="GP36" s="387"/>
      <c r="GQ36" s="259" t="str">
        <f>IFERROR(GETPIVOTDATA("Average of TRAVTM(60)",#REF!,"TIMEINT",GQ$9,"VEHICLETRAVELTIMEMEASUREMENT",$D36)/3600/24,"--")</f>
        <v>--</v>
      </c>
      <c r="GR36" s="36" t="str">
        <f>IFERROR(GETPIVOTDATA("Average of TRAVTM(60)",#REF!,"TIMEINT",GR$9,"VEHICLETRAVELTIMEMEASUREMENT",$D36)/3600/24,"--")</f>
        <v>--</v>
      </c>
      <c r="GS36" s="36" t="str">
        <f>IFERROR(GETPIVOTDATA("Average of TRAVTM(60)",#REF!,"TIMEINT",GS$9,"VEHICLETRAVELTIMEMEASUREMENT",$D36)/3600/24,"--")</f>
        <v>--</v>
      </c>
      <c r="GT36" s="36" t="str">
        <f>IFERROR(GETPIVOTDATA("Average of TRAVTM(60)",#REF!,"TIMEINT",GT$9,"VEHICLETRAVELTIMEMEASUREMENT",$D36)/3600/24,"--")</f>
        <v>--</v>
      </c>
      <c r="GU36" s="36" t="str">
        <f>IFERROR(GETPIVOTDATA("Average of TRAVTM(60)",#REF!,"TIMEINT",GU$9,"VEHICLETRAVELTIMEMEASUREMENT",$D36)/3600/24,"--")</f>
        <v>--</v>
      </c>
      <c r="GV36" s="36" t="str">
        <f>IFERROR(GETPIVOTDATA("Average of TRAVTM(60)",#REF!,"TIMEINT",GV$9,"VEHICLETRAVELTIMEMEASUREMENT",$D36)/3600/24,"--")</f>
        <v>--</v>
      </c>
      <c r="GW36" s="36" t="str">
        <f>IFERROR(GETPIVOTDATA("Average of TRAVTM(60)",#REF!,"TIMEINT",GW$9,"VEHICLETRAVELTIMEMEASUREMENT",$D36)/3600/24,"--")</f>
        <v>--</v>
      </c>
      <c r="GX36" s="36" t="str">
        <f>IFERROR(GETPIVOTDATA("Average of TRAVTM(60)",#REF!,"TIMEINT",GX$9,"VEHICLETRAVELTIMEMEASUREMENT",$D36)/3600/24,"--")</f>
        <v>--</v>
      </c>
      <c r="GY36" s="36" t="str">
        <f>IFERROR(GETPIVOTDATA("Average of TRAVTM(60)",#REF!,"TIMEINT",GY$9,"VEHICLETRAVELTIMEMEASUREMENT",$D36)/3600/24,"--")</f>
        <v>--</v>
      </c>
      <c r="GZ36" s="36" t="str">
        <f>IFERROR(GETPIVOTDATA("Average of TRAVTM(60)",#REF!,"TIMEINT",GZ$9,"VEHICLETRAVELTIMEMEASUREMENT",$D36)/3600/24,"--")</f>
        <v>--</v>
      </c>
      <c r="HA36" s="36" t="str">
        <f>IFERROR(GETPIVOTDATA("Average of TRAVTM(60)",#REF!,"TIMEINT",HA$9,"VEHICLETRAVELTIMEMEASUREMENT",$D36)/3600/24,"--")</f>
        <v>--</v>
      </c>
      <c r="HB36" s="36" t="str">
        <f>IFERROR(GETPIVOTDATA("Average of TRAVTM(60)",#REF!,"TIMEINT",HB$9,"VEHICLETRAVELTIMEMEASUREMENT",$D36)/3600/24,"--")</f>
        <v>--</v>
      </c>
      <c r="HC36" s="36" t="str">
        <f>IFERROR(GETPIVOTDATA("Average of TRAVTM(60)",#REF!,"TIMEINT",HC$9,"VEHICLETRAVELTIMEMEASUREMENT",$D36)/3600/24,"--")</f>
        <v>--</v>
      </c>
      <c r="HD36" s="36" t="str">
        <f>IFERROR(GETPIVOTDATA("Average of TRAVTM(60)",#REF!,"TIMEINT",HD$9,"VEHICLETRAVELTIMEMEASUREMENT",$D36)/3600/24,"--")</f>
        <v>--</v>
      </c>
      <c r="HE36" s="36" t="str">
        <f>IFERROR(GETPIVOTDATA("Average of TRAVTM(60)",#REF!,"TIMEINT",HE$9,"VEHICLETRAVELTIMEMEASUREMENT",$D36)/3600/24,"--")</f>
        <v>--</v>
      </c>
      <c r="HF36" s="177" t="str">
        <f>IFERROR(GETPIVOTDATA("Average of TRAVTM(60)",#REF!,"TIMEINT",HF$9,"VEHICLETRAVELTIMEMEASUREMENT",$D36)/3600/24,"--")</f>
        <v>--</v>
      </c>
      <c r="HG36" s="387"/>
      <c r="HH36" s="379" t="str">
        <f>IFERROR(GETPIVOTDATA("Average of VEHS(60)",#REF!,"TIMEINT",HH$9,"VEHICLETRAVELTIMEMEASUREMENT",$D36),"--")</f>
        <v>--</v>
      </c>
      <c r="HI36" s="380" t="str">
        <f>IFERROR(GETPIVOTDATA("Average of VEHS(60)",#REF!,"TIMEINT",HI$9,"VEHICLETRAVELTIMEMEASUREMENT",$D36),"--")</f>
        <v>--</v>
      </c>
      <c r="HJ36" s="380" t="str">
        <f>IFERROR(GETPIVOTDATA("Average of VEHS(60)",#REF!,"TIMEINT",HJ$9,"VEHICLETRAVELTIMEMEASUREMENT",$D36),"--")</f>
        <v>--</v>
      </c>
      <c r="HK36" s="380" t="str">
        <f>IFERROR(GETPIVOTDATA("Average of VEHS(60)",#REF!,"TIMEINT",HK$9,"VEHICLETRAVELTIMEMEASUREMENT",$D36),"--")</f>
        <v>--</v>
      </c>
      <c r="HL36" s="380" t="str">
        <f>IFERROR(GETPIVOTDATA("Average of VEHS(60)",#REF!,"TIMEINT",HL$9,"VEHICLETRAVELTIMEMEASUREMENT",$D36),"--")</f>
        <v>--</v>
      </c>
      <c r="HM36" s="380" t="str">
        <f>IFERROR(GETPIVOTDATA("Average of VEHS(60)",#REF!,"TIMEINT",HM$9,"VEHICLETRAVELTIMEMEASUREMENT",$D36),"--")</f>
        <v>--</v>
      </c>
      <c r="HN36" s="380" t="str">
        <f>IFERROR(GETPIVOTDATA("Average of VEHS(60)",#REF!,"TIMEINT",HN$9,"VEHICLETRAVELTIMEMEASUREMENT",$D36),"--")</f>
        <v>--</v>
      </c>
      <c r="HO36" s="380" t="str">
        <f>IFERROR(GETPIVOTDATA("Average of VEHS(60)",#REF!,"TIMEINT",HO$9,"VEHICLETRAVELTIMEMEASUREMENT",$D36),"--")</f>
        <v>--</v>
      </c>
      <c r="HP36" s="380" t="str">
        <f>IFERROR(GETPIVOTDATA("Average of VEHS(60)",#REF!,"TIMEINT",HP$9,"VEHICLETRAVELTIMEMEASUREMENT",$D36),"--")</f>
        <v>--</v>
      </c>
      <c r="HQ36" s="380" t="str">
        <f>IFERROR(GETPIVOTDATA("Average of VEHS(60)",#REF!,"TIMEINT",HQ$9,"VEHICLETRAVELTIMEMEASUREMENT",$D36),"--")</f>
        <v>--</v>
      </c>
      <c r="HR36" s="380" t="str">
        <f>IFERROR(GETPIVOTDATA("Average of VEHS(60)",#REF!,"TIMEINT",HR$9,"VEHICLETRAVELTIMEMEASUREMENT",$D36),"--")</f>
        <v>--</v>
      </c>
      <c r="HS36" s="380" t="str">
        <f>IFERROR(GETPIVOTDATA("Average of VEHS(60)",#REF!,"TIMEINT",HS$9,"VEHICLETRAVELTIMEMEASUREMENT",$D36),"--")</f>
        <v>--</v>
      </c>
      <c r="HT36" s="380" t="str">
        <f>IFERROR(GETPIVOTDATA("Average of VEHS(60)",#REF!,"TIMEINT",HT$9,"VEHICLETRAVELTIMEMEASUREMENT",$D36),"--")</f>
        <v>--</v>
      </c>
      <c r="HU36" s="380" t="str">
        <f>IFERROR(GETPIVOTDATA("Average of VEHS(60)",#REF!,"TIMEINT",HU$9,"VEHICLETRAVELTIMEMEASUREMENT",$D36),"--")</f>
        <v>--</v>
      </c>
      <c r="HV36" s="380" t="str">
        <f>IFERROR(GETPIVOTDATA("Average of VEHS(60)",#REF!,"TIMEINT",HV$9,"VEHICLETRAVELTIMEMEASUREMENT",$D36),"--")</f>
        <v>--</v>
      </c>
      <c r="HW36" s="381" t="str">
        <f>IFERROR(GETPIVOTDATA("Average of VEHS(60)",#REF!,"TIMEINT",HW$9,"VEHICLETRAVELTIMEMEASUREMENT",$D36),"--")</f>
        <v>--</v>
      </c>
      <c r="HX36" s="387"/>
      <c r="HY36" s="259" t="str">
        <f t="shared" si="28"/>
        <v>--</v>
      </c>
      <c r="HZ36" s="410" t="str">
        <f t="shared" si="29"/>
        <v>--</v>
      </c>
      <c r="IA36" s="381">
        <f t="shared" si="30"/>
        <v>0</v>
      </c>
      <c r="IB36" s="716"/>
      <c r="IC36" s="379" t="str">
        <f>IFERROR(AVERAGEIFS('VISSIM Travel Time Outputs'!$L:$L,'VISSIM Travel Time Outputs'!$D:$D,$D36,'VISSIM Travel Time Outputs'!$A:$A,"AVG",'VISSIM Travel Time Outputs'!$B:$B,IC$9),"-")</f>
        <v>-</v>
      </c>
      <c r="ID36" s="380" t="str">
        <f>IFERROR(AVERAGEIFS('VISSIM Travel Time Outputs'!$L:$L,'VISSIM Travel Time Outputs'!$D:$D,$D36,'VISSIM Travel Time Outputs'!$A:$A,"AVG",'VISSIM Travel Time Outputs'!$B:$B,ID$9),"-")</f>
        <v>-</v>
      </c>
      <c r="IE36" s="380" t="str">
        <f>IFERROR(AVERAGEIFS('VISSIM Travel Time Outputs'!$L:$L,'VISSIM Travel Time Outputs'!$D:$D,$D36,'VISSIM Travel Time Outputs'!$A:$A,"AVG",'VISSIM Travel Time Outputs'!$B:$B,IE$9),"-")</f>
        <v>-</v>
      </c>
      <c r="IF36" s="380" t="str">
        <f>IFERROR(AVERAGEIFS('VISSIM Travel Time Outputs'!$L:$L,'VISSIM Travel Time Outputs'!$D:$D,$D36,'VISSIM Travel Time Outputs'!$A:$A,"AVG",'VISSIM Travel Time Outputs'!$B:$B,IF$9),"-")</f>
        <v>-</v>
      </c>
      <c r="IG36" s="380" t="str">
        <f>IFERROR(AVERAGEIFS('VISSIM Travel Time Outputs'!$L:$L,'VISSIM Travel Time Outputs'!$D:$D,$D36,'VISSIM Travel Time Outputs'!$A:$A,"AVG",'VISSIM Travel Time Outputs'!$B:$B,IG$9),"-")</f>
        <v>-</v>
      </c>
      <c r="IH36" s="380" t="str">
        <f>IFERROR(AVERAGEIFS('VISSIM Travel Time Outputs'!$L:$L,'VISSIM Travel Time Outputs'!$D:$D,$D36,'VISSIM Travel Time Outputs'!$A:$A,"AVG",'VISSIM Travel Time Outputs'!$B:$B,IH$9),"-")</f>
        <v>-</v>
      </c>
      <c r="II36" s="380" t="str">
        <f>IFERROR(AVERAGEIFS('VISSIM Travel Time Outputs'!$L:$L,'VISSIM Travel Time Outputs'!$D:$D,$D36,'VISSIM Travel Time Outputs'!$A:$A,"AVG",'VISSIM Travel Time Outputs'!$B:$B,II$9),"-")</f>
        <v>-</v>
      </c>
      <c r="IJ36" s="380" t="str">
        <f>IFERROR(AVERAGEIFS('VISSIM Travel Time Outputs'!$L:$L,'VISSIM Travel Time Outputs'!$D:$D,$D36,'VISSIM Travel Time Outputs'!$A:$A,"AVG",'VISSIM Travel Time Outputs'!$B:$B,IJ$9),"-")</f>
        <v>-</v>
      </c>
      <c r="IK36" s="380" t="str">
        <f>IFERROR(AVERAGEIFS('VISSIM Travel Time Outputs'!$L:$L,'VISSIM Travel Time Outputs'!$D:$D,$D36,'VISSIM Travel Time Outputs'!$A:$A,"AVG",'VISSIM Travel Time Outputs'!$B:$B,IK$9),"-")</f>
        <v>-</v>
      </c>
      <c r="IL36" s="380" t="str">
        <f>IFERROR(AVERAGEIFS('VISSIM Travel Time Outputs'!$L:$L,'VISSIM Travel Time Outputs'!$D:$D,$D36,'VISSIM Travel Time Outputs'!$A:$A,"AVG",'VISSIM Travel Time Outputs'!$B:$B,IL$9),"-")</f>
        <v>-</v>
      </c>
      <c r="IM36" s="380" t="str">
        <f>IFERROR(AVERAGEIFS('VISSIM Travel Time Outputs'!$L:$L,'VISSIM Travel Time Outputs'!$D:$D,$D36,'VISSIM Travel Time Outputs'!$A:$A,"AVG",'VISSIM Travel Time Outputs'!$B:$B,IM$9),"-")</f>
        <v>-</v>
      </c>
      <c r="IN36" s="380" t="str">
        <f>IFERROR(AVERAGEIFS('VISSIM Travel Time Outputs'!$L:$L,'VISSIM Travel Time Outputs'!$D:$D,$D36,'VISSIM Travel Time Outputs'!$A:$A,"AVG",'VISSIM Travel Time Outputs'!$B:$B,IN$9),"-")</f>
        <v>-</v>
      </c>
      <c r="IO36" s="380" t="str">
        <f>IFERROR(AVERAGEIFS('VISSIM Travel Time Outputs'!$L:$L,'VISSIM Travel Time Outputs'!$D:$D,$D36,'VISSIM Travel Time Outputs'!$A:$A,"AVG",'VISSIM Travel Time Outputs'!$B:$B,IO$9),"-")</f>
        <v>-</v>
      </c>
      <c r="IP36" s="380" t="str">
        <f>IFERROR(AVERAGEIFS('VISSIM Travel Time Outputs'!$L:$L,'VISSIM Travel Time Outputs'!$D:$D,$D36,'VISSIM Travel Time Outputs'!$A:$A,"AVG",'VISSIM Travel Time Outputs'!$B:$B,IP$9),"-")</f>
        <v>-</v>
      </c>
      <c r="IQ36" s="380" t="str">
        <f>IFERROR(AVERAGEIFS('VISSIM Travel Time Outputs'!$L:$L,'VISSIM Travel Time Outputs'!$D:$D,$D36,'VISSIM Travel Time Outputs'!$A:$A,"AVG",'VISSIM Travel Time Outputs'!$B:$B,IQ$9),"-")</f>
        <v>-</v>
      </c>
      <c r="IR36" s="381" t="str">
        <f>IFERROR(AVERAGEIFS('VISSIM Travel Time Outputs'!$L:$L,'VISSIM Travel Time Outputs'!$D:$D,$D36,'VISSIM Travel Time Outputs'!$A:$A,"AVG",'VISSIM Travel Time Outputs'!$B:$B,IR$9),"-")</f>
        <v>-</v>
      </c>
      <c r="IS36" s="381" t="str">
        <f t="shared" si="31"/>
        <v>--</v>
      </c>
    </row>
    <row r="37" spans="1:253" customFormat="1" x14ac:dyDescent="0.25">
      <c r="A37" s="302" t="str">
        <f t="shared" si="12"/>
        <v/>
      </c>
      <c r="B37" s="641">
        <f t="shared" si="32"/>
        <v>28</v>
      </c>
      <c r="C37" s="475" t="str">
        <f>INDEX('Input - Travel Times'!$B$3:$AL$103,MATCH($B37,'Input - Travel Times'!$B$3:$B$103,0),MATCH(C$9,'Input - Travel Times'!$B$3:$AL$3,0))</f>
        <v>From on-ramp to ASPM EB  to off-ramp to McLearen Rd EB</v>
      </c>
      <c r="D37" s="194">
        <f>INDEX('Input - Travel Times'!$B$3:$AS$103,MATCH($B37,'Input - Travel Times'!$B$3:$B$103,0),MATCH(D$9,'Input - Travel Times'!$B$3:$AS$3,0))</f>
        <v>28</v>
      </c>
      <c r="E37" s="582" t="e">
        <f>TIME(0,0,INDEX('Input - Travel Times'!$B$3:$AL$103,MATCH($B37,'Input - Travel Times'!$B$3:$B$103,0),MATCH(E$9,'Input - Travel Times'!$B$3:$AL$3,0)))</f>
        <v>#VALUE!</v>
      </c>
      <c r="F37" s="582" t="e">
        <f>TIME(0,0,INDEX('Input - Travel Times'!$B$3:$AL$103,MATCH($B37,'Input - Travel Times'!$B$3:$B$103,0),MATCH(F$9,'Input - Travel Times'!$B$3:$AL$3,0)))</f>
        <v>#VALUE!</v>
      </c>
      <c r="G37" s="582" t="e">
        <f>TIME(0,0,INDEX('Input - Travel Times'!$B$3:$AL$103,MATCH($B37,'Input - Travel Times'!$B$3:$B$103,0),MATCH(G$9,'Input - Travel Times'!$B$3:$AL$3,0)))</f>
        <v>#VALUE!</v>
      </c>
      <c r="H37" s="164"/>
      <c r="I37" s="259" t="str">
        <f>IFERROR(TIME(0,0,AVERAGEIFS('VISSIM Travel Time Outputs'!$I:$I,'VISSIM Travel Time Outputs'!$D:$D,$D37,'VISSIM Travel Time Outputs'!$A:$A,"AVG",'VISSIM Travel Time Outputs'!$B:$B,I$9)),"-")</f>
        <v>-</v>
      </c>
      <c r="J37" s="36" t="str">
        <f>IFERROR(TIME(0,0,AVERAGEIFS('VISSIM Travel Time Outputs'!$I:$I,'VISSIM Travel Time Outputs'!$D:$D,$D37,'VISSIM Travel Time Outputs'!$A:$A,"AVG",'VISSIM Travel Time Outputs'!$B:$B,J$9)),"-")</f>
        <v>-</v>
      </c>
      <c r="K37" s="36" t="str">
        <f>IFERROR(TIME(0,0,AVERAGEIFS('VISSIM Travel Time Outputs'!$I:$I,'VISSIM Travel Time Outputs'!$D:$D,$D37,'VISSIM Travel Time Outputs'!$A:$A,"AVG",'VISSIM Travel Time Outputs'!$B:$B,K$9)),"-")</f>
        <v>-</v>
      </c>
      <c r="L37" s="36" t="str">
        <f>IFERROR(TIME(0,0,AVERAGEIFS('VISSIM Travel Time Outputs'!$I:$I,'VISSIM Travel Time Outputs'!$D:$D,$D37,'VISSIM Travel Time Outputs'!$A:$A,"AVG",'VISSIM Travel Time Outputs'!$B:$B,L$9)),"-")</f>
        <v>-</v>
      </c>
      <c r="M37" s="36" t="str">
        <f>IFERROR(TIME(0,0,AVERAGEIFS('VISSIM Travel Time Outputs'!$I:$I,'VISSIM Travel Time Outputs'!$D:$D,$D37,'VISSIM Travel Time Outputs'!$A:$A,"AVG",'VISSIM Travel Time Outputs'!$B:$B,M$9)),"-")</f>
        <v>-</v>
      </c>
      <c r="N37" s="36" t="str">
        <f>IFERROR(TIME(0,0,AVERAGEIFS('VISSIM Travel Time Outputs'!$I:$I,'VISSIM Travel Time Outputs'!$D:$D,$D37,'VISSIM Travel Time Outputs'!$A:$A,"AVG",'VISSIM Travel Time Outputs'!$B:$B,N$9)),"-")</f>
        <v>-</v>
      </c>
      <c r="O37" s="36" t="str">
        <f>IFERROR(TIME(0,0,AVERAGEIFS('VISSIM Travel Time Outputs'!$I:$I,'VISSIM Travel Time Outputs'!$D:$D,$D37,'VISSIM Travel Time Outputs'!$A:$A,"AVG",'VISSIM Travel Time Outputs'!$B:$B,O$9)),"-")</f>
        <v>-</v>
      </c>
      <c r="P37" s="36" t="str">
        <f>IFERROR(TIME(0,0,AVERAGEIFS('VISSIM Travel Time Outputs'!$I:$I,'VISSIM Travel Time Outputs'!$D:$D,$D37,'VISSIM Travel Time Outputs'!$A:$A,"AVG",'VISSIM Travel Time Outputs'!$B:$B,P$9)),"-")</f>
        <v>-</v>
      </c>
      <c r="Q37" s="36" t="str">
        <f>IFERROR(TIME(0,0,AVERAGEIFS('VISSIM Travel Time Outputs'!$I:$I,'VISSIM Travel Time Outputs'!$D:$D,$D37,'VISSIM Travel Time Outputs'!$A:$A,"AVG",'VISSIM Travel Time Outputs'!$B:$B,Q$9)),"-")</f>
        <v>-</v>
      </c>
      <c r="R37" s="36" t="str">
        <f>IFERROR(TIME(0,0,AVERAGEIFS('VISSIM Travel Time Outputs'!$I:$I,'VISSIM Travel Time Outputs'!$D:$D,$D37,'VISSIM Travel Time Outputs'!$A:$A,"AVG",'VISSIM Travel Time Outputs'!$B:$B,R$9)),"-")</f>
        <v>-</v>
      </c>
      <c r="S37" s="36" t="str">
        <f>IFERROR(TIME(0,0,AVERAGEIFS('VISSIM Travel Time Outputs'!$I:$I,'VISSIM Travel Time Outputs'!$D:$D,$D37,'VISSIM Travel Time Outputs'!$A:$A,"AVG",'VISSIM Travel Time Outputs'!$B:$B,S$9)),"-")</f>
        <v>-</v>
      </c>
      <c r="T37" s="36" t="str">
        <f>IFERROR(TIME(0,0,AVERAGEIFS('VISSIM Travel Time Outputs'!$I:$I,'VISSIM Travel Time Outputs'!$D:$D,$D37,'VISSIM Travel Time Outputs'!$A:$A,"AVG",'VISSIM Travel Time Outputs'!$B:$B,T$9)),"-")</f>
        <v>-</v>
      </c>
      <c r="U37" s="36" t="str">
        <f>IFERROR(TIME(0,0,AVERAGEIFS('VISSIM Travel Time Outputs'!$I:$I,'VISSIM Travel Time Outputs'!$D:$D,$D37,'VISSIM Travel Time Outputs'!$A:$A,"AVG",'VISSIM Travel Time Outputs'!$B:$B,U$9)),"-")</f>
        <v>-</v>
      </c>
      <c r="V37" s="36" t="str">
        <f>IFERROR(TIME(0,0,AVERAGEIFS('VISSIM Travel Time Outputs'!$I:$I,'VISSIM Travel Time Outputs'!$D:$D,$D37,'VISSIM Travel Time Outputs'!$A:$A,"AVG",'VISSIM Travel Time Outputs'!$B:$B,V$9)),"-")</f>
        <v>-</v>
      </c>
      <c r="W37" s="36" t="str">
        <f>IFERROR(TIME(0,0,AVERAGEIFS('VISSIM Travel Time Outputs'!$I:$I,'VISSIM Travel Time Outputs'!$D:$D,$D37,'VISSIM Travel Time Outputs'!$A:$A,"AVG",'VISSIM Travel Time Outputs'!$B:$B,W$9)),"-")</f>
        <v>-</v>
      </c>
      <c r="X37" s="177" t="str">
        <f>IFERROR(TIME(0,0,AVERAGEIFS('VISSIM Travel Time Outputs'!$I:$I,'VISSIM Travel Time Outputs'!$D:$D,$D37,'VISSIM Travel Time Outputs'!$A:$A,"AVG",'VISSIM Travel Time Outputs'!$B:$B,X$9)),"-")</f>
        <v>-</v>
      </c>
      <c r="Y37" s="304"/>
      <c r="Z37" s="379" t="str">
        <f>IFERROR(AVERAGEIFS('VISSIM Travel Time Outputs'!$F:$F,'VISSIM Travel Time Outputs'!$D:$D,$D37,'VISSIM Travel Time Outputs'!$A:$A,"AVG",'VISSIM Travel Time Outputs'!$B:$B,Z$9),"-")</f>
        <v>-</v>
      </c>
      <c r="AA37" s="380" t="str">
        <f>IFERROR(AVERAGEIFS('VISSIM Travel Time Outputs'!$F:$F,'VISSIM Travel Time Outputs'!$D:$D,$D37,'VISSIM Travel Time Outputs'!$A:$A,"AVG",'VISSIM Travel Time Outputs'!$B:$B,AA$9),"-")</f>
        <v>-</v>
      </c>
      <c r="AB37" s="380" t="str">
        <f>IFERROR(AVERAGEIFS('VISSIM Travel Time Outputs'!$F:$F,'VISSIM Travel Time Outputs'!$D:$D,$D37,'VISSIM Travel Time Outputs'!$A:$A,"AVG",'VISSIM Travel Time Outputs'!$B:$B,AB$9),"-")</f>
        <v>-</v>
      </c>
      <c r="AC37" s="380" t="str">
        <f>IFERROR(AVERAGEIFS('VISSIM Travel Time Outputs'!$F:$F,'VISSIM Travel Time Outputs'!$D:$D,$D37,'VISSIM Travel Time Outputs'!$A:$A,"AVG",'VISSIM Travel Time Outputs'!$B:$B,AC$9),"-")</f>
        <v>-</v>
      </c>
      <c r="AD37" s="380" t="str">
        <f>IFERROR(AVERAGEIFS('VISSIM Travel Time Outputs'!$F:$F,'VISSIM Travel Time Outputs'!$D:$D,$D37,'VISSIM Travel Time Outputs'!$A:$A,"AVG",'VISSIM Travel Time Outputs'!$B:$B,AD$9),"-")</f>
        <v>-</v>
      </c>
      <c r="AE37" s="380" t="str">
        <f>IFERROR(AVERAGEIFS('VISSIM Travel Time Outputs'!$F:$F,'VISSIM Travel Time Outputs'!$D:$D,$D37,'VISSIM Travel Time Outputs'!$A:$A,"AVG",'VISSIM Travel Time Outputs'!$B:$B,AE$9),"-")</f>
        <v>-</v>
      </c>
      <c r="AF37" s="380" t="str">
        <f>IFERROR(AVERAGEIFS('VISSIM Travel Time Outputs'!$F:$F,'VISSIM Travel Time Outputs'!$D:$D,$D37,'VISSIM Travel Time Outputs'!$A:$A,"AVG",'VISSIM Travel Time Outputs'!$B:$B,AF$9),"-")</f>
        <v>-</v>
      </c>
      <c r="AG37" s="380" t="str">
        <f>IFERROR(AVERAGEIFS('VISSIM Travel Time Outputs'!$F:$F,'VISSIM Travel Time Outputs'!$D:$D,$D37,'VISSIM Travel Time Outputs'!$A:$A,"AVG",'VISSIM Travel Time Outputs'!$B:$B,AG$9),"-")</f>
        <v>-</v>
      </c>
      <c r="AH37" s="380" t="str">
        <f>IFERROR(AVERAGEIFS('VISSIM Travel Time Outputs'!$F:$F,'VISSIM Travel Time Outputs'!$D:$D,$D37,'VISSIM Travel Time Outputs'!$A:$A,"AVG",'VISSIM Travel Time Outputs'!$B:$B,AH$9),"-")</f>
        <v>-</v>
      </c>
      <c r="AI37" s="380" t="str">
        <f>IFERROR(AVERAGEIFS('VISSIM Travel Time Outputs'!$F:$F,'VISSIM Travel Time Outputs'!$D:$D,$D37,'VISSIM Travel Time Outputs'!$A:$A,"AVG",'VISSIM Travel Time Outputs'!$B:$B,AI$9),"-")</f>
        <v>-</v>
      </c>
      <c r="AJ37" s="380" t="str">
        <f>IFERROR(AVERAGEIFS('VISSIM Travel Time Outputs'!$F:$F,'VISSIM Travel Time Outputs'!$D:$D,$D37,'VISSIM Travel Time Outputs'!$A:$A,"AVG",'VISSIM Travel Time Outputs'!$B:$B,AJ$9),"-")</f>
        <v>-</v>
      </c>
      <c r="AK37" s="380" t="str">
        <f>IFERROR(AVERAGEIFS('VISSIM Travel Time Outputs'!$F:$F,'VISSIM Travel Time Outputs'!$D:$D,$D37,'VISSIM Travel Time Outputs'!$A:$A,"AVG",'VISSIM Travel Time Outputs'!$B:$B,AK$9),"-")</f>
        <v>-</v>
      </c>
      <c r="AL37" s="380" t="str">
        <f>IFERROR(AVERAGEIFS('VISSIM Travel Time Outputs'!$F:$F,'VISSIM Travel Time Outputs'!$D:$D,$D37,'VISSIM Travel Time Outputs'!$A:$A,"AVG",'VISSIM Travel Time Outputs'!$B:$B,AL$9),"-")</f>
        <v>-</v>
      </c>
      <c r="AM37" s="380" t="str">
        <f>IFERROR(AVERAGEIFS('VISSIM Travel Time Outputs'!$F:$F,'VISSIM Travel Time Outputs'!$D:$D,$D37,'VISSIM Travel Time Outputs'!$A:$A,"AVG",'VISSIM Travel Time Outputs'!$B:$B,AM$9),"-")</f>
        <v>-</v>
      </c>
      <c r="AN37" s="380" t="str">
        <f>IFERROR(AVERAGEIFS('VISSIM Travel Time Outputs'!$F:$F,'VISSIM Travel Time Outputs'!$D:$D,$D37,'VISSIM Travel Time Outputs'!$A:$A,"AVG",'VISSIM Travel Time Outputs'!$B:$B,AN$9),"-")</f>
        <v>-</v>
      </c>
      <c r="AO37" s="381" t="str">
        <f>IFERROR(AVERAGEIFS('VISSIM Travel Time Outputs'!$F:$F,'VISSIM Travel Time Outputs'!$D:$D,$D37,'VISSIM Travel Time Outputs'!$A:$A,"AVG",'VISSIM Travel Time Outputs'!$B:$B,AO$9),"-")</f>
        <v>-</v>
      </c>
      <c r="AP37" s="387"/>
      <c r="AQ37" s="259" t="str">
        <f t="shared" si="13"/>
        <v>--</v>
      </c>
      <c r="AR37" s="410" t="str">
        <f t="shared" si="14"/>
        <v>--</v>
      </c>
      <c r="AS37" s="381">
        <f t="shared" si="15"/>
        <v>0</v>
      </c>
      <c r="AT37" s="305"/>
      <c r="AU37" s="259" t="str">
        <f>IFERROR(TIME(0,0,AVERAGEIFS('VISSIM Travel Time Outputs'!$J:$J,'VISSIM Travel Time Outputs'!$D:$D,$D37,'VISSIM Travel Time Outputs'!$A:$A,"AVG",'VISSIM Travel Time Outputs'!$B:$B,AU$9)),"-")</f>
        <v>-</v>
      </c>
      <c r="AV37" s="36" t="str">
        <f>IFERROR(TIME(0,0,AVERAGEIFS('VISSIM Travel Time Outputs'!$J:$J,'VISSIM Travel Time Outputs'!$D:$D,$D37,'VISSIM Travel Time Outputs'!$A:$A,"AVG",'VISSIM Travel Time Outputs'!$B:$B,AV$9)),"-")</f>
        <v>-</v>
      </c>
      <c r="AW37" s="36" t="str">
        <f>IFERROR(TIME(0,0,AVERAGEIFS('VISSIM Travel Time Outputs'!$J:$J,'VISSIM Travel Time Outputs'!$D:$D,$D37,'VISSIM Travel Time Outputs'!$A:$A,"AVG",'VISSIM Travel Time Outputs'!$B:$B,AW$9)),"-")</f>
        <v>-</v>
      </c>
      <c r="AX37" s="36" t="str">
        <f>IFERROR(TIME(0,0,AVERAGEIFS('VISSIM Travel Time Outputs'!$J:$J,'VISSIM Travel Time Outputs'!$D:$D,$D37,'VISSIM Travel Time Outputs'!$A:$A,"AVG",'VISSIM Travel Time Outputs'!$B:$B,AX$9)),"-")</f>
        <v>-</v>
      </c>
      <c r="AY37" s="36" t="str">
        <f>IFERROR(TIME(0,0,AVERAGEIFS('VISSIM Travel Time Outputs'!$J:$J,'VISSIM Travel Time Outputs'!$D:$D,$D37,'VISSIM Travel Time Outputs'!$A:$A,"AVG",'VISSIM Travel Time Outputs'!$B:$B,AY$9)),"-")</f>
        <v>-</v>
      </c>
      <c r="AZ37" s="36" t="str">
        <f>IFERROR(TIME(0,0,AVERAGEIFS('VISSIM Travel Time Outputs'!$J:$J,'VISSIM Travel Time Outputs'!$D:$D,$D37,'VISSIM Travel Time Outputs'!$A:$A,"AVG",'VISSIM Travel Time Outputs'!$B:$B,AZ$9)),"-")</f>
        <v>-</v>
      </c>
      <c r="BA37" s="36" t="str">
        <f>IFERROR(TIME(0,0,AVERAGEIFS('VISSIM Travel Time Outputs'!$J:$J,'VISSIM Travel Time Outputs'!$D:$D,$D37,'VISSIM Travel Time Outputs'!$A:$A,"AVG",'VISSIM Travel Time Outputs'!$B:$B,BA$9)),"-")</f>
        <v>-</v>
      </c>
      <c r="BB37" s="36" t="str">
        <f>IFERROR(TIME(0,0,AVERAGEIFS('VISSIM Travel Time Outputs'!$J:$J,'VISSIM Travel Time Outputs'!$D:$D,$D37,'VISSIM Travel Time Outputs'!$A:$A,"AVG",'VISSIM Travel Time Outputs'!$B:$B,BB$9)),"-")</f>
        <v>-</v>
      </c>
      <c r="BC37" s="36" t="str">
        <f>IFERROR(TIME(0,0,AVERAGEIFS('VISSIM Travel Time Outputs'!$J:$J,'VISSIM Travel Time Outputs'!$D:$D,$D37,'VISSIM Travel Time Outputs'!$A:$A,"AVG",'VISSIM Travel Time Outputs'!$B:$B,BC$9)),"-")</f>
        <v>-</v>
      </c>
      <c r="BD37" s="36" t="str">
        <f>IFERROR(TIME(0,0,AVERAGEIFS('VISSIM Travel Time Outputs'!$J:$J,'VISSIM Travel Time Outputs'!$D:$D,$D37,'VISSIM Travel Time Outputs'!$A:$A,"AVG",'VISSIM Travel Time Outputs'!$B:$B,BD$9)),"-")</f>
        <v>-</v>
      </c>
      <c r="BE37" s="36" t="str">
        <f>IFERROR(TIME(0,0,AVERAGEIFS('VISSIM Travel Time Outputs'!$J:$J,'VISSIM Travel Time Outputs'!$D:$D,$D37,'VISSIM Travel Time Outputs'!$A:$A,"AVG",'VISSIM Travel Time Outputs'!$B:$B,BE$9)),"-")</f>
        <v>-</v>
      </c>
      <c r="BF37" s="36" t="str">
        <f>IFERROR(TIME(0,0,AVERAGEIFS('VISSIM Travel Time Outputs'!$J:$J,'VISSIM Travel Time Outputs'!$D:$D,$D37,'VISSIM Travel Time Outputs'!$A:$A,"AVG",'VISSIM Travel Time Outputs'!$B:$B,BF$9)),"-")</f>
        <v>-</v>
      </c>
      <c r="BG37" s="36" t="str">
        <f>IFERROR(TIME(0,0,AVERAGEIFS('VISSIM Travel Time Outputs'!$J:$J,'VISSIM Travel Time Outputs'!$D:$D,$D37,'VISSIM Travel Time Outputs'!$A:$A,"AVG",'VISSIM Travel Time Outputs'!$B:$B,BG$9)),"-")</f>
        <v>-</v>
      </c>
      <c r="BH37" s="36" t="str">
        <f>IFERROR(TIME(0,0,AVERAGEIFS('VISSIM Travel Time Outputs'!$J:$J,'VISSIM Travel Time Outputs'!$D:$D,$D37,'VISSIM Travel Time Outputs'!$A:$A,"AVG",'VISSIM Travel Time Outputs'!$B:$B,BH$9)),"-")</f>
        <v>-</v>
      </c>
      <c r="BI37" s="36" t="str">
        <f>IFERROR(TIME(0,0,AVERAGEIFS('VISSIM Travel Time Outputs'!$J:$J,'VISSIM Travel Time Outputs'!$D:$D,$D37,'VISSIM Travel Time Outputs'!$A:$A,"AVG",'VISSIM Travel Time Outputs'!$B:$B,BI$9)),"-")</f>
        <v>-</v>
      </c>
      <c r="BJ37" s="177" t="str">
        <f>IFERROR(TIME(0,0,AVERAGEIFS('VISSIM Travel Time Outputs'!$J:$J,'VISSIM Travel Time Outputs'!$D:$D,$D37,'VISSIM Travel Time Outputs'!$A:$A,"AVG",'VISSIM Travel Time Outputs'!$B:$B,BJ$9)),"-")</f>
        <v>-</v>
      </c>
      <c r="BK37" s="164"/>
      <c r="BL37" s="379" t="str">
        <f>IFERROR(AVERAGEIFS('VISSIM Travel Time Outputs'!$G:$G,'VISSIM Travel Time Outputs'!$D:$D,$D37,'VISSIM Travel Time Outputs'!$A:$A,"AVG",'VISSIM Travel Time Outputs'!$B:$B,BL$9),"-")</f>
        <v>-</v>
      </c>
      <c r="BM37" s="380" t="str">
        <f>IFERROR(AVERAGEIFS('VISSIM Travel Time Outputs'!$G:$G,'VISSIM Travel Time Outputs'!$D:$D,$D37,'VISSIM Travel Time Outputs'!$A:$A,"AVG",'VISSIM Travel Time Outputs'!$B:$B,BM$9),"-")</f>
        <v>-</v>
      </c>
      <c r="BN37" s="380" t="str">
        <f>IFERROR(AVERAGEIFS('VISSIM Travel Time Outputs'!$G:$G,'VISSIM Travel Time Outputs'!$D:$D,$D37,'VISSIM Travel Time Outputs'!$A:$A,"AVG",'VISSIM Travel Time Outputs'!$B:$B,BN$9),"-")</f>
        <v>-</v>
      </c>
      <c r="BO37" s="380" t="str">
        <f>IFERROR(AVERAGEIFS('VISSIM Travel Time Outputs'!$G:$G,'VISSIM Travel Time Outputs'!$D:$D,$D37,'VISSIM Travel Time Outputs'!$A:$A,"AVG",'VISSIM Travel Time Outputs'!$B:$B,BO$9),"-")</f>
        <v>-</v>
      </c>
      <c r="BP37" s="380" t="str">
        <f>IFERROR(AVERAGEIFS('VISSIM Travel Time Outputs'!$G:$G,'VISSIM Travel Time Outputs'!$D:$D,$D37,'VISSIM Travel Time Outputs'!$A:$A,"AVG",'VISSIM Travel Time Outputs'!$B:$B,BP$9),"-")</f>
        <v>-</v>
      </c>
      <c r="BQ37" s="380" t="str">
        <f>IFERROR(AVERAGEIFS('VISSIM Travel Time Outputs'!$G:$G,'VISSIM Travel Time Outputs'!$D:$D,$D37,'VISSIM Travel Time Outputs'!$A:$A,"AVG",'VISSIM Travel Time Outputs'!$B:$B,BQ$9),"-")</f>
        <v>-</v>
      </c>
      <c r="BR37" s="380" t="str">
        <f>IFERROR(AVERAGEIFS('VISSIM Travel Time Outputs'!$G:$G,'VISSIM Travel Time Outputs'!$D:$D,$D37,'VISSIM Travel Time Outputs'!$A:$A,"AVG",'VISSIM Travel Time Outputs'!$B:$B,BR$9),"-")</f>
        <v>-</v>
      </c>
      <c r="BS37" s="380" t="str">
        <f>IFERROR(AVERAGEIFS('VISSIM Travel Time Outputs'!$G:$G,'VISSIM Travel Time Outputs'!$D:$D,$D37,'VISSIM Travel Time Outputs'!$A:$A,"AVG",'VISSIM Travel Time Outputs'!$B:$B,BS$9),"-")</f>
        <v>-</v>
      </c>
      <c r="BT37" s="380" t="str">
        <f>IFERROR(AVERAGEIFS('VISSIM Travel Time Outputs'!$G:$G,'VISSIM Travel Time Outputs'!$D:$D,$D37,'VISSIM Travel Time Outputs'!$A:$A,"AVG",'VISSIM Travel Time Outputs'!$B:$B,BT$9),"-")</f>
        <v>-</v>
      </c>
      <c r="BU37" s="380" t="str">
        <f>IFERROR(AVERAGEIFS('VISSIM Travel Time Outputs'!$G:$G,'VISSIM Travel Time Outputs'!$D:$D,$D37,'VISSIM Travel Time Outputs'!$A:$A,"AVG",'VISSIM Travel Time Outputs'!$B:$B,BU$9),"-")</f>
        <v>-</v>
      </c>
      <c r="BV37" s="380" t="str">
        <f>IFERROR(AVERAGEIFS('VISSIM Travel Time Outputs'!$G:$G,'VISSIM Travel Time Outputs'!$D:$D,$D37,'VISSIM Travel Time Outputs'!$A:$A,"AVG",'VISSIM Travel Time Outputs'!$B:$B,BV$9),"-")</f>
        <v>-</v>
      </c>
      <c r="BW37" s="380" t="str">
        <f>IFERROR(AVERAGEIFS('VISSIM Travel Time Outputs'!$G:$G,'VISSIM Travel Time Outputs'!$D:$D,$D37,'VISSIM Travel Time Outputs'!$A:$A,"AVG",'VISSIM Travel Time Outputs'!$B:$B,BW$9),"-")</f>
        <v>-</v>
      </c>
      <c r="BX37" s="380" t="str">
        <f>IFERROR(AVERAGEIFS('VISSIM Travel Time Outputs'!$G:$G,'VISSIM Travel Time Outputs'!$D:$D,$D37,'VISSIM Travel Time Outputs'!$A:$A,"AVG",'VISSIM Travel Time Outputs'!$B:$B,BX$9),"-")</f>
        <v>-</v>
      </c>
      <c r="BY37" s="380" t="str">
        <f>IFERROR(AVERAGEIFS('VISSIM Travel Time Outputs'!$G:$G,'VISSIM Travel Time Outputs'!$D:$D,$D37,'VISSIM Travel Time Outputs'!$A:$A,"AVG",'VISSIM Travel Time Outputs'!$B:$B,BY$9),"-")</f>
        <v>-</v>
      </c>
      <c r="BZ37" s="380" t="str">
        <f>IFERROR(AVERAGEIFS('VISSIM Travel Time Outputs'!$G:$G,'VISSIM Travel Time Outputs'!$D:$D,$D37,'VISSIM Travel Time Outputs'!$A:$A,"AVG",'VISSIM Travel Time Outputs'!$B:$B,BZ$9),"-")</f>
        <v>-</v>
      </c>
      <c r="CA37" s="381" t="str">
        <f>IFERROR(AVERAGEIFS('VISSIM Travel Time Outputs'!$G:$G,'VISSIM Travel Time Outputs'!$D:$D,$D37,'VISSIM Travel Time Outputs'!$A:$A,"AVG",'VISSIM Travel Time Outputs'!$B:$B,CA$9),"-")</f>
        <v>-</v>
      </c>
      <c r="CB37" s="304"/>
      <c r="CC37" s="259" t="str">
        <f t="shared" si="16"/>
        <v>--</v>
      </c>
      <c r="CD37" s="410" t="str">
        <f t="shared" si="17"/>
        <v>--</v>
      </c>
      <c r="CE37" s="381">
        <f t="shared" si="18"/>
        <v>0</v>
      </c>
      <c r="CF37" s="387"/>
      <c r="CG37" s="259" t="str">
        <f>IFERROR(GETPIVOTDATA("Average of TRAVTM(31)",#REF!,"TIMEINT",CG$9,"VEHICLETRAVELTIMEMEASUREMENT",$D37)/3600/24,"--")</f>
        <v>--</v>
      </c>
      <c r="CH37" s="36" t="str">
        <f>IFERROR(GETPIVOTDATA("Average of TRAVTM(31)",#REF!,"TIMEINT",CH$9,"VEHICLETRAVELTIMEMEASUREMENT",$D37)/3600/24,"--")</f>
        <v>--</v>
      </c>
      <c r="CI37" s="36" t="str">
        <f>IFERROR(GETPIVOTDATA("Average of TRAVTM(31)",#REF!,"TIMEINT",CI$9,"VEHICLETRAVELTIMEMEASUREMENT",$D37)/3600/24,"--")</f>
        <v>--</v>
      </c>
      <c r="CJ37" s="36" t="str">
        <f>IFERROR(GETPIVOTDATA("Average of TRAVTM(31)",#REF!,"TIMEINT",CJ$9,"VEHICLETRAVELTIMEMEASUREMENT",$D37)/3600/24,"--")</f>
        <v>--</v>
      </c>
      <c r="CK37" s="36" t="str">
        <f>IFERROR(GETPIVOTDATA("Average of TRAVTM(31)",#REF!,"TIMEINT",CK$9,"VEHICLETRAVELTIMEMEASUREMENT",$D37)/3600/24,"--")</f>
        <v>--</v>
      </c>
      <c r="CL37" s="36" t="str">
        <f>IFERROR(GETPIVOTDATA("Average of TRAVTM(31)",#REF!,"TIMEINT",CL$9,"VEHICLETRAVELTIMEMEASUREMENT",$D37)/3600/24,"--")</f>
        <v>--</v>
      </c>
      <c r="CM37" s="36" t="str">
        <f>IFERROR(GETPIVOTDATA("Average of TRAVTM(31)",#REF!,"TIMEINT",CM$9,"VEHICLETRAVELTIMEMEASUREMENT",$D37)/3600/24,"--")</f>
        <v>--</v>
      </c>
      <c r="CN37" s="36" t="str">
        <f>IFERROR(GETPIVOTDATA("Average of TRAVTM(31)",#REF!,"TIMEINT",CN$9,"VEHICLETRAVELTIMEMEASUREMENT",$D37)/3600/24,"--")</f>
        <v>--</v>
      </c>
      <c r="CO37" s="36" t="str">
        <f>IFERROR(GETPIVOTDATA("Average of TRAVTM(31)",#REF!,"TIMEINT",CO$9,"VEHICLETRAVELTIMEMEASUREMENT",$D37)/3600/24,"--")</f>
        <v>--</v>
      </c>
      <c r="CP37" s="36" t="str">
        <f>IFERROR(GETPIVOTDATA("Average of TRAVTM(31)",#REF!,"TIMEINT",CP$9,"VEHICLETRAVELTIMEMEASUREMENT",$D37)/3600/24,"--")</f>
        <v>--</v>
      </c>
      <c r="CQ37" s="36" t="str">
        <f>IFERROR(GETPIVOTDATA("Average of TRAVTM(31)",#REF!,"TIMEINT",CQ$9,"VEHICLETRAVELTIMEMEASUREMENT",$D37)/3600/24,"--")</f>
        <v>--</v>
      </c>
      <c r="CR37" s="36" t="str">
        <f>IFERROR(GETPIVOTDATA("Average of TRAVTM(31)",#REF!,"TIMEINT",CR$9,"VEHICLETRAVELTIMEMEASUREMENT",$D37)/3600/24,"--")</f>
        <v>--</v>
      </c>
      <c r="CS37" s="36" t="str">
        <f>IFERROR(GETPIVOTDATA("Average of TRAVTM(31)",#REF!,"TIMEINT",CS$9,"VEHICLETRAVELTIMEMEASUREMENT",$D37)/3600/24,"--")</f>
        <v>--</v>
      </c>
      <c r="CT37" s="36" t="str">
        <f>IFERROR(GETPIVOTDATA("Average of TRAVTM(31)",#REF!,"TIMEINT",CT$9,"VEHICLETRAVELTIMEMEASUREMENT",$D37)/3600/24,"--")</f>
        <v>--</v>
      </c>
      <c r="CU37" s="36" t="str">
        <f>IFERROR(GETPIVOTDATA("Average of TRAVTM(31)",#REF!,"TIMEINT",CU$9,"VEHICLETRAVELTIMEMEASUREMENT",$D37)/3600/24,"--")</f>
        <v>--</v>
      </c>
      <c r="CV37" s="177" t="str">
        <f>IFERROR(GETPIVOTDATA("Average of TRAVTM(31)",#REF!,"TIMEINT",CV$9,"VEHICLETRAVELTIMEMEASUREMENT",$D37)/3600/24,"--")</f>
        <v>--</v>
      </c>
      <c r="CW37" s="387"/>
      <c r="CX37" s="379" t="str">
        <f>IFERROR(GETPIVOTDATA("Average of VEHS(31)",#REF!,"TIMEINT",CX$9,"VEHICLETRAVELTIMEMEASUREMENT",$D37),"--")</f>
        <v>--</v>
      </c>
      <c r="CY37" s="380" t="str">
        <f>IFERROR(GETPIVOTDATA("Average of VEHS(31)",#REF!,"TIMEINT",CY$9,"VEHICLETRAVELTIMEMEASUREMENT",$D37),"--")</f>
        <v>--</v>
      </c>
      <c r="CZ37" s="380" t="str">
        <f>IFERROR(GETPIVOTDATA("Average of VEHS(31)",#REF!,"TIMEINT",CZ$9,"VEHICLETRAVELTIMEMEASUREMENT",$D37),"--")</f>
        <v>--</v>
      </c>
      <c r="DA37" s="380" t="str">
        <f>IFERROR(GETPIVOTDATA("Average of VEHS(31)",#REF!,"TIMEINT",DA$9,"VEHICLETRAVELTIMEMEASUREMENT",$D37),"--")</f>
        <v>--</v>
      </c>
      <c r="DB37" s="380" t="str">
        <f>IFERROR(GETPIVOTDATA("Average of VEHS(31)",#REF!,"TIMEINT",DB$9,"VEHICLETRAVELTIMEMEASUREMENT",$D37),"--")</f>
        <v>--</v>
      </c>
      <c r="DC37" s="380" t="str">
        <f>IFERROR(GETPIVOTDATA("Average of VEHS(31)",#REF!,"TIMEINT",DC$9,"VEHICLETRAVELTIMEMEASUREMENT",$D37),"--")</f>
        <v>--</v>
      </c>
      <c r="DD37" s="380" t="str">
        <f>IFERROR(GETPIVOTDATA("Average of VEHS(31)",#REF!,"TIMEINT",DD$9,"VEHICLETRAVELTIMEMEASUREMENT",$D37),"--")</f>
        <v>--</v>
      </c>
      <c r="DE37" s="380" t="str">
        <f>IFERROR(GETPIVOTDATA("Average of VEHS(31)",#REF!,"TIMEINT",DE$9,"VEHICLETRAVELTIMEMEASUREMENT",$D37),"--")</f>
        <v>--</v>
      </c>
      <c r="DF37" s="380" t="str">
        <f>IFERROR(GETPIVOTDATA("Average of VEHS(31)",#REF!,"TIMEINT",DF$9,"VEHICLETRAVELTIMEMEASUREMENT",$D37),"--")</f>
        <v>--</v>
      </c>
      <c r="DG37" s="380" t="str">
        <f>IFERROR(GETPIVOTDATA("Average of VEHS(31)",#REF!,"TIMEINT",DG$9,"VEHICLETRAVELTIMEMEASUREMENT",$D37),"--")</f>
        <v>--</v>
      </c>
      <c r="DH37" s="380" t="str">
        <f>IFERROR(GETPIVOTDATA("Average of VEHS(31)",#REF!,"TIMEINT",DH$9,"VEHICLETRAVELTIMEMEASUREMENT",$D37),"--")</f>
        <v>--</v>
      </c>
      <c r="DI37" s="380" t="str">
        <f>IFERROR(GETPIVOTDATA("Average of VEHS(31)",#REF!,"TIMEINT",DI$9,"VEHICLETRAVELTIMEMEASUREMENT",$D37),"--")</f>
        <v>--</v>
      </c>
      <c r="DJ37" s="380" t="str">
        <f>IFERROR(GETPIVOTDATA("Average of VEHS(31)",#REF!,"TIMEINT",DJ$9,"VEHICLETRAVELTIMEMEASUREMENT",$D37),"--")</f>
        <v>--</v>
      </c>
      <c r="DK37" s="380" t="str">
        <f>IFERROR(GETPIVOTDATA("Average of VEHS(31)",#REF!,"TIMEINT",DK$9,"VEHICLETRAVELTIMEMEASUREMENT",$D37),"--")</f>
        <v>--</v>
      </c>
      <c r="DL37" s="380" t="str">
        <f>IFERROR(GETPIVOTDATA("Average of VEHS(31)",#REF!,"TIMEINT",DL$9,"VEHICLETRAVELTIMEMEASUREMENT",$D37),"--")</f>
        <v>--</v>
      </c>
      <c r="DM37" s="381" t="str">
        <f>IFERROR(GETPIVOTDATA("Average of VEHS(31)",#REF!,"TIMEINT",DM$9,"VEHICLETRAVELTIMEMEASUREMENT",$D37),"--")</f>
        <v>--</v>
      </c>
      <c r="DN37" s="387"/>
      <c r="DO37" s="259" t="str">
        <f t="shared" si="19"/>
        <v>--</v>
      </c>
      <c r="DP37" s="410" t="str">
        <f t="shared" si="20"/>
        <v>--</v>
      </c>
      <c r="DQ37" s="381">
        <f t="shared" si="21"/>
        <v>0</v>
      </c>
      <c r="DR37" s="305"/>
      <c r="DS37" s="259" t="str">
        <f>IFERROR(TIME(0,0,AVERAGEIFS('VISSIM Travel Time Outputs'!$K:$K,'VISSIM Travel Time Outputs'!$D:$D,$D37,'VISSIM Travel Time Outputs'!$A:$A,"AVG",'VISSIM Travel Time Outputs'!$B:$B,DS$9)),"-")</f>
        <v>-</v>
      </c>
      <c r="DT37" s="36" t="str">
        <f>IFERROR(TIME(0,0,AVERAGEIFS('VISSIM Travel Time Outputs'!$K:$K,'VISSIM Travel Time Outputs'!$D:$D,$D37,'VISSIM Travel Time Outputs'!$A:$A,"AVG",'VISSIM Travel Time Outputs'!$B:$B,DT$9)),"-")</f>
        <v>-</v>
      </c>
      <c r="DU37" s="36" t="str">
        <f>IFERROR(TIME(0,0,AVERAGEIFS('VISSIM Travel Time Outputs'!$K:$K,'VISSIM Travel Time Outputs'!$D:$D,$D37,'VISSIM Travel Time Outputs'!$A:$A,"AVG",'VISSIM Travel Time Outputs'!$B:$B,DU$9)),"-")</f>
        <v>-</v>
      </c>
      <c r="DV37" s="36" t="str">
        <f>IFERROR(TIME(0,0,AVERAGEIFS('VISSIM Travel Time Outputs'!$K:$K,'VISSIM Travel Time Outputs'!$D:$D,$D37,'VISSIM Travel Time Outputs'!$A:$A,"AVG",'VISSIM Travel Time Outputs'!$B:$B,DV$9)),"-")</f>
        <v>-</v>
      </c>
      <c r="DW37" s="36" t="str">
        <f>IFERROR(TIME(0,0,AVERAGEIFS('VISSIM Travel Time Outputs'!$K:$K,'VISSIM Travel Time Outputs'!$D:$D,$D37,'VISSIM Travel Time Outputs'!$A:$A,"AVG",'VISSIM Travel Time Outputs'!$B:$B,DW$9)),"-")</f>
        <v>-</v>
      </c>
      <c r="DX37" s="36" t="str">
        <f>IFERROR(TIME(0,0,AVERAGEIFS('VISSIM Travel Time Outputs'!$K:$K,'VISSIM Travel Time Outputs'!$D:$D,$D37,'VISSIM Travel Time Outputs'!$A:$A,"AVG",'VISSIM Travel Time Outputs'!$B:$B,DX$9)),"-")</f>
        <v>-</v>
      </c>
      <c r="DY37" s="36" t="str">
        <f>IFERROR(TIME(0,0,AVERAGEIFS('VISSIM Travel Time Outputs'!$K:$K,'VISSIM Travel Time Outputs'!$D:$D,$D37,'VISSIM Travel Time Outputs'!$A:$A,"AVG",'VISSIM Travel Time Outputs'!$B:$B,DY$9)),"-")</f>
        <v>-</v>
      </c>
      <c r="DZ37" s="36" t="str">
        <f>IFERROR(TIME(0,0,AVERAGEIFS('VISSIM Travel Time Outputs'!$K:$K,'VISSIM Travel Time Outputs'!$D:$D,$D37,'VISSIM Travel Time Outputs'!$A:$A,"AVG",'VISSIM Travel Time Outputs'!$B:$B,DZ$9)),"-")</f>
        <v>-</v>
      </c>
      <c r="EA37" s="36" t="str">
        <f>IFERROR(TIME(0,0,AVERAGEIFS('VISSIM Travel Time Outputs'!$K:$K,'VISSIM Travel Time Outputs'!$D:$D,$D37,'VISSIM Travel Time Outputs'!$A:$A,"AVG",'VISSIM Travel Time Outputs'!$B:$B,EA$9)),"-")</f>
        <v>-</v>
      </c>
      <c r="EB37" s="36" t="str">
        <f>IFERROR(TIME(0,0,AVERAGEIFS('VISSIM Travel Time Outputs'!$K:$K,'VISSIM Travel Time Outputs'!$D:$D,$D37,'VISSIM Travel Time Outputs'!$A:$A,"AVG",'VISSIM Travel Time Outputs'!$B:$B,EB$9)),"-")</f>
        <v>-</v>
      </c>
      <c r="EC37" s="36" t="str">
        <f>IFERROR(TIME(0,0,AVERAGEIFS('VISSIM Travel Time Outputs'!$K:$K,'VISSIM Travel Time Outputs'!$D:$D,$D37,'VISSIM Travel Time Outputs'!$A:$A,"AVG",'VISSIM Travel Time Outputs'!$B:$B,EC$9)),"-")</f>
        <v>-</v>
      </c>
      <c r="ED37" s="36" t="str">
        <f>IFERROR(TIME(0,0,AVERAGEIFS('VISSIM Travel Time Outputs'!$K:$K,'VISSIM Travel Time Outputs'!$D:$D,$D37,'VISSIM Travel Time Outputs'!$A:$A,"AVG",'VISSIM Travel Time Outputs'!$B:$B,ED$9)),"-")</f>
        <v>-</v>
      </c>
      <c r="EE37" s="36" t="str">
        <f>IFERROR(TIME(0,0,AVERAGEIFS('VISSIM Travel Time Outputs'!$K:$K,'VISSIM Travel Time Outputs'!$D:$D,$D37,'VISSIM Travel Time Outputs'!$A:$A,"AVG",'VISSIM Travel Time Outputs'!$B:$B,EE$9)),"-")</f>
        <v>-</v>
      </c>
      <c r="EF37" s="36" t="str">
        <f>IFERROR(TIME(0,0,AVERAGEIFS('VISSIM Travel Time Outputs'!$K:$K,'VISSIM Travel Time Outputs'!$D:$D,$D37,'VISSIM Travel Time Outputs'!$A:$A,"AVG",'VISSIM Travel Time Outputs'!$B:$B,EF$9)),"-")</f>
        <v>-</v>
      </c>
      <c r="EG37" s="36" t="str">
        <f>IFERROR(TIME(0,0,AVERAGEIFS('VISSIM Travel Time Outputs'!$K:$K,'VISSIM Travel Time Outputs'!$D:$D,$D37,'VISSIM Travel Time Outputs'!$A:$A,"AVG",'VISSIM Travel Time Outputs'!$B:$B,EG$9)),"-")</f>
        <v>-</v>
      </c>
      <c r="EH37" s="177" t="str">
        <f>IFERROR(TIME(0,0,AVERAGEIFS('VISSIM Travel Time Outputs'!$K:$K,'VISSIM Travel Time Outputs'!$D:$D,$D37,'VISSIM Travel Time Outputs'!$A:$A,"AVG",'VISSIM Travel Time Outputs'!$B:$B,EH$9)),"-")</f>
        <v>-</v>
      </c>
      <c r="EI37" s="164"/>
      <c r="EJ37" s="379" t="str">
        <f>IFERROR(AVERAGEIFS('VISSIM Travel Time Outputs'!$H:$H,'VISSIM Travel Time Outputs'!$D:$D,$D37,'VISSIM Travel Time Outputs'!$A:$A,"AVG",'VISSIM Travel Time Outputs'!$B:$B,EJ$9),"-")</f>
        <v>-</v>
      </c>
      <c r="EK37" s="380" t="str">
        <f>IFERROR(AVERAGEIFS('VISSIM Travel Time Outputs'!$H:$H,'VISSIM Travel Time Outputs'!$D:$D,$D37,'VISSIM Travel Time Outputs'!$A:$A,"AVG",'VISSIM Travel Time Outputs'!$B:$B,EK$9),"-")</f>
        <v>-</v>
      </c>
      <c r="EL37" s="380" t="str">
        <f>IFERROR(AVERAGEIFS('VISSIM Travel Time Outputs'!$H:$H,'VISSIM Travel Time Outputs'!$D:$D,$D37,'VISSIM Travel Time Outputs'!$A:$A,"AVG",'VISSIM Travel Time Outputs'!$B:$B,EL$9),"-")</f>
        <v>-</v>
      </c>
      <c r="EM37" s="380" t="str">
        <f>IFERROR(AVERAGEIFS('VISSIM Travel Time Outputs'!$H:$H,'VISSIM Travel Time Outputs'!$D:$D,$D37,'VISSIM Travel Time Outputs'!$A:$A,"AVG",'VISSIM Travel Time Outputs'!$B:$B,EM$9),"-")</f>
        <v>-</v>
      </c>
      <c r="EN37" s="380" t="str">
        <f>IFERROR(AVERAGEIFS('VISSIM Travel Time Outputs'!$H:$H,'VISSIM Travel Time Outputs'!$D:$D,$D37,'VISSIM Travel Time Outputs'!$A:$A,"AVG",'VISSIM Travel Time Outputs'!$B:$B,EN$9),"-")</f>
        <v>-</v>
      </c>
      <c r="EO37" s="380" t="str">
        <f>IFERROR(AVERAGEIFS('VISSIM Travel Time Outputs'!$H:$H,'VISSIM Travel Time Outputs'!$D:$D,$D37,'VISSIM Travel Time Outputs'!$A:$A,"AVG",'VISSIM Travel Time Outputs'!$B:$B,EO$9),"-")</f>
        <v>-</v>
      </c>
      <c r="EP37" s="380" t="str">
        <f>IFERROR(AVERAGEIFS('VISSIM Travel Time Outputs'!$H:$H,'VISSIM Travel Time Outputs'!$D:$D,$D37,'VISSIM Travel Time Outputs'!$A:$A,"AVG",'VISSIM Travel Time Outputs'!$B:$B,EP$9),"-")</f>
        <v>-</v>
      </c>
      <c r="EQ37" s="380" t="str">
        <f>IFERROR(AVERAGEIFS('VISSIM Travel Time Outputs'!$H:$H,'VISSIM Travel Time Outputs'!$D:$D,$D37,'VISSIM Travel Time Outputs'!$A:$A,"AVG",'VISSIM Travel Time Outputs'!$B:$B,EQ$9),"-")</f>
        <v>-</v>
      </c>
      <c r="ER37" s="380" t="str">
        <f>IFERROR(AVERAGEIFS('VISSIM Travel Time Outputs'!$H:$H,'VISSIM Travel Time Outputs'!$D:$D,$D37,'VISSIM Travel Time Outputs'!$A:$A,"AVG",'VISSIM Travel Time Outputs'!$B:$B,ER$9),"-")</f>
        <v>-</v>
      </c>
      <c r="ES37" s="380" t="str">
        <f>IFERROR(AVERAGEIFS('VISSIM Travel Time Outputs'!$H:$H,'VISSIM Travel Time Outputs'!$D:$D,$D37,'VISSIM Travel Time Outputs'!$A:$A,"AVG",'VISSIM Travel Time Outputs'!$B:$B,ES$9),"-")</f>
        <v>-</v>
      </c>
      <c r="ET37" s="380" t="str">
        <f>IFERROR(AVERAGEIFS('VISSIM Travel Time Outputs'!$H:$H,'VISSIM Travel Time Outputs'!$D:$D,$D37,'VISSIM Travel Time Outputs'!$A:$A,"AVG",'VISSIM Travel Time Outputs'!$B:$B,ET$9),"-")</f>
        <v>-</v>
      </c>
      <c r="EU37" s="380" t="str">
        <f>IFERROR(AVERAGEIFS('VISSIM Travel Time Outputs'!$H:$H,'VISSIM Travel Time Outputs'!$D:$D,$D37,'VISSIM Travel Time Outputs'!$A:$A,"AVG",'VISSIM Travel Time Outputs'!$B:$B,EU$9),"-")</f>
        <v>-</v>
      </c>
      <c r="EV37" s="380" t="str">
        <f>IFERROR(AVERAGEIFS('VISSIM Travel Time Outputs'!$H:$H,'VISSIM Travel Time Outputs'!$D:$D,$D37,'VISSIM Travel Time Outputs'!$A:$A,"AVG",'VISSIM Travel Time Outputs'!$B:$B,EV$9),"-")</f>
        <v>-</v>
      </c>
      <c r="EW37" s="380" t="str">
        <f>IFERROR(AVERAGEIFS('VISSIM Travel Time Outputs'!$H:$H,'VISSIM Travel Time Outputs'!$D:$D,$D37,'VISSIM Travel Time Outputs'!$A:$A,"AVG",'VISSIM Travel Time Outputs'!$B:$B,EW$9),"-")</f>
        <v>-</v>
      </c>
      <c r="EX37" s="380" t="str">
        <f>IFERROR(AVERAGEIFS('VISSIM Travel Time Outputs'!$H:$H,'VISSIM Travel Time Outputs'!$D:$D,$D37,'VISSIM Travel Time Outputs'!$A:$A,"AVG",'VISSIM Travel Time Outputs'!$B:$B,EX$9),"-")</f>
        <v>-</v>
      </c>
      <c r="EY37" s="381" t="str">
        <f>IFERROR(AVERAGEIFS('VISSIM Travel Time Outputs'!$H:$H,'VISSIM Travel Time Outputs'!$D:$D,$D37,'VISSIM Travel Time Outputs'!$A:$A,"AVG",'VISSIM Travel Time Outputs'!$B:$B,EY$9),"-")</f>
        <v>-</v>
      </c>
      <c r="EZ37" s="304"/>
      <c r="FA37" s="259" t="str">
        <f t="shared" si="22"/>
        <v>--</v>
      </c>
      <c r="FB37" s="410" t="str">
        <f t="shared" si="23"/>
        <v>--</v>
      </c>
      <c r="FC37" s="381">
        <f t="shared" si="24"/>
        <v>0</v>
      </c>
      <c r="FD37" s="387"/>
      <c r="FE37" s="259" t="str">
        <f>IFERROR(GETPIVOTDATA("Average of TRAVTM(40)",#REF!,"TIMEINT",FE$9,"VEHICLETRAVELTIMEMEASUREMENT",$D37)/3600/24,"--")</f>
        <v>--</v>
      </c>
      <c r="FF37" s="36" t="str">
        <f>IFERROR(GETPIVOTDATA("Average of TRAVTM(40)",#REF!,"TIMEINT",FF$9,"VEHICLETRAVELTIMEMEASUREMENT",$D37)/3600/24,"--")</f>
        <v>--</v>
      </c>
      <c r="FG37" s="36" t="str">
        <f>IFERROR(GETPIVOTDATA("Average of TRAVTM(40)",#REF!,"TIMEINT",FG$9,"VEHICLETRAVELTIMEMEASUREMENT",$D37)/3600/24,"--")</f>
        <v>--</v>
      </c>
      <c r="FH37" s="36" t="str">
        <f>IFERROR(GETPIVOTDATA("Average of TRAVTM(40)",#REF!,"TIMEINT",FH$9,"VEHICLETRAVELTIMEMEASUREMENT",$D37)/3600/24,"--")</f>
        <v>--</v>
      </c>
      <c r="FI37" s="36" t="str">
        <f>IFERROR(GETPIVOTDATA("Average of TRAVTM(40)",#REF!,"TIMEINT",FI$9,"VEHICLETRAVELTIMEMEASUREMENT",$D37)/3600/24,"--")</f>
        <v>--</v>
      </c>
      <c r="FJ37" s="36" t="str">
        <f>IFERROR(GETPIVOTDATA("Average of TRAVTM(40)",#REF!,"TIMEINT",FJ$9,"VEHICLETRAVELTIMEMEASUREMENT",$D37)/3600/24,"--")</f>
        <v>--</v>
      </c>
      <c r="FK37" s="36" t="str">
        <f>IFERROR(GETPIVOTDATA("Average of TRAVTM(40)",#REF!,"TIMEINT",FK$9,"VEHICLETRAVELTIMEMEASUREMENT",$D37)/3600/24,"--")</f>
        <v>--</v>
      </c>
      <c r="FL37" s="36" t="str">
        <f>IFERROR(GETPIVOTDATA("Average of TRAVTM(40)",#REF!,"TIMEINT",FL$9,"VEHICLETRAVELTIMEMEASUREMENT",$D37)/3600/24,"--")</f>
        <v>--</v>
      </c>
      <c r="FM37" s="36" t="str">
        <f>IFERROR(GETPIVOTDATA("Average of TRAVTM(40)",#REF!,"TIMEINT",FM$9,"VEHICLETRAVELTIMEMEASUREMENT",$D37)/3600/24,"--")</f>
        <v>--</v>
      </c>
      <c r="FN37" s="36" t="str">
        <f>IFERROR(GETPIVOTDATA("Average of TRAVTM(40)",#REF!,"TIMEINT",FN$9,"VEHICLETRAVELTIMEMEASUREMENT",$D37)/3600/24,"--")</f>
        <v>--</v>
      </c>
      <c r="FO37" s="36" t="str">
        <f>IFERROR(GETPIVOTDATA("Average of TRAVTM(40)",#REF!,"TIMEINT",FO$9,"VEHICLETRAVELTIMEMEASUREMENT",$D37)/3600/24,"--")</f>
        <v>--</v>
      </c>
      <c r="FP37" s="36" t="str">
        <f>IFERROR(GETPIVOTDATA("Average of TRAVTM(40)",#REF!,"TIMEINT",FP$9,"VEHICLETRAVELTIMEMEASUREMENT",$D37)/3600/24,"--")</f>
        <v>--</v>
      </c>
      <c r="FQ37" s="36" t="str">
        <f>IFERROR(GETPIVOTDATA("Average of TRAVTM(40)",#REF!,"TIMEINT",FQ$9,"VEHICLETRAVELTIMEMEASUREMENT",$D37)/3600/24,"--")</f>
        <v>--</v>
      </c>
      <c r="FR37" s="36" t="str">
        <f>IFERROR(GETPIVOTDATA("Average of TRAVTM(40)",#REF!,"TIMEINT",FR$9,"VEHICLETRAVELTIMEMEASUREMENT",$D37)/3600/24,"--")</f>
        <v>--</v>
      </c>
      <c r="FS37" s="36" t="str">
        <f>IFERROR(GETPIVOTDATA("Average of TRAVTM(40)",#REF!,"TIMEINT",FS$9,"VEHICLETRAVELTIMEMEASUREMENT",$D37)/3600/24,"--")</f>
        <v>--</v>
      </c>
      <c r="FT37" s="177" t="str">
        <f>IFERROR(GETPIVOTDATA("Average of TRAVTM(40)",#REF!,"TIMEINT",FT$9,"VEHICLETRAVELTIMEMEASUREMENT",$D37)/3600/24,"--")</f>
        <v>--</v>
      </c>
      <c r="FU37" s="387"/>
      <c r="FV37" s="379" t="str">
        <f>IFERROR(GETPIVOTDATA("Average of VEHS(40)",#REF!,"TIMEINT",FV$9,"VEHICLETRAVELTIMEMEASUREMENT",$D37),"--")</f>
        <v>--</v>
      </c>
      <c r="FW37" s="380" t="str">
        <f>IFERROR(GETPIVOTDATA("Average of VEHS(40)",#REF!,"TIMEINT",FW$9,"VEHICLETRAVELTIMEMEASUREMENT",$D37),"--")</f>
        <v>--</v>
      </c>
      <c r="FX37" s="380" t="str">
        <f>IFERROR(GETPIVOTDATA("Average of VEHS(40)",#REF!,"TIMEINT",FX$9,"VEHICLETRAVELTIMEMEASUREMENT",$D37),"--")</f>
        <v>--</v>
      </c>
      <c r="FY37" s="380" t="str">
        <f>IFERROR(GETPIVOTDATA("Average of VEHS(40)",#REF!,"TIMEINT",FY$9,"VEHICLETRAVELTIMEMEASUREMENT",$D37),"--")</f>
        <v>--</v>
      </c>
      <c r="FZ37" s="380" t="str">
        <f>IFERROR(GETPIVOTDATA("Average of VEHS(40)",#REF!,"TIMEINT",FZ$9,"VEHICLETRAVELTIMEMEASUREMENT",$D37),"--")</f>
        <v>--</v>
      </c>
      <c r="GA37" s="380" t="str">
        <f>IFERROR(GETPIVOTDATA("Average of VEHS(40)",#REF!,"TIMEINT",GA$9,"VEHICLETRAVELTIMEMEASUREMENT",$D37),"--")</f>
        <v>--</v>
      </c>
      <c r="GB37" s="380" t="str">
        <f>IFERROR(GETPIVOTDATA("Average of VEHS(40)",#REF!,"TIMEINT",GB$9,"VEHICLETRAVELTIMEMEASUREMENT",$D37),"--")</f>
        <v>--</v>
      </c>
      <c r="GC37" s="380" t="str">
        <f>IFERROR(GETPIVOTDATA("Average of VEHS(40)",#REF!,"TIMEINT",GC$9,"VEHICLETRAVELTIMEMEASUREMENT",$D37),"--")</f>
        <v>--</v>
      </c>
      <c r="GD37" s="380" t="str">
        <f>IFERROR(GETPIVOTDATA("Average of VEHS(40)",#REF!,"TIMEINT",GD$9,"VEHICLETRAVELTIMEMEASUREMENT",$D37),"--")</f>
        <v>--</v>
      </c>
      <c r="GE37" s="380" t="str">
        <f>IFERROR(GETPIVOTDATA("Average of VEHS(40)",#REF!,"TIMEINT",GE$9,"VEHICLETRAVELTIMEMEASUREMENT",$D37),"--")</f>
        <v>--</v>
      </c>
      <c r="GF37" s="380" t="str">
        <f>IFERROR(GETPIVOTDATA("Average of VEHS(40)",#REF!,"TIMEINT",GF$9,"VEHICLETRAVELTIMEMEASUREMENT",$D37),"--")</f>
        <v>--</v>
      </c>
      <c r="GG37" s="380" t="str">
        <f>IFERROR(GETPIVOTDATA("Average of VEHS(40)",#REF!,"TIMEINT",GG$9,"VEHICLETRAVELTIMEMEASUREMENT",$D37),"--")</f>
        <v>--</v>
      </c>
      <c r="GH37" s="380" t="str">
        <f>IFERROR(GETPIVOTDATA("Average of VEHS(40)",#REF!,"TIMEINT",GH$9,"VEHICLETRAVELTIMEMEASUREMENT",$D37),"--")</f>
        <v>--</v>
      </c>
      <c r="GI37" s="380" t="str">
        <f>IFERROR(GETPIVOTDATA("Average of VEHS(40)",#REF!,"TIMEINT",GI$9,"VEHICLETRAVELTIMEMEASUREMENT",$D37),"--")</f>
        <v>--</v>
      </c>
      <c r="GJ37" s="380" t="str">
        <f>IFERROR(GETPIVOTDATA("Average of VEHS(40)",#REF!,"TIMEINT",GJ$9,"VEHICLETRAVELTIMEMEASUREMENT",$D37),"--")</f>
        <v>--</v>
      </c>
      <c r="GK37" s="381" t="str">
        <f>IFERROR(GETPIVOTDATA("Average of VEHS(40)",#REF!,"TIMEINT",GK$9,"VEHICLETRAVELTIMEMEASUREMENT",$D37),"--")</f>
        <v>--</v>
      </c>
      <c r="GL37" s="387"/>
      <c r="GM37" s="259" t="str">
        <f t="shared" si="25"/>
        <v>--</v>
      </c>
      <c r="GN37" s="410" t="str">
        <f t="shared" si="26"/>
        <v>--</v>
      </c>
      <c r="GO37" s="381">
        <f t="shared" si="27"/>
        <v>0</v>
      </c>
      <c r="GP37" s="387"/>
      <c r="GQ37" s="259" t="str">
        <f>IFERROR(GETPIVOTDATA("Average of TRAVTM(60)",#REF!,"TIMEINT",GQ$9,"VEHICLETRAVELTIMEMEASUREMENT",$D37)/3600/24,"--")</f>
        <v>--</v>
      </c>
      <c r="GR37" s="36" t="str">
        <f>IFERROR(GETPIVOTDATA("Average of TRAVTM(60)",#REF!,"TIMEINT",GR$9,"VEHICLETRAVELTIMEMEASUREMENT",$D37)/3600/24,"--")</f>
        <v>--</v>
      </c>
      <c r="GS37" s="36" t="str">
        <f>IFERROR(GETPIVOTDATA("Average of TRAVTM(60)",#REF!,"TIMEINT",GS$9,"VEHICLETRAVELTIMEMEASUREMENT",$D37)/3600/24,"--")</f>
        <v>--</v>
      </c>
      <c r="GT37" s="36" t="str">
        <f>IFERROR(GETPIVOTDATA("Average of TRAVTM(60)",#REF!,"TIMEINT",GT$9,"VEHICLETRAVELTIMEMEASUREMENT",$D37)/3600/24,"--")</f>
        <v>--</v>
      </c>
      <c r="GU37" s="36" t="str">
        <f>IFERROR(GETPIVOTDATA("Average of TRAVTM(60)",#REF!,"TIMEINT",GU$9,"VEHICLETRAVELTIMEMEASUREMENT",$D37)/3600/24,"--")</f>
        <v>--</v>
      </c>
      <c r="GV37" s="36" t="str">
        <f>IFERROR(GETPIVOTDATA("Average of TRAVTM(60)",#REF!,"TIMEINT",GV$9,"VEHICLETRAVELTIMEMEASUREMENT",$D37)/3600/24,"--")</f>
        <v>--</v>
      </c>
      <c r="GW37" s="36" t="str">
        <f>IFERROR(GETPIVOTDATA("Average of TRAVTM(60)",#REF!,"TIMEINT",GW$9,"VEHICLETRAVELTIMEMEASUREMENT",$D37)/3600/24,"--")</f>
        <v>--</v>
      </c>
      <c r="GX37" s="36" t="str">
        <f>IFERROR(GETPIVOTDATA("Average of TRAVTM(60)",#REF!,"TIMEINT",GX$9,"VEHICLETRAVELTIMEMEASUREMENT",$D37)/3600/24,"--")</f>
        <v>--</v>
      </c>
      <c r="GY37" s="36" t="str">
        <f>IFERROR(GETPIVOTDATA("Average of TRAVTM(60)",#REF!,"TIMEINT",GY$9,"VEHICLETRAVELTIMEMEASUREMENT",$D37)/3600/24,"--")</f>
        <v>--</v>
      </c>
      <c r="GZ37" s="36" t="str">
        <f>IFERROR(GETPIVOTDATA("Average of TRAVTM(60)",#REF!,"TIMEINT",GZ$9,"VEHICLETRAVELTIMEMEASUREMENT",$D37)/3600/24,"--")</f>
        <v>--</v>
      </c>
      <c r="HA37" s="36" t="str">
        <f>IFERROR(GETPIVOTDATA("Average of TRAVTM(60)",#REF!,"TIMEINT",HA$9,"VEHICLETRAVELTIMEMEASUREMENT",$D37)/3600/24,"--")</f>
        <v>--</v>
      </c>
      <c r="HB37" s="36" t="str">
        <f>IFERROR(GETPIVOTDATA("Average of TRAVTM(60)",#REF!,"TIMEINT",HB$9,"VEHICLETRAVELTIMEMEASUREMENT",$D37)/3600/24,"--")</f>
        <v>--</v>
      </c>
      <c r="HC37" s="36" t="str">
        <f>IFERROR(GETPIVOTDATA("Average of TRAVTM(60)",#REF!,"TIMEINT",HC$9,"VEHICLETRAVELTIMEMEASUREMENT",$D37)/3600/24,"--")</f>
        <v>--</v>
      </c>
      <c r="HD37" s="36" t="str">
        <f>IFERROR(GETPIVOTDATA("Average of TRAVTM(60)",#REF!,"TIMEINT",HD$9,"VEHICLETRAVELTIMEMEASUREMENT",$D37)/3600/24,"--")</f>
        <v>--</v>
      </c>
      <c r="HE37" s="36" t="str">
        <f>IFERROR(GETPIVOTDATA("Average of TRAVTM(60)",#REF!,"TIMEINT",HE$9,"VEHICLETRAVELTIMEMEASUREMENT",$D37)/3600/24,"--")</f>
        <v>--</v>
      </c>
      <c r="HF37" s="177" t="str">
        <f>IFERROR(GETPIVOTDATA("Average of TRAVTM(60)",#REF!,"TIMEINT",HF$9,"VEHICLETRAVELTIMEMEASUREMENT",$D37)/3600/24,"--")</f>
        <v>--</v>
      </c>
      <c r="HG37" s="387"/>
      <c r="HH37" s="379" t="str">
        <f>IFERROR(GETPIVOTDATA("Average of VEHS(60)",#REF!,"TIMEINT",HH$9,"VEHICLETRAVELTIMEMEASUREMENT",$D37),"--")</f>
        <v>--</v>
      </c>
      <c r="HI37" s="380" t="str">
        <f>IFERROR(GETPIVOTDATA("Average of VEHS(60)",#REF!,"TIMEINT",HI$9,"VEHICLETRAVELTIMEMEASUREMENT",$D37),"--")</f>
        <v>--</v>
      </c>
      <c r="HJ37" s="380" t="str">
        <f>IFERROR(GETPIVOTDATA("Average of VEHS(60)",#REF!,"TIMEINT",HJ$9,"VEHICLETRAVELTIMEMEASUREMENT",$D37),"--")</f>
        <v>--</v>
      </c>
      <c r="HK37" s="380" t="str">
        <f>IFERROR(GETPIVOTDATA("Average of VEHS(60)",#REF!,"TIMEINT",HK$9,"VEHICLETRAVELTIMEMEASUREMENT",$D37),"--")</f>
        <v>--</v>
      </c>
      <c r="HL37" s="380" t="str">
        <f>IFERROR(GETPIVOTDATA("Average of VEHS(60)",#REF!,"TIMEINT",HL$9,"VEHICLETRAVELTIMEMEASUREMENT",$D37),"--")</f>
        <v>--</v>
      </c>
      <c r="HM37" s="380" t="str">
        <f>IFERROR(GETPIVOTDATA("Average of VEHS(60)",#REF!,"TIMEINT",HM$9,"VEHICLETRAVELTIMEMEASUREMENT",$D37),"--")</f>
        <v>--</v>
      </c>
      <c r="HN37" s="380" t="str">
        <f>IFERROR(GETPIVOTDATA("Average of VEHS(60)",#REF!,"TIMEINT",HN$9,"VEHICLETRAVELTIMEMEASUREMENT",$D37),"--")</f>
        <v>--</v>
      </c>
      <c r="HO37" s="380" t="str">
        <f>IFERROR(GETPIVOTDATA("Average of VEHS(60)",#REF!,"TIMEINT",HO$9,"VEHICLETRAVELTIMEMEASUREMENT",$D37),"--")</f>
        <v>--</v>
      </c>
      <c r="HP37" s="380" t="str">
        <f>IFERROR(GETPIVOTDATA("Average of VEHS(60)",#REF!,"TIMEINT",HP$9,"VEHICLETRAVELTIMEMEASUREMENT",$D37),"--")</f>
        <v>--</v>
      </c>
      <c r="HQ37" s="380" t="str">
        <f>IFERROR(GETPIVOTDATA("Average of VEHS(60)",#REF!,"TIMEINT",HQ$9,"VEHICLETRAVELTIMEMEASUREMENT",$D37),"--")</f>
        <v>--</v>
      </c>
      <c r="HR37" s="380" t="str">
        <f>IFERROR(GETPIVOTDATA("Average of VEHS(60)",#REF!,"TIMEINT",HR$9,"VEHICLETRAVELTIMEMEASUREMENT",$D37),"--")</f>
        <v>--</v>
      </c>
      <c r="HS37" s="380" t="str">
        <f>IFERROR(GETPIVOTDATA("Average of VEHS(60)",#REF!,"TIMEINT",HS$9,"VEHICLETRAVELTIMEMEASUREMENT",$D37),"--")</f>
        <v>--</v>
      </c>
      <c r="HT37" s="380" t="str">
        <f>IFERROR(GETPIVOTDATA("Average of VEHS(60)",#REF!,"TIMEINT",HT$9,"VEHICLETRAVELTIMEMEASUREMENT",$D37),"--")</f>
        <v>--</v>
      </c>
      <c r="HU37" s="380" t="str">
        <f>IFERROR(GETPIVOTDATA("Average of VEHS(60)",#REF!,"TIMEINT",HU$9,"VEHICLETRAVELTIMEMEASUREMENT",$D37),"--")</f>
        <v>--</v>
      </c>
      <c r="HV37" s="380" t="str">
        <f>IFERROR(GETPIVOTDATA("Average of VEHS(60)",#REF!,"TIMEINT",HV$9,"VEHICLETRAVELTIMEMEASUREMENT",$D37),"--")</f>
        <v>--</v>
      </c>
      <c r="HW37" s="381" t="str">
        <f>IFERROR(GETPIVOTDATA("Average of VEHS(60)",#REF!,"TIMEINT",HW$9,"VEHICLETRAVELTIMEMEASUREMENT",$D37),"--")</f>
        <v>--</v>
      </c>
      <c r="HX37" s="387"/>
      <c r="HY37" s="259" t="str">
        <f t="shared" si="28"/>
        <v>--</v>
      </c>
      <c r="HZ37" s="410" t="str">
        <f t="shared" si="29"/>
        <v>--</v>
      </c>
      <c r="IA37" s="381">
        <f t="shared" si="30"/>
        <v>0</v>
      </c>
      <c r="IB37" s="716"/>
      <c r="IC37" s="379" t="str">
        <f>IFERROR(AVERAGEIFS('VISSIM Travel Time Outputs'!$L:$L,'VISSIM Travel Time Outputs'!$D:$D,$D37,'VISSIM Travel Time Outputs'!$A:$A,"AVG",'VISSIM Travel Time Outputs'!$B:$B,IC$9),"-")</f>
        <v>-</v>
      </c>
      <c r="ID37" s="380" t="str">
        <f>IFERROR(AVERAGEIFS('VISSIM Travel Time Outputs'!$L:$L,'VISSIM Travel Time Outputs'!$D:$D,$D37,'VISSIM Travel Time Outputs'!$A:$A,"AVG",'VISSIM Travel Time Outputs'!$B:$B,ID$9),"-")</f>
        <v>-</v>
      </c>
      <c r="IE37" s="380" t="str">
        <f>IFERROR(AVERAGEIFS('VISSIM Travel Time Outputs'!$L:$L,'VISSIM Travel Time Outputs'!$D:$D,$D37,'VISSIM Travel Time Outputs'!$A:$A,"AVG",'VISSIM Travel Time Outputs'!$B:$B,IE$9),"-")</f>
        <v>-</v>
      </c>
      <c r="IF37" s="380" t="str">
        <f>IFERROR(AVERAGEIFS('VISSIM Travel Time Outputs'!$L:$L,'VISSIM Travel Time Outputs'!$D:$D,$D37,'VISSIM Travel Time Outputs'!$A:$A,"AVG",'VISSIM Travel Time Outputs'!$B:$B,IF$9),"-")</f>
        <v>-</v>
      </c>
      <c r="IG37" s="380" t="str">
        <f>IFERROR(AVERAGEIFS('VISSIM Travel Time Outputs'!$L:$L,'VISSIM Travel Time Outputs'!$D:$D,$D37,'VISSIM Travel Time Outputs'!$A:$A,"AVG",'VISSIM Travel Time Outputs'!$B:$B,IG$9),"-")</f>
        <v>-</v>
      </c>
      <c r="IH37" s="380" t="str">
        <f>IFERROR(AVERAGEIFS('VISSIM Travel Time Outputs'!$L:$L,'VISSIM Travel Time Outputs'!$D:$D,$D37,'VISSIM Travel Time Outputs'!$A:$A,"AVG",'VISSIM Travel Time Outputs'!$B:$B,IH$9),"-")</f>
        <v>-</v>
      </c>
      <c r="II37" s="380" t="str">
        <f>IFERROR(AVERAGEIFS('VISSIM Travel Time Outputs'!$L:$L,'VISSIM Travel Time Outputs'!$D:$D,$D37,'VISSIM Travel Time Outputs'!$A:$A,"AVG",'VISSIM Travel Time Outputs'!$B:$B,II$9),"-")</f>
        <v>-</v>
      </c>
      <c r="IJ37" s="380" t="str">
        <f>IFERROR(AVERAGEIFS('VISSIM Travel Time Outputs'!$L:$L,'VISSIM Travel Time Outputs'!$D:$D,$D37,'VISSIM Travel Time Outputs'!$A:$A,"AVG",'VISSIM Travel Time Outputs'!$B:$B,IJ$9),"-")</f>
        <v>-</v>
      </c>
      <c r="IK37" s="380" t="str">
        <f>IFERROR(AVERAGEIFS('VISSIM Travel Time Outputs'!$L:$L,'VISSIM Travel Time Outputs'!$D:$D,$D37,'VISSIM Travel Time Outputs'!$A:$A,"AVG",'VISSIM Travel Time Outputs'!$B:$B,IK$9),"-")</f>
        <v>-</v>
      </c>
      <c r="IL37" s="380" t="str">
        <f>IFERROR(AVERAGEIFS('VISSIM Travel Time Outputs'!$L:$L,'VISSIM Travel Time Outputs'!$D:$D,$D37,'VISSIM Travel Time Outputs'!$A:$A,"AVG",'VISSIM Travel Time Outputs'!$B:$B,IL$9),"-")</f>
        <v>-</v>
      </c>
      <c r="IM37" s="380" t="str">
        <f>IFERROR(AVERAGEIFS('VISSIM Travel Time Outputs'!$L:$L,'VISSIM Travel Time Outputs'!$D:$D,$D37,'VISSIM Travel Time Outputs'!$A:$A,"AVG",'VISSIM Travel Time Outputs'!$B:$B,IM$9),"-")</f>
        <v>-</v>
      </c>
      <c r="IN37" s="380" t="str">
        <f>IFERROR(AVERAGEIFS('VISSIM Travel Time Outputs'!$L:$L,'VISSIM Travel Time Outputs'!$D:$D,$D37,'VISSIM Travel Time Outputs'!$A:$A,"AVG",'VISSIM Travel Time Outputs'!$B:$B,IN$9),"-")</f>
        <v>-</v>
      </c>
      <c r="IO37" s="380" t="str">
        <f>IFERROR(AVERAGEIFS('VISSIM Travel Time Outputs'!$L:$L,'VISSIM Travel Time Outputs'!$D:$D,$D37,'VISSIM Travel Time Outputs'!$A:$A,"AVG",'VISSIM Travel Time Outputs'!$B:$B,IO$9),"-")</f>
        <v>-</v>
      </c>
      <c r="IP37" s="380" t="str">
        <f>IFERROR(AVERAGEIFS('VISSIM Travel Time Outputs'!$L:$L,'VISSIM Travel Time Outputs'!$D:$D,$D37,'VISSIM Travel Time Outputs'!$A:$A,"AVG",'VISSIM Travel Time Outputs'!$B:$B,IP$9),"-")</f>
        <v>-</v>
      </c>
      <c r="IQ37" s="380" t="str">
        <f>IFERROR(AVERAGEIFS('VISSIM Travel Time Outputs'!$L:$L,'VISSIM Travel Time Outputs'!$D:$D,$D37,'VISSIM Travel Time Outputs'!$A:$A,"AVG",'VISSIM Travel Time Outputs'!$B:$B,IQ$9),"-")</f>
        <v>-</v>
      </c>
      <c r="IR37" s="381" t="str">
        <f>IFERROR(AVERAGEIFS('VISSIM Travel Time Outputs'!$L:$L,'VISSIM Travel Time Outputs'!$D:$D,$D37,'VISSIM Travel Time Outputs'!$A:$A,"AVG",'VISSIM Travel Time Outputs'!$B:$B,IR$9),"-")</f>
        <v>-</v>
      </c>
      <c r="IS37" s="381" t="str">
        <f t="shared" si="31"/>
        <v>--</v>
      </c>
    </row>
    <row r="38" spans="1:253" x14ac:dyDescent="0.25">
      <c r="A38" s="302" t="str">
        <f t="shared" si="12"/>
        <v/>
      </c>
      <c r="B38" s="641">
        <f t="shared" si="32"/>
        <v>29</v>
      </c>
      <c r="C38" s="475" t="str">
        <f>INDEX('Input - Travel Times'!$B$3:$AL$103,MATCH($B38,'Input - Travel Times'!$B$3:$B$103,0),MATCH(C$9,'Input - Travel Times'!$B$3:$AL$3,0))</f>
        <v>From off-ramp to McLearen Rd EB to on-ramp from McLearen Rd WB</v>
      </c>
      <c r="D38" s="194">
        <f>INDEX('Input - Travel Times'!$B$3:$AS$103,MATCH($B38,'Input - Travel Times'!$B$3:$B$103,0),MATCH(D$9,'Input - Travel Times'!$B$3:$AS$3,0))</f>
        <v>29</v>
      </c>
      <c r="E38" s="582" t="e">
        <f>TIME(0,0,INDEX('Input - Travel Times'!$B$3:$AL$103,MATCH($B38,'Input - Travel Times'!$B$3:$B$103,0),MATCH(E$9,'Input - Travel Times'!$B$3:$AL$3,0)))</f>
        <v>#VALUE!</v>
      </c>
      <c r="F38" s="582" t="e">
        <f>TIME(0,0,INDEX('Input - Travel Times'!$B$3:$AL$103,MATCH($B38,'Input - Travel Times'!$B$3:$B$103,0),MATCH(F$9,'Input - Travel Times'!$B$3:$AL$3,0)))</f>
        <v>#VALUE!</v>
      </c>
      <c r="G38" s="582" t="e">
        <f>TIME(0,0,INDEX('Input - Travel Times'!$B$3:$AL$103,MATCH($B38,'Input - Travel Times'!$B$3:$B$103,0),MATCH(G$9,'Input - Travel Times'!$B$3:$AL$3,0)))</f>
        <v>#VALUE!</v>
      </c>
      <c r="I38" s="259" t="str">
        <f>IFERROR(TIME(0,0,AVERAGEIFS('VISSIM Travel Time Outputs'!$I:$I,'VISSIM Travel Time Outputs'!$D:$D,$D38,'VISSIM Travel Time Outputs'!$A:$A,"AVG",'VISSIM Travel Time Outputs'!$B:$B,I$9)),"-")</f>
        <v>-</v>
      </c>
      <c r="J38" s="36" t="str">
        <f>IFERROR(TIME(0,0,AVERAGEIFS('VISSIM Travel Time Outputs'!$I:$I,'VISSIM Travel Time Outputs'!$D:$D,$D38,'VISSIM Travel Time Outputs'!$A:$A,"AVG",'VISSIM Travel Time Outputs'!$B:$B,J$9)),"-")</f>
        <v>-</v>
      </c>
      <c r="K38" s="36" t="str">
        <f>IFERROR(TIME(0,0,AVERAGEIFS('VISSIM Travel Time Outputs'!$I:$I,'VISSIM Travel Time Outputs'!$D:$D,$D38,'VISSIM Travel Time Outputs'!$A:$A,"AVG",'VISSIM Travel Time Outputs'!$B:$B,K$9)),"-")</f>
        <v>-</v>
      </c>
      <c r="L38" s="36" t="str">
        <f>IFERROR(TIME(0,0,AVERAGEIFS('VISSIM Travel Time Outputs'!$I:$I,'VISSIM Travel Time Outputs'!$D:$D,$D38,'VISSIM Travel Time Outputs'!$A:$A,"AVG",'VISSIM Travel Time Outputs'!$B:$B,L$9)),"-")</f>
        <v>-</v>
      </c>
      <c r="M38" s="36" t="str">
        <f>IFERROR(TIME(0,0,AVERAGEIFS('VISSIM Travel Time Outputs'!$I:$I,'VISSIM Travel Time Outputs'!$D:$D,$D38,'VISSIM Travel Time Outputs'!$A:$A,"AVG",'VISSIM Travel Time Outputs'!$B:$B,M$9)),"-")</f>
        <v>-</v>
      </c>
      <c r="N38" s="36" t="str">
        <f>IFERROR(TIME(0,0,AVERAGEIFS('VISSIM Travel Time Outputs'!$I:$I,'VISSIM Travel Time Outputs'!$D:$D,$D38,'VISSIM Travel Time Outputs'!$A:$A,"AVG",'VISSIM Travel Time Outputs'!$B:$B,N$9)),"-")</f>
        <v>-</v>
      </c>
      <c r="O38" s="36" t="str">
        <f>IFERROR(TIME(0,0,AVERAGEIFS('VISSIM Travel Time Outputs'!$I:$I,'VISSIM Travel Time Outputs'!$D:$D,$D38,'VISSIM Travel Time Outputs'!$A:$A,"AVG",'VISSIM Travel Time Outputs'!$B:$B,O$9)),"-")</f>
        <v>-</v>
      </c>
      <c r="P38" s="36" t="str">
        <f>IFERROR(TIME(0,0,AVERAGEIFS('VISSIM Travel Time Outputs'!$I:$I,'VISSIM Travel Time Outputs'!$D:$D,$D38,'VISSIM Travel Time Outputs'!$A:$A,"AVG",'VISSIM Travel Time Outputs'!$B:$B,P$9)),"-")</f>
        <v>-</v>
      </c>
      <c r="Q38" s="36" t="str">
        <f>IFERROR(TIME(0,0,AVERAGEIFS('VISSIM Travel Time Outputs'!$I:$I,'VISSIM Travel Time Outputs'!$D:$D,$D38,'VISSIM Travel Time Outputs'!$A:$A,"AVG",'VISSIM Travel Time Outputs'!$B:$B,Q$9)),"-")</f>
        <v>-</v>
      </c>
      <c r="R38" s="36" t="str">
        <f>IFERROR(TIME(0,0,AVERAGEIFS('VISSIM Travel Time Outputs'!$I:$I,'VISSIM Travel Time Outputs'!$D:$D,$D38,'VISSIM Travel Time Outputs'!$A:$A,"AVG",'VISSIM Travel Time Outputs'!$B:$B,R$9)),"-")</f>
        <v>-</v>
      </c>
      <c r="S38" s="36" t="str">
        <f>IFERROR(TIME(0,0,AVERAGEIFS('VISSIM Travel Time Outputs'!$I:$I,'VISSIM Travel Time Outputs'!$D:$D,$D38,'VISSIM Travel Time Outputs'!$A:$A,"AVG",'VISSIM Travel Time Outputs'!$B:$B,S$9)),"-")</f>
        <v>-</v>
      </c>
      <c r="T38" s="36" t="str">
        <f>IFERROR(TIME(0,0,AVERAGEIFS('VISSIM Travel Time Outputs'!$I:$I,'VISSIM Travel Time Outputs'!$D:$D,$D38,'VISSIM Travel Time Outputs'!$A:$A,"AVG",'VISSIM Travel Time Outputs'!$B:$B,T$9)),"-")</f>
        <v>-</v>
      </c>
      <c r="U38" s="36" t="str">
        <f>IFERROR(TIME(0,0,AVERAGEIFS('VISSIM Travel Time Outputs'!$I:$I,'VISSIM Travel Time Outputs'!$D:$D,$D38,'VISSIM Travel Time Outputs'!$A:$A,"AVG",'VISSIM Travel Time Outputs'!$B:$B,U$9)),"-")</f>
        <v>-</v>
      </c>
      <c r="V38" s="36" t="str">
        <f>IFERROR(TIME(0,0,AVERAGEIFS('VISSIM Travel Time Outputs'!$I:$I,'VISSIM Travel Time Outputs'!$D:$D,$D38,'VISSIM Travel Time Outputs'!$A:$A,"AVG",'VISSIM Travel Time Outputs'!$B:$B,V$9)),"-")</f>
        <v>-</v>
      </c>
      <c r="W38" s="36" t="str">
        <f>IFERROR(TIME(0,0,AVERAGEIFS('VISSIM Travel Time Outputs'!$I:$I,'VISSIM Travel Time Outputs'!$D:$D,$D38,'VISSIM Travel Time Outputs'!$A:$A,"AVG",'VISSIM Travel Time Outputs'!$B:$B,W$9)),"-")</f>
        <v>-</v>
      </c>
      <c r="X38" s="177" t="str">
        <f>IFERROR(TIME(0,0,AVERAGEIFS('VISSIM Travel Time Outputs'!$I:$I,'VISSIM Travel Time Outputs'!$D:$D,$D38,'VISSIM Travel Time Outputs'!$A:$A,"AVG",'VISSIM Travel Time Outputs'!$B:$B,X$9)),"-")</f>
        <v>-</v>
      </c>
      <c r="Y38" s="304"/>
      <c r="Z38" s="379" t="str">
        <f>IFERROR(AVERAGEIFS('VISSIM Travel Time Outputs'!$F:$F,'VISSIM Travel Time Outputs'!$D:$D,$D38,'VISSIM Travel Time Outputs'!$A:$A,"AVG",'VISSIM Travel Time Outputs'!$B:$B,Z$9),"-")</f>
        <v>-</v>
      </c>
      <c r="AA38" s="380" t="str">
        <f>IFERROR(AVERAGEIFS('VISSIM Travel Time Outputs'!$F:$F,'VISSIM Travel Time Outputs'!$D:$D,$D38,'VISSIM Travel Time Outputs'!$A:$A,"AVG",'VISSIM Travel Time Outputs'!$B:$B,AA$9),"-")</f>
        <v>-</v>
      </c>
      <c r="AB38" s="380" t="str">
        <f>IFERROR(AVERAGEIFS('VISSIM Travel Time Outputs'!$F:$F,'VISSIM Travel Time Outputs'!$D:$D,$D38,'VISSIM Travel Time Outputs'!$A:$A,"AVG",'VISSIM Travel Time Outputs'!$B:$B,AB$9),"-")</f>
        <v>-</v>
      </c>
      <c r="AC38" s="380" t="str">
        <f>IFERROR(AVERAGEIFS('VISSIM Travel Time Outputs'!$F:$F,'VISSIM Travel Time Outputs'!$D:$D,$D38,'VISSIM Travel Time Outputs'!$A:$A,"AVG",'VISSIM Travel Time Outputs'!$B:$B,AC$9),"-")</f>
        <v>-</v>
      </c>
      <c r="AD38" s="380" t="str">
        <f>IFERROR(AVERAGEIFS('VISSIM Travel Time Outputs'!$F:$F,'VISSIM Travel Time Outputs'!$D:$D,$D38,'VISSIM Travel Time Outputs'!$A:$A,"AVG",'VISSIM Travel Time Outputs'!$B:$B,AD$9),"-")</f>
        <v>-</v>
      </c>
      <c r="AE38" s="380" t="str">
        <f>IFERROR(AVERAGEIFS('VISSIM Travel Time Outputs'!$F:$F,'VISSIM Travel Time Outputs'!$D:$D,$D38,'VISSIM Travel Time Outputs'!$A:$A,"AVG",'VISSIM Travel Time Outputs'!$B:$B,AE$9),"-")</f>
        <v>-</v>
      </c>
      <c r="AF38" s="380" t="str">
        <f>IFERROR(AVERAGEIFS('VISSIM Travel Time Outputs'!$F:$F,'VISSIM Travel Time Outputs'!$D:$D,$D38,'VISSIM Travel Time Outputs'!$A:$A,"AVG",'VISSIM Travel Time Outputs'!$B:$B,AF$9),"-")</f>
        <v>-</v>
      </c>
      <c r="AG38" s="380" t="str">
        <f>IFERROR(AVERAGEIFS('VISSIM Travel Time Outputs'!$F:$F,'VISSIM Travel Time Outputs'!$D:$D,$D38,'VISSIM Travel Time Outputs'!$A:$A,"AVG",'VISSIM Travel Time Outputs'!$B:$B,AG$9),"-")</f>
        <v>-</v>
      </c>
      <c r="AH38" s="380" t="str">
        <f>IFERROR(AVERAGEIFS('VISSIM Travel Time Outputs'!$F:$F,'VISSIM Travel Time Outputs'!$D:$D,$D38,'VISSIM Travel Time Outputs'!$A:$A,"AVG",'VISSIM Travel Time Outputs'!$B:$B,AH$9),"-")</f>
        <v>-</v>
      </c>
      <c r="AI38" s="380" t="str">
        <f>IFERROR(AVERAGEIFS('VISSIM Travel Time Outputs'!$F:$F,'VISSIM Travel Time Outputs'!$D:$D,$D38,'VISSIM Travel Time Outputs'!$A:$A,"AVG",'VISSIM Travel Time Outputs'!$B:$B,AI$9),"-")</f>
        <v>-</v>
      </c>
      <c r="AJ38" s="380" t="str">
        <f>IFERROR(AVERAGEIFS('VISSIM Travel Time Outputs'!$F:$F,'VISSIM Travel Time Outputs'!$D:$D,$D38,'VISSIM Travel Time Outputs'!$A:$A,"AVG",'VISSIM Travel Time Outputs'!$B:$B,AJ$9),"-")</f>
        <v>-</v>
      </c>
      <c r="AK38" s="380" t="str">
        <f>IFERROR(AVERAGEIFS('VISSIM Travel Time Outputs'!$F:$F,'VISSIM Travel Time Outputs'!$D:$D,$D38,'VISSIM Travel Time Outputs'!$A:$A,"AVG",'VISSIM Travel Time Outputs'!$B:$B,AK$9),"-")</f>
        <v>-</v>
      </c>
      <c r="AL38" s="380" t="str">
        <f>IFERROR(AVERAGEIFS('VISSIM Travel Time Outputs'!$F:$F,'VISSIM Travel Time Outputs'!$D:$D,$D38,'VISSIM Travel Time Outputs'!$A:$A,"AVG",'VISSIM Travel Time Outputs'!$B:$B,AL$9),"-")</f>
        <v>-</v>
      </c>
      <c r="AM38" s="380" t="str">
        <f>IFERROR(AVERAGEIFS('VISSIM Travel Time Outputs'!$F:$F,'VISSIM Travel Time Outputs'!$D:$D,$D38,'VISSIM Travel Time Outputs'!$A:$A,"AVG",'VISSIM Travel Time Outputs'!$B:$B,AM$9),"-")</f>
        <v>-</v>
      </c>
      <c r="AN38" s="380" t="str">
        <f>IFERROR(AVERAGEIFS('VISSIM Travel Time Outputs'!$F:$F,'VISSIM Travel Time Outputs'!$D:$D,$D38,'VISSIM Travel Time Outputs'!$A:$A,"AVG",'VISSIM Travel Time Outputs'!$B:$B,AN$9),"-")</f>
        <v>-</v>
      </c>
      <c r="AO38" s="381" t="str">
        <f>IFERROR(AVERAGEIFS('VISSIM Travel Time Outputs'!$F:$F,'VISSIM Travel Time Outputs'!$D:$D,$D38,'VISSIM Travel Time Outputs'!$A:$A,"AVG",'VISSIM Travel Time Outputs'!$B:$B,AO$9),"-")</f>
        <v>-</v>
      </c>
      <c r="AP38" s="387"/>
      <c r="AQ38" s="259" t="str">
        <f t="shared" si="13"/>
        <v>--</v>
      </c>
      <c r="AR38" s="410" t="str">
        <f t="shared" si="14"/>
        <v>--</v>
      </c>
      <c r="AS38" s="381">
        <f t="shared" si="15"/>
        <v>0</v>
      </c>
      <c r="AT38" s="305"/>
      <c r="AU38" s="259" t="str">
        <f>IFERROR(TIME(0,0,AVERAGEIFS('VISSIM Travel Time Outputs'!$J:$J,'VISSIM Travel Time Outputs'!$D:$D,$D38,'VISSIM Travel Time Outputs'!$A:$A,"AVG",'VISSIM Travel Time Outputs'!$B:$B,AU$9)),"-")</f>
        <v>-</v>
      </c>
      <c r="AV38" s="36" t="str">
        <f>IFERROR(TIME(0,0,AVERAGEIFS('VISSIM Travel Time Outputs'!$J:$J,'VISSIM Travel Time Outputs'!$D:$D,$D38,'VISSIM Travel Time Outputs'!$A:$A,"AVG",'VISSIM Travel Time Outputs'!$B:$B,AV$9)),"-")</f>
        <v>-</v>
      </c>
      <c r="AW38" s="36" t="str">
        <f>IFERROR(TIME(0,0,AVERAGEIFS('VISSIM Travel Time Outputs'!$J:$J,'VISSIM Travel Time Outputs'!$D:$D,$D38,'VISSIM Travel Time Outputs'!$A:$A,"AVG",'VISSIM Travel Time Outputs'!$B:$B,AW$9)),"-")</f>
        <v>-</v>
      </c>
      <c r="AX38" s="36" t="str">
        <f>IFERROR(TIME(0,0,AVERAGEIFS('VISSIM Travel Time Outputs'!$J:$J,'VISSIM Travel Time Outputs'!$D:$D,$D38,'VISSIM Travel Time Outputs'!$A:$A,"AVG",'VISSIM Travel Time Outputs'!$B:$B,AX$9)),"-")</f>
        <v>-</v>
      </c>
      <c r="AY38" s="36" t="str">
        <f>IFERROR(TIME(0,0,AVERAGEIFS('VISSIM Travel Time Outputs'!$J:$J,'VISSIM Travel Time Outputs'!$D:$D,$D38,'VISSIM Travel Time Outputs'!$A:$A,"AVG",'VISSIM Travel Time Outputs'!$B:$B,AY$9)),"-")</f>
        <v>-</v>
      </c>
      <c r="AZ38" s="36" t="str">
        <f>IFERROR(TIME(0,0,AVERAGEIFS('VISSIM Travel Time Outputs'!$J:$J,'VISSIM Travel Time Outputs'!$D:$D,$D38,'VISSIM Travel Time Outputs'!$A:$A,"AVG",'VISSIM Travel Time Outputs'!$B:$B,AZ$9)),"-")</f>
        <v>-</v>
      </c>
      <c r="BA38" s="36" t="str">
        <f>IFERROR(TIME(0,0,AVERAGEIFS('VISSIM Travel Time Outputs'!$J:$J,'VISSIM Travel Time Outputs'!$D:$D,$D38,'VISSIM Travel Time Outputs'!$A:$A,"AVG",'VISSIM Travel Time Outputs'!$B:$B,BA$9)),"-")</f>
        <v>-</v>
      </c>
      <c r="BB38" s="36" t="str">
        <f>IFERROR(TIME(0,0,AVERAGEIFS('VISSIM Travel Time Outputs'!$J:$J,'VISSIM Travel Time Outputs'!$D:$D,$D38,'VISSIM Travel Time Outputs'!$A:$A,"AVG",'VISSIM Travel Time Outputs'!$B:$B,BB$9)),"-")</f>
        <v>-</v>
      </c>
      <c r="BC38" s="36" t="str">
        <f>IFERROR(TIME(0,0,AVERAGEIFS('VISSIM Travel Time Outputs'!$J:$J,'VISSIM Travel Time Outputs'!$D:$D,$D38,'VISSIM Travel Time Outputs'!$A:$A,"AVG",'VISSIM Travel Time Outputs'!$B:$B,BC$9)),"-")</f>
        <v>-</v>
      </c>
      <c r="BD38" s="36" t="str">
        <f>IFERROR(TIME(0,0,AVERAGEIFS('VISSIM Travel Time Outputs'!$J:$J,'VISSIM Travel Time Outputs'!$D:$D,$D38,'VISSIM Travel Time Outputs'!$A:$A,"AVG",'VISSIM Travel Time Outputs'!$B:$B,BD$9)),"-")</f>
        <v>-</v>
      </c>
      <c r="BE38" s="36" t="str">
        <f>IFERROR(TIME(0,0,AVERAGEIFS('VISSIM Travel Time Outputs'!$J:$J,'VISSIM Travel Time Outputs'!$D:$D,$D38,'VISSIM Travel Time Outputs'!$A:$A,"AVG",'VISSIM Travel Time Outputs'!$B:$B,BE$9)),"-")</f>
        <v>-</v>
      </c>
      <c r="BF38" s="36" t="str">
        <f>IFERROR(TIME(0,0,AVERAGEIFS('VISSIM Travel Time Outputs'!$J:$J,'VISSIM Travel Time Outputs'!$D:$D,$D38,'VISSIM Travel Time Outputs'!$A:$A,"AVG",'VISSIM Travel Time Outputs'!$B:$B,BF$9)),"-")</f>
        <v>-</v>
      </c>
      <c r="BG38" s="36" t="str">
        <f>IFERROR(TIME(0,0,AVERAGEIFS('VISSIM Travel Time Outputs'!$J:$J,'VISSIM Travel Time Outputs'!$D:$D,$D38,'VISSIM Travel Time Outputs'!$A:$A,"AVG",'VISSIM Travel Time Outputs'!$B:$B,BG$9)),"-")</f>
        <v>-</v>
      </c>
      <c r="BH38" s="36" t="str">
        <f>IFERROR(TIME(0,0,AVERAGEIFS('VISSIM Travel Time Outputs'!$J:$J,'VISSIM Travel Time Outputs'!$D:$D,$D38,'VISSIM Travel Time Outputs'!$A:$A,"AVG",'VISSIM Travel Time Outputs'!$B:$B,BH$9)),"-")</f>
        <v>-</v>
      </c>
      <c r="BI38" s="36" t="str">
        <f>IFERROR(TIME(0,0,AVERAGEIFS('VISSIM Travel Time Outputs'!$J:$J,'VISSIM Travel Time Outputs'!$D:$D,$D38,'VISSIM Travel Time Outputs'!$A:$A,"AVG",'VISSIM Travel Time Outputs'!$B:$B,BI$9)),"-")</f>
        <v>-</v>
      </c>
      <c r="BJ38" s="177" t="str">
        <f>IFERROR(TIME(0,0,AVERAGEIFS('VISSIM Travel Time Outputs'!$J:$J,'VISSIM Travel Time Outputs'!$D:$D,$D38,'VISSIM Travel Time Outputs'!$A:$A,"AVG",'VISSIM Travel Time Outputs'!$B:$B,BJ$9)),"-")</f>
        <v>-</v>
      </c>
      <c r="BK38" s="164"/>
      <c r="BL38" s="379" t="str">
        <f>IFERROR(AVERAGEIFS('VISSIM Travel Time Outputs'!$G:$G,'VISSIM Travel Time Outputs'!$D:$D,$D38,'VISSIM Travel Time Outputs'!$A:$A,"AVG",'VISSIM Travel Time Outputs'!$B:$B,BL$9),"-")</f>
        <v>-</v>
      </c>
      <c r="BM38" s="380" t="str">
        <f>IFERROR(AVERAGEIFS('VISSIM Travel Time Outputs'!$G:$G,'VISSIM Travel Time Outputs'!$D:$D,$D38,'VISSIM Travel Time Outputs'!$A:$A,"AVG",'VISSIM Travel Time Outputs'!$B:$B,BM$9),"-")</f>
        <v>-</v>
      </c>
      <c r="BN38" s="380" t="str">
        <f>IFERROR(AVERAGEIFS('VISSIM Travel Time Outputs'!$G:$G,'VISSIM Travel Time Outputs'!$D:$D,$D38,'VISSIM Travel Time Outputs'!$A:$A,"AVG",'VISSIM Travel Time Outputs'!$B:$B,BN$9),"-")</f>
        <v>-</v>
      </c>
      <c r="BO38" s="380" t="str">
        <f>IFERROR(AVERAGEIFS('VISSIM Travel Time Outputs'!$G:$G,'VISSIM Travel Time Outputs'!$D:$D,$D38,'VISSIM Travel Time Outputs'!$A:$A,"AVG",'VISSIM Travel Time Outputs'!$B:$B,BO$9),"-")</f>
        <v>-</v>
      </c>
      <c r="BP38" s="380" t="str">
        <f>IFERROR(AVERAGEIFS('VISSIM Travel Time Outputs'!$G:$G,'VISSIM Travel Time Outputs'!$D:$D,$D38,'VISSIM Travel Time Outputs'!$A:$A,"AVG",'VISSIM Travel Time Outputs'!$B:$B,BP$9),"-")</f>
        <v>-</v>
      </c>
      <c r="BQ38" s="380" t="str">
        <f>IFERROR(AVERAGEIFS('VISSIM Travel Time Outputs'!$G:$G,'VISSIM Travel Time Outputs'!$D:$D,$D38,'VISSIM Travel Time Outputs'!$A:$A,"AVG",'VISSIM Travel Time Outputs'!$B:$B,BQ$9),"-")</f>
        <v>-</v>
      </c>
      <c r="BR38" s="380" t="str">
        <f>IFERROR(AVERAGEIFS('VISSIM Travel Time Outputs'!$G:$G,'VISSIM Travel Time Outputs'!$D:$D,$D38,'VISSIM Travel Time Outputs'!$A:$A,"AVG",'VISSIM Travel Time Outputs'!$B:$B,BR$9),"-")</f>
        <v>-</v>
      </c>
      <c r="BS38" s="380" t="str">
        <f>IFERROR(AVERAGEIFS('VISSIM Travel Time Outputs'!$G:$G,'VISSIM Travel Time Outputs'!$D:$D,$D38,'VISSIM Travel Time Outputs'!$A:$A,"AVG",'VISSIM Travel Time Outputs'!$B:$B,BS$9),"-")</f>
        <v>-</v>
      </c>
      <c r="BT38" s="380" t="str">
        <f>IFERROR(AVERAGEIFS('VISSIM Travel Time Outputs'!$G:$G,'VISSIM Travel Time Outputs'!$D:$D,$D38,'VISSIM Travel Time Outputs'!$A:$A,"AVG",'VISSIM Travel Time Outputs'!$B:$B,BT$9),"-")</f>
        <v>-</v>
      </c>
      <c r="BU38" s="380" t="str">
        <f>IFERROR(AVERAGEIFS('VISSIM Travel Time Outputs'!$G:$G,'VISSIM Travel Time Outputs'!$D:$D,$D38,'VISSIM Travel Time Outputs'!$A:$A,"AVG",'VISSIM Travel Time Outputs'!$B:$B,BU$9),"-")</f>
        <v>-</v>
      </c>
      <c r="BV38" s="380" t="str">
        <f>IFERROR(AVERAGEIFS('VISSIM Travel Time Outputs'!$G:$G,'VISSIM Travel Time Outputs'!$D:$D,$D38,'VISSIM Travel Time Outputs'!$A:$A,"AVG",'VISSIM Travel Time Outputs'!$B:$B,BV$9),"-")</f>
        <v>-</v>
      </c>
      <c r="BW38" s="380" t="str">
        <f>IFERROR(AVERAGEIFS('VISSIM Travel Time Outputs'!$G:$G,'VISSIM Travel Time Outputs'!$D:$D,$D38,'VISSIM Travel Time Outputs'!$A:$A,"AVG",'VISSIM Travel Time Outputs'!$B:$B,BW$9),"-")</f>
        <v>-</v>
      </c>
      <c r="BX38" s="380" t="str">
        <f>IFERROR(AVERAGEIFS('VISSIM Travel Time Outputs'!$G:$G,'VISSIM Travel Time Outputs'!$D:$D,$D38,'VISSIM Travel Time Outputs'!$A:$A,"AVG",'VISSIM Travel Time Outputs'!$B:$B,BX$9),"-")</f>
        <v>-</v>
      </c>
      <c r="BY38" s="380" t="str">
        <f>IFERROR(AVERAGEIFS('VISSIM Travel Time Outputs'!$G:$G,'VISSIM Travel Time Outputs'!$D:$D,$D38,'VISSIM Travel Time Outputs'!$A:$A,"AVG",'VISSIM Travel Time Outputs'!$B:$B,BY$9),"-")</f>
        <v>-</v>
      </c>
      <c r="BZ38" s="380" t="str">
        <f>IFERROR(AVERAGEIFS('VISSIM Travel Time Outputs'!$G:$G,'VISSIM Travel Time Outputs'!$D:$D,$D38,'VISSIM Travel Time Outputs'!$A:$A,"AVG",'VISSIM Travel Time Outputs'!$B:$B,BZ$9),"-")</f>
        <v>-</v>
      </c>
      <c r="CA38" s="381" t="str">
        <f>IFERROR(AVERAGEIFS('VISSIM Travel Time Outputs'!$G:$G,'VISSIM Travel Time Outputs'!$D:$D,$D38,'VISSIM Travel Time Outputs'!$A:$A,"AVG",'VISSIM Travel Time Outputs'!$B:$B,CA$9),"-")</f>
        <v>-</v>
      </c>
      <c r="CB38" s="304"/>
      <c r="CC38" s="259" t="str">
        <f t="shared" si="16"/>
        <v>--</v>
      </c>
      <c r="CD38" s="410" t="str">
        <f t="shared" si="17"/>
        <v>--</v>
      </c>
      <c r="CE38" s="381">
        <f t="shared" si="18"/>
        <v>0</v>
      </c>
      <c r="CF38" s="387"/>
      <c r="CG38" s="259" t="str">
        <f>IFERROR(GETPIVOTDATA("Average of TRAVTM(31)",#REF!,"TIMEINT",CG$9,"VEHICLETRAVELTIMEMEASUREMENT",$D38)/3600/24,"--")</f>
        <v>--</v>
      </c>
      <c r="CH38" s="36" t="str">
        <f>IFERROR(GETPIVOTDATA("Average of TRAVTM(31)",#REF!,"TIMEINT",CH$9,"VEHICLETRAVELTIMEMEASUREMENT",$D38)/3600/24,"--")</f>
        <v>--</v>
      </c>
      <c r="CI38" s="36" t="str">
        <f>IFERROR(GETPIVOTDATA("Average of TRAVTM(31)",#REF!,"TIMEINT",CI$9,"VEHICLETRAVELTIMEMEASUREMENT",$D38)/3600/24,"--")</f>
        <v>--</v>
      </c>
      <c r="CJ38" s="36" t="str">
        <f>IFERROR(GETPIVOTDATA("Average of TRAVTM(31)",#REF!,"TIMEINT",CJ$9,"VEHICLETRAVELTIMEMEASUREMENT",$D38)/3600/24,"--")</f>
        <v>--</v>
      </c>
      <c r="CK38" s="36" t="str">
        <f>IFERROR(GETPIVOTDATA("Average of TRAVTM(31)",#REF!,"TIMEINT",CK$9,"VEHICLETRAVELTIMEMEASUREMENT",$D38)/3600/24,"--")</f>
        <v>--</v>
      </c>
      <c r="CL38" s="36" t="str">
        <f>IFERROR(GETPIVOTDATA("Average of TRAVTM(31)",#REF!,"TIMEINT",CL$9,"VEHICLETRAVELTIMEMEASUREMENT",$D38)/3600/24,"--")</f>
        <v>--</v>
      </c>
      <c r="CM38" s="36" t="str">
        <f>IFERROR(GETPIVOTDATA("Average of TRAVTM(31)",#REF!,"TIMEINT",CM$9,"VEHICLETRAVELTIMEMEASUREMENT",$D38)/3600/24,"--")</f>
        <v>--</v>
      </c>
      <c r="CN38" s="36" t="str">
        <f>IFERROR(GETPIVOTDATA("Average of TRAVTM(31)",#REF!,"TIMEINT",CN$9,"VEHICLETRAVELTIMEMEASUREMENT",$D38)/3600/24,"--")</f>
        <v>--</v>
      </c>
      <c r="CO38" s="36" t="str">
        <f>IFERROR(GETPIVOTDATA("Average of TRAVTM(31)",#REF!,"TIMEINT",CO$9,"VEHICLETRAVELTIMEMEASUREMENT",$D38)/3600/24,"--")</f>
        <v>--</v>
      </c>
      <c r="CP38" s="36" t="str">
        <f>IFERROR(GETPIVOTDATA("Average of TRAVTM(31)",#REF!,"TIMEINT",CP$9,"VEHICLETRAVELTIMEMEASUREMENT",$D38)/3600/24,"--")</f>
        <v>--</v>
      </c>
      <c r="CQ38" s="36" t="str">
        <f>IFERROR(GETPIVOTDATA("Average of TRAVTM(31)",#REF!,"TIMEINT",CQ$9,"VEHICLETRAVELTIMEMEASUREMENT",$D38)/3600/24,"--")</f>
        <v>--</v>
      </c>
      <c r="CR38" s="36" t="str">
        <f>IFERROR(GETPIVOTDATA("Average of TRAVTM(31)",#REF!,"TIMEINT",CR$9,"VEHICLETRAVELTIMEMEASUREMENT",$D38)/3600/24,"--")</f>
        <v>--</v>
      </c>
      <c r="CS38" s="36" t="str">
        <f>IFERROR(GETPIVOTDATA("Average of TRAVTM(31)",#REF!,"TIMEINT",CS$9,"VEHICLETRAVELTIMEMEASUREMENT",$D38)/3600/24,"--")</f>
        <v>--</v>
      </c>
      <c r="CT38" s="36" t="str">
        <f>IFERROR(GETPIVOTDATA("Average of TRAVTM(31)",#REF!,"TIMEINT",CT$9,"VEHICLETRAVELTIMEMEASUREMENT",$D38)/3600/24,"--")</f>
        <v>--</v>
      </c>
      <c r="CU38" s="36" t="str">
        <f>IFERROR(GETPIVOTDATA("Average of TRAVTM(31)",#REF!,"TIMEINT",CU$9,"VEHICLETRAVELTIMEMEASUREMENT",$D38)/3600/24,"--")</f>
        <v>--</v>
      </c>
      <c r="CV38" s="177" t="str">
        <f>IFERROR(GETPIVOTDATA("Average of TRAVTM(31)",#REF!,"TIMEINT",CV$9,"VEHICLETRAVELTIMEMEASUREMENT",$D38)/3600/24,"--")</f>
        <v>--</v>
      </c>
      <c r="CW38" s="387"/>
      <c r="CX38" s="379" t="str">
        <f>IFERROR(GETPIVOTDATA("Average of VEHS(31)",#REF!,"TIMEINT",CX$9,"VEHICLETRAVELTIMEMEASUREMENT",$D38),"--")</f>
        <v>--</v>
      </c>
      <c r="CY38" s="380" t="str">
        <f>IFERROR(GETPIVOTDATA("Average of VEHS(31)",#REF!,"TIMEINT",CY$9,"VEHICLETRAVELTIMEMEASUREMENT",$D38),"--")</f>
        <v>--</v>
      </c>
      <c r="CZ38" s="380" t="str">
        <f>IFERROR(GETPIVOTDATA("Average of VEHS(31)",#REF!,"TIMEINT",CZ$9,"VEHICLETRAVELTIMEMEASUREMENT",$D38),"--")</f>
        <v>--</v>
      </c>
      <c r="DA38" s="380" t="str">
        <f>IFERROR(GETPIVOTDATA("Average of VEHS(31)",#REF!,"TIMEINT",DA$9,"VEHICLETRAVELTIMEMEASUREMENT",$D38),"--")</f>
        <v>--</v>
      </c>
      <c r="DB38" s="380" t="str">
        <f>IFERROR(GETPIVOTDATA("Average of VEHS(31)",#REF!,"TIMEINT",DB$9,"VEHICLETRAVELTIMEMEASUREMENT",$D38),"--")</f>
        <v>--</v>
      </c>
      <c r="DC38" s="380" t="str">
        <f>IFERROR(GETPIVOTDATA("Average of VEHS(31)",#REF!,"TIMEINT",DC$9,"VEHICLETRAVELTIMEMEASUREMENT",$D38),"--")</f>
        <v>--</v>
      </c>
      <c r="DD38" s="380" t="str">
        <f>IFERROR(GETPIVOTDATA("Average of VEHS(31)",#REF!,"TIMEINT",DD$9,"VEHICLETRAVELTIMEMEASUREMENT",$D38),"--")</f>
        <v>--</v>
      </c>
      <c r="DE38" s="380" t="str">
        <f>IFERROR(GETPIVOTDATA("Average of VEHS(31)",#REF!,"TIMEINT",DE$9,"VEHICLETRAVELTIMEMEASUREMENT",$D38),"--")</f>
        <v>--</v>
      </c>
      <c r="DF38" s="380" t="str">
        <f>IFERROR(GETPIVOTDATA("Average of VEHS(31)",#REF!,"TIMEINT",DF$9,"VEHICLETRAVELTIMEMEASUREMENT",$D38),"--")</f>
        <v>--</v>
      </c>
      <c r="DG38" s="380" t="str">
        <f>IFERROR(GETPIVOTDATA("Average of VEHS(31)",#REF!,"TIMEINT",DG$9,"VEHICLETRAVELTIMEMEASUREMENT",$D38),"--")</f>
        <v>--</v>
      </c>
      <c r="DH38" s="380" t="str">
        <f>IFERROR(GETPIVOTDATA("Average of VEHS(31)",#REF!,"TIMEINT",DH$9,"VEHICLETRAVELTIMEMEASUREMENT",$D38),"--")</f>
        <v>--</v>
      </c>
      <c r="DI38" s="380" t="str">
        <f>IFERROR(GETPIVOTDATA("Average of VEHS(31)",#REF!,"TIMEINT",DI$9,"VEHICLETRAVELTIMEMEASUREMENT",$D38),"--")</f>
        <v>--</v>
      </c>
      <c r="DJ38" s="380" t="str">
        <f>IFERROR(GETPIVOTDATA("Average of VEHS(31)",#REF!,"TIMEINT",DJ$9,"VEHICLETRAVELTIMEMEASUREMENT",$D38),"--")</f>
        <v>--</v>
      </c>
      <c r="DK38" s="380" t="str">
        <f>IFERROR(GETPIVOTDATA("Average of VEHS(31)",#REF!,"TIMEINT",DK$9,"VEHICLETRAVELTIMEMEASUREMENT",$D38),"--")</f>
        <v>--</v>
      </c>
      <c r="DL38" s="380" t="str">
        <f>IFERROR(GETPIVOTDATA("Average of VEHS(31)",#REF!,"TIMEINT",DL$9,"VEHICLETRAVELTIMEMEASUREMENT",$D38),"--")</f>
        <v>--</v>
      </c>
      <c r="DM38" s="381" t="str">
        <f>IFERROR(GETPIVOTDATA("Average of VEHS(31)",#REF!,"TIMEINT",DM$9,"VEHICLETRAVELTIMEMEASUREMENT",$D38),"--")</f>
        <v>--</v>
      </c>
      <c r="DN38" s="387"/>
      <c r="DO38" s="259" t="str">
        <f t="shared" si="19"/>
        <v>--</v>
      </c>
      <c r="DP38" s="410" t="str">
        <f t="shared" si="20"/>
        <v>--</v>
      </c>
      <c r="DQ38" s="381">
        <f t="shared" si="21"/>
        <v>0</v>
      </c>
      <c r="DR38" s="305"/>
      <c r="DS38" s="259" t="str">
        <f>IFERROR(TIME(0,0,AVERAGEIFS('VISSIM Travel Time Outputs'!$K:$K,'VISSIM Travel Time Outputs'!$D:$D,$D38,'VISSIM Travel Time Outputs'!$A:$A,"AVG",'VISSIM Travel Time Outputs'!$B:$B,DS$9)),"-")</f>
        <v>-</v>
      </c>
      <c r="DT38" s="36" t="str">
        <f>IFERROR(TIME(0,0,AVERAGEIFS('VISSIM Travel Time Outputs'!$K:$K,'VISSIM Travel Time Outputs'!$D:$D,$D38,'VISSIM Travel Time Outputs'!$A:$A,"AVG",'VISSIM Travel Time Outputs'!$B:$B,DT$9)),"-")</f>
        <v>-</v>
      </c>
      <c r="DU38" s="36" t="str">
        <f>IFERROR(TIME(0,0,AVERAGEIFS('VISSIM Travel Time Outputs'!$K:$K,'VISSIM Travel Time Outputs'!$D:$D,$D38,'VISSIM Travel Time Outputs'!$A:$A,"AVG",'VISSIM Travel Time Outputs'!$B:$B,DU$9)),"-")</f>
        <v>-</v>
      </c>
      <c r="DV38" s="36" t="str">
        <f>IFERROR(TIME(0,0,AVERAGEIFS('VISSIM Travel Time Outputs'!$K:$K,'VISSIM Travel Time Outputs'!$D:$D,$D38,'VISSIM Travel Time Outputs'!$A:$A,"AVG",'VISSIM Travel Time Outputs'!$B:$B,DV$9)),"-")</f>
        <v>-</v>
      </c>
      <c r="DW38" s="36" t="str">
        <f>IFERROR(TIME(0,0,AVERAGEIFS('VISSIM Travel Time Outputs'!$K:$K,'VISSIM Travel Time Outputs'!$D:$D,$D38,'VISSIM Travel Time Outputs'!$A:$A,"AVG",'VISSIM Travel Time Outputs'!$B:$B,DW$9)),"-")</f>
        <v>-</v>
      </c>
      <c r="DX38" s="36" t="str">
        <f>IFERROR(TIME(0,0,AVERAGEIFS('VISSIM Travel Time Outputs'!$K:$K,'VISSIM Travel Time Outputs'!$D:$D,$D38,'VISSIM Travel Time Outputs'!$A:$A,"AVG",'VISSIM Travel Time Outputs'!$B:$B,DX$9)),"-")</f>
        <v>-</v>
      </c>
      <c r="DY38" s="36" t="str">
        <f>IFERROR(TIME(0,0,AVERAGEIFS('VISSIM Travel Time Outputs'!$K:$K,'VISSIM Travel Time Outputs'!$D:$D,$D38,'VISSIM Travel Time Outputs'!$A:$A,"AVG",'VISSIM Travel Time Outputs'!$B:$B,DY$9)),"-")</f>
        <v>-</v>
      </c>
      <c r="DZ38" s="36" t="str">
        <f>IFERROR(TIME(0,0,AVERAGEIFS('VISSIM Travel Time Outputs'!$K:$K,'VISSIM Travel Time Outputs'!$D:$D,$D38,'VISSIM Travel Time Outputs'!$A:$A,"AVG",'VISSIM Travel Time Outputs'!$B:$B,DZ$9)),"-")</f>
        <v>-</v>
      </c>
      <c r="EA38" s="36" t="str">
        <f>IFERROR(TIME(0,0,AVERAGEIFS('VISSIM Travel Time Outputs'!$K:$K,'VISSIM Travel Time Outputs'!$D:$D,$D38,'VISSIM Travel Time Outputs'!$A:$A,"AVG",'VISSIM Travel Time Outputs'!$B:$B,EA$9)),"-")</f>
        <v>-</v>
      </c>
      <c r="EB38" s="36" t="str">
        <f>IFERROR(TIME(0,0,AVERAGEIFS('VISSIM Travel Time Outputs'!$K:$K,'VISSIM Travel Time Outputs'!$D:$D,$D38,'VISSIM Travel Time Outputs'!$A:$A,"AVG",'VISSIM Travel Time Outputs'!$B:$B,EB$9)),"-")</f>
        <v>-</v>
      </c>
      <c r="EC38" s="36" t="str">
        <f>IFERROR(TIME(0,0,AVERAGEIFS('VISSIM Travel Time Outputs'!$K:$K,'VISSIM Travel Time Outputs'!$D:$D,$D38,'VISSIM Travel Time Outputs'!$A:$A,"AVG",'VISSIM Travel Time Outputs'!$B:$B,EC$9)),"-")</f>
        <v>-</v>
      </c>
      <c r="ED38" s="36" t="str">
        <f>IFERROR(TIME(0,0,AVERAGEIFS('VISSIM Travel Time Outputs'!$K:$K,'VISSIM Travel Time Outputs'!$D:$D,$D38,'VISSIM Travel Time Outputs'!$A:$A,"AVG",'VISSIM Travel Time Outputs'!$B:$B,ED$9)),"-")</f>
        <v>-</v>
      </c>
      <c r="EE38" s="36" t="str">
        <f>IFERROR(TIME(0,0,AVERAGEIFS('VISSIM Travel Time Outputs'!$K:$K,'VISSIM Travel Time Outputs'!$D:$D,$D38,'VISSIM Travel Time Outputs'!$A:$A,"AVG",'VISSIM Travel Time Outputs'!$B:$B,EE$9)),"-")</f>
        <v>-</v>
      </c>
      <c r="EF38" s="36" t="str">
        <f>IFERROR(TIME(0,0,AVERAGEIFS('VISSIM Travel Time Outputs'!$K:$K,'VISSIM Travel Time Outputs'!$D:$D,$D38,'VISSIM Travel Time Outputs'!$A:$A,"AVG",'VISSIM Travel Time Outputs'!$B:$B,EF$9)),"-")</f>
        <v>-</v>
      </c>
      <c r="EG38" s="36" t="str">
        <f>IFERROR(TIME(0,0,AVERAGEIFS('VISSIM Travel Time Outputs'!$K:$K,'VISSIM Travel Time Outputs'!$D:$D,$D38,'VISSIM Travel Time Outputs'!$A:$A,"AVG",'VISSIM Travel Time Outputs'!$B:$B,EG$9)),"-")</f>
        <v>-</v>
      </c>
      <c r="EH38" s="177" t="str">
        <f>IFERROR(TIME(0,0,AVERAGEIFS('VISSIM Travel Time Outputs'!$K:$K,'VISSIM Travel Time Outputs'!$D:$D,$D38,'VISSIM Travel Time Outputs'!$A:$A,"AVG",'VISSIM Travel Time Outputs'!$B:$B,EH$9)),"-")</f>
        <v>-</v>
      </c>
      <c r="EI38" s="164"/>
      <c r="EJ38" s="379" t="str">
        <f>IFERROR(AVERAGEIFS('VISSIM Travel Time Outputs'!$H:$H,'VISSIM Travel Time Outputs'!$D:$D,$D38,'VISSIM Travel Time Outputs'!$A:$A,"AVG",'VISSIM Travel Time Outputs'!$B:$B,EJ$9),"-")</f>
        <v>-</v>
      </c>
      <c r="EK38" s="380" t="str">
        <f>IFERROR(AVERAGEIFS('VISSIM Travel Time Outputs'!$H:$H,'VISSIM Travel Time Outputs'!$D:$D,$D38,'VISSIM Travel Time Outputs'!$A:$A,"AVG",'VISSIM Travel Time Outputs'!$B:$B,EK$9),"-")</f>
        <v>-</v>
      </c>
      <c r="EL38" s="380" t="str">
        <f>IFERROR(AVERAGEIFS('VISSIM Travel Time Outputs'!$H:$H,'VISSIM Travel Time Outputs'!$D:$D,$D38,'VISSIM Travel Time Outputs'!$A:$A,"AVG",'VISSIM Travel Time Outputs'!$B:$B,EL$9),"-")</f>
        <v>-</v>
      </c>
      <c r="EM38" s="380" t="str">
        <f>IFERROR(AVERAGEIFS('VISSIM Travel Time Outputs'!$H:$H,'VISSIM Travel Time Outputs'!$D:$D,$D38,'VISSIM Travel Time Outputs'!$A:$A,"AVG",'VISSIM Travel Time Outputs'!$B:$B,EM$9),"-")</f>
        <v>-</v>
      </c>
      <c r="EN38" s="380" t="str">
        <f>IFERROR(AVERAGEIFS('VISSIM Travel Time Outputs'!$H:$H,'VISSIM Travel Time Outputs'!$D:$D,$D38,'VISSIM Travel Time Outputs'!$A:$A,"AVG",'VISSIM Travel Time Outputs'!$B:$B,EN$9),"-")</f>
        <v>-</v>
      </c>
      <c r="EO38" s="380" t="str">
        <f>IFERROR(AVERAGEIFS('VISSIM Travel Time Outputs'!$H:$H,'VISSIM Travel Time Outputs'!$D:$D,$D38,'VISSIM Travel Time Outputs'!$A:$A,"AVG",'VISSIM Travel Time Outputs'!$B:$B,EO$9),"-")</f>
        <v>-</v>
      </c>
      <c r="EP38" s="380" t="str">
        <f>IFERROR(AVERAGEIFS('VISSIM Travel Time Outputs'!$H:$H,'VISSIM Travel Time Outputs'!$D:$D,$D38,'VISSIM Travel Time Outputs'!$A:$A,"AVG",'VISSIM Travel Time Outputs'!$B:$B,EP$9),"-")</f>
        <v>-</v>
      </c>
      <c r="EQ38" s="380" t="str">
        <f>IFERROR(AVERAGEIFS('VISSIM Travel Time Outputs'!$H:$H,'VISSIM Travel Time Outputs'!$D:$D,$D38,'VISSIM Travel Time Outputs'!$A:$A,"AVG",'VISSIM Travel Time Outputs'!$B:$B,EQ$9),"-")</f>
        <v>-</v>
      </c>
      <c r="ER38" s="380" t="str">
        <f>IFERROR(AVERAGEIFS('VISSIM Travel Time Outputs'!$H:$H,'VISSIM Travel Time Outputs'!$D:$D,$D38,'VISSIM Travel Time Outputs'!$A:$A,"AVG",'VISSIM Travel Time Outputs'!$B:$B,ER$9),"-")</f>
        <v>-</v>
      </c>
      <c r="ES38" s="380" t="str">
        <f>IFERROR(AVERAGEIFS('VISSIM Travel Time Outputs'!$H:$H,'VISSIM Travel Time Outputs'!$D:$D,$D38,'VISSIM Travel Time Outputs'!$A:$A,"AVG",'VISSIM Travel Time Outputs'!$B:$B,ES$9),"-")</f>
        <v>-</v>
      </c>
      <c r="ET38" s="380" t="str">
        <f>IFERROR(AVERAGEIFS('VISSIM Travel Time Outputs'!$H:$H,'VISSIM Travel Time Outputs'!$D:$D,$D38,'VISSIM Travel Time Outputs'!$A:$A,"AVG",'VISSIM Travel Time Outputs'!$B:$B,ET$9),"-")</f>
        <v>-</v>
      </c>
      <c r="EU38" s="380" t="str">
        <f>IFERROR(AVERAGEIFS('VISSIM Travel Time Outputs'!$H:$H,'VISSIM Travel Time Outputs'!$D:$D,$D38,'VISSIM Travel Time Outputs'!$A:$A,"AVG",'VISSIM Travel Time Outputs'!$B:$B,EU$9),"-")</f>
        <v>-</v>
      </c>
      <c r="EV38" s="380" t="str">
        <f>IFERROR(AVERAGEIFS('VISSIM Travel Time Outputs'!$H:$H,'VISSIM Travel Time Outputs'!$D:$D,$D38,'VISSIM Travel Time Outputs'!$A:$A,"AVG",'VISSIM Travel Time Outputs'!$B:$B,EV$9),"-")</f>
        <v>-</v>
      </c>
      <c r="EW38" s="380" t="str">
        <f>IFERROR(AVERAGEIFS('VISSIM Travel Time Outputs'!$H:$H,'VISSIM Travel Time Outputs'!$D:$D,$D38,'VISSIM Travel Time Outputs'!$A:$A,"AVG",'VISSIM Travel Time Outputs'!$B:$B,EW$9),"-")</f>
        <v>-</v>
      </c>
      <c r="EX38" s="380" t="str">
        <f>IFERROR(AVERAGEIFS('VISSIM Travel Time Outputs'!$H:$H,'VISSIM Travel Time Outputs'!$D:$D,$D38,'VISSIM Travel Time Outputs'!$A:$A,"AVG",'VISSIM Travel Time Outputs'!$B:$B,EX$9),"-")</f>
        <v>-</v>
      </c>
      <c r="EY38" s="381" t="str">
        <f>IFERROR(AVERAGEIFS('VISSIM Travel Time Outputs'!$H:$H,'VISSIM Travel Time Outputs'!$D:$D,$D38,'VISSIM Travel Time Outputs'!$A:$A,"AVG",'VISSIM Travel Time Outputs'!$B:$B,EY$9),"-")</f>
        <v>-</v>
      </c>
      <c r="EZ38" s="304"/>
      <c r="FA38" s="259" t="str">
        <f t="shared" si="22"/>
        <v>--</v>
      </c>
      <c r="FB38" s="410" t="str">
        <f t="shared" si="23"/>
        <v>--</v>
      </c>
      <c r="FC38" s="381">
        <f t="shared" si="24"/>
        <v>0</v>
      </c>
      <c r="FD38" s="387"/>
      <c r="FE38" s="259" t="str">
        <f>IFERROR(GETPIVOTDATA("Average of TRAVTM(40)",#REF!,"TIMEINT",FE$9,"VEHICLETRAVELTIMEMEASUREMENT",$D38)/3600/24,"--")</f>
        <v>--</v>
      </c>
      <c r="FF38" s="36" t="str">
        <f>IFERROR(GETPIVOTDATA("Average of TRAVTM(40)",#REF!,"TIMEINT",FF$9,"VEHICLETRAVELTIMEMEASUREMENT",$D38)/3600/24,"--")</f>
        <v>--</v>
      </c>
      <c r="FG38" s="36" t="str">
        <f>IFERROR(GETPIVOTDATA("Average of TRAVTM(40)",#REF!,"TIMEINT",FG$9,"VEHICLETRAVELTIMEMEASUREMENT",$D38)/3600/24,"--")</f>
        <v>--</v>
      </c>
      <c r="FH38" s="36" t="str">
        <f>IFERROR(GETPIVOTDATA("Average of TRAVTM(40)",#REF!,"TIMEINT",FH$9,"VEHICLETRAVELTIMEMEASUREMENT",$D38)/3600/24,"--")</f>
        <v>--</v>
      </c>
      <c r="FI38" s="36" t="str">
        <f>IFERROR(GETPIVOTDATA("Average of TRAVTM(40)",#REF!,"TIMEINT",FI$9,"VEHICLETRAVELTIMEMEASUREMENT",$D38)/3600/24,"--")</f>
        <v>--</v>
      </c>
      <c r="FJ38" s="36" t="str">
        <f>IFERROR(GETPIVOTDATA("Average of TRAVTM(40)",#REF!,"TIMEINT",FJ$9,"VEHICLETRAVELTIMEMEASUREMENT",$D38)/3600/24,"--")</f>
        <v>--</v>
      </c>
      <c r="FK38" s="36" t="str">
        <f>IFERROR(GETPIVOTDATA("Average of TRAVTM(40)",#REF!,"TIMEINT",FK$9,"VEHICLETRAVELTIMEMEASUREMENT",$D38)/3600/24,"--")</f>
        <v>--</v>
      </c>
      <c r="FL38" s="36" t="str">
        <f>IFERROR(GETPIVOTDATA("Average of TRAVTM(40)",#REF!,"TIMEINT",FL$9,"VEHICLETRAVELTIMEMEASUREMENT",$D38)/3600/24,"--")</f>
        <v>--</v>
      </c>
      <c r="FM38" s="36" t="str">
        <f>IFERROR(GETPIVOTDATA("Average of TRAVTM(40)",#REF!,"TIMEINT",FM$9,"VEHICLETRAVELTIMEMEASUREMENT",$D38)/3600/24,"--")</f>
        <v>--</v>
      </c>
      <c r="FN38" s="36" t="str">
        <f>IFERROR(GETPIVOTDATA("Average of TRAVTM(40)",#REF!,"TIMEINT",FN$9,"VEHICLETRAVELTIMEMEASUREMENT",$D38)/3600/24,"--")</f>
        <v>--</v>
      </c>
      <c r="FO38" s="36" t="str">
        <f>IFERROR(GETPIVOTDATA("Average of TRAVTM(40)",#REF!,"TIMEINT",FO$9,"VEHICLETRAVELTIMEMEASUREMENT",$D38)/3600/24,"--")</f>
        <v>--</v>
      </c>
      <c r="FP38" s="36" t="str">
        <f>IFERROR(GETPIVOTDATA("Average of TRAVTM(40)",#REF!,"TIMEINT",FP$9,"VEHICLETRAVELTIMEMEASUREMENT",$D38)/3600/24,"--")</f>
        <v>--</v>
      </c>
      <c r="FQ38" s="36" t="str">
        <f>IFERROR(GETPIVOTDATA("Average of TRAVTM(40)",#REF!,"TIMEINT",FQ$9,"VEHICLETRAVELTIMEMEASUREMENT",$D38)/3600/24,"--")</f>
        <v>--</v>
      </c>
      <c r="FR38" s="36" t="str">
        <f>IFERROR(GETPIVOTDATA("Average of TRAVTM(40)",#REF!,"TIMEINT",FR$9,"VEHICLETRAVELTIMEMEASUREMENT",$D38)/3600/24,"--")</f>
        <v>--</v>
      </c>
      <c r="FS38" s="36" t="str">
        <f>IFERROR(GETPIVOTDATA("Average of TRAVTM(40)",#REF!,"TIMEINT",FS$9,"VEHICLETRAVELTIMEMEASUREMENT",$D38)/3600/24,"--")</f>
        <v>--</v>
      </c>
      <c r="FT38" s="177" t="str">
        <f>IFERROR(GETPIVOTDATA("Average of TRAVTM(40)",#REF!,"TIMEINT",FT$9,"VEHICLETRAVELTIMEMEASUREMENT",$D38)/3600/24,"--")</f>
        <v>--</v>
      </c>
      <c r="FU38" s="387"/>
      <c r="FV38" s="379" t="str">
        <f>IFERROR(GETPIVOTDATA("Average of VEHS(40)",#REF!,"TIMEINT",FV$9,"VEHICLETRAVELTIMEMEASUREMENT",$D38),"--")</f>
        <v>--</v>
      </c>
      <c r="FW38" s="380" t="str">
        <f>IFERROR(GETPIVOTDATA("Average of VEHS(40)",#REF!,"TIMEINT",FW$9,"VEHICLETRAVELTIMEMEASUREMENT",$D38),"--")</f>
        <v>--</v>
      </c>
      <c r="FX38" s="380" t="str">
        <f>IFERROR(GETPIVOTDATA("Average of VEHS(40)",#REF!,"TIMEINT",FX$9,"VEHICLETRAVELTIMEMEASUREMENT",$D38),"--")</f>
        <v>--</v>
      </c>
      <c r="FY38" s="380" t="str">
        <f>IFERROR(GETPIVOTDATA("Average of VEHS(40)",#REF!,"TIMEINT",FY$9,"VEHICLETRAVELTIMEMEASUREMENT",$D38),"--")</f>
        <v>--</v>
      </c>
      <c r="FZ38" s="380" t="str">
        <f>IFERROR(GETPIVOTDATA("Average of VEHS(40)",#REF!,"TIMEINT",FZ$9,"VEHICLETRAVELTIMEMEASUREMENT",$D38),"--")</f>
        <v>--</v>
      </c>
      <c r="GA38" s="380" t="str">
        <f>IFERROR(GETPIVOTDATA("Average of VEHS(40)",#REF!,"TIMEINT",GA$9,"VEHICLETRAVELTIMEMEASUREMENT",$D38),"--")</f>
        <v>--</v>
      </c>
      <c r="GB38" s="380" t="str">
        <f>IFERROR(GETPIVOTDATA("Average of VEHS(40)",#REF!,"TIMEINT",GB$9,"VEHICLETRAVELTIMEMEASUREMENT",$D38),"--")</f>
        <v>--</v>
      </c>
      <c r="GC38" s="380" t="str">
        <f>IFERROR(GETPIVOTDATA("Average of VEHS(40)",#REF!,"TIMEINT",GC$9,"VEHICLETRAVELTIMEMEASUREMENT",$D38),"--")</f>
        <v>--</v>
      </c>
      <c r="GD38" s="380" t="str">
        <f>IFERROR(GETPIVOTDATA("Average of VEHS(40)",#REF!,"TIMEINT",GD$9,"VEHICLETRAVELTIMEMEASUREMENT",$D38),"--")</f>
        <v>--</v>
      </c>
      <c r="GE38" s="380" t="str">
        <f>IFERROR(GETPIVOTDATA("Average of VEHS(40)",#REF!,"TIMEINT",GE$9,"VEHICLETRAVELTIMEMEASUREMENT",$D38),"--")</f>
        <v>--</v>
      </c>
      <c r="GF38" s="380" t="str">
        <f>IFERROR(GETPIVOTDATA("Average of VEHS(40)",#REF!,"TIMEINT",GF$9,"VEHICLETRAVELTIMEMEASUREMENT",$D38),"--")</f>
        <v>--</v>
      </c>
      <c r="GG38" s="380" t="str">
        <f>IFERROR(GETPIVOTDATA("Average of VEHS(40)",#REF!,"TIMEINT",GG$9,"VEHICLETRAVELTIMEMEASUREMENT",$D38),"--")</f>
        <v>--</v>
      </c>
      <c r="GH38" s="380" t="str">
        <f>IFERROR(GETPIVOTDATA("Average of VEHS(40)",#REF!,"TIMEINT",GH$9,"VEHICLETRAVELTIMEMEASUREMENT",$D38),"--")</f>
        <v>--</v>
      </c>
      <c r="GI38" s="380" t="str">
        <f>IFERROR(GETPIVOTDATA("Average of VEHS(40)",#REF!,"TIMEINT",GI$9,"VEHICLETRAVELTIMEMEASUREMENT",$D38),"--")</f>
        <v>--</v>
      </c>
      <c r="GJ38" s="380" t="str">
        <f>IFERROR(GETPIVOTDATA("Average of VEHS(40)",#REF!,"TIMEINT",GJ$9,"VEHICLETRAVELTIMEMEASUREMENT",$D38),"--")</f>
        <v>--</v>
      </c>
      <c r="GK38" s="381" t="str">
        <f>IFERROR(GETPIVOTDATA("Average of VEHS(40)",#REF!,"TIMEINT",GK$9,"VEHICLETRAVELTIMEMEASUREMENT",$D38),"--")</f>
        <v>--</v>
      </c>
      <c r="GL38" s="387"/>
      <c r="GM38" s="259" t="str">
        <f t="shared" si="25"/>
        <v>--</v>
      </c>
      <c r="GN38" s="410" t="str">
        <f t="shared" si="26"/>
        <v>--</v>
      </c>
      <c r="GO38" s="381">
        <f t="shared" si="27"/>
        <v>0</v>
      </c>
      <c r="GP38" s="387"/>
      <c r="GQ38" s="259" t="str">
        <f>IFERROR(GETPIVOTDATA("Average of TRAVTM(60)",#REF!,"TIMEINT",GQ$9,"VEHICLETRAVELTIMEMEASUREMENT",$D38)/3600/24,"--")</f>
        <v>--</v>
      </c>
      <c r="GR38" s="36" t="str">
        <f>IFERROR(GETPIVOTDATA("Average of TRAVTM(60)",#REF!,"TIMEINT",GR$9,"VEHICLETRAVELTIMEMEASUREMENT",$D38)/3600/24,"--")</f>
        <v>--</v>
      </c>
      <c r="GS38" s="36" t="str">
        <f>IFERROR(GETPIVOTDATA("Average of TRAVTM(60)",#REF!,"TIMEINT",GS$9,"VEHICLETRAVELTIMEMEASUREMENT",$D38)/3600/24,"--")</f>
        <v>--</v>
      </c>
      <c r="GT38" s="36" t="str">
        <f>IFERROR(GETPIVOTDATA("Average of TRAVTM(60)",#REF!,"TIMEINT",GT$9,"VEHICLETRAVELTIMEMEASUREMENT",$D38)/3600/24,"--")</f>
        <v>--</v>
      </c>
      <c r="GU38" s="36" t="str">
        <f>IFERROR(GETPIVOTDATA("Average of TRAVTM(60)",#REF!,"TIMEINT",GU$9,"VEHICLETRAVELTIMEMEASUREMENT",$D38)/3600/24,"--")</f>
        <v>--</v>
      </c>
      <c r="GV38" s="36" t="str">
        <f>IFERROR(GETPIVOTDATA("Average of TRAVTM(60)",#REF!,"TIMEINT",GV$9,"VEHICLETRAVELTIMEMEASUREMENT",$D38)/3600/24,"--")</f>
        <v>--</v>
      </c>
      <c r="GW38" s="36" t="str">
        <f>IFERROR(GETPIVOTDATA("Average of TRAVTM(60)",#REF!,"TIMEINT",GW$9,"VEHICLETRAVELTIMEMEASUREMENT",$D38)/3600/24,"--")</f>
        <v>--</v>
      </c>
      <c r="GX38" s="36" t="str">
        <f>IFERROR(GETPIVOTDATA("Average of TRAVTM(60)",#REF!,"TIMEINT",GX$9,"VEHICLETRAVELTIMEMEASUREMENT",$D38)/3600/24,"--")</f>
        <v>--</v>
      </c>
      <c r="GY38" s="36" t="str">
        <f>IFERROR(GETPIVOTDATA("Average of TRAVTM(60)",#REF!,"TIMEINT",GY$9,"VEHICLETRAVELTIMEMEASUREMENT",$D38)/3600/24,"--")</f>
        <v>--</v>
      </c>
      <c r="GZ38" s="36" t="str">
        <f>IFERROR(GETPIVOTDATA("Average of TRAVTM(60)",#REF!,"TIMEINT",GZ$9,"VEHICLETRAVELTIMEMEASUREMENT",$D38)/3600/24,"--")</f>
        <v>--</v>
      </c>
      <c r="HA38" s="36" t="str">
        <f>IFERROR(GETPIVOTDATA("Average of TRAVTM(60)",#REF!,"TIMEINT",HA$9,"VEHICLETRAVELTIMEMEASUREMENT",$D38)/3600/24,"--")</f>
        <v>--</v>
      </c>
      <c r="HB38" s="36" t="str">
        <f>IFERROR(GETPIVOTDATA("Average of TRAVTM(60)",#REF!,"TIMEINT",HB$9,"VEHICLETRAVELTIMEMEASUREMENT",$D38)/3600/24,"--")</f>
        <v>--</v>
      </c>
      <c r="HC38" s="36" t="str">
        <f>IFERROR(GETPIVOTDATA("Average of TRAVTM(60)",#REF!,"TIMEINT",HC$9,"VEHICLETRAVELTIMEMEASUREMENT",$D38)/3600/24,"--")</f>
        <v>--</v>
      </c>
      <c r="HD38" s="36" t="str">
        <f>IFERROR(GETPIVOTDATA("Average of TRAVTM(60)",#REF!,"TIMEINT",HD$9,"VEHICLETRAVELTIMEMEASUREMENT",$D38)/3600/24,"--")</f>
        <v>--</v>
      </c>
      <c r="HE38" s="36" t="str">
        <f>IFERROR(GETPIVOTDATA("Average of TRAVTM(60)",#REF!,"TIMEINT",HE$9,"VEHICLETRAVELTIMEMEASUREMENT",$D38)/3600/24,"--")</f>
        <v>--</v>
      </c>
      <c r="HF38" s="177" t="str">
        <f>IFERROR(GETPIVOTDATA("Average of TRAVTM(60)",#REF!,"TIMEINT",HF$9,"VEHICLETRAVELTIMEMEASUREMENT",$D38)/3600/24,"--")</f>
        <v>--</v>
      </c>
      <c r="HG38" s="387"/>
      <c r="HH38" s="379" t="str">
        <f>IFERROR(GETPIVOTDATA("Average of VEHS(60)",#REF!,"TIMEINT",HH$9,"VEHICLETRAVELTIMEMEASUREMENT",$D38),"--")</f>
        <v>--</v>
      </c>
      <c r="HI38" s="380" t="str">
        <f>IFERROR(GETPIVOTDATA("Average of VEHS(60)",#REF!,"TIMEINT",HI$9,"VEHICLETRAVELTIMEMEASUREMENT",$D38),"--")</f>
        <v>--</v>
      </c>
      <c r="HJ38" s="380" t="str">
        <f>IFERROR(GETPIVOTDATA("Average of VEHS(60)",#REF!,"TIMEINT",HJ$9,"VEHICLETRAVELTIMEMEASUREMENT",$D38),"--")</f>
        <v>--</v>
      </c>
      <c r="HK38" s="380" t="str">
        <f>IFERROR(GETPIVOTDATA("Average of VEHS(60)",#REF!,"TIMEINT",HK$9,"VEHICLETRAVELTIMEMEASUREMENT",$D38),"--")</f>
        <v>--</v>
      </c>
      <c r="HL38" s="380" t="str">
        <f>IFERROR(GETPIVOTDATA("Average of VEHS(60)",#REF!,"TIMEINT",HL$9,"VEHICLETRAVELTIMEMEASUREMENT",$D38),"--")</f>
        <v>--</v>
      </c>
      <c r="HM38" s="380" t="str">
        <f>IFERROR(GETPIVOTDATA("Average of VEHS(60)",#REF!,"TIMEINT",HM$9,"VEHICLETRAVELTIMEMEASUREMENT",$D38),"--")</f>
        <v>--</v>
      </c>
      <c r="HN38" s="380" t="str">
        <f>IFERROR(GETPIVOTDATA("Average of VEHS(60)",#REF!,"TIMEINT",HN$9,"VEHICLETRAVELTIMEMEASUREMENT",$D38),"--")</f>
        <v>--</v>
      </c>
      <c r="HO38" s="380" t="str">
        <f>IFERROR(GETPIVOTDATA("Average of VEHS(60)",#REF!,"TIMEINT",HO$9,"VEHICLETRAVELTIMEMEASUREMENT",$D38),"--")</f>
        <v>--</v>
      </c>
      <c r="HP38" s="380" t="str">
        <f>IFERROR(GETPIVOTDATA("Average of VEHS(60)",#REF!,"TIMEINT",HP$9,"VEHICLETRAVELTIMEMEASUREMENT",$D38),"--")</f>
        <v>--</v>
      </c>
      <c r="HQ38" s="380" t="str">
        <f>IFERROR(GETPIVOTDATA("Average of VEHS(60)",#REF!,"TIMEINT",HQ$9,"VEHICLETRAVELTIMEMEASUREMENT",$D38),"--")</f>
        <v>--</v>
      </c>
      <c r="HR38" s="380" t="str">
        <f>IFERROR(GETPIVOTDATA("Average of VEHS(60)",#REF!,"TIMEINT",HR$9,"VEHICLETRAVELTIMEMEASUREMENT",$D38),"--")</f>
        <v>--</v>
      </c>
      <c r="HS38" s="380" t="str">
        <f>IFERROR(GETPIVOTDATA("Average of VEHS(60)",#REF!,"TIMEINT",HS$9,"VEHICLETRAVELTIMEMEASUREMENT",$D38),"--")</f>
        <v>--</v>
      </c>
      <c r="HT38" s="380" t="str">
        <f>IFERROR(GETPIVOTDATA("Average of VEHS(60)",#REF!,"TIMEINT",HT$9,"VEHICLETRAVELTIMEMEASUREMENT",$D38),"--")</f>
        <v>--</v>
      </c>
      <c r="HU38" s="380" t="str">
        <f>IFERROR(GETPIVOTDATA("Average of VEHS(60)",#REF!,"TIMEINT",HU$9,"VEHICLETRAVELTIMEMEASUREMENT",$D38),"--")</f>
        <v>--</v>
      </c>
      <c r="HV38" s="380" t="str">
        <f>IFERROR(GETPIVOTDATA("Average of VEHS(60)",#REF!,"TIMEINT",HV$9,"VEHICLETRAVELTIMEMEASUREMENT",$D38),"--")</f>
        <v>--</v>
      </c>
      <c r="HW38" s="381" t="str">
        <f>IFERROR(GETPIVOTDATA("Average of VEHS(60)",#REF!,"TIMEINT",HW$9,"VEHICLETRAVELTIMEMEASUREMENT",$D38),"--")</f>
        <v>--</v>
      </c>
      <c r="HX38" s="387"/>
      <c r="HY38" s="259" t="str">
        <f t="shared" si="28"/>
        <v>--</v>
      </c>
      <c r="HZ38" s="410" t="str">
        <f t="shared" si="29"/>
        <v>--</v>
      </c>
      <c r="IA38" s="381">
        <f t="shared" si="30"/>
        <v>0</v>
      </c>
      <c r="IB38" s="716"/>
      <c r="IC38" s="379" t="str">
        <f>IFERROR(AVERAGEIFS('VISSIM Travel Time Outputs'!$L:$L,'VISSIM Travel Time Outputs'!$D:$D,$D38,'VISSIM Travel Time Outputs'!$A:$A,"AVG",'VISSIM Travel Time Outputs'!$B:$B,IC$9),"-")</f>
        <v>-</v>
      </c>
      <c r="ID38" s="380" t="str">
        <f>IFERROR(AVERAGEIFS('VISSIM Travel Time Outputs'!$L:$L,'VISSIM Travel Time Outputs'!$D:$D,$D38,'VISSIM Travel Time Outputs'!$A:$A,"AVG",'VISSIM Travel Time Outputs'!$B:$B,ID$9),"-")</f>
        <v>-</v>
      </c>
      <c r="IE38" s="380" t="str">
        <f>IFERROR(AVERAGEIFS('VISSIM Travel Time Outputs'!$L:$L,'VISSIM Travel Time Outputs'!$D:$D,$D38,'VISSIM Travel Time Outputs'!$A:$A,"AVG",'VISSIM Travel Time Outputs'!$B:$B,IE$9),"-")</f>
        <v>-</v>
      </c>
      <c r="IF38" s="380" t="str">
        <f>IFERROR(AVERAGEIFS('VISSIM Travel Time Outputs'!$L:$L,'VISSIM Travel Time Outputs'!$D:$D,$D38,'VISSIM Travel Time Outputs'!$A:$A,"AVG",'VISSIM Travel Time Outputs'!$B:$B,IF$9),"-")</f>
        <v>-</v>
      </c>
      <c r="IG38" s="380" t="str">
        <f>IFERROR(AVERAGEIFS('VISSIM Travel Time Outputs'!$L:$L,'VISSIM Travel Time Outputs'!$D:$D,$D38,'VISSIM Travel Time Outputs'!$A:$A,"AVG",'VISSIM Travel Time Outputs'!$B:$B,IG$9),"-")</f>
        <v>-</v>
      </c>
      <c r="IH38" s="380" t="str">
        <f>IFERROR(AVERAGEIFS('VISSIM Travel Time Outputs'!$L:$L,'VISSIM Travel Time Outputs'!$D:$D,$D38,'VISSIM Travel Time Outputs'!$A:$A,"AVG",'VISSIM Travel Time Outputs'!$B:$B,IH$9),"-")</f>
        <v>-</v>
      </c>
      <c r="II38" s="380" t="str">
        <f>IFERROR(AVERAGEIFS('VISSIM Travel Time Outputs'!$L:$L,'VISSIM Travel Time Outputs'!$D:$D,$D38,'VISSIM Travel Time Outputs'!$A:$A,"AVG",'VISSIM Travel Time Outputs'!$B:$B,II$9),"-")</f>
        <v>-</v>
      </c>
      <c r="IJ38" s="380" t="str">
        <f>IFERROR(AVERAGEIFS('VISSIM Travel Time Outputs'!$L:$L,'VISSIM Travel Time Outputs'!$D:$D,$D38,'VISSIM Travel Time Outputs'!$A:$A,"AVG",'VISSIM Travel Time Outputs'!$B:$B,IJ$9),"-")</f>
        <v>-</v>
      </c>
      <c r="IK38" s="380" t="str">
        <f>IFERROR(AVERAGEIFS('VISSIM Travel Time Outputs'!$L:$L,'VISSIM Travel Time Outputs'!$D:$D,$D38,'VISSIM Travel Time Outputs'!$A:$A,"AVG",'VISSIM Travel Time Outputs'!$B:$B,IK$9),"-")</f>
        <v>-</v>
      </c>
      <c r="IL38" s="380" t="str">
        <f>IFERROR(AVERAGEIFS('VISSIM Travel Time Outputs'!$L:$L,'VISSIM Travel Time Outputs'!$D:$D,$D38,'VISSIM Travel Time Outputs'!$A:$A,"AVG",'VISSIM Travel Time Outputs'!$B:$B,IL$9),"-")</f>
        <v>-</v>
      </c>
      <c r="IM38" s="380" t="str">
        <f>IFERROR(AVERAGEIFS('VISSIM Travel Time Outputs'!$L:$L,'VISSIM Travel Time Outputs'!$D:$D,$D38,'VISSIM Travel Time Outputs'!$A:$A,"AVG",'VISSIM Travel Time Outputs'!$B:$B,IM$9),"-")</f>
        <v>-</v>
      </c>
      <c r="IN38" s="380" t="str">
        <f>IFERROR(AVERAGEIFS('VISSIM Travel Time Outputs'!$L:$L,'VISSIM Travel Time Outputs'!$D:$D,$D38,'VISSIM Travel Time Outputs'!$A:$A,"AVG",'VISSIM Travel Time Outputs'!$B:$B,IN$9),"-")</f>
        <v>-</v>
      </c>
      <c r="IO38" s="380" t="str">
        <f>IFERROR(AVERAGEIFS('VISSIM Travel Time Outputs'!$L:$L,'VISSIM Travel Time Outputs'!$D:$D,$D38,'VISSIM Travel Time Outputs'!$A:$A,"AVG",'VISSIM Travel Time Outputs'!$B:$B,IO$9),"-")</f>
        <v>-</v>
      </c>
      <c r="IP38" s="380" t="str">
        <f>IFERROR(AVERAGEIFS('VISSIM Travel Time Outputs'!$L:$L,'VISSIM Travel Time Outputs'!$D:$D,$D38,'VISSIM Travel Time Outputs'!$A:$A,"AVG",'VISSIM Travel Time Outputs'!$B:$B,IP$9),"-")</f>
        <v>-</v>
      </c>
      <c r="IQ38" s="380" t="str">
        <f>IFERROR(AVERAGEIFS('VISSIM Travel Time Outputs'!$L:$L,'VISSIM Travel Time Outputs'!$D:$D,$D38,'VISSIM Travel Time Outputs'!$A:$A,"AVG",'VISSIM Travel Time Outputs'!$B:$B,IQ$9),"-")</f>
        <v>-</v>
      </c>
      <c r="IR38" s="381" t="str">
        <f>IFERROR(AVERAGEIFS('VISSIM Travel Time Outputs'!$L:$L,'VISSIM Travel Time Outputs'!$D:$D,$D38,'VISSIM Travel Time Outputs'!$A:$A,"AVG",'VISSIM Travel Time Outputs'!$B:$B,IR$9),"-")</f>
        <v>-</v>
      </c>
      <c r="IS38" s="381" t="str">
        <f t="shared" si="31"/>
        <v>--</v>
      </c>
    </row>
    <row r="39" spans="1:253" x14ac:dyDescent="0.25">
      <c r="A39" s="302" t="str">
        <f t="shared" si="12"/>
        <v/>
      </c>
      <c r="B39" s="641">
        <f t="shared" si="32"/>
        <v>30</v>
      </c>
      <c r="C39" s="475" t="str">
        <f>INDEX('Input - Travel Times'!$B$3:$AL$103,MATCH($B39,'Input - Travel Times'!$B$3:$B$103,0),MATCH(C$9,'Input - Travel Times'!$B$3:$AL$3,0))</f>
        <v>From SB Rt 28 to ASPM EB on-ramp</v>
      </c>
      <c r="D39" s="194">
        <f>INDEX('Input - Travel Times'!$B$3:$AS$103,MATCH($B39,'Input - Travel Times'!$B$3:$B$103,0),MATCH(D$9,'Input - Travel Times'!$B$3:$AS$3,0))</f>
        <v>0</v>
      </c>
      <c r="E39" s="582">
        <f>TIME(0,0,INDEX('Input - Travel Times'!$B$3:$AL$103,MATCH($B39,'Input - Travel Times'!$B$3:$B$103,0),MATCH(E$9,'Input - Travel Times'!$B$3:$AL$3,0)))</f>
        <v>1.2268518518518518E-3</v>
      </c>
      <c r="F39" s="582">
        <f>TIME(0,0,INDEX('Input - Travel Times'!$B$3:$AL$103,MATCH($B39,'Input - Travel Times'!$B$3:$B$103,0),MATCH(F$9,'Input - Travel Times'!$B$3:$AL$3,0)))</f>
        <v>1.2037037037037038E-3</v>
      </c>
      <c r="G39" s="582">
        <f>TIME(0,0,INDEX('Input - Travel Times'!$B$3:$AL$103,MATCH($B39,'Input - Travel Times'!$B$3:$B$103,0),MATCH(G$9,'Input - Travel Times'!$B$3:$AL$3,0)))</f>
        <v>0</v>
      </c>
      <c r="I39" s="259" t="str">
        <f>IFERROR(TIME(0,0,AVERAGEIFS('VISSIM Travel Time Outputs'!$I:$I,'VISSIM Travel Time Outputs'!$D:$D,$D39,'VISSIM Travel Time Outputs'!$A:$A,"AVG",'VISSIM Travel Time Outputs'!$B:$B,I$9)),"-")</f>
        <v>-</v>
      </c>
      <c r="J39" s="36" t="str">
        <f>IFERROR(TIME(0,0,AVERAGEIFS('VISSIM Travel Time Outputs'!$I:$I,'VISSIM Travel Time Outputs'!$D:$D,$D39,'VISSIM Travel Time Outputs'!$A:$A,"AVG",'VISSIM Travel Time Outputs'!$B:$B,J$9)),"-")</f>
        <v>-</v>
      </c>
      <c r="K39" s="36" t="str">
        <f>IFERROR(TIME(0,0,AVERAGEIFS('VISSIM Travel Time Outputs'!$I:$I,'VISSIM Travel Time Outputs'!$D:$D,$D39,'VISSIM Travel Time Outputs'!$A:$A,"AVG",'VISSIM Travel Time Outputs'!$B:$B,K$9)),"-")</f>
        <v>-</v>
      </c>
      <c r="L39" s="36" t="str">
        <f>IFERROR(TIME(0,0,AVERAGEIFS('VISSIM Travel Time Outputs'!$I:$I,'VISSIM Travel Time Outputs'!$D:$D,$D39,'VISSIM Travel Time Outputs'!$A:$A,"AVG",'VISSIM Travel Time Outputs'!$B:$B,L$9)),"-")</f>
        <v>-</v>
      </c>
      <c r="M39" s="36" t="str">
        <f>IFERROR(TIME(0,0,AVERAGEIFS('VISSIM Travel Time Outputs'!$I:$I,'VISSIM Travel Time Outputs'!$D:$D,$D39,'VISSIM Travel Time Outputs'!$A:$A,"AVG",'VISSIM Travel Time Outputs'!$B:$B,M$9)),"-")</f>
        <v>-</v>
      </c>
      <c r="N39" s="36" t="str">
        <f>IFERROR(TIME(0,0,AVERAGEIFS('VISSIM Travel Time Outputs'!$I:$I,'VISSIM Travel Time Outputs'!$D:$D,$D39,'VISSIM Travel Time Outputs'!$A:$A,"AVG",'VISSIM Travel Time Outputs'!$B:$B,N$9)),"-")</f>
        <v>-</v>
      </c>
      <c r="O39" s="36" t="str">
        <f>IFERROR(TIME(0,0,AVERAGEIFS('VISSIM Travel Time Outputs'!$I:$I,'VISSIM Travel Time Outputs'!$D:$D,$D39,'VISSIM Travel Time Outputs'!$A:$A,"AVG",'VISSIM Travel Time Outputs'!$B:$B,O$9)),"-")</f>
        <v>-</v>
      </c>
      <c r="P39" s="36" t="str">
        <f>IFERROR(TIME(0,0,AVERAGEIFS('VISSIM Travel Time Outputs'!$I:$I,'VISSIM Travel Time Outputs'!$D:$D,$D39,'VISSIM Travel Time Outputs'!$A:$A,"AVG",'VISSIM Travel Time Outputs'!$B:$B,P$9)),"-")</f>
        <v>-</v>
      </c>
      <c r="Q39" s="36" t="str">
        <f>IFERROR(TIME(0,0,AVERAGEIFS('VISSIM Travel Time Outputs'!$I:$I,'VISSIM Travel Time Outputs'!$D:$D,$D39,'VISSIM Travel Time Outputs'!$A:$A,"AVG",'VISSIM Travel Time Outputs'!$B:$B,Q$9)),"-")</f>
        <v>-</v>
      </c>
      <c r="R39" s="36" t="str">
        <f>IFERROR(TIME(0,0,AVERAGEIFS('VISSIM Travel Time Outputs'!$I:$I,'VISSIM Travel Time Outputs'!$D:$D,$D39,'VISSIM Travel Time Outputs'!$A:$A,"AVG",'VISSIM Travel Time Outputs'!$B:$B,R$9)),"-")</f>
        <v>-</v>
      </c>
      <c r="S39" s="36" t="str">
        <f>IFERROR(TIME(0,0,AVERAGEIFS('VISSIM Travel Time Outputs'!$I:$I,'VISSIM Travel Time Outputs'!$D:$D,$D39,'VISSIM Travel Time Outputs'!$A:$A,"AVG",'VISSIM Travel Time Outputs'!$B:$B,S$9)),"-")</f>
        <v>-</v>
      </c>
      <c r="T39" s="36" t="str">
        <f>IFERROR(TIME(0,0,AVERAGEIFS('VISSIM Travel Time Outputs'!$I:$I,'VISSIM Travel Time Outputs'!$D:$D,$D39,'VISSIM Travel Time Outputs'!$A:$A,"AVG",'VISSIM Travel Time Outputs'!$B:$B,T$9)),"-")</f>
        <v>-</v>
      </c>
      <c r="U39" s="36" t="str">
        <f>IFERROR(TIME(0,0,AVERAGEIFS('VISSIM Travel Time Outputs'!$I:$I,'VISSIM Travel Time Outputs'!$D:$D,$D39,'VISSIM Travel Time Outputs'!$A:$A,"AVG",'VISSIM Travel Time Outputs'!$B:$B,U$9)),"-")</f>
        <v>-</v>
      </c>
      <c r="V39" s="36" t="str">
        <f>IFERROR(TIME(0,0,AVERAGEIFS('VISSIM Travel Time Outputs'!$I:$I,'VISSIM Travel Time Outputs'!$D:$D,$D39,'VISSIM Travel Time Outputs'!$A:$A,"AVG",'VISSIM Travel Time Outputs'!$B:$B,V$9)),"-")</f>
        <v>-</v>
      </c>
      <c r="W39" s="36" t="str">
        <f>IFERROR(TIME(0,0,AVERAGEIFS('VISSIM Travel Time Outputs'!$I:$I,'VISSIM Travel Time Outputs'!$D:$D,$D39,'VISSIM Travel Time Outputs'!$A:$A,"AVG",'VISSIM Travel Time Outputs'!$B:$B,W$9)),"-")</f>
        <v>-</v>
      </c>
      <c r="X39" s="177" t="str">
        <f>IFERROR(TIME(0,0,AVERAGEIFS('VISSIM Travel Time Outputs'!$I:$I,'VISSIM Travel Time Outputs'!$D:$D,$D39,'VISSIM Travel Time Outputs'!$A:$A,"AVG",'VISSIM Travel Time Outputs'!$B:$B,X$9)),"-")</f>
        <v>-</v>
      </c>
      <c r="Y39" s="304"/>
      <c r="Z39" s="379" t="str">
        <f>IFERROR(AVERAGEIFS('VISSIM Travel Time Outputs'!$F:$F,'VISSIM Travel Time Outputs'!$D:$D,$D39,'VISSIM Travel Time Outputs'!$A:$A,"AVG",'VISSIM Travel Time Outputs'!$B:$B,Z$9),"-")</f>
        <v>-</v>
      </c>
      <c r="AA39" s="380" t="str">
        <f>IFERROR(AVERAGEIFS('VISSIM Travel Time Outputs'!$F:$F,'VISSIM Travel Time Outputs'!$D:$D,$D39,'VISSIM Travel Time Outputs'!$A:$A,"AVG",'VISSIM Travel Time Outputs'!$B:$B,AA$9),"-")</f>
        <v>-</v>
      </c>
      <c r="AB39" s="380" t="str">
        <f>IFERROR(AVERAGEIFS('VISSIM Travel Time Outputs'!$F:$F,'VISSIM Travel Time Outputs'!$D:$D,$D39,'VISSIM Travel Time Outputs'!$A:$A,"AVG",'VISSIM Travel Time Outputs'!$B:$B,AB$9),"-")</f>
        <v>-</v>
      </c>
      <c r="AC39" s="380" t="str">
        <f>IFERROR(AVERAGEIFS('VISSIM Travel Time Outputs'!$F:$F,'VISSIM Travel Time Outputs'!$D:$D,$D39,'VISSIM Travel Time Outputs'!$A:$A,"AVG",'VISSIM Travel Time Outputs'!$B:$B,AC$9),"-")</f>
        <v>-</v>
      </c>
      <c r="AD39" s="380" t="str">
        <f>IFERROR(AVERAGEIFS('VISSIM Travel Time Outputs'!$F:$F,'VISSIM Travel Time Outputs'!$D:$D,$D39,'VISSIM Travel Time Outputs'!$A:$A,"AVG",'VISSIM Travel Time Outputs'!$B:$B,AD$9),"-")</f>
        <v>-</v>
      </c>
      <c r="AE39" s="380" t="str">
        <f>IFERROR(AVERAGEIFS('VISSIM Travel Time Outputs'!$F:$F,'VISSIM Travel Time Outputs'!$D:$D,$D39,'VISSIM Travel Time Outputs'!$A:$A,"AVG",'VISSIM Travel Time Outputs'!$B:$B,AE$9),"-")</f>
        <v>-</v>
      </c>
      <c r="AF39" s="380" t="str">
        <f>IFERROR(AVERAGEIFS('VISSIM Travel Time Outputs'!$F:$F,'VISSIM Travel Time Outputs'!$D:$D,$D39,'VISSIM Travel Time Outputs'!$A:$A,"AVG",'VISSIM Travel Time Outputs'!$B:$B,AF$9),"-")</f>
        <v>-</v>
      </c>
      <c r="AG39" s="380" t="str">
        <f>IFERROR(AVERAGEIFS('VISSIM Travel Time Outputs'!$F:$F,'VISSIM Travel Time Outputs'!$D:$D,$D39,'VISSIM Travel Time Outputs'!$A:$A,"AVG",'VISSIM Travel Time Outputs'!$B:$B,AG$9),"-")</f>
        <v>-</v>
      </c>
      <c r="AH39" s="380" t="str">
        <f>IFERROR(AVERAGEIFS('VISSIM Travel Time Outputs'!$F:$F,'VISSIM Travel Time Outputs'!$D:$D,$D39,'VISSIM Travel Time Outputs'!$A:$A,"AVG",'VISSIM Travel Time Outputs'!$B:$B,AH$9),"-")</f>
        <v>-</v>
      </c>
      <c r="AI39" s="380" t="str">
        <f>IFERROR(AVERAGEIFS('VISSIM Travel Time Outputs'!$F:$F,'VISSIM Travel Time Outputs'!$D:$D,$D39,'VISSIM Travel Time Outputs'!$A:$A,"AVG",'VISSIM Travel Time Outputs'!$B:$B,AI$9),"-")</f>
        <v>-</v>
      </c>
      <c r="AJ39" s="380" t="str">
        <f>IFERROR(AVERAGEIFS('VISSIM Travel Time Outputs'!$F:$F,'VISSIM Travel Time Outputs'!$D:$D,$D39,'VISSIM Travel Time Outputs'!$A:$A,"AVG",'VISSIM Travel Time Outputs'!$B:$B,AJ$9),"-")</f>
        <v>-</v>
      </c>
      <c r="AK39" s="380" t="str">
        <f>IFERROR(AVERAGEIFS('VISSIM Travel Time Outputs'!$F:$F,'VISSIM Travel Time Outputs'!$D:$D,$D39,'VISSIM Travel Time Outputs'!$A:$A,"AVG",'VISSIM Travel Time Outputs'!$B:$B,AK$9),"-")</f>
        <v>-</v>
      </c>
      <c r="AL39" s="380" t="str">
        <f>IFERROR(AVERAGEIFS('VISSIM Travel Time Outputs'!$F:$F,'VISSIM Travel Time Outputs'!$D:$D,$D39,'VISSIM Travel Time Outputs'!$A:$A,"AVG",'VISSIM Travel Time Outputs'!$B:$B,AL$9),"-")</f>
        <v>-</v>
      </c>
      <c r="AM39" s="380" t="str">
        <f>IFERROR(AVERAGEIFS('VISSIM Travel Time Outputs'!$F:$F,'VISSIM Travel Time Outputs'!$D:$D,$D39,'VISSIM Travel Time Outputs'!$A:$A,"AVG",'VISSIM Travel Time Outputs'!$B:$B,AM$9),"-")</f>
        <v>-</v>
      </c>
      <c r="AN39" s="380" t="str">
        <f>IFERROR(AVERAGEIFS('VISSIM Travel Time Outputs'!$F:$F,'VISSIM Travel Time Outputs'!$D:$D,$D39,'VISSIM Travel Time Outputs'!$A:$A,"AVG",'VISSIM Travel Time Outputs'!$B:$B,AN$9),"-")</f>
        <v>-</v>
      </c>
      <c r="AO39" s="381" t="str">
        <f>IFERROR(AVERAGEIFS('VISSIM Travel Time Outputs'!$F:$F,'VISSIM Travel Time Outputs'!$D:$D,$D39,'VISSIM Travel Time Outputs'!$A:$A,"AVG",'VISSIM Travel Time Outputs'!$B:$B,AO$9),"-")</f>
        <v>-</v>
      </c>
      <c r="AP39" s="387"/>
      <c r="AQ39" s="259" t="str">
        <f t="shared" si="13"/>
        <v>--</v>
      </c>
      <c r="AR39" s="410" t="str">
        <f t="shared" si="14"/>
        <v>--</v>
      </c>
      <c r="AS39" s="381">
        <f t="shared" si="15"/>
        <v>0</v>
      </c>
      <c r="AT39" s="305"/>
      <c r="AU39" s="259" t="str">
        <f>IFERROR(TIME(0,0,AVERAGEIFS('VISSIM Travel Time Outputs'!$J:$J,'VISSIM Travel Time Outputs'!$D:$D,$D39,'VISSIM Travel Time Outputs'!$A:$A,"AVG",'VISSIM Travel Time Outputs'!$B:$B,AU$9)),"-")</f>
        <v>-</v>
      </c>
      <c r="AV39" s="36" t="str">
        <f>IFERROR(TIME(0,0,AVERAGEIFS('VISSIM Travel Time Outputs'!$J:$J,'VISSIM Travel Time Outputs'!$D:$D,$D39,'VISSIM Travel Time Outputs'!$A:$A,"AVG",'VISSIM Travel Time Outputs'!$B:$B,AV$9)),"-")</f>
        <v>-</v>
      </c>
      <c r="AW39" s="36" t="str">
        <f>IFERROR(TIME(0,0,AVERAGEIFS('VISSIM Travel Time Outputs'!$J:$J,'VISSIM Travel Time Outputs'!$D:$D,$D39,'VISSIM Travel Time Outputs'!$A:$A,"AVG",'VISSIM Travel Time Outputs'!$B:$B,AW$9)),"-")</f>
        <v>-</v>
      </c>
      <c r="AX39" s="36" t="str">
        <f>IFERROR(TIME(0,0,AVERAGEIFS('VISSIM Travel Time Outputs'!$J:$J,'VISSIM Travel Time Outputs'!$D:$D,$D39,'VISSIM Travel Time Outputs'!$A:$A,"AVG",'VISSIM Travel Time Outputs'!$B:$B,AX$9)),"-")</f>
        <v>-</v>
      </c>
      <c r="AY39" s="36" t="str">
        <f>IFERROR(TIME(0,0,AVERAGEIFS('VISSIM Travel Time Outputs'!$J:$J,'VISSIM Travel Time Outputs'!$D:$D,$D39,'VISSIM Travel Time Outputs'!$A:$A,"AVG",'VISSIM Travel Time Outputs'!$B:$B,AY$9)),"-")</f>
        <v>-</v>
      </c>
      <c r="AZ39" s="36" t="str">
        <f>IFERROR(TIME(0,0,AVERAGEIFS('VISSIM Travel Time Outputs'!$J:$J,'VISSIM Travel Time Outputs'!$D:$D,$D39,'VISSIM Travel Time Outputs'!$A:$A,"AVG",'VISSIM Travel Time Outputs'!$B:$B,AZ$9)),"-")</f>
        <v>-</v>
      </c>
      <c r="BA39" s="36" t="str">
        <f>IFERROR(TIME(0,0,AVERAGEIFS('VISSIM Travel Time Outputs'!$J:$J,'VISSIM Travel Time Outputs'!$D:$D,$D39,'VISSIM Travel Time Outputs'!$A:$A,"AVG",'VISSIM Travel Time Outputs'!$B:$B,BA$9)),"-")</f>
        <v>-</v>
      </c>
      <c r="BB39" s="36" t="str">
        <f>IFERROR(TIME(0,0,AVERAGEIFS('VISSIM Travel Time Outputs'!$J:$J,'VISSIM Travel Time Outputs'!$D:$D,$D39,'VISSIM Travel Time Outputs'!$A:$A,"AVG",'VISSIM Travel Time Outputs'!$B:$B,BB$9)),"-")</f>
        <v>-</v>
      </c>
      <c r="BC39" s="36" t="str">
        <f>IFERROR(TIME(0,0,AVERAGEIFS('VISSIM Travel Time Outputs'!$J:$J,'VISSIM Travel Time Outputs'!$D:$D,$D39,'VISSIM Travel Time Outputs'!$A:$A,"AVG",'VISSIM Travel Time Outputs'!$B:$B,BC$9)),"-")</f>
        <v>-</v>
      </c>
      <c r="BD39" s="36" t="str">
        <f>IFERROR(TIME(0,0,AVERAGEIFS('VISSIM Travel Time Outputs'!$J:$J,'VISSIM Travel Time Outputs'!$D:$D,$D39,'VISSIM Travel Time Outputs'!$A:$A,"AVG",'VISSIM Travel Time Outputs'!$B:$B,BD$9)),"-")</f>
        <v>-</v>
      </c>
      <c r="BE39" s="36" t="str">
        <f>IFERROR(TIME(0,0,AVERAGEIFS('VISSIM Travel Time Outputs'!$J:$J,'VISSIM Travel Time Outputs'!$D:$D,$D39,'VISSIM Travel Time Outputs'!$A:$A,"AVG",'VISSIM Travel Time Outputs'!$B:$B,BE$9)),"-")</f>
        <v>-</v>
      </c>
      <c r="BF39" s="36" t="str">
        <f>IFERROR(TIME(0,0,AVERAGEIFS('VISSIM Travel Time Outputs'!$J:$J,'VISSIM Travel Time Outputs'!$D:$D,$D39,'VISSIM Travel Time Outputs'!$A:$A,"AVG",'VISSIM Travel Time Outputs'!$B:$B,BF$9)),"-")</f>
        <v>-</v>
      </c>
      <c r="BG39" s="36" t="str">
        <f>IFERROR(TIME(0,0,AVERAGEIFS('VISSIM Travel Time Outputs'!$J:$J,'VISSIM Travel Time Outputs'!$D:$D,$D39,'VISSIM Travel Time Outputs'!$A:$A,"AVG",'VISSIM Travel Time Outputs'!$B:$B,BG$9)),"-")</f>
        <v>-</v>
      </c>
      <c r="BH39" s="36" t="str">
        <f>IFERROR(TIME(0,0,AVERAGEIFS('VISSIM Travel Time Outputs'!$J:$J,'VISSIM Travel Time Outputs'!$D:$D,$D39,'VISSIM Travel Time Outputs'!$A:$A,"AVG",'VISSIM Travel Time Outputs'!$B:$B,BH$9)),"-")</f>
        <v>-</v>
      </c>
      <c r="BI39" s="36" t="str">
        <f>IFERROR(TIME(0,0,AVERAGEIFS('VISSIM Travel Time Outputs'!$J:$J,'VISSIM Travel Time Outputs'!$D:$D,$D39,'VISSIM Travel Time Outputs'!$A:$A,"AVG",'VISSIM Travel Time Outputs'!$B:$B,BI$9)),"-")</f>
        <v>-</v>
      </c>
      <c r="BJ39" s="177" t="str">
        <f>IFERROR(TIME(0,0,AVERAGEIFS('VISSIM Travel Time Outputs'!$J:$J,'VISSIM Travel Time Outputs'!$D:$D,$D39,'VISSIM Travel Time Outputs'!$A:$A,"AVG",'VISSIM Travel Time Outputs'!$B:$B,BJ$9)),"-")</f>
        <v>-</v>
      </c>
      <c r="BK39" s="164"/>
      <c r="BL39" s="379" t="str">
        <f>IFERROR(AVERAGEIFS('VISSIM Travel Time Outputs'!$G:$G,'VISSIM Travel Time Outputs'!$D:$D,$D39,'VISSIM Travel Time Outputs'!$A:$A,"AVG",'VISSIM Travel Time Outputs'!$B:$B,BL$9),"-")</f>
        <v>-</v>
      </c>
      <c r="BM39" s="380" t="str">
        <f>IFERROR(AVERAGEIFS('VISSIM Travel Time Outputs'!$G:$G,'VISSIM Travel Time Outputs'!$D:$D,$D39,'VISSIM Travel Time Outputs'!$A:$A,"AVG",'VISSIM Travel Time Outputs'!$B:$B,BM$9),"-")</f>
        <v>-</v>
      </c>
      <c r="BN39" s="380" t="str">
        <f>IFERROR(AVERAGEIFS('VISSIM Travel Time Outputs'!$G:$G,'VISSIM Travel Time Outputs'!$D:$D,$D39,'VISSIM Travel Time Outputs'!$A:$A,"AVG",'VISSIM Travel Time Outputs'!$B:$B,BN$9),"-")</f>
        <v>-</v>
      </c>
      <c r="BO39" s="380" t="str">
        <f>IFERROR(AVERAGEIFS('VISSIM Travel Time Outputs'!$G:$G,'VISSIM Travel Time Outputs'!$D:$D,$D39,'VISSIM Travel Time Outputs'!$A:$A,"AVG",'VISSIM Travel Time Outputs'!$B:$B,BO$9),"-")</f>
        <v>-</v>
      </c>
      <c r="BP39" s="380" t="str">
        <f>IFERROR(AVERAGEIFS('VISSIM Travel Time Outputs'!$G:$G,'VISSIM Travel Time Outputs'!$D:$D,$D39,'VISSIM Travel Time Outputs'!$A:$A,"AVG",'VISSIM Travel Time Outputs'!$B:$B,BP$9),"-")</f>
        <v>-</v>
      </c>
      <c r="BQ39" s="380" t="str">
        <f>IFERROR(AVERAGEIFS('VISSIM Travel Time Outputs'!$G:$G,'VISSIM Travel Time Outputs'!$D:$D,$D39,'VISSIM Travel Time Outputs'!$A:$A,"AVG",'VISSIM Travel Time Outputs'!$B:$B,BQ$9),"-")</f>
        <v>-</v>
      </c>
      <c r="BR39" s="380" t="str">
        <f>IFERROR(AVERAGEIFS('VISSIM Travel Time Outputs'!$G:$G,'VISSIM Travel Time Outputs'!$D:$D,$D39,'VISSIM Travel Time Outputs'!$A:$A,"AVG",'VISSIM Travel Time Outputs'!$B:$B,BR$9),"-")</f>
        <v>-</v>
      </c>
      <c r="BS39" s="380" t="str">
        <f>IFERROR(AVERAGEIFS('VISSIM Travel Time Outputs'!$G:$G,'VISSIM Travel Time Outputs'!$D:$D,$D39,'VISSIM Travel Time Outputs'!$A:$A,"AVG",'VISSIM Travel Time Outputs'!$B:$B,BS$9),"-")</f>
        <v>-</v>
      </c>
      <c r="BT39" s="380" t="str">
        <f>IFERROR(AVERAGEIFS('VISSIM Travel Time Outputs'!$G:$G,'VISSIM Travel Time Outputs'!$D:$D,$D39,'VISSIM Travel Time Outputs'!$A:$A,"AVG",'VISSIM Travel Time Outputs'!$B:$B,BT$9),"-")</f>
        <v>-</v>
      </c>
      <c r="BU39" s="380" t="str">
        <f>IFERROR(AVERAGEIFS('VISSIM Travel Time Outputs'!$G:$G,'VISSIM Travel Time Outputs'!$D:$D,$D39,'VISSIM Travel Time Outputs'!$A:$A,"AVG",'VISSIM Travel Time Outputs'!$B:$B,BU$9),"-")</f>
        <v>-</v>
      </c>
      <c r="BV39" s="380" t="str">
        <f>IFERROR(AVERAGEIFS('VISSIM Travel Time Outputs'!$G:$G,'VISSIM Travel Time Outputs'!$D:$D,$D39,'VISSIM Travel Time Outputs'!$A:$A,"AVG",'VISSIM Travel Time Outputs'!$B:$B,BV$9),"-")</f>
        <v>-</v>
      </c>
      <c r="BW39" s="380" t="str">
        <f>IFERROR(AVERAGEIFS('VISSIM Travel Time Outputs'!$G:$G,'VISSIM Travel Time Outputs'!$D:$D,$D39,'VISSIM Travel Time Outputs'!$A:$A,"AVG",'VISSIM Travel Time Outputs'!$B:$B,BW$9),"-")</f>
        <v>-</v>
      </c>
      <c r="BX39" s="380" t="str">
        <f>IFERROR(AVERAGEIFS('VISSIM Travel Time Outputs'!$G:$G,'VISSIM Travel Time Outputs'!$D:$D,$D39,'VISSIM Travel Time Outputs'!$A:$A,"AVG",'VISSIM Travel Time Outputs'!$B:$B,BX$9),"-")</f>
        <v>-</v>
      </c>
      <c r="BY39" s="380" t="str">
        <f>IFERROR(AVERAGEIFS('VISSIM Travel Time Outputs'!$G:$G,'VISSIM Travel Time Outputs'!$D:$D,$D39,'VISSIM Travel Time Outputs'!$A:$A,"AVG",'VISSIM Travel Time Outputs'!$B:$B,BY$9),"-")</f>
        <v>-</v>
      </c>
      <c r="BZ39" s="380" t="str">
        <f>IFERROR(AVERAGEIFS('VISSIM Travel Time Outputs'!$G:$G,'VISSIM Travel Time Outputs'!$D:$D,$D39,'VISSIM Travel Time Outputs'!$A:$A,"AVG",'VISSIM Travel Time Outputs'!$B:$B,BZ$9),"-")</f>
        <v>-</v>
      </c>
      <c r="CA39" s="381" t="str">
        <f>IFERROR(AVERAGEIFS('VISSIM Travel Time Outputs'!$G:$G,'VISSIM Travel Time Outputs'!$D:$D,$D39,'VISSIM Travel Time Outputs'!$A:$A,"AVG",'VISSIM Travel Time Outputs'!$B:$B,CA$9),"-")</f>
        <v>-</v>
      </c>
      <c r="CB39" s="304"/>
      <c r="CC39" s="259" t="str">
        <f t="shared" si="16"/>
        <v>--</v>
      </c>
      <c r="CD39" s="410" t="str">
        <f t="shared" si="17"/>
        <v>--</v>
      </c>
      <c r="CE39" s="381">
        <f t="shared" si="18"/>
        <v>0</v>
      </c>
      <c r="CF39" s="387"/>
      <c r="CG39" s="259" t="str">
        <f>IFERROR(GETPIVOTDATA("Average of TRAVTM(31)",#REF!,"TIMEINT",CG$9,"VEHICLETRAVELTIMEMEASUREMENT",$D39)/3600/24,"--")</f>
        <v>--</v>
      </c>
      <c r="CH39" s="36" t="str">
        <f>IFERROR(GETPIVOTDATA("Average of TRAVTM(31)",#REF!,"TIMEINT",CH$9,"VEHICLETRAVELTIMEMEASUREMENT",$D39)/3600/24,"--")</f>
        <v>--</v>
      </c>
      <c r="CI39" s="36" t="str">
        <f>IFERROR(GETPIVOTDATA("Average of TRAVTM(31)",#REF!,"TIMEINT",CI$9,"VEHICLETRAVELTIMEMEASUREMENT",$D39)/3600/24,"--")</f>
        <v>--</v>
      </c>
      <c r="CJ39" s="36" t="str">
        <f>IFERROR(GETPIVOTDATA("Average of TRAVTM(31)",#REF!,"TIMEINT",CJ$9,"VEHICLETRAVELTIMEMEASUREMENT",$D39)/3600/24,"--")</f>
        <v>--</v>
      </c>
      <c r="CK39" s="36" t="str">
        <f>IFERROR(GETPIVOTDATA("Average of TRAVTM(31)",#REF!,"TIMEINT",CK$9,"VEHICLETRAVELTIMEMEASUREMENT",$D39)/3600/24,"--")</f>
        <v>--</v>
      </c>
      <c r="CL39" s="36" t="str">
        <f>IFERROR(GETPIVOTDATA("Average of TRAVTM(31)",#REF!,"TIMEINT",CL$9,"VEHICLETRAVELTIMEMEASUREMENT",$D39)/3600/24,"--")</f>
        <v>--</v>
      </c>
      <c r="CM39" s="36" t="str">
        <f>IFERROR(GETPIVOTDATA("Average of TRAVTM(31)",#REF!,"TIMEINT",CM$9,"VEHICLETRAVELTIMEMEASUREMENT",$D39)/3600/24,"--")</f>
        <v>--</v>
      </c>
      <c r="CN39" s="36" t="str">
        <f>IFERROR(GETPIVOTDATA("Average of TRAVTM(31)",#REF!,"TIMEINT",CN$9,"VEHICLETRAVELTIMEMEASUREMENT",$D39)/3600/24,"--")</f>
        <v>--</v>
      </c>
      <c r="CO39" s="36" t="str">
        <f>IFERROR(GETPIVOTDATA("Average of TRAVTM(31)",#REF!,"TIMEINT",CO$9,"VEHICLETRAVELTIMEMEASUREMENT",$D39)/3600/24,"--")</f>
        <v>--</v>
      </c>
      <c r="CP39" s="36" t="str">
        <f>IFERROR(GETPIVOTDATA("Average of TRAVTM(31)",#REF!,"TIMEINT",CP$9,"VEHICLETRAVELTIMEMEASUREMENT",$D39)/3600/24,"--")</f>
        <v>--</v>
      </c>
      <c r="CQ39" s="36" t="str">
        <f>IFERROR(GETPIVOTDATA("Average of TRAVTM(31)",#REF!,"TIMEINT",CQ$9,"VEHICLETRAVELTIMEMEASUREMENT",$D39)/3600/24,"--")</f>
        <v>--</v>
      </c>
      <c r="CR39" s="36" t="str">
        <f>IFERROR(GETPIVOTDATA("Average of TRAVTM(31)",#REF!,"TIMEINT",CR$9,"VEHICLETRAVELTIMEMEASUREMENT",$D39)/3600/24,"--")</f>
        <v>--</v>
      </c>
      <c r="CS39" s="36" t="str">
        <f>IFERROR(GETPIVOTDATA("Average of TRAVTM(31)",#REF!,"TIMEINT",CS$9,"VEHICLETRAVELTIMEMEASUREMENT",$D39)/3600/24,"--")</f>
        <v>--</v>
      </c>
      <c r="CT39" s="36" t="str">
        <f>IFERROR(GETPIVOTDATA("Average of TRAVTM(31)",#REF!,"TIMEINT",CT$9,"VEHICLETRAVELTIMEMEASUREMENT",$D39)/3600/24,"--")</f>
        <v>--</v>
      </c>
      <c r="CU39" s="36" t="str">
        <f>IFERROR(GETPIVOTDATA("Average of TRAVTM(31)",#REF!,"TIMEINT",CU$9,"VEHICLETRAVELTIMEMEASUREMENT",$D39)/3600/24,"--")</f>
        <v>--</v>
      </c>
      <c r="CV39" s="177" t="str">
        <f>IFERROR(GETPIVOTDATA("Average of TRAVTM(31)",#REF!,"TIMEINT",CV$9,"VEHICLETRAVELTIMEMEASUREMENT",$D39)/3600/24,"--")</f>
        <v>--</v>
      </c>
      <c r="CW39" s="387"/>
      <c r="CX39" s="379" t="str">
        <f>IFERROR(GETPIVOTDATA("Average of VEHS(31)",#REF!,"TIMEINT",CX$9,"VEHICLETRAVELTIMEMEASUREMENT",$D39),"--")</f>
        <v>--</v>
      </c>
      <c r="CY39" s="380" t="str">
        <f>IFERROR(GETPIVOTDATA("Average of VEHS(31)",#REF!,"TIMEINT",CY$9,"VEHICLETRAVELTIMEMEASUREMENT",$D39),"--")</f>
        <v>--</v>
      </c>
      <c r="CZ39" s="380" t="str">
        <f>IFERROR(GETPIVOTDATA("Average of VEHS(31)",#REF!,"TIMEINT",CZ$9,"VEHICLETRAVELTIMEMEASUREMENT",$D39),"--")</f>
        <v>--</v>
      </c>
      <c r="DA39" s="380" t="str">
        <f>IFERROR(GETPIVOTDATA("Average of VEHS(31)",#REF!,"TIMEINT",DA$9,"VEHICLETRAVELTIMEMEASUREMENT",$D39),"--")</f>
        <v>--</v>
      </c>
      <c r="DB39" s="380" t="str">
        <f>IFERROR(GETPIVOTDATA("Average of VEHS(31)",#REF!,"TIMEINT",DB$9,"VEHICLETRAVELTIMEMEASUREMENT",$D39),"--")</f>
        <v>--</v>
      </c>
      <c r="DC39" s="380" t="str">
        <f>IFERROR(GETPIVOTDATA("Average of VEHS(31)",#REF!,"TIMEINT",DC$9,"VEHICLETRAVELTIMEMEASUREMENT",$D39),"--")</f>
        <v>--</v>
      </c>
      <c r="DD39" s="380" t="str">
        <f>IFERROR(GETPIVOTDATA("Average of VEHS(31)",#REF!,"TIMEINT",DD$9,"VEHICLETRAVELTIMEMEASUREMENT",$D39),"--")</f>
        <v>--</v>
      </c>
      <c r="DE39" s="380" t="str">
        <f>IFERROR(GETPIVOTDATA("Average of VEHS(31)",#REF!,"TIMEINT",DE$9,"VEHICLETRAVELTIMEMEASUREMENT",$D39),"--")</f>
        <v>--</v>
      </c>
      <c r="DF39" s="380" t="str">
        <f>IFERROR(GETPIVOTDATA("Average of VEHS(31)",#REF!,"TIMEINT",DF$9,"VEHICLETRAVELTIMEMEASUREMENT",$D39),"--")</f>
        <v>--</v>
      </c>
      <c r="DG39" s="380" t="str">
        <f>IFERROR(GETPIVOTDATA("Average of VEHS(31)",#REF!,"TIMEINT",DG$9,"VEHICLETRAVELTIMEMEASUREMENT",$D39),"--")</f>
        <v>--</v>
      </c>
      <c r="DH39" s="380" t="str">
        <f>IFERROR(GETPIVOTDATA("Average of VEHS(31)",#REF!,"TIMEINT",DH$9,"VEHICLETRAVELTIMEMEASUREMENT",$D39),"--")</f>
        <v>--</v>
      </c>
      <c r="DI39" s="380" t="str">
        <f>IFERROR(GETPIVOTDATA("Average of VEHS(31)",#REF!,"TIMEINT",DI$9,"VEHICLETRAVELTIMEMEASUREMENT",$D39),"--")</f>
        <v>--</v>
      </c>
      <c r="DJ39" s="380" t="str">
        <f>IFERROR(GETPIVOTDATA("Average of VEHS(31)",#REF!,"TIMEINT",DJ$9,"VEHICLETRAVELTIMEMEASUREMENT",$D39),"--")</f>
        <v>--</v>
      </c>
      <c r="DK39" s="380" t="str">
        <f>IFERROR(GETPIVOTDATA("Average of VEHS(31)",#REF!,"TIMEINT",DK$9,"VEHICLETRAVELTIMEMEASUREMENT",$D39),"--")</f>
        <v>--</v>
      </c>
      <c r="DL39" s="380" t="str">
        <f>IFERROR(GETPIVOTDATA("Average of VEHS(31)",#REF!,"TIMEINT",DL$9,"VEHICLETRAVELTIMEMEASUREMENT",$D39),"--")</f>
        <v>--</v>
      </c>
      <c r="DM39" s="381" t="str">
        <f>IFERROR(GETPIVOTDATA("Average of VEHS(31)",#REF!,"TIMEINT",DM$9,"VEHICLETRAVELTIMEMEASUREMENT",$D39),"--")</f>
        <v>--</v>
      </c>
      <c r="DN39" s="387"/>
      <c r="DO39" s="259" t="str">
        <f t="shared" si="19"/>
        <v>--</v>
      </c>
      <c r="DP39" s="410" t="str">
        <f t="shared" si="20"/>
        <v>--</v>
      </c>
      <c r="DQ39" s="381">
        <f t="shared" si="21"/>
        <v>0</v>
      </c>
      <c r="DR39" s="305"/>
      <c r="DS39" s="259" t="str">
        <f>IFERROR(TIME(0,0,AVERAGEIFS('VISSIM Travel Time Outputs'!$K:$K,'VISSIM Travel Time Outputs'!$D:$D,$D39,'VISSIM Travel Time Outputs'!$A:$A,"AVG",'VISSIM Travel Time Outputs'!$B:$B,DS$9)),"-")</f>
        <v>-</v>
      </c>
      <c r="DT39" s="36" t="str">
        <f>IFERROR(TIME(0,0,AVERAGEIFS('VISSIM Travel Time Outputs'!$K:$K,'VISSIM Travel Time Outputs'!$D:$D,$D39,'VISSIM Travel Time Outputs'!$A:$A,"AVG",'VISSIM Travel Time Outputs'!$B:$B,DT$9)),"-")</f>
        <v>-</v>
      </c>
      <c r="DU39" s="36" t="str">
        <f>IFERROR(TIME(0,0,AVERAGEIFS('VISSIM Travel Time Outputs'!$K:$K,'VISSIM Travel Time Outputs'!$D:$D,$D39,'VISSIM Travel Time Outputs'!$A:$A,"AVG",'VISSIM Travel Time Outputs'!$B:$B,DU$9)),"-")</f>
        <v>-</v>
      </c>
      <c r="DV39" s="36" t="str">
        <f>IFERROR(TIME(0,0,AVERAGEIFS('VISSIM Travel Time Outputs'!$K:$K,'VISSIM Travel Time Outputs'!$D:$D,$D39,'VISSIM Travel Time Outputs'!$A:$A,"AVG",'VISSIM Travel Time Outputs'!$B:$B,DV$9)),"-")</f>
        <v>-</v>
      </c>
      <c r="DW39" s="36" t="str">
        <f>IFERROR(TIME(0,0,AVERAGEIFS('VISSIM Travel Time Outputs'!$K:$K,'VISSIM Travel Time Outputs'!$D:$D,$D39,'VISSIM Travel Time Outputs'!$A:$A,"AVG",'VISSIM Travel Time Outputs'!$B:$B,DW$9)),"-")</f>
        <v>-</v>
      </c>
      <c r="DX39" s="36" t="str">
        <f>IFERROR(TIME(0,0,AVERAGEIFS('VISSIM Travel Time Outputs'!$K:$K,'VISSIM Travel Time Outputs'!$D:$D,$D39,'VISSIM Travel Time Outputs'!$A:$A,"AVG",'VISSIM Travel Time Outputs'!$B:$B,DX$9)),"-")</f>
        <v>-</v>
      </c>
      <c r="DY39" s="36" t="str">
        <f>IFERROR(TIME(0,0,AVERAGEIFS('VISSIM Travel Time Outputs'!$K:$K,'VISSIM Travel Time Outputs'!$D:$D,$D39,'VISSIM Travel Time Outputs'!$A:$A,"AVG",'VISSIM Travel Time Outputs'!$B:$B,DY$9)),"-")</f>
        <v>-</v>
      </c>
      <c r="DZ39" s="36" t="str">
        <f>IFERROR(TIME(0,0,AVERAGEIFS('VISSIM Travel Time Outputs'!$K:$K,'VISSIM Travel Time Outputs'!$D:$D,$D39,'VISSIM Travel Time Outputs'!$A:$A,"AVG",'VISSIM Travel Time Outputs'!$B:$B,DZ$9)),"-")</f>
        <v>-</v>
      </c>
      <c r="EA39" s="36" t="str">
        <f>IFERROR(TIME(0,0,AVERAGEIFS('VISSIM Travel Time Outputs'!$K:$K,'VISSIM Travel Time Outputs'!$D:$D,$D39,'VISSIM Travel Time Outputs'!$A:$A,"AVG",'VISSIM Travel Time Outputs'!$B:$B,EA$9)),"-")</f>
        <v>-</v>
      </c>
      <c r="EB39" s="36" t="str">
        <f>IFERROR(TIME(0,0,AVERAGEIFS('VISSIM Travel Time Outputs'!$K:$K,'VISSIM Travel Time Outputs'!$D:$D,$D39,'VISSIM Travel Time Outputs'!$A:$A,"AVG",'VISSIM Travel Time Outputs'!$B:$B,EB$9)),"-")</f>
        <v>-</v>
      </c>
      <c r="EC39" s="36" t="str">
        <f>IFERROR(TIME(0,0,AVERAGEIFS('VISSIM Travel Time Outputs'!$K:$K,'VISSIM Travel Time Outputs'!$D:$D,$D39,'VISSIM Travel Time Outputs'!$A:$A,"AVG",'VISSIM Travel Time Outputs'!$B:$B,EC$9)),"-")</f>
        <v>-</v>
      </c>
      <c r="ED39" s="36" t="str">
        <f>IFERROR(TIME(0,0,AVERAGEIFS('VISSIM Travel Time Outputs'!$K:$K,'VISSIM Travel Time Outputs'!$D:$D,$D39,'VISSIM Travel Time Outputs'!$A:$A,"AVG",'VISSIM Travel Time Outputs'!$B:$B,ED$9)),"-")</f>
        <v>-</v>
      </c>
      <c r="EE39" s="36" t="str">
        <f>IFERROR(TIME(0,0,AVERAGEIFS('VISSIM Travel Time Outputs'!$K:$K,'VISSIM Travel Time Outputs'!$D:$D,$D39,'VISSIM Travel Time Outputs'!$A:$A,"AVG",'VISSIM Travel Time Outputs'!$B:$B,EE$9)),"-")</f>
        <v>-</v>
      </c>
      <c r="EF39" s="36" t="str">
        <f>IFERROR(TIME(0,0,AVERAGEIFS('VISSIM Travel Time Outputs'!$K:$K,'VISSIM Travel Time Outputs'!$D:$D,$D39,'VISSIM Travel Time Outputs'!$A:$A,"AVG",'VISSIM Travel Time Outputs'!$B:$B,EF$9)),"-")</f>
        <v>-</v>
      </c>
      <c r="EG39" s="36" t="str">
        <f>IFERROR(TIME(0,0,AVERAGEIFS('VISSIM Travel Time Outputs'!$K:$K,'VISSIM Travel Time Outputs'!$D:$D,$D39,'VISSIM Travel Time Outputs'!$A:$A,"AVG",'VISSIM Travel Time Outputs'!$B:$B,EG$9)),"-")</f>
        <v>-</v>
      </c>
      <c r="EH39" s="177" t="str">
        <f>IFERROR(TIME(0,0,AVERAGEIFS('VISSIM Travel Time Outputs'!$K:$K,'VISSIM Travel Time Outputs'!$D:$D,$D39,'VISSIM Travel Time Outputs'!$A:$A,"AVG",'VISSIM Travel Time Outputs'!$B:$B,EH$9)),"-")</f>
        <v>-</v>
      </c>
      <c r="EI39" s="164"/>
      <c r="EJ39" s="379" t="str">
        <f>IFERROR(AVERAGEIFS('VISSIM Travel Time Outputs'!$H:$H,'VISSIM Travel Time Outputs'!$D:$D,$D39,'VISSIM Travel Time Outputs'!$A:$A,"AVG",'VISSIM Travel Time Outputs'!$B:$B,EJ$9),"-")</f>
        <v>-</v>
      </c>
      <c r="EK39" s="380" t="str">
        <f>IFERROR(AVERAGEIFS('VISSIM Travel Time Outputs'!$H:$H,'VISSIM Travel Time Outputs'!$D:$D,$D39,'VISSIM Travel Time Outputs'!$A:$A,"AVG",'VISSIM Travel Time Outputs'!$B:$B,EK$9),"-")</f>
        <v>-</v>
      </c>
      <c r="EL39" s="380" t="str">
        <f>IFERROR(AVERAGEIFS('VISSIM Travel Time Outputs'!$H:$H,'VISSIM Travel Time Outputs'!$D:$D,$D39,'VISSIM Travel Time Outputs'!$A:$A,"AVG",'VISSIM Travel Time Outputs'!$B:$B,EL$9),"-")</f>
        <v>-</v>
      </c>
      <c r="EM39" s="380" t="str">
        <f>IFERROR(AVERAGEIFS('VISSIM Travel Time Outputs'!$H:$H,'VISSIM Travel Time Outputs'!$D:$D,$D39,'VISSIM Travel Time Outputs'!$A:$A,"AVG",'VISSIM Travel Time Outputs'!$B:$B,EM$9),"-")</f>
        <v>-</v>
      </c>
      <c r="EN39" s="380" t="str">
        <f>IFERROR(AVERAGEIFS('VISSIM Travel Time Outputs'!$H:$H,'VISSIM Travel Time Outputs'!$D:$D,$D39,'VISSIM Travel Time Outputs'!$A:$A,"AVG",'VISSIM Travel Time Outputs'!$B:$B,EN$9),"-")</f>
        <v>-</v>
      </c>
      <c r="EO39" s="380" t="str">
        <f>IFERROR(AVERAGEIFS('VISSIM Travel Time Outputs'!$H:$H,'VISSIM Travel Time Outputs'!$D:$D,$D39,'VISSIM Travel Time Outputs'!$A:$A,"AVG",'VISSIM Travel Time Outputs'!$B:$B,EO$9),"-")</f>
        <v>-</v>
      </c>
      <c r="EP39" s="380" t="str">
        <f>IFERROR(AVERAGEIFS('VISSIM Travel Time Outputs'!$H:$H,'VISSIM Travel Time Outputs'!$D:$D,$D39,'VISSIM Travel Time Outputs'!$A:$A,"AVG",'VISSIM Travel Time Outputs'!$B:$B,EP$9),"-")</f>
        <v>-</v>
      </c>
      <c r="EQ39" s="380" t="str">
        <f>IFERROR(AVERAGEIFS('VISSIM Travel Time Outputs'!$H:$H,'VISSIM Travel Time Outputs'!$D:$D,$D39,'VISSIM Travel Time Outputs'!$A:$A,"AVG",'VISSIM Travel Time Outputs'!$B:$B,EQ$9),"-")</f>
        <v>-</v>
      </c>
      <c r="ER39" s="380" t="str">
        <f>IFERROR(AVERAGEIFS('VISSIM Travel Time Outputs'!$H:$H,'VISSIM Travel Time Outputs'!$D:$D,$D39,'VISSIM Travel Time Outputs'!$A:$A,"AVG",'VISSIM Travel Time Outputs'!$B:$B,ER$9),"-")</f>
        <v>-</v>
      </c>
      <c r="ES39" s="380" t="str">
        <f>IFERROR(AVERAGEIFS('VISSIM Travel Time Outputs'!$H:$H,'VISSIM Travel Time Outputs'!$D:$D,$D39,'VISSIM Travel Time Outputs'!$A:$A,"AVG",'VISSIM Travel Time Outputs'!$B:$B,ES$9),"-")</f>
        <v>-</v>
      </c>
      <c r="ET39" s="380" t="str">
        <f>IFERROR(AVERAGEIFS('VISSIM Travel Time Outputs'!$H:$H,'VISSIM Travel Time Outputs'!$D:$D,$D39,'VISSIM Travel Time Outputs'!$A:$A,"AVG",'VISSIM Travel Time Outputs'!$B:$B,ET$9),"-")</f>
        <v>-</v>
      </c>
      <c r="EU39" s="380" t="str">
        <f>IFERROR(AVERAGEIFS('VISSIM Travel Time Outputs'!$H:$H,'VISSIM Travel Time Outputs'!$D:$D,$D39,'VISSIM Travel Time Outputs'!$A:$A,"AVG",'VISSIM Travel Time Outputs'!$B:$B,EU$9),"-")</f>
        <v>-</v>
      </c>
      <c r="EV39" s="380" t="str">
        <f>IFERROR(AVERAGEIFS('VISSIM Travel Time Outputs'!$H:$H,'VISSIM Travel Time Outputs'!$D:$D,$D39,'VISSIM Travel Time Outputs'!$A:$A,"AVG",'VISSIM Travel Time Outputs'!$B:$B,EV$9),"-")</f>
        <v>-</v>
      </c>
      <c r="EW39" s="380" t="str">
        <f>IFERROR(AVERAGEIFS('VISSIM Travel Time Outputs'!$H:$H,'VISSIM Travel Time Outputs'!$D:$D,$D39,'VISSIM Travel Time Outputs'!$A:$A,"AVG",'VISSIM Travel Time Outputs'!$B:$B,EW$9),"-")</f>
        <v>-</v>
      </c>
      <c r="EX39" s="380" t="str">
        <f>IFERROR(AVERAGEIFS('VISSIM Travel Time Outputs'!$H:$H,'VISSIM Travel Time Outputs'!$D:$D,$D39,'VISSIM Travel Time Outputs'!$A:$A,"AVG",'VISSIM Travel Time Outputs'!$B:$B,EX$9),"-")</f>
        <v>-</v>
      </c>
      <c r="EY39" s="381" t="str">
        <f>IFERROR(AVERAGEIFS('VISSIM Travel Time Outputs'!$H:$H,'VISSIM Travel Time Outputs'!$D:$D,$D39,'VISSIM Travel Time Outputs'!$A:$A,"AVG",'VISSIM Travel Time Outputs'!$B:$B,EY$9),"-")</f>
        <v>-</v>
      </c>
      <c r="EZ39" s="304"/>
      <c r="FA39" s="259" t="str">
        <f t="shared" si="22"/>
        <v>--</v>
      </c>
      <c r="FB39" s="410" t="str">
        <f t="shared" si="23"/>
        <v>--</v>
      </c>
      <c r="FC39" s="381">
        <f t="shared" si="24"/>
        <v>0</v>
      </c>
      <c r="FD39" s="387"/>
      <c r="FE39" s="259" t="str">
        <f>IFERROR(GETPIVOTDATA("Average of TRAVTM(40)",#REF!,"TIMEINT",FE$9,"VEHICLETRAVELTIMEMEASUREMENT",$D39)/3600/24,"--")</f>
        <v>--</v>
      </c>
      <c r="FF39" s="36" t="str">
        <f>IFERROR(GETPIVOTDATA("Average of TRAVTM(40)",#REF!,"TIMEINT",FF$9,"VEHICLETRAVELTIMEMEASUREMENT",$D39)/3600/24,"--")</f>
        <v>--</v>
      </c>
      <c r="FG39" s="36" t="str">
        <f>IFERROR(GETPIVOTDATA("Average of TRAVTM(40)",#REF!,"TIMEINT",FG$9,"VEHICLETRAVELTIMEMEASUREMENT",$D39)/3600/24,"--")</f>
        <v>--</v>
      </c>
      <c r="FH39" s="36" t="str">
        <f>IFERROR(GETPIVOTDATA("Average of TRAVTM(40)",#REF!,"TIMEINT",FH$9,"VEHICLETRAVELTIMEMEASUREMENT",$D39)/3600/24,"--")</f>
        <v>--</v>
      </c>
      <c r="FI39" s="36" t="str">
        <f>IFERROR(GETPIVOTDATA("Average of TRAVTM(40)",#REF!,"TIMEINT",FI$9,"VEHICLETRAVELTIMEMEASUREMENT",$D39)/3600/24,"--")</f>
        <v>--</v>
      </c>
      <c r="FJ39" s="36" t="str">
        <f>IFERROR(GETPIVOTDATA("Average of TRAVTM(40)",#REF!,"TIMEINT",FJ$9,"VEHICLETRAVELTIMEMEASUREMENT",$D39)/3600/24,"--")</f>
        <v>--</v>
      </c>
      <c r="FK39" s="36" t="str">
        <f>IFERROR(GETPIVOTDATA("Average of TRAVTM(40)",#REF!,"TIMEINT",FK$9,"VEHICLETRAVELTIMEMEASUREMENT",$D39)/3600/24,"--")</f>
        <v>--</v>
      </c>
      <c r="FL39" s="36" t="str">
        <f>IFERROR(GETPIVOTDATA("Average of TRAVTM(40)",#REF!,"TIMEINT",FL$9,"VEHICLETRAVELTIMEMEASUREMENT",$D39)/3600/24,"--")</f>
        <v>--</v>
      </c>
      <c r="FM39" s="36" t="str">
        <f>IFERROR(GETPIVOTDATA("Average of TRAVTM(40)",#REF!,"TIMEINT",FM$9,"VEHICLETRAVELTIMEMEASUREMENT",$D39)/3600/24,"--")</f>
        <v>--</v>
      </c>
      <c r="FN39" s="36" t="str">
        <f>IFERROR(GETPIVOTDATA("Average of TRAVTM(40)",#REF!,"TIMEINT",FN$9,"VEHICLETRAVELTIMEMEASUREMENT",$D39)/3600/24,"--")</f>
        <v>--</v>
      </c>
      <c r="FO39" s="36" t="str">
        <f>IFERROR(GETPIVOTDATA("Average of TRAVTM(40)",#REF!,"TIMEINT",FO$9,"VEHICLETRAVELTIMEMEASUREMENT",$D39)/3600/24,"--")</f>
        <v>--</v>
      </c>
      <c r="FP39" s="36" t="str">
        <f>IFERROR(GETPIVOTDATA("Average of TRAVTM(40)",#REF!,"TIMEINT",FP$9,"VEHICLETRAVELTIMEMEASUREMENT",$D39)/3600/24,"--")</f>
        <v>--</v>
      </c>
      <c r="FQ39" s="36" t="str">
        <f>IFERROR(GETPIVOTDATA("Average of TRAVTM(40)",#REF!,"TIMEINT",FQ$9,"VEHICLETRAVELTIMEMEASUREMENT",$D39)/3600/24,"--")</f>
        <v>--</v>
      </c>
      <c r="FR39" s="36" t="str">
        <f>IFERROR(GETPIVOTDATA("Average of TRAVTM(40)",#REF!,"TIMEINT",FR$9,"VEHICLETRAVELTIMEMEASUREMENT",$D39)/3600/24,"--")</f>
        <v>--</v>
      </c>
      <c r="FS39" s="36" t="str">
        <f>IFERROR(GETPIVOTDATA("Average of TRAVTM(40)",#REF!,"TIMEINT",FS$9,"VEHICLETRAVELTIMEMEASUREMENT",$D39)/3600/24,"--")</f>
        <v>--</v>
      </c>
      <c r="FT39" s="177" t="str">
        <f>IFERROR(GETPIVOTDATA("Average of TRAVTM(40)",#REF!,"TIMEINT",FT$9,"VEHICLETRAVELTIMEMEASUREMENT",$D39)/3600/24,"--")</f>
        <v>--</v>
      </c>
      <c r="FU39" s="387"/>
      <c r="FV39" s="379" t="str">
        <f>IFERROR(GETPIVOTDATA("Average of VEHS(40)",#REF!,"TIMEINT",FV$9,"VEHICLETRAVELTIMEMEASUREMENT",$D39),"--")</f>
        <v>--</v>
      </c>
      <c r="FW39" s="380" t="str">
        <f>IFERROR(GETPIVOTDATA("Average of VEHS(40)",#REF!,"TIMEINT",FW$9,"VEHICLETRAVELTIMEMEASUREMENT",$D39),"--")</f>
        <v>--</v>
      </c>
      <c r="FX39" s="380" t="str">
        <f>IFERROR(GETPIVOTDATA("Average of VEHS(40)",#REF!,"TIMEINT",FX$9,"VEHICLETRAVELTIMEMEASUREMENT",$D39),"--")</f>
        <v>--</v>
      </c>
      <c r="FY39" s="380" t="str">
        <f>IFERROR(GETPIVOTDATA("Average of VEHS(40)",#REF!,"TIMEINT",FY$9,"VEHICLETRAVELTIMEMEASUREMENT",$D39),"--")</f>
        <v>--</v>
      </c>
      <c r="FZ39" s="380" t="str">
        <f>IFERROR(GETPIVOTDATA("Average of VEHS(40)",#REF!,"TIMEINT",FZ$9,"VEHICLETRAVELTIMEMEASUREMENT",$D39),"--")</f>
        <v>--</v>
      </c>
      <c r="GA39" s="380" t="str">
        <f>IFERROR(GETPIVOTDATA("Average of VEHS(40)",#REF!,"TIMEINT",GA$9,"VEHICLETRAVELTIMEMEASUREMENT",$D39),"--")</f>
        <v>--</v>
      </c>
      <c r="GB39" s="380" t="str">
        <f>IFERROR(GETPIVOTDATA("Average of VEHS(40)",#REF!,"TIMEINT",GB$9,"VEHICLETRAVELTIMEMEASUREMENT",$D39),"--")</f>
        <v>--</v>
      </c>
      <c r="GC39" s="380" t="str">
        <f>IFERROR(GETPIVOTDATA("Average of VEHS(40)",#REF!,"TIMEINT",GC$9,"VEHICLETRAVELTIMEMEASUREMENT",$D39),"--")</f>
        <v>--</v>
      </c>
      <c r="GD39" s="380" t="str">
        <f>IFERROR(GETPIVOTDATA("Average of VEHS(40)",#REF!,"TIMEINT",GD$9,"VEHICLETRAVELTIMEMEASUREMENT",$D39),"--")</f>
        <v>--</v>
      </c>
      <c r="GE39" s="380" t="str">
        <f>IFERROR(GETPIVOTDATA("Average of VEHS(40)",#REF!,"TIMEINT",GE$9,"VEHICLETRAVELTIMEMEASUREMENT",$D39),"--")</f>
        <v>--</v>
      </c>
      <c r="GF39" s="380" t="str">
        <f>IFERROR(GETPIVOTDATA("Average of VEHS(40)",#REF!,"TIMEINT",GF$9,"VEHICLETRAVELTIMEMEASUREMENT",$D39),"--")</f>
        <v>--</v>
      </c>
      <c r="GG39" s="380" t="str">
        <f>IFERROR(GETPIVOTDATA("Average of VEHS(40)",#REF!,"TIMEINT",GG$9,"VEHICLETRAVELTIMEMEASUREMENT",$D39),"--")</f>
        <v>--</v>
      </c>
      <c r="GH39" s="380" t="str">
        <f>IFERROR(GETPIVOTDATA("Average of VEHS(40)",#REF!,"TIMEINT",GH$9,"VEHICLETRAVELTIMEMEASUREMENT",$D39),"--")</f>
        <v>--</v>
      </c>
      <c r="GI39" s="380" t="str">
        <f>IFERROR(GETPIVOTDATA("Average of VEHS(40)",#REF!,"TIMEINT",GI$9,"VEHICLETRAVELTIMEMEASUREMENT",$D39),"--")</f>
        <v>--</v>
      </c>
      <c r="GJ39" s="380" t="str">
        <f>IFERROR(GETPIVOTDATA("Average of VEHS(40)",#REF!,"TIMEINT",GJ$9,"VEHICLETRAVELTIMEMEASUREMENT",$D39),"--")</f>
        <v>--</v>
      </c>
      <c r="GK39" s="381" t="str">
        <f>IFERROR(GETPIVOTDATA("Average of VEHS(40)",#REF!,"TIMEINT",GK$9,"VEHICLETRAVELTIMEMEASUREMENT",$D39),"--")</f>
        <v>--</v>
      </c>
      <c r="GL39" s="387"/>
      <c r="GM39" s="259" t="str">
        <f t="shared" si="25"/>
        <v>--</v>
      </c>
      <c r="GN39" s="410" t="str">
        <f t="shared" si="26"/>
        <v>--</v>
      </c>
      <c r="GO39" s="381">
        <f t="shared" si="27"/>
        <v>0</v>
      </c>
      <c r="GP39" s="387"/>
      <c r="GQ39" s="259" t="str">
        <f>IFERROR(GETPIVOTDATA("Average of TRAVTM(60)",#REF!,"TIMEINT",GQ$9,"VEHICLETRAVELTIMEMEASUREMENT",$D39)/3600/24,"--")</f>
        <v>--</v>
      </c>
      <c r="GR39" s="36" t="str">
        <f>IFERROR(GETPIVOTDATA("Average of TRAVTM(60)",#REF!,"TIMEINT",GR$9,"VEHICLETRAVELTIMEMEASUREMENT",$D39)/3600/24,"--")</f>
        <v>--</v>
      </c>
      <c r="GS39" s="36" t="str">
        <f>IFERROR(GETPIVOTDATA("Average of TRAVTM(60)",#REF!,"TIMEINT",GS$9,"VEHICLETRAVELTIMEMEASUREMENT",$D39)/3600/24,"--")</f>
        <v>--</v>
      </c>
      <c r="GT39" s="36" t="str">
        <f>IFERROR(GETPIVOTDATA("Average of TRAVTM(60)",#REF!,"TIMEINT",GT$9,"VEHICLETRAVELTIMEMEASUREMENT",$D39)/3600/24,"--")</f>
        <v>--</v>
      </c>
      <c r="GU39" s="36" t="str">
        <f>IFERROR(GETPIVOTDATA("Average of TRAVTM(60)",#REF!,"TIMEINT",GU$9,"VEHICLETRAVELTIMEMEASUREMENT",$D39)/3600/24,"--")</f>
        <v>--</v>
      </c>
      <c r="GV39" s="36" t="str">
        <f>IFERROR(GETPIVOTDATA("Average of TRAVTM(60)",#REF!,"TIMEINT",GV$9,"VEHICLETRAVELTIMEMEASUREMENT",$D39)/3600/24,"--")</f>
        <v>--</v>
      </c>
      <c r="GW39" s="36" t="str">
        <f>IFERROR(GETPIVOTDATA("Average of TRAVTM(60)",#REF!,"TIMEINT",GW$9,"VEHICLETRAVELTIMEMEASUREMENT",$D39)/3600/24,"--")</f>
        <v>--</v>
      </c>
      <c r="GX39" s="36" t="str">
        <f>IFERROR(GETPIVOTDATA("Average of TRAVTM(60)",#REF!,"TIMEINT",GX$9,"VEHICLETRAVELTIMEMEASUREMENT",$D39)/3600/24,"--")</f>
        <v>--</v>
      </c>
      <c r="GY39" s="36" t="str">
        <f>IFERROR(GETPIVOTDATA("Average of TRAVTM(60)",#REF!,"TIMEINT",GY$9,"VEHICLETRAVELTIMEMEASUREMENT",$D39)/3600/24,"--")</f>
        <v>--</v>
      </c>
      <c r="GZ39" s="36" t="str">
        <f>IFERROR(GETPIVOTDATA("Average of TRAVTM(60)",#REF!,"TIMEINT",GZ$9,"VEHICLETRAVELTIMEMEASUREMENT",$D39)/3600/24,"--")</f>
        <v>--</v>
      </c>
      <c r="HA39" s="36" t="str">
        <f>IFERROR(GETPIVOTDATA("Average of TRAVTM(60)",#REF!,"TIMEINT",HA$9,"VEHICLETRAVELTIMEMEASUREMENT",$D39)/3600/24,"--")</f>
        <v>--</v>
      </c>
      <c r="HB39" s="36" t="str">
        <f>IFERROR(GETPIVOTDATA("Average of TRAVTM(60)",#REF!,"TIMEINT",HB$9,"VEHICLETRAVELTIMEMEASUREMENT",$D39)/3600/24,"--")</f>
        <v>--</v>
      </c>
      <c r="HC39" s="36" t="str">
        <f>IFERROR(GETPIVOTDATA("Average of TRAVTM(60)",#REF!,"TIMEINT",HC$9,"VEHICLETRAVELTIMEMEASUREMENT",$D39)/3600/24,"--")</f>
        <v>--</v>
      </c>
      <c r="HD39" s="36" t="str">
        <f>IFERROR(GETPIVOTDATA("Average of TRAVTM(60)",#REF!,"TIMEINT",HD$9,"VEHICLETRAVELTIMEMEASUREMENT",$D39)/3600/24,"--")</f>
        <v>--</v>
      </c>
      <c r="HE39" s="36" t="str">
        <f>IFERROR(GETPIVOTDATA("Average of TRAVTM(60)",#REF!,"TIMEINT",HE$9,"VEHICLETRAVELTIMEMEASUREMENT",$D39)/3600/24,"--")</f>
        <v>--</v>
      </c>
      <c r="HF39" s="177" t="str">
        <f>IFERROR(GETPIVOTDATA("Average of TRAVTM(60)",#REF!,"TIMEINT",HF$9,"VEHICLETRAVELTIMEMEASUREMENT",$D39)/3600/24,"--")</f>
        <v>--</v>
      </c>
      <c r="HG39" s="387"/>
      <c r="HH39" s="379" t="str">
        <f>IFERROR(GETPIVOTDATA("Average of VEHS(60)",#REF!,"TIMEINT",HH$9,"VEHICLETRAVELTIMEMEASUREMENT",$D39),"--")</f>
        <v>--</v>
      </c>
      <c r="HI39" s="380" t="str">
        <f>IFERROR(GETPIVOTDATA("Average of VEHS(60)",#REF!,"TIMEINT",HI$9,"VEHICLETRAVELTIMEMEASUREMENT",$D39),"--")</f>
        <v>--</v>
      </c>
      <c r="HJ39" s="380" t="str">
        <f>IFERROR(GETPIVOTDATA("Average of VEHS(60)",#REF!,"TIMEINT",HJ$9,"VEHICLETRAVELTIMEMEASUREMENT",$D39),"--")</f>
        <v>--</v>
      </c>
      <c r="HK39" s="380" t="str">
        <f>IFERROR(GETPIVOTDATA("Average of VEHS(60)",#REF!,"TIMEINT",HK$9,"VEHICLETRAVELTIMEMEASUREMENT",$D39),"--")</f>
        <v>--</v>
      </c>
      <c r="HL39" s="380" t="str">
        <f>IFERROR(GETPIVOTDATA("Average of VEHS(60)",#REF!,"TIMEINT",HL$9,"VEHICLETRAVELTIMEMEASUREMENT",$D39),"--")</f>
        <v>--</v>
      </c>
      <c r="HM39" s="380" t="str">
        <f>IFERROR(GETPIVOTDATA("Average of VEHS(60)",#REF!,"TIMEINT",HM$9,"VEHICLETRAVELTIMEMEASUREMENT",$D39),"--")</f>
        <v>--</v>
      </c>
      <c r="HN39" s="380" t="str">
        <f>IFERROR(GETPIVOTDATA("Average of VEHS(60)",#REF!,"TIMEINT",HN$9,"VEHICLETRAVELTIMEMEASUREMENT",$D39),"--")</f>
        <v>--</v>
      </c>
      <c r="HO39" s="380" t="str">
        <f>IFERROR(GETPIVOTDATA("Average of VEHS(60)",#REF!,"TIMEINT",HO$9,"VEHICLETRAVELTIMEMEASUREMENT",$D39),"--")</f>
        <v>--</v>
      </c>
      <c r="HP39" s="380" t="str">
        <f>IFERROR(GETPIVOTDATA("Average of VEHS(60)",#REF!,"TIMEINT",HP$9,"VEHICLETRAVELTIMEMEASUREMENT",$D39),"--")</f>
        <v>--</v>
      </c>
      <c r="HQ39" s="380" t="str">
        <f>IFERROR(GETPIVOTDATA("Average of VEHS(60)",#REF!,"TIMEINT",HQ$9,"VEHICLETRAVELTIMEMEASUREMENT",$D39),"--")</f>
        <v>--</v>
      </c>
      <c r="HR39" s="380" t="str">
        <f>IFERROR(GETPIVOTDATA("Average of VEHS(60)",#REF!,"TIMEINT",HR$9,"VEHICLETRAVELTIMEMEASUREMENT",$D39),"--")</f>
        <v>--</v>
      </c>
      <c r="HS39" s="380" t="str">
        <f>IFERROR(GETPIVOTDATA("Average of VEHS(60)",#REF!,"TIMEINT",HS$9,"VEHICLETRAVELTIMEMEASUREMENT",$D39),"--")</f>
        <v>--</v>
      </c>
      <c r="HT39" s="380" t="str">
        <f>IFERROR(GETPIVOTDATA("Average of VEHS(60)",#REF!,"TIMEINT",HT$9,"VEHICLETRAVELTIMEMEASUREMENT",$D39),"--")</f>
        <v>--</v>
      </c>
      <c r="HU39" s="380" t="str">
        <f>IFERROR(GETPIVOTDATA("Average of VEHS(60)",#REF!,"TIMEINT",HU$9,"VEHICLETRAVELTIMEMEASUREMENT",$D39),"--")</f>
        <v>--</v>
      </c>
      <c r="HV39" s="380" t="str">
        <f>IFERROR(GETPIVOTDATA("Average of VEHS(60)",#REF!,"TIMEINT",HV$9,"VEHICLETRAVELTIMEMEASUREMENT",$D39),"--")</f>
        <v>--</v>
      </c>
      <c r="HW39" s="381" t="str">
        <f>IFERROR(GETPIVOTDATA("Average of VEHS(60)",#REF!,"TIMEINT",HW$9,"VEHICLETRAVELTIMEMEASUREMENT",$D39),"--")</f>
        <v>--</v>
      </c>
      <c r="HX39" s="387"/>
      <c r="HY39" s="259" t="str">
        <f t="shared" si="28"/>
        <v>--</v>
      </c>
      <c r="HZ39" s="410" t="str">
        <f t="shared" si="29"/>
        <v>--</v>
      </c>
      <c r="IA39" s="381">
        <f t="shared" si="30"/>
        <v>0</v>
      </c>
      <c r="IB39" s="716"/>
      <c r="IC39" s="379" t="str">
        <f>IFERROR(AVERAGEIFS('VISSIM Travel Time Outputs'!$L:$L,'VISSIM Travel Time Outputs'!$D:$D,$D39,'VISSIM Travel Time Outputs'!$A:$A,"AVG",'VISSIM Travel Time Outputs'!$B:$B,IC$9),"-")</f>
        <v>-</v>
      </c>
      <c r="ID39" s="380" t="str">
        <f>IFERROR(AVERAGEIFS('VISSIM Travel Time Outputs'!$L:$L,'VISSIM Travel Time Outputs'!$D:$D,$D39,'VISSIM Travel Time Outputs'!$A:$A,"AVG",'VISSIM Travel Time Outputs'!$B:$B,ID$9),"-")</f>
        <v>-</v>
      </c>
      <c r="IE39" s="380" t="str">
        <f>IFERROR(AVERAGEIFS('VISSIM Travel Time Outputs'!$L:$L,'VISSIM Travel Time Outputs'!$D:$D,$D39,'VISSIM Travel Time Outputs'!$A:$A,"AVG",'VISSIM Travel Time Outputs'!$B:$B,IE$9),"-")</f>
        <v>-</v>
      </c>
      <c r="IF39" s="380" t="str">
        <f>IFERROR(AVERAGEIFS('VISSIM Travel Time Outputs'!$L:$L,'VISSIM Travel Time Outputs'!$D:$D,$D39,'VISSIM Travel Time Outputs'!$A:$A,"AVG",'VISSIM Travel Time Outputs'!$B:$B,IF$9),"-")</f>
        <v>-</v>
      </c>
      <c r="IG39" s="380" t="str">
        <f>IFERROR(AVERAGEIFS('VISSIM Travel Time Outputs'!$L:$L,'VISSIM Travel Time Outputs'!$D:$D,$D39,'VISSIM Travel Time Outputs'!$A:$A,"AVG",'VISSIM Travel Time Outputs'!$B:$B,IG$9),"-")</f>
        <v>-</v>
      </c>
      <c r="IH39" s="380" t="str">
        <f>IFERROR(AVERAGEIFS('VISSIM Travel Time Outputs'!$L:$L,'VISSIM Travel Time Outputs'!$D:$D,$D39,'VISSIM Travel Time Outputs'!$A:$A,"AVG",'VISSIM Travel Time Outputs'!$B:$B,IH$9),"-")</f>
        <v>-</v>
      </c>
      <c r="II39" s="380" t="str">
        <f>IFERROR(AVERAGEIFS('VISSIM Travel Time Outputs'!$L:$L,'VISSIM Travel Time Outputs'!$D:$D,$D39,'VISSIM Travel Time Outputs'!$A:$A,"AVG",'VISSIM Travel Time Outputs'!$B:$B,II$9),"-")</f>
        <v>-</v>
      </c>
      <c r="IJ39" s="380" t="str">
        <f>IFERROR(AVERAGEIFS('VISSIM Travel Time Outputs'!$L:$L,'VISSIM Travel Time Outputs'!$D:$D,$D39,'VISSIM Travel Time Outputs'!$A:$A,"AVG",'VISSIM Travel Time Outputs'!$B:$B,IJ$9),"-")</f>
        <v>-</v>
      </c>
      <c r="IK39" s="380" t="str">
        <f>IFERROR(AVERAGEIFS('VISSIM Travel Time Outputs'!$L:$L,'VISSIM Travel Time Outputs'!$D:$D,$D39,'VISSIM Travel Time Outputs'!$A:$A,"AVG",'VISSIM Travel Time Outputs'!$B:$B,IK$9),"-")</f>
        <v>-</v>
      </c>
      <c r="IL39" s="380" t="str">
        <f>IFERROR(AVERAGEIFS('VISSIM Travel Time Outputs'!$L:$L,'VISSIM Travel Time Outputs'!$D:$D,$D39,'VISSIM Travel Time Outputs'!$A:$A,"AVG",'VISSIM Travel Time Outputs'!$B:$B,IL$9),"-")</f>
        <v>-</v>
      </c>
      <c r="IM39" s="380" t="str">
        <f>IFERROR(AVERAGEIFS('VISSIM Travel Time Outputs'!$L:$L,'VISSIM Travel Time Outputs'!$D:$D,$D39,'VISSIM Travel Time Outputs'!$A:$A,"AVG",'VISSIM Travel Time Outputs'!$B:$B,IM$9),"-")</f>
        <v>-</v>
      </c>
      <c r="IN39" s="380" t="str">
        <f>IFERROR(AVERAGEIFS('VISSIM Travel Time Outputs'!$L:$L,'VISSIM Travel Time Outputs'!$D:$D,$D39,'VISSIM Travel Time Outputs'!$A:$A,"AVG",'VISSIM Travel Time Outputs'!$B:$B,IN$9),"-")</f>
        <v>-</v>
      </c>
      <c r="IO39" s="380" t="str">
        <f>IFERROR(AVERAGEIFS('VISSIM Travel Time Outputs'!$L:$L,'VISSIM Travel Time Outputs'!$D:$D,$D39,'VISSIM Travel Time Outputs'!$A:$A,"AVG",'VISSIM Travel Time Outputs'!$B:$B,IO$9),"-")</f>
        <v>-</v>
      </c>
      <c r="IP39" s="380" t="str">
        <f>IFERROR(AVERAGEIFS('VISSIM Travel Time Outputs'!$L:$L,'VISSIM Travel Time Outputs'!$D:$D,$D39,'VISSIM Travel Time Outputs'!$A:$A,"AVG",'VISSIM Travel Time Outputs'!$B:$B,IP$9),"-")</f>
        <v>-</v>
      </c>
      <c r="IQ39" s="380" t="str">
        <f>IFERROR(AVERAGEIFS('VISSIM Travel Time Outputs'!$L:$L,'VISSIM Travel Time Outputs'!$D:$D,$D39,'VISSIM Travel Time Outputs'!$A:$A,"AVG",'VISSIM Travel Time Outputs'!$B:$B,IQ$9),"-")</f>
        <v>-</v>
      </c>
      <c r="IR39" s="381" t="str">
        <f>IFERROR(AVERAGEIFS('VISSIM Travel Time Outputs'!$L:$L,'VISSIM Travel Time Outputs'!$D:$D,$D39,'VISSIM Travel Time Outputs'!$A:$A,"AVG",'VISSIM Travel Time Outputs'!$B:$B,IR$9),"-")</f>
        <v>-</v>
      </c>
      <c r="IS39" s="381" t="str">
        <f t="shared" si="31"/>
        <v>--</v>
      </c>
    </row>
    <row r="40" spans="1:253" x14ac:dyDescent="0.25">
      <c r="A40" s="302" t="str">
        <f t="shared" si="12"/>
        <v/>
      </c>
      <c r="B40" s="641">
        <f t="shared" si="32"/>
        <v>31</v>
      </c>
      <c r="C40" s="475" t="str">
        <f>INDEX('Input - Travel Times'!$B$3:$AL$103,MATCH($B40,'Input - Travel Times'!$B$3:$B$103,0),MATCH(C$9,'Input - Travel Times'!$B$3:$AL$3,0))</f>
        <v>From ASPM EB on-ramp to on-ramp from Rt 50 EB</v>
      </c>
      <c r="D40" s="194">
        <f>INDEX('Input - Travel Times'!$B$3:$AS$103,MATCH($B40,'Input - Travel Times'!$B$3:$B$103,0),MATCH(D$9,'Input - Travel Times'!$B$3:$AS$3,0))</f>
        <v>0</v>
      </c>
      <c r="E40" s="582">
        <f>TIME(0,0,INDEX('Input - Travel Times'!$B$3:$AL$103,MATCH($B40,'Input - Travel Times'!$B$3:$B$103,0),MATCH(E$9,'Input - Travel Times'!$B$3:$AL$3,0)))</f>
        <v>1.0069444444444444E-3</v>
      </c>
      <c r="F40" s="582">
        <f>TIME(0,0,INDEX('Input - Travel Times'!$B$3:$AL$103,MATCH($B40,'Input - Travel Times'!$B$3:$B$103,0),MATCH(F$9,'Input - Travel Times'!$B$3:$AL$3,0)))</f>
        <v>8.7962962962962962E-4</v>
      </c>
      <c r="G40" s="582" t="e">
        <f>TIME(0,0,INDEX('Input - Travel Times'!$B$3:$AL$103,MATCH($B40,'Input - Travel Times'!$B$3:$B$103,0),MATCH(G$9,'Input - Travel Times'!$B$3:$AL$3,0)))</f>
        <v>#VALUE!</v>
      </c>
      <c r="I40" s="259" t="str">
        <f>IFERROR(TIME(0,0,AVERAGEIFS('VISSIM Travel Time Outputs'!$I:$I,'VISSIM Travel Time Outputs'!$D:$D,$D40,'VISSIM Travel Time Outputs'!$A:$A,"AVG",'VISSIM Travel Time Outputs'!$B:$B,I$9)),"-")</f>
        <v>-</v>
      </c>
      <c r="J40" s="36" t="str">
        <f>IFERROR(TIME(0,0,AVERAGEIFS('VISSIM Travel Time Outputs'!$I:$I,'VISSIM Travel Time Outputs'!$D:$D,$D40,'VISSIM Travel Time Outputs'!$A:$A,"AVG",'VISSIM Travel Time Outputs'!$B:$B,J$9)),"-")</f>
        <v>-</v>
      </c>
      <c r="K40" s="36" t="str">
        <f>IFERROR(TIME(0,0,AVERAGEIFS('VISSIM Travel Time Outputs'!$I:$I,'VISSIM Travel Time Outputs'!$D:$D,$D40,'VISSIM Travel Time Outputs'!$A:$A,"AVG",'VISSIM Travel Time Outputs'!$B:$B,K$9)),"-")</f>
        <v>-</v>
      </c>
      <c r="L40" s="36" t="str">
        <f>IFERROR(TIME(0,0,AVERAGEIFS('VISSIM Travel Time Outputs'!$I:$I,'VISSIM Travel Time Outputs'!$D:$D,$D40,'VISSIM Travel Time Outputs'!$A:$A,"AVG",'VISSIM Travel Time Outputs'!$B:$B,L$9)),"-")</f>
        <v>-</v>
      </c>
      <c r="M40" s="36" t="str">
        <f>IFERROR(TIME(0,0,AVERAGEIFS('VISSIM Travel Time Outputs'!$I:$I,'VISSIM Travel Time Outputs'!$D:$D,$D40,'VISSIM Travel Time Outputs'!$A:$A,"AVG",'VISSIM Travel Time Outputs'!$B:$B,M$9)),"-")</f>
        <v>-</v>
      </c>
      <c r="N40" s="36" t="str">
        <f>IFERROR(TIME(0,0,AVERAGEIFS('VISSIM Travel Time Outputs'!$I:$I,'VISSIM Travel Time Outputs'!$D:$D,$D40,'VISSIM Travel Time Outputs'!$A:$A,"AVG",'VISSIM Travel Time Outputs'!$B:$B,N$9)),"-")</f>
        <v>-</v>
      </c>
      <c r="O40" s="36" t="str">
        <f>IFERROR(TIME(0,0,AVERAGEIFS('VISSIM Travel Time Outputs'!$I:$I,'VISSIM Travel Time Outputs'!$D:$D,$D40,'VISSIM Travel Time Outputs'!$A:$A,"AVG",'VISSIM Travel Time Outputs'!$B:$B,O$9)),"-")</f>
        <v>-</v>
      </c>
      <c r="P40" s="36" t="str">
        <f>IFERROR(TIME(0,0,AVERAGEIFS('VISSIM Travel Time Outputs'!$I:$I,'VISSIM Travel Time Outputs'!$D:$D,$D40,'VISSIM Travel Time Outputs'!$A:$A,"AVG",'VISSIM Travel Time Outputs'!$B:$B,P$9)),"-")</f>
        <v>-</v>
      </c>
      <c r="Q40" s="36" t="str">
        <f>IFERROR(TIME(0,0,AVERAGEIFS('VISSIM Travel Time Outputs'!$I:$I,'VISSIM Travel Time Outputs'!$D:$D,$D40,'VISSIM Travel Time Outputs'!$A:$A,"AVG",'VISSIM Travel Time Outputs'!$B:$B,Q$9)),"-")</f>
        <v>-</v>
      </c>
      <c r="R40" s="36" t="str">
        <f>IFERROR(TIME(0,0,AVERAGEIFS('VISSIM Travel Time Outputs'!$I:$I,'VISSIM Travel Time Outputs'!$D:$D,$D40,'VISSIM Travel Time Outputs'!$A:$A,"AVG",'VISSIM Travel Time Outputs'!$B:$B,R$9)),"-")</f>
        <v>-</v>
      </c>
      <c r="S40" s="36" t="str">
        <f>IFERROR(TIME(0,0,AVERAGEIFS('VISSIM Travel Time Outputs'!$I:$I,'VISSIM Travel Time Outputs'!$D:$D,$D40,'VISSIM Travel Time Outputs'!$A:$A,"AVG",'VISSIM Travel Time Outputs'!$B:$B,S$9)),"-")</f>
        <v>-</v>
      </c>
      <c r="T40" s="36" t="str">
        <f>IFERROR(TIME(0,0,AVERAGEIFS('VISSIM Travel Time Outputs'!$I:$I,'VISSIM Travel Time Outputs'!$D:$D,$D40,'VISSIM Travel Time Outputs'!$A:$A,"AVG",'VISSIM Travel Time Outputs'!$B:$B,T$9)),"-")</f>
        <v>-</v>
      </c>
      <c r="U40" s="36" t="str">
        <f>IFERROR(TIME(0,0,AVERAGEIFS('VISSIM Travel Time Outputs'!$I:$I,'VISSIM Travel Time Outputs'!$D:$D,$D40,'VISSIM Travel Time Outputs'!$A:$A,"AVG",'VISSIM Travel Time Outputs'!$B:$B,U$9)),"-")</f>
        <v>-</v>
      </c>
      <c r="V40" s="36" t="str">
        <f>IFERROR(TIME(0,0,AVERAGEIFS('VISSIM Travel Time Outputs'!$I:$I,'VISSIM Travel Time Outputs'!$D:$D,$D40,'VISSIM Travel Time Outputs'!$A:$A,"AVG",'VISSIM Travel Time Outputs'!$B:$B,V$9)),"-")</f>
        <v>-</v>
      </c>
      <c r="W40" s="36" t="str">
        <f>IFERROR(TIME(0,0,AVERAGEIFS('VISSIM Travel Time Outputs'!$I:$I,'VISSIM Travel Time Outputs'!$D:$D,$D40,'VISSIM Travel Time Outputs'!$A:$A,"AVG",'VISSIM Travel Time Outputs'!$B:$B,W$9)),"-")</f>
        <v>-</v>
      </c>
      <c r="X40" s="177" t="str">
        <f>IFERROR(TIME(0,0,AVERAGEIFS('VISSIM Travel Time Outputs'!$I:$I,'VISSIM Travel Time Outputs'!$D:$D,$D40,'VISSIM Travel Time Outputs'!$A:$A,"AVG",'VISSIM Travel Time Outputs'!$B:$B,X$9)),"-")</f>
        <v>-</v>
      </c>
      <c r="Y40" s="304"/>
      <c r="Z40" s="379" t="str">
        <f>IFERROR(AVERAGEIFS('VISSIM Travel Time Outputs'!$F:$F,'VISSIM Travel Time Outputs'!$D:$D,$D40,'VISSIM Travel Time Outputs'!$A:$A,"AVG",'VISSIM Travel Time Outputs'!$B:$B,Z$9),"-")</f>
        <v>-</v>
      </c>
      <c r="AA40" s="380" t="str">
        <f>IFERROR(AVERAGEIFS('VISSIM Travel Time Outputs'!$F:$F,'VISSIM Travel Time Outputs'!$D:$D,$D40,'VISSIM Travel Time Outputs'!$A:$A,"AVG",'VISSIM Travel Time Outputs'!$B:$B,AA$9),"-")</f>
        <v>-</v>
      </c>
      <c r="AB40" s="380" t="str">
        <f>IFERROR(AVERAGEIFS('VISSIM Travel Time Outputs'!$F:$F,'VISSIM Travel Time Outputs'!$D:$D,$D40,'VISSIM Travel Time Outputs'!$A:$A,"AVG",'VISSIM Travel Time Outputs'!$B:$B,AB$9),"-")</f>
        <v>-</v>
      </c>
      <c r="AC40" s="380" t="str">
        <f>IFERROR(AVERAGEIFS('VISSIM Travel Time Outputs'!$F:$F,'VISSIM Travel Time Outputs'!$D:$D,$D40,'VISSIM Travel Time Outputs'!$A:$A,"AVG",'VISSIM Travel Time Outputs'!$B:$B,AC$9),"-")</f>
        <v>-</v>
      </c>
      <c r="AD40" s="380" t="str">
        <f>IFERROR(AVERAGEIFS('VISSIM Travel Time Outputs'!$F:$F,'VISSIM Travel Time Outputs'!$D:$D,$D40,'VISSIM Travel Time Outputs'!$A:$A,"AVG",'VISSIM Travel Time Outputs'!$B:$B,AD$9),"-")</f>
        <v>-</v>
      </c>
      <c r="AE40" s="380" t="str">
        <f>IFERROR(AVERAGEIFS('VISSIM Travel Time Outputs'!$F:$F,'VISSIM Travel Time Outputs'!$D:$D,$D40,'VISSIM Travel Time Outputs'!$A:$A,"AVG",'VISSIM Travel Time Outputs'!$B:$B,AE$9),"-")</f>
        <v>-</v>
      </c>
      <c r="AF40" s="380" t="str">
        <f>IFERROR(AVERAGEIFS('VISSIM Travel Time Outputs'!$F:$F,'VISSIM Travel Time Outputs'!$D:$D,$D40,'VISSIM Travel Time Outputs'!$A:$A,"AVG",'VISSIM Travel Time Outputs'!$B:$B,AF$9),"-")</f>
        <v>-</v>
      </c>
      <c r="AG40" s="380" t="str">
        <f>IFERROR(AVERAGEIFS('VISSIM Travel Time Outputs'!$F:$F,'VISSIM Travel Time Outputs'!$D:$D,$D40,'VISSIM Travel Time Outputs'!$A:$A,"AVG",'VISSIM Travel Time Outputs'!$B:$B,AG$9),"-")</f>
        <v>-</v>
      </c>
      <c r="AH40" s="380" t="str">
        <f>IFERROR(AVERAGEIFS('VISSIM Travel Time Outputs'!$F:$F,'VISSIM Travel Time Outputs'!$D:$D,$D40,'VISSIM Travel Time Outputs'!$A:$A,"AVG",'VISSIM Travel Time Outputs'!$B:$B,AH$9),"-")</f>
        <v>-</v>
      </c>
      <c r="AI40" s="380" t="str">
        <f>IFERROR(AVERAGEIFS('VISSIM Travel Time Outputs'!$F:$F,'VISSIM Travel Time Outputs'!$D:$D,$D40,'VISSIM Travel Time Outputs'!$A:$A,"AVG",'VISSIM Travel Time Outputs'!$B:$B,AI$9),"-")</f>
        <v>-</v>
      </c>
      <c r="AJ40" s="380" t="str">
        <f>IFERROR(AVERAGEIFS('VISSIM Travel Time Outputs'!$F:$F,'VISSIM Travel Time Outputs'!$D:$D,$D40,'VISSIM Travel Time Outputs'!$A:$A,"AVG",'VISSIM Travel Time Outputs'!$B:$B,AJ$9),"-")</f>
        <v>-</v>
      </c>
      <c r="AK40" s="380" t="str">
        <f>IFERROR(AVERAGEIFS('VISSIM Travel Time Outputs'!$F:$F,'VISSIM Travel Time Outputs'!$D:$D,$D40,'VISSIM Travel Time Outputs'!$A:$A,"AVG",'VISSIM Travel Time Outputs'!$B:$B,AK$9),"-")</f>
        <v>-</v>
      </c>
      <c r="AL40" s="380" t="str">
        <f>IFERROR(AVERAGEIFS('VISSIM Travel Time Outputs'!$F:$F,'VISSIM Travel Time Outputs'!$D:$D,$D40,'VISSIM Travel Time Outputs'!$A:$A,"AVG",'VISSIM Travel Time Outputs'!$B:$B,AL$9),"-")</f>
        <v>-</v>
      </c>
      <c r="AM40" s="380" t="str">
        <f>IFERROR(AVERAGEIFS('VISSIM Travel Time Outputs'!$F:$F,'VISSIM Travel Time Outputs'!$D:$D,$D40,'VISSIM Travel Time Outputs'!$A:$A,"AVG",'VISSIM Travel Time Outputs'!$B:$B,AM$9),"-")</f>
        <v>-</v>
      </c>
      <c r="AN40" s="380" t="str">
        <f>IFERROR(AVERAGEIFS('VISSIM Travel Time Outputs'!$F:$F,'VISSIM Travel Time Outputs'!$D:$D,$D40,'VISSIM Travel Time Outputs'!$A:$A,"AVG",'VISSIM Travel Time Outputs'!$B:$B,AN$9),"-")</f>
        <v>-</v>
      </c>
      <c r="AO40" s="381" t="str">
        <f>IFERROR(AVERAGEIFS('VISSIM Travel Time Outputs'!$F:$F,'VISSIM Travel Time Outputs'!$D:$D,$D40,'VISSIM Travel Time Outputs'!$A:$A,"AVG",'VISSIM Travel Time Outputs'!$B:$B,AO$9),"-")</f>
        <v>-</v>
      </c>
      <c r="AP40" s="387"/>
      <c r="AQ40" s="259" t="str">
        <f t="shared" si="13"/>
        <v>--</v>
      </c>
      <c r="AR40" s="410" t="str">
        <f t="shared" si="14"/>
        <v>--</v>
      </c>
      <c r="AS40" s="381">
        <f t="shared" si="15"/>
        <v>0</v>
      </c>
      <c r="AT40" s="305"/>
      <c r="AU40" s="259" t="str">
        <f>IFERROR(TIME(0,0,AVERAGEIFS('VISSIM Travel Time Outputs'!$J:$J,'VISSIM Travel Time Outputs'!$D:$D,$D40,'VISSIM Travel Time Outputs'!$A:$A,"AVG",'VISSIM Travel Time Outputs'!$B:$B,AU$9)),"-")</f>
        <v>-</v>
      </c>
      <c r="AV40" s="36" t="str">
        <f>IFERROR(TIME(0,0,AVERAGEIFS('VISSIM Travel Time Outputs'!$J:$J,'VISSIM Travel Time Outputs'!$D:$D,$D40,'VISSIM Travel Time Outputs'!$A:$A,"AVG",'VISSIM Travel Time Outputs'!$B:$B,AV$9)),"-")</f>
        <v>-</v>
      </c>
      <c r="AW40" s="36" t="str">
        <f>IFERROR(TIME(0,0,AVERAGEIFS('VISSIM Travel Time Outputs'!$J:$J,'VISSIM Travel Time Outputs'!$D:$D,$D40,'VISSIM Travel Time Outputs'!$A:$A,"AVG",'VISSIM Travel Time Outputs'!$B:$B,AW$9)),"-")</f>
        <v>-</v>
      </c>
      <c r="AX40" s="36" t="str">
        <f>IFERROR(TIME(0,0,AVERAGEIFS('VISSIM Travel Time Outputs'!$J:$J,'VISSIM Travel Time Outputs'!$D:$D,$D40,'VISSIM Travel Time Outputs'!$A:$A,"AVG",'VISSIM Travel Time Outputs'!$B:$B,AX$9)),"-")</f>
        <v>-</v>
      </c>
      <c r="AY40" s="36" t="str">
        <f>IFERROR(TIME(0,0,AVERAGEIFS('VISSIM Travel Time Outputs'!$J:$J,'VISSIM Travel Time Outputs'!$D:$D,$D40,'VISSIM Travel Time Outputs'!$A:$A,"AVG",'VISSIM Travel Time Outputs'!$B:$B,AY$9)),"-")</f>
        <v>-</v>
      </c>
      <c r="AZ40" s="36" t="str">
        <f>IFERROR(TIME(0,0,AVERAGEIFS('VISSIM Travel Time Outputs'!$J:$J,'VISSIM Travel Time Outputs'!$D:$D,$D40,'VISSIM Travel Time Outputs'!$A:$A,"AVG",'VISSIM Travel Time Outputs'!$B:$B,AZ$9)),"-")</f>
        <v>-</v>
      </c>
      <c r="BA40" s="36" t="str">
        <f>IFERROR(TIME(0,0,AVERAGEIFS('VISSIM Travel Time Outputs'!$J:$J,'VISSIM Travel Time Outputs'!$D:$D,$D40,'VISSIM Travel Time Outputs'!$A:$A,"AVG",'VISSIM Travel Time Outputs'!$B:$B,BA$9)),"-")</f>
        <v>-</v>
      </c>
      <c r="BB40" s="36" t="str">
        <f>IFERROR(TIME(0,0,AVERAGEIFS('VISSIM Travel Time Outputs'!$J:$J,'VISSIM Travel Time Outputs'!$D:$D,$D40,'VISSIM Travel Time Outputs'!$A:$A,"AVG",'VISSIM Travel Time Outputs'!$B:$B,BB$9)),"-")</f>
        <v>-</v>
      </c>
      <c r="BC40" s="36" t="str">
        <f>IFERROR(TIME(0,0,AVERAGEIFS('VISSIM Travel Time Outputs'!$J:$J,'VISSIM Travel Time Outputs'!$D:$D,$D40,'VISSIM Travel Time Outputs'!$A:$A,"AVG",'VISSIM Travel Time Outputs'!$B:$B,BC$9)),"-")</f>
        <v>-</v>
      </c>
      <c r="BD40" s="36" t="str">
        <f>IFERROR(TIME(0,0,AVERAGEIFS('VISSIM Travel Time Outputs'!$J:$J,'VISSIM Travel Time Outputs'!$D:$D,$D40,'VISSIM Travel Time Outputs'!$A:$A,"AVG",'VISSIM Travel Time Outputs'!$B:$B,BD$9)),"-")</f>
        <v>-</v>
      </c>
      <c r="BE40" s="36" t="str">
        <f>IFERROR(TIME(0,0,AVERAGEIFS('VISSIM Travel Time Outputs'!$J:$J,'VISSIM Travel Time Outputs'!$D:$D,$D40,'VISSIM Travel Time Outputs'!$A:$A,"AVG",'VISSIM Travel Time Outputs'!$B:$B,BE$9)),"-")</f>
        <v>-</v>
      </c>
      <c r="BF40" s="36" t="str">
        <f>IFERROR(TIME(0,0,AVERAGEIFS('VISSIM Travel Time Outputs'!$J:$J,'VISSIM Travel Time Outputs'!$D:$D,$D40,'VISSIM Travel Time Outputs'!$A:$A,"AVG",'VISSIM Travel Time Outputs'!$B:$B,BF$9)),"-")</f>
        <v>-</v>
      </c>
      <c r="BG40" s="36" t="str">
        <f>IFERROR(TIME(0,0,AVERAGEIFS('VISSIM Travel Time Outputs'!$J:$J,'VISSIM Travel Time Outputs'!$D:$D,$D40,'VISSIM Travel Time Outputs'!$A:$A,"AVG",'VISSIM Travel Time Outputs'!$B:$B,BG$9)),"-")</f>
        <v>-</v>
      </c>
      <c r="BH40" s="36" t="str">
        <f>IFERROR(TIME(0,0,AVERAGEIFS('VISSIM Travel Time Outputs'!$J:$J,'VISSIM Travel Time Outputs'!$D:$D,$D40,'VISSIM Travel Time Outputs'!$A:$A,"AVG",'VISSIM Travel Time Outputs'!$B:$B,BH$9)),"-")</f>
        <v>-</v>
      </c>
      <c r="BI40" s="36" t="str">
        <f>IFERROR(TIME(0,0,AVERAGEIFS('VISSIM Travel Time Outputs'!$J:$J,'VISSIM Travel Time Outputs'!$D:$D,$D40,'VISSIM Travel Time Outputs'!$A:$A,"AVG",'VISSIM Travel Time Outputs'!$B:$B,BI$9)),"-")</f>
        <v>-</v>
      </c>
      <c r="BJ40" s="177" t="str">
        <f>IFERROR(TIME(0,0,AVERAGEIFS('VISSIM Travel Time Outputs'!$J:$J,'VISSIM Travel Time Outputs'!$D:$D,$D40,'VISSIM Travel Time Outputs'!$A:$A,"AVG",'VISSIM Travel Time Outputs'!$B:$B,BJ$9)),"-")</f>
        <v>-</v>
      </c>
      <c r="BK40" s="164"/>
      <c r="BL40" s="379" t="str">
        <f>IFERROR(AVERAGEIFS('VISSIM Travel Time Outputs'!$G:$G,'VISSIM Travel Time Outputs'!$D:$D,$D40,'VISSIM Travel Time Outputs'!$A:$A,"AVG",'VISSIM Travel Time Outputs'!$B:$B,BL$9),"-")</f>
        <v>-</v>
      </c>
      <c r="BM40" s="380" t="str">
        <f>IFERROR(AVERAGEIFS('VISSIM Travel Time Outputs'!$G:$G,'VISSIM Travel Time Outputs'!$D:$D,$D40,'VISSIM Travel Time Outputs'!$A:$A,"AVG",'VISSIM Travel Time Outputs'!$B:$B,BM$9),"-")</f>
        <v>-</v>
      </c>
      <c r="BN40" s="380" t="str">
        <f>IFERROR(AVERAGEIFS('VISSIM Travel Time Outputs'!$G:$G,'VISSIM Travel Time Outputs'!$D:$D,$D40,'VISSIM Travel Time Outputs'!$A:$A,"AVG",'VISSIM Travel Time Outputs'!$B:$B,BN$9),"-")</f>
        <v>-</v>
      </c>
      <c r="BO40" s="380" t="str">
        <f>IFERROR(AVERAGEIFS('VISSIM Travel Time Outputs'!$G:$G,'VISSIM Travel Time Outputs'!$D:$D,$D40,'VISSIM Travel Time Outputs'!$A:$A,"AVG",'VISSIM Travel Time Outputs'!$B:$B,BO$9),"-")</f>
        <v>-</v>
      </c>
      <c r="BP40" s="380" t="str">
        <f>IFERROR(AVERAGEIFS('VISSIM Travel Time Outputs'!$G:$G,'VISSIM Travel Time Outputs'!$D:$D,$D40,'VISSIM Travel Time Outputs'!$A:$A,"AVG",'VISSIM Travel Time Outputs'!$B:$B,BP$9),"-")</f>
        <v>-</v>
      </c>
      <c r="BQ40" s="380" t="str">
        <f>IFERROR(AVERAGEIFS('VISSIM Travel Time Outputs'!$G:$G,'VISSIM Travel Time Outputs'!$D:$D,$D40,'VISSIM Travel Time Outputs'!$A:$A,"AVG",'VISSIM Travel Time Outputs'!$B:$B,BQ$9),"-")</f>
        <v>-</v>
      </c>
      <c r="BR40" s="380" t="str">
        <f>IFERROR(AVERAGEIFS('VISSIM Travel Time Outputs'!$G:$G,'VISSIM Travel Time Outputs'!$D:$D,$D40,'VISSIM Travel Time Outputs'!$A:$A,"AVG",'VISSIM Travel Time Outputs'!$B:$B,BR$9),"-")</f>
        <v>-</v>
      </c>
      <c r="BS40" s="380" t="str">
        <f>IFERROR(AVERAGEIFS('VISSIM Travel Time Outputs'!$G:$G,'VISSIM Travel Time Outputs'!$D:$D,$D40,'VISSIM Travel Time Outputs'!$A:$A,"AVG",'VISSIM Travel Time Outputs'!$B:$B,BS$9),"-")</f>
        <v>-</v>
      </c>
      <c r="BT40" s="380" t="str">
        <f>IFERROR(AVERAGEIFS('VISSIM Travel Time Outputs'!$G:$G,'VISSIM Travel Time Outputs'!$D:$D,$D40,'VISSIM Travel Time Outputs'!$A:$A,"AVG",'VISSIM Travel Time Outputs'!$B:$B,BT$9),"-")</f>
        <v>-</v>
      </c>
      <c r="BU40" s="380" t="str">
        <f>IFERROR(AVERAGEIFS('VISSIM Travel Time Outputs'!$G:$G,'VISSIM Travel Time Outputs'!$D:$D,$D40,'VISSIM Travel Time Outputs'!$A:$A,"AVG",'VISSIM Travel Time Outputs'!$B:$B,BU$9),"-")</f>
        <v>-</v>
      </c>
      <c r="BV40" s="380" t="str">
        <f>IFERROR(AVERAGEIFS('VISSIM Travel Time Outputs'!$G:$G,'VISSIM Travel Time Outputs'!$D:$D,$D40,'VISSIM Travel Time Outputs'!$A:$A,"AVG",'VISSIM Travel Time Outputs'!$B:$B,BV$9),"-")</f>
        <v>-</v>
      </c>
      <c r="BW40" s="380" t="str">
        <f>IFERROR(AVERAGEIFS('VISSIM Travel Time Outputs'!$G:$G,'VISSIM Travel Time Outputs'!$D:$D,$D40,'VISSIM Travel Time Outputs'!$A:$A,"AVG",'VISSIM Travel Time Outputs'!$B:$B,BW$9),"-")</f>
        <v>-</v>
      </c>
      <c r="BX40" s="380" t="str">
        <f>IFERROR(AVERAGEIFS('VISSIM Travel Time Outputs'!$G:$G,'VISSIM Travel Time Outputs'!$D:$D,$D40,'VISSIM Travel Time Outputs'!$A:$A,"AVG",'VISSIM Travel Time Outputs'!$B:$B,BX$9),"-")</f>
        <v>-</v>
      </c>
      <c r="BY40" s="380" t="str">
        <f>IFERROR(AVERAGEIFS('VISSIM Travel Time Outputs'!$G:$G,'VISSIM Travel Time Outputs'!$D:$D,$D40,'VISSIM Travel Time Outputs'!$A:$A,"AVG",'VISSIM Travel Time Outputs'!$B:$B,BY$9),"-")</f>
        <v>-</v>
      </c>
      <c r="BZ40" s="380" t="str">
        <f>IFERROR(AVERAGEIFS('VISSIM Travel Time Outputs'!$G:$G,'VISSIM Travel Time Outputs'!$D:$D,$D40,'VISSIM Travel Time Outputs'!$A:$A,"AVG",'VISSIM Travel Time Outputs'!$B:$B,BZ$9),"-")</f>
        <v>-</v>
      </c>
      <c r="CA40" s="381" t="str">
        <f>IFERROR(AVERAGEIFS('VISSIM Travel Time Outputs'!$G:$G,'VISSIM Travel Time Outputs'!$D:$D,$D40,'VISSIM Travel Time Outputs'!$A:$A,"AVG",'VISSIM Travel Time Outputs'!$B:$B,CA$9),"-")</f>
        <v>-</v>
      </c>
      <c r="CB40" s="304"/>
      <c r="CC40" s="259" t="str">
        <f t="shared" si="16"/>
        <v>--</v>
      </c>
      <c r="CD40" s="410" t="str">
        <f t="shared" si="17"/>
        <v>--</v>
      </c>
      <c r="CE40" s="381">
        <f t="shared" si="18"/>
        <v>0</v>
      </c>
      <c r="CF40" s="387"/>
      <c r="CG40" s="259" t="str">
        <f>IFERROR(GETPIVOTDATA("Average of TRAVTM(31)",#REF!,"TIMEINT",CG$9,"VEHICLETRAVELTIMEMEASUREMENT",$D40)/3600/24,"--")</f>
        <v>--</v>
      </c>
      <c r="CH40" s="36" t="str">
        <f>IFERROR(GETPIVOTDATA("Average of TRAVTM(31)",#REF!,"TIMEINT",CH$9,"VEHICLETRAVELTIMEMEASUREMENT",$D40)/3600/24,"--")</f>
        <v>--</v>
      </c>
      <c r="CI40" s="36" t="str">
        <f>IFERROR(GETPIVOTDATA("Average of TRAVTM(31)",#REF!,"TIMEINT",CI$9,"VEHICLETRAVELTIMEMEASUREMENT",$D40)/3600/24,"--")</f>
        <v>--</v>
      </c>
      <c r="CJ40" s="36" t="str">
        <f>IFERROR(GETPIVOTDATA("Average of TRAVTM(31)",#REF!,"TIMEINT",CJ$9,"VEHICLETRAVELTIMEMEASUREMENT",$D40)/3600/24,"--")</f>
        <v>--</v>
      </c>
      <c r="CK40" s="36" t="str">
        <f>IFERROR(GETPIVOTDATA("Average of TRAVTM(31)",#REF!,"TIMEINT",CK$9,"VEHICLETRAVELTIMEMEASUREMENT",$D40)/3600/24,"--")</f>
        <v>--</v>
      </c>
      <c r="CL40" s="36" t="str">
        <f>IFERROR(GETPIVOTDATA("Average of TRAVTM(31)",#REF!,"TIMEINT",CL$9,"VEHICLETRAVELTIMEMEASUREMENT",$D40)/3600/24,"--")</f>
        <v>--</v>
      </c>
      <c r="CM40" s="36" t="str">
        <f>IFERROR(GETPIVOTDATA("Average of TRAVTM(31)",#REF!,"TIMEINT",CM$9,"VEHICLETRAVELTIMEMEASUREMENT",$D40)/3600/24,"--")</f>
        <v>--</v>
      </c>
      <c r="CN40" s="36" t="str">
        <f>IFERROR(GETPIVOTDATA("Average of TRAVTM(31)",#REF!,"TIMEINT",CN$9,"VEHICLETRAVELTIMEMEASUREMENT",$D40)/3600/24,"--")</f>
        <v>--</v>
      </c>
      <c r="CO40" s="36" t="str">
        <f>IFERROR(GETPIVOTDATA("Average of TRAVTM(31)",#REF!,"TIMEINT",CO$9,"VEHICLETRAVELTIMEMEASUREMENT",$D40)/3600/24,"--")</f>
        <v>--</v>
      </c>
      <c r="CP40" s="36" t="str">
        <f>IFERROR(GETPIVOTDATA("Average of TRAVTM(31)",#REF!,"TIMEINT",CP$9,"VEHICLETRAVELTIMEMEASUREMENT",$D40)/3600/24,"--")</f>
        <v>--</v>
      </c>
      <c r="CQ40" s="36" t="str">
        <f>IFERROR(GETPIVOTDATA("Average of TRAVTM(31)",#REF!,"TIMEINT",CQ$9,"VEHICLETRAVELTIMEMEASUREMENT",$D40)/3600/24,"--")</f>
        <v>--</v>
      </c>
      <c r="CR40" s="36" t="str">
        <f>IFERROR(GETPIVOTDATA("Average of TRAVTM(31)",#REF!,"TIMEINT",CR$9,"VEHICLETRAVELTIMEMEASUREMENT",$D40)/3600/24,"--")</f>
        <v>--</v>
      </c>
      <c r="CS40" s="36" t="str">
        <f>IFERROR(GETPIVOTDATA("Average of TRAVTM(31)",#REF!,"TIMEINT",CS$9,"VEHICLETRAVELTIMEMEASUREMENT",$D40)/3600/24,"--")</f>
        <v>--</v>
      </c>
      <c r="CT40" s="36" t="str">
        <f>IFERROR(GETPIVOTDATA("Average of TRAVTM(31)",#REF!,"TIMEINT",CT$9,"VEHICLETRAVELTIMEMEASUREMENT",$D40)/3600/24,"--")</f>
        <v>--</v>
      </c>
      <c r="CU40" s="36" t="str">
        <f>IFERROR(GETPIVOTDATA("Average of TRAVTM(31)",#REF!,"TIMEINT",CU$9,"VEHICLETRAVELTIMEMEASUREMENT",$D40)/3600/24,"--")</f>
        <v>--</v>
      </c>
      <c r="CV40" s="177" t="str">
        <f>IFERROR(GETPIVOTDATA("Average of TRAVTM(31)",#REF!,"TIMEINT",CV$9,"VEHICLETRAVELTIMEMEASUREMENT",$D40)/3600/24,"--")</f>
        <v>--</v>
      </c>
      <c r="CW40" s="387"/>
      <c r="CX40" s="379" t="str">
        <f>IFERROR(GETPIVOTDATA("Average of VEHS(31)",#REF!,"TIMEINT",CX$9,"VEHICLETRAVELTIMEMEASUREMENT",$D40),"--")</f>
        <v>--</v>
      </c>
      <c r="CY40" s="380" t="str">
        <f>IFERROR(GETPIVOTDATA("Average of VEHS(31)",#REF!,"TIMEINT",CY$9,"VEHICLETRAVELTIMEMEASUREMENT",$D40),"--")</f>
        <v>--</v>
      </c>
      <c r="CZ40" s="380" t="str">
        <f>IFERROR(GETPIVOTDATA("Average of VEHS(31)",#REF!,"TIMEINT",CZ$9,"VEHICLETRAVELTIMEMEASUREMENT",$D40),"--")</f>
        <v>--</v>
      </c>
      <c r="DA40" s="380" t="str">
        <f>IFERROR(GETPIVOTDATA("Average of VEHS(31)",#REF!,"TIMEINT",DA$9,"VEHICLETRAVELTIMEMEASUREMENT",$D40),"--")</f>
        <v>--</v>
      </c>
      <c r="DB40" s="380" t="str">
        <f>IFERROR(GETPIVOTDATA("Average of VEHS(31)",#REF!,"TIMEINT",DB$9,"VEHICLETRAVELTIMEMEASUREMENT",$D40),"--")</f>
        <v>--</v>
      </c>
      <c r="DC40" s="380" t="str">
        <f>IFERROR(GETPIVOTDATA("Average of VEHS(31)",#REF!,"TIMEINT",DC$9,"VEHICLETRAVELTIMEMEASUREMENT",$D40),"--")</f>
        <v>--</v>
      </c>
      <c r="DD40" s="380" t="str">
        <f>IFERROR(GETPIVOTDATA("Average of VEHS(31)",#REF!,"TIMEINT",DD$9,"VEHICLETRAVELTIMEMEASUREMENT",$D40),"--")</f>
        <v>--</v>
      </c>
      <c r="DE40" s="380" t="str">
        <f>IFERROR(GETPIVOTDATA("Average of VEHS(31)",#REF!,"TIMEINT",DE$9,"VEHICLETRAVELTIMEMEASUREMENT",$D40),"--")</f>
        <v>--</v>
      </c>
      <c r="DF40" s="380" t="str">
        <f>IFERROR(GETPIVOTDATA("Average of VEHS(31)",#REF!,"TIMEINT",DF$9,"VEHICLETRAVELTIMEMEASUREMENT",$D40),"--")</f>
        <v>--</v>
      </c>
      <c r="DG40" s="380" t="str">
        <f>IFERROR(GETPIVOTDATA("Average of VEHS(31)",#REF!,"TIMEINT",DG$9,"VEHICLETRAVELTIMEMEASUREMENT",$D40),"--")</f>
        <v>--</v>
      </c>
      <c r="DH40" s="380" t="str">
        <f>IFERROR(GETPIVOTDATA("Average of VEHS(31)",#REF!,"TIMEINT",DH$9,"VEHICLETRAVELTIMEMEASUREMENT",$D40),"--")</f>
        <v>--</v>
      </c>
      <c r="DI40" s="380" t="str">
        <f>IFERROR(GETPIVOTDATA("Average of VEHS(31)",#REF!,"TIMEINT",DI$9,"VEHICLETRAVELTIMEMEASUREMENT",$D40),"--")</f>
        <v>--</v>
      </c>
      <c r="DJ40" s="380" t="str">
        <f>IFERROR(GETPIVOTDATA("Average of VEHS(31)",#REF!,"TIMEINT",DJ$9,"VEHICLETRAVELTIMEMEASUREMENT",$D40),"--")</f>
        <v>--</v>
      </c>
      <c r="DK40" s="380" t="str">
        <f>IFERROR(GETPIVOTDATA("Average of VEHS(31)",#REF!,"TIMEINT",DK$9,"VEHICLETRAVELTIMEMEASUREMENT",$D40),"--")</f>
        <v>--</v>
      </c>
      <c r="DL40" s="380" t="str">
        <f>IFERROR(GETPIVOTDATA("Average of VEHS(31)",#REF!,"TIMEINT",DL$9,"VEHICLETRAVELTIMEMEASUREMENT",$D40),"--")</f>
        <v>--</v>
      </c>
      <c r="DM40" s="381" t="str">
        <f>IFERROR(GETPIVOTDATA("Average of VEHS(31)",#REF!,"TIMEINT",DM$9,"VEHICLETRAVELTIMEMEASUREMENT",$D40),"--")</f>
        <v>--</v>
      </c>
      <c r="DN40" s="387"/>
      <c r="DO40" s="259" t="str">
        <f t="shared" si="19"/>
        <v>--</v>
      </c>
      <c r="DP40" s="410" t="str">
        <f t="shared" si="20"/>
        <v>--</v>
      </c>
      <c r="DQ40" s="381">
        <f t="shared" si="21"/>
        <v>0</v>
      </c>
      <c r="DR40" s="305"/>
      <c r="DS40" s="259" t="str">
        <f>IFERROR(TIME(0,0,AVERAGEIFS('VISSIM Travel Time Outputs'!$K:$K,'VISSIM Travel Time Outputs'!$D:$D,$D40,'VISSIM Travel Time Outputs'!$A:$A,"AVG",'VISSIM Travel Time Outputs'!$B:$B,DS$9)),"-")</f>
        <v>-</v>
      </c>
      <c r="DT40" s="36" t="str">
        <f>IFERROR(TIME(0,0,AVERAGEIFS('VISSIM Travel Time Outputs'!$K:$K,'VISSIM Travel Time Outputs'!$D:$D,$D40,'VISSIM Travel Time Outputs'!$A:$A,"AVG",'VISSIM Travel Time Outputs'!$B:$B,DT$9)),"-")</f>
        <v>-</v>
      </c>
      <c r="DU40" s="36" t="str">
        <f>IFERROR(TIME(0,0,AVERAGEIFS('VISSIM Travel Time Outputs'!$K:$K,'VISSIM Travel Time Outputs'!$D:$D,$D40,'VISSIM Travel Time Outputs'!$A:$A,"AVG",'VISSIM Travel Time Outputs'!$B:$B,DU$9)),"-")</f>
        <v>-</v>
      </c>
      <c r="DV40" s="36" t="str">
        <f>IFERROR(TIME(0,0,AVERAGEIFS('VISSIM Travel Time Outputs'!$K:$K,'VISSIM Travel Time Outputs'!$D:$D,$D40,'VISSIM Travel Time Outputs'!$A:$A,"AVG",'VISSIM Travel Time Outputs'!$B:$B,DV$9)),"-")</f>
        <v>-</v>
      </c>
      <c r="DW40" s="36" t="str">
        <f>IFERROR(TIME(0,0,AVERAGEIFS('VISSIM Travel Time Outputs'!$K:$K,'VISSIM Travel Time Outputs'!$D:$D,$D40,'VISSIM Travel Time Outputs'!$A:$A,"AVG",'VISSIM Travel Time Outputs'!$B:$B,DW$9)),"-")</f>
        <v>-</v>
      </c>
      <c r="DX40" s="36" t="str">
        <f>IFERROR(TIME(0,0,AVERAGEIFS('VISSIM Travel Time Outputs'!$K:$K,'VISSIM Travel Time Outputs'!$D:$D,$D40,'VISSIM Travel Time Outputs'!$A:$A,"AVG",'VISSIM Travel Time Outputs'!$B:$B,DX$9)),"-")</f>
        <v>-</v>
      </c>
      <c r="DY40" s="36" t="str">
        <f>IFERROR(TIME(0,0,AVERAGEIFS('VISSIM Travel Time Outputs'!$K:$K,'VISSIM Travel Time Outputs'!$D:$D,$D40,'VISSIM Travel Time Outputs'!$A:$A,"AVG",'VISSIM Travel Time Outputs'!$B:$B,DY$9)),"-")</f>
        <v>-</v>
      </c>
      <c r="DZ40" s="36" t="str">
        <f>IFERROR(TIME(0,0,AVERAGEIFS('VISSIM Travel Time Outputs'!$K:$K,'VISSIM Travel Time Outputs'!$D:$D,$D40,'VISSIM Travel Time Outputs'!$A:$A,"AVG",'VISSIM Travel Time Outputs'!$B:$B,DZ$9)),"-")</f>
        <v>-</v>
      </c>
      <c r="EA40" s="36" t="str">
        <f>IFERROR(TIME(0,0,AVERAGEIFS('VISSIM Travel Time Outputs'!$K:$K,'VISSIM Travel Time Outputs'!$D:$D,$D40,'VISSIM Travel Time Outputs'!$A:$A,"AVG",'VISSIM Travel Time Outputs'!$B:$B,EA$9)),"-")</f>
        <v>-</v>
      </c>
      <c r="EB40" s="36" t="str">
        <f>IFERROR(TIME(0,0,AVERAGEIFS('VISSIM Travel Time Outputs'!$K:$K,'VISSIM Travel Time Outputs'!$D:$D,$D40,'VISSIM Travel Time Outputs'!$A:$A,"AVG",'VISSIM Travel Time Outputs'!$B:$B,EB$9)),"-")</f>
        <v>-</v>
      </c>
      <c r="EC40" s="36" t="str">
        <f>IFERROR(TIME(0,0,AVERAGEIFS('VISSIM Travel Time Outputs'!$K:$K,'VISSIM Travel Time Outputs'!$D:$D,$D40,'VISSIM Travel Time Outputs'!$A:$A,"AVG",'VISSIM Travel Time Outputs'!$B:$B,EC$9)),"-")</f>
        <v>-</v>
      </c>
      <c r="ED40" s="36" t="str">
        <f>IFERROR(TIME(0,0,AVERAGEIFS('VISSIM Travel Time Outputs'!$K:$K,'VISSIM Travel Time Outputs'!$D:$D,$D40,'VISSIM Travel Time Outputs'!$A:$A,"AVG",'VISSIM Travel Time Outputs'!$B:$B,ED$9)),"-")</f>
        <v>-</v>
      </c>
      <c r="EE40" s="36" t="str">
        <f>IFERROR(TIME(0,0,AVERAGEIFS('VISSIM Travel Time Outputs'!$K:$K,'VISSIM Travel Time Outputs'!$D:$D,$D40,'VISSIM Travel Time Outputs'!$A:$A,"AVG",'VISSIM Travel Time Outputs'!$B:$B,EE$9)),"-")</f>
        <v>-</v>
      </c>
      <c r="EF40" s="36" t="str">
        <f>IFERROR(TIME(0,0,AVERAGEIFS('VISSIM Travel Time Outputs'!$K:$K,'VISSIM Travel Time Outputs'!$D:$D,$D40,'VISSIM Travel Time Outputs'!$A:$A,"AVG",'VISSIM Travel Time Outputs'!$B:$B,EF$9)),"-")</f>
        <v>-</v>
      </c>
      <c r="EG40" s="36" t="str">
        <f>IFERROR(TIME(0,0,AVERAGEIFS('VISSIM Travel Time Outputs'!$K:$K,'VISSIM Travel Time Outputs'!$D:$D,$D40,'VISSIM Travel Time Outputs'!$A:$A,"AVG",'VISSIM Travel Time Outputs'!$B:$B,EG$9)),"-")</f>
        <v>-</v>
      </c>
      <c r="EH40" s="177" t="str">
        <f>IFERROR(TIME(0,0,AVERAGEIFS('VISSIM Travel Time Outputs'!$K:$K,'VISSIM Travel Time Outputs'!$D:$D,$D40,'VISSIM Travel Time Outputs'!$A:$A,"AVG",'VISSIM Travel Time Outputs'!$B:$B,EH$9)),"-")</f>
        <v>-</v>
      </c>
      <c r="EI40" s="164"/>
      <c r="EJ40" s="379" t="str">
        <f>IFERROR(AVERAGEIFS('VISSIM Travel Time Outputs'!$H:$H,'VISSIM Travel Time Outputs'!$D:$D,$D40,'VISSIM Travel Time Outputs'!$A:$A,"AVG",'VISSIM Travel Time Outputs'!$B:$B,EJ$9),"-")</f>
        <v>-</v>
      </c>
      <c r="EK40" s="380" t="str">
        <f>IFERROR(AVERAGEIFS('VISSIM Travel Time Outputs'!$H:$H,'VISSIM Travel Time Outputs'!$D:$D,$D40,'VISSIM Travel Time Outputs'!$A:$A,"AVG",'VISSIM Travel Time Outputs'!$B:$B,EK$9),"-")</f>
        <v>-</v>
      </c>
      <c r="EL40" s="380" t="str">
        <f>IFERROR(AVERAGEIFS('VISSIM Travel Time Outputs'!$H:$H,'VISSIM Travel Time Outputs'!$D:$D,$D40,'VISSIM Travel Time Outputs'!$A:$A,"AVG",'VISSIM Travel Time Outputs'!$B:$B,EL$9),"-")</f>
        <v>-</v>
      </c>
      <c r="EM40" s="380" t="str">
        <f>IFERROR(AVERAGEIFS('VISSIM Travel Time Outputs'!$H:$H,'VISSIM Travel Time Outputs'!$D:$D,$D40,'VISSIM Travel Time Outputs'!$A:$A,"AVG",'VISSIM Travel Time Outputs'!$B:$B,EM$9),"-")</f>
        <v>-</v>
      </c>
      <c r="EN40" s="380" t="str">
        <f>IFERROR(AVERAGEIFS('VISSIM Travel Time Outputs'!$H:$H,'VISSIM Travel Time Outputs'!$D:$D,$D40,'VISSIM Travel Time Outputs'!$A:$A,"AVG",'VISSIM Travel Time Outputs'!$B:$B,EN$9),"-")</f>
        <v>-</v>
      </c>
      <c r="EO40" s="380" t="str">
        <f>IFERROR(AVERAGEIFS('VISSIM Travel Time Outputs'!$H:$H,'VISSIM Travel Time Outputs'!$D:$D,$D40,'VISSIM Travel Time Outputs'!$A:$A,"AVG",'VISSIM Travel Time Outputs'!$B:$B,EO$9),"-")</f>
        <v>-</v>
      </c>
      <c r="EP40" s="380" t="str">
        <f>IFERROR(AVERAGEIFS('VISSIM Travel Time Outputs'!$H:$H,'VISSIM Travel Time Outputs'!$D:$D,$D40,'VISSIM Travel Time Outputs'!$A:$A,"AVG",'VISSIM Travel Time Outputs'!$B:$B,EP$9),"-")</f>
        <v>-</v>
      </c>
      <c r="EQ40" s="380" t="str">
        <f>IFERROR(AVERAGEIFS('VISSIM Travel Time Outputs'!$H:$H,'VISSIM Travel Time Outputs'!$D:$D,$D40,'VISSIM Travel Time Outputs'!$A:$A,"AVG",'VISSIM Travel Time Outputs'!$B:$B,EQ$9),"-")</f>
        <v>-</v>
      </c>
      <c r="ER40" s="380" t="str">
        <f>IFERROR(AVERAGEIFS('VISSIM Travel Time Outputs'!$H:$H,'VISSIM Travel Time Outputs'!$D:$D,$D40,'VISSIM Travel Time Outputs'!$A:$A,"AVG",'VISSIM Travel Time Outputs'!$B:$B,ER$9),"-")</f>
        <v>-</v>
      </c>
      <c r="ES40" s="380" t="str">
        <f>IFERROR(AVERAGEIFS('VISSIM Travel Time Outputs'!$H:$H,'VISSIM Travel Time Outputs'!$D:$D,$D40,'VISSIM Travel Time Outputs'!$A:$A,"AVG",'VISSIM Travel Time Outputs'!$B:$B,ES$9),"-")</f>
        <v>-</v>
      </c>
      <c r="ET40" s="380" t="str">
        <f>IFERROR(AVERAGEIFS('VISSIM Travel Time Outputs'!$H:$H,'VISSIM Travel Time Outputs'!$D:$D,$D40,'VISSIM Travel Time Outputs'!$A:$A,"AVG",'VISSIM Travel Time Outputs'!$B:$B,ET$9),"-")</f>
        <v>-</v>
      </c>
      <c r="EU40" s="380" t="str">
        <f>IFERROR(AVERAGEIFS('VISSIM Travel Time Outputs'!$H:$H,'VISSIM Travel Time Outputs'!$D:$D,$D40,'VISSIM Travel Time Outputs'!$A:$A,"AVG",'VISSIM Travel Time Outputs'!$B:$B,EU$9),"-")</f>
        <v>-</v>
      </c>
      <c r="EV40" s="380" t="str">
        <f>IFERROR(AVERAGEIFS('VISSIM Travel Time Outputs'!$H:$H,'VISSIM Travel Time Outputs'!$D:$D,$D40,'VISSIM Travel Time Outputs'!$A:$A,"AVG",'VISSIM Travel Time Outputs'!$B:$B,EV$9),"-")</f>
        <v>-</v>
      </c>
      <c r="EW40" s="380" t="str">
        <f>IFERROR(AVERAGEIFS('VISSIM Travel Time Outputs'!$H:$H,'VISSIM Travel Time Outputs'!$D:$D,$D40,'VISSIM Travel Time Outputs'!$A:$A,"AVG",'VISSIM Travel Time Outputs'!$B:$B,EW$9),"-")</f>
        <v>-</v>
      </c>
      <c r="EX40" s="380" t="str">
        <f>IFERROR(AVERAGEIFS('VISSIM Travel Time Outputs'!$H:$H,'VISSIM Travel Time Outputs'!$D:$D,$D40,'VISSIM Travel Time Outputs'!$A:$A,"AVG",'VISSIM Travel Time Outputs'!$B:$B,EX$9),"-")</f>
        <v>-</v>
      </c>
      <c r="EY40" s="381" t="str">
        <f>IFERROR(AVERAGEIFS('VISSIM Travel Time Outputs'!$H:$H,'VISSIM Travel Time Outputs'!$D:$D,$D40,'VISSIM Travel Time Outputs'!$A:$A,"AVG",'VISSIM Travel Time Outputs'!$B:$B,EY$9),"-")</f>
        <v>-</v>
      </c>
      <c r="EZ40" s="304"/>
      <c r="FA40" s="259" t="str">
        <f t="shared" si="22"/>
        <v>--</v>
      </c>
      <c r="FB40" s="410" t="str">
        <f t="shared" si="23"/>
        <v>--</v>
      </c>
      <c r="FC40" s="381">
        <f t="shared" si="24"/>
        <v>0</v>
      </c>
      <c r="FD40" s="387"/>
      <c r="FE40" s="259" t="str">
        <f>IFERROR(GETPIVOTDATA("Average of TRAVTM(40)",#REF!,"TIMEINT",FE$9,"VEHICLETRAVELTIMEMEASUREMENT",$D40)/3600/24,"--")</f>
        <v>--</v>
      </c>
      <c r="FF40" s="36" t="str">
        <f>IFERROR(GETPIVOTDATA("Average of TRAVTM(40)",#REF!,"TIMEINT",FF$9,"VEHICLETRAVELTIMEMEASUREMENT",$D40)/3600/24,"--")</f>
        <v>--</v>
      </c>
      <c r="FG40" s="36" t="str">
        <f>IFERROR(GETPIVOTDATA("Average of TRAVTM(40)",#REF!,"TIMEINT",FG$9,"VEHICLETRAVELTIMEMEASUREMENT",$D40)/3600/24,"--")</f>
        <v>--</v>
      </c>
      <c r="FH40" s="36" t="str">
        <f>IFERROR(GETPIVOTDATA("Average of TRAVTM(40)",#REF!,"TIMEINT",FH$9,"VEHICLETRAVELTIMEMEASUREMENT",$D40)/3600/24,"--")</f>
        <v>--</v>
      </c>
      <c r="FI40" s="36" t="str">
        <f>IFERROR(GETPIVOTDATA("Average of TRAVTM(40)",#REF!,"TIMEINT",FI$9,"VEHICLETRAVELTIMEMEASUREMENT",$D40)/3600/24,"--")</f>
        <v>--</v>
      </c>
      <c r="FJ40" s="36" t="str">
        <f>IFERROR(GETPIVOTDATA("Average of TRAVTM(40)",#REF!,"TIMEINT",FJ$9,"VEHICLETRAVELTIMEMEASUREMENT",$D40)/3600/24,"--")</f>
        <v>--</v>
      </c>
      <c r="FK40" s="36" t="str">
        <f>IFERROR(GETPIVOTDATA("Average of TRAVTM(40)",#REF!,"TIMEINT",FK$9,"VEHICLETRAVELTIMEMEASUREMENT",$D40)/3600/24,"--")</f>
        <v>--</v>
      </c>
      <c r="FL40" s="36" t="str">
        <f>IFERROR(GETPIVOTDATA("Average of TRAVTM(40)",#REF!,"TIMEINT",FL$9,"VEHICLETRAVELTIMEMEASUREMENT",$D40)/3600/24,"--")</f>
        <v>--</v>
      </c>
      <c r="FM40" s="36" t="str">
        <f>IFERROR(GETPIVOTDATA("Average of TRAVTM(40)",#REF!,"TIMEINT",FM$9,"VEHICLETRAVELTIMEMEASUREMENT",$D40)/3600/24,"--")</f>
        <v>--</v>
      </c>
      <c r="FN40" s="36" t="str">
        <f>IFERROR(GETPIVOTDATA("Average of TRAVTM(40)",#REF!,"TIMEINT",FN$9,"VEHICLETRAVELTIMEMEASUREMENT",$D40)/3600/24,"--")</f>
        <v>--</v>
      </c>
      <c r="FO40" s="36" t="str">
        <f>IFERROR(GETPIVOTDATA("Average of TRAVTM(40)",#REF!,"TIMEINT",FO$9,"VEHICLETRAVELTIMEMEASUREMENT",$D40)/3600/24,"--")</f>
        <v>--</v>
      </c>
      <c r="FP40" s="36" t="str">
        <f>IFERROR(GETPIVOTDATA("Average of TRAVTM(40)",#REF!,"TIMEINT",FP$9,"VEHICLETRAVELTIMEMEASUREMENT",$D40)/3600/24,"--")</f>
        <v>--</v>
      </c>
      <c r="FQ40" s="36" t="str">
        <f>IFERROR(GETPIVOTDATA("Average of TRAVTM(40)",#REF!,"TIMEINT",FQ$9,"VEHICLETRAVELTIMEMEASUREMENT",$D40)/3600/24,"--")</f>
        <v>--</v>
      </c>
      <c r="FR40" s="36" t="str">
        <f>IFERROR(GETPIVOTDATA("Average of TRAVTM(40)",#REF!,"TIMEINT",FR$9,"VEHICLETRAVELTIMEMEASUREMENT",$D40)/3600/24,"--")</f>
        <v>--</v>
      </c>
      <c r="FS40" s="36" t="str">
        <f>IFERROR(GETPIVOTDATA("Average of TRAVTM(40)",#REF!,"TIMEINT",FS$9,"VEHICLETRAVELTIMEMEASUREMENT",$D40)/3600/24,"--")</f>
        <v>--</v>
      </c>
      <c r="FT40" s="177" t="str">
        <f>IFERROR(GETPIVOTDATA("Average of TRAVTM(40)",#REF!,"TIMEINT",FT$9,"VEHICLETRAVELTIMEMEASUREMENT",$D40)/3600/24,"--")</f>
        <v>--</v>
      </c>
      <c r="FU40" s="387"/>
      <c r="FV40" s="379" t="str">
        <f>IFERROR(GETPIVOTDATA("Average of VEHS(40)",#REF!,"TIMEINT",FV$9,"VEHICLETRAVELTIMEMEASUREMENT",$D40),"--")</f>
        <v>--</v>
      </c>
      <c r="FW40" s="380" t="str">
        <f>IFERROR(GETPIVOTDATA("Average of VEHS(40)",#REF!,"TIMEINT",FW$9,"VEHICLETRAVELTIMEMEASUREMENT",$D40),"--")</f>
        <v>--</v>
      </c>
      <c r="FX40" s="380" t="str">
        <f>IFERROR(GETPIVOTDATA("Average of VEHS(40)",#REF!,"TIMEINT",FX$9,"VEHICLETRAVELTIMEMEASUREMENT",$D40),"--")</f>
        <v>--</v>
      </c>
      <c r="FY40" s="380" t="str">
        <f>IFERROR(GETPIVOTDATA("Average of VEHS(40)",#REF!,"TIMEINT",FY$9,"VEHICLETRAVELTIMEMEASUREMENT",$D40),"--")</f>
        <v>--</v>
      </c>
      <c r="FZ40" s="380" t="str">
        <f>IFERROR(GETPIVOTDATA("Average of VEHS(40)",#REF!,"TIMEINT",FZ$9,"VEHICLETRAVELTIMEMEASUREMENT",$D40),"--")</f>
        <v>--</v>
      </c>
      <c r="GA40" s="380" t="str">
        <f>IFERROR(GETPIVOTDATA("Average of VEHS(40)",#REF!,"TIMEINT",GA$9,"VEHICLETRAVELTIMEMEASUREMENT",$D40),"--")</f>
        <v>--</v>
      </c>
      <c r="GB40" s="380" t="str">
        <f>IFERROR(GETPIVOTDATA("Average of VEHS(40)",#REF!,"TIMEINT",GB$9,"VEHICLETRAVELTIMEMEASUREMENT",$D40),"--")</f>
        <v>--</v>
      </c>
      <c r="GC40" s="380" t="str">
        <f>IFERROR(GETPIVOTDATA("Average of VEHS(40)",#REF!,"TIMEINT",GC$9,"VEHICLETRAVELTIMEMEASUREMENT",$D40),"--")</f>
        <v>--</v>
      </c>
      <c r="GD40" s="380" t="str">
        <f>IFERROR(GETPIVOTDATA("Average of VEHS(40)",#REF!,"TIMEINT",GD$9,"VEHICLETRAVELTIMEMEASUREMENT",$D40),"--")</f>
        <v>--</v>
      </c>
      <c r="GE40" s="380" t="str">
        <f>IFERROR(GETPIVOTDATA("Average of VEHS(40)",#REF!,"TIMEINT",GE$9,"VEHICLETRAVELTIMEMEASUREMENT",$D40),"--")</f>
        <v>--</v>
      </c>
      <c r="GF40" s="380" t="str">
        <f>IFERROR(GETPIVOTDATA("Average of VEHS(40)",#REF!,"TIMEINT",GF$9,"VEHICLETRAVELTIMEMEASUREMENT",$D40),"--")</f>
        <v>--</v>
      </c>
      <c r="GG40" s="380" t="str">
        <f>IFERROR(GETPIVOTDATA("Average of VEHS(40)",#REF!,"TIMEINT",GG$9,"VEHICLETRAVELTIMEMEASUREMENT",$D40),"--")</f>
        <v>--</v>
      </c>
      <c r="GH40" s="380" t="str">
        <f>IFERROR(GETPIVOTDATA("Average of VEHS(40)",#REF!,"TIMEINT",GH$9,"VEHICLETRAVELTIMEMEASUREMENT",$D40),"--")</f>
        <v>--</v>
      </c>
      <c r="GI40" s="380" t="str">
        <f>IFERROR(GETPIVOTDATA("Average of VEHS(40)",#REF!,"TIMEINT",GI$9,"VEHICLETRAVELTIMEMEASUREMENT",$D40),"--")</f>
        <v>--</v>
      </c>
      <c r="GJ40" s="380" t="str">
        <f>IFERROR(GETPIVOTDATA("Average of VEHS(40)",#REF!,"TIMEINT",GJ$9,"VEHICLETRAVELTIMEMEASUREMENT",$D40),"--")</f>
        <v>--</v>
      </c>
      <c r="GK40" s="381" t="str">
        <f>IFERROR(GETPIVOTDATA("Average of VEHS(40)",#REF!,"TIMEINT",GK$9,"VEHICLETRAVELTIMEMEASUREMENT",$D40),"--")</f>
        <v>--</v>
      </c>
      <c r="GL40" s="387"/>
      <c r="GM40" s="259" t="str">
        <f t="shared" si="25"/>
        <v>--</v>
      </c>
      <c r="GN40" s="410" t="str">
        <f t="shared" si="26"/>
        <v>--</v>
      </c>
      <c r="GO40" s="381">
        <f t="shared" si="27"/>
        <v>0</v>
      </c>
      <c r="GP40" s="387"/>
      <c r="GQ40" s="259" t="str">
        <f>IFERROR(GETPIVOTDATA("Average of TRAVTM(60)",#REF!,"TIMEINT",GQ$9,"VEHICLETRAVELTIMEMEASUREMENT",$D40)/3600/24,"--")</f>
        <v>--</v>
      </c>
      <c r="GR40" s="36" t="str">
        <f>IFERROR(GETPIVOTDATA("Average of TRAVTM(60)",#REF!,"TIMEINT",GR$9,"VEHICLETRAVELTIMEMEASUREMENT",$D40)/3600/24,"--")</f>
        <v>--</v>
      </c>
      <c r="GS40" s="36" t="str">
        <f>IFERROR(GETPIVOTDATA("Average of TRAVTM(60)",#REF!,"TIMEINT",GS$9,"VEHICLETRAVELTIMEMEASUREMENT",$D40)/3600/24,"--")</f>
        <v>--</v>
      </c>
      <c r="GT40" s="36" t="str">
        <f>IFERROR(GETPIVOTDATA("Average of TRAVTM(60)",#REF!,"TIMEINT",GT$9,"VEHICLETRAVELTIMEMEASUREMENT",$D40)/3600/24,"--")</f>
        <v>--</v>
      </c>
      <c r="GU40" s="36" t="str">
        <f>IFERROR(GETPIVOTDATA("Average of TRAVTM(60)",#REF!,"TIMEINT",GU$9,"VEHICLETRAVELTIMEMEASUREMENT",$D40)/3600/24,"--")</f>
        <v>--</v>
      </c>
      <c r="GV40" s="36" t="str">
        <f>IFERROR(GETPIVOTDATA("Average of TRAVTM(60)",#REF!,"TIMEINT",GV$9,"VEHICLETRAVELTIMEMEASUREMENT",$D40)/3600/24,"--")</f>
        <v>--</v>
      </c>
      <c r="GW40" s="36" t="str">
        <f>IFERROR(GETPIVOTDATA("Average of TRAVTM(60)",#REF!,"TIMEINT",GW$9,"VEHICLETRAVELTIMEMEASUREMENT",$D40)/3600/24,"--")</f>
        <v>--</v>
      </c>
      <c r="GX40" s="36" t="str">
        <f>IFERROR(GETPIVOTDATA("Average of TRAVTM(60)",#REF!,"TIMEINT",GX$9,"VEHICLETRAVELTIMEMEASUREMENT",$D40)/3600/24,"--")</f>
        <v>--</v>
      </c>
      <c r="GY40" s="36" t="str">
        <f>IFERROR(GETPIVOTDATA("Average of TRAVTM(60)",#REF!,"TIMEINT",GY$9,"VEHICLETRAVELTIMEMEASUREMENT",$D40)/3600/24,"--")</f>
        <v>--</v>
      </c>
      <c r="GZ40" s="36" t="str">
        <f>IFERROR(GETPIVOTDATA("Average of TRAVTM(60)",#REF!,"TIMEINT",GZ$9,"VEHICLETRAVELTIMEMEASUREMENT",$D40)/3600/24,"--")</f>
        <v>--</v>
      </c>
      <c r="HA40" s="36" t="str">
        <f>IFERROR(GETPIVOTDATA("Average of TRAVTM(60)",#REF!,"TIMEINT",HA$9,"VEHICLETRAVELTIMEMEASUREMENT",$D40)/3600/24,"--")</f>
        <v>--</v>
      </c>
      <c r="HB40" s="36" t="str">
        <f>IFERROR(GETPIVOTDATA("Average of TRAVTM(60)",#REF!,"TIMEINT",HB$9,"VEHICLETRAVELTIMEMEASUREMENT",$D40)/3600/24,"--")</f>
        <v>--</v>
      </c>
      <c r="HC40" s="36" t="str">
        <f>IFERROR(GETPIVOTDATA("Average of TRAVTM(60)",#REF!,"TIMEINT",HC$9,"VEHICLETRAVELTIMEMEASUREMENT",$D40)/3600/24,"--")</f>
        <v>--</v>
      </c>
      <c r="HD40" s="36" t="str">
        <f>IFERROR(GETPIVOTDATA("Average of TRAVTM(60)",#REF!,"TIMEINT",HD$9,"VEHICLETRAVELTIMEMEASUREMENT",$D40)/3600/24,"--")</f>
        <v>--</v>
      </c>
      <c r="HE40" s="36" t="str">
        <f>IFERROR(GETPIVOTDATA("Average of TRAVTM(60)",#REF!,"TIMEINT",HE$9,"VEHICLETRAVELTIMEMEASUREMENT",$D40)/3600/24,"--")</f>
        <v>--</v>
      </c>
      <c r="HF40" s="177" t="str">
        <f>IFERROR(GETPIVOTDATA("Average of TRAVTM(60)",#REF!,"TIMEINT",HF$9,"VEHICLETRAVELTIMEMEASUREMENT",$D40)/3600/24,"--")</f>
        <v>--</v>
      </c>
      <c r="HG40" s="387"/>
      <c r="HH40" s="379" t="str">
        <f>IFERROR(GETPIVOTDATA("Average of VEHS(60)",#REF!,"TIMEINT",HH$9,"VEHICLETRAVELTIMEMEASUREMENT",$D40),"--")</f>
        <v>--</v>
      </c>
      <c r="HI40" s="380" t="str">
        <f>IFERROR(GETPIVOTDATA("Average of VEHS(60)",#REF!,"TIMEINT",HI$9,"VEHICLETRAVELTIMEMEASUREMENT",$D40),"--")</f>
        <v>--</v>
      </c>
      <c r="HJ40" s="380" t="str">
        <f>IFERROR(GETPIVOTDATA("Average of VEHS(60)",#REF!,"TIMEINT",HJ$9,"VEHICLETRAVELTIMEMEASUREMENT",$D40),"--")</f>
        <v>--</v>
      </c>
      <c r="HK40" s="380" t="str">
        <f>IFERROR(GETPIVOTDATA("Average of VEHS(60)",#REF!,"TIMEINT",HK$9,"VEHICLETRAVELTIMEMEASUREMENT",$D40),"--")</f>
        <v>--</v>
      </c>
      <c r="HL40" s="380" t="str">
        <f>IFERROR(GETPIVOTDATA("Average of VEHS(60)",#REF!,"TIMEINT",HL$9,"VEHICLETRAVELTIMEMEASUREMENT",$D40),"--")</f>
        <v>--</v>
      </c>
      <c r="HM40" s="380" t="str">
        <f>IFERROR(GETPIVOTDATA("Average of VEHS(60)",#REF!,"TIMEINT",HM$9,"VEHICLETRAVELTIMEMEASUREMENT",$D40),"--")</f>
        <v>--</v>
      </c>
      <c r="HN40" s="380" t="str">
        <f>IFERROR(GETPIVOTDATA("Average of VEHS(60)",#REF!,"TIMEINT",HN$9,"VEHICLETRAVELTIMEMEASUREMENT",$D40),"--")</f>
        <v>--</v>
      </c>
      <c r="HO40" s="380" t="str">
        <f>IFERROR(GETPIVOTDATA("Average of VEHS(60)",#REF!,"TIMEINT",HO$9,"VEHICLETRAVELTIMEMEASUREMENT",$D40),"--")</f>
        <v>--</v>
      </c>
      <c r="HP40" s="380" t="str">
        <f>IFERROR(GETPIVOTDATA("Average of VEHS(60)",#REF!,"TIMEINT",HP$9,"VEHICLETRAVELTIMEMEASUREMENT",$D40),"--")</f>
        <v>--</v>
      </c>
      <c r="HQ40" s="380" t="str">
        <f>IFERROR(GETPIVOTDATA("Average of VEHS(60)",#REF!,"TIMEINT",HQ$9,"VEHICLETRAVELTIMEMEASUREMENT",$D40),"--")</f>
        <v>--</v>
      </c>
      <c r="HR40" s="380" t="str">
        <f>IFERROR(GETPIVOTDATA("Average of VEHS(60)",#REF!,"TIMEINT",HR$9,"VEHICLETRAVELTIMEMEASUREMENT",$D40),"--")</f>
        <v>--</v>
      </c>
      <c r="HS40" s="380" t="str">
        <f>IFERROR(GETPIVOTDATA("Average of VEHS(60)",#REF!,"TIMEINT",HS$9,"VEHICLETRAVELTIMEMEASUREMENT",$D40),"--")</f>
        <v>--</v>
      </c>
      <c r="HT40" s="380" t="str">
        <f>IFERROR(GETPIVOTDATA("Average of VEHS(60)",#REF!,"TIMEINT",HT$9,"VEHICLETRAVELTIMEMEASUREMENT",$D40),"--")</f>
        <v>--</v>
      </c>
      <c r="HU40" s="380" t="str">
        <f>IFERROR(GETPIVOTDATA("Average of VEHS(60)",#REF!,"TIMEINT",HU$9,"VEHICLETRAVELTIMEMEASUREMENT",$D40),"--")</f>
        <v>--</v>
      </c>
      <c r="HV40" s="380" t="str">
        <f>IFERROR(GETPIVOTDATA("Average of VEHS(60)",#REF!,"TIMEINT",HV$9,"VEHICLETRAVELTIMEMEASUREMENT",$D40),"--")</f>
        <v>--</v>
      </c>
      <c r="HW40" s="381" t="str">
        <f>IFERROR(GETPIVOTDATA("Average of VEHS(60)",#REF!,"TIMEINT",HW$9,"VEHICLETRAVELTIMEMEASUREMENT",$D40),"--")</f>
        <v>--</v>
      </c>
      <c r="HX40" s="387"/>
      <c r="HY40" s="259" t="str">
        <f t="shared" si="28"/>
        <v>--</v>
      </c>
      <c r="HZ40" s="410" t="str">
        <f t="shared" si="29"/>
        <v>--</v>
      </c>
      <c r="IA40" s="381">
        <f t="shared" si="30"/>
        <v>0</v>
      </c>
      <c r="IB40" s="716"/>
      <c r="IC40" s="379" t="str">
        <f>IFERROR(AVERAGEIFS('VISSIM Travel Time Outputs'!$L:$L,'VISSIM Travel Time Outputs'!$D:$D,$D40,'VISSIM Travel Time Outputs'!$A:$A,"AVG",'VISSIM Travel Time Outputs'!$B:$B,IC$9),"-")</f>
        <v>-</v>
      </c>
      <c r="ID40" s="380" t="str">
        <f>IFERROR(AVERAGEIFS('VISSIM Travel Time Outputs'!$L:$L,'VISSIM Travel Time Outputs'!$D:$D,$D40,'VISSIM Travel Time Outputs'!$A:$A,"AVG",'VISSIM Travel Time Outputs'!$B:$B,ID$9),"-")</f>
        <v>-</v>
      </c>
      <c r="IE40" s="380" t="str">
        <f>IFERROR(AVERAGEIFS('VISSIM Travel Time Outputs'!$L:$L,'VISSIM Travel Time Outputs'!$D:$D,$D40,'VISSIM Travel Time Outputs'!$A:$A,"AVG",'VISSIM Travel Time Outputs'!$B:$B,IE$9),"-")</f>
        <v>-</v>
      </c>
      <c r="IF40" s="380" t="str">
        <f>IFERROR(AVERAGEIFS('VISSIM Travel Time Outputs'!$L:$L,'VISSIM Travel Time Outputs'!$D:$D,$D40,'VISSIM Travel Time Outputs'!$A:$A,"AVG",'VISSIM Travel Time Outputs'!$B:$B,IF$9),"-")</f>
        <v>-</v>
      </c>
      <c r="IG40" s="380" t="str">
        <f>IFERROR(AVERAGEIFS('VISSIM Travel Time Outputs'!$L:$L,'VISSIM Travel Time Outputs'!$D:$D,$D40,'VISSIM Travel Time Outputs'!$A:$A,"AVG",'VISSIM Travel Time Outputs'!$B:$B,IG$9),"-")</f>
        <v>-</v>
      </c>
      <c r="IH40" s="380" t="str">
        <f>IFERROR(AVERAGEIFS('VISSIM Travel Time Outputs'!$L:$L,'VISSIM Travel Time Outputs'!$D:$D,$D40,'VISSIM Travel Time Outputs'!$A:$A,"AVG",'VISSIM Travel Time Outputs'!$B:$B,IH$9),"-")</f>
        <v>-</v>
      </c>
      <c r="II40" s="380" t="str">
        <f>IFERROR(AVERAGEIFS('VISSIM Travel Time Outputs'!$L:$L,'VISSIM Travel Time Outputs'!$D:$D,$D40,'VISSIM Travel Time Outputs'!$A:$A,"AVG",'VISSIM Travel Time Outputs'!$B:$B,II$9),"-")</f>
        <v>-</v>
      </c>
      <c r="IJ40" s="380" t="str">
        <f>IFERROR(AVERAGEIFS('VISSIM Travel Time Outputs'!$L:$L,'VISSIM Travel Time Outputs'!$D:$D,$D40,'VISSIM Travel Time Outputs'!$A:$A,"AVG",'VISSIM Travel Time Outputs'!$B:$B,IJ$9),"-")</f>
        <v>-</v>
      </c>
      <c r="IK40" s="380" t="str">
        <f>IFERROR(AVERAGEIFS('VISSIM Travel Time Outputs'!$L:$L,'VISSIM Travel Time Outputs'!$D:$D,$D40,'VISSIM Travel Time Outputs'!$A:$A,"AVG",'VISSIM Travel Time Outputs'!$B:$B,IK$9),"-")</f>
        <v>-</v>
      </c>
      <c r="IL40" s="380" t="str">
        <f>IFERROR(AVERAGEIFS('VISSIM Travel Time Outputs'!$L:$L,'VISSIM Travel Time Outputs'!$D:$D,$D40,'VISSIM Travel Time Outputs'!$A:$A,"AVG",'VISSIM Travel Time Outputs'!$B:$B,IL$9),"-")</f>
        <v>-</v>
      </c>
      <c r="IM40" s="380" t="str">
        <f>IFERROR(AVERAGEIFS('VISSIM Travel Time Outputs'!$L:$L,'VISSIM Travel Time Outputs'!$D:$D,$D40,'VISSIM Travel Time Outputs'!$A:$A,"AVG",'VISSIM Travel Time Outputs'!$B:$B,IM$9),"-")</f>
        <v>-</v>
      </c>
      <c r="IN40" s="380" t="str">
        <f>IFERROR(AVERAGEIFS('VISSIM Travel Time Outputs'!$L:$L,'VISSIM Travel Time Outputs'!$D:$D,$D40,'VISSIM Travel Time Outputs'!$A:$A,"AVG",'VISSIM Travel Time Outputs'!$B:$B,IN$9),"-")</f>
        <v>-</v>
      </c>
      <c r="IO40" s="380" t="str">
        <f>IFERROR(AVERAGEIFS('VISSIM Travel Time Outputs'!$L:$L,'VISSIM Travel Time Outputs'!$D:$D,$D40,'VISSIM Travel Time Outputs'!$A:$A,"AVG",'VISSIM Travel Time Outputs'!$B:$B,IO$9),"-")</f>
        <v>-</v>
      </c>
      <c r="IP40" s="380" t="str">
        <f>IFERROR(AVERAGEIFS('VISSIM Travel Time Outputs'!$L:$L,'VISSIM Travel Time Outputs'!$D:$D,$D40,'VISSIM Travel Time Outputs'!$A:$A,"AVG",'VISSIM Travel Time Outputs'!$B:$B,IP$9),"-")</f>
        <v>-</v>
      </c>
      <c r="IQ40" s="380" t="str">
        <f>IFERROR(AVERAGEIFS('VISSIM Travel Time Outputs'!$L:$L,'VISSIM Travel Time Outputs'!$D:$D,$D40,'VISSIM Travel Time Outputs'!$A:$A,"AVG",'VISSIM Travel Time Outputs'!$B:$B,IQ$9),"-")</f>
        <v>-</v>
      </c>
      <c r="IR40" s="381" t="str">
        <f>IFERROR(AVERAGEIFS('VISSIM Travel Time Outputs'!$L:$L,'VISSIM Travel Time Outputs'!$D:$D,$D40,'VISSIM Travel Time Outputs'!$A:$A,"AVG",'VISSIM Travel Time Outputs'!$B:$B,IR$9),"-")</f>
        <v>-</v>
      </c>
      <c r="IS40" s="381" t="str">
        <f t="shared" si="31"/>
        <v>--</v>
      </c>
    </row>
    <row r="41" spans="1:253" x14ac:dyDescent="0.25">
      <c r="A41" s="302" t="str">
        <f t="shared" si="12"/>
        <v/>
      </c>
      <c r="B41" s="641">
        <f t="shared" si="32"/>
        <v>32</v>
      </c>
      <c r="C41" s="475" t="str">
        <f>INDEX('Input - Travel Times'!$B$3:$AL$103,MATCH($B41,'Input - Travel Times'!$B$3:$B$103,0),MATCH(C$9,'Input - Travel Times'!$B$3:$AL$3,0))</f>
        <v>From off-ramp to Rt 50 EB to off-ramp to ASPM EB</v>
      </c>
      <c r="D41" s="194">
        <f>INDEX('Input - Travel Times'!$B$3:$AS$103,MATCH($B41,'Input - Travel Times'!$B$3:$B$103,0),MATCH(D$9,'Input - Travel Times'!$B$3:$AS$3,0))</f>
        <v>0</v>
      </c>
      <c r="E41" s="582">
        <f>TIME(0,0,INDEX('Input - Travel Times'!$B$3:$AL$103,MATCH($B41,'Input - Travel Times'!$B$3:$B$103,0),MATCH(E$9,'Input - Travel Times'!$B$3:$AL$3,0)))</f>
        <v>8.4490740740740739E-4</v>
      </c>
      <c r="F41" s="582">
        <f>TIME(0,0,INDEX('Input - Travel Times'!$B$3:$AL$103,MATCH($B41,'Input - Travel Times'!$B$3:$B$103,0),MATCH(F$9,'Input - Travel Times'!$B$3:$AL$3,0)))</f>
        <v>8.6805555555555551E-4</v>
      </c>
      <c r="G41" s="582">
        <f>TIME(0,0,INDEX('Input - Travel Times'!$B$3:$AL$103,MATCH($B41,'Input - Travel Times'!$B$3:$B$103,0),MATCH(G$9,'Input - Travel Times'!$B$3:$AL$3,0)))</f>
        <v>0</v>
      </c>
      <c r="I41" s="259" t="str">
        <f>IFERROR(TIME(0,0,AVERAGEIFS('VISSIM Travel Time Outputs'!$I:$I,'VISSIM Travel Time Outputs'!$D:$D,$D41,'VISSIM Travel Time Outputs'!$A:$A,"AVG",'VISSIM Travel Time Outputs'!$B:$B,I$9)),"-")</f>
        <v>-</v>
      </c>
      <c r="J41" s="36" t="str">
        <f>IFERROR(TIME(0,0,AVERAGEIFS('VISSIM Travel Time Outputs'!$I:$I,'VISSIM Travel Time Outputs'!$D:$D,$D41,'VISSIM Travel Time Outputs'!$A:$A,"AVG",'VISSIM Travel Time Outputs'!$B:$B,J$9)),"-")</f>
        <v>-</v>
      </c>
      <c r="K41" s="36" t="str">
        <f>IFERROR(TIME(0,0,AVERAGEIFS('VISSIM Travel Time Outputs'!$I:$I,'VISSIM Travel Time Outputs'!$D:$D,$D41,'VISSIM Travel Time Outputs'!$A:$A,"AVG",'VISSIM Travel Time Outputs'!$B:$B,K$9)),"-")</f>
        <v>-</v>
      </c>
      <c r="L41" s="36" t="str">
        <f>IFERROR(TIME(0,0,AVERAGEIFS('VISSIM Travel Time Outputs'!$I:$I,'VISSIM Travel Time Outputs'!$D:$D,$D41,'VISSIM Travel Time Outputs'!$A:$A,"AVG",'VISSIM Travel Time Outputs'!$B:$B,L$9)),"-")</f>
        <v>-</v>
      </c>
      <c r="M41" s="36" t="str">
        <f>IFERROR(TIME(0,0,AVERAGEIFS('VISSIM Travel Time Outputs'!$I:$I,'VISSIM Travel Time Outputs'!$D:$D,$D41,'VISSIM Travel Time Outputs'!$A:$A,"AVG",'VISSIM Travel Time Outputs'!$B:$B,M$9)),"-")</f>
        <v>-</v>
      </c>
      <c r="N41" s="36" t="str">
        <f>IFERROR(TIME(0,0,AVERAGEIFS('VISSIM Travel Time Outputs'!$I:$I,'VISSIM Travel Time Outputs'!$D:$D,$D41,'VISSIM Travel Time Outputs'!$A:$A,"AVG",'VISSIM Travel Time Outputs'!$B:$B,N$9)),"-")</f>
        <v>-</v>
      </c>
      <c r="O41" s="36" t="str">
        <f>IFERROR(TIME(0,0,AVERAGEIFS('VISSIM Travel Time Outputs'!$I:$I,'VISSIM Travel Time Outputs'!$D:$D,$D41,'VISSIM Travel Time Outputs'!$A:$A,"AVG",'VISSIM Travel Time Outputs'!$B:$B,O$9)),"-")</f>
        <v>-</v>
      </c>
      <c r="P41" s="36" t="str">
        <f>IFERROR(TIME(0,0,AVERAGEIFS('VISSIM Travel Time Outputs'!$I:$I,'VISSIM Travel Time Outputs'!$D:$D,$D41,'VISSIM Travel Time Outputs'!$A:$A,"AVG",'VISSIM Travel Time Outputs'!$B:$B,P$9)),"-")</f>
        <v>-</v>
      </c>
      <c r="Q41" s="36" t="str">
        <f>IFERROR(TIME(0,0,AVERAGEIFS('VISSIM Travel Time Outputs'!$I:$I,'VISSIM Travel Time Outputs'!$D:$D,$D41,'VISSIM Travel Time Outputs'!$A:$A,"AVG",'VISSIM Travel Time Outputs'!$B:$B,Q$9)),"-")</f>
        <v>-</v>
      </c>
      <c r="R41" s="36" t="str">
        <f>IFERROR(TIME(0,0,AVERAGEIFS('VISSIM Travel Time Outputs'!$I:$I,'VISSIM Travel Time Outputs'!$D:$D,$D41,'VISSIM Travel Time Outputs'!$A:$A,"AVG",'VISSIM Travel Time Outputs'!$B:$B,R$9)),"-")</f>
        <v>-</v>
      </c>
      <c r="S41" s="36" t="str">
        <f>IFERROR(TIME(0,0,AVERAGEIFS('VISSIM Travel Time Outputs'!$I:$I,'VISSIM Travel Time Outputs'!$D:$D,$D41,'VISSIM Travel Time Outputs'!$A:$A,"AVG",'VISSIM Travel Time Outputs'!$B:$B,S$9)),"-")</f>
        <v>-</v>
      </c>
      <c r="T41" s="36" t="str">
        <f>IFERROR(TIME(0,0,AVERAGEIFS('VISSIM Travel Time Outputs'!$I:$I,'VISSIM Travel Time Outputs'!$D:$D,$D41,'VISSIM Travel Time Outputs'!$A:$A,"AVG",'VISSIM Travel Time Outputs'!$B:$B,T$9)),"-")</f>
        <v>-</v>
      </c>
      <c r="U41" s="36" t="str">
        <f>IFERROR(TIME(0,0,AVERAGEIFS('VISSIM Travel Time Outputs'!$I:$I,'VISSIM Travel Time Outputs'!$D:$D,$D41,'VISSIM Travel Time Outputs'!$A:$A,"AVG",'VISSIM Travel Time Outputs'!$B:$B,U$9)),"-")</f>
        <v>-</v>
      </c>
      <c r="V41" s="36" t="str">
        <f>IFERROR(TIME(0,0,AVERAGEIFS('VISSIM Travel Time Outputs'!$I:$I,'VISSIM Travel Time Outputs'!$D:$D,$D41,'VISSIM Travel Time Outputs'!$A:$A,"AVG",'VISSIM Travel Time Outputs'!$B:$B,V$9)),"-")</f>
        <v>-</v>
      </c>
      <c r="W41" s="36" t="str">
        <f>IFERROR(TIME(0,0,AVERAGEIFS('VISSIM Travel Time Outputs'!$I:$I,'VISSIM Travel Time Outputs'!$D:$D,$D41,'VISSIM Travel Time Outputs'!$A:$A,"AVG",'VISSIM Travel Time Outputs'!$B:$B,W$9)),"-")</f>
        <v>-</v>
      </c>
      <c r="X41" s="177" t="str">
        <f>IFERROR(TIME(0,0,AVERAGEIFS('VISSIM Travel Time Outputs'!$I:$I,'VISSIM Travel Time Outputs'!$D:$D,$D41,'VISSIM Travel Time Outputs'!$A:$A,"AVG",'VISSIM Travel Time Outputs'!$B:$B,X$9)),"-")</f>
        <v>-</v>
      </c>
      <c r="Y41" s="304"/>
      <c r="Z41" s="379" t="str">
        <f>IFERROR(AVERAGEIFS('VISSIM Travel Time Outputs'!$F:$F,'VISSIM Travel Time Outputs'!$D:$D,$D41,'VISSIM Travel Time Outputs'!$A:$A,"AVG",'VISSIM Travel Time Outputs'!$B:$B,Z$9),"-")</f>
        <v>-</v>
      </c>
      <c r="AA41" s="380" t="str">
        <f>IFERROR(AVERAGEIFS('VISSIM Travel Time Outputs'!$F:$F,'VISSIM Travel Time Outputs'!$D:$D,$D41,'VISSIM Travel Time Outputs'!$A:$A,"AVG",'VISSIM Travel Time Outputs'!$B:$B,AA$9),"-")</f>
        <v>-</v>
      </c>
      <c r="AB41" s="380" t="str">
        <f>IFERROR(AVERAGEIFS('VISSIM Travel Time Outputs'!$F:$F,'VISSIM Travel Time Outputs'!$D:$D,$D41,'VISSIM Travel Time Outputs'!$A:$A,"AVG",'VISSIM Travel Time Outputs'!$B:$B,AB$9),"-")</f>
        <v>-</v>
      </c>
      <c r="AC41" s="380" t="str">
        <f>IFERROR(AVERAGEIFS('VISSIM Travel Time Outputs'!$F:$F,'VISSIM Travel Time Outputs'!$D:$D,$D41,'VISSIM Travel Time Outputs'!$A:$A,"AVG",'VISSIM Travel Time Outputs'!$B:$B,AC$9),"-")</f>
        <v>-</v>
      </c>
      <c r="AD41" s="380" t="str">
        <f>IFERROR(AVERAGEIFS('VISSIM Travel Time Outputs'!$F:$F,'VISSIM Travel Time Outputs'!$D:$D,$D41,'VISSIM Travel Time Outputs'!$A:$A,"AVG",'VISSIM Travel Time Outputs'!$B:$B,AD$9),"-")</f>
        <v>-</v>
      </c>
      <c r="AE41" s="380" t="str">
        <f>IFERROR(AVERAGEIFS('VISSIM Travel Time Outputs'!$F:$F,'VISSIM Travel Time Outputs'!$D:$D,$D41,'VISSIM Travel Time Outputs'!$A:$A,"AVG",'VISSIM Travel Time Outputs'!$B:$B,AE$9),"-")</f>
        <v>-</v>
      </c>
      <c r="AF41" s="380" t="str">
        <f>IFERROR(AVERAGEIFS('VISSIM Travel Time Outputs'!$F:$F,'VISSIM Travel Time Outputs'!$D:$D,$D41,'VISSIM Travel Time Outputs'!$A:$A,"AVG",'VISSIM Travel Time Outputs'!$B:$B,AF$9),"-")</f>
        <v>-</v>
      </c>
      <c r="AG41" s="380" t="str">
        <f>IFERROR(AVERAGEIFS('VISSIM Travel Time Outputs'!$F:$F,'VISSIM Travel Time Outputs'!$D:$D,$D41,'VISSIM Travel Time Outputs'!$A:$A,"AVG",'VISSIM Travel Time Outputs'!$B:$B,AG$9),"-")</f>
        <v>-</v>
      </c>
      <c r="AH41" s="380" t="str">
        <f>IFERROR(AVERAGEIFS('VISSIM Travel Time Outputs'!$F:$F,'VISSIM Travel Time Outputs'!$D:$D,$D41,'VISSIM Travel Time Outputs'!$A:$A,"AVG",'VISSIM Travel Time Outputs'!$B:$B,AH$9),"-")</f>
        <v>-</v>
      </c>
      <c r="AI41" s="380" t="str">
        <f>IFERROR(AVERAGEIFS('VISSIM Travel Time Outputs'!$F:$F,'VISSIM Travel Time Outputs'!$D:$D,$D41,'VISSIM Travel Time Outputs'!$A:$A,"AVG",'VISSIM Travel Time Outputs'!$B:$B,AI$9),"-")</f>
        <v>-</v>
      </c>
      <c r="AJ41" s="380" t="str">
        <f>IFERROR(AVERAGEIFS('VISSIM Travel Time Outputs'!$F:$F,'VISSIM Travel Time Outputs'!$D:$D,$D41,'VISSIM Travel Time Outputs'!$A:$A,"AVG",'VISSIM Travel Time Outputs'!$B:$B,AJ$9),"-")</f>
        <v>-</v>
      </c>
      <c r="AK41" s="380" t="str">
        <f>IFERROR(AVERAGEIFS('VISSIM Travel Time Outputs'!$F:$F,'VISSIM Travel Time Outputs'!$D:$D,$D41,'VISSIM Travel Time Outputs'!$A:$A,"AVG",'VISSIM Travel Time Outputs'!$B:$B,AK$9),"-")</f>
        <v>-</v>
      </c>
      <c r="AL41" s="380" t="str">
        <f>IFERROR(AVERAGEIFS('VISSIM Travel Time Outputs'!$F:$F,'VISSIM Travel Time Outputs'!$D:$D,$D41,'VISSIM Travel Time Outputs'!$A:$A,"AVG",'VISSIM Travel Time Outputs'!$B:$B,AL$9),"-")</f>
        <v>-</v>
      </c>
      <c r="AM41" s="380" t="str">
        <f>IFERROR(AVERAGEIFS('VISSIM Travel Time Outputs'!$F:$F,'VISSIM Travel Time Outputs'!$D:$D,$D41,'VISSIM Travel Time Outputs'!$A:$A,"AVG",'VISSIM Travel Time Outputs'!$B:$B,AM$9),"-")</f>
        <v>-</v>
      </c>
      <c r="AN41" s="380" t="str">
        <f>IFERROR(AVERAGEIFS('VISSIM Travel Time Outputs'!$F:$F,'VISSIM Travel Time Outputs'!$D:$D,$D41,'VISSIM Travel Time Outputs'!$A:$A,"AVG",'VISSIM Travel Time Outputs'!$B:$B,AN$9),"-")</f>
        <v>-</v>
      </c>
      <c r="AO41" s="381" t="str">
        <f>IFERROR(AVERAGEIFS('VISSIM Travel Time Outputs'!$F:$F,'VISSIM Travel Time Outputs'!$D:$D,$D41,'VISSIM Travel Time Outputs'!$A:$A,"AVG",'VISSIM Travel Time Outputs'!$B:$B,AO$9),"-")</f>
        <v>-</v>
      </c>
      <c r="AP41" s="387"/>
      <c r="AQ41" s="259" t="str">
        <f t="shared" si="13"/>
        <v>--</v>
      </c>
      <c r="AR41" s="410" t="str">
        <f t="shared" si="14"/>
        <v>--</v>
      </c>
      <c r="AS41" s="381">
        <f t="shared" si="15"/>
        <v>0</v>
      </c>
      <c r="AT41" s="305"/>
      <c r="AU41" s="259" t="str">
        <f>IFERROR(TIME(0,0,AVERAGEIFS('VISSIM Travel Time Outputs'!$J:$J,'VISSIM Travel Time Outputs'!$D:$D,$D41,'VISSIM Travel Time Outputs'!$A:$A,"AVG",'VISSIM Travel Time Outputs'!$B:$B,AU$9)),"-")</f>
        <v>-</v>
      </c>
      <c r="AV41" s="36" t="str">
        <f>IFERROR(TIME(0,0,AVERAGEIFS('VISSIM Travel Time Outputs'!$J:$J,'VISSIM Travel Time Outputs'!$D:$D,$D41,'VISSIM Travel Time Outputs'!$A:$A,"AVG",'VISSIM Travel Time Outputs'!$B:$B,AV$9)),"-")</f>
        <v>-</v>
      </c>
      <c r="AW41" s="36" t="str">
        <f>IFERROR(TIME(0,0,AVERAGEIFS('VISSIM Travel Time Outputs'!$J:$J,'VISSIM Travel Time Outputs'!$D:$D,$D41,'VISSIM Travel Time Outputs'!$A:$A,"AVG",'VISSIM Travel Time Outputs'!$B:$B,AW$9)),"-")</f>
        <v>-</v>
      </c>
      <c r="AX41" s="36" t="str">
        <f>IFERROR(TIME(0,0,AVERAGEIFS('VISSIM Travel Time Outputs'!$J:$J,'VISSIM Travel Time Outputs'!$D:$D,$D41,'VISSIM Travel Time Outputs'!$A:$A,"AVG",'VISSIM Travel Time Outputs'!$B:$B,AX$9)),"-")</f>
        <v>-</v>
      </c>
      <c r="AY41" s="36" t="str">
        <f>IFERROR(TIME(0,0,AVERAGEIFS('VISSIM Travel Time Outputs'!$J:$J,'VISSIM Travel Time Outputs'!$D:$D,$D41,'VISSIM Travel Time Outputs'!$A:$A,"AVG",'VISSIM Travel Time Outputs'!$B:$B,AY$9)),"-")</f>
        <v>-</v>
      </c>
      <c r="AZ41" s="36" t="str">
        <f>IFERROR(TIME(0,0,AVERAGEIFS('VISSIM Travel Time Outputs'!$J:$J,'VISSIM Travel Time Outputs'!$D:$D,$D41,'VISSIM Travel Time Outputs'!$A:$A,"AVG",'VISSIM Travel Time Outputs'!$B:$B,AZ$9)),"-")</f>
        <v>-</v>
      </c>
      <c r="BA41" s="36" t="str">
        <f>IFERROR(TIME(0,0,AVERAGEIFS('VISSIM Travel Time Outputs'!$J:$J,'VISSIM Travel Time Outputs'!$D:$D,$D41,'VISSIM Travel Time Outputs'!$A:$A,"AVG",'VISSIM Travel Time Outputs'!$B:$B,BA$9)),"-")</f>
        <v>-</v>
      </c>
      <c r="BB41" s="36" t="str">
        <f>IFERROR(TIME(0,0,AVERAGEIFS('VISSIM Travel Time Outputs'!$J:$J,'VISSIM Travel Time Outputs'!$D:$D,$D41,'VISSIM Travel Time Outputs'!$A:$A,"AVG",'VISSIM Travel Time Outputs'!$B:$B,BB$9)),"-")</f>
        <v>-</v>
      </c>
      <c r="BC41" s="36" t="str">
        <f>IFERROR(TIME(0,0,AVERAGEIFS('VISSIM Travel Time Outputs'!$J:$J,'VISSIM Travel Time Outputs'!$D:$D,$D41,'VISSIM Travel Time Outputs'!$A:$A,"AVG",'VISSIM Travel Time Outputs'!$B:$B,BC$9)),"-")</f>
        <v>-</v>
      </c>
      <c r="BD41" s="36" t="str">
        <f>IFERROR(TIME(0,0,AVERAGEIFS('VISSIM Travel Time Outputs'!$J:$J,'VISSIM Travel Time Outputs'!$D:$D,$D41,'VISSIM Travel Time Outputs'!$A:$A,"AVG",'VISSIM Travel Time Outputs'!$B:$B,BD$9)),"-")</f>
        <v>-</v>
      </c>
      <c r="BE41" s="36" t="str">
        <f>IFERROR(TIME(0,0,AVERAGEIFS('VISSIM Travel Time Outputs'!$J:$J,'VISSIM Travel Time Outputs'!$D:$D,$D41,'VISSIM Travel Time Outputs'!$A:$A,"AVG",'VISSIM Travel Time Outputs'!$B:$B,BE$9)),"-")</f>
        <v>-</v>
      </c>
      <c r="BF41" s="36" t="str">
        <f>IFERROR(TIME(0,0,AVERAGEIFS('VISSIM Travel Time Outputs'!$J:$J,'VISSIM Travel Time Outputs'!$D:$D,$D41,'VISSIM Travel Time Outputs'!$A:$A,"AVG",'VISSIM Travel Time Outputs'!$B:$B,BF$9)),"-")</f>
        <v>-</v>
      </c>
      <c r="BG41" s="36" t="str">
        <f>IFERROR(TIME(0,0,AVERAGEIFS('VISSIM Travel Time Outputs'!$J:$J,'VISSIM Travel Time Outputs'!$D:$D,$D41,'VISSIM Travel Time Outputs'!$A:$A,"AVG",'VISSIM Travel Time Outputs'!$B:$B,BG$9)),"-")</f>
        <v>-</v>
      </c>
      <c r="BH41" s="36" t="str">
        <f>IFERROR(TIME(0,0,AVERAGEIFS('VISSIM Travel Time Outputs'!$J:$J,'VISSIM Travel Time Outputs'!$D:$D,$D41,'VISSIM Travel Time Outputs'!$A:$A,"AVG",'VISSIM Travel Time Outputs'!$B:$B,BH$9)),"-")</f>
        <v>-</v>
      </c>
      <c r="BI41" s="36" t="str">
        <f>IFERROR(TIME(0,0,AVERAGEIFS('VISSIM Travel Time Outputs'!$J:$J,'VISSIM Travel Time Outputs'!$D:$D,$D41,'VISSIM Travel Time Outputs'!$A:$A,"AVG",'VISSIM Travel Time Outputs'!$B:$B,BI$9)),"-")</f>
        <v>-</v>
      </c>
      <c r="BJ41" s="177" t="str">
        <f>IFERROR(TIME(0,0,AVERAGEIFS('VISSIM Travel Time Outputs'!$J:$J,'VISSIM Travel Time Outputs'!$D:$D,$D41,'VISSIM Travel Time Outputs'!$A:$A,"AVG",'VISSIM Travel Time Outputs'!$B:$B,BJ$9)),"-")</f>
        <v>-</v>
      </c>
      <c r="BK41" s="164"/>
      <c r="BL41" s="379" t="str">
        <f>IFERROR(AVERAGEIFS('VISSIM Travel Time Outputs'!$G:$G,'VISSIM Travel Time Outputs'!$D:$D,$D41,'VISSIM Travel Time Outputs'!$A:$A,"AVG",'VISSIM Travel Time Outputs'!$B:$B,BL$9),"-")</f>
        <v>-</v>
      </c>
      <c r="BM41" s="380" t="str">
        <f>IFERROR(AVERAGEIFS('VISSIM Travel Time Outputs'!$G:$G,'VISSIM Travel Time Outputs'!$D:$D,$D41,'VISSIM Travel Time Outputs'!$A:$A,"AVG",'VISSIM Travel Time Outputs'!$B:$B,BM$9),"-")</f>
        <v>-</v>
      </c>
      <c r="BN41" s="380" t="str">
        <f>IFERROR(AVERAGEIFS('VISSIM Travel Time Outputs'!$G:$G,'VISSIM Travel Time Outputs'!$D:$D,$D41,'VISSIM Travel Time Outputs'!$A:$A,"AVG",'VISSIM Travel Time Outputs'!$B:$B,BN$9),"-")</f>
        <v>-</v>
      </c>
      <c r="BO41" s="380" t="str">
        <f>IFERROR(AVERAGEIFS('VISSIM Travel Time Outputs'!$G:$G,'VISSIM Travel Time Outputs'!$D:$D,$D41,'VISSIM Travel Time Outputs'!$A:$A,"AVG",'VISSIM Travel Time Outputs'!$B:$B,BO$9),"-")</f>
        <v>-</v>
      </c>
      <c r="BP41" s="380" t="str">
        <f>IFERROR(AVERAGEIFS('VISSIM Travel Time Outputs'!$G:$G,'VISSIM Travel Time Outputs'!$D:$D,$D41,'VISSIM Travel Time Outputs'!$A:$A,"AVG",'VISSIM Travel Time Outputs'!$B:$B,BP$9),"-")</f>
        <v>-</v>
      </c>
      <c r="BQ41" s="380" t="str">
        <f>IFERROR(AVERAGEIFS('VISSIM Travel Time Outputs'!$G:$G,'VISSIM Travel Time Outputs'!$D:$D,$D41,'VISSIM Travel Time Outputs'!$A:$A,"AVG",'VISSIM Travel Time Outputs'!$B:$B,BQ$9),"-")</f>
        <v>-</v>
      </c>
      <c r="BR41" s="380" t="str">
        <f>IFERROR(AVERAGEIFS('VISSIM Travel Time Outputs'!$G:$G,'VISSIM Travel Time Outputs'!$D:$D,$D41,'VISSIM Travel Time Outputs'!$A:$A,"AVG",'VISSIM Travel Time Outputs'!$B:$B,BR$9),"-")</f>
        <v>-</v>
      </c>
      <c r="BS41" s="380" t="str">
        <f>IFERROR(AVERAGEIFS('VISSIM Travel Time Outputs'!$G:$G,'VISSIM Travel Time Outputs'!$D:$D,$D41,'VISSIM Travel Time Outputs'!$A:$A,"AVG",'VISSIM Travel Time Outputs'!$B:$B,BS$9),"-")</f>
        <v>-</v>
      </c>
      <c r="BT41" s="380" t="str">
        <f>IFERROR(AVERAGEIFS('VISSIM Travel Time Outputs'!$G:$G,'VISSIM Travel Time Outputs'!$D:$D,$D41,'VISSIM Travel Time Outputs'!$A:$A,"AVG",'VISSIM Travel Time Outputs'!$B:$B,BT$9),"-")</f>
        <v>-</v>
      </c>
      <c r="BU41" s="380" t="str">
        <f>IFERROR(AVERAGEIFS('VISSIM Travel Time Outputs'!$G:$G,'VISSIM Travel Time Outputs'!$D:$D,$D41,'VISSIM Travel Time Outputs'!$A:$A,"AVG",'VISSIM Travel Time Outputs'!$B:$B,BU$9),"-")</f>
        <v>-</v>
      </c>
      <c r="BV41" s="380" t="str">
        <f>IFERROR(AVERAGEIFS('VISSIM Travel Time Outputs'!$G:$G,'VISSIM Travel Time Outputs'!$D:$D,$D41,'VISSIM Travel Time Outputs'!$A:$A,"AVG",'VISSIM Travel Time Outputs'!$B:$B,BV$9),"-")</f>
        <v>-</v>
      </c>
      <c r="BW41" s="380" t="str">
        <f>IFERROR(AVERAGEIFS('VISSIM Travel Time Outputs'!$G:$G,'VISSIM Travel Time Outputs'!$D:$D,$D41,'VISSIM Travel Time Outputs'!$A:$A,"AVG",'VISSIM Travel Time Outputs'!$B:$B,BW$9),"-")</f>
        <v>-</v>
      </c>
      <c r="BX41" s="380" t="str">
        <f>IFERROR(AVERAGEIFS('VISSIM Travel Time Outputs'!$G:$G,'VISSIM Travel Time Outputs'!$D:$D,$D41,'VISSIM Travel Time Outputs'!$A:$A,"AVG",'VISSIM Travel Time Outputs'!$B:$B,BX$9),"-")</f>
        <v>-</v>
      </c>
      <c r="BY41" s="380" t="str">
        <f>IFERROR(AVERAGEIFS('VISSIM Travel Time Outputs'!$G:$G,'VISSIM Travel Time Outputs'!$D:$D,$D41,'VISSIM Travel Time Outputs'!$A:$A,"AVG",'VISSIM Travel Time Outputs'!$B:$B,BY$9),"-")</f>
        <v>-</v>
      </c>
      <c r="BZ41" s="380" t="str">
        <f>IFERROR(AVERAGEIFS('VISSIM Travel Time Outputs'!$G:$G,'VISSIM Travel Time Outputs'!$D:$D,$D41,'VISSIM Travel Time Outputs'!$A:$A,"AVG",'VISSIM Travel Time Outputs'!$B:$B,BZ$9),"-")</f>
        <v>-</v>
      </c>
      <c r="CA41" s="381" t="str">
        <f>IFERROR(AVERAGEIFS('VISSIM Travel Time Outputs'!$G:$G,'VISSIM Travel Time Outputs'!$D:$D,$D41,'VISSIM Travel Time Outputs'!$A:$A,"AVG",'VISSIM Travel Time Outputs'!$B:$B,CA$9),"-")</f>
        <v>-</v>
      </c>
      <c r="CB41" s="304"/>
      <c r="CC41" s="259" t="str">
        <f t="shared" si="16"/>
        <v>--</v>
      </c>
      <c r="CD41" s="410" t="str">
        <f t="shared" si="17"/>
        <v>--</v>
      </c>
      <c r="CE41" s="381">
        <f t="shared" si="18"/>
        <v>0</v>
      </c>
      <c r="CF41" s="387"/>
      <c r="CG41" s="259" t="str">
        <f>IFERROR(GETPIVOTDATA("Average of TRAVTM(31)",#REF!,"TIMEINT",CG$9,"VEHICLETRAVELTIMEMEASUREMENT",$D41)/3600/24,"--")</f>
        <v>--</v>
      </c>
      <c r="CH41" s="36" t="str">
        <f>IFERROR(GETPIVOTDATA("Average of TRAVTM(31)",#REF!,"TIMEINT",CH$9,"VEHICLETRAVELTIMEMEASUREMENT",$D41)/3600/24,"--")</f>
        <v>--</v>
      </c>
      <c r="CI41" s="36" t="str">
        <f>IFERROR(GETPIVOTDATA("Average of TRAVTM(31)",#REF!,"TIMEINT",CI$9,"VEHICLETRAVELTIMEMEASUREMENT",$D41)/3600/24,"--")</f>
        <v>--</v>
      </c>
      <c r="CJ41" s="36" t="str">
        <f>IFERROR(GETPIVOTDATA("Average of TRAVTM(31)",#REF!,"TIMEINT",CJ$9,"VEHICLETRAVELTIMEMEASUREMENT",$D41)/3600/24,"--")</f>
        <v>--</v>
      </c>
      <c r="CK41" s="36" t="str">
        <f>IFERROR(GETPIVOTDATA("Average of TRAVTM(31)",#REF!,"TIMEINT",CK$9,"VEHICLETRAVELTIMEMEASUREMENT",$D41)/3600/24,"--")</f>
        <v>--</v>
      </c>
      <c r="CL41" s="36" t="str">
        <f>IFERROR(GETPIVOTDATA("Average of TRAVTM(31)",#REF!,"TIMEINT",CL$9,"VEHICLETRAVELTIMEMEASUREMENT",$D41)/3600/24,"--")</f>
        <v>--</v>
      </c>
      <c r="CM41" s="36" t="str">
        <f>IFERROR(GETPIVOTDATA("Average of TRAVTM(31)",#REF!,"TIMEINT",CM$9,"VEHICLETRAVELTIMEMEASUREMENT",$D41)/3600/24,"--")</f>
        <v>--</v>
      </c>
      <c r="CN41" s="36" t="str">
        <f>IFERROR(GETPIVOTDATA("Average of TRAVTM(31)",#REF!,"TIMEINT",CN$9,"VEHICLETRAVELTIMEMEASUREMENT",$D41)/3600/24,"--")</f>
        <v>--</v>
      </c>
      <c r="CO41" s="36" t="str">
        <f>IFERROR(GETPIVOTDATA("Average of TRAVTM(31)",#REF!,"TIMEINT",CO$9,"VEHICLETRAVELTIMEMEASUREMENT",$D41)/3600/24,"--")</f>
        <v>--</v>
      </c>
      <c r="CP41" s="36" t="str">
        <f>IFERROR(GETPIVOTDATA("Average of TRAVTM(31)",#REF!,"TIMEINT",CP$9,"VEHICLETRAVELTIMEMEASUREMENT",$D41)/3600/24,"--")</f>
        <v>--</v>
      </c>
      <c r="CQ41" s="36" t="str">
        <f>IFERROR(GETPIVOTDATA("Average of TRAVTM(31)",#REF!,"TIMEINT",CQ$9,"VEHICLETRAVELTIMEMEASUREMENT",$D41)/3600/24,"--")</f>
        <v>--</v>
      </c>
      <c r="CR41" s="36" t="str">
        <f>IFERROR(GETPIVOTDATA("Average of TRAVTM(31)",#REF!,"TIMEINT",CR$9,"VEHICLETRAVELTIMEMEASUREMENT",$D41)/3600/24,"--")</f>
        <v>--</v>
      </c>
      <c r="CS41" s="36" t="str">
        <f>IFERROR(GETPIVOTDATA("Average of TRAVTM(31)",#REF!,"TIMEINT",CS$9,"VEHICLETRAVELTIMEMEASUREMENT",$D41)/3600/24,"--")</f>
        <v>--</v>
      </c>
      <c r="CT41" s="36" t="str">
        <f>IFERROR(GETPIVOTDATA("Average of TRAVTM(31)",#REF!,"TIMEINT",CT$9,"VEHICLETRAVELTIMEMEASUREMENT",$D41)/3600/24,"--")</f>
        <v>--</v>
      </c>
      <c r="CU41" s="36" t="str">
        <f>IFERROR(GETPIVOTDATA("Average of TRAVTM(31)",#REF!,"TIMEINT",CU$9,"VEHICLETRAVELTIMEMEASUREMENT",$D41)/3600/24,"--")</f>
        <v>--</v>
      </c>
      <c r="CV41" s="177" t="str">
        <f>IFERROR(GETPIVOTDATA("Average of TRAVTM(31)",#REF!,"TIMEINT",CV$9,"VEHICLETRAVELTIMEMEASUREMENT",$D41)/3600/24,"--")</f>
        <v>--</v>
      </c>
      <c r="CW41" s="387"/>
      <c r="CX41" s="379" t="str">
        <f>IFERROR(GETPIVOTDATA("Average of VEHS(31)",#REF!,"TIMEINT",CX$9,"VEHICLETRAVELTIMEMEASUREMENT",$D41),"--")</f>
        <v>--</v>
      </c>
      <c r="CY41" s="380" t="str">
        <f>IFERROR(GETPIVOTDATA("Average of VEHS(31)",#REF!,"TIMEINT",CY$9,"VEHICLETRAVELTIMEMEASUREMENT",$D41),"--")</f>
        <v>--</v>
      </c>
      <c r="CZ41" s="380" t="str">
        <f>IFERROR(GETPIVOTDATA("Average of VEHS(31)",#REF!,"TIMEINT",CZ$9,"VEHICLETRAVELTIMEMEASUREMENT",$D41),"--")</f>
        <v>--</v>
      </c>
      <c r="DA41" s="380" t="str">
        <f>IFERROR(GETPIVOTDATA("Average of VEHS(31)",#REF!,"TIMEINT",DA$9,"VEHICLETRAVELTIMEMEASUREMENT",$D41),"--")</f>
        <v>--</v>
      </c>
      <c r="DB41" s="380" t="str">
        <f>IFERROR(GETPIVOTDATA("Average of VEHS(31)",#REF!,"TIMEINT",DB$9,"VEHICLETRAVELTIMEMEASUREMENT",$D41),"--")</f>
        <v>--</v>
      </c>
      <c r="DC41" s="380" t="str">
        <f>IFERROR(GETPIVOTDATA("Average of VEHS(31)",#REF!,"TIMEINT",DC$9,"VEHICLETRAVELTIMEMEASUREMENT",$D41),"--")</f>
        <v>--</v>
      </c>
      <c r="DD41" s="380" t="str">
        <f>IFERROR(GETPIVOTDATA("Average of VEHS(31)",#REF!,"TIMEINT",DD$9,"VEHICLETRAVELTIMEMEASUREMENT",$D41),"--")</f>
        <v>--</v>
      </c>
      <c r="DE41" s="380" t="str">
        <f>IFERROR(GETPIVOTDATA("Average of VEHS(31)",#REF!,"TIMEINT",DE$9,"VEHICLETRAVELTIMEMEASUREMENT",$D41),"--")</f>
        <v>--</v>
      </c>
      <c r="DF41" s="380" t="str">
        <f>IFERROR(GETPIVOTDATA("Average of VEHS(31)",#REF!,"TIMEINT",DF$9,"VEHICLETRAVELTIMEMEASUREMENT",$D41),"--")</f>
        <v>--</v>
      </c>
      <c r="DG41" s="380" t="str">
        <f>IFERROR(GETPIVOTDATA("Average of VEHS(31)",#REF!,"TIMEINT",DG$9,"VEHICLETRAVELTIMEMEASUREMENT",$D41),"--")</f>
        <v>--</v>
      </c>
      <c r="DH41" s="380" t="str">
        <f>IFERROR(GETPIVOTDATA("Average of VEHS(31)",#REF!,"TIMEINT",DH$9,"VEHICLETRAVELTIMEMEASUREMENT",$D41),"--")</f>
        <v>--</v>
      </c>
      <c r="DI41" s="380" t="str">
        <f>IFERROR(GETPIVOTDATA("Average of VEHS(31)",#REF!,"TIMEINT",DI$9,"VEHICLETRAVELTIMEMEASUREMENT",$D41),"--")</f>
        <v>--</v>
      </c>
      <c r="DJ41" s="380" t="str">
        <f>IFERROR(GETPIVOTDATA("Average of VEHS(31)",#REF!,"TIMEINT",DJ$9,"VEHICLETRAVELTIMEMEASUREMENT",$D41),"--")</f>
        <v>--</v>
      </c>
      <c r="DK41" s="380" t="str">
        <f>IFERROR(GETPIVOTDATA("Average of VEHS(31)",#REF!,"TIMEINT",DK$9,"VEHICLETRAVELTIMEMEASUREMENT",$D41),"--")</f>
        <v>--</v>
      </c>
      <c r="DL41" s="380" t="str">
        <f>IFERROR(GETPIVOTDATA("Average of VEHS(31)",#REF!,"TIMEINT",DL$9,"VEHICLETRAVELTIMEMEASUREMENT",$D41),"--")</f>
        <v>--</v>
      </c>
      <c r="DM41" s="381" t="str">
        <f>IFERROR(GETPIVOTDATA("Average of VEHS(31)",#REF!,"TIMEINT",DM$9,"VEHICLETRAVELTIMEMEASUREMENT",$D41),"--")</f>
        <v>--</v>
      </c>
      <c r="DN41" s="387"/>
      <c r="DO41" s="259" t="str">
        <f t="shared" si="19"/>
        <v>--</v>
      </c>
      <c r="DP41" s="410" t="str">
        <f t="shared" si="20"/>
        <v>--</v>
      </c>
      <c r="DQ41" s="381">
        <f t="shared" si="21"/>
        <v>0</v>
      </c>
      <c r="DR41" s="305"/>
      <c r="DS41" s="259" t="str">
        <f>IFERROR(TIME(0,0,AVERAGEIFS('VISSIM Travel Time Outputs'!$K:$K,'VISSIM Travel Time Outputs'!$D:$D,$D41,'VISSIM Travel Time Outputs'!$A:$A,"AVG",'VISSIM Travel Time Outputs'!$B:$B,DS$9)),"-")</f>
        <v>-</v>
      </c>
      <c r="DT41" s="36" t="str">
        <f>IFERROR(TIME(0,0,AVERAGEIFS('VISSIM Travel Time Outputs'!$K:$K,'VISSIM Travel Time Outputs'!$D:$D,$D41,'VISSIM Travel Time Outputs'!$A:$A,"AVG",'VISSIM Travel Time Outputs'!$B:$B,DT$9)),"-")</f>
        <v>-</v>
      </c>
      <c r="DU41" s="36" t="str">
        <f>IFERROR(TIME(0,0,AVERAGEIFS('VISSIM Travel Time Outputs'!$K:$K,'VISSIM Travel Time Outputs'!$D:$D,$D41,'VISSIM Travel Time Outputs'!$A:$A,"AVG",'VISSIM Travel Time Outputs'!$B:$B,DU$9)),"-")</f>
        <v>-</v>
      </c>
      <c r="DV41" s="36" t="str">
        <f>IFERROR(TIME(0,0,AVERAGEIFS('VISSIM Travel Time Outputs'!$K:$K,'VISSIM Travel Time Outputs'!$D:$D,$D41,'VISSIM Travel Time Outputs'!$A:$A,"AVG",'VISSIM Travel Time Outputs'!$B:$B,DV$9)),"-")</f>
        <v>-</v>
      </c>
      <c r="DW41" s="36" t="str">
        <f>IFERROR(TIME(0,0,AVERAGEIFS('VISSIM Travel Time Outputs'!$K:$K,'VISSIM Travel Time Outputs'!$D:$D,$D41,'VISSIM Travel Time Outputs'!$A:$A,"AVG",'VISSIM Travel Time Outputs'!$B:$B,DW$9)),"-")</f>
        <v>-</v>
      </c>
      <c r="DX41" s="36" t="str">
        <f>IFERROR(TIME(0,0,AVERAGEIFS('VISSIM Travel Time Outputs'!$K:$K,'VISSIM Travel Time Outputs'!$D:$D,$D41,'VISSIM Travel Time Outputs'!$A:$A,"AVG",'VISSIM Travel Time Outputs'!$B:$B,DX$9)),"-")</f>
        <v>-</v>
      </c>
      <c r="DY41" s="36" t="str">
        <f>IFERROR(TIME(0,0,AVERAGEIFS('VISSIM Travel Time Outputs'!$K:$K,'VISSIM Travel Time Outputs'!$D:$D,$D41,'VISSIM Travel Time Outputs'!$A:$A,"AVG",'VISSIM Travel Time Outputs'!$B:$B,DY$9)),"-")</f>
        <v>-</v>
      </c>
      <c r="DZ41" s="36" t="str">
        <f>IFERROR(TIME(0,0,AVERAGEIFS('VISSIM Travel Time Outputs'!$K:$K,'VISSIM Travel Time Outputs'!$D:$D,$D41,'VISSIM Travel Time Outputs'!$A:$A,"AVG",'VISSIM Travel Time Outputs'!$B:$B,DZ$9)),"-")</f>
        <v>-</v>
      </c>
      <c r="EA41" s="36" t="str">
        <f>IFERROR(TIME(0,0,AVERAGEIFS('VISSIM Travel Time Outputs'!$K:$K,'VISSIM Travel Time Outputs'!$D:$D,$D41,'VISSIM Travel Time Outputs'!$A:$A,"AVG",'VISSIM Travel Time Outputs'!$B:$B,EA$9)),"-")</f>
        <v>-</v>
      </c>
      <c r="EB41" s="36" t="str">
        <f>IFERROR(TIME(0,0,AVERAGEIFS('VISSIM Travel Time Outputs'!$K:$K,'VISSIM Travel Time Outputs'!$D:$D,$D41,'VISSIM Travel Time Outputs'!$A:$A,"AVG",'VISSIM Travel Time Outputs'!$B:$B,EB$9)),"-")</f>
        <v>-</v>
      </c>
      <c r="EC41" s="36" t="str">
        <f>IFERROR(TIME(0,0,AVERAGEIFS('VISSIM Travel Time Outputs'!$K:$K,'VISSIM Travel Time Outputs'!$D:$D,$D41,'VISSIM Travel Time Outputs'!$A:$A,"AVG",'VISSIM Travel Time Outputs'!$B:$B,EC$9)),"-")</f>
        <v>-</v>
      </c>
      <c r="ED41" s="36" t="str">
        <f>IFERROR(TIME(0,0,AVERAGEIFS('VISSIM Travel Time Outputs'!$K:$K,'VISSIM Travel Time Outputs'!$D:$D,$D41,'VISSIM Travel Time Outputs'!$A:$A,"AVG",'VISSIM Travel Time Outputs'!$B:$B,ED$9)),"-")</f>
        <v>-</v>
      </c>
      <c r="EE41" s="36" t="str">
        <f>IFERROR(TIME(0,0,AVERAGEIFS('VISSIM Travel Time Outputs'!$K:$K,'VISSIM Travel Time Outputs'!$D:$D,$D41,'VISSIM Travel Time Outputs'!$A:$A,"AVG",'VISSIM Travel Time Outputs'!$B:$B,EE$9)),"-")</f>
        <v>-</v>
      </c>
      <c r="EF41" s="36" t="str">
        <f>IFERROR(TIME(0,0,AVERAGEIFS('VISSIM Travel Time Outputs'!$K:$K,'VISSIM Travel Time Outputs'!$D:$D,$D41,'VISSIM Travel Time Outputs'!$A:$A,"AVG",'VISSIM Travel Time Outputs'!$B:$B,EF$9)),"-")</f>
        <v>-</v>
      </c>
      <c r="EG41" s="36" t="str">
        <f>IFERROR(TIME(0,0,AVERAGEIFS('VISSIM Travel Time Outputs'!$K:$K,'VISSIM Travel Time Outputs'!$D:$D,$D41,'VISSIM Travel Time Outputs'!$A:$A,"AVG",'VISSIM Travel Time Outputs'!$B:$B,EG$9)),"-")</f>
        <v>-</v>
      </c>
      <c r="EH41" s="177" t="str">
        <f>IFERROR(TIME(0,0,AVERAGEIFS('VISSIM Travel Time Outputs'!$K:$K,'VISSIM Travel Time Outputs'!$D:$D,$D41,'VISSIM Travel Time Outputs'!$A:$A,"AVG",'VISSIM Travel Time Outputs'!$B:$B,EH$9)),"-")</f>
        <v>-</v>
      </c>
      <c r="EI41" s="164"/>
      <c r="EJ41" s="379" t="str">
        <f>IFERROR(AVERAGEIFS('VISSIM Travel Time Outputs'!$H:$H,'VISSIM Travel Time Outputs'!$D:$D,$D41,'VISSIM Travel Time Outputs'!$A:$A,"AVG",'VISSIM Travel Time Outputs'!$B:$B,EJ$9),"-")</f>
        <v>-</v>
      </c>
      <c r="EK41" s="380" t="str">
        <f>IFERROR(AVERAGEIFS('VISSIM Travel Time Outputs'!$H:$H,'VISSIM Travel Time Outputs'!$D:$D,$D41,'VISSIM Travel Time Outputs'!$A:$A,"AVG",'VISSIM Travel Time Outputs'!$B:$B,EK$9),"-")</f>
        <v>-</v>
      </c>
      <c r="EL41" s="380" t="str">
        <f>IFERROR(AVERAGEIFS('VISSIM Travel Time Outputs'!$H:$H,'VISSIM Travel Time Outputs'!$D:$D,$D41,'VISSIM Travel Time Outputs'!$A:$A,"AVG",'VISSIM Travel Time Outputs'!$B:$B,EL$9),"-")</f>
        <v>-</v>
      </c>
      <c r="EM41" s="380" t="str">
        <f>IFERROR(AVERAGEIFS('VISSIM Travel Time Outputs'!$H:$H,'VISSIM Travel Time Outputs'!$D:$D,$D41,'VISSIM Travel Time Outputs'!$A:$A,"AVG",'VISSIM Travel Time Outputs'!$B:$B,EM$9),"-")</f>
        <v>-</v>
      </c>
      <c r="EN41" s="380" t="str">
        <f>IFERROR(AVERAGEIFS('VISSIM Travel Time Outputs'!$H:$H,'VISSIM Travel Time Outputs'!$D:$D,$D41,'VISSIM Travel Time Outputs'!$A:$A,"AVG",'VISSIM Travel Time Outputs'!$B:$B,EN$9),"-")</f>
        <v>-</v>
      </c>
      <c r="EO41" s="380" t="str">
        <f>IFERROR(AVERAGEIFS('VISSIM Travel Time Outputs'!$H:$H,'VISSIM Travel Time Outputs'!$D:$D,$D41,'VISSIM Travel Time Outputs'!$A:$A,"AVG",'VISSIM Travel Time Outputs'!$B:$B,EO$9),"-")</f>
        <v>-</v>
      </c>
      <c r="EP41" s="380" t="str">
        <f>IFERROR(AVERAGEIFS('VISSIM Travel Time Outputs'!$H:$H,'VISSIM Travel Time Outputs'!$D:$D,$D41,'VISSIM Travel Time Outputs'!$A:$A,"AVG",'VISSIM Travel Time Outputs'!$B:$B,EP$9),"-")</f>
        <v>-</v>
      </c>
      <c r="EQ41" s="380" t="str">
        <f>IFERROR(AVERAGEIFS('VISSIM Travel Time Outputs'!$H:$H,'VISSIM Travel Time Outputs'!$D:$D,$D41,'VISSIM Travel Time Outputs'!$A:$A,"AVG",'VISSIM Travel Time Outputs'!$B:$B,EQ$9),"-")</f>
        <v>-</v>
      </c>
      <c r="ER41" s="380" t="str">
        <f>IFERROR(AVERAGEIFS('VISSIM Travel Time Outputs'!$H:$H,'VISSIM Travel Time Outputs'!$D:$D,$D41,'VISSIM Travel Time Outputs'!$A:$A,"AVG",'VISSIM Travel Time Outputs'!$B:$B,ER$9),"-")</f>
        <v>-</v>
      </c>
      <c r="ES41" s="380" t="str">
        <f>IFERROR(AVERAGEIFS('VISSIM Travel Time Outputs'!$H:$H,'VISSIM Travel Time Outputs'!$D:$D,$D41,'VISSIM Travel Time Outputs'!$A:$A,"AVG",'VISSIM Travel Time Outputs'!$B:$B,ES$9),"-")</f>
        <v>-</v>
      </c>
      <c r="ET41" s="380" t="str">
        <f>IFERROR(AVERAGEIFS('VISSIM Travel Time Outputs'!$H:$H,'VISSIM Travel Time Outputs'!$D:$D,$D41,'VISSIM Travel Time Outputs'!$A:$A,"AVG",'VISSIM Travel Time Outputs'!$B:$B,ET$9),"-")</f>
        <v>-</v>
      </c>
      <c r="EU41" s="380" t="str">
        <f>IFERROR(AVERAGEIFS('VISSIM Travel Time Outputs'!$H:$H,'VISSIM Travel Time Outputs'!$D:$D,$D41,'VISSIM Travel Time Outputs'!$A:$A,"AVG",'VISSIM Travel Time Outputs'!$B:$B,EU$9),"-")</f>
        <v>-</v>
      </c>
      <c r="EV41" s="380" t="str">
        <f>IFERROR(AVERAGEIFS('VISSIM Travel Time Outputs'!$H:$H,'VISSIM Travel Time Outputs'!$D:$D,$D41,'VISSIM Travel Time Outputs'!$A:$A,"AVG",'VISSIM Travel Time Outputs'!$B:$B,EV$9),"-")</f>
        <v>-</v>
      </c>
      <c r="EW41" s="380" t="str">
        <f>IFERROR(AVERAGEIFS('VISSIM Travel Time Outputs'!$H:$H,'VISSIM Travel Time Outputs'!$D:$D,$D41,'VISSIM Travel Time Outputs'!$A:$A,"AVG",'VISSIM Travel Time Outputs'!$B:$B,EW$9),"-")</f>
        <v>-</v>
      </c>
      <c r="EX41" s="380" t="str">
        <f>IFERROR(AVERAGEIFS('VISSIM Travel Time Outputs'!$H:$H,'VISSIM Travel Time Outputs'!$D:$D,$D41,'VISSIM Travel Time Outputs'!$A:$A,"AVG",'VISSIM Travel Time Outputs'!$B:$B,EX$9),"-")</f>
        <v>-</v>
      </c>
      <c r="EY41" s="381" t="str">
        <f>IFERROR(AVERAGEIFS('VISSIM Travel Time Outputs'!$H:$H,'VISSIM Travel Time Outputs'!$D:$D,$D41,'VISSIM Travel Time Outputs'!$A:$A,"AVG",'VISSIM Travel Time Outputs'!$B:$B,EY$9),"-")</f>
        <v>-</v>
      </c>
      <c r="EZ41" s="304"/>
      <c r="FA41" s="259" t="str">
        <f t="shared" si="22"/>
        <v>--</v>
      </c>
      <c r="FB41" s="410" t="str">
        <f t="shared" si="23"/>
        <v>--</v>
      </c>
      <c r="FC41" s="381">
        <f t="shared" si="24"/>
        <v>0</v>
      </c>
      <c r="FD41" s="387"/>
      <c r="FE41" s="259" t="str">
        <f>IFERROR(GETPIVOTDATA("Average of TRAVTM(40)",#REF!,"TIMEINT",FE$9,"VEHICLETRAVELTIMEMEASUREMENT",$D41)/3600/24,"--")</f>
        <v>--</v>
      </c>
      <c r="FF41" s="36" t="str">
        <f>IFERROR(GETPIVOTDATA("Average of TRAVTM(40)",#REF!,"TIMEINT",FF$9,"VEHICLETRAVELTIMEMEASUREMENT",$D41)/3600/24,"--")</f>
        <v>--</v>
      </c>
      <c r="FG41" s="36" t="str">
        <f>IFERROR(GETPIVOTDATA("Average of TRAVTM(40)",#REF!,"TIMEINT",FG$9,"VEHICLETRAVELTIMEMEASUREMENT",$D41)/3600/24,"--")</f>
        <v>--</v>
      </c>
      <c r="FH41" s="36" t="str">
        <f>IFERROR(GETPIVOTDATA("Average of TRAVTM(40)",#REF!,"TIMEINT",FH$9,"VEHICLETRAVELTIMEMEASUREMENT",$D41)/3600/24,"--")</f>
        <v>--</v>
      </c>
      <c r="FI41" s="36" t="str">
        <f>IFERROR(GETPIVOTDATA("Average of TRAVTM(40)",#REF!,"TIMEINT",FI$9,"VEHICLETRAVELTIMEMEASUREMENT",$D41)/3600/24,"--")</f>
        <v>--</v>
      </c>
      <c r="FJ41" s="36" t="str">
        <f>IFERROR(GETPIVOTDATA("Average of TRAVTM(40)",#REF!,"TIMEINT",FJ$9,"VEHICLETRAVELTIMEMEASUREMENT",$D41)/3600/24,"--")</f>
        <v>--</v>
      </c>
      <c r="FK41" s="36" t="str">
        <f>IFERROR(GETPIVOTDATA("Average of TRAVTM(40)",#REF!,"TIMEINT",FK$9,"VEHICLETRAVELTIMEMEASUREMENT",$D41)/3600/24,"--")</f>
        <v>--</v>
      </c>
      <c r="FL41" s="36" t="str">
        <f>IFERROR(GETPIVOTDATA("Average of TRAVTM(40)",#REF!,"TIMEINT",FL$9,"VEHICLETRAVELTIMEMEASUREMENT",$D41)/3600/24,"--")</f>
        <v>--</v>
      </c>
      <c r="FM41" s="36" t="str">
        <f>IFERROR(GETPIVOTDATA("Average of TRAVTM(40)",#REF!,"TIMEINT",FM$9,"VEHICLETRAVELTIMEMEASUREMENT",$D41)/3600/24,"--")</f>
        <v>--</v>
      </c>
      <c r="FN41" s="36" t="str">
        <f>IFERROR(GETPIVOTDATA("Average of TRAVTM(40)",#REF!,"TIMEINT",FN$9,"VEHICLETRAVELTIMEMEASUREMENT",$D41)/3600/24,"--")</f>
        <v>--</v>
      </c>
      <c r="FO41" s="36" t="str">
        <f>IFERROR(GETPIVOTDATA("Average of TRAVTM(40)",#REF!,"TIMEINT",FO$9,"VEHICLETRAVELTIMEMEASUREMENT",$D41)/3600/24,"--")</f>
        <v>--</v>
      </c>
      <c r="FP41" s="36" t="str">
        <f>IFERROR(GETPIVOTDATA("Average of TRAVTM(40)",#REF!,"TIMEINT",FP$9,"VEHICLETRAVELTIMEMEASUREMENT",$D41)/3600/24,"--")</f>
        <v>--</v>
      </c>
      <c r="FQ41" s="36" t="str">
        <f>IFERROR(GETPIVOTDATA("Average of TRAVTM(40)",#REF!,"TIMEINT",FQ$9,"VEHICLETRAVELTIMEMEASUREMENT",$D41)/3600/24,"--")</f>
        <v>--</v>
      </c>
      <c r="FR41" s="36" t="str">
        <f>IFERROR(GETPIVOTDATA("Average of TRAVTM(40)",#REF!,"TIMEINT",FR$9,"VEHICLETRAVELTIMEMEASUREMENT",$D41)/3600/24,"--")</f>
        <v>--</v>
      </c>
      <c r="FS41" s="36" t="str">
        <f>IFERROR(GETPIVOTDATA("Average of TRAVTM(40)",#REF!,"TIMEINT",FS$9,"VEHICLETRAVELTIMEMEASUREMENT",$D41)/3600/24,"--")</f>
        <v>--</v>
      </c>
      <c r="FT41" s="177" t="str">
        <f>IFERROR(GETPIVOTDATA("Average of TRAVTM(40)",#REF!,"TIMEINT",FT$9,"VEHICLETRAVELTIMEMEASUREMENT",$D41)/3600/24,"--")</f>
        <v>--</v>
      </c>
      <c r="FU41" s="387"/>
      <c r="FV41" s="379" t="str">
        <f>IFERROR(GETPIVOTDATA("Average of VEHS(40)",#REF!,"TIMEINT",FV$9,"VEHICLETRAVELTIMEMEASUREMENT",$D41),"--")</f>
        <v>--</v>
      </c>
      <c r="FW41" s="380" t="str">
        <f>IFERROR(GETPIVOTDATA("Average of VEHS(40)",#REF!,"TIMEINT",FW$9,"VEHICLETRAVELTIMEMEASUREMENT",$D41),"--")</f>
        <v>--</v>
      </c>
      <c r="FX41" s="380" t="str">
        <f>IFERROR(GETPIVOTDATA("Average of VEHS(40)",#REF!,"TIMEINT",FX$9,"VEHICLETRAVELTIMEMEASUREMENT",$D41),"--")</f>
        <v>--</v>
      </c>
      <c r="FY41" s="380" t="str">
        <f>IFERROR(GETPIVOTDATA("Average of VEHS(40)",#REF!,"TIMEINT",FY$9,"VEHICLETRAVELTIMEMEASUREMENT",$D41),"--")</f>
        <v>--</v>
      </c>
      <c r="FZ41" s="380" t="str">
        <f>IFERROR(GETPIVOTDATA("Average of VEHS(40)",#REF!,"TIMEINT",FZ$9,"VEHICLETRAVELTIMEMEASUREMENT",$D41),"--")</f>
        <v>--</v>
      </c>
      <c r="GA41" s="380" t="str">
        <f>IFERROR(GETPIVOTDATA("Average of VEHS(40)",#REF!,"TIMEINT",GA$9,"VEHICLETRAVELTIMEMEASUREMENT",$D41),"--")</f>
        <v>--</v>
      </c>
      <c r="GB41" s="380" t="str">
        <f>IFERROR(GETPIVOTDATA("Average of VEHS(40)",#REF!,"TIMEINT",GB$9,"VEHICLETRAVELTIMEMEASUREMENT",$D41),"--")</f>
        <v>--</v>
      </c>
      <c r="GC41" s="380" t="str">
        <f>IFERROR(GETPIVOTDATA("Average of VEHS(40)",#REF!,"TIMEINT",GC$9,"VEHICLETRAVELTIMEMEASUREMENT",$D41),"--")</f>
        <v>--</v>
      </c>
      <c r="GD41" s="380" t="str">
        <f>IFERROR(GETPIVOTDATA("Average of VEHS(40)",#REF!,"TIMEINT",GD$9,"VEHICLETRAVELTIMEMEASUREMENT",$D41),"--")</f>
        <v>--</v>
      </c>
      <c r="GE41" s="380" t="str">
        <f>IFERROR(GETPIVOTDATA("Average of VEHS(40)",#REF!,"TIMEINT",GE$9,"VEHICLETRAVELTIMEMEASUREMENT",$D41),"--")</f>
        <v>--</v>
      </c>
      <c r="GF41" s="380" t="str">
        <f>IFERROR(GETPIVOTDATA("Average of VEHS(40)",#REF!,"TIMEINT",GF$9,"VEHICLETRAVELTIMEMEASUREMENT",$D41),"--")</f>
        <v>--</v>
      </c>
      <c r="GG41" s="380" t="str">
        <f>IFERROR(GETPIVOTDATA("Average of VEHS(40)",#REF!,"TIMEINT",GG$9,"VEHICLETRAVELTIMEMEASUREMENT",$D41),"--")</f>
        <v>--</v>
      </c>
      <c r="GH41" s="380" t="str">
        <f>IFERROR(GETPIVOTDATA("Average of VEHS(40)",#REF!,"TIMEINT",GH$9,"VEHICLETRAVELTIMEMEASUREMENT",$D41),"--")</f>
        <v>--</v>
      </c>
      <c r="GI41" s="380" t="str">
        <f>IFERROR(GETPIVOTDATA("Average of VEHS(40)",#REF!,"TIMEINT",GI$9,"VEHICLETRAVELTIMEMEASUREMENT",$D41),"--")</f>
        <v>--</v>
      </c>
      <c r="GJ41" s="380" t="str">
        <f>IFERROR(GETPIVOTDATA("Average of VEHS(40)",#REF!,"TIMEINT",GJ$9,"VEHICLETRAVELTIMEMEASUREMENT",$D41),"--")</f>
        <v>--</v>
      </c>
      <c r="GK41" s="381" t="str">
        <f>IFERROR(GETPIVOTDATA("Average of VEHS(40)",#REF!,"TIMEINT",GK$9,"VEHICLETRAVELTIMEMEASUREMENT",$D41),"--")</f>
        <v>--</v>
      </c>
      <c r="GL41" s="387"/>
      <c r="GM41" s="259" t="str">
        <f t="shared" si="25"/>
        <v>--</v>
      </c>
      <c r="GN41" s="410" t="str">
        <f t="shared" si="26"/>
        <v>--</v>
      </c>
      <c r="GO41" s="381">
        <f t="shared" si="27"/>
        <v>0</v>
      </c>
      <c r="GP41" s="387"/>
      <c r="GQ41" s="259" t="str">
        <f>IFERROR(GETPIVOTDATA("Average of TRAVTM(60)",#REF!,"TIMEINT",GQ$9,"VEHICLETRAVELTIMEMEASUREMENT",$D41)/3600/24,"--")</f>
        <v>--</v>
      </c>
      <c r="GR41" s="36" t="str">
        <f>IFERROR(GETPIVOTDATA("Average of TRAVTM(60)",#REF!,"TIMEINT",GR$9,"VEHICLETRAVELTIMEMEASUREMENT",$D41)/3600/24,"--")</f>
        <v>--</v>
      </c>
      <c r="GS41" s="36" t="str">
        <f>IFERROR(GETPIVOTDATA("Average of TRAVTM(60)",#REF!,"TIMEINT",GS$9,"VEHICLETRAVELTIMEMEASUREMENT",$D41)/3600/24,"--")</f>
        <v>--</v>
      </c>
      <c r="GT41" s="36" t="str">
        <f>IFERROR(GETPIVOTDATA("Average of TRAVTM(60)",#REF!,"TIMEINT",GT$9,"VEHICLETRAVELTIMEMEASUREMENT",$D41)/3600/24,"--")</f>
        <v>--</v>
      </c>
      <c r="GU41" s="36" t="str">
        <f>IFERROR(GETPIVOTDATA("Average of TRAVTM(60)",#REF!,"TIMEINT",GU$9,"VEHICLETRAVELTIMEMEASUREMENT",$D41)/3600/24,"--")</f>
        <v>--</v>
      </c>
      <c r="GV41" s="36" t="str">
        <f>IFERROR(GETPIVOTDATA("Average of TRAVTM(60)",#REF!,"TIMEINT",GV$9,"VEHICLETRAVELTIMEMEASUREMENT",$D41)/3600/24,"--")</f>
        <v>--</v>
      </c>
      <c r="GW41" s="36" t="str">
        <f>IFERROR(GETPIVOTDATA("Average of TRAVTM(60)",#REF!,"TIMEINT",GW$9,"VEHICLETRAVELTIMEMEASUREMENT",$D41)/3600/24,"--")</f>
        <v>--</v>
      </c>
      <c r="GX41" s="36" t="str">
        <f>IFERROR(GETPIVOTDATA("Average of TRAVTM(60)",#REF!,"TIMEINT",GX$9,"VEHICLETRAVELTIMEMEASUREMENT",$D41)/3600/24,"--")</f>
        <v>--</v>
      </c>
      <c r="GY41" s="36" t="str">
        <f>IFERROR(GETPIVOTDATA("Average of TRAVTM(60)",#REF!,"TIMEINT",GY$9,"VEHICLETRAVELTIMEMEASUREMENT",$D41)/3600/24,"--")</f>
        <v>--</v>
      </c>
      <c r="GZ41" s="36" t="str">
        <f>IFERROR(GETPIVOTDATA("Average of TRAVTM(60)",#REF!,"TIMEINT",GZ$9,"VEHICLETRAVELTIMEMEASUREMENT",$D41)/3600/24,"--")</f>
        <v>--</v>
      </c>
      <c r="HA41" s="36" t="str">
        <f>IFERROR(GETPIVOTDATA("Average of TRAVTM(60)",#REF!,"TIMEINT",HA$9,"VEHICLETRAVELTIMEMEASUREMENT",$D41)/3600/24,"--")</f>
        <v>--</v>
      </c>
      <c r="HB41" s="36" t="str">
        <f>IFERROR(GETPIVOTDATA("Average of TRAVTM(60)",#REF!,"TIMEINT",HB$9,"VEHICLETRAVELTIMEMEASUREMENT",$D41)/3600/24,"--")</f>
        <v>--</v>
      </c>
      <c r="HC41" s="36" t="str">
        <f>IFERROR(GETPIVOTDATA("Average of TRAVTM(60)",#REF!,"TIMEINT",HC$9,"VEHICLETRAVELTIMEMEASUREMENT",$D41)/3600/24,"--")</f>
        <v>--</v>
      </c>
      <c r="HD41" s="36" t="str">
        <f>IFERROR(GETPIVOTDATA("Average of TRAVTM(60)",#REF!,"TIMEINT",HD$9,"VEHICLETRAVELTIMEMEASUREMENT",$D41)/3600/24,"--")</f>
        <v>--</v>
      </c>
      <c r="HE41" s="36" t="str">
        <f>IFERROR(GETPIVOTDATA("Average of TRAVTM(60)",#REF!,"TIMEINT",HE$9,"VEHICLETRAVELTIMEMEASUREMENT",$D41)/3600/24,"--")</f>
        <v>--</v>
      </c>
      <c r="HF41" s="177" t="str">
        <f>IFERROR(GETPIVOTDATA("Average of TRAVTM(60)",#REF!,"TIMEINT",HF$9,"VEHICLETRAVELTIMEMEASUREMENT",$D41)/3600/24,"--")</f>
        <v>--</v>
      </c>
      <c r="HG41" s="387"/>
      <c r="HH41" s="379" t="str">
        <f>IFERROR(GETPIVOTDATA("Average of VEHS(60)",#REF!,"TIMEINT",HH$9,"VEHICLETRAVELTIMEMEASUREMENT",$D41),"--")</f>
        <v>--</v>
      </c>
      <c r="HI41" s="380" t="str">
        <f>IFERROR(GETPIVOTDATA("Average of VEHS(60)",#REF!,"TIMEINT",HI$9,"VEHICLETRAVELTIMEMEASUREMENT",$D41),"--")</f>
        <v>--</v>
      </c>
      <c r="HJ41" s="380" t="str">
        <f>IFERROR(GETPIVOTDATA("Average of VEHS(60)",#REF!,"TIMEINT",HJ$9,"VEHICLETRAVELTIMEMEASUREMENT",$D41),"--")</f>
        <v>--</v>
      </c>
      <c r="HK41" s="380" t="str">
        <f>IFERROR(GETPIVOTDATA("Average of VEHS(60)",#REF!,"TIMEINT",HK$9,"VEHICLETRAVELTIMEMEASUREMENT",$D41),"--")</f>
        <v>--</v>
      </c>
      <c r="HL41" s="380" t="str">
        <f>IFERROR(GETPIVOTDATA("Average of VEHS(60)",#REF!,"TIMEINT",HL$9,"VEHICLETRAVELTIMEMEASUREMENT",$D41),"--")</f>
        <v>--</v>
      </c>
      <c r="HM41" s="380" t="str">
        <f>IFERROR(GETPIVOTDATA("Average of VEHS(60)",#REF!,"TIMEINT",HM$9,"VEHICLETRAVELTIMEMEASUREMENT",$D41),"--")</f>
        <v>--</v>
      </c>
      <c r="HN41" s="380" t="str">
        <f>IFERROR(GETPIVOTDATA("Average of VEHS(60)",#REF!,"TIMEINT",HN$9,"VEHICLETRAVELTIMEMEASUREMENT",$D41),"--")</f>
        <v>--</v>
      </c>
      <c r="HO41" s="380" t="str">
        <f>IFERROR(GETPIVOTDATA("Average of VEHS(60)",#REF!,"TIMEINT",HO$9,"VEHICLETRAVELTIMEMEASUREMENT",$D41),"--")</f>
        <v>--</v>
      </c>
      <c r="HP41" s="380" t="str">
        <f>IFERROR(GETPIVOTDATA("Average of VEHS(60)",#REF!,"TIMEINT",HP$9,"VEHICLETRAVELTIMEMEASUREMENT",$D41),"--")</f>
        <v>--</v>
      </c>
      <c r="HQ41" s="380" t="str">
        <f>IFERROR(GETPIVOTDATA("Average of VEHS(60)",#REF!,"TIMEINT",HQ$9,"VEHICLETRAVELTIMEMEASUREMENT",$D41),"--")</f>
        <v>--</v>
      </c>
      <c r="HR41" s="380" t="str">
        <f>IFERROR(GETPIVOTDATA("Average of VEHS(60)",#REF!,"TIMEINT",HR$9,"VEHICLETRAVELTIMEMEASUREMENT",$D41),"--")</f>
        <v>--</v>
      </c>
      <c r="HS41" s="380" t="str">
        <f>IFERROR(GETPIVOTDATA("Average of VEHS(60)",#REF!,"TIMEINT",HS$9,"VEHICLETRAVELTIMEMEASUREMENT",$D41),"--")</f>
        <v>--</v>
      </c>
      <c r="HT41" s="380" t="str">
        <f>IFERROR(GETPIVOTDATA("Average of VEHS(60)",#REF!,"TIMEINT",HT$9,"VEHICLETRAVELTIMEMEASUREMENT",$D41),"--")</f>
        <v>--</v>
      </c>
      <c r="HU41" s="380" t="str">
        <f>IFERROR(GETPIVOTDATA("Average of VEHS(60)",#REF!,"TIMEINT",HU$9,"VEHICLETRAVELTIMEMEASUREMENT",$D41),"--")</f>
        <v>--</v>
      </c>
      <c r="HV41" s="380" t="str">
        <f>IFERROR(GETPIVOTDATA("Average of VEHS(60)",#REF!,"TIMEINT",HV$9,"VEHICLETRAVELTIMEMEASUREMENT",$D41),"--")</f>
        <v>--</v>
      </c>
      <c r="HW41" s="381" t="str">
        <f>IFERROR(GETPIVOTDATA("Average of VEHS(60)",#REF!,"TIMEINT",HW$9,"VEHICLETRAVELTIMEMEASUREMENT",$D41),"--")</f>
        <v>--</v>
      </c>
      <c r="HX41" s="387"/>
      <c r="HY41" s="259" t="str">
        <f t="shared" si="28"/>
        <v>--</v>
      </c>
      <c r="HZ41" s="410" t="str">
        <f t="shared" si="29"/>
        <v>--</v>
      </c>
      <c r="IA41" s="381">
        <f t="shared" si="30"/>
        <v>0</v>
      </c>
      <c r="IB41" s="716"/>
      <c r="IC41" s="379" t="str">
        <f>IFERROR(AVERAGEIFS('VISSIM Travel Time Outputs'!$L:$L,'VISSIM Travel Time Outputs'!$D:$D,$D41,'VISSIM Travel Time Outputs'!$A:$A,"AVG",'VISSIM Travel Time Outputs'!$B:$B,IC$9),"-")</f>
        <v>-</v>
      </c>
      <c r="ID41" s="380" t="str">
        <f>IFERROR(AVERAGEIFS('VISSIM Travel Time Outputs'!$L:$L,'VISSIM Travel Time Outputs'!$D:$D,$D41,'VISSIM Travel Time Outputs'!$A:$A,"AVG",'VISSIM Travel Time Outputs'!$B:$B,ID$9),"-")</f>
        <v>-</v>
      </c>
      <c r="IE41" s="380" t="str">
        <f>IFERROR(AVERAGEIFS('VISSIM Travel Time Outputs'!$L:$L,'VISSIM Travel Time Outputs'!$D:$D,$D41,'VISSIM Travel Time Outputs'!$A:$A,"AVG",'VISSIM Travel Time Outputs'!$B:$B,IE$9),"-")</f>
        <v>-</v>
      </c>
      <c r="IF41" s="380" t="str">
        <f>IFERROR(AVERAGEIFS('VISSIM Travel Time Outputs'!$L:$L,'VISSIM Travel Time Outputs'!$D:$D,$D41,'VISSIM Travel Time Outputs'!$A:$A,"AVG",'VISSIM Travel Time Outputs'!$B:$B,IF$9),"-")</f>
        <v>-</v>
      </c>
      <c r="IG41" s="380" t="str">
        <f>IFERROR(AVERAGEIFS('VISSIM Travel Time Outputs'!$L:$L,'VISSIM Travel Time Outputs'!$D:$D,$D41,'VISSIM Travel Time Outputs'!$A:$A,"AVG",'VISSIM Travel Time Outputs'!$B:$B,IG$9),"-")</f>
        <v>-</v>
      </c>
      <c r="IH41" s="380" t="str">
        <f>IFERROR(AVERAGEIFS('VISSIM Travel Time Outputs'!$L:$L,'VISSIM Travel Time Outputs'!$D:$D,$D41,'VISSIM Travel Time Outputs'!$A:$A,"AVG",'VISSIM Travel Time Outputs'!$B:$B,IH$9),"-")</f>
        <v>-</v>
      </c>
      <c r="II41" s="380" t="str">
        <f>IFERROR(AVERAGEIFS('VISSIM Travel Time Outputs'!$L:$L,'VISSIM Travel Time Outputs'!$D:$D,$D41,'VISSIM Travel Time Outputs'!$A:$A,"AVG",'VISSIM Travel Time Outputs'!$B:$B,II$9),"-")</f>
        <v>-</v>
      </c>
      <c r="IJ41" s="380" t="str">
        <f>IFERROR(AVERAGEIFS('VISSIM Travel Time Outputs'!$L:$L,'VISSIM Travel Time Outputs'!$D:$D,$D41,'VISSIM Travel Time Outputs'!$A:$A,"AVG",'VISSIM Travel Time Outputs'!$B:$B,IJ$9),"-")</f>
        <v>-</v>
      </c>
      <c r="IK41" s="380" t="str">
        <f>IFERROR(AVERAGEIFS('VISSIM Travel Time Outputs'!$L:$L,'VISSIM Travel Time Outputs'!$D:$D,$D41,'VISSIM Travel Time Outputs'!$A:$A,"AVG",'VISSIM Travel Time Outputs'!$B:$B,IK$9),"-")</f>
        <v>-</v>
      </c>
      <c r="IL41" s="380" t="str">
        <f>IFERROR(AVERAGEIFS('VISSIM Travel Time Outputs'!$L:$L,'VISSIM Travel Time Outputs'!$D:$D,$D41,'VISSIM Travel Time Outputs'!$A:$A,"AVG",'VISSIM Travel Time Outputs'!$B:$B,IL$9),"-")</f>
        <v>-</v>
      </c>
      <c r="IM41" s="380" t="str">
        <f>IFERROR(AVERAGEIFS('VISSIM Travel Time Outputs'!$L:$L,'VISSIM Travel Time Outputs'!$D:$D,$D41,'VISSIM Travel Time Outputs'!$A:$A,"AVG",'VISSIM Travel Time Outputs'!$B:$B,IM$9),"-")</f>
        <v>-</v>
      </c>
      <c r="IN41" s="380" t="str">
        <f>IFERROR(AVERAGEIFS('VISSIM Travel Time Outputs'!$L:$L,'VISSIM Travel Time Outputs'!$D:$D,$D41,'VISSIM Travel Time Outputs'!$A:$A,"AVG",'VISSIM Travel Time Outputs'!$B:$B,IN$9),"-")</f>
        <v>-</v>
      </c>
      <c r="IO41" s="380" t="str">
        <f>IFERROR(AVERAGEIFS('VISSIM Travel Time Outputs'!$L:$L,'VISSIM Travel Time Outputs'!$D:$D,$D41,'VISSIM Travel Time Outputs'!$A:$A,"AVG",'VISSIM Travel Time Outputs'!$B:$B,IO$9),"-")</f>
        <v>-</v>
      </c>
      <c r="IP41" s="380" t="str">
        <f>IFERROR(AVERAGEIFS('VISSIM Travel Time Outputs'!$L:$L,'VISSIM Travel Time Outputs'!$D:$D,$D41,'VISSIM Travel Time Outputs'!$A:$A,"AVG",'VISSIM Travel Time Outputs'!$B:$B,IP$9),"-")</f>
        <v>-</v>
      </c>
      <c r="IQ41" s="380" t="str">
        <f>IFERROR(AVERAGEIFS('VISSIM Travel Time Outputs'!$L:$L,'VISSIM Travel Time Outputs'!$D:$D,$D41,'VISSIM Travel Time Outputs'!$A:$A,"AVG",'VISSIM Travel Time Outputs'!$B:$B,IQ$9),"-")</f>
        <v>-</v>
      </c>
      <c r="IR41" s="381" t="str">
        <f>IFERROR(AVERAGEIFS('VISSIM Travel Time Outputs'!$L:$L,'VISSIM Travel Time Outputs'!$D:$D,$D41,'VISSIM Travel Time Outputs'!$A:$A,"AVG",'VISSIM Travel Time Outputs'!$B:$B,IR$9),"-")</f>
        <v>-</v>
      </c>
      <c r="IS41" s="381" t="str">
        <f t="shared" si="31"/>
        <v>--</v>
      </c>
    </row>
    <row r="42" spans="1:253" x14ac:dyDescent="0.25">
      <c r="A42" s="302" t="str">
        <f t="shared" si="12"/>
        <v/>
      </c>
      <c r="B42" s="641">
        <f t="shared" si="32"/>
        <v>33</v>
      </c>
      <c r="C42" s="475" t="str">
        <f>INDEX('Input - Travel Times'!$B$3:$AL$103,MATCH($B42,'Input - Travel Times'!$B$3:$B$103,0),MATCH(C$9,'Input - Travel Times'!$B$3:$AL$3,0))</f>
        <v>From off-ramp to ASPM EB to on-ramp from McLearen Rd WB</v>
      </c>
      <c r="D42" s="194">
        <f>INDEX('Input - Travel Times'!$B$3:$AS$103,MATCH($B42,'Input - Travel Times'!$B$3:$B$103,0),MATCH(D$9,'Input - Travel Times'!$B$3:$AS$3,0))</f>
        <v>0</v>
      </c>
      <c r="E42" s="582">
        <f>TIME(0,0,INDEX('Input - Travel Times'!$B$3:$AL$103,MATCH($B42,'Input - Travel Times'!$B$3:$B$103,0),MATCH(E$9,'Input - Travel Times'!$B$3:$AL$3,0)))</f>
        <v>1.3773148148148147E-3</v>
      </c>
      <c r="F42" s="582">
        <f>TIME(0,0,INDEX('Input - Travel Times'!$B$3:$AL$103,MATCH($B42,'Input - Travel Times'!$B$3:$B$103,0),MATCH(F$9,'Input - Travel Times'!$B$3:$AL$3,0)))</f>
        <v>1.4120370370370369E-3</v>
      </c>
      <c r="G42" s="582">
        <f>TIME(0,0,INDEX('Input - Travel Times'!$B$3:$AL$103,MATCH($B42,'Input - Travel Times'!$B$3:$B$103,0),MATCH(G$9,'Input - Travel Times'!$B$3:$AL$3,0)))</f>
        <v>0</v>
      </c>
      <c r="I42" s="259" t="str">
        <f>IFERROR(TIME(0,0,AVERAGEIFS('VISSIM Travel Time Outputs'!$I:$I,'VISSIM Travel Time Outputs'!$D:$D,$D42,'VISSIM Travel Time Outputs'!$A:$A,"AVG",'VISSIM Travel Time Outputs'!$B:$B,I$9)),"-")</f>
        <v>-</v>
      </c>
      <c r="J42" s="36" t="str">
        <f>IFERROR(TIME(0,0,AVERAGEIFS('VISSIM Travel Time Outputs'!$I:$I,'VISSIM Travel Time Outputs'!$D:$D,$D42,'VISSIM Travel Time Outputs'!$A:$A,"AVG",'VISSIM Travel Time Outputs'!$B:$B,J$9)),"-")</f>
        <v>-</v>
      </c>
      <c r="K42" s="36" t="str">
        <f>IFERROR(TIME(0,0,AVERAGEIFS('VISSIM Travel Time Outputs'!$I:$I,'VISSIM Travel Time Outputs'!$D:$D,$D42,'VISSIM Travel Time Outputs'!$A:$A,"AVG",'VISSIM Travel Time Outputs'!$B:$B,K$9)),"-")</f>
        <v>-</v>
      </c>
      <c r="L42" s="36" t="str">
        <f>IFERROR(TIME(0,0,AVERAGEIFS('VISSIM Travel Time Outputs'!$I:$I,'VISSIM Travel Time Outputs'!$D:$D,$D42,'VISSIM Travel Time Outputs'!$A:$A,"AVG",'VISSIM Travel Time Outputs'!$B:$B,L$9)),"-")</f>
        <v>-</v>
      </c>
      <c r="M42" s="36" t="str">
        <f>IFERROR(TIME(0,0,AVERAGEIFS('VISSIM Travel Time Outputs'!$I:$I,'VISSIM Travel Time Outputs'!$D:$D,$D42,'VISSIM Travel Time Outputs'!$A:$A,"AVG",'VISSIM Travel Time Outputs'!$B:$B,M$9)),"-")</f>
        <v>-</v>
      </c>
      <c r="N42" s="36" t="str">
        <f>IFERROR(TIME(0,0,AVERAGEIFS('VISSIM Travel Time Outputs'!$I:$I,'VISSIM Travel Time Outputs'!$D:$D,$D42,'VISSIM Travel Time Outputs'!$A:$A,"AVG",'VISSIM Travel Time Outputs'!$B:$B,N$9)),"-")</f>
        <v>-</v>
      </c>
      <c r="O42" s="36" t="str">
        <f>IFERROR(TIME(0,0,AVERAGEIFS('VISSIM Travel Time Outputs'!$I:$I,'VISSIM Travel Time Outputs'!$D:$D,$D42,'VISSIM Travel Time Outputs'!$A:$A,"AVG",'VISSIM Travel Time Outputs'!$B:$B,O$9)),"-")</f>
        <v>-</v>
      </c>
      <c r="P42" s="36" t="str">
        <f>IFERROR(TIME(0,0,AVERAGEIFS('VISSIM Travel Time Outputs'!$I:$I,'VISSIM Travel Time Outputs'!$D:$D,$D42,'VISSIM Travel Time Outputs'!$A:$A,"AVG",'VISSIM Travel Time Outputs'!$B:$B,P$9)),"-")</f>
        <v>-</v>
      </c>
      <c r="Q42" s="36" t="str">
        <f>IFERROR(TIME(0,0,AVERAGEIFS('VISSIM Travel Time Outputs'!$I:$I,'VISSIM Travel Time Outputs'!$D:$D,$D42,'VISSIM Travel Time Outputs'!$A:$A,"AVG",'VISSIM Travel Time Outputs'!$B:$B,Q$9)),"-")</f>
        <v>-</v>
      </c>
      <c r="R42" s="36" t="str">
        <f>IFERROR(TIME(0,0,AVERAGEIFS('VISSIM Travel Time Outputs'!$I:$I,'VISSIM Travel Time Outputs'!$D:$D,$D42,'VISSIM Travel Time Outputs'!$A:$A,"AVG",'VISSIM Travel Time Outputs'!$B:$B,R$9)),"-")</f>
        <v>-</v>
      </c>
      <c r="S42" s="36" t="str">
        <f>IFERROR(TIME(0,0,AVERAGEIFS('VISSIM Travel Time Outputs'!$I:$I,'VISSIM Travel Time Outputs'!$D:$D,$D42,'VISSIM Travel Time Outputs'!$A:$A,"AVG",'VISSIM Travel Time Outputs'!$B:$B,S$9)),"-")</f>
        <v>-</v>
      </c>
      <c r="T42" s="36" t="str">
        <f>IFERROR(TIME(0,0,AVERAGEIFS('VISSIM Travel Time Outputs'!$I:$I,'VISSIM Travel Time Outputs'!$D:$D,$D42,'VISSIM Travel Time Outputs'!$A:$A,"AVG",'VISSIM Travel Time Outputs'!$B:$B,T$9)),"-")</f>
        <v>-</v>
      </c>
      <c r="U42" s="36" t="str">
        <f>IFERROR(TIME(0,0,AVERAGEIFS('VISSIM Travel Time Outputs'!$I:$I,'VISSIM Travel Time Outputs'!$D:$D,$D42,'VISSIM Travel Time Outputs'!$A:$A,"AVG",'VISSIM Travel Time Outputs'!$B:$B,U$9)),"-")</f>
        <v>-</v>
      </c>
      <c r="V42" s="36" t="str">
        <f>IFERROR(TIME(0,0,AVERAGEIFS('VISSIM Travel Time Outputs'!$I:$I,'VISSIM Travel Time Outputs'!$D:$D,$D42,'VISSIM Travel Time Outputs'!$A:$A,"AVG",'VISSIM Travel Time Outputs'!$B:$B,V$9)),"-")</f>
        <v>-</v>
      </c>
      <c r="W42" s="36" t="str">
        <f>IFERROR(TIME(0,0,AVERAGEIFS('VISSIM Travel Time Outputs'!$I:$I,'VISSIM Travel Time Outputs'!$D:$D,$D42,'VISSIM Travel Time Outputs'!$A:$A,"AVG",'VISSIM Travel Time Outputs'!$B:$B,W$9)),"-")</f>
        <v>-</v>
      </c>
      <c r="X42" s="177" t="str">
        <f>IFERROR(TIME(0,0,AVERAGEIFS('VISSIM Travel Time Outputs'!$I:$I,'VISSIM Travel Time Outputs'!$D:$D,$D42,'VISSIM Travel Time Outputs'!$A:$A,"AVG",'VISSIM Travel Time Outputs'!$B:$B,X$9)),"-")</f>
        <v>-</v>
      </c>
      <c r="Y42" s="304"/>
      <c r="Z42" s="379" t="str">
        <f>IFERROR(AVERAGEIFS('VISSIM Travel Time Outputs'!$F:$F,'VISSIM Travel Time Outputs'!$D:$D,$D42,'VISSIM Travel Time Outputs'!$A:$A,"AVG",'VISSIM Travel Time Outputs'!$B:$B,Z$9),"-")</f>
        <v>-</v>
      </c>
      <c r="AA42" s="380" t="str">
        <f>IFERROR(AVERAGEIFS('VISSIM Travel Time Outputs'!$F:$F,'VISSIM Travel Time Outputs'!$D:$D,$D42,'VISSIM Travel Time Outputs'!$A:$A,"AVG",'VISSIM Travel Time Outputs'!$B:$B,AA$9),"-")</f>
        <v>-</v>
      </c>
      <c r="AB42" s="380" t="str">
        <f>IFERROR(AVERAGEIFS('VISSIM Travel Time Outputs'!$F:$F,'VISSIM Travel Time Outputs'!$D:$D,$D42,'VISSIM Travel Time Outputs'!$A:$A,"AVG",'VISSIM Travel Time Outputs'!$B:$B,AB$9),"-")</f>
        <v>-</v>
      </c>
      <c r="AC42" s="380" t="str">
        <f>IFERROR(AVERAGEIFS('VISSIM Travel Time Outputs'!$F:$F,'VISSIM Travel Time Outputs'!$D:$D,$D42,'VISSIM Travel Time Outputs'!$A:$A,"AVG",'VISSIM Travel Time Outputs'!$B:$B,AC$9),"-")</f>
        <v>-</v>
      </c>
      <c r="AD42" s="380" t="str">
        <f>IFERROR(AVERAGEIFS('VISSIM Travel Time Outputs'!$F:$F,'VISSIM Travel Time Outputs'!$D:$D,$D42,'VISSIM Travel Time Outputs'!$A:$A,"AVG",'VISSIM Travel Time Outputs'!$B:$B,AD$9),"-")</f>
        <v>-</v>
      </c>
      <c r="AE42" s="380" t="str">
        <f>IFERROR(AVERAGEIFS('VISSIM Travel Time Outputs'!$F:$F,'VISSIM Travel Time Outputs'!$D:$D,$D42,'VISSIM Travel Time Outputs'!$A:$A,"AVG",'VISSIM Travel Time Outputs'!$B:$B,AE$9),"-")</f>
        <v>-</v>
      </c>
      <c r="AF42" s="380" t="str">
        <f>IFERROR(AVERAGEIFS('VISSIM Travel Time Outputs'!$F:$F,'VISSIM Travel Time Outputs'!$D:$D,$D42,'VISSIM Travel Time Outputs'!$A:$A,"AVG",'VISSIM Travel Time Outputs'!$B:$B,AF$9),"-")</f>
        <v>-</v>
      </c>
      <c r="AG42" s="380" t="str">
        <f>IFERROR(AVERAGEIFS('VISSIM Travel Time Outputs'!$F:$F,'VISSIM Travel Time Outputs'!$D:$D,$D42,'VISSIM Travel Time Outputs'!$A:$A,"AVG",'VISSIM Travel Time Outputs'!$B:$B,AG$9),"-")</f>
        <v>-</v>
      </c>
      <c r="AH42" s="380" t="str">
        <f>IFERROR(AVERAGEIFS('VISSIM Travel Time Outputs'!$F:$F,'VISSIM Travel Time Outputs'!$D:$D,$D42,'VISSIM Travel Time Outputs'!$A:$A,"AVG",'VISSIM Travel Time Outputs'!$B:$B,AH$9),"-")</f>
        <v>-</v>
      </c>
      <c r="AI42" s="380" t="str">
        <f>IFERROR(AVERAGEIFS('VISSIM Travel Time Outputs'!$F:$F,'VISSIM Travel Time Outputs'!$D:$D,$D42,'VISSIM Travel Time Outputs'!$A:$A,"AVG",'VISSIM Travel Time Outputs'!$B:$B,AI$9),"-")</f>
        <v>-</v>
      </c>
      <c r="AJ42" s="380" t="str">
        <f>IFERROR(AVERAGEIFS('VISSIM Travel Time Outputs'!$F:$F,'VISSIM Travel Time Outputs'!$D:$D,$D42,'VISSIM Travel Time Outputs'!$A:$A,"AVG",'VISSIM Travel Time Outputs'!$B:$B,AJ$9),"-")</f>
        <v>-</v>
      </c>
      <c r="AK42" s="380" t="str">
        <f>IFERROR(AVERAGEIFS('VISSIM Travel Time Outputs'!$F:$F,'VISSIM Travel Time Outputs'!$D:$D,$D42,'VISSIM Travel Time Outputs'!$A:$A,"AVG",'VISSIM Travel Time Outputs'!$B:$B,AK$9),"-")</f>
        <v>-</v>
      </c>
      <c r="AL42" s="380" t="str">
        <f>IFERROR(AVERAGEIFS('VISSIM Travel Time Outputs'!$F:$F,'VISSIM Travel Time Outputs'!$D:$D,$D42,'VISSIM Travel Time Outputs'!$A:$A,"AVG",'VISSIM Travel Time Outputs'!$B:$B,AL$9),"-")</f>
        <v>-</v>
      </c>
      <c r="AM42" s="380" t="str">
        <f>IFERROR(AVERAGEIFS('VISSIM Travel Time Outputs'!$F:$F,'VISSIM Travel Time Outputs'!$D:$D,$D42,'VISSIM Travel Time Outputs'!$A:$A,"AVG",'VISSIM Travel Time Outputs'!$B:$B,AM$9),"-")</f>
        <v>-</v>
      </c>
      <c r="AN42" s="380" t="str">
        <f>IFERROR(AVERAGEIFS('VISSIM Travel Time Outputs'!$F:$F,'VISSIM Travel Time Outputs'!$D:$D,$D42,'VISSIM Travel Time Outputs'!$A:$A,"AVG",'VISSIM Travel Time Outputs'!$B:$B,AN$9),"-")</f>
        <v>-</v>
      </c>
      <c r="AO42" s="381" t="str">
        <f>IFERROR(AVERAGEIFS('VISSIM Travel Time Outputs'!$F:$F,'VISSIM Travel Time Outputs'!$D:$D,$D42,'VISSIM Travel Time Outputs'!$A:$A,"AVG",'VISSIM Travel Time Outputs'!$B:$B,AO$9),"-")</f>
        <v>-</v>
      </c>
      <c r="AP42" s="387"/>
      <c r="AQ42" s="259" t="str">
        <f t="shared" si="13"/>
        <v>--</v>
      </c>
      <c r="AR42" s="410" t="str">
        <f t="shared" si="14"/>
        <v>--</v>
      </c>
      <c r="AS42" s="381">
        <f t="shared" si="15"/>
        <v>0</v>
      </c>
      <c r="AT42" s="305"/>
      <c r="AU42" s="259" t="str">
        <f>IFERROR(TIME(0,0,AVERAGEIFS('VISSIM Travel Time Outputs'!$J:$J,'VISSIM Travel Time Outputs'!$D:$D,$D42,'VISSIM Travel Time Outputs'!$A:$A,"AVG",'VISSIM Travel Time Outputs'!$B:$B,AU$9)),"-")</f>
        <v>-</v>
      </c>
      <c r="AV42" s="36" t="str">
        <f>IFERROR(TIME(0,0,AVERAGEIFS('VISSIM Travel Time Outputs'!$J:$J,'VISSIM Travel Time Outputs'!$D:$D,$D42,'VISSIM Travel Time Outputs'!$A:$A,"AVG",'VISSIM Travel Time Outputs'!$B:$B,AV$9)),"-")</f>
        <v>-</v>
      </c>
      <c r="AW42" s="36" t="str">
        <f>IFERROR(TIME(0,0,AVERAGEIFS('VISSIM Travel Time Outputs'!$J:$J,'VISSIM Travel Time Outputs'!$D:$D,$D42,'VISSIM Travel Time Outputs'!$A:$A,"AVG",'VISSIM Travel Time Outputs'!$B:$B,AW$9)),"-")</f>
        <v>-</v>
      </c>
      <c r="AX42" s="36" t="str">
        <f>IFERROR(TIME(0,0,AVERAGEIFS('VISSIM Travel Time Outputs'!$J:$J,'VISSIM Travel Time Outputs'!$D:$D,$D42,'VISSIM Travel Time Outputs'!$A:$A,"AVG",'VISSIM Travel Time Outputs'!$B:$B,AX$9)),"-")</f>
        <v>-</v>
      </c>
      <c r="AY42" s="36" t="str">
        <f>IFERROR(TIME(0,0,AVERAGEIFS('VISSIM Travel Time Outputs'!$J:$J,'VISSIM Travel Time Outputs'!$D:$D,$D42,'VISSIM Travel Time Outputs'!$A:$A,"AVG",'VISSIM Travel Time Outputs'!$B:$B,AY$9)),"-")</f>
        <v>-</v>
      </c>
      <c r="AZ42" s="36" t="str">
        <f>IFERROR(TIME(0,0,AVERAGEIFS('VISSIM Travel Time Outputs'!$J:$J,'VISSIM Travel Time Outputs'!$D:$D,$D42,'VISSIM Travel Time Outputs'!$A:$A,"AVG",'VISSIM Travel Time Outputs'!$B:$B,AZ$9)),"-")</f>
        <v>-</v>
      </c>
      <c r="BA42" s="36" t="str">
        <f>IFERROR(TIME(0,0,AVERAGEIFS('VISSIM Travel Time Outputs'!$J:$J,'VISSIM Travel Time Outputs'!$D:$D,$D42,'VISSIM Travel Time Outputs'!$A:$A,"AVG",'VISSIM Travel Time Outputs'!$B:$B,BA$9)),"-")</f>
        <v>-</v>
      </c>
      <c r="BB42" s="36" t="str">
        <f>IFERROR(TIME(0,0,AVERAGEIFS('VISSIM Travel Time Outputs'!$J:$J,'VISSIM Travel Time Outputs'!$D:$D,$D42,'VISSIM Travel Time Outputs'!$A:$A,"AVG",'VISSIM Travel Time Outputs'!$B:$B,BB$9)),"-")</f>
        <v>-</v>
      </c>
      <c r="BC42" s="36" t="str">
        <f>IFERROR(TIME(0,0,AVERAGEIFS('VISSIM Travel Time Outputs'!$J:$J,'VISSIM Travel Time Outputs'!$D:$D,$D42,'VISSIM Travel Time Outputs'!$A:$A,"AVG",'VISSIM Travel Time Outputs'!$B:$B,BC$9)),"-")</f>
        <v>-</v>
      </c>
      <c r="BD42" s="36" t="str">
        <f>IFERROR(TIME(0,0,AVERAGEIFS('VISSIM Travel Time Outputs'!$J:$J,'VISSIM Travel Time Outputs'!$D:$D,$D42,'VISSIM Travel Time Outputs'!$A:$A,"AVG",'VISSIM Travel Time Outputs'!$B:$B,BD$9)),"-")</f>
        <v>-</v>
      </c>
      <c r="BE42" s="36" t="str">
        <f>IFERROR(TIME(0,0,AVERAGEIFS('VISSIM Travel Time Outputs'!$J:$J,'VISSIM Travel Time Outputs'!$D:$D,$D42,'VISSIM Travel Time Outputs'!$A:$A,"AVG",'VISSIM Travel Time Outputs'!$B:$B,BE$9)),"-")</f>
        <v>-</v>
      </c>
      <c r="BF42" s="36" t="str">
        <f>IFERROR(TIME(0,0,AVERAGEIFS('VISSIM Travel Time Outputs'!$J:$J,'VISSIM Travel Time Outputs'!$D:$D,$D42,'VISSIM Travel Time Outputs'!$A:$A,"AVG",'VISSIM Travel Time Outputs'!$B:$B,BF$9)),"-")</f>
        <v>-</v>
      </c>
      <c r="BG42" s="36" t="str">
        <f>IFERROR(TIME(0,0,AVERAGEIFS('VISSIM Travel Time Outputs'!$J:$J,'VISSIM Travel Time Outputs'!$D:$D,$D42,'VISSIM Travel Time Outputs'!$A:$A,"AVG",'VISSIM Travel Time Outputs'!$B:$B,BG$9)),"-")</f>
        <v>-</v>
      </c>
      <c r="BH42" s="36" t="str">
        <f>IFERROR(TIME(0,0,AVERAGEIFS('VISSIM Travel Time Outputs'!$J:$J,'VISSIM Travel Time Outputs'!$D:$D,$D42,'VISSIM Travel Time Outputs'!$A:$A,"AVG",'VISSIM Travel Time Outputs'!$B:$B,BH$9)),"-")</f>
        <v>-</v>
      </c>
      <c r="BI42" s="36" t="str">
        <f>IFERROR(TIME(0,0,AVERAGEIFS('VISSIM Travel Time Outputs'!$J:$J,'VISSIM Travel Time Outputs'!$D:$D,$D42,'VISSIM Travel Time Outputs'!$A:$A,"AVG",'VISSIM Travel Time Outputs'!$B:$B,BI$9)),"-")</f>
        <v>-</v>
      </c>
      <c r="BJ42" s="177" t="str">
        <f>IFERROR(TIME(0,0,AVERAGEIFS('VISSIM Travel Time Outputs'!$J:$J,'VISSIM Travel Time Outputs'!$D:$D,$D42,'VISSIM Travel Time Outputs'!$A:$A,"AVG",'VISSIM Travel Time Outputs'!$B:$B,BJ$9)),"-")</f>
        <v>-</v>
      </c>
      <c r="BK42" s="164"/>
      <c r="BL42" s="379" t="str">
        <f>IFERROR(AVERAGEIFS('VISSIM Travel Time Outputs'!$G:$G,'VISSIM Travel Time Outputs'!$D:$D,$D42,'VISSIM Travel Time Outputs'!$A:$A,"AVG",'VISSIM Travel Time Outputs'!$B:$B,BL$9),"-")</f>
        <v>-</v>
      </c>
      <c r="BM42" s="380" t="str">
        <f>IFERROR(AVERAGEIFS('VISSIM Travel Time Outputs'!$G:$G,'VISSIM Travel Time Outputs'!$D:$D,$D42,'VISSIM Travel Time Outputs'!$A:$A,"AVG",'VISSIM Travel Time Outputs'!$B:$B,BM$9),"-")</f>
        <v>-</v>
      </c>
      <c r="BN42" s="380" t="str">
        <f>IFERROR(AVERAGEIFS('VISSIM Travel Time Outputs'!$G:$G,'VISSIM Travel Time Outputs'!$D:$D,$D42,'VISSIM Travel Time Outputs'!$A:$A,"AVG",'VISSIM Travel Time Outputs'!$B:$B,BN$9),"-")</f>
        <v>-</v>
      </c>
      <c r="BO42" s="380" t="str">
        <f>IFERROR(AVERAGEIFS('VISSIM Travel Time Outputs'!$G:$G,'VISSIM Travel Time Outputs'!$D:$D,$D42,'VISSIM Travel Time Outputs'!$A:$A,"AVG",'VISSIM Travel Time Outputs'!$B:$B,BO$9),"-")</f>
        <v>-</v>
      </c>
      <c r="BP42" s="380" t="str">
        <f>IFERROR(AVERAGEIFS('VISSIM Travel Time Outputs'!$G:$G,'VISSIM Travel Time Outputs'!$D:$D,$D42,'VISSIM Travel Time Outputs'!$A:$A,"AVG",'VISSIM Travel Time Outputs'!$B:$B,BP$9),"-")</f>
        <v>-</v>
      </c>
      <c r="BQ42" s="380" t="str">
        <f>IFERROR(AVERAGEIFS('VISSIM Travel Time Outputs'!$G:$G,'VISSIM Travel Time Outputs'!$D:$D,$D42,'VISSIM Travel Time Outputs'!$A:$A,"AVG",'VISSIM Travel Time Outputs'!$B:$B,BQ$9),"-")</f>
        <v>-</v>
      </c>
      <c r="BR42" s="380" t="str">
        <f>IFERROR(AVERAGEIFS('VISSIM Travel Time Outputs'!$G:$G,'VISSIM Travel Time Outputs'!$D:$D,$D42,'VISSIM Travel Time Outputs'!$A:$A,"AVG",'VISSIM Travel Time Outputs'!$B:$B,BR$9),"-")</f>
        <v>-</v>
      </c>
      <c r="BS42" s="380" t="str">
        <f>IFERROR(AVERAGEIFS('VISSIM Travel Time Outputs'!$G:$G,'VISSIM Travel Time Outputs'!$D:$D,$D42,'VISSIM Travel Time Outputs'!$A:$A,"AVG",'VISSIM Travel Time Outputs'!$B:$B,BS$9),"-")</f>
        <v>-</v>
      </c>
      <c r="BT42" s="380" t="str">
        <f>IFERROR(AVERAGEIFS('VISSIM Travel Time Outputs'!$G:$G,'VISSIM Travel Time Outputs'!$D:$D,$D42,'VISSIM Travel Time Outputs'!$A:$A,"AVG",'VISSIM Travel Time Outputs'!$B:$B,BT$9),"-")</f>
        <v>-</v>
      </c>
      <c r="BU42" s="380" t="str">
        <f>IFERROR(AVERAGEIFS('VISSIM Travel Time Outputs'!$G:$G,'VISSIM Travel Time Outputs'!$D:$D,$D42,'VISSIM Travel Time Outputs'!$A:$A,"AVG",'VISSIM Travel Time Outputs'!$B:$B,BU$9),"-")</f>
        <v>-</v>
      </c>
      <c r="BV42" s="380" t="str">
        <f>IFERROR(AVERAGEIFS('VISSIM Travel Time Outputs'!$G:$G,'VISSIM Travel Time Outputs'!$D:$D,$D42,'VISSIM Travel Time Outputs'!$A:$A,"AVG",'VISSIM Travel Time Outputs'!$B:$B,BV$9),"-")</f>
        <v>-</v>
      </c>
      <c r="BW42" s="380" t="str">
        <f>IFERROR(AVERAGEIFS('VISSIM Travel Time Outputs'!$G:$G,'VISSIM Travel Time Outputs'!$D:$D,$D42,'VISSIM Travel Time Outputs'!$A:$A,"AVG",'VISSIM Travel Time Outputs'!$B:$B,BW$9),"-")</f>
        <v>-</v>
      </c>
      <c r="BX42" s="380" t="str">
        <f>IFERROR(AVERAGEIFS('VISSIM Travel Time Outputs'!$G:$G,'VISSIM Travel Time Outputs'!$D:$D,$D42,'VISSIM Travel Time Outputs'!$A:$A,"AVG",'VISSIM Travel Time Outputs'!$B:$B,BX$9),"-")</f>
        <v>-</v>
      </c>
      <c r="BY42" s="380" t="str">
        <f>IFERROR(AVERAGEIFS('VISSIM Travel Time Outputs'!$G:$G,'VISSIM Travel Time Outputs'!$D:$D,$D42,'VISSIM Travel Time Outputs'!$A:$A,"AVG",'VISSIM Travel Time Outputs'!$B:$B,BY$9),"-")</f>
        <v>-</v>
      </c>
      <c r="BZ42" s="380" t="str">
        <f>IFERROR(AVERAGEIFS('VISSIM Travel Time Outputs'!$G:$G,'VISSIM Travel Time Outputs'!$D:$D,$D42,'VISSIM Travel Time Outputs'!$A:$A,"AVG",'VISSIM Travel Time Outputs'!$B:$B,BZ$9),"-")</f>
        <v>-</v>
      </c>
      <c r="CA42" s="381" t="str">
        <f>IFERROR(AVERAGEIFS('VISSIM Travel Time Outputs'!$G:$G,'VISSIM Travel Time Outputs'!$D:$D,$D42,'VISSIM Travel Time Outputs'!$A:$A,"AVG",'VISSIM Travel Time Outputs'!$B:$B,CA$9),"-")</f>
        <v>-</v>
      </c>
      <c r="CB42" s="304"/>
      <c r="CC42" s="259" t="str">
        <f t="shared" si="16"/>
        <v>--</v>
      </c>
      <c r="CD42" s="410" t="str">
        <f t="shared" si="17"/>
        <v>--</v>
      </c>
      <c r="CE42" s="381">
        <f t="shared" si="18"/>
        <v>0</v>
      </c>
      <c r="CF42" s="387"/>
      <c r="CG42" s="259" t="str">
        <f>IFERROR(GETPIVOTDATA("Average of TRAVTM(31)",#REF!,"TIMEINT",CG$9,"VEHICLETRAVELTIMEMEASUREMENT",$D42)/3600/24,"--")</f>
        <v>--</v>
      </c>
      <c r="CH42" s="36" t="str">
        <f>IFERROR(GETPIVOTDATA("Average of TRAVTM(31)",#REF!,"TIMEINT",CH$9,"VEHICLETRAVELTIMEMEASUREMENT",$D42)/3600/24,"--")</f>
        <v>--</v>
      </c>
      <c r="CI42" s="36" t="str">
        <f>IFERROR(GETPIVOTDATA("Average of TRAVTM(31)",#REF!,"TIMEINT",CI$9,"VEHICLETRAVELTIMEMEASUREMENT",$D42)/3600/24,"--")</f>
        <v>--</v>
      </c>
      <c r="CJ42" s="36" t="str">
        <f>IFERROR(GETPIVOTDATA("Average of TRAVTM(31)",#REF!,"TIMEINT",CJ$9,"VEHICLETRAVELTIMEMEASUREMENT",$D42)/3600/24,"--")</f>
        <v>--</v>
      </c>
      <c r="CK42" s="36" t="str">
        <f>IFERROR(GETPIVOTDATA("Average of TRAVTM(31)",#REF!,"TIMEINT",CK$9,"VEHICLETRAVELTIMEMEASUREMENT",$D42)/3600/24,"--")</f>
        <v>--</v>
      </c>
      <c r="CL42" s="36" t="str">
        <f>IFERROR(GETPIVOTDATA("Average of TRAVTM(31)",#REF!,"TIMEINT",CL$9,"VEHICLETRAVELTIMEMEASUREMENT",$D42)/3600/24,"--")</f>
        <v>--</v>
      </c>
      <c r="CM42" s="36" t="str">
        <f>IFERROR(GETPIVOTDATA("Average of TRAVTM(31)",#REF!,"TIMEINT",CM$9,"VEHICLETRAVELTIMEMEASUREMENT",$D42)/3600/24,"--")</f>
        <v>--</v>
      </c>
      <c r="CN42" s="36" t="str">
        <f>IFERROR(GETPIVOTDATA("Average of TRAVTM(31)",#REF!,"TIMEINT",CN$9,"VEHICLETRAVELTIMEMEASUREMENT",$D42)/3600/24,"--")</f>
        <v>--</v>
      </c>
      <c r="CO42" s="36" t="str">
        <f>IFERROR(GETPIVOTDATA("Average of TRAVTM(31)",#REF!,"TIMEINT",CO$9,"VEHICLETRAVELTIMEMEASUREMENT",$D42)/3600/24,"--")</f>
        <v>--</v>
      </c>
      <c r="CP42" s="36" t="str">
        <f>IFERROR(GETPIVOTDATA("Average of TRAVTM(31)",#REF!,"TIMEINT",CP$9,"VEHICLETRAVELTIMEMEASUREMENT",$D42)/3600/24,"--")</f>
        <v>--</v>
      </c>
      <c r="CQ42" s="36" t="str">
        <f>IFERROR(GETPIVOTDATA("Average of TRAVTM(31)",#REF!,"TIMEINT",CQ$9,"VEHICLETRAVELTIMEMEASUREMENT",$D42)/3600/24,"--")</f>
        <v>--</v>
      </c>
      <c r="CR42" s="36" t="str">
        <f>IFERROR(GETPIVOTDATA("Average of TRAVTM(31)",#REF!,"TIMEINT",CR$9,"VEHICLETRAVELTIMEMEASUREMENT",$D42)/3600/24,"--")</f>
        <v>--</v>
      </c>
      <c r="CS42" s="36" t="str">
        <f>IFERROR(GETPIVOTDATA("Average of TRAVTM(31)",#REF!,"TIMEINT",CS$9,"VEHICLETRAVELTIMEMEASUREMENT",$D42)/3600/24,"--")</f>
        <v>--</v>
      </c>
      <c r="CT42" s="36" t="str">
        <f>IFERROR(GETPIVOTDATA("Average of TRAVTM(31)",#REF!,"TIMEINT",CT$9,"VEHICLETRAVELTIMEMEASUREMENT",$D42)/3600/24,"--")</f>
        <v>--</v>
      </c>
      <c r="CU42" s="36" t="str">
        <f>IFERROR(GETPIVOTDATA("Average of TRAVTM(31)",#REF!,"TIMEINT",CU$9,"VEHICLETRAVELTIMEMEASUREMENT",$D42)/3600/24,"--")</f>
        <v>--</v>
      </c>
      <c r="CV42" s="177" t="str">
        <f>IFERROR(GETPIVOTDATA("Average of TRAVTM(31)",#REF!,"TIMEINT",CV$9,"VEHICLETRAVELTIMEMEASUREMENT",$D42)/3600/24,"--")</f>
        <v>--</v>
      </c>
      <c r="CW42" s="387"/>
      <c r="CX42" s="379" t="str">
        <f>IFERROR(GETPIVOTDATA("Average of VEHS(31)",#REF!,"TIMEINT",CX$9,"VEHICLETRAVELTIMEMEASUREMENT",$D42),"--")</f>
        <v>--</v>
      </c>
      <c r="CY42" s="380" t="str">
        <f>IFERROR(GETPIVOTDATA("Average of VEHS(31)",#REF!,"TIMEINT",CY$9,"VEHICLETRAVELTIMEMEASUREMENT",$D42),"--")</f>
        <v>--</v>
      </c>
      <c r="CZ42" s="380" t="str">
        <f>IFERROR(GETPIVOTDATA("Average of VEHS(31)",#REF!,"TIMEINT",CZ$9,"VEHICLETRAVELTIMEMEASUREMENT",$D42),"--")</f>
        <v>--</v>
      </c>
      <c r="DA42" s="380" t="str">
        <f>IFERROR(GETPIVOTDATA("Average of VEHS(31)",#REF!,"TIMEINT",DA$9,"VEHICLETRAVELTIMEMEASUREMENT",$D42),"--")</f>
        <v>--</v>
      </c>
      <c r="DB42" s="380" t="str">
        <f>IFERROR(GETPIVOTDATA("Average of VEHS(31)",#REF!,"TIMEINT",DB$9,"VEHICLETRAVELTIMEMEASUREMENT",$D42),"--")</f>
        <v>--</v>
      </c>
      <c r="DC42" s="380" t="str">
        <f>IFERROR(GETPIVOTDATA("Average of VEHS(31)",#REF!,"TIMEINT",DC$9,"VEHICLETRAVELTIMEMEASUREMENT",$D42),"--")</f>
        <v>--</v>
      </c>
      <c r="DD42" s="380" t="str">
        <f>IFERROR(GETPIVOTDATA("Average of VEHS(31)",#REF!,"TIMEINT",DD$9,"VEHICLETRAVELTIMEMEASUREMENT",$D42),"--")</f>
        <v>--</v>
      </c>
      <c r="DE42" s="380" t="str">
        <f>IFERROR(GETPIVOTDATA("Average of VEHS(31)",#REF!,"TIMEINT",DE$9,"VEHICLETRAVELTIMEMEASUREMENT",$D42),"--")</f>
        <v>--</v>
      </c>
      <c r="DF42" s="380" t="str">
        <f>IFERROR(GETPIVOTDATA("Average of VEHS(31)",#REF!,"TIMEINT",DF$9,"VEHICLETRAVELTIMEMEASUREMENT",$D42),"--")</f>
        <v>--</v>
      </c>
      <c r="DG42" s="380" t="str">
        <f>IFERROR(GETPIVOTDATA("Average of VEHS(31)",#REF!,"TIMEINT",DG$9,"VEHICLETRAVELTIMEMEASUREMENT",$D42),"--")</f>
        <v>--</v>
      </c>
      <c r="DH42" s="380" t="str">
        <f>IFERROR(GETPIVOTDATA("Average of VEHS(31)",#REF!,"TIMEINT",DH$9,"VEHICLETRAVELTIMEMEASUREMENT",$D42),"--")</f>
        <v>--</v>
      </c>
      <c r="DI42" s="380" t="str">
        <f>IFERROR(GETPIVOTDATA("Average of VEHS(31)",#REF!,"TIMEINT",DI$9,"VEHICLETRAVELTIMEMEASUREMENT",$D42),"--")</f>
        <v>--</v>
      </c>
      <c r="DJ42" s="380" t="str">
        <f>IFERROR(GETPIVOTDATA("Average of VEHS(31)",#REF!,"TIMEINT",DJ$9,"VEHICLETRAVELTIMEMEASUREMENT",$D42),"--")</f>
        <v>--</v>
      </c>
      <c r="DK42" s="380" t="str">
        <f>IFERROR(GETPIVOTDATA("Average of VEHS(31)",#REF!,"TIMEINT",DK$9,"VEHICLETRAVELTIMEMEASUREMENT",$D42),"--")</f>
        <v>--</v>
      </c>
      <c r="DL42" s="380" t="str">
        <f>IFERROR(GETPIVOTDATA("Average of VEHS(31)",#REF!,"TIMEINT",DL$9,"VEHICLETRAVELTIMEMEASUREMENT",$D42),"--")</f>
        <v>--</v>
      </c>
      <c r="DM42" s="381" t="str">
        <f>IFERROR(GETPIVOTDATA("Average of VEHS(31)",#REF!,"TIMEINT",DM$9,"VEHICLETRAVELTIMEMEASUREMENT",$D42),"--")</f>
        <v>--</v>
      </c>
      <c r="DN42" s="387"/>
      <c r="DO42" s="259" t="str">
        <f t="shared" si="19"/>
        <v>--</v>
      </c>
      <c r="DP42" s="410" t="str">
        <f t="shared" si="20"/>
        <v>--</v>
      </c>
      <c r="DQ42" s="381">
        <f t="shared" si="21"/>
        <v>0</v>
      </c>
      <c r="DR42" s="305"/>
      <c r="DS42" s="259" t="str">
        <f>IFERROR(TIME(0,0,AVERAGEIFS('VISSIM Travel Time Outputs'!$K:$K,'VISSIM Travel Time Outputs'!$D:$D,$D42,'VISSIM Travel Time Outputs'!$A:$A,"AVG",'VISSIM Travel Time Outputs'!$B:$B,DS$9)),"-")</f>
        <v>-</v>
      </c>
      <c r="DT42" s="36" t="str">
        <f>IFERROR(TIME(0,0,AVERAGEIFS('VISSIM Travel Time Outputs'!$K:$K,'VISSIM Travel Time Outputs'!$D:$D,$D42,'VISSIM Travel Time Outputs'!$A:$A,"AVG",'VISSIM Travel Time Outputs'!$B:$B,DT$9)),"-")</f>
        <v>-</v>
      </c>
      <c r="DU42" s="36" t="str">
        <f>IFERROR(TIME(0,0,AVERAGEIFS('VISSIM Travel Time Outputs'!$K:$K,'VISSIM Travel Time Outputs'!$D:$D,$D42,'VISSIM Travel Time Outputs'!$A:$A,"AVG",'VISSIM Travel Time Outputs'!$B:$B,DU$9)),"-")</f>
        <v>-</v>
      </c>
      <c r="DV42" s="36" t="str">
        <f>IFERROR(TIME(0,0,AVERAGEIFS('VISSIM Travel Time Outputs'!$K:$K,'VISSIM Travel Time Outputs'!$D:$D,$D42,'VISSIM Travel Time Outputs'!$A:$A,"AVG",'VISSIM Travel Time Outputs'!$B:$B,DV$9)),"-")</f>
        <v>-</v>
      </c>
      <c r="DW42" s="36" t="str">
        <f>IFERROR(TIME(0,0,AVERAGEIFS('VISSIM Travel Time Outputs'!$K:$K,'VISSIM Travel Time Outputs'!$D:$D,$D42,'VISSIM Travel Time Outputs'!$A:$A,"AVG",'VISSIM Travel Time Outputs'!$B:$B,DW$9)),"-")</f>
        <v>-</v>
      </c>
      <c r="DX42" s="36" t="str">
        <f>IFERROR(TIME(0,0,AVERAGEIFS('VISSIM Travel Time Outputs'!$K:$K,'VISSIM Travel Time Outputs'!$D:$D,$D42,'VISSIM Travel Time Outputs'!$A:$A,"AVG",'VISSIM Travel Time Outputs'!$B:$B,DX$9)),"-")</f>
        <v>-</v>
      </c>
      <c r="DY42" s="36" t="str">
        <f>IFERROR(TIME(0,0,AVERAGEIFS('VISSIM Travel Time Outputs'!$K:$K,'VISSIM Travel Time Outputs'!$D:$D,$D42,'VISSIM Travel Time Outputs'!$A:$A,"AVG",'VISSIM Travel Time Outputs'!$B:$B,DY$9)),"-")</f>
        <v>-</v>
      </c>
      <c r="DZ42" s="36" t="str">
        <f>IFERROR(TIME(0,0,AVERAGEIFS('VISSIM Travel Time Outputs'!$K:$K,'VISSIM Travel Time Outputs'!$D:$D,$D42,'VISSIM Travel Time Outputs'!$A:$A,"AVG",'VISSIM Travel Time Outputs'!$B:$B,DZ$9)),"-")</f>
        <v>-</v>
      </c>
      <c r="EA42" s="36" t="str">
        <f>IFERROR(TIME(0,0,AVERAGEIFS('VISSIM Travel Time Outputs'!$K:$K,'VISSIM Travel Time Outputs'!$D:$D,$D42,'VISSIM Travel Time Outputs'!$A:$A,"AVG",'VISSIM Travel Time Outputs'!$B:$B,EA$9)),"-")</f>
        <v>-</v>
      </c>
      <c r="EB42" s="36" t="str">
        <f>IFERROR(TIME(0,0,AVERAGEIFS('VISSIM Travel Time Outputs'!$K:$K,'VISSIM Travel Time Outputs'!$D:$D,$D42,'VISSIM Travel Time Outputs'!$A:$A,"AVG",'VISSIM Travel Time Outputs'!$B:$B,EB$9)),"-")</f>
        <v>-</v>
      </c>
      <c r="EC42" s="36" t="str">
        <f>IFERROR(TIME(0,0,AVERAGEIFS('VISSIM Travel Time Outputs'!$K:$K,'VISSIM Travel Time Outputs'!$D:$D,$D42,'VISSIM Travel Time Outputs'!$A:$A,"AVG",'VISSIM Travel Time Outputs'!$B:$B,EC$9)),"-")</f>
        <v>-</v>
      </c>
      <c r="ED42" s="36" t="str">
        <f>IFERROR(TIME(0,0,AVERAGEIFS('VISSIM Travel Time Outputs'!$K:$K,'VISSIM Travel Time Outputs'!$D:$D,$D42,'VISSIM Travel Time Outputs'!$A:$A,"AVG",'VISSIM Travel Time Outputs'!$B:$B,ED$9)),"-")</f>
        <v>-</v>
      </c>
      <c r="EE42" s="36" t="str">
        <f>IFERROR(TIME(0,0,AVERAGEIFS('VISSIM Travel Time Outputs'!$K:$K,'VISSIM Travel Time Outputs'!$D:$D,$D42,'VISSIM Travel Time Outputs'!$A:$A,"AVG",'VISSIM Travel Time Outputs'!$B:$B,EE$9)),"-")</f>
        <v>-</v>
      </c>
      <c r="EF42" s="36" t="str">
        <f>IFERROR(TIME(0,0,AVERAGEIFS('VISSIM Travel Time Outputs'!$K:$K,'VISSIM Travel Time Outputs'!$D:$D,$D42,'VISSIM Travel Time Outputs'!$A:$A,"AVG",'VISSIM Travel Time Outputs'!$B:$B,EF$9)),"-")</f>
        <v>-</v>
      </c>
      <c r="EG42" s="36" t="str">
        <f>IFERROR(TIME(0,0,AVERAGEIFS('VISSIM Travel Time Outputs'!$K:$K,'VISSIM Travel Time Outputs'!$D:$D,$D42,'VISSIM Travel Time Outputs'!$A:$A,"AVG",'VISSIM Travel Time Outputs'!$B:$B,EG$9)),"-")</f>
        <v>-</v>
      </c>
      <c r="EH42" s="177" t="str">
        <f>IFERROR(TIME(0,0,AVERAGEIFS('VISSIM Travel Time Outputs'!$K:$K,'VISSIM Travel Time Outputs'!$D:$D,$D42,'VISSIM Travel Time Outputs'!$A:$A,"AVG",'VISSIM Travel Time Outputs'!$B:$B,EH$9)),"-")</f>
        <v>-</v>
      </c>
      <c r="EI42" s="164"/>
      <c r="EJ42" s="379" t="str">
        <f>IFERROR(AVERAGEIFS('VISSIM Travel Time Outputs'!$H:$H,'VISSIM Travel Time Outputs'!$D:$D,$D42,'VISSIM Travel Time Outputs'!$A:$A,"AVG",'VISSIM Travel Time Outputs'!$B:$B,EJ$9),"-")</f>
        <v>-</v>
      </c>
      <c r="EK42" s="380" t="str">
        <f>IFERROR(AVERAGEIFS('VISSIM Travel Time Outputs'!$H:$H,'VISSIM Travel Time Outputs'!$D:$D,$D42,'VISSIM Travel Time Outputs'!$A:$A,"AVG",'VISSIM Travel Time Outputs'!$B:$B,EK$9),"-")</f>
        <v>-</v>
      </c>
      <c r="EL42" s="380" t="str">
        <f>IFERROR(AVERAGEIFS('VISSIM Travel Time Outputs'!$H:$H,'VISSIM Travel Time Outputs'!$D:$D,$D42,'VISSIM Travel Time Outputs'!$A:$A,"AVG",'VISSIM Travel Time Outputs'!$B:$B,EL$9),"-")</f>
        <v>-</v>
      </c>
      <c r="EM42" s="380" t="str">
        <f>IFERROR(AVERAGEIFS('VISSIM Travel Time Outputs'!$H:$H,'VISSIM Travel Time Outputs'!$D:$D,$D42,'VISSIM Travel Time Outputs'!$A:$A,"AVG",'VISSIM Travel Time Outputs'!$B:$B,EM$9),"-")</f>
        <v>-</v>
      </c>
      <c r="EN42" s="380" t="str">
        <f>IFERROR(AVERAGEIFS('VISSIM Travel Time Outputs'!$H:$H,'VISSIM Travel Time Outputs'!$D:$D,$D42,'VISSIM Travel Time Outputs'!$A:$A,"AVG",'VISSIM Travel Time Outputs'!$B:$B,EN$9),"-")</f>
        <v>-</v>
      </c>
      <c r="EO42" s="380" t="str">
        <f>IFERROR(AVERAGEIFS('VISSIM Travel Time Outputs'!$H:$H,'VISSIM Travel Time Outputs'!$D:$D,$D42,'VISSIM Travel Time Outputs'!$A:$A,"AVG",'VISSIM Travel Time Outputs'!$B:$B,EO$9),"-")</f>
        <v>-</v>
      </c>
      <c r="EP42" s="380" t="str">
        <f>IFERROR(AVERAGEIFS('VISSIM Travel Time Outputs'!$H:$H,'VISSIM Travel Time Outputs'!$D:$D,$D42,'VISSIM Travel Time Outputs'!$A:$A,"AVG",'VISSIM Travel Time Outputs'!$B:$B,EP$9),"-")</f>
        <v>-</v>
      </c>
      <c r="EQ42" s="380" t="str">
        <f>IFERROR(AVERAGEIFS('VISSIM Travel Time Outputs'!$H:$H,'VISSIM Travel Time Outputs'!$D:$D,$D42,'VISSIM Travel Time Outputs'!$A:$A,"AVG",'VISSIM Travel Time Outputs'!$B:$B,EQ$9),"-")</f>
        <v>-</v>
      </c>
      <c r="ER42" s="380" t="str">
        <f>IFERROR(AVERAGEIFS('VISSIM Travel Time Outputs'!$H:$H,'VISSIM Travel Time Outputs'!$D:$D,$D42,'VISSIM Travel Time Outputs'!$A:$A,"AVG",'VISSIM Travel Time Outputs'!$B:$B,ER$9),"-")</f>
        <v>-</v>
      </c>
      <c r="ES42" s="380" t="str">
        <f>IFERROR(AVERAGEIFS('VISSIM Travel Time Outputs'!$H:$H,'VISSIM Travel Time Outputs'!$D:$D,$D42,'VISSIM Travel Time Outputs'!$A:$A,"AVG",'VISSIM Travel Time Outputs'!$B:$B,ES$9),"-")</f>
        <v>-</v>
      </c>
      <c r="ET42" s="380" t="str">
        <f>IFERROR(AVERAGEIFS('VISSIM Travel Time Outputs'!$H:$H,'VISSIM Travel Time Outputs'!$D:$D,$D42,'VISSIM Travel Time Outputs'!$A:$A,"AVG",'VISSIM Travel Time Outputs'!$B:$B,ET$9),"-")</f>
        <v>-</v>
      </c>
      <c r="EU42" s="380" t="str">
        <f>IFERROR(AVERAGEIFS('VISSIM Travel Time Outputs'!$H:$H,'VISSIM Travel Time Outputs'!$D:$D,$D42,'VISSIM Travel Time Outputs'!$A:$A,"AVG",'VISSIM Travel Time Outputs'!$B:$B,EU$9),"-")</f>
        <v>-</v>
      </c>
      <c r="EV42" s="380" t="str">
        <f>IFERROR(AVERAGEIFS('VISSIM Travel Time Outputs'!$H:$H,'VISSIM Travel Time Outputs'!$D:$D,$D42,'VISSIM Travel Time Outputs'!$A:$A,"AVG",'VISSIM Travel Time Outputs'!$B:$B,EV$9),"-")</f>
        <v>-</v>
      </c>
      <c r="EW42" s="380" t="str">
        <f>IFERROR(AVERAGEIFS('VISSIM Travel Time Outputs'!$H:$H,'VISSIM Travel Time Outputs'!$D:$D,$D42,'VISSIM Travel Time Outputs'!$A:$A,"AVG",'VISSIM Travel Time Outputs'!$B:$B,EW$9),"-")</f>
        <v>-</v>
      </c>
      <c r="EX42" s="380" t="str">
        <f>IFERROR(AVERAGEIFS('VISSIM Travel Time Outputs'!$H:$H,'VISSIM Travel Time Outputs'!$D:$D,$D42,'VISSIM Travel Time Outputs'!$A:$A,"AVG",'VISSIM Travel Time Outputs'!$B:$B,EX$9),"-")</f>
        <v>-</v>
      </c>
      <c r="EY42" s="381" t="str">
        <f>IFERROR(AVERAGEIFS('VISSIM Travel Time Outputs'!$H:$H,'VISSIM Travel Time Outputs'!$D:$D,$D42,'VISSIM Travel Time Outputs'!$A:$A,"AVG",'VISSIM Travel Time Outputs'!$B:$B,EY$9),"-")</f>
        <v>-</v>
      </c>
      <c r="EZ42" s="304"/>
      <c r="FA42" s="259" t="str">
        <f t="shared" si="22"/>
        <v>--</v>
      </c>
      <c r="FB42" s="410" t="str">
        <f t="shared" si="23"/>
        <v>--</v>
      </c>
      <c r="FC42" s="381">
        <f t="shared" si="24"/>
        <v>0</v>
      </c>
      <c r="FD42" s="387"/>
      <c r="FE42" s="259" t="str">
        <f>IFERROR(GETPIVOTDATA("Average of TRAVTM(40)",#REF!,"TIMEINT",FE$9,"VEHICLETRAVELTIMEMEASUREMENT",$D42)/3600/24,"--")</f>
        <v>--</v>
      </c>
      <c r="FF42" s="36" t="str">
        <f>IFERROR(GETPIVOTDATA("Average of TRAVTM(40)",#REF!,"TIMEINT",FF$9,"VEHICLETRAVELTIMEMEASUREMENT",$D42)/3600/24,"--")</f>
        <v>--</v>
      </c>
      <c r="FG42" s="36" t="str">
        <f>IFERROR(GETPIVOTDATA("Average of TRAVTM(40)",#REF!,"TIMEINT",FG$9,"VEHICLETRAVELTIMEMEASUREMENT",$D42)/3600/24,"--")</f>
        <v>--</v>
      </c>
      <c r="FH42" s="36" t="str">
        <f>IFERROR(GETPIVOTDATA("Average of TRAVTM(40)",#REF!,"TIMEINT",FH$9,"VEHICLETRAVELTIMEMEASUREMENT",$D42)/3600/24,"--")</f>
        <v>--</v>
      </c>
      <c r="FI42" s="36" t="str">
        <f>IFERROR(GETPIVOTDATA("Average of TRAVTM(40)",#REF!,"TIMEINT",FI$9,"VEHICLETRAVELTIMEMEASUREMENT",$D42)/3600/24,"--")</f>
        <v>--</v>
      </c>
      <c r="FJ42" s="36" t="str">
        <f>IFERROR(GETPIVOTDATA("Average of TRAVTM(40)",#REF!,"TIMEINT",FJ$9,"VEHICLETRAVELTIMEMEASUREMENT",$D42)/3600/24,"--")</f>
        <v>--</v>
      </c>
      <c r="FK42" s="36" t="str">
        <f>IFERROR(GETPIVOTDATA("Average of TRAVTM(40)",#REF!,"TIMEINT",FK$9,"VEHICLETRAVELTIMEMEASUREMENT",$D42)/3600/24,"--")</f>
        <v>--</v>
      </c>
      <c r="FL42" s="36" t="str">
        <f>IFERROR(GETPIVOTDATA("Average of TRAVTM(40)",#REF!,"TIMEINT",FL$9,"VEHICLETRAVELTIMEMEASUREMENT",$D42)/3600/24,"--")</f>
        <v>--</v>
      </c>
      <c r="FM42" s="36" t="str">
        <f>IFERROR(GETPIVOTDATA("Average of TRAVTM(40)",#REF!,"TIMEINT",FM$9,"VEHICLETRAVELTIMEMEASUREMENT",$D42)/3600/24,"--")</f>
        <v>--</v>
      </c>
      <c r="FN42" s="36" t="str">
        <f>IFERROR(GETPIVOTDATA("Average of TRAVTM(40)",#REF!,"TIMEINT",FN$9,"VEHICLETRAVELTIMEMEASUREMENT",$D42)/3600/24,"--")</f>
        <v>--</v>
      </c>
      <c r="FO42" s="36" t="str">
        <f>IFERROR(GETPIVOTDATA("Average of TRAVTM(40)",#REF!,"TIMEINT",FO$9,"VEHICLETRAVELTIMEMEASUREMENT",$D42)/3600/24,"--")</f>
        <v>--</v>
      </c>
      <c r="FP42" s="36" t="str">
        <f>IFERROR(GETPIVOTDATA("Average of TRAVTM(40)",#REF!,"TIMEINT",FP$9,"VEHICLETRAVELTIMEMEASUREMENT",$D42)/3600/24,"--")</f>
        <v>--</v>
      </c>
      <c r="FQ42" s="36" t="str">
        <f>IFERROR(GETPIVOTDATA("Average of TRAVTM(40)",#REF!,"TIMEINT",FQ$9,"VEHICLETRAVELTIMEMEASUREMENT",$D42)/3600/24,"--")</f>
        <v>--</v>
      </c>
      <c r="FR42" s="36" t="str">
        <f>IFERROR(GETPIVOTDATA("Average of TRAVTM(40)",#REF!,"TIMEINT",FR$9,"VEHICLETRAVELTIMEMEASUREMENT",$D42)/3600/24,"--")</f>
        <v>--</v>
      </c>
      <c r="FS42" s="36" t="str">
        <f>IFERROR(GETPIVOTDATA("Average of TRAVTM(40)",#REF!,"TIMEINT",FS$9,"VEHICLETRAVELTIMEMEASUREMENT",$D42)/3600/24,"--")</f>
        <v>--</v>
      </c>
      <c r="FT42" s="177" t="str">
        <f>IFERROR(GETPIVOTDATA("Average of TRAVTM(40)",#REF!,"TIMEINT",FT$9,"VEHICLETRAVELTIMEMEASUREMENT",$D42)/3600/24,"--")</f>
        <v>--</v>
      </c>
      <c r="FU42" s="387"/>
      <c r="FV42" s="379" t="str">
        <f>IFERROR(GETPIVOTDATA("Average of VEHS(40)",#REF!,"TIMEINT",FV$9,"VEHICLETRAVELTIMEMEASUREMENT",$D42),"--")</f>
        <v>--</v>
      </c>
      <c r="FW42" s="380" t="str">
        <f>IFERROR(GETPIVOTDATA("Average of VEHS(40)",#REF!,"TIMEINT",FW$9,"VEHICLETRAVELTIMEMEASUREMENT",$D42),"--")</f>
        <v>--</v>
      </c>
      <c r="FX42" s="380" t="str">
        <f>IFERROR(GETPIVOTDATA("Average of VEHS(40)",#REF!,"TIMEINT",FX$9,"VEHICLETRAVELTIMEMEASUREMENT",$D42),"--")</f>
        <v>--</v>
      </c>
      <c r="FY42" s="380" t="str">
        <f>IFERROR(GETPIVOTDATA("Average of VEHS(40)",#REF!,"TIMEINT",FY$9,"VEHICLETRAVELTIMEMEASUREMENT",$D42),"--")</f>
        <v>--</v>
      </c>
      <c r="FZ42" s="380" t="str">
        <f>IFERROR(GETPIVOTDATA("Average of VEHS(40)",#REF!,"TIMEINT",FZ$9,"VEHICLETRAVELTIMEMEASUREMENT",$D42),"--")</f>
        <v>--</v>
      </c>
      <c r="GA42" s="380" t="str">
        <f>IFERROR(GETPIVOTDATA("Average of VEHS(40)",#REF!,"TIMEINT",GA$9,"VEHICLETRAVELTIMEMEASUREMENT",$D42),"--")</f>
        <v>--</v>
      </c>
      <c r="GB42" s="380" t="str">
        <f>IFERROR(GETPIVOTDATA("Average of VEHS(40)",#REF!,"TIMEINT",GB$9,"VEHICLETRAVELTIMEMEASUREMENT",$D42),"--")</f>
        <v>--</v>
      </c>
      <c r="GC42" s="380" t="str">
        <f>IFERROR(GETPIVOTDATA("Average of VEHS(40)",#REF!,"TIMEINT",GC$9,"VEHICLETRAVELTIMEMEASUREMENT",$D42),"--")</f>
        <v>--</v>
      </c>
      <c r="GD42" s="380" t="str">
        <f>IFERROR(GETPIVOTDATA("Average of VEHS(40)",#REF!,"TIMEINT",GD$9,"VEHICLETRAVELTIMEMEASUREMENT",$D42),"--")</f>
        <v>--</v>
      </c>
      <c r="GE42" s="380" t="str">
        <f>IFERROR(GETPIVOTDATA("Average of VEHS(40)",#REF!,"TIMEINT",GE$9,"VEHICLETRAVELTIMEMEASUREMENT",$D42),"--")</f>
        <v>--</v>
      </c>
      <c r="GF42" s="380" t="str">
        <f>IFERROR(GETPIVOTDATA("Average of VEHS(40)",#REF!,"TIMEINT",GF$9,"VEHICLETRAVELTIMEMEASUREMENT",$D42),"--")</f>
        <v>--</v>
      </c>
      <c r="GG42" s="380" t="str">
        <f>IFERROR(GETPIVOTDATA("Average of VEHS(40)",#REF!,"TIMEINT",GG$9,"VEHICLETRAVELTIMEMEASUREMENT",$D42),"--")</f>
        <v>--</v>
      </c>
      <c r="GH42" s="380" t="str">
        <f>IFERROR(GETPIVOTDATA("Average of VEHS(40)",#REF!,"TIMEINT",GH$9,"VEHICLETRAVELTIMEMEASUREMENT",$D42),"--")</f>
        <v>--</v>
      </c>
      <c r="GI42" s="380" t="str">
        <f>IFERROR(GETPIVOTDATA("Average of VEHS(40)",#REF!,"TIMEINT",GI$9,"VEHICLETRAVELTIMEMEASUREMENT",$D42),"--")</f>
        <v>--</v>
      </c>
      <c r="GJ42" s="380" t="str">
        <f>IFERROR(GETPIVOTDATA("Average of VEHS(40)",#REF!,"TIMEINT",GJ$9,"VEHICLETRAVELTIMEMEASUREMENT",$D42),"--")</f>
        <v>--</v>
      </c>
      <c r="GK42" s="381" t="str">
        <f>IFERROR(GETPIVOTDATA("Average of VEHS(40)",#REF!,"TIMEINT",GK$9,"VEHICLETRAVELTIMEMEASUREMENT",$D42),"--")</f>
        <v>--</v>
      </c>
      <c r="GL42" s="387"/>
      <c r="GM42" s="259" t="str">
        <f t="shared" si="25"/>
        <v>--</v>
      </c>
      <c r="GN42" s="410" t="str">
        <f t="shared" si="26"/>
        <v>--</v>
      </c>
      <c r="GO42" s="381">
        <f t="shared" si="27"/>
        <v>0</v>
      </c>
      <c r="GP42" s="387"/>
      <c r="GQ42" s="259" t="str">
        <f>IFERROR(GETPIVOTDATA("Average of TRAVTM(60)",#REF!,"TIMEINT",GQ$9,"VEHICLETRAVELTIMEMEASUREMENT",$D42)/3600/24,"--")</f>
        <v>--</v>
      </c>
      <c r="GR42" s="36" t="str">
        <f>IFERROR(GETPIVOTDATA("Average of TRAVTM(60)",#REF!,"TIMEINT",GR$9,"VEHICLETRAVELTIMEMEASUREMENT",$D42)/3600/24,"--")</f>
        <v>--</v>
      </c>
      <c r="GS42" s="36" t="str">
        <f>IFERROR(GETPIVOTDATA("Average of TRAVTM(60)",#REF!,"TIMEINT",GS$9,"VEHICLETRAVELTIMEMEASUREMENT",$D42)/3600/24,"--")</f>
        <v>--</v>
      </c>
      <c r="GT42" s="36" t="str">
        <f>IFERROR(GETPIVOTDATA("Average of TRAVTM(60)",#REF!,"TIMEINT",GT$9,"VEHICLETRAVELTIMEMEASUREMENT",$D42)/3600/24,"--")</f>
        <v>--</v>
      </c>
      <c r="GU42" s="36" t="str">
        <f>IFERROR(GETPIVOTDATA("Average of TRAVTM(60)",#REF!,"TIMEINT",GU$9,"VEHICLETRAVELTIMEMEASUREMENT",$D42)/3600/24,"--")</f>
        <v>--</v>
      </c>
      <c r="GV42" s="36" t="str">
        <f>IFERROR(GETPIVOTDATA("Average of TRAVTM(60)",#REF!,"TIMEINT",GV$9,"VEHICLETRAVELTIMEMEASUREMENT",$D42)/3600/24,"--")</f>
        <v>--</v>
      </c>
      <c r="GW42" s="36" t="str">
        <f>IFERROR(GETPIVOTDATA("Average of TRAVTM(60)",#REF!,"TIMEINT",GW$9,"VEHICLETRAVELTIMEMEASUREMENT",$D42)/3600/24,"--")</f>
        <v>--</v>
      </c>
      <c r="GX42" s="36" t="str">
        <f>IFERROR(GETPIVOTDATA("Average of TRAVTM(60)",#REF!,"TIMEINT",GX$9,"VEHICLETRAVELTIMEMEASUREMENT",$D42)/3600/24,"--")</f>
        <v>--</v>
      </c>
      <c r="GY42" s="36" t="str">
        <f>IFERROR(GETPIVOTDATA("Average of TRAVTM(60)",#REF!,"TIMEINT",GY$9,"VEHICLETRAVELTIMEMEASUREMENT",$D42)/3600/24,"--")</f>
        <v>--</v>
      </c>
      <c r="GZ42" s="36" t="str">
        <f>IFERROR(GETPIVOTDATA("Average of TRAVTM(60)",#REF!,"TIMEINT",GZ$9,"VEHICLETRAVELTIMEMEASUREMENT",$D42)/3600/24,"--")</f>
        <v>--</v>
      </c>
      <c r="HA42" s="36" t="str">
        <f>IFERROR(GETPIVOTDATA("Average of TRAVTM(60)",#REF!,"TIMEINT",HA$9,"VEHICLETRAVELTIMEMEASUREMENT",$D42)/3600/24,"--")</f>
        <v>--</v>
      </c>
      <c r="HB42" s="36" t="str">
        <f>IFERROR(GETPIVOTDATA("Average of TRAVTM(60)",#REF!,"TIMEINT",HB$9,"VEHICLETRAVELTIMEMEASUREMENT",$D42)/3600/24,"--")</f>
        <v>--</v>
      </c>
      <c r="HC42" s="36" t="str">
        <f>IFERROR(GETPIVOTDATA("Average of TRAVTM(60)",#REF!,"TIMEINT",HC$9,"VEHICLETRAVELTIMEMEASUREMENT",$D42)/3600/24,"--")</f>
        <v>--</v>
      </c>
      <c r="HD42" s="36" t="str">
        <f>IFERROR(GETPIVOTDATA("Average of TRAVTM(60)",#REF!,"TIMEINT",HD$9,"VEHICLETRAVELTIMEMEASUREMENT",$D42)/3600/24,"--")</f>
        <v>--</v>
      </c>
      <c r="HE42" s="36" t="str">
        <f>IFERROR(GETPIVOTDATA("Average of TRAVTM(60)",#REF!,"TIMEINT",HE$9,"VEHICLETRAVELTIMEMEASUREMENT",$D42)/3600/24,"--")</f>
        <v>--</v>
      </c>
      <c r="HF42" s="177" t="str">
        <f>IFERROR(GETPIVOTDATA("Average of TRAVTM(60)",#REF!,"TIMEINT",HF$9,"VEHICLETRAVELTIMEMEASUREMENT",$D42)/3600/24,"--")</f>
        <v>--</v>
      </c>
      <c r="HG42" s="387"/>
      <c r="HH42" s="379" t="str">
        <f>IFERROR(GETPIVOTDATA("Average of VEHS(60)",#REF!,"TIMEINT",HH$9,"VEHICLETRAVELTIMEMEASUREMENT",$D42),"--")</f>
        <v>--</v>
      </c>
      <c r="HI42" s="380" t="str">
        <f>IFERROR(GETPIVOTDATA("Average of VEHS(60)",#REF!,"TIMEINT",HI$9,"VEHICLETRAVELTIMEMEASUREMENT",$D42),"--")</f>
        <v>--</v>
      </c>
      <c r="HJ42" s="380" t="str">
        <f>IFERROR(GETPIVOTDATA("Average of VEHS(60)",#REF!,"TIMEINT",HJ$9,"VEHICLETRAVELTIMEMEASUREMENT",$D42),"--")</f>
        <v>--</v>
      </c>
      <c r="HK42" s="380" t="str">
        <f>IFERROR(GETPIVOTDATA("Average of VEHS(60)",#REF!,"TIMEINT",HK$9,"VEHICLETRAVELTIMEMEASUREMENT",$D42),"--")</f>
        <v>--</v>
      </c>
      <c r="HL42" s="380" t="str">
        <f>IFERROR(GETPIVOTDATA("Average of VEHS(60)",#REF!,"TIMEINT",HL$9,"VEHICLETRAVELTIMEMEASUREMENT",$D42),"--")</f>
        <v>--</v>
      </c>
      <c r="HM42" s="380" t="str">
        <f>IFERROR(GETPIVOTDATA("Average of VEHS(60)",#REF!,"TIMEINT",HM$9,"VEHICLETRAVELTIMEMEASUREMENT",$D42),"--")</f>
        <v>--</v>
      </c>
      <c r="HN42" s="380" t="str">
        <f>IFERROR(GETPIVOTDATA("Average of VEHS(60)",#REF!,"TIMEINT",HN$9,"VEHICLETRAVELTIMEMEASUREMENT",$D42),"--")</f>
        <v>--</v>
      </c>
      <c r="HO42" s="380" t="str">
        <f>IFERROR(GETPIVOTDATA("Average of VEHS(60)",#REF!,"TIMEINT",HO$9,"VEHICLETRAVELTIMEMEASUREMENT",$D42),"--")</f>
        <v>--</v>
      </c>
      <c r="HP42" s="380" t="str">
        <f>IFERROR(GETPIVOTDATA("Average of VEHS(60)",#REF!,"TIMEINT",HP$9,"VEHICLETRAVELTIMEMEASUREMENT",$D42),"--")</f>
        <v>--</v>
      </c>
      <c r="HQ42" s="380" t="str">
        <f>IFERROR(GETPIVOTDATA("Average of VEHS(60)",#REF!,"TIMEINT",HQ$9,"VEHICLETRAVELTIMEMEASUREMENT",$D42),"--")</f>
        <v>--</v>
      </c>
      <c r="HR42" s="380" t="str">
        <f>IFERROR(GETPIVOTDATA("Average of VEHS(60)",#REF!,"TIMEINT",HR$9,"VEHICLETRAVELTIMEMEASUREMENT",$D42),"--")</f>
        <v>--</v>
      </c>
      <c r="HS42" s="380" t="str">
        <f>IFERROR(GETPIVOTDATA("Average of VEHS(60)",#REF!,"TIMEINT",HS$9,"VEHICLETRAVELTIMEMEASUREMENT",$D42),"--")</f>
        <v>--</v>
      </c>
      <c r="HT42" s="380" t="str">
        <f>IFERROR(GETPIVOTDATA("Average of VEHS(60)",#REF!,"TIMEINT",HT$9,"VEHICLETRAVELTIMEMEASUREMENT",$D42),"--")</f>
        <v>--</v>
      </c>
      <c r="HU42" s="380" t="str">
        <f>IFERROR(GETPIVOTDATA("Average of VEHS(60)",#REF!,"TIMEINT",HU$9,"VEHICLETRAVELTIMEMEASUREMENT",$D42),"--")</f>
        <v>--</v>
      </c>
      <c r="HV42" s="380" t="str">
        <f>IFERROR(GETPIVOTDATA("Average of VEHS(60)",#REF!,"TIMEINT",HV$9,"VEHICLETRAVELTIMEMEASUREMENT",$D42),"--")</f>
        <v>--</v>
      </c>
      <c r="HW42" s="381" t="str">
        <f>IFERROR(GETPIVOTDATA("Average of VEHS(60)",#REF!,"TIMEINT",HW$9,"VEHICLETRAVELTIMEMEASUREMENT",$D42),"--")</f>
        <v>--</v>
      </c>
      <c r="HX42" s="387"/>
      <c r="HY42" s="259" t="str">
        <f t="shared" si="28"/>
        <v>--</v>
      </c>
      <c r="HZ42" s="410" t="str">
        <f t="shared" si="29"/>
        <v>--</v>
      </c>
      <c r="IA42" s="381">
        <f t="shared" si="30"/>
        <v>0</v>
      </c>
      <c r="IB42" s="716"/>
      <c r="IC42" s="379" t="str">
        <f>IFERROR(AVERAGEIFS('VISSIM Travel Time Outputs'!$L:$L,'VISSIM Travel Time Outputs'!$D:$D,$D42,'VISSIM Travel Time Outputs'!$A:$A,"AVG",'VISSIM Travel Time Outputs'!$B:$B,IC$9),"-")</f>
        <v>-</v>
      </c>
      <c r="ID42" s="380" t="str">
        <f>IFERROR(AVERAGEIFS('VISSIM Travel Time Outputs'!$L:$L,'VISSIM Travel Time Outputs'!$D:$D,$D42,'VISSIM Travel Time Outputs'!$A:$A,"AVG",'VISSIM Travel Time Outputs'!$B:$B,ID$9),"-")</f>
        <v>-</v>
      </c>
      <c r="IE42" s="380" t="str">
        <f>IFERROR(AVERAGEIFS('VISSIM Travel Time Outputs'!$L:$L,'VISSIM Travel Time Outputs'!$D:$D,$D42,'VISSIM Travel Time Outputs'!$A:$A,"AVG",'VISSIM Travel Time Outputs'!$B:$B,IE$9),"-")</f>
        <v>-</v>
      </c>
      <c r="IF42" s="380" t="str">
        <f>IFERROR(AVERAGEIFS('VISSIM Travel Time Outputs'!$L:$L,'VISSIM Travel Time Outputs'!$D:$D,$D42,'VISSIM Travel Time Outputs'!$A:$A,"AVG",'VISSIM Travel Time Outputs'!$B:$B,IF$9),"-")</f>
        <v>-</v>
      </c>
      <c r="IG42" s="380" t="str">
        <f>IFERROR(AVERAGEIFS('VISSIM Travel Time Outputs'!$L:$L,'VISSIM Travel Time Outputs'!$D:$D,$D42,'VISSIM Travel Time Outputs'!$A:$A,"AVG",'VISSIM Travel Time Outputs'!$B:$B,IG$9),"-")</f>
        <v>-</v>
      </c>
      <c r="IH42" s="380" t="str">
        <f>IFERROR(AVERAGEIFS('VISSIM Travel Time Outputs'!$L:$L,'VISSIM Travel Time Outputs'!$D:$D,$D42,'VISSIM Travel Time Outputs'!$A:$A,"AVG",'VISSIM Travel Time Outputs'!$B:$B,IH$9),"-")</f>
        <v>-</v>
      </c>
      <c r="II42" s="380" t="str">
        <f>IFERROR(AVERAGEIFS('VISSIM Travel Time Outputs'!$L:$L,'VISSIM Travel Time Outputs'!$D:$D,$D42,'VISSIM Travel Time Outputs'!$A:$A,"AVG",'VISSIM Travel Time Outputs'!$B:$B,II$9),"-")</f>
        <v>-</v>
      </c>
      <c r="IJ42" s="380" t="str">
        <f>IFERROR(AVERAGEIFS('VISSIM Travel Time Outputs'!$L:$L,'VISSIM Travel Time Outputs'!$D:$D,$D42,'VISSIM Travel Time Outputs'!$A:$A,"AVG",'VISSIM Travel Time Outputs'!$B:$B,IJ$9),"-")</f>
        <v>-</v>
      </c>
      <c r="IK42" s="380" t="str">
        <f>IFERROR(AVERAGEIFS('VISSIM Travel Time Outputs'!$L:$L,'VISSIM Travel Time Outputs'!$D:$D,$D42,'VISSIM Travel Time Outputs'!$A:$A,"AVG",'VISSIM Travel Time Outputs'!$B:$B,IK$9),"-")</f>
        <v>-</v>
      </c>
      <c r="IL42" s="380" t="str">
        <f>IFERROR(AVERAGEIFS('VISSIM Travel Time Outputs'!$L:$L,'VISSIM Travel Time Outputs'!$D:$D,$D42,'VISSIM Travel Time Outputs'!$A:$A,"AVG",'VISSIM Travel Time Outputs'!$B:$B,IL$9),"-")</f>
        <v>-</v>
      </c>
      <c r="IM42" s="380" t="str">
        <f>IFERROR(AVERAGEIFS('VISSIM Travel Time Outputs'!$L:$L,'VISSIM Travel Time Outputs'!$D:$D,$D42,'VISSIM Travel Time Outputs'!$A:$A,"AVG",'VISSIM Travel Time Outputs'!$B:$B,IM$9),"-")</f>
        <v>-</v>
      </c>
      <c r="IN42" s="380" t="str">
        <f>IFERROR(AVERAGEIFS('VISSIM Travel Time Outputs'!$L:$L,'VISSIM Travel Time Outputs'!$D:$D,$D42,'VISSIM Travel Time Outputs'!$A:$A,"AVG",'VISSIM Travel Time Outputs'!$B:$B,IN$9),"-")</f>
        <v>-</v>
      </c>
      <c r="IO42" s="380" t="str">
        <f>IFERROR(AVERAGEIFS('VISSIM Travel Time Outputs'!$L:$L,'VISSIM Travel Time Outputs'!$D:$D,$D42,'VISSIM Travel Time Outputs'!$A:$A,"AVG",'VISSIM Travel Time Outputs'!$B:$B,IO$9),"-")</f>
        <v>-</v>
      </c>
      <c r="IP42" s="380" t="str">
        <f>IFERROR(AVERAGEIFS('VISSIM Travel Time Outputs'!$L:$L,'VISSIM Travel Time Outputs'!$D:$D,$D42,'VISSIM Travel Time Outputs'!$A:$A,"AVG",'VISSIM Travel Time Outputs'!$B:$B,IP$9),"-")</f>
        <v>-</v>
      </c>
      <c r="IQ42" s="380" t="str">
        <f>IFERROR(AVERAGEIFS('VISSIM Travel Time Outputs'!$L:$L,'VISSIM Travel Time Outputs'!$D:$D,$D42,'VISSIM Travel Time Outputs'!$A:$A,"AVG",'VISSIM Travel Time Outputs'!$B:$B,IQ$9),"-")</f>
        <v>-</v>
      </c>
      <c r="IR42" s="381" t="str">
        <f>IFERROR(AVERAGEIFS('VISSIM Travel Time Outputs'!$L:$L,'VISSIM Travel Time Outputs'!$D:$D,$D42,'VISSIM Travel Time Outputs'!$A:$A,"AVG",'VISSIM Travel Time Outputs'!$B:$B,IR$9),"-")</f>
        <v>-</v>
      </c>
      <c r="IS42" s="381" t="str">
        <f t="shared" si="31"/>
        <v>--</v>
      </c>
    </row>
    <row r="43" spans="1:253" x14ac:dyDescent="0.25">
      <c r="A43" s="302" t="str">
        <f t="shared" si="12"/>
        <v>H</v>
      </c>
      <c r="B43" s="641">
        <f t="shared" si="32"/>
        <v>34</v>
      </c>
      <c r="C43" s="475">
        <f>INDEX('Input - Travel Times'!$B$3:$AL$103,MATCH($B43,'Input - Travel Times'!$B$3:$B$103,0),MATCH(C$9,'Input - Travel Times'!$B$3:$AL$3,0))</f>
        <v>0</v>
      </c>
      <c r="D43" s="194">
        <f>INDEX('Input - Travel Times'!$B$3:$AS$103,MATCH($B43,'Input - Travel Times'!$B$3:$B$103,0),MATCH(D$9,'Input - Travel Times'!$B$3:$AS$3,0))</f>
        <v>0</v>
      </c>
      <c r="E43" s="582">
        <f>TIME(0,0,INDEX('Input - Travel Times'!$B$3:$AL$103,MATCH($B43,'Input - Travel Times'!$B$3:$B$103,0),MATCH(E$9,'Input - Travel Times'!$B$3:$AL$3,0)))</f>
        <v>0</v>
      </c>
      <c r="F43" s="582">
        <f>TIME(0,0,INDEX('Input - Travel Times'!$B$3:$AL$103,MATCH($B43,'Input - Travel Times'!$B$3:$B$103,0),MATCH(F$9,'Input - Travel Times'!$B$3:$AL$3,0)))</f>
        <v>0</v>
      </c>
      <c r="G43" s="582">
        <f>TIME(0,0,INDEX('Input - Travel Times'!$B$3:$AL$103,MATCH($B43,'Input - Travel Times'!$B$3:$B$103,0),MATCH(G$9,'Input - Travel Times'!$B$3:$AL$3,0)))</f>
        <v>0</v>
      </c>
      <c r="I43" s="259" t="str">
        <f>IFERROR(TIME(0,0,AVERAGEIFS('VISSIM Travel Time Outputs'!$I:$I,'VISSIM Travel Time Outputs'!$D:$D,$D43,'VISSIM Travel Time Outputs'!$A:$A,"AVG",'VISSIM Travel Time Outputs'!$B:$B,I$9)),"-")</f>
        <v>-</v>
      </c>
      <c r="J43" s="36" t="str">
        <f>IFERROR(TIME(0,0,AVERAGEIFS('VISSIM Travel Time Outputs'!$I:$I,'VISSIM Travel Time Outputs'!$D:$D,$D43,'VISSIM Travel Time Outputs'!$A:$A,"AVG",'VISSIM Travel Time Outputs'!$B:$B,J$9)),"-")</f>
        <v>-</v>
      </c>
      <c r="K43" s="36" t="str">
        <f>IFERROR(TIME(0,0,AVERAGEIFS('VISSIM Travel Time Outputs'!$I:$I,'VISSIM Travel Time Outputs'!$D:$D,$D43,'VISSIM Travel Time Outputs'!$A:$A,"AVG",'VISSIM Travel Time Outputs'!$B:$B,K$9)),"-")</f>
        <v>-</v>
      </c>
      <c r="L43" s="36" t="str">
        <f>IFERROR(TIME(0,0,AVERAGEIFS('VISSIM Travel Time Outputs'!$I:$I,'VISSIM Travel Time Outputs'!$D:$D,$D43,'VISSIM Travel Time Outputs'!$A:$A,"AVG",'VISSIM Travel Time Outputs'!$B:$B,L$9)),"-")</f>
        <v>-</v>
      </c>
      <c r="M43" s="36" t="str">
        <f>IFERROR(TIME(0,0,AVERAGEIFS('VISSIM Travel Time Outputs'!$I:$I,'VISSIM Travel Time Outputs'!$D:$D,$D43,'VISSIM Travel Time Outputs'!$A:$A,"AVG",'VISSIM Travel Time Outputs'!$B:$B,M$9)),"-")</f>
        <v>-</v>
      </c>
      <c r="N43" s="36" t="str">
        <f>IFERROR(TIME(0,0,AVERAGEIFS('VISSIM Travel Time Outputs'!$I:$I,'VISSIM Travel Time Outputs'!$D:$D,$D43,'VISSIM Travel Time Outputs'!$A:$A,"AVG",'VISSIM Travel Time Outputs'!$B:$B,N$9)),"-")</f>
        <v>-</v>
      </c>
      <c r="O43" s="36" t="str">
        <f>IFERROR(TIME(0,0,AVERAGEIFS('VISSIM Travel Time Outputs'!$I:$I,'VISSIM Travel Time Outputs'!$D:$D,$D43,'VISSIM Travel Time Outputs'!$A:$A,"AVG",'VISSIM Travel Time Outputs'!$B:$B,O$9)),"-")</f>
        <v>-</v>
      </c>
      <c r="P43" s="36" t="str">
        <f>IFERROR(TIME(0,0,AVERAGEIFS('VISSIM Travel Time Outputs'!$I:$I,'VISSIM Travel Time Outputs'!$D:$D,$D43,'VISSIM Travel Time Outputs'!$A:$A,"AVG",'VISSIM Travel Time Outputs'!$B:$B,P$9)),"-")</f>
        <v>-</v>
      </c>
      <c r="Q43" s="36" t="str">
        <f>IFERROR(TIME(0,0,AVERAGEIFS('VISSIM Travel Time Outputs'!$I:$I,'VISSIM Travel Time Outputs'!$D:$D,$D43,'VISSIM Travel Time Outputs'!$A:$A,"AVG",'VISSIM Travel Time Outputs'!$B:$B,Q$9)),"-")</f>
        <v>-</v>
      </c>
      <c r="R43" s="36" t="str">
        <f>IFERROR(TIME(0,0,AVERAGEIFS('VISSIM Travel Time Outputs'!$I:$I,'VISSIM Travel Time Outputs'!$D:$D,$D43,'VISSIM Travel Time Outputs'!$A:$A,"AVG",'VISSIM Travel Time Outputs'!$B:$B,R$9)),"-")</f>
        <v>-</v>
      </c>
      <c r="S43" s="36" t="str">
        <f>IFERROR(TIME(0,0,AVERAGEIFS('VISSIM Travel Time Outputs'!$I:$I,'VISSIM Travel Time Outputs'!$D:$D,$D43,'VISSIM Travel Time Outputs'!$A:$A,"AVG",'VISSIM Travel Time Outputs'!$B:$B,S$9)),"-")</f>
        <v>-</v>
      </c>
      <c r="T43" s="36" t="str">
        <f>IFERROR(TIME(0,0,AVERAGEIFS('VISSIM Travel Time Outputs'!$I:$I,'VISSIM Travel Time Outputs'!$D:$D,$D43,'VISSIM Travel Time Outputs'!$A:$A,"AVG",'VISSIM Travel Time Outputs'!$B:$B,T$9)),"-")</f>
        <v>-</v>
      </c>
      <c r="U43" s="36" t="str">
        <f>IFERROR(TIME(0,0,AVERAGEIFS('VISSIM Travel Time Outputs'!$I:$I,'VISSIM Travel Time Outputs'!$D:$D,$D43,'VISSIM Travel Time Outputs'!$A:$A,"AVG",'VISSIM Travel Time Outputs'!$B:$B,U$9)),"-")</f>
        <v>-</v>
      </c>
      <c r="V43" s="36" t="str">
        <f>IFERROR(TIME(0,0,AVERAGEIFS('VISSIM Travel Time Outputs'!$I:$I,'VISSIM Travel Time Outputs'!$D:$D,$D43,'VISSIM Travel Time Outputs'!$A:$A,"AVG",'VISSIM Travel Time Outputs'!$B:$B,V$9)),"-")</f>
        <v>-</v>
      </c>
      <c r="W43" s="36" t="str">
        <f>IFERROR(TIME(0,0,AVERAGEIFS('VISSIM Travel Time Outputs'!$I:$I,'VISSIM Travel Time Outputs'!$D:$D,$D43,'VISSIM Travel Time Outputs'!$A:$A,"AVG",'VISSIM Travel Time Outputs'!$B:$B,W$9)),"-")</f>
        <v>-</v>
      </c>
      <c r="X43" s="177" t="str">
        <f>IFERROR(TIME(0,0,AVERAGEIFS('VISSIM Travel Time Outputs'!$I:$I,'VISSIM Travel Time Outputs'!$D:$D,$D43,'VISSIM Travel Time Outputs'!$A:$A,"AVG",'VISSIM Travel Time Outputs'!$B:$B,X$9)),"-")</f>
        <v>-</v>
      </c>
      <c r="Y43" s="304"/>
      <c r="Z43" s="379" t="str">
        <f>IFERROR(AVERAGEIFS('VISSIM Travel Time Outputs'!$F:$F,'VISSIM Travel Time Outputs'!$D:$D,$D43,'VISSIM Travel Time Outputs'!$A:$A,"AVG",'VISSIM Travel Time Outputs'!$B:$B,Z$9),"-")</f>
        <v>-</v>
      </c>
      <c r="AA43" s="380" t="str">
        <f>IFERROR(AVERAGEIFS('VISSIM Travel Time Outputs'!$F:$F,'VISSIM Travel Time Outputs'!$D:$D,$D43,'VISSIM Travel Time Outputs'!$A:$A,"AVG",'VISSIM Travel Time Outputs'!$B:$B,AA$9),"-")</f>
        <v>-</v>
      </c>
      <c r="AB43" s="380" t="str">
        <f>IFERROR(AVERAGEIFS('VISSIM Travel Time Outputs'!$F:$F,'VISSIM Travel Time Outputs'!$D:$D,$D43,'VISSIM Travel Time Outputs'!$A:$A,"AVG",'VISSIM Travel Time Outputs'!$B:$B,AB$9),"-")</f>
        <v>-</v>
      </c>
      <c r="AC43" s="380" t="str">
        <f>IFERROR(AVERAGEIFS('VISSIM Travel Time Outputs'!$F:$F,'VISSIM Travel Time Outputs'!$D:$D,$D43,'VISSIM Travel Time Outputs'!$A:$A,"AVG",'VISSIM Travel Time Outputs'!$B:$B,AC$9),"-")</f>
        <v>-</v>
      </c>
      <c r="AD43" s="380" t="str">
        <f>IFERROR(AVERAGEIFS('VISSIM Travel Time Outputs'!$F:$F,'VISSIM Travel Time Outputs'!$D:$D,$D43,'VISSIM Travel Time Outputs'!$A:$A,"AVG",'VISSIM Travel Time Outputs'!$B:$B,AD$9),"-")</f>
        <v>-</v>
      </c>
      <c r="AE43" s="380" t="str">
        <f>IFERROR(AVERAGEIFS('VISSIM Travel Time Outputs'!$F:$F,'VISSIM Travel Time Outputs'!$D:$D,$D43,'VISSIM Travel Time Outputs'!$A:$A,"AVG",'VISSIM Travel Time Outputs'!$B:$B,AE$9),"-")</f>
        <v>-</v>
      </c>
      <c r="AF43" s="380" t="str">
        <f>IFERROR(AVERAGEIFS('VISSIM Travel Time Outputs'!$F:$F,'VISSIM Travel Time Outputs'!$D:$D,$D43,'VISSIM Travel Time Outputs'!$A:$A,"AVG",'VISSIM Travel Time Outputs'!$B:$B,AF$9),"-")</f>
        <v>-</v>
      </c>
      <c r="AG43" s="380" t="str">
        <f>IFERROR(AVERAGEIFS('VISSIM Travel Time Outputs'!$F:$F,'VISSIM Travel Time Outputs'!$D:$D,$D43,'VISSIM Travel Time Outputs'!$A:$A,"AVG",'VISSIM Travel Time Outputs'!$B:$B,AG$9),"-")</f>
        <v>-</v>
      </c>
      <c r="AH43" s="380" t="str">
        <f>IFERROR(AVERAGEIFS('VISSIM Travel Time Outputs'!$F:$F,'VISSIM Travel Time Outputs'!$D:$D,$D43,'VISSIM Travel Time Outputs'!$A:$A,"AVG",'VISSIM Travel Time Outputs'!$B:$B,AH$9),"-")</f>
        <v>-</v>
      </c>
      <c r="AI43" s="380" t="str">
        <f>IFERROR(AVERAGEIFS('VISSIM Travel Time Outputs'!$F:$F,'VISSIM Travel Time Outputs'!$D:$D,$D43,'VISSIM Travel Time Outputs'!$A:$A,"AVG",'VISSIM Travel Time Outputs'!$B:$B,AI$9),"-")</f>
        <v>-</v>
      </c>
      <c r="AJ43" s="380" t="str">
        <f>IFERROR(AVERAGEIFS('VISSIM Travel Time Outputs'!$F:$F,'VISSIM Travel Time Outputs'!$D:$D,$D43,'VISSIM Travel Time Outputs'!$A:$A,"AVG",'VISSIM Travel Time Outputs'!$B:$B,AJ$9),"-")</f>
        <v>-</v>
      </c>
      <c r="AK43" s="380" t="str">
        <f>IFERROR(AVERAGEIFS('VISSIM Travel Time Outputs'!$F:$F,'VISSIM Travel Time Outputs'!$D:$D,$D43,'VISSIM Travel Time Outputs'!$A:$A,"AVG",'VISSIM Travel Time Outputs'!$B:$B,AK$9),"-")</f>
        <v>-</v>
      </c>
      <c r="AL43" s="380" t="str">
        <f>IFERROR(AVERAGEIFS('VISSIM Travel Time Outputs'!$F:$F,'VISSIM Travel Time Outputs'!$D:$D,$D43,'VISSIM Travel Time Outputs'!$A:$A,"AVG",'VISSIM Travel Time Outputs'!$B:$B,AL$9),"-")</f>
        <v>-</v>
      </c>
      <c r="AM43" s="380" t="str">
        <f>IFERROR(AVERAGEIFS('VISSIM Travel Time Outputs'!$F:$F,'VISSIM Travel Time Outputs'!$D:$D,$D43,'VISSIM Travel Time Outputs'!$A:$A,"AVG",'VISSIM Travel Time Outputs'!$B:$B,AM$9),"-")</f>
        <v>-</v>
      </c>
      <c r="AN43" s="380" t="str">
        <f>IFERROR(AVERAGEIFS('VISSIM Travel Time Outputs'!$F:$F,'VISSIM Travel Time Outputs'!$D:$D,$D43,'VISSIM Travel Time Outputs'!$A:$A,"AVG",'VISSIM Travel Time Outputs'!$B:$B,AN$9),"-")</f>
        <v>-</v>
      </c>
      <c r="AO43" s="381" t="str">
        <f>IFERROR(AVERAGEIFS('VISSIM Travel Time Outputs'!$F:$F,'VISSIM Travel Time Outputs'!$D:$D,$D43,'VISSIM Travel Time Outputs'!$A:$A,"AVG",'VISSIM Travel Time Outputs'!$B:$B,AO$9),"-")</f>
        <v>-</v>
      </c>
      <c r="AP43" s="387"/>
      <c r="AQ43" s="259" t="str">
        <f t="shared" si="13"/>
        <v>--</v>
      </c>
      <c r="AR43" s="410" t="str">
        <f t="shared" si="14"/>
        <v>--</v>
      </c>
      <c r="AS43" s="381">
        <f t="shared" si="15"/>
        <v>0</v>
      </c>
      <c r="AT43" s="305"/>
      <c r="AU43" s="259" t="str">
        <f>IFERROR(TIME(0,0,AVERAGEIFS('VISSIM Travel Time Outputs'!$J:$J,'VISSIM Travel Time Outputs'!$D:$D,$D43,'VISSIM Travel Time Outputs'!$A:$A,"AVG",'VISSIM Travel Time Outputs'!$B:$B,AU$9)),"-")</f>
        <v>-</v>
      </c>
      <c r="AV43" s="36" t="str">
        <f>IFERROR(TIME(0,0,AVERAGEIFS('VISSIM Travel Time Outputs'!$J:$J,'VISSIM Travel Time Outputs'!$D:$D,$D43,'VISSIM Travel Time Outputs'!$A:$A,"AVG",'VISSIM Travel Time Outputs'!$B:$B,AV$9)),"-")</f>
        <v>-</v>
      </c>
      <c r="AW43" s="36" t="str">
        <f>IFERROR(TIME(0,0,AVERAGEIFS('VISSIM Travel Time Outputs'!$J:$J,'VISSIM Travel Time Outputs'!$D:$D,$D43,'VISSIM Travel Time Outputs'!$A:$A,"AVG",'VISSIM Travel Time Outputs'!$B:$B,AW$9)),"-")</f>
        <v>-</v>
      </c>
      <c r="AX43" s="36" t="str">
        <f>IFERROR(TIME(0,0,AVERAGEIFS('VISSIM Travel Time Outputs'!$J:$J,'VISSIM Travel Time Outputs'!$D:$D,$D43,'VISSIM Travel Time Outputs'!$A:$A,"AVG",'VISSIM Travel Time Outputs'!$B:$B,AX$9)),"-")</f>
        <v>-</v>
      </c>
      <c r="AY43" s="36" t="str">
        <f>IFERROR(TIME(0,0,AVERAGEIFS('VISSIM Travel Time Outputs'!$J:$J,'VISSIM Travel Time Outputs'!$D:$D,$D43,'VISSIM Travel Time Outputs'!$A:$A,"AVG",'VISSIM Travel Time Outputs'!$B:$B,AY$9)),"-")</f>
        <v>-</v>
      </c>
      <c r="AZ43" s="36" t="str">
        <f>IFERROR(TIME(0,0,AVERAGEIFS('VISSIM Travel Time Outputs'!$J:$J,'VISSIM Travel Time Outputs'!$D:$D,$D43,'VISSIM Travel Time Outputs'!$A:$A,"AVG",'VISSIM Travel Time Outputs'!$B:$B,AZ$9)),"-")</f>
        <v>-</v>
      </c>
      <c r="BA43" s="36" t="str">
        <f>IFERROR(TIME(0,0,AVERAGEIFS('VISSIM Travel Time Outputs'!$J:$J,'VISSIM Travel Time Outputs'!$D:$D,$D43,'VISSIM Travel Time Outputs'!$A:$A,"AVG",'VISSIM Travel Time Outputs'!$B:$B,BA$9)),"-")</f>
        <v>-</v>
      </c>
      <c r="BB43" s="36" t="str">
        <f>IFERROR(TIME(0,0,AVERAGEIFS('VISSIM Travel Time Outputs'!$J:$J,'VISSIM Travel Time Outputs'!$D:$D,$D43,'VISSIM Travel Time Outputs'!$A:$A,"AVG",'VISSIM Travel Time Outputs'!$B:$B,BB$9)),"-")</f>
        <v>-</v>
      </c>
      <c r="BC43" s="36" t="str">
        <f>IFERROR(TIME(0,0,AVERAGEIFS('VISSIM Travel Time Outputs'!$J:$J,'VISSIM Travel Time Outputs'!$D:$D,$D43,'VISSIM Travel Time Outputs'!$A:$A,"AVG",'VISSIM Travel Time Outputs'!$B:$B,BC$9)),"-")</f>
        <v>-</v>
      </c>
      <c r="BD43" s="36" t="str">
        <f>IFERROR(TIME(0,0,AVERAGEIFS('VISSIM Travel Time Outputs'!$J:$J,'VISSIM Travel Time Outputs'!$D:$D,$D43,'VISSIM Travel Time Outputs'!$A:$A,"AVG",'VISSIM Travel Time Outputs'!$B:$B,BD$9)),"-")</f>
        <v>-</v>
      </c>
      <c r="BE43" s="36" t="str">
        <f>IFERROR(TIME(0,0,AVERAGEIFS('VISSIM Travel Time Outputs'!$J:$J,'VISSIM Travel Time Outputs'!$D:$D,$D43,'VISSIM Travel Time Outputs'!$A:$A,"AVG",'VISSIM Travel Time Outputs'!$B:$B,BE$9)),"-")</f>
        <v>-</v>
      </c>
      <c r="BF43" s="36" t="str">
        <f>IFERROR(TIME(0,0,AVERAGEIFS('VISSIM Travel Time Outputs'!$J:$J,'VISSIM Travel Time Outputs'!$D:$D,$D43,'VISSIM Travel Time Outputs'!$A:$A,"AVG",'VISSIM Travel Time Outputs'!$B:$B,BF$9)),"-")</f>
        <v>-</v>
      </c>
      <c r="BG43" s="36" t="str">
        <f>IFERROR(TIME(0,0,AVERAGEIFS('VISSIM Travel Time Outputs'!$J:$J,'VISSIM Travel Time Outputs'!$D:$D,$D43,'VISSIM Travel Time Outputs'!$A:$A,"AVG",'VISSIM Travel Time Outputs'!$B:$B,BG$9)),"-")</f>
        <v>-</v>
      </c>
      <c r="BH43" s="36" t="str">
        <f>IFERROR(TIME(0,0,AVERAGEIFS('VISSIM Travel Time Outputs'!$J:$J,'VISSIM Travel Time Outputs'!$D:$D,$D43,'VISSIM Travel Time Outputs'!$A:$A,"AVG",'VISSIM Travel Time Outputs'!$B:$B,BH$9)),"-")</f>
        <v>-</v>
      </c>
      <c r="BI43" s="36" t="str">
        <f>IFERROR(TIME(0,0,AVERAGEIFS('VISSIM Travel Time Outputs'!$J:$J,'VISSIM Travel Time Outputs'!$D:$D,$D43,'VISSIM Travel Time Outputs'!$A:$A,"AVG",'VISSIM Travel Time Outputs'!$B:$B,BI$9)),"-")</f>
        <v>-</v>
      </c>
      <c r="BJ43" s="177" t="str">
        <f>IFERROR(TIME(0,0,AVERAGEIFS('VISSIM Travel Time Outputs'!$J:$J,'VISSIM Travel Time Outputs'!$D:$D,$D43,'VISSIM Travel Time Outputs'!$A:$A,"AVG",'VISSIM Travel Time Outputs'!$B:$B,BJ$9)),"-")</f>
        <v>-</v>
      </c>
      <c r="BK43" s="164"/>
      <c r="BL43" s="379" t="str">
        <f>IFERROR(AVERAGEIFS('VISSIM Travel Time Outputs'!$G:$G,'VISSIM Travel Time Outputs'!$D:$D,$D43,'VISSIM Travel Time Outputs'!$A:$A,"AVG",'VISSIM Travel Time Outputs'!$B:$B,BL$9),"-")</f>
        <v>-</v>
      </c>
      <c r="BM43" s="380" t="str">
        <f>IFERROR(AVERAGEIFS('VISSIM Travel Time Outputs'!$G:$G,'VISSIM Travel Time Outputs'!$D:$D,$D43,'VISSIM Travel Time Outputs'!$A:$A,"AVG",'VISSIM Travel Time Outputs'!$B:$B,BM$9),"-")</f>
        <v>-</v>
      </c>
      <c r="BN43" s="380" t="str">
        <f>IFERROR(AVERAGEIFS('VISSIM Travel Time Outputs'!$G:$G,'VISSIM Travel Time Outputs'!$D:$D,$D43,'VISSIM Travel Time Outputs'!$A:$A,"AVG",'VISSIM Travel Time Outputs'!$B:$B,BN$9),"-")</f>
        <v>-</v>
      </c>
      <c r="BO43" s="380" t="str">
        <f>IFERROR(AVERAGEIFS('VISSIM Travel Time Outputs'!$G:$G,'VISSIM Travel Time Outputs'!$D:$D,$D43,'VISSIM Travel Time Outputs'!$A:$A,"AVG",'VISSIM Travel Time Outputs'!$B:$B,BO$9),"-")</f>
        <v>-</v>
      </c>
      <c r="BP43" s="380" t="str">
        <f>IFERROR(AVERAGEIFS('VISSIM Travel Time Outputs'!$G:$G,'VISSIM Travel Time Outputs'!$D:$D,$D43,'VISSIM Travel Time Outputs'!$A:$A,"AVG",'VISSIM Travel Time Outputs'!$B:$B,BP$9),"-")</f>
        <v>-</v>
      </c>
      <c r="BQ43" s="380" t="str">
        <f>IFERROR(AVERAGEIFS('VISSIM Travel Time Outputs'!$G:$G,'VISSIM Travel Time Outputs'!$D:$D,$D43,'VISSIM Travel Time Outputs'!$A:$A,"AVG",'VISSIM Travel Time Outputs'!$B:$B,BQ$9),"-")</f>
        <v>-</v>
      </c>
      <c r="BR43" s="380" t="str">
        <f>IFERROR(AVERAGEIFS('VISSIM Travel Time Outputs'!$G:$G,'VISSIM Travel Time Outputs'!$D:$D,$D43,'VISSIM Travel Time Outputs'!$A:$A,"AVG",'VISSIM Travel Time Outputs'!$B:$B,BR$9),"-")</f>
        <v>-</v>
      </c>
      <c r="BS43" s="380" t="str">
        <f>IFERROR(AVERAGEIFS('VISSIM Travel Time Outputs'!$G:$G,'VISSIM Travel Time Outputs'!$D:$D,$D43,'VISSIM Travel Time Outputs'!$A:$A,"AVG",'VISSIM Travel Time Outputs'!$B:$B,BS$9),"-")</f>
        <v>-</v>
      </c>
      <c r="BT43" s="380" t="str">
        <f>IFERROR(AVERAGEIFS('VISSIM Travel Time Outputs'!$G:$G,'VISSIM Travel Time Outputs'!$D:$D,$D43,'VISSIM Travel Time Outputs'!$A:$A,"AVG",'VISSIM Travel Time Outputs'!$B:$B,BT$9),"-")</f>
        <v>-</v>
      </c>
      <c r="BU43" s="380" t="str">
        <f>IFERROR(AVERAGEIFS('VISSIM Travel Time Outputs'!$G:$G,'VISSIM Travel Time Outputs'!$D:$D,$D43,'VISSIM Travel Time Outputs'!$A:$A,"AVG",'VISSIM Travel Time Outputs'!$B:$B,BU$9),"-")</f>
        <v>-</v>
      </c>
      <c r="BV43" s="380" t="str">
        <f>IFERROR(AVERAGEIFS('VISSIM Travel Time Outputs'!$G:$G,'VISSIM Travel Time Outputs'!$D:$D,$D43,'VISSIM Travel Time Outputs'!$A:$A,"AVG",'VISSIM Travel Time Outputs'!$B:$B,BV$9),"-")</f>
        <v>-</v>
      </c>
      <c r="BW43" s="380" t="str">
        <f>IFERROR(AVERAGEIFS('VISSIM Travel Time Outputs'!$G:$G,'VISSIM Travel Time Outputs'!$D:$D,$D43,'VISSIM Travel Time Outputs'!$A:$A,"AVG",'VISSIM Travel Time Outputs'!$B:$B,BW$9),"-")</f>
        <v>-</v>
      </c>
      <c r="BX43" s="380" t="str">
        <f>IFERROR(AVERAGEIFS('VISSIM Travel Time Outputs'!$G:$G,'VISSIM Travel Time Outputs'!$D:$D,$D43,'VISSIM Travel Time Outputs'!$A:$A,"AVG",'VISSIM Travel Time Outputs'!$B:$B,BX$9),"-")</f>
        <v>-</v>
      </c>
      <c r="BY43" s="380" t="str">
        <f>IFERROR(AVERAGEIFS('VISSIM Travel Time Outputs'!$G:$G,'VISSIM Travel Time Outputs'!$D:$D,$D43,'VISSIM Travel Time Outputs'!$A:$A,"AVG",'VISSIM Travel Time Outputs'!$B:$B,BY$9),"-")</f>
        <v>-</v>
      </c>
      <c r="BZ43" s="380" t="str">
        <f>IFERROR(AVERAGEIFS('VISSIM Travel Time Outputs'!$G:$G,'VISSIM Travel Time Outputs'!$D:$D,$D43,'VISSIM Travel Time Outputs'!$A:$A,"AVG",'VISSIM Travel Time Outputs'!$B:$B,BZ$9),"-")</f>
        <v>-</v>
      </c>
      <c r="CA43" s="381" t="str">
        <f>IFERROR(AVERAGEIFS('VISSIM Travel Time Outputs'!$G:$G,'VISSIM Travel Time Outputs'!$D:$D,$D43,'VISSIM Travel Time Outputs'!$A:$A,"AVG",'VISSIM Travel Time Outputs'!$B:$B,CA$9),"-")</f>
        <v>-</v>
      </c>
      <c r="CB43" s="304"/>
      <c r="CC43" s="259" t="str">
        <f t="shared" si="16"/>
        <v>--</v>
      </c>
      <c r="CD43" s="410" t="str">
        <f t="shared" si="17"/>
        <v>--</v>
      </c>
      <c r="CE43" s="381">
        <f t="shared" si="18"/>
        <v>0</v>
      </c>
      <c r="CF43" s="387"/>
      <c r="CG43" s="259" t="str">
        <f>IFERROR(GETPIVOTDATA("Average of TRAVTM(31)",#REF!,"TIMEINT",CG$9,"VEHICLETRAVELTIMEMEASUREMENT",$D43)/3600/24,"--")</f>
        <v>--</v>
      </c>
      <c r="CH43" s="36" t="str">
        <f>IFERROR(GETPIVOTDATA("Average of TRAVTM(31)",#REF!,"TIMEINT",CH$9,"VEHICLETRAVELTIMEMEASUREMENT",$D43)/3600/24,"--")</f>
        <v>--</v>
      </c>
      <c r="CI43" s="36" t="str">
        <f>IFERROR(GETPIVOTDATA("Average of TRAVTM(31)",#REF!,"TIMEINT",CI$9,"VEHICLETRAVELTIMEMEASUREMENT",$D43)/3600/24,"--")</f>
        <v>--</v>
      </c>
      <c r="CJ43" s="36" t="str">
        <f>IFERROR(GETPIVOTDATA("Average of TRAVTM(31)",#REF!,"TIMEINT",CJ$9,"VEHICLETRAVELTIMEMEASUREMENT",$D43)/3600/24,"--")</f>
        <v>--</v>
      </c>
      <c r="CK43" s="36" t="str">
        <f>IFERROR(GETPIVOTDATA("Average of TRAVTM(31)",#REF!,"TIMEINT",CK$9,"VEHICLETRAVELTIMEMEASUREMENT",$D43)/3600/24,"--")</f>
        <v>--</v>
      </c>
      <c r="CL43" s="36" t="str">
        <f>IFERROR(GETPIVOTDATA("Average of TRAVTM(31)",#REF!,"TIMEINT",CL$9,"VEHICLETRAVELTIMEMEASUREMENT",$D43)/3600/24,"--")</f>
        <v>--</v>
      </c>
      <c r="CM43" s="36" t="str">
        <f>IFERROR(GETPIVOTDATA("Average of TRAVTM(31)",#REF!,"TIMEINT",CM$9,"VEHICLETRAVELTIMEMEASUREMENT",$D43)/3600/24,"--")</f>
        <v>--</v>
      </c>
      <c r="CN43" s="36" t="str">
        <f>IFERROR(GETPIVOTDATA("Average of TRAVTM(31)",#REF!,"TIMEINT",CN$9,"VEHICLETRAVELTIMEMEASUREMENT",$D43)/3600/24,"--")</f>
        <v>--</v>
      </c>
      <c r="CO43" s="36" t="str">
        <f>IFERROR(GETPIVOTDATA("Average of TRAVTM(31)",#REF!,"TIMEINT",CO$9,"VEHICLETRAVELTIMEMEASUREMENT",$D43)/3600/24,"--")</f>
        <v>--</v>
      </c>
      <c r="CP43" s="36" t="str">
        <f>IFERROR(GETPIVOTDATA("Average of TRAVTM(31)",#REF!,"TIMEINT",CP$9,"VEHICLETRAVELTIMEMEASUREMENT",$D43)/3600/24,"--")</f>
        <v>--</v>
      </c>
      <c r="CQ43" s="36" t="str">
        <f>IFERROR(GETPIVOTDATA("Average of TRAVTM(31)",#REF!,"TIMEINT",CQ$9,"VEHICLETRAVELTIMEMEASUREMENT",$D43)/3600/24,"--")</f>
        <v>--</v>
      </c>
      <c r="CR43" s="36" t="str">
        <f>IFERROR(GETPIVOTDATA("Average of TRAVTM(31)",#REF!,"TIMEINT",CR$9,"VEHICLETRAVELTIMEMEASUREMENT",$D43)/3600/24,"--")</f>
        <v>--</v>
      </c>
      <c r="CS43" s="36" t="str">
        <f>IFERROR(GETPIVOTDATA("Average of TRAVTM(31)",#REF!,"TIMEINT",CS$9,"VEHICLETRAVELTIMEMEASUREMENT",$D43)/3600/24,"--")</f>
        <v>--</v>
      </c>
      <c r="CT43" s="36" t="str">
        <f>IFERROR(GETPIVOTDATA("Average of TRAVTM(31)",#REF!,"TIMEINT",CT$9,"VEHICLETRAVELTIMEMEASUREMENT",$D43)/3600/24,"--")</f>
        <v>--</v>
      </c>
      <c r="CU43" s="36" t="str">
        <f>IFERROR(GETPIVOTDATA("Average of TRAVTM(31)",#REF!,"TIMEINT",CU$9,"VEHICLETRAVELTIMEMEASUREMENT",$D43)/3600/24,"--")</f>
        <v>--</v>
      </c>
      <c r="CV43" s="177" t="str">
        <f>IFERROR(GETPIVOTDATA("Average of TRAVTM(31)",#REF!,"TIMEINT",CV$9,"VEHICLETRAVELTIMEMEASUREMENT",$D43)/3600/24,"--")</f>
        <v>--</v>
      </c>
      <c r="CW43" s="387"/>
      <c r="CX43" s="379" t="str">
        <f>IFERROR(GETPIVOTDATA("Average of VEHS(31)",#REF!,"TIMEINT",CX$9,"VEHICLETRAVELTIMEMEASUREMENT",$D43),"--")</f>
        <v>--</v>
      </c>
      <c r="CY43" s="380" t="str">
        <f>IFERROR(GETPIVOTDATA("Average of VEHS(31)",#REF!,"TIMEINT",CY$9,"VEHICLETRAVELTIMEMEASUREMENT",$D43),"--")</f>
        <v>--</v>
      </c>
      <c r="CZ43" s="380" t="str">
        <f>IFERROR(GETPIVOTDATA("Average of VEHS(31)",#REF!,"TIMEINT",CZ$9,"VEHICLETRAVELTIMEMEASUREMENT",$D43),"--")</f>
        <v>--</v>
      </c>
      <c r="DA43" s="380" t="str">
        <f>IFERROR(GETPIVOTDATA("Average of VEHS(31)",#REF!,"TIMEINT",DA$9,"VEHICLETRAVELTIMEMEASUREMENT",$D43),"--")</f>
        <v>--</v>
      </c>
      <c r="DB43" s="380" t="str">
        <f>IFERROR(GETPIVOTDATA("Average of VEHS(31)",#REF!,"TIMEINT",DB$9,"VEHICLETRAVELTIMEMEASUREMENT",$D43),"--")</f>
        <v>--</v>
      </c>
      <c r="DC43" s="380" t="str">
        <f>IFERROR(GETPIVOTDATA("Average of VEHS(31)",#REF!,"TIMEINT",DC$9,"VEHICLETRAVELTIMEMEASUREMENT",$D43),"--")</f>
        <v>--</v>
      </c>
      <c r="DD43" s="380" t="str">
        <f>IFERROR(GETPIVOTDATA("Average of VEHS(31)",#REF!,"TIMEINT",DD$9,"VEHICLETRAVELTIMEMEASUREMENT",$D43),"--")</f>
        <v>--</v>
      </c>
      <c r="DE43" s="380" t="str">
        <f>IFERROR(GETPIVOTDATA("Average of VEHS(31)",#REF!,"TIMEINT",DE$9,"VEHICLETRAVELTIMEMEASUREMENT",$D43),"--")</f>
        <v>--</v>
      </c>
      <c r="DF43" s="380" t="str">
        <f>IFERROR(GETPIVOTDATA("Average of VEHS(31)",#REF!,"TIMEINT",DF$9,"VEHICLETRAVELTIMEMEASUREMENT",$D43),"--")</f>
        <v>--</v>
      </c>
      <c r="DG43" s="380" t="str">
        <f>IFERROR(GETPIVOTDATA("Average of VEHS(31)",#REF!,"TIMEINT",DG$9,"VEHICLETRAVELTIMEMEASUREMENT",$D43),"--")</f>
        <v>--</v>
      </c>
      <c r="DH43" s="380" t="str">
        <f>IFERROR(GETPIVOTDATA("Average of VEHS(31)",#REF!,"TIMEINT",DH$9,"VEHICLETRAVELTIMEMEASUREMENT",$D43),"--")</f>
        <v>--</v>
      </c>
      <c r="DI43" s="380" t="str">
        <f>IFERROR(GETPIVOTDATA("Average of VEHS(31)",#REF!,"TIMEINT",DI$9,"VEHICLETRAVELTIMEMEASUREMENT",$D43),"--")</f>
        <v>--</v>
      </c>
      <c r="DJ43" s="380" t="str">
        <f>IFERROR(GETPIVOTDATA("Average of VEHS(31)",#REF!,"TIMEINT",DJ$9,"VEHICLETRAVELTIMEMEASUREMENT",$D43),"--")</f>
        <v>--</v>
      </c>
      <c r="DK43" s="380" t="str">
        <f>IFERROR(GETPIVOTDATA("Average of VEHS(31)",#REF!,"TIMEINT",DK$9,"VEHICLETRAVELTIMEMEASUREMENT",$D43),"--")</f>
        <v>--</v>
      </c>
      <c r="DL43" s="380" t="str">
        <f>IFERROR(GETPIVOTDATA("Average of VEHS(31)",#REF!,"TIMEINT",DL$9,"VEHICLETRAVELTIMEMEASUREMENT",$D43),"--")</f>
        <v>--</v>
      </c>
      <c r="DM43" s="381" t="str">
        <f>IFERROR(GETPIVOTDATA("Average of VEHS(31)",#REF!,"TIMEINT",DM$9,"VEHICLETRAVELTIMEMEASUREMENT",$D43),"--")</f>
        <v>--</v>
      </c>
      <c r="DN43" s="387"/>
      <c r="DO43" s="259" t="str">
        <f t="shared" si="19"/>
        <v>--</v>
      </c>
      <c r="DP43" s="410" t="str">
        <f t="shared" si="20"/>
        <v>--</v>
      </c>
      <c r="DQ43" s="381">
        <f t="shared" si="21"/>
        <v>0</v>
      </c>
      <c r="DR43" s="305"/>
      <c r="DS43" s="259" t="str">
        <f>IFERROR(TIME(0,0,AVERAGEIFS('VISSIM Travel Time Outputs'!$K:$K,'VISSIM Travel Time Outputs'!$D:$D,$D43,'VISSIM Travel Time Outputs'!$A:$A,"AVG",'VISSIM Travel Time Outputs'!$B:$B,DS$9)),"-")</f>
        <v>-</v>
      </c>
      <c r="DT43" s="36" t="str">
        <f>IFERROR(TIME(0,0,AVERAGEIFS('VISSIM Travel Time Outputs'!$K:$K,'VISSIM Travel Time Outputs'!$D:$D,$D43,'VISSIM Travel Time Outputs'!$A:$A,"AVG",'VISSIM Travel Time Outputs'!$B:$B,DT$9)),"-")</f>
        <v>-</v>
      </c>
      <c r="DU43" s="36" t="str">
        <f>IFERROR(TIME(0,0,AVERAGEIFS('VISSIM Travel Time Outputs'!$K:$K,'VISSIM Travel Time Outputs'!$D:$D,$D43,'VISSIM Travel Time Outputs'!$A:$A,"AVG",'VISSIM Travel Time Outputs'!$B:$B,DU$9)),"-")</f>
        <v>-</v>
      </c>
      <c r="DV43" s="36" t="str">
        <f>IFERROR(TIME(0,0,AVERAGEIFS('VISSIM Travel Time Outputs'!$K:$K,'VISSIM Travel Time Outputs'!$D:$D,$D43,'VISSIM Travel Time Outputs'!$A:$A,"AVG",'VISSIM Travel Time Outputs'!$B:$B,DV$9)),"-")</f>
        <v>-</v>
      </c>
      <c r="DW43" s="36" t="str">
        <f>IFERROR(TIME(0,0,AVERAGEIFS('VISSIM Travel Time Outputs'!$K:$K,'VISSIM Travel Time Outputs'!$D:$D,$D43,'VISSIM Travel Time Outputs'!$A:$A,"AVG",'VISSIM Travel Time Outputs'!$B:$B,DW$9)),"-")</f>
        <v>-</v>
      </c>
      <c r="DX43" s="36" t="str">
        <f>IFERROR(TIME(0,0,AVERAGEIFS('VISSIM Travel Time Outputs'!$K:$K,'VISSIM Travel Time Outputs'!$D:$D,$D43,'VISSIM Travel Time Outputs'!$A:$A,"AVG",'VISSIM Travel Time Outputs'!$B:$B,DX$9)),"-")</f>
        <v>-</v>
      </c>
      <c r="DY43" s="36" t="str">
        <f>IFERROR(TIME(0,0,AVERAGEIFS('VISSIM Travel Time Outputs'!$K:$K,'VISSIM Travel Time Outputs'!$D:$D,$D43,'VISSIM Travel Time Outputs'!$A:$A,"AVG",'VISSIM Travel Time Outputs'!$B:$B,DY$9)),"-")</f>
        <v>-</v>
      </c>
      <c r="DZ43" s="36" t="str">
        <f>IFERROR(TIME(0,0,AVERAGEIFS('VISSIM Travel Time Outputs'!$K:$K,'VISSIM Travel Time Outputs'!$D:$D,$D43,'VISSIM Travel Time Outputs'!$A:$A,"AVG",'VISSIM Travel Time Outputs'!$B:$B,DZ$9)),"-")</f>
        <v>-</v>
      </c>
      <c r="EA43" s="36" t="str">
        <f>IFERROR(TIME(0,0,AVERAGEIFS('VISSIM Travel Time Outputs'!$K:$K,'VISSIM Travel Time Outputs'!$D:$D,$D43,'VISSIM Travel Time Outputs'!$A:$A,"AVG",'VISSIM Travel Time Outputs'!$B:$B,EA$9)),"-")</f>
        <v>-</v>
      </c>
      <c r="EB43" s="36" t="str">
        <f>IFERROR(TIME(0,0,AVERAGEIFS('VISSIM Travel Time Outputs'!$K:$K,'VISSIM Travel Time Outputs'!$D:$D,$D43,'VISSIM Travel Time Outputs'!$A:$A,"AVG",'VISSIM Travel Time Outputs'!$B:$B,EB$9)),"-")</f>
        <v>-</v>
      </c>
      <c r="EC43" s="36" t="str">
        <f>IFERROR(TIME(0,0,AVERAGEIFS('VISSIM Travel Time Outputs'!$K:$K,'VISSIM Travel Time Outputs'!$D:$D,$D43,'VISSIM Travel Time Outputs'!$A:$A,"AVG",'VISSIM Travel Time Outputs'!$B:$B,EC$9)),"-")</f>
        <v>-</v>
      </c>
      <c r="ED43" s="36" t="str">
        <f>IFERROR(TIME(0,0,AVERAGEIFS('VISSIM Travel Time Outputs'!$K:$K,'VISSIM Travel Time Outputs'!$D:$D,$D43,'VISSIM Travel Time Outputs'!$A:$A,"AVG",'VISSIM Travel Time Outputs'!$B:$B,ED$9)),"-")</f>
        <v>-</v>
      </c>
      <c r="EE43" s="36" t="str">
        <f>IFERROR(TIME(0,0,AVERAGEIFS('VISSIM Travel Time Outputs'!$K:$K,'VISSIM Travel Time Outputs'!$D:$D,$D43,'VISSIM Travel Time Outputs'!$A:$A,"AVG",'VISSIM Travel Time Outputs'!$B:$B,EE$9)),"-")</f>
        <v>-</v>
      </c>
      <c r="EF43" s="36" t="str">
        <f>IFERROR(TIME(0,0,AVERAGEIFS('VISSIM Travel Time Outputs'!$K:$K,'VISSIM Travel Time Outputs'!$D:$D,$D43,'VISSIM Travel Time Outputs'!$A:$A,"AVG",'VISSIM Travel Time Outputs'!$B:$B,EF$9)),"-")</f>
        <v>-</v>
      </c>
      <c r="EG43" s="36" t="str">
        <f>IFERROR(TIME(0,0,AVERAGEIFS('VISSIM Travel Time Outputs'!$K:$K,'VISSIM Travel Time Outputs'!$D:$D,$D43,'VISSIM Travel Time Outputs'!$A:$A,"AVG",'VISSIM Travel Time Outputs'!$B:$B,EG$9)),"-")</f>
        <v>-</v>
      </c>
      <c r="EH43" s="177" t="str">
        <f>IFERROR(TIME(0,0,AVERAGEIFS('VISSIM Travel Time Outputs'!$K:$K,'VISSIM Travel Time Outputs'!$D:$D,$D43,'VISSIM Travel Time Outputs'!$A:$A,"AVG",'VISSIM Travel Time Outputs'!$B:$B,EH$9)),"-")</f>
        <v>-</v>
      </c>
      <c r="EI43" s="164"/>
      <c r="EJ43" s="379" t="str">
        <f>IFERROR(AVERAGEIFS('VISSIM Travel Time Outputs'!$H:$H,'VISSIM Travel Time Outputs'!$D:$D,$D43,'VISSIM Travel Time Outputs'!$A:$A,"AVG",'VISSIM Travel Time Outputs'!$B:$B,EJ$9),"-")</f>
        <v>-</v>
      </c>
      <c r="EK43" s="380" t="str">
        <f>IFERROR(AVERAGEIFS('VISSIM Travel Time Outputs'!$H:$H,'VISSIM Travel Time Outputs'!$D:$D,$D43,'VISSIM Travel Time Outputs'!$A:$A,"AVG",'VISSIM Travel Time Outputs'!$B:$B,EK$9),"-")</f>
        <v>-</v>
      </c>
      <c r="EL43" s="380" t="str">
        <f>IFERROR(AVERAGEIFS('VISSIM Travel Time Outputs'!$H:$H,'VISSIM Travel Time Outputs'!$D:$D,$D43,'VISSIM Travel Time Outputs'!$A:$A,"AVG",'VISSIM Travel Time Outputs'!$B:$B,EL$9),"-")</f>
        <v>-</v>
      </c>
      <c r="EM43" s="380" t="str">
        <f>IFERROR(AVERAGEIFS('VISSIM Travel Time Outputs'!$H:$H,'VISSIM Travel Time Outputs'!$D:$D,$D43,'VISSIM Travel Time Outputs'!$A:$A,"AVG",'VISSIM Travel Time Outputs'!$B:$B,EM$9),"-")</f>
        <v>-</v>
      </c>
      <c r="EN43" s="380" t="str">
        <f>IFERROR(AVERAGEIFS('VISSIM Travel Time Outputs'!$H:$H,'VISSIM Travel Time Outputs'!$D:$D,$D43,'VISSIM Travel Time Outputs'!$A:$A,"AVG",'VISSIM Travel Time Outputs'!$B:$B,EN$9),"-")</f>
        <v>-</v>
      </c>
      <c r="EO43" s="380" t="str">
        <f>IFERROR(AVERAGEIFS('VISSIM Travel Time Outputs'!$H:$H,'VISSIM Travel Time Outputs'!$D:$D,$D43,'VISSIM Travel Time Outputs'!$A:$A,"AVG",'VISSIM Travel Time Outputs'!$B:$B,EO$9),"-")</f>
        <v>-</v>
      </c>
      <c r="EP43" s="380" t="str">
        <f>IFERROR(AVERAGEIFS('VISSIM Travel Time Outputs'!$H:$H,'VISSIM Travel Time Outputs'!$D:$D,$D43,'VISSIM Travel Time Outputs'!$A:$A,"AVG",'VISSIM Travel Time Outputs'!$B:$B,EP$9),"-")</f>
        <v>-</v>
      </c>
      <c r="EQ43" s="380" t="str">
        <f>IFERROR(AVERAGEIFS('VISSIM Travel Time Outputs'!$H:$H,'VISSIM Travel Time Outputs'!$D:$D,$D43,'VISSIM Travel Time Outputs'!$A:$A,"AVG",'VISSIM Travel Time Outputs'!$B:$B,EQ$9),"-")</f>
        <v>-</v>
      </c>
      <c r="ER43" s="380" t="str">
        <f>IFERROR(AVERAGEIFS('VISSIM Travel Time Outputs'!$H:$H,'VISSIM Travel Time Outputs'!$D:$D,$D43,'VISSIM Travel Time Outputs'!$A:$A,"AVG",'VISSIM Travel Time Outputs'!$B:$B,ER$9),"-")</f>
        <v>-</v>
      </c>
      <c r="ES43" s="380" t="str">
        <f>IFERROR(AVERAGEIFS('VISSIM Travel Time Outputs'!$H:$H,'VISSIM Travel Time Outputs'!$D:$D,$D43,'VISSIM Travel Time Outputs'!$A:$A,"AVG",'VISSIM Travel Time Outputs'!$B:$B,ES$9),"-")</f>
        <v>-</v>
      </c>
      <c r="ET43" s="380" t="str">
        <f>IFERROR(AVERAGEIFS('VISSIM Travel Time Outputs'!$H:$H,'VISSIM Travel Time Outputs'!$D:$D,$D43,'VISSIM Travel Time Outputs'!$A:$A,"AVG",'VISSIM Travel Time Outputs'!$B:$B,ET$9),"-")</f>
        <v>-</v>
      </c>
      <c r="EU43" s="380" t="str">
        <f>IFERROR(AVERAGEIFS('VISSIM Travel Time Outputs'!$H:$H,'VISSIM Travel Time Outputs'!$D:$D,$D43,'VISSIM Travel Time Outputs'!$A:$A,"AVG",'VISSIM Travel Time Outputs'!$B:$B,EU$9),"-")</f>
        <v>-</v>
      </c>
      <c r="EV43" s="380" t="str">
        <f>IFERROR(AVERAGEIFS('VISSIM Travel Time Outputs'!$H:$H,'VISSIM Travel Time Outputs'!$D:$D,$D43,'VISSIM Travel Time Outputs'!$A:$A,"AVG",'VISSIM Travel Time Outputs'!$B:$B,EV$9),"-")</f>
        <v>-</v>
      </c>
      <c r="EW43" s="380" t="str">
        <f>IFERROR(AVERAGEIFS('VISSIM Travel Time Outputs'!$H:$H,'VISSIM Travel Time Outputs'!$D:$D,$D43,'VISSIM Travel Time Outputs'!$A:$A,"AVG",'VISSIM Travel Time Outputs'!$B:$B,EW$9),"-")</f>
        <v>-</v>
      </c>
      <c r="EX43" s="380" t="str">
        <f>IFERROR(AVERAGEIFS('VISSIM Travel Time Outputs'!$H:$H,'VISSIM Travel Time Outputs'!$D:$D,$D43,'VISSIM Travel Time Outputs'!$A:$A,"AVG",'VISSIM Travel Time Outputs'!$B:$B,EX$9),"-")</f>
        <v>-</v>
      </c>
      <c r="EY43" s="381" t="str">
        <f>IFERROR(AVERAGEIFS('VISSIM Travel Time Outputs'!$H:$H,'VISSIM Travel Time Outputs'!$D:$D,$D43,'VISSIM Travel Time Outputs'!$A:$A,"AVG",'VISSIM Travel Time Outputs'!$B:$B,EY$9),"-")</f>
        <v>-</v>
      </c>
      <c r="EZ43" s="304"/>
      <c r="FA43" s="259" t="str">
        <f t="shared" si="22"/>
        <v>--</v>
      </c>
      <c r="FB43" s="410" t="str">
        <f t="shared" si="23"/>
        <v>--</v>
      </c>
      <c r="FC43" s="381">
        <f t="shared" si="24"/>
        <v>0</v>
      </c>
      <c r="FD43" s="387"/>
      <c r="FE43" s="259" t="str">
        <f>IFERROR(GETPIVOTDATA("Average of TRAVTM(40)",#REF!,"TIMEINT",FE$9,"VEHICLETRAVELTIMEMEASUREMENT",$D43)/3600/24,"--")</f>
        <v>--</v>
      </c>
      <c r="FF43" s="36" t="str">
        <f>IFERROR(GETPIVOTDATA("Average of TRAVTM(40)",#REF!,"TIMEINT",FF$9,"VEHICLETRAVELTIMEMEASUREMENT",$D43)/3600/24,"--")</f>
        <v>--</v>
      </c>
      <c r="FG43" s="36" t="str">
        <f>IFERROR(GETPIVOTDATA("Average of TRAVTM(40)",#REF!,"TIMEINT",FG$9,"VEHICLETRAVELTIMEMEASUREMENT",$D43)/3600/24,"--")</f>
        <v>--</v>
      </c>
      <c r="FH43" s="36" t="str">
        <f>IFERROR(GETPIVOTDATA("Average of TRAVTM(40)",#REF!,"TIMEINT",FH$9,"VEHICLETRAVELTIMEMEASUREMENT",$D43)/3600/24,"--")</f>
        <v>--</v>
      </c>
      <c r="FI43" s="36" t="str">
        <f>IFERROR(GETPIVOTDATA("Average of TRAVTM(40)",#REF!,"TIMEINT",FI$9,"VEHICLETRAVELTIMEMEASUREMENT",$D43)/3600/24,"--")</f>
        <v>--</v>
      </c>
      <c r="FJ43" s="36" t="str">
        <f>IFERROR(GETPIVOTDATA("Average of TRAVTM(40)",#REF!,"TIMEINT",FJ$9,"VEHICLETRAVELTIMEMEASUREMENT",$D43)/3600/24,"--")</f>
        <v>--</v>
      </c>
      <c r="FK43" s="36" t="str">
        <f>IFERROR(GETPIVOTDATA("Average of TRAVTM(40)",#REF!,"TIMEINT",FK$9,"VEHICLETRAVELTIMEMEASUREMENT",$D43)/3600/24,"--")</f>
        <v>--</v>
      </c>
      <c r="FL43" s="36" t="str">
        <f>IFERROR(GETPIVOTDATA("Average of TRAVTM(40)",#REF!,"TIMEINT",FL$9,"VEHICLETRAVELTIMEMEASUREMENT",$D43)/3600/24,"--")</f>
        <v>--</v>
      </c>
      <c r="FM43" s="36" t="str">
        <f>IFERROR(GETPIVOTDATA("Average of TRAVTM(40)",#REF!,"TIMEINT",FM$9,"VEHICLETRAVELTIMEMEASUREMENT",$D43)/3600/24,"--")</f>
        <v>--</v>
      </c>
      <c r="FN43" s="36" t="str">
        <f>IFERROR(GETPIVOTDATA("Average of TRAVTM(40)",#REF!,"TIMEINT",FN$9,"VEHICLETRAVELTIMEMEASUREMENT",$D43)/3600/24,"--")</f>
        <v>--</v>
      </c>
      <c r="FO43" s="36" t="str">
        <f>IFERROR(GETPIVOTDATA("Average of TRAVTM(40)",#REF!,"TIMEINT",FO$9,"VEHICLETRAVELTIMEMEASUREMENT",$D43)/3600/24,"--")</f>
        <v>--</v>
      </c>
      <c r="FP43" s="36" t="str">
        <f>IFERROR(GETPIVOTDATA("Average of TRAVTM(40)",#REF!,"TIMEINT",FP$9,"VEHICLETRAVELTIMEMEASUREMENT",$D43)/3600/24,"--")</f>
        <v>--</v>
      </c>
      <c r="FQ43" s="36" t="str">
        <f>IFERROR(GETPIVOTDATA("Average of TRAVTM(40)",#REF!,"TIMEINT",FQ$9,"VEHICLETRAVELTIMEMEASUREMENT",$D43)/3600/24,"--")</f>
        <v>--</v>
      </c>
      <c r="FR43" s="36" t="str">
        <f>IFERROR(GETPIVOTDATA("Average of TRAVTM(40)",#REF!,"TIMEINT",FR$9,"VEHICLETRAVELTIMEMEASUREMENT",$D43)/3600/24,"--")</f>
        <v>--</v>
      </c>
      <c r="FS43" s="36" t="str">
        <f>IFERROR(GETPIVOTDATA("Average of TRAVTM(40)",#REF!,"TIMEINT",FS$9,"VEHICLETRAVELTIMEMEASUREMENT",$D43)/3600/24,"--")</f>
        <v>--</v>
      </c>
      <c r="FT43" s="177" t="str">
        <f>IFERROR(GETPIVOTDATA("Average of TRAVTM(40)",#REF!,"TIMEINT",FT$9,"VEHICLETRAVELTIMEMEASUREMENT",$D43)/3600/24,"--")</f>
        <v>--</v>
      </c>
      <c r="FU43" s="387"/>
      <c r="FV43" s="379" t="str">
        <f>IFERROR(GETPIVOTDATA("Average of VEHS(40)",#REF!,"TIMEINT",FV$9,"VEHICLETRAVELTIMEMEASUREMENT",$D43),"--")</f>
        <v>--</v>
      </c>
      <c r="FW43" s="380" t="str">
        <f>IFERROR(GETPIVOTDATA("Average of VEHS(40)",#REF!,"TIMEINT",FW$9,"VEHICLETRAVELTIMEMEASUREMENT",$D43),"--")</f>
        <v>--</v>
      </c>
      <c r="FX43" s="380" t="str">
        <f>IFERROR(GETPIVOTDATA("Average of VEHS(40)",#REF!,"TIMEINT",FX$9,"VEHICLETRAVELTIMEMEASUREMENT",$D43),"--")</f>
        <v>--</v>
      </c>
      <c r="FY43" s="380" t="str">
        <f>IFERROR(GETPIVOTDATA("Average of VEHS(40)",#REF!,"TIMEINT",FY$9,"VEHICLETRAVELTIMEMEASUREMENT",$D43),"--")</f>
        <v>--</v>
      </c>
      <c r="FZ43" s="380" t="str">
        <f>IFERROR(GETPIVOTDATA("Average of VEHS(40)",#REF!,"TIMEINT",FZ$9,"VEHICLETRAVELTIMEMEASUREMENT",$D43),"--")</f>
        <v>--</v>
      </c>
      <c r="GA43" s="380" t="str">
        <f>IFERROR(GETPIVOTDATA("Average of VEHS(40)",#REF!,"TIMEINT",GA$9,"VEHICLETRAVELTIMEMEASUREMENT",$D43),"--")</f>
        <v>--</v>
      </c>
      <c r="GB43" s="380" t="str">
        <f>IFERROR(GETPIVOTDATA("Average of VEHS(40)",#REF!,"TIMEINT",GB$9,"VEHICLETRAVELTIMEMEASUREMENT",$D43),"--")</f>
        <v>--</v>
      </c>
      <c r="GC43" s="380" t="str">
        <f>IFERROR(GETPIVOTDATA("Average of VEHS(40)",#REF!,"TIMEINT",GC$9,"VEHICLETRAVELTIMEMEASUREMENT",$D43),"--")</f>
        <v>--</v>
      </c>
      <c r="GD43" s="380" t="str">
        <f>IFERROR(GETPIVOTDATA("Average of VEHS(40)",#REF!,"TIMEINT",GD$9,"VEHICLETRAVELTIMEMEASUREMENT",$D43),"--")</f>
        <v>--</v>
      </c>
      <c r="GE43" s="380" t="str">
        <f>IFERROR(GETPIVOTDATA("Average of VEHS(40)",#REF!,"TIMEINT",GE$9,"VEHICLETRAVELTIMEMEASUREMENT",$D43),"--")</f>
        <v>--</v>
      </c>
      <c r="GF43" s="380" t="str">
        <f>IFERROR(GETPIVOTDATA("Average of VEHS(40)",#REF!,"TIMEINT",GF$9,"VEHICLETRAVELTIMEMEASUREMENT",$D43),"--")</f>
        <v>--</v>
      </c>
      <c r="GG43" s="380" t="str">
        <f>IFERROR(GETPIVOTDATA("Average of VEHS(40)",#REF!,"TIMEINT",GG$9,"VEHICLETRAVELTIMEMEASUREMENT",$D43),"--")</f>
        <v>--</v>
      </c>
      <c r="GH43" s="380" t="str">
        <f>IFERROR(GETPIVOTDATA("Average of VEHS(40)",#REF!,"TIMEINT",GH$9,"VEHICLETRAVELTIMEMEASUREMENT",$D43),"--")</f>
        <v>--</v>
      </c>
      <c r="GI43" s="380" t="str">
        <f>IFERROR(GETPIVOTDATA("Average of VEHS(40)",#REF!,"TIMEINT",GI$9,"VEHICLETRAVELTIMEMEASUREMENT",$D43),"--")</f>
        <v>--</v>
      </c>
      <c r="GJ43" s="380" t="str">
        <f>IFERROR(GETPIVOTDATA("Average of VEHS(40)",#REF!,"TIMEINT",GJ$9,"VEHICLETRAVELTIMEMEASUREMENT",$D43),"--")</f>
        <v>--</v>
      </c>
      <c r="GK43" s="381" t="str">
        <f>IFERROR(GETPIVOTDATA("Average of VEHS(40)",#REF!,"TIMEINT",GK$9,"VEHICLETRAVELTIMEMEASUREMENT",$D43),"--")</f>
        <v>--</v>
      </c>
      <c r="GL43" s="387"/>
      <c r="GM43" s="259" t="str">
        <f t="shared" si="25"/>
        <v>--</v>
      </c>
      <c r="GN43" s="410" t="str">
        <f t="shared" si="26"/>
        <v>--</v>
      </c>
      <c r="GO43" s="381">
        <f t="shared" si="27"/>
        <v>0</v>
      </c>
      <c r="GP43" s="387"/>
      <c r="GQ43" s="259" t="str">
        <f>IFERROR(GETPIVOTDATA("Average of TRAVTM(60)",#REF!,"TIMEINT",GQ$9,"VEHICLETRAVELTIMEMEASUREMENT",$D43)/3600/24,"--")</f>
        <v>--</v>
      </c>
      <c r="GR43" s="36" t="str">
        <f>IFERROR(GETPIVOTDATA("Average of TRAVTM(60)",#REF!,"TIMEINT",GR$9,"VEHICLETRAVELTIMEMEASUREMENT",$D43)/3600/24,"--")</f>
        <v>--</v>
      </c>
      <c r="GS43" s="36" t="str">
        <f>IFERROR(GETPIVOTDATA("Average of TRAVTM(60)",#REF!,"TIMEINT",GS$9,"VEHICLETRAVELTIMEMEASUREMENT",$D43)/3600/24,"--")</f>
        <v>--</v>
      </c>
      <c r="GT43" s="36" t="str">
        <f>IFERROR(GETPIVOTDATA("Average of TRAVTM(60)",#REF!,"TIMEINT",GT$9,"VEHICLETRAVELTIMEMEASUREMENT",$D43)/3600/24,"--")</f>
        <v>--</v>
      </c>
      <c r="GU43" s="36" t="str">
        <f>IFERROR(GETPIVOTDATA("Average of TRAVTM(60)",#REF!,"TIMEINT",GU$9,"VEHICLETRAVELTIMEMEASUREMENT",$D43)/3600/24,"--")</f>
        <v>--</v>
      </c>
      <c r="GV43" s="36" t="str">
        <f>IFERROR(GETPIVOTDATA("Average of TRAVTM(60)",#REF!,"TIMEINT",GV$9,"VEHICLETRAVELTIMEMEASUREMENT",$D43)/3600/24,"--")</f>
        <v>--</v>
      </c>
      <c r="GW43" s="36" t="str">
        <f>IFERROR(GETPIVOTDATA("Average of TRAVTM(60)",#REF!,"TIMEINT",GW$9,"VEHICLETRAVELTIMEMEASUREMENT",$D43)/3600/24,"--")</f>
        <v>--</v>
      </c>
      <c r="GX43" s="36" t="str">
        <f>IFERROR(GETPIVOTDATA("Average of TRAVTM(60)",#REF!,"TIMEINT",GX$9,"VEHICLETRAVELTIMEMEASUREMENT",$D43)/3600/24,"--")</f>
        <v>--</v>
      </c>
      <c r="GY43" s="36" t="str">
        <f>IFERROR(GETPIVOTDATA("Average of TRAVTM(60)",#REF!,"TIMEINT",GY$9,"VEHICLETRAVELTIMEMEASUREMENT",$D43)/3600/24,"--")</f>
        <v>--</v>
      </c>
      <c r="GZ43" s="36" t="str">
        <f>IFERROR(GETPIVOTDATA("Average of TRAVTM(60)",#REF!,"TIMEINT",GZ$9,"VEHICLETRAVELTIMEMEASUREMENT",$D43)/3600/24,"--")</f>
        <v>--</v>
      </c>
      <c r="HA43" s="36" t="str">
        <f>IFERROR(GETPIVOTDATA("Average of TRAVTM(60)",#REF!,"TIMEINT",HA$9,"VEHICLETRAVELTIMEMEASUREMENT",$D43)/3600/24,"--")</f>
        <v>--</v>
      </c>
      <c r="HB43" s="36" t="str">
        <f>IFERROR(GETPIVOTDATA("Average of TRAVTM(60)",#REF!,"TIMEINT",HB$9,"VEHICLETRAVELTIMEMEASUREMENT",$D43)/3600/24,"--")</f>
        <v>--</v>
      </c>
      <c r="HC43" s="36" t="str">
        <f>IFERROR(GETPIVOTDATA("Average of TRAVTM(60)",#REF!,"TIMEINT",HC$9,"VEHICLETRAVELTIMEMEASUREMENT",$D43)/3600/24,"--")</f>
        <v>--</v>
      </c>
      <c r="HD43" s="36" t="str">
        <f>IFERROR(GETPIVOTDATA("Average of TRAVTM(60)",#REF!,"TIMEINT",HD$9,"VEHICLETRAVELTIMEMEASUREMENT",$D43)/3600/24,"--")</f>
        <v>--</v>
      </c>
      <c r="HE43" s="36" t="str">
        <f>IFERROR(GETPIVOTDATA("Average of TRAVTM(60)",#REF!,"TIMEINT",HE$9,"VEHICLETRAVELTIMEMEASUREMENT",$D43)/3600/24,"--")</f>
        <v>--</v>
      </c>
      <c r="HF43" s="177" t="str">
        <f>IFERROR(GETPIVOTDATA("Average of TRAVTM(60)",#REF!,"TIMEINT",HF$9,"VEHICLETRAVELTIMEMEASUREMENT",$D43)/3600/24,"--")</f>
        <v>--</v>
      </c>
      <c r="HG43" s="387"/>
      <c r="HH43" s="379" t="str">
        <f>IFERROR(GETPIVOTDATA("Average of VEHS(60)",#REF!,"TIMEINT",HH$9,"VEHICLETRAVELTIMEMEASUREMENT",$D43),"--")</f>
        <v>--</v>
      </c>
      <c r="HI43" s="380" t="str">
        <f>IFERROR(GETPIVOTDATA("Average of VEHS(60)",#REF!,"TIMEINT",HI$9,"VEHICLETRAVELTIMEMEASUREMENT",$D43),"--")</f>
        <v>--</v>
      </c>
      <c r="HJ43" s="380" t="str">
        <f>IFERROR(GETPIVOTDATA("Average of VEHS(60)",#REF!,"TIMEINT",HJ$9,"VEHICLETRAVELTIMEMEASUREMENT",$D43),"--")</f>
        <v>--</v>
      </c>
      <c r="HK43" s="380" t="str">
        <f>IFERROR(GETPIVOTDATA("Average of VEHS(60)",#REF!,"TIMEINT",HK$9,"VEHICLETRAVELTIMEMEASUREMENT",$D43),"--")</f>
        <v>--</v>
      </c>
      <c r="HL43" s="380" t="str">
        <f>IFERROR(GETPIVOTDATA("Average of VEHS(60)",#REF!,"TIMEINT",HL$9,"VEHICLETRAVELTIMEMEASUREMENT",$D43),"--")</f>
        <v>--</v>
      </c>
      <c r="HM43" s="380" t="str">
        <f>IFERROR(GETPIVOTDATA("Average of VEHS(60)",#REF!,"TIMEINT",HM$9,"VEHICLETRAVELTIMEMEASUREMENT",$D43),"--")</f>
        <v>--</v>
      </c>
      <c r="HN43" s="380" t="str">
        <f>IFERROR(GETPIVOTDATA("Average of VEHS(60)",#REF!,"TIMEINT",HN$9,"VEHICLETRAVELTIMEMEASUREMENT",$D43),"--")</f>
        <v>--</v>
      </c>
      <c r="HO43" s="380" t="str">
        <f>IFERROR(GETPIVOTDATA("Average of VEHS(60)",#REF!,"TIMEINT",HO$9,"VEHICLETRAVELTIMEMEASUREMENT",$D43),"--")</f>
        <v>--</v>
      </c>
      <c r="HP43" s="380" t="str">
        <f>IFERROR(GETPIVOTDATA("Average of VEHS(60)",#REF!,"TIMEINT",HP$9,"VEHICLETRAVELTIMEMEASUREMENT",$D43),"--")</f>
        <v>--</v>
      </c>
      <c r="HQ43" s="380" t="str">
        <f>IFERROR(GETPIVOTDATA("Average of VEHS(60)",#REF!,"TIMEINT",HQ$9,"VEHICLETRAVELTIMEMEASUREMENT",$D43),"--")</f>
        <v>--</v>
      </c>
      <c r="HR43" s="380" t="str">
        <f>IFERROR(GETPIVOTDATA("Average of VEHS(60)",#REF!,"TIMEINT",HR$9,"VEHICLETRAVELTIMEMEASUREMENT",$D43),"--")</f>
        <v>--</v>
      </c>
      <c r="HS43" s="380" t="str">
        <f>IFERROR(GETPIVOTDATA("Average of VEHS(60)",#REF!,"TIMEINT",HS$9,"VEHICLETRAVELTIMEMEASUREMENT",$D43),"--")</f>
        <v>--</v>
      </c>
      <c r="HT43" s="380" t="str">
        <f>IFERROR(GETPIVOTDATA("Average of VEHS(60)",#REF!,"TIMEINT",HT$9,"VEHICLETRAVELTIMEMEASUREMENT",$D43),"--")</f>
        <v>--</v>
      </c>
      <c r="HU43" s="380" t="str">
        <f>IFERROR(GETPIVOTDATA("Average of VEHS(60)",#REF!,"TIMEINT",HU$9,"VEHICLETRAVELTIMEMEASUREMENT",$D43),"--")</f>
        <v>--</v>
      </c>
      <c r="HV43" s="380" t="str">
        <f>IFERROR(GETPIVOTDATA("Average of VEHS(60)",#REF!,"TIMEINT",HV$9,"VEHICLETRAVELTIMEMEASUREMENT",$D43),"--")</f>
        <v>--</v>
      </c>
      <c r="HW43" s="381" t="str">
        <f>IFERROR(GETPIVOTDATA("Average of VEHS(60)",#REF!,"TIMEINT",HW$9,"VEHICLETRAVELTIMEMEASUREMENT",$D43),"--")</f>
        <v>--</v>
      </c>
      <c r="HX43" s="387"/>
      <c r="HY43" s="259" t="str">
        <f t="shared" si="28"/>
        <v>--</v>
      </c>
      <c r="HZ43" s="410" t="str">
        <f t="shared" si="29"/>
        <v>--</v>
      </c>
      <c r="IA43" s="381">
        <f t="shared" si="30"/>
        <v>0</v>
      </c>
      <c r="IB43" s="716"/>
      <c r="IC43" s="379" t="str">
        <f>IFERROR(AVERAGEIFS('VISSIM Travel Time Outputs'!$L:$L,'VISSIM Travel Time Outputs'!$D:$D,$D43,'VISSIM Travel Time Outputs'!$A:$A,"AVG",'VISSIM Travel Time Outputs'!$B:$B,IC$9),"-")</f>
        <v>-</v>
      </c>
      <c r="ID43" s="380" t="str">
        <f>IFERROR(AVERAGEIFS('VISSIM Travel Time Outputs'!$L:$L,'VISSIM Travel Time Outputs'!$D:$D,$D43,'VISSIM Travel Time Outputs'!$A:$A,"AVG",'VISSIM Travel Time Outputs'!$B:$B,ID$9),"-")</f>
        <v>-</v>
      </c>
      <c r="IE43" s="380" t="str">
        <f>IFERROR(AVERAGEIFS('VISSIM Travel Time Outputs'!$L:$L,'VISSIM Travel Time Outputs'!$D:$D,$D43,'VISSIM Travel Time Outputs'!$A:$A,"AVG",'VISSIM Travel Time Outputs'!$B:$B,IE$9),"-")</f>
        <v>-</v>
      </c>
      <c r="IF43" s="380" t="str">
        <f>IFERROR(AVERAGEIFS('VISSIM Travel Time Outputs'!$L:$L,'VISSIM Travel Time Outputs'!$D:$D,$D43,'VISSIM Travel Time Outputs'!$A:$A,"AVG",'VISSIM Travel Time Outputs'!$B:$B,IF$9),"-")</f>
        <v>-</v>
      </c>
      <c r="IG43" s="380" t="str">
        <f>IFERROR(AVERAGEIFS('VISSIM Travel Time Outputs'!$L:$L,'VISSIM Travel Time Outputs'!$D:$D,$D43,'VISSIM Travel Time Outputs'!$A:$A,"AVG",'VISSIM Travel Time Outputs'!$B:$B,IG$9),"-")</f>
        <v>-</v>
      </c>
      <c r="IH43" s="380" t="str">
        <f>IFERROR(AVERAGEIFS('VISSIM Travel Time Outputs'!$L:$L,'VISSIM Travel Time Outputs'!$D:$D,$D43,'VISSIM Travel Time Outputs'!$A:$A,"AVG",'VISSIM Travel Time Outputs'!$B:$B,IH$9),"-")</f>
        <v>-</v>
      </c>
      <c r="II43" s="380" t="str">
        <f>IFERROR(AVERAGEIFS('VISSIM Travel Time Outputs'!$L:$L,'VISSIM Travel Time Outputs'!$D:$D,$D43,'VISSIM Travel Time Outputs'!$A:$A,"AVG",'VISSIM Travel Time Outputs'!$B:$B,II$9),"-")</f>
        <v>-</v>
      </c>
      <c r="IJ43" s="380" t="str">
        <f>IFERROR(AVERAGEIFS('VISSIM Travel Time Outputs'!$L:$L,'VISSIM Travel Time Outputs'!$D:$D,$D43,'VISSIM Travel Time Outputs'!$A:$A,"AVG",'VISSIM Travel Time Outputs'!$B:$B,IJ$9),"-")</f>
        <v>-</v>
      </c>
      <c r="IK43" s="380" t="str">
        <f>IFERROR(AVERAGEIFS('VISSIM Travel Time Outputs'!$L:$L,'VISSIM Travel Time Outputs'!$D:$D,$D43,'VISSIM Travel Time Outputs'!$A:$A,"AVG",'VISSIM Travel Time Outputs'!$B:$B,IK$9),"-")</f>
        <v>-</v>
      </c>
      <c r="IL43" s="380" t="str">
        <f>IFERROR(AVERAGEIFS('VISSIM Travel Time Outputs'!$L:$L,'VISSIM Travel Time Outputs'!$D:$D,$D43,'VISSIM Travel Time Outputs'!$A:$A,"AVG",'VISSIM Travel Time Outputs'!$B:$B,IL$9),"-")</f>
        <v>-</v>
      </c>
      <c r="IM43" s="380" t="str">
        <f>IFERROR(AVERAGEIFS('VISSIM Travel Time Outputs'!$L:$L,'VISSIM Travel Time Outputs'!$D:$D,$D43,'VISSIM Travel Time Outputs'!$A:$A,"AVG",'VISSIM Travel Time Outputs'!$B:$B,IM$9),"-")</f>
        <v>-</v>
      </c>
      <c r="IN43" s="380" t="str">
        <f>IFERROR(AVERAGEIFS('VISSIM Travel Time Outputs'!$L:$L,'VISSIM Travel Time Outputs'!$D:$D,$D43,'VISSIM Travel Time Outputs'!$A:$A,"AVG",'VISSIM Travel Time Outputs'!$B:$B,IN$9),"-")</f>
        <v>-</v>
      </c>
      <c r="IO43" s="380" t="str">
        <f>IFERROR(AVERAGEIFS('VISSIM Travel Time Outputs'!$L:$L,'VISSIM Travel Time Outputs'!$D:$D,$D43,'VISSIM Travel Time Outputs'!$A:$A,"AVG",'VISSIM Travel Time Outputs'!$B:$B,IO$9),"-")</f>
        <v>-</v>
      </c>
      <c r="IP43" s="380" t="str">
        <f>IFERROR(AVERAGEIFS('VISSIM Travel Time Outputs'!$L:$L,'VISSIM Travel Time Outputs'!$D:$D,$D43,'VISSIM Travel Time Outputs'!$A:$A,"AVG",'VISSIM Travel Time Outputs'!$B:$B,IP$9),"-")</f>
        <v>-</v>
      </c>
      <c r="IQ43" s="380" t="str">
        <f>IFERROR(AVERAGEIFS('VISSIM Travel Time Outputs'!$L:$L,'VISSIM Travel Time Outputs'!$D:$D,$D43,'VISSIM Travel Time Outputs'!$A:$A,"AVG",'VISSIM Travel Time Outputs'!$B:$B,IQ$9),"-")</f>
        <v>-</v>
      </c>
      <c r="IR43" s="381" t="str">
        <f>IFERROR(AVERAGEIFS('VISSIM Travel Time Outputs'!$L:$L,'VISSIM Travel Time Outputs'!$D:$D,$D43,'VISSIM Travel Time Outputs'!$A:$A,"AVG",'VISSIM Travel Time Outputs'!$B:$B,IR$9),"-")</f>
        <v>-</v>
      </c>
      <c r="IS43" s="381" t="str">
        <f t="shared" si="31"/>
        <v>--</v>
      </c>
    </row>
    <row r="44" spans="1:253" x14ac:dyDescent="0.25">
      <c r="A44" s="302" t="str">
        <f t="shared" si="12"/>
        <v>H</v>
      </c>
      <c r="B44" s="641">
        <f t="shared" si="32"/>
        <v>35</v>
      </c>
      <c r="C44" s="475">
        <f>INDEX('Input - Travel Times'!$B$3:$AL$103,MATCH($B44,'Input - Travel Times'!$B$3:$B$103,0),MATCH(C$9,'Input - Travel Times'!$B$3:$AL$3,0))</f>
        <v>0</v>
      </c>
      <c r="D44" s="194">
        <f>INDEX('Input - Travel Times'!$B$3:$AS$103,MATCH($B44,'Input - Travel Times'!$B$3:$B$103,0),MATCH(D$9,'Input - Travel Times'!$B$3:$AS$3,0))</f>
        <v>0</v>
      </c>
      <c r="E44" s="582">
        <f>TIME(0,0,INDEX('Input - Travel Times'!$B$3:$AL$103,MATCH($B44,'Input - Travel Times'!$B$3:$B$103,0),MATCH(E$9,'Input - Travel Times'!$B$3:$AL$3,0)))</f>
        <v>0</v>
      </c>
      <c r="F44" s="582">
        <f>TIME(0,0,INDEX('Input - Travel Times'!$B$3:$AL$103,MATCH($B44,'Input - Travel Times'!$B$3:$B$103,0),MATCH(F$9,'Input - Travel Times'!$B$3:$AL$3,0)))</f>
        <v>0</v>
      </c>
      <c r="G44" s="582">
        <f>TIME(0,0,INDEX('Input - Travel Times'!$B$3:$AL$103,MATCH($B44,'Input - Travel Times'!$B$3:$B$103,0),MATCH(G$9,'Input - Travel Times'!$B$3:$AL$3,0)))</f>
        <v>0</v>
      </c>
      <c r="I44" s="259" t="str">
        <f>IFERROR(TIME(0,0,AVERAGEIFS('VISSIM Travel Time Outputs'!$I:$I,'VISSIM Travel Time Outputs'!$D:$D,$D44,'VISSIM Travel Time Outputs'!$A:$A,"AVG",'VISSIM Travel Time Outputs'!$B:$B,I$9)),"-")</f>
        <v>-</v>
      </c>
      <c r="J44" s="36" t="str">
        <f>IFERROR(TIME(0,0,AVERAGEIFS('VISSIM Travel Time Outputs'!$I:$I,'VISSIM Travel Time Outputs'!$D:$D,$D44,'VISSIM Travel Time Outputs'!$A:$A,"AVG",'VISSIM Travel Time Outputs'!$B:$B,J$9)),"-")</f>
        <v>-</v>
      </c>
      <c r="K44" s="36" t="str">
        <f>IFERROR(TIME(0,0,AVERAGEIFS('VISSIM Travel Time Outputs'!$I:$I,'VISSIM Travel Time Outputs'!$D:$D,$D44,'VISSIM Travel Time Outputs'!$A:$A,"AVG",'VISSIM Travel Time Outputs'!$B:$B,K$9)),"-")</f>
        <v>-</v>
      </c>
      <c r="L44" s="36" t="str">
        <f>IFERROR(TIME(0,0,AVERAGEIFS('VISSIM Travel Time Outputs'!$I:$I,'VISSIM Travel Time Outputs'!$D:$D,$D44,'VISSIM Travel Time Outputs'!$A:$A,"AVG",'VISSIM Travel Time Outputs'!$B:$B,L$9)),"-")</f>
        <v>-</v>
      </c>
      <c r="M44" s="36" t="str">
        <f>IFERROR(TIME(0,0,AVERAGEIFS('VISSIM Travel Time Outputs'!$I:$I,'VISSIM Travel Time Outputs'!$D:$D,$D44,'VISSIM Travel Time Outputs'!$A:$A,"AVG",'VISSIM Travel Time Outputs'!$B:$B,M$9)),"-")</f>
        <v>-</v>
      </c>
      <c r="N44" s="36" t="str">
        <f>IFERROR(TIME(0,0,AVERAGEIFS('VISSIM Travel Time Outputs'!$I:$I,'VISSIM Travel Time Outputs'!$D:$D,$D44,'VISSIM Travel Time Outputs'!$A:$A,"AVG",'VISSIM Travel Time Outputs'!$B:$B,N$9)),"-")</f>
        <v>-</v>
      </c>
      <c r="O44" s="36" t="str">
        <f>IFERROR(TIME(0,0,AVERAGEIFS('VISSIM Travel Time Outputs'!$I:$I,'VISSIM Travel Time Outputs'!$D:$D,$D44,'VISSIM Travel Time Outputs'!$A:$A,"AVG",'VISSIM Travel Time Outputs'!$B:$B,O$9)),"-")</f>
        <v>-</v>
      </c>
      <c r="P44" s="36" t="str">
        <f>IFERROR(TIME(0,0,AVERAGEIFS('VISSIM Travel Time Outputs'!$I:$I,'VISSIM Travel Time Outputs'!$D:$D,$D44,'VISSIM Travel Time Outputs'!$A:$A,"AVG",'VISSIM Travel Time Outputs'!$B:$B,P$9)),"-")</f>
        <v>-</v>
      </c>
      <c r="Q44" s="36" t="str">
        <f>IFERROR(TIME(0,0,AVERAGEIFS('VISSIM Travel Time Outputs'!$I:$I,'VISSIM Travel Time Outputs'!$D:$D,$D44,'VISSIM Travel Time Outputs'!$A:$A,"AVG",'VISSIM Travel Time Outputs'!$B:$B,Q$9)),"-")</f>
        <v>-</v>
      </c>
      <c r="R44" s="36" t="str">
        <f>IFERROR(TIME(0,0,AVERAGEIFS('VISSIM Travel Time Outputs'!$I:$I,'VISSIM Travel Time Outputs'!$D:$D,$D44,'VISSIM Travel Time Outputs'!$A:$A,"AVG",'VISSIM Travel Time Outputs'!$B:$B,R$9)),"-")</f>
        <v>-</v>
      </c>
      <c r="S44" s="36" t="str">
        <f>IFERROR(TIME(0,0,AVERAGEIFS('VISSIM Travel Time Outputs'!$I:$I,'VISSIM Travel Time Outputs'!$D:$D,$D44,'VISSIM Travel Time Outputs'!$A:$A,"AVG",'VISSIM Travel Time Outputs'!$B:$B,S$9)),"-")</f>
        <v>-</v>
      </c>
      <c r="T44" s="36" t="str">
        <f>IFERROR(TIME(0,0,AVERAGEIFS('VISSIM Travel Time Outputs'!$I:$I,'VISSIM Travel Time Outputs'!$D:$D,$D44,'VISSIM Travel Time Outputs'!$A:$A,"AVG",'VISSIM Travel Time Outputs'!$B:$B,T$9)),"-")</f>
        <v>-</v>
      </c>
      <c r="U44" s="36" t="str">
        <f>IFERROR(TIME(0,0,AVERAGEIFS('VISSIM Travel Time Outputs'!$I:$I,'VISSIM Travel Time Outputs'!$D:$D,$D44,'VISSIM Travel Time Outputs'!$A:$A,"AVG",'VISSIM Travel Time Outputs'!$B:$B,U$9)),"-")</f>
        <v>-</v>
      </c>
      <c r="V44" s="36" t="str">
        <f>IFERROR(TIME(0,0,AVERAGEIFS('VISSIM Travel Time Outputs'!$I:$I,'VISSIM Travel Time Outputs'!$D:$D,$D44,'VISSIM Travel Time Outputs'!$A:$A,"AVG",'VISSIM Travel Time Outputs'!$B:$B,V$9)),"-")</f>
        <v>-</v>
      </c>
      <c r="W44" s="36" t="str">
        <f>IFERROR(TIME(0,0,AVERAGEIFS('VISSIM Travel Time Outputs'!$I:$I,'VISSIM Travel Time Outputs'!$D:$D,$D44,'VISSIM Travel Time Outputs'!$A:$A,"AVG",'VISSIM Travel Time Outputs'!$B:$B,W$9)),"-")</f>
        <v>-</v>
      </c>
      <c r="X44" s="177" t="str">
        <f>IFERROR(TIME(0,0,AVERAGEIFS('VISSIM Travel Time Outputs'!$I:$I,'VISSIM Travel Time Outputs'!$D:$D,$D44,'VISSIM Travel Time Outputs'!$A:$A,"AVG",'VISSIM Travel Time Outputs'!$B:$B,X$9)),"-")</f>
        <v>-</v>
      </c>
      <c r="Y44" s="304"/>
      <c r="Z44" s="379" t="str">
        <f>IFERROR(AVERAGEIFS('VISSIM Travel Time Outputs'!$F:$F,'VISSIM Travel Time Outputs'!$D:$D,$D44,'VISSIM Travel Time Outputs'!$A:$A,"AVG",'VISSIM Travel Time Outputs'!$B:$B,Z$9),"-")</f>
        <v>-</v>
      </c>
      <c r="AA44" s="380" t="str">
        <f>IFERROR(AVERAGEIFS('VISSIM Travel Time Outputs'!$F:$F,'VISSIM Travel Time Outputs'!$D:$D,$D44,'VISSIM Travel Time Outputs'!$A:$A,"AVG",'VISSIM Travel Time Outputs'!$B:$B,AA$9),"-")</f>
        <v>-</v>
      </c>
      <c r="AB44" s="380" t="str">
        <f>IFERROR(AVERAGEIFS('VISSIM Travel Time Outputs'!$F:$F,'VISSIM Travel Time Outputs'!$D:$D,$D44,'VISSIM Travel Time Outputs'!$A:$A,"AVG",'VISSIM Travel Time Outputs'!$B:$B,AB$9),"-")</f>
        <v>-</v>
      </c>
      <c r="AC44" s="380" t="str">
        <f>IFERROR(AVERAGEIFS('VISSIM Travel Time Outputs'!$F:$F,'VISSIM Travel Time Outputs'!$D:$D,$D44,'VISSIM Travel Time Outputs'!$A:$A,"AVG",'VISSIM Travel Time Outputs'!$B:$B,AC$9),"-")</f>
        <v>-</v>
      </c>
      <c r="AD44" s="380" t="str">
        <f>IFERROR(AVERAGEIFS('VISSIM Travel Time Outputs'!$F:$F,'VISSIM Travel Time Outputs'!$D:$D,$D44,'VISSIM Travel Time Outputs'!$A:$A,"AVG",'VISSIM Travel Time Outputs'!$B:$B,AD$9),"-")</f>
        <v>-</v>
      </c>
      <c r="AE44" s="380" t="str">
        <f>IFERROR(AVERAGEIFS('VISSIM Travel Time Outputs'!$F:$F,'VISSIM Travel Time Outputs'!$D:$D,$D44,'VISSIM Travel Time Outputs'!$A:$A,"AVG",'VISSIM Travel Time Outputs'!$B:$B,AE$9),"-")</f>
        <v>-</v>
      </c>
      <c r="AF44" s="380" t="str">
        <f>IFERROR(AVERAGEIFS('VISSIM Travel Time Outputs'!$F:$F,'VISSIM Travel Time Outputs'!$D:$D,$D44,'VISSIM Travel Time Outputs'!$A:$A,"AVG",'VISSIM Travel Time Outputs'!$B:$B,AF$9),"-")</f>
        <v>-</v>
      </c>
      <c r="AG44" s="380" t="str">
        <f>IFERROR(AVERAGEIFS('VISSIM Travel Time Outputs'!$F:$F,'VISSIM Travel Time Outputs'!$D:$D,$D44,'VISSIM Travel Time Outputs'!$A:$A,"AVG",'VISSIM Travel Time Outputs'!$B:$B,AG$9),"-")</f>
        <v>-</v>
      </c>
      <c r="AH44" s="380" t="str">
        <f>IFERROR(AVERAGEIFS('VISSIM Travel Time Outputs'!$F:$F,'VISSIM Travel Time Outputs'!$D:$D,$D44,'VISSIM Travel Time Outputs'!$A:$A,"AVG",'VISSIM Travel Time Outputs'!$B:$B,AH$9),"-")</f>
        <v>-</v>
      </c>
      <c r="AI44" s="380" t="str">
        <f>IFERROR(AVERAGEIFS('VISSIM Travel Time Outputs'!$F:$F,'VISSIM Travel Time Outputs'!$D:$D,$D44,'VISSIM Travel Time Outputs'!$A:$A,"AVG",'VISSIM Travel Time Outputs'!$B:$B,AI$9),"-")</f>
        <v>-</v>
      </c>
      <c r="AJ44" s="380" t="str">
        <f>IFERROR(AVERAGEIFS('VISSIM Travel Time Outputs'!$F:$F,'VISSIM Travel Time Outputs'!$D:$D,$D44,'VISSIM Travel Time Outputs'!$A:$A,"AVG",'VISSIM Travel Time Outputs'!$B:$B,AJ$9),"-")</f>
        <v>-</v>
      </c>
      <c r="AK44" s="380" t="str">
        <f>IFERROR(AVERAGEIFS('VISSIM Travel Time Outputs'!$F:$F,'VISSIM Travel Time Outputs'!$D:$D,$D44,'VISSIM Travel Time Outputs'!$A:$A,"AVG",'VISSIM Travel Time Outputs'!$B:$B,AK$9),"-")</f>
        <v>-</v>
      </c>
      <c r="AL44" s="380" t="str">
        <f>IFERROR(AVERAGEIFS('VISSIM Travel Time Outputs'!$F:$F,'VISSIM Travel Time Outputs'!$D:$D,$D44,'VISSIM Travel Time Outputs'!$A:$A,"AVG",'VISSIM Travel Time Outputs'!$B:$B,AL$9),"-")</f>
        <v>-</v>
      </c>
      <c r="AM44" s="380" t="str">
        <f>IFERROR(AVERAGEIFS('VISSIM Travel Time Outputs'!$F:$F,'VISSIM Travel Time Outputs'!$D:$D,$D44,'VISSIM Travel Time Outputs'!$A:$A,"AVG",'VISSIM Travel Time Outputs'!$B:$B,AM$9),"-")</f>
        <v>-</v>
      </c>
      <c r="AN44" s="380" t="str">
        <f>IFERROR(AVERAGEIFS('VISSIM Travel Time Outputs'!$F:$F,'VISSIM Travel Time Outputs'!$D:$D,$D44,'VISSIM Travel Time Outputs'!$A:$A,"AVG",'VISSIM Travel Time Outputs'!$B:$B,AN$9),"-")</f>
        <v>-</v>
      </c>
      <c r="AO44" s="381" t="str">
        <f>IFERROR(AVERAGEIFS('VISSIM Travel Time Outputs'!$F:$F,'VISSIM Travel Time Outputs'!$D:$D,$D44,'VISSIM Travel Time Outputs'!$A:$A,"AVG",'VISSIM Travel Time Outputs'!$B:$B,AO$9),"-")</f>
        <v>-</v>
      </c>
      <c r="AP44" s="387"/>
      <c r="AQ44" s="259" t="str">
        <f t="shared" si="13"/>
        <v>--</v>
      </c>
      <c r="AR44" s="410" t="str">
        <f t="shared" si="14"/>
        <v>--</v>
      </c>
      <c r="AS44" s="381">
        <f t="shared" si="15"/>
        <v>0</v>
      </c>
      <c r="AT44" s="305"/>
      <c r="AU44" s="259" t="str">
        <f>IFERROR(TIME(0,0,AVERAGEIFS('VISSIM Travel Time Outputs'!$J:$J,'VISSIM Travel Time Outputs'!$D:$D,$D44,'VISSIM Travel Time Outputs'!$A:$A,"AVG",'VISSIM Travel Time Outputs'!$B:$B,AU$9)),"-")</f>
        <v>-</v>
      </c>
      <c r="AV44" s="36" t="str">
        <f>IFERROR(TIME(0,0,AVERAGEIFS('VISSIM Travel Time Outputs'!$J:$J,'VISSIM Travel Time Outputs'!$D:$D,$D44,'VISSIM Travel Time Outputs'!$A:$A,"AVG",'VISSIM Travel Time Outputs'!$B:$B,AV$9)),"-")</f>
        <v>-</v>
      </c>
      <c r="AW44" s="36" t="str">
        <f>IFERROR(TIME(0,0,AVERAGEIFS('VISSIM Travel Time Outputs'!$J:$J,'VISSIM Travel Time Outputs'!$D:$D,$D44,'VISSIM Travel Time Outputs'!$A:$A,"AVG",'VISSIM Travel Time Outputs'!$B:$B,AW$9)),"-")</f>
        <v>-</v>
      </c>
      <c r="AX44" s="36" t="str">
        <f>IFERROR(TIME(0,0,AVERAGEIFS('VISSIM Travel Time Outputs'!$J:$J,'VISSIM Travel Time Outputs'!$D:$D,$D44,'VISSIM Travel Time Outputs'!$A:$A,"AVG",'VISSIM Travel Time Outputs'!$B:$B,AX$9)),"-")</f>
        <v>-</v>
      </c>
      <c r="AY44" s="36" t="str">
        <f>IFERROR(TIME(0,0,AVERAGEIFS('VISSIM Travel Time Outputs'!$J:$J,'VISSIM Travel Time Outputs'!$D:$D,$D44,'VISSIM Travel Time Outputs'!$A:$A,"AVG",'VISSIM Travel Time Outputs'!$B:$B,AY$9)),"-")</f>
        <v>-</v>
      </c>
      <c r="AZ44" s="36" t="str">
        <f>IFERROR(TIME(0,0,AVERAGEIFS('VISSIM Travel Time Outputs'!$J:$J,'VISSIM Travel Time Outputs'!$D:$D,$D44,'VISSIM Travel Time Outputs'!$A:$A,"AVG",'VISSIM Travel Time Outputs'!$B:$B,AZ$9)),"-")</f>
        <v>-</v>
      </c>
      <c r="BA44" s="36" t="str">
        <f>IFERROR(TIME(0,0,AVERAGEIFS('VISSIM Travel Time Outputs'!$J:$J,'VISSIM Travel Time Outputs'!$D:$D,$D44,'VISSIM Travel Time Outputs'!$A:$A,"AVG",'VISSIM Travel Time Outputs'!$B:$B,BA$9)),"-")</f>
        <v>-</v>
      </c>
      <c r="BB44" s="36" t="str">
        <f>IFERROR(TIME(0,0,AVERAGEIFS('VISSIM Travel Time Outputs'!$J:$J,'VISSIM Travel Time Outputs'!$D:$D,$D44,'VISSIM Travel Time Outputs'!$A:$A,"AVG",'VISSIM Travel Time Outputs'!$B:$B,BB$9)),"-")</f>
        <v>-</v>
      </c>
      <c r="BC44" s="36" t="str">
        <f>IFERROR(TIME(0,0,AVERAGEIFS('VISSIM Travel Time Outputs'!$J:$J,'VISSIM Travel Time Outputs'!$D:$D,$D44,'VISSIM Travel Time Outputs'!$A:$A,"AVG",'VISSIM Travel Time Outputs'!$B:$B,BC$9)),"-")</f>
        <v>-</v>
      </c>
      <c r="BD44" s="36" t="str">
        <f>IFERROR(TIME(0,0,AVERAGEIFS('VISSIM Travel Time Outputs'!$J:$J,'VISSIM Travel Time Outputs'!$D:$D,$D44,'VISSIM Travel Time Outputs'!$A:$A,"AVG",'VISSIM Travel Time Outputs'!$B:$B,BD$9)),"-")</f>
        <v>-</v>
      </c>
      <c r="BE44" s="36" t="str">
        <f>IFERROR(TIME(0,0,AVERAGEIFS('VISSIM Travel Time Outputs'!$J:$J,'VISSIM Travel Time Outputs'!$D:$D,$D44,'VISSIM Travel Time Outputs'!$A:$A,"AVG",'VISSIM Travel Time Outputs'!$B:$B,BE$9)),"-")</f>
        <v>-</v>
      </c>
      <c r="BF44" s="36" t="str">
        <f>IFERROR(TIME(0,0,AVERAGEIFS('VISSIM Travel Time Outputs'!$J:$J,'VISSIM Travel Time Outputs'!$D:$D,$D44,'VISSIM Travel Time Outputs'!$A:$A,"AVG",'VISSIM Travel Time Outputs'!$B:$B,BF$9)),"-")</f>
        <v>-</v>
      </c>
      <c r="BG44" s="36" t="str">
        <f>IFERROR(TIME(0,0,AVERAGEIFS('VISSIM Travel Time Outputs'!$J:$J,'VISSIM Travel Time Outputs'!$D:$D,$D44,'VISSIM Travel Time Outputs'!$A:$A,"AVG",'VISSIM Travel Time Outputs'!$B:$B,BG$9)),"-")</f>
        <v>-</v>
      </c>
      <c r="BH44" s="36" t="str">
        <f>IFERROR(TIME(0,0,AVERAGEIFS('VISSIM Travel Time Outputs'!$J:$J,'VISSIM Travel Time Outputs'!$D:$D,$D44,'VISSIM Travel Time Outputs'!$A:$A,"AVG",'VISSIM Travel Time Outputs'!$B:$B,BH$9)),"-")</f>
        <v>-</v>
      </c>
      <c r="BI44" s="36" t="str">
        <f>IFERROR(TIME(0,0,AVERAGEIFS('VISSIM Travel Time Outputs'!$J:$J,'VISSIM Travel Time Outputs'!$D:$D,$D44,'VISSIM Travel Time Outputs'!$A:$A,"AVG",'VISSIM Travel Time Outputs'!$B:$B,BI$9)),"-")</f>
        <v>-</v>
      </c>
      <c r="BJ44" s="177" t="str">
        <f>IFERROR(TIME(0,0,AVERAGEIFS('VISSIM Travel Time Outputs'!$J:$J,'VISSIM Travel Time Outputs'!$D:$D,$D44,'VISSIM Travel Time Outputs'!$A:$A,"AVG",'VISSIM Travel Time Outputs'!$B:$B,BJ$9)),"-")</f>
        <v>-</v>
      </c>
      <c r="BK44" s="164"/>
      <c r="BL44" s="379" t="str">
        <f>IFERROR(AVERAGEIFS('VISSIM Travel Time Outputs'!$G:$G,'VISSIM Travel Time Outputs'!$D:$D,$D44,'VISSIM Travel Time Outputs'!$A:$A,"AVG",'VISSIM Travel Time Outputs'!$B:$B,BL$9),"-")</f>
        <v>-</v>
      </c>
      <c r="BM44" s="380" t="str">
        <f>IFERROR(AVERAGEIFS('VISSIM Travel Time Outputs'!$G:$G,'VISSIM Travel Time Outputs'!$D:$D,$D44,'VISSIM Travel Time Outputs'!$A:$A,"AVG",'VISSIM Travel Time Outputs'!$B:$B,BM$9),"-")</f>
        <v>-</v>
      </c>
      <c r="BN44" s="380" t="str">
        <f>IFERROR(AVERAGEIFS('VISSIM Travel Time Outputs'!$G:$G,'VISSIM Travel Time Outputs'!$D:$D,$D44,'VISSIM Travel Time Outputs'!$A:$A,"AVG",'VISSIM Travel Time Outputs'!$B:$B,BN$9),"-")</f>
        <v>-</v>
      </c>
      <c r="BO44" s="380" t="str">
        <f>IFERROR(AVERAGEIFS('VISSIM Travel Time Outputs'!$G:$G,'VISSIM Travel Time Outputs'!$D:$D,$D44,'VISSIM Travel Time Outputs'!$A:$A,"AVG",'VISSIM Travel Time Outputs'!$B:$B,BO$9),"-")</f>
        <v>-</v>
      </c>
      <c r="BP44" s="380" t="str">
        <f>IFERROR(AVERAGEIFS('VISSIM Travel Time Outputs'!$G:$G,'VISSIM Travel Time Outputs'!$D:$D,$D44,'VISSIM Travel Time Outputs'!$A:$A,"AVG",'VISSIM Travel Time Outputs'!$B:$B,BP$9),"-")</f>
        <v>-</v>
      </c>
      <c r="BQ44" s="380" t="str">
        <f>IFERROR(AVERAGEIFS('VISSIM Travel Time Outputs'!$G:$G,'VISSIM Travel Time Outputs'!$D:$D,$D44,'VISSIM Travel Time Outputs'!$A:$A,"AVG",'VISSIM Travel Time Outputs'!$B:$B,BQ$9),"-")</f>
        <v>-</v>
      </c>
      <c r="BR44" s="380" t="str">
        <f>IFERROR(AVERAGEIFS('VISSIM Travel Time Outputs'!$G:$G,'VISSIM Travel Time Outputs'!$D:$D,$D44,'VISSIM Travel Time Outputs'!$A:$A,"AVG",'VISSIM Travel Time Outputs'!$B:$B,BR$9),"-")</f>
        <v>-</v>
      </c>
      <c r="BS44" s="380" t="str">
        <f>IFERROR(AVERAGEIFS('VISSIM Travel Time Outputs'!$G:$G,'VISSIM Travel Time Outputs'!$D:$D,$D44,'VISSIM Travel Time Outputs'!$A:$A,"AVG",'VISSIM Travel Time Outputs'!$B:$B,BS$9),"-")</f>
        <v>-</v>
      </c>
      <c r="BT44" s="380" t="str">
        <f>IFERROR(AVERAGEIFS('VISSIM Travel Time Outputs'!$G:$G,'VISSIM Travel Time Outputs'!$D:$D,$D44,'VISSIM Travel Time Outputs'!$A:$A,"AVG",'VISSIM Travel Time Outputs'!$B:$B,BT$9),"-")</f>
        <v>-</v>
      </c>
      <c r="BU44" s="380" t="str">
        <f>IFERROR(AVERAGEIFS('VISSIM Travel Time Outputs'!$G:$G,'VISSIM Travel Time Outputs'!$D:$D,$D44,'VISSIM Travel Time Outputs'!$A:$A,"AVG",'VISSIM Travel Time Outputs'!$B:$B,BU$9),"-")</f>
        <v>-</v>
      </c>
      <c r="BV44" s="380" t="str">
        <f>IFERROR(AVERAGEIFS('VISSIM Travel Time Outputs'!$G:$G,'VISSIM Travel Time Outputs'!$D:$D,$D44,'VISSIM Travel Time Outputs'!$A:$A,"AVG",'VISSIM Travel Time Outputs'!$B:$B,BV$9),"-")</f>
        <v>-</v>
      </c>
      <c r="BW44" s="380" t="str">
        <f>IFERROR(AVERAGEIFS('VISSIM Travel Time Outputs'!$G:$G,'VISSIM Travel Time Outputs'!$D:$D,$D44,'VISSIM Travel Time Outputs'!$A:$A,"AVG",'VISSIM Travel Time Outputs'!$B:$B,BW$9),"-")</f>
        <v>-</v>
      </c>
      <c r="BX44" s="380" t="str">
        <f>IFERROR(AVERAGEIFS('VISSIM Travel Time Outputs'!$G:$G,'VISSIM Travel Time Outputs'!$D:$D,$D44,'VISSIM Travel Time Outputs'!$A:$A,"AVG",'VISSIM Travel Time Outputs'!$B:$B,BX$9),"-")</f>
        <v>-</v>
      </c>
      <c r="BY44" s="380" t="str">
        <f>IFERROR(AVERAGEIFS('VISSIM Travel Time Outputs'!$G:$G,'VISSIM Travel Time Outputs'!$D:$D,$D44,'VISSIM Travel Time Outputs'!$A:$A,"AVG",'VISSIM Travel Time Outputs'!$B:$B,BY$9),"-")</f>
        <v>-</v>
      </c>
      <c r="BZ44" s="380" t="str">
        <f>IFERROR(AVERAGEIFS('VISSIM Travel Time Outputs'!$G:$G,'VISSIM Travel Time Outputs'!$D:$D,$D44,'VISSIM Travel Time Outputs'!$A:$A,"AVG",'VISSIM Travel Time Outputs'!$B:$B,BZ$9),"-")</f>
        <v>-</v>
      </c>
      <c r="CA44" s="381" t="str">
        <f>IFERROR(AVERAGEIFS('VISSIM Travel Time Outputs'!$G:$G,'VISSIM Travel Time Outputs'!$D:$D,$D44,'VISSIM Travel Time Outputs'!$A:$A,"AVG",'VISSIM Travel Time Outputs'!$B:$B,CA$9),"-")</f>
        <v>-</v>
      </c>
      <c r="CB44" s="304"/>
      <c r="CC44" s="259" t="str">
        <f t="shared" si="16"/>
        <v>--</v>
      </c>
      <c r="CD44" s="410" t="str">
        <f t="shared" si="17"/>
        <v>--</v>
      </c>
      <c r="CE44" s="381">
        <f t="shared" si="18"/>
        <v>0</v>
      </c>
      <c r="CF44" s="387"/>
      <c r="CG44" s="259" t="str">
        <f>IFERROR(GETPIVOTDATA("Average of TRAVTM(31)",#REF!,"TIMEINT",CG$9,"VEHICLETRAVELTIMEMEASUREMENT",$D44)/3600/24,"--")</f>
        <v>--</v>
      </c>
      <c r="CH44" s="36" t="str">
        <f>IFERROR(GETPIVOTDATA("Average of TRAVTM(31)",#REF!,"TIMEINT",CH$9,"VEHICLETRAVELTIMEMEASUREMENT",$D44)/3600/24,"--")</f>
        <v>--</v>
      </c>
      <c r="CI44" s="36" t="str">
        <f>IFERROR(GETPIVOTDATA("Average of TRAVTM(31)",#REF!,"TIMEINT",CI$9,"VEHICLETRAVELTIMEMEASUREMENT",$D44)/3600/24,"--")</f>
        <v>--</v>
      </c>
      <c r="CJ44" s="36" t="str">
        <f>IFERROR(GETPIVOTDATA("Average of TRAVTM(31)",#REF!,"TIMEINT",CJ$9,"VEHICLETRAVELTIMEMEASUREMENT",$D44)/3600/24,"--")</f>
        <v>--</v>
      </c>
      <c r="CK44" s="36" t="str">
        <f>IFERROR(GETPIVOTDATA("Average of TRAVTM(31)",#REF!,"TIMEINT",CK$9,"VEHICLETRAVELTIMEMEASUREMENT",$D44)/3600/24,"--")</f>
        <v>--</v>
      </c>
      <c r="CL44" s="36" t="str">
        <f>IFERROR(GETPIVOTDATA("Average of TRAVTM(31)",#REF!,"TIMEINT",CL$9,"VEHICLETRAVELTIMEMEASUREMENT",$D44)/3600/24,"--")</f>
        <v>--</v>
      </c>
      <c r="CM44" s="36" t="str">
        <f>IFERROR(GETPIVOTDATA("Average of TRAVTM(31)",#REF!,"TIMEINT",CM$9,"VEHICLETRAVELTIMEMEASUREMENT",$D44)/3600/24,"--")</f>
        <v>--</v>
      </c>
      <c r="CN44" s="36" t="str">
        <f>IFERROR(GETPIVOTDATA("Average of TRAVTM(31)",#REF!,"TIMEINT",CN$9,"VEHICLETRAVELTIMEMEASUREMENT",$D44)/3600/24,"--")</f>
        <v>--</v>
      </c>
      <c r="CO44" s="36" t="str">
        <f>IFERROR(GETPIVOTDATA("Average of TRAVTM(31)",#REF!,"TIMEINT",CO$9,"VEHICLETRAVELTIMEMEASUREMENT",$D44)/3600/24,"--")</f>
        <v>--</v>
      </c>
      <c r="CP44" s="36" t="str">
        <f>IFERROR(GETPIVOTDATA("Average of TRAVTM(31)",#REF!,"TIMEINT",CP$9,"VEHICLETRAVELTIMEMEASUREMENT",$D44)/3600/24,"--")</f>
        <v>--</v>
      </c>
      <c r="CQ44" s="36" t="str">
        <f>IFERROR(GETPIVOTDATA("Average of TRAVTM(31)",#REF!,"TIMEINT",CQ$9,"VEHICLETRAVELTIMEMEASUREMENT",$D44)/3600/24,"--")</f>
        <v>--</v>
      </c>
      <c r="CR44" s="36" t="str">
        <f>IFERROR(GETPIVOTDATA("Average of TRAVTM(31)",#REF!,"TIMEINT",CR$9,"VEHICLETRAVELTIMEMEASUREMENT",$D44)/3600/24,"--")</f>
        <v>--</v>
      </c>
      <c r="CS44" s="36" t="str">
        <f>IFERROR(GETPIVOTDATA("Average of TRAVTM(31)",#REF!,"TIMEINT",CS$9,"VEHICLETRAVELTIMEMEASUREMENT",$D44)/3600/24,"--")</f>
        <v>--</v>
      </c>
      <c r="CT44" s="36" t="str">
        <f>IFERROR(GETPIVOTDATA("Average of TRAVTM(31)",#REF!,"TIMEINT",CT$9,"VEHICLETRAVELTIMEMEASUREMENT",$D44)/3600/24,"--")</f>
        <v>--</v>
      </c>
      <c r="CU44" s="36" t="str">
        <f>IFERROR(GETPIVOTDATA("Average of TRAVTM(31)",#REF!,"TIMEINT",CU$9,"VEHICLETRAVELTIMEMEASUREMENT",$D44)/3600/24,"--")</f>
        <v>--</v>
      </c>
      <c r="CV44" s="177" t="str">
        <f>IFERROR(GETPIVOTDATA("Average of TRAVTM(31)",#REF!,"TIMEINT",CV$9,"VEHICLETRAVELTIMEMEASUREMENT",$D44)/3600/24,"--")</f>
        <v>--</v>
      </c>
      <c r="CW44" s="387"/>
      <c r="CX44" s="379" t="str">
        <f>IFERROR(GETPIVOTDATA("Average of VEHS(31)",#REF!,"TIMEINT",CX$9,"VEHICLETRAVELTIMEMEASUREMENT",$D44),"--")</f>
        <v>--</v>
      </c>
      <c r="CY44" s="380" t="str">
        <f>IFERROR(GETPIVOTDATA("Average of VEHS(31)",#REF!,"TIMEINT",CY$9,"VEHICLETRAVELTIMEMEASUREMENT",$D44),"--")</f>
        <v>--</v>
      </c>
      <c r="CZ44" s="380" t="str">
        <f>IFERROR(GETPIVOTDATA("Average of VEHS(31)",#REF!,"TIMEINT",CZ$9,"VEHICLETRAVELTIMEMEASUREMENT",$D44),"--")</f>
        <v>--</v>
      </c>
      <c r="DA44" s="380" t="str">
        <f>IFERROR(GETPIVOTDATA("Average of VEHS(31)",#REF!,"TIMEINT",DA$9,"VEHICLETRAVELTIMEMEASUREMENT",$D44),"--")</f>
        <v>--</v>
      </c>
      <c r="DB44" s="380" t="str">
        <f>IFERROR(GETPIVOTDATA("Average of VEHS(31)",#REF!,"TIMEINT",DB$9,"VEHICLETRAVELTIMEMEASUREMENT",$D44),"--")</f>
        <v>--</v>
      </c>
      <c r="DC44" s="380" t="str">
        <f>IFERROR(GETPIVOTDATA("Average of VEHS(31)",#REF!,"TIMEINT",DC$9,"VEHICLETRAVELTIMEMEASUREMENT",$D44),"--")</f>
        <v>--</v>
      </c>
      <c r="DD44" s="380" t="str">
        <f>IFERROR(GETPIVOTDATA("Average of VEHS(31)",#REF!,"TIMEINT",DD$9,"VEHICLETRAVELTIMEMEASUREMENT",$D44),"--")</f>
        <v>--</v>
      </c>
      <c r="DE44" s="380" t="str">
        <f>IFERROR(GETPIVOTDATA("Average of VEHS(31)",#REF!,"TIMEINT",DE$9,"VEHICLETRAVELTIMEMEASUREMENT",$D44),"--")</f>
        <v>--</v>
      </c>
      <c r="DF44" s="380" t="str">
        <f>IFERROR(GETPIVOTDATA("Average of VEHS(31)",#REF!,"TIMEINT",DF$9,"VEHICLETRAVELTIMEMEASUREMENT",$D44),"--")</f>
        <v>--</v>
      </c>
      <c r="DG44" s="380" t="str">
        <f>IFERROR(GETPIVOTDATA("Average of VEHS(31)",#REF!,"TIMEINT",DG$9,"VEHICLETRAVELTIMEMEASUREMENT",$D44),"--")</f>
        <v>--</v>
      </c>
      <c r="DH44" s="380" t="str">
        <f>IFERROR(GETPIVOTDATA("Average of VEHS(31)",#REF!,"TIMEINT",DH$9,"VEHICLETRAVELTIMEMEASUREMENT",$D44),"--")</f>
        <v>--</v>
      </c>
      <c r="DI44" s="380" t="str">
        <f>IFERROR(GETPIVOTDATA("Average of VEHS(31)",#REF!,"TIMEINT",DI$9,"VEHICLETRAVELTIMEMEASUREMENT",$D44),"--")</f>
        <v>--</v>
      </c>
      <c r="DJ44" s="380" t="str">
        <f>IFERROR(GETPIVOTDATA("Average of VEHS(31)",#REF!,"TIMEINT",DJ$9,"VEHICLETRAVELTIMEMEASUREMENT",$D44),"--")</f>
        <v>--</v>
      </c>
      <c r="DK44" s="380" t="str">
        <f>IFERROR(GETPIVOTDATA("Average of VEHS(31)",#REF!,"TIMEINT",DK$9,"VEHICLETRAVELTIMEMEASUREMENT",$D44),"--")</f>
        <v>--</v>
      </c>
      <c r="DL44" s="380" t="str">
        <f>IFERROR(GETPIVOTDATA("Average of VEHS(31)",#REF!,"TIMEINT",DL$9,"VEHICLETRAVELTIMEMEASUREMENT",$D44),"--")</f>
        <v>--</v>
      </c>
      <c r="DM44" s="381" t="str">
        <f>IFERROR(GETPIVOTDATA("Average of VEHS(31)",#REF!,"TIMEINT",DM$9,"VEHICLETRAVELTIMEMEASUREMENT",$D44),"--")</f>
        <v>--</v>
      </c>
      <c r="DN44" s="387"/>
      <c r="DO44" s="259" t="str">
        <f t="shared" si="19"/>
        <v>--</v>
      </c>
      <c r="DP44" s="410" t="str">
        <f t="shared" si="20"/>
        <v>--</v>
      </c>
      <c r="DQ44" s="381">
        <f t="shared" si="21"/>
        <v>0</v>
      </c>
      <c r="DR44" s="305"/>
      <c r="DS44" s="259" t="str">
        <f>IFERROR(TIME(0,0,AVERAGEIFS('VISSIM Travel Time Outputs'!$K:$K,'VISSIM Travel Time Outputs'!$D:$D,$D44,'VISSIM Travel Time Outputs'!$A:$A,"AVG",'VISSIM Travel Time Outputs'!$B:$B,DS$9)),"-")</f>
        <v>-</v>
      </c>
      <c r="DT44" s="36" t="str">
        <f>IFERROR(TIME(0,0,AVERAGEIFS('VISSIM Travel Time Outputs'!$K:$K,'VISSIM Travel Time Outputs'!$D:$D,$D44,'VISSIM Travel Time Outputs'!$A:$A,"AVG",'VISSIM Travel Time Outputs'!$B:$B,DT$9)),"-")</f>
        <v>-</v>
      </c>
      <c r="DU44" s="36" t="str">
        <f>IFERROR(TIME(0,0,AVERAGEIFS('VISSIM Travel Time Outputs'!$K:$K,'VISSIM Travel Time Outputs'!$D:$D,$D44,'VISSIM Travel Time Outputs'!$A:$A,"AVG",'VISSIM Travel Time Outputs'!$B:$B,DU$9)),"-")</f>
        <v>-</v>
      </c>
      <c r="DV44" s="36" t="str">
        <f>IFERROR(TIME(0,0,AVERAGEIFS('VISSIM Travel Time Outputs'!$K:$K,'VISSIM Travel Time Outputs'!$D:$D,$D44,'VISSIM Travel Time Outputs'!$A:$A,"AVG",'VISSIM Travel Time Outputs'!$B:$B,DV$9)),"-")</f>
        <v>-</v>
      </c>
      <c r="DW44" s="36" t="str">
        <f>IFERROR(TIME(0,0,AVERAGEIFS('VISSIM Travel Time Outputs'!$K:$K,'VISSIM Travel Time Outputs'!$D:$D,$D44,'VISSIM Travel Time Outputs'!$A:$A,"AVG",'VISSIM Travel Time Outputs'!$B:$B,DW$9)),"-")</f>
        <v>-</v>
      </c>
      <c r="DX44" s="36" t="str">
        <f>IFERROR(TIME(0,0,AVERAGEIFS('VISSIM Travel Time Outputs'!$K:$K,'VISSIM Travel Time Outputs'!$D:$D,$D44,'VISSIM Travel Time Outputs'!$A:$A,"AVG",'VISSIM Travel Time Outputs'!$B:$B,DX$9)),"-")</f>
        <v>-</v>
      </c>
      <c r="DY44" s="36" t="str">
        <f>IFERROR(TIME(0,0,AVERAGEIFS('VISSIM Travel Time Outputs'!$K:$K,'VISSIM Travel Time Outputs'!$D:$D,$D44,'VISSIM Travel Time Outputs'!$A:$A,"AVG",'VISSIM Travel Time Outputs'!$B:$B,DY$9)),"-")</f>
        <v>-</v>
      </c>
      <c r="DZ44" s="36" t="str">
        <f>IFERROR(TIME(0,0,AVERAGEIFS('VISSIM Travel Time Outputs'!$K:$K,'VISSIM Travel Time Outputs'!$D:$D,$D44,'VISSIM Travel Time Outputs'!$A:$A,"AVG",'VISSIM Travel Time Outputs'!$B:$B,DZ$9)),"-")</f>
        <v>-</v>
      </c>
      <c r="EA44" s="36" t="str">
        <f>IFERROR(TIME(0,0,AVERAGEIFS('VISSIM Travel Time Outputs'!$K:$K,'VISSIM Travel Time Outputs'!$D:$D,$D44,'VISSIM Travel Time Outputs'!$A:$A,"AVG",'VISSIM Travel Time Outputs'!$B:$B,EA$9)),"-")</f>
        <v>-</v>
      </c>
      <c r="EB44" s="36" t="str">
        <f>IFERROR(TIME(0,0,AVERAGEIFS('VISSIM Travel Time Outputs'!$K:$K,'VISSIM Travel Time Outputs'!$D:$D,$D44,'VISSIM Travel Time Outputs'!$A:$A,"AVG",'VISSIM Travel Time Outputs'!$B:$B,EB$9)),"-")</f>
        <v>-</v>
      </c>
      <c r="EC44" s="36" t="str">
        <f>IFERROR(TIME(0,0,AVERAGEIFS('VISSIM Travel Time Outputs'!$K:$K,'VISSIM Travel Time Outputs'!$D:$D,$D44,'VISSIM Travel Time Outputs'!$A:$A,"AVG",'VISSIM Travel Time Outputs'!$B:$B,EC$9)),"-")</f>
        <v>-</v>
      </c>
      <c r="ED44" s="36" t="str">
        <f>IFERROR(TIME(0,0,AVERAGEIFS('VISSIM Travel Time Outputs'!$K:$K,'VISSIM Travel Time Outputs'!$D:$D,$D44,'VISSIM Travel Time Outputs'!$A:$A,"AVG",'VISSIM Travel Time Outputs'!$B:$B,ED$9)),"-")</f>
        <v>-</v>
      </c>
      <c r="EE44" s="36" t="str">
        <f>IFERROR(TIME(0,0,AVERAGEIFS('VISSIM Travel Time Outputs'!$K:$K,'VISSIM Travel Time Outputs'!$D:$D,$D44,'VISSIM Travel Time Outputs'!$A:$A,"AVG",'VISSIM Travel Time Outputs'!$B:$B,EE$9)),"-")</f>
        <v>-</v>
      </c>
      <c r="EF44" s="36" t="str">
        <f>IFERROR(TIME(0,0,AVERAGEIFS('VISSIM Travel Time Outputs'!$K:$K,'VISSIM Travel Time Outputs'!$D:$D,$D44,'VISSIM Travel Time Outputs'!$A:$A,"AVG",'VISSIM Travel Time Outputs'!$B:$B,EF$9)),"-")</f>
        <v>-</v>
      </c>
      <c r="EG44" s="36" t="str">
        <f>IFERROR(TIME(0,0,AVERAGEIFS('VISSIM Travel Time Outputs'!$K:$K,'VISSIM Travel Time Outputs'!$D:$D,$D44,'VISSIM Travel Time Outputs'!$A:$A,"AVG",'VISSIM Travel Time Outputs'!$B:$B,EG$9)),"-")</f>
        <v>-</v>
      </c>
      <c r="EH44" s="177" t="str">
        <f>IFERROR(TIME(0,0,AVERAGEIFS('VISSIM Travel Time Outputs'!$K:$K,'VISSIM Travel Time Outputs'!$D:$D,$D44,'VISSIM Travel Time Outputs'!$A:$A,"AVG",'VISSIM Travel Time Outputs'!$B:$B,EH$9)),"-")</f>
        <v>-</v>
      </c>
      <c r="EI44" s="164"/>
      <c r="EJ44" s="379" t="str">
        <f>IFERROR(AVERAGEIFS('VISSIM Travel Time Outputs'!$H:$H,'VISSIM Travel Time Outputs'!$D:$D,$D44,'VISSIM Travel Time Outputs'!$A:$A,"AVG",'VISSIM Travel Time Outputs'!$B:$B,EJ$9),"-")</f>
        <v>-</v>
      </c>
      <c r="EK44" s="380" t="str">
        <f>IFERROR(AVERAGEIFS('VISSIM Travel Time Outputs'!$H:$H,'VISSIM Travel Time Outputs'!$D:$D,$D44,'VISSIM Travel Time Outputs'!$A:$A,"AVG",'VISSIM Travel Time Outputs'!$B:$B,EK$9),"-")</f>
        <v>-</v>
      </c>
      <c r="EL44" s="380" t="str">
        <f>IFERROR(AVERAGEIFS('VISSIM Travel Time Outputs'!$H:$H,'VISSIM Travel Time Outputs'!$D:$D,$D44,'VISSIM Travel Time Outputs'!$A:$A,"AVG",'VISSIM Travel Time Outputs'!$B:$B,EL$9),"-")</f>
        <v>-</v>
      </c>
      <c r="EM44" s="380" t="str">
        <f>IFERROR(AVERAGEIFS('VISSIM Travel Time Outputs'!$H:$H,'VISSIM Travel Time Outputs'!$D:$D,$D44,'VISSIM Travel Time Outputs'!$A:$A,"AVG",'VISSIM Travel Time Outputs'!$B:$B,EM$9),"-")</f>
        <v>-</v>
      </c>
      <c r="EN44" s="380" t="str">
        <f>IFERROR(AVERAGEIFS('VISSIM Travel Time Outputs'!$H:$H,'VISSIM Travel Time Outputs'!$D:$D,$D44,'VISSIM Travel Time Outputs'!$A:$A,"AVG",'VISSIM Travel Time Outputs'!$B:$B,EN$9),"-")</f>
        <v>-</v>
      </c>
      <c r="EO44" s="380" t="str">
        <f>IFERROR(AVERAGEIFS('VISSIM Travel Time Outputs'!$H:$H,'VISSIM Travel Time Outputs'!$D:$D,$D44,'VISSIM Travel Time Outputs'!$A:$A,"AVG",'VISSIM Travel Time Outputs'!$B:$B,EO$9),"-")</f>
        <v>-</v>
      </c>
      <c r="EP44" s="380" t="str">
        <f>IFERROR(AVERAGEIFS('VISSIM Travel Time Outputs'!$H:$H,'VISSIM Travel Time Outputs'!$D:$D,$D44,'VISSIM Travel Time Outputs'!$A:$A,"AVG",'VISSIM Travel Time Outputs'!$B:$B,EP$9),"-")</f>
        <v>-</v>
      </c>
      <c r="EQ44" s="380" t="str">
        <f>IFERROR(AVERAGEIFS('VISSIM Travel Time Outputs'!$H:$H,'VISSIM Travel Time Outputs'!$D:$D,$D44,'VISSIM Travel Time Outputs'!$A:$A,"AVG",'VISSIM Travel Time Outputs'!$B:$B,EQ$9),"-")</f>
        <v>-</v>
      </c>
      <c r="ER44" s="380" t="str">
        <f>IFERROR(AVERAGEIFS('VISSIM Travel Time Outputs'!$H:$H,'VISSIM Travel Time Outputs'!$D:$D,$D44,'VISSIM Travel Time Outputs'!$A:$A,"AVG",'VISSIM Travel Time Outputs'!$B:$B,ER$9),"-")</f>
        <v>-</v>
      </c>
      <c r="ES44" s="380" t="str">
        <f>IFERROR(AVERAGEIFS('VISSIM Travel Time Outputs'!$H:$H,'VISSIM Travel Time Outputs'!$D:$D,$D44,'VISSIM Travel Time Outputs'!$A:$A,"AVG",'VISSIM Travel Time Outputs'!$B:$B,ES$9),"-")</f>
        <v>-</v>
      </c>
      <c r="ET44" s="380" t="str">
        <f>IFERROR(AVERAGEIFS('VISSIM Travel Time Outputs'!$H:$H,'VISSIM Travel Time Outputs'!$D:$D,$D44,'VISSIM Travel Time Outputs'!$A:$A,"AVG",'VISSIM Travel Time Outputs'!$B:$B,ET$9),"-")</f>
        <v>-</v>
      </c>
      <c r="EU44" s="380" t="str">
        <f>IFERROR(AVERAGEIFS('VISSIM Travel Time Outputs'!$H:$H,'VISSIM Travel Time Outputs'!$D:$D,$D44,'VISSIM Travel Time Outputs'!$A:$A,"AVG",'VISSIM Travel Time Outputs'!$B:$B,EU$9),"-")</f>
        <v>-</v>
      </c>
      <c r="EV44" s="380" t="str">
        <f>IFERROR(AVERAGEIFS('VISSIM Travel Time Outputs'!$H:$H,'VISSIM Travel Time Outputs'!$D:$D,$D44,'VISSIM Travel Time Outputs'!$A:$A,"AVG",'VISSIM Travel Time Outputs'!$B:$B,EV$9),"-")</f>
        <v>-</v>
      </c>
      <c r="EW44" s="380" t="str">
        <f>IFERROR(AVERAGEIFS('VISSIM Travel Time Outputs'!$H:$H,'VISSIM Travel Time Outputs'!$D:$D,$D44,'VISSIM Travel Time Outputs'!$A:$A,"AVG",'VISSIM Travel Time Outputs'!$B:$B,EW$9),"-")</f>
        <v>-</v>
      </c>
      <c r="EX44" s="380" t="str">
        <f>IFERROR(AVERAGEIFS('VISSIM Travel Time Outputs'!$H:$H,'VISSIM Travel Time Outputs'!$D:$D,$D44,'VISSIM Travel Time Outputs'!$A:$A,"AVG",'VISSIM Travel Time Outputs'!$B:$B,EX$9),"-")</f>
        <v>-</v>
      </c>
      <c r="EY44" s="381" t="str">
        <f>IFERROR(AVERAGEIFS('VISSIM Travel Time Outputs'!$H:$H,'VISSIM Travel Time Outputs'!$D:$D,$D44,'VISSIM Travel Time Outputs'!$A:$A,"AVG",'VISSIM Travel Time Outputs'!$B:$B,EY$9),"-")</f>
        <v>-</v>
      </c>
      <c r="EZ44" s="304"/>
      <c r="FA44" s="259" t="str">
        <f t="shared" si="22"/>
        <v>--</v>
      </c>
      <c r="FB44" s="410" t="str">
        <f t="shared" si="23"/>
        <v>--</v>
      </c>
      <c r="FC44" s="381">
        <f t="shared" si="24"/>
        <v>0</v>
      </c>
      <c r="FD44" s="387"/>
      <c r="FE44" s="259" t="str">
        <f>IFERROR(GETPIVOTDATA("Average of TRAVTM(40)",#REF!,"TIMEINT",FE$9,"VEHICLETRAVELTIMEMEASUREMENT",$D44)/3600/24,"--")</f>
        <v>--</v>
      </c>
      <c r="FF44" s="36" t="str">
        <f>IFERROR(GETPIVOTDATA("Average of TRAVTM(40)",#REF!,"TIMEINT",FF$9,"VEHICLETRAVELTIMEMEASUREMENT",$D44)/3600/24,"--")</f>
        <v>--</v>
      </c>
      <c r="FG44" s="36" t="str">
        <f>IFERROR(GETPIVOTDATA("Average of TRAVTM(40)",#REF!,"TIMEINT",FG$9,"VEHICLETRAVELTIMEMEASUREMENT",$D44)/3600/24,"--")</f>
        <v>--</v>
      </c>
      <c r="FH44" s="36" t="str">
        <f>IFERROR(GETPIVOTDATA("Average of TRAVTM(40)",#REF!,"TIMEINT",FH$9,"VEHICLETRAVELTIMEMEASUREMENT",$D44)/3600/24,"--")</f>
        <v>--</v>
      </c>
      <c r="FI44" s="36" t="str">
        <f>IFERROR(GETPIVOTDATA("Average of TRAVTM(40)",#REF!,"TIMEINT",FI$9,"VEHICLETRAVELTIMEMEASUREMENT",$D44)/3600/24,"--")</f>
        <v>--</v>
      </c>
      <c r="FJ44" s="36" t="str">
        <f>IFERROR(GETPIVOTDATA("Average of TRAVTM(40)",#REF!,"TIMEINT",FJ$9,"VEHICLETRAVELTIMEMEASUREMENT",$D44)/3600/24,"--")</f>
        <v>--</v>
      </c>
      <c r="FK44" s="36" t="str">
        <f>IFERROR(GETPIVOTDATA("Average of TRAVTM(40)",#REF!,"TIMEINT",FK$9,"VEHICLETRAVELTIMEMEASUREMENT",$D44)/3600/24,"--")</f>
        <v>--</v>
      </c>
      <c r="FL44" s="36" t="str">
        <f>IFERROR(GETPIVOTDATA("Average of TRAVTM(40)",#REF!,"TIMEINT",FL$9,"VEHICLETRAVELTIMEMEASUREMENT",$D44)/3600/24,"--")</f>
        <v>--</v>
      </c>
      <c r="FM44" s="36" t="str">
        <f>IFERROR(GETPIVOTDATA("Average of TRAVTM(40)",#REF!,"TIMEINT",FM$9,"VEHICLETRAVELTIMEMEASUREMENT",$D44)/3600/24,"--")</f>
        <v>--</v>
      </c>
      <c r="FN44" s="36" t="str">
        <f>IFERROR(GETPIVOTDATA("Average of TRAVTM(40)",#REF!,"TIMEINT",FN$9,"VEHICLETRAVELTIMEMEASUREMENT",$D44)/3600/24,"--")</f>
        <v>--</v>
      </c>
      <c r="FO44" s="36" t="str">
        <f>IFERROR(GETPIVOTDATA("Average of TRAVTM(40)",#REF!,"TIMEINT",FO$9,"VEHICLETRAVELTIMEMEASUREMENT",$D44)/3600/24,"--")</f>
        <v>--</v>
      </c>
      <c r="FP44" s="36" t="str">
        <f>IFERROR(GETPIVOTDATA("Average of TRAVTM(40)",#REF!,"TIMEINT",FP$9,"VEHICLETRAVELTIMEMEASUREMENT",$D44)/3600/24,"--")</f>
        <v>--</v>
      </c>
      <c r="FQ44" s="36" t="str">
        <f>IFERROR(GETPIVOTDATA("Average of TRAVTM(40)",#REF!,"TIMEINT",FQ$9,"VEHICLETRAVELTIMEMEASUREMENT",$D44)/3600/24,"--")</f>
        <v>--</v>
      </c>
      <c r="FR44" s="36" t="str">
        <f>IFERROR(GETPIVOTDATA("Average of TRAVTM(40)",#REF!,"TIMEINT",FR$9,"VEHICLETRAVELTIMEMEASUREMENT",$D44)/3600/24,"--")</f>
        <v>--</v>
      </c>
      <c r="FS44" s="36" t="str">
        <f>IFERROR(GETPIVOTDATA("Average of TRAVTM(40)",#REF!,"TIMEINT",FS$9,"VEHICLETRAVELTIMEMEASUREMENT",$D44)/3600/24,"--")</f>
        <v>--</v>
      </c>
      <c r="FT44" s="177" t="str">
        <f>IFERROR(GETPIVOTDATA("Average of TRAVTM(40)",#REF!,"TIMEINT",FT$9,"VEHICLETRAVELTIMEMEASUREMENT",$D44)/3600/24,"--")</f>
        <v>--</v>
      </c>
      <c r="FU44" s="387"/>
      <c r="FV44" s="379" t="str">
        <f>IFERROR(GETPIVOTDATA("Average of VEHS(40)",#REF!,"TIMEINT",FV$9,"VEHICLETRAVELTIMEMEASUREMENT",$D44),"--")</f>
        <v>--</v>
      </c>
      <c r="FW44" s="380" t="str">
        <f>IFERROR(GETPIVOTDATA("Average of VEHS(40)",#REF!,"TIMEINT",FW$9,"VEHICLETRAVELTIMEMEASUREMENT",$D44),"--")</f>
        <v>--</v>
      </c>
      <c r="FX44" s="380" t="str">
        <f>IFERROR(GETPIVOTDATA("Average of VEHS(40)",#REF!,"TIMEINT",FX$9,"VEHICLETRAVELTIMEMEASUREMENT",$D44),"--")</f>
        <v>--</v>
      </c>
      <c r="FY44" s="380" t="str">
        <f>IFERROR(GETPIVOTDATA("Average of VEHS(40)",#REF!,"TIMEINT",FY$9,"VEHICLETRAVELTIMEMEASUREMENT",$D44),"--")</f>
        <v>--</v>
      </c>
      <c r="FZ44" s="380" t="str">
        <f>IFERROR(GETPIVOTDATA("Average of VEHS(40)",#REF!,"TIMEINT",FZ$9,"VEHICLETRAVELTIMEMEASUREMENT",$D44),"--")</f>
        <v>--</v>
      </c>
      <c r="GA44" s="380" t="str">
        <f>IFERROR(GETPIVOTDATA("Average of VEHS(40)",#REF!,"TIMEINT",GA$9,"VEHICLETRAVELTIMEMEASUREMENT",$D44),"--")</f>
        <v>--</v>
      </c>
      <c r="GB44" s="380" t="str">
        <f>IFERROR(GETPIVOTDATA("Average of VEHS(40)",#REF!,"TIMEINT",GB$9,"VEHICLETRAVELTIMEMEASUREMENT",$D44),"--")</f>
        <v>--</v>
      </c>
      <c r="GC44" s="380" t="str">
        <f>IFERROR(GETPIVOTDATA("Average of VEHS(40)",#REF!,"TIMEINT",GC$9,"VEHICLETRAVELTIMEMEASUREMENT",$D44),"--")</f>
        <v>--</v>
      </c>
      <c r="GD44" s="380" t="str">
        <f>IFERROR(GETPIVOTDATA("Average of VEHS(40)",#REF!,"TIMEINT",GD$9,"VEHICLETRAVELTIMEMEASUREMENT",$D44),"--")</f>
        <v>--</v>
      </c>
      <c r="GE44" s="380" t="str">
        <f>IFERROR(GETPIVOTDATA("Average of VEHS(40)",#REF!,"TIMEINT",GE$9,"VEHICLETRAVELTIMEMEASUREMENT",$D44),"--")</f>
        <v>--</v>
      </c>
      <c r="GF44" s="380" t="str">
        <f>IFERROR(GETPIVOTDATA("Average of VEHS(40)",#REF!,"TIMEINT",GF$9,"VEHICLETRAVELTIMEMEASUREMENT",$D44),"--")</f>
        <v>--</v>
      </c>
      <c r="GG44" s="380" t="str">
        <f>IFERROR(GETPIVOTDATA("Average of VEHS(40)",#REF!,"TIMEINT",GG$9,"VEHICLETRAVELTIMEMEASUREMENT",$D44),"--")</f>
        <v>--</v>
      </c>
      <c r="GH44" s="380" t="str">
        <f>IFERROR(GETPIVOTDATA("Average of VEHS(40)",#REF!,"TIMEINT",GH$9,"VEHICLETRAVELTIMEMEASUREMENT",$D44),"--")</f>
        <v>--</v>
      </c>
      <c r="GI44" s="380" t="str">
        <f>IFERROR(GETPIVOTDATA("Average of VEHS(40)",#REF!,"TIMEINT",GI$9,"VEHICLETRAVELTIMEMEASUREMENT",$D44),"--")</f>
        <v>--</v>
      </c>
      <c r="GJ44" s="380" t="str">
        <f>IFERROR(GETPIVOTDATA("Average of VEHS(40)",#REF!,"TIMEINT",GJ$9,"VEHICLETRAVELTIMEMEASUREMENT",$D44),"--")</f>
        <v>--</v>
      </c>
      <c r="GK44" s="381" t="str">
        <f>IFERROR(GETPIVOTDATA("Average of VEHS(40)",#REF!,"TIMEINT",GK$9,"VEHICLETRAVELTIMEMEASUREMENT",$D44),"--")</f>
        <v>--</v>
      </c>
      <c r="GL44" s="387"/>
      <c r="GM44" s="259" t="str">
        <f t="shared" si="25"/>
        <v>--</v>
      </c>
      <c r="GN44" s="410" t="str">
        <f t="shared" si="26"/>
        <v>--</v>
      </c>
      <c r="GO44" s="381">
        <f t="shared" si="27"/>
        <v>0</v>
      </c>
      <c r="GP44" s="387"/>
      <c r="GQ44" s="259" t="str">
        <f>IFERROR(GETPIVOTDATA("Average of TRAVTM(60)",#REF!,"TIMEINT",GQ$9,"VEHICLETRAVELTIMEMEASUREMENT",$D44)/3600/24,"--")</f>
        <v>--</v>
      </c>
      <c r="GR44" s="36" t="str">
        <f>IFERROR(GETPIVOTDATA("Average of TRAVTM(60)",#REF!,"TIMEINT",GR$9,"VEHICLETRAVELTIMEMEASUREMENT",$D44)/3600/24,"--")</f>
        <v>--</v>
      </c>
      <c r="GS44" s="36" t="str">
        <f>IFERROR(GETPIVOTDATA("Average of TRAVTM(60)",#REF!,"TIMEINT",GS$9,"VEHICLETRAVELTIMEMEASUREMENT",$D44)/3600/24,"--")</f>
        <v>--</v>
      </c>
      <c r="GT44" s="36" t="str">
        <f>IFERROR(GETPIVOTDATA("Average of TRAVTM(60)",#REF!,"TIMEINT",GT$9,"VEHICLETRAVELTIMEMEASUREMENT",$D44)/3600/24,"--")</f>
        <v>--</v>
      </c>
      <c r="GU44" s="36" t="str">
        <f>IFERROR(GETPIVOTDATA("Average of TRAVTM(60)",#REF!,"TIMEINT",GU$9,"VEHICLETRAVELTIMEMEASUREMENT",$D44)/3600/24,"--")</f>
        <v>--</v>
      </c>
      <c r="GV44" s="36" t="str">
        <f>IFERROR(GETPIVOTDATA("Average of TRAVTM(60)",#REF!,"TIMEINT",GV$9,"VEHICLETRAVELTIMEMEASUREMENT",$D44)/3600/24,"--")</f>
        <v>--</v>
      </c>
      <c r="GW44" s="36" t="str">
        <f>IFERROR(GETPIVOTDATA("Average of TRAVTM(60)",#REF!,"TIMEINT",GW$9,"VEHICLETRAVELTIMEMEASUREMENT",$D44)/3600/24,"--")</f>
        <v>--</v>
      </c>
      <c r="GX44" s="36" t="str">
        <f>IFERROR(GETPIVOTDATA("Average of TRAVTM(60)",#REF!,"TIMEINT",GX$9,"VEHICLETRAVELTIMEMEASUREMENT",$D44)/3600/24,"--")</f>
        <v>--</v>
      </c>
      <c r="GY44" s="36" t="str">
        <f>IFERROR(GETPIVOTDATA("Average of TRAVTM(60)",#REF!,"TIMEINT",GY$9,"VEHICLETRAVELTIMEMEASUREMENT",$D44)/3600/24,"--")</f>
        <v>--</v>
      </c>
      <c r="GZ44" s="36" t="str">
        <f>IFERROR(GETPIVOTDATA("Average of TRAVTM(60)",#REF!,"TIMEINT",GZ$9,"VEHICLETRAVELTIMEMEASUREMENT",$D44)/3600/24,"--")</f>
        <v>--</v>
      </c>
      <c r="HA44" s="36" t="str">
        <f>IFERROR(GETPIVOTDATA("Average of TRAVTM(60)",#REF!,"TIMEINT",HA$9,"VEHICLETRAVELTIMEMEASUREMENT",$D44)/3600/24,"--")</f>
        <v>--</v>
      </c>
      <c r="HB44" s="36" t="str">
        <f>IFERROR(GETPIVOTDATA("Average of TRAVTM(60)",#REF!,"TIMEINT",HB$9,"VEHICLETRAVELTIMEMEASUREMENT",$D44)/3600/24,"--")</f>
        <v>--</v>
      </c>
      <c r="HC44" s="36" t="str">
        <f>IFERROR(GETPIVOTDATA("Average of TRAVTM(60)",#REF!,"TIMEINT",HC$9,"VEHICLETRAVELTIMEMEASUREMENT",$D44)/3600/24,"--")</f>
        <v>--</v>
      </c>
      <c r="HD44" s="36" t="str">
        <f>IFERROR(GETPIVOTDATA("Average of TRAVTM(60)",#REF!,"TIMEINT",HD$9,"VEHICLETRAVELTIMEMEASUREMENT",$D44)/3600/24,"--")</f>
        <v>--</v>
      </c>
      <c r="HE44" s="36" t="str">
        <f>IFERROR(GETPIVOTDATA("Average of TRAVTM(60)",#REF!,"TIMEINT",HE$9,"VEHICLETRAVELTIMEMEASUREMENT",$D44)/3600/24,"--")</f>
        <v>--</v>
      </c>
      <c r="HF44" s="177" t="str">
        <f>IFERROR(GETPIVOTDATA("Average of TRAVTM(60)",#REF!,"TIMEINT",HF$9,"VEHICLETRAVELTIMEMEASUREMENT",$D44)/3600/24,"--")</f>
        <v>--</v>
      </c>
      <c r="HG44" s="387"/>
      <c r="HH44" s="379" t="str">
        <f>IFERROR(GETPIVOTDATA("Average of VEHS(60)",#REF!,"TIMEINT",HH$9,"VEHICLETRAVELTIMEMEASUREMENT",$D44),"--")</f>
        <v>--</v>
      </c>
      <c r="HI44" s="380" t="str">
        <f>IFERROR(GETPIVOTDATA("Average of VEHS(60)",#REF!,"TIMEINT",HI$9,"VEHICLETRAVELTIMEMEASUREMENT",$D44),"--")</f>
        <v>--</v>
      </c>
      <c r="HJ44" s="380" t="str">
        <f>IFERROR(GETPIVOTDATA("Average of VEHS(60)",#REF!,"TIMEINT",HJ$9,"VEHICLETRAVELTIMEMEASUREMENT",$D44),"--")</f>
        <v>--</v>
      </c>
      <c r="HK44" s="380" t="str">
        <f>IFERROR(GETPIVOTDATA("Average of VEHS(60)",#REF!,"TIMEINT",HK$9,"VEHICLETRAVELTIMEMEASUREMENT",$D44),"--")</f>
        <v>--</v>
      </c>
      <c r="HL44" s="380" t="str">
        <f>IFERROR(GETPIVOTDATA("Average of VEHS(60)",#REF!,"TIMEINT",HL$9,"VEHICLETRAVELTIMEMEASUREMENT",$D44),"--")</f>
        <v>--</v>
      </c>
      <c r="HM44" s="380" t="str">
        <f>IFERROR(GETPIVOTDATA("Average of VEHS(60)",#REF!,"TIMEINT",HM$9,"VEHICLETRAVELTIMEMEASUREMENT",$D44),"--")</f>
        <v>--</v>
      </c>
      <c r="HN44" s="380" t="str">
        <f>IFERROR(GETPIVOTDATA("Average of VEHS(60)",#REF!,"TIMEINT",HN$9,"VEHICLETRAVELTIMEMEASUREMENT",$D44),"--")</f>
        <v>--</v>
      </c>
      <c r="HO44" s="380" t="str">
        <f>IFERROR(GETPIVOTDATA("Average of VEHS(60)",#REF!,"TIMEINT",HO$9,"VEHICLETRAVELTIMEMEASUREMENT",$D44),"--")</f>
        <v>--</v>
      </c>
      <c r="HP44" s="380" t="str">
        <f>IFERROR(GETPIVOTDATA("Average of VEHS(60)",#REF!,"TIMEINT",HP$9,"VEHICLETRAVELTIMEMEASUREMENT",$D44),"--")</f>
        <v>--</v>
      </c>
      <c r="HQ44" s="380" t="str">
        <f>IFERROR(GETPIVOTDATA("Average of VEHS(60)",#REF!,"TIMEINT",HQ$9,"VEHICLETRAVELTIMEMEASUREMENT",$D44),"--")</f>
        <v>--</v>
      </c>
      <c r="HR44" s="380" t="str">
        <f>IFERROR(GETPIVOTDATA("Average of VEHS(60)",#REF!,"TIMEINT",HR$9,"VEHICLETRAVELTIMEMEASUREMENT",$D44),"--")</f>
        <v>--</v>
      </c>
      <c r="HS44" s="380" t="str">
        <f>IFERROR(GETPIVOTDATA("Average of VEHS(60)",#REF!,"TIMEINT",HS$9,"VEHICLETRAVELTIMEMEASUREMENT",$D44),"--")</f>
        <v>--</v>
      </c>
      <c r="HT44" s="380" t="str">
        <f>IFERROR(GETPIVOTDATA("Average of VEHS(60)",#REF!,"TIMEINT",HT$9,"VEHICLETRAVELTIMEMEASUREMENT",$D44),"--")</f>
        <v>--</v>
      </c>
      <c r="HU44" s="380" t="str">
        <f>IFERROR(GETPIVOTDATA("Average of VEHS(60)",#REF!,"TIMEINT",HU$9,"VEHICLETRAVELTIMEMEASUREMENT",$D44),"--")</f>
        <v>--</v>
      </c>
      <c r="HV44" s="380" t="str">
        <f>IFERROR(GETPIVOTDATA("Average of VEHS(60)",#REF!,"TIMEINT",HV$9,"VEHICLETRAVELTIMEMEASUREMENT",$D44),"--")</f>
        <v>--</v>
      </c>
      <c r="HW44" s="381" t="str">
        <f>IFERROR(GETPIVOTDATA("Average of VEHS(60)",#REF!,"TIMEINT",HW$9,"VEHICLETRAVELTIMEMEASUREMENT",$D44),"--")</f>
        <v>--</v>
      </c>
      <c r="HX44" s="387"/>
      <c r="HY44" s="259" t="str">
        <f t="shared" si="28"/>
        <v>--</v>
      </c>
      <c r="HZ44" s="410" t="str">
        <f t="shared" si="29"/>
        <v>--</v>
      </c>
      <c r="IA44" s="381">
        <f t="shared" si="30"/>
        <v>0</v>
      </c>
      <c r="IB44" s="716"/>
      <c r="IC44" s="379" t="str">
        <f>IFERROR(AVERAGEIFS('VISSIM Travel Time Outputs'!$L:$L,'VISSIM Travel Time Outputs'!$D:$D,$D44,'VISSIM Travel Time Outputs'!$A:$A,"AVG",'VISSIM Travel Time Outputs'!$B:$B,IC$9),"-")</f>
        <v>-</v>
      </c>
      <c r="ID44" s="380" t="str">
        <f>IFERROR(AVERAGEIFS('VISSIM Travel Time Outputs'!$L:$L,'VISSIM Travel Time Outputs'!$D:$D,$D44,'VISSIM Travel Time Outputs'!$A:$A,"AVG",'VISSIM Travel Time Outputs'!$B:$B,ID$9),"-")</f>
        <v>-</v>
      </c>
      <c r="IE44" s="380" t="str">
        <f>IFERROR(AVERAGEIFS('VISSIM Travel Time Outputs'!$L:$L,'VISSIM Travel Time Outputs'!$D:$D,$D44,'VISSIM Travel Time Outputs'!$A:$A,"AVG",'VISSIM Travel Time Outputs'!$B:$B,IE$9),"-")</f>
        <v>-</v>
      </c>
      <c r="IF44" s="380" t="str">
        <f>IFERROR(AVERAGEIFS('VISSIM Travel Time Outputs'!$L:$L,'VISSIM Travel Time Outputs'!$D:$D,$D44,'VISSIM Travel Time Outputs'!$A:$A,"AVG",'VISSIM Travel Time Outputs'!$B:$B,IF$9),"-")</f>
        <v>-</v>
      </c>
      <c r="IG44" s="380" t="str">
        <f>IFERROR(AVERAGEIFS('VISSIM Travel Time Outputs'!$L:$L,'VISSIM Travel Time Outputs'!$D:$D,$D44,'VISSIM Travel Time Outputs'!$A:$A,"AVG",'VISSIM Travel Time Outputs'!$B:$B,IG$9),"-")</f>
        <v>-</v>
      </c>
      <c r="IH44" s="380" t="str">
        <f>IFERROR(AVERAGEIFS('VISSIM Travel Time Outputs'!$L:$L,'VISSIM Travel Time Outputs'!$D:$D,$D44,'VISSIM Travel Time Outputs'!$A:$A,"AVG",'VISSIM Travel Time Outputs'!$B:$B,IH$9),"-")</f>
        <v>-</v>
      </c>
      <c r="II44" s="380" t="str">
        <f>IFERROR(AVERAGEIFS('VISSIM Travel Time Outputs'!$L:$L,'VISSIM Travel Time Outputs'!$D:$D,$D44,'VISSIM Travel Time Outputs'!$A:$A,"AVG",'VISSIM Travel Time Outputs'!$B:$B,II$9),"-")</f>
        <v>-</v>
      </c>
      <c r="IJ44" s="380" t="str">
        <f>IFERROR(AVERAGEIFS('VISSIM Travel Time Outputs'!$L:$L,'VISSIM Travel Time Outputs'!$D:$D,$D44,'VISSIM Travel Time Outputs'!$A:$A,"AVG",'VISSIM Travel Time Outputs'!$B:$B,IJ$9),"-")</f>
        <v>-</v>
      </c>
      <c r="IK44" s="380" t="str">
        <f>IFERROR(AVERAGEIFS('VISSIM Travel Time Outputs'!$L:$L,'VISSIM Travel Time Outputs'!$D:$D,$D44,'VISSIM Travel Time Outputs'!$A:$A,"AVG",'VISSIM Travel Time Outputs'!$B:$B,IK$9),"-")</f>
        <v>-</v>
      </c>
      <c r="IL44" s="380" t="str">
        <f>IFERROR(AVERAGEIFS('VISSIM Travel Time Outputs'!$L:$L,'VISSIM Travel Time Outputs'!$D:$D,$D44,'VISSIM Travel Time Outputs'!$A:$A,"AVG",'VISSIM Travel Time Outputs'!$B:$B,IL$9),"-")</f>
        <v>-</v>
      </c>
      <c r="IM44" s="380" t="str">
        <f>IFERROR(AVERAGEIFS('VISSIM Travel Time Outputs'!$L:$L,'VISSIM Travel Time Outputs'!$D:$D,$D44,'VISSIM Travel Time Outputs'!$A:$A,"AVG",'VISSIM Travel Time Outputs'!$B:$B,IM$9),"-")</f>
        <v>-</v>
      </c>
      <c r="IN44" s="380" t="str">
        <f>IFERROR(AVERAGEIFS('VISSIM Travel Time Outputs'!$L:$L,'VISSIM Travel Time Outputs'!$D:$D,$D44,'VISSIM Travel Time Outputs'!$A:$A,"AVG",'VISSIM Travel Time Outputs'!$B:$B,IN$9),"-")</f>
        <v>-</v>
      </c>
      <c r="IO44" s="380" t="str">
        <f>IFERROR(AVERAGEIFS('VISSIM Travel Time Outputs'!$L:$L,'VISSIM Travel Time Outputs'!$D:$D,$D44,'VISSIM Travel Time Outputs'!$A:$A,"AVG",'VISSIM Travel Time Outputs'!$B:$B,IO$9),"-")</f>
        <v>-</v>
      </c>
      <c r="IP44" s="380" t="str">
        <f>IFERROR(AVERAGEIFS('VISSIM Travel Time Outputs'!$L:$L,'VISSIM Travel Time Outputs'!$D:$D,$D44,'VISSIM Travel Time Outputs'!$A:$A,"AVG",'VISSIM Travel Time Outputs'!$B:$B,IP$9),"-")</f>
        <v>-</v>
      </c>
      <c r="IQ44" s="380" t="str">
        <f>IFERROR(AVERAGEIFS('VISSIM Travel Time Outputs'!$L:$L,'VISSIM Travel Time Outputs'!$D:$D,$D44,'VISSIM Travel Time Outputs'!$A:$A,"AVG",'VISSIM Travel Time Outputs'!$B:$B,IQ$9),"-")</f>
        <v>-</v>
      </c>
      <c r="IR44" s="381" t="str">
        <f>IFERROR(AVERAGEIFS('VISSIM Travel Time Outputs'!$L:$L,'VISSIM Travel Time Outputs'!$D:$D,$D44,'VISSIM Travel Time Outputs'!$A:$A,"AVG",'VISSIM Travel Time Outputs'!$B:$B,IR$9),"-")</f>
        <v>-</v>
      </c>
      <c r="IS44" s="381" t="str">
        <f t="shared" si="31"/>
        <v>--</v>
      </c>
    </row>
    <row r="45" spans="1:253" x14ac:dyDescent="0.25">
      <c r="A45" s="302" t="str">
        <f t="shared" si="12"/>
        <v>H</v>
      </c>
      <c r="B45" s="641">
        <f t="shared" si="32"/>
        <v>36</v>
      </c>
      <c r="C45" s="475">
        <f>INDEX('Input - Travel Times'!$B$3:$AL$103,MATCH($B45,'Input - Travel Times'!$B$3:$B$103,0),MATCH(C$9,'Input - Travel Times'!$B$3:$AL$3,0))</f>
        <v>0</v>
      </c>
      <c r="D45" s="194">
        <f>INDEX('Input - Travel Times'!$B$3:$AS$103,MATCH($B45,'Input - Travel Times'!$B$3:$B$103,0),MATCH(D$9,'Input - Travel Times'!$B$3:$AS$3,0))</f>
        <v>0</v>
      </c>
      <c r="E45" s="582">
        <f>TIME(0,0,INDEX('Input - Travel Times'!$B$3:$AL$103,MATCH($B45,'Input - Travel Times'!$B$3:$B$103,0),MATCH(E$9,'Input - Travel Times'!$B$3:$AL$3,0)))</f>
        <v>0</v>
      </c>
      <c r="F45" s="582">
        <f>TIME(0,0,INDEX('Input - Travel Times'!$B$3:$AL$103,MATCH($B45,'Input - Travel Times'!$B$3:$B$103,0),MATCH(F$9,'Input - Travel Times'!$B$3:$AL$3,0)))</f>
        <v>0</v>
      </c>
      <c r="G45" s="582">
        <f>TIME(0,0,INDEX('Input - Travel Times'!$B$3:$AL$103,MATCH($B45,'Input - Travel Times'!$B$3:$B$103,0),MATCH(G$9,'Input - Travel Times'!$B$3:$AL$3,0)))</f>
        <v>0</v>
      </c>
      <c r="I45" s="259" t="str">
        <f>IFERROR(TIME(0,0,AVERAGEIFS('VISSIM Travel Time Outputs'!$I:$I,'VISSIM Travel Time Outputs'!$D:$D,$D45,'VISSIM Travel Time Outputs'!$A:$A,"AVG",'VISSIM Travel Time Outputs'!$B:$B,I$9)),"-")</f>
        <v>-</v>
      </c>
      <c r="J45" s="36" t="str">
        <f>IFERROR(TIME(0,0,AVERAGEIFS('VISSIM Travel Time Outputs'!$I:$I,'VISSIM Travel Time Outputs'!$D:$D,$D45,'VISSIM Travel Time Outputs'!$A:$A,"AVG",'VISSIM Travel Time Outputs'!$B:$B,J$9)),"-")</f>
        <v>-</v>
      </c>
      <c r="K45" s="36" t="str">
        <f>IFERROR(TIME(0,0,AVERAGEIFS('VISSIM Travel Time Outputs'!$I:$I,'VISSIM Travel Time Outputs'!$D:$D,$D45,'VISSIM Travel Time Outputs'!$A:$A,"AVG",'VISSIM Travel Time Outputs'!$B:$B,K$9)),"-")</f>
        <v>-</v>
      </c>
      <c r="L45" s="36" t="str">
        <f>IFERROR(TIME(0,0,AVERAGEIFS('VISSIM Travel Time Outputs'!$I:$I,'VISSIM Travel Time Outputs'!$D:$D,$D45,'VISSIM Travel Time Outputs'!$A:$A,"AVG",'VISSIM Travel Time Outputs'!$B:$B,L$9)),"-")</f>
        <v>-</v>
      </c>
      <c r="M45" s="36" t="str">
        <f>IFERROR(TIME(0,0,AVERAGEIFS('VISSIM Travel Time Outputs'!$I:$I,'VISSIM Travel Time Outputs'!$D:$D,$D45,'VISSIM Travel Time Outputs'!$A:$A,"AVG",'VISSIM Travel Time Outputs'!$B:$B,M$9)),"-")</f>
        <v>-</v>
      </c>
      <c r="N45" s="36" t="str">
        <f>IFERROR(TIME(0,0,AVERAGEIFS('VISSIM Travel Time Outputs'!$I:$I,'VISSIM Travel Time Outputs'!$D:$D,$D45,'VISSIM Travel Time Outputs'!$A:$A,"AVG",'VISSIM Travel Time Outputs'!$B:$B,N$9)),"-")</f>
        <v>-</v>
      </c>
      <c r="O45" s="36" t="str">
        <f>IFERROR(TIME(0,0,AVERAGEIFS('VISSIM Travel Time Outputs'!$I:$I,'VISSIM Travel Time Outputs'!$D:$D,$D45,'VISSIM Travel Time Outputs'!$A:$A,"AVG",'VISSIM Travel Time Outputs'!$B:$B,O$9)),"-")</f>
        <v>-</v>
      </c>
      <c r="P45" s="36" t="str">
        <f>IFERROR(TIME(0,0,AVERAGEIFS('VISSIM Travel Time Outputs'!$I:$I,'VISSIM Travel Time Outputs'!$D:$D,$D45,'VISSIM Travel Time Outputs'!$A:$A,"AVG",'VISSIM Travel Time Outputs'!$B:$B,P$9)),"-")</f>
        <v>-</v>
      </c>
      <c r="Q45" s="36" t="str">
        <f>IFERROR(TIME(0,0,AVERAGEIFS('VISSIM Travel Time Outputs'!$I:$I,'VISSIM Travel Time Outputs'!$D:$D,$D45,'VISSIM Travel Time Outputs'!$A:$A,"AVG",'VISSIM Travel Time Outputs'!$B:$B,Q$9)),"-")</f>
        <v>-</v>
      </c>
      <c r="R45" s="36" t="str">
        <f>IFERROR(TIME(0,0,AVERAGEIFS('VISSIM Travel Time Outputs'!$I:$I,'VISSIM Travel Time Outputs'!$D:$D,$D45,'VISSIM Travel Time Outputs'!$A:$A,"AVG",'VISSIM Travel Time Outputs'!$B:$B,R$9)),"-")</f>
        <v>-</v>
      </c>
      <c r="S45" s="36" t="str">
        <f>IFERROR(TIME(0,0,AVERAGEIFS('VISSIM Travel Time Outputs'!$I:$I,'VISSIM Travel Time Outputs'!$D:$D,$D45,'VISSIM Travel Time Outputs'!$A:$A,"AVG",'VISSIM Travel Time Outputs'!$B:$B,S$9)),"-")</f>
        <v>-</v>
      </c>
      <c r="T45" s="36" t="str">
        <f>IFERROR(TIME(0,0,AVERAGEIFS('VISSIM Travel Time Outputs'!$I:$I,'VISSIM Travel Time Outputs'!$D:$D,$D45,'VISSIM Travel Time Outputs'!$A:$A,"AVG",'VISSIM Travel Time Outputs'!$B:$B,T$9)),"-")</f>
        <v>-</v>
      </c>
      <c r="U45" s="36" t="str">
        <f>IFERROR(TIME(0,0,AVERAGEIFS('VISSIM Travel Time Outputs'!$I:$I,'VISSIM Travel Time Outputs'!$D:$D,$D45,'VISSIM Travel Time Outputs'!$A:$A,"AVG",'VISSIM Travel Time Outputs'!$B:$B,U$9)),"-")</f>
        <v>-</v>
      </c>
      <c r="V45" s="36" t="str">
        <f>IFERROR(TIME(0,0,AVERAGEIFS('VISSIM Travel Time Outputs'!$I:$I,'VISSIM Travel Time Outputs'!$D:$D,$D45,'VISSIM Travel Time Outputs'!$A:$A,"AVG",'VISSIM Travel Time Outputs'!$B:$B,V$9)),"-")</f>
        <v>-</v>
      </c>
      <c r="W45" s="36" t="str">
        <f>IFERROR(TIME(0,0,AVERAGEIFS('VISSIM Travel Time Outputs'!$I:$I,'VISSIM Travel Time Outputs'!$D:$D,$D45,'VISSIM Travel Time Outputs'!$A:$A,"AVG",'VISSIM Travel Time Outputs'!$B:$B,W$9)),"-")</f>
        <v>-</v>
      </c>
      <c r="X45" s="177" t="str">
        <f>IFERROR(TIME(0,0,AVERAGEIFS('VISSIM Travel Time Outputs'!$I:$I,'VISSIM Travel Time Outputs'!$D:$D,$D45,'VISSIM Travel Time Outputs'!$A:$A,"AVG",'VISSIM Travel Time Outputs'!$B:$B,X$9)),"-")</f>
        <v>-</v>
      </c>
      <c r="Y45" s="304"/>
      <c r="Z45" s="379" t="str">
        <f>IFERROR(AVERAGEIFS('VISSIM Travel Time Outputs'!$F:$F,'VISSIM Travel Time Outputs'!$D:$D,$D45,'VISSIM Travel Time Outputs'!$A:$A,"AVG",'VISSIM Travel Time Outputs'!$B:$B,Z$9),"-")</f>
        <v>-</v>
      </c>
      <c r="AA45" s="380" t="str">
        <f>IFERROR(AVERAGEIFS('VISSIM Travel Time Outputs'!$F:$F,'VISSIM Travel Time Outputs'!$D:$D,$D45,'VISSIM Travel Time Outputs'!$A:$A,"AVG",'VISSIM Travel Time Outputs'!$B:$B,AA$9),"-")</f>
        <v>-</v>
      </c>
      <c r="AB45" s="380" t="str">
        <f>IFERROR(AVERAGEIFS('VISSIM Travel Time Outputs'!$F:$F,'VISSIM Travel Time Outputs'!$D:$D,$D45,'VISSIM Travel Time Outputs'!$A:$A,"AVG",'VISSIM Travel Time Outputs'!$B:$B,AB$9),"-")</f>
        <v>-</v>
      </c>
      <c r="AC45" s="380" t="str">
        <f>IFERROR(AVERAGEIFS('VISSIM Travel Time Outputs'!$F:$F,'VISSIM Travel Time Outputs'!$D:$D,$D45,'VISSIM Travel Time Outputs'!$A:$A,"AVG",'VISSIM Travel Time Outputs'!$B:$B,AC$9),"-")</f>
        <v>-</v>
      </c>
      <c r="AD45" s="380" t="str">
        <f>IFERROR(AVERAGEIFS('VISSIM Travel Time Outputs'!$F:$F,'VISSIM Travel Time Outputs'!$D:$D,$D45,'VISSIM Travel Time Outputs'!$A:$A,"AVG",'VISSIM Travel Time Outputs'!$B:$B,AD$9),"-")</f>
        <v>-</v>
      </c>
      <c r="AE45" s="380" t="str">
        <f>IFERROR(AVERAGEIFS('VISSIM Travel Time Outputs'!$F:$F,'VISSIM Travel Time Outputs'!$D:$D,$D45,'VISSIM Travel Time Outputs'!$A:$A,"AVG",'VISSIM Travel Time Outputs'!$B:$B,AE$9),"-")</f>
        <v>-</v>
      </c>
      <c r="AF45" s="380" t="str">
        <f>IFERROR(AVERAGEIFS('VISSIM Travel Time Outputs'!$F:$F,'VISSIM Travel Time Outputs'!$D:$D,$D45,'VISSIM Travel Time Outputs'!$A:$A,"AVG",'VISSIM Travel Time Outputs'!$B:$B,AF$9),"-")</f>
        <v>-</v>
      </c>
      <c r="AG45" s="380" t="str">
        <f>IFERROR(AVERAGEIFS('VISSIM Travel Time Outputs'!$F:$F,'VISSIM Travel Time Outputs'!$D:$D,$D45,'VISSIM Travel Time Outputs'!$A:$A,"AVG",'VISSIM Travel Time Outputs'!$B:$B,AG$9),"-")</f>
        <v>-</v>
      </c>
      <c r="AH45" s="380" t="str">
        <f>IFERROR(AVERAGEIFS('VISSIM Travel Time Outputs'!$F:$F,'VISSIM Travel Time Outputs'!$D:$D,$D45,'VISSIM Travel Time Outputs'!$A:$A,"AVG",'VISSIM Travel Time Outputs'!$B:$B,AH$9),"-")</f>
        <v>-</v>
      </c>
      <c r="AI45" s="380" t="str">
        <f>IFERROR(AVERAGEIFS('VISSIM Travel Time Outputs'!$F:$F,'VISSIM Travel Time Outputs'!$D:$D,$D45,'VISSIM Travel Time Outputs'!$A:$A,"AVG",'VISSIM Travel Time Outputs'!$B:$B,AI$9),"-")</f>
        <v>-</v>
      </c>
      <c r="AJ45" s="380" t="str">
        <f>IFERROR(AVERAGEIFS('VISSIM Travel Time Outputs'!$F:$F,'VISSIM Travel Time Outputs'!$D:$D,$D45,'VISSIM Travel Time Outputs'!$A:$A,"AVG",'VISSIM Travel Time Outputs'!$B:$B,AJ$9),"-")</f>
        <v>-</v>
      </c>
      <c r="AK45" s="380" t="str">
        <f>IFERROR(AVERAGEIFS('VISSIM Travel Time Outputs'!$F:$F,'VISSIM Travel Time Outputs'!$D:$D,$D45,'VISSIM Travel Time Outputs'!$A:$A,"AVG",'VISSIM Travel Time Outputs'!$B:$B,AK$9),"-")</f>
        <v>-</v>
      </c>
      <c r="AL45" s="380" t="str">
        <f>IFERROR(AVERAGEIFS('VISSIM Travel Time Outputs'!$F:$F,'VISSIM Travel Time Outputs'!$D:$D,$D45,'VISSIM Travel Time Outputs'!$A:$A,"AVG",'VISSIM Travel Time Outputs'!$B:$B,AL$9),"-")</f>
        <v>-</v>
      </c>
      <c r="AM45" s="380" t="str">
        <f>IFERROR(AVERAGEIFS('VISSIM Travel Time Outputs'!$F:$F,'VISSIM Travel Time Outputs'!$D:$D,$D45,'VISSIM Travel Time Outputs'!$A:$A,"AVG",'VISSIM Travel Time Outputs'!$B:$B,AM$9),"-")</f>
        <v>-</v>
      </c>
      <c r="AN45" s="380" t="str">
        <f>IFERROR(AVERAGEIFS('VISSIM Travel Time Outputs'!$F:$F,'VISSIM Travel Time Outputs'!$D:$D,$D45,'VISSIM Travel Time Outputs'!$A:$A,"AVG",'VISSIM Travel Time Outputs'!$B:$B,AN$9),"-")</f>
        <v>-</v>
      </c>
      <c r="AO45" s="381" t="str">
        <f>IFERROR(AVERAGEIFS('VISSIM Travel Time Outputs'!$F:$F,'VISSIM Travel Time Outputs'!$D:$D,$D45,'VISSIM Travel Time Outputs'!$A:$A,"AVG",'VISSIM Travel Time Outputs'!$B:$B,AO$9),"-")</f>
        <v>-</v>
      </c>
      <c r="AP45" s="387"/>
      <c r="AQ45" s="259" t="str">
        <f t="shared" si="13"/>
        <v>--</v>
      </c>
      <c r="AR45" s="410" t="str">
        <f t="shared" si="14"/>
        <v>--</v>
      </c>
      <c r="AS45" s="381">
        <f t="shared" si="15"/>
        <v>0</v>
      </c>
      <c r="AT45" s="305"/>
      <c r="AU45" s="259" t="str">
        <f>IFERROR(TIME(0,0,AVERAGEIFS('VISSIM Travel Time Outputs'!$J:$J,'VISSIM Travel Time Outputs'!$D:$D,$D45,'VISSIM Travel Time Outputs'!$A:$A,"AVG",'VISSIM Travel Time Outputs'!$B:$B,AU$9)),"-")</f>
        <v>-</v>
      </c>
      <c r="AV45" s="36" t="str">
        <f>IFERROR(TIME(0,0,AVERAGEIFS('VISSIM Travel Time Outputs'!$J:$J,'VISSIM Travel Time Outputs'!$D:$D,$D45,'VISSIM Travel Time Outputs'!$A:$A,"AVG",'VISSIM Travel Time Outputs'!$B:$B,AV$9)),"-")</f>
        <v>-</v>
      </c>
      <c r="AW45" s="36" t="str">
        <f>IFERROR(TIME(0,0,AVERAGEIFS('VISSIM Travel Time Outputs'!$J:$J,'VISSIM Travel Time Outputs'!$D:$D,$D45,'VISSIM Travel Time Outputs'!$A:$A,"AVG",'VISSIM Travel Time Outputs'!$B:$B,AW$9)),"-")</f>
        <v>-</v>
      </c>
      <c r="AX45" s="36" t="str">
        <f>IFERROR(TIME(0,0,AVERAGEIFS('VISSIM Travel Time Outputs'!$J:$J,'VISSIM Travel Time Outputs'!$D:$D,$D45,'VISSIM Travel Time Outputs'!$A:$A,"AVG",'VISSIM Travel Time Outputs'!$B:$B,AX$9)),"-")</f>
        <v>-</v>
      </c>
      <c r="AY45" s="36" t="str">
        <f>IFERROR(TIME(0,0,AVERAGEIFS('VISSIM Travel Time Outputs'!$J:$J,'VISSIM Travel Time Outputs'!$D:$D,$D45,'VISSIM Travel Time Outputs'!$A:$A,"AVG",'VISSIM Travel Time Outputs'!$B:$B,AY$9)),"-")</f>
        <v>-</v>
      </c>
      <c r="AZ45" s="36" t="str">
        <f>IFERROR(TIME(0,0,AVERAGEIFS('VISSIM Travel Time Outputs'!$J:$J,'VISSIM Travel Time Outputs'!$D:$D,$D45,'VISSIM Travel Time Outputs'!$A:$A,"AVG",'VISSIM Travel Time Outputs'!$B:$B,AZ$9)),"-")</f>
        <v>-</v>
      </c>
      <c r="BA45" s="36" t="str">
        <f>IFERROR(TIME(0,0,AVERAGEIFS('VISSIM Travel Time Outputs'!$J:$J,'VISSIM Travel Time Outputs'!$D:$D,$D45,'VISSIM Travel Time Outputs'!$A:$A,"AVG",'VISSIM Travel Time Outputs'!$B:$B,BA$9)),"-")</f>
        <v>-</v>
      </c>
      <c r="BB45" s="36" t="str">
        <f>IFERROR(TIME(0,0,AVERAGEIFS('VISSIM Travel Time Outputs'!$J:$J,'VISSIM Travel Time Outputs'!$D:$D,$D45,'VISSIM Travel Time Outputs'!$A:$A,"AVG",'VISSIM Travel Time Outputs'!$B:$B,BB$9)),"-")</f>
        <v>-</v>
      </c>
      <c r="BC45" s="36" t="str">
        <f>IFERROR(TIME(0,0,AVERAGEIFS('VISSIM Travel Time Outputs'!$J:$J,'VISSIM Travel Time Outputs'!$D:$D,$D45,'VISSIM Travel Time Outputs'!$A:$A,"AVG",'VISSIM Travel Time Outputs'!$B:$B,BC$9)),"-")</f>
        <v>-</v>
      </c>
      <c r="BD45" s="36" t="str">
        <f>IFERROR(TIME(0,0,AVERAGEIFS('VISSIM Travel Time Outputs'!$J:$J,'VISSIM Travel Time Outputs'!$D:$D,$D45,'VISSIM Travel Time Outputs'!$A:$A,"AVG",'VISSIM Travel Time Outputs'!$B:$B,BD$9)),"-")</f>
        <v>-</v>
      </c>
      <c r="BE45" s="36" t="str">
        <f>IFERROR(TIME(0,0,AVERAGEIFS('VISSIM Travel Time Outputs'!$J:$J,'VISSIM Travel Time Outputs'!$D:$D,$D45,'VISSIM Travel Time Outputs'!$A:$A,"AVG",'VISSIM Travel Time Outputs'!$B:$B,BE$9)),"-")</f>
        <v>-</v>
      </c>
      <c r="BF45" s="36" t="str">
        <f>IFERROR(TIME(0,0,AVERAGEIFS('VISSIM Travel Time Outputs'!$J:$J,'VISSIM Travel Time Outputs'!$D:$D,$D45,'VISSIM Travel Time Outputs'!$A:$A,"AVG",'VISSIM Travel Time Outputs'!$B:$B,BF$9)),"-")</f>
        <v>-</v>
      </c>
      <c r="BG45" s="36" t="str">
        <f>IFERROR(TIME(0,0,AVERAGEIFS('VISSIM Travel Time Outputs'!$J:$J,'VISSIM Travel Time Outputs'!$D:$D,$D45,'VISSIM Travel Time Outputs'!$A:$A,"AVG",'VISSIM Travel Time Outputs'!$B:$B,BG$9)),"-")</f>
        <v>-</v>
      </c>
      <c r="BH45" s="36" t="str">
        <f>IFERROR(TIME(0,0,AVERAGEIFS('VISSIM Travel Time Outputs'!$J:$J,'VISSIM Travel Time Outputs'!$D:$D,$D45,'VISSIM Travel Time Outputs'!$A:$A,"AVG",'VISSIM Travel Time Outputs'!$B:$B,BH$9)),"-")</f>
        <v>-</v>
      </c>
      <c r="BI45" s="36" t="str">
        <f>IFERROR(TIME(0,0,AVERAGEIFS('VISSIM Travel Time Outputs'!$J:$J,'VISSIM Travel Time Outputs'!$D:$D,$D45,'VISSIM Travel Time Outputs'!$A:$A,"AVG",'VISSIM Travel Time Outputs'!$B:$B,BI$9)),"-")</f>
        <v>-</v>
      </c>
      <c r="BJ45" s="177" t="str">
        <f>IFERROR(TIME(0,0,AVERAGEIFS('VISSIM Travel Time Outputs'!$J:$J,'VISSIM Travel Time Outputs'!$D:$D,$D45,'VISSIM Travel Time Outputs'!$A:$A,"AVG",'VISSIM Travel Time Outputs'!$B:$B,BJ$9)),"-")</f>
        <v>-</v>
      </c>
      <c r="BK45" s="164"/>
      <c r="BL45" s="379" t="str">
        <f>IFERROR(AVERAGEIFS('VISSIM Travel Time Outputs'!$G:$G,'VISSIM Travel Time Outputs'!$D:$D,$D45,'VISSIM Travel Time Outputs'!$A:$A,"AVG",'VISSIM Travel Time Outputs'!$B:$B,BL$9),"-")</f>
        <v>-</v>
      </c>
      <c r="BM45" s="380" t="str">
        <f>IFERROR(AVERAGEIFS('VISSIM Travel Time Outputs'!$G:$G,'VISSIM Travel Time Outputs'!$D:$D,$D45,'VISSIM Travel Time Outputs'!$A:$A,"AVG",'VISSIM Travel Time Outputs'!$B:$B,BM$9),"-")</f>
        <v>-</v>
      </c>
      <c r="BN45" s="380" t="str">
        <f>IFERROR(AVERAGEIFS('VISSIM Travel Time Outputs'!$G:$G,'VISSIM Travel Time Outputs'!$D:$D,$D45,'VISSIM Travel Time Outputs'!$A:$A,"AVG",'VISSIM Travel Time Outputs'!$B:$B,BN$9),"-")</f>
        <v>-</v>
      </c>
      <c r="BO45" s="380" t="str">
        <f>IFERROR(AVERAGEIFS('VISSIM Travel Time Outputs'!$G:$G,'VISSIM Travel Time Outputs'!$D:$D,$D45,'VISSIM Travel Time Outputs'!$A:$A,"AVG",'VISSIM Travel Time Outputs'!$B:$B,BO$9),"-")</f>
        <v>-</v>
      </c>
      <c r="BP45" s="380" t="str">
        <f>IFERROR(AVERAGEIFS('VISSIM Travel Time Outputs'!$G:$G,'VISSIM Travel Time Outputs'!$D:$D,$D45,'VISSIM Travel Time Outputs'!$A:$A,"AVG",'VISSIM Travel Time Outputs'!$B:$B,BP$9),"-")</f>
        <v>-</v>
      </c>
      <c r="BQ45" s="380" t="str">
        <f>IFERROR(AVERAGEIFS('VISSIM Travel Time Outputs'!$G:$G,'VISSIM Travel Time Outputs'!$D:$D,$D45,'VISSIM Travel Time Outputs'!$A:$A,"AVG",'VISSIM Travel Time Outputs'!$B:$B,BQ$9),"-")</f>
        <v>-</v>
      </c>
      <c r="BR45" s="380" t="str">
        <f>IFERROR(AVERAGEIFS('VISSIM Travel Time Outputs'!$G:$G,'VISSIM Travel Time Outputs'!$D:$D,$D45,'VISSIM Travel Time Outputs'!$A:$A,"AVG",'VISSIM Travel Time Outputs'!$B:$B,BR$9),"-")</f>
        <v>-</v>
      </c>
      <c r="BS45" s="380" t="str">
        <f>IFERROR(AVERAGEIFS('VISSIM Travel Time Outputs'!$G:$G,'VISSIM Travel Time Outputs'!$D:$D,$D45,'VISSIM Travel Time Outputs'!$A:$A,"AVG",'VISSIM Travel Time Outputs'!$B:$B,BS$9),"-")</f>
        <v>-</v>
      </c>
      <c r="BT45" s="380" t="str">
        <f>IFERROR(AVERAGEIFS('VISSIM Travel Time Outputs'!$G:$G,'VISSIM Travel Time Outputs'!$D:$D,$D45,'VISSIM Travel Time Outputs'!$A:$A,"AVG",'VISSIM Travel Time Outputs'!$B:$B,BT$9),"-")</f>
        <v>-</v>
      </c>
      <c r="BU45" s="380" t="str">
        <f>IFERROR(AVERAGEIFS('VISSIM Travel Time Outputs'!$G:$G,'VISSIM Travel Time Outputs'!$D:$D,$D45,'VISSIM Travel Time Outputs'!$A:$A,"AVG",'VISSIM Travel Time Outputs'!$B:$B,BU$9),"-")</f>
        <v>-</v>
      </c>
      <c r="BV45" s="380" t="str">
        <f>IFERROR(AVERAGEIFS('VISSIM Travel Time Outputs'!$G:$G,'VISSIM Travel Time Outputs'!$D:$D,$D45,'VISSIM Travel Time Outputs'!$A:$A,"AVG",'VISSIM Travel Time Outputs'!$B:$B,BV$9),"-")</f>
        <v>-</v>
      </c>
      <c r="BW45" s="380" t="str">
        <f>IFERROR(AVERAGEIFS('VISSIM Travel Time Outputs'!$G:$G,'VISSIM Travel Time Outputs'!$D:$D,$D45,'VISSIM Travel Time Outputs'!$A:$A,"AVG",'VISSIM Travel Time Outputs'!$B:$B,BW$9),"-")</f>
        <v>-</v>
      </c>
      <c r="BX45" s="380" t="str">
        <f>IFERROR(AVERAGEIFS('VISSIM Travel Time Outputs'!$G:$G,'VISSIM Travel Time Outputs'!$D:$D,$D45,'VISSIM Travel Time Outputs'!$A:$A,"AVG",'VISSIM Travel Time Outputs'!$B:$B,BX$9),"-")</f>
        <v>-</v>
      </c>
      <c r="BY45" s="380" t="str">
        <f>IFERROR(AVERAGEIFS('VISSIM Travel Time Outputs'!$G:$G,'VISSIM Travel Time Outputs'!$D:$D,$D45,'VISSIM Travel Time Outputs'!$A:$A,"AVG",'VISSIM Travel Time Outputs'!$B:$B,BY$9),"-")</f>
        <v>-</v>
      </c>
      <c r="BZ45" s="380" t="str">
        <f>IFERROR(AVERAGEIFS('VISSIM Travel Time Outputs'!$G:$G,'VISSIM Travel Time Outputs'!$D:$D,$D45,'VISSIM Travel Time Outputs'!$A:$A,"AVG",'VISSIM Travel Time Outputs'!$B:$B,BZ$9),"-")</f>
        <v>-</v>
      </c>
      <c r="CA45" s="381" t="str">
        <f>IFERROR(AVERAGEIFS('VISSIM Travel Time Outputs'!$G:$G,'VISSIM Travel Time Outputs'!$D:$D,$D45,'VISSIM Travel Time Outputs'!$A:$A,"AVG",'VISSIM Travel Time Outputs'!$B:$B,CA$9),"-")</f>
        <v>-</v>
      </c>
      <c r="CB45" s="304"/>
      <c r="CC45" s="259" t="str">
        <f t="shared" si="16"/>
        <v>--</v>
      </c>
      <c r="CD45" s="410" t="str">
        <f t="shared" si="17"/>
        <v>--</v>
      </c>
      <c r="CE45" s="381">
        <f t="shared" si="18"/>
        <v>0</v>
      </c>
      <c r="CF45" s="387"/>
      <c r="CG45" s="259" t="str">
        <f>IFERROR(GETPIVOTDATA("Average of TRAVTM(31)",#REF!,"TIMEINT",CG$9,"VEHICLETRAVELTIMEMEASUREMENT",$D45)/3600/24,"--")</f>
        <v>--</v>
      </c>
      <c r="CH45" s="36" t="str">
        <f>IFERROR(GETPIVOTDATA("Average of TRAVTM(31)",#REF!,"TIMEINT",CH$9,"VEHICLETRAVELTIMEMEASUREMENT",$D45)/3600/24,"--")</f>
        <v>--</v>
      </c>
      <c r="CI45" s="36" t="str">
        <f>IFERROR(GETPIVOTDATA("Average of TRAVTM(31)",#REF!,"TIMEINT",CI$9,"VEHICLETRAVELTIMEMEASUREMENT",$D45)/3600/24,"--")</f>
        <v>--</v>
      </c>
      <c r="CJ45" s="36" t="str">
        <f>IFERROR(GETPIVOTDATA("Average of TRAVTM(31)",#REF!,"TIMEINT",CJ$9,"VEHICLETRAVELTIMEMEASUREMENT",$D45)/3600/24,"--")</f>
        <v>--</v>
      </c>
      <c r="CK45" s="36" t="str">
        <f>IFERROR(GETPIVOTDATA("Average of TRAVTM(31)",#REF!,"TIMEINT",CK$9,"VEHICLETRAVELTIMEMEASUREMENT",$D45)/3600/24,"--")</f>
        <v>--</v>
      </c>
      <c r="CL45" s="36" t="str">
        <f>IFERROR(GETPIVOTDATA("Average of TRAVTM(31)",#REF!,"TIMEINT",CL$9,"VEHICLETRAVELTIMEMEASUREMENT",$D45)/3600/24,"--")</f>
        <v>--</v>
      </c>
      <c r="CM45" s="36" t="str">
        <f>IFERROR(GETPIVOTDATA("Average of TRAVTM(31)",#REF!,"TIMEINT",CM$9,"VEHICLETRAVELTIMEMEASUREMENT",$D45)/3600/24,"--")</f>
        <v>--</v>
      </c>
      <c r="CN45" s="36" t="str">
        <f>IFERROR(GETPIVOTDATA("Average of TRAVTM(31)",#REF!,"TIMEINT",CN$9,"VEHICLETRAVELTIMEMEASUREMENT",$D45)/3600/24,"--")</f>
        <v>--</v>
      </c>
      <c r="CO45" s="36" t="str">
        <f>IFERROR(GETPIVOTDATA("Average of TRAVTM(31)",#REF!,"TIMEINT",CO$9,"VEHICLETRAVELTIMEMEASUREMENT",$D45)/3600/24,"--")</f>
        <v>--</v>
      </c>
      <c r="CP45" s="36" t="str">
        <f>IFERROR(GETPIVOTDATA("Average of TRAVTM(31)",#REF!,"TIMEINT",CP$9,"VEHICLETRAVELTIMEMEASUREMENT",$D45)/3600/24,"--")</f>
        <v>--</v>
      </c>
      <c r="CQ45" s="36" t="str">
        <f>IFERROR(GETPIVOTDATA("Average of TRAVTM(31)",#REF!,"TIMEINT",CQ$9,"VEHICLETRAVELTIMEMEASUREMENT",$D45)/3600/24,"--")</f>
        <v>--</v>
      </c>
      <c r="CR45" s="36" t="str">
        <f>IFERROR(GETPIVOTDATA("Average of TRAVTM(31)",#REF!,"TIMEINT",CR$9,"VEHICLETRAVELTIMEMEASUREMENT",$D45)/3600/24,"--")</f>
        <v>--</v>
      </c>
      <c r="CS45" s="36" t="str">
        <f>IFERROR(GETPIVOTDATA("Average of TRAVTM(31)",#REF!,"TIMEINT",CS$9,"VEHICLETRAVELTIMEMEASUREMENT",$D45)/3600/24,"--")</f>
        <v>--</v>
      </c>
      <c r="CT45" s="36" t="str">
        <f>IFERROR(GETPIVOTDATA("Average of TRAVTM(31)",#REF!,"TIMEINT",CT$9,"VEHICLETRAVELTIMEMEASUREMENT",$D45)/3600/24,"--")</f>
        <v>--</v>
      </c>
      <c r="CU45" s="36" t="str">
        <f>IFERROR(GETPIVOTDATA("Average of TRAVTM(31)",#REF!,"TIMEINT",CU$9,"VEHICLETRAVELTIMEMEASUREMENT",$D45)/3600/24,"--")</f>
        <v>--</v>
      </c>
      <c r="CV45" s="177" t="str">
        <f>IFERROR(GETPIVOTDATA("Average of TRAVTM(31)",#REF!,"TIMEINT",CV$9,"VEHICLETRAVELTIMEMEASUREMENT",$D45)/3600/24,"--")</f>
        <v>--</v>
      </c>
      <c r="CW45" s="387"/>
      <c r="CX45" s="379" t="str">
        <f>IFERROR(GETPIVOTDATA("Average of VEHS(31)",#REF!,"TIMEINT",CX$9,"VEHICLETRAVELTIMEMEASUREMENT",$D45),"--")</f>
        <v>--</v>
      </c>
      <c r="CY45" s="380" t="str">
        <f>IFERROR(GETPIVOTDATA("Average of VEHS(31)",#REF!,"TIMEINT",CY$9,"VEHICLETRAVELTIMEMEASUREMENT",$D45),"--")</f>
        <v>--</v>
      </c>
      <c r="CZ45" s="380" t="str">
        <f>IFERROR(GETPIVOTDATA("Average of VEHS(31)",#REF!,"TIMEINT",CZ$9,"VEHICLETRAVELTIMEMEASUREMENT",$D45),"--")</f>
        <v>--</v>
      </c>
      <c r="DA45" s="380" t="str">
        <f>IFERROR(GETPIVOTDATA("Average of VEHS(31)",#REF!,"TIMEINT",DA$9,"VEHICLETRAVELTIMEMEASUREMENT",$D45),"--")</f>
        <v>--</v>
      </c>
      <c r="DB45" s="380" t="str">
        <f>IFERROR(GETPIVOTDATA("Average of VEHS(31)",#REF!,"TIMEINT",DB$9,"VEHICLETRAVELTIMEMEASUREMENT",$D45),"--")</f>
        <v>--</v>
      </c>
      <c r="DC45" s="380" t="str">
        <f>IFERROR(GETPIVOTDATA("Average of VEHS(31)",#REF!,"TIMEINT",DC$9,"VEHICLETRAVELTIMEMEASUREMENT",$D45),"--")</f>
        <v>--</v>
      </c>
      <c r="DD45" s="380" t="str">
        <f>IFERROR(GETPIVOTDATA("Average of VEHS(31)",#REF!,"TIMEINT",DD$9,"VEHICLETRAVELTIMEMEASUREMENT",$D45),"--")</f>
        <v>--</v>
      </c>
      <c r="DE45" s="380" t="str">
        <f>IFERROR(GETPIVOTDATA("Average of VEHS(31)",#REF!,"TIMEINT",DE$9,"VEHICLETRAVELTIMEMEASUREMENT",$D45),"--")</f>
        <v>--</v>
      </c>
      <c r="DF45" s="380" t="str">
        <f>IFERROR(GETPIVOTDATA("Average of VEHS(31)",#REF!,"TIMEINT",DF$9,"VEHICLETRAVELTIMEMEASUREMENT",$D45),"--")</f>
        <v>--</v>
      </c>
      <c r="DG45" s="380" t="str">
        <f>IFERROR(GETPIVOTDATA("Average of VEHS(31)",#REF!,"TIMEINT",DG$9,"VEHICLETRAVELTIMEMEASUREMENT",$D45),"--")</f>
        <v>--</v>
      </c>
      <c r="DH45" s="380" t="str">
        <f>IFERROR(GETPIVOTDATA("Average of VEHS(31)",#REF!,"TIMEINT",DH$9,"VEHICLETRAVELTIMEMEASUREMENT",$D45),"--")</f>
        <v>--</v>
      </c>
      <c r="DI45" s="380" t="str">
        <f>IFERROR(GETPIVOTDATA("Average of VEHS(31)",#REF!,"TIMEINT",DI$9,"VEHICLETRAVELTIMEMEASUREMENT",$D45),"--")</f>
        <v>--</v>
      </c>
      <c r="DJ45" s="380" t="str">
        <f>IFERROR(GETPIVOTDATA("Average of VEHS(31)",#REF!,"TIMEINT",DJ$9,"VEHICLETRAVELTIMEMEASUREMENT",$D45),"--")</f>
        <v>--</v>
      </c>
      <c r="DK45" s="380" t="str">
        <f>IFERROR(GETPIVOTDATA("Average of VEHS(31)",#REF!,"TIMEINT",DK$9,"VEHICLETRAVELTIMEMEASUREMENT",$D45),"--")</f>
        <v>--</v>
      </c>
      <c r="DL45" s="380" t="str">
        <f>IFERROR(GETPIVOTDATA("Average of VEHS(31)",#REF!,"TIMEINT",DL$9,"VEHICLETRAVELTIMEMEASUREMENT",$D45),"--")</f>
        <v>--</v>
      </c>
      <c r="DM45" s="381" t="str">
        <f>IFERROR(GETPIVOTDATA("Average of VEHS(31)",#REF!,"TIMEINT",DM$9,"VEHICLETRAVELTIMEMEASUREMENT",$D45),"--")</f>
        <v>--</v>
      </c>
      <c r="DN45" s="387"/>
      <c r="DO45" s="259" t="str">
        <f t="shared" si="19"/>
        <v>--</v>
      </c>
      <c r="DP45" s="410" t="str">
        <f t="shared" si="20"/>
        <v>--</v>
      </c>
      <c r="DQ45" s="381">
        <f t="shared" si="21"/>
        <v>0</v>
      </c>
      <c r="DR45" s="305"/>
      <c r="DS45" s="259" t="str">
        <f>IFERROR(TIME(0,0,AVERAGEIFS('VISSIM Travel Time Outputs'!$K:$K,'VISSIM Travel Time Outputs'!$D:$D,$D45,'VISSIM Travel Time Outputs'!$A:$A,"AVG",'VISSIM Travel Time Outputs'!$B:$B,DS$9)),"-")</f>
        <v>-</v>
      </c>
      <c r="DT45" s="36" t="str">
        <f>IFERROR(TIME(0,0,AVERAGEIFS('VISSIM Travel Time Outputs'!$K:$K,'VISSIM Travel Time Outputs'!$D:$D,$D45,'VISSIM Travel Time Outputs'!$A:$A,"AVG",'VISSIM Travel Time Outputs'!$B:$B,DT$9)),"-")</f>
        <v>-</v>
      </c>
      <c r="DU45" s="36" t="str">
        <f>IFERROR(TIME(0,0,AVERAGEIFS('VISSIM Travel Time Outputs'!$K:$K,'VISSIM Travel Time Outputs'!$D:$D,$D45,'VISSIM Travel Time Outputs'!$A:$A,"AVG",'VISSIM Travel Time Outputs'!$B:$B,DU$9)),"-")</f>
        <v>-</v>
      </c>
      <c r="DV45" s="36" t="str">
        <f>IFERROR(TIME(0,0,AVERAGEIFS('VISSIM Travel Time Outputs'!$K:$K,'VISSIM Travel Time Outputs'!$D:$D,$D45,'VISSIM Travel Time Outputs'!$A:$A,"AVG",'VISSIM Travel Time Outputs'!$B:$B,DV$9)),"-")</f>
        <v>-</v>
      </c>
      <c r="DW45" s="36" t="str">
        <f>IFERROR(TIME(0,0,AVERAGEIFS('VISSIM Travel Time Outputs'!$K:$K,'VISSIM Travel Time Outputs'!$D:$D,$D45,'VISSIM Travel Time Outputs'!$A:$A,"AVG",'VISSIM Travel Time Outputs'!$B:$B,DW$9)),"-")</f>
        <v>-</v>
      </c>
      <c r="DX45" s="36" t="str">
        <f>IFERROR(TIME(0,0,AVERAGEIFS('VISSIM Travel Time Outputs'!$K:$K,'VISSIM Travel Time Outputs'!$D:$D,$D45,'VISSIM Travel Time Outputs'!$A:$A,"AVG",'VISSIM Travel Time Outputs'!$B:$B,DX$9)),"-")</f>
        <v>-</v>
      </c>
      <c r="DY45" s="36" t="str">
        <f>IFERROR(TIME(0,0,AVERAGEIFS('VISSIM Travel Time Outputs'!$K:$K,'VISSIM Travel Time Outputs'!$D:$D,$D45,'VISSIM Travel Time Outputs'!$A:$A,"AVG",'VISSIM Travel Time Outputs'!$B:$B,DY$9)),"-")</f>
        <v>-</v>
      </c>
      <c r="DZ45" s="36" t="str">
        <f>IFERROR(TIME(0,0,AVERAGEIFS('VISSIM Travel Time Outputs'!$K:$K,'VISSIM Travel Time Outputs'!$D:$D,$D45,'VISSIM Travel Time Outputs'!$A:$A,"AVG",'VISSIM Travel Time Outputs'!$B:$B,DZ$9)),"-")</f>
        <v>-</v>
      </c>
      <c r="EA45" s="36" t="str">
        <f>IFERROR(TIME(0,0,AVERAGEIFS('VISSIM Travel Time Outputs'!$K:$K,'VISSIM Travel Time Outputs'!$D:$D,$D45,'VISSIM Travel Time Outputs'!$A:$A,"AVG",'VISSIM Travel Time Outputs'!$B:$B,EA$9)),"-")</f>
        <v>-</v>
      </c>
      <c r="EB45" s="36" t="str">
        <f>IFERROR(TIME(0,0,AVERAGEIFS('VISSIM Travel Time Outputs'!$K:$K,'VISSIM Travel Time Outputs'!$D:$D,$D45,'VISSIM Travel Time Outputs'!$A:$A,"AVG",'VISSIM Travel Time Outputs'!$B:$B,EB$9)),"-")</f>
        <v>-</v>
      </c>
      <c r="EC45" s="36" t="str">
        <f>IFERROR(TIME(0,0,AVERAGEIFS('VISSIM Travel Time Outputs'!$K:$K,'VISSIM Travel Time Outputs'!$D:$D,$D45,'VISSIM Travel Time Outputs'!$A:$A,"AVG",'VISSIM Travel Time Outputs'!$B:$B,EC$9)),"-")</f>
        <v>-</v>
      </c>
      <c r="ED45" s="36" t="str">
        <f>IFERROR(TIME(0,0,AVERAGEIFS('VISSIM Travel Time Outputs'!$K:$K,'VISSIM Travel Time Outputs'!$D:$D,$D45,'VISSIM Travel Time Outputs'!$A:$A,"AVG",'VISSIM Travel Time Outputs'!$B:$B,ED$9)),"-")</f>
        <v>-</v>
      </c>
      <c r="EE45" s="36" t="str">
        <f>IFERROR(TIME(0,0,AVERAGEIFS('VISSIM Travel Time Outputs'!$K:$K,'VISSIM Travel Time Outputs'!$D:$D,$D45,'VISSIM Travel Time Outputs'!$A:$A,"AVG",'VISSIM Travel Time Outputs'!$B:$B,EE$9)),"-")</f>
        <v>-</v>
      </c>
      <c r="EF45" s="36" t="str">
        <f>IFERROR(TIME(0,0,AVERAGEIFS('VISSIM Travel Time Outputs'!$K:$K,'VISSIM Travel Time Outputs'!$D:$D,$D45,'VISSIM Travel Time Outputs'!$A:$A,"AVG",'VISSIM Travel Time Outputs'!$B:$B,EF$9)),"-")</f>
        <v>-</v>
      </c>
      <c r="EG45" s="36" t="str">
        <f>IFERROR(TIME(0,0,AVERAGEIFS('VISSIM Travel Time Outputs'!$K:$K,'VISSIM Travel Time Outputs'!$D:$D,$D45,'VISSIM Travel Time Outputs'!$A:$A,"AVG",'VISSIM Travel Time Outputs'!$B:$B,EG$9)),"-")</f>
        <v>-</v>
      </c>
      <c r="EH45" s="177" t="str">
        <f>IFERROR(TIME(0,0,AVERAGEIFS('VISSIM Travel Time Outputs'!$K:$K,'VISSIM Travel Time Outputs'!$D:$D,$D45,'VISSIM Travel Time Outputs'!$A:$A,"AVG",'VISSIM Travel Time Outputs'!$B:$B,EH$9)),"-")</f>
        <v>-</v>
      </c>
      <c r="EI45" s="164"/>
      <c r="EJ45" s="379" t="str">
        <f>IFERROR(AVERAGEIFS('VISSIM Travel Time Outputs'!$H:$H,'VISSIM Travel Time Outputs'!$D:$D,$D45,'VISSIM Travel Time Outputs'!$A:$A,"AVG",'VISSIM Travel Time Outputs'!$B:$B,EJ$9),"-")</f>
        <v>-</v>
      </c>
      <c r="EK45" s="380" t="str">
        <f>IFERROR(AVERAGEIFS('VISSIM Travel Time Outputs'!$H:$H,'VISSIM Travel Time Outputs'!$D:$D,$D45,'VISSIM Travel Time Outputs'!$A:$A,"AVG",'VISSIM Travel Time Outputs'!$B:$B,EK$9),"-")</f>
        <v>-</v>
      </c>
      <c r="EL45" s="380" t="str">
        <f>IFERROR(AVERAGEIFS('VISSIM Travel Time Outputs'!$H:$H,'VISSIM Travel Time Outputs'!$D:$D,$D45,'VISSIM Travel Time Outputs'!$A:$A,"AVG",'VISSIM Travel Time Outputs'!$B:$B,EL$9),"-")</f>
        <v>-</v>
      </c>
      <c r="EM45" s="380" t="str">
        <f>IFERROR(AVERAGEIFS('VISSIM Travel Time Outputs'!$H:$H,'VISSIM Travel Time Outputs'!$D:$D,$D45,'VISSIM Travel Time Outputs'!$A:$A,"AVG",'VISSIM Travel Time Outputs'!$B:$B,EM$9),"-")</f>
        <v>-</v>
      </c>
      <c r="EN45" s="380" t="str">
        <f>IFERROR(AVERAGEIFS('VISSIM Travel Time Outputs'!$H:$H,'VISSIM Travel Time Outputs'!$D:$D,$D45,'VISSIM Travel Time Outputs'!$A:$A,"AVG",'VISSIM Travel Time Outputs'!$B:$B,EN$9),"-")</f>
        <v>-</v>
      </c>
      <c r="EO45" s="380" t="str">
        <f>IFERROR(AVERAGEIFS('VISSIM Travel Time Outputs'!$H:$H,'VISSIM Travel Time Outputs'!$D:$D,$D45,'VISSIM Travel Time Outputs'!$A:$A,"AVG",'VISSIM Travel Time Outputs'!$B:$B,EO$9),"-")</f>
        <v>-</v>
      </c>
      <c r="EP45" s="380" t="str">
        <f>IFERROR(AVERAGEIFS('VISSIM Travel Time Outputs'!$H:$H,'VISSIM Travel Time Outputs'!$D:$D,$D45,'VISSIM Travel Time Outputs'!$A:$A,"AVG",'VISSIM Travel Time Outputs'!$B:$B,EP$9),"-")</f>
        <v>-</v>
      </c>
      <c r="EQ45" s="380" t="str">
        <f>IFERROR(AVERAGEIFS('VISSIM Travel Time Outputs'!$H:$H,'VISSIM Travel Time Outputs'!$D:$D,$D45,'VISSIM Travel Time Outputs'!$A:$A,"AVG",'VISSIM Travel Time Outputs'!$B:$B,EQ$9),"-")</f>
        <v>-</v>
      </c>
      <c r="ER45" s="380" t="str">
        <f>IFERROR(AVERAGEIFS('VISSIM Travel Time Outputs'!$H:$H,'VISSIM Travel Time Outputs'!$D:$D,$D45,'VISSIM Travel Time Outputs'!$A:$A,"AVG",'VISSIM Travel Time Outputs'!$B:$B,ER$9),"-")</f>
        <v>-</v>
      </c>
      <c r="ES45" s="380" t="str">
        <f>IFERROR(AVERAGEIFS('VISSIM Travel Time Outputs'!$H:$H,'VISSIM Travel Time Outputs'!$D:$D,$D45,'VISSIM Travel Time Outputs'!$A:$A,"AVG",'VISSIM Travel Time Outputs'!$B:$B,ES$9),"-")</f>
        <v>-</v>
      </c>
      <c r="ET45" s="380" t="str">
        <f>IFERROR(AVERAGEIFS('VISSIM Travel Time Outputs'!$H:$H,'VISSIM Travel Time Outputs'!$D:$D,$D45,'VISSIM Travel Time Outputs'!$A:$A,"AVG",'VISSIM Travel Time Outputs'!$B:$B,ET$9),"-")</f>
        <v>-</v>
      </c>
      <c r="EU45" s="380" t="str">
        <f>IFERROR(AVERAGEIFS('VISSIM Travel Time Outputs'!$H:$H,'VISSIM Travel Time Outputs'!$D:$D,$D45,'VISSIM Travel Time Outputs'!$A:$A,"AVG",'VISSIM Travel Time Outputs'!$B:$B,EU$9),"-")</f>
        <v>-</v>
      </c>
      <c r="EV45" s="380" t="str">
        <f>IFERROR(AVERAGEIFS('VISSIM Travel Time Outputs'!$H:$H,'VISSIM Travel Time Outputs'!$D:$D,$D45,'VISSIM Travel Time Outputs'!$A:$A,"AVG",'VISSIM Travel Time Outputs'!$B:$B,EV$9),"-")</f>
        <v>-</v>
      </c>
      <c r="EW45" s="380" t="str">
        <f>IFERROR(AVERAGEIFS('VISSIM Travel Time Outputs'!$H:$H,'VISSIM Travel Time Outputs'!$D:$D,$D45,'VISSIM Travel Time Outputs'!$A:$A,"AVG",'VISSIM Travel Time Outputs'!$B:$B,EW$9),"-")</f>
        <v>-</v>
      </c>
      <c r="EX45" s="380" t="str">
        <f>IFERROR(AVERAGEIFS('VISSIM Travel Time Outputs'!$H:$H,'VISSIM Travel Time Outputs'!$D:$D,$D45,'VISSIM Travel Time Outputs'!$A:$A,"AVG",'VISSIM Travel Time Outputs'!$B:$B,EX$9),"-")</f>
        <v>-</v>
      </c>
      <c r="EY45" s="381" t="str">
        <f>IFERROR(AVERAGEIFS('VISSIM Travel Time Outputs'!$H:$H,'VISSIM Travel Time Outputs'!$D:$D,$D45,'VISSIM Travel Time Outputs'!$A:$A,"AVG",'VISSIM Travel Time Outputs'!$B:$B,EY$9),"-")</f>
        <v>-</v>
      </c>
      <c r="EZ45" s="304"/>
      <c r="FA45" s="259" t="str">
        <f t="shared" si="22"/>
        <v>--</v>
      </c>
      <c r="FB45" s="410" t="str">
        <f t="shared" si="23"/>
        <v>--</v>
      </c>
      <c r="FC45" s="381">
        <f t="shared" si="24"/>
        <v>0</v>
      </c>
      <c r="FD45" s="387"/>
      <c r="FE45" s="259" t="str">
        <f>IFERROR(GETPIVOTDATA("Average of TRAVTM(40)",#REF!,"TIMEINT",FE$9,"VEHICLETRAVELTIMEMEASUREMENT",$D45)/3600/24,"--")</f>
        <v>--</v>
      </c>
      <c r="FF45" s="36" t="str">
        <f>IFERROR(GETPIVOTDATA("Average of TRAVTM(40)",#REF!,"TIMEINT",FF$9,"VEHICLETRAVELTIMEMEASUREMENT",$D45)/3600/24,"--")</f>
        <v>--</v>
      </c>
      <c r="FG45" s="36" t="str">
        <f>IFERROR(GETPIVOTDATA("Average of TRAVTM(40)",#REF!,"TIMEINT",FG$9,"VEHICLETRAVELTIMEMEASUREMENT",$D45)/3600/24,"--")</f>
        <v>--</v>
      </c>
      <c r="FH45" s="36" t="str">
        <f>IFERROR(GETPIVOTDATA("Average of TRAVTM(40)",#REF!,"TIMEINT",FH$9,"VEHICLETRAVELTIMEMEASUREMENT",$D45)/3600/24,"--")</f>
        <v>--</v>
      </c>
      <c r="FI45" s="36" t="str">
        <f>IFERROR(GETPIVOTDATA("Average of TRAVTM(40)",#REF!,"TIMEINT",FI$9,"VEHICLETRAVELTIMEMEASUREMENT",$D45)/3600/24,"--")</f>
        <v>--</v>
      </c>
      <c r="FJ45" s="36" t="str">
        <f>IFERROR(GETPIVOTDATA("Average of TRAVTM(40)",#REF!,"TIMEINT",FJ$9,"VEHICLETRAVELTIMEMEASUREMENT",$D45)/3600/24,"--")</f>
        <v>--</v>
      </c>
      <c r="FK45" s="36" t="str">
        <f>IFERROR(GETPIVOTDATA("Average of TRAVTM(40)",#REF!,"TIMEINT",FK$9,"VEHICLETRAVELTIMEMEASUREMENT",$D45)/3600/24,"--")</f>
        <v>--</v>
      </c>
      <c r="FL45" s="36" t="str">
        <f>IFERROR(GETPIVOTDATA("Average of TRAVTM(40)",#REF!,"TIMEINT",FL$9,"VEHICLETRAVELTIMEMEASUREMENT",$D45)/3600/24,"--")</f>
        <v>--</v>
      </c>
      <c r="FM45" s="36" t="str">
        <f>IFERROR(GETPIVOTDATA("Average of TRAVTM(40)",#REF!,"TIMEINT",FM$9,"VEHICLETRAVELTIMEMEASUREMENT",$D45)/3600/24,"--")</f>
        <v>--</v>
      </c>
      <c r="FN45" s="36" t="str">
        <f>IFERROR(GETPIVOTDATA("Average of TRAVTM(40)",#REF!,"TIMEINT",FN$9,"VEHICLETRAVELTIMEMEASUREMENT",$D45)/3600/24,"--")</f>
        <v>--</v>
      </c>
      <c r="FO45" s="36" t="str">
        <f>IFERROR(GETPIVOTDATA("Average of TRAVTM(40)",#REF!,"TIMEINT",FO$9,"VEHICLETRAVELTIMEMEASUREMENT",$D45)/3600/24,"--")</f>
        <v>--</v>
      </c>
      <c r="FP45" s="36" t="str">
        <f>IFERROR(GETPIVOTDATA("Average of TRAVTM(40)",#REF!,"TIMEINT",FP$9,"VEHICLETRAVELTIMEMEASUREMENT",$D45)/3600/24,"--")</f>
        <v>--</v>
      </c>
      <c r="FQ45" s="36" t="str">
        <f>IFERROR(GETPIVOTDATA("Average of TRAVTM(40)",#REF!,"TIMEINT",FQ$9,"VEHICLETRAVELTIMEMEASUREMENT",$D45)/3600/24,"--")</f>
        <v>--</v>
      </c>
      <c r="FR45" s="36" t="str">
        <f>IFERROR(GETPIVOTDATA("Average of TRAVTM(40)",#REF!,"TIMEINT",FR$9,"VEHICLETRAVELTIMEMEASUREMENT",$D45)/3600/24,"--")</f>
        <v>--</v>
      </c>
      <c r="FS45" s="36" t="str">
        <f>IFERROR(GETPIVOTDATA("Average of TRAVTM(40)",#REF!,"TIMEINT",FS$9,"VEHICLETRAVELTIMEMEASUREMENT",$D45)/3600/24,"--")</f>
        <v>--</v>
      </c>
      <c r="FT45" s="177" t="str">
        <f>IFERROR(GETPIVOTDATA("Average of TRAVTM(40)",#REF!,"TIMEINT",FT$9,"VEHICLETRAVELTIMEMEASUREMENT",$D45)/3600/24,"--")</f>
        <v>--</v>
      </c>
      <c r="FU45" s="387"/>
      <c r="FV45" s="379" t="str">
        <f>IFERROR(GETPIVOTDATA("Average of VEHS(40)",#REF!,"TIMEINT",FV$9,"VEHICLETRAVELTIMEMEASUREMENT",$D45),"--")</f>
        <v>--</v>
      </c>
      <c r="FW45" s="380" t="str">
        <f>IFERROR(GETPIVOTDATA("Average of VEHS(40)",#REF!,"TIMEINT",FW$9,"VEHICLETRAVELTIMEMEASUREMENT",$D45),"--")</f>
        <v>--</v>
      </c>
      <c r="FX45" s="380" t="str">
        <f>IFERROR(GETPIVOTDATA("Average of VEHS(40)",#REF!,"TIMEINT",FX$9,"VEHICLETRAVELTIMEMEASUREMENT",$D45),"--")</f>
        <v>--</v>
      </c>
      <c r="FY45" s="380" t="str">
        <f>IFERROR(GETPIVOTDATA("Average of VEHS(40)",#REF!,"TIMEINT",FY$9,"VEHICLETRAVELTIMEMEASUREMENT",$D45),"--")</f>
        <v>--</v>
      </c>
      <c r="FZ45" s="380" t="str">
        <f>IFERROR(GETPIVOTDATA("Average of VEHS(40)",#REF!,"TIMEINT",FZ$9,"VEHICLETRAVELTIMEMEASUREMENT",$D45),"--")</f>
        <v>--</v>
      </c>
      <c r="GA45" s="380" t="str">
        <f>IFERROR(GETPIVOTDATA("Average of VEHS(40)",#REF!,"TIMEINT",GA$9,"VEHICLETRAVELTIMEMEASUREMENT",$D45),"--")</f>
        <v>--</v>
      </c>
      <c r="GB45" s="380" t="str">
        <f>IFERROR(GETPIVOTDATA("Average of VEHS(40)",#REF!,"TIMEINT",GB$9,"VEHICLETRAVELTIMEMEASUREMENT",$D45),"--")</f>
        <v>--</v>
      </c>
      <c r="GC45" s="380" t="str">
        <f>IFERROR(GETPIVOTDATA("Average of VEHS(40)",#REF!,"TIMEINT",GC$9,"VEHICLETRAVELTIMEMEASUREMENT",$D45),"--")</f>
        <v>--</v>
      </c>
      <c r="GD45" s="380" t="str">
        <f>IFERROR(GETPIVOTDATA("Average of VEHS(40)",#REF!,"TIMEINT",GD$9,"VEHICLETRAVELTIMEMEASUREMENT",$D45),"--")</f>
        <v>--</v>
      </c>
      <c r="GE45" s="380" t="str">
        <f>IFERROR(GETPIVOTDATA("Average of VEHS(40)",#REF!,"TIMEINT",GE$9,"VEHICLETRAVELTIMEMEASUREMENT",$D45),"--")</f>
        <v>--</v>
      </c>
      <c r="GF45" s="380" t="str">
        <f>IFERROR(GETPIVOTDATA("Average of VEHS(40)",#REF!,"TIMEINT",GF$9,"VEHICLETRAVELTIMEMEASUREMENT",$D45),"--")</f>
        <v>--</v>
      </c>
      <c r="GG45" s="380" t="str">
        <f>IFERROR(GETPIVOTDATA("Average of VEHS(40)",#REF!,"TIMEINT",GG$9,"VEHICLETRAVELTIMEMEASUREMENT",$D45),"--")</f>
        <v>--</v>
      </c>
      <c r="GH45" s="380" t="str">
        <f>IFERROR(GETPIVOTDATA("Average of VEHS(40)",#REF!,"TIMEINT",GH$9,"VEHICLETRAVELTIMEMEASUREMENT",$D45),"--")</f>
        <v>--</v>
      </c>
      <c r="GI45" s="380" t="str">
        <f>IFERROR(GETPIVOTDATA("Average of VEHS(40)",#REF!,"TIMEINT",GI$9,"VEHICLETRAVELTIMEMEASUREMENT",$D45),"--")</f>
        <v>--</v>
      </c>
      <c r="GJ45" s="380" t="str">
        <f>IFERROR(GETPIVOTDATA("Average of VEHS(40)",#REF!,"TIMEINT",GJ$9,"VEHICLETRAVELTIMEMEASUREMENT",$D45),"--")</f>
        <v>--</v>
      </c>
      <c r="GK45" s="381" t="str">
        <f>IFERROR(GETPIVOTDATA("Average of VEHS(40)",#REF!,"TIMEINT",GK$9,"VEHICLETRAVELTIMEMEASUREMENT",$D45),"--")</f>
        <v>--</v>
      </c>
      <c r="GL45" s="387"/>
      <c r="GM45" s="259" t="str">
        <f t="shared" si="25"/>
        <v>--</v>
      </c>
      <c r="GN45" s="410" t="str">
        <f t="shared" si="26"/>
        <v>--</v>
      </c>
      <c r="GO45" s="381">
        <f t="shared" si="27"/>
        <v>0</v>
      </c>
      <c r="GP45" s="387"/>
      <c r="GQ45" s="259" t="str">
        <f>IFERROR(GETPIVOTDATA("Average of TRAVTM(60)",#REF!,"TIMEINT",GQ$9,"VEHICLETRAVELTIMEMEASUREMENT",$D45)/3600/24,"--")</f>
        <v>--</v>
      </c>
      <c r="GR45" s="36" t="str">
        <f>IFERROR(GETPIVOTDATA("Average of TRAVTM(60)",#REF!,"TIMEINT",GR$9,"VEHICLETRAVELTIMEMEASUREMENT",$D45)/3600/24,"--")</f>
        <v>--</v>
      </c>
      <c r="GS45" s="36" t="str">
        <f>IFERROR(GETPIVOTDATA("Average of TRAVTM(60)",#REF!,"TIMEINT",GS$9,"VEHICLETRAVELTIMEMEASUREMENT",$D45)/3600/24,"--")</f>
        <v>--</v>
      </c>
      <c r="GT45" s="36" t="str">
        <f>IFERROR(GETPIVOTDATA("Average of TRAVTM(60)",#REF!,"TIMEINT",GT$9,"VEHICLETRAVELTIMEMEASUREMENT",$D45)/3600/24,"--")</f>
        <v>--</v>
      </c>
      <c r="GU45" s="36" t="str">
        <f>IFERROR(GETPIVOTDATA("Average of TRAVTM(60)",#REF!,"TIMEINT",GU$9,"VEHICLETRAVELTIMEMEASUREMENT",$D45)/3600/24,"--")</f>
        <v>--</v>
      </c>
      <c r="GV45" s="36" t="str">
        <f>IFERROR(GETPIVOTDATA("Average of TRAVTM(60)",#REF!,"TIMEINT",GV$9,"VEHICLETRAVELTIMEMEASUREMENT",$D45)/3600/24,"--")</f>
        <v>--</v>
      </c>
      <c r="GW45" s="36" t="str">
        <f>IFERROR(GETPIVOTDATA("Average of TRAVTM(60)",#REF!,"TIMEINT",GW$9,"VEHICLETRAVELTIMEMEASUREMENT",$D45)/3600/24,"--")</f>
        <v>--</v>
      </c>
      <c r="GX45" s="36" t="str">
        <f>IFERROR(GETPIVOTDATA("Average of TRAVTM(60)",#REF!,"TIMEINT",GX$9,"VEHICLETRAVELTIMEMEASUREMENT",$D45)/3600/24,"--")</f>
        <v>--</v>
      </c>
      <c r="GY45" s="36" t="str">
        <f>IFERROR(GETPIVOTDATA("Average of TRAVTM(60)",#REF!,"TIMEINT",GY$9,"VEHICLETRAVELTIMEMEASUREMENT",$D45)/3600/24,"--")</f>
        <v>--</v>
      </c>
      <c r="GZ45" s="36" t="str">
        <f>IFERROR(GETPIVOTDATA("Average of TRAVTM(60)",#REF!,"TIMEINT",GZ$9,"VEHICLETRAVELTIMEMEASUREMENT",$D45)/3600/24,"--")</f>
        <v>--</v>
      </c>
      <c r="HA45" s="36" t="str">
        <f>IFERROR(GETPIVOTDATA("Average of TRAVTM(60)",#REF!,"TIMEINT",HA$9,"VEHICLETRAVELTIMEMEASUREMENT",$D45)/3600/24,"--")</f>
        <v>--</v>
      </c>
      <c r="HB45" s="36" t="str">
        <f>IFERROR(GETPIVOTDATA("Average of TRAVTM(60)",#REF!,"TIMEINT",HB$9,"VEHICLETRAVELTIMEMEASUREMENT",$D45)/3600/24,"--")</f>
        <v>--</v>
      </c>
      <c r="HC45" s="36" t="str">
        <f>IFERROR(GETPIVOTDATA("Average of TRAVTM(60)",#REF!,"TIMEINT",HC$9,"VEHICLETRAVELTIMEMEASUREMENT",$D45)/3600/24,"--")</f>
        <v>--</v>
      </c>
      <c r="HD45" s="36" t="str">
        <f>IFERROR(GETPIVOTDATA("Average of TRAVTM(60)",#REF!,"TIMEINT",HD$9,"VEHICLETRAVELTIMEMEASUREMENT",$D45)/3600/24,"--")</f>
        <v>--</v>
      </c>
      <c r="HE45" s="36" t="str">
        <f>IFERROR(GETPIVOTDATA("Average of TRAVTM(60)",#REF!,"TIMEINT",HE$9,"VEHICLETRAVELTIMEMEASUREMENT",$D45)/3600/24,"--")</f>
        <v>--</v>
      </c>
      <c r="HF45" s="177" t="str">
        <f>IFERROR(GETPIVOTDATA("Average of TRAVTM(60)",#REF!,"TIMEINT",HF$9,"VEHICLETRAVELTIMEMEASUREMENT",$D45)/3600/24,"--")</f>
        <v>--</v>
      </c>
      <c r="HG45" s="387"/>
      <c r="HH45" s="379" t="str">
        <f>IFERROR(GETPIVOTDATA("Average of VEHS(60)",#REF!,"TIMEINT",HH$9,"VEHICLETRAVELTIMEMEASUREMENT",$D45),"--")</f>
        <v>--</v>
      </c>
      <c r="HI45" s="380" t="str">
        <f>IFERROR(GETPIVOTDATA("Average of VEHS(60)",#REF!,"TIMEINT",HI$9,"VEHICLETRAVELTIMEMEASUREMENT",$D45),"--")</f>
        <v>--</v>
      </c>
      <c r="HJ45" s="380" t="str">
        <f>IFERROR(GETPIVOTDATA("Average of VEHS(60)",#REF!,"TIMEINT",HJ$9,"VEHICLETRAVELTIMEMEASUREMENT",$D45),"--")</f>
        <v>--</v>
      </c>
      <c r="HK45" s="380" t="str">
        <f>IFERROR(GETPIVOTDATA("Average of VEHS(60)",#REF!,"TIMEINT",HK$9,"VEHICLETRAVELTIMEMEASUREMENT",$D45),"--")</f>
        <v>--</v>
      </c>
      <c r="HL45" s="380" t="str">
        <f>IFERROR(GETPIVOTDATA("Average of VEHS(60)",#REF!,"TIMEINT",HL$9,"VEHICLETRAVELTIMEMEASUREMENT",$D45),"--")</f>
        <v>--</v>
      </c>
      <c r="HM45" s="380" t="str">
        <f>IFERROR(GETPIVOTDATA("Average of VEHS(60)",#REF!,"TIMEINT",HM$9,"VEHICLETRAVELTIMEMEASUREMENT",$D45),"--")</f>
        <v>--</v>
      </c>
      <c r="HN45" s="380" t="str">
        <f>IFERROR(GETPIVOTDATA("Average of VEHS(60)",#REF!,"TIMEINT",HN$9,"VEHICLETRAVELTIMEMEASUREMENT",$D45),"--")</f>
        <v>--</v>
      </c>
      <c r="HO45" s="380" t="str">
        <f>IFERROR(GETPIVOTDATA("Average of VEHS(60)",#REF!,"TIMEINT",HO$9,"VEHICLETRAVELTIMEMEASUREMENT",$D45),"--")</f>
        <v>--</v>
      </c>
      <c r="HP45" s="380" t="str">
        <f>IFERROR(GETPIVOTDATA("Average of VEHS(60)",#REF!,"TIMEINT",HP$9,"VEHICLETRAVELTIMEMEASUREMENT",$D45),"--")</f>
        <v>--</v>
      </c>
      <c r="HQ45" s="380" t="str">
        <f>IFERROR(GETPIVOTDATA("Average of VEHS(60)",#REF!,"TIMEINT",HQ$9,"VEHICLETRAVELTIMEMEASUREMENT",$D45),"--")</f>
        <v>--</v>
      </c>
      <c r="HR45" s="380" t="str">
        <f>IFERROR(GETPIVOTDATA("Average of VEHS(60)",#REF!,"TIMEINT",HR$9,"VEHICLETRAVELTIMEMEASUREMENT",$D45),"--")</f>
        <v>--</v>
      </c>
      <c r="HS45" s="380" t="str">
        <f>IFERROR(GETPIVOTDATA("Average of VEHS(60)",#REF!,"TIMEINT",HS$9,"VEHICLETRAVELTIMEMEASUREMENT",$D45),"--")</f>
        <v>--</v>
      </c>
      <c r="HT45" s="380" t="str">
        <f>IFERROR(GETPIVOTDATA("Average of VEHS(60)",#REF!,"TIMEINT",HT$9,"VEHICLETRAVELTIMEMEASUREMENT",$D45),"--")</f>
        <v>--</v>
      </c>
      <c r="HU45" s="380" t="str">
        <f>IFERROR(GETPIVOTDATA("Average of VEHS(60)",#REF!,"TIMEINT",HU$9,"VEHICLETRAVELTIMEMEASUREMENT",$D45),"--")</f>
        <v>--</v>
      </c>
      <c r="HV45" s="380" t="str">
        <f>IFERROR(GETPIVOTDATA("Average of VEHS(60)",#REF!,"TIMEINT",HV$9,"VEHICLETRAVELTIMEMEASUREMENT",$D45),"--")</f>
        <v>--</v>
      </c>
      <c r="HW45" s="381" t="str">
        <f>IFERROR(GETPIVOTDATA("Average of VEHS(60)",#REF!,"TIMEINT",HW$9,"VEHICLETRAVELTIMEMEASUREMENT",$D45),"--")</f>
        <v>--</v>
      </c>
      <c r="HX45" s="387"/>
      <c r="HY45" s="259" t="str">
        <f t="shared" si="28"/>
        <v>--</v>
      </c>
      <c r="HZ45" s="410" t="str">
        <f t="shared" si="29"/>
        <v>--</v>
      </c>
      <c r="IA45" s="381">
        <f t="shared" si="30"/>
        <v>0</v>
      </c>
      <c r="IB45" s="716"/>
      <c r="IC45" s="379" t="str">
        <f>IFERROR(AVERAGEIFS('VISSIM Travel Time Outputs'!$L:$L,'VISSIM Travel Time Outputs'!$D:$D,$D45,'VISSIM Travel Time Outputs'!$A:$A,"AVG",'VISSIM Travel Time Outputs'!$B:$B,IC$9),"-")</f>
        <v>-</v>
      </c>
      <c r="ID45" s="380" t="str">
        <f>IFERROR(AVERAGEIFS('VISSIM Travel Time Outputs'!$L:$L,'VISSIM Travel Time Outputs'!$D:$D,$D45,'VISSIM Travel Time Outputs'!$A:$A,"AVG",'VISSIM Travel Time Outputs'!$B:$B,ID$9),"-")</f>
        <v>-</v>
      </c>
      <c r="IE45" s="380" t="str">
        <f>IFERROR(AVERAGEIFS('VISSIM Travel Time Outputs'!$L:$L,'VISSIM Travel Time Outputs'!$D:$D,$D45,'VISSIM Travel Time Outputs'!$A:$A,"AVG",'VISSIM Travel Time Outputs'!$B:$B,IE$9),"-")</f>
        <v>-</v>
      </c>
      <c r="IF45" s="380" t="str">
        <f>IFERROR(AVERAGEIFS('VISSIM Travel Time Outputs'!$L:$L,'VISSIM Travel Time Outputs'!$D:$D,$D45,'VISSIM Travel Time Outputs'!$A:$A,"AVG",'VISSIM Travel Time Outputs'!$B:$B,IF$9),"-")</f>
        <v>-</v>
      </c>
      <c r="IG45" s="380" t="str">
        <f>IFERROR(AVERAGEIFS('VISSIM Travel Time Outputs'!$L:$L,'VISSIM Travel Time Outputs'!$D:$D,$D45,'VISSIM Travel Time Outputs'!$A:$A,"AVG",'VISSIM Travel Time Outputs'!$B:$B,IG$9),"-")</f>
        <v>-</v>
      </c>
      <c r="IH45" s="380" t="str">
        <f>IFERROR(AVERAGEIFS('VISSIM Travel Time Outputs'!$L:$L,'VISSIM Travel Time Outputs'!$D:$D,$D45,'VISSIM Travel Time Outputs'!$A:$A,"AVG",'VISSIM Travel Time Outputs'!$B:$B,IH$9),"-")</f>
        <v>-</v>
      </c>
      <c r="II45" s="380" t="str">
        <f>IFERROR(AVERAGEIFS('VISSIM Travel Time Outputs'!$L:$L,'VISSIM Travel Time Outputs'!$D:$D,$D45,'VISSIM Travel Time Outputs'!$A:$A,"AVG",'VISSIM Travel Time Outputs'!$B:$B,II$9),"-")</f>
        <v>-</v>
      </c>
      <c r="IJ45" s="380" t="str">
        <f>IFERROR(AVERAGEIFS('VISSIM Travel Time Outputs'!$L:$L,'VISSIM Travel Time Outputs'!$D:$D,$D45,'VISSIM Travel Time Outputs'!$A:$A,"AVG",'VISSIM Travel Time Outputs'!$B:$B,IJ$9),"-")</f>
        <v>-</v>
      </c>
      <c r="IK45" s="380" t="str">
        <f>IFERROR(AVERAGEIFS('VISSIM Travel Time Outputs'!$L:$L,'VISSIM Travel Time Outputs'!$D:$D,$D45,'VISSIM Travel Time Outputs'!$A:$A,"AVG",'VISSIM Travel Time Outputs'!$B:$B,IK$9),"-")</f>
        <v>-</v>
      </c>
      <c r="IL45" s="380" t="str">
        <f>IFERROR(AVERAGEIFS('VISSIM Travel Time Outputs'!$L:$L,'VISSIM Travel Time Outputs'!$D:$D,$D45,'VISSIM Travel Time Outputs'!$A:$A,"AVG",'VISSIM Travel Time Outputs'!$B:$B,IL$9),"-")</f>
        <v>-</v>
      </c>
      <c r="IM45" s="380" t="str">
        <f>IFERROR(AVERAGEIFS('VISSIM Travel Time Outputs'!$L:$L,'VISSIM Travel Time Outputs'!$D:$D,$D45,'VISSIM Travel Time Outputs'!$A:$A,"AVG",'VISSIM Travel Time Outputs'!$B:$B,IM$9),"-")</f>
        <v>-</v>
      </c>
      <c r="IN45" s="380" t="str">
        <f>IFERROR(AVERAGEIFS('VISSIM Travel Time Outputs'!$L:$L,'VISSIM Travel Time Outputs'!$D:$D,$D45,'VISSIM Travel Time Outputs'!$A:$A,"AVG",'VISSIM Travel Time Outputs'!$B:$B,IN$9),"-")</f>
        <v>-</v>
      </c>
      <c r="IO45" s="380" t="str">
        <f>IFERROR(AVERAGEIFS('VISSIM Travel Time Outputs'!$L:$L,'VISSIM Travel Time Outputs'!$D:$D,$D45,'VISSIM Travel Time Outputs'!$A:$A,"AVG",'VISSIM Travel Time Outputs'!$B:$B,IO$9),"-")</f>
        <v>-</v>
      </c>
      <c r="IP45" s="380" t="str">
        <f>IFERROR(AVERAGEIFS('VISSIM Travel Time Outputs'!$L:$L,'VISSIM Travel Time Outputs'!$D:$D,$D45,'VISSIM Travel Time Outputs'!$A:$A,"AVG",'VISSIM Travel Time Outputs'!$B:$B,IP$9),"-")</f>
        <v>-</v>
      </c>
      <c r="IQ45" s="380" t="str">
        <f>IFERROR(AVERAGEIFS('VISSIM Travel Time Outputs'!$L:$L,'VISSIM Travel Time Outputs'!$D:$D,$D45,'VISSIM Travel Time Outputs'!$A:$A,"AVG",'VISSIM Travel Time Outputs'!$B:$B,IQ$9),"-")</f>
        <v>-</v>
      </c>
      <c r="IR45" s="381" t="str">
        <f>IFERROR(AVERAGEIFS('VISSIM Travel Time Outputs'!$L:$L,'VISSIM Travel Time Outputs'!$D:$D,$D45,'VISSIM Travel Time Outputs'!$A:$A,"AVG",'VISSIM Travel Time Outputs'!$B:$B,IR$9),"-")</f>
        <v>-</v>
      </c>
      <c r="IS45" s="381" t="str">
        <f t="shared" si="31"/>
        <v>--</v>
      </c>
    </row>
    <row r="46" spans="1:253" x14ac:dyDescent="0.25">
      <c r="A46" s="302" t="str">
        <f t="shared" si="12"/>
        <v>H</v>
      </c>
      <c r="B46" s="641">
        <f t="shared" si="32"/>
        <v>37</v>
      </c>
      <c r="C46" s="475">
        <f>INDEX('Input - Travel Times'!$B$3:$AL$103,MATCH($B46,'Input - Travel Times'!$B$3:$B$103,0),MATCH(C$9,'Input - Travel Times'!$B$3:$AL$3,0))</f>
        <v>0</v>
      </c>
      <c r="D46" s="194">
        <f>INDEX('Input - Travel Times'!$B$3:$AS$103,MATCH($B46,'Input - Travel Times'!$B$3:$B$103,0),MATCH(D$9,'Input - Travel Times'!$B$3:$AS$3,0))</f>
        <v>0</v>
      </c>
      <c r="E46" s="582">
        <f>TIME(0,0,INDEX('Input - Travel Times'!$B$3:$AL$103,MATCH($B46,'Input - Travel Times'!$B$3:$B$103,0),MATCH(E$9,'Input - Travel Times'!$B$3:$AL$3,0)))</f>
        <v>0</v>
      </c>
      <c r="F46" s="582">
        <f>TIME(0,0,INDEX('Input - Travel Times'!$B$3:$AL$103,MATCH($B46,'Input - Travel Times'!$B$3:$B$103,0),MATCH(F$9,'Input - Travel Times'!$B$3:$AL$3,0)))</f>
        <v>0</v>
      </c>
      <c r="G46" s="582">
        <f>TIME(0,0,INDEX('Input - Travel Times'!$B$3:$AL$103,MATCH($B46,'Input - Travel Times'!$B$3:$B$103,0),MATCH(G$9,'Input - Travel Times'!$B$3:$AL$3,0)))</f>
        <v>0</v>
      </c>
      <c r="I46" s="259" t="str">
        <f>IFERROR(TIME(0,0,AVERAGEIFS('VISSIM Travel Time Outputs'!$I:$I,'VISSIM Travel Time Outputs'!$D:$D,$D46,'VISSIM Travel Time Outputs'!$A:$A,"AVG",'VISSIM Travel Time Outputs'!$B:$B,I$9)),"-")</f>
        <v>-</v>
      </c>
      <c r="J46" s="36" t="str">
        <f>IFERROR(TIME(0,0,AVERAGEIFS('VISSIM Travel Time Outputs'!$I:$I,'VISSIM Travel Time Outputs'!$D:$D,$D46,'VISSIM Travel Time Outputs'!$A:$A,"AVG",'VISSIM Travel Time Outputs'!$B:$B,J$9)),"-")</f>
        <v>-</v>
      </c>
      <c r="K46" s="36" t="str">
        <f>IFERROR(TIME(0,0,AVERAGEIFS('VISSIM Travel Time Outputs'!$I:$I,'VISSIM Travel Time Outputs'!$D:$D,$D46,'VISSIM Travel Time Outputs'!$A:$A,"AVG",'VISSIM Travel Time Outputs'!$B:$B,K$9)),"-")</f>
        <v>-</v>
      </c>
      <c r="L46" s="36" t="str">
        <f>IFERROR(TIME(0,0,AVERAGEIFS('VISSIM Travel Time Outputs'!$I:$I,'VISSIM Travel Time Outputs'!$D:$D,$D46,'VISSIM Travel Time Outputs'!$A:$A,"AVG",'VISSIM Travel Time Outputs'!$B:$B,L$9)),"-")</f>
        <v>-</v>
      </c>
      <c r="M46" s="36" t="str">
        <f>IFERROR(TIME(0,0,AVERAGEIFS('VISSIM Travel Time Outputs'!$I:$I,'VISSIM Travel Time Outputs'!$D:$D,$D46,'VISSIM Travel Time Outputs'!$A:$A,"AVG",'VISSIM Travel Time Outputs'!$B:$B,M$9)),"-")</f>
        <v>-</v>
      </c>
      <c r="N46" s="36" t="str">
        <f>IFERROR(TIME(0,0,AVERAGEIFS('VISSIM Travel Time Outputs'!$I:$I,'VISSIM Travel Time Outputs'!$D:$D,$D46,'VISSIM Travel Time Outputs'!$A:$A,"AVG",'VISSIM Travel Time Outputs'!$B:$B,N$9)),"-")</f>
        <v>-</v>
      </c>
      <c r="O46" s="36" t="str">
        <f>IFERROR(TIME(0,0,AVERAGEIFS('VISSIM Travel Time Outputs'!$I:$I,'VISSIM Travel Time Outputs'!$D:$D,$D46,'VISSIM Travel Time Outputs'!$A:$A,"AVG",'VISSIM Travel Time Outputs'!$B:$B,O$9)),"-")</f>
        <v>-</v>
      </c>
      <c r="P46" s="36" t="str">
        <f>IFERROR(TIME(0,0,AVERAGEIFS('VISSIM Travel Time Outputs'!$I:$I,'VISSIM Travel Time Outputs'!$D:$D,$D46,'VISSIM Travel Time Outputs'!$A:$A,"AVG",'VISSIM Travel Time Outputs'!$B:$B,P$9)),"-")</f>
        <v>-</v>
      </c>
      <c r="Q46" s="36" t="str">
        <f>IFERROR(TIME(0,0,AVERAGEIFS('VISSIM Travel Time Outputs'!$I:$I,'VISSIM Travel Time Outputs'!$D:$D,$D46,'VISSIM Travel Time Outputs'!$A:$A,"AVG",'VISSIM Travel Time Outputs'!$B:$B,Q$9)),"-")</f>
        <v>-</v>
      </c>
      <c r="R46" s="36" t="str">
        <f>IFERROR(TIME(0,0,AVERAGEIFS('VISSIM Travel Time Outputs'!$I:$I,'VISSIM Travel Time Outputs'!$D:$D,$D46,'VISSIM Travel Time Outputs'!$A:$A,"AVG",'VISSIM Travel Time Outputs'!$B:$B,R$9)),"-")</f>
        <v>-</v>
      </c>
      <c r="S46" s="36" t="str">
        <f>IFERROR(TIME(0,0,AVERAGEIFS('VISSIM Travel Time Outputs'!$I:$I,'VISSIM Travel Time Outputs'!$D:$D,$D46,'VISSIM Travel Time Outputs'!$A:$A,"AVG",'VISSIM Travel Time Outputs'!$B:$B,S$9)),"-")</f>
        <v>-</v>
      </c>
      <c r="T46" s="36" t="str">
        <f>IFERROR(TIME(0,0,AVERAGEIFS('VISSIM Travel Time Outputs'!$I:$I,'VISSIM Travel Time Outputs'!$D:$D,$D46,'VISSIM Travel Time Outputs'!$A:$A,"AVG",'VISSIM Travel Time Outputs'!$B:$B,T$9)),"-")</f>
        <v>-</v>
      </c>
      <c r="U46" s="36" t="str">
        <f>IFERROR(TIME(0,0,AVERAGEIFS('VISSIM Travel Time Outputs'!$I:$I,'VISSIM Travel Time Outputs'!$D:$D,$D46,'VISSIM Travel Time Outputs'!$A:$A,"AVG",'VISSIM Travel Time Outputs'!$B:$B,U$9)),"-")</f>
        <v>-</v>
      </c>
      <c r="V46" s="36" t="str">
        <f>IFERROR(TIME(0,0,AVERAGEIFS('VISSIM Travel Time Outputs'!$I:$I,'VISSIM Travel Time Outputs'!$D:$D,$D46,'VISSIM Travel Time Outputs'!$A:$A,"AVG",'VISSIM Travel Time Outputs'!$B:$B,V$9)),"-")</f>
        <v>-</v>
      </c>
      <c r="W46" s="36" t="str">
        <f>IFERROR(TIME(0,0,AVERAGEIFS('VISSIM Travel Time Outputs'!$I:$I,'VISSIM Travel Time Outputs'!$D:$D,$D46,'VISSIM Travel Time Outputs'!$A:$A,"AVG",'VISSIM Travel Time Outputs'!$B:$B,W$9)),"-")</f>
        <v>-</v>
      </c>
      <c r="X46" s="177" t="str">
        <f>IFERROR(TIME(0,0,AVERAGEIFS('VISSIM Travel Time Outputs'!$I:$I,'VISSIM Travel Time Outputs'!$D:$D,$D46,'VISSIM Travel Time Outputs'!$A:$A,"AVG",'VISSIM Travel Time Outputs'!$B:$B,X$9)),"-")</f>
        <v>-</v>
      </c>
      <c r="Y46" s="304"/>
      <c r="Z46" s="379" t="str">
        <f>IFERROR(AVERAGEIFS('VISSIM Travel Time Outputs'!$F:$F,'VISSIM Travel Time Outputs'!$D:$D,$D46,'VISSIM Travel Time Outputs'!$A:$A,"AVG",'VISSIM Travel Time Outputs'!$B:$B,Z$9),"-")</f>
        <v>-</v>
      </c>
      <c r="AA46" s="380" t="str">
        <f>IFERROR(AVERAGEIFS('VISSIM Travel Time Outputs'!$F:$F,'VISSIM Travel Time Outputs'!$D:$D,$D46,'VISSIM Travel Time Outputs'!$A:$A,"AVG",'VISSIM Travel Time Outputs'!$B:$B,AA$9),"-")</f>
        <v>-</v>
      </c>
      <c r="AB46" s="380" t="str">
        <f>IFERROR(AVERAGEIFS('VISSIM Travel Time Outputs'!$F:$F,'VISSIM Travel Time Outputs'!$D:$D,$D46,'VISSIM Travel Time Outputs'!$A:$A,"AVG",'VISSIM Travel Time Outputs'!$B:$B,AB$9),"-")</f>
        <v>-</v>
      </c>
      <c r="AC46" s="380" t="str">
        <f>IFERROR(AVERAGEIFS('VISSIM Travel Time Outputs'!$F:$F,'VISSIM Travel Time Outputs'!$D:$D,$D46,'VISSIM Travel Time Outputs'!$A:$A,"AVG",'VISSIM Travel Time Outputs'!$B:$B,AC$9),"-")</f>
        <v>-</v>
      </c>
      <c r="AD46" s="380" t="str">
        <f>IFERROR(AVERAGEIFS('VISSIM Travel Time Outputs'!$F:$F,'VISSIM Travel Time Outputs'!$D:$D,$D46,'VISSIM Travel Time Outputs'!$A:$A,"AVG",'VISSIM Travel Time Outputs'!$B:$B,AD$9),"-")</f>
        <v>-</v>
      </c>
      <c r="AE46" s="380" t="str">
        <f>IFERROR(AVERAGEIFS('VISSIM Travel Time Outputs'!$F:$F,'VISSIM Travel Time Outputs'!$D:$D,$D46,'VISSIM Travel Time Outputs'!$A:$A,"AVG",'VISSIM Travel Time Outputs'!$B:$B,AE$9),"-")</f>
        <v>-</v>
      </c>
      <c r="AF46" s="380" t="str">
        <f>IFERROR(AVERAGEIFS('VISSIM Travel Time Outputs'!$F:$F,'VISSIM Travel Time Outputs'!$D:$D,$D46,'VISSIM Travel Time Outputs'!$A:$A,"AVG",'VISSIM Travel Time Outputs'!$B:$B,AF$9),"-")</f>
        <v>-</v>
      </c>
      <c r="AG46" s="380" t="str">
        <f>IFERROR(AVERAGEIFS('VISSIM Travel Time Outputs'!$F:$F,'VISSIM Travel Time Outputs'!$D:$D,$D46,'VISSIM Travel Time Outputs'!$A:$A,"AVG",'VISSIM Travel Time Outputs'!$B:$B,AG$9),"-")</f>
        <v>-</v>
      </c>
      <c r="AH46" s="380" t="str">
        <f>IFERROR(AVERAGEIFS('VISSIM Travel Time Outputs'!$F:$F,'VISSIM Travel Time Outputs'!$D:$D,$D46,'VISSIM Travel Time Outputs'!$A:$A,"AVG",'VISSIM Travel Time Outputs'!$B:$B,AH$9),"-")</f>
        <v>-</v>
      </c>
      <c r="AI46" s="380" t="str">
        <f>IFERROR(AVERAGEIFS('VISSIM Travel Time Outputs'!$F:$F,'VISSIM Travel Time Outputs'!$D:$D,$D46,'VISSIM Travel Time Outputs'!$A:$A,"AVG",'VISSIM Travel Time Outputs'!$B:$B,AI$9),"-")</f>
        <v>-</v>
      </c>
      <c r="AJ46" s="380" t="str">
        <f>IFERROR(AVERAGEIFS('VISSIM Travel Time Outputs'!$F:$F,'VISSIM Travel Time Outputs'!$D:$D,$D46,'VISSIM Travel Time Outputs'!$A:$A,"AVG",'VISSIM Travel Time Outputs'!$B:$B,AJ$9),"-")</f>
        <v>-</v>
      </c>
      <c r="AK46" s="380" t="str">
        <f>IFERROR(AVERAGEIFS('VISSIM Travel Time Outputs'!$F:$F,'VISSIM Travel Time Outputs'!$D:$D,$D46,'VISSIM Travel Time Outputs'!$A:$A,"AVG",'VISSIM Travel Time Outputs'!$B:$B,AK$9),"-")</f>
        <v>-</v>
      </c>
      <c r="AL46" s="380" t="str">
        <f>IFERROR(AVERAGEIFS('VISSIM Travel Time Outputs'!$F:$F,'VISSIM Travel Time Outputs'!$D:$D,$D46,'VISSIM Travel Time Outputs'!$A:$A,"AVG",'VISSIM Travel Time Outputs'!$B:$B,AL$9),"-")</f>
        <v>-</v>
      </c>
      <c r="AM46" s="380" t="str">
        <f>IFERROR(AVERAGEIFS('VISSIM Travel Time Outputs'!$F:$F,'VISSIM Travel Time Outputs'!$D:$D,$D46,'VISSIM Travel Time Outputs'!$A:$A,"AVG",'VISSIM Travel Time Outputs'!$B:$B,AM$9),"-")</f>
        <v>-</v>
      </c>
      <c r="AN46" s="380" t="str">
        <f>IFERROR(AVERAGEIFS('VISSIM Travel Time Outputs'!$F:$F,'VISSIM Travel Time Outputs'!$D:$D,$D46,'VISSIM Travel Time Outputs'!$A:$A,"AVG",'VISSIM Travel Time Outputs'!$B:$B,AN$9),"-")</f>
        <v>-</v>
      </c>
      <c r="AO46" s="381" t="str">
        <f>IFERROR(AVERAGEIFS('VISSIM Travel Time Outputs'!$F:$F,'VISSIM Travel Time Outputs'!$D:$D,$D46,'VISSIM Travel Time Outputs'!$A:$A,"AVG",'VISSIM Travel Time Outputs'!$B:$B,AO$9),"-")</f>
        <v>-</v>
      </c>
      <c r="AP46" s="387"/>
      <c r="AQ46" s="259" t="str">
        <f t="shared" si="13"/>
        <v>--</v>
      </c>
      <c r="AR46" s="410" t="str">
        <f t="shared" si="14"/>
        <v>--</v>
      </c>
      <c r="AS46" s="381">
        <f t="shared" si="15"/>
        <v>0</v>
      </c>
      <c r="AT46" s="305"/>
      <c r="AU46" s="259" t="str">
        <f>IFERROR(TIME(0,0,AVERAGEIFS('VISSIM Travel Time Outputs'!$J:$J,'VISSIM Travel Time Outputs'!$D:$D,$D46,'VISSIM Travel Time Outputs'!$A:$A,"AVG",'VISSIM Travel Time Outputs'!$B:$B,AU$9)),"-")</f>
        <v>-</v>
      </c>
      <c r="AV46" s="36" t="str">
        <f>IFERROR(TIME(0,0,AVERAGEIFS('VISSIM Travel Time Outputs'!$J:$J,'VISSIM Travel Time Outputs'!$D:$D,$D46,'VISSIM Travel Time Outputs'!$A:$A,"AVG",'VISSIM Travel Time Outputs'!$B:$B,AV$9)),"-")</f>
        <v>-</v>
      </c>
      <c r="AW46" s="36" t="str">
        <f>IFERROR(TIME(0,0,AVERAGEIFS('VISSIM Travel Time Outputs'!$J:$J,'VISSIM Travel Time Outputs'!$D:$D,$D46,'VISSIM Travel Time Outputs'!$A:$A,"AVG",'VISSIM Travel Time Outputs'!$B:$B,AW$9)),"-")</f>
        <v>-</v>
      </c>
      <c r="AX46" s="36" t="str">
        <f>IFERROR(TIME(0,0,AVERAGEIFS('VISSIM Travel Time Outputs'!$J:$J,'VISSIM Travel Time Outputs'!$D:$D,$D46,'VISSIM Travel Time Outputs'!$A:$A,"AVG",'VISSIM Travel Time Outputs'!$B:$B,AX$9)),"-")</f>
        <v>-</v>
      </c>
      <c r="AY46" s="36" t="str">
        <f>IFERROR(TIME(0,0,AVERAGEIFS('VISSIM Travel Time Outputs'!$J:$J,'VISSIM Travel Time Outputs'!$D:$D,$D46,'VISSIM Travel Time Outputs'!$A:$A,"AVG",'VISSIM Travel Time Outputs'!$B:$B,AY$9)),"-")</f>
        <v>-</v>
      </c>
      <c r="AZ46" s="36" t="str">
        <f>IFERROR(TIME(0,0,AVERAGEIFS('VISSIM Travel Time Outputs'!$J:$J,'VISSIM Travel Time Outputs'!$D:$D,$D46,'VISSIM Travel Time Outputs'!$A:$A,"AVG",'VISSIM Travel Time Outputs'!$B:$B,AZ$9)),"-")</f>
        <v>-</v>
      </c>
      <c r="BA46" s="36" t="str">
        <f>IFERROR(TIME(0,0,AVERAGEIFS('VISSIM Travel Time Outputs'!$J:$J,'VISSIM Travel Time Outputs'!$D:$D,$D46,'VISSIM Travel Time Outputs'!$A:$A,"AVG",'VISSIM Travel Time Outputs'!$B:$B,BA$9)),"-")</f>
        <v>-</v>
      </c>
      <c r="BB46" s="36" t="str">
        <f>IFERROR(TIME(0,0,AVERAGEIFS('VISSIM Travel Time Outputs'!$J:$J,'VISSIM Travel Time Outputs'!$D:$D,$D46,'VISSIM Travel Time Outputs'!$A:$A,"AVG",'VISSIM Travel Time Outputs'!$B:$B,BB$9)),"-")</f>
        <v>-</v>
      </c>
      <c r="BC46" s="36" t="str">
        <f>IFERROR(TIME(0,0,AVERAGEIFS('VISSIM Travel Time Outputs'!$J:$J,'VISSIM Travel Time Outputs'!$D:$D,$D46,'VISSIM Travel Time Outputs'!$A:$A,"AVG",'VISSIM Travel Time Outputs'!$B:$B,BC$9)),"-")</f>
        <v>-</v>
      </c>
      <c r="BD46" s="36" t="str">
        <f>IFERROR(TIME(0,0,AVERAGEIFS('VISSIM Travel Time Outputs'!$J:$J,'VISSIM Travel Time Outputs'!$D:$D,$D46,'VISSIM Travel Time Outputs'!$A:$A,"AVG",'VISSIM Travel Time Outputs'!$B:$B,BD$9)),"-")</f>
        <v>-</v>
      </c>
      <c r="BE46" s="36" t="str">
        <f>IFERROR(TIME(0,0,AVERAGEIFS('VISSIM Travel Time Outputs'!$J:$J,'VISSIM Travel Time Outputs'!$D:$D,$D46,'VISSIM Travel Time Outputs'!$A:$A,"AVG",'VISSIM Travel Time Outputs'!$B:$B,BE$9)),"-")</f>
        <v>-</v>
      </c>
      <c r="BF46" s="36" t="str">
        <f>IFERROR(TIME(0,0,AVERAGEIFS('VISSIM Travel Time Outputs'!$J:$J,'VISSIM Travel Time Outputs'!$D:$D,$D46,'VISSIM Travel Time Outputs'!$A:$A,"AVG",'VISSIM Travel Time Outputs'!$B:$B,BF$9)),"-")</f>
        <v>-</v>
      </c>
      <c r="BG46" s="36" t="str">
        <f>IFERROR(TIME(0,0,AVERAGEIFS('VISSIM Travel Time Outputs'!$J:$J,'VISSIM Travel Time Outputs'!$D:$D,$D46,'VISSIM Travel Time Outputs'!$A:$A,"AVG",'VISSIM Travel Time Outputs'!$B:$B,BG$9)),"-")</f>
        <v>-</v>
      </c>
      <c r="BH46" s="36" t="str">
        <f>IFERROR(TIME(0,0,AVERAGEIFS('VISSIM Travel Time Outputs'!$J:$J,'VISSIM Travel Time Outputs'!$D:$D,$D46,'VISSIM Travel Time Outputs'!$A:$A,"AVG",'VISSIM Travel Time Outputs'!$B:$B,BH$9)),"-")</f>
        <v>-</v>
      </c>
      <c r="BI46" s="36" t="str">
        <f>IFERROR(TIME(0,0,AVERAGEIFS('VISSIM Travel Time Outputs'!$J:$J,'VISSIM Travel Time Outputs'!$D:$D,$D46,'VISSIM Travel Time Outputs'!$A:$A,"AVG",'VISSIM Travel Time Outputs'!$B:$B,BI$9)),"-")</f>
        <v>-</v>
      </c>
      <c r="BJ46" s="177" t="str">
        <f>IFERROR(TIME(0,0,AVERAGEIFS('VISSIM Travel Time Outputs'!$J:$J,'VISSIM Travel Time Outputs'!$D:$D,$D46,'VISSIM Travel Time Outputs'!$A:$A,"AVG",'VISSIM Travel Time Outputs'!$B:$B,BJ$9)),"-")</f>
        <v>-</v>
      </c>
      <c r="BK46" s="164"/>
      <c r="BL46" s="379" t="str">
        <f>IFERROR(AVERAGEIFS('VISSIM Travel Time Outputs'!$G:$G,'VISSIM Travel Time Outputs'!$D:$D,$D46,'VISSIM Travel Time Outputs'!$A:$A,"AVG",'VISSIM Travel Time Outputs'!$B:$B,BL$9),"-")</f>
        <v>-</v>
      </c>
      <c r="BM46" s="380" t="str">
        <f>IFERROR(AVERAGEIFS('VISSIM Travel Time Outputs'!$G:$G,'VISSIM Travel Time Outputs'!$D:$D,$D46,'VISSIM Travel Time Outputs'!$A:$A,"AVG",'VISSIM Travel Time Outputs'!$B:$B,BM$9),"-")</f>
        <v>-</v>
      </c>
      <c r="BN46" s="380" t="str">
        <f>IFERROR(AVERAGEIFS('VISSIM Travel Time Outputs'!$G:$G,'VISSIM Travel Time Outputs'!$D:$D,$D46,'VISSIM Travel Time Outputs'!$A:$A,"AVG",'VISSIM Travel Time Outputs'!$B:$B,BN$9),"-")</f>
        <v>-</v>
      </c>
      <c r="BO46" s="380" t="str">
        <f>IFERROR(AVERAGEIFS('VISSIM Travel Time Outputs'!$G:$G,'VISSIM Travel Time Outputs'!$D:$D,$D46,'VISSIM Travel Time Outputs'!$A:$A,"AVG",'VISSIM Travel Time Outputs'!$B:$B,BO$9),"-")</f>
        <v>-</v>
      </c>
      <c r="BP46" s="380" t="str">
        <f>IFERROR(AVERAGEIFS('VISSIM Travel Time Outputs'!$G:$G,'VISSIM Travel Time Outputs'!$D:$D,$D46,'VISSIM Travel Time Outputs'!$A:$A,"AVG",'VISSIM Travel Time Outputs'!$B:$B,BP$9),"-")</f>
        <v>-</v>
      </c>
      <c r="BQ46" s="380" t="str">
        <f>IFERROR(AVERAGEIFS('VISSIM Travel Time Outputs'!$G:$G,'VISSIM Travel Time Outputs'!$D:$D,$D46,'VISSIM Travel Time Outputs'!$A:$A,"AVG",'VISSIM Travel Time Outputs'!$B:$B,BQ$9),"-")</f>
        <v>-</v>
      </c>
      <c r="BR46" s="380" t="str">
        <f>IFERROR(AVERAGEIFS('VISSIM Travel Time Outputs'!$G:$G,'VISSIM Travel Time Outputs'!$D:$D,$D46,'VISSIM Travel Time Outputs'!$A:$A,"AVG",'VISSIM Travel Time Outputs'!$B:$B,BR$9),"-")</f>
        <v>-</v>
      </c>
      <c r="BS46" s="380" t="str">
        <f>IFERROR(AVERAGEIFS('VISSIM Travel Time Outputs'!$G:$G,'VISSIM Travel Time Outputs'!$D:$D,$D46,'VISSIM Travel Time Outputs'!$A:$A,"AVG",'VISSIM Travel Time Outputs'!$B:$B,BS$9),"-")</f>
        <v>-</v>
      </c>
      <c r="BT46" s="380" t="str">
        <f>IFERROR(AVERAGEIFS('VISSIM Travel Time Outputs'!$G:$G,'VISSIM Travel Time Outputs'!$D:$D,$D46,'VISSIM Travel Time Outputs'!$A:$A,"AVG",'VISSIM Travel Time Outputs'!$B:$B,BT$9),"-")</f>
        <v>-</v>
      </c>
      <c r="BU46" s="380" t="str">
        <f>IFERROR(AVERAGEIFS('VISSIM Travel Time Outputs'!$G:$G,'VISSIM Travel Time Outputs'!$D:$D,$D46,'VISSIM Travel Time Outputs'!$A:$A,"AVG",'VISSIM Travel Time Outputs'!$B:$B,BU$9),"-")</f>
        <v>-</v>
      </c>
      <c r="BV46" s="380" t="str">
        <f>IFERROR(AVERAGEIFS('VISSIM Travel Time Outputs'!$G:$G,'VISSIM Travel Time Outputs'!$D:$D,$D46,'VISSIM Travel Time Outputs'!$A:$A,"AVG",'VISSIM Travel Time Outputs'!$B:$B,BV$9),"-")</f>
        <v>-</v>
      </c>
      <c r="BW46" s="380" t="str">
        <f>IFERROR(AVERAGEIFS('VISSIM Travel Time Outputs'!$G:$G,'VISSIM Travel Time Outputs'!$D:$D,$D46,'VISSIM Travel Time Outputs'!$A:$A,"AVG",'VISSIM Travel Time Outputs'!$B:$B,BW$9),"-")</f>
        <v>-</v>
      </c>
      <c r="BX46" s="380" t="str">
        <f>IFERROR(AVERAGEIFS('VISSIM Travel Time Outputs'!$G:$G,'VISSIM Travel Time Outputs'!$D:$D,$D46,'VISSIM Travel Time Outputs'!$A:$A,"AVG",'VISSIM Travel Time Outputs'!$B:$B,BX$9),"-")</f>
        <v>-</v>
      </c>
      <c r="BY46" s="380" t="str">
        <f>IFERROR(AVERAGEIFS('VISSIM Travel Time Outputs'!$G:$G,'VISSIM Travel Time Outputs'!$D:$D,$D46,'VISSIM Travel Time Outputs'!$A:$A,"AVG",'VISSIM Travel Time Outputs'!$B:$B,BY$9),"-")</f>
        <v>-</v>
      </c>
      <c r="BZ46" s="380" t="str">
        <f>IFERROR(AVERAGEIFS('VISSIM Travel Time Outputs'!$G:$G,'VISSIM Travel Time Outputs'!$D:$D,$D46,'VISSIM Travel Time Outputs'!$A:$A,"AVG",'VISSIM Travel Time Outputs'!$B:$B,BZ$9),"-")</f>
        <v>-</v>
      </c>
      <c r="CA46" s="381" t="str">
        <f>IFERROR(AVERAGEIFS('VISSIM Travel Time Outputs'!$G:$G,'VISSIM Travel Time Outputs'!$D:$D,$D46,'VISSIM Travel Time Outputs'!$A:$A,"AVG",'VISSIM Travel Time Outputs'!$B:$B,CA$9),"-")</f>
        <v>-</v>
      </c>
      <c r="CB46" s="304"/>
      <c r="CC46" s="259" t="str">
        <f t="shared" si="16"/>
        <v>--</v>
      </c>
      <c r="CD46" s="410" t="str">
        <f t="shared" si="17"/>
        <v>--</v>
      </c>
      <c r="CE46" s="381">
        <f t="shared" si="18"/>
        <v>0</v>
      </c>
      <c r="CF46" s="387"/>
      <c r="CG46" s="259" t="str">
        <f>IFERROR(GETPIVOTDATA("Average of TRAVTM(31)",#REF!,"TIMEINT",CG$9,"VEHICLETRAVELTIMEMEASUREMENT",$D46)/3600/24,"--")</f>
        <v>--</v>
      </c>
      <c r="CH46" s="36" t="str">
        <f>IFERROR(GETPIVOTDATA("Average of TRAVTM(31)",#REF!,"TIMEINT",CH$9,"VEHICLETRAVELTIMEMEASUREMENT",$D46)/3600/24,"--")</f>
        <v>--</v>
      </c>
      <c r="CI46" s="36" t="str">
        <f>IFERROR(GETPIVOTDATA("Average of TRAVTM(31)",#REF!,"TIMEINT",CI$9,"VEHICLETRAVELTIMEMEASUREMENT",$D46)/3600/24,"--")</f>
        <v>--</v>
      </c>
      <c r="CJ46" s="36" t="str">
        <f>IFERROR(GETPIVOTDATA("Average of TRAVTM(31)",#REF!,"TIMEINT",CJ$9,"VEHICLETRAVELTIMEMEASUREMENT",$D46)/3600/24,"--")</f>
        <v>--</v>
      </c>
      <c r="CK46" s="36" t="str">
        <f>IFERROR(GETPIVOTDATA("Average of TRAVTM(31)",#REF!,"TIMEINT",CK$9,"VEHICLETRAVELTIMEMEASUREMENT",$D46)/3600/24,"--")</f>
        <v>--</v>
      </c>
      <c r="CL46" s="36" t="str">
        <f>IFERROR(GETPIVOTDATA("Average of TRAVTM(31)",#REF!,"TIMEINT",CL$9,"VEHICLETRAVELTIMEMEASUREMENT",$D46)/3600/24,"--")</f>
        <v>--</v>
      </c>
      <c r="CM46" s="36" t="str">
        <f>IFERROR(GETPIVOTDATA("Average of TRAVTM(31)",#REF!,"TIMEINT",CM$9,"VEHICLETRAVELTIMEMEASUREMENT",$D46)/3600/24,"--")</f>
        <v>--</v>
      </c>
      <c r="CN46" s="36" t="str">
        <f>IFERROR(GETPIVOTDATA("Average of TRAVTM(31)",#REF!,"TIMEINT",CN$9,"VEHICLETRAVELTIMEMEASUREMENT",$D46)/3600/24,"--")</f>
        <v>--</v>
      </c>
      <c r="CO46" s="36" t="str">
        <f>IFERROR(GETPIVOTDATA("Average of TRAVTM(31)",#REF!,"TIMEINT",CO$9,"VEHICLETRAVELTIMEMEASUREMENT",$D46)/3600/24,"--")</f>
        <v>--</v>
      </c>
      <c r="CP46" s="36" t="str">
        <f>IFERROR(GETPIVOTDATA("Average of TRAVTM(31)",#REF!,"TIMEINT",CP$9,"VEHICLETRAVELTIMEMEASUREMENT",$D46)/3600/24,"--")</f>
        <v>--</v>
      </c>
      <c r="CQ46" s="36" t="str">
        <f>IFERROR(GETPIVOTDATA("Average of TRAVTM(31)",#REF!,"TIMEINT",CQ$9,"VEHICLETRAVELTIMEMEASUREMENT",$D46)/3600/24,"--")</f>
        <v>--</v>
      </c>
      <c r="CR46" s="36" t="str">
        <f>IFERROR(GETPIVOTDATA("Average of TRAVTM(31)",#REF!,"TIMEINT",CR$9,"VEHICLETRAVELTIMEMEASUREMENT",$D46)/3600/24,"--")</f>
        <v>--</v>
      </c>
      <c r="CS46" s="36" t="str">
        <f>IFERROR(GETPIVOTDATA("Average of TRAVTM(31)",#REF!,"TIMEINT",CS$9,"VEHICLETRAVELTIMEMEASUREMENT",$D46)/3600/24,"--")</f>
        <v>--</v>
      </c>
      <c r="CT46" s="36" t="str">
        <f>IFERROR(GETPIVOTDATA("Average of TRAVTM(31)",#REF!,"TIMEINT",CT$9,"VEHICLETRAVELTIMEMEASUREMENT",$D46)/3600/24,"--")</f>
        <v>--</v>
      </c>
      <c r="CU46" s="36" t="str">
        <f>IFERROR(GETPIVOTDATA("Average of TRAVTM(31)",#REF!,"TIMEINT",CU$9,"VEHICLETRAVELTIMEMEASUREMENT",$D46)/3600/24,"--")</f>
        <v>--</v>
      </c>
      <c r="CV46" s="177" t="str">
        <f>IFERROR(GETPIVOTDATA("Average of TRAVTM(31)",#REF!,"TIMEINT",CV$9,"VEHICLETRAVELTIMEMEASUREMENT",$D46)/3600/24,"--")</f>
        <v>--</v>
      </c>
      <c r="CW46" s="387"/>
      <c r="CX46" s="379" t="str">
        <f>IFERROR(GETPIVOTDATA("Average of VEHS(31)",#REF!,"TIMEINT",CX$9,"VEHICLETRAVELTIMEMEASUREMENT",$D46),"--")</f>
        <v>--</v>
      </c>
      <c r="CY46" s="380" t="str">
        <f>IFERROR(GETPIVOTDATA("Average of VEHS(31)",#REF!,"TIMEINT",CY$9,"VEHICLETRAVELTIMEMEASUREMENT",$D46),"--")</f>
        <v>--</v>
      </c>
      <c r="CZ46" s="380" t="str">
        <f>IFERROR(GETPIVOTDATA("Average of VEHS(31)",#REF!,"TIMEINT",CZ$9,"VEHICLETRAVELTIMEMEASUREMENT",$D46),"--")</f>
        <v>--</v>
      </c>
      <c r="DA46" s="380" t="str">
        <f>IFERROR(GETPIVOTDATA("Average of VEHS(31)",#REF!,"TIMEINT",DA$9,"VEHICLETRAVELTIMEMEASUREMENT",$D46),"--")</f>
        <v>--</v>
      </c>
      <c r="DB46" s="380" t="str">
        <f>IFERROR(GETPIVOTDATA("Average of VEHS(31)",#REF!,"TIMEINT",DB$9,"VEHICLETRAVELTIMEMEASUREMENT",$D46),"--")</f>
        <v>--</v>
      </c>
      <c r="DC46" s="380" t="str">
        <f>IFERROR(GETPIVOTDATA("Average of VEHS(31)",#REF!,"TIMEINT",DC$9,"VEHICLETRAVELTIMEMEASUREMENT",$D46),"--")</f>
        <v>--</v>
      </c>
      <c r="DD46" s="380" t="str">
        <f>IFERROR(GETPIVOTDATA("Average of VEHS(31)",#REF!,"TIMEINT",DD$9,"VEHICLETRAVELTIMEMEASUREMENT",$D46),"--")</f>
        <v>--</v>
      </c>
      <c r="DE46" s="380" t="str">
        <f>IFERROR(GETPIVOTDATA("Average of VEHS(31)",#REF!,"TIMEINT",DE$9,"VEHICLETRAVELTIMEMEASUREMENT",$D46),"--")</f>
        <v>--</v>
      </c>
      <c r="DF46" s="380" t="str">
        <f>IFERROR(GETPIVOTDATA("Average of VEHS(31)",#REF!,"TIMEINT",DF$9,"VEHICLETRAVELTIMEMEASUREMENT",$D46),"--")</f>
        <v>--</v>
      </c>
      <c r="DG46" s="380" t="str">
        <f>IFERROR(GETPIVOTDATA("Average of VEHS(31)",#REF!,"TIMEINT",DG$9,"VEHICLETRAVELTIMEMEASUREMENT",$D46),"--")</f>
        <v>--</v>
      </c>
      <c r="DH46" s="380" t="str">
        <f>IFERROR(GETPIVOTDATA("Average of VEHS(31)",#REF!,"TIMEINT",DH$9,"VEHICLETRAVELTIMEMEASUREMENT",$D46),"--")</f>
        <v>--</v>
      </c>
      <c r="DI46" s="380" t="str">
        <f>IFERROR(GETPIVOTDATA("Average of VEHS(31)",#REF!,"TIMEINT",DI$9,"VEHICLETRAVELTIMEMEASUREMENT",$D46),"--")</f>
        <v>--</v>
      </c>
      <c r="DJ46" s="380" t="str">
        <f>IFERROR(GETPIVOTDATA("Average of VEHS(31)",#REF!,"TIMEINT",DJ$9,"VEHICLETRAVELTIMEMEASUREMENT",$D46),"--")</f>
        <v>--</v>
      </c>
      <c r="DK46" s="380" t="str">
        <f>IFERROR(GETPIVOTDATA("Average of VEHS(31)",#REF!,"TIMEINT",DK$9,"VEHICLETRAVELTIMEMEASUREMENT",$D46),"--")</f>
        <v>--</v>
      </c>
      <c r="DL46" s="380" t="str">
        <f>IFERROR(GETPIVOTDATA("Average of VEHS(31)",#REF!,"TIMEINT",DL$9,"VEHICLETRAVELTIMEMEASUREMENT",$D46),"--")</f>
        <v>--</v>
      </c>
      <c r="DM46" s="381" t="str">
        <f>IFERROR(GETPIVOTDATA("Average of VEHS(31)",#REF!,"TIMEINT",DM$9,"VEHICLETRAVELTIMEMEASUREMENT",$D46),"--")</f>
        <v>--</v>
      </c>
      <c r="DN46" s="387"/>
      <c r="DO46" s="259" t="str">
        <f t="shared" si="19"/>
        <v>--</v>
      </c>
      <c r="DP46" s="410" t="str">
        <f t="shared" si="20"/>
        <v>--</v>
      </c>
      <c r="DQ46" s="381">
        <f t="shared" si="21"/>
        <v>0</v>
      </c>
      <c r="DR46" s="305"/>
      <c r="DS46" s="259" t="str">
        <f>IFERROR(TIME(0,0,AVERAGEIFS('VISSIM Travel Time Outputs'!$K:$K,'VISSIM Travel Time Outputs'!$D:$D,$D46,'VISSIM Travel Time Outputs'!$A:$A,"AVG",'VISSIM Travel Time Outputs'!$B:$B,DS$9)),"-")</f>
        <v>-</v>
      </c>
      <c r="DT46" s="36" t="str">
        <f>IFERROR(TIME(0,0,AVERAGEIFS('VISSIM Travel Time Outputs'!$K:$K,'VISSIM Travel Time Outputs'!$D:$D,$D46,'VISSIM Travel Time Outputs'!$A:$A,"AVG",'VISSIM Travel Time Outputs'!$B:$B,DT$9)),"-")</f>
        <v>-</v>
      </c>
      <c r="DU46" s="36" t="str">
        <f>IFERROR(TIME(0,0,AVERAGEIFS('VISSIM Travel Time Outputs'!$K:$K,'VISSIM Travel Time Outputs'!$D:$D,$D46,'VISSIM Travel Time Outputs'!$A:$A,"AVG",'VISSIM Travel Time Outputs'!$B:$B,DU$9)),"-")</f>
        <v>-</v>
      </c>
      <c r="DV46" s="36" t="str">
        <f>IFERROR(TIME(0,0,AVERAGEIFS('VISSIM Travel Time Outputs'!$K:$K,'VISSIM Travel Time Outputs'!$D:$D,$D46,'VISSIM Travel Time Outputs'!$A:$A,"AVG",'VISSIM Travel Time Outputs'!$B:$B,DV$9)),"-")</f>
        <v>-</v>
      </c>
      <c r="DW46" s="36" t="str">
        <f>IFERROR(TIME(0,0,AVERAGEIFS('VISSIM Travel Time Outputs'!$K:$K,'VISSIM Travel Time Outputs'!$D:$D,$D46,'VISSIM Travel Time Outputs'!$A:$A,"AVG",'VISSIM Travel Time Outputs'!$B:$B,DW$9)),"-")</f>
        <v>-</v>
      </c>
      <c r="DX46" s="36" t="str">
        <f>IFERROR(TIME(0,0,AVERAGEIFS('VISSIM Travel Time Outputs'!$K:$K,'VISSIM Travel Time Outputs'!$D:$D,$D46,'VISSIM Travel Time Outputs'!$A:$A,"AVG",'VISSIM Travel Time Outputs'!$B:$B,DX$9)),"-")</f>
        <v>-</v>
      </c>
      <c r="DY46" s="36" t="str">
        <f>IFERROR(TIME(0,0,AVERAGEIFS('VISSIM Travel Time Outputs'!$K:$K,'VISSIM Travel Time Outputs'!$D:$D,$D46,'VISSIM Travel Time Outputs'!$A:$A,"AVG",'VISSIM Travel Time Outputs'!$B:$B,DY$9)),"-")</f>
        <v>-</v>
      </c>
      <c r="DZ46" s="36" t="str">
        <f>IFERROR(TIME(0,0,AVERAGEIFS('VISSIM Travel Time Outputs'!$K:$K,'VISSIM Travel Time Outputs'!$D:$D,$D46,'VISSIM Travel Time Outputs'!$A:$A,"AVG",'VISSIM Travel Time Outputs'!$B:$B,DZ$9)),"-")</f>
        <v>-</v>
      </c>
      <c r="EA46" s="36" t="str">
        <f>IFERROR(TIME(0,0,AVERAGEIFS('VISSIM Travel Time Outputs'!$K:$K,'VISSIM Travel Time Outputs'!$D:$D,$D46,'VISSIM Travel Time Outputs'!$A:$A,"AVG",'VISSIM Travel Time Outputs'!$B:$B,EA$9)),"-")</f>
        <v>-</v>
      </c>
      <c r="EB46" s="36" t="str">
        <f>IFERROR(TIME(0,0,AVERAGEIFS('VISSIM Travel Time Outputs'!$K:$K,'VISSIM Travel Time Outputs'!$D:$D,$D46,'VISSIM Travel Time Outputs'!$A:$A,"AVG",'VISSIM Travel Time Outputs'!$B:$B,EB$9)),"-")</f>
        <v>-</v>
      </c>
      <c r="EC46" s="36" t="str">
        <f>IFERROR(TIME(0,0,AVERAGEIFS('VISSIM Travel Time Outputs'!$K:$K,'VISSIM Travel Time Outputs'!$D:$D,$D46,'VISSIM Travel Time Outputs'!$A:$A,"AVG",'VISSIM Travel Time Outputs'!$B:$B,EC$9)),"-")</f>
        <v>-</v>
      </c>
      <c r="ED46" s="36" t="str">
        <f>IFERROR(TIME(0,0,AVERAGEIFS('VISSIM Travel Time Outputs'!$K:$K,'VISSIM Travel Time Outputs'!$D:$D,$D46,'VISSIM Travel Time Outputs'!$A:$A,"AVG",'VISSIM Travel Time Outputs'!$B:$B,ED$9)),"-")</f>
        <v>-</v>
      </c>
      <c r="EE46" s="36" t="str">
        <f>IFERROR(TIME(0,0,AVERAGEIFS('VISSIM Travel Time Outputs'!$K:$K,'VISSIM Travel Time Outputs'!$D:$D,$D46,'VISSIM Travel Time Outputs'!$A:$A,"AVG",'VISSIM Travel Time Outputs'!$B:$B,EE$9)),"-")</f>
        <v>-</v>
      </c>
      <c r="EF46" s="36" t="str">
        <f>IFERROR(TIME(0,0,AVERAGEIFS('VISSIM Travel Time Outputs'!$K:$K,'VISSIM Travel Time Outputs'!$D:$D,$D46,'VISSIM Travel Time Outputs'!$A:$A,"AVG",'VISSIM Travel Time Outputs'!$B:$B,EF$9)),"-")</f>
        <v>-</v>
      </c>
      <c r="EG46" s="36" t="str">
        <f>IFERROR(TIME(0,0,AVERAGEIFS('VISSIM Travel Time Outputs'!$K:$K,'VISSIM Travel Time Outputs'!$D:$D,$D46,'VISSIM Travel Time Outputs'!$A:$A,"AVG",'VISSIM Travel Time Outputs'!$B:$B,EG$9)),"-")</f>
        <v>-</v>
      </c>
      <c r="EH46" s="177" t="str">
        <f>IFERROR(TIME(0,0,AVERAGEIFS('VISSIM Travel Time Outputs'!$K:$K,'VISSIM Travel Time Outputs'!$D:$D,$D46,'VISSIM Travel Time Outputs'!$A:$A,"AVG",'VISSIM Travel Time Outputs'!$B:$B,EH$9)),"-")</f>
        <v>-</v>
      </c>
      <c r="EI46" s="164"/>
      <c r="EJ46" s="379" t="str">
        <f>IFERROR(AVERAGEIFS('VISSIM Travel Time Outputs'!$H:$H,'VISSIM Travel Time Outputs'!$D:$D,$D46,'VISSIM Travel Time Outputs'!$A:$A,"AVG",'VISSIM Travel Time Outputs'!$B:$B,EJ$9),"-")</f>
        <v>-</v>
      </c>
      <c r="EK46" s="380" t="str">
        <f>IFERROR(AVERAGEIFS('VISSIM Travel Time Outputs'!$H:$H,'VISSIM Travel Time Outputs'!$D:$D,$D46,'VISSIM Travel Time Outputs'!$A:$A,"AVG",'VISSIM Travel Time Outputs'!$B:$B,EK$9),"-")</f>
        <v>-</v>
      </c>
      <c r="EL46" s="380" t="str">
        <f>IFERROR(AVERAGEIFS('VISSIM Travel Time Outputs'!$H:$H,'VISSIM Travel Time Outputs'!$D:$D,$D46,'VISSIM Travel Time Outputs'!$A:$A,"AVG",'VISSIM Travel Time Outputs'!$B:$B,EL$9),"-")</f>
        <v>-</v>
      </c>
      <c r="EM46" s="380" t="str">
        <f>IFERROR(AVERAGEIFS('VISSIM Travel Time Outputs'!$H:$H,'VISSIM Travel Time Outputs'!$D:$D,$D46,'VISSIM Travel Time Outputs'!$A:$A,"AVG",'VISSIM Travel Time Outputs'!$B:$B,EM$9),"-")</f>
        <v>-</v>
      </c>
      <c r="EN46" s="380" t="str">
        <f>IFERROR(AVERAGEIFS('VISSIM Travel Time Outputs'!$H:$H,'VISSIM Travel Time Outputs'!$D:$D,$D46,'VISSIM Travel Time Outputs'!$A:$A,"AVG",'VISSIM Travel Time Outputs'!$B:$B,EN$9),"-")</f>
        <v>-</v>
      </c>
      <c r="EO46" s="380" t="str">
        <f>IFERROR(AVERAGEIFS('VISSIM Travel Time Outputs'!$H:$H,'VISSIM Travel Time Outputs'!$D:$D,$D46,'VISSIM Travel Time Outputs'!$A:$A,"AVG",'VISSIM Travel Time Outputs'!$B:$B,EO$9),"-")</f>
        <v>-</v>
      </c>
      <c r="EP46" s="380" t="str">
        <f>IFERROR(AVERAGEIFS('VISSIM Travel Time Outputs'!$H:$H,'VISSIM Travel Time Outputs'!$D:$D,$D46,'VISSIM Travel Time Outputs'!$A:$A,"AVG",'VISSIM Travel Time Outputs'!$B:$B,EP$9),"-")</f>
        <v>-</v>
      </c>
      <c r="EQ46" s="380" t="str">
        <f>IFERROR(AVERAGEIFS('VISSIM Travel Time Outputs'!$H:$H,'VISSIM Travel Time Outputs'!$D:$D,$D46,'VISSIM Travel Time Outputs'!$A:$A,"AVG",'VISSIM Travel Time Outputs'!$B:$B,EQ$9),"-")</f>
        <v>-</v>
      </c>
      <c r="ER46" s="380" t="str">
        <f>IFERROR(AVERAGEIFS('VISSIM Travel Time Outputs'!$H:$H,'VISSIM Travel Time Outputs'!$D:$D,$D46,'VISSIM Travel Time Outputs'!$A:$A,"AVG",'VISSIM Travel Time Outputs'!$B:$B,ER$9),"-")</f>
        <v>-</v>
      </c>
      <c r="ES46" s="380" t="str">
        <f>IFERROR(AVERAGEIFS('VISSIM Travel Time Outputs'!$H:$H,'VISSIM Travel Time Outputs'!$D:$D,$D46,'VISSIM Travel Time Outputs'!$A:$A,"AVG",'VISSIM Travel Time Outputs'!$B:$B,ES$9),"-")</f>
        <v>-</v>
      </c>
      <c r="ET46" s="380" t="str">
        <f>IFERROR(AVERAGEIFS('VISSIM Travel Time Outputs'!$H:$H,'VISSIM Travel Time Outputs'!$D:$D,$D46,'VISSIM Travel Time Outputs'!$A:$A,"AVG",'VISSIM Travel Time Outputs'!$B:$B,ET$9),"-")</f>
        <v>-</v>
      </c>
      <c r="EU46" s="380" t="str">
        <f>IFERROR(AVERAGEIFS('VISSIM Travel Time Outputs'!$H:$H,'VISSIM Travel Time Outputs'!$D:$D,$D46,'VISSIM Travel Time Outputs'!$A:$A,"AVG",'VISSIM Travel Time Outputs'!$B:$B,EU$9),"-")</f>
        <v>-</v>
      </c>
      <c r="EV46" s="380" t="str">
        <f>IFERROR(AVERAGEIFS('VISSIM Travel Time Outputs'!$H:$H,'VISSIM Travel Time Outputs'!$D:$D,$D46,'VISSIM Travel Time Outputs'!$A:$A,"AVG",'VISSIM Travel Time Outputs'!$B:$B,EV$9),"-")</f>
        <v>-</v>
      </c>
      <c r="EW46" s="380" t="str">
        <f>IFERROR(AVERAGEIFS('VISSIM Travel Time Outputs'!$H:$H,'VISSIM Travel Time Outputs'!$D:$D,$D46,'VISSIM Travel Time Outputs'!$A:$A,"AVG",'VISSIM Travel Time Outputs'!$B:$B,EW$9),"-")</f>
        <v>-</v>
      </c>
      <c r="EX46" s="380" t="str">
        <f>IFERROR(AVERAGEIFS('VISSIM Travel Time Outputs'!$H:$H,'VISSIM Travel Time Outputs'!$D:$D,$D46,'VISSIM Travel Time Outputs'!$A:$A,"AVG",'VISSIM Travel Time Outputs'!$B:$B,EX$9),"-")</f>
        <v>-</v>
      </c>
      <c r="EY46" s="381" t="str">
        <f>IFERROR(AVERAGEIFS('VISSIM Travel Time Outputs'!$H:$H,'VISSIM Travel Time Outputs'!$D:$D,$D46,'VISSIM Travel Time Outputs'!$A:$A,"AVG",'VISSIM Travel Time Outputs'!$B:$B,EY$9),"-")</f>
        <v>-</v>
      </c>
      <c r="EZ46" s="304"/>
      <c r="FA46" s="259" t="str">
        <f t="shared" si="22"/>
        <v>--</v>
      </c>
      <c r="FB46" s="410" t="str">
        <f t="shared" si="23"/>
        <v>--</v>
      </c>
      <c r="FC46" s="381">
        <f t="shared" si="24"/>
        <v>0</v>
      </c>
      <c r="FD46" s="387"/>
      <c r="FE46" s="259" t="str">
        <f>IFERROR(GETPIVOTDATA("Average of TRAVTM(40)",#REF!,"TIMEINT",FE$9,"VEHICLETRAVELTIMEMEASUREMENT",$D46)/3600/24,"--")</f>
        <v>--</v>
      </c>
      <c r="FF46" s="36" t="str">
        <f>IFERROR(GETPIVOTDATA("Average of TRAVTM(40)",#REF!,"TIMEINT",FF$9,"VEHICLETRAVELTIMEMEASUREMENT",$D46)/3600/24,"--")</f>
        <v>--</v>
      </c>
      <c r="FG46" s="36" t="str">
        <f>IFERROR(GETPIVOTDATA("Average of TRAVTM(40)",#REF!,"TIMEINT",FG$9,"VEHICLETRAVELTIMEMEASUREMENT",$D46)/3600/24,"--")</f>
        <v>--</v>
      </c>
      <c r="FH46" s="36" t="str">
        <f>IFERROR(GETPIVOTDATA("Average of TRAVTM(40)",#REF!,"TIMEINT",FH$9,"VEHICLETRAVELTIMEMEASUREMENT",$D46)/3600/24,"--")</f>
        <v>--</v>
      </c>
      <c r="FI46" s="36" t="str">
        <f>IFERROR(GETPIVOTDATA("Average of TRAVTM(40)",#REF!,"TIMEINT",FI$9,"VEHICLETRAVELTIMEMEASUREMENT",$D46)/3600/24,"--")</f>
        <v>--</v>
      </c>
      <c r="FJ46" s="36" t="str">
        <f>IFERROR(GETPIVOTDATA("Average of TRAVTM(40)",#REF!,"TIMEINT",FJ$9,"VEHICLETRAVELTIMEMEASUREMENT",$D46)/3600/24,"--")</f>
        <v>--</v>
      </c>
      <c r="FK46" s="36" t="str">
        <f>IFERROR(GETPIVOTDATA("Average of TRAVTM(40)",#REF!,"TIMEINT",FK$9,"VEHICLETRAVELTIMEMEASUREMENT",$D46)/3600/24,"--")</f>
        <v>--</v>
      </c>
      <c r="FL46" s="36" t="str">
        <f>IFERROR(GETPIVOTDATA("Average of TRAVTM(40)",#REF!,"TIMEINT",FL$9,"VEHICLETRAVELTIMEMEASUREMENT",$D46)/3600/24,"--")</f>
        <v>--</v>
      </c>
      <c r="FM46" s="36" t="str">
        <f>IFERROR(GETPIVOTDATA("Average of TRAVTM(40)",#REF!,"TIMEINT",FM$9,"VEHICLETRAVELTIMEMEASUREMENT",$D46)/3600/24,"--")</f>
        <v>--</v>
      </c>
      <c r="FN46" s="36" t="str">
        <f>IFERROR(GETPIVOTDATA("Average of TRAVTM(40)",#REF!,"TIMEINT",FN$9,"VEHICLETRAVELTIMEMEASUREMENT",$D46)/3600/24,"--")</f>
        <v>--</v>
      </c>
      <c r="FO46" s="36" t="str">
        <f>IFERROR(GETPIVOTDATA("Average of TRAVTM(40)",#REF!,"TIMEINT",FO$9,"VEHICLETRAVELTIMEMEASUREMENT",$D46)/3600/24,"--")</f>
        <v>--</v>
      </c>
      <c r="FP46" s="36" t="str">
        <f>IFERROR(GETPIVOTDATA("Average of TRAVTM(40)",#REF!,"TIMEINT",FP$9,"VEHICLETRAVELTIMEMEASUREMENT",$D46)/3600/24,"--")</f>
        <v>--</v>
      </c>
      <c r="FQ46" s="36" t="str">
        <f>IFERROR(GETPIVOTDATA("Average of TRAVTM(40)",#REF!,"TIMEINT",FQ$9,"VEHICLETRAVELTIMEMEASUREMENT",$D46)/3600/24,"--")</f>
        <v>--</v>
      </c>
      <c r="FR46" s="36" t="str">
        <f>IFERROR(GETPIVOTDATA("Average of TRAVTM(40)",#REF!,"TIMEINT",FR$9,"VEHICLETRAVELTIMEMEASUREMENT",$D46)/3600/24,"--")</f>
        <v>--</v>
      </c>
      <c r="FS46" s="36" t="str">
        <f>IFERROR(GETPIVOTDATA("Average of TRAVTM(40)",#REF!,"TIMEINT",FS$9,"VEHICLETRAVELTIMEMEASUREMENT",$D46)/3600/24,"--")</f>
        <v>--</v>
      </c>
      <c r="FT46" s="177" t="str">
        <f>IFERROR(GETPIVOTDATA("Average of TRAVTM(40)",#REF!,"TIMEINT",FT$9,"VEHICLETRAVELTIMEMEASUREMENT",$D46)/3600/24,"--")</f>
        <v>--</v>
      </c>
      <c r="FU46" s="387"/>
      <c r="FV46" s="379" t="str">
        <f>IFERROR(GETPIVOTDATA("Average of VEHS(40)",#REF!,"TIMEINT",FV$9,"VEHICLETRAVELTIMEMEASUREMENT",$D46),"--")</f>
        <v>--</v>
      </c>
      <c r="FW46" s="380" t="str">
        <f>IFERROR(GETPIVOTDATA("Average of VEHS(40)",#REF!,"TIMEINT",FW$9,"VEHICLETRAVELTIMEMEASUREMENT",$D46),"--")</f>
        <v>--</v>
      </c>
      <c r="FX46" s="380" t="str">
        <f>IFERROR(GETPIVOTDATA("Average of VEHS(40)",#REF!,"TIMEINT",FX$9,"VEHICLETRAVELTIMEMEASUREMENT",$D46),"--")</f>
        <v>--</v>
      </c>
      <c r="FY46" s="380" t="str">
        <f>IFERROR(GETPIVOTDATA("Average of VEHS(40)",#REF!,"TIMEINT",FY$9,"VEHICLETRAVELTIMEMEASUREMENT",$D46),"--")</f>
        <v>--</v>
      </c>
      <c r="FZ46" s="380" t="str">
        <f>IFERROR(GETPIVOTDATA("Average of VEHS(40)",#REF!,"TIMEINT",FZ$9,"VEHICLETRAVELTIMEMEASUREMENT",$D46),"--")</f>
        <v>--</v>
      </c>
      <c r="GA46" s="380" t="str">
        <f>IFERROR(GETPIVOTDATA("Average of VEHS(40)",#REF!,"TIMEINT",GA$9,"VEHICLETRAVELTIMEMEASUREMENT",$D46),"--")</f>
        <v>--</v>
      </c>
      <c r="GB46" s="380" t="str">
        <f>IFERROR(GETPIVOTDATA("Average of VEHS(40)",#REF!,"TIMEINT",GB$9,"VEHICLETRAVELTIMEMEASUREMENT",$D46),"--")</f>
        <v>--</v>
      </c>
      <c r="GC46" s="380" t="str">
        <f>IFERROR(GETPIVOTDATA("Average of VEHS(40)",#REF!,"TIMEINT",GC$9,"VEHICLETRAVELTIMEMEASUREMENT",$D46),"--")</f>
        <v>--</v>
      </c>
      <c r="GD46" s="380" t="str">
        <f>IFERROR(GETPIVOTDATA("Average of VEHS(40)",#REF!,"TIMEINT",GD$9,"VEHICLETRAVELTIMEMEASUREMENT",$D46),"--")</f>
        <v>--</v>
      </c>
      <c r="GE46" s="380" t="str">
        <f>IFERROR(GETPIVOTDATA("Average of VEHS(40)",#REF!,"TIMEINT",GE$9,"VEHICLETRAVELTIMEMEASUREMENT",$D46),"--")</f>
        <v>--</v>
      </c>
      <c r="GF46" s="380" t="str">
        <f>IFERROR(GETPIVOTDATA("Average of VEHS(40)",#REF!,"TIMEINT",GF$9,"VEHICLETRAVELTIMEMEASUREMENT",$D46),"--")</f>
        <v>--</v>
      </c>
      <c r="GG46" s="380" t="str">
        <f>IFERROR(GETPIVOTDATA("Average of VEHS(40)",#REF!,"TIMEINT",GG$9,"VEHICLETRAVELTIMEMEASUREMENT",$D46),"--")</f>
        <v>--</v>
      </c>
      <c r="GH46" s="380" t="str">
        <f>IFERROR(GETPIVOTDATA("Average of VEHS(40)",#REF!,"TIMEINT",GH$9,"VEHICLETRAVELTIMEMEASUREMENT",$D46),"--")</f>
        <v>--</v>
      </c>
      <c r="GI46" s="380" t="str">
        <f>IFERROR(GETPIVOTDATA("Average of VEHS(40)",#REF!,"TIMEINT",GI$9,"VEHICLETRAVELTIMEMEASUREMENT",$D46),"--")</f>
        <v>--</v>
      </c>
      <c r="GJ46" s="380" t="str">
        <f>IFERROR(GETPIVOTDATA("Average of VEHS(40)",#REF!,"TIMEINT",GJ$9,"VEHICLETRAVELTIMEMEASUREMENT",$D46),"--")</f>
        <v>--</v>
      </c>
      <c r="GK46" s="381" t="str">
        <f>IFERROR(GETPIVOTDATA("Average of VEHS(40)",#REF!,"TIMEINT",GK$9,"VEHICLETRAVELTIMEMEASUREMENT",$D46),"--")</f>
        <v>--</v>
      </c>
      <c r="GL46" s="387"/>
      <c r="GM46" s="259" t="str">
        <f t="shared" si="25"/>
        <v>--</v>
      </c>
      <c r="GN46" s="410" t="str">
        <f t="shared" si="26"/>
        <v>--</v>
      </c>
      <c r="GO46" s="381">
        <f t="shared" si="27"/>
        <v>0</v>
      </c>
      <c r="GP46" s="387"/>
      <c r="GQ46" s="259" t="str">
        <f>IFERROR(GETPIVOTDATA("Average of TRAVTM(60)",#REF!,"TIMEINT",GQ$9,"VEHICLETRAVELTIMEMEASUREMENT",$D46)/3600/24,"--")</f>
        <v>--</v>
      </c>
      <c r="GR46" s="36" t="str">
        <f>IFERROR(GETPIVOTDATA("Average of TRAVTM(60)",#REF!,"TIMEINT",GR$9,"VEHICLETRAVELTIMEMEASUREMENT",$D46)/3600/24,"--")</f>
        <v>--</v>
      </c>
      <c r="GS46" s="36" t="str">
        <f>IFERROR(GETPIVOTDATA("Average of TRAVTM(60)",#REF!,"TIMEINT",GS$9,"VEHICLETRAVELTIMEMEASUREMENT",$D46)/3600/24,"--")</f>
        <v>--</v>
      </c>
      <c r="GT46" s="36" t="str">
        <f>IFERROR(GETPIVOTDATA("Average of TRAVTM(60)",#REF!,"TIMEINT",GT$9,"VEHICLETRAVELTIMEMEASUREMENT",$D46)/3600/24,"--")</f>
        <v>--</v>
      </c>
      <c r="GU46" s="36" t="str">
        <f>IFERROR(GETPIVOTDATA("Average of TRAVTM(60)",#REF!,"TIMEINT",GU$9,"VEHICLETRAVELTIMEMEASUREMENT",$D46)/3600/24,"--")</f>
        <v>--</v>
      </c>
      <c r="GV46" s="36" t="str">
        <f>IFERROR(GETPIVOTDATA("Average of TRAVTM(60)",#REF!,"TIMEINT",GV$9,"VEHICLETRAVELTIMEMEASUREMENT",$D46)/3600/24,"--")</f>
        <v>--</v>
      </c>
      <c r="GW46" s="36" t="str">
        <f>IFERROR(GETPIVOTDATA("Average of TRAVTM(60)",#REF!,"TIMEINT",GW$9,"VEHICLETRAVELTIMEMEASUREMENT",$D46)/3600/24,"--")</f>
        <v>--</v>
      </c>
      <c r="GX46" s="36" t="str">
        <f>IFERROR(GETPIVOTDATA("Average of TRAVTM(60)",#REF!,"TIMEINT",GX$9,"VEHICLETRAVELTIMEMEASUREMENT",$D46)/3600/24,"--")</f>
        <v>--</v>
      </c>
      <c r="GY46" s="36" t="str">
        <f>IFERROR(GETPIVOTDATA("Average of TRAVTM(60)",#REF!,"TIMEINT",GY$9,"VEHICLETRAVELTIMEMEASUREMENT",$D46)/3600/24,"--")</f>
        <v>--</v>
      </c>
      <c r="GZ46" s="36" t="str">
        <f>IFERROR(GETPIVOTDATA("Average of TRAVTM(60)",#REF!,"TIMEINT",GZ$9,"VEHICLETRAVELTIMEMEASUREMENT",$D46)/3600/24,"--")</f>
        <v>--</v>
      </c>
      <c r="HA46" s="36" t="str">
        <f>IFERROR(GETPIVOTDATA("Average of TRAVTM(60)",#REF!,"TIMEINT",HA$9,"VEHICLETRAVELTIMEMEASUREMENT",$D46)/3600/24,"--")</f>
        <v>--</v>
      </c>
      <c r="HB46" s="36" t="str">
        <f>IFERROR(GETPIVOTDATA("Average of TRAVTM(60)",#REF!,"TIMEINT",HB$9,"VEHICLETRAVELTIMEMEASUREMENT",$D46)/3600/24,"--")</f>
        <v>--</v>
      </c>
      <c r="HC46" s="36" t="str">
        <f>IFERROR(GETPIVOTDATA("Average of TRAVTM(60)",#REF!,"TIMEINT",HC$9,"VEHICLETRAVELTIMEMEASUREMENT",$D46)/3600/24,"--")</f>
        <v>--</v>
      </c>
      <c r="HD46" s="36" t="str">
        <f>IFERROR(GETPIVOTDATA("Average of TRAVTM(60)",#REF!,"TIMEINT",HD$9,"VEHICLETRAVELTIMEMEASUREMENT",$D46)/3600/24,"--")</f>
        <v>--</v>
      </c>
      <c r="HE46" s="36" t="str">
        <f>IFERROR(GETPIVOTDATA("Average of TRAVTM(60)",#REF!,"TIMEINT",HE$9,"VEHICLETRAVELTIMEMEASUREMENT",$D46)/3600/24,"--")</f>
        <v>--</v>
      </c>
      <c r="HF46" s="177" t="str">
        <f>IFERROR(GETPIVOTDATA("Average of TRAVTM(60)",#REF!,"TIMEINT",HF$9,"VEHICLETRAVELTIMEMEASUREMENT",$D46)/3600/24,"--")</f>
        <v>--</v>
      </c>
      <c r="HG46" s="387"/>
      <c r="HH46" s="379" t="str">
        <f>IFERROR(GETPIVOTDATA("Average of VEHS(60)",#REF!,"TIMEINT",HH$9,"VEHICLETRAVELTIMEMEASUREMENT",$D46),"--")</f>
        <v>--</v>
      </c>
      <c r="HI46" s="380" t="str">
        <f>IFERROR(GETPIVOTDATA("Average of VEHS(60)",#REF!,"TIMEINT",HI$9,"VEHICLETRAVELTIMEMEASUREMENT",$D46),"--")</f>
        <v>--</v>
      </c>
      <c r="HJ46" s="380" t="str">
        <f>IFERROR(GETPIVOTDATA("Average of VEHS(60)",#REF!,"TIMEINT",HJ$9,"VEHICLETRAVELTIMEMEASUREMENT",$D46),"--")</f>
        <v>--</v>
      </c>
      <c r="HK46" s="380" t="str">
        <f>IFERROR(GETPIVOTDATA("Average of VEHS(60)",#REF!,"TIMEINT",HK$9,"VEHICLETRAVELTIMEMEASUREMENT",$D46),"--")</f>
        <v>--</v>
      </c>
      <c r="HL46" s="380" t="str">
        <f>IFERROR(GETPIVOTDATA("Average of VEHS(60)",#REF!,"TIMEINT",HL$9,"VEHICLETRAVELTIMEMEASUREMENT",$D46),"--")</f>
        <v>--</v>
      </c>
      <c r="HM46" s="380" t="str">
        <f>IFERROR(GETPIVOTDATA("Average of VEHS(60)",#REF!,"TIMEINT",HM$9,"VEHICLETRAVELTIMEMEASUREMENT",$D46),"--")</f>
        <v>--</v>
      </c>
      <c r="HN46" s="380" t="str">
        <f>IFERROR(GETPIVOTDATA("Average of VEHS(60)",#REF!,"TIMEINT",HN$9,"VEHICLETRAVELTIMEMEASUREMENT",$D46),"--")</f>
        <v>--</v>
      </c>
      <c r="HO46" s="380" t="str">
        <f>IFERROR(GETPIVOTDATA("Average of VEHS(60)",#REF!,"TIMEINT",HO$9,"VEHICLETRAVELTIMEMEASUREMENT",$D46),"--")</f>
        <v>--</v>
      </c>
      <c r="HP46" s="380" t="str">
        <f>IFERROR(GETPIVOTDATA("Average of VEHS(60)",#REF!,"TIMEINT",HP$9,"VEHICLETRAVELTIMEMEASUREMENT",$D46),"--")</f>
        <v>--</v>
      </c>
      <c r="HQ46" s="380" t="str">
        <f>IFERROR(GETPIVOTDATA("Average of VEHS(60)",#REF!,"TIMEINT",HQ$9,"VEHICLETRAVELTIMEMEASUREMENT",$D46),"--")</f>
        <v>--</v>
      </c>
      <c r="HR46" s="380" t="str">
        <f>IFERROR(GETPIVOTDATA("Average of VEHS(60)",#REF!,"TIMEINT",HR$9,"VEHICLETRAVELTIMEMEASUREMENT",$D46),"--")</f>
        <v>--</v>
      </c>
      <c r="HS46" s="380" t="str">
        <f>IFERROR(GETPIVOTDATA("Average of VEHS(60)",#REF!,"TIMEINT",HS$9,"VEHICLETRAVELTIMEMEASUREMENT",$D46),"--")</f>
        <v>--</v>
      </c>
      <c r="HT46" s="380" t="str">
        <f>IFERROR(GETPIVOTDATA("Average of VEHS(60)",#REF!,"TIMEINT",HT$9,"VEHICLETRAVELTIMEMEASUREMENT",$D46),"--")</f>
        <v>--</v>
      </c>
      <c r="HU46" s="380" t="str">
        <f>IFERROR(GETPIVOTDATA("Average of VEHS(60)",#REF!,"TIMEINT",HU$9,"VEHICLETRAVELTIMEMEASUREMENT",$D46),"--")</f>
        <v>--</v>
      </c>
      <c r="HV46" s="380" t="str">
        <f>IFERROR(GETPIVOTDATA("Average of VEHS(60)",#REF!,"TIMEINT",HV$9,"VEHICLETRAVELTIMEMEASUREMENT",$D46),"--")</f>
        <v>--</v>
      </c>
      <c r="HW46" s="381" t="str">
        <f>IFERROR(GETPIVOTDATA("Average of VEHS(60)",#REF!,"TIMEINT",HW$9,"VEHICLETRAVELTIMEMEASUREMENT",$D46),"--")</f>
        <v>--</v>
      </c>
      <c r="HX46" s="387"/>
      <c r="HY46" s="259" t="str">
        <f t="shared" si="28"/>
        <v>--</v>
      </c>
      <c r="HZ46" s="410" t="str">
        <f t="shared" si="29"/>
        <v>--</v>
      </c>
      <c r="IA46" s="381">
        <f t="shared" si="30"/>
        <v>0</v>
      </c>
      <c r="IB46" s="716"/>
      <c r="IC46" s="379" t="str">
        <f>IFERROR(AVERAGEIFS('VISSIM Travel Time Outputs'!$L:$L,'VISSIM Travel Time Outputs'!$D:$D,$D46,'VISSIM Travel Time Outputs'!$A:$A,"AVG",'VISSIM Travel Time Outputs'!$B:$B,IC$9),"-")</f>
        <v>-</v>
      </c>
      <c r="ID46" s="380" t="str">
        <f>IFERROR(AVERAGEIFS('VISSIM Travel Time Outputs'!$L:$L,'VISSIM Travel Time Outputs'!$D:$D,$D46,'VISSIM Travel Time Outputs'!$A:$A,"AVG",'VISSIM Travel Time Outputs'!$B:$B,ID$9),"-")</f>
        <v>-</v>
      </c>
      <c r="IE46" s="380" t="str">
        <f>IFERROR(AVERAGEIFS('VISSIM Travel Time Outputs'!$L:$L,'VISSIM Travel Time Outputs'!$D:$D,$D46,'VISSIM Travel Time Outputs'!$A:$A,"AVG",'VISSIM Travel Time Outputs'!$B:$B,IE$9),"-")</f>
        <v>-</v>
      </c>
      <c r="IF46" s="380" t="str">
        <f>IFERROR(AVERAGEIFS('VISSIM Travel Time Outputs'!$L:$L,'VISSIM Travel Time Outputs'!$D:$D,$D46,'VISSIM Travel Time Outputs'!$A:$A,"AVG",'VISSIM Travel Time Outputs'!$B:$B,IF$9),"-")</f>
        <v>-</v>
      </c>
      <c r="IG46" s="380" t="str">
        <f>IFERROR(AVERAGEIFS('VISSIM Travel Time Outputs'!$L:$L,'VISSIM Travel Time Outputs'!$D:$D,$D46,'VISSIM Travel Time Outputs'!$A:$A,"AVG",'VISSIM Travel Time Outputs'!$B:$B,IG$9),"-")</f>
        <v>-</v>
      </c>
      <c r="IH46" s="380" t="str">
        <f>IFERROR(AVERAGEIFS('VISSIM Travel Time Outputs'!$L:$L,'VISSIM Travel Time Outputs'!$D:$D,$D46,'VISSIM Travel Time Outputs'!$A:$A,"AVG",'VISSIM Travel Time Outputs'!$B:$B,IH$9),"-")</f>
        <v>-</v>
      </c>
      <c r="II46" s="380" t="str">
        <f>IFERROR(AVERAGEIFS('VISSIM Travel Time Outputs'!$L:$L,'VISSIM Travel Time Outputs'!$D:$D,$D46,'VISSIM Travel Time Outputs'!$A:$A,"AVG",'VISSIM Travel Time Outputs'!$B:$B,II$9),"-")</f>
        <v>-</v>
      </c>
      <c r="IJ46" s="380" t="str">
        <f>IFERROR(AVERAGEIFS('VISSIM Travel Time Outputs'!$L:$L,'VISSIM Travel Time Outputs'!$D:$D,$D46,'VISSIM Travel Time Outputs'!$A:$A,"AVG",'VISSIM Travel Time Outputs'!$B:$B,IJ$9),"-")</f>
        <v>-</v>
      </c>
      <c r="IK46" s="380" t="str">
        <f>IFERROR(AVERAGEIFS('VISSIM Travel Time Outputs'!$L:$L,'VISSIM Travel Time Outputs'!$D:$D,$D46,'VISSIM Travel Time Outputs'!$A:$A,"AVG",'VISSIM Travel Time Outputs'!$B:$B,IK$9),"-")</f>
        <v>-</v>
      </c>
      <c r="IL46" s="380" t="str">
        <f>IFERROR(AVERAGEIFS('VISSIM Travel Time Outputs'!$L:$L,'VISSIM Travel Time Outputs'!$D:$D,$D46,'VISSIM Travel Time Outputs'!$A:$A,"AVG",'VISSIM Travel Time Outputs'!$B:$B,IL$9),"-")</f>
        <v>-</v>
      </c>
      <c r="IM46" s="380" t="str">
        <f>IFERROR(AVERAGEIFS('VISSIM Travel Time Outputs'!$L:$L,'VISSIM Travel Time Outputs'!$D:$D,$D46,'VISSIM Travel Time Outputs'!$A:$A,"AVG",'VISSIM Travel Time Outputs'!$B:$B,IM$9),"-")</f>
        <v>-</v>
      </c>
      <c r="IN46" s="380" t="str">
        <f>IFERROR(AVERAGEIFS('VISSIM Travel Time Outputs'!$L:$L,'VISSIM Travel Time Outputs'!$D:$D,$D46,'VISSIM Travel Time Outputs'!$A:$A,"AVG",'VISSIM Travel Time Outputs'!$B:$B,IN$9),"-")</f>
        <v>-</v>
      </c>
      <c r="IO46" s="380" t="str">
        <f>IFERROR(AVERAGEIFS('VISSIM Travel Time Outputs'!$L:$L,'VISSIM Travel Time Outputs'!$D:$D,$D46,'VISSIM Travel Time Outputs'!$A:$A,"AVG",'VISSIM Travel Time Outputs'!$B:$B,IO$9),"-")</f>
        <v>-</v>
      </c>
      <c r="IP46" s="380" t="str">
        <f>IFERROR(AVERAGEIFS('VISSIM Travel Time Outputs'!$L:$L,'VISSIM Travel Time Outputs'!$D:$D,$D46,'VISSIM Travel Time Outputs'!$A:$A,"AVG",'VISSIM Travel Time Outputs'!$B:$B,IP$9),"-")</f>
        <v>-</v>
      </c>
      <c r="IQ46" s="380" t="str">
        <f>IFERROR(AVERAGEIFS('VISSIM Travel Time Outputs'!$L:$L,'VISSIM Travel Time Outputs'!$D:$D,$D46,'VISSIM Travel Time Outputs'!$A:$A,"AVG",'VISSIM Travel Time Outputs'!$B:$B,IQ$9),"-")</f>
        <v>-</v>
      </c>
      <c r="IR46" s="381" t="str">
        <f>IFERROR(AVERAGEIFS('VISSIM Travel Time Outputs'!$L:$L,'VISSIM Travel Time Outputs'!$D:$D,$D46,'VISSIM Travel Time Outputs'!$A:$A,"AVG",'VISSIM Travel Time Outputs'!$B:$B,IR$9),"-")</f>
        <v>-</v>
      </c>
      <c r="IS46" s="381" t="str">
        <f t="shared" si="31"/>
        <v>--</v>
      </c>
    </row>
    <row r="47" spans="1:253" x14ac:dyDescent="0.25">
      <c r="A47" s="302" t="str">
        <f t="shared" si="12"/>
        <v>H</v>
      </c>
      <c r="B47" s="641">
        <f t="shared" si="32"/>
        <v>38</v>
      </c>
      <c r="C47" s="475">
        <f>INDEX('Input - Travel Times'!$B$3:$AL$103,MATCH($B47,'Input - Travel Times'!$B$3:$B$103,0),MATCH(C$9,'Input - Travel Times'!$B$3:$AL$3,0))</f>
        <v>0</v>
      </c>
      <c r="D47" s="194">
        <f>INDEX('Input - Travel Times'!$B$3:$AS$103,MATCH($B47,'Input - Travel Times'!$B$3:$B$103,0),MATCH(D$9,'Input - Travel Times'!$B$3:$AS$3,0))</f>
        <v>0</v>
      </c>
      <c r="E47" s="582">
        <f>TIME(0,0,INDEX('Input - Travel Times'!$B$3:$AL$103,MATCH($B47,'Input - Travel Times'!$B$3:$B$103,0),MATCH(E$9,'Input - Travel Times'!$B$3:$AL$3,0)))</f>
        <v>0</v>
      </c>
      <c r="F47" s="582">
        <f>TIME(0,0,INDEX('Input - Travel Times'!$B$3:$AL$103,MATCH($B47,'Input - Travel Times'!$B$3:$B$103,0),MATCH(F$9,'Input - Travel Times'!$B$3:$AL$3,0)))</f>
        <v>0</v>
      </c>
      <c r="G47" s="582">
        <f>TIME(0,0,INDEX('Input - Travel Times'!$B$3:$AL$103,MATCH($B47,'Input - Travel Times'!$B$3:$B$103,0),MATCH(G$9,'Input - Travel Times'!$B$3:$AL$3,0)))</f>
        <v>0</v>
      </c>
      <c r="I47" s="259" t="str">
        <f>IFERROR(TIME(0,0,AVERAGEIFS('VISSIM Travel Time Outputs'!$I:$I,'VISSIM Travel Time Outputs'!$D:$D,$D47,'VISSIM Travel Time Outputs'!$A:$A,"AVG",'VISSIM Travel Time Outputs'!$B:$B,I$9)),"-")</f>
        <v>-</v>
      </c>
      <c r="J47" s="36" t="str">
        <f>IFERROR(TIME(0,0,AVERAGEIFS('VISSIM Travel Time Outputs'!$I:$I,'VISSIM Travel Time Outputs'!$D:$D,$D47,'VISSIM Travel Time Outputs'!$A:$A,"AVG",'VISSIM Travel Time Outputs'!$B:$B,J$9)),"-")</f>
        <v>-</v>
      </c>
      <c r="K47" s="36" t="str">
        <f>IFERROR(TIME(0,0,AVERAGEIFS('VISSIM Travel Time Outputs'!$I:$I,'VISSIM Travel Time Outputs'!$D:$D,$D47,'VISSIM Travel Time Outputs'!$A:$A,"AVG",'VISSIM Travel Time Outputs'!$B:$B,K$9)),"-")</f>
        <v>-</v>
      </c>
      <c r="L47" s="36" t="str">
        <f>IFERROR(TIME(0,0,AVERAGEIFS('VISSIM Travel Time Outputs'!$I:$I,'VISSIM Travel Time Outputs'!$D:$D,$D47,'VISSIM Travel Time Outputs'!$A:$A,"AVG",'VISSIM Travel Time Outputs'!$B:$B,L$9)),"-")</f>
        <v>-</v>
      </c>
      <c r="M47" s="36" t="str">
        <f>IFERROR(TIME(0,0,AVERAGEIFS('VISSIM Travel Time Outputs'!$I:$I,'VISSIM Travel Time Outputs'!$D:$D,$D47,'VISSIM Travel Time Outputs'!$A:$A,"AVG",'VISSIM Travel Time Outputs'!$B:$B,M$9)),"-")</f>
        <v>-</v>
      </c>
      <c r="N47" s="36" t="str">
        <f>IFERROR(TIME(0,0,AVERAGEIFS('VISSIM Travel Time Outputs'!$I:$I,'VISSIM Travel Time Outputs'!$D:$D,$D47,'VISSIM Travel Time Outputs'!$A:$A,"AVG",'VISSIM Travel Time Outputs'!$B:$B,N$9)),"-")</f>
        <v>-</v>
      </c>
      <c r="O47" s="36" t="str">
        <f>IFERROR(TIME(0,0,AVERAGEIFS('VISSIM Travel Time Outputs'!$I:$I,'VISSIM Travel Time Outputs'!$D:$D,$D47,'VISSIM Travel Time Outputs'!$A:$A,"AVG",'VISSIM Travel Time Outputs'!$B:$B,O$9)),"-")</f>
        <v>-</v>
      </c>
      <c r="P47" s="36" t="str">
        <f>IFERROR(TIME(0,0,AVERAGEIFS('VISSIM Travel Time Outputs'!$I:$I,'VISSIM Travel Time Outputs'!$D:$D,$D47,'VISSIM Travel Time Outputs'!$A:$A,"AVG",'VISSIM Travel Time Outputs'!$B:$B,P$9)),"-")</f>
        <v>-</v>
      </c>
      <c r="Q47" s="36" t="str">
        <f>IFERROR(TIME(0,0,AVERAGEIFS('VISSIM Travel Time Outputs'!$I:$I,'VISSIM Travel Time Outputs'!$D:$D,$D47,'VISSIM Travel Time Outputs'!$A:$A,"AVG",'VISSIM Travel Time Outputs'!$B:$B,Q$9)),"-")</f>
        <v>-</v>
      </c>
      <c r="R47" s="36" t="str">
        <f>IFERROR(TIME(0,0,AVERAGEIFS('VISSIM Travel Time Outputs'!$I:$I,'VISSIM Travel Time Outputs'!$D:$D,$D47,'VISSIM Travel Time Outputs'!$A:$A,"AVG",'VISSIM Travel Time Outputs'!$B:$B,R$9)),"-")</f>
        <v>-</v>
      </c>
      <c r="S47" s="36" t="str">
        <f>IFERROR(TIME(0,0,AVERAGEIFS('VISSIM Travel Time Outputs'!$I:$I,'VISSIM Travel Time Outputs'!$D:$D,$D47,'VISSIM Travel Time Outputs'!$A:$A,"AVG",'VISSIM Travel Time Outputs'!$B:$B,S$9)),"-")</f>
        <v>-</v>
      </c>
      <c r="T47" s="36" t="str">
        <f>IFERROR(TIME(0,0,AVERAGEIFS('VISSIM Travel Time Outputs'!$I:$I,'VISSIM Travel Time Outputs'!$D:$D,$D47,'VISSIM Travel Time Outputs'!$A:$A,"AVG",'VISSIM Travel Time Outputs'!$B:$B,T$9)),"-")</f>
        <v>-</v>
      </c>
      <c r="U47" s="36" t="str">
        <f>IFERROR(TIME(0,0,AVERAGEIFS('VISSIM Travel Time Outputs'!$I:$I,'VISSIM Travel Time Outputs'!$D:$D,$D47,'VISSIM Travel Time Outputs'!$A:$A,"AVG",'VISSIM Travel Time Outputs'!$B:$B,U$9)),"-")</f>
        <v>-</v>
      </c>
      <c r="V47" s="36" t="str">
        <f>IFERROR(TIME(0,0,AVERAGEIFS('VISSIM Travel Time Outputs'!$I:$I,'VISSIM Travel Time Outputs'!$D:$D,$D47,'VISSIM Travel Time Outputs'!$A:$A,"AVG",'VISSIM Travel Time Outputs'!$B:$B,V$9)),"-")</f>
        <v>-</v>
      </c>
      <c r="W47" s="36" t="str">
        <f>IFERROR(TIME(0,0,AVERAGEIFS('VISSIM Travel Time Outputs'!$I:$I,'VISSIM Travel Time Outputs'!$D:$D,$D47,'VISSIM Travel Time Outputs'!$A:$A,"AVG",'VISSIM Travel Time Outputs'!$B:$B,W$9)),"-")</f>
        <v>-</v>
      </c>
      <c r="X47" s="177" t="str">
        <f>IFERROR(TIME(0,0,AVERAGEIFS('VISSIM Travel Time Outputs'!$I:$I,'VISSIM Travel Time Outputs'!$D:$D,$D47,'VISSIM Travel Time Outputs'!$A:$A,"AVG",'VISSIM Travel Time Outputs'!$B:$B,X$9)),"-")</f>
        <v>-</v>
      </c>
      <c r="Y47" s="304"/>
      <c r="Z47" s="379" t="str">
        <f>IFERROR(AVERAGEIFS('VISSIM Travel Time Outputs'!$F:$F,'VISSIM Travel Time Outputs'!$D:$D,$D47,'VISSIM Travel Time Outputs'!$A:$A,"AVG",'VISSIM Travel Time Outputs'!$B:$B,Z$9),"-")</f>
        <v>-</v>
      </c>
      <c r="AA47" s="380" t="str">
        <f>IFERROR(AVERAGEIFS('VISSIM Travel Time Outputs'!$F:$F,'VISSIM Travel Time Outputs'!$D:$D,$D47,'VISSIM Travel Time Outputs'!$A:$A,"AVG",'VISSIM Travel Time Outputs'!$B:$B,AA$9),"-")</f>
        <v>-</v>
      </c>
      <c r="AB47" s="380" t="str">
        <f>IFERROR(AVERAGEIFS('VISSIM Travel Time Outputs'!$F:$F,'VISSIM Travel Time Outputs'!$D:$D,$D47,'VISSIM Travel Time Outputs'!$A:$A,"AVG",'VISSIM Travel Time Outputs'!$B:$B,AB$9),"-")</f>
        <v>-</v>
      </c>
      <c r="AC47" s="380" t="str">
        <f>IFERROR(AVERAGEIFS('VISSIM Travel Time Outputs'!$F:$F,'VISSIM Travel Time Outputs'!$D:$D,$D47,'VISSIM Travel Time Outputs'!$A:$A,"AVG",'VISSIM Travel Time Outputs'!$B:$B,AC$9),"-")</f>
        <v>-</v>
      </c>
      <c r="AD47" s="380" t="str">
        <f>IFERROR(AVERAGEIFS('VISSIM Travel Time Outputs'!$F:$F,'VISSIM Travel Time Outputs'!$D:$D,$D47,'VISSIM Travel Time Outputs'!$A:$A,"AVG",'VISSIM Travel Time Outputs'!$B:$B,AD$9),"-")</f>
        <v>-</v>
      </c>
      <c r="AE47" s="380" t="str">
        <f>IFERROR(AVERAGEIFS('VISSIM Travel Time Outputs'!$F:$F,'VISSIM Travel Time Outputs'!$D:$D,$D47,'VISSIM Travel Time Outputs'!$A:$A,"AVG",'VISSIM Travel Time Outputs'!$B:$B,AE$9),"-")</f>
        <v>-</v>
      </c>
      <c r="AF47" s="380" t="str">
        <f>IFERROR(AVERAGEIFS('VISSIM Travel Time Outputs'!$F:$F,'VISSIM Travel Time Outputs'!$D:$D,$D47,'VISSIM Travel Time Outputs'!$A:$A,"AVG",'VISSIM Travel Time Outputs'!$B:$B,AF$9),"-")</f>
        <v>-</v>
      </c>
      <c r="AG47" s="380" t="str">
        <f>IFERROR(AVERAGEIFS('VISSIM Travel Time Outputs'!$F:$F,'VISSIM Travel Time Outputs'!$D:$D,$D47,'VISSIM Travel Time Outputs'!$A:$A,"AVG",'VISSIM Travel Time Outputs'!$B:$B,AG$9),"-")</f>
        <v>-</v>
      </c>
      <c r="AH47" s="380" t="str">
        <f>IFERROR(AVERAGEIFS('VISSIM Travel Time Outputs'!$F:$F,'VISSIM Travel Time Outputs'!$D:$D,$D47,'VISSIM Travel Time Outputs'!$A:$A,"AVG",'VISSIM Travel Time Outputs'!$B:$B,AH$9),"-")</f>
        <v>-</v>
      </c>
      <c r="AI47" s="380" t="str">
        <f>IFERROR(AVERAGEIFS('VISSIM Travel Time Outputs'!$F:$F,'VISSIM Travel Time Outputs'!$D:$D,$D47,'VISSIM Travel Time Outputs'!$A:$A,"AVG",'VISSIM Travel Time Outputs'!$B:$B,AI$9),"-")</f>
        <v>-</v>
      </c>
      <c r="AJ47" s="380" t="str">
        <f>IFERROR(AVERAGEIFS('VISSIM Travel Time Outputs'!$F:$F,'VISSIM Travel Time Outputs'!$D:$D,$D47,'VISSIM Travel Time Outputs'!$A:$A,"AVG",'VISSIM Travel Time Outputs'!$B:$B,AJ$9),"-")</f>
        <v>-</v>
      </c>
      <c r="AK47" s="380" t="str">
        <f>IFERROR(AVERAGEIFS('VISSIM Travel Time Outputs'!$F:$F,'VISSIM Travel Time Outputs'!$D:$D,$D47,'VISSIM Travel Time Outputs'!$A:$A,"AVG",'VISSIM Travel Time Outputs'!$B:$B,AK$9),"-")</f>
        <v>-</v>
      </c>
      <c r="AL47" s="380" t="str">
        <f>IFERROR(AVERAGEIFS('VISSIM Travel Time Outputs'!$F:$F,'VISSIM Travel Time Outputs'!$D:$D,$D47,'VISSIM Travel Time Outputs'!$A:$A,"AVG",'VISSIM Travel Time Outputs'!$B:$B,AL$9),"-")</f>
        <v>-</v>
      </c>
      <c r="AM47" s="380" t="str">
        <f>IFERROR(AVERAGEIFS('VISSIM Travel Time Outputs'!$F:$F,'VISSIM Travel Time Outputs'!$D:$D,$D47,'VISSIM Travel Time Outputs'!$A:$A,"AVG",'VISSIM Travel Time Outputs'!$B:$B,AM$9),"-")</f>
        <v>-</v>
      </c>
      <c r="AN47" s="380" t="str">
        <f>IFERROR(AVERAGEIFS('VISSIM Travel Time Outputs'!$F:$F,'VISSIM Travel Time Outputs'!$D:$D,$D47,'VISSIM Travel Time Outputs'!$A:$A,"AVG",'VISSIM Travel Time Outputs'!$B:$B,AN$9),"-")</f>
        <v>-</v>
      </c>
      <c r="AO47" s="381" t="str">
        <f>IFERROR(AVERAGEIFS('VISSIM Travel Time Outputs'!$F:$F,'VISSIM Travel Time Outputs'!$D:$D,$D47,'VISSIM Travel Time Outputs'!$A:$A,"AVG",'VISSIM Travel Time Outputs'!$B:$B,AO$9),"-")</f>
        <v>-</v>
      </c>
      <c r="AP47" s="387"/>
      <c r="AQ47" s="259" t="str">
        <f t="shared" si="13"/>
        <v>--</v>
      </c>
      <c r="AR47" s="410" t="str">
        <f t="shared" si="14"/>
        <v>--</v>
      </c>
      <c r="AS47" s="381">
        <f t="shared" si="15"/>
        <v>0</v>
      </c>
      <c r="AT47" s="305"/>
      <c r="AU47" s="259" t="str">
        <f>IFERROR(TIME(0,0,AVERAGEIFS('VISSIM Travel Time Outputs'!$J:$J,'VISSIM Travel Time Outputs'!$D:$D,$D47,'VISSIM Travel Time Outputs'!$A:$A,"AVG",'VISSIM Travel Time Outputs'!$B:$B,AU$9)),"-")</f>
        <v>-</v>
      </c>
      <c r="AV47" s="36" t="str">
        <f>IFERROR(TIME(0,0,AVERAGEIFS('VISSIM Travel Time Outputs'!$J:$J,'VISSIM Travel Time Outputs'!$D:$D,$D47,'VISSIM Travel Time Outputs'!$A:$A,"AVG",'VISSIM Travel Time Outputs'!$B:$B,AV$9)),"-")</f>
        <v>-</v>
      </c>
      <c r="AW47" s="36" t="str">
        <f>IFERROR(TIME(0,0,AVERAGEIFS('VISSIM Travel Time Outputs'!$J:$J,'VISSIM Travel Time Outputs'!$D:$D,$D47,'VISSIM Travel Time Outputs'!$A:$A,"AVG",'VISSIM Travel Time Outputs'!$B:$B,AW$9)),"-")</f>
        <v>-</v>
      </c>
      <c r="AX47" s="36" t="str">
        <f>IFERROR(TIME(0,0,AVERAGEIFS('VISSIM Travel Time Outputs'!$J:$J,'VISSIM Travel Time Outputs'!$D:$D,$D47,'VISSIM Travel Time Outputs'!$A:$A,"AVG",'VISSIM Travel Time Outputs'!$B:$B,AX$9)),"-")</f>
        <v>-</v>
      </c>
      <c r="AY47" s="36" t="str">
        <f>IFERROR(TIME(0,0,AVERAGEIFS('VISSIM Travel Time Outputs'!$J:$J,'VISSIM Travel Time Outputs'!$D:$D,$D47,'VISSIM Travel Time Outputs'!$A:$A,"AVG",'VISSIM Travel Time Outputs'!$B:$B,AY$9)),"-")</f>
        <v>-</v>
      </c>
      <c r="AZ47" s="36" t="str">
        <f>IFERROR(TIME(0,0,AVERAGEIFS('VISSIM Travel Time Outputs'!$J:$J,'VISSIM Travel Time Outputs'!$D:$D,$D47,'VISSIM Travel Time Outputs'!$A:$A,"AVG",'VISSIM Travel Time Outputs'!$B:$B,AZ$9)),"-")</f>
        <v>-</v>
      </c>
      <c r="BA47" s="36" t="str">
        <f>IFERROR(TIME(0,0,AVERAGEIFS('VISSIM Travel Time Outputs'!$J:$J,'VISSIM Travel Time Outputs'!$D:$D,$D47,'VISSIM Travel Time Outputs'!$A:$A,"AVG",'VISSIM Travel Time Outputs'!$B:$B,BA$9)),"-")</f>
        <v>-</v>
      </c>
      <c r="BB47" s="36" t="str">
        <f>IFERROR(TIME(0,0,AVERAGEIFS('VISSIM Travel Time Outputs'!$J:$J,'VISSIM Travel Time Outputs'!$D:$D,$D47,'VISSIM Travel Time Outputs'!$A:$A,"AVG",'VISSIM Travel Time Outputs'!$B:$B,BB$9)),"-")</f>
        <v>-</v>
      </c>
      <c r="BC47" s="36" t="str">
        <f>IFERROR(TIME(0,0,AVERAGEIFS('VISSIM Travel Time Outputs'!$J:$J,'VISSIM Travel Time Outputs'!$D:$D,$D47,'VISSIM Travel Time Outputs'!$A:$A,"AVG",'VISSIM Travel Time Outputs'!$B:$B,BC$9)),"-")</f>
        <v>-</v>
      </c>
      <c r="BD47" s="36" t="str">
        <f>IFERROR(TIME(0,0,AVERAGEIFS('VISSIM Travel Time Outputs'!$J:$J,'VISSIM Travel Time Outputs'!$D:$D,$D47,'VISSIM Travel Time Outputs'!$A:$A,"AVG",'VISSIM Travel Time Outputs'!$B:$B,BD$9)),"-")</f>
        <v>-</v>
      </c>
      <c r="BE47" s="36" t="str">
        <f>IFERROR(TIME(0,0,AVERAGEIFS('VISSIM Travel Time Outputs'!$J:$J,'VISSIM Travel Time Outputs'!$D:$D,$D47,'VISSIM Travel Time Outputs'!$A:$A,"AVG",'VISSIM Travel Time Outputs'!$B:$B,BE$9)),"-")</f>
        <v>-</v>
      </c>
      <c r="BF47" s="36" t="str">
        <f>IFERROR(TIME(0,0,AVERAGEIFS('VISSIM Travel Time Outputs'!$J:$J,'VISSIM Travel Time Outputs'!$D:$D,$D47,'VISSIM Travel Time Outputs'!$A:$A,"AVG",'VISSIM Travel Time Outputs'!$B:$B,BF$9)),"-")</f>
        <v>-</v>
      </c>
      <c r="BG47" s="36" t="str">
        <f>IFERROR(TIME(0,0,AVERAGEIFS('VISSIM Travel Time Outputs'!$J:$J,'VISSIM Travel Time Outputs'!$D:$D,$D47,'VISSIM Travel Time Outputs'!$A:$A,"AVG",'VISSIM Travel Time Outputs'!$B:$B,BG$9)),"-")</f>
        <v>-</v>
      </c>
      <c r="BH47" s="36" t="str">
        <f>IFERROR(TIME(0,0,AVERAGEIFS('VISSIM Travel Time Outputs'!$J:$J,'VISSIM Travel Time Outputs'!$D:$D,$D47,'VISSIM Travel Time Outputs'!$A:$A,"AVG",'VISSIM Travel Time Outputs'!$B:$B,BH$9)),"-")</f>
        <v>-</v>
      </c>
      <c r="BI47" s="36" t="str">
        <f>IFERROR(TIME(0,0,AVERAGEIFS('VISSIM Travel Time Outputs'!$J:$J,'VISSIM Travel Time Outputs'!$D:$D,$D47,'VISSIM Travel Time Outputs'!$A:$A,"AVG",'VISSIM Travel Time Outputs'!$B:$B,BI$9)),"-")</f>
        <v>-</v>
      </c>
      <c r="BJ47" s="177" t="str">
        <f>IFERROR(TIME(0,0,AVERAGEIFS('VISSIM Travel Time Outputs'!$J:$J,'VISSIM Travel Time Outputs'!$D:$D,$D47,'VISSIM Travel Time Outputs'!$A:$A,"AVG",'VISSIM Travel Time Outputs'!$B:$B,BJ$9)),"-")</f>
        <v>-</v>
      </c>
      <c r="BK47" s="164"/>
      <c r="BL47" s="379" t="str">
        <f>IFERROR(AVERAGEIFS('VISSIM Travel Time Outputs'!$G:$G,'VISSIM Travel Time Outputs'!$D:$D,$D47,'VISSIM Travel Time Outputs'!$A:$A,"AVG",'VISSIM Travel Time Outputs'!$B:$B,BL$9),"-")</f>
        <v>-</v>
      </c>
      <c r="BM47" s="380" t="str">
        <f>IFERROR(AVERAGEIFS('VISSIM Travel Time Outputs'!$G:$G,'VISSIM Travel Time Outputs'!$D:$D,$D47,'VISSIM Travel Time Outputs'!$A:$A,"AVG",'VISSIM Travel Time Outputs'!$B:$B,BM$9),"-")</f>
        <v>-</v>
      </c>
      <c r="BN47" s="380" t="str">
        <f>IFERROR(AVERAGEIFS('VISSIM Travel Time Outputs'!$G:$G,'VISSIM Travel Time Outputs'!$D:$D,$D47,'VISSIM Travel Time Outputs'!$A:$A,"AVG",'VISSIM Travel Time Outputs'!$B:$B,BN$9),"-")</f>
        <v>-</v>
      </c>
      <c r="BO47" s="380" t="str">
        <f>IFERROR(AVERAGEIFS('VISSIM Travel Time Outputs'!$G:$G,'VISSIM Travel Time Outputs'!$D:$D,$D47,'VISSIM Travel Time Outputs'!$A:$A,"AVG",'VISSIM Travel Time Outputs'!$B:$B,BO$9),"-")</f>
        <v>-</v>
      </c>
      <c r="BP47" s="380" t="str">
        <f>IFERROR(AVERAGEIFS('VISSIM Travel Time Outputs'!$G:$G,'VISSIM Travel Time Outputs'!$D:$D,$D47,'VISSIM Travel Time Outputs'!$A:$A,"AVG",'VISSIM Travel Time Outputs'!$B:$B,BP$9),"-")</f>
        <v>-</v>
      </c>
      <c r="BQ47" s="380" t="str">
        <f>IFERROR(AVERAGEIFS('VISSIM Travel Time Outputs'!$G:$G,'VISSIM Travel Time Outputs'!$D:$D,$D47,'VISSIM Travel Time Outputs'!$A:$A,"AVG",'VISSIM Travel Time Outputs'!$B:$B,BQ$9),"-")</f>
        <v>-</v>
      </c>
      <c r="BR47" s="380" t="str">
        <f>IFERROR(AVERAGEIFS('VISSIM Travel Time Outputs'!$G:$G,'VISSIM Travel Time Outputs'!$D:$D,$D47,'VISSIM Travel Time Outputs'!$A:$A,"AVG",'VISSIM Travel Time Outputs'!$B:$B,BR$9),"-")</f>
        <v>-</v>
      </c>
      <c r="BS47" s="380" t="str">
        <f>IFERROR(AVERAGEIFS('VISSIM Travel Time Outputs'!$G:$G,'VISSIM Travel Time Outputs'!$D:$D,$D47,'VISSIM Travel Time Outputs'!$A:$A,"AVG",'VISSIM Travel Time Outputs'!$B:$B,BS$9),"-")</f>
        <v>-</v>
      </c>
      <c r="BT47" s="380" t="str">
        <f>IFERROR(AVERAGEIFS('VISSIM Travel Time Outputs'!$G:$G,'VISSIM Travel Time Outputs'!$D:$D,$D47,'VISSIM Travel Time Outputs'!$A:$A,"AVG",'VISSIM Travel Time Outputs'!$B:$B,BT$9),"-")</f>
        <v>-</v>
      </c>
      <c r="BU47" s="380" t="str">
        <f>IFERROR(AVERAGEIFS('VISSIM Travel Time Outputs'!$G:$G,'VISSIM Travel Time Outputs'!$D:$D,$D47,'VISSIM Travel Time Outputs'!$A:$A,"AVG",'VISSIM Travel Time Outputs'!$B:$B,BU$9),"-")</f>
        <v>-</v>
      </c>
      <c r="BV47" s="380" t="str">
        <f>IFERROR(AVERAGEIFS('VISSIM Travel Time Outputs'!$G:$G,'VISSIM Travel Time Outputs'!$D:$D,$D47,'VISSIM Travel Time Outputs'!$A:$A,"AVG",'VISSIM Travel Time Outputs'!$B:$B,BV$9),"-")</f>
        <v>-</v>
      </c>
      <c r="BW47" s="380" t="str">
        <f>IFERROR(AVERAGEIFS('VISSIM Travel Time Outputs'!$G:$G,'VISSIM Travel Time Outputs'!$D:$D,$D47,'VISSIM Travel Time Outputs'!$A:$A,"AVG",'VISSIM Travel Time Outputs'!$B:$B,BW$9),"-")</f>
        <v>-</v>
      </c>
      <c r="BX47" s="380" t="str">
        <f>IFERROR(AVERAGEIFS('VISSIM Travel Time Outputs'!$G:$G,'VISSIM Travel Time Outputs'!$D:$D,$D47,'VISSIM Travel Time Outputs'!$A:$A,"AVG",'VISSIM Travel Time Outputs'!$B:$B,BX$9),"-")</f>
        <v>-</v>
      </c>
      <c r="BY47" s="380" t="str">
        <f>IFERROR(AVERAGEIFS('VISSIM Travel Time Outputs'!$G:$G,'VISSIM Travel Time Outputs'!$D:$D,$D47,'VISSIM Travel Time Outputs'!$A:$A,"AVG",'VISSIM Travel Time Outputs'!$B:$B,BY$9),"-")</f>
        <v>-</v>
      </c>
      <c r="BZ47" s="380" t="str">
        <f>IFERROR(AVERAGEIFS('VISSIM Travel Time Outputs'!$G:$G,'VISSIM Travel Time Outputs'!$D:$D,$D47,'VISSIM Travel Time Outputs'!$A:$A,"AVG",'VISSIM Travel Time Outputs'!$B:$B,BZ$9),"-")</f>
        <v>-</v>
      </c>
      <c r="CA47" s="381" t="str">
        <f>IFERROR(AVERAGEIFS('VISSIM Travel Time Outputs'!$G:$G,'VISSIM Travel Time Outputs'!$D:$D,$D47,'VISSIM Travel Time Outputs'!$A:$A,"AVG",'VISSIM Travel Time Outputs'!$B:$B,CA$9),"-")</f>
        <v>-</v>
      </c>
      <c r="CB47" s="304"/>
      <c r="CC47" s="259" t="str">
        <f t="shared" si="16"/>
        <v>--</v>
      </c>
      <c r="CD47" s="410" t="str">
        <f t="shared" si="17"/>
        <v>--</v>
      </c>
      <c r="CE47" s="381">
        <f t="shared" si="18"/>
        <v>0</v>
      </c>
      <c r="CF47" s="387"/>
      <c r="CG47" s="259" t="str">
        <f>IFERROR(GETPIVOTDATA("Average of TRAVTM(31)",#REF!,"TIMEINT",CG$9,"VEHICLETRAVELTIMEMEASUREMENT",$D47)/3600/24,"--")</f>
        <v>--</v>
      </c>
      <c r="CH47" s="36" t="str">
        <f>IFERROR(GETPIVOTDATA("Average of TRAVTM(31)",#REF!,"TIMEINT",CH$9,"VEHICLETRAVELTIMEMEASUREMENT",$D47)/3600/24,"--")</f>
        <v>--</v>
      </c>
      <c r="CI47" s="36" t="str">
        <f>IFERROR(GETPIVOTDATA("Average of TRAVTM(31)",#REF!,"TIMEINT",CI$9,"VEHICLETRAVELTIMEMEASUREMENT",$D47)/3600/24,"--")</f>
        <v>--</v>
      </c>
      <c r="CJ47" s="36" t="str">
        <f>IFERROR(GETPIVOTDATA("Average of TRAVTM(31)",#REF!,"TIMEINT",CJ$9,"VEHICLETRAVELTIMEMEASUREMENT",$D47)/3600/24,"--")</f>
        <v>--</v>
      </c>
      <c r="CK47" s="36" t="str">
        <f>IFERROR(GETPIVOTDATA("Average of TRAVTM(31)",#REF!,"TIMEINT",CK$9,"VEHICLETRAVELTIMEMEASUREMENT",$D47)/3600/24,"--")</f>
        <v>--</v>
      </c>
      <c r="CL47" s="36" t="str">
        <f>IFERROR(GETPIVOTDATA("Average of TRAVTM(31)",#REF!,"TIMEINT",CL$9,"VEHICLETRAVELTIMEMEASUREMENT",$D47)/3600/24,"--")</f>
        <v>--</v>
      </c>
      <c r="CM47" s="36" t="str">
        <f>IFERROR(GETPIVOTDATA("Average of TRAVTM(31)",#REF!,"TIMEINT",CM$9,"VEHICLETRAVELTIMEMEASUREMENT",$D47)/3600/24,"--")</f>
        <v>--</v>
      </c>
      <c r="CN47" s="36" t="str">
        <f>IFERROR(GETPIVOTDATA("Average of TRAVTM(31)",#REF!,"TIMEINT",CN$9,"VEHICLETRAVELTIMEMEASUREMENT",$D47)/3600/24,"--")</f>
        <v>--</v>
      </c>
      <c r="CO47" s="36" t="str">
        <f>IFERROR(GETPIVOTDATA("Average of TRAVTM(31)",#REF!,"TIMEINT",CO$9,"VEHICLETRAVELTIMEMEASUREMENT",$D47)/3600/24,"--")</f>
        <v>--</v>
      </c>
      <c r="CP47" s="36" t="str">
        <f>IFERROR(GETPIVOTDATA("Average of TRAVTM(31)",#REF!,"TIMEINT",CP$9,"VEHICLETRAVELTIMEMEASUREMENT",$D47)/3600/24,"--")</f>
        <v>--</v>
      </c>
      <c r="CQ47" s="36" t="str">
        <f>IFERROR(GETPIVOTDATA("Average of TRAVTM(31)",#REF!,"TIMEINT",CQ$9,"VEHICLETRAVELTIMEMEASUREMENT",$D47)/3600/24,"--")</f>
        <v>--</v>
      </c>
      <c r="CR47" s="36" t="str">
        <f>IFERROR(GETPIVOTDATA("Average of TRAVTM(31)",#REF!,"TIMEINT",CR$9,"VEHICLETRAVELTIMEMEASUREMENT",$D47)/3600/24,"--")</f>
        <v>--</v>
      </c>
      <c r="CS47" s="36" t="str">
        <f>IFERROR(GETPIVOTDATA("Average of TRAVTM(31)",#REF!,"TIMEINT",CS$9,"VEHICLETRAVELTIMEMEASUREMENT",$D47)/3600/24,"--")</f>
        <v>--</v>
      </c>
      <c r="CT47" s="36" t="str">
        <f>IFERROR(GETPIVOTDATA("Average of TRAVTM(31)",#REF!,"TIMEINT",CT$9,"VEHICLETRAVELTIMEMEASUREMENT",$D47)/3600/24,"--")</f>
        <v>--</v>
      </c>
      <c r="CU47" s="36" t="str">
        <f>IFERROR(GETPIVOTDATA("Average of TRAVTM(31)",#REF!,"TIMEINT",CU$9,"VEHICLETRAVELTIMEMEASUREMENT",$D47)/3600/24,"--")</f>
        <v>--</v>
      </c>
      <c r="CV47" s="177" t="str">
        <f>IFERROR(GETPIVOTDATA("Average of TRAVTM(31)",#REF!,"TIMEINT",CV$9,"VEHICLETRAVELTIMEMEASUREMENT",$D47)/3600/24,"--")</f>
        <v>--</v>
      </c>
      <c r="CW47" s="387"/>
      <c r="CX47" s="379" t="str">
        <f>IFERROR(GETPIVOTDATA("Average of VEHS(31)",#REF!,"TIMEINT",CX$9,"VEHICLETRAVELTIMEMEASUREMENT",$D47),"--")</f>
        <v>--</v>
      </c>
      <c r="CY47" s="380" t="str">
        <f>IFERROR(GETPIVOTDATA("Average of VEHS(31)",#REF!,"TIMEINT",CY$9,"VEHICLETRAVELTIMEMEASUREMENT",$D47),"--")</f>
        <v>--</v>
      </c>
      <c r="CZ47" s="380" t="str">
        <f>IFERROR(GETPIVOTDATA("Average of VEHS(31)",#REF!,"TIMEINT",CZ$9,"VEHICLETRAVELTIMEMEASUREMENT",$D47),"--")</f>
        <v>--</v>
      </c>
      <c r="DA47" s="380" t="str">
        <f>IFERROR(GETPIVOTDATA("Average of VEHS(31)",#REF!,"TIMEINT",DA$9,"VEHICLETRAVELTIMEMEASUREMENT",$D47),"--")</f>
        <v>--</v>
      </c>
      <c r="DB47" s="380" t="str">
        <f>IFERROR(GETPIVOTDATA("Average of VEHS(31)",#REF!,"TIMEINT",DB$9,"VEHICLETRAVELTIMEMEASUREMENT",$D47),"--")</f>
        <v>--</v>
      </c>
      <c r="DC47" s="380" t="str">
        <f>IFERROR(GETPIVOTDATA("Average of VEHS(31)",#REF!,"TIMEINT",DC$9,"VEHICLETRAVELTIMEMEASUREMENT",$D47),"--")</f>
        <v>--</v>
      </c>
      <c r="DD47" s="380" t="str">
        <f>IFERROR(GETPIVOTDATA("Average of VEHS(31)",#REF!,"TIMEINT",DD$9,"VEHICLETRAVELTIMEMEASUREMENT",$D47),"--")</f>
        <v>--</v>
      </c>
      <c r="DE47" s="380" t="str">
        <f>IFERROR(GETPIVOTDATA("Average of VEHS(31)",#REF!,"TIMEINT",DE$9,"VEHICLETRAVELTIMEMEASUREMENT",$D47),"--")</f>
        <v>--</v>
      </c>
      <c r="DF47" s="380" t="str">
        <f>IFERROR(GETPIVOTDATA("Average of VEHS(31)",#REF!,"TIMEINT",DF$9,"VEHICLETRAVELTIMEMEASUREMENT",$D47),"--")</f>
        <v>--</v>
      </c>
      <c r="DG47" s="380" t="str">
        <f>IFERROR(GETPIVOTDATA("Average of VEHS(31)",#REF!,"TIMEINT",DG$9,"VEHICLETRAVELTIMEMEASUREMENT",$D47),"--")</f>
        <v>--</v>
      </c>
      <c r="DH47" s="380" t="str">
        <f>IFERROR(GETPIVOTDATA("Average of VEHS(31)",#REF!,"TIMEINT",DH$9,"VEHICLETRAVELTIMEMEASUREMENT",$D47),"--")</f>
        <v>--</v>
      </c>
      <c r="DI47" s="380" t="str">
        <f>IFERROR(GETPIVOTDATA("Average of VEHS(31)",#REF!,"TIMEINT",DI$9,"VEHICLETRAVELTIMEMEASUREMENT",$D47),"--")</f>
        <v>--</v>
      </c>
      <c r="DJ47" s="380" t="str">
        <f>IFERROR(GETPIVOTDATA("Average of VEHS(31)",#REF!,"TIMEINT",DJ$9,"VEHICLETRAVELTIMEMEASUREMENT",$D47),"--")</f>
        <v>--</v>
      </c>
      <c r="DK47" s="380" t="str">
        <f>IFERROR(GETPIVOTDATA("Average of VEHS(31)",#REF!,"TIMEINT",DK$9,"VEHICLETRAVELTIMEMEASUREMENT",$D47),"--")</f>
        <v>--</v>
      </c>
      <c r="DL47" s="380" t="str">
        <f>IFERROR(GETPIVOTDATA("Average of VEHS(31)",#REF!,"TIMEINT",DL$9,"VEHICLETRAVELTIMEMEASUREMENT",$D47),"--")</f>
        <v>--</v>
      </c>
      <c r="DM47" s="381" t="str">
        <f>IFERROR(GETPIVOTDATA("Average of VEHS(31)",#REF!,"TIMEINT",DM$9,"VEHICLETRAVELTIMEMEASUREMENT",$D47),"--")</f>
        <v>--</v>
      </c>
      <c r="DN47" s="387"/>
      <c r="DO47" s="259" t="str">
        <f t="shared" si="19"/>
        <v>--</v>
      </c>
      <c r="DP47" s="410" t="str">
        <f t="shared" si="20"/>
        <v>--</v>
      </c>
      <c r="DQ47" s="381">
        <f t="shared" si="21"/>
        <v>0</v>
      </c>
      <c r="DR47" s="305"/>
      <c r="DS47" s="259" t="str">
        <f>IFERROR(TIME(0,0,AVERAGEIFS('VISSIM Travel Time Outputs'!$K:$K,'VISSIM Travel Time Outputs'!$D:$D,$D47,'VISSIM Travel Time Outputs'!$A:$A,"AVG",'VISSIM Travel Time Outputs'!$B:$B,DS$9)),"-")</f>
        <v>-</v>
      </c>
      <c r="DT47" s="36" t="str">
        <f>IFERROR(TIME(0,0,AVERAGEIFS('VISSIM Travel Time Outputs'!$K:$K,'VISSIM Travel Time Outputs'!$D:$D,$D47,'VISSIM Travel Time Outputs'!$A:$A,"AVG",'VISSIM Travel Time Outputs'!$B:$B,DT$9)),"-")</f>
        <v>-</v>
      </c>
      <c r="DU47" s="36" t="str">
        <f>IFERROR(TIME(0,0,AVERAGEIFS('VISSIM Travel Time Outputs'!$K:$K,'VISSIM Travel Time Outputs'!$D:$D,$D47,'VISSIM Travel Time Outputs'!$A:$A,"AVG",'VISSIM Travel Time Outputs'!$B:$B,DU$9)),"-")</f>
        <v>-</v>
      </c>
      <c r="DV47" s="36" t="str">
        <f>IFERROR(TIME(0,0,AVERAGEIFS('VISSIM Travel Time Outputs'!$K:$K,'VISSIM Travel Time Outputs'!$D:$D,$D47,'VISSIM Travel Time Outputs'!$A:$A,"AVG",'VISSIM Travel Time Outputs'!$B:$B,DV$9)),"-")</f>
        <v>-</v>
      </c>
      <c r="DW47" s="36" t="str">
        <f>IFERROR(TIME(0,0,AVERAGEIFS('VISSIM Travel Time Outputs'!$K:$K,'VISSIM Travel Time Outputs'!$D:$D,$D47,'VISSIM Travel Time Outputs'!$A:$A,"AVG",'VISSIM Travel Time Outputs'!$B:$B,DW$9)),"-")</f>
        <v>-</v>
      </c>
      <c r="DX47" s="36" t="str">
        <f>IFERROR(TIME(0,0,AVERAGEIFS('VISSIM Travel Time Outputs'!$K:$K,'VISSIM Travel Time Outputs'!$D:$D,$D47,'VISSIM Travel Time Outputs'!$A:$A,"AVG",'VISSIM Travel Time Outputs'!$B:$B,DX$9)),"-")</f>
        <v>-</v>
      </c>
      <c r="DY47" s="36" t="str">
        <f>IFERROR(TIME(0,0,AVERAGEIFS('VISSIM Travel Time Outputs'!$K:$K,'VISSIM Travel Time Outputs'!$D:$D,$D47,'VISSIM Travel Time Outputs'!$A:$A,"AVG",'VISSIM Travel Time Outputs'!$B:$B,DY$9)),"-")</f>
        <v>-</v>
      </c>
      <c r="DZ47" s="36" t="str">
        <f>IFERROR(TIME(0,0,AVERAGEIFS('VISSIM Travel Time Outputs'!$K:$K,'VISSIM Travel Time Outputs'!$D:$D,$D47,'VISSIM Travel Time Outputs'!$A:$A,"AVG",'VISSIM Travel Time Outputs'!$B:$B,DZ$9)),"-")</f>
        <v>-</v>
      </c>
      <c r="EA47" s="36" t="str">
        <f>IFERROR(TIME(0,0,AVERAGEIFS('VISSIM Travel Time Outputs'!$K:$K,'VISSIM Travel Time Outputs'!$D:$D,$D47,'VISSIM Travel Time Outputs'!$A:$A,"AVG",'VISSIM Travel Time Outputs'!$B:$B,EA$9)),"-")</f>
        <v>-</v>
      </c>
      <c r="EB47" s="36" t="str">
        <f>IFERROR(TIME(0,0,AVERAGEIFS('VISSIM Travel Time Outputs'!$K:$K,'VISSIM Travel Time Outputs'!$D:$D,$D47,'VISSIM Travel Time Outputs'!$A:$A,"AVG",'VISSIM Travel Time Outputs'!$B:$B,EB$9)),"-")</f>
        <v>-</v>
      </c>
      <c r="EC47" s="36" t="str">
        <f>IFERROR(TIME(0,0,AVERAGEIFS('VISSIM Travel Time Outputs'!$K:$K,'VISSIM Travel Time Outputs'!$D:$D,$D47,'VISSIM Travel Time Outputs'!$A:$A,"AVG",'VISSIM Travel Time Outputs'!$B:$B,EC$9)),"-")</f>
        <v>-</v>
      </c>
      <c r="ED47" s="36" t="str">
        <f>IFERROR(TIME(0,0,AVERAGEIFS('VISSIM Travel Time Outputs'!$K:$K,'VISSIM Travel Time Outputs'!$D:$D,$D47,'VISSIM Travel Time Outputs'!$A:$A,"AVG",'VISSIM Travel Time Outputs'!$B:$B,ED$9)),"-")</f>
        <v>-</v>
      </c>
      <c r="EE47" s="36" t="str">
        <f>IFERROR(TIME(0,0,AVERAGEIFS('VISSIM Travel Time Outputs'!$K:$K,'VISSIM Travel Time Outputs'!$D:$D,$D47,'VISSIM Travel Time Outputs'!$A:$A,"AVG",'VISSIM Travel Time Outputs'!$B:$B,EE$9)),"-")</f>
        <v>-</v>
      </c>
      <c r="EF47" s="36" t="str">
        <f>IFERROR(TIME(0,0,AVERAGEIFS('VISSIM Travel Time Outputs'!$K:$K,'VISSIM Travel Time Outputs'!$D:$D,$D47,'VISSIM Travel Time Outputs'!$A:$A,"AVG",'VISSIM Travel Time Outputs'!$B:$B,EF$9)),"-")</f>
        <v>-</v>
      </c>
      <c r="EG47" s="36" t="str">
        <f>IFERROR(TIME(0,0,AVERAGEIFS('VISSIM Travel Time Outputs'!$K:$K,'VISSIM Travel Time Outputs'!$D:$D,$D47,'VISSIM Travel Time Outputs'!$A:$A,"AVG",'VISSIM Travel Time Outputs'!$B:$B,EG$9)),"-")</f>
        <v>-</v>
      </c>
      <c r="EH47" s="177" t="str">
        <f>IFERROR(TIME(0,0,AVERAGEIFS('VISSIM Travel Time Outputs'!$K:$K,'VISSIM Travel Time Outputs'!$D:$D,$D47,'VISSIM Travel Time Outputs'!$A:$A,"AVG",'VISSIM Travel Time Outputs'!$B:$B,EH$9)),"-")</f>
        <v>-</v>
      </c>
      <c r="EI47" s="164"/>
      <c r="EJ47" s="379" t="str">
        <f>IFERROR(AVERAGEIFS('VISSIM Travel Time Outputs'!$H:$H,'VISSIM Travel Time Outputs'!$D:$D,$D47,'VISSIM Travel Time Outputs'!$A:$A,"AVG",'VISSIM Travel Time Outputs'!$B:$B,EJ$9),"-")</f>
        <v>-</v>
      </c>
      <c r="EK47" s="380" t="str">
        <f>IFERROR(AVERAGEIFS('VISSIM Travel Time Outputs'!$H:$H,'VISSIM Travel Time Outputs'!$D:$D,$D47,'VISSIM Travel Time Outputs'!$A:$A,"AVG",'VISSIM Travel Time Outputs'!$B:$B,EK$9),"-")</f>
        <v>-</v>
      </c>
      <c r="EL47" s="380" t="str">
        <f>IFERROR(AVERAGEIFS('VISSIM Travel Time Outputs'!$H:$H,'VISSIM Travel Time Outputs'!$D:$D,$D47,'VISSIM Travel Time Outputs'!$A:$A,"AVG",'VISSIM Travel Time Outputs'!$B:$B,EL$9),"-")</f>
        <v>-</v>
      </c>
      <c r="EM47" s="380" t="str">
        <f>IFERROR(AVERAGEIFS('VISSIM Travel Time Outputs'!$H:$H,'VISSIM Travel Time Outputs'!$D:$D,$D47,'VISSIM Travel Time Outputs'!$A:$A,"AVG",'VISSIM Travel Time Outputs'!$B:$B,EM$9),"-")</f>
        <v>-</v>
      </c>
      <c r="EN47" s="380" t="str">
        <f>IFERROR(AVERAGEIFS('VISSIM Travel Time Outputs'!$H:$H,'VISSIM Travel Time Outputs'!$D:$D,$D47,'VISSIM Travel Time Outputs'!$A:$A,"AVG",'VISSIM Travel Time Outputs'!$B:$B,EN$9),"-")</f>
        <v>-</v>
      </c>
      <c r="EO47" s="380" t="str">
        <f>IFERROR(AVERAGEIFS('VISSIM Travel Time Outputs'!$H:$H,'VISSIM Travel Time Outputs'!$D:$D,$D47,'VISSIM Travel Time Outputs'!$A:$A,"AVG",'VISSIM Travel Time Outputs'!$B:$B,EO$9),"-")</f>
        <v>-</v>
      </c>
      <c r="EP47" s="380" t="str">
        <f>IFERROR(AVERAGEIFS('VISSIM Travel Time Outputs'!$H:$H,'VISSIM Travel Time Outputs'!$D:$D,$D47,'VISSIM Travel Time Outputs'!$A:$A,"AVG",'VISSIM Travel Time Outputs'!$B:$B,EP$9),"-")</f>
        <v>-</v>
      </c>
      <c r="EQ47" s="380" t="str">
        <f>IFERROR(AVERAGEIFS('VISSIM Travel Time Outputs'!$H:$H,'VISSIM Travel Time Outputs'!$D:$D,$D47,'VISSIM Travel Time Outputs'!$A:$A,"AVG",'VISSIM Travel Time Outputs'!$B:$B,EQ$9),"-")</f>
        <v>-</v>
      </c>
      <c r="ER47" s="380" t="str">
        <f>IFERROR(AVERAGEIFS('VISSIM Travel Time Outputs'!$H:$H,'VISSIM Travel Time Outputs'!$D:$D,$D47,'VISSIM Travel Time Outputs'!$A:$A,"AVG",'VISSIM Travel Time Outputs'!$B:$B,ER$9),"-")</f>
        <v>-</v>
      </c>
      <c r="ES47" s="380" t="str">
        <f>IFERROR(AVERAGEIFS('VISSIM Travel Time Outputs'!$H:$H,'VISSIM Travel Time Outputs'!$D:$D,$D47,'VISSIM Travel Time Outputs'!$A:$A,"AVG",'VISSIM Travel Time Outputs'!$B:$B,ES$9),"-")</f>
        <v>-</v>
      </c>
      <c r="ET47" s="380" t="str">
        <f>IFERROR(AVERAGEIFS('VISSIM Travel Time Outputs'!$H:$H,'VISSIM Travel Time Outputs'!$D:$D,$D47,'VISSIM Travel Time Outputs'!$A:$A,"AVG",'VISSIM Travel Time Outputs'!$B:$B,ET$9),"-")</f>
        <v>-</v>
      </c>
      <c r="EU47" s="380" t="str">
        <f>IFERROR(AVERAGEIFS('VISSIM Travel Time Outputs'!$H:$H,'VISSIM Travel Time Outputs'!$D:$D,$D47,'VISSIM Travel Time Outputs'!$A:$A,"AVG",'VISSIM Travel Time Outputs'!$B:$B,EU$9),"-")</f>
        <v>-</v>
      </c>
      <c r="EV47" s="380" t="str">
        <f>IFERROR(AVERAGEIFS('VISSIM Travel Time Outputs'!$H:$H,'VISSIM Travel Time Outputs'!$D:$D,$D47,'VISSIM Travel Time Outputs'!$A:$A,"AVG",'VISSIM Travel Time Outputs'!$B:$B,EV$9),"-")</f>
        <v>-</v>
      </c>
      <c r="EW47" s="380" t="str">
        <f>IFERROR(AVERAGEIFS('VISSIM Travel Time Outputs'!$H:$H,'VISSIM Travel Time Outputs'!$D:$D,$D47,'VISSIM Travel Time Outputs'!$A:$A,"AVG",'VISSIM Travel Time Outputs'!$B:$B,EW$9),"-")</f>
        <v>-</v>
      </c>
      <c r="EX47" s="380" t="str">
        <f>IFERROR(AVERAGEIFS('VISSIM Travel Time Outputs'!$H:$H,'VISSIM Travel Time Outputs'!$D:$D,$D47,'VISSIM Travel Time Outputs'!$A:$A,"AVG",'VISSIM Travel Time Outputs'!$B:$B,EX$9),"-")</f>
        <v>-</v>
      </c>
      <c r="EY47" s="381" t="str">
        <f>IFERROR(AVERAGEIFS('VISSIM Travel Time Outputs'!$H:$H,'VISSIM Travel Time Outputs'!$D:$D,$D47,'VISSIM Travel Time Outputs'!$A:$A,"AVG",'VISSIM Travel Time Outputs'!$B:$B,EY$9),"-")</f>
        <v>-</v>
      </c>
      <c r="EZ47" s="304"/>
      <c r="FA47" s="259" t="str">
        <f t="shared" si="22"/>
        <v>--</v>
      </c>
      <c r="FB47" s="410" t="str">
        <f t="shared" si="23"/>
        <v>--</v>
      </c>
      <c r="FC47" s="381">
        <f t="shared" si="24"/>
        <v>0</v>
      </c>
      <c r="FD47" s="387"/>
      <c r="FE47" s="259" t="str">
        <f>IFERROR(GETPIVOTDATA("Average of TRAVTM(40)",#REF!,"TIMEINT",FE$9,"VEHICLETRAVELTIMEMEASUREMENT",$D47)/3600/24,"--")</f>
        <v>--</v>
      </c>
      <c r="FF47" s="36" t="str">
        <f>IFERROR(GETPIVOTDATA("Average of TRAVTM(40)",#REF!,"TIMEINT",FF$9,"VEHICLETRAVELTIMEMEASUREMENT",$D47)/3600/24,"--")</f>
        <v>--</v>
      </c>
      <c r="FG47" s="36" t="str">
        <f>IFERROR(GETPIVOTDATA("Average of TRAVTM(40)",#REF!,"TIMEINT",FG$9,"VEHICLETRAVELTIMEMEASUREMENT",$D47)/3600/24,"--")</f>
        <v>--</v>
      </c>
      <c r="FH47" s="36" t="str">
        <f>IFERROR(GETPIVOTDATA("Average of TRAVTM(40)",#REF!,"TIMEINT",FH$9,"VEHICLETRAVELTIMEMEASUREMENT",$D47)/3600/24,"--")</f>
        <v>--</v>
      </c>
      <c r="FI47" s="36" t="str">
        <f>IFERROR(GETPIVOTDATA("Average of TRAVTM(40)",#REF!,"TIMEINT",FI$9,"VEHICLETRAVELTIMEMEASUREMENT",$D47)/3600/24,"--")</f>
        <v>--</v>
      </c>
      <c r="FJ47" s="36" t="str">
        <f>IFERROR(GETPIVOTDATA("Average of TRAVTM(40)",#REF!,"TIMEINT",FJ$9,"VEHICLETRAVELTIMEMEASUREMENT",$D47)/3600/24,"--")</f>
        <v>--</v>
      </c>
      <c r="FK47" s="36" t="str">
        <f>IFERROR(GETPIVOTDATA("Average of TRAVTM(40)",#REF!,"TIMEINT",FK$9,"VEHICLETRAVELTIMEMEASUREMENT",$D47)/3600/24,"--")</f>
        <v>--</v>
      </c>
      <c r="FL47" s="36" t="str">
        <f>IFERROR(GETPIVOTDATA("Average of TRAVTM(40)",#REF!,"TIMEINT",FL$9,"VEHICLETRAVELTIMEMEASUREMENT",$D47)/3600/24,"--")</f>
        <v>--</v>
      </c>
      <c r="FM47" s="36" t="str">
        <f>IFERROR(GETPIVOTDATA("Average of TRAVTM(40)",#REF!,"TIMEINT",FM$9,"VEHICLETRAVELTIMEMEASUREMENT",$D47)/3600/24,"--")</f>
        <v>--</v>
      </c>
      <c r="FN47" s="36" t="str">
        <f>IFERROR(GETPIVOTDATA("Average of TRAVTM(40)",#REF!,"TIMEINT",FN$9,"VEHICLETRAVELTIMEMEASUREMENT",$D47)/3600/24,"--")</f>
        <v>--</v>
      </c>
      <c r="FO47" s="36" t="str">
        <f>IFERROR(GETPIVOTDATA("Average of TRAVTM(40)",#REF!,"TIMEINT",FO$9,"VEHICLETRAVELTIMEMEASUREMENT",$D47)/3600/24,"--")</f>
        <v>--</v>
      </c>
      <c r="FP47" s="36" t="str">
        <f>IFERROR(GETPIVOTDATA("Average of TRAVTM(40)",#REF!,"TIMEINT",FP$9,"VEHICLETRAVELTIMEMEASUREMENT",$D47)/3600/24,"--")</f>
        <v>--</v>
      </c>
      <c r="FQ47" s="36" t="str">
        <f>IFERROR(GETPIVOTDATA("Average of TRAVTM(40)",#REF!,"TIMEINT",FQ$9,"VEHICLETRAVELTIMEMEASUREMENT",$D47)/3600/24,"--")</f>
        <v>--</v>
      </c>
      <c r="FR47" s="36" t="str">
        <f>IFERROR(GETPIVOTDATA("Average of TRAVTM(40)",#REF!,"TIMEINT",FR$9,"VEHICLETRAVELTIMEMEASUREMENT",$D47)/3600/24,"--")</f>
        <v>--</v>
      </c>
      <c r="FS47" s="36" t="str">
        <f>IFERROR(GETPIVOTDATA("Average of TRAVTM(40)",#REF!,"TIMEINT",FS$9,"VEHICLETRAVELTIMEMEASUREMENT",$D47)/3600/24,"--")</f>
        <v>--</v>
      </c>
      <c r="FT47" s="177" t="str">
        <f>IFERROR(GETPIVOTDATA("Average of TRAVTM(40)",#REF!,"TIMEINT",FT$9,"VEHICLETRAVELTIMEMEASUREMENT",$D47)/3600/24,"--")</f>
        <v>--</v>
      </c>
      <c r="FU47" s="387"/>
      <c r="FV47" s="379" t="str">
        <f>IFERROR(GETPIVOTDATA("Average of VEHS(40)",#REF!,"TIMEINT",FV$9,"VEHICLETRAVELTIMEMEASUREMENT",$D47),"--")</f>
        <v>--</v>
      </c>
      <c r="FW47" s="380" t="str">
        <f>IFERROR(GETPIVOTDATA("Average of VEHS(40)",#REF!,"TIMEINT",FW$9,"VEHICLETRAVELTIMEMEASUREMENT",$D47),"--")</f>
        <v>--</v>
      </c>
      <c r="FX47" s="380" t="str">
        <f>IFERROR(GETPIVOTDATA("Average of VEHS(40)",#REF!,"TIMEINT",FX$9,"VEHICLETRAVELTIMEMEASUREMENT",$D47),"--")</f>
        <v>--</v>
      </c>
      <c r="FY47" s="380" t="str">
        <f>IFERROR(GETPIVOTDATA("Average of VEHS(40)",#REF!,"TIMEINT",FY$9,"VEHICLETRAVELTIMEMEASUREMENT",$D47),"--")</f>
        <v>--</v>
      </c>
      <c r="FZ47" s="380" t="str">
        <f>IFERROR(GETPIVOTDATA("Average of VEHS(40)",#REF!,"TIMEINT",FZ$9,"VEHICLETRAVELTIMEMEASUREMENT",$D47),"--")</f>
        <v>--</v>
      </c>
      <c r="GA47" s="380" t="str">
        <f>IFERROR(GETPIVOTDATA("Average of VEHS(40)",#REF!,"TIMEINT",GA$9,"VEHICLETRAVELTIMEMEASUREMENT",$D47),"--")</f>
        <v>--</v>
      </c>
      <c r="GB47" s="380" t="str">
        <f>IFERROR(GETPIVOTDATA("Average of VEHS(40)",#REF!,"TIMEINT",GB$9,"VEHICLETRAVELTIMEMEASUREMENT",$D47),"--")</f>
        <v>--</v>
      </c>
      <c r="GC47" s="380" t="str">
        <f>IFERROR(GETPIVOTDATA("Average of VEHS(40)",#REF!,"TIMEINT",GC$9,"VEHICLETRAVELTIMEMEASUREMENT",$D47),"--")</f>
        <v>--</v>
      </c>
      <c r="GD47" s="380" t="str">
        <f>IFERROR(GETPIVOTDATA("Average of VEHS(40)",#REF!,"TIMEINT",GD$9,"VEHICLETRAVELTIMEMEASUREMENT",$D47),"--")</f>
        <v>--</v>
      </c>
      <c r="GE47" s="380" t="str">
        <f>IFERROR(GETPIVOTDATA("Average of VEHS(40)",#REF!,"TIMEINT",GE$9,"VEHICLETRAVELTIMEMEASUREMENT",$D47),"--")</f>
        <v>--</v>
      </c>
      <c r="GF47" s="380" t="str">
        <f>IFERROR(GETPIVOTDATA("Average of VEHS(40)",#REF!,"TIMEINT",GF$9,"VEHICLETRAVELTIMEMEASUREMENT",$D47),"--")</f>
        <v>--</v>
      </c>
      <c r="GG47" s="380" t="str">
        <f>IFERROR(GETPIVOTDATA("Average of VEHS(40)",#REF!,"TIMEINT",GG$9,"VEHICLETRAVELTIMEMEASUREMENT",$D47),"--")</f>
        <v>--</v>
      </c>
      <c r="GH47" s="380" t="str">
        <f>IFERROR(GETPIVOTDATA("Average of VEHS(40)",#REF!,"TIMEINT",GH$9,"VEHICLETRAVELTIMEMEASUREMENT",$D47),"--")</f>
        <v>--</v>
      </c>
      <c r="GI47" s="380" t="str">
        <f>IFERROR(GETPIVOTDATA("Average of VEHS(40)",#REF!,"TIMEINT",GI$9,"VEHICLETRAVELTIMEMEASUREMENT",$D47),"--")</f>
        <v>--</v>
      </c>
      <c r="GJ47" s="380" t="str">
        <f>IFERROR(GETPIVOTDATA("Average of VEHS(40)",#REF!,"TIMEINT",GJ$9,"VEHICLETRAVELTIMEMEASUREMENT",$D47),"--")</f>
        <v>--</v>
      </c>
      <c r="GK47" s="381" t="str">
        <f>IFERROR(GETPIVOTDATA("Average of VEHS(40)",#REF!,"TIMEINT",GK$9,"VEHICLETRAVELTIMEMEASUREMENT",$D47),"--")</f>
        <v>--</v>
      </c>
      <c r="GL47" s="387"/>
      <c r="GM47" s="259" t="str">
        <f t="shared" si="25"/>
        <v>--</v>
      </c>
      <c r="GN47" s="410" t="str">
        <f t="shared" si="26"/>
        <v>--</v>
      </c>
      <c r="GO47" s="381">
        <f t="shared" si="27"/>
        <v>0</v>
      </c>
      <c r="GP47" s="387"/>
      <c r="GQ47" s="259" t="str">
        <f>IFERROR(GETPIVOTDATA("Average of TRAVTM(60)",#REF!,"TIMEINT",GQ$9,"VEHICLETRAVELTIMEMEASUREMENT",$D47)/3600/24,"--")</f>
        <v>--</v>
      </c>
      <c r="GR47" s="36" t="str">
        <f>IFERROR(GETPIVOTDATA("Average of TRAVTM(60)",#REF!,"TIMEINT",GR$9,"VEHICLETRAVELTIMEMEASUREMENT",$D47)/3600/24,"--")</f>
        <v>--</v>
      </c>
      <c r="GS47" s="36" t="str">
        <f>IFERROR(GETPIVOTDATA("Average of TRAVTM(60)",#REF!,"TIMEINT",GS$9,"VEHICLETRAVELTIMEMEASUREMENT",$D47)/3600/24,"--")</f>
        <v>--</v>
      </c>
      <c r="GT47" s="36" t="str">
        <f>IFERROR(GETPIVOTDATA("Average of TRAVTM(60)",#REF!,"TIMEINT",GT$9,"VEHICLETRAVELTIMEMEASUREMENT",$D47)/3600/24,"--")</f>
        <v>--</v>
      </c>
      <c r="GU47" s="36" t="str">
        <f>IFERROR(GETPIVOTDATA("Average of TRAVTM(60)",#REF!,"TIMEINT",GU$9,"VEHICLETRAVELTIMEMEASUREMENT",$D47)/3600/24,"--")</f>
        <v>--</v>
      </c>
      <c r="GV47" s="36" t="str">
        <f>IFERROR(GETPIVOTDATA("Average of TRAVTM(60)",#REF!,"TIMEINT",GV$9,"VEHICLETRAVELTIMEMEASUREMENT",$D47)/3600/24,"--")</f>
        <v>--</v>
      </c>
      <c r="GW47" s="36" t="str">
        <f>IFERROR(GETPIVOTDATA("Average of TRAVTM(60)",#REF!,"TIMEINT",GW$9,"VEHICLETRAVELTIMEMEASUREMENT",$D47)/3600/24,"--")</f>
        <v>--</v>
      </c>
      <c r="GX47" s="36" t="str">
        <f>IFERROR(GETPIVOTDATA("Average of TRAVTM(60)",#REF!,"TIMEINT",GX$9,"VEHICLETRAVELTIMEMEASUREMENT",$D47)/3600/24,"--")</f>
        <v>--</v>
      </c>
      <c r="GY47" s="36" t="str">
        <f>IFERROR(GETPIVOTDATA("Average of TRAVTM(60)",#REF!,"TIMEINT",GY$9,"VEHICLETRAVELTIMEMEASUREMENT",$D47)/3600/24,"--")</f>
        <v>--</v>
      </c>
      <c r="GZ47" s="36" t="str">
        <f>IFERROR(GETPIVOTDATA("Average of TRAVTM(60)",#REF!,"TIMEINT",GZ$9,"VEHICLETRAVELTIMEMEASUREMENT",$D47)/3600/24,"--")</f>
        <v>--</v>
      </c>
      <c r="HA47" s="36" t="str">
        <f>IFERROR(GETPIVOTDATA("Average of TRAVTM(60)",#REF!,"TIMEINT",HA$9,"VEHICLETRAVELTIMEMEASUREMENT",$D47)/3600/24,"--")</f>
        <v>--</v>
      </c>
      <c r="HB47" s="36" t="str">
        <f>IFERROR(GETPIVOTDATA("Average of TRAVTM(60)",#REF!,"TIMEINT",HB$9,"VEHICLETRAVELTIMEMEASUREMENT",$D47)/3600/24,"--")</f>
        <v>--</v>
      </c>
      <c r="HC47" s="36" t="str">
        <f>IFERROR(GETPIVOTDATA("Average of TRAVTM(60)",#REF!,"TIMEINT",HC$9,"VEHICLETRAVELTIMEMEASUREMENT",$D47)/3600/24,"--")</f>
        <v>--</v>
      </c>
      <c r="HD47" s="36" t="str">
        <f>IFERROR(GETPIVOTDATA("Average of TRAVTM(60)",#REF!,"TIMEINT",HD$9,"VEHICLETRAVELTIMEMEASUREMENT",$D47)/3600/24,"--")</f>
        <v>--</v>
      </c>
      <c r="HE47" s="36" t="str">
        <f>IFERROR(GETPIVOTDATA("Average of TRAVTM(60)",#REF!,"TIMEINT",HE$9,"VEHICLETRAVELTIMEMEASUREMENT",$D47)/3600/24,"--")</f>
        <v>--</v>
      </c>
      <c r="HF47" s="177" t="str">
        <f>IFERROR(GETPIVOTDATA("Average of TRAVTM(60)",#REF!,"TIMEINT",HF$9,"VEHICLETRAVELTIMEMEASUREMENT",$D47)/3600/24,"--")</f>
        <v>--</v>
      </c>
      <c r="HG47" s="387"/>
      <c r="HH47" s="379" t="str">
        <f>IFERROR(GETPIVOTDATA("Average of VEHS(60)",#REF!,"TIMEINT",HH$9,"VEHICLETRAVELTIMEMEASUREMENT",$D47),"--")</f>
        <v>--</v>
      </c>
      <c r="HI47" s="380" t="str">
        <f>IFERROR(GETPIVOTDATA("Average of VEHS(60)",#REF!,"TIMEINT",HI$9,"VEHICLETRAVELTIMEMEASUREMENT",$D47),"--")</f>
        <v>--</v>
      </c>
      <c r="HJ47" s="380" t="str">
        <f>IFERROR(GETPIVOTDATA("Average of VEHS(60)",#REF!,"TIMEINT",HJ$9,"VEHICLETRAVELTIMEMEASUREMENT",$D47),"--")</f>
        <v>--</v>
      </c>
      <c r="HK47" s="380" t="str">
        <f>IFERROR(GETPIVOTDATA("Average of VEHS(60)",#REF!,"TIMEINT",HK$9,"VEHICLETRAVELTIMEMEASUREMENT",$D47),"--")</f>
        <v>--</v>
      </c>
      <c r="HL47" s="380" t="str">
        <f>IFERROR(GETPIVOTDATA("Average of VEHS(60)",#REF!,"TIMEINT",HL$9,"VEHICLETRAVELTIMEMEASUREMENT",$D47),"--")</f>
        <v>--</v>
      </c>
      <c r="HM47" s="380" t="str">
        <f>IFERROR(GETPIVOTDATA("Average of VEHS(60)",#REF!,"TIMEINT",HM$9,"VEHICLETRAVELTIMEMEASUREMENT",$D47),"--")</f>
        <v>--</v>
      </c>
      <c r="HN47" s="380" t="str">
        <f>IFERROR(GETPIVOTDATA("Average of VEHS(60)",#REF!,"TIMEINT",HN$9,"VEHICLETRAVELTIMEMEASUREMENT",$D47),"--")</f>
        <v>--</v>
      </c>
      <c r="HO47" s="380" t="str">
        <f>IFERROR(GETPIVOTDATA("Average of VEHS(60)",#REF!,"TIMEINT",HO$9,"VEHICLETRAVELTIMEMEASUREMENT",$D47),"--")</f>
        <v>--</v>
      </c>
      <c r="HP47" s="380" t="str">
        <f>IFERROR(GETPIVOTDATA("Average of VEHS(60)",#REF!,"TIMEINT",HP$9,"VEHICLETRAVELTIMEMEASUREMENT",$D47),"--")</f>
        <v>--</v>
      </c>
      <c r="HQ47" s="380" t="str">
        <f>IFERROR(GETPIVOTDATA("Average of VEHS(60)",#REF!,"TIMEINT",HQ$9,"VEHICLETRAVELTIMEMEASUREMENT",$D47),"--")</f>
        <v>--</v>
      </c>
      <c r="HR47" s="380" t="str">
        <f>IFERROR(GETPIVOTDATA("Average of VEHS(60)",#REF!,"TIMEINT",HR$9,"VEHICLETRAVELTIMEMEASUREMENT",$D47),"--")</f>
        <v>--</v>
      </c>
      <c r="HS47" s="380" t="str">
        <f>IFERROR(GETPIVOTDATA("Average of VEHS(60)",#REF!,"TIMEINT",HS$9,"VEHICLETRAVELTIMEMEASUREMENT",$D47),"--")</f>
        <v>--</v>
      </c>
      <c r="HT47" s="380" t="str">
        <f>IFERROR(GETPIVOTDATA("Average of VEHS(60)",#REF!,"TIMEINT",HT$9,"VEHICLETRAVELTIMEMEASUREMENT",$D47),"--")</f>
        <v>--</v>
      </c>
      <c r="HU47" s="380" t="str">
        <f>IFERROR(GETPIVOTDATA("Average of VEHS(60)",#REF!,"TIMEINT",HU$9,"VEHICLETRAVELTIMEMEASUREMENT",$D47),"--")</f>
        <v>--</v>
      </c>
      <c r="HV47" s="380" t="str">
        <f>IFERROR(GETPIVOTDATA("Average of VEHS(60)",#REF!,"TIMEINT",HV$9,"VEHICLETRAVELTIMEMEASUREMENT",$D47),"--")</f>
        <v>--</v>
      </c>
      <c r="HW47" s="381" t="str">
        <f>IFERROR(GETPIVOTDATA("Average of VEHS(60)",#REF!,"TIMEINT",HW$9,"VEHICLETRAVELTIMEMEASUREMENT",$D47),"--")</f>
        <v>--</v>
      </c>
      <c r="HX47" s="387"/>
      <c r="HY47" s="259" t="str">
        <f t="shared" si="28"/>
        <v>--</v>
      </c>
      <c r="HZ47" s="410" t="str">
        <f t="shared" si="29"/>
        <v>--</v>
      </c>
      <c r="IA47" s="381">
        <f t="shared" si="30"/>
        <v>0</v>
      </c>
      <c r="IB47" s="716"/>
      <c r="IC47" s="379" t="str">
        <f>IFERROR(AVERAGEIFS('VISSIM Travel Time Outputs'!$L:$L,'VISSIM Travel Time Outputs'!$D:$D,$D47,'VISSIM Travel Time Outputs'!$A:$A,"AVG",'VISSIM Travel Time Outputs'!$B:$B,IC$9),"-")</f>
        <v>-</v>
      </c>
      <c r="ID47" s="380" t="str">
        <f>IFERROR(AVERAGEIFS('VISSIM Travel Time Outputs'!$L:$L,'VISSIM Travel Time Outputs'!$D:$D,$D47,'VISSIM Travel Time Outputs'!$A:$A,"AVG",'VISSIM Travel Time Outputs'!$B:$B,ID$9),"-")</f>
        <v>-</v>
      </c>
      <c r="IE47" s="380" t="str">
        <f>IFERROR(AVERAGEIFS('VISSIM Travel Time Outputs'!$L:$L,'VISSIM Travel Time Outputs'!$D:$D,$D47,'VISSIM Travel Time Outputs'!$A:$A,"AVG",'VISSIM Travel Time Outputs'!$B:$B,IE$9),"-")</f>
        <v>-</v>
      </c>
      <c r="IF47" s="380" t="str">
        <f>IFERROR(AVERAGEIFS('VISSIM Travel Time Outputs'!$L:$L,'VISSIM Travel Time Outputs'!$D:$D,$D47,'VISSIM Travel Time Outputs'!$A:$A,"AVG",'VISSIM Travel Time Outputs'!$B:$B,IF$9),"-")</f>
        <v>-</v>
      </c>
      <c r="IG47" s="380" t="str">
        <f>IFERROR(AVERAGEIFS('VISSIM Travel Time Outputs'!$L:$L,'VISSIM Travel Time Outputs'!$D:$D,$D47,'VISSIM Travel Time Outputs'!$A:$A,"AVG",'VISSIM Travel Time Outputs'!$B:$B,IG$9),"-")</f>
        <v>-</v>
      </c>
      <c r="IH47" s="380" t="str">
        <f>IFERROR(AVERAGEIFS('VISSIM Travel Time Outputs'!$L:$L,'VISSIM Travel Time Outputs'!$D:$D,$D47,'VISSIM Travel Time Outputs'!$A:$A,"AVG",'VISSIM Travel Time Outputs'!$B:$B,IH$9),"-")</f>
        <v>-</v>
      </c>
      <c r="II47" s="380" t="str">
        <f>IFERROR(AVERAGEIFS('VISSIM Travel Time Outputs'!$L:$L,'VISSIM Travel Time Outputs'!$D:$D,$D47,'VISSIM Travel Time Outputs'!$A:$A,"AVG",'VISSIM Travel Time Outputs'!$B:$B,II$9),"-")</f>
        <v>-</v>
      </c>
      <c r="IJ47" s="380" t="str">
        <f>IFERROR(AVERAGEIFS('VISSIM Travel Time Outputs'!$L:$L,'VISSIM Travel Time Outputs'!$D:$D,$D47,'VISSIM Travel Time Outputs'!$A:$A,"AVG",'VISSIM Travel Time Outputs'!$B:$B,IJ$9),"-")</f>
        <v>-</v>
      </c>
      <c r="IK47" s="380" t="str">
        <f>IFERROR(AVERAGEIFS('VISSIM Travel Time Outputs'!$L:$L,'VISSIM Travel Time Outputs'!$D:$D,$D47,'VISSIM Travel Time Outputs'!$A:$A,"AVG",'VISSIM Travel Time Outputs'!$B:$B,IK$9),"-")</f>
        <v>-</v>
      </c>
      <c r="IL47" s="380" t="str">
        <f>IFERROR(AVERAGEIFS('VISSIM Travel Time Outputs'!$L:$L,'VISSIM Travel Time Outputs'!$D:$D,$D47,'VISSIM Travel Time Outputs'!$A:$A,"AVG",'VISSIM Travel Time Outputs'!$B:$B,IL$9),"-")</f>
        <v>-</v>
      </c>
      <c r="IM47" s="380" t="str">
        <f>IFERROR(AVERAGEIFS('VISSIM Travel Time Outputs'!$L:$L,'VISSIM Travel Time Outputs'!$D:$D,$D47,'VISSIM Travel Time Outputs'!$A:$A,"AVG",'VISSIM Travel Time Outputs'!$B:$B,IM$9),"-")</f>
        <v>-</v>
      </c>
      <c r="IN47" s="380" t="str">
        <f>IFERROR(AVERAGEIFS('VISSIM Travel Time Outputs'!$L:$L,'VISSIM Travel Time Outputs'!$D:$D,$D47,'VISSIM Travel Time Outputs'!$A:$A,"AVG",'VISSIM Travel Time Outputs'!$B:$B,IN$9),"-")</f>
        <v>-</v>
      </c>
      <c r="IO47" s="380" t="str">
        <f>IFERROR(AVERAGEIFS('VISSIM Travel Time Outputs'!$L:$L,'VISSIM Travel Time Outputs'!$D:$D,$D47,'VISSIM Travel Time Outputs'!$A:$A,"AVG",'VISSIM Travel Time Outputs'!$B:$B,IO$9),"-")</f>
        <v>-</v>
      </c>
      <c r="IP47" s="380" t="str">
        <f>IFERROR(AVERAGEIFS('VISSIM Travel Time Outputs'!$L:$L,'VISSIM Travel Time Outputs'!$D:$D,$D47,'VISSIM Travel Time Outputs'!$A:$A,"AVG",'VISSIM Travel Time Outputs'!$B:$B,IP$9),"-")</f>
        <v>-</v>
      </c>
      <c r="IQ47" s="380" t="str">
        <f>IFERROR(AVERAGEIFS('VISSIM Travel Time Outputs'!$L:$L,'VISSIM Travel Time Outputs'!$D:$D,$D47,'VISSIM Travel Time Outputs'!$A:$A,"AVG",'VISSIM Travel Time Outputs'!$B:$B,IQ$9),"-")</f>
        <v>-</v>
      </c>
      <c r="IR47" s="381" t="str">
        <f>IFERROR(AVERAGEIFS('VISSIM Travel Time Outputs'!$L:$L,'VISSIM Travel Time Outputs'!$D:$D,$D47,'VISSIM Travel Time Outputs'!$A:$A,"AVG",'VISSIM Travel Time Outputs'!$B:$B,IR$9),"-")</f>
        <v>-</v>
      </c>
      <c r="IS47" s="381" t="str">
        <f t="shared" si="31"/>
        <v>--</v>
      </c>
    </row>
    <row r="48" spans="1:253" x14ac:dyDescent="0.25">
      <c r="A48" s="302" t="str">
        <f t="shared" si="12"/>
        <v>H</v>
      </c>
      <c r="B48" s="641">
        <f t="shared" si="32"/>
        <v>39</v>
      </c>
      <c r="C48" s="475">
        <f>INDEX('Input - Travel Times'!$B$3:$AL$103,MATCH($B48,'Input - Travel Times'!$B$3:$B$103,0),MATCH(C$9,'Input - Travel Times'!$B$3:$AL$3,0))</f>
        <v>0</v>
      </c>
      <c r="D48" s="194">
        <f>INDEX('Input - Travel Times'!$B$3:$AS$103,MATCH($B48,'Input - Travel Times'!$B$3:$B$103,0),MATCH(D$9,'Input - Travel Times'!$B$3:$AS$3,0))</f>
        <v>0</v>
      </c>
      <c r="E48" s="582">
        <f>TIME(0,0,INDEX('Input - Travel Times'!$B$3:$AL$103,MATCH($B48,'Input - Travel Times'!$B$3:$B$103,0),MATCH(E$9,'Input - Travel Times'!$B$3:$AL$3,0)))</f>
        <v>0</v>
      </c>
      <c r="F48" s="582">
        <f>TIME(0,0,INDEX('Input - Travel Times'!$B$3:$AL$103,MATCH($B48,'Input - Travel Times'!$B$3:$B$103,0),MATCH(F$9,'Input - Travel Times'!$B$3:$AL$3,0)))</f>
        <v>0</v>
      </c>
      <c r="G48" s="582">
        <f>TIME(0,0,INDEX('Input - Travel Times'!$B$3:$AL$103,MATCH($B48,'Input - Travel Times'!$B$3:$B$103,0),MATCH(G$9,'Input - Travel Times'!$B$3:$AL$3,0)))</f>
        <v>0</v>
      </c>
      <c r="I48" s="259" t="str">
        <f>IFERROR(TIME(0,0,AVERAGEIFS('VISSIM Travel Time Outputs'!$I:$I,'VISSIM Travel Time Outputs'!$D:$D,$D48,'VISSIM Travel Time Outputs'!$A:$A,"AVG",'VISSIM Travel Time Outputs'!$B:$B,I$9)),"-")</f>
        <v>-</v>
      </c>
      <c r="J48" s="36" t="str">
        <f>IFERROR(TIME(0,0,AVERAGEIFS('VISSIM Travel Time Outputs'!$I:$I,'VISSIM Travel Time Outputs'!$D:$D,$D48,'VISSIM Travel Time Outputs'!$A:$A,"AVG",'VISSIM Travel Time Outputs'!$B:$B,J$9)),"-")</f>
        <v>-</v>
      </c>
      <c r="K48" s="36" t="str">
        <f>IFERROR(TIME(0,0,AVERAGEIFS('VISSIM Travel Time Outputs'!$I:$I,'VISSIM Travel Time Outputs'!$D:$D,$D48,'VISSIM Travel Time Outputs'!$A:$A,"AVG",'VISSIM Travel Time Outputs'!$B:$B,K$9)),"-")</f>
        <v>-</v>
      </c>
      <c r="L48" s="36" t="str">
        <f>IFERROR(TIME(0,0,AVERAGEIFS('VISSIM Travel Time Outputs'!$I:$I,'VISSIM Travel Time Outputs'!$D:$D,$D48,'VISSIM Travel Time Outputs'!$A:$A,"AVG",'VISSIM Travel Time Outputs'!$B:$B,L$9)),"-")</f>
        <v>-</v>
      </c>
      <c r="M48" s="36" t="str">
        <f>IFERROR(TIME(0,0,AVERAGEIFS('VISSIM Travel Time Outputs'!$I:$I,'VISSIM Travel Time Outputs'!$D:$D,$D48,'VISSIM Travel Time Outputs'!$A:$A,"AVG",'VISSIM Travel Time Outputs'!$B:$B,M$9)),"-")</f>
        <v>-</v>
      </c>
      <c r="N48" s="36" t="str">
        <f>IFERROR(TIME(0,0,AVERAGEIFS('VISSIM Travel Time Outputs'!$I:$I,'VISSIM Travel Time Outputs'!$D:$D,$D48,'VISSIM Travel Time Outputs'!$A:$A,"AVG",'VISSIM Travel Time Outputs'!$B:$B,N$9)),"-")</f>
        <v>-</v>
      </c>
      <c r="O48" s="36" t="str">
        <f>IFERROR(TIME(0,0,AVERAGEIFS('VISSIM Travel Time Outputs'!$I:$I,'VISSIM Travel Time Outputs'!$D:$D,$D48,'VISSIM Travel Time Outputs'!$A:$A,"AVG",'VISSIM Travel Time Outputs'!$B:$B,O$9)),"-")</f>
        <v>-</v>
      </c>
      <c r="P48" s="36" t="str">
        <f>IFERROR(TIME(0,0,AVERAGEIFS('VISSIM Travel Time Outputs'!$I:$I,'VISSIM Travel Time Outputs'!$D:$D,$D48,'VISSIM Travel Time Outputs'!$A:$A,"AVG",'VISSIM Travel Time Outputs'!$B:$B,P$9)),"-")</f>
        <v>-</v>
      </c>
      <c r="Q48" s="36" t="str">
        <f>IFERROR(TIME(0,0,AVERAGEIFS('VISSIM Travel Time Outputs'!$I:$I,'VISSIM Travel Time Outputs'!$D:$D,$D48,'VISSIM Travel Time Outputs'!$A:$A,"AVG",'VISSIM Travel Time Outputs'!$B:$B,Q$9)),"-")</f>
        <v>-</v>
      </c>
      <c r="R48" s="36" t="str">
        <f>IFERROR(TIME(0,0,AVERAGEIFS('VISSIM Travel Time Outputs'!$I:$I,'VISSIM Travel Time Outputs'!$D:$D,$D48,'VISSIM Travel Time Outputs'!$A:$A,"AVG",'VISSIM Travel Time Outputs'!$B:$B,R$9)),"-")</f>
        <v>-</v>
      </c>
      <c r="S48" s="36" t="str">
        <f>IFERROR(TIME(0,0,AVERAGEIFS('VISSIM Travel Time Outputs'!$I:$I,'VISSIM Travel Time Outputs'!$D:$D,$D48,'VISSIM Travel Time Outputs'!$A:$A,"AVG",'VISSIM Travel Time Outputs'!$B:$B,S$9)),"-")</f>
        <v>-</v>
      </c>
      <c r="T48" s="36" t="str">
        <f>IFERROR(TIME(0,0,AVERAGEIFS('VISSIM Travel Time Outputs'!$I:$I,'VISSIM Travel Time Outputs'!$D:$D,$D48,'VISSIM Travel Time Outputs'!$A:$A,"AVG",'VISSIM Travel Time Outputs'!$B:$B,T$9)),"-")</f>
        <v>-</v>
      </c>
      <c r="U48" s="36" t="str">
        <f>IFERROR(TIME(0,0,AVERAGEIFS('VISSIM Travel Time Outputs'!$I:$I,'VISSIM Travel Time Outputs'!$D:$D,$D48,'VISSIM Travel Time Outputs'!$A:$A,"AVG",'VISSIM Travel Time Outputs'!$B:$B,U$9)),"-")</f>
        <v>-</v>
      </c>
      <c r="V48" s="36" t="str">
        <f>IFERROR(TIME(0,0,AVERAGEIFS('VISSIM Travel Time Outputs'!$I:$I,'VISSIM Travel Time Outputs'!$D:$D,$D48,'VISSIM Travel Time Outputs'!$A:$A,"AVG",'VISSIM Travel Time Outputs'!$B:$B,V$9)),"-")</f>
        <v>-</v>
      </c>
      <c r="W48" s="36" t="str">
        <f>IFERROR(TIME(0,0,AVERAGEIFS('VISSIM Travel Time Outputs'!$I:$I,'VISSIM Travel Time Outputs'!$D:$D,$D48,'VISSIM Travel Time Outputs'!$A:$A,"AVG",'VISSIM Travel Time Outputs'!$B:$B,W$9)),"-")</f>
        <v>-</v>
      </c>
      <c r="X48" s="177" t="str">
        <f>IFERROR(TIME(0,0,AVERAGEIFS('VISSIM Travel Time Outputs'!$I:$I,'VISSIM Travel Time Outputs'!$D:$D,$D48,'VISSIM Travel Time Outputs'!$A:$A,"AVG",'VISSIM Travel Time Outputs'!$B:$B,X$9)),"-")</f>
        <v>-</v>
      </c>
      <c r="Y48" s="304"/>
      <c r="Z48" s="379" t="str">
        <f>IFERROR(AVERAGEIFS('VISSIM Travel Time Outputs'!$F:$F,'VISSIM Travel Time Outputs'!$D:$D,$D48,'VISSIM Travel Time Outputs'!$A:$A,"AVG",'VISSIM Travel Time Outputs'!$B:$B,Z$9),"-")</f>
        <v>-</v>
      </c>
      <c r="AA48" s="380" t="str">
        <f>IFERROR(AVERAGEIFS('VISSIM Travel Time Outputs'!$F:$F,'VISSIM Travel Time Outputs'!$D:$D,$D48,'VISSIM Travel Time Outputs'!$A:$A,"AVG",'VISSIM Travel Time Outputs'!$B:$B,AA$9),"-")</f>
        <v>-</v>
      </c>
      <c r="AB48" s="380" t="str">
        <f>IFERROR(AVERAGEIFS('VISSIM Travel Time Outputs'!$F:$F,'VISSIM Travel Time Outputs'!$D:$D,$D48,'VISSIM Travel Time Outputs'!$A:$A,"AVG",'VISSIM Travel Time Outputs'!$B:$B,AB$9),"-")</f>
        <v>-</v>
      </c>
      <c r="AC48" s="380" t="str">
        <f>IFERROR(AVERAGEIFS('VISSIM Travel Time Outputs'!$F:$F,'VISSIM Travel Time Outputs'!$D:$D,$D48,'VISSIM Travel Time Outputs'!$A:$A,"AVG",'VISSIM Travel Time Outputs'!$B:$B,AC$9),"-")</f>
        <v>-</v>
      </c>
      <c r="AD48" s="380" t="str">
        <f>IFERROR(AVERAGEIFS('VISSIM Travel Time Outputs'!$F:$F,'VISSIM Travel Time Outputs'!$D:$D,$D48,'VISSIM Travel Time Outputs'!$A:$A,"AVG",'VISSIM Travel Time Outputs'!$B:$B,AD$9),"-")</f>
        <v>-</v>
      </c>
      <c r="AE48" s="380" t="str">
        <f>IFERROR(AVERAGEIFS('VISSIM Travel Time Outputs'!$F:$F,'VISSIM Travel Time Outputs'!$D:$D,$D48,'VISSIM Travel Time Outputs'!$A:$A,"AVG",'VISSIM Travel Time Outputs'!$B:$B,AE$9),"-")</f>
        <v>-</v>
      </c>
      <c r="AF48" s="380" t="str">
        <f>IFERROR(AVERAGEIFS('VISSIM Travel Time Outputs'!$F:$F,'VISSIM Travel Time Outputs'!$D:$D,$D48,'VISSIM Travel Time Outputs'!$A:$A,"AVG",'VISSIM Travel Time Outputs'!$B:$B,AF$9),"-")</f>
        <v>-</v>
      </c>
      <c r="AG48" s="380" t="str">
        <f>IFERROR(AVERAGEIFS('VISSIM Travel Time Outputs'!$F:$F,'VISSIM Travel Time Outputs'!$D:$D,$D48,'VISSIM Travel Time Outputs'!$A:$A,"AVG",'VISSIM Travel Time Outputs'!$B:$B,AG$9),"-")</f>
        <v>-</v>
      </c>
      <c r="AH48" s="380" t="str">
        <f>IFERROR(AVERAGEIFS('VISSIM Travel Time Outputs'!$F:$F,'VISSIM Travel Time Outputs'!$D:$D,$D48,'VISSIM Travel Time Outputs'!$A:$A,"AVG",'VISSIM Travel Time Outputs'!$B:$B,AH$9),"-")</f>
        <v>-</v>
      </c>
      <c r="AI48" s="380" t="str">
        <f>IFERROR(AVERAGEIFS('VISSIM Travel Time Outputs'!$F:$F,'VISSIM Travel Time Outputs'!$D:$D,$D48,'VISSIM Travel Time Outputs'!$A:$A,"AVG",'VISSIM Travel Time Outputs'!$B:$B,AI$9),"-")</f>
        <v>-</v>
      </c>
      <c r="AJ48" s="380" t="str">
        <f>IFERROR(AVERAGEIFS('VISSIM Travel Time Outputs'!$F:$F,'VISSIM Travel Time Outputs'!$D:$D,$D48,'VISSIM Travel Time Outputs'!$A:$A,"AVG",'VISSIM Travel Time Outputs'!$B:$B,AJ$9),"-")</f>
        <v>-</v>
      </c>
      <c r="AK48" s="380" t="str">
        <f>IFERROR(AVERAGEIFS('VISSIM Travel Time Outputs'!$F:$F,'VISSIM Travel Time Outputs'!$D:$D,$D48,'VISSIM Travel Time Outputs'!$A:$A,"AVG",'VISSIM Travel Time Outputs'!$B:$B,AK$9),"-")</f>
        <v>-</v>
      </c>
      <c r="AL48" s="380" t="str">
        <f>IFERROR(AVERAGEIFS('VISSIM Travel Time Outputs'!$F:$F,'VISSIM Travel Time Outputs'!$D:$D,$D48,'VISSIM Travel Time Outputs'!$A:$A,"AVG",'VISSIM Travel Time Outputs'!$B:$B,AL$9),"-")</f>
        <v>-</v>
      </c>
      <c r="AM48" s="380" t="str">
        <f>IFERROR(AVERAGEIFS('VISSIM Travel Time Outputs'!$F:$F,'VISSIM Travel Time Outputs'!$D:$D,$D48,'VISSIM Travel Time Outputs'!$A:$A,"AVG",'VISSIM Travel Time Outputs'!$B:$B,AM$9),"-")</f>
        <v>-</v>
      </c>
      <c r="AN48" s="380" t="str">
        <f>IFERROR(AVERAGEIFS('VISSIM Travel Time Outputs'!$F:$F,'VISSIM Travel Time Outputs'!$D:$D,$D48,'VISSIM Travel Time Outputs'!$A:$A,"AVG",'VISSIM Travel Time Outputs'!$B:$B,AN$9),"-")</f>
        <v>-</v>
      </c>
      <c r="AO48" s="381" t="str">
        <f>IFERROR(AVERAGEIFS('VISSIM Travel Time Outputs'!$F:$F,'VISSIM Travel Time Outputs'!$D:$D,$D48,'VISSIM Travel Time Outputs'!$A:$A,"AVG",'VISSIM Travel Time Outputs'!$B:$B,AO$9),"-")</f>
        <v>-</v>
      </c>
      <c r="AP48" s="387"/>
      <c r="AQ48" s="259" t="str">
        <f t="shared" si="13"/>
        <v>--</v>
      </c>
      <c r="AR48" s="410" t="str">
        <f t="shared" si="14"/>
        <v>--</v>
      </c>
      <c r="AS48" s="381">
        <f t="shared" si="15"/>
        <v>0</v>
      </c>
      <c r="AT48" s="305"/>
      <c r="AU48" s="259" t="str">
        <f>IFERROR(TIME(0,0,AVERAGEIFS('VISSIM Travel Time Outputs'!$J:$J,'VISSIM Travel Time Outputs'!$D:$D,$D48,'VISSIM Travel Time Outputs'!$A:$A,"AVG",'VISSIM Travel Time Outputs'!$B:$B,AU$9)),"-")</f>
        <v>-</v>
      </c>
      <c r="AV48" s="36" t="str">
        <f>IFERROR(TIME(0,0,AVERAGEIFS('VISSIM Travel Time Outputs'!$J:$J,'VISSIM Travel Time Outputs'!$D:$D,$D48,'VISSIM Travel Time Outputs'!$A:$A,"AVG",'VISSIM Travel Time Outputs'!$B:$B,AV$9)),"-")</f>
        <v>-</v>
      </c>
      <c r="AW48" s="36" t="str">
        <f>IFERROR(TIME(0,0,AVERAGEIFS('VISSIM Travel Time Outputs'!$J:$J,'VISSIM Travel Time Outputs'!$D:$D,$D48,'VISSIM Travel Time Outputs'!$A:$A,"AVG",'VISSIM Travel Time Outputs'!$B:$B,AW$9)),"-")</f>
        <v>-</v>
      </c>
      <c r="AX48" s="36" t="str">
        <f>IFERROR(TIME(0,0,AVERAGEIFS('VISSIM Travel Time Outputs'!$J:$J,'VISSIM Travel Time Outputs'!$D:$D,$D48,'VISSIM Travel Time Outputs'!$A:$A,"AVG",'VISSIM Travel Time Outputs'!$B:$B,AX$9)),"-")</f>
        <v>-</v>
      </c>
      <c r="AY48" s="36" t="str">
        <f>IFERROR(TIME(0,0,AVERAGEIFS('VISSIM Travel Time Outputs'!$J:$J,'VISSIM Travel Time Outputs'!$D:$D,$D48,'VISSIM Travel Time Outputs'!$A:$A,"AVG",'VISSIM Travel Time Outputs'!$B:$B,AY$9)),"-")</f>
        <v>-</v>
      </c>
      <c r="AZ48" s="36" t="str">
        <f>IFERROR(TIME(0,0,AVERAGEIFS('VISSIM Travel Time Outputs'!$J:$J,'VISSIM Travel Time Outputs'!$D:$D,$D48,'VISSIM Travel Time Outputs'!$A:$A,"AVG",'VISSIM Travel Time Outputs'!$B:$B,AZ$9)),"-")</f>
        <v>-</v>
      </c>
      <c r="BA48" s="36" t="str">
        <f>IFERROR(TIME(0,0,AVERAGEIFS('VISSIM Travel Time Outputs'!$J:$J,'VISSIM Travel Time Outputs'!$D:$D,$D48,'VISSIM Travel Time Outputs'!$A:$A,"AVG",'VISSIM Travel Time Outputs'!$B:$B,BA$9)),"-")</f>
        <v>-</v>
      </c>
      <c r="BB48" s="36" t="str">
        <f>IFERROR(TIME(0,0,AVERAGEIFS('VISSIM Travel Time Outputs'!$J:$J,'VISSIM Travel Time Outputs'!$D:$D,$D48,'VISSIM Travel Time Outputs'!$A:$A,"AVG",'VISSIM Travel Time Outputs'!$B:$B,BB$9)),"-")</f>
        <v>-</v>
      </c>
      <c r="BC48" s="36" t="str">
        <f>IFERROR(TIME(0,0,AVERAGEIFS('VISSIM Travel Time Outputs'!$J:$J,'VISSIM Travel Time Outputs'!$D:$D,$D48,'VISSIM Travel Time Outputs'!$A:$A,"AVG",'VISSIM Travel Time Outputs'!$B:$B,BC$9)),"-")</f>
        <v>-</v>
      </c>
      <c r="BD48" s="36" t="str">
        <f>IFERROR(TIME(0,0,AVERAGEIFS('VISSIM Travel Time Outputs'!$J:$J,'VISSIM Travel Time Outputs'!$D:$D,$D48,'VISSIM Travel Time Outputs'!$A:$A,"AVG",'VISSIM Travel Time Outputs'!$B:$B,BD$9)),"-")</f>
        <v>-</v>
      </c>
      <c r="BE48" s="36" t="str">
        <f>IFERROR(TIME(0,0,AVERAGEIFS('VISSIM Travel Time Outputs'!$J:$J,'VISSIM Travel Time Outputs'!$D:$D,$D48,'VISSIM Travel Time Outputs'!$A:$A,"AVG",'VISSIM Travel Time Outputs'!$B:$B,BE$9)),"-")</f>
        <v>-</v>
      </c>
      <c r="BF48" s="36" t="str">
        <f>IFERROR(TIME(0,0,AVERAGEIFS('VISSIM Travel Time Outputs'!$J:$J,'VISSIM Travel Time Outputs'!$D:$D,$D48,'VISSIM Travel Time Outputs'!$A:$A,"AVG",'VISSIM Travel Time Outputs'!$B:$B,BF$9)),"-")</f>
        <v>-</v>
      </c>
      <c r="BG48" s="36" t="str">
        <f>IFERROR(TIME(0,0,AVERAGEIFS('VISSIM Travel Time Outputs'!$J:$J,'VISSIM Travel Time Outputs'!$D:$D,$D48,'VISSIM Travel Time Outputs'!$A:$A,"AVG",'VISSIM Travel Time Outputs'!$B:$B,BG$9)),"-")</f>
        <v>-</v>
      </c>
      <c r="BH48" s="36" t="str">
        <f>IFERROR(TIME(0,0,AVERAGEIFS('VISSIM Travel Time Outputs'!$J:$J,'VISSIM Travel Time Outputs'!$D:$D,$D48,'VISSIM Travel Time Outputs'!$A:$A,"AVG",'VISSIM Travel Time Outputs'!$B:$B,BH$9)),"-")</f>
        <v>-</v>
      </c>
      <c r="BI48" s="36" t="str">
        <f>IFERROR(TIME(0,0,AVERAGEIFS('VISSIM Travel Time Outputs'!$J:$J,'VISSIM Travel Time Outputs'!$D:$D,$D48,'VISSIM Travel Time Outputs'!$A:$A,"AVG",'VISSIM Travel Time Outputs'!$B:$B,BI$9)),"-")</f>
        <v>-</v>
      </c>
      <c r="BJ48" s="177" t="str">
        <f>IFERROR(TIME(0,0,AVERAGEIFS('VISSIM Travel Time Outputs'!$J:$J,'VISSIM Travel Time Outputs'!$D:$D,$D48,'VISSIM Travel Time Outputs'!$A:$A,"AVG",'VISSIM Travel Time Outputs'!$B:$B,BJ$9)),"-")</f>
        <v>-</v>
      </c>
      <c r="BK48" s="164"/>
      <c r="BL48" s="379" t="str">
        <f>IFERROR(AVERAGEIFS('VISSIM Travel Time Outputs'!$G:$G,'VISSIM Travel Time Outputs'!$D:$D,$D48,'VISSIM Travel Time Outputs'!$A:$A,"AVG",'VISSIM Travel Time Outputs'!$B:$B,BL$9),"-")</f>
        <v>-</v>
      </c>
      <c r="BM48" s="380" t="str">
        <f>IFERROR(AVERAGEIFS('VISSIM Travel Time Outputs'!$G:$G,'VISSIM Travel Time Outputs'!$D:$D,$D48,'VISSIM Travel Time Outputs'!$A:$A,"AVG",'VISSIM Travel Time Outputs'!$B:$B,BM$9),"-")</f>
        <v>-</v>
      </c>
      <c r="BN48" s="380" t="str">
        <f>IFERROR(AVERAGEIFS('VISSIM Travel Time Outputs'!$G:$G,'VISSIM Travel Time Outputs'!$D:$D,$D48,'VISSIM Travel Time Outputs'!$A:$A,"AVG",'VISSIM Travel Time Outputs'!$B:$B,BN$9),"-")</f>
        <v>-</v>
      </c>
      <c r="BO48" s="380" t="str">
        <f>IFERROR(AVERAGEIFS('VISSIM Travel Time Outputs'!$G:$G,'VISSIM Travel Time Outputs'!$D:$D,$D48,'VISSIM Travel Time Outputs'!$A:$A,"AVG",'VISSIM Travel Time Outputs'!$B:$B,BO$9),"-")</f>
        <v>-</v>
      </c>
      <c r="BP48" s="380" t="str">
        <f>IFERROR(AVERAGEIFS('VISSIM Travel Time Outputs'!$G:$G,'VISSIM Travel Time Outputs'!$D:$D,$D48,'VISSIM Travel Time Outputs'!$A:$A,"AVG",'VISSIM Travel Time Outputs'!$B:$B,BP$9),"-")</f>
        <v>-</v>
      </c>
      <c r="BQ48" s="380" t="str">
        <f>IFERROR(AVERAGEIFS('VISSIM Travel Time Outputs'!$G:$G,'VISSIM Travel Time Outputs'!$D:$D,$D48,'VISSIM Travel Time Outputs'!$A:$A,"AVG",'VISSIM Travel Time Outputs'!$B:$B,BQ$9),"-")</f>
        <v>-</v>
      </c>
      <c r="BR48" s="380" t="str">
        <f>IFERROR(AVERAGEIFS('VISSIM Travel Time Outputs'!$G:$G,'VISSIM Travel Time Outputs'!$D:$D,$D48,'VISSIM Travel Time Outputs'!$A:$A,"AVG",'VISSIM Travel Time Outputs'!$B:$B,BR$9),"-")</f>
        <v>-</v>
      </c>
      <c r="BS48" s="380" t="str">
        <f>IFERROR(AVERAGEIFS('VISSIM Travel Time Outputs'!$G:$G,'VISSIM Travel Time Outputs'!$D:$D,$D48,'VISSIM Travel Time Outputs'!$A:$A,"AVG",'VISSIM Travel Time Outputs'!$B:$B,BS$9),"-")</f>
        <v>-</v>
      </c>
      <c r="BT48" s="380" t="str">
        <f>IFERROR(AVERAGEIFS('VISSIM Travel Time Outputs'!$G:$G,'VISSIM Travel Time Outputs'!$D:$D,$D48,'VISSIM Travel Time Outputs'!$A:$A,"AVG",'VISSIM Travel Time Outputs'!$B:$B,BT$9),"-")</f>
        <v>-</v>
      </c>
      <c r="BU48" s="380" t="str">
        <f>IFERROR(AVERAGEIFS('VISSIM Travel Time Outputs'!$G:$G,'VISSIM Travel Time Outputs'!$D:$D,$D48,'VISSIM Travel Time Outputs'!$A:$A,"AVG",'VISSIM Travel Time Outputs'!$B:$B,BU$9),"-")</f>
        <v>-</v>
      </c>
      <c r="BV48" s="380" t="str">
        <f>IFERROR(AVERAGEIFS('VISSIM Travel Time Outputs'!$G:$G,'VISSIM Travel Time Outputs'!$D:$D,$D48,'VISSIM Travel Time Outputs'!$A:$A,"AVG",'VISSIM Travel Time Outputs'!$B:$B,BV$9),"-")</f>
        <v>-</v>
      </c>
      <c r="BW48" s="380" t="str">
        <f>IFERROR(AVERAGEIFS('VISSIM Travel Time Outputs'!$G:$G,'VISSIM Travel Time Outputs'!$D:$D,$D48,'VISSIM Travel Time Outputs'!$A:$A,"AVG",'VISSIM Travel Time Outputs'!$B:$B,BW$9),"-")</f>
        <v>-</v>
      </c>
      <c r="BX48" s="380" t="str">
        <f>IFERROR(AVERAGEIFS('VISSIM Travel Time Outputs'!$G:$G,'VISSIM Travel Time Outputs'!$D:$D,$D48,'VISSIM Travel Time Outputs'!$A:$A,"AVG",'VISSIM Travel Time Outputs'!$B:$B,BX$9),"-")</f>
        <v>-</v>
      </c>
      <c r="BY48" s="380" t="str">
        <f>IFERROR(AVERAGEIFS('VISSIM Travel Time Outputs'!$G:$G,'VISSIM Travel Time Outputs'!$D:$D,$D48,'VISSIM Travel Time Outputs'!$A:$A,"AVG",'VISSIM Travel Time Outputs'!$B:$B,BY$9),"-")</f>
        <v>-</v>
      </c>
      <c r="BZ48" s="380" t="str">
        <f>IFERROR(AVERAGEIFS('VISSIM Travel Time Outputs'!$G:$G,'VISSIM Travel Time Outputs'!$D:$D,$D48,'VISSIM Travel Time Outputs'!$A:$A,"AVG",'VISSIM Travel Time Outputs'!$B:$B,BZ$9),"-")</f>
        <v>-</v>
      </c>
      <c r="CA48" s="381" t="str">
        <f>IFERROR(AVERAGEIFS('VISSIM Travel Time Outputs'!$G:$G,'VISSIM Travel Time Outputs'!$D:$D,$D48,'VISSIM Travel Time Outputs'!$A:$A,"AVG",'VISSIM Travel Time Outputs'!$B:$B,CA$9),"-")</f>
        <v>-</v>
      </c>
      <c r="CB48" s="304"/>
      <c r="CC48" s="259" t="str">
        <f t="shared" si="16"/>
        <v>--</v>
      </c>
      <c r="CD48" s="410" t="str">
        <f t="shared" si="17"/>
        <v>--</v>
      </c>
      <c r="CE48" s="381">
        <f t="shared" si="18"/>
        <v>0</v>
      </c>
      <c r="CF48" s="387"/>
      <c r="CG48" s="259" t="str">
        <f>IFERROR(GETPIVOTDATA("Average of TRAVTM(31)",#REF!,"TIMEINT",CG$9,"VEHICLETRAVELTIMEMEASUREMENT",$D48)/3600/24,"--")</f>
        <v>--</v>
      </c>
      <c r="CH48" s="36" t="str">
        <f>IFERROR(GETPIVOTDATA("Average of TRAVTM(31)",#REF!,"TIMEINT",CH$9,"VEHICLETRAVELTIMEMEASUREMENT",$D48)/3600/24,"--")</f>
        <v>--</v>
      </c>
      <c r="CI48" s="36" t="str">
        <f>IFERROR(GETPIVOTDATA("Average of TRAVTM(31)",#REF!,"TIMEINT",CI$9,"VEHICLETRAVELTIMEMEASUREMENT",$D48)/3600/24,"--")</f>
        <v>--</v>
      </c>
      <c r="CJ48" s="36" t="str">
        <f>IFERROR(GETPIVOTDATA("Average of TRAVTM(31)",#REF!,"TIMEINT",CJ$9,"VEHICLETRAVELTIMEMEASUREMENT",$D48)/3600/24,"--")</f>
        <v>--</v>
      </c>
      <c r="CK48" s="36" t="str">
        <f>IFERROR(GETPIVOTDATA("Average of TRAVTM(31)",#REF!,"TIMEINT",CK$9,"VEHICLETRAVELTIMEMEASUREMENT",$D48)/3600/24,"--")</f>
        <v>--</v>
      </c>
      <c r="CL48" s="36" t="str">
        <f>IFERROR(GETPIVOTDATA("Average of TRAVTM(31)",#REF!,"TIMEINT",CL$9,"VEHICLETRAVELTIMEMEASUREMENT",$D48)/3600/24,"--")</f>
        <v>--</v>
      </c>
      <c r="CM48" s="36" t="str">
        <f>IFERROR(GETPIVOTDATA("Average of TRAVTM(31)",#REF!,"TIMEINT",CM$9,"VEHICLETRAVELTIMEMEASUREMENT",$D48)/3600/24,"--")</f>
        <v>--</v>
      </c>
      <c r="CN48" s="36" t="str">
        <f>IFERROR(GETPIVOTDATA("Average of TRAVTM(31)",#REF!,"TIMEINT",CN$9,"VEHICLETRAVELTIMEMEASUREMENT",$D48)/3600/24,"--")</f>
        <v>--</v>
      </c>
      <c r="CO48" s="36" t="str">
        <f>IFERROR(GETPIVOTDATA("Average of TRAVTM(31)",#REF!,"TIMEINT",CO$9,"VEHICLETRAVELTIMEMEASUREMENT",$D48)/3600/24,"--")</f>
        <v>--</v>
      </c>
      <c r="CP48" s="36" t="str">
        <f>IFERROR(GETPIVOTDATA("Average of TRAVTM(31)",#REF!,"TIMEINT",CP$9,"VEHICLETRAVELTIMEMEASUREMENT",$D48)/3600/24,"--")</f>
        <v>--</v>
      </c>
      <c r="CQ48" s="36" t="str">
        <f>IFERROR(GETPIVOTDATA("Average of TRAVTM(31)",#REF!,"TIMEINT",CQ$9,"VEHICLETRAVELTIMEMEASUREMENT",$D48)/3600/24,"--")</f>
        <v>--</v>
      </c>
      <c r="CR48" s="36" t="str">
        <f>IFERROR(GETPIVOTDATA("Average of TRAVTM(31)",#REF!,"TIMEINT",CR$9,"VEHICLETRAVELTIMEMEASUREMENT",$D48)/3600/24,"--")</f>
        <v>--</v>
      </c>
      <c r="CS48" s="36" t="str">
        <f>IFERROR(GETPIVOTDATA("Average of TRAVTM(31)",#REF!,"TIMEINT",CS$9,"VEHICLETRAVELTIMEMEASUREMENT",$D48)/3600/24,"--")</f>
        <v>--</v>
      </c>
      <c r="CT48" s="36" t="str">
        <f>IFERROR(GETPIVOTDATA("Average of TRAVTM(31)",#REF!,"TIMEINT",CT$9,"VEHICLETRAVELTIMEMEASUREMENT",$D48)/3600/24,"--")</f>
        <v>--</v>
      </c>
      <c r="CU48" s="36" t="str">
        <f>IFERROR(GETPIVOTDATA("Average of TRAVTM(31)",#REF!,"TIMEINT",CU$9,"VEHICLETRAVELTIMEMEASUREMENT",$D48)/3600/24,"--")</f>
        <v>--</v>
      </c>
      <c r="CV48" s="177" t="str">
        <f>IFERROR(GETPIVOTDATA("Average of TRAVTM(31)",#REF!,"TIMEINT",CV$9,"VEHICLETRAVELTIMEMEASUREMENT",$D48)/3600/24,"--")</f>
        <v>--</v>
      </c>
      <c r="CW48" s="387"/>
      <c r="CX48" s="379" t="str">
        <f>IFERROR(GETPIVOTDATA("Average of VEHS(31)",#REF!,"TIMEINT",CX$9,"VEHICLETRAVELTIMEMEASUREMENT",$D48),"--")</f>
        <v>--</v>
      </c>
      <c r="CY48" s="380" t="str">
        <f>IFERROR(GETPIVOTDATA("Average of VEHS(31)",#REF!,"TIMEINT",CY$9,"VEHICLETRAVELTIMEMEASUREMENT",$D48),"--")</f>
        <v>--</v>
      </c>
      <c r="CZ48" s="380" t="str">
        <f>IFERROR(GETPIVOTDATA("Average of VEHS(31)",#REF!,"TIMEINT",CZ$9,"VEHICLETRAVELTIMEMEASUREMENT",$D48),"--")</f>
        <v>--</v>
      </c>
      <c r="DA48" s="380" t="str">
        <f>IFERROR(GETPIVOTDATA("Average of VEHS(31)",#REF!,"TIMEINT",DA$9,"VEHICLETRAVELTIMEMEASUREMENT",$D48),"--")</f>
        <v>--</v>
      </c>
      <c r="DB48" s="380" t="str">
        <f>IFERROR(GETPIVOTDATA("Average of VEHS(31)",#REF!,"TIMEINT",DB$9,"VEHICLETRAVELTIMEMEASUREMENT",$D48),"--")</f>
        <v>--</v>
      </c>
      <c r="DC48" s="380" t="str">
        <f>IFERROR(GETPIVOTDATA("Average of VEHS(31)",#REF!,"TIMEINT",DC$9,"VEHICLETRAVELTIMEMEASUREMENT",$D48),"--")</f>
        <v>--</v>
      </c>
      <c r="DD48" s="380" t="str">
        <f>IFERROR(GETPIVOTDATA("Average of VEHS(31)",#REF!,"TIMEINT",DD$9,"VEHICLETRAVELTIMEMEASUREMENT",$D48),"--")</f>
        <v>--</v>
      </c>
      <c r="DE48" s="380" t="str">
        <f>IFERROR(GETPIVOTDATA("Average of VEHS(31)",#REF!,"TIMEINT",DE$9,"VEHICLETRAVELTIMEMEASUREMENT",$D48),"--")</f>
        <v>--</v>
      </c>
      <c r="DF48" s="380" t="str">
        <f>IFERROR(GETPIVOTDATA("Average of VEHS(31)",#REF!,"TIMEINT",DF$9,"VEHICLETRAVELTIMEMEASUREMENT",$D48),"--")</f>
        <v>--</v>
      </c>
      <c r="DG48" s="380" t="str">
        <f>IFERROR(GETPIVOTDATA("Average of VEHS(31)",#REF!,"TIMEINT",DG$9,"VEHICLETRAVELTIMEMEASUREMENT",$D48),"--")</f>
        <v>--</v>
      </c>
      <c r="DH48" s="380" t="str">
        <f>IFERROR(GETPIVOTDATA("Average of VEHS(31)",#REF!,"TIMEINT",DH$9,"VEHICLETRAVELTIMEMEASUREMENT",$D48),"--")</f>
        <v>--</v>
      </c>
      <c r="DI48" s="380" t="str">
        <f>IFERROR(GETPIVOTDATA("Average of VEHS(31)",#REF!,"TIMEINT",DI$9,"VEHICLETRAVELTIMEMEASUREMENT",$D48),"--")</f>
        <v>--</v>
      </c>
      <c r="DJ48" s="380" t="str">
        <f>IFERROR(GETPIVOTDATA("Average of VEHS(31)",#REF!,"TIMEINT",DJ$9,"VEHICLETRAVELTIMEMEASUREMENT",$D48),"--")</f>
        <v>--</v>
      </c>
      <c r="DK48" s="380" t="str">
        <f>IFERROR(GETPIVOTDATA("Average of VEHS(31)",#REF!,"TIMEINT",DK$9,"VEHICLETRAVELTIMEMEASUREMENT",$D48),"--")</f>
        <v>--</v>
      </c>
      <c r="DL48" s="380" t="str">
        <f>IFERROR(GETPIVOTDATA("Average of VEHS(31)",#REF!,"TIMEINT",DL$9,"VEHICLETRAVELTIMEMEASUREMENT",$D48),"--")</f>
        <v>--</v>
      </c>
      <c r="DM48" s="381" t="str">
        <f>IFERROR(GETPIVOTDATA("Average of VEHS(31)",#REF!,"TIMEINT",DM$9,"VEHICLETRAVELTIMEMEASUREMENT",$D48),"--")</f>
        <v>--</v>
      </c>
      <c r="DN48" s="387"/>
      <c r="DO48" s="259" t="str">
        <f t="shared" si="19"/>
        <v>--</v>
      </c>
      <c r="DP48" s="410" t="str">
        <f t="shared" si="20"/>
        <v>--</v>
      </c>
      <c r="DQ48" s="381">
        <f t="shared" si="21"/>
        <v>0</v>
      </c>
      <c r="DR48" s="305"/>
      <c r="DS48" s="259" t="str">
        <f>IFERROR(TIME(0,0,AVERAGEIFS('VISSIM Travel Time Outputs'!$K:$K,'VISSIM Travel Time Outputs'!$D:$D,$D48,'VISSIM Travel Time Outputs'!$A:$A,"AVG",'VISSIM Travel Time Outputs'!$B:$B,DS$9)),"-")</f>
        <v>-</v>
      </c>
      <c r="DT48" s="36" t="str">
        <f>IFERROR(TIME(0,0,AVERAGEIFS('VISSIM Travel Time Outputs'!$K:$K,'VISSIM Travel Time Outputs'!$D:$D,$D48,'VISSIM Travel Time Outputs'!$A:$A,"AVG",'VISSIM Travel Time Outputs'!$B:$B,DT$9)),"-")</f>
        <v>-</v>
      </c>
      <c r="DU48" s="36" t="str">
        <f>IFERROR(TIME(0,0,AVERAGEIFS('VISSIM Travel Time Outputs'!$K:$K,'VISSIM Travel Time Outputs'!$D:$D,$D48,'VISSIM Travel Time Outputs'!$A:$A,"AVG",'VISSIM Travel Time Outputs'!$B:$B,DU$9)),"-")</f>
        <v>-</v>
      </c>
      <c r="DV48" s="36" t="str">
        <f>IFERROR(TIME(0,0,AVERAGEIFS('VISSIM Travel Time Outputs'!$K:$K,'VISSIM Travel Time Outputs'!$D:$D,$D48,'VISSIM Travel Time Outputs'!$A:$A,"AVG",'VISSIM Travel Time Outputs'!$B:$B,DV$9)),"-")</f>
        <v>-</v>
      </c>
      <c r="DW48" s="36" t="str">
        <f>IFERROR(TIME(0,0,AVERAGEIFS('VISSIM Travel Time Outputs'!$K:$K,'VISSIM Travel Time Outputs'!$D:$D,$D48,'VISSIM Travel Time Outputs'!$A:$A,"AVG",'VISSIM Travel Time Outputs'!$B:$B,DW$9)),"-")</f>
        <v>-</v>
      </c>
      <c r="DX48" s="36" t="str">
        <f>IFERROR(TIME(0,0,AVERAGEIFS('VISSIM Travel Time Outputs'!$K:$K,'VISSIM Travel Time Outputs'!$D:$D,$D48,'VISSIM Travel Time Outputs'!$A:$A,"AVG",'VISSIM Travel Time Outputs'!$B:$B,DX$9)),"-")</f>
        <v>-</v>
      </c>
      <c r="DY48" s="36" t="str">
        <f>IFERROR(TIME(0,0,AVERAGEIFS('VISSIM Travel Time Outputs'!$K:$K,'VISSIM Travel Time Outputs'!$D:$D,$D48,'VISSIM Travel Time Outputs'!$A:$A,"AVG",'VISSIM Travel Time Outputs'!$B:$B,DY$9)),"-")</f>
        <v>-</v>
      </c>
      <c r="DZ48" s="36" t="str">
        <f>IFERROR(TIME(0,0,AVERAGEIFS('VISSIM Travel Time Outputs'!$K:$K,'VISSIM Travel Time Outputs'!$D:$D,$D48,'VISSIM Travel Time Outputs'!$A:$A,"AVG",'VISSIM Travel Time Outputs'!$B:$B,DZ$9)),"-")</f>
        <v>-</v>
      </c>
      <c r="EA48" s="36" t="str">
        <f>IFERROR(TIME(0,0,AVERAGEIFS('VISSIM Travel Time Outputs'!$K:$K,'VISSIM Travel Time Outputs'!$D:$D,$D48,'VISSIM Travel Time Outputs'!$A:$A,"AVG",'VISSIM Travel Time Outputs'!$B:$B,EA$9)),"-")</f>
        <v>-</v>
      </c>
      <c r="EB48" s="36" t="str">
        <f>IFERROR(TIME(0,0,AVERAGEIFS('VISSIM Travel Time Outputs'!$K:$K,'VISSIM Travel Time Outputs'!$D:$D,$D48,'VISSIM Travel Time Outputs'!$A:$A,"AVG",'VISSIM Travel Time Outputs'!$B:$B,EB$9)),"-")</f>
        <v>-</v>
      </c>
      <c r="EC48" s="36" t="str">
        <f>IFERROR(TIME(0,0,AVERAGEIFS('VISSIM Travel Time Outputs'!$K:$K,'VISSIM Travel Time Outputs'!$D:$D,$D48,'VISSIM Travel Time Outputs'!$A:$A,"AVG",'VISSIM Travel Time Outputs'!$B:$B,EC$9)),"-")</f>
        <v>-</v>
      </c>
      <c r="ED48" s="36" t="str">
        <f>IFERROR(TIME(0,0,AVERAGEIFS('VISSIM Travel Time Outputs'!$K:$K,'VISSIM Travel Time Outputs'!$D:$D,$D48,'VISSIM Travel Time Outputs'!$A:$A,"AVG",'VISSIM Travel Time Outputs'!$B:$B,ED$9)),"-")</f>
        <v>-</v>
      </c>
      <c r="EE48" s="36" t="str">
        <f>IFERROR(TIME(0,0,AVERAGEIFS('VISSIM Travel Time Outputs'!$K:$K,'VISSIM Travel Time Outputs'!$D:$D,$D48,'VISSIM Travel Time Outputs'!$A:$A,"AVG",'VISSIM Travel Time Outputs'!$B:$B,EE$9)),"-")</f>
        <v>-</v>
      </c>
      <c r="EF48" s="36" t="str">
        <f>IFERROR(TIME(0,0,AVERAGEIFS('VISSIM Travel Time Outputs'!$K:$K,'VISSIM Travel Time Outputs'!$D:$D,$D48,'VISSIM Travel Time Outputs'!$A:$A,"AVG",'VISSIM Travel Time Outputs'!$B:$B,EF$9)),"-")</f>
        <v>-</v>
      </c>
      <c r="EG48" s="36" t="str">
        <f>IFERROR(TIME(0,0,AVERAGEIFS('VISSIM Travel Time Outputs'!$K:$K,'VISSIM Travel Time Outputs'!$D:$D,$D48,'VISSIM Travel Time Outputs'!$A:$A,"AVG",'VISSIM Travel Time Outputs'!$B:$B,EG$9)),"-")</f>
        <v>-</v>
      </c>
      <c r="EH48" s="177" t="str">
        <f>IFERROR(TIME(0,0,AVERAGEIFS('VISSIM Travel Time Outputs'!$K:$K,'VISSIM Travel Time Outputs'!$D:$D,$D48,'VISSIM Travel Time Outputs'!$A:$A,"AVG",'VISSIM Travel Time Outputs'!$B:$B,EH$9)),"-")</f>
        <v>-</v>
      </c>
      <c r="EI48" s="164"/>
      <c r="EJ48" s="379" t="str">
        <f>IFERROR(AVERAGEIFS('VISSIM Travel Time Outputs'!$H:$H,'VISSIM Travel Time Outputs'!$D:$D,$D48,'VISSIM Travel Time Outputs'!$A:$A,"AVG",'VISSIM Travel Time Outputs'!$B:$B,EJ$9),"-")</f>
        <v>-</v>
      </c>
      <c r="EK48" s="380" t="str">
        <f>IFERROR(AVERAGEIFS('VISSIM Travel Time Outputs'!$H:$H,'VISSIM Travel Time Outputs'!$D:$D,$D48,'VISSIM Travel Time Outputs'!$A:$A,"AVG",'VISSIM Travel Time Outputs'!$B:$B,EK$9),"-")</f>
        <v>-</v>
      </c>
      <c r="EL48" s="380" t="str">
        <f>IFERROR(AVERAGEIFS('VISSIM Travel Time Outputs'!$H:$H,'VISSIM Travel Time Outputs'!$D:$D,$D48,'VISSIM Travel Time Outputs'!$A:$A,"AVG",'VISSIM Travel Time Outputs'!$B:$B,EL$9),"-")</f>
        <v>-</v>
      </c>
      <c r="EM48" s="380" t="str">
        <f>IFERROR(AVERAGEIFS('VISSIM Travel Time Outputs'!$H:$H,'VISSIM Travel Time Outputs'!$D:$D,$D48,'VISSIM Travel Time Outputs'!$A:$A,"AVG",'VISSIM Travel Time Outputs'!$B:$B,EM$9),"-")</f>
        <v>-</v>
      </c>
      <c r="EN48" s="380" t="str">
        <f>IFERROR(AVERAGEIFS('VISSIM Travel Time Outputs'!$H:$H,'VISSIM Travel Time Outputs'!$D:$D,$D48,'VISSIM Travel Time Outputs'!$A:$A,"AVG",'VISSIM Travel Time Outputs'!$B:$B,EN$9),"-")</f>
        <v>-</v>
      </c>
      <c r="EO48" s="380" t="str">
        <f>IFERROR(AVERAGEIFS('VISSIM Travel Time Outputs'!$H:$H,'VISSIM Travel Time Outputs'!$D:$D,$D48,'VISSIM Travel Time Outputs'!$A:$A,"AVG",'VISSIM Travel Time Outputs'!$B:$B,EO$9),"-")</f>
        <v>-</v>
      </c>
      <c r="EP48" s="380" t="str">
        <f>IFERROR(AVERAGEIFS('VISSIM Travel Time Outputs'!$H:$H,'VISSIM Travel Time Outputs'!$D:$D,$D48,'VISSIM Travel Time Outputs'!$A:$A,"AVG",'VISSIM Travel Time Outputs'!$B:$B,EP$9),"-")</f>
        <v>-</v>
      </c>
      <c r="EQ48" s="380" t="str">
        <f>IFERROR(AVERAGEIFS('VISSIM Travel Time Outputs'!$H:$H,'VISSIM Travel Time Outputs'!$D:$D,$D48,'VISSIM Travel Time Outputs'!$A:$A,"AVG",'VISSIM Travel Time Outputs'!$B:$B,EQ$9),"-")</f>
        <v>-</v>
      </c>
      <c r="ER48" s="380" t="str">
        <f>IFERROR(AVERAGEIFS('VISSIM Travel Time Outputs'!$H:$H,'VISSIM Travel Time Outputs'!$D:$D,$D48,'VISSIM Travel Time Outputs'!$A:$A,"AVG",'VISSIM Travel Time Outputs'!$B:$B,ER$9),"-")</f>
        <v>-</v>
      </c>
      <c r="ES48" s="380" t="str">
        <f>IFERROR(AVERAGEIFS('VISSIM Travel Time Outputs'!$H:$H,'VISSIM Travel Time Outputs'!$D:$D,$D48,'VISSIM Travel Time Outputs'!$A:$A,"AVG",'VISSIM Travel Time Outputs'!$B:$B,ES$9),"-")</f>
        <v>-</v>
      </c>
      <c r="ET48" s="380" t="str">
        <f>IFERROR(AVERAGEIFS('VISSIM Travel Time Outputs'!$H:$H,'VISSIM Travel Time Outputs'!$D:$D,$D48,'VISSIM Travel Time Outputs'!$A:$A,"AVG",'VISSIM Travel Time Outputs'!$B:$B,ET$9),"-")</f>
        <v>-</v>
      </c>
      <c r="EU48" s="380" t="str">
        <f>IFERROR(AVERAGEIFS('VISSIM Travel Time Outputs'!$H:$H,'VISSIM Travel Time Outputs'!$D:$D,$D48,'VISSIM Travel Time Outputs'!$A:$A,"AVG",'VISSIM Travel Time Outputs'!$B:$B,EU$9),"-")</f>
        <v>-</v>
      </c>
      <c r="EV48" s="380" t="str">
        <f>IFERROR(AVERAGEIFS('VISSIM Travel Time Outputs'!$H:$H,'VISSIM Travel Time Outputs'!$D:$D,$D48,'VISSIM Travel Time Outputs'!$A:$A,"AVG",'VISSIM Travel Time Outputs'!$B:$B,EV$9),"-")</f>
        <v>-</v>
      </c>
      <c r="EW48" s="380" t="str">
        <f>IFERROR(AVERAGEIFS('VISSIM Travel Time Outputs'!$H:$H,'VISSIM Travel Time Outputs'!$D:$D,$D48,'VISSIM Travel Time Outputs'!$A:$A,"AVG",'VISSIM Travel Time Outputs'!$B:$B,EW$9),"-")</f>
        <v>-</v>
      </c>
      <c r="EX48" s="380" t="str">
        <f>IFERROR(AVERAGEIFS('VISSIM Travel Time Outputs'!$H:$H,'VISSIM Travel Time Outputs'!$D:$D,$D48,'VISSIM Travel Time Outputs'!$A:$A,"AVG",'VISSIM Travel Time Outputs'!$B:$B,EX$9),"-")</f>
        <v>-</v>
      </c>
      <c r="EY48" s="381" t="str">
        <f>IFERROR(AVERAGEIFS('VISSIM Travel Time Outputs'!$H:$H,'VISSIM Travel Time Outputs'!$D:$D,$D48,'VISSIM Travel Time Outputs'!$A:$A,"AVG",'VISSIM Travel Time Outputs'!$B:$B,EY$9),"-")</f>
        <v>-</v>
      </c>
      <c r="EZ48" s="304"/>
      <c r="FA48" s="259" t="str">
        <f t="shared" si="22"/>
        <v>--</v>
      </c>
      <c r="FB48" s="410" t="str">
        <f t="shared" si="23"/>
        <v>--</v>
      </c>
      <c r="FC48" s="381">
        <f t="shared" si="24"/>
        <v>0</v>
      </c>
      <c r="FD48" s="387"/>
      <c r="FE48" s="259" t="str">
        <f>IFERROR(GETPIVOTDATA("Average of TRAVTM(40)",#REF!,"TIMEINT",FE$9,"VEHICLETRAVELTIMEMEASUREMENT",$D48)/3600/24,"--")</f>
        <v>--</v>
      </c>
      <c r="FF48" s="36" t="str">
        <f>IFERROR(GETPIVOTDATA("Average of TRAVTM(40)",#REF!,"TIMEINT",FF$9,"VEHICLETRAVELTIMEMEASUREMENT",$D48)/3600/24,"--")</f>
        <v>--</v>
      </c>
      <c r="FG48" s="36" t="str">
        <f>IFERROR(GETPIVOTDATA("Average of TRAVTM(40)",#REF!,"TIMEINT",FG$9,"VEHICLETRAVELTIMEMEASUREMENT",$D48)/3600/24,"--")</f>
        <v>--</v>
      </c>
      <c r="FH48" s="36" t="str">
        <f>IFERROR(GETPIVOTDATA("Average of TRAVTM(40)",#REF!,"TIMEINT",FH$9,"VEHICLETRAVELTIMEMEASUREMENT",$D48)/3600/24,"--")</f>
        <v>--</v>
      </c>
      <c r="FI48" s="36" t="str">
        <f>IFERROR(GETPIVOTDATA("Average of TRAVTM(40)",#REF!,"TIMEINT",FI$9,"VEHICLETRAVELTIMEMEASUREMENT",$D48)/3600/24,"--")</f>
        <v>--</v>
      </c>
      <c r="FJ48" s="36" t="str">
        <f>IFERROR(GETPIVOTDATA("Average of TRAVTM(40)",#REF!,"TIMEINT",FJ$9,"VEHICLETRAVELTIMEMEASUREMENT",$D48)/3600/24,"--")</f>
        <v>--</v>
      </c>
      <c r="FK48" s="36" t="str">
        <f>IFERROR(GETPIVOTDATA("Average of TRAVTM(40)",#REF!,"TIMEINT",FK$9,"VEHICLETRAVELTIMEMEASUREMENT",$D48)/3600/24,"--")</f>
        <v>--</v>
      </c>
      <c r="FL48" s="36" t="str">
        <f>IFERROR(GETPIVOTDATA("Average of TRAVTM(40)",#REF!,"TIMEINT",FL$9,"VEHICLETRAVELTIMEMEASUREMENT",$D48)/3600/24,"--")</f>
        <v>--</v>
      </c>
      <c r="FM48" s="36" t="str">
        <f>IFERROR(GETPIVOTDATA("Average of TRAVTM(40)",#REF!,"TIMEINT",FM$9,"VEHICLETRAVELTIMEMEASUREMENT",$D48)/3600/24,"--")</f>
        <v>--</v>
      </c>
      <c r="FN48" s="36" t="str">
        <f>IFERROR(GETPIVOTDATA("Average of TRAVTM(40)",#REF!,"TIMEINT",FN$9,"VEHICLETRAVELTIMEMEASUREMENT",$D48)/3600/24,"--")</f>
        <v>--</v>
      </c>
      <c r="FO48" s="36" t="str">
        <f>IFERROR(GETPIVOTDATA("Average of TRAVTM(40)",#REF!,"TIMEINT",FO$9,"VEHICLETRAVELTIMEMEASUREMENT",$D48)/3600/24,"--")</f>
        <v>--</v>
      </c>
      <c r="FP48" s="36" t="str">
        <f>IFERROR(GETPIVOTDATA("Average of TRAVTM(40)",#REF!,"TIMEINT",FP$9,"VEHICLETRAVELTIMEMEASUREMENT",$D48)/3600/24,"--")</f>
        <v>--</v>
      </c>
      <c r="FQ48" s="36" t="str">
        <f>IFERROR(GETPIVOTDATA("Average of TRAVTM(40)",#REF!,"TIMEINT",FQ$9,"VEHICLETRAVELTIMEMEASUREMENT",$D48)/3600/24,"--")</f>
        <v>--</v>
      </c>
      <c r="FR48" s="36" t="str">
        <f>IFERROR(GETPIVOTDATA("Average of TRAVTM(40)",#REF!,"TIMEINT",FR$9,"VEHICLETRAVELTIMEMEASUREMENT",$D48)/3600/24,"--")</f>
        <v>--</v>
      </c>
      <c r="FS48" s="36" t="str">
        <f>IFERROR(GETPIVOTDATA("Average of TRAVTM(40)",#REF!,"TIMEINT",FS$9,"VEHICLETRAVELTIMEMEASUREMENT",$D48)/3600/24,"--")</f>
        <v>--</v>
      </c>
      <c r="FT48" s="177" t="str">
        <f>IFERROR(GETPIVOTDATA("Average of TRAVTM(40)",#REF!,"TIMEINT",FT$9,"VEHICLETRAVELTIMEMEASUREMENT",$D48)/3600/24,"--")</f>
        <v>--</v>
      </c>
      <c r="FU48" s="387"/>
      <c r="FV48" s="379" t="str">
        <f>IFERROR(GETPIVOTDATA("Average of VEHS(40)",#REF!,"TIMEINT",FV$9,"VEHICLETRAVELTIMEMEASUREMENT",$D48),"--")</f>
        <v>--</v>
      </c>
      <c r="FW48" s="380" t="str">
        <f>IFERROR(GETPIVOTDATA("Average of VEHS(40)",#REF!,"TIMEINT",FW$9,"VEHICLETRAVELTIMEMEASUREMENT",$D48),"--")</f>
        <v>--</v>
      </c>
      <c r="FX48" s="380" t="str">
        <f>IFERROR(GETPIVOTDATA("Average of VEHS(40)",#REF!,"TIMEINT",FX$9,"VEHICLETRAVELTIMEMEASUREMENT",$D48),"--")</f>
        <v>--</v>
      </c>
      <c r="FY48" s="380" t="str">
        <f>IFERROR(GETPIVOTDATA("Average of VEHS(40)",#REF!,"TIMEINT",FY$9,"VEHICLETRAVELTIMEMEASUREMENT",$D48),"--")</f>
        <v>--</v>
      </c>
      <c r="FZ48" s="380" t="str">
        <f>IFERROR(GETPIVOTDATA("Average of VEHS(40)",#REF!,"TIMEINT",FZ$9,"VEHICLETRAVELTIMEMEASUREMENT",$D48),"--")</f>
        <v>--</v>
      </c>
      <c r="GA48" s="380" t="str">
        <f>IFERROR(GETPIVOTDATA("Average of VEHS(40)",#REF!,"TIMEINT",GA$9,"VEHICLETRAVELTIMEMEASUREMENT",$D48),"--")</f>
        <v>--</v>
      </c>
      <c r="GB48" s="380" t="str">
        <f>IFERROR(GETPIVOTDATA("Average of VEHS(40)",#REF!,"TIMEINT",GB$9,"VEHICLETRAVELTIMEMEASUREMENT",$D48),"--")</f>
        <v>--</v>
      </c>
      <c r="GC48" s="380" t="str">
        <f>IFERROR(GETPIVOTDATA("Average of VEHS(40)",#REF!,"TIMEINT",GC$9,"VEHICLETRAVELTIMEMEASUREMENT",$D48),"--")</f>
        <v>--</v>
      </c>
      <c r="GD48" s="380" t="str">
        <f>IFERROR(GETPIVOTDATA("Average of VEHS(40)",#REF!,"TIMEINT",GD$9,"VEHICLETRAVELTIMEMEASUREMENT",$D48),"--")</f>
        <v>--</v>
      </c>
      <c r="GE48" s="380" t="str">
        <f>IFERROR(GETPIVOTDATA("Average of VEHS(40)",#REF!,"TIMEINT",GE$9,"VEHICLETRAVELTIMEMEASUREMENT",$D48),"--")</f>
        <v>--</v>
      </c>
      <c r="GF48" s="380" t="str">
        <f>IFERROR(GETPIVOTDATA("Average of VEHS(40)",#REF!,"TIMEINT",GF$9,"VEHICLETRAVELTIMEMEASUREMENT",$D48),"--")</f>
        <v>--</v>
      </c>
      <c r="GG48" s="380" t="str">
        <f>IFERROR(GETPIVOTDATA("Average of VEHS(40)",#REF!,"TIMEINT",GG$9,"VEHICLETRAVELTIMEMEASUREMENT",$D48),"--")</f>
        <v>--</v>
      </c>
      <c r="GH48" s="380" t="str">
        <f>IFERROR(GETPIVOTDATA("Average of VEHS(40)",#REF!,"TIMEINT",GH$9,"VEHICLETRAVELTIMEMEASUREMENT",$D48),"--")</f>
        <v>--</v>
      </c>
      <c r="GI48" s="380" t="str">
        <f>IFERROR(GETPIVOTDATA("Average of VEHS(40)",#REF!,"TIMEINT",GI$9,"VEHICLETRAVELTIMEMEASUREMENT",$D48),"--")</f>
        <v>--</v>
      </c>
      <c r="GJ48" s="380" t="str">
        <f>IFERROR(GETPIVOTDATA("Average of VEHS(40)",#REF!,"TIMEINT",GJ$9,"VEHICLETRAVELTIMEMEASUREMENT",$D48),"--")</f>
        <v>--</v>
      </c>
      <c r="GK48" s="381" t="str">
        <f>IFERROR(GETPIVOTDATA("Average of VEHS(40)",#REF!,"TIMEINT",GK$9,"VEHICLETRAVELTIMEMEASUREMENT",$D48),"--")</f>
        <v>--</v>
      </c>
      <c r="GL48" s="387"/>
      <c r="GM48" s="259" t="str">
        <f t="shared" si="25"/>
        <v>--</v>
      </c>
      <c r="GN48" s="410" t="str">
        <f t="shared" si="26"/>
        <v>--</v>
      </c>
      <c r="GO48" s="381">
        <f t="shared" si="27"/>
        <v>0</v>
      </c>
      <c r="GP48" s="387"/>
      <c r="GQ48" s="259" t="str">
        <f>IFERROR(GETPIVOTDATA("Average of TRAVTM(60)",#REF!,"TIMEINT",GQ$9,"VEHICLETRAVELTIMEMEASUREMENT",$D48)/3600/24,"--")</f>
        <v>--</v>
      </c>
      <c r="GR48" s="36" t="str">
        <f>IFERROR(GETPIVOTDATA("Average of TRAVTM(60)",#REF!,"TIMEINT",GR$9,"VEHICLETRAVELTIMEMEASUREMENT",$D48)/3600/24,"--")</f>
        <v>--</v>
      </c>
      <c r="GS48" s="36" t="str">
        <f>IFERROR(GETPIVOTDATA("Average of TRAVTM(60)",#REF!,"TIMEINT",GS$9,"VEHICLETRAVELTIMEMEASUREMENT",$D48)/3600/24,"--")</f>
        <v>--</v>
      </c>
      <c r="GT48" s="36" t="str">
        <f>IFERROR(GETPIVOTDATA("Average of TRAVTM(60)",#REF!,"TIMEINT",GT$9,"VEHICLETRAVELTIMEMEASUREMENT",$D48)/3600/24,"--")</f>
        <v>--</v>
      </c>
      <c r="GU48" s="36" t="str">
        <f>IFERROR(GETPIVOTDATA("Average of TRAVTM(60)",#REF!,"TIMEINT",GU$9,"VEHICLETRAVELTIMEMEASUREMENT",$D48)/3600/24,"--")</f>
        <v>--</v>
      </c>
      <c r="GV48" s="36" t="str">
        <f>IFERROR(GETPIVOTDATA("Average of TRAVTM(60)",#REF!,"TIMEINT",GV$9,"VEHICLETRAVELTIMEMEASUREMENT",$D48)/3600/24,"--")</f>
        <v>--</v>
      </c>
      <c r="GW48" s="36" t="str">
        <f>IFERROR(GETPIVOTDATA("Average of TRAVTM(60)",#REF!,"TIMEINT",GW$9,"VEHICLETRAVELTIMEMEASUREMENT",$D48)/3600/24,"--")</f>
        <v>--</v>
      </c>
      <c r="GX48" s="36" t="str">
        <f>IFERROR(GETPIVOTDATA("Average of TRAVTM(60)",#REF!,"TIMEINT",GX$9,"VEHICLETRAVELTIMEMEASUREMENT",$D48)/3600/24,"--")</f>
        <v>--</v>
      </c>
      <c r="GY48" s="36" t="str">
        <f>IFERROR(GETPIVOTDATA("Average of TRAVTM(60)",#REF!,"TIMEINT",GY$9,"VEHICLETRAVELTIMEMEASUREMENT",$D48)/3600/24,"--")</f>
        <v>--</v>
      </c>
      <c r="GZ48" s="36" t="str">
        <f>IFERROR(GETPIVOTDATA("Average of TRAVTM(60)",#REF!,"TIMEINT",GZ$9,"VEHICLETRAVELTIMEMEASUREMENT",$D48)/3600/24,"--")</f>
        <v>--</v>
      </c>
      <c r="HA48" s="36" t="str">
        <f>IFERROR(GETPIVOTDATA("Average of TRAVTM(60)",#REF!,"TIMEINT",HA$9,"VEHICLETRAVELTIMEMEASUREMENT",$D48)/3600/24,"--")</f>
        <v>--</v>
      </c>
      <c r="HB48" s="36" t="str">
        <f>IFERROR(GETPIVOTDATA("Average of TRAVTM(60)",#REF!,"TIMEINT",HB$9,"VEHICLETRAVELTIMEMEASUREMENT",$D48)/3600/24,"--")</f>
        <v>--</v>
      </c>
      <c r="HC48" s="36" t="str">
        <f>IFERROR(GETPIVOTDATA("Average of TRAVTM(60)",#REF!,"TIMEINT",HC$9,"VEHICLETRAVELTIMEMEASUREMENT",$D48)/3600/24,"--")</f>
        <v>--</v>
      </c>
      <c r="HD48" s="36" t="str">
        <f>IFERROR(GETPIVOTDATA("Average of TRAVTM(60)",#REF!,"TIMEINT",HD$9,"VEHICLETRAVELTIMEMEASUREMENT",$D48)/3600/24,"--")</f>
        <v>--</v>
      </c>
      <c r="HE48" s="36" t="str">
        <f>IFERROR(GETPIVOTDATA("Average of TRAVTM(60)",#REF!,"TIMEINT",HE$9,"VEHICLETRAVELTIMEMEASUREMENT",$D48)/3600/24,"--")</f>
        <v>--</v>
      </c>
      <c r="HF48" s="177" t="str">
        <f>IFERROR(GETPIVOTDATA("Average of TRAVTM(60)",#REF!,"TIMEINT",HF$9,"VEHICLETRAVELTIMEMEASUREMENT",$D48)/3600/24,"--")</f>
        <v>--</v>
      </c>
      <c r="HG48" s="387"/>
      <c r="HH48" s="379" t="str">
        <f>IFERROR(GETPIVOTDATA("Average of VEHS(60)",#REF!,"TIMEINT",HH$9,"VEHICLETRAVELTIMEMEASUREMENT",$D48),"--")</f>
        <v>--</v>
      </c>
      <c r="HI48" s="380" t="str">
        <f>IFERROR(GETPIVOTDATA("Average of VEHS(60)",#REF!,"TIMEINT",HI$9,"VEHICLETRAVELTIMEMEASUREMENT",$D48),"--")</f>
        <v>--</v>
      </c>
      <c r="HJ48" s="380" t="str">
        <f>IFERROR(GETPIVOTDATA("Average of VEHS(60)",#REF!,"TIMEINT",HJ$9,"VEHICLETRAVELTIMEMEASUREMENT",$D48),"--")</f>
        <v>--</v>
      </c>
      <c r="HK48" s="380" t="str">
        <f>IFERROR(GETPIVOTDATA("Average of VEHS(60)",#REF!,"TIMEINT",HK$9,"VEHICLETRAVELTIMEMEASUREMENT",$D48),"--")</f>
        <v>--</v>
      </c>
      <c r="HL48" s="380" t="str">
        <f>IFERROR(GETPIVOTDATA("Average of VEHS(60)",#REF!,"TIMEINT",HL$9,"VEHICLETRAVELTIMEMEASUREMENT",$D48),"--")</f>
        <v>--</v>
      </c>
      <c r="HM48" s="380" t="str">
        <f>IFERROR(GETPIVOTDATA("Average of VEHS(60)",#REF!,"TIMEINT",HM$9,"VEHICLETRAVELTIMEMEASUREMENT",$D48),"--")</f>
        <v>--</v>
      </c>
      <c r="HN48" s="380" t="str">
        <f>IFERROR(GETPIVOTDATA("Average of VEHS(60)",#REF!,"TIMEINT",HN$9,"VEHICLETRAVELTIMEMEASUREMENT",$D48),"--")</f>
        <v>--</v>
      </c>
      <c r="HO48" s="380" t="str">
        <f>IFERROR(GETPIVOTDATA("Average of VEHS(60)",#REF!,"TIMEINT",HO$9,"VEHICLETRAVELTIMEMEASUREMENT",$D48),"--")</f>
        <v>--</v>
      </c>
      <c r="HP48" s="380" t="str">
        <f>IFERROR(GETPIVOTDATA("Average of VEHS(60)",#REF!,"TIMEINT",HP$9,"VEHICLETRAVELTIMEMEASUREMENT",$D48),"--")</f>
        <v>--</v>
      </c>
      <c r="HQ48" s="380" t="str">
        <f>IFERROR(GETPIVOTDATA("Average of VEHS(60)",#REF!,"TIMEINT",HQ$9,"VEHICLETRAVELTIMEMEASUREMENT",$D48),"--")</f>
        <v>--</v>
      </c>
      <c r="HR48" s="380" t="str">
        <f>IFERROR(GETPIVOTDATA("Average of VEHS(60)",#REF!,"TIMEINT",HR$9,"VEHICLETRAVELTIMEMEASUREMENT",$D48),"--")</f>
        <v>--</v>
      </c>
      <c r="HS48" s="380" t="str">
        <f>IFERROR(GETPIVOTDATA("Average of VEHS(60)",#REF!,"TIMEINT",HS$9,"VEHICLETRAVELTIMEMEASUREMENT",$D48),"--")</f>
        <v>--</v>
      </c>
      <c r="HT48" s="380" t="str">
        <f>IFERROR(GETPIVOTDATA("Average of VEHS(60)",#REF!,"TIMEINT",HT$9,"VEHICLETRAVELTIMEMEASUREMENT",$D48),"--")</f>
        <v>--</v>
      </c>
      <c r="HU48" s="380" t="str">
        <f>IFERROR(GETPIVOTDATA("Average of VEHS(60)",#REF!,"TIMEINT",HU$9,"VEHICLETRAVELTIMEMEASUREMENT",$D48),"--")</f>
        <v>--</v>
      </c>
      <c r="HV48" s="380" t="str">
        <f>IFERROR(GETPIVOTDATA("Average of VEHS(60)",#REF!,"TIMEINT",HV$9,"VEHICLETRAVELTIMEMEASUREMENT",$D48),"--")</f>
        <v>--</v>
      </c>
      <c r="HW48" s="381" t="str">
        <f>IFERROR(GETPIVOTDATA("Average of VEHS(60)",#REF!,"TIMEINT",HW$9,"VEHICLETRAVELTIMEMEASUREMENT",$D48),"--")</f>
        <v>--</v>
      </c>
      <c r="HX48" s="387"/>
      <c r="HY48" s="259" t="str">
        <f t="shared" si="28"/>
        <v>--</v>
      </c>
      <c r="HZ48" s="410" t="str">
        <f t="shared" si="29"/>
        <v>--</v>
      </c>
      <c r="IA48" s="381">
        <f t="shared" si="30"/>
        <v>0</v>
      </c>
      <c r="IB48" s="716"/>
      <c r="IC48" s="379" t="str">
        <f>IFERROR(AVERAGEIFS('VISSIM Travel Time Outputs'!$L:$L,'VISSIM Travel Time Outputs'!$D:$D,$D48,'VISSIM Travel Time Outputs'!$A:$A,"AVG",'VISSIM Travel Time Outputs'!$B:$B,IC$9),"-")</f>
        <v>-</v>
      </c>
      <c r="ID48" s="380" t="str">
        <f>IFERROR(AVERAGEIFS('VISSIM Travel Time Outputs'!$L:$L,'VISSIM Travel Time Outputs'!$D:$D,$D48,'VISSIM Travel Time Outputs'!$A:$A,"AVG",'VISSIM Travel Time Outputs'!$B:$B,ID$9),"-")</f>
        <v>-</v>
      </c>
      <c r="IE48" s="380" t="str">
        <f>IFERROR(AVERAGEIFS('VISSIM Travel Time Outputs'!$L:$L,'VISSIM Travel Time Outputs'!$D:$D,$D48,'VISSIM Travel Time Outputs'!$A:$A,"AVG",'VISSIM Travel Time Outputs'!$B:$B,IE$9),"-")</f>
        <v>-</v>
      </c>
      <c r="IF48" s="380" t="str">
        <f>IFERROR(AVERAGEIFS('VISSIM Travel Time Outputs'!$L:$L,'VISSIM Travel Time Outputs'!$D:$D,$D48,'VISSIM Travel Time Outputs'!$A:$A,"AVG",'VISSIM Travel Time Outputs'!$B:$B,IF$9),"-")</f>
        <v>-</v>
      </c>
      <c r="IG48" s="380" t="str">
        <f>IFERROR(AVERAGEIFS('VISSIM Travel Time Outputs'!$L:$L,'VISSIM Travel Time Outputs'!$D:$D,$D48,'VISSIM Travel Time Outputs'!$A:$A,"AVG",'VISSIM Travel Time Outputs'!$B:$B,IG$9),"-")</f>
        <v>-</v>
      </c>
      <c r="IH48" s="380" t="str">
        <f>IFERROR(AVERAGEIFS('VISSIM Travel Time Outputs'!$L:$L,'VISSIM Travel Time Outputs'!$D:$D,$D48,'VISSIM Travel Time Outputs'!$A:$A,"AVG",'VISSIM Travel Time Outputs'!$B:$B,IH$9),"-")</f>
        <v>-</v>
      </c>
      <c r="II48" s="380" t="str">
        <f>IFERROR(AVERAGEIFS('VISSIM Travel Time Outputs'!$L:$L,'VISSIM Travel Time Outputs'!$D:$D,$D48,'VISSIM Travel Time Outputs'!$A:$A,"AVG",'VISSIM Travel Time Outputs'!$B:$B,II$9),"-")</f>
        <v>-</v>
      </c>
      <c r="IJ48" s="380" t="str">
        <f>IFERROR(AVERAGEIFS('VISSIM Travel Time Outputs'!$L:$L,'VISSIM Travel Time Outputs'!$D:$D,$D48,'VISSIM Travel Time Outputs'!$A:$A,"AVG",'VISSIM Travel Time Outputs'!$B:$B,IJ$9),"-")</f>
        <v>-</v>
      </c>
      <c r="IK48" s="380" t="str">
        <f>IFERROR(AVERAGEIFS('VISSIM Travel Time Outputs'!$L:$L,'VISSIM Travel Time Outputs'!$D:$D,$D48,'VISSIM Travel Time Outputs'!$A:$A,"AVG",'VISSIM Travel Time Outputs'!$B:$B,IK$9),"-")</f>
        <v>-</v>
      </c>
      <c r="IL48" s="380" t="str">
        <f>IFERROR(AVERAGEIFS('VISSIM Travel Time Outputs'!$L:$L,'VISSIM Travel Time Outputs'!$D:$D,$D48,'VISSIM Travel Time Outputs'!$A:$A,"AVG",'VISSIM Travel Time Outputs'!$B:$B,IL$9),"-")</f>
        <v>-</v>
      </c>
      <c r="IM48" s="380" t="str">
        <f>IFERROR(AVERAGEIFS('VISSIM Travel Time Outputs'!$L:$L,'VISSIM Travel Time Outputs'!$D:$D,$D48,'VISSIM Travel Time Outputs'!$A:$A,"AVG",'VISSIM Travel Time Outputs'!$B:$B,IM$9),"-")</f>
        <v>-</v>
      </c>
      <c r="IN48" s="380" t="str">
        <f>IFERROR(AVERAGEIFS('VISSIM Travel Time Outputs'!$L:$L,'VISSIM Travel Time Outputs'!$D:$D,$D48,'VISSIM Travel Time Outputs'!$A:$A,"AVG",'VISSIM Travel Time Outputs'!$B:$B,IN$9),"-")</f>
        <v>-</v>
      </c>
      <c r="IO48" s="380" t="str">
        <f>IFERROR(AVERAGEIFS('VISSIM Travel Time Outputs'!$L:$L,'VISSIM Travel Time Outputs'!$D:$D,$D48,'VISSIM Travel Time Outputs'!$A:$A,"AVG",'VISSIM Travel Time Outputs'!$B:$B,IO$9),"-")</f>
        <v>-</v>
      </c>
      <c r="IP48" s="380" t="str">
        <f>IFERROR(AVERAGEIFS('VISSIM Travel Time Outputs'!$L:$L,'VISSIM Travel Time Outputs'!$D:$D,$D48,'VISSIM Travel Time Outputs'!$A:$A,"AVG",'VISSIM Travel Time Outputs'!$B:$B,IP$9),"-")</f>
        <v>-</v>
      </c>
      <c r="IQ48" s="380" t="str">
        <f>IFERROR(AVERAGEIFS('VISSIM Travel Time Outputs'!$L:$L,'VISSIM Travel Time Outputs'!$D:$D,$D48,'VISSIM Travel Time Outputs'!$A:$A,"AVG",'VISSIM Travel Time Outputs'!$B:$B,IQ$9),"-")</f>
        <v>-</v>
      </c>
      <c r="IR48" s="381" t="str">
        <f>IFERROR(AVERAGEIFS('VISSIM Travel Time Outputs'!$L:$L,'VISSIM Travel Time Outputs'!$D:$D,$D48,'VISSIM Travel Time Outputs'!$A:$A,"AVG",'VISSIM Travel Time Outputs'!$B:$B,IR$9),"-")</f>
        <v>-</v>
      </c>
      <c r="IS48" s="381" t="str">
        <f t="shared" si="31"/>
        <v>--</v>
      </c>
    </row>
    <row r="49" spans="1:253" x14ac:dyDescent="0.25">
      <c r="A49" s="302" t="str">
        <f t="shared" si="12"/>
        <v>H</v>
      </c>
      <c r="B49" s="641">
        <f t="shared" si="32"/>
        <v>40</v>
      </c>
      <c r="C49" s="475">
        <f>INDEX('Input - Travel Times'!$B$3:$AL$103,MATCH($B49,'Input - Travel Times'!$B$3:$B$103,0),MATCH(C$9,'Input - Travel Times'!$B$3:$AL$3,0))</f>
        <v>0</v>
      </c>
      <c r="D49" s="194">
        <f>INDEX('Input - Travel Times'!$B$3:$AS$103,MATCH($B49,'Input - Travel Times'!$B$3:$B$103,0),MATCH(D$9,'Input - Travel Times'!$B$3:$AS$3,0))</f>
        <v>0</v>
      </c>
      <c r="E49" s="582">
        <f>TIME(0,0,INDEX('Input - Travel Times'!$B$3:$AL$103,MATCH($B49,'Input - Travel Times'!$B$3:$B$103,0),MATCH(E$9,'Input - Travel Times'!$B$3:$AL$3,0)))</f>
        <v>0</v>
      </c>
      <c r="F49" s="582">
        <f>TIME(0,0,INDEX('Input - Travel Times'!$B$3:$AL$103,MATCH($B49,'Input - Travel Times'!$B$3:$B$103,0),MATCH(F$9,'Input - Travel Times'!$B$3:$AL$3,0)))</f>
        <v>0</v>
      </c>
      <c r="G49" s="582">
        <f>TIME(0,0,INDEX('Input - Travel Times'!$B$3:$AL$103,MATCH($B49,'Input - Travel Times'!$B$3:$B$103,0),MATCH(G$9,'Input - Travel Times'!$B$3:$AL$3,0)))</f>
        <v>0</v>
      </c>
      <c r="I49" s="259" t="str">
        <f>IFERROR(TIME(0,0,AVERAGEIFS('VISSIM Travel Time Outputs'!$I:$I,'VISSIM Travel Time Outputs'!$D:$D,$D49,'VISSIM Travel Time Outputs'!$A:$A,"AVG",'VISSIM Travel Time Outputs'!$B:$B,I$9)),"-")</f>
        <v>-</v>
      </c>
      <c r="J49" s="36" t="str">
        <f>IFERROR(TIME(0,0,AVERAGEIFS('VISSIM Travel Time Outputs'!$I:$I,'VISSIM Travel Time Outputs'!$D:$D,$D49,'VISSIM Travel Time Outputs'!$A:$A,"AVG",'VISSIM Travel Time Outputs'!$B:$B,J$9)),"-")</f>
        <v>-</v>
      </c>
      <c r="K49" s="36" t="str">
        <f>IFERROR(TIME(0,0,AVERAGEIFS('VISSIM Travel Time Outputs'!$I:$I,'VISSIM Travel Time Outputs'!$D:$D,$D49,'VISSIM Travel Time Outputs'!$A:$A,"AVG",'VISSIM Travel Time Outputs'!$B:$B,K$9)),"-")</f>
        <v>-</v>
      </c>
      <c r="L49" s="36" t="str">
        <f>IFERROR(TIME(0,0,AVERAGEIFS('VISSIM Travel Time Outputs'!$I:$I,'VISSIM Travel Time Outputs'!$D:$D,$D49,'VISSIM Travel Time Outputs'!$A:$A,"AVG",'VISSIM Travel Time Outputs'!$B:$B,L$9)),"-")</f>
        <v>-</v>
      </c>
      <c r="M49" s="36" t="str">
        <f>IFERROR(TIME(0,0,AVERAGEIFS('VISSIM Travel Time Outputs'!$I:$I,'VISSIM Travel Time Outputs'!$D:$D,$D49,'VISSIM Travel Time Outputs'!$A:$A,"AVG",'VISSIM Travel Time Outputs'!$B:$B,M$9)),"-")</f>
        <v>-</v>
      </c>
      <c r="N49" s="36" t="str">
        <f>IFERROR(TIME(0,0,AVERAGEIFS('VISSIM Travel Time Outputs'!$I:$I,'VISSIM Travel Time Outputs'!$D:$D,$D49,'VISSIM Travel Time Outputs'!$A:$A,"AVG",'VISSIM Travel Time Outputs'!$B:$B,N$9)),"-")</f>
        <v>-</v>
      </c>
      <c r="O49" s="36" t="str">
        <f>IFERROR(TIME(0,0,AVERAGEIFS('VISSIM Travel Time Outputs'!$I:$I,'VISSIM Travel Time Outputs'!$D:$D,$D49,'VISSIM Travel Time Outputs'!$A:$A,"AVG",'VISSIM Travel Time Outputs'!$B:$B,O$9)),"-")</f>
        <v>-</v>
      </c>
      <c r="P49" s="36" t="str">
        <f>IFERROR(TIME(0,0,AVERAGEIFS('VISSIM Travel Time Outputs'!$I:$I,'VISSIM Travel Time Outputs'!$D:$D,$D49,'VISSIM Travel Time Outputs'!$A:$A,"AVG",'VISSIM Travel Time Outputs'!$B:$B,P$9)),"-")</f>
        <v>-</v>
      </c>
      <c r="Q49" s="36" t="str">
        <f>IFERROR(TIME(0,0,AVERAGEIFS('VISSIM Travel Time Outputs'!$I:$I,'VISSIM Travel Time Outputs'!$D:$D,$D49,'VISSIM Travel Time Outputs'!$A:$A,"AVG",'VISSIM Travel Time Outputs'!$B:$B,Q$9)),"-")</f>
        <v>-</v>
      </c>
      <c r="R49" s="36" t="str">
        <f>IFERROR(TIME(0,0,AVERAGEIFS('VISSIM Travel Time Outputs'!$I:$I,'VISSIM Travel Time Outputs'!$D:$D,$D49,'VISSIM Travel Time Outputs'!$A:$A,"AVG",'VISSIM Travel Time Outputs'!$B:$B,R$9)),"-")</f>
        <v>-</v>
      </c>
      <c r="S49" s="36" t="str">
        <f>IFERROR(TIME(0,0,AVERAGEIFS('VISSIM Travel Time Outputs'!$I:$I,'VISSIM Travel Time Outputs'!$D:$D,$D49,'VISSIM Travel Time Outputs'!$A:$A,"AVG",'VISSIM Travel Time Outputs'!$B:$B,S$9)),"-")</f>
        <v>-</v>
      </c>
      <c r="T49" s="36" t="str">
        <f>IFERROR(TIME(0,0,AVERAGEIFS('VISSIM Travel Time Outputs'!$I:$I,'VISSIM Travel Time Outputs'!$D:$D,$D49,'VISSIM Travel Time Outputs'!$A:$A,"AVG",'VISSIM Travel Time Outputs'!$B:$B,T$9)),"-")</f>
        <v>-</v>
      </c>
      <c r="U49" s="36" t="str">
        <f>IFERROR(TIME(0,0,AVERAGEIFS('VISSIM Travel Time Outputs'!$I:$I,'VISSIM Travel Time Outputs'!$D:$D,$D49,'VISSIM Travel Time Outputs'!$A:$A,"AVG",'VISSIM Travel Time Outputs'!$B:$B,U$9)),"-")</f>
        <v>-</v>
      </c>
      <c r="V49" s="36" t="str">
        <f>IFERROR(TIME(0,0,AVERAGEIFS('VISSIM Travel Time Outputs'!$I:$I,'VISSIM Travel Time Outputs'!$D:$D,$D49,'VISSIM Travel Time Outputs'!$A:$A,"AVG",'VISSIM Travel Time Outputs'!$B:$B,V$9)),"-")</f>
        <v>-</v>
      </c>
      <c r="W49" s="36" t="str">
        <f>IFERROR(TIME(0,0,AVERAGEIFS('VISSIM Travel Time Outputs'!$I:$I,'VISSIM Travel Time Outputs'!$D:$D,$D49,'VISSIM Travel Time Outputs'!$A:$A,"AVG",'VISSIM Travel Time Outputs'!$B:$B,W$9)),"-")</f>
        <v>-</v>
      </c>
      <c r="X49" s="177" t="str">
        <f>IFERROR(TIME(0,0,AVERAGEIFS('VISSIM Travel Time Outputs'!$I:$I,'VISSIM Travel Time Outputs'!$D:$D,$D49,'VISSIM Travel Time Outputs'!$A:$A,"AVG",'VISSIM Travel Time Outputs'!$B:$B,X$9)),"-")</f>
        <v>-</v>
      </c>
      <c r="Y49" s="304"/>
      <c r="Z49" s="379" t="str">
        <f>IFERROR(AVERAGEIFS('VISSIM Travel Time Outputs'!$F:$F,'VISSIM Travel Time Outputs'!$D:$D,$D49,'VISSIM Travel Time Outputs'!$A:$A,"AVG",'VISSIM Travel Time Outputs'!$B:$B,Z$9),"-")</f>
        <v>-</v>
      </c>
      <c r="AA49" s="380" t="str">
        <f>IFERROR(AVERAGEIFS('VISSIM Travel Time Outputs'!$F:$F,'VISSIM Travel Time Outputs'!$D:$D,$D49,'VISSIM Travel Time Outputs'!$A:$A,"AVG",'VISSIM Travel Time Outputs'!$B:$B,AA$9),"-")</f>
        <v>-</v>
      </c>
      <c r="AB49" s="380" t="str">
        <f>IFERROR(AVERAGEIFS('VISSIM Travel Time Outputs'!$F:$F,'VISSIM Travel Time Outputs'!$D:$D,$D49,'VISSIM Travel Time Outputs'!$A:$A,"AVG",'VISSIM Travel Time Outputs'!$B:$B,AB$9),"-")</f>
        <v>-</v>
      </c>
      <c r="AC49" s="380" t="str">
        <f>IFERROR(AVERAGEIFS('VISSIM Travel Time Outputs'!$F:$F,'VISSIM Travel Time Outputs'!$D:$D,$D49,'VISSIM Travel Time Outputs'!$A:$A,"AVG",'VISSIM Travel Time Outputs'!$B:$B,AC$9),"-")</f>
        <v>-</v>
      </c>
      <c r="AD49" s="380" t="str">
        <f>IFERROR(AVERAGEIFS('VISSIM Travel Time Outputs'!$F:$F,'VISSIM Travel Time Outputs'!$D:$D,$D49,'VISSIM Travel Time Outputs'!$A:$A,"AVG",'VISSIM Travel Time Outputs'!$B:$B,AD$9),"-")</f>
        <v>-</v>
      </c>
      <c r="AE49" s="380" t="str">
        <f>IFERROR(AVERAGEIFS('VISSIM Travel Time Outputs'!$F:$F,'VISSIM Travel Time Outputs'!$D:$D,$D49,'VISSIM Travel Time Outputs'!$A:$A,"AVG",'VISSIM Travel Time Outputs'!$B:$B,AE$9),"-")</f>
        <v>-</v>
      </c>
      <c r="AF49" s="380" t="str">
        <f>IFERROR(AVERAGEIFS('VISSIM Travel Time Outputs'!$F:$F,'VISSIM Travel Time Outputs'!$D:$D,$D49,'VISSIM Travel Time Outputs'!$A:$A,"AVG",'VISSIM Travel Time Outputs'!$B:$B,AF$9),"-")</f>
        <v>-</v>
      </c>
      <c r="AG49" s="380" t="str">
        <f>IFERROR(AVERAGEIFS('VISSIM Travel Time Outputs'!$F:$F,'VISSIM Travel Time Outputs'!$D:$D,$D49,'VISSIM Travel Time Outputs'!$A:$A,"AVG",'VISSIM Travel Time Outputs'!$B:$B,AG$9),"-")</f>
        <v>-</v>
      </c>
      <c r="AH49" s="380" t="str">
        <f>IFERROR(AVERAGEIFS('VISSIM Travel Time Outputs'!$F:$F,'VISSIM Travel Time Outputs'!$D:$D,$D49,'VISSIM Travel Time Outputs'!$A:$A,"AVG",'VISSIM Travel Time Outputs'!$B:$B,AH$9),"-")</f>
        <v>-</v>
      </c>
      <c r="AI49" s="380" t="str">
        <f>IFERROR(AVERAGEIFS('VISSIM Travel Time Outputs'!$F:$F,'VISSIM Travel Time Outputs'!$D:$D,$D49,'VISSIM Travel Time Outputs'!$A:$A,"AVG",'VISSIM Travel Time Outputs'!$B:$B,AI$9),"-")</f>
        <v>-</v>
      </c>
      <c r="AJ49" s="380" t="str">
        <f>IFERROR(AVERAGEIFS('VISSIM Travel Time Outputs'!$F:$F,'VISSIM Travel Time Outputs'!$D:$D,$D49,'VISSIM Travel Time Outputs'!$A:$A,"AVG",'VISSIM Travel Time Outputs'!$B:$B,AJ$9),"-")</f>
        <v>-</v>
      </c>
      <c r="AK49" s="380" t="str">
        <f>IFERROR(AVERAGEIFS('VISSIM Travel Time Outputs'!$F:$F,'VISSIM Travel Time Outputs'!$D:$D,$D49,'VISSIM Travel Time Outputs'!$A:$A,"AVG",'VISSIM Travel Time Outputs'!$B:$B,AK$9),"-")</f>
        <v>-</v>
      </c>
      <c r="AL49" s="380" t="str">
        <f>IFERROR(AVERAGEIFS('VISSIM Travel Time Outputs'!$F:$F,'VISSIM Travel Time Outputs'!$D:$D,$D49,'VISSIM Travel Time Outputs'!$A:$A,"AVG",'VISSIM Travel Time Outputs'!$B:$B,AL$9),"-")</f>
        <v>-</v>
      </c>
      <c r="AM49" s="380" t="str">
        <f>IFERROR(AVERAGEIFS('VISSIM Travel Time Outputs'!$F:$F,'VISSIM Travel Time Outputs'!$D:$D,$D49,'VISSIM Travel Time Outputs'!$A:$A,"AVG",'VISSIM Travel Time Outputs'!$B:$B,AM$9),"-")</f>
        <v>-</v>
      </c>
      <c r="AN49" s="380" t="str">
        <f>IFERROR(AVERAGEIFS('VISSIM Travel Time Outputs'!$F:$F,'VISSIM Travel Time Outputs'!$D:$D,$D49,'VISSIM Travel Time Outputs'!$A:$A,"AVG",'VISSIM Travel Time Outputs'!$B:$B,AN$9),"-")</f>
        <v>-</v>
      </c>
      <c r="AO49" s="381" t="str">
        <f>IFERROR(AVERAGEIFS('VISSIM Travel Time Outputs'!$F:$F,'VISSIM Travel Time Outputs'!$D:$D,$D49,'VISSIM Travel Time Outputs'!$A:$A,"AVG",'VISSIM Travel Time Outputs'!$B:$B,AO$9),"-")</f>
        <v>-</v>
      </c>
      <c r="AP49" s="387"/>
      <c r="AQ49" s="259" t="str">
        <f t="shared" si="13"/>
        <v>--</v>
      </c>
      <c r="AR49" s="410" t="str">
        <f t="shared" si="14"/>
        <v>--</v>
      </c>
      <c r="AS49" s="381">
        <f t="shared" si="15"/>
        <v>0</v>
      </c>
      <c r="AT49" s="305"/>
      <c r="AU49" s="259" t="str">
        <f>IFERROR(TIME(0,0,AVERAGEIFS('VISSIM Travel Time Outputs'!$J:$J,'VISSIM Travel Time Outputs'!$D:$D,$D49,'VISSIM Travel Time Outputs'!$A:$A,"AVG",'VISSIM Travel Time Outputs'!$B:$B,AU$9)),"-")</f>
        <v>-</v>
      </c>
      <c r="AV49" s="36" t="str">
        <f>IFERROR(TIME(0,0,AVERAGEIFS('VISSIM Travel Time Outputs'!$J:$J,'VISSIM Travel Time Outputs'!$D:$D,$D49,'VISSIM Travel Time Outputs'!$A:$A,"AVG",'VISSIM Travel Time Outputs'!$B:$B,AV$9)),"-")</f>
        <v>-</v>
      </c>
      <c r="AW49" s="36" t="str">
        <f>IFERROR(TIME(0,0,AVERAGEIFS('VISSIM Travel Time Outputs'!$J:$J,'VISSIM Travel Time Outputs'!$D:$D,$D49,'VISSIM Travel Time Outputs'!$A:$A,"AVG",'VISSIM Travel Time Outputs'!$B:$B,AW$9)),"-")</f>
        <v>-</v>
      </c>
      <c r="AX49" s="36" t="str">
        <f>IFERROR(TIME(0,0,AVERAGEIFS('VISSIM Travel Time Outputs'!$J:$J,'VISSIM Travel Time Outputs'!$D:$D,$D49,'VISSIM Travel Time Outputs'!$A:$A,"AVG",'VISSIM Travel Time Outputs'!$B:$B,AX$9)),"-")</f>
        <v>-</v>
      </c>
      <c r="AY49" s="36" t="str">
        <f>IFERROR(TIME(0,0,AVERAGEIFS('VISSIM Travel Time Outputs'!$J:$J,'VISSIM Travel Time Outputs'!$D:$D,$D49,'VISSIM Travel Time Outputs'!$A:$A,"AVG",'VISSIM Travel Time Outputs'!$B:$B,AY$9)),"-")</f>
        <v>-</v>
      </c>
      <c r="AZ49" s="36" t="str">
        <f>IFERROR(TIME(0,0,AVERAGEIFS('VISSIM Travel Time Outputs'!$J:$J,'VISSIM Travel Time Outputs'!$D:$D,$D49,'VISSIM Travel Time Outputs'!$A:$A,"AVG",'VISSIM Travel Time Outputs'!$B:$B,AZ$9)),"-")</f>
        <v>-</v>
      </c>
      <c r="BA49" s="36" t="str">
        <f>IFERROR(TIME(0,0,AVERAGEIFS('VISSIM Travel Time Outputs'!$J:$J,'VISSIM Travel Time Outputs'!$D:$D,$D49,'VISSIM Travel Time Outputs'!$A:$A,"AVG",'VISSIM Travel Time Outputs'!$B:$B,BA$9)),"-")</f>
        <v>-</v>
      </c>
      <c r="BB49" s="36" t="str">
        <f>IFERROR(TIME(0,0,AVERAGEIFS('VISSIM Travel Time Outputs'!$J:$J,'VISSIM Travel Time Outputs'!$D:$D,$D49,'VISSIM Travel Time Outputs'!$A:$A,"AVG",'VISSIM Travel Time Outputs'!$B:$B,BB$9)),"-")</f>
        <v>-</v>
      </c>
      <c r="BC49" s="36" t="str">
        <f>IFERROR(TIME(0,0,AVERAGEIFS('VISSIM Travel Time Outputs'!$J:$J,'VISSIM Travel Time Outputs'!$D:$D,$D49,'VISSIM Travel Time Outputs'!$A:$A,"AVG",'VISSIM Travel Time Outputs'!$B:$B,BC$9)),"-")</f>
        <v>-</v>
      </c>
      <c r="BD49" s="36" t="str">
        <f>IFERROR(TIME(0,0,AVERAGEIFS('VISSIM Travel Time Outputs'!$J:$J,'VISSIM Travel Time Outputs'!$D:$D,$D49,'VISSIM Travel Time Outputs'!$A:$A,"AVG",'VISSIM Travel Time Outputs'!$B:$B,BD$9)),"-")</f>
        <v>-</v>
      </c>
      <c r="BE49" s="36" t="str">
        <f>IFERROR(TIME(0,0,AVERAGEIFS('VISSIM Travel Time Outputs'!$J:$J,'VISSIM Travel Time Outputs'!$D:$D,$D49,'VISSIM Travel Time Outputs'!$A:$A,"AVG",'VISSIM Travel Time Outputs'!$B:$B,BE$9)),"-")</f>
        <v>-</v>
      </c>
      <c r="BF49" s="36" t="str">
        <f>IFERROR(TIME(0,0,AVERAGEIFS('VISSIM Travel Time Outputs'!$J:$J,'VISSIM Travel Time Outputs'!$D:$D,$D49,'VISSIM Travel Time Outputs'!$A:$A,"AVG",'VISSIM Travel Time Outputs'!$B:$B,BF$9)),"-")</f>
        <v>-</v>
      </c>
      <c r="BG49" s="36" t="str">
        <f>IFERROR(TIME(0,0,AVERAGEIFS('VISSIM Travel Time Outputs'!$J:$J,'VISSIM Travel Time Outputs'!$D:$D,$D49,'VISSIM Travel Time Outputs'!$A:$A,"AVG",'VISSIM Travel Time Outputs'!$B:$B,BG$9)),"-")</f>
        <v>-</v>
      </c>
      <c r="BH49" s="36" t="str">
        <f>IFERROR(TIME(0,0,AVERAGEIFS('VISSIM Travel Time Outputs'!$J:$J,'VISSIM Travel Time Outputs'!$D:$D,$D49,'VISSIM Travel Time Outputs'!$A:$A,"AVG",'VISSIM Travel Time Outputs'!$B:$B,BH$9)),"-")</f>
        <v>-</v>
      </c>
      <c r="BI49" s="36" t="str">
        <f>IFERROR(TIME(0,0,AVERAGEIFS('VISSIM Travel Time Outputs'!$J:$J,'VISSIM Travel Time Outputs'!$D:$D,$D49,'VISSIM Travel Time Outputs'!$A:$A,"AVG",'VISSIM Travel Time Outputs'!$B:$B,BI$9)),"-")</f>
        <v>-</v>
      </c>
      <c r="BJ49" s="177" t="str">
        <f>IFERROR(TIME(0,0,AVERAGEIFS('VISSIM Travel Time Outputs'!$J:$J,'VISSIM Travel Time Outputs'!$D:$D,$D49,'VISSIM Travel Time Outputs'!$A:$A,"AVG",'VISSIM Travel Time Outputs'!$B:$B,BJ$9)),"-")</f>
        <v>-</v>
      </c>
      <c r="BK49" s="164"/>
      <c r="BL49" s="379" t="str">
        <f>IFERROR(AVERAGEIFS('VISSIM Travel Time Outputs'!$G:$G,'VISSIM Travel Time Outputs'!$D:$D,$D49,'VISSIM Travel Time Outputs'!$A:$A,"AVG",'VISSIM Travel Time Outputs'!$B:$B,BL$9),"-")</f>
        <v>-</v>
      </c>
      <c r="BM49" s="380" t="str">
        <f>IFERROR(AVERAGEIFS('VISSIM Travel Time Outputs'!$G:$G,'VISSIM Travel Time Outputs'!$D:$D,$D49,'VISSIM Travel Time Outputs'!$A:$A,"AVG",'VISSIM Travel Time Outputs'!$B:$B,BM$9),"-")</f>
        <v>-</v>
      </c>
      <c r="BN49" s="380" t="str">
        <f>IFERROR(AVERAGEIFS('VISSIM Travel Time Outputs'!$G:$G,'VISSIM Travel Time Outputs'!$D:$D,$D49,'VISSIM Travel Time Outputs'!$A:$A,"AVG",'VISSIM Travel Time Outputs'!$B:$B,BN$9),"-")</f>
        <v>-</v>
      </c>
      <c r="BO49" s="380" t="str">
        <f>IFERROR(AVERAGEIFS('VISSIM Travel Time Outputs'!$G:$G,'VISSIM Travel Time Outputs'!$D:$D,$D49,'VISSIM Travel Time Outputs'!$A:$A,"AVG",'VISSIM Travel Time Outputs'!$B:$B,BO$9),"-")</f>
        <v>-</v>
      </c>
      <c r="BP49" s="380" t="str">
        <f>IFERROR(AVERAGEIFS('VISSIM Travel Time Outputs'!$G:$G,'VISSIM Travel Time Outputs'!$D:$D,$D49,'VISSIM Travel Time Outputs'!$A:$A,"AVG",'VISSIM Travel Time Outputs'!$B:$B,BP$9),"-")</f>
        <v>-</v>
      </c>
      <c r="BQ49" s="380" t="str">
        <f>IFERROR(AVERAGEIFS('VISSIM Travel Time Outputs'!$G:$G,'VISSIM Travel Time Outputs'!$D:$D,$D49,'VISSIM Travel Time Outputs'!$A:$A,"AVG",'VISSIM Travel Time Outputs'!$B:$B,BQ$9),"-")</f>
        <v>-</v>
      </c>
      <c r="BR49" s="380" t="str">
        <f>IFERROR(AVERAGEIFS('VISSIM Travel Time Outputs'!$G:$G,'VISSIM Travel Time Outputs'!$D:$D,$D49,'VISSIM Travel Time Outputs'!$A:$A,"AVG",'VISSIM Travel Time Outputs'!$B:$B,BR$9),"-")</f>
        <v>-</v>
      </c>
      <c r="BS49" s="380" t="str">
        <f>IFERROR(AVERAGEIFS('VISSIM Travel Time Outputs'!$G:$G,'VISSIM Travel Time Outputs'!$D:$D,$D49,'VISSIM Travel Time Outputs'!$A:$A,"AVG",'VISSIM Travel Time Outputs'!$B:$B,BS$9),"-")</f>
        <v>-</v>
      </c>
      <c r="BT49" s="380" t="str">
        <f>IFERROR(AVERAGEIFS('VISSIM Travel Time Outputs'!$G:$G,'VISSIM Travel Time Outputs'!$D:$D,$D49,'VISSIM Travel Time Outputs'!$A:$A,"AVG",'VISSIM Travel Time Outputs'!$B:$B,BT$9),"-")</f>
        <v>-</v>
      </c>
      <c r="BU49" s="380" t="str">
        <f>IFERROR(AVERAGEIFS('VISSIM Travel Time Outputs'!$G:$G,'VISSIM Travel Time Outputs'!$D:$D,$D49,'VISSIM Travel Time Outputs'!$A:$A,"AVG",'VISSIM Travel Time Outputs'!$B:$B,BU$9),"-")</f>
        <v>-</v>
      </c>
      <c r="BV49" s="380" t="str">
        <f>IFERROR(AVERAGEIFS('VISSIM Travel Time Outputs'!$G:$G,'VISSIM Travel Time Outputs'!$D:$D,$D49,'VISSIM Travel Time Outputs'!$A:$A,"AVG",'VISSIM Travel Time Outputs'!$B:$B,BV$9),"-")</f>
        <v>-</v>
      </c>
      <c r="BW49" s="380" t="str">
        <f>IFERROR(AVERAGEIFS('VISSIM Travel Time Outputs'!$G:$G,'VISSIM Travel Time Outputs'!$D:$D,$D49,'VISSIM Travel Time Outputs'!$A:$A,"AVG",'VISSIM Travel Time Outputs'!$B:$B,BW$9),"-")</f>
        <v>-</v>
      </c>
      <c r="BX49" s="380" t="str">
        <f>IFERROR(AVERAGEIFS('VISSIM Travel Time Outputs'!$G:$G,'VISSIM Travel Time Outputs'!$D:$D,$D49,'VISSIM Travel Time Outputs'!$A:$A,"AVG",'VISSIM Travel Time Outputs'!$B:$B,BX$9),"-")</f>
        <v>-</v>
      </c>
      <c r="BY49" s="380" t="str">
        <f>IFERROR(AVERAGEIFS('VISSIM Travel Time Outputs'!$G:$G,'VISSIM Travel Time Outputs'!$D:$D,$D49,'VISSIM Travel Time Outputs'!$A:$A,"AVG",'VISSIM Travel Time Outputs'!$B:$B,BY$9),"-")</f>
        <v>-</v>
      </c>
      <c r="BZ49" s="380" t="str">
        <f>IFERROR(AVERAGEIFS('VISSIM Travel Time Outputs'!$G:$G,'VISSIM Travel Time Outputs'!$D:$D,$D49,'VISSIM Travel Time Outputs'!$A:$A,"AVG",'VISSIM Travel Time Outputs'!$B:$B,BZ$9),"-")</f>
        <v>-</v>
      </c>
      <c r="CA49" s="381" t="str">
        <f>IFERROR(AVERAGEIFS('VISSIM Travel Time Outputs'!$G:$G,'VISSIM Travel Time Outputs'!$D:$D,$D49,'VISSIM Travel Time Outputs'!$A:$A,"AVG",'VISSIM Travel Time Outputs'!$B:$B,CA$9),"-")</f>
        <v>-</v>
      </c>
      <c r="CB49" s="304"/>
      <c r="CC49" s="259" t="str">
        <f t="shared" si="16"/>
        <v>--</v>
      </c>
      <c r="CD49" s="410" t="str">
        <f t="shared" si="17"/>
        <v>--</v>
      </c>
      <c r="CE49" s="381">
        <f t="shared" si="18"/>
        <v>0</v>
      </c>
      <c r="CF49" s="387"/>
      <c r="CG49" s="259" t="str">
        <f>IFERROR(GETPIVOTDATA("Average of TRAVTM(31)",#REF!,"TIMEINT",CG$9,"VEHICLETRAVELTIMEMEASUREMENT",$D49)/3600/24,"--")</f>
        <v>--</v>
      </c>
      <c r="CH49" s="36" t="str">
        <f>IFERROR(GETPIVOTDATA("Average of TRAVTM(31)",#REF!,"TIMEINT",CH$9,"VEHICLETRAVELTIMEMEASUREMENT",$D49)/3600/24,"--")</f>
        <v>--</v>
      </c>
      <c r="CI49" s="36" t="str">
        <f>IFERROR(GETPIVOTDATA("Average of TRAVTM(31)",#REF!,"TIMEINT",CI$9,"VEHICLETRAVELTIMEMEASUREMENT",$D49)/3600/24,"--")</f>
        <v>--</v>
      </c>
      <c r="CJ49" s="36" t="str">
        <f>IFERROR(GETPIVOTDATA("Average of TRAVTM(31)",#REF!,"TIMEINT",CJ$9,"VEHICLETRAVELTIMEMEASUREMENT",$D49)/3600/24,"--")</f>
        <v>--</v>
      </c>
      <c r="CK49" s="36" t="str">
        <f>IFERROR(GETPIVOTDATA("Average of TRAVTM(31)",#REF!,"TIMEINT",CK$9,"VEHICLETRAVELTIMEMEASUREMENT",$D49)/3600/24,"--")</f>
        <v>--</v>
      </c>
      <c r="CL49" s="36" t="str">
        <f>IFERROR(GETPIVOTDATA("Average of TRAVTM(31)",#REF!,"TIMEINT",CL$9,"VEHICLETRAVELTIMEMEASUREMENT",$D49)/3600/24,"--")</f>
        <v>--</v>
      </c>
      <c r="CM49" s="36" t="str">
        <f>IFERROR(GETPIVOTDATA("Average of TRAVTM(31)",#REF!,"TIMEINT",CM$9,"VEHICLETRAVELTIMEMEASUREMENT",$D49)/3600/24,"--")</f>
        <v>--</v>
      </c>
      <c r="CN49" s="36" t="str">
        <f>IFERROR(GETPIVOTDATA("Average of TRAVTM(31)",#REF!,"TIMEINT",CN$9,"VEHICLETRAVELTIMEMEASUREMENT",$D49)/3600/24,"--")</f>
        <v>--</v>
      </c>
      <c r="CO49" s="36" t="str">
        <f>IFERROR(GETPIVOTDATA("Average of TRAVTM(31)",#REF!,"TIMEINT",CO$9,"VEHICLETRAVELTIMEMEASUREMENT",$D49)/3600/24,"--")</f>
        <v>--</v>
      </c>
      <c r="CP49" s="36" t="str">
        <f>IFERROR(GETPIVOTDATA("Average of TRAVTM(31)",#REF!,"TIMEINT",CP$9,"VEHICLETRAVELTIMEMEASUREMENT",$D49)/3600/24,"--")</f>
        <v>--</v>
      </c>
      <c r="CQ49" s="36" t="str">
        <f>IFERROR(GETPIVOTDATA("Average of TRAVTM(31)",#REF!,"TIMEINT",CQ$9,"VEHICLETRAVELTIMEMEASUREMENT",$D49)/3600/24,"--")</f>
        <v>--</v>
      </c>
      <c r="CR49" s="36" t="str">
        <f>IFERROR(GETPIVOTDATA("Average of TRAVTM(31)",#REF!,"TIMEINT",CR$9,"VEHICLETRAVELTIMEMEASUREMENT",$D49)/3600/24,"--")</f>
        <v>--</v>
      </c>
      <c r="CS49" s="36" t="str">
        <f>IFERROR(GETPIVOTDATA("Average of TRAVTM(31)",#REF!,"TIMEINT",CS$9,"VEHICLETRAVELTIMEMEASUREMENT",$D49)/3600/24,"--")</f>
        <v>--</v>
      </c>
      <c r="CT49" s="36" t="str">
        <f>IFERROR(GETPIVOTDATA("Average of TRAVTM(31)",#REF!,"TIMEINT",CT$9,"VEHICLETRAVELTIMEMEASUREMENT",$D49)/3600/24,"--")</f>
        <v>--</v>
      </c>
      <c r="CU49" s="36" t="str">
        <f>IFERROR(GETPIVOTDATA("Average of TRAVTM(31)",#REF!,"TIMEINT",CU$9,"VEHICLETRAVELTIMEMEASUREMENT",$D49)/3600/24,"--")</f>
        <v>--</v>
      </c>
      <c r="CV49" s="177" t="str">
        <f>IFERROR(GETPIVOTDATA("Average of TRAVTM(31)",#REF!,"TIMEINT",CV$9,"VEHICLETRAVELTIMEMEASUREMENT",$D49)/3600/24,"--")</f>
        <v>--</v>
      </c>
      <c r="CW49" s="387"/>
      <c r="CX49" s="379" t="str">
        <f>IFERROR(GETPIVOTDATA("Average of VEHS(31)",#REF!,"TIMEINT",CX$9,"VEHICLETRAVELTIMEMEASUREMENT",$D49),"--")</f>
        <v>--</v>
      </c>
      <c r="CY49" s="380" t="str">
        <f>IFERROR(GETPIVOTDATA("Average of VEHS(31)",#REF!,"TIMEINT",CY$9,"VEHICLETRAVELTIMEMEASUREMENT",$D49),"--")</f>
        <v>--</v>
      </c>
      <c r="CZ49" s="380" t="str">
        <f>IFERROR(GETPIVOTDATA("Average of VEHS(31)",#REF!,"TIMEINT",CZ$9,"VEHICLETRAVELTIMEMEASUREMENT",$D49),"--")</f>
        <v>--</v>
      </c>
      <c r="DA49" s="380" t="str">
        <f>IFERROR(GETPIVOTDATA("Average of VEHS(31)",#REF!,"TIMEINT",DA$9,"VEHICLETRAVELTIMEMEASUREMENT",$D49),"--")</f>
        <v>--</v>
      </c>
      <c r="DB49" s="380" t="str">
        <f>IFERROR(GETPIVOTDATA("Average of VEHS(31)",#REF!,"TIMEINT",DB$9,"VEHICLETRAVELTIMEMEASUREMENT",$D49),"--")</f>
        <v>--</v>
      </c>
      <c r="DC49" s="380" t="str">
        <f>IFERROR(GETPIVOTDATA("Average of VEHS(31)",#REF!,"TIMEINT",DC$9,"VEHICLETRAVELTIMEMEASUREMENT",$D49),"--")</f>
        <v>--</v>
      </c>
      <c r="DD49" s="380" t="str">
        <f>IFERROR(GETPIVOTDATA("Average of VEHS(31)",#REF!,"TIMEINT",DD$9,"VEHICLETRAVELTIMEMEASUREMENT",$D49),"--")</f>
        <v>--</v>
      </c>
      <c r="DE49" s="380" t="str">
        <f>IFERROR(GETPIVOTDATA("Average of VEHS(31)",#REF!,"TIMEINT",DE$9,"VEHICLETRAVELTIMEMEASUREMENT",$D49),"--")</f>
        <v>--</v>
      </c>
      <c r="DF49" s="380" t="str">
        <f>IFERROR(GETPIVOTDATA("Average of VEHS(31)",#REF!,"TIMEINT",DF$9,"VEHICLETRAVELTIMEMEASUREMENT",$D49),"--")</f>
        <v>--</v>
      </c>
      <c r="DG49" s="380" t="str">
        <f>IFERROR(GETPIVOTDATA("Average of VEHS(31)",#REF!,"TIMEINT",DG$9,"VEHICLETRAVELTIMEMEASUREMENT",$D49),"--")</f>
        <v>--</v>
      </c>
      <c r="DH49" s="380" t="str">
        <f>IFERROR(GETPIVOTDATA("Average of VEHS(31)",#REF!,"TIMEINT",DH$9,"VEHICLETRAVELTIMEMEASUREMENT",$D49),"--")</f>
        <v>--</v>
      </c>
      <c r="DI49" s="380" t="str">
        <f>IFERROR(GETPIVOTDATA("Average of VEHS(31)",#REF!,"TIMEINT",DI$9,"VEHICLETRAVELTIMEMEASUREMENT",$D49),"--")</f>
        <v>--</v>
      </c>
      <c r="DJ49" s="380" t="str">
        <f>IFERROR(GETPIVOTDATA("Average of VEHS(31)",#REF!,"TIMEINT",DJ$9,"VEHICLETRAVELTIMEMEASUREMENT",$D49),"--")</f>
        <v>--</v>
      </c>
      <c r="DK49" s="380" t="str">
        <f>IFERROR(GETPIVOTDATA("Average of VEHS(31)",#REF!,"TIMEINT",DK$9,"VEHICLETRAVELTIMEMEASUREMENT",$D49),"--")</f>
        <v>--</v>
      </c>
      <c r="DL49" s="380" t="str">
        <f>IFERROR(GETPIVOTDATA("Average of VEHS(31)",#REF!,"TIMEINT",DL$9,"VEHICLETRAVELTIMEMEASUREMENT",$D49),"--")</f>
        <v>--</v>
      </c>
      <c r="DM49" s="381" t="str">
        <f>IFERROR(GETPIVOTDATA("Average of VEHS(31)",#REF!,"TIMEINT",DM$9,"VEHICLETRAVELTIMEMEASUREMENT",$D49),"--")</f>
        <v>--</v>
      </c>
      <c r="DN49" s="387"/>
      <c r="DO49" s="259" t="str">
        <f t="shared" si="19"/>
        <v>--</v>
      </c>
      <c r="DP49" s="410" t="str">
        <f t="shared" si="20"/>
        <v>--</v>
      </c>
      <c r="DQ49" s="381">
        <f t="shared" si="21"/>
        <v>0</v>
      </c>
      <c r="DR49" s="305"/>
      <c r="DS49" s="259" t="str">
        <f>IFERROR(TIME(0,0,AVERAGEIFS('VISSIM Travel Time Outputs'!$K:$K,'VISSIM Travel Time Outputs'!$D:$D,$D49,'VISSIM Travel Time Outputs'!$A:$A,"AVG",'VISSIM Travel Time Outputs'!$B:$B,DS$9)),"-")</f>
        <v>-</v>
      </c>
      <c r="DT49" s="36" t="str">
        <f>IFERROR(TIME(0,0,AVERAGEIFS('VISSIM Travel Time Outputs'!$K:$K,'VISSIM Travel Time Outputs'!$D:$D,$D49,'VISSIM Travel Time Outputs'!$A:$A,"AVG",'VISSIM Travel Time Outputs'!$B:$B,DT$9)),"-")</f>
        <v>-</v>
      </c>
      <c r="DU49" s="36" t="str">
        <f>IFERROR(TIME(0,0,AVERAGEIFS('VISSIM Travel Time Outputs'!$K:$K,'VISSIM Travel Time Outputs'!$D:$D,$D49,'VISSIM Travel Time Outputs'!$A:$A,"AVG",'VISSIM Travel Time Outputs'!$B:$B,DU$9)),"-")</f>
        <v>-</v>
      </c>
      <c r="DV49" s="36" t="str">
        <f>IFERROR(TIME(0,0,AVERAGEIFS('VISSIM Travel Time Outputs'!$K:$K,'VISSIM Travel Time Outputs'!$D:$D,$D49,'VISSIM Travel Time Outputs'!$A:$A,"AVG",'VISSIM Travel Time Outputs'!$B:$B,DV$9)),"-")</f>
        <v>-</v>
      </c>
      <c r="DW49" s="36" t="str">
        <f>IFERROR(TIME(0,0,AVERAGEIFS('VISSIM Travel Time Outputs'!$K:$K,'VISSIM Travel Time Outputs'!$D:$D,$D49,'VISSIM Travel Time Outputs'!$A:$A,"AVG",'VISSIM Travel Time Outputs'!$B:$B,DW$9)),"-")</f>
        <v>-</v>
      </c>
      <c r="DX49" s="36" t="str">
        <f>IFERROR(TIME(0,0,AVERAGEIFS('VISSIM Travel Time Outputs'!$K:$K,'VISSIM Travel Time Outputs'!$D:$D,$D49,'VISSIM Travel Time Outputs'!$A:$A,"AVG",'VISSIM Travel Time Outputs'!$B:$B,DX$9)),"-")</f>
        <v>-</v>
      </c>
      <c r="DY49" s="36" t="str">
        <f>IFERROR(TIME(0,0,AVERAGEIFS('VISSIM Travel Time Outputs'!$K:$K,'VISSIM Travel Time Outputs'!$D:$D,$D49,'VISSIM Travel Time Outputs'!$A:$A,"AVG",'VISSIM Travel Time Outputs'!$B:$B,DY$9)),"-")</f>
        <v>-</v>
      </c>
      <c r="DZ49" s="36" t="str">
        <f>IFERROR(TIME(0,0,AVERAGEIFS('VISSIM Travel Time Outputs'!$K:$K,'VISSIM Travel Time Outputs'!$D:$D,$D49,'VISSIM Travel Time Outputs'!$A:$A,"AVG",'VISSIM Travel Time Outputs'!$B:$B,DZ$9)),"-")</f>
        <v>-</v>
      </c>
      <c r="EA49" s="36" t="str">
        <f>IFERROR(TIME(0,0,AVERAGEIFS('VISSIM Travel Time Outputs'!$K:$K,'VISSIM Travel Time Outputs'!$D:$D,$D49,'VISSIM Travel Time Outputs'!$A:$A,"AVG",'VISSIM Travel Time Outputs'!$B:$B,EA$9)),"-")</f>
        <v>-</v>
      </c>
      <c r="EB49" s="36" t="str">
        <f>IFERROR(TIME(0,0,AVERAGEIFS('VISSIM Travel Time Outputs'!$K:$K,'VISSIM Travel Time Outputs'!$D:$D,$D49,'VISSIM Travel Time Outputs'!$A:$A,"AVG",'VISSIM Travel Time Outputs'!$B:$B,EB$9)),"-")</f>
        <v>-</v>
      </c>
      <c r="EC49" s="36" t="str">
        <f>IFERROR(TIME(0,0,AVERAGEIFS('VISSIM Travel Time Outputs'!$K:$K,'VISSIM Travel Time Outputs'!$D:$D,$D49,'VISSIM Travel Time Outputs'!$A:$A,"AVG",'VISSIM Travel Time Outputs'!$B:$B,EC$9)),"-")</f>
        <v>-</v>
      </c>
      <c r="ED49" s="36" t="str">
        <f>IFERROR(TIME(0,0,AVERAGEIFS('VISSIM Travel Time Outputs'!$K:$K,'VISSIM Travel Time Outputs'!$D:$D,$D49,'VISSIM Travel Time Outputs'!$A:$A,"AVG",'VISSIM Travel Time Outputs'!$B:$B,ED$9)),"-")</f>
        <v>-</v>
      </c>
      <c r="EE49" s="36" t="str">
        <f>IFERROR(TIME(0,0,AVERAGEIFS('VISSIM Travel Time Outputs'!$K:$K,'VISSIM Travel Time Outputs'!$D:$D,$D49,'VISSIM Travel Time Outputs'!$A:$A,"AVG",'VISSIM Travel Time Outputs'!$B:$B,EE$9)),"-")</f>
        <v>-</v>
      </c>
      <c r="EF49" s="36" t="str">
        <f>IFERROR(TIME(0,0,AVERAGEIFS('VISSIM Travel Time Outputs'!$K:$K,'VISSIM Travel Time Outputs'!$D:$D,$D49,'VISSIM Travel Time Outputs'!$A:$A,"AVG",'VISSIM Travel Time Outputs'!$B:$B,EF$9)),"-")</f>
        <v>-</v>
      </c>
      <c r="EG49" s="36" t="str">
        <f>IFERROR(TIME(0,0,AVERAGEIFS('VISSIM Travel Time Outputs'!$K:$K,'VISSIM Travel Time Outputs'!$D:$D,$D49,'VISSIM Travel Time Outputs'!$A:$A,"AVG",'VISSIM Travel Time Outputs'!$B:$B,EG$9)),"-")</f>
        <v>-</v>
      </c>
      <c r="EH49" s="177" t="str">
        <f>IFERROR(TIME(0,0,AVERAGEIFS('VISSIM Travel Time Outputs'!$K:$K,'VISSIM Travel Time Outputs'!$D:$D,$D49,'VISSIM Travel Time Outputs'!$A:$A,"AVG",'VISSIM Travel Time Outputs'!$B:$B,EH$9)),"-")</f>
        <v>-</v>
      </c>
      <c r="EI49" s="164"/>
      <c r="EJ49" s="379" t="str">
        <f>IFERROR(AVERAGEIFS('VISSIM Travel Time Outputs'!$H:$H,'VISSIM Travel Time Outputs'!$D:$D,$D49,'VISSIM Travel Time Outputs'!$A:$A,"AVG",'VISSIM Travel Time Outputs'!$B:$B,EJ$9),"-")</f>
        <v>-</v>
      </c>
      <c r="EK49" s="380" t="str">
        <f>IFERROR(AVERAGEIFS('VISSIM Travel Time Outputs'!$H:$H,'VISSIM Travel Time Outputs'!$D:$D,$D49,'VISSIM Travel Time Outputs'!$A:$A,"AVG",'VISSIM Travel Time Outputs'!$B:$B,EK$9),"-")</f>
        <v>-</v>
      </c>
      <c r="EL49" s="380" t="str">
        <f>IFERROR(AVERAGEIFS('VISSIM Travel Time Outputs'!$H:$H,'VISSIM Travel Time Outputs'!$D:$D,$D49,'VISSIM Travel Time Outputs'!$A:$A,"AVG",'VISSIM Travel Time Outputs'!$B:$B,EL$9),"-")</f>
        <v>-</v>
      </c>
      <c r="EM49" s="380" t="str">
        <f>IFERROR(AVERAGEIFS('VISSIM Travel Time Outputs'!$H:$H,'VISSIM Travel Time Outputs'!$D:$D,$D49,'VISSIM Travel Time Outputs'!$A:$A,"AVG",'VISSIM Travel Time Outputs'!$B:$B,EM$9),"-")</f>
        <v>-</v>
      </c>
      <c r="EN49" s="380" t="str">
        <f>IFERROR(AVERAGEIFS('VISSIM Travel Time Outputs'!$H:$H,'VISSIM Travel Time Outputs'!$D:$D,$D49,'VISSIM Travel Time Outputs'!$A:$A,"AVG",'VISSIM Travel Time Outputs'!$B:$B,EN$9),"-")</f>
        <v>-</v>
      </c>
      <c r="EO49" s="380" t="str">
        <f>IFERROR(AVERAGEIFS('VISSIM Travel Time Outputs'!$H:$H,'VISSIM Travel Time Outputs'!$D:$D,$D49,'VISSIM Travel Time Outputs'!$A:$A,"AVG",'VISSIM Travel Time Outputs'!$B:$B,EO$9),"-")</f>
        <v>-</v>
      </c>
      <c r="EP49" s="380" t="str">
        <f>IFERROR(AVERAGEIFS('VISSIM Travel Time Outputs'!$H:$H,'VISSIM Travel Time Outputs'!$D:$D,$D49,'VISSIM Travel Time Outputs'!$A:$A,"AVG",'VISSIM Travel Time Outputs'!$B:$B,EP$9),"-")</f>
        <v>-</v>
      </c>
      <c r="EQ49" s="380" t="str">
        <f>IFERROR(AVERAGEIFS('VISSIM Travel Time Outputs'!$H:$H,'VISSIM Travel Time Outputs'!$D:$D,$D49,'VISSIM Travel Time Outputs'!$A:$A,"AVG",'VISSIM Travel Time Outputs'!$B:$B,EQ$9),"-")</f>
        <v>-</v>
      </c>
      <c r="ER49" s="380" t="str">
        <f>IFERROR(AVERAGEIFS('VISSIM Travel Time Outputs'!$H:$H,'VISSIM Travel Time Outputs'!$D:$D,$D49,'VISSIM Travel Time Outputs'!$A:$A,"AVG",'VISSIM Travel Time Outputs'!$B:$B,ER$9),"-")</f>
        <v>-</v>
      </c>
      <c r="ES49" s="380" t="str">
        <f>IFERROR(AVERAGEIFS('VISSIM Travel Time Outputs'!$H:$H,'VISSIM Travel Time Outputs'!$D:$D,$D49,'VISSIM Travel Time Outputs'!$A:$A,"AVG",'VISSIM Travel Time Outputs'!$B:$B,ES$9),"-")</f>
        <v>-</v>
      </c>
      <c r="ET49" s="380" t="str">
        <f>IFERROR(AVERAGEIFS('VISSIM Travel Time Outputs'!$H:$H,'VISSIM Travel Time Outputs'!$D:$D,$D49,'VISSIM Travel Time Outputs'!$A:$A,"AVG",'VISSIM Travel Time Outputs'!$B:$B,ET$9),"-")</f>
        <v>-</v>
      </c>
      <c r="EU49" s="380" t="str">
        <f>IFERROR(AVERAGEIFS('VISSIM Travel Time Outputs'!$H:$H,'VISSIM Travel Time Outputs'!$D:$D,$D49,'VISSIM Travel Time Outputs'!$A:$A,"AVG",'VISSIM Travel Time Outputs'!$B:$B,EU$9),"-")</f>
        <v>-</v>
      </c>
      <c r="EV49" s="380" t="str">
        <f>IFERROR(AVERAGEIFS('VISSIM Travel Time Outputs'!$H:$H,'VISSIM Travel Time Outputs'!$D:$D,$D49,'VISSIM Travel Time Outputs'!$A:$A,"AVG",'VISSIM Travel Time Outputs'!$B:$B,EV$9),"-")</f>
        <v>-</v>
      </c>
      <c r="EW49" s="380" t="str">
        <f>IFERROR(AVERAGEIFS('VISSIM Travel Time Outputs'!$H:$H,'VISSIM Travel Time Outputs'!$D:$D,$D49,'VISSIM Travel Time Outputs'!$A:$A,"AVG",'VISSIM Travel Time Outputs'!$B:$B,EW$9),"-")</f>
        <v>-</v>
      </c>
      <c r="EX49" s="380" t="str">
        <f>IFERROR(AVERAGEIFS('VISSIM Travel Time Outputs'!$H:$H,'VISSIM Travel Time Outputs'!$D:$D,$D49,'VISSIM Travel Time Outputs'!$A:$A,"AVG",'VISSIM Travel Time Outputs'!$B:$B,EX$9),"-")</f>
        <v>-</v>
      </c>
      <c r="EY49" s="381" t="str">
        <f>IFERROR(AVERAGEIFS('VISSIM Travel Time Outputs'!$H:$H,'VISSIM Travel Time Outputs'!$D:$D,$D49,'VISSIM Travel Time Outputs'!$A:$A,"AVG",'VISSIM Travel Time Outputs'!$B:$B,EY$9),"-")</f>
        <v>-</v>
      </c>
      <c r="EZ49" s="304"/>
      <c r="FA49" s="259" t="str">
        <f t="shared" si="22"/>
        <v>--</v>
      </c>
      <c r="FB49" s="410" t="str">
        <f t="shared" si="23"/>
        <v>--</v>
      </c>
      <c r="FC49" s="381">
        <f t="shared" si="24"/>
        <v>0</v>
      </c>
      <c r="FD49" s="387"/>
      <c r="FE49" s="259" t="str">
        <f>IFERROR(GETPIVOTDATA("Average of TRAVTM(40)",#REF!,"TIMEINT",FE$9,"VEHICLETRAVELTIMEMEASUREMENT",$D49)/3600/24,"--")</f>
        <v>--</v>
      </c>
      <c r="FF49" s="36" t="str">
        <f>IFERROR(GETPIVOTDATA("Average of TRAVTM(40)",#REF!,"TIMEINT",FF$9,"VEHICLETRAVELTIMEMEASUREMENT",$D49)/3600/24,"--")</f>
        <v>--</v>
      </c>
      <c r="FG49" s="36" t="str">
        <f>IFERROR(GETPIVOTDATA("Average of TRAVTM(40)",#REF!,"TIMEINT",FG$9,"VEHICLETRAVELTIMEMEASUREMENT",$D49)/3600/24,"--")</f>
        <v>--</v>
      </c>
      <c r="FH49" s="36" t="str">
        <f>IFERROR(GETPIVOTDATA("Average of TRAVTM(40)",#REF!,"TIMEINT",FH$9,"VEHICLETRAVELTIMEMEASUREMENT",$D49)/3600/24,"--")</f>
        <v>--</v>
      </c>
      <c r="FI49" s="36" t="str">
        <f>IFERROR(GETPIVOTDATA("Average of TRAVTM(40)",#REF!,"TIMEINT",FI$9,"VEHICLETRAVELTIMEMEASUREMENT",$D49)/3600/24,"--")</f>
        <v>--</v>
      </c>
      <c r="FJ49" s="36" t="str">
        <f>IFERROR(GETPIVOTDATA("Average of TRAVTM(40)",#REF!,"TIMEINT",FJ$9,"VEHICLETRAVELTIMEMEASUREMENT",$D49)/3600/24,"--")</f>
        <v>--</v>
      </c>
      <c r="FK49" s="36" t="str">
        <f>IFERROR(GETPIVOTDATA("Average of TRAVTM(40)",#REF!,"TIMEINT",FK$9,"VEHICLETRAVELTIMEMEASUREMENT",$D49)/3600/24,"--")</f>
        <v>--</v>
      </c>
      <c r="FL49" s="36" t="str">
        <f>IFERROR(GETPIVOTDATA("Average of TRAVTM(40)",#REF!,"TIMEINT",FL$9,"VEHICLETRAVELTIMEMEASUREMENT",$D49)/3600/24,"--")</f>
        <v>--</v>
      </c>
      <c r="FM49" s="36" t="str">
        <f>IFERROR(GETPIVOTDATA("Average of TRAVTM(40)",#REF!,"TIMEINT",FM$9,"VEHICLETRAVELTIMEMEASUREMENT",$D49)/3600/24,"--")</f>
        <v>--</v>
      </c>
      <c r="FN49" s="36" t="str">
        <f>IFERROR(GETPIVOTDATA("Average of TRAVTM(40)",#REF!,"TIMEINT",FN$9,"VEHICLETRAVELTIMEMEASUREMENT",$D49)/3600/24,"--")</f>
        <v>--</v>
      </c>
      <c r="FO49" s="36" t="str">
        <f>IFERROR(GETPIVOTDATA("Average of TRAVTM(40)",#REF!,"TIMEINT",FO$9,"VEHICLETRAVELTIMEMEASUREMENT",$D49)/3600/24,"--")</f>
        <v>--</v>
      </c>
      <c r="FP49" s="36" t="str">
        <f>IFERROR(GETPIVOTDATA("Average of TRAVTM(40)",#REF!,"TIMEINT",FP$9,"VEHICLETRAVELTIMEMEASUREMENT",$D49)/3600/24,"--")</f>
        <v>--</v>
      </c>
      <c r="FQ49" s="36" t="str">
        <f>IFERROR(GETPIVOTDATA("Average of TRAVTM(40)",#REF!,"TIMEINT",FQ$9,"VEHICLETRAVELTIMEMEASUREMENT",$D49)/3600/24,"--")</f>
        <v>--</v>
      </c>
      <c r="FR49" s="36" t="str">
        <f>IFERROR(GETPIVOTDATA("Average of TRAVTM(40)",#REF!,"TIMEINT",FR$9,"VEHICLETRAVELTIMEMEASUREMENT",$D49)/3600/24,"--")</f>
        <v>--</v>
      </c>
      <c r="FS49" s="36" t="str">
        <f>IFERROR(GETPIVOTDATA("Average of TRAVTM(40)",#REF!,"TIMEINT",FS$9,"VEHICLETRAVELTIMEMEASUREMENT",$D49)/3600/24,"--")</f>
        <v>--</v>
      </c>
      <c r="FT49" s="177" t="str">
        <f>IFERROR(GETPIVOTDATA("Average of TRAVTM(40)",#REF!,"TIMEINT",FT$9,"VEHICLETRAVELTIMEMEASUREMENT",$D49)/3600/24,"--")</f>
        <v>--</v>
      </c>
      <c r="FU49" s="387"/>
      <c r="FV49" s="379" t="str">
        <f>IFERROR(GETPIVOTDATA("Average of VEHS(40)",#REF!,"TIMEINT",FV$9,"VEHICLETRAVELTIMEMEASUREMENT",$D49),"--")</f>
        <v>--</v>
      </c>
      <c r="FW49" s="380" t="str">
        <f>IFERROR(GETPIVOTDATA("Average of VEHS(40)",#REF!,"TIMEINT",FW$9,"VEHICLETRAVELTIMEMEASUREMENT",$D49),"--")</f>
        <v>--</v>
      </c>
      <c r="FX49" s="380" t="str">
        <f>IFERROR(GETPIVOTDATA("Average of VEHS(40)",#REF!,"TIMEINT",FX$9,"VEHICLETRAVELTIMEMEASUREMENT",$D49),"--")</f>
        <v>--</v>
      </c>
      <c r="FY49" s="380" t="str">
        <f>IFERROR(GETPIVOTDATA("Average of VEHS(40)",#REF!,"TIMEINT",FY$9,"VEHICLETRAVELTIMEMEASUREMENT",$D49),"--")</f>
        <v>--</v>
      </c>
      <c r="FZ49" s="380" t="str">
        <f>IFERROR(GETPIVOTDATA("Average of VEHS(40)",#REF!,"TIMEINT",FZ$9,"VEHICLETRAVELTIMEMEASUREMENT",$D49),"--")</f>
        <v>--</v>
      </c>
      <c r="GA49" s="380" t="str">
        <f>IFERROR(GETPIVOTDATA("Average of VEHS(40)",#REF!,"TIMEINT",GA$9,"VEHICLETRAVELTIMEMEASUREMENT",$D49),"--")</f>
        <v>--</v>
      </c>
      <c r="GB49" s="380" t="str">
        <f>IFERROR(GETPIVOTDATA("Average of VEHS(40)",#REF!,"TIMEINT",GB$9,"VEHICLETRAVELTIMEMEASUREMENT",$D49),"--")</f>
        <v>--</v>
      </c>
      <c r="GC49" s="380" t="str">
        <f>IFERROR(GETPIVOTDATA("Average of VEHS(40)",#REF!,"TIMEINT",GC$9,"VEHICLETRAVELTIMEMEASUREMENT",$D49),"--")</f>
        <v>--</v>
      </c>
      <c r="GD49" s="380" t="str">
        <f>IFERROR(GETPIVOTDATA("Average of VEHS(40)",#REF!,"TIMEINT",GD$9,"VEHICLETRAVELTIMEMEASUREMENT",$D49),"--")</f>
        <v>--</v>
      </c>
      <c r="GE49" s="380" t="str">
        <f>IFERROR(GETPIVOTDATA("Average of VEHS(40)",#REF!,"TIMEINT",GE$9,"VEHICLETRAVELTIMEMEASUREMENT",$D49),"--")</f>
        <v>--</v>
      </c>
      <c r="GF49" s="380" t="str">
        <f>IFERROR(GETPIVOTDATA("Average of VEHS(40)",#REF!,"TIMEINT",GF$9,"VEHICLETRAVELTIMEMEASUREMENT",$D49),"--")</f>
        <v>--</v>
      </c>
      <c r="GG49" s="380" t="str">
        <f>IFERROR(GETPIVOTDATA("Average of VEHS(40)",#REF!,"TIMEINT",GG$9,"VEHICLETRAVELTIMEMEASUREMENT",$D49),"--")</f>
        <v>--</v>
      </c>
      <c r="GH49" s="380" t="str">
        <f>IFERROR(GETPIVOTDATA("Average of VEHS(40)",#REF!,"TIMEINT",GH$9,"VEHICLETRAVELTIMEMEASUREMENT",$D49),"--")</f>
        <v>--</v>
      </c>
      <c r="GI49" s="380" t="str">
        <f>IFERROR(GETPIVOTDATA("Average of VEHS(40)",#REF!,"TIMEINT",GI$9,"VEHICLETRAVELTIMEMEASUREMENT",$D49),"--")</f>
        <v>--</v>
      </c>
      <c r="GJ49" s="380" t="str">
        <f>IFERROR(GETPIVOTDATA("Average of VEHS(40)",#REF!,"TIMEINT",GJ$9,"VEHICLETRAVELTIMEMEASUREMENT",$D49),"--")</f>
        <v>--</v>
      </c>
      <c r="GK49" s="381" t="str">
        <f>IFERROR(GETPIVOTDATA("Average of VEHS(40)",#REF!,"TIMEINT",GK$9,"VEHICLETRAVELTIMEMEASUREMENT",$D49),"--")</f>
        <v>--</v>
      </c>
      <c r="GL49" s="387"/>
      <c r="GM49" s="259" t="str">
        <f t="shared" si="25"/>
        <v>--</v>
      </c>
      <c r="GN49" s="410" t="str">
        <f t="shared" si="26"/>
        <v>--</v>
      </c>
      <c r="GO49" s="381">
        <f t="shared" si="27"/>
        <v>0</v>
      </c>
      <c r="GP49" s="387"/>
      <c r="GQ49" s="259" t="str">
        <f>IFERROR(GETPIVOTDATA("Average of TRAVTM(60)",#REF!,"TIMEINT",GQ$9,"VEHICLETRAVELTIMEMEASUREMENT",$D49)/3600/24,"--")</f>
        <v>--</v>
      </c>
      <c r="GR49" s="36" t="str">
        <f>IFERROR(GETPIVOTDATA("Average of TRAVTM(60)",#REF!,"TIMEINT",GR$9,"VEHICLETRAVELTIMEMEASUREMENT",$D49)/3600/24,"--")</f>
        <v>--</v>
      </c>
      <c r="GS49" s="36" t="str">
        <f>IFERROR(GETPIVOTDATA("Average of TRAVTM(60)",#REF!,"TIMEINT",GS$9,"VEHICLETRAVELTIMEMEASUREMENT",$D49)/3600/24,"--")</f>
        <v>--</v>
      </c>
      <c r="GT49" s="36" t="str">
        <f>IFERROR(GETPIVOTDATA("Average of TRAVTM(60)",#REF!,"TIMEINT",GT$9,"VEHICLETRAVELTIMEMEASUREMENT",$D49)/3600/24,"--")</f>
        <v>--</v>
      </c>
      <c r="GU49" s="36" t="str">
        <f>IFERROR(GETPIVOTDATA("Average of TRAVTM(60)",#REF!,"TIMEINT",GU$9,"VEHICLETRAVELTIMEMEASUREMENT",$D49)/3600/24,"--")</f>
        <v>--</v>
      </c>
      <c r="GV49" s="36" t="str">
        <f>IFERROR(GETPIVOTDATA("Average of TRAVTM(60)",#REF!,"TIMEINT",GV$9,"VEHICLETRAVELTIMEMEASUREMENT",$D49)/3600/24,"--")</f>
        <v>--</v>
      </c>
      <c r="GW49" s="36" t="str">
        <f>IFERROR(GETPIVOTDATA("Average of TRAVTM(60)",#REF!,"TIMEINT",GW$9,"VEHICLETRAVELTIMEMEASUREMENT",$D49)/3600/24,"--")</f>
        <v>--</v>
      </c>
      <c r="GX49" s="36" t="str">
        <f>IFERROR(GETPIVOTDATA("Average of TRAVTM(60)",#REF!,"TIMEINT",GX$9,"VEHICLETRAVELTIMEMEASUREMENT",$D49)/3600/24,"--")</f>
        <v>--</v>
      </c>
      <c r="GY49" s="36" t="str">
        <f>IFERROR(GETPIVOTDATA("Average of TRAVTM(60)",#REF!,"TIMEINT",GY$9,"VEHICLETRAVELTIMEMEASUREMENT",$D49)/3600/24,"--")</f>
        <v>--</v>
      </c>
      <c r="GZ49" s="36" t="str">
        <f>IFERROR(GETPIVOTDATA("Average of TRAVTM(60)",#REF!,"TIMEINT",GZ$9,"VEHICLETRAVELTIMEMEASUREMENT",$D49)/3600/24,"--")</f>
        <v>--</v>
      </c>
      <c r="HA49" s="36" t="str">
        <f>IFERROR(GETPIVOTDATA("Average of TRAVTM(60)",#REF!,"TIMEINT",HA$9,"VEHICLETRAVELTIMEMEASUREMENT",$D49)/3600/24,"--")</f>
        <v>--</v>
      </c>
      <c r="HB49" s="36" t="str">
        <f>IFERROR(GETPIVOTDATA("Average of TRAVTM(60)",#REF!,"TIMEINT",HB$9,"VEHICLETRAVELTIMEMEASUREMENT",$D49)/3600/24,"--")</f>
        <v>--</v>
      </c>
      <c r="HC49" s="36" t="str">
        <f>IFERROR(GETPIVOTDATA("Average of TRAVTM(60)",#REF!,"TIMEINT",HC$9,"VEHICLETRAVELTIMEMEASUREMENT",$D49)/3600/24,"--")</f>
        <v>--</v>
      </c>
      <c r="HD49" s="36" t="str">
        <f>IFERROR(GETPIVOTDATA("Average of TRAVTM(60)",#REF!,"TIMEINT",HD$9,"VEHICLETRAVELTIMEMEASUREMENT",$D49)/3600/24,"--")</f>
        <v>--</v>
      </c>
      <c r="HE49" s="36" t="str">
        <f>IFERROR(GETPIVOTDATA("Average of TRAVTM(60)",#REF!,"TIMEINT",HE$9,"VEHICLETRAVELTIMEMEASUREMENT",$D49)/3600/24,"--")</f>
        <v>--</v>
      </c>
      <c r="HF49" s="177" t="str">
        <f>IFERROR(GETPIVOTDATA("Average of TRAVTM(60)",#REF!,"TIMEINT",HF$9,"VEHICLETRAVELTIMEMEASUREMENT",$D49)/3600/24,"--")</f>
        <v>--</v>
      </c>
      <c r="HG49" s="387"/>
      <c r="HH49" s="379" t="str">
        <f>IFERROR(GETPIVOTDATA("Average of VEHS(60)",#REF!,"TIMEINT",HH$9,"VEHICLETRAVELTIMEMEASUREMENT",$D49),"--")</f>
        <v>--</v>
      </c>
      <c r="HI49" s="380" t="str">
        <f>IFERROR(GETPIVOTDATA("Average of VEHS(60)",#REF!,"TIMEINT",HI$9,"VEHICLETRAVELTIMEMEASUREMENT",$D49),"--")</f>
        <v>--</v>
      </c>
      <c r="HJ49" s="380" t="str">
        <f>IFERROR(GETPIVOTDATA("Average of VEHS(60)",#REF!,"TIMEINT",HJ$9,"VEHICLETRAVELTIMEMEASUREMENT",$D49),"--")</f>
        <v>--</v>
      </c>
      <c r="HK49" s="380" t="str">
        <f>IFERROR(GETPIVOTDATA("Average of VEHS(60)",#REF!,"TIMEINT",HK$9,"VEHICLETRAVELTIMEMEASUREMENT",$D49),"--")</f>
        <v>--</v>
      </c>
      <c r="HL49" s="380" t="str">
        <f>IFERROR(GETPIVOTDATA("Average of VEHS(60)",#REF!,"TIMEINT",HL$9,"VEHICLETRAVELTIMEMEASUREMENT",$D49),"--")</f>
        <v>--</v>
      </c>
      <c r="HM49" s="380" t="str">
        <f>IFERROR(GETPIVOTDATA("Average of VEHS(60)",#REF!,"TIMEINT",HM$9,"VEHICLETRAVELTIMEMEASUREMENT",$D49),"--")</f>
        <v>--</v>
      </c>
      <c r="HN49" s="380" t="str">
        <f>IFERROR(GETPIVOTDATA("Average of VEHS(60)",#REF!,"TIMEINT",HN$9,"VEHICLETRAVELTIMEMEASUREMENT",$D49),"--")</f>
        <v>--</v>
      </c>
      <c r="HO49" s="380" t="str">
        <f>IFERROR(GETPIVOTDATA("Average of VEHS(60)",#REF!,"TIMEINT",HO$9,"VEHICLETRAVELTIMEMEASUREMENT",$D49),"--")</f>
        <v>--</v>
      </c>
      <c r="HP49" s="380" t="str">
        <f>IFERROR(GETPIVOTDATA("Average of VEHS(60)",#REF!,"TIMEINT",HP$9,"VEHICLETRAVELTIMEMEASUREMENT",$D49),"--")</f>
        <v>--</v>
      </c>
      <c r="HQ49" s="380" t="str">
        <f>IFERROR(GETPIVOTDATA("Average of VEHS(60)",#REF!,"TIMEINT",HQ$9,"VEHICLETRAVELTIMEMEASUREMENT",$D49),"--")</f>
        <v>--</v>
      </c>
      <c r="HR49" s="380" t="str">
        <f>IFERROR(GETPIVOTDATA("Average of VEHS(60)",#REF!,"TIMEINT",HR$9,"VEHICLETRAVELTIMEMEASUREMENT",$D49),"--")</f>
        <v>--</v>
      </c>
      <c r="HS49" s="380" t="str">
        <f>IFERROR(GETPIVOTDATA("Average of VEHS(60)",#REF!,"TIMEINT",HS$9,"VEHICLETRAVELTIMEMEASUREMENT",$D49),"--")</f>
        <v>--</v>
      </c>
      <c r="HT49" s="380" t="str">
        <f>IFERROR(GETPIVOTDATA("Average of VEHS(60)",#REF!,"TIMEINT",HT$9,"VEHICLETRAVELTIMEMEASUREMENT",$D49),"--")</f>
        <v>--</v>
      </c>
      <c r="HU49" s="380" t="str">
        <f>IFERROR(GETPIVOTDATA("Average of VEHS(60)",#REF!,"TIMEINT",HU$9,"VEHICLETRAVELTIMEMEASUREMENT",$D49),"--")</f>
        <v>--</v>
      </c>
      <c r="HV49" s="380" t="str">
        <f>IFERROR(GETPIVOTDATA("Average of VEHS(60)",#REF!,"TIMEINT",HV$9,"VEHICLETRAVELTIMEMEASUREMENT",$D49),"--")</f>
        <v>--</v>
      </c>
      <c r="HW49" s="381" t="str">
        <f>IFERROR(GETPIVOTDATA("Average of VEHS(60)",#REF!,"TIMEINT",HW$9,"VEHICLETRAVELTIMEMEASUREMENT",$D49),"--")</f>
        <v>--</v>
      </c>
      <c r="HX49" s="387"/>
      <c r="HY49" s="259" t="str">
        <f t="shared" si="28"/>
        <v>--</v>
      </c>
      <c r="HZ49" s="410" t="str">
        <f t="shared" si="29"/>
        <v>--</v>
      </c>
      <c r="IA49" s="381">
        <f t="shared" si="30"/>
        <v>0</v>
      </c>
      <c r="IB49" s="716"/>
      <c r="IC49" s="379" t="str">
        <f>IFERROR(AVERAGEIFS('VISSIM Travel Time Outputs'!$L:$L,'VISSIM Travel Time Outputs'!$D:$D,$D49,'VISSIM Travel Time Outputs'!$A:$A,"AVG",'VISSIM Travel Time Outputs'!$B:$B,IC$9),"-")</f>
        <v>-</v>
      </c>
      <c r="ID49" s="380" t="str">
        <f>IFERROR(AVERAGEIFS('VISSIM Travel Time Outputs'!$L:$L,'VISSIM Travel Time Outputs'!$D:$D,$D49,'VISSIM Travel Time Outputs'!$A:$A,"AVG",'VISSIM Travel Time Outputs'!$B:$B,ID$9),"-")</f>
        <v>-</v>
      </c>
      <c r="IE49" s="380" t="str">
        <f>IFERROR(AVERAGEIFS('VISSIM Travel Time Outputs'!$L:$L,'VISSIM Travel Time Outputs'!$D:$D,$D49,'VISSIM Travel Time Outputs'!$A:$A,"AVG",'VISSIM Travel Time Outputs'!$B:$B,IE$9),"-")</f>
        <v>-</v>
      </c>
      <c r="IF49" s="380" t="str">
        <f>IFERROR(AVERAGEIFS('VISSIM Travel Time Outputs'!$L:$L,'VISSIM Travel Time Outputs'!$D:$D,$D49,'VISSIM Travel Time Outputs'!$A:$A,"AVG",'VISSIM Travel Time Outputs'!$B:$B,IF$9),"-")</f>
        <v>-</v>
      </c>
      <c r="IG49" s="380" t="str">
        <f>IFERROR(AVERAGEIFS('VISSIM Travel Time Outputs'!$L:$L,'VISSIM Travel Time Outputs'!$D:$D,$D49,'VISSIM Travel Time Outputs'!$A:$A,"AVG",'VISSIM Travel Time Outputs'!$B:$B,IG$9),"-")</f>
        <v>-</v>
      </c>
      <c r="IH49" s="380" t="str">
        <f>IFERROR(AVERAGEIFS('VISSIM Travel Time Outputs'!$L:$L,'VISSIM Travel Time Outputs'!$D:$D,$D49,'VISSIM Travel Time Outputs'!$A:$A,"AVG",'VISSIM Travel Time Outputs'!$B:$B,IH$9),"-")</f>
        <v>-</v>
      </c>
      <c r="II49" s="380" t="str">
        <f>IFERROR(AVERAGEIFS('VISSIM Travel Time Outputs'!$L:$L,'VISSIM Travel Time Outputs'!$D:$D,$D49,'VISSIM Travel Time Outputs'!$A:$A,"AVG",'VISSIM Travel Time Outputs'!$B:$B,II$9),"-")</f>
        <v>-</v>
      </c>
      <c r="IJ49" s="380" t="str">
        <f>IFERROR(AVERAGEIFS('VISSIM Travel Time Outputs'!$L:$L,'VISSIM Travel Time Outputs'!$D:$D,$D49,'VISSIM Travel Time Outputs'!$A:$A,"AVG",'VISSIM Travel Time Outputs'!$B:$B,IJ$9),"-")</f>
        <v>-</v>
      </c>
      <c r="IK49" s="380" t="str">
        <f>IFERROR(AVERAGEIFS('VISSIM Travel Time Outputs'!$L:$L,'VISSIM Travel Time Outputs'!$D:$D,$D49,'VISSIM Travel Time Outputs'!$A:$A,"AVG",'VISSIM Travel Time Outputs'!$B:$B,IK$9),"-")</f>
        <v>-</v>
      </c>
      <c r="IL49" s="380" t="str">
        <f>IFERROR(AVERAGEIFS('VISSIM Travel Time Outputs'!$L:$L,'VISSIM Travel Time Outputs'!$D:$D,$D49,'VISSIM Travel Time Outputs'!$A:$A,"AVG",'VISSIM Travel Time Outputs'!$B:$B,IL$9),"-")</f>
        <v>-</v>
      </c>
      <c r="IM49" s="380" t="str">
        <f>IFERROR(AVERAGEIFS('VISSIM Travel Time Outputs'!$L:$L,'VISSIM Travel Time Outputs'!$D:$D,$D49,'VISSIM Travel Time Outputs'!$A:$A,"AVG",'VISSIM Travel Time Outputs'!$B:$B,IM$9),"-")</f>
        <v>-</v>
      </c>
      <c r="IN49" s="380" t="str">
        <f>IFERROR(AVERAGEIFS('VISSIM Travel Time Outputs'!$L:$L,'VISSIM Travel Time Outputs'!$D:$D,$D49,'VISSIM Travel Time Outputs'!$A:$A,"AVG",'VISSIM Travel Time Outputs'!$B:$B,IN$9),"-")</f>
        <v>-</v>
      </c>
      <c r="IO49" s="380" t="str">
        <f>IFERROR(AVERAGEIFS('VISSIM Travel Time Outputs'!$L:$L,'VISSIM Travel Time Outputs'!$D:$D,$D49,'VISSIM Travel Time Outputs'!$A:$A,"AVG",'VISSIM Travel Time Outputs'!$B:$B,IO$9),"-")</f>
        <v>-</v>
      </c>
      <c r="IP49" s="380" t="str">
        <f>IFERROR(AVERAGEIFS('VISSIM Travel Time Outputs'!$L:$L,'VISSIM Travel Time Outputs'!$D:$D,$D49,'VISSIM Travel Time Outputs'!$A:$A,"AVG",'VISSIM Travel Time Outputs'!$B:$B,IP$9),"-")</f>
        <v>-</v>
      </c>
      <c r="IQ49" s="380" t="str">
        <f>IFERROR(AVERAGEIFS('VISSIM Travel Time Outputs'!$L:$L,'VISSIM Travel Time Outputs'!$D:$D,$D49,'VISSIM Travel Time Outputs'!$A:$A,"AVG",'VISSIM Travel Time Outputs'!$B:$B,IQ$9),"-")</f>
        <v>-</v>
      </c>
      <c r="IR49" s="381" t="str">
        <f>IFERROR(AVERAGEIFS('VISSIM Travel Time Outputs'!$L:$L,'VISSIM Travel Time Outputs'!$D:$D,$D49,'VISSIM Travel Time Outputs'!$A:$A,"AVG",'VISSIM Travel Time Outputs'!$B:$B,IR$9),"-")</f>
        <v>-</v>
      </c>
      <c r="IS49" s="381" t="str">
        <f t="shared" si="31"/>
        <v>--</v>
      </c>
    </row>
    <row r="50" spans="1:253" x14ac:dyDescent="0.25">
      <c r="A50" s="302" t="str">
        <f t="shared" si="12"/>
        <v>H</v>
      </c>
      <c r="B50" s="641">
        <f t="shared" si="32"/>
        <v>41</v>
      </c>
      <c r="C50" s="475">
        <f>INDEX('Input - Travel Times'!$B$3:$AL$103,MATCH($B50,'Input - Travel Times'!$B$3:$B$103,0),MATCH(C$9,'Input - Travel Times'!$B$3:$AL$3,0))</f>
        <v>0</v>
      </c>
      <c r="D50" s="194">
        <f>INDEX('Input - Travel Times'!$B$3:$AS$103,MATCH($B50,'Input - Travel Times'!$B$3:$B$103,0),MATCH(D$9,'Input - Travel Times'!$B$3:$AS$3,0))</f>
        <v>0</v>
      </c>
      <c r="E50" s="582">
        <f>TIME(0,0,INDEX('Input - Travel Times'!$B$3:$AL$103,MATCH($B50,'Input - Travel Times'!$B$3:$B$103,0),MATCH(E$9,'Input - Travel Times'!$B$3:$AL$3,0)))</f>
        <v>0</v>
      </c>
      <c r="F50" s="582">
        <f>TIME(0,0,INDEX('Input - Travel Times'!$B$3:$AL$103,MATCH($B50,'Input - Travel Times'!$B$3:$B$103,0),MATCH(F$9,'Input - Travel Times'!$B$3:$AL$3,0)))</f>
        <v>0</v>
      </c>
      <c r="G50" s="582">
        <f>TIME(0,0,INDEX('Input - Travel Times'!$B$3:$AL$103,MATCH($B50,'Input - Travel Times'!$B$3:$B$103,0),MATCH(G$9,'Input - Travel Times'!$B$3:$AL$3,0)))</f>
        <v>0</v>
      </c>
      <c r="I50" s="259" t="str">
        <f>IFERROR(TIME(0,0,AVERAGEIFS('VISSIM Travel Time Outputs'!$I:$I,'VISSIM Travel Time Outputs'!$D:$D,$D50,'VISSIM Travel Time Outputs'!$A:$A,"AVG",'VISSIM Travel Time Outputs'!$B:$B,I$9)),"-")</f>
        <v>-</v>
      </c>
      <c r="J50" s="36" t="str">
        <f>IFERROR(TIME(0,0,AVERAGEIFS('VISSIM Travel Time Outputs'!$I:$I,'VISSIM Travel Time Outputs'!$D:$D,$D50,'VISSIM Travel Time Outputs'!$A:$A,"AVG",'VISSIM Travel Time Outputs'!$B:$B,J$9)),"-")</f>
        <v>-</v>
      </c>
      <c r="K50" s="36" t="str">
        <f>IFERROR(TIME(0,0,AVERAGEIFS('VISSIM Travel Time Outputs'!$I:$I,'VISSIM Travel Time Outputs'!$D:$D,$D50,'VISSIM Travel Time Outputs'!$A:$A,"AVG",'VISSIM Travel Time Outputs'!$B:$B,K$9)),"-")</f>
        <v>-</v>
      </c>
      <c r="L50" s="36" t="str">
        <f>IFERROR(TIME(0,0,AVERAGEIFS('VISSIM Travel Time Outputs'!$I:$I,'VISSIM Travel Time Outputs'!$D:$D,$D50,'VISSIM Travel Time Outputs'!$A:$A,"AVG",'VISSIM Travel Time Outputs'!$B:$B,L$9)),"-")</f>
        <v>-</v>
      </c>
      <c r="M50" s="36" t="str">
        <f>IFERROR(TIME(0,0,AVERAGEIFS('VISSIM Travel Time Outputs'!$I:$I,'VISSIM Travel Time Outputs'!$D:$D,$D50,'VISSIM Travel Time Outputs'!$A:$A,"AVG",'VISSIM Travel Time Outputs'!$B:$B,M$9)),"-")</f>
        <v>-</v>
      </c>
      <c r="N50" s="36" t="str">
        <f>IFERROR(TIME(0,0,AVERAGEIFS('VISSIM Travel Time Outputs'!$I:$I,'VISSIM Travel Time Outputs'!$D:$D,$D50,'VISSIM Travel Time Outputs'!$A:$A,"AVG",'VISSIM Travel Time Outputs'!$B:$B,N$9)),"-")</f>
        <v>-</v>
      </c>
      <c r="O50" s="36" t="str">
        <f>IFERROR(TIME(0,0,AVERAGEIFS('VISSIM Travel Time Outputs'!$I:$I,'VISSIM Travel Time Outputs'!$D:$D,$D50,'VISSIM Travel Time Outputs'!$A:$A,"AVG",'VISSIM Travel Time Outputs'!$B:$B,O$9)),"-")</f>
        <v>-</v>
      </c>
      <c r="P50" s="36" t="str">
        <f>IFERROR(TIME(0,0,AVERAGEIFS('VISSIM Travel Time Outputs'!$I:$I,'VISSIM Travel Time Outputs'!$D:$D,$D50,'VISSIM Travel Time Outputs'!$A:$A,"AVG",'VISSIM Travel Time Outputs'!$B:$B,P$9)),"-")</f>
        <v>-</v>
      </c>
      <c r="Q50" s="36" t="str">
        <f>IFERROR(TIME(0,0,AVERAGEIFS('VISSIM Travel Time Outputs'!$I:$I,'VISSIM Travel Time Outputs'!$D:$D,$D50,'VISSIM Travel Time Outputs'!$A:$A,"AVG",'VISSIM Travel Time Outputs'!$B:$B,Q$9)),"-")</f>
        <v>-</v>
      </c>
      <c r="R50" s="36" t="str">
        <f>IFERROR(TIME(0,0,AVERAGEIFS('VISSIM Travel Time Outputs'!$I:$I,'VISSIM Travel Time Outputs'!$D:$D,$D50,'VISSIM Travel Time Outputs'!$A:$A,"AVG",'VISSIM Travel Time Outputs'!$B:$B,R$9)),"-")</f>
        <v>-</v>
      </c>
      <c r="S50" s="36" t="str">
        <f>IFERROR(TIME(0,0,AVERAGEIFS('VISSIM Travel Time Outputs'!$I:$I,'VISSIM Travel Time Outputs'!$D:$D,$D50,'VISSIM Travel Time Outputs'!$A:$A,"AVG",'VISSIM Travel Time Outputs'!$B:$B,S$9)),"-")</f>
        <v>-</v>
      </c>
      <c r="T50" s="36" t="str">
        <f>IFERROR(TIME(0,0,AVERAGEIFS('VISSIM Travel Time Outputs'!$I:$I,'VISSIM Travel Time Outputs'!$D:$D,$D50,'VISSIM Travel Time Outputs'!$A:$A,"AVG",'VISSIM Travel Time Outputs'!$B:$B,T$9)),"-")</f>
        <v>-</v>
      </c>
      <c r="U50" s="36" t="str">
        <f>IFERROR(TIME(0,0,AVERAGEIFS('VISSIM Travel Time Outputs'!$I:$I,'VISSIM Travel Time Outputs'!$D:$D,$D50,'VISSIM Travel Time Outputs'!$A:$A,"AVG",'VISSIM Travel Time Outputs'!$B:$B,U$9)),"-")</f>
        <v>-</v>
      </c>
      <c r="V50" s="36" t="str">
        <f>IFERROR(TIME(0,0,AVERAGEIFS('VISSIM Travel Time Outputs'!$I:$I,'VISSIM Travel Time Outputs'!$D:$D,$D50,'VISSIM Travel Time Outputs'!$A:$A,"AVG",'VISSIM Travel Time Outputs'!$B:$B,V$9)),"-")</f>
        <v>-</v>
      </c>
      <c r="W50" s="36" t="str">
        <f>IFERROR(TIME(0,0,AVERAGEIFS('VISSIM Travel Time Outputs'!$I:$I,'VISSIM Travel Time Outputs'!$D:$D,$D50,'VISSIM Travel Time Outputs'!$A:$A,"AVG",'VISSIM Travel Time Outputs'!$B:$B,W$9)),"-")</f>
        <v>-</v>
      </c>
      <c r="X50" s="177" t="str">
        <f>IFERROR(TIME(0,0,AVERAGEIFS('VISSIM Travel Time Outputs'!$I:$I,'VISSIM Travel Time Outputs'!$D:$D,$D50,'VISSIM Travel Time Outputs'!$A:$A,"AVG",'VISSIM Travel Time Outputs'!$B:$B,X$9)),"-")</f>
        <v>-</v>
      </c>
      <c r="Y50" s="304"/>
      <c r="Z50" s="379" t="str">
        <f>IFERROR(AVERAGEIFS('VISSIM Travel Time Outputs'!$F:$F,'VISSIM Travel Time Outputs'!$D:$D,$D50,'VISSIM Travel Time Outputs'!$A:$A,"AVG",'VISSIM Travel Time Outputs'!$B:$B,Z$9),"-")</f>
        <v>-</v>
      </c>
      <c r="AA50" s="380" t="str">
        <f>IFERROR(AVERAGEIFS('VISSIM Travel Time Outputs'!$F:$F,'VISSIM Travel Time Outputs'!$D:$D,$D50,'VISSIM Travel Time Outputs'!$A:$A,"AVG",'VISSIM Travel Time Outputs'!$B:$B,AA$9),"-")</f>
        <v>-</v>
      </c>
      <c r="AB50" s="380" t="str">
        <f>IFERROR(AVERAGEIFS('VISSIM Travel Time Outputs'!$F:$F,'VISSIM Travel Time Outputs'!$D:$D,$D50,'VISSIM Travel Time Outputs'!$A:$A,"AVG",'VISSIM Travel Time Outputs'!$B:$B,AB$9),"-")</f>
        <v>-</v>
      </c>
      <c r="AC50" s="380" t="str">
        <f>IFERROR(AVERAGEIFS('VISSIM Travel Time Outputs'!$F:$F,'VISSIM Travel Time Outputs'!$D:$D,$D50,'VISSIM Travel Time Outputs'!$A:$A,"AVG",'VISSIM Travel Time Outputs'!$B:$B,AC$9),"-")</f>
        <v>-</v>
      </c>
      <c r="AD50" s="380" t="str">
        <f>IFERROR(AVERAGEIFS('VISSIM Travel Time Outputs'!$F:$F,'VISSIM Travel Time Outputs'!$D:$D,$D50,'VISSIM Travel Time Outputs'!$A:$A,"AVG",'VISSIM Travel Time Outputs'!$B:$B,AD$9),"-")</f>
        <v>-</v>
      </c>
      <c r="AE50" s="380" t="str">
        <f>IFERROR(AVERAGEIFS('VISSIM Travel Time Outputs'!$F:$F,'VISSIM Travel Time Outputs'!$D:$D,$D50,'VISSIM Travel Time Outputs'!$A:$A,"AVG",'VISSIM Travel Time Outputs'!$B:$B,AE$9),"-")</f>
        <v>-</v>
      </c>
      <c r="AF50" s="380" t="str">
        <f>IFERROR(AVERAGEIFS('VISSIM Travel Time Outputs'!$F:$F,'VISSIM Travel Time Outputs'!$D:$D,$D50,'VISSIM Travel Time Outputs'!$A:$A,"AVG",'VISSIM Travel Time Outputs'!$B:$B,AF$9),"-")</f>
        <v>-</v>
      </c>
      <c r="AG50" s="380" t="str">
        <f>IFERROR(AVERAGEIFS('VISSIM Travel Time Outputs'!$F:$F,'VISSIM Travel Time Outputs'!$D:$D,$D50,'VISSIM Travel Time Outputs'!$A:$A,"AVG",'VISSIM Travel Time Outputs'!$B:$B,AG$9),"-")</f>
        <v>-</v>
      </c>
      <c r="AH50" s="380" t="str">
        <f>IFERROR(AVERAGEIFS('VISSIM Travel Time Outputs'!$F:$F,'VISSIM Travel Time Outputs'!$D:$D,$D50,'VISSIM Travel Time Outputs'!$A:$A,"AVG",'VISSIM Travel Time Outputs'!$B:$B,AH$9),"-")</f>
        <v>-</v>
      </c>
      <c r="AI50" s="380" t="str">
        <f>IFERROR(AVERAGEIFS('VISSIM Travel Time Outputs'!$F:$F,'VISSIM Travel Time Outputs'!$D:$D,$D50,'VISSIM Travel Time Outputs'!$A:$A,"AVG",'VISSIM Travel Time Outputs'!$B:$B,AI$9),"-")</f>
        <v>-</v>
      </c>
      <c r="AJ50" s="380" t="str">
        <f>IFERROR(AVERAGEIFS('VISSIM Travel Time Outputs'!$F:$F,'VISSIM Travel Time Outputs'!$D:$D,$D50,'VISSIM Travel Time Outputs'!$A:$A,"AVG",'VISSIM Travel Time Outputs'!$B:$B,AJ$9),"-")</f>
        <v>-</v>
      </c>
      <c r="AK50" s="380" t="str">
        <f>IFERROR(AVERAGEIFS('VISSIM Travel Time Outputs'!$F:$F,'VISSIM Travel Time Outputs'!$D:$D,$D50,'VISSIM Travel Time Outputs'!$A:$A,"AVG",'VISSIM Travel Time Outputs'!$B:$B,AK$9),"-")</f>
        <v>-</v>
      </c>
      <c r="AL50" s="380" t="str">
        <f>IFERROR(AVERAGEIFS('VISSIM Travel Time Outputs'!$F:$F,'VISSIM Travel Time Outputs'!$D:$D,$D50,'VISSIM Travel Time Outputs'!$A:$A,"AVG",'VISSIM Travel Time Outputs'!$B:$B,AL$9),"-")</f>
        <v>-</v>
      </c>
      <c r="AM50" s="380" t="str">
        <f>IFERROR(AVERAGEIFS('VISSIM Travel Time Outputs'!$F:$F,'VISSIM Travel Time Outputs'!$D:$D,$D50,'VISSIM Travel Time Outputs'!$A:$A,"AVG",'VISSIM Travel Time Outputs'!$B:$B,AM$9),"-")</f>
        <v>-</v>
      </c>
      <c r="AN50" s="380" t="str">
        <f>IFERROR(AVERAGEIFS('VISSIM Travel Time Outputs'!$F:$F,'VISSIM Travel Time Outputs'!$D:$D,$D50,'VISSIM Travel Time Outputs'!$A:$A,"AVG",'VISSIM Travel Time Outputs'!$B:$B,AN$9),"-")</f>
        <v>-</v>
      </c>
      <c r="AO50" s="381" t="str">
        <f>IFERROR(AVERAGEIFS('VISSIM Travel Time Outputs'!$F:$F,'VISSIM Travel Time Outputs'!$D:$D,$D50,'VISSIM Travel Time Outputs'!$A:$A,"AVG",'VISSIM Travel Time Outputs'!$B:$B,AO$9),"-")</f>
        <v>-</v>
      </c>
      <c r="AP50" s="387"/>
      <c r="AQ50" s="259" t="str">
        <f t="shared" si="13"/>
        <v>--</v>
      </c>
      <c r="AR50" s="410" t="str">
        <f t="shared" si="14"/>
        <v>--</v>
      </c>
      <c r="AS50" s="381">
        <f t="shared" si="15"/>
        <v>0</v>
      </c>
      <c r="AT50" s="305"/>
      <c r="AU50" s="259" t="str">
        <f>IFERROR(TIME(0,0,AVERAGEIFS('VISSIM Travel Time Outputs'!$J:$J,'VISSIM Travel Time Outputs'!$D:$D,$D50,'VISSIM Travel Time Outputs'!$A:$A,"AVG",'VISSIM Travel Time Outputs'!$B:$B,AU$9)),"-")</f>
        <v>-</v>
      </c>
      <c r="AV50" s="36" t="str">
        <f>IFERROR(TIME(0,0,AVERAGEIFS('VISSIM Travel Time Outputs'!$J:$J,'VISSIM Travel Time Outputs'!$D:$D,$D50,'VISSIM Travel Time Outputs'!$A:$A,"AVG",'VISSIM Travel Time Outputs'!$B:$B,AV$9)),"-")</f>
        <v>-</v>
      </c>
      <c r="AW50" s="36" t="str">
        <f>IFERROR(TIME(0,0,AVERAGEIFS('VISSIM Travel Time Outputs'!$J:$J,'VISSIM Travel Time Outputs'!$D:$D,$D50,'VISSIM Travel Time Outputs'!$A:$A,"AVG",'VISSIM Travel Time Outputs'!$B:$B,AW$9)),"-")</f>
        <v>-</v>
      </c>
      <c r="AX50" s="36" t="str">
        <f>IFERROR(TIME(0,0,AVERAGEIFS('VISSIM Travel Time Outputs'!$J:$J,'VISSIM Travel Time Outputs'!$D:$D,$D50,'VISSIM Travel Time Outputs'!$A:$A,"AVG",'VISSIM Travel Time Outputs'!$B:$B,AX$9)),"-")</f>
        <v>-</v>
      </c>
      <c r="AY50" s="36" t="str">
        <f>IFERROR(TIME(0,0,AVERAGEIFS('VISSIM Travel Time Outputs'!$J:$J,'VISSIM Travel Time Outputs'!$D:$D,$D50,'VISSIM Travel Time Outputs'!$A:$A,"AVG",'VISSIM Travel Time Outputs'!$B:$B,AY$9)),"-")</f>
        <v>-</v>
      </c>
      <c r="AZ50" s="36" t="str">
        <f>IFERROR(TIME(0,0,AVERAGEIFS('VISSIM Travel Time Outputs'!$J:$J,'VISSIM Travel Time Outputs'!$D:$D,$D50,'VISSIM Travel Time Outputs'!$A:$A,"AVG",'VISSIM Travel Time Outputs'!$B:$B,AZ$9)),"-")</f>
        <v>-</v>
      </c>
      <c r="BA50" s="36" t="str">
        <f>IFERROR(TIME(0,0,AVERAGEIFS('VISSIM Travel Time Outputs'!$J:$J,'VISSIM Travel Time Outputs'!$D:$D,$D50,'VISSIM Travel Time Outputs'!$A:$A,"AVG",'VISSIM Travel Time Outputs'!$B:$B,BA$9)),"-")</f>
        <v>-</v>
      </c>
      <c r="BB50" s="36" t="str">
        <f>IFERROR(TIME(0,0,AVERAGEIFS('VISSIM Travel Time Outputs'!$J:$J,'VISSIM Travel Time Outputs'!$D:$D,$D50,'VISSIM Travel Time Outputs'!$A:$A,"AVG",'VISSIM Travel Time Outputs'!$B:$B,BB$9)),"-")</f>
        <v>-</v>
      </c>
      <c r="BC50" s="36" t="str">
        <f>IFERROR(TIME(0,0,AVERAGEIFS('VISSIM Travel Time Outputs'!$J:$J,'VISSIM Travel Time Outputs'!$D:$D,$D50,'VISSIM Travel Time Outputs'!$A:$A,"AVG",'VISSIM Travel Time Outputs'!$B:$B,BC$9)),"-")</f>
        <v>-</v>
      </c>
      <c r="BD50" s="36" t="str">
        <f>IFERROR(TIME(0,0,AVERAGEIFS('VISSIM Travel Time Outputs'!$J:$J,'VISSIM Travel Time Outputs'!$D:$D,$D50,'VISSIM Travel Time Outputs'!$A:$A,"AVG",'VISSIM Travel Time Outputs'!$B:$B,BD$9)),"-")</f>
        <v>-</v>
      </c>
      <c r="BE50" s="36" t="str">
        <f>IFERROR(TIME(0,0,AVERAGEIFS('VISSIM Travel Time Outputs'!$J:$J,'VISSIM Travel Time Outputs'!$D:$D,$D50,'VISSIM Travel Time Outputs'!$A:$A,"AVG",'VISSIM Travel Time Outputs'!$B:$B,BE$9)),"-")</f>
        <v>-</v>
      </c>
      <c r="BF50" s="36" t="str">
        <f>IFERROR(TIME(0,0,AVERAGEIFS('VISSIM Travel Time Outputs'!$J:$J,'VISSIM Travel Time Outputs'!$D:$D,$D50,'VISSIM Travel Time Outputs'!$A:$A,"AVG",'VISSIM Travel Time Outputs'!$B:$B,BF$9)),"-")</f>
        <v>-</v>
      </c>
      <c r="BG50" s="36" t="str">
        <f>IFERROR(TIME(0,0,AVERAGEIFS('VISSIM Travel Time Outputs'!$J:$J,'VISSIM Travel Time Outputs'!$D:$D,$D50,'VISSIM Travel Time Outputs'!$A:$A,"AVG",'VISSIM Travel Time Outputs'!$B:$B,BG$9)),"-")</f>
        <v>-</v>
      </c>
      <c r="BH50" s="36" t="str">
        <f>IFERROR(TIME(0,0,AVERAGEIFS('VISSIM Travel Time Outputs'!$J:$J,'VISSIM Travel Time Outputs'!$D:$D,$D50,'VISSIM Travel Time Outputs'!$A:$A,"AVG",'VISSIM Travel Time Outputs'!$B:$B,BH$9)),"-")</f>
        <v>-</v>
      </c>
      <c r="BI50" s="36" t="str">
        <f>IFERROR(TIME(0,0,AVERAGEIFS('VISSIM Travel Time Outputs'!$J:$J,'VISSIM Travel Time Outputs'!$D:$D,$D50,'VISSIM Travel Time Outputs'!$A:$A,"AVG",'VISSIM Travel Time Outputs'!$B:$B,BI$9)),"-")</f>
        <v>-</v>
      </c>
      <c r="BJ50" s="177" t="str">
        <f>IFERROR(TIME(0,0,AVERAGEIFS('VISSIM Travel Time Outputs'!$J:$J,'VISSIM Travel Time Outputs'!$D:$D,$D50,'VISSIM Travel Time Outputs'!$A:$A,"AVG",'VISSIM Travel Time Outputs'!$B:$B,BJ$9)),"-")</f>
        <v>-</v>
      </c>
      <c r="BK50" s="164"/>
      <c r="BL50" s="379" t="str">
        <f>IFERROR(AVERAGEIFS('VISSIM Travel Time Outputs'!$G:$G,'VISSIM Travel Time Outputs'!$D:$D,$D50,'VISSIM Travel Time Outputs'!$A:$A,"AVG",'VISSIM Travel Time Outputs'!$B:$B,BL$9),"-")</f>
        <v>-</v>
      </c>
      <c r="BM50" s="380" t="str">
        <f>IFERROR(AVERAGEIFS('VISSIM Travel Time Outputs'!$G:$G,'VISSIM Travel Time Outputs'!$D:$D,$D50,'VISSIM Travel Time Outputs'!$A:$A,"AVG",'VISSIM Travel Time Outputs'!$B:$B,BM$9),"-")</f>
        <v>-</v>
      </c>
      <c r="BN50" s="380" t="str">
        <f>IFERROR(AVERAGEIFS('VISSIM Travel Time Outputs'!$G:$G,'VISSIM Travel Time Outputs'!$D:$D,$D50,'VISSIM Travel Time Outputs'!$A:$A,"AVG",'VISSIM Travel Time Outputs'!$B:$B,BN$9),"-")</f>
        <v>-</v>
      </c>
      <c r="BO50" s="380" t="str">
        <f>IFERROR(AVERAGEIFS('VISSIM Travel Time Outputs'!$G:$G,'VISSIM Travel Time Outputs'!$D:$D,$D50,'VISSIM Travel Time Outputs'!$A:$A,"AVG",'VISSIM Travel Time Outputs'!$B:$B,BO$9),"-")</f>
        <v>-</v>
      </c>
      <c r="BP50" s="380" t="str">
        <f>IFERROR(AVERAGEIFS('VISSIM Travel Time Outputs'!$G:$G,'VISSIM Travel Time Outputs'!$D:$D,$D50,'VISSIM Travel Time Outputs'!$A:$A,"AVG",'VISSIM Travel Time Outputs'!$B:$B,BP$9),"-")</f>
        <v>-</v>
      </c>
      <c r="BQ50" s="380" t="str">
        <f>IFERROR(AVERAGEIFS('VISSIM Travel Time Outputs'!$G:$G,'VISSIM Travel Time Outputs'!$D:$D,$D50,'VISSIM Travel Time Outputs'!$A:$A,"AVG",'VISSIM Travel Time Outputs'!$B:$B,BQ$9),"-")</f>
        <v>-</v>
      </c>
      <c r="BR50" s="380" t="str">
        <f>IFERROR(AVERAGEIFS('VISSIM Travel Time Outputs'!$G:$G,'VISSIM Travel Time Outputs'!$D:$D,$D50,'VISSIM Travel Time Outputs'!$A:$A,"AVG",'VISSIM Travel Time Outputs'!$B:$B,BR$9),"-")</f>
        <v>-</v>
      </c>
      <c r="BS50" s="380" t="str">
        <f>IFERROR(AVERAGEIFS('VISSIM Travel Time Outputs'!$G:$G,'VISSIM Travel Time Outputs'!$D:$D,$D50,'VISSIM Travel Time Outputs'!$A:$A,"AVG",'VISSIM Travel Time Outputs'!$B:$B,BS$9),"-")</f>
        <v>-</v>
      </c>
      <c r="BT50" s="380" t="str">
        <f>IFERROR(AVERAGEIFS('VISSIM Travel Time Outputs'!$G:$G,'VISSIM Travel Time Outputs'!$D:$D,$D50,'VISSIM Travel Time Outputs'!$A:$A,"AVG",'VISSIM Travel Time Outputs'!$B:$B,BT$9),"-")</f>
        <v>-</v>
      </c>
      <c r="BU50" s="380" t="str">
        <f>IFERROR(AVERAGEIFS('VISSIM Travel Time Outputs'!$G:$G,'VISSIM Travel Time Outputs'!$D:$D,$D50,'VISSIM Travel Time Outputs'!$A:$A,"AVG",'VISSIM Travel Time Outputs'!$B:$B,BU$9),"-")</f>
        <v>-</v>
      </c>
      <c r="BV50" s="380" t="str">
        <f>IFERROR(AVERAGEIFS('VISSIM Travel Time Outputs'!$G:$G,'VISSIM Travel Time Outputs'!$D:$D,$D50,'VISSIM Travel Time Outputs'!$A:$A,"AVG",'VISSIM Travel Time Outputs'!$B:$B,BV$9),"-")</f>
        <v>-</v>
      </c>
      <c r="BW50" s="380" t="str">
        <f>IFERROR(AVERAGEIFS('VISSIM Travel Time Outputs'!$G:$G,'VISSIM Travel Time Outputs'!$D:$D,$D50,'VISSIM Travel Time Outputs'!$A:$A,"AVG",'VISSIM Travel Time Outputs'!$B:$B,BW$9),"-")</f>
        <v>-</v>
      </c>
      <c r="BX50" s="380" t="str">
        <f>IFERROR(AVERAGEIFS('VISSIM Travel Time Outputs'!$G:$G,'VISSIM Travel Time Outputs'!$D:$D,$D50,'VISSIM Travel Time Outputs'!$A:$A,"AVG",'VISSIM Travel Time Outputs'!$B:$B,BX$9),"-")</f>
        <v>-</v>
      </c>
      <c r="BY50" s="380" t="str">
        <f>IFERROR(AVERAGEIFS('VISSIM Travel Time Outputs'!$G:$G,'VISSIM Travel Time Outputs'!$D:$D,$D50,'VISSIM Travel Time Outputs'!$A:$A,"AVG",'VISSIM Travel Time Outputs'!$B:$B,BY$9),"-")</f>
        <v>-</v>
      </c>
      <c r="BZ50" s="380" t="str">
        <f>IFERROR(AVERAGEIFS('VISSIM Travel Time Outputs'!$G:$G,'VISSIM Travel Time Outputs'!$D:$D,$D50,'VISSIM Travel Time Outputs'!$A:$A,"AVG",'VISSIM Travel Time Outputs'!$B:$B,BZ$9),"-")</f>
        <v>-</v>
      </c>
      <c r="CA50" s="381" t="str">
        <f>IFERROR(AVERAGEIFS('VISSIM Travel Time Outputs'!$G:$G,'VISSIM Travel Time Outputs'!$D:$D,$D50,'VISSIM Travel Time Outputs'!$A:$A,"AVG",'VISSIM Travel Time Outputs'!$B:$B,CA$9),"-")</f>
        <v>-</v>
      </c>
      <c r="CB50" s="304"/>
      <c r="CC50" s="259" t="str">
        <f t="shared" si="16"/>
        <v>--</v>
      </c>
      <c r="CD50" s="410" t="str">
        <f t="shared" si="17"/>
        <v>--</v>
      </c>
      <c r="CE50" s="381">
        <f t="shared" si="18"/>
        <v>0</v>
      </c>
      <c r="CF50" s="387"/>
      <c r="CG50" s="259" t="str">
        <f>IFERROR(GETPIVOTDATA("Average of TRAVTM(31)",#REF!,"TIMEINT",CG$9,"VEHICLETRAVELTIMEMEASUREMENT",$D50)/3600/24,"--")</f>
        <v>--</v>
      </c>
      <c r="CH50" s="36" t="str">
        <f>IFERROR(GETPIVOTDATA("Average of TRAVTM(31)",#REF!,"TIMEINT",CH$9,"VEHICLETRAVELTIMEMEASUREMENT",$D50)/3600/24,"--")</f>
        <v>--</v>
      </c>
      <c r="CI50" s="36" t="str">
        <f>IFERROR(GETPIVOTDATA("Average of TRAVTM(31)",#REF!,"TIMEINT",CI$9,"VEHICLETRAVELTIMEMEASUREMENT",$D50)/3600/24,"--")</f>
        <v>--</v>
      </c>
      <c r="CJ50" s="36" t="str">
        <f>IFERROR(GETPIVOTDATA("Average of TRAVTM(31)",#REF!,"TIMEINT",CJ$9,"VEHICLETRAVELTIMEMEASUREMENT",$D50)/3600/24,"--")</f>
        <v>--</v>
      </c>
      <c r="CK50" s="36" t="str">
        <f>IFERROR(GETPIVOTDATA("Average of TRAVTM(31)",#REF!,"TIMEINT",CK$9,"VEHICLETRAVELTIMEMEASUREMENT",$D50)/3600/24,"--")</f>
        <v>--</v>
      </c>
      <c r="CL50" s="36" t="str">
        <f>IFERROR(GETPIVOTDATA("Average of TRAVTM(31)",#REF!,"TIMEINT",CL$9,"VEHICLETRAVELTIMEMEASUREMENT",$D50)/3600/24,"--")</f>
        <v>--</v>
      </c>
      <c r="CM50" s="36" t="str">
        <f>IFERROR(GETPIVOTDATA("Average of TRAVTM(31)",#REF!,"TIMEINT",CM$9,"VEHICLETRAVELTIMEMEASUREMENT",$D50)/3600/24,"--")</f>
        <v>--</v>
      </c>
      <c r="CN50" s="36" t="str">
        <f>IFERROR(GETPIVOTDATA("Average of TRAVTM(31)",#REF!,"TIMEINT",CN$9,"VEHICLETRAVELTIMEMEASUREMENT",$D50)/3600/24,"--")</f>
        <v>--</v>
      </c>
      <c r="CO50" s="36" t="str">
        <f>IFERROR(GETPIVOTDATA("Average of TRAVTM(31)",#REF!,"TIMEINT",CO$9,"VEHICLETRAVELTIMEMEASUREMENT",$D50)/3600/24,"--")</f>
        <v>--</v>
      </c>
      <c r="CP50" s="36" t="str">
        <f>IFERROR(GETPIVOTDATA("Average of TRAVTM(31)",#REF!,"TIMEINT",CP$9,"VEHICLETRAVELTIMEMEASUREMENT",$D50)/3600/24,"--")</f>
        <v>--</v>
      </c>
      <c r="CQ50" s="36" t="str">
        <f>IFERROR(GETPIVOTDATA("Average of TRAVTM(31)",#REF!,"TIMEINT",CQ$9,"VEHICLETRAVELTIMEMEASUREMENT",$D50)/3600/24,"--")</f>
        <v>--</v>
      </c>
      <c r="CR50" s="36" t="str">
        <f>IFERROR(GETPIVOTDATA("Average of TRAVTM(31)",#REF!,"TIMEINT",CR$9,"VEHICLETRAVELTIMEMEASUREMENT",$D50)/3600/24,"--")</f>
        <v>--</v>
      </c>
      <c r="CS50" s="36" t="str">
        <f>IFERROR(GETPIVOTDATA("Average of TRAVTM(31)",#REF!,"TIMEINT",CS$9,"VEHICLETRAVELTIMEMEASUREMENT",$D50)/3600/24,"--")</f>
        <v>--</v>
      </c>
      <c r="CT50" s="36" t="str">
        <f>IFERROR(GETPIVOTDATA("Average of TRAVTM(31)",#REF!,"TIMEINT",CT$9,"VEHICLETRAVELTIMEMEASUREMENT",$D50)/3600/24,"--")</f>
        <v>--</v>
      </c>
      <c r="CU50" s="36" t="str">
        <f>IFERROR(GETPIVOTDATA("Average of TRAVTM(31)",#REF!,"TIMEINT",CU$9,"VEHICLETRAVELTIMEMEASUREMENT",$D50)/3600/24,"--")</f>
        <v>--</v>
      </c>
      <c r="CV50" s="177" t="str">
        <f>IFERROR(GETPIVOTDATA("Average of TRAVTM(31)",#REF!,"TIMEINT",CV$9,"VEHICLETRAVELTIMEMEASUREMENT",$D50)/3600/24,"--")</f>
        <v>--</v>
      </c>
      <c r="CW50" s="387"/>
      <c r="CX50" s="379" t="str">
        <f>IFERROR(GETPIVOTDATA("Average of VEHS(31)",#REF!,"TIMEINT",CX$9,"VEHICLETRAVELTIMEMEASUREMENT",$D50),"--")</f>
        <v>--</v>
      </c>
      <c r="CY50" s="380" t="str">
        <f>IFERROR(GETPIVOTDATA("Average of VEHS(31)",#REF!,"TIMEINT",CY$9,"VEHICLETRAVELTIMEMEASUREMENT",$D50),"--")</f>
        <v>--</v>
      </c>
      <c r="CZ50" s="380" t="str">
        <f>IFERROR(GETPIVOTDATA("Average of VEHS(31)",#REF!,"TIMEINT",CZ$9,"VEHICLETRAVELTIMEMEASUREMENT",$D50),"--")</f>
        <v>--</v>
      </c>
      <c r="DA50" s="380" t="str">
        <f>IFERROR(GETPIVOTDATA("Average of VEHS(31)",#REF!,"TIMEINT",DA$9,"VEHICLETRAVELTIMEMEASUREMENT",$D50),"--")</f>
        <v>--</v>
      </c>
      <c r="DB50" s="380" t="str">
        <f>IFERROR(GETPIVOTDATA("Average of VEHS(31)",#REF!,"TIMEINT",DB$9,"VEHICLETRAVELTIMEMEASUREMENT",$D50),"--")</f>
        <v>--</v>
      </c>
      <c r="DC50" s="380" t="str">
        <f>IFERROR(GETPIVOTDATA("Average of VEHS(31)",#REF!,"TIMEINT",DC$9,"VEHICLETRAVELTIMEMEASUREMENT",$D50),"--")</f>
        <v>--</v>
      </c>
      <c r="DD50" s="380" t="str">
        <f>IFERROR(GETPIVOTDATA("Average of VEHS(31)",#REF!,"TIMEINT",DD$9,"VEHICLETRAVELTIMEMEASUREMENT",$D50),"--")</f>
        <v>--</v>
      </c>
      <c r="DE50" s="380" t="str">
        <f>IFERROR(GETPIVOTDATA("Average of VEHS(31)",#REF!,"TIMEINT",DE$9,"VEHICLETRAVELTIMEMEASUREMENT",$D50),"--")</f>
        <v>--</v>
      </c>
      <c r="DF50" s="380" t="str">
        <f>IFERROR(GETPIVOTDATA("Average of VEHS(31)",#REF!,"TIMEINT",DF$9,"VEHICLETRAVELTIMEMEASUREMENT",$D50),"--")</f>
        <v>--</v>
      </c>
      <c r="DG50" s="380" t="str">
        <f>IFERROR(GETPIVOTDATA("Average of VEHS(31)",#REF!,"TIMEINT",DG$9,"VEHICLETRAVELTIMEMEASUREMENT",$D50),"--")</f>
        <v>--</v>
      </c>
      <c r="DH50" s="380" t="str">
        <f>IFERROR(GETPIVOTDATA("Average of VEHS(31)",#REF!,"TIMEINT",DH$9,"VEHICLETRAVELTIMEMEASUREMENT",$D50),"--")</f>
        <v>--</v>
      </c>
      <c r="DI50" s="380" t="str">
        <f>IFERROR(GETPIVOTDATA("Average of VEHS(31)",#REF!,"TIMEINT",DI$9,"VEHICLETRAVELTIMEMEASUREMENT",$D50),"--")</f>
        <v>--</v>
      </c>
      <c r="DJ50" s="380" t="str">
        <f>IFERROR(GETPIVOTDATA("Average of VEHS(31)",#REF!,"TIMEINT",DJ$9,"VEHICLETRAVELTIMEMEASUREMENT",$D50),"--")</f>
        <v>--</v>
      </c>
      <c r="DK50" s="380" t="str">
        <f>IFERROR(GETPIVOTDATA("Average of VEHS(31)",#REF!,"TIMEINT",DK$9,"VEHICLETRAVELTIMEMEASUREMENT",$D50),"--")</f>
        <v>--</v>
      </c>
      <c r="DL50" s="380" t="str">
        <f>IFERROR(GETPIVOTDATA("Average of VEHS(31)",#REF!,"TIMEINT",DL$9,"VEHICLETRAVELTIMEMEASUREMENT",$D50),"--")</f>
        <v>--</v>
      </c>
      <c r="DM50" s="381" t="str">
        <f>IFERROR(GETPIVOTDATA("Average of VEHS(31)",#REF!,"TIMEINT",DM$9,"VEHICLETRAVELTIMEMEASUREMENT",$D50),"--")</f>
        <v>--</v>
      </c>
      <c r="DN50" s="387"/>
      <c r="DO50" s="259" t="str">
        <f t="shared" si="19"/>
        <v>--</v>
      </c>
      <c r="DP50" s="410" t="str">
        <f t="shared" si="20"/>
        <v>--</v>
      </c>
      <c r="DQ50" s="381">
        <f t="shared" si="21"/>
        <v>0</v>
      </c>
      <c r="DR50" s="305"/>
      <c r="DS50" s="259" t="str">
        <f>IFERROR(TIME(0,0,AVERAGEIFS('VISSIM Travel Time Outputs'!$K:$K,'VISSIM Travel Time Outputs'!$D:$D,$D50,'VISSIM Travel Time Outputs'!$A:$A,"AVG",'VISSIM Travel Time Outputs'!$B:$B,DS$9)),"-")</f>
        <v>-</v>
      </c>
      <c r="DT50" s="36" t="str">
        <f>IFERROR(TIME(0,0,AVERAGEIFS('VISSIM Travel Time Outputs'!$K:$K,'VISSIM Travel Time Outputs'!$D:$D,$D50,'VISSIM Travel Time Outputs'!$A:$A,"AVG",'VISSIM Travel Time Outputs'!$B:$B,DT$9)),"-")</f>
        <v>-</v>
      </c>
      <c r="DU50" s="36" t="str">
        <f>IFERROR(TIME(0,0,AVERAGEIFS('VISSIM Travel Time Outputs'!$K:$K,'VISSIM Travel Time Outputs'!$D:$D,$D50,'VISSIM Travel Time Outputs'!$A:$A,"AVG",'VISSIM Travel Time Outputs'!$B:$B,DU$9)),"-")</f>
        <v>-</v>
      </c>
      <c r="DV50" s="36" t="str">
        <f>IFERROR(TIME(0,0,AVERAGEIFS('VISSIM Travel Time Outputs'!$K:$K,'VISSIM Travel Time Outputs'!$D:$D,$D50,'VISSIM Travel Time Outputs'!$A:$A,"AVG",'VISSIM Travel Time Outputs'!$B:$B,DV$9)),"-")</f>
        <v>-</v>
      </c>
      <c r="DW50" s="36" t="str">
        <f>IFERROR(TIME(0,0,AVERAGEIFS('VISSIM Travel Time Outputs'!$K:$K,'VISSIM Travel Time Outputs'!$D:$D,$D50,'VISSIM Travel Time Outputs'!$A:$A,"AVG",'VISSIM Travel Time Outputs'!$B:$B,DW$9)),"-")</f>
        <v>-</v>
      </c>
      <c r="DX50" s="36" t="str">
        <f>IFERROR(TIME(0,0,AVERAGEIFS('VISSIM Travel Time Outputs'!$K:$K,'VISSIM Travel Time Outputs'!$D:$D,$D50,'VISSIM Travel Time Outputs'!$A:$A,"AVG",'VISSIM Travel Time Outputs'!$B:$B,DX$9)),"-")</f>
        <v>-</v>
      </c>
      <c r="DY50" s="36" t="str">
        <f>IFERROR(TIME(0,0,AVERAGEIFS('VISSIM Travel Time Outputs'!$K:$K,'VISSIM Travel Time Outputs'!$D:$D,$D50,'VISSIM Travel Time Outputs'!$A:$A,"AVG",'VISSIM Travel Time Outputs'!$B:$B,DY$9)),"-")</f>
        <v>-</v>
      </c>
      <c r="DZ50" s="36" t="str">
        <f>IFERROR(TIME(0,0,AVERAGEIFS('VISSIM Travel Time Outputs'!$K:$K,'VISSIM Travel Time Outputs'!$D:$D,$D50,'VISSIM Travel Time Outputs'!$A:$A,"AVG",'VISSIM Travel Time Outputs'!$B:$B,DZ$9)),"-")</f>
        <v>-</v>
      </c>
      <c r="EA50" s="36" t="str">
        <f>IFERROR(TIME(0,0,AVERAGEIFS('VISSIM Travel Time Outputs'!$K:$K,'VISSIM Travel Time Outputs'!$D:$D,$D50,'VISSIM Travel Time Outputs'!$A:$A,"AVG",'VISSIM Travel Time Outputs'!$B:$B,EA$9)),"-")</f>
        <v>-</v>
      </c>
      <c r="EB50" s="36" t="str">
        <f>IFERROR(TIME(0,0,AVERAGEIFS('VISSIM Travel Time Outputs'!$K:$K,'VISSIM Travel Time Outputs'!$D:$D,$D50,'VISSIM Travel Time Outputs'!$A:$A,"AVG",'VISSIM Travel Time Outputs'!$B:$B,EB$9)),"-")</f>
        <v>-</v>
      </c>
      <c r="EC50" s="36" t="str">
        <f>IFERROR(TIME(0,0,AVERAGEIFS('VISSIM Travel Time Outputs'!$K:$K,'VISSIM Travel Time Outputs'!$D:$D,$D50,'VISSIM Travel Time Outputs'!$A:$A,"AVG",'VISSIM Travel Time Outputs'!$B:$B,EC$9)),"-")</f>
        <v>-</v>
      </c>
      <c r="ED50" s="36" t="str">
        <f>IFERROR(TIME(0,0,AVERAGEIFS('VISSIM Travel Time Outputs'!$K:$K,'VISSIM Travel Time Outputs'!$D:$D,$D50,'VISSIM Travel Time Outputs'!$A:$A,"AVG",'VISSIM Travel Time Outputs'!$B:$B,ED$9)),"-")</f>
        <v>-</v>
      </c>
      <c r="EE50" s="36" t="str">
        <f>IFERROR(TIME(0,0,AVERAGEIFS('VISSIM Travel Time Outputs'!$K:$K,'VISSIM Travel Time Outputs'!$D:$D,$D50,'VISSIM Travel Time Outputs'!$A:$A,"AVG",'VISSIM Travel Time Outputs'!$B:$B,EE$9)),"-")</f>
        <v>-</v>
      </c>
      <c r="EF50" s="36" t="str">
        <f>IFERROR(TIME(0,0,AVERAGEIFS('VISSIM Travel Time Outputs'!$K:$K,'VISSIM Travel Time Outputs'!$D:$D,$D50,'VISSIM Travel Time Outputs'!$A:$A,"AVG",'VISSIM Travel Time Outputs'!$B:$B,EF$9)),"-")</f>
        <v>-</v>
      </c>
      <c r="EG50" s="36" t="str">
        <f>IFERROR(TIME(0,0,AVERAGEIFS('VISSIM Travel Time Outputs'!$K:$K,'VISSIM Travel Time Outputs'!$D:$D,$D50,'VISSIM Travel Time Outputs'!$A:$A,"AVG",'VISSIM Travel Time Outputs'!$B:$B,EG$9)),"-")</f>
        <v>-</v>
      </c>
      <c r="EH50" s="177" t="str">
        <f>IFERROR(TIME(0,0,AVERAGEIFS('VISSIM Travel Time Outputs'!$K:$K,'VISSIM Travel Time Outputs'!$D:$D,$D50,'VISSIM Travel Time Outputs'!$A:$A,"AVG",'VISSIM Travel Time Outputs'!$B:$B,EH$9)),"-")</f>
        <v>-</v>
      </c>
      <c r="EI50" s="164"/>
      <c r="EJ50" s="379" t="str">
        <f>IFERROR(AVERAGEIFS('VISSIM Travel Time Outputs'!$H:$H,'VISSIM Travel Time Outputs'!$D:$D,$D50,'VISSIM Travel Time Outputs'!$A:$A,"AVG",'VISSIM Travel Time Outputs'!$B:$B,EJ$9),"-")</f>
        <v>-</v>
      </c>
      <c r="EK50" s="380" t="str">
        <f>IFERROR(AVERAGEIFS('VISSIM Travel Time Outputs'!$H:$H,'VISSIM Travel Time Outputs'!$D:$D,$D50,'VISSIM Travel Time Outputs'!$A:$A,"AVG",'VISSIM Travel Time Outputs'!$B:$B,EK$9),"-")</f>
        <v>-</v>
      </c>
      <c r="EL50" s="380" t="str">
        <f>IFERROR(AVERAGEIFS('VISSIM Travel Time Outputs'!$H:$H,'VISSIM Travel Time Outputs'!$D:$D,$D50,'VISSIM Travel Time Outputs'!$A:$A,"AVG",'VISSIM Travel Time Outputs'!$B:$B,EL$9),"-")</f>
        <v>-</v>
      </c>
      <c r="EM50" s="380" t="str">
        <f>IFERROR(AVERAGEIFS('VISSIM Travel Time Outputs'!$H:$H,'VISSIM Travel Time Outputs'!$D:$D,$D50,'VISSIM Travel Time Outputs'!$A:$A,"AVG",'VISSIM Travel Time Outputs'!$B:$B,EM$9),"-")</f>
        <v>-</v>
      </c>
      <c r="EN50" s="380" t="str">
        <f>IFERROR(AVERAGEIFS('VISSIM Travel Time Outputs'!$H:$H,'VISSIM Travel Time Outputs'!$D:$D,$D50,'VISSIM Travel Time Outputs'!$A:$A,"AVG",'VISSIM Travel Time Outputs'!$B:$B,EN$9),"-")</f>
        <v>-</v>
      </c>
      <c r="EO50" s="380" t="str">
        <f>IFERROR(AVERAGEIFS('VISSIM Travel Time Outputs'!$H:$H,'VISSIM Travel Time Outputs'!$D:$D,$D50,'VISSIM Travel Time Outputs'!$A:$A,"AVG",'VISSIM Travel Time Outputs'!$B:$B,EO$9),"-")</f>
        <v>-</v>
      </c>
      <c r="EP50" s="380" t="str">
        <f>IFERROR(AVERAGEIFS('VISSIM Travel Time Outputs'!$H:$H,'VISSIM Travel Time Outputs'!$D:$D,$D50,'VISSIM Travel Time Outputs'!$A:$A,"AVG",'VISSIM Travel Time Outputs'!$B:$B,EP$9),"-")</f>
        <v>-</v>
      </c>
      <c r="EQ50" s="380" t="str">
        <f>IFERROR(AVERAGEIFS('VISSIM Travel Time Outputs'!$H:$H,'VISSIM Travel Time Outputs'!$D:$D,$D50,'VISSIM Travel Time Outputs'!$A:$A,"AVG",'VISSIM Travel Time Outputs'!$B:$B,EQ$9),"-")</f>
        <v>-</v>
      </c>
      <c r="ER50" s="380" t="str">
        <f>IFERROR(AVERAGEIFS('VISSIM Travel Time Outputs'!$H:$H,'VISSIM Travel Time Outputs'!$D:$D,$D50,'VISSIM Travel Time Outputs'!$A:$A,"AVG",'VISSIM Travel Time Outputs'!$B:$B,ER$9),"-")</f>
        <v>-</v>
      </c>
      <c r="ES50" s="380" t="str">
        <f>IFERROR(AVERAGEIFS('VISSIM Travel Time Outputs'!$H:$H,'VISSIM Travel Time Outputs'!$D:$D,$D50,'VISSIM Travel Time Outputs'!$A:$A,"AVG",'VISSIM Travel Time Outputs'!$B:$B,ES$9),"-")</f>
        <v>-</v>
      </c>
      <c r="ET50" s="380" t="str">
        <f>IFERROR(AVERAGEIFS('VISSIM Travel Time Outputs'!$H:$H,'VISSIM Travel Time Outputs'!$D:$D,$D50,'VISSIM Travel Time Outputs'!$A:$A,"AVG",'VISSIM Travel Time Outputs'!$B:$B,ET$9),"-")</f>
        <v>-</v>
      </c>
      <c r="EU50" s="380" t="str">
        <f>IFERROR(AVERAGEIFS('VISSIM Travel Time Outputs'!$H:$H,'VISSIM Travel Time Outputs'!$D:$D,$D50,'VISSIM Travel Time Outputs'!$A:$A,"AVG",'VISSIM Travel Time Outputs'!$B:$B,EU$9),"-")</f>
        <v>-</v>
      </c>
      <c r="EV50" s="380" t="str">
        <f>IFERROR(AVERAGEIFS('VISSIM Travel Time Outputs'!$H:$H,'VISSIM Travel Time Outputs'!$D:$D,$D50,'VISSIM Travel Time Outputs'!$A:$A,"AVG",'VISSIM Travel Time Outputs'!$B:$B,EV$9),"-")</f>
        <v>-</v>
      </c>
      <c r="EW50" s="380" t="str">
        <f>IFERROR(AVERAGEIFS('VISSIM Travel Time Outputs'!$H:$H,'VISSIM Travel Time Outputs'!$D:$D,$D50,'VISSIM Travel Time Outputs'!$A:$A,"AVG",'VISSIM Travel Time Outputs'!$B:$B,EW$9),"-")</f>
        <v>-</v>
      </c>
      <c r="EX50" s="380" t="str">
        <f>IFERROR(AVERAGEIFS('VISSIM Travel Time Outputs'!$H:$H,'VISSIM Travel Time Outputs'!$D:$D,$D50,'VISSIM Travel Time Outputs'!$A:$A,"AVG",'VISSIM Travel Time Outputs'!$B:$B,EX$9),"-")</f>
        <v>-</v>
      </c>
      <c r="EY50" s="381" t="str">
        <f>IFERROR(AVERAGEIFS('VISSIM Travel Time Outputs'!$H:$H,'VISSIM Travel Time Outputs'!$D:$D,$D50,'VISSIM Travel Time Outputs'!$A:$A,"AVG",'VISSIM Travel Time Outputs'!$B:$B,EY$9),"-")</f>
        <v>-</v>
      </c>
      <c r="EZ50" s="304"/>
      <c r="FA50" s="259" t="str">
        <f t="shared" si="22"/>
        <v>--</v>
      </c>
      <c r="FB50" s="410" t="str">
        <f t="shared" si="23"/>
        <v>--</v>
      </c>
      <c r="FC50" s="381">
        <f t="shared" si="24"/>
        <v>0</v>
      </c>
      <c r="FD50" s="387"/>
      <c r="FE50" s="259" t="str">
        <f>IFERROR(GETPIVOTDATA("Average of TRAVTM(40)",#REF!,"TIMEINT",FE$9,"VEHICLETRAVELTIMEMEASUREMENT",$D50)/3600/24,"--")</f>
        <v>--</v>
      </c>
      <c r="FF50" s="36" t="str">
        <f>IFERROR(GETPIVOTDATA("Average of TRAVTM(40)",#REF!,"TIMEINT",FF$9,"VEHICLETRAVELTIMEMEASUREMENT",$D50)/3600/24,"--")</f>
        <v>--</v>
      </c>
      <c r="FG50" s="36" t="str">
        <f>IFERROR(GETPIVOTDATA("Average of TRAVTM(40)",#REF!,"TIMEINT",FG$9,"VEHICLETRAVELTIMEMEASUREMENT",$D50)/3600/24,"--")</f>
        <v>--</v>
      </c>
      <c r="FH50" s="36" t="str">
        <f>IFERROR(GETPIVOTDATA("Average of TRAVTM(40)",#REF!,"TIMEINT",FH$9,"VEHICLETRAVELTIMEMEASUREMENT",$D50)/3600/24,"--")</f>
        <v>--</v>
      </c>
      <c r="FI50" s="36" t="str">
        <f>IFERROR(GETPIVOTDATA("Average of TRAVTM(40)",#REF!,"TIMEINT",FI$9,"VEHICLETRAVELTIMEMEASUREMENT",$D50)/3600/24,"--")</f>
        <v>--</v>
      </c>
      <c r="FJ50" s="36" t="str">
        <f>IFERROR(GETPIVOTDATA("Average of TRAVTM(40)",#REF!,"TIMEINT",FJ$9,"VEHICLETRAVELTIMEMEASUREMENT",$D50)/3600/24,"--")</f>
        <v>--</v>
      </c>
      <c r="FK50" s="36" t="str">
        <f>IFERROR(GETPIVOTDATA("Average of TRAVTM(40)",#REF!,"TIMEINT",FK$9,"VEHICLETRAVELTIMEMEASUREMENT",$D50)/3600/24,"--")</f>
        <v>--</v>
      </c>
      <c r="FL50" s="36" t="str">
        <f>IFERROR(GETPIVOTDATA("Average of TRAVTM(40)",#REF!,"TIMEINT",FL$9,"VEHICLETRAVELTIMEMEASUREMENT",$D50)/3600/24,"--")</f>
        <v>--</v>
      </c>
      <c r="FM50" s="36" t="str">
        <f>IFERROR(GETPIVOTDATA("Average of TRAVTM(40)",#REF!,"TIMEINT",FM$9,"VEHICLETRAVELTIMEMEASUREMENT",$D50)/3600/24,"--")</f>
        <v>--</v>
      </c>
      <c r="FN50" s="36" t="str">
        <f>IFERROR(GETPIVOTDATA("Average of TRAVTM(40)",#REF!,"TIMEINT",FN$9,"VEHICLETRAVELTIMEMEASUREMENT",$D50)/3600/24,"--")</f>
        <v>--</v>
      </c>
      <c r="FO50" s="36" t="str">
        <f>IFERROR(GETPIVOTDATA("Average of TRAVTM(40)",#REF!,"TIMEINT",FO$9,"VEHICLETRAVELTIMEMEASUREMENT",$D50)/3600/24,"--")</f>
        <v>--</v>
      </c>
      <c r="FP50" s="36" t="str">
        <f>IFERROR(GETPIVOTDATA("Average of TRAVTM(40)",#REF!,"TIMEINT",FP$9,"VEHICLETRAVELTIMEMEASUREMENT",$D50)/3600/24,"--")</f>
        <v>--</v>
      </c>
      <c r="FQ50" s="36" t="str">
        <f>IFERROR(GETPIVOTDATA("Average of TRAVTM(40)",#REF!,"TIMEINT",FQ$9,"VEHICLETRAVELTIMEMEASUREMENT",$D50)/3600/24,"--")</f>
        <v>--</v>
      </c>
      <c r="FR50" s="36" t="str">
        <f>IFERROR(GETPIVOTDATA("Average of TRAVTM(40)",#REF!,"TIMEINT",FR$9,"VEHICLETRAVELTIMEMEASUREMENT",$D50)/3600/24,"--")</f>
        <v>--</v>
      </c>
      <c r="FS50" s="36" t="str">
        <f>IFERROR(GETPIVOTDATA("Average of TRAVTM(40)",#REF!,"TIMEINT",FS$9,"VEHICLETRAVELTIMEMEASUREMENT",$D50)/3600/24,"--")</f>
        <v>--</v>
      </c>
      <c r="FT50" s="177" t="str">
        <f>IFERROR(GETPIVOTDATA("Average of TRAVTM(40)",#REF!,"TIMEINT",FT$9,"VEHICLETRAVELTIMEMEASUREMENT",$D50)/3600/24,"--")</f>
        <v>--</v>
      </c>
      <c r="FU50" s="387"/>
      <c r="FV50" s="379" t="str">
        <f>IFERROR(GETPIVOTDATA("Average of VEHS(40)",#REF!,"TIMEINT",FV$9,"VEHICLETRAVELTIMEMEASUREMENT",$D50),"--")</f>
        <v>--</v>
      </c>
      <c r="FW50" s="380" t="str">
        <f>IFERROR(GETPIVOTDATA("Average of VEHS(40)",#REF!,"TIMEINT",FW$9,"VEHICLETRAVELTIMEMEASUREMENT",$D50),"--")</f>
        <v>--</v>
      </c>
      <c r="FX50" s="380" t="str">
        <f>IFERROR(GETPIVOTDATA("Average of VEHS(40)",#REF!,"TIMEINT",FX$9,"VEHICLETRAVELTIMEMEASUREMENT",$D50),"--")</f>
        <v>--</v>
      </c>
      <c r="FY50" s="380" t="str">
        <f>IFERROR(GETPIVOTDATA("Average of VEHS(40)",#REF!,"TIMEINT",FY$9,"VEHICLETRAVELTIMEMEASUREMENT",$D50),"--")</f>
        <v>--</v>
      </c>
      <c r="FZ50" s="380" t="str">
        <f>IFERROR(GETPIVOTDATA("Average of VEHS(40)",#REF!,"TIMEINT",FZ$9,"VEHICLETRAVELTIMEMEASUREMENT",$D50),"--")</f>
        <v>--</v>
      </c>
      <c r="GA50" s="380" t="str">
        <f>IFERROR(GETPIVOTDATA("Average of VEHS(40)",#REF!,"TIMEINT",GA$9,"VEHICLETRAVELTIMEMEASUREMENT",$D50),"--")</f>
        <v>--</v>
      </c>
      <c r="GB50" s="380" t="str">
        <f>IFERROR(GETPIVOTDATA("Average of VEHS(40)",#REF!,"TIMEINT",GB$9,"VEHICLETRAVELTIMEMEASUREMENT",$D50),"--")</f>
        <v>--</v>
      </c>
      <c r="GC50" s="380" t="str">
        <f>IFERROR(GETPIVOTDATA("Average of VEHS(40)",#REF!,"TIMEINT",GC$9,"VEHICLETRAVELTIMEMEASUREMENT",$D50),"--")</f>
        <v>--</v>
      </c>
      <c r="GD50" s="380" t="str">
        <f>IFERROR(GETPIVOTDATA("Average of VEHS(40)",#REF!,"TIMEINT",GD$9,"VEHICLETRAVELTIMEMEASUREMENT",$D50),"--")</f>
        <v>--</v>
      </c>
      <c r="GE50" s="380" t="str">
        <f>IFERROR(GETPIVOTDATA("Average of VEHS(40)",#REF!,"TIMEINT",GE$9,"VEHICLETRAVELTIMEMEASUREMENT",$D50),"--")</f>
        <v>--</v>
      </c>
      <c r="GF50" s="380" t="str">
        <f>IFERROR(GETPIVOTDATA("Average of VEHS(40)",#REF!,"TIMEINT",GF$9,"VEHICLETRAVELTIMEMEASUREMENT",$D50),"--")</f>
        <v>--</v>
      </c>
      <c r="GG50" s="380" t="str">
        <f>IFERROR(GETPIVOTDATA("Average of VEHS(40)",#REF!,"TIMEINT",GG$9,"VEHICLETRAVELTIMEMEASUREMENT",$D50),"--")</f>
        <v>--</v>
      </c>
      <c r="GH50" s="380" t="str">
        <f>IFERROR(GETPIVOTDATA("Average of VEHS(40)",#REF!,"TIMEINT",GH$9,"VEHICLETRAVELTIMEMEASUREMENT",$D50),"--")</f>
        <v>--</v>
      </c>
      <c r="GI50" s="380" t="str">
        <f>IFERROR(GETPIVOTDATA("Average of VEHS(40)",#REF!,"TIMEINT",GI$9,"VEHICLETRAVELTIMEMEASUREMENT",$D50),"--")</f>
        <v>--</v>
      </c>
      <c r="GJ50" s="380" t="str">
        <f>IFERROR(GETPIVOTDATA("Average of VEHS(40)",#REF!,"TIMEINT",GJ$9,"VEHICLETRAVELTIMEMEASUREMENT",$D50),"--")</f>
        <v>--</v>
      </c>
      <c r="GK50" s="381" t="str">
        <f>IFERROR(GETPIVOTDATA("Average of VEHS(40)",#REF!,"TIMEINT",GK$9,"VEHICLETRAVELTIMEMEASUREMENT",$D50),"--")</f>
        <v>--</v>
      </c>
      <c r="GL50" s="387"/>
      <c r="GM50" s="259" t="str">
        <f t="shared" si="25"/>
        <v>--</v>
      </c>
      <c r="GN50" s="410" t="str">
        <f t="shared" si="26"/>
        <v>--</v>
      </c>
      <c r="GO50" s="381">
        <f t="shared" si="27"/>
        <v>0</v>
      </c>
      <c r="GP50" s="387"/>
      <c r="GQ50" s="259" t="str">
        <f>IFERROR(GETPIVOTDATA("Average of TRAVTM(60)",#REF!,"TIMEINT",GQ$9,"VEHICLETRAVELTIMEMEASUREMENT",$D50)/3600/24,"--")</f>
        <v>--</v>
      </c>
      <c r="GR50" s="36" t="str">
        <f>IFERROR(GETPIVOTDATA("Average of TRAVTM(60)",#REF!,"TIMEINT",GR$9,"VEHICLETRAVELTIMEMEASUREMENT",$D50)/3600/24,"--")</f>
        <v>--</v>
      </c>
      <c r="GS50" s="36" t="str">
        <f>IFERROR(GETPIVOTDATA("Average of TRAVTM(60)",#REF!,"TIMEINT",GS$9,"VEHICLETRAVELTIMEMEASUREMENT",$D50)/3600/24,"--")</f>
        <v>--</v>
      </c>
      <c r="GT50" s="36" t="str">
        <f>IFERROR(GETPIVOTDATA("Average of TRAVTM(60)",#REF!,"TIMEINT",GT$9,"VEHICLETRAVELTIMEMEASUREMENT",$D50)/3600/24,"--")</f>
        <v>--</v>
      </c>
      <c r="GU50" s="36" t="str">
        <f>IFERROR(GETPIVOTDATA("Average of TRAVTM(60)",#REF!,"TIMEINT",GU$9,"VEHICLETRAVELTIMEMEASUREMENT",$D50)/3600/24,"--")</f>
        <v>--</v>
      </c>
      <c r="GV50" s="36" t="str">
        <f>IFERROR(GETPIVOTDATA("Average of TRAVTM(60)",#REF!,"TIMEINT",GV$9,"VEHICLETRAVELTIMEMEASUREMENT",$D50)/3600/24,"--")</f>
        <v>--</v>
      </c>
      <c r="GW50" s="36" t="str">
        <f>IFERROR(GETPIVOTDATA("Average of TRAVTM(60)",#REF!,"TIMEINT",GW$9,"VEHICLETRAVELTIMEMEASUREMENT",$D50)/3600/24,"--")</f>
        <v>--</v>
      </c>
      <c r="GX50" s="36" t="str">
        <f>IFERROR(GETPIVOTDATA("Average of TRAVTM(60)",#REF!,"TIMEINT",GX$9,"VEHICLETRAVELTIMEMEASUREMENT",$D50)/3600/24,"--")</f>
        <v>--</v>
      </c>
      <c r="GY50" s="36" t="str">
        <f>IFERROR(GETPIVOTDATA("Average of TRAVTM(60)",#REF!,"TIMEINT",GY$9,"VEHICLETRAVELTIMEMEASUREMENT",$D50)/3600/24,"--")</f>
        <v>--</v>
      </c>
      <c r="GZ50" s="36" t="str">
        <f>IFERROR(GETPIVOTDATA("Average of TRAVTM(60)",#REF!,"TIMEINT",GZ$9,"VEHICLETRAVELTIMEMEASUREMENT",$D50)/3600/24,"--")</f>
        <v>--</v>
      </c>
      <c r="HA50" s="36" t="str">
        <f>IFERROR(GETPIVOTDATA("Average of TRAVTM(60)",#REF!,"TIMEINT",HA$9,"VEHICLETRAVELTIMEMEASUREMENT",$D50)/3600/24,"--")</f>
        <v>--</v>
      </c>
      <c r="HB50" s="36" t="str">
        <f>IFERROR(GETPIVOTDATA("Average of TRAVTM(60)",#REF!,"TIMEINT",HB$9,"VEHICLETRAVELTIMEMEASUREMENT",$D50)/3600/24,"--")</f>
        <v>--</v>
      </c>
      <c r="HC50" s="36" t="str">
        <f>IFERROR(GETPIVOTDATA("Average of TRAVTM(60)",#REF!,"TIMEINT",HC$9,"VEHICLETRAVELTIMEMEASUREMENT",$D50)/3600/24,"--")</f>
        <v>--</v>
      </c>
      <c r="HD50" s="36" t="str">
        <f>IFERROR(GETPIVOTDATA("Average of TRAVTM(60)",#REF!,"TIMEINT",HD$9,"VEHICLETRAVELTIMEMEASUREMENT",$D50)/3600/24,"--")</f>
        <v>--</v>
      </c>
      <c r="HE50" s="36" t="str">
        <f>IFERROR(GETPIVOTDATA("Average of TRAVTM(60)",#REF!,"TIMEINT",HE$9,"VEHICLETRAVELTIMEMEASUREMENT",$D50)/3600/24,"--")</f>
        <v>--</v>
      </c>
      <c r="HF50" s="177" t="str">
        <f>IFERROR(GETPIVOTDATA("Average of TRAVTM(60)",#REF!,"TIMEINT",HF$9,"VEHICLETRAVELTIMEMEASUREMENT",$D50)/3600/24,"--")</f>
        <v>--</v>
      </c>
      <c r="HG50" s="387"/>
      <c r="HH50" s="379" t="str">
        <f>IFERROR(GETPIVOTDATA("Average of VEHS(60)",#REF!,"TIMEINT",HH$9,"VEHICLETRAVELTIMEMEASUREMENT",$D50),"--")</f>
        <v>--</v>
      </c>
      <c r="HI50" s="380" t="str">
        <f>IFERROR(GETPIVOTDATA("Average of VEHS(60)",#REF!,"TIMEINT",HI$9,"VEHICLETRAVELTIMEMEASUREMENT",$D50),"--")</f>
        <v>--</v>
      </c>
      <c r="HJ50" s="380" t="str">
        <f>IFERROR(GETPIVOTDATA("Average of VEHS(60)",#REF!,"TIMEINT",HJ$9,"VEHICLETRAVELTIMEMEASUREMENT",$D50),"--")</f>
        <v>--</v>
      </c>
      <c r="HK50" s="380" t="str">
        <f>IFERROR(GETPIVOTDATA("Average of VEHS(60)",#REF!,"TIMEINT",HK$9,"VEHICLETRAVELTIMEMEASUREMENT",$D50),"--")</f>
        <v>--</v>
      </c>
      <c r="HL50" s="380" t="str">
        <f>IFERROR(GETPIVOTDATA("Average of VEHS(60)",#REF!,"TIMEINT",HL$9,"VEHICLETRAVELTIMEMEASUREMENT",$D50),"--")</f>
        <v>--</v>
      </c>
      <c r="HM50" s="380" t="str">
        <f>IFERROR(GETPIVOTDATA("Average of VEHS(60)",#REF!,"TIMEINT",HM$9,"VEHICLETRAVELTIMEMEASUREMENT",$D50),"--")</f>
        <v>--</v>
      </c>
      <c r="HN50" s="380" t="str">
        <f>IFERROR(GETPIVOTDATA("Average of VEHS(60)",#REF!,"TIMEINT",HN$9,"VEHICLETRAVELTIMEMEASUREMENT",$D50),"--")</f>
        <v>--</v>
      </c>
      <c r="HO50" s="380" t="str">
        <f>IFERROR(GETPIVOTDATA("Average of VEHS(60)",#REF!,"TIMEINT",HO$9,"VEHICLETRAVELTIMEMEASUREMENT",$D50),"--")</f>
        <v>--</v>
      </c>
      <c r="HP50" s="380" t="str">
        <f>IFERROR(GETPIVOTDATA("Average of VEHS(60)",#REF!,"TIMEINT",HP$9,"VEHICLETRAVELTIMEMEASUREMENT",$D50),"--")</f>
        <v>--</v>
      </c>
      <c r="HQ50" s="380" t="str">
        <f>IFERROR(GETPIVOTDATA("Average of VEHS(60)",#REF!,"TIMEINT",HQ$9,"VEHICLETRAVELTIMEMEASUREMENT",$D50),"--")</f>
        <v>--</v>
      </c>
      <c r="HR50" s="380" t="str">
        <f>IFERROR(GETPIVOTDATA("Average of VEHS(60)",#REF!,"TIMEINT",HR$9,"VEHICLETRAVELTIMEMEASUREMENT",$D50),"--")</f>
        <v>--</v>
      </c>
      <c r="HS50" s="380" t="str">
        <f>IFERROR(GETPIVOTDATA("Average of VEHS(60)",#REF!,"TIMEINT",HS$9,"VEHICLETRAVELTIMEMEASUREMENT",$D50),"--")</f>
        <v>--</v>
      </c>
      <c r="HT50" s="380" t="str">
        <f>IFERROR(GETPIVOTDATA("Average of VEHS(60)",#REF!,"TIMEINT",HT$9,"VEHICLETRAVELTIMEMEASUREMENT",$D50),"--")</f>
        <v>--</v>
      </c>
      <c r="HU50" s="380" t="str">
        <f>IFERROR(GETPIVOTDATA("Average of VEHS(60)",#REF!,"TIMEINT",HU$9,"VEHICLETRAVELTIMEMEASUREMENT",$D50),"--")</f>
        <v>--</v>
      </c>
      <c r="HV50" s="380" t="str">
        <f>IFERROR(GETPIVOTDATA("Average of VEHS(60)",#REF!,"TIMEINT",HV$9,"VEHICLETRAVELTIMEMEASUREMENT",$D50),"--")</f>
        <v>--</v>
      </c>
      <c r="HW50" s="381" t="str">
        <f>IFERROR(GETPIVOTDATA("Average of VEHS(60)",#REF!,"TIMEINT",HW$9,"VEHICLETRAVELTIMEMEASUREMENT",$D50),"--")</f>
        <v>--</v>
      </c>
      <c r="HX50" s="387"/>
      <c r="HY50" s="259" t="str">
        <f t="shared" si="28"/>
        <v>--</v>
      </c>
      <c r="HZ50" s="410" t="str">
        <f t="shared" si="29"/>
        <v>--</v>
      </c>
      <c r="IA50" s="381">
        <f t="shared" si="30"/>
        <v>0</v>
      </c>
      <c r="IB50" s="716"/>
      <c r="IC50" s="379" t="str">
        <f>IFERROR(AVERAGEIFS('VISSIM Travel Time Outputs'!$L:$L,'VISSIM Travel Time Outputs'!$D:$D,$D50,'VISSIM Travel Time Outputs'!$A:$A,"AVG",'VISSIM Travel Time Outputs'!$B:$B,IC$9),"-")</f>
        <v>-</v>
      </c>
      <c r="ID50" s="380" t="str">
        <f>IFERROR(AVERAGEIFS('VISSIM Travel Time Outputs'!$L:$L,'VISSIM Travel Time Outputs'!$D:$D,$D50,'VISSIM Travel Time Outputs'!$A:$A,"AVG",'VISSIM Travel Time Outputs'!$B:$B,ID$9),"-")</f>
        <v>-</v>
      </c>
      <c r="IE50" s="380" t="str">
        <f>IFERROR(AVERAGEIFS('VISSIM Travel Time Outputs'!$L:$L,'VISSIM Travel Time Outputs'!$D:$D,$D50,'VISSIM Travel Time Outputs'!$A:$A,"AVG",'VISSIM Travel Time Outputs'!$B:$B,IE$9),"-")</f>
        <v>-</v>
      </c>
      <c r="IF50" s="380" t="str">
        <f>IFERROR(AVERAGEIFS('VISSIM Travel Time Outputs'!$L:$L,'VISSIM Travel Time Outputs'!$D:$D,$D50,'VISSIM Travel Time Outputs'!$A:$A,"AVG",'VISSIM Travel Time Outputs'!$B:$B,IF$9),"-")</f>
        <v>-</v>
      </c>
      <c r="IG50" s="380" t="str">
        <f>IFERROR(AVERAGEIFS('VISSIM Travel Time Outputs'!$L:$L,'VISSIM Travel Time Outputs'!$D:$D,$D50,'VISSIM Travel Time Outputs'!$A:$A,"AVG",'VISSIM Travel Time Outputs'!$B:$B,IG$9),"-")</f>
        <v>-</v>
      </c>
      <c r="IH50" s="380" t="str">
        <f>IFERROR(AVERAGEIFS('VISSIM Travel Time Outputs'!$L:$L,'VISSIM Travel Time Outputs'!$D:$D,$D50,'VISSIM Travel Time Outputs'!$A:$A,"AVG",'VISSIM Travel Time Outputs'!$B:$B,IH$9),"-")</f>
        <v>-</v>
      </c>
      <c r="II50" s="380" t="str">
        <f>IFERROR(AVERAGEIFS('VISSIM Travel Time Outputs'!$L:$L,'VISSIM Travel Time Outputs'!$D:$D,$D50,'VISSIM Travel Time Outputs'!$A:$A,"AVG",'VISSIM Travel Time Outputs'!$B:$B,II$9),"-")</f>
        <v>-</v>
      </c>
      <c r="IJ50" s="380" t="str">
        <f>IFERROR(AVERAGEIFS('VISSIM Travel Time Outputs'!$L:$L,'VISSIM Travel Time Outputs'!$D:$D,$D50,'VISSIM Travel Time Outputs'!$A:$A,"AVG",'VISSIM Travel Time Outputs'!$B:$B,IJ$9),"-")</f>
        <v>-</v>
      </c>
      <c r="IK50" s="380" t="str">
        <f>IFERROR(AVERAGEIFS('VISSIM Travel Time Outputs'!$L:$L,'VISSIM Travel Time Outputs'!$D:$D,$D50,'VISSIM Travel Time Outputs'!$A:$A,"AVG",'VISSIM Travel Time Outputs'!$B:$B,IK$9),"-")</f>
        <v>-</v>
      </c>
      <c r="IL50" s="380" t="str">
        <f>IFERROR(AVERAGEIFS('VISSIM Travel Time Outputs'!$L:$L,'VISSIM Travel Time Outputs'!$D:$D,$D50,'VISSIM Travel Time Outputs'!$A:$A,"AVG",'VISSIM Travel Time Outputs'!$B:$B,IL$9),"-")</f>
        <v>-</v>
      </c>
      <c r="IM50" s="380" t="str">
        <f>IFERROR(AVERAGEIFS('VISSIM Travel Time Outputs'!$L:$L,'VISSIM Travel Time Outputs'!$D:$D,$D50,'VISSIM Travel Time Outputs'!$A:$A,"AVG",'VISSIM Travel Time Outputs'!$B:$B,IM$9),"-")</f>
        <v>-</v>
      </c>
      <c r="IN50" s="380" t="str">
        <f>IFERROR(AVERAGEIFS('VISSIM Travel Time Outputs'!$L:$L,'VISSIM Travel Time Outputs'!$D:$D,$D50,'VISSIM Travel Time Outputs'!$A:$A,"AVG",'VISSIM Travel Time Outputs'!$B:$B,IN$9),"-")</f>
        <v>-</v>
      </c>
      <c r="IO50" s="380" t="str">
        <f>IFERROR(AVERAGEIFS('VISSIM Travel Time Outputs'!$L:$L,'VISSIM Travel Time Outputs'!$D:$D,$D50,'VISSIM Travel Time Outputs'!$A:$A,"AVG",'VISSIM Travel Time Outputs'!$B:$B,IO$9),"-")</f>
        <v>-</v>
      </c>
      <c r="IP50" s="380" t="str">
        <f>IFERROR(AVERAGEIFS('VISSIM Travel Time Outputs'!$L:$L,'VISSIM Travel Time Outputs'!$D:$D,$D50,'VISSIM Travel Time Outputs'!$A:$A,"AVG",'VISSIM Travel Time Outputs'!$B:$B,IP$9),"-")</f>
        <v>-</v>
      </c>
      <c r="IQ50" s="380" t="str">
        <f>IFERROR(AVERAGEIFS('VISSIM Travel Time Outputs'!$L:$L,'VISSIM Travel Time Outputs'!$D:$D,$D50,'VISSIM Travel Time Outputs'!$A:$A,"AVG",'VISSIM Travel Time Outputs'!$B:$B,IQ$9),"-")</f>
        <v>-</v>
      </c>
      <c r="IR50" s="381" t="str">
        <f>IFERROR(AVERAGEIFS('VISSIM Travel Time Outputs'!$L:$L,'VISSIM Travel Time Outputs'!$D:$D,$D50,'VISSIM Travel Time Outputs'!$A:$A,"AVG",'VISSIM Travel Time Outputs'!$B:$B,IR$9),"-")</f>
        <v>-</v>
      </c>
      <c r="IS50" s="381" t="str">
        <f t="shared" si="31"/>
        <v>--</v>
      </c>
    </row>
    <row r="51" spans="1:253" x14ac:dyDescent="0.25">
      <c r="A51" s="302" t="str">
        <f t="shared" si="12"/>
        <v>H</v>
      </c>
      <c r="B51" s="641">
        <f t="shared" si="32"/>
        <v>42</v>
      </c>
      <c r="C51" s="475">
        <f>INDEX('Input - Travel Times'!$B$3:$AL$103,MATCH($B51,'Input - Travel Times'!$B$3:$B$103,0),MATCH(C$9,'Input - Travel Times'!$B$3:$AL$3,0))</f>
        <v>0</v>
      </c>
      <c r="D51" s="194">
        <f>INDEX('Input - Travel Times'!$B$3:$AS$103,MATCH($B51,'Input - Travel Times'!$B$3:$B$103,0),MATCH(D$9,'Input - Travel Times'!$B$3:$AS$3,0))</f>
        <v>0</v>
      </c>
      <c r="E51" s="582">
        <f>TIME(0,0,INDEX('Input - Travel Times'!$B$3:$AL$103,MATCH($B51,'Input - Travel Times'!$B$3:$B$103,0),MATCH(E$9,'Input - Travel Times'!$B$3:$AL$3,0)))</f>
        <v>0</v>
      </c>
      <c r="F51" s="582">
        <f>TIME(0,0,INDEX('Input - Travel Times'!$B$3:$AL$103,MATCH($B51,'Input - Travel Times'!$B$3:$B$103,0),MATCH(F$9,'Input - Travel Times'!$B$3:$AL$3,0)))</f>
        <v>0</v>
      </c>
      <c r="G51" s="582">
        <f>TIME(0,0,INDEX('Input - Travel Times'!$B$3:$AL$103,MATCH($B51,'Input - Travel Times'!$B$3:$B$103,0),MATCH(G$9,'Input - Travel Times'!$B$3:$AL$3,0)))</f>
        <v>0</v>
      </c>
      <c r="I51" s="259" t="str">
        <f>IFERROR(TIME(0,0,AVERAGEIFS('VISSIM Travel Time Outputs'!$I:$I,'VISSIM Travel Time Outputs'!$D:$D,$D51,'VISSIM Travel Time Outputs'!$A:$A,"AVG",'VISSIM Travel Time Outputs'!$B:$B,I$9)),"-")</f>
        <v>-</v>
      </c>
      <c r="J51" s="36" t="str">
        <f>IFERROR(TIME(0,0,AVERAGEIFS('VISSIM Travel Time Outputs'!$I:$I,'VISSIM Travel Time Outputs'!$D:$D,$D51,'VISSIM Travel Time Outputs'!$A:$A,"AVG",'VISSIM Travel Time Outputs'!$B:$B,J$9)),"-")</f>
        <v>-</v>
      </c>
      <c r="K51" s="36" t="str">
        <f>IFERROR(TIME(0,0,AVERAGEIFS('VISSIM Travel Time Outputs'!$I:$I,'VISSIM Travel Time Outputs'!$D:$D,$D51,'VISSIM Travel Time Outputs'!$A:$A,"AVG",'VISSIM Travel Time Outputs'!$B:$B,K$9)),"-")</f>
        <v>-</v>
      </c>
      <c r="L51" s="36" t="str">
        <f>IFERROR(TIME(0,0,AVERAGEIFS('VISSIM Travel Time Outputs'!$I:$I,'VISSIM Travel Time Outputs'!$D:$D,$D51,'VISSIM Travel Time Outputs'!$A:$A,"AVG",'VISSIM Travel Time Outputs'!$B:$B,L$9)),"-")</f>
        <v>-</v>
      </c>
      <c r="M51" s="36" t="str">
        <f>IFERROR(TIME(0,0,AVERAGEIFS('VISSIM Travel Time Outputs'!$I:$I,'VISSIM Travel Time Outputs'!$D:$D,$D51,'VISSIM Travel Time Outputs'!$A:$A,"AVG",'VISSIM Travel Time Outputs'!$B:$B,M$9)),"-")</f>
        <v>-</v>
      </c>
      <c r="N51" s="36" t="str">
        <f>IFERROR(TIME(0,0,AVERAGEIFS('VISSIM Travel Time Outputs'!$I:$I,'VISSIM Travel Time Outputs'!$D:$D,$D51,'VISSIM Travel Time Outputs'!$A:$A,"AVG",'VISSIM Travel Time Outputs'!$B:$B,N$9)),"-")</f>
        <v>-</v>
      </c>
      <c r="O51" s="36" t="str">
        <f>IFERROR(TIME(0,0,AVERAGEIFS('VISSIM Travel Time Outputs'!$I:$I,'VISSIM Travel Time Outputs'!$D:$D,$D51,'VISSIM Travel Time Outputs'!$A:$A,"AVG",'VISSIM Travel Time Outputs'!$B:$B,O$9)),"-")</f>
        <v>-</v>
      </c>
      <c r="P51" s="36" t="str">
        <f>IFERROR(TIME(0,0,AVERAGEIFS('VISSIM Travel Time Outputs'!$I:$I,'VISSIM Travel Time Outputs'!$D:$D,$D51,'VISSIM Travel Time Outputs'!$A:$A,"AVG",'VISSIM Travel Time Outputs'!$B:$B,P$9)),"-")</f>
        <v>-</v>
      </c>
      <c r="Q51" s="36" t="str">
        <f>IFERROR(TIME(0,0,AVERAGEIFS('VISSIM Travel Time Outputs'!$I:$I,'VISSIM Travel Time Outputs'!$D:$D,$D51,'VISSIM Travel Time Outputs'!$A:$A,"AVG",'VISSIM Travel Time Outputs'!$B:$B,Q$9)),"-")</f>
        <v>-</v>
      </c>
      <c r="R51" s="36" t="str">
        <f>IFERROR(TIME(0,0,AVERAGEIFS('VISSIM Travel Time Outputs'!$I:$I,'VISSIM Travel Time Outputs'!$D:$D,$D51,'VISSIM Travel Time Outputs'!$A:$A,"AVG",'VISSIM Travel Time Outputs'!$B:$B,R$9)),"-")</f>
        <v>-</v>
      </c>
      <c r="S51" s="36" t="str">
        <f>IFERROR(TIME(0,0,AVERAGEIFS('VISSIM Travel Time Outputs'!$I:$I,'VISSIM Travel Time Outputs'!$D:$D,$D51,'VISSIM Travel Time Outputs'!$A:$A,"AVG",'VISSIM Travel Time Outputs'!$B:$B,S$9)),"-")</f>
        <v>-</v>
      </c>
      <c r="T51" s="36" t="str">
        <f>IFERROR(TIME(0,0,AVERAGEIFS('VISSIM Travel Time Outputs'!$I:$I,'VISSIM Travel Time Outputs'!$D:$D,$D51,'VISSIM Travel Time Outputs'!$A:$A,"AVG",'VISSIM Travel Time Outputs'!$B:$B,T$9)),"-")</f>
        <v>-</v>
      </c>
      <c r="U51" s="36" t="str">
        <f>IFERROR(TIME(0,0,AVERAGEIFS('VISSIM Travel Time Outputs'!$I:$I,'VISSIM Travel Time Outputs'!$D:$D,$D51,'VISSIM Travel Time Outputs'!$A:$A,"AVG",'VISSIM Travel Time Outputs'!$B:$B,U$9)),"-")</f>
        <v>-</v>
      </c>
      <c r="V51" s="36" t="str">
        <f>IFERROR(TIME(0,0,AVERAGEIFS('VISSIM Travel Time Outputs'!$I:$I,'VISSIM Travel Time Outputs'!$D:$D,$D51,'VISSIM Travel Time Outputs'!$A:$A,"AVG",'VISSIM Travel Time Outputs'!$B:$B,V$9)),"-")</f>
        <v>-</v>
      </c>
      <c r="W51" s="36" t="str">
        <f>IFERROR(TIME(0,0,AVERAGEIFS('VISSIM Travel Time Outputs'!$I:$I,'VISSIM Travel Time Outputs'!$D:$D,$D51,'VISSIM Travel Time Outputs'!$A:$A,"AVG",'VISSIM Travel Time Outputs'!$B:$B,W$9)),"-")</f>
        <v>-</v>
      </c>
      <c r="X51" s="177" t="str">
        <f>IFERROR(TIME(0,0,AVERAGEIFS('VISSIM Travel Time Outputs'!$I:$I,'VISSIM Travel Time Outputs'!$D:$D,$D51,'VISSIM Travel Time Outputs'!$A:$A,"AVG",'VISSIM Travel Time Outputs'!$B:$B,X$9)),"-")</f>
        <v>-</v>
      </c>
      <c r="Y51" s="304"/>
      <c r="Z51" s="379" t="str">
        <f>IFERROR(AVERAGEIFS('VISSIM Travel Time Outputs'!$F:$F,'VISSIM Travel Time Outputs'!$D:$D,$D51,'VISSIM Travel Time Outputs'!$A:$A,"AVG",'VISSIM Travel Time Outputs'!$B:$B,Z$9),"-")</f>
        <v>-</v>
      </c>
      <c r="AA51" s="380" t="str">
        <f>IFERROR(AVERAGEIFS('VISSIM Travel Time Outputs'!$F:$F,'VISSIM Travel Time Outputs'!$D:$D,$D51,'VISSIM Travel Time Outputs'!$A:$A,"AVG",'VISSIM Travel Time Outputs'!$B:$B,AA$9),"-")</f>
        <v>-</v>
      </c>
      <c r="AB51" s="380" t="str">
        <f>IFERROR(AVERAGEIFS('VISSIM Travel Time Outputs'!$F:$F,'VISSIM Travel Time Outputs'!$D:$D,$D51,'VISSIM Travel Time Outputs'!$A:$A,"AVG",'VISSIM Travel Time Outputs'!$B:$B,AB$9),"-")</f>
        <v>-</v>
      </c>
      <c r="AC51" s="380" t="str">
        <f>IFERROR(AVERAGEIFS('VISSIM Travel Time Outputs'!$F:$F,'VISSIM Travel Time Outputs'!$D:$D,$D51,'VISSIM Travel Time Outputs'!$A:$A,"AVG",'VISSIM Travel Time Outputs'!$B:$B,AC$9),"-")</f>
        <v>-</v>
      </c>
      <c r="AD51" s="380" t="str">
        <f>IFERROR(AVERAGEIFS('VISSIM Travel Time Outputs'!$F:$F,'VISSIM Travel Time Outputs'!$D:$D,$D51,'VISSIM Travel Time Outputs'!$A:$A,"AVG",'VISSIM Travel Time Outputs'!$B:$B,AD$9),"-")</f>
        <v>-</v>
      </c>
      <c r="AE51" s="380" t="str">
        <f>IFERROR(AVERAGEIFS('VISSIM Travel Time Outputs'!$F:$F,'VISSIM Travel Time Outputs'!$D:$D,$D51,'VISSIM Travel Time Outputs'!$A:$A,"AVG",'VISSIM Travel Time Outputs'!$B:$B,AE$9),"-")</f>
        <v>-</v>
      </c>
      <c r="AF51" s="380" t="str">
        <f>IFERROR(AVERAGEIFS('VISSIM Travel Time Outputs'!$F:$F,'VISSIM Travel Time Outputs'!$D:$D,$D51,'VISSIM Travel Time Outputs'!$A:$A,"AVG",'VISSIM Travel Time Outputs'!$B:$B,AF$9),"-")</f>
        <v>-</v>
      </c>
      <c r="AG51" s="380" t="str">
        <f>IFERROR(AVERAGEIFS('VISSIM Travel Time Outputs'!$F:$F,'VISSIM Travel Time Outputs'!$D:$D,$D51,'VISSIM Travel Time Outputs'!$A:$A,"AVG",'VISSIM Travel Time Outputs'!$B:$B,AG$9),"-")</f>
        <v>-</v>
      </c>
      <c r="AH51" s="380" t="str">
        <f>IFERROR(AVERAGEIFS('VISSIM Travel Time Outputs'!$F:$F,'VISSIM Travel Time Outputs'!$D:$D,$D51,'VISSIM Travel Time Outputs'!$A:$A,"AVG",'VISSIM Travel Time Outputs'!$B:$B,AH$9),"-")</f>
        <v>-</v>
      </c>
      <c r="AI51" s="380" t="str">
        <f>IFERROR(AVERAGEIFS('VISSIM Travel Time Outputs'!$F:$F,'VISSIM Travel Time Outputs'!$D:$D,$D51,'VISSIM Travel Time Outputs'!$A:$A,"AVG",'VISSIM Travel Time Outputs'!$B:$B,AI$9),"-")</f>
        <v>-</v>
      </c>
      <c r="AJ51" s="380" t="str">
        <f>IFERROR(AVERAGEIFS('VISSIM Travel Time Outputs'!$F:$F,'VISSIM Travel Time Outputs'!$D:$D,$D51,'VISSIM Travel Time Outputs'!$A:$A,"AVG",'VISSIM Travel Time Outputs'!$B:$B,AJ$9),"-")</f>
        <v>-</v>
      </c>
      <c r="AK51" s="380" t="str">
        <f>IFERROR(AVERAGEIFS('VISSIM Travel Time Outputs'!$F:$F,'VISSIM Travel Time Outputs'!$D:$D,$D51,'VISSIM Travel Time Outputs'!$A:$A,"AVG",'VISSIM Travel Time Outputs'!$B:$B,AK$9),"-")</f>
        <v>-</v>
      </c>
      <c r="AL51" s="380" t="str">
        <f>IFERROR(AVERAGEIFS('VISSIM Travel Time Outputs'!$F:$F,'VISSIM Travel Time Outputs'!$D:$D,$D51,'VISSIM Travel Time Outputs'!$A:$A,"AVG",'VISSIM Travel Time Outputs'!$B:$B,AL$9),"-")</f>
        <v>-</v>
      </c>
      <c r="AM51" s="380" t="str">
        <f>IFERROR(AVERAGEIFS('VISSIM Travel Time Outputs'!$F:$F,'VISSIM Travel Time Outputs'!$D:$D,$D51,'VISSIM Travel Time Outputs'!$A:$A,"AVG",'VISSIM Travel Time Outputs'!$B:$B,AM$9),"-")</f>
        <v>-</v>
      </c>
      <c r="AN51" s="380" t="str">
        <f>IFERROR(AVERAGEIFS('VISSIM Travel Time Outputs'!$F:$F,'VISSIM Travel Time Outputs'!$D:$D,$D51,'VISSIM Travel Time Outputs'!$A:$A,"AVG",'VISSIM Travel Time Outputs'!$B:$B,AN$9),"-")</f>
        <v>-</v>
      </c>
      <c r="AO51" s="381" t="str">
        <f>IFERROR(AVERAGEIFS('VISSIM Travel Time Outputs'!$F:$F,'VISSIM Travel Time Outputs'!$D:$D,$D51,'VISSIM Travel Time Outputs'!$A:$A,"AVG",'VISSIM Travel Time Outputs'!$B:$B,AO$9),"-")</f>
        <v>-</v>
      </c>
      <c r="AP51" s="387"/>
      <c r="AQ51" s="259" t="str">
        <f t="shared" si="13"/>
        <v>--</v>
      </c>
      <c r="AR51" s="410" t="str">
        <f t="shared" si="14"/>
        <v>--</v>
      </c>
      <c r="AS51" s="381">
        <f t="shared" si="15"/>
        <v>0</v>
      </c>
      <c r="AT51" s="305"/>
      <c r="AU51" s="259" t="str">
        <f>IFERROR(TIME(0,0,AVERAGEIFS('VISSIM Travel Time Outputs'!$J:$J,'VISSIM Travel Time Outputs'!$D:$D,$D51,'VISSIM Travel Time Outputs'!$A:$A,"AVG",'VISSIM Travel Time Outputs'!$B:$B,AU$9)),"-")</f>
        <v>-</v>
      </c>
      <c r="AV51" s="36" t="str">
        <f>IFERROR(TIME(0,0,AVERAGEIFS('VISSIM Travel Time Outputs'!$J:$J,'VISSIM Travel Time Outputs'!$D:$D,$D51,'VISSIM Travel Time Outputs'!$A:$A,"AVG",'VISSIM Travel Time Outputs'!$B:$B,AV$9)),"-")</f>
        <v>-</v>
      </c>
      <c r="AW51" s="36" t="str">
        <f>IFERROR(TIME(0,0,AVERAGEIFS('VISSIM Travel Time Outputs'!$J:$J,'VISSIM Travel Time Outputs'!$D:$D,$D51,'VISSIM Travel Time Outputs'!$A:$A,"AVG",'VISSIM Travel Time Outputs'!$B:$B,AW$9)),"-")</f>
        <v>-</v>
      </c>
      <c r="AX51" s="36" t="str">
        <f>IFERROR(TIME(0,0,AVERAGEIFS('VISSIM Travel Time Outputs'!$J:$J,'VISSIM Travel Time Outputs'!$D:$D,$D51,'VISSIM Travel Time Outputs'!$A:$A,"AVG",'VISSIM Travel Time Outputs'!$B:$B,AX$9)),"-")</f>
        <v>-</v>
      </c>
      <c r="AY51" s="36" t="str">
        <f>IFERROR(TIME(0,0,AVERAGEIFS('VISSIM Travel Time Outputs'!$J:$J,'VISSIM Travel Time Outputs'!$D:$D,$D51,'VISSIM Travel Time Outputs'!$A:$A,"AVG",'VISSIM Travel Time Outputs'!$B:$B,AY$9)),"-")</f>
        <v>-</v>
      </c>
      <c r="AZ51" s="36" t="str">
        <f>IFERROR(TIME(0,0,AVERAGEIFS('VISSIM Travel Time Outputs'!$J:$J,'VISSIM Travel Time Outputs'!$D:$D,$D51,'VISSIM Travel Time Outputs'!$A:$A,"AVG",'VISSIM Travel Time Outputs'!$B:$B,AZ$9)),"-")</f>
        <v>-</v>
      </c>
      <c r="BA51" s="36" t="str">
        <f>IFERROR(TIME(0,0,AVERAGEIFS('VISSIM Travel Time Outputs'!$J:$J,'VISSIM Travel Time Outputs'!$D:$D,$D51,'VISSIM Travel Time Outputs'!$A:$A,"AVG",'VISSIM Travel Time Outputs'!$B:$B,BA$9)),"-")</f>
        <v>-</v>
      </c>
      <c r="BB51" s="36" t="str">
        <f>IFERROR(TIME(0,0,AVERAGEIFS('VISSIM Travel Time Outputs'!$J:$J,'VISSIM Travel Time Outputs'!$D:$D,$D51,'VISSIM Travel Time Outputs'!$A:$A,"AVG",'VISSIM Travel Time Outputs'!$B:$B,BB$9)),"-")</f>
        <v>-</v>
      </c>
      <c r="BC51" s="36" t="str">
        <f>IFERROR(TIME(0,0,AVERAGEIFS('VISSIM Travel Time Outputs'!$J:$J,'VISSIM Travel Time Outputs'!$D:$D,$D51,'VISSIM Travel Time Outputs'!$A:$A,"AVG",'VISSIM Travel Time Outputs'!$B:$B,BC$9)),"-")</f>
        <v>-</v>
      </c>
      <c r="BD51" s="36" t="str">
        <f>IFERROR(TIME(0,0,AVERAGEIFS('VISSIM Travel Time Outputs'!$J:$J,'VISSIM Travel Time Outputs'!$D:$D,$D51,'VISSIM Travel Time Outputs'!$A:$A,"AVG",'VISSIM Travel Time Outputs'!$B:$B,BD$9)),"-")</f>
        <v>-</v>
      </c>
      <c r="BE51" s="36" t="str">
        <f>IFERROR(TIME(0,0,AVERAGEIFS('VISSIM Travel Time Outputs'!$J:$J,'VISSIM Travel Time Outputs'!$D:$D,$D51,'VISSIM Travel Time Outputs'!$A:$A,"AVG",'VISSIM Travel Time Outputs'!$B:$B,BE$9)),"-")</f>
        <v>-</v>
      </c>
      <c r="BF51" s="36" t="str">
        <f>IFERROR(TIME(0,0,AVERAGEIFS('VISSIM Travel Time Outputs'!$J:$J,'VISSIM Travel Time Outputs'!$D:$D,$D51,'VISSIM Travel Time Outputs'!$A:$A,"AVG",'VISSIM Travel Time Outputs'!$B:$B,BF$9)),"-")</f>
        <v>-</v>
      </c>
      <c r="BG51" s="36" t="str">
        <f>IFERROR(TIME(0,0,AVERAGEIFS('VISSIM Travel Time Outputs'!$J:$J,'VISSIM Travel Time Outputs'!$D:$D,$D51,'VISSIM Travel Time Outputs'!$A:$A,"AVG",'VISSIM Travel Time Outputs'!$B:$B,BG$9)),"-")</f>
        <v>-</v>
      </c>
      <c r="BH51" s="36" t="str">
        <f>IFERROR(TIME(0,0,AVERAGEIFS('VISSIM Travel Time Outputs'!$J:$J,'VISSIM Travel Time Outputs'!$D:$D,$D51,'VISSIM Travel Time Outputs'!$A:$A,"AVG",'VISSIM Travel Time Outputs'!$B:$B,BH$9)),"-")</f>
        <v>-</v>
      </c>
      <c r="BI51" s="36" t="str">
        <f>IFERROR(TIME(0,0,AVERAGEIFS('VISSIM Travel Time Outputs'!$J:$J,'VISSIM Travel Time Outputs'!$D:$D,$D51,'VISSIM Travel Time Outputs'!$A:$A,"AVG",'VISSIM Travel Time Outputs'!$B:$B,BI$9)),"-")</f>
        <v>-</v>
      </c>
      <c r="BJ51" s="177" t="str">
        <f>IFERROR(TIME(0,0,AVERAGEIFS('VISSIM Travel Time Outputs'!$J:$J,'VISSIM Travel Time Outputs'!$D:$D,$D51,'VISSIM Travel Time Outputs'!$A:$A,"AVG",'VISSIM Travel Time Outputs'!$B:$B,BJ$9)),"-")</f>
        <v>-</v>
      </c>
      <c r="BK51" s="164"/>
      <c r="BL51" s="379" t="str">
        <f>IFERROR(AVERAGEIFS('VISSIM Travel Time Outputs'!$G:$G,'VISSIM Travel Time Outputs'!$D:$D,$D51,'VISSIM Travel Time Outputs'!$A:$A,"AVG",'VISSIM Travel Time Outputs'!$B:$B,BL$9),"-")</f>
        <v>-</v>
      </c>
      <c r="BM51" s="380" t="str">
        <f>IFERROR(AVERAGEIFS('VISSIM Travel Time Outputs'!$G:$G,'VISSIM Travel Time Outputs'!$D:$D,$D51,'VISSIM Travel Time Outputs'!$A:$A,"AVG",'VISSIM Travel Time Outputs'!$B:$B,BM$9),"-")</f>
        <v>-</v>
      </c>
      <c r="BN51" s="380" t="str">
        <f>IFERROR(AVERAGEIFS('VISSIM Travel Time Outputs'!$G:$G,'VISSIM Travel Time Outputs'!$D:$D,$D51,'VISSIM Travel Time Outputs'!$A:$A,"AVG",'VISSIM Travel Time Outputs'!$B:$B,BN$9),"-")</f>
        <v>-</v>
      </c>
      <c r="BO51" s="380" t="str">
        <f>IFERROR(AVERAGEIFS('VISSIM Travel Time Outputs'!$G:$G,'VISSIM Travel Time Outputs'!$D:$D,$D51,'VISSIM Travel Time Outputs'!$A:$A,"AVG",'VISSIM Travel Time Outputs'!$B:$B,BO$9),"-")</f>
        <v>-</v>
      </c>
      <c r="BP51" s="380" t="str">
        <f>IFERROR(AVERAGEIFS('VISSIM Travel Time Outputs'!$G:$G,'VISSIM Travel Time Outputs'!$D:$D,$D51,'VISSIM Travel Time Outputs'!$A:$A,"AVG",'VISSIM Travel Time Outputs'!$B:$B,BP$9),"-")</f>
        <v>-</v>
      </c>
      <c r="BQ51" s="380" t="str">
        <f>IFERROR(AVERAGEIFS('VISSIM Travel Time Outputs'!$G:$G,'VISSIM Travel Time Outputs'!$D:$D,$D51,'VISSIM Travel Time Outputs'!$A:$A,"AVG",'VISSIM Travel Time Outputs'!$B:$B,BQ$9),"-")</f>
        <v>-</v>
      </c>
      <c r="BR51" s="380" t="str">
        <f>IFERROR(AVERAGEIFS('VISSIM Travel Time Outputs'!$G:$G,'VISSIM Travel Time Outputs'!$D:$D,$D51,'VISSIM Travel Time Outputs'!$A:$A,"AVG",'VISSIM Travel Time Outputs'!$B:$B,BR$9),"-")</f>
        <v>-</v>
      </c>
      <c r="BS51" s="380" t="str">
        <f>IFERROR(AVERAGEIFS('VISSIM Travel Time Outputs'!$G:$G,'VISSIM Travel Time Outputs'!$D:$D,$D51,'VISSIM Travel Time Outputs'!$A:$A,"AVG",'VISSIM Travel Time Outputs'!$B:$B,BS$9),"-")</f>
        <v>-</v>
      </c>
      <c r="BT51" s="380" t="str">
        <f>IFERROR(AVERAGEIFS('VISSIM Travel Time Outputs'!$G:$G,'VISSIM Travel Time Outputs'!$D:$D,$D51,'VISSIM Travel Time Outputs'!$A:$A,"AVG",'VISSIM Travel Time Outputs'!$B:$B,BT$9),"-")</f>
        <v>-</v>
      </c>
      <c r="BU51" s="380" t="str">
        <f>IFERROR(AVERAGEIFS('VISSIM Travel Time Outputs'!$G:$G,'VISSIM Travel Time Outputs'!$D:$D,$D51,'VISSIM Travel Time Outputs'!$A:$A,"AVG",'VISSIM Travel Time Outputs'!$B:$B,BU$9),"-")</f>
        <v>-</v>
      </c>
      <c r="BV51" s="380" t="str">
        <f>IFERROR(AVERAGEIFS('VISSIM Travel Time Outputs'!$G:$G,'VISSIM Travel Time Outputs'!$D:$D,$D51,'VISSIM Travel Time Outputs'!$A:$A,"AVG",'VISSIM Travel Time Outputs'!$B:$B,BV$9),"-")</f>
        <v>-</v>
      </c>
      <c r="BW51" s="380" t="str">
        <f>IFERROR(AVERAGEIFS('VISSIM Travel Time Outputs'!$G:$G,'VISSIM Travel Time Outputs'!$D:$D,$D51,'VISSIM Travel Time Outputs'!$A:$A,"AVG",'VISSIM Travel Time Outputs'!$B:$B,BW$9),"-")</f>
        <v>-</v>
      </c>
      <c r="BX51" s="380" t="str">
        <f>IFERROR(AVERAGEIFS('VISSIM Travel Time Outputs'!$G:$G,'VISSIM Travel Time Outputs'!$D:$D,$D51,'VISSIM Travel Time Outputs'!$A:$A,"AVG",'VISSIM Travel Time Outputs'!$B:$B,BX$9),"-")</f>
        <v>-</v>
      </c>
      <c r="BY51" s="380" t="str">
        <f>IFERROR(AVERAGEIFS('VISSIM Travel Time Outputs'!$G:$G,'VISSIM Travel Time Outputs'!$D:$D,$D51,'VISSIM Travel Time Outputs'!$A:$A,"AVG",'VISSIM Travel Time Outputs'!$B:$B,BY$9),"-")</f>
        <v>-</v>
      </c>
      <c r="BZ51" s="380" t="str">
        <f>IFERROR(AVERAGEIFS('VISSIM Travel Time Outputs'!$G:$G,'VISSIM Travel Time Outputs'!$D:$D,$D51,'VISSIM Travel Time Outputs'!$A:$A,"AVG",'VISSIM Travel Time Outputs'!$B:$B,BZ$9),"-")</f>
        <v>-</v>
      </c>
      <c r="CA51" s="381" t="str">
        <f>IFERROR(AVERAGEIFS('VISSIM Travel Time Outputs'!$G:$G,'VISSIM Travel Time Outputs'!$D:$D,$D51,'VISSIM Travel Time Outputs'!$A:$A,"AVG",'VISSIM Travel Time Outputs'!$B:$B,CA$9),"-")</f>
        <v>-</v>
      </c>
      <c r="CB51" s="304"/>
      <c r="CC51" s="259" t="str">
        <f t="shared" si="16"/>
        <v>--</v>
      </c>
      <c r="CD51" s="410" t="str">
        <f t="shared" si="17"/>
        <v>--</v>
      </c>
      <c r="CE51" s="381">
        <f t="shared" si="18"/>
        <v>0</v>
      </c>
      <c r="CF51" s="387"/>
      <c r="CG51" s="259" t="str">
        <f>IFERROR(GETPIVOTDATA("Average of TRAVTM(31)",#REF!,"TIMEINT",CG$9,"VEHICLETRAVELTIMEMEASUREMENT",$D51)/3600/24,"--")</f>
        <v>--</v>
      </c>
      <c r="CH51" s="36" t="str">
        <f>IFERROR(GETPIVOTDATA("Average of TRAVTM(31)",#REF!,"TIMEINT",CH$9,"VEHICLETRAVELTIMEMEASUREMENT",$D51)/3600/24,"--")</f>
        <v>--</v>
      </c>
      <c r="CI51" s="36" t="str">
        <f>IFERROR(GETPIVOTDATA("Average of TRAVTM(31)",#REF!,"TIMEINT",CI$9,"VEHICLETRAVELTIMEMEASUREMENT",$D51)/3600/24,"--")</f>
        <v>--</v>
      </c>
      <c r="CJ51" s="36" t="str">
        <f>IFERROR(GETPIVOTDATA("Average of TRAVTM(31)",#REF!,"TIMEINT",CJ$9,"VEHICLETRAVELTIMEMEASUREMENT",$D51)/3600/24,"--")</f>
        <v>--</v>
      </c>
      <c r="CK51" s="36" t="str">
        <f>IFERROR(GETPIVOTDATA("Average of TRAVTM(31)",#REF!,"TIMEINT",CK$9,"VEHICLETRAVELTIMEMEASUREMENT",$D51)/3600/24,"--")</f>
        <v>--</v>
      </c>
      <c r="CL51" s="36" t="str">
        <f>IFERROR(GETPIVOTDATA("Average of TRAVTM(31)",#REF!,"TIMEINT",CL$9,"VEHICLETRAVELTIMEMEASUREMENT",$D51)/3600/24,"--")</f>
        <v>--</v>
      </c>
      <c r="CM51" s="36" t="str">
        <f>IFERROR(GETPIVOTDATA("Average of TRAVTM(31)",#REF!,"TIMEINT",CM$9,"VEHICLETRAVELTIMEMEASUREMENT",$D51)/3600/24,"--")</f>
        <v>--</v>
      </c>
      <c r="CN51" s="36" t="str">
        <f>IFERROR(GETPIVOTDATA("Average of TRAVTM(31)",#REF!,"TIMEINT",CN$9,"VEHICLETRAVELTIMEMEASUREMENT",$D51)/3600/24,"--")</f>
        <v>--</v>
      </c>
      <c r="CO51" s="36" t="str">
        <f>IFERROR(GETPIVOTDATA("Average of TRAVTM(31)",#REF!,"TIMEINT",CO$9,"VEHICLETRAVELTIMEMEASUREMENT",$D51)/3600/24,"--")</f>
        <v>--</v>
      </c>
      <c r="CP51" s="36" t="str">
        <f>IFERROR(GETPIVOTDATA("Average of TRAVTM(31)",#REF!,"TIMEINT",CP$9,"VEHICLETRAVELTIMEMEASUREMENT",$D51)/3600/24,"--")</f>
        <v>--</v>
      </c>
      <c r="CQ51" s="36" t="str">
        <f>IFERROR(GETPIVOTDATA("Average of TRAVTM(31)",#REF!,"TIMEINT",CQ$9,"VEHICLETRAVELTIMEMEASUREMENT",$D51)/3600/24,"--")</f>
        <v>--</v>
      </c>
      <c r="CR51" s="36" t="str">
        <f>IFERROR(GETPIVOTDATA("Average of TRAVTM(31)",#REF!,"TIMEINT",CR$9,"VEHICLETRAVELTIMEMEASUREMENT",$D51)/3600/24,"--")</f>
        <v>--</v>
      </c>
      <c r="CS51" s="36" t="str">
        <f>IFERROR(GETPIVOTDATA("Average of TRAVTM(31)",#REF!,"TIMEINT",CS$9,"VEHICLETRAVELTIMEMEASUREMENT",$D51)/3600/24,"--")</f>
        <v>--</v>
      </c>
      <c r="CT51" s="36" t="str">
        <f>IFERROR(GETPIVOTDATA("Average of TRAVTM(31)",#REF!,"TIMEINT",CT$9,"VEHICLETRAVELTIMEMEASUREMENT",$D51)/3600/24,"--")</f>
        <v>--</v>
      </c>
      <c r="CU51" s="36" t="str">
        <f>IFERROR(GETPIVOTDATA("Average of TRAVTM(31)",#REF!,"TIMEINT",CU$9,"VEHICLETRAVELTIMEMEASUREMENT",$D51)/3600/24,"--")</f>
        <v>--</v>
      </c>
      <c r="CV51" s="177" t="str">
        <f>IFERROR(GETPIVOTDATA("Average of TRAVTM(31)",#REF!,"TIMEINT",CV$9,"VEHICLETRAVELTIMEMEASUREMENT",$D51)/3600/24,"--")</f>
        <v>--</v>
      </c>
      <c r="CW51" s="387"/>
      <c r="CX51" s="379" t="str">
        <f>IFERROR(GETPIVOTDATA("Average of VEHS(31)",#REF!,"TIMEINT",CX$9,"VEHICLETRAVELTIMEMEASUREMENT",$D51),"--")</f>
        <v>--</v>
      </c>
      <c r="CY51" s="380" t="str">
        <f>IFERROR(GETPIVOTDATA("Average of VEHS(31)",#REF!,"TIMEINT",CY$9,"VEHICLETRAVELTIMEMEASUREMENT",$D51),"--")</f>
        <v>--</v>
      </c>
      <c r="CZ51" s="380" t="str">
        <f>IFERROR(GETPIVOTDATA("Average of VEHS(31)",#REF!,"TIMEINT",CZ$9,"VEHICLETRAVELTIMEMEASUREMENT",$D51),"--")</f>
        <v>--</v>
      </c>
      <c r="DA51" s="380" t="str">
        <f>IFERROR(GETPIVOTDATA("Average of VEHS(31)",#REF!,"TIMEINT",DA$9,"VEHICLETRAVELTIMEMEASUREMENT",$D51),"--")</f>
        <v>--</v>
      </c>
      <c r="DB51" s="380" t="str">
        <f>IFERROR(GETPIVOTDATA("Average of VEHS(31)",#REF!,"TIMEINT",DB$9,"VEHICLETRAVELTIMEMEASUREMENT",$D51),"--")</f>
        <v>--</v>
      </c>
      <c r="DC51" s="380" t="str">
        <f>IFERROR(GETPIVOTDATA("Average of VEHS(31)",#REF!,"TIMEINT",DC$9,"VEHICLETRAVELTIMEMEASUREMENT",$D51),"--")</f>
        <v>--</v>
      </c>
      <c r="DD51" s="380" t="str">
        <f>IFERROR(GETPIVOTDATA("Average of VEHS(31)",#REF!,"TIMEINT",DD$9,"VEHICLETRAVELTIMEMEASUREMENT",$D51),"--")</f>
        <v>--</v>
      </c>
      <c r="DE51" s="380" t="str">
        <f>IFERROR(GETPIVOTDATA("Average of VEHS(31)",#REF!,"TIMEINT",DE$9,"VEHICLETRAVELTIMEMEASUREMENT",$D51),"--")</f>
        <v>--</v>
      </c>
      <c r="DF51" s="380" t="str">
        <f>IFERROR(GETPIVOTDATA("Average of VEHS(31)",#REF!,"TIMEINT",DF$9,"VEHICLETRAVELTIMEMEASUREMENT",$D51),"--")</f>
        <v>--</v>
      </c>
      <c r="DG51" s="380" t="str">
        <f>IFERROR(GETPIVOTDATA("Average of VEHS(31)",#REF!,"TIMEINT",DG$9,"VEHICLETRAVELTIMEMEASUREMENT",$D51),"--")</f>
        <v>--</v>
      </c>
      <c r="DH51" s="380" t="str">
        <f>IFERROR(GETPIVOTDATA("Average of VEHS(31)",#REF!,"TIMEINT",DH$9,"VEHICLETRAVELTIMEMEASUREMENT",$D51),"--")</f>
        <v>--</v>
      </c>
      <c r="DI51" s="380" t="str">
        <f>IFERROR(GETPIVOTDATA("Average of VEHS(31)",#REF!,"TIMEINT",DI$9,"VEHICLETRAVELTIMEMEASUREMENT",$D51),"--")</f>
        <v>--</v>
      </c>
      <c r="DJ51" s="380" t="str">
        <f>IFERROR(GETPIVOTDATA("Average of VEHS(31)",#REF!,"TIMEINT",DJ$9,"VEHICLETRAVELTIMEMEASUREMENT",$D51),"--")</f>
        <v>--</v>
      </c>
      <c r="DK51" s="380" t="str">
        <f>IFERROR(GETPIVOTDATA("Average of VEHS(31)",#REF!,"TIMEINT",DK$9,"VEHICLETRAVELTIMEMEASUREMENT",$D51),"--")</f>
        <v>--</v>
      </c>
      <c r="DL51" s="380" t="str">
        <f>IFERROR(GETPIVOTDATA("Average of VEHS(31)",#REF!,"TIMEINT",DL$9,"VEHICLETRAVELTIMEMEASUREMENT",$D51),"--")</f>
        <v>--</v>
      </c>
      <c r="DM51" s="381" t="str">
        <f>IFERROR(GETPIVOTDATA("Average of VEHS(31)",#REF!,"TIMEINT",DM$9,"VEHICLETRAVELTIMEMEASUREMENT",$D51),"--")</f>
        <v>--</v>
      </c>
      <c r="DN51" s="387"/>
      <c r="DO51" s="259" t="str">
        <f t="shared" si="19"/>
        <v>--</v>
      </c>
      <c r="DP51" s="410" t="str">
        <f t="shared" si="20"/>
        <v>--</v>
      </c>
      <c r="DQ51" s="381">
        <f t="shared" si="21"/>
        <v>0</v>
      </c>
      <c r="DR51" s="305"/>
      <c r="DS51" s="259" t="str">
        <f>IFERROR(TIME(0,0,AVERAGEIFS('VISSIM Travel Time Outputs'!$K:$K,'VISSIM Travel Time Outputs'!$D:$D,$D51,'VISSIM Travel Time Outputs'!$A:$A,"AVG",'VISSIM Travel Time Outputs'!$B:$B,DS$9)),"-")</f>
        <v>-</v>
      </c>
      <c r="DT51" s="36" t="str">
        <f>IFERROR(TIME(0,0,AVERAGEIFS('VISSIM Travel Time Outputs'!$K:$K,'VISSIM Travel Time Outputs'!$D:$D,$D51,'VISSIM Travel Time Outputs'!$A:$A,"AVG",'VISSIM Travel Time Outputs'!$B:$B,DT$9)),"-")</f>
        <v>-</v>
      </c>
      <c r="DU51" s="36" t="str">
        <f>IFERROR(TIME(0,0,AVERAGEIFS('VISSIM Travel Time Outputs'!$K:$K,'VISSIM Travel Time Outputs'!$D:$D,$D51,'VISSIM Travel Time Outputs'!$A:$A,"AVG",'VISSIM Travel Time Outputs'!$B:$B,DU$9)),"-")</f>
        <v>-</v>
      </c>
      <c r="DV51" s="36" t="str">
        <f>IFERROR(TIME(0,0,AVERAGEIFS('VISSIM Travel Time Outputs'!$K:$K,'VISSIM Travel Time Outputs'!$D:$D,$D51,'VISSIM Travel Time Outputs'!$A:$A,"AVG",'VISSIM Travel Time Outputs'!$B:$B,DV$9)),"-")</f>
        <v>-</v>
      </c>
      <c r="DW51" s="36" t="str">
        <f>IFERROR(TIME(0,0,AVERAGEIFS('VISSIM Travel Time Outputs'!$K:$K,'VISSIM Travel Time Outputs'!$D:$D,$D51,'VISSIM Travel Time Outputs'!$A:$A,"AVG",'VISSIM Travel Time Outputs'!$B:$B,DW$9)),"-")</f>
        <v>-</v>
      </c>
      <c r="DX51" s="36" t="str">
        <f>IFERROR(TIME(0,0,AVERAGEIFS('VISSIM Travel Time Outputs'!$K:$K,'VISSIM Travel Time Outputs'!$D:$D,$D51,'VISSIM Travel Time Outputs'!$A:$A,"AVG",'VISSIM Travel Time Outputs'!$B:$B,DX$9)),"-")</f>
        <v>-</v>
      </c>
      <c r="DY51" s="36" t="str">
        <f>IFERROR(TIME(0,0,AVERAGEIFS('VISSIM Travel Time Outputs'!$K:$K,'VISSIM Travel Time Outputs'!$D:$D,$D51,'VISSIM Travel Time Outputs'!$A:$A,"AVG",'VISSIM Travel Time Outputs'!$B:$B,DY$9)),"-")</f>
        <v>-</v>
      </c>
      <c r="DZ51" s="36" t="str">
        <f>IFERROR(TIME(0,0,AVERAGEIFS('VISSIM Travel Time Outputs'!$K:$K,'VISSIM Travel Time Outputs'!$D:$D,$D51,'VISSIM Travel Time Outputs'!$A:$A,"AVG",'VISSIM Travel Time Outputs'!$B:$B,DZ$9)),"-")</f>
        <v>-</v>
      </c>
      <c r="EA51" s="36" t="str">
        <f>IFERROR(TIME(0,0,AVERAGEIFS('VISSIM Travel Time Outputs'!$K:$K,'VISSIM Travel Time Outputs'!$D:$D,$D51,'VISSIM Travel Time Outputs'!$A:$A,"AVG",'VISSIM Travel Time Outputs'!$B:$B,EA$9)),"-")</f>
        <v>-</v>
      </c>
      <c r="EB51" s="36" t="str">
        <f>IFERROR(TIME(0,0,AVERAGEIFS('VISSIM Travel Time Outputs'!$K:$K,'VISSIM Travel Time Outputs'!$D:$D,$D51,'VISSIM Travel Time Outputs'!$A:$A,"AVG",'VISSIM Travel Time Outputs'!$B:$B,EB$9)),"-")</f>
        <v>-</v>
      </c>
      <c r="EC51" s="36" t="str">
        <f>IFERROR(TIME(0,0,AVERAGEIFS('VISSIM Travel Time Outputs'!$K:$K,'VISSIM Travel Time Outputs'!$D:$D,$D51,'VISSIM Travel Time Outputs'!$A:$A,"AVG",'VISSIM Travel Time Outputs'!$B:$B,EC$9)),"-")</f>
        <v>-</v>
      </c>
      <c r="ED51" s="36" t="str">
        <f>IFERROR(TIME(0,0,AVERAGEIFS('VISSIM Travel Time Outputs'!$K:$K,'VISSIM Travel Time Outputs'!$D:$D,$D51,'VISSIM Travel Time Outputs'!$A:$A,"AVG",'VISSIM Travel Time Outputs'!$B:$B,ED$9)),"-")</f>
        <v>-</v>
      </c>
      <c r="EE51" s="36" t="str">
        <f>IFERROR(TIME(0,0,AVERAGEIFS('VISSIM Travel Time Outputs'!$K:$K,'VISSIM Travel Time Outputs'!$D:$D,$D51,'VISSIM Travel Time Outputs'!$A:$A,"AVG",'VISSIM Travel Time Outputs'!$B:$B,EE$9)),"-")</f>
        <v>-</v>
      </c>
      <c r="EF51" s="36" t="str">
        <f>IFERROR(TIME(0,0,AVERAGEIFS('VISSIM Travel Time Outputs'!$K:$K,'VISSIM Travel Time Outputs'!$D:$D,$D51,'VISSIM Travel Time Outputs'!$A:$A,"AVG",'VISSIM Travel Time Outputs'!$B:$B,EF$9)),"-")</f>
        <v>-</v>
      </c>
      <c r="EG51" s="36" t="str">
        <f>IFERROR(TIME(0,0,AVERAGEIFS('VISSIM Travel Time Outputs'!$K:$K,'VISSIM Travel Time Outputs'!$D:$D,$D51,'VISSIM Travel Time Outputs'!$A:$A,"AVG",'VISSIM Travel Time Outputs'!$B:$B,EG$9)),"-")</f>
        <v>-</v>
      </c>
      <c r="EH51" s="177" t="str">
        <f>IFERROR(TIME(0,0,AVERAGEIFS('VISSIM Travel Time Outputs'!$K:$K,'VISSIM Travel Time Outputs'!$D:$D,$D51,'VISSIM Travel Time Outputs'!$A:$A,"AVG",'VISSIM Travel Time Outputs'!$B:$B,EH$9)),"-")</f>
        <v>-</v>
      </c>
      <c r="EI51" s="164"/>
      <c r="EJ51" s="379" t="str">
        <f>IFERROR(AVERAGEIFS('VISSIM Travel Time Outputs'!$H:$H,'VISSIM Travel Time Outputs'!$D:$D,$D51,'VISSIM Travel Time Outputs'!$A:$A,"AVG",'VISSIM Travel Time Outputs'!$B:$B,EJ$9),"-")</f>
        <v>-</v>
      </c>
      <c r="EK51" s="380" t="str">
        <f>IFERROR(AVERAGEIFS('VISSIM Travel Time Outputs'!$H:$H,'VISSIM Travel Time Outputs'!$D:$D,$D51,'VISSIM Travel Time Outputs'!$A:$A,"AVG",'VISSIM Travel Time Outputs'!$B:$B,EK$9),"-")</f>
        <v>-</v>
      </c>
      <c r="EL51" s="380" t="str">
        <f>IFERROR(AVERAGEIFS('VISSIM Travel Time Outputs'!$H:$H,'VISSIM Travel Time Outputs'!$D:$D,$D51,'VISSIM Travel Time Outputs'!$A:$A,"AVG",'VISSIM Travel Time Outputs'!$B:$B,EL$9),"-")</f>
        <v>-</v>
      </c>
      <c r="EM51" s="380" t="str">
        <f>IFERROR(AVERAGEIFS('VISSIM Travel Time Outputs'!$H:$H,'VISSIM Travel Time Outputs'!$D:$D,$D51,'VISSIM Travel Time Outputs'!$A:$A,"AVG",'VISSIM Travel Time Outputs'!$B:$B,EM$9),"-")</f>
        <v>-</v>
      </c>
      <c r="EN51" s="380" t="str">
        <f>IFERROR(AVERAGEIFS('VISSIM Travel Time Outputs'!$H:$H,'VISSIM Travel Time Outputs'!$D:$D,$D51,'VISSIM Travel Time Outputs'!$A:$A,"AVG",'VISSIM Travel Time Outputs'!$B:$B,EN$9),"-")</f>
        <v>-</v>
      </c>
      <c r="EO51" s="380" t="str">
        <f>IFERROR(AVERAGEIFS('VISSIM Travel Time Outputs'!$H:$H,'VISSIM Travel Time Outputs'!$D:$D,$D51,'VISSIM Travel Time Outputs'!$A:$A,"AVG",'VISSIM Travel Time Outputs'!$B:$B,EO$9),"-")</f>
        <v>-</v>
      </c>
      <c r="EP51" s="380" t="str">
        <f>IFERROR(AVERAGEIFS('VISSIM Travel Time Outputs'!$H:$H,'VISSIM Travel Time Outputs'!$D:$D,$D51,'VISSIM Travel Time Outputs'!$A:$A,"AVG",'VISSIM Travel Time Outputs'!$B:$B,EP$9),"-")</f>
        <v>-</v>
      </c>
      <c r="EQ51" s="380" t="str">
        <f>IFERROR(AVERAGEIFS('VISSIM Travel Time Outputs'!$H:$H,'VISSIM Travel Time Outputs'!$D:$D,$D51,'VISSIM Travel Time Outputs'!$A:$A,"AVG",'VISSIM Travel Time Outputs'!$B:$B,EQ$9),"-")</f>
        <v>-</v>
      </c>
      <c r="ER51" s="380" t="str">
        <f>IFERROR(AVERAGEIFS('VISSIM Travel Time Outputs'!$H:$H,'VISSIM Travel Time Outputs'!$D:$D,$D51,'VISSIM Travel Time Outputs'!$A:$A,"AVG",'VISSIM Travel Time Outputs'!$B:$B,ER$9),"-")</f>
        <v>-</v>
      </c>
      <c r="ES51" s="380" t="str">
        <f>IFERROR(AVERAGEIFS('VISSIM Travel Time Outputs'!$H:$H,'VISSIM Travel Time Outputs'!$D:$D,$D51,'VISSIM Travel Time Outputs'!$A:$A,"AVG",'VISSIM Travel Time Outputs'!$B:$B,ES$9),"-")</f>
        <v>-</v>
      </c>
      <c r="ET51" s="380" t="str">
        <f>IFERROR(AVERAGEIFS('VISSIM Travel Time Outputs'!$H:$H,'VISSIM Travel Time Outputs'!$D:$D,$D51,'VISSIM Travel Time Outputs'!$A:$A,"AVG",'VISSIM Travel Time Outputs'!$B:$B,ET$9),"-")</f>
        <v>-</v>
      </c>
      <c r="EU51" s="380" t="str">
        <f>IFERROR(AVERAGEIFS('VISSIM Travel Time Outputs'!$H:$H,'VISSIM Travel Time Outputs'!$D:$D,$D51,'VISSIM Travel Time Outputs'!$A:$A,"AVG",'VISSIM Travel Time Outputs'!$B:$B,EU$9),"-")</f>
        <v>-</v>
      </c>
      <c r="EV51" s="380" t="str">
        <f>IFERROR(AVERAGEIFS('VISSIM Travel Time Outputs'!$H:$H,'VISSIM Travel Time Outputs'!$D:$D,$D51,'VISSIM Travel Time Outputs'!$A:$A,"AVG",'VISSIM Travel Time Outputs'!$B:$B,EV$9),"-")</f>
        <v>-</v>
      </c>
      <c r="EW51" s="380" t="str">
        <f>IFERROR(AVERAGEIFS('VISSIM Travel Time Outputs'!$H:$H,'VISSIM Travel Time Outputs'!$D:$D,$D51,'VISSIM Travel Time Outputs'!$A:$A,"AVG",'VISSIM Travel Time Outputs'!$B:$B,EW$9),"-")</f>
        <v>-</v>
      </c>
      <c r="EX51" s="380" t="str">
        <f>IFERROR(AVERAGEIFS('VISSIM Travel Time Outputs'!$H:$H,'VISSIM Travel Time Outputs'!$D:$D,$D51,'VISSIM Travel Time Outputs'!$A:$A,"AVG",'VISSIM Travel Time Outputs'!$B:$B,EX$9),"-")</f>
        <v>-</v>
      </c>
      <c r="EY51" s="381" t="str">
        <f>IFERROR(AVERAGEIFS('VISSIM Travel Time Outputs'!$H:$H,'VISSIM Travel Time Outputs'!$D:$D,$D51,'VISSIM Travel Time Outputs'!$A:$A,"AVG",'VISSIM Travel Time Outputs'!$B:$B,EY$9),"-")</f>
        <v>-</v>
      </c>
      <c r="EZ51" s="304"/>
      <c r="FA51" s="259" t="str">
        <f t="shared" si="22"/>
        <v>--</v>
      </c>
      <c r="FB51" s="410" t="str">
        <f t="shared" si="23"/>
        <v>--</v>
      </c>
      <c r="FC51" s="381">
        <f t="shared" si="24"/>
        <v>0</v>
      </c>
      <c r="FD51" s="387"/>
      <c r="FE51" s="259" t="str">
        <f>IFERROR(GETPIVOTDATA("Average of TRAVTM(40)",#REF!,"TIMEINT",FE$9,"VEHICLETRAVELTIMEMEASUREMENT",$D51)/3600/24,"--")</f>
        <v>--</v>
      </c>
      <c r="FF51" s="36" t="str">
        <f>IFERROR(GETPIVOTDATA("Average of TRAVTM(40)",#REF!,"TIMEINT",FF$9,"VEHICLETRAVELTIMEMEASUREMENT",$D51)/3600/24,"--")</f>
        <v>--</v>
      </c>
      <c r="FG51" s="36" t="str">
        <f>IFERROR(GETPIVOTDATA("Average of TRAVTM(40)",#REF!,"TIMEINT",FG$9,"VEHICLETRAVELTIMEMEASUREMENT",$D51)/3600/24,"--")</f>
        <v>--</v>
      </c>
      <c r="FH51" s="36" t="str">
        <f>IFERROR(GETPIVOTDATA("Average of TRAVTM(40)",#REF!,"TIMEINT",FH$9,"VEHICLETRAVELTIMEMEASUREMENT",$D51)/3600/24,"--")</f>
        <v>--</v>
      </c>
      <c r="FI51" s="36" t="str">
        <f>IFERROR(GETPIVOTDATA("Average of TRAVTM(40)",#REF!,"TIMEINT",FI$9,"VEHICLETRAVELTIMEMEASUREMENT",$D51)/3600/24,"--")</f>
        <v>--</v>
      </c>
      <c r="FJ51" s="36" t="str">
        <f>IFERROR(GETPIVOTDATA("Average of TRAVTM(40)",#REF!,"TIMEINT",FJ$9,"VEHICLETRAVELTIMEMEASUREMENT",$D51)/3600/24,"--")</f>
        <v>--</v>
      </c>
      <c r="FK51" s="36" t="str">
        <f>IFERROR(GETPIVOTDATA("Average of TRAVTM(40)",#REF!,"TIMEINT",FK$9,"VEHICLETRAVELTIMEMEASUREMENT",$D51)/3600/24,"--")</f>
        <v>--</v>
      </c>
      <c r="FL51" s="36" t="str">
        <f>IFERROR(GETPIVOTDATA("Average of TRAVTM(40)",#REF!,"TIMEINT",FL$9,"VEHICLETRAVELTIMEMEASUREMENT",$D51)/3600/24,"--")</f>
        <v>--</v>
      </c>
      <c r="FM51" s="36" t="str">
        <f>IFERROR(GETPIVOTDATA("Average of TRAVTM(40)",#REF!,"TIMEINT",FM$9,"VEHICLETRAVELTIMEMEASUREMENT",$D51)/3600/24,"--")</f>
        <v>--</v>
      </c>
      <c r="FN51" s="36" t="str">
        <f>IFERROR(GETPIVOTDATA("Average of TRAVTM(40)",#REF!,"TIMEINT",FN$9,"VEHICLETRAVELTIMEMEASUREMENT",$D51)/3600/24,"--")</f>
        <v>--</v>
      </c>
      <c r="FO51" s="36" t="str">
        <f>IFERROR(GETPIVOTDATA("Average of TRAVTM(40)",#REF!,"TIMEINT",FO$9,"VEHICLETRAVELTIMEMEASUREMENT",$D51)/3600/24,"--")</f>
        <v>--</v>
      </c>
      <c r="FP51" s="36" t="str">
        <f>IFERROR(GETPIVOTDATA("Average of TRAVTM(40)",#REF!,"TIMEINT",FP$9,"VEHICLETRAVELTIMEMEASUREMENT",$D51)/3600/24,"--")</f>
        <v>--</v>
      </c>
      <c r="FQ51" s="36" t="str">
        <f>IFERROR(GETPIVOTDATA("Average of TRAVTM(40)",#REF!,"TIMEINT",FQ$9,"VEHICLETRAVELTIMEMEASUREMENT",$D51)/3600/24,"--")</f>
        <v>--</v>
      </c>
      <c r="FR51" s="36" t="str">
        <f>IFERROR(GETPIVOTDATA("Average of TRAVTM(40)",#REF!,"TIMEINT",FR$9,"VEHICLETRAVELTIMEMEASUREMENT",$D51)/3600/24,"--")</f>
        <v>--</v>
      </c>
      <c r="FS51" s="36" t="str">
        <f>IFERROR(GETPIVOTDATA("Average of TRAVTM(40)",#REF!,"TIMEINT",FS$9,"VEHICLETRAVELTIMEMEASUREMENT",$D51)/3600/24,"--")</f>
        <v>--</v>
      </c>
      <c r="FT51" s="177" t="str">
        <f>IFERROR(GETPIVOTDATA("Average of TRAVTM(40)",#REF!,"TIMEINT",FT$9,"VEHICLETRAVELTIMEMEASUREMENT",$D51)/3600/24,"--")</f>
        <v>--</v>
      </c>
      <c r="FU51" s="387"/>
      <c r="FV51" s="379" t="str">
        <f>IFERROR(GETPIVOTDATA("Average of VEHS(40)",#REF!,"TIMEINT",FV$9,"VEHICLETRAVELTIMEMEASUREMENT",$D51),"--")</f>
        <v>--</v>
      </c>
      <c r="FW51" s="380" t="str">
        <f>IFERROR(GETPIVOTDATA("Average of VEHS(40)",#REF!,"TIMEINT",FW$9,"VEHICLETRAVELTIMEMEASUREMENT",$D51),"--")</f>
        <v>--</v>
      </c>
      <c r="FX51" s="380" t="str">
        <f>IFERROR(GETPIVOTDATA("Average of VEHS(40)",#REF!,"TIMEINT",FX$9,"VEHICLETRAVELTIMEMEASUREMENT",$D51),"--")</f>
        <v>--</v>
      </c>
      <c r="FY51" s="380" t="str">
        <f>IFERROR(GETPIVOTDATA("Average of VEHS(40)",#REF!,"TIMEINT",FY$9,"VEHICLETRAVELTIMEMEASUREMENT",$D51),"--")</f>
        <v>--</v>
      </c>
      <c r="FZ51" s="380" t="str">
        <f>IFERROR(GETPIVOTDATA("Average of VEHS(40)",#REF!,"TIMEINT",FZ$9,"VEHICLETRAVELTIMEMEASUREMENT",$D51),"--")</f>
        <v>--</v>
      </c>
      <c r="GA51" s="380" t="str">
        <f>IFERROR(GETPIVOTDATA("Average of VEHS(40)",#REF!,"TIMEINT",GA$9,"VEHICLETRAVELTIMEMEASUREMENT",$D51),"--")</f>
        <v>--</v>
      </c>
      <c r="GB51" s="380" t="str">
        <f>IFERROR(GETPIVOTDATA("Average of VEHS(40)",#REF!,"TIMEINT",GB$9,"VEHICLETRAVELTIMEMEASUREMENT",$D51),"--")</f>
        <v>--</v>
      </c>
      <c r="GC51" s="380" t="str">
        <f>IFERROR(GETPIVOTDATA("Average of VEHS(40)",#REF!,"TIMEINT",GC$9,"VEHICLETRAVELTIMEMEASUREMENT",$D51),"--")</f>
        <v>--</v>
      </c>
      <c r="GD51" s="380" t="str">
        <f>IFERROR(GETPIVOTDATA("Average of VEHS(40)",#REF!,"TIMEINT",GD$9,"VEHICLETRAVELTIMEMEASUREMENT",$D51),"--")</f>
        <v>--</v>
      </c>
      <c r="GE51" s="380" t="str">
        <f>IFERROR(GETPIVOTDATA("Average of VEHS(40)",#REF!,"TIMEINT",GE$9,"VEHICLETRAVELTIMEMEASUREMENT",$D51),"--")</f>
        <v>--</v>
      </c>
      <c r="GF51" s="380" t="str">
        <f>IFERROR(GETPIVOTDATA("Average of VEHS(40)",#REF!,"TIMEINT",GF$9,"VEHICLETRAVELTIMEMEASUREMENT",$D51),"--")</f>
        <v>--</v>
      </c>
      <c r="GG51" s="380" t="str">
        <f>IFERROR(GETPIVOTDATA("Average of VEHS(40)",#REF!,"TIMEINT",GG$9,"VEHICLETRAVELTIMEMEASUREMENT",$D51),"--")</f>
        <v>--</v>
      </c>
      <c r="GH51" s="380" t="str">
        <f>IFERROR(GETPIVOTDATA("Average of VEHS(40)",#REF!,"TIMEINT",GH$9,"VEHICLETRAVELTIMEMEASUREMENT",$D51),"--")</f>
        <v>--</v>
      </c>
      <c r="GI51" s="380" t="str">
        <f>IFERROR(GETPIVOTDATA("Average of VEHS(40)",#REF!,"TIMEINT",GI$9,"VEHICLETRAVELTIMEMEASUREMENT",$D51),"--")</f>
        <v>--</v>
      </c>
      <c r="GJ51" s="380" t="str">
        <f>IFERROR(GETPIVOTDATA("Average of VEHS(40)",#REF!,"TIMEINT",GJ$9,"VEHICLETRAVELTIMEMEASUREMENT",$D51),"--")</f>
        <v>--</v>
      </c>
      <c r="GK51" s="381" t="str">
        <f>IFERROR(GETPIVOTDATA("Average of VEHS(40)",#REF!,"TIMEINT",GK$9,"VEHICLETRAVELTIMEMEASUREMENT",$D51),"--")</f>
        <v>--</v>
      </c>
      <c r="GL51" s="387"/>
      <c r="GM51" s="259" t="str">
        <f t="shared" si="25"/>
        <v>--</v>
      </c>
      <c r="GN51" s="410" t="str">
        <f t="shared" si="26"/>
        <v>--</v>
      </c>
      <c r="GO51" s="381">
        <f t="shared" si="27"/>
        <v>0</v>
      </c>
      <c r="GP51" s="387"/>
      <c r="GQ51" s="259" t="str">
        <f>IFERROR(GETPIVOTDATA("Average of TRAVTM(60)",#REF!,"TIMEINT",GQ$9,"VEHICLETRAVELTIMEMEASUREMENT",$D51)/3600/24,"--")</f>
        <v>--</v>
      </c>
      <c r="GR51" s="36" t="str">
        <f>IFERROR(GETPIVOTDATA("Average of TRAVTM(60)",#REF!,"TIMEINT",GR$9,"VEHICLETRAVELTIMEMEASUREMENT",$D51)/3600/24,"--")</f>
        <v>--</v>
      </c>
      <c r="GS51" s="36" t="str">
        <f>IFERROR(GETPIVOTDATA("Average of TRAVTM(60)",#REF!,"TIMEINT",GS$9,"VEHICLETRAVELTIMEMEASUREMENT",$D51)/3600/24,"--")</f>
        <v>--</v>
      </c>
      <c r="GT51" s="36" t="str">
        <f>IFERROR(GETPIVOTDATA("Average of TRAVTM(60)",#REF!,"TIMEINT",GT$9,"VEHICLETRAVELTIMEMEASUREMENT",$D51)/3600/24,"--")</f>
        <v>--</v>
      </c>
      <c r="GU51" s="36" t="str">
        <f>IFERROR(GETPIVOTDATA("Average of TRAVTM(60)",#REF!,"TIMEINT",GU$9,"VEHICLETRAVELTIMEMEASUREMENT",$D51)/3600/24,"--")</f>
        <v>--</v>
      </c>
      <c r="GV51" s="36" t="str">
        <f>IFERROR(GETPIVOTDATA("Average of TRAVTM(60)",#REF!,"TIMEINT",GV$9,"VEHICLETRAVELTIMEMEASUREMENT",$D51)/3600/24,"--")</f>
        <v>--</v>
      </c>
      <c r="GW51" s="36" t="str">
        <f>IFERROR(GETPIVOTDATA("Average of TRAVTM(60)",#REF!,"TIMEINT",GW$9,"VEHICLETRAVELTIMEMEASUREMENT",$D51)/3600/24,"--")</f>
        <v>--</v>
      </c>
      <c r="GX51" s="36" t="str">
        <f>IFERROR(GETPIVOTDATA("Average of TRAVTM(60)",#REF!,"TIMEINT",GX$9,"VEHICLETRAVELTIMEMEASUREMENT",$D51)/3600/24,"--")</f>
        <v>--</v>
      </c>
      <c r="GY51" s="36" t="str">
        <f>IFERROR(GETPIVOTDATA("Average of TRAVTM(60)",#REF!,"TIMEINT",GY$9,"VEHICLETRAVELTIMEMEASUREMENT",$D51)/3600/24,"--")</f>
        <v>--</v>
      </c>
      <c r="GZ51" s="36" t="str">
        <f>IFERROR(GETPIVOTDATA("Average of TRAVTM(60)",#REF!,"TIMEINT",GZ$9,"VEHICLETRAVELTIMEMEASUREMENT",$D51)/3600/24,"--")</f>
        <v>--</v>
      </c>
      <c r="HA51" s="36" t="str">
        <f>IFERROR(GETPIVOTDATA("Average of TRAVTM(60)",#REF!,"TIMEINT",HA$9,"VEHICLETRAVELTIMEMEASUREMENT",$D51)/3600/24,"--")</f>
        <v>--</v>
      </c>
      <c r="HB51" s="36" t="str">
        <f>IFERROR(GETPIVOTDATA("Average of TRAVTM(60)",#REF!,"TIMEINT",HB$9,"VEHICLETRAVELTIMEMEASUREMENT",$D51)/3600/24,"--")</f>
        <v>--</v>
      </c>
      <c r="HC51" s="36" t="str">
        <f>IFERROR(GETPIVOTDATA("Average of TRAVTM(60)",#REF!,"TIMEINT",HC$9,"VEHICLETRAVELTIMEMEASUREMENT",$D51)/3600/24,"--")</f>
        <v>--</v>
      </c>
      <c r="HD51" s="36" t="str">
        <f>IFERROR(GETPIVOTDATA("Average of TRAVTM(60)",#REF!,"TIMEINT",HD$9,"VEHICLETRAVELTIMEMEASUREMENT",$D51)/3600/24,"--")</f>
        <v>--</v>
      </c>
      <c r="HE51" s="36" t="str">
        <f>IFERROR(GETPIVOTDATA("Average of TRAVTM(60)",#REF!,"TIMEINT",HE$9,"VEHICLETRAVELTIMEMEASUREMENT",$D51)/3600/24,"--")</f>
        <v>--</v>
      </c>
      <c r="HF51" s="177" t="str">
        <f>IFERROR(GETPIVOTDATA("Average of TRAVTM(60)",#REF!,"TIMEINT",HF$9,"VEHICLETRAVELTIMEMEASUREMENT",$D51)/3600/24,"--")</f>
        <v>--</v>
      </c>
      <c r="HG51" s="387"/>
      <c r="HH51" s="379" t="str">
        <f>IFERROR(GETPIVOTDATA("Average of VEHS(60)",#REF!,"TIMEINT",HH$9,"VEHICLETRAVELTIMEMEASUREMENT",$D51),"--")</f>
        <v>--</v>
      </c>
      <c r="HI51" s="380" t="str">
        <f>IFERROR(GETPIVOTDATA("Average of VEHS(60)",#REF!,"TIMEINT",HI$9,"VEHICLETRAVELTIMEMEASUREMENT",$D51),"--")</f>
        <v>--</v>
      </c>
      <c r="HJ51" s="380" t="str">
        <f>IFERROR(GETPIVOTDATA("Average of VEHS(60)",#REF!,"TIMEINT",HJ$9,"VEHICLETRAVELTIMEMEASUREMENT",$D51),"--")</f>
        <v>--</v>
      </c>
      <c r="HK51" s="380" t="str">
        <f>IFERROR(GETPIVOTDATA("Average of VEHS(60)",#REF!,"TIMEINT",HK$9,"VEHICLETRAVELTIMEMEASUREMENT",$D51),"--")</f>
        <v>--</v>
      </c>
      <c r="HL51" s="380" t="str">
        <f>IFERROR(GETPIVOTDATA("Average of VEHS(60)",#REF!,"TIMEINT",HL$9,"VEHICLETRAVELTIMEMEASUREMENT",$D51),"--")</f>
        <v>--</v>
      </c>
      <c r="HM51" s="380" t="str">
        <f>IFERROR(GETPIVOTDATA("Average of VEHS(60)",#REF!,"TIMEINT",HM$9,"VEHICLETRAVELTIMEMEASUREMENT",$D51),"--")</f>
        <v>--</v>
      </c>
      <c r="HN51" s="380" t="str">
        <f>IFERROR(GETPIVOTDATA("Average of VEHS(60)",#REF!,"TIMEINT",HN$9,"VEHICLETRAVELTIMEMEASUREMENT",$D51),"--")</f>
        <v>--</v>
      </c>
      <c r="HO51" s="380" t="str">
        <f>IFERROR(GETPIVOTDATA("Average of VEHS(60)",#REF!,"TIMEINT",HO$9,"VEHICLETRAVELTIMEMEASUREMENT",$D51),"--")</f>
        <v>--</v>
      </c>
      <c r="HP51" s="380" t="str">
        <f>IFERROR(GETPIVOTDATA("Average of VEHS(60)",#REF!,"TIMEINT",HP$9,"VEHICLETRAVELTIMEMEASUREMENT",$D51),"--")</f>
        <v>--</v>
      </c>
      <c r="HQ51" s="380" t="str">
        <f>IFERROR(GETPIVOTDATA("Average of VEHS(60)",#REF!,"TIMEINT",HQ$9,"VEHICLETRAVELTIMEMEASUREMENT",$D51),"--")</f>
        <v>--</v>
      </c>
      <c r="HR51" s="380" t="str">
        <f>IFERROR(GETPIVOTDATA("Average of VEHS(60)",#REF!,"TIMEINT",HR$9,"VEHICLETRAVELTIMEMEASUREMENT",$D51),"--")</f>
        <v>--</v>
      </c>
      <c r="HS51" s="380" t="str">
        <f>IFERROR(GETPIVOTDATA("Average of VEHS(60)",#REF!,"TIMEINT",HS$9,"VEHICLETRAVELTIMEMEASUREMENT",$D51),"--")</f>
        <v>--</v>
      </c>
      <c r="HT51" s="380" t="str">
        <f>IFERROR(GETPIVOTDATA("Average of VEHS(60)",#REF!,"TIMEINT",HT$9,"VEHICLETRAVELTIMEMEASUREMENT",$D51),"--")</f>
        <v>--</v>
      </c>
      <c r="HU51" s="380" t="str">
        <f>IFERROR(GETPIVOTDATA("Average of VEHS(60)",#REF!,"TIMEINT",HU$9,"VEHICLETRAVELTIMEMEASUREMENT",$D51),"--")</f>
        <v>--</v>
      </c>
      <c r="HV51" s="380" t="str">
        <f>IFERROR(GETPIVOTDATA("Average of VEHS(60)",#REF!,"TIMEINT",HV$9,"VEHICLETRAVELTIMEMEASUREMENT",$D51),"--")</f>
        <v>--</v>
      </c>
      <c r="HW51" s="381" t="str">
        <f>IFERROR(GETPIVOTDATA("Average of VEHS(60)",#REF!,"TIMEINT",HW$9,"VEHICLETRAVELTIMEMEASUREMENT",$D51),"--")</f>
        <v>--</v>
      </c>
      <c r="HX51" s="387"/>
      <c r="HY51" s="259" t="str">
        <f t="shared" si="28"/>
        <v>--</v>
      </c>
      <c r="HZ51" s="410" t="str">
        <f t="shared" si="29"/>
        <v>--</v>
      </c>
      <c r="IA51" s="381">
        <f t="shared" si="30"/>
        <v>0</v>
      </c>
      <c r="IB51" s="716"/>
      <c r="IC51" s="379" t="str">
        <f>IFERROR(AVERAGEIFS('VISSIM Travel Time Outputs'!$L:$L,'VISSIM Travel Time Outputs'!$D:$D,$D51,'VISSIM Travel Time Outputs'!$A:$A,"AVG",'VISSIM Travel Time Outputs'!$B:$B,IC$9),"-")</f>
        <v>-</v>
      </c>
      <c r="ID51" s="380" t="str">
        <f>IFERROR(AVERAGEIFS('VISSIM Travel Time Outputs'!$L:$L,'VISSIM Travel Time Outputs'!$D:$D,$D51,'VISSIM Travel Time Outputs'!$A:$A,"AVG",'VISSIM Travel Time Outputs'!$B:$B,ID$9),"-")</f>
        <v>-</v>
      </c>
      <c r="IE51" s="380" t="str">
        <f>IFERROR(AVERAGEIFS('VISSIM Travel Time Outputs'!$L:$L,'VISSIM Travel Time Outputs'!$D:$D,$D51,'VISSIM Travel Time Outputs'!$A:$A,"AVG",'VISSIM Travel Time Outputs'!$B:$B,IE$9),"-")</f>
        <v>-</v>
      </c>
      <c r="IF51" s="380" t="str">
        <f>IFERROR(AVERAGEIFS('VISSIM Travel Time Outputs'!$L:$L,'VISSIM Travel Time Outputs'!$D:$D,$D51,'VISSIM Travel Time Outputs'!$A:$A,"AVG",'VISSIM Travel Time Outputs'!$B:$B,IF$9),"-")</f>
        <v>-</v>
      </c>
      <c r="IG51" s="380" t="str">
        <f>IFERROR(AVERAGEIFS('VISSIM Travel Time Outputs'!$L:$L,'VISSIM Travel Time Outputs'!$D:$D,$D51,'VISSIM Travel Time Outputs'!$A:$A,"AVG",'VISSIM Travel Time Outputs'!$B:$B,IG$9),"-")</f>
        <v>-</v>
      </c>
      <c r="IH51" s="380" t="str">
        <f>IFERROR(AVERAGEIFS('VISSIM Travel Time Outputs'!$L:$L,'VISSIM Travel Time Outputs'!$D:$D,$D51,'VISSIM Travel Time Outputs'!$A:$A,"AVG",'VISSIM Travel Time Outputs'!$B:$B,IH$9),"-")</f>
        <v>-</v>
      </c>
      <c r="II51" s="380" t="str">
        <f>IFERROR(AVERAGEIFS('VISSIM Travel Time Outputs'!$L:$L,'VISSIM Travel Time Outputs'!$D:$D,$D51,'VISSIM Travel Time Outputs'!$A:$A,"AVG",'VISSIM Travel Time Outputs'!$B:$B,II$9),"-")</f>
        <v>-</v>
      </c>
      <c r="IJ51" s="380" t="str">
        <f>IFERROR(AVERAGEIFS('VISSIM Travel Time Outputs'!$L:$L,'VISSIM Travel Time Outputs'!$D:$D,$D51,'VISSIM Travel Time Outputs'!$A:$A,"AVG",'VISSIM Travel Time Outputs'!$B:$B,IJ$9),"-")</f>
        <v>-</v>
      </c>
      <c r="IK51" s="380" t="str">
        <f>IFERROR(AVERAGEIFS('VISSIM Travel Time Outputs'!$L:$L,'VISSIM Travel Time Outputs'!$D:$D,$D51,'VISSIM Travel Time Outputs'!$A:$A,"AVG",'VISSIM Travel Time Outputs'!$B:$B,IK$9),"-")</f>
        <v>-</v>
      </c>
      <c r="IL51" s="380" t="str">
        <f>IFERROR(AVERAGEIFS('VISSIM Travel Time Outputs'!$L:$L,'VISSIM Travel Time Outputs'!$D:$D,$D51,'VISSIM Travel Time Outputs'!$A:$A,"AVG",'VISSIM Travel Time Outputs'!$B:$B,IL$9),"-")</f>
        <v>-</v>
      </c>
      <c r="IM51" s="380" t="str">
        <f>IFERROR(AVERAGEIFS('VISSIM Travel Time Outputs'!$L:$L,'VISSIM Travel Time Outputs'!$D:$D,$D51,'VISSIM Travel Time Outputs'!$A:$A,"AVG",'VISSIM Travel Time Outputs'!$B:$B,IM$9),"-")</f>
        <v>-</v>
      </c>
      <c r="IN51" s="380" t="str">
        <f>IFERROR(AVERAGEIFS('VISSIM Travel Time Outputs'!$L:$L,'VISSIM Travel Time Outputs'!$D:$D,$D51,'VISSIM Travel Time Outputs'!$A:$A,"AVG",'VISSIM Travel Time Outputs'!$B:$B,IN$9),"-")</f>
        <v>-</v>
      </c>
      <c r="IO51" s="380" t="str">
        <f>IFERROR(AVERAGEIFS('VISSIM Travel Time Outputs'!$L:$L,'VISSIM Travel Time Outputs'!$D:$D,$D51,'VISSIM Travel Time Outputs'!$A:$A,"AVG",'VISSIM Travel Time Outputs'!$B:$B,IO$9),"-")</f>
        <v>-</v>
      </c>
      <c r="IP51" s="380" t="str">
        <f>IFERROR(AVERAGEIFS('VISSIM Travel Time Outputs'!$L:$L,'VISSIM Travel Time Outputs'!$D:$D,$D51,'VISSIM Travel Time Outputs'!$A:$A,"AVG",'VISSIM Travel Time Outputs'!$B:$B,IP$9),"-")</f>
        <v>-</v>
      </c>
      <c r="IQ51" s="380" t="str">
        <f>IFERROR(AVERAGEIFS('VISSIM Travel Time Outputs'!$L:$L,'VISSIM Travel Time Outputs'!$D:$D,$D51,'VISSIM Travel Time Outputs'!$A:$A,"AVG",'VISSIM Travel Time Outputs'!$B:$B,IQ$9),"-")</f>
        <v>-</v>
      </c>
      <c r="IR51" s="381" t="str">
        <f>IFERROR(AVERAGEIFS('VISSIM Travel Time Outputs'!$L:$L,'VISSIM Travel Time Outputs'!$D:$D,$D51,'VISSIM Travel Time Outputs'!$A:$A,"AVG",'VISSIM Travel Time Outputs'!$B:$B,IR$9),"-")</f>
        <v>-</v>
      </c>
      <c r="IS51" s="381" t="str">
        <f t="shared" si="31"/>
        <v>--</v>
      </c>
    </row>
    <row r="52" spans="1:253" x14ac:dyDescent="0.25">
      <c r="A52" s="302" t="str">
        <f t="shared" si="12"/>
        <v>H</v>
      </c>
      <c r="B52" s="641">
        <f t="shared" si="32"/>
        <v>43</v>
      </c>
      <c r="C52" s="475">
        <f>INDEX('Input - Travel Times'!$B$3:$AL$103,MATCH($B52,'Input - Travel Times'!$B$3:$B$103,0),MATCH(C$9,'Input - Travel Times'!$B$3:$AL$3,0))</f>
        <v>0</v>
      </c>
      <c r="D52" s="194">
        <f>INDEX('Input - Travel Times'!$B$3:$AS$103,MATCH($B52,'Input - Travel Times'!$B$3:$B$103,0),MATCH(D$9,'Input - Travel Times'!$B$3:$AS$3,0))</f>
        <v>0</v>
      </c>
      <c r="E52" s="582">
        <f>TIME(0,0,INDEX('Input - Travel Times'!$B$3:$AL$103,MATCH($B52,'Input - Travel Times'!$B$3:$B$103,0),MATCH(E$9,'Input - Travel Times'!$B$3:$AL$3,0)))</f>
        <v>0</v>
      </c>
      <c r="F52" s="582">
        <f>TIME(0,0,INDEX('Input - Travel Times'!$B$3:$AL$103,MATCH($B52,'Input - Travel Times'!$B$3:$B$103,0),MATCH(F$9,'Input - Travel Times'!$B$3:$AL$3,0)))</f>
        <v>0</v>
      </c>
      <c r="G52" s="582">
        <f>TIME(0,0,INDEX('Input - Travel Times'!$B$3:$AL$103,MATCH($B52,'Input - Travel Times'!$B$3:$B$103,0),MATCH(G$9,'Input - Travel Times'!$B$3:$AL$3,0)))</f>
        <v>0</v>
      </c>
      <c r="I52" s="259" t="str">
        <f>IFERROR(TIME(0,0,AVERAGEIFS('VISSIM Travel Time Outputs'!$I:$I,'VISSIM Travel Time Outputs'!$D:$D,$D52,'VISSIM Travel Time Outputs'!$A:$A,"AVG",'VISSIM Travel Time Outputs'!$B:$B,I$9)),"-")</f>
        <v>-</v>
      </c>
      <c r="J52" s="36" t="str">
        <f>IFERROR(TIME(0,0,AVERAGEIFS('VISSIM Travel Time Outputs'!$I:$I,'VISSIM Travel Time Outputs'!$D:$D,$D52,'VISSIM Travel Time Outputs'!$A:$A,"AVG",'VISSIM Travel Time Outputs'!$B:$B,J$9)),"-")</f>
        <v>-</v>
      </c>
      <c r="K52" s="36" t="str">
        <f>IFERROR(TIME(0,0,AVERAGEIFS('VISSIM Travel Time Outputs'!$I:$I,'VISSIM Travel Time Outputs'!$D:$D,$D52,'VISSIM Travel Time Outputs'!$A:$A,"AVG",'VISSIM Travel Time Outputs'!$B:$B,K$9)),"-")</f>
        <v>-</v>
      </c>
      <c r="L52" s="36" t="str">
        <f>IFERROR(TIME(0,0,AVERAGEIFS('VISSIM Travel Time Outputs'!$I:$I,'VISSIM Travel Time Outputs'!$D:$D,$D52,'VISSIM Travel Time Outputs'!$A:$A,"AVG",'VISSIM Travel Time Outputs'!$B:$B,L$9)),"-")</f>
        <v>-</v>
      </c>
      <c r="M52" s="36" t="str">
        <f>IFERROR(TIME(0,0,AVERAGEIFS('VISSIM Travel Time Outputs'!$I:$I,'VISSIM Travel Time Outputs'!$D:$D,$D52,'VISSIM Travel Time Outputs'!$A:$A,"AVG",'VISSIM Travel Time Outputs'!$B:$B,M$9)),"-")</f>
        <v>-</v>
      </c>
      <c r="N52" s="36" t="str">
        <f>IFERROR(TIME(0,0,AVERAGEIFS('VISSIM Travel Time Outputs'!$I:$I,'VISSIM Travel Time Outputs'!$D:$D,$D52,'VISSIM Travel Time Outputs'!$A:$A,"AVG",'VISSIM Travel Time Outputs'!$B:$B,N$9)),"-")</f>
        <v>-</v>
      </c>
      <c r="O52" s="36" t="str">
        <f>IFERROR(TIME(0,0,AVERAGEIFS('VISSIM Travel Time Outputs'!$I:$I,'VISSIM Travel Time Outputs'!$D:$D,$D52,'VISSIM Travel Time Outputs'!$A:$A,"AVG",'VISSIM Travel Time Outputs'!$B:$B,O$9)),"-")</f>
        <v>-</v>
      </c>
      <c r="P52" s="36" t="str">
        <f>IFERROR(TIME(0,0,AVERAGEIFS('VISSIM Travel Time Outputs'!$I:$I,'VISSIM Travel Time Outputs'!$D:$D,$D52,'VISSIM Travel Time Outputs'!$A:$A,"AVG",'VISSIM Travel Time Outputs'!$B:$B,P$9)),"-")</f>
        <v>-</v>
      </c>
      <c r="Q52" s="36" t="str">
        <f>IFERROR(TIME(0,0,AVERAGEIFS('VISSIM Travel Time Outputs'!$I:$I,'VISSIM Travel Time Outputs'!$D:$D,$D52,'VISSIM Travel Time Outputs'!$A:$A,"AVG",'VISSIM Travel Time Outputs'!$B:$B,Q$9)),"-")</f>
        <v>-</v>
      </c>
      <c r="R52" s="36" t="str">
        <f>IFERROR(TIME(0,0,AVERAGEIFS('VISSIM Travel Time Outputs'!$I:$I,'VISSIM Travel Time Outputs'!$D:$D,$D52,'VISSIM Travel Time Outputs'!$A:$A,"AVG",'VISSIM Travel Time Outputs'!$B:$B,R$9)),"-")</f>
        <v>-</v>
      </c>
      <c r="S52" s="36" t="str">
        <f>IFERROR(TIME(0,0,AVERAGEIFS('VISSIM Travel Time Outputs'!$I:$I,'VISSIM Travel Time Outputs'!$D:$D,$D52,'VISSIM Travel Time Outputs'!$A:$A,"AVG",'VISSIM Travel Time Outputs'!$B:$B,S$9)),"-")</f>
        <v>-</v>
      </c>
      <c r="T52" s="36" t="str">
        <f>IFERROR(TIME(0,0,AVERAGEIFS('VISSIM Travel Time Outputs'!$I:$I,'VISSIM Travel Time Outputs'!$D:$D,$D52,'VISSIM Travel Time Outputs'!$A:$A,"AVG",'VISSIM Travel Time Outputs'!$B:$B,T$9)),"-")</f>
        <v>-</v>
      </c>
      <c r="U52" s="36" t="str">
        <f>IFERROR(TIME(0,0,AVERAGEIFS('VISSIM Travel Time Outputs'!$I:$I,'VISSIM Travel Time Outputs'!$D:$D,$D52,'VISSIM Travel Time Outputs'!$A:$A,"AVG",'VISSIM Travel Time Outputs'!$B:$B,U$9)),"-")</f>
        <v>-</v>
      </c>
      <c r="V52" s="36" t="str">
        <f>IFERROR(TIME(0,0,AVERAGEIFS('VISSIM Travel Time Outputs'!$I:$I,'VISSIM Travel Time Outputs'!$D:$D,$D52,'VISSIM Travel Time Outputs'!$A:$A,"AVG",'VISSIM Travel Time Outputs'!$B:$B,V$9)),"-")</f>
        <v>-</v>
      </c>
      <c r="W52" s="36" t="str">
        <f>IFERROR(TIME(0,0,AVERAGEIFS('VISSIM Travel Time Outputs'!$I:$I,'VISSIM Travel Time Outputs'!$D:$D,$D52,'VISSIM Travel Time Outputs'!$A:$A,"AVG",'VISSIM Travel Time Outputs'!$B:$B,W$9)),"-")</f>
        <v>-</v>
      </c>
      <c r="X52" s="177" t="str">
        <f>IFERROR(TIME(0,0,AVERAGEIFS('VISSIM Travel Time Outputs'!$I:$I,'VISSIM Travel Time Outputs'!$D:$D,$D52,'VISSIM Travel Time Outputs'!$A:$A,"AVG",'VISSIM Travel Time Outputs'!$B:$B,X$9)),"-")</f>
        <v>-</v>
      </c>
      <c r="Y52" s="304"/>
      <c r="Z52" s="379" t="str">
        <f>IFERROR(AVERAGEIFS('VISSIM Travel Time Outputs'!$F:$F,'VISSIM Travel Time Outputs'!$D:$D,$D52,'VISSIM Travel Time Outputs'!$A:$A,"AVG",'VISSIM Travel Time Outputs'!$B:$B,Z$9),"-")</f>
        <v>-</v>
      </c>
      <c r="AA52" s="380" t="str">
        <f>IFERROR(AVERAGEIFS('VISSIM Travel Time Outputs'!$F:$F,'VISSIM Travel Time Outputs'!$D:$D,$D52,'VISSIM Travel Time Outputs'!$A:$A,"AVG",'VISSIM Travel Time Outputs'!$B:$B,AA$9),"-")</f>
        <v>-</v>
      </c>
      <c r="AB52" s="380" t="str">
        <f>IFERROR(AVERAGEIFS('VISSIM Travel Time Outputs'!$F:$F,'VISSIM Travel Time Outputs'!$D:$D,$D52,'VISSIM Travel Time Outputs'!$A:$A,"AVG",'VISSIM Travel Time Outputs'!$B:$B,AB$9),"-")</f>
        <v>-</v>
      </c>
      <c r="AC52" s="380" t="str">
        <f>IFERROR(AVERAGEIFS('VISSIM Travel Time Outputs'!$F:$F,'VISSIM Travel Time Outputs'!$D:$D,$D52,'VISSIM Travel Time Outputs'!$A:$A,"AVG",'VISSIM Travel Time Outputs'!$B:$B,AC$9),"-")</f>
        <v>-</v>
      </c>
      <c r="AD52" s="380" t="str">
        <f>IFERROR(AVERAGEIFS('VISSIM Travel Time Outputs'!$F:$F,'VISSIM Travel Time Outputs'!$D:$D,$D52,'VISSIM Travel Time Outputs'!$A:$A,"AVG",'VISSIM Travel Time Outputs'!$B:$B,AD$9),"-")</f>
        <v>-</v>
      </c>
      <c r="AE52" s="380" t="str">
        <f>IFERROR(AVERAGEIFS('VISSIM Travel Time Outputs'!$F:$F,'VISSIM Travel Time Outputs'!$D:$D,$D52,'VISSIM Travel Time Outputs'!$A:$A,"AVG",'VISSIM Travel Time Outputs'!$B:$B,AE$9),"-")</f>
        <v>-</v>
      </c>
      <c r="AF52" s="380" t="str">
        <f>IFERROR(AVERAGEIFS('VISSIM Travel Time Outputs'!$F:$F,'VISSIM Travel Time Outputs'!$D:$D,$D52,'VISSIM Travel Time Outputs'!$A:$A,"AVG",'VISSIM Travel Time Outputs'!$B:$B,AF$9),"-")</f>
        <v>-</v>
      </c>
      <c r="AG52" s="380" t="str">
        <f>IFERROR(AVERAGEIFS('VISSIM Travel Time Outputs'!$F:$F,'VISSIM Travel Time Outputs'!$D:$D,$D52,'VISSIM Travel Time Outputs'!$A:$A,"AVG",'VISSIM Travel Time Outputs'!$B:$B,AG$9),"-")</f>
        <v>-</v>
      </c>
      <c r="AH52" s="380" t="str">
        <f>IFERROR(AVERAGEIFS('VISSIM Travel Time Outputs'!$F:$F,'VISSIM Travel Time Outputs'!$D:$D,$D52,'VISSIM Travel Time Outputs'!$A:$A,"AVG",'VISSIM Travel Time Outputs'!$B:$B,AH$9),"-")</f>
        <v>-</v>
      </c>
      <c r="AI52" s="380" t="str">
        <f>IFERROR(AVERAGEIFS('VISSIM Travel Time Outputs'!$F:$F,'VISSIM Travel Time Outputs'!$D:$D,$D52,'VISSIM Travel Time Outputs'!$A:$A,"AVG",'VISSIM Travel Time Outputs'!$B:$B,AI$9),"-")</f>
        <v>-</v>
      </c>
      <c r="AJ52" s="380" t="str">
        <f>IFERROR(AVERAGEIFS('VISSIM Travel Time Outputs'!$F:$F,'VISSIM Travel Time Outputs'!$D:$D,$D52,'VISSIM Travel Time Outputs'!$A:$A,"AVG",'VISSIM Travel Time Outputs'!$B:$B,AJ$9),"-")</f>
        <v>-</v>
      </c>
      <c r="AK52" s="380" t="str">
        <f>IFERROR(AVERAGEIFS('VISSIM Travel Time Outputs'!$F:$F,'VISSIM Travel Time Outputs'!$D:$D,$D52,'VISSIM Travel Time Outputs'!$A:$A,"AVG",'VISSIM Travel Time Outputs'!$B:$B,AK$9),"-")</f>
        <v>-</v>
      </c>
      <c r="AL52" s="380" t="str">
        <f>IFERROR(AVERAGEIFS('VISSIM Travel Time Outputs'!$F:$F,'VISSIM Travel Time Outputs'!$D:$D,$D52,'VISSIM Travel Time Outputs'!$A:$A,"AVG",'VISSIM Travel Time Outputs'!$B:$B,AL$9),"-")</f>
        <v>-</v>
      </c>
      <c r="AM52" s="380" t="str">
        <f>IFERROR(AVERAGEIFS('VISSIM Travel Time Outputs'!$F:$F,'VISSIM Travel Time Outputs'!$D:$D,$D52,'VISSIM Travel Time Outputs'!$A:$A,"AVG",'VISSIM Travel Time Outputs'!$B:$B,AM$9),"-")</f>
        <v>-</v>
      </c>
      <c r="AN52" s="380" t="str">
        <f>IFERROR(AVERAGEIFS('VISSIM Travel Time Outputs'!$F:$F,'VISSIM Travel Time Outputs'!$D:$D,$D52,'VISSIM Travel Time Outputs'!$A:$A,"AVG",'VISSIM Travel Time Outputs'!$B:$B,AN$9),"-")</f>
        <v>-</v>
      </c>
      <c r="AO52" s="381" t="str">
        <f>IFERROR(AVERAGEIFS('VISSIM Travel Time Outputs'!$F:$F,'VISSIM Travel Time Outputs'!$D:$D,$D52,'VISSIM Travel Time Outputs'!$A:$A,"AVG",'VISSIM Travel Time Outputs'!$B:$B,AO$9),"-")</f>
        <v>-</v>
      </c>
      <c r="AP52" s="387"/>
      <c r="AQ52" s="259" t="str">
        <f t="shared" si="13"/>
        <v>--</v>
      </c>
      <c r="AR52" s="410" t="str">
        <f t="shared" si="14"/>
        <v>--</v>
      </c>
      <c r="AS52" s="381">
        <f t="shared" si="15"/>
        <v>0</v>
      </c>
      <c r="AT52" s="305"/>
      <c r="AU52" s="259" t="str">
        <f>IFERROR(TIME(0,0,AVERAGEIFS('VISSIM Travel Time Outputs'!$J:$J,'VISSIM Travel Time Outputs'!$D:$D,$D52,'VISSIM Travel Time Outputs'!$A:$A,"AVG",'VISSIM Travel Time Outputs'!$B:$B,AU$9)),"-")</f>
        <v>-</v>
      </c>
      <c r="AV52" s="36" t="str">
        <f>IFERROR(TIME(0,0,AVERAGEIFS('VISSIM Travel Time Outputs'!$J:$J,'VISSIM Travel Time Outputs'!$D:$D,$D52,'VISSIM Travel Time Outputs'!$A:$A,"AVG",'VISSIM Travel Time Outputs'!$B:$B,AV$9)),"-")</f>
        <v>-</v>
      </c>
      <c r="AW52" s="36" t="str">
        <f>IFERROR(TIME(0,0,AVERAGEIFS('VISSIM Travel Time Outputs'!$J:$J,'VISSIM Travel Time Outputs'!$D:$D,$D52,'VISSIM Travel Time Outputs'!$A:$A,"AVG",'VISSIM Travel Time Outputs'!$B:$B,AW$9)),"-")</f>
        <v>-</v>
      </c>
      <c r="AX52" s="36" t="str">
        <f>IFERROR(TIME(0,0,AVERAGEIFS('VISSIM Travel Time Outputs'!$J:$J,'VISSIM Travel Time Outputs'!$D:$D,$D52,'VISSIM Travel Time Outputs'!$A:$A,"AVG",'VISSIM Travel Time Outputs'!$B:$B,AX$9)),"-")</f>
        <v>-</v>
      </c>
      <c r="AY52" s="36" t="str">
        <f>IFERROR(TIME(0,0,AVERAGEIFS('VISSIM Travel Time Outputs'!$J:$J,'VISSIM Travel Time Outputs'!$D:$D,$D52,'VISSIM Travel Time Outputs'!$A:$A,"AVG",'VISSIM Travel Time Outputs'!$B:$B,AY$9)),"-")</f>
        <v>-</v>
      </c>
      <c r="AZ52" s="36" t="str">
        <f>IFERROR(TIME(0,0,AVERAGEIFS('VISSIM Travel Time Outputs'!$J:$J,'VISSIM Travel Time Outputs'!$D:$D,$D52,'VISSIM Travel Time Outputs'!$A:$A,"AVG",'VISSIM Travel Time Outputs'!$B:$B,AZ$9)),"-")</f>
        <v>-</v>
      </c>
      <c r="BA52" s="36" t="str">
        <f>IFERROR(TIME(0,0,AVERAGEIFS('VISSIM Travel Time Outputs'!$J:$J,'VISSIM Travel Time Outputs'!$D:$D,$D52,'VISSIM Travel Time Outputs'!$A:$A,"AVG",'VISSIM Travel Time Outputs'!$B:$B,BA$9)),"-")</f>
        <v>-</v>
      </c>
      <c r="BB52" s="36" t="str">
        <f>IFERROR(TIME(0,0,AVERAGEIFS('VISSIM Travel Time Outputs'!$J:$J,'VISSIM Travel Time Outputs'!$D:$D,$D52,'VISSIM Travel Time Outputs'!$A:$A,"AVG",'VISSIM Travel Time Outputs'!$B:$B,BB$9)),"-")</f>
        <v>-</v>
      </c>
      <c r="BC52" s="36" t="str">
        <f>IFERROR(TIME(0,0,AVERAGEIFS('VISSIM Travel Time Outputs'!$J:$J,'VISSIM Travel Time Outputs'!$D:$D,$D52,'VISSIM Travel Time Outputs'!$A:$A,"AVG",'VISSIM Travel Time Outputs'!$B:$B,BC$9)),"-")</f>
        <v>-</v>
      </c>
      <c r="BD52" s="36" t="str">
        <f>IFERROR(TIME(0,0,AVERAGEIFS('VISSIM Travel Time Outputs'!$J:$J,'VISSIM Travel Time Outputs'!$D:$D,$D52,'VISSIM Travel Time Outputs'!$A:$A,"AVG",'VISSIM Travel Time Outputs'!$B:$B,BD$9)),"-")</f>
        <v>-</v>
      </c>
      <c r="BE52" s="36" t="str">
        <f>IFERROR(TIME(0,0,AVERAGEIFS('VISSIM Travel Time Outputs'!$J:$J,'VISSIM Travel Time Outputs'!$D:$D,$D52,'VISSIM Travel Time Outputs'!$A:$A,"AVG",'VISSIM Travel Time Outputs'!$B:$B,BE$9)),"-")</f>
        <v>-</v>
      </c>
      <c r="BF52" s="36" t="str">
        <f>IFERROR(TIME(0,0,AVERAGEIFS('VISSIM Travel Time Outputs'!$J:$J,'VISSIM Travel Time Outputs'!$D:$D,$D52,'VISSIM Travel Time Outputs'!$A:$A,"AVG",'VISSIM Travel Time Outputs'!$B:$B,BF$9)),"-")</f>
        <v>-</v>
      </c>
      <c r="BG52" s="36" t="str">
        <f>IFERROR(TIME(0,0,AVERAGEIFS('VISSIM Travel Time Outputs'!$J:$J,'VISSIM Travel Time Outputs'!$D:$D,$D52,'VISSIM Travel Time Outputs'!$A:$A,"AVG",'VISSIM Travel Time Outputs'!$B:$B,BG$9)),"-")</f>
        <v>-</v>
      </c>
      <c r="BH52" s="36" t="str">
        <f>IFERROR(TIME(0,0,AVERAGEIFS('VISSIM Travel Time Outputs'!$J:$J,'VISSIM Travel Time Outputs'!$D:$D,$D52,'VISSIM Travel Time Outputs'!$A:$A,"AVG",'VISSIM Travel Time Outputs'!$B:$B,BH$9)),"-")</f>
        <v>-</v>
      </c>
      <c r="BI52" s="36" t="str">
        <f>IFERROR(TIME(0,0,AVERAGEIFS('VISSIM Travel Time Outputs'!$J:$J,'VISSIM Travel Time Outputs'!$D:$D,$D52,'VISSIM Travel Time Outputs'!$A:$A,"AVG",'VISSIM Travel Time Outputs'!$B:$B,BI$9)),"-")</f>
        <v>-</v>
      </c>
      <c r="BJ52" s="177" t="str">
        <f>IFERROR(TIME(0,0,AVERAGEIFS('VISSIM Travel Time Outputs'!$J:$J,'VISSIM Travel Time Outputs'!$D:$D,$D52,'VISSIM Travel Time Outputs'!$A:$A,"AVG",'VISSIM Travel Time Outputs'!$B:$B,BJ$9)),"-")</f>
        <v>-</v>
      </c>
      <c r="BK52" s="164"/>
      <c r="BL52" s="379" t="str">
        <f>IFERROR(AVERAGEIFS('VISSIM Travel Time Outputs'!$G:$G,'VISSIM Travel Time Outputs'!$D:$D,$D52,'VISSIM Travel Time Outputs'!$A:$A,"AVG",'VISSIM Travel Time Outputs'!$B:$B,BL$9),"-")</f>
        <v>-</v>
      </c>
      <c r="BM52" s="380" t="str">
        <f>IFERROR(AVERAGEIFS('VISSIM Travel Time Outputs'!$G:$G,'VISSIM Travel Time Outputs'!$D:$D,$D52,'VISSIM Travel Time Outputs'!$A:$A,"AVG",'VISSIM Travel Time Outputs'!$B:$B,BM$9),"-")</f>
        <v>-</v>
      </c>
      <c r="BN52" s="380" t="str">
        <f>IFERROR(AVERAGEIFS('VISSIM Travel Time Outputs'!$G:$G,'VISSIM Travel Time Outputs'!$D:$D,$D52,'VISSIM Travel Time Outputs'!$A:$A,"AVG",'VISSIM Travel Time Outputs'!$B:$B,BN$9),"-")</f>
        <v>-</v>
      </c>
      <c r="BO52" s="380" t="str">
        <f>IFERROR(AVERAGEIFS('VISSIM Travel Time Outputs'!$G:$G,'VISSIM Travel Time Outputs'!$D:$D,$D52,'VISSIM Travel Time Outputs'!$A:$A,"AVG",'VISSIM Travel Time Outputs'!$B:$B,BO$9),"-")</f>
        <v>-</v>
      </c>
      <c r="BP52" s="380" t="str">
        <f>IFERROR(AVERAGEIFS('VISSIM Travel Time Outputs'!$G:$G,'VISSIM Travel Time Outputs'!$D:$D,$D52,'VISSIM Travel Time Outputs'!$A:$A,"AVG",'VISSIM Travel Time Outputs'!$B:$B,BP$9),"-")</f>
        <v>-</v>
      </c>
      <c r="BQ52" s="380" t="str">
        <f>IFERROR(AVERAGEIFS('VISSIM Travel Time Outputs'!$G:$G,'VISSIM Travel Time Outputs'!$D:$D,$D52,'VISSIM Travel Time Outputs'!$A:$A,"AVG",'VISSIM Travel Time Outputs'!$B:$B,BQ$9),"-")</f>
        <v>-</v>
      </c>
      <c r="BR52" s="380" t="str">
        <f>IFERROR(AVERAGEIFS('VISSIM Travel Time Outputs'!$G:$G,'VISSIM Travel Time Outputs'!$D:$D,$D52,'VISSIM Travel Time Outputs'!$A:$A,"AVG",'VISSIM Travel Time Outputs'!$B:$B,BR$9),"-")</f>
        <v>-</v>
      </c>
      <c r="BS52" s="380" t="str">
        <f>IFERROR(AVERAGEIFS('VISSIM Travel Time Outputs'!$G:$G,'VISSIM Travel Time Outputs'!$D:$D,$D52,'VISSIM Travel Time Outputs'!$A:$A,"AVG",'VISSIM Travel Time Outputs'!$B:$B,BS$9),"-")</f>
        <v>-</v>
      </c>
      <c r="BT52" s="380" t="str">
        <f>IFERROR(AVERAGEIFS('VISSIM Travel Time Outputs'!$G:$G,'VISSIM Travel Time Outputs'!$D:$D,$D52,'VISSIM Travel Time Outputs'!$A:$A,"AVG",'VISSIM Travel Time Outputs'!$B:$B,BT$9),"-")</f>
        <v>-</v>
      </c>
      <c r="BU52" s="380" t="str">
        <f>IFERROR(AVERAGEIFS('VISSIM Travel Time Outputs'!$G:$G,'VISSIM Travel Time Outputs'!$D:$D,$D52,'VISSIM Travel Time Outputs'!$A:$A,"AVG",'VISSIM Travel Time Outputs'!$B:$B,BU$9),"-")</f>
        <v>-</v>
      </c>
      <c r="BV52" s="380" t="str">
        <f>IFERROR(AVERAGEIFS('VISSIM Travel Time Outputs'!$G:$G,'VISSIM Travel Time Outputs'!$D:$D,$D52,'VISSIM Travel Time Outputs'!$A:$A,"AVG",'VISSIM Travel Time Outputs'!$B:$B,BV$9),"-")</f>
        <v>-</v>
      </c>
      <c r="BW52" s="380" t="str">
        <f>IFERROR(AVERAGEIFS('VISSIM Travel Time Outputs'!$G:$G,'VISSIM Travel Time Outputs'!$D:$D,$D52,'VISSIM Travel Time Outputs'!$A:$A,"AVG",'VISSIM Travel Time Outputs'!$B:$B,BW$9),"-")</f>
        <v>-</v>
      </c>
      <c r="BX52" s="380" t="str">
        <f>IFERROR(AVERAGEIFS('VISSIM Travel Time Outputs'!$G:$G,'VISSIM Travel Time Outputs'!$D:$D,$D52,'VISSIM Travel Time Outputs'!$A:$A,"AVG",'VISSIM Travel Time Outputs'!$B:$B,BX$9),"-")</f>
        <v>-</v>
      </c>
      <c r="BY52" s="380" t="str">
        <f>IFERROR(AVERAGEIFS('VISSIM Travel Time Outputs'!$G:$G,'VISSIM Travel Time Outputs'!$D:$D,$D52,'VISSIM Travel Time Outputs'!$A:$A,"AVG",'VISSIM Travel Time Outputs'!$B:$B,BY$9),"-")</f>
        <v>-</v>
      </c>
      <c r="BZ52" s="380" t="str">
        <f>IFERROR(AVERAGEIFS('VISSIM Travel Time Outputs'!$G:$G,'VISSIM Travel Time Outputs'!$D:$D,$D52,'VISSIM Travel Time Outputs'!$A:$A,"AVG",'VISSIM Travel Time Outputs'!$B:$B,BZ$9),"-")</f>
        <v>-</v>
      </c>
      <c r="CA52" s="381" t="str">
        <f>IFERROR(AVERAGEIFS('VISSIM Travel Time Outputs'!$G:$G,'VISSIM Travel Time Outputs'!$D:$D,$D52,'VISSIM Travel Time Outputs'!$A:$A,"AVG",'VISSIM Travel Time Outputs'!$B:$B,CA$9),"-")</f>
        <v>-</v>
      </c>
      <c r="CB52" s="304"/>
      <c r="CC52" s="259" t="str">
        <f t="shared" si="16"/>
        <v>--</v>
      </c>
      <c r="CD52" s="410" t="str">
        <f t="shared" si="17"/>
        <v>--</v>
      </c>
      <c r="CE52" s="381">
        <f t="shared" si="18"/>
        <v>0</v>
      </c>
      <c r="CF52" s="387"/>
      <c r="CG52" s="259" t="str">
        <f>IFERROR(GETPIVOTDATA("Average of TRAVTM(31)",#REF!,"TIMEINT",CG$9,"VEHICLETRAVELTIMEMEASUREMENT",$D52)/3600/24,"--")</f>
        <v>--</v>
      </c>
      <c r="CH52" s="36" t="str">
        <f>IFERROR(GETPIVOTDATA("Average of TRAVTM(31)",#REF!,"TIMEINT",CH$9,"VEHICLETRAVELTIMEMEASUREMENT",$D52)/3600/24,"--")</f>
        <v>--</v>
      </c>
      <c r="CI52" s="36" t="str">
        <f>IFERROR(GETPIVOTDATA("Average of TRAVTM(31)",#REF!,"TIMEINT",CI$9,"VEHICLETRAVELTIMEMEASUREMENT",$D52)/3600/24,"--")</f>
        <v>--</v>
      </c>
      <c r="CJ52" s="36" t="str">
        <f>IFERROR(GETPIVOTDATA("Average of TRAVTM(31)",#REF!,"TIMEINT",CJ$9,"VEHICLETRAVELTIMEMEASUREMENT",$D52)/3600/24,"--")</f>
        <v>--</v>
      </c>
      <c r="CK52" s="36" t="str">
        <f>IFERROR(GETPIVOTDATA("Average of TRAVTM(31)",#REF!,"TIMEINT",CK$9,"VEHICLETRAVELTIMEMEASUREMENT",$D52)/3600/24,"--")</f>
        <v>--</v>
      </c>
      <c r="CL52" s="36" t="str">
        <f>IFERROR(GETPIVOTDATA("Average of TRAVTM(31)",#REF!,"TIMEINT",CL$9,"VEHICLETRAVELTIMEMEASUREMENT",$D52)/3600/24,"--")</f>
        <v>--</v>
      </c>
      <c r="CM52" s="36" t="str">
        <f>IFERROR(GETPIVOTDATA("Average of TRAVTM(31)",#REF!,"TIMEINT",CM$9,"VEHICLETRAVELTIMEMEASUREMENT",$D52)/3600/24,"--")</f>
        <v>--</v>
      </c>
      <c r="CN52" s="36" t="str">
        <f>IFERROR(GETPIVOTDATA("Average of TRAVTM(31)",#REF!,"TIMEINT",CN$9,"VEHICLETRAVELTIMEMEASUREMENT",$D52)/3600/24,"--")</f>
        <v>--</v>
      </c>
      <c r="CO52" s="36" t="str">
        <f>IFERROR(GETPIVOTDATA("Average of TRAVTM(31)",#REF!,"TIMEINT",CO$9,"VEHICLETRAVELTIMEMEASUREMENT",$D52)/3600/24,"--")</f>
        <v>--</v>
      </c>
      <c r="CP52" s="36" t="str">
        <f>IFERROR(GETPIVOTDATA("Average of TRAVTM(31)",#REF!,"TIMEINT",CP$9,"VEHICLETRAVELTIMEMEASUREMENT",$D52)/3600/24,"--")</f>
        <v>--</v>
      </c>
      <c r="CQ52" s="36" t="str">
        <f>IFERROR(GETPIVOTDATA("Average of TRAVTM(31)",#REF!,"TIMEINT",CQ$9,"VEHICLETRAVELTIMEMEASUREMENT",$D52)/3600/24,"--")</f>
        <v>--</v>
      </c>
      <c r="CR52" s="36" t="str">
        <f>IFERROR(GETPIVOTDATA("Average of TRAVTM(31)",#REF!,"TIMEINT",CR$9,"VEHICLETRAVELTIMEMEASUREMENT",$D52)/3600/24,"--")</f>
        <v>--</v>
      </c>
      <c r="CS52" s="36" t="str">
        <f>IFERROR(GETPIVOTDATA("Average of TRAVTM(31)",#REF!,"TIMEINT",CS$9,"VEHICLETRAVELTIMEMEASUREMENT",$D52)/3600/24,"--")</f>
        <v>--</v>
      </c>
      <c r="CT52" s="36" t="str">
        <f>IFERROR(GETPIVOTDATA("Average of TRAVTM(31)",#REF!,"TIMEINT",CT$9,"VEHICLETRAVELTIMEMEASUREMENT",$D52)/3600/24,"--")</f>
        <v>--</v>
      </c>
      <c r="CU52" s="36" t="str">
        <f>IFERROR(GETPIVOTDATA("Average of TRAVTM(31)",#REF!,"TIMEINT",CU$9,"VEHICLETRAVELTIMEMEASUREMENT",$D52)/3600/24,"--")</f>
        <v>--</v>
      </c>
      <c r="CV52" s="177" t="str">
        <f>IFERROR(GETPIVOTDATA("Average of TRAVTM(31)",#REF!,"TIMEINT",CV$9,"VEHICLETRAVELTIMEMEASUREMENT",$D52)/3600/24,"--")</f>
        <v>--</v>
      </c>
      <c r="CW52" s="387"/>
      <c r="CX52" s="379" t="str">
        <f>IFERROR(GETPIVOTDATA("Average of VEHS(31)",#REF!,"TIMEINT",CX$9,"VEHICLETRAVELTIMEMEASUREMENT",$D52),"--")</f>
        <v>--</v>
      </c>
      <c r="CY52" s="380" t="str">
        <f>IFERROR(GETPIVOTDATA("Average of VEHS(31)",#REF!,"TIMEINT",CY$9,"VEHICLETRAVELTIMEMEASUREMENT",$D52),"--")</f>
        <v>--</v>
      </c>
      <c r="CZ52" s="380" t="str">
        <f>IFERROR(GETPIVOTDATA("Average of VEHS(31)",#REF!,"TIMEINT",CZ$9,"VEHICLETRAVELTIMEMEASUREMENT",$D52),"--")</f>
        <v>--</v>
      </c>
      <c r="DA52" s="380" t="str">
        <f>IFERROR(GETPIVOTDATA("Average of VEHS(31)",#REF!,"TIMEINT",DA$9,"VEHICLETRAVELTIMEMEASUREMENT",$D52),"--")</f>
        <v>--</v>
      </c>
      <c r="DB52" s="380" t="str">
        <f>IFERROR(GETPIVOTDATA("Average of VEHS(31)",#REF!,"TIMEINT",DB$9,"VEHICLETRAVELTIMEMEASUREMENT",$D52),"--")</f>
        <v>--</v>
      </c>
      <c r="DC52" s="380" t="str">
        <f>IFERROR(GETPIVOTDATA("Average of VEHS(31)",#REF!,"TIMEINT",DC$9,"VEHICLETRAVELTIMEMEASUREMENT",$D52),"--")</f>
        <v>--</v>
      </c>
      <c r="DD52" s="380" t="str">
        <f>IFERROR(GETPIVOTDATA("Average of VEHS(31)",#REF!,"TIMEINT",DD$9,"VEHICLETRAVELTIMEMEASUREMENT",$D52),"--")</f>
        <v>--</v>
      </c>
      <c r="DE52" s="380" t="str">
        <f>IFERROR(GETPIVOTDATA("Average of VEHS(31)",#REF!,"TIMEINT",DE$9,"VEHICLETRAVELTIMEMEASUREMENT",$D52),"--")</f>
        <v>--</v>
      </c>
      <c r="DF52" s="380" t="str">
        <f>IFERROR(GETPIVOTDATA("Average of VEHS(31)",#REF!,"TIMEINT",DF$9,"VEHICLETRAVELTIMEMEASUREMENT",$D52),"--")</f>
        <v>--</v>
      </c>
      <c r="DG52" s="380" t="str">
        <f>IFERROR(GETPIVOTDATA("Average of VEHS(31)",#REF!,"TIMEINT",DG$9,"VEHICLETRAVELTIMEMEASUREMENT",$D52),"--")</f>
        <v>--</v>
      </c>
      <c r="DH52" s="380" t="str">
        <f>IFERROR(GETPIVOTDATA("Average of VEHS(31)",#REF!,"TIMEINT",DH$9,"VEHICLETRAVELTIMEMEASUREMENT",$D52),"--")</f>
        <v>--</v>
      </c>
      <c r="DI52" s="380" t="str">
        <f>IFERROR(GETPIVOTDATA("Average of VEHS(31)",#REF!,"TIMEINT",DI$9,"VEHICLETRAVELTIMEMEASUREMENT",$D52),"--")</f>
        <v>--</v>
      </c>
      <c r="DJ52" s="380" t="str">
        <f>IFERROR(GETPIVOTDATA("Average of VEHS(31)",#REF!,"TIMEINT",DJ$9,"VEHICLETRAVELTIMEMEASUREMENT",$D52),"--")</f>
        <v>--</v>
      </c>
      <c r="DK52" s="380" t="str">
        <f>IFERROR(GETPIVOTDATA("Average of VEHS(31)",#REF!,"TIMEINT",DK$9,"VEHICLETRAVELTIMEMEASUREMENT",$D52),"--")</f>
        <v>--</v>
      </c>
      <c r="DL52" s="380" t="str">
        <f>IFERROR(GETPIVOTDATA("Average of VEHS(31)",#REF!,"TIMEINT",DL$9,"VEHICLETRAVELTIMEMEASUREMENT",$D52),"--")</f>
        <v>--</v>
      </c>
      <c r="DM52" s="381" t="str">
        <f>IFERROR(GETPIVOTDATA("Average of VEHS(31)",#REF!,"TIMEINT",DM$9,"VEHICLETRAVELTIMEMEASUREMENT",$D52),"--")</f>
        <v>--</v>
      </c>
      <c r="DN52" s="387"/>
      <c r="DO52" s="259" t="str">
        <f t="shared" si="19"/>
        <v>--</v>
      </c>
      <c r="DP52" s="410" t="str">
        <f t="shared" si="20"/>
        <v>--</v>
      </c>
      <c r="DQ52" s="381">
        <f t="shared" si="21"/>
        <v>0</v>
      </c>
      <c r="DR52" s="305"/>
      <c r="DS52" s="259" t="str">
        <f>IFERROR(TIME(0,0,AVERAGEIFS('VISSIM Travel Time Outputs'!$K:$K,'VISSIM Travel Time Outputs'!$D:$D,$D52,'VISSIM Travel Time Outputs'!$A:$A,"AVG",'VISSIM Travel Time Outputs'!$B:$B,DS$9)),"-")</f>
        <v>-</v>
      </c>
      <c r="DT52" s="36" t="str">
        <f>IFERROR(TIME(0,0,AVERAGEIFS('VISSIM Travel Time Outputs'!$K:$K,'VISSIM Travel Time Outputs'!$D:$D,$D52,'VISSIM Travel Time Outputs'!$A:$A,"AVG",'VISSIM Travel Time Outputs'!$B:$B,DT$9)),"-")</f>
        <v>-</v>
      </c>
      <c r="DU52" s="36" t="str">
        <f>IFERROR(TIME(0,0,AVERAGEIFS('VISSIM Travel Time Outputs'!$K:$K,'VISSIM Travel Time Outputs'!$D:$D,$D52,'VISSIM Travel Time Outputs'!$A:$A,"AVG",'VISSIM Travel Time Outputs'!$B:$B,DU$9)),"-")</f>
        <v>-</v>
      </c>
      <c r="DV52" s="36" t="str">
        <f>IFERROR(TIME(0,0,AVERAGEIFS('VISSIM Travel Time Outputs'!$K:$K,'VISSIM Travel Time Outputs'!$D:$D,$D52,'VISSIM Travel Time Outputs'!$A:$A,"AVG",'VISSIM Travel Time Outputs'!$B:$B,DV$9)),"-")</f>
        <v>-</v>
      </c>
      <c r="DW52" s="36" t="str">
        <f>IFERROR(TIME(0,0,AVERAGEIFS('VISSIM Travel Time Outputs'!$K:$K,'VISSIM Travel Time Outputs'!$D:$D,$D52,'VISSIM Travel Time Outputs'!$A:$A,"AVG",'VISSIM Travel Time Outputs'!$B:$B,DW$9)),"-")</f>
        <v>-</v>
      </c>
      <c r="DX52" s="36" t="str">
        <f>IFERROR(TIME(0,0,AVERAGEIFS('VISSIM Travel Time Outputs'!$K:$K,'VISSIM Travel Time Outputs'!$D:$D,$D52,'VISSIM Travel Time Outputs'!$A:$A,"AVG",'VISSIM Travel Time Outputs'!$B:$B,DX$9)),"-")</f>
        <v>-</v>
      </c>
      <c r="DY52" s="36" t="str">
        <f>IFERROR(TIME(0,0,AVERAGEIFS('VISSIM Travel Time Outputs'!$K:$K,'VISSIM Travel Time Outputs'!$D:$D,$D52,'VISSIM Travel Time Outputs'!$A:$A,"AVG",'VISSIM Travel Time Outputs'!$B:$B,DY$9)),"-")</f>
        <v>-</v>
      </c>
      <c r="DZ52" s="36" t="str">
        <f>IFERROR(TIME(0,0,AVERAGEIFS('VISSIM Travel Time Outputs'!$K:$K,'VISSIM Travel Time Outputs'!$D:$D,$D52,'VISSIM Travel Time Outputs'!$A:$A,"AVG",'VISSIM Travel Time Outputs'!$B:$B,DZ$9)),"-")</f>
        <v>-</v>
      </c>
      <c r="EA52" s="36" t="str">
        <f>IFERROR(TIME(0,0,AVERAGEIFS('VISSIM Travel Time Outputs'!$K:$K,'VISSIM Travel Time Outputs'!$D:$D,$D52,'VISSIM Travel Time Outputs'!$A:$A,"AVG",'VISSIM Travel Time Outputs'!$B:$B,EA$9)),"-")</f>
        <v>-</v>
      </c>
      <c r="EB52" s="36" t="str">
        <f>IFERROR(TIME(0,0,AVERAGEIFS('VISSIM Travel Time Outputs'!$K:$K,'VISSIM Travel Time Outputs'!$D:$D,$D52,'VISSIM Travel Time Outputs'!$A:$A,"AVG",'VISSIM Travel Time Outputs'!$B:$B,EB$9)),"-")</f>
        <v>-</v>
      </c>
      <c r="EC52" s="36" t="str">
        <f>IFERROR(TIME(0,0,AVERAGEIFS('VISSIM Travel Time Outputs'!$K:$K,'VISSIM Travel Time Outputs'!$D:$D,$D52,'VISSIM Travel Time Outputs'!$A:$A,"AVG",'VISSIM Travel Time Outputs'!$B:$B,EC$9)),"-")</f>
        <v>-</v>
      </c>
      <c r="ED52" s="36" t="str">
        <f>IFERROR(TIME(0,0,AVERAGEIFS('VISSIM Travel Time Outputs'!$K:$K,'VISSIM Travel Time Outputs'!$D:$D,$D52,'VISSIM Travel Time Outputs'!$A:$A,"AVG",'VISSIM Travel Time Outputs'!$B:$B,ED$9)),"-")</f>
        <v>-</v>
      </c>
      <c r="EE52" s="36" t="str">
        <f>IFERROR(TIME(0,0,AVERAGEIFS('VISSIM Travel Time Outputs'!$K:$K,'VISSIM Travel Time Outputs'!$D:$D,$D52,'VISSIM Travel Time Outputs'!$A:$A,"AVG",'VISSIM Travel Time Outputs'!$B:$B,EE$9)),"-")</f>
        <v>-</v>
      </c>
      <c r="EF52" s="36" t="str">
        <f>IFERROR(TIME(0,0,AVERAGEIFS('VISSIM Travel Time Outputs'!$K:$K,'VISSIM Travel Time Outputs'!$D:$D,$D52,'VISSIM Travel Time Outputs'!$A:$A,"AVG",'VISSIM Travel Time Outputs'!$B:$B,EF$9)),"-")</f>
        <v>-</v>
      </c>
      <c r="EG52" s="36" t="str">
        <f>IFERROR(TIME(0,0,AVERAGEIFS('VISSIM Travel Time Outputs'!$K:$K,'VISSIM Travel Time Outputs'!$D:$D,$D52,'VISSIM Travel Time Outputs'!$A:$A,"AVG",'VISSIM Travel Time Outputs'!$B:$B,EG$9)),"-")</f>
        <v>-</v>
      </c>
      <c r="EH52" s="177" t="str">
        <f>IFERROR(TIME(0,0,AVERAGEIFS('VISSIM Travel Time Outputs'!$K:$K,'VISSIM Travel Time Outputs'!$D:$D,$D52,'VISSIM Travel Time Outputs'!$A:$A,"AVG",'VISSIM Travel Time Outputs'!$B:$B,EH$9)),"-")</f>
        <v>-</v>
      </c>
      <c r="EI52" s="164"/>
      <c r="EJ52" s="379" t="str">
        <f>IFERROR(AVERAGEIFS('VISSIM Travel Time Outputs'!$H:$H,'VISSIM Travel Time Outputs'!$D:$D,$D52,'VISSIM Travel Time Outputs'!$A:$A,"AVG",'VISSIM Travel Time Outputs'!$B:$B,EJ$9),"-")</f>
        <v>-</v>
      </c>
      <c r="EK52" s="380" t="str">
        <f>IFERROR(AVERAGEIFS('VISSIM Travel Time Outputs'!$H:$H,'VISSIM Travel Time Outputs'!$D:$D,$D52,'VISSIM Travel Time Outputs'!$A:$A,"AVG",'VISSIM Travel Time Outputs'!$B:$B,EK$9),"-")</f>
        <v>-</v>
      </c>
      <c r="EL52" s="380" t="str">
        <f>IFERROR(AVERAGEIFS('VISSIM Travel Time Outputs'!$H:$H,'VISSIM Travel Time Outputs'!$D:$D,$D52,'VISSIM Travel Time Outputs'!$A:$A,"AVG",'VISSIM Travel Time Outputs'!$B:$B,EL$9),"-")</f>
        <v>-</v>
      </c>
      <c r="EM52" s="380" t="str">
        <f>IFERROR(AVERAGEIFS('VISSIM Travel Time Outputs'!$H:$H,'VISSIM Travel Time Outputs'!$D:$D,$D52,'VISSIM Travel Time Outputs'!$A:$A,"AVG",'VISSIM Travel Time Outputs'!$B:$B,EM$9),"-")</f>
        <v>-</v>
      </c>
      <c r="EN52" s="380" t="str">
        <f>IFERROR(AVERAGEIFS('VISSIM Travel Time Outputs'!$H:$H,'VISSIM Travel Time Outputs'!$D:$D,$D52,'VISSIM Travel Time Outputs'!$A:$A,"AVG",'VISSIM Travel Time Outputs'!$B:$B,EN$9),"-")</f>
        <v>-</v>
      </c>
      <c r="EO52" s="380" t="str">
        <f>IFERROR(AVERAGEIFS('VISSIM Travel Time Outputs'!$H:$H,'VISSIM Travel Time Outputs'!$D:$D,$D52,'VISSIM Travel Time Outputs'!$A:$A,"AVG",'VISSIM Travel Time Outputs'!$B:$B,EO$9),"-")</f>
        <v>-</v>
      </c>
      <c r="EP52" s="380" t="str">
        <f>IFERROR(AVERAGEIFS('VISSIM Travel Time Outputs'!$H:$H,'VISSIM Travel Time Outputs'!$D:$D,$D52,'VISSIM Travel Time Outputs'!$A:$A,"AVG",'VISSIM Travel Time Outputs'!$B:$B,EP$9),"-")</f>
        <v>-</v>
      </c>
      <c r="EQ52" s="380" t="str">
        <f>IFERROR(AVERAGEIFS('VISSIM Travel Time Outputs'!$H:$H,'VISSIM Travel Time Outputs'!$D:$D,$D52,'VISSIM Travel Time Outputs'!$A:$A,"AVG",'VISSIM Travel Time Outputs'!$B:$B,EQ$9),"-")</f>
        <v>-</v>
      </c>
      <c r="ER52" s="380" t="str">
        <f>IFERROR(AVERAGEIFS('VISSIM Travel Time Outputs'!$H:$H,'VISSIM Travel Time Outputs'!$D:$D,$D52,'VISSIM Travel Time Outputs'!$A:$A,"AVG",'VISSIM Travel Time Outputs'!$B:$B,ER$9),"-")</f>
        <v>-</v>
      </c>
      <c r="ES52" s="380" t="str">
        <f>IFERROR(AVERAGEIFS('VISSIM Travel Time Outputs'!$H:$H,'VISSIM Travel Time Outputs'!$D:$D,$D52,'VISSIM Travel Time Outputs'!$A:$A,"AVG",'VISSIM Travel Time Outputs'!$B:$B,ES$9),"-")</f>
        <v>-</v>
      </c>
      <c r="ET52" s="380" t="str">
        <f>IFERROR(AVERAGEIFS('VISSIM Travel Time Outputs'!$H:$H,'VISSIM Travel Time Outputs'!$D:$D,$D52,'VISSIM Travel Time Outputs'!$A:$A,"AVG",'VISSIM Travel Time Outputs'!$B:$B,ET$9),"-")</f>
        <v>-</v>
      </c>
      <c r="EU52" s="380" t="str">
        <f>IFERROR(AVERAGEIFS('VISSIM Travel Time Outputs'!$H:$H,'VISSIM Travel Time Outputs'!$D:$D,$D52,'VISSIM Travel Time Outputs'!$A:$A,"AVG",'VISSIM Travel Time Outputs'!$B:$B,EU$9),"-")</f>
        <v>-</v>
      </c>
      <c r="EV52" s="380" t="str">
        <f>IFERROR(AVERAGEIFS('VISSIM Travel Time Outputs'!$H:$H,'VISSIM Travel Time Outputs'!$D:$D,$D52,'VISSIM Travel Time Outputs'!$A:$A,"AVG",'VISSIM Travel Time Outputs'!$B:$B,EV$9),"-")</f>
        <v>-</v>
      </c>
      <c r="EW52" s="380" t="str">
        <f>IFERROR(AVERAGEIFS('VISSIM Travel Time Outputs'!$H:$H,'VISSIM Travel Time Outputs'!$D:$D,$D52,'VISSIM Travel Time Outputs'!$A:$A,"AVG",'VISSIM Travel Time Outputs'!$B:$B,EW$9),"-")</f>
        <v>-</v>
      </c>
      <c r="EX52" s="380" t="str">
        <f>IFERROR(AVERAGEIFS('VISSIM Travel Time Outputs'!$H:$H,'VISSIM Travel Time Outputs'!$D:$D,$D52,'VISSIM Travel Time Outputs'!$A:$A,"AVG",'VISSIM Travel Time Outputs'!$B:$B,EX$9),"-")</f>
        <v>-</v>
      </c>
      <c r="EY52" s="381" t="str">
        <f>IFERROR(AVERAGEIFS('VISSIM Travel Time Outputs'!$H:$H,'VISSIM Travel Time Outputs'!$D:$D,$D52,'VISSIM Travel Time Outputs'!$A:$A,"AVG",'VISSIM Travel Time Outputs'!$B:$B,EY$9),"-")</f>
        <v>-</v>
      </c>
      <c r="EZ52" s="304"/>
      <c r="FA52" s="259" t="str">
        <f t="shared" si="22"/>
        <v>--</v>
      </c>
      <c r="FB52" s="410" t="str">
        <f t="shared" si="23"/>
        <v>--</v>
      </c>
      <c r="FC52" s="381">
        <f t="shared" si="24"/>
        <v>0</v>
      </c>
      <c r="FD52" s="387"/>
      <c r="FE52" s="259" t="str">
        <f>IFERROR(GETPIVOTDATA("Average of TRAVTM(40)",#REF!,"TIMEINT",FE$9,"VEHICLETRAVELTIMEMEASUREMENT",$D52)/3600/24,"--")</f>
        <v>--</v>
      </c>
      <c r="FF52" s="36" t="str">
        <f>IFERROR(GETPIVOTDATA("Average of TRAVTM(40)",#REF!,"TIMEINT",FF$9,"VEHICLETRAVELTIMEMEASUREMENT",$D52)/3600/24,"--")</f>
        <v>--</v>
      </c>
      <c r="FG52" s="36" t="str">
        <f>IFERROR(GETPIVOTDATA("Average of TRAVTM(40)",#REF!,"TIMEINT",FG$9,"VEHICLETRAVELTIMEMEASUREMENT",$D52)/3600/24,"--")</f>
        <v>--</v>
      </c>
      <c r="FH52" s="36" t="str">
        <f>IFERROR(GETPIVOTDATA("Average of TRAVTM(40)",#REF!,"TIMEINT",FH$9,"VEHICLETRAVELTIMEMEASUREMENT",$D52)/3600/24,"--")</f>
        <v>--</v>
      </c>
      <c r="FI52" s="36" t="str">
        <f>IFERROR(GETPIVOTDATA("Average of TRAVTM(40)",#REF!,"TIMEINT",FI$9,"VEHICLETRAVELTIMEMEASUREMENT",$D52)/3600/24,"--")</f>
        <v>--</v>
      </c>
      <c r="FJ52" s="36" t="str">
        <f>IFERROR(GETPIVOTDATA("Average of TRAVTM(40)",#REF!,"TIMEINT",FJ$9,"VEHICLETRAVELTIMEMEASUREMENT",$D52)/3600/24,"--")</f>
        <v>--</v>
      </c>
      <c r="FK52" s="36" t="str">
        <f>IFERROR(GETPIVOTDATA("Average of TRAVTM(40)",#REF!,"TIMEINT",FK$9,"VEHICLETRAVELTIMEMEASUREMENT",$D52)/3600/24,"--")</f>
        <v>--</v>
      </c>
      <c r="FL52" s="36" t="str">
        <f>IFERROR(GETPIVOTDATA("Average of TRAVTM(40)",#REF!,"TIMEINT",FL$9,"VEHICLETRAVELTIMEMEASUREMENT",$D52)/3600/24,"--")</f>
        <v>--</v>
      </c>
      <c r="FM52" s="36" t="str">
        <f>IFERROR(GETPIVOTDATA("Average of TRAVTM(40)",#REF!,"TIMEINT",FM$9,"VEHICLETRAVELTIMEMEASUREMENT",$D52)/3600/24,"--")</f>
        <v>--</v>
      </c>
      <c r="FN52" s="36" t="str">
        <f>IFERROR(GETPIVOTDATA("Average of TRAVTM(40)",#REF!,"TIMEINT",FN$9,"VEHICLETRAVELTIMEMEASUREMENT",$D52)/3600/24,"--")</f>
        <v>--</v>
      </c>
      <c r="FO52" s="36" t="str">
        <f>IFERROR(GETPIVOTDATA("Average of TRAVTM(40)",#REF!,"TIMEINT",FO$9,"VEHICLETRAVELTIMEMEASUREMENT",$D52)/3600/24,"--")</f>
        <v>--</v>
      </c>
      <c r="FP52" s="36" t="str">
        <f>IFERROR(GETPIVOTDATA("Average of TRAVTM(40)",#REF!,"TIMEINT",FP$9,"VEHICLETRAVELTIMEMEASUREMENT",$D52)/3600/24,"--")</f>
        <v>--</v>
      </c>
      <c r="FQ52" s="36" t="str">
        <f>IFERROR(GETPIVOTDATA("Average of TRAVTM(40)",#REF!,"TIMEINT",FQ$9,"VEHICLETRAVELTIMEMEASUREMENT",$D52)/3600/24,"--")</f>
        <v>--</v>
      </c>
      <c r="FR52" s="36" t="str">
        <f>IFERROR(GETPIVOTDATA("Average of TRAVTM(40)",#REF!,"TIMEINT",FR$9,"VEHICLETRAVELTIMEMEASUREMENT",$D52)/3600/24,"--")</f>
        <v>--</v>
      </c>
      <c r="FS52" s="36" t="str">
        <f>IFERROR(GETPIVOTDATA("Average of TRAVTM(40)",#REF!,"TIMEINT",FS$9,"VEHICLETRAVELTIMEMEASUREMENT",$D52)/3600/24,"--")</f>
        <v>--</v>
      </c>
      <c r="FT52" s="177" t="str">
        <f>IFERROR(GETPIVOTDATA("Average of TRAVTM(40)",#REF!,"TIMEINT",FT$9,"VEHICLETRAVELTIMEMEASUREMENT",$D52)/3600/24,"--")</f>
        <v>--</v>
      </c>
      <c r="FU52" s="387"/>
      <c r="FV52" s="379" t="str">
        <f>IFERROR(GETPIVOTDATA("Average of VEHS(40)",#REF!,"TIMEINT",FV$9,"VEHICLETRAVELTIMEMEASUREMENT",$D52),"--")</f>
        <v>--</v>
      </c>
      <c r="FW52" s="380" t="str">
        <f>IFERROR(GETPIVOTDATA("Average of VEHS(40)",#REF!,"TIMEINT",FW$9,"VEHICLETRAVELTIMEMEASUREMENT",$D52),"--")</f>
        <v>--</v>
      </c>
      <c r="FX52" s="380" t="str">
        <f>IFERROR(GETPIVOTDATA("Average of VEHS(40)",#REF!,"TIMEINT",FX$9,"VEHICLETRAVELTIMEMEASUREMENT",$D52),"--")</f>
        <v>--</v>
      </c>
      <c r="FY52" s="380" t="str">
        <f>IFERROR(GETPIVOTDATA("Average of VEHS(40)",#REF!,"TIMEINT",FY$9,"VEHICLETRAVELTIMEMEASUREMENT",$D52),"--")</f>
        <v>--</v>
      </c>
      <c r="FZ52" s="380" t="str">
        <f>IFERROR(GETPIVOTDATA("Average of VEHS(40)",#REF!,"TIMEINT",FZ$9,"VEHICLETRAVELTIMEMEASUREMENT",$D52),"--")</f>
        <v>--</v>
      </c>
      <c r="GA52" s="380" t="str">
        <f>IFERROR(GETPIVOTDATA("Average of VEHS(40)",#REF!,"TIMEINT",GA$9,"VEHICLETRAVELTIMEMEASUREMENT",$D52),"--")</f>
        <v>--</v>
      </c>
      <c r="GB52" s="380" t="str">
        <f>IFERROR(GETPIVOTDATA("Average of VEHS(40)",#REF!,"TIMEINT",GB$9,"VEHICLETRAVELTIMEMEASUREMENT",$D52),"--")</f>
        <v>--</v>
      </c>
      <c r="GC52" s="380" t="str">
        <f>IFERROR(GETPIVOTDATA("Average of VEHS(40)",#REF!,"TIMEINT",GC$9,"VEHICLETRAVELTIMEMEASUREMENT",$D52),"--")</f>
        <v>--</v>
      </c>
      <c r="GD52" s="380" t="str">
        <f>IFERROR(GETPIVOTDATA("Average of VEHS(40)",#REF!,"TIMEINT",GD$9,"VEHICLETRAVELTIMEMEASUREMENT",$D52),"--")</f>
        <v>--</v>
      </c>
      <c r="GE52" s="380" t="str">
        <f>IFERROR(GETPIVOTDATA("Average of VEHS(40)",#REF!,"TIMEINT",GE$9,"VEHICLETRAVELTIMEMEASUREMENT",$D52),"--")</f>
        <v>--</v>
      </c>
      <c r="GF52" s="380" t="str">
        <f>IFERROR(GETPIVOTDATA("Average of VEHS(40)",#REF!,"TIMEINT",GF$9,"VEHICLETRAVELTIMEMEASUREMENT",$D52),"--")</f>
        <v>--</v>
      </c>
      <c r="GG52" s="380" t="str">
        <f>IFERROR(GETPIVOTDATA("Average of VEHS(40)",#REF!,"TIMEINT",GG$9,"VEHICLETRAVELTIMEMEASUREMENT",$D52),"--")</f>
        <v>--</v>
      </c>
      <c r="GH52" s="380" t="str">
        <f>IFERROR(GETPIVOTDATA("Average of VEHS(40)",#REF!,"TIMEINT",GH$9,"VEHICLETRAVELTIMEMEASUREMENT",$D52),"--")</f>
        <v>--</v>
      </c>
      <c r="GI52" s="380" t="str">
        <f>IFERROR(GETPIVOTDATA("Average of VEHS(40)",#REF!,"TIMEINT",GI$9,"VEHICLETRAVELTIMEMEASUREMENT",$D52),"--")</f>
        <v>--</v>
      </c>
      <c r="GJ52" s="380" t="str">
        <f>IFERROR(GETPIVOTDATA("Average of VEHS(40)",#REF!,"TIMEINT",GJ$9,"VEHICLETRAVELTIMEMEASUREMENT",$D52),"--")</f>
        <v>--</v>
      </c>
      <c r="GK52" s="381" t="str">
        <f>IFERROR(GETPIVOTDATA("Average of VEHS(40)",#REF!,"TIMEINT",GK$9,"VEHICLETRAVELTIMEMEASUREMENT",$D52),"--")</f>
        <v>--</v>
      </c>
      <c r="GL52" s="387"/>
      <c r="GM52" s="259" t="str">
        <f t="shared" si="25"/>
        <v>--</v>
      </c>
      <c r="GN52" s="410" t="str">
        <f t="shared" si="26"/>
        <v>--</v>
      </c>
      <c r="GO52" s="381">
        <f t="shared" si="27"/>
        <v>0</v>
      </c>
      <c r="GP52" s="387"/>
      <c r="GQ52" s="259" t="str">
        <f>IFERROR(GETPIVOTDATA("Average of TRAVTM(60)",#REF!,"TIMEINT",GQ$9,"VEHICLETRAVELTIMEMEASUREMENT",$D52)/3600/24,"--")</f>
        <v>--</v>
      </c>
      <c r="GR52" s="36" t="str">
        <f>IFERROR(GETPIVOTDATA("Average of TRAVTM(60)",#REF!,"TIMEINT",GR$9,"VEHICLETRAVELTIMEMEASUREMENT",$D52)/3600/24,"--")</f>
        <v>--</v>
      </c>
      <c r="GS52" s="36" t="str">
        <f>IFERROR(GETPIVOTDATA("Average of TRAVTM(60)",#REF!,"TIMEINT",GS$9,"VEHICLETRAVELTIMEMEASUREMENT",$D52)/3600/24,"--")</f>
        <v>--</v>
      </c>
      <c r="GT52" s="36" t="str">
        <f>IFERROR(GETPIVOTDATA("Average of TRAVTM(60)",#REF!,"TIMEINT",GT$9,"VEHICLETRAVELTIMEMEASUREMENT",$D52)/3600/24,"--")</f>
        <v>--</v>
      </c>
      <c r="GU52" s="36" t="str">
        <f>IFERROR(GETPIVOTDATA("Average of TRAVTM(60)",#REF!,"TIMEINT",GU$9,"VEHICLETRAVELTIMEMEASUREMENT",$D52)/3600/24,"--")</f>
        <v>--</v>
      </c>
      <c r="GV52" s="36" t="str">
        <f>IFERROR(GETPIVOTDATA("Average of TRAVTM(60)",#REF!,"TIMEINT",GV$9,"VEHICLETRAVELTIMEMEASUREMENT",$D52)/3600/24,"--")</f>
        <v>--</v>
      </c>
      <c r="GW52" s="36" t="str">
        <f>IFERROR(GETPIVOTDATA("Average of TRAVTM(60)",#REF!,"TIMEINT",GW$9,"VEHICLETRAVELTIMEMEASUREMENT",$D52)/3600/24,"--")</f>
        <v>--</v>
      </c>
      <c r="GX52" s="36" t="str">
        <f>IFERROR(GETPIVOTDATA("Average of TRAVTM(60)",#REF!,"TIMEINT",GX$9,"VEHICLETRAVELTIMEMEASUREMENT",$D52)/3600/24,"--")</f>
        <v>--</v>
      </c>
      <c r="GY52" s="36" t="str">
        <f>IFERROR(GETPIVOTDATA("Average of TRAVTM(60)",#REF!,"TIMEINT",GY$9,"VEHICLETRAVELTIMEMEASUREMENT",$D52)/3600/24,"--")</f>
        <v>--</v>
      </c>
      <c r="GZ52" s="36" t="str">
        <f>IFERROR(GETPIVOTDATA("Average of TRAVTM(60)",#REF!,"TIMEINT",GZ$9,"VEHICLETRAVELTIMEMEASUREMENT",$D52)/3600/24,"--")</f>
        <v>--</v>
      </c>
      <c r="HA52" s="36" t="str">
        <f>IFERROR(GETPIVOTDATA("Average of TRAVTM(60)",#REF!,"TIMEINT",HA$9,"VEHICLETRAVELTIMEMEASUREMENT",$D52)/3600/24,"--")</f>
        <v>--</v>
      </c>
      <c r="HB52" s="36" t="str">
        <f>IFERROR(GETPIVOTDATA("Average of TRAVTM(60)",#REF!,"TIMEINT",HB$9,"VEHICLETRAVELTIMEMEASUREMENT",$D52)/3600/24,"--")</f>
        <v>--</v>
      </c>
      <c r="HC52" s="36" t="str">
        <f>IFERROR(GETPIVOTDATA("Average of TRAVTM(60)",#REF!,"TIMEINT",HC$9,"VEHICLETRAVELTIMEMEASUREMENT",$D52)/3600/24,"--")</f>
        <v>--</v>
      </c>
      <c r="HD52" s="36" t="str">
        <f>IFERROR(GETPIVOTDATA("Average of TRAVTM(60)",#REF!,"TIMEINT",HD$9,"VEHICLETRAVELTIMEMEASUREMENT",$D52)/3600/24,"--")</f>
        <v>--</v>
      </c>
      <c r="HE52" s="36" t="str">
        <f>IFERROR(GETPIVOTDATA("Average of TRAVTM(60)",#REF!,"TIMEINT",HE$9,"VEHICLETRAVELTIMEMEASUREMENT",$D52)/3600/24,"--")</f>
        <v>--</v>
      </c>
      <c r="HF52" s="177" t="str">
        <f>IFERROR(GETPIVOTDATA("Average of TRAVTM(60)",#REF!,"TIMEINT",HF$9,"VEHICLETRAVELTIMEMEASUREMENT",$D52)/3600/24,"--")</f>
        <v>--</v>
      </c>
      <c r="HG52" s="387"/>
      <c r="HH52" s="379" t="str">
        <f>IFERROR(GETPIVOTDATA("Average of VEHS(60)",#REF!,"TIMEINT",HH$9,"VEHICLETRAVELTIMEMEASUREMENT",$D52),"--")</f>
        <v>--</v>
      </c>
      <c r="HI52" s="380" t="str">
        <f>IFERROR(GETPIVOTDATA("Average of VEHS(60)",#REF!,"TIMEINT",HI$9,"VEHICLETRAVELTIMEMEASUREMENT",$D52),"--")</f>
        <v>--</v>
      </c>
      <c r="HJ52" s="380" t="str">
        <f>IFERROR(GETPIVOTDATA("Average of VEHS(60)",#REF!,"TIMEINT",HJ$9,"VEHICLETRAVELTIMEMEASUREMENT",$D52),"--")</f>
        <v>--</v>
      </c>
      <c r="HK52" s="380" t="str">
        <f>IFERROR(GETPIVOTDATA("Average of VEHS(60)",#REF!,"TIMEINT",HK$9,"VEHICLETRAVELTIMEMEASUREMENT",$D52),"--")</f>
        <v>--</v>
      </c>
      <c r="HL52" s="380" t="str">
        <f>IFERROR(GETPIVOTDATA("Average of VEHS(60)",#REF!,"TIMEINT",HL$9,"VEHICLETRAVELTIMEMEASUREMENT",$D52),"--")</f>
        <v>--</v>
      </c>
      <c r="HM52" s="380" t="str">
        <f>IFERROR(GETPIVOTDATA("Average of VEHS(60)",#REF!,"TIMEINT",HM$9,"VEHICLETRAVELTIMEMEASUREMENT",$D52),"--")</f>
        <v>--</v>
      </c>
      <c r="HN52" s="380" t="str">
        <f>IFERROR(GETPIVOTDATA("Average of VEHS(60)",#REF!,"TIMEINT",HN$9,"VEHICLETRAVELTIMEMEASUREMENT",$D52),"--")</f>
        <v>--</v>
      </c>
      <c r="HO52" s="380" t="str">
        <f>IFERROR(GETPIVOTDATA("Average of VEHS(60)",#REF!,"TIMEINT",HO$9,"VEHICLETRAVELTIMEMEASUREMENT",$D52),"--")</f>
        <v>--</v>
      </c>
      <c r="HP52" s="380" t="str">
        <f>IFERROR(GETPIVOTDATA("Average of VEHS(60)",#REF!,"TIMEINT",HP$9,"VEHICLETRAVELTIMEMEASUREMENT",$D52),"--")</f>
        <v>--</v>
      </c>
      <c r="HQ52" s="380" t="str">
        <f>IFERROR(GETPIVOTDATA("Average of VEHS(60)",#REF!,"TIMEINT",HQ$9,"VEHICLETRAVELTIMEMEASUREMENT",$D52),"--")</f>
        <v>--</v>
      </c>
      <c r="HR52" s="380" t="str">
        <f>IFERROR(GETPIVOTDATA("Average of VEHS(60)",#REF!,"TIMEINT",HR$9,"VEHICLETRAVELTIMEMEASUREMENT",$D52),"--")</f>
        <v>--</v>
      </c>
      <c r="HS52" s="380" t="str">
        <f>IFERROR(GETPIVOTDATA("Average of VEHS(60)",#REF!,"TIMEINT",HS$9,"VEHICLETRAVELTIMEMEASUREMENT",$D52),"--")</f>
        <v>--</v>
      </c>
      <c r="HT52" s="380" t="str">
        <f>IFERROR(GETPIVOTDATA("Average of VEHS(60)",#REF!,"TIMEINT",HT$9,"VEHICLETRAVELTIMEMEASUREMENT",$D52),"--")</f>
        <v>--</v>
      </c>
      <c r="HU52" s="380" t="str">
        <f>IFERROR(GETPIVOTDATA("Average of VEHS(60)",#REF!,"TIMEINT",HU$9,"VEHICLETRAVELTIMEMEASUREMENT",$D52),"--")</f>
        <v>--</v>
      </c>
      <c r="HV52" s="380" t="str">
        <f>IFERROR(GETPIVOTDATA("Average of VEHS(60)",#REF!,"TIMEINT",HV$9,"VEHICLETRAVELTIMEMEASUREMENT",$D52),"--")</f>
        <v>--</v>
      </c>
      <c r="HW52" s="381" t="str">
        <f>IFERROR(GETPIVOTDATA("Average of VEHS(60)",#REF!,"TIMEINT",HW$9,"VEHICLETRAVELTIMEMEASUREMENT",$D52),"--")</f>
        <v>--</v>
      </c>
      <c r="HX52" s="387"/>
      <c r="HY52" s="259" t="str">
        <f t="shared" si="28"/>
        <v>--</v>
      </c>
      <c r="HZ52" s="410" t="str">
        <f t="shared" si="29"/>
        <v>--</v>
      </c>
      <c r="IA52" s="381">
        <f t="shared" si="30"/>
        <v>0</v>
      </c>
      <c r="IB52" s="716"/>
      <c r="IC52" s="379" t="str">
        <f>IFERROR(AVERAGEIFS('VISSIM Travel Time Outputs'!$L:$L,'VISSIM Travel Time Outputs'!$D:$D,$D52,'VISSIM Travel Time Outputs'!$A:$A,"AVG",'VISSIM Travel Time Outputs'!$B:$B,IC$9),"-")</f>
        <v>-</v>
      </c>
      <c r="ID52" s="380" t="str">
        <f>IFERROR(AVERAGEIFS('VISSIM Travel Time Outputs'!$L:$L,'VISSIM Travel Time Outputs'!$D:$D,$D52,'VISSIM Travel Time Outputs'!$A:$A,"AVG",'VISSIM Travel Time Outputs'!$B:$B,ID$9),"-")</f>
        <v>-</v>
      </c>
      <c r="IE52" s="380" t="str">
        <f>IFERROR(AVERAGEIFS('VISSIM Travel Time Outputs'!$L:$L,'VISSIM Travel Time Outputs'!$D:$D,$D52,'VISSIM Travel Time Outputs'!$A:$A,"AVG",'VISSIM Travel Time Outputs'!$B:$B,IE$9),"-")</f>
        <v>-</v>
      </c>
      <c r="IF52" s="380" t="str">
        <f>IFERROR(AVERAGEIFS('VISSIM Travel Time Outputs'!$L:$L,'VISSIM Travel Time Outputs'!$D:$D,$D52,'VISSIM Travel Time Outputs'!$A:$A,"AVG",'VISSIM Travel Time Outputs'!$B:$B,IF$9),"-")</f>
        <v>-</v>
      </c>
      <c r="IG52" s="380" t="str">
        <f>IFERROR(AVERAGEIFS('VISSIM Travel Time Outputs'!$L:$L,'VISSIM Travel Time Outputs'!$D:$D,$D52,'VISSIM Travel Time Outputs'!$A:$A,"AVG",'VISSIM Travel Time Outputs'!$B:$B,IG$9),"-")</f>
        <v>-</v>
      </c>
      <c r="IH52" s="380" t="str">
        <f>IFERROR(AVERAGEIFS('VISSIM Travel Time Outputs'!$L:$L,'VISSIM Travel Time Outputs'!$D:$D,$D52,'VISSIM Travel Time Outputs'!$A:$A,"AVG",'VISSIM Travel Time Outputs'!$B:$B,IH$9),"-")</f>
        <v>-</v>
      </c>
      <c r="II52" s="380" t="str">
        <f>IFERROR(AVERAGEIFS('VISSIM Travel Time Outputs'!$L:$L,'VISSIM Travel Time Outputs'!$D:$D,$D52,'VISSIM Travel Time Outputs'!$A:$A,"AVG",'VISSIM Travel Time Outputs'!$B:$B,II$9),"-")</f>
        <v>-</v>
      </c>
      <c r="IJ52" s="380" t="str">
        <f>IFERROR(AVERAGEIFS('VISSIM Travel Time Outputs'!$L:$L,'VISSIM Travel Time Outputs'!$D:$D,$D52,'VISSIM Travel Time Outputs'!$A:$A,"AVG",'VISSIM Travel Time Outputs'!$B:$B,IJ$9),"-")</f>
        <v>-</v>
      </c>
      <c r="IK52" s="380" t="str">
        <f>IFERROR(AVERAGEIFS('VISSIM Travel Time Outputs'!$L:$L,'VISSIM Travel Time Outputs'!$D:$D,$D52,'VISSIM Travel Time Outputs'!$A:$A,"AVG",'VISSIM Travel Time Outputs'!$B:$B,IK$9),"-")</f>
        <v>-</v>
      </c>
      <c r="IL52" s="380" t="str">
        <f>IFERROR(AVERAGEIFS('VISSIM Travel Time Outputs'!$L:$L,'VISSIM Travel Time Outputs'!$D:$D,$D52,'VISSIM Travel Time Outputs'!$A:$A,"AVG",'VISSIM Travel Time Outputs'!$B:$B,IL$9),"-")</f>
        <v>-</v>
      </c>
      <c r="IM52" s="380" t="str">
        <f>IFERROR(AVERAGEIFS('VISSIM Travel Time Outputs'!$L:$L,'VISSIM Travel Time Outputs'!$D:$D,$D52,'VISSIM Travel Time Outputs'!$A:$A,"AVG",'VISSIM Travel Time Outputs'!$B:$B,IM$9),"-")</f>
        <v>-</v>
      </c>
      <c r="IN52" s="380" t="str">
        <f>IFERROR(AVERAGEIFS('VISSIM Travel Time Outputs'!$L:$L,'VISSIM Travel Time Outputs'!$D:$D,$D52,'VISSIM Travel Time Outputs'!$A:$A,"AVG",'VISSIM Travel Time Outputs'!$B:$B,IN$9),"-")</f>
        <v>-</v>
      </c>
      <c r="IO52" s="380" t="str">
        <f>IFERROR(AVERAGEIFS('VISSIM Travel Time Outputs'!$L:$L,'VISSIM Travel Time Outputs'!$D:$D,$D52,'VISSIM Travel Time Outputs'!$A:$A,"AVG",'VISSIM Travel Time Outputs'!$B:$B,IO$9),"-")</f>
        <v>-</v>
      </c>
      <c r="IP52" s="380" t="str">
        <f>IFERROR(AVERAGEIFS('VISSIM Travel Time Outputs'!$L:$L,'VISSIM Travel Time Outputs'!$D:$D,$D52,'VISSIM Travel Time Outputs'!$A:$A,"AVG",'VISSIM Travel Time Outputs'!$B:$B,IP$9),"-")</f>
        <v>-</v>
      </c>
      <c r="IQ52" s="380" t="str">
        <f>IFERROR(AVERAGEIFS('VISSIM Travel Time Outputs'!$L:$L,'VISSIM Travel Time Outputs'!$D:$D,$D52,'VISSIM Travel Time Outputs'!$A:$A,"AVG",'VISSIM Travel Time Outputs'!$B:$B,IQ$9),"-")</f>
        <v>-</v>
      </c>
      <c r="IR52" s="381" t="str">
        <f>IFERROR(AVERAGEIFS('VISSIM Travel Time Outputs'!$L:$L,'VISSIM Travel Time Outputs'!$D:$D,$D52,'VISSIM Travel Time Outputs'!$A:$A,"AVG",'VISSIM Travel Time Outputs'!$B:$B,IR$9),"-")</f>
        <v>-</v>
      </c>
      <c r="IS52" s="381" t="str">
        <f t="shared" si="31"/>
        <v>--</v>
      </c>
    </row>
    <row r="53" spans="1:253" x14ac:dyDescent="0.25">
      <c r="A53" s="302" t="str">
        <f t="shared" si="12"/>
        <v>H</v>
      </c>
      <c r="B53" s="641">
        <f t="shared" si="32"/>
        <v>44</v>
      </c>
      <c r="C53" s="475">
        <f>INDEX('Input - Travel Times'!$B$3:$AL$103,MATCH($B53,'Input - Travel Times'!$B$3:$B$103,0),MATCH(C$9,'Input - Travel Times'!$B$3:$AL$3,0))</f>
        <v>0</v>
      </c>
      <c r="D53" s="194">
        <f>INDEX('Input - Travel Times'!$B$3:$AS$103,MATCH($B53,'Input - Travel Times'!$B$3:$B$103,0),MATCH(D$9,'Input - Travel Times'!$B$3:$AS$3,0))</f>
        <v>0</v>
      </c>
      <c r="E53" s="582">
        <f>TIME(0,0,INDEX('Input - Travel Times'!$B$3:$AL$103,MATCH($B53,'Input - Travel Times'!$B$3:$B$103,0),MATCH(E$9,'Input - Travel Times'!$B$3:$AL$3,0)))</f>
        <v>0</v>
      </c>
      <c r="F53" s="582">
        <f>TIME(0,0,INDEX('Input - Travel Times'!$B$3:$AL$103,MATCH($B53,'Input - Travel Times'!$B$3:$B$103,0),MATCH(F$9,'Input - Travel Times'!$B$3:$AL$3,0)))</f>
        <v>0</v>
      </c>
      <c r="G53" s="582">
        <f>TIME(0,0,INDEX('Input - Travel Times'!$B$3:$AL$103,MATCH($B53,'Input - Travel Times'!$B$3:$B$103,0),MATCH(G$9,'Input - Travel Times'!$B$3:$AL$3,0)))</f>
        <v>0</v>
      </c>
      <c r="I53" s="259" t="str">
        <f>IFERROR(TIME(0,0,AVERAGEIFS('VISSIM Travel Time Outputs'!$I:$I,'VISSIM Travel Time Outputs'!$D:$D,$D53,'VISSIM Travel Time Outputs'!$A:$A,"AVG",'VISSIM Travel Time Outputs'!$B:$B,I$9)),"-")</f>
        <v>-</v>
      </c>
      <c r="J53" s="36" t="str">
        <f>IFERROR(TIME(0,0,AVERAGEIFS('VISSIM Travel Time Outputs'!$I:$I,'VISSIM Travel Time Outputs'!$D:$D,$D53,'VISSIM Travel Time Outputs'!$A:$A,"AVG",'VISSIM Travel Time Outputs'!$B:$B,J$9)),"-")</f>
        <v>-</v>
      </c>
      <c r="K53" s="36" t="str">
        <f>IFERROR(TIME(0,0,AVERAGEIFS('VISSIM Travel Time Outputs'!$I:$I,'VISSIM Travel Time Outputs'!$D:$D,$D53,'VISSIM Travel Time Outputs'!$A:$A,"AVG",'VISSIM Travel Time Outputs'!$B:$B,K$9)),"-")</f>
        <v>-</v>
      </c>
      <c r="L53" s="36" t="str">
        <f>IFERROR(TIME(0,0,AVERAGEIFS('VISSIM Travel Time Outputs'!$I:$I,'VISSIM Travel Time Outputs'!$D:$D,$D53,'VISSIM Travel Time Outputs'!$A:$A,"AVG",'VISSIM Travel Time Outputs'!$B:$B,L$9)),"-")</f>
        <v>-</v>
      </c>
      <c r="M53" s="36" t="str">
        <f>IFERROR(TIME(0,0,AVERAGEIFS('VISSIM Travel Time Outputs'!$I:$I,'VISSIM Travel Time Outputs'!$D:$D,$D53,'VISSIM Travel Time Outputs'!$A:$A,"AVG",'VISSIM Travel Time Outputs'!$B:$B,M$9)),"-")</f>
        <v>-</v>
      </c>
      <c r="N53" s="36" t="str">
        <f>IFERROR(TIME(0,0,AVERAGEIFS('VISSIM Travel Time Outputs'!$I:$I,'VISSIM Travel Time Outputs'!$D:$D,$D53,'VISSIM Travel Time Outputs'!$A:$A,"AVG",'VISSIM Travel Time Outputs'!$B:$B,N$9)),"-")</f>
        <v>-</v>
      </c>
      <c r="O53" s="36" t="str">
        <f>IFERROR(TIME(0,0,AVERAGEIFS('VISSIM Travel Time Outputs'!$I:$I,'VISSIM Travel Time Outputs'!$D:$D,$D53,'VISSIM Travel Time Outputs'!$A:$A,"AVG",'VISSIM Travel Time Outputs'!$B:$B,O$9)),"-")</f>
        <v>-</v>
      </c>
      <c r="P53" s="36" t="str">
        <f>IFERROR(TIME(0,0,AVERAGEIFS('VISSIM Travel Time Outputs'!$I:$I,'VISSIM Travel Time Outputs'!$D:$D,$D53,'VISSIM Travel Time Outputs'!$A:$A,"AVG",'VISSIM Travel Time Outputs'!$B:$B,P$9)),"-")</f>
        <v>-</v>
      </c>
      <c r="Q53" s="36" t="str">
        <f>IFERROR(TIME(0,0,AVERAGEIFS('VISSIM Travel Time Outputs'!$I:$I,'VISSIM Travel Time Outputs'!$D:$D,$D53,'VISSIM Travel Time Outputs'!$A:$A,"AVG",'VISSIM Travel Time Outputs'!$B:$B,Q$9)),"-")</f>
        <v>-</v>
      </c>
      <c r="R53" s="36" t="str">
        <f>IFERROR(TIME(0,0,AVERAGEIFS('VISSIM Travel Time Outputs'!$I:$I,'VISSIM Travel Time Outputs'!$D:$D,$D53,'VISSIM Travel Time Outputs'!$A:$A,"AVG",'VISSIM Travel Time Outputs'!$B:$B,R$9)),"-")</f>
        <v>-</v>
      </c>
      <c r="S53" s="36" t="str">
        <f>IFERROR(TIME(0,0,AVERAGEIFS('VISSIM Travel Time Outputs'!$I:$I,'VISSIM Travel Time Outputs'!$D:$D,$D53,'VISSIM Travel Time Outputs'!$A:$A,"AVG",'VISSIM Travel Time Outputs'!$B:$B,S$9)),"-")</f>
        <v>-</v>
      </c>
      <c r="T53" s="36" t="str">
        <f>IFERROR(TIME(0,0,AVERAGEIFS('VISSIM Travel Time Outputs'!$I:$I,'VISSIM Travel Time Outputs'!$D:$D,$D53,'VISSIM Travel Time Outputs'!$A:$A,"AVG",'VISSIM Travel Time Outputs'!$B:$B,T$9)),"-")</f>
        <v>-</v>
      </c>
      <c r="U53" s="36" t="str">
        <f>IFERROR(TIME(0,0,AVERAGEIFS('VISSIM Travel Time Outputs'!$I:$I,'VISSIM Travel Time Outputs'!$D:$D,$D53,'VISSIM Travel Time Outputs'!$A:$A,"AVG",'VISSIM Travel Time Outputs'!$B:$B,U$9)),"-")</f>
        <v>-</v>
      </c>
      <c r="V53" s="36" t="str">
        <f>IFERROR(TIME(0,0,AVERAGEIFS('VISSIM Travel Time Outputs'!$I:$I,'VISSIM Travel Time Outputs'!$D:$D,$D53,'VISSIM Travel Time Outputs'!$A:$A,"AVG",'VISSIM Travel Time Outputs'!$B:$B,V$9)),"-")</f>
        <v>-</v>
      </c>
      <c r="W53" s="36" t="str">
        <f>IFERROR(TIME(0,0,AVERAGEIFS('VISSIM Travel Time Outputs'!$I:$I,'VISSIM Travel Time Outputs'!$D:$D,$D53,'VISSIM Travel Time Outputs'!$A:$A,"AVG",'VISSIM Travel Time Outputs'!$B:$B,W$9)),"-")</f>
        <v>-</v>
      </c>
      <c r="X53" s="177" t="str">
        <f>IFERROR(TIME(0,0,AVERAGEIFS('VISSIM Travel Time Outputs'!$I:$I,'VISSIM Travel Time Outputs'!$D:$D,$D53,'VISSIM Travel Time Outputs'!$A:$A,"AVG",'VISSIM Travel Time Outputs'!$B:$B,X$9)),"-")</f>
        <v>-</v>
      </c>
      <c r="Y53" s="304"/>
      <c r="Z53" s="379" t="str">
        <f>IFERROR(AVERAGEIFS('VISSIM Travel Time Outputs'!$F:$F,'VISSIM Travel Time Outputs'!$D:$D,$D53,'VISSIM Travel Time Outputs'!$A:$A,"AVG",'VISSIM Travel Time Outputs'!$B:$B,Z$9),"-")</f>
        <v>-</v>
      </c>
      <c r="AA53" s="380" t="str">
        <f>IFERROR(AVERAGEIFS('VISSIM Travel Time Outputs'!$F:$F,'VISSIM Travel Time Outputs'!$D:$D,$D53,'VISSIM Travel Time Outputs'!$A:$A,"AVG",'VISSIM Travel Time Outputs'!$B:$B,AA$9),"-")</f>
        <v>-</v>
      </c>
      <c r="AB53" s="380" t="str">
        <f>IFERROR(AVERAGEIFS('VISSIM Travel Time Outputs'!$F:$F,'VISSIM Travel Time Outputs'!$D:$D,$D53,'VISSIM Travel Time Outputs'!$A:$A,"AVG",'VISSIM Travel Time Outputs'!$B:$B,AB$9),"-")</f>
        <v>-</v>
      </c>
      <c r="AC53" s="380" t="str">
        <f>IFERROR(AVERAGEIFS('VISSIM Travel Time Outputs'!$F:$F,'VISSIM Travel Time Outputs'!$D:$D,$D53,'VISSIM Travel Time Outputs'!$A:$A,"AVG",'VISSIM Travel Time Outputs'!$B:$B,AC$9),"-")</f>
        <v>-</v>
      </c>
      <c r="AD53" s="380" t="str">
        <f>IFERROR(AVERAGEIFS('VISSIM Travel Time Outputs'!$F:$F,'VISSIM Travel Time Outputs'!$D:$D,$D53,'VISSIM Travel Time Outputs'!$A:$A,"AVG",'VISSIM Travel Time Outputs'!$B:$B,AD$9),"-")</f>
        <v>-</v>
      </c>
      <c r="AE53" s="380" t="str">
        <f>IFERROR(AVERAGEIFS('VISSIM Travel Time Outputs'!$F:$F,'VISSIM Travel Time Outputs'!$D:$D,$D53,'VISSIM Travel Time Outputs'!$A:$A,"AVG",'VISSIM Travel Time Outputs'!$B:$B,AE$9),"-")</f>
        <v>-</v>
      </c>
      <c r="AF53" s="380" t="str">
        <f>IFERROR(AVERAGEIFS('VISSIM Travel Time Outputs'!$F:$F,'VISSIM Travel Time Outputs'!$D:$D,$D53,'VISSIM Travel Time Outputs'!$A:$A,"AVG",'VISSIM Travel Time Outputs'!$B:$B,AF$9),"-")</f>
        <v>-</v>
      </c>
      <c r="AG53" s="380" t="str">
        <f>IFERROR(AVERAGEIFS('VISSIM Travel Time Outputs'!$F:$F,'VISSIM Travel Time Outputs'!$D:$D,$D53,'VISSIM Travel Time Outputs'!$A:$A,"AVG",'VISSIM Travel Time Outputs'!$B:$B,AG$9),"-")</f>
        <v>-</v>
      </c>
      <c r="AH53" s="380" t="str">
        <f>IFERROR(AVERAGEIFS('VISSIM Travel Time Outputs'!$F:$F,'VISSIM Travel Time Outputs'!$D:$D,$D53,'VISSIM Travel Time Outputs'!$A:$A,"AVG",'VISSIM Travel Time Outputs'!$B:$B,AH$9),"-")</f>
        <v>-</v>
      </c>
      <c r="AI53" s="380" t="str">
        <f>IFERROR(AVERAGEIFS('VISSIM Travel Time Outputs'!$F:$F,'VISSIM Travel Time Outputs'!$D:$D,$D53,'VISSIM Travel Time Outputs'!$A:$A,"AVG",'VISSIM Travel Time Outputs'!$B:$B,AI$9),"-")</f>
        <v>-</v>
      </c>
      <c r="AJ53" s="380" t="str">
        <f>IFERROR(AVERAGEIFS('VISSIM Travel Time Outputs'!$F:$F,'VISSIM Travel Time Outputs'!$D:$D,$D53,'VISSIM Travel Time Outputs'!$A:$A,"AVG",'VISSIM Travel Time Outputs'!$B:$B,AJ$9),"-")</f>
        <v>-</v>
      </c>
      <c r="AK53" s="380" t="str">
        <f>IFERROR(AVERAGEIFS('VISSIM Travel Time Outputs'!$F:$F,'VISSIM Travel Time Outputs'!$D:$D,$D53,'VISSIM Travel Time Outputs'!$A:$A,"AVG",'VISSIM Travel Time Outputs'!$B:$B,AK$9),"-")</f>
        <v>-</v>
      </c>
      <c r="AL53" s="380" t="str">
        <f>IFERROR(AVERAGEIFS('VISSIM Travel Time Outputs'!$F:$F,'VISSIM Travel Time Outputs'!$D:$D,$D53,'VISSIM Travel Time Outputs'!$A:$A,"AVG",'VISSIM Travel Time Outputs'!$B:$B,AL$9),"-")</f>
        <v>-</v>
      </c>
      <c r="AM53" s="380" t="str">
        <f>IFERROR(AVERAGEIFS('VISSIM Travel Time Outputs'!$F:$F,'VISSIM Travel Time Outputs'!$D:$D,$D53,'VISSIM Travel Time Outputs'!$A:$A,"AVG",'VISSIM Travel Time Outputs'!$B:$B,AM$9),"-")</f>
        <v>-</v>
      </c>
      <c r="AN53" s="380" t="str">
        <f>IFERROR(AVERAGEIFS('VISSIM Travel Time Outputs'!$F:$F,'VISSIM Travel Time Outputs'!$D:$D,$D53,'VISSIM Travel Time Outputs'!$A:$A,"AVG",'VISSIM Travel Time Outputs'!$B:$B,AN$9),"-")</f>
        <v>-</v>
      </c>
      <c r="AO53" s="381" t="str">
        <f>IFERROR(AVERAGEIFS('VISSIM Travel Time Outputs'!$F:$F,'VISSIM Travel Time Outputs'!$D:$D,$D53,'VISSIM Travel Time Outputs'!$A:$A,"AVG",'VISSIM Travel Time Outputs'!$B:$B,AO$9),"-")</f>
        <v>-</v>
      </c>
      <c r="AP53" s="387"/>
      <c r="AQ53" s="259" t="str">
        <f t="shared" si="13"/>
        <v>--</v>
      </c>
      <c r="AR53" s="410" t="str">
        <f t="shared" si="14"/>
        <v>--</v>
      </c>
      <c r="AS53" s="381">
        <f t="shared" si="15"/>
        <v>0</v>
      </c>
      <c r="AT53" s="305"/>
      <c r="AU53" s="259" t="str">
        <f>IFERROR(TIME(0,0,AVERAGEIFS('VISSIM Travel Time Outputs'!$J:$J,'VISSIM Travel Time Outputs'!$D:$D,$D53,'VISSIM Travel Time Outputs'!$A:$A,"AVG",'VISSIM Travel Time Outputs'!$B:$B,AU$9)),"-")</f>
        <v>-</v>
      </c>
      <c r="AV53" s="36" t="str">
        <f>IFERROR(TIME(0,0,AVERAGEIFS('VISSIM Travel Time Outputs'!$J:$J,'VISSIM Travel Time Outputs'!$D:$D,$D53,'VISSIM Travel Time Outputs'!$A:$A,"AVG",'VISSIM Travel Time Outputs'!$B:$B,AV$9)),"-")</f>
        <v>-</v>
      </c>
      <c r="AW53" s="36" t="str">
        <f>IFERROR(TIME(0,0,AVERAGEIFS('VISSIM Travel Time Outputs'!$J:$J,'VISSIM Travel Time Outputs'!$D:$D,$D53,'VISSIM Travel Time Outputs'!$A:$A,"AVG",'VISSIM Travel Time Outputs'!$B:$B,AW$9)),"-")</f>
        <v>-</v>
      </c>
      <c r="AX53" s="36" t="str">
        <f>IFERROR(TIME(0,0,AVERAGEIFS('VISSIM Travel Time Outputs'!$J:$J,'VISSIM Travel Time Outputs'!$D:$D,$D53,'VISSIM Travel Time Outputs'!$A:$A,"AVG",'VISSIM Travel Time Outputs'!$B:$B,AX$9)),"-")</f>
        <v>-</v>
      </c>
      <c r="AY53" s="36" t="str">
        <f>IFERROR(TIME(0,0,AVERAGEIFS('VISSIM Travel Time Outputs'!$J:$J,'VISSIM Travel Time Outputs'!$D:$D,$D53,'VISSIM Travel Time Outputs'!$A:$A,"AVG",'VISSIM Travel Time Outputs'!$B:$B,AY$9)),"-")</f>
        <v>-</v>
      </c>
      <c r="AZ53" s="36" t="str">
        <f>IFERROR(TIME(0,0,AVERAGEIFS('VISSIM Travel Time Outputs'!$J:$J,'VISSIM Travel Time Outputs'!$D:$D,$D53,'VISSIM Travel Time Outputs'!$A:$A,"AVG",'VISSIM Travel Time Outputs'!$B:$B,AZ$9)),"-")</f>
        <v>-</v>
      </c>
      <c r="BA53" s="36" t="str">
        <f>IFERROR(TIME(0,0,AVERAGEIFS('VISSIM Travel Time Outputs'!$J:$J,'VISSIM Travel Time Outputs'!$D:$D,$D53,'VISSIM Travel Time Outputs'!$A:$A,"AVG",'VISSIM Travel Time Outputs'!$B:$B,BA$9)),"-")</f>
        <v>-</v>
      </c>
      <c r="BB53" s="36" t="str">
        <f>IFERROR(TIME(0,0,AVERAGEIFS('VISSIM Travel Time Outputs'!$J:$J,'VISSIM Travel Time Outputs'!$D:$D,$D53,'VISSIM Travel Time Outputs'!$A:$A,"AVG",'VISSIM Travel Time Outputs'!$B:$B,BB$9)),"-")</f>
        <v>-</v>
      </c>
      <c r="BC53" s="36" t="str">
        <f>IFERROR(TIME(0,0,AVERAGEIFS('VISSIM Travel Time Outputs'!$J:$J,'VISSIM Travel Time Outputs'!$D:$D,$D53,'VISSIM Travel Time Outputs'!$A:$A,"AVG",'VISSIM Travel Time Outputs'!$B:$B,BC$9)),"-")</f>
        <v>-</v>
      </c>
      <c r="BD53" s="36" t="str">
        <f>IFERROR(TIME(0,0,AVERAGEIFS('VISSIM Travel Time Outputs'!$J:$J,'VISSIM Travel Time Outputs'!$D:$D,$D53,'VISSIM Travel Time Outputs'!$A:$A,"AVG",'VISSIM Travel Time Outputs'!$B:$B,BD$9)),"-")</f>
        <v>-</v>
      </c>
      <c r="BE53" s="36" t="str">
        <f>IFERROR(TIME(0,0,AVERAGEIFS('VISSIM Travel Time Outputs'!$J:$J,'VISSIM Travel Time Outputs'!$D:$D,$D53,'VISSIM Travel Time Outputs'!$A:$A,"AVG",'VISSIM Travel Time Outputs'!$B:$B,BE$9)),"-")</f>
        <v>-</v>
      </c>
      <c r="BF53" s="36" t="str">
        <f>IFERROR(TIME(0,0,AVERAGEIFS('VISSIM Travel Time Outputs'!$J:$J,'VISSIM Travel Time Outputs'!$D:$D,$D53,'VISSIM Travel Time Outputs'!$A:$A,"AVG",'VISSIM Travel Time Outputs'!$B:$B,BF$9)),"-")</f>
        <v>-</v>
      </c>
      <c r="BG53" s="36" t="str">
        <f>IFERROR(TIME(0,0,AVERAGEIFS('VISSIM Travel Time Outputs'!$J:$J,'VISSIM Travel Time Outputs'!$D:$D,$D53,'VISSIM Travel Time Outputs'!$A:$A,"AVG",'VISSIM Travel Time Outputs'!$B:$B,BG$9)),"-")</f>
        <v>-</v>
      </c>
      <c r="BH53" s="36" t="str">
        <f>IFERROR(TIME(0,0,AVERAGEIFS('VISSIM Travel Time Outputs'!$J:$J,'VISSIM Travel Time Outputs'!$D:$D,$D53,'VISSIM Travel Time Outputs'!$A:$A,"AVG",'VISSIM Travel Time Outputs'!$B:$B,BH$9)),"-")</f>
        <v>-</v>
      </c>
      <c r="BI53" s="36" t="str">
        <f>IFERROR(TIME(0,0,AVERAGEIFS('VISSIM Travel Time Outputs'!$J:$J,'VISSIM Travel Time Outputs'!$D:$D,$D53,'VISSIM Travel Time Outputs'!$A:$A,"AVG",'VISSIM Travel Time Outputs'!$B:$B,BI$9)),"-")</f>
        <v>-</v>
      </c>
      <c r="BJ53" s="177" t="str">
        <f>IFERROR(TIME(0,0,AVERAGEIFS('VISSIM Travel Time Outputs'!$J:$J,'VISSIM Travel Time Outputs'!$D:$D,$D53,'VISSIM Travel Time Outputs'!$A:$A,"AVG",'VISSIM Travel Time Outputs'!$B:$B,BJ$9)),"-")</f>
        <v>-</v>
      </c>
      <c r="BK53" s="164"/>
      <c r="BL53" s="379" t="str">
        <f>IFERROR(AVERAGEIFS('VISSIM Travel Time Outputs'!$G:$G,'VISSIM Travel Time Outputs'!$D:$D,$D53,'VISSIM Travel Time Outputs'!$A:$A,"AVG",'VISSIM Travel Time Outputs'!$B:$B,BL$9),"-")</f>
        <v>-</v>
      </c>
      <c r="BM53" s="380" t="str">
        <f>IFERROR(AVERAGEIFS('VISSIM Travel Time Outputs'!$G:$G,'VISSIM Travel Time Outputs'!$D:$D,$D53,'VISSIM Travel Time Outputs'!$A:$A,"AVG",'VISSIM Travel Time Outputs'!$B:$B,BM$9),"-")</f>
        <v>-</v>
      </c>
      <c r="BN53" s="380" t="str">
        <f>IFERROR(AVERAGEIFS('VISSIM Travel Time Outputs'!$G:$G,'VISSIM Travel Time Outputs'!$D:$D,$D53,'VISSIM Travel Time Outputs'!$A:$A,"AVG",'VISSIM Travel Time Outputs'!$B:$B,BN$9),"-")</f>
        <v>-</v>
      </c>
      <c r="BO53" s="380" t="str">
        <f>IFERROR(AVERAGEIFS('VISSIM Travel Time Outputs'!$G:$G,'VISSIM Travel Time Outputs'!$D:$D,$D53,'VISSIM Travel Time Outputs'!$A:$A,"AVG",'VISSIM Travel Time Outputs'!$B:$B,BO$9),"-")</f>
        <v>-</v>
      </c>
      <c r="BP53" s="380" t="str">
        <f>IFERROR(AVERAGEIFS('VISSIM Travel Time Outputs'!$G:$G,'VISSIM Travel Time Outputs'!$D:$D,$D53,'VISSIM Travel Time Outputs'!$A:$A,"AVG",'VISSIM Travel Time Outputs'!$B:$B,BP$9),"-")</f>
        <v>-</v>
      </c>
      <c r="BQ53" s="380" t="str">
        <f>IFERROR(AVERAGEIFS('VISSIM Travel Time Outputs'!$G:$G,'VISSIM Travel Time Outputs'!$D:$D,$D53,'VISSIM Travel Time Outputs'!$A:$A,"AVG",'VISSIM Travel Time Outputs'!$B:$B,BQ$9),"-")</f>
        <v>-</v>
      </c>
      <c r="BR53" s="380" t="str">
        <f>IFERROR(AVERAGEIFS('VISSIM Travel Time Outputs'!$G:$G,'VISSIM Travel Time Outputs'!$D:$D,$D53,'VISSIM Travel Time Outputs'!$A:$A,"AVG",'VISSIM Travel Time Outputs'!$B:$B,BR$9),"-")</f>
        <v>-</v>
      </c>
      <c r="BS53" s="380" t="str">
        <f>IFERROR(AVERAGEIFS('VISSIM Travel Time Outputs'!$G:$G,'VISSIM Travel Time Outputs'!$D:$D,$D53,'VISSIM Travel Time Outputs'!$A:$A,"AVG",'VISSIM Travel Time Outputs'!$B:$B,BS$9),"-")</f>
        <v>-</v>
      </c>
      <c r="BT53" s="380" t="str">
        <f>IFERROR(AVERAGEIFS('VISSIM Travel Time Outputs'!$G:$G,'VISSIM Travel Time Outputs'!$D:$D,$D53,'VISSIM Travel Time Outputs'!$A:$A,"AVG",'VISSIM Travel Time Outputs'!$B:$B,BT$9),"-")</f>
        <v>-</v>
      </c>
      <c r="BU53" s="380" t="str">
        <f>IFERROR(AVERAGEIFS('VISSIM Travel Time Outputs'!$G:$G,'VISSIM Travel Time Outputs'!$D:$D,$D53,'VISSIM Travel Time Outputs'!$A:$A,"AVG",'VISSIM Travel Time Outputs'!$B:$B,BU$9),"-")</f>
        <v>-</v>
      </c>
      <c r="BV53" s="380" t="str">
        <f>IFERROR(AVERAGEIFS('VISSIM Travel Time Outputs'!$G:$G,'VISSIM Travel Time Outputs'!$D:$D,$D53,'VISSIM Travel Time Outputs'!$A:$A,"AVG",'VISSIM Travel Time Outputs'!$B:$B,BV$9),"-")</f>
        <v>-</v>
      </c>
      <c r="BW53" s="380" t="str">
        <f>IFERROR(AVERAGEIFS('VISSIM Travel Time Outputs'!$G:$G,'VISSIM Travel Time Outputs'!$D:$D,$D53,'VISSIM Travel Time Outputs'!$A:$A,"AVG",'VISSIM Travel Time Outputs'!$B:$B,BW$9),"-")</f>
        <v>-</v>
      </c>
      <c r="BX53" s="380" t="str">
        <f>IFERROR(AVERAGEIFS('VISSIM Travel Time Outputs'!$G:$G,'VISSIM Travel Time Outputs'!$D:$D,$D53,'VISSIM Travel Time Outputs'!$A:$A,"AVG",'VISSIM Travel Time Outputs'!$B:$B,BX$9),"-")</f>
        <v>-</v>
      </c>
      <c r="BY53" s="380" t="str">
        <f>IFERROR(AVERAGEIFS('VISSIM Travel Time Outputs'!$G:$G,'VISSIM Travel Time Outputs'!$D:$D,$D53,'VISSIM Travel Time Outputs'!$A:$A,"AVG",'VISSIM Travel Time Outputs'!$B:$B,BY$9),"-")</f>
        <v>-</v>
      </c>
      <c r="BZ53" s="380" t="str">
        <f>IFERROR(AVERAGEIFS('VISSIM Travel Time Outputs'!$G:$G,'VISSIM Travel Time Outputs'!$D:$D,$D53,'VISSIM Travel Time Outputs'!$A:$A,"AVG",'VISSIM Travel Time Outputs'!$B:$B,BZ$9),"-")</f>
        <v>-</v>
      </c>
      <c r="CA53" s="381" t="str">
        <f>IFERROR(AVERAGEIFS('VISSIM Travel Time Outputs'!$G:$G,'VISSIM Travel Time Outputs'!$D:$D,$D53,'VISSIM Travel Time Outputs'!$A:$A,"AVG",'VISSIM Travel Time Outputs'!$B:$B,CA$9),"-")</f>
        <v>-</v>
      </c>
      <c r="CB53" s="304"/>
      <c r="CC53" s="259" t="str">
        <f t="shared" si="16"/>
        <v>--</v>
      </c>
      <c r="CD53" s="410" t="str">
        <f t="shared" si="17"/>
        <v>--</v>
      </c>
      <c r="CE53" s="381">
        <f t="shared" si="18"/>
        <v>0</v>
      </c>
      <c r="CF53" s="387"/>
      <c r="CG53" s="259" t="str">
        <f>IFERROR(GETPIVOTDATA("Average of TRAVTM(31)",#REF!,"TIMEINT",CG$9,"VEHICLETRAVELTIMEMEASUREMENT",$D53)/3600/24,"--")</f>
        <v>--</v>
      </c>
      <c r="CH53" s="36" t="str">
        <f>IFERROR(GETPIVOTDATA("Average of TRAVTM(31)",#REF!,"TIMEINT",CH$9,"VEHICLETRAVELTIMEMEASUREMENT",$D53)/3600/24,"--")</f>
        <v>--</v>
      </c>
      <c r="CI53" s="36" t="str">
        <f>IFERROR(GETPIVOTDATA("Average of TRAVTM(31)",#REF!,"TIMEINT",CI$9,"VEHICLETRAVELTIMEMEASUREMENT",$D53)/3600/24,"--")</f>
        <v>--</v>
      </c>
      <c r="CJ53" s="36" t="str">
        <f>IFERROR(GETPIVOTDATA("Average of TRAVTM(31)",#REF!,"TIMEINT",CJ$9,"VEHICLETRAVELTIMEMEASUREMENT",$D53)/3600/24,"--")</f>
        <v>--</v>
      </c>
      <c r="CK53" s="36" t="str">
        <f>IFERROR(GETPIVOTDATA("Average of TRAVTM(31)",#REF!,"TIMEINT",CK$9,"VEHICLETRAVELTIMEMEASUREMENT",$D53)/3600/24,"--")</f>
        <v>--</v>
      </c>
      <c r="CL53" s="36" t="str">
        <f>IFERROR(GETPIVOTDATA("Average of TRAVTM(31)",#REF!,"TIMEINT",CL$9,"VEHICLETRAVELTIMEMEASUREMENT",$D53)/3600/24,"--")</f>
        <v>--</v>
      </c>
      <c r="CM53" s="36" t="str">
        <f>IFERROR(GETPIVOTDATA("Average of TRAVTM(31)",#REF!,"TIMEINT",CM$9,"VEHICLETRAVELTIMEMEASUREMENT",$D53)/3600/24,"--")</f>
        <v>--</v>
      </c>
      <c r="CN53" s="36" t="str">
        <f>IFERROR(GETPIVOTDATA("Average of TRAVTM(31)",#REF!,"TIMEINT",CN$9,"VEHICLETRAVELTIMEMEASUREMENT",$D53)/3600/24,"--")</f>
        <v>--</v>
      </c>
      <c r="CO53" s="36" t="str">
        <f>IFERROR(GETPIVOTDATA("Average of TRAVTM(31)",#REF!,"TIMEINT",CO$9,"VEHICLETRAVELTIMEMEASUREMENT",$D53)/3600/24,"--")</f>
        <v>--</v>
      </c>
      <c r="CP53" s="36" t="str">
        <f>IFERROR(GETPIVOTDATA("Average of TRAVTM(31)",#REF!,"TIMEINT",CP$9,"VEHICLETRAVELTIMEMEASUREMENT",$D53)/3600/24,"--")</f>
        <v>--</v>
      </c>
      <c r="CQ53" s="36" t="str">
        <f>IFERROR(GETPIVOTDATA("Average of TRAVTM(31)",#REF!,"TIMEINT",CQ$9,"VEHICLETRAVELTIMEMEASUREMENT",$D53)/3600/24,"--")</f>
        <v>--</v>
      </c>
      <c r="CR53" s="36" t="str">
        <f>IFERROR(GETPIVOTDATA("Average of TRAVTM(31)",#REF!,"TIMEINT",CR$9,"VEHICLETRAVELTIMEMEASUREMENT",$D53)/3600/24,"--")</f>
        <v>--</v>
      </c>
      <c r="CS53" s="36" t="str">
        <f>IFERROR(GETPIVOTDATA("Average of TRAVTM(31)",#REF!,"TIMEINT",CS$9,"VEHICLETRAVELTIMEMEASUREMENT",$D53)/3600/24,"--")</f>
        <v>--</v>
      </c>
      <c r="CT53" s="36" t="str">
        <f>IFERROR(GETPIVOTDATA("Average of TRAVTM(31)",#REF!,"TIMEINT",CT$9,"VEHICLETRAVELTIMEMEASUREMENT",$D53)/3600/24,"--")</f>
        <v>--</v>
      </c>
      <c r="CU53" s="36" t="str">
        <f>IFERROR(GETPIVOTDATA("Average of TRAVTM(31)",#REF!,"TIMEINT",CU$9,"VEHICLETRAVELTIMEMEASUREMENT",$D53)/3600/24,"--")</f>
        <v>--</v>
      </c>
      <c r="CV53" s="177" t="str">
        <f>IFERROR(GETPIVOTDATA("Average of TRAVTM(31)",#REF!,"TIMEINT",CV$9,"VEHICLETRAVELTIMEMEASUREMENT",$D53)/3600/24,"--")</f>
        <v>--</v>
      </c>
      <c r="CW53" s="387"/>
      <c r="CX53" s="379" t="str">
        <f>IFERROR(GETPIVOTDATA("Average of VEHS(31)",#REF!,"TIMEINT",CX$9,"VEHICLETRAVELTIMEMEASUREMENT",$D53),"--")</f>
        <v>--</v>
      </c>
      <c r="CY53" s="380" t="str">
        <f>IFERROR(GETPIVOTDATA("Average of VEHS(31)",#REF!,"TIMEINT",CY$9,"VEHICLETRAVELTIMEMEASUREMENT",$D53),"--")</f>
        <v>--</v>
      </c>
      <c r="CZ53" s="380" t="str">
        <f>IFERROR(GETPIVOTDATA("Average of VEHS(31)",#REF!,"TIMEINT",CZ$9,"VEHICLETRAVELTIMEMEASUREMENT",$D53),"--")</f>
        <v>--</v>
      </c>
      <c r="DA53" s="380" t="str">
        <f>IFERROR(GETPIVOTDATA("Average of VEHS(31)",#REF!,"TIMEINT",DA$9,"VEHICLETRAVELTIMEMEASUREMENT",$D53),"--")</f>
        <v>--</v>
      </c>
      <c r="DB53" s="380" t="str">
        <f>IFERROR(GETPIVOTDATA("Average of VEHS(31)",#REF!,"TIMEINT",DB$9,"VEHICLETRAVELTIMEMEASUREMENT",$D53),"--")</f>
        <v>--</v>
      </c>
      <c r="DC53" s="380" t="str">
        <f>IFERROR(GETPIVOTDATA("Average of VEHS(31)",#REF!,"TIMEINT",DC$9,"VEHICLETRAVELTIMEMEASUREMENT",$D53),"--")</f>
        <v>--</v>
      </c>
      <c r="DD53" s="380" t="str">
        <f>IFERROR(GETPIVOTDATA("Average of VEHS(31)",#REF!,"TIMEINT",DD$9,"VEHICLETRAVELTIMEMEASUREMENT",$D53),"--")</f>
        <v>--</v>
      </c>
      <c r="DE53" s="380" t="str">
        <f>IFERROR(GETPIVOTDATA("Average of VEHS(31)",#REF!,"TIMEINT",DE$9,"VEHICLETRAVELTIMEMEASUREMENT",$D53),"--")</f>
        <v>--</v>
      </c>
      <c r="DF53" s="380" t="str">
        <f>IFERROR(GETPIVOTDATA("Average of VEHS(31)",#REF!,"TIMEINT",DF$9,"VEHICLETRAVELTIMEMEASUREMENT",$D53),"--")</f>
        <v>--</v>
      </c>
      <c r="DG53" s="380" t="str">
        <f>IFERROR(GETPIVOTDATA("Average of VEHS(31)",#REF!,"TIMEINT",DG$9,"VEHICLETRAVELTIMEMEASUREMENT",$D53),"--")</f>
        <v>--</v>
      </c>
      <c r="DH53" s="380" t="str">
        <f>IFERROR(GETPIVOTDATA("Average of VEHS(31)",#REF!,"TIMEINT",DH$9,"VEHICLETRAVELTIMEMEASUREMENT",$D53),"--")</f>
        <v>--</v>
      </c>
      <c r="DI53" s="380" t="str">
        <f>IFERROR(GETPIVOTDATA("Average of VEHS(31)",#REF!,"TIMEINT",DI$9,"VEHICLETRAVELTIMEMEASUREMENT",$D53),"--")</f>
        <v>--</v>
      </c>
      <c r="DJ53" s="380" t="str">
        <f>IFERROR(GETPIVOTDATA("Average of VEHS(31)",#REF!,"TIMEINT",DJ$9,"VEHICLETRAVELTIMEMEASUREMENT",$D53),"--")</f>
        <v>--</v>
      </c>
      <c r="DK53" s="380" t="str">
        <f>IFERROR(GETPIVOTDATA("Average of VEHS(31)",#REF!,"TIMEINT",DK$9,"VEHICLETRAVELTIMEMEASUREMENT",$D53),"--")</f>
        <v>--</v>
      </c>
      <c r="DL53" s="380" t="str">
        <f>IFERROR(GETPIVOTDATA("Average of VEHS(31)",#REF!,"TIMEINT",DL$9,"VEHICLETRAVELTIMEMEASUREMENT",$D53),"--")</f>
        <v>--</v>
      </c>
      <c r="DM53" s="381" t="str">
        <f>IFERROR(GETPIVOTDATA("Average of VEHS(31)",#REF!,"TIMEINT",DM$9,"VEHICLETRAVELTIMEMEASUREMENT",$D53),"--")</f>
        <v>--</v>
      </c>
      <c r="DN53" s="387"/>
      <c r="DO53" s="259" t="str">
        <f t="shared" si="19"/>
        <v>--</v>
      </c>
      <c r="DP53" s="410" t="str">
        <f t="shared" si="20"/>
        <v>--</v>
      </c>
      <c r="DQ53" s="381">
        <f t="shared" si="21"/>
        <v>0</v>
      </c>
      <c r="DR53" s="305"/>
      <c r="DS53" s="259" t="str">
        <f>IFERROR(TIME(0,0,AVERAGEIFS('VISSIM Travel Time Outputs'!$K:$K,'VISSIM Travel Time Outputs'!$D:$D,$D53,'VISSIM Travel Time Outputs'!$A:$A,"AVG",'VISSIM Travel Time Outputs'!$B:$B,DS$9)),"-")</f>
        <v>-</v>
      </c>
      <c r="DT53" s="36" t="str">
        <f>IFERROR(TIME(0,0,AVERAGEIFS('VISSIM Travel Time Outputs'!$K:$K,'VISSIM Travel Time Outputs'!$D:$D,$D53,'VISSIM Travel Time Outputs'!$A:$A,"AVG",'VISSIM Travel Time Outputs'!$B:$B,DT$9)),"-")</f>
        <v>-</v>
      </c>
      <c r="DU53" s="36" t="str">
        <f>IFERROR(TIME(0,0,AVERAGEIFS('VISSIM Travel Time Outputs'!$K:$K,'VISSIM Travel Time Outputs'!$D:$D,$D53,'VISSIM Travel Time Outputs'!$A:$A,"AVG",'VISSIM Travel Time Outputs'!$B:$B,DU$9)),"-")</f>
        <v>-</v>
      </c>
      <c r="DV53" s="36" t="str">
        <f>IFERROR(TIME(0,0,AVERAGEIFS('VISSIM Travel Time Outputs'!$K:$K,'VISSIM Travel Time Outputs'!$D:$D,$D53,'VISSIM Travel Time Outputs'!$A:$A,"AVG",'VISSIM Travel Time Outputs'!$B:$B,DV$9)),"-")</f>
        <v>-</v>
      </c>
      <c r="DW53" s="36" t="str">
        <f>IFERROR(TIME(0,0,AVERAGEIFS('VISSIM Travel Time Outputs'!$K:$K,'VISSIM Travel Time Outputs'!$D:$D,$D53,'VISSIM Travel Time Outputs'!$A:$A,"AVG",'VISSIM Travel Time Outputs'!$B:$B,DW$9)),"-")</f>
        <v>-</v>
      </c>
      <c r="DX53" s="36" t="str">
        <f>IFERROR(TIME(0,0,AVERAGEIFS('VISSIM Travel Time Outputs'!$K:$K,'VISSIM Travel Time Outputs'!$D:$D,$D53,'VISSIM Travel Time Outputs'!$A:$A,"AVG",'VISSIM Travel Time Outputs'!$B:$B,DX$9)),"-")</f>
        <v>-</v>
      </c>
      <c r="DY53" s="36" t="str">
        <f>IFERROR(TIME(0,0,AVERAGEIFS('VISSIM Travel Time Outputs'!$K:$K,'VISSIM Travel Time Outputs'!$D:$D,$D53,'VISSIM Travel Time Outputs'!$A:$A,"AVG",'VISSIM Travel Time Outputs'!$B:$B,DY$9)),"-")</f>
        <v>-</v>
      </c>
      <c r="DZ53" s="36" t="str">
        <f>IFERROR(TIME(0,0,AVERAGEIFS('VISSIM Travel Time Outputs'!$K:$K,'VISSIM Travel Time Outputs'!$D:$D,$D53,'VISSIM Travel Time Outputs'!$A:$A,"AVG",'VISSIM Travel Time Outputs'!$B:$B,DZ$9)),"-")</f>
        <v>-</v>
      </c>
      <c r="EA53" s="36" t="str">
        <f>IFERROR(TIME(0,0,AVERAGEIFS('VISSIM Travel Time Outputs'!$K:$K,'VISSIM Travel Time Outputs'!$D:$D,$D53,'VISSIM Travel Time Outputs'!$A:$A,"AVG",'VISSIM Travel Time Outputs'!$B:$B,EA$9)),"-")</f>
        <v>-</v>
      </c>
      <c r="EB53" s="36" t="str">
        <f>IFERROR(TIME(0,0,AVERAGEIFS('VISSIM Travel Time Outputs'!$K:$K,'VISSIM Travel Time Outputs'!$D:$D,$D53,'VISSIM Travel Time Outputs'!$A:$A,"AVG",'VISSIM Travel Time Outputs'!$B:$B,EB$9)),"-")</f>
        <v>-</v>
      </c>
      <c r="EC53" s="36" t="str">
        <f>IFERROR(TIME(0,0,AVERAGEIFS('VISSIM Travel Time Outputs'!$K:$K,'VISSIM Travel Time Outputs'!$D:$D,$D53,'VISSIM Travel Time Outputs'!$A:$A,"AVG",'VISSIM Travel Time Outputs'!$B:$B,EC$9)),"-")</f>
        <v>-</v>
      </c>
      <c r="ED53" s="36" t="str">
        <f>IFERROR(TIME(0,0,AVERAGEIFS('VISSIM Travel Time Outputs'!$K:$K,'VISSIM Travel Time Outputs'!$D:$D,$D53,'VISSIM Travel Time Outputs'!$A:$A,"AVG",'VISSIM Travel Time Outputs'!$B:$B,ED$9)),"-")</f>
        <v>-</v>
      </c>
      <c r="EE53" s="36" t="str">
        <f>IFERROR(TIME(0,0,AVERAGEIFS('VISSIM Travel Time Outputs'!$K:$K,'VISSIM Travel Time Outputs'!$D:$D,$D53,'VISSIM Travel Time Outputs'!$A:$A,"AVG",'VISSIM Travel Time Outputs'!$B:$B,EE$9)),"-")</f>
        <v>-</v>
      </c>
      <c r="EF53" s="36" t="str">
        <f>IFERROR(TIME(0,0,AVERAGEIFS('VISSIM Travel Time Outputs'!$K:$K,'VISSIM Travel Time Outputs'!$D:$D,$D53,'VISSIM Travel Time Outputs'!$A:$A,"AVG",'VISSIM Travel Time Outputs'!$B:$B,EF$9)),"-")</f>
        <v>-</v>
      </c>
      <c r="EG53" s="36" t="str">
        <f>IFERROR(TIME(0,0,AVERAGEIFS('VISSIM Travel Time Outputs'!$K:$K,'VISSIM Travel Time Outputs'!$D:$D,$D53,'VISSIM Travel Time Outputs'!$A:$A,"AVG",'VISSIM Travel Time Outputs'!$B:$B,EG$9)),"-")</f>
        <v>-</v>
      </c>
      <c r="EH53" s="177" t="str">
        <f>IFERROR(TIME(0,0,AVERAGEIFS('VISSIM Travel Time Outputs'!$K:$K,'VISSIM Travel Time Outputs'!$D:$D,$D53,'VISSIM Travel Time Outputs'!$A:$A,"AVG",'VISSIM Travel Time Outputs'!$B:$B,EH$9)),"-")</f>
        <v>-</v>
      </c>
      <c r="EI53" s="164"/>
      <c r="EJ53" s="379" t="str">
        <f>IFERROR(AVERAGEIFS('VISSIM Travel Time Outputs'!$H:$H,'VISSIM Travel Time Outputs'!$D:$D,$D53,'VISSIM Travel Time Outputs'!$A:$A,"AVG",'VISSIM Travel Time Outputs'!$B:$B,EJ$9),"-")</f>
        <v>-</v>
      </c>
      <c r="EK53" s="380" t="str">
        <f>IFERROR(AVERAGEIFS('VISSIM Travel Time Outputs'!$H:$H,'VISSIM Travel Time Outputs'!$D:$D,$D53,'VISSIM Travel Time Outputs'!$A:$A,"AVG",'VISSIM Travel Time Outputs'!$B:$B,EK$9),"-")</f>
        <v>-</v>
      </c>
      <c r="EL53" s="380" t="str">
        <f>IFERROR(AVERAGEIFS('VISSIM Travel Time Outputs'!$H:$H,'VISSIM Travel Time Outputs'!$D:$D,$D53,'VISSIM Travel Time Outputs'!$A:$A,"AVG",'VISSIM Travel Time Outputs'!$B:$B,EL$9),"-")</f>
        <v>-</v>
      </c>
      <c r="EM53" s="380" t="str">
        <f>IFERROR(AVERAGEIFS('VISSIM Travel Time Outputs'!$H:$H,'VISSIM Travel Time Outputs'!$D:$D,$D53,'VISSIM Travel Time Outputs'!$A:$A,"AVG",'VISSIM Travel Time Outputs'!$B:$B,EM$9),"-")</f>
        <v>-</v>
      </c>
      <c r="EN53" s="380" t="str">
        <f>IFERROR(AVERAGEIFS('VISSIM Travel Time Outputs'!$H:$H,'VISSIM Travel Time Outputs'!$D:$D,$D53,'VISSIM Travel Time Outputs'!$A:$A,"AVG",'VISSIM Travel Time Outputs'!$B:$B,EN$9),"-")</f>
        <v>-</v>
      </c>
      <c r="EO53" s="380" t="str">
        <f>IFERROR(AVERAGEIFS('VISSIM Travel Time Outputs'!$H:$H,'VISSIM Travel Time Outputs'!$D:$D,$D53,'VISSIM Travel Time Outputs'!$A:$A,"AVG",'VISSIM Travel Time Outputs'!$B:$B,EO$9),"-")</f>
        <v>-</v>
      </c>
      <c r="EP53" s="380" t="str">
        <f>IFERROR(AVERAGEIFS('VISSIM Travel Time Outputs'!$H:$H,'VISSIM Travel Time Outputs'!$D:$D,$D53,'VISSIM Travel Time Outputs'!$A:$A,"AVG",'VISSIM Travel Time Outputs'!$B:$B,EP$9),"-")</f>
        <v>-</v>
      </c>
      <c r="EQ53" s="380" t="str">
        <f>IFERROR(AVERAGEIFS('VISSIM Travel Time Outputs'!$H:$H,'VISSIM Travel Time Outputs'!$D:$D,$D53,'VISSIM Travel Time Outputs'!$A:$A,"AVG",'VISSIM Travel Time Outputs'!$B:$B,EQ$9),"-")</f>
        <v>-</v>
      </c>
      <c r="ER53" s="380" t="str">
        <f>IFERROR(AVERAGEIFS('VISSIM Travel Time Outputs'!$H:$H,'VISSIM Travel Time Outputs'!$D:$D,$D53,'VISSIM Travel Time Outputs'!$A:$A,"AVG",'VISSIM Travel Time Outputs'!$B:$B,ER$9),"-")</f>
        <v>-</v>
      </c>
      <c r="ES53" s="380" t="str">
        <f>IFERROR(AVERAGEIFS('VISSIM Travel Time Outputs'!$H:$H,'VISSIM Travel Time Outputs'!$D:$D,$D53,'VISSIM Travel Time Outputs'!$A:$A,"AVG",'VISSIM Travel Time Outputs'!$B:$B,ES$9),"-")</f>
        <v>-</v>
      </c>
      <c r="ET53" s="380" t="str">
        <f>IFERROR(AVERAGEIFS('VISSIM Travel Time Outputs'!$H:$H,'VISSIM Travel Time Outputs'!$D:$D,$D53,'VISSIM Travel Time Outputs'!$A:$A,"AVG",'VISSIM Travel Time Outputs'!$B:$B,ET$9),"-")</f>
        <v>-</v>
      </c>
      <c r="EU53" s="380" t="str">
        <f>IFERROR(AVERAGEIFS('VISSIM Travel Time Outputs'!$H:$H,'VISSIM Travel Time Outputs'!$D:$D,$D53,'VISSIM Travel Time Outputs'!$A:$A,"AVG",'VISSIM Travel Time Outputs'!$B:$B,EU$9),"-")</f>
        <v>-</v>
      </c>
      <c r="EV53" s="380" t="str">
        <f>IFERROR(AVERAGEIFS('VISSIM Travel Time Outputs'!$H:$H,'VISSIM Travel Time Outputs'!$D:$D,$D53,'VISSIM Travel Time Outputs'!$A:$A,"AVG",'VISSIM Travel Time Outputs'!$B:$B,EV$9),"-")</f>
        <v>-</v>
      </c>
      <c r="EW53" s="380" t="str">
        <f>IFERROR(AVERAGEIFS('VISSIM Travel Time Outputs'!$H:$H,'VISSIM Travel Time Outputs'!$D:$D,$D53,'VISSIM Travel Time Outputs'!$A:$A,"AVG",'VISSIM Travel Time Outputs'!$B:$B,EW$9),"-")</f>
        <v>-</v>
      </c>
      <c r="EX53" s="380" t="str">
        <f>IFERROR(AVERAGEIFS('VISSIM Travel Time Outputs'!$H:$H,'VISSIM Travel Time Outputs'!$D:$D,$D53,'VISSIM Travel Time Outputs'!$A:$A,"AVG",'VISSIM Travel Time Outputs'!$B:$B,EX$9),"-")</f>
        <v>-</v>
      </c>
      <c r="EY53" s="381" t="str">
        <f>IFERROR(AVERAGEIFS('VISSIM Travel Time Outputs'!$H:$H,'VISSIM Travel Time Outputs'!$D:$D,$D53,'VISSIM Travel Time Outputs'!$A:$A,"AVG",'VISSIM Travel Time Outputs'!$B:$B,EY$9),"-")</f>
        <v>-</v>
      </c>
      <c r="EZ53" s="304"/>
      <c r="FA53" s="259" t="str">
        <f t="shared" si="22"/>
        <v>--</v>
      </c>
      <c r="FB53" s="410" t="str">
        <f t="shared" si="23"/>
        <v>--</v>
      </c>
      <c r="FC53" s="381">
        <f t="shared" si="24"/>
        <v>0</v>
      </c>
      <c r="FD53" s="387"/>
      <c r="FE53" s="259" t="str">
        <f>IFERROR(GETPIVOTDATA("Average of TRAVTM(40)",#REF!,"TIMEINT",FE$9,"VEHICLETRAVELTIMEMEASUREMENT",$D53)/3600/24,"--")</f>
        <v>--</v>
      </c>
      <c r="FF53" s="36" t="str">
        <f>IFERROR(GETPIVOTDATA("Average of TRAVTM(40)",#REF!,"TIMEINT",FF$9,"VEHICLETRAVELTIMEMEASUREMENT",$D53)/3600/24,"--")</f>
        <v>--</v>
      </c>
      <c r="FG53" s="36" t="str">
        <f>IFERROR(GETPIVOTDATA("Average of TRAVTM(40)",#REF!,"TIMEINT",FG$9,"VEHICLETRAVELTIMEMEASUREMENT",$D53)/3600/24,"--")</f>
        <v>--</v>
      </c>
      <c r="FH53" s="36" t="str">
        <f>IFERROR(GETPIVOTDATA("Average of TRAVTM(40)",#REF!,"TIMEINT",FH$9,"VEHICLETRAVELTIMEMEASUREMENT",$D53)/3600/24,"--")</f>
        <v>--</v>
      </c>
      <c r="FI53" s="36" t="str">
        <f>IFERROR(GETPIVOTDATA("Average of TRAVTM(40)",#REF!,"TIMEINT",FI$9,"VEHICLETRAVELTIMEMEASUREMENT",$D53)/3600/24,"--")</f>
        <v>--</v>
      </c>
      <c r="FJ53" s="36" t="str">
        <f>IFERROR(GETPIVOTDATA("Average of TRAVTM(40)",#REF!,"TIMEINT",FJ$9,"VEHICLETRAVELTIMEMEASUREMENT",$D53)/3600/24,"--")</f>
        <v>--</v>
      </c>
      <c r="FK53" s="36" t="str">
        <f>IFERROR(GETPIVOTDATA("Average of TRAVTM(40)",#REF!,"TIMEINT",FK$9,"VEHICLETRAVELTIMEMEASUREMENT",$D53)/3600/24,"--")</f>
        <v>--</v>
      </c>
      <c r="FL53" s="36" t="str">
        <f>IFERROR(GETPIVOTDATA("Average of TRAVTM(40)",#REF!,"TIMEINT",FL$9,"VEHICLETRAVELTIMEMEASUREMENT",$D53)/3600/24,"--")</f>
        <v>--</v>
      </c>
      <c r="FM53" s="36" t="str">
        <f>IFERROR(GETPIVOTDATA("Average of TRAVTM(40)",#REF!,"TIMEINT",FM$9,"VEHICLETRAVELTIMEMEASUREMENT",$D53)/3600/24,"--")</f>
        <v>--</v>
      </c>
      <c r="FN53" s="36" t="str">
        <f>IFERROR(GETPIVOTDATA("Average of TRAVTM(40)",#REF!,"TIMEINT",FN$9,"VEHICLETRAVELTIMEMEASUREMENT",$D53)/3600/24,"--")</f>
        <v>--</v>
      </c>
      <c r="FO53" s="36" t="str">
        <f>IFERROR(GETPIVOTDATA("Average of TRAVTM(40)",#REF!,"TIMEINT",FO$9,"VEHICLETRAVELTIMEMEASUREMENT",$D53)/3600/24,"--")</f>
        <v>--</v>
      </c>
      <c r="FP53" s="36" t="str">
        <f>IFERROR(GETPIVOTDATA("Average of TRAVTM(40)",#REF!,"TIMEINT",FP$9,"VEHICLETRAVELTIMEMEASUREMENT",$D53)/3600/24,"--")</f>
        <v>--</v>
      </c>
      <c r="FQ53" s="36" t="str">
        <f>IFERROR(GETPIVOTDATA("Average of TRAVTM(40)",#REF!,"TIMEINT",FQ$9,"VEHICLETRAVELTIMEMEASUREMENT",$D53)/3600/24,"--")</f>
        <v>--</v>
      </c>
      <c r="FR53" s="36" t="str">
        <f>IFERROR(GETPIVOTDATA("Average of TRAVTM(40)",#REF!,"TIMEINT",FR$9,"VEHICLETRAVELTIMEMEASUREMENT",$D53)/3600/24,"--")</f>
        <v>--</v>
      </c>
      <c r="FS53" s="36" t="str">
        <f>IFERROR(GETPIVOTDATA("Average of TRAVTM(40)",#REF!,"TIMEINT",FS$9,"VEHICLETRAVELTIMEMEASUREMENT",$D53)/3600/24,"--")</f>
        <v>--</v>
      </c>
      <c r="FT53" s="177" t="str">
        <f>IFERROR(GETPIVOTDATA("Average of TRAVTM(40)",#REF!,"TIMEINT",FT$9,"VEHICLETRAVELTIMEMEASUREMENT",$D53)/3600/24,"--")</f>
        <v>--</v>
      </c>
      <c r="FU53" s="387"/>
      <c r="FV53" s="379" t="str">
        <f>IFERROR(GETPIVOTDATA("Average of VEHS(40)",#REF!,"TIMEINT",FV$9,"VEHICLETRAVELTIMEMEASUREMENT",$D53),"--")</f>
        <v>--</v>
      </c>
      <c r="FW53" s="380" t="str">
        <f>IFERROR(GETPIVOTDATA("Average of VEHS(40)",#REF!,"TIMEINT",FW$9,"VEHICLETRAVELTIMEMEASUREMENT",$D53),"--")</f>
        <v>--</v>
      </c>
      <c r="FX53" s="380" t="str">
        <f>IFERROR(GETPIVOTDATA("Average of VEHS(40)",#REF!,"TIMEINT",FX$9,"VEHICLETRAVELTIMEMEASUREMENT",$D53),"--")</f>
        <v>--</v>
      </c>
      <c r="FY53" s="380" t="str">
        <f>IFERROR(GETPIVOTDATA("Average of VEHS(40)",#REF!,"TIMEINT",FY$9,"VEHICLETRAVELTIMEMEASUREMENT",$D53),"--")</f>
        <v>--</v>
      </c>
      <c r="FZ53" s="380" t="str">
        <f>IFERROR(GETPIVOTDATA("Average of VEHS(40)",#REF!,"TIMEINT",FZ$9,"VEHICLETRAVELTIMEMEASUREMENT",$D53),"--")</f>
        <v>--</v>
      </c>
      <c r="GA53" s="380" t="str">
        <f>IFERROR(GETPIVOTDATA("Average of VEHS(40)",#REF!,"TIMEINT",GA$9,"VEHICLETRAVELTIMEMEASUREMENT",$D53),"--")</f>
        <v>--</v>
      </c>
      <c r="GB53" s="380" t="str">
        <f>IFERROR(GETPIVOTDATA("Average of VEHS(40)",#REF!,"TIMEINT",GB$9,"VEHICLETRAVELTIMEMEASUREMENT",$D53),"--")</f>
        <v>--</v>
      </c>
      <c r="GC53" s="380" t="str">
        <f>IFERROR(GETPIVOTDATA("Average of VEHS(40)",#REF!,"TIMEINT",GC$9,"VEHICLETRAVELTIMEMEASUREMENT",$D53),"--")</f>
        <v>--</v>
      </c>
      <c r="GD53" s="380" t="str">
        <f>IFERROR(GETPIVOTDATA("Average of VEHS(40)",#REF!,"TIMEINT",GD$9,"VEHICLETRAVELTIMEMEASUREMENT",$D53),"--")</f>
        <v>--</v>
      </c>
      <c r="GE53" s="380" t="str">
        <f>IFERROR(GETPIVOTDATA("Average of VEHS(40)",#REF!,"TIMEINT",GE$9,"VEHICLETRAVELTIMEMEASUREMENT",$D53),"--")</f>
        <v>--</v>
      </c>
      <c r="GF53" s="380" t="str">
        <f>IFERROR(GETPIVOTDATA("Average of VEHS(40)",#REF!,"TIMEINT",GF$9,"VEHICLETRAVELTIMEMEASUREMENT",$D53),"--")</f>
        <v>--</v>
      </c>
      <c r="GG53" s="380" t="str">
        <f>IFERROR(GETPIVOTDATA("Average of VEHS(40)",#REF!,"TIMEINT",GG$9,"VEHICLETRAVELTIMEMEASUREMENT",$D53),"--")</f>
        <v>--</v>
      </c>
      <c r="GH53" s="380" t="str">
        <f>IFERROR(GETPIVOTDATA("Average of VEHS(40)",#REF!,"TIMEINT",GH$9,"VEHICLETRAVELTIMEMEASUREMENT",$D53),"--")</f>
        <v>--</v>
      </c>
      <c r="GI53" s="380" t="str">
        <f>IFERROR(GETPIVOTDATA("Average of VEHS(40)",#REF!,"TIMEINT",GI$9,"VEHICLETRAVELTIMEMEASUREMENT",$D53),"--")</f>
        <v>--</v>
      </c>
      <c r="GJ53" s="380" t="str">
        <f>IFERROR(GETPIVOTDATA("Average of VEHS(40)",#REF!,"TIMEINT",GJ$9,"VEHICLETRAVELTIMEMEASUREMENT",$D53),"--")</f>
        <v>--</v>
      </c>
      <c r="GK53" s="381" t="str">
        <f>IFERROR(GETPIVOTDATA("Average of VEHS(40)",#REF!,"TIMEINT",GK$9,"VEHICLETRAVELTIMEMEASUREMENT",$D53),"--")</f>
        <v>--</v>
      </c>
      <c r="GL53" s="387"/>
      <c r="GM53" s="259" t="str">
        <f t="shared" si="25"/>
        <v>--</v>
      </c>
      <c r="GN53" s="410" t="str">
        <f t="shared" si="26"/>
        <v>--</v>
      </c>
      <c r="GO53" s="381">
        <f t="shared" si="27"/>
        <v>0</v>
      </c>
      <c r="GP53" s="387"/>
      <c r="GQ53" s="259" t="str">
        <f>IFERROR(GETPIVOTDATA("Average of TRAVTM(60)",#REF!,"TIMEINT",GQ$9,"VEHICLETRAVELTIMEMEASUREMENT",$D53)/3600/24,"--")</f>
        <v>--</v>
      </c>
      <c r="GR53" s="36" t="str">
        <f>IFERROR(GETPIVOTDATA("Average of TRAVTM(60)",#REF!,"TIMEINT",GR$9,"VEHICLETRAVELTIMEMEASUREMENT",$D53)/3600/24,"--")</f>
        <v>--</v>
      </c>
      <c r="GS53" s="36" t="str">
        <f>IFERROR(GETPIVOTDATA("Average of TRAVTM(60)",#REF!,"TIMEINT",GS$9,"VEHICLETRAVELTIMEMEASUREMENT",$D53)/3600/24,"--")</f>
        <v>--</v>
      </c>
      <c r="GT53" s="36" t="str">
        <f>IFERROR(GETPIVOTDATA("Average of TRAVTM(60)",#REF!,"TIMEINT",GT$9,"VEHICLETRAVELTIMEMEASUREMENT",$D53)/3600/24,"--")</f>
        <v>--</v>
      </c>
      <c r="GU53" s="36" t="str">
        <f>IFERROR(GETPIVOTDATA("Average of TRAVTM(60)",#REF!,"TIMEINT",GU$9,"VEHICLETRAVELTIMEMEASUREMENT",$D53)/3600/24,"--")</f>
        <v>--</v>
      </c>
      <c r="GV53" s="36" t="str">
        <f>IFERROR(GETPIVOTDATA("Average of TRAVTM(60)",#REF!,"TIMEINT",GV$9,"VEHICLETRAVELTIMEMEASUREMENT",$D53)/3600/24,"--")</f>
        <v>--</v>
      </c>
      <c r="GW53" s="36" t="str">
        <f>IFERROR(GETPIVOTDATA("Average of TRAVTM(60)",#REF!,"TIMEINT",GW$9,"VEHICLETRAVELTIMEMEASUREMENT",$D53)/3600/24,"--")</f>
        <v>--</v>
      </c>
      <c r="GX53" s="36" t="str">
        <f>IFERROR(GETPIVOTDATA("Average of TRAVTM(60)",#REF!,"TIMEINT",GX$9,"VEHICLETRAVELTIMEMEASUREMENT",$D53)/3600/24,"--")</f>
        <v>--</v>
      </c>
      <c r="GY53" s="36" t="str">
        <f>IFERROR(GETPIVOTDATA("Average of TRAVTM(60)",#REF!,"TIMEINT",GY$9,"VEHICLETRAVELTIMEMEASUREMENT",$D53)/3600/24,"--")</f>
        <v>--</v>
      </c>
      <c r="GZ53" s="36" t="str">
        <f>IFERROR(GETPIVOTDATA("Average of TRAVTM(60)",#REF!,"TIMEINT",GZ$9,"VEHICLETRAVELTIMEMEASUREMENT",$D53)/3600/24,"--")</f>
        <v>--</v>
      </c>
      <c r="HA53" s="36" t="str">
        <f>IFERROR(GETPIVOTDATA("Average of TRAVTM(60)",#REF!,"TIMEINT",HA$9,"VEHICLETRAVELTIMEMEASUREMENT",$D53)/3600/24,"--")</f>
        <v>--</v>
      </c>
      <c r="HB53" s="36" t="str">
        <f>IFERROR(GETPIVOTDATA("Average of TRAVTM(60)",#REF!,"TIMEINT",HB$9,"VEHICLETRAVELTIMEMEASUREMENT",$D53)/3600/24,"--")</f>
        <v>--</v>
      </c>
      <c r="HC53" s="36" t="str">
        <f>IFERROR(GETPIVOTDATA("Average of TRAVTM(60)",#REF!,"TIMEINT",HC$9,"VEHICLETRAVELTIMEMEASUREMENT",$D53)/3600/24,"--")</f>
        <v>--</v>
      </c>
      <c r="HD53" s="36" t="str">
        <f>IFERROR(GETPIVOTDATA("Average of TRAVTM(60)",#REF!,"TIMEINT",HD$9,"VEHICLETRAVELTIMEMEASUREMENT",$D53)/3600/24,"--")</f>
        <v>--</v>
      </c>
      <c r="HE53" s="36" t="str">
        <f>IFERROR(GETPIVOTDATA("Average of TRAVTM(60)",#REF!,"TIMEINT",HE$9,"VEHICLETRAVELTIMEMEASUREMENT",$D53)/3600/24,"--")</f>
        <v>--</v>
      </c>
      <c r="HF53" s="177" t="str">
        <f>IFERROR(GETPIVOTDATA("Average of TRAVTM(60)",#REF!,"TIMEINT",HF$9,"VEHICLETRAVELTIMEMEASUREMENT",$D53)/3600/24,"--")</f>
        <v>--</v>
      </c>
      <c r="HG53" s="387"/>
      <c r="HH53" s="379" t="str">
        <f>IFERROR(GETPIVOTDATA("Average of VEHS(60)",#REF!,"TIMEINT",HH$9,"VEHICLETRAVELTIMEMEASUREMENT",$D53),"--")</f>
        <v>--</v>
      </c>
      <c r="HI53" s="380" t="str">
        <f>IFERROR(GETPIVOTDATA("Average of VEHS(60)",#REF!,"TIMEINT",HI$9,"VEHICLETRAVELTIMEMEASUREMENT",$D53),"--")</f>
        <v>--</v>
      </c>
      <c r="HJ53" s="380" t="str">
        <f>IFERROR(GETPIVOTDATA("Average of VEHS(60)",#REF!,"TIMEINT",HJ$9,"VEHICLETRAVELTIMEMEASUREMENT",$D53),"--")</f>
        <v>--</v>
      </c>
      <c r="HK53" s="380" t="str">
        <f>IFERROR(GETPIVOTDATA("Average of VEHS(60)",#REF!,"TIMEINT",HK$9,"VEHICLETRAVELTIMEMEASUREMENT",$D53),"--")</f>
        <v>--</v>
      </c>
      <c r="HL53" s="380" t="str">
        <f>IFERROR(GETPIVOTDATA("Average of VEHS(60)",#REF!,"TIMEINT",HL$9,"VEHICLETRAVELTIMEMEASUREMENT",$D53),"--")</f>
        <v>--</v>
      </c>
      <c r="HM53" s="380" t="str">
        <f>IFERROR(GETPIVOTDATA("Average of VEHS(60)",#REF!,"TIMEINT",HM$9,"VEHICLETRAVELTIMEMEASUREMENT",$D53),"--")</f>
        <v>--</v>
      </c>
      <c r="HN53" s="380" t="str">
        <f>IFERROR(GETPIVOTDATA("Average of VEHS(60)",#REF!,"TIMEINT",HN$9,"VEHICLETRAVELTIMEMEASUREMENT",$D53),"--")</f>
        <v>--</v>
      </c>
      <c r="HO53" s="380" t="str">
        <f>IFERROR(GETPIVOTDATA("Average of VEHS(60)",#REF!,"TIMEINT",HO$9,"VEHICLETRAVELTIMEMEASUREMENT",$D53),"--")</f>
        <v>--</v>
      </c>
      <c r="HP53" s="380" t="str">
        <f>IFERROR(GETPIVOTDATA("Average of VEHS(60)",#REF!,"TIMEINT",HP$9,"VEHICLETRAVELTIMEMEASUREMENT",$D53),"--")</f>
        <v>--</v>
      </c>
      <c r="HQ53" s="380" t="str">
        <f>IFERROR(GETPIVOTDATA("Average of VEHS(60)",#REF!,"TIMEINT",HQ$9,"VEHICLETRAVELTIMEMEASUREMENT",$D53),"--")</f>
        <v>--</v>
      </c>
      <c r="HR53" s="380" t="str">
        <f>IFERROR(GETPIVOTDATA("Average of VEHS(60)",#REF!,"TIMEINT",HR$9,"VEHICLETRAVELTIMEMEASUREMENT",$D53),"--")</f>
        <v>--</v>
      </c>
      <c r="HS53" s="380" t="str">
        <f>IFERROR(GETPIVOTDATA("Average of VEHS(60)",#REF!,"TIMEINT",HS$9,"VEHICLETRAVELTIMEMEASUREMENT",$D53),"--")</f>
        <v>--</v>
      </c>
      <c r="HT53" s="380" t="str">
        <f>IFERROR(GETPIVOTDATA("Average of VEHS(60)",#REF!,"TIMEINT",HT$9,"VEHICLETRAVELTIMEMEASUREMENT",$D53),"--")</f>
        <v>--</v>
      </c>
      <c r="HU53" s="380" t="str">
        <f>IFERROR(GETPIVOTDATA("Average of VEHS(60)",#REF!,"TIMEINT",HU$9,"VEHICLETRAVELTIMEMEASUREMENT",$D53),"--")</f>
        <v>--</v>
      </c>
      <c r="HV53" s="380" t="str">
        <f>IFERROR(GETPIVOTDATA("Average of VEHS(60)",#REF!,"TIMEINT",HV$9,"VEHICLETRAVELTIMEMEASUREMENT",$D53),"--")</f>
        <v>--</v>
      </c>
      <c r="HW53" s="381" t="str">
        <f>IFERROR(GETPIVOTDATA("Average of VEHS(60)",#REF!,"TIMEINT",HW$9,"VEHICLETRAVELTIMEMEASUREMENT",$D53),"--")</f>
        <v>--</v>
      </c>
      <c r="HX53" s="387"/>
      <c r="HY53" s="259" t="str">
        <f t="shared" si="28"/>
        <v>--</v>
      </c>
      <c r="HZ53" s="410" t="str">
        <f t="shared" si="29"/>
        <v>--</v>
      </c>
      <c r="IA53" s="381">
        <f t="shared" si="30"/>
        <v>0</v>
      </c>
      <c r="IB53" s="716"/>
      <c r="IC53" s="379" t="str">
        <f>IFERROR(AVERAGEIFS('VISSIM Travel Time Outputs'!$L:$L,'VISSIM Travel Time Outputs'!$D:$D,$D53,'VISSIM Travel Time Outputs'!$A:$A,"AVG",'VISSIM Travel Time Outputs'!$B:$B,IC$9),"-")</f>
        <v>-</v>
      </c>
      <c r="ID53" s="380" t="str">
        <f>IFERROR(AVERAGEIFS('VISSIM Travel Time Outputs'!$L:$L,'VISSIM Travel Time Outputs'!$D:$D,$D53,'VISSIM Travel Time Outputs'!$A:$A,"AVG",'VISSIM Travel Time Outputs'!$B:$B,ID$9),"-")</f>
        <v>-</v>
      </c>
      <c r="IE53" s="380" t="str">
        <f>IFERROR(AVERAGEIFS('VISSIM Travel Time Outputs'!$L:$L,'VISSIM Travel Time Outputs'!$D:$D,$D53,'VISSIM Travel Time Outputs'!$A:$A,"AVG",'VISSIM Travel Time Outputs'!$B:$B,IE$9),"-")</f>
        <v>-</v>
      </c>
      <c r="IF53" s="380" t="str">
        <f>IFERROR(AVERAGEIFS('VISSIM Travel Time Outputs'!$L:$L,'VISSIM Travel Time Outputs'!$D:$D,$D53,'VISSIM Travel Time Outputs'!$A:$A,"AVG",'VISSIM Travel Time Outputs'!$B:$B,IF$9),"-")</f>
        <v>-</v>
      </c>
      <c r="IG53" s="380" t="str">
        <f>IFERROR(AVERAGEIFS('VISSIM Travel Time Outputs'!$L:$L,'VISSIM Travel Time Outputs'!$D:$D,$D53,'VISSIM Travel Time Outputs'!$A:$A,"AVG",'VISSIM Travel Time Outputs'!$B:$B,IG$9),"-")</f>
        <v>-</v>
      </c>
      <c r="IH53" s="380" t="str">
        <f>IFERROR(AVERAGEIFS('VISSIM Travel Time Outputs'!$L:$L,'VISSIM Travel Time Outputs'!$D:$D,$D53,'VISSIM Travel Time Outputs'!$A:$A,"AVG",'VISSIM Travel Time Outputs'!$B:$B,IH$9),"-")</f>
        <v>-</v>
      </c>
      <c r="II53" s="380" t="str">
        <f>IFERROR(AVERAGEIFS('VISSIM Travel Time Outputs'!$L:$L,'VISSIM Travel Time Outputs'!$D:$D,$D53,'VISSIM Travel Time Outputs'!$A:$A,"AVG",'VISSIM Travel Time Outputs'!$B:$B,II$9),"-")</f>
        <v>-</v>
      </c>
      <c r="IJ53" s="380" t="str">
        <f>IFERROR(AVERAGEIFS('VISSIM Travel Time Outputs'!$L:$L,'VISSIM Travel Time Outputs'!$D:$D,$D53,'VISSIM Travel Time Outputs'!$A:$A,"AVG",'VISSIM Travel Time Outputs'!$B:$B,IJ$9),"-")</f>
        <v>-</v>
      </c>
      <c r="IK53" s="380" t="str">
        <f>IFERROR(AVERAGEIFS('VISSIM Travel Time Outputs'!$L:$L,'VISSIM Travel Time Outputs'!$D:$D,$D53,'VISSIM Travel Time Outputs'!$A:$A,"AVG",'VISSIM Travel Time Outputs'!$B:$B,IK$9),"-")</f>
        <v>-</v>
      </c>
      <c r="IL53" s="380" t="str">
        <f>IFERROR(AVERAGEIFS('VISSIM Travel Time Outputs'!$L:$L,'VISSIM Travel Time Outputs'!$D:$D,$D53,'VISSIM Travel Time Outputs'!$A:$A,"AVG",'VISSIM Travel Time Outputs'!$B:$B,IL$9),"-")</f>
        <v>-</v>
      </c>
      <c r="IM53" s="380" t="str">
        <f>IFERROR(AVERAGEIFS('VISSIM Travel Time Outputs'!$L:$L,'VISSIM Travel Time Outputs'!$D:$D,$D53,'VISSIM Travel Time Outputs'!$A:$A,"AVG",'VISSIM Travel Time Outputs'!$B:$B,IM$9),"-")</f>
        <v>-</v>
      </c>
      <c r="IN53" s="380" t="str">
        <f>IFERROR(AVERAGEIFS('VISSIM Travel Time Outputs'!$L:$L,'VISSIM Travel Time Outputs'!$D:$D,$D53,'VISSIM Travel Time Outputs'!$A:$A,"AVG",'VISSIM Travel Time Outputs'!$B:$B,IN$9),"-")</f>
        <v>-</v>
      </c>
      <c r="IO53" s="380" t="str">
        <f>IFERROR(AVERAGEIFS('VISSIM Travel Time Outputs'!$L:$L,'VISSIM Travel Time Outputs'!$D:$D,$D53,'VISSIM Travel Time Outputs'!$A:$A,"AVG",'VISSIM Travel Time Outputs'!$B:$B,IO$9),"-")</f>
        <v>-</v>
      </c>
      <c r="IP53" s="380" t="str">
        <f>IFERROR(AVERAGEIFS('VISSIM Travel Time Outputs'!$L:$L,'VISSIM Travel Time Outputs'!$D:$D,$D53,'VISSIM Travel Time Outputs'!$A:$A,"AVG",'VISSIM Travel Time Outputs'!$B:$B,IP$9),"-")</f>
        <v>-</v>
      </c>
      <c r="IQ53" s="380" t="str">
        <f>IFERROR(AVERAGEIFS('VISSIM Travel Time Outputs'!$L:$L,'VISSIM Travel Time Outputs'!$D:$D,$D53,'VISSIM Travel Time Outputs'!$A:$A,"AVG",'VISSIM Travel Time Outputs'!$B:$B,IQ$9),"-")</f>
        <v>-</v>
      </c>
      <c r="IR53" s="381" t="str">
        <f>IFERROR(AVERAGEIFS('VISSIM Travel Time Outputs'!$L:$L,'VISSIM Travel Time Outputs'!$D:$D,$D53,'VISSIM Travel Time Outputs'!$A:$A,"AVG",'VISSIM Travel Time Outputs'!$B:$B,IR$9),"-")</f>
        <v>-</v>
      </c>
      <c r="IS53" s="381" t="str">
        <f t="shared" si="31"/>
        <v>--</v>
      </c>
    </row>
    <row r="54" spans="1:253" x14ac:dyDescent="0.25">
      <c r="A54" s="302" t="str">
        <f t="shared" si="12"/>
        <v>H</v>
      </c>
      <c r="B54" s="641">
        <f t="shared" si="32"/>
        <v>45</v>
      </c>
      <c r="C54" s="475">
        <f>INDEX('Input - Travel Times'!$B$3:$AL$103,MATCH($B54,'Input - Travel Times'!$B$3:$B$103,0),MATCH(C$9,'Input - Travel Times'!$B$3:$AL$3,0))</f>
        <v>0</v>
      </c>
      <c r="D54" s="194">
        <f>INDEX('Input - Travel Times'!$B$3:$AS$103,MATCH($B54,'Input - Travel Times'!$B$3:$B$103,0),MATCH(D$9,'Input - Travel Times'!$B$3:$AS$3,0))</f>
        <v>0</v>
      </c>
      <c r="E54" s="582">
        <f>TIME(0,0,INDEX('Input - Travel Times'!$B$3:$AL$103,MATCH($B54,'Input - Travel Times'!$B$3:$B$103,0),MATCH(E$9,'Input - Travel Times'!$B$3:$AL$3,0)))</f>
        <v>0</v>
      </c>
      <c r="F54" s="582">
        <f>TIME(0,0,INDEX('Input - Travel Times'!$B$3:$AL$103,MATCH($B54,'Input - Travel Times'!$B$3:$B$103,0),MATCH(F$9,'Input - Travel Times'!$B$3:$AL$3,0)))</f>
        <v>0</v>
      </c>
      <c r="G54" s="582">
        <f>TIME(0,0,INDEX('Input - Travel Times'!$B$3:$AL$103,MATCH($B54,'Input - Travel Times'!$B$3:$B$103,0),MATCH(G$9,'Input - Travel Times'!$B$3:$AL$3,0)))</f>
        <v>0</v>
      </c>
      <c r="I54" s="259" t="str">
        <f>IFERROR(TIME(0,0,AVERAGEIFS('VISSIM Travel Time Outputs'!$I:$I,'VISSIM Travel Time Outputs'!$D:$D,$D54,'VISSIM Travel Time Outputs'!$A:$A,"AVG",'VISSIM Travel Time Outputs'!$B:$B,I$9)),"-")</f>
        <v>-</v>
      </c>
      <c r="J54" s="36" t="str">
        <f>IFERROR(TIME(0,0,AVERAGEIFS('VISSIM Travel Time Outputs'!$I:$I,'VISSIM Travel Time Outputs'!$D:$D,$D54,'VISSIM Travel Time Outputs'!$A:$A,"AVG",'VISSIM Travel Time Outputs'!$B:$B,J$9)),"-")</f>
        <v>-</v>
      </c>
      <c r="K54" s="36" t="str">
        <f>IFERROR(TIME(0,0,AVERAGEIFS('VISSIM Travel Time Outputs'!$I:$I,'VISSIM Travel Time Outputs'!$D:$D,$D54,'VISSIM Travel Time Outputs'!$A:$A,"AVG",'VISSIM Travel Time Outputs'!$B:$B,K$9)),"-")</f>
        <v>-</v>
      </c>
      <c r="L54" s="36" t="str">
        <f>IFERROR(TIME(0,0,AVERAGEIFS('VISSIM Travel Time Outputs'!$I:$I,'VISSIM Travel Time Outputs'!$D:$D,$D54,'VISSIM Travel Time Outputs'!$A:$A,"AVG",'VISSIM Travel Time Outputs'!$B:$B,L$9)),"-")</f>
        <v>-</v>
      </c>
      <c r="M54" s="36" t="str">
        <f>IFERROR(TIME(0,0,AVERAGEIFS('VISSIM Travel Time Outputs'!$I:$I,'VISSIM Travel Time Outputs'!$D:$D,$D54,'VISSIM Travel Time Outputs'!$A:$A,"AVG",'VISSIM Travel Time Outputs'!$B:$B,M$9)),"-")</f>
        <v>-</v>
      </c>
      <c r="N54" s="36" t="str">
        <f>IFERROR(TIME(0,0,AVERAGEIFS('VISSIM Travel Time Outputs'!$I:$I,'VISSIM Travel Time Outputs'!$D:$D,$D54,'VISSIM Travel Time Outputs'!$A:$A,"AVG",'VISSIM Travel Time Outputs'!$B:$B,N$9)),"-")</f>
        <v>-</v>
      </c>
      <c r="O54" s="36" t="str">
        <f>IFERROR(TIME(0,0,AVERAGEIFS('VISSIM Travel Time Outputs'!$I:$I,'VISSIM Travel Time Outputs'!$D:$D,$D54,'VISSIM Travel Time Outputs'!$A:$A,"AVG",'VISSIM Travel Time Outputs'!$B:$B,O$9)),"-")</f>
        <v>-</v>
      </c>
      <c r="P54" s="36" t="str">
        <f>IFERROR(TIME(0,0,AVERAGEIFS('VISSIM Travel Time Outputs'!$I:$I,'VISSIM Travel Time Outputs'!$D:$D,$D54,'VISSIM Travel Time Outputs'!$A:$A,"AVG",'VISSIM Travel Time Outputs'!$B:$B,P$9)),"-")</f>
        <v>-</v>
      </c>
      <c r="Q54" s="36" t="str">
        <f>IFERROR(TIME(0,0,AVERAGEIFS('VISSIM Travel Time Outputs'!$I:$I,'VISSIM Travel Time Outputs'!$D:$D,$D54,'VISSIM Travel Time Outputs'!$A:$A,"AVG",'VISSIM Travel Time Outputs'!$B:$B,Q$9)),"-")</f>
        <v>-</v>
      </c>
      <c r="R54" s="36" t="str">
        <f>IFERROR(TIME(0,0,AVERAGEIFS('VISSIM Travel Time Outputs'!$I:$I,'VISSIM Travel Time Outputs'!$D:$D,$D54,'VISSIM Travel Time Outputs'!$A:$A,"AVG",'VISSIM Travel Time Outputs'!$B:$B,R$9)),"-")</f>
        <v>-</v>
      </c>
      <c r="S54" s="36" t="str">
        <f>IFERROR(TIME(0,0,AVERAGEIFS('VISSIM Travel Time Outputs'!$I:$I,'VISSIM Travel Time Outputs'!$D:$D,$D54,'VISSIM Travel Time Outputs'!$A:$A,"AVG",'VISSIM Travel Time Outputs'!$B:$B,S$9)),"-")</f>
        <v>-</v>
      </c>
      <c r="T54" s="36" t="str">
        <f>IFERROR(TIME(0,0,AVERAGEIFS('VISSIM Travel Time Outputs'!$I:$I,'VISSIM Travel Time Outputs'!$D:$D,$D54,'VISSIM Travel Time Outputs'!$A:$A,"AVG",'VISSIM Travel Time Outputs'!$B:$B,T$9)),"-")</f>
        <v>-</v>
      </c>
      <c r="U54" s="36" t="str">
        <f>IFERROR(TIME(0,0,AVERAGEIFS('VISSIM Travel Time Outputs'!$I:$I,'VISSIM Travel Time Outputs'!$D:$D,$D54,'VISSIM Travel Time Outputs'!$A:$A,"AVG",'VISSIM Travel Time Outputs'!$B:$B,U$9)),"-")</f>
        <v>-</v>
      </c>
      <c r="V54" s="36" t="str">
        <f>IFERROR(TIME(0,0,AVERAGEIFS('VISSIM Travel Time Outputs'!$I:$I,'VISSIM Travel Time Outputs'!$D:$D,$D54,'VISSIM Travel Time Outputs'!$A:$A,"AVG",'VISSIM Travel Time Outputs'!$B:$B,V$9)),"-")</f>
        <v>-</v>
      </c>
      <c r="W54" s="36" t="str">
        <f>IFERROR(TIME(0,0,AVERAGEIFS('VISSIM Travel Time Outputs'!$I:$I,'VISSIM Travel Time Outputs'!$D:$D,$D54,'VISSIM Travel Time Outputs'!$A:$A,"AVG",'VISSIM Travel Time Outputs'!$B:$B,W$9)),"-")</f>
        <v>-</v>
      </c>
      <c r="X54" s="177" t="str">
        <f>IFERROR(TIME(0,0,AVERAGEIFS('VISSIM Travel Time Outputs'!$I:$I,'VISSIM Travel Time Outputs'!$D:$D,$D54,'VISSIM Travel Time Outputs'!$A:$A,"AVG",'VISSIM Travel Time Outputs'!$B:$B,X$9)),"-")</f>
        <v>-</v>
      </c>
      <c r="Y54" s="304"/>
      <c r="Z54" s="379" t="str">
        <f>IFERROR(AVERAGEIFS('VISSIM Travel Time Outputs'!$F:$F,'VISSIM Travel Time Outputs'!$D:$D,$D54,'VISSIM Travel Time Outputs'!$A:$A,"AVG",'VISSIM Travel Time Outputs'!$B:$B,Z$9),"-")</f>
        <v>-</v>
      </c>
      <c r="AA54" s="380" t="str">
        <f>IFERROR(AVERAGEIFS('VISSIM Travel Time Outputs'!$F:$F,'VISSIM Travel Time Outputs'!$D:$D,$D54,'VISSIM Travel Time Outputs'!$A:$A,"AVG",'VISSIM Travel Time Outputs'!$B:$B,AA$9),"-")</f>
        <v>-</v>
      </c>
      <c r="AB54" s="380" t="str">
        <f>IFERROR(AVERAGEIFS('VISSIM Travel Time Outputs'!$F:$F,'VISSIM Travel Time Outputs'!$D:$D,$D54,'VISSIM Travel Time Outputs'!$A:$A,"AVG",'VISSIM Travel Time Outputs'!$B:$B,AB$9),"-")</f>
        <v>-</v>
      </c>
      <c r="AC54" s="380" t="str">
        <f>IFERROR(AVERAGEIFS('VISSIM Travel Time Outputs'!$F:$F,'VISSIM Travel Time Outputs'!$D:$D,$D54,'VISSIM Travel Time Outputs'!$A:$A,"AVG",'VISSIM Travel Time Outputs'!$B:$B,AC$9),"-")</f>
        <v>-</v>
      </c>
      <c r="AD54" s="380" t="str">
        <f>IFERROR(AVERAGEIFS('VISSIM Travel Time Outputs'!$F:$F,'VISSIM Travel Time Outputs'!$D:$D,$D54,'VISSIM Travel Time Outputs'!$A:$A,"AVG",'VISSIM Travel Time Outputs'!$B:$B,AD$9),"-")</f>
        <v>-</v>
      </c>
      <c r="AE54" s="380" t="str">
        <f>IFERROR(AVERAGEIFS('VISSIM Travel Time Outputs'!$F:$F,'VISSIM Travel Time Outputs'!$D:$D,$D54,'VISSIM Travel Time Outputs'!$A:$A,"AVG",'VISSIM Travel Time Outputs'!$B:$B,AE$9),"-")</f>
        <v>-</v>
      </c>
      <c r="AF54" s="380" t="str">
        <f>IFERROR(AVERAGEIFS('VISSIM Travel Time Outputs'!$F:$F,'VISSIM Travel Time Outputs'!$D:$D,$D54,'VISSIM Travel Time Outputs'!$A:$A,"AVG",'VISSIM Travel Time Outputs'!$B:$B,AF$9),"-")</f>
        <v>-</v>
      </c>
      <c r="AG54" s="380" t="str">
        <f>IFERROR(AVERAGEIFS('VISSIM Travel Time Outputs'!$F:$F,'VISSIM Travel Time Outputs'!$D:$D,$D54,'VISSIM Travel Time Outputs'!$A:$A,"AVG",'VISSIM Travel Time Outputs'!$B:$B,AG$9),"-")</f>
        <v>-</v>
      </c>
      <c r="AH54" s="380" t="str">
        <f>IFERROR(AVERAGEIFS('VISSIM Travel Time Outputs'!$F:$F,'VISSIM Travel Time Outputs'!$D:$D,$D54,'VISSIM Travel Time Outputs'!$A:$A,"AVG",'VISSIM Travel Time Outputs'!$B:$B,AH$9),"-")</f>
        <v>-</v>
      </c>
      <c r="AI54" s="380" t="str">
        <f>IFERROR(AVERAGEIFS('VISSIM Travel Time Outputs'!$F:$F,'VISSIM Travel Time Outputs'!$D:$D,$D54,'VISSIM Travel Time Outputs'!$A:$A,"AVG",'VISSIM Travel Time Outputs'!$B:$B,AI$9),"-")</f>
        <v>-</v>
      </c>
      <c r="AJ54" s="380" t="str">
        <f>IFERROR(AVERAGEIFS('VISSIM Travel Time Outputs'!$F:$F,'VISSIM Travel Time Outputs'!$D:$D,$D54,'VISSIM Travel Time Outputs'!$A:$A,"AVG",'VISSIM Travel Time Outputs'!$B:$B,AJ$9),"-")</f>
        <v>-</v>
      </c>
      <c r="AK54" s="380" t="str">
        <f>IFERROR(AVERAGEIFS('VISSIM Travel Time Outputs'!$F:$F,'VISSIM Travel Time Outputs'!$D:$D,$D54,'VISSIM Travel Time Outputs'!$A:$A,"AVG",'VISSIM Travel Time Outputs'!$B:$B,AK$9),"-")</f>
        <v>-</v>
      </c>
      <c r="AL54" s="380" t="str">
        <f>IFERROR(AVERAGEIFS('VISSIM Travel Time Outputs'!$F:$F,'VISSIM Travel Time Outputs'!$D:$D,$D54,'VISSIM Travel Time Outputs'!$A:$A,"AVG",'VISSIM Travel Time Outputs'!$B:$B,AL$9),"-")</f>
        <v>-</v>
      </c>
      <c r="AM54" s="380" t="str">
        <f>IFERROR(AVERAGEIFS('VISSIM Travel Time Outputs'!$F:$F,'VISSIM Travel Time Outputs'!$D:$D,$D54,'VISSIM Travel Time Outputs'!$A:$A,"AVG",'VISSIM Travel Time Outputs'!$B:$B,AM$9),"-")</f>
        <v>-</v>
      </c>
      <c r="AN54" s="380" t="str">
        <f>IFERROR(AVERAGEIFS('VISSIM Travel Time Outputs'!$F:$F,'VISSIM Travel Time Outputs'!$D:$D,$D54,'VISSIM Travel Time Outputs'!$A:$A,"AVG",'VISSIM Travel Time Outputs'!$B:$B,AN$9),"-")</f>
        <v>-</v>
      </c>
      <c r="AO54" s="381" t="str">
        <f>IFERROR(AVERAGEIFS('VISSIM Travel Time Outputs'!$F:$F,'VISSIM Travel Time Outputs'!$D:$D,$D54,'VISSIM Travel Time Outputs'!$A:$A,"AVG",'VISSIM Travel Time Outputs'!$B:$B,AO$9),"-")</f>
        <v>-</v>
      </c>
      <c r="AP54" s="387"/>
      <c r="AQ54" s="259" t="str">
        <f t="shared" si="13"/>
        <v>--</v>
      </c>
      <c r="AR54" s="410" t="str">
        <f t="shared" si="14"/>
        <v>--</v>
      </c>
      <c r="AS54" s="381">
        <f t="shared" si="15"/>
        <v>0</v>
      </c>
      <c r="AT54" s="305"/>
      <c r="AU54" s="259" t="str">
        <f>IFERROR(TIME(0,0,AVERAGEIFS('VISSIM Travel Time Outputs'!$J:$J,'VISSIM Travel Time Outputs'!$D:$D,$D54,'VISSIM Travel Time Outputs'!$A:$A,"AVG",'VISSIM Travel Time Outputs'!$B:$B,AU$9)),"-")</f>
        <v>-</v>
      </c>
      <c r="AV54" s="36" t="str">
        <f>IFERROR(TIME(0,0,AVERAGEIFS('VISSIM Travel Time Outputs'!$J:$J,'VISSIM Travel Time Outputs'!$D:$D,$D54,'VISSIM Travel Time Outputs'!$A:$A,"AVG",'VISSIM Travel Time Outputs'!$B:$B,AV$9)),"-")</f>
        <v>-</v>
      </c>
      <c r="AW54" s="36" t="str">
        <f>IFERROR(TIME(0,0,AVERAGEIFS('VISSIM Travel Time Outputs'!$J:$J,'VISSIM Travel Time Outputs'!$D:$D,$D54,'VISSIM Travel Time Outputs'!$A:$A,"AVG",'VISSIM Travel Time Outputs'!$B:$B,AW$9)),"-")</f>
        <v>-</v>
      </c>
      <c r="AX54" s="36" t="str">
        <f>IFERROR(TIME(0,0,AVERAGEIFS('VISSIM Travel Time Outputs'!$J:$J,'VISSIM Travel Time Outputs'!$D:$D,$D54,'VISSIM Travel Time Outputs'!$A:$A,"AVG",'VISSIM Travel Time Outputs'!$B:$B,AX$9)),"-")</f>
        <v>-</v>
      </c>
      <c r="AY54" s="36" t="str">
        <f>IFERROR(TIME(0,0,AVERAGEIFS('VISSIM Travel Time Outputs'!$J:$J,'VISSIM Travel Time Outputs'!$D:$D,$D54,'VISSIM Travel Time Outputs'!$A:$A,"AVG",'VISSIM Travel Time Outputs'!$B:$B,AY$9)),"-")</f>
        <v>-</v>
      </c>
      <c r="AZ54" s="36" t="str">
        <f>IFERROR(TIME(0,0,AVERAGEIFS('VISSIM Travel Time Outputs'!$J:$J,'VISSIM Travel Time Outputs'!$D:$D,$D54,'VISSIM Travel Time Outputs'!$A:$A,"AVG",'VISSIM Travel Time Outputs'!$B:$B,AZ$9)),"-")</f>
        <v>-</v>
      </c>
      <c r="BA54" s="36" t="str">
        <f>IFERROR(TIME(0,0,AVERAGEIFS('VISSIM Travel Time Outputs'!$J:$J,'VISSIM Travel Time Outputs'!$D:$D,$D54,'VISSIM Travel Time Outputs'!$A:$A,"AVG",'VISSIM Travel Time Outputs'!$B:$B,BA$9)),"-")</f>
        <v>-</v>
      </c>
      <c r="BB54" s="36" t="str">
        <f>IFERROR(TIME(0,0,AVERAGEIFS('VISSIM Travel Time Outputs'!$J:$J,'VISSIM Travel Time Outputs'!$D:$D,$D54,'VISSIM Travel Time Outputs'!$A:$A,"AVG",'VISSIM Travel Time Outputs'!$B:$B,BB$9)),"-")</f>
        <v>-</v>
      </c>
      <c r="BC54" s="36" t="str">
        <f>IFERROR(TIME(0,0,AVERAGEIFS('VISSIM Travel Time Outputs'!$J:$J,'VISSIM Travel Time Outputs'!$D:$D,$D54,'VISSIM Travel Time Outputs'!$A:$A,"AVG",'VISSIM Travel Time Outputs'!$B:$B,BC$9)),"-")</f>
        <v>-</v>
      </c>
      <c r="BD54" s="36" t="str">
        <f>IFERROR(TIME(0,0,AVERAGEIFS('VISSIM Travel Time Outputs'!$J:$J,'VISSIM Travel Time Outputs'!$D:$D,$D54,'VISSIM Travel Time Outputs'!$A:$A,"AVG",'VISSIM Travel Time Outputs'!$B:$B,BD$9)),"-")</f>
        <v>-</v>
      </c>
      <c r="BE54" s="36" t="str">
        <f>IFERROR(TIME(0,0,AVERAGEIFS('VISSIM Travel Time Outputs'!$J:$J,'VISSIM Travel Time Outputs'!$D:$D,$D54,'VISSIM Travel Time Outputs'!$A:$A,"AVG",'VISSIM Travel Time Outputs'!$B:$B,BE$9)),"-")</f>
        <v>-</v>
      </c>
      <c r="BF54" s="36" t="str">
        <f>IFERROR(TIME(0,0,AVERAGEIFS('VISSIM Travel Time Outputs'!$J:$J,'VISSIM Travel Time Outputs'!$D:$D,$D54,'VISSIM Travel Time Outputs'!$A:$A,"AVG",'VISSIM Travel Time Outputs'!$B:$B,BF$9)),"-")</f>
        <v>-</v>
      </c>
      <c r="BG54" s="36" t="str">
        <f>IFERROR(TIME(0,0,AVERAGEIFS('VISSIM Travel Time Outputs'!$J:$J,'VISSIM Travel Time Outputs'!$D:$D,$D54,'VISSIM Travel Time Outputs'!$A:$A,"AVG",'VISSIM Travel Time Outputs'!$B:$B,BG$9)),"-")</f>
        <v>-</v>
      </c>
      <c r="BH54" s="36" t="str">
        <f>IFERROR(TIME(0,0,AVERAGEIFS('VISSIM Travel Time Outputs'!$J:$J,'VISSIM Travel Time Outputs'!$D:$D,$D54,'VISSIM Travel Time Outputs'!$A:$A,"AVG",'VISSIM Travel Time Outputs'!$B:$B,BH$9)),"-")</f>
        <v>-</v>
      </c>
      <c r="BI54" s="36" t="str">
        <f>IFERROR(TIME(0,0,AVERAGEIFS('VISSIM Travel Time Outputs'!$J:$J,'VISSIM Travel Time Outputs'!$D:$D,$D54,'VISSIM Travel Time Outputs'!$A:$A,"AVG",'VISSIM Travel Time Outputs'!$B:$B,BI$9)),"-")</f>
        <v>-</v>
      </c>
      <c r="BJ54" s="177" t="str">
        <f>IFERROR(TIME(0,0,AVERAGEIFS('VISSIM Travel Time Outputs'!$J:$J,'VISSIM Travel Time Outputs'!$D:$D,$D54,'VISSIM Travel Time Outputs'!$A:$A,"AVG",'VISSIM Travel Time Outputs'!$B:$B,BJ$9)),"-")</f>
        <v>-</v>
      </c>
      <c r="BK54" s="164"/>
      <c r="BL54" s="379" t="str">
        <f>IFERROR(AVERAGEIFS('VISSIM Travel Time Outputs'!$G:$G,'VISSIM Travel Time Outputs'!$D:$D,$D54,'VISSIM Travel Time Outputs'!$A:$A,"AVG",'VISSIM Travel Time Outputs'!$B:$B,BL$9),"-")</f>
        <v>-</v>
      </c>
      <c r="BM54" s="380" t="str">
        <f>IFERROR(AVERAGEIFS('VISSIM Travel Time Outputs'!$G:$G,'VISSIM Travel Time Outputs'!$D:$D,$D54,'VISSIM Travel Time Outputs'!$A:$A,"AVG",'VISSIM Travel Time Outputs'!$B:$B,BM$9),"-")</f>
        <v>-</v>
      </c>
      <c r="BN54" s="380" t="str">
        <f>IFERROR(AVERAGEIFS('VISSIM Travel Time Outputs'!$G:$G,'VISSIM Travel Time Outputs'!$D:$D,$D54,'VISSIM Travel Time Outputs'!$A:$A,"AVG",'VISSIM Travel Time Outputs'!$B:$B,BN$9),"-")</f>
        <v>-</v>
      </c>
      <c r="BO54" s="380" t="str">
        <f>IFERROR(AVERAGEIFS('VISSIM Travel Time Outputs'!$G:$G,'VISSIM Travel Time Outputs'!$D:$D,$D54,'VISSIM Travel Time Outputs'!$A:$A,"AVG",'VISSIM Travel Time Outputs'!$B:$B,BO$9),"-")</f>
        <v>-</v>
      </c>
      <c r="BP54" s="380" t="str">
        <f>IFERROR(AVERAGEIFS('VISSIM Travel Time Outputs'!$G:$G,'VISSIM Travel Time Outputs'!$D:$D,$D54,'VISSIM Travel Time Outputs'!$A:$A,"AVG",'VISSIM Travel Time Outputs'!$B:$B,BP$9),"-")</f>
        <v>-</v>
      </c>
      <c r="BQ54" s="380" t="str">
        <f>IFERROR(AVERAGEIFS('VISSIM Travel Time Outputs'!$G:$G,'VISSIM Travel Time Outputs'!$D:$D,$D54,'VISSIM Travel Time Outputs'!$A:$A,"AVG",'VISSIM Travel Time Outputs'!$B:$B,BQ$9),"-")</f>
        <v>-</v>
      </c>
      <c r="BR54" s="380" t="str">
        <f>IFERROR(AVERAGEIFS('VISSIM Travel Time Outputs'!$G:$G,'VISSIM Travel Time Outputs'!$D:$D,$D54,'VISSIM Travel Time Outputs'!$A:$A,"AVG",'VISSIM Travel Time Outputs'!$B:$B,BR$9),"-")</f>
        <v>-</v>
      </c>
      <c r="BS54" s="380" t="str">
        <f>IFERROR(AVERAGEIFS('VISSIM Travel Time Outputs'!$G:$G,'VISSIM Travel Time Outputs'!$D:$D,$D54,'VISSIM Travel Time Outputs'!$A:$A,"AVG",'VISSIM Travel Time Outputs'!$B:$B,BS$9),"-")</f>
        <v>-</v>
      </c>
      <c r="BT54" s="380" t="str">
        <f>IFERROR(AVERAGEIFS('VISSIM Travel Time Outputs'!$G:$G,'VISSIM Travel Time Outputs'!$D:$D,$D54,'VISSIM Travel Time Outputs'!$A:$A,"AVG",'VISSIM Travel Time Outputs'!$B:$B,BT$9),"-")</f>
        <v>-</v>
      </c>
      <c r="BU54" s="380" t="str">
        <f>IFERROR(AVERAGEIFS('VISSIM Travel Time Outputs'!$G:$G,'VISSIM Travel Time Outputs'!$D:$D,$D54,'VISSIM Travel Time Outputs'!$A:$A,"AVG",'VISSIM Travel Time Outputs'!$B:$B,BU$9),"-")</f>
        <v>-</v>
      </c>
      <c r="BV54" s="380" t="str">
        <f>IFERROR(AVERAGEIFS('VISSIM Travel Time Outputs'!$G:$G,'VISSIM Travel Time Outputs'!$D:$D,$D54,'VISSIM Travel Time Outputs'!$A:$A,"AVG",'VISSIM Travel Time Outputs'!$B:$B,BV$9),"-")</f>
        <v>-</v>
      </c>
      <c r="BW54" s="380" t="str">
        <f>IFERROR(AVERAGEIFS('VISSIM Travel Time Outputs'!$G:$G,'VISSIM Travel Time Outputs'!$D:$D,$D54,'VISSIM Travel Time Outputs'!$A:$A,"AVG",'VISSIM Travel Time Outputs'!$B:$B,BW$9),"-")</f>
        <v>-</v>
      </c>
      <c r="BX54" s="380" t="str">
        <f>IFERROR(AVERAGEIFS('VISSIM Travel Time Outputs'!$G:$G,'VISSIM Travel Time Outputs'!$D:$D,$D54,'VISSIM Travel Time Outputs'!$A:$A,"AVG",'VISSIM Travel Time Outputs'!$B:$B,BX$9),"-")</f>
        <v>-</v>
      </c>
      <c r="BY54" s="380" t="str">
        <f>IFERROR(AVERAGEIFS('VISSIM Travel Time Outputs'!$G:$G,'VISSIM Travel Time Outputs'!$D:$D,$D54,'VISSIM Travel Time Outputs'!$A:$A,"AVG",'VISSIM Travel Time Outputs'!$B:$B,BY$9),"-")</f>
        <v>-</v>
      </c>
      <c r="BZ54" s="380" t="str">
        <f>IFERROR(AVERAGEIFS('VISSIM Travel Time Outputs'!$G:$G,'VISSIM Travel Time Outputs'!$D:$D,$D54,'VISSIM Travel Time Outputs'!$A:$A,"AVG",'VISSIM Travel Time Outputs'!$B:$B,BZ$9),"-")</f>
        <v>-</v>
      </c>
      <c r="CA54" s="381" t="str">
        <f>IFERROR(AVERAGEIFS('VISSIM Travel Time Outputs'!$G:$G,'VISSIM Travel Time Outputs'!$D:$D,$D54,'VISSIM Travel Time Outputs'!$A:$A,"AVG",'VISSIM Travel Time Outputs'!$B:$B,CA$9),"-")</f>
        <v>-</v>
      </c>
      <c r="CB54" s="304"/>
      <c r="CC54" s="259" t="str">
        <f t="shared" si="16"/>
        <v>--</v>
      </c>
      <c r="CD54" s="410" t="str">
        <f t="shared" si="17"/>
        <v>--</v>
      </c>
      <c r="CE54" s="381">
        <f t="shared" si="18"/>
        <v>0</v>
      </c>
      <c r="CF54" s="387"/>
      <c r="CG54" s="259" t="str">
        <f>IFERROR(GETPIVOTDATA("Average of TRAVTM(31)",#REF!,"TIMEINT",CG$9,"VEHICLETRAVELTIMEMEASUREMENT",$D54)/3600/24,"--")</f>
        <v>--</v>
      </c>
      <c r="CH54" s="36" t="str">
        <f>IFERROR(GETPIVOTDATA("Average of TRAVTM(31)",#REF!,"TIMEINT",CH$9,"VEHICLETRAVELTIMEMEASUREMENT",$D54)/3600/24,"--")</f>
        <v>--</v>
      </c>
      <c r="CI54" s="36" t="str">
        <f>IFERROR(GETPIVOTDATA("Average of TRAVTM(31)",#REF!,"TIMEINT",CI$9,"VEHICLETRAVELTIMEMEASUREMENT",$D54)/3600/24,"--")</f>
        <v>--</v>
      </c>
      <c r="CJ54" s="36" t="str">
        <f>IFERROR(GETPIVOTDATA("Average of TRAVTM(31)",#REF!,"TIMEINT",CJ$9,"VEHICLETRAVELTIMEMEASUREMENT",$D54)/3600/24,"--")</f>
        <v>--</v>
      </c>
      <c r="CK54" s="36" t="str">
        <f>IFERROR(GETPIVOTDATA("Average of TRAVTM(31)",#REF!,"TIMEINT",CK$9,"VEHICLETRAVELTIMEMEASUREMENT",$D54)/3600/24,"--")</f>
        <v>--</v>
      </c>
      <c r="CL54" s="36" t="str">
        <f>IFERROR(GETPIVOTDATA("Average of TRAVTM(31)",#REF!,"TIMEINT",CL$9,"VEHICLETRAVELTIMEMEASUREMENT",$D54)/3600/24,"--")</f>
        <v>--</v>
      </c>
      <c r="CM54" s="36" t="str">
        <f>IFERROR(GETPIVOTDATA("Average of TRAVTM(31)",#REF!,"TIMEINT",CM$9,"VEHICLETRAVELTIMEMEASUREMENT",$D54)/3600/24,"--")</f>
        <v>--</v>
      </c>
      <c r="CN54" s="36" t="str">
        <f>IFERROR(GETPIVOTDATA("Average of TRAVTM(31)",#REF!,"TIMEINT",CN$9,"VEHICLETRAVELTIMEMEASUREMENT",$D54)/3600/24,"--")</f>
        <v>--</v>
      </c>
      <c r="CO54" s="36" t="str">
        <f>IFERROR(GETPIVOTDATA("Average of TRAVTM(31)",#REF!,"TIMEINT",CO$9,"VEHICLETRAVELTIMEMEASUREMENT",$D54)/3600/24,"--")</f>
        <v>--</v>
      </c>
      <c r="CP54" s="36" t="str">
        <f>IFERROR(GETPIVOTDATA("Average of TRAVTM(31)",#REF!,"TIMEINT",CP$9,"VEHICLETRAVELTIMEMEASUREMENT",$D54)/3600/24,"--")</f>
        <v>--</v>
      </c>
      <c r="CQ54" s="36" t="str">
        <f>IFERROR(GETPIVOTDATA("Average of TRAVTM(31)",#REF!,"TIMEINT",CQ$9,"VEHICLETRAVELTIMEMEASUREMENT",$D54)/3600/24,"--")</f>
        <v>--</v>
      </c>
      <c r="CR54" s="36" t="str">
        <f>IFERROR(GETPIVOTDATA("Average of TRAVTM(31)",#REF!,"TIMEINT",CR$9,"VEHICLETRAVELTIMEMEASUREMENT",$D54)/3600/24,"--")</f>
        <v>--</v>
      </c>
      <c r="CS54" s="36" t="str">
        <f>IFERROR(GETPIVOTDATA("Average of TRAVTM(31)",#REF!,"TIMEINT",CS$9,"VEHICLETRAVELTIMEMEASUREMENT",$D54)/3600/24,"--")</f>
        <v>--</v>
      </c>
      <c r="CT54" s="36" t="str">
        <f>IFERROR(GETPIVOTDATA("Average of TRAVTM(31)",#REF!,"TIMEINT",CT$9,"VEHICLETRAVELTIMEMEASUREMENT",$D54)/3600/24,"--")</f>
        <v>--</v>
      </c>
      <c r="CU54" s="36" t="str">
        <f>IFERROR(GETPIVOTDATA("Average of TRAVTM(31)",#REF!,"TIMEINT",CU$9,"VEHICLETRAVELTIMEMEASUREMENT",$D54)/3600/24,"--")</f>
        <v>--</v>
      </c>
      <c r="CV54" s="177" t="str">
        <f>IFERROR(GETPIVOTDATA("Average of TRAVTM(31)",#REF!,"TIMEINT",CV$9,"VEHICLETRAVELTIMEMEASUREMENT",$D54)/3600/24,"--")</f>
        <v>--</v>
      </c>
      <c r="CW54" s="387"/>
      <c r="CX54" s="379" t="str">
        <f>IFERROR(GETPIVOTDATA("Average of VEHS(31)",#REF!,"TIMEINT",CX$9,"VEHICLETRAVELTIMEMEASUREMENT",$D54),"--")</f>
        <v>--</v>
      </c>
      <c r="CY54" s="380" t="str">
        <f>IFERROR(GETPIVOTDATA("Average of VEHS(31)",#REF!,"TIMEINT",CY$9,"VEHICLETRAVELTIMEMEASUREMENT",$D54),"--")</f>
        <v>--</v>
      </c>
      <c r="CZ54" s="380" t="str">
        <f>IFERROR(GETPIVOTDATA("Average of VEHS(31)",#REF!,"TIMEINT",CZ$9,"VEHICLETRAVELTIMEMEASUREMENT",$D54),"--")</f>
        <v>--</v>
      </c>
      <c r="DA54" s="380" t="str">
        <f>IFERROR(GETPIVOTDATA("Average of VEHS(31)",#REF!,"TIMEINT",DA$9,"VEHICLETRAVELTIMEMEASUREMENT",$D54),"--")</f>
        <v>--</v>
      </c>
      <c r="DB54" s="380" t="str">
        <f>IFERROR(GETPIVOTDATA("Average of VEHS(31)",#REF!,"TIMEINT",DB$9,"VEHICLETRAVELTIMEMEASUREMENT",$D54),"--")</f>
        <v>--</v>
      </c>
      <c r="DC54" s="380" t="str">
        <f>IFERROR(GETPIVOTDATA("Average of VEHS(31)",#REF!,"TIMEINT",DC$9,"VEHICLETRAVELTIMEMEASUREMENT",$D54),"--")</f>
        <v>--</v>
      </c>
      <c r="DD54" s="380" t="str">
        <f>IFERROR(GETPIVOTDATA("Average of VEHS(31)",#REF!,"TIMEINT",DD$9,"VEHICLETRAVELTIMEMEASUREMENT",$D54),"--")</f>
        <v>--</v>
      </c>
      <c r="DE54" s="380" t="str">
        <f>IFERROR(GETPIVOTDATA("Average of VEHS(31)",#REF!,"TIMEINT",DE$9,"VEHICLETRAVELTIMEMEASUREMENT",$D54),"--")</f>
        <v>--</v>
      </c>
      <c r="DF54" s="380" t="str">
        <f>IFERROR(GETPIVOTDATA("Average of VEHS(31)",#REF!,"TIMEINT",DF$9,"VEHICLETRAVELTIMEMEASUREMENT",$D54),"--")</f>
        <v>--</v>
      </c>
      <c r="DG54" s="380" t="str">
        <f>IFERROR(GETPIVOTDATA("Average of VEHS(31)",#REF!,"TIMEINT",DG$9,"VEHICLETRAVELTIMEMEASUREMENT",$D54),"--")</f>
        <v>--</v>
      </c>
      <c r="DH54" s="380" t="str">
        <f>IFERROR(GETPIVOTDATA("Average of VEHS(31)",#REF!,"TIMEINT",DH$9,"VEHICLETRAVELTIMEMEASUREMENT",$D54),"--")</f>
        <v>--</v>
      </c>
      <c r="DI54" s="380" t="str">
        <f>IFERROR(GETPIVOTDATA("Average of VEHS(31)",#REF!,"TIMEINT",DI$9,"VEHICLETRAVELTIMEMEASUREMENT",$D54),"--")</f>
        <v>--</v>
      </c>
      <c r="DJ54" s="380" t="str">
        <f>IFERROR(GETPIVOTDATA("Average of VEHS(31)",#REF!,"TIMEINT",DJ$9,"VEHICLETRAVELTIMEMEASUREMENT",$D54),"--")</f>
        <v>--</v>
      </c>
      <c r="DK54" s="380" t="str">
        <f>IFERROR(GETPIVOTDATA("Average of VEHS(31)",#REF!,"TIMEINT",DK$9,"VEHICLETRAVELTIMEMEASUREMENT",$D54),"--")</f>
        <v>--</v>
      </c>
      <c r="DL54" s="380" t="str">
        <f>IFERROR(GETPIVOTDATA("Average of VEHS(31)",#REF!,"TIMEINT",DL$9,"VEHICLETRAVELTIMEMEASUREMENT",$D54),"--")</f>
        <v>--</v>
      </c>
      <c r="DM54" s="381" t="str">
        <f>IFERROR(GETPIVOTDATA("Average of VEHS(31)",#REF!,"TIMEINT",DM$9,"VEHICLETRAVELTIMEMEASUREMENT",$D54),"--")</f>
        <v>--</v>
      </c>
      <c r="DN54" s="387"/>
      <c r="DO54" s="259" t="str">
        <f t="shared" si="19"/>
        <v>--</v>
      </c>
      <c r="DP54" s="410" t="str">
        <f t="shared" si="20"/>
        <v>--</v>
      </c>
      <c r="DQ54" s="381">
        <f t="shared" si="21"/>
        <v>0</v>
      </c>
      <c r="DR54" s="305"/>
      <c r="DS54" s="259" t="str">
        <f>IFERROR(TIME(0,0,AVERAGEIFS('VISSIM Travel Time Outputs'!$K:$K,'VISSIM Travel Time Outputs'!$D:$D,$D54,'VISSIM Travel Time Outputs'!$A:$A,"AVG",'VISSIM Travel Time Outputs'!$B:$B,DS$9)),"-")</f>
        <v>-</v>
      </c>
      <c r="DT54" s="36" t="str">
        <f>IFERROR(TIME(0,0,AVERAGEIFS('VISSIM Travel Time Outputs'!$K:$K,'VISSIM Travel Time Outputs'!$D:$D,$D54,'VISSIM Travel Time Outputs'!$A:$A,"AVG",'VISSIM Travel Time Outputs'!$B:$B,DT$9)),"-")</f>
        <v>-</v>
      </c>
      <c r="DU54" s="36" t="str">
        <f>IFERROR(TIME(0,0,AVERAGEIFS('VISSIM Travel Time Outputs'!$K:$K,'VISSIM Travel Time Outputs'!$D:$D,$D54,'VISSIM Travel Time Outputs'!$A:$A,"AVG",'VISSIM Travel Time Outputs'!$B:$B,DU$9)),"-")</f>
        <v>-</v>
      </c>
      <c r="DV54" s="36" t="str">
        <f>IFERROR(TIME(0,0,AVERAGEIFS('VISSIM Travel Time Outputs'!$K:$K,'VISSIM Travel Time Outputs'!$D:$D,$D54,'VISSIM Travel Time Outputs'!$A:$A,"AVG",'VISSIM Travel Time Outputs'!$B:$B,DV$9)),"-")</f>
        <v>-</v>
      </c>
      <c r="DW54" s="36" t="str">
        <f>IFERROR(TIME(0,0,AVERAGEIFS('VISSIM Travel Time Outputs'!$K:$K,'VISSIM Travel Time Outputs'!$D:$D,$D54,'VISSIM Travel Time Outputs'!$A:$A,"AVG",'VISSIM Travel Time Outputs'!$B:$B,DW$9)),"-")</f>
        <v>-</v>
      </c>
      <c r="DX54" s="36" t="str">
        <f>IFERROR(TIME(0,0,AVERAGEIFS('VISSIM Travel Time Outputs'!$K:$K,'VISSIM Travel Time Outputs'!$D:$D,$D54,'VISSIM Travel Time Outputs'!$A:$A,"AVG",'VISSIM Travel Time Outputs'!$B:$B,DX$9)),"-")</f>
        <v>-</v>
      </c>
      <c r="DY54" s="36" t="str">
        <f>IFERROR(TIME(0,0,AVERAGEIFS('VISSIM Travel Time Outputs'!$K:$K,'VISSIM Travel Time Outputs'!$D:$D,$D54,'VISSIM Travel Time Outputs'!$A:$A,"AVG",'VISSIM Travel Time Outputs'!$B:$B,DY$9)),"-")</f>
        <v>-</v>
      </c>
      <c r="DZ54" s="36" t="str">
        <f>IFERROR(TIME(0,0,AVERAGEIFS('VISSIM Travel Time Outputs'!$K:$K,'VISSIM Travel Time Outputs'!$D:$D,$D54,'VISSIM Travel Time Outputs'!$A:$A,"AVG",'VISSIM Travel Time Outputs'!$B:$B,DZ$9)),"-")</f>
        <v>-</v>
      </c>
      <c r="EA54" s="36" t="str">
        <f>IFERROR(TIME(0,0,AVERAGEIFS('VISSIM Travel Time Outputs'!$K:$K,'VISSIM Travel Time Outputs'!$D:$D,$D54,'VISSIM Travel Time Outputs'!$A:$A,"AVG",'VISSIM Travel Time Outputs'!$B:$B,EA$9)),"-")</f>
        <v>-</v>
      </c>
      <c r="EB54" s="36" t="str">
        <f>IFERROR(TIME(0,0,AVERAGEIFS('VISSIM Travel Time Outputs'!$K:$K,'VISSIM Travel Time Outputs'!$D:$D,$D54,'VISSIM Travel Time Outputs'!$A:$A,"AVG",'VISSIM Travel Time Outputs'!$B:$B,EB$9)),"-")</f>
        <v>-</v>
      </c>
      <c r="EC54" s="36" t="str">
        <f>IFERROR(TIME(0,0,AVERAGEIFS('VISSIM Travel Time Outputs'!$K:$K,'VISSIM Travel Time Outputs'!$D:$D,$D54,'VISSIM Travel Time Outputs'!$A:$A,"AVG",'VISSIM Travel Time Outputs'!$B:$B,EC$9)),"-")</f>
        <v>-</v>
      </c>
      <c r="ED54" s="36" t="str">
        <f>IFERROR(TIME(0,0,AVERAGEIFS('VISSIM Travel Time Outputs'!$K:$K,'VISSIM Travel Time Outputs'!$D:$D,$D54,'VISSIM Travel Time Outputs'!$A:$A,"AVG",'VISSIM Travel Time Outputs'!$B:$B,ED$9)),"-")</f>
        <v>-</v>
      </c>
      <c r="EE54" s="36" t="str">
        <f>IFERROR(TIME(0,0,AVERAGEIFS('VISSIM Travel Time Outputs'!$K:$K,'VISSIM Travel Time Outputs'!$D:$D,$D54,'VISSIM Travel Time Outputs'!$A:$A,"AVG",'VISSIM Travel Time Outputs'!$B:$B,EE$9)),"-")</f>
        <v>-</v>
      </c>
      <c r="EF54" s="36" t="str">
        <f>IFERROR(TIME(0,0,AVERAGEIFS('VISSIM Travel Time Outputs'!$K:$K,'VISSIM Travel Time Outputs'!$D:$D,$D54,'VISSIM Travel Time Outputs'!$A:$A,"AVG",'VISSIM Travel Time Outputs'!$B:$B,EF$9)),"-")</f>
        <v>-</v>
      </c>
      <c r="EG54" s="36" t="str">
        <f>IFERROR(TIME(0,0,AVERAGEIFS('VISSIM Travel Time Outputs'!$K:$K,'VISSIM Travel Time Outputs'!$D:$D,$D54,'VISSIM Travel Time Outputs'!$A:$A,"AVG",'VISSIM Travel Time Outputs'!$B:$B,EG$9)),"-")</f>
        <v>-</v>
      </c>
      <c r="EH54" s="177" t="str">
        <f>IFERROR(TIME(0,0,AVERAGEIFS('VISSIM Travel Time Outputs'!$K:$K,'VISSIM Travel Time Outputs'!$D:$D,$D54,'VISSIM Travel Time Outputs'!$A:$A,"AVG",'VISSIM Travel Time Outputs'!$B:$B,EH$9)),"-")</f>
        <v>-</v>
      </c>
      <c r="EI54" s="164"/>
      <c r="EJ54" s="379" t="str">
        <f>IFERROR(AVERAGEIFS('VISSIM Travel Time Outputs'!$H:$H,'VISSIM Travel Time Outputs'!$D:$D,$D54,'VISSIM Travel Time Outputs'!$A:$A,"AVG",'VISSIM Travel Time Outputs'!$B:$B,EJ$9),"-")</f>
        <v>-</v>
      </c>
      <c r="EK54" s="380" t="str">
        <f>IFERROR(AVERAGEIFS('VISSIM Travel Time Outputs'!$H:$H,'VISSIM Travel Time Outputs'!$D:$D,$D54,'VISSIM Travel Time Outputs'!$A:$A,"AVG",'VISSIM Travel Time Outputs'!$B:$B,EK$9),"-")</f>
        <v>-</v>
      </c>
      <c r="EL54" s="380" t="str">
        <f>IFERROR(AVERAGEIFS('VISSIM Travel Time Outputs'!$H:$H,'VISSIM Travel Time Outputs'!$D:$D,$D54,'VISSIM Travel Time Outputs'!$A:$A,"AVG",'VISSIM Travel Time Outputs'!$B:$B,EL$9),"-")</f>
        <v>-</v>
      </c>
      <c r="EM54" s="380" t="str">
        <f>IFERROR(AVERAGEIFS('VISSIM Travel Time Outputs'!$H:$H,'VISSIM Travel Time Outputs'!$D:$D,$D54,'VISSIM Travel Time Outputs'!$A:$A,"AVG",'VISSIM Travel Time Outputs'!$B:$B,EM$9),"-")</f>
        <v>-</v>
      </c>
      <c r="EN54" s="380" t="str">
        <f>IFERROR(AVERAGEIFS('VISSIM Travel Time Outputs'!$H:$H,'VISSIM Travel Time Outputs'!$D:$D,$D54,'VISSIM Travel Time Outputs'!$A:$A,"AVG",'VISSIM Travel Time Outputs'!$B:$B,EN$9),"-")</f>
        <v>-</v>
      </c>
      <c r="EO54" s="380" t="str">
        <f>IFERROR(AVERAGEIFS('VISSIM Travel Time Outputs'!$H:$H,'VISSIM Travel Time Outputs'!$D:$D,$D54,'VISSIM Travel Time Outputs'!$A:$A,"AVG",'VISSIM Travel Time Outputs'!$B:$B,EO$9),"-")</f>
        <v>-</v>
      </c>
      <c r="EP54" s="380" t="str">
        <f>IFERROR(AVERAGEIFS('VISSIM Travel Time Outputs'!$H:$H,'VISSIM Travel Time Outputs'!$D:$D,$D54,'VISSIM Travel Time Outputs'!$A:$A,"AVG",'VISSIM Travel Time Outputs'!$B:$B,EP$9),"-")</f>
        <v>-</v>
      </c>
      <c r="EQ54" s="380" t="str">
        <f>IFERROR(AVERAGEIFS('VISSIM Travel Time Outputs'!$H:$H,'VISSIM Travel Time Outputs'!$D:$D,$D54,'VISSIM Travel Time Outputs'!$A:$A,"AVG",'VISSIM Travel Time Outputs'!$B:$B,EQ$9),"-")</f>
        <v>-</v>
      </c>
      <c r="ER54" s="380" t="str">
        <f>IFERROR(AVERAGEIFS('VISSIM Travel Time Outputs'!$H:$H,'VISSIM Travel Time Outputs'!$D:$D,$D54,'VISSIM Travel Time Outputs'!$A:$A,"AVG",'VISSIM Travel Time Outputs'!$B:$B,ER$9),"-")</f>
        <v>-</v>
      </c>
      <c r="ES54" s="380" t="str">
        <f>IFERROR(AVERAGEIFS('VISSIM Travel Time Outputs'!$H:$H,'VISSIM Travel Time Outputs'!$D:$D,$D54,'VISSIM Travel Time Outputs'!$A:$A,"AVG",'VISSIM Travel Time Outputs'!$B:$B,ES$9),"-")</f>
        <v>-</v>
      </c>
      <c r="ET54" s="380" t="str">
        <f>IFERROR(AVERAGEIFS('VISSIM Travel Time Outputs'!$H:$H,'VISSIM Travel Time Outputs'!$D:$D,$D54,'VISSIM Travel Time Outputs'!$A:$A,"AVG",'VISSIM Travel Time Outputs'!$B:$B,ET$9),"-")</f>
        <v>-</v>
      </c>
      <c r="EU54" s="380" t="str">
        <f>IFERROR(AVERAGEIFS('VISSIM Travel Time Outputs'!$H:$H,'VISSIM Travel Time Outputs'!$D:$D,$D54,'VISSIM Travel Time Outputs'!$A:$A,"AVG",'VISSIM Travel Time Outputs'!$B:$B,EU$9),"-")</f>
        <v>-</v>
      </c>
      <c r="EV54" s="380" t="str">
        <f>IFERROR(AVERAGEIFS('VISSIM Travel Time Outputs'!$H:$H,'VISSIM Travel Time Outputs'!$D:$D,$D54,'VISSIM Travel Time Outputs'!$A:$A,"AVG",'VISSIM Travel Time Outputs'!$B:$B,EV$9),"-")</f>
        <v>-</v>
      </c>
      <c r="EW54" s="380" t="str">
        <f>IFERROR(AVERAGEIFS('VISSIM Travel Time Outputs'!$H:$H,'VISSIM Travel Time Outputs'!$D:$D,$D54,'VISSIM Travel Time Outputs'!$A:$A,"AVG",'VISSIM Travel Time Outputs'!$B:$B,EW$9),"-")</f>
        <v>-</v>
      </c>
      <c r="EX54" s="380" t="str">
        <f>IFERROR(AVERAGEIFS('VISSIM Travel Time Outputs'!$H:$H,'VISSIM Travel Time Outputs'!$D:$D,$D54,'VISSIM Travel Time Outputs'!$A:$A,"AVG",'VISSIM Travel Time Outputs'!$B:$B,EX$9),"-")</f>
        <v>-</v>
      </c>
      <c r="EY54" s="381" t="str">
        <f>IFERROR(AVERAGEIFS('VISSIM Travel Time Outputs'!$H:$H,'VISSIM Travel Time Outputs'!$D:$D,$D54,'VISSIM Travel Time Outputs'!$A:$A,"AVG",'VISSIM Travel Time Outputs'!$B:$B,EY$9),"-")</f>
        <v>-</v>
      </c>
      <c r="EZ54" s="304"/>
      <c r="FA54" s="259" t="str">
        <f t="shared" si="22"/>
        <v>--</v>
      </c>
      <c r="FB54" s="410" t="str">
        <f t="shared" si="23"/>
        <v>--</v>
      </c>
      <c r="FC54" s="381">
        <f t="shared" si="24"/>
        <v>0</v>
      </c>
      <c r="FD54" s="387"/>
      <c r="FE54" s="259" t="str">
        <f>IFERROR(GETPIVOTDATA("Average of TRAVTM(40)",#REF!,"TIMEINT",FE$9,"VEHICLETRAVELTIMEMEASUREMENT",$D54)/3600/24,"--")</f>
        <v>--</v>
      </c>
      <c r="FF54" s="36" t="str">
        <f>IFERROR(GETPIVOTDATA("Average of TRAVTM(40)",#REF!,"TIMEINT",FF$9,"VEHICLETRAVELTIMEMEASUREMENT",$D54)/3600/24,"--")</f>
        <v>--</v>
      </c>
      <c r="FG54" s="36" t="str">
        <f>IFERROR(GETPIVOTDATA("Average of TRAVTM(40)",#REF!,"TIMEINT",FG$9,"VEHICLETRAVELTIMEMEASUREMENT",$D54)/3600/24,"--")</f>
        <v>--</v>
      </c>
      <c r="FH54" s="36" t="str">
        <f>IFERROR(GETPIVOTDATA("Average of TRAVTM(40)",#REF!,"TIMEINT",FH$9,"VEHICLETRAVELTIMEMEASUREMENT",$D54)/3600/24,"--")</f>
        <v>--</v>
      </c>
      <c r="FI54" s="36" t="str">
        <f>IFERROR(GETPIVOTDATA("Average of TRAVTM(40)",#REF!,"TIMEINT",FI$9,"VEHICLETRAVELTIMEMEASUREMENT",$D54)/3600/24,"--")</f>
        <v>--</v>
      </c>
      <c r="FJ54" s="36" t="str">
        <f>IFERROR(GETPIVOTDATA("Average of TRAVTM(40)",#REF!,"TIMEINT",FJ$9,"VEHICLETRAVELTIMEMEASUREMENT",$D54)/3600/24,"--")</f>
        <v>--</v>
      </c>
      <c r="FK54" s="36" t="str">
        <f>IFERROR(GETPIVOTDATA("Average of TRAVTM(40)",#REF!,"TIMEINT",FK$9,"VEHICLETRAVELTIMEMEASUREMENT",$D54)/3600/24,"--")</f>
        <v>--</v>
      </c>
      <c r="FL54" s="36" t="str">
        <f>IFERROR(GETPIVOTDATA("Average of TRAVTM(40)",#REF!,"TIMEINT",FL$9,"VEHICLETRAVELTIMEMEASUREMENT",$D54)/3600/24,"--")</f>
        <v>--</v>
      </c>
      <c r="FM54" s="36" t="str">
        <f>IFERROR(GETPIVOTDATA("Average of TRAVTM(40)",#REF!,"TIMEINT",FM$9,"VEHICLETRAVELTIMEMEASUREMENT",$D54)/3600/24,"--")</f>
        <v>--</v>
      </c>
      <c r="FN54" s="36" t="str">
        <f>IFERROR(GETPIVOTDATA("Average of TRAVTM(40)",#REF!,"TIMEINT",FN$9,"VEHICLETRAVELTIMEMEASUREMENT",$D54)/3600/24,"--")</f>
        <v>--</v>
      </c>
      <c r="FO54" s="36" t="str">
        <f>IFERROR(GETPIVOTDATA("Average of TRAVTM(40)",#REF!,"TIMEINT",FO$9,"VEHICLETRAVELTIMEMEASUREMENT",$D54)/3600/24,"--")</f>
        <v>--</v>
      </c>
      <c r="FP54" s="36" t="str">
        <f>IFERROR(GETPIVOTDATA("Average of TRAVTM(40)",#REF!,"TIMEINT",FP$9,"VEHICLETRAVELTIMEMEASUREMENT",$D54)/3600/24,"--")</f>
        <v>--</v>
      </c>
      <c r="FQ54" s="36" t="str">
        <f>IFERROR(GETPIVOTDATA("Average of TRAVTM(40)",#REF!,"TIMEINT",FQ$9,"VEHICLETRAVELTIMEMEASUREMENT",$D54)/3600/24,"--")</f>
        <v>--</v>
      </c>
      <c r="FR54" s="36" t="str">
        <f>IFERROR(GETPIVOTDATA("Average of TRAVTM(40)",#REF!,"TIMEINT",FR$9,"VEHICLETRAVELTIMEMEASUREMENT",$D54)/3600/24,"--")</f>
        <v>--</v>
      </c>
      <c r="FS54" s="36" t="str">
        <f>IFERROR(GETPIVOTDATA("Average of TRAVTM(40)",#REF!,"TIMEINT",FS$9,"VEHICLETRAVELTIMEMEASUREMENT",$D54)/3600/24,"--")</f>
        <v>--</v>
      </c>
      <c r="FT54" s="177" t="str">
        <f>IFERROR(GETPIVOTDATA("Average of TRAVTM(40)",#REF!,"TIMEINT",FT$9,"VEHICLETRAVELTIMEMEASUREMENT",$D54)/3600/24,"--")</f>
        <v>--</v>
      </c>
      <c r="FU54" s="387"/>
      <c r="FV54" s="379" t="str">
        <f>IFERROR(GETPIVOTDATA("Average of VEHS(40)",#REF!,"TIMEINT",FV$9,"VEHICLETRAVELTIMEMEASUREMENT",$D54),"--")</f>
        <v>--</v>
      </c>
      <c r="FW54" s="380" t="str">
        <f>IFERROR(GETPIVOTDATA("Average of VEHS(40)",#REF!,"TIMEINT",FW$9,"VEHICLETRAVELTIMEMEASUREMENT",$D54),"--")</f>
        <v>--</v>
      </c>
      <c r="FX54" s="380" t="str">
        <f>IFERROR(GETPIVOTDATA("Average of VEHS(40)",#REF!,"TIMEINT",FX$9,"VEHICLETRAVELTIMEMEASUREMENT",$D54),"--")</f>
        <v>--</v>
      </c>
      <c r="FY54" s="380" t="str">
        <f>IFERROR(GETPIVOTDATA("Average of VEHS(40)",#REF!,"TIMEINT",FY$9,"VEHICLETRAVELTIMEMEASUREMENT",$D54),"--")</f>
        <v>--</v>
      </c>
      <c r="FZ54" s="380" t="str">
        <f>IFERROR(GETPIVOTDATA("Average of VEHS(40)",#REF!,"TIMEINT",FZ$9,"VEHICLETRAVELTIMEMEASUREMENT",$D54),"--")</f>
        <v>--</v>
      </c>
      <c r="GA54" s="380" t="str">
        <f>IFERROR(GETPIVOTDATA("Average of VEHS(40)",#REF!,"TIMEINT",GA$9,"VEHICLETRAVELTIMEMEASUREMENT",$D54),"--")</f>
        <v>--</v>
      </c>
      <c r="GB54" s="380" t="str">
        <f>IFERROR(GETPIVOTDATA("Average of VEHS(40)",#REF!,"TIMEINT",GB$9,"VEHICLETRAVELTIMEMEASUREMENT",$D54),"--")</f>
        <v>--</v>
      </c>
      <c r="GC54" s="380" t="str">
        <f>IFERROR(GETPIVOTDATA("Average of VEHS(40)",#REF!,"TIMEINT",GC$9,"VEHICLETRAVELTIMEMEASUREMENT",$D54),"--")</f>
        <v>--</v>
      </c>
      <c r="GD54" s="380" t="str">
        <f>IFERROR(GETPIVOTDATA("Average of VEHS(40)",#REF!,"TIMEINT",GD$9,"VEHICLETRAVELTIMEMEASUREMENT",$D54),"--")</f>
        <v>--</v>
      </c>
      <c r="GE54" s="380" t="str">
        <f>IFERROR(GETPIVOTDATA("Average of VEHS(40)",#REF!,"TIMEINT",GE$9,"VEHICLETRAVELTIMEMEASUREMENT",$D54),"--")</f>
        <v>--</v>
      </c>
      <c r="GF54" s="380" t="str">
        <f>IFERROR(GETPIVOTDATA("Average of VEHS(40)",#REF!,"TIMEINT",GF$9,"VEHICLETRAVELTIMEMEASUREMENT",$D54),"--")</f>
        <v>--</v>
      </c>
      <c r="GG54" s="380" t="str">
        <f>IFERROR(GETPIVOTDATA("Average of VEHS(40)",#REF!,"TIMEINT",GG$9,"VEHICLETRAVELTIMEMEASUREMENT",$D54),"--")</f>
        <v>--</v>
      </c>
      <c r="GH54" s="380" t="str">
        <f>IFERROR(GETPIVOTDATA("Average of VEHS(40)",#REF!,"TIMEINT",GH$9,"VEHICLETRAVELTIMEMEASUREMENT",$D54),"--")</f>
        <v>--</v>
      </c>
      <c r="GI54" s="380" t="str">
        <f>IFERROR(GETPIVOTDATA("Average of VEHS(40)",#REF!,"TIMEINT",GI$9,"VEHICLETRAVELTIMEMEASUREMENT",$D54),"--")</f>
        <v>--</v>
      </c>
      <c r="GJ54" s="380" t="str">
        <f>IFERROR(GETPIVOTDATA("Average of VEHS(40)",#REF!,"TIMEINT",GJ$9,"VEHICLETRAVELTIMEMEASUREMENT",$D54),"--")</f>
        <v>--</v>
      </c>
      <c r="GK54" s="381" t="str">
        <f>IFERROR(GETPIVOTDATA("Average of VEHS(40)",#REF!,"TIMEINT",GK$9,"VEHICLETRAVELTIMEMEASUREMENT",$D54),"--")</f>
        <v>--</v>
      </c>
      <c r="GL54" s="387"/>
      <c r="GM54" s="259" t="str">
        <f t="shared" si="25"/>
        <v>--</v>
      </c>
      <c r="GN54" s="410" t="str">
        <f t="shared" si="26"/>
        <v>--</v>
      </c>
      <c r="GO54" s="381">
        <f t="shared" si="27"/>
        <v>0</v>
      </c>
      <c r="GP54" s="387"/>
      <c r="GQ54" s="259" t="str">
        <f>IFERROR(GETPIVOTDATA("Average of TRAVTM(60)",#REF!,"TIMEINT",GQ$9,"VEHICLETRAVELTIMEMEASUREMENT",$D54)/3600/24,"--")</f>
        <v>--</v>
      </c>
      <c r="GR54" s="36" t="str">
        <f>IFERROR(GETPIVOTDATA("Average of TRAVTM(60)",#REF!,"TIMEINT",GR$9,"VEHICLETRAVELTIMEMEASUREMENT",$D54)/3600/24,"--")</f>
        <v>--</v>
      </c>
      <c r="GS54" s="36" t="str">
        <f>IFERROR(GETPIVOTDATA("Average of TRAVTM(60)",#REF!,"TIMEINT",GS$9,"VEHICLETRAVELTIMEMEASUREMENT",$D54)/3600/24,"--")</f>
        <v>--</v>
      </c>
      <c r="GT54" s="36" t="str">
        <f>IFERROR(GETPIVOTDATA("Average of TRAVTM(60)",#REF!,"TIMEINT",GT$9,"VEHICLETRAVELTIMEMEASUREMENT",$D54)/3600/24,"--")</f>
        <v>--</v>
      </c>
      <c r="GU54" s="36" t="str">
        <f>IFERROR(GETPIVOTDATA("Average of TRAVTM(60)",#REF!,"TIMEINT",GU$9,"VEHICLETRAVELTIMEMEASUREMENT",$D54)/3600/24,"--")</f>
        <v>--</v>
      </c>
      <c r="GV54" s="36" t="str">
        <f>IFERROR(GETPIVOTDATA("Average of TRAVTM(60)",#REF!,"TIMEINT",GV$9,"VEHICLETRAVELTIMEMEASUREMENT",$D54)/3600/24,"--")</f>
        <v>--</v>
      </c>
      <c r="GW54" s="36" t="str">
        <f>IFERROR(GETPIVOTDATA("Average of TRAVTM(60)",#REF!,"TIMEINT",GW$9,"VEHICLETRAVELTIMEMEASUREMENT",$D54)/3600/24,"--")</f>
        <v>--</v>
      </c>
      <c r="GX54" s="36" t="str">
        <f>IFERROR(GETPIVOTDATA("Average of TRAVTM(60)",#REF!,"TIMEINT",GX$9,"VEHICLETRAVELTIMEMEASUREMENT",$D54)/3600/24,"--")</f>
        <v>--</v>
      </c>
      <c r="GY54" s="36" t="str">
        <f>IFERROR(GETPIVOTDATA("Average of TRAVTM(60)",#REF!,"TIMEINT",GY$9,"VEHICLETRAVELTIMEMEASUREMENT",$D54)/3600/24,"--")</f>
        <v>--</v>
      </c>
      <c r="GZ54" s="36" t="str">
        <f>IFERROR(GETPIVOTDATA("Average of TRAVTM(60)",#REF!,"TIMEINT",GZ$9,"VEHICLETRAVELTIMEMEASUREMENT",$D54)/3600/24,"--")</f>
        <v>--</v>
      </c>
      <c r="HA54" s="36" t="str">
        <f>IFERROR(GETPIVOTDATA("Average of TRAVTM(60)",#REF!,"TIMEINT",HA$9,"VEHICLETRAVELTIMEMEASUREMENT",$D54)/3600/24,"--")</f>
        <v>--</v>
      </c>
      <c r="HB54" s="36" t="str">
        <f>IFERROR(GETPIVOTDATA("Average of TRAVTM(60)",#REF!,"TIMEINT",HB$9,"VEHICLETRAVELTIMEMEASUREMENT",$D54)/3600/24,"--")</f>
        <v>--</v>
      </c>
      <c r="HC54" s="36" t="str">
        <f>IFERROR(GETPIVOTDATA("Average of TRAVTM(60)",#REF!,"TIMEINT",HC$9,"VEHICLETRAVELTIMEMEASUREMENT",$D54)/3600/24,"--")</f>
        <v>--</v>
      </c>
      <c r="HD54" s="36" t="str">
        <f>IFERROR(GETPIVOTDATA("Average of TRAVTM(60)",#REF!,"TIMEINT",HD$9,"VEHICLETRAVELTIMEMEASUREMENT",$D54)/3600/24,"--")</f>
        <v>--</v>
      </c>
      <c r="HE54" s="36" t="str">
        <f>IFERROR(GETPIVOTDATA("Average of TRAVTM(60)",#REF!,"TIMEINT",HE$9,"VEHICLETRAVELTIMEMEASUREMENT",$D54)/3600/24,"--")</f>
        <v>--</v>
      </c>
      <c r="HF54" s="177" t="str">
        <f>IFERROR(GETPIVOTDATA("Average of TRAVTM(60)",#REF!,"TIMEINT",HF$9,"VEHICLETRAVELTIMEMEASUREMENT",$D54)/3600/24,"--")</f>
        <v>--</v>
      </c>
      <c r="HG54" s="387"/>
      <c r="HH54" s="379" t="str">
        <f>IFERROR(GETPIVOTDATA("Average of VEHS(60)",#REF!,"TIMEINT",HH$9,"VEHICLETRAVELTIMEMEASUREMENT",$D54),"--")</f>
        <v>--</v>
      </c>
      <c r="HI54" s="380" t="str">
        <f>IFERROR(GETPIVOTDATA("Average of VEHS(60)",#REF!,"TIMEINT",HI$9,"VEHICLETRAVELTIMEMEASUREMENT",$D54),"--")</f>
        <v>--</v>
      </c>
      <c r="HJ54" s="380" t="str">
        <f>IFERROR(GETPIVOTDATA("Average of VEHS(60)",#REF!,"TIMEINT",HJ$9,"VEHICLETRAVELTIMEMEASUREMENT",$D54),"--")</f>
        <v>--</v>
      </c>
      <c r="HK54" s="380" t="str">
        <f>IFERROR(GETPIVOTDATA("Average of VEHS(60)",#REF!,"TIMEINT",HK$9,"VEHICLETRAVELTIMEMEASUREMENT",$D54),"--")</f>
        <v>--</v>
      </c>
      <c r="HL54" s="380" t="str">
        <f>IFERROR(GETPIVOTDATA("Average of VEHS(60)",#REF!,"TIMEINT",HL$9,"VEHICLETRAVELTIMEMEASUREMENT",$D54),"--")</f>
        <v>--</v>
      </c>
      <c r="HM54" s="380" t="str">
        <f>IFERROR(GETPIVOTDATA("Average of VEHS(60)",#REF!,"TIMEINT",HM$9,"VEHICLETRAVELTIMEMEASUREMENT",$D54),"--")</f>
        <v>--</v>
      </c>
      <c r="HN54" s="380" t="str">
        <f>IFERROR(GETPIVOTDATA("Average of VEHS(60)",#REF!,"TIMEINT",HN$9,"VEHICLETRAVELTIMEMEASUREMENT",$D54),"--")</f>
        <v>--</v>
      </c>
      <c r="HO54" s="380" t="str">
        <f>IFERROR(GETPIVOTDATA("Average of VEHS(60)",#REF!,"TIMEINT",HO$9,"VEHICLETRAVELTIMEMEASUREMENT",$D54),"--")</f>
        <v>--</v>
      </c>
      <c r="HP54" s="380" t="str">
        <f>IFERROR(GETPIVOTDATA("Average of VEHS(60)",#REF!,"TIMEINT",HP$9,"VEHICLETRAVELTIMEMEASUREMENT",$D54),"--")</f>
        <v>--</v>
      </c>
      <c r="HQ54" s="380" t="str">
        <f>IFERROR(GETPIVOTDATA("Average of VEHS(60)",#REF!,"TIMEINT",HQ$9,"VEHICLETRAVELTIMEMEASUREMENT",$D54),"--")</f>
        <v>--</v>
      </c>
      <c r="HR54" s="380" t="str">
        <f>IFERROR(GETPIVOTDATA("Average of VEHS(60)",#REF!,"TIMEINT",HR$9,"VEHICLETRAVELTIMEMEASUREMENT",$D54),"--")</f>
        <v>--</v>
      </c>
      <c r="HS54" s="380" t="str">
        <f>IFERROR(GETPIVOTDATA("Average of VEHS(60)",#REF!,"TIMEINT",HS$9,"VEHICLETRAVELTIMEMEASUREMENT",$D54),"--")</f>
        <v>--</v>
      </c>
      <c r="HT54" s="380" t="str">
        <f>IFERROR(GETPIVOTDATA("Average of VEHS(60)",#REF!,"TIMEINT",HT$9,"VEHICLETRAVELTIMEMEASUREMENT",$D54),"--")</f>
        <v>--</v>
      </c>
      <c r="HU54" s="380" t="str">
        <f>IFERROR(GETPIVOTDATA("Average of VEHS(60)",#REF!,"TIMEINT",HU$9,"VEHICLETRAVELTIMEMEASUREMENT",$D54),"--")</f>
        <v>--</v>
      </c>
      <c r="HV54" s="380" t="str">
        <f>IFERROR(GETPIVOTDATA("Average of VEHS(60)",#REF!,"TIMEINT",HV$9,"VEHICLETRAVELTIMEMEASUREMENT",$D54),"--")</f>
        <v>--</v>
      </c>
      <c r="HW54" s="381" t="str">
        <f>IFERROR(GETPIVOTDATA("Average of VEHS(60)",#REF!,"TIMEINT",HW$9,"VEHICLETRAVELTIMEMEASUREMENT",$D54),"--")</f>
        <v>--</v>
      </c>
      <c r="HX54" s="387"/>
      <c r="HY54" s="259" t="str">
        <f t="shared" si="28"/>
        <v>--</v>
      </c>
      <c r="HZ54" s="410" t="str">
        <f t="shared" si="29"/>
        <v>--</v>
      </c>
      <c r="IA54" s="381">
        <f t="shared" si="30"/>
        <v>0</v>
      </c>
      <c r="IB54" s="716"/>
      <c r="IC54" s="379" t="str">
        <f>IFERROR(AVERAGEIFS('VISSIM Travel Time Outputs'!$L:$L,'VISSIM Travel Time Outputs'!$D:$D,$D54,'VISSIM Travel Time Outputs'!$A:$A,"AVG",'VISSIM Travel Time Outputs'!$B:$B,IC$9),"-")</f>
        <v>-</v>
      </c>
      <c r="ID54" s="380" t="str">
        <f>IFERROR(AVERAGEIFS('VISSIM Travel Time Outputs'!$L:$L,'VISSIM Travel Time Outputs'!$D:$D,$D54,'VISSIM Travel Time Outputs'!$A:$A,"AVG",'VISSIM Travel Time Outputs'!$B:$B,ID$9),"-")</f>
        <v>-</v>
      </c>
      <c r="IE54" s="380" t="str">
        <f>IFERROR(AVERAGEIFS('VISSIM Travel Time Outputs'!$L:$L,'VISSIM Travel Time Outputs'!$D:$D,$D54,'VISSIM Travel Time Outputs'!$A:$A,"AVG",'VISSIM Travel Time Outputs'!$B:$B,IE$9),"-")</f>
        <v>-</v>
      </c>
      <c r="IF54" s="380" t="str">
        <f>IFERROR(AVERAGEIFS('VISSIM Travel Time Outputs'!$L:$L,'VISSIM Travel Time Outputs'!$D:$D,$D54,'VISSIM Travel Time Outputs'!$A:$A,"AVG",'VISSIM Travel Time Outputs'!$B:$B,IF$9),"-")</f>
        <v>-</v>
      </c>
      <c r="IG54" s="380" t="str">
        <f>IFERROR(AVERAGEIFS('VISSIM Travel Time Outputs'!$L:$L,'VISSIM Travel Time Outputs'!$D:$D,$D54,'VISSIM Travel Time Outputs'!$A:$A,"AVG",'VISSIM Travel Time Outputs'!$B:$B,IG$9),"-")</f>
        <v>-</v>
      </c>
      <c r="IH54" s="380" t="str">
        <f>IFERROR(AVERAGEIFS('VISSIM Travel Time Outputs'!$L:$L,'VISSIM Travel Time Outputs'!$D:$D,$D54,'VISSIM Travel Time Outputs'!$A:$A,"AVG",'VISSIM Travel Time Outputs'!$B:$B,IH$9),"-")</f>
        <v>-</v>
      </c>
      <c r="II54" s="380" t="str">
        <f>IFERROR(AVERAGEIFS('VISSIM Travel Time Outputs'!$L:$L,'VISSIM Travel Time Outputs'!$D:$D,$D54,'VISSIM Travel Time Outputs'!$A:$A,"AVG",'VISSIM Travel Time Outputs'!$B:$B,II$9),"-")</f>
        <v>-</v>
      </c>
      <c r="IJ54" s="380" t="str">
        <f>IFERROR(AVERAGEIFS('VISSIM Travel Time Outputs'!$L:$L,'VISSIM Travel Time Outputs'!$D:$D,$D54,'VISSIM Travel Time Outputs'!$A:$A,"AVG",'VISSIM Travel Time Outputs'!$B:$B,IJ$9),"-")</f>
        <v>-</v>
      </c>
      <c r="IK54" s="380" t="str">
        <f>IFERROR(AVERAGEIFS('VISSIM Travel Time Outputs'!$L:$L,'VISSIM Travel Time Outputs'!$D:$D,$D54,'VISSIM Travel Time Outputs'!$A:$A,"AVG",'VISSIM Travel Time Outputs'!$B:$B,IK$9),"-")</f>
        <v>-</v>
      </c>
      <c r="IL54" s="380" t="str">
        <f>IFERROR(AVERAGEIFS('VISSIM Travel Time Outputs'!$L:$L,'VISSIM Travel Time Outputs'!$D:$D,$D54,'VISSIM Travel Time Outputs'!$A:$A,"AVG",'VISSIM Travel Time Outputs'!$B:$B,IL$9),"-")</f>
        <v>-</v>
      </c>
      <c r="IM54" s="380" t="str">
        <f>IFERROR(AVERAGEIFS('VISSIM Travel Time Outputs'!$L:$L,'VISSIM Travel Time Outputs'!$D:$D,$D54,'VISSIM Travel Time Outputs'!$A:$A,"AVG",'VISSIM Travel Time Outputs'!$B:$B,IM$9),"-")</f>
        <v>-</v>
      </c>
      <c r="IN54" s="380" t="str">
        <f>IFERROR(AVERAGEIFS('VISSIM Travel Time Outputs'!$L:$L,'VISSIM Travel Time Outputs'!$D:$D,$D54,'VISSIM Travel Time Outputs'!$A:$A,"AVG",'VISSIM Travel Time Outputs'!$B:$B,IN$9),"-")</f>
        <v>-</v>
      </c>
      <c r="IO54" s="380" t="str">
        <f>IFERROR(AVERAGEIFS('VISSIM Travel Time Outputs'!$L:$L,'VISSIM Travel Time Outputs'!$D:$D,$D54,'VISSIM Travel Time Outputs'!$A:$A,"AVG",'VISSIM Travel Time Outputs'!$B:$B,IO$9),"-")</f>
        <v>-</v>
      </c>
      <c r="IP54" s="380" t="str">
        <f>IFERROR(AVERAGEIFS('VISSIM Travel Time Outputs'!$L:$L,'VISSIM Travel Time Outputs'!$D:$D,$D54,'VISSIM Travel Time Outputs'!$A:$A,"AVG",'VISSIM Travel Time Outputs'!$B:$B,IP$9),"-")</f>
        <v>-</v>
      </c>
      <c r="IQ54" s="380" t="str">
        <f>IFERROR(AVERAGEIFS('VISSIM Travel Time Outputs'!$L:$L,'VISSIM Travel Time Outputs'!$D:$D,$D54,'VISSIM Travel Time Outputs'!$A:$A,"AVG",'VISSIM Travel Time Outputs'!$B:$B,IQ$9),"-")</f>
        <v>-</v>
      </c>
      <c r="IR54" s="381" t="str">
        <f>IFERROR(AVERAGEIFS('VISSIM Travel Time Outputs'!$L:$L,'VISSIM Travel Time Outputs'!$D:$D,$D54,'VISSIM Travel Time Outputs'!$A:$A,"AVG",'VISSIM Travel Time Outputs'!$B:$B,IR$9),"-")</f>
        <v>-</v>
      </c>
      <c r="IS54" s="381" t="str">
        <f t="shared" si="31"/>
        <v>--</v>
      </c>
    </row>
    <row r="55" spans="1:253" x14ac:dyDescent="0.25">
      <c r="A55" s="302" t="str">
        <f t="shared" si="12"/>
        <v>H</v>
      </c>
      <c r="B55" s="641">
        <f t="shared" si="32"/>
        <v>46</v>
      </c>
      <c r="C55" s="475">
        <f>INDEX('Input - Travel Times'!$B$3:$AL$103,MATCH($B55,'Input - Travel Times'!$B$3:$B$103,0),MATCH(C$9,'Input - Travel Times'!$B$3:$AL$3,0))</f>
        <v>0</v>
      </c>
      <c r="D55" s="194">
        <f>INDEX('Input - Travel Times'!$B$3:$AS$103,MATCH($B55,'Input - Travel Times'!$B$3:$B$103,0),MATCH(D$9,'Input - Travel Times'!$B$3:$AS$3,0))</f>
        <v>0</v>
      </c>
      <c r="E55" s="582">
        <f>TIME(0,0,INDEX('Input - Travel Times'!$B$3:$AL$103,MATCH($B55,'Input - Travel Times'!$B$3:$B$103,0),MATCH(E$9,'Input - Travel Times'!$B$3:$AL$3,0)))</f>
        <v>0</v>
      </c>
      <c r="F55" s="582">
        <f>TIME(0,0,INDEX('Input - Travel Times'!$B$3:$AL$103,MATCH($B55,'Input - Travel Times'!$B$3:$B$103,0),MATCH(F$9,'Input - Travel Times'!$B$3:$AL$3,0)))</f>
        <v>0</v>
      </c>
      <c r="G55" s="582">
        <f>TIME(0,0,INDEX('Input - Travel Times'!$B$3:$AL$103,MATCH($B55,'Input - Travel Times'!$B$3:$B$103,0),MATCH(G$9,'Input - Travel Times'!$B$3:$AL$3,0)))</f>
        <v>0</v>
      </c>
      <c r="I55" s="259" t="str">
        <f>IFERROR(TIME(0,0,AVERAGEIFS('VISSIM Travel Time Outputs'!$I:$I,'VISSIM Travel Time Outputs'!$D:$D,$D55,'VISSIM Travel Time Outputs'!$A:$A,"AVG",'VISSIM Travel Time Outputs'!$B:$B,I$9)),"-")</f>
        <v>-</v>
      </c>
      <c r="J55" s="36" t="str">
        <f>IFERROR(TIME(0,0,AVERAGEIFS('VISSIM Travel Time Outputs'!$I:$I,'VISSIM Travel Time Outputs'!$D:$D,$D55,'VISSIM Travel Time Outputs'!$A:$A,"AVG",'VISSIM Travel Time Outputs'!$B:$B,J$9)),"-")</f>
        <v>-</v>
      </c>
      <c r="K55" s="36" t="str">
        <f>IFERROR(TIME(0,0,AVERAGEIFS('VISSIM Travel Time Outputs'!$I:$I,'VISSIM Travel Time Outputs'!$D:$D,$D55,'VISSIM Travel Time Outputs'!$A:$A,"AVG",'VISSIM Travel Time Outputs'!$B:$B,K$9)),"-")</f>
        <v>-</v>
      </c>
      <c r="L55" s="36" t="str">
        <f>IFERROR(TIME(0,0,AVERAGEIFS('VISSIM Travel Time Outputs'!$I:$I,'VISSIM Travel Time Outputs'!$D:$D,$D55,'VISSIM Travel Time Outputs'!$A:$A,"AVG",'VISSIM Travel Time Outputs'!$B:$B,L$9)),"-")</f>
        <v>-</v>
      </c>
      <c r="M55" s="36" t="str">
        <f>IFERROR(TIME(0,0,AVERAGEIFS('VISSIM Travel Time Outputs'!$I:$I,'VISSIM Travel Time Outputs'!$D:$D,$D55,'VISSIM Travel Time Outputs'!$A:$A,"AVG",'VISSIM Travel Time Outputs'!$B:$B,M$9)),"-")</f>
        <v>-</v>
      </c>
      <c r="N55" s="36" t="str">
        <f>IFERROR(TIME(0,0,AVERAGEIFS('VISSIM Travel Time Outputs'!$I:$I,'VISSIM Travel Time Outputs'!$D:$D,$D55,'VISSIM Travel Time Outputs'!$A:$A,"AVG",'VISSIM Travel Time Outputs'!$B:$B,N$9)),"-")</f>
        <v>-</v>
      </c>
      <c r="O55" s="36" t="str">
        <f>IFERROR(TIME(0,0,AVERAGEIFS('VISSIM Travel Time Outputs'!$I:$I,'VISSIM Travel Time Outputs'!$D:$D,$D55,'VISSIM Travel Time Outputs'!$A:$A,"AVG",'VISSIM Travel Time Outputs'!$B:$B,O$9)),"-")</f>
        <v>-</v>
      </c>
      <c r="P55" s="36" t="str">
        <f>IFERROR(TIME(0,0,AVERAGEIFS('VISSIM Travel Time Outputs'!$I:$I,'VISSIM Travel Time Outputs'!$D:$D,$D55,'VISSIM Travel Time Outputs'!$A:$A,"AVG",'VISSIM Travel Time Outputs'!$B:$B,P$9)),"-")</f>
        <v>-</v>
      </c>
      <c r="Q55" s="36" t="str">
        <f>IFERROR(TIME(0,0,AVERAGEIFS('VISSIM Travel Time Outputs'!$I:$I,'VISSIM Travel Time Outputs'!$D:$D,$D55,'VISSIM Travel Time Outputs'!$A:$A,"AVG",'VISSIM Travel Time Outputs'!$B:$B,Q$9)),"-")</f>
        <v>-</v>
      </c>
      <c r="R55" s="36" t="str">
        <f>IFERROR(TIME(0,0,AVERAGEIFS('VISSIM Travel Time Outputs'!$I:$I,'VISSIM Travel Time Outputs'!$D:$D,$D55,'VISSIM Travel Time Outputs'!$A:$A,"AVG",'VISSIM Travel Time Outputs'!$B:$B,R$9)),"-")</f>
        <v>-</v>
      </c>
      <c r="S55" s="36" t="str">
        <f>IFERROR(TIME(0,0,AVERAGEIFS('VISSIM Travel Time Outputs'!$I:$I,'VISSIM Travel Time Outputs'!$D:$D,$D55,'VISSIM Travel Time Outputs'!$A:$A,"AVG",'VISSIM Travel Time Outputs'!$B:$B,S$9)),"-")</f>
        <v>-</v>
      </c>
      <c r="T55" s="36" t="str">
        <f>IFERROR(TIME(0,0,AVERAGEIFS('VISSIM Travel Time Outputs'!$I:$I,'VISSIM Travel Time Outputs'!$D:$D,$D55,'VISSIM Travel Time Outputs'!$A:$A,"AVG",'VISSIM Travel Time Outputs'!$B:$B,T$9)),"-")</f>
        <v>-</v>
      </c>
      <c r="U55" s="36" t="str">
        <f>IFERROR(TIME(0,0,AVERAGEIFS('VISSIM Travel Time Outputs'!$I:$I,'VISSIM Travel Time Outputs'!$D:$D,$D55,'VISSIM Travel Time Outputs'!$A:$A,"AVG",'VISSIM Travel Time Outputs'!$B:$B,U$9)),"-")</f>
        <v>-</v>
      </c>
      <c r="V55" s="36" t="str">
        <f>IFERROR(TIME(0,0,AVERAGEIFS('VISSIM Travel Time Outputs'!$I:$I,'VISSIM Travel Time Outputs'!$D:$D,$D55,'VISSIM Travel Time Outputs'!$A:$A,"AVG",'VISSIM Travel Time Outputs'!$B:$B,V$9)),"-")</f>
        <v>-</v>
      </c>
      <c r="W55" s="36" t="str">
        <f>IFERROR(TIME(0,0,AVERAGEIFS('VISSIM Travel Time Outputs'!$I:$I,'VISSIM Travel Time Outputs'!$D:$D,$D55,'VISSIM Travel Time Outputs'!$A:$A,"AVG",'VISSIM Travel Time Outputs'!$B:$B,W$9)),"-")</f>
        <v>-</v>
      </c>
      <c r="X55" s="177" t="str">
        <f>IFERROR(TIME(0,0,AVERAGEIFS('VISSIM Travel Time Outputs'!$I:$I,'VISSIM Travel Time Outputs'!$D:$D,$D55,'VISSIM Travel Time Outputs'!$A:$A,"AVG",'VISSIM Travel Time Outputs'!$B:$B,X$9)),"-")</f>
        <v>-</v>
      </c>
      <c r="Y55" s="304"/>
      <c r="Z55" s="379" t="str">
        <f>IFERROR(AVERAGEIFS('VISSIM Travel Time Outputs'!$F:$F,'VISSIM Travel Time Outputs'!$D:$D,$D55,'VISSIM Travel Time Outputs'!$A:$A,"AVG",'VISSIM Travel Time Outputs'!$B:$B,Z$9),"-")</f>
        <v>-</v>
      </c>
      <c r="AA55" s="380" t="str">
        <f>IFERROR(AVERAGEIFS('VISSIM Travel Time Outputs'!$F:$F,'VISSIM Travel Time Outputs'!$D:$D,$D55,'VISSIM Travel Time Outputs'!$A:$A,"AVG",'VISSIM Travel Time Outputs'!$B:$B,AA$9),"-")</f>
        <v>-</v>
      </c>
      <c r="AB55" s="380" t="str">
        <f>IFERROR(AVERAGEIFS('VISSIM Travel Time Outputs'!$F:$F,'VISSIM Travel Time Outputs'!$D:$D,$D55,'VISSIM Travel Time Outputs'!$A:$A,"AVG",'VISSIM Travel Time Outputs'!$B:$B,AB$9),"-")</f>
        <v>-</v>
      </c>
      <c r="AC55" s="380" t="str">
        <f>IFERROR(AVERAGEIFS('VISSIM Travel Time Outputs'!$F:$F,'VISSIM Travel Time Outputs'!$D:$D,$D55,'VISSIM Travel Time Outputs'!$A:$A,"AVG",'VISSIM Travel Time Outputs'!$B:$B,AC$9),"-")</f>
        <v>-</v>
      </c>
      <c r="AD55" s="380" t="str">
        <f>IFERROR(AVERAGEIFS('VISSIM Travel Time Outputs'!$F:$F,'VISSIM Travel Time Outputs'!$D:$D,$D55,'VISSIM Travel Time Outputs'!$A:$A,"AVG",'VISSIM Travel Time Outputs'!$B:$B,AD$9),"-")</f>
        <v>-</v>
      </c>
      <c r="AE55" s="380" t="str">
        <f>IFERROR(AVERAGEIFS('VISSIM Travel Time Outputs'!$F:$F,'VISSIM Travel Time Outputs'!$D:$D,$D55,'VISSIM Travel Time Outputs'!$A:$A,"AVG",'VISSIM Travel Time Outputs'!$B:$B,AE$9),"-")</f>
        <v>-</v>
      </c>
      <c r="AF55" s="380" t="str">
        <f>IFERROR(AVERAGEIFS('VISSIM Travel Time Outputs'!$F:$F,'VISSIM Travel Time Outputs'!$D:$D,$D55,'VISSIM Travel Time Outputs'!$A:$A,"AVG",'VISSIM Travel Time Outputs'!$B:$B,AF$9),"-")</f>
        <v>-</v>
      </c>
      <c r="AG55" s="380" t="str">
        <f>IFERROR(AVERAGEIFS('VISSIM Travel Time Outputs'!$F:$F,'VISSIM Travel Time Outputs'!$D:$D,$D55,'VISSIM Travel Time Outputs'!$A:$A,"AVG",'VISSIM Travel Time Outputs'!$B:$B,AG$9),"-")</f>
        <v>-</v>
      </c>
      <c r="AH55" s="380" t="str">
        <f>IFERROR(AVERAGEIFS('VISSIM Travel Time Outputs'!$F:$F,'VISSIM Travel Time Outputs'!$D:$D,$D55,'VISSIM Travel Time Outputs'!$A:$A,"AVG",'VISSIM Travel Time Outputs'!$B:$B,AH$9),"-")</f>
        <v>-</v>
      </c>
      <c r="AI55" s="380" t="str">
        <f>IFERROR(AVERAGEIFS('VISSIM Travel Time Outputs'!$F:$F,'VISSIM Travel Time Outputs'!$D:$D,$D55,'VISSIM Travel Time Outputs'!$A:$A,"AVG",'VISSIM Travel Time Outputs'!$B:$B,AI$9),"-")</f>
        <v>-</v>
      </c>
      <c r="AJ55" s="380" t="str">
        <f>IFERROR(AVERAGEIFS('VISSIM Travel Time Outputs'!$F:$F,'VISSIM Travel Time Outputs'!$D:$D,$D55,'VISSIM Travel Time Outputs'!$A:$A,"AVG",'VISSIM Travel Time Outputs'!$B:$B,AJ$9),"-")</f>
        <v>-</v>
      </c>
      <c r="AK55" s="380" t="str">
        <f>IFERROR(AVERAGEIFS('VISSIM Travel Time Outputs'!$F:$F,'VISSIM Travel Time Outputs'!$D:$D,$D55,'VISSIM Travel Time Outputs'!$A:$A,"AVG",'VISSIM Travel Time Outputs'!$B:$B,AK$9),"-")</f>
        <v>-</v>
      </c>
      <c r="AL55" s="380" t="str">
        <f>IFERROR(AVERAGEIFS('VISSIM Travel Time Outputs'!$F:$F,'VISSIM Travel Time Outputs'!$D:$D,$D55,'VISSIM Travel Time Outputs'!$A:$A,"AVG",'VISSIM Travel Time Outputs'!$B:$B,AL$9),"-")</f>
        <v>-</v>
      </c>
      <c r="AM55" s="380" t="str">
        <f>IFERROR(AVERAGEIFS('VISSIM Travel Time Outputs'!$F:$F,'VISSIM Travel Time Outputs'!$D:$D,$D55,'VISSIM Travel Time Outputs'!$A:$A,"AVG",'VISSIM Travel Time Outputs'!$B:$B,AM$9),"-")</f>
        <v>-</v>
      </c>
      <c r="AN55" s="380" t="str">
        <f>IFERROR(AVERAGEIFS('VISSIM Travel Time Outputs'!$F:$F,'VISSIM Travel Time Outputs'!$D:$D,$D55,'VISSIM Travel Time Outputs'!$A:$A,"AVG",'VISSIM Travel Time Outputs'!$B:$B,AN$9),"-")</f>
        <v>-</v>
      </c>
      <c r="AO55" s="381" t="str">
        <f>IFERROR(AVERAGEIFS('VISSIM Travel Time Outputs'!$F:$F,'VISSIM Travel Time Outputs'!$D:$D,$D55,'VISSIM Travel Time Outputs'!$A:$A,"AVG",'VISSIM Travel Time Outputs'!$B:$B,AO$9),"-")</f>
        <v>-</v>
      </c>
      <c r="AP55" s="387"/>
      <c r="AQ55" s="259" t="str">
        <f t="shared" si="13"/>
        <v>--</v>
      </c>
      <c r="AR55" s="410" t="str">
        <f t="shared" si="14"/>
        <v>--</v>
      </c>
      <c r="AS55" s="381">
        <f t="shared" si="15"/>
        <v>0</v>
      </c>
      <c r="AT55" s="305"/>
      <c r="AU55" s="259" t="str">
        <f>IFERROR(TIME(0,0,AVERAGEIFS('VISSIM Travel Time Outputs'!$J:$J,'VISSIM Travel Time Outputs'!$D:$D,$D55,'VISSIM Travel Time Outputs'!$A:$A,"AVG",'VISSIM Travel Time Outputs'!$B:$B,AU$9)),"-")</f>
        <v>-</v>
      </c>
      <c r="AV55" s="36" t="str">
        <f>IFERROR(TIME(0,0,AVERAGEIFS('VISSIM Travel Time Outputs'!$J:$J,'VISSIM Travel Time Outputs'!$D:$D,$D55,'VISSIM Travel Time Outputs'!$A:$A,"AVG",'VISSIM Travel Time Outputs'!$B:$B,AV$9)),"-")</f>
        <v>-</v>
      </c>
      <c r="AW55" s="36" t="str">
        <f>IFERROR(TIME(0,0,AVERAGEIFS('VISSIM Travel Time Outputs'!$J:$J,'VISSIM Travel Time Outputs'!$D:$D,$D55,'VISSIM Travel Time Outputs'!$A:$A,"AVG",'VISSIM Travel Time Outputs'!$B:$B,AW$9)),"-")</f>
        <v>-</v>
      </c>
      <c r="AX55" s="36" t="str">
        <f>IFERROR(TIME(0,0,AVERAGEIFS('VISSIM Travel Time Outputs'!$J:$J,'VISSIM Travel Time Outputs'!$D:$D,$D55,'VISSIM Travel Time Outputs'!$A:$A,"AVG",'VISSIM Travel Time Outputs'!$B:$B,AX$9)),"-")</f>
        <v>-</v>
      </c>
      <c r="AY55" s="36" t="str">
        <f>IFERROR(TIME(0,0,AVERAGEIFS('VISSIM Travel Time Outputs'!$J:$J,'VISSIM Travel Time Outputs'!$D:$D,$D55,'VISSIM Travel Time Outputs'!$A:$A,"AVG",'VISSIM Travel Time Outputs'!$B:$B,AY$9)),"-")</f>
        <v>-</v>
      </c>
      <c r="AZ55" s="36" t="str">
        <f>IFERROR(TIME(0,0,AVERAGEIFS('VISSIM Travel Time Outputs'!$J:$J,'VISSIM Travel Time Outputs'!$D:$D,$D55,'VISSIM Travel Time Outputs'!$A:$A,"AVG",'VISSIM Travel Time Outputs'!$B:$B,AZ$9)),"-")</f>
        <v>-</v>
      </c>
      <c r="BA55" s="36" t="str">
        <f>IFERROR(TIME(0,0,AVERAGEIFS('VISSIM Travel Time Outputs'!$J:$J,'VISSIM Travel Time Outputs'!$D:$D,$D55,'VISSIM Travel Time Outputs'!$A:$A,"AVG",'VISSIM Travel Time Outputs'!$B:$B,BA$9)),"-")</f>
        <v>-</v>
      </c>
      <c r="BB55" s="36" t="str">
        <f>IFERROR(TIME(0,0,AVERAGEIFS('VISSIM Travel Time Outputs'!$J:$J,'VISSIM Travel Time Outputs'!$D:$D,$D55,'VISSIM Travel Time Outputs'!$A:$A,"AVG",'VISSIM Travel Time Outputs'!$B:$B,BB$9)),"-")</f>
        <v>-</v>
      </c>
      <c r="BC55" s="36" t="str">
        <f>IFERROR(TIME(0,0,AVERAGEIFS('VISSIM Travel Time Outputs'!$J:$J,'VISSIM Travel Time Outputs'!$D:$D,$D55,'VISSIM Travel Time Outputs'!$A:$A,"AVG",'VISSIM Travel Time Outputs'!$B:$B,BC$9)),"-")</f>
        <v>-</v>
      </c>
      <c r="BD55" s="36" t="str">
        <f>IFERROR(TIME(0,0,AVERAGEIFS('VISSIM Travel Time Outputs'!$J:$J,'VISSIM Travel Time Outputs'!$D:$D,$D55,'VISSIM Travel Time Outputs'!$A:$A,"AVG",'VISSIM Travel Time Outputs'!$B:$B,BD$9)),"-")</f>
        <v>-</v>
      </c>
      <c r="BE55" s="36" t="str">
        <f>IFERROR(TIME(0,0,AVERAGEIFS('VISSIM Travel Time Outputs'!$J:$J,'VISSIM Travel Time Outputs'!$D:$D,$D55,'VISSIM Travel Time Outputs'!$A:$A,"AVG",'VISSIM Travel Time Outputs'!$B:$B,BE$9)),"-")</f>
        <v>-</v>
      </c>
      <c r="BF55" s="36" t="str">
        <f>IFERROR(TIME(0,0,AVERAGEIFS('VISSIM Travel Time Outputs'!$J:$J,'VISSIM Travel Time Outputs'!$D:$D,$D55,'VISSIM Travel Time Outputs'!$A:$A,"AVG",'VISSIM Travel Time Outputs'!$B:$B,BF$9)),"-")</f>
        <v>-</v>
      </c>
      <c r="BG55" s="36" t="str">
        <f>IFERROR(TIME(0,0,AVERAGEIFS('VISSIM Travel Time Outputs'!$J:$J,'VISSIM Travel Time Outputs'!$D:$D,$D55,'VISSIM Travel Time Outputs'!$A:$A,"AVG",'VISSIM Travel Time Outputs'!$B:$B,BG$9)),"-")</f>
        <v>-</v>
      </c>
      <c r="BH55" s="36" t="str">
        <f>IFERROR(TIME(0,0,AVERAGEIFS('VISSIM Travel Time Outputs'!$J:$J,'VISSIM Travel Time Outputs'!$D:$D,$D55,'VISSIM Travel Time Outputs'!$A:$A,"AVG",'VISSIM Travel Time Outputs'!$B:$B,BH$9)),"-")</f>
        <v>-</v>
      </c>
      <c r="BI55" s="36" t="str">
        <f>IFERROR(TIME(0,0,AVERAGEIFS('VISSIM Travel Time Outputs'!$J:$J,'VISSIM Travel Time Outputs'!$D:$D,$D55,'VISSIM Travel Time Outputs'!$A:$A,"AVG",'VISSIM Travel Time Outputs'!$B:$B,BI$9)),"-")</f>
        <v>-</v>
      </c>
      <c r="BJ55" s="177" t="str">
        <f>IFERROR(TIME(0,0,AVERAGEIFS('VISSIM Travel Time Outputs'!$J:$J,'VISSIM Travel Time Outputs'!$D:$D,$D55,'VISSIM Travel Time Outputs'!$A:$A,"AVG",'VISSIM Travel Time Outputs'!$B:$B,BJ$9)),"-")</f>
        <v>-</v>
      </c>
      <c r="BK55" s="164"/>
      <c r="BL55" s="379" t="str">
        <f>IFERROR(AVERAGEIFS('VISSIM Travel Time Outputs'!$G:$G,'VISSIM Travel Time Outputs'!$D:$D,$D55,'VISSIM Travel Time Outputs'!$A:$A,"AVG",'VISSIM Travel Time Outputs'!$B:$B,BL$9),"-")</f>
        <v>-</v>
      </c>
      <c r="BM55" s="380" t="str">
        <f>IFERROR(AVERAGEIFS('VISSIM Travel Time Outputs'!$G:$G,'VISSIM Travel Time Outputs'!$D:$D,$D55,'VISSIM Travel Time Outputs'!$A:$A,"AVG",'VISSIM Travel Time Outputs'!$B:$B,BM$9),"-")</f>
        <v>-</v>
      </c>
      <c r="BN55" s="380" t="str">
        <f>IFERROR(AVERAGEIFS('VISSIM Travel Time Outputs'!$G:$G,'VISSIM Travel Time Outputs'!$D:$D,$D55,'VISSIM Travel Time Outputs'!$A:$A,"AVG",'VISSIM Travel Time Outputs'!$B:$B,BN$9),"-")</f>
        <v>-</v>
      </c>
      <c r="BO55" s="380" t="str">
        <f>IFERROR(AVERAGEIFS('VISSIM Travel Time Outputs'!$G:$G,'VISSIM Travel Time Outputs'!$D:$D,$D55,'VISSIM Travel Time Outputs'!$A:$A,"AVG",'VISSIM Travel Time Outputs'!$B:$B,BO$9),"-")</f>
        <v>-</v>
      </c>
      <c r="BP55" s="380" t="str">
        <f>IFERROR(AVERAGEIFS('VISSIM Travel Time Outputs'!$G:$G,'VISSIM Travel Time Outputs'!$D:$D,$D55,'VISSIM Travel Time Outputs'!$A:$A,"AVG",'VISSIM Travel Time Outputs'!$B:$B,BP$9),"-")</f>
        <v>-</v>
      </c>
      <c r="BQ55" s="380" t="str">
        <f>IFERROR(AVERAGEIFS('VISSIM Travel Time Outputs'!$G:$G,'VISSIM Travel Time Outputs'!$D:$D,$D55,'VISSIM Travel Time Outputs'!$A:$A,"AVG",'VISSIM Travel Time Outputs'!$B:$B,BQ$9),"-")</f>
        <v>-</v>
      </c>
      <c r="BR55" s="380" t="str">
        <f>IFERROR(AVERAGEIFS('VISSIM Travel Time Outputs'!$G:$G,'VISSIM Travel Time Outputs'!$D:$D,$D55,'VISSIM Travel Time Outputs'!$A:$A,"AVG",'VISSIM Travel Time Outputs'!$B:$B,BR$9),"-")</f>
        <v>-</v>
      </c>
      <c r="BS55" s="380" t="str">
        <f>IFERROR(AVERAGEIFS('VISSIM Travel Time Outputs'!$G:$G,'VISSIM Travel Time Outputs'!$D:$D,$D55,'VISSIM Travel Time Outputs'!$A:$A,"AVG",'VISSIM Travel Time Outputs'!$B:$B,BS$9),"-")</f>
        <v>-</v>
      </c>
      <c r="BT55" s="380" t="str">
        <f>IFERROR(AVERAGEIFS('VISSIM Travel Time Outputs'!$G:$G,'VISSIM Travel Time Outputs'!$D:$D,$D55,'VISSIM Travel Time Outputs'!$A:$A,"AVG",'VISSIM Travel Time Outputs'!$B:$B,BT$9),"-")</f>
        <v>-</v>
      </c>
      <c r="BU55" s="380" t="str">
        <f>IFERROR(AVERAGEIFS('VISSIM Travel Time Outputs'!$G:$G,'VISSIM Travel Time Outputs'!$D:$D,$D55,'VISSIM Travel Time Outputs'!$A:$A,"AVG",'VISSIM Travel Time Outputs'!$B:$B,BU$9),"-")</f>
        <v>-</v>
      </c>
      <c r="BV55" s="380" t="str">
        <f>IFERROR(AVERAGEIFS('VISSIM Travel Time Outputs'!$G:$G,'VISSIM Travel Time Outputs'!$D:$D,$D55,'VISSIM Travel Time Outputs'!$A:$A,"AVG",'VISSIM Travel Time Outputs'!$B:$B,BV$9),"-")</f>
        <v>-</v>
      </c>
      <c r="BW55" s="380" t="str">
        <f>IFERROR(AVERAGEIFS('VISSIM Travel Time Outputs'!$G:$G,'VISSIM Travel Time Outputs'!$D:$D,$D55,'VISSIM Travel Time Outputs'!$A:$A,"AVG",'VISSIM Travel Time Outputs'!$B:$B,BW$9),"-")</f>
        <v>-</v>
      </c>
      <c r="BX55" s="380" t="str">
        <f>IFERROR(AVERAGEIFS('VISSIM Travel Time Outputs'!$G:$G,'VISSIM Travel Time Outputs'!$D:$D,$D55,'VISSIM Travel Time Outputs'!$A:$A,"AVG",'VISSIM Travel Time Outputs'!$B:$B,BX$9),"-")</f>
        <v>-</v>
      </c>
      <c r="BY55" s="380" t="str">
        <f>IFERROR(AVERAGEIFS('VISSIM Travel Time Outputs'!$G:$G,'VISSIM Travel Time Outputs'!$D:$D,$D55,'VISSIM Travel Time Outputs'!$A:$A,"AVG",'VISSIM Travel Time Outputs'!$B:$B,BY$9),"-")</f>
        <v>-</v>
      </c>
      <c r="BZ55" s="380" t="str">
        <f>IFERROR(AVERAGEIFS('VISSIM Travel Time Outputs'!$G:$G,'VISSIM Travel Time Outputs'!$D:$D,$D55,'VISSIM Travel Time Outputs'!$A:$A,"AVG",'VISSIM Travel Time Outputs'!$B:$B,BZ$9),"-")</f>
        <v>-</v>
      </c>
      <c r="CA55" s="381" t="str">
        <f>IFERROR(AVERAGEIFS('VISSIM Travel Time Outputs'!$G:$G,'VISSIM Travel Time Outputs'!$D:$D,$D55,'VISSIM Travel Time Outputs'!$A:$A,"AVG",'VISSIM Travel Time Outputs'!$B:$B,CA$9),"-")</f>
        <v>-</v>
      </c>
      <c r="CB55" s="304"/>
      <c r="CC55" s="259" t="str">
        <f t="shared" si="16"/>
        <v>--</v>
      </c>
      <c r="CD55" s="410" t="str">
        <f t="shared" si="17"/>
        <v>--</v>
      </c>
      <c r="CE55" s="381">
        <f t="shared" si="18"/>
        <v>0</v>
      </c>
      <c r="CF55" s="387"/>
      <c r="CG55" s="259" t="str">
        <f>IFERROR(GETPIVOTDATA("Average of TRAVTM(31)",#REF!,"TIMEINT",CG$9,"VEHICLETRAVELTIMEMEASUREMENT",$D55)/3600/24,"--")</f>
        <v>--</v>
      </c>
      <c r="CH55" s="36" t="str">
        <f>IFERROR(GETPIVOTDATA("Average of TRAVTM(31)",#REF!,"TIMEINT",CH$9,"VEHICLETRAVELTIMEMEASUREMENT",$D55)/3600/24,"--")</f>
        <v>--</v>
      </c>
      <c r="CI55" s="36" t="str">
        <f>IFERROR(GETPIVOTDATA("Average of TRAVTM(31)",#REF!,"TIMEINT",CI$9,"VEHICLETRAVELTIMEMEASUREMENT",$D55)/3600/24,"--")</f>
        <v>--</v>
      </c>
      <c r="CJ55" s="36" t="str">
        <f>IFERROR(GETPIVOTDATA("Average of TRAVTM(31)",#REF!,"TIMEINT",CJ$9,"VEHICLETRAVELTIMEMEASUREMENT",$D55)/3600/24,"--")</f>
        <v>--</v>
      </c>
      <c r="CK55" s="36" t="str">
        <f>IFERROR(GETPIVOTDATA("Average of TRAVTM(31)",#REF!,"TIMEINT",CK$9,"VEHICLETRAVELTIMEMEASUREMENT",$D55)/3600/24,"--")</f>
        <v>--</v>
      </c>
      <c r="CL55" s="36" t="str">
        <f>IFERROR(GETPIVOTDATA("Average of TRAVTM(31)",#REF!,"TIMEINT",CL$9,"VEHICLETRAVELTIMEMEASUREMENT",$D55)/3600/24,"--")</f>
        <v>--</v>
      </c>
      <c r="CM55" s="36" t="str">
        <f>IFERROR(GETPIVOTDATA("Average of TRAVTM(31)",#REF!,"TIMEINT",CM$9,"VEHICLETRAVELTIMEMEASUREMENT",$D55)/3600/24,"--")</f>
        <v>--</v>
      </c>
      <c r="CN55" s="36" t="str">
        <f>IFERROR(GETPIVOTDATA("Average of TRAVTM(31)",#REF!,"TIMEINT",CN$9,"VEHICLETRAVELTIMEMEASUREMENT",$D55)/3600/24,"--")</f>
        <v>--</v>
      </c>
      <c r="CO55" s="36" t="str">
        <f>IFERROR(GETPIVOTDATA("Average of TRAVTM(31)",#REF!,"TIMEINT",CO$9,"VEHICLETRAVELTIMEMEASUREMENT",$D55)/3600/24,"--")</f>
        <v>--</v>
      </c>
      <c r="CP55" s="36" t="str">
        <f>IFERROR(GETPIVOTDATA("Average of TRAVTM(31)",#REF!,"TIMEINT",CP$9,"VEHICLETRAVELTIMEMEASUREMENT",$D55)/3600/24,"--")</f>
        <v>--</v>
      </c>
      <c r="CQ55" s="36" t="str">
        <f>IFERROR(GETPIVOTDATA("Average of TRAVTM(31)",#REF!,"TIMEINT",CQ$9,"VEHICLETRAVELTIMEMEASUREMENT",$D55)/3600/24,"--")</f>
        <v>--</v>
      </c>
      <c r="CR55" s="36" t="str">
        <f>IFERROR(GETPIVOTDATA("Average of TRAVTM(31)",#REF!,"TIMEINT",CR$9,"VEHICLETRAVELTIMEMEASUREMENT",$D55)/3600/24,"--")</f>
        <v>--</v>
      </c>
      <c r="CS55" s="36" t="str">
        <f>IFERROR(GETPIVOTDATA("Average of TRAVTM(31)",#REF!,"TIMEINT",CS$9,"VEHICLETRAVELTIMEMEASUREMENT",$D55)/3600/24,"--")</f>
        <v>--</v>
      </c>
      <c r="CT55" s="36" t="str">
        <f>IFERROR(GETPIVOTDATA("Average of TRAVTM(31)",#REF!,"TIMEINT",CT$9,"VEHICLETRAVELTIMEMEASUREMENT",$D55)/3600/24,"--")</f>
        <v>--</v>
      </c>
      <c r="CU55" s="36" t="str">
        <f>IFERROR(GETPIVOTDATA("Average of TRAVTM(31)",#REF!,"TIMEINT",CU$9,"VEHICLETRAVELTIMEMEASUREMENT",$D55)/3600/24,"--")</f>
        <v>--</v>
      </c>
      <c r="CV55" s="177" t="str">
        <f>IFERROR(GETPIVOTDATA("Average of TRAVTM(31)",#REF!,"TIMEINT",CV$9,"VEHICLETRAVELTIMEMEASUREMENT",$D55)/3600/24,"--")</f>
        <v>--</v>
      </c>
      <c r="CW55" s="387"/>
      <c r="CX55" s="379" t="str">
        <f>IFERROR(GETPIVOTDATA("Average of VEHS(31)",#REF!,"TIMEINT",CX$9,"VEHICLETRAVELTIMEMEASUREMENT",$D55),"--")</f>
        <v>--</v>
      </c>
      <c r="CY55" s="380" t="str">
        <f>IFERROR(GETPIVOTDATA("Average of VEHS(31)",#REF!,"TIMEINT",CY$9,"VEHICLETRAVELTIMEMEASUREMENT",$D55),"--")</f>
        <v>--</v>
      </c>
      <c r="CZ55" s="380" t="str">
        <f>IFERROR(GETPIVOTDATA("Average of VEHS(31)",#REF!,"TIMEINT",CZ$9,"VEHICLETRAVELTIMEMEASUREMENT",$D55),"--")</f>
        <v>--</v>
      </c>
      <c r="DA55" s="380" t="str">
        <f>IFERROR(GETPIVOTDATA("Average of VEHS(31)",#REF!,"TIMEINT",DA$9,"VEHICLETRAVELTIMEMEASUREMENT",$D55),"--")</f>
        <v>--</v>
      </c>
      <c r="DB55" s="380" t="str">
        <f>IFERROR(GETPIVOTDATA("Average of VEHS(31)",#REF!,"TIMEINT",DB$9,"VEHICLETRAVELTIMEMEASUREMENT",$D55),"--")</f>
        <v>--</v>
      </c>
      <c r="DC55" s="380" t="str">
        <f>IFERROR(GETPIVOTDATA("Average of VEHS(31)",#REF!,"TIMEINT",DC$9,"VEHICLETRAVELTIMEMEASUREMENT",$D55),"--")</f>
        <v>--</v>
      </c>
      <c r="DD55" s="380" t="str">
        <f>IFERROR(GETPIVOTDATA("Average of VEHS(31)",#REF!,"TIMEINT",DD$9,"VEHICLETRAVELTIMEMEASUREMENT",$D55),"--")</f>
        <v>--</v>
      </c>
      <c r="DE55" s="380" t="str">
        <f>IFERROR(GETPIVOTDATA("Average of VEHS(31)",#REF!,"TIMEINT",DE$9,"VEHICLETRAVELTIMEMEASUREMENT",$D55),"--")</f>
        <v>--</v>
      </c>
      <c r="DF55" s="380" t="str">
        <f>IFERROR(GETPIVOTDATA("Average of VEHS(31)",#REF!,"TIMEINT",DF$9,"VEHICLETRAVELTIMEMEASUREMENT",$D55),"--")</f>
        <v>--</v>
      </c>
      <c r="DG55" s="380" t="str">
        <f>IFERROR(GETPIVOTDATA("Average of VEHS(31)",#REF!,"TIMEINT",DG$9,"VEHICLETRAVELTIMEMEASUREMENT",$D55),"--")</f>
        <v>--</v>
      </c>
      <c r="DH55" s="380" t="str">
        <f>IFERROR(GETPIVOTDATA("Average of VEHS(31)",#REF!,"TIMEINT",DH$9,"VEHICLETRAVELTIMEMEASUREMENT",$D55),"--")</f>
        <v>--</v>
      </c>
      <c r="DI55" s="380" t="str">
        <f>IFERROR(GETPIVOTDATA("Average of VEHS(31)",#REF!,"TIMEINT",DI$9,"VEHICLETRAVELTIMEMEASUREMENT",$D55),"--")</f>
        <v>--</v>
      </c>
      <c r="DJ55" s="380" t="str">
        <f>IFERROR(GETPIVOTDATA("Average of VEHS(31)",#REF!,"TIMEINT",DJ$9,"VEHICLETRAVELTIMEMEASUREMENT",$D55),"--")</f>
        <v>--</v>
      </c>
      <c r="DK55" s="380" t="str">
        <f>IFERROR(GETPIVOTDATA("Average of VEHS(31)",#REF!,"TIMEINT",DK$9,"VEHICLETRAVELTIMEMEASUREMENT",$D55),"--")</f>
        <v>--</v>
      </c>
      <c r="DL55" s="380" t="str">
        <f>IFERROR(GETPIVOTDATA("Average of VEHS(31)",#REF!,"TIMEINT",DL$9,"VEHICLETRAVELTIMEMEASUREMENT",$D55),"--")</f>
        <v>--</v>
      </c>
      <c r="DM55" s="381" t="str">
        <f>IFERROR(GETPIVOTDATA("Average of VEHS(31)",#REF!,"TIMEINT",DM$9,"VEHICLETRAVELTIMEMEASUREMENT",$D55),"--")</f>
        <v>--</v>
      </c>
      <c r="DN55" s="387"/>
      <c r="DO55" s="259" t="str">
        <f t="shared" si="19"/>
        <v>--</v>
      </c>
      <c r="DP55" s="410" t="str">
        <f t="shared" si="20"/>
        <v>--</v>
      </c>
      <c r="DQ55" s="381">
        <f t="shared" si="21"/>
        <v>0</v>
      </c>
      <c r="DR55" s="305"/>
      <c r="DS55" s="259" t="str">
        <f>IFERROR(TIME(0,0,AVERAGEIFS('VISSIM Travel Time Outputs'!$K:$K,'VISSIM Travel Time Outputs'!$D:$D,$D55,'VISSIM Travel Time Outputs'!$A:$A,"AVG",'VISSIM Travel Time Outputs'!$B:$B,DS$9)),"-")</f>
        <v>-</v>
      </c>
      <c r="DT55" s="36" t="str">
        <f>IFERROR(TIME(0,0,AVERAGEIFS('VISSIM Travel Time Outputs'!$K:$K,'VISSIM Travel Time Outputs'!$D:$D,$D55,'VISSIM Travel Time Outputs'!$A:$A,"AVG",'VISSIM Travel Time Outputs'!$B:$B,DT$9)),"-")</f>
        <v>-</v>
      </c>
      <c r="DU55" s="36" t="str">
        <f>IFERROR(TIME(0,0,AVERAGEIFS('VISSIM Travel Time Outputs'!$K:$K,'VISSIM Travel Time Outputs'!$D:$D,$D55,'VISSIM Travel Time Outputs'!$A:$A,"AVG",'VISSIM Travel Time Outputs'!$B:$B,DU$9)),"-")</f>
        <v>-</v>
      </c>
      <c r="DV55" s="36" t="str">
        <f>IFERROR(TIME(0,0,AVERAGEIFS('VISSIM Travel Time Outputs'!$K:$K,'VISSIM Travel Time Outputs'!$D:$D,$D55,'VISSIM Travel Time Outputs'!$A:$A,"AVG",'VISSIM Travel Time Outputs'!$B:$B,DV$9)),"-")</f>
        <v>-</v>
      </c>
      <c r="DW55" s="36" t="str">
        <f>IFERROR(TIME(0,0,AVERAGEIFS('VISSIM Travel Time Outputs'!$K:$K,'VISSIM Travel Time Outputs'!$D:$D,$D55,'VISSIM Travel Time Outputs'!$A:$A,"AVG",'VISSIM Travel Time Outputs'!$B:$B,DW$9)),"-")</f>
        <v>-</v>
      </c>
      <c r="DX55" s="36" t="str">
        <f>IFERROR(TIME(0,0,AVERAGEIFS('VISSIM Travel Time Outputs'!$K:$K,'VISSIM Travel Time Outputs'!$D:$D,$D55,'VISSIM Travel Time Outputs'!$A:$A,"AVG",'VISSIM Travel Time Outputs'!$B:$B,DX$9)),"-")</f>
        <v>-</v>
      </c>
      <c r="DY55" s="36" t="str">
        <f>IFERROR(TIME(0,0,AVERAGEIFS('VISSIM Travel Time Outputs'!$K:$K,'VISSIM Travel Time Outputs'!$D:$D,$D55,'VISSIM Travel Time Outputs'!$A:$A,"AVG",'VISSIM Travel Time Outputs'!$B:$B,DY$9)),"-")</f>
        <v>-</v>
      </c>
      <c r="DZ55" s="36" t="str">
        <f>IFERROR(TIME(0,0,AVERAGEIFS('VISSIM Travel Time Outputs'!$K:$K,'VISSIM Travel Time Outputs'!$D:$D,$D55,'VISSIM Travel Time Outputs'!$A:$A,"AVG",'VISSIM Travel Time Outputs'!$B:$B,DZ$9)),"-")</f>
        <v>-</v>
      </c>
      <c r="EA55" s="36" t="str">
        <f>IFERROR(TIME(0,0,AVERAGEIFS('VISSIM Travel Time Outputs'!$K:$K,'VISSIM Travel Time Outputs'!$D:$D,$D55,'VISSIM Travel Time Outputs'!$A:$A,"AVG",'VISSIM Travel Time Outputs'!$B:$B,EA$9)),"-")</f>
        <v>-</v>
      </c>
      <c r="EB55" s="36" t="str">
        <f>IFERROR(TIME(0,0,AVERAGEIFS('VISSIM Travel Time Outputs'!$K:$K,'VISSIM Travel Time Outputs'!$D:$D,$D55,'VISSIM Travel Time Outputs'!$A:$A,"AVG",'VISSIM Travel Time Outputs'!$B:$B,EB$9)),"-")</f>
        <v>-</v>
      </c>
      <c r="EC55" s="36" t="str">
        <f>IFERROR(TIME(0,0,AVERAGEIFS('VISSIM Travel Time Outputs'!$K:$K,'VISSIM Travel Time Outputs'!$D:$D,$D55,'VISSIM Travel Time Outputs'!$A:$A,"AVG",'VISSIM Travel Time Outputs'!$B:$B,EC$9)),"-")</f>
        <v>-</v>
      </c>
      <c r="ED55" s="36" t="str">
        <f>IFERROR(TIME(0,0,AVERAGEIFS('VISSIM Travel Time Outputs'!$K:$K,'VISSIM Travel Time Outputs'!$D:$D,$D55,'VISSIM Travel Time Outputs'!$A:$A,"AVG",'VISSIM Travel Time Outputs'!$B:$B,ED$9)),"-")</f>
        <v>-</v>
      </c>
      <c r="EE55" s="36" t="str">
        <f>IFERROR(TIME(0,0,AVERAGEIFS('VISSIM Travel Time Outputs'!$K:$K,'VISSIM Travel Time Outputs'!$D:$D,$D55,'VISSIM Travel Time Outputs'!$A:$A,"AVG",'VISSIM Travel Time Outputs'!$B:$B,EE$9)),"-")</f>
        <v>-</v>
      </c>
      <c r="EF55" s="36" t="str">
        <f>IFERROR(TIME(0,0,AVERAGEIFS('VISSIM Travel Time Outputs'!$K:$K,'VISSIM Travel Time Outputs'!$D:$D,$D55,'VISSIM Travel Time Outputs'!$A:$A,"AVG",'VISSIM Travel Time Outputs'!$B:$B,EF$9)),"-")</f>
        <v>-</v>
      </c>
      <c r="EG55" s="36" t="str">
        <f>IFERROR(TIME(0,0,AVERAGEIFS('VISSIM Travel Time Outputs'!$K:$K,'VISSIM Travel Time Outputs'!$D:$D,$D55,'VISSIM Travel Time Outputs'!$A:$A,"AVG",'VISSIM Travel Time Outputs'!$B:$B,EG$9)),"-")</f>
        <v>-</v>
      </c>
      <c r="EH55" s="177" t="str">
        <f>IFERROR(TIME(0,0,AVERAGEIFS('VISSIM Travel Time Outputs'!$K:$K,'VISSIM Travel Time Outputs'!$D:$D,$D55,'VISSIM Travel Time Outputs'!$A:$A,"AVG",'VISSIM Travel Time Outputs'!$B:$B,EH$9)),"-")</f>
        <v>-</v>
      </c>
      <c r="EI55" s="164"/>
      <c r="EJ55" s="379" t="str">
        <f>IFERROR(AVERAGEIFS('VISSIM Travel Time Outputs'!$H:$H,'VISSIM Travel Time Outputs'!$D:$D,$D55,'VISSIM Travel Time Outputs'!$A:$A,"AVG",'VISSIM Travel Time Outputs'!$B:$B,EJ$9),"-")</f>
        <v>-</v>
      </c>
      <c r="EK55" s="380" t="str">
        <f>IFERROR(AVERAGEIFS('VISSIM Travel Time Outputs'!$H:$H,'VISSIM Travel Time Outputs'!$D:$D,$D55,'VISSIM Travel Time Outputs'!$A:$A,"AVG",'VISSIM Travel Time Outputs'!$B:$B,EK$9),"-")</f>
        <v>-</v>
      </c>
      <c r="EL55" s="380" t="str">
        <f>IFERROR(AVERAGEIFS('VISSIM Travel Time Outputs'!$H:$H,'VISSIM Travel Time Outputs'!$D:$D,$D55,'VISSIM Travel Time Outputs'!$A:$A,"AVG",'VISSIM Travel Time Outputs'!$B:$B,EL$9),"-")</f>
        <v>-</v>
      </c>
      <c r="EM55" s="380" t="str">
        <f>IFERROR(AVERAGEIFS('VISSIM Travel Time Outputs'!$H:$H,'VISSIM Travel Time Outputs'!$D:$D,$D55,'VISSIM Travel Time Outputs'!$A:$A,"AVG",'VISSIM Travel Time Outputs'!$B:$B,EM$9),"-")</f>
        <v>-</v>
      </c>
      <c r="EN55" s="380" t="str">
        <f>IFERROR(AVERAGEIFS('VISSIM Travel Time Outputs'!$H:$H,'VISSIM Travel Time Outputs'!$D:$D,$D55,'VISSIM Travel Time Outputs'!$A:$A,"AVG",'VISSIM Travel Time Outputs'!$B:$B,EN$9),"-")</f>
        <v>-</v>
      </c>
      <c r="EO55" s="380" t="str">
        <f>IFERROR(AVERAGEIFS('VISSIM Travel Time Outputs'!$H:$H,'VISSIM Travel Time Outputs'!$D:$D,$D55,'VISSIM Travel Time Outputs'!$A:$A,"AVG",'VISSIM Travel Time Outputs'!$B:$B,EO$9),"-")</f>
        <v>-</v>
      </c>
      <c r="EP55" s="380" t="str">
        <f>IFERROR(AVERAGEIFS('VISSIM Travel Time Outputs'!$H:$H,'VISSIM Travel Time Outputs'!$D:$D,$D55,'VISSIM Travel Time Outputs'!$A:$A,"AVG",'VISSIM Travel Time Outputs'!$B:$B,EP$9),"-")</f>
        <v>-</v>
      </c>
      <c r="EQ55" s="380" t="str">
        <f>IFERROR(AVERAGEIFS('VISSIM Travel Time Outputs'!$H:$H,'VISSIM Travel Time Outputs'!$D:$D,$D55,'VISSIM Travel Time Outputs'!$A:$A,"AVG",'VISSIM Travel Time Outputs'!$B:$B,EQ$9),"-")</f>
        <v>-</v>
      </c>
      <c r="ER55" s="380" t="str">
        <f>IFERROR(AVERAGEIFS('VISSIM Travel Time Outputs'!$H:$H,'VISSIM Travel Time Outputs'!$D:$D,$D55,'VISSIM Travel Time Outputs'!$A:$A,"AVG",'VISSIM Travel Time Outputs'!$B:$B,ER$9),"-")</f>
        <v>-</v>
      </c>
      <c r="ES55" s="380" t="str">
        <f>IFERROR(AVERAGEIFS('VISSIM Travel Time Outputs'!$H:$H,'VISSIM Travel Time Outputs'!$D:$D,$D55,'VISSIM Travel Time Outputs'!$A:$A,"AVG",'VISSIM Travel Time Outputs'!$B:$B,ES$9),"-")</f>
        <v>-</v>
      </c>
      <c r="ET55" s="380" t="str">
        <f>IFERROR(AVERAGEIFS('VISSIM Travel Time Outputs'!$H:$H,'VISSIM Travel Time Outputs'!$D:$D,$D55,'VISSIM Travel Time Outputs'!$A:$A,"AVG",'VISSIM Travel Time Outputs'!$B:$B,ET$9),"-")</f>
        <v>-</v>
      </c>
      <c r="EU55" s="380" t="str">
        <f>IFERROR(AVERAGEIFS('VISSIM Travel Time Outputs'!$H:$H,'VISSIM Travel Time Outputs'!$D:$D,$D55,'VISSIM Travel Time Outputs'!$A:$A,"AVG",'VISSIM Travel Time Outputs'!$B:$B,EU$9),"-")</f>
        <v>-</v>
      </c>
      <c r="EV55" s="380" t="str">
        <f>IFERROR(AVERAGEIFS('VISSIM Travel Time Outputs'!$H:$H,'VISSIM Travel Time Outputs'!$D:$D,$D55,'VISSIM Travel Time Outputs'!$A:$A,"AVG",'VISSIM Travel Time Outputs'!$B:$B,EV$9),"-")</f>
        <v>-</v>
      </c>
      <c r="EW55" s="380" t="str">
        <f>IFERROR(AVERAGEIFS('VISSIM Travel Time Outputs'!$H:$H,'VISSIM Travel Time Outputs'!$D:$D,$D55,'VISSIM Travel Time Outputs'!$A:$A,"AVG",'VISSIM Travel Time Outputs'!$B:$B,EW$9),"-")</f>
        <v>-</v>
      </c>
      <c r="EX55" s="380" t="str">
        <f>IFERROR(AVERAGEIFS('VISSIM Travel Time Outputs'!$H:$H,'VISSIM Travel Time Outputs'!$D:$D,$D55,'VISSIM Travel Time Outputs'!$A:$A,"AVG",'VISSIM Travel Time Outputs'!$B:$B,EX$9),"-")</f>
        <v>-</v>
      </c>
      <c r="EY55" s="381" t="str">
        <f>IFERROR(AVERAGEIFS('VISSIM Travel Time Outputs'!$H:$H,'VISSIM Travel Time Outputs'!$D:$D,$D55,'VISSIM Travel Time Outputs'!$A:$A,"AVG",'VISSIM Travel Time Outputs'!$B:$B,EY$9),"-")</f>
        <v>-</v>
      </c>
      <c r="EZ55" s="304"/>
      <c r="FA55" s="259" t="str">
        <f t="shared" si="22"/>
        <v>--</v>
      </c>
      <c r="FB55" s="410" t="str">
        <f t="shared" si="23"/>
        <v>--</v>
      </c>
      <c r="FC55" s="381">
        <f t="shared" si="24"/>
        <v>0</v>
      </c>
      <c r="FD55" s="387"/>
      <c r="FE55" s="259" t="str">
        <f>IFERROR(GETPIVOTDATA("Average of TRAVTM(40)",#REF!,"TIMEINT",FE$9,"VEHICLETRAVELTIMEMEASUREMENT",$D55)/3600/24,"--")</f>
        <v>--</v>
      </c>
      <c r="FF55" s="36" t="str">
        <f>IFERROR(GETPIVOTDATA("Average of TRAVTM(40)",#REF!,"TIMEINT",FF$9,"VEHICLETRAVELTIMEMEASUREMENT",$D55)/3600/24,"--")</f>
        <v>--</v>
      </c>
      <c r="FG55" s="36" t="str">
        <f>IFERROR(GETPIVOTDATA("Average of TRAVTM(40)",#REF!,"TIMEINT",FG$9,"VEHICLETRAVELTIMEMEASUREMENT",$D55)/3600/24,"--")</f>
        <v>--</v>
      </c>
      <c r="FH55" s="36" t="str">
        <f>IFERROR(GETPIVOTDATA("Average of TRAVTM(40)",#REF!,"TIMEINT",FH$9,"VEHICLETRAVELTIMEMEASUREMENT",$D55)/3600/24,"--")</f>
        <v>--</v>
      </c>
      <c r="FI55" s="36" t="str">
        <f>IFERROR(GETPIVOTDATA("Average of TRAVTM(40)",#REF!,"TIMEINT",FI$9,"VEHICLETRAVELTIMEMEASUREMENT",$D55)/3600/24,"--")</f>
        <v>--</v>
      </c>
      <c r="FJ55" s="36" t="str">
        <f>IFERROR(GETPIVOTDATA("Average of TRAVTM(40)",#REF!,"TIMEINT",FJ$9,"VEHICLETRAVELTIMEMEASUREMENT",$D55)/3600/24,"--")</f>
        <v>--</v>
      </c>
      <c r="FK55" s="36" t="str">
        <f>IFERROR(GETPIVOTDATA("Average of TRAVTM(40)",#REF!,"TIMEINT",FK$9,"VEHICLETRAVELTIMEMEASUREMENT",$D55)/3600/24,"--")</f>
        <v>--</v>
      </c>
      <c r="FL55" s="36" t="str">
        <f>IFERROR(GETPIVOTDATA("Average of TRAVTM(40)",#REF!,"TIMEINT",FL$9,"VEHICLETRAVELTIMEMEASUREMENT",$D55)/3600/24,"--")</f>
        <v>--</v>
      </c>
      <c r="FM55" s="36" t="str">
        <f>IFERROR(GETPIVOTDATA("Average of TRAVTM(40)",#REF!,"TIMEINT",FM$9,"VEHICLETRAVELTIMEMEASUREMENT",$D55)/3600/24,"--")</f>
        <v>--</v>
      </c>
      <c r="FN55" s="36" t="str">
        <f>IFERROR(GETPIVOTDATA("Average of TRAVTM(40)",#REF!,"TIMEINT",FN$9,"VEHICLETRAVELTIMEMEASUREMENT",$D55)/3600/24,"--")</f>
        <v>--</v>
      </c>
      <c r="FO55" s="36" t="str">
        <f>IFERROR(GETPIVOTDATA("Average of TRAVTM(40)",#REF!,"TIMEINT",FO$9,"VEHICLETRAVELTIMEMEASUREMENT",$D55)/3600/24,"--")</f>
        <v>--</v>
      </c>
      <c r="FP55" s="36" t="str">
        <f>IFERROR(GETPIVOTDATA("Average of TRAVTM(40)",#REF!,"TIMEINT",FP$9,"VEHICLETRAVELTIMEMEASUREMENT",$D55)/3600/24,"--")</f>
        <v>--</v>
      </c>
      <c r="FQ55" s="36" t="str">
        <f>IFERROR(GETPIVOTDATA("Average of TRAVTM(40)",#REF!,"TIMEINT",FQ$9,"VEHICLETRAVELTIMEMEASUREMENT",$D55)/3600/24,"--")</f>
        <v>--</v>
      </c>
      <c r="FR55" s="36" t="str">
        <f>IFERROR(GETPIVOTDATA("Average of TRAVTM(40)",#REF!,"TIMEINT",FR$9,"VEHICLETRAVELTIMEMEASUREMENT",$D55)/3600/24,"--")</f>
        <v>--</v>
      </c>
      <c r="FS55" s="36" t="str">
        <f>IFERROR(GETPIVOTDATA("Average of TRAVTM(40)",#REF!,"TIMEINT",FS$9,"VEHICLETRAVELTIMEMEASUREMENT",$D55)/3600/24,"--")</f>
        <v>--</v>
      </c>
      <c r="FT55" s="177" t="str">
        <f>IFERROR(GETPIVOTDATA("Average of TRAVTM(40)",#REF!,"TIMEINT",FT$9,"VEHICLETRAVELTIMEMEASUREMENT",$D55)/3600/24,"--")</f>
        <v>--</v>
      </c>
      <c r="FU55" s="387"/>
      <c r="FV55" s="379" t="str">
        <f>IFERROR(GETPIVOTDATA("Average of VEHS(40)",#REF!,"TIMEINT",FV$9,"VEHICLETRAVELTIMEMEASUREMENT",$D55),"--")</f>
        <v>--</v>
      </c>
      <c r="FW55" s="380" t="str">
        <f>IFERROR(GETPIVOTDATA("Average of VEHS(40)",#REF!,"TIMEINT",FW$9,"VEHICLETRAVELTIMEMEASUREMENT",$D55),"--")</f>
        <v>--</v>
      </c>
      <c r="FX55" s="380" t="str">
        <f>IFERROR(GETPIVOTDATA("Average of VEHS(40)",#REF!,"TIMEINT",FX$9,"VEHICLETRAVELTIMEMEASUREMENT",$D55),"--")</f>
        <v>--</v>
      </c>
      <c r="FY55" s="380" t="str">
        <f>IFERROR(GETPIVOTDATA("Average of VEHS(40)",#REF!,"TIMEINT",FY$9,"VEHICLETRAVELTIMEMEASUREMENT",$D55),"--")</f>
        <v>--</v>
      </c>
      <c r="FZ55" s="380" t="str">
        <f>IFERROR(GETPIVOTDATA("Average of VEHS(40)",#REF!,"TIMEINT",FZ$9,"VEHICLETRAVELTIMEMEASUREMENT",$D55),"--")</f>
        <v>--</v>
      </c>
      <c r="GA55" s="380" t="str">
        <f>IFERROR(GETPIVOTDATA("Average of VEHS(40)",#REF!,"TIMEINT",GA$9,"VEHICLETRAVELTIMEMEASUREMENT",$D55),"--")</f>
        <v>--</v>
      </c>
      <c r="GB55" s="380" t="str">
        <f>IFERROR(GETPIVOTDATA("Average of VEHS(40)",#REF!,"TIMEINT",GB$9,"VEHICLETRAVELTIMEMEASUREMENT",$D55),"--")</f>
        <v>--</v>
      </c>
      <c r="GC55" s="380" t="str">
        <f>IFERROR(GETPIVOTDATA("Average of VEHS(40)",#REF!,"TIMEINT",GC$9,"VEHICLETRAVELTIMEMEASUREMENT",$D55),"--")</f>
        <v>--</v>
      </c>
      <c r="GD55" s="380" t="str">
        <f>IFERROR(GETPIVOTDATA("Average of VEHS(40)",#REF!,"TIMEINT",GD$9,"VEHICLETRAVELTIMEMEASUREMENT",$D55),"--")</f>
        <v>--</v>
      </c>
      <c r="GE55" s="380" t="str">
        <f>IFERROR(GETPIVOTDATA("Average of VEHS(40)",#REF!,"TIMEINT",GE$9,"VEHICLETRAVELTIMEMEASUREMENT",$D55),"--")</f>
        <v>--</v>
      </c>
      <c r="GF55" s="380" t="str">
        <f>IFERROR(GETPIVOTDATA("Average of VEHS(40)",#REF!,"TIMEINT",GF$9,"VEHICLETRAVELTIMEMEASUREMENT",$D55),"--")</f>
        <v>--</v>
      </c>
      <c r="GG55" s="380" t="str">
        <f>IFERROR(GETPIVOTDATA("Average of VEHS(40)",#REF!,"TIMEINT",GG$9,"VEHICLETRAVELTIMEMEASUREMENT",$D55),"--")</f>
        <v>--</v>
      </c>
      <c r="GH55" s="380" t="str">
        <f>IFERROR(GETPIVOTDATA("Average of VEHS(40)",#REF!,"TIMEINT",GH$9,"VEHICLETRAVELTIMEMEASUREMENT",$D55),"--")</f>
        <v>--</v>
      </c>
      <c r="GI55" s="380" t="str">
        <f>IFERROR(GETPIVOTDATA("Average of VEHS(40)",#REF!,"TIMEINT",GI$9,"VEHICLETRAVELTIMEMEASUREMENT",$D55),"--")</f>
        <v>--</v>
      </c>
      <c r="GJ55" s="380" t="str">
        <f>IFERROR(GETPIVOTDATA("Average of VEHS(40)",#REF!,"TIMEINT",GJ$9,"VEHICLETRAVELTIMEMEASUREMENT",$D55),"--")</f>
        <v>--</v>
      </c>
      <c r="GK55" s="381" t="str">
        <f>IFERROR(GETPIVOTDATA("Average of VEHS(40)",#REF!,"TIMEINT",GK$9,"VEHICLETRAVELTIMEMEASUREMENT",$D55),"--")</f>
        <v>--</v>
      </c>
      <c r="GL55" s="387"/>
      <c r="GM55" s="259" t="str">
        <f t="shared" si="25"/>
        <v>--</v>
      </c>
      <c r="GN55" s="410" t="str">
        <f t="shared" si="26"/>
        <v>--</v>
      </c>
      <c r="GO55" s="381">
        <f t="shared" si="27"/>
        <v>0</v>
      </c>
      <c r="GP55" s="387"/>
      <c r="GQ55" s="259" t="str">
        <f>IFERROR(GETPIVOTDATA("Average of TRAVTM(60)",#REF!,"TIMEINT",GQ$9,"VEHICLETRAVELTIMEMEASUREMENT",$D55)/3600/24,"--")</f>
        <v>--</v>
      </c>
      <c r="GR55" s="36" t="str">
        <f>IFERROR(GETPIVOTDATA("Average of TRAVTM(60)",#REF!,"TIMEINT",GR$9,"VEHICLETRAVELTIMEMEASUREMENT",$D55)/3600/24,"--")</f>
        <v>--</v>
      </c>
      <c r="GS55" s="36" t="str">
        <f>IFERROR(GETPIVOTDATA("Average of TRAVTM(60)",#REF!,"TIMEINT",GS$9,"VEHICLETRAVELTIMEMEASUREMENT",$D55)/3600/24,"--")</f>
        <v>--</v>
      </c>
      <c r="GT55" s="36" t="str">
        <f>IFERROR(GETPIVOTDATA("Average of TRAVTM(60)",#REF!,"TIMEINT",GT$9,"VEHICLETRAVELTIMEMEASUREMENT",$D55)/3600/24,"--")</f>
        <v>--</v>
      </c>
      <c r="GU55" s="36" t="str">
        <f>IFERROR(GETPIVOTDATA("Average of TRAVTM(60)",#REF!,"TIMEINT",GU$9,"VEHICLETRAVELTIMEMEASUREMENT",$D55)/3600/24,"--")</f>
        <v>--</v>
      </c>
      <c r="GV55" s="36" t="str">
        <f>IFERROR(GETPIVOTDATA("Average of TRAVTM(60)",#REF!,"TIMEINT",GV$9,"VEHICLETRAVELTIMEMEASUREMENT",$D55)/3600/24,"--")</f>
        <v>--</v>
      </c>
      <c r="GW55" s="36" t="str">
        <f>IFERROR(GETPIVOTDATA("Average of TRAVTM(60)",#REF!,"TIMEINT",GW$9,"VEHICLETRAVELTIMEMEASUREMENT",$D55)/3600/24,"--")</f>
        <v>--</v>
      </c>
      <c r="GX55" s="36" t="str">
        <f>IFERROR(GETPIVOTDATA("Average of TRAVTM(60)",#REF!,"TIMEINT",GX$9,"VEHICLETRAVELTIMEMEASUREMENT",$D55)/3600/24,"--")</f>
        <v>--</v>
      </c>
      <c r="GY55" s="36" t="str">
        <f>IFERROR(GETPIVOTDATA("Average of TRAVTM(60)",#REF!,"TIMEINT",GY$9,"VEHICLETRAVELTIMEMEASUREMENT",$D55)/3600/24,"--")</f>
        <v>--</v>
      </c>
      <c r="GZ55" s="36" t="str">
        <f>IFERROR(GETPIVOTDATA("Average of TRAVTM(60)",#REF!,"TIMEINT",GZ$9,"VEHICLETRAVELTIMEMEASUREMENT",$D55)/3600/24,"--")</f>
        <v>--</v>
      </c>
      <c r="HA55" s="36" t="str">
        <f>IFERROR(GETPIVOTDATA("Average of TRAVTM(60)",#REF!,"TIMEINT",HA$9,"VEHICLETRAVELTIMEMEASUREMENT",$D55)/3600/24,"--")</f>
        <v>--</v>
      </c>
      <c r="HB55" s="36" t="str">
        <f>IFERROR(GETPIVOTDATA("Average of TRAVTM(60)",#REF!,"TIMEINT",HB$9,"VEHICLETRAVELTIMEMEASUREMENT",$D55)/3600/24,"--")</f>
        <v>--</v>
      </c>
      <c r="HC55" s="36" t="str">
        <f>IFERROR(GETPIVOTDATA("Average of TRAVTM(60)",#REF!,"TIMEINT",HC$9,"VEHICLETRAVELTIMEMEASUREMENT",$D55)/3600/24,"--")</f>
        <v>--</v>
      </c>
      <c r="HD55" s="36" t="str">
        <f>IFERROR(GETPIVOTDATA("Average of TRAVTM(60)",#REF!,"TIMEINT",HD$9,"VEHICLETRAVELTIMEMEASUREMENT",$D55)/3600/24,"--")</f>
        <v>--</v>
      </c>
      <c r="HE55" s="36" t="str">
        <f>IFERROR(GETPIVOTDATA("Average of TRAVTM(60)",#REF!,"TIMEINT",HE$9,"VEHICLETRAVELTIMEMEASUREMENT",$D55)/3600/24,"--")</f>
        <v>--</v>
      </c>
      <c r="HF55" s="177" t="str">
        <f>IFERROR(GETPIVOTDATA("Average of TRAVTM(60)",#REF!,"TIMEINT",HF$9,"VEHICLETRAVELTIMEMEASUREMENT",$D55)/3600/24,"--")</f>
        <v>--</v>
      </c>
      <c r="HG55" s="387"/>
      <c r="HH55" s="379" t="str">
        <f>IFERROR(GETPIVOTDATA("Average of VEHS(60)",#REF!,"TIMEINT",HH$9,"VEHICLETRAVELTIMEMEASUREMENT",$D55),"--")</f>
        <v>--</v>
      </c>
      <c r="HI55" s="380" t="str">
        <f>IFERROR(GETPIVOTDATA("Average of VEHS(60)",#REF!,"TIMEINT",HI$9,"VEHICLETRAVELTIMEMEASUREMENT",$D55),"--")</f>
        <v>--</v>
      </c>
      <c r="HJ55" s="380" t="str">
        <f>IFERROR(GETPIVOTDATA("Average of VEHS(60)",#REF!,"TIMEINT",HJ$9,"VEHICLETRAVELTIMEMEASUREMENT",$D55),"--")</f>
        <v>--</v>
      </c>
      <c r="HK55" s="380" t="str">
        <f>IFERROR(GETPIVOTDATA("Average of VEHS(60)",#REF!,"TIMEINT",HK$9,"VEHICLETRAVELTIMEMEASUREMENT",$D55),"--")</f>
        <v>--</v>
      </c>
      <c r="HL55" s="380" t="str">
        <f>IFERROR(GETPIVOTDATA("Average of VEHS(60)",#REF!,"TIMEINT",HL$9,"VEHICLETRAVELTIMEMEASUREMENT",$D55),"--")</f>
        <v>--</v>
      </c>
      <c r="HM55" s="380" t="str">
        <f>IFERROR(GETPIVOTDATA("Average of VEHS(60)",#REF!,"TIMEINT",HM$9,"VEHICLETRAVELTIMEMEASUREMENT",$D55),"--")</f>
        <v>--</v>
      </c>
      <c r="HN55" s="380" t="str">
        <f>IFERROR(GETPIVOTDATA("Average of VEHS(60)",#REF!,"TIMEINT",HN$9,"VEHICLETRAVELTIMEMEASUREMENT",$D55),"--")</f>
        <v>--</v>
      </c>
      <c r="HO55" s="380" t="str">
        <f>IFERROR(GETPIVOTDATA("Average of VEHS(60)",#REF!,"TIMEINT",HO$9,"VEHICLETRAVELTIMEMEASUREMENT",$D55),"--")</f>
        <v>--</v>
      </c>
      <c r="HP55" s="380" t="str">
        <f>IFERROR(GETPIVOTDATA("Average of VEHS(60)",#REF!,"TIMEINT",HP$9,"VEHICLETRAVELTIMEMEASUREMENT",$D55),"--")</f>
        <v>--</v>
      </c>
      <c r="HQ55" s="380" t="str">
        <f>IFERROR(GETPIVOTDATA("Average of VEHS(60)",#REF!,"TIMEINT",HQ$9,"VEHICLETRAVELTIMEMEASUREMENT",$D55),"--")</f>
        <v>--</v>
      </c>
      <c r="HR55" s="380" t="str">
        <f>IFERROR(GETPIVOTDATA("Average of VEHS(60)",#REF!,"TIMEINT",HR$9,"VEHICLETRAVELTIMEMEASUREMENT",$D55),"--")</f>
        <v>--</v>
      </c>
      <c r="HS55" s="380" t="str">
        <f>IFERROR(GETPIVOTDATA("Average of VEHS(60)",#REF!,"TIMEINT",HS$9,"VEHICLETRAVELTIMEMEASUREMENT",$D55),"--")</f>
        <v>--</v>
      </c>
      <c r="HT55" s="380" t="str">
        <f>IFERROR(GETPIVOTDATA("Average of VEHS(60)",#REF!,"TIMEINT",HT$9,"VEHICLETRAVELTIMEMEASUREMENT",$D55),"--")</f>
        <v>--</v>
      </c>
      <c r="HU55" s="380" t="str">
        <f>IFERROR(GETPIVOTDATA("Average of VEHS(60)",#REF!,"TIMEINT",HU$9,"VEHICLETRAVELTIMEMEASUREMENT",$D55),"--")</f>
        <v>--</v>
      </c>
      <c r="HV55" s="380" t="str">
        <f>IFERROR(GETPIVOTDATA("Average of VEHS(60)",#REF!,"TIMEINT",HV$9,"VEHICLETRAVELTIMEMEASUREMENT",$D55),"--")</f>
        <v>--</v>
      </c>
      <c r="HW55" s="381" t="str">
        <f>IFERROR(GETPIVOTDATA("Average of VEHS(60)",#REF!,"TIMEINT",HW$9,"VEHICLETRAVELTIMEMEASUREMENT",$D55),"--")</f>
        <v>--</v>
      </c>
      <c r="HX55" s="387"/>
      <c r="HY55" s="259" t="str">
        <f t="shared" si="28"/>
        <v>--</v>
      </c>
      <c r="HZ55" s="410" t="str">
        <f t="shared" si="29"/>
        <v>--</v>
      </c>
      <c r="IA55" s="381">
        <f t="shared" si="30"/>
        <v>0</v>
      </c>
      <c r="IB55" s="716"/>
      <c r="IC55" s="379" t="str">
        <f>IFERROR(AVERAGEIFS('VISSIM Travel Time Outputs'!$L:$L,'VISSIM Travel Time Outputs'!$D:$D,$D55,'VISSIM Travel Time Outputs'!$A:$A,"AVG",'VISSIM Travel Time Outputs'!$B:$B,IC$9),"-")</f>
        <v>-</v>
      </c>
      <c r="ID55" s="380" t="str">
        <f>IFERROR(AVERAGEIFS('VISSIM Travel Time Outputs'!$L:$L,'VISSIM Travel Time Outputs'!$D:$D,$D55,'VISSIM Travel Time Outputs'!$A:$A,"AVG",'VISSIM Travel Time Outputs'!$B:$B,ID$9),"-")</f>
        <v>-</v>
      </c>
      <c r="IE55" s="380" t="str">
        <f>IFERROR(AVERAGEIFS('VISSIM Travel Time Outputs'!$L:$L,'VISSIM Travel Time Outputs'!$D:$D,$D55,'VISSIM Travel Time Outputs'!$A:$A,"AVG",'VISSIM Travel Time Outputs'!$B:$B,IE$9),"-")</f>
        <v>-</v>
      </c>
      <c r="IF55" s="380" t="str">
        <f>IFERROR(AVERAGEIFS('VISSIM Travel Time Outputs'!$L:$L,'VISSIM Travel Time Outputs'!$D:$D,$D55,'VISSIM Travel Time Outputs'!$A:$A,"AVG",'VISSIM Travel Time Outputs'!$B:$B,IF$9),"-")</f>
        <v>-</v>
      </c>
      <c r="IG55" s="380" t="str">
        <f>IFERROR(AVERAGEIFS('VISSIM Travel Time Outputs'!$L:$L,'VISSIM Travel Time Outputs'!$D:$D,$D55,'VISSIM Travel Time Outputs'!$A:$A,"AVG",'VISSIM Travel Time Outputs'!$B:$B,IG$9),"-")</f>
        <v>-</v>
      </c>
      <c r="IH55" s="380" t="str">
        <f>IFERROR(AVERAGEIFS('VISSIM Travel Time Outputs'!$L:$L,'VISSIM Travel Time Outputs'!$D:$D,$D55,'VISSIM Travel Time Outputs'!$A:$A,"AVG",'VISSIM Travel Time Outputs'!$B:$B,IH$9),"-")</f>
        <v>-</v>
      </c>
      <c r="II55" s="380" t="str">
        <f>IFERROR(AVERAGEIFS('VISSIM Travel Time Outputs'!$L:$L,'VISSIM Travel Time Outputs'!$D:$D,$D55,'VISSIM Travel Time Outputs'!$A:$A,"AVG",'VISSIM Travel Time Outputs'!$B:$B,II$9),"-")</f>
        <v>-</v>
      </c>
      <c r="IJ55" s="380" t="str">
        <f>IFERROR(AVERAGEIFS('VISSIM Travel Time Outputs'!$L:$L,'VISSIM Travel Time Outputs'!$D:$D,$D55,'VISSIM Travel Time Outputs'!$A:$A,"AVG",'VISSIM Travel Time Outputs'!$B:$B,IJ$9),"-")</f>
        <v>-</v>
      </c>
      <c r="IK55" s="380" t="str">
        <f>IFERROR(AVERAGEIFS('VISSIM Travel Time Outputs'!$L:$L,'VISSIM Travel Time Outputs'!$D:$D,$D55,'VISSIM Travel Time Outputs'!$A:$A,"AVG",'VISSIM Travel Time Outputs'!$B:$B,IK$9),"-")</f>
        <v>-</v>
      </c>
      <c r="IL55" s="380" t="str">
        <f>IFERROR(AVERAGEIFS('VISSIM Travel Time Outputs'!$L:$L,'VISSIM Travel Time Outputs'!$D:$D,$D55,'VISSIM Travel Time Outputs'!$A:$A,"AVG",'VISSIM Travel Time Outputs'!$B:$B,IL$9),"-")</f>
        <v>-</v>
      </c>
      <c r="IM55" s="380" t="str">
        <f>IFERROR(AVERAGEIFS('VISSIM Travel Time Outputs'!$L:$L,'VISSIM Travel Time Outputs'!$D:$D,$D55,'VISSIM Travel Time Outputs'!$A:$A,"AVG",'VISSIM Travel Time Outputs'!$B:$B,IM$9),"-")</f>
        <v>-</v>
      </c>
      <c r="IN55" s="380" t="str">
        <f>IFERROR(AVERAGEIFS('VISSIM Travel Time Outputs'!$L:$L,'VISSIM Travel Time Outputs'!$D:$D,$D55,'VISSIM Travel Time Outputs'!$A:$A,"AVG",'VISSIM Travel Time Outputs'!$B:$B,IN$9),"-")</f>
        <v>-</v>
      </c>
      <c r="IO55" s="380" t="str">
        <f>IFERROR(AVERAGEIFS('VISSIM Travel Time Outputs'!$L:$L,'VISSIM Travel Time Outputs'!$D:$D,$D55,'VISSIM Travel Time Outputs'!$A:$A,"AVG",'VISSIM Travel Time Outputs'!$B:$B,IO$9),"-")</f>
        <v>-</v>
      </c>
      <c r="IP55" s="380" t="str">
        <f>IFERROR(AVERAGEIFS('VISSIM Travel Time Outputs'!$L:$L,'VISSIM Travel Time Outputs'!$D:$D,$D55,'VISSIM Travel Time Outputs'!$A:$A,"AVG",'VISSIM Travel Time Outputs'!$B:$B,IP$9),"-")</f>
        <v>-</v>
      </c>
      <c r="IQ55" s="380" t="str">
        <f>IFERROR(AVERAGEIFS('VISSIM Travel Time Outputs'!$L:$L,'VISSIM Travel Time Outputs'!$D:$D,$D55,'VISSIM Travel Time Outputs'!$A:$A,"AVG",'VISSIM Travel Time Outputs'!$B:$B,IQ$9),"-")</f>
        <v>-</v>
      </c>
      <c r="IR55" s="381" t="str">
        <f>IFERROR(AVERAGEIFS('VISSIM Travel Time Outputs'!$L:$L,'VISSIM Travel Time Outputs'!$D:$D,$D55,'VISSIM Travel Time Outputs'!$A:$A,"AVG",'VISSIM Travel Time Outputs'!$B:$B,IR$9),"-")</f>
        <v>-</v>
      </c>
      <c r="IS55" s="381" t="str">
        <f t="shared" si="31"/>
        <v>--</v>
      </c>
    </row>
    <row r="56" spans="1:253" x14ac:dyDescent="0.25">
      <c r="A56" s="302" t="str">
        <f t="shared" si="12"/>
        <v>H</v>
      </c>
      <c r="B56" s="375">
        <f t="shared" ref="B56:B75" si="33">B55+1</f>
        <v>47</v>
      </c>
      <c r="C56" s="475">
        <f>INDEX('Input - Travel Times'!$B$3:$AL$103,MATCH($B56,'Input - Travel Times'!$B$3:$B$103,0),MATCH(C$9,'Input - Travel Times'!$B$3:$AL$3,0))</f>
        <v>0</v>
      </c>
      <c r="D56" s="194">
        <f>INDEX('Input - Travel Times'!$B$3:$AS$103,MATCH($B56,'Input - Travel Times'!$B$3:$B$103,0),MATCH(D$9,'Input - Travel Times'!$B$3:$AS$3,0))</f>
        <v>0</v>
      </c>
      <c r="E56" s="582">
        <f>TIME(0,0,INDEX('Input - Travel Times'!$B$3:$AL$103,MATCH($B56,'Input - Travel Times'!$B$3:$B$103,0),MATCH(E$9,'Input - Travel Times'!$B$3:$AL$3,0)))</f>
        <v>0</v>
      </c>
      <c r="F56" s="582">
        <f>TIME(0,0,INDEX('Input - Travel Times'!$B$3:$AL$103,MATCH($B56,'Input - Travel Times'!$B$3:$B$103,0),MATCH(F$9,'Input - Travel Times'!$B$3:$AL$3,0)))</f>
        <v>0</v>
      </c>
      <c r="G56" s="582">
        <f>TIME(0,0,INDEX('Input - Travel Times'!$B$3:$AL$103,MATCH($B56,'Input - Travel Times'!$B$3:$B$103,0),MATCH(G$9,'Input - Travel Times'!$B$3:$AL$3,0)))</f>
        <v>0</v>
      </c>
      <c r="I56" s="259" t="str">
        <f>IFERROR(TIME(0,0,AVERAGEIFS('VISSIM Travel Time Outputs'!$I:$I,'VISSIM Travel Time Outputs'!$D:$D,$D56,'VISSIM Travel Time Outputs'!$A:$A,"AVG",'VISSIM Travel Time Outputs'!$B:$B,I$9)),"-")</f>
        <v>-</v>
      </c>
      <c r="J56" s="36" t="str">
        <f>IFERROR(TIME(0,0,AVERAGEIFS('VISSIM Travel Time Outputs'!$I:$I,'VISSIM Travel Time Outputs'!$D:$D,$D56,'VISSIM Travel Time Outputs'!$A:$A,"AVG",'VISSIM Travel Time Outputs'!$B:$B,J$9)),"-")</f>
        <v>-</v>
      </c>
      <c r="K56" s="36" t="str">
        <f>IFERROR(TIME(0,0,AVERAGEIFS('VISSIM Travel Time Outputs'!$I:$I,'VISSIM Travel Time Outputs'!$D:$D,$D56,'VISSIM Travel Time Outputs'!$A:$A,"AVG",'VISSIM Travel Time Outputs'!$B:$B,K$9)),"-")</f>
        <v>-</v>
      </c>
      <c r="L56" s="36" t="str">
        <f>IFERROR(TIME(0,0,AVERAGEIFS('VISSIM Travel Time Outputs'!$I:$I,'VISSIM Travel Time Outputs'!$D:$D,$D56,'VISSIM Travel Time Outputs'!$A:$A,"AVG",'VISSIM Travel Time Outputs'!$B:$B,L$9)),"-")</f>
        <v>-</v>
      </c>
      <c r="M56" s="36" t="str">
        <f>IFERROR(TIME(0,0,AVERAGEIFS('VISSIM Travel Time Outputs'!$I:$I,'VISSIM Travel Time Outputs'!$D:$D,$D56,'VISSIM Travel Time Outputs'!$A:$A,"AVG",'VISSIM Travel Time Outputs'!$B:$B,M$9)),"-")</f>
        <v>-</v>
      </c>
      <c r="N56" s="36" t="str">
        <f>IFERROR(TIME(0,0,AVERAGEIFS('VISSIM Travel Time Outputs'!$I:$I,'VISSIM Travel Time Outputs'!$D:$D,$D56,'VISSIM Travel Time Outputs'!$A:$A,"AVG",'VISSIM Travel Time Outputs'!$B:$B,N$9)),"-")</f>
        <v>-</v>
      </c>
      <c r="O56" s="36" t="str">
        <f>IFERROR(TIME(0,0,AVERAGEIFS('VISSIM Travel Time Outputs'!$I:$I,'VISSIM Travel Time Outputs'!$D:$D,$D56,'VISSIM Travel Time Outputs'!$A:$A,"AVG",'VISSIM Travel Time Outputs'!$B:$B,O$9)),"-")</f>
        <v>-</v>
      </c>
      <c r="P56" s="36" t="str">
        <f>IFERROR(TIME(0,0,AVERAGEIFS('VISSIM Travel Time Outputs'!$I:$I,'VISSIM Travel Time Outputs'!$D:$D,$D56,'VISSIM Travel Time Outputs'!$A:$A,"AVG",'VISSIM Travel Time Outputs'!$B:$B,P$9)),"-")</f>
        <v>-</v>
      </c>
      <c r="Q56" s="36" t="str">
        <f>IFERROR(TIME(0,0,AVERAGEIFS('VISSIM Travel Time Outputs'!$I:$I,'VISSIM Travel Time Outputs'!$D:$D,$D56,'VISSIM Travel Time Outputs'!$A:$A,"AVG",'VISSIM Travel Time Outputs'!$B:$B,Q$9)),"-")</f>
        <v>-</v>
      </c>
      <c r="R56" s="36" t="str">
        <f>IFERROR(TIME(0,0,AVERAGEIFS('VISSIM Travel Time Outputs'!$I:$I,'VISSIM Travel Time Outputs'!$D:$D,$D56,'VISSIM Travel Time Outputs'!$A:$A,"AVG",'VISSIM Travel Time Outputs'!$B:$B,R$9)),"-")</f>
        <v>-</v>
      </c>
      <c r="S56" s="36" t="str">
        <f>IFERROR(TIME(0,0,AVERAGEIFS('VISSIM Travel Time Outputs'!$I:$I,'VISSIM Travel Time Outputs'!$D:$D,$D56,'VISSIM Travel Time Outputs'!$A:$A,"AVG",'VISSIM Travel Time Outputs'!$B:$B,S$9)),"-")</f>
        <v>-</v>
      </c>
      <c r="T56" s="36" t="str">
        <f>IFERROR(TIME(0,0,AVERAGEIFS('VISSIM Travel Time Outputs'!$I:$I,'VISSIM Travel Time Outputs'!$D:$D,$D56,'VISSIM Travel Time Outputs'!$A:$A,"AVG",'VISSIM Travel Time Outputs'!$B:$B,T$9)),"-")</f>
        <v>-</v>
      </c>
      <c r="U56" s="36" t="str">
        <f>IFERROR(TIME(0,0,AVERAGEIFS('VISSIM Travel Time Outputs'!$I:$I,'VISSIM Travel Time Outputs'!$D:$D,$D56,'VISSIM Travel Time Outputs'!$A:$A,"AVG",'VISSIM Travel Time Outputs'!$B:$B,U$9)),"-")</f>
        <v>-</v>
      </c>
      <c r="V56" s="36" t="str">
        <f>IFERROR(TIME(0,0,AVERAGEIFS('VISSIM Travel Time Outputs'!$I:$I,'VISSIM Travel Time Outputs'!$D:$D,$D56,'VISSIM Travel Time Outputs'!$A:$A,"AVG",'VISSIM Travel Time Outputs'!$B:$B,V$9)),"-")</f>
        <v>-</v>
      </c>
      <c r="W56" s="36" t="str">
        <f>IFERROR(TIME(0,0,AVERAGEIFS('VISSIM Travel Time Outputs'!$I:$I,'VISSIM Travel Time Outputs'!$D:$D,$D56,'VISSIM Travel Time Outputs'!$A:$A,"AVG",'VISSIM Travel Time Outputs'!$B:$B,W$9)),"-")</f>
        <v>-</v>
      </c>
      <c r="X56" s="177" t="str">
        <f>IFERROR(TIME(0,0,AVERAGEIFS('VISSIM Travel Time Outputs'!$I:$I,'VISSIM Travel Time Outputs'!$D:$D,$D56,'VISSIM Travel Time Outputs'!$A:$A,"AVG",'VISSIM Travel Time Outputs'!$B:$B,X$9)),"-")</f>
        <v>-</v>
      </c>
      <c r="Y56" s="304"/>
      <c r="Z56" s="379" t="str">
        <f>IFERROR(AVERAGEIFS('VISSIM Travel Time Outputs'!$F:$F,'VISSIM Travel Time Outputs'!$D:$D,$D56,'VISSIM Travel Time Outputs'!$A:$A,"AVG",'VISSIM Travel Time Outputs'!$B:$B,Z$9),"-")</f>
        <v>-</v>
      </c>
      <c r="AA56" s="380" t="str">
        <f>IFERROR(AVERAGEIFS('VISSIM Travel Time Outputs'!$F:$F,'VISSIM Travel Time Outputs'!$D:$D,$D56,'VISSIM Travel Time Outputs'!$A:$A,"AVG",'VISSIM Travel Time Outputs'!$B:$B,AA$9),"-")</f>
        <v>-</v>
      </c>
      <c r="AB56" s="380" t="str">
        <f>IFERROR(AVERAGEIFS('VISSIM Travel Time Outputs'!$F:$F,'VISSIM Travel Time Outputs'!$D:$D,$D56,'VISSIM Travel Time Outputs'!$A:$A,"AVG",'VISSIM Travel Time Outputs'!$B:$B,AB$9),"-")</f>
        <v>-</v>
      </c>
      <c r="AC56" s="380" t="str">
        <f>IFERROR(AVERAGEIFS('VISSIM Travel Time Outputs'!$F:$F,'VISSIM Travel Time Outputs'!$D:$D,$D56,'VISSIM Travel Time Outputs'!$A:$A,"AVG",'VISSIM Travel Time Outputs'!$B:$B,AC$9),"-")</f>
        <v>-</v>
      </c>
      <c r="AD56" s="380" t="str">
        <f>IFERROR(AVERAGEIFS('VISSIM Travel Time Outputs'!$F:$F,'VISSIM Travel Time Outputs'!$D:$D,$D56,'VISSIM Travel Time Outputs'!$A:$A,"AVG",'VISSIM Travel Time Outputs'!$B:$B,AD$9),"-")</f>
        <v>-</v>
      </c>
      <c r="AE56" s="380" t="str">
        <f>IFERROR(AVERAGEIFS('VISSIM Travel Time Outputs'!$F:$F,'VISSIM Travel Time Outputs'!$D:$D,$D56,'VISSIM Travel Time Outputs'!$A:$A,"AVG",'VISSIM Travel Time Outputs'!$B:$B,AE$9),"-")</f>
        <v>-</v>
      </c>
      <c r="AF56" s="380" t="str">
        <f>IFERROR(AVERAGEIFS('VISSIM Travel Time Outputs'!$F:$F,'VISSIM Travel Time Outputs'!$D:$D,$D56,'VISSIM Travel Time Outputs'!$A:$A,"AVG",'VISSIM Travel Time Outputs'!$B:$B,AF$9),"-")</f>
        <v>-</v>
      </c>
      <c r="AG56" s="380" t="str">
        <f>IFERROR(AVERAGEIFS('VISSIM Travel Time Outputs'!$F:$F,'VISSIM Travel Time Outputs'!$D:$D,$D56,'VISSIM Travel Time Outputs'!$A:$A,"AVG",'VISSIM Travel Time Outputs'!$B:$B,AG$9),"-")</f>
        <v>-</v>
      </c>
      <c r="AH56" s="380" t="str">
        <f>IFERROR(AVERAGEIFS('VISSIM Travel Time Outputs'!$F:$F,'VISSIM Travel Time Outputs'!$D:$D,$D56,'VISSIM Travel Time Outputs'!$A:$A,"AVG",'VISSIM Travel Time Outputs'!$B:$B,AH$9),"-")</f>
        <v>-</v>
      </c>
      <c r="AI56" s="380" t="str">
        <f>IFERROR(AVERAGEIFS('VISSIM Travel Time Outputs'!$F:$F,'VISSIM Travel Time Outputs'!$D:$D,$D56,'VISSIM Travel Time Outputs'!$A:$A,"AVG",'VISSIM Travel Time Outputs'!$B:$B,AI$9),"-")</f>
        <v>-</v>
      </c>
      <c r="AJ56" s="380" t="str">
        <f>IFERROR(AVERAGEIFS('VISSIM Travel Time Outputs'!$F:$F,'VISSIM Travel Time Outputs'!$D:$D,$D56,'VISSIM Travel Time Outputs'!$A:$A,"AVG",'VISSIM Travel Time Outputs'!$B:$B,AJ$9),"-")</f>
        <v>-</v>
      </c>
      <c r="AK56" s="380" t="str">
        <f>IFERROR(AVERAGEIFS('VISSIM Travel Time Outputs'!$F:$F,'VISSIM Travel Time Outputs'!$D:$D,$D56,'VISSIM Travel Time Outputs'!$A:$A,"AVG",'VISSIM Travel Time Outputs'!$B:$B,AK$9),"-")</f>
        <v>-</v>
      </c>
      <c r="AL56" s="380" t="str">
        <f>IFERROR(AVERAGEIFS('VISSIM Travel Time Outputs'!$F:$F,'VISSIM Travel Time Outputs'!$D:$D,$D56,'VISSIM Travel Time Outputs'!$A:$A,"AVG",'VISSIM Travel Time Outputs'!$B:$B,AL$9),"-")</f>
        <v>-</v>
      </c>
      <c r="AM56" s="380" t="str">
        <f>IFERROR(AVERAGEIFS('VISSIM Travel Time Outputs'!$F:$F,'VISSIM Travel Time Outputs'!$D:$D,$D56,'VISSIM Travel Time Outputs'!$A:$A,"AVG",'VISSIM Travel Time Outputs'!$B:$B,AM$9),"-")</f>
        <v>-</v>
      </c>
      <c r="AN56" s="380" t="str">
        <f>IFERROR(AVERAGEIFS('VISSIM Travel Time Outputs'!$F:$F,'VISSIM Travel Time Outputs'!$D:$D,$D56,'VISSIM Travel Time Outputs'!$A:$A,"AVG",'VISSIM Travel Time Outputs'!$B:$B,AN$9),"-")</f>
        <v>-</v>
      </c>
      <c r="AO56" s="381" t="str">
        <f>IFERROR(AVERAGEIFS('VISSIM Travel Time Outputs'!$F:$F,'VISSIM Travel Time Outputs'!$D:$D,$D56,'VISSIM Travel Time Outputs'!$A:$A,"AVG",'VISSIM Travel Time Outputs'!$B:$B,AO$9),"-")</f>
        <v>-</v>
      </c>
      <c r="AP56" s="387"/>
      <c r="AQ56" s="259" t="str">
        <f t="shared" si="13"/>
        <v>--</v>
      </c>
      <c r="AR56" s="410" t="str">
        <f t="shared" si="14"/>
        <v>--</v>
      </c>
      <c r="AS56" s="381">
        <f t="shared" si="15"/>
        <v>0</v>
      </c>
      <c r="AT56" s="305"/>
      <c r="AU56" s="259" t="str">
        <f>IFERROR(TIME(0,0,AVERAGEIFS('VISSIM Travel Time Outputs'!$J:$J,'VISSIM Travel Time Outputs'!$D:$D,$D56,'VISSIM Travel Time Outputs'!$A:$A,"AVG",'VISSIM Travel Time Outputs'!$B:$B,AU$9)),"-")</f>
        <v>-</v>
      </c>
      <c r="AV56" s="36" t="str">
        <f>IFERROR(TIME(0,0,AVERAGEIFS('VISSIM Travel Time Outputs'!$J:$J,'VISSIM Travel Time Outputs'!$D:$D,$D56,'VISSIM Travel Time Outputs'!$A:$A,"AVG",'VISSIM Travel Time Outputs'!$B:$B,AV$9)),"-")</f>
        <v>-</v>
      </c>
      <c r="AW56" s="36" t="str">
        <f>IFERROR(TIME(0,0,AVERAGEIFS('VISSIM Travel Time Outputs'!$J:$J,'VISSIM Travel Time Outputs'!$D:$D,$D56,'VISSIM Travel Time Outputs'!$A:$A,"AVG",'VISSIM Travel Time Outputs'!$B:$B,AW$9)),"-")</f>
        <v>-</v>
      </c>
      <c r="AX56" s="36" t="str">
        <f>IFERROR(TIME(0,0,AVERAGEIFS('VISSIM Travel Time Outputs'!$J:$J,'VISSIM Travel Time Outputs'!$D:$D,$D56,'VISSIM Travel Time Outputs'!$A:$A,"AVG",'VISSIM Travel Time Outputs'!$B:$B,AX$9)),"-")</f>
        <v>-</v>
      </c>
      <c r="AY56" s="36" t="str">
        <f>IFERROR(TIME(0,0,AVERAGEIFS('VISSIM Travel Time Outputs'!$J:$J,'VISSIM Travel Time Outputs'!$D:$D,$D56,'VISSIM Travel Time Outputs'!$A:$A,"AVG",'VISSIM Travel Time Outputs'!$B:$B,AY$9)),"-")</f>
        <v>-</v>
      </c>
      <c r="AZ56" s="36" t="str">
        <f>IFERROR(TIME(0,0,AVERAGEIFS('VISSIM Travel Time Outputs'!$J:$J,'VISSIM Travel Time Outputs'!$D:$D,$D56,'VISSIM Travel Time Outputs'!$A:$A,"AVG",'VISSIM Travel Time Outputs'!$B:$B,AZ$9)),"-")</f>
        <v>-</v>
      </c>
      <c r="BA56" s="36" t="str">
        <f>IFERROR(TIME(0,0,AVERAGEIFS('VISSIM Travel Time Outputs'!$J:$J,'VISSIM Travel Time Outputs'!$D:$D,$D56,'VISSIM Travel Time Outputs'!$A:$A,"AVG",'VISSIM Travel Time Outputs'!$B:$B,BA$9)),"-")</f>
        <v>-</v>
      </c>
      <c r="BB56" s="36" t="str">
        <f>IFERROR(TIME(0,0,AVERAGEIFS('VISSIM Travel Time Outputs'!$J:$J,'VISSIM Travel Time Outputs'!$D:$D,$D56,'VISSIM Travel Time Outputs'!$A:$A,"AVG",'VISSIM Travel Time Outputs'!$B:$B,BB$9)),"-")</f>
        <v>-</v>
      </c>
      <c r="BC56" s="36" t="str">
        <f>IFERROR(TIME(0,0,AVERAGEIFS('VISSIM Travel Time Outputs'!$J:$J,'VISSIM Travel Time Outputs'!$D:$D,$D56,'VISSIM Travel Time Outputs'!$A:$A,"AVG",'VISSIM Travel Time Outputs'!$B:$B,BC$9)),"-")</f>
        <v>-</v>
      </c>
      <c r="BD56" s="36" t="str">
        <f>IFERROR(TIME(0,0,AVERAGEIFS('VISSIM Travel Time Outputs'!$J:$J,'VISSIM Travel Time Outputs'!$D:$D,$D56,'VISSIM Travel Time Outputs'!$A:$A,"AVG",'VISSIM Travel Time Outputs'!$B:$B,BD$9)),"-")</f>
        <v>-</v>
      </c>
      <c r="BE56" s="36" t="str">
        <f>IFERROR(TIME(0,0,AVERAGEIFS('VISSIM Travel Time Outputs'!$J:$J,'VISSIM Travel Time Outputs'!$D:$D,$D56,'VISSIM Travel Time Outputs'!$A:$A,"AVG",'VISSIM Travel Time Outputs'!$B:$B,BE$9)),"-")</f>
        <v>-</v>
      </c>
      <c r="BF56" s="36" t="str">
        <f>IFERROR(TIME(0,0,AVERAGEIFS('VISSIM Travel Time Outputs'!$J:$J,'VISSIM Travel Time Outputs'!$D:$D,$D56,'VISSIM Travel Time Outputs'!$A:$A,"AVG",'VISSIM Travel Time Outputs'!$B:$B,BF$9)),"-")</f>
        <v>-</v>
      </c>
      <c r="BG56" s="36" t="str">
        <f>IFERROR(TIME(0,0,AVERAGEIFS('VISSIM Travel Time Outputs'!$J:$J,'VISSIM Travel Time Outputs'!$D:$D,$D56,'VISSIM Travel Time Outputs'!$A:$A,"AVG",'VISSIM Travel Time Outputs'!$B:$B,BG$9)),"-")</f>
        <v>-</v>
      </c>
      <c r="BH56" s="36" t="str">
        <f>IFERROR(TIME(0,0,AVERAGEIFS('VISSIM Travel Time Outputs'!$J:$J,'VISSIM Travel Time Outputs'!$D:$D,$D56,'VISSIM Travel Time Outputs'!$A:$A,"AVG",'VISSIM Travel Time Outputs'!$B:$B,BH$9)),"-")</f>
        <v>-</v>
      </c>
      <c r="BI56" s="36" t="str">
        <f>IFERROR(TIME(0,0,AVERAGEIFS('VISSIM Travel Time Outputs'!$J:$J,'VISSIM Travel Time Outputs'!$D:$D,$D56,'VISSIM Travel Time Outputs'!$A:$A,"AVG",'VISSIM Travel Time Outputs'!$B:$B,BI$9)),"-")</f>
        <v>-</v>
      </c>
      <c r="BJ56" s="177" t="str">
        <f>IFERROR(TIME(0,0,AVERAGEIFS('VISSIM Travel Time Outputs'!$J:$J,'VISSIM Travel Time Outputs'!$D:$D,$D56,'VISSIM Travel Time Outputs'!$A:$A,"AVG",'VISSIM Travel Time Outputs'!$B:$B,BJ$9)),"-")</f>
        <v>-</v>
      </c>
      <c r="BK56" s="164"/>
      <c r="BL56" s="379" t="str">
        <f>IFERROR(AVERAGEIFS('VISSIM Travel Time Outputs'!$G:$G,'VISSIM Travel Time Outputs'!$D:$D,$D56,'VISSIM Travel Time Outputs'!$A:$A,"AVG",'VISSIM Travel Time Outputs'!$B:$B,BL$9),"-")</f>
        <v>-</v>
      </c>
      <c r="BM56" s="380" t="str">
        <f>IFERROR(AVERAGEIFS('VISSIM Travel Time Outputs'!$G:$G,'VISSIM Travel Time Outputs'!$D:$D,$D56,'VISSIM Travel Time Outputs'!$A:$A,"AVG",'VISSIM Travel Time Outputs'!$B:$B,BM$9),"-")</f>
        <v>-</v>
      </c>
      <c r="BN56" s="380" t="str">
        <f>IFERROR(AVERAGEIFS('VISSIM Travel Time Outputs'!$G:$G,'VISSIM Travel Time Outputs'!$D:$D,$D56,'VISSIM Travel Time Outputs'!$A:$A,"AVG",'VISSIM Travel Time Outputs'!$B:$B,BN$9),"-")</f>
        <v>-</v>
      </c>
      <c r="BO56" s="380" t="str">
        <f>IFERROR(AVERAGEIFS('VISSIM Travel Time Outputs'!$G:$G,'VISSIM Travel Time Outputs'!$D:$D,$D56,'VISSIM Travel Time Outputs'!$A:$A,"AVG",'VISSIM Travel Time Outputs'!$B:$B,BO$9),"-")</f>
        <v>-</v>
      </c>
      <c r="BP56" s="380" t="str">
        <f>IFERROR(AVERAGEIFS('VISSIM Travel Time Outputs'!$G:$G,'VISSIM Travel Time Outputs'!$D:$D,$D56,'VISSIM Travel Time Outputs'!$A:$A,"AVG",'VISSIM Travel Time Outputs'!$B:$B,BP$9),"-")</f>
        <v>-</v>
      </c>
      <c r="BQ56" s="380" t="str">
        <f>IFERROR(AVERAGEIFS('VISSIM Travel Time Outputs'!$G:$G,'VISSIM Travel Time Outputs'!$D:$D,$D56,'VISSIM Travel Time Outputs'!$A:$A,"AVG",'VISSIM Travel Time Outputs'!$B:$B,BQ$9),"-")</f>
        <v>-</v>
      </c>
      <c r="BR56" s="380" t="str">
        <f>IFERROR(AVERAGEIFS('VISSIM Travel Time Outputs'!$G:$G,'VISSIM Travel Time Outputs'!$D:$D,$D56,'VISSIM Travel Time Outputs'!$A:$A,"AVG",'VISSIM Travel Time Outputs'!$B:$B,BR$9),"-")</f>
        <v>-</v>
      </c>
      <c r="BS56" s="380" t="str">
        <f>IFERROR(AVERAGEIFS('VISSIM Travel Time Outputs'!$G:$G,'VISSIM Travel Time Outputs'!$D:$D,$D56,'VISSIM Travel Time Outputs'!$A:$A,"AVG",'VISSIM Travel Time Outputs'!$B:$B,BS$9),"-")</f>
        <v>-</v>
      </c>
      <c r="BT56" s="380" t="str">
        <f>IFERROR(AVERAGEIFS('VISSIM Travel Time Outputs'!$G:$G,'VISSIM Travel Time Outputs'!$D:$D,$D56,'VISSIM Travel Time Outputs'!$A:$A,"AVG",'VISSIM Travel Time Outputs'!$B:$B,BT$9),"-")</f>
        <v>-</v>
      </c>
      <c r="BU56" s="380" t="str">
        <f>IFERROR(AVERAGEIFS('VISSIM Travel Time Outputs'!$G:$G,'VISSIM Travel Time Outputs'!$D:$D,$D56,'VISSIM Travel Time Outputs'!$A:$A,"AVG",'VISSIM Travel Time Outputs'!$B:$B,BU$9),"-")</f>
        <v>-</v>
      </c>
      <c r="BV56" s="380" t="str">
        <f>IFERROR(AVERAGEIFS('VISSIM Travel Time Outputs'!$G:$G,'VISSIM Travel Time Outputs'!$D:$D,$D56,'VISSIM Travel Time Outputs'!$A:$A,"AVG",'VISSIM Travel Time Outputs'!$B:$B,BV$9),"-")</f>
        <v>-</v>
      </c>
      <c r="BW56" s="380" t="str">
        <f>IFERROR(AVERAGEIFS('VISSIM Travel Time Outputs'!$G:$G,'VISSIM Travel Time Outputs'!$D:$D,$D56,'VISSIM Travel Time Outputs'!$A:$A,"AVG",'VISSIM Travel Time Outputs'!$B:$B,BW$9),"-")</f>
        <v>-</v>
      </c>
      <c r="BX56" s="380" t="str">
        <f>IFERROR(AVERAGEIFS('VISSIM Travel Time Outputs'!$G:$G,'VISSIM Travel Time Outputs'!$D:$D,$D56,'VISSIM Travel Time Outputs'!$A:$A,"AVG",'VISSIM Travel Time Outputs'!$B:$B,BX$9),"-")</f>
        <v>-</v>
      </c>
      <c r="BY56" s="380" t="str">
        <f>IFERROR(AVERAGEIFS('VISSIM Travel Time Outputs'!$G:$G,'VISSIM Travel Time Outputs'!$D:$D,$D56,'VISSIM Travel Time Outputs'!$A:$A,"AVG",'VISSIM Travel Time Outputs'!$B:$B,BY$9),"-")</f>
        <v>-</v>
      </c>
      <c r="BZ56" s="380" t="str">
        <f>IFERROR(AVERAGEIFS('VISSIM Travel Time Outputs'!$G:$G,'VISSIM Travel Time Outputs'!$D:$D,$D56,'VISSIM Travel Time Outputs'!$A:$A,"AVG",'VISSIM Travel Time Outputs'!$B:$B,BZ$9),"-")</f>
        <v>-</v>
      </c>
      <c r="CA56" s="381" t="str">
        <f>IFERROR(AVERAGEIFS('VISSIM Travel Time Outputs'!$G:$G,'VISSIM Travel Time Outputs'!$D:$D,$D56,'VISSIM Travel Time Outputs'!$A:$A,"AVG",'VISSIM Travel Time Outputs'!$B:$B,CA$9),"-")</f>
        <v>-</v>
      </c>
      <c r="CB56" s="304"/>
      <c r="CC56" s="259" t="str">
        <f t="shared" si="16"/>
        <v>--</v>
      </c>
      <c r="CD56" s="410" t="str">
        <f t="shared" si="17"/>
        <v>--</v>
      </c>
      <c r="CE56" s="381">
        <f t="shared" si="18"/>
        <v>0</v>
      </c>
      <c r="CF56" s="387"/>
      <c r="CG56" s="259" t="str">
        <f>IFERROR(GETPIVOTDATA("Average of TRAVTM(31)",#REF!,"TIMEINT",CG$9,"VEHICLETRAVELTIMEMEASUREMENT",$D56)/3600/24,"--")</f>
        <v>--</v>
      </c>
      <c r="CH56" s="36" t="str">
        <f>IFERROR(GETPIVOTDATA("Average of TRAVTM(31)",#REF!,"TIMEINT",CH$9,"VEHICLETRAVELTIMEMEASUREMENT",$D56)/3600/24,"--")</f>
        <v>--</v>
      </c>
      <c r="CI56" s="36" t="str">
        <f>IFERROR(GETPIVOTDATA("Average of TRAVTM(31)",#REF!,"TIMEINT",CI$9,"VEHICLETRAVELTIMEMEASUREMENT",$D56)/3600/24,"--")</f>
        <v>--</v>
      </c>
      <c r="CJ56" s="36" t="str">
        <f>IFERROR(GETPIVOTDATA("Average of TRAVTM(31)",#REF!,"TIMEINT",CJ$9,"VEHICLETRAVELTIMEMEASUREMENT",$D56)/3600/24,"--")</f>
        <v>--</v>
      </c>
      <c r="CK56" s="36" t="str">
        <f>IFERROR(GETPIVOTDATA("Average of TRAVTM(31)",#REF!,"TIMEINT",CK$9,"VEHICLETRAVELTIMEMEASUREMENT",$D56)/3600/24,"--")</f>
        <v>--</v>
      </c>
      <c r="CL56" s="36" t="str">
        <f>IFERROR(GETPIVOTDATA("Average of TRAVTM(31)",#REF!,"TIMEINT",CL$9,"VEHICLETRAVELTIMEMEASUREMENT",$D56)/3600/24,"--")</f>
        <v>--</v>
      </c>
      <c r="CM56" s="36" t="str">
        <f>IFERROR(GETPIVOTDATA("Average of TRAVTM(31)",#REF!,"TIMEINT",CM$9,"VEHICLETRAVELTIMEMEASUREMENT",$D56)/3600/24,"--")</f>
        <v>--</v>
      </c>
      <c r="CN56" s="36" t="str">
        <f>IFERROR(GETPIVOTDATA("Average of TRAVTM(31)",#REF!,"TIMEINT",CN$9,"VEHICLETRAVELTIMEMEASUREMENT",$D56)/3600/24,"--")</f>
        <v>--</v>
      </c>
      <c r="CO56" s="36" t="str">
        <f>IFERROR(GETPIVOTDATA("Average of TRAVTM(31)",#REF!,"TIMEINT",CO$9,"VEHICLETRAVELTIMEMEASUREMENT",$D56)/3600/24,"--")</f>
        <v>--</v>
      </c>
      <c r="CP56" s="36" t="str">
        <f>IFERROR(GETPIVOTDATA("Average of TRAVTM(31)",#REF!,"TIMEINT",CP$9,"VEHICLETRAVELTIMEMEASUREMENT",$D56)/3600/24,"--")</f>
        <v>--</v>
      </c>
      <c r="CQ56" s="36" t="str">
        <f>IFERROR(GETPIVOTDATA("Average of TRAVTM(31)",#REF!,"TIMEINT",CQ$9,"VEHICLETRAVELTIMEMEASUREMENT",$D56)/3600/24,"--")</f>
        <v>--</v>
      </c>
      <c r="CR56" s="36" t="str">
        <f>IFERROR(GETPIVOTDATA("Average of TRAVTM(31)",#REF!,"TIMEINT",CR$9,"VEHICLETRAVELTIMEMEASUREMENT",$D56)/3600/24,"--")</f>
        <v>--</v>
      </c>
      <c r="CS56" s="36" t="str">
        <f>IFERROR(GETPIVOTDATA("Average of TRAVTM(31)",#REF!,"TIMEINT",CS$9,"VEHICLETRAVELTIMEMEASUREMENT",$D56)/3600/24,"--")</f>
        <v>--</v>
      </c>
      <c r="CT56" s="36" t="str">
        <f>IFERROR(GETPIVOTDATA("Average of TRAVTM(31)",#REF!,"TIMEINT",CT$9,"VEHICLETRAVELTIMEMEASUREMENT",$D56)/3600/24,"--")</f>
        <v>--</v>
      </c>
      <c r="CU56" s="36" t="str">
        <f>IFERROR(GETPIVOTDATA("Average of TRAVTM(31)",#REF!,"TIMEINT",CU$9,"VEHICLETRAVELTIMEMEASUREMENT",$D56)/3600/24,"--")</f>
        <v>--</v>
      </c>
      <c r="CV56" s="177" t="str">
        <f>IFERROR(GETPIVOTDATA("Average of TRAVTM(31)",#REF!,"TIMEINT",CV$9,"VEHICLETRAVELTIMEMEASUREMENT",$D56)/3600/24,"--")</f>
        <v>--</v>
      </c>
      <c r="CW56" s="387"/>
      <c r="CX56" s="379" t="str">
        <f>IFERROR(GETPIVOTDATA("Average of VEHS(31)",#REF!,"TIMEINT",CX$9,"VEHICLETRAVELTIMEMEASUREMENT",$D56),"--")</f>
        <v>--</v>
      </c>
      <c r="CY56" s="380" t="str">
        <f>IFERROR(GETPIVOTDATA("Average of VEHS(31)",#REF!,"TIMEINT",CY$9,"VEHICLETRAVELTIMEMEASUREMENT",$D56),"--")</f>
        <v>--</v>
      </c>
      <c r="CZ56" s="380" t="str">
        <f>IFERROR(GETPIVOTDATA("Average of VEHS(31)",#REF!,"TIMEINT",CZ$9,"VEHICLETRAVELTIMEMEASUREMENT",$D56),"--")</f>
        <v>--</v>
      </c>
      <c r="DA56" s="380" t="str">
        <f>IFERROR(GETPIVOTDATA("Average of VEHS(31)",#REF!,"TIMEINT",DA$9,"VEHICLETRAVELTIMEMEASUREMENT",$D56),"--")</f>
        <v>--</v>
      </c>
      <c r="DB56" s="380" t="str">
        <f>IFERROR(GETPIVOTDATA("Average of VEHS(31)",#REF!,"TIMEINT",DB$9,"VEHICLETRAVELTIMEMEASUREMENT",$D56),"--")</f>
        <v>--</v>
      </c>
      <c r="DC56" s="380" t="str">
        <f>IFERROR(GETPIVOTDATA("Average of VEHS(31)",#REF!,"TIMEINT",DC$9,"VEHICLETRAVELTIMEMEASUREMENT",$D56),"--")</f>
        <v>--</v>
      </c>
      <c r="DD56" s="380" t="str">
        <f>IFERROR(GETPIVOTDATA("Average of VEHS(31)",#REF!,"TIMEINT",DD$9,"VEHICLETRAVELTIMEMEASUREMENT",$D56),"--")</f>
        <v>--</v>
      </c>
      <c r="DE56" s="380" t="str">
        <f>IFERROR(GETPIVOTDATA("Average of VEHS(31)",#REF!,"TIMEINT",DE$9,"VEHICLETRAVELTIMEMEASUREMENT",$D56),"--")</f>
        <v>--</v>
      </c>
      <c r="DF56" s="380" t="str">
        <f>IFERROR(GETPIVOTDATA("Average of VEHS(31)",#REF!,"TIMEINT",DF$9,"VEHICLETRAVELTIMEMEASUREMENT",$D56),"--")</f>
        <v>--</v>
      </c>
      <c r="DG56" s="380" t="str">
        <f>IFERROR(GETPIVOTDATA("Average of VEHS(31)",#REF!,"TIMEINT",DG$9,"VEHICLETRAVELTIMEMEASUREMENT",$D56),"--")</f>
        <v>--</v>
      </c>
      <c r="DH56" s="380" t="str">
        <f>IFERROR(GETPIVOTDATA("Average of VEHS(31)",#REF!,"TIMEINT",DH$9,"VEHICLETRAVELTIMEMEASUREMENT",$D56),"--")</f>
        <v>--</v>
      </c>
      <c r="DI56" s="380" t="str">
        <f>IFERROR(GETPIVOTDATA("Average of VEHS(31)",#REF!,"TIMEINT",DI$9,"VEHICLETRAVELTIMEMEASUREMENT",$D56),"--")</f>
        <v>--</v>
      </c>
      <c r="DJ56" s="380" t="str">
        <f>IFERROR(GETPIVOTDATA("Average of VEHS(31)",#REF!,"TIMEINT",DJ$9,"VEHICLETRAVELTIMEMEASUREMENT",$D56),"--")</f>
        <v>--</v>
      </c>
      <c r="DK56" s="380" t="str">
        <f>IFERROR(GETPIVOTDATA("Average of VEHS(31)",#REF!,"TIMEINT",DK$9,"VEHICLETRAVELTIMEMEASUREMENT",$D56),"--")</f>
        <v>--</v>
      </c>
      <c r="DL56" s="380" t="str">
        <f>IFERROR(GETPIVOTDATA("Average of VEHS(31)",#REF!,"TIMEINT",DL$9,"VEHICLETRAVELTIMEMEASUREMENT",$D56),"--")</f>
        <v>--</v>
      </c>
      <c r="DM56" s="381" t="str">
        <f>IFERROR(GETPIVOTDATA("Average of VEHS(31)",#REF!,"TIMEINT",DM$9,"VEHICLETRAVELTIMEMEASUREMENT",$D56),"--")</f>
        <v>--</v>
      </c>
      <c r="DN56" s="387"/>
      <c r="DO56" s="259" t="str">
        <f t="shared" si="19"/>
        <v>--</v>
      </c>
      <c r="DP56" s="410" t="str">
        <f t="shared" si="20"/>
        <v>--</v>
      </c>
      <c r="DQ56" s="381">
        <f t="shared" si="21"/>
        <v>0</v>
      </c>
      <c r="DR56" s="305"/>
      <c r="DS56" s="259" t="str">
        <f>IFERROR(TIME(0,0,AVERAGEIFS('VISSIM Travel Time Outputs'!$K:$K,'VISSIM Travel Time Outputs'!$D:$D,$D56,'VISSIM Travel Time Outputs'!$A:$A,"AVG",'VISSIM Travel Time Outputs'!$B:$B,DS$9)),"-")</f>
        <v>-</v>
      </c>
      <c r="DT56" s="36" t="str">
        <f>IFERROR(TIME(0,0,AVERAGEIFS('VISSIM Travel Time Outputs'!$K:$K,'VISSIM Travel Time Outputs'!$D:$D,$D56,'VISSIM Travel Time Outputs'!$A:$A,"AVG",'VISSIM Travel Time Outputs'!$B:$B,DT$9)),"-")</f>
        <v>-</v>
      </c>
      <c r="DU56" s="36" t="str">
        <f>IFERROR(TIME(0,0,AVERAGEIFS('VISSIM Travel Time Outputs'!$K:$K,'VISSIM Travel Time Outputs'!$D:$D,$D56,'VISSIM Travel Time Outputs'!$A:$A,"AVG",'VISSIM Travel Time Outputs'!$B:$B,DU$9)),"-")</f>
        <v>-</v>
      </c>
      <c r="DV56" s="36" t="str">
        <f>IFERROR(TIME(0,0,AVERAGEIFS('VISSIM Travel Time Outputs'!$K:$K,'VISSIM Travel Time Outputs'!$D:$D,$D56,'VISSIM Travel Time Outputs'!$A:$A,"AVG",'VISSIM Travel Time Outputs'!$B:$B,DV$9)),"-")</f>
        <v>-</v>
      </c>
      <c r="DW56" s="36" t="str">
        <f>IFERROR(TIME(0,0,AVERAGEIFS('VISSIM Travel Time Outputs'!$K:$K,'VISSIM Travel Time Outputs'!$D:$D,$D56,'VISSIM Travel Time Outputs'!$A:$A,"AVG",'VISSIM Travel Time Outputs'!$B:$B,DW$9)),"-")</f>
        <v>-</v>
      </c>
      <c r="DX56" s="36" t="str">
        <f>IFERROR(TIME(0,0,AVERAGEIFS('VISSIM Travel Time Outputs'!$K:$K,'VISSIM Travel Time Outputs'!$D:$D,$D56,'VISSIM Travel Time Outputs'!$A:$A,"AVG",'VISSIM Travel Time Outputs'!$B:$B,DX$9)),"-")</f>
        <v>-</v>
      </c>
      <c r="DY56" s="36" t="str">
        <f>IFERROR(TIME(0,0,AVERAGEIFS('VISSIM Travel Time Outputs'!$K:$K,'VISSIM Travel Time Outputs'!$D:$D,$D56,'VISSIM Travel Time Outputs'!$A:$A,"AVG",'VISSIM Travel Time Outputs'!$B:$B,DY$9)),"-")</f>
        <v>-</v>
      </c>
      <c r="DZ56" s="36" t="str">
        <f>IFERROR(TIME(0,0,AVERAGEIFS('VISSIM Travel Time Outputs'!$K:$K,'VISSIM Travel Time Outputs'!$D:$D,$D56,'VISSIM Travel Time Outputs'!$A:$A,"AVG",'VISSIM Travel Time Outputs'!$B:$B,DZ$9)),"-")</f>
        <v>-</v>
      </c>
      <c r="EA56" s="36" t="str">
        <f>IFERROR(TIME(0,0,AVERAGEIFS('VISSIM Travel Time Outputs'!$K:$K,'VISSIM Travel Time Outputs'!$D:$D,$D56,'VISSIM Travel Time Outputs'!$A:$A,"AVG",'VISSIM Travel Time Outputs'!$B:$B,EA$9)),"-")</f>
        <v>-</v>
      </c>
      <c r="EB56" s="36" t="str">
        <f>IFERROR(TIME(0,0,AVERAGEIFS('VISSIM Travel Time Outputs'!$K:$K,'VISSIM Travel Time Outputs'!$D:$D,$D56,'VISSIM Travel Time Outputs'!$A:$A,"AVG",'VISSIM Travel Time Outputs'!$B:$B,EB$9)),"-")</f>
        <v>-</v>
      </c>
      <c r="EC56" s="36" t="str">
        <f>IFERROR(TIME(0,0,AVERAGEIFS('VISSIM Travel Time Outputs'!$K:$K,'VISSIM Travel Time Outputs'!$D:$D,$D56,'VISSIM Travel Time Outputs'!$A:$A,"AVG",'VISSIM Travel Time Outputs'!$B:$B,EC$9)),"-")</f>
        <v>-</v>
      </c>
      <c r="ED56" s="36" t="str">
        <f>IFERROR(TIME(0,0,AVERAGEIFS('VISSIM Travel Time Outputs'!$K:$K,'VISSIM Travel Time Outputs'!$D:$D,$D56,'VISSIM Travel Time Outputs'!$A:$A,"AVG",'VISSIM Travel Time Outputs'!$B:$B,ED$9)),"-")</f>
        <v>-</v>
      </c>
      <c r="EE56" s="36" t="str">
        <f>IFERROR(TIME(0,0,AVERAGEIFS('VISSIM Travel Time Outputs'!$K:$K,'VISSIM Travel Time Outputs'!$D:$D,$D56,'VISSIM Travel Time Outputs'!$A:$A,"AVG",'VISSIM Travel Time Outputs'!$B:$B,EE$9)),"-")</f>
        <v>-</v>
      </c>
      <c r="EF56" s="36" t="str">
        <f>IFERROR(TIME(0,0,AVERAGEIFS('VISSIM Travel Time Outputs'!$K:$K,'VISSIM Travel Time Outputs'!$D:$D,$D56,'VISSIM Travel Time Outputs'!$A:$A,"AVG",'VISSIM Travel Time Outputs'!$B:$B,EF$9)),"-")</f>
        <v>-</v>
      </c>
      <c r="EG56" s="36" t="str">
        <f>IFERROR(TIME(0,0,AVERAGEIFS('VISSIM Travel Time Outputs'!$K:$K,'VISSIM Travel Time Outputs'!$D:$D,$D56,'VISSIM Travel Time Outputs'!$A:$A,"AVG",'VISSIM Travel Time Outputs'!$B:$B,EG$9)),"-")</f>
        <v>-</v>
      </c>
      <c r="EH56" s="177" t="str">
        <f>IFERROR(TIME(0,0,AVERAGEIFS('VISSIM Travel Time Outputs'!$K:$K,'VISSIM Travel Time Outputs'!$D:$D,$D56,'VISSIM Travel Time Outputs'!$A:$A,"AVG",'VISSIM Travel Time Outputs'!$B:$B,EH$9)),"-")</f>
        <v>-</v>
      </c>
      <c r="EI56" s="164"/>
      <c r="EJ56" s="379" t="str">
        <f>IFERROR(AVERAGEIFS('VISSIM Travel Time Outputs'!$H:$H,'VISSIM Travel Time Outputs'!$D:$D,$D56,'VISSIM Travel Time Outputs'!$A:$A,"AVG",'VISSIM Travel Time Outputs'!$B:$B,EJ$9),"-")</f>
        <v>-</v>
      </c>
      <c r="EK56" s="380" t="str">
        <f>IFERROR(AVERAGEIFS('VISSIM Travel Time Outputs'!$H:$H,'VISSIM Travel Time Outputs'!$D:$D,$D56,'VISSIM Travel Time Outputs'!$A:$A,"AVG",'VISSIM Travel Time Outputs'!$B:$B,EK$9),"-")</f>
        <v>-</v>
      </c>
      <c r="EL56" s="380" t="str">
        <f>IFERROR(AVERAGEIFS('VISSIM Travel Time Outputs'!$H:$H,'VISSIM Travel Time Outputs'!$D:$D,$D56,'VISSIM Travel Time Outputs'!$A:$A,"AVG",'VISSIM Travel Time Outputs'!$B:$B,EL$9),"-")</f>
        <v>-</v>
      </c>
      <c r="EM56" s="380" t="str">
        <f>IFERROR(AVERAGEIFS('VISSIM Travel Time Outputs'!$H:$H,'VISSIM Travel Time Outputs'!$D:$D,$D56,'VISSIM Travel Time Outputs'!$A:$A,"AVG",'VISSIM Travel Time Outputs'!$B:$B,EM$9),"-")</f>
        <v>-</v>
      </c>
      <c r="EN56" s="380" t="str">
        <f>IFERROR(AVERAGEIFS('VISSIM Travel Time Outputs'!$H:$H,'VISSIM Travel Time Outputs'!$D:$D,$D56,'VISSIM Travel Time Outputs'!$A:$A,"AVG",'VISSIM Travel Time Outputs'!$B:$B,EN$9),"-")</f>
        <v>-</v>
      </c>
      <c r="EO56" s="380" t="str">
        <f>IFERROR(AVERAGEIFS('VISSIM Travel Time Outputs'!$H:$H,'VISSIM Travel Time Outputs'!$D:$D,$D56,'VISSIM Travel Time Outputs'!$A:$A,"AVG",'VISSIM Travel Time Outputs'!$B:$B,EO$9),"-")</f>
        <v>-</v>
      </c>
      <c r="EP56" s="380" t="str">
        <f>IFERROR(AVERAGEIFS('VISSIM Travel Time Outputs'!$H:$H,'VISSIM Travel Time Outputs'!$D:$D,$D56,'VISSIM Travel Time Outputs'!$A:$A,"AVG",'VISSIM Travel Time Outputs'!$B:$B,EP$9),"-")</f>
        <v>-</v>
      </c>
      <c r="EQ56" s="380" t="str">
        <f>IFERROR(AVERAGEIFS('VISSIM Travel Time Outputs'!$H:$H,'VISSIM Travel Time Outputs'!$D:$D,$D56,'VISSIM Travel Time Outputs'!$A:$A,"AVG",'VISSIM Travel Time Outputs'!$B:$B,EQ$9),"-")</f>
        <v>-</v>
      </c>
      <c r="ER56" s="380" t="str">
        <f>IFERROR(AVERAGEIFS('VISSIM Travel Time Outputs'!$H:$H,'VISSIM Travel Time Outputs'!$D:$D,$D56,'VISSIM Travel Time Outputs'!$A:$A,"AVG",'VISSIM Travel Time Outputs'!$B:$B,ER$9),"-")</f>
        <v>-</v>
      </c>
      <c r="ES56" s="380" t="str">
        <f>IFERROR(AVERAGEIFS('VISSIM Travel Time Outputs'!$H:$H,'VISSIM Travel Time Outputs'!$D:$D,$D56,'VISSIM Travel Time Outputs'!$A:$A,"AVG",'VISSIM Travel Time Outputs'!$B:$B,ES$9),"-")</f>
        <v>-</v>
      </c>
      <c r="ET56" s="380" t="str">
        <f>IFERROR(AVERAGEIFS('VISSIM Travel Time Outputs'!$H:$H,'VISSIM Travel Time Outputs'!$D:$D,$D56,'VISSIM Travel Time Outputs'!$A:$A,"AVG",'VISSIM Travel Time Outputs'!$B:$B,ET$9),"-")</f>
        <v>-</v>
      </c>
      <c r="EU56" s="380" t="str">
        <f>IFERROR(AVERAGEIFS('VISSIM Travel Time Outputs'!$H:$H,'VISSIM Travel Time Outputs'!$D:$D,$D56,'VISSIM Travel Time Outputs'!$A:$A,"AVG",'VISSIM Travel Time Outputs'!$B:$B,EU$9),"-")</f>
        <v>-</v>
      </c>
      <c r="EV56" s="380" t="str">
        <f>IFERROR(AVERAGEIFS('VISSIM Travel Time Outputs'!$H:$H,'VISSIM Travel Time Outputs'!$D:$D,$D56,'VISSIM Travel Time Outputs'!$A:$A,"AVG",'VISSIM Travel Time Outputs'!$B:$B,EV$9),"-")</f>
        <v>-</v>
      </c>
      <c r="EW56" s="380" t="str">
        <f>IFERROR(AVERAGEIFS('VISSIM Travel Time Outputs'!$H:$H,'VISSIM Travel Time Outputs'!$D:$D,$D56,'VISSIM Travel Time Outputs'!$A:$A,"AVG",'VISSIM Travel Time Outputs'!$B:$B,EW$9),"-")</f>
        <v>-</v>
      </c>
      <c r="EX56" s="380" t="str">
        <f>IFERROR(AVERAGEIFS('VISSIM Travel Time Outputs'!$H:$H,'VISSIM Travel Time Outputs'!$D:$D,$D56,'VISSIM Travel Time Outputs'!$A:$A,"AVG",'VISSIM Travel Time Outputs'!$B:$B,EX$9),"-")</f>
        <v>-</v>
      </c>
      <c r="EY56" s="381" t="str">
        <f>IFERROR(AVERAGEIFS('VISSIM Travel Time Outputs'!$H:$H,'VISSIM Travel Time Outputs'!$D:$D,$D56,'VISSIM Travel Time Outputs'!$A:$A,"AVG",'VISSIM Travel Time Outputs'!$B:$B,EY$9),"-")</f>
        <v>-</v>
      </c>
      <c r="EZ56" s="304"/>
      <c r="FA56" s="259" t="str">
        <f t="shared" si="22"/>
        <v>--</v>
      </c>
      <c r="FB56" s="410" t="str">
        <f t="shared" si="23"/>
        <v>--</v>
      </c>
      <c r="FC56" s="381">
        <f t="shared" si="24"/>
        <v>0</v>
      </c>
      <c r="FD56" s="387"/>
      <c r="FE56" s="259" t="str">
        <f>IFERROR(GETPIVOTDATA("Average of TRAVTM(40)",#REF!,"TIMEINT",FE$9,"VEHICLETRAVELTIMEMEASUREMENT",$D56)/3600/24,"--")</f>
        <v>--</v>
      </c>
      <c r="FF56" s="36" t="str">
        <f>IFERROR(GETPIVOTDATA("Average of TRAVTM(40)",#REF!,"TIMEINT",FF$9,"VEHICLETRAVELTIMEMEASUREMENT",$D56)/3600/24,"--")</f>
        <v>--</v>
      </c>
      <c r="FG56" s="36" t="str">
        <f>IFERROR(GETPIVOTDATA("Average of TRAVTM(40)",#REF!,"TIMEINT",FG$9,"VEHICLETRAVELTIMEMEASUREMENT",$D56)/3600/24,"--")</f>
        <v>--</v>
      </c>
      <c r="FH56" s="36" t="str">
        <f>IFERROR(GETPIVOTDATA("Average of TRAVTM(40)",#REF!,"TIMEINT",FH$9,"VEHICLETRAVELTIMEMEASUREMENT",$D56)/3600/24,"--")</f>
        <v>--</v>
      </c>
      <c r="FI56" s="36" t="str">
        <f>IFERROR(GETPIVOTDATA("Average of TRAVTM(40)",#REF!,"TIMEINT",FI$9,"VEHICLETRAVELTIMEMEASUREMENT",$D56)/3600/24,"--")</f>
        <v>--</v>
      </c>
      <c r="FJ56" s="36" t="str">
        <f>IFERROR(GETPIVOTDATA("Average of TRAVTM(40)",#REF!,"TIMEINT",FJ$9,"VEHICLETRAVELTIMEMEASUREMENT",$D56)/3600/24,"--")</f>
        <v>--</v>
      </c>
      <c r="FK56" s="36" t="str">
        <f>IFERROR(GETPIVOTDATA("Average of TRAVTM(40)",#REF!,"TIMEINT",FK$9,"VEHICLETRAVELTIMEMEASUREMENT",$D56)/3600/24,"--")</f>
        <v>--</v>
      </c>
      <c r="FL56" s="36" t="str">
        <f>IFERROR(GETPIVOTDATA("Average of TRAVTM(40)",#REF!,"TIMEINT",FL$9,"VEHICLETRAVELTIMEMEASUREMENT",$D56)/3600/24,"--")</f>
        <v>--</v>
      </c>
      <c r="FM56" s="36" t="str">
        <f>IFERROR(GETPIVOTDATA("Average of TRAVTM(40)",#REF!,"TIMEINT",FM$9,"VEHICLETRAVELTIMEMEASUREMENT",$D56)/3600/24,"--")</f>
        <v>--</v>
      </c>
      <c r="FN56" s="36" t="str">
        <f>IFERROR(GETPIVOTDATA("Average of TRAVTM(40)",#REF!,"TIMEINT",FN$9,"VEHICLETRAVELTIMEMEASUREMENT",$D56)/3600/24,"--")</f>
        <v>--</v>
      </c>
      <c r="FO56" s="36" t="str">
        <f>IFERROR(GETPIVOTDATA("Average of TRAVTM(40)",#REF!,"TIMEINT",FO$9,"VEHICLETRAVELTIMEMEASUREMENT",$D56)/3600/24,"--")</f>
        <v>--</v>
      </c>
      <c r="FP56" s="36" t="str">
        <f>IFERROR(GETPIVOTDATA("Average of TRAVTM(40)",#REF!,"TIMEINT",FP$9,"VEHICLETRAVELTIMEMEASUREMENT",$D56)/3600/24,"--")</f>
        <v>--</v>
      </c>
      <c r="FQ56" s="36" t="str">
        <f>IFERROR(GETPIVOTDATA("Average of TRAVTM(40)",#REF!,"TIMEINT",FQ$9,"VEHICLETRAVELTIMEMEASUREMENT",$D56)/3600/24,"--")</f>
        <v>--</v>
      </c>
      <c r="FR56" s="36" t="str">
        <f>IFERROR(GETPIVOTDATA("Average of TRAVTM(40)",#REF!,"TIMEINT",FR$9,"VEHICLETRAVELTIMEMEASUREMENT",$D56)/3600/24,"--")</f>
        <v>--</v>
      </c>
      <c r="FS56" s="36" t="str">
        <f>IFERROR(GETPIVOTDATA("Average of TRAVTM(40)",#REF!,"TIMEINT",FS$9,"VEHICLETRAVELTIMEMEASUREMENT",$D56)/3600/24,"--")</f>
        <v>--</v>
      </c>
      <c r="FT56" s="177" t="str">
        <f>IFERROR(GETPIVOTDATA("Average of TRAVTM(40)",#REF!,"TIMEINT",FT$9,"VEHICLETRAVELTIMEMEASUREMENT",$D56)/3600/24,"--")</f>
        <v>--</v>
      </c>
      <c r="FU56" s="387"/>
      <c r="FV56" s="379" t="str">
        <f>IFERROR(GETPIVOTDATA("Average of VEHS(40)",#REF!,"TIMEINT",FV$9,"VEHICLETRAVELTIMEMEASUREMENT",$D56),"--")</f>
        <v>--</v>
      </c>
      <c r="FW56" s="380" t="str">
        <f>IFERROR(GETPIVOTDATA("Average of VEHS(40)",#REF!,"TIMEINT",FW$9,"VEHICLETRAVELTIMEMEASUREMENT",$D56),"--")</f>
        <v>--</v>
      </c>
      <c r="FX56" s="380" t="str">
        <f>IFERROR(GETPIVOTDATA("Average of VEHS(40)",#REF!,"TIMEINT",FX$9,"VEHICLETRAVELTIMEMEASUREMENT",$D56),"--")</f>
        <v>--</v>
      </c>
      <c r="FY56" s="380" t="str">
        <f>IFERROR(GETPIVOTDATA("Average of VEHS(40)",#REF!,"TIMEINT",FY$9,"VEHICLETRAVELTIMEMEASUREMENT",$D56),"--")</f>
        <v>--</v>
      </c>
      <c r="FZ56" s="380" t="str">
        <f>IFERROR(GETPIVOTDATA("Average of VEHS(40)",#REF!,"TIMEINT",FZ$9,"VEHICLETRAVELTIMEMEASUREMENT",$D56),"--")</f>
        <v>--</v>
      </c>
      <c r="GA56" s="380" t="str">
        <f>IFERROR(GETPIVOTDATA("Average of VEHS(40)",#REF!,"TIMEINT",GA$9,"VEHICLETRAVELTIMEMEASUREMENT",$D56),"--")</f>
        <v>--</v>
      </c>
      <c r="GB56" s="380" t="str">
        <f>IFERROR(GETPIVOTDATA("Average of VEHS(40)",#REF!,"TIMEINT",GB$9,"VEHICLETRAVELTIMEMEASUREMENT",$D56),"--")</f>
        <v>--</v>
      </c>
      <c r="GC56" s="380" t="str">
        <f>IFERROR(GETPIVOTDATA("Average of VEHS(40)",#REF!,"TIMEINT",GC$9,"VEHICLETRAVELTIMEMEASUREMENT",$D56),"--")</f>
        <v>--</v>
      </c>
      <c r="GD56" s="380" t="str">
        <f>IFERROR(GETPIVOTDATA("Average of VEHS(40)",#REF!,"TIMEINT",GD$9,"VEHICLETRAVELTIMEMEASUREMENT",$D56),"--")</f>
        <v>--</v>
      </c>
      <c r="GE56" s="380" t="str">
        <f>IFERROR(GETPIVOTDATA("Average of VEHS(40)",#REF!,"TIMEINT",GE$9,"VEHICLETRAVELTIMEMEASUREMENT",$D56),"--")</f>
        <v>--</v>
      </c>
      <c r="GF56" s="380" t="str">
        <f>IFERROR(GETPIVOTDATA("Average of VEHS(40)",#REF!,"TIMEINT",GF$9,"VEHICLETRAVELTIMEMEASUREMENT",$D56),"--")</f>
        <v>--</v>
      </c>
      <c r="GG56" s="380" t="str">
        <f>IFERROR(GETPIVOTDATA("Average of VEHS(40)",#REF!,"TIMEINT",GG$9,"VEHICLETRAVELTIMEMEASUREMENT",$D56),"--")</f>
        <v>--</v>
      </c>
      <c r="GH56" s="380" t="str">
        <f>IFERROR(GETPIVOTDATA("Average of VEHS(40)",#REF!,"TIMEINT",GH$9,"VEHICLETRAVELTIMEMEASUREMENT",$D56),"--")</f>
        <v>--</v>
      </c>
      <c r="GI56" s="380" t="str">
        <f>IFERROR(GETPIVOTDATA("Average of VEHS(40)",#REF!,"TIMEINT",GI$9,"VEHICLETRAVELTIMEMEASUREMENT",$D56),"--")</f>
        <v>--</v>
      </c>
      <c r="GJ56" s="380" t="str">
        <f>IFERROR(GETPIVOTDATA("Average of VEHS(40)",#REF!,"TIMEINT",GJ$9,"VEHICLETRAVELTIMEMEASUREMENT",$D56),"--")</f>
        <v>--</v>
      </c>
      <c r="GK56" s="381" t="str">
        <f>IFERROR(GETPIVOTDATA("Average of VEHS(40)",#REF!,"TIMEINT",GK$9,"VEHICLETRAVELTIMEMEASUREMENT",$D56),"--")</f>
        <v>--</v>
      </c>
      <c r="GL56" s="387"/>
      <c r="GM56" s="259" t="str">
        <f t="shared" si="25"/>
        <v>--</v>
      </c>
      <c r="GN56" s="410" t="str">
        <f t="shared" si="26"/>
        <v>--</v>
      </c>
      <c r="GO56" s="381">
        <f t="shared" si="27"/>
        <v>0</v>
      </c>
      <c r="GP56" s="387"/>
      <c r="GQ56" s="259" t="str">
        <f>IFERROR(GETPIVOTDATA("Average of TRAVTM(60)",#REF!,"TIMEINT",GQ$9,"VEHICLETRAVELTIMEMEASUREMENT",$D56)/3600/24,"--")</f>
        <v>--</v>
      </c>
      <c r="GR56" s="36" t="str">
        <f>IFERROR(GETPIVOTDATA("Average of TRAVTM(60)",#REF!,"TIMEINT",GR$9,"VEHICLETRAVELTIMEMEASUREMENT",$D56)/3600/24,"--")</f>
        <v>--</v>
      </c>
      <c r="GS56" s="36" t="str">
        <f>IFERROR(GETPIVOTDATA("Average of TRAVTM(60)",#REF!,"TIMEINT",GS$9,"VEHICLETRAVELTIMEMEASUREMENT",$D56)/3600/24,"--")</f>
        <v>--</v>
      </c>
      <c r="GT56" s="36" t="str">
        <f>IFERROR(GETPIVOTDATA("Average of TRAVTM(60)",#REF!,"TIMEINT",GT$9,"VEHICLETRAVELTIMEMEASUREMENT",$D56)/3600/24,"--")</f>
        <v>--</v>
      </c>
      <c r="GU56" s="36" t="str">
        <f>IFERROR(GETPIVOTDATA("Average of TRAVTM(60)",#REF!,"TIMEINT",GU$9,"VEHICLETRAVELTIMEMEASUREMENT",$D56)/3600/24,"--")</f>
        <v>--</v>
      </c>
      <c r="GV56" s="36" t="str">
        <f>IFERROR(GETPIVOTDATA("Average of TRAVTM(60)",#REF!,"TIMEINT",GV$9,"VEHICLETRAVELTIMEMEASUREMENT",$D56)/3600/24,"--")</f>
        <v>--</v>
      </c>
      <c r="GW56" s="36" t="str">
        <f>IFERROR(GETPIVOTDATA("Average of TRAVTM(60)",#REF!,"TIMEINT",GW$9,"VEHICLETRAVELTIMEMEASUREMENT",$D56)/3600/24,"--")</f>
        <v>--</v>
      </c>
      <c r="GX56" s="36" t="str">
        <f>IFERROR(GETPIVOTDATA("Average of TRAVTM(60)",#REF!,"TIMEINT",GX$9,"VEHICLETRAVELTIMEMEASUREMENT",$D56)/3600/24,"--")</f>
        <v>--</v>
      </c>
      <c r="GY56" s="36" t="str">
        <f>IFERROR(GETPIVOTDATA("Average of TRAVTM(60)",#REF!,"TIMEINT",GY$9,"VEHICLETRAVELTIMEMEASUREMENT",$D56)/3600/24,"--")</f>
        <v>--</v>
      </c>
      <c r="GZ56" s="36" t="str">
        <f>IFERROR(GETPIVOTDATA("Average of TRAVTM(60)",#REF!,"TIMEINT",GZ$9,"VEHICLETRAVELTIMEMEASUREMENT",$D56)/3600/24,"--")</f>
        <v>--</v>
      </c>
      <c r="HA56" s="36" t="str">
        <f>IFERROR(GETPIVOTDATA("Average of TRAVTM(60)",#REF!,"TIMEINT",HA$9,"VEHICLETRAVELTIMEMEASUREMENT",$D56)/3600/24,"--")</f>
        <v>--</v>
      </c>
      <c r="HB56" s="36" t="str">
        <f>IFERROR(GETPIVOTDATA("Average of TRAVTM(60)",#REF!,"TIMEINT",HB$9,"VEHICLETRAVELTIMEMEASUREMENT",$D56)/3600/24,"--")</f>
        <v>--</v>
      </c>
      <c r="HC56" s="36" t="str">
        <f>IFERROR(GETPIVOTDATA("Average of TRAVTM(60)",#REF!,"TIMEINT",HC$9,"VEHICLETRAVELTIMEMEASUREMENT",$D56)/3600/24,"--")</f>
        <v>--</v>
      </c>
      <c r="HD56" s="36" t="str">
        <f>IFERROR(GETPIVOTDATA("Average of TRAVTM(60)",#REF!,"TIMEINT",HD$9,"VEHICLETRAVELTIMEMEASUREMENT",$D56)/3600/24,"--")</f>
        <v>--</v>
      </c>
      <c r="HE56" s="36" t="str">
        <f>IFERROR(GETPIVOTDATA("Average of TRAVTM(60)",#REF!,"TIMEINT",HE$9,"VEHICLETRAVELTIMEMEASUREMENT",$D56)/3600/24,"--")</f>
        <v>--</v>
      </c>
      <c r="HF56" s="177" t="str">
        <f>IFERROR(GETPIVOTDATA("Average of TRAVTM(60)",#REF!,"TIMEINT",HF$9,"VEHICLETRAVELTIMEMEASUREMENT",$D56)/3600/24,"--")</f>
        <v>--</v>
      </c>
      <c r="HG56" s="387"/>
      <c r="HH56" s="379" t="str">
        <f>IFERROR(GETPIVOTDATA("Average of VEHS(60)",#REF!,"TIMEINT",HH$9,"VEHICLETRAVELTIMEMEASUREMENT",$D56),"--")</f>
        <v>--</v>
      </c>
      <c r="HI56" s="380" t="str">
        <f>IFERROR(GETPIVOTDATA("Average of VEHS(60)",#REF!,"TIMEINT",HI$9,"VEHICLETRAVELTIMEMEASUREMENT",$D56),"--")</f>
        <v>--</v>
      </c>
      <c r="HJ56" s="380" t="str">
        <f>IFERROR(GETPIVOTDATA("Average of VEHS(60)",#REF!,"TIMEINT",HJ$9,"VEHICLETRAVELTIMEMEASUREMENT",$D56),"--")</f>
        <v>--</v>
      </c>
      <c r="HK56" s="380" t="str">
        <f>IFERROR(GETPIVOTDATA("Average of VEHS(60)",#REF!,"TIMEINT",HK$9,"VEHICLETRAVELTIMEMEASUREMENT",$D56),"--")</f>
        <v>--</v>
      </c>
      <c r="HL56" s="380" t="str">
        <f>IFERROR(GETPIVOTDATA("Average of VEHS(60)",#REF!,"TIMEINT",HL$9,"VEHICLETRAVELTIMEMEASUREMENT",$D56),"--")</f>
        <v>--</v>
      </c>
      <c r="HM56" s="380" t="str">
        <f>IFERROR(GETPIVOTDATA("Average of VEHS(60)",#REF!,"TIMEINT",HM$9,"VEHICLETRAVELTIMEMEASUREMENT",$D56),"--")</f>
        <v>--</v>
      </c>
      <c r="HN56" s="380" t="str">
        <f>IFERROR(GETPIVOTDATA("Average of VEHS(60)",#REF!,"TIMEINT",HN$9,"VEHICLETRAVELTIMEMEASUREMENT",$D56),"--")</f>
        <v>--</v>
      </c>
      <c r="HO56" s="380" t="str">
        <f>IFERROR(GETPIVOTDATA("Average of VEHS(60)",#REF!,"TIMEINT",HO$9,"VEHICLETRAVELTIMEMEASUREMENT",$D56),"--")</f>
        <v>--</v>
      </c>
      <c r="HP56" s="380" t="str">
        <f>IFERROR(GETPIVOTDATA("Average of VEHS(60)",#REF!,"TIMEINT",HP$9,"VEHICLETRAVELTIMEMEASUREMENT",$D56),"--")</f>
        <v>--</v>
      </c>
      <c r="HQ56" s="380" t="str">
        <f>IFERROR(GETPIVOTDATA("Average of VEHS(60)",#REF!,"TIMEINT",HQ$9,"VEHICLETRAVELTIMEMEASUREMENT",$D56),"--")</f>
        <v>--</v>
      </c>
      <c r="HR56" s="380" t="str">
        <f>IFERROR(GETPIVOTDATA("Average of VEHS(60)",#REF!,"TIMEINT",HR$9,"VEHICLETRAVELTIMEMEASUREMENT",$D56),"--")</f>
        <v>--</v>
      </c>
      <c r="HS56" s="380" t="str">
        <f>IFERROR(GETPIVOTDATA("Average of VEHS(60)",#REF!,"TIMEINT",HS$9,"VEHICLETRAVELTIMEMEASUREMENT",$D56),"--")</f>
        <v>--</v>
      </c>
      <c r="HT56" s="380" t="str">
        <f>IFERROR(GETPIVOTDATA("Average of VEHS(60)",#REF!,"TIMEINT",HT$9,"VEHICLETRAVELTIMEMEASUREMENT",$D56),"--")</f>
        <v>--</v>
      </c>
      <c r="HU56" s="380" t="str">
        <f>IFERROR(GETPIVOTDATA("Average of VEHS(60)",#REF!,"TIMEINT",HU$9,"VEHICLETRAVELTIMEMEASUREMENT",$D56),"--")</f>
        <v>--</v>
      </c>
      <c r="HV56" s="380" t="str">
        <f>IFERROR(GETPIVOTDATA("Average of VEHS(60)",#REF!,"TIMEINT",HV$9,"VEHICLETRAVELTIMEMEASUREMENT",$D56),"--")</f>
        <v>--</v>
      </c>
      <c r="HW56" s="381" t="str">
        <f>IFERROR(GETPIVOTDATA("Average of VEHS(60)",#REF!,"TIMEINT",HW$9,"VEHICLETRAVELTIMEMEASUREMENT",$D56),"--")</f>
        <v>--</v>
      </c>
      <c r="HX56" s="387"/>
      <c r="HY56" s="259" t="str">
        <f t="shared" si="28"/>
        <v>--</v>
      </c>
      <c r="HZ56" s="410" t="str">
        <f t="shared" si="29"/>
        <v>--</v>
      </c>
      <c r="IA56" s="381">
        <f t="shared" si="30"/>
        <v>0</v>
      </c>
      <c r="IB56" s="716"/>
      <c r="IC56" s="379" t="str">
        <f>IFERROR(AVERAGEIFS('VISSIM Travel Time Outputs'!$L:$L,'VISSIM Travel Time Outputs'!$D:$D,$D56,'VISSIM Travel Time Outputs'!$A:$A,"AVG",'VISSIM Travel Time Outputs'!$B:$B,IC$9),"-")</f>
        <v>-</v>
      </c>
      <c r="ID56" s="380" t="str">
        <f>IFERROR(AVERAGEIFS('VISSIM Travel Time Outputs'!$L:$L,'VISSIM Travel Time Outputs'!$D:$D,$D56,'VISSIM Travel Time Outputs'!$A:$A,"AVG",'VISSIM Travel Time Outputs'!$B:$B,ID$9),"-")</f>
        <v>-</v>
      </c>
      <c r="IE56" s="380" t="str">
        <f>IFERROR(AVERAGEIFS('VISSIM Travel Time Outputs'!$L:$L,'VISSIM Travel Time Outputs'!$D:$D,$D56,'VISSIM Travel Time Outputs'!$A:$A,"AVG",'VISSIM Travel Time Outputs'!$B:$B,IE$9),"-")</f>
        <v>-</v>
      </c>
      <c r="IF56" s="380" t="str">
        <f>IFERROR(AVERAGEIFS('VISSIM Travel Time Outputs'!$L:$L,'VISSIM Travel Time Outputs'!$D:$D,$D56,'VISSIM Travel Time Outputs'!$A:$A,"AVG",'VISSIM Travel Time Outputs'!$B:$B,IF$9),"-")</f>
        <v>-</v>
      </c>
      <c r="IG56" s="380" t="str">
        <f>IFERROR(AVERAGEIFS('VISSIM Travel Time Outputs'!$L:$L,'VISSIM Travel Time Outputs'!$D:$D,$D56,'VISSIM Travel Time Outputs'!$A:$A,"AVG",'VISSIM Travel Time Outputs'!$B:$B,IG$9),"-")</f>
        <v>-</v>
      </c>
      <c r="IH56" s="380" t="str">
        <f>IFERROR(AVERAGEIFS('VISSIM Travel Time Outputs'!$L:$L,'VISSIM Travel Time Outputs'!$D:$D,$D56,'VISSIM Travel Time Outputs'!$A:$A,"AVG",'VISSIM Travel Time Outputs'!$B:$B,IH$9),"-")</f>
        <v>-</v>
      </c>
      <c r="II56" s="380" t="str">
        <f>IFERROR(AVERAGEIFS('VISSIM Travel Time Outputs'!$L:$L,'VISSIM Travel Time Outputs'!$D:$D,$D56,'VISSIM Travel Time Outputs'!$A:$A,"AVG",'VISSIM Travel Time Outputs'!$B:$B,II$9),"-")</f>
        <v>-</v>
      </c>
      <c r="IJ56" s="380" t="str">
        <f>IFERROR(AVERAGEIFS('VISSIM Travel Time Outputs'!$L:$L,'VISSIM Travel Time Outputs'!$D:$D,$D56,'VISSIM Travel Time Outputs'!$A:$A,"AVG",'VISSIM Travel Time Outputs'!$B:$B,IJ$9),"-")</f>
        <v>-</v>
      </c>
      <c r="IK56" s="380" t="str">
        <f>IFERROR(AVERAGEIFS('VISSIM Travel Time Outputs'!$L:$L,'VISSIM Travel Time Outputs'!$D:$D,$D56,'VISSIM Travel Time Outputs'!$A:$A,"AVG",'VISSIM Travel Time Outputs'!$B:$B,IK$9),"-")</f>
        <v>-</v>
      </c>
      <c r="IL56" s="380" t="str">
        <f>IFERROR(AVERAGEIFS('VISSIM Travel Time Outputs'!$L:$L,'VISSIM Travel Time Outputs'!$D:$D,$D56,'VISSIM Travel Time Outputs'!$A:$A,"AVG",'VISSIM Travel Time Outputs'!$B:$B,IL$9),"-")</f>
        <v>-</v>
      </c>
      <c r="IM56" s="380" t="str">
        <f>IFERROR(AVERAGEIFS('VISSIM Travel Time Outputs'!$L:$L,'VISSIM Travel Time Outputs'!$D:$D,$D56,'VISSIM Travel Time Outputs'!$A:$A,"AVG",'VISSIM Travel Time Outputs'!$B:$B,IM$9),"-")</f>
        <v>-</v>
      </c>
      <c r="IN56" s="380" t="str">
        <f>IFERROR(AVERAGEIFS('VISSIM Travel Time Outputs'!$L:$L,'VISSIM Travel Time Outputs'!$D:$D,$D56,'VISSIM Travel Time Outputs'!$A:$A,"AVG",'VISSIM Travel Time Outputs'!$B:$B,IN$9),"-")</f>
        <v>-</v>
      </c>
      <c r="IO56" s="380" t="str">
        <f>IFERROR(AVERAGEIFS('VISSIM Travel Time Outputs'!$L:$L,'VISSIM Travel Time Outputs'!$D:$D,$D56,'VISSIM Travel Time Outputs'!$A:$A,"AVG",'VISSIM Travel Time Outputs'!$B:$B,IO$9),"-")</f>
        <v>-</v>
      </c>
      <c r="IP56" s="380" t="str">
        <f>IFERROR(AVERAGEIFS('VISSIM Travel Time Outputs'!$L:$L,'VISSIM Travel Time Outputs'!$D:$D,$D56,'VISSIM Travel Time Outputs'!$A:$A,"AVG",'VISSIM Travel Time Outputs'!$B:$B,IP$9),"-")</f>
        <v>-</v>
      </c>
      <c r="IQ56" s="380" t="str">
        <f>IFERROR(AVERAGEIFS('VISSIM Travel Time Outputs'!$L:$L,'VISSIM Travel Time Outputs'!$D:$D,$D56,'VISSIM Travel Time Outputs'!$A:$A,"AVG",'VISSIM Travel Time Outputs'!$B:$B,IQ$9),"-")</f>
        <v>-</v>
      </c>
      <c r="IR56" s="381" t="str">
        <f>IFERROR(AVERAGEIFS('VISSIM Travel Time Outputs'!$L:$L,'VISSIM Travel Time Outputs'!$D:$D,$D56,'VISSIM Travel Time Outputs'!$A:$A,"AVG",'VISSIM Travel Time Outputs'!$B:$B,IR$9),"-")</f>
        <v>-</v>
      </c>
      <c r="IS56" s="381" t="str">
        <f t="shared" si="31"/>
        <v>--</v>
      </c>
    </row>
    <row r="57" spans="1:253" x14ac:dyDescent="0.25">
      <c r="A57" s="302" t="str">
        <f t="shared" si="12"/>
        <v>H</v>
      </c>
      <c r="B57" s="375">
        <f t="shared" si="33"/>
        <v>48</v>
      </c>
      <c r="C57" s="475">
        <f>INDEX('Input - Travel Times'!$B$3:$AL$103,MATCH($B57,'Input - Travel Times'!$B$3:$B$103,0),MATCH(C$9,'Input - Travel Times'!$B$3:$AL$3,0))</f>
        <v>0</v>
      </c>
      <c r="D57" s="194">
        <f>INDEX('Input - Travel Times'!$B$3:$AS$103,MATCH($B57,'Input - Travel Times'!$B$3:$B$103,0),MATCH(D$9,'Input - Travel Times'!$B$3:$AS$3,0))</f>
        <v>0</v>
      </c>
      <c r="E57" s="582">
        <f>TIME(0,0,INDEX('Input - Travel Times'!$B$3:$AL$103,MATCH($B57,'Input - Travel Times'!$B$3:$B$103,0),MATCH(E$9,'Input - Travel Times'!$B$3:$AL$3,0)))</f>
        <v>0</v>
      </c>
      <c r="F57" s="582">
        <f>TIME(0,0,INDEX('Input - Travel Times'!$B$3:$AL$103,MATCH($B57,'Input - Travel Times'!$B$3:$B$103,0),MATCH(F$9,'Input - Travel Times'!$B$3:$AL$3,0)))</f>
        <v>0</v>
      </c>
      <c r="G57" s="582">
        <f>TIME(0,0,INDEX('Input - Travel Times'!$B$3:$AL$103,MATCH($B57,'Input - Travel Times'!$B$3:$B$103,0),MATCH(G$9,'Input - Travel Times'!$B$3:$AL$3,0)))</f>
        <v>0</v>
      </c>
      <c r="I57" s="259" t="str">
        <f>IFERROR(TIME(0,0,AVERAGEIFS('VISSIM Travel Time Outputs'!$I:$I,'VISSIM Travel Time Outputs'!$D:$D,$D57,'VISSIM Travel Time Outputs'!$A:$A,"AVG",'VISSIM Travel Time Outputs'!$B:$B,I$9)),"-")</f>
        <v>-</v>
      </c>
      <c r="J57" s="36" t="str">
        <f>IFERROR(TIME(0,0,AVERAGEIFS('VISSIM Travel Time Outputs'!$I:$I,'VISSIM Travel Time Outputs'!$D:$D,$D57,'VISSIM Travel Time Outputs'!$A:$A,"AVG",'VISSIM Travel Time Outputs'!$B:$B,J$9)),"-")</f>
        <v>-</v>
      </c>
      <c r="K57" s="36" t="str">
        <f>IFERROR(TIME(0,0,AVERAGEIFS('VISSIM Travel Time Outputs'!$I:$I,'VISSIM Travel Time Outputs'!$D:$D,$D57,'VISSIM Travel Time Outputs'!$A:$A,"AVG",'VISSIM Travel Time Outputs'!$B:$B,K$9)),"-")</f>
        <v>-</v>
      </c>
      <c r="L57" s="36" t="str">
        <f>IFERROR(TIME(0,0,AVERAGEIFS('VISSIM Travel Time Outputs'!$I:$I,'VISSIM Travel Time Outputs'!$D:$D,$D57,'VISSIM Travel Time Outputs'!$A:$A,"AVG",'VISSIM Travel Time Outputs'!$B:$B,L$9)),"-")</f>
        <v>-</v>
      </c>
      <c r="M57" s="36" t="str">
        <f>IFERROR(TIME(0,0,AVERAGEIFS('VISSIM Travel Time Outputs'!$I:$I,'VISSIM Travel Time Outputs'!$D:$D,$D57,'VISSIM Travel Time Outputs'!$A:$A,"AVG",'VISSIM Travel Time Outputs'!$B:$B,M$9)),"-")</f>
        <v>-</v>
      </c>
      <c r="N57" s="36" t="str">
        <f>IFERROR(TIME(0,0,AVERAGEIFS('VISSIM Travel Time Outputs'!$I:$I,'VISSIM Travel Time Outputs'!$D:$D,$D57,'VISSIM Travel Time Outputs'!$A:$A,"AVG",'VISSIM Travel Time Outputs'!$B:$B,N$9)),"-")</f>
        <v>-</v>
      </c>
      <c r="O57" s="36" t="str">
        <f>IFERROR(TIME(0,0,AVERAGEIFS('VISSIM Travel Time Outputs'!$I:$I,'VISSIM Travel Time Outputs'!$D:$D,$D57,'VISSIM Travel Time Outputs'!$A:$A,"AVG",'VISSIM Travel Time Outputs'!$B:$B,O$9)),"-")</f>
        <v>-</v>
      </c>
      <c r="P57" s="36" t="str">
        <f>IFERROR(TIME(0,0,AVERAGEIFS('VISSIM Travel Time Outputs'!$I:$I,'VISSIM Travel Time Outputs'!$D:$D,$D57,'VISSIM Travel Time Outputs'!$A:$A,"AVG",'VISSIM Travel Time Outputs'!$B:$B,P$9)),"-")</f>
        <v>-</v>
      </c>
      <c r="Q57" s="36" t="str">
        <f>IFERROR(TIME(0,0,AVERAGEIFS('VISSIM Travel Time Outputs'!$I:$I,'VISSIM Travel Time Outputs'!$D:$D,$D57,'VISSIM Travel Time Outputs'!$A:$A,"AVG",'VISSIM Travel Time Outputs'!$B:$B,Q$9)),"-")</f>
        <v>-</v>
      </c>
      <c r="R57" s="36" t="str">
        <f>IFERROR(TIME(0,0,AVERAGEIFS('VISSIM Travel Time Outputs'!$I:$I,'VISSIM Travel Time Outputs'!$D:$D,$D57,'VISSIM Travel Time Outputs'!$A:$A,"AVG",'VISSIM Travel Time Outputs'!$B:$B,R$9)),"-")</f>
        <v>-</v>
      </c>
      <c r="S57" s="36" t="str">
        <f>IFERROR(TIME(0,0,AVERAGEIFS('VISSIM Travel Time Outputs'!$I:$I,'VISSIM Travel Time Outputs'!$D:$D,$D57,'VISSIM Travel Time Outputs'!$A:$A,"AVG",'VISSIM Travel Time Outputs'!$B:$B,S$9)),"-")</f>
        <v>-</v>
      </c>
      <c r="T57" s="36" t="str">
        <f>IFERROR(TIME(0,0,AVERAGEIFS('VISSIM Travel Time Outputs'!$I:$I,'VISSIM Travel Time Outputs'!$D:$D,$D57,'VISSIM Travel Time Outputs'!$A:$A,"AVG",'VISSIM Travel Time Outputs'!$B:$B,T$9)),"-")</f>
        <v>-</v>
      </c>
      <c r="U57" s="36" t="str">
        <f>IFERROR(TIME(0,0,AVERAGEIFS('VISSIM Travel Time Outputs'!$I:$I,'VISSIM Travel Time Outputs'!$D:$D,$D57,'VISSIM Travel Time Outputs'!$A:$A,"AVG",'VISSIM Travel Time Outputs'!$B:$B,U$9)),"-")</f>
        <v>-</v>
      </c>
      <c r="V57" s="36" t="str">
        <f>IFERROR(TIME(0,0,AVERAGEIFS('VISSIM Travel Time Outputs'!$I:$I,'VISSIM Travel Time Outputs'!$D:$D,$D57,'VISSIM Travel Time Outputs'!$A:$A,"AVG",'VISSIM Travel Time Outputs'!$B:$B,V$9)),"-")</f>
        <v>-</v>
      </c>
      <c r="W57" s="36" t="str">
        <f>IFERROR(TIME(0,0,AVERAGEIFS('VISSIM Travel Time Outputs'!$I:$I,'VISSIM Travel Time Outputs'!$D:$D,$D57,'VISSIM Travel Time Outputs'!$A:$A,"AVG",'VISSIM Travel Time Outputs'!$B:$B,W$9)),"-")</f>
        <v>-</v>
      </c>
      <c r="X57" s="177" t="str">
        <f>IFERROR(TIME(0,0,AVERAGEIFS('VISSIM Travel Time Outputs'!$I:$I,'VISSIM Travel Time Outputs'!$D:$D,$D57,'VISSIM Travel Time Outputs'!$A:$A,"AVG",'VISSIM Travel Time Outputs'!$B:$B,X$9)),"-")</f>
        <v>-</v>
      </c>
      <c r="Y57" s="304"/>
      <c r="Z57" s="379" t="str">
        <f>IFERROR(AVERAGEIFS('VISSIM Travel Time Outputs'!$F:$F,'VISSIM Travel Time Outputs'!$D:$D,$D57,'VISSIM Travel Time Outputs'!$A:$A,"AVG",'VISSIM Travel Time Outputs'!$B:$B,Z$9),"-")</f>
        <v>-</v>
      </c>
      <c r="AA57" s="380" t="str">
        <f>IFERROR(AVERAGEIFS('VISSIM Travel Time Outputs'!$F:$F,'VISSIM Travel Time Outputs'!$D:$D,$D57,'VISSIM Travel Time Outputs'!$A:$A,"AVG",'VISSIM Travel Time Outputs'!$B:$B,AA$9),"-")</f>
        <v>-</v>
      </c>
      <c r="AB57" s="380" t="str">
        <f>IFERROR(AVERAGEIFS('VISSIM Travel Time Outputs'!$F:$F,'VISSIM Travel Time Outputs'!$D:$D,$D57,'VISSIM Travel Time Outputs'!$A:$A,"AVG",'VISSIM Travel Time Outputs'!$B:$B,AB$9),"-")</f>
        <v>-</v>
      </c>
      <c r="AC57" s="380" t="str">
        <f>IFERROR(AVERAGEIFS('VISSIM Travel Time Outputs'!$F:$F,'VISSIM Travel Time Outputs'!$D:$D,$D57,'VISSIM Travel Time Outputs'!$A:$A,"AVG",'VISSIM Travel Time Outputs'!$B:$B,AC$9),"-")</f>
        <v>-</v>
      </c>
      <c r="AD57" s="380" t="str">
        <f>IFERROR(AVERAGEIFS('VISSIM Travel Time Outputs'!$F:$F,'VISSIM Travel Time Outputs'!$D:$D,$D57,'VISSIM Travel Time Outputs'!$A:$A,"AVG",'VISSIM Travel Time Outputs'!$B:$B,AD$9),"-")</f>
        <v>-</v>
      </c>
      <c r="AE57" s="380" t="str">
        <f>IFERROR(AVERAGEIFS('VISSIM Travel Time Outputs'!$F:$F,'VISSIM Travel Time Outputs'!$D:$D,$D57,'VISSIM Travel Time Outputs'!$A:$A,"AVG",'VISSIM Travel Time Outputs'!$B:$B,AE$9),"-")</f>
        <v>-</v>
      </c>
      <c r="AF57" s="380" t="str">
        <f>IFERROR(AVERAGEIFS('VISSIM Travel Time Outputs'!$F:$F,'VISSIM Travel Time Outputs'!$D:$D,$D57,'VISSIM Travel Time Outputs'!$A:$A,"AVG",'VISSIM Travel Time Outputs'!$B:$B,AF$9),"-")</f>
        <v>-</v>
      </c>
      <c r="AG57" s="380" t="str">
        <f>IFERROR(AVERAGEIFS('VISSIM Travel Time Outputs'!$F:$F,'VISSIM Travel Time Outputs'!$D:$D,$D57,'VISSIM Travel Time Outputs'!$A:$A,"AVG",'VISSIM Travel Time Outputs'!$B:$B,AG$9),"-")</f>
        <v>-</v>
      </c>
      <c r="AH57" s="380" t="str">
        <f>IFERROR(AVERAGEIFS('VISSIM Travel Time Outputs'!$F:$F,'VISSIM Travel Time Outputs'!$D:$D,$D57,'VISSIM Travel Time Outputs'!$A:$A,"AVG",'VISSIM Travel Time Outputs'!$B:$B,AH$9),"-")</f>
        <v>-</v>
      </c>
      <c r="AI57" s="380" t="str">
        <f>IFERROR(AVERAGEIFS('VISSIM Travel Time Outputs'!$F:$F,'VISSIM Travel Time Outputs'!$D:$D,$D57,'VISSIM Travel Time Outputs'!$A:$A,"AVG",'VISSIM Travel Time Outputs'!$B:$B,AI$9),"-")</f>
        <v>-</v>
      </c>
      <c r="AJ57" s="380" t="str">
        <f>IFERROR(AVERAGEIFS('VISSIM Travel Time Outputs'!$F:$F,'VISSIM Travel Time Outputs'!$D:$D,$D57,'VISSIM Travel Time Outputs'!$A:$A,"AVG",'VISSIM Travel Time Outputs'!$B:$B,AJ$9),"-")</f>
        <v>-</v>
      </c>
      <c r="AK57" s="380" t="str">
        <f>IFERROR(AVERAGEIFS('VISSIM Travel Time Outputs'!$F:$F,'VISSIM Travel Time Outputs'!$D:$D,$D57,'VISSIM Travel Time Outputs'!$A:$A,"AVG",'VISSIM Travel Time Outputs'!$B:$B,AK$9),"-")</f>
        <v>-</v>
      </c>
      <c r="AL57" s="380" t="str">
        <f>IFERROR(AVERAGEIFS('VISSIM Travel Time Outputs'!$F:$F,'VISSIM Travel Time Outputs'!$D:$D,$D57,'VISSIM Travel Time Outputs'!$A:$A,"AVG",'VISSIM Travel Time Outputs'!$B:$B,AL$9),"-")</f>
        <v>-</v>
      </c>
      <c r="AM57" s="380" t="str">
        <f>IFERROR(AVERAGEIFS('VISSIM Travel Time Outputs'!$F:$F,'VISSIM Travel Time Outputs'!$D:$D,$D57,'VISSIM Travel Time Outputs'!$A:$A,"AVG",'VISSIM Travel Time Outputs'!$B:$B,AM$9),"-")</f>
        <v>-</v>
      </c>
      <c r="AN57" s="380" t="str">
        <f>IFERROR(AVERAGEIFS('VISSIM Travel Time Outputs'!$F:$F,'VISSIM Travel Time Outputs'!$D:$D,$D57,'VISSIM Travel Time Outputs'!$A:$A,"AVG",'VISSIM Travel Time Outputs'!$B:$B,AN$9),"-")</f>
        <v>-</v>
      </c>
      <c r="AO57" s="381" t="str">
        <f>IFERROR(AVERAGEIFS('VISSIM Travel Time Outputs'!$F:$F,'VISSIM Travel Time Outputs'!$D:$D,$D57,'VISSIM Travel Time Outputs'!$A:$A,"AVG",'VISSIM Travel Time Outputs'!$B:$B,AO$9),"-")</f>
        <v>-</v>
      </c>
      <c r="AP57" s="387"/>
      <c r="AQ57" s="259" t="str">
        <f t="shared" si="13"/>
        <v>--</v>
      </c>
      <c r="AR57" s="410" t="str">
        <f t="shared" si="14"/>
        <v>--</v>
      </c>
      <c r="AS57" s="381">
        <f t="shared" si="15"/>
        <v>0</v>
      </c>
      <c r="AT57" s="305"/>
      <c r="AU57" s="259" t="str">
        <f>IFERROR(TIME(0,0,AVERAGEIFS('VISSIM Travel Time Outputs'!$J:$J,'VISSIM Travel Time Outputs'!$D:$D,$D57,'VISSIM Travel Time Outputs'!$A:$A,"AVG",'VISSIM Travel Time Outputs'!$B:$B,AU$9)),"-")</f>
        <v>-</v>
      </c>
      <c r="AV57" s="36" t="str">
        <f>IFERROR(TIME(0,0,AVERAGEIFS('VISSIM Travel Time Outputs'!$J:$J,'VISSIM Travel Time Outputs'!$D:$D,$D57,'VISSIM Travel Time Outputs'!$A:$A,"AVG",'VISSIM Travel Time Outputs'!$B:$B,AV$9)),"-")</f>
        <v>-</v>
      </c>
      <c r="AW57" s="36" t="str">
        <f>IFERROR(TIME(0,0,AVERAGEIFS('VISSIM Travel Time Outputs'!$J:$J,'VISSIM Travel Time Outputs'!$D:$D,$D57,'VISSIM Travel Time Outputs'!$A:$A,"AVG",'VISSIM Travel Time Outputs'!$B:$B,AW$9)),"-")</f>
        <v>-</v>
      </c>
      <c r="AX57" s="36" t="str">
        <f>IFERROR(TIME(0,0,AVERAGEIFS('VISSIM Travel Time Outputs'!$J:$J,'VISSIM Travel Time Outputs'!$D:$D,$D57,'VISSIM Travel Time Outputs'!$A:$A,"AVG",'VISSIM Travel Time Outputs'!$B:$B,AX$9)),"-")</f>
        <v>-</v>
      </c>
      <c r="AY57" s="36" t="str">
        <f>IFERROR(TIME(0,0,AVERAGEIFS('VISSIM Travel Time Outputs'!$J:$J,'VISSIM Travel Time Outputs'!$D:$D,$D57,'VISSIM Travel Time Outputs'!$A:$A,"AVG",'VISSIM Travel Time Outputs'!$B:$B,AY$9)),"-")</f>
        <v>-</v>
      </c>
      <c r="AZ57" s="36" t="str">
        <f>IFERROR(TIME(0,0,AVERAGEIFS('VISSIM Travel Time Outputs'!$J:$J,'VISSIM Travel Time Outputs'!$D:$D,$D57,'VISSIM Travel Time Outputs'!$A:$A,"AVG",'VISSIM Travel Time Outputs'!$B:$B,AZ$9)),"-")</f>
        <v>-</v>
      </c>
      <c r="BA57" s="36" t="str">
        <f>IFERROR(TIME(0,0,AVERAGEIFS('VISSIM Travel Time Outputs'!$J:$J,'VISSIM Travel Time Outputs'!$D:$D,$D57,'VISSIM Travel Time Outputs'!$A:$A,"AVG",'VISSIM Travel Time Outputs'!$B:$B,BA$9)),"-")</f>
        <v>-</v>
      </c>
      <c r="BB57" s="36" t="str">
        <f>IFERROR(TIME(0,0,AVERAGEIFS('VISSIM Travel Time Outputs'!$J:$J,'VISSIM Travel Time Outputs'!$D:$D,$D57,'VISSIM Travel Time Outputs'!$A:$A,"AVG",'VISSIM Travel Time Outputs'!$B:$B,BB$9)),"-")</f>
        <v>-</v>
      </c>
      <c r="BC57" s="36" t="str">
        <f>IFERROR(TIME(0,0,AVERAGEIFS('VISSIM Travel Time Outputs'!$J:$J,'VISSIM Travel Time Outputs'!$D:$D,$D57,'VISSIM Travel Time Outputs'!$A:$A,"AVG",'VISSIM Travel Time Outputs'!$B:$B,BC$9)),"-")</f>
        <v>-</v>
      </c>
      <c r="BD57" s="36" t="str">
        <f>IFERROR(TIME(0,0,AVERAGEIFS('VISSIM Travel Time Outputs'!$J:$J,'VISSIM Travel Time Outputs'!$D:$D,$D57,'VISSIM Travel Time Outputs'!$A:$A,"AVG",'VISSIM Travel Time Outputs'!$B:$B,BD$9)),"-")</f>
        <v>-</v>
      </c>
      <c r="BE57" s="36" t="str">
        <f>IFERROR(TIME(0,0,AVERAGEIFS('VISSIM Travel Time Outputs'!$J:$J,'VISSIM Travel Time Outputs'!$D:$D,$D57,'VISSIM Travel Time Outputs'!$A:$A,"AVG",'VISSIM Travel Time Outputs'!$B:$B,BE$9)),"-")</f>
        <v>-</v>
      </c>
      <c r="BF57" s="36" t="str">
        <f>IFERROR(TIME(0,0,AVERAGEIFS('VISSIM Travel Time Outputs'!$J:$J,'VISSIM Travel Time Outputs'!$D:$D,$D57,'VISSIM Travel Time Outputs'!$A:$A,"AVG",'VISSIM Travel Time Outputs'!$B:$B,BF$9)),"-")</f>
        <v>-</v>
      </c>
      <c r="BG57" s="36" t="str">
        <f>IFERROR(TIME(0,0,AVERAGEIFS('VISSIM Travel Time Outputs'!$J:$J,'VISSIM Travel Time Outputs'!$D:$D,$D57,'VISSIM Travel Time Outputs'!$A:$A,"AVG",'VISSIM Travel Time Outputs'!$B:$B,BG$9)),"-")</f>
        <v>-</v>
      </c>
      <c r="BH57" s="36" t="str">
        <f>IFERROR(TIME(0,0,AVERAGEIFS('VISSIM Travel Time Outputs'!$J:$J,'VISSIM Travel Time Outputs'!$D:$D,$D57,'VISSIM Travel Time Outputs'!$A:$A,"AVG",'VISSIM Travel Time Outputs'!$B:$B,BH$9)),"-")</f>
        <v>-</v>
      </c>
      <c r="BI57" s="36" t="str">
        <f>IFERROR(TIME(0,0,AVERAGEIFS('VISSIM Travel Time Outputs'!$J:$J,'VISSIM Travel Time Outputs'!$D:$D,$D57,'VISSIM Travel Time Outputs'!$A:$A,"AVG",'VISSIM Travel Time Outputs'!$B:$B,BI$9)),"-")</f>
        <v>-</v>
      </c>
      <c r="BJ57" s="177" t="str">
        <f>IFERROR(TIME(0,0,AVERAGEIFS('VISSIM Travel Time Outputs'!$J:$J,'VISSIM Travel Time Outputs'!$D:$D,$D57,'VISSIM Travel Time Outputs'!$A:$A,"AVG",'VISSIM Travel Time Outputs'!$B:$B,BJ$9)),"-")</f>
        <v>-</v>
      </c>
      <c r="BK57" s="164"/>
      <c r="BL57" s="379" t="str">
        <f>IFERROR(AVERAGEIFS('VISSIM Travel Time Outputs'!$G:$G,'VISSIM Travel Time Outputs'!$D:$D,$D57,'VISSIM Travel Time Outputs'!$A:$A,"AVG",'VISSIM Travel Time Outputs'!$B:$B,BL$9),"-")</f>
        <v>-</v>
      </c>
      <c r="BM57" s="380" t="str">
        <f>IFERROR(AVERAGEIFS('VISSIM Travel Time Outputs'!$G:$G,'VISSIM Travel Time Outputs'!$D:$D,$D57,'VISSIM Travel Time Outputs'!$A:$A,"AVG",'VISSIM Travel Time Outputs'!$B:$B,BM$9),"-")</f>
        <v>-</v>
      </c>
      <c r="BN57" s="380" t="str">
        <f>IFERROR(AVERAGEIFS('VISSIM Travel Time Outputs'!$G:$G,'VISSIM Travel Time Outputs'!$D:$D,$D57,'VISSIM Travel Time Outputs'!$A:$A,"AVG",'VISSIM Travel Time Outputs'!$B:$B,BN$9),"-")</f>
        <v>-</v>
      </c>
      <c r="BO57" s="380" t="str">
        <f>IFERROR(AVERAGEIFS('VISSIM Travel Time Outputs'!$G:$G,'VISSIM Travel Time Outputs'!$D:$D,$D57,'VISSIM Travel Time Outputs'!$A:$A,"AVG",'VISSIM Travel Time Outputs'!$B:$B,BO$9),"-")</f>
        <v>-</v>
      </c>
      <c r="BP57" s="380" t="str">
        <f>IFERROR(AVERAGEIFS('VISSIM Travel Time Outputs'!$G:$G,'VISSIM Travel Time Outputs'!$D:$D,$D57,'VISSIM Travel Time Outputs'!$A:$A,"AVG",'VISSIM Travel Time Outputs'!$B:$B,BP$9),"-")</f>
        <v>-</v>
      </c>
      <c r="BQ57" s="380" t="str">
        <f>IFERROR(AVERAGEIFS('VISSIM Travel Time Outputs'!$G:$G,'VISSIM Travel Time Outputs'!$D:$D,$D57,'VISSIM Travel Time Outputs'!$A:$A,"AVG",'VISSIM Travel Time Outputs'!$B:$B,BQ$9),"-")</f>
        <v>-</v>
      </c>
      <c r="BR57" s="380" t="str">
        <f>IFERROR(AVERAGEIFS('VISSIM Travel Time Outputs'!$G:$G,'VISSIM Travel Time Outputs'!$D:$D,$D57,'VISSIM Travel Time Outputs'!$A:$A,"AVG",'VISSIM Travel Time Outputs'!$B:$B,BR$9),"-")</f>
        <v>-</v>
      </c>
      <c r="BS57" s="380" t="str">
        <f>IFERROR(AVERAGEIFS('VISSIM Travel Time Outputs'!$G:$G,'VISSIM Travel Time Outputs'!$D:$D,$D57,'VISSIM Travel Time Outputs'!$A:$A,"AVG",'VISSIM Travel Time Outputs'!$B:$B,BS$9),"-")</f>
        <v>-</v>
      </c>
      <c r="BT57" s="380" t="str">
        <f>IFERROR(AVERAGEIFS('VISSIM Travel Time Outputs'!$G:$G,'VISSIM Travel Time Outputs'!$D:$D,$D57,'VISSIM Travel Time Outputs'!$A:$A,"AVG",'VISSIM Travel Time Outputs'!$B:$B,BT$9),"-")</f>
        <v>-</v>
      </c>
      <c r="BU57" s="380" t="str">
        <f>IFERROR(AVERAGEIFS('VISSIM Travel Time Outputs'!$G:$G,'VISSIM Travel Time Outputs'!$D:$D,$D57,'VISSIM Travel Time Outputs'!$A:$A,"AVG",'VISSIM Travel Time Outputs'!$B:$B,BU$9),"-")</f>
        <v>-</v>
      </c>
      <c r="BV57" s="380" t="str">
        <f>IFERROR(AVERAGEIFS('VISSIM Travel Time Outputs'!$G:$G,'VISSIM Travel Time Outputs'!$D:$D,$D57,'VISSIM Travel Time Outputs'!$A:$A,"AVG",'VISSIM Travel Time Outputs'!$B:$B,BV$9),"-")</f>
        <v>-</v>
      </c>
      <c r="BW57" s="380" t="str">
        <f>IFERROR(AVERAGEIFS('VISSIM Travel Time Outputs'!$G:$G,'VISSIM Travel Time Outputs'!$D:$D,$D57,'VISSIM Travel Time Outputs'!$A:$A,"AVG",'VISSIM Travel Time Outputs'!$B:$B,BW$9),"-")</f>
        <v>-</v>
      </c>
      <c r="BX57" s="380" t="str">
        <f>IFERROR(AVERAGEIFS('VISSIM Travel Time Outputs'!$G:$G,'VISSIM Travel Time Outputs'!$D:$D,$D57,'VISSIM Travel Time Outputs'!$A:$A,"AVG",'VISSIM Travel Time Outputs'!$B:$B,BX$9),"-")</f>
        <v>-</v>
      </c>
      <c r="BY57" s="380" t="str">
        <f>IFERROR(AVERAGEIFS('VISSIM Travel Time Outputs'!$G:$G,'VISSIM Travel Time Outputs'!$D:$D,$D57,'VISSIM Travel Time Outputs'!$A:$A,"AVG",'VISSIM Travel Time Outputs'!$B:$B,BY$9),"-")</f>
        <v>-</v>
      </c>
      <c r="BZ57" s="380" t="str">
        <f>IFERROR(AVERAGEIFS('VISSIM Travel Time Outputs'!$G:$G,'VISSIM Travel Time Outputs'!$D:$D,$D57,'VISSIM Travel Time Outputs'!$A:$A,"AVG",'VISSIM Travel Time Outputs'!$B:$B,BZ$9),"-")</f>
        <v>-</v>
      </c>
      <c r="CA57" s="381" t="str">
        <f>IFERROR(AVERAGEIFS('VISSIM Travel Time Outputs'!$G:$G,'VISSIM Travel Time Outputs'!$D:$D,$D57,'VISSIM Travel Time Outputs'!$A:$A,"AVG",'VISSIM Travel Time Outputs'!$B:$B,CA$9),"-")</f>
        <v>-</v>
      </c>
      <c r="CB57" s="304"/>
      <c r="CC57" s="259" t="str">
        <f t="shared" si="16"/>
        <v>--</v>
      </c>
      <c r="CD57" s="410" t="str">
        <f t="shared" si="17"/>
        <v>--</v>
      </c>
      <c r="CE57" s="381">
        <f t="shared" si="18"/>
        <v>0</v>
      </c>
      <c r="CF57" s="387"/>
      <c r="CG57" s="259" t="str">
        <f>IFERROR(GETPIVOTDATA("Average of TRAVTM(31)",#REF!,"TIMEINT",CG$9,"VEHICLETRAVELTIMEMEASUREMENT",$D57)/3600/24,"--")</f>
        <v>--</v>
      </c>
      <c r="CH57" s="36" t="str">
        <f>IFERROR(GETPIVOTDATA("Average of TRAVTM(31)",#REF!,"TIMEINT",CH$9,"VEHICLETRAVELTIMEMEASUREMENT",$D57)/3600/24,"--")</f>
        <v>--</v>
      </c>
      <c r="CI57" s="36" t="str">
        <f>IFERROR(GETPIVOTDATA("Average of TRAVTM(31)",#REF!,"TIMEINT",CI$9,"VEHICLETRAVELTIMEMEASUREMENT",$D57)/3600/24,"--")</f>
        <v>--</v>
      </c>
      <c r="CJ57" s="36" t="str">
        <f>IFERROR(GETPIVOTDATA("Average of TRAVTM(31)",#REF!,"TIMEINT",CJ$9,"VEHICLETRAVELTIMEMEASUREMENT",$D57)/3600/24,"--")</f>
        <v>--</v>
      </c>
      <c r="CK57" s="36" t="str">
        <f>IFERROR(GETPIVOTDATA("Average of TRAVTM(31)",#REF!,"TIMEINT",CK$9,"VEHICLETRAVELTIMEMEASUREMENT",$D57)/3600/24,"--")</f>
        <v>--</v>
      </c>
      <c r="CL57" s="36" t="str">
        <f>IFERROR(GETPIVOTDATA("Average of TRAVTM(31)",#REF!,"TIMEINT",CL$9,"VEHICLETRAVELTIMEMEASUREMENT",$D57)/3600/24,"--")</f>
        <v>--</v>
      </c>
      <c r="CM57" s="36" t="str">
        <f>IFERROR(GETPIVOTDATA("Average of TRAVTM(31)",#REF!,"TIMEINT",CM$9,"VEHICLETRAVELTIMEMEASUREMENT",$D57)/3600/24,"--")</f>
        <v>--</v>
      </c>
      <c r="CN57" s="36" t="str">
        <f>IFERROR(GETPIVOTDATA("Average of TRAVTM(31)",#REF!,"TIMEINT",CN$9,"VEHICLETRAVELTIMEMEASUREMENT",$D57)/3600/24,"--")</f>
        <v>--</v>
      </c>
      <c r="CO57" s="36" t="str">
        <f>IFERROR(GETPIVOTDATA("Average of TRAVTM(31)",#REF!,"TIMEINT",CO$9,"VEHICLETRAVELTIMEMEASUREMENT",$D57)/3600/24,"--")</f>
        <v>--</v>
      </c>
      <c r="CP57" s="36" t="str">
        <f>IFERROR(GETPIVOTDATA("Average of TRAVTM(31)",#REF!,"TIMEINT",CP$9,"VEHICLETRAVELTIMEMEASUREMENT",$D57)/3600/24,"--")</f>
        <v>--</v>
      </c>
      <c r="CQ57" s="36" t="str">
        <f>IFERROR(GETPIVOTDATA("Average of TRAVTM(31)",#REF!,"TIMEINT",CQ$9,"VEHICLETRAVELTIMEMEASUREMENT",$D57)/3600/24,"--")</f>
        <v>--</v>
      </c>
      <c r="CR57" s="36" t="str">
        <f>IFERROR(GETPIVOTDATA("Average of TRAVTM(31)",#REF!,"TIMEINT",CR$9,"VEHICLETRAVELTIMEMEASUREMENT",$D57)/3600/24,"--")</f>
        <v>--</v>
      </c>
      <c r="CS57" s="36" t="str">
        <f>IFERROR(GETPIVOTDATA("Average of TRAVTM(31)",#REF!,"TIMEINT",CS$9,"VEHICLETRAVELTIMEMEASUREMENT",$D57)/3600/24,"--")</f>
        <v>--</v>
      </c>
      <c r="CT57" s="36" t="str">
        <f>IFERROR(GETPIVOTDATA("Average of TRAVTM(31)",#REF!,"TIMEINT",CT$9,"VEHICLETRAVELTIMEMEASUREMENT",$D57)/3600/24,"--")</f>
        <v>--</v>
      </c>
      <c r="CU57" s="36" t="str">
        <f>IFERROR(GETPIVOTDATA("Average of TRAVTM(31)",#REF!,"TIMEINT",CU$9,"VEHICLETRAVELTIMEMEASUREMENT",$D57)/3600/24,"--")</f>
        <v>--</v>
      </c>
      <c r="CV57" s="177" t="str">
        <f>IFERROR(GETPIVOTDATA("Average of TRAVTM(31)",#REF!,"TIMEINT",CV$9,"VEHICLETRAVELTIMEMEASUREMENT",$D57)/3600/24,"--")</f>
        <v>--</v>
      </c>
      <c r="CW57" s="387"/>
      <c r="CX57" s="379" t="str">
        <f>IFERROR(GETPIVOTDATA("Average of VEHS(31)",#REF!,"TIMEINT",CX$9,"VEHICLETRAVELTIMEMEASUREMENT",$D57),"--")</f>
        <v>--</v>
      </c>
      <c r="CY57" s="380" t="str">
        <f>IFERROR(GETPIVOTDATA("Average of VEHS(31)",#REF!,"TIMEINT",CY$9,"VEHICLETRAVELTIMEMEASUREMENT",$D57),"--")</f>
        <v>--</v>
      </c>
      <c r="CZ57" s="380" t="str">
        <f>IFERROR(GETPIVOTDATA("Average of VEHS(31)",#REF!,"TIMEINT",CZ$9,"VEHICLETRAVELTIMEMEASUREMENT",$D57),"--")</f>
        <v>--</v>
      </c>
      <c r="DA57" s="380" t="str">
        <f>IFERROR(GETPIVOTDATA("Average of VEHS(31)",#REF!,"TIMEINT",DA$9,"VEHICLETRAVELTIMEMEASUREMENT",$D57),"--")</f>
        <v>--</v>
      </c>
      <c r="DB57" s="380" t="str">
        <f>IFERROR(GETPIVOTDATA("Average of VEHS(31)",#REF!,"TIMEINT",DB$9,"VEHICLETRAVELTIMEMEASUREMENT",$D57),"--")</f>
        <v>--</v>
      </c>
      <c r="DC57" s="380" t="str">
        <f>IFERROR(GETPIVOTDATA("Average of VEHS(31)",#REF!,"TIMEINT",DC$9,"VEHICLETRAVELTIMEMEASUREMENT",$D57),"--")</f>
        <v>--</v>
      </c>
      <c r="DD57" s="380" t="str">
        <f>IFERROR(GETPIVOTDATA("Average of VEHS(31)",#REF!,"TIMEINT",DD$9,"VEHICLETRAVELTIMEMEASUREMENT",$D57),"--")</f>
        <v>--</v>
      </c>
      <c r="DE57" s="380" t="str">
        <f>IFERROR(GETPIVOTDATA("Average of VEHS(31)",#REF!,"TIMEINT",DE$9,"VEHICLETRAVELTIMEMEASUREMENT",$D57),"--")</f>
        <v>--</v>
      </c>
      <c r="DF57" s="380" t="str">
        <f>IFERROR(GETPIVOTDATA("Average of VEHS(31)",#REF!,"TIMEINT",DF$9,"VEHICLETRAVELTIMEMEASUREMENT",$D57),"--")</f>
        <v>--</v>
      </c>
      <c r="DG57" s="380" t="str">
        <f>IFERROR(GETPIVOTDATA("Average of VEHS(31)",#REF!,"TIMEINT",DG$9,"VEHICLETRAVELTIMEMEASUREMENT",$D57),"--")</f>
        <v>--</v>
      </c>
      <c r="DH57" s="380" t="str">
        <f>IFERROR(GETPIVOTDATA("Average of VEHS(31)",#REF!,"TIMEINT",DH$9,"VEHICLETRAVELTIMEMEASUREMENT",$D57),"--")</f>
        <v>--</v>
      </c>
      <c r="DI57" s="380" t="str">
        <f>IFERROR(GETPIVOTDATA("Average of VEHS(31)",#REF!,"TIMEINT",DI$9,"VEHICLETRAVELTIMEMEASUREMENT",$D57),"--")</f>
        <v>--</v>
      </c>
      <c r="DJ57" s="380" t="str">
        <f>IFERROR(GETPIVOTDATA("Average of VEHS(31)",#REF!,"TIMEINT",DJ$9,"VEHICLETRAVELTIMEMEASUREMENT",$D57),"--")</f>
        <v>--</v>
      </c>
      <c r="DK57" s="380" t="str">
        <f>IFERROR(GETPIVOTDATA("Average of VEHS(31)",#REF!,"TIMEINT",DK$9,"VEHICLETRAVELTIMEMEASUREMENT",$D57),"--")</f>
        <v>--</v>
      </c>
      <c r="DL57" s="380" t="str">
        <f>IFERROR(GETPIVOTDATA("Average of VEHS(31)",#REF!,"TIMEINT",DL$9,"VEHICLETRAVELTIMEMEASUREMENT",$D57),"--")</f>
        <v>--</v>
      </c>
      <c r="DM57" s="381" t="str">
        <f>IFERROR(GETPIVOTDATA("Average of VEHS(31)",#REF!,"TIMEINT",DM$9,"VEHICLETRAVELTIMEMEASUREMENT",$D57),"--")</f>
        <v>--</v>
      </c>
      <c r="DN57" s="387"/>
      <c r="DO57" s="259" t="str">
        <f t="shared" si="19"/>
        <v>--</v>
      </c>
      <c r="DP57" s="410" t="str">
        <f t="shared" si="20"/>
        <v>--</v>
      </c>
      <c r="DQ57" s="381">
        <f t="shared" si="21"/>
        <v>0</v>
      </c>
      <c r="DR57" s="305"/>
      <c r="DS57" s="259" t="str">
        <f>IFERROR(TIME(0,0,AVERAGEIFS('VISSIM Travel Time Outputs'!$K:$K,'VISSIM Travel Time Outputs'!$D:$D,$D57,'VISSIM Travel Time Outputs'!$A:$A,"AVG",'VISSIM Travel Time Outputs'!$B:$B,DS$9)),"-")</f>
        <v>-</v>
      </c>
      <c r="DT57" s="36" t="str">
        <f>IFERROR(TIME(0,0,AVERAGEIFS('VISSIM Travel Time Outputs'!$K:$K,'VISSIM Travel Time Outputs'!$D:$D,$D57,'VISSIM Travel Time Outputs'!$A:$A,"AVG",'VISSIM Travel Time Outputs'!$B:$B,DT$9)),"-")</f>
        <v>-</v>
      </c>
      <c r="DU57" s="36" t="str">
        <f>IFERROR(TIME(0,0,AVERAGEIFS('VISSIM Travel Time Outputs'!$K:$K,'VISSIM Travel Time Outputs'!$D:$D,$D57,'VISSIM Travel Time Outputs'!$A:$A,"AVG",'VISSIM Travel Time Outputs'!$B:$B,DU$9)),"-")</f>
        <v>-</v>
      </c>
      <c r="DV57" s="36" t="str">
        <f>IFERROR(TIME(0,0,AVERAGEIFS('VISSIM Travel Time Outputs'!$K:$K,'VISSIM Travel Time Outputs'!$D:$D,$D57,'VISSIM Travel Time Outputs'!$A:$A,"AVG",'VISSIM Travel Time Outputs'!$B:$B,DV$9)),"-")</f>
        <v>-</v>
      </c>
      <c r="DW57" s="36" t="str">
        <f>IFERROR(TIME(0,0,AVERAGEIFS('VISSIM Travel Time Outputs'!$K:$K,'VISSIM Travel Time Outputs'!$D:$D,$D57,'VISSIM Travel Time Outputs'!$A:$A,"AVG",'VISSIM Travel Time Outputs'!$B:$B,DW$9)),"-")</f>
        <v>-</v>
      </c>
      <c r="DX57" s="36" t="str">
        <f>IFERROR(TIME(0,0,AVERAGEIFS('VISSIM Travel Time Outputs'!$K:$K,'VISSIM Travel Time Outputs'!$D:$D,$D57,'VISSIM Travel Time Outputs'!$A:$A,"AVG",'VISSIM Travel Time Outputs'!$B:$B,DX$9)),"-")</f>
        <v>-</v>
      </c>
      <c r="DY57" s="36" t="str">
        <f>IFERROR(TIME(0,0,AVERAGEIFS('VISSIM Travel Time Outputs'!$K:$K,'VISSIM Travel Time Outputs'!$D:$D,$D57,'VISSIM Travel Time Outputs'!$A:$A,"AVG",'VISSIM Travel Time Outputs'!$B:$B,DY$9)),"-")</f>
        <v>-</v>
      </c>
      <c r="DZ57" s="36" t="str">
        <f>IFERROR(TIME(0,0,AVERAGEIFS('VISSIM Travel Time Outputs'!$K:$K,'VISSIM Travel Time Outputs'!$D:$D,$D57,'VISSIM Travel Time Outputs'!$A:$A,"AVG",'VISSIM Travel Time Outputs'!$B:$B,DZ$9)),"-")</f>
        <v>-</v>
      </c>
      <c r="EA57" s="36" t="str">
        <f>IFERROR(TIME(0,0,AVERAGEIFS('VISSIM Travel Time Outputs'!$K:$K,'VISSIM Travel Time Outputs'!$D:$D,$D57,'VISSIM Travel Time Outputs'!$A:$A,"AVG",'VISSIM Travel Time Outputs'!$B:$B,EA$9)),"-")</f>
        <v>-</v>
      </c>
      <c r="EB57" s="36" t="str">
        <f>IFERROR(TIME(0,0,AVERAGEIFS('VISSIM Travel Time Outputs'!$K:$K,'VISSIM Travel Time Outputs'!$D:$D,$D57,'VISSIM Travel Time Outputs'!$A:$A,"AVG",'VISSIM Travel Time Outputs'!$B:$B,EB$9)),"-")</f>
        <v>-</v>
      </c>
      <c r="EC57" s="36" t="str">
        <f>IFERROR(TIME(0,0,AVERAGEIFS('VISSIM Travel Time Outputs'!$K:$K,'VISSIM Travel Time Outputs'!$D:$D,$D57,'VISSIM Travel Time Outputs'!$A:$A,"AVG",'VISSIM Travel Time Outputs'!$B:$B,EC$9)),"-")</f>
        <v>-</v>
      </c>
      <c r="ED57" s="36" t="str">
        <f>IFERROR(TIME(0,0,AVERAGEIFS('VISSIM Travel Time Outputs'!$K:$K,'VISSIM Travel Time Outputs'!$D:$D,$D57,'VISSIM Travel Time Outputs'!$A:$A,"AVG",'VISSIM Travel Time Outputs'!$B:$B,ED$9)),"-")</f>
        <v>-</v>
      </c>
      <c r="EE57" s="36" t="str">
        <f>IFERROR(TIME(0,0,AVERAGEIFS('VISSIM Travel Time Outputs'!$K:$K,'VISSIM Travel Time Outputs'!$D:$D,$D57,'VISSIM Travel Time Outputs'!$A:$A,"AVG",'VISSIM Travel Time Outputs'!$B:$B,EE$9)),"-")</f>
        <v>-</v>
      </c>
      <c r="EF57" s="36" t="str">
        <f>IFERROR(TIME(0,0,AVERAGEIFS('VISSIM Travel Time Outputs'!$K:$K,'VISSIM Travel Time Outputs'!$D:$D,$D57,'VISSIM Travel Time Outputs'!$A:$A,"AVG",'VISSIM Travel Time Outputs'!$B:$B,EF$9)),"-")</f>
        <v>-</v>
      </c>
      <c r="EG57" s="36" t="str">
        <f>IFERROR(TIME(0,0,AVERAGEIFS('VISSIM Travel Time Outputs'!$K:$K,'VISSIM Travel Time Outputs'!$D:$D,$D57,'VISSIM Travel Time Outputs'!$A:$A,"AVG",'VISSIM Travel Time Outputs'!$B:$B,EG$9)),"-")</f>
        <v>-</v>
      </c>
      <c r="EH57" s="177" t="str">
        <f>IFERROR(TIME(0,0,AVERAGEIFS('VISSIM Travel Time Outputs'!$K:$K,'VISSIM Travel Time Outputs'!$D:$D,$D57,'VISSIM Travel Time Outputs'!$A:$A,"AVG",'VISSIM Travel Time Outputs'!$B:$B,EH$9)),"-")</f>
        <v>-</v>
      </c>
      <c r="EI57" s="164"/>
      <c r="EJ57" s="379" t="str">
        <f>IFERROR(AVERAGEIFS('VISSIM Travel Time Outputs'!$H:$H,'VISSIM Travel Time Outputs'!$D:$D,$D57,'VISSIM Travel Time Outputs'!$A:$A,"AVG",'VISSIM Travel Time Outputs'!$B:$B,EJ$9),"-")</f>
        <v>-</v>
      </c>
      <c r="EK57" s="380" t="str">
        <f>IFERROR(AVERAGEIFS('VISSIM Travel Time Outputs'!$H:$H,'VISSIM Travel Time Outputs'!$D:$D,$D57,'VISSIM Travel Time Outputs'!$A:$A,"AVG",'VISSIM Travel Time Outputs'!$B:$B,EK$9),"-")</f>
        <v>-</v>
      </c>
      <c r="EL57" s="380" t="str">
        <f>IFERROR(AVERAGEIFS('VISSIM Travel Time Outputs'!$H:$H,'VISSIM Travel Time Outputs'!$D:$D,$D57,'VISSIM Travel Time Outputs'!$A:$A,"AVG",'VISSIM Travel Time Outputs'!$B:$B,EL$9),"-")</f>
        <v>-</v>
      </c>
      <c r="EM57" s="380" t="str">
        <f>IFERROR(AVERAGEIFS('VISSIM Travel Time Outputs'!$H:$H,'VISSIM Travel Time Outputs'!$D:$D,$D57,'VISSIM Travel Time Outputs'!$A:$A,"AVG",'VISSIM Travel Time Outputs'!$B:$B,EM$9),"-")</f>
        <v>-</v>
      </c>
      <c r="EN57" s="380" t="str">
        <f>IFERROR(AVERAGEIFS('VISSIM Travel Time Outputs'!$H:$H,'VISSIM Travel Time Outputs'!$D:$D,$D57,'VISSIM Travel Time Outputs'!$A:$A,"AVG",'VISSIM Travel Time Outputs'!$B:$B,EN$9),"-")</f>
        <v>-</v>
      </c>
      <c r="EO57" s="380" t="str">
        <f>IFERROR(AVERAGEIFS('VISSIM Travel Time Outputs'!$H:$H,'VISSIM Travel Time Outputs'!$D:$D,$D57,'VISSIM Travel Time Outputs'!$A:$A,"AVG",'VISSIM Travel Time Outputs'!$B:$B,EO$9),"-")</f>
        <v>-</v>
      </c>
      <c r="EP57" s="380" t="str">
        <f>IFERROR(AVERAGEIFS('VISSIM Travel Time Outputs'!$H:$H,'VISSIM Travel Time Outputs'!$D:$D,$D57,'VISSIM Travel Time Outputs'!$A:$A,"AVG",'VISSIM Travel Time Outputs'!$B:$B,EP$9),"-")</f>
        <v>-</v>
      </c>
      <c r="EQ57" s="380" t="str">
        <f>IFERROR(AVERAGEIFS('VISSIM Travel Time Outputs'!$H:$H,'VISSIM Travel Time Outputs'!$D:$D,$D57,'VISSIM Travel Time Outputs'!$A:$A,"AVG",'VISSIM Travel Time Outputs'!$B:$B,EQ$9),"-")</f>
        <v>-</v>
      </c>
      <c r="ER57" s="380" t="str">
        <f>IFERROR(AVERAGEIFS('VISSIM Travel Time Outputs'!$H:$H,'VISSIM Travel Time Outputs'!$D:$D,$D57,'VISSIM Travel Time Outputs'!$A:$A,"AVG",'VISSIM Travel Time Outputs'!$B:$B,ER$9),"-")</f>
        <v>-</v>
      </c>
      <c r="ES57" s="380" t="str">
        <f>IFERROR(AVERAGEIFS('VISSIM Travel Time Outputs'!$H:$H,'VISSIM Travel Time Outputs'!$D:$D,$D57,'VISSIM Travel Time Outputs'!$A:$A,"AVG",'VISSIM Travel Time Outputs'!$B:$B,ES$9),"-")</f>
        <v>-</v>
      </c>
      <c r="ET57" s="380" t="str">
        <f>IFERROR(AVERAGEIFS('VISSIM Travel Time Outputs'!$H:$H,'VISSIM Travel Time Outputs'!$D:$D,$D57,'VISSIM Travel Time Outputs'!$A:$A,"AVG",'VISSIM Travel Time Outputs'!$B:$B,ET$9),"-")</f>
        <v>-</v>
      </c>
      <c r="EU57" s="380" t="str">
        <f>IFERROR(AVERAGEIFS('VISSIM Travel Time Outputs'!$H:$H,'VISSIM Travel Time Outputs'!$D:$D,$D57,'VISSIM Travel Time Outputs'!$A:$A,"AVG",'VISSIM Travel Time Outputs'!$B:$B,EU$9),"-")</f>
        <v>-</v>
      </c>
      <c r="EV57" s="380" t="str">
        <f>IFERROR(AVERAGEIFS('VISSIM Travel Time Outputs'!$H:$H,'VISSIM Travel Time Outputs'!$D:$D,$D57,'VISSIM Travel Time Outputs'!$A:$A,"AVG",'VISSIM Travel Time Outputs'!$B:$B,EV$9),"-")</f>
        <v>-</v>
      </c>
      <c r="EW57" s="380" t="str">
        <f>IFERROR(AVERAGEIFS('VISSIM Travel Time Outputs'!$H:$H,'VISSIM Travel Time Outputs'!$D:$D,$D57,'VISSIM Travel Time Outputs'!$A:$A,"AVG",'VISSIM Travel Time Outputs'!$B:$B,EW$9),"-")</f>
        <v>-</v>
      </c>
      <c r="EX57" s="380" t="str">
        <f>IFERROR(AVERAGEIFS('VISSIM Travel Time Outputs'!$H:$H,'VISSIM Travel Time Outputs'!$D:$D,$D57,'VISSIM Travel Time Outputs'!$A:$A,"AVG",'VISSIM Travel Time Outputs'!$B:$B,EX$9),"-")</f>
        <v>-</v>
      </c>
      <c r="EY57" s="381" t="str">
        <f>IFERROR(AVERAGEIFS('VISSIM Travel Time Outputs'!$H:$H,'VISSIM Travel Time Outputs'!$D:$D,$D57,'VISSIM Travel Time Outputs'!$A:$A,"AVG",'VISSIM Travel Time Outputs'!$B:$B,EY$9),"-")</f>
        <v>-</v>
      </c>
      <c r="EZ57" s="304"/>
      <c r="FA57" s="259" t="str">
        <f t="shared" si="22"/>
        <v>--</v>
      </c>
      <c r="FB57" s="410" t="str">
        <f t="shared" si="23"/>
        <v>--</v>
      </c>
      <c r="FC57" s="381">
        <f t="shared" si="24"/>
        <v>0</v>
      </c>
      <c r="FD57" s="387"/>
      <c r="FE57" s="259" t="str">
        <f>IFERROR(GETPIVOTDATA("Average of TRAVTM(40)",#REF!,"TIMEINT",FE$9,"VEHICLETRAVELTIMEMEASUREMENT",$D57)/3600/24,"--")</f>
        <v>--</v>
      </c>
      <c r="FF57" s="36" t="str">
        <f>IFERROR(GETPIVOTDATA("Average of TRAVTM(40)",#REF!,"TIMEINT",FF$9,"VEHICLETRAVELTIMEMEASUREMENT",$D57)/3600/24,"--")</f>
        <v>--</v>
      </c>
      <c r="FG57" s="36" t="str">
        <f>IFERROR(GETPIVOTDATA("Average of TRAVTM(40)",#REF!,"TIMEINT",FG$9,"VEHICLETRAVELTIMEMEASUREMENT",$D57)/3600/24,"--")</f>
        <v>--</v>
      </c>
      <c r="FH57" s="36" t="str">
        <f>IFERROR(GETPIVOTDATA("Average of TRAVTM(40)",#REF!,"TIMEINT",FH$9,"VEHICLETRAVELTIMEMEASUREMENT",$D57)/3600/24,"--")</f>
        <v>--</v>
      </c>
      <c r="FI57" s="36" t="str">
        <f>IFERROR(GETPIVOTDATA("Average of TRAVTM(40)",#REF!,"TIMEINT",FI$9,"VEHICLETRAVELTIMEMEASUREMENT",$D57)/3600/24,"--")</f>
        <v>--</v>
      </c>
      <c r="FJ57" s="36" t="str">
        <f>IFERROR(GETPIVOTDATA("Average of TRAVTM(40)",#REF!,"TIMEINT",FJ$9,"VEHICLETRAVELTIMEMEASUREMENT",$D57)/3600/24,"--")</f>
        <v>--</v>
      </c>
      <c r="FK57" s="36" t="str">
        <f>IFERROR(GETPIVOTDATA("Average of TRAVTM(40)",#REF!,"TIMEINT",FK$9,"VEHICLETRAVELTIMEMEASUREMENT",$D57)/3600/24,"--")</f>
        <v>--</v>
      </c>
      <c r="FL57" s="36" t="str">
        <f>IFERROR(GETPIVOTDATA("Average of TRAVTM(40)",#REF!,"TIMEINT",FL$9,"VEHICLETRAVELTIMEMEASUREMENT",$D57)/3600/24,"--")</f>
        <v>--</v>
      </c>
      <c r="FM57" s="36" t="str">
        <f>IFERROR(GETPIVOTDATA("Average of TRAVTM(40)",#REF!,"TIMEINT",FM$9,"VEHICLETRAVELTIMEMEASUREMENT",$D57)/3600/24,"--")</f>
        <v>--</v>
      </c>
      <c r="FN57" s="36" t="str">
        <f>IFERROR(GETPIVOTDATA("Average of TRAVTM(40)",#REF!,"TIMEINT",FN$9,"VEHICLETRAVELTIMEMEASUREMENT",$D57)/3600/24,"--")</f>
        <v>--</v>
      </c>
      <c r="FO57" s="36" t="str">
        <f>IFERROR(GETPIVOTDATA("Average of TRAVTM(40)",#REF!,"TIMEINT",FO$9,"VEHICLETRAVELTIMEMEASUREMENT",$D57)/3600/24,"--")</f>
        <v>--</v>
      </c>
      <c r="FP57" s="36" t="str">
        <f>IFERROR(GETPIVOTDATA("Average of TRAVTM(40)",#REF!,"TIMEINT",FP$9,"VEHICLETRAVELTIMEMEASUREMENT",$D57)/3600/24,"--")</f>
        <v>--</v>
      </c>
      <c r="FQ57" s="36" t="str">
        <f>IFERROR(GETPIVOTDATA("Average of TRAVTM(40)",#REF!,"TIMEINT",FQ$9,"VEHICLETRAVELTIMEMEASUREMENT",$D57)/3600/24,"--")</f>
        <v>--</v>
      </c>
      <c r="FR57" s="36" t="str">
        <f>IFERROR(GETPIVOTDATA("Average of TRAVTM(40)",#REF!,"TIMEINT",FR$9,"VEHICLETRAVELTIMEMEASUREMENT",$D57)/3600/24,"--")</f>
        <v>--</v>
      </c>
      <c r="FS57" s="36" t="str">
        <f>IFERROR(GETPIVOTDATA("Average of TRAVTM(40)",#REF!,"TIMEINT",FS$9,"VEHICLETRAVELTIMEMEASUREMENT",$D57)/3600/24,"--")</f>
        <v>--</v>
      </c>
      <c r="FT57" s="177" t="str">
        <f>IFERROR(GETPIVOTDATA("Average of TRAVTM(40)",#REF!,"TIMEINT",FT$9,"VEHICLETRAVELTIMEMEASUREMENT",$D57)/3600/24,"--")</f>
        <v>--</v>
      </c>
      <c r="FU57" s="387"/>
      <c r="FV57" s="379" t="str">
        <f>IFERROR(GETPIVOTDATA("Average of VEHS(40)",#REF!,"TIMEINT",FV$9,"VEHICLETRAVELTIMEMEASUREMENT",$D57),"--")</f>
        <v>--</v>
      </c>
      <c r="FW57" s="380" t="str">
        <f>IFERROR(GETPIVOTDATA("Average of VEHS(40)",#REF!,"TIMEINT",FW$9,"VEHICLETRAVELTIMEMEASUREMENT",$D57),"--")</f>
        <v>--</v>
      </c>
      <c r="FX57" s="380" t="str">
        <f>IFERROR(GETPIVOTDATA("Average of VEHS(40)",#REF!,"TIMEINT",FX$9,"VEHICLETRAVELTIMEMEASUREMENT",$D57),"--")</f>
        <v>--</v>
      </c>
      <c r="FY57" s="380" t="str">
        <f>IFERROR(GETPIVOTDATA("Average of VEHS(40)",#REF!,"TIMEINT",FY$9,"VEHICLETRAVELTIMEMEASUREMENT",$D57),"--")</f>
        <v>--</v>
      </c>
      <c r="FZ57" s="380" t="str">
        <f>IFERROR(GETPIVOTDATA("Average of VEHS(40)",#REF!,"TIMEINT",FZ$9,"VEHICLETRAVELTIMEMEASUREMENT",$D57),"--")</f>
        <v>--</v>
      </c>
      <c r="GA57" s="380" t="str">
        <f>IFERROR(GETPIVOTDATA("Average of VEHS(40)",#REF!,"TIMEINT",GA$9,"VEHICLETRAVELTIMEMEASUREMENT",$D57),"--")</f>
        <v>--</v>
      </c>
      <c r="GB57" s="380" t="str">
        <f>IFERROR(GETPIVOTDATA("Average of VEHS(40)",#REF!,"TIMEINT",GB$9,"VEHICLETRAVELTIMEMEASUREMENT",$D57),"--")</f>
        <v>--</v>
      </c>
      <c r="GC57" s="380" t="str">
        <f>IFERROR(GETPIVOTDATA("Average of VEHS(40)",#REF!,"TIMEINT",GC$9,"VEHICLETRAVELTIMEMEASUREMENT",$D57),"--")</f>
        <v>--</v>
      </c>
      <c r="GD57" s="380" t="str">
        <f>IFERROR(GETPIVOTDATA("Average of VEHS(40)",#REF!,"TIMEINT",GD$9,"VEHICLETRAVELTIMEMEASUREMENT",$D57),"--")</f>
        <v>--</v>
      </c>
      <c r="GE57" s="380" t="str">
        <f>IFERROR(GETPIVOTDATA("Average of VEHS(40)",#REF!,"TIMEINT",GE$9,"VEHICLETRAVELTIMEMEASUREMENT",$D57),"--")</f>
        <v>--</v>
      </c>
      <c r="GF57" s="380" t="str">
        <f>IFERROR(GETPIVOTDATA("Average of VEHS(40)",#REF!,"TIMEINT",GF$9,"VEHICLETRAVELTIMEMEASUREMENT",$D57),"--")</f>
        <v>--</v>
      </c>
      <c r="GG57" s="380" t="str">
        <f>IFERROR(GETPIVOTDATA("Average of VEHS(40)",#REF!,"TIMEINT",GG$9,"VEHICLETRAVELTIMEMEASUREMENT",$D57),"--")</f>
        <v>--</v>
      </c>
      <c r="GH57" s="380" t="str">
        <f>IFERROR(GETPIVOTDATA("Average of VEHS(40)",#REF!,"TIMEINT",GH$9,"VEHICLETRAVELTIMEMEASUREMENT",$D57),"--")</f>
        <v>--</v>
      </c>
      <c r="GI57" s="380" t="str">
        <f>IFERROR(GETPIVOTDATA("Average of VEHS(40)",#REF!,"TIMEINT",GI$9,"VEHICLETRAVELTIMEMEASUREMENT",$D57),"--")</f>
        <v>--</v>
      </c>
      <c r="GJ57" s="380" t="str">
        <f>IFERROR(GETPIVOTDATA("Average of VEHS(40)",#REF!,"TIMEINT",GJ$9,"VEHICLETRAVELTIMEMEASUREMENT",$D57),"--")</f>
        <v>--</v>
      </c>
      <c r="GK57" s="381" t="str">
        <f>IFERROR(GETPIVOTDATA("Average of VEHS(40)",#REF!,"TIMEINT",GK$9,"VEHICLETRAVELTIMEMEASUREMENT",$D57),"--")</f>
        <v>--</v>
      </c>
      <c r="GL57" s="387"/>
      <c r="GM57" s="259" t="str">
        <f t="shared" si="25"/>
        <v>--</v>
      </c>
      <c r="GN57" s="410" t="str">
        <f t="shared" si="26"/>
        <v>--</v>
      </c>
      <c r="GO57" s="381">
        <f t="shared" si="27"/>
        <v>0</v>
      </c>
      <c r="GP57" s="387"/>
      <c r="GQ57" s="259" t="str">
        <f>IFERROR(GETPIVOTDATA("Average of TRAVTM(60)",#REF!,"TIMEINT",GQ$9,"VEHICLETRAVELTIMEMEASUREMENT",$D57)/3600/24,"--")</f>
        <v>--</v>
      </c>
      <c r="GR57" s="36" t="str">
        <f>IFERROR(GETPIVOTDATA("Average of TRAVTM(60)",#REF!,"TIMEINT",GR$9,"VEHICLETRAVELTIMEMEASUREMENT",$D57)/3600/24,"--")</f>
        <v>--</v>
      </c>
      <c r="GS57" s="36" t="str">
        <f>IFERROR(GETPIVOTDATA("Average of TRAVTM(60)",#REF!,"TIMEINT",GS$9,"VEHICLETRAVELTIMEMEASUREMENT",$D57)/3600/24,"--")</f>
        <v>--</v>
      </c>
      <c r="GT57" s="36" t="str">
        <f>IFERROR(GETPIVOTDATA("Average of TRAVTM(60)",#REF!,"TIMEINT",GT$9,"VEHICLETRAVELTIMEMEASUREMENT",$D57)/3600/24,"--")</f>
        <v>--</v>
      </c>
      <c r="GU57" s="36" t="str">
        <f>IFERROR(GETPIVOTDATA("Average of TRAVTM(60)",#REF!,"TIMEINT",GU$9,"VEHICLETRAVELTIMEMEASUREMENT",$D57)/3600/24,"--")</f>
        <v>--</v>
      </c>
      <c r="GV57" s="36" t="str">
        <f>IFERROR(GETPIVOTDATA("Average of TRAVTM(60)",#REF!,"TIMEINT",GV$9,"VEHICLETRAVELTIMEMEASUREMENT",$D57)/3600/24,"--")</f>
        <v>--</v>
      </c>
      <c r="GW57" s="36" t="str">
        <f>IFERROR(GETPIVOTDATA("Average of TRAVTM(60)",#REF!,"TIMEINT",GW$9,"VEHICLETRAVELTIMEMEASUREMENT",$D57)/3600/24,"--")</f>
        <v>--</v>
      </c>
      <c r="GX57" s="36" t="str">
        <f>IFERROR(GETPIVOTDATA("Average of TRAVTM(60)",#REF!,"TIMEINT",GX$9,"VEHICLETRAVELTIMEMEASUREMENT",$D57)/3600/24,"--")</f>
        <v>--</v>
      </c>
      <c r="GY57" s="36" t="str">
        <f>IFERROR(GETPIVOTDATA("Average of TRAVTM(60)",#REF!,"TIMEINT",GY$9,"VEHICLETRAVELTIMEMEASUREMENT",$D57)/3600/24,"--")</f>
        <v>--</v>
      </c>
      <c r="GZ57" s="36" t="str">
        <f>IFERROR(GETPIVOTDATA("Average of TRAVTM(60)",#REF!,"TIMEINT",GZ$9,"VEHICLETRAVELTIMEMEASUREMENT",$D57)/3600/24,"--")</f>
        <v>--</v>
      </c>
      <c r="HA57" s="36" t="str">
        <f>IFERROR(GETPIVOTDATA("Average of TRAVTM(60)",#REF!,"TIMEINT",HA$9,"VEHICLETRAVELTIMEMEASUREMENT",$D57)/3600/24,"--")</f>
        <v>--</v>
      </c>
      <c r="HB57" s="36" t="str">
        <f>IFERROR(GETPIVOTDATA("Average of TRAVTM(60)",#REF!,"TIMEINT",HB$9,"VEHICLETRAVELTIMEMEASUREMENT",$D57)/3600/24,"--")</f>
        <v>--</v>
      </c>
      <c r="HC57" s="36" t="str">
        <f>IFERROR(GETPIVOTDATA("Average of TRAVTM(60)",#REF!,"TIMEINT",HC$9,"VEHICLETRAVELTIMEMEASUREMENT",$D57)/3600/24,"--")</f>
        <v>--</v>
      </c>
      <c r="HD57" s="36" t="str">
        <f>IFERROR(GETPIVOTDATA("Average of TRAVTM(60)",#REF!,"TIMEINT",HD$9,"VEHICLETRAVELTIMEMEASUREMENT",$D57)/3600/24,"--")</f>
        <v>--</v>
      </c>
      <c r="HE57" s="36" t="str">
        <f>IFERROR(GETPIVOTDATA("Average of TRAVTM(60)",#REF!,"TIMEINT",HE$9,"VEHICLETRAVELTIMEMEASUREMENT",$D57)/3600/24,"--")</f>
        <v>--</v>
      </c>
      <c r="HF57" s="177" t="str">
        <f>IFERROR(GETPIVOTDATA("Average of TRAVTM(60)",#REF!,"TIMEINT",HF$9,"VEHICLETRAVELTIMEMEASUREMENT",$D57)/3600/24,"--")</f>
        <v>--</v>
      </c>
      <c r="HG57" s="387"/>
      <c r="HH57" s="379" t="str">
        <f>IFERROR(GETPIVOTDATA("Average of VEHS(60)",#REF!,"TIMEINT",HH$9,"VEHICLETRAVELTIMEMEASUREMENT",$D57),"--")</f>
        <v>--</v>
      </c>
      <c r="HI57" s="380" t="str">
        <f>IFERROR(GETPIVOTDATA("Average of VEHS(60)",#REF!,"TIMEINT",HI$9,"VEHICLETRAVELTIMEMEASUREMENT",$D57),"--")</f>
        <v>--</v>
      </c>
      <c r="HJ57" s="380" t="str">
        <f>IFERROR(GETPIVOTDATA("Average of VEHS(60)",#REF!,"TIMEINT",HJ$9,"VEHICLETRAVELTIMEMEASUREMENT",$D57),"--")</f>
        <v>--</v>
      </c>
      <c r="HK57" s="380" t="str">
        <f>IFERROR(GETPIVOTDATA("Average of VEHS(60)",#REF!,"TIMEINT",HK$9,"VEHICLETRAVELTIMEMEASUREMENT",$D57),"--")</f>
        <v>--</v>
      </c>
      <c r="HL57" s="380" t="str">
        <f>IFERROR(GETPIVOTDATA("Average of VEHS(60)",#REF!,"TIMEINT",HL$9,"VEHICLETRAVELTIMEMEASUREMENT",$D57),"--")</f>
        <v>--</v>
      </c>
      <c r="HM57" s="380" t="str">
        <f>IFERROR(GETPIVOTDATA("Average of VEHS(60)",#REF!,"TIMEINT",HM$9,"VEHICLETRAVELTIMEMEASUREMENT",$D57),"--")</f>
        <v>--</v>
      </c>
      <c r="HN57" s="380" t="str">
        <f>IFERROR(GETPIVOTDATA("Average of VEHS(60)",#REF!,"TIMEINT",HN$9,"VEHICLETRAVELTIMEMEASUREMENT",$D57),"--")</f>
        <v>--</v>
      </c>
      <c r="HO57" s="380" t="str">
        <f>IFERROR(GETPIVOTDATA("Average of VEHS(60)",#REF!,"TIMEINT",HO$9,"VEHICLETRAVELTIMEMEASUREMENT",$D57),"--")</f>
        <v>--</v>
      </c>
      <c r="HP57" s="380" t="str">
        <f>IFERROR(GETPIVOTDATA("Average of VEHS(60)",#REF!,"TIMEINT",HP$9,"VEHICLETRAVELTIMEMEASUREMENT",$D57),"--")</f>
        <v>--</v>
      </c>
      <c r="HQ57" s="380" t="str">
        <f>IFERROR(GETPIVOTDATA("Average of VEHS(60)",#REF!,"TIMEINT",HQ$9,"VEHICLETRAVELTIMEMEASUREMENT",$D57),"--")</f>
        <v>--</v>
      </c>
      <c r="HR57" s="380" t="str">
        <f>IFERROR(GETPIVOTDATA("Average of VEHS(60)",#REF!,"TIMEINT",HR$9,"VEHICLETRAVELTIMEMEASUREMENT",$D57),"--")</f>
        <v>--</v>
      </c>
      <c r="HS57" s="380" t="str">
        <f>IFERROR(GETPIVOTDATA("Average of VEHS(60)",#REF!,"TIMEINT",HS$9,"VEHICLETRAVELTIMEMEASUREMENT",$D57),"--")</f>
        <v>--</v>
      </c>
      <c r="HT57" s="380" t="str">
        <f>IFERROR(GETPIVOTDATA("Average of VEHS(60)",#REF!,"TIMEINT",HT$9,"VEHICLETRAVELTIMEMEASUREMENT",$D57),"--")</f>
        <v>--</v>
      </c>
      <c r="HU57" s="380" t="str">
        <f>IFERROR(GETPIVOTDATA("Average of VEHS(60)",#REF!,"TIMEINT",HU$9,"VEHICLETRAVELTIMEMEASUREMENT",$D57),"--")</f>
        <v>--</v>
      </c>
      <c r="HV57" s="380" t="str">
        <f>IFERROR(GETPIVOTDATA("Average of VEHS(60)",#REF!,"TIMEINT",HV$9,"VEHICLETRAVELTIMEMEASUREMENT",$D57),"--")</f>
        <v>--</v>
      </c>
      <c r="HW57" s="381" t="str">
        <f>IFERROR(GETPIVOTDATA("Average of VEHS(60)",#REF!,"TIMEINT",HW$9,"VEHICLETRAVELTIMEMEASUREMENT",$D57),"--")</f>
        <v>--</v>
      </c>
      <c r="HX57" s="387"/>
      <c r="HY57" s="259" t="str">
        <f t="shared" si="28"/>
        <v>--</v>
      </c>
      <c r="HZ57" s="410" t="str">
        <f t="shared" si="29"/>
        <v>--</v>
      </c>
      <c r="IA57" s="381">
        <f t="shared" si="30"/>
        <v>0</v>
      </c>
      <c r="IB57" s="716"/>
      <c r="IC57" s="379" t="str">
        <f>IFERROR(AVERAGEIFS('VISSIM Travel Time Outputs'!$L:$L,'VISSIM Travel Time Outputs'!$D:$D,$D57,'VISSIM Travel Time Outputs'!$A:$A,"AVG",'VISSIM Travel Time Outputs'!$B:$B,IC$9),"-")</f>
        <v>-</v>
      </c>
      <c r="ID57" s="380" t="str">
        <f>IFERROR(AVERAGEIFS('VISSIM Travel Time Outputs'!$L:$L,'VISSIM Travel Time Outputs'!$D:$D,$D57,'VISSIM Travel Time Outputs'!$A:$A,"AVG",'VISSIM Travel Time Outputs'!$B:$B,ID$9),"-")</f>
        <v>-</v>
      </c>
      <c r="IE57" s="380" t="str">
        <f>IFERROR(AVERAGEIFS('VISSIM Travel Time Outputs'!$L:$L,'VISSIM Travel Time Outputs'!$D:$D,$D57,'VISSIM Travel Time Outputs'!$A:$A,"AVG",'VISSIM Travel Time Outputs'!$B:$B,IE$9),"-")</f>
        <v>-</v>
      </c>
      <c r="IF57" s="380" t="str">
        <f>IFERROR(AVERAGEIFS('VISSIM Travel Time Outputs'!$L:$L,'VISSIM Travel Time Outputs'!$D:$D,$D57,'VISSIM Travel Time Outputs'!$A:$A,"AVG",'VISSIM Travel Time Outputs'!$B:$B,IF$9),"-")</f>
        <v>-</v>
      </c>
      <c r="IG57" s="380" t="str">
        <f>IFERROR(AVERAGEIFS('VISSIM Travel Time Outputs'!$L:$L,'VISSIM Travel Time Outputs'!$D:$D,$D57,'VISSIM Travel Time Outputs'!$A:$A,"AVG",'VISSIM Travel Time Outputs'!$B:$B,IG$9),"-")</f>
        <v>-</v>
      </c>
      <c r="IH57" s="380" t="str">
        <f>IFERROR(AVERAGEIFS('VISSIM Travel Time Outputs'!$L:$L,'VISSIM Travel Time Outputs'!$D:$D,$D57,'VISSIM Travel Time Outputs'!$A:$A,"AVG",'VISSIM Travel Time Outputs'!$B:$B,IH$9),"-")</f>
        <v>-</v>
      </c>
      <c r="II57" s="380" t="str">
        <f>IFERROR(AVERAGEIFS('VISSIM Travel Time Outputs'!$L:$L,'VISSIM Travel Time Outputs'!$D:$D,$D57,'VISSIM Travel Time Outputs'!$A:$A,"AVG",'VISSIM Travel Time Outputs'!$B:$B,II$9),"-")</f>
        <v>-</v>
      </c>
      <c r="IJ57" s="380" t="str">
        <f>IFERROR(AVERAGEIFS('VISSIM Travel Time Outputs'!$L:$L,'VISSIM Travel Time Outputs'!$D:$D,$D57,'VISSIM Travel Time Outputs'!$A:$A,"AVG",'VISSIM Travel Time Outputs'!$B:$B,IJ$9),"-")</f>
        <v>-</v>
      </c>
      <c r="IK57" s="380" t="str">
        <f>IFERROR(AVERAGEIFS('VISSIM Travel Time Outputs'!$L:$L,'VISSIM Travel Time Outputs'!$D:$D,$D57,'VISSIM Travel Time Outputs'!$A:$A,"AVG",'VISSIM Travel Time Outputs'!$B:$B,IK$9),"-")</f>
        <v>-</v>
      </c>
      <c r="IL57" s="380" t="str">
        <f>IFERROR(AVERAGEIFS('VISSIM Travel Time Outputs'!$L:$L,'VISSIM Travel Time Outputs'!$D:$D,$D57,'VISSIM Travel Time Outputs'!$A:$A,"AVG",'VISSIM Travel Time Outputs'!$B:$B,IL$9),"-")</f>
        <v>-</v>
      </c>
      <c r="IM57" s="380" t="str">
        <f>IFERROR(AVERAGEIFS('VISSIM Travel Time Outputs'!$L:$L,'VISSIM Travel Time Outputs'!$D:$D,$D57,'VISSIM Travel Time Outputs'!$A:$A,"AVG",'VISSIM Travel Time Outputs'!$B:$B,IM$9),"-")</f>
        <v>-</v>
      </c>
      <c r="IN57" s="380" t="str">
        <f>IFERROR(AVERAGEIFS('VISSIM Travel Time Outputs'!$L:$L,'VISSIM Travel Time Outputs'!$D:$D,$D57,'VISSIM Travel Time Outputs'!$A:$A,"AVG",'VISSIM Travel Time Outputs'!$B:$B,IN$9),"-")</f>
        <v>-</v>
      </c>
      <c r="IO57" s="380" t="str">
        <f>IFERROR(AVERAGEIFS('VISSIM Travel Time Outputs'!$L:$L,'VISSIM Travel Time Outputs'!$D:$D,$D57,'VISSIM Travel Time Outputs'!$A:$A,"AVG",'VISSIM Travel Time Outputs'!$B:$B,IO$9),"-")</f>
        <v>-</v>
      </c>
      <c r="IP57" s="380" t="str">
        <f>IFERROR(AVERAGEIFS('VISSIM Travel Time Outputs'!$L:$L,'VISSIM Travel Time Outputs'!$D:$D,$D57,'VISSIM Travel Time Outputs'!$A:$A,"AVG",'VISSIM Travel Time Outputs'!$B:$B,IP$9),"-")</f>
        <v>-</v>
      </c>
      <c r="IQ57" s="380" t="str">
        <f>IFERROR(AVERAGEIFS('VISSIM Travel Time Outputs'!$L:$L,'VISSIM Travel Time Outputs'!$D:$D,$D57,'VISSIM Travel Time Outputs'!$A:$A,"AVG",'VISSIM Travel Time Outputs'!$B:$B,IQ$9),"-")</f>
        <v>-</v>
      </c>
      <c r="IR57" s="381" t="str">
        <f>IFERROR(AVERAGEIFS('VISSIM Travel Time Outputs'!$L:$L,'VISSIM Travel Time Outputs'!$D:$D,$D57,'VISSIM Travel Time Outputs'!$A:$A,"AVG",'VISSIM Travel Time Outputs'!$B:$B,IR$9),"-")</f>
        <v>-</v>
      </c>
      <c r="IS57" s="381" t="str">
        <f t="shared" si="31"/>
        <v>--</v>
      </c>
    </row>
    <row r="58" spans="1:253" x14ac:dyDescent="0.25">
      <c r="A58" s="302" t="str">
        <f t="shared" si="12"/>
        <v>H</v>
      </c>
      <c r="B58" s="375">
        <f t="shared" si="33"/>
        <v>49</v>
      </c>
      <c r="C58" s="475">
        <f>INDEX('Input - Travel Times'!$B$3:$AL$103,MATCH($B58,'Input - Travel Times'!$B$3:$B$103,0),MATCH(C$9,'Input - Travel Times'!$B$3:$AL$3,0))</f>
        <v>0</v>
      </c>
      <c r="D58" s="194">
        <f>INDEX('Input - Travel Times'!$B$3:$AS$103,MATCH($B58,'Input - Travel Times'!$B$3:$B$103,0),MATCH(D$9,'Input - Travel Times'!$B$3:$AS$3,0))</f>
        <v>0</v>
      </c>
      <c r="E58" s="582">
        <f>TIME(0,0,INDEX('Input - Travel Times'!$B$3:$AL$103,MATCH($B58,'Input - Travel Times'!$B$3:$B$103,0),MATCH(E$9,'Input - Travel Times'!$B$3:$AL$3,0)))</f>
        <v>0</v>
      </c>
      <c r="F58" s="582">
        <f>TIME(0,0,INDEX('Input - Travel Times'!$B$3:$AL$103,MATCH($B58,'Input - Travel Times'!$B$3:$B$103,0),MATCH(F$9,'Input - Travel Times'!$B$3:$AL$3,0)))</f>
        <v>0</v>
      </c>
      <c r="G58" s="582">
        <f>TIME(0,0,INDEX('Input - Travel Times'!$B$3:$AL$103,MATCH($B58,'Input - Travel Times'!$B$3:$B$103,0),MATCH(G$9,'Input - Travel Times'!$B$3:$AL$3,0)))</f>
        <v>0</v>
      </c>
      <c r="I58" s="259" t="str">
        <f>IFERROR(TIME(0,0,AVERAGEIFS('VISSIM Travel Time Outputs'!$I:$I,'VISSIM Travel Time Outputs'!$D:$D,$D58,'VISSIM Travel Time Outputs'!$A:$A,"AVG",'VISSIM Travel Time Outputs'!$B:$B,I$9)),"-")</f>
        <v>-</v>
      </c>
      <c r="J58" s="36" t="str">
        <f>IFERROR(TIME(0,0,AVERAGEIFS('VISSIM Travel Time Outputs'!$I:$I,'VISSIM Travel Time Outputs'!$D:$D,$D58,'VISSIM Travel Time Outputs'!$A:$A,"AVG",'VISSIM Travel Time Outputs'!$B:$B,J$9)),"-")</f>
        <v>-</v>
      </c>
      <c r="K58" s="36" t="str">
        <f>IFERROR(TIME(0,0,AVERAGEIFS('VISSIM Travel Time Outputs'!$I:$I,'VISSIM Travel Time Outputs'!$D:$D,$D58,'VISSIM Travel Time Outputs'!$A:$A,"AVG",'VISSIM Travel Time Outputs'!$B:$B,K$9)),"-")</f>
        <v>-</v>
      </c>
      <c r="L58" s="36" t="str">
        <f>IFERROR(TIME(0,0,AVERAGEIFS('VISSIM Travel Time Outputs'!$I:$I,'VISSIM Travel Time Outputs'!$D:$D,$D58,'VISSIM Travel Time Outputs'!$A:$A,"AVG",'VISSIM Travel Time Outputs'!$B:$B,L$9)),"-")</f>
        <v>-</v>
      </c>
      <c r="M58" s="36" t="str">
        <f>IFERROR(TIME(0,0,AVERAGEIFS('VISSIM Travel Time Outputs'!$I:$I,'VISSIM Travel Time Outputs'!$D:$D,$D58,'VISSIM Travel Time Outputs'!$A:$A,"AVG",'VISSIM Travel Time Outputs'!$B:$B,M$9)),"-")</f>
        <v>-</v>
      </c>
      <c r="N58" s="36" t="str">
        <f>IFERROR(TIME(0,0,AVERAGEIFS('VISSIM Travel Time Outputs'!$I:$I,'VISSIM Travel Time Outputs'!$D:$D,$D58,'VISSIM Travel Time Outputs'!$A:$A,"AVG",'VISSIM Travel Time Outputs'!$B:$B,N$9)),"-")</f>
        <v>-</v>
      </c>
      <c r="O58" s="36" t="str">
        <f>IFERROR(TIME(0,0,AVERAGEIFS('VISSIM Travel Time Outputs'!$I:$I,'VISSIM Travel Time Outputs'!$D:$D,$D58,'VISSIM Travel Time Outputs'!$A:$A,"AVG",'VISSIM Travel Time Outputs'!$B:$B,O$9)),"-")</f>
        <v>-</v>
      </c>
      <c r="P58" s="36" t="str">
        <f>IFERROR(TIME(0,0,AVERAGEIFS('VISSIM Travel Time Outputs'!$I:$I,'VISSIM Travel Time Outputs'!$D:$D,$D58,'VISSIM Travel Time Outputs'!$A:$A,"AVG",'VISSIM Travel Time Outputs'!$B:$B,P$9)),"-")</f>
        <v>-</v>
      </c>
      <c r="Q58" s="36" t="str">
        <f>IFERROR(TIME(0,0,AVERAGEIFS('VISSIM Travel Time Outputs'!$I:$I,'VISSIM Travel Time Outputs'!$D:$D,$D58,'VISSIM Travel Time Outputs'!$A:$A,"AVG",'VISSIM Travel Time Outputs'!$B:$B,Q$9)),"-")</f>
        <v>-</v>
      </c>
      <c r="R58" s="36" t="str">
        <f>IFERROR(TIME(0,0,AVERAGEIFS('VISSIM Travel Time Outputs'!$I:$I,'VISSIM Travel Time Outputs'!$D:$D,$D58,'VISSIM Travel Time Outputs'!$A:$A,"AVG",'VISSIM Travel Time Outputs'!$B:$B,R$9)),"-")</f>
        <v>-</v>
      </c>
      <c r="S58" s="36" t="str">
        <f>IFERROR(TIME(0,0,AVERAGEIFS('VISSIM Travel Time Outputs'!$I:$I,'VISSIM Travel Time Outputs'!$D:$D,$D58,'VISSIM Travel Time Outputs'!$A:$A,"AVG",'VISSIM Travel Time Outputs'!$B:$B,S$9)),"-")</f>
        <v>-</v>
      </c>
      <c r="T58" s="36" t="str">
        <f>IFERROR(TIME(0,0,AVERAGEIFS('VISSIM Travel Time Outputs'!$I:$I,'VISSIM Travel Time Outputs'!$D:$D,$D58,'VISSIM Travel Time Outputs'!$A:$A,"AVG",'VISSIM Travel Time Outputs'!$B:$B,T$9)),"-")</f>
        <v>-</v>
      </c>
      <c r="U58" s="36" t="str">
        <f>IFERROR(TIME(0,0,AVERAGEIFS('VISSIM Travel Time Outputs'!$I:$I,'VISSIM Travel Time Outputs'!$D:$D,$D58,'VISSIM Travel Time Outputs'!$A:$A,"AVG",'VISSIM Travel Time Outputs'!$B:$B,U$9)),"-")</f>
        <v>-</v>
      </c>
      <c r="V58" s="36" t="str">
        <f>IFERROR(TIME(0,0,AVERAGEIFS('VISSIM Travel Time Outputs'!$I:$I,'VISSIM Travel Time Outputs'!$D:$D,$D58,'VISSIM Travel Time Outputs'!$A:$A,"AVG",'VISSIM Travel Time Outputs'!$B:$B,V$9)),"-")</f>
        <v>-</v>
      </c>
      <c r="W58" s="36" t="str">
        <f>IFERROR(TIME(0,0,AVERAGEIFS('VISSIM Travel Time Outputs'!$I:$I,'VISSIM Travel Time Outputs'!$D:$D,$D58,'VISSIM Travel Time Outputs'!$A:$A,"AVG",'VISSIM Travel Time Outputs'!$B:$B,W$9)),"-")</f>
        <v>-</v>
      </c>
      <c r="X58" s="177" t="str">
        <f>IFERROR(TIME(0,0,AVERAGEIFS('VISSIM Travel Time Outputs'!$I:$I,'VISSIM Travel Time Outputs'!$D:$D,$D58,'VISSIM Travel Time Outputs'!$A:$A,"AVG",'VISSIM Travel Time Outputs'!$B:$B,X$9)),"-")</f>
        <v>-</v>
      </c>
      <c r="Y58" s="304"/>
      <c r="Z58" s="379" t="str">
        <f>IFERROR(AVERAGEIFS('VISSIM Travel Time Outputs'!$F:$F,'VISSIM Travel Time Outputs'!$D:$D,$D58,'VISSIM Travel Time Outputs'!$A:$A,"AVG",'VISSIM Travel Time Outputs'!$B:$B,Z$9),"-")</f>
        <v>-</v>
      </c>
      <c r="AA58" s="380" t="str">
        <f>IFERROR(AVERAGEIFS('VISSIM Travel Time Outputs'!$F:$F,'VISSIM Travel Time Outputs'!$D:$D,$D58,'VISSIM Travel Time Outputs'!$A:$A,"AVG",'VISSIM Travel Time Outputs'!$B:$B,AA$9),"-")</f>
        <v>-</v>
      </c>
      <c r="AB58" s="380" t="str">
        <f>IFERROR(AVERAGEIFS('VISSIM Travel Time Outputs'!$F:$F,'VISSIM Travel Time Outputs'!$D:$D,$D58,'VISSIM Travel Time Outputs'!$A:$A,"AVG",'VISSIM Travel Time Outputs'!$B:$B,AB$9),"-")</f>
        <v>-</v>
      </c>
      <c r="AC58" s="380" t="str">
        <f>IFERROR(AVERAGEIFS('VISSIM Travel Time Outputs'!$F:$F,'VISSIM Travel Time Outputs'!$D:$D,$D58,'VISSIM Travel Time Outputs'!$A:$A,"AVG",'VISSIM Travel Time Outputs'!$B:$B,AC$9),"-")</f>
        <v>-</v>
      </c>
      <c r="AD58" s="380" t="str">
        <f>IFERROR(AVERAGEIFS('VISSIM Travel Time Outputs'!$F:$F,'VISSIM Travel Time Outputs'!$D:$D,$D58,'VISSIM Travel Time Outputs'!$A:$A,"AVG",'VISSIM Travel Time Outputs'!$B:$B,AD$9),"-")</f>
        <v>-</v>
      </c>
      <c r="AE58" s="380" t="str">
        <f>IFERROR(AVERAGEIFS('VISSIM Travel Time Outputs'!$F:$F,'VISSIM Travel Time Outputs'!$D:$D,$D58,'VISSIM Travel Time Outputs'!$A:$A,"AVG",'VISSIM Travel Time Outputs'!$B:$B,AE$9),"-")</f>
        <v>-</v>
      </c>
      <c r="AF58" s="380" t="str">
        <f>IFERROR(AVERAGEIFS('VISSIM Travel Time Outputs'!$F:$F,'VISSIM Travel Time Outputs'!$D:$D,$D58,'VISSIM Travel Time Outputs'!$A:$A,"AVG",'VISSIM Travel Time Outputs'!$B:$B,AF$9),"-")</f>
        <v>-</v>
      </c>
      <c r="AG58" s="380" t="str">
        <f>IFERROR(AVERAGEIFS('VISSIM Travel Time Outputs'!$F:$F,'VISSIM Travel Time Outputs'!$D:$D,$D58,'VISSIM Travel Time Outputs'!$A:$A,"AVG",'VISSIM Travel Time Outputs'!$B:$B,AG$9),"-")</f>
        <v>-</v>
      </c>
      <c r="AH58" s="380" t="str">
        <f>IFERROR(AVERAGEIFS('VISSIM Travel Time Outputs'!$F:$F,'VISSIM Travel Time Outputs'!$D:$D,$D58,'VISSIM Travel Time Outputs'!$A:$A,"AVG",'VISSIM Travel Time Outputs'!$B:$B,AH$9),"-")</f>
        <v>-</v>
      </c>
      <c r="AI58" s="380" t="str">
        <f>IFERROR(AVERAGEIFS('VISSIM Travel Time Outputs'!$F:$F,'VISSIM Travel Time Outputs'!$D:$D,$D58,'VISSIM Travel Time Outputs'!$A:$A,"AVG",'VISSIM Travel Time Outputs'!$B:$B,AI$9),"-")</f>
        <v>-</v>
      </c>
      <c r="AJ58" s="380" t="str">
        <f>IFERROR(AVERAGEIFS('VISSIM Travel Time Outputs'!$F:$F,'VISSIM Travel Time Outputs'!$D:$D,$D58,'VISSIM Travel Time Outputs'!$A:$A,"AVG",'VISSIM Travel Time Outputs'!$B:$B,AJ$9),"-")</f>
        <v>-</v>
      </c>
      <c r="AK58" s="380" t="str">
        <f>IFERROR(AVERAGEIFS('VISSIM Travel Time Outputs'!$F:$F,'VISSIM Travel Time Outputs'!$D:$D,$D58,'VISSIM Travel Time Outputs'!$A:$A,"AVG",'VISSIM Travel Time Outputs'!$B:$B,AK$9),"-")</f>
        <v>-</v>
      </c>
      <c r="AL58" s="380" t="str">
        <f>IFERROR(AVERAGEIFS('VISSIM Travel Time Outputs'!$F:$F,'VISSIM Travel Time Outputs'!$D:$D,$D58,'VISSIM Travel Time Outputs'!$A:$A,"AVG",'VISSIM Travel Time Outputs'!$B:$B,AL$9),"-")</f>
        <v>-</v>
      </c>
      <c r="AM58" s="380" t="str">
        <f>IFERROR(AVERAGEIFS('VISSIM Travel Time Outputs'!$F:$F,'VISSIM Travel Time Outputs'!$D:$D,$D58,'VISSIM Travel Time Outputs'!$A:$A,"AVG",'VISSIM Travel Time Outputs'!$B:$B,AM$9),"-")</f>
        <v>-</v>
      </c>
      <c r="AN58" s="380" t="str">
        <f>IFERROR(AVERAGEIFS('VISSIM Travel Time Outputs'!$F:$F,'VISSIM Travel Time Outputs'!$D:$D,$D58,'VISSIM Travel Time Outputs'!$A:$A,"AVG",'VISSIM Travel Time Outputs'!$B:$B,AN$9),"-")</f>
        <v>-</v>
      </c>
      <c r="AO58" s="381" t="str">
        <f>IFERROR(AVERAGEIFS('VISSIM Travel Time Outputs'!$F:$F,'VISSIM Travel Time Outputs'!$D:$D,$D58,'VISSIM Travel Time Outputs'!$A:$A,"AVG",'VISSIM Travel Time Outputs'!$B:$B,AO$9),"-")</f>
        <v>-</v>
      </c>
      <c r="AP58" s="387"/>
      <c r="AQ58" s="259" t="str">
        <f t="shared" si="13"/>
        <v>--</v>
      </c>
      <c r="AR58" s="410" t="str">
        <f t="shared" si="14"/>
        <v>--</v>
      </c>
      <c r="AS58" s="381">
        <f t="shared" si="15"/>
        <v>0</v>
      </c>
      <c r="AT58" s="305"/>
      <c r="AU58" s="259" t="str">
        <f>IFERROR(TIME(0,0,AVERAGEIFS('VISSIM Travel Time Outputs'!$J:$J,'VISSIM Travel Time Outputs'!$D:$D,$D58,'VISSIM Travel Time Outputs'!$A:$A,"AVG",'VISSIM Travel Time Outputs'!$B:$B,AU$9)),"-")</f>
        <v>-</v>
      </c>
      <c r="AV58" s="36" t="str">
        <f>IFERROR(TIME(0,0,AVERAGEIFS('VISSIM Travel Time Outputs'!$J:$J,'VISSIM Travel Time Outputs'!$D:$D,$D58,'VISSIM Travel Time Outputs'!$A:$A,"AVG",'VISSIM Travel Time Outputs'!$B:$B,AV$9)),"-")</f>
        <v>-</v>
      </c>
      <c r="AW58" s="36" t="str">
        <f>IFERROR(TIME(0,0,AVERAGEIFS('VISSIM Travel Time Outputs'!$J:$J,'VISSIM Travel Time Outputs'!$D:$D,$D58,'VISSIM Travel Time Outputs'!$A:$A,"AVG",'VISSIM Travel Time Outputs'!$B:$B,AW$9)),"-")</f>
        <v>-</v>
      </c>
      <c r="AX58" s="36" t="str">
        <f>IFERROR(TIME(0,0,AVERAGEIFS('VISSIM Travel Time Outputs'!$J:$J,'VISSIM Travel Time Outputs'!$D:$D,$D58,'VISSIM Travel Time Outputs'!$A:$A,"AVG",'VISSIM Travel Time Outputs'!$B:$B,AX$9)),"-")</f>
        <v>-</v>
      </c>
      <c r="AY58" s="36" t="str">
        <f>IFERROR(TIME(0,0,AVERAGEIFS('VISSIM Travel Time Outputs'!$J:$J,'VISSIM Travel Time Outputs'!$D:$D,$D58,'VISSIM Travel Time Outputs'!$A:$A,"AVG",'VISSIM Travel Time Outputs'!$B:$B,AY$9)),"-")</f>
        <v>-</v>
      </c>
      <c r="AZ58" s="36" t="str">
        <f>IFERROR(TIME(0,0,AVERAGEIFS('VISSIM Travel Time Outputs'!$J:$J,'VISSIM Travel Time Outputs'!$D:$D,$D58,'VISSIM Travel Time Outputs'!$A:$A,"AVG",'VISSIM Travel Time Outputs'!$B:$B,AZ$9)),"-")</f>
        <v>-</v>
      </c>
      <c r="BA58" s="36" t="str">
        <f>IFERROR(TIME(0,0,AVERAGEIFS('VISSIM Travel Time Outputs'!$J:$J,'VISSIM Travel Time Outputs'!$D:$D,$D58,'VISSIM Travel Time Outputs'!$A:$A,"AVG",'VISSIM Travel Time Outputs'!$B:$B,BA$9)),"-")</f>
        <v>-</v>
      </c>
      <c r="BB58" s="36" t="str">
        <f>IFERROR(TIME(0,0,AVERAGEIFS('VISSIM Travel Time Outputs'!$J:$J,'VISSIM Travel Time Outputs'!$D:$D,$D58,'VISSIM Travel Time Outputs'!$A:$A,"AVG",'VISSIM Travel Time Outputs'!$B:$B,BB$9)),"-")</f>
        <v>-</v>
      </c>
      <c r="BC58" s="36" t="str">
        <f>IFERROR(TIME(0,0,AVERAGEIFS('VISSIM Travel Time Outputs'!$J:$J,'VISSIM Travel Time Outputs'!$D:$D,$D58,'VISSIM Travel Time Outputs'!$A:$A,"AVG",'VISSIM Travel Time Outputs'!$B:$B,BC$9)),"-")</f>
        <v>-</v>
      </c>
      <c r="BD58" s="36" t="str">
        <f>IFERROR(TIME(0,0,AVERAGEIFS('VISSIM Travel Time Outputs'!$J:$J,'VISSIM Travel Time Outputs'!$D:$D,$D58,'VISSIM Travel Time Outputs'!$A:$A,"AVG",'VISSIM Travel Time Outputs'!$B:$B,BD$9)),"-")</f>
        <v>-</v>
      </c>
      <c r="BE58" s="36" t="str">
        <f>IFERROR(TIME(0,0,AVERAGEIFS('VISSIM Travel Time Outputs'!$J:$J,'VISSIM Travel Time Outputs'!$D:$D,$D58,'VISSIM Travel Time Outputs'!$A:$A,"AVG",'VISSIM Travel Time Outputs'!$B:$B,BE$9)),"-")</f>
        <v>-</v>
      </c>
      <c r="BF58" s="36" t="str">
        <f>IFERROR(TIME(0,0,AVERAGEIFS('VISSIM Travel Time Outputs'!$J:$J,'VISSIM Travel Time Outputs'!$D:$D,$D58,'VISSIM Travel Time Outputs'!$A:$A,"AVG",'VISSIM Travel Time Outputs'!$B:$B,BF$9)),"-")</f>
        <v>-</v>
      </c>
      <c r="BG58" s="36" t="str">
        <f>IFERROR(TIME(0,0,AVERAGEIFS('VISSIM Travel Time Outputs'!$J:$J,'VISSIM Travel Time Outputs'!$D:$D,$D58,'VISSIM Travel Time Outputs'!$A:$A,"AVG",'VISSIM Travel Time Outputs'!$B:$B,BG$9)),"-")</f>
        <v>-</v>
      </c>
      <c r="BH58" s="36" t="str">
        <f>IFERROR(TIME(0,0,AVERAGEIFS('VISSIM Travel Time Outputs'!$J:$J,'VISSIM Travel Time Outputs'!$D:$D,$D58,'VISSIM Travel Time Outputs'!$A:$A,"AVG",'VISSIM Travel Time Outputs'!$B:$B,BH$9)),"-")</f>
        <v>-</v>
      </c>
      <c r="BI58" s="36" t="str">
        <f>IFERROR(TIME(0,0,AVERAGEIFS('VISSIM Travel Time Outputs'!$J:$J,'VISSIM Travel Time Outputs'!$D:$D,$D58,'VISSIM Travel Time Outputs'!$A:$A,"AVG",'VISSIM Travel Time Outputs'!$B:$B,BI$9)),"-")</f>
        <v>-</v>
      </c>
      <c r="BJ58" s="177" t="str">
        <f>IFERROR(TIME(0,0,AVERAGEIFS('VISSIM Travel Time Outputs'!$J:$J,'VISSIM Travel Time Outputs'!$D:$D,$D58,'VISSIM Travel Time Outputs'!$A:$A,"AVG",'VISSIM Travel Time Outputs'!$B:$B,BJ$9)),"-")</f>
        <v>-</v>
      </c>
      <c r="BK58" s="164"/>
      <c r="BL58" s="379" t="str">
        <f>IFERROR(AVERAGEIFS('VISSIM Travel Time Outputs'!$G:$G,'VISSIM Travel Time Outputs'!$D:$D,$D58,'VISSIM Travel Time Outputs'!$A:$A,"AVG",'VISSIM Travel Time Outputs'!$B:$B,BL$9),"-")</f>
        <v>-</v>
      </c>
      <c r="BM58" s="380" t="str">
        <f>IFERROR(AVERAGEIFS('VISSIM Travel Time Outputs'!$G:$G,'VISSIM Travel Time Outputs'!$D:$D,$D58,'VISSIM Travel Time Outputs'!$A:$A,"AVG",'VISSIM Travel Time Outputs'!$B:$B,BM$9),"-")</f>
        <v>-</v>
      </c>
      <c r="BN58" s="380" t="str">
        <f>IFERROR(AVERAGEIFS('VISSIM Travel Time Outputs'!$G:$G,'VISSIM Travel Time Outputs'!$D:$D,$D58,'VISSIM Travel Time Outputs'!$A:$A,"AVG",'VISSIM Travel Time Outputs'!$B:$B,BN$9),"-")</f>
        <v>-</v>
      </c>
      <c r="BO58" s="380" t="str">
        <f>IFERROR(AVERAGEIFS('VISSIM Travel Time Outputs'!$G:$G,'VISSIM Travel Time Outputs'!$D:$D,$D58,'VISSIM Travel Time Outputs'!$A:$A,"AVG",'VISSIM Travel Time Outputs'!$B:$B,BO$9),"-")</f>
        <v>-</v>
      </c>
      <c r="BP58" s="380" t="str">
        <f>IFERROR(AVERAGEIFS('VISSIM Travel Time Outputs'!$G:$G,'VISSIM Travel Time Outputs'!$D:$D,$D58,'VISSIM Travel Time Outputs'!$A:$A,"AVG",'VISSIM Travel Time Outputs'!$B:$B,BP$9),"-")</f>
        <v>-</v>
      </c>
      <c r="BQ58" s="380" t="str">
        <f>IFERROR(AVERAGEIFS('VISSIM Travel Time Outputs'!$G:$G,'VISSIM Travel Time Outputs'!$D:$D,$D58,'VISSIM Travel Time Outputs'!$A:$A,"AVG",'VISSIM Travel Time Outputs'!$B:$B,BQ$9),"-")</f>
        <v>-</v>
      </c>
      <c r="BR58" s="380" t="str">
        <f>IFERROR(AVERAGEIFS('VISSIM Travel Time Outputs'!$G:$G,'VISSIM Travel Time Outputs'!$D:$D,$D58,'VISSIM Travel Time Outputs'!$A:$A,"AVG",'VISSIM Travel Time Outputs'!$B:$B,BR$9),"-")</f>
        <v>-</v>
      </c>
      <c r="BS58" s="380" t="str">
        <f>IFERROR(AVERAGEIFS('VISSIM Travel Time Outputs'!$G:$G,'VISSIM Travel Time Outputs'!$D:$D,$D58,'VISSIM Travel Time Outputs'!$A:$A,"AVG",'VISSIM Travel Time Outputs'!$B:$B,BS$9),"-")</f>
        <v>-</v>
      </c>
      <c r="BT58" s="380" t="str">
        <f>IFERROR(AVERAGEIFS('VISSIM Travel Time Outputs'!$G:$G,'VISSIM Travel Time Outputs'!$D:$D,$D58,'VISSIM Travel Time Outputs'!$A:$A,"AVG",'VISSIM Travel Time Outputs'!$B:$B,BT$9),"-")</f>
        <v>-</v>
      </c>
      <c r="BU58" s="380" t="str">
        <f>IFERROR(AVERAGEIFS('VISSIM Travel Time Outputs'!$G:$G,'VISSIM Travel Time Outputs'!$D:$D,$D58,'VISSIM Travel Time Outputs'!$A:$A,"AVG",'VISSIM Travel Time Outputs'!$B:$B,BU$9),"-")</f>
        <v>-</v>
      </c>
      <c r="BV58" s="380" t="str">
        <f>IFERROR(AVERAGEIFS('VISSIM Travel Time Outputs'!$G:$G,'VISSIM Travel Time Outputs'!$D:$D,$D58,'VISSIM Travel Time Outputs'!$A:$A,"AVG",'VISSIM Travel Time Outputs'!$B:$B,BV$9),"-")</f>
        <v>-</v>
      </c>
      <c r="BW58" s="380" t="str">
        <f>IFERROR(AVERAGEIFS('VISSIM Travel Time Outputs'!$G:$G,'VISSIM Travel Time Outputs'!$D:$D,$D58,'VISSIM Travel Time Outputs'!$A:$A,"AVG",'VISSIM Travel Time Outputs'!$B:$B,BW$9),"-")</f>
        <v>-</v>
      </c>
      <c r="BX58" s="380" t="str">
        <f>IFERROR(AVERAGEIFS('VISSIM Travel Time Outputs'!$G:$G,'VISSIM Travel Time Outputs'!$D:$D,$D58,'VISSIM Travel Time Outputs'!$A:$A,"AVG",'VISSIM Travel Time Outputs'!$B:$B,BX$9),"-")</f>
        <v>-</v>
      </c>
      <c r="BY58" s="380" t="str">
        <f>IFERROR(AVERAGEIFS('VISSIM Travel Time Outputs'!$G:$G,'VISSIM Travel Time Outputs'!$D:$D,$D58,'VISSIM Travel Time Outputs'!$A:$A,"AVG",'VISSIM Travel Time Outputs'!$B:$B,BY$9),"-")</f>
        <v>-</v>
      </c>
      <c r="BZ58" s="380" t="str">
        <f>IFERROR(AVERAGEIFS('VISSIM Travel Time Outputs'!$G:$G,'VISSIM Travel Time Outputs'!$D:$D,$D58,'VISSIM Travel Time Outputs'!$A:$A,"AVG",'VISSIM Travel Time Outputs'!$B:$B,BZ$9),"-")</f>
        <v>-</v>
      </c>
      <c r="CA58" s="381" t="str">
        <f>IFERROR(AVERAGEIFS('VISSIM Travel Time Outputs'!$G:$G,'VISSIM Travel Time Outputs'!$D:$D,$D58,'VISSIM Travel Time Outputs'!$A:$A,"AVG",'VISSIM Travel Time Outputs'!$B:$B,CA$9),"-")</f>
        <v>-</v>
      </c>
      <c r="CB58" s="304"/>
      <c r="CC58" s="259" t="str">
        <f t="shared" si="16"/>
        <v>--</v>
      </c>
      <c r="CD58" s="410" t="str">
        <f t="shared" si="17"/>
        <v>--</v>
      </c>
      <c r="CE58" s="381">
        <f t="shared" si="18"/>
        <v>0</v>
      </c>
      <c r="CF58" s="387"/>
      <c r="CG58" s="259" t="str">
        <f>IFERROR(GETPIVOTDATA("Average of TRAVTM(31)",#REF!,"TIMEINT",CG$9,"VEHICLETRAVELTIMEMEASUREMENT",$D58)/3600/24,"--")</f>
        <v>--</v>
      </c>
      <c r="CH58" s="36" t="str">
        <f>IFERROR(GETPIVOTDATA("Average of TRAVTM(31)",#REF!,"TIMEINT",CH$9,"VEHICLETRAVELTIMEMEASUREMENT",$D58)/3600/24,"--")</f>
        <v>--</v>
      </c>
      <c r="CI58" s="36" t="str">
        <f>IFERROR(GETPIVOTDATA("Average of TRAVTM(31)",#REF!,"TIMEINT",CI$9,"VEHICLETRAVELTIMEMEASUREMENT",$D58)/3600/24,"--")</f>
        <v>--</v>
      </c>
      <c r="CJ58" s="36" t="str">
        <f>IFERROR(GETPIVOTDATA("Average of TRAVTM(31)",#REF!,"TIMEINT",CJ$9,"VEHICLETRAVELTIMEMEASUREMENT",$D58)/3600/24,"--")</f>
        <v>--</v>
      </c>
      <c r="CK58" s="36" t="str">
        <f>IFERROR(GETPIVOTDATA("Average of TRAVTM(31)",#REF!,"TIMEINT",CK$9,"VEHICLETRAVELTIMEMEASUREMENT",$D58)/3600/24,"--")</f>
        <v>--</v>
      </c>
      <c r="CL58" s="36" t="str">
        <f>IFERROR(GETPIVOTDATA("Average of TRAVTM(31)",#REF!,"TIMEINT",CL$9,"VEHICLETRAVELTIMEMEASUREMENT",$D58)/3600/24,"--")</f>
        <v>--</v>
      </c>
      <c r="CM58" s="36" t="str">
        <f>IFERROR(GETPIVOTDATA("Average of TRAVTM(31)",#REF!,"TIMEINT",CM$9,"VEHICLETRAVELTIMEMEASUREMENT",$D58)/3600/24,"--")</f>
        <v>--</v>
      </c>
      <c r="CN58" s="36" t="str">
        <f>IFERROR(GETPIVOTDATA("Average of TRAVTM(31)",#REF!,"TIMEINT",CN$9,"VEHICLETRAVELTIMEMEASUREMENT",$D58)/3600/24,"--")</f>
        <v>--</v>
      </c>
      <c r="CO58" s="36" t="str">
        <f>IFERROR(GETPIVOTDATA("Average of TRAVTM(31)",#REF!,"TIMEINT",CO$9,"VEHICLETRAVELTIMEMEASUREMENT",$D58)/3600/24,"--")</f>
        <v>--</v>
      </c>
      <c r="CP58" s="36" t="str">
        <f>IFERROR(GETPIVOTDATA("Average of TRAVTM(31)",#REF!,"TIMEINT",CP$9,"VEHICLETRAVELTIMEMEASUREMENT",$D58)/3600/24,"--")</f>
        <v>--</v>
      </c>
      <c r="CQ58" s="36" t="str">
        <f>IFERROR(GETPIVOTDATA("Average of TRAVTM(31)",#REF!,"TIMEINT",CQ$9,"VEHICLETRAVELTIMEMEASUREMENT",$D58)/3600/24,"--")</f>
        <v>--</v>
      </c>
      <c r="CR58" s="36" t="str">
        <f>IFERROR(GETPIVOTDATA("Average of TRAVTM(31)",#REF!,"TIMEINT",CR$9,"VEHICLETRAVELTIMEMEASUREMENT",$D58)/3600/24,"--")</f>
        <v>--</v>
      </c>
      <c r="CS58" s="36" t="str">
        <f>IFERROR(GETPIVOTDATA("Average of TRAVTM(31)",#REF!,"TIMEINT",CS$9,"VEHICLETRAVELTIMEMEASUREMENT",$D58)/3600/24,"--")</f>
        <v>--</v>
      </c>
      <c r="CT58" s="36" t="str">
        <f>IFERROR(GETPIVOTDATA("Average of TRAVTM(31)",#REF!,"TIMEINT",CT$9,"VEHICLETRAVELTIMEMEASUREMENT",$D58)/3600/24,"--")</f>
        <v>--</v>
      </c>
      <c r="CU58" s="36" t="str">
        <f>IFERROR(GETPIVOTDATA("Average of TRAVTM(31)",#REF!,"TIMEINT",CU$9,"VEHICLETRAVELTIMEMEASUREMENT",$D58)/3600/24,"--")</f>
        <v>--</v>
      </c>
      <c r="CV58" s="177" t="str">
        <f>IFERROR(GETPIVOTDATA("Average of TRAVTM(31)",#REF!,"TIMEINT",CV$9,"VEHICLETRAVELTIMEMEASUREMENT",$D58)/3600/24,"--")</f>
        <v>--</v>
      </c>
      <c r="CW58" s="387"/>
      <c r="CX58" s="379" t="str">
        <f>IFERROR(GETPIVOTDATA("Average of VEHS(31)",#REF!,"TIMEINT",CX$9,"VEHICLETRAVELTIMEMEASUREMENT",$D58),"--")</f>
        <v>--</v>
      </c>
      <c r="CY58" s="380" t="str">
        <f>IFERROR(GETPIVOTDATA("Average of VEHS(31)",#REF!,"TIMEINT",CY$9,"VEHICLETRAVELTIMEMEASUREMENT",$D58),"--")</f>
        <v>--</v>
      </c>
      <c r="CZ58" s="380" t="str">
        <f>IFERROR(GETPIVOTDATA("Average of VEHS(31)",#REF!,"TIMEINT",CZ$9,"VEHICLETRAVELTIMEMEASUREMENT",$D58),"--")</f>
        <v>--</v>
      </c>
      <c r="DA58" s="380" t="str">
        <f>IFERROR(GETPIVOTDATA("Average of VEHS(31)",#REF!,"TIMEINT",DA$9,"VEHICLETRAVELTIMEMEASUREMENT",$D58),"--")</f>
        <v>--</v>
      </c>
      <c r="DB58" s="380" t="str">
        <f>IFERROR(GETPIVOTDATA("Average of VEHS(31)",#REF!,"TIMEINT",DB$9,"VEHICLETRAVELTIMEMEASUREMENT",$D58),"--")</f>
        <v>--</v>
      </c>
      <c r="DC58" s="380" t="str">
        <f>IFERROR(GETPIVOTDATA("Average of VEHS(31)",#REF!,"TIMEINT",DC$9,"VEHICLETRAVELTIMEMEASUREMENT",$D58),"--")</f>
        <v>--</v>
      </c>
      <c r="DD58" s="380" t="str">
        <f>IFERROR(GETPIVOTDATA("Average of VEHS(31)",#REF!,"TIMEINT",DD$9,"VEHICLETRAVELTIMEMEASUREMENT",$D58),"--")</f>
        <v>--</v>
      </c>
      <c r="DE58" s="380" t="str">
        <f>IFERROR(GETPIVOTDATA("Average of VEHS(31)",#REF!,"TIMEINT",DE$9,"VEHICLETRAVELTIMEMEASUREMENT",$D58),"--")</f>
        <v>--</v>
      </c>
      <c r="DF58" s="380" t="str">
        <f>IFERROR(GETPIVOTDATA("Average of VEHS(31)",#REF!,"TIMEINT",DF$9,"VEHICLETRAVELTIMEMEASUREMENT",$D58),"--")</f>
        <v>--</v>
      </c>
      <c r="DG58" s="380" t="str">
        <f>IFERROR(GETPIVOTDATA("Average of VEHS(31)",#REF!,"TIMEINT",DG$9,"VEHICLETRAVELTIMEMEASUREMENT",$D58),"--")</f>
        <v>--</v>
      </c>
      <c r="DH58" s="380" t="str">
        <f>IFERROR(GETPIVOTDATA("Average of VEHS(31)",#REF!,"TIMEINT",DH$9,"VEHICLETRAVELTIMEMEASUREMENT",$D58),"--")</f>
        <v>--</v>
      </c>
      <c r="DI58" s="380" t="str">
        <f>IFERROR(GETPIVOTDATA("Average of VEHS(31)",#REF!,"TIMEINT",DI$9,"VEHICLETRAVELTIMEMEASUREMENT",$D58),"--")</f>
        <v>--</v>
      </c>
      <c r="DJ58" s="380" t="str">
        <f>IFERROR(GETPIVOTDATA("Average of VEHS(31)",#REF!,"TIMEINT",DJ$9,"VEHICLETRAVELTIMEMEASUREMENT",$D58),"--")</f>
        <v>--</v>
      </c>
      <c r="DK58" s="380" t="str">
        <f>IFERROR(GETPIVOTDATA("Average of VEHS(31)",#REF!,"TIMEINT",DK$9,"VEHICLETRAVELTIMEMEASUREMENT",$D58),"--")</f>
        <v>--</v>
      </c>
      <c r="DL58" s="380" t="str">
        <f>IFERROR(GETPIVOTDATA("Average of VEHS(31)",#REF!,"TIMEINT",DL$9,"VEHICLETRAVELTIMEMEASUREMENT",$D58),"--")</f>
        <v>--</v>
      </c>
      <c r="DM58" s="381" t="str">
        <f>IFERROR(GETPIVOTDATA("Average of VEHS(31)",#REF!,"TIMEINT",DM$9,"VEHICLETRAVELTIMEMEASUREMENT",$D58),"--")</f>
        <v>--</v>
      </c>
      <c r="DN58" s="387"/>
      <c r="DO58" s="259" t="str">
        <f t="shared" si="19"/>
        <v>--</v>
      </c>
      <c r="DP58" s="410" t="str">
        <f t="shared" si="20"/>
        <v>--</v>
      </c>
      <c r="DQ58" s="381">
        <f t="shared" si="21"/>
        <v>0</v>
      </c>
      <c r="DR58" s="305"/>
      <c r="DS58" s="259" t="str">
        <f>IFERROR(TIME(0,0,AVERAGEIFS('VISSIM Travel Time Outputs'!$K:$K,'VISSIM Travel Time Outputs'!$D:$D,$D58,'VISSIM Travel Time Outputs'!$A:$A,"AVG",'VISSIM Travel Time Outputs'!$B:$B,DS$9)),"-")</f>
        <v>-</v>
      </c>
      <c r="DT58" s="36" t="str">
        <f>IFERROR(TIME(0,0,AVERAGEIFS('VISSIM Travel Time Outputs'!$K:$K,'VISSIM Travel Time Outputs'!$D:$D,$D58,'VISSIM Travel Time Outputs'!$A:$A,"AVG",'VISSIM Travel Time Outputs'!$B:$B,DT$9)),"-")</f>
        <v>-</v>
      </c>
      <c r="DU58" s="36" t="str">
        <f>IFERROR(TIME(0,0,AVERAGEIFS('VISSIM Travel Time Outputs'!$K:$K,'VISSIM Travel Time Outputs'!$D:$D,$D58,'VISSIM Travel Time Outputs'!$A:$A,"AVG",'VISSIM Travel Time Outputs'!$B:$B,DU$9)),"-")</f>
        <v>-</v>
      </c>
      <c r="DV58" s="36" t="str">
        <f>IFERROR(TIME(0,0,AVERAGEIFS('VISSIM Travel Time Outputs'!$K:$K,'VISSIM Travel Time Outputs'!$D:$D,$D58,'VISSIM Travel Time Outputs'!$A:$A,"AVG",'VISSIM Travel Time Outputs'!$B:$B,DV$9)),"-")</f>
        <v>-</v>
      </c>
      <c r="DW58" s="36" t="str">
        <f>IFERROR(TIME(0,0,AVERAGEIFS('VISSIM Travel Time Outputs'!$K:$K,'VISSIM Travel Time Outputs'!$D:$D,$D58,'VISSIM Travel Time Outputs'!$A:$A,"AVG",'VISSIM Travel Time Outputs'!$B:$B,DW$9)),"-")</f>
        <v>-</v>
      </c>
      <c r="DX58" s="36" t="str">
        <f>IFERROR(TIME(0,0,AVERAGEIFS('VISSIM Travel Time Outputs'!$K:$K,'VISSIM Travel Time Outputs'!$D:$D,$D58,'VISSIM Travel Time Outputs'!$A:$A,"AVG",'VISSIM Travel Time Outputs'!$B:$B,DX$9)),"-")</f>
        <v>-</v>
      </c>
      <c r="DY58" s="36" t="str">
        <f>IFERROR(TIME(0,0,AVERAGEIFS('VISSIM Travel Time Outputs'!$K:$K,'VISSIM Travel Time Outputs'!$D:$D,$D58,'VISSIM Travel Time Outputs'!$A:$A,"AVG",'VISSIM Travel Time Outputs'!$B:$B,DY$9)),"-")</f>
        <v>-</v>
      </c>
      <c r="DZ58" s="36" t="str">
        <f>IFERROR(TIME(0,0,AVERAGEIFS('VISSIM Travel Time Outputs'!$K:$K,'VISSIM Travel Time Outputs'!$D:$D,$D58,'VISSIM Travel Time Outputs'!$A:$A,"AVG",'VISSIM Travel Time Outputs'!$B:$B,DZ$9)),"-")</f>
        <v>-</v>
      </c>
      <c r="EA58" s="36" t="str">
        <f>IFERROR(TIME(0,0,AVERAGEIFS('VISSIM Travel Time Outputs'!$K:$K,'VISSIM Travel Time Outputs'!$D:$D,$D58,'VISSIM Travel Time Outputs'!$A:$A,"AVG",'VISSIM Travel Time Outputs'!$B:$B,EA$9)),"-")</f>
        <v>-</v>
      </c>
      <c r="EB58" s="36" t="str">
        <f>IFERROR(TIME(0,0,AVERAGEIFS('VISSIM Travel Time Outputs'!$K:$K,'VISSIM Travel Time Outputs'!$D:$D,$D58,'VISSIM Travel Time Outputs'!$A:$A,"AVG",'VISSIM Travel Time Outputs'!$B:$B,EB$9)),"-")</f>
        <v>-</v>
      </c>
      <c r="EC58" s="36" t="str">
        <f>IFERROR(TIME(0,0,AVERAGEIFS('VISSIM Travel Time Outputs'!$K:$K,'VISSIM Travel Time Outputs'!$D:$D,$D58,'VISSIM Travel Time Outputs'!$A:$A,"AVG",'VISSIM Travel Time Outputs'!$B:$B,EC$9)),"-")</f>
        <v>-</v>
      </c>
      <c r="ED58" s="36" t="str">
        <f>IFERROR(TIME(0,0,AVERAGEIFS('VISSIM Travel Time Outputs'!$K:$K,'VISSIM Travel Time Outputs'!$D:$D,$D58,'VISSIM Travel Time Outputs'!$A:$A,"AVG",'VISSIM Travel Time Outputs'!$B:$B,ED$9)),"-")</f>
        <v>-</v>
      </c>
      <c r="EE58" s="36" t="str">
        <f>IFERROR(TIME(0,0,AVERAGEIFS('VISSIM Travel Time Outputs'!$K:$K,'VISSIM Travel Time Outputs'!$D:$D,$D58,'VISSIM Travel Time Outputs'!$A:$A,"AVG",'VISSIM Travel Time Outputs'!$B:$B,EE$9)),"-")</f>
        <v>-</v>
      </c>
      <c r="EF58" s="36" t="str">
        <f>IFERROR(TIME(0,0,AVERAGEIFS('VISSIM Travel Time Outputs'!$K:$K,'VISSIM Travel Time Outputs'!$D:$D,$D58,'VISSIM Travel Time Outputs'!$A:$A,"AVG",'VISSIM Travel Time Outputs'!$B:$B,EF$9)),"-")</f>
        <v>-</v>
      </c>
      <c r="EG58" s="36" t="str">
        <f>IFERROR(TIME(0,0,AVERAGEIFS('VISSIM Travel Time Outputs'!$K:$K,'VISSIM Travel Time Outputs'!$D:$D,$D58,'VISSIM Travel Time Outputs'!$A:$A,"AVG",'VISSIM Travel Time Outputs'!$B:$B,EG$9)),"-")</f>
        <v>-</v>
      </c>
      <c r="EH58" s="177" t="str">
        <f>IFERROR(TIME(0,0,AVERAGEIFS('VISSIM Travel Time Outputs'!$K:$K,'VISSIM Travel Time Outputs'!$D:$D,$D58,'VISSIM Travel Time Outputs'!$A:$A,"AVG",'VISSIM Travel Time Outputs'!$B:$B,EH$9)),"-")</f>
        <v>-</v>
      </c>
      <c r="EI58" s="164"/>
      <c r="EJ58" s="379" t="str">
        <f>IFERROR(AVERAGEIFS('VISSIM Travel Time Outputs'!$H:$H,'VISSIM Travel Time Outputs'!$D:$D,$D58,'VISSIM Travel Time Outputs'!$A:$A,"AVG",'VISSIM Travel Time Outputs'!$B:$B,EJ$9),"-")</f>
        <v>-</v>
      </c>
      <c r="EK58" s="380" t="str">
        <f>IFERROR(AVERAGEIFS('VISSIM Travel Time Outputs'!$H:$H,'VISSIM Travel Time Outputs'!$D:$D,$D58,'VISSIM Travel Time Outputs'!$A:$A,"AVG",'VISSIM Travel Time Outputs'!$B:$B,EK$9),"-")</f>
        <v>-</v>
      </c>
      <c r="EL58" s="380" t="str">
        <f>IFERROR(AVERAGEIFS('VISSIM Travel Time Outputs'!$H:$H,'VISSIM Travel Time Outputs'!$D:$D,$D58,'VISSIM Travel Time Outputs'!$A:$A,"AVG",'VISSIM Travel Time Outputs'!$B:$B,EL$9),"-")</f>
        <v>-</v>
      </c>
      <c r="EM58" s="380" t="str">
        <f>IFERROR(AVERAGEIFS('VISSIM Travel Time Outputs'!$H:$H,'VISSIM Travel Time Outputs'!$D:$D,$D58,'VISSIM Travel Time Outputs'!$A:$A,"AVG",'VISSIM Travel Time Outputs'!$B:$B,EM$9),"-")</f>
        <v>-</v>
      </c>
      <c r="EN58" s="380" t="str">
        <f>IFERROR(AVERAGEIFS('VISSIM Travel Time Outputs'!$H:$H,'VISSIM Travel Time Outputs'!$D:$D,$D58,'VISSIM Travel Time Outputs'!$A:$A,"AVG",'VISSIM Travel Time Outputs'!$B:$B,EN$9),"-")</f>
        <v>-</v>
      </c>
      <c r="EO58" s="380" t="str">
        <f>IFERROR(AVERAGEIFS('VISSIM Travel Time Outputs'!$H:$H,'VISSIM Travel Time Outputs'!$D:$D,$D58,'VISSIM Travel Time Outputs'!$A:$A,"AVG",'VISSIM Travel Time Outputs'!$B:$B,EO$9),"-")</f>
        <v>-</v>
      </c>
      <c r="EP58" s="380" t="str">
        <f>IFERROR(AVERAGEIFS('VISSIM Travel Time Outputs'!$H:$H,'VISSIM Travel Time Outputs'!$D:$D,$D58,'VISSIM Travel Time Outputs'!$A:$A,"AVG",'VISSIM Travel Time Outputs'!$B:$B,EP$9),"-")</f>
        <v>-</v>
      </c>
      <c r="EQ58" s="380" t="str">
        <f>IFERROR(AVERAGEIFS('VISSIM Travel Time Outputs'!$H:$H,'VISSIM Travel Time Outputs'!$D:$D,$D58,'VISSIM Travel Time Outputs'!$A:$A,"AVG",'VISSIM Travel Time Outputs'!$B:$B,EQ$9),"-")</f>
        <v>-</v>
      </c>
      <c r="ER58" s="380" t="str">
        <f>IFERROR(AVERAGEIFS('VISSIM Travel Time Outputs'!$H:$H,'VISSIM Travel Time Outputs'!$D:$D,$D58,'VISSIM Travel Time Outputs'!$A:$A,"AVG",'VISSIM Travel Time Outputs'!$B:$B,ER$9),"-")</f>
        <v>-</v>
      </c>
      <c r="ES58" s="380" t="str">
        <f>IFERROR(AVERAGEIFS('VISSIM Travel Time Outputs'!$H:$H,'VISSIM Travel Time Outputs'!$D:$D,$D58,'VISSIM Travel Time Outputs'!$A:$A,"AVG",'VISSIM Travel Time Outputs'!$B:$B,ES$9),"-")</f>
        <v>-</v>
      </c>
      <c r="ET58" s="380" t="str">
        <f>IFERROR(AVERAGEIFS('VISSIM Travel Time Outputs'!$H:$H,'VISSIM Travel Time Outputs'!$D:$D,$D58,'VISSIM Travel Time Outputs'!$A:$A,"AVG",'VISSIM Travel Time Outputs'!$B:$B,ET$9),"-")</f>
        <v>-</v>
      </c>
      <c r="EU58" s="380" t="str">
        <f>IFERROR(AVERAGEIFS('VISSIM Travel Time Outputs'!$H:$H,'VISSIM Travel Time Outputs'!$D:$D,$D58,'VISSIM Travel Time Outputs'!$A:$A,"AVG",'VISSIM Travel Time Outputs'!$B:$B,EU$9),"-")</f>
        <v>-</v>
      </c>
      <c r="EV58" s="380" t="str">
        <f>IFERROR(AVERAGEIFS('VISSIM Travel Time Outputs'!$H:$H,'VISSIM Travel Time Outputs'!$D:$D,$D58,'VISSIM Travel Time Outputs'!$A:$A,"AVG",'VISSIM Travel Time Outputs'!$B:$B,EV$9),"-")</f>
        <v>-</v>
      </c>
      <c r="EW58" s="380" t="str">
        <f>IFERROR(AVERAGEIFS('VISSIM Travel Time Outputs'!$H:$H,'VISSIM Travel Time Outputs'!$D:$D,$D58,'VISSIM Travel Time Outputs'!$A:$A,"AVG",'VISSIM Travel Time Outputs'!$B:$B,EW$9),"-")</f>
        <v>-</v>
      </c>
      <c r="EX58" s="380" t="str">
        <f>IFERROR(AVERAGEIFS('VISSIM Travel Time Outputs'!$H:$H,'VISSIM Travel Time Outputs'!$D:$D,$D58,'VISSIM Travel Time Outputs'!$A:$A,"AVG",'VISSIM Travel Time Outputs'!$B:$B,EX$9),"-")</f>
        <v>-</v>
      </c>
      <c r="EY58" s="381" t="str">
        <f>IFERROR(AVERAGEIFS('VISSIM Travel Time Outputs'!$H:$H,'VISSIM Travel Time Outputs'!$D:$D,$D58,'VISSIM Travel Time Outputs'!$A:$A,"AVG",'VISSIM Travel Time Outputs'!$B:$B,EY$9),"-")</f>
        <v>-</v>
      </c>
      <c r="EZ58" s="304"/>
      <c r="FA58" s="259" t="str">
        <f t="shared" si="22"/>
        <v>--</v>
      </c>
      <c r="FB58" s="410" t="str">
        <f t="shared" si="23"/>
        <v>--</v>
      </c>
      <c r="FC58" s="381">
        <f t="shared" si="24"/>
        <v>0</v>
      </c>
      <c r="FD58" s="387"/>
      <c r="FE58" s="259" t="str">
        <f>IFERROR(GETPIVOTDATA("Average of TRAVTM(40)",#REF!,"TIMEINT",FE$9,"VEHICLETRAVELTIMEMEASUREMENT",$D58)/3600/24,"--")</f>
        <v>--</v>
      </c>
      <c r="FF58" s="36" t="str">
        <f>IFERROR(GETPIVOTDATA("Average of TRAVTM(40)",#REF!,"TIMEINT",FF$9,"VEHICLETRAVELTIMEMEASUREMENT",$D58)/3600/24,"--")</f>
        <v>--</v>
      </c>
      <c r="FG58" s="36" t="str">
        <f>IFERROR(GETPIVOTDATA("Average of TRAVTM(40)",#REF!,"TIMEINT",FG$9,"VEHICLETRAVELTIMEMEASUREMENT",$D58)/3600/24,"--")</f>
        <v>--</v>
      </c>
      <c r="FH58" s="36" t="str">
        <f>IFERROR(GETPIVOTDATA("Average of TRAVTM(40)",#REF!,"TIMEINT",FH$9,"VEHICLETRAVELTIMEMEASUREMENT",$D58)/3600/24,"--")</f>
        <v>--</v>
      </c>
      <c r="FI58" s="36" t="str">
        <f>IFERROR(GETPIVOTDATA("Average of TRAVTM(40)",#REF!,"TIMEINT",FI$9,"VEHICLETRAVELTIMEMEASUREMENT",$D58)/3600/24,"--")</f>
        <v>--</v>
      </c>
      <c r="FJ58" s="36" t="str">
        <f>IFERROR(GETPIVOTDATA("Average of TRAVTM(40)",#REF!,"TIMEINT",FJ$9,"VEHICLETRAVELTIMEMEASUREMENT",$D58)/3600/24,"--")</f>
        <v>--</v>
      </c>
      <c r="FK58" s="36" t="str">
        <f>IFERROR(GETPIVOTDATA("Average of TRAVTM(40)",#REF!,"TIMEINT",FK$9,"VEHICLETRAVELTIMEMEASUREMENT",$D58)/3600/24,"--")</f>
        <v>--</v>
      </c>
      <c r="FL58" s="36" t="str">
        <f>IFERROR(GETPIVOTDATA("Average of TRAVTM(40)",#REF!,"TIMEINT",FL$9,"VEHICLETRAVELTIMEMEASUREMENT",$D58)/3600/24,"--")</f>
        <v>--</v>
      </c>
      <c r="FM58" s="36" t="str">
        <f>IFERROR(GETPIVOTDATA("Average of TRAVTM(40)",#REF!,"TIMEINT",FM$9,"VEHICLETRAVELTIMEMEASUREMENT",$D58)/3600/24,"--")</f>
        <v>--</v>
      </c>
      <c r="FN58" s="36" t="str">
        <f>IFERROR(GETPIVOTDATA("Average of TRAVTM(40)",#REF!,"TIMEINT",FN$9,"VEHICLETRAVELTIMEMEASUREMENT",$D58)/3600/24,"--")</f>
        <v>--</v>
      </c>
      <c r="FO58" s="36" t="str">
        <f>IFERROR(GETPIVOTDATA("Average of TRAVTM(40)",#REF!,"TIMEINT",FO$9,"VEHICLETRAVELTIMEMEASUREMENT",$D58)/3600/24,"--")</f>
        <v>--</v>
      </c>
      <c r="FP58" s="36" t="str">
        <f>IFERROR(GETPIVOTDATA("Average of TRAVTM(40)",#REF!,"TIMEINT",FP$9,"VEHICLETRAVELTIMEMEASUREMENT",$D58)/3600/24,"--")</f>
        <v>--</v>
      </c>
      <c r="FQ58" s="36" t="str">
        <f>IFERROR(GETPIVOTDATA("Average of TRAVTM(40)",#REF!,"TIMEINT",FQ$9,"VEHICLETRAVELTIMEMEASUREMENT",$D58)/3600/24,"--")</f>
        <v>--</v>
      </c>
      <c r="FR58" s="36" t="str">
        <f>IFERROR(GETPIVOTDATA("Average of TRAVTM(40)",#REF!,"TIMEINT",FR$9,"VEHICLETRAVELTIMEMEASUREMENT",$D58)/3600/24,"--")</f>
        <v>--</v>
      </c>
      <c r="FS58" s="36" t="str">
        <f>IFERROR(GETPIVOTDATA("Average of TRAVTM(40)",#REF!,"TIMEINT",FS$9,"VEHICLETRAVELTIMEMEASUREMENT",$D58)/3600/24,"--")</f>
        <v>--</v>
      </c>
      <c r="FT58" s="177" t="str">
        <f>IFERROR(GETPIVOTDATA("Average of TRAVTM(40)",#REF!,"TIMEINT",FT$9,"VEHICLETRAVELTIMEMEASUREMENT",$D58)/3600/24,"--")</f>
        <v>--</v>
      </c>
      <c r="FU58" s="387"/>
      <c r="FV58" s="379" t="str">
        <f>IFERROR(GETPIVOTDATA("Average of VEHS(40)",#REF!,"TIMEINT",FV$9,"VEHICLETRAVELTIMEMEASUREMENT",$D58),"--")</f>
        <v>--</v>
      </c>
      <c r="FW58" s="380" t="str">
        <f>IFERROR(GETPIVOTDATA("Average of VEHS(40)",#REF!,"TIMEINT",FW$9,"VEHICLETRAVELTIMEMEASUREMENT",$D58),"--")</f>
        <v>--</v>
      </c>
      <c r="FX58" s="380" t="str">
        <f>IFERROR(GETPIVOTDATA("Average of VEHS(40)",#REF!,"TIMEINT",FX$9,"VEHICLETRAVELTIMEMEASUREMENT",$D58),"--")</f>
        <v>--</v>
      </c>
      <c r="FY58" s="380" t="str">
        <f>IFERROR(GETPIVOTDATA("Average of VEHS(40)",#REF!,"TIMEINT",FY$9,"VEHICLETRAVELTIMEMEASUREMENT",$D58),"--")</f>
        <v>--</v>
      </c>
      <c r="FZ58" s="380" t="str">
        <f>IFERROR(GETPIVOTDATA("Average of VEHS(40)",#REF!,"TIMEINT",FZ$9,"VEHICLETRAVELTIMEMEASUREMENT",$D58),"--")</f>
        <v>--</v>
      </c>
      <c r="GA58" s="380" t="str">
        <f>IFERROR(GETPIVOTDATA("Average of VEHS(40)",#REF!,"TIMEINT",GA$9,"VEHICLETRAVELTIMEMEASUREMENT",$D58),"--")</f>
        <v>--</v>
      </c>
      <c r="GB58" s="380" t="str">
        <f>IFERROR(GETPIVOTDATA("Average of VEHS(40)",#REF!,"TIMEINT",GB$9,"VEHICLETRAVELTIMEMEASUREMENT",$D58),"--")</f>
        <v>--</v>
      </c>
      <c r="GC58" s="380" t="str">
        <f>IFERROR(GETPIVOTDATA("Average of VEHS(40)",#REF!,"TIMEINT",GC$9,"VEHICLETRAVELTIMEMEASUREMENT",$D58),"--")</f>
        <v>--</v>
      </c>
      <c r="GD58" s="380" t="str">
        <f>IFERROR(GETPIVOTDATA("Average of VEHS(40)",#REF!,"TIMEINT",GD$9,"VEHICLETRAVELTIMEMEASUREMENT",$D58),"--")</f>
        <v>--</v>
      </c>
      <c r="GE58" s="380" t="str">
        <f>IFERROR(GETPIVOTDATA("Average of VEHS(40)",#REF!,"TIMEINT",GE$9,"VEHICLETRAVELTIMEMEASUREMENT",$D58),"--")</f>
        <v>--</v>
      </c>
      <c r="GF58" s="380" t="str">
        <f>IFERROR(GETPIVOTDATA("Average of VEHS(40)",#REF!,"TIMEINT",GF$9,"VEHICLETRAVELTIMEMEASUREMENT",$D58),"--")</f>
        <v>--</v>
      </c>
      <c r="GG58" s="380" t="str">
        <f>IFERROR(GETPIVOTDATA("Average of VEHS(40)",#REF!,"TIMEINT",GG$9,"VEHICLETRAVELTIMEMEASUREMENT",$D58),"--")</f>
        <v>--</v>
      </c>
      <c r="GH58" s="380" t="str">
        <f>IFERROR(GETPIVOTDATA("Average of VEHS(40)",#REF!,"TIMEINT",GH$9,"VEHICLETRAVELTIMEMEASUREMENT",$D58),"--")</f>
        <v>--</v>
      </c>
      <c r="GI58" s="380" t="str">
        <f>IFERROR(GETPIVOTDATA("Average of VEHS(40)",#REF!,"TIMEINT",GI$9,"VEHICLETRAVELTIMEMEASUREMENT",$D58),"--")</f>
        <v>--</v>
      </c>
      <c r="GJ58" s="380" t="str">
        <f>IFERROR(GETPIVOTDATA("Average of VEHS(40)",#REF!,"TIMEINT",GJ$9,"VEHICLETRAVELTIMEMEASUREMENT",$D58),"--")</f>
        <v>--</v>
      </c>
      <c r="GK58" s="381" t="str">
        <f>IFERROR(GETPIVOTDATA("Average of VEHS(40)",#REF!,"TIMEINT",GK$9,"VEHICLETRAVELTIMEMEASUREMENT",$D58),"--")</f>
        <v>--</v>
      </c>
      <c r="GL58" s="387"/>
      <c r="GM58" s="259" t="str">
        <f t="shared" si="25"/>
        <v>--</v>
      </c>
      <c r="GN58" s="410" t="str">
        <f t="shared" si="26"/>
        <v>--</v>
      </c>
      <c r="GO58" s="381">
        <f t="shared" si="27"/>
        <v>0</v>
      </c>
      <c r="GP58" s="387"/>
      <c r="GQ58" s="259" t="str">
        <f>IFERROR(GETPIVOTDATA("Average of TRAVTM(60)",#REF!,"TIMEINT",GQ$9,"VEHICLETRAVELTIMEMEASUREMENT",$D58)/3600/24,"--")</f>
        <v>--</v>
      </c>
      <c r="GR58" s="36" t="str">
        <f>IFERROR(GETPIVOTDATA("Average of TRAVTM(60)",#REF!,"TIMEINT",GR$9,"VEHICLETRAVELTIMEMEASUREMENT",$D58)/3600/24,"--")</f>
        <v>--</v>
      </c>
      <c r="GS58" s="36" t="str">
        <f>IFERROR(GETPIVOTDATA("Average of TRAVTM(60)",#REF!,"TIMEINT",GS$9,"VEHICLETRAVELTIMEMEASUREMENT",$D58)/3600/24,"--")</f>
        <v>--</v>
      </c>
      <c r="GT58" s="36" t="str">
        <f>IFERROR(GETPIVOTDATA("Average of TRAVTM(60)",#REF!,"TIMEINT",GT$9,"VEHICLETRAVELTIMEMEASUREMENT",$D58)/3600/24,"--")</f>
        <v>--</v>
      </c>
      <c r="GU58" s="36" t="str">
        <f>IFERROR(GETPIVOTDATA("Average of TRAVTM(60)",#REF!,"TIMEINT",GU$9,"VEHICLETRAVELTIMEMEASUREMENT",$D58)/3600/24,"--")</f>
        <v>--</v>
      </c>
      <c r="GV58" s="36" t="str">
        <f>IFERROR(GETPIVOTDATA("Average of TRAVTM(60)",#REF!,"TIMEINT",GV$9,"VEHICLETRAVELTIMEMEASUREMENT",$D58)/3600/24,"--")</f>
        <v>--</v>
      </c>
      <c r="GW58" s="36" t="str">
        <f>IFERROR(GETPIVOTDATA("Average of TRAVTM(60)",#REF!,"TIMEINT",GW$9,"VEHICLETRAVELTIMEMEASUREMENT",$D58)/3600/24,"--")</f>
        <v>--</v>
      </c>
      <c r="GX58" s="36" t="str">
        <f>IFERROR(GETPIVOTDATA("Average of TRAVTM(60)",#REF!,"TIMEINT",GX$9,"VEHICLETRAVELTIMEMEASUREMENT",$D58)/3600/24,"--")</f>
        <v>--</v>
      </c>
      <c r="GY58" s="36" t="str">
        <f>IFERROR(GETPIVOTDATA("Average of TRAVTM(60)",#REF!,"TIMEINT",GY$9,"VEHICLETRAVELTIMEMEASUREMENT",$D58)/3600/24,"--")</f>
        <v>--</v>
      </c>
      <c r="GZ58" s="36" t="str">
        <f>IFERROR(GETPIVOTDATA("Average of TRAVTM(60)",#REF!,"TIMEINT",GZ$9,"VEHICLETRAVELTIMEMEASUREMENT",$D58)/3600/24,"--")</f>
        <v>--</v>
      </c>
      <c r="HA58" s="36" t="str">
        <f>IFERROR(GETPIVOTDATA("Average of TRAVTM(60)",#REF!,"TIMEINT",HA$9,"VEHICLETRAVELTIMEMEASUREMENT",$D58)/3600/24,"--")</f>
        <v>--</v>
      </c>
      <c r="HB58" s="36" t="str">
        <f>IFERROR(GETPIVOTDATA("Average of TRAVTM(60)",#REF!,"TIMEINT",HB$9,"VEHICLETRAVELTIMEMEASUREMENT",$D58)/3600/24,"--")</f>
        <v>--</v>
      </c>
      <c r="HC58" s="36" t="str">
        <f>IFERROR(GETPIVOTDATA("Average of TRAVTM(60)",#REF!,"TIMEINT",HC$9,"VEHICLETRAVELTIMEMEASUREMENT",$D58)/3600/24,"--")</f>
        <v>--</v>
      </c>
      <c r="HD58" s="36" t="str">
        <f>IFERROR(GETPIVOTDATA("Average of TRAVTM(60)",#REF!,"TIMEINT",HD$9,"VEHICLETRAVELTIMEMEASUREMENT",$D58)/3600/24,"--")</f>
        <v>--</v>
      </c>
      <c r="HE58" s="36" t="str">
        <f>IFERROR(GETPIVOTDATA("Average of TRAVTM(60)",#REF!,"TIMEINT",HE$9,"VEHICLETRAVELTIMEMEASUREMENT",$D58)/3600/24,"--")</f>
        <v>--</v>
      </c>
      <c r="HF58" s="177" t="str">
        <f>IFERROR(GETPIVOTDATA("Average of TRAVTM(60)",#REF!,"TIMEINT",HF$9,"VEHICLETRAVELTIMEMEASUREMENT",$D58)/3600/24,"--")</f>
        <v>--</v>
      </c>
      <c r="HG58" s="387"/>
      <c r="HH58" s="379" t="str">
        <f>IFERROR(GETPIVOTDATA("Average of VEHS(60)",#REF!,"TIMEINT",HH$9,"VEHICLETRAVELTIMEMEASUREMENT",$D58),"--")</f>
        <v>--</v>
      </c>
      <c r="HI58" s="380" t="str">
        <f>IFERROR(GETPIVOTDATA("Average of VEHS(60)",#REF!,"TIMEINT",HI$9,"VEHICLETRAVELTIMEMEASUREMENT",$D58),"--")</f>
        <v>--</v>
      </c>
      <c r="HJ58" s="380" t="str">
        <f>IFERROR(GETPIVOTDATA("Average of VEHS(60)",#REF!,"TIMEINT",HJ$9,"VEHICLETRAVELTIMEMEASUREMENT",$D58),"--")</f>
        <v>--</v>
      </c>
      <c r="HK58" s="380" t="str">
        <f>IFERROR(GETPIVOTDATA("Average of VEHS(60)",#REF!,"TIMEINT",HK$9,"VEHICLETRAVELTIMEMEASUREMENT",$D58),"--")</f>
        <v>--</v>
      </c>
      <c r="HL58" s="380" t="str">
        <f>IFERROR(GETPIVOTDATA("Average of VEHS(60)",#REF!,"TIMEINT",HL$9,"VEHICLETRAVELTIMEMEASUREMENT",$D58),"--")</f>
        <v>--</v>
      </c>
      <c r="HM58" s="380" t="str">
        <f>IFERROR(GETPIVOTDATA("Average of VEHS(60)",#REF!,"TIMEINT",HM$9,"VEHICLETRAVELTIMEMEASUREMENT",$D58),"--")</f>
        <v>--</v>
      </c>
      <c r="HN58" s="380" t="str">
        <f>IFERROR(GETPIVOTDATA("Average of VEHS(60)",#REF!,"TIMEINT",HN$9,"VEHICLETRAVELTIMEMEASUREMENT",$D58),"--")</f>
        <v>--</v>
      </c>
      <c r="HO58" s="380" t="str">
        <f>IFERROR(GETPIVOTDATA("Average of VEHS(60)",#REF!,"TIMEINT",HO$9,"VEHICLETRAVELTIMEMEASUREMENT",$D58),"--")</f>
        <v>--</v>
      </c>
      <c r="HP58" s="380" t="str">
        <f>IFERROR(GETPIVOTDATA("Average of VEHS(60)",#REF!,"TIMEINT",HP$9,"VEHICLETRAVELTIMEMEASUREMENT",$D58),"--")</f>
        <v>--</v>
      </c>
      <c r="HQ58" s="380" t="str">
        <f>IFERROR(GETPIVOTDATA("Average of VEHS(60)",#REF!,"TIMEINT",HQ$9,"VEHICLETRAVELTIMEMEASUREMENT",$D58),"--")</f>
        <v>--</v>
      </c>
      <c r="HR58" s="380" t="str">
        <f>IFERROR(GETPIVOTDATA("Average of VEHS(60)",#REF!,"TIMEINT",HR$9,"VEHICLETRAVELTIMEMEASUREMENT",$D58),"--")</f>
        <v>--</v>
      </c>
      <c r="HS58" s="380" t="str">
        <f>IFERROR(GETPIVOTDATA("Average of VEHS(60)",#REF!,"TIMEINT",HS$9,"VEHICLETRAVELTIMEMEASUREMENT",$D58),"--")</f>
        <v>--</v>
      </c>
      <c r="HT58" s="380" t="str">
        <f>IFERROR(GETPIVOTDATA("Average of VEHS(60)",#REF!,"TIMEINT",HT$9,"VEHICLETRAVELTIMEMEASUREMENT",$D58),"--")</f>
        <v>--</v>
      </c>
      <c r="HU58" s="380" t="str">
        <f>IFERROR(GETPIVOTDATA("Average of VEHS(60)",#REF!,"TIMEINT",HU$9,"VEHICLETRAVELTIMEMEASUREMENT",$D58),"--")</f>
        <v>--</v>
      </c>
      <c r="HV58" s="380" t="str">
        <f>IFERROR(GETPIVOTDATA("Average of VEHS(60)",#REF!,"TIMEINT",HV$9,"VEHICLETRAVELTIMEMEASUREMENT",$D58),"--")</f>
        <v>--</v>
      </c>
      <c r="HW58" s="381" t="str">
        <f>IFERROR(GETPIVOTDATA("Average of VEHS(60)",#REF!,"TIMEINT",HW$9,"VEHICLETRAVELTIMEMEASUREMENT",$D58),"--")</f>
        <v>--</v>
      </c>
      <c r="HX58" s="387"/>
      <c r="HY58" s="259" t="str">
        <f t="shared" si="28"/>
        <v>--</v>
      </c>
      <c r="HZ58" s="410" t="str">
        <f t="shared" si="29"/>
        <v>--</v>
      </c>
      <c r="IA58" s="381">
        <f t="shared" si="30"/>
        <v>0</v>
      </c>
      <c r="IB58" s="716"/>
      <c r="IC58" s="379" t="str">
        <f>IFERROR(AVERAGEIFS('VISSIM Travel Time Outputs'!$L:$L,'VISSIM Travel Time Outputs'!$D:$D,$D58,'VISSIM Travel Time Outputs'!$A:$A,"AVG",'VISSIM Travel Time Outputs'!$B:$B,IC$9),"-")</f>
        <v>-</v>
      </c>
      <c r="ID58" s="380" t="str">
        <f>IFERROR(AVERAGEIFS('VISSIM Travel Time Outputs'!$L:$L,'VISSIM Travel Time Outputs'!$D:$D,$D58,'VISSIM Travel Time Outputs'!$A:$A,"AVG",'VISSIM Travel Time Outputs'!$B:$B,ID$9),"-")</f>
        <v>-</v>
      </c>
      <c r="IE58" s="380" t="str">
        <f>IFERROR(AVERAGEIFS('VISSIM Travel Time Outputs'!$L:$L,'VISSIM Travel Time Outputs'!$D:$D,$D58,'VISSIM Travel Time Outputs'!$A:$A,"AVG",'VISSIM Travel Time Outputs'!$B:$B,IE$9),"-")</f>
        <v>-</v>
      </c>
      <c r="IF58" s="380" t="str">
        <f>IFERROR(AVERAGEIFS('VISSIM Travel Time Outputs'!$L:$L,'VISSIM Travel Time Outputs'!$D:$D,$D58,'VISSIM Travel Time Outputs'!$A:$A,"AVG",'VISSIM Travel Time Outputs'!$B:$B,IF$9),"-")</f>
        <v>-</v>
      </c>
      <c r="IG58" s="380" t="str">
        <f>IFERROR(AVERAGEIFS('VISSIM Travel Time Outputs'!$L:$L,'VISSIM Travel Time Outputs'!$D:$D,$D58,'VISSIM Travel Time Outputs'!$A:$A,"AVG",'VISSIM Travel Time Outputs'!$B:$B,IG$9),"-")</f>
        <v>-</v>
      </c>
      <c r="IH58" s="380" t="str">
        <f>IFERROR(AVERAGEIFS('VISSIM Travel Time Outputs'!$L:$L,'VISSIM Travel Time Outputs'!$D:$D,$D58,'VISSIM Travel Time Outputs'!$A:$A,"AVG",'VISSIM Travel Time Outputs'!$B:$B,IH$9),"-")</f>
        <v>-</v>
      </c>
      <c r="II58" s="380" t="str">
        <f>IFERROR(AVERAGEIFS('VISSIM Travel Time Outputs'!$L:$L,'VISSIM Travel Time Outputs'!$D:$D,$D58,'VISSIM Travel Time Outputs'!$A:$A,"AVG",'VISSIM Travel Time Outputs'!$B:$B,II$9),"-")</f>
        <v>-</v>
      </c>
      <c r="IJ58" s="380" t="str">
        <f>IFERROR(AVERAGEIFS('VISSIM Travel Time Outputs'!$L:$L,'VISSIM Travel Time Outputs'!$D:$D,$D58,'VISSIM Travel Time Outputs'!$A:$A,"AVG",'VISSIM Travel Time Outputs'!$B:$B,IJ$9),"-")</f>
        <v>-</v>
      </c>
      <c r="IK58" s="380" t="str">
        <f>IFERROR(AVERAGEIFS('VISSIM Travel Time Outputs'!$L:$L,'VISSIM Travel Time Outputs'!$D:$D,$D58,'VISSIM Travel Time Outputs'!$A:$A,"AVG",'VISSIM Travel Time Outputs'!$B:$B,IK$9),"-")</f>
        <v>-</v>
      </c>
      <c r="IL58" s="380" t="str">
        <f>IFERROR(AVERAGEIFS('VISSIM Travel Time Outputs'!$L:$L,'VISSIM Travel Time Outputs'!$D:$D,$D58,'VISSIM Travel Time Outputs'!$A:$A,"AVG",'VISSIM Travel Time Outputs'!$B:$B,IL$9),"-")</f>
        <v>-</v>
      </c>
      <c r="IM58" s="380" t="str">
        <f>IFERROR(AVERAGEIFS('VISSIM Travel Time Outputs'!$L:$L,'VISSIM Travel Time Outputs'!$D:$D,$D58,'VISSIM Travel Time Outputs'!$A:$A,"AVG",'VISSIM Travel Time Outputs'!$B:$B,IM$9),"-")</f>
        <v>-</v>
      </c>
      <c r="IN58" s="380" t="str">
        <f>IFERROR(AVERAGEIFS('VISSIM Travel Time Outputs'!$L:$L,'VISSIM Travel Time Outputs'!$D:$D,$D58,'VISSIM Travel Time Outputs'!$A:$A,"AVG",'VISSIM Travel Time Outputs'!$B:$B,IN$9),"-")</f>
        <v>-</v>
      </c>
      <c r="IO58" s="380" t="str">
        <f>IFERROR(AVERAGEIFS('VISSIM Travel Time Outputs'!$L:$L,'VISSIM Travel Time Outputs'!$D:$D,$D58,'VISSIM Travel Time Outputs'!$A:$A,"AVG",'VISSIM Travel Time Outputs'!$B:$B,IO$9),"-")</f>
        <v>-</v>
      </c>
      <c r="IP58" s="380" t="str">
        <f>IFERROR(AVERAGEIFS('VISSIM Travel Time Outputs'!$L:$L,'VISSIM Travel Time Outputs'!$D:$D,$D58,'VISSIM Travel Time Outputs'!$A:$A,"AVG",'VISSIM Travel Time Outputs'!$B:$B,IP$9),"-")</f>
        <v>-</v>
      </c>
      <c r="IQ58" s="380" t="str">
        <f>IFERROR(AVERAGEIFS('VISSIM Travel Time Outputs'!$L:$L,'VISSIM Travel Time Outputs'!$D:$D,$D58,'VISSIM Travel Time Outputs'!$A:$A,"AVG",'VISSIM Travel Time Outputs'!$B:$B,IQ$9),"-")</f>
        <v>-</v>
      </c>
      <c r="IR58" s="381" t="str">
        <f>IFERROR(AVERAGEIFS('VISSIM Travel Time Outputs'!$L:$L,'VISSIM Travel Time Outputs'!$D:$D,$D58,'VISSIM Travel Time Outputs'!$A:$A,"AVG",'VISSIM Travel Time Outputs'!$B:$B,IR$9),"-")</f>
        <v>-</v>
      </c>
      <c r="IS58" s="381" t="str">
        <f t="shared" si="31"/>
        <v>--</v>
      </c>
    </row>
    <row r="59" spans="1:253" x14ac:dyDescent="0.25">
      <c r="A59" s="302" t="str">
        <f t="shared" si="12"/>
        <v>H</v>
      </c>
      <c r="B59" s="375">
        <f t="shared" si="33"/>
        <v>50</v>
      </c>
      <c r="C59" s="475">
        <f>INDEX('Input - Travel Times'!$B$3:$AL$103,MATCH($B59,'Input - Travel Times'!$B$3:$B$103,0),MATCH(C$9,'Input - Travel Times'!$B$3:$AL$3,0))</f>
        <v>0</v>
      </c>
      <c r="D59" s="194">
        <f>INDEX('Input - Travel Times'!$B$3:$AS$103,MATCH($B59,'Input - Travel Times'!$B$3:$B$103,0),MATCH(D$9,'Input - Travel Times'!$B$3:$AS$3,0))</f>
        <v>0</v>
      </c>
      <c r="E59" s="582">
        <f>TIME(0,0,INDEX('Input - Travel Times'!$B$3:$AL$103,MATCH($B59,'Input - Travel Times'!$B$3:$B$103,0),MATCH(E$9,'Input - Travel Times'!$B$3:$AL$3,0)))</f>
        <v>0</v>
      </c>
      <c r="F59" s="582">
        <f>TIME(0,0,INDEX('Input - Travel Times'!$B$3:$AL$103,MATCH($B59,'Input - Travel Times'!$B$3:$B$103,0),MATCH(F$9,'Input - Travel Times'!$B$3:$AL$3,0)))</f>
        <v>0</v>
      </c>
      <c r="G59" s="582">
        <f>TIME(0,0,INDEX('Input - Travel Times'!$B$3:$AL$103,MATCH($B59,'Input - Travel Times'!$B$3:$B$103,0),MATCH(G$9,'Input - Travel Times'!$B$3:$AL$3,0)))</f>
        <v>0</v>
      </c>
      <c r="I59" s="259" t="str">
        <f>IFERROR(TIME(0,0,AVERAGEIFS('VISSIM Travel Time Outputs'!$I:$I,'VISSIM Travel Time Outputs'!$D:$D,$D59,'VISSIM Travel Time Outputs'!$A:$A,"AVG",'VISSIM Travel Time Outputs'!$B:$B,I$9)),"-")</f>
        <v>-</v>
      </c>
      <c r="J59" s="36" t="str">
        <f>IFERROR(TIME(0,0,AVERAGEIFS('VISSIM Travel Time Outputs'!$I:$I,'VISSIM Travel Time Outputs'!$D:$D,$D59,'VISSIM Travel Time Outputs'!$A:$A,"AVG",'VISSIM Travel Time Outputs'!$B:$B,J$9)),"-")</f>
        <v>-</v>
      </c>
      <c r="K59" s="36" t="str">
        <f>IFERROR(TIME(0,0,AVERAGEIFS('VISSIM Travel Time Outputs'!$I:$I,'VISSIM Travel Time Outputs'!$D:$D,$D59,'VISSIM Travel Time Outputs'!$A:$A,"AVG",'VISSIM Travel Time Outputs'!$B:$B,K$9)),"-")</f>
        <v>-</v>
      </c>
      <c r="L59" s="36" t="str">
        <f>IFERROR(TIME(0,0,AVERAGEIFS('VISSIM Travel Time Outputs'!$I:$I,'VISSIM Travel Time Outputs'!$D:$D,$D59,'VISSIM Travel Time Outputs'!$A:$A,"AVG",'VISSIM Travel Time Outputs'!$B:$B,L$9)),"-")</f>
        <v>-</v>
      </c>
      <c r="M59" s="36" t="str">
        <f>IFERROR(TIME(0,0,AVERAGEIFS('VISSIM Travel Time Outputs'!$I:$I,'VISSIM Travel Time Outputs'!$D:$D,$D59,'VISSIM Travel Time Outputs'!$A:$A,"AVG",'VISSIM Travel Time Outputs'!$B:$B,M$9)),"-")</f>
        <v>-</v>
      </c>
      <c r="N59" s="36" t="str">
        <f>IFERROR(TIME(0,0,AVERAGEIFS('VISSIM Travel Time Outputs'!$I:$I,'VISSIM Travel Time Outputs'!$D:$D,$D59,'VISSIM Travel Time Outputs'!$A:$A,"AVG",'VISSIM Travel Time Outputs'!$B:$B,N$9)),"-")</f>
        <v>-</v>
      </c>
      <c r="O59" s="36" t="str">
        <f>IFERROR(TIME(0,0,AVERAGEIFS('VISSIM Travel Time Outputs'!$I:$I,'VISSIM Travel Time Outputs'!$D:$D,$D59,'VISSIM Travel Time Outputs'!$A:$A,"AVG",'VISSIM Travel Time Outputs'!$B:$B,O$9)),"-")</f>
        <v>-</v>
      </c>
      <c r="P59" s="36" t="str">
        <f>IFERROR(TIME(0,0,AVERAGEIFS('VISSIM Travel Time Outputs'!$I:$I,'VISSIM Travel Time Outputs'!$D:$D,$D59,'VISSIM Travel Time Outputs'!$A:$A,"AVG",'VISSIM Travel Time Outputs'!$B:$B,P$9)),"-")</f>
        <v>-</v>
      </c>
      <c r="Q59" s="36" t="str">
        <f>IFERROR(TIME(0,0,AVERAGEIFS('VISSIM Travel Time Outputs'!$I:$I,'VISSIM Travel Time Outputs'!$D:$D,$D59,'VISSIM Travel Time Outputs'!$A:$A,"AVG",'VISSIM Travel Time Outputs'!$B:$B,Q$9)),"-")</f>
        <v>-</v>
      </c>
      <c r="R59" s="36" t="str">
        <f>IFERROR(TIME(0,0,AVERAGEIFS('VISSIM Travel Time Outputs'!$I:$I,'VISSIM Travel Time Outputs'!$D:$D,$D59,'VISSIM Travel Time Outputs'!$A:$A,"AVG",'VISSIM Travel Time Outputs'!$B:$B,R$9)),"-")</f>
        <v>-</v>
      </c>
      <c r="S59" s="36" t="str">
        <f>IFERROR(TIME(0,0,AVERAGEIFS('VISSIM Travel Time Outputs'!$I:$I,'VISSIM Travel Time Outputs'!$D:$D,$D59,'VISSIM Travel Time Outputs'!$A:$A,"AVG",'VISSIM Travel Time Outputs'!$B:$B,S$9)),"-")</f>
        <v>-</v>
      </c>
      <c r="T59" s="36" t="str">
        <f>IFERROR(TIME(0,0,AVERAGEIFS('VISSIM Travel Time Outputs'!$I:$I,'VISSIM Travel Time Outputs'!$D:$D,$D59,'VISSIM Travel Time Outputs'!$A:$A,"AVG",'VISSIM Travel Time Outputs'!$B:$B,T$9)),"-")</f>
        <v>-</v>
      </c>
      <c r="U59" s="36" t="str">
        <f>IFERROR(TIME(0,0,AVERAGEIFS('VISSIM Travel Time Outputs'!$I:$I,'VISSIM Travel Time Outputs'!$D:$D,$D59,'VISSIM Travel Time Outputs'!$A:$A,"AVG",'VISSIM Travel Time Outputs'!$B:$B,U$9)),"-")</f>
        <v>-</v>
      </c>
      <c r="V59" s="36" t="str">
        <f>IFERROR(TIME(0,0,AVERAGEIFS('VISSIM Travel Time Outputs'!$I:$I,'VISSIM Travel Time Outputs'!$D:$D,$D59,'VISSIM Travel Time Outputs'!$A:$A,"AVG",'VISSIM Travel Time Outputs'!$B:$B,V$9)),"-")</f>
        <v>-</v>
      </c>
      <c r="W59" s="36" t="str">
        <f>IFERROR(TIME(0,0,AVERAGEIFS('VISSIM Travel Time Outputs'!$I:$I,'VISSIM Travel Time Outputs'!$D:$D,$D59,'VISSIM Travel Time Outputs'!$A:$A,"AVG",'VISSIM Travel Time Outputs'!$B:$B,W$9)),"-")</f>
        <v>-</v>
      </c>
      <c r="X59" s="177" t="str">
        <f>IFERROR(TIME(0,0,AVERAGEIFS('VISSIM Travel Time Outputs'!$I:$I,'VISSIM Travel Time Outputs'!$D:$D,$D59,'VISSIM Travel Time Outputs'!$A:$A,"AVG",'VISSIM Travel Time Outputs'!$B:$B,X$9)),"-")</f>
        <v>-</v>
      </c>
      <c r="Y59" s="304"/>
      <c r="Z59" s="379" t="str">
        <f>IFERROR(AVERAGEIFS('VISSIM Travel Time Outputs'!$F:$F,'VISSIM Travel Time Outputs'!$D:$D,$D59,'VISSIM Travel Time Outputs'!$A:$A,"AVG",'VISSIM Travel Time Outputs'!$B:$B,Z$9),"-")</f>
        <v>-</v>
      </c>
      <c r="AA59" s="380" t="str">
        <f>IFERROR(AVERAGEIFS('VISSIM Travel Time Outputs'!$F:$F,'VISSIM Travel Time Outputs'!$D:$D,$D59,'VISSIM Travel Time Outputs'!$A:$A,"AVG",'VISSIM Travel Time Outputs'!$B:$B,AA$9),"-")</f>
        <v>-</v>
      </c>
      <c r="AB59" s="380" t="str">
        <f>IFERROR(AVERAGEIFS('VISSIM Travel Time Outputs'!$F:$F,'VISSIM Travel Time Outputs'!$D:$D,$D59,'VISSIM Travel Time Outputs'!$A:$A,"AVG",'VISSIM Travel Time Outputs'!$B:$B,AB$9),"-")</f>
        <v>-</v>
      </c>
      <c r="AC59" s="380" t="str">
        <f>IFERROR(AVERAGEIFS('VISSIM Travel Time Outputs'!$F:$F,'VISSIM Travel Time Outputs'!$D:$D,$D59,'VISSIM Travel Time Outputs'!$A:$A,"AVG",'VISSIM Travel Time Outputs'!$B:$B,AC$9),"-")</f>
        <v>-</v>
      </c>
      <c r="AD59" s="380" t="str">
        <f>IFERROR(AVERAGEIFS('VISSIM Travel Time Outputs'!$F:$F,'VISSIM Travel Time Outputs'!$D:$D,$D59,'VISSIM Travel Time Outputs'!$A:$A,"AVG",'VISSIM Travel Time Outputs'!$B:$B,AD$9),"-")</f>
        <v>-</v>
      </c>
      <c r="AE59" s="380" t="str">
        <f>IFERROR(AVERAGEIFS('VISSIM Travel Time Outputs'!$F:$F,'VISSIM Travel Time Outputs'!$D:$D,$D59,'VISSIM Travel Time Outputs'!$A:$A,"AVG",'VISSIM Travel Time Outputs'!$B:$B,AE$9),"-")</f>
        <v>-</v>
      </c>
      <c r="AF59" s="380" t="str">
        <f>IFERROR(AVERAGEIFS('VISSIM Travel Time Outputs'!$F:$F,'VISSIM Travel Time Outputs'!$D:$D,$D59,'VISSIM Travel Time Outputs'!$A:$A,"AVG",'VISSIM Travel Time Outputs'!$B:$B,AF$9),"-")</f>
        <v>-</v>
      </c>
      <c r="AG59" s="380" t="str">
        <f>IFERROR(AVERAGEIFS('VISSIM Travel Time Outputs'!$F:$F,'VISSIM Travel Time Outputs'!$D:$D,$D59,'VISSIM Travel Time Outputs'!$A:$A,"AVG",'VISSIM Travel Time Outputs'!$B:$B,AG$9),"-")</f>
        <v>-</v>
      </c>
      <c r="AH59" s="380" t="str">
        <f>IFERROR(AVERAGEIFS('VISSIM Travel Time Outputs'!$F:$F,'VISSIM Travel Time Outputs'!$D:$D,$D59,'VISSIM Travel Time Outputs'!$A:$A,"AVG",'VISSIM Travel Time Outputs'!$B:$B,AH$9),"-")</f>
        <v>-</v>
      </c>
      <c r="AI59" s="380" t="str">
        <f>IFERROR(AVERAGEIFS('VISSIM Travel Time Outputs'!$F:$F,'VISSIM Travel Time Outputs'!$D:$D,$D59,'VISSIM Travel Time Outputs'!$A:$A,"AVG",'VISSIM Travel Time Outputs'!$B:$B,AI$9),"-")</f>
        <v>-</v>
      </c>
      <c r="AJ59" s="380" t="str">
        <f>IFERROR(AVERAGEIFS('VISSIM Travel Time Outputs'!$F:$F,'VISSIM Travel Time Outputs'!$D:$D,$D59,'VISSIM Travel Time Outputs'!$A:$A,"AVG",'VISSIM Travel Time Outputs'!$B:$B,AJ$9),"-")</f>
        <v>-</v>
      </c>
      <c r="AK59" s="380" t="str">
        <f>IFERROR(AVERAGEIFS('VISSIM Travel Time Outputs'!$F:$F,'VISSIM Travel Time Outputs'!$D:$D,$D59,'VISSIM Travel Time Outputs'!$A:$A,"AVG",'VISSIM Travel Time Outputs'!$B:$B,AK$9),"-")</f>
        <v>-</v>
      </c>
      <c r="AL59" s="380" t="str">
        <f>IFERROR(AVERAGEIFS('VISSIM Travel Time Outputs'!$F:$F,'VISSIM Travel Time Outputs'!$D:$D,$D59,'VISSIM Travel Time Outputs'!$A:$A,"AVG",'VISSIM Travel Time Outputs'!$B:$B,AL$9),"-")</f>
        <v>-</v>
      </c>
      <c r="AM59" s="380" t="str">
        <f>IFERROR(AVERAGEIFS('VISSIM Travel Time Outputs'!$F:$F,'VISSIM Travel Time Outputs'!$D:$D,$D59,'VISSIM Travel Time Outputs'!$A:$A,"AVG",'VISSIM Travel Time Outputs'!$B:$B,AM$9),"-")</f>
        <v>-</v>
      </c>
      <c r="AN59" s="380" t="str">
        <f>IFERROR(AVERAGEIFS('VISSIM Travel Time Outputs'!$F:$F,'VISSIM Travel Time Outputs'!$D:$D,$D59,'VISSIM Travel Time Outputs'!$A:$A,"AVG",'VISSIM Travel Time Outputs'!$B:$B,AN$9),"-")</f>
        <v>-</v>
      </c>
      <c r="AO59" s="381" t="str">
        <f>IFERROR(AVERAGEIFS('VISSIM Travel Time Outputs'!$F:$F,'VISSIM Travel Time Outputs'!$D:$D,$D59,'VISSIM Travel Time Outputs'!$A:$A,"AVG",'VISSIM Travel Time Outputs'!$B:$B,AO$9),"-")</f>
        <v>-</v>
      </c>
      <c r="AP59" s="387"/>
      <c r="AQ59" s="259" t="str">
        <f t="shared" si="13"/>
        <v>--</v>
      </c>
      <c r="AR59" s="410" t="str">
        <f t="shared" si="14"/>
        <v>--</v>
      </c>
      <c r="AS59" s="381">
        <f t="shared" si="15"/>
        <v>0</v>
      </c>
      <c r="AT59" s="305"/>
      <c r="AU59" s="259" t="str">
        <f>IFERROR(TIME(0,0,AVERAGEIFS('VISSIM Travel Time Outputs'!$J:$J,'VISSIM Travel Time Outputs'!$D:$D,$D59,'VISSIM Travel Time Outputs'!$A:$A,"AVG",'VISSIM Travel Time Outputs'!$B:$B,AU$9)),"-")</f>
        <v>-</v>
      </c>
      <c r="AV59" s="36" t="str">
        <f>IFERROR(TIME(0,0,AVERAGEIFS('VISSIM Travel Time Outputs'!$J:$J,'VISSIM Travel Time Outputs'!$D:$D,$D59,'VISSIM Travel Time Outputs'!$A:$A,"AVG",'VISSIM Travel Time Outputs'!$B:$B,AV$9)),"-")</f>
        <v>-</v>
      </c>
      <c r="AW59" s="36" t="str">
        <f>IFERROR(TIME(0,0,AVERAGEIFS('VISSIM Travel Time Outputs'!$J:$J,'VISSIM Travel Time Outputs'!$D:$D,$D59,'VISSIM Travel Time Outputs'!$A:$A,"AVG",'VISSIM Travel Time Outputs'!$B:$B,AW$9)),"-")</f>
        <v>-</v>
      </c>
      <c r="AX59" s="36" t="str">
        <f>IFERROR(TIME(0,0,AVERAGEIFS('VISSIM Travel Time Outputs'!$J:$J,'VISSIM Travel Time Outputs'!$D:$D,$D59,'VISSIM Travel Time Outputs'!$A:$A,"AVG",'VISSIM Travel Time Outputs'!$B:$B,AX$9)),"-")</f>
        <v>-</v>
      </c>
      <c r="AY59" s="36" t="str">
        <f>IFERROR(TIME(0,0,AVERAGEIFS('VISSIM Travel Time Outputs'!$J:$J,'VISSIM Travel Time Outputs'!$D:$D,$D59,'VISSIM Travel Time Outputs'!$A:$A,"AVG",'VISSIM Travel Time Outputs'!$B:$B,AY$9)),"-")</f>
        <v>-</v>
      </c>
      <c r="AZ59" s="36" t="str">
        <f>IFERROR(TIME(0,0,AVERAGEIFS('VISSIM Travel Time Outputs'!$J:$J,'VISSIM Travel Time Outputs'!$D:$D,$D59,'VISSIM Travel Time Outputs'!$A:$A,"AVG",'VISSIM Travel Time Outputs'!$B:$B,AZ$9)),"-")</f>
        <v>-</v>
      </c>
      <c r="BA59" s="36" t="str">
        <f>IFERROR(TIME(0,0,AVERAGEIFS('VISSIM Travel Time Outputs'!$J:$J,'VISSIM Travel Time Outputs'!$D:$D,$D59,'VISSIM Travel Time Outputs'!$A:$A,"AVG",'VISSIM Travel Time Outputs'!$B:$B,BA$9)),"-")</f>
        <v>-</v>
      </c>
      <c r="BB59" s="36" t="str">
        <f>IFERROR(TIME(0,0,AVERAGEIFS('VISSIM Travel Time Outputs'!$J:$J,'VISSIM Travel Time Outputs'!$D:$D,$D59,'VISSIM Travel Time Outputs'!$A:$A,"AVG",'VISSIM Travel Time Outputs'!$B:$B,BB$9)),"-")</f>
        <v>-</v>
      </c>
      <c r="BC59" s="36" t="str">
        <f>IFERROR(TIME(0,0,AVERAGEIFS('VISSIM Travel Time Outputs'!$J:$J,'VISSIM Travel Time Outputs'!$D:$D,$D59,'VISSIM Travel Time Outputs'!$A:$A,"AVG",'VISSIM Travel Time Outputs'!$B:$B,BC$9)),"-")</f>
        <v>-</v>
      </c>
      <c r="BD59" s="36" t="str">
        <f>IFERROR(TIME(0,0,AVERAGEIFS('VISSIM Travel Time Outputs'!$J:$J,'VISSIM Travel Time Outputs'!$D:$D,$D59,'VISSIM Travel Time Outputs'!$A:$A,"AVG",'VISSIM Travel Time Outputs'!$B:$B,BD$9)),"-")</f>
        <v>-</v>
      </c>
      <c r="BE59" s="36" t="str">
        <f>IFERROR(TIME(0,0,AVERAGEIFS('VISSIM Travel Time Outputs'!$J:$J,'VISSIM Travel Time Outputs'!$D:$D,$D59,'VISSIM Travel Time Outputs'!$A:$A,"AVG",'VISSIM Travel Time Outputs'!$B:$B,BE$9)),"-")</f>
        <v>-</v>
      </c>
      <c r="BF59" s="36" t="str">
        <f>IFERROR(TIME(0,0,AVERAGEIFS('VISSIM Travel Time Outputs'!$J:$J,'VISSIM Travel Time Outputs'!$D:$D,$D59,'VISSIM Travel Time Outputs'!$A:$A,"AVG",'VISSIM Travel Time Outputs'!$B:$B,BF$9)),"-")</f>
        <v>-</v>
      </c>
      <c r="BG59" s="36" t="str">
        <f>IFERROR(TIME(0,0,AVERAGEIFS('VISSIM Travel Time Outputs'!$J:$J,'VISSIM Travel Time Outputs'!$D:$D,$D59,'VISSIM Travel Time Outputs'!$A:$A,"AVG",'VISSIM Travel Time Outputs'!$B:$B,BG$9)),"-")</f>
        <v>-</v>
      </c>
      <c r="BH59" s="36" t="str">
        <f>IFERROR(TIME(0,0,AVERAGEIFS('VISSIM Travel Time Outputs'!$J:$J,'VISSIM Travel Time Outputs'!$D:$D,$D59,'VISSIM Travel Time Outputs'!$A:$A,"AVG",'VISSIM Travel Time Outputs'!$B:$B,BH$9)),"-")</f>
        <v>-</v>
      </c>
      <c r="BI59" s="36" t="str">
        <f>IFERROR(TIME(0,0,AVERAGEIFS('VISSIM Travel Time Outputs'!$J:$J,'VISSIM Travel Time Outputs'!$D:$D,$D59,'VISSIM Travel Time Outputs'!$A:$A,"AVG",'VISSIM Travel Time Outputs'!$B:$B,BI$9)),"-")</f>
        <v>-</v>
      </c>
      <c r="BJ59" s="177" t="str">
        <f>IFERROR(TIME(0,0,AVERAGEIFS('VISSIM Travel Time Outputs'!$J:$J,'VISSIM Travel Time Outputs'!$D:$D,$D59,'VISSIM Travel Time Outputs'!$A:$A,"AVG",'VISSIM Travel Time Outputs'!$B:$B,BJ$9)),"-")</f>
        <v>-</v>
      </c>
      <c r="BK59" s="164"/>
      <c r="BL59" s="379" t="str">
        <f>IFERROR(AVERAGEIFS('VISSIM Travel Time Outputs'!$G:$G,'VISSIM Travel Time Outputs'!$D:$D,$D59,'VISSIM Travel Time Outputs'!$A:$A,"AVG",'VISSIM Travel Time Outputs'!$B:$B,BL$9),"-")</f>
        <v>-</v>
      </c>
      <c r="BM59" s="380" t="str">
        <f>IFERROR(AVERAGEIFS('VISSIM Travel Time Outputs'!$G:$G,'VISSIM Travel Time Outputs'!$D:$D,$D59,'VISSIM Travel Time Outputs'!$A:$A,"AVG",'VISSIM Travel Time Outputs'!$B:$B,BM$9),"-")</f>
        <v>-</v>
      </c>
      <c r="BN59" s="380" t="str">
        <f>IFERROR(AVERAGEIFS('VISSIM Travel Time Outputs'!$G:$G,'VISSIM Travel Time Outputs'!$D:$D,$D59,'VISSIM Travel Time Outputs'!$A:$A,"AVG",'VISSIM Travel Time Outputs'!$B:$B,BN$9),"-")</f>
        <v>-</v>
      </c>
      <c r="BO59" s="380" t="str">
        <f>IFERROR(AVERAGEIFS('VISSIM Travel Time Outputs'!$G:$G,'VISSIM Travel Time Outputs'!$D:$D,$D59,'VISSIM Travel Time Outputs'!$A:$A,"AVG",'VISSIM Travel Time Outputs'!$B:$B,BO$9),"-")</f>
        <v>-</v>
      </c>
      <c r="BP59" s="380" t="str">
        <f>IFERROR(AVERAGEIFS('VISSIM Travel Time Outputs'!$G:$G,'VISSIM Travel Time Outputs'!$D:$D,$D59,'VISSIM Travel Time Outputs'!$A:$A,"AVG",'VISSIM Travel Time Outputs'!$B:$B,BP$9),"-")</f>
        <v>-</v>
      </c>
      <c r="BQ59" s="380" t="str">
        <f>IFERROR(AVERAGEIFS('VISSIM Travel Time Outputs'!$G:$G,'VISSIM Travel Time Outputs'!$D:$D,$D59,'VISSIM Travel Time Outputs'!$A:$A,"AVG",'VISSIM Travel Time Outputs'!$B:$B,BQ$9),"-")</f>
        <v>-</v>
      </c>
      <c r="BR59" s="380" t="str">
        <f>IFERROR(AVERAGEIFS('VISSIM Travel Time Outputs'!$G:$G,'VISSIM Travel Time Outputs'!$D:$D,$D59,'VISSIM Travel Time Outputs'!$A:$A,"AVG",'VISSIM Travel Time Outputs'!$B:$B,BR$9),"-")</f>
        <v>-</v>
      </c>
      <c r="BS59" s="380" t="str">
        <f>IFERROR(AVERAGEIFS('VISSIM Travel Time Outputs'!$G:$G,'VISSIM Travel Time Outputs'!$D:$D,$D59,'VISSIM Travel Time Outputs'!$A:$A,"AVG",'VISSIM Travel Time Outputs'!$B:$B,BS$9),"-")</f>
        <v>-</v>
      </c>
      <c r="BT59" s="380" t="str">
        <f>IFERROR(AVERAGEIFS('VISSIM Travel Time Outputs'!$G:$G,'VISSIM Travel Time Outputs'!$D:$D,$D59,'VISSIM Travel Time Outputs'!$A:$A,"AVG",'VISSIM Travel Time Outputs'!$B:$B,BT$9),"-")</f>
        <v>-</v>
      </c>
      <c r="BU59" s="380" t="str">
        <f>IFERROR(AVERAGEIFS('VISSIM Travel Time Outputs'!$G:$G,'VISSIM Travel Time Outputs'!$D:$D,$D59,'VISSIM Travel Time Outputs'!$A:$A,"AVG",'VISSIM Travel Time Outputs'!$B:$B,BU$9),"-")</f>
        <v>-</v>
      </c>
      <c r="BV59" s="380" t="str">
        <f>IFERROR(AVERAGEIFS('VISSIM Travel Time Outputs'!$G:$G,'VISSIM Travel Time Outputs'!$D:$D,$D59,'VISSIM Travel Time Outputs'!$A:$A,"AVG",'VISSIM Travel Time Outputs'!$B:$B,BV$9),"-")</f>
        <v>-</v>
      </c>
      <c r="BW59" s="380" t="str">
        <f>IFERROR(AVERAGEIFS('VISSIM Travel Time Outputs'!$G:$G,'VISSIM Travel Time Outputs'!$D:$D,$D59,'VISSIM Travel Time Outputs'!$A:$A,"AVG",'VISSIM Travel Time Outputs'!$B:$B,BW$9),"-")</f>
        <v>-</v>
      </c>
      <c r="BX59" s="380" t="str">
        <f>IFERROR(AVERAGEIFS('VISSIM Travel Time Outputs'!$G:$G,'VISSIM Travel Time Outputs'!$D:$D,$D59,'VISSIM Travel Time Outputs'!$A:$A,"AVG",'VISSIM Travel Time Outputs'!$B:$B,BX$9),"-")</f>
        <v>-</v>
      </c>
      <c r="BY59" s="380" t="str">
        <f>IFERROR(AVERAGEIFS('VISSIM Travel Time Outputs'!$G:$G,'VISSIM Travel Time Outputs'!$D:$D,$D59,'VISSIM Travel Time Outputs'!$A:$A,"AVG",'VISSIM Travel Time Outputs'!$B:$B,BY$9),"-")</f>
        <v>-</v>
      </c>
      <c r="BZ59" s="380" t="str">
        <f>IFERROR(AVERAGEIFS('VISSIM Travel Time Outputs'!$G:$G,'VISSIM Travel Time Outputs'!$D:$D,$D59,'VISSIM Travel Time Outputs'!$A:$A,"AVG",'VISSIM Travel Time Outputs'!$B:$B,BZ$9),"-")</f>
        <v>-</v>
      </c>
      <c r="CA59" s="381" t="str">
        <f>IFERROR(AVERAGEIFS('VISSIM Travel Time Outputs'!$G:$G,'VISSIM Travel Time Outputs'!$D:$D,$D59,'VISSIM Travel Time Outputs'!$A:$A,"AVG",'VISSIM Travel Time Outputs'!$B:$B,CA$9),"-")</f>
        <v>-</v>
      </c>
      <c r="CB59" s="304"/>
      <c r="CC59" s="259" t="str">
        <f t="shared" si="16"/>
        <v>--</v>
      </c>
      <c r="CD59" s="410" t="str">
        <f t="shared" si="17"/>
        <v>--</v>
      </c>
      <c r="CE59" s="381">
        <f t="shared" si="18"/>
        <v>0</v>
      </c>
      <c r="CF59" s="387"/>
      <c r="CG59" s="259" t="str">
        <f>IFERROR(GETPIVOTDATA("Average of TRAVTM(31)",#REF!,"TIMEINT",CG$9,"VEHICLETRAVELTIMEMEASUREMENT",$D59)/3600/24,"--")</f>
        <v>--</v>
      </c>
      <c r="CH59" s="36" t="str">
        <f>IFERROR(GETPIVOTDATA("Average of TRAVTM(31)",#REF!,"TIMEINT",CH$9,"VEHICLETRAVELTIMEMEASUREMENT",$D59)/3600/24,"--")</f>
        <v>--</v>
      </c>
      <c r="CI59" s="36" t="str">
        <f>IFERROR(GETPIVOTDATA("Average of TRAVTM(31)",#REF!,"TIMEINT",CI$9,"VEHICLETRAVELTIMEMEASUREMENT",$D59)/3600/24,"--")</f>
        <v>--</v>
      </c>
      <c r="CJ59" s="36" t="str">
        <f>IFERROR(GETPIVOTDATA("Average of TRAVTM(31)",#REF!,"TIMEINT",CJ$9,"VEHICLETRAVELTIMEMEASUREMENT",$D59)/3600/24,"--")</f>
        <v>--</v>
      </c>
      <c r="CK59" s="36" t="str">
        <f>IFERROR(GETPIVOTDATA("Average of TRAVTM(31)",#REF!,"TIMEINT",CK$9,"VEHICLETRAVELTIMEMEASUREMENT",$D59)/3600/24,"--")</f>
        <v>--</v>
      </c>
      <c r="CL59" s="36" t="str">
        <f>IFERROR(GETPIVOTDATA("Average of TRAVTM(31)",#REF!,"TIMEINT",CL$9,"VEHICLETRAVELTIMEMEASUREMENT",$D59)/3600/24,"--")</f>
        <v>--</v>
      </c>
      <c r="CM59" s="36" t="str">
        <f>IFERROR(GETPIVOTDATA("Average of TRAVTM(31)",#REF!,"TIMEINT",CM$9,"VEHICLETRAVELTIMEMEASUREMENT",$D59)/3600/24,"--")</f>
        <v>--</v>
      </c>
      <c r="CN59" s="36" t="str">
        <f>IFERROR(GETPIVOTDATA("Average of TRAVTM(31)",#REF!,"TIMEINT",CN$9,"VEHICLETRAVELTIMEMEASUREMENT",$D59)/3600/24,"--")</f>
        <v>--</v>
      </c>
      <c r="CO59" s="36" t="str">
        <f>IFERROR(GETPIVOTDATA("Average of TRAVTM(31)",#REF!,"TIMEINT",CO$9,"VEHICLETRAVELTIMEMEASUREMENT",$D59)/3600/24,"--")</f>
        <v>--</v>
      </c>
      <c r="CP59" s="36" t="str">
        <f>IFERROR(GETPIVOTDATA("Average of TRAVTM(31)",#REF!,"TIMEINT",CP$9,"VEHICLETRAVELTIMEMEASUREMENT",$D59)/3600/24,"--")</f>
        <v>--</v>
      </c>
      <c r="CQ59" s="36" t="str">
        <f>IFERROR(GETPIVOTDATA("Average of TRAVTM(31)",#REF!,"TIMEINT",CQ$9,"VEHICLETRAVELTIMEMEASUREMENT",$D59)/3600/24,"--")</f>
        <v>--</v>
      </c>
      <c r="CR59" s="36" t="str">
        <f>IFERROR(GETPIVOTDATA("Average of TRAVTM(31)",#REF!,"TIMEINT",CR$9,"VEHICLETRAVELTIMEMEASUREMENT",$D59)/3600/24,"--")</f>
        <v>--</v>
      </c>
      <c r="CS59" s="36" t="str">
        <f>IFERROR(GETPIVOTDATA("Average of TRAVTM(31)",#REF!,"TIMEINT",CS$9,"VEHICLETRAVELTIMEMEASUREMENT",$D59)/3600/24,"--")</f>
        <v>--</v>
      </c>
      <c r="CT59" s="36" t="str">
        <f>IFERROR(GETPIVOTDATA("Average of TRAVTM(31)",#REF!,"TIMEINT",CT$9,"VEHICLETRAVELTIMEMEASUREMENT",$D59)/3600/24,"--")</f>
        <v>--</v>
      </c>
      <c r="CU59" s="36" t="str">
        <f>IFERROR(GETPIVOTDATA("Average of TRAVTM(31)",#REF!,"TIMEINT",CU$9,"VEHICLETRAVELTIMEMEASUREMENT",$D59)/3600/24,"--")</f>
        <v>--</v>
      </c>
      <c r="CV59" s="177" t="str">
        <f>IFERROR(GETPIVOTDATA("Average of TRAVTM(31)",#REF!,"TIMEINT",CV$9,"VEHICLETRAVELTIMEMEASUREMENT",$D59)/3600/24,"--")</f>
        <v>--</v>
      </c>
      <c r="CW59" s="387"/>
      <c r="CX59" s="379" t="str">
        <f>IFERROR(GETPIVOTDATA("Average of VEHS(31)",#REF!,"TIMEINT",CX$9,"VEHICLETRAVELTIMEMEASUREMENT",$D59),"--")</f>
        <v>--</v>
      </c>
      <c r="CY59" s="380" t="str">
        <f>IFERROR(GETPIVOTDATA("Average of VEHS(31)",#REF!,"TIMEINT",CY$9,"VEHICLETRAVELTIMEMEASUREMENT",$D59),"--")</f>
        <v>--</v>
      </c>
      <c r="CZ59" s="380" t="str">
        <f>IFERROR(GETPIVOTDATA("Average of VEHS(31)",#REF!,"TIMEINT",CZ$9,"VEHICLETRAVELTIMEMEASUREMENT",$D59),"--")</f>
        <v>--</v>
      </c>
      <c r="DA59" s="380" t="str">
        <f>IFERROR(GETPIVOTDATA("Average of VEHS(31)",#REF!,"TIMEINT",DA$9,"VEHICLETRAVELTIMEMEASUREMENT",$D59),"--")</f>
        <v>--</v>
      </c>
      <c r="DB59" s="380" t="str">
        <f>IFERROR(GETPIVOTDATA("Average of VEHS(31)",#REF!,"TIMEINT",DB$9,"VEHICLETRAVELTIMEMEASUREMENT",$D59),"--")</f>
        <v>--</v>
      </c>
      <c r="DC59" s="380" t="str">
        <f>IFERROR(GETPIVOTDATA("Average of VEHS(31)",#REF!,"TIMEINT",DC$9,"VEHICLETRAVELTIMEMEASUREMENT",$D59),"--")</f>
        <v>--</v>
      </c>
      <c r="DD59" s="380" t="str">
        <f>IFERROR(GETPIVOTDATA("Average of VEHS(31)",#REF!,"TIMEINT",DD$9,"VEHICLETRAVELTIMEMEASUREMENT",$D59),"--")</f>
        <v>--</v>
      </c>
      <c r="DE59" s="380" t="str">
        <f>IFERROR(GETPIVOTDATA("Average of VEHS(31)",#REF!,"TIMEINT",DE$9,"VEHICLETRAVELTIMEMEASUREMENT",$D59),"--")</f>
        <v>--</v>
      </c>
      <c r="DF59" s="380" t="str">
        <f>IFERROR(GETPIVOTDATA("Average of VEHS(31)",#REF!,"TIMEINT",DF$9,"VEHICLETRAVELTIMEMEASUREMENT",$D59),"--")</f>
        <v>--</v>
      </c>
      <c r="DG59" s="380" t="str">
        <f>IFERROR(GETPIVOTDATA("Average of VEHS(31)",#REF!,"TIMEINT",DG$9,"VEHICLETRAVELTIMEMEASUREMENT",$D59),"--")</f>
        <v>--</v>
      </c>
      <c r="DH59" s="380" t="str">
        <f>IFERROR(GETPIVOTDATA("Average of VEHS(31)",#REF!,"TIMEINT",DH$9,"VEHICLETRAVELTIMEMEASUREMENT",$D59),"--")</f>
        <v>--</v>
      </c>
      <c r="DI59" s="380" t="str">
        <f>IFERROR(GETPIVOTDATA("Average of VEHS(31)",#REF!,"TIMEINT",DI$9,"VEHICLETRAVELTIMEMEASUREMENT",$D59),"--")</f>
        <v>--</v>
      </c>
      <c r="DJ59" s="380" t="str">
        <f>IFERROR(GETPIVOTDATA("Average of VEHS(31)",#REF!,"TIMEINT",DJ$9,"VEHICLETRAVELTIMEMEASUREMENT",$D59),"--")</f>
        <v>--</v>
      </c>
      <c r="DK59" s="380" t="str">
        <f>IFERROR(GETPIVOTDATA("Average of VEHS(31)",#REF!,"TIMEINT",DK$9,"VEHICLETRAVELTIMEMEASUREMENT",$D59),"--")</f>
        <v>--</v>
      </c>
      <c r="DL59" s="380" t="str">
        <f>IFERROR(GETPIVOTDATA("Average of VEHS(31)",#REF!,"TIMEINT",DL$9,"VEHICLETRAVELTIMEMEASUREMENT",$D59),"--")</f>
        <v>--</v>
      </c>
      <c r="DM59" s="381" t="str">
        <f>IFERROR(GETPIVOTDATA("Average of VEHS(31)",#REF!,"TIMEINT",DM$9,"VEHICLETRAVELTIMEMEASUREMENT",$D59),"--")</f>
        <v>--</v>
      </c>
      <c r="DN59" s="387"/>
      <c r="DO59" s="259" t="str">
        <f t="shared" si="19"/>
        <v>--</v>
      </c>
      <c r="DP59" s="410" t="str">
        <f t="shared" si="20"/>
        <v>--</v>
      </c>
      <c r="DQ59" s="381">
        <f t="shared" si="21"/>
        <v>0</v>
      </c>
      <c r="DR59" s="305"/>
      <c r="DS59" s="259" t="str">
        <f>IFERROR(TIME(0,0,AVERAGEIFS('VISSIM Travel Time Outputs'!$K:$K,'VISSIM Travel Time Outputs'!$D:$D,$D59,'VISSIM Travel Time Outputs'!$A:$A,"AVG",'VISSIM Travel Time Outputs'!$B:$B,DS$9)),"-")</f>
        <v>-</v>
      </c>
      <c r="DT59" s="36" t="str">
        <f>IFERROR(TIME(0,0,AVERAGEIFS('VISSIM Travel Time Outputs'!$K:$K,'VISSIM Travel Time Outputs'!$D:$D,$D59,'VISSIM Travel Time Outputs'!$A:$A,"AVG",'VISSIM Travel Time Outputs'!$B:$B,DT$9)),"-")</f>
        <v>-</v>
      </c>
      <c r="DU59" s="36" t="str">
        <f>IFERROR(TIME(0,0,AVERAGEIFS('VISSIM Travel Time Outputs'!$K:$K,'VISSIM Travel Time Outputs'!$D:$D,$D59,'VISSIM Travel Time Outputs'!$A:$A,"AVG",'VISSIM Travel Time Outputs'!$B:$B,DU$9)),"-")</f>
        <v>-</v>
      </c>
      <c r="DV59" s="36" t="str">
        <f>IFERROR(TIME(0,0,AVERAGEIFS('VISSIM Travel Time Outputs'!$K:$K,'VISSIM Travel Time Outputs'!$D:$D,$D59,'VISSIM Travel Time Outputs'!$A:$A,"AVG",'VISSIM Travel Time Outputs'!$B:$B,DV$9)),"-")</f>
        <v>-</v>
      </c>
      <c r="DW59" s="36" t="str">
        <f>IFERROR(TIME(0,0,AVERAGEIFS('VISSIM Travel Time Outputs'!$K:$K,'VISSIM Travel Time Outputs'!$D:$D,$D59,'VISSIM Travel Time Outputs'!$A:$A,"AVG",'VISSIM Travel Time Outputs'!$B:$B,DW$9)),"-")</f>
        <v>-</v>
      </c>
      <c r="DX59" s="36" t="str">
        <f>IFERROR(TIME(0,0,AVERAGEIFS('VISSIM Travel Time Outputs'!$K:$K,'VISSIM Travel Time Outputs'!$D:$D,$D59,'VISSIM Travel Time Outputs'!$A:$A,"AVG",'VISSIM Travel Time Outputs'!$B:$B,DX$9)),"-")</f>
        <v>-</v>
      </c>
      <c r="DY59" s="36" t="str">
        <f>IFERROR(TIME(0,0,AVERAGEIFS('VISSIM Travel Time Outputs'!$K:$K,'VISSIM Travel Time Outputs'!$D:$D,$D59,'VISSIM Travel Time Outputs'!$A:$A,"AVG",'VISSIM Travel Time Outputs'!$B:$B,DY$9)),"-")</f>
        <v>-</v>
      </c>
      <c r="DZ59" s="36" t="str">
        <f>IFERROR(TIME(0,0,AVERAGEIFS('VISSIM Travel Time Outputs'!$K:$K,'VISSIM Travel Time Outputs'!$D:$D,$D59,'VISSIM Travel Time Outputs'!$A:$A,"AVG",'VISSIM Travel Time Outputs'!$B:$B,DZ$9)),"-")</f>
        <v>-</v>
      </c>
      <c r="EA59" s="36" t="str">
        <f>IFERROR(TIME(0,0,AVERAGEIFS('VISSIM Travel Time Outputs'!$K:$K,'VISSIM Travel Time Outputs'!$D:$D,$D59,'VISSIM Travel Time Outputs'!$A:$A,"AVG",'VISSIM Travel Time Outputs'!$B:$B,EA$9)),"-")</f>
        <v>-</v>
      </c>
      <c r="EB59" s="36" t="str">
        <f>IFERROR(TIME(0,0,AVERAGEIFS('VISSIM Travel Time Outputs'!$K:$K,'VISSIM Travel Time Outputs'!$D:$D,$D59,'VISSIM Travel Time Outputs'!$A:$A,"AVG",'VISSIM Travel Time Outputs'!$B:$B,EB$9)),"-")</f>
        <v>-</v>
      </c>
      <c r="EC59" s="36" t="str">
        <f>IFERROR(TIME(0,0,AVERAGEIFS('VISSIM Travel Time Outputs'!$K:$K,'VISSIM Travel Time Outputs'!$D:$D,$D59,'VISSIM Travel Time Outputs'!$A:$A,"AVG",'VISSIM Travel Time Outputs'!$B:$B,EC$9)),"-")</f>
        <v>-</v>
      </c>
      <c r="ED59" s="36" t="str">
        <f>IFERROR(TIME(0,0,AVERAGEIFS('VISSIM Travel Time Outputs'!$K:$K,'VISSIM Travel Time Outputs'!$D:$D,$D59,'VISSIM Travel Time Outputs'!$A:$A,"AVG",'VISSIM Travel Time Outputs'!$B:$B,ED$9)),"-")</f>
        <v>-</v>
      </c>
      <c r="EE59" s="36" t="str">
        <f>IFERROR(TIME(0,0,AVERAGEIFS('VISSIM Travel Time Outputs'!$K:$K,'VISSIM Travel Time Outputs'!$D:$D,$D59,'VISSIM Travel Time Outputs'!$A:$A,"AVG",'VISSIM Travel Time Outputs'!$B:$B,EE$9)),"-")</f>
        <v>-</v>
      </c>
      <c r="EF59" s="36" t="str">
        <f>IFERROR(TIME(0,0,AVERAGEIFS('VISSIM Travel Time Outputs'!$K:$K,'VISSIM Travel Time Outputs'!$D:$D,$D59,'VISSIM Travel Time Outputs'!$A:$A,"AVG",'VISSIM Travel Time Outputs'!$B:$B,EF$9)),"-")</f>
        <v>-</v>
      </c>
      <c r="EG59" s="36" t="str">
        <f>IFERROR(TIME(0,0,AVERAGEIFS('VISSIM Travel Time Outputs'!$K:$K,'VISSIM Travel Time Outputs'!$D:$D,$D59,'VISSIM Travel Time Outputs'!$A:$A,"AVG",'VISSIM Travel Time Outputs'!$B:$B,EG$9)),"-")</f>
        <v>-</v>
      </c>
      <c r="EH59" s="177" t="str">
        <f>IFERROR(TIME(0,0,AVERAGEIFS('VISSIM Travel Time Outputs'!$K:$K,'VISSIM Travel Time Outputs'!$D:$D,$D59,'VISSIM Travel Time Outputs'!$A:$A,"AVG",'VISSIM Travel Time Outputs'!$B:$B,EH$9)),"-")</f>
        <v>-</v>
      </c>
      <c r="EI59" s="164"/>
      <c r="EJ59" s="379" t="str">
        <f>IFERROR(AVERAGEIFS('VISSIM Travel Time Outputs'!$H:$H,'VISSIM Travel Time Outputs'!$D:$D,$D59,'VISSIM Travel Time Outputs'!$A:$A,"AVG",'VISSIM Travel Time Outputs'!$B:$B,EJ$9),"-")</f>
        <v>-</v>
      </c>
      <c r="EK59" s="380" t="str">
        <f>IFERROR(AVERAGEIFS('VISSIM Travel Time Outputs'!$H:$H,'VISSIM Travel Time Outputs'!$D:$D,$D59,'VISSIM Travel Time Outputs'!$A:$A,"AVG",'VISSIM Travel Time Outputs'!$B:$B,EK$9),"-")</f>
        <v>-</v>
      </c>
      <c r="EL59" s="380" t="str">
        <f>IFERROR(AVERAGEIFS('VISSIM Travel Time Outputs'!$H:$H,'VISSIM Travel Time Outputs'!$D:$D,$D59,'VISSIM Travel Time Outputs'!$A:$A,"AVG",'VISSIM Travel Time Outputs'!$B:$B,EL$9),"-")</f>
        <v>-</v>
      </c>
      <c r="EM59" s="380" t="str">
        <f>IFERROR(AVERAGEIFS('VISSIM Travel Time Outputs'!$H:$H,'VISSIM Travel Time Outputs'!$D:$D,$D59,'VISSIM Travel Time Outputs'!$A:$A,"AVG",'VISSIM Travel Time Outputs'!$B:$B,EM$9),"-")</f>
        <v>-</v>
      </c>
      <c r="EN59" s="380" t="str">
        <f>IFERROR(AVERAGEIFS('VISSIM Travel Time Outputs'!$H:$H,'VISSIM Travel Time Outputs'!$D:$D,$D59,'VISSIM Travel Time Outputs'!$A:$A,"AVG",'VISSIM Travel Time Outputs'!$B:$B,EN$9),"-")</f>
        <v>-</v>
      </c>
      <c r="EO59" s="380" t="str">
        <f>IFERROR(AVERAGEIFS('VISSIM Travel Time Outputs'!$H:$H,'VISSIM Travel Time Outputs'!$D:$D,$D59,'VISSIM Travel Time Outputs'!$A:$A,"AVG",'VISSIM Travel Time Outputs'!$B:$B,EO$9),"-")</f>
        <v>-</v>
      </c>
      <c r="EP59" s="380" t="str">
        <f>IFERROR(AVERAGEIFS('VISSIM Travel Time Outputs'!$H:$H,'VISSIM Travel Time Outputs'!$D:$D,$D59,'VISSIM Travel Time Outputs'!$A:$A,"AVG",'VISSIM Travel Time Outputs'!$B:$B,EP$9),"-")</f>
        <v>-</v>
      </c>
      <c r="EQ59" s="380" t="str">
        <f>IFERROR(AVERAGEIFS('VISSIM Travel Time Outputs'!$H:$H,'VISSIM Travel Time Outputs'!$D:$D,$D59,'VISSIM Travel Time Outputs'!$A:$A,"AVG",'VISSIM Travel Time Outputs'!$B:$B,EQ$9),"-")</f>
        <v>-</v>
      </c>
      <c r="ER59" s="380" t="str">
        <f>IFERROR(AVERAGEIFS('VISSIM Travel Time Outputs'!$H:$H,'VISSIM Travel Time Outputs'!$D:$D,$D59,'VISSIM Travel Time Outputs'!$A:$A,"AVG",'VISSIM Travel Time Outputs'!$B:$B,ER$9),"-")</f>
        <v>-</v>
      </c>
      <c r="ES59" s="380" t="str">
        <f>IFERROR(AVERAGEIFS('VISSIM Travel Time Outputs'!$H:$H,'VISSIM Travel Time Outputs'!$D:$D,$D59,'VISSIM Travel Time Outputs'!$A:$A,"AVG",'VISSIM Travel Time Outputs'!$B:$B,ES$9),"-")</f>
        <v>-</v>
      </c>
      <c r="ET59" s="380" t="str">
        <f>IFERROR(AVERAGEIFS('VISSIM Travel Time Outputs'!$H:$H,'VISSIM Travel Time Outputs'!$D:$D,$D59,'VISSIM Travel Time Outputs'!$A:$A,"AVG",'VISSIM Travel Time Outputs'!$B:$B,ET$9),"-")</f>
        <v>-</v>
      </c>
      <c r="EU59" s="380" t="str">
        <f>IFERROR(AVERAGEIFS('VISSIM Travel Time Outputs'!$H:$H,'VISSIM Travel Time Outputs'!$D:$D,$D59,'VISSIM Travel Time Outputs'!$A:$A,"AVG",'VISSIM Travel Time Outputs'!$B:$B,EU$9),"-")</f>
        <v>-</v>
      </c>
      <c r="EV59" s="380" t="str">
        <f>IFERROR(AVERAGEIFS('VISSIM Travel Time Outputs'!$H:$H,'VISSIM Travel Time Outputs'!$D:$D,$D59,'VISSIM Travel Time Outputs'!$A:$A,"AVG",'VISSIM Travel Time Outputs'!$B:$B,EV$9),"-")</f>
        <v>-</v>
      </c>
      <c r="EW59" s="380" t="str">
        <f>IFERROR(AVERAGEIFS('VISSIM Travel Time Outputs'!$H:$H,'VISSIM Travel Time Outputs'!$D:$D,$D59,'VISSIM Travel Time Outputs'!$A:$A,"AVG",'VISSIM Travel Time Outputs'!$B:$B,EW$9),"-")</f>
        <v>-</v>
      </c>
      <c r="EX59" s="380" t="str">
        <f>IFERROR(AVERAGEIFS('VISSIM Travel Time Outputs'!$H:$H,'VISSIM Travel Time Outputs'!$D:$D,$D59,'VISSIM Travel Time Outputs'!$A:$A,"AVG",'VISSIM Travel Time Outputs'!$B:$B,EX$9),"-")</f>
        <v>-</v>
      </c>
      <c r="EY59" s="381" t="str">
        <f>IFERROR(AVERAGEIFS('VISSIM Travel Time Outputs'!$H:$H,'VISSIM Travel Time Outputs'!$D:$D,$D59,'VISSIM Travel Time Outputs'!$A:$A,"AVG",'VISSIM Travel Time Outputs'!$B:$B,EY$9),"-")</f>
        <v>-</v>
      </c>
      <c r="EZ59" s="304"/>
      <c r="FA59" s="259" t="str">
        <f t="shared" si="22"/>
        <v>--</v>
      </c>
      <c r="FB59" s="410" t="str">
        <f t="shared" si="23"/>
        <v>--</v>
      </c>
      <c r="FC59" s="381">
        <f t="shared" si="24"/>
        <v>0</v>
      </c>
      <c r="FD59" s="387"/>
      <c r="FE59" s="259" t="str">
        <f>IFERROR(GETPIVOTDATA("Average of TRAVTM(40)",#REF!,"TIMEINT",FE$9,"VEHICLETRAVELTIMEMEASUREMENT",$D59)/3600/24,"--")</f>
        <v>--</v>
      </c>
      <c r="FF59" s="36" t="str">
        <f>IFERROR(GETPIVOTDATA("Average of TRAVTM(40)",#REF!,"TIMEINT",FF$9,"VEHICLETRAVELTIMEMEASUREMENT",$D59)/3600/24,"--")</f>
        <v>--</v>
      </c>
      <c r="FG59" s="36" t="str">
        <f>IFERROR(GETPIVOTDATA("Average of TRAVTM(40)",#REF!,"TIMEINT",FG$9,"VEHICLETRAVELTIMEMEASUREMENT",$D59)/3600/24,"--")</f>
        <v>--</v>
      </c>
      <c r="FH59" s="36" t="str">
        <f>IFERROR(GETPIVOTDATA("Average of TRAVTM(40)",#REF!,"TIMEINT",FH$9,"VEHICLETRAVELTIMEMEASUREMENT",$D59)/3600/24,"--")</f>
        <v>--</v>
      </c>
      <c r="FI59" s="36" t="str">
        <f>IFERROR(GETPIVOTDATA("Average of TRAVTM(40)",#REF!,"TIMEINT",FI$9,"VEHICLETRAVELTIMEMEASUREMENT",$D59)/3600/24,"--")</f>
        <v>--</v>
      </c>
      <c r="FJ59" s="36" t="str">
        <f>IFERROR(GETPIVOTDATA("Average of TRAVTM(40)",#REF!,"TIMEINT",FJ$9,"VEHICLETRAVELTIMEMEASUREMENT",$D59)/3600/24,"--")</f>
        <v>--</v>
      </c>
      <c r="FK59" s="36" t="str">
        <f>IFERROR(GETPIVOTDATA("Average of TRAVTM(40)",#REF!,"TIMEINT",FK$9,"VEHICLETRAVELTIMEMEASUREMENT",$D59)/3600/24,"--")</f>
        <v>--</v>
      </c>
      <c r="FL59" s="36" t="str">
        <f>IFERROR(GETPIVOTDATA("Average of TRAVTM(40)",#REF!,"TIMEINT",FL$9,"VEHICLETRAVELTIMEMEASUREMENT",$D59)/3600/24,"--")</f>
        <v>--</v>
      </c>
      <c r="FM59" s="36" t="str">
        <f>IFERROR(GETPIVOTDATA("Average of TRAVTM(40)",#REF!,"TIMEINT",FM$9,"VEHICLETRAVELTIMEMEASUREMENT",$D59)/3600/24,"--")</f>
        <v>--</v>
      </c>
      <c r="FN59" s="36" t="str">
        <f>IFERROR(GETPIVOTDATA("Average of TRAVTM(40)",#REF!,"TIMEINT",FN$9,"VEHICLETRAVELTIMEMEASUREMENT",$D59)/3600/24,"--")</f>
        <v>--</v>
      </c>
      <c r="FO59" s="36" t="str">
        <f>IFERROR(GETPIVOTDATA("Average of TRAVTM(40)",#REF!,"TIMEINT",FO$9,"VEHICLETRAVELTIMEMEASUREMENT",$D59)/3600/24,"--")</f>
        <v>--</v>
      </c>
      <c r="FP59" s="36" t="str">
        <f>IFERROR(GETPIVOTDATA("Average of TRAVTM(40)",#REF!,"TIMEINT",FP$9,"VEHICLETRAVELTIMEMEASUREMENT",$D59)/3600/24,"--")</f>
        <v>--</v>
      </c>
      <c r="FQ59" s="36" t="str">
        <f>IFERROR(GETPIVOTDATA("Average of TRAVTM(40)",#REF!,"TIMEINT",FQ$9,"VEHICLETRAVELTIMEMEASUREMENT",$D59)/3600/24,"--")</f>
        <v>--</v>
      </c>
      <c r="FR59" s="36" t="str">
        <f>IFERROR(GETPIVOTDATA("Average of TRAVTM(40)",#REF!,"TIMEINT",FR$9,"VEHICLETRAVELTIMEMEASUREMENT",$D59)/3600/24,"--")</f>
        <v>--</v>
      </c>
      <c r="FS59" s="36" t="str">
        <f>IFERROR(GETPIVOTDATA("Average of TRAVTM(40)",#REF!,"TIMEINT",FS$9,"VEHICLETRAVELTIMEMEASUREMENT",$D59)/3600/24,"--")</f>
        <v>--</v>
      </c>
      <c r="FT59" s="177" t="str">
        <f>IFERROR(GETPIVOTDATA("Average of TRAVTM(40)",#REF!,"TIMEINT",FT$9,"VEHICLETRAVELTIMEMEASUREMENT",$D59)/3600/24,"--")</f>
        <v>--</v>
      </c>
      <c r="FU59" s="387"/>
      <c r="FV59" s="379" t="str">
        <f>IFERROR(GETPIVOTDATA("Average of VEHS(40)",#REF!,"TIMEINT",FV$9,"VEHICLETRAVELTIMEMEASUREMENT",$D59),"--")</f>
        <v>--</v>
      </c>
      <c r="FW59" s="380" t="str">
        <f>IFERROR(GETPIVOTDATA("Average of VEHS(40)",#REF!,"TIMEINT",FW$9,"VEHICLETRAVELTIMEMEASUREMENT",$D59),"--")</f>
        <v>--</v>
      </c>
      <c r="FX59" s="380" t="str">
        <f>IFERROR(GETPIVOTDATA("Average of VEHS(40)",#REF!,"TIMEINT",FX$9,"VEHICLETRAVELTIMEMEASUREMENT",$D59),"--")</f>
        <v>--</v>
      </c>
      <c r="FY59" s="380" t="str">
        <f>IFERROR(GETPIVOTDATA("Average of VEHS(40)",#REF!,"TIMEINT",FY$9,"VEHICLETRAVELTIMEMEASUREMENT",$D59),"--")</f>
        <v>--</v>
      </c>
      <c r="FZ59" s="380" t="str">
        <f>IFERROR(GETPIVOTDATA("Average of VEHS(40)",#REF!,"TIMEINT",FZ$9,"VEHICLETRAVELTIMEMEASUREMENT",$D59),"--")</f>
        <v>--</v>
      </c>
      <c r="GA59" s="380" t="str">
        <f>IFERROR(GETPIVOTDATA("Average of VEHS(40)",#REF!,"TIMEINT",GA$9,"VEHICLETRAVELTIMEMEASUREMENT",$D59),"--")</f>
        <v>--</v>
      </c>
      <c r="GB59" s="380" t="str">
        <f>IFERROR(GETPIVOTDATA("Average of VEHS(40)",#REF!,"TIMEINT",GB$9,"VEHICLETRAVELTIMEMEASUREMENT",$D59),"--")</f>
        <v>--</v>
      </c>
      <c r="GC59" s="380" t="str">
        <f>IFERROR(GETPIVOTDATA("Average of VEHS(40)",#REF!,"TIMEINT",GC$9,"VEHICLETRAVELTIMEMEASUREMENT",$D59),"--")</f>
        <v>--</v>
      </c>
      <c r="GD59" s="380" t="str">
        <f>IFERROR(GETPIVOTDATA("Average of VEHS(40)",#REF!,"TIMEINT",GD$9,"VEHICLETRAVELTIMEMEASUREMENT",$D59),"--")</f>
        <v>--</v>
      </c>
      <c r="GE59" s="380" t="str">
        <f>IFERROR(GETPIVOTDATA("Average of VEHS(40)",#REF!,"TIMEINT",GE$9,"VEHICLETRAVELTIMEMEASUREMENT",$D59),"--")</f>
        <v>--</v>
      </c>
      <c r="GF59" s="380" t="str">
        <f>IFERROR(GETPIVOTDATA("Average of VEHS(40)",#REF!,"TIMEINT",GF$9,"VEHICLETRAVELTIMEMEASUREMENT",$D59),"--")</f>
        <v>--</v>
      </c>
      <c r="GG59" s="380" t="str">
        <f>IFERROR(GETPIVOTDATA("Average of VEHS(40)",#REF!,"TIMEINT",GG$9,"VEHICLETRAVELTIMEMEASUREMENT",$D59),"--")</f>
        <v>--</v>
      </c>
      <c r="GH59" s="380" t="str">
        <f>IFERROR(GETPIVOTDATA("Average of VEHS(40)",#REF!,"TIMEINT",GH$9,"VEHICLETRAVELTIMEMEASUREMENT",$D59),"--")</f>
        <v>--</v>
      </c>
      <c r="GI59" s="380" t="str">
        <f>IFERROR(GETPIVOTDATA("Average of VEHS(40)",#REF!,"TIMEINT",GI$9,"VEHICLETRAVELTIMEMEASUREMENT",$D59),"--")</f>
        <v>--</v>
      </c>
      <c r="GJ59" s="380" t="str">
        <f>IFERROR(GETPIVOTDATA("Average of VEHS(40)",#REF!,"TIMEINT",GJ$9,"VEHICLETRAVELTIMEMEASUREMENT",$D59),"--")</f>
        <v>--</v>
      </c>
      <c r="GK59" s="381" t="str">
        <f>IFERROR(GETPIVOTDATA("Average of VEHS(40)",#REF!,"TIMEINT",GK$9,"VEHICLETRAVELTIMEMEASUREMENT",$D59),"--")</f>
        <v>--</v>
      </c>
      <c r="GL59" s="387"/>
      <c r="GM59" s="259" t="str">
        <f t="shared" si="25"/>
        <v>--</v>
      </c>
      <c r="GN59" s="410" t="str">
        <f t="shared" si="26"/>
        <v>--</v>
      </c>
      <c r="GO59" s="381">
        <f t="shared" si="27"/>
        <v>0</v>
      </c>
      <c r="GP59" s="387"/>
      <c r="GQ59" s="259" t="str">
        <f>IFERROR(GETPIVOTDATA("Average of TRAVTM(60)",#REF!,"TIMEINT",GQ$9,"VEHICLETRAVELTIMEMEASUREMENT",$D59)/3600/24,"--")</f>
        <v>--</v>
      </c>
      <c r="GR59" s="36" t="str">
        <f>IFERROR(GETPIVOTDATA("Average of TRAVTM(60)",#REF!,"TIMEINT",GR$9,"VEHICLETRAVELTIMEMEASUREMENT",$D59)/3600/24,"--")</f>
        <v>--</v>
      </c>
      <c r="GS59" s="36" t="str">
        <f>IFERROR(GETPIVOTDATA("Average of TRAVTM(60)",#REF!,"TIMEINT",GS$9,"VEHICLETRAVELTIMEMEASUREMENT",$D59)/3600/24,"--")</f>
        <v>--</v>
      </c>
      <c r="GT59" s="36" t="str">
        <f>IFERROR(GETPIVOTDATA("Average of TRAVTM(60)",#REF!,"TIMEINT",GT$9,"VEHICLETRAVELTIMEMEASUREMENT",$D59)/3600/24,"--")</f>
        <v>--</v>
      </c>
      <c r="GU59" s="36" t="str">
        <f>IFERROR(GETPIVOTDATA("Average of TRAVTM(60)",#REF!,"TIMEINT",GU$9,"VEHICLETRAVELTIMEMEASUREMENT",$D59)/3600/24,"--")</f>
        <v>--</v>
      </c>
      <c r="GV59" s="36" t="str">
        <f>IFERROR(GETPIVOTDATA("Average of TRAVTM(60)",#REF!,"TIMEINT",GV$9,"VEHICLETRAVELTIMEMEASUREMENT",$D59)/3600/24,"--")</f>
        <v>--</v>
      </c>
      <c r="GW59" s="36" t="str">
        <f>IFERROR(GETPIVOTDATA("Average of TRAVTM(60)",#REF!,"TIMEINT",GW$9,"VEHICLETRAVELTIMEMEASUREMENT",$D59)/3600/24,"--")</f>
        <v>--</v>
      </c>
      <c r="GX59" s="36" t="str">
        <f>IFERROR(GETPIVOTDATA("Average of TRAVTM(60)",#REF!,"TIMEINT",GX$9,"VEHICLETRAVELTIMEMEASUREMENT",$D59)/3600/24,"--")</f>
        <v>--</v>
      </c>
      <c r="GY59" s="36" t="str">
        <f>IFERROR(GETPIVOTDATA("Average of TRAVTM(60)",#REF!,"TIMEINT",GY$9,"VEHICLETRAVELTIMEMEASUREMENT",$D59)/3600/24,"--")</f>
        <v>--</v>
      </c>
      <c r="GZ59" s="36" t="str">
        <f>IFERROR(GETPIVOTDATA("Average of TRAVTM(60)",#REF!,"TIMEINT",GZ$9,"VEHICLETRAVELTIMEMEASUREMENT",$D59)/3600/24,"--")</f>
        <v>--</v>
      </c>
      <c r="HA59" s="36" t="str">
        <f>IFERROR(GETPIVOTDATA("Average of TRAVTM(60)",#REF!,"TIMEINT",HA$9,"VEHICLETRAVELTIMEMEASUREMENT",$D59)/3600/24,"--")</f>
        <v>--</v>
      </c>
      <c r="HB59" s="36" t="str">
        <f>IFERROR(GETPIVOTDATA("Average of TRAVTM(60)",#REF!,"TIMEINT",HB$9,"VEHICLETRAVELTIMEMEASUREMENT",$D59)/3600/24,"--")</f>
        <v>--</v>
      </c>
      <c r="HC59" s="36" t="str">
        <f>IFERROR(GETPIVOTDATA("Average of TRAVTM(60)",#REF!,"TIMEINT",HC$9,"VEHICLETRAVELTIMEMEASUREMENT",$D59)/3600/24,"--")</f>
        <v>--</v>
      </c>
      <c r="HD59" s="36" t="str">
        <f>IFERROR(GETPIVOTDATA("Average of TRAVTM(60)",#REF!,"TIMEINT",HD$9,"VEHICLETRAVELTIMEMEASUREMENT",$D59)/3600/24,"--")</f>
        <v>--</v>
      </c>
      <c r="HE59" s="36" t="str">
        <f>IFERROR(GETPIVOTDATA("Average of TRAVTM(60)",#REF!,"TIMEINT",HE$9,"VEHICLETRAVELTIMEMEASUREMENT",$D59)/3600/24,"--")</f>
        <v>--</v>
      </c>
      <c r="HF59" s="177" t="str">
        <f>IFERROR(GETPIVOTDATA("Average of TRAVTM(60)",#REF!,"TIMEINT",HF$9,"VEHICLETRAVELTIMEMEASUREMENT",$D59)/3600/24,"--")</f>
        <v>--</v>
      </c>
      <c r="HG59" s="387"/>
      <c r="HH59" s="379" t="str">
        <f>IFERROR(GETPIVOTDATA("Average of VEHS(60)",#REF!,"TIMEINT",HH$9,"VEHICLETRAVELTIMEMEASUREMENT",$D59),"--")</f>
        <v>--</v>
      </c>
      <c r="HI59" s="380" t="str">
        <f>IFERROR(GETPIVOTDATA("Average of VEHS(60)",#REF!,"TIMEINT",HI$9,"VEHICLETRAVELTIMEMEASUREMENT",$D59),"--")</f>
        <v>--</v>
      </c>
      <c r="HJ59" s="380" t="str">
        <f>IFERROR(GETPIVOTDATA("Average of VEHS(60)",#REF!,"TIMEINT",HJ$9,"VEHICLETRAVELTIMEMEASUREMENT",$D59),"--")</f>
        <v>--</v>
      </c>
      <c r="HK59" s="380" t="str">
        <f>IFERROR(GETPIVOTDATA("Average of VEHS(60)",#REF!,"TIMEINT",HK$9,"VEHICLETRAVELTIMEMEASUREMENT",$D59),"--")</f>
        <v>--</v>
      </c>
      <c r="HL59" s="380" t="str">
        <f>IFERROR(GETPIVOTDATA("Average of VEHS(60)",#REF!,"TIMEINT",HL$9,"VEHICLETRAVELTIMEMEASUREMENT",$D59),"--")</f>
        <v>--</v>
      </c>
      <c r="HM59" s="380" t="str">
        <f>IFERROR(GETPIVOTDATA("Average of VEHS(60)",#REF!,"TIMEINT",HM$9,"VEHICLETRAVELTIMEMEASUREMENT",$D59),"--")</f>
        <v>--</v>
      </c>
      <c r="HN59" s="380" t="str">
        <f>IFERROR(GETPIVOTDATA("Average of VEHS(60)",#REF!,"TIMEINT",HN$9,"VEHICLETRAVELTIMEMEASUREMENT",$D59),"--")</f>
        <v>--</v>
      </c>
      <c r="HO59" s="380" t="str">
        <f>IFERROR(GETPIVOTDATA("Average of VEHS(60)",#REF!,"TIMEINT",HO$9,"VEHICLETRAVELTIMEMEASUREMENT",$D59),"--")</f>
        <v>--</v>
      </c>
      <c r="HP59" s="380" t="str">
        <f>IFERROR(GETPIVOTDATA("Average of VEHS(60)",#REF!,"TIMEINT",HP$9,"VEHICLETRAVELTIMEMEASUREMENT",$D59),"--")</f>
        <v>--</v>
      </c>
      <c r="HQ59" s="380" t="str">
        <f>IFERROR(GETPIVOTDATA("Average of VEHS(60)",#REF!,"TIMEINT",HQ$9,"VEHICLETRAVELTIMEMEASUREMENT",$D59),"--")</f>
        <v>--</v>
      </c>
      <c r="HR59" s="380" t="str">
        <f>IFERROR(GETPIVOTDATA("Average of VEHS(60)",#REF!,"TIMEINT",HR$9,"VEHICLETRAVELTIMEMEASUREMENT",$D59),"--")</f>
        <v>--</v>
      </c>
      <c r="HS59" s="380" t="str">
        <f>IFERROR(GETPIVOTDATA("Average of VEHS(60)",#REF!,"TIMEINT",HS$9,"VEHICLETRAVELTIMEMEASUREMENT",$D59),"--")</f>
        <v>--</v>
      </c>
      <c r="HT59" s="380" t="str">
        <f>IFERROR(GETPIVOTDATA("Average of VEHS(60)",#REF!,"TIMEINT",HT$9,"VEHICLETRAVELTIMEMEASUREMENT",$D59),"--")</f>
        <v>--</v>
      </c>
      <c r="HU59" s="380" t="str">
        <f>IFERROR(GETPIVOTDATA("Average of VEHS(60)",#REF!,"TIMEINT",HU$9,"VEHICLETRAVELTIMEMEASUREMENT",$D59),"--")</f>
        <v>--</v>
      </c>
      <c r="HV59" s="380" t="str">
        <f>IFERROR(GETPIVOTDATA("Average of VEHS(60)",#REF!,"TIMEINT",HV$9,"VEHICLETRAVELTIMEMEASUREMENT",$D59),"--")</f>
        <v>--</v>
      </c>
      <c r="HW59" s="381" t="str">
        <f>IFERROR(GETPIVOTDATA("Average of VEHS(60)",#REF!,"TIMEINT",HW$9,"VEHICLETRAVELTIMEMEASUREMENT",$D59),"--")</f>
        <v>--</v>
      </c>
      <c r="HX59" s="387"/>
      <c r="HY59" s="259" t="str">
        <f t="shared" si="28"/>
        <v>--</v>
      </c>
      <c r="HZ59" s="410" t="str">
        <f t="shared" si="29"/>
        <v>--</v>
      </c>
      <c r="IA59" s="381">
        <f t="shared" si="30"/>
        <v>0</v>
      </c>
      <c r="IB59" s="716"/>
      <c r="IC59" s="379" t="str">
        <f>IFERROR(AVERAGEIFS('VISSIM Travel Time Outputs'!$L:$L,'VISSIM Travel Time Outputs'!$D:$D,$D59,'VISSIM Travel Time Outputs'!$A:$A,"AVG",'VISSIM Travel Time Outputs'!$B:$B,IC$9),"-")</f>
        <v>-</v>
      </c>
      <c r="ID59" s="380" t="str">
        <f>IFERROR(AVERAGEIFS('VISSIM Travel Time Outputs'!$L:$L,'VISSIM Travel Time Outputs'!$D:$D,$D59,'VISSIM Travel Time Outputs'!$A:$A,"AVG",'VISSIM Travel Time Outputs'!$B:$B,ID$9),"-")</f>
        <v>-</v>
      </c>
      <c r="IE59" s="380" t="str">
        <f>IFERROR(AVERAGEIFS('VISSIM Travel Time Outputs'!$L:$L,'VISSIM Travel Time Outputs'!$D:$D,$D59,'VISSIM Travel Time Outputs'!$A:$A,"AVG",'VISSIM Travel Time Outputs'!$B:$B,IE$9),"-")</f>
        <v>-</v>
      </c>
      <c r="IF59" s="380" t="str">
        <f>IFERROR(AVERAGEIFS('VISSIM Travel Time Outputs'!$L:$L,'VISSIM Travel Time Outputs'!$D:$D,$D59,'VISSIM Travel Time Outputs'!$A:$A,"AVG",'VISSIM Travel Time Outputs'!$B:$B,IF$9),"-")</f>
        <v>-</v>
      </c>
      <c r="IG59" s="380" t="str">
        <f>IFERROR(AVERAGEIFS('VISSIM Travel Time Outputs'!$L:$L,'VISSIM Travel Time Outputs'!$D:$D,$D59,'VISSIM Travel Time Outputs'!$A:$A,"AVG",'VISSIM Travel Time Outputs'!$B:$B,IG$9),"-")</f>
        <v>-</v>
      </c>
      <c r="IH59" s="380" t="str">
        <f>IFERROR(AVERAGEIFS('VISSIM Travel Time Outputs'!$L:$L,'VISSIM Travel Time Outputs'!$D:$D,$D59,'VISSIM Travel Time Outputs'!$A:$A,"AVG",'VISSIM Travel Time Outputs'!$B:$B,IH$9),"-")</f>
        <v>-</v>
      </c>
      <c r="II59" s="380" t="str">
        <f>IFERROR(AVERAGEIFS('VISSIM Travel Time Outputs'!$L:$L,'VISSIM Travel Time Outputs'!$D:$D,$D59,'VISSIM Travel Time Outputs'!$A:$A,"AVG",'VISSIM Travel Time Outputs'!$B:$B,II$9),"-")</f>
        <v>-</v>
      </c>
      <c r="IJ59" s="380" t="str">
        <f>IFERROR(AVERAGEIFS('VISSIM Travel Time Outputs'!$L:$L,'VISSIM Travel Time Outputs'!$D:$D,$D59,'VISSIM Travel Time Outputs'!$A:$A,"AVG",'VISSIM Travel Time Outputs'!$B:$B,IJ$9),"-")</f>
        <v>-</v>
      </c>
      <c r="IK59" s="380" t="str">
        <f>IFERROR(AVERAGEIFS('VISSIM Travel Time Outputs'!$L:$L,'VISSIM Travel Time Outputs'!$D:$D,$D59,'VISSIM Travel Time Outputs'!$A:$A,"AVG",'VISSIM Travel Time Outputs'!$B:$B,IK$9),"-")</f>
        <v>-</v>
      </c>
      <c r="IL59" s="380" t="str">
        <f>IFERROR(AVERAGEIFS('VISSIM Travel Time Outputs'!$L:$L,'VISSIM Travel Time Outputs'!$D:$D,$D59,'VISSIM Travel Time Outputs'!$A:$A,"AVG",'VISSIM Travel Time Outputs'!$B:$B,IL$9),"-")</f>
        <v>-</v>
      </c>
      <c r="IM59" s="380" t="str">
        <f>IFERROR(AVERAGEIFS('VISSIM Travel Time Outputs'!$L:$L,'VISSIM Travel Time Outputs'!$D:$D,$D59,'VISSIM Travel Time Outputs'!$A:$A,"AVG",'VISSIM Travel Time Outputs'!$B:$B,IM$9),"-")</f>
        <v>-</v>
      </c>
      <c r="IN59" s="380" t="str">
        <f>IFERROR(AVERAGEIFS('VISSIM Travel Time Outputs'!$L:$L,'VISSIM Travel Time Outputs'!$D:$D,$D59,'VISSIM Travel Time Outputs'!$A:$A,"AVG",'VISSIM Travel Time Outputs'!$B:$B,IN$9),"-")</f>
        <v>-</v>
      </c>
      <c r="IO59" s="380" t="str">
        <f>IFERROR(AVERAGEIFS('VISSIM Travel Time Outputs'!$L:$L,'VISSIM Travel Time Outputs'!$D:$D,$D59,'VISSIM Travel Time Outputs'!$A:$A,"AVG",'VISSIM Travel Time Outputs'!$B:$B,IO$9),"-")</f>
        <v>-</v>
      </c>
      <c r="IP59" s="380" t="str">
        <f>IFERROR(AVERAGEIFS('VISSIM Travel Time Outputs'!$L:$L,'VISSIM Travel Time Outputs'!$D:$D,$D59,'VISSIM Travel Time Outputs'!$A:$A,"AVG",'VISSIM Travel Time Outputs'!$B:$B,IP$9),"-")</f>
        <v>-</v>
      </c>
      <c r="IQ59" s="380" t="str">
        <f>IFERROR(AVERAGEIFS('VISSIM Travel Time Outputs'!$L:$L,'VISSIM Travel Time Outputs'!$D:$D,$D59,'VISSIM Travel Time Outputs'!$A:$A,"AVG",'VISSIM Travel Time Outputs'!$B:$B,IQ$9),"-")</f>
        <v>-</v>
      </c>
      <c r="IR59" s="381" t="str">
        <f>IFERROR(AVERAGEIFS('VISSIM Travel Time Outputs'!$L:$L,'VISSIM Travel Time Outputs'!$D:$D,$D59,'VISSIM Travel Time Outputs'!$A:$A,"AVG",'VISSIM Travel Time Outputs'!$B:$B,IR$9),"-")</f>
        <v>-</v>
      </c>
      <c r="IS59" s="381" t="str">
        <f t="shared" si="31"/>
        <v>--</v>
      </c>
    </row>
    <row r="60" spans="1:253" x14ac:dyDescent="0.25">
      <c r="A60" s="302" t="str">
        <f t="shared" si="12"/>
        <v>H</v>
      </c>
      <c r="B60" s="375">
        <f t="shared" si="33"/>
        <v>51</v>
      </c>
      <c r="C60" s="475">
        <f>INDEX('Input - Travel Times'!$B$3:$AL$103,MATCH($B60,'Input - Travel Times'!$B$3:$B$103,0),MATCH(C$9,'Input - Travel Times'!$B$3:$AL$3,0))</f>
        <v>0</v>
      </c>
      <c r="D60" s="194">
        <f>INDEX('Input - Travel Times'!$B$3:$AS$103,MATCH($B60,'Input - Travel Times'!$B$3:$B$103,0),MATCH(D$9,'Input - Travel Times'!$B$3:$AS$3,0))</f>
        <v>0</v>
      </c>
      <c r="E60" s="582">
        <f>TIME(0,0,INDEX('Input - Travel Times'!$B$3:$AL$103,MATCH($B60,'Input - Travel Times'!$B$3:$B$103,0),MATCH(E$9,'Input - Travel Times'!$B$3:$AL$3,0)))</f>
        <v>0</v>
      </c>
      <c r="F60" s="582">
        <f>TIME(0,0,INDEX('Input - Travel Times'!$B$3:$AL$103,MATCH($B60,'Input - Travel Times'!$B$3:$B$103,0),MATCH(F$9,'Input - Travel Times'!$B$3:$AL$3,0)))</f>
        <v>0</v>
      </c>
      <c r="G60" s="582">
        <f>TIME(0,0,INDEX('Input - Travel Times'!$B$3:$AL$103,MATCH($B60,'Input - Travel Times'!$B$3:$B$103,0),MATCH(G$9,'Input - Travel Times'!$B$3:$AL$3,0)))</f>
        <v>0</v>
      </c>
      <c r="I60" s="259" t="str">
        <f>IFERROR(TIME(0,0,AVERAGEIFS('VISSIM Travel Time Outputs'!$I:$I,'VISSIM Travel Time Outputs'!$D:$D,$D60,'VISSIM Travel Time Outputs'!$A:$A,"AVG",'VISSIM Travel Time Outputs'!$B:$B,I$9)),"-")</f>
        <v>-</v>
      </c>
      <c r="J60" s="36" t="str">
        <f>IFERROR(TIME(0,0,AVERAGEIFS('VISSIM Travel Time Outputs'!$I:$I,'VISSIM Travel Time Outputs'!$D:$D,$D60,'VISSIM Travel Time Outputs'!$A:$A,"AVG",'VISSIM Travel Time Outputs'!$B:$B,J$9)),"-")</f>
        <v>-</v>
      </c>
      <c r="K60" s="36" t="str">
        <f>IFERROR(TIME(0,0,AVERAGEIFS('VISSIM Travel Time Outputs'!$I:$I,'VISSIM Travel Time Outputs'!$D:$D,$D60,'VISSIM Travel Time Outputs'!$A:$A,"AVG",'VISSIM Travel Time Outputs'!$B:$B,K$9)),"-")</f>
        <v>-</v>
      </c>
      <c r="L60" s="36" t="str">
        <f>IFERROR(TIME(0,0,AVERAGEIFS('VISSIM Travel Time Outputs'!$I:$I,'VISSIM Travel Time Outputs'!$D:$D,$D60,'VISSIM Travel Time Outputs'!$A:$A,"AVG",'VISSIM Travel Time Outputs'!$B:$B,L$9)),"-")</f>
        <v>-</v>
      </c>
      <c r="M60" s="36" t="str">
        <f>IFERROR(TIME(0,0,AVERAGEIFS('VISSIM Travel Time Outputs'!$I:$I,'VISSIM Travel Time Outputs'!$D:$D,$D60,'VISSIM Travel Time Outputs'!$A:$A,"AVG",'VISSIM Travel Time Outputs'!$B:$B,M$9)),"-")</f>
        <v>-</v>
      </c>
      <c r="N60" s="36" t="str">
        <f>IFERROR(TIME(0,0,AVERAGEIFS('VISSIM Travel Time Outputs'!$I:$I,'VISSIM Travel Time Outputs'!$D:$D,$D60,'VISSIM Travel Time Outputs'!$A:$A,"AVG",'VISSIM Travel Time Outputs'!$B:$B,N$9)),"-")</f>
        <v>-</v>
      </c>
      <c r="O60" s="36" t="str">
        <f>IFERROR(TIME(0,0,AVERAGEIFS('VISSIM Travel Time Outputs'!$I:$I,'VISSIM Travel Time Outputs'!$D:$D,$D60,'VISSIM Travel Time Outputs'!$A:$A,"AVG",'VISSIM Travel Time Outputs'!$B:$B,O$9)),"-")</f>
        <v>-</v>
      </c>
      <c r="P60" s="36" t="str">
        <f>IFERROR(TIME(0,0,AVERAGEIFS('VISSIM Travel Time Outputs'!$I:$I,'VISSIM Travel Time Outputs'!$D:$D,$D60,'VISSIM Travel Time Outputs'!$A:$A,"AVG",'VISSIM Travel Time Outputs'!$B:$B,P$9)),"-")</f>
        <v>-</v>
      </c>
      <c r="Q60" s="36" t="str">
        <f>IFERROR(TIME(0,0,AVERAGEIFS('VISSIM Travel Time Outputs'!$I:$I,'VISSIM Travel Time Outputs'!$D:$D,$D60,'VISSIM Travel Time Outputs'!$A:$A,"AVG",'VISSIM Travel Time Outputs'!$B:$B,Q$9)),"-")</f>
        <v>-</v>
      </c>
      <c r="R60" s="36" t="str">
        <f>IFERROR(TIME(0,0,AVERAGEIFS('VISSIM Travel Time Outputs'!$I:$I,'VISSIM Travel Time Outputs'!$D:$D,$D60,'VISSIM Travel Time Outputs'!$A:$A,"AVG",'VISSIM Travel Time Outputs'!$B:$B,R$9)),"-")</f>
        <v>-</v>
      </c>
      <c r="S60" s="36" t="str">
        <f>IFERROR(TIME(0,0,AVERAGEIFS('VISSIM Travel Time Outputs'!$I:$I,'VISSIM Travel Time Outputs'!$D:$D,$D60,'VISSIM Travel Time Outputs'!$A:$A,"AVG",'VISSIM Travel Time Outputs'!$B:$B,S$9)),"-")</f>
        <v>-</v>
      </c>
      <c r="T60" s="36" t="str">
        <f>IFERROR(TIME(0,0,AVERAGEIFS('VISSIM Travel Time Outputs'!$I:$I,'VISSIM Travel Time Outputs'!$D:$D,$D60,'VISSIM Travel Time Outputs'!$A:$A,"AVG",'VISSIM Travel Time Outputs'!$B:$B,T$9)),"-")</f>
        <v>-</v>
      </c>
      <c r="U60" s="36" t="str">
        <f>IFERROR(TIME(0,0,AVERAGEIFS('VISSIM Travel Time Outputs'!$I:$I,'VISSIM Travel Time Outputs'!$D:$D,$D60,'VISSIM Travel Time Outputs'!$A:$A,"AVG",'VISSIM Travel Time Outputs'!$B:$B,U$9)),"-")</f>
        <v>-</v>
      </c>
      <c r="V60" s="36" t="str">
        <f>IFERROR(TIME(0,0,AVERAGEIFS('VISSIM Travel Time Outputs'!$I:$I,'VISSIM Travel Time Outputs'!$D:$D,$D60,'VISSIM Travel Time Outputs'!$A:$A,"AVG",'VISSIM Travel Time Outputs'!$B:$B,V$9)),"-")</f>
        <v>-</v>
      </c>
      <c r="W60" s="36" t="str">
        <f>IFERROR(TIME(0,0,AVERAGEIFS('VISSIM Travel Time Outputs'!$I:$I,'VISSIM Travel Time Outputs'!$D:$D,$D60,'VISSIM Travel Time Outputs'!$A:$A,"AVG",'VISSIM Travel Time Outputs'!$B:$B,W$9)),"-")</f>
        <v>-</v>
      </c>
      <c r="X60" s="177" t="str">
        <f>IFERROR(TIME(0,0,AVERAGEIFS('VISSIM Travel Time Outputs'!$I:$I,'VISSIM Travel Time Outputs'!$D:$D,$D60,'VISSIM Travel Time Outputs'!$A:$A,"AVG",'VISSIM Travel Time Outputs'!$B:$B,X$9)),"-")</f>
        <v>-</v>
      </c>
      <c r="Y60" s="304"/>
      <c r="Z60" s="379" t="str">
        <f>IFERROR(AVERAGEIFS('VISSIM Travel Time Outputs'!$F:$F,'VISSIM Travel Time Outputs'!$D:$D,$D60,'VISSIM Travel Time Outputs'!$A:$A,"AVG",'VISSIM Travel Time Outputs'!$B:$B,Z$9),"-")</f>
        <v>-</v>
      </c>
      <c r="AA60" s="380" t="str">
        <f>IFERROR(AVERAGEIFS('VISSIM Travel Time Outputs'!$F:$F,'VISSIM Travel Time Outputs'!$D:$D,$D60,'VISSIM Travel Time Outputs'!$A:$A,"AVG",'VISSIM Travel Time Outputs'!$B:$B,AA$9),"-")</f>
        <v>-</v>
      </c>
      <c r="AB60" s="380" t="str">
        <f>IFERROR(AVERAGEIFS('VISSIM Travel Time Outputs'!$F:$F,'VISSIM Travel Time Outputs'!$D:$D,$D60,'VISSIM Travel Time Outputs'!$A:$A,"AVG",'VISSIM Travel Time Outputs'!$B:$B,AB$9),"-")</f>
        <v>-</v>
      </c>
      <c r="AC60" s="380" t="str">
        <f>IFERROR(AVERAGEIFS('VISSIM Travel Time Outputs'!$F:$F,'VISSIM Travel Time Outputs'!$D:$D,$D60,'VISSIM Travel Time Outputs'!$A:$A,"AVG",'VISSIM Travel Time Outputs'!$B:$B,AC$9),"-")</f>
        <v>-</v>
      </c>
      <c r="AD60" s="380" t="str">
        <f>IFERROR(AVERAGEIFS('VISSIM Travel Time Outputs'!$F:$F,'VISSIM Travel Time Outputs'!$D:$D,$D60,'VISSIM Travel Time Outputs'!$A:$A,"AVG",'VISSIM Travel Time Outputs'!$B:$B,AD$9),"-")</f>
        <v>-</v>
      </c>
      <c r="AE60" s="380" t="str">
        <f>IFERROR(AVERAGEIFS('VISSIM Travel Time Outputs'!$F:$F,'VISSIM Travel Time Outputs'!$D:$D,$D60,'VISSIM Travel Time Outputs'!$A:$A,"AVG",'VISSIM Travel Time Outputs'!$B:$B,AE$9),"-")</f>
        <v>-</v>
      </c>
      <c r="AF60" s="380" t="str">
        <f>IFERROR(AVERAGEIFS('VISSIM Travel Time Outputs'!$F:$F,'VISSIM Travel Time Outputs'!$D:$D,$D60,'VISSIM Travel Time Outputs'!$A:$A,"AVG",'VISSIM Travel Time Outputs'!$B:$B,AF$9),"-")</f>
        <v>-</v>
      </c>
      <c r="AG60" s="380" t="str">
        <f>IFERROR(AVERAGEIFS('VISSIM Travel Time Outputs'!$F:$F,'VISSIM Travel Time Outputs'!$D:$D,$D60,'VISSIM Travel Time Outputs'!$A:$A,"AVG",'VISSIM Travel Time Outputs'!$B:$B,AG$9),"-")</f>
        <v>-</v>
      </c>
      <c r="AH60" s="380" t="str">
        <f>IFERROR(AVERAGEIFS('VISSIM Travel Time Outputs'!$F:$F,'VISSIM Travel Time Outputs'!$D:$D,$D60,'VISSIM Travel Time Outputs'!$A:$A,"AVG",'VISSIM Travel Time Outputs'!$B:$B,AH$9),"-")</f>
        <v>-</v>
      </c>
      <c r="AI60" s="380" t="str">
        <f>IFERROR(AVERAGEIFS('VISSIM Travel Time Outputs'!$F:$F,'VISSIM Travel Time Outputs'!$D:$D,$D60,'VISSIM Travel Time Outputs'!$A:$A,"AVG",'VISSIM Travel Time Outputs'!$B:$B,AI$9),"-")</f>
        <v>-</v>
      </c>
      <c r="AJ60" s="380" t="str">
        <f>IFERROR(AVERAGEIFS('VISSIM Travel Time Outputs'!$F:$F,'VISSIM Travel Time Outputs'!$D:$D,$D60,'VISSIM Travel Time Outputs'!$A:$A,"AVG",'VISSIM Travel Time Outputs'!$B:$B,AJ$9),"-")</f>
        <v>-</v>
      </c>
      <c r="AK60" s="380" t="str">
        <f>IFERROR(AVERAGEIFS('VISSIM Travel Time Outputs'!$F:$F,'VISSIM Travel Time Outputs'!$D:$D,$D60,'VISSIM Travel Time Outputs'!$A:$A,"AVG",'VISSIM Travel Time Outputs'!$B:$B,AK$9),"-")</f>
        <v>-</v>
      </c>
      <c r="AL60" s="380" t="str">
        <f>IFERROR(AVERAGEIFS('VISSIM Travel Time Outputs'!$F:$F,'VISSIM Travel Time Outputs'!$D:$D,$D60,'VISSIM Travel Time Outputs'!$A:$A,"AVG",'VISSIM Travel Time Outputs'!$B:$B,AL$9),"-")</f>
        <v>-</v>
      </c>
      <c r="AM60" s="380" t="str">
        <f>IFERROR(AVERAGEIFS('VISSIM Travel Time Outputs'!$F:$F,'VISSIM Travel Time Outputs'!$D:$D,$D60,'VISSIM Travel Time Outputs'!$A:$A,"AVG",'VISSIM Travel Time Outputs'!$B:$B,AM$9),"-")</f>
        <v>-</v>
      </c>
      <c r="AN60" s="380" t="str">
        <f>IFERROR(AVERAGEIFS('VISSIM Travel Time Outputs'!$F:$F,'VISSIM Travel Time Outputs'!$D:$D,$D60,'VISSIM Travel Time Outputs'!$A:$A,"AVG",'VISSIM Travel Time Outputs'!$B:$B,AN$9),"-")</f>
        <v>-</v>
      </c>
      <c r="AO60" s="381" t="str">
        <f>IFERROR(AVERAGEIFS('VISSIM Travel Time Outputs'!$F:$F,'VISSIM Travel Time Outputs'!$D:$D,$D60,'VISSIM Travel Time Outputs'!$A:$A,"AVG",'VISSIM Travel Time Outputs'!$B:$B,AO$9),"-")</f>
        <v>-</v>
      </c>
      <c r="AP60" s="387"/>
      <c r="AQ60" s="259" t="str">
        <f t="shared" si="13"/>
        <v>--</v>
      </c>
      <c r="AR60" s="410" t="str">
        <f t="shared" si="14"/>
        <v>--</v>
      </c>
      <c r="AS60" s="381">
        <f t="shared" si="15"/>
        <v>0</v>
      </c>
      <c r="AT60" s="305"/>
      <c r="AU60" s="259" t="str">
        <f>IFERROR(TIME(0,0,AVERAGEIFS('VISSIM Travel Time Outputs'!$J:$J,'VISSIM Travel Time Outputs'!$D:$D,$D60,'VISSIM Travel Time Outputs'!$A:$A,"AVG",'VISSIM Travel Time Outputs'!$B:$B,AU$9)),"-")</f>
        <v>-</v>
      </c>
      <c r="AV60" s="36" t="str">
        <f>IFERROR(TIME(0,0,AVERAGEIFS('VISSIM Travel Time Outputs'!$J:$J,'VISSIM Travel Time Outputs'!$D:$D,$D60,'VISSIM Travel Time Outputs'!$A:$A,"AVG",'VISSIM Travel Time Outputs'!$B:$B,AV$9)),"-")</f>
        <v>-</v>
      </c>
      <c r="AW60" s="36" t="str">
        <f>IFERROR(TIME(0,0,AVERAGEIFS('VISSIM Travel Time Outputs'!$J:$J,'VISSIM Travel Time Outputs'!$D:$D,$D60,'VISSIM Travel Time Outputs'!$A:$A,"AVG",'VISSIM Travel Time Outputs'!$B:$B,AW$9)),"-")</f>
        <v>-</v>
      </c>
      <c r="AX60" s="36" t="str">
        <f>IFERROR(TIME(0,0,AVERAGEIFS('VISSIM Travel Time Outputs'!$J:$J,'VISSIM Travel Time Outputs'!$D:$D,$D60,'VISSIM Travel Time Outputs'!$A:$A,"AVG",'VISSIM Travel Time Outputs'!$B:$B,AX$9)),"-")</f>
        <v>-</v>
      </c>
      <c r="AY60" s="36" t="str">
        <f>IFERROR(TIME(0,0,AVERAGEIFS('VISSIM Travel Time Outputs'!$J:$J,'VISSIM Travel Time Outputs'!$D:$D,$D60,'VISSIM Travel Time Outputs'!$A:$A,"AVG",'VISSIM Travel Time Outputs'!$B:$B,AY$9)),"-")</f>
        <v>-</v>
      </c>
      <c r="AZ60" s="36" t="str">
        <f>IFERROR(TIME(0,0,AVERAGEIFS('VISSIM Travel Time Outputs'!$J:$J,'VISSIM Travel Time Outputs'!$D:$D,$D60,'VISSIM Travel Time Outputs'!$A:$A,"AVG",'VISSIM Travel Time Outputs'!$B:$B,AZ$9)),"-")</f>
        <v>-</v>
      </c>
      <c r="BA60" s="36" t="str">
        <f>IFERROR(TIME(0,0,AVERAGEIFS('VISSIM Travel Time Outputs'!$J:$J,'VISSIM Travel Time Outputs'!$D:$D,$D60,'VISSIM Travel Time Outputs'!$A:$A,"AVG",'VISSIM Travel Time Outputs'!$B:$B,BA$9)),"-")</f>
        <v>-</v>
      </c>
      <c r="BB60" s="36" t="str">
        <f>IFERROR(TIME(0,0,AVERAGEIFS('VISSIM Travel Time Outputs'!$J:$J,'VISSIM Travel Time Outputs'!$D:$D,$D60,'VISSIM Travel Time Outputs'!$A:$A,"AVG",'VISSIM Travel Time Outputs'!$B:$B,BB$9)),"-")</f>
        <v>-</v>
      </c>
      <c r="BC60" s="36" t="str">
        <f>IFERROR(TIME(0,0,AVERAGEIFS('VISSIM Travel Time Outputs'!$J:$J,'VISSIM Travel Time Outputs'!$D:$D,$D60,'VISSIM Travel Time Outputs'!$A:$A,"AVG",'VISSIM Travel Time Outputs'!$B:$B,BC$9)),"-")</f>
        <v>-</v>
      </c>
      <c r="BD60" s="36" t="str">
        <f>IFERROR(TIME(0,0,AVERAGEIFS('VISSIM Travel Time Outputs'!$J:$J,'VISSIM Travel Time Outputs'!$D:$D,$D60,'VISSIM Travel Time Outputs'!$A:$A,"AVG",'VISSIM Travel Time Outputs'!$B:$B,BD$9)),"-")</f>
        <v>-</v>
      </c>
      <c r="BE60" s="36" t="str">
        <f>IFERROR(TIME(0,0,AVERAGEIFS('VISSIM Travel Time Outputs'!$J:$J,'VISSIM Travel Time Outputs'!$D:$D,$D60,'VISSIM Travel Time Outputs'!$A:$A,"AVG",'VISSIM Travel Time Outputs'!$B:$B,BE$9)),"-")</f>
        <v>-</v>
      </c>
      <c r="BF60" s="36" t="str">
        <f>IFERROR(TIME(0,0,AVERAGEIFS('VISSIM Travel Time Outputs'!$J:$J,'VISSIM Travel Time Outputs'!$D:$D,$D60,'VISSIM Travel Time Outputs'!$A:$A,"AVG",'VISSIM Travel Time Outputs'!$B:$B,BF$9)),"-")</f>
        <v>-</v>
      </c>
      <c r="BG60" s="36" t="str">
        <f>IFERROR(TIME(0,0,AVERAGEIFS('VISSIM Travel Time Outputs'!$J:$J,'VISSIM Travel Time Outputs'!$D:$D,$D60,'VISSIM Travel Time Outputs'!$A:$A,"AVG",'VISSIM Travel Time Outputs'!$B:$B,BG$9)),"-")</f>
        <v>-</v>
      </c>
      <c r="BH60" s="36" t="str">
        <f>IFERROR(TIME(0,0,AVERAGEIFS('VISSIM Travel Time Outputs'!$J:$J,'VISSIM Travel Time Outputs'!$D:$D,$D60,'VISSIM Travel Time Outputs'!$A:$A,"AVG",'VISSIM Travel Time Outputs'!$B:$B,BH$9)),"-")</f>
        <v>-</v>
      </c>
      <c r="BI60" s="36" t="str">
        <f>IFERROR(TIME(0,0,AVERAGEIFS('VISSIM Travel Time Outputs'!$J:$J,'VISSIM Travel Time Outputs'!$D:$D,$D60,'VISSIM Travel Time Outputs'!$A:$A,"AVG",'VISSIM Travel Time Outputs'!$B:$B,BI$9)),"-")</f>
        <v>-</v>
      </c>
      <c r="BJ60" s="177" t="str">
        <f>IFERROR(TIME(0,0,AVERAGEIFS('VISSIM Travel Time Outputs'!$J:$J,'VISSIM Travel Time Outputs'!$D:$D,$D60,'VISSIM Travel Time Outputs'!$A:$A,"AVG",'VISSIM Travel Time Outputs'!$B:$B,BJ$9)),"-")</f>
        <v>-</v>
      </c>
      <c r="BK60" s="164"/>
      <c r="BL60" s="379" t="str">
        <f>IFERROR(AVERAGEIFS('VISSIM Travel Time Outputs'!$G:$G,'VISSIM Travel Time Outputs'!$D:$D,$D60,'VISSIM Travel Time Outputs'!$A:$A,"AVG",'VISSIM Travel Time Outputs'!$B:$B,BL$9),"-")</f>
        <v>-</v>
      </c>
      <c r="BM60" s="380" t="str">
        <f>IFERROR(AVERAGEIFS('VISSIM Travel Time Outputs'!$G:$G,'VISSIM Travel Time Outputs'!$D:$D,$D60,'VISSIM Travel Time Outputs'!$A:$A,"AVG",'VISSIM Travel Time Outputs'!$B:$B,BM$9),"-")</f>
        <v>-</v>
      </c>
      <c r="BN60" s="380" t="str">
        <f>IFERROR(AVERAGEIFS('VISSIM Travel Time Outputs'!$G:$G,'VISSIM Travel Time Outputs'!$D:$D,$D60,'VISSIM Travel Time Outputs'!$A:$A,"AVG",'VISSIM Travel Time Outputs'!$B:$B,BN$9),"-")</f>
        <v>-</v>
      </c>
      <c r="BO60" s="380" t="str">
        <f>IFERROR(AVERAGEIFS('VISSIM Travel Time Outputs'!$G:$G,'VISSIM Travel Time Outputs'!$D:$D,$D60,'VISSIM Travel Time Outputs'!$A:$A,"AVG",'VISSIM Travel Time Outputs'!$B:$B,BO$9),"-")</f>
        <v>-</v>
      </c>
      <c r="BP60" s="380" t="str">
        <f>IFERROR(AVERAGEIFS('VISSIM Travel Time Outputs'!$G:$G,'VISSIM Travel Time Outputs'!$D:$D,$D60,'VISSIM Travel Time Outputs'!$A:$A,"AVG",'VISSIM Travel Time Outputs'!$B:$B,BP$9),"-")</f>
        <v>-</v>
      </c>
      <c r="BQ60" s="380" t="str">
        <f>IFERROR(AVERAGEIFS('VISSIM Travel Time Outputs'!$G:$G,'VISSIM Travel Time Outputs'!$D:$D,$D60,'VISSIM Travel Time Outputs'!$A:$A,"AVG",'VISSIM Travel Time Outputs'!$B:$B,BQ$9),"-")</f>
        <v>-</v>
      </c>
      <c r="BR60" s="380" t="str">
        <f>IFERROR(AVERAGEIFS('VISSIM Travel Time Outputs'!$G:$G,'VISSIM Travel Time Outputs'!$D:$D,$D60,'VISSIM Travel Time Outputs'!$A:$A,"AVG",'VISSIM Travel Time Outputs'!$B:$B,BR$9),"-")</f>
        <v>-</v>
      </c>
      <c r="BS60" s="380" t="str">
        <f>IFERROR(AVERAGEIFS('VISSIM Travel Time Outputs'!$G:$G,'VISSIM Travel Time Outputs'!$D:$D,$D60,'VISSIM Travel Time Outputs'!$A:$A,"AVG",'VISSIM Travel Time Outputs'!$B:$B,BS$9),"-")</f>
        <v>-</v>
      </c>
      <c r="BT60" s="380" t="str">
        <f>IFERROR(AVERAGEIFS('VISSIM Travel Time Outputs'!$G:$G,'VISSIM Travel Time Outputs'!$D:$D,$D60,'VISSIM Travel Time Outputs'!$A:$A,"AVG",'VISSIM Travel Time Outputs'!$B:$B,BT$9),"-")</f>
        <v>-</v>
      </c>
      <c r="BU60" s="380" t="str">
        <f>IFERROR(AVERAGEIFS('VISSIM Travel Time Outputs'!$G:$G,'VISSIM Travel Time Outputs'!$D:$D,$D60,'VISSIM Travel Time Outputs'!$A:$A,"AVG",'VISSIM Travel Time Outputs'!$B:$B,BU$9),"-")</f>
        <v>-</v>
      </c>
      <c r="BV60" s="380" t="str">
        <f>IFERROR(AVERAGEIFS('VISSIM Travel Time Outputs'!$G:$G,'VISSIM Travel Time Outputs'!$D:$D,$D60,'VISSIM Travel Time Outputs'!$A:$A,"AVG",'VISSIM Travel Time Outputs'!$B:$B,BV$9),"-")</f>
        <v>-</v>
      </c>
      <c r="BW60" s="380" t="str">
        <f>IFERROR(AVERAGEIFS('VISSIM Travel Time Outputs'!$G:$G,'VISSIM Travel Time Outputs'!$D:$D,$D60,'VISSIM Travel Time Outputs'!$A:$A,"AVG",'VISSIM Travel Time Outputs'!$B:$B,BW$9),"-")</f>
        <v>-</v>
      </c>
      <c r="BX60" s="380" t="str">
        <f>IFERROR(AVERAGEIFS('VISSIM Travel Time Outputs'!$G:$G,'VISSIM Travel Time Outputs'!$D:$D,$D60,'VISSIM Travel Time Outputs'!$A:$A,"AVG",'VISSIM Travel Time Outputs'!$B:$B,BX$9),"-")</f>
        <v>-</v>
      </c>
      <c r="BY60" s="380" t="str">
        <f>IFERROR(AVERAGEIFS('VISSIM Travel Time Outputs'!$G:$G,'VISSIM Travel Time Outputs'!$D:$D,$D60,'VISSIM Travel Time Outputs'!$A:$A,"AVG",'VISSIM Travel Time Outputs'!$B:$B,BY$9),"-")</f>
        <v>-</v>
      </c>
      <c r="BZ60" s="380" t="str">
        <f>IFERROR(AVERAGEIFS('VISSIM Travel Time Outputs'!$G:$G,'VISSIM Travel Time Outputs'!$D:$D,$D60,'VISSIM Travel Time Outputs'!$A:$A,"AVG",'VISSIM Travel Time Outputs'!$B:$B,BZ$9),"-")</f>
        <v>-</v>
      </c>
      <c r="CA60" s="381" t="str">
        <f>IFERROR(AVERAGEIFS('VISSIM Travel Time Outputs'!$G:$G,'VISSIM Travel Time Outputs'!$D:$D,$D60,'VISSIM Travel Time Outputs'!$A:$A,"AVG",'VISSIM Travel Time Outputs'!$B:$B,CA$9),"-")</f>
        <v>-</v>
      </c>
      <c r="CB60" s="304"/>
      <c r="CC60" s="259" t="str">
        <f t="shared" si="16"/>
        <v>--</v>
      </c>
      <c r="CD60" s="410" t="str">
        <f t="shared" si="17"/>
        <v>--</v>
      </c>
      <c r="CE60" s="381">
        <f t="shared" si="18"/>
        <v>0</v>
      </c>
      <c r="CF60" s="387"/>
      <c r="CG60" s="259" t="str">
        <f>IFERROR(GETPIVOTDATA("Average of TRAVTM(31)",#REF!,"TIMEINT",CG$9,"VEHICLETRAVELTIMEMEASUREMENT",$D60)/3600/24,"--")</f>
        <v>--</v>
      </c>
      <c r="CH60" s="36" t="str">
        <f>IFERROR(GETPIVOTDATA("Average of TRAVTM(31)",#REF!,"TIMEINT",CH$9,"VEHICLETRAVELTIMEMEASUREMENT",$D60)/3600/24,"--")</f>
        <v>--</v>
      </c>
      <c r="CI60" s="36" t="str">
        <f>IFERROR(GETPIVOTDATA("Average of TRAVTM(31)",#REF!,"TIMEINT",CI$9,"VEHICLETRAVELTIMEMEASUREMENT",$D60)/3600/24,"--")</f>
        <v>--</v>
      </c>
      <c r="CJ60" s="36" t="str">
        <f>IFERROR(GETPIVOTDATA("Average of TRAVTM(31)",#REF!,"TIMEINT",CJ$9,"VEHICLETRAVELTIMEMEASUREMENT",$D60)/3600/24,"--")</f>
        <v>--</v>
      </c>
      <c r="CK60" s="36" t="str">
        <f>IFERROR(GETPIVOTDATA("Average of TRAVTM(31)",#REF!,"TIMEINT",CK$9,"VEHICLETRAVELTIMEMEASUREMENT",$D60)/3600/24,"--")</f>
        <v>--</v>
      </c>
      <c r="CL60" s="36" t="str">
        <f>IFERROR(GETPIVOTDATA("Average of TRAVTM(31)",#REF!,"TIMEINT",CL$9,"VEHICLETRAVELTIMEMEASUREMENT",$D60)/3600/24,"--")</f>
        <v>--</v>
      </c>
      <c r="CM60" s="36" t="str">
        <f>IFERROR(GETPIVOTDATA("Average of TRAVTM(31)",#REF!,"TIMEINT",CM$9,"VEHICLETRAVELTIMEMEASUREMENT",$D60)/3600/24,"--")</f>
        <v>--</v>
      </c>
      <c r="CN60" s="36" t="str">
        <f>IFERROR(GETPIVOTDATA("Average of TRAVTM(31)",#REF!,"TIMEINT",CN$9,"VEHICLETRAVELTIMEMEASUREMENT",$D60)/3600/24,"--")</f>
        <v>--</v>
      </c>
      <c r="CO60" s="36" t="str">
        <f>IFERROR(GETPIVOTDATA("Average of TRAVTM(31)",#REF!,"TIMEINT",CO$9,"VEHICLETRAVELTIMEMEASUREMENT",$D60)/3600/24,"--")</f>
        <v>--</v>
      </c>
      <c r="CP60" s="36" t="str">
        <f>IFERROR(GETPIVOTDATA("Average of TRAVTM(31)",#REF!,"TIMEINT",CP$9,"VEHICLETRAVELTIMEMEASUREMENT",$D60)/3600/24,"--")</f>
        <v>--</v>
      </c>
      <c r="CQ60" s="36" t="str">
        <f>IFERROR(GETPIVOTDATA("Average of TRAVTM(31)",#REF!,"TIMEINT",CQ$9,"VEHICLETRAVELTIMEMEASUREMENT",$D60)/3600/24,"--")</f>
        <v>--</v>
      </c>
      <c r="CR60" s="36" t="str">
        <f>IFERROR(GETPIVOTDATA("Average of TRAVTM(31)",#REF!,"TIMEINT",CR$9,"VEHICLETRAVELTIMEMEASUREMENT",$D60)/3600/24,"--")</f>
        <v>--</v>
      </c>
      <c r="CS60" s="36" t="str">
        <f>IFERROR(GETPIVOTDATA("Average of TRAVTM(31)",#REF!,"TIMEINT",CS$9,"VEHICLETRAVELTIMEMEASUREMENT",$D60)/3600/24,"--")</f>
        <v>--</v>
      </c>
      <c r="CT60" s="36" t="str">
        <f>IFERROR(GETPIVOTDATA("Average of TRAVTM(31)",#REF!,"TIMEINT",CT$9,"VEHICLETRAVELTIMEMEASUREMENT",$D60)/3600/24,"--")</f>
        <v>--</v>
      </c>
      <c r="CU60" s="36" t="str">
        <f>IFERROR(GETPIVOTDATA("Average of TRAVTM(31)",#REF!,"TIMEINT",CU$9,"VEHICLETRAVELTIMEMEASUREMENT",$D60)/3600/24,"--")</f>
        <v>--</v>
      </c>
      <c r="CV60" s="177" t="str">
        <f>IFERROR(GETPIVOTDATA("Average of TRAVTM(31)",#REF!,"TIMEINT",CV$9,"VEHICLETRAVELTIMEMEASUREMENT",$D60)/3600/24,"--")</f>
        <v>--</v>
      </c>
      <c r="CW60" s="387"/>
      <c r="CX60" s="379" t="str">
        <f>IFERROR(GETPIVOTDATA("Average of VEHS(31)",#REF!,"TIMEINT",CX$9,"VEHICLETRAVELTIMEMEASUREMENT",$D60),"--")</f>
        <v>--</v>
      </c>
      <c r="CY60" s="380" t="str">
        <f>IFERROR(GETPIVOTDATA("Average of VEHS(31)",#REF!,"TIMEINT",CY$9,"VEHICLETRAVELTIMEMEASUREMENT",$D60),"--")</f>
        <v>--</v>
      </c>
      <c r="CZ60" s="380" t="str">
        <f>IFERROR(GETPIVOTDATA("Average of VEHS(31)",#REF!,"TIMEINT",CZ$9,"VEHICLETRAVELTIMEMEASUREMENT",$D60),"--")</f>
        <v>--</v>
      </c>
      <c r="DA60" s="380" t="str">
        <f>IFERROR(GETPIVOTDATA("Average of VEHS(31)",#REF!,"TIMEINT",DA$9,"VEHICLETRAVELTIMEMEASUREMENT",$D60),"--")</f>
        <v>--</v>
      </c>
      <c r="DB60" s="380" t="str">
        <f>IFERROR(GETPIVOTDATA("Average of VEHS(31)",#REF!,"TIMEINT",DB$9,"VEHICLETRAVELTIMEMEASUREMENT",$D60),"--")</f>
        <v>--</v>
      </c>
      <c r="DC60" s="380" t="str">
        <f>IFERROR(GETPIVOTDATA("Average of VEHS(31)",#REF!,"TIMEINT",DC$9,"VEHICLETRAVELTIMEMEASUREMENT",$D60),"--")</f>
        <v>--</v>
      </c>
      <c r="DD60" s="380" t="str">
        <f>IFERROR(GETPIVOTDATA("Average of VEHS(31)",#REF!,"TIMEINT",DD$9,"VEHICLETRAVELTIMEMEASUREMENT",$D60),"--")</f>
        <v>--</v>
      </c>
      <c r="DE60" s="380" t="str">
        <f>IFERROR(GETPIVOTDATA("Average of VEHS(31)",#REF!,"TIMEINT",DE$9,"VEHICLETRAVELTIMEMEASUREMENT",$D60),"--")</f>
        <v>--</v>
      </c>
      <c r="DF60" s="380" t="str">
        <f>IFERROR(GETPIVOTDATA("Average of VEHS(31)",#REF!,"TIMEINT",DF$9,"VEHICLETRAVELTIMEMEASUREMENT",$D60),"--")</f>
        <v>--</v>
      </c>
      <c r="DG60" s="380" t="str">
        <f>IFERROR(GETPIVOTDATA("Average of VEHS(31)",#REF!,"TIMEINT",DG$9,"VEHICLETRAVELTIMEMEASUREMENT",$D60),"--")</f>
        <v>--</v>
      </c>
      <c r="DH60" s="380" t="str">
        <f>IFERROR(GETPIVOTDATA("Average of VEHS(31)",#REF!,"TIMEINT",DH$9,"VEHICLETRAVELTIMEMEASUREMENT",$D60),"--")</f>
        <v>--</v>
      </c>
      <c r="DI60" s="380" t="str">
        <f>IFERROR(GETPIVOTDATA("Average of VEHS(31)",#REF!,"TIMEINT",DI$9,"VEHICLETRAVELTIMEMEASUREMENT",$D60),"--")</f>
        <v>--</v>
      </c>
      <c r="DJ60" s="380" t="str">
        <f>IFERROR(GETPIVOTDATA("Average of VEHS(31)",#REF!,"TIMEINT",DJ$9,"VEHICLETRAVELTIMEMEASUREMENT",$D60),"--")</f>
        <v>--</v>
      </c>
      <c r="DK60" s="380" t="str">
        <f>IFERROR(GETPIVOTDATA("Average of VEHS(31)",#REF!,"TIMEINT",DK$9,"VEHICLETRAVELTIMEMEASUREMENT",$D60),"--")</f>
        <v>--</v>
      </c>
      <c r="DL60" s="380" t="str">
        <f>IFERROR(GETPIVOTDATA("Average of VEHS(31)",#REF!,"TIMEINT",DL$9,"VEHICLETRAVELTIMEMEASUREMENT",$D60),"--")</f>
        <v>--</v>
      </c>
      <c r="DM60" s="381" t="str">
        <f>IFERROR(GETPIVOTDATA("Average of VEHS(31)",#REF!,"TIMEINT",DM$9,"VEHICLETRAVELTIMEMEASUREMENT",$D60),"--")</f>
        <v>--</v>
      </c>
      <c r="DN60" s="387"/>
      <c r="DO60" s="259" t="str">
        <f t="shared" si="19"/>
        <v>--</v>
      </c>
      <c r="DP60" s="410" t="str">
        <f t="shared" si="20"/>
        <v>--</v>
      </c>
      <c r="DQ60" s="381">
        <f t="shared" si="21"/>
        <v>0</v>
      </c>
      <c r="DR60" s="305"/>
      <c r="DS60" s="259" t="str">
        <f>IFERROR(TIME(0,0,AVERAGEIFS('VISSIM Travel Time Outputs'!$K:$K,'VISSIM Travel Time Outputs'!$D:$D,$D60,'VISSIM Travel Time Outputs'!$A:$A,"AVG",'VISSIM Travel Time Outputs'!$B:$B,DS$9)),"-")</f>
        <v>-</v>
      </c>
      <c r="DT60" s="36" t="str">
        <f>IFERROR(TIME(0,0,AVERAGEIFS('VISSIM Travel Time Outputs'!$K:$K,'VISSIM Travel Time Outputs'!$D:$D,$D60,'VISSIM Travel Time Outputs'!$A:$A,"AVG",'VISSIM Travel Time Outputs'!$B:$B,DT$9)),"-")</f>
        <v>-</v>
      </c>
      <c r="DU60" s="36" t="str">
        <f>IFERROR(TIME(0,0,AVERAGEIFS('VISSIM Travel Time Outputs'!$K:$K,'VISSIM Travel Time Outputs'!$D:$D,$D60,'VISSIM Travel Time Outputs'!$A:$A,"AVG",'VISSIM Travel Time Outputs'!$B:$B,DU$9)),"-")</f>
        <v>-</v>
      </c>
      <c r="DV60" s="36" t="str">
        <f>IFERROR(TIME(0,0,AVERAGEIFS('VISSIM Travel Time Outputs'!$K:$K,'VISSIM Travel Time Outputs'!$D:$D,$D60,'VISSIM Travel Time Outputs'!$A:$A,"AVG",'VISSIM Travel Time Outputs'!$B:$B,DV$9)),"-")</f>
        <v>-</v>
      </c>
      <c r="DW60" s="36" t="str">
        <f>IFERROR(TIME(0,0,AVERAGEIFS('VISSIM Travel Time Outputs'!$K:$K,'VISSIM Travel Time Outputs'!$D:$D,$D60,'VISSIM Travel Time Outputs'!$A:$A,"AVG",'VISSIM Travel Time Outputs'!$B:$B,DW$9)),"-")</f>
        <v>-</v>
      </c>
      <c r="DX60" s="36" t="str">
        <f>IFERROR(TIME(0,0,AVERAGEIFS('VISSIM Travel Time Outputs'!$K:$K,'VISSIM Travel Time Outputs'!$D:$D,$D60,'VISSIM Travel Time Outputs'!$A:$A,"AVG",'VISSIM Travel Time Outputs'!$B:$B,DX$9)),"-")</f>
        <v>-</v>
      </c>
      <c r="DY60" s="36" t="str">
        <f>IFERROR(TIME(0,0,AVERAGEIFS('VISSIM Travel Time Outputs'!$K:$K,'VISSIM Travel Time Outputs'!$D:$D,$D60,'VISSIM Travel Time Outputs'!$A:$A,"AVG",'VISSIM Travel Time Outputs'!$B:$B,DY$9)),"-")</f>
        <v>-</v>
      </c>
      <c r="DZ60" s="36" t="str">
        <f>IFERROR(TIME(0,0,AVERAGEIFS('VISSIM Travel Time Outputs'!$K:$K,'VISSIM Travel Time Outputs'!$D:$D,$D60,'VISSIM Travel Time Outputs'!$A:$A,"AVG",'VISSIM Travel Time Outputs'!$B:$B,DZ$9)),"-")</f>
        <v>-</v>
      </c>
      <c r="EA60" s="36" t="str">
        <f>IFERROR(TIME(0,0,AVERAGEIFS('VISSIM Travel Time Outputs'!$K:$K,'VISSIM Travel Time Outputs'!$D:$D,$D60,'VISSIM Travel Time Outputs'!$A:$A,"AVG",'VISSIM Travel Time Outputs'!$B:$B,EA$9)),"-")</f>
        <v>-</v>
      </c>
      <c r="EB60" s="36" t="str">
        <f>IFERROR(TIME(0,0,AVERAGEIFS('VISSIM Travel Time Outputs'!$K:$K,'VISSIM Travel Time Outputs'!$D:$D,$D60,'VISSIM Travel Time Outputs'!$A:$A,"AVG",'VISSIM Travel Time Outputs'!$B:$B,EB$9)),"-")</f>
        <v>-</v>
      </c>
      <c r="EC60" s="36" t="str">
        <f>IFERROR(TIME(0,0,AVERAGEIFS('VISSIM Travel Time Outputs'!$K:$K,'VISSIM Travel Time Outputs'!$D:$D,$D60,'VISSIM Travel Time Outputs'!$A:$A,"AVG",'VISSIM Travel Time Outputs'!$B:$B,EC$9)),"-")</f>
        <v>-</v>
      </c>
      <c r="ED60" s="36" t="str">
        <f>IFERROR(TIME(0,0,AVERAGEIFS('VISSIM Travel Time Outputs'!$K:$K,'VISSIM Travel Time Outputs'!$D:$D,$D60,'VISSIM Travel Time Outputs'!$A:$A,"AVG",'VISSIM Travel Time Outputs'!$B:$B,ED$9)),"-")</f>
        <v>-</v>
      </c>
      <c r="EE60" s="36" t="str">
        <f>IFERROR(TIME(0,0,AVERAGEIFS('VISSIM Travel Time Outputs'!$K:$K,'VISSIM Travel Time Outputs'!$D:$D,$D60,'VISSIM Travel Time Outputs'!$A:$A,"AVG",'VISSIM Travel Time Outputs'!$B:$B,EE$9)),"-")</f>
        <v>-</v>
      </c>
      <c r="EF60" s="36" t="str">
        <f>IFERROR(TIME(0,0,AVERAGEIFS('VISSIM Travel Time Outputs'!$K:$K,'VISSIM Travel Time Outputs'!$D:$D,$D60,'VISSIM Travel Time Outputs'!$A:$A,"AVG",'VISSIM Travel Time Outputs'!$B:$B,EF$9)),"-")</f>
        <v>-</v>
      </c>
      <c r="EG60" s="36" t="str">
        <f>IFERROR(TIME(0,0,AVERAGEIFS('VISSIM Travel Time Outputs'!$K:$K,'VISSIM Travel Time Outputs'!$D:$D,$D60,'VISSIM Travel Time Outputs'!$A:$A,"AVG",'VISSIM Travel Time Outputs'!$B:$B,EG$9)),"-")</f>
        <v>-</v>
      </c>
      <c r="EH60" s="177" t="str">
        <f>IFERROR(TIME(0,0,AVERAGEIFS('VISSIM Travel Time Outputs'!$K:$K,'VISSIM Travel Time Outputs'!$D:$D,$D60,'VISSIM Travel Time Outputs'!$A:$A,"AVG",'VISSIM Travel Time Outputs'!$B:$B,EH$9)),"-")</f>
        <v>-</v>
      </c>
      <c r="EI60" s="164"/>
      <c r="EJ60" s="379" t="str">
        <f>IFERROR(AVERAGEIFS('VISSIM Travel Time Outputs'!$H:$H,'VISSIM Travel Time Outputs'!$D:$D,$D60,'VISSIM Travel Time Outputs'!$A:$A,"AVG",'VISSIM Travel Time Outputs'!$B:$B,EJ$9),"-")</f>
        <v>-</v>
      </c>
      <c r="EK60" s="380" t="str">
        <f>IFERROR(AVERAGEIFS('VISSIM Travel Time Outputs'!$H:$H,'VISSIM Travel Time Outputs'!$D:$D,$D60,'VISSIM Travel Time Outputs'!$A:$A,"AVG",'VISSIM Travel Time Outputs'!$B:$B,EK$9),"-")</f>
        <v>-</v>
      </c>
      <c r="EL60" s="380" t="str">
        <f>IFERROR(AVERAGEIFS('VISSIM Travel Time Outputs'!$H:$H,'VISSIM Travel Time Outputs'!$D:$D,$D60,'VISSIM Travel Time Outputs'!$A:$A,"AVG",'VISSIM Travel Time Outputs'!$B:$B,EL$9),"-")</f>
        <v>-</v>
      </c>
      <c r="EM60" s="380" t="str">
        <f>IFERROR(AVERAGEIFS('VISSIM Travel Time Outputs'!$H:$H,'VISSIM Travel Time Outputs'!$D:$D,$D60,'VISSIM Travel Time Outputs'!$A:$A,"AVG",'VISSIM Travel Time Outputs'!$B:$B,EM$9),"-")</f>
        <v>-</v>
      </c>
      <c r="EN60" s="380" t="str">
        <f>IFERROR(AVERAGEIFS('VISSIM Travel Time Outputs'!$H:$H,'VISSIM Travel Time Outputs'!$D:$D,$D60,'VISSIM Travel Time Outputs'!$A:$A,"AVG",'VISSIM Travel Time Outputs'!$B:$B,EN$9),"-")</f>
        <v>-</v>
      </c>
      <c r="EO60" s="380" t="str">
        <f>IFERROR(AVERAGEIFS('VISSIM Travel Time Outputs'!$H:$H,'VISSIM Travel Time Outputs'!$D:$D,$D60,'VISSIM Travel Time Outputs'!$A:$A,"AVG",'VISSIM Travel Time Outputs'!$B:$B,EO$9),"-")</f>
        <v>-</v>
      </c>
      <c r="EP60" s="380" t="str">
        <f>IFERROR(AVERAGEIFS('VISSIM Travel Time Outputs'!$H:$H,'VISSIM Travel Time Outputs'!$D:$D,$D60,'VISSIM Travel Time Outputs'!$A:$A,"AVG",'VISSIM Travel Time Outputs'!$B:$B,EP$9),"-")</f>
        <v>-</v>
      </c>
      <c r="EQ60" s="380" t="str">
        <f>IFERROR(AVERAGEIFS('VISSIM Travel Time Outputs'!$H:$H,'VISSIM Travel Time Outputs'!$D:$D,$D60,'VISSIM Travel Time Outputs'!$A:$A,"AVG",'VISSIM Travel Time Outputs'!$B:$B,EQ$9),"-")</f>
        <v>-</v>
      </c>
      <c r="ER60" s="380" t="str">
        <f>IFERROR(AVERAGEIFS('VISSIM Travel Time Outputs'!$H:$H,'VISSIM Travel Time Outputs'!$D:$D,$D60,'VISSIM Travel Time Outputs'!$A:$A,"AVG",'VISSIM Travel Time Outputs'!$B:$B,ER$9),"-")</f>
        <v>-</v>
      </c>
      <c r="ES60" s="380" t="str">
        <f>IFERROR(AVERAGEIFS('VISSIM Travel Time Outputs'!$H:$H,'VISSIM Travel Time Outputs'!$D:$D,$D60,'VISSIM Travel Time Outputs'!$A:$A,"AVG",'VISSIM Travel Time Outputs'!$B:$B,ES$9),"-")</f>
        <v>-</v>
      </c>
      <c r="ET60" s="380" t="str">
        <f>IFERROR(AVERAGEIFS('VISSIM Travel Time Outputs'!$H:$H,'VISSIM Travel Time Outputs'!$D:$D,$D60,'VISSIM Travel Time Outputs'!$A:$A,"AVG",'VISSIM Travel Time Outputs'!$B:$B,ET$9),"-")</f>
        <v>-</v>
      </c>
      <c r="EU60" s="380" t="str">
        <f>IFERROR(AVERAGEIFS('VISSIM Travel Time Outputs'!$H:$H,'VISSIM Travel Time Outputs'!$D:$D,$D60,'VISSIM Travel Time Outputs'!$A:$A,"AVG",'VISSIM Travel Time Outputs'!$B:$B,EU$9),"-")</f>
        <v>-</v>
      </c>
      <c r="EV60" s="380" t="str">
        <f>IFERROR(AVERAGEIFS('VISSIM Travel Time Outputs'!$H:$H,'VISSIM Travel Time Outputs'!$D:$D,$D60,'VISSIM Travel Time Outputs'!$A:$A,"AVG",'VISSIM Travel Time Outputs'!$B:$B,EV$9),"-")</f>
        <v>-</v>
      </c>
      <c r="EW60" s="380" t="str">
        <f>IFERROR(AVERAGEIFS('VISSIM Travel Time Outputs'!$H:$H,'VISSIM Travel Time Outputs'!$D:$D,$D60,'VISSIM Travel Time Outputs'!$A:$A,"AVG",'VISSIM Travel Time Outputs'!$B:$B,EW$9),"-")</f>
        <v>-</v>
      </c>
      <c r="EX60" s="380" t="str">
        <f>IFERROR(AVERAGEIFS('VISSIM Travel Time Outputs'!$H:$H,'VISSIM Travel Time Outputs'!$D:$D,$D60,'VISSIM Travel Time Outputs'!$A:$A,"AVG",'VISSIM Travel Time Outputs'!$B:$B,EX$9),"-")</f>
        <v>-</v>
      </c>
      <c r="EY60" s="381" t="str">
        <f>IFERROR(AVERAGEIFS('VISSIM Travel Time Outputs'!$H:$H,'VISSIM Travel Time Outputs'!$D:$D,$D60,'VISSIM Travel Time Outputs'!$A:$A,"AVG",'VISSIM Travel Time Outputs'!$B:$B,EY$9),"-")</f>
        <v>-</v>
      </c>
      <c r="EZ60" s="304"/>
      <c r="FA60" s="259" t="str">
        <f t="shared" si="22"/>
        <v>--</v>
      </c>
      <c r="FB60" s="410" t="str">
        <f t="shared" si="23"/>
        <v>--</v>
      </c>
      <c r="FC60" s="381">
        <f t="shared" si="24"/>
        <v>0</v>
      </c>
      <c r="FD60" s="387"/>
      <c r="FE60" s="259" t="str">
        <f>IFERROR(GETPIVOTDATA("Average of TRAVTM(40)",#REF!,"TIMEINT",FE$9,"VEHICLETRAVELTIMEMEASUREMENT",$D60)/3600/24,"--")</f>
        <v>--</v>
      </c>
      <c r="FF60" s="36" t="str">
        <f>IFERROR(GETPIVOTDATA("Average of TRAVTM(40)",#REF!,"TIMEINT",FF$9,"VEHICLETRAVELTIMEMEASUREMENT",$D60)/3600/24,"--")</f>
        <v>--</v>
      </c>
      <c r="FG60" s="36" t="str">
        <f>IFERROR(GETPIVOTDATA("Average of TRAVTM(40)",#REF!,"TIMEINT",FG$9,"VEHICLETRAVELTIMEMEASUREMENT",$D60)/3600/24,"--")</f>
        <v>--</v>
      </c>
      <c r="FH60" s="36" t="str">
        <f>IFERROR(GETPIVOTDATA("Average of TRAVTM(40)",#REF!,"TIMEINT",FH$9,"VEHICLETRAVELTIMEMEASUREMENT",$D60)/3600/24,"--")</f>
        <v>--</v>
      </c>
      <c r="FI60" s="36" t="str">
        <f>IFERROR(GETPIVOTDATA("Average of TRAVTM(40)",#REF!,"TIMEINT",FI$9,"VEHICLETRAVELTIMEMEASUREMENT",$D60)/3600/24,"--")</f>
        <v>--</v>
      </c>
      <c r="FJ60" s="36" t="str">
        <f>IFERROR(GETPIVOTDATA("Average of TRAVTM(40)",#REF!,"TIMEINT",FJ$9,"VEHICLETRAVELTIMEMEASUREMENT",$D60)/3600/24,"--")</f>
        <v>--</v>
      </c>
      <c r="FK60" s="36" t="str">
        <f>IFERROR(GETPIVOTDATA("Average of TRAVTM(40)",#REF!,"TIMEINT",FK$9,"VEHICLETRAVELTIMEMEASUREMENT",$D60)/3600/24,"--")</f>
        <v>--</v>
      </c>
      <c r="FL60" s="36" t="str">
        <f>IFERROR(GETPIVOTDATA("Average of TRAVTM(40)",#REF!,"TIMEINT",FL$9,"VEHICLETRAVELTIMEMEASUREMENT",$D60)/3600/24,"--")</f>
        <v>--</v>
      </c>
      <c r="FM60" s="36" t="str">
        <f>IFERROR(GETPIVOTDATA("Average of TRAVTM(40)",#REF!,"TIMEINT",FM$9,"VEHICLETRAVELTIMEMEASUREMENT",$D60)/3600/24,"--")</f>
        <v>--</v>
      </c>
      <c r="FN60" s="36" t="str">
        <f>IFERROR(GETPIVOTDATA("Average of TRAVTM(40)",#REF!,"TIMEINT",FN$9,"VEHICLETRAVELTIMEMEASUREMENT",$D60)/3600/24,"--")</f>
        <v>--</v>
      </c>
      <c r="FO60" s="36" t="str">
        <f>IFERROR(GETPIVOTDATA("Average of TRAVTM(40)",#REF!,"TIMEINT",FO$9,"VEHICLETRAVELTIMEMEASUREMENT",$D60)/3600/24,"--")</f>
        <v>--</v>
      </c>
      <c r="FP60" s="36" t="str">
        <f>IFERROR(GETPIVOTDATA("Average of TRAVTM(40)",#REF!,"TIMEINT",FP$9,"VEHICLETRAVELTIMEMEASUREMENT",$D60)/3600/24,"--")</f>
        <v>--</v>
      </c>
      <c r="FQ60" s="36" t="str">
        <f>IFERROR(GETPIVOTDATA("Average of TRAVTM(40)",#REF!,"TIMEINT",FQ$9,"VEHICLETRAVELTIMEMEASUREMENT",$D60)/3600/24,"--")</f>
        <v>--</v>
      </c>
      <c r="FR60" s="36" t="str">
        <f>IFERROR(GETPIVOTDATA("Average of TRAVTM(40)",#REF!,"TIMEINT",FR$9,"VEHICLETRAVELTIMEMEASUREMENT",$D60)/3600/24,"--")</f>
        <v>--</v>
      </c>
      <c r="FS60" s="36" t="str">
        <f>IFERROR(GETPIVOTDATA("Average of TRAVTM(40)",#REF!,"TIMEINT",FS$9,"VEHICLETRAVELTIMEMEASUREMENT",$D60)/3600/24,"--")</f>
        <v>--</v>
      </c>
      <c r="FT60" s="177" t="str">
        <f>IFERROR(GETPIVOTDATA("Average of TRAVTM(40)",#REF!,"TIMEINT",FT$9,"VEHICLETRAVELTIMEMEASUREMENT",$D60)/3600/24,"--")</f>
        <v>--</v>
      </c>
      <c r="FU60" s="387"/>
      <c r="FV60" s="379" t="str">
        <f>IFERROR(GETPIVOTDATA("Average of VEHS(40)",#REF!,"TIMEINT",FV$9,"VEHICLETRAVELTIMEMEASUREMENT",$D60),"--")</f>
        <v>--</v>
      </c>
      <c r="FW60" s="380" t="str">
        <f>IFERROR(GETPIVOTDATA("Average of VEHS(40)",#REF!,"TIMEINT",FW$9,"VEHICLETRAVELTIMEMEASUREMENT",$D60),"--")</f>
        <v>--</v>
      </c>
      <c r="FX60" s="380" t="str">
        <f>IFERROR(GETPIVOTDATA("Average of VEHS(40)",#REF!,"TIMEINT",FX$9,"VEHICLETRAVELTIMEMEASUREMENT",$D60),"--")</f>
        <v>--</v>
      </c>
      <c r="FY60" s="380" t="str">
        <f>IFERROR(GETPIVOTDATA("Average of VEHS(40)",#REF!,"TIMEINT",FY$9,"VEHICLETRAVELTIMEMEASUREMENT",$D60),"--")</f>
        <v>--</v>
      </c>
      <c r="FZ60" s="380" t="str">
        <f>IFERROR(GETPIVOTDATA("Average of VEHS(40)",#REF!,"TIMEINT",FZ$9,"VEHICLETRAVELTIMEMEASUREMENT",$D60),"--")</f>
        <v>--</v>
      </c>
      <c r="GA60" s="380" t="str">
        <f>IFERROR(GETPIVOTDATA("Average of VEHS(40)",#REF!,"TIMEINT",GA$9,"VEHICLETRAVELTIMEMEASUREMENT",$D60),"--")</f>
        <v>--</v>
      </c>
      <c r="GB60" s="380" t="str">
        <f>IFERROR(GETPIVOTDATA("Average of VEHS(40)",#REF!,"TIMEINT",GB$9,"VEHICLETRAVELTIMEMEASUREMENT",$D60),"--")</f>
        <v>--</v>
      </c>
      <c r="GC60" s="380" t="str">
        <f>IFERROR(GETPIVOTDATA("Average of VEHS(40)",#REF!,"TIMEINT",GC$9,"VEHICLETRAVELTIMEMEASUREMENT",$D60),"--")</f>
        <v>--</v>
      </c>
      <c r="GD60" s="380" t="str">
        <f>IFERROR(GETPIVOTDATA("Average of VEHS(40)",#REF!,"TIMEINT",GD$9,"VEHICLETRAVELTIMEMEASUREMENT",$D60),"--")</f>
        <v>--</v>
      </c>
      <c r="GE60" s="380" t="str">
        <f>IFERROR(GETPIVOTDATA("Average of VEHS(40)",#REF!,"TIMEINT",GE$9,"VEHICLETRAVELTIMEMEASUREMENT",$D60),"--")</f>
        <v>--</v>
      </c>
      <c r="GF60" s="380" t="str">
        <f>IFERROR(GETPIVOTDATA("Average of VEHS(40)",#REF!,"TIMEINT",GF$9,"VEHICLETRAVELTIMEMEASUREMENT",$D60),"--")</f>
        <v>--</v>
      </c>
      <c r="GG60" s="380" t="str">
        <f>IFERROR(GETPIVOTDATA("Average of VEHS(40)",#REF!,"TIMEINT",GG$9,"VEHICLETRAVELTIMEMEASUREMENT",$D60),"--")</f>
        <v>--</v>
      </c>
      <c r="GH60" s="380" t="str">
        <f>IFERROR(GETPIVOTDATA("Average of VEHS(40)",#REF!,"TIMEINT",GH$9,"VEHICLETRAVELTIMEMEASUREMENT",$D60),"--")</f>
        <v>--</v>
      </c>
      <c r="GI60" s="380" t="str">
        <f>IFERROR(GETPIVOTDATA("Average of VEHS(40)",#REF!,"TIMEINT",GI$9,"VEHICLETRAVELTIMEMEASUREMENT",$D60),"--")</f>
        <v>--</v>
      </c>
      <c r="GJ60" s="380" t="str">
        <f>IFERROR(GETPIVOTDATA("Average of VEHS(40)",#REF!,"TIMEINT",GJ$9,"VEHICLETRAVELTIMEMEASUREMENT",$D60),"--")</f>
        <v>--</v>
      </c>
      <c r="GK60" s="381" t="str">
        <f>IFERROR(GETPIVOTDATA("Average of VEHS(40)",#REF!,"TIMEINT",GK$9,"VEHICLETRAVELTIMEMEASUREMENT",$D60),"--")</f>
        <v>--</v>
      </c>
      <c r="GL60" s="387"/>
      <c r="GM60" s="259" t="str">
        <f t="shared" si="25"/>
        <v>--</v>
      </c>
      <c r="GN60" s="410" t="str">
        <f t="shared" si="26"/>
        <v>--</v>
      </c>
      <c r="GO60" s="381">
        <f t="shared" si="27"/>
        <v>0</v>
      </c>
      <c r="GP60" s="387"/>
      <c r="GQ60" s="259" t="str">
        <f>IFERROR(GETPIVOTDATA("Average of TRAVTM(60)",#REF!,"TIMEINT",GQ$9,"VEHICLETRAVELTIMEMEASUREMENT",$D60)/3600/24,"--")</f>
        <v>--</v>
      </c>
      <c r="GR60" s="36" t="str">
        <f>IFERROR(GETPIVOTDATA("Average of TRAVTM(60)",#REF!,"TIMEINT",GR$9,"VEHICLETRAVELTIMEMEASUREMENT",$D60)/3600/24,"--")</f>
        <v>--</v>
      </c>
      <c r="GS60" s="36" t="str">
        <f>IFERROR(GETPIVOTDATA("Average of TRAVTM(60)",#REF!,"TIMEINT",GS$9,"VEHICLETRAVELTIMEMEASUREMENT",$D60)/3600/24,"--")</f>
        <v>--</v>
      </c>
      <c r="GT60" s="36" t="str">
        <f>IFERROR(GETPIVOTDATA("Average of TRAVTM(60)",#REF!,"TIMEINT",GT$9,"VEHICLETRAVELTIMEMEASUREMENT",$D60)/3600/24,"--")</f>
        <v>--</v>
      </c>
      <c r="GU60" s="36" t="str">
        <f>IFERROR(GETPIVOTDATA("Average of TRAVTM(60)",#REF!,"TIMEINT",GU$9,"VEHICLETRAVELTIMEMEASUREMENT",$D60)/3600/24,"--")</f>
        <v>--</v>
      </c>
      <c r="GV60" s="36" t="str">
        <f>IFERROR(GETPIVOTDATA("Average of TRAVTM(60)",#REF!,"TIMEINT",GV$9,"VEHICLETRAVELTIMEMEASUREMENT",$D60)/3600/24,"--")</f>
        <v>--</v>
      </c>
      <c r="GW60" s="36" t="str">
        <f>IFERROR(GETPIVOTDATA("Average of TRAVTM(60)",#REF!,"TIMEINT",GW$9,"VEHICLETRAVELTIMEMEASUREMENT",$D60)/3600/24,"--")</f>
        <v>--</v>
      </c>
      <c r="GX60" s="36" t="str">
        <f>IFERROR(GETPIVOTDATA("Average of TRAVTM(60)",#REF!,"TIMEINT",GX$9,"VEHICLETRAVELTIMEMEASUREMENT",$D60)/3600/24,"--")</f>
        <v>--</v>
      </c>
      <c r="GY60" s="36" t="str">
        <f>IFERROR(GETPIVOTDATA("Average of TRAVTM(60)",#REF!,"TIMEINT",GY$9,"VEHICLETRAVELTIMEMEASUREMENT",$D60)/3600/24,"--")</f>
        <v>--</v>
      </c>
      <c r="GZ60" s="36" t="str">
        <f>IFERROR(GETPIVOTDATA("Average of TRAVTM(60)",#REF!,"TIMEINT",GZ$9,"VEHICLETRAVELTIMEMEASUREMENT",$D60)/3600/24,"--")</f>
        <v>--</v>
      </c>
      <c r="HA60" s="36" t="str">
        <f>IFERROR(GETPIVOTDATA("Average of TRAVTM(60)",#REF!,"TIMEINT",HA$9,"VEHICLETRAVELTIMEMEASUREMENT",$D60)/3600/24,"--")</f>
        <v>--</v>
      </c>
      <c r="HB60" s="36" t="str">
        <f>IFERROR(GETPIVOTDATA("Average of TRAVTM(60)",#REF!,"TIMEINT",HB$9,"VEHICLETRAVELTIMEMEASUREMENT",$D60)/3600/24,"--")</f>
        <v>--</v>
      </c>
      <c r="HC60" s="36" t="str">
        <f>IFERROR(GETPIVOTDATA("Average of TRAVTM(60)",#REF!,"TIMEINT",HC$9,"VEHICLETRAVELTIMEMEASUREMENT",$D60)/3600/24,"--")</f>
        <v>--</v>
      </c>
      <c r="HD60" s="36" t="str">
        <f>IFERROR(GETPIVOTDATA("Average of TRAVTM(60)",#REF!,"TIMEINT",HD$9,"VEHICLETRAVELTIMEMEASUREMENT",$D60)/3600/24,"--")</f>
        <v>--</v>
      </c>
      <c r="HE60" s="36" t="str">
        <f>IFERROR(GETPIVOTDATA("Average of TRAVTM(60)",#REF!,"TIMEINT",HE$9,"VEHICLETRAVELTIMEMEASUREMENT",$D60)/3600/24,"--")</f>
        <v>--</v>
      </c>
      <c r="HF60" s="177" t="str">
        <f>IFERROR(GETPIVOTDATA("Average of TRAVTM(60)",#REF!,"TIMEINT",HF$9,"VEHICLETRAVELTIMEMEASUREMENT",$D60)/3600/24,"--")</f>
        <v>--</v>
      </c>
      <c r="HG60" s="387"/>
      <c r="HH60" s="379" t="str">
        <f>IFERROR(GETPIVOTDATA("Average of VEHS(60)",#REF!,"TIMEINT",HH$9,"VEHICLETRAVELTIMEMEASUREMENT",$D60),"--")</f>
        <v>--</v>
      </c>
      <c r="HI60" s="380" t="str">
        <f>IFERROR(GETPIVOTDATA("Average of VEHS(60)",#REF!,"TIMEINT",HI$9,"VEHICLETRAVELTIMEMEASUREMENT",$D60),"--")</f>
        <v>--</v>
      </c>
      <c r="HJ60" s="380" t="str">
        <f>IFERROR(GETPIVOTDATA("Average of VEHS(60)",#REF!,"TIMEINT",HJ$9,"VEHICLETRAVELTIMEMEASUREMENT",$D60),"--")</f>
        <v>--</v>
      </c>
      <c r="HK60" s="380" t="str">
        <f>IFERROR(GETPIVOTDATA("Average of VEHS(60)",#REF!,"TIMEINT",HK$9,"VEHICLETRAVELTIMEMEASUREMENT",$D60),"--")</f>
        <v>--</v>
      </c>
      <c r="HL60" s="380" t="str">
        <f>IFERROR(GETPIVOTDATA("Average of VEHS(60)",#REF!,"TIMEINT",HL$9,"VEHICLETRAVELTIMEMEASUREMENT",$D60),"--")</f>
        <v>--</v>
      </c>
      <c r="HM60" s="380" t="str">
        <f>IFERROR(GETPIVOTDATA("Average of VEHS(60)",#REF!,"TIMEINT",HM$9,"VEHICLETRAVELTIMEMEASUREMENT",$D60),"--")</f>
        <v>--</v>
      </c>
      <c r="HN60" s="380" t="str">
        <f>IFERROR(GETPIVOTDATA("Average of VEHS(60)",#REF!,"TIMEINT",HN$9,"VEHICLETRAVELTIMEMEASUREMENT",$D60),"--")</f>
        <v>--</v>
      </c>
      <c r="HO60" s="380" t="str">
        <f>IFERROR(GETPIVOTDATA("Average of VEHS(60)",#REF!,"TIMEINT",HO$9,"VEHICLETRAVELTIMEMEASUREMENT",$D60),"--")</f>
        <v>--</v>
      </c>
      <c r="HP60" s="380" t="str">
        <f>IFERROR(GETPIVOTDATA("Average of VEHS(60)",#REF!,"TIMEINT",HP$9,"VEHICLETRAVELTIMEMEASUREMENT",$D60),"--")</f>
        <v>--</v>
      </c>
      <c r="HQ60" s="380" t="str">
        <f>IFERROR(GETPIVOTDATA("Average of VEHS(60)",#REF!,"TIMEINT",HQ$9,"VEHICLETRAVELTIMEMEASUREMENT",$D60),"--")</f>
        <v>--</v>
      </c>
      <c r="HR60" s="380" t="str">
        <f>IFERROR(GETPIVOTDATA("Average of VEHS(60)",#REF!,"TIMEINT",HR$9,"VEHICLETRAVELTIMEMEASUREMENT",$D60),"--")</f>
        <v>--</v>
      </c>
      <c r="HS60" s="380" t="str">
        <f>IFERROR(GETPIVOTDATA("Average of VEHS(60)",#REF!,"TIMEINT",HS$9,"VEHICLETRAVELTIMEMEASUREMENT",$D60),"--")</f>
        <v>--</v>
      </c>
      <c r="HT60" s="380" t="str">
        <f>IFERROR(GETPIVOTDATA("Average of VEHS(60)",#REF!,"TIMEINT",HT$9,"VEHICLETRAVELTIMEMEASUREMENT",$D60),"--")</f>
        <v>--</v>
      </c>
      <c r="HU60" s="380" t="str">
        <f>IFERROR(GETPIVOTDATA("Average of VEHS(60)",#REF!,"TIMEINT",HU$9,"VEHICLETRAVELTIMEMEASUREMENT",$D60),"--")</f>
        <v>--</v>
      </c>
      <c r="HV60" s="380" t="str">
        <f>IFERROR(GETPIVOTDATA("Average of VEHS(60)",#REF!,"TIMEINT",HV$9,"VEHICLETRAVELTIMEMEASUREMENT",$D60),"--")</f>
        <v>--</v>
      </c>
      <c r="HW60" s="381" t="str">
        <f>IFERROR(GETPIVOTDATA("Average of VEHS(60)",#REF!,"TIMEINT",HW$9,"VEHICLETRAVELTIMEMEASUREMENT",$D60),"--")</f>
        <v>--</v>
      </c>
      <c r="HX60" s="387"/>
      <c r="HY60" s="259" t="str">
        <f t="shared" si="28"/>
        <v>--</v>
      </c>
      <c r="HZ60" s="410" t="str">
        <f t="shared" si="29"/>
        <v>--</v>
      </c>
      <c r="IA60" s="381">
        <f t="shared" si="30"/>
        <v>0</v>
      </c>
      <c r="IB60" s="716"/>
      <c r="IC60" s="379" t="str">
        <f>IFERROR(AVERAGEIFS('VISSIM Travel Time Outputs'!$L:$L,'VISSIM Travel Time Outputs'!$D:$D,$D60,'VISSIM Travel Time Outputs'!$A:$A,"AVG",'VISSIM Travel Time Outputs'!$B:$B,IC$9),"-")</f>
        <v>-</v>
      </c>
      <c r="ID60" s="380" t="str">
        <f>IFERROR(AVERAGEIFS('VISSIM Travel Time Outputs'!$L:$L,'VISSIM Travel Time Outputs'!$D:$D,$D60,'VISSIM Travel Time Outputs'!$A:$A,"AVG",'VISSIM Travel Time Outputs'!$B:$B,ID$9),"-")</f>
        <v>-</v>
      </c>
      <c r="IE60" s="380" t="str">
        <f>IFERROR(AVERAGEIFS('VISSIM Travel Time Outputs'!$L:$L,'VISSIM Travel Time Outputs'!$D:$D,$D60,'VISSIM Travel Time Outputs'!$A:$A,"AVG",'VISSIM Travel Time Outputs'!$B:$B,IE$9),"-")</f>
        <v>-</v>
      </c>
      <c r="IF60" s="380" t="str">
        <f>IFERROR(AVERAGEIFS('VISSIM Travel Time Outputs'!$L:$L,'VISSIM Travel Time Outputs'!$D:$D,$D60,'VISSIM Travel Time Outputs'!$A:$A,"AVG",'VISSIM Travel Time Outputs'!$B:$B,IF$9),"-")</f>
        <v>-</v>
      </c>
      <c r="IG60" s="380" t="str">
        <f>IFERROR(AVERAGEIFS('VISSIM Travel Time Outputs'!$L:$L,'VISSIM Travel Time Outputs'!$D:$D,$D60,'VISSIM Travel Time Outputs'!$A:$A,"AVG",'VISSIM Travel Time Outputs'!$B:$B,IG$9),"-")</f>
        <v>-</v>
      </c>
      <c r="IH60" s="380" t="str">
        <f>IFERROR(AVERAGEIFS('VISSIM Travel Time Outputs'!$L:$L,'VISSIM Travel Time Outputs'!$D:$D,$D60,'VISSIM Travel Time Outputs'!$A:$A,"AVG",'VISSIM Travel Time Outputs'!$B:$B,IH$9),"-")</f>
        <v>-</v>
      </c>
      <c r="II60" s="380" t="str">
        <f>IFERROR(AVERAGEIFS('VISSIM Travel Time Outputs'!$L:$L,'VISSIM Travel Time Outputs'!$D:$D,$D60,'VISSIM Travel Time Outputs'!$A:$A,"AVG",'VISSIM Travel Time Outputs'!$B:$B,II$9),"-")</f>
        <v>-</v>
      </c>
      <c r="IJ60" s="380" t="str">
        <f>IFERROR(AVERAGEIFS('VISSIM Travel Time Outputs'!$L:$L,'VISSIM Travel Time Outputs'!$D:$D,$D60,'VISSIM Travel Time Outputs'!$A:$A,"AVG",'VISSIM Travel Time Outputs'!$B:$B,IJ$9),"-")</f>
        <v>-</v>
      </c>
      <c r="IK60" s="380" t="str">
        <f>IFERROR(AVERAGEIFS('VISSIM Travel Time Outputs'!$L:$L,'VISSIM Travel Time Outputs'!$D:$D,$D60,'VISSIM Travel Time Outputs'!$A:$A,"AVG",'VISSIM Travel Time Outputs'!$B:$B,IK$9),"-")</f>
        <v>-</v>
      </c>
      <c r="IL60" s="380" t="str">
        <f>IFERROR(AVERAGEIFS('VISSIM Travel Time Outputs'!$L:$L,'VISSIM Travel Time Outputs'!$D:$D,$D60,'VISSIM Travel Time Outputs'!$A:$A,"AVG",'VISSIM Travel Time Outputs'!$B:$B,IL$9),"-")</f>
        <v>-</v>
      </c>
      <c r="IM60" s="380" t="str">
        <f>IFERROR(AVERAGEIFS('VISSIM Travel Time Outputs'!$L:$L,'VISSIM Travel Time Outputs'!$D:$D,$D60,'VISSIM Travel Time Outputs'!$A:$A,"AVG",'VISSIM Travel Time Outputs'!$B:$B,IM$9),"-")</f>
        <v>-</v>
      </c>
      <c r="IN60" s="380" t="str">
        <f>IFERROR(AVERAGEIFS('VISSIM Travel Time Outputs'!$L:$L,'VISSIM Travel Time Outputs'!$D:$D,$D60,'VISSIM Travel Time Outputs'!$A:$A,"AVG",'VISSIM Travel Time Outputs'!$B:$B,IN$9),"-")</f>
        <v>-</v>
      </c>
      <c r="IO60" s="380" t="str">
        <f>IFERROR(AVERAGEIFS('VISSIM Travel Time Outputs'!$L:$L,'VISSIM Travel Time Outputs'!$D:$D,$D60,'VISSIM Travel Time Outputs'!$A:$A,"AVG",'VISSIM Travel Time Outputs'!$B:$B,IO$9),"-")</f>
        <v>-</v>
      </c>
      <c r="IP60" s="380" t="str">
        <f>IFERROR(AVERAGEIFS('VISSIM Travel Time Outputs'!$L:$L,'VISSIM Travel Time Outputs'!$D:$D,$D60,'VISSIM Travel Time Outputs'!$A:$A,"AVG",'VISSIM Travel Time Outputs'!$B:$B,IP$9),"-")</f>
        <v>-</v>
      </c>
      <c r="IQ60" s="380" t="str">
        <f>IFERROR(AVERAGEIFS('VISSIM Travel Time Outputs'!$L:$L,'VISSIM Travel Time Outputs'!$D:$D,$D60,'VISSIM Travel Time Outputs'!$A:$A,"AVG",'VISSIM Travel Time Outputs'!$B:$B,IQ$9),"-")</f>
        <v>-</v>
      </c>
      <c r="IR60" s="381" t="str">
        <f>IFERROR(AVERAGEIFS('VISSIM Travel Time Outputs'!$L:$L,'VISSIM Travel Time Outputs'!$D:$D,$D60,'VISSIM Travel Time Outputs'!$A:$A,"AVG",'VISSIM Travel Time Outputs'!$B:$B,IR$9),"-")</f>
        <v>-</v>
      </c>
      <c r="IS60" s="381" t="str">
        <f t="shared" si="31"/>
        <v>--</v>
      </c>
    </row>
    <row r="61" spans="1:253" x14ac:dyDescent="0.25">
      <c r="A61" s="302" t="str">
        <f t="shared" si="12"/>
        <v>H</v>
      </c>
      <c r="B61" s="375">
        <f t="shared" si="33"/>
        <v>52</v>
      </c>
      <c r="C61" s="475">
        <f>INDEX('Input - Travel Times'!$B$3:$AL$103,MATCH($B61,'Input - Travel Times'!$B$3:$B$103,0),MATCH(C$9,'Input - Travel Times'!$B$3:$AL$3,0))</f>
        <v>0</v>
      </c>
      <c r="D61" s="194">
        <f>INDEX('Input - Travel Times'!$B$3:$AS$103,MATCH($B61,'Input - Travel Times'!$B$3:$B$103,0),MATCH(D$9,'Input - Travel Times'!$B$3:$AS$3,0))</f>
        <v>0</v>
      </c>
      <c r="E61" s="582">
        <f>TIME(0,0,INDEX('Input - Travel Times'!$B$3:$AL$103,MATCH($B61,'Input - Travel Times'!$B$3:$B$103,0),MATCH(E$9,'Input - Travel Times'!$B$3:$AL$3,0)))</f>
        <v>0</v>
      </c>
      <c r="F61" s="582">
        <f>TIME(0,0,INDEX('Input - Travel Times'!$B$3:$AL$103,MATCH($B61,'Input - Travel Times'!$B$3:$B$103,0),MATCH(F$9,'Input - Travel Times'!$B$3:$AL$3,0)))</f>
        <v>0</v>
      </c>
      <c r="G61" s="582">
        <f>TIME(0,0,INDEX('Input - Travel Times'!$B$3:$AL$103,MATCH($B61,'Input - Travel Times'!$B$3:$B$103,0),MATCH(G$9,'Input - Travel Times'!$B$3:$AL$3,0)))</f>
        <v>0</v>
      </c>
      <c r="I61" s="259" t="str">
        <f>IFERROR(TIME(0,0,AVERAGEIFS('VISSIM Travel Time Outputs'!$I:$I,'VISSIM Travel Time Outputs'!$D:$D,$D61,'VISSIM Travel Time Outputs'!$A:$A,"AVG",'VISSIM Travel Time Outputs'!$B:$B,I$9)),"-")</f>
        <v>-</v>
      </c>
      <c r="J61" s="36" t="str">
        <f>IFERROR(TIME(0,0,AVERAGEIFS('VISSIM Travel Time Outputs'!$I:$I,'VISSIM Travel Time Outputs'!$D:$D,$D61,'VISSIM Travel Time Outputs'!$A:$A,"AVG",'VISSIM Travel Time Outputs'!$B:$B,J$9)),"-")</f>
        <v>-</v>
      </c>
      <c r="K61" s="36" t="str">
        <f>IFERROR(TIME(0,0,AVERAGEIFS('VISSIM Travel Time Outputs'!$I:$I,'VISSIM Travel Time Outputs'!$D:$D,$D61,'VISSIM Travel Time Outputs'!$A:$A,"AVG",'VISSIM Travel Time Outputs'!$B:$B,K$9)),"-")</f>
        <v>-</v>
      </c>
      <c r="L61" s="36" t="str">
        <f>IFERROR(TIME(0,0,AVERAGEIFS('VISSIM Travel Time Outputs'!$I:$I,'VISSIM Travel Time Outputs'!$D:$D,$D61,'VISSIM Travel Time Outputs'!$A:$A,"AVG",'VISSIM Travel Time Outputs'!$B:$B,L$9)),"-")</f>
        <v>-</v>
      </c>
      <c r="M61" s="36" t="str">
        <f>IFERROR(TIME(0,0,AVERAGEIFS('VISSIM Travel Time Outputs'!$I:$I,'VISSIM Travel Time Outputs'!$D:$D,$D61,'VISSIM Travel Time Outputs'!$A:$A,"AVG",'VISSIM Travel Time Outputs'!$B:$B,M$9)),"-")</f>
        <v>-</v>
      </c>
      <c r="N61" s="36" t="str">
        <f>IFERROR(TIME(0,0,AVERAGEIFS('VISSIM Travel Time Outputs'!$I:$I,'VISSIM Travel Time Outputs'!$D:$D,$D61,'VISSIM Travel Time Outputs'!$A:$A,"AVG",'VISSIM Travel Time Outputs'!$B:$B,N$9)),"-")</f>
        <v>-</v>
      </c>
      <c r="O61" s="36" t="str">
        <f>IFERROR(TIME(0,0,AVERAGEIFS('VISSIM Travel Time Outputs'!$I:$I,'VISSIM Travel Time Outputs'!$D:$D,$D61,'VISSIM Travel Time Outputs'!$A:$A,"AVG",'VISSIM Travel Time Outputs'!$B:$B,O$9)),"-")</f>
        <v>-</v>
      </c>
      <c r="P61" s="36" t="str">
        <f>IFERROR(TIME(0,0,AVERAGEIFS('VISSIM Travel Time Outputs'!$I:$I,'VISSIM Travel Time Outputs'!$D:$D,$D61,'VISSIM Travel Time Outputs'!$A:$A,"AVG",'VISSIM Travel Time Outputs'!$B:$B,P$9)),"-")</f>
        <v>-</v>
      </c>
      <c r="Q61" s="36" t="str">
        <f>IFERROR(TIME(0,0,AVERAGEIFS('VISSIM Travel Time Outputs'!$I:$I,'VISSIM Travel Time Outputs'!$D:$D,$D61,'VISSIM Travel Time Outputs'!$A:$A,"AVG",'VISSIM Travel Time Outputs'!$B:$B,Q$9)),"-")</f>
        <v>-</v>
      </c>
      <c r="R61" s="36" t="str">
        <f>IFERROR(TIME(0,0,AVERAGEIFS('VISSIM Travel Time Outputs'!$I:$I,'VISSIM Travel Time Outputs'!$D:$D,$D61,'VISSIM Travel Time Outputs'!$A:$A,"AVG",'VISSIM Travel Time Outputs'!$B:$B,R$9)),"-")</f>
        <v>-</v>
      </c>
      <c r="S61" s="36" t="str">
        <f>IFERROR(TIME(0,0,AVERAGEIFS('VISSIM Travel Time Outputs'!$I:$I,'VISSIM Travel Time Outputs'!$D:$D,$D61,'VISSIM Travel Time Outputs'!$A:$A,"AVG",'VISSIM Travel Time Outputs'!$B:$B,S$9)),"-")</f>
        <v>-</v>
      </c>
      <c r="T61" s="36" t="str">
        <f>IFERROR(TIME(0,0,AVERAGEIFS('VISSIM Travel Time Outputs'!$I:$I,'VISSIM Travel Time Outputs'!$D:$D,$D61,'VISSIM Travel Time Outputs'!$A:$A,"AVG",'VISSIM Travel Time Outputs'!$B:$B,T$9)),"-")</f>
        <v>-</v>
      </c>
      <c r="U61" s="36" t="str">
        <f>IFERROR(TIME(0,0,AVERAGEIFS('VISSIM Travel Time Outputs'!$I:$I,'VISSIM Travel Time Outputs'!$D:$D,$D61,'VISSIM Travel Time Outputs'!$A:$A,"AVG",'VISSIM Travel Time Outputs'!$B:$B,U$9)),"-")</f>
        <v>-</v>
      </c>
      <c r="V61" s="36" t="str">
        <f>IFERROR(TIME(0,0,AVERAGEIFS('VISSIM Travel Time Outputs'!$I:$I,'VISSIM Travel Time Outputs'!$D:$D,$D61,'VISSIM Travel Time Outputs'!$A:$A,"AVG",'VISSIM Travel Time Outputs'!$B:$B,V$9)),"-")</f>
        <v>-</v>
      </c>
      <c r="W61" s="36" t="str">
        <f>IFERROR(TIME(0,0,AVERAGEIFS('VISSIM Travel Time Outputs'!$I:$I,'VISSIM Travel Time Outputs'!$D:$D,$D61,'VISSIM Travel Time Outputs'!$A:$A,"AVG",'VISSIM Travel Time Outputs'!$B:$B,W$9)),"-")</f>
        <v>-</v>
      </c>
      <c r="X61" s="177" t="str">
        <f>IFERROR(TIME(0,0,AVERAGEIFS('VISSIM Travel Time Outputs'!$I:$I,'VISSIM Travel Time Outputs'!$D:$D,$D61,'VISSIM Travel Time Outputs'!$A:$A,"AVG",'VISSIM Travel Time Outputs'!$B:$B,X$9)),"-")</f>
        <v>-</v>
      </c>
      <c r="Y61" s="304"/>
      <c r="Z61" s="379" t="str">
        <f>IFERROR(AVERAGEIFS('VISSIM Travel Time Outputs'!$F:$F,'VISSIM Travel Time Outputs'!$D:$D,$D61,'VISSIM Travel Time Outputs'!$A:$A,"AVG",'VISSIM Travel Time Outputs'!$B:$B,Z$9),"-")</f>
        <v>-</v>
      </c>
      <c r="AA61" s="380" t="str">
        <f>IFERROR(AVERAGEIFS('VISSIM Travel Time Outputs'!$F:$F,'VISSIM Travel Time Outputs'!$D:$D,$D61,'VISSIM Travel Time Outputs'!$A:$A,"AVG",'VISSIM Travel Time Outputs'!$B:$B,AA$9),"-")</f>
        <v>-</v>
      </c>
      <c r="AB61" s="380" t="str">
        <f>IFERROR(AVERAGEIFS('VISSIM Travel Time Outputs'!$F:$F,'VISSIM Travel Time Outputs'!$D:$D,$D61,'VISSIM Travel Time Outputs'!$A:$A,"AVG",'VISSIM Travel Time Outputs'!$B:$B,AB$9),"-")</f>
        <v>-</v>
      </c>
      <c r="AC61" s="380" t="str">
        <f>IFERROR(AVERAGEIFS('VISSIM Travel Time Outputs'!$F:$F,'VISSIM Travel Time Outputs'!$D:$D,$D61,'VISSIM Travel Time Outputs'!$A:$A,"AVG",'VISSIM Travel Time Outputs'!$B:$B,AC$9),"-")</f>
        <v>-</v>
      </c>
      <c r="AD61" s="380" t="str">
        <f>IFERROR(AVERAGEIFS('VISSIM Travel Time Outputs'!$F:$F,'VISSIM Travel Time Outputs'!$D:$D,$D61,'VISSIM Travel Time Outputs'!$A:$A,"AVG",'VISSIM Travel Time Outputs'!$B:$B,AD$9),"-")</f>
        <v>-</v>
      </c>
      <c r="AE61" s="380" t="str">
        <f>IFERROR(AVERAGEIFS('VISSIM Travel Time Outputs'!$F:$F,'VISSIM Travel Time Outputs'!$D:$D,$D61,'VISSIM Travel Time Outputs'!$A:$A,"AVG",'VISSIM Travel Time Outputs'!$B:$B,AE$9),"-")</f>
        <v>-</v>
      </c>
      <c r="AF61" s="380" t="str">
        <f>IFERROR(AVERAGEIFS('VISSIM Travel Time Outputs'!$F:$F,'VISSIM Travel Time Outputs'!$D:$D,$D61,'VISSIM Travel Time Outputs'!$A:$A,"AVG",'VISSIM Travel Time Outputs'!$B:$B,AF$9),"-")</f>
        <v>-</v>
      </c>
      <c r="AG61" s="380" t="str">
        <f>IFERROR(AVERAGEIFS('VISSIM Travel Time Outputs'!$F:$F,'VISSIM Travel Time Outputs'!$D:$D,$D61,'VISSIM Travel Time Outputs'!$A:$A,"AVG",'VISSIM Travel Time Outputs'!$B:$B,AG$9),"-")</f>
        <v>-</v>
      </c>
      <c r="AH61" s="380" t="str">
        <f>IFERROR(AVERAGEIFS('VISSIM Travel Time Outputs'!$F:$F,'VISSIM Travel Time Outputs'!$D:$D,$D61,'VISSIM Travel Time Outputs'!$A:$A,"AVG",'VISSIM Travel Time Outputs'!$B:$B,AH$9),"-")</f>
        <v>-</v>
      </c>
      <c r="AI61" s="380" t="str">
        <f>IFERROR(AVERAGEIFS('VISSIM Travel Time Outputs'!$F:$F,'VISSIM Travel Time Outputs'!$D:$D,$D61,'VISSIM Travel Time Outputs'!$A:$A,"AVG",'VISSIM Travel Time Outputs'!$B:$B,AI$9),"-")</f>
        <v>-</v>
      </c>
      <c r="AJ61" s="380" t="str">
        <f>IFERROR(AVERAGEIFS('VISSIM Travel Time Outputs'!$F:$F,'VISSIM Travel Time Outputs'!$D:$D,$D61,'VISSIM Travel Time Outputs'!$A:$A,"AVG",'VISSIM Travel Time Outputs'!$B:$B,AJ$9),"-")</f>
        <v>-</v>
      </c>
      <c r="AK61" s="380" t="str">
        <f>IFERROR(AVERAGEIFS('VISSIM Travel Time Outputs'!$F:$F,'VISSIM Travel Time Outputs'!$D:$D,$D61,'VISSIM Travel Time Outputs'!$A:$A,"AVG",'VISSIM Travel Time Outputs'!$B:$B,AK$9),"-")</f>
        <v>-</v>
      </c>
      <c r="AL61" s="380" t="str">
        <f>IFERROR(AVERAGEIFS('VISSIM Travel Time Outputs'!$F:$F,'VISSIM Travel Time Outputs'!$D:$D,$D61,'VISSIM Travel Time Outputs'!$A:$A,"AVG",'VISSIM Travel Time Outputs'!$B:$B,AL$9),"-")</f>
        <v>-</v>
      </c>
      <c r="AM61" s="380" t="str">
        <f>IFERROR(AVERAGEIFS('VISSIM Travel Time Outputs'!$F:$F,'VISSIM Travel Time Outputs'!$D:$D,$D61,'VISSIM Travel Time Outputs'!$A:$A,"AVG",'VISSIM Travel Time Outputs'!$B:$B,AM$9),"-")</f>
        <v>-</v>
      </c>
      <c r="AN61" s="380" t="str">
        <f>IFERROR(AVERAGEIFS('VISSIM Travel Time Outputs'!$F:$F,'VISSIM Travel Time Outputs'!$D:$D,$D61,'VISSIM Travel Time Outputs'!$A:$A,"AVG",'VISSIM Travel Time Outputs'!$B:$B,AN$9),"-")</f>
        <v>-</v>
      </c>
      <c r="AO61" s="381" t="str">
        <f>IFERROR(AVERAGEIFS('VISSIM Travel Time Outputs'!$F:$F,'VISSIM Travel Time Outputs'!$D:$D,$D61,'VISSIM Travel Time Outputs'!$A:$A,"AVG",'VISSIM Travel Time Outputs'!$B:$B,AO$9),"-")</f>
        <v>-</v>
      </c>
      <c r="AP61" s="387"/>
      <c r="AQ61" s="259" t="str">
        <f t="shared" si="13"/>
        <v>--</v>
      </c>
      <c r="AR61" s="410" t="str">
        <f t="shared" si="14"/>
        <v>--</v>
      </c>
      <c r="AS61" s="381">
        <f t="shared" si="15"/>
        <v>0</v>
      </c>
      <c r="AT61" s="305"/>
      <c r="AU61" s="259" t="str">
        <f>IFERROR(TIME(0,0,AVERAGEIFS('VISSIM Travel Time Outputs'!$J:$J,'VISSIM Travel Time Outputs'!$D:$D,$D61,'VISSIM Travel Time Outputs'!$A:$A,"AVG",'VISSIM Travel Time Outputs'!$B:$B,AU$9)),"-")</f>
        <v>-</v>
      </c>
      <c r="AV61" s="36" t="str">
        <f>IFERROR(TIME(0,0,AVERAGEIFS('VISSIM Travel Time Outputs'!$J:$J,'VISSIM Travel Time Outputs'!$D:$D,$D61,'VISSIM Travel Time Outputs'!$A:$A,"AVG",'VISSIM Travel Time Outputs'!$B:$B,AV$9)),"-")</f>
        <v>-</v>
      </c>
      <c r="AW61" s="36" t="str">
        <f>IFERROR(TIME(0,0,AVERAGEIFS('VISSIM Travel Time Outputs'!$J:$J,'VISSIM Travel Time Outputs'!$D:$D,$D61,'VISSIM Travel Time Outputs'!$A:$A,"AVG",'VISSIM Travel Time Outputs'!$B:$B,AW$9)),"-")</f>
        <v>-</v>
      </c>
      <c r="AX61" s="36" t="str">
        <f>IFERROR(TIME(0,0,AVERAGEIFS('VISSIM Travel Time Outputs'!$J:$J,'VISSIM Travel Time Outputs'!$D:$D,$D61,'VISSIM Travel Time Outputs'!$A:$A,"AVG",'VISSIM Travel Time Outputs'!$B:$B,AX$9)),"-")</f>
        <v>-</v>
      </c>
      <c r="AY61" s="36" t="str">
        <f>IFERROR(TIME(0,0,AVERAGEIFS('VISSIM Travel Time Outputs'!$J:$J,'VISSIM Travel Time Outputs'!$D:$D,$D61,'VISSIM Travel Time Outputs'!$A:$A,"AVG",'VISSIM Travel Time Outputs'!$B:$B,AY$9)),"-")</f>
        <v>-</v>
      </c>
      <c r="AZ61" s="36" t="str">
        <f>IFERROR(TIME(0,0,AVERAGEIFS('VISSIM Travel Time Outputs'!$J:$J,'VISSIM Travel Time Outputs'!$D:$D,$D61,'VISSIM Travel Time Outputs'!$A:$A,"AVG",'VISSIM Travel Time Outputs'!$B:$B,AZ$9)),"-")</f>
        <v>-</v>
      </c>
      <c r="BA61" s="36" t="str">
        <f>IFERROR(TIME(0,0,AVERAGEIFS('VISSIM Travel Time Outputs'!$J:$J,'VISSIM Travel Time Outputs'!$D:$D,$D61,'VISSIM Travel Time Outputs'!$A:$A,"AVG",'VISSIM Travel Time Outputs'!$B:$B,BA$9)),"-")</f>
        <v>-</v>
      </c>
      <c r="BB61" s="36" t="str">
        <f>IFERROR(TIME(0,0,AVERAGEIFS('VISSIM Travel Time Outputs'!$J:$J,'VISSIM Travel Time Outputs'!$D:$D,$D61,'VISSIM Travel Time Outputs'!$A:$A,"AVG",'VISSIM Travel Time Outputs'!$B:$B,BB$9)),"-")</f>
        <v>-</v>
      </c>
      <c r="BC61" s="36" t="str">
        <f>IFERROR(TIME(0,0,AVERAGEIFS('VISSIM Travel Time Outputs'!$J:$J,'VISSIM Travel Time Outputs'!$D:$D,$D61,'VISSIM Travel Time Outputs'!$A:$A,"AVG",'VISSIM Travel Time Outputs'!$B:$B,BC$9)),"-")</f>
        <v>-</v>
      </c>
      <c r="BD61" s="36" t="str">
        <f>IFERROR(TIME(0,0,AVERAGEIFS('VISSIM Travel Time Outputs'!$J:$J,'VISSIM Travel Time Outputs'!$D:$D,$D61,'VISSIM Travel Time Outputs'!$A:$A,"AVG",'VISSIM Travel Time Outputs'!$B:$B,BD$9)),"-")</f>
        <v>-</v>
      </c>
      <c r="BE61" s="36" t="str">
        <f>IFERROR(TIME(0,0,AVERAGEIFS('VISSIM Travel Time Outputs'!$J:$J,'VISSIM Travel Time Outputs'!$D:$D,$D61,'VISSIM Travel Time Outputs'!$A:$A,"AVG",'VISSIM Travel Time Outputs'!$B:$B,BE$9)),"-")</f>
        <v>-</v>
      </c>
      <c r="BF61" s="36" t="str">
        <f>IFERROR(TIME(0,0,AVERAGEIFS('VISSIM Travel Time Outputs'!$J:$J,'VISSIM Travel Time Outputs'!$D:$D,$D61,'VISSIM Travel Time Outputs'!$A:$A,"AVG",'VISSIM Travel Time Outputs'!$B:$B,BF$9)),"-")</f>
        <v>-</v>
      </c>
      <c r="BG61" s="36" t="str">
        <f>IFERROR(TIME(0,0,AVERAGEIFS('VISSIM Travel Time Outputs'!$J:$J,'VISSIM Travel Time Outputs'!$D:$D,$D61,'VISSIM Travel Time Outputs'!$A:$A,"AVG",'VISSIM Travel Time Outputs'!$B:$B,BG$9)),"-")</f>
        <v>-</v>
      </c>
      <c r="BH61" s="36" t="str">
        <f>IFERROR(TIME(0,0,AVERAGEIFS('VISSIM Travel Time Outputs'!$J:$J,'VISSIM Travel Time Outputs'!$D:$D,$D61,'VISSIM Travel Time Outputs'!$A:$A,"AVG",'VISSIM Travel Time Outputs'!$B:$B,BH$9)),"-")</f>
        <v>-</v>
      </c>
      <c r="BI61" s="36" t="str">
        <f>IFERROR(TIME(0,0,AVERAGEIFS('VISSIM Travel Time Outputs'!$J:$J,'VISSIM Travel Time Outputs'!$D:$D,$D61,'VISSIM Travel Time Outputs'!$A:$A,"AVG",'VISSIM Travel Time Outputs'!$B:$B,BI$9)),"-")</f>
        <v>-</v>
      </c>
      <c r="BJ61" s="177" t="str">
        <f>IFERROR(TIME(0,0,AVERAGEIFS('VISSIM Travel Time Outputs'!$J:$J,'VISSIM Travel Time Outputs'!$D:$D,$D61,'VISSIM Travel Time Outputs'!$A:$A,"AVG",'VISSIM Travel Time Outputs'!$B:$B,BJ$9)),"-")</f>
        <v>-</v>
      </c>
      <c r="BK61" s="164"/>
      <c r="BL61" s="379" t="str">
        <f>IFERROR(AVERAGEIFS('VISSIM Travel Time Outputs'!$G:$G,'VISSIM Travel Time Outputs'!$D:$D,$D61,'VISSIM Travel Time Outputs'!$A:$A,"AVG",'VISSIM Travel Time Outputs'!$B:$B,BL$9),"-")</f>
        <v>-</v>
      </c>
      <c r="BM61" s="380" t="str">
        <f>IFERROR(AVERAGEIFS('VISSIM Travel Time Outputs'!$G:$G,'VISSIM Travel Time Outputs'!$D:$D,$D61,'VISSIM Travel Time Outputs'!$A:$A,"AVG",'VISSIM Travel Time Outputs'!$B:$B,BM$9),"-")</f>
        <v>-</v>
      </c>
      <c r="BN61" s="380" t="str">
        <f>IFERROR(AVERAGEIFS('VISSIM Travel Time Outputs'!$G:$G,'VISSIM Travel Time Outputs'!$D:$D,$D61,'VISSIM Travel Time Outputs'!$A:$A,"AVG",'VISSIM Travel Time Outputs'!$B:$B,BN$9),"-")</f>
        <v>-</v>
      </c>
      <c r="BO61" s="380" t="str">
        <f>IFERROR(AVERAGEIFS('VISSIM Travel Time Outputs'!$G:$G,'VISSIM Travel Time Outputs'!$D:$D,$D61,'VISSIM Travel Time Outputs'!$A:$A,"AVG",'VISSIM Travel Time Outputs'!$B:$B,BO$9),"-")</f>
        <v>-</v>
      </c>
      <c r="BP61" s="380" t="str">
        <f>IFERROR(AVERAGEIFS('VISSIM Travel Time Outputs'!$G:$G,'VISSIM Travel Time Outputs'!$D:$D,$D61,'VISSIM Travel Time Outputs'!$A:$A,"AVG",'VISSIM Travel Time Outputs'!$B:$B,BP$9),"-")</f>
        <v>-</v>
      </c>
      <c r="BQ61" s="380" t="str">
        <f>IFERROR(AVERAGEIFS('VISSIM Travel Time Outputs'!$G:$G,'VISSIM Travel Time Outputs'!$D:$D,$D61,'VISSIM Travel Time Outputs'!$A:$A,"AVG",'VISSIM Travel Time Outputs'!$B:$B,BQ$9),"-")</f>
        <v>-</v>
      </c>
      <c r="BR61" s="380" t="str">
        <f>IFERROR(AVERAGEIFS('VISSIM Travel Time Outputs'!$G:$G,'VISSIM Travel Time Outputs'!$D:$D,$D61,'VISSIM Travel Time Outputs'!$A:$A,"AVG",'VISSIM Travel Time Outputs'!$B:$B,BR$9),"-")</f>
        <v>-</v>
      </c>
      <c r="BS61" s="380" t="str">
        <f>IFERROR(AVERAGEIFS('VISSIM Travel Time Outputs'!$G:$G,'VISSIM Travel Time Outputs'!$D:$D,$D61,'VISSIM Travel Time Outputs'!$A:$A,"AVG",'VISSIM Travel Time Outputs'!$B:$B,BS$9),"-")</f>
        <v>-</v>
      </c>
      <c r="BT61" s="380" t="str">
        <f>IFERROR(AVERAGEIFS('VISSIM Travel Time Outputs'!$G:$G,'VISSIM Travel Time Outputs'!$D:$D,$D61,'VISSIM Travel Time Outputs'!$A:$A,"AVG",'VISSIM Travel Time Outputs'!$B:$B,BT$9),"-")</f>
        <v>-</v>
      </c>
      <c r="BU61" s="380" t="str">
        <f>IFERROR(AVERAGEIFS('VISSIM Travel Time Outputs'!$G:$G,'VISSIM Travel Time Outputs'!$D:$D,$D61,'VISSIM Travel Time Outputs'!$A:$A,"AVG",'VISSIM Travel Time Outputs'!$B:$B,BU$9),"-")</f>
        <v>-</v>
      </c>
      <c r="BV61" s="380" t="str">
        <f>IFERROR(AVERAGEIFS('VISSIM Travel Time Outputs'!$G:$G,'VISSIM Travel Time Outputs'!$D:$D,$D61,'VISSIM Travel Time Outputs'!$A:$A,"AVG",'VISSIM Travel Time Outputs'!$B:$B,BV$9),"-")</f>
        <v>-</v>
      </c>
      <c r="BW61" s="380" t="str">
        <f>IFERROR(AVERAGEIFS('VISSIM Travel Time Outputs'!$G:$G,'VISSIM Travel Time Outputs'!$D:$D,$D61,'VISSIM Travel Time Outputs'!$A:$A,"AVG",'VISSIM Travel Time Outputs'!$B:$B,BW$9),"-")</f>
        <v>-</v>
      </c>
      <c r="BX61" s="380" t="str">
        <f>IFERROR(AVERAGEIFS('VISSIM Travel Time Outputs'!$G:$G,'VISSIM Travel Time Outputs'!$D:$D,$D61,'VISSIM Travel Time Outputs'!$A:$A,"AVG",'VISSIM Travel Time Outputs'!$B:$B,BX$9),"-")</f>
        <v>-</v>
      </c>
      <c r="BY61" s="380" t="str">
        <f>IFERROR(AVERAGEIFS('VISSIM Travel Time Outputs'!$G:$G,'VISSIM Travel Time Outputs'!$D:$D,$D61,'VISSIM Travel Time Outputs'!$A:$A,"AVG",'VISSIM Travel Time Outputs'!$B:$B,BY$9),"-")</f>
        <v>-</v>
      </c>
      <c r="BZ61" s="380" t="str">
        <f>IFERROR(AVERAGEIFS('VISSIM Travel Time Outputs'!$G:$G,'VISSIM Travel Time Outputs'!$D:$D,$D61,'VISSIM Travel Time Outputs'!$A:$A,"AVG",'VISSIM Travel Time Outputs'!$B:$B,BZ$9),"-")</f>
        <v>-</v>
      </c>
      <c r="CA61" s="381" t="str">
        <f>IFERROR(AVERAGEIFS('VISSIM Travel Time Outputs'!$G:$G,'VISSIM Travel Time Outputs'!$D:$D,$D61,'VISSIM Travel Time Outputs'!$A:$A,"AVG",'VISSIM Travel Time Outputs'!$B:$B,CA$9),"-")</f>
        <v>-</v>
      </c>
      <c r="CB61" s="304"/>
      <c r="CC61" s="259" t="str">
        <f t="shared" si="16"/>
        <v>--</v>
      </c>
      <c r="CD61" s="410" t="str">
        <f t="shared" si="17"/>
        <v>--</v>
      </c>
      <c r="CE61" s="381">
        <f t="shared" si="18"/>
        <v>0</v>
      </c>
      <c r="CF61" s="387"/>
      <c r="CG61" s="259" t="str">
        <f>IFERROR(GETPIVOTDATA("Average of TRAVTM(31)",#REF!,"TIMEINT",CG$9,"VEHICLETRAVELTIMEMEASUREMENT",$D61)/3600/24,"--")</f>
        <v>--</v>
      </c>
      <c r="CH61" s="36" t="str">
        <f>IFERROR(GETPIVOTDATA("Average of TRAVTM(31)",#REF!,"TIMEINT",CH$9,"VEHICLETRAVELTIMEMEASUREMENT",$D61)/3600/24,"--")</f>
        <v>--</v>
      </c>
      <c r="CI61" s="36" t="str">
        <f>IFERROR(GETPIVOTDATA("Average of TRAVTM(31)",#REF!,"TIMEINT",CI$9,"VEHICLETRAVELTIMEMEASUREMENT",$D61)/3600/24,"--")</f>
        <v>--</v>
      </c>
      <c r="CJ61" s="36" t="str">
        <f>IFERROR(GETPIVOTDATA("Average of TRAVTM(31)",#REF!,"TIMEINT",CJ$9,"VEHICLETRAVELTIMEMEASUREMENT",$D61)/3600/24,"--")</f>
        <v>--</v>
      </c>
      <c r="CK61" s="36" t="str">
        <f>IFERROR(GETPIVOTDATA("Average of TRAVTM(31)",#REF!,"TIMEINT",CK$9,"VEHICLETRAVELTIMEMEASUREMENT",$D61)/3600/24,"--")</f>
        <v>--</v>
      </c>
      <c r="CL61" s="36" t="str">
        <f>IFERROR(GETPIVOTDATA("Average of TRAVTM(31)",#REF!,"TIMEINT",CL$9,"VEHICLETRAVELTIMEMEASUREMENT",$D61)/3600/24,"--")</f>
        <v>--</v>
      </c>
      <c r="CM61" s="36" t="str">
        <f>IFERROR(GETPIVOTDATA("Average of TRAVTM(31)",#REF!,"TIMEINT",CM$9,"VEHICLETRAVELTIMEMEASUREMENT",$D61)/3600/24,"--")</f>
        <v>--</v>
      </c>
      <c r="CN61" s="36" t="str">
        <f>IFERROR(GETPIVOTDATA("Average of TRAVTM(31)",#REF!,"TIMEINT",CN$9,"VEHICLETRAVELTIMEMEASUREMENT",$D61)/3600/24,"--")</f>
        <v>--</v>
      </c>
      <c r="CO61" s="36" t="str">
        <f>IFERROR(GETPIVOTDATA("Average of TRAVTM(31)",#REF!,"TIMEINT",CO$9,"VEHICLETRAVELTIMEMEASUREMENT",$D61)/3600/24,"--")</f>
        <v>--</v>
      </c>
      <c r="CP61" s="36" t="str">
        <f>IFERROR(GETPIVOTDATA("Average of TRAVTM(31)",#REF!,"TIMEINT",CP$9,"VEHICLETRAVELTIMEMEASUREMENT",$D61)/3600/24,"--")</f>
        <v>--</v>
      </c>
      <c r="CQ61" s="36" t="str">
        <f>IFERROR(GETPIVOTDATA("Average of TRAVTM(31)",#REF!,"TIMEINT",CQ$9,"VEHICLETRAVELTIMEMEASUREMENT",$D61)/3600/24,"--")</f>
        <v>--</v>
      </c>
      <c r="CR61" s="36" t="str">
        <f>IFERROR(GETPIVOTDATA("Average of TRAVTM(31)",#REF!,"TIMEINT",CR$9,"VEHICLETRAVELTIMEMEASUREMENT",$D61)/3600/24,"--")</f>
        <v>--</v>
      </c>
      <c r="CS61" s="36" t="str">
        <f>IFERROR(GETPIVOTDATA("Average of TRAVTM(31)",#REF!,"TIMEINT",CS$9,"VEHICLETRAVELTIMEMEASUREMENT",$D61)/3600/24,"--")</f>
        <v>--</v>
      </c>
      <c r="CT61" s="36" t="str">
        <f>IFERROR(GETPIVOTDATA("Average of TRAVTM(31)",#REF!,"TIMEINT",CT$9,"VEHICLETRAVELTIMEMEASUREMENT",$D61)/3600/24,"--")</f>
        <v>--</v>
      </c>
      <c r="CU61" s="36" t="str">
        <f>IFERROR(GETPIVOTDATA("Average of TRAVTM(31)",#REF!,"TIMEINT",CU$9,"VEHICLETRAVELTIMEMEASUREMENT",$D61)/3600/24,"--")</f>
        <v>--</v>
      </c>
      <c r="CV61" s="177" t="str">
        <f>IFERROR(GETPIVOTDATA("Average of TRAVTM(31)",#REF!,"TIMEINT",CV$9,"VEHICLETRAVELTIMEMEASUREMENT",$D61)/3600/24,"--")</f>
        <v>--</v>
      </c>
      <c r="CW61" s="387"/>
      <c r="CX61" s="379" t="str">
        <f>IFERROR(GETPIVOTDATA("Average of VEHS(31)",#REF!,"TIMEINT",CX$9,"VEHICLETRAVELTIMEMEASUREMENT",$D61),"--")</f>
        <v>--</v>
      </c>
      <c r="CY61" s="380" t="str">
        <f>IFERROR(GETPIVOTDATA("Average of VEHS(31)",#REF!,"TIMEINT",CY$9,"VEHICLETRAVELTIMEMEASUREMENT",$D61),"--")</f>
        <v>--</v>
      </c>
      <c r="CZ61" s="380" t="str">
        <f>IFERROR(GETPIVOTDATA("Average of VEHS(31)",#REF!,"TIMEINT",CZ$9,"VEHICLETRAVELTIMEMEASUREMENT",$D61),"--")</f>
        <v>--</v>
      </c>
      <c r="DA61" s="380" t="str">
        <f>IFERROR(GETPIVOTDATA("Average of VEHS(31)",#REF!,"TIMEINT",DA$9,"VEHICLETRAVELTIMEMEASUREMENT",$D61),"--")</f>
        <v>--</v>
      </c>
      <c r="DB61" s="380" t="str">
        <f>IFERROR(GETPIVOTDATA("Average of VEHS(31)",#REF!,"TIMEINT",DB$9,"VEHICLETRAVELTIMEMEASUREMENT",$D61),"--")</f>
        <v>--</v>
      </c>
      <c r="DC61" s="380" t="str">
        <f>IFERROR(GETPIVOTDATA("Average of VEHS(31)",#REF!,"TIMEINT",DC$9,"VEHICLETRAVELTIMEMEASUREMENT",$D61),"--")</f>
        <v>--</v>
      </c>
      <c r="DD61" s="380" t="str">
        <f>IFERROR(GETPIVOTDATA("Average of VEHS(31)",#REF!,"TIMEINT",DD$9,"VEHICLETRAVELTIMEMEASUREMENT",$D61),"--")</f>
        <v>--</v>
      </c>
      <c r="DE61" s="380" t="str">
        <f>IFERROR(GETPIVOTDATA("Average of VEHS(31)",#REF!,"TIMEINT",DE$9,"VEHICLETRAVELTIMEMEASUREMENT",$D61),"--")</f>
        <v>--</v>
      </c>
      <c r="DF61" s="380" t="str">
        <f>IFERROR(GETPIVOTDATA("Average of VEHS(31)",#REF!,"TIMEINT",DF$9,"VEHICLETRAVELTIMEMEASUREMENT",$D61),"--")</f>
        <v>--</v>
      </c>
      <c r="DG61" s="380" t="str">
        <f>IFERROR(GETPIVOTDATA("Average of VEHS(31)",#REF!,"TIMEINT",DG$9,"VEHICLETRAVELTIMEMEASUREMENT",$D61),"--")</f>
        <v>--</v>
      </c>
      <c r="DH61" s="380" t="str">
        <f>IFERROR(GETPIVOTDATA("Average of VEHS(31)",#REF!,"TIMEINT",DH$9,"VEHICLETRAVELTIMEMEASUREMENT",$D61),"--")</f>
        <v>--</v>
      </c>
      <c r="DI61" s="380" t="str">
        <f>IFERROR(GETPIVOTDATA("Average of VEHS(31)",#REF!,"TIMEINT",DI$9,"VEHICLETRAVELTIMEMEASUREMENT",$D61),"--")</f>
        <v>--</v>
      </c>
      <c r="DJ61" s="380" t="str">
        <f>IFERROR(GETPIVOTDATA("Average of VEHS(31)",#REF!,"TIMEINT",DJ$9,"VEHICLETRAVELTIMEMEASUREMENT",$D61),"--")</f>
        <v>--</v>
      </c>
      <c r="DK61" s="380" t="str">
        <f>IFERROR(GETPIVOTDATA("Average of VEHS(31)",#REF!,"TIMEINT",DK$9,"VEHICLETRAVELTIMEMEASUREMENT",$D61),"--")</f>
        <v>--</v>
      </c>
      <c r="DL61" s="380" t="str">
        <f>IFERROR(GETPIVOTDATA("Average of VEHS(31)",#REF!,"TIMEINT",DL$9,"VEHICLETRAVELTIMEMEASUREMENT",$D61),"--")</f>
        <v>--</v>
      </c>
      <c r="DM61" s="381" t="str">
        <f>IFERROR(GETPIVOTDATA("Average of VEHS(31)",#REF!,"TIMEINT",DM$9,"VEHICLETRAVELTIMEMEASUREMENT",$D61),"--")</f>
        <v>--</v>
      </c>
      <c r="DN61" s="387"/>
      <c r="DO61" s="259" t="str">
        <f t="shared" si="19"/>
        <v>--</v>
      </c>
      <c r="DP61" s="410" t="str">
        <f t="shared" si="20"/>
        <v>--</v>
      </c>
      <c r="DQ61" s="381">
        <f t="shared" si="21"/>
        <v>0</v>
      </c>
      <c r="DR61" s="305"/>
      <c r="DS61" s="259" t="str">
        <f>IFERROR(TIME(0,0,AVERAGEIFS('VISSIM Travel Time Outputs'!$K:$K,'VISSIM Travel Time Outputs'!$D:$D,$D61,'VISSIM Travel Time Outputs'!$A:$A,"AVG",'VISSIM Travel Time Outputs'!$B:$B,DS$9)),"-")</f>
        <v>-</v>
      </c>
      <c r="DT61" s="36" t="str">
        <f>IFERROR(TIME(0,0,AVERAGEIFS('VISSIM Travel Time Outputs'!$K:$K,'VISSIM Travel Time Outputs'!$D:$D,$D61,'VISSIM Travel Time Outputs'!$A:$A,"AVG",'VISSIM Travel Time Outputs'!$B:$B,DT$9)),"-")</f>
        <v>-</v>
      </c>
      <c r="DU61" s="36" t="str">
        <f>IFERROR(TIME(0,0,AVERAGEIFS('VISSIM Travel Time Outputs'!$K:$K,'VISSIM Travel Time Outputs'!$D:$D,$D61,'VISSIM Travel Time Outputs'!$A:$A,"AVG",'VISSIM Travel Time Outputs'!$B:$B,DU$9)),"-")</f>
        <v>-</v>
      </c>
      <c r="DV61" s="36" t="str">
        <f>IFERROR(TIME(0,0,AVERAGEIFS('VISSIM Travel Time Outputs'!$K:$K,'VISSIM Travel Time Outputs'!$D:$D,$D61,'VISSIM Travel Time Outputs'!$A:$A,"AVG",'VISSIM Travel Time Outputs'!$B:$B,DV$9)),"-")</f>
        <v>-</v>
      </c>
      <c r="DW61" s="36" t="str">
        <f>IFERROR(TIME(0,0,AVERAGEIFS('VISSIM Travel Time Outputs'!$K:$K,'VISSIM Travel Time Outputs'!$D:$D,$D61,'VISSIM Travel Time Outputs'!$A:$A,"AVG",'VISSIM Travel Time Outputs'!$B:$B,DW$9)),"-")</f>
        <v>-</v>
      </c>
      <c r="DX61" s="36" t="str">
        <f>IFERROR(TIME(0,0,AVERAGEIFS('VISSIM Travel Time Outputs'!$K:$K,'VISSIM Travel Time Outputs'!$D:$D,$D61,'VISSIM Travel Time Outputs'!$A:$A,"AVG",'VISSIM Travel Time Outputs'!$B:$B,DX$9)),"-")</f>
        <v>-</v>
      </c>
      <c r="DY61" s="36" t="str">
        <f>IFERROR(TIME(0,0,AVERAGEIFS('VISSIM Travel Time Outputs'!$K:$K,'VISSIM Travel Time Outputs'!$D:$D,$D61,'VISSIM Travel Time Outputs'!$A:$A,"AVG",'VISSIM Travel Time Outputs'!$B:$B,DY$9)),"-")</f>
        <v>-</v>
      </c>
      <c r="DZ61" s="36" t="str">
        <f>IFERROR(TIME(0,0,AVERAGEIFS('VISSIM Travel Time Outputs'!$K:$K,'VISSIM Travel Time Outputs'!$D:$D,$D61,'VISSIM Travel Time Outputs'!$A:$A,"AVG",'VISSIM Travel Time Outputs'!$B:$B,DZ$9)),"-")</f>
        <v>-</v>
      </c>
      <c r="EA61" s="36" t="str">
        <f>IFERROR(TIME(0,0,AVERAGEIFS('VISSIM Travel Time Outputs'!$K:$K,'VISSIM Travel Time Outputs'!$D:$D,$D61,'VISSIM Travel Time Outputs'!$A:$A,"AVG",'VISSIM Travel Time Outputs'!$B:$B,EA$9)),"-")</f>
        <v>-</v>
      </c>
      <c r="EB61" s="36" t="str">
        <f>IFERROR(TIME(0,0,AVERAGEIFS('VISSIM Travel Time Outputs'!$K:$K,'VISSIM Travel Time Outputs'!$D:$D,$D61,'VISSIM Travel Time Outputs'!$A:$A,"AVG",'VISSIM Travel Time Outputs'!$B:$B,EB$9)),"-")</f>
        <v>-</v>
      </c>
      <c r="EC61" s="36" t="str">
        <f>IFERROR(TIME(0,0,AVERAGEIFS('VISSIM Travel Time Outputs'!$K:$K,'VISSIM Travel Time Outputs'!$D:$D,$D61,'VISSIM Travel Time Outputs'!$A:$A,"AVG",'VISSIM Travel Time Outputs'!$B:$B,EC$9)),"-")</f>
        <v>-</v>
      </c>
      <c r="ED61" s="36" t="str">
        <f>IFERROR(TIME(0,0,AVERAGEIFS('VISSIM Travel Time Outputs'!$K:$K,'VISSIM Travel Time Outputs'!$D:$D,$D61,'VISSIM Travel Time Outputs'!$A:$A,"AVG",'VISSIM Travel Time Outputs'!$B:$B,ED$9)),"-")</f>
        <v>-</v>
      </c>
      <c r="EE61" s="36" t="str">
        <f>IFERROR(TIME(0,0,AVERAGEIFS('VISSIM Travel Time Outputs'!$K:$K,'VISSIM Travel Time Outputs'!$D:$D,$D61,'VISSIM Travel Time Outputs'!$A:$A,"AVG",'VISSIM Travel Time Outputs'!$B:$B,EE$9)),"-")</f>
        <v>-</v>
      </c>
      <c r="EF61" s="36" t="str">
        <f>IFERROR(TIME(0,0,AVERAGEIFS('VISSIM Travel Time Outputs'!$K:$K,'VISSIM Travel Time Outputs'!$D:$D,$D61,'VISSIM Travel Time Outputs'!$A:$A,"AVG",'VISSIM Travel Time Outputs'!$B:$B,EF$9)),"-")</f>
        <v>-</v>
      </c>
      <c r="EG61" s="36" t="str">
        <f>IFERROR(TIME(0,0,AVERAGEIFS('VISSIM Travel Time Outputs'!$K:$K,'VISSIM Travel Time Outputs'!$D:$D,$D61,'VISSIM Travel Time Outputs'!$A:$A,"AVG",'VISSIM Travel Time Outputs'!$B:$B,EG$9)),"-")</f>
        <v>-</v>
      </c>
      <c r="EH61" s="177" t="str">
        <f>IFERROR(TIME(0,0,AVERAGEIFS('VISSIM Travel Time Outputs'!$K:$K,'VISSIM Travel Time Outputs'!$D:$D,$D61,'VISSIM Travel Time Outputs'!$A:$A,"AVG",'VISSIM Travel Time Outputs'!$B:$B,EH$9)),"-")</f>
        <v>-</v>
      </c>
      <c r="EI61" s="164"/>
      <c r="EJ61" s="379" t="str">
        <f>IFERROR(AVERAGEIFS('VISSIM Travel Time Outputs'!$H:$H,'VISSIM Travel Time Outputs'!$D:$D,$D61,'VISSIM Travel Time Outputs'!$A:$A,"AVG",'VISSIM Travel Time Outputs'!$B:$B,EJ$9),"-")</f>
        <v>-</v>
      </c>
      <c r="EK61" s="380" t="str">
        <f>IFERROR(AVERAGEIFS('VISSIM Travel Time Outputs'!$H:$H,'VISSIM Travel Time Outputs'!$D:$D,$D61,'VISSIM Travel Time Outputs'!$A:$A,"AVG",'VISSIM Travel Time Outputs'!$B:$B,EK$9),"-")</f>
        <v>-</v>
      </c>
      <c r="EL61" s="380" t="str">
        <f>IFERROR(AVERAGEIFS('VISSIM Travel Time Outputs'!$H:$H,'VISSIM Travel Time Outputs'!$D:$D,$D61,'VISSIM Travel Time Outputs'!$A:$A,"AVG",'VISSIM Travel Time Outputs'!$B:$B,EL$9),"-")</f>
        <v>-</v>
      </c>
      <c r="EM61" s="380" t="str">
        <f>IFERROR(AVERAGEIFS('VISSIM Travel Time Outputs'!$H:$H,'VISSIM Travel Time Outputs'!$D:$D,$D61,'VISSIM Travel Time Outputs'!$A:$A,"AVG",'VISSIM Travel Time Outputs'!$B:$B,EM$9),"-")</f>
        <v>-</v>
      </c>
      <c r="EN61" s="380" t="str">
        <f>IFERROR(AVERAGEIFS('VISSIM Travel Time Outputs'!$H:$H,'VISSIM Travel Time Outputs'!$D:$D,$D61,'VISSIM Travel Time Outputs'!$A:$A,"AVG",'VISSIM Travel Time Outputs'!$B:$B,EN$9),"-")</f>
        <v>-</v>
      </c>
      <c r="EO61" s="380" t="str">
        <f>IFERROR(AVERAGEIFS('VISSIM Travel Time Outputs'!$H:$H,'VISSIM Travel Time Outputs'!$D:$D,$D61,'VISSIM Travel Time Outputs'!$A:$A,"AVG",'VISSIM Travel Time Outputs'!$B:$B,EO$9),"-")</f>
        <v>-</v>
      </c>
      <c r="EP61" s="380" t="str">
        <f>IFERROR(AVERAGEIFS('VISSIM Travel Time Outputs'!$H:$H,'VISSIM Travel Time Outputs'!$D:$D,$D61,'VISSIM Travel Time Outputs'!$A:$A,"AVG",'VISSIM Travel Time Outputs'!$B:$B,EP$9),"-")</f>
        <v>-</v>
      </c>
      <c r="EQ61" s="380" t="str">
        <f>IFERROR(AVERAGEIFS('VISSIM Travel Time Outputs'!$H:$H,'VISSIM Travel Time Outputs'!$D:$D,$D61,'VISSIM Travel Time Outputs'!$A:$A,"AVG",'VISSIM Travel Time Outputs'!$B:$B,EQ$9),"-")</f>
        <v>-</v>
      </c>
      <c r="ER61" s="380" t="str">
        <f>IFERROR(AVERAGEIFS('VISSIM Travel Time Outputs'!$H:$H,'VISSIM Travel Time Outputs'!$D:$D,$D61,'VISSIM Travel Time Outputs'!$A:$A,"AVG",'VISSIM Travel Time Outputs'!$B:$B,ER$9),"-")</f>
        <v>-</v>
      </c>
      <c r="ES61" s="380" t="str">
        <f>IFERROR(AVERAGEIFS('VISSIM Travel Time Outputs'!$H:$H,'VISSIM Travel Time Outputs'!$D:$D,$D61,'VISSIM Travel Time Outputs'!$A:$A,"AVG",'VISSIM Travel Time Outputs'!$B:$B,ES$9),"-")</f>
        <v>-</v>
      </c>
      <c r="ET61" s="380" t="str">
        <f>IFERROR(AVERAGEIFS('VISSIM Travel Time Outputs'!$H:$H,'VISSIM Travel Time Outputs'!$D:$D,$D61,'VISSIM Travel Time Outputs'!$A:$A,"AVG",'VISSIM Travel Time Outputs'!$B:$B,ET$9),"-")</f>
        <v>-</v>
      </c>
      <c r="EU61" s="380" t="str">
        <f>IFERROR(AVERAGEIFS('VISSIM Travel Time Outputs'!$H:$H,'VISSIM Travel Time Outputs'!$D:$D,$D61,'VISSIM Travel Time Outputs'!$A:$A,"AVG",'VISSIM Travel Time Outputs'!$B:$B,EU$9),"-")</f>
        <v>-</v>
      </c>
      <c r="EV61" s="380" t="str">
        <f>IFERROR(AVERAGEIFS('VISSIM Travel Time Outputs'!$H:$H,'VISSIM Travel Time Outputs'!$D:$D,$D61,'VISSIM Travel Time Outputs'!$A:$A,"AVG",'VISSIM Travel Time Outputs'!$B:$B,EV$9),"-")</f>
        <v>-</v>
      </c>
      <c r="EW61" s="380" t="str">
        <f>IFERROR(AVERAGEIFS('VISSIM Travel Time Outputs'!$H:$H,'VISSIM Travel Time Outputs'!$D:$D,$D61,'VISSIM Travel Time Outputs'!$A:$A,"AVG",'VISSIM Travel Time Outputs'!$B:$B,EW$9),"-")</f>
        <v>-</v>
      </c>
      <c r="EX61" s="380" t="str">
        <f>IFERROR(AVERAGEIFS('VISSIM Travel Time Outputs'!$H:$H,'VISSIM Travel Time Outputs'!$D:$D,$D61,'VISSIM Travel Time Outputs'!$A:$A,"AVG",'VISSIM Travel Time Outputs'!$B:$B,EX$9),"-")</f>
        <v>-</v>
      </c>
      <c r="EY61" s="381" t="str">
        <f>IFERROR(AVERAGEIFS('VISSIM Travel Time Outputs'!$H:$H,'VISSIM Travel Time Outputs'!$D:$D,$D61,'VISSIM Travel Time Outputs'!$A:$A,"AVG",'VISSIM Travel Time Outputs'!$B:$B,EY$9),"-")</f>
        <v>-</v>
      </c>
      <c r="EZ61" s="304"/>
      <c r="FA61" s="259" t="str">
        <f t="shared" si="22"/>
        <v>--</v>
      </c>
      <c r="FB61" s="410" t="str">
        <f t="shared" si="23"/>
        <v>--</v>
      </c>
      <c r="FC61" s="381">
        <f t="shared" si="24"/>
        <v>0</v>
      </c>
      <c r="FD61" s="387"/>
      <c r="FE61" s="259" t="str">
        <f>IFERROR(GETPIVOTDATA("Average of TRAVTM(40)",#REF!,"TIMEINT",FE$9,"VEHICLETRAVELTIMEMEASUREMENT",$D61)/3600/24,"--")</f>
        <v>--</v>
      </c>
      <c r="FF61" s="36" t="str">
        <f>IFERROR(GETPIVOTDATA("Average of TRAVTM(40)",#REF!,"TIMEINT",FF$9,"VEHICLETRAVELTIMEMEASUREMENT",$D61)/3600/24,"--")</f>
        <v>--</v>
      </c>
      <c r="FG61" s="36" t="str">
        <f>IFERROR(GETPIVOTDATA("Average of TRAVTM(40)",#REF!,"TIMEINT",FG$9,"VEHICLETRAVELTIMEMEASUREMENT",$D61)/3600/24,"--")</f>
        <v>--</v>
      </c>
      <c r="FH61" s="36" t="str">
        <f>IFERROR(GETPIVOTDATA("Average of TRAVTM(40)",#REF!,"TIMEINT",FH$9,"VEHICLETRAVELTIMEMEASUREMENT",$D61)/3600/24,"--")</f>
        <v>--</v>
      </c>
      <c r="FI61" s="36" t="str">
        <f>IFERROR(GETPIVOTDATA("Average of TRAVTM(40)",#REF!,"TIMEINT",FI$9,"VEHICLETRAVELTIMEMEASUREMENT",$D61)/3600/24,"--")</f>
        <v>--</v>
      </c>
      <c r="FJ61" s="36" t="str">
        <f>IFERROR(GETPIVOTDATA("Average of TRAVTM(40)",#REF!,"TIMEINT",FJ$9,"VEHICLETRAVELTIMEMEASUREMENT",$D61)/3600/24,"--")</f>
        <v>--</v>
      </c>
      <c r="FK61" s="36" t="str">
        <f>IFERROR(GETPIVOTDATA("Average of TRAVTM(40)",#REF!,"TIMEINT",FK$9,"VEHICLETRAVELTIMEMEASUREMENT",$D61)/3600/24,"--")</f>
        <v>--</v>
      </c>
      <c r="FL61" s="36" t="str">
        <f>IFERROR(GETPIVOTDATA("Average of TRAVTM(40)",#REF!,"TIMEINT",FL$9,"VEHICLETRAVELTIMEMEASUREMENT",$D61)/3600/24,"--")</f>
        <v>--</v>
      </c>
      <c r="FM61" s="36" t="str">
        <f>IFERROR(GETPIVOTDATA("Average of TRAVTM(40)",#REF!,"TIMEINT",FM$9,"VEHICLETRAVELTIMEMEASUREMENT",$D61)/3600/24,"--")</f>
        <v>--</v>
      </c>
      <c r="FN61" s="36" t="str">
        <f>IFERROR(GETPIVOTDATA("Average of TRAVTM(40)",#REF!,"TIMEINT",FN$9,"VEHICLETRAVELTIMEMEASUREMENT",$D61)/3600/24,"--")</f>
        <v>--</v>
      </c>
      <c r="FO61" s="36" t="str">
        <f>IFERROR(GETPIVOTDATA("Average of TRAVTM(40)",#REF!,"TIMEINT",FO$9,"VEHICLETRAVELTIMEMEASUREMENT",$D61)/3600/24,"--")</f>
        <v>--</v>
      </c>
      <c r="FP61" s="36" t="str">
        <f>IFERROR(GETPIVOTDATA("Average of TRAVTM(40)",#REF!,"TIMEINT",FP$9,"VEHICLETRAVELTIMEMEASUREMENT",$D61)/3600/24,"--")</f>
        <v>--</v>
      </c>
      <c r="FQ61" s="36" t="str">
        <f>IFERROR(GETPIVOTDATA("Average of TRAVTM(40)",#REF!,"TIMEINT",FQ$9,"VEHICLETRAVELTIMEMEASUREMENT",$D61)/3600/24,"--")</f>
        <v>--</v>
      </c>
      <c r="FR61" s="36" t="str">
        <f>IFERROR(GETPIVOTDATA("Average of TRAVTM(40)",#REF!,"TIMEINT",FR$9,"VEHICLETRAVELTIMEMEASUREMENT",$D61)/3600/24,"--")</f>
        <v>--</v>
      </c>
      <c r="FS61" s="36" t="str">
        <f>IFERROR(GETPIVOTDATA("Average of TRAVTM(40)",#REF!,"TIMEINT",FS$9,"VEHICLETRAVELTIMEMEASUREMENT",$D61)/3600/24,"--")</f>
        <v>--</v>
      </c>
      <c r="FT61" s="177" t="str">
        <f>IFERROR(GETPIVOTDATA("Average of TRAVTM(40)",#REF!,"TIMEINT",FT$9,"VEHICLETRAVELTIMEMEASUREMENT",$D61)/3600/24,"--")</f>
        <v>--</v>
      </c>
      <c r="FU61" s="387"/>
      <c r="FV61" s="379" t="str">
        <f>IFERROR(GETPIVOTDATA("Average of VEHS(40)",#REF!,"TIMEINT",FV$9,"VEHICLETRAVELTIMEMEASUREMENT",$D61),"--")</f>
        <v>--</v>
      </c>
      <c r="FW61" s="380" t="str">
        <f>IFERROR(GETPIVOTDATA("Average of VEHS(40)",#REF!,"TIMEINT",FW$9,"VEHICLETRAVELTIMEMEASUREMENT",$D61),"--")</f>
        <v>--</v>
      </c>
      <c r="FX61" s="380" t="str">
        <f>IFERROR(GETPIVOTDATA("Average of VEHS(40)",#REF!,"TIMEINT",FX$9,"VEHICLETRAVELTIMEMEASUREMENT",$D61),"--")</f>
        <v>--</v>
      </c>
      <c r="FY61" s="380" t="str">
        <f>IFERROR(GETPIVOTDATA("Average of VEHS(40)",#REF!,"TIMEINT",FY$9,"VEHICLETRAVELTIMEMEASUREMENT",$D61),"--")</f>
        <v>--</v>
      </c>
      <c r="FZ61" s="380" t="str">
        <f>IFERROR(GETPIVOTDATA("Average of VEHS(40)",#REF!,"TIMEINT",FZ$9,"VEHICLETRAVELTIMEMEASUREMENT",$D61),"--")</f>
        <v>--</v>
      </c>
      <c r="GA61" s="380" t="str">
        <f>IFERROR(GETPIVOTDATA("Average of VEHS(40)",#REF!,"TIMEINT",GA$9,"VEHICLETRAVELTIMEMEASUREMENT",$D61),"--")</f>
        <v>--</v>
      </c>
      <c r="GB61" s="380" t="str">
        <f>IFERROR(GETPIVOTDATA("Average of VEHS(40)",#REF!,"TIMEINT",GB$9,"VEHICLETRAVELTIMEMEASUREMENT",$D61),"--")</f>
        <v>--</v>
      </c>
      <c r="GC61" s="380" t="str">
        <f>IFERROR(GETPIVOTDATA("Average of VEHS(40)",#REF!,"TIMEINT",GC$9,"VEHICLETRAVELTIMEMEASUREMENT",$D61),"--")</f>
        <v>--</v>
      </c>
      <c r="GD61" s="380" t="str">
        <f>IFERROR(GETPIVOTDATA("Average of VEHS(40)",#REF!,"TIMEINT",GD$9,"VEHICLETRAVELTIMEMEASUREMENT",$D61),"--")</f>
        <v>--</v>
      </c>
      <c r="GE61" s="380" t="str">
        <f>IFERROR(GETPIVOTDATA("Average of VEHS(40)",#REF!,"TIMEINT",GE$9,"VEHICLETRAVELTIMEMEASUREMENT",$D61),"--")</f>
        <v>--</v>
      </c>
      <c r="GF61" s="380" t="str">
        <f>IFERROR(GETPIVOTDATA("Average of VEHS(40)",#REF!,"TIMEINT",GF$9,"VEHICLETRAVELTIMEMEASUREMENT",$D61),"--")</f>
        <v>--</v>
      </c>
      <c r="GG61" s="380" t="str">
        <f>IFERROR(GETPIVOTDATA("Average of VEHS(40)",#REF!,"TIMEINT",GG$9,"VEHICLETRAVELTIMEMEASUREMENT",$D61),"--")</f>
        <v>--</v>
      </c>
      <c r="GH61" s="380" t="str">
        <f>IFERROR(GETPIVOTDATA("Average of VEHS(40)",#REF!,"TIMEINT",GH$9,"VEHICLETRAVELTIMEMEASUREMENT",$D61),"--")</f>
        <v>--</v>
      </c>
      <c r="GI61" s="380" t="str">
        <f>IFERROR(GETPIVOTDATA("Average of VEHS(40)",#REF!,"TIMEINT",GI$9,"VEHICLETRAVELTIMEMEASUREMENT",$D61),"--")</f>
        <v>--</v>
      </c>
      <c r="GJ61" s="380" t="str">
        <f>IFERROR(GETPIVOTDATA("Average of VEHS(40)",#REF!,"TIMEINT",GJ$9,"VEHICLETRAVELTIMEMEASUREMENT",$D61),"--")</f>
        <v>--</v>
      </c>
      <c r="GK61" s="381" t="str">
        <f>IFERROR(GETPIVOTDATA("Average of VEHS(40)",#REF!,"TIMEINT",GK$9,"VEHICLETRAVELTIMEMEASUREMENT",$D61),"--")</f>
        <v>--</v>
      </c>
      <c r="GL61" s="387"/>
      <c r="GM61" s="259" t="str">
        <f t="shared" si="25"/>
        <v>--</v>
      </c>
      <c r="GN61" s="410" t="str">
        <f t="shared" si="26"/>
        <v>--</v>
      </c>
      <c r="GO61" s="381">
        <f t="shared" si="27"/>
        <v>0</v>
      </c>
      <c r="GP61" s="387"/>
      <c r="GQ61" s="259" t="str">
        <f>IFERROR(GETPIVOTDATA("Average of TRAVTM(60)",#REF!,"TIMEINT",GQ$9,"VEHICLETRAVELTIMEMEASUREMENT",$D61)/3600/24,"--")</f>
        <v>--</v>
      </c>
      <c r="GR61" s="36" t="str">
        <f>IFERROR(GETPIVOTDATA("Average of TRAVTM(60)",#REF!,"TIMEINT",GR$9,"VEHICLETRAVELTIMEMEASUREMENT",$D61)/3600/24,"--")</f>
        <v>--</v>
      </c>
      <c r="GS61" s="36" t="str">
        <f>IFERROR(GETPIVOTDATA("Average of TRAVTM(60)",#REF!,"TIMEINT",GS$9,"VEHICLETRAVELTIMEMEASUREMENT",$D61)/3600/24,"--")</f>
        <v>--</v>
      </c>
      <c r="GT61" s="36" t="str">
        <f>IFERROR(GETPIVOTDATA("Average of TRAVTM(60)",#REF!,"TIMEINT",GT$9,"VEHICLETRAVELTIMEMEASUREMENT",$D61)/3600/24,"--")</f>
        <v>--</v>
      </c>
      <c r="GU61" s="36" t="str">
        <f>IFERROR(GETPIVOTDATA("Average of TRAVTM(60)",#REF!,"TIMEINT",GU$9,"VEHICLETRAVELTIMEMEASUREMENT",$D61)/3600/24,"--")</f>
        <v>--</v>
      </c>
      <c r="GV61" s="36" t="str">
        <f>IFERROR(GETPIVOTDATA("Average of TRAVTM(60)",#REF!,"TIMEINT",GV$9,"VEHICLETRAVELTIMEMEASUREMENT",$D61)/3600/24,"--")</f>
        <v>--</v>
      </c>
      <c r="GW61" s="36" t="str">
        <f>IFERROR(GETPIVOTDATA("Average of TRAVTM(60)",#REF!,"TIMEINT",GW$9,"VEHICLETRAVELTIMEMEASUREMENT",$D61)/3600/24,"--")</f>
        <v>--</v>
      </c>
      <c r="GX61" s="36" t="str">
        <f>IFERROR(GETPIVOTDATA("Average of TRAVTM(60)",#REF!,"TIMEINT",GX$9,"VEHICLETRAVELTIMEMEASUREMENT",$D61)/3600/24,"--")</f>
        <v>--</v>
      </c>
      <c r="GY61" s="36" t="str">
        <f>IFERROR(GETPIVOTDATA("Average of TRAVTM(60)",#REF!,"TIMEINT",GY$9,"VEHICLETRAVELTIMEMEASUREMENT",$D61)/3600/24,"--")</f>
        <v>--</v>
      </c>
      <c r="GZ61" s="36" t="str">
        <f>IFERROR(GETPIVOTDATA("Average of TRAVTM(60)",#REF!,"TIMEINT",GZ$9,"VEHICLETRAVELTIMEMEASUREMENT",$D61)/3600/24,"--")</f>
        <v>--</v>
      </c>
      <c r="HA61" s="36" t="str">
        <f>IFERROR(GETPIVOTDATA("Average of TRAVTM(60)",#REF!,"TIMEINT",HA$9,"VEHICLETRAVELTIMEMEASUREMENT",$D61)/3600/24,"--")</f>
        <v>--</v>
      </c>
      <c r="HB61" s="36" t="str">
        <f>IFERROR(GETPIVOTDATA("Average of TRAVTM(60)",#REF!,"TIMEINT",HB$9,"VEHICLETRAVELTIMEMEASUREMENT",$D61)/3600/24,"--")</f>
        <v>--</v>
      </c>
      <c r="HC61" s="36" t="str">
        <f>IFERROR(GETPIVOTDATA("Average of TRAVTM(60)",#REF!,"TIMEINT",HC$9,"VEHICLETRAVELTIMEMEASUREMENT",$D61)/3600/24,"--")</f>
        <v>--</v>
      </c>
      <c r="HD61" s="36" t="str">
        <f>IFERROR(GETPIVOTDATA("Average of TRAVTM(60)",#REF!,"TIMEINT",HD$9,"VEHICLETRAVELTIMEMEASUREMENT",$D61)/3600/24,"--")</f>
        <v>--</v>
      </c>
      <c r="HE61" s="36" t="str">
        <f>IFERROR(GETPIVOTDATA("Average of TRAVTM(60)",#REF!,"TIMEINT",HE$9,"VEHICLETRAVELTIMEMEASUREMENT",$D61)/3600/24,"--")</f>
        <v>--</v>
      </c>
      <c r="HF61" s="177" t="str">
        <f>IFERROR(GETPIVOTDATA("Average of TRAVTM(60)",#REF!,"TIMEINT",HF$9,"VEHICLETRAVELTIMEMEASUREMENT",$D61)/3600/24,"--")</f>
        <v>--</v>
      </c>
      <c r="HG61" s="387"/>
      <c r="HH61" s="379" t="str">
        <f>IFERROR(GETPIVOTDATA("Average of VEHS(60)",#REF!,"TIMEINT",HH$9,"VEHICLETRAVELTIMEMEASUREMENT",$D61),"--")</f>
        <v>--</v>
      </c>
      <c r="HI61" s="380" t="str">
        <f>IFERROR(GETPIVOTDATA("Average of VEHS(60)",#REF!,"TIMEINT",HI$9,"VEHICLETRAVELTIMEMEASUREMENT",$D61),"--")</f>
        <v>--</v>
      </c>
      <c r="HJ61" s="380" t="str">
        <f>IFERROR(GETPIVOTDATA("Average of VEHS(60)",#REF!,"TIMEINT",HJ$9,"VEHICLETRAVELTIMEMEASUREMENT",$D61),"--")</f>
        <v>--</v>
      </c>
      <c r="HK61" s="380" t="str">
        <f>IFERROR(GETPIVOTDATA("Average of VEHS(60)",#REF!,"TIMEINT",HK$9,"VEHICLETRAVELTIMEMEASUREMENT",$D61),"--")</f>
        <v>--</v>
      </c>
      <c r="HL61" s="380" t="str">
        <f>IFERROR(GETPIVOTDATA("Average of VEHS(60)",#REF!,"TIMEINT",HL$9,"VEHICLETRAVELTIMEMEASUREMENT",$D61),"--")</f>
        <v>--</v>
      </c>
      <c r="HM61" s="380" t="str">
        <f>IFERROR(GETPIVOTDATA("Average of VEHS(60)",#REF!,"TIMEINT",HM$9,"VEHICLETRAVELTIMEMEASUREMENT",$D61),"--")</f>
        <v>--</v>
      </c>
      <c r="HN61" s="380" t="str">
        <f>IFERROR(GETPIVOTDATA("Average of VEHS(60)",#REF!,"TIMEINT",HN$9,"VEHICLETRAVELTIMEMEASUREMENT",$D61),"--")</f>
        <v>--</v>
      </c>
      <c r="HO61" s="380" t="str">
        <f>IFERROR(GETPIVOTDATA("Average of VEHS(60)",#REF!,"TIMEINT",HO$9,"VEHICLETRAVELTIMEMEASUREMENT",$D61),"--")</f>
        <v>--</v>
      </c>
      <c r="HP61" s="380" t="str">
        <f>IFERROR(GETPIVOTDATA("Average of VEHS(60)",#REF!,"TIMEINT",HP$9,"VEHICLETRAVELTIMEMEASUREMENT",$D61),"--")</f>
        <v>--</v>
      </c>
      <c r="HQ61" s="380" t="str">
        <f>IFERROR(GETPIVOTDATA("Average of VEHS(60)",#REF!,"TIMEINT",HQ$9,"VEHICLETRAVELTIMEMEASUREMENT",$D61),"--")</f>
        <v>--</v>
      </c>
      <c r="HR61" s="380" t="str">
        <f>IFERROR(GETPIVOTDATA("Average of VEHS(60)",#REF!,"TIMEINT",HR$9,"VEHICLETRAVELTIMEMEASUREMENT",$D61),"--")</f>
        <v>--</v>
      </c>
      <c r="HS61" s="380" t="str">
        <f>IFERROR(GETPIVOTDATA("Average of VEHS(60)",#REF!,"TIMEINT",HS$9,"VEHICLETRAVELTIMEMEASUREMENT",$D61),"--")</f>
        <v>--</v>
      </c>
      <c r="HT61" s="380" t="str">
        <f>IFERROR(GETPIVOTDATA("Average of VEHS(60)",#REF!,"TIMEINT",HT$9,"VEHICLETRAVELTIMEMEASUREMENT",$D61),"--")</f>
        <v>--</v>
      </c>
      <c r="HU61" s="380" t="str">
        <f>IFERROR(GETPIVOTDATA("Average of VEHS(60)",#REF!,"TIMEINT",HU$9,"VEHICLETRAVELTIMEMEASUREMENT",$D61),"--")</f>
        <v>--</v>
      </c>
      <c r="HV61" s="380" t="str">
        <f>IFERROR(GETPIVOTDATA("Average of VEHS(60)",#REF!,"TIMEINT",HV$9,"VEHICLETRAVELTIMEMEASUREMENT",$D61),"--")</f>
        <v>--</v>
      </c>
      <c r="HW61" s="381" t="str">
        <f>IFERROR(GETPIVOTDATA("Average of VEHS(60)",#REF!,"TIMEINT",HW$9,"VEHICLETRAVELTIMEMEASUREMENT",$D61),"--")</f>
        <v>--</v>
      </c>
      <c r="HX61" s="387"/>
      <c r="HY61" s="259" t="str">
        <f t="shared" si="28"/>
        <v>--</v>
      </c>
      <c r="HZ61" s="410" t="str">
        <f t="shared" si="29"/>
        <v>--</v>
      </c>
      <c r="IA61" s="381">
        <f t="shared" si="30"/>
        <v>0</v>
      </c>
      <c r="IB61" s="716"/>
      <c r="IC61" s="379" t="str">
        <f>IFERROR(AVERAGEIFS('VISSIM Travel Time Outputs'!$L:$L,'VISSIM Travel Time Outputs'!$D:$D,$D61,'VISSIM Travel Time Outputs'!$A:$A,"AVG",'VISSIM Travel Time Outputs'!$B:$B,IC$9),"-")</f>
        <v>-</v>
      </c>
      <c r="ID61" s="380" t="str">
        <f>IFERROR(AVERAGEIFS('VISSIM Travel Time Outputs'!$L:$L,'VISSIM Travel Time Outputs'!$D:$D,$D61,'VISSIM Travel Time Outputs'!$A:$A,"AVG",'VISSIM Travel Time Outputs'!$B:$B,ID$9),"-")</f>
        <v>-</v>
      </c>
      <c r="IE61" s="380" t="str">
        <f>IFERROR(AVERAGEIFS('VISSIM Travel Time Outputs'!$L:$L,'VISSIM Travel Time Outputs'!$D:$D,$D61,'VISSIM Travel Time Outputs'!$A:$A,"AVG",'VISSIM Travel Time Outputs'!$B:$B,IE$9),"-")</f>
        <v>-</v>
      </c>
      <c r="IF61" s="380" t="str">
        <f>IFERROR(AVERAGEIFS('VISSIM Travel Time Outputs'!$L:$L,'VISSIM Travel Time Outputs'!$D:$D,$D61,'VISSIM Travel Time Outputs'!$A:$A,"AVG",'VISSIM Travel Time Outputs'!$B:$B,IF$9),"-")</f>
        <v>-</v>
      </c>
      <c r="IG61" s="380" t="str">
        <f>IFERROR(AVERAGEIFS('VISSIM Travel Time Outputs'!$L:$L,'VISSIM Travel Time Outputs'!$D:$D,$D61,'VISSIM Travel Time Outputs'!$A:$A,"AVG",'VISSIM Travel Time Outputs'!$B:$B,IG$9),"-")</f>
        <v>-</v>
      </c>
      <c r="IH61" s="380" t="str">
        <f>IFERROR(AVERAGEIFS('VISSIM Travel Time Outputs'!$L:$L,'VISSIM Travel Time Outputs'!$D:$D,$D61,'VISSIM Travel Time Outputs'!$A:$A,"AVG",'VISSIM Travel Time Outputs'!$B:$B,IH$9),"-")</f>
        <v>-</v>
      </c>
      <c r="II61" s="380" t="str">
        <f>IFERROR(AVERAGEIFS('VISSIM Travel Time Outputs'!$L:$L,'VISSIM Travel Time Outputs'!$D:$D,$D61,'VISSIM Travel Time Outputs'!$A:$A,"AVG",'VISSIM Travel Time Outputs'!$B:$B,II$9),"-")</f>
        <v>-</v>
      </c>
      <c r="IJ61" s="380" t="str">
        <f>IFERROR(AVERAGEIFS('VISSIM Travel Time Outputs'!$L:$L,'VISSIM Travel Time Outputs'!$D:$D,$D61,'VISSIM Travel Time Outputs'!$A:$A,"AVG",'VISSIM Travel Time Outputs'!$B:$B,IJ$9),"-")</f>
        <v>-</v>
      </c>
      <c r="IK61" s="380" t="str">
        <f>IFERROR(AVERAGEIFS('VISSIM Travel Time Outputs'!$L:$L,'VISSIM Travel Time Outputs'!$D:$D,$D61,'VISSIM Travel Time Outputs'!$A:$A,"AVG",'VISSIM Travel Time Outputs'!$B:$B,IK$9),"-")</f>
        <v>-</v>
      </c>
      <c r="IL61" s="380" t="str">
        <f>IFERROR(AVERAGEIFS('VISSIM Travel Time Outputs'!$L:$L,'VISSIM Travel Time Outputs'!$D:$D,$D61,'VISSIM Travel Time Outputs'!$A:$A,"AVG",'VISSIM Travel Time Outputs'!$B:$B,IL$9),"-")</f>
        <v>-</v>
      </c>
      <c r="IM61" s="380" t="str">
        <f>IFERROR(AVERAGEIFS('VISSIM Travel Time Outputs'!$L:$L,'VISSIM Travel Time Outputs'!$D:$D,$D61,'VISSIM Travel Time Outputs'!$A:$A,"AVG",'VISSIM Travel Time Outputs'!$B:$B,IM$9),"-")</f>
        <v>-</v>
      </c>
      <c r="IN61" s="380" t="str">
        <f>IFERROR(AVERAGEIFS('VISSIM Travel Time Outputs'!$L:$L,'VISSIM Travel Time Outputs'!$D:$D,$D61,'VISSIM Travel Time Outputs'!$A:$A,"AVG",'VISSIM Travel Time Outputs'!$B:$B,IN$9),"-")</f>
        <v>-</v>
      </c>
      <c r="IO61" s="380" t="str">
        <f>IFERROR(AVERAGEIFS('VISSIM Travel Time Outputs'!$L:$L,'VISSIM Travel Time Outputs'!$D:$D,$D61,'VISSIM Travel Time Outputs'!$A:$A,"AVG",'VISSIM Travel Time Outputs'!$B:$B,IO$9),"-")</f>
        <v>-</v>
      </c>
      <c r="IP61" s="380" t="str">
        <f>IFERROR(AVERAGEIFS('VISSIM Travel Time Outputs'!$L:$L,'VISSIM Travel Time Outputs'!$D:$D,$D61,'VISSIM Travel Time Outputs'!$A:$A,"AVG",'VISSIM Travel Time Outputs'!$B:$B,IP$9),"-")</f>
        <v>-</v>
      </c>
      <c r="IQ61" s="380" t="str">
        <f>IFERROR(AVERAGEIFS('VISSIM Travel Time Outputs'!$L:$L,'VISSIM Travel Time Outputs'!$D:$D,$D61,'VISSIM Travel Time Outputs'!$A:$A,"AVG",'VISSIM Travel Time Outputs'!$B:$B,IQ$9),"-")</f>
        <v>-</v>
      </c>
      <c r="IR61" s="381" t="str">
        <f>IFERROR(AVERAGEIFS('VISSIM Travel Time Outputs'!$L:$L,'VISSIM Travel Time Outputs'!$D:$D,$D61,'VISSIM Travel Time Outputs'!$A:$A,"AVG",'VISSIM Travel Time Outputs'!$B:$B,IR$9),"-")</f>
        <v>-</v>
      </c>
      <c r="IS61" s="381" t="str">
        <f t="shared" si="31"/>
        <v>--</v>
      </c>
    </row>
    <row r="62" spans="1:253" x14ac:dyDescent="0.25">
      <c r="A62" s="302" t="str">
        <f t="shared" si="12"/>
        <v>H</v>
      </c>
      <c r="B62" s="375">
        <f t="shared" si="33"/>
        <v>53</v>
      </c>
      <c r="C62" s="475">
        <f>INDEX('Input - Travel Times'!$B$3:$AL$103,MATCH($B62,'Input - Travel Times'!$B$3:$B$103,0),MATCH(C$9,'Input - Travel Times'!$B$3:$AL$3,0))</f>
        <v>0</v>
      </c>
      <c r="D62" s="194">
        <f>INDEX('Input - Travel Times'!$B$3:$AS$103,MATCH($B62,'Input - Travel Times'!$B$3:$B$103,0),MATCH(D$9,'Input - Travel Times'!$B$3:$AS$3,0))</f>
        <v>0</v>
      </c>
      <c r="E62" s="582">
        <f>TIME(0,0,INDEX('Input - Travel Times'!$B$3:$AL$103,MATCH($B62,'Input - Travel Times'!$B$3:$B$103,0),MATCH(E$9,'Input - Travel Times'!$B$3:$AL$3,0)))</f>
        <v>0</v>
      </c>
      <c r="F62" s="582">
        <f>TIME(0,0,INDEX('Input - Travel Times'!$B$3:$AL$103,MATCH($B62,'Input - Travel Times'!$B$3:$B$103,0),MATCH(F$9,'Input - Travel Times'!$B$3:$AL$3,0)))</f>
        <v>0</v>
      </c>
      <c r="G62" s="582">
        <f>TIME(0,0,INDEX('Input - Travel Times'!$B$3:$AL$103,MATCH($B62,'Input - Travel Times'!$B$3:$B$103,0),MATCH(G$9,'Input - Travel Times'!$B$3:$AL$3,0)))</f>
        <v>0</v>
      </c>
      <c r="I62" s="259" t="str">
        <f>IFERROR(TIME(0,0,AVERAGEIFS('VISSIM Travel Time Outputs'!$I:$I,'VISSIM Travel Time Outputs'!$D:$D,$D62,'VISSIM Travel Time Outputs'!$A:$A,"AVG",'VISSIM Travel Time Outputs'!$B:$B,I$9)),"-")</f>
        <v>-</v>
      </c>
      <c r="J62" s="36" t="str">
        <f>IFERROR(TIME(0,0,AVERAGEIFS('VISSIM Travel Time Outputs'!$I:$I,'VISSIM Travel Time Outputs'!$D:$D,$D62,'VISSIM Travel Time Outputs'!$A:$A,"AVG",'VISSIM Travel Time Outputs'!$B:$B,J$9)),"-")</f>
        <v>-</v>
      </c>
      <c r="K62" s="36" t="str">
        <f>IFERROR(TIME(0,0,AVERAGEIFS('VISSIM Travel Time Outputs'!$I:$I,'VISSIM Travel Time Outputs'!$D:$D,$D62,'VISSIM Travel Time Outputs'!$A:$A,"AVG",'VISSIM Travel Time Outputs'!$B:$B,K$9)),"-")</f>
        <v>-</v>
      </c>
      <c r="L62" s="36" t="str">
        <f>IFERROR(TIME(0,0,AVERAGEIFS('VISSIM Travel Time Outputs'!$I:$I,'VISSIM Travel Time Outputs'!$D:$D,$D62,'VISSIM Travel Time Outputs'!$A:$A,"AVG",'VISSIM Travel Time Outputs'!$B:$B,L$9)),"-")</f>
        <v>-</v>
      </c>
      <c r="M62" s="36" t="str">
        <f>IFERROR(TIME(0,0,AVERAGEIFS('VISSIM Travel Time Outputs'!$I:$I,'VISSIM Travel Time Outputs'!$D:$D,$D62,'VISSIM Travel Time Outputs'!$A:$A,"AVG",'VISSIM Travel Time Outputs'!$B:$B,M$9)),"-")</f>
        <v>-</v>
      </c>
      <c r="N62" s="36" t="str">
        <f>IFERROR(TIME(0,0,AVERAGEIFS('VISSIM Travel Time Outputs'!$I:$I,'VISSIM Travel Time Outputs'!$D:$D,$D62,'VISSIM Travel Time Outputs'!$A:$A,"AVG",'VISSIM Travel Time Outputs'!$B:$B,N$9)),"-")</f>
        <v>-</v>
      </c>
      <c r="O62" s="36" t="str">
        <f>IFERROR(TIME(0,0,AVERAGEIFS('VISSIM Travel Time Outputs'!$I:$I,'VISSIM Travel Time Outputs'!$D:$D,$D62,'VISSIM Travel Time Outputs'!$A:$A,"AVG",'VISSIM Travel Time Outputs'!$B:$B,O$9)),"-")</f>
        <v>-</v>
      </c>
      <c r="P62" s="36" t="str">
        <f>IFERROR(TIME(0,0,AVERAGEIFS('VISSIM Travel Time Outputs'!$I:$I,'VISSIM Travel Time Outputs'!$D:$D,$D62,'VISSIM Travel Time Outputs'!$A:$A,"AVG",'VISSIM Travel Time Outputs'!$B:$B,P$9)),"-")</f>
        <v>-</v>
      </c>
      <c r="Q62" s="36" t="str">
        <f>IFERROR(TIME(0,0,AVERAGEIFS('VISSIM Travel Time Outputs'!$I:$I,'VISSIM Travel Time Outputs'!$D:$D,$D62,'VISSIM Travel Time Outputs'!$A:$A,"AVG",'VISSIM Travel Time Outputs'!$B:$B,Q$9)),"-")</f>
        <v>-</v>
      </c>
      <c r="R62" s="36" t="str">
        <f>IFERROR(TIME(0,0,AVERAGEIFS('VISSIM Travel Time Outputs'!$I:$I,'VISSIM Travel Time Outputs'!$D:$D,$D62,'VISSIM Travel Time Outputs'!$A:$A,"AVG",'VISSIM Travel Time Outputs'!$B:$B,R$9)),"-")</f>
        <v>-</v>
      </c>
      <c r="S62" s="36" t="str">
        <f>IFERROR(TIME(0,0,AVERAGEIFS('VISSIM Travel Time Outputs'!$I:$I,'VISSIM Travel Time Outputs'!$D:$D,$D62,'VISSIM Travel Time Outputs'!$A:$A,"AVG",'VISSIM Travel Time Outputs'!$B:$B,S$9)),"-")</f>
        <v>-</v>
      </c>
      <c r="T62" s="36" t="str">
        <f>IFERROR(TIME(0,0,AVERAGEIFS('VISSIM Travel Time Outputs'!$I:$I,'VISSIM Travel Time Outputs'!$D:$D,$D62,'VISSIM Travel Time Outputs'!$A:$A,"AVG",'VISSIM Travel Time Outputs'!$B:$B,T$9)),"-")</f>
        <v>-</v>
      </c>
      <c r="U62" s="36" t="str">
        <f>IFERROR(TIME(0,0,AVERAGEIFS('VISSIM Travel Time Outputs'!$I:$I,'VISSIM Travel Time Outputs'!$D:$D,$D62,'VISSIM Travel Time Outputs'!$A:$A,"AVG",'VISSIM Travel Time Outputs'!$B:$B,U$9)),"-")</f>
        <v>-</v>
      </c>
      <c r="V62" s="36" t="str">
        <f>IFERROR(TIME(0,0,AVERAGEIFS('VISSIM Travel Time Outputs'!$I:$I,'VISSIM Travel Time Outputs'!$D:$D,$D62,'VISSIM Travel Time Outputs'!$A:$A,"AVG",'VISSIM Travel Time Outputs'!$B:$B,V$9)),"-")</f>
        <v>-</v>
      </c>
      <c r="W62" s="36" t="str">
        <f>IFERROR(TIME(0,0,AVERAGEIFS('VISSIM Travel Time Outputs'!$I:$I,'VISSIM Travel Time Outputs'!$D:$D,$D62,'VISSIM Travel Time Outputs'!$A:$A,"AVG",'VISSIM Travel Time Outputs'!$B:$B,W$9)),"-")</f>
        <v>-</v>
      </c>
      <c r="X62" s="177" t="str">
        <f>IFERROR(TIME(0,0,AVERAGEIFS('VISSIM Travel Time Outputs'!$I:$I,'VISSIM Travel Time Outputs'!$D:$D,$D62,'VISSIM Travel Time Outputs'!$A:$A,"AVG",'VISSIM Travel Time Outputs'!$B:$B,X$9)),"-")</f>
        <v>-</v>
      </c>
      <c r="Y62" s="304"/>
      <c r="Z62" s="379" t="str">
        <f>IFERROR(AVERAGEIFS('VISSIM Travel Time Outputs'!$F:$F,'VISSIM Travel Time Outputs'!$D:$D,$D62,'VISSIM Travel Time Outputs'!$A:$A,"AVG",'VISSIM Travel Time Outputs'!$B:$B,Z$9),"-")</f>
        <v>-</v>
      </c>
      <c r="AA62" s="380" t="str">
        <f>IFERROR(AVERAGEIFS('VISSIM Travel Time Outputs'!$F:$F,'VISSIM Travel Time Outputs'!$D:$D,$D62,'VISSIM Travel Time Outputs'!$A:$A,"AVG",'VISSIM Travel Time Outputs'!$B:$B,AA$9),"-")</f>
        <v>-</v>
      </c>
      <c r="AB62" s="380" t="str">
        <f>IFERROR(AVERAGEIFS('VISSIM Travel Time Outputs'!$F:$F,'VISSIM Travel Time Outputs'!$D:$D,$D62,'VISSIM Travel Time Outputs'!$A:$A,"AVG",'VISSIM Travel Time Outputs'!$B:$B,AB$9),"-")</f>
        <v>-</v>
      </c>
      <c r="AC62" s="380" t="str">
        <f>IFERROR(AVERAGEIFS('VISSIM Travel Time Outputs'!$F:$F,'VISSIM Travel Time Outputs'!$D:$D,$D62,'VISSIM Travel Time Outputs'!$A:$A,"AVG",'VISSIM Travel Time Outputs'!$B:$B,AC$9),"-")</f>
        <v>-</v>
      </c>
      <c r="AD62" s="380" t="str">
        <f>IFERROR(AVERAGEIFS('VISSIM Travel Time Outputs'!$F:$F,'VISSIM Travel Time Outputs'!$D:$D,$D62,'VISSIM Travel Time Outputs'!$A:$A,"AVG",'VISSIM Travel Time Outputs'!$B:$B,AD$9),"-")</f>
        <v>-</v>
      </c>
      <c r="AE62" s="380" t="str">
        <f>IFERROR(AVERAGEIFS('VISSIM Travel Time Outputs'!$F:$F,'VISSIM Travel Time Outputs'!$D:$D,$D62,'VISSIM Travel Time Outputs'!$A:$A,"AVG",'VISSIM Travel Time Outputs'!$B:$B,AE$9),"-")</f>
        <v>-</v>
      </c>
      <c r="AF62" s="380" t="str">
        <f>IFERROR(AVERAGEIFS('VISSIM Travel Time Outputs'!$F:$F,'VISSIM Travel Time Outputs'!$D:$D,$D62,'VISSIM Travel Time Outputs'!$A:$A,"AVG",'VISSIM Travel Time Outputs'!$B:$B,AF$9),"-")</f>
        <v>-</v>
      </c>
      <c r="AG62" s="380" t="str">
        <f>IFERROR(AVERAGEIFS('VISSIM Travel Time Outputs'!$F:$F,'VISSIM Travel Time Outputs'!$D:$D,$D62,'VISSIM Travel Time Outputs'!$A:$A,"AVG",'VISSIM Travel Time Outputs'!$B:$B,AG$9),"-")</f>
        <v>-</v>
      </c>
      <c r="AH62" s="380" t="str">
        <f>IFERROR(AVERAGEIFS('VISSIM Travel Time Outputs'!$F:$F,'VISSIM Travel Time Outputs'!$D:$D,$D62,'VISSIM Travel Time Outputs'!$A:$A,"AVG",'VISSIM Travel Time Outputs'!$B:$B,AH$9),"-")</f>
        <v>-</v>
      </c>
      <c r="AI62" s="380" t="str">
        <f>IFERROR(AVERAGEIFS('VISSIM Travel Time Outputs'!$F:$F,'VISSIM Travel Time Outputs'!$D:$D,$D62,'VISSIM Travel Time Outputs'!$A:$A,"AVG",'VISSIM Travel Time Outputs'!$B:$B,AI$9),"-")</f>
        <v>-</v>
      </c>
      <c r="AJ62" s="380" t="str">
        <f>IFERROR(AVERAGEIFS('VISSIM Travel Time Outputs'!$F:$F,'VISSIM Travel Time Outputs'!$D:$D,$D62,'VISSIM Travel Time Outputs'!$A:$A,"AVG",'VISSIM Travel Time Outputs'!$B:$B,AJ$9),"-")</f>
        <v>-</v>
      </c>
      <c r="AK62" s="380" t="str">
        <f>IFERROR(AVERAGEIFS('VISSIM Travel Time Outputs'!$F:$F,'VISSIM Travel Time Outputs'!$D:$D,$D62,'VISSIM Travel Time Outputs'!$A:$A,"AVG",'VISSIM Travel Time Outputs'!$B:$B,AK$9),"-")</f>
        <v>-</v>
      </c>
      <c r="AL62" s="380" t="str">
        <f>IFERROR(AVERAGEIFS('VISSIM Travel Time Outputs'!$F:$F,'VISSIM Travel Time Outputs'!$D:$D,$D62,'VISSIM Travel Time Outputs'!$A:$A,"AVG",'VISSIM Travel Time Outputs'!$B:$B,AL$9),"-")</f>
        <v>-</v>
      </c>
      <c r="AM62" s="380" t="str">
        <f>IFERROR(AVERAGEIFS('VISSIM Travel Time Outputs'!$F:$F,'VISSIM Travel Time Outputs'!$D:$D,$D62,'VISSIM Travel Time Outputs'!$A:$A,"AVG",'VISSIM Travel Time Outputs'!$B:$B,AM$9),"-")</f>
        <v>-</v>
      </c>
      <c r="AN62" s="380" t="str">
        <f>IFERROR(AVERAGEIFS('VISSIM Travel Time Outputs'!$F:$F,'VISSIM Travel Time Outputs'!$D:$D,$D62,'VISSIM Travel Time Outputs'!$A:$A,"AVG",'VISSIM Travel Time Outputs'!$B:$B,AN$9),"-")</f>
        <v>-</v>
      </c>
      <c r="AO62" s="381" t="str">
        <f>IFERROR(AVERAGEIFS('VISSIM Travel Time Outputs'!$F:$F,'VISSIM Travel Time Outputs'!$D:$D,$D62,'VISSIM Travel Time Outputs'!$A:$A,"AVG",'VISSIM Travel Time Outputs'!$B:$B,AO$9),"-")</f>
        <v>-</v>
      </c>
      <c r="AP62" s="387"/>
      <c r="AQ62" s="259" t="str">
        <f t="shared" si="13"/>
        <v>--</v>
      </c>
      <c r="AR62" s="410" t="str">
        <f t="shared" si="14"/>
        <v>--</v>
      </c>
      <c r="AS62" s="381">
        <f t="shared" si="15"/>
        <v>0</v>
      </c>
      <c r="AT62" s="305"/>
      <c r="AU62" s="259" t="str">
        <f>IFERROR(TIME(0,0,AVERAGEIFS('VISSIM Travel Time Outputs'!$J:$J,'VISSIM Travel Time Outputs'!$D:$D,$D62,'VISSIM Travel Time Outputs'!$A:$A,"AVG",'VISSIM Travel Time Outputs'!$B:$B,AU$9)),"-")</f>
        <v>-</v>
      </c>
      <c r="AV62" s="36" t="str">
        <f>IFERROR(TIME(0,0,AVERAGEIFS('VISSIM Travel Time Outputs'!$J:$J,'VISSIM Travel Time Outputs'!$D:$D,$D62,'VISSIM Travel Time Outputs'!$A:$A,"AVG",'VISSIM Travel Time Outputs'!$B:$B,AV$9)),"-")</f>
        <v>-</v>
      </c>
      <c r="AW62" s="36" t="str">
        <f>IFERROR(TIME(0,0,AVERAGEIFS('VISSIM Travel Time Outputs'!$J:$J,'VISSIM Travel Time Outputs'!$D:$D,$D62,'VISSIM Travel Time Outputs'!$A:$A,"AVG",'VISSIM Travel Time Outputs'!$B:$B,AW$9)),"-")</f>
        <v>-</v>
      </c>
      <c r="AX62" s="36" t="str">
        <f>IFERROR(TIME(0,0,AVERAGEIFS('VISSIM Travel Time Outputs'!$J:$J,'VISSIM Travel Time Outputs'!$D:$D,$D62,'VISSIM Travel Time Outputs'!$A:$A,"AVG",'VISSIM Travel Time Outputs'!$B:$B,AX$9)),"-")</f>
        <v>-</v>
      </c>
      <c r="AY62" s="36" t="str">
        <f>IFERROR(TIME(0,0,AVERAGEIFS('VISSIM Travel Time Outputs'!$J:$J,'VISSIM Travel Time Outputs'!$D:$D,$D62,'VISSIM Travel Time Outputs'!$A:$A,"AVG",'VISSIM Travel Time Outputs'!$B:$B,AY$9)),"-")</f>
        <v>-</v>
      </c>
      <c r="AZ62" s="36" t="str">
        <f>IFERROR(TIME(0,0,AVERAGEIFS('VISSIM Travel Time Outputs'!$J:$J,'VISSIM Travel Time Outputs'!$D:$D,$D62,'VISSIM Travel Time Outputs'!$A:$A,"AVG",'VISSIM Travel Time Outputs'!$B:$B,AZ$9)),"-")</f>
        <v>-</v>
      </c>
      <c r="BA62" s="36" t="str">
        <f>IFERROR(TIME(0,0,AVERAGEIFS('VISSIM Travel Time Outputs'!$J:$J,'VISSIM Travel Time Outputs'!$D:$D,$D62,'VISSIM Travel Time Outputs'!$A:$A,"AVG",'VISSIM Travel Time Outputs'!$B:$B,BA$9)),"-")</f>
        <v>-</v>
      </c>
      <c r="BB62" s="36" t="str">
        <f>IFERROR(TIME(0,0,AVERAGEIFS('VISSIM Travel Time Outputs'!$J:$J,'VISSIM Travel Time Outputs'!$D:$D,$D62,'VISSIM Travel Time Outputs'!$A:$A,"AVG",'VISSIM Travel Time Outputs'!$B:$B,BB$9)),"-")</f>
        <v>-</v>
      </c>
      <c r="BC62" s="36" t="str">
        <f>IFERROR(TIME(0,0,AVERAGEIFS('VISSIM Travel Time Outputs'!$J:$J,'VISSIM Travel Time Outputs'!$D:$D,$D62,'VISSIM Travel Time Outputs'!$A:$A,"AVG",'VISSIM Travel Time Outputs'!$B:$B,BC$9)),"-")</f>
        <v>-</v>
      </c>
      <c r="BD62" s="36" t="str">
        <f>IFERROR(TIME(0,0,AVERAGEIFS('VISSIM Travel Time Outputs'!$J:$J,'VISSIM Travel Time Outputs'!$D:$D,$D62,'VISSIM Travel Time Outputs'!$A:$A,"AVG",'VISSIM Travel Time Outputs'!$B:$B,BD$9)),"-")</f>
        <v>-</v>
      </c>
      <c r="BE62" s="36" t="str">
        <f>IFERROR(TIME(0,0,AVERAGEIFS('VISSIM Travel Time Outputs'!$J:$J,'VISSIM Travel Time Outputs'!$D:$D,$D62,'VISSIM Travel Time Outputs'!$A:$A,"AVG",'VISSIM Travel Time Outputs'!$B:$B,BE$9)),"-")</f>
        <v>-</v>
      </c>
      <c r="BF62" s="36" t="str">
        <f>IFERROR(TIME(0,0,AVERAGEIFS('VISSIM Travel Time Outputs'!$J:$J,'VISSIM Travel Time Outputs'!$D:$D,$D62,'VISSIM Travel Time Outputs'!$A:$A,"AVG",'VISSIM Travel Time Outputs'!$B:$B,BF$9)),"-")</f>
        <v>-</v>
      </c>
      <c r="BG62" s="36" t="str">
        <f>IFERROR(TIME(0,0,AVERAGEIFS('VISSIM Travel Time Outputs'!$J:$J,'VISSIM Travel Time Outputs'!$D:$D,$D62,'VISSIM Travel Time Outputs'!$A:$A,"AVG",'VISSIM Travel Time Outputs'!$B:$B,BG$9)),"-")</f>
        <v>-</v>
      </c>
      <c r="BH62" s="36" t="str">
        <f>IFERROR(TIME(0,0,AVERAGEIFS('VISSIM Travel Time Outputs'!$J:$J,'VISSIM Travel Time Outputs'!$D:$D,$D62,'VISSIM Travel Time Outputs'!$A:$A,"AVG",'VISSIM Travel Time Outputs'!$B:$B,BH$9)),"-")</f>
        <v>-</v>
      </c>
      <c r="BI62" s="36" t="str">
        <f>IFERROR(TIME(0,0,AVERAGEIFS('VISSIM Travel Time Outputs'!$J:$J,'VISSIM Travel Time Outputs'!$D:$D,$D62,'VISSIM Travel Time Outputs'!$A:$A,"AVG",'VISSIM Travel Time Outputs'!$B:$B,BI$9)),"-")</f>
        <v>-</v>
      </c>
      <c r="BJ62" s="177" t="str">
        <f>IFERROR(TIME(0,0,AVERAGEIFS('VISSIM Travel Time Outputs'!$J:$J,'VISSIM Travel Time Outputs'!$D:$D,$D62,'VISSIM Travel Time Outputs'!$A:$A,"AVG",'VISSIM Travel Time Outputs'!$B:$B,BJ$9)),"-")</f>
        <v>-</v>
      </c>
      <c r="BK62" s="164"/>
      <c r="BL62" s="379" t="str">
        <f>IFERROR(AVERAGEIFS('VISSIM Travel Time Outputs'!$G:$G,'VISSIM Travel Time Outputs'!$D:$D,$D62,'VISSIM Travel Time Outputs'!$A:$A,"AVG",'VISSIM Travel Time Outputs'!$B:$B,BL$9),"-")</f>
        <v>-</v>
      </c>
      <c r="BM62" s="380" t="str">
        <f>IFERROR(AVERAGEIFS('VISSIM Travel Time Outputs'!$G:$G,'VISSIM Travel Time Outputs'!$D:$D,$D62,'VISSIM Travel Time Outputs'!$A:$A,"AVG",'VISSIM Travel Time Outputs'!$B:$B,BM$9),"-")</f>
        <v>-</v>
      </c>
      <c r="BN62" s="380" t="str">
        <f>IFERROR(AVERAGEIFS('VISSIM Travel Time Outputs'!$G:$G,'VISSIM Travel Time Outputs'!$D:$D,$D62,'VISSIM Travel Time Outputs'!$A:$A,"AVG",'VISSIM Travel Time Outputs'!$B:$B,BN$9),"-")</f>
        <v>-</v>
      </c>
      <c r="BO62" s="380" t="str">
        <f>IFERROR(AVERAGEIFS('VISSIM Travel Time Outputs'!$G:$G,'VISSIM Travel Time Outputs'!$D:$D,$D62,'VISSIM Travel Time Outputs'!$A:$A,"AVG",'VISSIM Travel Time Outputs'!$B:$B,BO$9),"-")</f>
        <v>-</v>
      </c>
      <c r="BP62" s="380" t="str">
        <f>IFERROR(AVERAGEIFS('VISSIM Travel Time Outputs'!$G:$G,'VISSIM Travel Time Outputs'!$D:$D,$D62,'VISSIM Travel Time Outputs'!$A:$A,"AVG",'VISSIM Travel Time Outputs'!$B:$B,BP$9),"-")</f>
        <v>-</v>
      </c>
      <c r="BQ62" s="380" t="str">
        <f>IFERROR(AVERAGEIFS('VISSIM Travel Time Outputs'!$G:$G,'VISSIM Travel Time Outputs'!$D:$D,$D62,'VISSIM Travel Time Outputs'!$A:$A,"AVG",'VISSIM Travel Time Outputs'!$B:$B,BQ$9),"-")</f>
        <v>-</v>
      </c>
      <c r="BR62" s="380" t="str">
        <f>IFERROR(AVERAGEIFS('VISSIM Travel Time Outputs'!$G:$G,'VISSIM Travel Time Outputs'!$D:$D,$D62,'VISSIM Travel Time Outputs'!$A:$A,"AVG",'VISSIM Travel Time Outputs'!$B:$B,BR$9),"-")</f>
        <v>-</v>
      </c>
      <c r="BS62" s="380" t="str">
        <f>IFERROR(AVERAGEIFS('VISSIM Travel Time Outputs'!$G:$G,'VISSIM Travel Time Outputs'!$D:$D,$D62,'VISSIM Travel Time Outputs'!$A:$A,"AVG",'VISSIM Travel Time Outputs'!$B:$B,BS$9),"-")</f>
        <v>-</v>
      </c>
      <c r="BT62" s="380" t="str">
        <f>IFERROR(AVERAGEIFS('VISSIM Travel Time Outputs'!$G:$G,'VISSIM Travel Time Outputs'!$D:$D,$D62,'VISSIM Travel Time Outputs'!$A:$A,"AVG",'VISSIM Travel Time Outputs'!$B:$B,BT$9),"-")</f>
        <v>-</v>
      </c>
      <c r="BU62" s="380" t="str">
        <f>IFERROR(AVERAGEIFS('VISSIM Travel Time Outputs'!$G:$G,'VISSIM Travel Time Outputs'!$D:$D,$D62,'VISSIM Travel Time Outputs'!$A:$A,"AVG",'VISSIM Travel Time Outputs'!$B:$B,BU$9),"-")</f>
        <v>-</v>
      </c>
      <c r="BV62" s="380" t="str">
        <f>IFERROR(AVERAGEIFS('VISSIM Travel Time Outputs'!$G:$G,'VISSIM Travel Time Outputs'!$D:$D,$D62,'VISSIM Travel Time Outputs'!$A:$A,"AVG",'VISSIM Travel Time Outputs'!$B:$B,BV$9),"-")</f>
        <v>-</v>
      </c>
      <c r="BW62" s="380" t="str">
        <f>IFERROR(AVERAGEIFS('VISSIM Travel Time Outputs'!$G:$G,'VISSIM Travel Time Outputs'!$D:$D,$D62,'VISSIM Travel Time Outputs'!$A:$A,"AVG",'VISSIM Travel Time Outputs'!$B:$B,BW$9),"-")</f>
        <v>-</v>
      </c>
      <c r="BX62" s="380" t="str">
        <f>IFERROR(AVERAGEIFS('VISSIM Travel Time Outputs'!$G:$G,'VISSIM Travel Time Outputs'!$D:$D,$D62,'VISSIM Travel Time Outputs'!$A:$A,"AVG",'VISSIM Travel Time Outputs'!$B:$B,BX$9),"-")</f>
        <v>-</v>
      </c>
      <c r="BY62" s="380" t="str">
        <f>IFERROR(AVERAGEIFS('VISSIM Travel Time Outputs'!$G:$G,'VISSIM Travel Time Outputs'!$D:$D,$D62,'VISSIM Travel Time Outputs'!$A:$A,"AVG",'VISSIM Travel Time Outputs'!$B:$B,BY$9),"-")</f>
        <v>-</v>
      </c>
      <c r="BZ62" s="380" t="str">
        <f>IFERROR(AVERAGEIFS('VISSIM Travel Time Outputs'!$G:$G,'VISSIM Travel Time Outputs'!$D:$D,$D62,'VISSIM Travel Time Outputs'!$A:$A,"AVG",'VISSIM Travel Time Outputs'!$B:$B,BZ$9),"-")</f>
        <v>-</v>
      </c>
      <c r="CA62" s="381" t="str">
        <f>IFERROR(AVERAGEIFS('VISSIM Travel Time Outputs'!$G:$G,'VISSIM Travel Time Outputs'!$D:$D,$D62,'VISSIM Travel Time Outputs'!$A:$A,"AVG",'VISSIM Travel Time Outputs'!$B:$B,CA$9),"-")</f>
        <v>-</v>
      </c>
      <c r="CB62" s="304"/>
      <c r="CC62" s="259" t="str">
        <f t="shared" si="16"/>
        <v>--</v>
      </c>
      <c r="CD62" s="410" t="str">
        <f t="shared" si="17"/>
        <v>--</v>
      </c>
      <c r="CE62" s="381">
        <f t="shared" si="18"/>
        <v>0</v>
      </c>
      <c r="CF62" s="387"/>
      <c r="CG62" s="259" t="str">
        <f>IFERROR(GETPIVOTDATA("Average of TRAVTM(31)",#REF!,"TIMEINT",CG$9,"VEHICLETRAVELTIMEMEASUREMENT",$D62)/3600/24,"--")</f>
        <v>--</v>
      </c>
      <c r="CH62" s="36" t="str">
        <f>IFERROR(GETPIVOTDATA("Average of TRAVTM(31)",#REF!,"TIMEINT",CH$9,"VEHICLETRAVELTIMEMEASUREMENT",$D62)/3600/24,"--")</f>
        <v>--</v>
      </c>
      <c r="CI62" s="36" t="str">
        <f>IFERROR(GETPIVOTDATA("Average of TRAVTM(31)",#REF!,"TIMEINT",CI$9,"VEHICLETRAVELTIMEMEASUREMENT",$D62)/3600/24,"--")</f>
        <v>--</v>
      </c>
      <c r="CJ62" s="36" t="str">
        <f>IFERROR(GETPIVOTDATA("Average of TRAVTM(31)",#REF!,"TIMEINT",CJ$9,"VEHICLETRAVELTIMEMEASUREMENT",$D62)/3600/24,"--")</f>
        <v>--</v>
      </c>
      <c r="CK62" s="36" t="str">
        <f>IFERROR(GETPIVOTDATA("Average of TRAVTM(31)",#REF!,"TIMEINT",CK$9,"VEHICLETRAVELTIMEMEASUREMENT",$D62)/3600/24,"--")</f>
        <v>--</v>
      </c>
      <c r="CL62" s="36" t="str">
        <f>IFERROR(GETPIVOTDATA("Average of TRAVTM(31)",#REF!,"TIMEINT",CL$9,"VEHICLETRAVELTIMEMEASUREMENT",$D62)/3600/24,"--")</f>
        <v>--</v>
      </c>
      <c r="CM62" s="36" t="str">
        <f>IFERROR(GETPIVOTDATA("Average of TRAVTM(31)",#REF!,"TIMEINT",CM$9,"VEHICLETRAVELTIMEMEASUREMENT",$D62)/3600/24,"--")</f>
        <v>--</v>
      </c>
      <c r="CN62" s="36" t="str">
        <f>IFERROR(GETPIVOTDATA("Average of TRAVTM(31)",#REF!,"TIMEINT",CN$9,"VEHICLETRAVELTIMEMEASUREMENT",$D62)/3600/24,"--")</f>
        <v>--</v>
      </c>
      <c r="CO62" s="36" t="str">
        <f>IFERROR(GETPIVOTDATA("Average of TRAVTM(31)",#REF!,"TIMEINT",CO$9,"VEHICLETRAVELTIMEMEASUREMENT",$D62)/3600/24,"--")</f>
        <v>--</v>
      </c>
      <c r="CP62" s="36" t="str">
        <f>IFERROR(GETPIVOTDATA("Average of TRAVTM(31)",#REF!,"TIMEINT",CP$9,"VEHICLETRAVELTIMEMEASUREMENT",$D62)/3600/24,"--")</f>
        <v>--</v>
      </c>
      <c r="CQ62" s="36" t="str">
        <f>IFERROR(GETPIVOTDATA("Average of TRAVTM(31)",#REF!,"TIMEINT",CQ$9,"VEHICLETRAVELTIMEMEASUREMENT",$D62)/3600/24,"--")</f>
        <v>--</v>
      </c>
      <c r="CR62" s="36" t="str">
        <f>IFERROR(GETPIVOTDATA("Average of TRAVTM(31)",#REF!,"TIMEINT",CR$9,"VEHICLETRAVELTIMEMEASUREMENT",$D62)/3600/24,"--")</f>
        <v>--</v>
      </c>
      <c r="CS62" s="36" t="str">
        <f>IFERROR(GETPIVOTDATA("Average of TRAVTM(31)",#REF!,"TIMEINT",CS$9,"VEHICLETRAVELTIMEMEASUREMENT",$D62)/3600/24,"--")</f>
        <v>--</v>
      </c>
      <c r="CT62" s="36" t="str">
        <f>IFERROR(GETPIVOTDATA("Average of TRAVTM(31)",#REF!,"TIMEINT",CT$9,"VEHICLETRAVELTIMEMEASUREMENT",$D62)/3600/24,"--")</f>
        <v>--</v>
      </c>
      <c r="CU62" s="36" t="str">
        <f>IFERROR(GETPIVOTDATA("Average of TRAVTM(31)",#REF!,"TIMEINT",CU$9,"VEHICLETRAVELTIMEMEASUREMENT",$D62)/3600/24,"--")</f>
        <v>--</v>
      </c>
      <c r="CV62" s="177" t="str">
        <f>IFERROR(GETPIVOTDATA("Average of TRAVTM(31)",#REF!,"TIMEINT",CV$9,"VEHICLETRAVELTIMEMEASUREMENT",$D62)/3600/24,"--")</f>
        <v>--</v>
      </c>
      <c r="CW62" s="387"/>
      <c r="CX62" s="379" t="str">
        <f>IFERROR(GETPIVOTDATA("Average of VEHS(31)",#REF!,"TIMEINT",CX$9,"VEHICLETRAVELTIMEMEASUREMENT",$D62),"--")</f>
        <v>--</v>
      </c>
      <c r="CY62" s="380" t="str">
        <f>IFERROR(GETPIVOTDATA("Average of VEHS(31)",#REF!,"TIMEINT",CY$9,"VEHICLETRAVELTIMEMEASUREMENT",$D62),"--")</f>
        <v>--</v>
      </c>
      <c r="CZ62" s="380" t="str">
        <f>IFERROR(GETPIVOTDATA("Average of VEHS(31)",#REF!,"TIMEINT",CZ$9,"VEHICLETRAVELTIMEMEASUREMENT",$D62),"--")</f>
        <v>--</v>
      </c>
      <c r="DA62" s="380" t="str">
        <f>IFERROR(GETPIVOTDATA("Average of VEHS(31)",#REF!,"TIMEINT",DA$9,"VEHICLETRAVELTIMEMEASUREMENT",$D62),"--")</f>
        <v>--</v>
      </c>
      <c r="DB62" s="380" t="str">
        <f>IFERROR(GETPIVOTDATA("Average of VEHS(31)",#REF!,"TIMEINT",DB$9,"VEHICLETRAVELTIMEMEASUREMENT",$D62),"--")</f>
        <v>--</v>
      </c>
      <c r="DC62" s="380" t="str">
        <f>IFERROR(GETPIVOTDATA("Average of VEHS(31)",#REF!,"TIMEINT",DC$9,"VEHICLETRAVELTIMEMEASUREMENT",$D62),"--")</f>
        <v>--</v>
      </c>
      <c r="DD62" s="380" t="str">
        <f>IFERROR(GETPIVOTDATA("Average of VEHS(31)",#REF!,"TIMEINT",DD$9,"VEHICLETRAVELTIMEMEASUREMENT",$D62),"--")</f>
        <v>--</v>
      </c>
      <c r="DE62" s="380" t="str">
        <f>IFERROR(GETPIVOTDATA("Average of VEHS(31)",#REF!,"TIMEINT",DE$9,"VEHICLETRAVELTIMEMEASUREMENT",$D62),"--")</f>
        <v>--</v>
      </c>
      <c r="DF62" s="380" t="str">
        <f>IFERROR(GETPIVOTDATA("Average of VEHS(31)",#REF!,"TIMEINT",DF$9,"VEHICLETRAVELTIMEMEASUREMENT",$D62),"--")</f>
        <v>--</v>
      </c>
      <c r="DG62" s="380" t="str">
        <f>IFERROR(GETPIVOTDATA("Average of VEHS(31)",#REF!,"TIMEINT",DG$9,"VEHICLETRAVELTIMEMEASUREMENT",$D62),"--")</f>
        <v>--</v>
      </c>
      <c r="DH62" s="380" t="str">
        <f>IFERROR(GETPIVOTDATA("Average of VEHS(31)",#REF!,"TIMEINT",DH$9,"VEHICLETRAVELTIMEMEASUREMENT",$D62),"--")</f>
        <v>--</v>
      </c>
      <c r="DI62" s="380" t="str">
        <f>IFERROR(GETPIVOTDATA("Average of VEHS(31)",#REF!,"TIMEINT",DI$9,"VEHICLETRAVELTIMEMEASUREMENT",$D62),"--")</f>
        <v>--</v>
      </c>
      <c r="DJ62" s="380" t="str">
        <f>IFERROR(GETPIVOTDATA("Average of VEHS(31)",#REF!,"TIMEINT",DJ$9,"VEHICLETRAVELTIMEMEASUREMENT",$D62),"--")</f>
        <v>--</v>
      </c>
      <c r="DK62" s="380" t="str">
        <f>IFERROR(GETPIVOTDATA("Average of VEHS(31)",#REF!,"TIMEINT",DK$9,"VEHICLETRAVELTIMEMEASUREMENT",$D62),"--")</f>
        <v>--</v>
      </c>
      <c r="DL62" s="380" t="str">
        <f>IFERROR(GETPIVOTDATA("Average of VEHS(31)",#REF!,"TIMEINT",DL$9,"VEHICLETRAVELTIMEMEASUREMENT",$D62),"--")</f>
        <v>--</v>
      </c>
      <c r="DM62" s="381" t="str">
        <f>IFERROR(GETPIVOTDATA("Average of VEHS(31)",#REF!,"TIMEINT",DM$9,"VEHICLETRAVELTIMEMEASUREMENT",$D62),"--")</f>
        <v>--</v>
      </c>
      <c r="DN62" s="387"/>
      <c r="DO62" s="259" t="str">
        <f t="shared" si="19"/>
        <v>--</v>
      </c>
      <c r="DP62" s="410" t="str">
        <f t="shared" si="20"/>
        <v>--</v>
      </c>
      <c r="DQ62" s="381">
        <f t="shared" si="21"/>
        <v>0</v>
      </c>
      <c r="DR62" s="305"/>
      <c r="DS62" s="259" t="str">
        <f>IFERROR(TIME(0,0,AVERAGEIFS('VISSIM Travel Time Outputs'!$K:$K,'VISSIM Travel Time Outputs'!$D:$D,$D62,'VISSIM Travel Time Outputs'!$A:$A,"AVG",'VISSIM Travel Time Outputs'!$B:$B,DS$9)),"-")</f>
        <v>-</v>
      </c>
      <c r="DT62" s="36" t="str">
        <f>IFERROR(TIME(0,0,AVERAGEIFS('VISSIM Travel Time Outputs'!$K:$K,'VISSIM Travel Time Outputs'!$D:$D,$D62,'VISSIM Travel Time Outputs'!$A:$A,"AVG",'VISSIM Travel Time Outputs'!$B:$B,DT$9)),"-")</f>
        <v>-</v>
      </c>
      <c r="DU62" s="36" t="str">
        <f>IFERROR(TIME(0,0,AVERAGEIFS('VISSIM Travel Time Outputs'!$K:$K,'VISSIM Travel Time Outputs'!$D:$D,$D62,'VISSIM Travel Time Outputs'!$A:$A,"AVG",'VISSIM Travel Time Outputs'!$B:$B,DU$9)),"-")</f>
        <v>-</v>
      </c>
      <c r="DV62" s="36" t="str">
        <f>IFERROR(TIME(0,0,AVERAGEIFS('VISSIM Travel Time Outputs'!$K:$K,'VISSIM Travel Time Outputs'!$D:$D,$D62,'VISSIM Travel Time Outputs'!$A:$A,"AVG",'VISSIM Travel Time Outputs'!$B:$B,DV$9)),"-")</f>
        <v>-</v>
      </c>
      <c r="DW62" s="36" t="str">
        <f>IFERROR(TIME(0,0,AVERAGEIFS('VISSIM Travel Time Outputs'!$K:$K,'VISSIM Travel Time Outputs'!$D:$D,$D62,'VISSIM Travel Time Outputs'!$A:$A,"AVG",'VISSIM Travel Time Outputs'!$B:$B,DW$9)),"-")</f>
        <v>-</v>
      </c>
      <c r="DX62" s="36" t="str">
        <f>IFERROR(TIME(0,0,AVERAGEIFS('VISSIM Travel Time Outputs'!$K:$K,'VISSIM Travel Time Outputs'!$D:$D,$D62,'VISSIM Travel Time Outputs'!$A:$A,"AVG",'VISSIM Travel Time Outputs'!$B:$B,DX$9)),"-")</f>
        <v>-</v>
      </c>
      <c r="DY62" s="36" t="str">
        <f>IFERROR(TIME(0,0,AVERAGEIFS('VISSIM Travel Time Outputs'!$K:$K,'VISSIM Travel Time Outputs'!$D:$D,$D62,'VISSIM Travel Time Outputs'!$A:$A,"AVG",'VISSIM Travel Time Outputs'!$B:$B,DY$9)),"-")</f>
        <v>-</v>
      </c>
      <c r="DZ62" s="36" t="str">
        <f>IFERROR(TIME(0,0,AVERAGEIFS('VISSIM Travel Time Outputs'!$K:$K,'VISSIM Travel Time Outputs'!$D:$D,$D62,'VISSIM Travel Time Outputs'!$A:$A,"AVG",'VISSIM Travel Time Outputs'!$B:$B,DZ$9)),"-")</f>
        <v>-</v>
      </c>
      <c r="EA62" s="36" t="str">
        <f>IFERROR(TIME(0,0,AVERAGEIFS('VISSIM Travel Time Outputs'!$K:$K,'VISSIM Travel Time Outputs'!$D:$D,$D62,'VISSIM Travel Time Outputs'!$A:$A,"AVG",'VISSIM Travel Time Outputs'!$B:$B,EA$9)),"-")</f>
        <v>-</v>
      </c>
      <c r="EB62" s="36" t="str">
        <f>IFERROR(TIME(0,0,AVERAGEIFS('VISSIM Travel Time Outputs'!$K:$K,'VISSIM Travel Time Outputs'!$D:$D,$D62,'VISSIM Travel Time Outputs'!$A:$A,"AVG",'VISSIM Travel Time Outputs'!$B:$B,EB$9)),"-")</f>
        <v>-</v>
      </c>
      <c r="EC62" s="36" t="str">
        <f>IFERROR(TIME(0,0,AVERAGEIFS('VISSIM Travel Time Outputs'!$K:$K,'VISSIM Travel Time Outputs'!$D:$D,$D62,'VISSIM Travel Time Outputs'!$A:$A,"AVG",'VISSIM Travel Time Outputs'!$B:$B,EC$9)),"-")</f>
        <v>-</v>
      </c>
      <c r="ED62" s="36" t="str">
        <f>IFERROR(TIME(0,0,AVERAGEIFS('VISSIM Travel Time Outputs'!$K:$K,'VISSIM Travel Time Outputs'!$D:$D,$D62,'VISSIM Travel Time Outputs'!$A:$A,"AVG",'VISSIM Travel Time Outputs'!$B:$B,ED$9)),"-")</f>
        <v>-</v>
      </c>
      <c r="EE62" s="36" t="str">
        <f>IFERROR(TIME(0,0,AVERAGEIFS('VISSIM Travel Time Outputs'!$K:$K,'VISSIM Travel Time Outputs'!$D:$D,$D62,'VISSIM Travel Time Outputs'!$A:$A,"AVG",'VISSIM Travel Time Outputs'!$B:$B,EE$9)),"-")</f>
        <v>-</v>
      </c>
      <c r="EF62" s="36" t="str">
        <f>IFERROR(TIME(0,0,AVERAGEIFS('VISSIM Travel Time Outputs'!$K:$K,'VISSIM Travel Time Outputs'!$D:$D,$D62,'VISSIM Travel Time Outputs'!$A:$A,"AVG",'VISSIM Travel Time Outputs'!$B:$B,EF$9)),"-")</f>
        <v>-</v>
      </c>
      <c r="EG62" s="36" t="str">
        <f>IFERROR(TIME(0,0,AVERAGEIFS('VISSIM Travel Time Outputs'!$K:$K,'VISSIM Travel Time Outputs'!$D:$D,$D62,'VISSIM Travel Time Outputs'!$A:$A,"AVG",'VISSIM Travel Time Outputs'!$B:$B,EG$9)),"-")</f>
        <v>-</v>
      </c>
      <c r="EH62" s="177" t="str">
        <f>IFERROR(TIME(0,0,AVERAGEIFS('VISSIM Travel Time Outputs'!$K:$K,'VISSIM Travel Time Outputs'!$D:$D,$D62,'VISSIM Travel Time Outputs'!$A:$A,"AVG",'VISSIM Travel Time Outputs'!$B:$B,EH$9)),"-")</f>
        <v>-</v>
      </c>
      <c r="EI62" s="164"/>
      <c r="EJ62" s="379" t="str">
        <f>IFERROR(AVERAGEIFS('VISSIM Travel Time Outputs'!$H:$H,'VISSIM Travel Time Outputs'!$D:$D,$D62,'VISSIM Travel Time Outputs'!$A:$A,"AVG",'VISSIM Travel Time Outputs'!$B:$B,EJ$9),"-")</f>
        <v>-</v>
      </c>
      <c r="EK62" s="380" t="str">
        <f>IFERROR(AVERAGEIFS('VISSIM Travel Time Outputs'!$H:$H,'VISSIM Travel Time Outputs'!$D:$D,$D62,'VISSIM Travel Time Outputs'!$A:$A,"AVG",'VISSIM Travel Time Outputs'!$B:$B,EK$9),"-")</f>
        <v>-</v>
      </c>
      <c r="EL62" s="380" t="str">
        <f>IFERROR(AVERAGEIFS('VISSIM Travel Time Outputs'!$H:$H,'VISSIM Travel Time Outputs'!$D:$D,$D62,'VISSIM Travel Time Outputs'!$A:$A,"AVG",'VISSIM Travel Time Outputs'!$B:$B,EL$9),"-")</f>
        <v>-</v>
      </c>
      <c r="EM62" s="380" t="str">
        <f>IFERROR(AVERAGEIFS('VISSIM Travel Time Outputs'!$H:$H,'VISSIM Travel Time Outputs'!$D:$D,$D62,'VISSIM Travel Time Outputs'!$A:$A,"AVG",'VISSIM Travel Time Outputs'!$B:$B,EM$9),"-")</f>
        <v>-</v>
      </c>
      <c r="EN62" s="380" t="str">
        <f>IFERROR(AVERAGEIFS('VISSIM Travel Time Outputs'!$H:$H,'VISSIM Travel Time Outputs'!$D:$D,$D62,'VISSIM Travel Time Outputs'!$A:$A,"AVG",'VISSIM Travel Time Outputs'!$B:$B,EN$9),"-")</f>
        <v>-</v>
      </c>
      <c r="EO62" s="380" t="str">
        <f>IFERROR(AVERAGEIFS('VISSIM Travel Time Outputs'!$H:$H,'VISSIM Travel Time Outputs'!$D:$D,$D62,'VISSIM Travel Time Outputs'!$A:$A,"AVG",'VISSIM Travel Time Outputs'!$B:$B,EO$9),"-")</f>
        <v>-</v>
      </c>
      <c r="EP62" s="380" t="str">
        <f>IFERROR(AVERAGEIFS('VISSIM Travel Time Outputs'!$H:$H,'VISSIM Travel Time Outputs'!$D:$D,$D62,'VISSIM Travel Time Outputs'!$A:$A,"AVG",'VISSIM Travel Time Outputs'!$B:$B,EP$9),"-")</f>
        <v>-</v>
      </c>
      <c r="EQ62" s="380" t="str">
        <f>IFERROR(AVERAGEIFS('VISSIM Travel Time Outputs'!$H:$H,'VISSIM Travel Time Outputs'!$D:$D,$D62,'VISSIM Travel Time Outputs'!$A:$A,"AVG",'VISSIM Travel Time Outputs'!$B:$B,EQ$9),"-")</f>
        <v>-</v>
      </c>
      <c r="ER62" s="380" t="str">
        <f>IFERROR(AVERAGEIFS('VISSIM Travel Time Outputs'!$H:$H,'VISSIM Travel Time Outputs'!$D:$D,$D62,'VISSIM Travel Time Outputs'!$A:$A,"AVG",'VISSIM Travel Time Outputs'!$B:$B,ER$9),"-")</f>
        <v>-</v>
      </c>
      <c r="ES62" s="380" t="str">
        <f>IFERROR(AVERAGEIFS('VISSIM Travel Time Outputs'!$H:$H,'VISSIM Travel Time Outputs'!$D:$D,$D62,'VISSIM Travel Time Outputs'!$A:$A,"AVG",'VISSIM Travel Time Outputs'!$B:$B,ES$9),"-")</f>
        <v>-</v>
      </c>
      <c r="ET62" s="380" t="str">
        <f>IFERROR(AVERAGEIFS('VISSIM Travel Time Outputs'!$H:$H,'VISSIM Travel Time Outputs'!$D:$D,$D62,'VISSIM Travel Time Outputs'!$A:$A,"AVG",'VISSIM Travel Time Outputs'!$B:$B,ET$9),"-")</f>
        <v>-</v>
      </c>
      <c r="EU62" s="380" t="str">
        <f>IFERROR(AVERAGEIFS('VISSIM Travel Time Outputs'!$H:$H,'VISSIM Travel Time Outputs'!$D:$D,$D62,'VISSIM Travel Time Outputs'!$A:$A,"AVG",'VISSIM Travel Time Outputs'!$B:$B,EU$9),"-")</f>
        <v>-</v>
      </c>
      <c r="EV62" s="380" t="str">
        <f>IFERROR(AVERAGEIFS('VISSIM Travel Time Outputs'!$H:$H,'VISSIM Travel Time Outputs'!$D:$D,$D62,'VISSIM Travel Time Outputs'!$A:$A,"AVG",'VISSIM Travel Time Outputs'!$B:$B,EV$9),"-")</f>
        <v>-</v>
      </c>
      <c r="EW62" s="380" t="str">
        <f>IFERROR(AVERAGEIFS('VISSIM Travel Time Outputs'!$H:$H,'VISSIM Travel Time Outputs'!$D:$D,$D62,'VISSIM Travel Time Outputs'!$A:$A,"AVG",'VISSIM Travel Time Outputs'!$B:$B,EW$9),"-")</f>
        <v>-</v>
      </c>
      <c r="EX62" s="380" t="str">
        <f>IFERROR(AVERAGEIFS('VISSIM Travel Time Outputs'!$H:$H,'VISSIM Travel Time Outputs'!$D:$D,$D62,'VISSIM Travel Time Outputs'!$A:$A,"AVG",'VISSIM Travel Time Outputs'!$B:$B,EX$9),"-")</f>
        <v>-</v>
      </c>
      <c r="EY62" s="381" t="str">
        <f>IFERROR(AVERAGEIFS('VISSIM Travel Time Outputs'!$H:$H,'VISSIM Travel Time Outputs'!$D:$D,$D62,'VISSIM Travel Time Outputs'!$A:$A,"AVG",'VISSIM Travel Time Outputs'!$B:$B,EY$9),"-")</f>
        <v>-</v>
      </c>
      <c r="EZ62" s="304"/>
      <c r="FA62" s="259" t="str">
        <f t="shared" si="22"/>
        <v>--</v>
      </c>
      <c r="FB62" s="410" t="str">
        <f t="shared" si="23"/>
        <v>--</v>
      </c>
      <c r="FC62" s="381">
        <f t="shared" si="24"/>
        <v>0</v>
      </c>
      <c r="FD62" s="387"/>
      <c r="FE62" s="259" t="str">
        <f>IFERROR(GETPIVOTDATA("Average of TRAVTM(40)",#REF!,"TIMEINT",FE$9,"VEHICLETRAVELTIMEMEASUREMENT",$D62)/3600/24,"--")</f>
        <v>--</v>
      </c>
      <c r="FF62" s="36" t="str">
        <f>IFERROR(GETPIVOTDATA("Average of TRAVTM(40)",#REF!,"TIMEINT",FF$9,"VEHICLETRAVELTIMEMEASUREMENT",$D62)/3600/24,"--")</f>
        <v>--</v>
      </c>
      <c r="FG62" s="36" t="str">
        <f>IFERROR(GETPIVOTDATA("Average of TRAVTM(40)",#REF!,"TIMEINT",FG$9,"VEHICLETRAVELTIMEMEASUREMENT",$D62)/3600/24,"--")</f>
        <v>--</v>
      </c>
      <c r="FH62" s="36" t="str">
        <f>IFERROR(GETPIVOTDATA("Average of TRAVTM(40)",#REF!,"TIMEINT",FH$9,"VEHICLETRAVELTIMEMEASUREMENT",$D62)/3600/24,"--")</f>
        <v>--</v>
      </c>
      <c r="FI62" s="36" t="str">
        <f>IFERROR(GETPIVOTDATA("Average of TRAVTM(40)",#REF!,"TIMEINT",FI$9,"VEHICLETRAVELTIMEMEASUREMENT",$D62)/3600/24,"--")</f>
        <v>--</v>
      </c>
      <c r="FJ62" s="36" t="str">
        <f>IFERROR(GETPIVOTDATA("Average of TRAVTM(40)",#REF!,"TIMEINT",FJ$9,"VEHICLETRAVELTIMEMEASUREMENT",$D62)/3600/24,"--")</f>
        <v>--</v>
      </c>
      <c r="FK62" s="36" t="str">
        <f>IFERROR(GETPIVOTDATA("Average of TRAVTM(40)",#REF!,"TIMEINT",FK$9,"VEHICLETRAVELTIMEMEASUREMENT",$D62)/3600/24,"--")</f>
        <v>--</v>
      </c>
      <c r="FL62" s="36" t="str">
        <f>IFERROR(GETPIVOTDATA("Average of TRAVTM(40)",#REF!,"TIMEINT",FL$9,"VEHICLETRAVELTIMEMEASUREMENT",$D62)/3600/24,"--")</f>
        <v>--</v>
      </c>
      <c r="FM62" s="36" t="str">
        <f>IFERROR(GETPIVOTDATA("Average of TRAVTM(40)",#REF!,"TIMEINT",FM$9,"VEHICLETRAVELTIMEMEASUREMENT",$D62)/3600/24,"--")</f>
        <v>--</v>
      </c>
      <c r="FN62" s="36" t="str">
        <f>IFERROR(GETPIVOTDATA("Average of TRAVTM(40)",#REF!,"TIMEINT",FN$9,"VEHICLETRAVELTIMEMEASUREMENT",$D62)/3600/24,"--")</f>
        <v>--</v>
      </c>
      <c r="FO62" s="36" t="str">
        <f>IFERROR(GETPIVOTDATA("Average of TRAVTM(40)",#REF!,"TIMEINT",FO$9,"VEHICLETRAVELTIMEMEASUREMENT",$D62)/3600/24,"--")</f>
        <v>--</v>
      </c>
      <c r="FP62" s="36" t="str">
        <f>IFERROR(GETPIVOTDATA("Average of TRAVTM(40)",#REF!,"TIMEINT",FP$9,"VEHICLETRAVELTIMEMEASUREMENT",$D62)/3600/24,"--")</f>
        <v>--</v>
      </c>
      <c r="FQ62" s="36" t="str">
        <f>IFERROR(GETPIVOTDATA("Average of TRAVTM(40)",#REF!,"TIMEINT",FQ$9,"VEHICLETRAVELTIMEMEASUREMENT",$D62)/3600/24,"--")</f>
        <v>--</v>
      </c>
      <c r="FR62" s="36" t="str">
        <f>IFERROR(GETPIVOTDATA("Average of TRAVTM(40)",#REF!,"TIMEINT",FR$9,"VEHICLETRAVELTIMEMEASUREMENT",$D62)/3600/24,"--")</f>
        <v>--</v>
      </c>
      <c r="FS62" s="36" t="str">
        <f>IFERROR(GETPIVOTDATA("Average of TRAVTM(40)",#REF!,"TIMEINT",FS$9,"VEHICLETRAVELTIMEMEASUREMENT",$D62)/3600/24,"--")</f>
        <v>--</v>
      </c>
      <c r="FT62" s="177" t="str">
        <f>IFERROR(GETPIVOTDATA("Average of TRAVTM(40)",#REF!,"TIMEINT",FT$9,"VEHICLETRAVELTIMEMEASUREMENT",$D62)/3600/24,"--")</f>
        <v>--</v>
      </c>
      <c r="FU62" s="387"/>
      <c r="FV62" s="379" t="str">
        <f>IFERROR(GETPIVOTDATA("Average of VEHS(40)",#REF!,"TIMEINT",FV$9,"VEHICLETRAVELTIMEMEASUREMENT",$D62),"--")</f>
        <v>--</v>
      </c>
      <c r="FW62" s="380" t="str">
        <f>IFERROR(GETPIVOTDATA("Average of VEHS(40)",#REF!,"TIMEINT",FW$9,"VEHICLETRAVELTIMEMEASUREMENT",$D62),"--")</f>
        <v>--</v>
      </c>
      <c r="FX62" s="380" t="str">
        <f>IFERROR(GETPIVOTDATA("Average of VEHS(40)",#REF!,"TIMEINT",FX$9,"VEHICLETRAVELTIMEMEASUREMENT",$D62),"--")</f>
        <v>--</v>
      </c>
      <c r="FY62" s="380" t="str">
        <f>IFERROR(GETPIVOTDATA("Average of VEHS(40)",#REF!,"TIMEINT",FY$9,"VEHICLETRAVELTIMEMEASUREMENT",$D62),"--")</f>
        <v>--</v>
      </c>
      <c r="FZ62" s="380" t="str">
        <f>IFERROR(GETPIVOTDATA("Average of VEHS(40)",#REF!,"TIMEINT",FZ$9,"VEHICLETRAVELTIMEMEASUREMENT",$D62),"--")</f>
        <v>--</v>
      </c>
      <c r="GA62" s="380" t="str">
        <f>IFERROR(GETPIVOTDATA("Average of VEHS(40)",#REF!,"TIMEINT",GA$9,"VEHICLETRAVELTIMEMEASUREMENT",$D62),"--")</f>
        <v>--</v>
      </c>
      <c r="GB62" s="380" t="str">
        <f>IFERROR(GETPIVOTDATA("Average of VEHS(40)",#REF!,"TIMEINT",GB$9,"VEHICLETRAVELTIMEMEASUREMENT",$D62),"--")</f>
        <v>--</v>
      </c>
      <c r="GC62" s="380" t="str">
        <f>IFERROR(GETPIVOTDATA("Average of VEHS(40)",#REF!,"TIMEINT",GC$9,"VEHICLETRAVELTIMEMEASUREMENT",$D62),"--")</f>
        <v>--</v>
      </c>
      <c r="GD62" s="380" t="str">
        <f>IFERROR(GETPIVOTDATA("Average of VEHS(40)",#REF!,"TIMEINT",GD$9,"VEHICLETRAVELTIMEMEASUREMENT",$D62),"--")</f>
        <v>--</v>
      </c>
      <c r="GE62" s="380" t="str">
        <f>IFERROR(GETPIVOTDATA("Average of VEHS(40)",#REF!,"TIMEINT",GE$9,"VEHICLETRAVELTIMEMEASUREMENT",$D62),"--")</f>
        <v>--</v>
      </c>
      <c r="GF62" s="380" t="str">
        <f>IFERROR(GETPIVOTDATA("Average of VEHS(40)",#REF!,"TIMEINT",GF$9,"VEHICLETRAVELTIMEMEASUREMENT",$D62),"--")</f>
        <v>--</v>
      </c>
      <c r="GG62" s="380" t="str">
        <f>IFERROR(GETPIVOTDATA("Average of VEHS(40)",#REF!,"TIMEINT",GG$9,"VEHICLETRAVELTIMEMEASUREMENT",$D62),"--")</f>
        <v>--</v>
      </c>
      <c r="GH62" s="380" t="str">
        <f>IFERROR(GETPIVOTDATA("Average of VEHS(40)",#REF!,"TIMEINT",GH$9,"VEHICLETRAVELTIMEMEASUREMENT",$D62),"--")</f>
        <v>--</v>
      </c>
      <c r="GI62" s="380" t="str">
        <f>IFERROR(GETPIVOTDATA("Average of VEHS(40)",#REF!,"TIMEINT",GI$9,"VEHICLETRAVELTIMEMEASUREMENT",$D62),"--")</f>
        <v>--</v>
      </c>
      <c r="GJ62" s="380" t="str">
        <f>IFERROR(GETPIVOTDATA("Average of VEHS(40)",#REF!,"TIMEINT",GJ$9,"VEHICLETRAVELTIMEMEASUREMENT",$D62),"--")</f>
        <v>--</v>
      </c>
      <c r="GK62" s="381" t="str">
        <f>IFERROR(GETPIVOTDATA("Average of VEHS(40)",#REF!,"TIMEINT",GK$9,"VEHICLETRAVELTIMEMEASUREMENT",$D62),"--")</f>
        <v>--</v>
      </c>
      <c r="GL62" s="387"/>
      <c r="GM62" s="259" t="str">
        <f t="shared" si="25"/>
        <v>--</v>
      </c>
      <c r="GN62" s="410" t="str">
        <f t="shared" si="26"/>
        <v>--</v>
      </c>
      <c r="GO62" s="381">
        <f t="shared" si="27"/>
        <v>0</v>
      </c>
      <c r="GP62" s="387"/>
      <c r="GQ62" s="259" t="str">
        <f>IFERROR(GETPIVOTDATA("Average of TRAVTM(60)",#REF!,"TIMEINT",GQ$9,"VEHICLETRAVELTIMEMEASUREMENT",$D62)/3600/24,"--")</f>
        <v>--</v>
      </c>
      <c r="GR62" s="36" t="str">
        <f>IFERROR(GETPIVOTDATA("Average of TRAVTM(60)",#REF!,"TIMEINT",GR$9,"VEHICLETRAVELTIMEMEASUREMENT",$D62)/3600/24,"--")</f>
        <v>--</v>
      </c>
      <c r="GS62" s="36" t="str">
        <f>IFERROR(GETPIVOTDATA("Average of TRAVTM(60)",#REF!,"TIMEINT",GS$9,"VEHICLETRAVELTIMEMEASUREMENT",$D62)/3600/24,"--")</f>
        <v>--</v>
      </c>
      <c r="GT62" s="36" t="str">
        <f>IFERROR(GETPIVOTDATA("Average of TRAVTM(60)",#REF!,"TIMEINT",GT$9,"VEHICLETRAVELTIMEMEASUREMENT",$D62)/3600/24,"--")</f>
        <v>--</v>
      </c>
      <c r="GU62" s="36" t="str">
        <f>IFERROR(GETPIVOTDATA("Average of TRAVTM(60)",#REF!,"TIMEINT",GU$9,"VEHICLETRAVELTIMEMEASUREMENT",$D62)/3600/24,"--")</f>
        <v>--</v>
      </c>
      <c r="GV62" s="36" t="str">
        <f>IFERROR(GETPIVOTDATA("Average of TRAVTM(60)",#REF!,"TIMEINT",GV$9,"VEHICLETRAVELTIMEMEASUREMENT",$D62)/3600/24,"--")</f>
        <v>--</v>
      </c>
      <c r="GW62" s="36" t="str">
        <f>IFERROR(GETPIVOTDATA("Average of TRAVTM(60)",#REF!,"TIMEINT",GW$9,"VEHICLETRAVELTIMEMEASUREMENT",$D62)/3600/24,"--")</f>
        <v>--</v>
      </c>
      <c r="GX62" s="36" t="str">
        <f>IFERROR(GETPIVOTDATA("Average of TRAVTM(60)",#REF!,"TIMEINT",GX$9,"VEHICLETRAVELTIMEMEASUREMENT",$D62)/3600/24,"--")</f>
        <v>--</v>
      </c>
      <c r="GY62" s="36" t="str">
        <f>IFERROR(GETPIVOTDATA("Average of TRAVTM(60)",#REF!,"TIMEINT",GY$9,"VEHICLETRAVELTIMEMEASUREMENT",$D62)/3600/24,"--")</f>
        <v>--</v>
      </c>
      <c r="GZ62" s="36" t="str">
        <f>IFERROR(GETPIVOTDATA("Average of TRAVTM(60)",#REF!,"TIMEINT",GZ$9,"VEHICLETRAVELTIMEMEASUREMENT",$D62)/3600/24,"--")</f>
        <v>--</v>
      </c>
      <c r="HA62" s="36" t="str">
        <f>IFERROR(GETPIVOTDATA("Average of TRAVTM(60)",#REF!,"TIMEINT",HA$9,"VEHICLETRAVELTIMEMEASUREMENT",$D62)/3600/24,"--")</f>
        <v>--</v>
      </c>
      <c r="HB62" s="36" t="str">
        <f>IFERROR(GETPIVOTDATA("Average of TRAVTM(60)",#REF!,"TIMEINT",HB$9,"VEHICLETRAVELTIMEMEASUREMENT",$D62)/3600/24,"--")</f>
        <v>--</v>
      </c>
      <c r="HC62" s="36" t="str">
        <f>IFERROR(GETPIVOTDATA("Average of TRAVTM(60)",#REF!,"TIMEINT",HC$9,"VEHICLETRAVELTIMEMEASUREMENT",$D62)/3600/24,"--")</f>
        <v>--</v>
      </c>
      <c r="HD62" s="36" t="str">
        <f>IFERROR(GETPIVOTDATA("Average of TRAVTM(60)",#REF!,"TIMEINT",HD$9,"VEHICLETRAVELTIMEMEASUREMENT",$D62)/3600/24,"--")</f>
        <v>--</v>
      </c>
      <c r="HE62" s="36" t="str">
        <f>IFERROR(GETPIVOTDATA("Average of TRAVTM(60)",#REF!,"TIMEINT",HE$9,"VEHICLETRAVELTIMEMEASUREMENT",$D62)/3600/24,"--")</f>
        <v>--</v>
      </c>
      <c r="HF62" s="177" t="str">
        <f>IFERROR(GETPIVOTDATA("Average of TRAVTM(60)",#REF!,"TIMEINT",HF$9,"VEHICLETRAVELTIMEMEASUREMENT",$D62)/3600/24,"--")</f>
        <v>--</v>
      </c>
      <c r="HG62" s="387"/>
      <c r="HH62" s="379" t="str">
        <f>IFERROR(GETPIVOTDATA("Average of VEHS(60)",#REF!,"TIMEINT",HH$9,"VEHICLETRAVELTIMEMEASUREMENT",$D62),"--")</f>
        <v>--</v>
      </c>
      <c r="HI62" s="380" t="str">
        <f>IFERROR(GETPIVOTDATA("Average of VEHS(60)",#REF!,"TIMEINT",HI$9,"VEHICLETRAVELTIMEMEASUREMENT",$D62),"--")</f>
        <v>--</v>
      </c>
      <c r="HJ62" s="380" t="str">
        <f>IFERROR(GETPIVOTDATA("Average of VEHS(60)",#REF!,"TIMEINT",HJ$9,"VEHICLETRAVELTIMEMEASUREMENT",$D62),"--")</f>
        <v>--</v>
      </c>
      <c r="HK62" s="380" t="str">
        <f>IFERROR(GETPIVOTDATA("Average of VEHS(60)",#REF!,"TIMEINT",HK$9,"VEHICLETRAVELTIMEMEASUREMENT",$D62),"--")</f>
        <v>--</v>
      </c>
      <c r="HL62" s="380" t="str">
        <f>IFERROR(GETPIVOTDATA("Average of VEHS(60)",#REF!,"TIMEINT",HL$9,"VEHICLETRAVELTIMEMEASUREMENT",$D62),"--")</f>
        <v>--</v>
      </c>
      <c r="HM62" s="380" t="str">
        <f>IFERROR(GETPIVOTDATA("Average of VEHS(60)",#REF!,"TIMEINT",HM$9,"VEHICLETRAVELTIMEMEASUREMENT",$D62),"--")</f>
        <v>--</v>
      </c>
      <c r="HN62" s="380" t="str">
        <f>IFERROR(GETPIVOTDATA("Average of VEHS(60)",#REF!,"TIMEINT",HN$9,"VEHICLETRAVELTIMEMEASUREMENT",$D62),"--")</f>
        <v>--</v>
      </c>
      <c r="HO62" s="380" t="str">
        <f>IFERROR(GETPIVOTDATA("Average of VEHS(60)",#REF!,"TIMEINT",HO$9,"VEHICLETRAVELTIMEMEASUREMENT",$D62),"--")</f>
        <v>--</v>
      </c>
      <c r="HP62" s="380" t="str">
        <f>IFERROR(GETPIVOTDATA("Average of VEHS(60)",#REF!,"TIMEINT",HP$9,"VEHICLETRAVELTIMEMEASUREMENT",$D62),"--")</f>
        <v>--</v>
      </c>
      <c r="HQ62" s="380" t="str">
        <f>IFERROR(GETPIVOTDATA("Average of VEHS(60)",#REF!,"TIMEINT",HQ$9,"VEHICLETRAVELTIMEMEASUREMENT",$D62),"--")</f>
        <v>--</v>
      </c>
      <c r="HR62" s="380" t="str">
        <f>IFERROR(GETPIVOTDATA("Average of VEHS(60)",#REF!,"TIMEINT",HR$9,"VEHICLETRAVELTIMEMEASUREMENT",$D62),"--")</f>
        <v>--</v>
      </c>
      <c r="HS62" s="380" t="str">
        <f>IFERROR(GETPIVOTDATA("Average of VEHS(60)",#REF!,"TIMEINT",HS$9,"VEHICLETRAVELTIMEMEASUREMENT",$D62),"--")</f>
        <v>--</v>
      </c>
      <c r="HT62" s="380" t="str">
        <f>IFERROR(GETPIVOTDATA("Average of VEHS(60)",#REF!,"TIMEINT",HT$9,"VEHICLETRAVELTIMEMEASUREMENT",$D62),"--")</f>
        <v>--</v>
      </c>
      <c r="HU62" s="380" t="str">
        <f>IFERROR(GETPIVOTDATA("Average of VEHS(60)",#REF!,"TIMEINT",HU$9,"VEHICLETRAVELTIMEMEASUREMENT",$D62),"--")</f>
        <v>--</v>
      </c>
      <c r="HV62" s="380" t="str">
        <f>IFERROR(GETPIVOTDATA("Average of VEHS(60)",#REF!,"TIMEINT",HV$9,"VEHICLETRAVELTIMEMEASUREMENT",$D62),"--")</f>
        <v>--</v>
      </c>
      <c r="HW62" s="381" t="str">
        <f>IFERROR(GETPIVOTDATA("Average of VEHS(60)",#REF!,"TIMEINT",HW$9,"VEHICLETRAVELTIMEMEASUREMENT",$D62),"--")</f>
        <v>--</v>
      </c>
      <c r="HX62" s="387"/>
      <c r="HY62" s="259" t="str">
        <f t="shared" si="28"/>
        <v>--</v>
      </c>
      <c r="HZ62" s="410" t="str">
        <f t="shared" si="29"/>
        <v>--</v>
      </c>
      <c r="IA62" s="381">
        <f t="shared" si="30"/>
        <v>0</v>
      </c>
      <c r="IB62" s="716"/>
      <c r="IC62" s="379" t="str">
        <f>IFERROR(AVERAGEIFS('VISSIM Travel Time Outputs'!$L:$L,'VISSIM Travel Time Outputs'!$D:$D,$D62,'VISSIM Travel Time Outputs'!$A:$A,"AVG",'VISSIM Travel Time Outputs'!$B:$B,IC$9),"-")</f>
        <v>-</v>
      </c>
      <c r="ID62" s="380" t="str">
        <f>IFERROR(AVERAGEIFS('VISSIM Travel Time Outputs'!$L:$L,'VISSIM Travel Time Outputs'!$D:$D,$D62,'VISSIM Travel Time Outputs'!$A:$A,"AVG",'VISSIM Travel Time Outputs'!$B:$B,ID$9),"-")</f>
        <v>-</v>
      </c>
      <c r="IE62" s="380" t="str">
        <f>IFERROR(AVERAGEIFS('VISSIM Travel Time Outputs'!$L:$L,'VISSIM Travel Time Outputs'!$D:$D,$D62,'VISSIM Travel Time Outputs'!$A:$A,"AVG",'VISSIM Travel Time Outputs'!$B:$B,IE$9),"-")</f>
        <v>-</v>
      </c>
      <c r="IF62" s="380" t="str">
        <f>IFERROR(AVERAGEIFS('VISSIM Travel Time Outputs'!$L:$L,'VISSIM Travel Time Outputs'!$D:$D,$D62,'VISSIM Travel Time Outputs'!$A:$A,"AVG",'VISSIM Travel Time Outputs'!$B:$B,IF$9),"-")</f>
        <v>-</v>
      </c>
      <c r="IG62" s="380" t="str">
        <f>IFERROR(AVERAGEIFS('VISSIM Travel Time Outputs'!$L:$L,'VISSIM Travel Time Outputs'!$D:$D,$D62,'VISSIM Travel Time Outputs'!$A:$A,"AVG",'VISSIM Travel Time Outputs'!$B:$B,IG$9),"-")</f>
        <v>-</v>
      </c>
      <c r="IH62" s="380" t="str">
        <f>IFERROR(AVERAGEIFS('VISSIM Travel Time Outputs'!$L:$L,'VISSIM Travel Time Outputs'!$D:$D,$D62,'VISSIM Travel Time Outputs'!$A:$A,"AVG",'VISSIM Travel Time Outputs'!$B:$B,IH$9),"-")</f>
        <v>-</v>
      </c>
      <c r="II62" s="380" t="str">
        <f>IFERROR(AVERAGEIFS('VISSIM Travel Time Outputs'!$L:$L,'VISSIM Travel Time Outputs'!$D:$D,$D62,'VISSIM Travel Time Outputs'!$A:$A,"AVG",'VISSIM Travel Time Outputs'!$B:$B,II$9),"-")</f>
        <v>-</v>
      </c>
      <c r="IJ62" s="380" t="str">
        <f>IFERROR(AVERAGEIFS('VISSIM Travel Time Outputs'!$L:$L,'VISSIM Travel Time Outputs'!$D:$D,$D62,'VISSIM Travel Time Outputs'!$A:$A,"AVG",'VISSIM Travel Time Outputs'!$B:$B,IJ$9),"-")</f>
        <v>-</v>
      </c>
      <c r="IK62" s="380" t="str">
        <f>IFERROR(AVERAGEIFS('VISSIM Travel Time Outputs'!$L:$L,'VISSIM Travel Time Outputs'!$D:$D,$D62,'VISSIM Travel Time Outputs'!$A:$A,"AVG",'VISSIM Travel Time Outputs'!$B:$B,IK$9),"-")</f>
        <v>-</v>
      </c>
      <c r="IL62" s="380" t="str">
        <f>IFERROR(AVERAGEIFS('VISSIM Travel Time Outputs'!$L:$L,'VISSIM Travel Time Outputs'!$D:$D,$D62,'VISSIM Travel Time Outputs'!$A:$A,"AVG",'VISSIM Travel Time Outputs'!$B:$B,IL$9),"-")</f>
        <v>-</v>
      </c>
      <c r="IM62" s="380" t="str">
        <f>IFERROR(AVERAGEIFS('VISSIM Travel Time Outputs'!$L:$L,'VISSIM Travel Time Outputs'!$D:$D,$D62,'VISSIM Travel Time Outputs'!$A:$A,"AVG",'VISSIM Travel Time Outputs'!$B:$B,IM$9),"-")</f>
        <v>-</v>
      </c>
      <c r="IN62" s="380" t="str">
        <f>IFERROR(AVERAGEIFS('VISSIM Travel Time Outputs'!$L:$L,'VISSIM Travel Time Outputs'!$D:$D,$D62,'VISSIM Travel Time Outputs'!$A:$A,"AVG",'VISSIM Travel Time Outputs'!$B:$B,IN$9),"-")</f>
        <v>-</v>
      </c>
      <c r="IO62" s="380" t="str">
        <f>IFERROR(AVERAGEIFS('VISSIM Travel Time Outputs'!$L:$L,'VISSIM Travel Time Outputs'!$D:$D,$D62,'VISSIM Travel Time Outputs'!$A:$A,"AVG",'VISSIM Travel Time Outputs'!$B:$B,IO$9),"-")</f>
        <v>-</v>
      </c>
      <c r="IP62" s="380" t="str">
        <f>IFERROR(AVERAGEIFS('VISSIM Travel Time Outputs'!$L:$L,'VISSIM Travel Time Outputs'!$D:$D,$D62,'VISSIM Travel Time Outputs'!$A:$A,"AVG",'VISSIM Travel Time Outputs'!$B:$B,IP$9),"-")</f>
        <v>-</v>
      </c>
      <c r="IQ62" s="380" t="str">
        <f>IFERROR(AVERAGEIFS('VISSIM Travel Time Outputs'!$L:$L,'VISSIM Travel Time Outputs'!$D:$D,$D62,'VISSIM Travel Time Outputs'!$A:$A,"AVG",'VISSIM Travel Time Outputs'!$B:$B,IQ$9),"-")</f>
        <v>-</v>
      </c>
      <c r="IR62" s="381" t="str">
        <f>IFERROR(AVERAGEIFS('VISSIM Travel Time Outputs'!$L:$L,'VISSIM Travel Time Outputs'!$D:$D,$D62,'VISSIM Travel Time Outputs'!$A:$A,"AVG",'VISSIM Travel Time Outputs'!$B:$B,IR$9),"-")</f>
        <v>-</v>
      </c>
      <c r="IS62" s="381" t="str">
        <f t="shared" si="31"/>
        <v>--</v>
      </c>
    </row>
    <row r="63" spans="1:253" x14ac:dyDescent="0.25">
      <c r="A63" s="302" t="str">
        <f t="shared" si="12"/>
        <v>H</v>
      </c>
      <c r="B63" s="375">
        <f t="shared" si="33"/>
        <v>54</v>
      </c>
      <c r="C63" s="475">
        <f>INDEX('Input - Travel Times'!$B$3:$AL$103,MATCH($B63,'Input - Travel Times'!$B$3:$B$103,0),MATCH(C$9,'Input - Travel Times'!$B$3:$AL$3,0))</f>
        <v>0</v>
      </c>
      <c r="D63" s="194">
        <f>INDEX('Input - Travel Times'!$B$3:$AS$103,MATCH($B63,'Input - Travel Times'!$B$3:$B$103,0),MATCH(D$9,'Input - Travel Times'!$B$3:$AS$3,0))</f>
        <v>0</v>
      </c>
      <c r="E63" s="582">
        <f>TIME(0,0,INDEX('Input - Travel Times'!$B$3:$AL$103,MATCH($B63,'Input - Travel Times'!$B$3:$B$103,0),MATCH(E$9,'Input - Travel Times'!$B$3:$AL$3,0)))</f>
        <v>0</v>
      </c>
      <c r="F63" s="582">
        <f>TIME(0,0,INDEX('Input - Travel Times'!$B$3:$AL$103,MATCH($B63,'Input - Travel Times'!$B$3:$B$103,0),MATCH(F$9,'Input - Travel Times'!$B$3:$AL$3,0)))</f>
        <v>0</v>
      </c>
      <c r="G63" s="582">
        <f>TIME(0,0,INDEX('Input - Travel Times'!$B$3:$AL$103,MATCH($B63,'Input - Travel Times'!$B$3:$B$103,0),MATCH(G$9,'Input - Travel Times'!$B$3:$AL$3,0)))</f>
        <v>0</v>
      </c>
      <c r="I63" s="259" t="str">
        <f>IFERROR(TIME(0,0,AVERAGEIFS('VISSIM Travel Time Outputs'!$I:$I,'VISSIM Travel Time Outputs'!$D:$D,$D63,'VISSIM Travel Time Outputs'!$A:$A,"AVG",'VISSIM Travel Time Outputs'!$B:$B,I$9)),"-")</f>
        <v>-</v>
      </c>
      <c r="J63" s="36" t="str">
        <f>IFERROR(TIME(0,0,AVERAGEIFS('VISSIM Travel Time Outputs'!$I:$I,'VISSIM Travel Time Outputs'!$D:$D,$D63,'VISSIM Travel Time Outputs'!$A:$A,"AVG",'VISSIM Travel Time Outputs'!$B:$B,J$9)),"-")</f>
        <v>-</v>
      </c>
      <c r="K63" s="36" t="str">
        <f>IFERROR(TIME(0,0,AVERAGEIFS('VISSIM Travel Time Outputs'!$I:$I,'VISSIM Travel Time Outputs'!$D:$D,$D63,'VISSIM Travel Time Outputs'!$A:$A,"AVG",'VISSIM Travel Time Outputs'!$B:$B,K$9)),"-")</f>
        <v>-</v>
      </c>
      <c r="L63" s="36" t="str">
        <f>IFERROR(TIME(0,0,AVERAGEIFS('VISSIM Travel Time Outputs'!$I:$I,'VISSIM Travel Time Outputs'!$D:$D,$D63,'VISSIM Travel Time Outputs'!$A:$A,"AVG",'VISSIM Travel Time Outputs'!$B:$B,L$9)),"-")</f>
        <v>-</v>
      </c>
      <c r="M63" s="36" t="str">
        <f>IFERROR(TIME(0,0,AVERAGEIFS('VISSIM Travel Time Outputs'!$I:$I,'VISSIM Travel Time Outputs'!$D:$D,$D63,'VISSIM Travel Time Outputs'!$A:$A,"AVG",'VISSIM Travel Time Outputs'!$B:$B,M$9)),"-")</f>
        <v>-</v>
      </c>
      <c r="N63" s="36" t="str">
        <f>IFERROR(TIME(0,0,AVERAGEIFS('VISSIM Travel Time Outputs'!$I:$I,'VISSIM Travel Time Outputs'!$D:$D,$D63,'VISSIM Travel Time Outputs'!$A:$A,"AVG",'VISSIM Travel Time Outputs'!$B:$B,N$9)),"-")</f>
        <v>-</v>
      </c>
      <c r="O63" s="36" t="str">
        <f>IFERROR(TIME(0,0,AVERAGEIFS('VISSIM Travel Time Outputs'!$I:$I,'VISSIM Travel Time Outputs'!$D:$D,$D63,'VISSIM Travel Time Outputs'!$A:$A,"AVG",'VISSIM Travel Time Outputs'!$B:$B,O$9)),"-")</f>
        <v>-</v>
      </c>
      <c r="P63" s="36" t="str">
        <f>IFERROR(TIME(0,0,AVERAGEIFS('VISSIM Travel Time Outputs'!$I:$I,'VISSIM Travel Time Outputs'!$D:$D,$D63,'VISSIM Travel Time Outputs'!$A:$A,"AVG",'VISSIM Travel Time Outputs'!$B:$B,P$9)),"-")</f>
        <v>-</v>
      </c>
      <c r="Q63" s="36" t="str">
        <f>IFERROR(TIME(0,0,AVERAGEIFS('VISSIM Travel Time Outputs'!$I:$I,'VISSIM Travel Time Outputs'!$D:$D,$D63,'VISSIM Travel Time Outputs'!$A:$A,"AVG",'VISSIM Travel Time Outputs'!$B:$B,Q$9)),"-")</f>
        <v>-</v>
      </c>
      <c r="R63" s="36" t="str">
        <f>IFERROR(TIME(0,0,AVERAGEIFS('VISSIM Travel Time Outputs'!$I:$I,'VISSIM Travel Time Outputs'!$D:$D,$D63,'VISSIM Travel Time Outputs'!$A:$A,"AVG",'VISSIM Travel Time Outputs'!$B:$B,R$9)),"-")</f>
        <v>-</v>
      </c>
      <c r="S63" s="36" t="str">
        <f>IFERROR(TIME(0,0,AVERAGEIFS('VISSIM Travel Time Outputs'!$I:$I,'VISSIM Travel Time Outputs'!$D:$D,$D63,'VISSIM Travel Time Outputs'!$A:$A,"AVG",'VISSIM Travel Time Outputs'!$B:$B,S$9)),"-")</f>
        <v>-</v>
      </c>
      <c r="T63" s="36" t="str">
        <f>IFERROR(TIME(0,0,AVERAGEIFS('VISSIM Travel Time Outputs'!$I:$I,'VISSIM Travel Time Outputs'!$D:$D,$D63,'VISSIM Travel Time Outputs'!$A:$A,"AVG",'VISSIM Travel Time Outputs'!$B:$B,T$9)),"-")</f>
        <v>-</v>
      </c>
      <c r="U63" s="36" t="str">
        <f>IFERROR(TIME(0,0,AVERAGEIFS('VISSIM Travel Time Outputs'!$I:$I,'VISSIM Travel Time Outputs'!$D:$D,$D63,'VISSIM Travel Time Outputs'!$A:$A,"AVG",'VISSIM Travel Time Outputs'!$B:$B,U$9)),"-")</f>
        <v>-</v>
      </c>
      <c r="V63" s="36" t="str">
        <f>IFERROR(TIME(0,0,AVERAGEIFS('VISSIM Travel Time Outputs'!$I:$I,'VISSIM Travel Time Outputs'!$D:$D,$D63,'VISSIM Travel Time Outputs'!$A:$A,"AVG",'VISSIM Travel Time Outputs'!$B:$B,V$9)),"-")</f>
        <v>-</v>
      </c>
      <c r="W63" s="36" t="str">
        <f>IFERROR(TIME(0,0,AVERAGEIFS('VISSIM Travel Time Outputs'!$I:$I,'VISSIM Travel Time Outputs'!$D:$D,$D63,'VISSIM Travel Time Outputs'!$A:$A,"AVG",'VISSIM Travel Time Outputs'!$B:$B,W$9)),"-")</f>
        <v>-</v>
      </c>
      <c r="X63" s="177" t="str">
        <f>IFERROR(TIME(0,0,AVERAGEIFS('VISSIM Travel Time Outputs'!$I:$I,'VISSIM Travel Time Outputs'!$D:$D,$D63,'VISSIM Travel Time Outputs'!$A:$A,"AVG",'VISSIM Travel Time Outputs'!$B:$B,X$9)),"-")</f>
        <v>-</v>
      </c>
      <c r="Y63" s="304"/>
      <c r="Z63" s="379" t="str">
        <f>IFERROR(AVERAGEIFS('VISSIM Travel Time Outputs'!$F:$F,'VISSIM Travel Time Outputs'!$D:$D,$D63,'VISSIM Travel Time Outputs'!$A:$A,"AVG",'VISSIM Travel Time Outputs'!$B:$B,Z$9),"-")</f>
        <v>-</v>
      </c>
      <c r="AA63" s="380" t="str">
        <f>IFERROR(AVERAGEIFS('VISSIM Travel Time Outputs'!$F:$F,'VISSIM Travel Time Outputs'!$D:$D,$D63,'VISSIM Travel Time Outputs'!$A:$A,"AVG",'VISSIM Travel Time Outputs'!$B:$B,AA$9),"-")</f>
        <v>-</v>
      </c>
      <c r="AB63" s="380" t="str">
        <f>IFERROR(AVERAGEIFS('VISSIM Travel Time Outputs'!$F:$F,'VISSIM Travel Time Outputs'!$D:$D,$D63,'VISSIM Travel Time Outputs'!$A:$A,"AVG",'VISSIM Travel Time Outputs'!$B:$B,AB$9),"-")</f>
        <v>-</v>
      </c>
      <c r="AC63" s="380" t="str">
        <f>IFERROR(AVERAGEIFS('VISSIM Travel Time Outputs'!$F:$F,'VISSIM Travel Time Outputs'!$D:$D,$D63,'VISSIM Travel Time Outputs'!$A:$A,"AVG",'VISSIM Travel Time Outputs'!$B:$B,AC$9),"-")</f>
        <v>-</v>
      </c>
      <c r="AD63" s="380" t="str">
        <f>IFERROR(AVERAGEIFS('VISSIM Travel Time Outputs'!$F:$F,'VISSIM Travel Time Outputs'!$D:$D,$D63,'VISSIM Travel Time Outputs'!$A:$A,"AVG",'VISSIM Travel Time Outputs'!$B:$B,AD$9),"-")</f>
        <v>-</v>
      </c>
      <c r="AE63" s="380" t="str">
        <f>IFERROR(AVERAGEIFS('VISSIM Travel Time Outputs'!$F:$F,'VISSIM Travel Time Outputs'!$D:$D,$D63,'VISSIM Travel Time Outputs'!$A:$A,"AVG",'VISSIM Travel Time Outputs'!$B:$B,AE$9),"-")</f>
        <v>-</v>
      </c>
      <c r="AF63" s="380" t="str">
        <f>IFERROR(AVERAGEIFS('VISSIM Travel Time Outputs'!$F:$F,'VISSIM Travel Time Outputs'!$D:$D,$D63,'VISSIM Travel Time Outputs'!$A:$A,"AVG",'VISSIM Travel Time Outputs'!$B:$B,AF$9),"-")</f>
        <v>-</v>
      </c>
      <c r="AG63" s="380" t="str">
        <f>IFERROR(AVERAGEIFS('VISSIM Travel Time Outputs'!$F:$F,'VISSIM Travel Time Outputs'!$D:$D,$D63,'VISSIM Travel Time Outputs'!$A:$A,"AVG",'VISSIM Travel Time Outputs'!$B:$B,AG$9),"-")</f>
        <v>-</v>
      </c>
      <c r="AH63" s="380" t="str">
        <f>IFERROR(AVERAGEIFS('VISSIM Travel Time Outputs'!$F:$F,'VISSIM Travel Time Outputs'!$D:$D,$D63,'VISSIM Travel Time Outputs'!$A:$A,"AVG",'VISSIM Travel Time Outputs'!$B:$B,AH$9),"-")</f>
        <v>-</v>
      </c>
      <c r="AI63" s="380" t="str">
        <f>IFERROR(AVERAGEIFS('VISSIM Travel Time Outputs'!$F:$F,'VISSIM Travel Time Outputs'!$D:$D,$D63,'VISSIM Travel Time Outputs'!$A:$A,"AVG",'VISSIM Travel Time Outputs'!$B:$B,AI$9),"-")</f>
        <v>-</v>
      </c>
      <c r="AJ63" s="380" t="str">
        <f>IFERROR(AVERAGEIFS('VISSIM Travel Time Outputs'!$F:$F,'VISSIM Travel Time Outputs'!$D:$D,$D63,'VISSIM Travel Time Outputs'!$A:$A,"AVG",'VISSIM Travel Time Outputs'!$B:$B,AJ$9),"-")</f>
        <v>-</v>
      </c>
      <c r="AK63" s="380" t="str">
        <f>IFERROR(AVERAGEIFS('VISSIM Travel Time Outputs'!$F:$F,'VISSIM Travel Time Outputs'!$D:$D,$D63,'VISSIM Travel Time Outputs'!$A:$A,"AVG",'VISSIM Travel Time Outputs'!$B:$B,AK$9),"-")</f>
        <v>-</v>
      </c>
      <c r="AL63" s="380" t="str">
        <f>IFERROR(AVERAGEIFS('VISSIM Travel Time Outputs'!$F:$F,'VISSIM Travel Time Outputs'!$D:$D,$D63,'VISSIM Travel Time Outputs'!$A:$A,"AVG",'VISSIM Travel Time Outputs'!$B:$B,AL$9),"-")</f>
        <v>-</v>
      </c>
      <c r="AM63" s="380" t="str">
        <f>IFERROR(AVERAGEIFS('VISSIM Travel Time Outputs'!$F:$F,'VISSIM Travel Time Outputs'!$D:$D,$D63,'VISSIM Travel Time Outputs'!$A:$A,"AVG",'VISSIM Travel Time Outputs'!$B:$B,AM$9),"-")</f>
        <v>-</v>
      </c>
      <c r="AN63" s="380" t="str">
        <f>IFERROR(AVERAGEIFS('VISSIM Travel Time Outputs'!$F:$F,'VISSIM Travel Time Outputs'!$D:$D,$D63,'VISSIM Travel Time Outputs'!$A:$A,"AVG",'VISSIM Travel Time Outputs'!$B:$B,AN$9),"-")</f>
        <v>-</v>
      </c>
      <c r="AO63" s="381" t="str">
        <f>IFERROR(AVERAGEIFS('VISSIM Travel Time Outputs'!$F:$F,'VISSIM Travel Time Outputs'!$D:$D,$D63,'VISSIM Travel Time Outputs'!$A:$A,"AVG",'VISSIM Travel Time Outputs'!$B:$B,AO$9),"-")</f>
        <v>-</v>
      </c>
      <c r="AP63" s="387"/>
      <c r="AQ63" s="259" t="str">
        <f t="shared" si="13"/>
        <v>--</v>
      </c>
      <c r="AR63" s="410" t="str">
        <f t="shared" si="14"/>
        <v>--</v>
      </c>
      <c r="AS63" s="381">
        <f t="shared" si="15"/>
        <v>0</v>
      </c>
      <c r="AT63" s="305"/>
      <c r="AU63" s="259" t="str">
        <f>IFERROR(TIME(0,0,AVERAGEIFS('VISSIM Travel Time Outputs'!$J:$J,'VISSIM Travel Time Outputs'!$D:$D,$D63,'VISSIM Travel Time Outputs'!$A:$A,"AVG",'VISSIM Travel Time Outputs'!$B:$B,AU$9)),"-")</f>
        <v>-</v>
      </c>
      <c r="AV63" s="36" t="str">
        <f>IFERROR(TIME(0,0,AVERAGEIFS('VISSIM Travel Time Outputs'!$J:$J,'VISSIM Travel Time Outputs'!$D:$D,$D63,'VISSIM Travel Time Outputs'!$A:$A,"AVG",'VISSIM Travel Time Outputs'!$B:$B,AV$9)),"-")</f>
        <v>-</v>
      </c>
      <c r="AW63" s="36" t="str">
        <f>IFERROR(TIME(0,0,AVERAGEIFS('VISSIM Travel Time Outputs'!$J:$J,'VISSIM Travel Time Outputs'!$D:$D,$D63,'VISSIM Travel Time Outputs'!$A:$A,"AVG",'VISSIM Travel Time Outputs'!$B:$B,AW$9)),"-")</f>
        <v>-</v>
      </c>
      <c r="AX63" s="36" t="str">
        <f>IFERROR(TIME(0,0,AVERAGEIFS('VISSIM Travel Time Outputs'!$J:$J,'VISSIM Travel Time Outputs'!$D:$D,$D63,'VISSIM Travel Time Outputs'!$A:$A,"AVG",'VISSIM Travel Time Outputs'!$B:$B,AX$9)),"-")</f>
        <v>-</v>
      </c>
      <c r="AY63" s="36" t="str">
        <f>IFERROR(TIME(0,0,AVERAGEIFS('VISSIM Travel Time Outputs'!$J:$J,'VISSIM Travel Time Outputs'!$D:$D,$D63,'VISSIM Travel Time Outputs'!$A:$A,"AVG",'VISSIM Travel Time Outputs'!$B:$B,AY$9)),"-")</f>
        <v>-</v>
      </c>
      <c r="AZ63" s="36" t="str">
        <f>IFERROR(TIME(0,0,AVERAGEIFS('VISSIM Travel Time Outputs'!$J:$J,'VISSIM Travel Time Outputs'!$D:$D,$D63,'VISSIM Travel Time Outputs'!$A:$A,"AVG",'VISSIM Travel Time Outputs'!$B:$B,AZ$9)),"-")</f>
        <v>-</v>
      </c>
      <c r="BA63" s="36" t="str">
        <f>IFERROR(TIME(0,0,AVERAGEIFS('VISSIM Travel Time Outputs'!$J:$J,'VISSIM Travel Time Outputs'!$D:$D,$D63,'VISSIM Travel Time Outputs'!$A:$A,"AVG",'VISSIM Travel Time Outputs'!$B:$B,BA$9)),"-")</f>
        <v>-</v>
      </c>
      <c r="BB63" s="36" t="str">
        <f>IFERROR(TIME(0,0,AVERAGEIFS('VISSIM Travel Time Outputs'!$J:$J,'VISSIM Travel Time Outputs'!$D:$D,$D63,'VISSIM Travel Time Outputs'!$A:$A,"AVG",'VISSIM Travel Time Outputs'!$B:$B,BB$9)),"-")</f>
        <v>-</v>
      </c>
      <c r="BC63" s="36" t="str">
        <f>IFERROR(TIME(0,0,AVERAGEIFS('VISSIM Travel Time Outputs'!$J:$J,'VISSIM Travel Time Outputs'!$D:$D,$D63,'VISSIM Travel Time Outputs'!$A:$A,"AVG",'VISSIM Travel Time Outputs'!$B:$B,BC$9)),"-")</f>
        <v>-</v>
      </c>
      <c r="BD63" s="36" t="str">
        <f>IFERROR(TIME(0,0,AVERAGEIFS('VISSIM Travel Time Outputs'!$J:$J,'VISSIM Travel Time Outputs'!$D:$D,$D63,'VISSIM Travel Time Outputs'!$A:$A,"AVG",'VISSIM Travel Time Outputs'!$B:$B,BD$9)),"-")</f>
        <v>-</v>
      </c>
      <c r="BE63" s="36" t="str">
        <f>IFERROR(TIME(0,0,AVERAGEIFS('VISSIM Travel Time Outputs'!$J:$J,'VISSIM Travel Time Outputs'!$D:$D,$D63,'VISSIM Travel Time Outputs'!$A:$A,"AVG",'VISSIM Travel Time Outputs'!$B:$B,BE$9)),"-")</f>
        <v>-</v>
      </c>
      <c r="BF63" s="36" t="str">
        <f>IFERROR(TIME(0,0,AVERAGEIFS('VISSIM Travel Time Outputs'!$J:$J,'VISSIM Travel Time Outputs'!$D:$D,$D63,'VISSIM Travel Time Outputs'!$A:$A,"AVG",'VISSIM Travel Time Outputs'!$B:$B,BF$9)),"-")</f>
        <v>-</v>
      </c>
      <c r="BG63" s="36" t="str">
        <f>IFERROR(TIME(0,0,AVERAGEIFS('VISSIM Travel Time Outputs'!$J:$J,'VISSIM Travel Time Outputs'!$D:$D,$D63,'VISSIM Travel Time Outputs'!$A:$A,"AVG",'VISSIM Travel Time Outputs'!$B:$B,BG$9)),"-")</f>
        <v>-</v>
      </c>
      <c r="BH63" s="36" t="str">
        <f>IFERROR(TIME(0,0,AVERAGEIFS('VISSIM Travel Time Outputs'!$J:$J,'VISSIM Travel Time Outputs'!$D:$D,$D63,'VISSIM Travel Time Outputs'!$A:$A,"AVG",'VISSIM Travel Time Outputs'!$B:$B,BH$9)),"-")</f>
        <v>-</v>
      </c>
      <c r="BI63" s="36" t="str">
        <f>IFERROR(TIME(0,0,AVERAGEIFS('VISSIM Travel Time Outputs'!$J:$J,'VISSIM Travel Time Outputs'!$D:$D,$D63,'VISSIM Travel Time Outputs'!$A:$A,"AVG",'VISSIM Travel Time Outputs'!$B:$B,BI$9)),"-")</f>
        <v>-</v>
      </c>
      <c r="BJ63" s="177" t="str">
        <f>IFERROR(TIME(0,0,AVERAGEIFS('VISSIM Travel Time Outputs'!$J:$J,'VISSIM Travel Time Outputs'!$D:$D,$D63,'VISSIM Travel Time Outputs'!$A:$A,"AVG",'VISSIM Travel Time Outputs'!$B:$B,BJ$9)),"-")</f>
        <v>-</v>
      </c>
      <c r="BK63" s="164"/>
      <c r="BL63" s="379" t="str">
        <f>IFERROR(AVERAGEIFS('VISSIM Travel Time Outputs'!$G:$G,'VISSIM Travel Time Outputs'!$D:$D,$D63,'VISSIM Travel Time Outputs'!$A:$A,"AVG",'VISSIM Travel Time Outputs'!$B:$B,BL$9),"-")</f>
        <v>-</v>
      </c>
      <c r="BM63" s="380" t="str">
        <f>IFERROR(AVERAGEIFS('VISSIM Travel Time Outputs'!$G:$G,'VISSIM Travel Time Outputs'!$D:$D,$D63,'VISSIM Travel Time Outputs'!$A:$A,"AVG",'VISSIM Travel Time Outputs'!$B:$B,BM$9),"-")</f>
        <v>-</v>
      </c>
      <c r="BN63" s="380" t="str">
        <f>IFERROR(AVERAGEIFS('VISSIM Travel Time Outputs'!$G:$G,'VISSIM Travel Time Outputs'!$D:$D,$D63,'VISSIM Travel Time Outputs'!$A:$A,"AVG",'VISSIM Travel Time Outputs'!$B:$B,BN$9),"-")</f>
        <v>-</v>
      </c>
      <c r="BO63" s="380" t="str">
        <f>IFERROR(AVERAGEIFS('VISSIM Travel Time Outputs'!$G:$G,'VISSIM Travel Time Outputs'!$D:$D,$D63,'VISSIM Travel Time Outputs'!$A:$A,"AVG",'VISSIM Travel Time Outputs'!$B:$B,BO$9),"-")</f>
        <v>-</v>
      </c>
      <c r="BP63" s="380" t="str">
        <f>IFERROR(AVERAGEIFS('VISSIM Travel Time Outputs'!$G:$G,'VISSIM Travel Time Outputs'!$D:$D,$D63,'VISSIM Travel Time Outputs'!$A:$A,"AVG",'VISSIM Travel Time Outputs'!$B:$B,BP$9),"-")</f>
        <v>-</v>
      </c>
      <c r="BQ63" s="380" t="str">
        <f>IFERROR(AVERAGEIFS('VISSIM Travel Time Outputs'!$G:$G,'VISSIM Travel Time Outputs'!$D:$D,$D63,'VISSIM Travel Time Outputs'!$A:$A,"AVG",'VISSIM Travel Time Outputs'!$B:$B,BQ$9),"-")</f>
        <v>-</v>
      </c>
      <c r="BR63" s="380" t="str">
        <f>IFERROR(AVERAGEIFS('VISSIM Travel Time Outputs'!$G:$G,'VISSIM Travel Time Outputs'!$D:$D,$D63,'VISSIM Travel Time Outputs'!$A:$A,"AVG",'VISSIM Travel Time Outputs'!$B:$B,BR$9),"-")</f>
        <v>-</v>
      </c>
      <c r="BS63" s="380" t="str">
        <f>IFERROR(AVERAGEIFS('VISSIM Travel Time Outputs'!$G:$G,'VISSIM Travel Time Outputs'!$D:$D,$D63,'VISSIM Travel Time Outputs'!$A:$A,"AVG",'VISSIM Travel Time Outputs'!$B:$B,BS$9),"-")</f>
        <v>-</v>
      </c>
      <c r="BT63" s="380" t="str">
        <f>IFERROR(AVERAGEIFS('VISSIM Travel Time Outputs'!$G:$G,'VISSIM Travel Time Outputs'!$D:$D,$D63,'VISSIM Travel Time Outputs'!$A:$A,"AVG",'VISSIM Travel Time Outputs'!$B:$B,BT$9),"-")</f>
        <v>-</v>
      </c>
      <c r="BU63" s="380" t="str">
        <f>IFERROR(AVERAGEIFS('VISSIM Travel Time Outputs'!$G:$G,'VISSIM Travel Time Outputs'!$D:$D,$D63,'VISSIM Travel Time Outputs'!$A:$A,"AVG",'VISSIM Travel Time Outputs'!$B:$B,BU$9),"-")</f>
        <v>-</v>
      </c>
      <c r="BV63" s="380" t="str">
        <f>IFERROR(AVERAGEIFS('VISSIM Travel Time Outputs'!$G:$G,'VISSIM Travel Time Outputs'!$D:$D,$D63,'VISSIM Travel Time Outputs'!$A:$A,"AVG",'VISSIM Travel Time Outputs'!$B:$B,BV$9),"-")</f>
        <v>-</v>
      </c>
      <c r="BW63" s="380" t="str">
        <f>IFERROR(AVERAGEIFS('VISSIM Travel Time Outputs'!$G:$G,'VISSIM Travel Time Outputs'!$D:$D,$D63,'VISSIM Travel Time Outputs'!$A:$A,"AVG",'VISSIM Travel Time Outputs'!$B:$B,BW$9),"-")</f>
        <v>-</v>
      </c>
      <c r="BX63" s="380" t="str">
        <f>IFERROR(AVERAGEIFS('VISSIM Travel Time Outputs'!$G:$G,'VISSIM Travel Time Outputs'!$D:$D,$D63,'VISSIM Travel Time Outputs'!$A:$A,"AVG",'VISSIM Travel Time Outputs'!$B:$B,BX$9),"-")</f>
        <v>-</v>
      </c>
      <c r="BY63" s="380" t="str">
        <f>IFERROR(AVERAGEIFS('VISSIM Travel Time Outputs'!$G:$G,'VISSIM Travel Time Outputs'!$D:$D,$D63,'VISSIM Travel Time Outputs'!$A:$A,"AVG",'VISSIM Travel Time Outputs'!$B:$B,BY$9),"-")</f>
        <v>-</v>
      </c>
      <c r="BZ63" s="380" t="str">
        <f>IFERROR(AVERAGEIFS('VISSIM Travel Time Outputs'!$G:$G,'VISSIM Travel Time Outputs'!$D:$D,$D63,'VISSIM Travel Time Outputs'!$A:$A,"AVG",'VISSIM Travel Time Outputs'!$B:$B,BZ$9),"-")</f>
        <v>-</v>
      </c>
      <c r="CA63" s="381" t="str">
        <f>IFERROR(AVERAGEIFS('VISSIM Travel Time Outputs'!$G:$G,'VISSIM Travel Time Outputs'!$D:$D,$D63,'VISSIM Travel Time Outputs'!$A:$A,"AVG",'VISSIM Travel Time Outputs'!$B:$B,CA$9),"-")</f>
        <v>-</v>
      </c>
      <c r="CB63" s="304"/>
      <c r="CC63" s="259" t="str">
        <f t="shared" si="16"/>
        <v>--</v>
      </c>
      <c r="CD63" s="410" t="str">
        <f t="shared" si="17"/>
        <v>--</v>
      </c>
      <c r="CE63" s="381">
        <f t="shared" si="18"/>
        <v>0</v>
      </c>
      <c r="CF63" s="387"/>
      <c r="CG63" s="259" t="str">
        <f>IFERROR(GETPIVOTDATA("Average of TRAVTM(31)",#REF!,"TIMEINT",CG$9,"VEHICLETRAVELTIMEMEASUREMENT",$D63)/3600/24,"--")</f>
        <v>--</v>
      </c>
      <c r="CH63" s="36" t="str">
        <f>IFERROR(GETPIVOTDATA("Average of TRAVTM(31)",#REF!,"TIMEINT",CH$9,"VEHICLETRAVELTIMEMEASUREMENT",$D63)/3600/24,"--")</f>
        <v>--</v>
      </c>
      <c r="CI63" s="36" t="str">
        <f>IFERROR(GETPIVOTDATA("Average of TRAVTM(31)",#REF!,"TIMEINT",CI$9,"VEHICLETRAVELTIMEMEASUREMENT",$D63)/3600/24,"--")</f>
        <v>--</v>
      </c>
      <c r="CJ63" s="36" t="str">
        <f>IFERROR(GETPIVOTDATA("Average of TRAVTM(31)",#REF!,"TIMEINT",CJ$9,"VEHICLETRAVELTIMEMEASUREMENT",$D63)/3600/24,"--")</f>
        <v>--</v>
      </c>
      <c r="CK63" s="36" t="str">
        <f>IFERROR(GETPIVOTDATA("Average of TRAVTM(31)",#REF!,"TIMEINT",CK$9,"VEHICLETRAVELTIMEMEASUREMENT",$D63)/3600/24,"--")</f>
        <v>--</v>
      </c>
      <c r="CL63" s="36" t="str">
        <f>IFERROR(GETPIVOTDATA("Average of TRAVTM(31)",#REF!,"TIMEINT",CL$9,"VEHICLETRAVELTIMEMEASUREMENT",$D63)/3600/24,"--")</f>
        <v>--</v>
      </c>
      <c r="CM63" s="36" t="str">
        <f>IFERROR(GETPIVOTDATA("Average of TRAVTM(31)",#REF!,"TIMEINT",CM$9,"VEHICLETRAVELTIMEMEASUREMENT",$D63)/3600/24,"--")</f>
        <v>--</v>
      </c>
      <c r="CN63" s="36" t="str">
        <f>IFERROR(GETPIVOTDATA("Average of TRAVTM(31)",#REF!,"TIMEINT",CN$9,"VEHICLETRAVELTIMEMEASUREMENT",$D63)/3600/24,"--")</f>
        <v>--</v>
      </c>
      <c r="CO63" s="36" t="str">
        <f>IFERROR(GETPIVOTDATA("Average of TRAVTM(31)",#REF!,"TIMEINT",CO$9,"VEHICLETRAVELTIMEMEASUREMENT",$D63)/3600/24,"--")</f>
        <v>--</v>
      </c>
      <c r="CP63" s="36" t="str">
        <f>IFERROR(GETPIVOTDATA("Average of TRAVTM(31)",#REF!,"TIMEINT",CP$9,"VEHICLETRAVELTIMEMEASUREMENT",$D63)/3600/24,"--")</f>
        <v>--</v>
      </c>
      <c r="CQ63" s="36" t="str">
        <f>IFERROR(GETPIVOTDATA("Average of TRAVTM(31)",#REF!,"TIMEINT",CQ$9,"VEHICLETRAVELTIMEMEASUREMENT",$D63)/3600/24,"--")</f>
        <v>--</v>
      </c>
      <c r="CR63" s="36" t="str">
        <f>IFERROR(GETPIVOTDATA("Average of TRAVTM(31)",#REF!,"TIMEINT",CR$9,"VEHICLETRAVELTIMEMEASUREMENT",$D63)/3600/24,"--")</f>
        <v>--</v>
      </c>
      <c r="CS63" s="36" t="str">
        <f>IFERROR(GETPIVOTDATA("Average of TRAVTM(31)",#REF!,"TIMEINT",CS$9,"VEHICLETRAVELTIMEMEASUREMENT",$D63)/3600/24,"--")</f>
        <v>--</v>
      </c>
      <c r="CT63" s="36" t="str">
        <f>IFERROR(GETPIVOTDATA("Average of TRAVTM(31)",#REF!,"TIMEINT",CT$9,"VEHICLETRAVELTIMEMEASUREMENT",$D63)/3600/24,"--")</f>
        <v>--</v>
      </c>
      <c r="CU63" s="36" t="str">
        <f>IFERROR(GETPIVOTDATA("Average of TRAVTM(31)",#REF!,"TIMEINT",CU$9,"VEHICLETRAVELTIMEMEASUREMENT",$D63)/3600/24,"--")</f>
        <v>--</v>
      </c>
      <c r="CV63" s="177" t="str">
        <f>IFERROR(GETPIVOTDATA("Average of TRAVTM(31)",#REF!,"TIMEINT",CV$9,"VEHICLETRAVELTIMEMEASUREMENT",$D63)/3600/24,"--")</f>
        <v>--</v>
      </c>
      <c r="CW63" s="387"/>
      <c r="CX63" s="379" t="str">
        <f>IFERROR(GETPIVOTDATA("Average of VEHS(31)",#REF!,"TIMEINT",CX$9,"VEHICLETRAVELTIMEMEASUREMENT",$D63),"--")</f>
        <v>--</v>
      </c>
      <c r="CY63" s="380" t="str">
        <f>IFERROR(GETPIVOTDATA("Average of VEHS(31)",#REF!,"TIMEINT",CY$9,"VEHICLETRAVELTIMEMEASUREMENT",$D63),"--")</f>
        <v>--</v>
      </c>
      <c r="CZ63" s="380" t="str">
        <f>IFERROR(GETPIVOTDATA("Average of VEHS(31)",#REF!,"TIMEINT",CZ$9,"VEHICLETRAVELTIMEMEASUREMENT",$D63),"--")</f>
        <v>--</v>
      </c>
      <c r="DA63" s="380" t="str">
        <f>IFERROR(GETPIVOTDATA("Average of VEHS(31)",#REF!,"TIMEINT",DA$9,"VEHICLETRAVELTIMEMEASUREMENT",$D63),"--")</f>
        <v>--</v>
      </c>
      <c r="DB63" s="380" t="str">
        <f>IFERROR(GETPIVOTDATA("Average of VEHS(31)",#REF!,"TIMEINT",DB$9,"VEHICLETRAVELTIMEMEASUREMENT",$D63),"--")</f>
        <v>--</v>
      </c>
      <c r="DC63" s="380" t="str">
        <f>IFERROR(GETPIVOTDATA("Average of VEHS(31)",#REF!,"TIMEINT",DC$9,"VEHICLETRAVELTIMEMEASUREMENT",$D63),"--")</f>
        <v>--</v>
      </c>
      <c r="DD63" s="380" t="str">
        <f>IFERROR(GETPIVOTDATA("Average of VEHS(31)",#REF!,"TIMEINT",DD$9,"VEHICLETRAVELTIMEMEASUREMENT",$D63),"--")</f>
        <v>--</v>
      </c>
      <c r="DE63" s="380" t="str">
        <f>IFERROR(GETPIVOTDATA("Average of VEHS(31)",#REF!,"TIMEINT",DE$9,"VEHICLETRAVELTIMEMEASUREMENT",$D63),"--")</f>
        <v>--</v>
      </c>
      <c r="DF63" s="380" t="str">
        <f>IFERROR(GETPIVOTDATA("Average of VEHS(31)",#REF!,"TIMEINT",DF$9,"VEHICLETRAVELTIMEMEASUREMENT",$D63),"--")</f>
        <v>--</v>
      </c>
      <c r="DG63" s="380" t="str">
        <f>IFERROR(GETPIVOTDATA("Average of VEHS(31)",#REF!,"TIMEINT",DG$9,"VEHICLETRAVELTIMEMEASUREMENT",$D63),"--")</f>
        <v>--</v>
      </c>
      <c r="DH63" s="380" t="str">
        <f>IFERROR(GETPIVOTDATA("Average of VEHS(31)",#REF!,"TIMEINT",DH$9,"VEHICLETRAVELTIMEMEASUREMENT",$D63),"--")</f>
        <v>--</v>
      </c>
      <c r="DI63" s="380" t="str">
        <f>IFERROR(GETPIVOTDATA("Average of VEHS(31)",#REF!,"TIMEINT",DI$9,"VEHICLETRAVELTIMEMEASUREMENT",$D63),"--")</f>
        <v>--</v>
      </c>
      <c r="DJ63" s="380" t="str">
        <f>IFERROR(GETPIVOTDATA("Average of VEHS(31)",#REF!,"TIMEINT",DJ$9,"VEHICLETRAVELTIMEMEASUREMENT",$D63),"--")</f>
        <v>--</v>
      </c>
      <c r="DK63" s="380" t="str">
        <f>IFERROR(GETPIVOTDATA("Average of VEHS(31)",#REF!,"TIMEINT",DK$9,"VEHICLETRAVELTIMEMEASUREMENT",$D63),"--")</f>
        <v>--</v>
      </c>
      <c r="DL63" s="380" t="str">
        <f>IFERROR(GETPIVOTDATA("Average of VEHS(31)",#REF!,"TIMEINT",DL$9,"VEHICLETRAVELTIMEMEASUREMENT",$D63),"--")</f>
        <v>--</v>
      </c>
      <c r="DM63" s="381" t="str">
        <f>IFERROR(GETPIVOTDATA("Average of VEHS(31)",#REF!,"TIMEINT",DM$9,"VEHICLETRAVELTIMEMEASUREMENT",$D63),"--")</f>
        <v>--</v>
      </c>
      <c r="DN63" s="387"/>
      <c r="DO63" s="259" t="str">
        <f t="shared" si="19"/>
        <v>--</v>
      </c>
      <c r="DP63" s="410" t="str">
        <f t="shared" si="20"/>
        <v>--</v>
      </c>
      <c r="DQ63" s="381">
        <f t="shared" si="21"/>
        <v>0</v>
      </c>
      <c r="DR63" s="305"/>
      <c r="DS63" s="259" t="str">
        <f>IFERROR(TIME(0,0,AVERAGEIFS('VISSIM Travel Time Outputs'!$K:$K,'VISSIM Travel Time Outputs'!$D:$D,$D63,'VISSIM Travel Time Outputs'!$A:$A,"AVG",'VISSIM Travel Time Outputs'!$B:$B,DS$9)),"-")</f>
        <v>-</v>
      </c>
      <c r="DT63" s="36" t="str">
        <f>IFERROR(TIME(0,0,AVERAGEIFS('VISSIM Travel Time Outputs'!$K:$K,'VISSIM Travel Time Outputs'!$D:$D,$D63,'VISSIM Travel Time Outputs'!$A:$A,"AVG",'VISSIM Travel Time Outputs'!$B:$B,DT$9)),"-")</f>
        <v>-</v>
      </c>
      <c r="DU63" s="36" t="str">
        <f>IFERROR(TIME(0,0,AVERAGEIFS('VISSIM Travel Time Outputs'!$K:$K,'VISSIM Travel Time Outputs'!$D:$D,$D63,'VISSIM Travel Time Outputs'!$A:$A,"AVG",'VISSIM Travel Time Outputs'!$B:$B,DU$9)),"-")</f>
        <v>-</v>
      </c>
      <c r="DV63" s="36" t="str">
        <f>IFERROR(TIME(0,0,AVERAGEIFS('VISSIM Travel Time Outputs'!$K:$K,'VISSIM Travel Time Outputs'!$D:$D,$D63,'VISSIM Travel Time Outputs'!$A:$A,"AVG",'VISSIM Travel Time Outputs'!$B:$B,DV$9)),"-")</f>
        <v>-</v>
      </c>
      <c r="DW63" s="36" t="str">
        <f>IFERROR(TIME(0,0,AVERAGEIFS('VISSIM Travel Time Outputs'!$K:$K,'VISSIM Travel Time Outputs'!$D:$D,$D63,'VISSIM Travel Time Outputs'!$A:$A,"AVG",'VISSIM Travel Time Outputs'!$B:$B,DW$9)),"-")</f>
        <v>-</v>
      </c>
      <c r="DX63" s="36" t="str">
        <f>IFERROR(TIME(0,0,AVERAGEIFS('VISSIM Travel Time Outputs'!$K:$K,'VISSIM Travel Time Outputs'!$D:$D,$D63,'VISSIM Travel Time Outputs'!$A:$A,"AVG",'VISSIM Travel Time Outputs'!$B:$B,DX$9)),"-")</f>
        <v>-</v>
      </c>
      <c r="DY63" s="36" t="str">
        <f>IFERROR(TIME(0,0,AVERAGEIFS('VISSIM Travel Time Outputs'!$K:$K,'VISSIM Travel Time Outputs'!$D:$D,$D63,'VISSIM Travel Time Outputs'!$A:$A,"AVG",'VISSIM Travel Time Outputs'!$B:$B,DY$9)),"-")</f>
        <v>-</v>
      </c>
      <c r="DZ63" s="36" t="str">
        <f>IFERROR(TIME(0,0,AVERAGEIFS('VISSIM Travel Time Outputs'!$K:$K,'VISSIM Travel Time Outputs'!$D:$D,$D63,'VISSIM Travel Time Outputs'!$A:$A,"AVG",'VISSIM Travel Time Outputs'!$B:$B,DZ$9)),"-")</f>
        <v>-</v>
      </c>
      <c r="EA63" s="36" t="str">
        <f>IFERROR(TIME(0,0,AVERAGEIFS('VISSIM Travel Time Outputs'!$K:$K,'VISSIM Travel Time Outputs'!$D:$D,$D63,'VISSIM Travel Time Outputs'!$A:$A,"AVG",'VISSIM Travel Time Outputs'!$B:$B,EA$9)),"-")</f>
        <v>-</v>
      </c>
      <c r="EB63" s="36" t="str">
        <f>IFERROR(TIME(0,0,AVERAGEIFS('VISSIM Travel Time Outputs'!$K:$K,'VISSIM Travel Time Outputs'!$D:$D,$D63,'VISSIM Travel Time Outputs'!$A:$A,"AVG",'VISSIM Travel Time Outputs'!$B:$B,EB$9)),"-")</f>
        <v>-</v>
      </c>
      <c r="EC63" s="36" t="str">
        <f>IFERROR(TIME(0,0,AVERAGEIFS('VISSIM Travel Time Outputs'!$K:$K,'VISSIM Travel Time Outputs'!$D:$D,$D63,'VISSIM Travel Time Outputs'!$A:$A,"AVG",'VISSIM Travel Time Outputs'!$B:$B,EC$9)),"-")</f>
        <v>-</v>
      </c>
      <c r="ED63" s="36" t="str">
        <f>IFERROR(TIME(0,0,AVERAGEIFS('VISSIM Travel Time Outputs'!$K:$K,'VISSIM Travel Time Outputs'!$D:$D,$D63,'VISSIM Travel Time Outputs'!$A:$A,"AVG",'VISSIM Travel Time Outputs'!$B:$B,ED$9)),"-")</f>
        <v>-</v>
      </c>
      <c r="EE63" s="36" t="str">
        <f>IFERROR(TIME(0,0,AVERAGEIFS('VISSIM Travel Time Outputs'!$K:$K,'VISSIM Travel Time Outputs'!$D:$D,$D63,'VISSIM Travel Time Outputs'!$A:$A,"AVG",'VISSIM Travel Time Outputs'!$B:$B,EE$9)),"-")</f>
        <v>-</v>
      </c>
      <c r="EF63" s="36" t="str">
        <f>IFERROR(TIME(0,0,AVERAGEIFS('VISSIM Travel Time Outputs'!$K:$K,'VISSIM Travel Time Outputs'!$D:$D,$D63,'VISSIM Travel Time Outputs'!$A:$A,"AVG",'VISSIM Travel Time Outputs'!$B:$B,EF$9)),"-")</f>
        <v>-</v>
      </c>
      <c r="EG63" s="36" t="str">
        <f>IFERROR(TIME(0,0,AVERAGEIFS('VISSIM Travel Time Outputs'!$K:$K,'VISSIM Travel Time Outputs'!$D:$D,$D63,'VISSIM Travel Time Outputs'!$A:$A,"AVG",'VISSIM Travel Time Outputs'!$B:$B,EG$9)),"-")</f>
        <v>-</v>
      </c>
      <c r="EH63" s="177" t="str">
        <f>IFERROR(TIME(0,0,AVERAGEIFS('VISSIM Travel Time Outputs'!$K:$K,'VISSIM Travel Time Outputs'!$D:$D,$D63,'VISSIM Travel Time Outputs'!$A:$A,"AVG",'VISSIM Travel Time Outputs'!$B:$B,EH$9)),"-")</f>
        <v>-</v>
      </c>
      <c r="EI63" s="164"/>
      <c r="EJ63" s="379" t="str">
        <f>IFERROR(AVERAGEIFS('VISSIM Travel Time Outputs'!$H:$H,'VISSIM Travel Time Outputs'!$D:$D,$D63,'VISSIM Travel Time Outputs'!$A:$A,"AVG",'VISSIM Travel Time Outputs'!$B:$B,EJ$9),"-")</f>
        <v>-</v>
      </c>
      <c r="EK63" s="380" t="str">
        <f>IFERROR(AVERAGEIFS('VISSIM Travel Time Outputs'!$H:$H,'VISSIM Travel Time Outputs'!$D:$D,$D63,'VISSIM Travel Time Outputs'!$A:$A,"AVG",'VISSIM Travel Time Outputs'!$B:$B,EK$9),"-")</f>
        <v>-</v>
      </c>
      <c r="EL63" s="380" t="str">
        <f>IFERROR(AVERAGEIFS('VISSIM Travel Time Outputs'!$H:$H,'VISSIM Travel Time Outputs'!$D:$D,$D63,'VISSIM Travel Time Outputs'!$A:$A,"AVG",'VISSIM Travel Time Outputs'!$B:$B,EL$9),"-")</f>
        <v>-</v>
      </c>
      <c r="EM63" s="380" t="str">
        <f>IFERROR(AVERAGEIFS('VISSIM Travel Time Outputs'!$H:$H,'VISSIM Travel Time Outputs'!$D:$D,$D63,'VISSIM Travel Time Outputs'!$A:$A,"AVG",'VISSIM Travel Time Outputs'!$B:$B,EM$9),"-")</f>
        <v>-</v>
      </c>
      <c r="EN63" s="380" t="str">
        <f>IFERROR(AVERAGEIFS('VISSIM Travel Time Outputs'!$H:$H,'VISSIM Travel Time Outputs'!$D:$D,$D63,'VISSIM Travel Time Outputs'!$A:$A,"AVG",'VISSIM Travel Time Outputs'!$B:$B,EN$9),"-")</f>
        <v>-</v>
      </c>
      <c r="EO63" s="380" t="str">
        <f>IFERROR(AVERAGEIFS('VISSIM Travel Time Outputs'!$H:$H,'VISSIM Travel Time Outputs'!$D:$D,$D63,'VISSIM Travel Time Outputs'!$A:$A,"AVG",'VISSIM Travel Time Outputs'!$B:$B,EO$9),"-")</f>
        <v>-</v>
      </c>
      <c r="EP63" s="380" t="str">
        <f>IFERROR(AVERAGEIFS('VISSIM Travel Time Outputs'!$H:$H,'VISSIM Travel Time Outputs'!$D:$D,$D63,'VISSIM Travel Time Outputs'!$A:$A,"AVG",'VISSIM Travel Time Outputs'!$B:$B,EP$9),"-")</f>
        <v>-</v>
      </c>
      <c r="EQ63" s="380" t="str">
        <f>IFERROR(AVERAGEIFS('VISSIM Travel Time Outputs'!$H:$H,'VISSIM Travel Time Outputs'!$D:$D,$D63,'VISSIM Travel Time Outputs'!$A:$A,"AVG",'VISSIM Travel Time Outputs'!$B:$B,EQ$9),"-")</f>
        <v>-</v>
      </c>
      <c r="ER63" s="380" t="str">
        <f>IFERROR(AVERAGEIFS('VISSIM Travel Time Outputs'!$H:$H,'VISSIM Travel Time Outputs'!$D:$D,$D63,'VISSIM Travel Time Outputs'!$A:$A,"AVG",'VISSIM Travel Time Outputs'!$B:$B,ER$9),"-")</f>
        <v>-</v>
      </c>
      <c r="ES63" s="380" t="str">
        <f>IFERROR(AVERAGEIFS('VISSIM Travel Time Outputs'!$H:$H,'VISSIM Travel Time Outputs'!$D:$D,$D63,'VISSIM Travel Time Outputs'!$A:$A,"AVG",'VISSIM Travel Time Outputs'!$B:$B,ES$9),"-")</f>
        <v>-</v>
      </c>
      <c r="ET63" s="380" t="str">
        <f>IFERROR(AVERAGEIFS('VISSIM Travel Time Outputs'!$H:$H,'VISSIM Travel Time Outputs'!$D:$D,$D63,'VISSIM Travel Time Outputs'!$A:$A,"AVG",'VISSIM Travel Time Outputs'!$B:$B,ET$9),"-")</f>
        <v>-</v>
      </c>
      <c r="EU63" s="380" t="str">
        <f>IFERROR(AVERAGEIFS('VISSIM Travel Time Outputs'!$H:$H,'VISSIM Travel Time Outputs'!$D:$D,$D63,'VISSIM Travel Time Outputs'!$A:$A,"AVG",'VISSIM Travel Time Outputs'!$B:$B,EU$9),"-")</f>
        <v>-</v>
      </c>
      <c r="EV63" s="380" t="str">
        <f>IFERROR(AVERAGEIFS('VISSIM Travel Time Outputs'!$H:$H,'VISSIM Travel Time Outputs'!$D:$D,$D63,'VISSIM Travel Time Outputs'!$A:$A,"AVG",'VISSIM Travel Time Outputs'!$B:$B,EV$9),"-")</f>
        <v>-</v>
      </c>
      <c r="EW63" s="380" t="str">
        <f>IFERROR(AVERAGEIFS('VISSIM Travel Time Outputs'!$H:$H,'VISSIM Travel Time Outputs'!$D:$D,$D63,'VISSIM Travel Time Outputs'!$A:$A,"AVG",'VISSIM Travel Time Outputs'!$B:$B,EW$9),"-")</f>
        <v>-</v>
      </c>
      <c r="EX63" s="380" t="str">
        <f>IFERROR(AVERAGEIFS('VISSIM Travel Time Outputs'!$H:$H,'VISSIM Travel Time Outputs'!$D:$D,$D63,'VISSIM Travel Time Outputs'!$A:$A,"AVG",'VISSIM Travel Time Outputs'!$B:$B,EX$9),"-")</f>
        <v>-</v>
      </c>
      <c r="EY63" s="381" t="str">
        <f>IFERROR(AVERAGEIFS('VISSIM Travel Time Outputs'!$H:$H,'VISSIM Travel Time Outputs'!$D:$D,$D63,'VISSIM Travel Time Outputs'!$A:$A,"AVG",'VISSIM Travel Time Outputs'!$B:$B,EY$9),"-")</f>
        <v>-</v>
      </c>
      <c r="EZ63" s="304"/>
      <c r="FA63" s="259" t="str">
        <f t="shared" si="22"/>
        <v>--</v>
      </c>
      <c r="FB63" s="410" t="str">
        <f t="shared" si="23"/>
        <v>--</v>
      </c>
      <c r="FC63" s="381">
        <f t="shared" si="24"/>
        <v>0</v>
      </c>
      <c r="FD63" s="387"/>
      <c r="FE63" s="259" t="str">
        <f>IFERROR(GETPIVOTDATA("Average of TRAVTM(40)",#REF!,"TIMEINT",FE$9,"VEHICLETRAVELTIMEMEASUREMENT",$D63)/3600/24,"--")</f>
        <v>--</v>
      </c>
      <c r="FF63" s="36" t="str">
        <f>IFERROR(GETPIVOTDATA("Average of TRAVTM(40)",#REF!,"TIMEINT",FF$9,"VEHICLETRAVELTIMEMEASUREMENT",$D63)/3600/24,"--")</f>
        <v>--</v>
      </c>
      <c r="FG63" s="36" t="str">
        <f>IFERROR(GETPIVOTDATA("Average of TRAVTM(40)",#REF!,"TIMEINT",FG$9,"VEHICLETRAVELTIMEMEASUREMENT",$D63)/3600/24,"--")</f>
        <v>--</v>
      </c>
      <c r="FH63" s="36" t="str">
        <f>IFERROR(GETPIVOTDATA("Average of TRAVTM(40)",#REF!,"TIMEINT",FH$9,"VEHICLETRAVELTIMEMEASUREMENT",$D63)/3600/24,"--")</f>
        <v>--</v>
      </c>
      <c r="FI63" s="36" t="str">
        <f>IFERROR(GETPIVOTDATA("Average of TRAVTM(40)",#REF!,"TIMEINT",FI$9,"VEHICLETRAVELTIMEMEASUREMENT",$D63)/3600/24,"--")</f>
        <v>--</v>
      </c>
      <c r="FJ63" s="36" t="str">
        <f>IFERROR(GETPIVOTDATA("Average of TRAVTM(40)",#REF!,"TIMEINT",FJ$9,"VEHICLETRAVELTIMEMEASUREMENT",$D63)/3600/24,"--")</f>
        <v>--</v>
      </c>
      <c r="FK63" s="36" t="str">
        <f>IFERROR(GETPIVOTDATA("Average of TRAVTM(40)",#REF!,"TIMEINT",FK$9,"VEHICLETRAVELTIMEMEASUREMENT",$D63)/3600/24,"--")</f>
        <v>--</v>
      </c>
      <c r="FL63" s="36" t="str">
        <f>IFERROR(GETPIVOTDATA("Average of TRAVTM(40)",#REF!,"TIMEINT",FL$9,"VEHICLETRAVELTIMEMEASUREMENT",$D63)/3600/24,"--")</f>
        <v>--</v>
      </c>
      <c r="FM63" s="36" t="str">
        <f>IFERROR(GETPIVOTDATA("Average of TRAVTM(40)",#REF!,"TIMEINT",FM$9,"VEHICLETRAVELTIMEMEASUREMENT",$D63)/3600/24,"--")</f>
        <v>--</v>
      </c>
      <c r="FN63" s="36" t="str">
        <f>IFERROR(GETPIVOTDATA("Average of TRAVTM(40)",#REF!,"TIMEINT",FN$9,"VEHICLETRAVELTIMEMEASUREMENT",$D63)/3600/24,"--")</f>
        <v>--</v>
      </c>
      <c r="FO63" s="36" t="str">
        <f>IFERROR(GETPIVOTDATA("Average of TRAVTM(40)",#REF!,"TIMEINT",FO$9,"VEHICLETRAVELTIMEMEASUREMENT",$D63)/3600/24,"--")</f>
        <v>--</v>
      </c>
      <c r="FP63" s="36" t="str">
        <f>IFERROR(GETPIVOTDATA("Average of TRAVTM(40)",#REF!,"TIMEINT",FP$9,"VEHICLETRAVELTIMEMEASUREMENT",$D63)/3600/24,"--")</f>
        <v>--</v>
      </c>
      <c r="FQ63" s="36" t="str">
        <f>IFERROR(GETPIVOTDATA("Average of TRAVTM(40)",#REF!,"TIMEINT",FQ$9,"VEHICLETRAVELTIMEMEASUREMENT",$D63)/3600/24,"--")</f>
        <v>--</v>
      </c>
      <c r="FR63" s="36" t="str">
        <f>IFERROR(GETPIVOTDATA("Average of TRAVTM(40)",#REF!,"TIMEINT",FR$9,"VEHICLETRAVELTIMEMEASUREMENT",$D63)/3600/24,"--")</f>
        <v>--</v>
      </c>
      <c r="FS63" s="36" t="str">
        <f>IFERROR(GETPIVOTDATA("Average of TRAVTM(40)",#REF!,"TIMEINT",FS$9,"VEHICLETRAVELTIMEMEASUREMENT",$D63)/3600/24,"--")</f>
        <v>--</v>
      </c>
      <c r="FT63" s="177" t="str">
        <f>IFERROR(GETPIVOTDATA("Average of TRAVTM(40)",#REF!,"TIMEINT",FT$9,"VEHICLETRAVELTIMEMEASUREMENT",$D63)/3600/24,"--")</f>
        <v>--</v>
      </c>
      <c r="FU63" s="387"/>
      <c r="FV63" s="379" t="str">
        <f>IFERROR(GETPIVOTDATA("Average of VEHS(40)",#REF!,"TIMEINT",FV$9,"VEHICLETRAVELTIMEMEASUREMENT",$D63),"--")</f>
        <v>--</v>
      </c>
      <c r="FW63" s="380" t="str">
        <f>IFERROR(GETPIVOTDATA("Average of VEHS(40)",#REF!,"TIMEINT",FW$9,"VEHICLETRAVELTIMEMEASUREMENT",$D63),"--")</f>
        <v>--</v>
      </c>
      <c r="FX63" s="380" t="str">
        <f>IFERROR(GETPIVOTDATA("Average of VEHS(40)",#REF!,"TIMEINT",FX$9,"VEHICLETRAVELTIMEMEASUREMENT",$D63),"--")</f>
        <v>--</v>
      </c>
      <c r="FY63" s="380" t="str">
        <f>IFERROR(GETPIVOTDATA("Average of VEHS(40)",#REF!,"TIMEINT",FY$9,"VEHICLETRAVELTIMEMEASUREMENT",$D63),"--")</f>
        <v>--</v>
      </c>
      <c r="FZ63" s="380" t="str">
        <f>IFERROR(GETPIVOTDATA("Average of VEHS(40)",#REF!,"TIMEINT",FZ$9,"VEHICLETRAVELTIMEMEASUREMENT",$D63),"--")</f>
        <v>--</v>
      </c>
      <c r="GA63" s="380" t="str">
        <f>IFERROR(GETPIVOTDATA("Average of VEHS(40)",#REF!,"TIMEINT",GA$9,"VEHICLETRAVELTIMEMEASUREMENT",$D63),"--")</f>
        <v>--</v>
      </c>
      <c r="GB63" s="380" t="str">
        <f>IFERROR(GETPIVOTDATA("Average of VEHS(40)",#REF!,"TIMEINT",GB$9,"VEHICLETRAVELTIMEMEASUREMENT",$D63),"--")</f>
        <v>--</v>
      </c>
      <c r="GC63" s="380" t="str">
        <f>IFERROR(GETPIVOTDATA("Average of VEHS(40)",#REF!,"TIMEINT",GC$9,"VEHICLETRAVELTIMEMEASUREMENT",$D63),"--")</f>
        <v>--</v>
      </c>
      <c r="GD63" s="380" t="str">
        <f>IFERROR(GETPIVOTDATA("Average of VEHS(40)",#REF!,"TIMEINT",GD$9,"VEHICLETRAVELTIMEMEASUREMENT",$D63),"--")</f>
        <v>--</v>
      </c>
      <c r="GE63" s="380" t="str">
        <f>IFERROR(GETPIVOTDATA("Average of VEHS(40)",#REF!,"TIMEINT",GE$9,"VEHICLETRAVELTIMEMEASUREMENT",$D63),"--")</f>
        <v>--</v>
      </c>
      <c r="GF63" s="380" t="str">
        <f>IFERROR(GETPIVOTDATA("Average of VEHS(40)",#REF!,"TIMEINT",GF$9,"VEHICLETRAVELTIMEMEASUREMENT",$D63),"--")</f>
        <v>--</v>
      </c>
      <c r="GG63" s="380" t="str">
        <f>IFERROR(GETPIVOTDATA("Average of VEHS(40)",#REF!,"TIMEINT",GG$9,"VEHICLETRAVELTIMEMEASUREMENT",$D63),"--")</f>
        <v>--</v>
      </c>
      <c r="GH63" s="380" t="str">
        <f>IFERROR(GETPIVOTDATA("Average of VEHS(40)",#REF!,"TIMEINT",GH$9,"VEHICLETRAVELTIMEMEASUREMENT",$D63),"--")</f>
        <v>--</v>
      </c>
      <c r="GI63" s="380" t="str">
        <f>IFERROR(GETPIVOTDATA("Average of VEHS(40)",#REF!,"TIMEINT",GI$9,"VEHICLETRAVELTIMEMEASUREMENT",$D63),"--")</f>
        <v>--</v>
      </c>
      <c r="GJ63" s="380" t="str">
        <f>IFERROR(GETPIVOTDATA("Average of VEHS(40)",#REF!,"TIMEINT",GJ$9,"VEHICLETRAVELTIMEMEASUREMENT",$D63),"--")</f>
        <v>--</v>
      </c>
      <c r="GK63" s="381" t="str">
        <f>IFERROR(GETPIVOTDATA("Average of VEHS(40)",#REF!,"TIMEINT",GK$9,"VEHICLETRAVELTIMEMEASUREMENT",$D63),"--")</f>
        <v>--</v>
      </c>
      <c r="GL63" s="387"/>
      <c r="GM63" s="259" t="str">
        <f t="shared" si="25"/>
        <v>--</v>
      </c>
      <c r="GN63" s="410" t="str">
        <f t="shared" si="26"/>
        <v>--</v>
      </c>
      <c r="GO63" s="381">
        <f t="shared" si="27"/>
        <v>0</v>
      </c>
      <c r="GP63" s="387"/>
      <c r="GQ63" s="259" t="str">
        <f>IFERROR(GETPIVOTDATA("Average of TRAVTM(60)",#REF!,"TIMEINT",GQ$9,"VEHICLETRAVELTIMEMEASUREMENT",$D63)/3600/24,"--")</f>
        <v>--</v>
      </c>
      <c r="GR63" s="36" t="str">
        <f>IFERROR(GETPIVOTDATA("Average of TRAVTM(60)",#REF!,"TIMEINT",GR$9,"VEHICLETRAVELTIMEMEASUREMENT",$D63)/3600/24,"--")</f>
        <v>--</v>
      </c>
      <c r="GS63" s="36" t="str">
        <f>IFERROR(GETPIVOTDATA("Average of TRAVTM(60)",#REF!,"TIMEINT",GS$9,"VEHICLETRAVELTIMEMEASUREMENT",$D63)/3600/24,"--")</f>
        <v>--</v>
      </c>
      <c r="GT63" s="36" t="str">
        <f>IFERROR(GETPIVOTDATA("Average of TRAVTM(60)",#REF!,"TIMEINT",GT$9,"VEHICLETRAVELTIMEMEASUREMENT",$D63)/3600/24,"--")</f>
        <v>--</v>
      </c>
      <c r="GU63" s="36" t="str">
        <f>IFERROR(GETPIVOTDATA("Average of TRAVTM(60)",#REF!,"TIMEINT",GU$9,"VEHICLETRAVELTIMEMEASUREMENT",$D63)/3600/24,"--")</f>
        <v>--</v>
      </c>
      <c r="GV63" s="36" t="str">
        <f>IFERROR(GETPIVOTDATA("Average of TRAVTM(60)",#REF!,"TIMEINT",GV$9,"VEHICLETRAVELTIMEMEASUREMENT",$D63)/3600/24,"--")</f>
        <v>--</v>
      </c>
      <c r="GW63" s="36" t="str">
        <f>IFERROR(GETPIVOTDATA("Average of TRAVTM(60)",#REF!,"TIMEINT",GW$9,"VEHICLETRAVELTIMEMEASUREMENT",$D63)/3600/24,"--")</f>
        <v>--</v>
      </c>
      <c r="GX63" s="36" t="str">
        <f>IFERROR(GETPIVOTDATA("Average of TRAVTM(60)",#REF!,"TIMEINT",GX$9,"VEHICLETRAVELTIMEMEASUREMENT",$D63)/3600/24,"--")</f>
        <v>--</v>
      </c>
      <c r="GY63" s="36" t="str">
        <f>IFERROR(GETPIVOTDATA("Average of TRAVTM(60)",#REF!,"TIMEINT",GY$9,"VEHICLETRAVELTIMEMEASUREMENT",$D63)/3600/24,"--")</f>
        <v>--</v>
      </c>
      <c r="GZ63" s="36" t="str">
        <f>IFERROR(GETPIVOTDATA("Average of TRAVTM(60)",#REF!,"TIMEINT",GZ$9,"VEHICLETRAVELTIMEMEASUREMENT",$D63)/3600/24,"--")</f>
        <v>--</v>
      </c>
      <c r="HA63" s="36" t="str">
        <f>IFERROR(GETPIVOTDATA("Average of TRAVTM(60)",#REF!,"TIMEINT",HA$9,"VEHICLETRAVELTIMEMEASUREMENT",$D63)/3600/24,"--")</f>
        <v>--</v>
      </c>
      <c r="HB63" s="36" t="str">
        <f>IFERROR(GETPIVOTDATA("Average of TRAVTM(60)",#REF!,"TIMEINT",HB$9,"VEHICLETRAVELTIMEMEASUREMENT",$D63)/3600/24,"--")</f>
        <v>--</v>
      </c>
      <c r="HC63" s="36" t="str">
        <f>IFERROR(GETPIVOTDATA("Average of TRAVTM(60)",#REF!,"TIMEINT",HC$9,"VEHICLETRAVELTIMEMEASUREMENT",$D63)/3600/24,"--")</f>
        <v>--</v>
      </c>
      <c r="HD63" s="36" t="str">
        <f>IFERROR(GETPIVOTDATA("Average of TRAVTM(60)",#REF!,"TIMEINT",HD$9,"VEHICLETRAVELTIMEMEASUREMENT",$D63)/3600/24,"--")</f>
        <v>--</v>
      </c>
      <c r="HE63" s="36" t="str">
        <f>IFERROR(GETPIVOTDATA("Average of TRAVTM(60)",#REF!,"TIMEINT",HE$9,"VEHICLETRAVELTIMEMEASUREMENT",$D63)/3600/24,"--")</f>
        <v>--</v>
      </c>
      <c r="HF63" s="177" t="str">
        <f>IFERROR(GETPIVOTDATA("Average of TRAVTM(60)",#REF!,"TIMEINT",HF$9,"VEHICLETRAVELTIMEMEASUREMENT",$D63)/3600/24,"--")</f>
        <v>--</v>
      </c>
      <c r="HG63" s="387"/>
      <c r="HH63" s="379" t="str">
        <f>IFERROR(GETPIVOTDATA("Average of VEHS(60)",#REF!,"TIMEINT",HH$9,"VEHICLETRAVELTIMEMEASUREMENT",$D63),"--")</f>
        <v>--</v>
      </c>
      <c r="HI63" s="380" t="str">
        <f>IFERROR(GETPIVOTDATA("Average of VEHS(60)",#REF!,"TIMEINT",HI$9,"VEHICLETRAVELTIMEMEASUREMENT",$D63),"--")</f>
        <v>--</v>
      </c>
      <c r="HJ63" s="380" t="str">
        <f>IFERROR(GETPIVOTDATA("Average of VEHS(60)",#REF!,"TIMEINT",HJ$9,"VEHICLETRAVELTIMEMEASUREMENT",$D63),"--")</f>
        <v>--</v>
      </c>
      <c r="HK63" s="380" t="str">
        <f>IFERROR(GETPIVOTDATA("Average of VEHS(60)",#REF!,"TIMEINT",HK$9,"VEHICLETRAVELTIMEMEASUREMENT",$D63),"--")</f>
        <v>--</v>
      </c>
      <c r="HL63" s="380" t="str">
        <f>IFERROR(GETPIVOTDATA("Average of VEHS(60)",#REF!,"TIMEINT",HL$9,"VEHICLETRAVELTIMEMEASUREMENT",$D63),"--")</f>
        <v>--</v>
      </c>
      <c r="HM63" s="380" t="str">
        <f>IFERROR(GETPIVOTDATA("Average of VEHS(60)",#REF!,"TIMEINT",HM$9,"VEHICLETRAVELTIMEMEASUREMENT",$D63),"--")</f>
        <v>--</v>
      </c>
      <c r="HN63" s="380" t="str">
        <f>IFERROR(GETPIVOTDATA("Average of VEHS(60)",#REF!,"TIMEINT",HN$9,"VEHICLETRAVELTIMEMEASUREMENT",$D63),"--")</f>
        <v>--</v>
      </c>
      <c r="HO63" s="380" t="str">
        <f>IFERROR(GETPIVOTDATA("Average of VEHS(60)",#REF!,"TIMEINT",HO$9,"VEHICLETRAVELTIMEMEASUREMENT",$D63),"--")</f>
        <v>--</v>
      </c>
      <c r="HP63" s="380" t="str">
        <f>IFERROR(GETPIVOTDATA("Average of VEHS(60)",#REF!,"TIMEINT",HP$9,"VEHICLETRAVELTIMEMEASUREMENT",$D63),"--")</f>
        <v>--</v>
      </c>
      <c r="HQ63" s="380" t="str">
        <f>IFERROR(GETPIVOTDATA("Average of VEHS(60)",#REF!,"TIMEINT",HQ$9,"VEHICLETRAVELTIMEMEASUREMENT",$D63),"--")</f>
        <v>--</v>
      </c>
      <c r="HR63" s="380" t="str">
        <f>IFERROR(GETPIVOTDATA("Average of VEHS(60)",#REF!,"TIMEINT",HR$9,"VEHICLETRAVELTIMEMEASUREMENT",$D63),"--")</f>
        <v>--</v>
      </c>
      <c r="HS63" s="380" t="str">
        <f>IFERROR(GETPIVOTDATA("Average of VEHS(60)",#REF!,"TIMEINT",HS$9,"VEHICLETRAVELTIMEMEASUREMENT",$D63),"--")</f>
        <v>--</v>
      </c>
      <c r="HT63" s="380" t="str">
        <f>IFERROR(GETPIVOTDATA("Average of VEHS(60)",#REF!,"TIMEINT",HT$9,"VEHICLETRAVELTIMEMEASUREMENT",$D63),"--")</f>
        <v>--</v>
      </c>
      <c r="HU63" s="380" t="str">
        <f>IFERROR(GETPIVOTDATA("Average of VEHS(60)",#REF!,"TIMEINT",HU$9,"VEHICLETRAVELTIMEMEASUREMENT",$D63),"--")</f>
        <v>--</v>
      </c>
      <c r="HV63" s="380" t="str">
        <f>IFERROR(GETPIVOTDATA("Average of VEHS(60)",#REF!,"TIMEINT",HV$9,"VEHICLETRAVELTIMEMEASUREMENT",$D63),"--")</f>
        <v>--</v>
      </c>
      <c r="HW63" s="381" t="str">
        <f>IFERROR(GETPIVOTDATA("Average of VEHS(60)",#REF!,"TIMEINT",HW$9,"VEHICLETRAVELTIMEMEASUREMENT",$D63),"--")</f>
        <v>--</v>
      </c>
      <c r="HX63" s="387"/>
      <c r="HY63" s="259" t="str">
        <f t="shared" si="28"/>
        <v>--</v>
      </c>
      <c r="HZ63" s="410" t="str">
        <f t="shared" si="29"/>
        <v>--</v>
      </c>
      <c r="IA63" s="381">
        <f t="shared" si="30"/>
        <v>0</v>
      </c>
      <c r="IB63" s="716"/>
      <c r="IC63" s="379" t="str">
        <f>IFERROR(AVERAGEIFS('VISSIM Travel Time Outputs'!$L:$L,'VISSIM Travel Time Outputs'!$D:$D,$D63,'VISSIM Travel Time Outputs'!$A:$A,"AVG",'VISSIM Travel Time Outputs'!$B:$B,IC$9),"-")</f>
        <v>-</v>
      </c>
      <c r="ID63" s="380" t="str">
        <f>IFERROR(AVERAGEIFS('VISSIM Travel Time Outputs'!$L:$L,'VISSIM Travel Time Outputs'!$D:$D,$D63,'VISSIM Travel Time Outputs'!$A:$A,"AVG",'VISSIM Travel Time Outputs'!$B:$B,ID$9),"-")</f>
        <v>-</v>
      </c>
      <c r="IE63" s="380" t="str">
        <f>IFERROR(AVERAGEIFS('VISSIM Travel Time Outputs'!$L:$L,'VISSIM Travel Time Outputs'!$D:$D,$D63,'VISSIM Travel Time Outputs'!$A:$A,"AVG",'VISSIM Travel Time Outputs'!$B:$B,IE$9),"-")</f>
        <v>-</v>
      </c>
      <c r="IF63" s="380" t="str">
        <f>IFERROR(AVERAGEIFS('VISSIM Travel Time Outputs'!$L:$L,'VISSIM Travel Time Outputs'!$D:$D,$D63,'VISSIM Travel Time Outputs'!$A:$A,"AVG",'VISSIM Travel Time Outputs'!$B:$B,IF$9),"-")</f>
        <v>-</v>
      </c>
      <c r="IG63" s="380" t="str">
        <f>IFERROR(AVERAGEIFS('VISSIM Travel Time Outputs'!$L:$L,'VISSIM Travel Time Outputs'!$D:$D,$D63,'VISSIM Travel Time Outputs'!$A:$A,"AVG",'VISSIM Travel Time Outputs'!$B:$B,IG$9),"-")</f>
        <v>-</v>
      </c>
      <c r="IH63" s="380" t="str">
        <f>IFERROR(AVERAGEIFS('VISSIM Travel Time Outputs'!$L:$L,'VISSIM Travel Time Outputs'!$D:$D,$D63,'VISSIM Travel Time Outputs'!$A:$A,"AVG",'VISSIM Travel Time Outputs'!$B:$B,IH$9),"-")</f>
        <v>-</v>
      </c>
      <c r="II63" s="380" t="str">
        <f>IFERROR(AVERAGEIFS('VISSIM Travel Time Outputs'!$L:$L,'VISSIM Travel Time Outputs'!$D:$D,$D63,'VISSIM Travel Time Outputs'!$A:$A,"AVG",'VISSIM Travel Time Outputs'!$B:$B,II$9),"-")</f>
        <v>-</v>
      </c>
      <c r="IJ63" s="380" t="str">
        <f>IFERROR(AVERAGEIFS('VISSIM Travel Time Outputs'!$L:$L,'VISSIM Travel Time Outputs'!$D:$D,$D63,'VISSIM Travel Time Outputs'!$A:$A,"AVG",'VISSIM Travel Time Outputs'!$B:$B,IJ$9),"-")</f>
        <v>-</v>
      </c>
      <c r="IK63" s="380" t="str">
        <f>IFERROR(AVERAGEIFS('VISSIM Travel Time Outputs'!$L:$L,'VISSIM Travel Time Outputs'!$D:$D,$D63,'VISSIM Travel Time Outputs'!$A:$A,"AVG",'VISSIM Travel Time Outputs'!$B:$B,IK$9),"-")</f>
        <v>-</v>
      </c>
      <c r="IL63" s="380" t="str">
        <f>IFERROR(AVERAGEIFS('VISSIM Travel Time Outputs'!$L:$L,'VISSIM Travel Time Outputs'!$D:$D,$D63,'VISSIM Travel Time Outputs'!$A:$A,"AVG",'VISSIM Travel Time Outputs'!$B:$B,IL$9),"-")</f>
        <v>-</v>
      </c>
      <c r="IM63" s="380" t="str">
        <f>IFERROR(AVERAGEIFS('VISSIM Travel Time Outputs'!$L:$L,'VISSIM Travel Time Outputs'!$D:$D,$D63,'VISSIM Travel Time Outputs'!$A:$A,"AVG",'VISSIM Travel Time Outputs'!$B:$B,IM$9),"-")</f>
        <v>-</v>
      </c>
      <c r="IN63" s="380" t="str">
        <f>IFERROR(AVERAGEIFS('VISSIM Travel Time Outputs'!$L:$L,'VISSIM Travel Time Outputs'!$D:$D,$D63,'VISSIM Travel Time Outputs'!$A:$A,"AVG",'VISSIM Travel Time Outputs'!$B:$B,IN$9),"-")</f>
        <v>-</v>
      </c>
      <c r="IO63" s="380" t="str">
        <f>IFERROR(AVERAGEIFS('VISSIM Travel Time Outputs'!$L:$L,'VISSIM Travel Time Outputs'!$D:$D,$D63,'VISSIM Travel Time Outputs'!$A:$A,"AVG",'VISSIM Travel Time Outputs'!$B:$B,IO$9),"-")</f>
        <v>-</v>
      </c>
      <c r="IP63" s="380" t="str">
        <f>IFERROR(AVERAGEIFS('VISSIM Travel Time Outputs'!$L:$L,'VISSIM Travel Time Outputs'!$D:$D,$D63,'VISSIM Travel Time Outputs'!$A:$A,"AVG",'VISSIM Travel Time Outputs'!$B:$B,IP$9),"-")</f>
        <v>-</v>
      </c>
      <c r="IQ63" s="380" t="str">
        <f>IFERROR(AVERAGEIFS('VISSIM Travel Time Outputs'!$L:$L,'VISSIM Travel Time Outputs'!$D:$D,$D63,'VISSIM Travel Time Outputs'!$A:$A,"AVG",'VISSIM Travel Time Outputs'!$B:$B,IQ$9),"-")</f>
        <v>-</v>
      </c>
      <c r="IR63" s="381" t="str">
        <f>IFERROR(AVERAGEIFS('VISSIM Travel Time Outputs'!$L:$L,'VISSIM Travel Time Outputs'!$D:$D,$D63,'VISSIM Travel Time Outputs'!$A:$A,"AVG",'VISSIM Travel Time Outputs'!$B:$B,IR$9),"-")</f>
        <v>-</v>
      </c>
      <c r="IS63" s="381" t="str">
        <f t="shared" si="31"/>
        <v>--</v>
      </c>
    </row>
    <row r="64" spans="1:253" x14ac:dyDescent="0.25">
      <c r="A64" s="302" t="str">
        <f t="shared" si="12"/>
        <v>H</v>
      </c>
      <c r="B64" s="375">
        <f t="shared" si="33"/>
        <v>55</v>
      </c>
      <c r="C64" s="475">
        <f>INDEX('Input - Travel Times'!$B$3:$AL$103,MATCH($B64,'Input - Travel Times'!$B$3:$B$103,0),MATCH(C$9,'Input - Travel Times'!$B$3:$AL$3,0))</f>
        <v>0</v>
      </c>
      <c r="D64" s="194">
        <f>INDEX('Input - Travel Times'!$B$3:$AS$103,MATCH($B64,'Input - Travel Times'!$B$3:$B$103,0),MATCH(D$9,'Input - Travel Times'!$B$3:$AS$3,0))</f>
        <v>0</v>
      </c>
      <c r="E64" s="582">
        <f>TIME(0,0,INDEX('Input - Travel Times'!$B$3:$AL$103,MATCH($B64,'Input - Travel Times'!$B$3:$B$103,0),MATCH(E$9,'Input - Travel Times'!$B$3:$AL$3,0)))</f>
        <v>0</v>
      </c>
      <c r="F64" s="582">
        <f>TIME(0,0,INDEX('Input - Travel Times'!$B$3:$AL$103,MATCH($B64,'Input - Travel Times'!$B$3:$B$103,0),MATCH(F$9,'Input - Travel Times'!$B$3:$AL$3,0)))</f>
        <v>0</v>
      </c>
      <c r="G64" s="582">
        <f>TIME(0,0,INDEX('Input - Travel Times'!$B$3:$AL$103,MATCH($B64,'Input - Travel Times'!$B$3:$B$103,0),MATCH(G$9,'Input - Travel Times'!$B$3:$AL$3,0)))</f>
        <v>0</v>
      </c>
      <c r="I64" s="259" t="str">
        <f>IFERROR(TIME(0,0,AVERAGEIFS('VISSIM Travel Time Outputs'!$I:$I,'VISSIM Travel Time Outputs'!$D:$D,$D64,'VISSIM Travel Time Outputs'!$A:$A,"AVG",'VISSIM Travel Time Outputs'!$B:$B,I$9)),"-")</f>
        <v>-</v>
      </c>
      <c r="J64" s="36" t="str">
        <f>IFERROR(TIME(0,0,AVERAGEIFS('VISSIM Travel Time Outputs'!$I:$I,'VISSIM Travel Time Outputs'!$D:$D,$D64,'VISSIM Travel Time Outputs'!$A:$A,"AVG",'VISSIM Travel Time Outputs'!$B:$B,J$9)),"-")</f>
        <v>-</v>
      </c>
      <c r="K64" s="36" t="str">
        <f>IFERROR(TIME(0,0,AVERAGEIFS('VISSIM Travel Time Outputs'!$I:$I,'VISSIM Travel Time Outputs'!$D:$D,$D64,'VISSIM Travel Time Outputs'!$A:$A,"AVG",'VISSIM Travel Time Outputs'!$B:$B,K$9)),"-")</f>
        <v>-</v>
      </c>
      <c r="L64" s="36" t="str">
        <f>IFERROR(TIME(0,0,AVERAGEIFS('VISSIM Travel Time Outputs'!$I:$I,'VISSIM Travel Time Outputs'!$D:$D,$D64,'VISSIM Travel Time Outputs'!$A:$A,"AVG",'VISSIM Travel Time Outputs'!$B:$B,L$9)),"-")</f>
        <v>-</v>
      </c>
      <c r="M64" s="36" t="str">
        <f>IFERROR(TIME(0,0,AVERAGEIFS('VISSIM Travel Time Outputs'!$I:$I,'VISSIM Travel Time Outputs'!$D:$D,$D64,'VISSIM Travel Time Outputs'!$A:$A,"AVG",'VISSIM Travel Time Outputs'!$B:$B,M$9)),"-")</f>
        <v>-</v>
      </c>
      <c r="N64" s="36" t="str">
        <f>IFERROR(TIME(0,0,AVERAGEIFS('VISSIM Travel Time Outputs'!$I:$I,'VISSIM Travel Time Outputs'!$D:$D,$D64,'VISSIM Travel Time Outputs'!$A:$A,"AVG",'VISSIM Travel Time Outputs'!$B:$B,N$9)),"-")</f>
        <v>-</v>
      </c>
      <c r="O64" s="36" t="str">
        <f>IFERROR(TIME(0,0,AVERAGEIFS('VISSIM Travel Time Outputs'!$I:$I,'VISSIM Travel Time Outputs'!$D:$D,$D64,'VISSIM Travel Time Outputs'!$A:$A,"AVG",'VISSIM Travel Time Outputs'!$B:$B,O$9)),"-")</f>
        <v>-</v>
      </c>
      <c r="P64" s="36" t="str">
        <f>IFERROR(TIME(0,0,AVERAGEIFS('VISSIM Travel Time Outputs'!$I:$I,'VISSIM Travel Time Outputs'!$D:$D,$D64,'VISSIM Travel Time Outputs'!$A:$A,"AVG",'VISSIM Travel Time Outputs'!$B:$B,P$9)),"-")</f>
        <v>-</v>
      </c>
      <c r="Q64" s="36" t="str">
        <f>IFERROR(TIME(0,0,AVERAGEIFS('VISSIM Travel Time Outputs'!$I:$I,'VISSIM Travel Time Outputs'!$D:$D,$D64,'VISSIM Travel Time Outputs'!$A:$A,"AVG",'VISSIM Travel Time Outputs'!$B:$B,Q$9)),"-")</f>
        <v>-</v>
      </c>
      <c r="R64" s="36" t="str">
        <f>IFERROR(TIME(0,0,AVERAGEIFS('VISSIM Travel Time Outputs'!$I:$I,'VISSIM Travel Time Outputs'!$D:$D,$D64,'VISSIM Travel Time Outputs'!$A:$A,"AVG",'VISSIM Travel Time Outputs'!$B:$B,R$9)),"-")</f>
        <v>-</v>
      </c>
      <c r="S64" s="36" t="str">
        <f>IFERROR(TIME(0,0,AVERAGEIFS('VISSIM Travel Time Outputs'!$I:$I,'VISSIM Travel Time Outputs'!$D:$D,$D64,'VISSIM Travel Time Outputs'!$A:$A,"AVG",'VISSIM Travel Time Outputs'!$B:$B,S$9)),"-")</f>
        <v>-</v>
      </c>
      <c r="T64" s="36" t="str">
        <f>IFERROR(TIME(0,0,AVERAGEIFS('VISSIM Travel Time Outputs'!$I:$I,'VISSIM Travel Time Outputs'!$D:$D,$D64,'VISSIM Travel Time Outputs'!$A:$A,"AVG",'VISSIM Travel Time Outputs'!$B:$B,T$9)),"-")</f>
        <v>-</v>
      </c>
      <c r="U64" s="36" t="str">
        <f>IFERROR(TIME(0,0,AVERAGEIFS('VISSIM Travel Time Outputs'!$I:$I,'VISSIM Travel Time Outputs'!$D:$D,$D64,'VISSIM Travel Time Outputs'!$A:$A,"AVG",'VISSIM Travel Time Outputs'!$B:$B,U$9)),"-")</f>
        <v>-</v>
      </c>
      <c r="V64" s="36" t="str">
        <f>IFERROR(TIME(0,0,AVERAGEIFS('VISSIM Travel Time Outputs'!$I:$I,'VISSIM Travel Time Outputs'!$D:$D,$D64,'VISSIM Travel Time Outputs'!$A:$A,"AVG",'VISSIM Travel Time Outputs'!$B:$B,V$9)),"-")</f>
        <v>-</v>
      </c>
      <c r="W64" s="36" t="str">
        <f>IFERROR(TIME(0,0,AVERAGEIFS('VISSIM Travel Time Outputs'!$I:$I,'VISSIM Travel Time Outputs'!$D:$D,$D64,'VISSIM Travel Time Outputs'!$A:$A,"AVG",'VISSIM Travel Time Outputs'!$B:$B,W$9)),"-")</f>
        <v>-</v>
      </c>
      <c r="X64" s="177" t="str">
        <f>IFERROR(TIME(0,0,AVERAGEIFS('VISSIM Travel Time Outputs'!$I:$I,'VISSIM Travel Time Outputs'!$D:$D,$D64,'VISSIM Travel Time Outputs'!$A:$A,"AVG",'VISSIM Travel Time Outputs'!$B:$B,X$9)),"-")</f>
        <v>-</v>
      </c>
      <c r="Y64" s="304"/>
      <c r="Z64" s="379" t="str">
        <f>IFERROR(AVERAGEIFS('VISSIM Travel Time Outputs'!$F:$F,'VISSIM Travel Time Outputs'!$D:$D,$D64,'VISSIM Travel Time Outputs'!$A:$A,"AVG",'VISSIM Travel Time Outputs'!$B:$B,Z$9),"-")</f>
        <v>-</v>
      </c>
      <c r="AA64" s="380" t="str">
        <f>IFERROR(AVERAGEIFS('VISSIM Travel Time Outputs'!$F:$F,'VISSIM Travel Time Outputs'!$D:$D,$D64,'VISSIM Travel Time Outputs'!$A:$A,"AVG",'VISSIM Travel Time Outputs'!$B:$B,AA$9),"-")</f>
        <v>-</v>
      </c>
      <c r="AB64" s="380" t="str">
        <f>IFERROR(AVERAGEIFS('VISSIM Travel Time Outputs'!$F:$F,'VISSIM Travel Time Outputs'!$D:$D,$D64,'VISSIM Travel Time Outputs'!$A:$A,"AVG",'VISSIM Travel Time Outputs'!$B:$B,AB$9),"-")</f>
        <v>-</v>
      </c>
      <c r="AC64" s="380" t="str">
        <f>IFERROR(AVERAGEIFS('VISSIM Travel Time Outputs'!$F:$F,'VISSIM Travel Time Outputs'!$D:$D,$D64,'VISSIM Travel Time Outputs'!$A:$A,"AVG",'VISSIM Travel Time Outputs'!$B:$B,AC$9),"-")</f>
        <v>-</v>
      </c>
      <c r="AD64" s="380" t="str">
        <f>IFERROR(AVERAGEIFS('VISSIM Travel Time Outputs'!$F:$F,'VISSIM Travel Time Outputs'!$D:$D,$D64,'VISSIM Travel Time Outputs'!$A:$A,"AVG",'VISSIM Travel Time Outputs'!$B:$B,AD$9),"-")</f>
        <v>-</v>
      </c>
      <c r="AE64" s="380" t="str">
        <f>IFERROR(AVERAGEIFS('VISSIM Travel Time Outputs'!$F:$F,'VISSIM Travel Time Outputs'!$D:$D,$D64,'VISSIM Travel Time Outputs'!$A:$A,"AVG",'VISSIM Travel Time Outputs'!$B:$B,AE$9),"-")</f>
        <v>-</v>
      </c>
      <c r="AF64" s="380" t="str">
        <f>IFERROR(AVERAGEIFS('VISSIM Travel Time Outputs'!$F:$F,'VISSIM Travel Time Outputs'!$D:$D,$D64,'VISSIM Travel Time Outputs'!$A:$A,"AVG",'VISSIM Travel Time Outputs'!$B:$B,AF$9),"-")</f>
        <v>-</v>
      </c>
      <c r="AG64" s="380" t="str">
        <f>IFERROR(AVERAGEIFS('VISSIM Travel Time Outputs'!$F:$F,'VISSIM Travel Time Outputs'!$D:$D,$D64,'VISSIM Travel Time Outputs'!$A:$A,"AVG",'VISSIM Travel Time Outputs'!$B:$B,AG$9),"-")</f>
        <v>-</v>
      </c>
      <c r="AH64" s="380" t="str">
        <f>IFERROR(AVERAGEIFS('VISSIM Travel Time Outputs'!$F:$F,'VISSIM Travel Time Outputs'!$D:$D,$D64,'VISSIM Travel Time Outputs'!$A:$A,"AVG",'VISSIM Travel Time Outputs'!$B:$B,AH$9),"-")</f>
        <v>-</v>
      </c>
      <c r="AI64" s="380" t="str">
        <f>IFERROR(AVERAGEIFS('VISSIM Travel Time Outputs'!$F:$F,'VISSIM Travel Time Outputs'!$D:$D,$D64,'VISSIM Travel Time Outputs'!$A:$A,"AVG",'VISSIM Travel Time Outputs'!$B:$B,AI$9),"-")</f>
        <v>-</v>
      </c>
      <c r="AJ64" s="380" t="str">
        <f>IFERROR(AVERAGEIFS('VISSIM Travel Time Outputs'!$F:$F,'VISSIM Travel Time Outputs'!$D:$D,$D64,'VISSIM Travel Time Outputs'!$A:$A,"AVG",'VISSIM Travel Time Outputs'!$B:$B,AJ$9),"-")</f>
        <v>-</v>
      </c>
      <c r="AK64" s="380" t="str">
        <f>IFERROR(AVERAGEIFS('VISSIM Travel Time Outputs'!$F:$F,'VISSIM Travel Time Outputs'!$D:$D,$D64,'VISSIM Travel Time Outputs'!$A:$A,"AVG",'VISSIM Travel Time Outputs'!$B:$B,AK$9),"-")</f>
        <v>-</v>
      </c>
      <c r="AL64" s="380" t="str">
        <f>IFERROR(AVERAGEIFS('VISSIM Travel Time Outputs'!$F:$F,'VISSIM Travel Time Outputs'!$D:$D,$D64,'VISSIM Travel Time Outputs'!$A:$A,"AVG",'VISSIM Travel Time Outputs'!$B:$B,AL$9),"-")</f>
        <v>-</v>
      </c>
      <c r="AM64" s="380" t="str">
        <f>IFERROR(AVERAGEIFS('VISSIM Travel Time Outputs'!$F:$F,'VISSIM Travel Time Outputs'!$D:$D,$D64,'VISSIM Travel Time Outputs'!$A:$A,"AVG",'VISSIM Travel Time Outputs'!$B:$B,AM$9),"-")</f>
        <v>-</v>
      </c>
      <c r="AN64" s="380" t="str">
        <f>IFERROR(AVERAGEIFS('VISSIM Travel Time Outputs'!$F:$F,'VISSIM Travel Time Outputs'!$D:$D,$D64,'VISSIM Travel Time Outputs'!$A:$A,"AVG",'VISSIM Travel Time Outputs'!$B:$B,AN$9),"-")</f>
        <v>-</v>
      </c>
      <c r="AO64" s="381" t="str">
        <f>IFERROR(AVERAGEIFS('VISSIM Travel Time Outputs'!$F:$F,'VISSIM Travel Time Outputs'!$D:$D,$D64,'VISSIM Travel Time Outputs'!$A:$A,"AVG",'VISSIM Travel Time Outputs'!$B:$B,AO$9),"-")</f>
        <v>-</v>
      </c>
      <c r="AP64" s="387"/>
      <c r="AQ64" s="259" t="str">
        <f t="shared" si="13"/>
        <v>--</v>
      </c>
      <c r="AR64" s="410" t="str">
        <f t="shared" si="14"/>
        <v>--</v>
      </c>
      <c r="AS64" s="381">
        <f t="shared" si="15"/>
        <v>0</v>
      </c>
      <c r="AT64" s="305"/>
      <c r="AU64" s="259" t="str">
        <f>IFERROR(TIME(0,0,AVERAGEIFS('VISSIM Travel Time Outputs'!$J:$J,'VISSIM Travel Time Outputs'!$D:$D,$D64,'VISSIM Travel Time Outputs'!$A:$A,"AVG",'VISSIM Travel Time Outputs'!$B:$B,AU$9)),"-")</f>
        <v>-</v>
      </c>
      <c r="AV64" s="36" t="str">
        <f>IFERROR(TIME(0,0,AVERAGEIFS('VISSIM Travel Time Outputs'!$J:$J,'VISSIM Travel Time Outputs'!$D:$D,$D64,'VISSIM Travel Time Outputs'!$A:$A,"AVG",'VISSIM Travel Time Outputs'!$B:$B,AV$9)),"-")</f>
        <v>-</v>
      </c>
      <c r="AW64" s="36" t="str">
        <f>IFERROR(TIME(0,0,AVERAGEIFS('VISSIM Travel Time Outputs'!$J:$J,'VISSIM Travel Time Outputs'!$D:$D,$D64,'VISSIM Travel Time Outputs'!$A:$A,"AVG",'VISSIM Travel Time Outputs'!$B:$B,AW$9)),"-")</f>
        <v>-</v>
      </c>
      <c r="AX64" s="36" t="str">
        <f>IFERROR(TIME(0,0,AVERAGEIFS('VISSIM Travel Time Outputs'!$J:$J,'VISSIM Travel Time Outputs'!$D:$D,$D64,'VISSIM Travel Time Outputs'!$A:$A,"AVG",'VISSIM Travel Time Outputs'!$B:$B,AX$9)),"-")</f>
        <v>-</v>
      </c>
      <c r="AY64" s="36" t="str">
        <f>IFERROR(TIME(0,0,AVERAGEIFS('VISSIM Travel Time Outputs'!$J:$J,'VISSIM Travel Time Outputs'!$D:$D,$D64,'VISSIM Travel Time Outputs'!$A:$A,"AVG",'VISSIM Travel Time Outputs'!$B:$B,AY$9)),"-")</f>
        <v>-</v>
      </c>
      <c r="AZ64" s="36" t="str">
        <f>IFERROR(TIME(0,0,AVERAGEIFS('VISSIM Travel Time Outputs'!$J:$J,'VISSIM Travel Time Outputs'!$D:$D,$D64,'VISSIM Travel Time Outputs'!$A:$A,"AVG",'VISSIM Travel Time Outputs'!$B:$B,AZ$9)),"-")</f>
        <v>-</v>
      </c>
      <c r="BA64" s="36" t="str">
        <f>IFERROR(TIME(0,0,AVERAGEIFS('VISSIM Travel Time Outputs'!$J:$J,'VISSIM Travel Time Outputs'!$D:$D,$D64,'VISSIM Travel Time Outputs'!$A:$A,"AVG",'VISSIM Travel Time Outputs'!$B:$B,BA$9)),"-")</f>
        <v>-</v>
      </c>
      <c r="BB64" s="36" t="str">
        <f>IFERROR(TIME(0,0,AVERAGEIFS('VISSIM Travel Time Outputs'!$J:$J,'VISSIM Travel Time Outputs'!$D:$D,$D64,'VISSIM Travel Time Outputs'!$A:$A,"AVG",'VISSIM Travel Time Outputs'!$B:$B,BB$9)),"-")</f>
        <v>-</v>
      </c>
      <c r="BC64" s="36" t="str">
        <f>IFERROR(TIME(0,0,AVERAGEIFS('VISSIM Travel Time Outputs'!$J:$J,'VISSIM Travel Time Outputs'!$D:$D,$D64,'VISSIM Travel Time Outputs'!$A:$A,"AVG",'VISSIM Travel Time Outputs'!$B:$B,BC$9)),"-")</f>
        <v>-</v>
      </c>
      <c r="BD64" s="36" t="str">
        <f>IFERROR(TIME(0,0,AVERAGEIFS('VISSIM Travel Time Outputs'!$J:$J,'VISSIM Travel Time Outputs'!$D:$D,$D64,'VISSIM Travel Time Outputs'!$A:$A,"AVG",'VISSIM Travel Time Outputs'!$B:$B,BD$9)),"-")</f>
        <v>-</v>
      </c>
      <c r="BE64" s="36" t="str">
        <f>IFERROR(TIME(0,0,AVERAGEIFS('VISSIM Travel Time Outputs'!$J:$J,'VISSIM Travel Time Outputs'!$D:$D,$D64,'VISSIM Travel Time Outputs'!$A:$A,"AVG",'VISSIM Travel Time Outputs'!$B:$B,BE$9)),"-")</f>
        <v>-</v>
      </c>
      <c r="BF64" s="36" t="str">
        <f>IFERROR(TIME(0,0,AVERAGEIFS('VISSIM Travel Time Outputs'!$J:$J,'VISSIM Travel Time Outputs'!$D:$D,$D64,'VISSIM Travel Time Outputs'!$A:$A,"AVG",'VISSIM Travel Time Outputs'!$B:$B,BF$9)),"-")</f>
        <v>-</v>
      </c>
      <c r="BG64" s="36" t="str">
        <f>IFERROR(TIME(0,0,AVERAGEIFS('VISSIM Travel Time Outputs'!$J:$J,'VISSIM Travel Time Outputs'!$D:$D,$D64,'VISSIM Travel Time Outputs'!$A:$A,"AVG",'VISSIM Travel Time Outputs'!$B:$B,BG$9)),"-")</f>
        <v>-</v>
      </c>
      <c r="BH64" s="36" t="str">
        <f>IFERROR(TIME(0,0,AVERAGEIFS('VISSIM Travel Time Outputs'!$J:$J,'VISSIM Travel Time Outputs'!$D:$D,$D64,'VISSIM Travel Time Outputs'!$A:$A,"AVG",'VISSIM Travel Time Outputs'!$B:$B,BH$9)),"-")</f>
        <v>-</v>
      </c>
      <c r="BI64" s="36" t="str">
        <f>IFERROR(TIME(0,0,AVERAGEIFS('VISSIM Travel Time Outputs'!$J:$J,'VISSIM Travel Time Outputs'!$D:$D,$D64,'VISSIM Travel Time Outputs'!$A:$A,"AVG",'VISSIM Travel Time Outputs'!$B:$B,BI$9)),"-")</f>
        <v>-</v>
      </c>
      <c r="BJ64" s="177" t="str">
        <f>IFERROR(TIME(0,0,AVERAGEIFS('VISSIM Travel Time Outputs'!$J:$J,'VISSIM Travel Time Outputs'!$D:$D,$D64,'VISSIM Travel Time Outputs'!$A:$A,"AVG",'VISSIM Travel Time Outputs'!$B:$B,BJ$9)),"-")</f>
        <v>-</v>
      </c>
      <c r="BK64" s="164"/>
      <c r="BL64" s="379" t="str">
        <f>IFERROR(AVERAGEIFS('VISSIM Travel Time Outputs'!$G:$G,'VISSIM Travel Time Outputs'!$D:$D,$D64,'VISSIM Travel Time Outputs'!$A:$A,"AVG",'VISSIM Travel Time Outputs'!$B:$B,BL$9),"-")</f>
        <v>-</v>
      </c>
      <c r="BM64" s="380" t="str">
        <f>IFERROR(AVERAGEIFS('VISSIM Travel Time Outputs'!$G:$G,'VISSIM Travel Time Outputs'!$D:$D,$D64,'VISSIM Travel Time Outputs'!$A:$A,"AVG",'VISSIM Travel Time Outputs'!$B:$B,BM$9),"-")</f>
        <v>-</v>
      </c>
      <c r="BN64" s="380" t="str">
        <f>IFERROR(AVERAGEIFS('VISSIM Travel Time Outputs'!$G:$G,'VISSIM Travel Time Outputs'!$D:$D,$D64,'VISSIM Travel Time Outputs'!$A:$A,"AVG",'VISSIM Travel Time Outputs'!$B:$B,BN$9),"-")</f>
        <v>-</v>
      </c>
      <c r="BO64" s="380" t="str">
        <f>IFERROR(AVERAGEIFS('VISSIM Travel Time Outputs'!$G:$G,'VISSIM Travel Time Outputs'!$D:$D,$D64,'VISSIM Travel Time Outputs'!$A:$A,"AVG",'VISSIM Travel Time Outputs'!$B:$B,BO$9),"-")</f>
        <v>-</v>
      </c>
      <c r="BP64" s="380" t="str">
        <f>IFERROR(AVERAGEIFS('VISSIM Travel Time Outputs'!$G:$G,'VISSIM Travel Time Outputs'!$D:$D,$D64,'VISSIM Travel Time Outputs'!$A:$A,"AVG",'VISSIM Travel Time Outputs'!$B:$B,BP$9),"-")</f>
        <v>-</v>
      </c>
      <c r="BQ64" s="380" t="str">
        <f>IFERROR(AVERAGEIFS('VISSIM Travel Time Outputs'!$G:$G,'VISSIM Travel Time Outputs'!$D:$D,$D64,'VISSIM Travel Time Outputs'!$A:$A,"AVG",'VISSIM Travel Time Outputs'!$B:$B,BQ$9),"-")</f>
        <v>-</v>
      </c>
      <c r="BR64" s="380" t="str">
        <f>IFERROR(AVERAGEIFS('VISSIM Travel Time Outputs'!$G:$G,'VISSIM Travel Time Outputs'!$D:$D,$D64,'VISSIM Travel Time Outputs'!$A:$A,"AVG",'VISSIM Travel Time Outputs'!$B:$B,BR$9),"-")</f>
        <v>-</v>
      </c>
      <c r="BS64" s="380" t="str">
        <f>IFERROR(AVERAGEIFS('VISSIM Travel Time Outputs'!$G:$G,'VISSIM Travel Time Outputs'!$D:$D,$D64,'VISSIM Travel Time Outputs'!$A:$A,"AVG",'VISSIM Travel Time Outputs'!$B:$B,BS$9),"-")</f>
        <v>-</v>
      </c>
      <c r="BT64" s="380" t="str">
        <f>IFERROR(AVERAGEIFS('VISSIM Travel Time Outputs'!$G:$G,'VISSIM Travel Time Outputs'!$D:$D,$D64,'VISSIM Travel Time Outputs'!$A:$A,"AVG",'VISSIM Travel Time Outputs'!$B:$B,BT$9),"-")</f>
        <v>-</v>
      </c>
      <c r="BU64" s="380" t="str">
        <f>IFERROR(AVERAGEIFS('VISSIM Travel Time Outputs'!$G:$G,'VISSIM Travel Time Outputs'!$D:$D,$D64,'VISSIM Travel Time Outputs'!$A:$A,"AVG",'VISSIM Travel Time Outputs'!$B:$B,BU$9),"-")</f>
        <v>-</v>
      </c>
      <c r="BV64" s="380" t="str">
        <f>IFERROR(AVERAGEIFS('VISSIM Travel Time Outputs'!$G:$G,'VISSIM Travel Time Outputs'!$D:$D,$D64,'VISSIM Travel Time Outputs'!$A:$A,"AVG",'VISSIM Travel Time Outputs'!$B:$B,BV$9),"-")</f>
        <v>-</v>
      </c>
      <c r="BW64" s="380" t="str">
        <f>IFERROR(AVERAGEIFS('VISSIM Travel Time Outputs'!$G:$G,'VISSIM Travel Time Outputs'!$D:$D,$D64,'VISSIM Travel Time Outputs'!$A:$A,"AVG",'VISSIM Travel Time Outputs'!$B:$B,BW$9),"-")</f>
        <v>-</v>
      </c>
      <c r="BX64" s="380" t="str">
        <f>IFERROR(AVERAGEIFS('VISSIM Travel Time Outputs'!$G:$G,'VISSIM Travel Time Outputs'!$D:$D,$D64,'VISSIM Travel Time Outputs'!$A:$A,"AVG",'VISSIM Travel Time Outputs'!$B:$B,BX$9),"-")</f>
        <v>-</v>
      </c>
      <c r="BY64" s="380" t="str">
        <f>IFERROR(AVERAGEIFS('VISSIM Travel Time Outputs'!$G:$G,'VISSIM Travel Time Outputs'!$D:$D,$D64,'VISSIM Travel Time Outputs'!$A:$A,"AVG",'VISSIM Travel Time Outputs'!$B:$B,BY$9),"-")</f>
        <v>-</v>
      </c>
      <c r="BZ64" s="380" t="str">
        <f>IFERROR(AVERAGEIFS('VISSIM Travel Time Outputs'!$G:$G,'VISSIM Travel Time Outputs'!$D:$D,$D64,'VISSIM Travel Time Outputs'!$A:$A,"AVG",'VISSIM Travel Time Outputs'!$B:$B,BZ$9),"-")</f>
        <v>-</v>
      </c>
      <c r="CA64" s="381" t="str">
        <f>IFERROR(AVERAGEIFS('VISSIM Travel Time Outputs'!$G:$G,'VISSIM Travel Time Outputs'!$D:$D,$D64,'VISSIM Travel Time Outputs'!$A:$A,"AVG",'VISSIM Travel Time Outputs'!$B:$B,CA$9),"-")</f>
        <v>-</v>
      </c>
      <c r="CB64" s="304"/>
      <c r="CC64" s="259" t="str">
        <f t="shared" si="16"/>
        <v>--</v>
      </c>
      <c r="CD64" s="410" t="str">
        <f t="shared" si="17"/>
        <v>--</v>
      </c>
      <c r="CE64" s="381">
        <f t="shared" si="18"/>
        <v>0</v>
      </c>
      <c r="CF64" s="387"/>
      <c r="CG64" s="259" t="str">
        <f>IFERROR(GETPIVOTDATA("Average of TRAVTM(31)",#REF!,"TIMEINT",CG$9,"VEHICLETRAVELTIMEMEASUREMENT",$D64)/3600/24,"--")</f>
        <v>--</v>
      </c>
      <c r="CH64" s="36" t="str">
        <f>IFERROR(GETPIVOTDATA("Average of TRAVTM(31)",#REF!,"TIMEINT",CH$9,"VEHICLETRAVELTIMEMEASUREMENT",$D64)/3600/24,"--")</f>
        <v>--</v>
      </c>
      <c r="CI64" s="36" t="str">
        <f>IFERROR(GETPIVOTDATA("Average of TRAVTM(31)",#REF!,"TIMEINT",CI$9,"VEHICLETRAVELTIMEMEASUREMENT",$D64)/3600/24,"--")</f>
        <v>--</v>
      </c>
      <c r="CJ64" s="36" t="str">
        <f>IFERROR(GETPIVOTDATA("Average of TRAVTM(31)",#REF!,"TIMEINT",CJ$9,"VEHICLETRAVELTIMEMEASUREMENT",$D64)/3600/24,"--")</f>
        <v>--</v>
      </c>
      <c r="CK64" s="36" t="str">
        <f>IFERROR(GETPIVOTDATA("Average of TRAVTM(31)",#REF!,"TIMEINT",CK$9,"VEHICLETRAVELTIMEMEASUREMENT",$D64)/3600/24,"--")</f>
        <v>--</v>
      </c>
      <c r="CL64" s="36" t="str">
        <f>IFERROR(GETPIVOTDATA("Average of TRAVTM(31)",#REF!,"TIMEINT",CL$9,"VEHICLETRAVELTIMEMEASUREMENT",$D64)/3600/24,"--")</f>
        <v>--</v>
      </c>
      <c r="CM64" s="36" t="str">
        <f>IFERROR(GETPIVOTDATA("Average of TRAVTM(31)",#REF!,"TIMEINT",CM$9,"VEHICLETRAVELTIMEMEASUREMENT",$D64)/3600/24,"--")</f>
        <v>--</v>
      </c>
      <c r="CN64" s="36" t="str">
        <f>IFERROR(GETPIVOTDATA("Average of TRAVTM(31)",#REF!,"TIMEINT",CN$9,"VEHICLETRAVELTIMEMEASUREMENT",$D64)/3600/24,"--")</f>
        <v>--</v>
      </c>
      <c r="CO64" s="36" t="str">
        <f>IFERROR(GETPIVOTDATA("Average of TRAVTM(31)",#REF!,"TIMEINT",CO$9,"VEHICLETRAVELTIMEMEASUREMENT",$D64)/3600/24,"--")</f>
        <v>--</v>
      </c>
      <c r="CP64" s="36" t="str">
        <f>IFERROR(GETPIVOTDATA("Average of TRAVTM(31)",#REF!,"TIMEINT",CP$9,"VEHICLETRAVELTIMEMEASUREMENT",$D64)/3600/24,"--")</f>
        <v>--</v>
      </c>
      <c r="CQ64" s="36" t="str">
        <f>IFERROR(GETPIVOTDATA("Average of TRAVTM(31)",#REF!,"TIMEINT",CQ$9,"VEHICLETRAVELTIMEMEASUREMENT",$D64)/3600/24,"--")</f>
        <v>--</v>
      </c>
      <c r="CR64" s="36" t="str">
        <f>IFERROR(GETPIVOTDATA("Average of TRAVTM(31)",#REF!,"TIMEINT",CR$9,"VEHICLETRAVELTIMEMEASUREMENT",$D64)/3600/24,"--")</f>
        <v>--</v>
      </c>
      <c r="CS64" s="36" t="str">
        <f>IFERROR(GETPIVOTDATA("Average of TRAVTM(31)",#REF!,"TIMEINT",CS$9,"VEHICLETRAVELTIMEMEASUREMENT",$D64)/3600/24,"--")</f>
        <v>--</v>
      </c>
      <c r="CT64" s="36" t="str">
        <f>IFERROR(GETPIVOTDATA("Average of TRAVTM(31)",#REF!,"TIMEINT",CT$9,"VEHICLETRAVELTIMEMEASUREMENT",$D64)/3600/24,"--")</f>
        <v>--</v>
      </c>
      <c r="CU64" s="36" t="str">
        <f>IFERROR(GETPIVOTDATA("Average of TRAVTM(31)",#REF!,"TIMEINT",CU$9,"VEHICLETRAVELTIMEMEASUREMENT",$D64)/3600/24,"--")</f>
        <v>--</v>
      </c>
      <c r="CV64" s="177" t="str">
        <f>IFERROR(GETPIVOTDATA("Average of TRAVTM(31)",#REF!,"TIMEINT",CV$9,"VEHICLETRAVELTIMEMEASUREMENT",$D64)/3600/24,"--")</f>
        <v>--</v>
      </c>
      <c r="CW64" s="387"/>
      <c r="CX64" s="379" t="str">
        <f>IFERROR(GETPIVOTDATA("Average of VEHS(31)",#REF!,"TIMEINT",CX$9,"VEHICLETRAVELTIMEMEASUREMENT",$D64),"--")</f>
        <v>--</v>
      </c>
      <c r="CY64" s="380" t="str">
        <f>IFERROR(GETPIVOTDATA("Average of VEHS(31)",#REF!,"TIMEINT",CY$9,"VEHICLETRAVELTIMEMEASUREMENT",$D64),"--")</f>
        <v>--</v>
      </c>
      <c r="CZ64" s="380" t="str">
        <f>IFERROR(GETPIVOTDATA("Average of VEHS(31)",#REF!,"TIMEINT",CZ$9,"VEHICLETRAVELTIMEMEASUREMENT",$D64),"--")</f>
        <v>--</v>
      </c>
      <c r="DA64" s="380" t="str">
        <f>IFERROR(GETPIVOTDATA("Average of VEHS(31)",#REF!,"TIMEINT",DA$9,"VEHICLETRAVELTIMEMEASUREMENT",$D64),"--")</f>
        <v>--</v>
      </c>
      <c r="DB64" s="380" t="str">
        <f>IFERROR(GETPIVOTDATA("Average of VEHS(31)",#REF!,"TIMEINT",DB$9,"VEHICLETRAVELTIMEMEASUREMENT",$D64),"--")</f>
        <v>--</v>
      </c>
      <c r="DC64" s="380" t="str">
        <f>IFERROR(GETPIVOTDATA("Average of VEHS(31)",#REF!,"TIMEINT",DC$9,"VEHICLETRAVELTIMEMEASUREMENT",$D64),"--")</f>
        <v>--</v>
      </c>
      <c r="DD64" s="380" t="str">
        <f>IFERROR(GETPIVOTDATA("Average of VEHS(31)",#REF!,"TIMEINT",DD$9,"VEHICLETRAVELTIMEMEASUREMENT",$D64),"--")</f>
        <v>--</v>
      </c>
      <c r="DE64" s="380" t="str">
        <f>IFERROR(GETPIVOTDATA("Average of VEHS(31)",#REF!,"TIMEINT",DE$9,"VEHICLETRAVELTIMEMEASUREMENT",$D64),"--")</f>
        <v>--</v>
      </c>
      <c r="DF64" s="380" t="str">
        <f>IFERROR(GETPIVOTDATA("Average of VEHS(31)",#REF!,"TIMEINT",DF$9,"VEHICLETRAVELTIMEMEASUREMENT",$D64),"--")</f>
        <v>--</v>
      </c>
      <c r="DG64" s="380" t="str">
        <f>IFERROR(GETPIVOTDATA("Average of VEHS(31)",#REF!,"TIMEINT",DG$9,"VEHICLETRAVELTIMEMEASUREMENT",$D64),"--")</f>
        <v>--</v>
      </c>
      <c r="DH64" s="380" t="str">
        <f>IFERROR(GETPIVOTDATA("Average of VEHS(31)",#REF!,"TIMEINT",DH$9,"VEHICLETRAVELTIMEMEASUREMENT",$D64),"--")</f>
        <v>--</v>
      </c>
      <c r="DI64" s="380" t="str">
        <f>IFERROR(GETPIVOTDATA("Average of VEHS(31)",#REF!,"TIMEINT",DI$9,"VEHICLETRAVELTIMEMEASUREMENT",$D64),"--")</f>
        <v>--</v>
      </c>
      <c r="DJ64" s="380" t="str">
        <f>IFERROR(GETPIVOTDATA("Average of VEHS(31)",#REF!,"TIMEINT",DJ$9,"VEHICLETRAVELTIMEMEASUREMENT",$D64),"--")</f>
        <v>--</v>
      </c>
      <c r="DK64" s="380" t="str">
        <f>IFERROR(GETPIVOTDATA("Average of VEHS(31)",#REF!,"TIMEINT",DK$9,"VEHICLETRAVELTIMEMEASUREMENT",$D64),"--")</f>
        <v>--</v>
      </c>
      <c r="DL64" s="380" t="str">
        <f>IFERROR(GETPIVOTDATA("Average of VEHS(31)",#REF!,"TIMEINT",DL$9,"VEHICLETRAVELTIMEMEASUREMENT",$D64),"--")</f>
        <v>--</v>
      </c>
      <c r="DM64" s="381" t="str">
        <f>IFERROR(GETPIVOTDATA("Average of VEHS(31)",#REF!,"TIMEINT",DM$9,"VEHICLETRAVELTIMEMEASUREMENT",$D64),"--")</f>
        <v>--</v>
      </c>
      <c r="DN64" s="387"/>
      <c r="DO64" s="259" t="str">
        <f t="shared" si="19"/>
        <v>--</v>
      </c>
      <c r="DP64" s="410" t="str">
        <f t="shared" si="20"/>
        <v>--</v>
      </c>
      <c r="DQ64" s="381">
        <f t="shared" si="21"/>
        <v>0</v>
      </c>
      <c r="DR64" s="305"/>
      <c r="DS64" s="259" t="str">
        <f>IFERROR(TIME(0,0,AVERAGEIFS('VISSIM Travel Time Outputs'!$K:$K,'VISSIM Travel Time Outputs'!$D:$D,$D64,'VISSIM Travel Time Outputs'!$A:$A,"AVG",'VISSIM Travel Time Outputs'!$B:$B,DS$9)),"-")</f>
        <v>-</v>
      </c>
      <c r="DT64" s="36" t="str">
        <f>IFERROR(TIME(0,0,AVERAGEIFS('VISSIM Travel Time Outputs'!$K:$K,'VISSIM Travel Time Outputs'!$D:$D,$D64,'VISSIM Travel Time Outputs'!$A:$A,"AVG",'VISSIM Travel Time Outputs'!$B:$B,DT$9)),"-")</f>
        <v>-</v>
      </c>
      <c r="DU64" s="36" t="str">
        <f>IFERROR(TIME(0,0,AVERAGEIFS('VISSIM Travel Time Outputs'!$K:$K,'VISSIM Travel Time Outputs'!$D:$D,$D64,'VISSIM Travel Time Outputs'!$A:$A,"AVG",'VISSIM Travel Time Outputs'!$B:$B,DU$9)),"-")</f>
        <v>-</v>
      </c>
      <c r="DV64" s="36" t="str">
        <f>IFERROR(TIME(0,0,AVERAGEIFS('VISSIM Travel Time Outputs'!$K:$K,'VISSIM Travel Time Outputs'!$D:$D,$D64,'VISSIM Travel Time Outputs'!$A:$A,"AVG",'VISSIM Travel Time Outputs'!$B:$B,DV$9)),"-")</f>
        <v>-</v>
      </c>
      <c r="DW64" s="36" t="str">
        <f>IFERROR(TIME(0,0,AVERAGEIFS('VISSIM Travel Time Outputs'!$K:$K,'VISSIM Travel Time Outputs'!$D:$D,$D64,'VISSIM Travel Time Outputs'!$A:$A,"AVG",'VISSIM Travel Time Outputs'!$B:$B,DW$9)),"-")</f>
        <v>-</v>
      </c>
      <c r="DX64" s="36" t="str">
        <f>IFERROR(TIME(0,0,AVERAGEIFS('VISSIM Travel Time Outputs'!$K:$K,'VISSIM Travel Time Outputs'!$D:$D,$D64,'VISSIM Travel Time Outputs'!$A:$A,"AVG",'VISSIM Travel Time Outputs'!$B:$B,DX$9)),"-")</f>
        <v>-</v>
      </c>
      <c r="DY64" s="36" t="str">
        <f>IFERROR(TIME(0,0,AVERAGEIFS('VISSIM Travel Time Outputs'!$K:$K,'VISSIM Travel Time Outputs'!$D:$D,$D64,'VISSIM Travel Time Outputs'!$A:$A,"AVG",'VISSIM Travel Time Outputs'!$B:$B,DY$9)),"-")</f>
        <v>-</v>
      </c>
      <c r="DZ64" s="36" t="str">
        <f>IFERROR(TIME(0,0,AVERAGEIFS('VISSIM Travel Time Outputs'!$K:$K,'VISSIM Travel Time Outputs'!$D:$D,$D64,'VISSIM Travel Time Outputs'!$A:$A,"AVG",'VISSIM Travel Time Outputs'!$B:$B,DZ$9)),"-")</f>
        <v>-</v>
      </c>
      <c r="EA64" s="36" t="str">
        <f>IFERROR(TIME(0,0,AVERAGEIFS('VISSIM Travel Time Outputs'!$K:$K,'VISSIM Travel Time Outputs'!$D:$D,$D64,'VISSIM Travel Time Outputs'!$A:$A,"AVG",'VISSIM Travel Time Outputs'!$B:$B,EA$9)),"-")</f>
        <v>-</v>
      </c>
      <c r="EB64" s="36" t="str">
        <f>IFERROR(TIME(0,0,AVERAGEIFS('VISSIM Travel Time Outputs'!$K:$K,'VISSIM Travel Time Outputs'!$D:$D,$D64,'VISSIM Travel Time Outputs'!$A:$A,"AVG",'VISSIM Travel Time Outputs'!$B:$B,EB$9)),"-")</f>
        <v>-</v>
      </c>
      <c r="EC64" s="36" t="str">
        <f>IFERROR(TIME(0,0,AVERAGEIFS('VISSIM Travel Time Outputs'!$K:$K,'VISSIM Travel Time Outputs'!$D:$D,$D64,'VISSIM Travel Time Outputs'!$A:$A,"AVG",'VISSIM Travel Time Outputs'!$B:$B,EC$9)),"-")</f>
        <v>-</v>
      </c>
      <c r="ED64" s="36" t="str">
        <f>IFERROR(TIME(0,0,AVERAGEIFS('VISSIM Travel Time Outputs'!$K:$K,'VISSIM Travel Time Outputs'!$D:$D,$D64,'VISSIM Travel Time Outputs'!$A:$A,"AVG",'VISSIM Travel Time Outputs'!$B:$B,ED$9)),"-")</f>
        <v>-</v>
      </c>
      <c r="EE64" s="36" t="str">
        <f>IFERROR(TIME(0,0,AVERAGEIFS('VISSIM Travel Time Outputs'!$K:$K,'VISSIM Travel Time Outputs'!$D:$D,$D64,'VISSIM Travel Time Outputs'!$A:$A,"AVG",'VISSIM Travel Time Outputs'!$B:$B,EE$9)),"-")</f>
        <v>-</v>
      </c>
      <c r="EF64" s="36" t="str">
        <f>IFERROR(TIME(0,0,AVERAGEIFS('VISSIM Travel Time Outputs'!$K:$K,'VISSIM Travel Time Outputs'!$D:$D,$D64,'VISSIM Travel Time Outputs'!$A:$A,"AVG",'VISSIM Travel Time Outputs'!$B:$B,EF$9)),"-")</f>
        <v>-</v>
      </c>
      <c r="EG64" s="36" t="str">
        <f>IFERROR(TIME(0,0,AVERAGEIFS('VISSIM Travel Time Outputs'!$K:$K,'VISSIM Travel Time Outputs'!$D:$D,$D64,'VISSIM Travel Time Outputs'!$A:$A,"AVG",'VISSIM Travel Time Outputs'!$B:$B,EG$9)),"-")</f>
        <v>-</v>
      </c>
      <c r="EH64" s="177" t="str">
        <f>IFERROR(TIME(0,0,AVERAGEIFS('VISSIM Travel Time Outputs'!$K:$K,'VISSIM Travel Time Outputs'!$D:$D,$D64,'VISSIM Travel Time Outputs'!$A:$A,"AVG",'VISSIM Travel Time Outputs'!$B:$B,EH$9)),"-")</f>
        <v>-</v>
      </c>
      <c r="EI64" s="164"/>
      <c r="EJ64" s="379" t="str">
        <f>IFERROR(AVERAGEIFS('VISSIM Travel Time Outputs'!$H:$H,'VISSIM Travel Time Outputs'!$D:$D,$D64,'VISSIM Travel Time Outputs'!$A:$A,"AVG",'VISSIM Travel Time Outputs'!$B:$B,EJ$9),"-")</f>
        <v>-</v>
      </c>
      <c r="EK64" s="380" t="str">
        <f>IFERROR(AVERAGEIFS('VISSIM Travel Time Outputs'!$H:$H,'VISSIM Travel Time Outputs'!$D:$D,$D64,'VISSIM Travel Time Outputs'!$A:$A,"AVG",'VISSIM Travel Time Outputs'!$B:$B,EK$9),"-")</f>
        <v>-</v>
      </c>
      <c r="EL64" s="380" t="str">
        <f>IFERROR(AVERAGEIFS('VISSIM Travel Time Outputs'!$H:$H,'VISSIM Travel Time Outputs'!$D:$D,$D64,'VISSIM Travel Time Outputs'!$A:$A,"AVG",'VISSIM Travel Time Outputs'!$B:$B,EL$9),"-")</f>
        <v>-</v>
      </c>
      <c r="EM64" s="380" t="str">
        <f>IFERROR(AVERAGEIFS('VISSIM Travel Time Outputs'!$H:$H,'VISSIM Travel Time Outputs'!$D:$D,$D64,'VISSIM Travel Time Outputs'!$A:$A,"AVG",'VISSIM Travel Time Outputs'!$B:$B,EM$9),"-")</f>
        <v>-</v>
      </c>
      <c r="EN64" s="380" t="str">
        <f>IFERROR(AVERAGEIFS('VISSIM Travel Time Outputs'!$H:$H,'VISSIM Travel Time Outputs'!$D:$D,$D64,'VISSIM Travel Time Outputs'!$A:$A,"AVG",'VISSIM Travel Time Outputs'!$B:$B,EN$9),"-")</f>
        <v>-</v>
      </c>
      <c r="EO64" s="380" t="str">
        <f>IFERROR(AVERAGEIFS('VISSIM Travel Time Outputs'!$H:$H,'VISSIM Travel Time Outputs'!$D:$D,$D64,'VISSIM Travel Time Outputs'!$A:$A,"AVG",'VISSIM Travel Time Outputs'!$B:$B,EO$9),"-")</f>
        <v>-</v>
      </c>
      <c r="EP64" s="380" t="str">
        <f>IFERROR(AVERAGEIFS('VISSIM Travel Time Outputs'!$H:$H,'VISSIM Travel Time Outputs'!$D:$D,$D64,'VISSIM Travel Time Outputs'!$A:$A,"AVG",'VISSIM Travel Time Outputs'!$B:$B,EP$9),"-")</f>
        <v>-</v>
      </c>
      <c r="EQ64" s="380" t="str">
        <f>IFERROR(AVERAGEIFS('VISSIM Travel Time Outputs'!$H:$H,'VISSIM Travel Time Outputs'!$D:$D,$D64,'VISSIM Travel Time Outputs'!$A:$A,"AVG",'VISSIM Travel Time Outputs'!$B:$B,EQ$9),"-")</f>
        <v>-</v>
      </c>
      <c r="ER64" s="380" t="str">
        <f>IFERROR(AVERAGEIFS('VISSIM Travel Time Outputs'!$H:$H,'VISSIM Travel Time Outputs'!$D:$D,$D64,'VISSIM Travel Time Outputs'!$A:$A,"AVG",'VISSIM Travel Time Outputs'!$B:$B,ER$9),"-")</f>
        <v>-</v>
      </c>
      <c r="ES64" s="380" t="str">
        <f>IFERROR(AVERAGEIFS('VISSIM Travel Time Outputs'!$H:$H,'VISSIM Travel Time Outputs'!$D:$D,$D64,'VISSIM Travel Time Outputs'!$A:$A,"AVG",'VISSIM Travel Time Outputs'!$B:$B,ES$9),"-")</f>
        <v>-</v>
      </c>
      <c r="ET64" s="380" t="str">
        <f>IFERROR(AVERAGEIFS('VISSIM Travel Time Outputs'!$H:$H,'VISSIM Travel Time Outputs'!$D:$D,$D64,'VISSIM Travel Time Outputs'!$A:$A,"AVG",'VISSIM Travel Time Outputs'!$B:$B,ET$9),"-")</f>
        <v>-</v>
      </c>
      <c r="EU64" s="380" t="str">
        <f>IFERROR(AVERAGEIFS('VISSIM Travel Time Outputs'!$H:$H,'VISSIM Travel Time Outputs'!$D:$D,$D64,'VISSIM Travel Time Outputs'!$A:$A,"AVG",'VISSIM Travel Time Outputs'!$B:$B,EU$9),"-")</f>
        <v>-</v>
      </c>
      <c r="EV64" s="380" t="str">
        <f>IFERROR(AVERAGEIFS('VISSIM Travel Time Outputs'!$H:$H,'VISSIM Travel Time Outputs'!$D:$D,$D64,'VISSIM Travel Time Outputs'!$A:$A,"AVG",'VISSIM Travel Time Outputs'!$B:$B,EV$9),"-")</f>
        <v>-</v>
      </c>
      <c r="EW64" s="380" t="str">
        <f>IFERROR(AVERAGEIFS('VISSIM Travel Time Outputs'!$H:$H,'VISSIM Travel Time Outputs'!$D:$D,$D64,'VISSIM Travel Time Outputs'!$A:$A,"AVG",'VISSIM Travel Time Outputs'!$B:$B,EW$9),"-")</f>
        <v>-</v>
      </c>
      <c r="EX64" s="380" t="str">
        <f>IFERROR(AVERAGEIFS('VISSIM Travel Time Outputs'!$H:$H,'VISSIM Travel Time Outputs'!$D:$D,$D64,'VISSIM Travel Time Outputs'!$A:$A,"AVG",'VISSIM Travel Time Outputs'!$B:$B,EX$9),"-")</f>
        <v>-</v>
      </c>
      <c r="EY64" s="381" t="str">
        <f>IFERROR(AVERAGEIFS('VISSIM Travel Time Outputs'!$H:$H,'VISSIM Travel Time Outputs'!$D:$D,$D64,'VISSIM Travel Time Outputs'!$A:$A,"AVG",'VISSIM Travel Time Outputs'!$B:$B,EY$9),"-")</f>
        <v>-</v>
      </c>
      <c r="EZ64" s="304"/>
      <c r="FA64" s="259" t="str">
        <f t="shared" si="22"/>
        <v>--</v>
      </c>
      <c r="FB64" s="410" t="str">
        <f t="shared" si="23"/>
        <v>--</v>
      </c>
      <c r="FC64" s="381">
        <f t="shared" si="24"/>
        <v>0</v>
      </c>
      <c r="FD64" s="387"/>
      <c r="FE64" s="259" t="str">
        <f>IFERROR(GETPIVOTDATA("Average of TRAVTM(40)",#REF!,"TIMEINT",FE$9,"VEHICLETRAVELTIMEMEASUREMENT",$D64)/3600/24,"--")</f>
        <v>--</v>
      </c>
      <c r="FF64" s="36" t="str">
        <f>IFERROR(GETPIVOTDATA("Average of TRAVTM(40)",#REF!,"TIMEINT",FF$9,"VEHICLETRAVELTIMEMEASUREMENT",$D64)/3600/24,"--")</f>
        <v>--</v>
      </c>
      <c r="FG64" s="36" t="str">
        <f>IFERROR(GETPIVOTDATA("Average of TRAVTM(40)",#REF!,"TIMEINT",FG$9,"VEHICLETRAVELTIMEMEASUREMENT",$D64)/3600/24,"--")</f>
        <v>--</v>
      </c>
      <c r="FH64" s="36" t="str">
        <f>IFERROR(GETPIVOTDATA("Average of TRAVTM(40)",#REF!,"TIMEINT",FH$9,"VEHICLETRAVELTIMEMEASUREMENT",$D64)/3600/24,"--")</f>
        <v>--</v>
      </c>
      <c r="FI64" s="36" t="str">
        <f>IFERROR(GETPIVOTDATA("Average of TRAVTM(40)",#REF!,"TIMEINT",FI$9,"VEHICLETRAVELTIMEMEASUREMENT",$D64)/3600/24,"--")</f>
        <v>--</v>
      </c>
      <c r="FJ64" s="36" t="str">
        <f>IFERROR(GETPIVOTDATA("Average of TRAVTM(40)",#REF!,"TIMEINT",FJ$9,"VEHICLETRAVELTIMEMEASUREMENT",$D64)/3600/24,"--")</f>
        <v>--</v>
      </c>
      <c r="FK64" s="36" t="str">
        <f>IFERROR(GETPIVOTDATA("Average of TRAVTM(40)",#REF!,"TIMEINT",FK$9,"VEHICLETRAVELTIMEMEASUREMENT",$D64)/3600/24,"--")</f>
        <v>--</v>
      </c>
      <c r="FL64" s="36" t="str">
        <f>IFERROR(GETPIVOTDATA("Average of TRAVTM(40)",#REF!,"TIMEINT",FL$9,"VEHICLETRAVELTIMEMEASUREMENT",$D64)/3600/24,"--")</f>
        <v>--</v>
      </c>
      <c r="FM64" s="36" t="str">
        <f>IFERROR(GETPIVOTDATA("Average of TRAVTM(40)",#REF!,"TIMEINT",FM$9,"VEHICLETRAVELTIMEMEASUREMENT",$D64)/3600/24,"--")</f>
        <v>--</v>
      </c>
      <c r="FN64" s="36" t="str">
        <f>IFERROR(GETPIVOTDATA("Average of TRAVTM(40)",#REF!,"TIMEINT",FN$9,"VEHICLETRAVELTIMEMEASUREMENT",$D64)/3600/24,"--")</f>
        <v>--</v>
      </c>
      <c r="FO64" s="36" t="str">
        <f>IFERROR(GETPIVOTDATA("Average of TRAVTM(40)",#REF!,"TIMEINT",FO$9,"VEHICLETRAVELTIMEMEASUREMENT",$D64)/3600/24,"--")</f>
        <v>--</v>
      </c>
      <c r="FP64" s="36" t="str">
        <f>IFERROR(GETPIVOTDATA("Average of TRAVTM(40)",#REF!,"TIMEINT",FP$9,"VEHICLETRAVELTIMEMEASUREMENT",$D64)/3600/24,"--")</f>
        <v>--</v>
      </c>
      <c r="FQ64" s="36" t="str">
        <f>IFERROR(GETPIVOTDATA("Average of TRAVTM(40)",#REF!,"TIMEINT",FQ$9,"VEHICLETRAVELTIMEMEASUREMENT",$D64)/3600/24,"--")</f>
        <v>--</v>
      </c>
      <c r="FR64" s="36" t="str">
        <f>IFERROR(GETPIVOTDATA("Average of TRAVTM(40)",#REF!,"TIMEINT",FR$9,"VEHICLETRAVELTIMEMEASUREMENT",$D64)/3600/24,"--")</f>
        <v>--</v>
      </c>
      <c r="FS64" s="36" t="str">
        <f>IFERROR(GETPIVOTDATA("Average of TRAVTM(40)",#REF!,"TIMEINT",FS$9,"VEHICLETRAVELTIMEMEASUREMENT",$D64)/3600/24,"--")</f>
        <v>--</v>
      </c>
      <c r="FT64" s="177" t="str">
        <f>IFERROR(GETPIVOTDATA("Average of TRAVTM(40)",#REF!,"TIMEINT",FT$9,"VEHICLETRAVELTIMEMEASUREMENT",$D64)/3600/24,"--")</f>
        <v>--</v>
      </c>
      <c r="FU64" s="387"/>
      <c r="FV64" s="379" t="str">
        <f>IFERROR(GETPIVOTDATA("Average of VEHS(40)",#REF!,"TIMEINT",FV$9,"VEHICLETRAVELTIMEMEASUREMENT",$D64),"--")</f>
        <v>--</v>
      </c>
      <c r="FW64" s="380" t="str">
        <f>IFERROR(GETPIVOTDATA("Average of VEHS(40)",#REF!,"TIMEINT",FW$9,"VEHICLETRAVELTIMEMEASUREMENT",$D64),"--")</f>
        <v>--</v>
      </c>
      <c r="FX64" s="380" t="str">
        <f>IFERROR(GETPIVOTDATA("Average of VEHS(40)",#REF!,"TIMEINT",FX$9,"VEHICLETRAVELTIMEMEASUREMENT",$D64),"--")</f>
        <v>--</v>
      </c>
      <c r="FY64" s="380" t="str">
        <f>IFERROR(GETPIVOTDATA("Average of VEHS(40)",#REF!,"TIMEINT",FY$9,"VEHICLETRAVELTIMEMEASUREMENT",$D64),"--")</f>
        <v>--</v>
      </c>
      <c r="FZ64" s="380" t="str">
        <f>IFERROR(GETPIVOTDATA("Average of VEHS(40)",#REF!,"TIMEINT",FZ$9,"VEHICLETRAVELTIMEMEASUREMENT",$D64),"--")</f>
        <v>--</v>
      </c>
      <c r="GA64" s="380" t="str">
        <f>IFERROR(GETPIVOTDATA("Average of VEHS(40)",#REF!,"TIMEINT",GA$9,"VEHICLETRAVELTIMEMEASUREMENT",$D64),"--")</f>
        <v>--</v>
      </c>
      <c r="GB64" s="380" t="str">
        <f>IFERROR(GETPIVOTDATA("Average of VEHS(40)",#REF!,"TIMEINT",GB$9,"VEHICLETRAVELTIMEMEASUREMENT",$D64),"--")</f>
        <v>--</v>
      </c>
      <c r="GC64" s="380" t="str">
        <f>IFERROR(GETPIVOTDATA("Average of VEHS(40)",#REF!,"TIMEINT",GC$9,"VEHICLETRAVELTIMEMEASUREMENT",$D64),"--")</f>
        <v>--</v>
      </c>
      <c r="GD64" s="380" t="str">
        <f>IFERROR(GETPIVOTDATA("Average of VEHS(40)",#REF!,"TIMEINT",GD$9,"VEHICLETRAVELTIMEMEASUREMENT",$D64),"--")</f>
        <v>--</v>
      </c>
      <c r="GE64" s="380" t="str">
        <f>IFERROR(GETPIVOTDATA("Average of VEHS(40)",#REF!,"TIMEINT",GE$9,"VEHICLETRAVELTIMEMEASUREMENT",$D64),"--")</f>
        <v>--</v>
      </c>
      <c r="GF64" s="380" t="str">
        <f>IFERROR(GETPIVOTDATA("Average of VEHS(40)",#REF!,"TIMEINT",GF$9,"VEHICLETRAVELTIMEMEASUREMENT",$D64),"--")</f>
        <v>--</v>
      </c>
      <c r="GG64" s="380" t="str">
        <f>IFERROR(GETPIVOTDATA("Average of VEHS(40)",#REF!,"TIMEINT",GG$9,"VEHICLETRAVELTIMEMEASUREMENT",$D64),"--")</f>
        <v>--</v>
      </c>
      <c r="GH64" s="380" t="str">
        <f>IFERROR(GETPIVOTDATA("Average of VEHS(40)",#REF!,"TIMEINT",GH$9,"VEHICLETRAVELTIMEMEASUREMENT",$D64),"--")</f>
        <v>--</v>
      </c>
      <c r="GI64" s="380" t="str">
        <f>IFERROR(GETPIVOTDATA("Average of VEHS(40)",#REF!,"TIMEINT",GI$9,"VEHICLETRAVELTIMEMEASUREMENT",$D64),"--")</f>
        <v>--</v>
      </c>
      <c r="GJ64" s="380" t="str">
        <f>IFERROR(GETPIVOTDATA("Average of VEHS(40)",#REF!,"TIMEINT",GJ$9,"VEHICLETRAVELTIMEMEASUREMENT",$D64),"--")</f>
        <v>--</v>
      </c>
      <c r="GK64" s="381" t="str">
        <f>IFERROR(GETPIVOTDATA("Average of VEHS(40)",#REF!,"TIMEINT",GK$9,"VEHICLETRAVELTIMEMEASUREMENT",$D64),"--")</f>
        <v>--</v>
      </c>
      <c r="GL64" s="387"/>
      <c r="GM64" s="259" t="str">
        <f t="shared" si="25"/>
        <v>--</v>
      </c>
      <c r="GN64" s="410" t="str">
        <f t="shared" si="26"/>
        <v>--</v>
      </c>
      <c r="GO64" s="381">
        <f t="shared" si="27"/>
        <v>0</v>
      </c>
      <c r="GP64" s="387"/>
      <c r="GQ64" s="259" t="str">
        <f>IFERROR(GETPIVOTDATA("Average of TRAVTM(60)",#REF!,"TIMEINT",GQ$9,"VEHICLETRAVELTIMEMEASUREMENT",$D64)/3600/24,"--")</f>
        <v>--</v>
      </c>
      <c r="GR64" s="36" t="str">
        <f>IFERROR(GETPIVOTDATA("Average of TRAVTM(60)",#REF!,"TIMEINT",GR$9,"VEHICLETRAVELTIMEMEASUREMENT",$D64)/3600/24,"--")</f>
        <v>--</v>
      </c>
      <c r="GS64" s="36" t="str">
        <f>IFERROR(GETPIVOTDATA("Average of TRAVTM(60)",#REF!,"TIMEINT",GS$9,"VEHICLETRAVELTIMEMEASUREMENT",$D64)/3600/24,"--")</f>
        <v>--</v>
      </c>
      <c r="GT64" s="36" t="str">
        <f>IFERROR(GETPIVOTDATA("Average of TRAVTM(60)",#REF!,"TIMEINT",GT$9,"VEHICLETRAVELTIMEMEASUREMENT",$D64)/3600/24,"--")</f>
        <v>--</v>
      </c>
      <c r="GU64" s="36" t="str">
        <f>IFERROR(GETPIVOTDATA("Average of TRAVTM(60)",#REF!,"TIMEINT",GU$9,"VEHICLETRAVELTIMEMEASUREMENT",$D64)/3600/24,"--")</f>
        <v>--</v>
      </c>
      <c r="GV64" s="36" t="str">
        <f>IFERROR(GETPIVOTDATA("Average of TRAVTM(60)",#REF!,"TIMEINT",GV$9,"VEHICLETRAVELTIMEMEASUREMENT",$D64)/3600/24,"--")</f>
        <v>--</v>
      </c>
      <c r="GW64" s="36" t="str">
        <f>IFERROR(GETPIVOTDATA("Average of TRAVTM(60)",#REF!,"TIMEINT",GW$9,"VEHICLETRAVELTIMEMEASUREMENT",$D64)/3600/24,"--")</f>
        <v>--</v>
      </c>
      <c r="GX64" s="36" t="str">
        <f>IFERROR(GETPIVOTDATA("Average of TRAVTM(60)",#REF!,"TIMEINT",GX$9,"VEHICLETRAVELTIMEMEASUREMENT",$D64)/3600/24,"--")</f>
        <v>--</v>
      </c>
      <c r="GY64" s="36" t="str">
        <f>IFERROR(GETPIVOTDATA("Average of TRAVTM(60)",#REF!,"TIMEINT",GY$9,"VEHICLETRAVELTIMEMEASUREMENT",$D64)/3600/24,"--")</f>
        <v>--</v>
      </c>
      <c r="GZ64" s="36" t="str">
        <f>IFERROR(GETPIVOTDATA("Average of TRAVTM(60)",#REF!,"TIMEINT",GZ$9,"VEHICLETRAVELTIMEMEASUREMENT",$D64)/3600/24,"--")</f>
        <v>--</v>
      </c>
      <c r="HA64" s="36" t="str">
        <f>IFERROR(GETPIVOTDATA("Average of TRAVTM(60)",#REF!,"TIMEINT",HA$9,"VEHICLETRAVELTIMEMEASUREMENT",$D64)/3600/24,"--")</f>
        <v>--</v>
      </c>
      <c r="HB64" s="36" t="str">
        <f>IFERROR(GETPIVOTDATA("Average of TRAVTM(60)",#REF!,"TIMEINT",HB$9,"VEHICLETRAVELTIMEMEASUREMENT",$D64)/3600/24,"--")</f>
        <v>--</v>
      </c>
      <c r="HC64" s="36" t="str">
        <f>IFERROR(GETPIVOTDATA("Average of TRAVTM(60)",#REF!,"TIMEINT",HC$9,"VEHICLETRAVELTIMEMEASUREMENT",$D64)/3600/24,"--")</f>
        <v>--</v>
      </c>
      <c r="HD64" s="36" t="str">
        <f>IFERROR(GETPIVOTDATA("Average of TRAVTM(60)",#REF!,"TIMEINT",HD$9,"VEHICLETRAVELTIMEMEASUREMENT",$D64)/3600/24,"--")</f>
        <v>--</v>
      </c>
      <c r="HE64" s="36" t="str">
        <f>IFERROR(GETPIVOTDATA("Average of TRAVTM(60)",#REF!,"TIMEINT",HE$9,"VEHICLETRAVELTIMEMEASUREMENT",$D64)/3600/24,"--")</f>
        <v>--</v>
      </c>
      <c r="HF64" s="177" t="str">
        <f>IFERROR(GETPIVOTDATA("Average of TRAVTM(60)",#REF!,"TIMEINT",HF$9,"VEHICLETRAVELTIMEMEASUREMENT",$D64)/3600/24,"--")</f>
        <v>--</v>
      </c>
      <c r="HG64" s="387"/>
      <c r="HH64" s="379" t="str">
        <f>IFERROR(GETPIVOTDATA("Average of VEHS(60)",#REF!,"TIMEINT",HH$9,"VEHICLETRAVELTIMEMEASUREMENT",$D64),"--")</f>
        <v>--</v>
      </c>
      <c r="HI64" s="380" t="str">
        <f>IFERROR(GETPIVOTDATA("Average of VEHS(60)",#REF!,"TIMEINT",HI$9,"VEHICLETRAVELTIMEMEASUREMENT",$D64),"--")</f>
        <v>--</v>
      </c>
      <c r="HJ64" s="380" t="str">
        <f>IFERROR(GETPIVOTDATA("Average of VEHS(60)",#REF!,"TIMEINT",HJ$9,"VEHICLETRAVELTIMEMEASUREMENT",$D64),"--")</f>
        <v>--</v>
      </c>
      <c r="HK64" s="380" t="str">
        <f>IFERROR(GETPIVOTDATA("Average of VEHS(60)",#REF!,"TIMEINT",HK$9,"VEHICLETRAVELTIMEMEASUREMENT",$D64),"--")</f>
        <v>--</v>
      </c>
      <c r="HL64" s="380" t="str">
        <f>IFERROR(GETPIVOTDATA("Average of VEHS(60)",#REF!,"TIMEINT",HL$9,"VEHICLETRAVELTIMEMEASUREMENT",$D64),"--")</f>
        <v>--</v>
      </c>
      <c r="HM64" s="380" t="str">
        <f>IFERROR(GETPIVOTDATA("Average of VEHS(60)",#REF!,"TIMEINT",HM$9,"VEHICLETRAVELTIMEMEASUREMENT",$D64),"--")</f>
        <v>--</v>
      </c>
      <c r="HN64" s="380" t="str">
        <f>IFERROR(GETPIVOTDATA("Average of VEHS(60)",#REF!,"TIMEINT",HN$9,"VEHICLETRAVELTIMEMEASUREMENT",$D64),"--")</f>
        <v>--</v>
      </c>
      <c r="HO64" s="380" t="str">
        <f>IFERROR(GETPIVOTDATA("Average of VEHS(60)",#REF!,"TIMEINT",HO$9,"VEHICLETRAVELTIMEMEASUREMENT",$D64),"--")</f>
        <v>--</v>
      </c>
      <c r="HP64" s="380" t="str">
        <f>IFERROR(GETPIVOTDATA("Average of VEHS(60)",#REF!,"TIMEINT",HP$9,"VEHICLETRAVELTIMEMEASUREMENT",$D64),"--")</f>
        <v>--</v>
      </c>
      <c r="HQ64" s="380" t="str">
        <f>IFERROR(GETPIVOTDATA("Average of VEHS(60)",#REF!,"TIMEINT",HQ$9,"VEHICLETRAVELTIMEMEASUREMENT",$D64),"--")</f>
        <v>--</v>
      </c>
      <c r="HR64" s="380" t="str">
        <f>IFERROR(GETPIVOTDATA("Average of VEHS(60)",#REF!,"TIMEINT",HR$9,"VEHICLETRAVELTIMEMEASUREMENT",$D64),"--")</f>
        <v>--</v>
      </c>
      <c r="HS64" s="380" t="str">
        <f>IFERROR(GETPIVOTDATA("Average of VEHS(60)",#REF!,"TIMEINT",HS$9,"VEHICLETRAVELTIMEMEASUREMENT",$D64),"--")</f>
        <v>--</v>
      </c>
      <c r="HT64" s="380" t="str">
        <f>IFERROR(GETPIVOTDATA("Average of VEHS(60)",#REF!,"TIMEINT",HT$9,"VEHICLETRAVELTIMEMEASUREMENT",$D64),"--")</f>
        <v>--</v>
      </c>
      <c r="HU64" s="380" t="str">
        <f>IFERROR(GETPIVOTDATA("Average of VEHS(60)",#REF!,"TIMEINT",HU$9,"VEHICLETRAVELTIMEMEASUREMENT",$D64),"--")</f>
        <v>--</v>
      </c>
      <c r="HV64" s="380" t="str">
        <f>IFERROR(GETPIVOTDATA("Average of VEHS(60)",#REF!,"TIMEINT",HV$9,"VEHICLETRAVELTIMEMEASUREMENT",$D64),"--")</f>
        <v>--</v>
      </c>
      <c r="HW64" s="381" t="str">
        <f>IFERROR(GETPIVOTDATA("Average of VEHS(60)",#REF!,"TIMEINT",HW$9,"VEHICLETRAVELTIMEMEASUREMENT",$D64),"--")</f>
        <v>--</v>
      </c>
      <c r="HX64" s="387"/>
      <c r="HY64" s="259" t="str">
        <f t="shared" si="28"/>
        <v>--</v>
      </c>
      <c r="HZ64" s="410" t="str">
        <f t="shared" si="29"/>
        <v>--</v>
      </c>
      <c r="IA64" s="381">
        <f t="shared" si="30"/>
        <v>0</v>
      </c>
      <c r="IB64" s="716"/>
      <c r="IC64" s="379" t="str">
        <f>IFERROR(AVERAGEIFS('VISSIM Travel Time Outputs'!$L:$L,'VISSIM Travel Time Outputs'!$D:$D,$D64,'VISSIM Travel Time Outputs'!$A:$A,"AVG",'VISSIM Travel Time Outputs'!$B:$B,IC$9),"-")</f>
        <v>-</v>
      </c>
      <c r="ID64" s="380" t="str">
        <f>IFERROR(AVERAGEIFS('VISSIM Travel Time Outputs'!$L:$L,'VISSIM Travel Time Outputs'!$D:$D,$D64,'VISSIM Travel Time Outputs'!$A:$A,"AVG",'VISSIM Travel Time Outputs'!$B:$B,ID$9),"-")</f>
        <v>-</v>
      </c>
      <c r="IE64" s="380" t="str">
        <f>IFERROR(AVERAGEIFS('VISSIM Travel Time Outputs'!$L:$L,'VISSIM Travel Time Outputs'!$D:$D,$D64,'VISSIM Travel Time Outputs'!$A:$A,"AVG",'VISSIM Travel Time Outputs'!$B:$B,IE$9),"-")</f>
        <v>-</v>
      </c>
      <c r="IF64" s="380" t="str">
        <f>IFERROR(AVERAGEIFS('VISSIM Travel Time Outputs'!$L:$L,'VISSIM Travel Time Outputs'!$D:$D,$D64,'VISSIM Travel Time Outputs'!$A:$A,"AVG",'VISSIM Travel Time Outputs'!$B:$B,IF$9),"-")</f>
        <v>-</v>
      </c>
      <c r="IG64" s="380" t="str">
        <f>IFERROR(AVERAGEIFS('VISSIM Travel Time Outputs'!$L:$L,'VISSIM Travel Time Outputs'!$D:$D,$D64,'VISSIM Travel Time Outputs'!$A:$A,"AVG",'VISSIM Travel Time Outputs'!$B:$B,IG$9),"-")</f>
        <v>-</v>
      </c>
      <c r="IH64" s="380" t="str">
        <f>IFERROR(AVERAGEIFS('VISSIM Travel Time Outputs'!$L:$L,'VISSIM Travel Time Outputs'!$D:$D,$D64,'VISSIM Travel Time Outputs'!$A:$A,"AVG",'VISSIM Travel Time Outputs'!$B:$B,IH$9),"-")</f>
        <v>-</v>
      </c>
      <c r="II64" s="380" t="str">
        <f>IFERROR(AVERAGEIFS('VISSIM Travel Time Outputs'!$L:$L,'VISSIM Travel Time Outputs'!$D:$D,$D64,'VISSIM Travel Time Outputs'!$A:$A,"AVG",'VISSIM Travel Time Outputs'!$B:$B,II$9),"-")</f>
        <v>-</v>
      </c>
      <c r="IJ64" s="380" t="str">
        <f>IFERROR(AVERAGEIFS('VISSIM Travel Time Outputs'!$L:$L,'VISSIM Travel Time Outputs'!$D:$D,$D64,'VISSIM Travel Time Outputs'!$A:$A,"AVG",'VISSIM Travel Time Outputs'!$B:$B,IJ$9),"-")</f>
        <v>-</v>
      </c>
      <c r="IK64" s="380" t="str">
        <f>IFERROR(AVERAGEIFS('VISSIM Travel Time Outputs'!$L:$L,'VISSIM Travel Time Outputs'!$D:$D,$D64,'VISSIM Travel Time Outputs'!$A:$A,"AVG",'VISSIM Travel Time Outputs'!$B:$B,IK$9),"-")</f>
        <v>-</v>
      </c>
      <c r="IL64" s="380" t="str">
        <f>IFERROR(AVERAGEIFS('VISSIM Travel Time Outputs'!$L:$L,'VISSIM Travel Time Outputs'!$D:$D,$D64,'VISSIM Travel Time Outputs'!$A:$A,"AVG",'VISSIM Travel Time Outputs'!$B:$B,IL$9),"-")</f>
        <v>-</v>
      </c>
      <c r="IM64" s="380" t="str">
        <f>IFERROR(AVERAGEIFS('VISSIM Travel Time Outputs'!$L:$L,'VISSIM Travel Time Outputs'!$D:$D,$D64,'VISSIM Travel Time Outputs'!$A:$A,"AVG",'VISSIM Travel Time Outputs'!$B:$B,IM$9),"-")</f>
        <v>-</v>
      </c>
      <c r="IN64" s="380" t="str">
        <f>IFERROR(AVERAGEIFS('VISSIM Travel Time Outputs'!$L:$L,'VISSIM Travel Time Outputs'!$D:$D,$D64,'VISSIM Travel Time Outputs'!$A:$A,"AVG",'VISSIM Travel Time Outputs'!$B:$B,IN$9),"-")</f>
        <v>-</v>
      </c>
      <c r="IO64" s="380" t="str">
        <f>IFERROR(AVERAGEIFS('VISSIM Travel Time Outputs'!$L:$L,'VISSIM Travel Time Outputs'!$D:$D,$D64,'VISSIM Travel Time Outputs'!$A:$A,"AVG",'VISSIM Travel Time Outputs'!$B:$B,IO$9),"-")</f>
        <v>-</v>
      </c>
      <c r="IP64" s="380" t="str">
        <f>IFERROR(AVERAGEIFS('VISSIM Travel Time Outputs'!$L:$L,'VISSIM Travel Time Outputs'!$D:$D,$D64,'VISSIM Travel Time Outputs'!$A:$A,"AVG",'VISSIM Travel Time Outputs'!$B:$B,IP$9),"-")</f>
        <v>-</v>
      </c>
      <c r="IQ64" s="380" t="str">
        <f>IFERROR(AVERAGEIFS('VISSIM Travel Time Outputs'!$L:$L,'VISSIM Travel Time Outputs'!$D:$D,$D64,'VISSIM Travel Time Outputs'!$A:$A,"AVG",'VISSIM Travel Time Outputs'!$B:$B,IQ$9),"-")</f>
        <v>-</v>
      </c>
      <c r="IR64" s="381" t="str">
        <f>IFERROR(AVERAGEIFS('VISSIM Travel Time Outputs'!$L:$L,'VISSIM Travel Time Outputs'!$D:$D,$D64,'VISSIM Travel Time Outputs'!$A:$A,"AVG",'VISSIM Travel Time Outputs'!$B:$B,IR$9),"-")</f>
        <v>-</v>
      </c>
      <c r="IS64" s="381" t="str">
        <f t="shared" si="31"/>
        <v>--</v>
      </c>
    </row>
    <row r="65" spans="1:253" x14ac:dyDescent="0.25">
      <c r="A65" s="302" t="str">
        <f t="shared" si="12"/>
        <v>H</v>
      </c>
      <c r="B65" s="375">
        <f t="shared" si="33"/>
        <v>56</v>
      </c>
      <c r="C65" s="475">
        <f>INDEX('Input - Travel Times'!$B$3:$AL$103,MATCH($B65,'Input - Travel Times'!$B$3:$B$103,0),MATCH(C$9,'Input - Travel Times'!$B$3:$AL$3,0))</f>
        <v>0</v>
      </c>
      <c r="D65" s="194">
        <f>INDEX('Input - Travel Times'!$B$3:$AS$103,MATCH($B65,'Input - Travel Times'!$B$3:$B$103,0),MATCH(D$9,'Input - Travel Times'!$B$3:$AS$3,0))</f>
        <v>0</v>
      </c>
      <c r="E65" s="582">
        <f>TIME(0,0,INDEX('Input - Travel Times'!$B$3:$AL$103,MATCH($B65,'Input - Travel Times'!$B$3:$B$103,0),MATCH(E$9,'Input - Travel Times'!$B$3:$AL$3,0)))</f>
        <v>0</v>
      </c>
      <c r="F65" s="582">
        <f>TIME(0,0,INDEX('Input - Travel Times'!$B$3:$AL$103,MATCH($B65,'Input - Travel Times'!$B$3:$B$103,0),MATCH(F$9,'Input - Travel Times'!$B$3:$AL$3,0)))</f>
        <v>0</v>
      </c>
      <c r="G65" s="582">
        <f>TIME(0,0,INDEX('Input - Travel Times'!$B$3:$AL$103,MATCH($B65,'Input - Travel Times'!$B$3:$B$103,0),MATCH(G$9,'Input - Travel Times'!$B$3:$AL$3,0)))</f>
        <v>0</v>
      </c>
      <c r="I65" s="259" t="str">
        <f>IFERROR(TIME(0,0,AVERAGEIFS('VISSIM Travel Time Outputs'!$I:$I,'VISSIM Travel Time Outputs'!$D:$D,$D65,'VISSIM Travel Time Outputs'!$A:$A,"AVG",'VISSIM Travel Time Outputs'!$B:$B,I$9)),"-")</f>
        <v>-</v>
      </c>
      <c r="J65" s="36" t="str">
        <f>IFERROR(TIME(0,0,AVERAGEIFS('VISSIM Travel Time Outputs'!$I:$I,'VISSIM Travel Time Outputs'!$D:$D,$D65,'VISSIM Travel Time Outputs'!$A:$A,"AVG",'VISSIM Travel Time Outputs'!$B:$B,J$9)),"-")</f>
        <v>-</v>
      </c>
      <c r="K65" s="36" t="str">
        <f>IFERROR(TIME(0,0,AVERAGEIFS('VISSIM Travel Time Outputs'!$I:$I,'VISSIM Travel Time Outputs'!$D:$D,$D65,'VISSIM Travel Time Outputs'!$A:$A,"AVG",'VISSIM Travel Time Outputs'!$B:$B,K$9)),"-")</f>
        <v>-</v>
      </c>
      <c r="L65" s="36" t="str">
        <f>IFERROR(TIME(0,0,AVERAGEIFS('VISSIM Travel Time Outputs'!$I:$I,'VISSIM Travel Time Outputs'!$D:$D,$D65,'VISSIM Travel Time Outputs'!$A:$A,"AVG",'VISSIM Travel Time Outputs'!$B:$B,L$9)),"-")</f>
        <v>-</v>
      </c>
      <c r="M65" s="36" t="str">
        <f>IFERROR(TIME(0,0,AVERAGEIFS('VISSIM Travel Time Outputs'!$I:$I,'VISSIM Travel Time Outputs'!$D:$D,$D65,'VISSIM Travel Time Outputs'!$A:$A,"AVG",'VISSIM Travel Time Outputs'!$B:$B,M$9)),"-")</f>
        <v>-</v>
      </c>
      <c r="N65" s="36" t="str">
        <f>IFERROR(TIME(0,0,AVERAGEIFS('VISSIM Travel Time Outputs'!$I:$I,'VISSIM Travel Time Outputs'!$D:$D,$D65,'VISSIM Travel Time Outputs'!$A:$A,"AVG",'VISSIM Travel Time Outputs'!$B:$B,N$9)),"-")</f>
        <v>-</v>
      </c>
      <c r="O65" s="36" t="str">
        <f>IFERROR(TIME(0,0,AVERAGEIFS('VISSIM Travel Time Outputs'!$I:$I,'VISSIM Travel Time Outputs'!$D:$D,$D65,'VISSIM Travel Time Outputs'!$A:$A,"AVG",'VISSIM Travel Time Outputs'!$B:$B,O$9)),"-")</f>
        <v>-</v>
      </c>
      <c r="P65" s="36" t="str">
        <f>IFERROR(TIME(0,0,AVERAGEIFS('VISSIM Travel Time Outputs'!$I:$I,'VISSIM Travel Time Outputs'!$D:$D,$D65,'VISSIM Travel Time Outputs'!$A:$A,"AVG",'VISSIM Travel Time Outputs'!$B:$B,P$9)),"-")</f>
        <v>-</v>
      </c>
      <c r="Q65" s="36" t="str">
        <f>IFERROR(TIME(0,0,AVERAGEIFS('VISSIM Travel Time Outputs'!$I:$I,'VISSIM Travel Time Outputs'!$D:$D,$D65,'VISSIM Travel Time Outputs'!$A:$A,"AVG",'VISSIM Travel Time Outputs'!$B:$B,Q$9)),"-")</f>
        <v>-</v>
      </c>
      <c r="R65" s="36" t="str">
        <f>IFERROR(TIME(0,0,AVERAGEIFS('VISSIM Travel Time Outputs'!$I:$I,'VISSIM Travel Time Outputs'!$D:$D,$D65,'VISSIM Travel Time Outputs'!$A:$A,"AVG",'VISSIM Travel Time Outputs'!$B:$B,R$9)),"-")</f>
        <v>-</v>
      </c>
      <c r="S65" s="36" t="str">
        <f>IFERROR(TIME(0,0,AVERAGEIFS('VISSIM Travel Time Outputs'!$I:$I,'VISSIM Travel Time Outputs'!$D:$D,$D65,'VISSIM Travel Time Outputs'!$A:$A,"AVG",'VISSIM Travel Time Outputs'!$B:$B,S$9)),"-")</f>
        <v>-</v>
      </c>
      <c r="T65" s="36" t="str">
        <f>IFERROR(TIME(0,0,AVERAGEIFS('VISSIM Travel Time Outputs'!$I:$I,'VISSIM Travel Time Outputs'!$D:$D,$D65,'VISSIM Travel Time Outputs'!$A:$A,"AVG",'VISSIM Travel Time Outputs'!$B:$B,T$9)),"-")</f>
        <v>-</v>
      </c>
      <c r="U65" s="36" t="str">
        <f>IFERROR(TIME(0,0,AVERAGEIFS('VISSIM Travel Time Outputs'!$I:$I,'VISSIM Travel Time Outputs'!$D:$D,$D65,'VISSIM Travel Time Outputs'!$A:$A,"AVG",'VISSIM Travel Time Outputs'!$B:$B,U$9)),"-")</f>
        <v>-</v>
      </c>
      <c r="V65" s="36" t="str">
        <f>IFERROR(TIME(0,0,AVERAGEIFS('VISSIM Travel Time Outputs'!$I:$I,'VISSIM Travel Time Outputs'!$D:$D,$D65,'VISSIM Travel Time Outputs'!$A:$A,"AVG",'VISSIM Travel Time Outputs'!$B:$B,V$9)),"-")</f>
        <v>-</v>
      </c>
      <c r="W65" s="36" t="str">
        <f>IFERROR(TIME(0,0,AVERAGEIFS('VISSIM Travel Time Outputs'!$I:$I,'VISSIM Travel Time Outputs'!$D:$D,$D65,'VISSIM Travel Time Outputs'!$A:$A,"AVG",'VISSIM Travel Time Outputs'!$B:$B,W$9)),"-")</f>
        <v>-</v>
      </c>
      <c r="X65" s="177" t="str">
        <f>IFERROR(TIME(0,0,AVERAGEIFS('VISSIM Travel Time Outputs'!$I:$I,'VISSIM Travel Time Outputs'!$D:$D,$D65,'VISSIM Travel Time Outputs'!$A:$A,"AVG",'VISSIM Travel Time Outputs'!$B:$B,X$9)),"-")</f>
        <v>-</v>
      </c>
      <c r="Y65" s="304"/>
      <c r="Z65" s="379" t="str">
        <f>IFERROR(AVERAGEIFS('VISSIM Travel Time Outputs'!$F:$F,'VISSIM Travel Time Outputs'!$D:$D,$D65,'VISSIM Travel Time Outputs'!$A:$A,"AVG",'VISSIM Travel Time Outputs'!$B:$B,Z$9),"-")</f>
        <v>-</v>
      </c>
      <c r="AA65" s="380" t="str">
        <f>IFERROR(AVERAGEIFS('VISSIM Travel Time Outputs'!$F:$F,'VISSIM Travel Time Outputs'!$D:$D,$D65,'VISSIM Travel Time Outputs'!$A:$A,"AVG",'VISSIM Travel Time Outputs'!$B:$B,AA$9),"-")</f>
        <v>-</v>
      </c>
      <c r="AB65" s="380" t="str">
        <f>IFERROR(AVERAGEIFS('VISSIM Travel Time Outputs'!$F:$F,'VISSIM Travel Time Outputs'!$D:$D,$D65,'VISSIM Travel Time Outputs'!$A:$A,"AVG",'VISSIM Travel Time Outputs'!$B:$B,AB$9),"-")</f>
        <v>-</v>
      </c>
      <c r="AC65" s="380" t="str">
        <f>IFERROR(AVERAGEIFS('VISSIM Travel Time Outputs'!$F:$F,'VISSIM Travel Time Outputs'!$D:$D,$D65,'VISSIM Travel Time Outputs'!$A:$A,"AVG",'VISSIM Travel Time Outputs'!$B:$B,AC$9),"-")</f>
        <v>-</v>
      </c>
      <c r="AD65" s="380" t="str">
        <f>IFERROR(AVERAGEIFS('VISSIM Travel Time Outputs'!$F:$F,'VISSIM Travel Time Outputs'!$D:$D,$D65,'VISSIM Travel Time Outputs'!$A:$A,"AVG",'VISSIM Travel Time Outputs'!$B:$B,AD$9),"-")</f>
        <v>-</v>
      </c>
      <c r="AE65" s="380" t="str">
        <f>IFERROR(AVERAGEIFS('VISSIM Travel Time Outputs'!$F:$F,'VISSIM Travel Time Outputs'!$D:$D,$D65,'VISSIM Travel Time Outputs'!$A:$A,"AVG",'VISSIM Travel Time Outputs'!$B:$B,AE$9),"-")</f>
        <v>-</v>
      </c>
      <c r="AF65" s="380" t="str">
        <f>IFERROR(AVERAGEIFS('VISSIM Travel Time Outputs'!$F:$F,'VISSIM Travel Time Outputs'!$D:$D,$D65,'VISSIM Travel Time Outputs'!$A:$A,"AVG",'VISSIM Travel Time Outputs'!$B:$B,AF$9),"-")</f>
        <v>-</v>
      </c>
      <c r="AG65" s="380" t="str">
        <f>IFERROR(AVERAGEIFS('VISSIM Travel Time Outputs'!$F:$F,'VISSIM Travel Time Outputs'!$D:$D,$D65,'VISSIM Travel Time Outputs'!$A:$A,"AVG",'VISSIM Travel Time Outputs'!$B:$B,AG$9),"-")</f>
        <v>-</v>
      </c>
      <c r="AH65" s="380" t="str">
        <f>IFERROR(AVERAGEIFS('VISSIM Travel Time Outputs'!$F:$F,'VISSIM Travel Time Outputs'!$D:$D,$D65,'VISSIM Travel Time Outputs'!$A:$A,"AVG",'VISSIM Travel Time Outputs'!$B:$B,AH$9),"-")</f>
        <v>-</v>
      </c>
      <c r="AI65" s="380" t="str">
        <f>IFERROR(AVERAGEIFS('VISSIM Travel Time Outputs'!$F:$F,'VISSIM Travel Time Outputs'!$D:$D,$D65,'VISSIM Travel Time Outputs'!$A:$A,"AVG",'VISSIM Travel Time Outputs'!$B:$B,AI$9),"-")</f>
        <v>-</v>
      </c>
      <c r="AJ65" s="380" t="str">
        <f>IFERROR(AVERAGEIFS('VISSIM Travel Time Outputs'!$F:$F,'VISSIM Travel Time Outputs'!$D:$D,$D65,'VISSIM Travel Time Outputs'!$A:$A,"AVG",'VISSIM Travel Time Outputs'!$B:$B,AJ$9),"-")</f>
        <v>-</v>
      </c>
      <c r="AK65" s="380" t="str">
        <f>IFERROR(AVERAGEIFS('VISSIM Travel Time Outputs'!$F:$F,'VISSIM Travel Time Outputs'!$D:$D,$D65,'VISSIM Travel Time Outputs'!$A:$A,"AVG",'VISSIM Travel Time Outputs'!$B:$B,AK$9),"-")</f>
        <v>-</v>
      </c>
      <c r="AL65" s="380" t="str">
        <f>IFERROR(AVERAGEIFS('VISSIM Travel Time Outputs'!$F:$F,'VISSIM Travel Time Outputs'!$D:$D,$D65,'VISSIM Travel Time Outputs'!$A:$A,"AVG",'VISSIM Travel Time Outputs'!$B:$B,AL$9),"-")</f>
        <v>-</v>
      </c>
      <c r="AM65" s="380" t="str">
        <f>IFERROR(AVERAGEIFS('VISSIM Travel Time Outputs'!$F:$F,'VISSIM Travel Time Outputs'!$D:$D,$D65,'VISSIM Travel Time Outputs'!$A:$A,"AVG",'VISSIM Travel Time Outputs'!$B:$B,AM$9),"-")</f>
        <v>-</v>
      </c>
      <c r="AN65" s="380" t="str">
        <f>IFERROR(AVERAGEIFS('VISSIM Travel Time Outputs'!$F:$F,'VISSIM Travel Time Outputs'!$D:$D,$D65,'VISSIM Travel Time Outputs'!$A:$A,"AVG",'VISSIM Travel Time Outputs'!$B:$B,AN$9),"-")</f>
        <v>-</v>
      </c>
      <c r="AO65" s="381" t="str">
        <f>IFERROR(AVERAGEIFS('VISSIM Travel Time Outputs'!$F:$F,'VISSIM Travel Time Outputs'!$D:$D,$D65,'VISSIM Travel Time Outputs'!$A:$A,"AVG",'VISSIM Travel Time Outputs'!$B:$B,AO$9),"-")</f>
        <v>-</v>
      </c>
      <c r="AP65" s="387"/>
      <c r="AQ65" s="259" t="str">
        <f t="shared" si="13"/>
        <v>--</v>
      </c>
      <c r="AR65" s="410" t="str">
        <f t="shared" si="14"/>
        <v>--</v>
      </c>
      <c r="AS65" s="381">
        <f t="shared" si="15"/>
        <v>0</v>
      </c>
      <c r="AT65" s="305"/>
      <c r="AU65" s="259" t="str">
        <f>IFERROR(TIME(0,0,AVERAGEIFS('VISSIM Travel Time Outputs'!$J:$J,'VISSIM Travel Time Outputs'!$D:$D,$D65,'VISSIM Travel Time Outputs'!$A:$A,"AVG",'VISSIM Travel Time Outputs'!$B:$B,AU$9)),"-")</f>
        <v>-</v>
      </c>
      <c r="AV65" s="36" t="str">
        <f>IFERROR(TIME(0,0,AVERAGEIFS('VISSIM Travel Time Outputs'!$J:$J,'VISSIM Travel Time Outputs'!$D:$D,$D65,'VISSIM Travel Time Outputs'!$A:$A,"AVG",'VISSIM Travel Time Outputs'!$B:$B,AV$9)),"-")</f>
        <v>-</v>
      </c>
      <c r="AW65" s="36" t="str">
        <f>IFERROR(TIME(0,0,AVERAGEIFS('VISSIM Travel Time Outputs'!$J:$J,'VISSIM Travel Time Outputs'!$D:$D,$D65,'VISSIM Travel Time Outputs'!$A:$A,"AVG",'VISSIM Travel Time Outputs'!$B:$B,AW$9)),"-")</f>
        <v>-</v>
      </c>
      <c r="AX65" s="36" t="str">
        <f>IFERROR(TIME(0,0,AVERAGEIFS('VISSIM Travel Time Outputs'!$J:$J,'VISSIM Travel Time Outputs'!$D:$D,$D65,'VISSIM Travel Time Outputs'!$A:$A,"AVG",'VISSIM Travel Time Outputs'!$B:$B,AX$9)),"-")</f>
        <v>-</v>
      </c>
      <c r="AY65" s="36" t="str">
        <f>IFERROR(TIME(0,0,AVERAGEIFS('VISSIM Travel Time Outputs'!$J:$J,'VISSIM Travel Time Outputs'!$D:$D,$D65,'VISSIM Travel Time Outputs'!$A:$A,"AVG",'VISSIM Travel Time Outputs'!$B:$B,AY$9)),"-")</f>
        <v>-</v>
      </c>
      <c r="AZ65" s="36" t="str">
        <f>IFERROR(TIME(0,0,AVERAGEIFS('VISSIM Travel Time Outputs'!$J:$J,'VISSIM Travel Time Outputs'!$D:$D,$D65,'VISSIM Travel Time Outputs'!$A:$A,"AVG",'VISSIM Travel Time Outputs'!$B:$B,AZ$9)),"-")</f>
        <v>-</v>
      </c>
      <c r="BA65" s="36" t="str">
        <f>IFERROR(TIME(0,0,AVERAGEIFS('VISSIM Travel Time Outputs'!$J:$J,'VISSIM Travel Time Outputs'!$D:$D,$D65,'VISSIM Travel Time Outputs'!$A:$A,"AVG",'VISSIM Travel Time Outputs'!$B:$B,BA$9)),"-")</f>
        <v>-</v>
      </c>
      <c r="BB65" s="36" t="str">
        <f>IFERROR(TIME(0,0,AVERAGEIFS('VISSIM Travel Time Outputs'!$J:$J,'VISSIM Travel Time Outputs'!$D:$D,$D65,'VISSIM Travel Time Outputs'!$A:$A,"AVG",'VISSIM Travel Time Outputs'!$B:$B,BB$9)),"-")</f>
        <v>-</v>
      </c>
      <c r="BC65" s="36" t="str">
        <f>IFERROR(TIME(0,0,AVERAGEIFS('VISSIM Travel Time Outputs'!$J:$J,'VISSIM Travel Time Outputs'!$D:$D,$D65,'VISSIM Travel Time Outputs'!$A:$A,"AVG",'VISSIM Travel Time Outputs'!$B:$B,BC$9)),"-")</f>
        <v>-</v>
      </c>
      <c r="BD65" s="36" t="str">
        <f>IFERROR(TIME(0,0,AVERAGEIFS('VISSIM Travel Time Outputs'!$J:$J,'VISSIM Travel Time Outputs'!$D:$D,$D65,'VISSIM Travel Time Outputs'!$A:$A,"AVG",'VISSIM Travel Time Outputs'!$B:$B,BD$9)),"-")</f>
        <v>-</v>
      </c>
      <c r="BE65" s="36" t="str">
        <f>IFERROR(TIME(0,0,AVERAGEIFS('VISSIM Travel Time Outputs'!$J:$J,'VISSIM Travel Time Outputs'!$D:$D,$D65,'VISSIM Travel Time Outputs'!$A:$A,"AVG",'VISSIM Travel Time Outputs'!$B:$B,BE$9)),"-")</f>
        <v>-</v>
      </c>
      <c r="BF65" s="36" t="str">
        <f>IFERROR(TIME(0,0,AVERAGEIFS('VISSIM Travel Time Outputs'!$J:$J,'VISSIM Travel Time Outputs'!$D:$D,$D65,'VISSIM Travel Time Outputs'!$A:$A,"AVG",'VISSIM Travel Time Outputs'!$B:$B,BF$9)),"-")</f>
        <v>-</v>
      </c>
      <c r="BG65" s="36" t="str">
        <f>IFERROR(TIME(0,0,AVERAGEIFS('VISSIM Travel Time Outputs'!$J:$J,'VISSIM Travel Time Outputs'!$D:$D,$D65,'VISSIM Travel Time Outputs'!$A:$A,"AVG",'VISSIM Travel Time Outputs'!$B:$B,BG$9)),"-")</f>
        <v>-</v>
      </c>
      <c r="BH65" s="36" t="str">
        <f>IFERROR(TIME(0,0,AVERAGEIFS('VISSIM Travel Time Outputs'!$J:$J,'VISSIM Travel Time Outputs'!$D:$D,$D65,'VISSIM Travel Time Outputs'!$A:$A,"AVG",'VISSIM Travel Time Outputs'!$B:$B,BH$9)),"-")</f>
        <v>-</v>
      </c>
      <c r="BI65" s="36" t="str">
        <f>IFERROR(TIME(0,0,AVERAGEIFS('VISSIM Travel Time Outputs'!$J:$J,'VISSIM Travel Time Outputs'!$D:$D,$D65,'VISSIM Travel Time Outputs'!$A:$A,"AVG",'VISSIM Travel Time Outputs'!$B:$B,BI$9)),"-")</f>
        <v>-</v>
      </c>
      <c r="BJ65" s="177" t="str">
        <f>IFERROR(TIME(0,0,AVERAGEIFS('VISSIM Travel Time Outputs'!$J:$J,'VISSIM Travel Time Outputs'!$D:$D,$D65,'VISSIM Travel Time Outputs'!$A:$A,"AVG",'VISSIM Travel Time Outputs'!$B:$B,BJ$9)),"-")</f>
        <v>-</v>
      </c>
      <c r="BK65" s="164"/>
      <c r="BL65" s="379" t="str">
        <f>IFERROR(AVERAGEIFS('VISSIM Travel Time Outputs'!$G:$G,'VISSIM Travel Time Outputs'!$D:$D,$D65,'VISSIM Travel Time Outputs'!$A:$A,"AVG",'VISSIM Travel Time Outputs'!$B:$B,BL$9),"-")</f>
        <v>-</v>
      </c>
      <c r="BM65" s="380" t="str">
        <f>IFERROR(AVERAGEIFS('VISSIM Travel Time Outputs'!$G:$G,'VISSIM Travel Time Outputs'!$D:$D,$D65,'VISSIM Travel Time Outputs'!$A:$A,"AVG",'VISSIM Travel Time Outputs'!$B:$B,BM$9),"-")</f>
        <v>-</v>
      </c>
      <c r="BN65" s="380" t="str">
        <f>IFERROR(AVERAGEIFS('VISSIM Travel Time Outputs'!$G:$G,'VISSIM Travel Time Outputs'!$D:$D,$D65,'VISSIM Travel Time Outputs'!$A:$A,"AVG",'VISSIM Travel Time Outputs'!$B:$B,BN$9),"-")</f>
        <v>-</v>
      </c>
      <c r="BO65" s="380" t="str">
        <f>IFERROR(AVERAGEIFS('VISSIM Travel Time Outputs'!$G:$G,'VISSIM Travel Time Outputs'!$D:$D,$D65,'VISSIM Travel Time Outputs'!$A:$A,"AVG",'VISSIM Travel Time Outputs'!$B:$B,BO$9),"-")</f>
        <v>-</v>
      </c>
      <c r="BP65" s="380" t="str">
        <f>IFERROR(AVERAGEIFS('VISSIM Travel Time Outputs'!$G:$G,'VISSIM Travel Time Outputs'!$D:$D,$D65,'VISSIM Travel Time Outputs'!$A:$A,"AVG",'VISSIM Travel Time Outputs'!$B:$B,BP$9),"-")</f>
        <v>-</v>
      </c>
      <c r="BQ65" s="380" t="str">
        <f>IFERROR(AVERAGEIFS('VISSIM Travel Time Outputs'!$G:$G,'VISSIM Travel Time Outputs'!$D:$D,$D65,'VISSIM Travel Time Outputs'!$A:$A,"AVG",'VISSIM Travel Time Outputs'!$B:$B,BQ$9),"-")</f>
        <v>-</v>
      </c>
      <c r="BR65" s="380" t="str">
        <f>IFERROR(AVERAGEIFS('VISSIM Travel Time Outputs'!$G:$G,'VISSIM Travel Time Outputs'!$D:$D,$D65,'VISSIM Travel Time Outputs'!$A:$A,"AVG",'VISSIM Travel Time Outputs'!$B:$B,BR$9),"-")</f>
        <v>-</v>
      </c>
      <c r="BS65" s="380" t="str">
        <f>IFERROR(AVERAGEIFS('VISSIM Travel Time Outputs'!$G:$G,'VISSIM Travel Time Outputs'!$D:$D,$D65,'VISSIM Travel Time Outputs'!$A:$A,"AVG",'VISSIM Travel Time Outputs'!$B:$B,BS$9),"-")</f>
        <v>-</v>
      </c>
      <c r="BT65" s="380" t="str">
        <f>IFERROR(AVERAGEIFS('VISSIM Travel Time Outputs'!$G:$G,'VISSIM Travel Time Outputs'!$D:$D,$D65,'VISSIM Travel Time Outputs'!$A:$A,"AVG",'VISSIM Travel Time Outputs'!$B:$B,BT$9),"-")</f>
        <v>-</v>
      </c>
      <c r="BU65" s="380" t="str">
        <f>IFERROR(AVERAGEIFS('VISSIM Travel Time Outputs'!$G:$G,'VISSIM Travel Time Outputs'!$D:$D,$D65,'VISSIM Travel Time Outputs'!$A:$A,"AVG",'VISSIM Travel Time Outputs'!$B:$B,BU$9),"-")</f>
        <v>-</v>
      </c>
      <c r="BV65" s="380" t="str">
        <f>IFERROR(AVERAGEIFS('VISSIM Travel Time Outputs'!$G:$G,'VISSIM Travel Time Outputs'!$D:$D,$D65,'VISSIM Travel Time Outputs'!$A:$A,"AVG",'VISSIM Travel Time Outputs'!$B:$B,BV$9),"-")</f>
        <v>-</v>
      </c>
      <c r="BW65" s="380" t="str">
        <f>IFERROR(AVERAGEIFS('VISSIM Travel Time Outputs'!$G:$G,'VISSIM Travel Time Outputs'!$D:$D,$D65,'VISSIM Travel Time Outputs'!$A:$A,"AVG",'VISSIM Travel Time Outputs'!$B:$B,BW$9),"-")</f>
        <v>-</v>
      </c>
      <c r="BX65" s="380" t="str">
        <f>IFERROR(AVERAGEIFS('VISSIM Travel Time Outputs'!$G:$G,'VISSIM Travel Time Outputs'!$D:$D,$D65,'VISSIM Travel Time Outputs'!$A:$A,"AVG",'VISSIM Travel Time Outputs'!$B:$B,BX$9),"-")</f>
        <v>-</v>
      </c>
      <c r="BY65" s="380" t="str">
        <f>IFERROR(AVERAGEIFS('VISSIM Travel Time Outputs'!$G:$G,'VISSIM Travel Time Outputs'!$D:$D,$D65,'VISSIM Travel Time Outputs'!$A:$A,"AVG",'VISSIM Travel Time Outputs'!$B:$B,BY$9),"-")</f>
        <v>-</v>
      </c>
      <c r="BZ65" s="380" t="str">
        <f>IFERROR(AVERAGEIFS('VISSIM Travel Time Outputs'!$G:$G,'VISSIM Travel Time Outputs'!$D:$D,$D65,'VISSIM Travel Time Outputs'!$A:$A,"AVG",'VISSIM Travel Time Outputs'!$B:$B,BZ$9),"-")</f>
        <v>-</v>
      </c>
      <c r="CA65" s="381" t="str">
        <f>IFERROR(AVERAGEIFS('VISSIM Travel Time Outputs'!$G:$G,'VISSIM Travel Time Outputs'!$D:$D,$D65,'VISSIM Travel Time Outputs'!$A:$A,"AVG",'VISSIM Travel Time Outputs'!$B:$B,CA$9),"-")</f>
        <v>-</v>
      </c>
      <c r="CB65" s="304"/>
      <c r="CC65" s="259" t="str">
        <f t="shared" si="16"/>
        <v>--</v>
      </c>
      <c r="CD65" s="410" t="str">
        <f t="shared" si="17"/>
        <v>--</v>
      </c>
      <c r="CE65" s="381">
        <f t="shared" si="18"/>
        <v>0</v>
      </c>
      <c r="CF65" s="387"/>
      <c r="CG65" s="259" t="str">
        <f>IFERROR(GETPIVOTDATA("Average of TRAVTM(31)",#REF!,"TIMEINT",CG$9,"VEHICLETRAVELTIMEMEASUREMENT",$D65)/3600/24,"--")</f>
        <v>--</v>
      </c>
      <c r="CH65" s="36" t="str">
        <f>IFERROR(GETPIVOTDATA("Average of TRAVTM(31)",#REF!,"TIMEINT",CH$9,"VEHICLETRAVELTIMEMEASUREMENT",$D65)/3600/24,"--")</f>
        <v>--</v>
      </c>
      <c r="CI65" s="36" t="str">
        <f>IFERROR(GETPIVOTDATA("Average of TRAVTM(31)",#REF!,"TIMEINT",CI$9,"VEHICLETRAVELTIMEMEASUREMENT",$D65)/3600/24,"--")</f>
        <v>--</v>
      </c>
      <c r="CJ65" s="36" t="str">
        <f>IFERROR(GETPIVOTDATA("Average of TRAVTM(31)",#REF!,"TIMEINT",CJ$9,"VEHICLETRAVELTIMEMEASUREMENT",$D65)/3600/24,"--")</f>
        <v>--</v>
      </c>
      <c r="CK65" s="36" t="str">
        <f>IFERROR(GETPIVOTDATA("Average of TRAVTM(31)",#REF!,"TIMEINT",CK$9,"VEHICLETRAVELTIMEMEASUREMENT",$D65)/3600/24,"--")</f>
        <v>--</v>
      </c>
      <c r="CL65" s="36" t="str">
        <f>IFERROR(GETPIVOTDATA("Average of TRAVTM(31)",#REF!,"TIMEINT",CL$9,"VEHICLETRAVELTIMEMEASUREMENT",$D65)/3600/24,"--")</f>
        <v>--</v>
      </c>
      <c r="CM65" s="36" t="str">
        <f>IFERROR(GETPIVOTDATA("Average of TRAVTM(31)",#REF!,"TIMEINT",CM$9,"VEHICLETRAVELTIMEMEASUREMENT",$D65)/3600/24,"--")</f>
        <v>--</v>
      </c>
      <c r="CN65" s="36" t="str">
        <f>IFERROR(GETPIVOTDATA("Average of TRAVTM(31)",#REF!,"TIMEINT",CN$9,"VEHICLETRAVELTIMEMEASUREMENT",$D65)/3600/24,"--")</f>
        <v>--</v>
      </c>
      <c r="CO65" s="36" t="str">
        <f>IFERROR(GETPIVOTDATA("Average of TRAVTM(31)",#REF!,"TIMEINT",CO$9,"VEHICLETRAVELTIMEMEASUREMENT",$D65)/3600/24,"--")</f>
        <v>--</v>
      </c>
      <c r="CP65" s="36" t="str">
        <f>IFERROR(GETPIVOTDATA("Average of TRAVTM(31)",#REF!,"TIMEINT",CP$9,"VEHICLETRAVELTIMEMEASUREMENT",$D65)/3600/24,"--")</f>
        <v>--</v>
      </c>
      <c r="CQ65" s="36" t="str">
        <f>IFERROR(GETPIVOTDATA("Average of TRAVTM(31)",#REF!,"TIMEINT",CQ$9,"VEHICLETRAVELTIMEMEASUREMENT",$D65)/3600/24,"--")</f>
        <v>--</v>
      </c>
      <c r="CR65" s="36" t="str">
        <f>IFERROR(GETPIVOTDATA("Average of TRAVTM(31)",#REF!,"TIMEINT",CR$9,"VEHICLETRAVELTIMEMEASUREMENT",$D65)/3600/24,"--")</f>
        <v>--</v>
      </c>
      <c r="CS65" s="36" t="str">
        <f>IFERROR(GETPIVOTDATA("Average of TRAVTM(31)",#REF!,"TIMEINT",CS$9,"VEHICLETRAVELTIMEMEASUREMENT",$D65)/3600/24,"--")</f>
        <v>--</v>
      </c>
      <c r="CT65" s="36" t="str">
        <f>IFERROR(GETPIVOTDATA("Average of TRAVTM(31)",#REF!,"TIMEINT",CT$9,"VEHICLETRAVELTIMEMEASUREMENT",$D65)/3600/24,"--")</f>
        <v>--</v>
      </c>
      <c r="CU65" s="36" t="str">
        <f>IFERROR(GETPIVOTDATA("Average of TRAVTM(31)",#REF!,"TIMEINT",CU$9,"VEHICLETRAVELTIMEMEASUREMENT",$D65)/3600/24,"--")</f>
        <v>--</v>
      </c>
      <c r="CV65" s="177" t="str">
        <f>IFERROR(GETPIVOTDATA("Average of TRAVTM(31)",#REF!,"TIMEINT",CV$9,"VEHICLETRAVELTIMEMEASUREMENT",$D65)/3600/24,"--")</f>
        <v>--</v>
      </c>
      <c r="CW65" s="387"/>
      <c r="CX65" s="379" t="str">
        <f>IFERROR(GETPIVOTDATA("Average of VEHS(31)",#REF!,"TIMEINT",CX$9,"VEHICLETRAVELTIMEMEASUREMENT",$D65),"--")</f>
        <v>--</v>
      </c>
      <c r="CY65" s="380" t="str">
        <f>IFERROR(GETPIVOTDATA("Average of VEHS(31)",#REF!,"TIMEINT",CY$9,"VEHICLETRAVELTIMEMEASUREMENT",$D65),"--")</f>
        <v>--</v>
      </c>
      <c r="CZ65" s="380" t="str">
        <f>IFERROR(GETPIVOTDATA("Average of VEHS(31)",#REF!,"TIMEINT",CZ$9,"VEHICLETRAVELTIMEMEASUREMENT",$D65),"--")</f>
        <v>--</v>
      </c>
      <c r="DA65" s="380" t="str">
        <f>IFERROR(GETPIVOTDATA("Average of VEHS(31)",#REF!,"TIMEINT",DA$9,"VEHICLETRAVELTIMEMEASUREMENT",$D65),"--")</f>
        <v>--</v>
      </c>
      <c r="DB65" s="380" t="str">
        <f>IFERROR(GETPIVOTDATA("Average of VEHS(31)",#REF!,"TIMEINT",DB$9,"VEHICLETRAVELTIMEMEASUREMENT",$D65),"--")</f>
        <v>--</v>
      </c>
      <c r="DC65" s="380" t="str">
        <f>IFERROR(GETPIVOTDATA("Average of VEHS(31)",#REF!,"TIMEINT",DC$9,"VEHICLETRAVELTIMEMEASUREMENT",$D65),"--")</f>
        <v>--</v>
      </c>
      <c r="DD65" s="380" t="str">
        <f>IFERROR(GETPIVOTDATA("Average of VEHS(31)",#REF!,"TIMEINT",DD$9,"VEHICLETRAVELTIMEMEASUREMENT",$D65),"--")</f>
        <v>--</v>
      </c>
      <c r="DE65" s="380" t="str">
        <f>IFERROR(GETPIVOTDATA("Average of VEHS(31)",#REF!,"TIMEINT",DE$9,"VEHICLETRAVELTIMEMEASUREMENT",$D65),"--")</f>
        <v>--</v>
      </c>
      <c r="DF65" s="380" t="str">
        <f>IFERROR(GETPIVOTDATA("Average of VEHS(31)",#REF!,"TIMEINT",DF$9,"VEHICLETRAVELTIMEMEASUREMENT",$D65),"--")</f>
        <v>--</v>
      </c>
      <c r="DG65" s="380" t="str">
        <f>IFERROR(GETPIVOTDATA("Average of VEHS(31)",#REF!,"TIMEINT",DG$9,"VEHICLETRAVELTIMEMEASUREMENT",$D65),"--")</f>
        <v>--</v>
      </c>
      <c r="DH65" s="380" t="str">
        <f>IFERROR(GETPIVOTDATA("Average of VEHS(31)",#REF!,"TIMEINT",DH$9,"VEHICLETRAVELTIMEMEASUREMENT",$D65),"--")</f>
        <v>--</v>
      </c>
      <c r="DI65" s="380" t="str">
        <f>IFERROR(GETPIVOTDATA("Average of VEHS(31)",#REF!,"TIMEINT",DI$9,"VEHICLETRAVELTIMEMEASUREMENT",$D65),"--")</f>
        <v>--</v>
      </c>
      <c r="DJ65" s="380" t="str">
        <f>IFERROR(GETPIVOTDATA("Average of VEHS(31)",#REF!,"TIMEINT",DJ$9,"VEHICLETRAVELTIMEMEASUREMENT",$D65),"--")</f>
        <v>--</v>
      </c>
      <c r="DK65" s="380" t="str">
        <f>IFERROR(GETPIVOTDATA("Average of VEHS(31)",#REF!,"TIMEINT",DK$9,"VEHICLETRAVELTIMEMEASUREMENT",$D65),"--")</f>
        <v>--</v>
      </c>
      <c r="DL65" s="380" t="str">
        <f>IFERROR(GETPIVOTDATA("Average of VEHS(31)",#REF!,"TIMEINT",DL$9,"VEHICLETRAVELTIMEMEASUREMENT",$D65),"--")</f>
        <v>--</v>
      </c>
      <c r="DM65" s="381" t="str">
        <f>IFERROR(GETPIVOTDATA("Average of VEHS(31)",#REF!,"TIMEINT",DM$9,"VEHICLETRAVELTIMEMEASUREMENT",$D65),"--")</f>
        <v>--</v>
      </c>
      <c r="DN65" s="387"/>
      <c r="DO65" s="259" t="str">
        <f t="shared" si="19"/>
        <v>--</v>
      </c>
      <c r="DP65" s="410" t="str">
        <f t="shared" si="20"/>
        <v>--</v>
      </c>
      <c r="DQ65" s="381">
        <f t="shared" si="21"/>
        <v>0</v>
      </c>
      <c r="DR65" s="305"/>
      <c r="DS65" s="259" t="str">
        <f>IFERROR(TIME(0,0,AVERAGEIFS('VISSIM Travel Time Outputs'!$K:$K,'VISSIM Travel Time Outputs'!$D:$D,$D65,'VISSIM Travel Time Outputs'!$A:$A,"AVG",'VISSIM Travel Time Outputs'!$B:$B,DS$9)),"-")</f>
        <v>-</v>
      </c>
      <c r="DT65" s="36" t="str">
        <f>IFERROR(TIME(0,0,AVERAGEIFS('VISSIM Travel Time Outputs'!$K:$K,'VISSIM Travel Time Outputs'!$D:$D,$D65,'VISSIM Travel Time Outputs'!$A:$A,"AVG",'VISSIM Travel Time Outputs'!$B:$B,DT$9)),"-")</f>
        <v>-</v>
      </c>
      <c r="DU65" s="36" t="str">
        <f>IFERROR(TIME(0,0,AVERAGEIFS('VISSIM Travel Time Outputs'!$K:$K,'VISSIM Travel Time Outputs'!$D:$D,$D65,'VISSIM Travel Time Outputs'!$A:$A,"AVG",'VISSIM Travel Time Outputs'!$B:$B,DU$9)),"-")</f>
        <v>-</v>
      </c>
      <c r="DV65" s="36" t="str">
        <f>IFERROR(TIME(0,0,AVERAGEIFS('VISSIM Travel Time Outputs'!$K:$K,'VISSIM Travel Time Outputs'!$D:$D,$D65,'VISSIM Travel Time Outputs'!$A:$A,"AVG",'VISSIM Travel Time Outputs'!$B:$B,DV$9)),"-")</f>
        <v>-</v>
      </c>
      <c r="DW65" s="36" t="str">
        <f>IFERROR(TIME(0,0,AVERAGEIFS('VISSIM Travel Time Outputs'!$K:$K,'VISSIM Travel Time Outputs'!$D:$D,$D65,'VISSIM Travel Time Outputs'!$A:$A,"AVG",'VISSIM Travel Time Outputs'!$B:$B,DW$9)),"-")</f>
        <v>-</v>
      </c>
      <c r="DX65" s="36" t="str">
        <f>IFERROR(TIME(0,0,AVERAGEIFS('VISSIM Travel Time Outputs'!$K:$K,'VISSIM Travel Time Outputs'!$D:$D,$D65,'VISSIM Travel Time Outputs'!$A:$A,"AVG",'VISSIM Travel Time Outputs'!$B:$B,DX$9)),"-")</f>
        <v>-</v>
      </c>
      <c r="DY65" s="36" t="str">
        <f>IFERROR(TIME(0,0,AVERAGEIFS('VISSIM Travel Time Outputs'!$K:$K,'VISSIM Travel Time Outputs'!$D:$D,$D65,'VISSIM Travel Time Outputs'!$A:$A,"AVG",'VISSIM Travel Time Outputs'!$B:$B,DY$9)),"-")</f>
        <v>-</v>
      </c>
      <c r="DZ65" s="36" t="str">
        <f>IFERROR(TIME(0,0,AVERAGEIFS('VISSIM Travel Time Outputs'!$K:$K,'VISSIM Travel Time Outputs'!$D:$D,$D65,'VISSIM Travel Time Outputs'!$A:$A,"AVG",'VISSIM Travel Time Outputs'!$B:$B,DZ$9)),"-")</f>
        <v>-</v>
      </c>
      <c r="EA65" s="36" t="str">
        <f>IFERROR(TIME(0,0,AVERAGEIFS('VISSIM Travel Time Outputs'!$K:$K,'VISSIM Travel Time Outputs'!$D:$D,$D65,'VISSIM Travel Time Outputs'!$A:$A,"AVG",'VISSIM Travel Time Outputs'!$B:$B,EA$9)),"-")</f>
        <v>-</v>
      </c>
      <c r="EB65" s="36" t="str">
        <f>IFERROR(TIME(0,0,AVERAGEIFS('VISSIM Travel Time Outputs'!$K:$K,'VISSIM Travel Time Outputs'!$D:$D,$D65,'VISSIM Travel Time Outputs'!$A:$A,"AVG",'VISSIM Travel Time Outputs'!$B:$B,EB$9)),"-")</f>
        <v>-</v>
      </c>
      <c r="EC65" s="36" t="str">
        <f>IFERROR(TIME(0,0,AVERAGEIFS('VISSIM Travel Time Outputs'!$K:$K,'VISSIM Travel Time Outputs'!$D:$D,$D65,'VISSIM Travel Time Outputs'!$A:$A,"AVG",'VISSIM Travel Time Outputs'!$B:$B,EC$9)),"-")</f>
        <v>-</v>
      </c>
      <c r="ED65" s="36" t="str">
        <f>IFERROR(TIME(0,0,AVERAGEIFS('VISSIM Travel Time Outputs'!$K:$K,'VISSIM Travel Time Outputs'!$D:$D,$D65,'VISSIM Travel Time Outputs'!$A:$A,"AVG",'VISSIM Travel Time Outputs'!$B:$B,ED$9)),"-")</f>
        <v>-</v>
      </c>
      <c r="EE65" s="36" t="str">
        <f>IFERROR(TIME(0,0,AVERAGEIFS('VISSIM Travel Time Outputs'!$K:$K,'VISSIM Travel Time Outputs'!$D:$D,$D65,'VISSIM Travel Time Outputs'!$A:$A,"AVG",'VISSIM Travel Time Outputs'!$B:$B,EE$9)),"-")</f>
        <v>-</v>
      </c>
      <c r="EF65" s="36" t="str">
        <f>IFERROR(TIME(0,0,AVERAGEIFS('VISSIM Travel Time Outputs'!$K:$K,'VISSIM Travel Time Outputs'!$D:$D,$D65,'VISSIM Travel Time Outputs'!$A:$A,"AVG",'VISSIM Travel Time Outputs'!$B:$B,EF$9)),"-")</f>
        <v>-</v>
      </c>
      <c r="EG65" s="36" t="str">
        <f>IFERROR(TIME(0,0,AVERAGEIFS('VISSIM Travel Time Outputs'!$K:$K,'VISSIM Travel Time Outputs'!$D:$D,$D65,'VISSIM Travel Time Outputs'!$A:$A,"AVG",'VISSIM Travel Time Outputs'!$B:$B,EG$9)),"-")</f>
        <v>-</v>
      </c>
      <c r="EH65" s="177" t="str">
        <f>IFERROR(TIME(0,0,AVERAGEIFS('VISSIM Travel Time Outputs'!$K:$K,'VISSIM Travel Time Outputs'!$D:$D,$D65,'VISSIM Travel Time Outputs'!$A:$A,"AVG",'VISSIM Travel Time Outputs'!$B:$B,EH$9)),"-")</f>
        <v>-</v>
      </c>
      <c r="EI65" s="164"/>
      <c r="EJ65" s="379" t="str">
        <f>IFERROR(AVERAGEIFS('VISSIM Travel Time Outputs'!$H:$H,'VISSIM Travel Time Outputs'!$D:$D,$D65,'VISSIM Travel Time Outputs'!$A:$A,"AVG",'VISSIM Travel Time Outputs'!$B:$B,EJ$9),"-")</f>
        <v>-</v>
      </c>
      <c r="EK65" s="380" t="str">
        <f>IFERROR(AVERAGEIFS('VISSIM Travel Time Outputs'!$H:$H,'VISSIM Travel Time Outputs'!$D:$D,$D65,'VISSIM Travel Time Outputs'!$A:$A,"AVG",'VISSIM Travel Time Outputs'!$B:$B,EK$9),"-")</f>
        <v>-</v>
      </c>
      <c r="EL65" s="380" t="str">
        <f>IFERROR(AVERAGEIFS('VISSIM Travel Time Outputs'!$H:$H,'VISSIM Travel Time Outputs'!$D:$D,$D65,'VISSIM Travel Time Outputs'!$A:$A,"AVG",'VISSIM Travel Time Outputs'!$B:$B,EL$9),"-")</f>
        <v>-</v>
      </c>
      <c r="EM65" s="380" t="str">
        <f>IFERROR(AVERAGEIFS('VISSIM Travel Time Outputs'!$H:$H,'VISSIM Travel Time Outputs'!$D:$D,$D65,'VISSIM Travel Time Outputs'!$A:$A,"AVG",'VISSIM Travel Time Outputs'!$B:$B,EM$9),"-")</f>
        <v>-</v>
      </c>
      <c r="EN65" s="380" t="str">
        <f>IFERROR(AVERAGEIFS('VISSIM Travel Time Outputs'!$H:$H,'VISSIM Travel Time Outputs'!$D:$D,$D65,'VISSIM Travel Time Outputs'!$A:$A,"AVG",'VISSIM Travel Time Outputs'!$B:$B,EN$9),"-")</f>
        <v>-</v>
      </c>
      <c r="EO65" s="380" t="str">
        <f>IFERROR(AVERAGEIFS('VISSIM Travel Time Outputs'!$H:$H,'VISSIM Travel Time Outputs'!$D:$D,$D65,'VISSIM Travel Time Outputs'!$A:$A,"AVG",'VISSIM Travel Time Outputs'!$B:$B,EO$9),"-")</f>
        <v>-</v>
      </c>
      <c r="EP65" s="380" t="str">
        <f>IFERROR(AVERAGEIFS('VISSIM Travel Time Outputs'!$H:$H,'VISSIM Travel Time Outputs'!$D:$D,$D65,'VISSIM Travel Time Outputs'!$A:$A,"AVG",'VISSIM Travel Time Outputs'!$B:$B,EP$9),"-")</f>
        <v>-</v>
      </c>
      <c r="EQ65" s="380" t="str">
        <f>IFERROR(AVERAGEIFS('VISSIM Travel Time Outputs'!$H:$H,'VISSIM Travel Time Outputs'!$D:$D,$D65,'VISSIM Travel Time Outputs'!$A:$A,"AVG",'VISSIM Travel Time Outputs'!$B:$B,EQ$9),"-")</f>
        <v>-</v>
      </c>
      <c r="ER65" s="380" t="str">
        <f>IFERROR(AVERAGEIFS('VISSIM Travel Time Outputs'!$H:$H,'VISSIM Travel Time Outputs'!$D:$D,$D65,'VISSIM Travel Time Outputs'!$A:$A,"AVG",'VISSIM Travel Time Outputs'!$B:$B,ER$9),"-")</f>
        <v>-</v>
      </c>
      <c r="ES65" s="380" t="str">
        <f>IFERROR(AVERAGEIFS('VISSIM Travel Time Outputs'!$H:$H,'VISSIM Travel Time Outputs'!$D:$D,$D65,'VISSIM Travel Time Outputs'!$A:$A,"AVG",'VISSIM Travel Time Outputs'!$B:$B,ES$9),"-")</f>
        <v>-</v>
      </c>
      <c r="ET65" s="380" t="str">
        <f>IFERROR(AVERAGEIFS('VISSIM Travel Time Outputs'!$H:$H,'VISSIM Travel Time Outputs'!$D:$D,$D65,'VISSIM Travel Time Outputs'!$A:$A,"AVG",'VISSIM Travel Time Outputs'!$B:$B,ET$9),"-")</f>
        <v>-</v>
      </c>
      <c r="EU65" s="380" t="str">
        <f>IFERROR(AVERAGEIFS('VISSIM Travel Time Outputs'!$H:$H,'VISSIM Travel Time Outputs'!$D:$D,$D65,'VISSIM Travel Time Outputs'!$A:$A,"AVG",'VISSIM Travel Time Outputs'!$B:$B,EU$9),"-")</f>
        <v>-</v>
      </c>
      <c r="EV65" s="380" t="str">
        <f>IFERROR(AVERAGEIFS('VISSIM Travel Time Outputs'!$H:$H,'VISSIM Travel Time Outputs'!$D:$D,$D65,'VISSIM Travel Time Outputs'!$A:$A,"AVG",'VISSIM Travel Time Outputs'!$B:$B,EV$9),"-")</f>
        <v>-</v>
      </c>
      <c r="EW65" s="380" t="str">
        <f>IFERROR(AVERAGEIFS('VISSIM Travel Time Outputs'!$H:$H,'VISSIM Travel Time Outputs'!$D:$D,$D65,'VISSIM Travel Time Outputs'!$A:$A,"AVG",'VISSIM Travel Time Outputs'!$B:$B,EW$9),"-")</f>
        <v>-</v>
      </c>
      <c r="EX65" s="380" t="str">
        <f>IFERROR(AVERAGEIFS('VISSIM Travel Time Outputs'!$H:$H,'VISSIM Travel Time Outputs'!$D:$D,$D65,'VISSIM Travel Time Outputs'!$A:$A,"AVG",'VISSIM Travel Time Outputs'!$B:$B,EX$9),"-")</f>
        <v>-</v>
      </c>
      <c r="EY65" s="381" t="str">
        <f>IFERROR(AVERAGEIFS('VISSIM Travel Time Outputs'!$H:$H,'VISSIM Travel Time Outputs'!$D:$D,$D65,'VISSIM Travel Time Outputs'!$A:$A,"AVG",'VISSIM Travel Time Outputs'!$B:$B,EY$9),"-")</f>
        <v>-</v>
      </c>
      <c r="EZ65" s="304"/>
      <c r="FA65" s="259" t="str">
        <f t="shared" si="22"/>
        <v>--</v>
      </c>
      <c r="FB65" s="410" t="str">
        <f t="shared" si="23"/>
        <v>--</v>
      </c>
      <c r="FC65" s="381">
        <f t="shared" si="24"/>
        <v>0</v>
      </c>
      <c r="FD65" s="387"/>
      <c r="FE65" s="259" t="str">
        <f>IFERROR(GETPIVOTDATA("Average of TRAVTM(40)",#REF!,"TIMEINT",FE$9,"VEHICLETRAVELTIMEMEASUREMENT",$D65)/3600/24,"--")</f>
        <v>--</v>
      </c>
      <c r="FF65" s="36" t="str">
        <f>IFERROR(GETPIVOTDATA("Average of TRAVTM(40)",#REF!,"TIMEINT",FF$9,"VEHICLETRAVELTIMEMEASUREMENT",$D65)/3600/24,"--")</f>
        <v>--</v>
      </c>
      <c r="FG65" s="36" t="str">
        <f>IFERROR(GETPIVOTDATA("Average of TRAVTM(40)",#REF!,"TIMEINT",FG$9,"VEHICLETRAVELTIMEMEASUREMENT",$D65)/3600/24,"--")</f>
        <v>--</v>
      </c>
      <c r="FH65" s="36" t="str">
        <f>IFERROR(GETPIVOTDATA("Average of TRAVTM(40)",#REF!,"TIMEINT",FH$9,"VEHICLETRAVELTIMEMEASUREMENT",$D65)/3600/24,"--")</f>
        <v>--</v>
      </c>
      <c r="FI65" s="36" t="str">
        <f>IFERROR(GETPIVOTDATA("Average of TRAVTM(40)",#REF!,"TIMEINT",FI$9,"VEHICLETRAVELTIMEMEASUREMENT",$D65)/3600/24,"--")</f>
        <v>--</v>
      </c>
      <c r="FJ65" s="36" t="str">
        <f>IFERROR(GETPIVOTDATA("Average of TRAVTM(40)",#REF!,"TIMEINT",FJ$9,"VEHICLETRAVELTIMEMEASUREMENT",$D65)/3600/24,"--")</f>
        <v>--</v>
      </c>
      <c r="FK65" s="36" t="str">
        <f>IFERROR(GETPIVOTDATA("Average of TRAVTM(40)",#REF!,"TIMEINT",FK$9,"VEHICLETRAVELTIMEMEASUREMENT",$D65)/3600/24,"--")</f>
        <v>--</v>
      </c>
      <c r="FL65" s="36" t="str">
        <f>IFERROR(GETPIVOTDATA("Average of TRAVTM(40)",#REF!,"TIMEINT",FL$9,"VEHICLETRAVELTIMEMEASUREMENT",$D65)/3600/24,"--")</f>
        <v>--</v>
      </c>
      <c r="FM65" s="36" t="str">
        <f>IFERROR(GETPIVOTDATA("Average of TRAVTM(40)",#REF!,"TIMEINT",FM$9,"VEHICLETRAVELTIMEMEASUREMENT",$D65)/3600/24,"--")</f>
        <v>--</v>
      </c>
      <c r="FN65" s="36" t="str">
        <f>IFERROR(GETPIVOTDATA("Average of TRAVTM(40)",#REF!,"TIMEINT",FN$9,"VEHICLETRAVELTIMEMEASUREMENT",$D65)/3600/24,"--")</f>
        <v>--</v>
      </c>
      <c r="FO65" s="36" t="str">
        <f>IFERROR(GETPIVOTDATA("Average of TRAVTM(40)",#REF!,"TIMEINT",FO$9,"VEHICLETRAVELTIMEMEASUREMENT",$D65)/3600/24,"--")</f>
        <v>--</v>
      </c>
      <c r="FP65" s="36" t="str">
        <f>IFERROR(GETPIVOTDATA("Average of TRAVTM(40)",#REF!,"TIMEINT",FP$9,"VEHICLETRAVELTIMEMEASUREMENT",$D65)/3600/24,"--")</f>
        <v>--</v>
      </c>
      <c r="FQ65" s="36" t="str">
        <f>IFERROR(GETPIVOTDATA("Average of TRAVTM(40)",#REF!,"TIMEINT",FQ$9,"VEHICLETRAVELTIMEMEASUREMENT",$D65)/3600/24,"--")</f>
        <v>--</v>
      </c>
      <c r="FR65" s="36" t="str">
        <f>IFERROR(GETPIVOTDATA("Average of TRAVTM(40)",#REF!,"TIMEINT",FR$9,"VEHICLETRAVELTIMEMEASUREMENT",$D65)/3600/24,"--")</f>
        <v>--</v>
      </c>
      <c r="FS65" s="36" t="str">
        <f>IFERROR(GETPIVOTDATA("Average of TRAVTM(40)",#REF!,"TIMEINT",FS$9,"VEHICLETRAVELTIMEMEASUREMENT",$D65)/3600/24,"--")</f>
        <v>--</v>
      </c>
      <c r="FT65" s="177" t="str">
        <f>IFERROR(GETPIVOTDATA("Average of TRAVTM(40)",#REF!,"TIMEINT",FT$9,"VEHICLETRAVELTIMEMEASUREMENT",$D65)/3600/24,"--")</f>
        <v>--</v>
      </c>
      <c r="FU65" s="387"/>
      <c r="FV65" s="379" t="str">
        <f>IFERROR(GETPIVOTDATA("Average of VEHS(40)",#REF!,"TIMEINT",FV$9,"VEHICLETRAVELTIMEMEASUREMENT",$D65),"--")</f>
        <v>--</v>
      </c>
      <c r="FW65" s="380" t="str">
        <f>IFERROR(GETPIVOTDATA("Average of VEHS(40)",#REF!,"TIMEINT",FW$9,"VEHICLETRAVELTIMEMEASUREMENT",$D65),"--")</f>
        <v>--</v>
      </c>
      <c r="FX65" s="380" t="str">
        <f>IFERROR(GETPIVOTDATA("Average of VEHS(40)",#REF!,"TIMEINT",FX$9,"VEHICLETRAVELTIMEMEASUREMENT",$D65),"--")</f>
        <v>--</v>
      </c>
      <c r="FY65" s="380" t="str">
        <f>IFERROR(GETPIVOTDATA("Average of VEHS(40)",#REF!,"TIMEINT",FY$9,"VEHICLETRAVELTIMEMEASUREMENT",$D65),"--")</f>
        <v>--</v>
      </c>
      <c r="FZ65" s="380" t="str">
        <f>IFERROR(GETPIVOTDATA("Average of VEHS(40)",#REF!,"TIMEINT",FZ$9,"VEHICLETRAVELTIMEMEASUREMENT",$D65),"--")</f>
        <v>--</v>
      </c>
      <c r="GA65" s="380" t="str">
        <f>IFERROR(GETPIVOTDATA("Average of VEHS(40)",#REF!,"TIMEINT",GA$9,"VEHICLETRAVELTIMEMEASUREMENT",$D65),"--")</f>
        <v>--</v>
      </c>
      <c r="GB65" s="380" t="str">
        <f>IFERROR(GETPIVOTDATA("Average of VEHS(40)",#REF!,"TIMEINT",GB$9,"VEHICLETRAVELTIMEMEASUREMENT",$D65),"--")</f>
        <v>--</v>
      </c>
      <c r="GC65" s="380" t="str">
        <f>IFERROR(GETPIVOTDATA("Average of VEHS(40)",#REF!,"TIMEINT",GC$9,"VEHICLETRAVELTIMEMEASUREMENT",$D65),"--")</f>
        <v>--</v>
      </c>
      <c r="GD65" s="380" t="str">
        <f>IFERROR(GETPIVOTDATA("Average of VEHS(40)",#REF!,"TIMEINT",GD$9,"VEHICLETRAVELTIMEMEASUREMENT",$D65),"--")</f>
        <v>--</v>
      </c>
      <c r="GE65" s="380" t="str">
        <f>IFERROR(GETPIVOTDATA("Average of VEHS(40)",#REF!,"TIMEINT",GE$9,"VEHICLETRAVELTIMEMEASUREMENT",$D65),"--")</f>
        <v>--</v>
      </c>
      <c r="GF65" s="380" t="str">
        <f>IFERROR(GETPIVOTDATA("Average of VEHS(40)",#REF!,"TIMEINT",GF$9,"VEHICLETRAVELTIMEMEASUREMENT",$D65),"--")</f>
        <v>--</v>
      </c>
      <c r="GG65" s="380" t="str">
        <f>IFERROR(GETPIVOTDATA("Average of VEHS(40)",#REF!,"TIMEINT",GG$9,"VEHICLETRAVELTIMEMEASUREMENT",$D65),"--")</f>
        <v>--</v>
      </c>
      <c r="GH65" s="380" t="str">
        <f>IFERROR(GETPIVOTDATA("Average of VEHS(40)",#REF!,"TIMEINT",GH$9,"VEHICLETRAVELTIMEMEASUREMENT",$D65),"--")</f>
        <v>--</v>
      </c>
      <c r="GI65" s="380" t="str">
        <f>IFERROR(GETPIVOTDATA("Average of VEHS(40)",#REF!,"TIMEINT",GI$9,"VEHICLETRAVELTIMEMEASUREMENT",$D65),"--")</f>
        <v>--</v>
      </c>
      <c r="GJ65" s="380" t="str">
        <f>IFERROR(GETPIVOTDATA("Average of VEHS(40)",#REF!,"TIMEINT",GJ$9,"VEHICLETRAVELTIMEMEASUREMENT",$D65),"--")</f>
        <v>--</v>
      </c>
      <c r="GK65" s="381" t="str">
        <f>IFERROR(GETPIVOTDATA("Average of VEHS(40)",#REF!,"TIMEINT",GK$9,"VEHICLETRAVELTIMEMEASUREMENT",$D65),"--")</f>
        <v>--</v>
      </c>
      <c r="GL65" s="387"/>
      <c r="GM65" s="259" t="str">
        <f t="shared" si="25"/>
        <v>--</v>
      </c>
      <c r="GN65" s="410" t="str">
        <f t="shared" si="26"/>
        <v>--</v>
      </c>
      <c r="GO65" s="381">
        <f t="shared" si="27"/>
        <v>0</v>
      </c>
      <c r="GP65" s="387"/>
      <c r="GQ65" s="259" t="str">
        <f>IFERROR(GETPIVOTDATA("Average of TRAVTM(60)",#REF!,"TIMEINT",GQ$9,"VEHICLETRAVELTIMEMEASUREMENT",$D65)/3600/24,"--")</f>
        <v>--</v>
      </c>
      <c r="GR65" s="36" t="str">
        <f>IFERROR(GETPIVOTDATA("Average of TRAVTM(60)",#REF!,"TIMEINT",GR$9,"VEHICLETRAVELTIMEMEASUREMENT",$D65)/3600/24,"--")</f>
        <v>--</v>
      </c>
      <c r="GS65" s="36" t="str">
        <f>IFERROR(GETPIVOTDATA("Average of TRAVTM(60)",#REF!,"TIMEINT",GS$9,"VEHICLETRAVELTIMEMEASUREMENT",$D65)/3600/24,"--")</f>
        <v>--</v>
      </c>
      <c r="GT65" s="36" t="str">
        <f>IFERROR(GETPIVOTDATA("Average of TRAVTM(60)",#REF!,"TIMEINT",GT$9,"VEHICLETRAVELTIMEMEASUREMENT",$D65)/3600/24,"--")</f>
        <v>--</v>
      </c>
      <c r="GU65" s="36" t="str">
        <f>IFERROR(GETPIVOTDATA("Average of TRAVTM(60)",#REF!,"TIMEINT",GU$9,"VEHICLETRAVELTIMEMEASUREMENT",$D65)/3600/24,"--")</f>
        <v>--</v>
      </c>
      <c r="GV65" s="36" t="str">
        <f>IFERROR(GETPIVOTDATA("Average of TRAVTM(60)",#REF!,"TIMEINT",GV$9,"VEHICLETRAVELTIMEMEASUREMENT",$D65)/3600/24,"--")</f>
        <v>--</v>
      </c>
      <c r="GW65" s="36" t="str">
        <f>IFERROR(GETPIVOTDATA("Average of TRAVTM(60)",#REF!,"TIMEINT",GW$9,"VEHICLETRAVELTIMEMEASUREMENT",$D65)/3600/24,"--")</f>
        <v>--</v>
      </c>
      <c r="GX65" s="36" t="str">
        <f>IFERROR(GETPIVOTDATA("Average of TRAVTM(60)",#REF!,"TIMEINT",GX$9,"VEHICLETRAVELTIMEMEASUREMENT",$D65)/3600/24,"--")</f>
        <v>--</v>
      </c>
      <c r="GY65" s="36" t="str">
        <f>IFERROR(GETPIVOTDATA("Average of TRAVTM(60)",#REF!,"TIMEINT",GY$9,"VEHICLETRAVELTIMEMEASUREMENT",$D65)/3600/24,"--")</f>
        <v>--</v>
      </c>
      <c r="GZ65" s="36" t="str">
        <f>IFERROR(GETPIVOTDATA("Average of TRAVTM(60)",#REF!,"TIMEINT",GZ$9,"VEHICLETRAVELTIMEMEASUREMENT",$D65)/3600/24,"--")</f>
        <v>--</v>
      </c>
      <c r="HA65" s="36" t="str">
        <f>IFERROR(GETPIVOTDATA("Average of TRAVTM(60)",#REF!,"TIMEINT",HA$9,"VEHICLETRAVELTIMEMEASUREMENT",$D65)/3600/24,"--")</f>
        <v>--</v>
      </c>
      <c r="HB65" s="36" t="str">
        <f>IFERROR(GETPIVOTDATA("Average of TRAVTM(60)",#REF!,"TIMEINT",HB$9,"VEHICLETRAVELTIMEMEASUREMENT",$D65)/3600/24,"--")</f>
        <v>--</v>
      </c>
      <c r="HC65" s="36" t="str">
        <f>IFERROR(GETPIVOTDATA("Average of TRAVTM(60)",#REF!,"TIMEINT",HC$9,"VEHICLETRAVELTIMEMEASUREMENT",$D65)/3600/24,"--")</f>
        <v>--</v>
      </c>
      <c r="HD65" s="36" t="str">
        <f>IFERROR(GETPIVOTDATA("Average of TRAVTM(60)",#REF!,"TIMEINT",HD$9,"VEHICLETRAVELTIMEMEASUREMENT",$D65)/3600/24,"--")</f>
        <v>--</v>
      </c>
      <c r="HE65" s="36" t="str">
        <f>IFERROR(GETPIVOTDATA("Average of TRAVTM(60)",#REF!,"TIMEINT",HE$9,"VEHICLETRAVELTIMEMEASUREMENT",$D65)/3600/24,"--")</f>
        <v>--</v>
      </c>
      <c r="HF65" s="177" t="str">
        <f>IFERROR(GETPIVOTDATA("Average of TRAVTM(60)",#REF!,"TIMEINT",HF$9,"VEHICLETRAVELTIMEMEASUREMENT",$D65)/3600/24,"--")</f>
        <v>--</v>
      </c>
      <c r="HG65" s="387"/>
      <c r="HH65" s="379" t="str">
        <f>IFERROR(GETPIVOTDATA("Average of VEHS(60)",#REF!,"TIMEINT",HH$9,"VEHICLETRAVELTIMEMEASUREMENT",$D65),"--")</f>
        <v>--</v>
      </c>
      <c r="HI65" s="380" t="str">
        <f>IFERROR(GETPIVOTDATA("Average of VEHS(60)",#REF!,"TIMEINT",HI$9,"VEHICLETRAVELTIMEMEASUREMENT",$D65),"--")</f>
        <v>--</v>
      </c>
      <c r="HJ65" s="380" t="str">
        <f>IFERROR(GETPIVOTDATA("Average of VEHS(60)",#REF!,"TIMEINT",HJ$9,"VEHICLETRAVELTIMEMEASUREMENT",$D65),"--")</f>
        <v>--</v>
      </c>
      <c r="HK65" s="380" t="str">
        <f>IFERROR(GETPIVOTDATA("Average of VEHS(60)",#REF!,"TIMEINT",HK$9,"VEHICLETRAVELTIMEMEASUREMENT",$D65),"--")</f>
        <v>--</v>
      </c>
      <c r="HL65" s="380" t="str">
        <f>IFERROR(GETPIVOTDATA("Average of VEHS(60)",#REF!,"TIMEINT",HL$9,"VEHICLETRAVELTIMEMEASUREMENT",$D65),"--")</f>
        <v>--</v>
      </c>
      <c r="HM65" s="380" t="str">
        <f>IFERROR(GETPIVOTDATA("Average of VEHS(60)",#REF!,"TIMEINT",HM$9,"VEHICLETRAVELTIMEMEASUREMENT",$D65),"--")</f>
        <v>--</v>
      </c>
      <c r="HN65" s="380" t="str">
        <f>IFERROR(GETPIVOTDATA("Average of VEHS(60)",#REF!,"TIMEINT",HN$9,"VEHICLETRAVELTIMEMEASUREMENT",$D65),"--")</f>
        <v>--</v>
      </c>
      <c r="HO65" s="380" t="str">
        <f>IFERROR(GETPIVOTDATA("Average of VEHS(60)",#REF!,"TIMEINT",HO$9,"VEHICLETRAVELTIMEMEASUREMENT",$D65),"--")</f>
        <v>--</v>
      </c>
      <c r="HP65" s="380" t="str">
        <f>IFERROR(GETPIVOTDATA("Average of VEHS(60)",#REF!,"TIMEINT",HP$9,"VEHICLETRAVELTIMEMEASUREMENT",$D65),"--")</f>
        <v>--</v>
      </c>
      <c r="HQ65" s="380" t="str">
        <f>IFERROR(GETPIVOTDATA("Average of VEHS(60)",#REF!,"TIMEINT",HQ$9,"VEHICLETRAVELTIMEMEASUREMENT",$D65),"--")</f>
        <v>--</v>
      </c>
      <c r="HR65" s="380" t="str">
        <f>IFERROR(GETPIVOTDATA("Average of VEHS(60)",#REF!,"TIMEINT",HR$9,"VEHICLETRAVELTIMEMEASUREMENT",$D65),"--")</f>
        <v>--</v>
      </c>
      <c r="HS65" s="380" t="str">
        <f>IFERROR(GETPIVOTDATA("Average of VEHS(60)",#REF!,"TIMEINT",HS$9,"VEHICLETRAVELTIMEMEASUREMENT",$D65),"--")</f>
        <v>--</v>
      </c>
      <c r="HT65" s="380" t="str">
        <f>IFERROR(GETPIVOTDATA("Average of VEHS(60)",#REF!,"TIMEINT",HT$9,"VEHICLETRAVELTIMEMEASUREMENT",$D65),"--")</f>
        <v>--</v>
      </c>
      <c r="HU65" s="380" t="str">
        <f>IFERROR(GETPIVOTDATA("Average of VEHS(60)",#REF!,"TIMEINT",HU$9,"VEHICLETRAVELTIMEMEASUREMENT",$D65),"--")</f>
        <v>--</v>
      </c>
      <c r="HV65" s="380" t="str">
        <f>IFERROR(GETPIVOTDATA("Average of VEHS(60)",#REF!,"TIMEINT",HV$9,"VEHICLETRAVELTIMEMEASUREMENT",$D65),"--")</f>
        <v>--</v>
      </c>
      <c r="HW65" s="381" t="str">
        <f>IFERROR(GETPIVOTDATA("Average of VEHS(60)",#REF!,"TIMEINT",HW$9,"VEHICLETRAVELTIMEMEASUREMENT",$D65),"--")</f>
        <v>--</v>
      </c>
      <c r="HX65" s="387"/>
      <c r="HY65" s="259" t="str">
        <f t="shared" si="28"/>
        <v>--</v>
      </c>
      <c r="HZ65" s="410" t="str">
        <f t="shared" si="29"/>
        <v>--</v>
      </c>
      <c r="IA65" s="381">
        <f t="shared" si="30"/>
        <v>0</v>
      </c>
      <c r="IB65" s="716"/>
      <c r="IC65" s="379" t="str">
        <f>IFERROR(AVERAGEIFS('VISSIM Travel Time Outputs'!$L:$L,'VISSIM Travel Time Outputs'!$D:$D,$D65,'VISSIM Travel Time Outputs'!$A:$A,"AVG",'VISSIM Travel Time Outputs'!$B:$B,IC$9),"-")</f>
        <v>-</v>
      </c>
      <c r="ID65" s="380" t="str">
        <f>IFERROR(AVERAGEIFS('VISSIM Travel Time Outputs'!$L:$L,'VISSIM Travel Time Outputs'!$D:$D,$D65,'VISSIM Travel Time Outputs'!$A:$A,"AVG",'VISSIM Travel Time Outputs'!$B:$B,ID$9),"-")</f>
        <v>-</v>
      </c>
      <c r="IE65" s="380" t="str">
        <f>IFERROR(AVERAGEIFS('VISSIM Travel Time Outputs'!$L:$L,'VISSIM Travel Time Outputs'!$D:$D,$D65,'VISSIM Travel Time Outputs'!$A:$A,"AVG",'VISSIM Travel Time Outputs'!$B:$B,IE$9),"-")</f>
        <v>-</v>
      </c>
      <c r="IF65" s="380" t="str">
        <f>IFERROR(AVERAGEIFS('VISSIM Travel Time Outputs'!$L:$L,'VISSIM Travel Time Outputs'!$D:$D,$D65,'VISSIM Travel Time Outputs'!$A:$A,"AVG",'VISSIM Travel Time Outputs'!$B:$B,IF$9),"-")</f>
        <v>-</v>
      </c>
      <c r="IG65" s="380" t="str">
        <f>IFERROR(AVERAGEIFS('VISSIM Travel Time Outputs'!$L:$L,'VISSIM Travel Time Outputs'!$D:$D,$D65,'VISSIM Travel Time Outputs'!$A:$A,"AVG",'VISSIM Travel Time Outputs'!$B:$B,IG$9),"-")</f>
        <v>-</v>
      </c>
      <c r="IH65" s="380" t="str">
        <f>IFERROR(AVERAGEIFS('VISSIM Travel Time Outputs'!$L:$L,'VISSIM Travel Time Outputs'!$D:$D,$D65,'VISSIM Travel Time Outputs'!$A:$A,"AVG",'VISSIM Travel Time Outputs'!$B:$B,IH$9),"-")</f>
        <v>-</v>
      </c>
      <c r="II65" s="380" t="str">
        <f>IFERROR(AVERAGEIFS('VISSIM Travel Time Outputs'!$L:$L,'VISSIM Travel Time Outputs'!$D:$D,$D65,'VISSIM Travel Time Outputs'!$A:$A,"AVG",'VISSIM Travel Time Outputs'!$B:$B,II$9),"-")</f>
        <v>-</v>
      </c>
      <c r="IJ65" s="380" t="str">
        <f>IFERROR(AVERAGEIFS('VISSIM Travel Time Outputs'!$L:$L,'VISSIM Travel Time Outputs'!$D:$D,$D65,'VISSIM Travel Time Outputs'!$A:$A,"AVG",'VISSIM Travel Time Outputs'!$B:$B,IJ$9),"-")</f>
        <v>-</v>
      </c>
      <c r="IK65" s="380" t="str">
        <f>IFERROR(AVERAGEIFS('VISSIM Travel Time Outputs'!$L:$L,'VISSIM Travel Time Outputs'!$D:$D,$D65,'VISSIM Travel Time Outputs'!$A:$A,"AVG",'VISSIM Travel Time Outputs'!$B:$B,IK$9),"-")</f>
        <v>-</v>
      </c>
      <c r="IL65" s="380" t="str">
        <f>IFERROR(AVERAGEIFS('VISSIM Travel Time Outputs'!$L:$L,'VISSIM Travel Time Outputs'!$D:$D,$D65,'VISSIM Travel Time Outputs'!$A:$A,"AVG",'VISSIM Travel Time Outputs'!$B:$B,IL$9),"-")</f>
        <v>-</v>
      </c>
      <c r="IM65" s="380" t="str">
        <f>IFERROR(AVERAGEIFS('VISSIM Travel Time Outputs'!$L:$L,'VISSIM Travel Time Outputs'!$D:$D,$D65,'VISSIM Travel Time Outputs'!$A:$A,"AVG",'VISSIM Travel Time Outputs'!$B:$B,IM$9),"-")</f>
        <v>-</v>
      </c>
      <c r="IN65" s="380" t="str">
        <f>IFERROR(AVERAGEIFS('VISSIM Travel Time Outputs'!$L:$L,'VISSIM Travel Time Outputs'!$D:$D,$D65,'VISSIM Travel Time Outputs'!$A:$A,"AVG",'VISSIM Travel Time Outputs'!$B:$B,IN$9),"-")</f>
        <v>-</v>
      </c>
      <c r="IO65" s="380" t="str">
        <f>IFERROR(AVERAGEIFS('VISSIM Travel Time Outputs'!$L:$L,'VISSIM Travel Time Outputs'!$D:$D,$D65,'VISSIM Travel Time Outputs'!$A:$A,"AVG",'VISSIM Travel Time Outputs'!$B:$B,IO$9),"-")</f>
        <v>-</v>
      </c>
      <c r="IP65" s="380" t="str">
        <f>IFERROR(AVERAGEIFS('VISSIM Travel Time Outputs'!$L:$L,'VISSIM Travel Time Outputs'!$D:$D,$D65,'VISSIM Travel Time Outputs'!$A:$A,"AVG",'VISSIM Travel Time Outputs'!$B:$B,IP$9),"-")</f>
        <v>-</v>
      </c>
      <c r="IQ65" s="380" t="str">
        <f>IFERROR(AVERAGEIFS('VISSIM Travel Time Outputs'!$L:$L,'VISSIM Travel Time Outputs'!$D:$D,$D65,'VISSIM Travel Time Outputs'!$A:$A,"AVG",'VISSIM Travel Time Outputs'!$B:$B,IQ$9),"-")</f>
        <v>-</v>
      </c>
      <c r="IR65" s="381" t="str">
        <f>IFERROR(AVERAGEIFS('VISSIM Travel Time Outputs'!$L:$L,'VISSIM Travel Time Outputs'!$D:$D,$D65,'VISSIM Travel Time Outputs'!$A:$A,"AVG",'VISSIM Travel Time Outputs'!$B:$B,IR$9),"-")</f>
        <v>-</v>
      </c>
      <c r="IS65" s="381" t="str">
        <f t="shared" si="31"/>
        <v>--</v>
      </c>
    </row>
    <row r="66" spans="1:253" x14ac:dyDescent="0.25">
      <c r="A66" s="302" t="str">
        <f t="shared" si="12"/>
        <v>H</v>
      </c>
      <c r="B66" s="375">
        <f t="shared" si="33"/>
        <v>57</v>
      </c>
      <c r="C66" s="475">
        <f>INDEX('Input - Travel Times'!$B$3:$AL$103,MATCH($B66,'Input - Travel Times'!$B$3:$B$103,0),MATCH(C$9,'Input - Travel Times'!$B$3:$AL$3,0))</f>
        <v>0</v>
      </c>
      <c r="D66" s="194">
        <f>INDEX('Input - Travel Times'!$B$3:$AS$103,MATCH($B66,'Input - Travel Times'!$B$3:$B$103,0),MATCH(D$9,'Input - Travel Times'!$B$3:$AS$3,0))</f>
        <v>0</v>
      </c>
      <c r="E66" s="582">
        <f>TIME(0,0,INDEX('Input - Travel Times'!$B$3:$AL$103,MATCH($B66,'Input - Travel Times'!$B$3:$B$103,0),MATCH(E$9,'Input - Travel Times'!$B$3:$AL$3,0)))</f>
        <v>0</v>
      </c>
      <c r="F66" s="582">
        <f>TIME(0,0,INDEX('Input - Travel Times'!$B$3:$AL$103,MATCH($B66,'Input - Travel Times'!$B$3:$B$103,0),MATCH(F$9,'Input - Travel Times'!$B$3:$AL$3,0)))</f>
        <v>0</v>
      </c>
      <c r="G66" s="582">
        <f>TIME(0,0,INDEX('Input - Travel Times'!$B$3:$AL$103,MATCH($B66,'Input - Travel Times'!$B$3:$B$103,0),MATCH(G$9,'Input - Travel Times'!$B$3:$AL$3,0)))</f>
        <v>0</v>
      </c>
      <c r="I66" s="259" t="str">
        <f>IFERROR(TIME(0,0,AVERAGEIFS('VISSIM Travel Time Outputs'!$I:$I,'VISSIM Travel Time Outputs'!$D:$D,$D66,'VISSIM Travel Time Outputs'!$A:$A,"AVG",'VISSIM Travel Time Outputs'!$B:$B,I$9)),"-")</f>
        <v>-</v>
      </c>
      <c r="J66" s="36" t="str">
        <f>IFERROR(TIME(0,0,AVERAGEIFS('VISSIM Travel Time Outputs'!$I:$I,'VISSIM Travel Time Outputs'!$D:$D,$D66,'VISSIM Travel Time Outputs'!$A:$A,"AVG",'VISSIM Travel Time Outputs'!$B:$B,J$9)),"-")</f>
        <v>-</v>
      </c>
      <c r="K66" s="36" t="str">
        <f>IFERROR(TIME(0,0,AVERAGEIFS('VISSIM Travel Time Outputs'!$I:$I,'VISSIM Travel Time Outputs'!$D:$D,$D66,'VISSIM Travel Time Outputs'!$A:$A,"AVG",'VISSIM Travel Time Outputs'!$B:$B,K$9)),"-")</f>
        <v>-</v>
      </c>
      <c r="L66" s="36" t="str">
        <f>IFERROR(TIME(0,0,AVERAGEIFS('VISSIM Travel Time Outputs'!$I:$I,'VISSIM Travel Time Outputs'!$D:$D,$D66,'VISSIM Travel Time Outputs'!$A:$A,"AVG",'VISSIM Travel Time Outputs'!$B:$B,L$9)),"-")</f>
        <v>-</v>
      </c>
      <c r="M66" s="36" t="str">
        <f>IFERROR(TIME(0,0,AVERAGEIFS('VISSIM Travel Time Outputs'!$I:$I,'VISSIM Travel Time Outputs'!$D:$D,$D66,'VISSIM Travel Time Outputs'!$A:$A,"AVG",'VISSIM Travel Time Outputs'!$B:$B,M$9)),"-")</f>
        <v>-</v>
      </c>
      <c r="N66" s="36" t="str">
        <f>IFERROR(TIME(0,0,AVERAGEIFS('VISSIM Travel Time Outputs'!$I:$I,'VISSIM Travel Time Outputs'!$D:$D,$D66,'VISSIM Travel Time Outputs'!$A:$A,"AVG",'VISSIM Travel Time Outputs'!$B:$B,N$9)),"-")</f>
        <v>-</v>
      </c>
      <c r="O66" s="36" t="str">
        <f>IFERROR(TIME(0,0,AVERAGEIFS('VISSIM Travel Time Outputs'!$I:$I,'VISSIM Travel Time Outputs'!$D:$D,$D66,'VISSIM Travel Time Outputs'!$A:$A,"AVG",'VISSIM Travel Time Outputs'!$B:$B,O$9)),"-")</f>
        <v>-</v>
      </c>
      <c r="P66" s="36" t="str">
        <f>IFERROR(TIME(0,0,AVERAGEIFS('VISSIM Travel Time Outputs'!$I:$I,'VISSIM Travel Time Outputs'!$D:$D,$D66,'VISSIM Travel Time Outputs'!$A:$A,"AVG",'VISSIM Travel Time Outputs'!$B:$B,P$9)),"-")</f>
        <v>-</v>
      </c>
      <c r="Q66" s="36" t="str">
        <f>IFERROR(TIME(0,0,AVERAGEIFS('VISSIM Travel Time Outputs'!$I:$I,'VISSIM Travel Time Outputs'!$D:$D,$D66,'VISSIM Travel Time Outputs'!$A:$A,"AVG",'VISSIM Travel Time Outputs'!$B:$B,Q$9)),"-")</f>
        <v>-</v>
      </c>
      <c r="R66" s="36" t="str">
        <f>IFERROR(TIME(0,0,AVERAGEIFS('VISSIM Travel Time Outputs'!$I:$I,'VISSIM Travel Time Outputs'!$D:$D,$D66,'VISSIM Travel Time Outputs'!$A:$A,"AVG",'VISSIM Travel Time Outputs'!$B:$B,R$9)),"-")</f>
        <v>-</v>
      </c>
      <c r="S66" s="36" t="str">
        <f>IFERROR(TIME(0,0,AVERAGEIFS('VISSIM Travel Time Outputs'!$I:$I,'VISSIM Travel Time Outputs'!$D:$D,$D66,'VISSIM Travel Time Outputs'!$A:$A,"AVG",'VISSIM Travel Time Outputs'!$B:$B,S$9)),"-")</f>
        <v>-</v>
      </c>
      <c r="T66" s="36" t="str">
        <f>IFERROR(TIME(0,0,AVERAGEIFS('VISSIM Travel Time Outputs'!$I:$I,'VISSIM Travel Time Outputs'!$D:$D,$D66,'VISSIM Travel Time Outputs'!$A:$A,"AVG",'VISSIM Travel Time Outputs'!$B:$B,T$9)),"-")</f>
        <v>-</v>
      </c>
      <c r="U66" s="36" t="str">
        <f>IFERROR(TIME(0,0,AVERAGEIFS('VISSIM Travel Time Outputs'!$I:$I,'VISSIM Travel Time Outputs'!$D:$D,$D66,'VISSIM Travel Time Outputs'!$A:$A,"AVG",'VISSIM Travel Time Outputs'!$B:$B,U$9)),"-")</f>
        <v>-</v>
      </c>
      <c r="V66" s="36" t="str">
        <f>IFERROR(TIME(0,0,AVERAGEIFS('VISSIM Travel Time Outputs'!$I:$I,'VISSIM Travel Time Outputs'!$D:$D,$D66,'VISSIM Travel Time Outputs'!$A:$A,"AVG",'VISSIM Travel Time Outputs'!$B:$B,V$9)),"-")</f>
        <v>-</v>
      </c>
      <c r="W66" s="36" t="str">
        <f>IFERROR(TIME(0,0,AVERAGEIFS('VISSIM Travel Time Outputs'!$I:$I,'VISSIM Travel Time Outputs'!$D:$D,$D66,'VISSIM Travel Time Outputs'!$A:$A,"AVG",'VISSIM Travel Time Outputs'!$B:$B,W$9)),"-")</f>
        <v>-</v>
      </c>
      <c r="X66" s="177" t="str">
        <f>IFERROR(TIME(0,0,AVERAGEIFS('VISSIM Travel Time Outputs'!$I:$I,'VISSIM Travel Time Outputs'!$D:$D,$D66,'VISSIM Travel Time Outputs'!$A:$A,"AVG",'VISSIM Travel Time Outputs'!$B:$B,X$9)),"-")</f>
        <v>-</v>
      </c>
      <c r="Y66" s="304"/>
      <c r="Z66" s="379" t="str">
        <f>IFERROR(AVERAGEIFS('VISSIM Travel Time Outputs'!$F:$F,'VISSIM Travel Time Outputs'!$D:$D,$D66,'VISSIM Travel Time Outputs'!$A:$A,"AVG",'VISSIM Travel Time Outputs'!$B:$B,Z$9),"-")</f>
        <v>-</v>
      </c>
      <c r="AA66" s="380" t="str">
        <f>IFERROR(AVERAGEIFS('VISSIM Travel Time Outputs'!$F:$F,'VISSIM Travel Time Outputs'!$D:$D,$D66,'VISSIM Travel Time Outputs'!$A:$A,"AVG",'VISSIM Travel Time Outputs'!$B:$B,AA$9),"-")</f>
        <v>-</v>
      </c>
      <c r="AB66" s="380" t="str">
        <f>IFERROR(AVERAGEIFS('VISSIM Travel Time Outputs'!$F:$F,'VISSIM Travel Time Outputs'!$D:$D,$D66,'VISSIM Travel Time Outputs'!$A:$A,"AVG",'VISSIM Travel Time Outputs'!$B:$B,AB$9),"-")</f>
        <v>-</v>
      </c>
      <c r="AC66" s="380" t="str">
        <f>IFERROR(AVERAGEIFS('VISSIM Travel Time Outputs'!$F:$F,'VISSIM Travel Time Outputs'!$D:$D,$D66,'VISSIM Travel Time Outputs'!$A:$A,"AVG",'VISSIM Travel Time Outputs'!$B:$B,AC$9),"-")</f>
        <v>-</v>
      </c>
      <c r="AD66" s="380" t="str">
        <f>IFERROR(AVERAGEIFS('VISSIM Travel Time Outputs'!$F:$F,'VISSIM Travel Time Outputs'!$D:$D,$D66,'VISSIM Travel Time Outputs'!$A:$A,"AVG",'VISSIM Travel Time Outputs'!$B:$B,AD$9),"-")</f>
        <v>-</v>
      </c>
      <c r="AE66" s="380" t="str">
        <f>IFERROR(AVERAGEIFS('VISSIM Travel Time Outputs'!$F:$F,'VISSIM Travel Time Outputs'!$D:$D,$D66,'VISSIM Travel Time Outputs'!$A:$A,"AVG",'VISSIM Travel Time Outputs'!$B:$B,AE$9),"-")</f>
        <v>-</v>
      </c>
      <c r="AF66" s="380" t="str">
        <f>IFERROR(AVERAGEIFS('VISSIM Travel Time Outputs'!$F:$F,'VISSIM Travel Time Outputs'!$D:$D,$D66,'VISSIM Travel Time Outputs'!$A:$A,"AVG",'VISSIM Travel Time Outputs'!$B:$B,AF$9),"-")</f>
        <v>-</v>
      </c>
      <c r="AG66" s="380" t="str">
        <f>IFERROR(AVERAGEIFS('VISSIM Travel Time Outputs'!$F:$F,'VISSIM Travel Time Outputs'!$D:$D,$D66,'VISSIM Travel Time Outputs'!$A:$A,"AVG",'VISSIM Travel Time Outputs'!$B:$B,AG$9),"-")</f>
        <v>-</v>
      </c>
      <c r="AH66" s="380" t="str">
        <f>IFERROR(AVERAGEIFS('VISSIM Travel Time Outputs'!$F:$F,'VISSIM Travel Time Outputs'!$D:$D,$D66,'VISSIM Travel Time Outputs'!$A:$A,"AVG",'VISSIM Travel Time Outputs'!$B:$B,AH$9),"-")</f>
        <v>-</v>
      </c>
      <c r="AI66" s="380" t="str">
        <f>IFERROR(AVERAGEIFS('VISSIM Travel Time Outputs'!$F:$F,'VISSIM Travel Time Outputs'!$D:$D,$D66,'VISSIM Travel Time Outputs'!$A:$A,"AVG",'VISSIM Travel Time Outputs'!$B:$B,AI$9),"-")</f>
        <v>-</v>
      </c>
      <c r="AJ66" s="380" t="str">
        <f>IFERROR(AVERAGEIFS('VISSIM Travel Time Outputs'!$F:$F,'VISSIM Travel Time Outputs'!$D:$D,$D66,'VISSIM Travel Time Outputs'!$A:$A,"AVG",'VISSIM Travel Time Outputs'!$B:$B,AJ$9),"-")</f>
        <v>-</v>
      </c>
      <c r="AK66" s="380" t="str">
        <f>IFERROR(AVERAGEIFS('VISSIM Travel Time Outputs'!$F:$F,'VISSIM Travel Time Outputs'!$D:$D,$D66,'VISSIM Travel Time Outputs'!$A:$A,"AVG",'VISSIM Travel Time Outputs'!$B:$B,AK$9),"-")</f>
        <v>-</v>
      </c>
      <c r="AL66" s="380" t="str">
        <f>IFERROR(AVERAGEIFS('VISSIM Travel Time Outputs'!$F:$F,'VISSIM Travel Time Outputs'!$D:$D,$D66,'VISSIM Travel Time Outputs'!$A:$A,"AVG",'VISSIM Travel Time Outputs'!$B:$B,AL$9),"-")</f>
        <v>-</v>
      </c>
      <c r="AM66" s="380" t="str">
        <f>IFERROR(AVERAGEIFS('VISSIM Travel Time Outputs'!$F:$F,'VISSIM Travel Time Outputs'!$D:$D,$D66,'VISSIM Travel Time Outputs'!$A:$A,"AVG",'VISSIM Travel Time Outputs'!$B:$B,AM$9),"-")</f>
        <v>-</v>
      </c>
      <c r="AN66" s="380" t="str">
        <f>IFERROR(AVERAGEIFS('VISSIM Travel Time Outputs'!$F:$F,'VISSIM Travel Time Outputs'!$D:$D,$D66,'VISSIM Travel Time Outputs'!$A:$A,"AVG",'VISSIM Travel Time Outputs'!$B:$B,AN$9),"-")</f>
        <v>-</v>
      </c>
      <c r="AO66" s="381" t="str">
        <f>IFERROR(AVERAGEIFS('VISSIM Travel Time Outputs'!$F:$F,'VISSIM Travel Time Outputs'!$D:$D,$D66,'VISSIM Travel Time Outputs'!$A:$A,"AVG",'VISSIM Travel Time Outputs'!$B:$B,AO$9),"-")</f>
        <v>-</v>
      </c>
      <c r="AP66" s="387"/>
      <c r="AQ66" s="259" t="str">
        <f t="shared" si="13"/>
        <v>--</v>
      </c>
      <c r="AR66" s="410" t="str">
        <f t="shared" si="14"/>
        <v>--</v>
      </c>
      <c r="AS66" s="381">
        <f t="shared" si="15"/>
        <v>0</v>
      </c>
      <c r="AT66" s="305"/>
      <c r="AU66" s="259" t="str">
        <f>IFERROR(TIME(0,0,AVERAGEIFS('VISSIM Travel Time Outputs'!$J:$J,'VISSIM Travel Time Outputs'!$D:$D,$D66,'VISSIM Travel Time Outputs'!$A:$A,"AVG",'VISSIM Travel Time Outputs'!$B:$B,AU$9)),"-")</f>
        <v>-</v>
      </c>
      <c r="AV66" s="36" t="str">
        <f>IFERROR(TIME(0,0,AVERAGEIFS('VISSIM Travel Time Outputs'!$J:$J,'VISSIM Travel Time Outputs'!$D:$D,$D66,'VISSIM Travel Time Outputs'!$A:$A,"AVG",'VISSIM Travel Time Outputs'!$B:$B,AV$9)),"-")</f>
        <v>-</v>
      </c>
      <c r="AW66" s="36" t="str">
        <f>IFERROR(TIME(0,0,AVERAGEIFS('VISSIM Travel Time Outputs'!$J:$J,'VISSIM Travel Time Outputs'!$D:$D,$D66,'VISSIM Travel Time Outputs'!$A:$A,"AVG",'VISSIM Travel Time Outputs'!$B:$B,AW$9)),"-")</f>
        <v>-</v>
      </c>
      <c r="AX66" s="36" t="str">
        <f>IFERROR(TIME(0,0,AVERAGEIFS('VISSIM Travel Time Outputs'!$J:$J,'VISSIM Travel Time Outputs'!$D:$D,$D66,'VISSIM Travel Time Outputs'!$A:$A,"AVG",'VISSIM Travel Time Outputs'!$B:$B,AX$9)),"-")</f>
        <v>-</v>
      </c>
      <c r="AY66" s="36" t="str">
        <f>IFERROR(TIME(0,0,AVERAGEIFS('VISSIM Travel Time Outputs'!$J:$J,'VISSIM Travel Time Outputs'!$D:$D,$D66,'VISSIM Travel Time Outputs'!$A:$A,"AVG",'VISSIM Travel Time Outputs'!$B:$B,AY$9)),"-")</f>
        <v>-</v>
      </c>
      <c r="AZ66" s="36" t="str">
        <f>IFERROR(TIME(0,0,AVERAGEIFS('VISSIM Travel Time Outputs'!$J:$J,'VISSIM Travel Time Outputs'!$D:$D,$D66,'VISSIM Travel Time Outputs'!$A:$A,"AVG",'VISSIM Travel Time Outputs'!$B:$B,AZ$9)),"-")</f>
        <v>-</v>
      </c>
      <c r="BA66" s="36" t="str">
        <f>IFERROR(TIME(0,0,AVERAGEIFS('VISSIM Travel Time Outputs'!$J:$J,'VISSIM Travel Time Outputs'!$D:$D,$D66,'VISSIM Travel Time Outputs'!$A:$A,"AVG",'VISSIM Travel Time Outputs'!$B:$B,BA$9)),"-")</f>
        <v>-</v>
      </c>
      <c r="BB66" s="36" t="str">
        <f>IFERROR(TIME(0,0,AVERAGEIFS('VISSIM Travel Time Outputs'!$J:$J,'VISSIM Travel Time Outputs'!$D:$D,$D66,'VISSIM Travel Time Outputs'!$A:$A,"AVG",'VISSIM Travel Time Outputs'!$B:$B,BB$9)),"-")</f>
        <v>-</v>
      </c>
      <c r="BC66" s="36" t="str">
        <f>IFERROR(TIME(0,0,AVERAGEIFS('VISSIM Travel Time Outputs'!$J:$J,'VISSIM Travel Time Outputs'!$D:$D,$D66,'VISSIM Travel Time Outputs'!$A:$A,"AVG",'VISSIM Travel Time Outputs'!$B:$B,BC$9)),"-")</f>
        <v>-</v>
      </c>
      <c r="BD66" s="36" t="str">
        <f>IFERROR(TIME(0,0,AVERAGEIFS('VISSIM Travel Time Outputs'!$J:$J,'VISSIM Travel Time Outputs'!$D:$D,$D66,'VISSIM Travel Time Outputs'!$A:$A,"AVG",'VISSIM Travel Time Outputs'!$B:$B,BD$9)),"-")</f>
        <v>-</v>
      </c>
      <c r="BE66" s="36" t="str">
        <f>IFERROR(TIME(0,0,AVERAGEIFS('VISSIM Travel Time Outputs'!$J:$J,'VISSIM Travel Time Outputs'!$D:$D,$D66,'VISSIM Travel Time Outputs'!$A:$A,"AVG",'VISSIM Travel Time Outputs'!$B:$B,BE$9)),"-")</f>
        <v>-</v>
      </c>
      <c r="BF66" s="36" t="str">
        <f>IFERROR(TIME(0,0,AVERAGEIFS('VISSIM Travel Time Outputs'!$J:$J,'VISSIM Travel Time Outputs'!$D:$D,$D66,'VISSIM Travel Time Outputs'!$A:$A,"AVG",'VISSIM Travel Time Outputs'!$B:$B,BF$9)),"-")</f>
        <v>-</v>
      </c>
      <c r="BG66" s="36" t="str">
        <f>IFERROR(TIME(0,0,AVERAGEIFS('VISSIM Travel Time Outputs'!$J:$J,'VISSIM Travel Time Outputs'!$D:$D,$D66,'VISSIM Travel Time Outputs'!$A:$A,"AVG",'VISSIM Travel Time Outputs'!$B:$B,BG$9)),"-")</f>
        <v>-</v>
      </c>
      <c r="BH66" s="36" t="str">
        <f>IFERROR(TIME(0,0,AVERAGEIFS('VISSIM Travel Time Outputs'!$J:$J,'VISSIM Travel Time Outputs'!$D:$D,$D66,'VISSIM Travel Time Outputs'!$A:$A,"AVG",'VISSIM Travel Time Outputs'!$B:$B,BH$9)),"-")</f>
        <v>-</v>
      </c>
      <c r="BI66" s="36" t="str">
        <f>IFERROR(TIME(0,0,AVERAGEIFS('VISSIM Travel Time Outputs'!$J:$J,'VISSIM Travel Time Outputs'!$D:$D,$D66,'VISSIM Travel Time Outputs'!$A:$A,"AVG",'VISSIM Travel Time Outputs'!$B:$B,BI$9)),"-")</f>
        <v>-</v>
      </c>
      <c r="BJ66" s="177" t="str">
        <f>IFERROR(TIME(0,0,AVERAGEIFS('VISSIM Travel Time Outputs'!$J:$J,'VISSIM Travel Time Outputs'!$D:$D,$D66,'VISSIM Travel Time Outputs'!$A:$A,"AVG",'VISSIM Travel Time Outputs'!$B:$B,BJ$9)),"-")</f>
        <v>-</v>
      </c>
      <c r="BK66" s="164"/>
      <c r="BL66" s="379" t="str">
        <f>IFERROR(AVERAGEIFS('VISSIM Travel Time Outputs'!$G:$G,'VISSIM Travel Time Outputs'!$D:$D,$D66,'VISSIM Travel Time Outputs'!$A:$A,"AVG",'VISSIM Travel Time Outputs'!$B:$B,BL$9),"-")</f>
        <v>-</v>
      </c>
      <c r="BM66" s="380" t="str">
        <f>IFERROR(AVERAGEIFS('VISSIM Travel Time Outputs'!$G:$G,'VISSIM Travel Time Outputs'!$D:$D,$D66,'VISSIM Travel Time Outputs'!$A:$A,"AVG",'VISSIM Travel Time Outputs'!$B:$B,BM$9),"-")</f>
        <v>-</v>
      </c>
      <c r="BN66" s="380" t="str">
        <f>IFERROR(AVERAGEIFS('VISSIM Travel Time Outputs'!$G:$G,'VISSIM Travel Time Outputs'!$D:$D,$D66,'VISSIM Travel Time Outputs'!$A:$A,"AVG",'VISSIM Travel Time Outputs'!$B:$B,BN$9),"-")</f>
        <v>-</v>
      </c>
      <c r="BO66" s="380" t="str">
        <f>IFERROR(AVERAGEIFS('VISSIM Travel Time Outputs'!$G:$G,'VISSIM Travel Time Outputs'!$D:$D,$D66,'VISSIM Travel Time Outputs'!$A:$A,"AVG",'VISSIM Travel Time Outputs'!$B:$B,BO$9),"-")</f>
        <v>-</v>
      </c>
      <c r="BP66" s="380" t="str">
        <f>IFERROR(AVERAGEIFS('VISSIM Travel Time Outputs'!$G:$G,'VISSIM Travel Time Outputs'!$D:$D,$D66,'VISSIM Travel Time Outputs'!$A:$A,"AVG",'VISSIM Travel Time Outputs'!$B:$B,BP$9),"-")</f>
        <v>-</v>
      </c>
      <c r="BQ66" s="380" t="str">
        <f>IFERROR(AVERAGEIFS('VISSIM Travel Time Outputs'!$G:$G,'VISSIM Travel Time Outputs'!$D:$D,$D66,'VISSIM Travel Time Outputs'!$A:$A,"AVG",'VISSIM Travel Time Outputs'!$B:$B,BQ$9),"-")</f>
        <v>-</v>
      </c>
      <c r="BR66" s="380" t="str">
        <f>IFERROR(AVERAGEIFS('VISSIM Travel Time Outputs'!$G:$G,'VISSIM Travel Time Outputs'!$D:$D,$D66,'VISSIM Travel Time Outputs'!$A:$A,"AVG",'VISSIM Travel Time Outputs'!$B:$B,BR$9),"-")</f>
        <v>-</v>
      </c>
      <c r="BS66" s="380" t="str">
        <f>IFERROR(AVERAGEIFS('VISSIM Travel Time Outputs'!$G:$G,'VISSIM Travel Time Outputs'!$D:$D,$D66,'VISSIM Travel Time Outputs'!$A:$A,"AVG",'VISSIM Travel Time Outputs'!$B:$B,BS$9),"-")</f>
        <v>-</v>
      </c>
      <c r="BT66" s="380" t="str">
        <f>IFERROR(AVERAGEIFS('VISSIM Travel Time Outputs'!$G:$G,'VISSIM Travel Time Outputs'!$D:$D,$D66,'VISSIM Travel Time Outputs'!$A:$A,"AVG",'VISSIM Travel Time Outputs'!$B:$B,BT$9),"-")</f>
        <v>-</v>
      </c>
      <c r="BU66" s="380" t="str">
        <f>IFERROR(AVERAGEIFS('VISSIM Travel Time Outputs'!$G:$G,'VISSIM Travel Time Outputs'!$D:$D,$D66,'VISSIM Travel Time Outputs'!$A:$A,"AVG",'VISSIM Travel Time Outputs'!$B:$B,BU$9),"-")</f>
        <v>-</v>
      </c>
      <c r="BV66" s="380" t="str">
        <f>IFERROR(AVERAGEIFS('VISSIM Travel Time Outputs'!$G:$G,'VISSIM Travel Time Outputs'!$D:$D,$D66,'VISSIM Travel Time Outputs'!$A:$A,"AVG",'VISSIM Travel Time Outputs'!$B:$B,BV$9),"-")</f>
        <v>-</v>
      </c>
      <c r="BW66" s="380" t="str">
        <f>IFERROR(AVERAGEIFS('VISSIM Travel Time Outputs'!$G:$G,'VISSIM Travel Time Outputs'!$D:$D,$D66,'VISSIM Travel Time Outputs'!$A:$A,"AVG",'VISSIM Travel Time Outputs'!$B:$B,BW$9),"-")</f>
        <v>-</v>
      </c>
      <c r="BX66" s="380" t="str">
        <f>IFERROR(AVERAGEIFS('VISSIM Travel Time Outputs'!$G:$G,'VISSIM Travel Time Outputs'!$D:$D,$D66,'VISSIM Travel Time Outputs'!$A:$A,"AVG",'VISSIM Travel Time Outputs'!$B:$B,BX$9),"-")</f>
        <v>-</v>
      </c>
      <c r="BY66" s="380" t="str">
        <f>IFERROR(AVERAGEIFS('VISSIM Travel Time Outputs'!$G:$G,'VISSIM Travel Time Outputs'!$D:$D,$D66,'VISSIM Travel Time Outputs'!$A:$A,"AVG",'VISSIM Travel Time Outputs'!$B:$B,BY$9),"-")</f>
        <v>-</v>
      </c>
      <c r="BZ66" s="380" t="str">
        <f>IFERROR(AVERAGEIFS('VISSIM Travel Time Outputs'!$G:$G,'VISSIM Travel Time Outputs'!$D:$D,$D66,'VISSIM Travel Time Outputs'!$A:$A,"AVG",'VISSIM Travel Time Outputs'!$B:$B,BZ$9),"-")</f>
        <v>-</v>
      </c>
      <c r="CA66" s="381" t="str">
        <f>IFERROR(AVERAGEIFS('VISSIM Travel Time Outputs'!$G:$G,'VISSIM Travel Time Outputs'!$D:$D,$D66,'VISSIM Travel Time Outputs'!$A:$A,"AVG",'VISSIM Travel Time Outputs'!$B:$B,CA$9),"-")</f>
        <v>-</v>
      </c>
      <c r="CB66" s="304"/>
      <c r="CC66" s="259" t="str">
        <f t="shared" si="16"/>
        <v>--</v>
      </c>
      <c r="CD66" s="410" t="str">
        <f t="shared" si="17"/>
        <v>--</v>
      </c>
      <c r="CE66" s="381">
        <f t="shared" si="18"/>
        <v>0</v>
      </c>
      <c r="CF66" s="387"/>
      <c r="CG66" s="259" t="str">
        <f>IFERROR(GETPIVOTDATA("Average of TRAVTM(31)",#REF!,"TIMEINT",CG$9,"VEHICLETRAVELTIMEMEASUREMENT",$D66)/3600/24,"--")</f>
        <v>--</v>
      </c>
      <c r="CH66" s="36" t="str">
        <f>IFERROR(GETPIVOTDATA("Average of TRAVTM(31)",#REF!,"TIMEINT",CH$9,"VEHICLETRAVELTIMEMEASUREMENT",$D66)/3600/24,"--")</f>
        <v>--</v>
      </c>
      <c r="CI66" s="36" t="str">
        <f>IFERROR(GETPIVOTDATA("Average of TRAVTM(31)",#REF!,"TIMEINT",CI$9,"VEHICLETRAVELTIMEMEASUREMENT",$D66)/3600/24,"--")</f>
        <v>--</v>
      </c>
      <c r="CJ66" s="36" t="str">
        <f>IFERROR(GETPIVOTDATA("Average of TRAVTM(31)",#REF!,"TIMEINT",CJ$9,"VEHICLETRAVELTIMEMEASUREMENT",$D66)/3600/24,"--")</f>
        <v>--</v>
      </c>
      <c r="CK66" s="36" t="str">
        <f>IFERROR(GETPIVOTDATA("Average of TRAVTM(31)",#REF!,"TIMEINT",CK$9,"VEHICLETRAVELTIMEMEASUREMENT",$D66)/3600/24,"--")</f>
        <v>--</v>
      </c>
      <c r="CL66" s="36" t="str">
        <f>IFERROR(GETPIVOTDATA("Average of TRAVTM(31)",#REF!,"TIMEINT",CL$9,"VEHICLETRAVELTIMEMEASUREMENT",$D66)/3600/24,"--")</f>
        <v>--</v>
      </c>
      <c r="CM66" s="36" t="str">
        <f>IFERROR(GETPIVOTDATA("Average of TRAVTM(31)",#REF!,"TIMEINT",CM$9,"VEHICLETRAVELTIMEMEASUREMENT",$D66)/3600/24,"--")</f>
        <v>--</v>
      </c>
      <c r="CN66" s="36" t="str">
        <f>IFERROR(GETPIVOTDATA("Average of TRAVTM(31)",#REF!,"TIMEINT",CN$9,"VEHICLETRAVELTIMEMEASUREMENT",$D66)/3600/24,"--")</f>
        <v>--</v>
      </c>
      <c r="CO66" s="36" t="str">
        <f>IFERROR(GETPIVOTDATA("Average of TRAVTM(31)",#REF!,"TIMEINT",CO$9,"VEHICLETRAVELTIMEMEASUREMENT",$D66)/3600/24,"--")</f>
        <v>--</v>
      </c>
      <c r="CP66" s="36" t="str">
        <f>IFERROR(GETPIVOTDATA("Average of TRAVTM(31)",#REF!,"TIMEINT",CP$9,"VEHICLETRAVELTIMEMEASUREMENT",$D66)/3600/24,"--")</f>
        <v>--</v>
      </c>
      <c r="CQ66" s="36" t="str">
        <f>IFERROR(GETPIVOTDATA("Average of TRAVTM(31)",#REF!,"TIMEINT",CQ$9,"VEHICLETRAVELTIMEMEASUREMENT",$D66)/3600/24,"--")</f>
        <v>--</v>
      </c>
      <c r="CR66" s="36" t="str">
        <f>IFERROR(GETPIVOTDATA("Average of TRAVTM(31)",#REF!,"TIMEINT",CR$9,"VEHICLETRAVELTIMEMEASUREMENT",$D66)/3600/24,"--")</f>
        <v>--</v>
      </c>
      <c r="CS66" s="36" t="str">
        <f>IFERROR(GETPIVOTDATA("Average of TRAVTM(31)",#REF!,"TIMEINT",CS$9,"VEHICLETRAVELTIMEMEASUREMENT",$D66)/3600/24,"--")</f>
        <v>--</v>
      </c>
      <c r="CT66" s="36" t="str">
        <f>IFERROR(GETPIVOTDATA("Average of TRAVTM(31)",#REF!,"TIMEINT",CT$9,"VEHICLETRAVELTIMEMEASUREMENT",$D66)/3600/24,"--")</f>
        <v>--</v>
      </c>
      <c r="CU66" s="36" t="str">
        <f>IFERROR(GETPIVOTDATA("Average of TRAVTM(31)",#REF!,"TIMEINT",CU$9,"VEHICLETRAVELTIMEMEASUREMENT",$D66)/3600/24,"--")</f>
        <v>--</v>
      </c>
      <c r="CV66" s="177" t="str">
        <f>IFERROR(GETPIVOTDATA("Average of TRAVTM(31)",#REF!,"TIMEINT",CV$9,"VEHICLETRAVELTIMEMEASUREMENT",$D66)/3600/24,"--")</f>
        <v>--</v>
      </c>
      <c r="CW66" s="387"/>
      <c r="CX66" s="379" t="str">
        <f>IFERROR(GETPIVOTDATA("Average of VEHS(31)",#REF!,"TIMEINT",CX$9,"VEHICLETRAVELTIMEMEASUREMENT",$D66),"--")</f>
        <v>--</v>
      </c>
      <c r="CY66" s="380" t="str">
        <f>IFERROR(GETPIVOTDATA("Average of VEHS(31)",#REF!,"TIMEINT",CY$9,"VEHICLETRAVELTIMEMEASUREMENT",$D66),"--")</f>
        <v>--</v>
      </c>
      <c r="CZ66" s="380" t="str">
        <f>IFERROR(GETPIVOTDATA("Average of VEHS(31)",#REF!,"TIMEINT",CZ$9,"VEHICLETRAVELTIMEMEASUREMENT",$D66),"--")</f>
        <v>--</v>
      </c>
      <c r="DA66" s="380" t="str">
        <f>IFERROR(GETPIVOTDATA("Average of VEHS(31)",#REF!,"TIMEINT",DA$9,"VEHICLETRAVELTIMEMEASUREMENT",$D66),"--")</f>
        <v>--</v>
      </c>
      <c r="DB66" s="380" t="str">
        <f>IFERROR(GETPIVOTDATA("Average of VEHS(31)",#REF!,"TIMEINT",DB$9,"VEHICLETRAVELTIMEMEASUREMENT",$D66),"--")</f>
        <v>--</v>
      </c>
      <c r="DC66" s="380" t="str">
        <f>IFERROR(GETPIVOTDATA("Average of VEHS(31)",#REF!,"TIMEINT",DC$9,"VEHICLETRAVELTIMEMEASUREMENT",$D66),"--")</f>
        <v>--</v>
      </c>
      <c r="DD66" s="380" t="str">
        <f>IFERROR(GETPIVOTDATA("Average of VEHS(31)",#REF!,"TIMEINT",DD$9,"VEHICLETRAVELTIMEMEASUREMENT",$D66),"--")</f>
        <v>--</v>
      </c>
      <c r="DE66" s="380" t="str">
        <f>IFERROR(GETPIVOTDATA("Average of VEHS(31)",#REF!,"TIMEINT",DE$9,"VEHICLETRAVELTIMEMEASUREMENT",$D66),"--")</f>
        <v>--</v>
      </c>
      <c r="DF66" s="380" t="str">
        <f>IFERROR(GETPIVOTDATA("Average of VEHS(31)",#REF!,"TIMEINT",DF$9,"VEHICLETRAVELTIMEMEASUREMENT",$D66),"--")</f>
        <v>--</v>
      </c>
      <c r="DG66" s="380" t="str">
        <f>IFERROR(GETPIVOTDATA("Average of VEHS(31)",#REF!,"TIMEINT",DG$9,"VEHICLETRAVELTIMEMEASUREMENT",$D66),"--")</f>
        <v>--</v>
      </c>
      <c r="DH66" s="380" t="str">
        <f>IFERROR(GETPIVOTDATA("Average of VEHS(31)",#REF!,"TIMEINT",DH$9,"VEHICLETRAVELTIMEMEASUREMENT",$D66),"--")</f>
        <v>--</v>
      </c>
      <c r="DI66" s="380" t="str">
        <f>IFERROR(GETPIVOTDATA("Average of VEHS(31)",#REF!,"TIMEINT",DI$9,"VEHICLETRAVELTIMEMEASUREMENT",$D66),"--")</f>
        <v>--</v>
      </c>
      <c r="DJ66" s="380" t="str">
        <f>IFERROR(GETPIVOTDATA("Average of VEHS(31)",#REF!,"TIMEINT",DJ$9,"VEHICLETRAVELTIMEMEASUREMENT",$D66),"--")</f>
        <v>--</v>
      </c>
      <c r="DK66" s="380" t="str">
        <f>IFERROR(GETPIVOTDATA("Average of VEHS(31)",#REF!,"TIMEINT",DK$9,"VEHICLETRAVELTIMEMEASUREMENT",$D66),"--")</f>
        <v>--</v>
      </c>
      <c r="DL66" s="380" t="str">
        <f>IFERROR(GETPIVOTDATA("Average of VEHS(31)",#REF!,"TIMEINT",DL$9,"VEHICLETRAVELTIMEMEASUREMENT",$D66),"--")</f>
        <v>--</v>
      </c>
      <c r="DM66" s="381" t="str">
        <f>IFERROR(GETPIVOTDATA("Average of VEHS(31)",#REF!,"TIMEINT",DM$9,"VEHICLETRAVELTIMEMEASUREMENT",$D66),"--")</f>
        <v>--</v>
      </c>
      <c r="DN66" s="387"/>
      <c r="DO66" s="259" t="str">
        <f t="shared" si="19"/>
        <v>--</v>
      </c>
      <c r="DP66" s="410" t="str">
        <f t="shared" si="20"/>
        <v>--</v>
      </c>
      <c r="DQ66" s="381">
        <f t="shared" si="21"/>
        <v>0</v>
      </c>
      <c r="DR66" s="305"/>
      <c r="DS66" s="259" t="str">
        <f>IFERROR(TIME(0,0,AVERAGEIFS('VISSIM Travel Time Outputs'!$K:$K,'VISSIM Travel Time Outputs'!$D:$D,$D66,'VISSIM Travel Time Outputs'!$A:$A,"AVG",'VISSIM Travel Time Outputs'!$B:$B,DS$9)),"-")</f>
        <v>-</v>
      </c>
      <c r="DT66" s="36" t="str">
        <f>IFERROR(TIME(0,0,AVERAGEIFS('VISSIM Travel Time Outputs'!$K:$K,'VISSIM Travel Time Outputs'!$D:$D,$D66,'VISSIM Travel Time Outputs'!$A:$A,"AVG",'VISSIM Travel Time Outputs'!$B:$B,DT$9)),"-")</f>
        <v>-</v>
      </c>
      <c r="DU66" s="36" t="str">
        <f>IFERROR(TIME(0,0,AVERAGEIFS('VISSIM Travel Time Outputs'!$K:$K,'VISSIM Travel Time Outputs'!$D:$D,$D66,'VISSIM Travel Time Outputs'!$A:$A,"AVG",'VISSIM Travel Time Outputs'!$B:$B,DU$9)),"-")</f>
        <v>-</v>
      </c>
      <c r="DV66" s="36" t="str">
        <f>IFERROR(TIME(0,0,AVERAGEIFS('VISSIM Travel Time Outputs'!$K:$K,'VISSIM Travel Time Outputs'!$D:$D,$D66,'VISSIM Travel Time Outputs'!$A:$A,"AVG",'VISSIM Travel Time Outputs'!$B:$B,DV$9)),"-")</f>
        <v>-</v>
      </c>
      <c r="DW66" s="36" t="str">
        <f>IFERROR(TIME(0,0,AVERAGEIFS('VISSIM Travel Time Outputs'!$K:$K,'VISSIM Travel Time Outputs'!$D:$D,$D66,'VISSIM Travel Time Outputs'!$A:$A,"AVG",'VISSIM Travel Time Outputs'!$B:$B,DW$9)),"-")</f>
        <v>-</v>
      </c>
      <c r="DX66" s="36" t="str">
        <f>IFERROR(TIME(0,0,AVERAGEIFS('VISSIM Travel Time Outputs'!$K:$K,'VISSIM Travel Time Outputs'!$D:$D,$D66,'VISSIM Travel Time Outputs'!$A:$A,"AVG",'VISSIM Travel Time Outputs'!$B:$B,DX$9)),"-")</f>
        <v>-</v>
      </c>
      <c r="DY66" s="36" t="str">
        <f>IFERROR(TIME(0,0,AVERAGEIFS('VISSIM Travel Time Outputs'!$K:$K,'VISSIM Travel Time Outputs'!$D:$D,$D66,'VISSIM Travel Time Outputs'!$A:$A,"AVG",'VISSIM Travel Time Outputs'!$B:$B,DY$9)),"-")</f>
        <v>-</v>
      </c>
      <c r="DZ66" s="36" t="str">
        <f>IFERROR(TIME(0,0,AVERAGEIFS('VISSIM Travel Time Outputs'!$K:$K,'VISSIM Travel Time Outputs'!$D:$D,$D66,'VISSIM Travel Time Outputs'!$A:$A,"AVG",'VISSIM Travel Time Outputs'!$B:$B,DZ$9)),"-")</f>
        <v>-</v>
      </c>
      <c r="EA66" s="36" t="str">
        <f>IFERROR(TIME(0,0,AVERAGEIFS('VISSIM Travel Time Outputs'!$K:$K,'VISSIM Travel Time Outputs'!$D:$D,$D66,'VISSIM Travel Time Outputs'!$A:$A,"AVG",'VISSIM Travel Time Outputs'!$B:$B,EA$9)),"-")</f>
        <v>-</v>
      </c>
      <c r="EB66" s="36" t="str">
        <f>IFERROR(TIME(0,0,AVERAGEIFS('VISSIM Travel Time Outputs'!$K:$K,'VISSIM Travel Time Outputs'!$D:$D,$D66,'VISSIM Travel Time Outputs'!$A:$A,"AVG",'VISSIM Travel Time Outputs'!$B:$B,EB$9)),"-")</f>
        <v>-</v>
      </c>
      <c r="EC66" s="36" t="str">
        <f>IFERROR(TIME(0,0,AVERAGEIFS('VISSIM Travel Time Outputs'!$K:$K,'VISSIM Travel Time Outputs'!$D:$D,$D66,'VISSIM Travel Time Outputs'!$A:$A,"AVG",'VISSIM Travel Time Outputs'!$B:$B,EC$9)),"-")</f>
        <v>-</v>
      </c>
      <c r="ED66" s="36" t="str">
        <f>IFERROR(TIME(0,0,AVERAGEIFS('VISSIM Travel Time Outputs'!$K:$K,'VISSIM Travel Time Outputs'!$D:$D,$D66,'VISSIM Travel Time Outputs'!$A:$A,"AVG",'VISSIM Travel Time Outputs'!$B:$B,ED$9)),"-")</f>
        <v>-</v>
      </c>
      <c r="EE66" s="36" t="str">
        <f>IFERROR(TIME(0,0,AVERAGEIFS('VISSIM Travel Time Outputs'!$K:$K,'VISSIM Travel Time Outputs'!$D:$D,$D66,'VISSIM Travel Time Outputs'!$A:$A,"AVG",'VISSIM Travel Time Outputs'!$B:$B,EE$9)),"-")</f>
        <v>-</v>
      </c>
      <c r="EF66" s="36" t="str">
        <f>IFERROR(TIME(0,0,AVERAGEIFS('VISSIM Travel Time Outputs'!$K:$K,'VISSIM Travel Time Outputs'!$D:$D,$D66,'VISSIM Travel Time Outputs'!$A:$A,"AVG",'VISSIM Travel Time Outputs'!$B:$B,EF$9)),"-")</f>
        <v>-</v>
      </c>
      <c r="EG66" s="36" t="str">
        <f>IFERROR(TIME(0,0,AVERAGEIFS('VISSIM Travel Time Outputs'!$K:$K,'VISSIM Travel Time Outputs'!$D:$D,$D66,'VISSIM Travel Time Outputs'!$A:$A,"AVG",'VISSIM Travel Time Outputs'!$B:$B,EG$9)),"-")</f>
        <v>-</v>
      </c>
      <c r="EH66" s="177" t="str">
        <f>IFERROR(TIME(0,0,AVERAGEIFS('VISSIM Travel Time Outputs'!$K:$K,'VISSIM Travel Time Outputs'!$D:$D,$D66,'VISSIM Travel Time Outputs'!$A:$A,"AVG",'VISSIM Travel Time Outputs'!$B:$B,EH$9)),"-")</f>
        <v>-</v>
      </c>
      <c r="EI66" s="164"/>
      <c r="EJ66" s="379" t="str">
        <f>IFERROR(AVERAGEIFS('VISSIM Travel Time Outputs'!$H:$H,'VISSIM Travel Time Outputs'!$D:$D,$D66,'VISSIM Travel Time Outputs'!$A:$A,"AVG",'VISSIM Travel Time Outputs'!$B:$B,EJ$9),"-")</f>
        <v>-</v>
      </c>
      <c r="EK66" s="380" t="str">
        <f>IFERROR(AVERAGEIFS('VISSIM Travel Time Outputs'!$H:$H,'VISSIM Travel Time Outputs'!$D:$D,$D66,'VISSIM Travel Time Outputs'!$A:$A,"AVG",'VISSIM Travel Time Outputs'!$B:$B,EK$9),"-")</f>
        <v>-</v>
      </c>
      <c r="EL66" s="380" t="str">
        <f>IFERROR(AVERAGEIFS('VISSIM Travel Time Outputs'!$H:$H,'VISSIM Travel Time Outputs'!$D:$D,$D66,'VISSIM Travel Time Outputs'!$A:$A,"AVG",'VISSIM Travel Time Outputs'!$B:$B,EL$9),"-")</f>
        <v>-</v>
      </c>
      <c r="EM66" s="380" t="str">
        <f>IFERROR(AVERAGEIFS('VISSIM Travel Time Outputs'!$H:$H,'VISSIM Travel Time Outputs'!$D:$D,$D66,'VISSIM Travel Time Outputs'!$A:$A,"AVG",'VISSIM Travel Time Outputs'!$B:$B,EM$9),"-")</f>
        <v>-</v>
      </c>
      <c r="EN66" s="380" t="str">
        <f>IFERROR(AVERAGEIFS('VISSIM Travel Time Outputs'!$H:$H,'VISSIM Travel Time Outputs'!$D:$D,$D66,'VISSIM Travel Time Outputs'!$A:$A,"AVG",'VISSIM Travel Time Outputs'!$B:$B,EN$9),"-")</f>
        <v>-</v>
      </c>
      <c r="EO66" s="380" t="str">
        <f>IFERROR(AVERAGEIFS('VISSIM Travel Time Outputs'!$H:$H,'VISSIM Travel Time Outputs'!$D:$D,$D66,'VISSIM Travel Time Outputs'!$A:$A,"AVG",'VISSIM Travel Time Outputs'!$B:$B,EO$9),"-")</f>
        <v>-</v>
      </c>
      <c r="EP66" s="380" t="str">
        <f>IFERROR(AVERAGEIFS('VISSIM Travel Time Outputs'!$H:$H,'VISSIM Travel Time Outputs'!$D:$D,$D66,'VISSIM Travel Time Outputs'!$A:$A,"AVG",'VISSIM Travel Time Outputs'!$B:$B,EP$9),"-")</f>
        <v>-</v>
      </c>
      <c r="EQ66" s="380" t="str">
        <f>IFERROR(AVERAGEIFS('VISSIM Travel Time Outputs'!$H:$H,'VISSIM Travel Time Outputs'!$D:$D,$D66,'VISSIM Travel Time Outputs'!$A:$A,"AVG",'VISSIM Travel Time Outputs'!$B:$B,EQ$9),"-")</f>
        <v>-</v>
      </c>
      <c r="ER66" s="380" t="str">
        <f>IFERROR(AVERAGEIFS('VISSIM Travel Time Outputs'!$H:$H,'VISSIM Travel Time Outputs'!$D:$D,$D66,'VISSIM Travel Time Outputs'!$A:$A,"AVG",'VISSIM Travel Time Outputs'!$B:$B,ER$9),"-")</f>
        <v>-</v>
      </c>
      <c r="ES66" s="380" t="str">
        <f>IFERROR(AVERAGEIFS('VISSIM Travel Time Outputs'!$H:$H,'VISSIM Travel Time Outputs'!$D:$D,$D66,'VISSIM Travel Time Outputs'!$A:$A,"AVG",'VISSIM Travel Time Outputs'!$B:$B,ES$9),"-")</f>
        <v>-</v>
      </c>
      <c r="ET66" s="380" t="str">
        <f>IFERROR(AVERAGEIFS('VISSIM Travel Time Outputs'!$H:$H,'VISSIM Travel Time Outputs'!$D:$D,$D66,'VISSIM Travel Time Outputs'!$A:$A,"AVG",'VISSIM Travel Time Outputs'!$B:$B,ET$9),"-")</f>
        <v>-</v>
      </c>
      <c r="EU66" s="380" t="str">
        <f>IFERROR(AVERAGEIFS('VISSIM Travel Time Outputs'!$H:$H,'VISSIM Travel Time Outputs'!$D:$D,$D66,'VISSIM Travel Time Outputs'!$A:$A,"AVG",'VISSIM Travel Time Outputs'!$B:$B,EU$9),"-")</f>
        <v>-</v>
      </c>
      <c r="EV66" s="380" t="str">
        <f>IFERROR(AVERAGEIFS('VISSIM Travel Time Outputs'!$H:$H,'VISSIM Travel Time Outputs'!$D:$D,$D66,'VISSIM Travel Time Outputs'!$A:$A,"AVG",'VISSIM Travel Time Outputs'!$B:$B,EV$9),"-")</f>
        <v>-</v>
      </c>
      <c r="EW66" s="380" t="str">
        <f>IFERROR(AVERAGEIFS('VISSIM Travel Time Outputs'!$H:$H,'VISSIM Travel Time Outputs'!$D:$D,$D66,'VISSIM Travel Time Outputs'!$A:$A,"AVG",'VISSIM Travel Time Outputs'!$B:$B,EW$9),"-")</f>
        <v>-</v>
      </c>
      <c r="EX66" s="380" t="str">
        <f>IFERROR(AVERAGEIFS('VISSIM Travel Time Outputs'!$H:$H,'VISSIM Travel Time Outputs'!$D:$D,$D66,'VISSIM Travel Time Outputs'!$A:$A,"AVG",'VISSIM Travel Time Outputs'!$B:$B,EX$9),"-")</f>
        <v>-</v>
      </c>
      <c r="EY66" s="381" t="str">
        <f>IFERROR(AVERAGEIFS('VISSIM Travel Time Outputs'!$H:$H,'VISSIM Travel Time Outputs'!$D:$D,$D66,'VISSIM Travel Time Outputs'!$A:$A,"AVG",'VISSIM Travel Time Outputs'!$B:$B,EY$9),"-")</f>
        <v>-</v>
      </c>
      <c r="EZ66" s="304"/>
      <c r="FA66" s="259" t="str">
        <f t="shared" si="22"/>
        <v>--</v>
      </c>
      <c r="FB66" s="410" t="str">
        <f t="shared" si="23"/>
        <v>--</v>
      </c>
      <c r="FC66" s="381">
        <f t="shared" si="24"/>
        <v>0</v>
      </c>
      <c r="FD66" s="387"/>
      <c r="FE66" s="259" t="str">
        <f>IFERROR(GETPIVOTDATA("Average of TRAVTM(40)",#REF!,"TIMEINT",FE$9,"VEHICLETRAVELTIMEMEASUREMENT",$D66)/3600/24,"--")</f>
        <v>--</v>
      </c>
      <c r="FF66" s="36" t="str">
        <f>IFERROR(GETPIVOTDATA("Average of TRAVTM(40)",#REF!,"TIMEINT",FF$9,"VEHICLETRAVELTIMEMEASUREMENT",$D66)/3600/24,"--")</f>
        <v>--</v>
      </c>
      <c r="FG66" s="36" t="str">
        <f>IFERROR(GETPIVOTDATA("Average of TRAVTM(40)",#REF!,"TIMEINT",FG$9,"VEHICLETRAVELTIMEMEASUREMENT",$D66)/3600/24,"--")</f>
        <v>--</v>
      </c>
      <c r="FH66" s="36" t="str">
        <f>IFERROR(GETPIVOTDATA("Average of TRAVTM(40)",#REF!,"TIMEINT",FH$9,"VEHICLETRAVELTIMEMEASUREMENT",$D66)/3600/24,"--")</f>
        <v>--</v>
      </c>
      <c r="FI66" s="36" t="str">
        <f>IFERROR(GETPIVOTDATA("Average of TRAVTM(40)",#REF!,"TIMEINT",FI$9,"VEHICLETRAVELTIMEMEASUREMENT",$D66)/3600/24,"--")</f>
        <v>--</v>
      </c>
      <c r="FJ66" s="36" t="str">
        <f>IFERROR(GETPIVOTDATA("Average of TRAVTM(40)",#REF!,"TIMEINT",FJ$9,"VEHICLETRAVELTIMEMEASUREMENT",$D66)/3600/24,"--")</f>
        <v>--</v>
      </c>
      <c r="FK66" s="36" t="str">
        <f>IFERROR(GETPIVOTDATA("Average of TRAVTM(40)",#REF!,"TIMEINT",FK$9,"VEHICLETRAVELTIMEMEASUREMENT",$D66)/3600/24,"--")</f>
        <v>--</v>
      </c>
      <c r="FL66" s="36" t="str">
        <f>IFERROR(GETPIVOTDATA("Average of TRAVTM(40)",#REF!,"TIMEINT",FL$9,"VEHICLETRAVELTIMEMEASUREMENT",$D66)/3600/24,"--")</f>
        <v>--</v>
      </c>
      <c r="FM66" s="36" t="str">
        <f>IFERROR(GETPIVOTDATA("Average of TRAVTM(40)",#REF!,"TIMEINT",FM$9,"VEHICLETRAVELTIMEMEASUREMENT",$D66)/3600/24,"--")</f>
        <v>--</v>
      </c>
      <c r="FN66" s="36" t="str">
        <f>IFERROR(GETPIVOTDATA("Average of TRAVTM(40)",#REF!,"TIMEINT",FN$9,"VEHICLETRAVELTIMEMEASUREMENT",$D66)/3600/24,"--")</f>
        <v>--</v>
      </c>
      <c r="FO66" s="36" t="str">
        <f>IFERROR(GETPIVOTDATA("Average of TRAVTM(40)",#REF!,"TIMEINT",FO$9,"VEHICLETRAVELTIMEMEASUREMENT",$D66)/3600/24,"--")</f>
        <v>--</v>
      </c>
      <c r="FP66" s="36" t="str">
        <f>IFERROR(GETPIVOTDATA("Average of TRAVTM(40)",#REF!,"TIMEINT",FP$9,"VEHICLETRAVELTIMEMEASUREMENT",$D66)/3600/24,"--")</f>
        <v>--</v>
      </c>
      <c r="FQ66" s="36" t="str">
        <f>IFERROR(GETPIVOTDATA("Average of TRAVTM(40)",#REF!,"TIMEINT",FQ$9,"VEHICLETRAVELTIMEMEASUREMENT",$D66)/3600/24,"--")</f>
        <v>--</v>
      </c>
      <c r="FR66" s="36" t="str">
        <f>IFERROR(GETPIVOTDATA("Average of TRAVTM(40)",#REF!,"TIMEINT",FR$9,"VEHICLETRAVELTIMEMEASUREMENT",$D66)/3600/24,"--")</f>
        <v>--</v>
      </c>
      <c r="FS66" s="36" t="str">
        <f>IFERROR(GETPIVOTDATA("Average of TRAVTM(40)",#REF!,"TIMEINT",FS$9,"VEHICLETRAVELTIMEMEASUREMENT",$D66)/3600/24,"--")</f>
        <v>--</v>
      </c>
      <c r="FT66" s="177" t="str">
        <f>IFERROR(GETPIVOTDATA("Average of TRAVTM(40)",#REF!,"TIMEINT",FT$9,"VEHICLETRAVELTIMEMEASUREMENT",$D66)/3600/24,"--")</f>
        <v>--</v>
      </c>
      <c r="FU66" s="387"/>
      <c r="FV66" s="379" t="str">
        <f>IFERROR(GETPIVOTDATA("Average of VEHS(40)",#REF!,"TIMEINT",FV$9,"VEHICLETRAVELTIMEMEASUREMENT",$D66),"--")</f>
        <v>--</v>
      </c>
      <c r="FW66" s="380" t="str">
        <f>IFERROR(GETPIVOTDATA("Average of VEHS(40)",#REF!,"TIMEINT",FW$9,"VEHICLETRAVELTIMEMEASUREMENT",$D66),"--")</f>
        <v>--</v>
      </c>
      <c r="FX66" s="380" t="str">
        <f>IFERROR(GETPIVOTDATA("Average of VEHS(40)",#REF!,"TIMEINT",FX$9,"VEHICLETRAVELTIMEMEASUREMENT",$D66),"--")</f>
        <v>--</v>
      </c>
      <c r="FY66" s="380" t="str">
        <f>IFERROR(GETPIVOTDATA("Average of VEHS(40)",#REF!,"TIMEINT",FY$9,"VEHICLETRAVELTIMEMEASUREMENT",$D66),"--")</f>
        <v>--</v>
      </c>
      <c r="FZ66" s="380" t="str">
        <f>IFERROR(GETPIVOTDATA("Average of VEHS(40)",#REF!,"TIMEINT",FZ$9,"VEHICLETRAVELTIMEMEASUREMENT",$D66),"--")</f>
        <v>--</v>
      </c>
      <c r="GA66" s="380" t="str">
        <f>IFERROR(GETPIVOTDATA("Average of VEHS(40)",#REF!,"TIMEINT",GA$9,"VEHICLETRAVELTIMEMEASUREMENT",$D66),"--")</f>
        <v>--</v>
      </c>
      <c r="GB66" s="380" t="str">
        <f>IFERROR(GETPIVOTDATA("Average of VEHS(40)",#REF!,"TIMEINT",GB$9,"VEHICLETRAVELTIMEMEASUREMENT",$D66),"--")</f>
        <v>--</v>
      </c>
      <c r="GC66" s="380" t="str">
        <f>IFERROR(GETPIVOTDATA("Average of VEHS(40)",#REF!,"TIMEINT",GC$9,"VEHICLETRAVELTIMEMEASUREMENT",$D66),"--")</f>
        <v>--</v>
      </c>
      <c r="GD66" s="380" t="str">
        <f>IFERROR(GETPIVOTDATA("Average of VEHS(40)",#REF!,"TIMEINT",GD$9,"VEHICLETRAVELTIMEMEASUREMENT",$D66),"--")</f>
        <v>--</v>
      </c>
      <c r="GE66" s="380" t="str">
        <f>IFERROR(GETPIVOTDATA("Average of VEHS(40)",#REF!,"TIMEINT",GE$9,"VEHICLETRAVELTIMEMEASUREMENT",$D66),"--")</f>
        <v>--</v>
      </c>
      <c r="GF66" s="380" t="str">
        <f>IFERROR(GETPIVOTDATA("Average of VEHS(40)",#REF!,"TIMEINT",GF$9,"VEHICLETRAVELTIMEMEASUREMENT",$D66),"--")</f>
        <v>--</v>
      </c>
      <c r="GG66" s="380" t="str">
        <f>IFERROR(GETPIVOTDATA("Average of VEHS(40)",#REF!,"TIMEINT",GG$9,"VEHICLETRAVELTIMEMEASUREMENT",$D66),"--")</f>
        <v>--</v>
      </c>
      <c r="GH66" s="380" t="str">
        <f>IFERROR(GETPIVOTDATA("Average of VEHS(40)",#REF!,"TIMEINT",GH$9,"VEHICLETRAVELTIMEMEASUREMENT",$D66),"--")</f>
        <v>--</v>
      </c>
      <c r="GI66" s="380" t="str">
        <f>IFERROR(GETPIVOTDATA("Average of VEHS(40)",#REF!,"TIMEINT",GI$9,"VEHICLETRAVELTIMEMEASUREMENT",$D66),"--")</f>
        <v>--</v>
      </c>
      <c r="GJ66" s="380" t="str">
        <f>IFERROR(GETPIVOTDATA("Average of VEHS(40)",#REF!,"TIMEINT",GJ$9,"VEHICLETRAVELTIMEMEASUREMENT",$D66),"--")</f>
        <v>--</v>
      </c>
      <c r="GK66" s="381" t="str">
        <f>IFERROR(GETPIVOTDATA("Average of VEHS(40)",#REF!,"TIMEINT",GK$9,"VEHICLETRAVELTIMEMEASUREMENT",$D66),"--")</f>
        <v>--</v>
      </c>
      <c r="GL66" s="387"/>
      <c r="GM66" s="259" t="str">
        <f t="shared" si="25"/>
        <v>--</v>
      </c>
      <c r="GN66" s="410" t="str">
        <f t="shared" si="26"/>
        <v>--</v>
      </c>
      <c r="GO66" s="381">
        <f t="shared" si="27"/>
        <v>0</v>
      </c>
      <c r="GP66" s="387"/>
      <c r="GQ66" s="259" t="str">
        <f>IFERROR(GETPIVOTDATA("Average of TRAVTM(60)",#REF!,"TIMEINT",GQ$9,"VEHICLETRAVELTIMEMEASUREMENT",$D66)/3600/24,"--")</f>
        <v>--</v>
      </c>
      <c r="GR66" s="36" t="str">
        <f>IFERROR(GETPIVOTDATA("Average of TRAVTM(60)",#REF!,"TIMEINT",GR$9,"VEHICLETRAVELTIMEMEASUREMENT",$D66)/3600/24,"--")</f>
        <v>--</v>
      </c>
      <c r="GS66" s="36" t="str">
        <f>IFERROR(GETPIVOTDATA("Average of TRAVTM(60)",#REF!,"TIMEINT",GS$9,"VEHICLETRAVELTIMEMEASUREMENT",$D66)/3600/24,"--")</f>
        <v>--</v>
      </c>
      <c r="GT66" s="36" t="str">
        <f>IFERROR(GETPIVOTDATA("Average of TRAVTM(60)",#REF!,"TIMEINT",GT$9,"VEHICLETRAVELTIMEMEASUREMENT",$D66)/3600/24,"--")</f>
        <v>--</v>
      </c>
      <c r="GU66" s="36" t="str">
        <f>IFERROR(GETPIVOTDATA("Average of TRAVTM(60)",#REF!,"TIMEINT",GU$9,"VEHICLETRAVELTIMEMEASUREMENT",$D66)/3600/24,"--")</f>
        <v>--</v>
      </c>
      <c r="GV66" s="36" t="str">
        <f>IFERROR(GETPIVOTDATA("Average of TRAVTM(60)",#REF!,"TIMEINT",GV$9,"VEHICLETRAVELTIMEMEASUREMENT",$D66)/3600/24,"--")</f>
        <v>--</v>
      </c>
      <c r="GW66" s="36" t="str">
        <f>IFERROR(GETPIVOTDATA("Average of TRAVTM(60)",#REF!,"TIMEINT",GW$9,"VEHICLETRAVELTIMEMEASUREMENT",$D66)/3600/24,"--")</f>
        <v>--</v>
      </c>
      <c r="GX66" s="36" t="str">
        <f>IFERROR(GETPIVOTDATA("Average of TRAVTM(60)",#REF!,"TIMEINT",GX$9,"VEHICLETRAVELTIMEMEASUREMENT",$D66)/3600/24,"--")</f>
        <v>--</v>
      </c>
      <c r="GY66" s="36" t="str">
        <f>IFERROR(GETPIVOTDATA("Average of TRAVTM(60)",#REF!,"TIMEINT",GY$9,"VEHICLETRAVELTIMEMEASUREMENT",$D66)/3600/24,"--")</f>
        <v>--</v>
      </c>
      <c r="GZ66" s="36" t="str">
        <f>IFERROR(GETPIVOTDATA("Average of TRAVTM(60)",#REF!,"TIMEINT",GZ$9,"VEHICLETRAVELTIMEMEASUREMENT",$D66)/3600/24,"--")</f>
        <v>--</v>
      </c>
      <c r="HA66" s="36" t="str">
        <f>IFERROR(GETPIVOTDATA("Average of TRAVTM(60)",#REF!,"TIMEINT",HA$9,"VEHICLETRAVELTIMEMEASUREMENT",$D66)/3600/24,"--")</f>
        <v>--</v>
      </c>
      <c r="HB66" s="36" t="str">
        <f>IFERROR(GETPIVOTDATA("Average of TRAVTM(60)",#REF!,"TIMEINT",HB$9,"VEHICLETRAVELTIMEMEASUREMENT",$D66)/3600/24,"--")</f>
        <v>--</v>
      </c>
      <c r="HC66" s="36" t="str">
        <f>IFERROR(GETPIVOTDATA("Average of TRAVTM(60)",#REF!,"TIMEINT",HC$9,"VEHICLETRAVELTIMEMEASUREMENT",$D66)/3600/24,"--")</f>
        <v>--</v>
      </c>
      <c r="HD66" s="36" t="str">
        <f>IFERROR(GETPIVOTDATA("Average of TRAVTM(60)",#REF!,"TIMEINT",HD$9,"VEHICLETRAVELTIMEMEASUREMENT",$D66)/3600/24,"--")</f>
        <v>--</v>
      </c>
      <c r="HE66" s="36" t="str">
        <f>IFERROR(GETPIVOTDATA("Average of TRAVTM(60)",#REF!,"TIMEINT",HE$9,"VEHICLETRAVELTIMEMEASUREMENT",$D66)/3600/24,"--")</f>
        <v>--</v>
      </c>
      <c r="HF66" s="177" t="str">
        <f>IFERROR(GETPIVOTDATA("Average of TRAVTM(60)",#REF!,"TIMEINT",HF$9,"VEHICLETRAVELTIMEMEASUREMENT",$D66)/3600/24,"--")</f>
        <v>--</v>
      </c>
      <c r="HG66" s="387"/>
      <c r="HH66" s="379" t="str">
        <f>IFERROR(GETPIVOTDATA("Average of VEHS(60)",#REF!,"TIMEINT",HH$9,"VEHICLETRAVELTIMEMEASUREMENT",$D66),"--")</f>
        <v>--</v>
      </c>
      <c r="HI66" s="380" t="str">
        <f>IFERROR(GETPIVOTDATA("Average of VEHS(60)",#REF!,"TIMEINT",HI$9,"VEHICLETRAVELTIMEMEASUREMENT",$D66),"--")</f>
        <v>--</v>
      </c>
      <c r="HJ66" s="380" t="str">
        <f>IFERROR(GETPIVOTDATA("Average of VEHS(60)",#REF!,"TIMEINT",HJ$9,"VEHICLETRAVELTIMEMEASUREMENT",$D66),"--")</f>
        <v>--</v>
      </c>
      <c r="HK66" s="380" t="str">
        <f>IFERROR(GETPIVOTDATA("Average of VEHS(60)",#REF!,"TIMEINT",HK$9,"VEHICLETRAVELTIMEMEASUREMENT",$D66),"--")</f>
        <v>--</v>
      </c>
      <c r="HL66" s="380" t="str">
        <f>IFERROR(GETPIVOTDATA("Average of VEHS(60)",#REF!,"TIMEINT",HL$9,"VEHICLETRAVELTIMEMEASUREMENT",$D66),"--")</f>
        <v>--</v>
      </c>
      <c r="HM66" s="380" t="str">
        <f>IFERROR(GETPIVOTDATA("Average of VEHS(60)",#REF!,"TIMEINT",HM$9,"VEHICLETRAVELTIMEMEASUREMENT",$D66),"--")</f>
        <v>--</v>
      </c>
      <c r="HN66" s="380" t="str">
        <f>IFERROR(GETPIVOTDATA("Average of VEHS(60)",#REF!,"TIMEINT",HN$9,"VEHICLETRAVELTIMEMEASUREMENT",$D66),"--")</f>
        <v>--</v>
      </c>
      <c r="HO66" s="380" t="str">
        <f>IFERROR(GETPIVOTDATA("Average of VEHS(60)",#REF!,"TIMEINT",HO$9,"VEHICLETRAVELTIMEMEASUREMENT",$D66),"--")</f>
        <v>--</v>
      </c>
      <c r="HP66" s="380" t="str">
        <f>IFERROR(GETPIVOTDATA("Average of VEHS(60)",#REF!,"TIMEINT",HP$9,"VEHICLETRAVELTIMEMEASUREMENT",$D66),"--")</f>
        <v>--</v>
      </c>
      <c r="HQ66" s="380" t="str">
        <f>IFERROR(GETPIVOTDATA("Average of VEHS(60)",#REF!,"TIMEINT",HQ$9,"VEHICLETRAVELTIMEMEASUREMENT",$D66),"--")</f>
        <v>--</v>
      </c>
      <c r="HR66" s="380" t="str">
        <f>IFERROR(GETPIVOTDATA("Average of VEHS(60)",#REF!,"TIMEINT",HR$9,"VEHICLETRAVELTIMEMEASUREMENT",$D66),"--")</f>
        <v>--</v>
      </c>
      <c r="HS66" s="380" t="str">
        <f>IFERROR(GETPIVOTDATA("Average of VEHS(60)",#REF!,"TIMEINT",HS$9,"VEHICLETRAVELTIMEMEASUREMENT",$D66),"--")</f>
        <v>--</v>
      </c>
      <c r="HT66" s="380" t="str">
        <f>IFERROR(GETPIVOTDATA("Average of VEHS(60)",#REF!,"TIMEINT",HT$9,"VEHICLETRAVELTIMEMEASUREMENT",$D66),"--")</f>
        <v>--</v>
      </c>
      <c r="HU66" s="380" t="str">
        <f>IFERROR(GETPIVOTDATA("Average of VEHS(60)",#REF!,"TIMEINT",HU$9,"VEHICLETRAVELTIMEMEASUREMENT",$D66),"--")</f>
        <v>--</v>
      </c>
      <c r="HV66" s="380" t="str">
        <f>IFERROR(GETPIVOTDATA("Average of VEHS(60)",#REF!,"TIMEINT",HV$9,"VEHICLETRAVELTIMEMEASUREMENT",$D66),"--")</f>
        <v>--</v>
      </c>
      <c r="HW66" s="381" t="str">
        <f>IFERROR(GETPIVOTDATA("Average of VEHS(60)",#REF!,"TIMEINT",HW$9,"VEHICLETRAVELTIMEMEASUREMENT",$D66),"--")</f>
        <v>--</v>
      </c>
      <c r="HX66" s="387"/>
      <c r="HY66" s="259" t="str">
        <f t="shared" si="28"/>
        <v>--</v>
      </c>
      <c r="HZ66" s="410" t="str">
        <f t="shared" si="29"/>
        <v>--</v>
      </c>
      <c r="IA66" s="381">
        <f t="shared" si="30"/>
        <v>0</v>
      </c>
      <c r="IB66" s="716"/>
      <c r="IC66" s="379" t="str">
        <f>IFERROR(AVERAGEIFS('VISSIM Travel Time Outputs'!$L:$L,'VISSIM Travel Time Outputs'!$D:$D,$D66,'VISSIM Travel Time Outputs'!$A:$A,"AVG",'VISSIM Travel Time Outputs'!$B:$B,IC$9),"-")</f>
        <v>-</v>
      </c>
      <c r="ID66" s="380" t="str">
        <f>IFERROR(AVERAGEIFS('VISSIM Travel Time Outputs'!$L:$L,'VISSIM Travel Time Outputs'!$D:$D,$D66,'VISSIM Travel Time Outputs'!$A:$A,"AVG",'VISSIM Travel Time Outputs'!$B:$B,ID$9),"-")</f>
        <v>-</v>
      </c>
      <c r="IE66" s="380" t="str">
        <f>IFERROR(AVERAGEIFS('VISSIM Travel Time Outputs'!$L:$L,'VISSIM Travel Time Outputs'!$D:$D,$D66,'VISSIM Travel Time Outputs'!$A:$A,"AVG",'VISSIM Travel Time Outputs'!$B:$B,IE$9),"-")</f>
        <v>-</v>
      </c>
      <c r="IF66" s="380" t="str">
        <f>IFERROR(AVERAGEIFS('VISSIM Travel Time Outputs'!$L:$L,'VISSIM Travel Time Outputs'!$D:$D,$D66,'VISSIM Travel Time Outputs'!$A:$A,"AVG",'VISSIM Travel Time Outputs'!$B:$B,IF$9),"-")</f>
        <v>-</v>
      </c>
      <c r="IG66" s="380" t="str">
        <f>IFERROR(AVERAGEIFS('VISSIM Travel Time Outputs'!$L:$L,'VISSIM Travel Time Outputs'!$D:$D,$D66,'VISSIM Travel Time Outputs'!$A:$A,"AVG",'VISSIM Travel Time Outputs'!$B:$B,IG$9),"-")</f>
        <v>-</v>
      </c>
      <c r="IH66" s="380" t="str">
        <f>IFERROR(AVERAGEIFS('VISSIM Travel Time Outputs'!$L:$L,'VISSIM Travel Time Outputs'!$D:$D,$D66,'VISSIM Travel Time Outputs'!$A:$A,"AVG",'VISSIM Travel Time Outputs'!$B:$B,IH$9),"-")</f>
        <v>-</v>
      </c>
      <c r="II66" s="380" t="str">
        <f>IFERROR(AVERAGEIFS('VISSIM Travel Time Outputs'!$L:$L,'VISSIM Travel Time Outputs'!$D:$D,$D66,'VISSIM Travel Time Outputs'!$A:$A,"AVG",'VISSIM Travel Time Outputs'!$B:$B,II$9),"-")</f>
        <v>-</v>
      </c>
      <c r="IJ66" s="380" t="str">
        <f>IFERROR(AVERAGEIFS('VISSIM Travel Time Outputs'!$L:$L,'VISSIM Travel Time Outputs'!$D:$D,$D66,'VISSIM Travel Time Outputs'!$A:$A,"AVG",'VISSIM Travel Time Outputs'!$B:$B,IJ$9),"-")</f>
        <v>-</v>
      </c>
      <c r="IK66" s="380" t="str">
        <f>IFERROR(AVERAGEIFS('VISSIM Travel Time Outputs'!$L:$L,'VISSIM Travel Time Outputs'!$D:$D,$D66,'VISSIM Travel Time Outputs'!$A:$A,"AVG",'VISSIM Travel Time Outputs'!$B:$B,IK$9),"-")</f>
        <v>-</v>
      </c>
      <c r="IL66" s="380" t="str">
        <f>IFERROR(AVERAGEIFS('VISSIM Travel Time Outputs'!$L:$L,'VISSIM Travel Time Outputs'!$D:$D,$D66,'VISSIM Travel Time Outputs'!$A:$A,"AVG",'VISSIM Travel Time Outputs'!$B:$B,IL$9),"-")</f>
        <v>-</v>
      </c>
      <c r="IM66" s="380" t="str">
        <f>IFERROR(AVERAGEIFS('VISSIM Travel Time Outputs'!$L:$L,'VISSIM Travel Time Outputs'!$D:$D,$D66,'VISSIM Travel Time Outputs'!$A:$A,"AVG",'VISSIM Travel Time Outputs'!$B:$B,IM$9),"-")</f>
        <v>-</v>
      </c>
      <c r="IN66" s="380" t="str">
        <f>IFERROR(AVERAGEIFS('VISSIM Travel Time Outputs'!$L:$L,'VISSIM Travel Time Outputs'!$D:$D,$D66,'VISSIM Travel Time Outputs'!$A:$A,"AVG",'VISSIM Travel Time Outputs'!$B:$B,IN$9),"-")</f>
        <v>-</v>
      </c>
      <c r="IO66" s="380" t="str">
        <f>IFERROR(AVERAGEIFS('VISSIM Travel Time Outputs'!$L:$L,'VISSIM Travel Time Outputs'!$D:$D,$D66,'VISSIM Travel Time Outputs'!$A:$A,"AVG",'VISSIM Travel Time Outputs'!$B:$B,IO$9),"-")</f>
        <v>-</v>
      </c>
      <c r="IP66" s="380" t="str">
        <f>IFERROR(AVERAGEIFS('VISSIM Travel Time Outputs'!$L:$L,'VISSIM Travel Time Outputs'!$D:$D,$D66,'VISSIM Travel Time Outputs'!$A:$A,"AVG",'VISSIM Travel Time Outputs'!$B:$B,IP$9),"-")</f>
        <v>-</v>
      </c>
      <c r="IQ66" s="380" t="str">
        <f>IFERROR(AVERAGEIFS('VISSIM Travel Time Outputs'!$L:$L,'VISSIM Travel Time Outputs'!$D:$D,$D66,'VISSIM Travel Time Outputs'!$A:$A,"AVG",'VISSIM Travel Time Outputs'!$B:$B,IQ$9),"-")</f>
        <v>-</v>
      </c>
      <c r="IR66" s="381" t="str">
        <f>IFERROR(AVERAGEIFS('VISSIM Travel Time Outputs'!$L:$L,'VISSIM Travel Time Outputs'!$D:$D,$D66,'VISSIM Travel Time Outputs'!$A:$A,"AVG",'VISSIM Travel Time Outputs'!$B:$B,IR$9),"-")</f>
        <v>-</v>
      </c>
      <c r="IS66" s="381" t="str">
        <f t="shared" si="31"/>
        <v>--</v>
      </c>
    </row>
    <row r="67" spans="1:253" x14ac:dyDescent="0.25">
      <c r="A67" s="302" t="str">
        <f t="shared" si="12"/>
        <v>H</v>
      </c>
      <c r="B67" s="375">
        <f t="shared" si="33"/>
        <v>58</v>
      </c>
      <c r="C67" s="475">
        <f>INDEX('Input - Travel Times'!$B$3:$AL$103,MATCH($B67,'Input - Travel Times'!$B$3:$B$103,0),MATCH(C$9,'Input - Travel Times'!$B$3:$AL$3,0))</f>
        <v>0</v>
      </c>
      <c r="D67" s="194">
        <f>INDEX('Input - Travel Times'!$B$3:$AS$103,MATCH($B67,'Input - Travel Times'!$B$3:$B$103,0),MATCH(D$9,'Input - Travel Times'!$B$3:$AS$3,0))</f>
        <v>0</v>
      </c>
      <c r="E67" s="582">
        <f>TIME(0,0,INDEX('Input - Travel Times'!$B$3:$AL$103,MATCH($B67,'Input - Travel Times'!$B$3:$B$103,0),MATCH(E$9,'Input - Travel Times'!$B$3:$AL$3,0)))</f>
        <v>0</v>
      </c>
      <c r="F67" s="582">
        <f>TIME(0,0,INDEX('Input - Travel Times'!$B$3:$AL$103,MATCH($B67,'Input - Travel Times'!$B$3:$B$103,0),MATCH(F$9,'Input - Travel Times'!$B$3:$AL$3,0)))</f>
        <v>0</v>
      </c>
      <c r="G67" s="582">
        <f>TIME(0,0,INDEX('Input - Travel Times'!$B$3:$AL$103,MATCH($B67,'Input - Travel Times'!$B$3:$B$103,0),MATCH(G$9,'Input - Travel Times'!$B$3:$AL$3,0)))</f>
        <v>0</v>
      </c>
      <c r="I67" s="259" t="str">
        <f>IFERROR(TIME(0,0,AVERAGEIFS('VISSIM Travel Time Outputs'!$I:$I,'VISSIM Travel Time Outputs'!$D:$D,$D67,'VISSIM Travel Time Outputs'!$A:$A,"AVG",'VISSIM Travel Time Outputs'!$B:$B,I$9)),"-")</f>
        <v>-</v>
      </c>
      <c r="J67" s="36" t="str">
        <f>IFERROR(TIME(0,0,AVERAGEIFS('VISSIM Travel Time Outputs'!$I:$I,'VISSIM Travel Time Outputs'!$D:$D,$D67,'VISSIM Travel Time Outputs'!$A:$A,"AVG",'VISSIM Travel Time Outputs'!$B:$B,J$9)),"-")</f>
        <v>-</v>
      </c>
      <c r="K67" s="36" t="str">
        <f>IFERROR(TIME(0,0,AVERAGEIFS('VISSIM Travel Time Outputs'!$I:$I,'VISSIM Travel Time Outputs'!$D:$D,$D67,'VISSIM Travel Time Outputs'!$A:$A,"AVG",'VISSIM Travel Time Outputs'!$B:$B,K$9)),"-")</f>
        <v>-</v>
      </c>
      <c r="L67" s="36" t="str">
        <f>IFERROR(TIME(0,0,AVERAGEIFS('VISSIM Travel Time Outputs'!$I:$I,'VISSIM Travel Time Outputs'!$D:$D,$D67,'VISSIM Travel Time Outputs'!$A:$A,"AVG",'VISSIM Travel Time Outputs'!$B:$B,L$9)),"-")</f>
        <v>-</v>
      </c>
      <c r="M67" s="36" t="str">
        <f>IFERROR(TIME(0,0,AVERAGEIFS('VISSIM Travel Time Outputs'!$I:$I,'VISSIM Travel Time Outputs'!$D:$D,$D67,'VISSIM Travel Time Outputs'!$A:$A,"AVG",'VISSIM Travel Time Outputs'!$B:$B,M$9)),"-")</f>
        <v>-</v>
      </c>
      <c r="N67" s="36" t="str">
        <f>IFERROR(TIME(0,0,AVERAGEIFS('VISSIM Travel Time Outputs'!$I:$I,'VISSIM Travel Time Outputs'!$D:$D,$D67,'VISSIM Travel Time Outputs'!$A:$A,"AVG",'VISSIM Travel Time Outputs'!$B:$B,N$9)),"-")</f>
        <v>-</v>
      </c>
      <c r="O67" s="36" t="str">
        <f>IFERROR(TIME(0,0,AVERAGEIFS('VISSIM Travel Time Outputs'!$I:$I,'VISSIM Travel Time Outputs'!$D:$D,$D67,'VISSIM Travel Time Outputs'!$A:$A,"AVG",'VISSIM Travel Time Outputs'!$B:$B,O$9)),"-")</f>
        <v>-</v>
      </c>
      <c r="P67" s="36" t="str">
        <f>IFERROR(TIME(0,0,AVERAGEIFS('VISSIM Travel Time Outputs'!$I:$I,'VISSIM Travel Time Outputs'!$D:$D,$D67,'VISSIM Travel Time Outputs'!$A:$A,"AVG",'VISSIM Travel Time Outputs'!$B:$B,P$9)),"-")</f>
        <v>-</v>
      </c>
      <c r="Q67" s="36" t="str">
        <f>IFERROR(TIME(0,0,AVERAGEIFS('VISSIM Travel Time Outputs'!$I:$I,'VISSIM Travel Time Outputs'!$D:$D,$D67,'VISSIM Travel Time Outputs'!$A:$A,"AVG",'VISSIM Travel Time Outputs'!$B:$B,Q$9)),"-")</f>
        <v>-</v>
      </c>
      <c r="R67" s="36" t="str">
        <f>IFERROR(TIME(0,0,AVERAGEIFS('VISSIM Travel Time Outputs'!$I:$I,'VISSIM Travel Time Outputs'!$D:$D,$D67,'VISSIM Travel Time Outputs'!$A:$A,"AVG",'VISSIM Travel Time Outputs'!$B:$B,R$9)),"-")</f>
        <v>-</v>
      </c>
      <c r="S67" s="36" t="str">
        <f>IFERROR(TIME(0,0,AVERAGEIFS('VISSIM Travel Time Outputs'!$I:$I,'VISSIM Travel Time Outputs'!$D:$D,$D67,'VISSIM Travel Time Outputs'!$A:$A,"AVG",'VISSIM Travel Time Outputs'!$B:$B,S$9)),"-")</f>
        <v>-</v>
      </c>
      <c r="T67" s="36" t="str">
        <f>IFERROR(TIME(0,0,AVERAGEIFS('VISSIM Travel Time Outputs'!$I:$I,'VISSIM Travel Time Outputs'!$D:$D,$D67,'VISSIM Travel Time Outputs'!$A:$A,"AVG",'VISSIM Travel Time Outputs'!$B:$B,T$9)),"-")</f>
        <v>-</v>
      </c>
      <c r="U67" s="36" t="str">
        <f>IFERROR(TIME(0,0,AVERAGEIFS('VISSIM Travel Time Outputs'!$I:$I,'VISSIM Travel Time Outputs'!$D:$D,$D67,'VISSIM Travel Time Outputs'!$A:$A,"AVG",'VISSIM Travel Time Outputs'!$B:$B,U$9)),"-")</f>
        <v>-</v>
      </c>
      <c r="V67" s="36" t="str">
        <f>IFERROR(TIME(0,0,AVERAGEIFS('VISSIM Travel Time Outputs'!$I:$I,'VISSIM Travel Time Outputs'!$D:$D,$D67,'VISSIM Travel Time Outputs'!$A:$A,"AVG",'VISSIM Travel Time Outputs'!$B:$B,V$9)),"-")</f>
        <v>-</v>
      </c>
      <c r="W67" s="36" t="str">
        <f>IFERROR(TIME(0,0,AVERAGEIFS('VISSIM Travel Time Outputs'!$I:$I,'VISSIM Travel Time Outputs'!$D:$D,$D67,'VISSIM Travel Time Outputs'!$A:$A,"AVG",'VISSIM Travel Time Outputs'!$B:$B,W$9)),"-")</f>
        <v>-</v>
      </c>
      <c r="X67" s="177" t="str">
        <f>IFERROR(TIME(0,0,AVERAGEIFS('VISSIM Travel Time Outputs'!$I:$I,'VISSIM Travel Time Outputs'!$D:$D,$D67,'VISSIM Travel Time Outputs'!$A:$A,"AVG",'VISSIM Travel Time Outputs'!$B:$B,X$9)),"-")</f>
        <v>-</v>
      </c>
      <c r="Y67" s="304"/>
      <c r="Z67" s="379" t="str">
        <f>IFERROR(AVERAGEIFS('VISSIM Travel Time Outputs'!$F:$F,'VISSIM Travel Time Outputs'!$D:$D,$D67,'VISSIM Travel Time Outputs'!$A:$A,"AVG",'VISSIM Travel Time Outputs'!$B:$B,Z$9),"-")</f>
        <v>-</v>
      </c>
      <c r="AA67" s="380" t="str">
        <f>IFERROR(AVERAGEIFS('VISSIM Travel Time Outputs'!$F:$F,'VISSIM Travel Time Outputs'!$D:$D,$D67,'VISSIM Travel Time Outputs'!$A:$A,"AVG",'VISSIM Travel Time Outputs'!$B:$B,AA$9),"-")</f>
        <v>-</v>
      </c>
      <c r="AB67" s="380" t="str">
        <f>IFERROR(AVERAGEIFS('VISSIM Travel Time Outputs'!$F:$F,'VISSIM Travel Time Outputs'!$D:$D,$D67,'VISSIM Travel Time Outputs'!$A:$A,"AVG",'VISSIM Travel Time Outputs'!$B:$B,AB$9),"-")</f>
        <v>-</v>
      </c>
      <c r="AC67" s="380" t="str">
        <f>IFERROR(AVERAGEIFS('VISSIM Travel Time Outputs'!$F:$F,'VISSIM Travel Time Outputs'!$D:$D,$D67,'VISSIM Travel Time Outputs'!$A:$A,"AVG",'VISSIM Travel Time Outputs'!$B:$B,AC$9),"-")</f>
        <v>-</v>
      </c>
      <c r="AD67" s="380" t="str">
        <f>IFERROR(AVERAGEIFS('VISSIM Travel Time Outputs'!$F:$F,'VISSIM Travel Time Outputs'!$D:$D,$D67,'VISSIM Travel Time Outputs'!$A:$A,"AVG",'VISSIM Travel Time Outputs'!$B:$B,AD$9),"-")</f>
        <v>-</v>
      </c>
      <c r="AE67" s="380" t="str">
        <f>IFERROR(AVERAGEIFS('VISSIM Travel Time Outputs'!$F:$F,'VISSIM Travel Time Outputs'!$D:$D,$D67,'VISSIM Travel Time Outputs'!$A:$A,"AVG",'VISSIM Travel Time Outputs'!$B:$B,AE$9),"-")</f>
        <v>-</v>
      </c>
      <c r="AF67" s="380" t="str">
        <f>IFERROR(AVERAGEIFS('VISSIM Travel Time Outputs'!$F:$F,'VISSIM Travel Time Outputs'!$D:$D,$D67,'VISSIM Travel Time Outputs'!$A:$A,"AVG",'VISSIM Travel Time Outputs'!$B:$B,AF$9),"-")</f>
        <v>-</v>
      </c>
      <c r="AG67" s="380" t="str">
        <f>IFERROR(AVERAGEIFS('VISSIM Travel Time Outputs'!$F:$F,'VISSIM Travel Time Outputs'!$D:$D,$D67,'VISSIM Travel Time Outputs'!$A:$A,"AVG",'VISSIM Travel Time Outputs'!$B:$B,AG$9),"-")</f>
        <v>-</v>
      </c>
      <c r="AH67" s="380" t="str">
        <f>IFERROR(AVERAGEIFS('VISSIM Travel Time Outputs'!$F:$F,'VISSIM Travel Time Outputs'!$D:$D,$D67,'VISSIM Travel Time Outputs'!$A:$A,"AVG",'VISSIM Travel Time Outputs'!$B:$B,AH$9),"-")</f>
        <v>-</v>
      </c>
      <c r="AI67" s="380" t="str">
        <f>IFERROR(AVERAGEIFS('VISSIM Travel Time Outputs'!$F:$F,'VISSIM Travel Time Outputs'!$D:$D,$D67,'VISSIM Travel Time Outputs'!$A:$A,"AVG",'VISSIM Travel Time Outputs'!$B:$B,AI$9),"-")</f>
        <v>-</v>
      </c>
      <c r="AJ67" s="380" t="str">
        <f>IFERROR(AVERAGEIFS('VISSIM Travel Time Outputs'!$F:$F,'VISSIM Travel Time Outputs'!$D:$D,$D67,'VISSIM Travel Time Outputs'!$A:$A,"AVG",'VISSIM Travel Time Outputs'!$B:$B,AJ$9),"-")</f>
        <v>-</v>
      </c>
      <c r="AK67" s="380" t="str">
        <f>IFERROR(AVERAGEIFS('VISSIM Travel Time Outputs'!$F:$F,'VISSIM Travel Time Outputs'!$D:$D,$D67,'VISSIM Travel Time Outputs'!$A:$A,"AVG",'VISSIM Travel Time Outputs'!$B:$B,AK$9),"-")</f>
        <v>-</v>
      </c>
      <c r="AL67" s="380" t="str">
        <f>IFERROR(AVERAGEIFS('VISSIM Travel Time Outputs'!$F:$F,'VISSIM Travel Time Outputs'!$D:$D,$D67,'VISSIM Travel Time Outputs'!$A:$A,"AVG",'VISSIM Travel Time Outputs'!$B:$B,AL$9),"-")</f>
        <v>-</v>
      </c>
      <c r="AM67" s="380" t="str">
        <f>IFERROR(AVERAGEIFS('VISSIM Travel Time Outputs'!$F:$F,'VISSIM Travel Time Outputs'!$D:$D,$D67,'VISSIM Travel Time Outputs'!$A:$A,"AVG",'VISSIM Travel Time Outputs'!$B:$B,AM$9),"-")</f>
        <v>-</v>
      </c>
      <c r="AN67" s="380" t="str">
        <f>IFERROR(AVERAGEIFS('VISSIM Travel Time Outputs'!$F:$F,'VISSIM Travel Time Outputs'!$D:$D,$D67,'VISSIM Travel Time Outputs'!$A:$A,"AVG",'VISSIM Travel Time Outputs'!$B:$B,AN$9),"-")</f>
        <v>-</v>
      </c>
      <c r="AO67" s="381" t="str">
        <f>IFERROR(AVERAGEIFS('VISSIM Travel Time Outputs'!$F:$F,'VISSIM Travel Time Outputs'!$D:$D,$D67,'VISSIM Travel Time Outputs'!$A:$A,"AVG",'VISSIM Travel Time Outputs'!$B:$B,AO$9),"-")</f>
        <v>-</v>
      </c>
      <c r="AP67" s="387"/>
      <c r="AQ67" s="259" t="str">
        <f t="shared" si="13"/>
        <v>--</v>
      </c>
      <c r="AR67" s="410" t="str">
        <f t="shared" si="14"/>
        <v>--</v>
      </c>
      <c r="AS67" s="381">
        <f t="shared" si="15"/>
        <v>0</v>
      </c>
      <c r="AT67" s="305"/>
      <c r="AU67" s="259" t="str">
        <f>IFERROR(TIME(0,0,AVERAGEIFS('VISSIM Travel Time Outputs'!$J:$J,'VISSIM Travel Time Outputs'!$D:$D,$D67,'VISSIM Travel Time Outputs'!$A:$A,"AVG",'VISSIM Travel Time Outputs'!$B:$B,AU$9)),"-")</f>
        <v>-</v>
      </c>
      <c r="AV67" s="36" t="str">
        <f>IFERROR(TIME(0,0,AVERAGEIFS('VISSIM Travel Time Outputs'!$J:$J,'VISSIM Travel Time Outputs'!$D:$D,$D67,'VISSIM Travel Time Outputs'!$A:$A,"AVG",'VISSIM Travel Time Outputs'!$B:$B,AV$9)),"-")</f>
        <v>-</v>
      </c>
      <c r="AW67" s="36" t="str">
        <f>IFERROR(TIME(0,0,AVERAGEIFS('VISSIM Travel Time Outputs'!$J:$J,'VISSIM Travel Time Outputs'!$D:$D,$D67,'VISSIM Travel Time Outputs'!$A:$A,"AVG",'VISSIM Travel Time Outputs'!$B:$B,AW$9)),"-")</f>
        <v>-</v>
      </c>
      <c r="AX67" s="36" t="str">
        <f>IFERROR(TIME(0,0,AVERAGEIFS('VISSIM Travel Time Outputs'!$J:$J,'VISSIM Travel Time Outputs'!$D:$D,$D67,'VISSIM Travel Time Outputs'!$A:$A,"AVG",'VISSIM Travel Time Outputs'!$B:$B,AX$9)),"-")</f>
        <v>-</v>
      </c>
      <c r="AY67" s="36" t="str">
        <f>IFERROR(TIME(0,0,AVERAGEIFS('VISSIM Travel Time Outputs'!$J:$J,'VISSIM Travel Time Outputs'!$D:$D,$D67,'VISSIM Travel Time Outputs'!$A:$A,"AVG",'VISSIM Travel Time Outputs'!$B:$B,AY$9)),"-")</f>
        <v>-</v>
      </c>
      <c r="AZ67" s="36" t="str">
        <f>IFERROR(TIME(0,0,AVERAGEIFS('VISSIM Travel Time Outputs'!$J:$J,'VISSIM Travel Time Outputs'!$D:$D,$D67,'VISSIM Travel Time Outputs'!$A:$A,"AVG",'VISSIM Travel Time Outputs'!$B:$B,AZ$9)),"-")</f>
        <v>-</v>
      </c>
      <c r="BA67" s="36" t="str">
        <f>IFERROR(TIME(0,0,AVERAGEIFS('VISSIM Travel Time Outputs'!$J:$J,'VISSIM Travel Time Outputs'!$D:$D,$D67,'VISSIM Travel Time Outputs'!$A:$A,"AVG",'VISSIM Travel Time Outputs'!$B:$B,BA$9)),"-")</f>
        <v>-</v>
      </c>
      <c r="BB67" s="36" t="str">
        <f>IFERROR(TIME(0,0,AVERAGEIFS('VISSIM Travel Time Outputs'!$J:$J,'VISSIM Travel Time Outputs'!$D:$D,$D67,'VISSIM Travel Time Outputs'!$A:$A,"AVG",'VISSIM Travel Time Outputs'!$B:$B,BB$9)),"-")</f>
        <v>-</v>
      </c>
      <c r="BC67" s="36" t="str">
        <f>IFERROR(TIME(0,0,AVERAGEIFS('VISSIM Travel Time Outputs'!$J:$J,'VISSIM Travel Time Outputs'!$D:$D,$D67,'VISSIM Travel Time Outputs'!$A:$A,"AVG",'VISSIM Travel Time Outputs'!$B:$B,BC$9)),"-")</f>
        <v>-</v>
      </c>
      <c r="BD67" s="36" t="str">
        <f>IFERROR(TIME(0,0,AVERAGEIFS('VISSIM Travel Time Outputs'!$J:$J,'VISSIM Travel Time Outputs'!$D:$D,$D67,'VISSIM Travel Time Outputs'!$A:$A,"AVG",'VISSIM Travel Time Outputs'!$B:$B,BD$9)),"-")</f>
        <v>-</v>
      </c>
      <c r="BE67" s="36" t="str">
        <f>IFERROR(TIME(0,0,AVERAGEIFS('VISSIM Travel Time Outputs'!$J:$J,'VISSIM Travel Time Outputs'!$D:$D,$D67,'VISSIM Travel Time Outputs'!$A:$A,"AVG",'VISSIM Travel Time Outputs'!$B:$B,BE$9)),"-")</f>
        <v>-</v>
      </c>
      <c r="BF67" s="36" t="str">
        <f>IFERROR(TIME(0,0,AVERAGEIFS('VISSIM Travel Time Outputs'!$J:$J,'VISSIM Travel Time Outputs'!$D:$D,$D67,'VISSIM Travel Time Outputs'!$A:$A,"AVG",'VISSIM Travel Time Outputs'!$B:$B,BF$9)),"-")</f>
        <v>-</v>
      </c>
      <c r="BG67" s="36" t="str">
        <f>IFERROR(TIME(0,0,AVERAGEIFS('VISSIM Travel Time Outputs'!$J:$J,'VISSIM Travel Time Outputs'!$D:$D,$D67,'VISSIM Travel Time Outputs'!$A:$A,"AVG",'VISSIM Travel Time Outputs'!$B:$B,BG$9)),"-")</f>
        <v>-</v>
      </c>
      <c r="BH67" s="36" t="str">
        <f>IFERROR(TIME(0,0,AVERAGEIFS('VISSIM Travel Time Outputs'!$J:$J,'VISSIM Travel Time Outputs'!$D:$D,$D67,'VISSIM Travel Time Outputs'!$A:$A,"AVG",'VISSIM Travel Time Outputs'!$B:$B,BH$9)),"-")</f>
        <v>-</v>
      </c>
      <c r="BI67" s="36" t="str">
        <f>IFERROR(TIME(0,0,AVERAGEIFS('VISSIM Travel Time Outputs'!$J:$J,'VISSIM Travel Time Outputs'!$D:$D,$D67,'VISSIM Travel Time Outputs'!$A:$A,"AVG",'VISSIM Travel Time Outputs'!$B:$B,BI$9)),"-")</f>
        <v>-</v>
      </c>
      <c r="BJ67" s="177" t="str">
        <f>IFERROR(TIME(0,0,AVERAGEIFS('VISSIM Travel Time Outputs'!$J:$J,'VISSIM Travel Time Outputs'!$D:$D,$D67,'VISSIM Travel Time Outputs'!$A:$A,"AVG",'VISSIM Travel Time Outputs'!$B:$B,BJ$9)),"-")</f>
        <v>-</v>
      </c>
      <c r="BK67" s="164"/>
      <c r="BL67" s="379" t="str">
        <f>IFERROR(AVERAGEIFS('VISSIM Travel Time Outputs'!$G:$G,'VISSIM Travel Time Outputs'!$D:$D,$D67,'VISSIM Travel Time Outputs'!$A:$A,"AVG",'VISSIM Travel Time Outputs'!$B:$B,BL$9),"-")</f>
        <v>-</v>
      </c>
      <c r="BM67" s="380" t="str">
        <f>IFERROR(AVERAGEIFS('VISSIM Travel Time Outputs'!$G:$G,'VISSIM Travel Time Outputs'!$D:$D,$D67,'VISSIM Travel Time Outputs'!$A:$A,"AVG",'VISSIM Travel Time Outputs'!$B:$B,BM$9),"-")</f>
        <v>-</v>
      </c>
      <c r="BN67" s="380" t="str">
        <f>IFERROR(AVERAGEIFS('VISSIM Travel Time Outputs'!$G:$G,'VISSIM Travel Time Outputs'!$D:$D,$D67,'VISSIM Travel Time Outputs'!$A:$A,"AVG",'VISSIM Travel Time Outputs'!$B:$B,BN$9),"-")</f>
        <v>-</v>
      </c>
      <c r="BO67" s="380" t="str">
        <f>IFERROR(AVERAGEIFS('VISSIM Travel Time Outputs'!$G:$G,'VISSIM Travel Time Outputs'!$D:$D,$D67,'VISSIM Travel Time Outputs'!$A:$A,"AVG",'VISSIM Travel Time Outputs'!$B:$B,BO$9),"-")</f>
        <v>-</v>
      </c>
      <c r="BP67" s="380" t="str">
        <f>IFERROR(AVERAGEIFS('VISSIM Travel Time Outputs'!$G:$G,'VISSIM Travel Time Outputs'!$D:$D,$D67,'VISSIM Travel Time Outputs'!$A:$A,"AVG",'VISSIM Travel Time Outputs'!$B:$B,BP$9),"-")</f>
        <v>-</v>
      </c>
      <c r="BQ67" s="380" t="str">
        <f>IFERROR(AVERAGEIFS('VISSIM Travel Time Outputs'!$G:$G,'VISSIM Travel Time Outputs'!$D:$D,$D67,'VISSIM Travel Time Outputs'!$A:$A,"AVG",'VISSIM Travel Time Outputs'!$B:$B,BQ$9),"-")</f>
        <v>-</v>
      </c>
      <c r="BR67" s="380" t="str">
        <f>IFERROR(AVERAGEIFS('VISSIM Travel Time Outputs'!$G:$G,'VISSIM Travel Time Outputs'!$D:$D,$D67,'VISSIM Travel Time Outputs'!$A:$A,"AVG",'VISSIM Travel Time Outputs'!$B:$B,BR$9),"-")</f>
        <v>-</v>
      </c>
      <c r="BS67" s="380" t="str">
        <f>IFERROR(AVERAGEIFS('VISSIM Travel Time Outputs'!$G:$G,'VISSIM Travel Time Outputs'!$D:$D,$D67,'VISSIM Travel Time Outputs'!$A:$A,"AVG",'VISSIM Travel Time Outputs'!$B:$B,BS$9),"-")</f>
        <v>-</v>
      </c>
      <c r="BT67" s="380" t="str">
        <f>IFERROR(AVERAGEIFS('VISSIM Travel Time Outputs'!$G:$G,'VISSIM Travel Time Outputs'!$D:$D,$D67,'VISSIM Travel Time Outputs'!$A:$A,"AVG",'VISSIM Travel Time Outputs'!$B:$B,BT$9),"-")</f>
        <v>-</v>
      </c>
      <c r="BU67" s="380" t="str">
        <f>IFERROR(AVERAGEIFS('VISSIM Travel Time Outputs'!$G:$G,'VISSIM Travel Time Outputs'!$D:$D,$D67,'VISSIM Travel Time Outputs'!$A:$A,"AVG",'VISSIM Travel Time Outputs'!$B:$B,BU$9),"-")</f>
        <v>-</v>
      </c>
      <c r="BV67" s="380" t="str">
        <f>IFERROR(AVERAGEIFS('VISSIM Travel Time Outputs'!$G:$G,'VISSIM Travel Time Outputs'!$D:$D,$D67,'VISSIM Travel Time Outputs'!$A:$A,"AVG",'VISSIM Travel Time Outputs'!$B:$B,BV$9),"-")</f>
        <v>-</v>
      </c>
      <c r="BW67" s="380" t="str">
        <f>IFERROR(AVERAGEIFS('VISSIM Travel Time Outputs'!$G:$G,'VISSIM Travel Time Outputs'!$D:$D,$D67,'VISSIM Travel Time Outputs'!$A:$A,"AVG",'VISSIM Travel Time Outputs'!$B:$B,BW$9),"-")</f>
        <v>-</v>
      </c>
      <c r="BX67" s="380" t="str">
        <f>IFERROR(AVERAGEIFS('VISSIM Travel Time Outputs'!$G:$G,'VISSIM Travel Time Outputs'!$D:$D,$D67,'VISSIM Travel Time Outputs'!$A:$A,"AVG",'VISSIM Travel Time Outputs'!$B:$B,BX$9),"-")</f>
        <v>-</v>
      </c>
      <c r="BY67" s="380" t="str">
        <f>IFERROR(AVERAGEIFS('VISSIM Travel Time Outputs'!$G:$G,'VISSIM Travel Time Outputs'!$D:$D,$D67,'VISSIM Travel Time Outputs'!$A:$A,"AVG",'VISSIM Travel Time Outputs'!$B:$B,BY$9),"-")</f>
        <v>-</v>
      </c>
      <c r="BZ67" s="380" t="str">
        <f>IFERROR(AVERAGEIFS('VISSIM Travel Time Outputs'!$G:$G,'VISSIM Travel Time Outputs'!$D:$D,$D67,'VISSIM Travel Time Outputs'!$A:$A,"AVG",'VISSIM Travel Time Outputs'!$B:$B,BZ$9),"-")</f>
        <v>-</v>
      </c>
      <c r="CA67" s="381" t="str">
        <f>IFERROR(AVERAGEIFS('VISSIM Travel Time Outputs'!$G:$G,'VISSIM Travel Time Outputs'!$D:$D,$D67,'VISSIM Travel Time Outputs'!$A:$A,"AVG",'VISSIM Travel Time Outputs'!$B:$B,CA$9),"-")</f>
        <v>-</v>
      </c>
      <c r="CB67" s="304"/>
      <c r="CC67" s="259" t="str">
        <f t="shared" si="16"/>
        <v>--</v>
      </c>
      <c r="CD67" s="410" t="str">
        <f t="shared" si="17"/>
        <v>--</v>
      </c>
      <c r="CE67" s="381">
        <f t="shared" si="18"/>
        <v>0</v>
      </c>
      <c r="CF67" s="387"/>
      <c r="CG67" s="259" t="str">
        <f>IFERROR(GETPIVOTDATA("Average of TRAVTM(31)",#REF!,"TIMEINT",CG$9,"VEHICLETRAVELTIMEMEASUREMENT",$D67)/3600/24,"--")</f>
        <v>--</v>
      </c>
      <c r="CH67" s="36" t="str">
        <f>IFERROR(GETPIVOTDATA("Average of TRAVTM(31)",#REF!,"TIMEINT",CH$9,"VEHICLETRAVELTIMEMEASUREMENT",$D67)/3600/24,"--")</f>
        <v>--</v>
      </c>
      <c r="CI67" s="36" t="str">
        <f>IFERROR(GETPIVOTDATA("Average of TRAVTM(31)",#REF!,"TIMEINT",CI$9,"VEHICLETRAVELTIMEMEASUREMENT",$D67)/3600/24,"--")</f>
        <v>--</v>
      </c>
      <c r="CJ67" s="36" t="str">
        <f>IFERROR(GETPIVOTDATA("Average of TRAVTM(31)",#REF!,"TIMEINT",CJ$9,"VEHICLETRAVELTIMEMEASUREMENT",$D67)/3600/24,"--")</f>
        <v>--</v>
      </c>
      <c r="CK67" s="36" t="str">
        <f>IFERROR(GETPIVOTDATA("Average of TRAVTM(31)",#REF!,"TIMEINT",CK$9,"VEHICLETRAVELTIMEMEASUREMENT",$D67)/3600/24,"--")</f>
        <v>--</v>
      </c>
      <c r="CL67" s="36" t="str">
        <f>IFERROR(GETPIVOTDATA("Average of TRAVTM(31)",#REF!,"TIMEINT",CL$9,"VEHICLETRAVELTIMEMEASUREMENT",$D67)/3600/24,"--")</f>
        <v>--</v>
      </c>
      <c r="CM67" s="36" t="str">
        <f>IFERROR(GETPIVOTDATA("Average of TRAVTM(31)",#REF!,"TIMEINT",CM$9,"VEHICLETRAVELTIMEMEASUREMENT",$D67)/3600/24,"--")</f>
        <v>--</v>
      </c>
      <c r="CN67" s="36" t="str">
        <f>IFERROR(GETPIVOTDATA("Average of TRAVTM(31)",#REF!,"TIMEINT",CN$9,"VEHICLETRAVELTIMEMEASUREMENT",$D67)/3600/24,"--")</f>
        <v>--</v>
      </c>
      <c r="CO67" s="36" t="str">
        <f>IFERROR(GETPIVOTDATA("Average of TRAVTM(31)",#REF!,"TIMEINT",CO$9,"VEHICLETRAVELTIMEMEASUREMENT",$D67)/3600/24,"--")</f>
        <v>--</v>
      </c>
      <c r="CP67" s="36" t="str">
        <f>IFERROR(GETPIVOTDATA("Average of TRAVTM(31)",#REF!,"TIMEINT",CP$9,"VEHICLETRAVELTIMEMEASUREMENT",$D67)/3600/24,"--")</f>
        <v>--</v>
      </c>
      <c r="CQ67" s="36" t="str">
        <f>IFERROR(GETPIVOTDATA("Average of TRAVTM(31)",#REF!,"TIMEINT",CQ$9,"VEHICLETRAVELTIMEMEASUREMENT",$D67)/3600/24,"--")</f>
        <v>--</v>
      </c>
      <c r="CR67" s="36" t="str">
        <f>IFERROR(GETPIVOTDATA("Average of TRAVTM(31)",#REF!,"TIMEINT",CR$9,"VEHICLETRAVELTIMEMEASUREMENT",$D67)/3600/24,"--")</f>
        <v>--</v>
      </c>
      <c r="CS67" s="36" t="str">
        <f>IFERROR(GETPIVOTDATA("Average of TRAVTM(31)",#REF!,"TIMEINT",CS$9,"VEHICLETRAVELTIMEMEASUREMENT",$D67)/3600/24,"--")</f>
        <v>--</v>
      </c>
      <c r="CT67" s="36" t="str">
        <f>IFERROR(GETPIVOTDATA("Average of TRAVTM(31)",#REF!,"TIMEINT",CT$9,"VEHICLETRAVELTIMEMEASUREMENT",$D67)/3600/24,"--")</f>
        <v>--</v>
      </c>
      <c r="CU67" s="36" t="str">
        <f>IFERROR(GETPIVOTDATA("Average of TRAVTM(31)",#REF!,"TIMEINT",CU$9,"VEHICLETRAVELTIMEMEASUREMENT",$D67)/3600/24,"--")</f>
        <v>--</v>
      </c>
      <c r="CV67" s="177" t="str">
        <f>IFERROR(GETPIVOTDATA("Average of TRAVTM(31)",#REF!,"TIMEINT",CV$9,"VEHICLETRAVELTIMEMEASUREMENT",$D67)/3600/24,"--")</f>
        <v>--</v>
      </c>
      <c r="CW67" s="387"/>
      <c r="CX67" s="379" t="str">
        <f>IFERROR(GETPIVOTDATA("Average of VEHS(31)",#REF!,"TIMEINT",CX$9,"VEHICLETRAVELTIMEMEASUREMENT",$D67),"--")</f>
        <v>--</v>
      </c>
      <c r="CY67" s="380" t="str">
        <f>IFERROR(GETPIVOTDATA("Average of VEHS(31)",#REF!,"TIMEINT",CY$9,"VEHICLETRAVELTIMEMEASUREMENT",$D67),"--")</f>
        <v>--</v>
      </c>
      <c r="CZ67" s="380" t="str">
        <f>IFERROR(GETPIVOTDATA("Average of VEHS(31)",#REF!,"TIMEINT",CZ$9,"VEHICLETRAVELTIMEMEASUREMENT",$D67),"--")</f>
        <v>--</v>
      </c>
      <c r="DA67" s="380" t="str">
        <f>IFERROR(GETPIVOTDATA("Average of VEHS(31)",#REF!,"TIMEINT",DA$9,"VEHICLETRAVELTIMEMEASUREMENT",$D67),"--")</f>
        <v>--</v>
      </c>
      <c r="DB67" s="380" t="str">
        <f>IFERROR(GETPIVOTDATA("Average of VEHS(31)",#REF!,"TIMEINT",DB$9,"VEHICLETRAVELTIMEMEASUREMENT",$D67),"--")</f>
        <v>--</v>
      </c>
      <c r="DC67" s="380" t="str">
        <f>IFERROR(GETPIVOTDATA("Average of VEHS(31)",#REF!,"TIMEINT",DC$9,"VEHICLETRAVELTIMEMEASUREMENT",$D67),"--")</f>
        <v>--</v>
      </c>
      <c r="DD67" s="380" t="str">
        <f>IFERROR(GETPIVOTDATA("Average of VEHS(31)",#REF!,"TIMEINT",DD$9,"VEHICLETRAVELTIMEMEASUREMENT",$D67),"--")</f>
        <v>--</v>
      </c>
      <c r="DE67" s="380" t="str">
        <f>IFERROR(GETPIVOTDATA("Average of VEHS(31)",#REF!,"TIMEINT",DE$9,"VEHICLETRAVELTIMEMEASUREMENT",$D67),"--")</f>
        <v>--</v>
      </c>
      <c r="DF67" s="380" t="str">
        <f>IFERROR(GETPIVOTDATA("Average of VEHS(31)",#REF!,"TIMEINT",DF$9,"VEHICLETRAVELTIMEMEASUREMENT",$D67),"--")</f>
        <v>--</v>
      </c>
      <c r="DG67" s="380" t="str">
        <f>IFERROR(GETPIVOTDATA("Average of VEHS(31)",#REF!,"TIMEINT",DG$9,"VEHICLETRAVELTIMEMEASUREMENT",$D67),"--")</f>
        <v>--</v>
      </c>
      <c r="DH67" s="380" t="str">
        <f>IFERROR(GETPIVOTDATA("Average of VEHS(31)",#REF!,"TIMEINT",DH$9,"VEHICLETRAVELTIMEMEASUREMENT",$D67),"--")</f>
        <v>--</v>
      </c>
      <c r="DI67" s="380" t="str">
        <f>IFERROR(GETPIVOTDATA("Average of VEHS(31)",#REF!,"TIMEINT",DI$9,"VEHICLETRAVELTIMEMEASUREMENT",$D67),"--")</f>
        <v>--</v>
      </c>
      <c r="DJ67" s="380" t="str">
        <f>IFERROR(GETPIVOTDATA("Average of VEHS(31)",#REF!,"TIMEINT",DJ$9,"VEHICLETRAVELTIMEMEASUREMENT",$D67),"--")</f>
        <v>--</v>
      </c>
      <c r="DK67" s="380" t="str">
        <f>IFERROR(GETPIVOTDATA("Average of VEHS(31)",#REF!,"TIMEINT",DK$9,"VEHICLETRAVELTIMEMEASUREMENT",$D67),"--")</f>
        <v>--</v>
      </c>
      <c r="DL67" s="380" t="str">
        <f>IFERROR(GETPIVOTDATA("Average of VEHS(31)",#REF!,"TIMEINT",DL$9,"VEHICLETRAVELTIMEMEASUREMENT",$D67),"--")</f>
        <v>--</v>
      </c>
      <c r="DM67" s="381" t="str">
        <f>IFERROR(GETPIVOTDATA("Average of VEHS(31)",#REF!,"TIMEINT",DM$9,"VEHICLETRAVELTIMEMEASUREMENT",$D67),"--")</f>
        <v>--</v>
      </c>
      <c r="DN67" s="387"/>
      <c r="DO67" s="259" t="str">
        <f t="shared" si="19"/>
        <v>--</v>
      </c>
      <c r="DP67" s="410" t="str">
        <f t="shared" si="20"/>
        <v>--</v>
      </c>
      <c r="DQ67" s="381">
        <f t="shared" si="21"/>
        <v>0</v>
      </c>
      <c r="DR67" s="305"/>
      <c r="DS67" s="259" t="str">
        <f>IFERROR(TIME(0,0,AVERAGEIFS('VISSIM Travel Time Outputs'!$K:$K,'VISSIM Travel Time Outputs'!$D:$D,$D67,'VISSIM Travel Time Outputs'!$A:$A,"AVG",'VISSIM Travel Time Outputs'!$B:$B,DS$9)),"-")</f>
        <v>-</v>
      </c>
      <c r="DT67" s="36" t="str">
        <f>IFERROR(TIME(0,0,AVERAGEIFS('VISSIM Travel Time Outputs'!$K:$K,'VISSIM Travel Time Outputs'!$D:$D,$D67,'VISSIM Travel Time Outputs'!$A:$A,"AVG",'VISSIM Travel Time Outputs'!$B:$B,DT$9)),"-")</f>
        <v>-</v>
      </c>
      <c r="DU67" s="36" t="str">
        <f>IFERROR(TIME(0,0,AVERAGEIFS('VISSIM Travel Time Outputs'!$K:$K,'VISSIM Travel Time Outputs'!$D:$D,$D67,'VISSIM Travel Time Outputs'!$A:$A,"AVG",'VISSIM Travel Time Outputs'!$B:$B,DU$9)),"-")</f>
        <v>-</v>
      </c>
      <c r="DV67" s="36" t="str">
        <f>IFERROR(TIME(0,0,AVERAGEIFS('VISSIM Travel Time Outputs'!$K:$K,'VISSIM Travel Time Outputs'!$D:$D,$D67,'VISSIM Travel Time Outputs'!$A:$A,"AVG",'VISSIM Travel Time Outputs'!$B:$B,DV$9)),"-")</f>
        <v>-</v>
      </c>
      <c r="DW67" s="36" t="str">
        <f>IFERROR(TIME(0,0,AVERAGEIFS('VISSIM Travel Time Outputs'!$K:$K,'VISSIM Travel Time Outputs'!$D:$D,$D67,'VISSIM Travel Time Outputs'!$A:$A,"AVG",'VISSIM Travel Time Outputs'!$B:$B,DW$9)),"-")</f>
        <v>-</v>
      </c>
      <c r="DX67" s="36" t="str">
        <f>IFERROR(TIME(0,0,AVERAGEIFS('VISSIM Travel Time Outputs'!$K:$K,'VISSIM Travel Time Outputs'!$D:$D,$D67,'VISSIM Travel Time Outputs'!$A:$A,"AVG",'VISSIM Travel Time Outputs'!$B:$B,DX$9)),"-")</f>
        <v>-</v>
      </c>
      <c r="DY67" s="36" t="str">
        <f>IFERROR(TIME(0,0,AVERAGEIFS('VISSIM Travel Time Outputs'!$K:$K,'VISSIM Travel Time Outputs'!$D:$D,$D67,'VISSIM Travel Time Outputs'!$A:$A,"AVG",'VISSIM Travel Time Outputs'!$B:$B,DY$9)),"-")</f>
        <v>-</v>
      </c>
      <c r="DZ67" s="36" t="str">
        <f>IFERROR(TIME(0,0,AVERAGEIFS('VISSIM Travel Time Outputs'!$K:$K,'VISSIM Travel Time Outputs'!$D:$D,$D67,'VISSIM Travel Time Outputs'!$A:$A,"AVG",'VISSIM Travel Time Outputs'!$B:$B,DZ$9)),"-")</f>
        <v>-</v>
      </c>
      <c r="EA67" s="36" t="str">
        <f>IFERROR(TIME(0,0,AVERAGEIFS('VISSIM Travel Time Outputs'!$K:$K,'VISSIM Travel Time Outputs'!$D:$D,$D67,'VISSIM Travel Time Outputs'!$A:$A,"AVG",'VISSIM Travel Time Outputs'!$B:$B,EA$9)),"-")</f>
        <v>-</v>
      </c>
      <c r="EB67" s="36" t="str">
        <f>IFERROR(TIME(0,0,AVERAGEIFS('VISSIM Travel Time Outputs'!$K:$K,'VISSIM Travel Time Outputs'!$D:$D,$D67,'VISSIM Travel Time Outputs'!$A:$A,"AVG",'VISSIM Travel Time Outputs'!$B:$B,EB$9)),"-")</f>
        <v>-</v>
      </c>
      <c r="EC67" s="36" t="str">
        <f>IFERROR(TIME(0,0,AVERAGEIFS('VISSIM Travel Time Outputs'!$K:$K,'VISSIM Travel Time Outputs'!$D:$D,$D67,'VISSIM Travel Time Outputs'!$A:$A,"AVG",'VISSIM Travel Time Outputs'!$B:$B,EC$9)),"-")</f>
        <v>-</v>
      </c>
      <c r="ED67" s="36" t="str">
        <f>IFERROR(TIME(0,0,AVERAGEIFS('VISSIM Travel Time Outputs'!$K:$K,'VISSIM Travel Time Outputs'!$D:$D,$D67,'VISSIM Travel Time Outputs'!$A:$A,"AVG",'VISSIM Travel Time Outputs'!$B:$B,ED$9)),"-")</f>
        <v>-</v>
      </c>
      <c r="EE67" s="36" t="str">
        <f>IFERROR(TIME(0,0,AVERAGEIFS('VISSIM Travel Time Outputs'!$K:$K,'VISSIM Travel Time Outputs'!$D:$D,$D67,'VISSIM Travel Time Outputs'!$A:$A,"AVG",'VISSIM Travel Time Outputs'!$B:$B,EE$9)),"-")</f>
        <v>-</v>
      </c>
      <c r="EF67" s="36" t="str">
        <f>IFERROR(TIME(0,0,AVERAGEIFS('VISSIM Travel Time Outputs'!$K:$K,'VISSIM Travel Time Outputs'!$D:$D,$D67,'VISSIM Travel Time Outputs'!$A:$A,"AVG",'VISSIM Travel Time Outputs'!$B:$B,EF$9)),"-")</f>
        <v>-</v>
      </c>
      <c r="EG67" s="36" t="str">
        <f>IFERROR(TIME(0,0,AVERAGEIFS('VISSIM Travel Time Outputs'!$K:$K,'VISSIM Travel Time Outputs'!$D:$D,$D67,'VISSIM Travel Time Outputs'!$A:$A,"AVG",'VISSIM Travel Time Outputs'!$B:$B,EG$9)),"-")</f>
        <v>-</v>
      </c>
      <c r="EH67" s="177" t="str">
        <f>IFERROR(TIME(0,0,AVERAGEIFS('VISSIM Travel Time Outputs'!$K:$K,'VISSIM Travel Time Outputs'!$D:$D,$D67,'VISSIM Travel Time Outputs'!$A:$A,"AVG",'VISSIM Travel Time Outputs'!$B:$B,EH$9)),"-")</f>
        <v>-</v>
      </c>
      <c r="EI67" s="164"/>
      <c r="EJ67" s="379" t="str">
        <f>IFERROR(AVERAGEIFS('VISSIM Travel Time Outputs'!$H:$H,'VISSIM Travel Time Outputs'!$D:$D,$D67,'VISSIM Travel Time Outputs'!$A:$A,"AVG",'VISSIM Travel Time Outputs'!$B:$B,EJ$9),"-")</f>
        <v>-</v>
      </c>
      <c r="EK67" s="380" t="str">
        <f>IFERROR(AVERAGEIFS('VISSIM Travel Time Outputs'!$H:$H,'VISSIM Travel Time Outputs'!$D:$D,$D67,'VISSIM Travel Time Outputs'!$A:$A,"AVG",'VISSIM Travel Time Outputs'!$B:$B,EK$9),"-")</f>
        <v>-</v>
      </c>
      <c r="EL67" s="380" t="str">
        <f>IFERROR(AVERAGEIFS('VISSIM Travel Time Outputs'!$H:$H,'VISSIM Travel Time Outputs'!$D:$D,$D67,'VISSIM Travel Time Outputs'!$A:$A,"AVG",'VISSIM Travel Time Outputs'!$B:$B,EL$9),"-")</f>
        <v>-</v>
      </c>
      <c r="EM67" s="380" t="str">
        <f>IFERROR(AVERAGEIFS('VISSIM Travel Time Outputs'!$H:$H,'VISSIM Travel Time Outputs'!$D:$D,$D67,'VISSIM Travel Time Outputs'!$A:$A,"AVG",'VISSIM Travel Time Outputs'!$B:$B,EM$9),"-")</f>
        <v>-</v>
      </c>
      <c r="EN67" s="380" t="str">
        <f>IFERROR(AVERAGEIFS('VISSIM Travel Time Outputs'!$H:$H,'VISSIM Travel Time Outputs'!$D:$D,$D67,'VISSIM Travel Time Outputs'!$A:$A,"AVG",'VISSIM Travel Time Outputs'!$B:$B,EN$9),"-")</f>
        <v>-</v>
      </c>
      <c r="EO67" s="380" t="str">
        <f>IFERROR(AVERAGEIFS('VISSIM Travel Time Outputs'!$H:$H,'VISSIM Travel Time Outputs'!$D:$D,$D67,'VISSIM Travel Time Outputs'!$A:$A,"AVG",'VISSIM Travel Time Outputs'!$B:$B,EO$9),"-")</f>
        <v>-</v>
      </c>
      <c r="EP67" s="380" t="str">
        <f>IFERROR(AVERAGEIFS('VISSIM Travel Time Outputs'!$H:$H,'VISSIM Travel Time Outputs'!$D:$D,$D67,'VISSIM Travel Time Outputs'!$A:$A,"AVG",'VISSIM Travel Time Outputs'!$B:$B,EP$9),"-")</f>
        <v>-</v>
      </c>
      <c r="EQ67" s="380" t="str">
        <f>IFERROR(AVERAGEIFS('VISSIM Travel Time Outputs'!$H:$H,'VISSIM Travel Time Outputs'!$D:$D,$D67,'VISSIM Travel Time Outputs'!$A:$A,"AVG",'VISSIM Travel Time Outputs'!$B:$B,EQ$9),"-")</f>
        <v>-</v>
      </c>
      <c r="ER67" s="380" t="str">
        <f>IFERROR(AVERAGEIFS('VISSIM Travel Time Outputs'!$H:$H,'VISSIM Travel Time Outputs'!$D:$D,$D67,'VISSIM Travel Time Outputs'!$A:$A,"AVG",'VISSIM Travel Time Outputs'!$B:$B,ER$9),"-")</f>
        <v>-</v>
      </c>
      <c r="ES67" s="380" t="str">
        <f>IFERROR(AVERAGEIFS('VISSIM Travel Time Outputs'!$H:$H,'VISSIM Travel Time Outputs'!$D:$D,$D67,'VISSIM Travel Time Outputs'!$A:$A,"AVG",'VISSIM Travel Time Outputs'!$B:$B,ES$9),"-")</f>
        <v>-</v>
      </c>
      <c r="ET67" s="380" t="str">
        <f>IFERROR(AVERAGEIFS('VISSIM Travel Time Outputs'!$H:$H,'VISSIM Travel Time Outputs'!$D:$D,$D67,'VISSIM Travel Time Outputs'!$A:$A,"AVG",'VISSIM Travel Time Outputs'!$B:$B,ET$9),"-")</f>
        <v>-</v>
      </c>
      <c r="EU67" s="380" t="str">
        <f>IFERROR(AVERAGEIFS('VISSIM Travel Time Outputs'!$H:$H,'VISSIM Travel Time Outputs'!$D:$D,$D67,'VISSIM Travel Time Outputs'!$A:$A,"AVG",'VISSIM Travel Time Outputs'!$B:$B,EU$9),"-")</f>
        <v>-</v>
      </c>
      <c r="EV67" s="380" t="str">
        <f>IFERROR(AVERAGEIFS('VISSIM Travel Time Outputs'!$H:$H,'VISSIM Travel Time Outputs'!$D:$D,$D67,'VISSIM Travel Time Outputs'!$A:$A,"AVG",'VISSIM Travel Time Outputs'!$B:$B,EV$9),"-")</f>
        <v>-</v>
      </c>
      <c r="EW67" s="380" t="str">
        <f>IFERROR(AVERAGEIFS('VISSIM Travel Time Outputs'!$H:$H,'VISSIM Travel Time Outputs'!$D:$D,$D67,'VISSIM Travel Time Outputs'!$A:$A,"AVG",'VISSIM Travel Time Outputs'!$B:$B,EW$9),"-")</f>
        <v>-</v>
      </c>
      <c r="EX67" s="380" t="str">
        <f>IFERROR(AVERAGEIFS('VISSIM Travel Time Outputs'!$H:$H,'VISSIM Travel Time Outputs'!$D:$D,$D67,'VISSIM Travel Time Outputs'!$A:$A,"AVG",'VISSIM Travel Time Outputs'!$B:$B,EX$9),"-")</f>
        <v>-</v>
      </c>
      <c r="EY67" s="381" t="str">
        <f>IFERROR(AVERAGEIFS('VISSIM Travel Time Outputs'!$H:$H,'VISSIM Travel Time Outputs'!$D:$D,$D67,'VISSIM Travel Time Outputs'!$A:$A,"AVG",'VISSIM Travel Time Outputs'!$B:$B,EY$9),"-")</f>
        <v>-</v>
      </c>
      <c r="EZ67" s="304"/>
      <c r="FA67" s="259" t="str">
        <f t="shared" si="22"/>
        <v>--</v>
      </c>
      <c r="FB67" s="410" t="str">
        <f t="shared" si="23"/>
        <v>--</v>
      </c>
      <c r="FC67" s="381">
        <f t="shared" si="24"/>
        <v>0</v>
      </c>
      <c r="FD67" s="387"/>
      <c r="FE67" s="259" t="str">
        <f>IFERROR(GETPIVOTDATA("Average of TRAVTM(40)",#REF!,"TIMEINT",FE$9,"VEHICLETRAVELTIMEMEASUREMENT",$D67)/3600/24,"--")</f>
        <v>--</v>
      </c>
      <c r="FF67" s="36" t="str">
        <f>IFERROR(GETPIVOTDATA("Average of TRAVTM(40)",#REF!,"TIMEINT",FF$9,"VEHICLETRAVELTIMEMEASUREMENT",$D67)/3600/24,"--")</f>
        <v>--</v>
      </c>
      <c r="FG67" s="36" t="str">
        <f>IFERROR(GETPIVOTDATA("Average of TRAVTM(40)",#REF!,"TIMEINT",FG$9,"VEHICLETRAVELTIMEMEASUREMENT",$D67)/3600/24,"--")</f>
        <v>--</v>
      </c>
      <c r="FH67" s="36" t="str">
        <f>IFERROR(GETPIVOTDATA("Average of TRAVTM(40)",#REF!,"TIMEINT",FH$9,"VEHICLETRAVELTIMEMEASUREMENT",$D67)/3600/24,"--")</f>
        <v>--</v>
      </c>
      <c r="FI67" s="36" t="str">
        <f>IFERROR(GETPIVOTDATA("Average of TRAVTM(40)",#REF!,"TIMEINT",FI$9,"VEHICLETRAVELTIMEMEASUREMENT",$D67)/3600/24,"--")</f>
        <v>--</v>
      </c>
      <c r="FJ67" s="36" t="str">
        <f>IFERROR(GETPIVOTDATA("Average of TRAVTM(40)",#REF!,"TIMEINT",FJ$9,"VEHICLETRAVELTIMEMEASUREMENT",$D67)/3600/24,"--")</f>
        <v>--</v>
      </c>
      <c r="FK67" s="36" t="str">
        <f>IFERROR(GETPIVOTDATA("Average of TRAVTM(40)",#REF!,"TIMEINT",FK$9,"VEHICLETRAVELTIMEMEASUREMENT",$D67)/3600/24,"--")</f>
        <v>--</v>
      </c>
      <c r="FL67" s="36" t="str">
        <f>IFERROR(GETPIVOTDATA("Average of TRAVTM(40)",#REF!,"TIMEINT",FL$9,"VEHICLETRAVELTIMEMEASUREMENT",$D67)/3600/24,"--")</f>
        <v>--</v>
      </c>
      <c r="FM67" s="36" t="str">
        <f>IFERROR(GETPIVOTDATA("Average of TRAVTM(40)",#REF!,"TIMEINT",FM$9,"VEHICLETRAVELTIMEMEASUREMENT",$D67)/3600/24,"--")</f>
        <v>--</v>
      </c>
      <c r="FN67" s="36" t="str">
        <f>IFERROR(GETPIVOTDATA("Average of TRAVTM(40)",#REF!,"TIMEINT",FN$9,"VEHICLETRAVELTIMEMEASUREMENT",$D67)/3600/24,"--")</f>
        <v>--</v>
      </c>
      <c r="FO67" s="36" t="str">
        <f>IFERROR(GETPIVOTDATA("Average of TRAVTM(40)",#REF!,"TIMEINT",FO$9,"VEHICLETRAVELTIMEMEASUREMENT",$D67)/3600/24,"--")</f>
        <v>--</v>
      </c>
      <c r="FP67" s="36" t="str">
        <f>IFERROR(GETPIVOTDATA("Average of TRAVTM(40)",#REF!,"TIMEINT",FP$9,"VEHICLETRAVELTIMEMEASUREMENT",$D67)/3600/24,"--")</f>
        <v>--</v>
      </c>
      <c r="FQ67" s="36" t="str">
        <f>IFERROR(GETPIVOTDATA("Average of TRAVTM(40)",#REF!,"TIMEINT",FQ$9,"VEHICLETRAVELTIMEMEASUREMENT",$D67)/3600/24,"--")</f>
        <v>--</v>
      </c>
      <c r="FR67" s="36" t="str">
        <f>IFERROR(GETPIVOTDATA("Average of TRAVTM(40)",#REF!,"TIMEINT",FR$9,"VEHICLETRAVELTIMEMEASUREMENT",$D67)/3600/24,"--")</f>
        <v>--</v>
      </c>
      <c r="FS67" s="36" t="str">
        <f>IFERROR(GETPIVOTDATA("Average of TRAVTM(40)",#REF!,"TIMEINT",FS$9,"VEHICLETRAVELTIMEMEASUREMENT",$D67)/3600/24,"--")</f>
        <v>--</v>
      </c>
      <c r="FT67" s="177" t="str">
        <f>IFERROR(GETPIVOTDATA("Average of TRAVTM(40)",#REF!,"TIMEINT",FT$9,"VEHICLETRAVELTIMEMEASUREMENT",$D67)/3600/24,"--")</f>
        <v>--</v>
      </c>
      <c r="FU67" s="387"/>
      <c r="FV67" s="379" t="str">
        <f>IFERROR(GETPIVOTDATA("Average of VEHS(40)",#REF!,"TIMEINT",FV$9,"VEHICLETRAVELTIMEMEASUREMENT",$D67),"--")</f>
        <v>--</v>
      </c>
      <c r="FW67" s="380" t="str">
        <f>IFERROR(GETPIVOTDATA("Average of VEHS(40)",#REF!,"TIMEINT",FW$9,"VEHICLETRAVELTIMEMEASUREMENT",$D67),"--")</f>
        <v>--</v>
      </c>
      <c r="FX67" s="380" t="str">
        <f>IFERROR(GETPIVOTDATA("Average of VEHS(40)",#REF!,"TIMEINT",FX$9,"VEHICLETRAVELTIMEMEASUREMENT",$D67),"--")</f>
        <v>--</v>
      </c>
      <c r="FY67" s="380" t="str">
        <f>IFERROR(GETPIVOTDATA("Average of VEHS(40)",#REF!,"TIMEINT",FY$9,"VEHICLETRAVELTIMEMEASUREMENT",$D67),"--")</f>
        <v>--</v>
      </c>
      <c r="FZ67" s="380" t="str">
        <f>IFERROR(GETPIVOTDATA("Average of VEHS(40)",#REF!,"TIMEINT",FZ$9,"VEHICLETRAVELTIMEMEASUREMENT",$D67),"--")</f>
        <v>--</v>
      </c>
      <c r="GA67" s="380" t="str">
        <f>IFERROR(GETPIVOTDATA("Average of VEHS(40)",#REF!,"TIMEINT",GA$9,"VEHICLETRAVELTIMEMEASUREMENT",$D67),"--")</f>
        <v>--</v>
      </c>
      <c r="GB67" s="380" t="str">
        <f>IFERROR(GETPIVOTDATA("Average of VEHS(40)",#REF!,"TIMEINT",GB$9,"VEHICLETRAVELTIMEMEASUREMENT",$D67),"--")</f>
        <v>--</v>
      </c>
      <c r="GC67" s="380" t="str">
        <f>IFERROR(GETPIVOTDATA("Average of VEHS(40)",#REF!,"TIMEINT",GC$9,"VEHICLETRAVELTIMEMEASUREMENT",$D67),"--")</f>
        <v>--</v>
      </c>
      <c r="GD67" s="380" t="str">
        <f>IFERROR(GETPIVOTDATA("Average of VEHS(40)",#REF!,"TIMEINT",GD$9,"VEHICLETRAVELTIMEMEASUREMENT",$D67),"--")</f>
        <v>--</v>
      </c>
      <c r="GE67" s="380" t="str">
        <f>IFERROR(GETPIVOTDATA("Average of VEHS(40)",#REF!,"TIMEINT",GE$9,"VEHICLETRAVELTIMEMEASUREMENT",$D67),"--")</f>
        <v>--</v>
      </c>
      <c r="GF67" s="380" t="str">
        <f>IFERROR(GETPIVOTDATA("Average of VEHS(40)",#REF!,"TIMEINT",GF$9,"VEHICLETRAVELTIMEMEASUREMENT",$D67),"--")</f>
        <v>--</v>
      </c>
      <c r="GG67" s="380" t="str">
        <f>IFERROR(GETPIVOTDATA("Average of VEHS(40)",#REF!,"TIMEINT",GG$9,"VEHICLETRAVELTIMEMEASUREMENT",$D67),"--")</f>
        <v>--</v>
      </c>
      <c r="GH67" s="380" t="str">
        <f>IFERROR(GETPIVOTDATA("Average of VEHS(40)",#REF!,"TIMEINT",GH$9,"VEHICLETRAVELTIMEMEASUREMENT",$D67),"--")</f>
        <v>--</v>
      </c>
      <c r="GI67" s="380" t="str">
        <f>IFERROR(GETPIVOTDATA("Average of VEHS(40)",#REF!,"TIMEINT",GI$9,"VEHICLETRAVELTIMEMEASUREMENT",$D67),"--")</f>
        <v>--</v>
      </c>
      <c r="GJ67" s="380" t="str">
        <f>IFERROR(GETPIVOTDATA("Average of VEHS(40)",#REF!,"TIMEINT",GJ$9,"VEHICLETRAVELTIMEMEASUREMENT",$D67),"--")</f>
        <v>--</v>
      </c>
      <c r="GK67" s="381" t="str">
        <f>IFERROR(GETPIVOTDATA("Average of VEHS(40)",#REF!,"TIMEINT",GK$9,"VEHICLETRAVELTIMEMEASUREMENT",$D67),"--")</f>
        <v>--</v>
      </c>
      <c r="GL67" s="387"/>
      <c r="GM67" s="259" t="str">
        <f t="shared" si="25"/>
        <v>--</v>
      </c>
      <c r="GN67" s="410" t="str">
        <f t="shared" si="26"/>
        <v>--</v>
      </c>
      <c r="GO67" s="381">
        <f t="shared" si="27"/>
        <v>0</v>
      </c>
      <c r="GP67" s="387"/>
      <c r="GQ67" s="259" t="str">
        <f>IFERROR(GETPIVOTDATA("Average of TRAVTM(60)",#REF!,"TIMEINT",GQ$9,"VEHICLETRAVELTIMEMEASUREMENT",$D67)/3600/24,"--")</f>
        <v>--</v>
      </c>
      <c r="GR67" s="36" t="str">
        <f>IFERROR(GETPIVOTDATA("Average of TRAVTM(60)",#REF!,"TIMEINT",GR$9,"VEHICLETRAVELTIMEMEASUREMENT",$D67)/3600/24,"--")</f>
        <v>--</v>
      </c>
      <c r="GS67" s="36" t="str">
        <f>IFERROR(GETPIVOTDATA("Average of TRAVTM(60)",#REF!,"TIMEINT",GS$9,"VEHICLETRAVELTIMEMEASUREMENT",$D67)/3600/24,"--")</f>
        <v>--</v>
      </c>
      <c r="GT67" s="36" t="str">
        <f>IFERROR(GETPIVOTDATA("Average of TRAVTM(60)",#REF!,"TIMEINT",GT$9,"VEHICLETRAVELTIMEMEASUREMENT",$D67)/3600/24,"--")</f>
        <v>--</v>
      </c>
      <c r="GU67" s="36" t="str">
        <f>IFERROR(GETPIVOTDATA("Average of TRAVTM(60)",#REF!,"TIMEINT",GU$9,"VEHICLETRAVELTIMEMEASUREMENT",$D67)/3600/24,"--")</f>
        <v>--</v>
      </c>
      <c r="GV67" s="36" t="str">
        <f>IFERROR(GETPIVOTDATA("Average of TRAVTM(60)",#REF!,"TIMEINT",GV$9,"VEHICLETRAVELTIMEMEASUREMENT",$D67)/3600/24,"--")</f>
        <v>--</v>
      </c>
      <c r="GW67" s="36" t="str">
        <f>IFERROR(GETPIVOTDATA("Average of TRAVTM(60)",#REF!,"TIMEINT",GW$9,"VEHICLETRAVELTIMEMEASUREMENT",$D67)/3600/24,"--")</f>
        <v>--</v>
      </c>
      <c r="GX67" s="36" t="str">
        <f>IFERROR(GETPIVOTDATA("Average of TRAVTM(60)",#REF!,"TIMEINT",GX$9,"VEHICLETRAVELTIMEMEASUREMENT",$D67)/3600/24,"--")</f>
        <v>--</v>
      </c>
      <c r="GY67" s="36" t="str">
        <f>IFERROR(GETPIVOTDATA("Average of TRAVTM(60)",#REF!,"TIMEINT",GY$9,"VEHICLETRAVELTIMEMEASUREMENT",$D67)/3600/24,"--")</f>
        <v>--</v>
      </c>
      <c r="GZ67" s="36" t="str">
        <f>IFERROR(GETPIVOTDATA("Average of TRAVTM(60)",#REF!,"TIMEINT",GZ$9,"VEHICLETRAVELTIMEMEASUREMENT",$D67)/3600/24,"--")</f>
        <v>--</v>
      </c>
      <c r="HA67" s="36" t="str">
        <f>IFERROR(GETPIVOTDATA("Average of TRAVTM(60)",#REF!,"TIMEINT",HA$9,"VEHICLETRAVELTIMEMEASUREMENT",$D67)/3600/24,"--")</f>
        <v>--</v>
      </c>
      <c r="HB67" s="36" t="str">
        <f>IFERROR(GETPIVOTDATA("Average of TRAVTM(60)",#REF!,"TIMEINT",HB$9,"VEHICLETRAVELTIMEMEASUREMENT",$D67)/3600/24,"--")</f>
        <v>--</v>
      </c>
      <c r="HC67" s="36" t="str">
        <f>IFERROR(GETPIVOTDATA("Average of TRAVTM(60)",#REF!,"TIMEINT",HC$9,"VEHICLETRAVELTIMEMEASUREMENT",$D67)/3600/24,"--")</f>
        <v>--</v>
      </c>
      <c r="HD67" s="36" t="str">
        <f>IFERROR(GETPIVOTDATA("Average of TRAVTM(60)",#REF!,"TIMEINT",HD$9,"VEHICLETRAVELTIMEMEASUREMENT",$D67)/3600/24,"--")</f>
        <v>--</v>
      </c>
      <c r="HE67" s="36" t="str">
        <f>IFERROR(GETPIVOTDATA("Average of TRAVTM(60)",#REF!,"TIMEINT",HE$9,"VEHICLETRAVELTIMEMEASUREMENT",$D67)/3600/24,"--")</f>
        <v>--</v>
      </c>
      <c r="HF67" s="177" t="str">
        <f>IFERROR(GETPIVOTDATA("Average of TRAVTM(60)",#REF!,"TIMEINT",HF$9,"VEHICLETRAVELTIMEMEASUREMENT",$D67)/3600/24,"--")</f>
        <v>--</v>
      </c>
      <c r="HG67" s="387"/>
      <c r="HH67" s="379" t="str">
        <f>IFERROR(GETPIVOTDATA("Average of VEHS(60)",#REF!,"TIMEINT",HH$9,"VEHICLETRAVELTIMEMEASUREMENT",$D67),"--")</f>
        <v>--</v>
      </c>
      <c r="HI67" s="380" t="str">
        <f>IFERROR(GETPIVOTDATA("Average of VEHS(60)",#REF!,"TIMEINT",HI$9,"VEHICLETRAVELTIMEMEASUREMENT",$D67),"--")</f>
        <v>--</v>
      </c>
      <c r="HJ67" s="380" t="str">
        <f>IFERROR(GETPIVOTDATA("Average of VEHS(60)",#REF!,"TIMEINT",HJ$9,"VEHICLETRAVELTIMEMEASUREMENT",$D67),"--")</f>
        <v>--</v>
      </c>
      <c r="HK67" s="380" t="str">
        <f>IFERROR(GETPIVOTDATA("Average of VEHS(60)",#REF!,"TIMEINT",HK$9,"VEHICLETRAVELTIMEMEASUREMENT",$D67),"--")</f>
        <v>--</v>
      </c>
      <c r="HL67" s="380" t="str">
        <f>IFERROR(GETPIVOTDATA("Average of VEHS(60)",#REF!,"TIMEINT",HL$9,"VEHICLETRAVELTIMEMEASUREMENT",$D67),"--")</f>
        <v>--</v>
      </c>
      <c r="HM67" s="380" t="str">
        <f>IFERROR(GETPIVOTDATA("Average of VEHS(60)",#REF!,"TIMEINT",HM$9,"VEHICLETRAVELTIMEMEASUREMENT",$D67),"--")</f>
        <v>--</v>
      </c>
      <c r="HN67" s="380" t="str">
        <f>IFERROR(GETPIVOTDATA("Average of VEHS(60)",#REF!,"TIMEINT",HN$9,"VEHICLETRAVELTIMEMEASUREMENT",$D67),"--")</f>
        <v>--</v>
      </c>
      <c r="HO67" s="380" t="str">
        <f>IFERROR(GETPIVOTDATA("Average of VEHS(60)",#REF!,"TIMEINT",HO$9,"VEHICLETRAVELTIMEMEASUREMENT",$D67),"--")</f>
        <v>--</v>
      </c>
      <c r="HP67" s="380" t="str">
        <f>IFERROR(GETPIVOTDATA("Average of VEHS(60)",#REF!,"TIMEINT",HP$9,"VEHICLETRAVELTIMEMEASUREMENT",$D67),"--")</f>
        <v>--</v>
      </c>
      <c r="HQ67" s="380" t="str">
        <f>IFERROR(GETPIVOTDATA("Average of VEHS(60)",#REF!,"TIMEINT",HQ$9,"VEHICLETRAVELTIMEMEASUREMENT",$D67),"--")</f>
        <v>--</v>
      </c>
      <c r="HR67" s="380" t="str">
        <f>IFERROR(GETPIVOTDATA("Average of VEHS(60)",#REF!,"TIMEINT",HR$9,"VEHICLETRAVELTIMEMEASUREMENT",$D67),"--")</f>
        <v>--</v>
      </c>
      <c r="HS67" s="380" t="str">
        <f>IFERROR(GETPIVOTDATA("Average of VEHS(60)",#REF!,"TIMEINT",HS$9,"VEHICLETRAVELTIMEMEASUREMENT",$D67),"--")</f>
        <v>--</v>
      </c>
      <c r="HT67" s="380" t="str">
        <f>IFERROR(GETPIVOTDATA("Average of VEHS(60)",#REF!,"TIMEINT",HT$9,"VEHICLETRAVELTIMEMEASUREMENT",$D67),"--")</f>
        <v>--</v>
      </c>
      <c r="HU67" s="380" t="str">
        <f>IFERROR(GETPIVOTDATA("Average of VEHS(60)",#REF!,"TIMEINT",HU$9,"VEHICLETRAVELTIMEMEASUREMENT",$D67),"--")</f>
        <v>--</v>
      </c>
      <c r="HV67" s="380" t="str">
        <f>IFERROR(GETPIVOTDATA("Average of VEHS(60)",#REF!,"TIMEINT",HV$9,"VEHICLETRAVELTIMEMEASUREMENT",$D67),"--")</f>
        <v>--</v>
      </c>
      <c r="HW67" s="381" t="str">
        <f>IFERROR(GETPIVOTDATA("Average of VEHS(60)",#REF!,"TIMEINT",HW$9,"VEHICLETRAVELTIMEMEASUREMENT",$D67),"--")</f>
        <v>--</v>
      </c>
      <c r="HX67" s="387"/>
      <c r="HY67" s="259" t="str">
        <f t="shared" si="28"/>
        <v>--</v>
      </c>
      <c r="HZ67" s="410" t="str">
        <f t="shared" si="29"/>
        <v>--</v>
      </c>
      <c r="IA67" s="381">
        <f t="shared" si="30"/>
        <v>0</v>
      </c>
      <c r="IB67" s="716"/>
      <c r="IC67" s="379" t="str">
        <f>IFERROR(AVERAGEIFS('VISSIM Travel Time Outputs'!$L:$L,'VISSIM Travel Time Outputs'!$D:$D,$D67,'VISSIM Travel Time Outputs'!$A:$A,"AVG",'VISSIM Travel Time Outputs'!$B:$B,IC$9),"-")</f>
        <v>-</v>
      </c>
      <c r="ID67" s="380" t="str">
        <f>IFERROR(AVERAGEIFS('VISSIM Travel Time Outputs'!$L:$L,'VISSIM Travel Time Outputs'!$D:$D,$D67,'VISSIM Travel Time Outputs'!$A:$A,"AVG",'VISSIM Travel Time Outputs'!$B:$B,ID$9),"-")</f>
        <v>-</v>
      </c>
      <c r="IE67" s="380" t="str">
        <f>IFERROR(AVERAGEIFS('VISSIM Travel Time Outputs'!$L:$L,'VISSIM Travel Time Outputs'!$D:$D,$D67,'VISSIM Travel Time Outputs'!$A:$A,"AVG",'VISSIM Travel Time Outputs'!$B:$B,IE$9),"-")</f>
        <v>-</v>
      </c>
      <c r="IF67" s="380" t="str">
        <f>IFERROR(AVERAGEIFS('VISSIM Travel Time Outputs'!$L:$L,'VISSIM Travel Time Outputs'!$D:$D,$D67,'VISSIM Travel Time Outputs'!$A:$A,"AVG",'VISSIM Travel Time Outputs'!$B:$B,IF$9),"-")</f>
        <v>-</v>
      </c>
      <c r="IG67" s="380" t="str">
        <f>IFERROR(AVERAGEIFS('VISSIM Travel Time Outputs'!$L:$L,'VISSIM Travel Time Outputs'!$D:$D,$D67,'VISSIM Travel Time Outputs'!$A:$A,"AVG",'VISSIM Travel Time Outputs'!$B:$B,IG$9),"-")</f>
        <v>-</v>
      </c>
      <c r="IH67" s="380" t="str">
        <f>IFERROR(AVERAGEIFS('VISSIM Travel Time Outputs'!$L:$L,'VISSIM Travel Time Outputs'!$D:$D,$D67,'VISSIM Travel Time Outputs'!$A:$A,"AVG",'VISSIM Travel Time Outputs'!$B:$B,IH$9),"-")</f>
        <v>-</v>
      </c>
      <c r="II67" s="380" t="str">
        <f>IFERROR(AVERAGEIFS('VISSIM Travel Time Outputs'!$L:$L,'VISSIM Travel Time Outputs'!$D:$D,$D67,'VISSIM Travel Time Outputs'!$A:$A,"AVG",'VISSIM Travel Time Outputs'!$B:$B,II$9),"-")</f>
        <v>-</v>
      </c>
      <c r="IJ67" s="380" t="str">
        <f>IFERROR(AVERAGEIFS('VISSIM Travel Time Outputs'!$L:$L,'VISSIM Travel Time Outputs'!$D:$D,$D67,'VISSIM Travel Time Outputs'!$A:$A,"AVG",'VISSIM Travel Time Outputs'!$B:$B,IJ$9),"-")</f>
        <v>-</v>
      </c>
      <c r="IK67" s="380" t="str">
        <f>IFERROR(AVERAGEIFS('VISSIM Travel Time Outputs'!$L:$L,'VISSIM Travel Time Outputs'!$D:$D,$D67,'VISSIM Travel Time Outputs'!$A:$A,"AVG",'VISSIM Travel Time Outputs'!$B:$B,IK$9),"-")</f>
        <v>-</v>
      </c>
      <c r="IL67" s="380" t="str">
        <f>IFERROR(AVERAGEIFS('VISSIM Travel Time Outputs'!$L:$L,'VISSIM Travel Time Outputs'!$D:$D,$D67,'VISSIM Travel Time Outputs'!$A:$A,"AVG",'VISSIM Travel Time Outputs'!$B:$B,IL$9),"-")</f>
        <v>-</v>
      </c>
      <c r="IM67" s="380" t="str">
        <f>IFERROR(AVERAGEIFS('VISSIM Travel Time Outputs'!$L:$L,'VISSIM Travel Time Outputs'!$D:$D,$D67,'VISSIM Travel Time Outputs'!$A:$A,"AVG",'VISSIM Travel Time Outputs'!$B:$B,IM$9),"-")</f>
        <v>-</v>
      </c>
      <c r="IN67" s="380" t="str">
        <f>IFERROR(AVERAGEIFS('VISSIM Travel Time Outputs'!$L:$L,'VISSIM Travel Time Outputs'!$D:$D,$D67,'VISSIM Travel Time Outputs'!$A:$A,"AVG",'VISSIM Travel Time Outputs'!$B:$B,IN$9),"-")</f>
        <v>-</v>
      </c>
      <c r="IO67" s="380" t="str">
        <f>IFERROR(AVERAGEIFS('VISSIM Travel Time Outputs'!$L:$L,'VISSIM Travel Time Outputs'!$D:$D,$D67,'VISSIM Travel Time Outputs'!$A:$A,"AVG",'VISSIM Travel Time Outputs'!$B:$B,IO$9),"-")</f>
        <v>-</v>
      </c>
      <c r="IP67" s="380" t="str">
        <f>IFERROR(AVERAGEIFS('VISSIM Travel Time Outputs'!$L:$L,'VISSIM Travel Time Outputs'!$D:$D,$D67,'VISSIM Travel Time Outputs'!$A:$A,"AVG",'VISSIM Travel Time Outputs'!$B:$B,IP$9),"-")</f>
        <v>-</v>
      </c>
      <c r="IQ67" s="380" t="str">
        <f>IFERROR(AVERAGEIFS('VISSIM Travel Time Outputs'!$L:$L,'VISSIM Travel Time Outputs'!$D:$D,$D67,'VISSIM Travel Time Outputs'!$A:$A,"AVG",'VISSIM Travel Time Outputs'!$B:$B,IQ$9),"-")</f>
        <v>-</v>
      </c>
      <c r="IR67" s="381" t="str">
        <f>IFERROR(AVERAGEIFS('VISSIM Travel Time Outputs'!$L:$L,'VISSIM Travel Time Outputs'!$D:$D,$D67,'VISSIM Travel Time Outputs'!$A:$A,"AVG",'VISSIM Travel Time Outputs'!$B:$B,IR$9),"-")</f>
        <v>-</v>
      </c>
      <c r="IS67" s="381" t="str">
        <f t="shared" si="31"/>
        <v>--</v>
      </c>
    </row>
    <row r="68" spans="1:253" x14ac:dyDescent="0.25">
      <c r="A68" s="302" t="str">
        <f t="shared" si="12"/>
        <v>H</v>
      </c>
      <c r="B68" s="375">
        <f t="shared" si="33"/>
        <v>59</v>
      </c>
      <c r="C68" s="475">
        <f>INDEX('Input - Travel Times'!$B$3:$AL$103,MATCH($B68,'Input - Travel Times'!$B$3:$B$103,0),MATCH(C$9,'Input - Travel Times'!$B$3:$AL$3,0))</f>
        <v>0</v>
      </c>
      <c r="D68" s="194">
        <f>INDEX('Input - Travel Times'!$B$3:$AS$103,MATCH($B68,'Input - Travel Times'!$B$3:$B$103,0),MATCH(D$9,'Input - Travel Times'!$B$3:$AS$3,0))</f>
        <v>0</v>
      </c>
      <c r="E68" s="582">
        <f>TIME(0,0,INDEX('Input - Travel Times'!$B$3:$AL$103,MATCH($B68,'Input - Travel Times'!$B$3:$B$103,0),MATCH(E$9,'Input - Travel Times'!$B$3:$AL$3,0)))</f>
        <v>0</v>
      </c>
      <c r="F68" s="582">
        <f>TIME(0,0,INDEX('Input - Travel Times'!$B$3:$AL$103,MATCH($B68,'Input - Travel Times'!$B$3:$B$103,0),MATCH(F$9,'Input - Travel Times'!$B$3:$AL$3,0)))</f>
        <v>0</v>
      </c>
      <c r="G68" s="582">
        <f>TIME(0,0,INDEX('Input - Travel Times'!$B$3:$AL$103,MATCH($B68,'Input - Travel Times'!$B$3:$B$103,0),MATCH(G$9,'Input - Travel Times'!$B$3:$AL$3,0)))</f>
        <v>0</v>
      </c>
      <c r="I68" s="259" t="str">
        <f>IFERROR(TIME(0,0,AVERAGEIFS('VISSIM Travel Time Outputs'!$I:$I,'VISSIM Travel Time Outputs'!$D:$D,$D68,'VISSIM Travel Time Outputs'!$A:$A,"AVG",'VISSIM Travel Time Outputs'!$B:$B,I$9)),"-")</f>
        <v>-</v>
      </c>
      <c r="J68" s="36" t="str">
        <f>IFERROR(TIME(0,0,AVERAGEIFS('VISSIM Travel Time Outputs'!$I:$I,'VISSIM Travel Time Outputs'!$D:$D,$D68,'VISSIM Travel Time Outputs'!$A:$A,"AVG",'VISSIM Travel Time Outputs'!$B:$B,J$9)),"-")</f>
        <v>-</v>
      </c>
      <c r="K68" s="36" t="str">
        <f>IFERROR(TIME(0,0,AVERAGEIFS('VISSIM Travel Time Outputs'!$I:$I,'VISSIM Travel Time Outputs'!$D:$D,$D68,'VISSIM Travel Time Outputs'!$A:$A,"AVG",'VISSIM Travel Time Outputs'!$B:$B,K$9)),"-")</f>
        <v>-</v>
      </c>
      <c r="L68" s="36" t="str">
        <f>IFERROR(TIME(0,0,AVERAGEIFS('VISSIM Travel Time Outputs'!$I:$I,'VISSIM Travel Time Outputs'!$D:$D,$D68,'VISSIM Travel Time Outputs'!$A:$A,"AVG",'VISSIM Travel Time Outputs'!$B:$B,L$9)),"-")</f>
        <v>-</v>
      </c>
      <c r="M68" s="36" t="str">
        <f>IFERROR(TIME(0,0,AVERAGEIFS('VISSIM Travel Time Outputs'!$I:$I,'VISSIM Travel Time Outputs'!$D:$D,$D68,'VISSIM Travel Time Outputs'!$A:$A,"AVG",'VISSIM Travel Time Outputs'!$B:$B,M$9)),"-")</f>
        <v>-</v>
      </c>
      <c r="N68" s="36" t="str">
        <f>IFERROR(TIME(0,0,AVERAGEIFS('VISSIM Travel Time Outputs'!$I:$I,'VISSIM Travel Time Outputs'!$D:$D,$D68,'VISSIM Travel Time Outputs'!$A:$A,"AVG",'VISSIM Travel Time Outputs'!$B:$B,N$9)),"-")</f>
        <v>-</v>
      </c>
      <c r="O68" s="36" t="str">
        <f>IFERROR(TIME(0,0,AVERAGEIFS('VISSIM Travel Time Outputs'!$I:$I,'VISSIM Travel Time Outputs'!$D:$D,$D68,'VISSIM Travel Time Outputs'!$A:$A,"AVG",'VISSIM Travel Time Outputs'!$B:$B,O$9)),"-")</f>
        <v>-</v>
      </c>
      <c r="P68" s="36" t="str">
        <f>IFERROR(TIME(0,0,AVERAGEIFS('VISSIM Travel Time Outputs'!$I:$I,'VISSIM Travel Time Outputs'!$D:$D,$D68,'VISSIM Travel Time Outputs'!$A:$A,"AVG",'VISSIM Travel Time Outputs'!$B:$B,P$9)),"-")</f>
        <v>-</v>
      </c>
      <c r="Q68" s="36" t="str">
        <f>IFERROR(TIME(0,0,AVERAGEIFS('VISSIM Travel Time Outputs'!$I:$I,'VISSIM Travel Time Outputs'!$D:$D,$D68,'VISSIM Travel Time Outputs'!$A:$A,"AVG",'VISSIM Travel Time Outputs'!$B:$B,Q$9)),"-")</f>
        <v>-</v>
      </c>
      <c r="R68" s="36" t="str">
        <f>IFERROR(TIME(0,0,AVERAGEIFS('VISSIM Travel Time Outputs'!$I:$I,'VISSIM Travel Time Outputs'!$D:$D,$D68,'VISSIM Travel Time Outputs'!$A:$A,"AVG",'VISSIM Travel Time Outputs'!$B:$B,R$9)),"-")</f>
        <v>-</v>
      </c>
      <c r="S68" s="36" t="str">
        <f>IFERROR(TIME(0,0,AVERAGEIFS('VISSIM Travel Time Outputs'!$I:$I,'VISSIM Travel Time Outputs'!$D:$D,$D68,'VISSIM Travel Time Outputs'!$A:$A,"AVG",'VISSIM Travel Time Outputs'!$B:$B,S$9)),"-")</f>
        <v>-</v>
      </c>
      <c r="T68" s="36" t="str">
        <f>IFERROR(TIME(0,0,AVERAGEIFS('VISSIM Travel Time Outputs'!$I:$I,'VISSIM Travel Time Outputs'!$D:$D,$D68,'VISSIM Travel Time Outputs'!$A:$A,"AVG",'VISSIM Travel Time Outputs'!$B:$B,T$9)),"-")</f>
        <v>-</v>
      </c>
      <c r="U68" s="36" t="str">
        <f>IFERROR(TIME(0,0,AVERAGEIFS('VISSIM Travel Time Outputs'!$I:$I,'VISSIM Travel Time Outputs'!$D:$D,$D68,'VISSIM Travel Time Outputs'!$A:$A,"AVG",'VISSIM Travel Time Outputs'!$B:$B,U$9)),"-")</f>
        <v>-</v>
      </c>
      <c r="V68" s="36" t="str">
        <f>IFERROR(TIME(0,0,AVERAGEIFS('VISSIM Travel Time Outputs'!$I:$I,'VISSIM Travel Time Outputs'!$D:$D,$D68,'VISSIM Travel Time Outputs'!$A:$A,"AVG",'VISSIM Travel Time Outputs'!$B:$B,V$9)),"-")</f>
        <v>-</v>
      </c>
      <c r="W68" s="36" t="str">
        <f>IFERROR(TIME(0,0,AVERAGEIFS('VISSIM Travel Time Outputs'!$I:$I,'VISSIM Travel Time Outputs'!$D:$D,$D68,'VISSIM Travel Time Outputs'!$A:$A,"AVG",'VISSIM Travel Time Outputs'!$B:$B,W$9)),"-")</f>
        <v>-</v>
      </c>
      <c r="X68" s="177" t="str">
        <f>IFERROR(TIME(0,0,AVERAGEIFS('VISSIM Travel Time Outputs'!$I:$I,'VISSIM Travel Time Outputs'!$D:$D,$D68,'VISSIM Travel Time Outputs'!$A:$A,"AVG",'VISSIM Travel Time Outputs'!$B:$B,X$9)),"-")</f>
        <v>-</v>
      </c>
      <c r="Y68" s="304"/>
      <c r="Z68" s="379" t="str">
        <f>IFERROR(AVERAGEIFS('VISSIM Travel Time Outputs'!$F:$F,'VISSIM Travel Time Outputs'!$D:$D,$D68,'VISSIM Travel Time Outputs'!$A:$A,"AVG",'VISSIM Travel Time Outputs'!$B:$B,Z$9),"-")</f>
        <v>-</v>
      </c>
      <c r="AA68" s="380" t="str">
        <f>IFERROR(AVERAGEIFS('VISSIM Travel Time Outputs'!$F:$F,'VISSIM Travel Time Outputs'!$D:$D,$D68,'VISSIM Travel Time Outputs'!$A:$A,"AVG",'VISSIM Travel Time Outputs'!$B:$B,AA$9),"-")</f>
        <v>-</v>
      </c>
      <c r="AB68" s="380" t="str">
        <f>IFERROR(AVERAGEIFS('VISSIM Travel Time Outputs'!$F:$F,'VISSIM Travel Time Outputs'!$D:$D,$D68,'VISSIM Travel Time Outputs'!$A:$A,"AVG",'VISSIM Travel Time Outputs'!$B:$B,AB$9),"-")</f>
        <v>-</v>
      </c>
      <c r="AC68" s="380" t="str">
        <f>IFERROR(AVERAGEIFS('VISSIM Travel Time Outputs'!$F:$F,'VISSIM Travel Time Outputs'!$D:$D,$D68,'VISSIM Travel Time Outputs'!$A:$A,"AVG",'VISSIM Travel Time Outputs'!$B:$B,AC$9),"-")</f>
        <v>-</v>
      </c>
      <c r="AD68" s="380" t="str">
        <f>IFERROR(AVERAGEIFS('VISSIM Travel Time Outputs'!$F:$F,'VISSIM Travel Time Outputs'!$D:$D,$D68,'VISSIM Travel Time Outputs'!$A:$A,"AVG",'VISSIM Travel Time Outputs'!$B:$B,AD$9),"-")</f>
        <v>-</v>
      </c>
      <c r="AE68" s="380" t="str">
        <f>IFERROR(AVERAGEIFS('VISSIM Travel Time Outputs'!$F:$F,'VISSIM Travel Time Outputs'!$D:$D,$D68,'VISSIM Travel Time Outputs'!$A:$A,"AVG",'VISSIM Travel Time Outputs'!$B:$B,AE$9),"-")</f>
        <v>-</v>
      </c>
      <c r="AF68" s="380" t="str">
        <f>IFERROR(AVERAGEIFS('VISSIM Travel Time Outputs'!$F:$F,'VISSIM Travel Time Outputs'!$D:$D,$D68,'VISSIM Travel Time Outputs'!$A:$A,"AVG",'VISSIM Travel Time Outputs'!$B:$B,AF$9),"-")</f>
        <v>-</v>
      </c>
      <c r="AG68" s="380" t="str">
        <f>IFERROR(AVERAGEIFS('VISSIM Travel Time Outputs'!$F:$F,'VISSIM Travel Time Outputs'!$D:$D,$D68,'VISSIM Travel Time Outputs'!$A:$A,"AVG",'VISSIM Travel Time Outputs'!$B:$B,AG$9),"-")</f>
        <v>-</v>
      </c>
      <c r="AH68" s="380" t="str">
        <f>IFERROR(AVERAGEIFS('VISSIM Travel Time Outputs'!$F:$F,'VISSIM Travel Time Outputs'!$D:$D,$D68,'VISSIM Travel Time Outputs'!$A:$A,"AVG",'VISSIM Travel Time Outputs'!$B:$B,AH$9),"-")</f>
        <v>-</v>
      </c>
      <c r="AI68" s="380" t="str">
        <f>IFERROR(AVERAGEIFS('VISSIM Travel Time Outputs'!$F:$F,'VISSIM Travel Time Outputs'!$D:$D,$D68,'VISSIM Travel Time Outputs'!$A:$A,"AVG",'VISSIM Travel Time Outputs'!$B:$B,AI$9),"-")</f>
        <v>-</v>
      </c>
      <c r="AJ68" s="380" t="str">
        <f>IFERROR(AVERAGEIFS('VISSIM Travel Time Outputs'!$F:$F,'VISSIM Travel Time Outputs'!$D:$D,$D68,'VISSIM Travel Time Outputs'!$A:$A,"AVG",'VISSIM Travel Time Outputs'!$B:$B,AJ$9),"-")</f>
        <v>-</v>
      </c>
      <c r="AK68" s="380" t="str">
        <f>IFERROR(AVERAGEIFS('VISSIM Travel Time Outputs'!$F:$F,'VISSIM Travel Time Outputs'!$D:$D,$D68,'VISSIM Travel Time Outputs'!$A:$A,"AVG",'VISSIM Travel Time Outputs'!$B:$B,AK$9),"-")</f>
        <v>-</v>
      </c>
      <c r="AL68" s="380" t="str">
        <f>IFERROR(AVERAGEIFS('VISSIM Travel Time Outputs'!$F:$F,'VISSIM Travel Time Outputs'!$D:$D,$D68,'VISSIM Travel Time Outputs'!$A:$A,"AVG",'VISSIM Travel Time Outputs'!$B:$B,AL$9),"-")</f>
        <v>-</v>
      </c>
      <c r="AM68" s="380" t="str">
        <f>IFERROR(AVERAGEIFS('VISSIM Travel Time Outputs'!$F:$F,'VISSIM Travel Time Outputs'!$D:$D,$D68,'VISSIM Travel Time Outputs'!$A:$A,"AVG",'VISSIM Travel Time Outputs'!$B:$B,AM$9),"-")</f>
        <v>-</v>
      </c>
      <c r="AN68" s="380" t="str">
        <f>IFERROR(AVERAGEIFS('VISSIM Travel Time Outputs'!$F:$F,'VISSIM Travel Time Outputs'!$D:$D,$D68,'VISSIM Travel Time Outputs'!$A:$A,"AVG",'VISSIM Travel Time Outputs'!$B:$B,AN$9),"-")</f>
        <v>-</v>
      </c>
      <c r="AO68" s="381" t="str">
        <f>IFERROR(AVERAGEIFS('VISSIM Travel Time Outputs'!$F:$F,'VISSIM Travel Time Outputs'!$D:$D,$D68,'VISSIM Travel Time Outputs'!$A:$A,"AVG",'VISSIM Travel Time Outputs'!$B:$B,AO$9),"-")</f>
        <v>-</v>
      </c>
      <c r="AP68" s="387"/>
      <c r="AQ68" s="259" t="str">
        <f t="shared" si="13"/>
        <v>--</v>
      </c>
      <c r="AR68" s="410" t="str">
        <f t="shared" si="14"/>
        <v>--</v>
      </c>
      <c r="AS68" s="381">
        <f t="shared" si="15"/>
        <v>0</v>
      </c>
      <c r="AT68" s="305"/>
      <c r="AU68" s="259" t="str">
        <f>IFERROR(TIME(0,0,AVERAGEIFS('VISSIM Travel Time Outputs'!$J:$J,'VISSIM Travel Time Outputs'!$D:$D,$D68,'VISSIM Travel Time Outputs'!$A:$A,"AVG",'VISSIM Travel Time Outputs'!$B:$B,AU$9)),"-")</f>
        <v>-</v>
      </c>
      <c r="AV68" s="36" t="str">
        <f>IFERROR(TIME(0,0,AVERAGEIFS('VISSIM Travel Time Outputs'!$J:$J,'VISSIM Travel Time Outputs'!$D:$D,$D68,'VISSIM Travel Time Outputs'!$A:$A,"AVG",'VISSIM Travel Time Outputs'!$B:$B,AV$9)),"-")</f>
        <v>-</v>
      </c>
      <c r="AW68" s="36" t="str">
        <f>IFERROR(TIME(0,0,AVERAGEIFS('VISSIM Travel Time Outputs'!$J:$J,'VISSIM Travel Time Outputs'!$D:$D,$D68,'VISSIM Travel Time Outputs'!$A:$A,"AVG",'VISSIM Travel Time Outputs'!$B:$B,AW$9)),"-")</f>
        <v>-</v>
      </c>
      <c r="AX68" s="36" t="str">
        <f>IFERROR(TIME(0,0,AVERAGEIFS('VISSIM Travel Time Outputs'!$J:$J,'VISSIM Travel Time Outputs'!$D:$D,$D68,'VISSIM Travel Time Outputs'!$A:$A,"AVG",'VISSIM Travel Time Outputs'!$B:$B,AX$9)),"-")</f>
        <v>-</v>
      </c>
      <c r="AY68" s="36" t="str">
        <f>IFERROR(TIME(0,0,AVERAGEIFS('VISSIM Travel Time Outputs'!$J:$J,'VISSIM Travel Time Outputs'!$D:$D,$D68,'VISSIM Travel Time Outputs'!$A:$A,"AVG",'VISSIM Travel Time Outputs'!$B:$B,AY$9)),"-")</f>
        <v>-</v>
      </c>
      <c r="AZ68" s="36" t="str">
        <f>IFERROR(TIME(0,0,AVERAGEIFS('VISSIM Travel Time Outputs'!$J:$J,'VISSIM Travel Time Outputs'!$D:$D,$D68,'VISSIM Travel Time Outputs'!$A:$A,"AVG",'VISSIM Travel Time Outputs'!$B:$B,AZ$9)),"-")</f>
        <v>-</v>
      </c>
      <c r="BA68" s="36" t="str">
        <f>IFERROR(TIME(0,0,AVERAGEIFS('VISSIM Travel Time Outputs'!$J:$J,'VISSIM Travel Time Outputs'!$D:$D,$D68,'VISSIM Travel Time Outputs'!$A:$A,"AVG",'VISSIM Travel Time Outputs'!$B:$B,BA$9)),"-")</f>
        <v>-</v>
      </c>
      <c r="BB68" s="36" t="str">
        <f>IFERROR(TIME(0,0,AVERAGEIFS('VISSIM Travel Time Outputs'!$J:$J,'VISSIM Travel Time Outputs'!$D:$D,$D68,'VISSIM Travel Time Outputs'!$A:$A,"AVG",'VISSIM Travel Time Outputs'!$B:$B,BB$9)),"-")</f>
        <v>-</v>
      </c>
      <c r="BC68" s="36" t="str">
        <f>IFERROR(TIME(0,0,AVERAGEIFS('VISSIM Travel Time Outputs'!$J:$J,'VISSIM Travel Time Outputs'!$D:$D,$D68,'VISSIM Travel Time Outputs'!$A:$A,"AVG",'VISSIM Travel Time Outputs'!$B:$B,BC$9)),"-")</f>
        <v>-</v>
      </c>
      <c r="BD68" s="36" t="str">
        <f>IFERROR(TIME(0,0,AVERAGEIFS('VISSIM Travel Time Outputs'!$J:$J,'VISSIM Travel Time Outputs'!$D:$D,$D68,'VISSIM Travel Time Outputs'!$A:$A,"AVG",'VISSIM Travel Time Outputs'!$B:$B,BD$9)),"-")</f>
        <v>-</v>
      </c>
      <c r="BE68" s="36" t="str">
        <f>IFERROR(TIME(0,0,AVERAGEIFS('VISSIM Travel Time Outputs'!$J:$J,'VISSIM Travel Time Outputs'!$D:$D,$D68,'VISSIM Travel Time Outputs'!$A:$A,"AVG",'VISSIM Travel Time Outputs'!$B:$B,BE$9)),"-")</f>
        <v>-</v>
      </c>
      <c r="BF68" s="36" t="str">
        <f>IFERROR(TIME(0,0,AVERAGEIFS('VISSIM Travel Time Outputs'!$J:$J,'VISSIM Travel Time Outputs'!$D:$D,$D68,'VISSIM Travel Time Outputs'!$A:$A,"AVG",'VISSIM Travel Time Outputs'!$B:$B,BF$9)),"-")</f>
        <v>-</v>
      </c>
      <c r="BG68" s="36" t="str">
        <f>IFERROR(TIME(0,0,AVERAGEIFS('VISSIM Travel Time Outputs'!$J:$J,'VISSIM Travel Time Outputs'!$D:$D,$D68,'VISSIM Travel Time Outputs'!$A:$A,"AVG",'VISSIM Travel Time Outputs'!$B:$B,BG$9)),"-")</f>
        <v>-</v>
      </c>
      <c r="BH68" s="36" t="str">
        <f>IFERROR(TIME(0,0,AVERAGEIFS('VISSIM Travel Time Outputs'!$J:$J,'VISSIM Travel Time Outputs'!$D:$D,$D68,'VISSIM Travel Time Outputs'!$A:$A,"AVG",'VISSIM Travel Time Outputs'!$B:$B,BH$9)),"-")</f>
        <v>-</v>
      </c>
      <c r="BI68" s="36" t="str">
        <f>IFERROR(TIME(0,0,AVERAGEIFS('VISSIM Travel Time Outputs'!$J:$J,'VISSIM Travel Time Outputs'!$D:$D,$D68,'VISSIM Travel Time Outputs'!$A:$A,"AVG",'VISSIM Travel Time Outputs'!$B:$B,BI$9)),"-")</f>
        <v>-</v>
      </c>
      <c r="BJ68" s="177" t="str">
        <f>IFERROR(TIME(0,0,AVERAGEIFS('VISSIM Travel Time Outputs'!$J:$J,'VISSIM Travel Time Outputs'!$D:$D,$D68,'VISSIM Travel Time Outputs'!$A:$A,"AVG",'VISSIM Travel Time Outputs'!$B:$B,BJ$9)),"-")</f>
        <v>-</v>
      </c>
      <c r="BK68" s="164"/>
      <c r="BL68" s="379" t="str">
        <f>IFERROR(AVERAGEIFS('VISSIM Travel Time Outputs'!$G:$G,'VISSIM Travel Time Outputs'!$D:$D,$D68,'VISSIM Travel Time Outputs'!$A:$A,"AVG",'VISSIM Travel Time Outputs'!$B:$B,BL$9),"-")</f>
        <v>-</v>
      </c>
      <c r="BM68" s="380" t="str">
        <f>IFERROR(AVERAGEIFS('VISSIM Travel Time Outputs'!$G:$G,'VISSIM Travel Time Outputs'!$D:$D,$D68,'VISSIM Travel Time Outputs'!$A:$A,"AVG",'VISSIM Travel Time Outputs'!$B:$B,BM$9),"-")</f>
        <v>-</v>
      </c>
      <c r="BN68" s="380" t="str">
        <f>IFERROR(AVERAGEIFS('VISSIM Travel Time Outputs'!$G:$G,'VISSIM Travel Time Outputs'!$D:$D,$D68,'VISSIM Travel Time Outputs'!$A:$A,"AVG",'VISSIM Travel Time Outputs'!$B:$B,BN$9),"-")</f>
        <v>-</v>
      </c>
      <c r="BO68" s="380" t="str">
        <f>IFERROR(AVERAGEIFS('VISSIM Travel Time Outputs'!$G:$G,'VISSIM Travel Time Outputs'!$D:$D,$D68,'VISSIM Travel Time Outputs'!$A:$A,"AVG",'VISSIM Travel Time Outputs'!$B:$B,BO$9),"-")</f>
        <v>-</v>
      </c>
      <c r="BP68" s="380" t="str">
        <f>IFERROR(AVERAGEIFS('VISSIM Travel Time Outputs'!$G:$G,'VISSIM Travel Time Outputs'!$D:$D,$D68,'VISSIM Travel Time Outputs'!$A:$A,"AVG",'VISSIM Travel Time Outputs'!$B:$B,BP$9),"-")</f>
        <v>-</v>
      </c>
      <c r="BQ68" s="380" t="str">
        <f>IFERROR(AVERAGEIFS('VISSIM Travel Time Outputs'!$G:$G,'VISSIM Travel Time Outputs'!$D:$D,$D68,'VISSIM Travel Time Outputs'!$A:$A,"AVG",'VISSIM Travel Time Outputs'!$B:$B,BQ$9),"-")</f>
        <v>-</v>
      </c>
      <c r="BR68" s="380" t="str">
        <f>IFERROR(AVERAGEIFS('VISSIM Travel Time Outputs'!$G:$G,'VISSIM Travel Time Outputs'!$D:$D,$D68,'VISSIM Travel Time Outputs'!$A:$A,"AVG",'VISSIM Travel Time Outputs'!$B:$B,BR$9),"-")</f>
        <v>-</v>
      </c>
      <c r="BS68" s="380" t="str">
        <f>IFERROR(AVERAGEIFS('VISSIM Travel Time Outputs'!$G:$G,'VISSIM Travel Time Outputs'!$D:$D,$D68,'VISSIM Travel Time Outputs'!$A:$A,"AVG",'VISSIM Travel Time Outputs'!$B:$B,BS$9),"-")</f>
        <v>-</v>
      </c>
      <c r="BT68" s="380" t="str">
        <f>IFERROR(AVERAGEIFS('VISSIM Travel Time Outputs'!$G:$G,'VISSIM Travel Time Outputs'!$D:$D,$D68,'VISSIM Travel Time Outputs'!$A:$A,"AVG",'VISSIM Travel Time Outputs'!$B:$B,BT$9),"-")</f>
        <v>-</v>
      </c>
      <c r="BU68" s="380" t="str">
        <f>IFERROR(AVERAGEIFS('VISSIM Travel Time Outputs'!$G:$G,'VISSIM Travel Time Outputs'!$D:$D,$D68,'VISSIM Travel Time Outputs'!$A:$A,"AVG",'VISSIM Travel Time Outputs'!$B:$B,BU$9),"-")</f>
        <v>-</v>
      </c>
      <c r="BV68" s="380" t="str">
        <f>IFERROR(AVERAGEIFS('VISSIM Travel Time Outputs'!$G:$G,'VISSIM Travel Time Outputs'!$D:$D,$D68,'VISSIM Travel Time Outputs'!$A:$A,"AVG",'VISSIM Travel Time Outputs'!$B:$B,BV$9),"-")</f>
        <v>-</v>
      </c>
      <c r="BW68" s="380" t="str">
        <f>IFERROR(AVERAGEIFS('VISSIM Travel Time Outputs'!$G:$G,'VISSIM Travel Time Outputs'!$D:$D,$D68,'VISSIM Travel Time Outputs'!$A:$A,"AVG",'VISSIM Travel Time Outputs'!$B:$B,BW$9),"-")</f>
        <v>-</v>
      </c>
      <c r="BX68" s="380" t="str">
        <f>IFERROR(AVERAGEIFS('VISSIM Travel Time Outputs'!$G:$G,'VISSIM Travel Time Outputs'!$D:$D,$D68,'VISSIM Travel Time Outputs'!$A:$A,"AVG",'VISSIM Travel Time Outputs'!$B:$B,BX$9),"-")</f>
        <v>-</v>
      </c>
      <c r="BY68" s="380" t="str">
        <f>IFERROR(AVERAGEIFS('VISSIM Travel Time Outputs'!$G:$G,'VISSIM Travel Time Outputs'!$D:$D,$D68,'VISSIM Travel Time Outputs'!$A:$A,"AVG",'VISSIM Travel Time Outputs'!$B:$B,BY$9),"-")</f>
        <v>-</v>
      </c>
      <c r="BZ68" s="380" t="str">
        <f>IFERROR(AVERAGEIFS('VISSIM Travel Time Outputs'!$G:$G,'VISSIM Travel Time Outputs'!$D:$D,$D68,'VISSIM Travel Time Outputs'!$A:$A,"AVG",'VISSIM Travel Time Outputs'!$B:$B,BZ$9),"-")</f>
        <v>-</v>
      </c>
      <c r="CA68" s="381" t="str">
        <f>IFERROR(AVERAGEIFS('VISSIM Travel Time Outputs'!$G:$G,'VISSIM Travel Time Outputs'!$D:$D,$D68,'VISSIM Travel Time Outputs'!$A:$A,"AVG",'VISSIM Travel Time Outputs'!$B:$B,CA$9),"-")</f>
        <v>-</v>
      </c>
      <c r="CB68" s="304"/>
      <c r="CC68" s="259" t="str">
        <f t="shared" si="16"/>
        <v>--</v>
      </c>
      <c r="CD68" s="410" t="str">
        <f t="shared" si="17"/>
        <v>--</v>
      </c>
      <c r="CE68" s="381">
        <f t="shared" si="18"/>
        <v>0</v>
      </c>
      <c r="CF68" s="387"/>
      <c r="CG68" s="259" t="str">
        <f>IFERROR(GETPIVOTDATA("Average of TRAVTM(31)",#REF!,"TIMEINT",CG$9,"VEHICLETRAVELTIMEMEASUREMENT",$D68)/3600/24,"--")</f>
        <v>--</v>
      </c>
      <c r="CH68" s="36" t="str">
        <f>IFERROR(GETPIVOTDATA("Average of TRAVTM(31)",#REF!,"TIMEINT",CH$9,"VEHICLETRAVELTIMEMEASUREMENT",$D68)/3600/24,"--")</f>
        <v>--</v>
      </c>
      <c r="CI68" s="36" t="str">
        <f>IFERROR(GETPIVOTDATA("Average of TRAVTM(31)",#REF!,"TIMEINT",CI$9,"VEHICLETRAVELTIMEMEASUREMENT",$D68)/3600/24,"--")</f>
        <v>--</v>
      </c>
      <c r="CJ68" s="36" t="str">
        <f>IFERROR(GETPIVOTDATA("Average of TRAVTM(31)",#REF!,"TIMEINT",CJ$9,"VEHICLETRAVELTIMEMEASUREMENT",$D68)/3600/24,"--")</f>
        <v>--</v>
      </c>
      <c r="CK68" s="36" t="str">
        <f>IFERROR(GETPIVOTDATA("Average of TRAVTM(31)",#REF!,"TIMEINT",CK$9,"VEHICLETRAVELTIMEMEASUREMENT",$D68)/3600/24,"--")</f>
        <v>--</v>
      </c>
      <c r="CL68" s="36" t="str">
        <f>IFERROR(GETPIVOTDATA("Average of TRAVTM(31)",#REF!,"TIMEINT",CL$9,"VEHICLETRAVELTIMEMEASUREMENT",$D68)/3600/24,"--")</f>
        <v>--</v>
      </c>
      <c r="CM68" s="36" t="str">
        <f>IFERROR(GETPIVOTDATA("Average of TRAVTM(31)",#REF!,"TIMEINT",CM$9,"VEHICLETRAVELTIMEMEASUREMENT",$D68)/3600/24,"--")</f>
        <v>--</v>
      </c>
      <c r="CN68" s="36" t="str">
        <f>IFERROR(GETPIVOTDATA("Average of TRAVTM(31)",#REF!,"TIMEINT",CN$9,"VEHICLETRAVELTIMEMEASUREMENT",$D68)/3600/24,"--")</f>
        <v>--</v>
      </c>
      <c r="CO68" s="36" t="str">
        <f>IFERROR(GETPIVOTDATA("Average of TRAVTM(31)",#REF!,"TIMEINT",CO$9,"VEHICLETRAVELTIMEMEASUREMENT",$D68)/3600/24,"--")</f>
        <v>--</v>
      </c>
      <c r="CP68" s="36" t="str">
        <f>IFERROR(GETPIVOTDATA("Average of TRAVTM(31)",#REF!,"TIMEINT",CP$9,"VEHICLETRAVELTIMEMEASUREMENT",$D68)/3600/24,"--")</f>
        <v>--</v>
      </c>
      <c r="CQ68" s="36" t="str">
        <f>IFERROR(GETPIVOTDATA("Average of TRAVTM(31)",#REF!,"TIMEINT",CQ$9,"VEHICLETRAVELTIMEMEASUREMENT",$D68)/3600/24,"--")</f>
        <v>--</v>
      </c>
      <c r="CR68" s="36" t="str">
        <f>IFERROR(GETPIVOTDATA("Average of TRAVTM(31)",#REF!,"TIMEINT",CR$9,"VEHICLETRAVELTIMEMEASUREMENT",$D68)/3600/24,"--")</f>
        <v>--</v>
      </c>
      <c r="CS68" s="36" t="str">
        <f>IFERROR(GETPIVOTDATA("Average of TRAVTM(31)",#REF!,"TIMEINT",CS$9,"VEHICLETRAVELTIMEMEASUREMENT",$D68)/3600/24,"--")</f>
        <v>--</v>
      </c>
      <c r="CT68" s="36" t="str">
        <f>IFERROR(GETPIVOTDATA("Average of TRAVTM(31)",#REF!,"TIMEINT",CT$9,"VEHICLETRAVELTIMEMEASUREMENT",$D68)/3600/24,"--")</f>
        <v>--</v>
      </c>
      <c r="CU68" s="36" t="str">
        <f>IFERROR(GETPIVOTDATA("Average of TRAVTM(31)",#REF!,"TIMEINT",CU$9,"VEHICLETRAVELTIMEMEASUREMENT",$D68)/3600/24,"--")</f>
        <v>--</v>
      </c>
      <c r="CV68" s="177" t="str">
        <f>IFERROR(GETPIVOTDATA("Average of TRAVTM(31)",#REF!,"TIMEINT",CV$9,"VEHICLETRAVELTIMEMEASUREMENT",$D68)/3600/24,"--")</f>
        <v>--</v>
      </c>
      <c r="CW68" s="387"/>
      <c r="CX68" s="379" t="str">
        <f>IFERROR(GETPIVOTDATA("Average of VEHS(31)",#REF!,"TIMEINT",CX$9,"VEHICLETRAVELTIMEMEASUREMENT",$D68),"--")</f>
        <v>--</v>
      </c>
      <c r="CY68" s="380" t="str">
        <f>IFERROR(GETPIVOTDATA("Average of VEHS(31)",#REF!,"TIMEINT",CY$9,"VEHICLETRAVELTIMEMEASUREMENT",$D68),"--")</f>
        <v>--</v>
      </c>
      <c r="CZ68" s="380" t="str">
        <f>IFERROR(GETPIVOTDATA("Average of VEHS(31)",#REF!,"TIMEINT",CZ$9,"VEHICLETRAVELTIMEMEASUREMENT",$D68),"--")</f>
        <v>--</v>
      </c>
      <c r="DA68" s="380" t="str">
        <f>IFERROR(GETPIVOTDATA("Average of VEHS(31)",#REF!,"TIMEINT",DA$9,"VEHICLETRAVELTIMEMEASUREMENT",$D68),"--")</f>
        <v>--</v>
      </c>
      <c r="DB68" s="380" t="str">
        <f>IFERROR(GETPIVOTDATA("Average of VEHS(31)",#REF!,"TIMEINT",DB$9,"VEHICLETRAVELTIMEMEASUREMENT",$D68),"--")</f>
        <v>--</v>
      </c>
      <c r="DC68" s="380" t="str">
        <f>IFERROR(GETPIVOTDATA("Average of VEHS(31)",#REF!,"TIMEINT",DC$9,"VEHICLETRAVELTIMEMEASUREMENT",$D68),"--")</f>
        <v>--</v>
      </c>
      <c r="DD68" s="380" t="str">
        <f>IFERROR(GETPIVOTDATA("Average of VEHS(31)",#REF!,"TIMEINT",DD$9,"VEHICLETRAVELTIMEMEASUREMENT",$D68),"--")</f>
        <v>--</v>
      </c>
      <c r="DE68" s="380" t="str">
        <f>IFERROR(GETPIVOTDATA("Average of VEHS(31)",#REF!,"TIMEINT",DE$9,"VEHICLETRAVELTIMEMEASUREMENT",$D68),"--")</f>
        <v>--</v>
      </c>
      <c r="DF68" s="380" t="str">
        <f>IFERROR(GETPIVOTDATA("Average of VEHS(31)",#REF!,"TIMEINT",DF$9,"VEHICLETRAVELTIMEMEASUREMENT",$D68),"--")</f>
        <v>--</v>
      </c>
      <c r="DG68" s="380" t="str">
        <f>IFERROR(GETPIVOTDATA("Average of VEHS(31)",#REF!,"TIMEINT",DG$9,"VEHICLETRAVELTIMEMEASUREMENT",$D68),"--")</f>
        <v>--</v>
      </c>
      <c r="DH68" s="380" t="str">
        <f>IFERROR(GETPIVOTDATA("Average of VEHS(31)",#REF!,"TIMEINT",DH$9,"VEHICLETRAVELTIMEMEASUREMENT",$D68),"--")</f>
        <v>--</v>
      </c>
      <c r="DI68" s="380" t="str">
        <f>IFERROR(GETPIVOTDATA("Average of VEHS(31)",#REF!,"TIMEINT",DI$9,"VEHICLETRAVELTIMEMEASUREMENT",$D68),"--")</f>
        <v>--</v>
      </c>
      <c r="DJ68" s="380" t="str">
        <f>IFERROR(GETPIVOTDATA("Average of VEHS(31)",#REF!,"TIMEINT",DJ$9,"VEHICLETRAVELTIMEMEASUREMENT",$D68),"--")</f>
        <v>--</v>
      </c>
      <c r="DK68" s="380" t="str">
        <f>IFERROR(GETPIVOTDATA("Average of VEHS(31)",#REF!,"TIMEINT",DK$9,"VEHICLETRAVELTIMEMEASUREMENT",$D68),"--")</f>
        <v>--</v>
      </c>
      <c r="DL68" s="380" t="str">
        <f>IFERROR(GETPIVOTDATA("Average of VEHS(31)",#REF!,"TIMEINT",DL$9,"VEHICLETRAVELTIMEMEASUREMENT",$D68),"--")</f>
        <v>--</v>
      </c>
      <c r="DM68" s="381" t="str">
        <f>IFERROR(GETPIVOTDATA("Average of VEHS(31)",#REF!,"TIMEINT",DM$9,"VEHICLETRAVELTIMEMEASUREMENT",$D68),"--")</f>
        <v>--</v>
      </c>
      <c r="DN68" s="387"/>
      <c r="DO68" s="259" t="str">
        <f t="shared" si="19"/>
        <v>--</v>
      </c>
      <c r="DP68" s="410" t="str">
        <f t="shared" si="20"/>
        <v>--</v>
      </c>
      <c r="DQ68" s="381">
        <f t="shared" si="21"/>
        <v>0</v>
      </c>
      <c r="DR68" s="305"/>
      <c r="DS68" s="259" t="str">
        <f>IFERROR(TIME(0,0,AVERAGEIFS('VISSIM Travel Time Outputs'!$K:$K,'VISSIM Travel Time Outputs'!$D:$D,$D68,'VISSIM Travel Time Outputs'!$A:$A,"AVG",'VISSIM Travel Time Outputs'!$B:$B,DS$9)),"-")</f>
        <v>-</v>
      </c>
      <c r="DT68" s="36" t="str">
        <f>IFERROR(TIME(0,0,AVERAGEIFS('VISSIM Travel Time Outputs'!$K:$K,'VISSIM Travel Time Outputs'!$D:$D,$D68,'VISSIM Travel Time Outputs'!$A:$A,"AVG",'VISSIM Travel Time Outputs'!$B:$B,DT$9)),"-")</f>
        <v>-</v>
      </c>
      <c r="DU68" s="36" t="str">
        <f>IFERROR(TIME(0,0,AVERAGEIFS('VISSIM Travel Time Outputs'!$K:$K,'VISSIM Travel Time Outputs'!$D:$D,$D68,'VISSIM Travel Time Outputs'!$A:$A,"AVG",'VISSIM Travel Time Outputs'!$B:$B,DU$9)),"-")</f>
        <v>-</v>
      </c>
      <c r="DV68" s="36" t="str">
        <f>IFERROR(TIME(0,0,AVERAGEIFS('VISSIM Travel Time Outputs'!$K:$K,'VISSIM Travel Time Outputs'!$D:$D,$D68,'VISSIM Travel Time Outputs'!$A:$A,"AVG",'VISSIM Travel Time Outputs'!$B:$B,DV$9)),"-")</f>
        <v>-</v>
      </c>
      <c r="DW68" s="36" t="str">
        <f>IFERROR(TIME(0,0,AVERAGEIFS('VISSIM Travel Time Outputs'!$K:$K,'VISSIM Travel Time Outputs'!$D:$D,$D68,'VISSIM Travel Time Outputs'!$A:$A,"AVG",'VISSIM Travel Time Outputs'!$B:$B,DW$9)),"-")</f>
        <v>-</v>
      </c>
      <c r="DX68" s="36" t="str">
        <f>IFERROR(TIME(0,0,AVERAGEIFS('VISSIM Travel Time Outputs'!$K:$K,'VISSIM Travel Time Outputs'!$D:$D,$D68,'VISSIM Travel Time Outputs'!$A:$A,"AVG",'VISSIM Travel Time Outputs'!$B:$B,DX$9)),"-")</f>
        <v>-</v>
      </c>
      <c r="DY68" s="36" t="str">
        <f>IFERROR(TIME(0,0,AVERAGEIFS('VISSIM Travel Time Outputs'!$K:$K,'VISSIM Travel Time Outputs'!$D:$D,$D68,'VISSIM Travel Time Outputs'!$A:$A,"AVG",'VISSIM Travel Time Outputs'!$B:$B,DY$9)),"-")</f>
        <v>-</v>
      </c>
      <c r="DZ68" s="36" t="str">
        <f>IFERROR(TIME(0,0,AVERAGEIFS('VISSIM Travel Time Outputs'!$K:$K,'VISSIM Travel Time Outputs'!$D:$D,$D68,'VISSIM Travel Time Outputs'!$A:$A,"AVG",'VISSIM Travel Time Outputs'!$B:$B,DZ$9)),"-")</f>
        <v>-</v>
      </c>
      <c r="EA68" s="36" t="str">
        <f>IFERROR(TIME(0,0,AVERAGEIFS('VISSIM Travel Time Outputs'!$K:$K,'VISSIM Travel Time Outputs'!$D:$D,$D68,'VISSIM Travel Time Outputs'!$A:$A,"AVG",'VISSIM Travel Time Outputs'!$B:$B,EA$9)),"-")</f>
        <v>-</v>
      </c>
      <c r="EB68" s="36" t="str">
        <f>IFERROR(TIME(0,0,AVERAGEIFS('VISSIM Travel Time Outputs'!$K:$K,'VISSIM Travel Time Outputs'!$D:$D,$D68,'VISSIM Travel Time Outputs'!$A:$A,"AVG",'VISSIM Travel Time Outputs'!$B:$B,EB$9)),"-")</f>
        <v>-</v>
      </c>
      <c r="EC68" s="36" t="str">
        <f>IFERROR(TIME(0,0,AVERAGEIFS('VISSIM Travel Time Outputs'!$K:$K,'VISSIM Travel Time Outputs'!$D:$D,$D68,'VISSIM Travel Time Outputs'!$A:$A,"AVG",'VISSIM Travel Time Outputs'!$B:$B,EC$9)),"-")</f>
        <v>-</v>
      </c>
      <c r="ED68" s="36" t="str">
        <f>IFERROR(TIME(0,0,AVERAGEIFS('VISSIM Travel Time Outputs'!$K:$K,'VISSIM Travel Time Outputs'!$D:$D,$D68,'VISSIM Travel Time Outputs'!$A:$A,"AVG",'VISSIM Travel Time Outputs'!$B:$B,ED$9)),"-")</f>
        <v>-</v>
      </c>
      <c r="EE68" s="36" t="str">
        <f>IFERROR(TIME(0,0,AVERAGEIFS('VISSIM Travel Time Outputs'!$K:$K,'VISSIM Travel Time Outputs'!$D:$D,$D68,'VISSIM Travel Time Outputs'!$A:$A,"AVG",'VISSIM Travel Time Outputs'!$B:$B,EE$9)),"-")</f>
        <v>-</v>
      </c>
      <c r="EF68" s="36" t="str">
        <f>IFERROR(TIME(0,0,AVERAGEIFS('VISSIM Travel Time Outputs'!$K:$K,'VISSIM Travel Time Outputs'!$D:$D,$D68,'VISSIM Travel Time Outputs'!$A:$A,"AVG",'VISSIM Travel Time Outputs'!$B:$B,EF$9)),"-")</f>
        <v>-</v>
      </c>
      <c r="EG68" s="36" t="str">
        <f>IFERROR(TIME(0,0,AVERAGEIFS('VISSIM Travel Time Outputs'!$K:$K,'VISSIM Travel Time Outputs'!$D:$D,$D68,'VISSIM Travel Time Outputs'!$A:$A,"AVG",'VISSIM Travel Time Outputs'!$B:$B,EG$9)),"-")</f>
        <v>-</v>
      </c>
      <c r="EH68" s="177" t="str">
        <f>IFERROR(TIME(0,0,AVERAGEIFS('VISSIM Travel Time Outputs'!$K:$K,'VISSIM Travel Time Outputs'!$D:$D,$D68,'VISSIM Travel Time Outputs'!$A:$A,"AVG",'VISSIM Travel Time Outputs'!$B:$B,EH$9)),"-")</f>
        <v>-</v>
      </c>
      <c r="EI68" s="164"/>
      <c r="EJ68" s="379" t="str">
        <f>IFERROR(AVERAGEIFS('VISSIM Travel Time Outputs'!$H:$H,'VISSIM Travel Time Outputs'!$D:$D,$D68,'VISSIM Travel Time Outputs'!$A:$A,"AVG",'VISSIM Travel Time Outputs'!$B:$B,EJ$9),"-")</f>
        <v>-</v>
      </c>
      <c r="EK68" s="380" t="str">
        <f>IFERROR(AVERAGEIFS('VISSIM Travel Time Outputs'!$H:$H,'VISSIM Travel Time Outputs'!$D:$D,$D68,'VISSIM Travel Time Outputs'!$A:$A,"AVG",'VISSIM Travel Time Outputs'!$B:$B,EK$9),"-")</f>
        <v>-</v>
      </c>
      <c r="EL68" s="380" t="str">
        <f>IFERROR(AVERAGEIFS('VISSIM Travel Time Outputs'!$H:$H,'VISSIM Travel Time Outputs'!$D:$D,$D68,'VISSIM Travel Time Outputs'!$A:$A,"AVG",'VISSIM Travel Time Outputs'!$B:$B,EL$9),"-")</f>
        <v>-</v>
      </c>
      <c r="EM68" s="380" t="str">
        <f>IFERROR(AVERAGEIFS('VISSIM Travel Time Outputs'!$H:$H,'VISSIM Travel Time Outputs'!$D:$D,$D68,'VISSIM Travel Time Outputs'!$A:$A,"AVG",'VISSIM Travel Time Outputs'!$B:$B,EM$9),"-")</f>
        <v>-</v>
      </c>
      <c r="EN68" s="380" t="str">
        <f>IFERROR(AVERAGEIFS('VISSIM Travel Time Outputs'!$H:$H,'VISSIM Travel Time Outputs'!$D:$D,$D68,'VISSIM Travel Time Outputs'!$A:$A,"AVG",'VISSIM Travel Time Outputs'!$B:$B,EN$9),"-")</f>
        <v>-</v>
      </c>
      <c r="EO68" s="380" t="str">
        <f>IFERROR(AVERAGEIFS('VISSIM Travel Time Outputs'!$H:$H,'VISSIM Travel Time Outputs'!$D:$D,$D68,'VISSIM Travel Time Outputs'!$A:$A,"AVG",'VISSIM Travel Time Outputs'!$B:$B,EO$9),"-")</f>
        <v>-</v>
      </c>
      <c r="EP68" s="380" t="str">
        <f>IFERROR(AVERAGEIFS('VISSIM Travel Time Outputs'!$H:$H,'VISSIM Travel Time Outputs'!$D:$D,$D68,'VISSIM Travel Time Outputs'!$A:$A,"AVG",'VISSIM Travel Time Outputs'!$B:$B,EP$9),"-")</f>
        <v>-</v>
      </c>
      <c r="EQ68" s="380" t="str">
        <f>IFERROR(AVERAGEIFS('VISSIM Travel Time Outputs'!$H:$H,'VISSIM Travel Time Outputs'!$D:$D,$D68,'VISSIM Travel Time Outputs'!$A:$A,"AVG",'VISSIM Travel Time Outputs'!$B:$B,EQ$9),"-")</f>
        <v>-</v>
      </c>
      <c r="ER68" s="380" t="str">
        <f>IFERROR(AVERAGEIFS('VISSIM Travel Time Outputs'!$H:$H,'VISSIM Travel Time Outputs'!$D:$D,$D68,'VISSIM Travel Time Outputs'!$A:$A,"AVG",'VISSIM Travel Time Outputs'!$B:$B,ER$9),"-")</f>
        <v>-</v>
      </c>
      <c r="ES68" s="380" t="str">
        <f>IFERROR(AVERAGEIFS('VISSIM Travel Time Outputs'!$H:$H,'VISSIM Travel Time Outputs'!$D:$D,$D68,'VISSIM Travel Time Outputs'!$A:$A,"AVG",'VISSIM Travel Time Outputs'!$B:$B,ES$9),"-")</f>
        <v>-</v>
      </c>
      <c r="ET68" s="380" t="str">
        <f>IFERROR(AVERAGEIFS('VISSIM Travel Time Outputs'!$H:$H,'VISSIM Travel Time Outputs'!$D:$D,$D68,'VISSIM Travel Time Outputs'!$A:$A,"AVG",'VISSIM Travel Time Outputs'!$B:$B,ET$9),"-")</f>
        <v>-</v>
      </c>
      <c r="EU68" s="380" t="str">
        <f>IFERROR(AVERAGEIFS('VISSIM Travel Time Outputs'!$H:$H,'VISSIM Travel Time Outputs'!$D:$D,$D68,'VISSIM Travel Time Outputs'!$A:$A,"AVG",'VISSIM Travel Time Outputs'!$B:$B,EU$9),"-")</f>
        <v>-</v>
      </c>
      <c r="EV68" s="380" t="str">
        <f>IFERROR(AVERAGEIFS('VISSIM Travel Time Outputs'!$H:$H,'VISSIM Travel Time Outputs'!$D:$D,$D68,'VISSIM Travel Time Outputs'!$A:$A,"AVG",'VISSIM Travel Time Outputs'!$B:$B,EV$9),"-")</f>
        <v>-</v>
      </c>
      <c r="EW68" s="380" t="str">
        <f>IFERROR(AVERAGEIFS('VISSIM Travel Time Outputs'!$H:$H,'VISSIM Travel Time Outputs'!$D:$D,$D68,'VISSIM Travel Time Outputs'!$A:$A,"AVG",'VISSIM Travel Time Outputs'!$B:$B,EW$9),"-")</f>
        <v>-</v>
      </c>
      <c r="EX68" s="380" t="str">
        <f>IFERROR(AVERAGEIFS('VISSIM Travel Time Outputs'!$H:$H,'VISSIM Travel Time Outputs'!$D:$D,$D68,'VISSIM Travel Time Outputs'!$A:$A,"AVG",'VISSIM Travel Time Outputs'!$B:$B,EX$9),"-")</f>
        <v>-</v>
      </c>
      <c r="EY68" s="381" t="str">
        <f>IFERROR(AVERAGEIFS('VISSIM Travel Time Outputs'!$H:$H,'VISSIM Travel Time Outputs'!$D:$D,$D68,'VISSIM Travel Time Outputs'!$A:$A,"AVG",'VISSIM Travel Time Outputs'!$B:$B,EY$9),"-")</f>
        <v>-</v>
      </c>
      <c r="EZ68" s="304"/>
      <c r="FA68" s="259" t="str">
        <f t="shared" si="22"/>
        <v>--</v>
      </c>
      <c r="FB68" s="410" t="str">
        <f t="shared" si="23"/>
        <v>--</v>
      </c>
      <c r="FC68" s="381">
        <f t="shared" si="24"/>
        <v>0</v>
      </c>
      <c r="FD68" s="387"/>
      <c r="FE68" s="259" t="str">
        <f>IFERROR(GETPIVOTDATA("Average of TRAVTM(40)",#REF!,"TIMEINT",FE$9,"VEHICLETRAVELTIMEMEASUREMENT",$D68)/3600/24,"--")</f>
        <v>--</v>
      </c>
      <c r="FF68" s="36" t="str">
        <f>IFERROR(GETPIVOTDATA("Average of TRAVTM(40)",#REF!,"TIMEINT",FF$9,"VEHICLETRAVELTIMEMEASUREMENT",$D68)/3600/24,"--")</f>
        <v>--</v>
      </c>
      <c r="FG68" s="36" t="str">
        <f>IFERROR(GETPIVOTDATA("Average of TRAVTM(40)",#REF!,"TIMEINT",FG$9,"VEHICLETRAVELTIMEMEASUREMENT",$D68)/3600/24,"--")</f>
        <v>--</v>
      </c>
      <c r="FH68" s="36" t="str">
        <f>IFERROR(GETPIVOTDATA("Average of TRAVTM(40)",#REF!,"TIMEINT",FH$9,"VEHICLETRAVELTIMEMEASUREMENT",$D68)/3600/24,"--")</f>
        <v>--</v>
      </c>
      <c r="FI68" s="36" t="str">
        <f>IFERROR(GETPIVOTDATA("Average of TRAVTM(40)",#REF!,"TIMEINT",FI$9,"VEHICLETRAVELTIMEMEASUREMENT",$D68)/3600/24,"--")</f>
        <v>--</v>
      </c>
      <c r="FJ68" s="36" t="str">
        <f>IFERROR(GETPIVOTDATA("Average of TRAVTM(40)",#REF!,"TIMEINT",FJ$9,"VEHICLETRAVELTIMEMEASUREMENT",$D68)/3600/24,"--")</f>
        <v>--</v>
      </c>
      <c r="FK68" s="36" t="str">
        <f>IFERROR(GETPIVOTDATA("Average of TRAVTM(40)",#REF!,"TIMEINT",FK$9,"VEHICLETRAVELTIMEMEASUREMENT",$D68)/3600/24,"--")</f>
        <v>--</v>
      </c>
      <c r="FL68" s="36" t="str">
        <f>IFERROR(GETPIVOTDATA("Average of TRAVTM(40)",#REF!,"TIMEINT",FL$9,"VEHICLETRAVELTIMEMEASUREMENT",$D68)/3600/24,"--")</f>
        <v>--</v>
      </c>
      <c r="FM68" s="36" t="str">
        <f>IFERROR(GETPIVOTDATA("Average of TRAVTM(40)",#REF!,"TIMEINT",FM$9,"VEHICLETRAVELTIMEMEASUREMENT",$D68)/3600/24,"--")</f>
        <v>--</v>
      </c>
      <c r="FN68" s="36" t="str">
        <f>IFERROR(GETPIVOTDATA("Average of TRAVTM(40)",#REF!,"TIMEINT",FN$9,"VEHICLETRAVELTIMEMEASUREMENT",$D68)/3600/24,"--")</f>
        <v>--</v>
      </c>
      <c r="FO68" s="36" t="str">
        <f>IFERROR(GETPIVOTDATA("Average of TRAVTM(40)",#REF!,"TIMEINT",FO$9,"VEHICLETRAVELTIMEMEASUREMENT",$D68)/3600/24,"--")</f>
        <v>--</v>
      </c>
      <c r="FP68" s="36" t="str">
        <f>IFERROR(GETPIVOTDATA("Average of TRAVTM(40)",#REF!,"TIMEINT",FP$9,"VEHICLETRAVELTIMEMEASUREMENT",$D68)/3600/24,"--")</f>
        <v>--</v>
      </c>
      <c r="FQ68" s="36" t="str">
        <f>IFERROR(GETPIVOTDATA("Average of TRAVTM(40)",#REF!,"TIMEINT",FQ$9,"VEHICLETRAVELTIMEMEASUREMENT",$D68)/3600/24,"--")</f>
        <v>--</v>
      </c>
      <c r="FR68" s="36" t="str">
        <f>IFERROR(GETPIVOTDATA("Average of TRAVTM(40)",#REF!,"TIMEINT",FR$9,"VEHICLETRAVELTIMEMEASUREMENT",$D68)/3600/24,"--")</f>
        <v>--</v>
      </c>
      <c r="FS68" s="36" t="str">
        <f>IFERROR(GETPIVOTDATA("Average of TRAVTM(40)",#REF!,"TIMEINT",FS$9,"VEHICLETRAVELTIMEMEASUREMENT",$D68)/3600/24,"--")</f>
        <v>--</v>
      </c>
      <c r="FT68" s="177" t="str">
        <f>IFERROR(GETPIVOTDATA("Average of TRAVTM(40)",#REF!,"TIMEINT",FT$9,"VEHICLETRAVELTIMEMEASUREMENT",$D68)/3600/24,"--")</f>
        <v>--</v>
      </c>
      <c r="FU68" s="387"/>
      <c r="FV68" s="379" t="str">
        <f>IFERROR(GETPIVOTDATA("Average of VEHS(40)",#REF!,"TIMEINT",FV$9,"VEHICLETRAVELTIMEMEASUREMENT",$D68),"--")</f>
        <v>--</v>
      </c>
      <c r="FW68" s="380" t="str">
        <f>IFERROR(GETPIVOTDATA("Average of VEHS(40)",#REF!,"TIMEINT",FW$9,"VEHICLETRAVELTIMEMEASUREMENT",$D68),"--")</f>
        <v>--</v>
      </c>
      <c r="FX68" s="380" t="str">
        <f>IFERROR(GETPIVOTDATA("Average of VEHS(40)",#REF!,"TIMEINT",FX$9,"VEHICLETRAVELTIMEMEASUREMENT",$D68),"--")</f>
        <v>--</v>
      </c>
      <c r="FY68" s="380" t="str">
        <f>IFERROR(GETPIVOTDATA("Average of VEHS(40)",#REF!,"TIMEINT",FY$9,"VEHICLETRAVELTIMEMEASUREMENT",$D68),"--")</f>
        <v>--</v>
      </c>
      <c r="FZ68" s="380" t="str">
        <f>IFERROR(GETPIVOTDATA("Average of VEHS(40)",#REF!,"TIMEINT",FZ$9,"VEHICLETRAVELTIMEMEASUREMENT",$D68),"--")</f>
        <v>--</v>
      </c>
      <c r="GA68" s="380" t="str">
        <f>IFERROR(GETPIVOTDATA("Average of VEHS(40)",#REF!,"TIMEINT",GA$9,"VEHICLETRAVELTIMEMEASUREMENT",$D68),"--")</f>
        <v>--</v>
      </c>
      <c r="GB68" s="380" t="str">
        <f>IFERROR(GETPIVOTDATA("Average of VEHS(40)",#REF!,"TIMEINT",GB$9,"VEHICLETRAVELTIMEMEASUREMENT",$D68),"--")</f>
        <v>--</v>
      </c>
      <c r="GC68" s="380" t="str">
        <f>IFERROR(GETPIVOTDATA("Average of VEHS(40)",#REF!,"TIMEINT",GC$9,"VEHICLETRAVELTIMEMEASUREMENT",$D68),"--")</f>
        <v>--</v>
      </c>
      <c r="GD68" s="380" t="str">
        <f>IFERROR(GETPIVOTDATA("Average of VEHS(40)",#REF!,"TIMEINT",GD$9,"VEHICLETRAVELTIMEMEASUREMENT",$D68),"--")</f>
        <v>--</v>
      </c>
      <c r="GE68" s="380" t="str">
        <f>IFERROR(GETPIVOTDATA("Average of VEHS(40)",#REF!,"TIMEINT",GE$9,"VEHICLETRAVELTIMEMEASUREMENT",$D68),"--")</f>
        <v>--</v>
      </c>
      <c r="GF68" s="380" t="str">
        <f>IFERROR(GETPIVOTDATA("Average of VEHS(40)",#REF!,"TIMEINT",GF$9,"VEHICLETRAVELTIMEMEASUREMENT",$D68),"--")</f>
        <v>--</v>
      </c>
      <c r="GG68" s="380" t="str">
        <f>IFERROR(GETPIVOTDATA("Average of VEHS(40)",#REF!,"TIMEINT",GG$9,"VEHICLETRAVELTIMEMEASUREMENT",$D68),"--")</f>
        <v>--</v>
      </c>
      <c r="GH68" s="380" t="str">
        <f>IFERROR(GETPIVOTDATA("Average of VEHS(40)",#REF!,"TIMEINT",GH$9,"VEHICLETRAVELTIMEMEASUREMENT",$D68),"--")</f>
        <v>--</v>
      </c>
      <c r="GI68" s="380" t="str">
        <f>IFERROR(GETPIVOTDATA("Average of VEHS(40)",#REF!,"TIMEINT",GI$9,"VEHICLETRAVELTIMEMEASUREMENT",$D68),"--")</f>
        <v>--</v>
      </c>
      <c r="GJ68" s="380" t="str">
        <f>IFERROR(GETPIVOTDATA("Average of VEHS(40)",#REF!,"TIMEINT",GJ$9,"VEHICLETRAVELTIMEMEASUREMENT",$D68),"--")</f>
        <v>--</v>
      </c>
      <c r="GK68" s="381" t="str">
        <f>IFERROR(GETPIVOTDATA("Average of VEHS(40)",#REF!,"TIMEINT",GK$9,"VEHICLETRAVELTIMEMEASUREMENT",$D68),"--")</f>
        <v>--</v>
      </c>
      <c r="GL68" s="387"/>
      <c r="GM68" s="259" t="str">
        <f t="shared" si="25"/>
        <v>--</v>
      </c>
      <c r="GN68" s="410" t="str">
        <f t="shared" si="26"/>
        <v>--</v>
      </c>
      <c r="GO68" s="381">
        <f t="shared" si="27"/>
        <v>0</v>
      </c>
      <c r="GP68" s="387"/>
      <c r="GQ68" s="259" t="str">
        <f>IFERROR(GETPIVOTDATA("Average of TRAVTM(60)",#REF!,"TIMEINT",GQ$9,"VEHICLETRAVELTIMEMEASUREMENT",$D68)/3600/24,"--")</f>
        <v>--</v>
      </c>
      <c r="GR68" s="36" t="str">
        <f>IFERROR(GETPIVOTDATA("Average of TRAVTM(60)",#REF!,"TIMEINT",GR$9,"VEHICLETRAVELTIMEMEASUREMENT",$D68)/3600/24,"--")</f>
        <v>--</v>
      </c>
      <c r="GS68" s="36" t="str">
        <f>IFERROR(GETPIVOTDATA("Average of TRAVTM(60)",#REF!,"TIMEINT",GS$9,"VEHICLETRAVELTIMEMEASUREMENT",$D68)/3600/24,"--")</f>
        <v>--</v>
      </c>
      <c r="GT68" s="36" t="str">
        <f>IFERROR(GETPIVOTDATA("Average of TRAVTM(60)",#REF!,"TIMEINT",GT$9,"VEHICLETRAVELTIMEMEASUREMENT",$D68)/3600/24,"--")</f>
        <v>--</v>
      </c>
      <c r="GU68" s="36" t="str">
        <f>IFERROR(GETPIVOTDATA("Average of TRAVTM(60)",#REF!,"TIMEINT",GU$9,"VEHICLETRAVELTIMEMEASUREMENT",$D68)/3600/24,"--")</f>
        <v>--</v>
      </c>
      <c r="GV68" s="36" t="str">
        <f>IFERROR(GETPIVOTDATA("Average of TRAVTM(60)",#REF!,"TIMEINT",GV$9,"VEHICLETRAVELTIMEMEASUREMENT",$D68)/3600/24,"--")</f>
        <v>--</v>
      </c>
      <c r="GW68" s="36" t="str">
        <f>IFERROR(GETPIVOTDATA("Average of TRAVTM(60)",#REF!,"TIMEINT",GW$9,"VEHICLETRAVELTIMEMEASUREMENT",$D68)/3600/24,"--")</f>
        <v>--</v>
      </c>
      <c r="GX68" s="36" t="str">
        <f>IFERROR(GETPIVOTDATA("Average of TRAVTM(60)",#REF!,"TIMEINT",GX$9,"VEHICLETRAVELTIMEMEASUREMENT",$D68)/3600/24,"--")</f>
        <v>--</v>
      </c>
      <c r="GY68" s="36" t="str">
        <f>IFERROR(GETPIVOTDATA("Average of TRAVTM(60)",#REF!,"TIMEINT",GY$9,"VEHICLETRAVELTIMEMEASUREMENT",$D68)/3600/24,"--")</f>
        <v>--</v>
      </c>
      <c r="GZ68" s="36" t="str">
        <f>IFERROR(GETPIVOTDATA("Average of TRAVTM(60)",#REF!,"TIMEINT",GZ$9,"VEHICLETRAVELTIMEMEASUREMENT",$D68)/3600/24,"--")</f>
        <v>--</v>
      </c>
      <c r="HA68" s="36" t="str">
        <f>IFERROR(GETPIVOTDATA("Average of TRAVTM(60)",#REF!,"TIMEINT",HA$9,"VEHICLETRAVELTIMEMEASUREMENT",$D68)/3600/24,"--")</f>
        <v>--</v>
      </c>
      <c r="HB68" s="36" t="str">
        <f>IFERROR(GETPIVOTDATA("Average of TRAVTM(60)",#REF!,"TIMEINT",HB$9,"VEHICLETRAVELTIMEMEASUREMENT",$D68)/3600/24,"--")</f>
        <v>--</v>
      </c>
      <c r="HC68" s="36" t="str">
        <f>IFERROR(GETPIVOTDATA("Average of TRAVTM(60)",#REF!,"TIMEINT",HC$9,"VEHICLETRAVELTIMEMEASUREMENT",$D68)/3600/24,"--")</f>
        <v>--</v>
      </c>
      <c r="HD68" s="36" t="str">
        <f>IFERROR(GETPIVOTDATA("Average of TRAVTM(60)",#REF!,"TIMEINT",HD$9,"VEHICLETRAVELTIMEMEASUREMENT",$D68)/3600/24,"--")</f>
        <v>--</v>
      </c>
      <c r="HE68" s="36" t="str">
        <f>IFERROR(GETPIVOTDATA("Average of TRAVTM(60)",#REF!,"TIMEINT",HE$9,"VEHICLETRAVELTIMEMEASUREMENT",$D68)/3600/24,"--")</f>
        <v>--</v>
      </c>
      <c r="HF68" s="177" t="str">
        <f>IFERROR(GETPIVOTDATA("Average of TRAVTM(60)",#REF!,"TIMEINT",HF$9,"VEHICLETRAVELTIMEMEASUREMENT",$D68)/3600/24,"--")</f>
        <v>--</v>
      </c>
      <c r="HG68" s="387"/>
      <c r="HH68" s="379" t="str">
        <f>IFERROR(GETPIVOTDATA("Average of VEHS(60)",#REF!,"TIMEINT",HH$9,"VEHICLETRAVELTIMEMEASUREMENT",$D68),"--")</f>
        <v>--</v>
      </c>
      <c r="HI68" s="380" t="str">
        <f>IFERROR(GETPIVOTDATA("Average of VEHS(60)",#REF!,"TIMEINT",HI$9,"VEHICLETRAVELTIMEMEASUREMENT",$D68),"--")</f>
        <v>--</v>
      </c>
      <c r="HJ68" s="380" t="str">
        <f>IFERROR(GETPIVOTDATA("Average of VEHS(60)",#REF!,"TIMEINT",HJ$9,"VEHICLETRAVELTIMEMEASUREMENT",$D68),"--")</f>
        <v>--</v>
      </c>
      <c r="HK68" s="380" t="str">
        <f>IFERROR(GETPIVOTDATA("Average of VEHS(60)",#REF!,"TIMEINT",HK$9,"VEHICLETRAVELTIMEMEASUREMENT",$D68),"--")</f>
        <v>--</v>
      </c>
      <c r="HL68" s="380" t="str">
        <f>IFERROR(GETPIVOTDATA("Average of VEHS(60)",#REF!,"TIMEINT",HL$9,"VEHICLETRAVELTIMEMEASUREMENT",$D68),"--")</f>
        <v>--</v>
      </c>
      <c r="HM68" s="380" t="str">
        <f>IFERROR(GETPIVOTDATA("Average of VEHS(60)",#REF!,"TIMEINT",HM$9,"VEHICLETRAVELTIMEMEASUREMENT",$D68),"--")</f>
        <v>--</v>
      </c>
      <c r="HN68" s="380" t="str">
        <f>IFERROR(GETPIVOTDATA("Average of VEHS(60)",#REF!,"TIMEINT",HN$9,"VEHICLETRAVELTIMEMEASUREMENT",$D68),"--")</f>
        <v>--</v>
      </c>
      <c r="HO68" s="380" t="str">
        <f>IFERROR(GETPIVOTDATA("Average of VEHS(60)",#REF!,"TIMEINT",HO$9,"VEHICLETRAVELTIMEMEASUREMENT",$D68),"--")</f>
        <v>--</v>
      </c>
      <c r="HP68" s="380" t="str">
        <f>IFERROR(GETPIVOTDATA("Average of VEHS(60)",#REF!,"TIMEINT",HP$9,"VEHICLETRAVELTIMEMEASUREMENT",$D68),"--")</f>
        <v>--</v>
      </c>
      <c r="HQ68" s="380" t="str">
        <f>IFERROR(GETPIVOTDATA("Average of VEHS(60)",#REF!,"TIMEINT",HQ$9,"VEHICLETRAVELTIMEMEASUREMENT",$D68),"--")</f>
        <v>--</v>
      </c>
      <c r="HR68" s="380" t="str">
        <f>IFERROR(GETPIVOTDATA("Average of VEHS(60)",#REF!,"TIMEINT",HR$9,"VEHICLETRAVELTIMEMEASUREMENT",$D68),"--")</f>
        <v>--</v>
      </c>
      <c r="HS68" s="380" t="str">
        <f>IFERROR(GETPIVOTDATA("Average of VEHS(60)",#REF!,"TIMEINT",HS$9,"VEHICLETRAVELTIMEMEASUREMENT",$D68),"--")</f>
        <v>--</v>
      </c>
      <c r="HT68" s="380" t="str">
        <f>IFERROR(GETPIVOTDATA("Average of VEHS(60)",#REF!,"TIMEINT",HT$9,"VEHICLETRAVELTIMEMEASUREMENT",$D68),"--")</f>
        <v>--</v>
      </c>
      <c r="HU68" s="380" t="str">
        <f>IFERROR(GETPIVOTDATA("Average of VEHS(60)",#REF!,"TIMEINT",HU$9,"VEHICLETRAVELTIMEMEASUREMENT",$D68),"--")</f>
        <v>--</v>
      </c>
      <c r="HV68" s="380" t="str">
        <f>IFERROR(GETPIVOTDATA("Average of VEHS(60)",#REF!,"TIMEINT",HV$9,"VEHICLETRAVELTIMEMEASUREMENT",$D68),"--")</f>
        <v>--</v>
      </c>
      <c r="HW68" s="381" t="str">
        <f>IFERROR(GETPIVOTDATA("Average of VEHS(60)",#REF!,"TIMEINT",HW$9,"VEHICLETRAVELTIMEMEASUREMENT",$D68),"--")</f>
        <v>--</v>
      </c>
      <c r="HX68" s="387"/>
      <c r="HY68" s="259" t="str">
        <f t="shared" si="28"/>
        <v>--</v>
      </c>
      <c r="HZ68" s="410" t="str">
        <f t="shared" si="29"/>
        <v>--</v>
      </c>
      <c r="IA68" s="381">
        <f t="shared" si="30"/>
        <v>0</v>
      </c>
      <c r="IB68" s="716"/>
      <c r="IC68" s="379" t="str">
        <f>IFERROR(AVERAGEIFS('VISSIM Travel Time Outputs'!$L:$L,'VISSIM Travel Time Outputs'!$D:$D,$D68,'VISSIM Travel Time Outputs'!$A:$A,"AVG",'VISSIM Travel Time Outputs'!$B:$B,IC$9),"-")</f>
        <v>-</v>
      </c>
      <c r="ID68" s="380" t="str">
        <f>IFERROR(AVERAGEIFS('VISSIM Travel Time Outputs'!$L:$L,'VISSIM Travel Time Outputs'!$D:$D,$D68,'VISSIM Travel Time Outputs'!$A:$A,"AVG",'VISSIM Travel Time Outputs'!$B:$B,ID$9),"-")</f>
        <v>-</v>
      </c>
      <c r="IE68" s="380" t="str">
        <f>IFERROR(AVERAGEIFS('VISSIM Travel Time Outputs'!$L:$L,'VISSIM Travel Time Outputs'!$D:$D,$D68,'VISSIM Travel Time Outputs'!$A:$A,"AVG",'VISSIM Travel Time Outputs'!$B:$B,IE$9),"-")</f>
        <v>-</v>
      </c>
      <c r="IF68" s="380" t="str">
        <f>IFERROR(AVERAGEIFS('VISSIM Travel Time Outputs'!$L:$L,'VISSIM Travel Time Outputs'!$D:$D,$D68,'VISSIM Travel Time Outputs'!$A:$A,"AVG",'VISSIM Travel Time Outputs'!$B:$B,IF$9),"-")</f>
        <v>-</v>
      </c>
      <c r="IG68" s="380" t="str">
        <f>IFERROR(AVERAGEIFS('VISSIM Travel Time Outputs'!$L:$L,'VISSIM Travel Time Outputs'!$D:$D,$D68,'VISSIM Travel Time Outputs'!$A:$A,"AVG",'VISSIM Travel Time Outputs'!$B:$B,IG$9),"-")</f>
        <v>-</v>
      </c>
      <c r="IH68" s="380" t="str">
        <f>IFERROR(AVERAGEIFS('VISSIM Travel Time Outputs'!$L:$L,'VISSIM Travel Time Outputs'!$D:$D,$D68,'VISSIM Travel Time Outputs'!$A:$A,"AVG",'VISSIM Travel Time Outputs'!$B:$B,IH$9),"-")</f>
        <v>-</v>
      </c>
      <c r="II68" s="380" t="str">
        <f>IFERROR(AVERAGEIFS('VISSIM Travel Time Outputs'!$L:$L,'VISSIM Travel Time Outputs'!$D:$D,$D68,'VISSIM Travel Time Outputs'!$A:$A,"AVG",'VISSIM Travel Time Outputs'!$B:$B,II$9),"-")</f>
        <v>-</v>
      </c>
      <c r="IJ68" s="380" t="str">
        <f>IFERROR(AVERAGEIFS('VISSIM Travel Time Outputs'!$L:$L,'VISSIM Travel Time Outputs'!$D:$D,$D68,'VISSIM Travel Time Outputs'!$A:$A,"AVG",'VISSIM Travel Time Outputs'!$B:$B,IJ$9),"-")</f>
        <v>-</v>
      </c>
      <c r="IK68" s="380" t="str">
        <f>IFERROR(AVERAGEIFS('VISSIM Travel Time Outputs'!$L:$L,'VISSIM Travel Time Outputs'!$D:$D,$D68,'VISSIM Travel Time Outputs'!$A:$A,"AVG",'VISSIM Travel Time Outputs'!$B:$B,IK$9),"-")</f>
        <v>-</v>
      </c>
      <c r="IL68" s="380" t="str">
        <f>IFERROR(AVERAGEIFS('VISSIM Travel Time Outputs'!$L:$L,'VISSIM Travel Time Outputs'!$D:$D,$D68,'VISSIM Travel Time Outputs'!$A:$A,"AVG",'VISSIM Travel Time Outputs'!$B:$B,IL$9),"-")</f>
        <v>-</v>
      </c>
      <c r="IM68" s="380" t="str">
        <f>IFERROR(AVERAGEIFS('VISSIM Travel Time Outputs'!$L:$L,'VISSIM Travel Time Outputs'!$D:$D,$D68,'VISSIM Travel Time Outputs'!$A:$A,"AVG",'VISSIM Travel Time Outputs'!$B:$B,IM$9),"-")</f>
        <v>-</v>
      </c>
      <c r="IN68" s="380" t="str">
        <f>IFERROR(AVERAGEIFS('VISSIM Travel Time Outputs'!$L:$L,'VISSIM Travel Time Outputs'!$D:$D,$D68,'VISSIM Travel Time Outputs'!$A:$A,"AVG",'VISSIM Travel Time Outputs'!$B:$B,IN$9),"-")</f>
        <v>-</v>
      </c>
      <c r="IO68" s="380" t="str">
        <f>IFERROR(AVERAGEIFS('VISSIM Travel Time Outputs'!$L:$L,'VISSIM Travel Time Outputs'!$D:$D,$D68,'VISSIM Travel Time Outputs'!$A:$A,"AVG",'VISSIM Travel Time Outputs'!$B:$B,IO$9),"-")</f>
        <v>-</v>
      </c>
      <c r="IP68" s="380" t="str">
        <f>IFERROR(AVERAGEIFS('VISSIM Travel Time Outputs'!$L:$L,'VISSIM Travel Time Outputs'!$D:$D,$D68,'VISSIM Travel Time Outputs'!$A:$A,"AVG",'VISSIM Travel Time Outputs'!$B:$B,IP$9),"-")</f>
        <v>-</v>
      </c>
      <c r="IQ68" s="380" t="str">
        <f>IFERROR(AVERAGEIFS('VISSIM Travel Time Outputs'!$L:$L,'VISSIM Travel Time Outputs'!$D:$D,$D68,'VISSIM Travel Time Outputs'!$A:$A,"AVG",'VISSIM Travel Time Outputs'!$B:$B,IQ$9),"-")</f>
        <v>-</v>
      </c>
      <c r="IR68" s="381" t="str">
        <f>IFERROR(AVERAGEIFS('VISSIM Travel Time Outputs'!$L:$L,'VISSIM Travel Time Outputs'!$D:$D,$D68,'VISSIM Travel Time Outputs'!$A:$A,"AVG",'VISSIM Travel Time Outputs'!$B:$B,IR$9),"-")</f>
        <v>-</v>
      </c>
      <c r="IS68" s="381" t="str">
        <f t="shared" si="31"/>
        <v>--</v>
      </c>
    </row>
    <row r="69" spans="1:253" x14ac:dyDescent="0.25">
      <c r="A69" s="302" t="str">
        <f t="shared" si="12"/>
        <v>H</v>
      </c>
      <c r="B69" s="375">
        <f t="shared" si="33"/>
        <v>60</v>
      </c>
      <c r="C69" s="475">
        <f>INDEX('Input - Travel Times'!$B$3:$AL$103,MATCH($B69,'Input - Travel Times'!$B$3:$B$103,0),MATCH(C$9,'Input - Travel Times'!$B$3:$AL$3,0))</f>
        <v>0</v>
      </c>
      <c r="D69" s="194">
        <f>INDEX('Input - Travel Times'!$B$3:$AS$103,MATCH($B69,'Input - Travel Times'!$B$3:$B$103,0),MATCH(D$9,'Input - Travel Times'!$B$3:$AS$3,0))</f>
        <v>0</v>
      </c>
      <c r="E69" s="582">
        <f>TIME(0,0,INDEX('Input - Travel Times'!$B$3:$AL$103,MATCH($B69,'Input - Travel Times'!$B$3:$B$103,0),MATCH(E$9,'Input - Travel Times'!$B$3:$AL$3,0)))</f>
        <v>0</v>
      </c>
      <c r="F69" s="582">
        <f>TIME(0,0,INDEX('Input - Travel Times'!$B$3:$AL$103,MATCH($B69,'Input - Travel Times'!$B$3:$B$103,0),MATCH(F$9,'Input - Travel Times'!$B$3:$AL$3,0)))</f>
        <v>0</v>
      </c>
      <c r="G69" s="582">
        <f>TIME(0,0,INDEX('Input - Travel Times'!$B$3:$AL$103,MATCH($B69,'Input - Travel Times'!$B$3:$B$103,0),MATCH(G$9,'Input - Travel Times'!$B$3:$AL$3,0)))</f>
        <v>0</v>
      </c>
      <c r="I69" s="259" t="str">
        <f>IFERROR(TIME(0,0,AVERAGEIFS('VISSIM Travel Time Outputs'!$I:$I,'VISSIM Travel Time Outputs'!$D:$D,$D69,'VISSIM Travel Time Outputs'!$A:$A,"AVG",'VISSIM Travel Time Outputs'!$B:$B,I$9)),"-")</f>
        <v>-</v>
      </c>
      <c r="J69" s="36" t="str">
        <f>IFERROR(TIME(0,0,AVERAGEIFS('VISSIM Travel Time Outputs'!$I:$I,'VISSIM Travel Time Outputs'!$D:$D,$D69,'VISSIM Travel Time Outputs'!$A:$A,"AVG",'VISSIM Travel Time Outputs'!$B:$B,J$9)),"-")</f>
        <v>-</v>
      </c>
      <c r="K69" s="36" t="str">
        <f>IFERROR(TIME(0,0,AVERAGEIFS('VISSIM Travel Time Outputs'!$I:$I,'VISSIM Travel Time Outputs'!$D:$D,$D69,'VISSIM Travel Time Outputs'!$A:$A,"AVG",'VISSIM Travel Time Outputs'!$B:$B,K$9)),"-")</f>
        <v>-</v>
      </c>
      <c r="L69" s="36" t="str">
        <f>IFERROR(TIME(0,0,AVERAGEIFS('VISSIM Travel Time Outputs'!$I:$I,'VISSIM Travel Time Outputs'!$D:$D,$D69,'VISSIM Travel Time Outputs'!$A:$A,"AVG",'VISSIM Travel Time Outputs'!$B:$B,L$9)),"-")</f>
        <v>-</v>
      </c>
      <c r="M69" s="36" t="str">
        <f>IFERROR(TIME(0,0,AVERAGEIFS('VISSIM Travel Time Outputs'!$I:$I,'VISSIM Travel Time Outputs'!$D:$D,$D69,'VISSIM Travel Time Outputs'!$A:$A,"AVG",'VISSIM Travel Time Outputs'!$B:$B,M$9)),"-")</f>
        <v>-</v>
      </c>
      <c r="N69" s="36" t="str">
        <f>IFERROR(TIME(0,0,AVERAGEIFS('VISSIM Travel Time Outputs'!$I:$I,'VISSIM Travel Time Outputs'!$D:$D,$D69,'VISSIM Travel Time Outputs'!$A:$A,"AVG",'VISSIM Travel Time Outputs'!$B:$B,N$9)),"-")</f>
        <v>-</v>
      </c>
      <c r="O69" s="36" t="str">
        <f>IFERROR(TIME(0,0,AVERAGEIFS('VISSIM Travel Time Outputs'!$I:$I,'VISSIM Travel Time Outputs'!$D:$D,$D69,'VISSIM Travel Time Outputs'!$A:$A,"AVG",'VISSIM Travel Time Outputs'!$B:$B,O$9)),"-")</f>
        <v>-</v>
      </c>
      <c r="P69" s="36" t="str">
        <f>IFERROR(TIME(0,0,AVERAGEIFS('VISSIM Travel Time Outputs'!$I:$I,'VISSIM Travel Time Outputs'!$D:$D,$D69,'VISSIM Travel Time Outputs'!$A:$A,"AVG",'VISSIM Travel Time Outputs'!$B:$B,P$9)),"-")</f>
        <v>-</v>
      </c>
      <c r="Q69" s="36" t="str">
        <f>IFERROR(TIME(0,0,AVERAGEIFS('VISSIM Travel Time Outputs'!$I:$I,'VISSIM Travel Time Outputs'!$D:$D,$D69,'VISSIM Travel Time Outputs'!$A:$A,"AVG",'VISSIM Travel Time Outputs'!$B:$B,Q$9)),"-")</f>
        <v>-</v>
      </c>
      <c r="R69" s="36" t="str">
        <f>IFERROR(TIME(0,0,AVERAGEIFS('VISSIM Travel Time Outputs'!$I:$I,'VISSIM Travel Time Outputs'!$D:$D,$D69,'VISSIM Travel Time Outputs'!$A:$A,"AVG",'VISSIM Travel Time Outputs'!$B:$B,R$9)),"-")</f>
        <v>-</v>
      </c>
      <c r="S69" s="36" t="str">
        <f>IFERROR(TIME(0,0,AVERAGEIFS('VISSIM Travel Time Outputs'!$I:$I,'VISSIM Travel Time Outputs'!$D:$D,$D69,'VISSIM Travel Time Outputs'!$A:$A,"AVG",'VISSIM Travel Time Outputs'!$B:$B,S$9)),"-")</f>
        <v>-</v>
      </c>
      <c r="T69" s="36" t="str">
        <f>IFERROR(TIME(0,0,AVERAGEIFS('VISSIM Travel Time Outputs'!$I:$I,'VISSIM Travel Time Outputs'!$D:$D,$D69,'VISSIM Travel Time Outputs'!$A:$A,"AVG",'VISSIM Travel Time Outputs'!$B:$B,T$9)),"-")</f>
        <v>-</v>
      </c>
      <c r="U69" s="36" t="str">
        <f>IFERROR(TIME(0,0,AVERAGEIFS('VISSIM Travel Time Outputs'!$I:$I,'VISSIM Travel Time Outputs'!$D:$D,$D69,'VISSIM Travel Time Outputs'!$A:$A,"AVG",'VISSIM Travel Time Outputs'!$B:$B,U$9)),"-")</f>
        <v>-</v>
      </c>
      <c r="V69" s="36" t="str">
        <f>IFERROR(TIME(0,0,AVERAGEIFS('VISSIM Travel Time Outputs'!$I:$I,'VISSIM Travel Time Outputs'!$D:$D,$D69,'VISSIM Travel Time Outputs'!$A:$A,"AVG",'VISSIM Travel Time Outputs'!$B:$B,V$9)),"-")</f>
        <v>-</v>
      </c>
      <c r="W69" s="36" t="str">
        <f>IFERROR(TIME(0,0,AVERAGEIFS('VISSIM Travel Time Outputs'!$I:$I,'VISSIM Travel Time Outputs'!$D:$D,$D69,'VISSIM Travel Time Outputs'!$A:$A,"AVG",'VISSIM Travel Time Outputs'!$B:$B,W$9)),"-")</f>
        <v>-</v>
      </c>
      <c r="X69" s="177" t="str">
        <f>IFERROR(TIME(0,0,AVERAGEIFS('VISSIM Travel Time Outputs'!$I:$I,'VISSIM Travel Time Outputs'!$D:$D,$D69,'VISSIM Travel Time Outputs'!$A:$A,"AVG",'VISSIM Travel Time Outputs'!$B:$B,X$9)),"-")</f>
        <v>-</v>
      </c>
      <c r="Y69" s="304"/>
      <c r="Z69" s="379" t="str">
        <f>IFERROR(AVERAGEIFS('VISSIM Travel Time Outputs'!$F:$F,'VISSIM Travel Time Outputs'!$D:$D,$D69,'VISSIM Travel Time Outputs'!$A:$A,"AVG",'VISSIM Travel Time Outputs'!$B:$B,Z$9),"-")</f>
        <v>-</v>
      </c>
      <c r="AA69" s="380" t="str">
        <f>IFERROR(AVERAGEIFS('VISSIM Travel Time Outputs'!$F:$F,'VISSIM Travel Time Outputs'!$D:$D,$D69,'VISSIM Travel Time Outputs'!$A:$A,"AVG",'VISSIM Travel Time Outputs'!$B:$B,AA$9),"-")</f>
        <v>-</v>
      </c>
      <c r="AB69" s="380" t="str">
        <f>IFERROR(AVERAGEIFS('VISSIM Travel Time Outputs'!$F:$F,'VISSIM Travel Time Outputs'!$D:$D,$D69,'VISSIM Travel Time Outputs'!$A:$A,"AVG",'VISSIM Travel Time Outputs'!$B:$B,AB$9),"-")</f>
        <v>-</v>
      </c>
      <c r="AC69" s="380" t="str">
        <f>IFERROR(AVERAGEIFS('VISSIM Travel Time Outputs'!$F:$F,'VISSIM Travel Time Outputs'!$D:$D,$D69,'VISSIM Travel Time Outputs'!$A:$A,"AVG",'VISSIM Travel Time Outputs'!$B:$B,AC$9),"-")</f>
        <v>-</v>
      </c>
      <c r="AD69" s="380" t="str">
        <f>IFERROR(AVERAGEIFS('VISSIM Travel Time Outputs'!$F:$F,'VISSIM Travel Time Outputs'!$D:$D,$D69,'VISSIM Travel Time Outputs'!$A:$A,"AVG",'VISSIM Travel Time Outputs'!$B:$B,AD$9),"-")</f>
        <v>-</v>
      </c>
      <c r="AE69" s="380" t="str">
        <f>IFERROR(AVERAGEIFS('VISSIM Travel Time Outputs'!$F:$F,'VISSIM Travel Time Outputs'!$D:$D,$D69,'VISSIM Travel Time Outputs'!$A:$A,"AVG",'VISSIM Travel Time Outputs'!$B:$B,AE$9),"-")</f>
        <v>-</v>
      </c>
      <c r="AF69" s="380" t="str">
        <f>IFERROR(AVERAGEIFS('VISSIM Travel Time Outputs'!$F:$F,'VISSIM Travel Time Outputs'!$D:$D,$D69,'VISSIM Travel Time Outputs'!$A:$A,"AVG",'VISSIM Travel Time Outputs'!$B:$B,AF$9),"-")</f>
        <v>-</v>
      </c>
      <c r="AG69" s="380" t="str">
        <f>IFERROR(AVERAGEIFS('VISSIM Travel Time Outputs'!$F:$F,'VISSIM Travel Time Outputs'!$D:$D,$D69,'VISSIM Travel Time Outputs'!$A:$A,"AVG",'VISSIM Travel Time Outputs'!$B:$B,AG$9),"-")</f>
        <v>-</v>
      </c>
      <c r="AH69" s="380" t="str">
        <f>IFERROR(AVERAGEIFS('VISSIM Travel Time Outputs'!$F:$F,'VISSIM Travel Time Outputs'!$D:$D,$D69,'VISSIM Travel Time Outputs'!$A:$A,"AVG",'VISSIM Travel Time Outputs'!$B:$B,AH$9),"-")</f>
        <v>-</v>
      </c>
      <c r="AI69" s="380" t="str">
        <f>IFERROR(AVERAGEIFS('VISSIM Travel Time Outputs'!$F:$F,'VISSIM Travel Time Outputs'!$D:$D,$D69,'VISSIM Travel Time Outputs'!$A:$A,"AVG",'VISSIM Travel Time Outputs'!$B:$B,AI$9),"-")</f>
        <v>-</v>
      </c>
      <c r="AJ69" s="380" t="str">
        <f>IFERROR(AVERAGEIFS('VISSIM Travel Time Outputs'!$F:$F,'VISSIM Travel Time Outputs'!$D:$D,$D69,'VISSIM Travel Time Outputs'!$A:$A,"AVG",'VISSIM Travel Time Outputs'!$B:$B,AJ$9),"-")</f>
        <v>-</v>
      </c>
      <c r="AK69" s="380" t="str">
        <f>IFERROR(AVERAGEIFS('VISSIM Travel Time Outputs'!$F:$F,'VISSIM Travel Time Outputs'!$D:$D,$D69,'VISSIM Travel Time Outputs'!$A:$A,"AVG",'VISSIM Travel Time Outputs'!$B:$B,AK$9),"-")</f>
        <v>-</v>
      </c>
      <c r="AL69" s="380" t="str">
        <f>IFERROR(AVERAGEIFS('VISSIM Travel Time Outputs'!$F:$F,'VISSIM Travel Time Outputs'!$D:$D,$D69,'VISSIM Travel Time Outputs'!$A:$A,"AVG",'VISSIM Travel Time Outputs'!$B:$B,AL$9),"-")</f>
        <v>-</v>
      </c>
      <c r="AM69" s="380" t="str">
        <f>IFERROR(AVERAGEIFS('VISSIM Travel Time Outputs'!$F:$F,'VISSIM Travel Time Outputs'!$D:$D,$D69,'VISSIM Travel Time Outputs'!$A:$A,"AVG",'VISSIM Travel Time Outputs'!$B:$B,AM$9),"-")</f>
        <v>-</v>
      </c>
      <c r="AN69" s="380" t="str">
        <f>IFERROR(AVERAGEIFS('VISSIM Travel Time Outputs'!$F:$F,'VISSIM Travel Time Outputs'!$D:$D,$D69,'VISSIM Travel Time Outputs'!$A:$A,"AVG",'VISSIM Travel Time Outputs'!$B:$B,AN$9),"-")</f>
        <v>-</v>
      </c>
      <c r="AO69" s="381" t="str">
        <f>IFERROR(AVERAGEIFS('VISSIM Travel Time Outputs'!$F:$F,'VISSIM Travel Time Outputs'!$D:$D,$D69,'VISSIM Travel Time Outputs'!$A:$A,"AVG",'VISSIM Travel Time Outputs'!$B:$B,AO$9),"-")</f>
        <v>-</v>
      </c>
      <c r="AP69" s="387"/>
      <c r="AQ69" s="259" t="str">
        <f t="shared" si="13"/>
        <v>--</v>
      </c>
      <c r="AR69" s="410" t="str">
        <f t="shared" si="14"/>
        <v>--</v>
      </c>
      <c r="AS69" s="381">
        <f t="shared" si="15"/>
        <v>0</v>
      </c>
      <c r="AT69" s="305"/>
      <c r="AU69" s="259" t="str">
        <f>IFERROR(TIME(0,0,AVERAGEIFS('VISSIM Travel Time Outputs'!$J:$J,'VISSIM Travel Time Outputs'!$D:$D,$D69,'VISSIM Travel Time Outputs'!$A:$A,"AVG",'VISSIM Travel Time Outputs'!$B:$B,AU$9)),"-")</f>
        <v>-</v>
      </c>
      <c r="AV69" s="36" t="str">
        <f>IFERROR(TIME(0,0,AVERAGEIFS('VISSIM Travel Time Outputs'!$J:$J,'VISSIM Travel Time Outputs'!$D:$D,$D69,'VISSIM Travel Time Outputs'!$A:$A,"AVG",'VISSIM Travel Time Outputs'!$B:$B,AV$9)),"-")</f>
        <v>-</v>
      </c>
      <c r="AW69" s="36" t="str">
        <f>IFERROR(TIME(0,0,AVERAGEIFS('VISSIM Travel Time Outputs'!$J:$J,'VISSIM Travel Time Outputs'!$D:$D,$D69,'VISSIM Travel Time Outputs'!$A:$A,"AVG",'VISSIM Travel Time Outputs'!$B:$B,AW$9)),"-")</f>
        <v>-</v>
      </c>
      <c r="AX69" s="36" t="str">
        <f>IFERROR(TIME(0,0,AVERAGEIFS('VISSIM Travel Time Outputs'!$J:$J,'VISSIM Travel Time Outputs'!$D:$D,$D69,'VISSIM Travel Time Outputs'!$A:$A,"AVG",'VISSIM Travel Time Outputs'!$B:$B,AX$9)),"-")</f>
        <v>-</v>
      </c>
      <c r="AY69" s="36" t="str">
        <f>IFERROR(TIME(0,0,AVERAGEIFS('VISSIM Travel Time Outputs'!$J:$J,'VISSIM Travel Time Outputs'!$D:$D,$D69,'VISSIM Travel Time Outputs'!$A:$A,"AVG",'VISSIM Travel Time Outputs'!$B:$B,AY$9)),"-")</f>
        <v>-</v>
      </c>
      <c r="AZ69" s="36" t="str">
        <f>IFERROR(TIME(0,0,AVERAGEIFS('VISSIM Travel Time Outputs'!$J:$J,'VISSIM Travel Time Outputs'!$D:$D,$D69,'VISSIM Travel Time Outputs'!$A:$A,"AVG",'VISSIM Travel Time Outputs'!$B:$B,AZ$9)),"-")</f>
        <v>-</v>
      </c>
      <c r="BA69" s="36" t="str">
        <f>IFERROR(TIME(0,0,AVERAGEIFS('VISSIM Travel Time Outputs'!$J:$J,'VISSIM Travel Time Outputs'!$D:$D,$D69,'VISSIM Travel Time Outputs'!$A:$A,"AVG",'VISSIM Travel Time Outputs'!$B:$B,BA$9)),"-")</f>
        <v>-</v>
      </c>
      <c r="BB69" s="36" t="str">
        <f>IFERROR(TIME(0,0,AVERAGEIFS('VISSIM Travel Time Outputs'!$J:$J,'VISSIM Travel Time Outputs'!$D:$D,$D69,'VISSIM Travel Time Outputs'!$A:$A,"AVG",'VISSIM Travel Time Outputs'!$B:$B,BB$9)),"-")</f>
        <v>-</v>
      </c>
      <c r="BC69" s="36" t="str">
        <f>IFERROR(TIME(0,0,AVERAGEIFS('VISSIM Travel Time Outputs'!$J:$J,'VISSIM Travel Time Outputs'!$D:$D,$D69,'VISSIM Travel Time Outputs'!$A:$A,"AVG",'VISSIM Travel Time Outputs'!$B:$B,BC$9)),"-")</f>
        <v>-</v>
      </c>
      <c r="BD69" s="36" t="str">
        <f>IFERROR(TIME(0,0,AVERAGEIFS('VISSIM Travel Time Outputs'!$J:$J,'VISSIM Travel Time Outputs'!$D:$D,$D69,'VISSIM Travel Time Outputs'!$A:$A,"AVG",'VISSIM Travel Time Outputs'!$B:$B,BD$9)),"-")</f>
        <v>-</v>
      </c>
      <c r="BE69" s="36" t="str">
        <f>IFERROR(TIME(0,0,AVERAGEIFS('VISSIM Travel Time Outputs'!$J:$J,'VISSIM Travel Time Outputs'!$D:$D,$D69,'VISSIM Travel Time Outputs'!$A:$A,"AVG",'VISSIM Travel Time Outputs'!$B:$B,BE$9)),"-")</f>
        <v>-</v>
      </c>
      <c r="BF69" s="36" t="str">
        <f>IFERROR(TIME(0,0,AVERAGEIFS('VISSIM Travel Time Outputs'!$J:$J,'VISSIM Travel Time Outputs'!$D:$D,$D69,'VISSIM Travel Time Outputs'!$A:$A,"AVG",'VISSIM Travel Time Outputs'!$B:$B,BF$9)),"-")</f>
        <v>-</v>
      </c>
      <c r="BG69" s="36" t="str">
        <f>IFERROR(TIME(0,0,AVERAGEIFS('VISSIM Travel Time Outputs'!$J:$J,'VISSIM Travel Time Outputs'!$D:$D,$D69,'VISSIM Travel Time Outputs'!$A:$A,"AVG",'VISSIM Travel Time Outputs'!$B:$B,BG$9)),"-")</f>
        <v>-</v>
      </c>
      <c r="BH69" s="36" t="str">
        <f>IFERROR(TIME(0,0,AVERAGEIFS('VISSIM Travel Time Outputs'!$J:$J,'VISSIM Travel Time Outputs'!$D:$D,$D69,'VISSIM Travel Time Outputs'!$A:$A,"AVG",'VISSIM Travel Time Outputs'!$B:$B,BH$9)),"-")</f>
        <v>-</v>
      </c>
      <c r="BI69" s="36" t="str">
        <f>IFERROR(TIME(0,0,AVERAGEIFS('VISSIM Travel Time Outputs'!$J:$J,'VISSIM Travel Time Outputs'!$D:$D,$D69,'VISSIM Travel Time Outputs'!$A:$A,"AVG",'VISSIM Travel Time Outputs'!$B:$B,BI$9)),"-")</f>
        <v>-</v>
      </c>
      <c r="BJ69" s="177" t="str">
        <f>IFERROR(TIME(0,0,AVERAGEIFS('VISSIM Travel Time Outputs'!$J:$J,'VISSIM Travel Time Outputs'!$D:$D,$D69,'VISSIM Travel Time Outputs'!$A:$A,"AVG",'VISSIM Travel Time Outputs'!$B:$B,BJ$9)),"-")</f>
        <v>-</v>
      </c>
      <c r="BK69" s="164"/>
      <c r="BL69" s="379" t="str">
        <f>IFERROR(AVERAGEIFS('VISSIM Travel Time Outputs'!$G:$G,'VISSIM Travel Time Outputs'!$D:$D,$D69,'VISSIM Travel Time Outputs'!$A:$A,"AVG",'VISSIM Travel Time Outputs'!$B:$B,BL$9),"-")</f>
        <v>-</v>
      </c>
      <c r="BM69" s="380" t="str">
        <f>IFERROR(AVERAGEIFS('VISSIM Travel Time Outputs'!$G:$G,'VISSIM Travel Time Outputs'!$D:$D,$D69,'VISSIM Travel Time Outputs'!$A:$A,"AVG",'VISSIM Travel Time Outputs'!$B:$B,BM$9),"-")</f>
        <v>-</v>
      </c>
      <c r="BN69" s="380" t="str">
        <f>IFERROR(AVERAGEIFS('VISSIM Travel Time Outputs'!$G:$G,'VISSIM Travel Time Outputs'!$D:$D,$D69,'VISSIM Travel Time Outputs'!$A:$A,"AVG",'VISSIM Travel Time Outputs'!$B:$B,BN$9),"-")</f>
        <v>-</v>
      </c>
      <c r="BO69" s="380" t="str">
        <f>IFERROR(AVERAGEIFS('VISSIM Travel Time Outputs'!$G:$G,'VISSIM Travel Time Outputs'!$D:$D,$D69,'VISSIM Travel Time Outputs'!$A:$A,"AVG",'VISSIM Travel Time Outputs'!$B:$B,BO$9),"-")</f>
        <v>-</v>
      </c>
      <c r="BP69" s="380" t="str">
        <f>IFERROR(AVERAGEIFS('VISSIM Travel Time Outputs'!$G:$G,'VISSIM Travel Time Outputs'!$D:$D,$D69,'VISSIM Travel Time Outputs'!$A:$A,"AVG",'VISSIM Travel Time Outputs'!$B:$B,BP$9),"-")</f>
        <v>-</v>
      </c>
      <c r="BQ69" s="380" t="str">
        <f>IFERROR(AVERAGEIFS('VISSIM Travel Time Outputs'!$G:$G,'VISSIM Travel Time Outputs'!$D:$D,$D69,'VISSIM Travel Time Outputs'!$A:$A,"AVG",'VISSIM Travel Time Outputs'!$B:$B,BQ$9),"-")</f>
        <v>-</v>
      </c>
      <c r="BR69" s="380" t="str">
        <f>IFERROR(AVERAGEIFS('VISSIM Travel Time Outputs'!$G:$G,'VISSIM Travel Time Outputs'!$D:$D,$D69,'VISSIM Travel Time Outputs'!$A:$A,"AVG",'VISSIM Travel Time Outputs'!$B:$B,BR$9),"-")</f>
        <v>-</v>
      </c>
      <c r="BS69" s="380" t="str">
        <f>IFERROR(AVERAGEIFS('VISSIM Travel Time Outputs'!$G:$G,'VISSIM Travel Time Outputs'!$D:$D,$D69,'VISSIM Travel Time Outputs'!$A:$A,"AVG",'VISSIM Travel Time Outputs'!$B:$B,BS$9),"-")</f>
        <v>-</v>
      </c>
      <c r="BT69" s="380" t="str">
        <f>IFERROR(AVERAGEIFS('VISSIM Travel Time Outputs'!$G:$G,'VISSIM Travel Time Outputs'!$D:$D,$D69,'VISSIM Travel Time Outputs'!$A:$A,"AVG",'VISSIM Travel Time Outputs'!$B:$B,BT$9),"-")</f>
        <v>-</v>
      </c>
      <c r="BU69" s="380" t="str">
        <f>IFERROR(AVERAGEIFS('VISSIM Travel Time Outputs'!$G:$G,'VISSIM Travel Time Outputs'!$D:$D,$D69,'VISSIM Travel Time Outputs'!$A:$A,"AVG",'VISSIM Travel Time Outputs'!$B:$B,BU$9),"-")</f>
        <v>-</v>
      </c>
      <c r="BV69" s="380" t="str">
        <f>IFERROR(AVERAGEIFS('VISSIM Travel Time Outputs'!$G:$G,'VISSIM Travel Time Outputs'!$D:$D,$D69,'VISSIM Travel Time Outputs'!$A:$A,"AVG",'VISSIM Travel Time Outputs'!$B:$B,BV$9),"-")</f>
        <v>-</v>
      </c>
      <c r="BW69" s="380" t="str">
        <f>IFERROR(AVERAGEIFS('VISSIM Travel Time Outputs'!$G:$G,'VISSIM Travel Time Outputs'!$D:$D,$D69,'VISSIM Travel Time Outputs'!$A:$A,"AVG",'VISSIM Travel Time Outputs'!$B:$B,BW$9),"-")</f>
        <v>-</v>
      </c>
      <c r="BX69" s="380" t="str">
        <f>IFERROR(AVERAGEIFS('VISSIM Travel Time Outputs'!$G:$G,'VISSIM Travel Time Outputs'!$D:$D,$D69,'VISSIM Travel Time Outputs'!$A:$A,"AVG",'VISSIM Travel Time Outputs'!$B:$B,BX$9),"-")</f>
        <v>-</v>
      </c>
      <c r="BY69" s="380" t="str">
        <f>IFERROR(AVERAGEIFS('VISSIM Travel Time Outputs'!$G:$G,'VISSIM Travel Time Outputs'!$D:$D,$D69,'VISSIM Travel Time Outputs'!$A:$A,"AVG",'VISSIM Travel Time Outputs'!$B:$B,BY$9),"-")</f>
        <v>-</v>
      </c>
      <c r="BZ69" s="380" t="str">
        <f>IFERROR(AVERAGEIFS('VISSIM Travel Time Outputs'!$G:$G,'VISSIM Travel Time Outputs'!$D:$D,$D69,'VISSIM Travel Time Outputs'!$A:$A,"AVG",'VISSIM Travel Time Outputs'!$B:$B,BZ$9),"-")</f>
        <v>-</v>
      </c>
      <c r="CA69" s="381" t="str">
        <f>IFERROR(AVERAGEIFS('VISSIM Travel Time Outputs'!$G:$G,'VISSIM Travel Time Outputs'!$D:$D,$D69,'VISSIM Travel Time Outputs'!$A:$A,"AVG",'VISSIM Travel Time Outputs'!$B:$B,CA$9),"-")</f>
        <v>-</v>
      </c>
      <c r="CB69" s="304"/>
      <c r="CC69" s="259" t="str">
        <f t="shared" si="16"/>
        <v>--</v>
      </c>
      <c r="CD69" s="410" t="str">
        <f t="shared" si="17"/>
        <v>--</v>
      </c>
      <c r="CE69" s="381">
        <f t="shared" si="18"/>
        <v>0</v>
      </c>
      <c r="CF69" s="387"/>
      <c r="CG69" s="259" t="str">
        <f>IFERROR(GETPIVOTDATA("Average of TRAVTM(31)",#REF!,"TIMEINT",CG$9,"VEHICLETRAVELTIMEMEASUREMENT",$D69)/3600/24,"--")</f>
        <v>--</v>
      </c>
      <c r="CH69" s="36" t="str">
        <f>IFERROR(GETPIVOTDATA("Average of TRAVTM(31)",#REF!,"TIMEINT",CH$9,"VEHICLETRAVELTIMEMEASUREMENT",$D69)/3600/24,"--")</f>
        <v>--</v>
      </c>
      <c r="CI69" s="36" t="str">
        <f>IFERROR(GETPIVOTDATA("Average of TRAVTM(31)",#REF!,"TIMEINT",CI$9,"VEHICLETRAVELTIMEMEASUREMENT",$D69)/3600/24,"--")</f>
        <v>--</v>
      </c>
      <c r="CJ69" s="36" t="str">
        <f>IFERROR(GETPIVOTDATA("Average of TRAVTM(31)",#REF!,"TIMEINT",CJ$9,"VEHICLETRAVELTIMEMEASUREMENT",$D69)/3600/24,"--")</f>
        <v>--</v>
      </c>
      <c r="CK69" s="36" t="str">
        <f>IFERROR(GETPIVOTDATA("Average of TRAVTM(31)",#REF!,"TIMEINT",CK$9,"VEHICLETRAVELTIMEMEASUREMENT",$D69)/3600/24,"--")</f>
        <v>--</v>
      </c>
      <c r="CL69" s="36" t="str">
        <f>IFERROR(GETPIVOTDATA("Average of TRAVTM(31)",#REF!,"TIMEINT",CL$9,"VEHICLETRAVELTIMEMEASUREMENT",$D69)/3600/24,"--")</f>
        <v>--</v>
      </c>
      <c r="CM69" s="36" t="str">
        <f>IFERROR(GETPIVOTDATA("Average of TRAVTM(31)",#REF!,"TIMEINT",CM$9,"VEHICLETRAVELTIMEMEASUREMENT",$D69)/3600/24,"--")</f>
        <v>--</v>
      </c>
      <c r="CN69" s="36" t="str">
        <f>IFERROR(GETPIVOTDATA("Average of TRAVTM(31)",#REF!,"TIMEINT",CN$9,"VEHICLETRAVELTIMEMEASUREMENT",$D69)/3600/24,"--")</f>
        <v>--</v>
      </c>
      <c r="CO69" s="36" t="str">
        <f>IFERROR(GETPIVOTDATA("Average of TRAVTM(31)",#REF!,"TIMEINT",CO$9,"VEHICLETRAVELTIMEMEASUREMENT",$D69)/3600/24,"--")</f>
        <v>--</v>
      </c>
      <c r="CP69" s="36" t="str">
        <f>IFERROR(GETPIVOTDATA("Average of TRAVTM(31)",#REF!,"TIMEINT",CP$9,"VEHICLETRAVELTIMEMEASUREMENT",$D69)/3600/24,"--")</f>
        <v>--</v>
      </c>
      <c r="CQ69" s="36" t="str">
        <f>IFERROR(GETPIVOTDATA("Average of TRAVTM(31)",#REF!,"TIMEINT",CQ$9,"VEHICLETRAVELTIMEMEASUREMENT",$D69)/3600/24,"--")</f>
        <v>--</v>
      </c>
      <c r="CR69" s="36" t="str">
        <f>IFERROR(GETPIVOTDATA("Average of TRAVTM(31)",#REF!,"TIMEINT",CR$9,"VEHICLETRAVELTIMEMEASUREMENT",$D69)/3600/24,"--")</f>
        <v>--</v>
      </c>
      <c r="CS69" s="36" t="str">
        <f>IFERROR(GETPIVOTDATA("Average of TRAVTM(31)",#REF!,"TIMEINT",CS$9,"VEHICLETRAVELTIMEMEASUREMENT",$D69)/3600/24,"--")</f>
        <v>--</v>
      </c>
      <c r="CT69" s="36" t="str">
        <f>IFERROR(GETPIVOTDATA("Average of TRAVTM(31)",#REF!,"TIMEINT",CT$9,"VEHICLETRAVELTIMEMEASUREMENT",$D69)/3600/24,"--")</f>
        <v>--</v>
      </c>
      <c r="CU69" s="36" t="str">
        <f>IFERROR(GETPIVOTDATA("Average of TRAVTM(31)",#REF!,"TIMEINT",CU$9,"VEHICLETRAVELTIMEMEASUREMENT",$D69)/3600/24,"--")</f>
        <v>--</v>
      </c>
      <c r="CV69" s="177" t="str">
        <f>IFERROR(GETPIVOTDATA("Average of TRAVTM(31)",#REF!,"TIMEINT",CV$9,"VEHICLETRAVELTIMEMEASUREMENT",$D69)/3600/24,"--")</f>
        <v>--</v>
      </c>
      <c r="CW69" s="387"/>
      <c r="CX69" s="379" t="str">
        <f>IFERROR(GETPIVOTDATA("Average of VEHS(31)",#REF!,"TIMEINT",CX$9,"VEHICLETRAVELTIMEMEASUREMENT",$D69),"--")</f>
        <v>--</v>
      </c>
      <c r="CY69" s="380" t="str">
        <f>IFERROR(GETPIVOTDATA("Average of VEHS(31)",#REF!,"TIMEINT",CY$9,"VEHICLETRAVELTIMEMEASUREMENT",$D69),"--")</f>
        <v>--</v>
      </c>
      <c r="CZ69" s="380" t="str">
        <f>IFERROR(GETPIVOTDATA("Average of VEHS(31)",#REF!,"TIMEINT",CZ$9,"VEHICLETRAVELTIMEMEASUREMENT",$D69),"--")</f>
        <v>--</v>
      </c>
      <c r="DA69" s="380" t="str">
        <f>IFERROR(GETPIVOTDATA("Average of VEHS(31)",#REF!,"TIMEINT",DA$9,"VEHICLETRAVELTIMEMEASUREMENT",$D69),"--")</f>
        <v>--</v>
      </c>
      <c r="DB69" s="380" t="str">
        <f>IFERROR(GETPIVOTDATA("Average of VEHS(31)",#REF!,"TIMEINT",DB$9,"VEHICLETRAVELTIMEMEASUREMENT",$D69),"--")</f>
        <v>--</v>
      </c>
      <c r="DC69" s="380" t="str">
        <f>IFERROR(GETPIVOTDATA("Average of VEHS(31)",#REF!,"TIMEINT",DC$9,"VEHICLETRAVELTIMEMEASUREMENT",$D69),"--")</f>
        <v>--</v>
      </c>
      <c r="DD69" s="380" t="str">
        <f>IFERROR(GETPIVOTDATA("Average of VEHS(31)",#REF!,"TIMEINT",DD$9,"VEHICLETRAVELTIMEMEASUREMENT",$D69),"--")</f>
        <v>--</v>
      </c>
      <c r="DE69" s="380" t="str">
        <f>IFERROR(GETPIVOTDATA("Average of VEHS(31)",#REF!,"TIMEINT",DE$9,"VEHICLETRAVELTIMEMEASUREMENT",$D69),"--")</f>
        <v>--</v>
      </c>
      <c r="DF69" s="380" t="str">
        <f>IFERROR(GETPIVOTDATA("Average of VEHS(31)",#REF!,"TIMEINT",DF$9,"VEHICLETRAVELTIMEMEASUREMENT",$D69),"--")</f>
        <v>--</v>
      </c>
      <c r="DG69" s="380" t="str">
        <f>IFERROR(GETPIVOTDATA("Average of VEHS(31)",#REF!,"TIMEINT",DG$9,"VEHICLETRAVELTIMEMEASUREMENT",$D69),"--")</f>
        <v>--</v>
      </c>
      <c r="DH69" s="380" t="str">
        <f>IFERROR(GETPIVOTDATA("Average of VEHS(31)",#REF!,"TIMEINT",DH$9,"VEHICLETRAVELTIMEMEASUREMENT",$D69),"--")</f>
        <v>--</v>
      </c>
      <c r="DI69" s="380" t="str">
        <f>IFERROR(GETPIVOTDATA("Average of VEHS(31)",#REF!,"TIMEINT",DI$9,"VEHICLETRAVELTIMEMEASUREMENT",$D69),"--")</f>
        <v>--</v>
      </c>
      <c r="DJ69" s="380" t="str">
        <f>IFERROR(GETPIVOTDATA("Average of VEHS(31)",#REF!,"TIMEINT",DJ$9,"VEHICLETRAVELTIMEMEASUREMENT",$D69),"--")</f>
        <v>--</v>
      </c>
      <c r="DK69" s="380" t="str">
        <f>IFERROR(GETPIVOTDATA("Average of VEHS(31)",#REF!,"TIMEINT",DK$9,"VEHICLETRAVELTIMEMEASUREMENT",$D69),"--")</f>
        <v>--</v>
      </c>
      <c r="DL69" s="380" t="str">
        <f>IFERROR(GETPIVOTDATA("Average of VEHS(31)",#REF!,"TIMEINT",DL$9,"VEHICLETRAVELTIMEMEASUREMENT",$D69),"--")</f>
        <v>--</v>
      </c>
      <c r="DM69" s="381" t="str">
        <f>IFERROR(GETPIVOTDATA("Average of VEHS(31)",#REF!,"TIMEINT",DM$9,"VEHICLETRAVELTIMEMEASUREMENT",$D69),"--")</f>
        <v>--</v>
      </c>
      <c r="DN69" s="387"/>
      <c r="DO69" s="259" t="str">
        <f t="shared" si="19"/>
        <v>--</v>
      </c>
      <c r="DP69" s="410" t="str">
        <f t="shared" si="20"/>
        <v>--</v>
      </c>
      <c r="DQ69" s="381">
        <f t="shared" si="21"/>
        <v>0</v>
      </c>
      <c r="DR69" s="305"/>
      <c r="DS69" s="259" t="str">
        <f>IFERROR(TIME(0,0,AVERAGEIFS('VISSIM Travel Time Outputs'!$K:$K,'VISSIM Travel Time Outputs'!$D:$D,$D69,'VISSIM Travel Time Outputs'!$A:$A,"AVG",'VISSIM Travel Time Outputs'!$B:$B,DS$9)),"-")</f>
        <v>-</v>
      </c>
      <c r="DT69" s="36" t="str">
        <f>IFERROR(TIME(0,0,AVERAGEIFS('VISSIM Travel Time Outputs'!$K:$K,'VISSIM Travel Time Outputs'!$D:$D,$D69,'VISSIM Travel Time Outputs'!$A:$A,"AVG",'VISSIM Travel Time Outputs'!$B:$B,DT$9)),"-")</f>
        <v>-</v>
      </c>
      <c r="DU69" s="36" t="str">
        <f>IFERROR(TIME(0,0,AVERAGEIFS('VISSIM Travel Time Outputs'!$K:$K,'VISSIM Travel Time Outputs'!$D:$D,$D69,'VISSIM Travel Time Outputs'!$A:$A,"AVG",'VISSIM Travel Time Outputs'!$B:$B,DU$9)),"-")</f>
        <v>-</v>
      </c>
      <c r="DV69" s="36" t="str">
        <f>IFERROR(TIME(0,0,AVERAGEIFS('VISSIM Travel Time Outputs'!$K:$K,'VISSIM Travel Time Outputs'!$D:$D,$D69,'VISSIM Travel Time Outputs'!$A:$A,"AVG",'VISSIM Travel Time Outputs'!$B:$B,DV$9)),"-")</f>
        <v>-</v>
      </c>
      <c r="DW69" s="36" t="str">
        <f>IFERROR(TIME(0,0,AVERAGEIFS('VISSIM Travel Time Outputs'!$K:$K,'VISSIM Travel Time Outputs'!$D:$D,$D69,'VISSIM Travel Time Outputs'!$A:$A,"AVG",'VISSIM Travel Time Outputs'!$B:$B,DW$9)),"-")</f>
        <v>-</v>
      </c>
      <c r="DX69" s="36" t="str">
        <f>IFERROR(TIME(0,0,AVERAGEIFS('VISSIM Travel Time Outputs'!$K:$K,'VISSIM Travel Time Outputs'!$D:$D,$D69,'VISSIM Travel Time Outputs'!$A:$A,"AVG",'VISSIM Travel Time Outputs'!$B:$B,DX$9)),"-")</f>
        <v>-</v>
      </c>
      <c r="DY69" s="36" t="str">
        <f>IFERROR(TIME(0,0,AVERAGEIFS('VISSIM Travel Time Outputs'!$K:$K,'VISSIM Travel Time Outputs'!$D:$D,$D69,'VISSIM Travel Time Outputs'!$A:$A,"AVG",'VISSIM Travel Time Outputs'!$B:$B,DY$9)),"-")</f>
        <v>-</v>
      </c>
      <c r="DZ69" s="36" t="str">
        <f>IFERROR(TIME(0,0,AVERAGEIFS('VISSIM Travel Time Outputs'!$K:$K,'VISSIM Travel Time Outputs'!$D:$D,$D69,'VISSIM Travel Time Outputs'!$A:$A,"AVG",'VISSIM Travel Time Outputs'!$B:$B,DZ$9)),"-")</f>
        <v>-</v>
      </c>
      <c r="EA69" s="36" t="str">
        <f>IFERROR(TIME(0,0,AVERAGEIFS('VISSIM Travel Time Outputs'!$K:$K,'VISSIM Travel Time Outputs'!$D:$D,$D69,'VISSIM Travel Time Outputs'!$A:$A,"AVG",'VISSIM Travel Time Outputs'!$B:$B,EA$9)),"-")</f>
        <v>-</v>
      </c>
      <c r="EB69" s="36" t="str">
        <f>IFERROR(TIME(0,0,AVERAGEIFS('VISSIM Travel Time Outputs'!$K:$K,'VISSIM Travel Time Outputs'!$D:$D,$D69,'VISSIM Travel Time Outputs'!$A:$A,"AVG",'VISSIM Travel Time Outputs'!$B:$B,EB$9)),"-")</f>
        <v>-</v>
      </c>
      <c r="EC69" s="36" t="str">
        <f>IFERROR(TIME(0,0,AVERAGEIFS('VISSIM Travel Time Outputs'!$K:$K,'VISSIM Travel Time Outputs'!$D:$D,$D69,'VISSIM Travel Time Outputs'!$A:$A,"AVG",'VISSIM Travel Time Outputs'!$B:$B,EC$9)),"-")</f>
        <v>-</v>
      </c>
      <c r="ED69" s="36" t="str">
        <f>IFERROR(TIME(0,0,AVERAGEIFS('VISSIM Travel Time Outputs'!$K:$K,'VISSIM Travel Time Outputs'!$D:$D,$D69,'VISSIM Travel Time Outputs'!$A:$A,"AVG",'VISSIM Travel Time Outputs'!$B:$B,ED$9)),"-")</f>
        <v>-</v>
      </c>
      <c r="EE69" s="36" t="str">
        <f>IFERROR(TIME(0,0,AVERAGEIFS('VISSIM Travel Time Outputs'!$K:$K,'VISSIM Travel Time Outputs'!$D:$D,$D69,'VISSIM Travel Time Outputs'!$A:$A,"AVG",'VISSIM Travel Time Outputs'!$B:$B,EE$9)),"-")</f>
        <v>-</v>
      </c>
      <c r="EF69" s="36" t="str">
        <f>IFERROR(TIME(0,0,AVERAGEIFS('VISSIM Travel Time Outputs'!$K:$K,'VISSIM Travel Time Outputs'!$D:$D,$D69,'VISSIM Travel Time Outputs'!$A:$A,"AVG",'VISSIM Travel Time Outputs'!$B:$B,EF$9)),"-")</f>
        <v>-</v>
      </c>
      <c r="EG69" s="36" t="str">
        <f>IFERROR(TIME(0,0,AVERAGEIFS('VISSIM Travel Time Outputs'!$K:$K,'VISSIM Travel Time Outputs'!$D:$D,$D69,'VISSIM Travel Time Outputs'!$A:$A,"AVG",'VISSIM Travel Time Outputs'!$B:$B,EG$9)),"-")</f>
        <v>-</v>
      </c>
      <c r="EH69" s="177" t="str">
        <f>IFERROR(TIME(0,0,AVERAGEIFS('VISSIM Travel Time Outputs'!$K:$K,'VISSIM Travel Time Outputs'!$D:$D,$D69,'VISSIM Travel Time Outputs'!$A:$A,"AVG",'VISSIM Travel Time Outputs'!$B:$B,EH$9)),"-")</f>
        <v>-</v>
      </c>
      <c r="EI69" s="164"/>
      <c r="EJ69" s="379" t="str">
        <f>IFERROR(AVERAGEIFS('VISSIM Travel Time Outputs'!$H:$H,'VISSIM Travel Time Outputs'!$D:$D,$D69,'VISSIM Travel Time Outputs'!$A:$A,"AVG",'VISSIM Travel Time Outputs'!$B:$B,EJ$9),"-")</f>
        <v>-</v>
      </c>
      <c r="EK69" s="380" t="str">
        <f>IFERROR(AVERAGEIFS('VISSIM Travel Time Outputs'!$H:$H,'VISSIM Travel Time Outputs'!$D:$D,$D69,'VISSIM Travel Time Outputs'!$A:$A,"AVG",'VISSIM Travel Time Outputs'!$B:$B,EK$9),"-")</f>
        <v>-</v>
      </c>
      <c r="EL69" s="380" t="str">
        <f>IFERROR(AVERAGEIFS('VISSIM Travel Time Outputs'!$H:$H,'VISSIM Travel Time Outputs'!$D:$D,$D69,'VISSIM Travel Time Outputs'!$A:$A,"AVG",'VISSIM Travel Time Outputs'!$B:$B,EL$9),"-")</f>
        <v>-</v>
      </c>
      <c r="EM69" s="380" t="str">
        <f>IFERROR(AVERAGEIFS('VISSIM Travel Time Outputs'!$H:$H,'VISSIM Travel Time Outputs'!$D:$D,$D69,'VISSIM Travel Time Outputs'!$A:$A,"AVG",'VISSIM Travel Time Outputs'!$B:$B,EM$9),"-")</f>
        <v>-</v>
      </c>
      <c r="EN69" s="380" t="str">
        <f>IFERROR(AVERAGEIFS('VISSIM Travel Time Outputs'!$H:$H,'VISSIM Travel Time Outputs'!$D:$D,$D69,'VISSIM Travel Time Outputs'!$A:$A,"AVG",'VISSIM Travel Time Outputs'!$B:$B,EN$9),"-")</f>
        <v>-</v>
      </c>
      <c r="EO69" s="380" t="str">
        <f>IFERROR(AVERAGEIFS('VISSIM Travel Time Outputs'!$H:$H,'VISSIM Travel Time Outputs'!$D:$D,$D69,'VISSIM Travel Time Outputs'!$A:$A,"AVG",'VISSIM Travel Time Outputs'!$B:$B,EO$9),"-")</f>
        <v>-</v>
      </c>
      <c r="EP69" s="380" t="str">
        <f>IFERROR(AVERAGEIFS('VISSIM Travel Time Outputs'!$H:$H,'VISSIM Travel Time Outputs'!$D:$D,$D69,'VISSIM Travel Time Outputs'!$A:$A,"AVG",'VISSIM Travel Time Outputs'!$B:$B,EP$9),"-")</f>
        <v>-</v>
      </c>
      <c r="EQ69" s="380" t="str">
        <f>IFERROR(AVERAGEIFS('VISSIM Travel Time Outputs'!$H:$H,'VISSIM Travel Time Outputs'!$D:$D,$D69,'VISSIM Travel Time Outputs'!$A:$A,"AVG",'VISSIM Travel Time Outputs'!$B:$B,EQ$9),"-")</f>
        <v>-</v>
      </c>
      <c r="ER69" s="380" t="str">
        <f>IFERROR(AVERAGEIFS('VISSIM Travel Time Outputs'!$H:$H,'VISSIM Travel Time Outputs'!$D:$D,$D69,'VISSIM Travel Time Outputs'!$A:$A,"AVG",'VISSIM Travel Time Outputs'!$B:$B,ER$9),"-")</f>
        <v>-</v>
      </c>
      <c r="ES69" s="380" t="str">
        <f>IFERROR(AVERAGEIFS('VISSIM Travel Time Outputs'!$H:$H,'VISSIM Travel Time Outputs'!$D:$D,$D69,'VISSIM Travel Time Outputs'!$A:$A,"AVG",'VISSIM Travel Time Outputs'!$B:$B,ES$9),"-")</f>
        <v>-</v>
      </c>
      <c r="ET69" s="380" t="str">
        <f>IFERROR(AVERAGEIFS('VISSIM Travel Time Outputs'!$H:$H,'VISSIM Travel Time Outputs'!$D:$D,$D69,'VISSIM Travel Time Outputs'!$A:$A,"AVG",'VISSIM Travel Time Outputs'!$B:$B,ET$9),"-")</f>
        <v>-</v>
      </c>
      <c r="EU69" s="380" t="str">
        <f>IFERROR(AVERAGEIFS('VISSIM Travel Time Outputs'!$H:$H,'VISSIM Travel Time Outputs'!$D:$D,$D69,'VISSIM Travel Time Outputs'!$A:$A,"AVG",'VISSIM Travel Time Outputs'!$B:$B,EU$9),"-")</f>
        <v>-</v>
      </c>
      <c r="EV69" s="380" t="str">
        <f>IFERROR(AVERAGEIFS('VISSIM Travel Time Outputs'!$H:$H,'VISSIM Travel Time Outputs'!$D:$D,$D69,'VISSIM Travel Time Outputs'!$A:$A,"AVG",'VISSIM Travel Time Outputs'!$B:$B,EV$9),"-")</f>
        <v>-</v>
      </c>
      <c r="EW69" s="380" t="str">
        <f>IFERROR(AVERAGEIFS('VISSIM Travel Time Outputs'!$H:$H,'VISSIM Travel Time Outputs'!$D:$D,$D69,'VISSIM Travel Time Outputs'!$A:$A,"AVG",'VISSIM Travel Time Outputs'!$B:$B,EW$9),"-")</f>
        <v>-</v>
      </c>
      <c r="EX69" s="380" t="str">
        <f>IFERROR(AVERAGEIFS('VISSIM Travel Time Outputs'!$H:$H,'VISSIM Travel Time Outputs'!$D:$D,$D69,'VISSIM Travel Time Outputs'!$A:$A,"AVG",'VISSIM Travel Time Outputs'!$B:$B,EX$9),"-")</f>
        <v>-</v>
      </c>
      <c r="EY69" s="381" t="str">
        <f>IFERROR(AVERAGEIFS('VISSIM Travel Time Outputs'!$H:$H,'VISSIM Travel Time Outputs'!$D:$D,$D69,'VISSIM Travel Time Outputs'!$A:$A,"AVG",'VISSIM Travel Time Outputs'!$B:$B,EY$9),"-")</f>
        <v>-</v>
      </c>
      <c r="EZ69" s="304"/>
      <c r="FA69" s="259" t="str">
        <f t="shared" si="22"/>
        <v>--</v>
      </c>
      <c r="FB69" s="410" t="str">
        <f t="shared" si="23"/>
        <v>--</v>
      </c>
      <c r="FC69" s="381">
        <f t="shared" si="24"/>
        <v>0</v>
      </c>
      <c r="FD69" s="387"/>
      <c r="FE69" s="259" t="str">
        <f>IFERROR(GETPIVOTDATA("Average of TRAVTM(40)",#REF!,"TIMEINT",FE$9,"VEHICLETRAVELTIMEMEASUREMENT",$D69)/3600/24,"--")</f>
        <v>--</v>
      </c>
      <c r="FF69" s="36" t="str">
        <f>IFERROR(GETPIVOTDATA("Average of TRAVTM(40)",#REF!,"TIMEINT",FF$9,"VEHICLETRAVELTIMEMEASUREMENT",$D69)/3600/24,"--")</f>
        <v>--</v>
      </c>
      <c r="FG69" s="36" t="str">
        <f>IFERROR(GETPIVOTDATA("Average of TRAVTM(40)",#REF!,"TIMEINT",FG$9,"VEHICLETRAVELTIMEMEASUREMENT",$D69)/3600/24,"--")</f>
        <v>--</v>
      </c>
      <c r="FH69" s="36" t="str">
        <f>IFERROR(GETPIVOTDATA("Average of TRAVTM(40)",#REF!,"TIMEINT",FH$9,"VEHICLETRAVELTIMEMEASUREMENT",$D69)/3600/24,"--")</f>
        <v>--</v>
      </c>
      <c r="FI69" s="36" t="str">
        <f>IFERROR(GETPIVOTDATA("Average of TRAVTM(40)",#REF!,"TIMEINT",FI$9,"VEHICLETRAVELTIMEMEASUREMENT",$D69)/3600/24,"--")</f>
        <v>--</v>
      </c>
      <c r="FJ69" s="36" t="str">
        <f>IFERROR(GETPIVOTDATA("Average of TRAVTM(40)",#REF!,"TIMEINT",FJ$9,"VEHICLETRAVELTIMEMEASUREMENT",$D69)/3600/24,"--")</f>
        <v>--</v>
      </c>
      <c r="FK69" s="36" t="str">
        <f>IFERROR(GETPIVOTDATA("Average of TRAVTM(40)",#REF!,"TIMEINT",FK$9,"VEHICLETRAVELTIMEMEASUREMENT",$D69)/3600/24,"--")</f>
        <v>--</v>
      </c>
      <c r="FL69" s="36" t="str">
        <f>IFERROR(GETPIVOTDATA("Average of TRAVTM(40)",#REF!,"TIMEINT",FL$9,"VEHICLETRAVELTIMEMEASUREMENT",$D69)/3600/24,"--")</f>
        <v>--</v>
      </c>
      <c r="FM69" s="36" t="str">
        <f>IFERROR(GETPIVOTDATA("Average of TRAVTM(40)",#REF!,"TIMEINT",FM$9,"VEHICLETRAVELTIMEMEASUREMENT",$D69)/3600/24,"--")</f>
        <v>--</v>
      </c>
      <c r="FN69" s="36" t="str">
        <f>IFERROR(GETPIVOTDATA("Average of TRAVTM(40)",#REF!,"TIMEINT",FN$9,"VEHICLETRAVELTIMEMEASUREMENT",$D69)/3600/24,"--")</f>
        <v>--</v>
      </c>
      <c r="FO69" s="36" t="str">
        <f>IFERROR(GETPIVOTDATA("Average of TRAVTM(40)",#REF!,"TIMEINT",FO$9,"VEHICLETRAVELTIMEMEASUREMENT",$D69)/3600/24,"--")</f>
        <v>--</v>
      </c>
      <c r="FP69" s="36" t="str">
        <f>IFERROR(GETPIVOTDATA("Average of TRAVTM(40)",#REF!,"TIMEINT",FP$9,"VEHICLETRAVELTIMEMEASUREMENT",$D69)/3600/24,"--")</f>
        <v>--</v>
      </c>
      <c r="FQ69" s="36" t="str">
        <f>IFERROR(GETPIVOTDATA("Average of TRAVTM(40)",#REF!,"TIMEINT",FQ$9,"VEHICLETRAVELTIMEMEASUREMENT",$D69)/3600/24,"--")</f>
        <v>--</v>
      </c>
      <c r="FR69" s="36" t="str">
        <f>IFERROR(GETPIVOTDATA("Average of TRAVTM(40)",#REF!,"TIMEINT",FR$9,"VEHICLETRAVELTIMEMEASUREMENT",$D69)/3600/24,"--")</f>
        <v>--</v>
      </c>
      <c r="FS69" s="36" t="str">
        <f>IFERROR(GETPIVOTDATA("Average of TRAVTM(40)",#REF!,"TIMEINT",FS$9,"VEHICLETRAVELTIMEMEASUREMENT",$D69)/3600/24,"--")</f>
        <v>--</v>
      </c>
      <c r="FT69" s="177" t="str">
        <f>IFERROR(GETPIVOTDATA("Average of TRAVTM(40)",#REF!,"TIMEINT",FT$9,"VEHICLETRAVELTIMEMEASUREMENT",$D69)/3600/24,"--")</f>
        <v>--</v>
      </c>
      <c r="FU69" s="387"/>
      <c r="FV69" s="379" t="str">
        <f>IFERROR(GETPIVOTDATA("Average of VEHS(40)",#REF!,"TIMEINT",FV$9,"VEHICLETRAVELTIMEMEASUREMENT",$D69),"--")</f>
        <v>--</v>
      </c>
      <c r="FW69" s="380" t="str">
        <f>IFERROR(GETPIVOTDATA("Average of VEHS(40)",#REF!,"TIMEINT",FW$9,"VEHICLETRAVELTIMEMEASUREMENT",$D69),"--")</f>
        <v>--</v>
      </c>
      <c r="FX69" s="380" t="str">
        <f>IFERROR(GETPIVOTDATA("Average of VEHS(40)",#REF!,"TIMEINT",FX$9,"VEHICLETRAVELTIMEMEASUREMENT",$D69),"--")</f>
        <v>--</v>
      </c>
      <c r="FY69" s="380" t="str">
        <f>IFERROR(GETPIVOTDATA("Average of VEHS(40)",#REF!,"TIMEINT",FY$9,"VEHICLETRAVELTIMEMEASUREMENT",$D69),"--")</f>
        <v>--</v>
      </c>
      <c r="FZ69" s="380" t="str">
        <f>IFERROR(GETPIVOTDATA("Average of VEHS(40)",#REF!,"TIMEINT",FZ$9,"VEHICLETRAVELTIMEMEASUREMENT",$D69),"--")</f>
        <v>--</v>
      </c>
      <c r="GA69" s="380" t="str">
        <f>IFERROR(GETPIVOTDATA("Average of VEHS(40)",#REF!,"TIMEINT",GA$9,"VEHICLETRAVELTIMEMEASUREMENT",$D69),"--")</f>
        <v>--</v>
      </c>
      <c r="GB69" s="380" t="str">
        <f>IFERROR(GETPIVOTDATA("Average of VEHS(40)",#REF!,"TIMEINT",GB$9,"VEHICLETRAVELTIMEMEASUREMENT",$D69),"--")</f>
        <v>--</v>
      </c>
      <c r="GC69" s="380" t="str">
        <f>IFERROR(GETPIVOTDATA("Average of VEHS(40)",#REF!,"TIMEINT",GC$9,"VEHICLETRAVELTIMEMEASUREMENT",$D69),"--")</f>
        <v>--</v>
      </c>
      <c r="GD69" s="380" t="str">
        <f>IFERROR(GETPIVOTDATA("Average of VEHS(40)",#REF!,"TIMEINT",GD$9,"VEHICLETRAVELTIMEMEASUREMENT",$D69),"--")</f>
        <v>--</v>
      </c>
      <c r="GE69" s="380" t="str">
        <f>IFERROR(GETPIVOTDATA("Average of VEHS(40)",#REF!,"TIMEINT",GE$9,"VEHICLETRAVELTIMEMEASUREMENT",$D69),"--")</f>
        <v>--</v>
      </c>
      <c r="GF69" s="380" t="str">
        <f>IFERROR(GETPIVOTDATA("Average of VEHS(40)",#REF!,"TIMEINT",GF$9,"VEHICLETRAVELTIMEMEASUREMENT",$D69),"--")</f>
        <v>--</v>
      </c>
      <c r="GG69" s="380" t="str">
        <f>IFERROR(GETPIVOTDATA("Average of VEHS(40)",#REF!,"TIMEINT",GG$9,"VEHICLETRAVELTIMEMEASUREMENT",$D69),"--")</f>
        <v>--</v>
      </c>
      <c r="GH69" s="380" t="str">
        <f>IFERROR(GETPIVOTDATA("Average of VEHS(40)",#REF!,"TIMEINT",GH$9,"VEHICLETRAVELTIMEMEASUREMENT",$D69),"--")</f>
        <v>--</v>
      </c>
      <c r="GI69" s="380" t="str">
        <f>IFERROR(GETPIVOTDATA("Average of VEHS(40)",#REF!,"TIMEINT",GI$9,"VEHICLETRAVELTIMEMEASUREMENT",$D69),"--")</f>
        <v>--</v>
      </c>
      <c r="GJ69" s="380" t="str">
        <f>IFERROR(GETPIVOTDATA("Average of VEHS(40)",#REF!,"TIMEINT",GJ$9,"VEHICLETRAVELTIMEMEASUREMENT",$D69),"--")</f>
        <v>--</v>
      </c>
      <c r="GK69" s="381" t="str">
        <f>IFERROR(GETPIVOTDATA("Average of VEHS(40)",#REF!,"TIMEINT",GK$9,"VEHICLETRAVELTIMEMEASUREMENT",$D69),"--")</f>
        <v>--</v>
      </c>
      <c r="GL69" s="387"/>
      <c r="GM69" s="259" t="str">
        <f t="shared" si="25"/>
        <v>--</v>
      </c>
      <c r="GN69" s="410" t="str">
        <f t="shared" si="26"/>
        <v>--</v>
      </c>
      <c r="GO69" s="381">
        <f t="shared" si="27"/>
        <v>0</v>
      </c>
      <c r="GP69" s="387"/>
      <c r="GQ69" s="259" t="str">
        <f>IFERROR(GETPIVOTDATA("Average of TRAVTM(60)",#REF!,"TIMEINT",GQ$9,"VEHICLETRAVELTIMEMEASUREMENT",$D69)/3600/24,"--")</f>
        <v>--</v>
      </c>
      <c r="GR69" s="36" t="str">
        <f>IFERROR(GETPIVOTDATA("Average of TRAVTM(60)",#REF!,"TIMEINT",GR$9,"VEHICLETRAVELTIMEMEASUREMENT",$D69)/3600/24,"--")</f>
        <v>--</v>
      </c>
      <c r="GS69" s="36" t="str">
        <f>IFERROR(GETPIVOTDATA("Average of TRAVTM(60)",#REF!,"TIMEINT",GS$9,"VEHICLETRAVELTIMEMEASUREMENT",$D69)/3600/24,"--")</f>
        <v>--</v>
      </c>
      <c r="GT69" s="36" t="str">
        <f>IFERROR(GETPIVOTDATA("Average of TRAVTM(60)",#REF!,"TIMEINT",GT$9,"VEHICLETRAVELTIMEMEASUREMENT",$D69)/3600/24,"--")</f>
        <v>--</v>
      </c>
      <c r="GU69" s="36" t="str">
        <f>IFERROR(GETPIVOTDATA("Average of TRAVTM(60)",#REF!,"TIMEINT",GU$9,"VEHICLETRAVELTIMEMEASUREMENT",$D69)/3600/24,"--")</f>
        <v>--</v>
      </c>
      <c r="GV69" s="36" t="str">
        <f>IFERROR(GETPIVOTDATA("Average of TRAVTM(60)",#REF!,"TIMEINT",GV$9,"VEHICLETRAVELTIMEMEASUREMENT",$D69)/3600/24,"--")</f>
        <v>--</v>
      </c>
      <c r="GW69" s="36" t="str">
        <f>IFERROR(GETPIVOTDATA("Average of TRAVTM(60)",#REF!,"TIMEINT",GW$9,"VEHICLETRAVELTIMEMEASUREMENT",$D69)/3600/24,"--")</f>
        <v>--</v>
      </c>
      <c r="GX69" s="36" t="str">
        <f>IFERROR(GETPIVOTDATA("Average of TRAVTM(60)",#REF!,"TIMEINT",GX$9,"VEHICLETRAVELTIMEMEASUREMENT",$D69)/3600/24,"--")</f>
        <v>--</v>
      </c>
      <c r="GY69" s="36" t="str">
        <f>IFERROR(GETPIVOTDATA("Average of TRAVTM(60)",#REF!,"TIMEINT",GY$9,"VEHICLETRAVELTIMEMEASUREMENT",$D69)/3600/24,"--")</f>
        <v>--</v>
      </c>
      <c r="GZ69" s="36" t="str">
        <f>IFERROR(GETPIVOTDATA("Average of TRAVTM(60)",#REF!,"TIMEINT",GZ$9,"VEHICLETRAVELTIMEMEASUREMENT",$D69)/3600/24,"--")</f>
        <v>--</v>
      </c>
      <c r="HA69" s="36" t="str">
        <f>IFERROR(GETPIVOTDATA("Average of TRAVTM(60)",#REF!,"TIMEINT",HA$9,"VEHICLETRAVELTIMEMEASUREMENT",$D69)/3600/24,"--")</f>
        <v>--</v>
      </c>
      <c r="HB69" s="36" t="str">
        <f>IFERROR(GETPIVOTDATA("Average of TRAVTM(60)",#REF!,"TIMEINT",HB$9,"VEHICLETRAVELTIMEMEASUREMENT",$D69)/3600/24,"--")</f>
        <v>--</v>
      </c>
      <c r="HC69" s="36" t="str">
        <f>IFERROR(GETPIVOTDATA("Average of TRAVTM(60)",#REF!,"TIMEINT",HC$9,"VEHICLETRAVELTIMEMEASUREMENT",$D69)/3600/24,"--")</f>
        <v>--</v>
      </c>
      <c r="HD69" s="36" t="str">
        <f>IFERROR(GETPIVOTDATA("Average of TRAVTM(60)",#REF!,"TIMEINT",HD$9,"VEHICLETRAVELTIMEMEASUREMENT",$D69)/3600/24,"--")</f>
        <v>--</v>
      </c>
      <c r="HE69" s="36" t="str">
        <f>IFERROR(GETPIVOTDATA("Average of TRAVTM(60)",#REF!,"TIMEINT",HE$9,"VEHICLETRAVELTIMEMEASUREMENT",$D69)/3600/24,"--")</f>
        <v>--</v>
      </c>
      <c r="HF69" s="177" t="str">
        <f>IFERROR(GETPIVOTDATA("Average of TRAVTM(60)",#REF!,"TIMEINT",HF$9,"VEHICLETRAVELTIMEMEASUREMENT",$D69)/3600/24,"--")</f>
        <v>--</v>
      </c>
      <c r="HG69" s="387"/>
      <c r="HH69" s="379" t="str">
        <f>IFERROR(GETPIVOTDATA("Average of VEHS(60)",#REF!,"TIMEINT",HH$9,"VEHICLETRAVELTIMEMEASUREMENT",$D69),"--")</f>
        <v>--</v>
      </c>
      <c r="HI69" s="380" t="str">
        <f>IFERROR(GETPIVOTDATA("Average of VEHS(60)",#REF!,"TIMEINT",HI$9,"VEHICLETRAVELTIMEMEASUREMENT",$D69),"--")</f>
        <v>--</v>
      </c>
      <c r="HJ69" s="380" t="str">
        <f>IFERROR(GETPIVOTDATA("Average of VEHS(60)",#REF!,"TIMEINT",HJ$9,"VEHICLETRAVELTIMEMEASUREMENT",$D69),"--")</f>
        <v>--</v>
      </c>
      <c r="HK69" s="380" t="str">
        <f>IFERROR(GETPIVOTDATA("Average of VEHS(60)",#REF!,"TIMEINT",HK$9,"VEHICLETRAVELTIMEMEASUREMENT",$D69),"--")</f>
        <v>--</v>
      </c>
      <c r="HL69" s="380" t="str">
        <f>IFERROR(GETPIVOTDATA("Average of VEHS(60)",#REF!,"TIMEINT",HL$9,"VEHICLETRAVELTIMEMEASUREMENT",$D69),"--")</f>
        <v>--</v>
      </c>
      <c r="HM69" s="380" t="str">
        <f>IFERROR(GETPIVOTDATA("Average of VEHS(60)",#REF!,"TIMEINT",HM$9,"VEHICLETRAVELTIMEMEASUREMENT",$D69),"--")</f>
        <v>--</v>
      </c>
      <c r="HN69" s="380" t="str">
        <f>IFERROR(GETPIVOTDATA("Average of VEHS(60)",#REF!,"TIMEINT",HN$9,"VEHICLETRAVELTIMEMEASUREMENT",$D69),"--")</f>
        <v>--</v>
      </c>
      <c r="HO69" s="380" t="str">
        <f>IFERROR(GETPIVOTDATA("Average of VEHS(60)",#REF!,"TIMEINT",HO$9,"VEHICLETRAVELTIMEMEASUREMENT",$D69),"--")</f>
        <v>--</v>
      </c>
      <c r="HP69" s="380" t="str">
        <f>IFERROR(GETPIVOTDATA("Average of VEHS(60)",#REF!,"TIMEINT",HP$9,"VEHICLETRAVELTIMEMEASUREMENT",$D69),"--")</f>
        <v>--</v>
      </c>
      <c r="HQ69" s="380" t="str">
        <f>IFERROR(GETPIVOTDATA("Average of VEHS(60)",#REF!,"TIMEINT",HQ$9,"VEHICLETRAVELTIMEMEASUREMENT",$D69),"--")</f>
        <v>--</v>
      </c>
      <c r="HR69" s="380" t="str">
        <f>IFERROR(GETPIVOTDATA("Average of VEHS(60)",#REF!,"TIMEINT",HR$9,"VEHICLETRAVELTIMEMEASUREMENT",$D69),"--")</f>
        <v>--</v>
      </c>
      <c r="HS69" s="380" t="str">
        <f>IFERROR(GETPIVOTDATA("Average of VEHS(60)",#REF!,"TIMEINT",HS$9,"VEHICLETRAVELTIMEMEASUREMENT",$D69),"--")</f>
        <v>--</v>
      </c>
      <c r="HT69" s="380" t="str">
        <f>IFERROR(GETPIVOTDATA("Average of VEHS(60)",#REF!,"TIMEINT",HT$9,"VEHICLETRAVELTIMEMEASUREMENT",$D69),"--")</f>
        <v>--</v>
      </c>
      <c r="HU69" s="380" t="str">
        <f>IFERROR(GETPIVOTDATA("Average of VEHS(60)",#REF!,"TIMEINT",HU$9,"VEHICLETRAVELTIMEMEASUREMENT",$D69),"--")</f>
        <v>--</v>
      </c>
      <c r="HV69" s="380" t="str">
        <f>IFERROR(GETPIVOTDATA("Average of VEHS(60)",#REF!,"TIMEINT",HV$9,"VEHICLETRAVELTIMEMEASUREMENT",$D69),"--")</f>
        <v>--</v>
      </c>
      <c r="HW69" s="381" t="str">
        <f>IFERROR(GETPIVOTDATA("Average of VEHS(60)",#REF!,"TIMEINT",HW$9,"VEHICLETRAVELTIMEMEASUREMENT",$D69),"--")</f>
        <v>--</v>
      </c>
      <c r="HX69" s="387"/>
      <c r="HY69" s="259" t="str">
        <f t="shared" si="28"/>
        <v>--</v>
      </c>
      <c r="HZ69" s="410" t="str">
        <f t="shared" si="29"/>
        <v>--</v>
      </c>
      <c r="IA69" s="381">
        <f t="shared" si="30"/>
        <v>0</v>
      </c>
      <c r="IB69" s="716"/>
      <c r="IC69" s="379" t="str">
        <f>IFERROR(AVERAGEIFS('VISSIM Travel Time Outputs'!$L:$L,'VISSIM Travel Time Outputs'!$D:$D,$D69,'VISSIM Travel Time Outputs'!$A:$A,"AVG",'VISSIM Travel Time Outputs'!$B:$B,IC$9),"-")</f>
        <v>-</v>
      </c>
      <c r="ID69" s="380" t="str">
        <f>IFERROR(AVERAGEIFS('VISSIM Travel Time Outputs'!$L:$L,'VISSIM Travel Time Outputs'!$D:$D,$D69,'VISSIM Travel Time Outputs'!$A:$A,"AVG",'VISSIM Travel Time Outputs'!$B:$B,ID$9),"-")</f>
        <v>-</v>
      </c>
      <c r="IE69" s="380" t="str">
        <f>IFERROR(AVERAGEIFS('VISSIM Travel Time Outputs'!$L:$L,'VISSIM Travel Time Outputs'!$D:$D,$D69,'VISSIM Travel Time Outputs'!$A:$A,"AVG",'VISSIM Travel Time Outputs'!$B:$B,IE$9),"-")</f>
        <v>-</v>
      </c>
      <c r="IF69" s="380" t="str">
        <f>IFERROR(AVERAGEIFS('VISSIM Travel Time Outputs'!$L:$L,'VISSIM Travel Time Outputs'!$D:$D,$D69,'VISSIM Travel Time Outputs'!$A:$A,"AVG",'VISSIM Travel Time Outputs'!$B:$B,IF$9),"-")</f>
        <v>-</v>
      </c>
      <c r="IG69" s="380" t="str">
        <f>IFERROR(AVERAGEIFS('VISSIM Travel Time Outputs'!$L:$L,'VISSIM Travel Time Outputs'!$D:$D,$D69,'VISSIM Travel Time Outputs'!$A:$A,"AVG",'VISSIM Travel Time Outputs'!$B:$B,IG$9),"-")</f>
        <v>-</v>
      </c>
      <c r="IH69" s="380" t="str">
        <f>IFERROR(AVERAGEIFS('VISSIM Travel Time Outputs'!$L:$L,'VISSIM Travel Time Outputs'!$D:$D,$D69,'VISSIM Travel Time Outputs'!$A:$A,"AVG",'VISSIM Travel Time Outputs'!$B:$B,IH$9),"-")</f>
        <v>-</v>
      </c>
      <c r="II69" s="380" t="str">
        <f>IFERROR(AVERAGEIFS('VISSIM Travel Time Outputs'!$L:$L,'VISSIM Travel Time Outputs'!$D:$D,$D69,'VISSIM Travel Time Outputs'!$A:$A,"AVG",'VISSIM Travel Time Outputs'!$B:$B,II$9),"-")</f>
        <v>-</v>
      </c>
      <c r="IJ69" s="380" t="str">
        <f>IFERROR(AVERAGEIFS('VISSIM Travel Time Outputs'!$L:$L,'VISSIM Travel Time Outputs'!$D:$D,$D69,'VISSIM Travel Time Outputs'!$A:$A,"AVG",'VISSIM Travel Time Outputs'!$B:$B,IJ$9),"-")</f>
        <v>-</v>
      </c>
      <c r="IK69" s="380" t="str">
        <f>IFERROR(AVERAGEIFS('VISSIM Travel Time Outputs'!$L:$L,'VISSIM Travel Time Outputs'!$D:$D,$D69,'VISSIM Travel Time Outputs'!$A:$A,"AVG",'VISSIM Travel Time Outputs'!$B:$B,IK$9),"-")</f>
        <v>-</v>
      </c>
      <c r="IL69" s="380" t="str">
        <f>IFERROR(AVERAGEIFS('VISSIM Travel Time Outputs'!$L:$L,'VISSIM Travel Time Outputs'!$D:$D,$D69,'VISSIM Travel Time Outputs'!$A:$A,"AVG",'VISSIM Travel Time Outputs'!$B:$B,IL$9),"-")</f>
        <v>-</v>
      </c>
      <c r="IM69" s="380" t="str">
        <f>IFERROR(AVERAGEIFS('VISSIM Travel Time Outputs'!$L:$L,'VISSIM Travel Time Outputs'!$D:$D,$D69,'VISSIM Travel Time Outputs'!$A:$A,"AVG",'VISSIM Travel Time Outputs'!$B:$B,IM$9),"-")</f>
        <v>-</v>
      </c>
      <c r="IN69" s="380" t="str">
        <f>IFERROR(AVERAGEIFS('VISSIM Travel Time Outputs'!$L:$L,'VISSIM Travel Time Outputs'!$D:$D,$D69,'VISSIM Travel Time Outputs'!$A:$A,"AVG",'VISSIM Travel Time Outputs'!$B:$B,IN$9),"-")</f>
        <v>-</v>
      </c>
      <c r="IO69" s="380" t="str">
        <f>IFERROR(AVERAGEIFS('VISSIM Travel Time Outputs'!$L:$L,'VISSIM Travel Time Outputs'!$D:$D,$D69,'VISSIM Travel Time Outputs'!$A:$A,"AVG",'VISSIM Travel Time Outputs'!$B:$B,IO$9),"-")</f>
        <v>-</v>
      </c>
      <c r="IP69" s="380" t="str">
        <f>IFERROR(AVERAGEIFS('VISSIM Travel Time Outputs'!$L:$L,'VISSIM Travel Time Outputs'!$D:$D,$D69,'VISSIM Travel Time Outputs'!$A:$A,"AVG",'VISSIM Travel Time Outputs'!$B:$B,IP$9),"-")</f>
        <v>-</v>
      </c>
      <c r="IQ69" s="380" t="str">
        <f>IFERROR(AVERAGEIFS('VISSIM Travel Time Outputs'!$L:$L,'VISSIM Travel Time Outputs'!$D:$D,$D69,'VISSIM Travel Time Outputs'!$A:$A,"AVG",'VISSIM Travel Time Outputs'!$B:$B,IQ$9),"-")</f>
        <v>-</v>
      </c>
      <c r="IR69" s="381" t="str">
        <f>IFERROR(AVERAGEIFS('VISSIM Travel Time Outputs'!$L:$L,'VISSIM Travel Time Outputs'!$D:$D,$D69,'VISSIM Travel Time Outputs'!$A:$A,"AVG",'VISSIM Travel Time Outputs'!$B:$B,IR$9),"-")</f>
        <v>-</v>
      </c>
      <c r="IS69" s="381" t="str">
        <f t="shared" si="31"/>
        <v>--</v>
      </c>
    </row>
    <row r="70" spans="1:253" x14ac:dyDescent="0.25">
      <c r="A70" s="302" t="str">
        <f t="shared" si="12"/>
        <v>H</v>
      </c>
      <c r="B70" s="375">
        <f t="shared" si="33"/>
        <v>61</v>
      </c>
      <c r="C70" s="475">
        <f>INDEX('Input - Travel Times'!$B$3:$AL$103,MATCH($B70,'Input - Travel Times'!$B$3:$B$103,0),MATCH(C$9,'Input - Travel Times'!$B$3:$AL$3,0))</f>
        <v>0</v>
      </c>
      <c r="D70" s="194">
        <f>INDEX('Input - Travel Times'!$B$3:$AS$103,MATCH($B70,'Input - Travel Times'!$B$3:$B$103,0),MATCH(D$9,'Input - Travel Times'!$B$3:$AS$3,0))</f>
        <v>0</v>
      </c>
      <c r="E70" s="582">
        <f>TIME(0,0,INDEX('Input - Travel Times'!$B$3:$AL$103,MATCH($B70,'Input - Travel Times'!$B$3:$B$103,0),MATCH(E$9,'Input - Travel Times'!$B$3:$AL$3,0)))</f>
        <v>0</v>
      </c>
      <c r="F70" s="582">
        <f>TIME(0,0,INDEX('Input - Travel Times'!$B$3:$AL$103,MATCH($B70,'Input - Travel Times'!$B$3:$B$103,0),MATCH(F$9,'Input - Travel Times'!$B$3:$AL$3,0)))</f>
        <v>0</v>
      </c>
      <c r="G70" s="582">
        <f>TIME(0,0,INDEX('Input - Travel Times'!$B$3:$AL$103,MATCH($B70,'Input - Travel Times'!$B$3:$B$103,0),MATCH(G$9,'Input - Travel Times'!$B$3:$AL$3,0)))</f>
        <v>0</v>
      </c>
      <c r="I70" s="259" t="str">
        <f>IFERROR(TIME(0,0,AVERAGEIFS('VISSIM Travel Time Outputs'!$I:$I,'VISSIM Travel Time Outputs'!$D:$D,$D70,'VISSIM Travel Time Outputs'!$A:$A,"AVG",'VISSIM Travel Time Outputs'!$B:$B,I$9)),"-")</f>
        <v>-</v>
      </c>
      <c r="J70" s="36" t="str">
        <f>IFERROR(TIME(0,0,AVERAGEIFS('VISSIM Travel Time Outputs'!$I:$I,'VISSIM Travel Time Outputs'!$D:$D,$D70,'VISSIM Travel Time Outputs'!$A:$A,"AVG",'VISSIM Travel Time Outputs'!$B:$B,J$9)),"-")</f>
        <v>-</v>
      </c>
      <c r="K70" s="36" t="str">
        <f>IFERROR(TIME(0,0,AVERAGEIFS('VISSIM Travel Time Outputs'!$I:$I,'VISSIM Travel Time Outputs'!$D:$D,$D70,'VISSIM Travel Time Outputs'!$A:$A,"AVG",'VISSIM Travel Time Outputs'!$B:$B,K$9)),"-")</f>
        <v>-</v>
      </c>
      <c r="L70" s="36" t="str">
        <f>IFERROR(TIME(0,0,AVERAGEIFS('VISSIM Travel Time Outputs'!$I:$I,'VISSIM Travel Time Outputs'!$D:$D,$D70,'VISSIM Travel Time Outputs'!$A:$A,"AVG",'VISSIM Travel Time Outputs'!$B:$B,L$9)),"-")</f>
        <v>-</v>
      </c>
      <c r="M70" s="36" t="str">
        <f>IFERROR(TIME(0,0,AVERAGEIFS('VISSIM Travel Time Outputs'!$I:$I,'VISSIM Travel Time Outputs'!$D:$D,$D70,'VISSIM Travel Time Outputs'!$A:$A,"AVG",'VISSIM Travel Time Outputs'!$B:$B,M$9)),"-")</f>
        <v>-</v>
      </c>
      <c r="N70" s="36" t="str">
        <f>IFERROR(TIME(0,0,AVERAGEIFS('VISSIM Travel Time Outputs'!$I:$I,'VISSIM Travel Time Outputs'!$D:$D,$D70,'VISSIM Travel Time Outputs'!$A:$A,"AVG",'VISSIM Travel Time Outputs'!$B:$B,N$9)),"-")</f>
        <v>-</v>
      </c>
      <c r="O70" s="36" t="str">
        <f>IFERROR(TIME(0,0,AVERAGEIFS('VISSIM Travel Time Outputs'!$I:$I,'VISSIM Travel Time Outputs'!$D:$D,$D70,'VISSIM Travel Time Outputs'!$A:$A,"AVG",'VISSIM Travel Time Outputs'!$B:$B,O$9)),"-")</f>
        <v>-</v>
      </c>
      <c r="P70" s="36" t="str">
        <f>IFERROR(TIME(0,0,AVERAGEIFS('VISSIM Travel Time Outputs'!$I:$I,'VISSIM Travel Time Outputs'!$D:$D,$D70,'VISSIM Travel Time Outputs'!$A:$A,"AVG",'VISSIM Travel Time Outputs'!$B:$B,P$9)),"-")</f>
        <v>-</v>
      </c>
      <c r="Q70" s="36" t="str">
        <f>IFERROR(TIME(0,0,AVERAGEIFS('VISSIM Travel Time Outputs'!$I:$I,'VISSIM Travel Time Outputs'!$D:$D,$D70,'VISSIM Travel Time Outputs'!$A:$A,"AVG",'VISSIM Travel Time Outputs'!$B:$B,Q$9)),"-")</f>
        <v>-</v>
      </c>
      <c r="R70" s="36" t="str">
        <f>IFERROR(TIME(0,0,AVERAGEIFS('VISSIM Travel Time Outputs'!$I:$I,'VISSIM Travel Time Outputs'!$D:$D,$D70,'VISSIM Travel Time Outputs'!$A:$A,"AVG",'VISSIM Travel Time Outputs'!$B:$B,R$9)),"-")</f>
        <v>-</v>
      </c>
      <c r="S70" s="36" t="str">
        <f>IFERROR(TIME(0,0,AVERAGEIFS('VISSIM Travel Time Outputs'!$I:$I,'VISSIM Travel Time Outputs'!$D:$D,$D70,'VISSIM Travel Time Outputs'!$A:$A,"AVG",'VISSIM Travel Time Outputs'!$B:$B,S$9)),"-")</f>
        <v>-</v>
      </c>
      <c r="T70" s="36" t="str">
        <f>IFERROR(TIME(0,0,AVERAGEIFS('VISSIM Travel Time Outputs'!$I:$I,'VISSIM Travel Time Outputs'!$D:$D,$D70,'VISSIM Travel Time Outputs'!$A:$A,"AVG",'VISSIM Travel Time Outputs'!$B:$B,T$9)),"-")</f>
        <v>-</v>
      </c>
      <c r="U70" s="36" t="str">
        <f>IFERROR(TIME(0,0,AVERAGEIFS('VISSIM Travel Time Outputs'!$I:$I,'VISSIM Travel Time Outputs'!$D:$D,$D70,'VISSIM Travel Time Outputs'!$A:$A,"AVG",'VISSIM Travel Time Outputs'!$B:$B,U$9)),"-")</f>
        <v>-</v>
      </c>
      <c r="V70" s="36" t="str">
        <f>IFERROR(TIME(0,0,AVERAGEIFS('VISSIM Travel Time Outputs'!$I:$I,'VISSIM Travel Time Outputs'!$D:$D,$D70,'VISSIM Travel Time Outputs'!$A:$A,"AVG",'VISSIM Travel Time Outputs'!$B:$B,V$9)),"-")</f>
        <v>-</v>
      </c>
      <c r="W70" s="36" t="str">
        <f>IFERROR(TIME(0,0,AVERAGEIFS('VISSIM Travel Time Outputs'!$I:$I,'VISSIM Travel Time Outputs'!$D:$D,$D70,'VISSIM Travel Time Outputs'!$A:$A,"AVG",'VISSIM Travel Time Outputs'!$B:$B,W$9)),"-")</f>
        <v>-</v>
      </c>
      <c r="X70" s="177" t="str">
        <f>IFERROR(TIME(0,0,AVERAGEIFS('VISSIM Travel Time Outputs'!$I:$I,'VISSIM Travel Time Outputs'!$D:$D,$D70,'VISSIM Travel Time Outputs'!$A:$A,"AVG",'VISSIM Travel Time Outputs'!$B:$B,X$9)),"-")</f>
        <v>-</v>
      </c>
      <c r="Y70" s="304"/>
      <c r="Z70" s="379" t="str">
        <f>IFERROR(AVERAGEIFS('VISSIM Travel Time Outputs'!$F:$F,'VISSIM Travel Time Outputs'!$D:$D,$D70,'VISSIM Travel Time Outputs'!$A:$A,"AVG",'VISSIM Travel Time Outputs'!$B:$B,Z$9),"-")</f>
        <v>-</v>
      </c>
      <c r="AA70" s="380" t="str">
        <f>IFERROR(AVERAGEIFS('VISSIM Travel Time Outputs'!$F:$F,'VISSIM Travel Time Outputs'!$D:$D,$D70,'VISSIM Travel Time Outputs'!$A:$A,"AVG",'VISSIM Travel Time Outputs'!$B:$B,AA$9),"-")</f>
        <v>-</v>
      </c>
      <c r="AB70" s="380" t="str">
        <f>IFERROR(AVERAGEIFS('VISSIM Travel Time Outputs'!$F:$F,'VISSIM Travel Time Outputs'!$D:$D,$D70,'VISSIM Travel Time Outputs'!$A:$A,"AVG",'VISSIM Travel Time Outputs'!$B:$B,AB$9),"-")</f>
        <v>-</v>
      </c>
      <c r="AC70" s="380" t="str">
        <f>IFERROR(AVERAGEIFS('VISSIM Travel Time Outputs'!$F:$F,'VISSIM Travel Time Outputs'!$D:$D,$D70,'VISSIM Travel Time Outputs'!$A:$A,"AVG",'VISSIM Travel Time Outputs'!$B:$B,AC$9),"-")</f>
        <v>-</v>
      </c>
      <c r="AD70" s="380" t="str">
        <f>IFERROR(AVERAGEIFS('VISSIM Travel Time Outputs'!$F:$F,'VISSIM Travel Time Outputs'!$D:$D,$D70,'VISSIM Travel Time Outputs'!$A:$A,"AVG",'VISSIM Travel Time Outputs'!$B:$B,AD$9),"-")</f>
        <v>-</v>
      </c>
      <c r="AE70" s="380" t="str">
        <f>IFERROR(AVERAGEIFS('VISSIM Travel Time Outputs'!$F:$F,'VISSIM Travel Time Outputs'!$D:$D,$D70,'VISSIM Travel Time Outputs'!$A:$A,"AVG",'VISSIM Travel Time Outputs'!$B:$B,AE$9),"-")</f>
        <v>-</v>
      </c>
      <c r="AF70" s="380" t="str">
        <f>IFERROR(AVERAGEIFS('VISSIM Travel Time Outputs'!$F:$F,'VISSIM Travel Time Outputs'!$D:$D,$D70,'VISSIM Travel Time Outputs'!$A:$A,"AVG",'VISSIM Travel Time Outputs'!$B:$B,AF$9),"-")</f>
        <v>-</v>
      </c>
      <c r="AG70" s="380" t="str">
        <f>IFERROR(AVERAGEIFS('VISSIM Travel Time Outputs'!$F:$F,'VISSIM Travel Time Outputs'!$D:$D,$D70,'VISSIM Travel Time Outputs'!$A:$A,"AVG",'VISSIM Travel Time Outputs'!$B:$B,AG$9),"-")</f>
        <v>-</v>
      </c>
      <c r="AH70" s="380" t="str">
        <f>IFERROR(AVERAGEIFS('VISSIM Travel Time Outputs'!$F:$F,'VISSIM Travel Time Outputs'!$D:$D,$D70,'VISSIM Travel Time Outputs'!$A:$A,"AVG",'VISSIM Travel Time Outputs'!$B:$B,AH$9),"-")</f>
        <v>-</v>
      </c>
      <c r="AI70" s="380" t="str">
        <f>IFERROR(AVERAGEIFS('VISSIM Travel Time Outputs'!$F:$F,'VISSIM Travel Time Outputs'!$D:$D,$D70,'VISSIM Travel Time Outputs'!$A:$A,"AVG",'VISSIM Travel Time Outputs'!$B:$B,AI$9),"-")</f>
        <v>-</v>
      </c>
      <c r="AJ70" s="380" t="str">
        <f>IFERROR(AVERAGEIFS('VISSIM Travel Time Outputs'!$F:$F,'VISSIM Travel Time Outputs'!$D:$D,$D70,'VISSIM Travel Time Outputs'!$A:$A,"AVG",'VISSIM Travel Time Outputs'!$B:$B,AJ$9),"-")</f>
        <v>-</v>
      </c>
      <c r="AK70" s="380" t="str">
        <f>IFERROR(AVERAGEIFS('VISSIM Travel Time Outputs'!$F:$F,'VISSIM Travel Time Outputs'!$D:$D,$D70,'VISSIM Travel Time Outputs'!$A:$A,"AVG",'VISSIM Travel Time Outputs'!$B:$B,AK$9),"-")</f>
        <v>-</v>
      </c>
      <c r="AL70" s="380" t="str">
        <f>IFERROR(AVERAGEIFS('VISSIM Travel Time Outputs'!$F:$F,'VISSIM Travel Time Outputs'!$D:$D,$D70,'VISSIM Travel Time Outputs'!$A:$A,"AVG",'VISSIM Travel Time Outputs'!$B:$B,AL$9),"-")</f>
        <v>-</v>
      </c>
      <c r="AM70" s="380" t="str">
        <f>IFERROR(AVERAGEIFS('VISSIM Travel Time Outputs'!$F:$F,'VISSIM Travel Time Outputs'!$D:$D,$D70,'VISSIM Travel Time Outputs'!$A:$A,"AVG",'VISSIM Travel Time Outputs'!$B:$B,AM$9),"-")</f>
        <v>-</v>
      </c>
      <c r="AN70" s="380" t="str">
        <f>IFERROR(AVERAGEIFS('VISSIM Travel Time Outputs'!$F:$F,'VISSIM Travel Time Outputs'!$D:$D,$D70,'VISSIM Travel Time Outputs'!$A:$A,"AVG",'VISSIM Travel Time Outputs'!$B:$B,AN$9),"-")</f>
        <v>-</v>
      </c>
      <c r="AO70" s="381" t="str">
        <f>IFERROR(AVERAGEIFS('VISSIM Travel Time Outputs'!$F:$F,'VISSIM Travel Time Outputs'!$D:$D,$D70,'VISSIM Travel Time Outputs'!$A:$A,"AVG",'VISSIM Travel Time Outputs'!$B:$B,AO$9),"-")</f>
        <v>-</v>
      </c>
      <c r="AP70" s="387"/>
      <c r="AQ70" s="259" t="str">
        <f t="shared" si="13"/>
        <v>--</v>
      </c>
      <c r="AR70" s="410" t="str">
        <f t="shared" si="14"/>
        <v>--</v>
      </c>
      <c r="AS70" s="381">
        <f t="shared" si="15"/>
        <v>0</v>
      </c>
      <c r="AT70" s="305"/>
      <c r="AU70" s="259" t="str">
        <f>IFERROR(TIME(0,0,AVERAGEIFS('VISSIM Travel Time Outputs'!$J:$J,'VISSIM Travel Time Outputs'!$D:$D,$D70,'VISSIM Travel Time Outputs'!$A:$A,"AVG",'VISSIM Travel Time Outputs'!$B:$B,AU$9)),"-")</f>
        <v>-</v>
      </c>
      <c r="AV70" s="36" t="str">
        <f>IFERROR(TIME(0,0,AVERAGEIFS('VISSIM Travel Time Outputs'!$J:$J,'VISSIM Travel Time Outputs'!$D:$D,$D70,'VISSIM Travel Time Outputs'!$A:$A,"AVG",'VISSIM Travel Time Outputs'!$B:$B,AV$9)),"-")</f>
        <v>-</v>
      </c>
      <c r="AW70" s="36" t="str">
        <f>IFERROR(TIME(0,0,AVERAGEIFS('VISSIM Travel Time Outputs'!$J:$J,'VISSIM Travel Time Outputs'!$D:$D,$D70,'VISSIM Travel Time Outputs'!$A:$A,"AVG",'VISSIM Travel Time Outputs'!$B:$B,AW$9)),"-")</f>
        <v>-</v>
      </c>
      <c r="AX70" s="36" t="str">
        <f>IFERROR(TIME(0,0,AVERAGEIFS('VISSIM Travel Time Outputs'!$J:$J,'VISSIM Travel Time Outputs'!$D:$D,$D70,'VISSIM Travel Time Outputs'!$A:$A,"AVG",'VISSIM Travel Time Outputs'!$B:$B,AX$9)),"-")</f>
        <v>-</v>
      </c>
      <c r="AY70" s="36" t="str">
        <f>IFERROR(TIME(0,0,AVERAGEIFS('VISSIM Travel Time Outputs'!$J:$J,'VISSIM Travel Time Outputs'!$D:$D,$D70,'VISSIM Travel Time Outputs'!$A:$A,"AVG",'VISSIM Travel Time Outputs'!$B:$B,AY$9)),"-")</f>
        <v>-</v>
      </c>
      <c r="AZ70" s="36" t="str">
        <f>IFERROR(TIME(0,0,AVERAGEIFS('VISSIM Travel Time Outputs'!$J:$J,'VISSIM Travel Time Outputs'!$D:$D,$D70,'VISSIM Travel Time Outputs'!$A:$A,"AVG",'VISSIM Travel Time Outputs'!$B:$B,AZ$9)),"-")</f>
        <v>-</v>
      </c>
      <c r="BA70" s="36" t="str">
        <f>IFERROR(TIME(0,0,AVERAGEIFS('VISSIM Travel Time Outputs'!$J:$J,'VISSIM Travel Time Outputs'!$D:$D,$D70,'VISSIM Travel Time Outputs'!$A:$A,"AVG",'VISSIM Travel Time Outputs'!$B:$B,BA$9)),"-")</f>
        <v>-</v>
      </c>
      <c r="BB70" s="36" t="str">
        <f>IFERROR(TIME(0,0,AVERAGEIFS('VISSIM Travel Time Outputs'!$J:$J,'VISSIM Travel Time Outputs'!$D:$D,$D70,'VISSIM Travel Time Outputs'!$A:$A,"AVG",'VISSIM Travel Time Outputs'!$B:$B,BB$9)),"-")</f>
        <v>-</v>
      </c>
      <c r="BC70" s="36" t="str">
        <f>IFERROR(TIME(0,0,AVERAGEIFS('VISSIM Travel Time Outputs'!$J:$J,'VISSIM Travel Time Outputs'!$D:$D,$D70,'VISSIM Travel Time Outputs'!$A:$A,"AVG",'VISSIM Travel Time Outputs'!$B:$B,BC$9)),"-")</f>
        <v>-</v>
      </c>
      <c r="BD70" s="36" t="str">
        <f>IFERROR(TIME(0,0,AVERAGEIFS('VISSIM Travel Time Outputs'!$J:$J,'VISSIM Travel Time Outputs'!$D:$D,$D70,'VISSIM Travel Time Outputs'!$A:$A,"AVG",'VISSIM Travel Time Outputs'!$B:$B,BD$9)),"-")</f>
        <v>-</v>
      </c>
      <c r="BE70" s="36" t="str">
        <f>IFERROR(TIME(0,0,AVERAGEIFS('VISSIM Travel Time Outputs'!$J:$J,'VISSIM Travel Time Outputs'!$D:$D,$D70,'VISSIM Travel Time Outputs'!$A:$A,"AVG",'VISSIM Travel Time Outputs'!$B:$B,BE$9)),"-")</f>
        <v>-</v>
      </c>
      <c r="BF70" s="36" t="str">
        <f>IFERROR(TIME(0,0,AVERAGEIFS('VISSIM Travel Time Outputs'!$J:$J,'VISSIM Travel Time Outputs'!$D:$D,$D70,'VISSIM Travel Time Outputs'!$A:$A,"AVG",'VISSIM Travel Time Outputs'!$B:$B,BF$9)),"-")</f>
        <v>-</v>
      </c>
      <c r="BG70" s="36" t="str">
        <f>IFERROR(TIME(0,0,AVERAGEIFS('VISSIM Travel Time Outputs'!$J:$J,'VISSIM Travel Time Outputs'!$D:$D,$D70,'VISSIM Travel Time Outputs'!$A:$A,"AVG",'VISSIM Travel Time Outputs'!$B:$B,BG$9)),"-")</f>
        <v>-</v>
      </c>
      <c r="BH70" s="36" t="str">
        <f>IFERROR(TIME(0,0,AVERAGEIFS('VISSIM Travel Time Outputs'!$J:$J,'VISSIM Travel Time Outputs'!$D:$D,$D70,'VISSIM Travel Time Outputs'!$A:$A,"AVG",'VISSIM Travel Time Outputs'!$B:$B,BH$9)),"-")</f>
        <v>-</v>
      </c>
      <c r="BI70" s="36" t="str">
        <f>IFERROR(TIME(0,0,AVERAGEIFS('VISSIM Travel Time Outputs'!$J:$J,'VISSIM Travel Time Outputs'!$D:$D,$D70,'VISSIM Travel Time Outputs'!$A:$A,"AVG",'VISSIM Travel Time Outputs'!$B:$B,BI$9)),"-")</f>
        <v>-</v>
      </c>
      <c r="BJ70" s="177" t="str">
        <f>IFERROR(TIME(0,0,AVERAGEIFS('VISSIM Travel Time Outputs'!$J:$J,'VISSIM Travel Time Outputs'!$D:$D,$D70,'VISSIM Travel Time Outputs'!$A:$A,"AVG",'VISSIM Travel Time Outputs'!$B:$B,BJ$9)),"-")</f>
        <v>-</v>
      </c>
      <c r="BK70" s="164"/>
      <c r="BL70" s="379" t="str">
        <f>IFERROR(AVERAGEIFS('VISSIM Travel Time Outputs'!$G:$G,'VISSIM Travel Time Outputs'!$D:$D,$D70,'VISSIM Travel Time Outputs'!$A:$A,"AVG",'VISSIM Travel Time Outputs'!$B:$B,BL$9),"-")</f>
        <v>-</v>
      </c>
      <c r="BM70" s="380" t="str">
        <f>IFERROR(AVERAGEIFS('VISSIM Travel Time Outputs'!$G:$G,'VISSIM Travel Time Outputs'!$D:$D,$D70,'VISSIM Travel Time Outputs'!$A:$A,"AVG",'VISSIM Travel Time Outputs'!$B:$B,BM$9),"-")</f>
        <v>-</v>
      </c>
      <c r="BN70" s="380" t="str">
        <f>IFERROR(AVERAGEIFS('VISSIM Travel Time Outputs'!$G:$G,'VISSIM Travel Time Outputs'!$D:$D,$D70,'VISSIM Travel Time Outputs'!$A:$A,"AVG",'VISSIM Travel Time Outputs'!$B:$B,BN$9),"-")</f>
        <v>-</v>
      </c>
      <c r="BO70" s="380" t="str">
        <f>IFERROR(AVERAGEIFS('VISSIM Travel Time Outputs'!$G:$G,'VISSIM Travel Time Outputs'!$D:$D,$D70,'VISSIM Travel Time Outputs'!$A:$A,"AVG",'VISSIM Travel Time Outputs'!$B:$B,BO$9),"-")</f>
        <v>-</v>
      </c>
      <c r="BP70" s="380" t="str">
        <f>IFERROR(AVERAGEIFS('VISSIM Travel Time Outputs'!$G:$G,'VISSIM Travel Time Outputs'!$D:$D,$D70,'VISSIM Travel Time Outputs'!$A:$A,"AVG",'VISSIM Travel Time Outputs'!$B:$B,BP$9),"-")</f>
        <v>-</v>
      </c>
      <c r="BQ70" s="380" t="str">
        <f>IFERROR(AVERAGEIFS('VISSIM Travel Time Outputs'!$G:$G,'VISSIM Travel Time Outputs'!$D:$D,$D70,'VISSIM Travel Time Outputs'!$A:$A,"AVG",'VISSIM Travel Time Outputs'!$B:$B,BQ$9),"-")</f>
        <v>-</v>
      </c>
      <c r="BR70" s="380" t="str">
        <f>IFERROR(AVERAGEIFS('VISSIM Travel Time Outputs'!$G:$G,'VISSIM Travel Time Outputs'!$D:$D,$D70,'VISSIM Travel Time Outputs'!$A:$A,"AVG",'VISSIM Travel Time Outputs'!$B:$B,BR$9),"-")</f>
        <v>-</v>
      </c>
      <c r="BS70" s="380" t="str">
        <f>IFERROR(AVERAGEIFS('VISSIM Travel Time Outputs'!$G:$G,'VISSIM Travel Time Outputs'!$D:$D,$D70,'VISSIM Travel Time Outputs'!$A:$A,"AVG",'VISSIM Travel Time Outputs'!$B:$B,BS$9),"-")</f>
        <v>-</v>
      </c>
      <c r="BT70" s="380" t="str">
        <f>IFERROR(AVERAGEIFS('VISSIM Travel Time Outputs'!$G:$G,'VISSIM Travel Time Outputs'!$D:$D,$D70,'VISSIM Travel Time Outputs'!$A:$A,"AVG",'VISSIM Travel Time Outputs'!$B:$B,BT$9),"-")</f>
        <v>-</v>
      </c>
      <c r="BU70" s="380" t="str">
        <f>IFERROR(AVERAGEIFS('VISSIM Travel Time Outputs'!$G:$G,'VISSIM Travel Time Outputs'!$D:$D,$D70,'VISSIM Travel Time Outputs'!$A:$A,"AVG",'VISSIM Travel Time Outputs'!$B:$B,BU$9),"-")</f>
        <v>-</v>
      </c>
      <c r="BV70" s="380" t="str">
        <f>IFERROR(AVERAGEIFS('VISSIM Travel Time Outputs'!$G:$G,'VISSIM Travel Time Outputs'!$D:$D,$D70,'VISSIM Travel Time Outputs'!$A:$A,"AVG",'VISSIM Travel Time Outputs'!$B:$B,BV$9),"-")</f>
        <v>-</v>
      </c>
      <c r="BW70" s="380" t="str">
        <f>IFERROR(AVERAGEIFS('VISSIM Travel Time Outputs'!$G:$G,'VISSIM Travel Time Outputs'!$D:$D,$D70,'VISSIM Travel Time Outputs'!$A:$A,"AVG",'VISSIM Travel Time Outputs'!$B:$B,BW$9),"-")</f>
        <v>-</v>
      </c>
      <c r="BX70" s="380" t="str">
        <f>IFERROR(AVERAGEIFS('VISSIM Travel Time Outputs'!$G:$G,'VISSIM Travel Time Outputs'!$D:$D,$D70,'VISSIM Travel Time Outputs'!$A:$A,"AVG",'VISSIM Travel Time Outputs'!$B:$B,BX$9),"-")</f>
        <v>-</v>
      </c>
      <c r="BY70" s="380" t="str">
        <f>IFERROR(AVERAGEIFS('VISSIM Travel Time Outputs'!$G:$G,'VISSIM Travel Time Outputs'!$D:$D,$D70,'VISSIM Travel Time Outputs'!$A:$A,"AVG",'VISSIM Travel Time Outputs'!$B:$B,BY$9),"-")</f>
        <v>-</v>
      </c>
      <c r="BZ70" s="380" t="str">
        <f>IFERROR(AVERAGEIFS('VISSIM Travel Time Outputs'!$G:$G,'VISSIM Travel Time Outputs'!$D:$D,$D70,'VISSIM Travel Time Outputs'!$A:$A,"AVG",'VISSIM Travel Time Outputs'!$B:$B,BZ$9),"-")</f>
        <v>-</v>
      </c>
      <c r="CA70" s="381" t="str">
        <f>IFERROR(AVERAGEIFS('VISSIM Travel Time Outputs'!$G:$G,'VISSIM Travel Time Outputs'!$D:$D,$D70,'VISSIM Travel Time Outputs'!$A:$A,"AVG",'VISSIM Travel Time Outputs'!$B:$B,CA$9),"-")</f>
        <v>-</v>
      </c>
      <c r="CB70" s="304"/>
      <c r="CC70" s="259" t="str">
        <f t="shared" si="16"/>
        <v>--</v>
      </c>
      <c r="CD70" s="410" t="str">
        <f t="shared" si="17"/>
        <v>--</v>
      </c>
      <c r="CE70" s="381">
        <f t="shared" si="18"/>
        <v>0</v>
      </c>
      <c r="CF70" s="387"/>
      <c r="CG70" s="259" t="str">
        <f>IFERROR(GETPIVOTDATA("Average of TRAVTM(31)",#REF!,"TIMEINT",CG$9,"VEHICLETRAVELTIMEMEASUREMENT",$D70)/3600/24,"--")</f>
        <v>--</v>
      </c>
      <c r="CH70" s="36" t="str">
        <f>IFERROR(GETPIVOTDATA("Average of TRAVTM(31)",#REF!,"TIMEINT",CH$9,"VEHICLETRAVELTIMEMEASUREMENT",$D70)/3600/24,"--")</f>
        <v>--</v>
      </c>
      <c r="CI70" s="36" t="str">
        <f>IFERROR(GETPIVOTDATA("Average of TRAVTM(31)",#REF!,"TIMEINT",CI$9,"VEHICLETRAVELTIMEMEASUREMENT",$D70)/3600/24,"--")</f>
        <v>--</v>
      </c>
      <c r="CJ70" s="36" t="str">
        <f>IFERROR(GETPIVOTDATA("Average of TRAVTM(31)",#REF!,"TIMEINT",CJ$9,"VEHICLETRAVELTIMEMEASUREMENT",$D70)/3600/24,"--")</f>
        <v>--</v>
      </c>
      <c r="CK70" s="36" t="str">
        <f>IFERROR(GETPIVOTDATA("Average of TRAVTM(31)",#REF!,"TIMEINT",CK$9,"VEHICLETRAVELTIMEMEASUREMENT",$D70)/3600/24,"--")</f>
        <v>--</v>
      </c>
      <c r="CL70" s="36" t="str">
        <f>IFERROR(GETPIVOTDATA("Average of TRAVTM(31)",#REF!,"TIMEINT",CL$9,"VEHICLETRAVELTIMEMEASUREMENT",$D70)/3600/24,"--")</f>
        <v>--</v>
      </c>
      <c r="CM70" s="36" t="str">
        <f>IFERROR(GETPIVOTDATA("Average of TRAVTM(31)",#REF!,"TIMEINT",CM$9,"VEHICLETRAVELTIMEMEASUREMENT",$D70)/3600/24,"--")</f>
        <v>--</v>
      </c>
      <c r="CN70" s="36" t="str">
        <f>IFERROR(GETPIVOTDATA("Average of TRAVTM(31)",#REF!,"TIMEINT",CN$9,"VEHICLETRAVELTIMEMEASUREMENT",$D70)/3600/24,"--")</f>
        <v>--</v>
      </c>
      <c r="CO70" s="36" t="str">
        <f>IFERROR(GETPIVOTDATA("Average of TRAVTM(31)",#REF!,"TIMEINT",CO$9,"VEHICLETRAVELTIMEMEASUREMENT",$D70)/3600/24,"--")</f>
        <v>--</v>
      </c>
      <c r="CP70" s="36" t="str">
        <f>IFERROR(GETPIVOTDATA("Average of TRAVTM(31)",#REF!,"TIMEINT",CP$9,"VEHICLETRAVELTIMEMEASUREMENT",$D70)/3600/24,"--")</f>
        <v>--</v>
      </c>
      <c r="CQ70" s="36" t="str">
        <f>IFERROR(GETPIVOTDATA("Average of TRAVTM(31)",#REF!,"TIMEINT",CQ$9,"VEHICLETRAVELTIMEMEASUREMENT",$D70)/3600/24,"--")</f>
        <v>--</v>
      </c>
      <c r="CR70" s="36" t="str">
        <f>IFERROR(GETPIVOTDATA("Average of TRAVTM(31)",#REF!,"TIMEINT",CR$9,"VEHICLETRAVELTIMEMEASUREMENT",$D70)/3600/24,"--")</f>
        <v>--</v>
      </c>
      <c r="CS70" s="36" t="str">
        <f>IFERROR(GETPIVOTDATA("Average of TRAVTM(31)",#REF!,"TIMEINT",CS$9,"VEHICLETRAVELTIMEMEASUREMENT",$D70)/3600/24,"--")</f>
        <v>--</v>
      </c>
      <c r="CT70" s="36" t="str">
        <f>IFERROR(GETPIVOTDATA("Average of TRAVTM(31)",#REF!,"TIMEINT",CT$9,"VEHICLETRAVELTIMEMEASUREMENT",$D70)/3600/24,"--")</f>
        <v>--</v>
      </c>
      <c r="CU70" s="36" t="str">
        <f>IFERROR(GETPIVOTDATA("Average of TRAVTM(31)",#REF!,"TIMEINT",CU$9,"VEHICLETRAVELTIMEMEASUREMENT",$D70)/3600/24,"--")</f>
        <v>--</v>
      </c>
      <c r="CV70" s="177" t="str">
        <f>IFERROR(GETPIVOTDATA("Average of TRAVTM(31)",#REF!,"TIMEINT",CV$9,"VEHICLETRAVELTIMEMEASUREMENT",$D70)/3600/24,"--")</f>
        <v>--</v>
      </c>
      <c r="CW70" s="387"/>
      <c r="CX70" s="379" t="str">
        <f>IFERROR(GETPIVOTDATA("Average of VEHS(31)",#REF!,"TIMEINT",CX$9,"VEHICLETRAVELTIMEMEASUREMENT",$D70),"--")</f>
        <v>--</v>
      </c>
      <c r="CY70" s="380" t="str">
        <f>IFERROR(GETPIVOTDATA("Average of VEHS(31)",#REF!,"TIMEINT",CY$9,"VEHICLETRAVELTIMEMEASUREMENT",$D70),"--")</f>
        <v>--</v>
      </c>
      <c r="CZ70" s="380" t="str">
        <f>IFERROR(GETPIVOTDATA("Average of VEHS(31)",#REF!,"TIMEINT",CZ$9,"VEHICLETRAVELTIMEMEASUREMENT",$D70),"--")</f>
        <v>--</v>
      </c>
      <c r="DA70" s="380" t="str">
        <f>IFERROR(GETPIVOTDATA("Average of VEHS(31)",#REF!,"TIMEINT",DA$9,"VEHICLETRAVELTIMEMEASUREMENT",$D70),"--")</f>
        <v>--</v>
      </c>
      <c r="DB70" s="380" t="str">
        <f>IFERROR(GETPIVOTDATA("Average of VEHS(31)",#REF!,"TIMEINT",DB$9,"VEHICLETRAVELTIMEMEASUREMENT",$D70),"--")</f>
        <v>--</v>
      </c>
      <c r="DC70" s="380" t="str">
        <f>IFERROR(GETPIVOTDATA("Average of VEHS(31)",#REF!,"TIMEINT",DC$9,"VEHICLETRAVELTIMEMEASUREMENT",$D70),"--")</f>
        <v>--</v>
      </c>
      <c r="DD70" s="380" t="str">
        <f>IFERROR(GETPIVOTDATA("Average of VEHS(31)",#REF!,"TIMEINT",DD$9,"VEHICLETRAVELTIMEMEASUREMENT",$D70),"--")</f>
        <v>--</v>
      </c>
      <c r="DE70" s="380" t="str">
        <f>IFERROR(GETPIVOTDATA("Average of VEHS(31)",#REF!,"TIMEINT",DE$9,"VEHICLETRAVELTIMEMEASUREMENT",$D70),"--")</f>
        <v>--</v>
      </c>
      <c r="DF70" s="380" t="str">
        <f>IFERROR(GETPIVOTDATA("Average of VEHS(31)",#REF!,"TIMEINT",DF$9,"VEHICLETRAVELTIMEMEASUREMENT",$D70),"--")</f>
        <v>--</v>
      </c>
      <c r="DG70" s="380" t="str">
        <f>IFERROR(GETPIVOTDATA("Average of VEHS(31)",#REF!,"TIMEINT",DG$9,"VEHICLETRAVELTIMEMEASUREMENT",$D70),"--")</f>
        <v>--</v>
      </c>
      <c r="DH70" s="380" t="str">
        <f>IFERROR(GETPIVOTDATA("Average of VEHS(31)",#REF!,"TIMEINT",DH$9,"VEHICLETRAVELTIMEMEASUREMENT",$D70),"--")</f>
        <v>--</v>
      </c>
      <c r="DI70" s="380" t="str">
        <f>IFERROR(GETPIVOTDATA("Average of VEHS(31)",#REF!,"TIMEINT",DI$9,"VEHICLETRAVELTIMEMEASUREMENT",$D70),"--")</f>
        <v>--</v>
      </c>
      <c r="DJ70" s="380" t="str">
        <f>IFERROR(GETPIVOTDATA("Average of VEHS(31)",#REF!,"TIMEINT",DJ$9,"VEHICLETRAVELTIMEMEASUREMENT",$D70),"--")</f>
        <v>--</v>
      </c>
      <c r="DK70" s="380" t="str">
        <f>IFERROR(GETPIVOTDATA("Average of VEHS(31)",#REF!,"TIMEINT",DK$9,"VEHICLETRAVELTIMEMEASUREMENT",$D70),"--")</f>
        <v>--</v>
      </c>
      <c r="DL70" s="380" t="str">
        <f>IFERROR(GETPIVOTDATA("Average of VEHS(31)",#REF!,"TIMEINT",DL$9,"VEHICLETRAVELTIMEMEASUREMENT",$D70),"--")</f>
        <v>--</v>
      </c>
      <c r="DM70" s="381" t="str">
        <f>IFERROR(GETPIVOTDATA("Average of VEHS(31)",#REF!,"TIMEINT",DM$9,"VEHICLETRAVELTIMEMEASUREMENT",$D70),"--")</f>
        <v>--</v>
      </c>
      <c r="DN70" s="387"/>
      <c r="DO70" s="259" t="str">
        <f t="shared" si="19"/>
        <v>--</v>
      </c>
      <c r="DP70" s="410" t="str">
        <f t="shared" si="20"/>
        <v>--</v>
      </c>
      <c r="DQ70" s="381">
        <f t="shared" si="21"/>
        <v>0</v>
      </c>
      <c r="DR70" s="305"/>
      <c r="DS70" s="259" t="str">
        <f>IFERROR(TIME(0,0,AVERAGEIFS('VISSIM Travel Time Outputs'!$K:$K,'VISSIM Travel Time Outputs'!$D:$D,$D70,'VISSIM Travel Time Outputs'!$A:$A,"AVG",'VISSIM Travel Time Outputs'!$B:$B,DS$9)),"-")</f>
        <v>-</v>
      </c>
      <c r="DT70" s="36" t="str">
        <f>IFERROR(TIME(0,0,AVERAGEIFS('VISSIM Travel Time Outputs'!$K:$K,'VISSIM Travel Time Outputs'!$D:$D,$D70,'VISSIM Travel Time Outputs'!$A:$A,"AVG",'VISSIM Travel Time Outputs'!$B:$B,DT$9)),"-")</f>
        <v>-</v>
      </c>
      <c r="DU70" s="36" t="str">
        <f>IFERROR(TIME(0,0,AVERAGEIFS('VISSIM Travel Time Outputs'!$K:$K,'VISSIM Travel Time Outputs'!$D:$D,$D70,'VISSIM Travel Time Outputs'!$A:$A,"AVG",'VISSIM Travel Time Outputs'!$B:$B,DU$9)),"-")</f>
        <v>-</v>
      </c>
      <c r="DV70" s="36" t="str">
        <f>IFERROR(TIME(0,0,AVERAGEIFS('VISSIM Travel Time Outputs'!$K:$K,'VISSIM Travel Time Outputs'!$D:$D,$D70,'VISSIM Travel Time Outputs'!$A:$A,"AVG",'VISSIM Travel Time Outputs'!$B:$B,DV$9)),"-")</f>
        <v>-</v>
      </c>
      <c r="DW70" s="36" t="str">
        <f>IFERROR(TIME(0,0,AVERAGEIFS('VISSIM Travel Time Outputs'!$K:$K,'VISSIM Travel Time Outputs'!$D:$D,$D70,'VISSIM Travel Time Outputs'!$A:$A,"AVG",'VISSIM Travel Time Outputs'!$B:$B,DW$9)),"-")</f>
        <v>-</v>
      </c>
      <c r="DX70" s="36" t="str">
        <f>IFERROR(TIME(0,0,AVERAGEIFS('VISSIM Travel Time Outputs'!$K:$K,'VISSIM Travel Time Outputs'!$D:$D,$D70,'VISSIM Travel Time Outputs'!$A:$A,"AVG",'VISSIM Travel Time Outputs'!$B:$B,DX$9)),"-")</f>
        <v>-</v>
      </c>
      <c r="DY70" s="36" t="str">
        <f>IFERROR(TIME(0,0,AVERAGEIFS('VISSIM Travel Time Outputs'!$K:$K,'VISSIM Travel Time Outputs'!$D:$D,$D70,'VISSIM Travel Time Outputs'!$A:$A,"AVG",'VISSIM Travel Time Outputs'!$B:$B,DY$9)),"-")</f>
        <v>-</v>
      </c>
      <c r="DZ70" s="36" t="str">
        <f>IFERROR(TIME(0,0,AVERAGEIFS('VISSIM Travel Time Outputs'!$K:$K,'VISSIM Travel Time Outputs'!$D:$D,$D70,'VISSIM Travel Time Outputs'!$A:$A,"AVG",'VISSIM Travel Time Outputs'!$B:$B,DZ$9)),"-")</f>
        <v>-</v>
      </c>
      <c r="EA70" s="36" t="str">
        <f>IFERROR(TIME(0,0,AVERAGEIFS('VISSIM Travel Time Outputs'!$K:$K,'VISSIM Travel Time Outputs'!$D:$D,$D70,'VISSIM Travel Time Outputs'!$A:$A,"AVG",'VISSIM Travel Time Outputs'!$B:$B,EA$9)),"-")</f>
        <v>-</v>
      </c>
      <c r="EB70" s="36" t="str">
        <f>IFERROR(TIME(0,0,AVERAGEIFS('VISSIM Travel Time Outputs'!$K:$K,'VISSIM Travel Time Outputs'!$D:$D,$D70,'VISSIM Travel Time Outputs'!$A:$A,"AVG",'VISSIM Travel Time Outputs'!$B:$B,EB$9)),"-")</f>
        <v>-</v>
      </c>
      <c r="EC70" s="36" t="str">
        <f>IFERROR(TIME(0,0,AVERAGEIFS('VISSIM Travel Time Outputs'!$K:$K,'VISSIM Travel Time Outputs'!$D:$D,$D70,'VISSIM Travel Time Outputs'!$A:$A,"AVG",'VISSIM Travel Time Outputs'!$B:$B,EC$9)),"-")</f>
        <v>-</v>
      </c>
      <c r="ED70" s="36" t="str">
        <f>IFERROR(TIME(0,0,AVERAGEIFS('VISSIM Travel Time Outputs'!$K:$K,'VISSIM Travel Time Outputs'!$D:$D,$D70,'VISSIM Travel Time Outputs'!$A:$A,"AVG",'VISSIM Travel Time Outputs'!$B:$B,ED$9)),"-")</f>
        <v>-</v>
      </c>
      <c r="EE70" s="36" t="str">
        <f>IFERROR(TIME(0,0,AVERAGEIFS('VISSIM Travel Time Outputs'!$K:$K,'VISSIM Travel Time Outputs'!$D:$D,$D70,'VISSIM Travel Time Outputs'!$A:$A,"AVG",'VISSIM Travel Time Outputs'!$B:$B,EE$9)),"-")</f>
        <v>-</v>
      </c>
      <c r="EF70" s="36" t="str">
        <f>IFERROR(TIME(0,0,AVERAGEIFS('VISSIM Travel Time Outputs'!$K:$K,'VISSIM Travel Time Outputs'!$D:$D,$D70,'VISSIM Travel Time Outputs'!$A:$A,"AVG",'VISSIM Travel Time Outputs'!$B:$B,EF$9)),"-")</f>
        <v>-</v>
      </c>
      <c r="EG70" s="36" t="str">
        <f>IFERROR(TIME(0,0,AVERAGEIFS('VISSIM Travel Time Outputs'!$K:$K,'VISSIM Travel Time Outputs'!$D:$D,$D70,'VISSIM Travel Time Outputs'!$A:$A,"AVG",'VISSIM Travel Time Outputs'!$B:$B,EG$9)),"-")</f>
        <v>-</v>
      </c>
      <c r="EH70" s="177" t="str">
        <f>IFERROR(TIME(0,0,AVERAGEIFS('VISSIM Travel Time Outputs'!$K:$K,'VISSIM Travel Time Outputs'!$D:$D,$D70,'VISSIM Travel Time Outputs'!$A:$A,"AVG",'VISSIM Travel Time Outputs'!$B:$B,EH$9)),"-")</f>
        <v>-</v>
      </c>
      <c r="EI70" s="164"/>
      <c r="EJ70" s="379" t="str">
        <f>IFERROR(AVERAGEIFS('VISSIM Travel Time Outputs'!$H:$H,'VISSIM Travel Time Outputs'!$D:$D,$D70,'VISSIM Travel Time Outputs'!$A:$A,"AVG",'VISSIM Travel Time Outputs'!$B:$B,EJ$9),"-")</f>
        <v>-</v>
      </c>
      <c r="EK70" s="380" t="str">
        <f>IFERROR(AVERAGEIFS('VISSIM Travel Time Outputs'!$H:$H,'VISSIM Travel Time Outputs'!$D:$D,$D70,'VISSIM Travel Time Outputs'!$A:$A,"AVG",'VISSIM Travel Time Outputs'!$B:$B,EK$9),"-")</f>
        <v>-</v>
      </c>
      <c r="EL70" s="380" t="str">
        <f>IFERROR(AVERAGEIFS('VISSIM Travel Time Outputs'!$H:$H,'VISSIM Travel Time Outputs'!$D:$D,$D70,'VISSIM Travel Time Outputs'!$A:$A,"AVG",'VISSIM Travel Time Outputs'!$B:$B,EL$9),"-")</f>
        <v>-</v>
      </c>
      <c r="EM70" s="380" t="str">
        <f>IFERROR(AVERAGEIFS('VISSIM Travel Time Outputs'!$H:$H,'VISSIM Travel Time Outputs'!$D:$D,$D70,'VISSIM Travel Time Outputs'!$A:$A,"AVG",'VISSIM Travel Time Outputs'!$B:$B,EM$9),"-")</f>
        <v>-</v>
      </c>
      <c r="EN70" s="380" t="str">
        <f>IFERROR(AVERAGEIFS('VISSIM Travel Time Outputs'!$H:$H,'VISSIM Travel Time Outputs'!$D:$D,$D70,'VISSIM Travel Time Outputs'!$A:$A,"AVG",'VISSIM Travel Time Outputs'!$B:$B,EN$9),"-")</f>
        <v>-</v>
      </c>
      <c r="EO70" s="380" t="str">
        <f>IFERROR(AVERAGEIFS('VISSIM Travel Time Outputs'!$H:$H,'VISSIM Travel Time Outputs'!$D:$D,$D70,'VISSIM Travel Time Outputs'!$A:$A,"AVG",'VISSIM Travel Time Outputs'!$B:$B,EO$9),"-")</f>
        <v>-</v>
      </c>
      <c r="EP70" s="380" t="str">
        <f>IFERROR(AVERAGEIFS('VISSIM Travel Time Outputs'!$H:$H,'VISSIM Travel Time Outputs'!$D:$D,$D70,'VISSIM Travel Time Outputs'!$A:$A,"AVG",'VISSIM Travel Time Outputs'!$B:$B,EP$9),"-")</f>
        <v>-</v>
      </c>
      <c r="EQ70" s="380" t="str">
        <f>IFERROR(AVERAGEIFS('VISSIM Travel Time Outputs'!$H:$H,'VISSIM Travel Time Outputs'!$D:$D,$D70,'VISSIM Travel Time Outputs'!$A:$A,"AVG",'VISSIM Travel Time Outputs'!$B:$B,EQ$9),"-")</f>
        <v>-</v>
      </c>
      <c r="ER70" s="380" t="str">
        <f>IFERROR(AVERAGEIFS('VISSIM Travel Time Outputs'!$H:$H,'VISSIM Travel Time Outputs'!$D:$D,$D70,'VISSIM Travel Time Outputs'!$A:$A,"AVG",'VISSIM Travel Time Outputs'!$B:$B,ER$9),"-")</f>
        <v>-</v>
      </c>
      <c r="ES70" s="380" t="str">
        <f>IFERROR(AVERAGEIFS('VISSIM Travel Time Outputs'!$H:$H,'VISSIM Travel Time Outputs'!$D:$D,$D70,'VISSIM Travel Time Outputs'!$A:$A,"AVG",'VISSIM Travel Time Outputs'!$B:$B,ES$9),"-")</f>
        <v>-</v>
      </c>
      <c r="ET70" s="380" t="str">
        <f>IFERROR(AVERAGEIFS('VISSIM Travel Time Outputs'!$H:$H,'VISSIM Travel Time Outputs'!$D:$D,$D70,'VISSIM Travel Time Outputs'!$A:$A,"AVG",'VISSIM Travel Time Outputs'!$B:$B,ET$9),"-")</f>
        <v>-</v>
      </c>
      <c r="EU70" s="380" t="str">
        <f>IFERROR(AVERAGEIFS('VISSIM Travel Time Outputs'!$H:$H,'VISSIM Travel Time Outputs'!$D:$D,$D70,'VISSIM Travel Time Outputs'!$A:$A,"AVG",'VISSIM Travel Time Outputs'!$B:$B,EU$9),"-")</f>
        <v>-</v>
      </c>
      <c r="EV70" s="380" t="str">
        <f>IFERROR(AVERAGEIFS('VISSIM Travel Time Outputs'!$H:$H,'VISSIM Travel Time Outputs'!$D:$D,$D70,'VISSIM Travel Time Outputs'!$A:$A,"AVG",'VISSIM Travel Time Outputs'!$B:$B,EV$9),"-")</f>
        <v>-</v>
      </c>
      <c r="EW70" s="380" t="str">
        <f>IFERROR(AVERAGEIFS('VISSIM Travel Time Outputs'!$H:$H,'VISSIM Travel Time Outputs'!$D:$D,$D70,'VISSIM Travel Time Outputs'!$A:$A,"AVG",'VISSIM Travel Time Outputs'!$B:$B,EW$9),"-")</f>
        <v>-</v>
      </c>
      <c r="EX70" s="380" t="str">
        <f>IFERROR(AVERAGEIFS('VISSIM Travel Time Outputs'!$H:$H,'VISSIM Travel Time Outputs'!$D:$D,$D70,'VISSIM Travel Time Outputs'!$A:$A,"AVG",'VISSIM Travel Time Outputs'!$B:$B,EX$9),"-")</f>
        <v>-</v>
      </c>
      <c r="EY70" s="381" t="str">
        <f>IFERROR(AVERAGEIFS('VISSIM Travel Time Outputs'!$H:$H,'VISSIM Travel Time Outputs'!$D:$D,$D70,'VISSIM Travel Time Outputs'!$A:$A,"AVG",'VISSIM Travel Time Outputs'!$B:$B,EY$9),"-")</f>
        <v>-</v>
      </c>
      <c r="EZ70" s="304"/>
      <c r="FA70" s="259" t="str">
        <f t="shared" si="22"/>
        <v>--</v>
      </c>
      <c r="FB70" s="410" t="str">
        <f t="shared" si="23"/>
        <v>--</v>
      </c>
      <c r="FC70" s="381">
        <f t="shared" si="24"/>
        <v>0</v>
      </c>
      <c r="FD70" s="387"/>
      <c r="FE70" s="259" t="str">
        <f>IFERROR(GETPIVOTDATA("Average of TRAVTM(40)",#REF!,"TIMEINT",FE$9,"VEHICLETRAVELTIMEMEASUREMENT",$D70)/3600/24,"--")</f>
        <v>--</v>
      </c>
      <c r="FF70" s="36" t="str">
        <f>IFERROR(GETPIVOTDATA("Average of TRAVTM(40)",#REF!,"TIMEINT",FF$9,"VEHICLETRAVELTIMEMEASUREMENT",$D70)/3600/24,"--")</f>
        <v>--</v>
      </c>
      <c r="FG70" s="36" t="str">
        <f>IFERROR(GETPIVOTDATA("Average of TRAVTM(40)",#REF!,"TIMEINT",FG$9,"VEHICLETRAVELTIMEMEASUREMENT",$D70)/3600/24,"--")</f>
        <v>--</v>
      </c>
      <c r="FH70" s="36" t="str">
        <f>IFERROR(GETPIVOTDATA("Average of TRAVTM(40)",#REF!,"TIMEINT",FH$9,"VEHICLETRAVELTIMEMEASUREMENT",$D70)/3600/24,"--")</f>
        <v>--</v>
      </c>
      <c r="FI70" s="36" t="str">
        <f>IFERROR(GETPIVOTDATA("Average of TRAVTM(40)",#REF!,"TIMEINT",FI$9,"VEHICLETRAVELTIMEMEASUREMENT",$D70)/3600/24,"--")</f>
        <v>--</v>
      </c>
      <c r="FJ70" s="36" t="str">
        <f>IFERROR(GETPIVOTDATA("Average of TRAVTM(40)",#REF!,"TIMEINT",FJ$9,"VEHICLETRAVELTIMEMEASUREMENT",$D70)/3600/24,"--")</f>
        <v>--</v>
      </c>
      <c r="FK70" s="36" t="str">
        <f>IFERROR(GETPIVOTDATA("Average of TRAVTM(40)",#REF!,"TIMEINT",FK$9,"VEHICLETRAVELTIMEMEASUREMENT",$D70)/3600/24,"--")</f>
        <v>--</v>
      </c>
      <c r="FL70" s="36" t="str">
        <f>IFERROR(GETPIVOTDATA("Average of TRAVTM(40)",#REF!,"TIMEINT",FL$9,"VEHICLETRAVELTIMEMEASUREMENT",$D70)/3600/24,"--")</f>
        <v>--</v>
      </c>
      <c r="FM70" s="36" t="str">
        <f>IFERROR(GETPIVOTDATA("Average of TRAVTM(40)",#REF!,"TIMEINT",FM$9,"VEHICLETRAVELTIMEMEASUREMENT",$D70)/3600/24,"--")</f>
        <v>--</v>
      </c>
      <c r="FN70" s="36" t="str">
        <f>IFERROR(GETPIVOTDATA("Average of TRAVTM(40)",#REF!,"TIMEINT",FN$9,"VEHICLETRAVELTIMEMEASUREMENT",$D70)/3600/24,"--")</f>
        <v>--</v>
      </c>
      <c r="FO70" s="36" t="str">
        <f>IFERROR(GETPIVOTDATA("Average of TRAVTM(40)",#REF!,"TIMEINT",FO$9,"VEHICLETRAVELTIMEMEASUREMENT",$D70)/3600/24,"--")</f>
        <v>--</v>
      </c>
      <c r="FP70" s="36" t="str">
        <f>IFERROR(GETPIVOTDATA("Average of TRAVTM(40)",#REF!,"TIMEINT",FP$9,"VEHICLETRAVELTIMEMEASUREMENT",$D70)/3600/24,"--")</f>
        <v>--</v>
      </c>
      <c r="FQ70" s="36" t="str">
        <f>IFERROR(GETPIVOTDATA("Average of TRAVTM(40)",#REF!,"TIMEINT",FQ$9,"VEHICLETRAVELTIMEMEASUREMENT",$D70)/3600/24,"--")</f>
        <v>--</v>
      </c>
      <c r="FR70" s="36" t="str">
        <f>IFERROR(GETPIVOTDATA("Average of TRAVTM(40)",#REF!,"TIMEINT",FR$9,"VEHICLETRAVELTIMEMEASUREMENT",$D70)/3600/24,"--")</f>
        <v>--</v>
      </c>
      <c r="FS70" s="36" t="str">
        <f>IFERROR(GETPIVOTDATA("Average of TRAVTM(40)",#REF!,"TIMEINT",FS$9,"VEHICLETRAVELTIMEMEASUREMENT",$D70)/3600/24,"--")</f>
        <v>--</v>
      </c>
      <c r="FT70" s="177" t="str">
        <f>IFERROR(GETPIVOTDATA("Average of TRAVTM(40)",#REF!,"TIMEINT",FT$9,"VEHICLETRAVELTIMEMEASUREMENT",$D70)/3600/24,"--")</f>
        <v>--</v>
      </c>
      <c r="FU70" s="387"/>
      <c r="FV70" s="379" t="str">
        <f>IFERROR(GETPIVOTDATA("Average of VEHS(40)",#REF!,"TIMEINT",FV$9,"VEHICLETRAVELTIMEMEASUREMENT",$D70),"--")</f>
        <v>--</v>
      </c>
      <c r="FW70" s="380" t="str">
        <f>IFERROR(GETPIVOTDATA("Average of VEHS(40)",#REF!,"TIMEINT",FW$9,"VEHICLETRAVELTIMEMEASUREMENT",$D70),"--")</f>
        <v>--</v>
      </c>
      <c r="FX70" s="380" t="str">
        <f>IFERROR(GETPIVOTDATA("Average of VEHS(40)",#REF!,"TIMEINT",FX$9,"VEHICLETRAVELTIMEMEASUREMENT",$D70),"--")</f>
        <v>--</v>
      </c>
      <c r="FY70" s="380" t="str">
        <f>IFERROR(GETPIVOTDATA("Average of VEHS(40)",#REF!,"TIMEINT",FY$9,"VEHICLETRAVELTIMEMEASUREMENT",$D70),"--")</f>
        <v>--</v>
      </c>
      <c r="FZ70" s="380" t="str">
        <f>IFERROR(GETPIVOTDATA("Average of VEHS(40)",#REF!,"TIMEINT",FZ$9,"VEHICLETRAVELTIMEMEASUREMENT",$D70),"--")</f>
        <v>--</v>
      </c>
      <c r="GA70" s="380" t="str">
        <f>IFERROR(GETPIVOTDATA("Average of VEHS(40)",#REF!,"TIMEINT",GA$9,"VEHICLETRAVELTIMEMEASUREMENT",$D70),"--")</f>
        <v>--</v>
      </c>
      <c r="GB70" s="380" t="str">
        <f>IFERROR(GETPIVOTDATA("Average of VEHS(40)",#REF!,"TIMEINT",GB$9,"VEHICLETRAVELTIMEMEASUREMENT",$D70),"--")</f>
        <v>--</v>
      </c>
      <c r="GC70" s="380" t="str">
        <f>IFERROR(GETPIVOTDATA("Average of VEHS(40)",#REF!,"TIMEINT",GC$9,"VEHICLETRAVELTIMEMEASUREMENT",$D70),"--")</f>
        <v>--</v>
      </c>
      <c r="GD70" s="380" t="str">
        <f>IFERROR(GETPIVOTDATA("Average of VEHS(40)",#REF!,"TIMEINT",GD$9,"VEHICLETRAVELTIMEMEASUREMENT",$D70),"--")</f>
        <v>--</v>
      </c>
      <c r="GE70" s="380" t="str">
        <f>IFERROR(GETPIVOTDATA("Average of VEHS(40)",#REF!,"TIMEINT",GE$9,"VEHICLETRAVELTIMEMEASUREMENT",$D70),"--")</f>
        <v>--</v>
      </c>
      <c r="GF70" s="380" t="str">
        <f>IFERROR(GETPIVOTDATA("Average of VEHS(40)",#REF!,"TIMEINT",GF$9,"VEHICLETRAVELTIMEMEASUREMENT",$D70),"--")</f>
        <v>--</v>
      </c>
      <c r="GG70" s="380" t="str">
        <f>IFERROR(GETPIVOTDATA("Average of VEHS(40)",#REF!,"TIMEINT",GG$9,"VEHICLETRAVELTIMEMEASUREMENT",$D70),"--")</f>
        <v>--</v>
      </c>
      <c r="GH70" s="380" t="str">
        <f>IFERROR(GETPIVOTDATA("Average of VEHS(40)",#REF!,"TIMEINT",GH$9,"VEHICLETRAVELTIMEMEASUREMENT",$D70),"--")</f>
        <v>--</v>
      </c>
      <c r="GI70" s="380" t="str">
        <f>IFERROR(GETPIVOTDATA("Average of VEHS(40)",#REF!,"TIMEINT",GI$9,"VEHICLETRAVELTIMEMEASUREMENT",$D70),"--")</f>
        <v>--</v>
      </c>
      <c r="GJ70" s="380" t="str">
        <f>IFERROR(GETPIVOTDATA("Average of VEHS(40)",#REF!,"TIMEINT",GJ$9,"VEHICLETRAVELTIMEMEASUREMENT",$D70),"--")</f>
        <v>--</v>
      </c>
      <c r="GK70" s="381" t="str">
        <f>IFERROR(GETPIVOTDATA("Average of VEHS(40)",#REF!,"TIMEINT",GK$9,"VEHICLETRAVELTIMEMEASUREMENT",$D70),"--")</f>
        <v>--</v>
      </c>
      <c r="GL70" s="387"/>
      <c r="GM70" s="259" t="str">
        <f t="shared" si="25"/>
        <v>--</v>
      </c>
      <c r="GN70" s="410" t="str">
        <f t="shared" si="26"/>
        <v>--</v>
      </c>
      <c r="GO70" s="381">
        <f t="shared" si="27"/>
        <v>0</v>
      </c>
      <c r="GP70" s="387"/>
      <c r="GQ70" s="259" t="str">
        <f>IFERROR(GETPIVOTDATA("Average of TRAVTM(60)",#REF!,"TIMEINT",GQ$9,"VEHICLETRAVELTIMEMEASUREMENT",$D70)/3600/24,"--")</f>
        <v>--</v>
      </c>
      <c r="GR70" s="36" t="str">
        <f>IFERROR(GETPIVOTDATA("Average of TRAVTM(60)",#REF!,"TIMEINT",GR$9,"VEHICLETRAVELTIMEMEASUREMENT",$D70)/3600/24,"--")</f>
        <v>--</v>
      </c>
      <c r="GS70" s="36" t="str">
        <f>IFERROR(GETPIVOTDATA("Average of TRAVTM(60)",#REF!,"TIMEINT",GS$9,"VEHICLETRAVELTIMEMEASUREMENT",$D70)/3600/24,"--")</f>
        <v>--</v>
      </c>
      <c r="GT70" s="36" t="str">
        <f>IFERROR(GETPIVOTDATA("Average of TRAVTM(60)",#REF!,"TIMEINT",GT$9,"VEHICLETRAVELTIMEMEASUREMENT",$D70)/3600/24,"--")</f>
        <v>--</v>
      </c>
      <c r="GU70" s="36" t="str">
        <f>IFERROR(GETPIVOTDATA("Average of TRAVTM(60)",#REF!,"TIMEINT",GU$9,"VEHICLETRAVELTIMEMEASUREMENT",$D70)/3600/24,"--")</f>
        <v>--</v>
      </c>
      <c r="GV70" s="36" t="str">
        <f>IFERROR(GETPIVOTDATA("Average of TRAVTM(60)",#REF!,"TIMEINT",GV$9,"VEHICLETRAVELTIMEMEASUREMENT",$D70)/3600/24,"--")</f>
        <v>--</v>
      </c>
      <c r="GW70" s="36" t="str">
        <f>IFERROR(GETPIVOTDATA("Average of TRAVTM(60)",#REF!,"TIMEINT",GW$9,"VEHICLETRAVELTIMEMEASUREMENT",$D70)/3600/24,"--")</f>
        <v>--</v>
      </c>
      <c r="GX70" s="36" t="str">
        <f>IFERROR(GETPIVOTDATA("Average of TRAVTM(60)",#REF!,"TIMEINT",GX$9,"VEHICLETRAVELTIMEMEASUREMENT",$D70)/3600/24,"--")</f>
        <v>--</v>
      </c>
      <c r="GY70" s="36" t="str">
        <f>IFERROR(GETPIVOTDATA("Average of TRAVTM(60)",#REF!,"TIMEINT",GY$9,"VEHICLETRAVELTIMEMEASUREMENT",$D70)/3600/24,"--")</f>
        <v>--</v>
      </c>
      <c r="GZ70" s="36" t="str">
        <f>IFERROR(GETPIVOTDATA("Average of TRAVTM(60)",#REF!,"TIMEINT",GZ$9,"VEHICLETRAVELTIMEMEASUREMENT",$D70)/3600/24,"--")</f>
        <v>--</v>
      </c>
      <c r="HA70" s="36" t="str">
        <f>IFERROR(GETPIVOTDATA("Average of TRAVTM(60)",#REF!,"TIMEINT",HA$9,"VEHICLETRAVELTIMEMEASUREMENT",$D70)/3600/24,"--")</f>
        <v>--</v>
      </c>
      <c r="HB70" s="36" t="str">
        <f>IFERROR(GETPIVOTDATA("Average of TRAVTM(60)",#REF!,"TIMEINT",HB$9,"VEHICLETRAVELTIMEMEASUREMENT",$D70)/3600/24,"--")</f>
        <v>--</v>
      </c>
      <c r="HC70" s="36" t="str">
        <f>IFERROR(GETPIVOTDATA("Average of TRAVTM(60)",#REF!,"TIMEINT",HC$9,"VEHICLETRAVELTIMEMEASUREMENT",$D70)/3600/24,"--")</f>
        <v>--</v>
      </c>
      <c r="HD70" s="36" t="str">
        <f>IFERROR(GETPIVOTDATA("Average of TRAVTM(60)",#REF!,"TIMEINT",HD$9,"VEHICLETRAVELTIMEMEASUREMENT",$D70)/3600/24,"--")</f>
        <v>--</v>
      </c>
      <c r="HE70" s="36" t="str">
        <f>IFERROR(GETPIVOTDATA("Average of TRAVTM(60)",#REF!,"TIMEINT",HE$9,"VEHICLETRAVELTIMEMEASUREMENT",$D70)/3600/24,"--")</f>
        <v>--</v>
      </c>
      <c r="HF70" s="177" t="str">
        <f>IFERROR(GETPIVOTDATA("Average of TRAVTM(60)",#REF!,"TIMEINT",HF$9,"VEHICLETRAVELTIMEMEASUREMENT",$D70)/3600/24,"--")</f>
        <v>--</v>
      </c>
      <c r="HG70" s="387"/>
      <c r="HH70" s="379" t="str">
        <f>IFERROR(GETPIVOTDATA("Average of VEHS(60)",#REF!,"TIMEINT",HH$9,"VEHICLETRAVELTIMEMEASUREMENT",$D70),"--")</f>
        <v>--</v>
      </c>
      <c r="HI70" s="380" t="str">
        <f>IFERROR(GETPIVOTDATA("Average of VEHS(60)",#REF!,"TIMEINT",HI$9,"VEHICLETRAVELTIMEMEASUREMENT",$D70),"--")</f>
        <v>--</v>
      </c>
      <c r="HJ70" s="380" t="str">
        <f>IFERROR(GETPIVOTDATA("Average of VEHS(60)",#REF!,"TIMEINT",HJ$9,"VEHICLETRAVELTIMEMEASUREMENT",$D70),"--")</f>
        <v>--</v>
      </c>
      <c r="HK70" s="380" t="str">
        <f>IFERROR(GETPIVOTDATA("Average of VEHS(60)",#REF!,"TIMEINT",HK$9,"VEHICLETRAVELTIMEMEASUREMENT",$D70),"--")</f>
        <v>--</v>
      </c>
      <c r="HL70" s="380" t="str">
        <f>IFERROR(GETPIVOTDATA("Average of VEHS(60)",#REF!,"TIMEINT",HL$9,"VEHICLETRAVELTIMEMEASUREMENT",$D70),"--")</f>
        <v>--</v>
      </c>
      <c r="HM70" s="380" t="str">
        <f>IFERROR(GETPIVOTDATA("Average of VEHS(60)",#REF!,"TIMEINT",HM$9,"VEHICLETRAVELTIMEMEASUREMENT",$D70),"--")</f>
        <v>--</v>
      </c>
      <c r="HN70" s="380" t="str">
        <f>IFERROR(GETPIVOTDATA("Average of VEHS(60)",#REF!,"TIMEINT",HN$9,"VEHICLETRAVELTIMEMEASUREMENT",$D70),"--")</f>
        <v>--</v>
      </c>
      <c r="HO70" s="380" t="str">
        <f>IFERROR(GETPIVOTDATA("Average of VEHS(60)",#REF!,"TIMEINT",HO$9,"VEHICLETRAVELTIMEMEASUREMENT",$D70),"--")</f>
        <v>--</v>
      </c>
      <c r="HP70" s="380" t="str">
        <f>IFERROR(GETPIVOTDATA("Average of VEHS(60)",#REF!,"TIMEINT",HP$9,"VEHICLETRAVELTIMEMEASUREMENT",$D70),"--")</f>
        <v>--</v>
      </c>
      <c r="HQ70" s="380" t="str">
        <f>IFERROR(GETPIVOTDATA("Average of VEHS(60)",#REF!,"TIMEINT",HQ$9,"VEHICLETRAVELTIMEMEASUREMENT",$D70),"--")</f>
        <v>--</v>
      </c>
      <c r="HR70" s="380" t="str">
        <f>IFERROR(GETPIVOTDATA("Average of VEHS(60)",#REF!,"TIMEINT",HR$9,"VEHICLETRAVELTIMEMEASUREMENT",$D70),"--")</f>
        <v>--</v>
      </c>
      <c r="HS70" s="380" t="str">
        <f>IFERROR(GETPIVOTDATA("Average of VEHS(60)",#REF!,"TIMEINT",HS$9,"VEHICLETRAVELTIMEMEASUREMENT",$D70),"--")</f>
        <v>--</v>
      </c>
      <c r="HT70" s="380" t="str">
        <f>IFERROR(GETPIVOTDATA("Average of VEHS(60)",#REF!,"TIMEINT",HT$9,"VEHICLETRAVELTIMEMEASUREMENT",$D70),"--")</f>
        <v>--</v>
      </c>
      <c r="HU70" s="380" t="str">
        <f>IFERROR(GETPIVOTDATA("Average of VEHS(60)",#REF!,"TIMEINT",HU$9,"VEHICLETRAVELTIMEMEASUREMENT",$D70),"--")</f>
        <v>--</v>
      </c>
      <c r="HV70" s="380" t="str">
        <f>IFERROR(GETPIVOTDATA("Average of VEHS(60)",#REF!,"TIMEINT",HV$9,"VEHICLETRAVELTIMEMEASUREMENT",$D70),"--")</f>
        <v>--</v>
      </c>
      <c r="HW70" s="381" t="str">
        <f>IFERROR(GETPIVOTDATA("Average of VEHS(60)",#REF!,"TIMEINT",HW$9,"VEHICLETRAVELTIMEMEASUREMENT",$D70),"--")</f>
        <v>--</v>
      </c>
      <c r="HX70" s="387"/>
      <c r="HY70" s="259" t="str">
        <f t="shared" si="28"/>
        <v>--</v>
      </c>
      <c r="HZ70" s="410" t="str">
        <f t="shared" si="29"/>
        <v>--</v>
      </c>
      <c r="IA70" s="381">
        <f t="shared" si="30"/>
        <v>0</v>
      </c>
      <c r="IB70" s="716"/>
      <c r="IC70" s="379" t="str">
        <f>IFERROR(AVERAGEIFS('VISSIM Travel Time Outputs'!$L:$L,'VISSIM Travel Time Outputs'!$D:$D,$D70,'VISSIM Travel Time Outputs'!$A:$A,"AVG",'VISSIM Travel Time Outputs'!$B:$B,IC$9),"-")</f>
        <v>-</v>
      </c>
      <c r="ID70" s="380" t="str">
        <f>IFERROR(AVERAGEIFS('VISSIM Travel Time Outputs'!$L:$L,'VISSIM Travel Time Outputs'!$D:$D,$D70,'VISSIM Travel Time Outputs'!$A:$A,"AVG",'VISSIM Travel Time Outputs'!$B:$B,ID$9),"-")</f>
        <v>-</v>
      </c>
      <c r="IE70" s="380" t="str">
        <f>IFERROR(AVERAGEIFS('VISSIM Travel Time Outputs'!$L:$L,'VISSIM Travel Time Outputs'!$D:$D,$D70,'VISSIM Travel Time Outputs'!$A:$A,"AVG",'VISSIM Travel Time Outputs'!$B:$B,IE$9),"-")</f>
        <v>-</v>
      </c>
      <c r="IF70" s="380" t="str">
        <f>IFERROR(AVERAGEIFS('VISSIM Travel Time Outputs'!$L:$L,'VISSIM Travel Time Outputs'!$D:$D,$D70,'VISSIM Travel Time Outputs'!$A:$A,"AVG",'VISSIM Travel Time Outputs'!$B:$B,IF$9),"-")</f>
        <v>-</v>
      </c>
      <c r="IG70" s="380" t="str">
        <f>IFERROR(AVERAGEIFS('VISSIM Travel Time Outputs'!$L:$L,'VISSIM Travel Time Outputs'!$D:$D,$D70,'VISSIM Travel Time Outputs'!$A:$A,"AVG",'VISSIM Travel Time Outputs'!$B:$B,IG$9),"-")</f>
        <v>-</v>
      </c>
      <c r="IH70" s="380" t="str">
        <f>IFERROR(AVERAGEIFS('VISSIM Travel Time Outputs'!$L:$L,'VISSIM Travel Time Outputs'!$D:$D,$D70,'VISSIM Travel Time Outputs'!$A:$A,"AVG",'VISSIM Travel Time Outputs'!$B:$B,IH$9),"-")</f>
        <v>-</v>
      </c>
      <c r="II70" s="380" t="str">
        <f>IFERROR(AVERAGEIFS('VISSIM Travel Time Outputs'!$L:$L,'VISSIM Travel Time Outputs'!$D:$D,$D70,'VISSIM Travel Time Outputs'!$A:$A,"AVG",'VISSIM Travel Time Outputs'!$B:$B,II$9),"-")</f>
        <v>-</v>
      </c>
      <c r="IJ70" s="380" t="str">
        <f>IFERROR(AVERAGEIFS('VISSIM Travel Time Outputs'!$L:$L,'VISSIM Travel Time Outputs'!$D:$D,$D70,'VISSIM Travel Time Outputs'!$A:$A,"AVG",'VISSIM Travel Time Outputs'!$B:$B,IJ$9),"-")</f>
        <v>-</v>
      </c>
      <c r="IK70" s="380" t="str">
        <f>IFERROR(AVERAGEIFS('VISSIM Travel Time Outputs'!$L:$L,'VISSIM Travel Time Outputs'!$D:$D,$D70,'VISSIM Travel Time Outputs'!$A:$A,"AVG",'VISSIM Travel Time Outputs'!$B:$B,IK$9),"-")</f>
        <v>-</v>
      </c>
      <c r="IL70" s="380" t="str">
        <f>IFERROR(AVERAGEIFS('VISSIM Travel Time Outputs'!$L:$L,'VISSIM Travel Time Outputs'!$D:$D,$D70,'VISSIM Travel Time Outputs'!$A:$A,"AVG",'VISSIM Travel Time Outputs'!$B:$B,IL$9),"-")</f>
        <v>-</v>
      </c>
      <c r="IM70" s="380" t="str">
        <f>IFERROR(AVERAGEIFS('VISSIM Travel Time Outputs'!$L:$L,'VISSIM Travel Time Outputs'!$D:$D,$D70,'VISSIM Travel Time Outputs'!$A:$A,"AVG",'VISSIM Travel Time Outputs'!$B:$B,IM$9),"-")</f>
        <v>-</v>
      </c>
      <c r="IN70" s="380" t="str">
        <f>IFERROR(AVERAGEIFS('VISSIM Travel Time Outputs'!$L:$L,'VISSIM Travel Time Outputs'!$D:$D,$D70,'VISSIM Travel Time Outputs'!$A:$A,"AVG",'VISSIM Travel Time Outputs'!$B:$B,IN$9),"-")</f>
        <v>-</v>
      </c>
      <c r="IO70" s="380" t="str">
        <f>IFERROR(AVERAGEIFS('VISSIM Travel Time Outputs'!$L:$L,'VISSIM Travel Time Outputs'!$D:$D,$D70,'VISSIM Travel Time Outputs'!$A:$A,"AVG",'VISSIM Travel Time Outputs'!$B:$B,IO$9),"-")</f>
        <v>-</v>
      </c>
      <c r="IP70" s="380" t="str">
        <f>IFERROR(AVERAGEIFS('VISSIM Travel Time Outputs'!$L:$L,'VISSIM Travel Time Outputs'!$D:$D,$D70,'VISSIM Travel Time Outputs'!$A:$A,"AVG",'VISSIM Travel Time Outputs'!$B:$B,IP$9),"-")</f>
        <v>-</v>
      </c>
      <c r="IQ70" s="380" t="str">
        <f>IFERROR(AVERAGEIFS('VISSIM Travel Time Outputs'!$L:$L,'VISSIM Travel Time Outputs'!$D:$D,$D70,'VISSIM Travel Time Outputs'!$A:$A,"AVG",'VISSIM Travel Time Outputs'!$B:$B,IQ$9),"-")</f>
        <v>-</v>
      </c>
      <c r="IR70" s="381" t="str">
        <f>IFERROR(AVERAGEIFS('VISSIM Travel Time Outputs'!$L:$L,'VISSIM Travel Time Outputs'!$D:$D,$D70,'VISSIM Travel Time Outputs'!$A:$A,"AVG",'VISSIM Travel Time Outputs'!$B:$B,IR$9),"-")</f>
        <v>-</v>
      </c>
      <c r="IS70" s="381" t="str">
        <f t="shared" si="31"/>
        <v>--</v>
      </c>
    </row>
    <row r="71" spans="1:253" x14ac:dyDescent="0.25">
      <c r="A71" s="302" t="str">
        <f t="shared" si="12"/>
        <v>H</v>
      </c>
      <c r="B71" s="375">
        <f t="shared" si="33"/>
        <v>62</v>
      </c>
      <c r="C71" s="475">
        <f>INDEX('Input - Travel Times'!$B$3:$AL$103,MATCH($B71,'Input - Travel Times'!$B$3:$B$103,0),MATCH(C$9,'Input - Travel Times'!$B$3:$AL$3,0))</f>
        <v>0</v>
      </c>
      <c r="D71" s="194">
        <f>INDEX('Input - Travel Times'!$B$3:$AS$103,MATCH($B71,'Input - Travel Times'!$B$3:$B$103,0),MATCH(D$9,'Input - Travel Times'!$B$3:$AS$3,0))</f>
        <v>0</v>
      </c>
      <c r="E71" s="582">
        <f>TIME(0,0,INDEX('Input - Travel Times'!$B$3:$AL$103,MATCH($B71,'Input - Travel Times'!$B$3:$B$103,0),MATCH(E$9,'Input - Travel Times'!$B$3:$AL$3,0)))</f>
        <v>0</v>
      </c>
      <c r="F71" s="582">
        <f>TIME(0,0,INDEX('Input - Travel Times'!$B$3:$AL$103,MATCH($B71,'Input - Travel Times'!$B$3:$B$103,0),MATCH(F$9,'Input - Travel Times'!$B$3:$AL$3,0)))</f>
        <v>0</v>
      </c>
      <c r="G71" s="582">
        <f>TIME(0,0,INDEX('Input - Travel Times'!$B$3:$AL$103,MATCH($B71,'Input - Travel Times'!$B$3:$B$103,0),MATCH(G$9,'Input - Travel Times'!$B$3:$AL$3,0)))</f>
        <v>0</v>
      </c>
      <c r="I71" s="259" t="str">
        <f>IFERROR(TIME(0,0,AVERAGEIFS('VISSIM Travel Time Outputs'!$I:$I,'VISSIM Travel Time Outputs'!$D:$D,$D71,'VISSIM Travel Time Outputs'!$A:$A,"AVG",'VISSIM Travel Time Outputs'!$B:$B,I$9)),"-")</f>
        <v>-</v>
      </c>
      <c r="J71" s="36" t="str">
        <f>IFERROR(TIME(0,0,AVERAGEIFS('VISSIM Travel Time Outputs'!$I:$I,'VISSIM Travel Time Outputs'!$D:$D,$D71,'VISSIM Travel Time Outputs'!$A:$A,"AVG",'VISSIM Travel Time Outputs'!$B:$B,J$9)),"-")</f>
        <v>-</v>
      </c>
      <c r="K71" s="36" t="str">
        <f>IFERROR(TIME(0,0,AVERAGEIFS('VISSIM Travel Time Outputs'!$I:$I,'VISSIM Travel Time Outputs'!$D:$D,$D71,'VISSIM Travel Time Outputs'!$A:$A,"AVG",'VISSIM Travel Time Outputs'!$B:$B,K$9)),"-")</f>
        <v>-</v>
      </c>
      <c r="L71" s="36" t="str">
        <f>IFERROR(TIME(0,0,AVERAGEIFS('VISSIM Travel Time Outputs'!$I:$I,'VISSIM Travel Time Outputs'!$D:$D,$D71,'VISSIM Travel Time Outputs'!$A:$A,"AVG",'VISSIM Travel Time Outputs'!$B:$B,L$9)),"-")</f>
        <v>-</v>
      </c>
      <c r="M71" s="36" t="str">
        <f>IFERROR(TIME(0,0,AVERAGEIFS('VISSIM Travel Time Outputs'!$I:$I,'VISSIM Travel Time Outputs'!$D:$D,$D71,'VISSIM Travel Time Outputs'!$A:$A,"AVG",'VISSIM Travel Time Outputs'!$B:$B,M$9)),"-")</f>
        <v>-</v>
      </c>
      <c r="N71" s="36" t="str">
        <f>IFERROR(TIME(0,0,AVERAGEIFS('VISSIM Travel Time Outputs'!$I:$I,'VISSIM Travel Time Outputs'!$D:$D,$D71,'VISSIM Travel Time Outputs'!$A:$A,"AVG",'VISSIM Travel Time Outputs'!$B:$B,N$9)),"-")</f>
        <v>-</v>
      </c>
      <c r="O71" s="36" t="str">
        <f>IFERROR(TIME(0,0,AVERAGEIFS('VISSIM Travel Time Outputs'!$I:$I,'VISSIM Travel Time Outputs'!$D:$D,$D71,'VISSIM Travel Time Outputs'!$A:$A,"AVG",'VISSIM Travel Time Outputs'!$B:$B,O$9)),"-")</f>
        <v>-</v>
      </c>
      <c r="P71" s="36" t="str">
        <f>IFERROR(TIME(0,0,AVERAGEIFS('VISSIM Travel Time Outputs'!$I:$I,'VISSIM Travel Time Outputs'!$D:$D,$D71,'VISSIM Travel Time Outputs'!$A:$A,"AVG",'VISSIM Travel Time Outputs'!$B:$B,P$9)),"-")</f>
        <v>-</v>
      </c>
      <c r="Q71" s="36" t="str">
        <f>IFERROR(TIME(0,0,AVERAGEIFS('VISSIM Travel Time Outputs'!$I:$I,'VISSIM Travel Time Outputs'!$D:$D,$D71,'VISSIM Travel Time Outputs'!$A:$A,"AVG",'VISSIM Travel Time Outputs'!$B:$B,Q$9)),"-")</f>
        <v>-</v>
      </c>
      <c r="R71" s="36" t="str">
        <f>IFERROR(TIME(0,0,AVERAGEIFS('VISSIM Travel Time Outputs'!$I:$I,'VISSIM Travel Time Outputs'!$D:$D,$D71,'VISSIM Travel Time Outputs'!$A:$A,"AVG",'VISSIM Travel Time Outputs'!$B:$B,R$9)),"-")</f>
        <v>-</v>
      </c>
      <c r="S71" s="36" t="str">
        <f>IFERROR(TIME(0,0,AVERAGEIFS('VISSIM Travel Time Outputs'!$I:$I,'VISSIM Travel Time Outputs'!$D:$D,$D71,'VISSIM Travel Time Outputs'!$A:$A,"AVG",'VISSIM Travel Time Outputs'!$B:$B,S$9)),"-")</f>
        <v>-</v>
      </c>
      <c r="T71" s="36" t="str">
        <f>IFERROR(TIME(0,0,AVERAGEIFS('VISSIM Travel Time Outputs'!$I:$I,'VISSIM Travel Time Outputs'!$D:$D,$D71,'VISSIM Travel Time Outputs'!$A:$A,"AVG",'VISSIM Travel Time Outputs'!$B:$B,T$9)),"-")</f>
        <v>-</v>
      </c>
      <c r="U71" s="36" t="str">
        <f>IFERROR(TIME(0,0,AVERAGEIFS('VISSIM Travel Time Outputs'!$I:$I,'VISSIM Travel Time Outputs'!$D:$D,$D71,'VISSIM Travel Time Outputs'!$A:$A,"AVG",'VISSIM Travel Time Outputs'!$B:$B,U$9)),"-")</f>
        <v>-</v>
      </c>
      <c r="V71" s="36" t="str">
        <f>IFERROR(TIME(0,0,AVERAGEIFS('VISSIM Travel Time Outputs'!$I:$I,'VISSIM Travel Time Outputs'!$D:$D,$D71,'VISSIM Travel Time Outputs'!$A:$A,"AVG",'VISSIM Travel Time Outputs'!$B:$B,V$9)),"-")</f>
        <v>-</v>
      </c>
      <c r="W71" s="36" t="str">
        <f>IFERROR(TIME(0,0,AVERAGEIFS('VISSIM Travel Time Outputs'!$I:$I,'VISSIM Travel Time Outputs'!$D:$D,$D71,'VISSIM Travel Time Outputs'!$A:$A,"AVG",'VISSIM Travel Time Outputs'!$B:$B,W$9)),"-")</f>
        <v>-</v>
      </c>
      <c r="X71" s="177" t="str">
        <f>IFERROR(TIME(0,0,AVERAGEIFS('VISSIM Travel Time Outputs'!$I:$I,'VISSIM Travel Time Outputs'!$D:$D,$D71,'VISSIM Travel Time Outputs'!$A:$A,"AVG",'VISSIM Travel Time Outputs'!$B:$B,X$9)),"-")</f>
        <v>-</v>
      </c>
      <c r="Y71" s="304"/>
      <c r="Z71" s="379" t="str">
        <f>IFERROR(AVERAGEIFS('VISSIM Travel Time Outputs'!$F:$F,'VISSIM Travel Time Outputs'!$D:$D,$D71,'VISSIM Travel Time Outputs'!$A:$A,"AVG",'VISSIM Travel Time Outputs'!$B:$B,Z$9),"-")</f>
        <v>-</v>
      </c>
      <c r="AA71" s="380" t="str">
        <f>IFERROR(AVERAGEIFS('VISSIM Travel Time Outputs'!$F:$F,'VISSIM Travel Time Outputs'!$D:$D,$D71,'VISSIM Travel Time Outputs'!$A:$A,"AVG",'VISSIM Travel Time Outputs'!$B:$B,AA$9),"-")</f>
        <v>-</v>
      </c>
      <c r="AB71" s="380" t="str">
        <f>IFERROR(AVERAGEIFS('VISSIM Travel Time Outputs'!$F:$F,'VISSIM Travel Time Outputs'!$D:$D,$D71,'VISSIM Travel Time Outputs'!$A:$A,"AVG",'VISSIM Travel Time Outputs'!$B:$B,AB$9),"-")</f>
        <v>-</v>
      </c>
      <c r="AC71" s="380" t="str">
        <f>IFERROR(AVERAGEIFS('VISSIM Travel Time Outputs'!$F:$F,'VISSIM Travel Time Outputs'!$D:$D,$D71,'VISSIM Travel Time Outputs'!$A:$A,"AVG",'VISSIM Travel Time Outputs'!$B:$B,AC$9),"-")</f>
        <v>-</v>
      </c>
      <c r="AD71" s="380" t="str">
        <f>IFERROR(AVERAGEIFS('VISSIM Travel Time Outputs'!$F:$F,'VISSIM Travel Time Outputs'!$D:$D,$D71,'VISSIM Travel Time Outputs'!$A:$A,"AVG",'VISSIM Travel Time Outputs'!$B:$B,AD$9),"-")</f>
        <v>-</v>
      </c>
      <c r="AE71" s="380" t="str">
        <f>IFERROR(AVERAGEIFS('VISSIM Travel Time Outputs'!$F:$F,'VISSIM Travel Time Outputs'!$D:$D,$D71,'VISSIM Travel Time Outputs'!$A:$A,"AVG",'VISSIM Travel Time Outputs'!$B:$B,AE$9),"-")</f>
        <v>-</v>
      </c>
      <c r="AF71" s="380" t="str">
        <f>IFERROR(AVERAGEIFS('VISSIM Travel Time Outputs'!$F:$F,'VISSIM Travel Time Outputs'!$D:$D,$D71,'VISSIM Travel Time Outputs'!$A:$A,"AVG",'VISSIM Travel Time Outputs'!$B:$B,AF$9),"-")</f>
        <v>-</v>
      </c>
      <c r="AG71" s="380" t="str">
        <f>IFERROR(AVERAGEIFS('VISSIM Travel Time Outputs'!$F:$F,'VISSIM Travel Time Outputs'!$D:$D,$D71,'VISSIM Travel Time Outputs'!$A:$A,"AVG",'VISSIM Travel Time Outputs'!$B:$B,AG$9),"-")</f>
        <v>-</v>
      </c>
      <c r="AH71" s="380" t="str">
        <f>IFERROR(AVERAGEIFS('VISSIM Travel Time Outputs'!$F:$F,'VISSIM Travel Time Outputs'!$D:$D,$D71,'VISSIM Travel Time Outputs'!$A:$A,"AVG",'VISSIM Travel Time Outputs'!$B:$B,AH$9),"-")</f>
        <v>-</v>
      </c>
      <c r="AI71" s="380" t="str">
        <f>IFERROR(AVERAGEIFS('VISSIM Travel Time Outputs'!$F:$F,'VISSIM Travel Time Outputs'!$D:$D,$D71,'VISSIM Travel Time Outputs'!$A:$A,"AVG",'VISSIM Travel Time Outputs'!$B:$B,AI$9),"-")</f>
        <v>-</v>
      </c>
      <c r="AJ71" s="380" t="str">
        <f>IFERROR(AVERAGEIFS('VISSIM Travel Time Outputs'!$F:$F,'VISSIM Travel Time Outputs'!$D:$D,$D71,'VISSIM Travel Time Outputs'!$A:$A,"AVG",'VISSIM Travel Time Outputs'!$B:$B,AJ$9),"-")</f>
        <v>-</v>
      </c>
      <c r="AK71" s="380" t="str">
        <f>IFERROR(AVERAGEIFS('VISSIM Travel Time Outputs'!$F:$F,'VISSIM Travel Time Outputs'!$D:$D,$D71,'VISSIM Travel Time Outputs'!$A:$A,"AVG",'VISSIM Travel Time Outputs'!$B:$B,AK$9),"-")</f>
        <v>-</v>
      </c>
      <c r="AL71" s="380" t="str">
        <f>IFERROR(AVERAGEIFS('VISSIM Travel Time Outputs'!$F:$F,'VISSIM Travel Time Outputs'!$D:$D,$D71,'VISSIM Travel Time Outputs'!$A:$A,"AVG",'VISSIM Travel Time Outputs'!$B:$B,AL$9),"-")</f>
        <v>-</v>
      </c>
      <c r="AM71" s="380" t="str">
        <f>IFERROR(AVERAGEIFS('VISSIM Travel Time Outputs'!$F:$F,'VISSIM Travel Time Outputs'!$D:$D,$D71,'VISSIM Travel Time Outputs'!$A:$A,"AVG",'VISSIM Travel Time Outputs'!$B:$B,AM$9),"-")</f>
        <v>-</v>
      </c>
      <c r="AN71" s="380" t="str">
        <f>IFERROR(AVERAGEIFS('VISSIM Travel Time Outputs'!$F:$F,'VISSIM Travel Time Outputs'!$D:$D,$D71,'VISSIM Travel Time Outputs'!$A:$A,"AVG",'VISSIM Travel Time Outputs'!$B:$B,AN$9),"-")</f>
        <v>-</v>
      </c>
      <c r="AO71" s="381" t="str">
        <f>IFERROR(AVERAGEIFS('VISSIM Travel Time Outputs'!$F:$F,'VISSIM Travel Time Outputs'!$D:$D,$D71,'VISSIM Travel Time Outputs'!$A:$A,"AVG",'VISSIM Travel Time Outputs'!$B:$B,AO$9),"-")</f>
        <v>-</v>
      </c>
      <c r="AP71" s="387"/>
      <c r="AQ71" s="259" t="str">
        <f t="shared" si="13"/>
        <v>--</v>
      </c>
      <c r="AR71" s="410" t="str">
        <f t="shared" si="14"/>
        <v>--</v>
      </c>
      <c r="AS71" s="381">
        <f t="shared" si="15"/>
        <v>0</v>
      </c>
      <c r="AT71" s="305"/>
      <c r="AU71" s="259" t="str">
        <f>IFERROR(TIME(0,0,AVERAGEIFS('VISSIM Travel Time Outputs'!$J:$J,'VISSIM Travel Time Outputs'!$D:$D,$D71,'VISSIM Travel Time Outputs'!$A:$A,"AVG",'VISSIM Travel Time Outputs'!$B:$B,AU$9)),"-")</f>
        <v>-</v>
      </c>
      <c r="AV71" s="36" t="str">
        <f>IFERROR(TIME(0,0,AVERAGEIFS('VISSIM Travel Time Outputs'!$J:$J,'VISSIM Travel Time Outputs'!$D:$D,$D71,'VISSIM Travel Time Outputs'!$A:$A,"AVG",'VISSIM Travel Time Outputs'!$B:$B,AV$9)),"-")</f>
        <v>-</v>
      </c>
      <c r="AW71" s="36" t="str">
        <f>IFERROR(TIME(0,0,AVERAGEIFS('VISSIM Travel Time Outputs'!$J:$J,'VISSIM Travel Time Outputs'!$D:$D,$D71,'VISSIM Travel Time Outputs'!$A:$A,"AVG",'VISSIM Travel Time Outputs'!$B:$B,AW$9)),"-")</f>
        <v>-</v>
      </c>
      <c r="AX71" s="36" t="str">
        <f>IFERROR(TIME(0,0,AVERAGEIFS('VISSIM Travel Time Outputs'!$J:$J,'VISSIM Travel Time Outputs'!$D:$D,$D71,'VISSIM Travel Time Outputs'!$A:$A,"AVG",'VISSIM Travel Time Outputs'!$B:$B,AX$9)),"-")</f>
        <v>-</v>
      </c>
      <c r="AY71" s="36" t="str">
        <f>IFERROR(TIME(0,0,AVERAGEIFS('VISSIM Travel Time Outputs'!$J:$J,'VISSIM Travel Time Outputs'!$D:$D,$D71,'VISSIM Travel Time Outputs'!$A:$A,"AVG",'VISSIM Travel Time Outputs'!$B:$B,AY$9)),"-")</f>
        <v>-</v>
      </c>
      <c r="AZ71" s="36" t="str">
        <f>IFERROR(TIME(0,0,AVERAGEIFS('VISSIM Travel Time Outputs'!$J:$J,'VISSIM Travel Time Outputs'!$D:$D,$D71,'VISSIM Travel Time Outputs'!$A:$A,"AVG",'VISSIM Travel Time Outputs'!$B:$B,AZ$9)),"-")</f>
        <v>-</v>
      </c>
      <c r="BA71" s="36" t="str">
        <f>IFERROR(TIME(0,0,AVERAGEIFS('VISSIM Travel Time Outputs'!$J:$J,'VISSIM Travel Time Outputs'!$D:$D,$D71,'VISSIM Travel Time Outputs'!$A:$A,"AVG",'VISSIM Travel Time Outputs'!$B:$B,BA$9)),"-")</f>
        <v>-</v>
      </c>
      <c r="BB71" s="36" t="str">
        <f>IFERROR(TIME(0,0,AVERAGEIFS('VISSIM Travel Time Outputs'!$J:$J,'VISSIM Travel Time Outputs'!$D:$D,$D71,'VISSIM Travel Time Outputs'!$A:$A,"AVG",'VISSIM Travel Time Outputs'!$B:$B,BB$9)),"-")</f>
        <v>-</v>
      </c>
      <c r="BC71" s="36" t="str">
        <f>IFERROR(TIME(0,0,AVERAGEIFS('VISSIM Travel Time Outputs'!$J:$J,'VISSIM Travel Time Outputs'!$D:$D,$D71,'VISSIM Travel Time Outputs'!$A:$A,"AVG",'VISSIM Travel Time Outputs'!$B:$B,BC$9)),"-")</f>
        <v>-</v>
      </c>
      <c r="BD71" s="36" t="str">
        <f>IFERROR(TIME(0,0,AVERAGEIFS('VISSIM Travel Time Outputs'!$J:$J,'VISSIM Travel Time Outputs'!$D:$D,$D71,'VISSIM Travel Time Outputs'!$A:$A,"AVG",'VISSIM Travel Time Outputs'!$B:$B,BD$9)),"-")</f>
        <v>-</v>
      </c>
      <c r="BE71" s="36" t="str">
        <f>IFERROR(TIME(0,0,AVERAGEIFS('VISSIM Travel Time Outputs'!$J:$J,'VISSIM Travel Time Outputs'!$D:$D,$D71,'VISSIM Travel Time Outputs'!$A:$A,"AVG",'VISSIM Travel Time Outputs'!$B:$B,BE$9)),"-")</f>
        <v>-</v>
      </c>
      <c r="BF71" s="36" t="str">
        <f>IFERROR(TIME(0,0,AVERAGEIFS('VISSIM Travel Time Outputs'!$J:$J,'VISSIM Travel Time Outputs'!$D:$D,$D71,'VISSIM Travel Time Outputs'!$A:$A,"AVG",'VISSIM Travel Time Outputs'!$B:$B,BF$9)),"-")</f>
        <v>-</v>
      </c>
      <c r="BG71" s="36" t="str">
        <f>IFERROR(TIME(0,0,AVERAGEIFS('VISSIM Travel Time Outputs'!$J:$J,'VISSIM Travel Time Outputs'!$D:$D,$D71,'VISSIM Travel Time Outputs'!$A:$A,"AVG",'VISSIM Travel Time Outputs'!$B:$B,BG$9)),"-")</f>
        <v>-</v>
      </c>
      <c r="BH71" s="36" t="str">
        <f>IFERROR(TIME(0,0,AVERAGEIFS('VISSIM Travel Time Outputs'!$J:$J,'VISSIM Travel Time Outputs'!$D:$D,$D71,'VISSIM Travel Time Outputs'!$A:$A,"AVG",'VISSIM Travel Time Outputs'!$B:$B,BH$9)),"-")</f>
        <v>-</v>
      </c>
      <c r="BI71" s="36" t="str">
        <f>IFERROR(TIME(0,0,AVERAGEIFS('VISSIM Travel Time Outputs'!$J:$J,'VISSIM Travel Time Outputs'!$D:$D,$D71,'VISSIM Travel Time Outputs'!$A:$A,"AVG",'VISSIM Travel Time Outputs'!$B:$B,BI$9)),"-")</f>
        <v>-</v>
      </c>
      <c r="BJ71" s="177" t="str">
        <f>IFERROR(TIME(0,0,AVERAGEIFS('VISSIM Travel Time Outputs'!$J:$J,'VISSIM Travel Time Outputs'!$D:$D,$D71,'VISSIM Travel Time Outputs'!$A:$A,"AVG",'VISSIM Travel Time Outputs'!$B:$B,BJ$9)),"-")</f>
        <v>-</v>
      </c>
      <c r="BK71" s="164"/>
      <c r="BL71" s="379" t="str">
        <f>IFERROR(AVERAGEIFS('VISSIM Travel Time Outputs'!$G:$G,'VISSIM Travel Time Outputs'!$D:$D,$D71,'VISSIM Travel Time Outputs'!$A:$A,"AVG",'VISSIM Travel Time Outputs'!$B:$B,BL$9),"-")</f>
        <v>-</v>
      </c>
      <c r="BM71" s="380" t="str">
        <f>IFERROR(AVERAGEIFS('VISSIM Travel Time Outputs'!$G:$G,'VISSIM Travel Time Outputs'!$D:$D,$D71,'VISSIM Travel Time Outputs'!$A:$A,"AVG",'VISSIM Travel Time Outputs'!$B:$B,BM$9),"-")</f>
        <v>-</v>
      </c>
      <c r="BN71" s="380" t="str">
        <f>IFERROR(AVERAGEIFS('VISSIM Travel Time Outputs'!$G:$G,'VISSIM Travel Time Outputs'!$D:$D,$D71,'VISSIM Travel Time Outputs'!$A:$A,"AVG",'VISSIM Travel Time Outputs'!$B:$B,BN$9),"-")</f>
        <v>-</v>
      </c>
      <c r="BO71" s="380" t="str">
        <f>IFERROR(AVERAGEIFS('VISSIM Travel Time Outputs'!$G:$G,'VISSIM Travel Time Outputs'!$D:$D,$D71,'VISSIM Travel Time Outputs'!$A:$A,"AVG",'VISSIM Travel Time Outputs'!$B:$B,BO$9),"-")</f>
        <v>-</v>
      </c>
      <c r="BP71" s="380" t="str">
        <f>IFERROR(AVERAGEIFS('VISSIM Travel Time Outputs'!$G:$G,'VISSIM Travel Time Outputs'!$D:$D,$D71,'VISSIM Travel Time Outputs'!$A:$A,"AVG",'VISSIM Travel Time Outputs'!$B:$B,BP$9),"-")</f>
        <v>-</v>
      </c>
      <c r="BQ71" s="380" t="str">
        <f>IFERROR(AVERAGEIFS('VISSIM Travel Time Outputs'!$G:$G,'VISSIM Travel Time Outputs'!$D:$D,$D71,'VISSIM Travel Time Outputs'!$A:$A,"AVG",'VISSIM Travel Time Outputs'!$B:$B,BQ$9),"-")</f>
        <v>-</v>
      </c>
      <c r="BR71" s="380" t="str">
        <f>IFERROR(AVERAGEIFS('VISSIM Travel Time Outputs'!$G:$G,'VISSIM Travel Time Outputs'!$D:$D,$D71,'VISSIM Travel Time Outputs'!$A:$A,"AVG",'VISSIM Travel Time Outputs'!$B:$B,BR$9),"-")</f>
        <v>-</v>
      </c>
      <c r="BS71" s="380" t="str">
        <f>IFERROR(AVERAGEIFS('VISSIM Travel Time Outputs'!$G:$G,'VISSIM Travel Time Outputs'!$D:$D,$D71,'VISSIM Travel Time Outputs'!$A:$A,"AVG",'VISSIM Travel Time Outputs'!$B:$B,BS$9),"-")</f>
        <v>-</v>
      </c>
      <c r="BT71" s="380" t="str">
        <f>IFERROR(AVERAGEIFS('VISSIM Travel Time Outputs'!$G:$G,'VISSIM Travel Time Outputs'!$D:$D,$D71,'VISSIM Travel Time Outputs'!$A:$A,"AVG",'VISSIM Travel Time Outputs'!$B:$B,BT$9),"-")</f>
        <v>-</v>
      </c>
      <c r="BU71" s="380" t="str">
        <f>IFERROR(AVERAGEIFS('VISSIM Travel Time Outputs'!$G:$G,'VISSIM Travel Time Outputs'!$D:$D,$D71,'VISSIM Travel Time Outputs'!$A:$A,"AVG",'VISSIM Travel Time Outputs'!$B:$B,BU$9),"-")</f>
        <v>-</v>
      </c>
      <c r="BV71" s="380" t="str">
        <f>IFERROR(AVERAGEIFS('VISSIM Travel Time Outputs'!$G:$G,'VISSIM Travel Time Outputs'!$D:$D,$D71,'VISSIM Travel Time Outputs'!$A:$A,"AVG",'VISSIM Travel Time Outputs'!$B:$B,BV$9),"-")</f>
        <v>-</v>
      </c>
      <c r="BW71" s="380" t="str">
        <f>IFERROR(AVERAGEIFS('VISSIM Travel Time Outputs'!$G:$G,'VISSIM Travel Time Outputs'!$D:$D,$D71,'VISSIM Travel Time Outputs'!$A:$A,"AVG",'VISSIM Travel Time Outputs'!$B:$B,BW$9),"-")</f>
        <v>-</v>
      </c>
      <c r="BX71" s="380" t="str">
        <f>IFERROR(AVERAGEIFS('VISSIM Travel Time Outputs'!$G:$G,'VISSIM Travel Time Outputs'!$D:$D,$D71,'VISSIM Travel Time Outputs'!$A:$A,"AVG",'VISSIM Travel Time Outputs'!$B:$B,BX$9),"-")</f>
        <v>-</v>
      </c>
      <c r="BY71" s="380" t="str">
        <f>IFERROR(AVERAGEIFS('VISSIM Travel Time Outputs'!$G:$G,'VISSIM Travel Time Outputs'!$D:$D,$D71,'VISSIM Travel Time Outputs'!$A:$A,"AVG",'VISSIM Travel Time Outputs'!$B:$B,BY$9),"-")</f>
        <v>-</v>
      </c>
      <c r="BZ71" s="380" t="str">
        <f>IFERROR(AVERAGEIFS('VISSIM Travel Time Outputs'!$G:$G,'VISSIM Travel Time Outputs'!$D:$D,$D71,'VISSIM Travel Time Outputs'!$A:$A,"AVG",'VISSIM Travel Time Outputs'!$B:$B,BZ$9),"-")</f>
        <v>-</v>
      </c>
      <c r="CA71" s="381" t="str">
        <f>IFERROR(AVERAGEIFS('VISSIM Travel Time Outputs'!$G:$G,'VISSIM Travel Time Outputs'!$D:$D,$D71,'VISSIM Travel Time Outputs'!$A:$A,"AVG",'VISSIM Travel Time Outputs'!$B:$B,CA$9),"-")</f>
        <v>-</v>
      </c>
      <c r="CB71" s="304"/>
      <c r="CC71" s="259" t="str">
        <f t="shared" si="16"/>
        <v>--</v>
      </c>
      <c r="CD71" s="410" t="str">
        <f t="shared" si="17"/>
        <v>--</v>
      </c>
      <c r="CE71" s="381">
        <f t="shared" si="18"/>
        <v>0</v>
      </c>
      <c r="CF71" s="387"/>
      <c r="CG71" s="259" t="str">
        <f>IFERROR(GETPIVOTDATA("Average of TRAVTM(31)",#REF!,"TIMEINT",CG$9,"VEHICLETRAVELTIMEMEASUREMENT",$D71)/3600/24,"--")</f>
        <v>--</v>
      </c>
      <c r="CH71" s="36" t="str">
        <f>IFERROR(GETPIVOTDATA("Average of TRAVTM(31)",#REF!,"TIMEINT",CH$9,"VEHICLETRAVELTIMEMEASUREMENT",$D71)/3600/24,"--")</f>
        <v>--</v>
      </c>
      <c r="CI71" s="36" t="str">
        <f>IFERROR(GETPIVOTDATA("Average of TRAVTM(31)",#REF!,"TIMEINT",CI$9,"VEHICLETRAVELTIMEMEASUREMENT",$D71)/3600/24,"--")</f>
        <v>--</v>
      </c>
      <c r="CJ71" s="36" t="str">
        <f>IFERROR(GETPIVOTDATA("Average of TRAVTM(31)",#REF!,"TIMEINT",CJ$9,"VEHICLETRAVELTIMEMEASUREMENT",$D71)/3600/24,"--")</f>
        <v>--</v>
      </c>
      <c r="CK71" s="36" t="str">
        <f>IFERROR(GETPIVOTDATA("Average of TRAVTM(31)",#REF!,"TIMEINT",CK$9,"VEHICLETRAVELTIMEMEASUREMENT",$D71)/3600/24,"--")</f>
        <v>--</v>
      </c>
      <c r="CL71" s="36" t="str">
        <f>IFERROR(GETPIVOTDATA("Average of TRAVTM(31)",#REF!,"TIMEINT",CL$9,"VEHICLETRAVELTIMEMEASUREMENT",$D71)/3600/24,"--")</f>
        <v>--</v>
      </c>
      <c r="CM71" s="36" t="str">
        <f>IFERROR(GETPIVOTDATA("Average of TRAVTM(31)",#REF!,"TIMEINT",CM$9,"VEHICLETRAVELTIMEMEASUREMENT",$D71)/3600/24,"--")</f>
        <v>--</v>
      </c>
      <c r="CN71" s="36" t="str">
        <f>IFERROR(GETPIVOTDATA("Average of TRAVTM(31)",#REF!,"TIMEINT",CN$9,"VEHICLETRAVELTIMEMEASUREMENT",$D71)/3600/24,"--")</f>
        <v>--</v>
      </c>
      <c r="CO71" s="36" t="str">
        <f>IFERROR(GETPIVOTDATA("Average of TRAVTM(31)",#REF!,"TIMEINT",CO$9,"VEHICLETRAVELTIMEMEASUREMENT",$D71)/3600/24,"--")</f>
        <v>--</v>
      </c>
      <c r="CP71" s="36" t="str">
        <f>IFERROR(GETPIVOTDATA("Average of TRAVTM(31)",#REF!,"TIMEINT",CP$9,"VEHICLETRAVELTIMEMEASUREMENT",$D71)/3600/24,"--")</f>
        <v>--</v>
      </c>
      <c r="CQ71" s="36" t="str">
        <f>IFERROR(GETPIVOTDATA("Average of TRAVTM(31)",#REF!,"TIMEINT",CQ$9,"VEHICLETRAVELTIMEMEASUREMENT",$D71)/3600/24,"--")</f>
        <v>--</v>
      </c>
      <c r="CR71" s="36" t="str">
        <f>IFERROR(GETPIVOTDATA("Average of TRAVTM(31)",#REF!,"TIMEINT",CR$9,"VEHICLETRAVELTIMEMEASUREMENT",$D71)/3600/24,"--")</f>
        <v>--</v>
      </c>
      <c r="CS71" s="36" t="str">
        <f>IFERROR(GETPIVOTDATA("Average of TRAVTM(31)",#REF!,"TIMEINT",CS$9,"VEHICLETRAVELTIMEMEASUREMENT",$D71)/3600/24,"--")</f>
        <v>--</v>
      </c>
      <c r="CT71" s="36" t="str">
        <f>IFERROR(GETPIVOTDATA("Average of TRAVTM(31)",#REF!,"TIMEINT",CT$9,"VEHICLETRAVELTIMEMEASUREMENT",$D71)/3600/24,"--")</f>
        <v>--</v>
      </c>
      <c r="CU71" s="36" t="str">
        <f>IFERROR(GETPIVOTDATA("Average of TRAVTM(31)",#REF!,"TIMEINT",CU$9,"VEHICLETRAVELTIMEMEASUREMENT",$D71)/3600/24,"--")</f>
        <v>--</v>
      </c>
      <c r="CV71" s="177" t="str">
        <f>IFERROR(GETPIVOTDATA("Average of TRAVTM(31)",#REF!,"TIMEINT",CV$9,"VEHICLETRAVELTIMEMEASUREMENT",$D71)/3600/24,"--")</f>
        <v>--</v>
      </c>
      <c r="CW71" s="387"/>
      <c r="CX71" s="379" t="str">
        <f>IFERROR(GETPIVOTDATA("Average of VEHS(31)",#REF!,"TIMEINT",CX$9,"VEHICLETRAVELTIMEMEASUREMENT",$D71),"--")</f>
        <v>--</v>
      </c>
      <c r="CY71" s="380" t="str">
        <f>IFERROR(GETPIVOTDATA("Average of VEHS(31)",#REF!,"TIMEINT",CY$9,"VEHICLETRAVELTIMEMEASUREMENT",$D71),"--")</f>
        <v>--</v>
      </c>
      <c r="CZ71" s="380" t="str">
        <f>IFERROR(GETPIVOTDATA("Average of VEHS(31)",#REF!,"TIMEINT",CZ$9,"VEHICLETRAVELTIMEMEASUREMENT",$D71),"--")</f>
        <v>--</v>
      </c>
      <c r="DA71" s="380" t="str">
        <f>IFERROR(GETPIVOTDATA("Average of VEHS(31)",#REF!,"TIMEINT",DA$9,"VEHICLETRAVELTIMEMEASUREMENT",$D71),"--")</f>
        <v>--</v>
      </c>
      <c r="DB71" s="380" t="str">
        <f>IFERROR(GETPIVOTDATA("Average of VEHS(31)",#REF!,"TIMEINT",DB$9,"VEHICLETRAVELTIMEMEASUREMENT",$D71),"--")</f>
        <v>--</v>
      </c>
      <c r="DC71" s="380" t="str">
        <f>IFERROR(GETPIVOTDATA("Average of VEHS(31)",#REF!,"TIMEINT",DC$9,"VEHICLETRAVELTIMEMEASUREMENT",$D71),"--")</f>
        <v>--</v>
      </c>
      <c r="DD71" s="380" t="str">
        <f>IFERROR(GETPIVOTDATA("Average of VEHS(31)",#REF!,"TIMEINT",DD$9,"VEHICLETRAVELTIMEMEASUREMENT",$D71),"--")</f>
        <v>--</v>
      </c>
      <c r="DE71" s="380" t="str">
        <f>IFERROR(GETPIVOTDATA("Average of VEHS(31)",#REF!,"TIMEINT",DE$9,"VEHICLETRAVELTIMEMEASUREMENT",$D71),"--")</f>
        <v>--</v>
      </c>
      <c r="DF71" s="380" t="str">
        <f>IFERROR(GETPIVOTDATA("Average of VEHS(31)",#REF!,"TIMEINT",DF$9,"VEHICLETRAVELTIMEMEASUREMENT",$D71),"--")</f>
        <v>--</v>
      </c>
      <c r="DG71" s="380" t="str">
        <f>IFERROR(GETPIVOTDATA("Average of VEHS(31)",#REF!,"TIMEINT",DG$9,"VEHICLETRAVELTIMEMEASUREMENT",$D71),"--")</f>
        <v>--</v>
      </c>
      <c r="DH71" s="380" t="str">
        <f>IFERROR(GETPIVOTDATA("Average of VEHS(31)",#REF!,"TIMEINT",DH$9,"VEHICLETRAVELTIMEMEASUREMENT",$D71),"--")</f>
        <v>--</v>
      </c>
      <c r="DI71" s="380" t="str">
        <f>IFERROR(GETPIVOTDATA("Average of VEHS(31)",#REF!,"TIMEINT",DI$9,"VEHICLETRAVELTIMEMEASUREMENT",$D71),"--")</f>
        <v>--</v>
      </c>
      <c r="DJ71" s="380" t="str">
        <f>IFERROR(GETPIVOTDATA("Average of VEHS(31)",#REF!,"TIMEINT",DJ$9,"VEHICLETRAVELTIMEMEASUREMENT",$D71),"--")</f>
        <v>--</v>
      </c>
      <c r="DK71" s="380" t="str">
        <f>IFERROR(GETPIVOTDATA("Average of VEHS(31)",#REF!,"TIMEINT",DK$9,"VEHICLETRAVELTIMEMEASUREMENT",$D71),"--")</f>
        <v>--</v>
      </c>
      <c r="DL71" s="380" t="str">
        <f>IFERROR(GETPIVOTDATA("Average of VEHS(31)",#REF!,"TIMEINT",DL$9,"VEHICLETRAVELTIMEMEASUREMENT",$D71),"--")</f>
        <v>--</v>
      </c>
      <c r="DM71" s="381" t="str">
        <f>IFERROR(GETPIVOTDATA("Average of VEHS(31)",#REF!,"TIMEINT",DM$9,"VEHICLETRAVELTIMEMEASUREMENT",$D71),"--")</f>
        <v>--</v>
      </c>
      <c r="DN71" s="387"/>
      <c r="DO71" s="259" t="str">
        <f t="shared" si="19"/>
        <v>--</v>
      </c>
      <c r="DP71" s="410" t="str">
        <f t="shared" si="20"/>
        <v>--</v>
      </c>
      <c r="DQ71" s="381">
        <f t="shared" si="21"/>
        <v>0</v>
      </c>
      <c r="DR71" s="305"/>
      <c r="DS71" s="259" t="str">
        <f>IFERROR(TIME(0,0,AVERAGEIFS('VISSIM Travel Time Outputs'!$K:$K,'VISSIM Travel Time Outputs'!$D:$D,$D71,'VISSIM Travel Time Outputs'!$A:$A,"AVG",'VISSIM Travel Time Outputs'!$B:$B,DS$9)),"-")</f>
        <v>-</v>
      </c>
      <c r="DT71" s="36" t="str">
        <f>IFERROR(TIME(0,0,AVERAGEIFS('VISSIM Travel Time Outputs'!$K:$K,'VISSIM Travel Time Outputs'!$D:$D,$D71,'VISSIM Travel Time Outputs'!$A:$A,"AVG",'VISSIM Travel Time Outputs'!$B:$B,DT$9)),"-")</f>
        <v>-</v>
      </c>
      <c r="DU71" s="36" t="str">
        <f>IFERROR(TIME(0,0,AVERAGEIFS('VISSIM Travel Time Outputs'!$K:$K,'VISSIM Travel Time Outputs'!$D:$D,$D71,'VISSIM Travel Time Outputs'!$A:$A,"AVG",'VISSIM Travel Time Outputs'!$B:$B,DU$9)),"-")</f>
        <v>-</v>
      </c>
      <c r="DV71" s="36" t="str">
        <f>IFERROR(TIME(0,0,AVERAGEIFS('VISSIM Travel Time Outputs'!$K:$K,'VISSIM Travel Time Outputs'!$D:$D,$D71,'VISSIM Travel Time Outputs'!$A:$A,"AVG",'VISSIM Travel Time Outputs'!$B:$B,DV$9)),"-")</f>
        <v>-</v>
      </c>
      <c r="DW71" s="36" t="str">
        <f>IFERROR(TIME(0,0,AVERAGEIFS('VISSIM Travel Time Outputs'!$K:$K,'VISSIM Travel Time Outputs'!$D:$D,$D71,'VISSIM Travel Time Outputs'!$A:$A,"AVG",'VISSIM Travel Time Outputs'!$B:$B,DW$9)),"-")</f>
        <v>-</v>
      </c>
      <c r="DX71" s="36" t="str">
        <f>IFERROR(TIME(0,0,AVERAGEIFS('VISSIM Travel Time Outputs'!$K:$K,'VISSIM Travel Time Outputs'!$D:$D,$D71,'VISSIM Travel Time Outputs'!$A:$A,"AVG",'VISSIM Travel Time Outputs'!$B:$B,DX$9)),"-")</f>
        <v>-</v>
      </c>
      <c r="DY71" s="36" t="str">
        <f>IFERROR(TIME(0,0,AVERAGEIFS('VISSIM Travel Time Outputs'!$K:$K,'VISSIM Travel Time Outputs'!$D:$D,$D71,'VISSIM Travel Time Outputs'!$A:$A,"AVG",'VISSIM Travel Time Outputs'!$B:$B,DY$9)),"-")</f>
        <v>-</v>
      </c>
      <c r="DZ71" s="36" t="str">
        <f>IFERROR(TIME(0,0,AVERAGEIFS('VISSIM Travel Time Outputs'!$K:$K,'VISSIM Travel Time Outputs'!$D:$D,$D71,'VISSIM Travel Time Outputs'!$A:$A,"AVG",'VISSIM Travel Time Outputs'!$B:$B,DZ$9)),"-")</f>
        <v>-</v>
      </c>
      <c r="EA71" s="36" t="str">
        <f>IFERROR(TIME(0,0,AVERAGEIFS('VISSIM Travel Time Outputs'!$K:$K,'VISSIM Travel Time Outputs'!$D:$D,$D71,'VISSIM Travel Time Outputs'!$A:$A,"AVG",'VISSIM Travel Time Outputs'!$B:$B,EA$9)),"-")</f>
        <v>-</v>
      </c>
      <c r="EB71" s="36" t="str">
        <f>IFERROR(TIME(0,0,AVERAGEIFS('VISSIM Travel Time Outputs'!$K:$K,'VISSIM Travel Time Outputs'!$D:$D,$D71,'VISSIM Travel Time Outputs'!$A:$A,"AVG",'VISSIM Travel Time Outputs'!$B:$B,EB$9)),"-")</f>
        <v>-</v>
      </c>
      <c r="EC71" s="36" t="str">
        <f>IFERROR(TIME(0,0,AVERAGEIFS('VISSIM Travel Time Outputs'!$K:$K,'VISSIM Travel Time Outputs'!$D:$D,$D71,'VISSIM Travel Time Outputs'!$A:$A,"AVG",'VISSIM Travel Time Outputs'!$B:$B,EC$9)),"-")</f>
        <v>-</v>
      </c>
      <c r="ED71" s="36" t="str">
        <f>IFERROR(TIME(0,0,AVERAGEIFS('VISSIM Travel Time Outputs'!$K:$K,'VISSIM Travel Time Outputs'!$D:$D,$D71,'VISSIM Travel Time Outputs'!$A:$A,"AVG",'VISSIM Travel Time Outputs'!$B:$B,ED$9)),"-")</f>
        <v>-</v>
      </c>
      <c r="EE71" s="36" t="str">
        <f>IFERROR(TIME(0,0,AVERAGEIFS('VISSIM Travel Time Outputs'!$K:$K,'VISSIM Travel Time Outputs'!$D:$D,$D71,'VISSIM Travel Time Outputs'!$A:$A,"AVG",'VISSIM Travel Time Outputs'!$B:$B,EE$9)),"-")</f>
        <v>-</v>
      </c>
      <c r="EF71" s="36" t="str">
        <f>IFERROR(TIME(0,0,AVERAGEIFS('VISSIM Travel Time Outputs'!$K:$K,'VISSIM Travel Time Outputs'!$D:$D,$D71,'VISSIM Travel Time Outputs'!$A:$A,"AVG",'VISSIM Travel Time Outputs'!$B:$B,EF$9)),"-")</f>
        <v>-</v>
      </c>
      <c r="EG71" s="36" t="str">
        <f>IFERROR(TIME(0,0,AVERAGEIFS('VISSIM Travel Time Outputs'!$K:$K,'VISSIM Travel Time Outputs'!$D:$D,$D71,'VISSIM Travel Time Outputs'!$A:$A,"AVG",'VISSIM Travel Time Outputs'!$B:$B,EG$9)),"-")</f>
        <v>-</v>
      </c>
      <c r="EH71" s="177" t="str">
        <f>IFERROR(TIME(0,0,AVERAGEIFS('VISSIM Travel Time Outputs'!$K:$K,'VISSIM Travel Time Outputs'!$D:$D,$D71,'VISSIM Travel Time Outputs'!$A:$A,"AVG",'VISSIM Travel Time Outputs'!$B:$B,EH$9)),"-")</f>
        <v>-</v>
      </c>
      <c r="EI71" s="164"/>
      <c r="EJ71" s="379" t="str">
        <f>IFERROR(AVERAGEIFS('VISSIM Travel Time Outputs'!$H:$H,'VISSIM Travel Time Outputs'!$D:$D,$D71,'VISSIM Travel Time Outputs'!$A:$A,"AVG",'VISSIM Travel Time Outputs'!$B:$B,EJ$9),"-")</f>
        <v>-</v>
      </c>
      <c r="EK71" s="380" t="str">
        <f>IFERROR(AVERAGEIFS('VISSIM Travel Time Outputs'!$H:$H,'VISSIM Travel Time Outputs'!$D:$D,$D71,'VISSIM Travel Time Outputs'!$A:$A,"AVG",'VISSIM Travel Time Outputs'!$B:$B,EK$9),"-")</f>
        <v>-</v>
      </c>
      <c r="EL71" s="380" t="str">
        <f>IFERROR(AVERAGEIFS('VISSIM Travel Time Outputs'!$H:$H,'VISSIM Travel Time Outputs'!$D:$D,$D71,'VISSIM Travel Time Outputs'!$A:$A,"AVG",'VISSIM Travel Time Outputs'!$B:$B,EL$9),"-")</f>
        <v>-</v>
      </c>
      <c r="EM71" s="380" t="str">
        <f>IFERROR(AVERAGEIFS('VISSIM Travel Time Outputs'!$H:$H,'VISSIM Travel Time Outputs'!$D:$D,$D71,'VISSIM Travel Time Outputs'!$A:$A,"AVG",'VISSIM Travel Time Outputs'!$B:$B,EM$9),"-")</f>
        <v>-</v>
      </c>
      <c r="EN71" s="380" t="str">
        <f>IFERROR(AVERAGEIFS('VISSIM Travel Time Outputs'!$H:$H,'VISSIM Travel Time Outputs'!$D:$D,$D71,'VISSIM Travel Time Outputs'!$A:$A,"AVG",'VISSIM Travel Time Outputs'!$B:$B,EN$9),"-")</f>
        <v>-</v>
      </c>
      <c r="EO71" s="380" t="str">
        <f>IFERROR(AVERAGEIFS('VISSIM Travel Time Outputs'!$H:$H,'VISSIM Travel Time Outputs'!$D:$D,$D71,'VISSIM Travel Time Outputs'!$A:$A,"AVG",'VISSIM Travel Time Outputs'!$B:$B,EO$9),"-")</f>
        <v>-</v>
      </c>
      <c r="EP71" s="380" t="str">
        <f>IFERROR(AVERAGEIFS('VISSIM Travel Time Outputs'!$H:$H,'VISSIM Travel Time Outputs'!$D:$D,$D71,'VISSIM Travel Time Outputs'!$A:$A,"AVG",'VISSIM Travel Time Outputs'!$B:$B,EP$9),"-")</f>
        <v>-</v>
      </c>
      <c r="EQ71" s="380" t="str">
        <f>IFERROR(AVERAGEIFS('VISSIM Travel Time Outputs'!$H:$H,'VISSIM Travel Time Outputs'!$D:$D,$D71,'VISSIM Travel Time Outputs'!$A:$A,"AVG",'VISSIM Travel Time Outputs'!$B:$B,EQ$9),"-")</f>
        <v>-</v>
      </c>
      <c r="ER71" s="380" t="str">
        <f>IFERROR(AVERAGEIFS('VISSIM Travel Time Outputs'!$H:$H,'VISSIM Travel Time Outputs'!$D:$D,$D71,'VISSIM Travel Time Outputs'!$A:$A,"AVG",'VISSIM Travel Time Outputs'!$B:$B,ER$9),"-")</f>
        <v>-</v>
      </c>
      <c r="ES71" s="380" t="str">
        <f>IFERROR(AVERAGEIFS('VISSIM Travel Time Outputs'!$H:$H,'VISSIM Travel Time Outputs'!$D:$D,$D71,'VISSIM Travel Time Outputs'!$A:$A,"AVG",'VISSIM Travel Time Outputs'!$B:$B,ES$9),"-")</f>
        <v>-</v>
      </c>
      <c r="ET71" s="380" t="str">
        <f>IFERROR(AVERAGEIFS('VISSIM Travel Time Outputs'!$H:$H,'VISSIM Travel Time Outputs'!$D:$D,$D71,'VISSIM Travel Time Outputs'!$A:$A,"AVG",'VISSIM Travel Time Outputs'!$B:$B,ET$9),"-")</f>
        <v>-</v>
      </c>
      <c r="EU71" s="380" t="str">
        <f>IFERROR(AVERAGEIFS('VISSIM Travel Time Outputs'!$H:$H,'VISSIM Travel Time Outputs'!$D:$D,$D71,'VISSIM Travel Time Outputs'!$A:$A,"AVG",'VISSIM Travel Time Outputs'!$B:$B,EU$9),"-")</f>
        <v>-</v>
      </c>
      <c r="EV71" s="380" t="str">
        <f>IFERROR(AVERAGEIFS('VISSIM Travel Time Outputs'!$H:$H,'VISSIM Travel Time Outputs'!$D:$D,$D71,'VISSIM Travel Time Outputs'!$A:$A,"AVG",'VISSIM Travel Time Outputs'!$B:$B,EV$9),"-")</f>
        <v>-</v>
      </c>
      <c r="EW71" s="380" t="str">
        <f>IFERROR(AVERAGEIFS('VISSIM Travel Time Outputs'!$H:$H,'VISSIM Travel Time Outputs'!$D:$D,$D71,'VISSIM Travel Time Outputs'!$A:$A,"AVG",'VISSIM Travel Time Outputs'!$B:$B,EW$9),"-")</f>
        <v>-</v>
      </c>
      <c r="EX71" s="380" t="str">
        <f>IFERROR(AVERAGEIFS('VISSIM Travel Time Outputs'!$H:$H,'VISSIM Travel Time Outputs'!$D:$D,$D71,'VISSIM Travel Time Outputs'!$A:$A,"AVG",'VISSIM Travel Time Outputs'!$B:$B,EX$9),"-")</f>
        <v>-</v>
      </c>
      <c r="EY71" s="381" t="str">
        <f>IFERROR(AVERAGEIFS('VISSIM Travel Time Outputs'!$H:$H,'VISSIM Travel Time Outputs'!$D:$D,$D71,'VISSIM Travel Time Outputs'!$A:$A,"AVG",'VISSIM Travel Time Outputs'!$B:$B,EY$9),"-")</f>
        <v>-</v>
      </c>
      <c r="EZ71" s="304"/>
      <c r="FA71" s="259" t="str">
        <f t="shared" si="22"/>
        <v>--</v>
      </c>
      <c r="FB71" s="410" t="str">
        <f t="shared" si="23"/>
        <v>--</v>
      </c>
      <c r="FC71" s="381">
        <f t="shared" si="24"/>
        <v>0</v>
      </c>
      <c r="FD71" s="387"/>
      <c r="FE71" s="259" t="str">
        <f>IFERROR(GETPIVOTDATA("Average of TRAVTM(40)",#REF!,"TIMEINT",FE$9,"VEHICLETRAVELTIMEMEASUREMENT",$D71)/3600/24,"--")</f>
        <v>--</v>
      </c>
      <c r="FF71" s="36" t="str">
        <f>IFERROR(GETPIVOTDATA("Average of TRAVTM(40)",#REF!,"TIMEINT",FF$9,"VEHICLETRAVELTIMEMEASUREMENT",$D71)/3600/24,"--")</f>
        <v>--</v>
      </c>
      <c r="FG71" s="36" t="str">
        <f>IFERROR(GETPIVOTDATA("Average of TRAVTM(40)",#REF!,"TIMEINT",FG$9,"VEHICLETRAVELTIMEMEASUREMENT",$D71)/3600/24,"--")</f>
        <v>--</v>
      </c>
      <c r="FH71" s="36" t="str">
        <f>IFERROR(GETPIVOTDATA("Average of TRAVTM(40)",#REF!,"TIMEINT",FH$9,"VEHICLETRAVELTIMEMEASUREMENT",$D71)/3600/24,"--")</f>
        <v>--</v>
      </c>
      <c r="FI71" s="36" t="str">
        <f>IFERROR(GETPIVOTDATA("Average of TRAVTM(40)",#REF!,"TIMEINT",FI$9,"VEHICLETRAVELTIMEMEASUREMENT",$D71)/3600/24,"--")</f>
        <v>--</v>
      </c>
      <c r="FJ71" s="36" t="str">
        <f>IFERROR(GETPIVOTDATA("Average of TRAVTM(40)",#REF!,"TIMEINT",FJ$9,"VEHICLETRAVELTIMEMEASUREMENT",$D71)/3600/24,"--")</f>
        <v>--</v>
      </c>
      <c r="FK71" s="36" t="str">
        <f>IFERROR(GETPIVOTDATA("Average of TRAVTM(40)",#REF!,"TIMEINT",FK$9,"VEHICLETRAVELTIMEMEASUREMENT",$D71)/3600/24,"--")</f>
        <v>--</v>
      </c>
      <c r="FL71" s="36" t="str">
        <f>IFERROR(GETPIVOTDATA("Average of TRAVTM(40)",#REF!,"TIMEINT",FL$9,"VEHICLETRAVELTIMEMEASUREMENT",$D71)/3600/24,"--")</f>
        <v>--</v>
      </c>
      <c r="FM71" s="36" t="str">
        <f>IFERROR(GETPIVOTDATA("Average of TRAVTM(40)",#REF!,"TIMEINT",FM$9,"VEHICLETRAVELTIMEMEASUREMENT",$D71)/3600/24,"--")</f>
        <v>--</v>
      </c>
      <c r="FN71" s="36" t="str">
        <f>IFERROR(GETPIVOTDATA("Average of TRAVTM(40)",#REF!,"TIMEINT",FN$9,"VEHICLETRAVELTIMEMEASUREMENT",$D71)/3600/24,"--")</f>
        <v>--</v>
      </c>
      <c r="FO71" s="36" t="str">
        <f>IFERROR(GETPIVOTDATA("Average of TRAVTM(40)",#REF!,"TIMEINT",FO$9,"VEHICLETRAVELTIMEMEASUREMENT",$D71)/3600/24,"--")</f>
        <v>--</v>
      </c>
      <c r="FP71" s="36" t="str">
        <f>IFERROR(GETPIVOTDATA("Average of TRAVTM(40)",#REF!,"TIMEINT",FP$9,"VEHICLETRAVELTIMEMEASUREMENT",$D71)/3600/24,"--")</f>
        <v>--</v>
      </c>
      <c r="FQ71" s="36" t="str">
        <f>IFERROR(GETPIVOTDATA("Average of TRAVTM(40)",#REF!,"TIMEINT",FQ$9,"VEHICLETRAVELTIMEMEASUREMENT",$D71)/3600/24,"--")</f>
        <v>--</v>
      </c>
      <c r="FR71" s="36" t="str">
        <f>IFERROR(GETPIVOTDATA("Average of TRAVTM(40)",#REF!,"TIMEINT",FR$9,"VEHICLETRAVELTIMEMEASUREMENT",$D71)/3600/24,"--")</f>
        <v>--</v>
      </c>
      <c r="FS71" s="36" t="str">
        <f>IFERROR(GETPIVOTDATA("Average of TRAVTM(40)",#REF!,"TIMEINT",FS$9,"VEHICLETRAVELTIMEMEASUREMENT",$D71)/3600/24,"--")</f>
        <v>--</v>
      </c>
      <c r="FT71" s="177" t="str">
        <f>IFERROR(GETPIVOTDATA("Average of TRAVTM(40)",#REF!,"TIMEINT",FT$9,"VEHICLETRAVELTIMEMEASUREMENT",$D71)/3600/24,"--")</f>
        <v>--</v>
      </c>
      <c r="FU71" s="387"/>
      <c r="FV71" s="379" t="str">
        <f>IFERROR(GETPIVOTDATA("Average of VEHS(40)",#REF!,"TIMEINT",FV$9,"VEHICLETRAVELTIMEMEASUREMENT",$D71),"--")</f>
        <v>--</v>
      </c>
      <c r="FW71" s="380" t="str">
        <f>IFERROR(GETPIVOTDATA("Average of VEHS(40)",#REF!,"TIMEINT",FW$9,"VEHICLETRAVELTIMEMEASUREMENT",$D71),"--")</f>
        <v>--</v>
      </c>
      <c r="FX71" s="380" t="str">
        <f>IFERROR(GETPIVOTDATA("Average of VEHS(40)",#REF!,"TIMEINT",FX$9,"VEHICLETRAVELTIMEMEASUREMENT",$D71),"--")</f>
        <v>--</v>
      </c>
      <c r="FY71" s="380" t="str">
        <f>IFERROR(GETPIVOTDATA("Average of VEHS(40)",#REF!,"TIMEINT",FY$9,"VEHICLETRAVELTIMEMEASUREMENT",$D71),"--")</f>
        <v>--</v>
      </c>
      <c r="FZ71" s="380" t="str">
        <f>IFERROR(GETPIVOTDATA("Average of VEHS(40)",#REF!,"TIMEINT",FZ$9,"VEHICLETRAVELTIMEMEASUREMENT",$D71),"--")</f>
        <v>--</v>
      </c>
      <c r="GA71" s="380" t="str">
        <f>IFERROR(GETPIVOTDATA("Average of VEHS(40)",#REF!,"TIMEINT",GA$9,"VEHICLETRAVELTIMEMEASUREMENT",$D71),"--")</f>
        <v>--</v>
      </c>
      <c r="GB71" s="380" t="str">
        <f>IFERROR(GETPIVOTDATA("Average of VEHS(40)",#REF!,"TIMEINT",GB$9,"VEHICLETRAVELTIMEMEASUREMENT",$D71),"--")</f>
        <v>--</v>
      </c>
      <c r="GC71" s="380" t="str">
        <f>IFERROR(GETPIVOTDATA("Average of VEHS(40)",#REF!,"TIMEINT",GC$9,"VEHICLETRAVELTIMEMEASUREMENT",$D71),"--")</f>
        <v>--</v>
      </c>
      <c r="GD71" s="380" t="str">
        <f>IFERROR(GETPIVOTDATA("Average of VEHS(40)",#REF!,"TIMEINT",GD$9,"VEHICLETRAVELTIMEMEASUREMENT",$D71),"--")</f>
        <v>--</v>
      </c>
      <c r="GE71" s="380" t="str">
        <f>IFERROR(GETPIVOTDATA("Average of VEHS(40)",#REF!,"TIMEINT",GE$9,"VEHICLETRAVELTIMEMEASUREMENT",$D71),"--")</f>
        <v>--</v>
      </c>
      <c r="GF71" s="380" t="str">
        <f>IFERROR(GETPIVOTDATA("Average of VEHS(40)",#REF!,"TIMEINT",GF$9,"VEHICLETRAVELTIMEMEASUREMENT",$D71),"--")</f>
        <v>--</v>
      </c>
      <c r="GG71" s="380" t="str">
        <f>IFERROR(GETPIVOTDATA("Average of VEHS(40)",#REF!,"TIMEINT",GG$9,"VEHICLETRAVELTIMEMEASUREMENT",$D71),"--")</f>
        <v>--</v>
      </c>
      <c r="GH71" s="380" t="str">
        <f>IFERROR(GETPIVOTDATA("Average of VEHS(40)",#REF!,"TIMEINT",GH$9,"VEHICLETRAVELTIMEMEASUREMENT",$D71),"--")</f>
        <v>--</v>
      </c>
      <c r="GI71" s="380" t="str">
        <f>IFERROR(GETPIVOTDATA("Average of VEHS(40)",#REF!,"TIMEINT",GI$9,"VEHICLETRAVELTIMEMEASUREMENT",$D71),"--")</f>
        <v>--</v>
      </c>
      <c r="GJ71" s="380" t="str">
        <f>IFERROR(GETPIVOTDATA("Average of VEHS(40)",#REF!,"TIMEINT",GJ$9,"VEHICLETRAVELTIMEMEASUREMENT",$D71),"--")</f>
        <v>--</v>
      </c>
      <c r="GK71" s="381" t="str">
        <f>IFERROR(GETPIVOTDATA("Average of VEHS(40)",#REF!,"TIMEINT",GK$9,"VEHICLETRAVELTIMEMEASUREMENT",$D71),"--")</f>
        <v>--</v>
      </c>
      <c r="GL71" s="387"/>
      <c r="GM71" s="259" t="str">
        <f t="shared" si="25"/>
        <v>--</v>
      </c>
      <c r="GN71" s="410" t="str">
        <f t="shared" si="26"/>
        <v>--</v>
      </c>
      <c r="GO71" s="381">
        <f t="shared" si="27"/>
        <v>0</v>
      </c>
      <c r="GP71" s="387"/>
      <c r="GQ71" s="259" t="str">
        <f>IFERROR(GETPIVOTDATA("Average of TRAVTM(60)",#REF!,"TIMEINT",GQ$9,"VEHICLETRAVELTIMEMEASUREMENT",$D71)/3600/24,"--")</f>
        <v>--</v>
      </c>
      <c r="GR71" s="36" t="str">
        <f>IFERROR(GETPIVOTDATA("Average of TRAVTM(60)",#REF!,"TIMEINT",GR$9,"VEHICLETRAVELTIMEMEASUREMENT",$D71)/3600/24,"--")</f>
        <v>--</v>
      </c>
      <c r="GS71" s="36" t="str">
        <f>IFERROR(GETPIVOTDATA("Average of TRAVTM(60)",#REF!,"TIMEINT",GS$9,"VEHICLETRAVELTIMEMEASUREMENT",$D71)/3600/24,"--")</f>
        <v>--</v>
      </c>
      <c r="GT71" s="36" t="str">
        <f>IFERROR(GETPIVOTDATA("Average of TRAVTM(60)",#REF!,"TIMEINT",GT$9,"VEHICLETRAVELTIMEMEASUREMENT",$D71)/3600/24,"--")</f>
        <v>--</v>
      </c>
      <c r="GU71" s="36" t="str">
        <f>IFERROR(GETPIVOTDATA("Average of TRAVTM(60)",#REF!,"TIMEINT",GU$9,"VEHICLETRAVELTIMEMEASUREMENT",$D71)/3600/24,"--")</f>
        <v>--</v>
      </c>
      <c r="GV71" s="36" t="str">
        <f>IFERROR(GETPIVOTDATA("Average of TRAVTM(60)",#REF!,"TIMEINT",GV$9,"VEHICLETRAVELTIMEMEASUREMENT",$D71)/3600/24,"--")</f>
        <v>--</v>
      </c>
      <c r="GW71" s="36" t="str">
        <f>IFERROR(GETPIVOTDATA("Average of TRAVTM(60)",#REF!,"TIMEINT",GW$9,"VEHICLETRAVELTIMEMEASUREMENT",$D71)/3600/24,"--")</f>
        <v>--</v>
      </c>
      <c r="GX71" s="36" t="str">
        <f>IFERROR(GETPIVOTDATA("Average of TRAVTM(60)",#REF!,"TIMEINT",GX$9,"VEHICLETRAVELTIMEMEASUREMENT",$D71)/3600/24,"--")</f>
        <v>--</v>
      </c>
      <c r="GY71" s="36" t="str">
        <f>IFERROR(GETPIVOTDATA("Average of TRAVTM(60)",#REF!,"TIMEINT",GY$9,"VEHICLETRAVELTIMEMEASUREMENT",$D71)/3600/24,"--")</f>
        <v>--</v>
      </c>
      <c r="GZ71" s="36" t="str">
        <f>IFERROR(GETPIVOTDATA("Average of TRAVTM(60)",#REF!,"TIMEINT",GZ$9,"VEHICLETRAVELTIMEMEASUREMENT",$D71)/3600/24,"--")</f>
        <v>--</v>
      </c>
      <c r="HA71" s="36" t="str">
        <f>IFERROR(GETPIVOTDATA("Average of TRAVTM(60)",#REF!,"TIMEINT",HA$9,"VEHICLETRAVELTIMEMEASUREMENT",$D71)/3600/24,"--")</f>
        <v>--</v>
      </c>
      <c r="HB71" s="36" t="str">
        <f>IFERROR(GETPIVOTDATA("Average of TRAVTM(60)",#REF!,"TIMEINT",HB$9,"VEHICLETRAVELTIMEMEASUREMENT",$D71)/3600/24,"--")</f>
        <v>--</v>
      </c>
      <c r="HC71" s="36" t="str">
        <f>IFERROR(GETPIVOTDATA("Average of TRAVTM(60)",#REF!,"TIMEINT",HC$9,"VEHICLETRAVELTIMEMEASUREMENT",$D71)/3600/24,"--")</f>
        <v>--</v>
      </c>
      <c r="HD71" s="36" t="str">
        <f>IFERROR(GETPIVOTDATA("Average of TRAVTM(60)",#REF!,"TIMEINT",HD$9,"VEHICLETRAVELTIMEMEASUREMENT",$D71)/3600/24,"--")</f>
        <v>--</v>
      </c>
      <c r="HE71" s="36" t="str">
        <f>IFERROR(GETPIVOTDATA("Average of TRAVTM(60)",#REF!,"TIMEINT",HE$9,"VEHICLETRAVELTIMEMEASUREMENT",$D71)/3600/24,"--")</f>
        <v>--</v>
      </c>
      <c r="HF71" s="177" t="str">
        <f>IFERROR(GETPIVOTDATA("Average of TRAVTM(60)",#REF!,"TIMEINT",HF$9,"VEHICLETRAVELTIMEMEASUREMENT",$D71)/3600/24,"--")</f>
        <v>--</v>
      </c>
      <c r="HG71" s="387"/>
      <c r="HH71" s="379" t="str">
        <f>IFERROR(GETPIVOTDATA("Average of VEHS(60)",#REF!,"TIMEINT",HH$9,"VEHICLETRAVELTIMEMEASUREMENT",$D71),"--")</f>
        <v>--</v>
      </c>
      <c r="HI71" s="380" t="str">
        <f>IFERROR(GETPIVOTDATA("Average of VEHS(60)",#REF!,"TIMEINT",HI$9,"VEHICLETRAVELTIMEMEASUREMENT",$D71),"--")</f>
        <v>--</v>
      </c>
      <c r="HJ71" s="380" t="str">
        <f>IFERROR(GETPIVOTDATA("Average of VEHS(60)",#REF!,"TIMEINT",HJ$9,"VEHICLETRAVELTIMEMEASUREMENT",$D71),"--")</f>
        <v>--</v>
      </c>
      <c r="HK71" s="380" t="str">
        <f>IFERROR(GETPIVOTDATA("Average of VEHS(60)",#REF!,"TIMEINT",HK$9,"VEHICLETRAVELTIMEMEASUREMENT",$D71),"--")</f>
        <v>--</v>
      </c>
      <c r="HL71" s="380" t="str">
        <f>IFERROR(GETPIVOTDATA("Average of VEHS(60)",#REF!,"TIMEINT",HL$9,"VEHICLETRAVELTIMEMEASUREMENT",$D71),"--")</f>
        <v>--</v>
      </c>
      <c r="HM71" s="380" t="str">
        <f>IFERROR(GETPIVOTDATA("Average of VEHS(60)",#REF!,"TIMEINT",HM$9,"VEHICLETRAVELTIMEMEASUREMENT",$D71),"--")</f>
        <v>--</v>
      </c>
      <c r="HN71" s="380" t="str">
        <f>IFERROR(GETPIVOTDATA("Average of VEHS(60)",#REF!,"TIMEINT",HN$9,"VEHICLETRAVELTIMEMEASUREMENT",$D71),"--")</f>
        <v>--</v>
      </c>
      <c r="HO71" s="380" t="str">
        <f>IFERROR(GETPIVOTDATA("Average of VEHS(60)",#REF!,"TIMEINT",HO$9,"VEHICLETRAVELTIMEMEASUREMENT",$D71),"--")</f>
        <v>--</v>
      </c>
      <c r="HP71" s="380" t="str">
        <f>IFERROR(GETPIVOTDATA("Average of VEHS(60)",#REF!,"TIMEINT",HP$9,"VEHICLETRAVELTIMEMEASUREMENT",$D71),"--")</f>
        <v>--</v>
      </c>
      <c r="HQ71" s="380" t="str">
        <f>IFERROR(GETPIVOTDATA("Average of VEHS(60)",#REF!,"TIMEINT",HQ$9,"VEHICLETRAVELTIMEMEASUREMENT",$D71),"--")</f>
        <v>--</v>
      </c>
      <c r="HR71" s="380" t="str">
        <f>IFERROR(GETPIVOTDATA("Average of VEHS(60)",#REF!,"TIMEINT",HR$9,"VEHICLETRAVELTIMEMEASUREMENT",$D71),"--")</f>
        <v>--</v>
      </c>
      <c r="HS71" s="380" t="str">
        <f>IFERROR(GETPIVOTDATA("Average of VEHS(60)",#REF!,"TIMEINT",HS$9,"VEHICLETRAVELTIMEMEASUREMENT",$D71),"--")</f>
        <v>--</v>
      </c>
      <c r="HT71" s="380" t="str">
        <f>IFERROR(GETPIVOTDATA("Average of VEHS(60)",#REF!,"TIMEINT",HT$9,"VEHICLETRAVELTIMEMEASUREMENT",$D71),"--")</f>
        <v>--</v>
      </c>
      <c r="HU71" s="380" t="str">
        <f>IFERROR(GETPIVOTDATA("Average of VEHS(60)",#REF!,"TIMEINT",HU$9,"VEHICLETRAVELTIMEMEASUREMENT",$D71),"--")</f>
        <v>--</v>
      </c>
      <c r="HV71" s="380" t="str">
        <f>IFERROR(GETPIVOTDATA("Average of VEHS(60)",#REF!,"TIMEINT",HV$9,"VEHICLETRAVELTIMEMEASUREMENT",$D71),"--")</f>
        <v>--</v>
      </c>
      <c r="HW71" s="381" t="str">
        <f>IFERROR(GETPIVOTDATA("Average of VEHS(60)",#REF!,"TIMEINT",HW$9,"VEHICLETRAVELTIMEMEASUREMENT",$D71),"--")</f>
        <v>--</v>
      </c>
      <c r="HX71" s="387"/>
      <c r="HY71" s="259" t="str">
        <f t="shared" si="28"/>
        <v>--</v>
      </c>
      <c r="HZ71" s="410" t="str">
        <f t="shared" si="29"/>
        <v>--</v>
      </c>
      <c r="IA71" s="381">
        <f t="shared" si="30"/>
        <v>0</v>
      </c>
      <c r="IB71" s="716"/>
      <c r="IC71" s="379" t="str">
        <f>IFERROR(AVERAGEIFS('VISSIM Travel Time Outputs'!$L:$L,'VISSIM Travel Time Outputs'!$D:$D,$D71,'VISSIM Travel Time Outputs'!$A:$A,"AVG",'VISSIM Travel Time Outputs'!$B:$B,IC$9),"-")</f>
        <v>-</v>
      </c>
      <c r="ID71" s="380" t="str">
        <f>IFERROR(AVERAGEIFS('VISSIM Travel Time Outputs'!$L:$L,'VISSIM Travel Time Outputs'!$D:$D,$D71,'VISSIM Travel Time Outputs'!$A:$A,"AVG",'VISSIM Travel Time Outputs'!$B:$B,ID$9),"-")</f>
        <v>-</v>
      </c>
      <c r="IE71" s="380" t="str">
        <f>IFERROR(AVERAGEIFS('VISSIM Travel Time Outputs'!$L:$L,'VISSIM Travel Time Outputs'!$D:$D,$D71,'VISSIM Travel Time Outputs'!$A:$A,"AVG",'VISSIM Travel Time Outputs'!$B:$B,IE$9),"-")</f>
        <v>-</v>
      </c>
      <c r="IF71" s="380" t="str">
        <f>IFERROR(AVERAGEIFS('VISSIM Travel Time Outputs'!$L:$L,'VISSIM Travel Time Outputs'!$D:$D,$D71,'VISSIM Travel Time Outputs'!$A:$A,"AVG",'VISSIM Travel Time Outputs'!$B:$B,IF$9),"-")</f>
        <v>-</v>
      </c>
      <c r="IG71" s="380" t="str">
        <f>IFERROR(AVERAGEIFS('VISSIM Travel Time Outputs'!$L:$L,'VISSIM Travel Time Outputs'!$D:$D,$D71,'VISSIM Travel Time Outputs'!$A:$A,"AVG",'VISSIM Travel Time Outputs'!$B:$B,IG$9),"-")</f>
        <v>-</v>
      </c>
      <c r="IH71" s="380" t="str">
        <f>IFERROR(AVERAGEIFS('VISSIM Travel Time Outputs'!$L:$L,'VISSIM Travel Time Outputs'!$D:$D,$D71,'VISSIM Travel Time Outputs'!$A:$A,"AVG",'VISSIM Travel Time Outputs'!$B:$B,IH$9),"-")</f>
        <v>-</v>
      </c>
      <c r="II71" s="380" t="str">
        <f>IFERROR(AVERAGEIFS('VISSIM Travel Time Outputs'!$L:$L,'VISSIM Travel Time Outputs'!$D:$D,$D71,'VISSIM Travel Time Outputs'!$A:$A,"AVG",'VISSIM Travel Time Outputs'!$B:$B,II$9),"-")</f>
        <v>-</v>
      </c>
      <c r="IJ71" s="380" t="str">
        <f>IFERROR(AVERAGEIFS('VISSIM Travel Time Outputs'!$L:$L,'VISSIM Travel Time Outputs'!$D:$D,$D71,'VISSIM Travel Time Outputs'!$A:$A,"AVG",'VISSIM Travel Time Outputs'!$B:$B,IJ$9),"-")</f>
        <v>-</v>
      </c>
      <c r="IK71" s="380" t="str">
        <f>IFERROR(AVERAGEIFS('VISSIM Travel Time Outputs'!$L:$L,'VISSIM Travel Time Outputs'!$D:$D,$D71,'VISSIM Travel Time Outputs'!$A:$A,"AVG",'VISSIM Travel Time Outputs'!$B:$B,IK$9),"-")</f>
        <v>-</v>
      </c>
      <c r="IL71" s="380" t="str">
        <f>IFERROR(AVERAGEIFS('VISSIM Travel Time Outputs'!$L:$L,'VISSIM Travel Time Outputs'!$D:$D,$D71,'VISSIM Travel Time Outputs'!$A:$A,"AVG",'VISSIM Travel Time Outputs'!$B:$B,IL$9),"-")</f>
        <v>-</v>
      </c>
      <c r="IM71" s="380" t="str">
        <f>IFERROR(AVERAGEIFS('VISSIM Travel Time Outputs'!$L:$L,'VISSIM Travel Time Outputs'!$D:$D,$D71,'VISSIM Travel Time Outputs'!$A:$A,"AVG",'VISSIM Travel Time Outputs'!$B:$B,IM$9),"-")</f>
        <v>-</v>
      </c>
      <c r="IN71" s="380" t="str">
        <f>IFERROR(AVERAGEIFS('VISSIM Travel Time Outputs'!$L:$L,'VISSIM Travel Time Outputs'!$D:$D,$D71,'VISSIM Travel Time Outputs'!$A:$A,"AVG",'VISSIM Travel Time Outputs'!$B:$B,IN$9),"-")</f>
        <v>-</v>
      </c>
      <c r="IO71" s="380" t="str">
        <f>IFERROR(AVERAGEIFS('VISSIM Travel Time Outputs'!$L:$L,'VISSIM Travel Time Outputs'!$D:$D,$D71,'VISSIM Travel Time Outputs'!$A:$A,"AVG",'VISSIM Travel Time Outputs'!$B:$B,IO$9),"-")</f>
        <v>-</v>
      </c>
      <c r="IP71" s="380" t="str">
        <f>IFERROR(AVERAGEIFS('VISSIM Travel Time Outputs'!$L:$L,'VISSIM Travel Time Outputs'!$D:$D,$D71,'VISSIM Travel Time Outputs'!$A:$A,"AVG",'VISSIM Travel Time Outputs'!$B:$B,IP$9),"-")</f>
        <v>-</v>
      </c>
      <c r="IQ71" s="380" t="str">
        <f>IFERROR(AVERAGEIFS('VISSIM Travel Time Outputs'!$L:$L,'VISSIM Travel Time Outputs'!$D:$D,$D71,'VISSIM Travel Time Outputs'!$A:$A,"AVG",'VISSIM Travel Time Outputs'!$B:$B,IQ$9),"-")</f>
        <v>-</v>
      </c>
      <c r="IR71" s="381" t="str">
        <f>IFERROR(AVERAGEIFS('VISSIM Travel Time Outputs'!$L:$L,'VISSIM Travel Time Outputs'!$D:$D,$D71,'VISSIM Travel Time Outputs'!$A:$A,"AVG",'VISSIM Travel Time Outputs'!$B:$B,IR$9),"-")</f>
        <v>-</v>
      </c>
      <c r="IS71" s="381" t="str">
        <f t="shared" si="31"/>
        <v>--</v>
      </c>
    </row>
    <row r="72" spans="1:253" x14ac:dyDescent="0.25">
      <c r="A72" s="302" t="str">
        <f t="shared" si="12"/>
        <v>H</v>
      </c>
      <c r="B72" s="375">
        <f t="shared" si="33"/>
        <v>63</v>
      </c>
      <c r="C72" s="475">
        <f>INDEX('Input - Travel Times'!$B$3:$AL$103,MATCH($B72,'Input - Travel Times'!$B$3:$B$103,0),MATCH(C$9,'Input - Travel Times'!$B$3:$AL$3,0))</f>
        <v>0</v>
      </c>
      <c r="D72" s="194">
        <f>INDEX('Input - Travel Times'!$B$3:$AS$103,MATCH($B72,'Input - Travel Times'!$B$3:$B$103,0),MATCH(D$9,'Input - Travel Times'!$B$3:$AS$3,0))</f>
        <v>0</v>
      </c>
      <c r="E72" s="582">
        <f>TIME(0,0,INDEX('Input - Travel Times'!$B$3:$AL$103,MATCH($B72,'Input - Travel Times'!$B$3:$B$103,0),MATCH(E$9,'Input - Travel Times'!$B$3:$AL$3,0)))</f>
        <v>0</v>
      </c>
      <c r="F72" s="582">
        <f>TIME(0,0,INDEX('Input - Travel Times'!$B$3:$AL$103,MATCH($B72,'Input - Travel Times'!$B$3:$B$103,0),MATCH(F$9,'Input - Travel Times'!$B$3:$AL$3,0)))</f>
        <v>0</v>
      </c>
      <c r="G72" s="582">
        <f>TIME(0,0,INDEX('Input - Travel Times'!$B$3:$AL$103,MATCH($B72,'Input - Travel Times'!$B$3:$B$103,0),MATCH(G$9,'Input - Travel Times'!$B$3:$AL$3,0)))</f>
        <v>0</v>
      </c>
      <c r="I72" s="259" t="str">
        <f>IFERROR(TIME(0,0,AVERAGEIFS('VISSIM Travel Time Outputs'!$I:$I,'VISSIM Travel Time Outputs'!$D:$D,$D72,'VISSIM Travel Time Outputs'!$A:$A,"AVG",'VISSIM Travel Time Outputs'!$B:$B,I$9)),"-")</f>
        <v>-</v>
      </c>
      <c r="J72" s="36" t="str">
        <f>IFERROR(TIME(0,0,AVERAGEIFS('VISSIM Travel Time Outputs'!$I:$I,'VISSIM Travel Time Outputs'!$D:$D,$D72,'VISSIM Travel Time Outputs'!$A:$A,"AVG",'VISSIM Travel Time Outputs'!$B:$B,J$9)),"-")</f>
        <v>-</v>
      </c>
      <c r="K72" s="36" t="str">
        <f>IFERROR(TIME(0,0,AVERAGEIFS('VISSIM Travel Time Outputs'!$I:$I,'VISSIM Travel Time Outputs'!$D:$D,$D72,'VISSIM Travel Time Outputs'!$A:$A,"AVG",'VISSIM Travel Time Outputs'!$B:$B,K$9)),"-")</f>
        <v>-</v>
      </c>
      <c r="L72" s="36" t="str">
        <f>IFERROR(TIME(0,0,AVERAGEIFS('VISSIM Travel Time Outputs'!$I:$I,'VISSIM Travel Time Outputs'!$D:$D,$D72,'VISSIM Travel Time Outputs'!$A:$A,"AVG",'VISSIM Travel Time Outputs'!$B:$B,L$9)),"-")</f>
        <v>-</v>
      </c>
      <c r="M72" s="36" t="str">
        <f>IFERROR(TIME(0,0,AVERAGEIFS('VISSIM Travel Time Outputs'!$I:$I,'VISSIM Travel Time Outputs'!$D:$D,$D72,'VISSIM Travel Time Outputs'!$A:$A,"AVG",'VISSIM Travel Time Outputs'!$B:$B,M$9)),"-")</f>
        <v>-</v>
      </c>
      <c r="N72" s="36" t="str">
        <f>IFERROR(TIME(0,0,AVERAGEIFS('VISSIM Travel Time Outputs'!$I:$I,'VISSIM Travel Time Outputs'!$D:$D,$D72,'VISSIM Travel Time Outputs'!$A:$A,"AVG",'VISSIM Travel Time Outputs'!$B:$B,N$9)),"-")</f>
        <v>-</v>
      </c>
      <c r="O72" s="36" t="str">
        <f>IFERROR(TIME(0,0,AVERAGEIFS('VISSIM Travel Time Outputs'!$I:$I,'VISSIM Travel Time Outputs'!$D:$D,$D72,'VISSIM Travel Time Outputs'!$A:$A,"AVG",'VISSIM Travel Time Outputs'!$B:$B,O$9)),"-")</f>
        <v>-</v>
      </c>
      <c r="P72" s="36" t="str">
        <f>IFERROR(TIME(0,0,AVERAGEIFS('VISSIM Travel Time Outputs'!$I:$I,'VISSIM Travel Time Outputs'!$D:$D,$D72,'VISSIM Travel Time Outputs'!$A:$A,"AVG",'VISSIM Travel Time Outputs'!$B:$B,P$9)),"-")</f>
        <v>-</v>
      </c>
      <c r="Q72" s="36" t="str">
        <f>IFERROR(TIME(0,0,AVERAGEIFS('VISSIM Travel Time Outputs'!$I:$I,'VISSIM Travel Time Outputs'!$D:$D,$D72,'VISSIM Travel Time Outputs'!$A:$A,"AVG",'VISSIM Travel Time Outputs'!$B:$B,Q$9)),"-")</f>
        <v>-</v>
      </c>
      <c r="R72" s="36" t="str">
        <f>IFERROR(TIME(0,0,AVERAGEIFS('VISSIM Travel Time Outputs'!$I:$I,'VISSIM Travel Time Outputs'!$D:$D,$D72,'VISSIM Travel Time Outputs'!$A:$A,"AVG",'VISSIM Travel Time Outputs'!$B:$B,R$9)),"-")</f>
        <v>-</v>
      </c>
      <c r="S72" s="36" t="str">
        <f>IFERROR(TIME(0,0,AVERAGEIFS('VISSIM Travel Time Outputs'!$I:$I,'VISSIM Travel Time Outputs'!$D:$D,$D72,'VISSIM Travel Time Outputs'!$A:$A,"AVG",'VISSIM Travel Time Outputs'!$B:$B,S$9)),"-")</f>
        <v>-</v>
      </c>
      <c r="T72" s="36" t="str">
        <f>IFERROR(TIME(0,0,AVERAGEIFS('VISSIM Travel Time Outputs'!$I:$I,'VISSIM Travel Time Outputs'!$D:$D,$D72,'VISSIM Travel Time Outputs'!$A:$A,"AVG",'VISSIM Travel Time Outputs'!$B:$B,T$9)),"-")</f>
        <v>-</v>
      </c>
      <c r="U72" s="36" t="str">
        <f>IFERROR(TIME(0,0,AVERAGEIFS('VISSIM Travel Time Outputs'!$I:$I,'VISSIM Travel Time Outputs'!$D:$D,$D72,'VISSIM Travel Time Outputs'!$A:$A,"AVG",'VISSIM Travel Time Outputs'!$B:$B,U$9)),"-")</f>
        <v>-</v>
      </c>
      <c r="V72" s="36" t="str">
        <f>IFERROR(TIME(0,0,AVERAGEIFS('VISSIM Travel Time Outputs'!$I:$I,'VISSIM Travel Time Outputs'!$D:$D,$D72,'VISSIM Travel Time Outputs'!$A:$A,"AVG",'VISSIM Travel Time Outputs'!$B:$B,V$9)),"-")</f>
        <v>-</v>
      </c>
      <c r="W72" s="36" t="str">
        <f>IFERROR(TIME(0,0,AVERAGEIFS('VISSIM Travel Time Outputs'!$I:$I,'VISSIM Travel Time Outputs'!$D:$D,$D72,'VISSIM Travel Time Outputs'!$A:$A,"AVG",'VISSIM Travel Time Outputs'!$B:$B,W$9)),"-")</f>
        <v>-</v>
      </c>
      <c r="X72" s="177" t="str">
        <f>IFERROR(TIME(0,0,AVERAGEIFS('VISSIM Travel Time Outputs'!$I:$I,'VISSIM Travel Time Outputs'!$D:$D,$D72,'VISSIM Travel Time Outputs'!$A:$A,"AVG",'VISSIM Travel Time Outputs'!$B:$B,X$9)),"-")</f>
        <v>-</v>
      </c>
      <c r="Y72" s="304"/>
      <c r="Z72" s="379" t="str">
        <f>IFERROR(AVERAGEIFS('VISSIM Travel Time Outputs'!$F:$F,'VISSIM Travel Time Outputs'!$D:$D,$D72,'VISSIM Travel Time Outputs'!$A:$A,"AVG",'VISSIM Travel Time Outputs'!$B:$B,Z$9),"-")</f>
        <v>-</v>
      </c>
      <c r="AA72" s="380" t="str">
        <f>IFERROR(AVERAGEIFS('VISSIM Travel Time Outputs'!$F:$F,'VISSIM Travel Time Outputs'!$D:$D,$D72,'VISSIM Travel Time Outputs'!$A:$A,"AVG",'VISSIM Travel Time Outputs'!$B:$B,AA$9),"-")</f>
        <v>-</v>
      </c>
      <c r="AB72" s="380" t="str">
        <f>IFERROR(AVERAGEIFS('VISSIM Travel Time Outputs'!$F:$F,'VISSIM Travel Time Outputs'!$D:$D,$D72,'VISSIM Travel Time Outputs'!$A:$A,"AVG",'VISSIM Travel Time Outputs'!$B:$B,AB$9),"-")</f>
        <v>-</v>
      </c>
      <c r="AC72" s="380" t="str">
        <f>IFERROR(AVERAGEIFS('VISSIM Travel Time Outputs'!$F:$F,'VISSIM Travel Time Outputs'!$D:$D,$D72,'VISSIM Travel Time Outputs'!$A:$A,"AVG",'VISSIM Travel Time Outputs'!$B:$B,AC$9),"-")</f>
        <v>-</v>
      </c>
      <c r="AD72" s="380" t="str">
        <f>IFERROR(AVERAGEIFS('VISSIM Travel Time Outputs'!$F:$F,'VISSIM Travel Time Outputs'!$D:$D,$D72,'VISSIM Travel Time Outputs'!$A:$A,"AVG",'VISSIM Travel Time Outputs'!$B:$B,AD$9),"-")</f>
        <v>-</v>
      </c>
      <c r="AE72" s="380" t="str">
        <f>IFERROR(AVERAGEIFS('VISSIM Travel Time Outputs'!$F:$F,'VISSIM Travel Time Outputs'!$D:$D,$D72,'VISSIM Travel Time Outputs'!$A:$A,"AVG",'VISSIM Travel Time Outputs'!$B:$B,AE$9),"-")</f>
        <v>-</v>
      </c>
      <c r="AF72" s="380" t="str">
        <f>IFERROR(AVERAGEIFS('VISSIM Travel Time Outputs'!$F:$F,'VISSIM Travel Time Outputs'!$D:$D,$D72,'VISSIM Travel Time Outputs'!$A:$A,"AVG",'VISSIM Travel Time Outputs'!$B:$B,AF$9),"-")</f>
        <v>-</v>
      </c>
      <c r="AG72" s="380" t="str">
        <f>IFERROR(AVERAGEIFS('VISSIM Travel Time Outputs'!$F:$F,'VISSIM Travel Time Outputs'!$D:$D,$D72,'VISSIM Travel Time Outputs'!$A:$A,"AVG",'VISSIM Travel Time Outputs'!$B:$B,AG$9),"-")</f>
        <v>-</v>
      </c>
      <c r="AH72" s="380" t="str">
        <f>IFERROR(AVERAGEIFS('VISSIM Travel Time Outputs'!$F:$F,'VISSIM Travel Time Outputs'!$D:$D,$D72,'VISSIM Travel Time Outputs'!$A:$A,"AVG",'VISSIM Travel Time Outputs'!$B:$B,AH$9),"-")</f>
        <v>-</v>
      </c>
      <c r="AI72" s="380" t="str">
        <f>IFERROR(AVERAGEIFS('VISSIM Travel Time Outputs'!$F:$F,'VISSIM Travel Time Outputs'!$D:$D,$D72,'VISSIM Travel Time Outputs'!$A:$A,"AVG",'VISSIM Travel Time Outputs'!$B:$B,AI$9),"-")</f>
        <v>-</v>
      </c>
      <c r="AJ72" s="380" t="str">
        <f>IFERROR(AVERAGEIFS('VISSIM Travel Time Outputs'!$F:$F,'VISSIM Travel Time Outputs'!$D:$D,$D72,'VISSIM Travel Time Outputs'!$A:$A,"AVG",'VISSIM Travel Time Outputs'!$B:$B,AJ$9),"-")</f>
        <v>-</v>
      </c>
      <c r="AK72" s="380" t="str">
        <f>IFERROR(AVERAGEIFS('VISSIM Travel Time Outputs'!$F:$F,'VISSIM Travel Time Outputs'!$D:$D,$D72,'VISSIM Travel Time Outputs'!$A:$A,"AVG",'VISSIM Travel Time Outputs'!$B:$B,AK$9),"-")</f>
        <v>-</v>
      </c>
      <c r="AL72" s="380" t="str">
        <f>IFERROR(AVERAGEIFS('VISSIM Travel Time Outputs'!$F:$F,'VISSIM Travel Time Outputs'!$D:$D,$D72,'VISSIM Travel Time Outputs'!$A:$A,"AVG",'VISSIM Travel Time Outputs'!$B:$B,AL$9),"-")</f>
        <v>-</v>
      </c>
      <c r="AM72" s="380" t="str">
        <f>IFERROR(AVERAGEIFS('VISSIM Travel Time Outputs'!$F:$F,'VISSIM Travel Time Outputs'!$D:$D,$D72,'VISSIM Travel Time Outputs'!$A:$A,"AVG",'VISSIM Travel Time Outputs'!$B:$B,AM$9),"-")</f>
        <v>-</v>
      </c>
      <c r="AN72" s="380" t="str">
        <f>IFERROR(AVERAGEIFS('VISSIM Travel Time Outputs'!$F:$F,'VISSIM Travel Time Outputs'!$D:$D,$D72,'VISSIM Travel Time Outputs'!$A:$A,"AVG",'VISSIM Travel Time Outputs'!$B:$B,AN$9),"-")</f>
        <v>-</v>
      </c>
      <c r="AO72" s="381" t="str">
        <f>IFERROR(AVERAGEIFS('VISSIM Travel Time Outputs'!$F:$F,'VISSIM Travel Time Outputs'!$D:$D,$D72,'VISSIM Travel Time Outputs'!$A:$A,"AVG",'VISSIM Travel Time Outputs'!$B:$B,AO$9),"-")</f>
        <v>-</v>
      </c>
      <c r="AP72" s="387"/>
      <c r="AQ72" s="259" t="str">
        <f t="shared" si="13"/>
        <v>--</v>
      </c>
      <c r="AR72" s="410" t="str">
        <f t="shared" si="14"/>
        <v>--</v>
      </c>
      <c r="AS72" s="381">
        <f t="shared" si="15"/>
        <v>0</v>
      </c>
      <c r="AT72" s="305"/>
      <c r="AU72" s="259" t="str">
        <f>IFERROR(TIME(0,0,AVERAGEIFS('VISSIM Travel Time Outputs'!$J:$J,'VISSIM Travel Time Outputs'!$D:$D,$D72,'VISSIM Travel Time Outputs'!$A:$A,"AVG",'VISSIM Travel Time Outputs'!$B:$B,AU$9)),"-")</f>
        <v>-</v>
      </c>
      <c r="AV72" s="36" t="str">
        <f>IFERROR(TIME(0,0,AVERAGEIFS('VISSIM Travel Time Outputs'!$J:$J,'VISSIM Travel Time Outputs'!$D:$D,$D72,'VISSIM Travel Time Outputs'!$A:$A,"AVG",'VISSIM Travel Time Outputs'!$B:$B,AV$9)),"-")</f>
        <v>-</v>
      </c>
      <c r="AW72" s="36" t="str">
        <f>IFERROR(TIME(0,0,AVERAGEIFS('VISSIM Travel Time Outputs'!$J:$J,'VISSIM Travel Time Outputs'!$D:$D,$D72,'VISSIM Travel Time Outputs'!$A:$A,"AVG",'VISSIM Travel Time Outputs'!$B:$B,AW$9)),"-")</f>
        <v>-</v>
      </c>
      <c r="AX72" s="36" t="str">
        <f>IFERROR(TIME(0,0,AVERAGEIFS('VISSIM Travel Time Outputs'!$J:$J,'VISSIM Travel Time Outputs'!$D:$D,$D72,'VISSIM Travel Time Outputs'!$A:$A,"AVG",'VISSIM Travel Time Outputs'!$B:$B,AX$9)),"-")</f>
        <v>-</v>
      </c>
      <c r="AY72" s="36" t="str">
        <f>IFERROR(TIME(0,0,AVERAGEIFS('VISSIM Travel Time Outputs'!$J:$J,'VISSIM Travel Time Outputs'!$D:$D,$D72,'VISSIM Travel Time Outputs'!$A:$A,"AVG",'VISSIM Travel Time Outputs'!$B:$B,AY$9)),"-")</f>
        <v>-</v>
      </c>
      <c r="AZ72" s="36" t="str">
        <f>IFERROR(TIME(0,0,AVERAGEIFS('VISSIM Travel Time Outputs'!$J:$J,'VISSIM Travel Time Outputs'!$D:$D,$D72,'VISSIM Travel Time Outputs'!$A:$A,"AVG",'VISSIM Travel Time Outputs'!$B:$B,AZ$9)),"-")</f>
        <v>-</v>
      </c>
      <c r="BA72" s="36" t="str">
        <f>IFERROR(TIME(0,0,AVERAGEIFS('VISSIM Travel Time Outputs'!$J:$J,'VISSIM Travel Time Outputs'!$D:$D,$D72,'VISSIM Travel Time Outputs'!$A:$A,"AVG",'VISSIM Travel Time Outputs'!$B:$B,BA$9)),"-")</f>
        <v>-</v>
      </c>
      <c r="BB72" s="36" t="str">
        <f>IFERROR(TIME(0,0,AVERAGEIFS('VISSIM Travel Time Outputs'!$J:$J,'VISSIM Travel Time Outputs'!$D:$D,$D72,'VISSIM Travel Time Outputs'!$A:$A,"AVG",'VISSIM Travel Time Outputs'!$B:$B,BB$9)),"-")</f>
        <v>-</v>
      </c>
      <c r="BC72" s="36" t="str">
        <f>IFERROR(TIME(0,0,AVERAGEIFS('VISSIM Travel Time Outputs'!$J:$J,'VISSIM Travel Time Outputs'!$D:$D,$D72,'VISSIM Travel Time Outputs'!$A:$A,"AVG",'VISSIM Travel Time Outputs'!$B:$B,BC$9)),"-")</f>
        <v>-</v>
      </c>
      <c r="BD72" s="36" t="str">
        <f>IFERROR(TIME(0,0,AVERAGEIFS('VISSIM Travel Time Outputs'!$J:$J,'VISSIM Travel Time Outputs'!$D:$D,$D72,'VISSIM Travel Time Outputs'!$A:$A,"AVG",'VISSIM Travel Time Outputs'!$B:$B,BD$9)),"-")</f>
        <v>-</v>
      </c>
      <c r="BE72" s="36" t="str">
        <f>IFERROR(TIME(0,0,AVERAGEIFS('VISSIM Travel Time Outputs'!$J:$J,'VISSIM Travel Time Outputs'!$D:$D,$D72,'VISSIM Travel Time Outputs'!$A:$A,"AVG",'VISSIM Travel Time Outputs'!$B:$B,BE$9)),"-")</f>
        <v>-</v>
      </c>
      <c r="BF72" s="36" t="str">
        <f>IFERROR(TIME(0,0,AVERAGEIFS('VISSIM Travel Time Outputs'!$J:$J,'VISSIM Travel Time Outputs'!$D:$D,$D72,'VISSIM Travel Time Outputs'!$A:$A,"AVG",'VISSIM Travel Time Outputs'!$B:$B,BF$9)),"-")</f>
        <v>-</v>
      </c>
      <c r="BG72" s="36" t="str">
        <f>IFERROR(TIME(0,0,AVERAGEIFS('VISSIM Travel Time Outputs'!$J:$J,'VISSIM Travel Time Outputs'!$D:$D,$D72,'VISSIM Travel Time Outputs'!$A:$A,"AVG",'VISSIM Travel Time Outputs'!$B:$B,BG$9)),"-")</f>
        <v>-</v>
      </c>
      <c r="BH72" s="36" t="str">
        <f>IFERROR(TIME(0,0,AVERAGEIFS('VISSIM Travel Time Outputs'!$J:$J,'VISSIM Travel Time Outputs'!$D:$D,$D72,'VISSIM Travel Time Outputs'!$A:$A,"AVG",'VISSIM Travel Time Outputs'!$B:$B,BH$9)),"-")</f>
        <v>-</v>
      </c>
      <c r="BI72" s="36" t="str">
        <f>IFERROR(TIME(0,0,AVERAGEIFS('VISSIM Travel Time Outputs'!$J:$J,'VISSIM Travel Time Outputs'!$D:$D,$D72,'VISSIM Travel Time Outputs'!$A:$A,"AVG",'VISSIM Travel Time Outputs'!$B:$B,BI$9)),"-")</f>
        <v>-</v>
      </c>
      <c r="BJ72" s="177" t="str">
        <f>IFERROR(TIME(0,0,AVERAGEIFS('VISSIM Travel Time Outputs'!$J:$J,'VISSIM Travel Time Outputs'!$D:$D,$D72,'VISSIM Travel Time Outputs'!$A:$A,"AVG",'VISSIM Travel Time Outputs'!$B:$B,BJ$9)),"-")</f>
        <v>-</v>
      </c>
      <c r="BK72" s="164"/>
      <c r="BL72" s="379" t="str">
        <f>IFERROR(AVERAGEIFS('VISSIM Travel Time Outputs'!$G:$G,'VISSIM Travel Time Outputs'!$D:$D,$D72,'VISSIM Travel Time Outputs'!$A:$A,"AVG",'VISSIM Travel Time Outputs'!$B:$B,BL$9),"-")</f>
        <v>-</v>
      </c>
      <c r="BM72" s="380" t="str">
        <f>IFERROR(AVERAGEIFS('VISSIM Travel Time Outputs'!$G:$G,'VISSIM Travel Time Outputs'!$D:$D,$D72,'VISSIM Travel Time Outputs'!$A:$A,"AVG",'VISSIM Travel Time Outputs'!$B:$B,BM$9),"-")</f>
        <v>-</v>
      </c>
      <c r="BN72" s="380" t="str">
        <f>IFERROR(AVERAGEIFS('VISSIM Travel Time Outputs'!$G:$G,'VISSIM Travel Time Outputs'!$D:$D,$D72,'VISSIM Travel Time Outputs'!$A:$A,"AVG",'VISSIM Travel Time Outputs'!$B:$B,BN$9),"-")</f>
        <v>-</v>
      </c>
      <c r="BO72" s="380" t="str">
        <f>IFERROR(AVERAGEIFS('VISSIM Travel Time Outputs'!$G:$G,'VISSIM Travel Time Outputs'!$D:$D,$D72,'VISSIM Travel Time Outputs'!$A:$A,"AVG",'VISSIM Travel Time Outputs'!$B:$B,BO$9),"-")</f>
        <v>-</v>
      </c>
      <c r="BP72" s="380" t="str">
        <f>IFERROR(AVERAGEIFS('VISSIM Travel Time Outputs'!$G:$G,'VISSIM Travel Time Outputs'!$D:$D,$D72,'VISSIM Travel Time Outputs'!$A:$A,"AVG",'VISSIM Travel Time Outputs'!$B:$B,BP$9),"-")</f>
        <v>-</v>
      </c>
      <c r="BQ72" s="380" t="str">
        <f>IFERROR(AVERAGEIFS('VISSIM Travel Time Outputs'!$G:$G,'VISSIM Travel Time Outputs'!$D:$D,$D72,'VISSIM Travel Time Outputs'!$A:$A,"AVG",'VISSIM Travel Time Outputs'!$B:$B,BQ$9),"-")</f>
        <v>-</v>
      </c>
      <c r="BR72" s="380" t="str">
        <f>IFERROR(AVERAGEIFS('VISSIM Travel Time Outputs'!$G:$G,'VISSIM Travel Time Outputs'!$D:$D,$D72,'VISSIM Travel Time Outputs'!$A:$A,"AVG",'VISSIM Travel Time Outputs'!$B:$B,BR$9),"-")</f>
        <v>-</v>
      </c>
      <c r="BS72" s="380" t="str">
        <f>IFERROR(AVERAGEIFS('VISSIM Travel Time Outputs'!$G:$G,'VISSIM Travel Time Outputs'!$D:$D,$D72,'VISSIM Travel Time Outputs'!$A:$A,"AVG",'VISSIM Travel Time Outputs'!$B:$B,BS$9),"-")</f>
        <v>-</v>
      </c>
      <c r="BT72" s="380" t="str">
        <f>IFERROR(AVERAGEIFS('VISSIM Travel Time Outputs'!$G:$G,'VISSIM Travel Time Outputs'!$D:$D,$D72,'VISSIM Travel Time Outputs'!$A:$A,"AVG",'VISSIM Travel Time Outputs'!$B:$B,BT$9),"-")</f>
        <v>-</v>
      </c>
      <c r="BU72" s="380" t="str">
        <f>IFERROR(AVERAGEIFS('VISSIM Travel Time Outputs'!$G:$G,'VISSIM Travel Time Outputs'!$D:$D,$D72,'VISSIM Travel Time Outputs'!$A:$A,"AVG",'VISSIM Travel Time Outputs'!$B:$B,BU$9),"-")</f>
        <v>-</v>
      </c>
      <c r="BV72" s="380" t="str">
        <f>IFERROR(AVERAGEIFS('VISSIM Travel Time Outputs'!$G:$G,'VISSIM Travel Time Outputs'!$D:$D,$D72,'VISSIM Travel Time Outputs'!$A:$A,"AVG",'VISSIM Travel Time Outputs'!$B:$B,BV$9),"-")</f>
        <v>-</v>
      </c>
      <c r="BW72" s="380" t="str">
        <f>IFERROR(AVERAGEIFS('VISSIM Travel Time Outputs'!$G:$G,'VISSIM Travel Time Outputs'!$D:$D,$D72,'VISSIM Travel Time Outputs'!$A:$A,"AVG",'VISSIM Travel Time Outputs'!$B:$B,BW$9),"-")</f>
        <v>-</v>
      </c>
      <c r="BX72" s="380" t="str">
        <f>IFERROR(AVERAGEIFS('VISSIM Travel Time Outputs'!$G:$G,'VISSIM Travel Time Outputs'!$D:$D,$D72,'VISSIM Travel Time Outputs'!$A:$A,"AVG",'VISSIM Travel Time Outputs'!$B:$B,BX$9),"-")</f>
        <v>-</v>
      </c>
      <c r="BY72" s="380" t="str">
        <f>IFERROR(AVERAGEIFS('VISSIM Travel Time Outputs'!$G:$G,'VISSIM Travel Time Outputs'!$D:$D,$D72,'VISSIM Travel Time Outputs'!$A:$A,"AVG",'VISSIM Travel Time Outputs'!$B:$B,BY$9),"-")</f>
        <v>-</v>
      </c>
      <c r="BZ72" s="380" t="str">
        <f>IFERROR(AVERAGEIFS('VISSIM Travel Time Outputs'!$G:$G,'VISSIM Travel Time Outputs'!$D:$D,$D72,'VISSIM Travel Time Outputs'!$A:$A,"AVG",'VISSIM Travel Time Outputs'!$B:$B,BZ$9),"-")</f>
        <v>-</v>
      </c>
      <c r="CA72" s="381" t="str">
        <f>IFERROR(AVERAGEIFS('VISSIM Travel Time Outputs'!$G:$G,'VISSIM Travel Time Outputs'!$D:$D,$D72,'VISSIM Travel Time Outputs'!$A:$A,"AVG",'VISSIM Travel Time Outputs'!$B:$B,CA$9),"-")</f>
        <v>-</v>
      </c>
      <c r="CB72" s="304"/>
      <c r="CC72" s="259" t="str">
        <f t="shared" si="16"/>
        <v>--</v>
      </c>
      <c r="CD72" s="410" t="str">
        <f t="shared" si="17"/>
        <v>--</v>
      </c>
      <c r="CE72" s="381">
        <f t="shared" si="18"/>
        <v>0</v>
      </c>
      <c r="CF72" s="387"/>
      <c r="CG72" s="259" t="str">
        <f>IFERROR(GETPIVOTDATA("Average of TRAVTM(31)",#REF!,"TIMEINT",CG$9,"VEHICLETRAVELTIMEMEASUREMENT",$D72)/3600/24,"--")</f>
        <v>--</v>
      </c>
      <c r="CH72" s="36" t="str">
        <f>IFERROR(GETPIVOTDATA("Average of TRAVTM(31)",#REF!,"TIMEINT",CH$9,"VEHICLETRAVELTIMEMEASUREMENT",$D72)/3600/24,"--")</f>
        <v>--</v>
      </c>
      <c r="CI72" s="36" t="str">
        <f>IFERROR(GETPIVOTDATA("Average of TRAVTM(31)",#REF!,"TIMEINT",CI$9,"VEHICLETRAVELTIMEMEASUREMENT",$D72)/3600/24,"--")</f>
        <v>--</v>
      </c>
      <c r="CJ72" s="36" t="str">
        <f>IFERROR(GETPIVOTDATA("Average of TRAVTM(31)",#REF!,"TIMEINT",CJ$9,"VEHICLETRAVELTIMEMEASUREMENT",$D72)/3600/24,"--")</f>
        <v>--</v>
      </c>
      <c r="CK72" s="36" t="str">
        <f>IFERROR(GETPIVOTDATA("Average of TRAVTM(31)",#REF!,"TIMEINT",CK$9,"VEHICLETRAVELTIMEMEASUREMENT",$D72)/3600/24,"--")</f>
        <v>--</v>
      </c>
      <c r="CL72" s="36" t="str">
        <f>IFERROR(GETPIVOTDATA("Average of TRAVTM(31)",#REF!,"TIMEINT",CL$9,"VEHICLETRAVELTIMEMEASUREMENT",$D72)/3600/24,"--")</f>
        <v>--</v>
      </c>
      <c r="CM72" s="36" t="str">
        <f>IFERROR(GETPIVOTDATA("Average of TRAVTM(31)",#REF!,"TIMEINT",CM$9,"VEHICLETRAVELTIMEMEASUREMENT",$D72)/3600/24,"--")</f>
        <v>--</v>
      </c>
      <c r="CN72" s="36" t="str">
        <f>IFERROR(GETPIVOTDATA("Average of TRAVTM(31)",#REF!,"TIMEINT",CN$9,"VEHICLETRAVELTIMEMEASUREMENT",$D72)/3600/24,"--")</f>
        <v>--</v>
      </c>
      <c r="CO72" s="36" t="str">
        <f>IFERROR(GETPIVOTDATA("Average of TRAVTM(31)",#REF!,"TIMEINT",CO$9,"VEHICLETRAVELTIMEMEASUREMENT",$D72)/3600/24,"--")</f>
        <v>--</v>
      </c>
      <c r="CP72" s="36" t="str">
        <f>IFERROR(GETPIVOTDATA("Average of TRAVTM(31)",#REF!,"TIMEINT",CP$9,"VEHICLETRAVELTIMEMEASUREMENT",$D72)/3600/24,"--")</f>
        <v>--</v>
      </c>
      <c r="CQ72" s="36" t="str">
        <f>IFERROR(GETPIVOTDATA("Average of TRAVTM(31)",#REF!,"TIMEINT",CQ$9,"VEHICLETRAVELTIMEMEASUREMENT",$D72)/3600/24,"--")</f>
        <v>--</v>
      </c>
      <c r="CR72" s="36" t="str">
        <f>IFERROR(GETPIVOTDATA("Average of TRAVTM(31)",#REF!,"TIMEINT",CR$9,"VEHICLETRAVELTIMEMEASUREMENT",$D72)/3600/24,"--")</f>
        <v>--</v>
      </c>
      <c r="CS72" s="36" t="str">
        <f>IFERROR(GETPIVOTDATA("Average of TRAVTM(31)",#REF!,"TIMEINT",CS$9,"VEHICLETRAVELTIMEMEASUREMENT",$D72)/3600/24,"--")</f>
        <v>--</v>
      </c>
      <c r="CT72" s="36" t="str">
        <f>IFERROR(GETPIVOTDATA("Average of TRAVTM(31)",#REF!,"TIMEINT",CT$9,"VEHICLETRAVELTIMEMEASUREMENT",$D72)/3600/24,"--")</f>
        <v>--</v>
      </c>
      <c r="CU72" s="36" t="str">
        <f>IFERROR(GETPIVOTDATA("Average of TRAVTM(31)",#REF!,"TIMEINT",CU$9,"VEHICLETRAVELTIMEMEASUREMENT",$D72)/3600/24,"--")</f>
        <v>--</v>
      </c>
      <c r="CV72" s="177" t="str">
        <f>IFERROR(GETPIVOTDATA("Average of TRAVTM(31)",#REF!,"TIMEINT",CV$9,"VEHICLETRAVELTIMEMEASUREMENT",$D72)/3600/24,"--")</f>
        <v>--</v>
      </c>
      <c r="CW72" s="387"/>
      <c r="CX72" s="379" t="str">
        <f>IFERROR(GETPIVOTDATA("Average of VEHS(31)",#REF!,"TIMEINT",CX$9,"VEHICLETRAVELTIMEMEASUREMENT",$D72),"--")</f>
        <v>--</v>
      </c>
      <c r="CY72" s="380" t="str">
        <f>IFERROR(GETPIVOTDATA("Average of VEHS(31)",#REF!,"TIMEINT",CY$9,"VEHICLETRAVELTIMEMEASUREMENT",$D72),"--")</f>
        <v>--</v>
      </c>
      <c r="CZ72" s="380" t="str">
        <f>IFERROR(GETPIVOTDATA("Average of VEHS(31)",#REF!,"TIMEINT",CZ$9,"VEHICLETRAVELTIMEMEASUREMENT",$D72),"--")</f>
        <v>--</v>
      </c>
      <c r="DA72" s="380" t="str">
        <f>IFERROR(GETPIVOTDATA("Average of VEHS(31)",#REF!,"TIMEINT",DA$9,"VEHICLETRAVELTIMEMEASUREMENT",$D72),"--")</f>
        <v>--</v>
      </c>
      <c r="DB72" s="380" t="str">
        <f>IFERROR(GETPIVOTDATA("Average of VEHS(31)",#REF!,"TIMEINT",DB$9,"VEHICLETRAVELTIMEMEASUREMENT",$D72),"--")</f>
        <v>--</v>
      </c>
      <c r="DC72" s="380" t="str">
        <f>IFERROR(GETPIVOTDATA("Average of VEHS(31)",#REF!,"TIMEINT",DC$9,"VEHICLETRAVELTIMEMEASUREMENT",$D72),"--")</f>
        <v>--</v>
      </c>
      <c r="DD72" s="380" t="str">
        <f>IFERROR(GETPIVOTDATA("Average of VEHS(31)",#REF!,"TIMEINT",DD$9,"VEHICLETRAVELTIMEMEASUREMENT",$D72),"--")</f>
        <v>--</v>
      </c>
      <c r="DE72" s="380" t="str">
        <f>IFERROR(GETPIVOTDATA("Average of VEHS(31)",#REF!,"TIMEINT",DE$9,"VEHICLETRAVELTIMEMEASUREMENT",$D72),"--")</f>
        <v>--</v>
      </c>
      <c r="DF72" s="380" t="str">
        <f>IFERROR(GETPIVOTDATA("Average of VEHS(31)",#REF!,"TIMEINT",DF$9,"VEHICLETRAVELTIMEMEASUREMENT",$D72),"--")</f>
        <v>--</v>
      </c>
      <c r="DG72" s="380" t="str">
        <f>IFERROR(GETPIVOTDATA("Average of VEHS(31)",#REF!,"TIMEINT",DG$9,"VEHICLETRAVELTIMEMEASUREMENT",$D72),"--")</f>
        <v>--</v>
      </c>
      <c r="DH72" s="380" t="str">
        <f>IFERROR(GETPIVOTDATA("Average of VEHS(31)",#REF!,"TIMEINT",DH$9,"VEHICLETRAVELTIMEMEASUREMENT",$D72),"--")</f>
        <v>--</v>
      </c>
      <c r="DI72" s="380" t="str">
        <f>IFERROR(GETPIVOTDATA("Average of VEHS(31)",#REF!,"TIMEINT",DI$9,"VEHICLETRAVELTIMEMEASUREMENT",$D72),"--")</f>
        <v>--</v>
      </c>
      <c r="DJ72" s="380" t="str">
        <f>IFERROR(GETPIVOTDATA("Average of VEHS(31)",#REF!,"TIMEINT",DJ$9,"VEHICLETRAVELTIMEMEASUREMENT",$D72),"--")</f>
        <v>--</v>
      </c>
      <c r="DK72" s="380" t="str">
        <f>IFERROR(GETPIVOTDATA("Average of VEHS(31)",#REF!,"TIMEINT",DK$9,"VEHICLETRAVELTIMEMEASUREMENT",$D72),"--")</f>
        <v>--</v>
      </c>
      <c r="DL72" s="380" t="str">
        <f>IFERROR(GETPIVOTDATA("Average of VEHS(31)",#REF!,"TIMEINT",DL$9,"VEHICLETRAVELTIMEMEASUREMENT",$D72),"--")</f>
        <v>--</v>
      </c>
      <c r="DM72" s="381" t="str">
        <f>IFERROR(GETPIVOTDATA("Average of VEHS(31)",#REF!,"TIMEINT",DM$9,"VEHICLETRAVELTIMEMEASUREMENT",$D72),"--")</f>
        <v>--</v>
      </c>
      <c r="DN72" s="387"/>
      <c r="DO72" s="259" t="str">
        <f t="shared" si="19"/>
        <v>--</v>
      </c>
      <c r="DP72" s="410" t="str">
        <f t="shared" si="20"/>
        <v>--</v>
      </c>
      <c r="DQ72" s="381">
        <f t="shared" si="21"/>
        <v>0</v>
      </c>
      <c r="DR72" s="305"/>
      <c r="DS72" s="259" t="str">
        <f>IFERROR(TIME(0,0,AVERAGEIFS('VISSIM Travel Time Outputs'!$K:$K,'VISSIM Travel Time Outputs'!$D:$D,$D72,'VISSIM Travel Time Outputs'!$A:$A,"AVG",'VISSIM Travel Time Outputs'!$B:$B,DS$9)),"-")</f>
        <v>-</v>
      </c>
      <c r="DT72" s="36" t="str">
        <f>IFERROR(TIME(0,0,AVERAGEIFS('VISSIM Travel Time Outputs'!$K:$K,'VISSIM Travel Time Outputs'!$D:$D,$D72,'VISSIM Travel Time Outputs'!$A:$A,"AVG",'VISSIM Travel Time Outputs'!$B:$B,DT$9)),"-")</f>
        <v>-</v>
      </c>
      <c r="DU72" s="36" t="str">
        <f>IFERROR(TIME(0,0,AVERAGEIFS('VISSIM Travel Time Outputs'!$K:$K,'VISSIM Travel Time Outputs'!$D:$D,$D72,'VISSIM Travel Time Outputs'!$A:$A,"AVG",'VISSIM Travel Time Outputs'!$B:$B,DU$9)),"-")</f>
        <v>-</v>
      </c>
      <c r="DV72" s="36" t="str">
        <f>IFERROR(TIME(0,0,AVERAGEIFS('VISSIM Travel Time Outputs'!$K:$K,'VISSIM Travel Time Outputs'!$D:$D,$D72,'VISSIM Travel Time Outputs'!$A:$A,"AVG",'VISSIM Travel Time Outputs'!$B:$B,DV$9)),"-")</f>
        <v>-</v>
      </c>
      <c r="DW72" s="36" t="str">
        <f>IFERROR(TIME(0,0,AVERAGEIFS('VISSIM Travel Time Outputs'!$K:$K,'VISSIM Travel Time Outputs'!$D:$D,$D72,'VISSIM Travel Time Outputs'!$A:$A,"AVG",'VISSIM Travel Time Outputs'!$B:$B,DW$9)),"-")</f>
        <v>-</v>
      </c>
      <c r="DX72" s="36" t="str">
        <f>IFERROR(TIME(0,0,AVERAGEIFS('VISSIM Travel Time Outputs'!$K:$K,'VISSIM Travel Time Outputs'!$D:$D,$D72,'VISSIM Travel Time Outputs'!$A:$A,"AVG",'VISSIM Travel Time Outputs'!$B:$B,DX$9)),"-")</f>
        <v>-</v>
      </c>
      <c r="DY72" s="36" t="str">
        <f>IFERROR(TIME(0,0,AVERAGEIFS('VISSIM Travel Time Outputs'!$K:$K,'VISSIM Travel Time Outputs'!$D:$D,$D72,'VISSIM Travel Time Outputs'!$A:$A,"AVG",'VISSIM Travel Time Outputs'!$B:$B,DY$9)),"-")</f>
        <v>-</v>
      </c>
      <c r="DZ72" s="36" t="str">
        <f>IFERROR(TIME(0,0,AVERAGEIFS('VISSIM Travel Time Outputs'!$K:$K,'VISSIM Travel Time Outputs'!$D:$D,$D72,'VISSIM Travel Time Outputs'!$A:$A,"AVG",'VISSIM Travel Time Outputs'!$B:$B,DZ$9)),"-")</f>
        <v>-</v>
      </c>
      <c r="EA72" s="36" t="str">
        <f>IFERROR(TIME(0,0,AVERAGEIFS('VISSIM Travel Time Outputs'!$K:$K,'VISSIM Travel Time Outputs'!$D:$D,$D72,'VISSIM Travel Time Outputs'!$A:$A,"AVG",'VISSIM Travel Time Outputs'!$B:$B,EA$9)),"-")</f>
        <v>-</v>
      </c>
      <c r="EB72" s="36" t="str">
        <f>IFERROR(TIME(0,0,AVERAGEIFS('VISSIM Travel Time Outputs'!$K:$K,'VISSIM Travel Time Outputs'!$D:$D,$D72,'VISSIM Travel Time Outputs'!$A:$A,"AVG",'VISSIM Travel Time Outputs'!$B:$B,EB$9)),"-")</f>
        <v>-</v>
      </c>
      <c r="EC72" s="36" t="str">
        <f>IFERROR(TIME(0,0,AVERAGEIFS('VISSIM Travel Time Outputs'!$K:$K,'VISSIM Travel Time Outputs'!$D:$D,$D72,'VISSIM Travel Time Outputs'!$A:$A,"AVG",'VISSIM Travel Time Outputs'!$B:$B,EC$9)),"-")</f>
        <v>-</v>
      </c>
      <c r="ED72" s="36" t="str">
        <f>IFERROR(TIME(0,0,AVERAGEIFS('VISSIM Travel Time Outputs'!$K:$K,'VISSIM Travel Time Outputs'!$D:$D,$D72,'VISSIM Travel Time Outputs'!$A:$A,"AVG",'VISSIM Travel Time Outputs'!$B:$B,ED$9)),"-")</f>
        <v>-</v>
      </c>
      <c r="EE72" s="36" t="str">
        <f>IFERROR(TIME(0,0,AVERAGEIFS('VISSIM Travel Time Outputs'!$K:$K,'VISSIM Travel Time Outputs'!$D:$D,$D72,'VISSIM Travel Time Outputs'!$A:$A,"AVG",'VISSIM Travel Time Outputs'!$B:$B,EE$9)),"-")</f>
        <v>-</v>
      </c>
      <c r="EF72" s="36" t="str">
        <f>IFERROR(TIME(0,0,AVERAGEIFS('VISSIM Travel Time Outputs'!$K:$K,'VISSIM Travel Time Outputs'!$D:$D,$D72,'VISSIM Travel Time Outputs'!$A:$A,"AVG",'VISSIM Travel Time Outputs'!$B:$B,EF$9)),"-")</f>
        <v>-</v>
      </c>
      <c r="EG72" s="36" t="str">
        <f>IFERROR(TIME(0,0,AVERAGEIFS('VISSIM Travel Time Outputs'!$K:$K,'VISSIM Travel Time Outputs'!$D:$D,$D72,'VISSIM Travel Time Outputs'!$A:$A,"AVG",'VISSIM Travel Time Outputs'!$B:$B,EG$9)),"-")</f>
        <v>-</v>
      </c>
      <c r="EH72" s="177" t="str">
        <f>IFERROR(TIME(0,0,AVERAGEIFS('VISSIM Travel Time Outputs'!$K:$K,'VISSIM Travel Time Outputs'!$D:$D,$D72,'VISSIM Travel Time Outputs'!$A:$A,"AVG",'VISSIM Travel Time Outputs'!$B:$B,EH$9)),"-")</f>
        <v>-</v>
      </c>
      <c r="EI72" s="164"/>
      <c r="EJ72" s="379" t="str">
        <f>IFERROR(AVERAGEIFS('VISSIM Travel Time Outputs'!$H:$H,'VISSIM Travel Time Outputs'!$D:$D,$D72,'VISSIM Travel Time Outputs'!$A:$A,"AVG",'VISSIM Travel Time Outputs'!$B:$B,EJ$9),"-")</f>
        <v>-</v>
      </c>
      <c r="EK72" s="380" t="str">
        <f>IFERROR(AVERAGEIFS('VISSIM Travel Time Outputs'!$H:$H,'VISSIM Travel Time Outputs'!$D:$D,$D72,'VISSIM Travel Time Outputs'!$A:$A,"AVG",'VISSIM Travel Time Outputs'!$B:$B,EK$9),"-")</f>
        <v>-</v>
      </c>
      <c r="EL72" s="380" t="str">
        <f>IFERROR(AVERAGEIFS('VISSIM Travel Time Outputs'!$H:$H,'VISSIM Travel Time Outputs'!$D:$D,$D72,'VISSIM Travel Time Outputs'!$A:$A,"AVG",'VISSIM Travel Time Outputs'!$B:$B,EL$9),"-")</f>
        <v>-</v>
      </c>
      <c r="EM72" s="380" t="str">
        <f>IFERROR(AVERAGEIFS('VISSIM Travel Time Outputs'!$H:$H,'VISSIM Travel Time Outputs'!$D:$D,$D72,'VISSIM Travel Time Outputs'!$A:$A,"AVG",'VISSIM Travel Time Outputs'!$B:$B,EM$9),"-")</f>
        <v>-</v>
      </c>
      <c r="EN72" s="380" t="str">
        <f>IFERROR(AVERAGEIFS('VISSIM Travel Time Outputs'!$H:$H,'VISSIM Travel Time Outputs'!$D:$D,$D72,'VISSIM Travel Time Outputs'!$A:$A,"AVG",'VISSIM Travel Time Outputs'!$B:$B,EN$9),"-")</f>
        <v>-</v>
      </c>
      <c r="EO72" s="380" t="str">
        <f>IFERROR(AVERAGEIFS('VISSIM Travel Time Outputs'!$H:$H,'VISSIM Travel Time Outputs'!$D:$D,$D72,'VISSIM Travel Time Outputs'!$A:$A,"AVG",'VISSIM Travel Time Outputs'!$B:$B,EO$9),"-")</f>
        <v>-</v>
      </c>
      <c r="EP72" s="380" t="str">
        <f>IFERROR(AVERAGEIFS('VISSIM Travel Time Outputs'!$H:$H,'VISSIM Travel Time Outputs'!$D:$D,$D72,'VISSIM Travel Time Outputs'!$A:$A,"AVG",'VISSIM Travel Time Outputs'!$B:$B,EP$9),"-")</f>
        <v>-</v>
      </c>
      <c r="EQ72" s="380" t="str">
        <f>IFERROR(AVERAGEIFS('VISSIM Travel Time Outputs'!$H:$H,'VISSIM Travel Time Outputs'!$D:$D,$D72,'VISSIM Travel Time Outputs'!$A:$A,"AVG",'VISSIM Travel Time Outputs'!$B:$B,EQ$9),"-")</f>
        <v>-</v>
      </c>
      <c r="ER72" s="380" t="str">
        <f>IFERROR(AVERAGEIFS('VISSIM Travel Time Outputs'!$H:$H,'VISSIM Travel Time Outputs'!$D:$D,$D72,'VISSIM Travel Time Outputs'!$A:$A,"AVG",'VISSIM Travel Time Outputs'!$B:$B,ER$9),"-")</f>
        <v>-</v>
      </c>
      <c r="ES72" s="380" t="str">
        <f>IFERROR(AVERAGEIFS('VISSIM Travel Time Outputs'!$H:$H,'VISSIM Travel Time Outputs'!$D:$D,$D72,'VISSIM Travel Time Outputs'!$A:$A,"AVG",'VISSIM Travel Time Outputs'!$B:$B,ES$9),"-")</f>
        <v>-</v>
      </c>
      <c r="ET72" s="380" t="str">
        <f>IFERROR(AVERAGEIFS('VISSIM Travel Time Outputs'!$H:$H,'VISSIM Travel Time Outputs'!$D:$D,$D72,'VISSIM Travel Time Outputs'!$A:$A,"AVG",'VISSIM Travel Time Outputs'!$B:$B,ET$9),"-")</f>
        <v>-</v>
      </c>
      <c r="EU72" s="380" t="str">
        <f>IFERROR(AVERAGEIFS('VISSIM Travel Time Outputs'!$H:$H,'VISSIM Travel Time Outputs'!$D:$D,$D72,'VISSIM Travel Time Outputs'!$A:$A,"AVG",'VISSIM Travel Time Outputs'!$B:$B,EU$9),"-")</f>
        <v>-</v>
      </c>
      <c r="EV72" s="380" t="str">
        <f>IFERROR(AVERAGEIFS('VISSIM Travel Time Outputs'!$H:$H,'VISSIM Travel Time Outputs'!$D:$D,$D72,'VISSIM Travel Time Outputs'!$A:$A,"AVG",'VISSIM Travel Time Outputs'!$B:$B,EV$9),"-")</f>
        <v>-</v>
      </c>
      <c r="EW72" s="380" t="str">
        <f>IFERROR(AVERAGEIFS('VISSIM Travel Time Outputs'!$H:$H,'VISSIM Travel Time Outputs'!$D:$D,$D72,'VISSIM Travel Time Outputs'!$A:$A,"AVG",'VISSIM Travel Time Outputs'!$B:$B,EW$9),"-")</f>
        <v>-</v>
      </c>
      <c r="EX72" s="380" t="str">
        <f>IFERROR(AVERAGEIFS('VISSIM Travel Time Outputs'!$H:$H,'VISSIM Travel Time Outputs'!$D:$D,$D72,'VISSIM Travel Time Outputs'!$A:$A,"AVG",'VISSIM Travel Time Outputs'!$B:$B,EX$9),"-")</f>
        <v>-</v>
      </c>
      <c r="EY72" s="381" t="str">
        <f>IFERROR(AVERAGEIFS('VISSIM Travel Time Outputs'!$H:$H,'VISSIM Travel Time Outputs'!$D:$D,$D72,'VISSIM Travel Time Outputs'!$A:$A,"AVG",'VISSIM Travel Time Outputs'!$B:$B,EY$9),"-")</f>
        <v>-</v>
      </c>
      <c r="EZ72" s="304"/>
      <c r="FA72" s="259" t="str">
        <f t="shared" si="22"/>
        <v>--</v>
      </c>
      <c r="FB72" s="410" t="str">
        <f t="shared" si="23"/>
        <v>--</v>
      </c>
      <c r="FC72" s="381">
        <f t="shared" si="24"/>
        <v>0</v>
      </c>
      <c r="FD72" s="387"/>
      <c r="FE72" s="259" t="str">
        <f>IFERROR(GETPIVOTDATA("Average of TRAVTM(40)",#REF!,"TIMEINT",FE$9,"VEHICLETRAVELTIMEMEASUREMENT",$D72)/3600/24,"--")</f>
        <v>--</v>
      </c>
      <c r="FF72" s="36" t="str">
        <f>IFERROR(GETPIVOTDATA("Average of TRAVTM(40)",#REF!,"TIMEINT",FF$9,"VEHICLETRAVELTIMEMEASUREMENT",$D72)/3600/24,"--")</f>
        <v>--</v>
      </c>
      <c r="FG72" s="36" t="str">
        <f>IFERROR(GETPIVOTDATA("Average of TRAVTM(40)",#REF!,"TIMEINT",FG$9,"VEHICLETRAVELTIMEMEASUREMENT",$D72)/3600/24,"--")</f>
        <v>--</v>
      </c>
      <c r="FH72" s="36" t="str">
        <f>IFERROR(GETPIVOTDATA("Average of TRAVTM(40)",#REF!,"TIMEINT",FH$9,"VEHICLETRAVELTIMEMEASUREMENT",$D72)/3600/24,"--")</f>
        <v>--</v>
      </c>
      <c r="FI72" s="36" t="str">
        <f>IFERROR(GETPIVOTDATA("Average of TRAVTM(40)",#REF!,"TIMEINT",FI$9,"VEHICLETRAVELTIMEMEASUREMENT",$D72)/3600/24,"--")</f>
        <v>--</v>
      </c>
      <c r="FJ72" s="36" t="str">
        <f>IFERROR(GETPIVOTDATA("Average of TRAVTM(40)",#REF!,"TIMEINT",FJ$9,"VEHICLETRAVELTIMEMEASUREMENT",$D72)/3600/24,"--")</f>
        <v>--</v>
      </c>
      <c r="FK72" s="36" t="str">
        <f>IFERROR(GETPIVOTDATA("Average of TRAVTM(40)",#REF!,"TIMEINT",FK$9,"VEHICLETRAVELTIMEMEASUREMENT",$D72)/3600/24,"--")</f>
        <v>--</v>
      </c>
      <c r="FL72" s="36" t="str">
        <f>IFERROR(GETPIVOTDATA("Average of TRAVTM(40)",#REF!,"TIMEINT",FL$9,"VEHICLETRAVELTIMEMEASUREMENT",$D72)/3600/24,"--")</f>
        <v>--</v>
      </c>
      <c r="FM72" s="36" t="str">
        <f>IFERROR(GETPIVOTDATA("Average of TRAVTM(40)",#REF!,"TIMEINT",FM$9,"VEHICLETRAVELTIMEMEASUREMENT",$D72)/3600/24,"--")</f>
        <v>--</v>
      </c>
      <c r="FN72" s="36" t="str">
        <f>IFERROR(GETPIVOTDATA("Average of TRAVTM(40)",#REF!,"TIMEINT",FN$9,"VEHICLETRAVELTIMEMEASUREMENT",$D72)/3600/24,"--")</f>
        <v>--</v>
      </c>
      <c r="FO72" s="36" t="str">
        <f>IFERROR(GETPIVOTDATA("Average of TRAVTM(40)",#REF!,"TIMEINT",FO$9,"VEHICLETRAVELTIMEMEASUREMENT",$D72)/3600/24,"--")</f>
        <v>--</v>
      </c>
      <c r="FP72" s="36" t="str">
        <f>IFERROR(GETPIVOTDATA("Average of TRAVTM(40)",#REF!,"TIMEINT",FP$9,"VEHICLETRAVELTIMEMEASUREMENT",$D72)/3600/24,"--")</f>
        <v>--</v>
      </c>
      <c r="FQ72" s="36" t="str">
        <f>IFERROR(GETPIVOTDATA("Average of TRAVTM(40)",#REF!,"TIMEINT",FQ$9,"VEHICLETRAVELTIMEMEASUREMENT",$D72)/3600/24,"--")</f>
        <v>--</v>
      </c>
      <c r="FR72" s="36" t="str">
        <f>IFERROR(GETPIVOTDATA("Average of TRAVTM(40)",#REF!,"TIMEINT",FR$9,"VEHICLETRAVELTIMEMEASUREMENT",$D72)/3600/24,"--")</f>
        <v>--</v>
      </c>
      <c r="FS72" s="36" t="str">
        <f>IFERROR(GETPIVOTDATA("Average of TRAVTM(40)",#REF!,"TIMEINT",FS$9,"VEHICLETRAVELTIMEMEASUREMENT",$D72)/3600/24,"--")</f>
        <v>--</v>
      </c>
      <c r="FT72" s="177" t="str">
        <f>IFERROR(GETPIVOTDATA("Average of TRAVTM(40)",#REF!,"TIMEINT",FT$9,"VEHICLETRAVELTIMEMEASUREMENT",$D72)/3600/24,"--")</f>
        <v>--</v>
      </c>
      <c r="FU72" s="387"/>
      <c r="FV72" s="379" t="str">
        <f>IFERROR(GETPIVOTDATA("Average of VEHS(40)",#REF!,"TIMEINT",FV$9,"VEHICLETRAVELTIMEMEASUREMENT",$D72),"--")</f>
        <v>--</v>
      </c>
      <c r="FW72" s="380" t="str">
        <f>IFERROR(GETPIVOTDATA("Average of VEHS(40)",#REF!,"TIMEINT",FW$9,"VEHICLETRAVELTIMEMEASUREMENT",$D72),"--")</f>
        <v>--</v>
      </c>
      <c r="FX72" s="380" t="str">
        <f>IFERROR(GETPIVOTDATA("Average of VEHS(40)",#REF!,"TIMEINT",FX$9,"VEHICLETRAVELTIMEMEASUREMENT",$D72),"--")</f>
        <v>--</v>
      </c>
      <c r="FY72" s="380" t="str">
        <f>IFERROR(GETPIVOTDATA("Average of VEHS(40)",#REF!,"TIMEINT",FY$9,"VEHICLETRAVELTIMEMEASUREMENT",$D72),"--")</f>
        <v>--</v>
      </c>
      <c r="FZ72" s="380" t="str">
        <f>IFERROR(GETPIVOTDATA("Average of VEHS(40)",#REF!,"TIMEINT",FZ$9,"VEHICLETRAVELTIMEMEASUREMENT",$D72),"--")</f>
        <v>--</v>
      </c>
      <c r="GA72" s="380" t="str">
        <f>IFERROR(GETPIVOTDATA("Average of VEHS(40)",#REF!,"TIMEINT",GA$9,"VEHICLETRAVELTIMEMEASUREMENT",$D72),"--")</f>
        <v>--</v>
      </c>
      <c r="GB72" s="380" t="str">
        <f>IFERROR(GETPIVOTDATA("Average of VEHS(40)",#REF!,"TIMEINT",GB$9,"VEHICLETRAVELTIMEMEASUREMENT",$D72),"--")</f>
        <v>--</v>
      </c>
      <c r="GC72" s="380" t="str">
        <f>IFERROR(GETPIVOTDATA("Average of VEHS(40)",#REF!,"TIMEINT",GC$9,"VEHICLETRAVELTIMEMEASUREMENT",$D72),"--")</f>
        <v>--</v>
      </c>
      <c r="GD72" s="380" t="str">
        <f>IFERROR(GETPIVOTDATA("Average of VEHS(40)",#REF!,"TIMEINT",GD$9,"VEHICLETRAVELTIMEMEASUREMENT",$D72),"--")</f>
        <v>--</v>
      </c>
      <c r="GE72" s="380" t="str">
        <f>IFERROR(GETPIVOTDATA("Average of VEHS(40)",#REF!,"TIMEINT",GE$9,"VEHICLETRAVELTIMEMEASUREMENT",$D72),"--")</f>
        <v>--</v>
      </c>
      <c r="GF72" s="380" t="str">
        <f>IFERROR(GETPIVOTDATA("Average of VEHS(40)",#REF!,"TIMEINT",GF$9,"VEHICLETRAVELTIMEMEASUREMENT",$D72),"--")</f>
        <v>--</v>
      </c>
      <c r="GG72" s="380" t="str">
        <f>IFERROR(GETPIVOTDATA("Average of VEHS(40)",#REF!,"TIMEINT",GG$9,"VEHICLETRAVELTIMEMEASUREMENT",$D72),"--")</f>
        <v>--</v>
      </c>
      <c r="GH72" s="380" t="str">
        <f>IFERROR(GETPIVOTDATA("Average of VEHS(40)",#REF!,"TIMEINT",GH$9,"VEHICLETRAVELTIMEMEASUREMENT",$D72),"--")</f>
        <v>--</v>
      </c>
      <c r="GI72" s="380" t="str">
        <f>IFERROR(GETPIVOTDATA("Average of VEHS(40)",#REF!,"TIMEINT",GI$9,"VEHICLETRAVELTIMEMEASUREMENT",$D72),"--")</f>
        <v>--</v>
      </c>
      <c r="GJ72" s="380" t="str">
        <f>IFERROR(GETPIVOTDATA("Average of VEHS(40)",#REF!,"TIMEINT",GJ$9,"VEHICLETRAVELTIMEMEASUREMENT",$D72),"--")</f>
        <v>--</v>
      </c>
      <c r="GK72" s="381" t="str">
        <f>IFERROR(GETPIVOTDATA("Average of VEHS(40)",#REF!,"TIMEINT",GK$9,"VEHICLETRAVELTIMEMEASUREMENT",$D72),"--")</f>
        <v>--</v>
      </c>
      <c r="GL72" s="387"/>
      <c r="GM72" s="259" t="str">
        <f t="shared" si="25"/>
        <v>--</v>
      </c>
      <c r="GN72" s="410" t="str">
        <f t="shared" si="26"/>
        <v>--</v>
      </c>
      <c r="GO72" s="381">
        <f t="shared" si="27"/>
        <v>0</v>
      </c>
      <c r="GP72" s="387"/>
      <c r="GQ72" s="259" t="str">
        <f>IFERROR(GETPIVOTDATA("Average of TRAVTM(60)",#REF!,"TIMEINT",GQ$9,"VEHICLETRAVELTIMEMEASUREMENT",$D72)/3600/24,"--")</f>
        <v>--</v>
      </c>
      <c r="GR72" s="36" t="str">
        <f>IFERROR(GETPIVOTDATA("Average of TRAVTM(60)",#REF!,"TIMEINT",GR$9,"VEHICLETRAVELTIMEMEASUREMENT",$D72)/3600/24,"--")</f>
        <v>--</v>
      </c>
      <c r="GS72" s="36" t="str">
        <f>IFERROR(GETPIVOTDATA("Average of TRAVTM(60)",#REF!,"TIMEINT",GS$9,"VEHICLETRAVELTIMEMEASUREMENT",$D72)/3600/24,"--")</f>
        <v>--</v>
      </c>
      <c r="GT72" s="36" t="str">
        <f>IFERROR(GETPIVOTDATA("Average of TRAVTM(60)",#REF!,"TIMEINT",GT$9,"VEHICLETRAVELTIMEMEASUREMENT",$D72)/3600/24,"--")</f>
        <v>--</v>
      </c>
      <c r="GU72" s="36" t="str">
        <f>IFERROR(GETPIVOTDATA("Average of TRAVTM(60)",#REF!,"TIMEINT",GU$9,"VEHICLETRAVELTIMEMEASUREMENT",$D72)/3600/24,"--")</f>
        <v>--</v>
      </c>
      <c r="GV72" s="36" t="str">
        <f>IFERROR(GETPIVOTDATA("Average of TRAVTM(60)",#REF!,"TIMEINT",GV$9,"VEHICLETRAVELTIMEMEASUREMENT",$D72)/3600/24,"--")</f>
        <v>--</v>
      </c>
      <c r="GW72" s="36" t="str">
        <f>IFERROR(GETPIVOTDATA("Average of TRAVTM(60)",#REF!,"TIMEINT",GW$9,"VEHICLETRAVELTIMEMEASUREMENT",$D72)/3600/24,"--")</f>
        <v>--</v>
      </c>
      <c r="GX72" s="36" t="str">
        <f>IFERROR(GETPIVOTDATA("Average of TRAVTM(60)",#REF!,"TIMEINT",GX$9,"VEHICLETRAVELTIMEMEASUREMENT",$D72)/3600/24,"--")</f>
        <v>--</v>
      </c>
      <c r="GY72" s="36" t="str">
        <f>IFERROR(GETPIVOTDATA("Average of TRAVTM(60)",#REF!,"TIMEINT",GY$9,"VEHICLETRAVELTIMEMEASUREMENT",$D72)/3600/24,"--")</f>
        <v>--</v>
      </c>
      <c r="GZ72" s="36" t="str">
        <f>IFERROR(GETPIVOTDATA("Average of TRAVTM(60)",#REF!,"TIMEINT",GZ$9,"VEHICLETRAVELTIMEMEASUREMENT",$D72)/3600/24,"--")</f>
        <v>--</v>
      </c>
      <c r="HA72" s="36" t="str">
        <f>IFERROR(GETPIVOTDATA("Average of TRAVTM(60)",#REF!,"TIMEINT",HA$9,"VEHICLETRAVELTIMEMEASUREMENT",$D72)/3600/24,"--")</f>
        <v>--</v>
      </c>
      <c r="HB72" s="36" t="str">
        <f>IFERROR(GETPIVOTDATA("Average of TRAVTM(60)",#REF!,"TIMEINT",HB$9,"VEHICLETRAVELTIMEMEASUREMENT",$D72)/3600/24,"--")</f>
        <v>--</v>
      </c>
      <c r="HC72" s="36" t="str">
        <f>IFERROR(GETPIVOTDATA("Average of TRAVTM(60)",#REF!,"TIMEINT",HC$9,"VEHICLETRAVELTIMEMEASUREMENT",$D72)/3600/24,"--")</f>
        <v>--</v>
      </c>
      <c r="HD72" s="36" t="str">
        <f>IFERROR(GETPIVOTDATA("Average of TRAVTM(60)",#REF!,"TIMEINT",HD$9,"VEHICLETRAVELTIMEMEASUREMENT",$D72)/3600/24,"--")</f>
        <v>--</v>
      </c>
      <c r="HE72" s="36" t="str">
        <f>IFERROR(GETPIVOTDATA("Average of TRAVTM(60)",#REF!,"TIMEINT",HE$9,"VEHICLETRAVELTIMEMEASUREMENT",$D72)/3600/24,"--")</f>
        <v>--</v>
      </c>
      <c r="HF72" s="177" t="str">
        <f>IFERROR(GETPIVOTDATA("Average of TRAVTM(60)",#REF!,"TIMEINT",HF$9,"VEHICLETRAVELTIMEMEASUREMENT",$D72)/3600/24,"--")</f>
        <v>--</v>
      </c>
      <c r="HG72" s="387"/>
      <c r="HH72" s="379" t="str">
        <f>IFERROR(GETPIVOTDATA("Average of VEHS(60)",#REF!,"TIMEINT",HH$9,"VEHICLETRAVELTIMEMEASUREMENT",$D72),"--")</f>
        <v>--</v>
      </c>
      <c r="HI72" s="380" t="str">
        <f>IFERROR(GETPIVOTDATA("Average of VEHS(60)",#REF!,"TIMEINT",HI$9,"VEHICLETRAVELTIMEMEASUREMENT",$D72),"--")</f>
        <v>--</v>
      </c>
      <c r="HJ72" s="380" t="str">
        <f>IFERROR(GETPIVOTDATA("Average of VEHS(60)",#REF!,"TIMEINT",HJ$9,"VEHICLETRAVELTIMEMEASUREMENT",$D72),"--")</f>
        <v>--</v>
      </c>
      <c r="HK72" s="380" t="str">
        <f>IFERROR(GETPIVOTDATA("Average of VEHS(60)",#REF!,"TIMEINT",HK$9,"VEHICLETRAVELTIMEMEASUREMENT",$D72),"--")</f>
        <v>--</v>
      </c>
      <c r="HL72" s="380" t="str">
        <f>IFERROR(GETPIVOTDATA("Average of VEHS(60)",#REF!,"TIMEINT",HL$9,"VEHICLETRAVELTIMEMEASUREMENT",$D72),"--")</f>
        <v>--</v>
      </c>
      <c r="HM72" s="380" t="str">
        <f>IFERROR(GETPIVOTDATA("Average of VEHS(60)",#REF!,"TIMEINT",HM$9,"VEHICLETRAVELTIMEMEASUREMENT",$D72),"--")</f>
        <v>--</v>
      </c>
      <c r="HN72" s="380" t="str">
        <f>IFERROR(GETPIVOTDATA("Average of VEHS(60)",#REF!,"TIMEINT",HN$9,"VEHICLETRAVELTIMEMEASUREMENT",$D72),"--")</f>
        <v>--</v>
      </c>
      <c r="HO72" s="380" t="str">
        <f>IFERROR(GETPIVOTDATA("Average of VEHS(60)",#REF!,"TIMEINT",HO$9,"VEHICLETRAVELTIMEMEASUREMENT",$D72),"--")</f>
        <v>--</v>
      </c>
      <c r="HP72" s="380" t="str">
        <f>IFERROR(GETPIVOTDATA("Average of VEHS(60)",#REF!,"TIMEINT",HP$9,"VEHICLETRAVELTIMEMEASUREMENT",$D72),"--")</f>
        <v>--</v>
      </c>
      <c r="HQ72" s="380" t="str">
        <f>IFERROR(GETPIVOTDATA("Average of VEHS(60)",#REF!,"TIMEINT",HQ$9,"VEHICLETRAVELTIMEMEASUREMENT",$D72),"--")</f>
        <v>--</v>
      </c>
      <c r="HR72" s="380" t="str">
        <f>IFERROR(GETPIVOTDATA("Average of VEHS(60)",#REF!,"TIMEINT",HR$9,"VEHICLETRAVELTIMEMEASUREMENT",$D72),"--")</f>
        <v>--</v>
      </c>
      <c r="HS72" s="380" t="str">
        <f>IFERROR(GETPIVOTDATA("Average of VEHS(60)",#REF!,"TIMEINT",HS$9,"VEHICLETRAVELTIMEMEASUREMENT",$D72),"--")</f>
        <v>--</v>
      </c>
      <c r="HT72" s="380" t="str">
        <f>IFERROR(GETPIVOTDATA("Average of VEHS(60)",#REF!,"TIMEINT",HT$9,"VEHICLETRAVELTIMEMEASUREMENT",$D72),"--")</f>
        <v>--</v>
      </c>
      <c r="HU72" s="380" t="str">
        <f>IFERROR(GETPIVOTDATA("Average of VEHS(60)",#REF!,"TIMEINT",HU$9,"VEHICLETRAVELTIMEMEASUREMENT",$D72),"--")</f>
        <v>--</v>
      </c>
      <c r="HV72" s="380" t="str">
        <f>IFERROR(GETPIVOTDATA("Average of VEHS(60)",#REF!,"TIMEINT",HV$9,"VEHICLETRAVELTIMEMEASUREMENT",$D72),"--")</f>
        <v>--</v>
      </c>
      <c r="HW72" s="381" t="str">
        <f>IFERROR(GETPIVOTDATA("Average of VEHS(60)",#REF!,"TIMEINT",HW$9,"VEHICLETRAVELTIMEMEASUREMENT",$D72),"--")</f>
        <v>--</v>
      </c>
      <c r="HX72" s="387"/>
      <c r="HY72" s="259" t="str">
        <f t="shared" si="28"/>
        <v>--</v>
      </c>
      <c r="HZ72" s="410" t="str">
        <f t="shared" si="29"/>
        <v>--</v>
      </c>
      <c r="IA72" s="381">
        <f t="shared" si="30"/>
        <v>0</v>
      </c>
      <c r="IB72" s="716"/>
      <c r="IC72" s="379" t="str">
        <f>IFERROR(AVERAGEIFS('VISSIM Travel Time Outputs'!$L:$L,'VISSIM Travel Time Outputs'!$D:$D,$D72,'VISSIM Travel Time Outputs'!$A:$A,"AVG",'VISSIM Travel Time Outputs'!$B:$B,IC$9),"-")</f>
        <v>-</v>
      </c>
      <c r="ID72" s="380" t="str">
        <f>IFERROR(AVERAGEIFS('VISSIM Travel Time Outputs'!$L:$L,'VISSIM Travel Time Outputs'!$D:$D,$D72,'VISSIM Travel Time Outputs'!$A:$A,"AVG",'VISSIM Travel Time Outputs'!$B:$B,ID$9),"-")</f>
        <v>-</v>
      </c>
      <c r="IE72" s="380" t="str">
        <f>IFERROR(AVERAGEIFS('VISSIM Travel Time Outputs'!$L:$L,'VISSIM Travel Time Outputs'!$D:$D,$D72,'VISSIM Travel Time Outputs'!$A:$A,"AVG",'VISSIM Travel Time Outputs'!$B:$B,IE$9),"-")</f>
        <v>-</v>
      </c>
      <c r="IF72" s="380" t="str">
        <f>IFERROR(AVERAGEIFS('VISSIM Travel Time Outputs'!$L:$L,'VISSIM Travel Time Outputs'!$D:$D,$D72,'VISSIM Travel Time Outputs'!$A:$A,"AVG",'VISSIM Travel Time Outputs'!$B:$B,IF$9),"-")</f>
        <v>-</v>
      </c>
      <c r="IG72" s="380" t="str">
        <f>IFERROR(AVERAGEIFS('VISSIM Travel Time Outputs'!$L:$L,'VISSIM Travel Time Outputs'!$D:$D,$D72,'VISSIM Travel Time Outputs'!$A:$A,"AVG",'VISSIM Travel Time Outputs'!$B:$B,IG$9),"-")</f>
        <v>-</v>
      </c>
      <c r="IH72" s="380" t="str">
        <f>IFERROR(AVERAGEIFS('VISSIM Travel Time Outputs'!$L:$L,'VISSIM Travel Time Outputs'!$D:$D,$D72,'VISSIM Travel Time Outputs'!$A:$A,"AVG",'VISSIM Travel Time Outputs'!$B:$B,IH$9),"-")</f>
        <v>-</v>
      </c>
      <c r="II72" s="380" t="str">
        <f>IFERROR(AVERAGEIFS('VISSIM Travel Time Outputs'!$L:$L,'VISSIM Travel Time Outputs'!$D:$D,$D72,'VISSIM Travel Time Outputs'!$A:$A,"AVG",'VISSIM Travel Time Outputs'!$B:$B,II$9),"-")</f>
        <v>-</v>
      </c>
      <c r="IJ72" s="380" t="str">
        <f>IFERROR(AVERAGEIFS('VISSIM Travel Time Outputs'!$L:$L,'VISSIM Travel Time Outputs'!$D:$D,$D72,'VISSIM Travel Time Outputs'!$A:$A,"AVG",'VISSIM Travel Time Outputs'!$B:$B,IJ$9),"-")</f>
        <v>-</v>
      </c>
      <c r="IK72" s="380" t="str">
        <f>IFERROR(AVERAGEIFS('VISSIM Travel Time Outputs'!$L:$L,'VISSIM Travel Time Outputs'!$D:$D,$D72,'VISSIM Travel Time Outputs'!$A:$A,"AVG",'VISSIM Travel Time Outputs'!$B:$B,IK$9),"-")</f>
        <v>-</v>
      </c>
      <c r="IL72" s="380" t="str">
        <f>IFERROR(AVERAGEIFS('VISSIM Travel Time Outputs'!$L:$L,'VISSIM Travel Time Outputs'!$D:$D,$D72,'VISSIM Travel Time Outputs'!$A:$A,"AVG",'VISSIM Travel Time Outputs'!$B:$B,IL$9),"-")</f>
        <v>-</v>
      </c>
      <c r="IM72" s="380" t="str">
        <f>IFERROR(AVERAGEIFS('VISSIM Travel Time Outputs'!$L:$L,'VISSIM Travel Time Outputs'!$D:$D,$D72,'VISSIM Travel Time Outputs'!$A:$A,"AVG",'VISSIM Travel Time Outputs'!$B:$B,IM$9),"-")</f>
        <v>-</v>
      </c>
      <c r="IN72" s="380" t="str">
        <f>IFERROR(AVERAGEIFS('VISSIM Travel Time Outputs'!$L:$L,'VISSIM Travel Time Outputs'!$D:$D,$D72,'VISSIM Travel Time Outputs'!$A:$A,"AVG",'VISSIM Travel Time Outputs'!$B:$B,IN$9),"-")</f>
        <v>-</v>
      </c>
      <c r="IO72" s="380" t="str">
        <f>IFERROR(AVERAGEIFS('VISSIM Travel Time Outputs'!$L:$L,'VISSIM Travel Time Outputs'!$D:$D,$D72,'VISSIM Travel Time Outputs'!$A:$A,"AVG",'VISSIM Travel Time Outputs'!$B:$B,IO$9),"-")</f>
        <v>-</v>
      </c>
      <c r="IP72" s="380" t="str">
        <f>IFERROR(AVERAGEIFS('VISSIM Travel Time Outputs'!$L:$L,'VISSIM Travel Time Outputs'!$D:$D,$D72,'VISSIM Travel Time Outputs'!$A:$A,"AVG",'VISSIM Travel Time Outputs'!$B:$B,IP$9),"-")</f>
        <v>-</v>
      </c>
      <c r="IQ72" s="380" t="str">
        <f>IFERROR(AVERAGEIFS('VISSIM Travel Time Outputs'!$L:$L,'VISSIM Travel Time Outputs'!$D:$D,$D72,'VISSIM Travel Time Outputs'!$A:$A,"AVG",'VISSIM Travel Time Outputs'!$B:$B,IQ$9),"-")</f>
        <v>-</v>
      </c>
      <c r="IR72" s="381" t="str">
        <f>IFERROR(AVERAGEIFS('VISSIM Travel Time Outputs'!$L:$L,'VISSIM Travel Time Outputs'!$D:$D,$D72,'VISSIM Travel Time Outputs'!$A:$A,"AVG",'VISSIM Travel Time Outputs'!$B:$B,IR$9),"-")</f>
        <v>-</v>
      </c>
      <c r="IS72" s="381" t="str">
        <f t="shared" si="31"/>
        <v>--</v>
      </c>
    </row>
    <row r="73" spans="1:253" x14ac:dyDescent="0.25">
      <c r="A73" s="302" t="str">
        <f t="shared" si="12"/>
        <v>H</v>
      </c>
      <c r="B73" s="375">
        <f t="shared" si="33"/>
        <v>64</v>
      </c>
      <c r="C73" s="475">
        <f>INDEX('Input - Travel Times'!$B$3:$AL$103,MATCH($B73,'Input - Travel Times'!$B$3:$B$103,0),MATCH(C$9,'Input - Travel Times'!$B$3:$AL$3,0))</f>
        <v>0</v>
      </c>
      <c r="D73" s="194">
        <f>INDEX('Input - Travel Times'!$B$3:$AS$103,MATCH($B73,'Input - Travel Times'!$B$3:$B$103,0),MATCH(D$9,'Input - Travel Times'!$B$3:$AS$3,0))</f>
        <v>0</v>
      </c>
      <c r="E73" s="582">
        <f>TIME(0,0,INDEX('Input - Travel Times'!$B$3:$AL$103,MATCH($B73,'Input - Travel Times'!$B$3:$B$103,0),MATCH(E$9,'Input - Travel Times'!$B$3:$AL$3,0)))</f>
        <v>0</v>
      </c>
      <c r="F73" s="582">
        <f>TIME(0,0,INDEX('Input - Travel Times'!$B$3:$AL$103,MATCH($B73,'Input - Travel Times'!$B$3:$B$103,0),MATCH(F$9,'Input - Travel Times'!$B$3:$AL$3,0)))</f>
        <v>0</v>
      </c>
      <c r="G73" s="582">
        <f>TIME(0,0,INDEX('Input - Travel Times'!$B$3:$AL$103,MATCH($B73,'Input - Travel Times'!$B$3:$B$103,0),MATCH(G$9,'Input - Travel Times'!$B$3:$AL$3,0)))</f>
        <v>0</v>
      </c>
      <c r="I73" s="259" t="str">
        <f>IFERROR(TIME(0,0,AVERAGEIFS('VISSIM Travel Time Outputs'!$I:$I,'VISSIM Travel Time Outputs'!$D:$D,$D73,'VISSIM Travel Time Outputs'!$A:$A,"AVG",'VISSIM Travel Time Outputs'!$B:$B,I$9)),"-")</f>
        <v>-</v>
      </c>
      <c r="J73" s="36" t="str">
        <f>IFERROR(TIME(0,0,AVERAGEIFS('VISSIM Travel Time Outputs'!$I:$I,'VISSIM Travel Time Outputs'!$D:$D,$D73,'VISSIM Travel Time Outputs'!$A:$A,"AVG",'VISSIM Travel Time Outputs'!$B:$B,J$9)),"-")</f>
        <v>-</v>
      </c>
      <c r="K73" s="36" t="str">
        <f>IFERROR(TIME(0,0,AVERAGEIFS('VISSIM Travel Time Outputs'!$I:$I,'VISSIM Travel Time Outputs'!$D:$D,$D73,'VISSIM Travel Time Outputs'!$A:$A,"AVG",'VISSIM Travel Time Outputs'!$B:$B,K$9)),"-")</f>
        <v>-</v>
      </c>
      <c r="L73" s="36" t="str">
        <f>IFERROR(TIME(0,0,AVERAGEIFS('VISSIM Travel Time Outputs'!$I:$I,'VISSIM Travel Time Outputs'!$D:$D,$D73,'VISSIM Travel Time Outputs'!$A:$A,"AVG",'VISSIM Travel Time Outputs'!$B:$B,L$9)),"-")</f>
        <v>-</v>
      </c>
      <c r="M73" s="36" t="str">
        <f>IFERROR(TIME(0,0,AVERAGEIFS('VISSIM Travel Time Outputs'!$I:$I,'VISSIM Travel Time Outputs'!$D:$D,$D73,'VISSIM Travel Time Outputs'!$A:$A,"AVG",'VISSIM Travel Time Outputs'!$B:$B,M$9)),"-")</f>
        <v>-</v>
      </c>
      <c r="N73" s="36" t="str">
        <f>IFERROR(TIME(0,0,AVERAGEIFS('VISSIM Travel Time Outputs'!$I:$I,'VISSIM Travel Time Outputs'!$D:$D,$D73,'VISSIM Travel Time Outputs'!$A:$A,"AVG",'VISSIM Travel Time Outputs'!$B:$B,N$9)),"-")</f>
        <v>-</v>
      </c>
      <c r="O73" s="36" t="str">
        <f>IFERROR(TIME(0,0,AVERAGEIFS('VISSIM Travel Time Outputs'!$I:$I,'VISSIM Travel Time Outputs'!$D:$D,$D73,'VISSIM Travel Time Outputs'!$A:$A,"AVG",'VISSIM Travel Time Outputs'!$B:$B,O$9)),"-")</f>
        <v>-</v>
      </c>
      <c r="P73" s="36" t="str">
        <f>IFERROR(TIME(0,0,AVERAGEIFS('VISSIM Travel Time Outputs'!$I:$I,'VISSIM Travel Time Outputs'!$D:$D,$D73,'VISSIM Travel Time Outputs'!$A:$A,"AVG",'VISSIM Travel Time Outputs'!$B:$B,P$9)),"-")</f>
        <v>-</v>
      </c>
      <c r="Q73" s="36" t="str">
        <f>IFERROR(TIME(0,0,AVERAGEIFS('VISSIM Travel Time Outputs'!$I:$I,'VISSIM Travel Time Outputs'!$D:$D,$D73,'VISSIM Travel Time Outputs'!$A:$A,"AVG",'VISSIM Travel Time Outputs'!$B:$B,Q$9)),"-")</f>
        <v>-</v>
      </c>
      <c r="R73" s="36" t="str">
        <f>IFERROR(TIME(0,0,AVERAGEIFS('VISSIM Travel Time Outputs'!$I:$I,'VISSIM Travel Time Outputs'!$D:$D,$D73,'VISSIM Travel Time Outputs'!$A:$A,"AVG",'VISSIM Travel Time Outputs'!$B:$B,R$9)),"-")</f>
        <v>-</v>
      </c>
      <c r="S73" s="36" t="str">
        <f>IFERROR(TIME(0,0,AVERAGEIFS('VISSIM Travel Time Outputs'!$I:$I,'VISSIM Travel Time Outputs'!$D:$D,$D73,'VISSIM Travel Time Outputs'!$A:$A,"AVG",'VISSIM Travel Time Outputs'!$B:$B,S$9)),"-")</f>
        <v>-</v>
      </c>
      <c r="T73" s="36" t="str">
        <f>IFERROR(TIME(0,0,AVERAGEIFS('VISSIM Travel Time Outputs'!$I:$I,'VISSIM Travel Time Outputs'!$D:$D,$D73,'VISSIM Travel Time Outputs'!$A:$A,"AVG",'VISSIM Travel Time Outputs'!$B:$B,T$9)),"-")</f>
        <v>-</v>
      </c>
      <c r="U73" s="36" t="str">
        <f>IFERROR(TIME(0,0,AVERAGEIFS('VISSIM Travel Time Outputs'!$I:$I,'VISSIM Travel Time Outputs'!$D:$D,$D73,'VISSIM Travel Time Outputs'!$A:$A,"AVG",'VISSIM Travel Time Outputs'!$B:$B,U$9)),"-")</f>
        <v>-</v>
      </c>
      <c r="V73" s="36" t="str">
        <f>IFERROR(TIME(0,0,AVERAGEIFS('VISSIM Travel Time Outputs'!$I:$I,'VISSIM Travel Time Outputs'!$D:$D,$D73,'VISSIM Travel Time Outputs'!$A:$A,"AVG",'VISSIM Travel Time Outputs'!$B:$B,V$9)),"-")</f>
        <v>-</v>
      </c>
      <c r="W73" s="36" t="str">
        <f>IFERROR(TIME(0,0,AVERAGEIFS('VISSIM Travel Time Outputs'!$I:$I,'VISSIM Travel Time Outputs'!$D:$D,$D73,'VISSIM Travel Time Outputs'!$A:$A,"AVG",'VISSIM Travel Time Outputs'!$B:$B,W$9)),"-")</f>
        <v>-</v>
      </c>
      <c r="X73" s="177" t="str">
        <f>IFERROR(TIME(0,0,AVERAGEIFS('VISSIM Travel Time Outputs'!$I:$I,'VISSIM Travel Time Outputs'!$D:$D,$D73,'VISSIM Travel Time Outputs'!$A:$A,"AVG",'VISSIM Travel Time Outputs'!$B:$B,X$9)),"-")</f>
        <v>-</v>
      </c>
      <c r="Y73" s="304"/>
      <c r="Z73" s="379" t="str">
        <f>IFERROR(AVERAGEIFS('VISSIM Travel Time Outputs'!$F:$F,'VISSIM Travel Time Outputs'!$D:$D,$D73,'VISSIM Travel Time Outputs'!$A:$A,"AVG",'VISSIM Travel Time Outputs'!$B:$B,Z$9),"-")</f>
        <v>-</v>
      </c>
      <c r="AA73" s="380" t="str">
        <f>IFERROR(AVERAGEIFS('VISSIM Travel Time Outputs'!$F:$F,'VISSIM Travel Time Outputs'!$D:$D,$D73,'VISSIM Travel Time Outputs'!$A:$A,"AVG",'VISSIM Travel Time Outputs'!$B:$B,AA$9),"-")</f>
        <v>-</v>
      </c>
      <c r="AB73" s="380" t="str">
        <f>IFERROR(AVERAGEIFS('VISSIM Travel Time Outputs'!$F:$F,'VISSIM Travel Time Outputs'!$D:$D,$D73,'VISSIM Travel Time Outputs'!$A:$A,"AVG",'VISSIM Travel Time Outputs'!$B:$B,AB$9),"-")</f>
        <v>-</v>
      </c>
      <c r="AC73" s="380" t="str">
        <f>IFERROR(AVERAGEIFS('VISSIM Travel Time Outputs'!$F:$F,'VISSIM Travel Time Outputs'!$D:$D,$D73,'VISSIM Travel Time Outputs'!$A:$A,"AVG",'VISSIM Travel Time Outputs'!$B:$B,AC$9),"-")</f>
        <v>-</v>
      </c>
      <c r="AD73" s="380" t="str">
        <f>IFERROR(AVERAGEIFS('VISSIM Travel Time Outputs'!$F:$F,'VISSIM Travel Time Outputs'!$D:$D,$D73,'VISSIM Travel Time Outputs'!$A:$A,"AVG",'VISSIM Travel Time Outputs'!$B:$B,AD$9),"-")</f>
        <v>-</v>
      </c>
      <c r="AE73" s="380" t="str">
        <f>IFERROR(AVERAGEIFS('VISSIM Travel Time Outputs'!$F:$F,'VISSIM Travel Time Outputs'!$D:$D,$D73,'VISSIM Travel Time Outputs'!$A:$A,"AVG",'VISSIM Travel Time Outputs'!$B:$B,AE$9),"-")</f>
        <v>-</v>
      </c>
      <c r="AF73" s="380" t="str">
        <f>IFERROR(AVERAGEIFS('VISSIM Travel Time Outputs'!$F:$F,'VISSIM Travel Time Outputs'!$D:$D,$D73,'VISSIM Travel Time Outputs'!$A:$A,"AVG",'VISSIM Travel Time Outputs'!$B:$B,AF$9),"-")</f>
        <v>-</v>
      </c>
      <c r="AG73" s="380" t="str">
        <f>IFERROR(AVERAGEIFS('VISSIM Travel Time Outputs'!$F:$F,'VISSIM Travel Time Outputs'!$D:$D,$D73,'VISSIM Travel Time Outputs'!$A:$A,"AVG",'VISSIM Travel Time Outputs'!$B:$B,AG$9),"-")</f>
        <v>-</v>
      </c>
      <c r="AH73" s="380" t="str">
        <f>IFERROR(AVERAGEIFS('VISSIM Travel Time Outputs'!$F:$F,'VISSIM Travel Time Outputs'!$D:$D,$D73,'VISSIM Travel Time Outputs'!$A:$A,"AVG",'VISSIM Travel Time Outputs'!$B:$B,AH$9),"-")</f>
        <v>-</v>
      </c>
      <c r="AI73" s="380" t="str">
        <f>IFERROR(AVERAGEIFS('VISSIM Travel Time Outputs'!$F:$F,'VISSIM Travel Time Outputs'!$D:$D,$D73,'VISSIM Travel Time Outputs'!$A:$A,"AVG",'VISSIM Travel Time Outputs'!$B:$B,AI$9),"-")</f>
        <v>-</v>
      </c>
      <c r="AJ73" s="380" t="str">
        <f>IFERROR(AVERAGEIFS('VISSIM Travel Time Outputs'!$F:$F,'VISSIM Travel Time Outputs'!$D:$D,$D73,'VISSIM Travel Time Outputs'!$A:$A,"AVG",'VISSIM Travel Time Outputs'!$B:$B,AJ$9),"-")</f>
        <v>-</v>
      </c>
      <c r="AK73" s="380" t="str">
        <f>IFERROR(AVERAGEIFS('VISSIM Travel Time Outputs'!$F:$F,'VISSIM Travel Time Outputs'!$D:$D,$D73,'VISSIM Travel Time Outputs'!$A:$A,"AVG",'VISSIM Travel Time Outputs'!$B:$B,AK$9),"-")</f>
        <v>-</v>
      </c>
      <c r="AL73" s="380" t="str">
        <f>IFERROR(AVERAGEIFS('VISSIM Travel Time Outputs'!$F:$F,'VISSIM Travel Time Outputs'!$D:$D,$D73,'VISSIM Travel Time Outputs'!$A:$A,"AVG",'VISSIM Travel Time Outputs'!$B:$B,AL$9),"-")</f>
        <v>-</v>
      </c>
      <c r="AM73" s="380" t="str">
        <f>IFERROR(AVERAGEIFS('VISSIM Travel Time Outputs'!$F:$F,'VISSIM Travel Time Outputs'!$D:$D,$D73,'VISSIM Travel Time Outputs'!$A:$A,"AVG",'VISSIM Travel Time Outputs'!$B:$B,AM$9),"-")</f>
        <v>-</v>
      </c>
      <c r="AN73" s="380" t="str">
        <f>IFERROR(AVERAGEIFS('VISSIM Travel Time Outputs'!$F:$F,'VISSIM Travel Time Outputs'!$D:$D,$D73,'VISSIM Travel Time Outputs'!$A:$A,"AVG",'VISSIM Travel Time Outputs'!$B:$B,AN$9),"-")</f>
        <v>-</v>
      </c>
      <c r="AO73" s="381" t="str">
        <f>IFERROR(AVERAGEIFS('VISSIM Travel Time Outputs'!$F:$F,'VISSIM Travel Time Outputs'!$D:$D,$D73,'VISSIM Travel Time Outputs'!$A:$A,"AVG",'VISSIM Travel Time Outputs'!$B:$B,AO$9),"-")</f>
        <v>-</v>
      </c>
      <c r="AP73" s="387"/>
      <c r="AQ73" s="259" t="str">
        <f t="shared" si="13"/>
        <v>--</v>
      </c>
      <c r="AR73" s="410" t="str">
        <f t="shared" si="14"/>
        <v>--</v>
      </c>
      <c r="AS73" s="381">
        <f t="shared" si="15"/>
        <v>0</v>
      </c>
      <c r="AT73" s="305"/>
      <c r="AU73" s="259" t="str">
        <f>IFERROR(TIME(0,0,AVERAGEIFS('VISSIM Travel Time Outputs'!$J:$J,'VISSIM Travel Time Outputs'!$D:$D,$D73,'VISSIM Travel Time Outputs'!$A:$A,"AVG",'VISSIM Travel Time Outputs'!$B:$B,AU$9)),"-")</f>
        <v>-</v>
      </c>
      <c r="AV73" s="36" t="str">
        <f>IFERROR(TIME(0,0,AVERAGEIFS('VISSIM Travel Time Outputs'!$J:$J,'VISSIM Travel Time Outputs'!$D:$D,$D73,'VISSIM Travel Time Outputs'!$A:$A,"AVG",'VISSIM Travel Time Outputs'!$B:$B,AV$9)),"-")</f>
        <v>-</v>
      </c>
      <c r="AW73" s="36" t="str">
        <f>IFERROR(TIME(0,0,AVERAGEIFS('VISSIM Travel Time Outputs'!$J:$J,'VISSIM Travel Time Outputs'!$D:$D,$D73,'VISSIM Travel Time Outputs'!$A:$A,"AVG",'VISSIM Travel Time Outputs'!$B:$B,AW$9)),"-")</f>
        <v>-</v>
      </c>
      <c r="AX73" s="36" t="str">
        <f>IFERROR(TIME(0,0,AVERAGEIFS('VISSIM Travel Time Outputs'!$J:$J,'VISSIM Travel Time Outputs'!$D:$D,$D73,'VISSIM Travel Time Outputs'!$A:$A,"AVG",'VISSIM Travel Time Outputs'!$B:$B,AX$9)),"-")</f>
        <v>-</v>
      </c>
      <c r="AY73" s="36" t="str">
        <f>IFERROR(TIME(0,0,AVERAGEIFS('VISSIM Travel Time Outputs'!$J:$J,'VISSIM Travel Time Outputs'!$D:$D,$D73,'VISSIM Travel Time Outputs'!$A:$A,"AVG",'VISSIM Travel Time Outputs'!$B:$B,AY$9)),"-")</f>
        <v>-</v>
      </c>
      <c r="AZ73" s="36" t="str">
        <f>IFERROR(TIME(0,0,AVERAGEIFS('VISSIM Travel Time Outputs'!$J:$J,'VISSIM Travel Time Outputs'!$D:$D,$D73,'VISSIM Travel Time Outputs'!$A:$A,"AVG",'VISSIM Travel Time Outputs'!$B:$B,AZ$9)),"-")</f>
        <v>-</v>
      </c>
      <c r="BA73" s="36" t="str">
        <f>IFERROR(TIME(0,0,AVERAGEIFS('VISSIM Travel Time Outputs'!$J:$J,'VISSIM Travel Time Outputs'!$D:$D,$D73,'VISSIM Travel Time Outputs'!$A:$A,"AVG",'VISSIM Travel Time Outputs'!$B:$B,BA$9)),"-")</f>
        <v>-</v>
      </c>
      <c r="BB73" s="36" t="str">
        <f>IFERROR(TIME(0,0,AVERAGEIFS('VISSIM Travel Time Outputs'!$J:$J,'VISSIM Travel Time Outputs'!$D:$D,$D73,'VISSIM Travel Time Outputs'!$A:$A,"AVG",'VISSIM Travel Time Outputs'!$B:$B,BB$9)),"-")</f>
        <v>-</v>
      </c>
      <c r="BC73" s="36" t="str">
        <f>IFERROR(TIME(0,0,AVERAGEIFS('VISSIM Travel Time Outputs'!$J:$J,'VISSIM Travel Time Outputs'!$D:$D,$D73,'VISSIM Travel Time Outputs'!$A:$A,"AVG",'VISSIM Travel Time Outputs'!$B:$B,BC$9)),"-")</f>
        <v>-</v>
      </c>
      <c r="BD73" s="36" t="str">
        <f>IFERROR(TIME(0,0,AVERAGEIFS('VISSIM Travel Time Outputs'!$J:$J,'VISSIM Travel Time Outputs'!$D:$D,$D73,'VISSIM Travel Time Outputs'!$A:$A,"AVG",'VISSIM Travel Time Outputs'!$B:$B,BD$9)),"-")</f>
        <v>-</v>
      </c>
      <c r="BE73" s="36" t="str">
        <f>IFERROR(TIME(0,0,AVERAGEIFS('VISSIM Travel Time Outputs'!$J:$J,'VISSIM Travel Time Outputs'!$D:$D,$D73,'VISSIM Travel Time Outputs'!$A:$A,"AVG",'VISSIM Travel Time Outputs'!$B:$B,BE$9)),"-")</f>
        <v>-</v>
      </c>
      <c r="BF73" s="36" t="str">
        <f>IFERROR(TIME(0,0,AVERAGEIFS('VISSIM Travel Time Outputs'!$J:$J,'VISSIM Travel Time Outputs'!$D:$D,$D73,'VISSIM Travel Time Outputs'!$A:$A,"AVG",'VISSIM Travel Time Outputs'!$B:$B,BF$9)),"-")</f>
        <v>-</v>
      </c>
      <c r="BG73" s="36" t="str">
        <f>IFERROR(TIME(0,0,AVERAGEIFS('VISSIM Travel Time Outputs'!$J:$J,'VISSIM Travel Time Outputs'!$D:$D,$D73,'VISSIM Travel Time Outputs'!$A:$A,"AVG",'VISSIM Travel Time Outputs'!$B:$B,BG$9)),"-")</f>
        <v>-</v>
      </c>
      <c r="BH73" s="36" t="str">
        <f>IFERROR(TIME(0,0,AVERAGEIFS('VISSIM Travel Time Outputs'!$J:$J,'VISSIM Travel Time Outputs'!$D:$D,$D73,'VISSIM Travel Time Outputs'!$A:$A,"AVG",'VISSIM Travel Time Outputs'!$B:$B,BH$9)),"-")</f>
        <v>-</v>
      </c>
      <c r="BI73" s="36" t="str">
        <f>IFERROR(TIME(0,0,AVERAGEIFS('VISSIM Travel Time Outputs'!$J:$J,'VISSIM Travel Time Outputs'!$D:$D,$D73,'VISSIM Travel Time Outputs'!$A:$A,"AVG",'VISSIM Travel Time Outputs'!$B:$B,BI$9)),"-")</f>
        <v>-</v>
      </c>
      <c r="BJ73" s="177" t="str">
        <f>IFERROR(TIME(0,0,AVERAGEIFS('VISSIM Travel Time Outputs'!$J:$J,'VISSIM Travel Time Outputs'!$D:$D,$D73,'VISSIM Travel Time Outputs'!$A:$A,"AVG",'VISSIM Travel Time Outputs'!$B:$B,BJ$9)),"-")</f>
        <v>-</v>
      </c>
      <c r="BK73" s="164"/>
      <c r="BL73" s="379" t="str">
        <f>IFERROR(AVERAGEIFS('VISSIM Travel Time Outputs'!$G:$G,'VISSIM Travel Time Outputs'!$D:$D,$D73,'VISSIM Travel Time Outputs'!$A:$A,"AVG",'VISSIM Travel Time Outputs'!$B:$B,BL$9),"-")</f>
        <v>-</v>
      </c>
      <c r="BM73" s="380" t="str">
        <f>IFERROR(AVERAGEIFS('VISSIM Travel Time Outputs'!$G:$G,'VISSIM Travel Time Outputs'!$D:$D,$D73,'VISSIM Travel Time Outputs'!$A:$A,"AVG",'VISSIM Travel Time Outputs'!$B:$B,BM$9),"-")</f>
        <v>-</v>
      </c>
      <c r="BN73" s="380" t="str">
        <f>IFERROR(AVERAGEIFS('VISSIM Travel Time Outputs'!$G:$G,'VISSIM Travel Time Outputs'!$D:$D,$D73,'VISSIM Travel Time Outputs'!$A:$A,"AVG",'VISSIM Travel Time Outputs'!$B:$B,BN$9),"-")</f>
        <v>-</v>
      </c>
      <c r="BO73" s="380" t="str">
        <f>IFERROR(AVERAGEIFS('VISSIM Travel Time Outputs'!$G:$G,'VISSIM Travel Time Outputs'!$D:$D,$D73,'VISSIM Travel Time Outputs'!$A:$A,"AVG",'VISSIM Travel Time Outputs'!$B:$B,BO$9),"-")</f>
        <v>-</v>
      </c>
      <c r="BP73" s="380" t="str">
        <f>IFERROR(AVERAGEIFS('VISSIM Travel Time Outputs'!$G:$G,'VISSIM Travel Time Outputs'!$D:$D,$D73,'VISSIM Travel Time Outputs'!$A:$A,"AVG",'VISSIM Travel Time Outputs'!$B:$B,BP$9),"-")</f>
        <v>-</v>
      </c>
      <c r="BQ73" s="380" t="str">
        <f>IFERROR(AVERAGEIFS('VISSIM Travel Time Outputs'!$G:$G,'VISSIM Travel Time Outputs'!$D:$D,$D73,'VISSIM Travel Time Outputs'!$A:$A,"AVG",'VISSIM Travel Time Outputs'!$B:$B,BQ$9),"-")</f>
        <v>-</v>
      </c>
      <c r="BR73" s="380" t="str">
        <f>IFERROR(AVERAGEIFS('VISSIM Travel Time Outputs'!$G:$G,'VISSIM Travel Time Outputs'!$D:$D,$D73,'VISSIM Travel Time Outputs'!$A:$A,"AVG",'VISSIM Travel Time Outputs'!$B:$B,BR$9),"-")</f>
        <v>-</v>
      </c>
      <c r="BS73" s="380" t="str">
        <f>IFERROR(AVERAGEIFS('VISSIM Travel Time Outputs'!$G:$G,'VISSIM Travel Time Outputs'!$D:$D,$D73,'VISSIM Travel Time Outputs'!$A:$A,"AVG",'VISSIM Travel Time Outputs'!$B:$B,BS$9),"-")</f>
        <v>-</v>
      </c>
      <c r="BT73" s="380" t="str">
        <f>IFERROR(AVERAGEIFS('VISSIM Travel Time Outputs'!$G:$G,'VISSIM Travel Time Outputs'!$D:$D,$D73,'VISSIM Travel Time Outputs'!$A:$A,"AVG",'VISSIM Travel Time Outputs'!$B:$B,BT$9),"-")</f>
        <v>-</v>
      </c>
      <c r="BU73" s="380" t="str">
        <f>IFERROR(AVERAGEIFS('VISSIM Travel Time Outputs'!$G:$G,'VISSIM Travel Time Outputs'!$D:$D,$D73,'VISSIM Travel Time Outputs'!$A:$A,"AVG",'VISSIM Travel Time Outputs'!$B:$B,BU$9),"-")</f>
        <v>-</v>
      </c>
      <c r="BV73" s="380" t="str">
        <f>IFERROR(AVERAGEIFS('VISSIM Travel Time Outputs'!$G:$G,'VISSIM Travel Time Outputs'!$D:$D,$D73,'VISSIM Travel Time Outputs'!$A:$A,"AVG",'VISSIM Travel Time Outputs'!$B:$B,BV$9),"-")</f>
        <v>-</v>
      </c>
      <c r="BW73" s="380" t="str">
        <f>IFERROR(AVERAGEIFS('VISSIM Travel Time Outputs'!$G:$G,'VISSIM Travel Time Outputs'!$D:$D,$D73,'VISSIM Travel Time Outputs'!$A:$A,"AVG",'VISSIM Travel Time Outputs'!$B:$B,BW$9),"-")</f>
        <v>-</v>
      </c>
      <c r="BX73" s="380" t="str">
        <f>IFERROR(AVERAGEIFS('VISSIM Travel Time Outputs'!$G:$G,'VISSIM Travel Time Outputs'!$D:$D,$D73,'VISSIM Travel Time Outputs'!$A:$A,"AVG",'VISSIM Travel Time Outputs'!$B:$B,BX$9),"-")</f>
        <v>-</v>
      </c>
      <c r="BY73" s="380" t="str">
        <f>IFERROR(AVERAGEIFS('VISSIM Travel Time Outputs'!$G:$G,'VISSIM Travel Time Outputs'!$D:$D,$D73,'VISSIM Travel Time Outputs'!$A:$A,"AVG",'VISSIM Travel Time Outputs'!$B:$B,BY$9),"-")</f>
        <v>-</v>
      </c>
      <c r="BZ73" s="380" t="str">
        <f>IFERROR(AVERAGEIFS('VISSIM Travel Time Outputs'!$G:$G,'VISSIM Travel Time Outputs'!$D:$D,$D73,'VISSIM Travel Time Outputs'!$A:$A,"AVG",'VISSIM Travel Time Outputs'!$B:$B,BZ$9),"-")</f>
        <v>-</v>
      </c>
      <c r="CA73" s="381" t="str">
        <f>IFERROR(AVERAGEIFS('VISSIM Travel Time Outputs'!$G:$G,'VISSIM Travel Time Outputs'!$D:$D,$D73,'VISSIM Travel Time Outputs'!$A:$A,"AVG",'VISSIM Travel Time Outputs'!$B:$B,CA$9),"-")</f>
        <v>-</v>
      </c>
      <c r="CB73" s="304"/>
      <c r="CC73" s="259" t="str">
        <f t="shared" si="16"/>
        <v>--</v>
      </c>
      <c r="CD73" s="410" t="str">
        <f t="shared" si="17"/>
        <v>--</v>
      </c>
      <c r="CE73" s="381">
        <f t="shared" si="18"/>
        <v>0</v>
      </c>
      <c r="CF73" s="387"/>
      <c r="CG73" s="259" t="str">
        <f>IFERROR(GETPIVOTDATA("Average of TRAVTM(31)",#REF!,"TIMEINT",CG$9,"VEHICLETRAVELTIMEMEASUREMENT",$D73)/3600/24,"--")</f>
        <v>--</v>
      </c>
      <c r="CH73" s="36" t="str">
        <f>IFERROR(GETPIVOTDATA("Average of TRAVTM(31)",#REF!,"TIMEINT",CH$9,"VEHICLETRAVELTIMEMEASUREMENT",$D73)/3600/24,"--")</f>
        <v>--</v>
      </c>
      <c r="CI73" s="36" t="str">
        <f>IFERROR(GETPIVOTDATA("Average of TRAVTM(31)",#REF!,"TIMEINT",CI$9,"VEHICLETRAVELTIMEMEASUREMENT",$D73)/3600/24,"--")</f>
        <v>--</v>
      </c>
      <c r="CJ73" s="36" t="str">
        <f>IFERROR(GETPIVOTDATA("Average of TRAVTM(31)",#REF!,"TIMEINT",CJ$9,"VEHICLETRAVELTIMEMEASUREMENT",$D73)/3600/24,"--")</f>
        <v>--</v>
      </c>
      <c r="CK73" s="36" t="str">
        <f>IFERROR(GETPIVOTDATA("Average of TRAVTM(31)",#REF!,"TIMEINT",CK$9,"VEHICLETRAVELTIMEMEASUREMENT",$D73)/3600/24,"--")</f>
        <v>--</v>
      </c>
      <c r="CL73" s="36" t="str">
        <f>IFERROR(GETPIVOTDATA("Average of TRAVTM(31)",#REF!,"TIMEINT",CL$9,"VEHICLETRAVELTIMEMEASUREMENT",$D73)/3600/24,"--")</f>
        <v>--</v>
      </c>
      <c r="CM73" s="36" t="str">
        <f>IFERROR(GETPIVOTDATA("Average of TRAVTM(31)",#REF!,"TIMEINT",CM$9,"VEHICLETRAVELTIMEMEASUREMENT",$D73)/3600/24,"--")</f>
        <v>--</v>
      </c>
      <c r="CN73" s="36" t="str">
        <f>IFERROR(GETPIVOTDATA("Average of TRAVTM(31)",#REF!,"TIMEINT",CN$9,"VEHICLETRAVELTIMEMEASUREMENT",$D73)/3600/24,"--")</f>
        <v>--</v>
      </c>
      <c r="CO73" s="36" t="str">
        <f>IFERROR(GETPIVOTDATA("Average of TRAVTM(31)",#REF!,"TIMEINT",CO$9,"VEHICLETRAVELTIMEMEASUREMENT",$D73)/3600/24,"--")</f>
        <v>--</v>
      </c>
      <c r="CP73" s="36" t="str">
        <f>IFERROR(GETPIVOTDATA("Average of TRAVTM(31)",#REF!,"TIMEINT",CP$9,"VEHICLETRAVELTIMEMEASUREMENT",$D73)/3600/24,"--")</f>
        <v>--</v>
      </c>
      <c r="CQ73" s="36" t="str">
        <f>IFERROR(GETPIVOTDATA("Average of TRAVTM(31)",#REF!,"TIMEINT",CQ$9,"VEHICLETRAVELTIMEMEASUREMENT",$D73)/3600/24,"--")</f>
        <v>--</v>
      </c>
      <c r="CR73" s="36" t="str">
        <f>IFERROR(GETPIVOTDATA("Average of TRAVTM(31)",#REF!,"TIMEINT",CR$9,"VEHICLETRAVELTIMEMEASUREMENT",$D73)/3600/24,"--")</f>
        <v>--</v>
      </c>
      <c r="CS73" s="36" t="str">
        <f>IFERROR(GETPIVOTDATA("Average of TRAVTM(31)",#REF!,"TIMEINT",CS$9,"VEHICLETRAVELTIMEMEASUREMENT",$D73)/3600/24,"--")</f>
        <v>--</v>
      </c>
      <c r="CT73" s="36" t="str">
        <f>IFERROR(GETPIVOTDATA("Average of TRAVTM(31)",#REF!,"TIMEINT",CT$9,"VEHICLETRAVELTIMEMEASUREMENT",$D73)/3600/24,"--")</f>
        <v>--</v>
      </c>
      <c r="CU73" s="36" t="str">
        <f>IFERROR(GETPIVOTDATA("Average of TRAVTM(31)",#REF!,"TIMEINT",CU$9,"VEHICLETRAVELTIMEMEASUREMENT",$D73)/3600/24,"--")</f>
        <v>--</v>
      </c>
      <c r="CV73" s="177" t="str">
        <f>IFERROR(GETPIVOTDATA("Average of TRAVTM(31)",#REF!,"TIMEINT",CV$9,"VEHICLETRAVELTIMEMEASUREMENT",$D73)/3600/24,"--")</f>
        <v>--</v>
      </c>
      <c r="CW73" s="387"/>
      <c r="CX73" s="379" t="str">
        <f>IFERROR(GETPIVOTDATA("Average of VEHS(31)",#REF!,"TIMEINT",CX$9,"VEHICLETRAVELTIMEMEASUREMENT",$D73),"--")</f>
        <v>--</v>
      </c>
      <c r="CY73" s="380" t="str">
        <f>IFERROR(GETPIVOTDATA("Average of VEHS(31)",#REF!,"TIMEINT",CY$9,"VEHICLETRAVELTIMEMEASUREMENT",$D73),"--")</f>
        <v>--</v>
      </c>
      <c r="CZ73" s="380" t="str">
        <f>IFERROR(GETPIVOTDATA("Average of VEHS(31)",#REF!,"TIMEINT",CZ$9,"VEHICLETRAVELTIMEMEASUREMENT",$D73),"--")</f>
        <v>--</v>
      </c>
      <c r="DA73" s="380" t="str">
        <f>IFERROR(GETPIVOTDATA("Average of VEHS(31)",#REF!,"TIMEINT",DA$9,"VEHICLETRAVELTIMEMEASUREMENT",$D73),"--")</f>
        <v>--</v>
      </c>
      <c r="DB73" s="380" t="str">
        <f>IFERROR(GETPIVOTDATA("Average of VEHS(31)",#REF!,"TIMEINT",DB$9,"VEHICLETRAVELTIMEMEASUREMENT",$D73),"--")</f>
        <v>--</v>
      </c>
      <c r="DC73" s="380" t="str">
        <f>IFERROR(GETPIVOTDATA("Average of VEHS(31)",#REF!,"TIMEINT",DC$9,"VEHICLETRAVELTIMEMEASUREMENT",$D73),"--")</f>
        <v>--</v>
      </c>
      <c r="DD73" s="380" t="str">
        <f>IFERROR(GETPIVOTDATA("Average of VEHS(31)",#REF!,"TIMEINT",DD$9,"VEHICLETRAVELTIMEMEASUREMENT",$D73),"--")</f>
        <v>--</v>
      </c>
      <c r="DE73" s="380" t="str">
        <f>IFERROR(GETPIVOTDATA("Average of VEHS(31)",#REF!,"TIMEINT",DE$9,"VEHICLETRAVELTIMEMEASUREMENT",$D73),"--")</f>
        <v>--</v>
      </c>
      <c r="DF73" s="380" t="str">
        <f>IFERROR(GETPIVOTDATA("Average of VEHS(31)",#REF!,"TIMEINT",DF$9,"VEHICLETRAVELTIMEMEASUREMENT",$D73),"--")</f>
        <v>--</v>
      </c>
      <c r="DG73" s="380" t="str">
        <f>IFERROR(GETPIVOTDATA("Average of VEHS(31)",#REF!,"TIMEINT",DG$9,"VEHICLETRAVELTIMEMEASUREMENT",$D73),"--")</f>
        <v>--</v>
      </c>
      <c r="DH73" s="380" t="str">
        <f>IFERROR(GETPIVOTDATA("Average of VEHS(31)",#REF!,"TIMEINT",DH$9,"VEHICLETRAVELTIMEMEASUREMENT",$D73),"--")</f>
        <v>--</v>
      </c>
      <c r="DI73" s="380" t="str">
        <f>IFERROR(GETPIVOTDATA("Average of VEHS(31)",#REF!,"TIMEINT",DI$9,"VEHICLETRAVELTIMEMEASUREMENT",$D73),"--")</f>
        <v>--</v>
      </c>
      <c r="DJ73" s="380" t="str">
        <f>IFERROR(GETPIVOTDATA("Average of VEHS(31)",#REF!,"TIMEINT",DJ$9,"VEHICLETRAVELTIMEMEASUREMENT",$D73),"--")</f>
        <v>--</v>
      </c>
      <c r="DK73" s="380" t="str">
        <f>IFERROR(GETPIVOTDATA("Average of VEHS(31)",#REF!,"TIMEINT",DK$9,"VEHICLETRAVELTIMEMEASUREMENT",$D73),"--")</f>
        <v>--</v>
      </c>
      <c r="DL73" s="380" t="str">
        <f>IFERROR(GETPIVOTDATA("Average of VEHS(31)",#REF!,"TIMEINT",DL$9,"VEHICLETRAVELTIMEMEASUREMENT",$D73),"--")</f>
        <v>--</v>
      </c>
      <c r="DM73" s="381" t="str">
        <f>IFERROR(GETPIVOTDATA("Average of VEHS(31)",#REF!,"TIMEINT",DM$9,"VEHICLETRAVELTIMEMEASUREMENT",$D73),"--")</f>
        <v>--</v>
      </c>
      <c r="DN73" s="387"/>
      <c r="DO73" s="259" t="str">
        <f t="shared" si="19"/>
        <v>--</v>
      </c>
      <c r="DP73" s="410" t="str">
        <f t="shared" si="20"/>
        <v>--</v>
      </c>
      <c r="DQ73" s="381">
        <f t="shared" si="21"/>
        <v>0</v>
      </c>
      <c r="DR73" s="305"/>
      <c r="DS73" s="259" t="str">
        <f>IFERROR(TIME(0,0,AVERAGEIFS('VISSIM Travel Time Outputs'!$K:$K,'VISSIM Travel Time Outputs'!$D:$D,$D73,'VISSIM Travel Time Outputs'!$A:$A,"AVG",'VISSIM Travel Time Outputs'!$B:$B,DS$9)),"-")</f>
        <v>-</v>
      </c>
      <c r="DT73" s="36" t="str">
        <f>IFERROR(TIME(0,0,AVERAGEIFS('VISSIM Travel Time Outputs'!$K:$K,'VISSIM Travel Time Outputs'!$D:$D,$D73,'VISSIM Travel Time Outputs'!$A:$A,"AVG",'VISSIM Travel Time Outputs'!$B:$B,DT$9)),"-")</f>
        <v>-</v>
      </c>
      <c r="DU73" s="36" t="str">
        <f>IFERROR(TIME(0,0,AVERAGEIFS('VISSIM Travel Time Outputs'!$K:$K,'VISSIM Travel Time Outputs'!$D:$D,$D73,'VISSIM Travel Time Outputs'!$A:$A,"AVG",'VISSIM Travel Time Outputs'!$B:$B,DU$9)),"-")</f>
        <v>-</v>
      </c>
      <c r="DV73" s="36" t="str">
        <f>IFERROR(TIME(0,0,AVERAGEIFS('VISSIM Travel Time Outputs'!$K:$K,'VISSIM Travel Time Outputs'!$D:$D,$D73,'VISSIM Travel Time Outputs'!$A:$A,"AVG",'VISSIM Travel Time Outputs'!$B:$B,DV$9)),"-")</f>
        <v>-</v>
      </c>
      <c r="DW73" s="36" t="str">
        <f>IFERROR(TIME(0,0,AVERAGEIFS('VISSIM Travel Time Outputs'!$K:$K,'VISSIM Travel Time Outputs'!$D:$D,$D73,'VISSIM Travel Time Outputs'!$A:$A,"AVG",'VISSIM Travel Time Outputs'!$B:$B,DW$9)),"-")</f>
        <v>-</v>
      </c>
      <c r="DX73" s="36" t="str">
        <f>IFERROR(TIME(0,0,AVERAGEIFS('VISSIM Travel Time Outputs'!$K:$K,'VISSIM Travel Time Outputs'!$D:$D,$D73,'VISSIM Travel Time Outputs'!$A:$A,"AVG",'VISSIM Travel Time Outputs'!$B:$B,DX$9)),"-")</f>
        <v>-</v>
      </c>
      <c r="DY73" s="36" t="str">
        <f>IFERROR(TIME(0,0,AVERAGEIFS('VISSIM Travel Time Outputs'!$K:$K,'VISSIM Travel Time Outputs'!$D:$D,$D73,'VISSIM Travel Time Outputs'!$A:$A,"AVG",'VISSIM Travel Time Outputs'!$B:$B,DY$9)),"-")</f>
        <v>-</v>
      </c>
      <c r="DZ73" s="36" t="str">
        <f>IFERROR(TIME(0,0,AVERAGEIFS('VISSIM Travel Time Outputs'!$K:$K,'VISSIM Travel Time Outputs'!$D:$D,$D73,'VISSIM Travel Time Outputs'!$A:$A,"AVG",'VISSIM Travel Time Outputs'!$B:$B,DZ$9)),"-")</f>
        <v>-</v>
      </c>
      <c r="EA73" s="36" t="str">
        <f>IFERROR(TIME(0,0,AVERAGEIFS('VISSIM Travel Time Outputs'!$K:$K,'VISSIM Travel Time Outputs'!$D:$D,$D73,'VISSIM Travel Time Outputs'!$A:$A,"AVG",'VISSIM Travel Time Outputs'!$B:$B,EA$9)),"-")</f>
        <v>-</v>
      </c>
      <c r="EB73" s="36" t="str">
        <f>IFERROR(TIME(0,0,AVERAGEIFS('VISSIM Travel Time Outputs'!$K:$K,'VISSIM Travel Time Outputs'!$D:$D,$D73,'VISSIM Travel Time Outputs'!$A:$A,"AVG",'VISSIM Travel Time Outputs'!$B:$B,EB$9)),"-")</f>
        <v>-</v>
      </c>
      <c r="EC73" s="36" t="str">
        <f>IFERROR(TIME(0,0,AVERAGEIFS('VISSIM Travel Time Outputs'!$K:$K,'VISSIM Travel Time Outputs'!$D:$D,$D73,'VISSIM Travel Time Outputs'!$A:$A,"AVG",'VISSIM Travel Time Outputs'!$B:$B,EC$9)),"-")</f>
        <v>-</v>
      </c>
      <c r="ED73" s="36" t="str">
        <f>IFERROR(TIME(0,0,AVERAGEIFS('VISSIM Travel Time Outputs'!$K:$K,'VISSIM Travel Time Outputs'!$D:$D,$D73,'VISSIM Travel Time Outputs'!$A:$A,"AVG",'VISSIM Travel Time Outputs'!$B:$B,ED$9)),"-")</f>
        <v>-</v>
      </c>
      <c r="EE73" s="36" t="str">
        <f>IFERROR(TIME(0,0,AVERAGEIFS('VISSIM Travel Time Outputs'!$K:$K,'VISSIM Travel Time Outputs'!$D:$D,$D73,'VISSIM Travel Time Outputs'!$A:$A,"AVG",'VISSIM Travel Time Outputs'!$B:$B,EE$9)),"-")</f>
        <v>-</v>
      </c>
      <c r="EF73" s="36" t="str">
        <f>IFERROR(TIME(0,0,AVERAGEIFS('VISSIM Travel Time Outputs'!$K:$K,'VISSIM Travel Time Outputs'!$D:$D,$D73,'VISSIM Travel Time Outputs'!$A:$A,"AVG",'VISSIM Travel Time Outputs'!$B:$B,EF$9)),"-")</f>
        <v>-</v>
      </c>
      <c r="EG73" s="36" t="str">
        <f>IFERROR(TIME(0,0,AVERAGEIFS('VISSIM Travel Time Outputs'!$K:$K,'VISSIM Travel Time Outputs'!$D:$D,$D73,'VISSIM Travel Time Outputs'!$A:$A,"AVG",'VISSIM Travel Time Outputs'!$B:$B,EG$9)),"-")</f>
        <v>-</v>
      </c>
      <c r="EH73" s="177" t="str">
        <f>IFERROR(TIME(0,0,AVERAGEIFS('VISSIM Travel Time Outputs'!$K:$K,'VISSIM Travel Time Outputs'!$D:$D,$D73,'VISSIM Travel Time Outputs'!$A:$A,"AVG",'VISSIM Travel Time Outputs'!$B:$B,EH$9)),"-")</f>
        <v>-</v>
      </c>
      <c r="EI73" s="164"/>
      <c r="EJ73" s="379" t="str">
        <f>IFERROR(AVERAGEIFS('VISSIM Travel Time Outputs'!$H:$H,'VISSIM Travel Time Outputs'!$D:$D,$D73,'VISSIM Travel Time Outputs'!$A:$A,"AVG",'VISSIM Travel Time Outputs'!$B:$B,EJ$9),"-")</f>
        <v>-</v>
      </c>
      <c r="EK73" s="380" t="str">
        <f>IFERROR(AVERAGEIFS('VISSIM Travel Time Outputs'!$H:$H,'VISSIM Travel Time Outputs'!$D:$D,$D73,'VISSIM Travel Time Outputs'!$A:$A,"AVG",'VISSIM Travel Time Outputs'!$B:$B,EK$9),"-")</f>
        <v>-</v>
      </c>
      <c r="EL73" s="380" t="str">
        <f>IFERROR(AVERAGEIFS('VISSIM Travel Time Outputs'!$H:$H,'VISSIM Travel Time Outputs'!$D:$D,$D73,'VISSIM Travel Time Outputs'!$A:$A,"AVG",'VISSIM Travel Time Outputs'!$B:$B,EL$9),"-")</f>
        <v>-</v>
      </c>
      <c r="EM73" s="380" t="str">
        <f>IFERROR(AVERAGEIFS('VISSIM Travel Time Outputs'!$H:$H,'VISSIM Travel Time Outputs'!$D:$D,$D73,'VISSIM Travel Time Outputs'!$A:$A,"AVG",'VISSIM Travel Time Outputs'!$B:$B,EM$9),"-")</f>
        <v>-</v>
      </c>
      <c r="EN73" s="380" t="str">
        <f>IFERROR(AVERAGEIFS('VISSIM Travel Time Outputs'!$H:$H,'VISSIM Travel Time Outputs'!$D:$D,$D73,'VISSIM Travel Time Outputs'!$A:$A,"AVG",'VISSIM Travel Time Outputs'!$B:$B,EN$9),"-")</f>
        <v>-</v>
      </c>
      <c r="EO73" s="380" t="str">
        <f>IFERROR(AVERAGEIFS('VISSIM Travel Time Outputs'!$H:$H,'VISSIM Travel Time Outputs'!$D:$D,$D73,'VISSIM Travel Time Outputs'!$A:$A,"AVG",'VISSIM Travel Time Outputs'!$B:$B,EO$9),"-")</f>
        <v>-</v>
      </c>
      <c r="EP73" s="380" t="str">
        <f>IFERROR(AVERAGEIFS('VISSIM Travel Time Outputs'!$H:$H,'VISSIM Travel Time Outputs'!$D:$D,$D73,'VISSIM Travel Time Outputs'!$A:$A,"AVG",'VISSIM Travel Time Outputs'!$B:$B,EP$9),"-")</f>
        <v>-</v>
      </c>
      <c r="EQ73" s="380" t="str">
        <f>IFERROR(AVERAGEIFS('VISSIM Travel Time Outputs'!$H:$H,'VISSIM Travel Time Outputs'!$D:$D,$D73,'VISSIM Travel Time Outputs'!$A:$A,"AVG",'VISSIM Travel Time Outputs'!$B:$B,EQ$9),"-")</f>
        <v>-</v>
      </c>
      <c r="ER73" s="380" t="str">
        <f>IFERROR(AVERAGEIFS('VISSIM Travel Time Outputs'!$H:$H,'VISSIM Travel Time Outputs'!$D:$D,$D73,'VISSIM Travel Time Outputs'!$A:$A,"AVG",'VISSIM Travel Time Outputs'!$B:$B,ER$9),"-")</f>
        <v>-</v>
      </c>
      <c r="ES73" s="380" t="str">
        <f>IFERROR(AVERAGEIFS('VISSIM Travel Time Outputs'!$H:$H,'VISSIM Travel Time Outputs'!$D:$D,$D73,'VISSIM Travel Time Outputs'!$A:$A,"AVG",'VISSIM Travel Time Outputs'!$B:$B,ES$9),"-")</f>
        <v>-</v>
      </c>
      <c r="ET73" s="380" t="str">
        <f>IFERROR(AVERAGEIFS('VISSIM Travel Time Outputs'!$H:$H,'VISSIM Travel Time Outputs'!$D:$D,$D73,'VISSIM Travel Time Outputs'!$A:$A,"AVG",'VISSIM Travel Time Outputs'!$B:$B,ET$9),"-")</f>
        <v>-</v>
      </c>
      <c r="EU73" s="380" t="str">
        <f>IFERROR(AVERAGEIFS('VISSIM Travel Time Outputs'!$H:$H,'VISSIM Travel Time Outputs'!$D:$D,$D73,'VISSIM Travel Time Outputs'!$A:$A,"AVG",'VISSIM Travel Time Outputs'!$B:$B,EU$9),"-")</f>
        <v>-</v>
      </c>
      <c r="EV73" s="380" t="str">
        <f>IFERROR(AVERAGEIFS('VISSIM Travel Time Outputs'!$H:$H,'VISSIM Travel Time Outputs'!$D:$D,$D73,'VISSIM Travel Time Outputs'!$A:$A,"AVG",'VISSIM Travel Time Outputs'!$B:$B,EV$9),"-")</f>
        <v>-</v>
      </c>
      <c r="EW73" s="380" t="str">
        <f>IFERROR(AVERAGEIFS('VISSIM Travel Time Outputs'!$H:$H,'VISSIM Travel Time Outputs'!$D:$D,$D73,'VISSIM Travel Time Outputs'!$A:$A,"AVG",'VISSIM Travel Time Outputs'!$B:$B,EW$9),"-")</f>
        <v>-</v>
      </c>
      <c r="EX73" s="380" t="str">
        <f>IFERROR(AVERAGEIFS('VISSIM Travel Time Outputs'!$H:$H,'VISSIM Travel Time Outputs'!$D:$D,$D73,'VISSIM Travel Time Outputs'!$A:$A,"AVG",'VISSIM Travel Time Outputs'!$B:$B,EX$9),"-")</f>
        <v>-</v>
      </c>
      <c r="EY73" s="381" t="str">
        <f>IFERROR(AVERAGEIFS('VISSIM Travel Time Outputs'!$H:$H,'VISSIM Travel Time Outputs'!$D:$D,$D73,'VISSIM Travel Time Outputs'!$A:$A,"AVG",'VISSIM Travel Time Outputs'!$B:$B,EY$9),"-")</f>
        <v>-</v>
      </c>
      <c r="EZ73" s="304"/>
      <c r="FA73" s="259" t="str">
        <f t="shared" si="22"/>
        <v>--</v>
      </c>
      <c r="FB73" s="410" t="str">
        <f t="shared" si="23"/>
        <v>--</v>
      </c>
      <c r="FC73" s="381">
        <f t="shared" si="24"/>
        <v>0</v>
      </c>
      <c r="FD73" s="387"/>
      <c r="FE73" s="259" t="str">
        <f>IFERROR(GETPIVOTDATA("Average of TRAVTM(40)",#REF!,"TIMEINT",FE$9,"VEHICLETRAVELTIMEMEASUREMENT",$D73)/3600/24,"--")</f>
        <v>--</v>
      </c>
      <c r="FF73" s="36" t="str">
        <f>IFERROR(GETPIVOTDATA("Average of TRAVTM(40)",#REF!,"TIMEINT",FF$9,"VEHICLETRAVELTIMEMEASUREMENT",$D73)/3600/24,"--")</f>
        <v>--</v>
      </c>
      <c r="FG73" s="36" t="str">
        <f>IFERROR(GETPIVOTDATA("Average of TRAVTM(40)",#REF!,"TIMEINT",FG$9,"VEHICLETRAVELTIMEMEASUREMENT",$D73)/3600/24,"--")</f>
        <v>--</v>
      </c>
      <c r="FH73" s="36" t="str">
        <f>IFERROR(GETPIVOTDATA("Average of TRAVTM(40)",#REF!,"TIMEINT",FH$9,"VEHICLETRAVELTIMEMEASUREMENT",$D73)/3600/24,"--")</f>
        <v>--</v>
      </c>
      <c r="FI73" s="36" t="str">
        <f>IFERROR(GETPIVOTDATA("Average of TRAVTM(40)",#REF!,"TIMEINT",FI$9,"VEHICLETRAVELTIMEMEASUREMENT",$D73)/3600/24,"--")</f>
        <v>--</v>
      </c>
      <c r="FJ73" s="36" t="str">
        <f>IFERROR(GETPIVOTDATA("Average of TRAVTM(40)",#REF!,"TIMEINT",FJ$9,"VEHICLETRAVELTIMEMEASUREMENT",$D73)/3600/24,"--")</f>
        <v>--</v>
      </c>
      <c r="FK73" s="36" t="str">
        <f>IFERROR(GETPIVOTDATA("Average of TRAVTM(40)",#REF!,"TIMEINT",FK$9,"VEHICLETRAVELTIMEMEASUREMENT",$D73)/3600/24,"--")</f>
        <v>--</v>
      </c>
      <c r="FL73" s="36" t="str">
        <f>IFERROR(GETPIVOTDATA("Average of TRAVTM(40)",#REF!,"TIMEINT",FL$9,"VEHICLETRAVELTIMEMEASUREMENT",$D73)/3600/24,"--")</f>
        <v>--</v>
      </c>
      <c r="FM73" s="36" t="str">
        <f>IFERROR(GETPIVOTDATA("Average of TRAVTM(40)",#REF!,"TIMEINT",FM$9,"VEHICLETRAVELTIMEMEASUREMENT",$D73)/3600/24,"--")</f>
        <v>--</v>
      </c>
      <c r="FN73" s="36" t="str">
        <f>IFERROR(GETPIVOTDATA("Average of TRAVTM(40)",#REF!,"TIMEINT",FN$9,"VEHICLETRAVELTIMEMEASUREMENT",$D73)/3600/24,"--")</f>
        <v>--</v>
      </c>
      <c r="FO73" s="36" t="str">
        <f>IFERROR(GETPIVOTDATA("Average of TRAVTM(40)",#REF!,"TIMEINT",FO$9,"VEHICLETRAVELTIMEMEASUREMENT",$D73)/3600/24,"--")</f>
        <v>--</v>
      </c>
      <c r="FP73" s="36" t="str">
        <f>IFERROR(GETPIVOTDATA("Average of TRAVTM(40)",#REF!,"TIMEINT",FP$9,"VEHICLETRAVELTIMEMEASUREMENT",$D73)/3600/24,"--")</f>
        <v>--</v>
      </c>
      <c r="FQ73" s="36" t="str">
        <f>IFERROR(GETPIVOTDATA("Average of TRAVTM(40)",#REF!,"TIMEINT",FQ$9,"VEHICLETRAVELTIMEMEASUREMENT",$D73)/3600/24,"--")</f>
        <v>--</v>
      </c>
      <c r="FR73" s="36" t="str">
        <f>IFERROR(GETPIVOTDATA("Average of TRAVTM(40)",#REF!,"TIMEINT",FR$9,"VEHICLETRAVELTIMEMEASUREMENT",$D73)/3600/24,"--")</f>
        <v>--</v>
      </c>
      <c r="FS73" s="36" t="str">
        <f>IFERROR(GETPIVOTDATA("Average of TRAVTM(40)",#REF!,"TIMEINT",FS$9,"VEHICLETRAVELTIMEMEASUREMENT",$D73)/3600/24,"--")</f>
        <v>--</v>
      </c>
      <c r="FT73" s="177" t="str">
        <f>IFERROR(GETPIVOTDATA("Average of TRAVTM(40)",#REF!,"TIMEINT",FT$9,"VEHICLETRAVELTIMEMEASUREMENT",$D73)/3600/24,"--")</f>
        <v>--</v>
      </c>
      <c r="FU73" s="387"/>
      <c r="FV73" s="379" t="str">
        <f>IFERROR(GETPIVOTDATA("Average of VEHS(40)",#REF!,"TIMEINT",FV$9,"VEHICLETRAVELTIMEMEASUREMENT",$D73),"--")</f>
        <v>--</v>
      </c>
      <c r="FW73" s="380" t="str">
        <f>IFERROR(GETPIVOTDATA("Average of VEHS(40)",#REF!,"TIMEINT",FW$9,"VEHICLETRAVELTIMEMEASUREMENT",$D73),"--")</f>
        <v>--</v>
      </c>
      <c r="FX73" s="380" t="str">
        <f>IFERROR(GETPIVOTDATA("Average of VEHS(40)",#REF!,"TIMEINT",FX$9,"VEHICLETRAVELTIMEMEASUREMENT",$D73),"--")</f>
        <v>--</v>
      </c>
      <c r="FY73" s="380" t="str">
        <f>IFERROR(GETPIVOTDATA("Average of VEHS(40)",#REF!,"TIMEINT",FY$9,"VEHICLETRAVELTIMEMEASUREMENT",$D73),"--")</f>
        <v>--</v>
      </c>
      <c r="FZ73" s="380" t="str">
        <f>IFERROR(GETPIVOTDATA("Average of VEHS(40)",#REF!,"TIMEINT",FZ$9,"VEHICLETRAVELTIMEMEASUREMENT",$D73),"--")</f>
        <v>--</v>
      </c>
      <c r="GA73" s="380" t="str">
        <f>IFERROR(GETPIVOTDATA("Average of VEHS(40)",#REF!,"TIMEINT",GA$9,"VEHICLETRAVELTIMEMEASUREMENT",$D73),"--")</f>
        <v>--</v>
      </c>
      <c r="GB73" s="380" t="str">
        <f>IFERROR(GETPIVOTDATA("Average of VEHS(40)",#REF!,"TIMEINT",GB$9,"VEHICLETRAVELTIMEMEASUREMENT",$D73),"--")</f>
        <v>--</v>
      </c>
      <c r="GC73" s="380" t="str">
        <f>IFERROR(GETPIVOTDATA("Average of VEHS(40)",#REF!,"TIMEINT",GC$9,"VEHICLETRAVELTIMEMEASUREMENT",$D73),"--")</f>
        <v>--</v>
      </c>
      <c r="GD73" s="380" t="str">
        <f>IFERROR(GETPIVOTDATA("Average of VEHS(40)",#REF!,"TIMEINT",GD$9,"VEHICLETRAVELTIMEMEASUREMENT",$D73),"--")</f>
        <v>--</v>
      </c>
      <c r="GE73" s="380" t="str">
        <f>IFERROR(GETPIVOTDATA("Average of VEHS(40)",#REF!,"TIMEINT",GE$9,"VEHICLETRAVELTIMEMEASUREMENT",$D73),"--")</f>
        <v>--</v>
      </c>
      <c r="GF73" s="380" t="str">
        <f>IFERROR(GETPIVOTDATA("Average of VEHS(40)",#REF!,"TIMEINT",GF$9,"VEHICLETRAVELTIMEMEASUREMENT",$D73),"--")</f>
        <v>--</v>
      </c>
      <c r="GG73" s="380" t="str">
        <f>IFERROR(GETPIVOTDATA("Average of VEHS(40)",#REF!,"TIMEINT",GG$9,"VEHICLETRAVELTIMEMEASUREMENT",$D73),"--")</f>
        <v>--</v>
      </c>
      <c r="GH73" s="380" t="str">
        <f>IFERROR(GETPIVOTDATA("Average of VEHS(40)",#REF!,"TIMEINT",GH$9,"VEHICLETRAVELTIMEMEASUREMENT",$D73),"--")</f>
        <v>--</v>
      </c>
      <c r="GI73" s="380" t="str">
        <f>IFERROR(GETPIVOTDATA("Average of VEHS(40)",#REF!,"TIMEINT",GI$9,"VEHICLETRAVELTIMEMEASUREMENT",$D73),"--")</f>
        <v>--</v>
      </c>
      <c r="GJ73" s="380" t="str">
        <f>IFERROR(GETPIVOTDATA("Average of VEHS(40)",#REF!,"TIMEINT",GJ$9,"VEHICLETRAVELTIMEMEASUREMENT",$D73),"--")</f>
        <v>--</v>
      </c>
      <c r="GK73" s="381" t="str">
        <f>IFERROR(GETPIVOTDATA("Average of VEHS(40)",#REF!,"TIMEINT",GK$9,"VEHICLETRAVELTIMEMEASUREMENT",$D73),"--")</f>
        <v>--</v>
      </c>
      <c r="GL73" s="387"/>
      <c r="GM73" s="259" t="str">
        <f t="shared" si="25"/>
        <v>--</v>
      </c>
      <c r="GN73" s="410" t="str">
        <f t="shared" si="26"/>
        <v>--</v>
      </c>
      <c r="GO73" s="381">
        <f t="shared" si="27"/>
        <v>0</v>
      </c>
      <c r="GP73" s="387"/>
      <c r="GQ73" s="259" t="str">
        <f>IFERROR(GETPIVOTDATA("Average of TRAVTM(60)",#REF!,"TIMEINT",GQ$9,"VEHICLETRAVELTIMEMEASUREMENT",$D73)/3600/24,"--")</f>
        <v>--</v>
      </c>
      <c r="GR73" s="36" t="str">
        <f>IFERROR(GETPIVOTDATA("Average of TRAVTM(60)",#REF!,"TIMEINT",GR$9,"VEHICLETRAVELTIMEMEASUREMENT",$D73)/3600/24,"--")</f>
        <v>--</v>
      </c>
      <c r="GS73" s="36" t="str">
        <f>IFERROR(GETPIVOTDATA("Average of TRAVTM(60)",#REF!,"TIMEINT",GS$9,"VEHICLETRAVELTIMEMEASUREMENT",$D73)/3600/24,"--")</f>
        <v>--</v>
      </c>
      <c r="GT73" s="36" t="str">
        <f>IFERROR(GETPIVOTDATA("Average of TRAVTM(60)",#REF!,"TIMEINT",GT$9,"VEHICLETRAVELTIMEMEASUREMENT",$D73)/3600/24,"--")</f>
        <v>--</v>
      </c>
      <c r="GU73" s="36" t="str">
        <f>IFERROR(GETPIVOTDATA("Average of TRAVTM(60)",#REF!,"TIMEINT",GU$9,"VEHICLETRAVELTIMEMEASUREMENT",$D73)/3600/24,"--")</f>
        <v>--</v>
      </c>
      <c r="GV73" s="36" t="str">
        <f>IFERROR(GETPIVOTDATA("Average of TRAVTM(60)",#REF!,"TIMEINT",GV$9,"VEHICLETRAVELTIMEMEASUREMENT",$D73)/3600/24,"--")</f>
        <v>--</v>
      </c>
      <c r="GW73" s="36" t="str">
        <f>IFERROR(GETPIVOTDATA("Average of TRAVTM(60)",#REF!,"TIMEINT",GW$9,"VEHICLETRAVELTIMEMEASUREMENT",$D73)/3600/24,"--")</f>
        <v>--</v>
      </c>
      <c r="GX73" s="36" t="str">
        <f>IFERROR(GETPIVOTDATA("Average of TRAVTM(60)",#REF!,"TIMEINT",GX$9,"VEHICLETRAVELTIMEMEASUREMENT",$D73)/3600/24,"--")</f>
        <v>--</v>
      </c>
      <c r="GY73" s="36" t="str">
        <f>IFERROR(GETPIVOTDATA("Average of TRAVTM(60)",#REF!,"TIMEINT",GY$9,"VEHICLETRAVELTIMEMEASUREMENT",$D73)/3600/24,"--")</f>
        <v>--</v>
      </c>
      <c r="GZ73" s="36" t="str">
        <f>IFERROR(GETPIVOTDATA("Average of TRAVTM(60)",#REF!,"TIMEINT",GZ$9,"VEHICLETRAVELTIMEMEASUREMENT",$D73)/3600/24,"--")</f>
        <v>--</v>
      </c>
      <c r="HA73" s="36" t="str">
        <f>IFERROR(GETPIVOTDATA("Average of TRAVTM(60)",#REF!,"TIMEINT",HA$9,"VEHICLETRAVELTIMEMEASUREMENT",$D73)/3600/24,"--")</f>
        <v>--</v>
      </c>
      <c r="HB73" s="36" t="str">
        <f>IFERROR(GETPIVOTDATA("Average of TRAVTM(60)",#REF!,"TIMEINT",HB$9,"VEHICLETRAVELTIMEMEASUREMENT",$D73)/3600/24,"--")</f>
        <v>--</v>
      </c>
      <c r="HC73" s="36" t="str">
        <f>IFERROR(GETPIVOTDATA("Average of TRAVTM(60)",#REF!,"TIMEINT",HC$9,"VEHICLETRAVELTIMEMEASUREMENT",$D73)/3600/24,"--")</f>
        <v>--</v>
      </c>
      <c r="HD73" s="36" t="str">
        <f>IFERROR(GETPIVOTDATA("Average of TRAVTM(60)",#REF!,"TIMEINT",HD$9,"VEHICLETRAVELTIMEMEASUREMENT",$D73)/3600/24,"--")</f>
        <v>--</v>
      </c>
      <c r="HE73" s="36" t="str">
        <f>IFERROR(GETPIVOTDATA("Average of TRAVTM(60)",#REF!,"TIMEINT",HE$9,"VEHICLETRAVELTIMEMEASUREMENT",$D73)/3600/24,"--")</f>
        <v>--</v>
      </c>
      <c r="HF73" s="177" t="str">
        <f>IFERROR(GETPIVOTDATA("Average of TRAVTM(60)",#REF!,"TIMEINT",HF$9,"VEHICLETRAVELTIMEMEASUREMENT",$D73)/3600/24,"--")</f>
        <v>--</v>
      </c>
      <c r="HG73" s="387"/>
      <c r="HH73" s="379" t="str">
        <f>IFERROR(GETPIVOTDATA("Average of VEHS(60)",#REF!,"TIMEINT",HH$9,"VEHICLETRAVELTIMEMEASUREMENT",$D73),"--")</f>
        <v>--</v>
      </c>
      <c r="HI73" s="380" t="str">
        <f>IFERROR(GETPIVOTDATA("Average of VEHS(60)",#REF!,"TIMEINT",HI$9,"VEHICLETRAVELTIMEMEASUREMENT",$D73),"--")</f>
        <v>--</v>
      </c>
      <c r="HJ73" s="380" t="str">
        <f>IFERROR(GETPIVOTDATA("Average of VEHS(60)",#REF!,"TIMEINT",HJ$9,"VEHICLETRAVELTIMEMEASUREMENT",$D73),"--")</f>
        <v>--</v>
      </c>
      <c r="HK73" s="380" t="str">
        <f>IFERROR(GETPIVOTDATA("Average of VEHS(60)",#REF!,"TIMEINT",HK$9,"VEHICLETRAVELTIMEMEASUREMENT",$D73),"--")</f>
        <v>--</v>
      </c>
      <c r="HL73" s="380" t="str">
        <f>IFERROR(GETPIVOTDATA("Average of VEHS(60)",#REF!,"TIMEINT",HL$9,"VEHICLETRAVELTIMEMEASUREMENT",$D73),"--")</f>
        <v>--</v>
      </c>
      <c r="HM73" s="380" t="str">
        <f>IFERROR(GETPIVOTDATA("Average of VEHS(60)",#REF!,"TIMEINT",HM$9,"VEHICLETRAVELTIMEMEASUREMENT",$D73),"--")</f>
        <v>--</v>
      </c>
      <c r="HN73" s="380" t="str">
        <f>IFERROR(GETPIVOTDATA("Average of VEHS(60)",#REF!,"TIMEINT",HN$9,"VEHICLETRAVELTIMEMEASUREMENT",$D73),"--")</f>
        <v>--</v>
      </c>
      <c r="HO73" s="380" t="str">
        <f>IFERROR(GETPIVOTDATA("Average of VEHS(60)",#REF!,"TIMEINT",HO$9,"VEHICLETRAVELTIMEMEASUREMENT",$D73),"--")</f>
        <v>--</v>
      </c>
      <c r="HP73" s="380" t="str">
        <f>IFERROR(GETPIVOTDATA("Average of VEHS(60)",#REF!,"TIMEINT",HP$9,"VEHICLETRAVELTIMEMEASUREMENT",$D73),"--")</f>
        <v>--</v>
      </c>
      <c r="HQ73" s="380" t="str">
        <f>IFERROR(GETPIVOTDATA("Average of VEHS(60)",#REF!,"TIMEINT",HQ$9,"VEHICLETRAVELTIMEMEASUREMENT",$D73),"--")</f>
        <v>--</v>
      </c>
      <c r="HR73" s="380" t="str">
        <f>IFERROR(GETPIVOTDATA("Average of VEHS(60)",#REF!,"TIMEINT",HR$9,"VEHICLETRAVELTIMEMEASUREMENT",$D73),"--")</f>
        <v>--</v>
      </c>
      <c r="HS73" s="380" t="str">
        <f>IFERROR(GETPIVOTDATA("Average of VEHS(60)",#REF!,"TIMEINT",HS$9,"VEHICLETRAVELTIMEMEASUREMENT",$D73),"--")</f>
        <v>--</v>
      </c>
      <c r="HT73" s="380" t="str">
        <f>IFERROR(GETPIVOTDATA("Average of VEHS(60)",#REF!,"TIMEINT",HT$9,"VEHICLETRAVELTIMEMEASUREMENT",$D73),"--")</f>
        <v>--</v>
      </c>
      <c r="HU73" s="380" t="str">
        <f>IFERROR(GETPIVOTDATA("Average of VEHS(60)",#REF!,"TIMEINT",HU$9,"VEHICLETRAVELTIMEMEASUREMENT",$D73),"--")</f>
        <v>--</v>
      </c>
      <c r="HV73" s="380" t="str">
        <f>IFERROR(GETPIVOTDATA("Average of VEHS(60)",#REF!,"TIMEINT",HV$9,"VEHICLETRAVELTIMEMEASUREMENT",$D73),"--")</f>
        <v>--</v>
      </c>
      <c r="HW73" s="381" t="str">
        <f>IFERROR(GETPIVOTDATA("Average of VEHS(60)",#REF!,"TIMEINT",HW$9,"VEHICLETRAVELTIMEMEASUREMENT",$D73),"--")</f>
        <v>--</v>
      </c>
      <c r="HX73" s="387"/>
      <c r="HY73" s="259" t="str">
        <f t="shared" si="28"/>
        <v>--</v>
      </c>
      <c r="HZ73" s="410" t="str">
        <f t="shared" si="29"/>
        <v>--</v>
      </c>
      <c r="IA73" s="381">
        <f t="shared" si="30"/>
        <v>0</v>
      </c>
      <c r="IB73" s="716"/>
      <c r="IC73" s="379" t="str">
        <f>IFERROR(AVERAGEIFS('VISSIM Travel Time Outputs'!$L:$L,'VISSIM Travel Time Outputs'!$D:$D,$D73,'VISSIM Travel Time Outputs'!$A:$A,"AVG",'VISSIM Travel Time Outputs'!$B:$B,IC$9),"-")</f>
        <v>-</v>
      </c>
      <c r="ID73" s="380" t="str">
        <f>IFERROR(AVERAGEIFS('VISSIM Travel Time Outputs'!$L:$L,'VISSIM Travel Time Outputs'!$D:$D,$D73,'VISSIM Travel Time Outputs'!$A:$A,"AVG",'VISSIM Travel Time Outputs'!$B:$B,ID$9),"-")</f>
        <v>-</v>
      </c>
      <c r="IE73" s="380" t="str">
        <f>IFERROR(AVERAGEIFS('VISSIM Travel Time Outputs'!$L:$L,'VISSIM Travel Time Outputs'!$D:$D,$D73,'VISSIM Travel Time Outputs'!$A:$A,"AVG",'VISSIM Travel Time Outputs'!$B:$B,IE$9),"-")</f>
        <v>-</v>
      </c>
      <c r="IF73" s="380" t="str">
        <f>IFERROR(AVERAGEIFS('VISSIM Travel Time Outputs'!$L:$L,'VISSIM Travel Time Outputs'!$D:$D,$D73,'VISSIM Travel Time Outputs'!$A:$A,"AVG",'VISSIM Travel Time Outputs'!$B:$B,IF$9),"-")</f>
        <v>-</v>
      </c>
      <c r="IG73" s="380" t="str">
        <f>IFERROR(AVERAGEIFS('VISSIM Travel Time Outputs'!$L:$L,'VISSIM Travel Time Outputs'!$D:$D,$D73,'VISSIM Travel Time Outputs'!$A:$A,"AVG",'VISSIM Travel Time Outputs'!$B:$B,IG$9),"-")</f>
        <v>-</v>
      </c>
      <c r="IH73" s="380" t="str">
        <f>IFERROR(AVERAGEIFS('VISSIM Travel Time Outputs'!$L:$L,'VISSIM Travel Time Outputs'!$D:$D,$D73,'VISSIM Travel Time Outputs'!$A:$A,"AVG",'VISSIM Travel Time Outputs'!$B:$B,IH$9),"-")</f>
        <v>-</v>
      </c>
      <c r="II73" s="380" t="str">
        <f>IFERROR(AVERAGEIFS('VISSIM Travel Time Outputs'!$L:$L,'VISSIM Travel Time Outputs'!$D:$D,$D73,'VISSIM Travel Time Outputs'!$A:$A,"AVG",'VISSIM Travel Time Outputs'!$B:$B,II$9),"-")</f>
        <v>-</v>
      </c>
      <c r="IJ73" s="380" t="str">
        <f>IFERROR(AVERAGEIFS('VISSIM Travel Time Outputs'!$L:$L,'VISSIM Travel Time Outputs'!$D:$D,$D73,'VISSIM Travel Time Outputs'!$A:$A,"AVG",'VISSIM Travel Time Outputs'!$B:$B,IJ$9),"-")</f>
        <v>-</v>
      </c>
      <c r="IK73" s="380" t="str">
        <f>IFERROR(AVERAGEIFS('VISSIM Travel Time Outputs'!$L:$L,'VISSIM Travel Time Outputs'!$D:$D,$D73,'VISSIM Travel Time Outputs'!$A:$A,"AVG",'VISSIM Travel Time Outputs'!$B:$B,IK$9),"-")</f>
        <v>-</v>
      </c>
      <c r="IL73" s="380" t="str">
        <f>IFERROR(AVERAGEIFS('VISSIM Travel Time Outputs'!$L:$L,'VISSIM Travel Time Outputs'!$D:$D,$D73,'VISSIM Travel Time Outputs'!$A:$A,"AVG",'VISSIM Travel Time Outputs'!$B:$B,IL$9),"-")</f>
        <v>-</v>
      </c>
      <c r="IM73" s="380" t="str">
        <f>IFERROR(AVERAGEIFS('VISSIM Travel Time Outputs'!$L:$L,'VISSIM Travel Time Outputs'!$D:$D,$D73,'VISSIM Travel Time Outputs'!$A:$A,"AVG",'VISSIM Travel Time Outputs'!$B:$B,IM$9),"-")</f>
        <v>-</v>
      </c>
      <c r="IN73" s="380" t="str">
        <f>IFERROR(AVERAGEIFS('VISSIM Travel Time Outputs'!$L:$L,'VISSIM Travel Time Outputs'!$D:$D,$D73,'VISSIM Travel Time Outputs'!$A:$A,"AVG",'VISSIM Travel Time Outputs'!$B:$B,IN$9),"-")</f>
        <v>-</v>
      </c>
      <c r="IO73" s="380" t="str">
        <f>IFERROR(AVERAGEIFS('VISSIM Travel Time Outputs'!$L:$L,'VISSIM Travel Time Outputs'!$D:$D,$D73,'VISSIM Travel Time Outputs'!$A:$A,"AVG",'VISSIM Travel Time Outputs'!$B:$B,IO$9),"-")</f>
        <v>-</v>
      </c>
      <c r="IP73" s="380" t="str">
        <f>IFERROR(AVERAGEIFS('VISSIM Travel Time Outputs'!$L:$L,'VISSIM Travel Time Outputs'!$D:$D,$D73,'VISSIM Travel Time Outputs'!$A:$A,"AVG",'VISSIM Travel Time Outputs'!$B:$B,IP$9),"-")</f>
        <v>-</v>
      </c>
      <c r="IQ73" s="380" t="str">
        <f>IFERROR(AVERAGEIFS('VISSIM Travel Time Outputs'!$L:$L,'VISSIM Travel Time Outputs'!$D:$D,$D73,'VISSIM Travel Time Outputs'!$A:$A,"AVG",'VISSIM Travel Time Outputs'!$B:$B,IQ$9),"-")</f>
        <v>-</v>
      </c>
      <c r="IR73" s="381" t="str">
        <f>IFERROR(AVERAGEIFS('VISSIM Travel Time Outputs'!$L:$L,'VISSIM Travel Time Outputs'!$D:$D,$D73,'VISSIM Travel Time Outputs'!$A:$A,"AVG",'VISSIM Travel Time Outputs'!$B:$B,IR$9),"-")</f>
        <v>-</v>
      </c>
      <c r="IS73" s="381" t="str">
        <f t="shared" si="31"/>
        <v>--</v>
      </c>
    </row>
    <row r="74" spans="1:253" x14ac:dyDescent="0.25">
      <c r="A74" s="302" t="str">
        <f t="shared" si="12"/>
        <v>H</v>
      </c>
      <c r="B74" s="375">
        <f t="shared" si="33"/>
        <v>65</v>
      </c>
      <c r="C74" s="475">
        <f>INDEX('Input - Travel Times'!$B$3:$AL$103,MATCH($B74,'Input - Travel Times'!$B$3:$B$103,0),MATCH(C$9,'Input - Travel Times'!$B$3:$AL$3,0))</f>
        <v>0</v>
      </c>
      <c r="D74" s="194">
        <f>INDEX('Input - Travel Times'!$B$3:$AS$103,MATCH($B74,'Input - Travel Times'!$B$3:$B$103,0),MATCH(D$9,'Input - Travel Times'!$B$3:$AS$3,0))</f>
        <v>0</v>
      </c>
      <c r="E74" s="582">
        <f>TIME(0,0,INDEX('Input - Travel Times'!$B$3:$AL$103,MATCH($B74,'Input - Travel Times'!$B$3:$B$103,0),MATCH(E$9,'Input - Travel Times'!$B$3:$AL$3,0)))</f>
        <v>0</v>
      </c>
      <c r="F74" s="582">
        <f>TIME(0,0,INDEX('Input - Travel Times'!$B$3:$AL$103,MATCH($B74,'Input - Travel Times'!$B$3:$B$103,0),MATCH(F$9,'Input - Travel Times'!$B$3:$AL$3,0)))</f>
        <v>0</v>
      </c>
      <c r="G74" s="582">
        <f>TIME(0,0,INDEX('Input - Travel Times'!$B$3:$AL$103,MATCH($B74,'Input - Travel Times'!$B$3:$B$103,0),MATCH(G$9,'Input - Travel Times'!$B$3:$AL$3,0)))</f>
        <v>0</v>
      </c>
      <c r="I74" s="259" t="str">
        <f>IFERROR(TIME(0,0,AVERAGEIFS('VISSIM Travel Time Outputs'!$I:$I,'VISSIM Travel Time Outputs'!$D:$D,$D74,'VISSIM Travel Time Outputs'!$A:$A,"AVG",'VISSIM Travel Time Outputs'!$B:$B,I$9)),"-")</f>
        <v>-</v>
      </c>
      <c r="J74" s="36" t="str">
        <f>IFERROR(TIME(0,0,AVERAGEIFS('VISSIM Travel Time Outputs'!$I:$I,'VISSIM Travel Time Outputs'!$D:$D,$D74,'VISSIM Travel Time Outputs'!$A:$A,"AVG",'VISSIM Travel Time Outputs'!$B:$B,J$9)),"-")</f>
        <v>-</v>
      </c>
      <c r="K74" s="36" t="str">
        <f>IFERROR(TIME(0,0,AVERAGEIFS('VISSIM Travel Time Outputs'!$I:$I,'VISSIM Travel Time Outputs'!$D:$D,$D74,'VISSIM Travel Time Outputs'!$A:$A,"AVG",'VISSIM Travel Time Outputs'!$B:$B,K$9)),"-")</f>
        <v>-</v>
      </c>
      <c r="L74" s="36" t="str">
        <f>IFERROR(TIME(0,0,AVERAGEIFS('VISSIM Travel Time Outputs'!$I:$I,'VISSIM Travel Time Outputs'!$D:$D,$D74,'VISSIM Travel Time Outputs'!$A:$A,"AVG",'VISSIM Travel Time Outputs'!$B:$B,L$9)),"-")</f>
        <v>-</v>
      </c>
      <c r="M74" s="36" t="str">
        <f>IFERROR(TIME(0,0,AVERAGEIFS('VISSIM Travel Time Outputs'!$I:$I,'VISSIM Travel Time Outputs'!$D:$D,$D74,'VISSIM Travel Time Outputs'!$A:$A,"AVG",'VISSIM Travel Time Outputs'!$B:$B,M$9)),"-")</f>
        <v>-</v>
      </c>
      <c r="N74" s="36" t="str">
        <f>IFERROR(TIME(0,0,AVERAGEIFS('VISSIM Travel Time Outputs'!$I:$I,'VISSIM Travel Time Outputs'!$D:$D,$D74,'VISSIM Travel Time Outputs'!$A:$A,"AVG",'VISSIM Travel Time Outputs'!$B:$B,N$9)),"-")</f>
        <v>-</v>
      </c>
      <c r="O74" s="36" t="str">
        <f>IFERROR(TIME(0,0,AVERAGEIFS('VISSIM Travel Time Outputs'!$I:$I,'VISSIM Travel Time Outputs'!$D:$D,$D74,'VISSIM Travel Time Outputs'!$A:$A,"AVG",'VISSIM Travel Time Outputs'!$B:$B,O$9)),"-")</f>
        <v>-</v>
      </c>
      <c r="P74" s="36" t="str">
        <f>IFERROR(TIME(0,0,AVERAGEIFS('VISSIM Travel Time Outputs'!$I:$I,'VISSIM Travel Time Outputs'!$D:$D,$D74,'VISSIM Travel Time Outputs'!$A:$A,"AVG",'VISSIM Travel Time Outputs'!$B:$B,P$9)),"-")</f>
        <v>-</v>
      </c>
      <c r="Q74" s="36" t="str">
        <f>IFERROR(TIME(0,0,AVERAGEIFS('VISSIM Travel Time Outputs'!$I:$I,'VISSIM Travel Time Outputs'!$D:$D,$D74,'VISSIM Travel Time Outputs'!$A:$A,"AVG",'VISSIM Travel Time Outputs'!$B:$B,Q$9)),"-")</f>
        <v>-</v>
      </c>
      <c r="R74" s="36" t="str">
        <f>IFERROR(TIME(0,0,AVERAGEIFS('VISSIM Travel Time Outputs'!$I:$I,'VISSIM Travel Time Outputs'!$D:$D,$D74,'VISSIM Travel Time Outputs'!$A:$A,"AVG",'VISSIM Travel Time Outputs'!$B:$B,R$9)),"-")</f>
        <v>-</v>
      </c>
      <c r="S74" s="36" t="str">
        <f>IFERROR(TIME(0,0,AVERAGEIFS('VISSIM Travel Time Outputs'!$I:$I,'VISSIM Travel Time Outputs'!$D:$D,$D74,'VISSIM Travel Time Outputs'!$A:$A,"AVG",'VISSIM Travel Time Outputs'!$B:$B,S$9)),"-")</f>
        <v>-</v>
      </c>
      <c r="T74" s="36" t="str">
        <f>IFERROR(TIME(0,0,AVERAGEIFS('VISSIM Travel Time Outputs'!$I:$I,'VISSIM Travel Time Outputs'!$D:$D,$D74,'VISSIM Travel Time Outputs'!$A:$A,"AVG",'VISSIM Travel Time Outputs'!$B:$B,T$9)),"-")</f>
        <v>-</v>
      </c>
      <c r="U74" s="36" t="str">
        <f>IFERROR(TIME(0,0,AVERAGEIFS('VISSIM Travel Time Outputs'!$I:$I,'VISSIM Travel Time Outputs'!$D:$D,$D74,'VISSIM Travel Time Outputs'!$A:$A,"AVG",'VISSIM Travel Time Outputs'!$B:$B,U$9)),"-")</f>
        <v>-</v>
      </c>
      <c r="V74" s="36" t="str">
        <f>IFERROR(TIME(0,0,AVERAGEIFS('VISSIM Travel Time Outputs'!$I:$I,'VISSIM Travel Time Outputs'!$D:$D,$D74,'VISSIM Travel Time Outputs'!$A:$A,"AVG",'VISSIM Travel Time Outputs'!$B:$B,V$9)),"-")</f>
        <v>-</v>
      </c>
      <c r="W74" s="36" t="str">
        <f>IFERROR(TIME(0,0,AVERAGEIFS('VISSIM Travel Time Outputs'!$I:$I,'VISSIM Travel Time Outputs'!$D:$D,$D74,'VISSIM Travel Time Outputs'!$A:$A,"AVG",'VISSIM Travel Time Outputs'!$B:$B,W$9)),"-")</f>
        <v>-</v>
      </c>
      <c r="X74" s="177" t="str">
        <f>IFERROR(TIME(0,0,AVERAGEIFS('VISSIM Travel Time Outputs'!$I:$I,'VISSIM Travel Time Outputs'!$D:$D,$D74,'VISSIM Travel Time Outputs'!$A:$A,"AVG",'VISSIM Travel Time Outputs'!$B:$B,X$9)),"-")</f>
        <v>-</v>
      </c>
      <c r="Y74" s="304"/>
      <c r="Z74" s="379" t="str">
        <f>IFERROR(AVERAGEIFS('VISSIM Travel Time Outputs'!$F:$F,'VISSIM Travel Time Outputs'!$D:$D,$D74,'VISSIM Travel Time Outputs'!$A:$A,"AVG",'VISSIM Travel Time Outputs'!$B:$B,Z$9),"-")</f>
        <v>-</v>
      </c>
      <c r="AA74" s="380" t="str">
        <f>IFERROR(AVERAGEIFS('VISSIM Travel Time Outputs'!$F:$F,'VISSIM Travel Time Outputs'!$D:$D,$D74,'VISSIM Travel Time Outputs'!$A:$A,"AVG",'VISSIM Travel Time Outputs'!$B:$B,AA$9),"-")</f>
        <v>-</v>
      </c>
      <c r="AB74" s="380" t="str">
        <f>IFERROR(AVERAGEIFS('VISSIM Travel Time Outputs'!$F:$F,'VISSIM Travel Time Outputs'!$D:$D,$D74,'VISSIM Travel Time Outputs'!$A:$A,"AVG",'VISSIM Travel Time Outputs'!$B:$B,AB$9),"-")</f>
        <v>-</v>
      </c>
      <c r="AC74" s="380" t="str">
        <f>IFERROR(AVERAGEIFS('VISSIM Travel Time Outputs'!$F:$F,'VISSIM Travel Time Outputs'!$D:$D,$D74,'VISSIM Travel Time Outputs'!$A:$A,"AVG",'VISSIM Travel Time Outputs'!$B:$B,AC$9),"-")</f>
        <v>-</v>
      </c>
      <c r="AD74" s="380" t="str">
        <f>IFERROR(AVERAGEIFS('VISSIM Travel Time Outputs'!$F:$F,'VISSIM Travel Time Outputs'!$D:$D,$D74,'VISSIM Travel Time Outputs'!$A:$A,"AVG",'VISSIM Travel Time Outputs'!$B:$B,AD$9),"-")</f>
        <v>-</v>
      </c>
      <c r="AE74" s="380" t="str">
        <f>IFERROR(AVERAGEIFS('VISSIM Travel Time Outputs'!$F:$F,'VISSIM Travel Time Outputs'!$D:$D,$D74,'VISSIM Travel Time Outputs'!$A:$A,"AVG",'VISSIM Travel Time Outputs'!$B:$B,AE$9),"-")</f>
        <v>-</v>
      </c>
      <c r="AF74" s="380" t="str">
        <f>IFERROR(AVERAGEIFS('VISSIM Travel Time Outputs'!$F:$F,'VISSIM Travel Time Outputs'!$D:$D,$D74,'VISSIM Travel Time Outputs'!$A:$A,"AVG",'VISSIM Travel Time Outputs'!$B:$B,AF$9),"-")</f>
        <v>-</v>
      </c>
      <c r="AG74" s="380" t="str">
        <f>IFERROR(AVERAGEIFS('VISSIM Travel Time Outputs'!$F:$F,'VISSIM Travel Time Outputs'!$D:$D,$D74,'VISSIM Travel Time Outputs'!$A:$A,"AVG",'VISSIM Travel Time Outputs'!$B:$B,AG$9),"-")</f>
        <v>-</v>
      </c>
      <c r="AH74" s="380" t="str">
        <f>IFERROR(AVERAGEIFS('VISSIM Travel Time Outputs'!$F:$F,'VISSIM Travel Time Outputs'!$D:$D,$D74,'VISSIM Travel Time Outputs'!$A:$A,"AVG",'VISSIM Travel Time Outputs'!$B:$B,AH$9),"-")</f>
        <v>-</v>
      </c>
      <c r="AI74" s="380" t="str">
        <f>IFERROR(AVERAGEIFS('VISSIM Travel Time Outputs'!$F:$F,'VISSIM Travel Time Outputs'!$D:$D,$D74,'VISSIM Travel Time Outputs'!$A:$A,"AVG",'VISSIM Travel Time Outputs'!$B:$B,AI$9),"-")</f>
        <v>-</v>
      </c>
      <c r="AJ74" s="380" t="str">
        <f>IFERROR(AVERAGEIFS('VISSIM Travel Time Outputs'!$F:$F,'VISSIM Travel Time Outputs'!$D:$D,$D74,'VISSIM Travel Time Outputs'!$A:$A,"AVG",'VISSIM Travel Time Outputs'!$B:$B,AJ$9),"-")</f>
        <v>-</v>
      </c>
      <c r="AK74" s="380" t="str">
        <f>IFERROR(AVERAGEIFS('VISSIM Travel Time Outputs'!$F:$F,'VISSIM Travel Time Outputs'!$D:$D,$D74,'VISSIM Travel Time Outputs'!$A:$A,"AVG",'VISSIM Travel Time Outputs'!$B:$B,AK$9),"-")</f>
        <v>-</v>
      </c>
      <c r="AL74" s="380" t="str">
        <f>IFERROR(AVERAGEIFS('VISSIM Travel Time Outputs'!$F:$F,'VISSIM Travel Time Outputs'!$D:$D,$D74,'VISSIM Travel Time Outputs'!$A:$A,"AVG",'VISSIM Travel Time Outputs'!$B:$B,AL$9),"-")</f>
        <v>-</v>
      </c>
      <c r="AM74" s="380" t="str">
        <f>IFERROR(AVERAGEIFS('VISSIM Travel Time Outputs'!$F:$F,'VISSIM Travel Time Outputs'!$D:$D,$D74,'VISSIM Travel Time Outputs'!$A:$A,"AVG",'VISSIM Travel Time Outputs'!$B:$B,AM$9),"-")</f>
        <v>-</v>
      </c>
      <c r="AN74" s="380" t="str">
        <f>IFERROR(AVERAGEIFS('VISSIM Travel Time Outputs'!$F:$F,'VISSIM Travel Time Outputs'!$D:$D,$D74,'VISSIM Travel Time Outputs'!$A:$A,"AVG",'VISSIM Travel Time Outputs'!$B:$B,AN$9),"-")</f>
        <v>-</v>
      </c>
      <c r="AO74" s="381" t="str">
        <f>IFERROR(AVERAGEIFS('VISSIM Travel Time Outputs'!$F:$F,'VISSIM Travel Time Outputs'!$D:$D,$D74,'VISSIM Travel Time Outputs'!$A:$A,"AVG",'VISSIM Travel Time Outputs'!$B:$B,AO$9),"-")</f>
        <v>-</v>
      </c>
      <c r="AP74" s="387"/>
      <c r="AQ74" s="259" t="str">
        <f t="shared" si="13"/>
        <v>--</v>
      </c>
      <c r="AR74" s="410" t="str">
        <f t="shared" si="14"/>
        <v>--</v>
      </c>
      <c r="AS74" s="381">
        <f t="shared" si="15"/>
        <v>0</v>
      </c>
      <c r="AT74" s="305"/>
      <c r="AU74" s="259" t="str">
        <f>IFERROR(TIME(0,0,AVERAGEIFS('VISSIM Travel Time Outputs'!$J:$J,'VISSIM Travel Time Outputs'!$D:$D,$D74,'VISSIM Travel Time Outputs'!$A:$A,"AVG",'VISSIM Travel Time Outputs'!$B:$B,AU$9)),"-")</f>
        <v>-</v>
      </c>
      <c r="AV74" s="36" t="str">
        <f>IFERROR(TIME(0,0,AVERAGEIFS('VISSIM Travel Time Outputs'!$J:$J,'VISSIM Travel Time Outputs'!$D:$D,$D74,'VISSIM Travel Time Outputs'!$A:$A,"AVG",'VISSIM Travel Time Outputs'!$B:$B,AV$9)),"-")</f>
        <v>-</v>
      </c>
      <c r="AW74" s="36" t="str">
        <f>IFERROR(TIME(0,0,AVERAGEIFS('VISSIM Travel Time Outputs'!$J:$J,'VISSIM Travel Time Outputs'!$D:$D,$D74,'VISSIM Travel Time Outputs'!$A:$A,"AVG",'VISSIM Travel Time Outputs'!$B:$B,AW$9)),"-")</f>
        <v>-</v>
      </c>
      <c r="AX74" s="36" t="str">
        <f>IFERROR(TIME(0,0,AVERAGEIFS('VISSIM Travel Time Outputs'!$J:$J,'VISSIM Travel Time Outputs'!$D:$D,$D74,'VISSIM Travel Time Outputs'!$A:$A,"AVG",'VISSIM Travel Time Outputs'!$B:$B,AX$9)),"-")</f>
        <v>-</v>
      </c>
      <c r="AY74" s="36" t="str">
        <f>IFERROR(TIME(0,0,AVERAGEIFS('VISSIM Travel Time Outputs'!$J:$J,'VISSIM Travel Time Outputs'!$D:$D,$D74,'VISSIM Travel Time Outputs'!$A:$A,"AVG",'VISSIM Travel Time Outputs'!$B:$B,AY$9)),"-")</f>
        <v>-</v>
      </c>
      <c r="AZ74" s="36" t="str">
        <f>IFERROR(TIME(0,0,AVERAGEIFS('VISSIM Travel Time Outputs'!$J:$J,'VISSIM Travel Time Outputs'!$D:$D,$D74,'VISSIM Travel Time Outputs'!$A:$A,"AVG",'VISSIM Travel Time Outputs'!$B:$B,AZ$9)),"-")</f>
        <v>-</v>
      </c>
      <c r="BA74" s="36" t="str">
        <f>IFERROR(TIME(0,0,AVERAGEIFS('VISSIM Travel Time Outputs'!$J:$J,'VISSIM Travel Time Outputs'!$D:$D,$D74,'VISSIM Travel Time Outputs'!$A:$A,"AVG",'VISSIM Travel Time Outputs'!$B:$B,BA$9)),"-")</f>
        <v>-</v>
      </c>
      <c r="BB74" s="36" t="str">
        <f>IFERROR(TIME(0,0,AVERAGEIFS('VISSIM Travel Time Outputs'!$J:$J,'VISSIM Travel Time Outputs'!$D:$D,$D74,'VISSIM Travel Time Outputs'!$A:$A,"AVG",'VISSIM Travel Time Outputs'!$B:$B,BB$9)),"-")</f>
        <v>-</v>
      </c>
      <c r="BC74" s="36" t="str">
        <f>IFERROR(TIME(0,0,AVERAGEIFS('VISSIM Travel Time Outputs'!$J:$J,'VISSIM Travel Time Outputs'!$D:$D,$D74,'VISSIM Travel Time Outputs'!$A:$A,"AVG",'VISSIM Travel Time Outputs'!$B:$B,BC$9)),"-")</f>
        <v>-</v>
      </c>
      <c r="BD74" s="36" t="str">
        <f>IFERROR(TIME(0,0,AVERAGEIFS('VISSIM Travel Time Outputs'!$J:$J,'VISSIM Travel Time Outputs'!$D:$D,$D74,'VISSIM Travel Time Outputs'!$A:$A,"AVG",'VISSIM Travel Time Outputs'!$B:$B,BD$9)),"-")</f>
        <v>-</v>
      </c>
      <c r="BE74" s="36" t="str">
        <f>IFERROR(TIME(0,0,AVERAGEIFS('VISSIM Travel Time Outputs'!$J:$J,'VISSIM Travel Time Outputs'!$D:$D,$D74,'VISSIM Travel Time Outputs'!$A:$A,"AVG",'VISSIM Travel Time Outputs'!$B:$B,BE$9)),"-")</f>
        <v>-</v>
      </c>
      <c r="BF74" s="36" t="str">
        <f>IFERROR(TIME(0,0,AVERAGEIFS('VISSIM Travel Time Outputs'!$J:$J,'VISSIM Travel Time Outputs'!$D:$D,$D74,'VISSIM Travel Time Outputs'!$A:$A,"AVG",'VISSIM Travel Time Outputs'!$B:$B,BF$9)),"-")</f>
        <v>-</v>
      </c>
      <c r="BG74" s="36" t="str">
        <f>IFERROR(TIME(0,0,AVERAGEIFS('VISSIM Travel Time Outputs'!$J:$J,'VISSIM Travel Time Outputs'!$D:$D,$D74,'VISSIM Travel Time Outputs'!$A:$A,"AVG",'VISSIM Travel Time Outputs'!$B:$B,BG$9)),"-")</f>
        <v>-</v>
      </c>
      <c r="BH74" s="36" t="str">
        <f>IFERROR(TIME(0,0,AVERAGEIFS('VISSIM Travel Time Outputs'!$J:$J,'VISSIM Travel Time Outputs'!$D:$D,$D74,'VISSIM Travel Time Outputs'!$A:$A,"AVG",'VISSIM Travel Time Outputs'!$B:$B,BH$9)),"-")</f>
        <v>-</v>
      </c>
      <c r="BI74" s="36" t="str">
        <f>IFERROR(TIME(0,0,AVERAGEIFS('VISSIM Travel Time Outputs'!$J:$J,'VISSIM Travel Time Outputs'!$D:$D,$D74,'VISSIM Travel Time Outputs'!$A:$A,"AVG",'VISSIM Travel Time Outputs'!$B:$B,BI$9)),"-")</f>
        <v>-</v>
      </c>
      <c r="BJ74" s="177" t="str">
        <f>IFERROR(TIME(0,0,AVERAGEIFS('VISSIM Travel Time Outputs'!$J:$J,'VISSIM Travel Time Outputs'!$D:$D,$D74,'VISSIM Travel Time Outputs'!$A:$A,"AVG",'VISSIM Travel Time Outputs'!$B:$B,BJ$9)),"-")</f>
        <v>-</v>
      </c>
      <c r="BK74" s="164"/>
      <c r="BL74" s="379" t="str">
        <f>IFERROR(AVERAGEIFS('VISSIM Travel Time Outputs'!$G:$G,'VISSIM Travel Time Outputs'!$D:$D,$D74,'VISSIM Travel Time Outputs'!$A:$A,"AVG",'VISSIM Travel Time Outputs'!$B:$B,BL$9),"-")</f>
        <v>-</v>
      </c>
      <c r="BM74" s="380" t="str">
        <f>IFERROR(AVERAGEIFS('VISSIM Travel Time Outputs'!$G:$G,'VISSIM Travel Time Outputs'!$D:$D,$D74,'VISSIM Travel Time Outputs'!$A:$A,"AVG",'VISSIM Travel Time Outputs'!$B:$B,BM$9),"-")</f>
        <v>-</v>
      </c>
      <c r="BN74" s="380" t="str">
        <f>IFERROR(AVERAGEIFS('VISSIM Travel Time Outputs'!$G:$G,'VISSIM Travel Time Outputs'!$D:$D,$D74,'VISSIM Travel Time Outputs'!$A:$A,"AVG",'VISSIM Travel Time Outputs'!$B:$B,BN$9),"-")</f>
        <v>-</v>
      </c>
      <c r="BO74" s="380" t="str">
        <f>IFERROR(AVERAGEIFS('VISSIM Travel Time Outputs'!$G:$G,'VISSIM Travel Time Outputs'!$D:$D,$D74,'VISSIM Travel Time Outputs'!$A:$A,"AVG",'VISSIM Travel Time Outputs'!$B:$B,BO$9),"-")</f>
        <v>-</v>
      </c>
      <c r="BP74" s="380" t="str">
        <f>IFERROR(AVERAGEIFS('VISSIM Travel Time Outputs'!$G:$G,'VISSIM Travel Time Outputs'!$D:$D,$D74,'VISSIM Travel Time Outputs'!$A:$A,"AVG",'VISSIM Travel Time Outputs'!$B:$B,BP$9),"-")</f>
        <v>-</v>
      </c>
      <c r="BQ74" s="380" t="str">
        <f>IFERROR(AVERAGEIFS('VISSIM Travel Time Outputs'!$G:$G,'VISSIM Travel Time Outputs'!$D:$D,$D74,'VISSIM Travel Time Outputs'!$A:$A,"AVG",'VISSIM Travel Time Outputs'!$B:$B,BQ$9),"-")</f>
        <v>-</v>
      </c>
      <c r="BR74" s="380" t="str">
        <f>IFERROR(AVERAGEIFS('VISSIM Travel Time Outputs'!$G:$G,'VISSIM Travel Time Outputs'!$D:$D,$D74,'VISSIM Travel Time Outputs'!$A:$A,"AVG",'VISSIM Travel Time Outputs'!$B:$B,BR$9),"-")</f>
        <v>-</v>
      </c>
      <c r="BS74" s="380" t="str">
        <f>IFERROR(AVERAGEIFS('VISSIM Travel Time Outputs'!$G:$G,'VISSIM Travel Time Outputs'!$D:$D,$D74,'VISSIM Travel Time Outputs'!$A:$A,"AVG",'VISSIM Travel Time Outputs'!$B:$B,BS$9),"-")</f>
        <v>-</v>
      </c>
      <c r="BT74" s="380" t="str">
        <f>IFERROR(AVERAGEIFS('VISSIM Travel Time Outputs'!$G:$G,'VISSIM Travel Time Outputs'!$D:$D,$D74,'VISSIM Travel Time Outputs'!$A:$A,"AVG",'VISSIM Travel Time Outputs'!$B:$B,BT$9),"-")</f>
        <v>-</v>
      </c>
      <c r="BU74" s="380" t="str">
        <f>IFERROR(AVERAGEIFS('VISSIM Travel Time Outputs'!$G:$G,'VISSIM Travel Time Outputs'!$D:$D,$D74,'VISSIM Travel Time Outputs'!$A:$A,"AVG",'VISSIM Travel Time Outputs'!$B:$B,BU$9),"-")</f>
        <v>-</v>
      </c>
      <c r="BV74" s="380" t="str">
        <f>IFERROR(AVERAGEIFS('VISSIM Travel Time Outputs'!$G:$G,'VISSIM Travel Time Outputs'!$D:$D,$D74,'VISSIM Travel Time Outputs'!$A:$A,"AVG",'VISSIM Travel Time Outputs'!$B:$B,BV$9),"-")</f>
        <v>-</v>
      </c>
      <c r="BW74" s="380" t="str">
        <f>IFERROR(AVERAGEIFS('VISSIM Travel Time Outputs'!$G:$G,'VISSIM Travel Time Outputs'!$D:$D,$D74,'VISSIM Travel Time Outputs'!$A:$A,"AVG",'VISSIM Travel Time Outputs'!$B:$B,BW$9),"-")</f>
        <v>-</v>
      </c>
      <c r="BX74" s="380" t="str">
        <f>IFERROR(AVERAGEIFS('VISSIM Travel Time Outputs'!$G:$G,'VISSIM Travel Time Outputs'!$D:$D,$D74,'VISSIM Travel Time Outputs'!$A:$A,"AVG",'VISSIM Travel Time Outputs'!$B:$B,BX$9),"-")</f>
        <v>-</v>
      </c>
      <c r="BY74" s="380" t="str">
        <f>IFERROR(AVERAGEIFS('VISSIM Travel Time Outputs'!$G:$G,'VISSIM Travel Time Outputs'!$D:$D,$D74,'VISSIM Travel Time Outputs'!$A:$A,"AVG",'VISSIM Travel Time Outputs'!$B:$B,BY$9),"-")</f>
        <v>-</v>
      </c>
      <c r="BZ74" s="380" t="str">
        <f>IFERROR(AVERAGEIFS('VISSIM Travel Time Outputs'!$G:$G,'VISSIM Travel Time Outputs'!$D:$D,$D74,'VISSIM Travel Time Outputs'!$A:$A,"AVG",'VISSIM Travel Time Outputs'!$B:$B,BZ$9),"-")</f>
        <v>-</v>
      </c>
      <c r="CA74" s="381" t="str">
        <f>IFERROR(AVERAGEIFS('VISSIM Travel Time Outputs'!$G:$G,'VISSIM Travel Time Outputs'!$D:$D,$D74,'VISSIM Travel Time Outputs'!$A:$A,"AVG",'VISSIM Travel Time Outputs'!$B:$B,CA$9),"-")</f>
        <v>-</v>
      </c>
      <c r="CB74" s="304"/>
      <c r="CC74" s="259" t="str">
        <f t="shared" si="16"/>
        <v>--</v>
      </c>
      <c r="CD74" s="410" t="str">
        <f t="shared" si="17"/>
        <v>--</v>
      </c>
      <c r="CE74" s="381">
        <f t="shared" si="18"/>
        <v>0</v>
      </c>
      <c r="CF74" s="387"/>
      <c r="CG74" s="259" t="str">
        <f>IFERROR(GETPIVOTDATA("Average of TRAVTM(31)",#REF!,"TIMEINT",CG$9,"VEHICLETRAVELTIMEMEASUREMENT",$D74)/3600/24,"--")</f>
        <v>--</v>
      </c>
      <c r="CH74" s="36" t="str">
        <f>IFERROR(GETPIVOTDATA("Average of TRAVTM(31)",#REF!,"TIMEINT",CH$9,"VEHICLETRAVELTIMEMEASUREMENT",$D74)/3600/24,"--")</f>
        <v>--</v>
      </c>
      <c r="CI74" s="36" t="str">
        <f>IFERROR(GETPIVOTDATA("Average of TRAVTM(31)",#REF!,"TIMEINT",CI$9,"VEHICLETRAVELTIMEMEASUREMENT",$D74)/3600/24,"--")</f>
        <v>--</v>
      </c>
      <c r="CJ74" s="36" t="str">
        <f>IFERROR(GETPIVOTDATA("Average of TRAVTM(31)",#REF!,"TIMEINT",CJ$9,"VEHICLETRAVELTIMEMEASUREMENT",$D74)/3600/24,"--")</f>
        <v>--</v>
      </c>
      <c r="CK74" s="36" t="str">
        <f>IFERROR(GETPIVOTDATA("Average of TRAVTM(31)",#REF!,"TIMEINT",CK$9,"VEHICLETRAVELTIMEMEASUREMENT",$D74)/3600/24,"--")</f>
        <v>--</v>
      </c>
      <c r="CL74" s="36" t="str">
        <f>IFERROR(GETPIVOTDATA("Average of TRAVTM(31)",#REF!,"TIMEINT",CL$9,"VEHICLETRAVELTIMEMEASUREMENT",$D74)/3600/24,"--")</f>
        <v>--</v>
      </c>
      <c r="CM74" s="36" t="str">
        <f>IFERROR(GETPIVOTDATA("Average of TRAVTM(31)",#REF!,"TIMEINT",CM$9,"VEHICLETRAVELTIMEMEASUREMENT",$D74)/3600/24,"--")</f>
        <v>--</v>
      </c>
      <c r="CN74" s="36" t="str">
        <f>IFERROR(GETPIVOTDATA("Average of TRAVTM(31)",#REF!,"TIMEINT",CN$9,"VEHICLETRAVELTIMEMEASUREMENT",$D74)/3600/24,"--")</f>
        <v>--</v>
      </c>
      <c r="CO74" s="36" t="str">
        <f>IFERROR(GETPIVOTDATA("Average of TRAVTM(31)",#REF!,"TIMEINT",CO$9,"VEHICLETRAVELTIMEMEASUREMENT",$D74)/3600/24,"--")</f>
        <v>--</v>
      </c>
      <c r="CP74" s="36" t="str">
        <f>IFERROR(GETPIVOTDATA("Average of TRAVTM(31)",#REF!,"TIMEINT",CP$9,"VEHICLETRAVELTIMEMEASUREMENT",$D74)/3600/24,"--")</f>
        <v>--</v>
      </c>
      <c r="CQ74" s="36" t="str">
        <f>IFERROR(GETPIVOTDATA("Average of TRAVTM(31)",#REF!,"TIMEINT",CQ$9,"VEHICLETRAVELTIMEMEASUREMENT",$D74)/3600/24,"--")</f>
        <v>--</v>
      </c>
      <c r="CR74" s="36" t="str">
        <f>IFERROR(GETPIVOTDATA("Average of TRAVTM(31)",#REF!,"TIMEINT",CR$9,"VEHICLETRAVELTIMEMEASUREMENT",$D74)/3600/24,"--")</f>
        <v>--</v>
      </c>
      <c r="CS74" s="36" t="str">
        <f>IFERROR(GETPIVOTDATA("Average of TRAVTM(31)",#REF!,"TIMEINT",CS$9,"VEHICLETRAVELTIMEMEASUREMENT",$D74)/3600/24,"--")</f>
        <v>--</v>
      </c>
      <c r="CT74" s="36" t="str">
        <f>IFERROR(GETPIVOTDATA("Average of TRAVTM(31)",#REF!,"TIMEINT",CT$9,"VEHICLETRAVELTIMEMEASUREMENT",$D74)/3600/24,"--")</f>
        <v>--</v>
      </c>
      <c r="CU74" s="36" t="str">
        <f>IFERROR(GETPIVOTDATA("Average of TRAVTM(31)",#REF!,"TIMEINT",CU$9,"VEHICLETRAVELTIMEMEASUREMENT",$D74)/3600/24,"--")</f>
        <v>--</v>
      </c>
      <c r="CV74" s="177" t="str">
        <f>IFERROR(GETPIVOTDATA("Average of TRAVTM(31)",#REF!,"TIMEINT",CV$9,"VEHICLETRAVELTIMEMEASUREMENT",$D74)/3600/24,"--")</f>
        <v>--</v>
      </c>
      <c r="CW74" s="387"/>
      <c r="CX74" s="379" t="str">
        <f>IFERROR(GETPIVOTDATA("Average of VEHS(31)",#REF!,"TIMEINT",CX$9,"VEHICLETRAVELTIMEMEASUREMENT",$D74),"--")</f>
        <v>--</v>
      </c>
      <c r="CY74" s="380" t="str">
        <f>IFERROR(GETPIVOTDATA("Average of VEHS(31)",#REF!,"TIMEINT",CY$9,"VEHICLETRAVELTIMEMEASUREMENT",$D74),"--")</f>
        <v>--</v>
      </c>
      <c r="CZ74" s="380" t="str">
        <f>IFERROR(GETPIVOTDATA("Average of VEHS(31)",#REF!,"TIMEINT",CZ$9,"VEHICLETRAVELTIMEMEASUREMENT",$D74),"--")</f>
        <v>--</v>
      </c>
      <c r="DA74" s="380" t="str">
        <f>IFERROR(GETPIVOTDATA("Average of VEHS(31)",#REF!,"TIMEINT",DA$9,"VEHICLETRAVELTIMEMEASUREMENT",$D74),"--")</f>
        <v>--</v>
      </c>
      <c r="DB74" s="380" t="str">
        <f>IFERROR(GETPIVOTDATA("Average of VEHS(31)",#REF!,"TIMEINT",DB$9,"VEHICLETRAVELTIMEMEASUREMENT",$D74),"--")</f>
        <v>--</v>
      </c>
      <c r="DC74" s="380" t="str">
        <f>IFERROR(GETPIVOTDATA("Average of VEHS(31)",#REF!,"TIMEINT",DC$9,"VEHICLETRAVELTIMEMEASUREMENT",$D74),"--")</f>
        <v>--</v>
      </c>
      <c r="DD74" s="380" t="str">
        <f>IFERROR(GETPIVOTDATA("Average of VEHS(31)",#REF!,"TIMEINT",DD$9,"VEHICLETRAVELTIMEMEASUREMENT",$D74),"--")</f>
        <v>--</v>
      </c>
      <c r="DE74" s="380" t="str">
        <f>IFERROR(GETPIVOTDATA("Average of VEHS(31)",#REF!,"TIMEINT",DE$9,"VEHICLETRAVELTIMEMEASUREMENT",$D74),"--")</f>
        <v>--</v>
      </c>
      <c r="DF74" s="380" t="str">
        <f>IFERROR(GETPIVOTDATA("Average of VEHS(31)",#REF!,"TIMEINT",DF$9,"VEHICLETRAVELTIMEMEASUREMENT",$D74),"--")</f>
        <v>--</v>
      </c>
      <c r="DG74" s="380" t="str">
        <f>IFERROR(GETPIVOTDATA("Average of VEHS(31)",#REF!,"TIMEINT",DG$9,"VEHICLETRAVELTIMEMEASUREMENT",$D74),"--")</f>
        <v>--</v>
      </c>
      <c r="DH74" s="380" t="str">
        <f>IFERROR(GETPIVOTDATA("Average of VEHS(31)",#REF!,"TIMEINT",DH$9,"VEHICLETRAVELTIMEMEASUREMENT",$D74),"--")</f>
        <v>--</v>
      </c>
      <c r="DI74" s="380" t="str">
        <f>IFERROR(GETPIVOTDATA("Average of VEHS(31)",#REF!,"TIMEINT",DI$9,"VEHICLETRAVELTIMEMEASUREMENT",$D74),"--")</f>
        <v>--</v>
      </c>
      <c r="DJ74" s="380" t="str">
        <f>IFERROR(GETPIVOTDATA("Average of VEHS(31)",#REF!,"TIMEINT",DJ$9,"VEHICLETRAVELTIMEMEASUREMENT",$D74),"--")</f>
        <v>--</v>
      </c>
      <c r="DK74" s="380" t="str">
        <f>IFERROR(GETPIVOTDATA("Average of VEHS(31)",#REF!,"TIMEINT",DK$9,"VEHICLETRAVELTIMEMEASUREMENT",$D74),"--")</f>
        <v>--</v>
      </c>
      <c r="DL74" s="380" t="str">
        <f>IFERROR(GETPIVOTDATA("Average of VEHS(31)",#REF!,"TIMEINT",DL$9,"VEHICLETRAVELTIMEMEASUREMENT",$D74),"--")</f>
        <v>--</v>
      </c>
      <c r="DM74" s="381" t="str">
        <f>IFERROR(GETPIVOTDATA("Average of VEHS(31)",#REF!,"TIMEINT",DM$9,"VEHICLETRAVELTIMEMEASUREMENT",$D74),"--")</f>
        <v>--</v>
      </c>
      <c r="DN74" s="387"/>
      <c r="DO74" s="259" t="str">
        <f t="shared" si="19"/>
        <v>--</v>
      </c>
      <c r="DP74" s="410" t="str">
        <f t="shared" si="20"/>
        <v>--</v>
      </c>
      <c r="DQ74" s="381">
        <f t="shared" si="21"/>
        <v>0</v>
      </c>
      <c r="DR74" s="305"/>
      <c r="DS74" s="259" t="str">
        <f>IFERROR(TIME(0,0,AVERAGEIFS('VISSIM Travel Time Outputs'!$K:$K,'VISSIM Travel Time Outputs'!$D:$D,$D74,'VISSIM Travel Time Outputs'!$A:$A,"AVG",'VISSIM Travel Time Outputs'!$B:$B,DS$9)),"-")</f>
        <v>-</v>
      </c>
      <c r="DT74" s="36" t="str">
        <f>IFERROR(TIME(0,0,AVERAGEIFS('VISSIM Travel Time Outputs'!$K:$K,'VISSIM Travel Time Outputs'!$D:$D,$D74,'VISSIM Travel Time Outputs'!$A:$A,"AVG",'VISSIM Travel Time Outputs'!$B:$B,DT$9)),"-")</f>
        <v>-</v>
      </c>
      <c r="DU74" s="36" t="str">
        <f>IFERROR(TIME(0,0,AVERAGEIFS('VISSIM Travel Time Outputs'!$K:$K,'VISSIM Travel Time Outputs'!$D:$D,$D74,'VISSIM Travel Time Outputs'!$A:$A,"AVG",'VISSIM Travel Time Outputs'!$B:$B,DU$9)),"-")</f>
        <v>-</v>
      </c>
      <c r="DV74" s="36" t="str">
        <f>IFERROR(TIME(0,0,AVERAGEIFS('VISSIM Travel Time Outputs'!$K:$K,'VISSIM Travel Time Outputs'!$D:$D,$D74,'VISSIM Travel Time Outputs'!$A:$A,"AVG",'VISSIM Travel Time Outputs'!$B:$B,DV$9)),"-")</f>
        <v>-</v>
      </c>
      <c r="DW74" s="36" t="str">
        <f>IFERROR(TIME(0,0,AVERAGEIFS('VISSIM Travel Time Outputs'!$K:$K,'VISSIM Travel Time Outputs'!$D:$D,$D74,'VISSIM Travel Time Outputs'!$A:$A,"AVG",'VISSIM Travel Time Outputs'!$B:$B,DW$9)),"-")</f>
        <v>-</v>
      </c>
      <c r="DX74" s="36" t="str">
        <f>IFERROR(TIME(0,0,AVERAGEIFS('VISSIM Travel Time Outputs'!$K:$K,'VISSIM Travel Time Outputs'!$D:$D,$D74,'VISSIM Travel Time Outputs'!$A:$A,"AVG",'VISSIM Travel Time Outputs'!$B:$B,DX$9)),"-")</f>
        <v>-</v>
      </c>
      <c r="DY74" s="36" t="str">
        <f>IFERROR(TIME(0,0,AVERAGEIFS('VISSIM Travel Time Outputs'!$K:$K,'VISSIM Travel Time Outputs'!$D:$D,$D74,'VISSIM Travel Time Outputs'!$A:$A,"AVG",'VISSIM Travel Time Outputs'!$B:$B,DY$9)),"-")</f>
        <v>-</v>
      </c>
      <c r="DZ74" s="36" t="str">
        <f>IFERROR(TIME(0,0,AVERAGEIFS('VISSIM Travel Time Outputs'!$K:$K,'VISSIM Travel Time Outputs'!$D:$D,$D74,'VISSIM Travel Time Outputs'!$A:$A,"AVG",'VISSIM Travel Time Outputs'!$B:$B,DZ$9)),"-")</f>
        <v>-</v>
      </c>
      <c r="EA74" s="36" t="str">
        <f>IFERROR(TIME(0,0,AVERAGEIFS('VISSIM Travel Time Outputs'!$K:$K,'VISSIM Travel Time Outputs'!$D:$D,$D74,'VISSIM Travel Time Outputs'!$A:$A,"AVG",'VISSIM Travel Time Outputs'!$B:$B,EA$9)),"-")</f>
        <v>-</v>
      </c>
      <c r="EB74" s="36" t="str">
        <f>IFERROR(TIME(0,0,AVERAGEIFS('VISSIM Travel Time Outputs'!$K:$K,'VISSIM Travel Time Outputs'!$D:$D,$D74,'VISSIM Travel Time Outputs'!$A:$A,"AVG",'VISSIM Travel Time Outputs'!$B:$B,EB$9)),"-")</f>
        <v>-</v>
      </c>
      <c r="EC74" s="36" t="str">
        <f>IFERROR(TIME(0,0,AVERAGEIFS('VISSIM Travel Time Outputs'!$K:$K,'VISSIM Travel Time Outputs'!$D:$D,$D74,'VISSIM Travel Time Outputs'!$A:$A,"AVG",'VISSIM Travel Time Outputs'!$B:$B,EC$9)),"-")</f>
        <v>-</v>
      </c>
      <c r="ED74" s="36" t="str">
        <f>IFERROR(TIME(0,0,AVERAGEIFS('VISSIM Travel Time Outputs'!$K:$K,'VISSIM Travel Time Outputs'!$D:$D,$D74,'VISSIM Travel Time Outputs'!$A:$A,"AVG",'VISSIM Travel Time Outputs'!$B:$B,ED$9)),"-")</f>
        <v>-</v>
      </c>
      <c r="EE74" s="36" t="str">
        <f>IFERROR(TIME(0,0,AVERAGEIFS('VISSIM Travel Time Outputs'!$K:$K,'VISSIM Travel Time Outputs'!$D:$D,$D74,'VISSIM Travel Time Outputs'!$A:$A,"AVG",'VISSIM Travel Time Outputs'!$B:$B,EE$9)),"-")</f>
        <v>-</v>
      </c>
      <c r="EF74" s="36" t="str">
        <f>IFERROR(TIME(0,0,AVERAGEIFS('VISSIM Travel Time Outputs'!$K:$K,'VISSIM Travel Time Outputs'!$D:$D,$D74,'VISSIM Travel Time Outputs'!$A:$A,"AVG",'VISSIM Travel Time Outputs'!$B:$B,EF$9)),"-")</f>
        <v>-</v>
      </c>
      <c r="EG74" s="36" t="str">
        <f>IFERROR(TIME(0,0,AVERAGEIFS('VISSIM Travel Time Outputs'!$K:$K,'VISSIM Travel Time Outputs'!$D:$D,$D74,'VISSIM Travel Time Outputs'!$A:$A,"AVG",'VISSIM Travel Time Outputs'!$B:$B,EG$9)),"-")</f>
        <v>-</v>
      </c>
      <c r="EH74" s="177" t="str">
        <f>IFERROR(TIME(0,0,AVERAGEIFS('VISSIM Travel Time Outputs'!$K:$K,'VISSIM Travel Time Outputs'!$D:$D,$D74,'VISSIM Travel Time Outputs'!$A:$A,"AVG",'VISSIM Travel Time Outputs'!$B:$B,EH$9)),"-")</f>
        <v>-</v>
      </c>
      <c r="EI74" s="164"/>
      <c r="EJ74" s="379" t="str">
        <f>IFERROR(AVERAGEIFS('VISSIM Travel Time Outputs'!$H:$H,'VISSIM Travel Time Outputs'!$D:$D,$D74,'VISSIM Travel Time Outputs'!$A:$A,"AVG",'VISSIM Travel Time Outputs'!$B:$B,EJ$9),"-")</f>
        <v>-</v>
      </c>
      <c r="EK74" s="380" t="str">
        <f>IFERROR(AVERAGEIFS('VISSIM Travel Time Outputs'!$H:$H,'VISSIM Travel Time Outputs'!$D:$D,$D74,'VISSIM Travel Time Outputs'!$A:$A,"AVG",'VISSIM Travel Time Outputs'!$B:$B,EK$9),"-")</f>
        <v>-</v>
      </c>
      <c r="EL74" s="380" t="str">
        <f>IFERROR(AVERAGEIFS('VISSIM Travel Time Outputs'!$H:$H,'VISSIM Travel Time Outputs'!$D:$D,$D74,'VISSIM Travel Time Outputs'!$A:$A,"AVG",'VISSIM Travel Time Outputs'!$B:$B,EL$9),"-")</f>
        <v>-</v>
      </c>
      <c r="EM74" s="380" t="str">
        <f>IFERROR(AVERAGEIFS('VISSIM Travel Time Outputs'!$H:$H,'VISSIM Travel Time Outputs'!$D:$D,$D74,'VISSIM Travel Time Outputs'!$A:$A,"AVG",'VISSIM Travel Time Outputs'!$B:$B,EM$9),"-")</f>
        <v>-</v>
      </c>
      <c r="EN74" s="380" t="str">
        <f>IFERROR(AVERAGEIFS('VISSIM Travel Time Outputs'!$H:$H,'VISSIM Travel Time Outputs'!$D:$D,$D74,'VISSIM Travel Time Outputs'!$A:$A,"AVG",'VISSIM Travel Time Outputs'!$B:$B,EN$9),"-")</f>
        <v>-</v>
      </c>
      <c r="EO74" s="380" t="str">
        <f>IFERROR(AVERAGEIFS('VISSIM Travel Time Outputs'!$H:$H,'VISSIM Travel Time Outputs'!$D:$D,$D74,'VISSIM Travel Time Outputs'!$A:$A,"AVG",'VISSIM Travel Time Outputs'!$B:$B,EO$9),"-")</f>
        <v>-</v>
      </c>
      <c r="EP74" s="380" t="str">
        <f>IFERROR(AVERAGEIFS('VISSIM Travel Time Outputs'!$H:$H,'VISSIM Travel Time Outputs'!$D:$D,$D74,'VISSIM Travel Time Outputs'!$A:$A,"AVG",'VISSIM Travel Time Outputs'!$B:$B,EP$9),"-")</f>
        <v>-</v>
      </c>
      <c r="EQ74" s="380" t="str">
        <f>IFERROR(AVERAGEIFS('VISSIM Travel Time Outputs'!$H:$H,'VISSIM Travel Time Outputs'!$D:$D,$D74,'VISSIM Travel Time Outputs'!$A:$A,"AVG",'VISSIM Travel Time Outputs'!$B:$B,EQ$9),"-")</f>
        <v>-</v>
      </c>
      <c r="ER74" s="380" t="str">
        <f>IFERROR(AVERAGEIFS('VISSIM Travel Time Outputs'!$H:$H,'VISSIM Travel Time Outputs'!$D:$D,$D74,'VISSIM Travel Time Outputs'!$A:$A,"AVG",'VISSIM Travel Time Outputs'!$B:$B,ER$9),"-")</f>
        <v>-</v>
      </c>
      <c r="ES74" s="380" t="str">
        <f>IFERROR(AVERAGEIFS('VISSIM Travel Time Outputs'!$H:$H,'VISSIM Travel Time Outputs'!$D:$D,$D74,'VISSIM Travel Time Outputs'!$A:$A,"AVG",'VISSIM Travel Time Outputs'!$B:$B,ES$9),"-")</f>
        <v>-</v>
      </c>
      <c r="ET74" s="380" t="str">
        <f>IFERROR(AVERAGEIFS('VISSIM Travel Time Outputs'!$H:$H,'VISSIM Travel Time Outputs'!$D:$D,$D74,'VISSIM Travel Time Outputs'!$A:$A,"AVG",'VISSIM Travel Time Outputs'!$B:$B,ET$9),"-")</f>
        <v>-</v>
      </c>
      <c r="EU74" s="380" t="str">
        <f>IFERROR(AVERAGEIFS('VISSIM Travel Time Outputs'!$H:$H,'VISSIM Travel Time Outputs'!$D:$D,$D74,'VISSIM Travel Time Outputs'!$A:$A,"AVG",'VISSIM Travel Time Outputs'!$B:$B,EU$9),"-")</f>
        <v>-</v>
      </c>
      <c r="EV74" s="380" t="str">
        <f>IFERROR(AVERAGEIFS('VISSIM Travel Time Outputs'!$H:$H,'VISSIM Travel Time Outputs'!$D:$D,$D74,'VISSIM Travel Time Outputs'!$A:$A,"AVG",'VISSIM Travel Time Outputs'!$B:$B,EV$9),"-")</f>
        <v>-</v>
      </c>
      <c r="EW74" s="380" t="str">
        <f>IFERROR(AVERAGEIFS('VISSIM Travel Time Outputs'!$H:$H,'VISSIM Travel Time Outputs'!$D:$D,$D74,'VISSIM Travel Time Outputs'!$A:$A,"AVG",'VISSIM Travel Time Outputs'!$B:$B,EW$9),"-")</f>
        <v>-</v>
      </c>
      <c r="EX74" s="380" t="str">
        <f>IFERROR(AVERAGEIFS('VISSIM Travel Time Outputs'!$H:$H,'VISSIM Travel Time Outputs'!$D:$D,$D74,'VISSIM Travel Time Outputs'!$A:$A,"AVG",'VISSIM Travel Time Outputs'!$B:$B,EX$9),"-")</f>
        <v>-</v>
      </c>
      <c r="EY74" s="381" t="str">
        <f>IFERROR(AVERAGEIFS('VISSIM Travel Time Outputs'!$H:$H,'VISSIM Travel Time Outputs'!$D:$D,$D74,'VISSIM Travel Time Outputs'!$A:$A,"AVG",'VISSIM Travel Time Outputs'!$B:$B,EY$9),"-")</f>
        <v>-</v>
      </c>
      <c r="EZ74" s="304"/>
      <c r="FA74" s="259" t="str">
        <f t="shared" si="22"/>
        <v>--</v>
      </c>
      <c r="FB74" s="410" t="str">
        <f t="shared" si="23"/>
        <v>--</v>
      </c>
      <c r="FC74" s="381">
        <f t="shared" si="24"/>
        <v>0</v>
      </c>
      <c r="FD74" s="387"/>
      <c r="FE74" s="259" t="str">
        <f>IFERROR(GETPIVOTDATA("Average of TRAVTM(40)",#REF!,"TIMEINT",FE$9,"VEHICLETRAVELTIMEMEASUREMENT",$D74)/3600/24,"--")</f>
        <v>--</v>
      </c>
      <c r="FF74" s="36" t="str">
        <f>IFERROR(GETPIVOTDATA("Average of TRAVTM(40)",#REF!,"TIMEINT",FF$9,"VEHICLETRAVELTIMEMEASUREMENT",$D74)/3600/24,"--")</f>
        <v>--</v>
      </c>
      <c r="FG74" s="36" t="str">
        <f>IFERROR(GETPIVOTDATA("Average of TRAVTM(40)",#REF!,"TIMEINT",FG$9,"VEHICLETRAVELTIMEMEASUREMENT",$D74)/3600/24,"--")</f>
        <v>--</v>
      </c>
      <c r="FH74" s="36" t="str">
        <f>IFERROR(GETPIVOTDATA("Average of TRAVTM(40)",#REF!,"TIMEINT",FH$9,"VEHICLETRAVELTIMEMEASUREMENT",$D74)/3600/24,"--")</f>
        <v>--</v>
      </c>
      <c r="FI74" s="36" t="str">
        <f>IFERROR(GETPIVOTDATA("Average of TRAVTM(40)",#REF!,"TIMEINT",FI$9,"VEHICLETRAVELTIMEMEASUREMENT",$D74)/3600/24,"--")</f>
        <v>--</v>
      </c>
      <c r="FJ74" s="36" t="str">
        <f>IFERROR(GETPIVOTDATA("Average of TRAVTM(40)",#REF!,"TIMEINT",FJ$9,"VEHICLETRAVELTIMEMEASUREMENT",$D74)/3600/24,"--")</f>
        <v>--</v>
      </c>
      <c r="FK74" s="36" t="str">
        <f>IFERROR(GETPIVOTDATA("Average of TRAVTM(40)",#REF!,"TIMEINT",FK$9,"VEHICLETRAVELTIMEMEASUREMENT",$D74)/3600/24,"--")</f>
        <v>--</v>
      </c>
      <c r="FL74" s="36" t="str">
        <f>IFERROR(GETPIVOTDATA("Average of TRAVTM(40)",#REF!,"TIMEINT",FL$9,"VEHICLETRAVELTIMEMEASUREMENT",$D74)/3600/24,"--")</f>
        <v>--</v>
      </c>
      <c r="FM74" s="36" t="str">
        <f>IFERROR(GETPIVOTDATA("Average of TRAVTM(40)",#REF!,"TIMEINT",FM$9,"VEHICLETRAVELTIMEMEASUREMENT",$D74)/3600/24,"--")</f>
        <v>--</v>
      </c>
      <c r="FN74" s="36" t="str">
        <f>IFERROR(GETPIVOTDATA("Average of TRAVTM(40)",#REF!,"TIMEINT",FN$9,"VEHICLETRAVELTIMEMEASUREMENT",$D74)/3600/24,"--")</f>
        <v>--</v>
      </c>
      <c r="FO74" s="36" t="str">
        <f>IFERROR(GETPIVOTDATA("Average of TRAVTM(40)",#REF!,"TIMEINT",FO$9,"VEHICLETRAVELTIMEMEASUREMENT",$D74)/3600/24,"--")</f>
        <v>--</v>
      </c>
      <c r="FP74" s="36" t="str">
        <f>IFERROR(GETPIVOTDATA("Average of TRAVTM(40)",#REF!,"TIMEINT",FP$9,"VEHICLETRAVELTIMEMEASUREMENT",$D74)/3600/24,"--")</f>
        <v>--</v>
      </c>
      <c r="FQ74" s="36" t="str">
        <f>IFERROR(GETPIVOTDATA("Average of TRAVTM(40)",#REF!,"TIMEINT",FQ$9,"VEHICLETRAVELTIMEMEASUREMENT",$D74)/3600/24,"--")</f>
        <v>--</v>
      </c>
      <c r="FR74" s="36" t="str">
        <f>IFERROR(GETPIVOTDATA("Average of TRAVTM(40)",#REF!,"TIMEINT",FR$9,"VEHICLETRAVELTIMEMEASUREMENT",$D74)/3600/24,"--")</f>
        <v>--</v>
      </c>
      <c r="FS74" s="36" t="str">
        <f>IFERROR(GETPIVOTDATA("Average of TRAVTM(40)",#REF!,"TIMEINT",FS$9,"VEHICLETRAVELTIMEMEASUREMENT",$D74)/3600/24,"--")</f>
        <v>--</v>
      </c>
      <c r="FT74" s="177" t="str">
        <f>IFERROR(GETPIVOTDATA("Average of TRAVTM(40)",#REF!,"TIMEINT",FT$9,"VEHICLETRAVELTIMEMEASUREMENT",$D74)/3600/24,"--")</f>
        <v>--</v>
      </c>
      <c r="FU74" s="387"/>
      <c r="FV74" s="379" t="str">
        <f>IFERROR(GETPIVOTDATA("Average of VEHS(40)",#REF!,"TIMEINT",FV$9,"VEHICLETRAVELTIMEMEASUREMENT",$D74),"--")</f>
        <v>--</v>
      </c>
      <c r="FW74" s="380" t="str">
        <f>IFERROR(GETPIVOTDATA("Average of VEHS(40)",#REF!,"TIMEINT",FW$9,"VEHICLETRAVELTIMEMEASUREMENT",$D74),"--")</f>
        <v>--</v>
      </c>
      <c r="FX74" s="380" t="str">
        <f>IFERROR(GETPIVOTDATA("Average of VEHS(40)",#REF!,"TIMEINT",FX$9,"VEHICLETRAVELTIMEMEASUREMENT",$D74),"--")</f>
        <v>--</v>
      </c>
      <c r="FY74" s="380" t="str">
        <f>IFERROR(GETPIVOTDATA("Average of VEHS(40)",#REF!,"TIMEINT",FY$9,"VEHICLETRAVELTIMEMEASUREMENT",$D74),"--")</f>
        <v>--</v>
      </c>
      <c r="FZ74" s="380" t="str">
        <f>IFERROR(GETPIVOTDATA("Average of VEHS(40)",#REF!,"TIMEINT",FZ$9,"VEHICLETRAVELTIMEMEASUREMENT",$D74),"--")</f>
        <v>--</v>
      </c>
      <c r="GA74" s="380" t="str">
        <f>IFERROR(GETPIVOTDATA("Average of VEHS(40)",#REF!,"TIMEINT",GA$9,"VEHICLETRAVELTIMEMEASUREMENT",$D74),"--")</f>
        <v>--</v>
      </c>
      <c r="GB74" s="380" t="str">
        <f>IFERROR(GETPIVOTDATA("Average of VEHS(40)",#REF!,"TIMEINT",GB$9,"VEHICLETRAVELTIMEMEASUREMENT",$D74),"--")</f>
        <v>--</v>
      </c>
      <c r="GC74" s="380" t="str">
        <f>IFERROR(GETPIVOTDATA("Average of VEHS(40)",#REF!,"TIMEINT",GC$9,"VEHICLETRAVELTIMEMEASUREMENT",$D74),"--")</f>
        <v>--</v>
      </c>
      <c r="GD74" s="380" t="str">
        <f>IFERROR(GETPIVOTDATA("Average of VEHS(40)",#REF!,"TIMEINT",GD$9,"VEHICLETRAVELTIMEMEASUREMENT",$D74),"--")</f>
        <v>--</v>
      </c>
      <c r="GE74" s="380" t="str">
        <f>IFERROR(GETPIVOTDATA("Average of VEHS(40)",#REF!,"TIMEINT",GE$9,"VEHICLETRAVELTIMEMEASUREMENT",$D74),"--")</f>
        <v>--</v>
      </c>
      <c r="GF74" s="380" t="str">
        <f>IFERROR(GETPIVOTDATA("Average of VEHS(40)",#REF!,"TIMEINT",GF$9,"VEHICLETRAVELTIMEMEASUREMENT",$D74),"--")</f>
        <v>--</v>
      </c>
      <c r="GG74" s="380" t="str">
        <f>IFERROR(GETPIVOTDATA("Average of VEHS(40)",#REF!,"TIMEINT",GG$9,"VEHICLETRAVELTIMEMEASUREMENT",$D74),"--")</f>
        <v>--</v>
      </c>
      <c r="GH74" s="380" t="str">
        <f>IFERROR(GETPIVOTDATA("Average of VEHS(40)",#REF!,"TIMEINT",GH$9,"VEHICLETRAVELTIMEMEASUREMENT",$D74),"--")</f>
        <v>--</v>
      </c>
      <c r="GI74" s="380" t="str">
        <f>IFERROR(GETPIVOTDATA("Average of VEHS(40)",#REF!,"TIMEINT",GI$9,"VEHICLETRAVELTIMEMEASUREMENT",$D74),"--")</f>
        <v>--</v>
      </c>
      <c r="GJ74" s="380" t="str">
        <f>IFERROR(GETPIVOTDATA("Average of VEHS(40)",#REF!,"TIMEINT",GJ$9,"VEHICLETRAVELTIMEMEASUREMENT",$D74),"--")</f>
        <v>--</v>
      </c>
      <c r="GK74" s="381" t="str">
        <f>IFERROR(GETPIVOTDATA("Average of VEHS(40)",#REF!,"TIMEINT",GK$9,"VEHICLETRAVELTIMEMEASUREMENT",$D74),"--")</f>
        <v>--</v>
      </c>
      <c r="GL74" s="387"/>
      <c r="GM74" s="259" t="str">
        <f t="shared" si="25"/>
        <v>--</v>
      </c>
      <c r="GN74" s="410" t="str">
        <f t="shared" si="26"/>
        <v>--</v>
      </c>
      <c r="GO74" s="381">
        <f t="shared" si="27"/>
        <v>0</v>
      </c>
      <c r="GP74" s="387"/>
      <c r="GQ74" s="259" t="str">
        <f>IFERROR(GETPIVOTDATA("Average of TRAVTM(60)",#REF!,"TIMEINT",GQ$9,"VEHICLETRAVELTIMEMEASUREMENT",$D74)/3600/24,"--")</f>
        <v>--</v>
      </c>
      <c r="GR74" s="36" t="str">
        <f>IFERROR(GETPIVOTDATA("Average of TRAVTM(60)",#REF!,"TIMEINT",GR$9,"VEHICLETRAVELTIMEMEASUREMENT",$D74)/3600/24,"--")</f>
        <v>--</v>
      </c>
      <c r="GS74" s="36" t="str">
        <f>IFERROR(GETPIVOTDATA("Average of TRAVTM(60)",#REF!,"TIMEINT",GS$9,"VEHICLETRAVELTIMEMEASUREMENT",$D74)/3600/24,"--")</f>
        <v>--</v>
      </c>
      <c r="GT74" s="36" t="str">
        <f>IFERROR(GETPIVOTDATA("Average of TRAVTM(60)",#REF!,"TIMEINT",GT$9,"VEHICLETRAVELTIMEMEASUREMENT",$D74)/3600/24,"--")</f>
        <v>--</v>
      </c>
      <c r="GU74" s="36" t="str">
        <f>IFERROR(GETPIVOTDATA("Average of TRAVTM(60)",#REF!,"TIMEINT",GU$9,"VEHICLETRAVELTIMEMEASUREMENT",$D74)/3600/24,"--")</f>
        <v>--</v>
      </c>
      <c r="GV74" s="36" t="str">
        <f>IFERROR(GETPIVOTDATA("Average of TRAVTM(60)",#REF!,"TIMEINT",GV$9,"VEHICLETRAVELTIMEMEASUREMENT",$D74)/3600/24,"--")</f>
        <v>--</v>
      </c>
      <c r="GW74" s="36" t="str">
        <f>IFERROR(GETPIVOTDATA("Average of TRAVTM(60)",#REF!,"TIMEINT",GW$9,"VEHICLETRAVELTIMEMEASUREMENT",$D74)/3600/24,"--")</f>
        <v>--</v>
      </c>
      <c r="GX74" s="36" t="str">
        <f>IFERROR(GETPIVOTDATA("Average of TRAVTM(60)",#REF!,"TIMEINT",GX$9,"VEHICLETRAVELTIMEMEASUREMENT",$D74)/3600/24,"--")</f>
        <v>--</v>
      </c>
      <c r="GY74" s="36" t="str">
        <f>IFERROR(GETPIVOTDATA("Average of TRAVTM(60)",#REF!,"TIMEINT",GY$9,"VEHICLETRAVELTIMEMEASUREMENT",$D74)/3600/24,"--")</f>
        <v>--</v>
      </c>
      <c r="GZ74" s="36" t="str">
        <f>IFERROR(GETPIVOTDATA("Average of TRAVTM(60)",#REF!,"TIMEINT",GZ$9,"VEHICLETRAVELTIMEMEASUREMENT",$D74)/3600/24,"--")</f>
        <v>--</v>
      </c>
      <c r="HA74" s="36" t="str">
        <f>IFERROR(GETPIVOTDATA("Average of TRAVTM(60)",#REF!,"TIMEINT",HA$9,"VEHICLETRAVELTIMEMEASUREMENT",$D74)/3600/24,"--")</f>
        <v>--</v>
      </c>
      <c r="HB74" s="36" t="str">
        <f>IFERROR(GETPIVOTDATA("Average of TRAVTM(60)",#REF!,"TIMEINT",HB$9,"VEHICLETRAVELTIMEMEASUREMENT",$D74)/3600/24,"--")</f>
        <v>--</v>
      </c>
      <c r="HC74" s="36" t="str">
        <f>IFERROR(GETPIVOTDATA("Average of TRAVTM(60)",#REF!,"TIMEINT",HC$9,"VEHICLETRAVELTIMEMEASUREMENT",$D74)/3600/24,"--")</f>
        <v>--</v>
      </c>
      <c r="HD74" s="36" t="str">
        <f>IFERROR(GETPIVOTDATA("Average of TRAVTM(60)",#REF!,"TIMEINT",HD$9,"VEHICLETRAVELTIMEMEASUREMENT",$D74)/3600/24,"--")</f>
        <v>--</v>
      </c>
      <c r="HE74" s="36" t="str">
        <f>IFERROR(GETPIVOTDATA("Average of TRAVTM(60)",#REF!,"TIMEINT",HE$9,"VEHICLETRAVELTIMEMEASUREMENT",$D74)/3600/24,"--")</f>
        <v>--</v>
      </c>
      <c r="HF74" s="177" t="str">
        <f>IFERROR(GETPIVOTDATA("Average of TRAVTM(60)",#REF!,"TIMEINT",HF$9,"VEHICLETRAVELTIMEMEASUREMENT",$D74)/3600/24,"--")</f>
        <v>--</v>
      </c>
      <c r="HG74" s="387"/>
      <c r="HH74" s="379" t="str">
        <f>IFERROR(GETPIVOTDATA("Average of VEHS(60)",#REF!,"TIMEINT",HH$9,"VEHICLETRAVELTIMEMEASUREMENT",$D74),"--")</f>
        <v>--</v>
      </c>
      <c r="HI74" s="380" t="str">
        <f>IFERROR(GETPIVOTDATA("Average of VEHS(60)",#REF!,"TIMEINT",HI$9,"VEHICLETRAVELTIMEMEASUREMENT",$D74),"--")</f>
        <v>--</v>
      </c>
      <c r="HJ74" s="380" t="str">
        <f>IFERROR(GETPIVOTDATA("Average of VEHS(60)",#REF!,"TIMEINT",HJ$9,"VEHICLETRAVELTIMEMEASUREMENT",$D74),"--")</f>
        <v>--</v>
      </c>
      <c r="HK74" s="380" t="str">
        <f>IFERROR(GETPIVOTDATA("Average of VEHS(60)",#REF!,"TIMEINT",HK$9,"VEHICLETRAVELTIMEMEASUREMENT",$D74),"--")</f>
        <v>--</v>
      </c>
      <c r="HL74" s="380" t="str">
        <f>IFERROR(GETPIVOTDATA("Average of VEHS(60)",#REF!,"TIMEINT",HL$9,"VEHICLETRAVELTIMEMEASUREMENT",$D74),"--")</f>
        <v>--</v>
      </c>
      <c r="HM74" s="380" t="str">
        <f>IFERROR(GETPIVOTDATA("Average of VEHS(60)",#REF!,"TIMEINT",HM$9,"VEHICLETRAVELTIMEMEASUREMENT",$D74),"--")</f>
        <v>--</v>
      </c>
      <c r="HN74" s="380" t="str">
        <f>IFERROR(GETPIVOTDATA("Average of VEHS(60)",#REF!,"TIMEINT",HN$9,"VEHICLETRAVELTIMEMEASUREMENT",$D74),"--")</f>
        <v>--</v>
      </c>
      <c r="HO74" s="380" t="str">
        <f>IFERROR(GETPIVOTDATA("Average of VEHS(60)",#REF!,"TIMEINT",HO$9,"VEHICLETRAVELTIMEMEASUREMENT",$D74),"--")</f>
        <v>--</v>
      </c>
      <c r="HP74" s="380" t="str">
        <f>IFERROR(GETPIVOTDATA("Average of VEHS(60)",#REF!,"TIMEINT",HP$9,"VEHICLETRAVELTIMEMEASUREMENT",$D74),"--")</f>
        <v>--</v>
      </c>
      <c r="HQ74" s="380" t="str">
        <f>IFERROR(GETPIVOTDATA("Average of VEHS(60)",#REF!,"TIMEINT",HQ$9,"VEHICLETRAVELTIMEMEASUREMENT",$D74),"--")</f>
        <v>--</v>
      </c>
      <c r="HR74" s="380" t="str">
        <f>IFERROR(GETPIVOTDATA("Average of VEHS(60)",#REF!,"TIMEINT",HR$9,"VEHICLETRAVELTIMEMEASUREMENT",$D74),"--")</f>
        <v>--</v>
      </c>
      <c r="HS74" s="380" t="str">
        <f>IFERROR(GETPIVOTDATA("Average of VEHS(60)",#REF!,"TIMEINT",HS$9,"VEHICLETRAVELTIMEMEASUREMENT",$D74),"--")</f>
        <v>--</v>
      </c>
      <c r="HT74" s="380" t="str">
        <f>IFERROR(GETPIVOTDATA("Average of VEHS(60)",#REF!,"TIMEINT",HT$9,"VEHICLETRAVELTIMEMEASUREMENT",$D74),"--")</f>
        <v>--</v>
      </c>
      <c r="HU74" s="380" t="str">
        <f>IFERROR(GETPIVOTDATA("Average of VEHS(60)",#REF!,"TIMEINT",HU$9,"VEHICLETRAVELTIMEMEASUREMENT",$D74),"--")</f>
        <v>--</v>
      </c>
      <c r="HV74" s="380" t="str">
        <f>IFERROR(GETPIVOTDATA("Average of VEHS(60)",#REF!,"TIMEINT",HV$9,"VEHICLETRAVELTIMEMEASUREMENT",$D74),"--")</f>
        <v>--</v>
      </c>
      <c r="HW74" s="381" t="str">
        <f>IFERROR(GETPIVOTDATA("Average of VEHS(60)",#REF!,"TIMEINT",HW$9,"VEHICLETRAVELTIMEMEASUREMENT",$D74),"--")</f>
        <v>--</v>
      </c>
      <c r="HX74" s="387"/>
      <c r="HY74" s="259" t="str">
        <f t="shared" si="28"/>
        <v>--</v>
      </c>
      <c r="HZ74" s="410" t="str">
        <f t="shared" si="29"/>
        <v>--</v>
      </c>
      <c r="IA74" s="381">
        <f t="shared" si="30"/>
        <v>0</v>
      </c>
      <c r="IB74" s="716"/>
      <c r="IC74" s="379" t="str">
        <f>IFERROR(AVERAGEIFS('VISSIM Travel Time Outputs'!$L:$L,'VISSIM Travel Time Outputs'!$D:$D,$D74,'VISSIM Travel Time Outputs'!$A:$A,"AVG",'VISSIM Travel Time Outputs'!$B:$B,IC$9),"-")</f>
        <v>-</v>
      </c>
      <c r="ID74" s="380" t="str">
        <f>IFERROR(AVERAGEIFS('VISSIM Travel Time Outputs'!$L:$L,'VISSIM Travel Time Outputs'!$D:$D,$D74,'VISSIM Travel Time Outputs'!$A:$A,"AVG",'VISSIM Travel Time Outputs'!$B:$B,ID$9),"-")</f>
        <v>-</v>
      </c>
      <c r="IE74" s="380" t="str">
        <f>IFERROR(AVERAGEIFS('VISSIM Travel Time Outputs'!$L:$L,'VISSIM Travel Time Outputs'!$D:$D,$D74,'VISSIM Travel Time Outputs'!$A:$A,"AVG",'VISSIM Travel Time Outputs'!$B:$B,IE$9),"-")</f>
        <v>-</v>
      </c>
      <c r="IF74" s="380" t="str">
        <f>IFERROR(AVERAGEIFS('VISSIM Travel Time Outputs'!$L:$L,'VISSIM Travel Time Outputs'!$D:$D,$D74,'VISSIM Travel Time Outputs'!$A:$A,"AVG",'VISSIM Travel Time Outputs'!$B:$B,IF$9),"-")</f>
        <v>-</v>
      </c>
      <c r="IG74" s="380" t="str">
        <f>IFERROR(AVERAGEIFS('VISSIM Travel Time Outputs'!$L:$L,'VISSIM Travel Time Outputs'!$D:$D,$D74,'VISSIM Travel Time Outputs'!$A:$A,"AVG",'VISSIM Travel Time Outputs'!$B:$B,IG$9),"-")</f>
        <v>-</v>
      </c>
      <c r="IH74" s="380" t="str">
        <f>IFERROR(AVERAGEIFS('VISSIM Travel Time Outputs'!$L:$L,'VISSIM Travel Time Outputs'!$D:$D,$D74,'VISSIM Travel Time Outputs'!$A:$A,"AVG",'VISSIM Travel Time Outputs'!$B:$B,IH$9),"-")</f>
        <v>-</v>
      </c>
      <c r="II74" s="380" t="str">
        <f>IFERROR(AVERAGEIFS('VISSIM Travel Time Outputs'!$L:$L,'VISSIM Travel Time Outputs'!$D:$D,$D74,'VISSIM Travel Time Outputs'!$A:$A,"AVG",'VISSIM Travel Time Outputs'!$B:$B,II$9),"-")</f>
        <v>-</v>
      </c>
      <c r="IJ74" s="380" t="str">
        <f>IFERROR(AVERAGEIFS('VISSIM Travel Time Outputs'!$L:$L,'VISSIM Travel Time Outputs'!$D:$D,$D74,'VISSIM Travel Time Outputs'!$A:$A,"AVG",'VISSIM Travel Time Outputs'!$B:$B,IJ$9),"-")</f>
        <v>-</v>
      </c>
      <c r="IK74" s="380" t="str">
        <f>IFERROR(AVERAGEIFS('VISSIM Travel Time Outputs'!$L:$L,'VISSIM Travel Time Outputs'!$D:$D,$D74,'VISSIM Travel Time Outputs'!$A:$A,"AVG",'VISSIM Travel Time Outputs'!$B:$B,IK$9),"-")</f>
        <v>-</v>
      </c>
      <c r="IL74" s="380" t="str">
        <f>IFERROR(AVERAGEIFS('VISSIM Travel Time Outputs'!$L:$L,'VISSIM Travel Time Outputs'!$D:$D,$D74,'VISSIM Travel Time Outputs'!$A:$A,"AVG",'VISSIM Travel Time Outputs'!$B:$B,IL$9),"-")</f>
        <v>-</v>
      </c>
      <c r="IM74" s="380" t="str">
        <f>IFERROR(AVERAGEIFS('VISSIM Travel Time Outputs'!$L:$L,'VISSIM Travel Time Outputs'!$D:$D,$D74,'VISSIM Travel Time Outputs'!$A:$A,"AVG",'VISSIM Travel Time Outputs'!$B:$B,IM$9),"-")</f>
        <v>-</v>
      </c>
      <c r="IN74" s="380" t="str">
        <f>IFERROR(AVERAGEIFS('VISSIM Travel Time Outputs'!$L:$L,'VISSIM Travel Time Outputs'!$D:$D,$D74,'VISSIM Travel Time Outputs'!$A:$A,"AVG",'VISSIM Travel Time Outputs'!$B:$B,IN$9),"-")</f>
        <v>-</v>
      </c>
      <c r="IO74" s="380" t="str">
        <f>IFERROR(AVERAGEIFS('VISSIM Travel Time Outputs'!$L:$L,'VISSIM Travel Time Outputs'!$D:$D,$D74,'VISSIM Travel Time Outputs'!$A:$A,"AVG",'VISSIM Travel Time Outputs'!$B:$B,IO$9),"-")</f>
        <v>-</v>
      </c>
      <c r="IP74" s="380" t="str">
        <f>IFERROR(AVERAGEIFS('VISSIM Travel Time Outputs'!$L:$L,'VISSIM Travel Time Outputs'!$D:$D,$D74,'VISSIM Travel Time Outputs'!$A:$A,"AVG",'VISSIM Travel Time Outputs'!$B:$B,IP$9),"-")</f>
        <v>-</v>
      </c>
      <c r="IQ74" s="380" t="str">
        <f>IFERROR(AVERAGEIFS('VISSIM Travel Time Outputs'!$L:$L,'VISSIM Travel Time Outputs'!$D:$D,$D74,'VISSIM Travel Time Outputs'!$A:$A,"AVG",'VISSIM Travel Time Outputs'!$B:$B,IQ$9),"-")</f>
        <v>-</v>
      </c>
      <c r="IR74" s="381" t="str">
        <f>IFERROR(AVERAGEIFS('VISSIM Travel Time Outputs'!$L:$L,'VISSIM Travel Time Outputs'!$D:$D,$D74,'VISSIM Travel Time Outputs'!$A:$A,"AVG",'VISSIM Travel Time Outputs'!$B:$B,IR$9),"-")</f>
        <v>-</v>
      </c>
      <c r="IS74" s="381" t="str">
        <f t="shared" si="31"/>
        <v>--</v>
      </c>
    </row>
    <row r="75" spans="1:253" x14ac:dyDescent="0.25">
      <c r="A75" s="302" t="str">
        <f t="shared" ref="A75:A109" si="34">IF(C75=0,"H","")</f>
        <v>H</v>
      </c>
      <c r="B75" s="375">
        <f t="shared" si="33"/>
        <v>66</v>
      </c>
      <c r="C75" s="475">
        <f>INDEX('Input - Travel Times'!$B$3:$AL$103,MATCH($B75,'Input - Travel Times'!$B$3:$B$103,0),MATCH(C$9,'Input - Travel Times'!$B$3:$AL$3,0))</f>
        <v>0</v>
      </c>
      <c r="D75" s="194">
        <f>INDEX('Input - Travel Times'!$B$3:$AS$103,MATCH($B75,'Input - Travel Times'!$B$3:$B$103,0),MATCH(D$9,'Input - Travel Times'!$B$3:$AS$3,0))</f>
        <v>0</v>
      </c>
      <c r="E75" s="582">
        <f>TIME(0,0,INDEX('Input - Travel Times'!$B$3:$AL$103,MATCH($B75,'Input - Travel Times'!$B$3:$B$103,0),MATCH(E$9,'Input - Travel Times'!$B$3:$AL$3,0)))</f>
        <v>0</v>
      </c>
      <c r="F75" s="582">
        <f>TIME(0,0,INDEX('Input - Travel Times'!$B$3:$AL$103,MATCH($B75,'Input - Travel Times'!$B$3:$B$103,0),MATCH(F$9,'Input - Travel Times'!$B$3:$AL$3,0)))</f>
        <v>0</v>
      </c>
      <c r="G75" s="582">
        <f>TIME(0,0,INDEX('Input - Travel Times'!$B$3:$AL$103,MATCH($B75,'Input - Travel Times'!$B$3:$B$103,0),MATCH(G$9,'Input - Travel Times'!$B$3:$AL$3,0)))</f>
        <v>0</v>
      </c>
      <c r="I75" s="259" t="str">
        <f>IFERROR(TIME(0,0,AVERAGEIFS('VISSIM Travel Time Outputs'!$I:$I,'VISSIM Travel Time Outputs'!$D:$D,$D75,'VISSIM Travel Time Outputs'!$A:$A,"AVG",'VISSIM Travel Time Outputs'!$B:$B,I$9)),"-")</f>
        <v>-</v>
      </c>
      <c r="J75" s="36" t="str">
        <f>IFERROR(TIME(0,0,AVERAGEIFS('VISSIM Travel Time Outputs'!$I:$I,'VISSIM Travel Time Outputs'!$D:$D,$D75,'VISSIM Travel Time Outputs'!$A:$A,"AVG",'VISSIM Travel Time Outputs'!$B:$B,J$9)),"-")</f>
        <v>-</v>
      </c>
      <c r="K75" s="36" t="str">
        <f>IFERROR(TIME(0,0,AVERAGEIFS('VISSIM Travel Time Outputs'!$I:$I,'VISSIM Travel Time Outputs'!$D:$D,$D75,'VISSIM Travel Time Outputs'!$A:$A,"AVG",'VISSIM Travel Time Outputs'!$B:$B,K$9)),"-")</f>
        <v>-</v>
      </c>
      <c r="L75" s="36" t="str">
        <f>IFERROR(TIME(0,0,AVERAGEIFS('VISSIM Travel Time Outputs'!$I:$I,'VISSIM Travel Time Outputs'!$D:$D,$D75,'VISSIM Travel Time Outputs'!$A:$A,"AVG",'VISSIM Travel Time Outputs'!$B:$B,L$9)),"-")</f>
        <v>-</v>
      </c>
      <c r="M75" s="36" t="str">
        <f>IFERROR(TIME(0,0,AVERAGEIFS('VISSIM Travel Time Outputs'!$I:$I,'VISSIM Travel Time Outputs'!$D:$D,$D75,'VISSIM Travel Time Outputs'!$A:$A,"AVG",'VISSIM Travel Time Outputs'!$B:$B,M$9)),"-")</f>
        <v>-</v>
      </c>
      <c r="N75" s="36" t="str">
        <f>IFERROR(TIME(0,0,AVERAGEIFS('VISSIM Travel Time Outputs'!$I:$I,'VISSIM Travel Time Outputs'!$D:$D,$D75,'VISSIM Travel Time Outputs'!$A:$A,"AVG",'VISSIM Travel Time Outputs'!$B:$B,N$9)),"-")</f>
        <v>-</v>
      </c>
      <c r="O75" s="36" t="str">
        <f>IFERROR(TIME(0,0,AVERAGEIFS('VISSIM Travel Time Outputs'!$I:$I,'VISSIM Travel Time Outputs'!$D:$D,$D75,'VISSIM Travel Time Outputs'!$A:$A,"AVG",'VISSIM Travel Time Outputs'!$B:$B,O$9)),"-")</f>
        <v>-</v>
      </c>
      <c r="P75" s="36" t="str">
        <f>IFERROR(TIME(0,0,AVERAGEIFS('VISSIM Travel Time Outputs'!$I:$I,'VISSIM Travel Time Outputs'!$D:$D,$D75,'VISSIM Travel Time Outputs'!$A:$A,"AVG",'VISSIM Travel Time Outputs'!$B:$B,P$9)),"-")</f>
        <v>-</v>
      </c>
      <c r="Q75" s="36" t="str">
        <f>IFERROR(TIME(0,0,AVERAGEIFS('VISSIM Travel Time Outputs'!$I:$I,'VISSIM Travel Time Outputs'!$D:$D,$D75,'VISSIM Travel Time Outputs'!$A:$A,"AVG",'VISSIM Travel Time Outputs'!$B:$B,Q$9)),"-")</f>
        <v>-</v>
      </c>
      <c r="R75" s="36" t="str">
        <f>IFERROR(TIME(0,0,AVERAGEIFS('VISSIM Travel Time Outputs'!$I:$I,'VISSIM Travel Time Outputs'!$D:$D,$D75,'VISSIM Travel Time Outputs'!$A:$A,"AVG",'VISSIM Travel Time Outputs'!$B:$B,R$9)),"-")</f>
        <v>-</v>
      </c>
      <c r="S75" s="36" t="str">
        <f>IFERROR(TIME(0,0,AVERAGEIFS('VISSIM Travel Time Outputs'!$I:$I,'VISSIM Travel Time Outputs'!$D:$D,$D75,'VISSIM Travel Time Outputs'!$A:$A,"AVG",'VISSIM Travel Time Outputs'!$B:$B,S$9)),"-")</f>
        <v>-</v>
      </c>
      <c r="T75" s="36" t="str">
        <f>IFERROR(TIME(0,0,AVERAGEIFS('VISSIM Travel Time Outputs'!$I:$I,'VISSIM Travel Time Outputs'!$D:$D,$D75,'VISSIM Travel Time Outputs'!$A:$A,"AVG",'VISSIM Travel Time Outputs'!$B:$B,T$9)),"-")</f>
        <v>-</v>
      </c>
      <c r="U75" s="36" t="str">
        <f>IFERROR(TIME(0,0,AVERAGEIFS('VISSIM Travel Time Outputs'!$I:$I,'VISSIM Travel Time Outputs'!$D:$D,$D75,'VISSIM Travel Time Outputs'!$A:$A,"AVG",'VISSIM Travel Time Outputs'!$B:$B,U$9)),"-")</f>
        <v>-</v>
      </c>
      <c r="V75" s="36" t="str">
        <f>IFERROR(TIME(0,0,AVERAGEIFS('VISSIM Travel Time Outputs'!$I:$I,'VISSIM Travel Time Outputs'!$D:$D,$D75,'VISSIM Travel Time Outputs'!$A:$A,"AVG",'VISSIM Travel Time Outputs'!$B:$B,V$9)),"-")</f>
        <v>-</v>
      </c>
      <c r="W75" s="36" t="str">
        <f>IFERROR(TIME(0,0,AVERAGEIFS('VISSIM Travel Time Outputs'!$I:$I,'VISSIM Travel Time Outputs'!$D:$D,$D75,'VISSIM Travel Time Outputs'!$A:$A,"AVG",'VISSIM Travel Time Outputs'!$B:$B,W$9)),"-")</f>
        <v>-</v>
      </c>
      <c r="X75" s="177" t="str">
        <f>IFERROR(TIME(0,0,AVERAGEIFS('VISSIM Travel Time Outputs'!$I:$I,'VISSIM Travel Time Outputs'!$D:$D,$D75,'VISSIM Travel Time Outputs'!$A:$A,"AVG",'VISSIM Travel Time Outputs'!$B:$B,X$9)),"-")</f>
        <v>-</v>
      </c>
      <c r="Y75" s="304"/>
      <c r="Z75" s="379" t="str">
        <f>IFERROR(AVERAGEIFS('VISSIM Travel Time Outputs'!$F:$F,'VISSIM Travel Time Outputs'!$D:$D,$D75,'VISSIM Travel Time Outputs'!$A:$A,"AVG",'VISSIM Travel Time Outputs'!$B:$B,Z$9),"-")</f>
        <v>-</v>
      </c>
      <c r="AA75" s="380" t="str">
        <f>IFERROR(AVERAGEIFS('VISSIM Travel Time Outputs'!$F:$F,'VISSIM Travel Time Outputs'!$D:$D,$D75,'VISSIM Travel Time Outputs'!$A:$A,"AVG",'VISSIM Travel Time Outputs'!$B:$B,AA$9),"-")</f>
        <v>-</v>
      </c>
      <c r="AB75" s="380" t="str">
        <f>IFERROR(AVERAGEIFS('VISSIM Travel Time Outputs'!$F:$F,'VISSIM Travel Time Outputs'!$D:$D,$D75,'VISSIM Travel Time Outputs'!$A:$A,"AVG",'VISSIM Travel Time Outputs'!$B:$B,AB$9),"-")</f>
        <v>-</v>
      </c>
      <c r="AC75" s="380" t="str">
        <f>IFERROR(AVERAGEIFS('VISSIM Travel Time Outputs'!$F:$F,'VISSIM Travel Time Outputs'!$D:$D,$D75,'VISSIM Travel Time Outputs'!$A:$A,"AVG",'VISSIM Travel Time Outputs'!$B:$B,AC$9),"-")</f>
        <v>-</v>
      </c>
      <c r="AD75" s="380" t="str">
        <f>IFERROR(AVERAGEIFS('VISSIM Travel Time Outputs'!$F:$F,'VISSIM Travel Time Outputs'!$D:$D,$D75,'VISSIM Travel Time Outputs'!$A:$A,"AVG",'VISSIM Travel Time Outputs'!$B:$B,AD$9),"-")</f>
        <v>-</v>
      </c>
      <c r="AE75" s="380" t="str">
        <f>IFERROR(AVERAGEIFS('VISSIM Travel Time Outputs'!$F:$F,'VISSIM Travel Time Outputs'!$D:$D,$D75,'VISSIM Travel Time Outputs'!$A:$A,"AVG",'VISSIM Travel Time Outputs'!$B:$B,AE$9),"-")</f>
        <v>-</v>
      </c>
      <c r="AF75" s="380" t="str">
        <f>IFERROR(AVERAGEIFS('VISSIM Travel Time Outputs'!$F:$F,'VISSIM Travel Time Outputs'!$D:$D,$D75,'VISSIM Travel Time Outputs'!$A:$A,"AVG",'VISSIM Travel Time Outputs'!$B:$B,AF$9),"-")</f>
        <v>-</v>
      </c>
      <c r="AG75" s="380" t="str">
        <f>IFERROR(AVERAGEIFS('VISSIM Travel Time Outputs'!$F:$F,'VISSIM Travel Time Outputs'!$D:$D,$D75,'VISSIM Travel Time Outputs'!$A:$A,"AVG",'VISSIM Travel Time Outputs'!$B:$B,AG$9),"-")</f>
        <v>-</v>
      </c>
      <c r="AH75" s="380" t="str">
        <f>IFERROR(AVERAGEIFS('VISSIM Travel Time Outputs'!$F:$F,'VISSIM Travel Time Outputs'!$D:$D,$D75,'VISSIM Travel Time Outputs'!$A:$A,"AVG",'VISSIM Travel Time Outputs'!$B:$B,AH$9),"-")</f>
        <v>-</v>
      </c>
      <c r="AI75" s="380" t="str">
        <f>IFERROR(AVERAGEIFS('VISSIM Travel Time Outputs'!$F:$F,'VISSIM Travel Time Outputs'!$D:$D,$D75,'VISSIM Travel Time Outputs'!$A:$A,"AVG",'VISSIM Travel Time Outputs'!$B:$B,AI$9),"-")</f>
        <v>-</v>
      </c>
      <c r="AJ75" s="380" t="str">
        <f>IFERROR(AVERAGEIFS('VISSIM Travel Time Outputs'!$F:$F,'VISSIM Travel Time Outputs'!$D:$D,$D75,'VISSIM Travel Time Outputs'!$A:$A,"AVG",'VISSIM Travel Time Outputs'!$B:$B,AJ$9),"-")</f>
        <v>-</v>
      </c>
      <c r="AK75" s="380" t="str">
        <f>IFERROR(AVERAGEIFS('VISSIM Travel Time Outputs'!$F:$F,'VISSIM Travel Time Outputs'!$D:$D,$D75,'VISSIM Travel Time Outputs'!$A:$A,"AVG",'VISSIM Travel Time Outputs'!$B:$B,AK$9),"-")</f>
        <v>-</v>
      </c>
      <c r="AL75" s="380" t="str">
        <f>IFERROR(AVERAGEIFS('VISSIM Travel Time Outputs'!$F:$F,'VISSIM Travel Time Outputs'!$D:$D,$D75,'VISSIM Travel Time Outputs'!$A:$A,"AVG",'VISSIM Travel Time Outputs'!$B:$B,AL$9),"-")</f>
        <v>-</v>
      </c>
      <c r="AM75" s="380" t="str">
        <f>IFERROR(AVERAGEIFS('VISSIM Travel Time Outputs'!$F:$F,'VISSIM Travel Time Outputs'!$D:$D,$D75,'VISSIM Travel Time Outputs'!$A:$A,"AVG",'VISSIM Travel Time Outputs'!$B:$B,AM$9),"-")</f>
        <v>-</v>
      </c>
      <c r="AN75" s="380" t="str">
        <f>IFERROR(AVERAGEIFS('VISSIM Travel Time Outputs'!$F:$F,'VISSIM Travel Time Outputs'!$D:$D,$D75,'VISSIM Travel Time Outputs'!$A:$A,"AVG",'VISSIM Travel Time Outputs'!$B:$B,AN$9),"-")</f>
        <v>-</v>
      </c>
      <c r="AO75" s="381" t="str">
        <f>IFERROR(AVERAGEIFS('VISSIM Travel Time Outputs'!$F:$F,'VISSIM Travel Time Outputs'!$D:$D,$D75,'VISSIM Travel Time Outputs'!$A:$A,"AVG",'VISSIM Travel Time Outputs'!$B:$B,AO$9),"-")</f>
        <v>-</v>
      </c>
      <c r="AP75" s="387"/>
      <c r="AQ75" s="259" t="str">
        <f t="shared" ref="AQ75:AQ109" si="35">IFERROR(SUMPRODUCT(I75:X75,Z75:AO75)/SUM(Z75:AO75),"--")</f>
        <v>--</v>
      </c>
      <c r="AR75" s="410" t="str">
        <f t="shared" ref="AR75:AR109" si="36">IFERROR(_xlfn.STDEV.S(I75:X75),"--")</f>
        <v>--</v>
      </c>
      <c r="AS75" s="381">
        <f t="shared" ref="AS75:AS109" si="37">SUM(Z75:AO75)</f>
        <v>0</v>
      </c>
      <c r="AT75" s="305"/>
      <c r="AU75" s="259" t="str">
        <f>IFERROR(TIME(0,0,AVERAGEIFS('VISSIM Travel Time Outputs'!$J:$J,'VISSIM Travel Time Outputs'!$D:$D,$D75,'VISSIM Travel Time Outputs'!$A:$A,"AVG",'VISSIM Travel Time Outputs'!$B:$B,AU$9)),"-")</f>
        <v>-</v>
      </c>
      <c r="AV75" s="36" t="str">
        <f>IFERROR(TIME(0,0,AVERAGEIFS('VISSIM Travel Time Outputs'!$J:$J,'VISSIM Travel Time Outputs'!$D:$D,$D75,'VISSIM Travel Time Outputs'!$A:$A,"AVG",'VISSIM Travel Time Outputs'!$B:$B,AV$9)),"-")</f>
        <v>-</v>
      </c>
      <c r="AW75" s="36" t="str">
        <f>IFERROR(TIME(0,0,AVERAGEIFS('VISSIM Travel Time Outputs'!$J:$J,'VISSIM Travel Time Outputs'!$D:$D,$D75,'VISSIM Travel Time Outputs'!$A:$A,"AVG",'VISSIM Travel Time Outputs'!$B:$B,AW$9)),"-")</f>
        <v>-</v>
      </c>
      <c r="AX75" s="36" t="str">
        <f>IFERROR(TIME(0,0,AVERAGEIFS('VISSIM Travel Time Outputs'!$J:$J,'VISSIM Travel Time Outputs'!$D:$D,$D75,'VISSIM Travel Time Outputs'!$A:$A,"AVG",'VISSIM Travel Time Outputs'!$B:$B,AX$9)),"-")</f>
        <v>-</v>
      </c>
      <c r="AY75" s="36" t="str">
        <f>IFERROR(TIME(0,0,AVERAGEIFS('VISSIM Travel Time Outputs'!$J:$J,'VISSIM Travel Time Outputs'!$D:$D,$D75,'VISSIM Travel Time Outputs'!$A:$A,"AVG",'VISSIM Travel Time Outputs'!$B:$B,AY$9)),"-")</f>
        <v>-</v>
      </c>
      <c r="AZ75" s="36" t="str">
        <f>IFERROR(TIME(0,0,AVERAGEIFS('VISSIM Travel Time Outputs'!$J:$J,'VISSIM Travel Time Outputs'!$D:$D,$D75,'VISSIM Travel Time Outputs'!$A:$A,"AVG",'VISSIM Travel Time Outputs'!$B:$B,AZ$9)),"-")</f>
        <v>-</v>
      </c>
      <c r="BA75" s="36" t="str">
        <f>IFERROR(TIME(0,0,AVERAGEIFS('VISSIM Travel Time Outputs'!$J:$J,'VISSIM Travel Time Outputs'!$D:$D,$D75,'VISSIM Travel Time Outputs'!$A:$A,"AVG",'VISSIM Travel Time Outputs'!$B:$B,BA$9)),"-")</f>
        <v>-</v>
      </c>
      <c r="BB75" s="36" t="str">
        <f>IFERROR(TIME(0,0,AVERAGEIFS('VISSIM Travel Time Outputs'!$J:$J,'VISSIM Travel Time Outputs'!$D:$D,$D75,'VISSIM Travel Time Outputs'!$A:$A,"AVG",'VISSIM Travel Time Outputs'!$B:$B,BB$9)),"-")</f>
        <v>-</v>
      </c>
      <c r="BC75" s="36" t="str">
        <f>IFERROR(TIME(0,0,AVERAGEIFS('VISSIM Travel Time Outputs'!$J:$J,'VISSIM Travel Time Outputs'!$D:$D,$D75,'VISSIM Travel Time Outputs'!$A:$A,"AVG",'VISSIM Travel Time Outputs'!$B:$B,BC$9)),"-")</f>
        <v>-</v>
      </c>
      <c r="BD75" s="36" t="str">
        <f>IFERROR(TIME(0,0,AVERAGEIFS('VISSIM Travel Time Outputs'!$J:$J,'VISSIM Travel Time Outputs'!$D:$D,$D75,'VISSIM Travel Time Outputs'!$A:$A,"AVG",'VISSIM Travel Time Outputs'!$B:$B,BD$9)),"-")</f>
        <v>-</v>
      </c>
      <c r="BE75" s="36" t="str">
        <f>IFERROR(TIME(0,0,AVERAGEIFS('VISSIM Travel Time Outputs'!$J:$J,'VISSIM Travel Time Outputs'!$D:$D,$D75,'VISSIM Travel Time Outputs'!$A:$A,"AVG",'VISSIM Travel Time Outputs'!$B:$B,BE$9)),"-")</f>
        <v>-</v>
      </c>
      <c r="BF75" s="36" t="str">
        <f>IFERROR(TIME(0,0,AVERAGEIFS('VISSIM Travel Time Outputs'!$J:$J,'VISSIM Travel Time Outputs'!$D:$D,$D75,'VISSIM Travel Time Outputs'!$A:$A,"AVG",'VISSIM Travel Time Outputs'!$B:$B,BF$9)),"-")</f>
        <v>-</v>
      </c>
      <c r="BG75" s="36" t="str">
        <f>IFERROR(TIME(0,0,AVERAGEIFS('VISSIM Travel Time Outputs'!$J:$J,'VISSIM Travel Time Outputs'!$D:$D,$D75,'VISSIM Travel Time Outputs'!$A:$A,"AVG",'VISSIM Travel Time Outputs'!$B:$B,BG$9)),"-")</f>
        <v>-</v>
      </c>
      <c r="BH75" s="36" t="str">
        <f>IFERROR(TIME(0,0,AVERAGEIFS('VISSIM Travel Time Outputs'!$J:$J,'VISSIM Travel Time Outputs'!$D:$D,$D75,'VISSIM Travel Time Outputs'!$A:$A,"AVG",'VISSIM Travel Time Outputs'!$B:$B,BH$9)),"-")</f>
        <v>-</v>
      </c>
      <c r="BI75" s="36" t="str">
        <f>IFERROR(TIME(0,0,AVERAGEIFS('VISSIM Travel Time Outputs'!$J:$J,'VISSIM Travel Time Outputs'!$D:$D,$D75,'VISSIM Travel Time Outputs'!$A:$A,"AVG",'VISSIM Travel Time Outputs'!$B:$B,BI$9)),"-")</f>
        <v>-</v>
      </c>
      <c r="BJ75" s="177" t="str">
        <f>IFERROR(TIME(0,0,AVERAGEIFS('VISSIM Travel Time Outputs'!$J:$J,'VISSIM Travel Time Outputs'!$D:$D,$D75,'VISSIM Travel Time Outputs'!$A:$A,"AVG",'VISSIM Travel Time Outputs'!$B:$B,BJ$9)),"-")</f>
        <v>-</v>
      </c>
      <c r="BK75" s="164"/>
      <c r="BL75" s="379" t="str">
        <f>IFERROR(AVERAGEIFS('VISSIM Travel Time Outputs'!$G:$G,'VISSIM Travel Time Outputs'!$D:$D,$D75,'VISSIM Travel Time Outputs'!$A:$A,"AVG",'VISSIM Travel Time Outputs'!$B:$B,BL$9),"-")</f>
        <v>-</v>
      </c>
      <c r="BM75" s="380" t="str">
        <f>IFERROR(AVERAGEIFS('VISSIM Travel Time Outputs'!$G:$G,'VISSIM Travel Time Outputs'!$D:$D,$D75,'VISSIM Travel Time Outputs'!$A:$A,"AVG",'VISSIM Travel Time Outputs'!$B:$B,BM$9),"-")</f>
        <v>-</v>
      </c>
      <c r="BN75" s="380" t="str">
        <f>IFERROR(AVERAGEIFS('VISSIM Travel Time Outputs'!$G:$G,'VISSIM Travel Time Outputs'!$D:$D,$D75,'VISSIM Travel Time Outputs'!$A:$A,"AVG",'VISSIM Travel Time Outputs'!$B:$B,BN$9),"-")</f>
        <v>-</v>
      </c>
      <c r="BO75" s="380" t="str">
        <f>IFERROR(AVERAGEIFS('VISSIM Travel Time Outputs'!$G:$G,'VISSIM Travel Time Outputs'!$D:$D,$D75,'VISSIM Travel Time Outputs'!$A:$A,"AVG",'VISSIM Travel Time Outputs'!$B:$B,BO$9),"-")</f>
        <v>-</v>
      </c>
      <c r="BP75" s="380" t="str">
        <f>IFERROR(AVERAGEIFS('VISSIM Travel Time Outputs'!$G:$G,'VISSIM Travel Time Outputs'!$D:$D,$D75,'VISSIM Travel Time Outputs'!$A:$A,"AVG",'VISSIM Travel Time Outputs'!$B:$B,BP$9),"-")</f>
        <v>-</v>
      </c>
      <c r="BQ75" s="380" t="str">
        <f>IFERROR(AVERAGEIFS('VISSIM Travel Time Outputs'!$G:$G,'VISSIM Travel Time Outputs'!$D:$D,$D75,'VISSIM Travel Time Outputs'!$A:$A,"AVG",'VISSIM Travel Time Outputs'!$B:$B,BQ$9),"-")</f>
        <v>-</v>
      </c>
      <c r="BR75" s="380" t="str">
        <f>IFERROR(AVERAGEIFS('VISSIM Travel Time Outputs'!$G:$G,'VISSIM Travel Time Outputs'!$D:$D,$D75,'VISSIM Travel Time Outputs'!$A:$A,"AVG",'VISSIM Travel Time Outputs'!$B:$B,BR$9),"-")</f>
        <v>-</v>
      </c>
      <c r="BS75" s="380" t="str">
        <f>IFERROR(AVERAGEIFS('VISSIM Travel Time Outputs'!$G:$G,'VISSIM Travel Time Outputs'!$D:$D,$D75,'VISSIM Travel Time Outputs'!$A:$A,"AVG",'VISSIM Travel Time Outputs'!$B:$B,BS$9),"-")</f>
        <v>-</v>
      </c>
      <c r="BT75" s="380" t="str">
        <f>IFERROR(AVERAGEIFS('VISSIM Travel Time Outputs'!$G:$G,'VISSIM Travel Time Outputs'!$D:$D,$D75,'VISSIM Travel Time Outputs'!$A:$A,"AVG",'VISSIM Travel Time Outputs'!$B:$B,BT$9),"-")</f>
        <v>-</v>
      </c>
      <c r="BU75" s="380" t="str">
        <f>IFERROR(AVERAGEIFS('VISSIM Travel Time Outputs'!$G:$G,'VISSIM Travel Time Outputs'!$D:$D,$D75,'VISSIM Travel Time Outputs'!$A:$A,"AVG",'VISSIM Travel Time Outputs'!$B:$B,BU$9),"-")</f>
        <v>-</v>
      </c>
      <c r="BV75" s="380" t="str">
        <f>IFERROR(AVERAGEIFS('VISSIM Travel Time Outputs'!$G:$G,'VISSIM Travel Time Outputs'!$D:$D,$D75,'VISSIM Travel Time Outputs'!$A:$A,"AVG",'VISSIM Travel Time Outputs'!$B:$B,BV$9),"-")</f>
        <v>-</v>
      </c>
      <c r="BW75" s="380" t="str">
        <f>IFERROR(AVERAGEIFS('VISSIM Travel Time Outputs'!$G:$G,'VISSIM Travel Time Outputs'!$D:$D,$D75,'VISSIM Travel Time Outputs'!$A:$A,"AVG",'VISSIM Travel Time Outputs'!$B:$B,BW$9),"-")</f>
        <v>-</v>
      </c>
      <c r="BX75" s="380" t="str">
        <f>IFERROR(AVERAGEIFS('VISSIM Travel Time Outputs'!$G:$G,'VISSIM Travel Time Outputs'!$D:$D,$D75,'VISSIM Travel Time Outputs'!$A:$A,"AVG",'VISSIM Travel Time Outputs'!$B:$B,BX$9),"-")</f>
        <v>-</v>
      </c>
      <c r="BY75" s="380" t="str">
        <f>IFERROR(AVERAGEIFS('VISSIM Travel Time Outputs'!$G:$G,'VISSIM Travel Time Outputs'!$D:$D,$D75,'VISSIM Travel Time Outputs'!$A:$A,"AVG",'VISSIM Travel Time Outputs'!$B:$B,BY$9),"-")</f>
        <v>-</v>
      </c>
      <c r="BZ75" s="380" t="str">
        <f>IFERROR(AVERAGEIFS('VISSIM Travel Time Outputs'!$G:$G,'VISSIM Travel Time Outputs'!$D:$D,$D75,'VISSIM Travel Time Outputs'!$A:$A,"AVG",'VISSIM Travel Time Outputs'!$B:$B,BZ$9),"-")</f>
        <v>-</v>
      </c>
      <c r="CA75" s="381" t="str">
        <f>IFERROR(AVERAGEIFS('VISSIM Travel Time Outputs'!$G:$G,'VISSIM Travel Time Outputs'!$D:$D,$D75,'VISSIM Travel Time Outputs'!$A:$A,"AVG",'VISSIM Travel Time Outputs'!$B:$B,CA$9),"-")</f>
        <v>-</v>
      </c>
      <c r="CB75" s="304"/>
      <c r="CC75" s="259" t="str">
        <f t="shared" ref="CC75:CC109" si="38">IFERROR(SUMPRODUCT(AU75:BJ75,BL75:CA75)/SUM(BL75:CA75),"--")</f>
        <v>--</v>
      </c>
      <c r="CD75" s="410" t="str">
        <f t="shared" ref="CD75:CD109" si="39">IFERROR(_xlfn.STDEV.S(AU75:BJ75),"--")</f>
        <v>--</v>
      </c>
      <c r="CE75" s="381">
        <f t="shared" ref="CE75:CE109" si="40">SUM(BL75:CA75)</f>
        <v>0</v>
      </c>
      <c r="CF75" s="387"/>
      <c r="CG75" s="259" t="str">
        <f>IFERROR(GETPIVOTDATA("Average of TRAVTM(31)",#REF!,"TIMEINT",CG$9,"VEHICLETRAVELTIMEMEASUREMENT",$D75)/3600/24,"--")</f>
        <v>--</v>
      </c>
      <c r="CH75" s="36" t="str">
        <f>IFERROR(GETPIVOTDATA("Average of TRAVTM(31)",#REF!,"TIMEINT",CH$9,"VEHICLETRAVELTIMEMEASUREMENT",$D75)/3600/24,"--")</f>
        <v>--</v>
      </c>
      <c r="CI75" s="36" t="str">
        <f>IFERROR(GETPIVOTDATA("Average of TRAVTM(31)",#REF!,"TIMEINT",CI$9,"VEHICLETRAVELTIMEMEASUREMENT",$D75)/3600/24,"--")</f>
        <v>--</v>
      </c>
      <c r="CJ75" s="36" t="str">
        <f>IFERROR(GETPIVOTDATA("Average of TRAVTM(31)",#REF!,"TIMEINT",CJ$9,"VEHICLETRAVELTIMEMEASUREMENT",$D75)/3600/24,"--")</f>
        <v>--</v>
      </c>
      <c r="CK75" s="36" t="str">
        <f>IFERROR(GETPIVOTDATA("Average of TRAVTM(31)",#REF!,"TIMEINT",CK$9,"VEHICLETRAVELTIMEMEASUREMENT",$D75)/3600/24,"--")</f>
        <v>--</v>
      </c>
      <c r="CL75" s="36" t="str">
        <f>IFERROR(GETPIVOTDATA("Average of TRAVTM(31)",#REF!,"TIMEINT",CL$9,"VEHICLETRAVELTIMEMEASUREMENT",$D75)/3600/24,"--")</f>
        <v>--</v>
      </c>
      <c r="CM75" s="36" t="str">
        <f>IFERROR(GETPIVOTDATA("Average of TRAVTM(31)",#REF!,"TIMEINT",CM$9,"VEHICLETRAVELTIMEMEASUREMENT",$D75)/3600/24,"--")</f>
        <v>--</v>
      </c>
      <c r="CN75" s="36" t="str">
        <f>IFERROR(GETPIVOTDATA("Average of TRAVTM(31)",#REF!,"TIMEINT",CN$9,"VEHICLETRAVELTIMEMEASUREMENT",$D75)/3600/24,"--")</f>
        <v>--</v>
      </c>
      <c r="CO75" s="36" t="str">
        <f>IFERROR(GETPIVOTDATA("Average of TRAVTM(31)",#REF!,"TIMEINT",CO$9,"VEHICLETRAVELTIMEMEASUREMENT",$D75)/3600/24,"--")</f>
        <v>--</v>
      </c>
      <c r="CP75" s="36" t="str">
        <f>IFERROR(GETPIVOTDATA("Average of TRAVTM(31)",#REF!,"TIMEINT",CP$9,"VEHICLETRAVELTIMEMEASUREMENT",$D75)/3600/24,"--")</f>
        <v>--</v>
      </c>
      <c r="CQ75" s="36" t="str">
        <f>IFERROR(GETPIVOTDATA("Average of TRAVTM(31)",#REF!,"TIMEINT",CQ$9,"VEHICLETRAVELTIMEMEASUREMENT",$D75)/3600/24,"--")</f>
        <v>--</v>
      </c>
      <c r="CR75" s="36" t="str">
        <f>IFERROR(GETPIVOTDATA("Average of TRAVTM(31)",#REF!,"TIMEINT",CR$9,"VEHICLETRAVELTIMEMEASUREMENT",$D75)/3600/24,"--")</f>
        <v>--</v>
      </c>
      <c r="CS75" s="36" t="str">
        <f>IFERROR(GETPIVOTDATA("Average of TRAVTM(31)",#REF!,"TIMEINT",CS$9,"VEHICLETRAVELTIMEMEASUREMENT",$D75)/3600/24,"--")</f>
        <v>--</v>
      </c>
      <c r="CT75" s="36" t="str">
        <f>IFERROR(GETPIVOTDATA("Average of TRAVTM(31)",#REF!,"TIMEINT",CT$9,"VEHICLETRAVELTIMEMEASUREMENT",$D75)/3600/24,"--")</f>
        <v>--</v>
      </c>
      <c r="CU75" s="36" t="str">
        <f>IFERROR(GETPIVOTDATA("Average of TRAVTM(31)",#REF!,"TIMEINT",CU$9,"VEHICLETRAVELTIMEMEASUREMENT",$D75)/3600/24,"--")</f>
        <v>--</v>
      </c>
      <c r="CV75" s="177" t="str">
        <f>IFERROR(GETPIVOTDATA("Average of TRAVTM(31)",#REF!,"TIMEINT",CV$9,"VEHICLETRAVELTIMEMEASUREMENT",$D75)/3600/24,"--")</f>
        <v>--</v>
      </c>
      <c r="CW75" s="387"/>
      <c r="CX75" s="379" t="str">
        <f>IFERROR(GETPIVOTDATA("Average of VEHS(31)",#REF!,"TIMEINT",CX$9,"VEHICLETRAVELTIMEMEASUREMENT",$D75),"--")</f>
        <v>--</v>
      </c>
      <c r="CY75" s="380" t="str">
        <f>IFERROR(GETPIVOTDATA("Average of VEHS(31)",#REF!,"TIMEINT",CY$9,"VEHICLETRAVELTIMEMEASUREMENT",$D75),"--")</f>
        <v>--</v>
      </c>
      <c r="CZ75" s="380" t="str">
        <f>IFERROR(GETPIVOTDATA("Average of VEHS(31)",#REF!,"TIMEINT",CZ$9,"VEHICLETRAVELTIMEMEASUREMENT",$D75),"--")</f>
        <v>--</v>
      </c>
      <c r="DA75" s="380" t="str">
        <f>IFERROR(GETPIVOTDATA("Average of VEHS(31)",#REF!,"TIMEINT",DA$9,"VEHICLETRAVELTIMEMEASUREMENT",$D75),"--")</f>
        <v>--</v>
      </c>
      <c r="DB75" s="380" t="str">
        <f>IFERROR(GETPIVOTDATA("Average of VEHS(31)",#REF!,"TIMEINT",DB$9,"VEHICLETRAVELTIMEMEASUREMENT",$D75),"--")</f>
        <v>--</v>
      </c>
      <c r="DC75" s="380" t="str">
        <f>IFERROR(GETPIVOTDATA("Average of VEHS(31)",#REF!,"TIMEINT",DC$9,"VEHICLETRAVELTIMEMEASUREMENT",$D75),"--")</f>
        <v>--</v>
      </c>
      <c r="DD75" s="380" t="str">
        <f>IFERROR(GETPIVOTDATA("Average of VEHS(31)",#REF!,"TIMEINT",DD$9,"VEHICLETRAVELTIMEMEASUREMENT",$D75),"--")</f>
        <v>--</v>
      </c>
      <c r="DE75" s="380" t="str">
        <f>IFERROR(GETPIVOTDATA("Average of VEHS(31)",#REF!,"TIMEINT",DE$9,"VEHICLETRAVELTIMEMEASUREMENT",$D75),"--")</f>
        <v>--</v>
      </c>
      <c r="DF75" s="380" t="str">
        <f>IFERROR(GETPIVOTDATA("Average of VEHS(31)",#REF!,"TIMEINT",DF$9,"VEHICLETRAVELTIMEMEASUREMENT",$D75),"--")</f>
        <v>--</v>
      </c>
      <c r="DG75" s="380" t="str">
        <f>IFERROR(GETPIVOTDATA("Average of VEHS(31)",#REF!,"TIMEINT",DG$9,"VEHICLETRAVELTIMEMEASUREMENT",$D75),"--")</f>
        <v>--</v>
      </c>
      <c r="DH75" s="380" t="str">
        <f>IFERROR(GETPIVOTDATA("Average of VEHS(31)",#REF!,"TIMEINT",DH$9,"VEHICLETRAVELTIMEMEASUREMENT",$D75),"--")</f>
        <v>--</v>
      </c>
      <c r="DI75" s="380" t="str">
        <f>IFERROR(GETPIVOTDATA("Average of VEHS(31)",#REF!,"TIMEINT",DI$9,"VEHICLETRAVELTIMEMEASUREMENT",$D75),"--")</f>
        <v>--</v>
      </c>
      <c r="DJ75" s="380" t="str">
        <f>IFERROR(GETPIVOTDATA("Average of VEHS(31)",#REF!,"TIMEINT",DJ$9,"VEHICLETRAVELTIMEMEASUREMENT",$D75),"--")</f>
        <v>--</v>
      </c>
      <c r="DK75" s="380" t="str">
        <f>IFERROR(GETPIVOTDATA("Average of VEHS(31)",#REF!,"TIMEINT",DK$9,"VEHICLETRAVELTIMEMEASUREMENT",$D75),"--")</f>
        <v>--</v>
      </c>
      <c r="DL75" s="380" t="str">
        <f>IFERROR(GETPIVOTDATA("Average of VEHS(31)",#REF!,"TIMEINT",DL$9,"VEHICLETRAVELTIMEMEASUREMENT",$D75),"--")</f>
        <v>--</v>
      </c>
      <c r="DM75" s="381" t="str">
        <f>IFERROR(GETPIVOTDATA("Average of VEHS(31)",#REF!,"TIMEINT",DM$9,"VEHICLETRAVELTIMEMEASUREMENT",$D75),"--")</f>
        <v>--</v>
      </c>
      <c r="DN75" s="387"/>
      <c r="DO75" s="259" t="str">
        <f t="shared" ref="DO75:DO109" si="41">IFERROR(SUMPRODUCT(CG75:CV75,CX75:DM75)/SUM(CX75:DM75),"--")</f>
        <v>--</v>
      </c>
      <c r="DP75" s="410" t="str">
        <f t="shared" ref="DP75:DP109" si="42">IFERROR(_xlfn.STDEV.S(CG75:CV75),"--")</f>
        <v>--</v>
      </c>
      <c r="DQ75" s="381">
        <f t="shared" ref="DQ75:DQ109" si="43">SUM(CX75:DM75)</f>
        <v>0</v>
      </c>
      <c r="DR75" s="305"/>
      <c r="DS75" s="259" t="str">
        <f>IFERROR(TIME(0,0,AVERAGEIFS('VISSIM Travel Time Outputs'!$K:$K,'VISSIM Travel Time Outputs'!$D:$D,$D75,'VISSIM Travel Time Outputs'!$A:$A,"AVG",'VISSIM Travel Time Outputs'!$B:$B,DS$9)),"-")</f>
        <v>-</v>
      </c>
      <c r="DT75" s="36" t="str">
        <f>IFERROR(TIME(0,0,AVERAGEIFS('VISSIM Travel Time Outputs'!$K:$K,'VISSIM Travel Time Outputs'!$D:$D,$D75,'VISSIM Travel Time Outputs'!$A:$A,"AVG",'VISSIM Travel Time Outputs'!$B:$B,DT$9)),"-")</f>
        <v>-</v>
      </c>
      <c r="DU75" s="36" t="str">
        <f>IFERROR(TIME(0,0,AVERAGEIFS('VISSIM Travel Time Outputs'!$K:$K,'VISSIM Travel Time Outputs'!$D:$D,$D75,'VISSIM Travel Time Outputs'!$A:$A,"AVG",'VISSIM Travel Time Outputs'!$B:$B,DU$9)),"-")</f>
        <v>-</v>
      </c>
      <c r="DV75" s="36" t="str">
        <f>IFERROR(TIME(0,0,AVERAGEIFS('VISSIM Travel Time Outputs'!$K:$K,'VISSIM Travel Time Outputs'!$D:$D,$D75,'VISSIM Travel Time Outputs'!$A:$A,"AVG",'VISSIM Travel Time Outputs'!$B:$B,DV$9)),"-")</f>
        <v>-</v>
      </c>
      <c r="DW75" s="36" t="str">
        <f>IFERROR(TIME(0,0,AVERAGEIFS('VISSIM Travel Time Outputs'!$K:$K,'VISSIM Travel Time Outputs'!$D:$D,$D75,'VISSIM Travel Time Outputs'!$A:$A,"AVG",'VISSIM Travel Time Outputs'!$B:$B,DW$9)),"-")</f>
        <v>-</v>
      </c>
      <c r="DX75" s="36" t="str">
        <f>IFERROR(TIME(0,0,AVERAGEIFS('VISSIM Travel Time Outputs'!$K:$K,'VISSIM Travel Time Outputs'!$D:$D,$D75,'VISSIM Travel Time Outputs'!$A:$A,"AVG",'VISSIM Travel Time Outputs'!$B:$B,DX$9)),"-")</f>
        <v>-</v>
      </c>
      <c r="DY75" s="36" t="str">
        <f>IFERROR(TIME(0,0,AVERAGEIFS('VISSIM Travel Time Outputs'!$K:$K,'VISSIM Travel Time Outputs'!$D:$D,$D75,'VISSIM Travel Time Outputs'!$A:$A,"AVG",'VISSIM Travel Time Outputs'!$B:$B,DY$9)),"-")</f>
        <v>-</v>
      </c>
      <c r="DZ75" s="36" t="str">
        <f>IFERROR(TIME(0,0,AVERAGEIFS('VISSIM Travel Time Outputs'!$K:$K,'VISSIM Travel Time Outputs'!$D:$D,$D75,'VISSIM Travel Time Outputs'!$A:$A,"AVG",'VISSIM Travel Time Outputs'!$B:$B,DZ$9)),"-")</f>
        <v>-</v>
      </c>
      <c r="EA75" s="36" t="str">
        <f>IFERROR(TIME(0,0,AVERAGEIFS('VISSIM Travel Time Outputs'!$K:$K,'VISSIM Travel Time Outputs'!$D:$D,$D75,'VISSIM Travel Time Outputs'!$A:$A,"AVG",'VISSIM Travel Time Outputs'!$B:$B,EA$9)),"-")</f>
        <v>-</v>
      </c>
      <c r="EB75" s="36" t="str">
        <f>IFERROR(TIME(0,0,AVERAGEIFS('VISSIM Travel Time Outputs'!$K:$K,'VISSIM Travel Time Outputs'!$D:$D,$D75,'VISSIM Travel Time Outputs'!$A:$A,"AVG",'VISSIM Travel Time Outputs'!$B:$B,EB$9)),"-")</f>
        <v>-</v>
      </c>
      <c r="EC75" s="36" t="str">
        <f>IFERROR(TIME(0,0,AVERAGEIFS('VISSIM Travel Time Outputs'!$K:$K,'VISSIM Travel Time Outputs'!$D:$D,$D75,'VISSIM Travel Time Outputs'!$A:$A,"AVG",'VISSIM Travel Time Outputs'!$B:$B,EC$9)),"-")</f>
        <v>-</v>
      </c>
      <c r="ED75" s="36" t="str">
        <f>IFERROR(TIME(0,0,AVERAGEIFS('VISSIM Travel Time Outputs'!$K:$K,'VISSIM Travel Time Outputs'!$D:$D,$D75,'VISSIM Travel Time Outputs'!$A:$A,"AVG",'VISSIM Travel Time Outputs'!$B:$B,ED$9)),"-")</f>
        <v>-</v>
      </c>
      <c r="EE75" s="36" t="str">
        <f>IFERROR(TIME(0,0,AVERAGEIFS('VISSIM Travel Time Outputs'!$K:$K,'VISSIM Travel Time Outputs'!$D:$D,$D75,'VISSIM Travel Time Outputs'!$A:$A,"AVG",'VISSIM Travel Time Outputs'!$B:$B,EE$9)),"-")</f>
        <v>-</v>
      </c>
      <c r="EF75" s="36" t="str">
        <f>IFERROR(TIME(0,0,AVERAGEIFS('VISSIM Travel Time Outputs'!$K:$K,'VISSIM Travel Time Outputs'!$D:$D,$D75,'VISSIM Travel Time Outputs'!$A:$A,"AVG",'VISSIM Travel Time Outputs'!$B:$B,EF$9)),"-")</f>
        <v>-</v>
      </c>
      <c r="EG75" s="36" t="str">
        <f>IFERROR(TIME(0,0,AVERAGEIFS('VISSIM Travel Time Outputs'!$K:$K,'VISSIM Travel Time Outputs'!$D:$D,$D75,'VISSIM Travel Time Outputs'!$A:$A,"AVG",'VISSIM Travel Time Outputs'!$B:$B,EG$9)),"-")</f>
        <v>-</v>
      </c>
      <c r="EH75" s="177" t="str">
        <f>IFERROR(TIME(0,0,AVERAGEIFS('VISSIM Travel Time Outputs'!$K:$K,'VISSIM Travel Time Outputs'!$D:$D,$D75,'VISSIM Travel Time Outputs'!$A:$A,"AVG",'VISSIM Travel Time Outputs'!$B:$B,EH$9)),"-")</f>
        <v>-</v>
      </c>
      <c r="EI75" s="164"/>
      <c r="EJ75" s="379" t="str">
        <f>IFERROR(AVERAGEIFS('VISSIM Travel Time Outputs'!$H:$H,'VISSIM Travel Time Outputs'!$D:$D,$D75,'VISSIM Travel Time Outputs'!$A:$A,"AVG",'VISSIM Travel Time Outputs'!$B:$B,EJ$9),"-")</f>
        <v>-</v>
      </c>
      <c r="EK75" s="380" t="str">
        <f>IFERROR(AVERAGEIFS('VISSIM Travel Time Outputs'!$H:$H,'VISSIM Travel Time Outputs'!$D:$D,$D75,'VISSIM Travel Time Outputs'!$A:$A,"AVG",'VISSIM Travel Time Outputs'!$B:$B,EK$9),"-")</f>
        <v>-</v>
      </c>
      <c r="EL75" s="380" t="str">
        <f>IFERROR(AVERAGEIFS('VISSIM Travel Time Outputs'!$H:$H,'VISSIM Travel Time Outputs'!$D:$D,$D75,'VISSIM Travel Time Outputs'!$A:$A,"AVG",'VISSIM Travel Time Outputs'!$B:$B,EL$9),"-")</f>
        <v>-</v>
      </c>
      <c r="EM75" s="380" t="str">
        <f>IFERROR(AVERAGEIFS('VISSIM Travel Time Outputs'!$H:$H,'VISSIM Travel Time Outputs'!$D:$D,$D75,'VISSIM Travel Time Outputs'!$A:$A,"AVG",'VISSIM Travel Time Outputs'!$B:$B,EM$9),"-")</f>
        <v>-</v>
      </c>
      <c r="EN75" s="380" t="str">
        <f>IFERROR(AVERAGEIFS('VISSIM Travel Time Outputs'!$H:$H,'VISSIM Travel Time Outputs'!$D:$D,$D75,'VISSIM Travel Time Outputs'!$A:$A,"AVG",'VISSIM Travel Time Outputs'!$B:$B,EN$9),"-")</f>
        <v>-</v>
      </c>
      <c r="EO75" s="380" t="str">
        <f>IFERROR(AVERAGEIFS('VISSIM Travel Time Outputs'!$H:$H,'VISSIM Travel Time Outputs'!$D:$D,$D75,'VISSIM Travel Time Outputs'!$A:$A,"AVG",'VISSIM Travel Time Outputs'!$B:$B,EO$9),"-")</f>
        <v>-</v>
      </c>
      <c r="EP75" s="380" t="str">
        <f>IFERROR(AVERAGEIFS('VISSIM Travel Time Outputs'!$H:$H,'VISSIM Travel Time Outputs'!$D:$D,$D75,'VISSIM Travel Time Outputs'!$A:$A,"AVG",'VISSIM Travel Time Outputs'!$B:$B,EP$9),"-")</f>
        <v>-</v>
      </c>
      <c r="EQ75" s="380" t="str">
        <f>IFERROR(AVERAGEIFS('VISSIM Travel Time Outputs'!$H:$H,'VISSIM Travel Time Outputs'!$D:$D,$D75,'VISSIM Travel Time Outputs'!$A:$A,"AVG",'VISSIM Travel Time Outputs'!$B:$B,EQ$9),"-")</f>
        <v>-</v>
      </c>
      <c r="ER75" s="380" t="str">
        <f>IFERROR(AVERAGEIFS('VISSIM Travel Time Outputs'!$H:$H,'VISSIM Travel Time Outputs'!$D:$D,$D75,'VISSIM Travel Time Outputs'!$A:$A,"AVG",'VISSIM Travel Time Outputs'!$B:$B,ER$9),"-")</f>
        <v>-</v>
      </c>
      <c r="ES75" s="380" t="str">
        <f>IFERROR(AVERAGEIFS('VISSIM Travel Time Outputs'!$H:$H,'VISSIM Travel Time Outputs'!$D:$D,$D75,'VISSIM Travel Time Outputs'!$A:$A,"AVG",'VISSIM Travel Time Outputs'!$B:$B,ES$9),"-")</f>
        <v>-</v>
      </c>
      <c r="ET75" s="380" t="str">
        <f>IFERROR(AVERAGEIFS('VISSIM Travel Time Outputs'!$H:$H,'VISSIM Travel Time Outputs'!$D:$D,$D75,'VISSIM Travel Time Outputs'!$A:$A,"AVG",'VISSIM Travel Time Outputs'!$B:$B,ET$9),"-")</f>
        <v>-</v>
      </c>
      <c r="EU75" s="380" t="str">
        <f>IFERROR(AVERAGEIFS('VISSIM Travel Time Outputs'!$H:$H,'VISSIM Travel Time Outputs'!$D:$D,$D75,'VISSIM Travel Time Outputs'!$A:$A,"AVG",'VISSIM Travel Time Outputs'!$B:$B,EU$9),"-")</f>
        <v>-</v>
      </c>
      <c r="EV75" s="380" t="str">
        <f>IFERROR(AVERAGEIFS('VISSIM Travel Time Outputs'!$H:$H,'VISSIM Travel Time Outputs'!$D:$D,$D75,'VISSIM Travel Time Outputs'!$A:$A,"AVG",'VISSIM Travel Time Outputs'!$B:$B,EV$9),"-")</f>
        <v>-</v>
      </c>
      <c r="EW75" s="380" t="str">
        <f>IFERROR(AVERAGEIFS('VISSIM Travel Time Outputs'!$H:$H,'VISSIM Travel Time Outputs'!$D:$D,$D75,'VISSIM Travel Time Outputs'!$A:$A,"AVG",'VISSIM Travel Time Outputs'!$B:$B,EW$9),"-")</f>
        <v>-</v>
      </c>
      <c r="EX75" s="380" t="str">
        <f>IFERROR(AVERAGEIFS('VISSIM Travel Time Outputs'!$H:$H,'VISSIM Travel Time Outputs'!$D:$D,$D75,'VISSIM Travel Time Outputs'!$A:$A,"AVG",'VISSIM Travel Time Outputs'!$B:$B,EX$9),"-")</f>
        <v>-</v>
      </c>
      <c r="EY75" s="381" t="str">
        <f>IFERROR(AVERAGEIFS('VISSIM Travel Time Outputs'!$H:$H,'VISSIM Travel Time Outputs'!$D:$D,$D75,'VISSIM Travel Time Outputs'!$A:$A,"AVG",'VISSIM Travel Time Outputs'!$B:$B,EY$9),"-")</f>
        <v>-</v>
      </c>
      <c r="EZ75" s="304"/>
      <c r="FA75" s="259" t="str">
        <f t="shared" ref="FA75:FA109" si="44">IFERROR(SUMPRODUCT(DS75:EH75,EJ75:EY75)/SUM(EJ75:EY75),"--")</f>
        <v>--</v>
      </c>
      <c r="FB75" s="410" t="str">
        <f t="shared" ref="FB75:FB109" si="45">IFERROR(_xlfn.STDEV.S(DS75:EH75),"--")</f>
        <v>--</v>
      </c>
      <c r="FC75" s="381">
        <f t="shared" ref="FC75:FC109" si="46">SUM(EJ75:EY75)</f>
        <v>0</v>
      </c>
      <c r="FD75" s="387"/>
      <c r="FE75" s="259" t="str">
        <f>IFERROR(GETPIVOTDATA("Average of TRAVTM(40)",#REF!,"TIMEINT",FE$9,"VEHICLETRAVELTIMEMEASUREMENT",$D75)/3600/24,"--")</f>
        <v>--</v>
      </c>
      <c r="FF75" s="36" t="str">
        <f>IFERROR(GETPIVOTDATA("Average of TRAVTM(40)",#REF!,"TIMEINT",FF$9,"VEHICLETRAVELTIMEMEASUREMENT",$D75)/3600/24,"--")</f>
        <v>--</v>
      </c>
      <c r="FG75" s="36" t="str">
        <f>IFERROR(GETPIVOTDATA("Average of TRAVTM(40)",#REF!,"TIMEINT",FG$9,"VEHICLETRAVELTIMEMEASUREMENT",$D75)/3600/24,"--")</f>
        <v>--</v>
      </c>
      <c r="FH75" s="36" t="str">
        <f>IFERROR(GETPIVOTDATA("Average of TRAVTM(40)",#REF!,"TIMEINT",FH$9,"VEHICLETRAVELTIMEMEASUREMENT",$D75)/3600/24,"--")</f>
        <v>--</v>
      </c>
      <c r="FI75" s="36" t="str">
        <f>IFERROR(GETPIVOTDATA("Average of TRAVTM(40)",#REF!,"TIMEINT",FI$9,"VEHICLETRAVELTIMEMEASUREMENT",$D75)/3600/24,"--")</f>
        <v>--</v>
      </c>
      <c r="FJ75" s="36" t="str">
        <f>IFERROR(GETPIVOTDATA("Average of TRAVTM(40)",#REF!,"TIMEINT",FJ$9,"VEHICLETRAVELTIMEMEASUREMENT",$D75)/3600/24,"--")</f>
        <v>--</v>
      </c>
      <c r="FK75" s="36" t="str">
        <f>IFERROR(GETPIVOTDATA("Average of TRAVTM(40)",#REF!,"TIMEINT",FK$9,"VEHICLETRAVELTIMEMEASUREMENT",$D75)/3600/24,"--")</f>
        <v>--</v>
      </c>
      <c r="FL75" s="36" t="str">
        <f>IFERROR(GETPIVOTDATA("Average of TRAVTM(40)",#REF!,"TIMEINT",FL$9,"VEHICLETRAVELTIMEMEASUREMENT",$D75)/3600/24,"--")</f>
        <v>--</v>
      </c>
      <c r="FM75" s="36" t="str">
        <f>IFERROR(GETPIVOTDATA("Average of TRAVTM(40)",#REF!,"TIMEINT",FM$9,"VEHICLETRAVELTIMEMEASUREMENT",$D75)/3600/24,"--")</f>
        <v>--</v>
      </c>
      <c r="FN75" s="36" t="str">
        <f>IFERROR(GETPIVOTDATA("Average of TRAVTM(40)",#REF!,"TIMEINT",FN$9,"VEHICLETRAVELTIMEMEASUREMENT",$D75)/3600/24,"--")</f>
        <v>--</v>
      </c>
      <c r="FO75" s="36" t="str">
        <f>IFERROR(GETPIVOTDATA("Average of TRAVTM(40)",#REF!,"TIMEINT",FO$9,"VEHICLETRAVELTIMEMEASUREMENT",$D75)/3600/24,"--")</f>
        <v>--</v>
      </c>
      <c r="FP75" s="36" t="str">
        <f>IFERROR(GETPIVOTDATA("Average of TRAVTM(40)",#REF!,"TIMEINT",FP$9,"VEHICLETRAVELTIMEMEASUREMENT",$D75)/3600/24,"--")</f>
        <v>--</v>
      </c>
      <c r="FQ75" s="36" t="str">
        <f>IFERROR(GETPIVOTDATA("Average of TRAVTM(40)",#REF!,"TIMEINT",FQ$9,"VEHICLETRAVELTIMEMEASUREMENT",$D75)/3600/24,"--")</f>
        <v>--</v>
      </c>
      <c r="FR75" s="36" t="str">
        <f>IFERROR(GETPIVOTDATA("Average of TRAVTM(40)",#REF!,"TIMEINT",FR$9,"VEHICLETRAVELTIMEMEASUREMENT",$D75)/3600/24,"--")</f>
        <v>--</v>
      </c>
      <c r="FS75" s="36" t="str">
        <f>IFERROR(GETPIVOTDATA("Average of TRAVTM(40)",#REF!,"TIMEINT",FS$9,"VEHICLETRAVELTIMEMEASUREMENT",$D75)/3600/24,"--")</f>
        <v>--</v>
      </c>
      <c r="FT75" s="177" t="str">
        <f>IFERROR(GETPIVOTDATA("Average of TRAVTM(40)",#REF!,"TIMEINT",FT$9,"VEHICLETRAVELTIMEMEASUREMENT",$D75)/3600/24,"--")</f>
        <v>--</v>
      </c>
      <c r="FU75" s="387"/>
      <c r="FV75" s="379" t="str">
        <f>IFERROR(GETPIVOTDATA("Average of VEHS(40)",#REF!,"TIMEINT",FV$9,"VEHICLETRAVELTIMEMEASUREMENT",$D75),"--")</f>
        <v>--</v>
      </c>
      <c r="FW75" s="380" t="str">
        <f>IFERROR(GETPIVOTDATA("Average of VEHS(40)",#REF!,"TIMEINT",FW$9,"VEHICLETRAVELTIMEMEASUREMENT",$D75),"--")</f>
        <v>--</v>
      </c>
      <c r="FX75" s="380" t="str">
        <f>IFERROR(GETPIVOTDATA("Average of VEHS(40)",#REF!,"TIMEINT",FX$9,"VEHICLETRAVELTIMEMEASUREMENT",$D75),"--")</f>
        <v>--</v>
      </c>
      <c r="FY75" s="380" t="str">
        <f>IFERROR(GETPIVOTDATA("Average of VEHS(40)",#REF!,"TIMEINT",FY$9,"VEHICLETRAVELTIMEMEASUREMENT",$D75),"--")</f>
        <v>--</v>
      </c>
      <c r="FZ75" s="380" t="str">
        <f>IFERROR(GETPIVOTDATA("Average of VEHS(40)",#REF!,"TIMEINT",FZ$9,"VEHICLETRAVELTIMEMEASUREMENT",$D75),"--")</f>
        <v>--</v>
      </c>
      <c r="GA75" s="380" t="str">
        <f>IFERROR(GETPIVOTDATA("Average of VEHS(40)",#REF!,"TIMEINT",GA$9,"VEHICLETRAVELTIMEMEASUREMENT",$D75),"--")</f>
        <v>--</v>
      </c>
      <c r="GB75" s="380" t="str">
        <f>IFERROR(GETPIVOTDATA("Average of VEHS(40)",#REF!,"TIMEINT",GB$9,"VEHICLETRAVELTIMEMEASUREMENT",$D75),"--")</f>
        <v>--</v>
      </c>
      <c r="GC75" s="380" t="str">
        <f>IFERROR(GETPIVOTDATA("Average of VEHS(40)",#REF!,"TIMEINT",GC$9,"VEHICLETRAVELTIMEMEASUREMENT",$D75),"--")</f>
        <v>--</v>
      </c>
      <c r="GD75" s="380" t="str">
        <f>IFERROR(GETPIVOTDATA("Average of VEHS(40)",#REF!,"TIMEINT",GD$9,"VEHICLETRAVELTIMEMEASUREMENT",$D75),"--")</f>
        <v>--</v>
      </c>
      <c r="GE75" s="380" t="str">
        <f>IFERROR(GETPIVOTDATA("Average of VEHS(40)",#REF!,"TIMEINT",GE$9,"VEHICLETRAVELTIMEMEASUREMENT",$D75),"--")</f>
        <v>--</v>
      </c>
      <c r="GF75" s="380" t="str">
        <f>IFERROR(GETPIVOTDATA("Average of VEHS(40)",#REF!,"TIMEINT",GF$9,"VEHICLETRAVELTIMEMEASUREMENT",$D75),"--")</f>
        <v>--</v>
      </c>
      <c r="GG75" s="380" t="str">
        <f>IFERROR(GETPIVOTDATA("Average of VEHS(40)",#REF!,"TIMEINT",GG$9,"VEHICLETRAVELTIMEMEASUREMENT",$D75),"--")</f>
        <v>--</v>
      </c>
      <c r="GH75" s="380" t="str">
        <f>IFERROR(GETPIVOTDATA("Average of VEHS(40)",#REF!,"TIMEINT",GH$9,"VEHICLETRAVELTIMEMEASUREMENT",$D75),"--")</f>
        <v>--</v>
      </c>
      <c r="GI75" s="380" t="str">
        <f>IFERROR(GETPIVOTDATA("Average of VEHS(40)",#REF!,"TIMEINT",GI$9,"VEHICLETRAVELTIMEMEASUREMENT",$D75),"--")</f>
        <v>--</v>
      </c>
      <c r="GJ75" s="380" t="str">
        <f>IFERROR(GETPIVOTDATA("Average of VEHS(40)",#REF!,"TIMEINT",GJ$9,"VEHICLETRAVELTIMEMEASUREMENT",$D75),"--")</f>
        <v>--</v>
      </c>
      <c r="GK75" s="381" t="str">
        <f>IFERROR(GETPIVOTDATA("Average of VEHS(40)",#REF!,"TIMEINT",GK$9,"VEHICLETRAVELTIMEMEASUREMENT",$D75),"--")</f>
        <v>--</v>
      </c>
      <c r="GL75" s="387"/>
      <c r="GM75" s="259" t="str">
        <f t="shared" ref="GM75:GM109" si="47">IFERROR(SUMPRODUCT(FE75:FT75,FV75:GK75)/SUM(FV75:GK75),"--")</f>
        <v>--</v>
      </c>
      <c r="GN75" s="410" t="str">
        <f t="shared" ref="GN75:GN109" si="48">IFERROR(_xlfn.STDEV.S(FE75:FT75),"--")</f>
        <v>--</v>
      </c>
      <c r="GO75" s="381">
        <f t="shared" ref="GO75:GO109" si="49">SUM(FV75:GK75)</f>
        <v>0</v>
      </c>
      <c r="GP75" s="387"/>
      <c r="GQ75" s="259" t="str">
        <f>IFERROR(GETPIVOTDATA("Average of TRAVTM(60)",#REF!,"TIMEINT",GQ$9,"VEHICLETRAVELTIMEMEASUREMENT",$D75)/3600/24,"--")</f>
        <v>--</v>
      </c>
      <c r="GR75" s="36" t="str">
        <f>IFERROR(GETPIVOTDATA("Average of TRAVTM(60)",#REF!,"TIMEINT",GR$9,"VEHICLETRAVELTIMEMEASUREMENT",$D75)/3600/24,"--")</f>
        <v>--</v>
      </c>
      <c r="GS75" s="36" t="str">
        <f>IFERROR(GETPIVOTDATA("Average of TRAVTM(60)",#REF!,"TIMEINT",GS$9,"VEHICLETRAVELTIMEMEASUREMENT",$D75)/3600/24,"--")</f>
        <v>--</v>
      </c>
      <c r="GT75" s="36" t="str">
        <f>IFERROR(GETPIVOTDATA("Average of TRAVTM(60)",#REF!,"TIMEINT",GT$9,"VEHICLETRAVELTIMEMEASUREMENT",$D75)/3600/24,"--")</f>
        <v>--</v>
      </c>
      <c r="GU75" s="36" t="str">
        <f>IFERROR(GETPIVOTDATA("Average of TRAVTM(60)",#REF!,"TIMEINT",GU$9,"VEHICLETRAVELTIMEMEASUREMENT",$D75)/3600/24,"--")</f>
        <v>--</v>
      </c>
      <c r="GV75" s="36" t="str">
        <f>IFERROR(GETPIVOTDATA("Average of TRAVTM(60)",#REF!,"TIMEINT",GV$9,"VEHICLETRAVELTIMEMEASUREMENT",$D75)/3600/24,"--")</f>
        <v>--</v>
      </c>
      <c r="GW75" s="36" t="str">
        <f>IFERROR(GETPIVOTDATA("Average of TRAVTM(60)",#REF!,"TIMEINT",GW$9,"VEHICLETRAVELTIMEMEASUREMENT",$D75)/3600/24,"--")</f>
        <v>--</v>
      </c>
      <c r="GX75" s="36" t="str">
        <f>IFERROR(GETPIVOTDATA("Average of TRAVTM(60)",#REF!,"TIMEINT",GX$9,"VEHICLETRAVELTIMEMEASUREMENT",$D75)/3600/24,"--")</f>
        <v>--</v>
      </c>
      <c r="GY75" s="36" t="str">
        <f>IFERROR(GETPIVOTDATA("Average of TRAVTM(60)",#REF!,"TIMEINT",GY$9,"VEHICLETRAVELTIMEMEASUREMENT",$D75)/3600/24,"--")</f>
        <v>--</v>
      </c>
      <c r="GZ75" s="36" t="str">
        <f>IFERROR(GETPIVOTDATA("Average of TRAVTM(60)",#REF!,"TIMEINT",GZ$9,"VEHICLETRAVELTIMEMEASUREMENT",$D75)/3600/24,"--")</f>
        <v>--</v>
      </c>
      <c r="HA75" s="36" t="str">
        <f>IFERROR(GETPIVOTDATA("Average of TRAVTM(60)",#REF!,"TIMEINT",HA$9,"VEHICLETRAVELTIMEMEASUREMENT",$D75)/3600/24,"--")</f>
        <v>--</v>
      </c>
      <c r="HB75" s="36" t="str">
        <f>IFERROR(GETPIVOTDATA("Average of TRAVTM(60)",#REF!,"TIMEINT",HB$9,"VEHICLETRAVELTIMEMEASUREMENT",$D75)/3600/24,"--")</f>
        <v>--</v>
      </c>
      <c r="HC75" s="36" t="str">
        <f>IFERROR(GETPIVOTDATA("Average of TRAVTM(60)",#REF!,"TIMEINT",HC$9,"VEHICLETRAVELTIMEMEASUREMENT",$D75)/3600/24,"--")</f>
        <v>--</v>
      </c>
      <c r="HD75" s="36" t="str">
        <f>IFERROR(GETPIVOTDATA("Average of TRAVTM(60)",#REF!,"TIMEINT",HD$9,"VEHICLETRAVELTIMEMEASUREMENT",$D75)/3600/24,"--")</f>
        <v>--</v>
      </c>
      <c r="HE75" s="36" t="str">
        <f>IFERROR(GETPIVOTDATA("Average of TRAVTM(60)",#REF!,"TIMEINT",HE$9,"VEHICLETRAVELTIMEMEASUREMENT",$D75)/3600/24,"--")</f>
        <v>--</v>
      </c>
      <c r="HF75" s="177" t="str">
        <f>IFERROR(GETPIVOTDATA("Average of TRAVTM(60)",#REF!,"TIMEINT",HF$9,"VEHICLETRAVELTIMEMEASUREMENT",$D75)/3600/24,"--")</f>
        <v>--</v>
      </c>
      <c r="HG75" s="387"/>
      <c r="HH75" s="379" t="str">
        <f>IFERROR(GETPIVOTDATA("Average of VEHS(60)",#REF!,"TIMEINT",HH$9,"VEHICLETRAVELTIMEMEASUREMENT",$D75),"--")</f>
        <v>--</v>
      </c>
      <c r="HI75" s="380" t="str">
        <f>IFERROR(GETPIVOTDATA("Average of VEHS(60)",#REF!,"TIMEINT",HI$9,"VEHICLETRAVELTIMEMEASUREMENT",$D75),"--")</f>
        <v>--</v>
      </c>
      <c r="HJ75" s="380" t="str">
        <f>IFERROR(GETPIVOTDATA("Average of VEHS(60)",#REF!,"TIMEINT",HJ$9,"VEHICLETRAVELTIMEMEASUREMENT",$D75),"--")</f>
        <v>--</v>
      </c>
      <c r="HK75" s="380" t="str">
        <f>IFERROR(GETPIVOTDATA("Average of VEHS(60)",#REF!,"TIMEINT",HK$9,"VEHICLETRAVELTIMEMEASUREMENT",$D75),"--")</f>
        <v>--</v>
      </c>
      <c r="HL75" s="380" t="str">
        <f>IFERROR(GETPIVOTDATA("Average of VEHS(60)",#REF!,"TIMEINT",HL$9,"VEHICLETRAVELTIMEMEASUREMENT",$D75),"--")</f>
        <v>--</v>
      </c>
      <c r="HM75" s="380" t="str">
        <f>IFERROR(GETPIVOTDATA("Average of VEHS(60)",#REF!,"TIMEINT",HM$9,"VEHICLETRAVELTIMEMEASUREMENT",$D75),"--")</f>
        <v>--</v>
      </c>
      <c r="HN75" s="380" t="str">
        <f>IFERROR(GETPIVOTDATA("Average of VEHS(60)",#REF!,"TIMEINT",HN$9,"VEHICLETRAVELTIMEMEASUREMENT",$D75),"--")</f>
        <v>--</v>
      </c>
      <c r="HO75" s="380" t="str">
        <f>IFERROR(GETPIVOTDATA("Average of VEHS(60)",#REF!,"TIMEINT",HO$9,"VEHICLETRAVELTIMEMEASUREMENT",$D75),"--")</f>
        <v>--</v>
      </c>
      <c r="HP75" s="380" t="str">
        <f>IFERROR(GETPIVOTDATA("Average of VEHS(60)",#REF!,"TIMEINT",HP$9,"VEHICLETRAVELTIMEMEASUREMENT",$D75),"--")</f>
        <v>--</v>
      </c>
      <c r="HQ75" s="380" t="str">
        <f>IFERROR(GETPIVOTDATA("Average of VEHS(60)",#REF!,"TIMEINT",HQ$9,"VEHICLETRAVELTIMEMEASUREMENT",$D75),"--")</f>
        <v>--</v>
      </c>
      <c r="HR75" s="380" t="str">
        <f>IFERROR(GETPIVOTDATA("Average of VEHS(60)",#REF!,"TIMEINT",HR$9,"VEHICLETRAVELTIMEMEASUREMENT",$D75),"--")</f>
        <v>--</v>
      </c>
      <c r="HS75" s="380" t="str">
        <f>IFERROR(GETPIVOTDATA("Average of VEHS(60)",#REF!,"TIMEINT",HS$9,"VEHICLETRAVELTIMEMEASUREMENT",$D75),"--")</f>
        <v>--</v>
      </c>
      <c r="HT75" s="380" t="str">
        <f>IFERROR(GETPIVOTDATA("Average of VEHS(60)",#REF!,"TIMEINT",HT$9,"VEHICLETRAVELTIMEMEASUREMENT",$D75),"--")</f>
        <v>--</v>
      </c>
      <c r="HU75" s="380" t="str">
        <f>IFERROR(GETPIVOTDATA("Average of VEHS(60)",#REF!,"TIMEINT",HU$9,"VEHICLETRAVELTIMEMEASUREMENT",$D75),"--")</f>
        <v>--</v>
      </c>
      <c r="HV75" s="380" t="str">
        <f>IFERROR(GETPIVOTDATA("Average of VEHS(60)",#REF!,"TIMEINT",HV$9,"VEHICLETRAVELTIMEMEASUREMENT",$D75),"--")</f>
        <v>--</v>
      </c>
      <c r="HW75" s="381" t="str">
        <f>IFERROR(GETPIVOTDATA("Average of VEHS(60)",#REF!,"TIMEINT",HW$9,"VEHICLETRAVELTIMEMEASUREMENT",$D75),"--")</f>
        <v>--</v>
      </c>
      <c r="HX75" s="387"/>
      <c r="HY75" s="259" t="str">
        <f t="shared" ref="HY75:HY109" si="50">IFERROR(SUMPRODUCT(GQ75:HF75,HH75:HW75)/SUM(HH75:HW75),"--")</f>
        <v>--</v>
      </c>
      <c r="HZ75" s="410" t="str">
        <f t="shared" ref="HZ75:HZ109" si="51">IFERROR(_xlfn.STDEV.S(GQ75:HF75),"--")</f>
        <v>--</v>
      </c>
      <c r="IA75" s="381">
        <f t="shared" ref="IA75:IA109" si="52">SUM(HH75:HW75)</f>
        <v>0</v>
      </c>
      <c r="IB75" s="716"/>
      <c r="IC75" s="379" t="str">
        <f>IFERROR(AVERAGEIFS('VISSIM Travel Time Outputs'!$L:$L,'VISSIM Travel Time Outputs'!$D:$D,$D75,'VISSIM Travel Time Outputs'!$A:$A,"AVG",'VISSIM Travel Time Outputs'!$B:$B,IC$9),"-")</f>
        <v>-</v>
      </c>
      <c r="ID75" s="380" t="str">
        <f>IFERROR(AVERAGEIFS('VISSIM Travel Time Outputs'!$L:$L,'VISSIM Travel Time Outputs'!$D:$D,$D75,'VISSIM Travel Time Outputs'!$A:$A,"AVG",'VISSIM Travel Time Outputs'!$B:$B,ID$9),"-")</f>
        <v>-</v>
      </c>
      <c r="IE75" s="380" t="str">
        <f>IFERROR(AVERAGEIFS('VISSIM Travel Time Outputs'!$L:$L,'VISSIM Travel Time Outputs'!$D:$D,$D75,'VISSIM Travel Time Outputs'!$A:$A,"AVG",'VISSIM Travel Time Outputs'!$B:$B,IE$9),"-")</f>
        <v>-</v>
      </c>
      <c r="IF75" s="380" t="str">
        <f>IFERROR(AVERAGEIFS('VISSIM Travel Time Outputs'!$L:$L,'VISSIM Travel Time Outputs'!$D:$D,$D75,'VISSIM Travel Time Outputs'!$A:$A,"AVG",'VISSIM Travel Time Outputs'!$B:$B,IF$9),"-")</f>
        <v>-</v>
      </c>
      <c r="IG75" s="380" t="str">
        <f>IFERROR(AVERAGEIFS('VISSIM Travel Time Outputs'!$L:$L,'VISSIM Travel Time Outputs'!$D:$D,$D75,'VISSIM Travel Time Outputs'!$A:$A,"AVG",'VISSIM Travel Time Outputs'!$B:$B,IG$9),"-")</f>
        <v>-</v>
      </c>
      <c r="IH75" s="380" t="str">
        <f>IFERROR(AVERAGEIFS('VISSIM Travel Time Outputs'!$L:$L,'VISSIM Travel Time Outputs'!$D:$D,$D75,'VISSIM Travel Time Outputs'!$A:$A,"AVG",'VISSIM Travel Time Outputs'!$B:$B,IH$9),"-")</f>
        <v>-</v>
      </c>
      <c r="II75" s="380" t="str">
        <f>IFERROR(AVERAGEIFS('VISSIM Travel Time Outputs'!$L:$L,'VISSIM Travel Time Outputs'!$D:$D,$D75,'VISSIM Travel Time Outputs'!$A:$A,"AVG",'VISSIM Travel Time Outputs'!$B:$B,II$9),"-")</f>
        <v>-</v>
      </c>
      <c r="IJ75" s="380" t="str">
        <f>IFERROR(AVERAGEIFS('VISSIM Travel Time Outputs'!$L:$L,'VISSIM Travel Time Outputs'!$D:$D,$D75,'VISSIM Travel Time Outputs'!$A:$A,"AVG",'VISSIM Travel Time Outputs'!$B:$B,IJ$9),"-")</f>
        <v>-</v>
      </c>
      <c r="IK75" s="380" t="str">
        <f>IFERROR(AVERAGEIFS('VISSIM Travel Time Outputs'!$L:$L,'VISSIM Travel Time Outputs'!$D:$D,$D75,'VISSIM Travel Time Outputs'!$A:$A,"AVG",'VISSIM Travel Time Outputs'!$B:$B,IK$9),"-")</f>
        <v>-</v>
      </c>
      <c r="IL75" s="380" t="str">
        <f>IFERROR(AVERAGEIFS('VISSIM Travel Time Outputs'!$L:$L,'VISSIM Travel Time Outputs'!$D:$D,$D75,'VISSIM Travel Time Outputs'!$A:$A,"AVG",'VISSIM Travel Time Outputs'!$B:$B,IL$9),"-")</f>
        <v>-</v>
      </c>
      <c r="IM75" s="380" t="str">
        <f>IFERROR(AVERAGEIFS('VISSIM Travel Time Outputs'!$L:$L,'VISSIM Travel Time Outputs'!$D:$D,$D75,'VISSIM Travel Time Outputs'!$A:$A,"AVG",'VISSIM Travel Time Outputs'!$B:$B,IM$9),"-")</f>
        <v>-</v>
      </c>
      <c r="IN75" s="380" t="str">
        <f>IFERROR(AVERAGEIFS('VISSIM Travel Time Outputs'!$L:$L,'VISSIM Travel Time Outputs'!$D:$D,$D75,'VISSIM Travel Time Outputs'!$A:$A,"AVG",'VISSIM Travel Time Outputs'!$B:$B,IN$9),"-")</f>
        <v>-</v>
      </c>
      <c r="IO75" s="380" t="str">
        <f>IFERROR(AVERAGEIFS('VISSIM Travel Time Outputs'!$L:$L,'VISSIM Travel Time Outputs'!$D:$D,$D75,'VISSIM Travel Time Outputs'!$A:$A,"AVG",'VISSIM Travel Time Outputs'!$B:$B,IO$9),"-")</f>
        <v>-</v>
      </c>
      <c r="IP75" s="380" t="str">
        <f>IFERROR(AVERAGEIFS('VISSIM Travel Time Outputs'!$L:$L,'VISSIM Travel Time Outputs'!$D:$D,$D75,'VISSIM Travel Time Outputs'!$A:$A,"AVG",'VISSIM Travel Time Outputs'!$B:$B,IP$9),"-")</f>
        <v>-</v>
      </c>
      <c r="IQ75" s="380" t="str">
        <f>IFERROR(AVERAGEIFS('VISSIM Travel Time Outputs'!$L:$L,'VISSIM Travel Time Outputs'!$D:$D,$D75,'VISSIM Travel Time Outputs'!$A:$A,"AVG",'VISSIM Travel Time Outputs'!$B:$B,IQ$9),"-")</f>
        <v>-</v>
      </c>
      <c r="IR75" s="381" t="str">
        <f>IFERROR(AVERAGEIFS('VISSIM Travel Time Outputs'!$L:$L,'VISSIM Travel Time Outputs'!$D:$D,$D75,'VISSIM Travel Time Outputs'!$A:$A,"AVG",'VISSIM Travel Time Outputs'!$B:$B,IR$9),"-")</f>
        <v>-</v>
      </c>
      <c r="IS75" s="381" t="str">
        <f t="shared" ref="IS75:IS109" si="53">IFERROR(AVERAGE(IC75:IR75),"--")</f>
        <v>--</v>
      </c>
    </row>
    <row r="76" spans="1:253" x14ac:dyDescent="0.25">
      <c r="A76" s="302" t="str">
        <f t="shared" si="34"/>
        <v>H</v>
      </c>
      <c r="B76" s="375">
        <f t="shared" ref="B76:B109" si="54">B75+1</f>
        <v>67</v>
      </c>
      <c r="C76" s="475">
        <f>INDEX('Input - Travel Times'!$B$3:$AL$103,MATCH($B76,'Input - Travel Times'!$B$3:$B$103,0),MATCH(C$9,'Input - Travel Times'!$B$3:$AL$3,0))</f>
        <v>0</v>
      </c>
      <c r="D76" s="194">
        <f>INDEX('Input - Travel Times'!$B$3:$AS$103,MATCH($B76,'Input - Travel Times'!$B$3:$B$103,0),MATCH(D$9,'Input - Travel Times'!$B$3:$AS$3,0))</f>
        <v>0</v>
      </c>
      <c r="E76" s="582">
        <f>TIME(0,0,INDEX('Input - Travel Times'!$B$3:$AL$103,MATCH($B76,'Input - Travel Times'!$B$3:$B$103,0),MATCH(E$9,'Input - Travel Times'!$B$3:$AL$3,0)))</f>
        <v>0</v>
      </c>
      <c r="F76" s="582">
        <f>TIME(0,0,INDEX('Input - Travel Times'!$B$3:$AL$103,MATCH($B76,'Input - Travel Times'!$B$3:$B$103,0),MATCH(F$9,'Input - Travel Times'!$B$3:$AL$3,0)))</f>
        <v>0</v>
      </c>
      <c r="G76" s="582">
        <f>TIME(0,0,INDEX('Input - Travel Times'!$B$3:$AL$103,MATCH($B76,'Input - Travel Times'!$B$3:$B$103,0),MATCH(G$9,'Input - Travel Times'!$B$3:$AL$3,0)))</f>
        <v>0</v>
      </c>
      <c r="I76" s="259" t="str">
        <f>IFERROR(TIME(0,0,AVERAGEIFS('VISSIM Travel Time Outputs'!$I:$I,'VISSIM Travel Time Outputs'!$D:$D,$D76,'VISSIM Travel Time Outputs'!$A:$A,"AVG",'VISSIM Travel Time Outputs'!$B:$B,I$9)),"-")</f>
        <v>-</v>
      </c>
      <c r="J76" s="36" t="str">
        <f>IFERROR(TIME(0,0,AVERAGEIFS('VISSIM Travel Time Outputs'!$I:$I,'VISSIM Travel Time Outputs'!$D:$D,$D76,'VISSIM Travel Time Outputs'!$A:$A,"AVG",'VISSIM Travel Time Outputs'!$B:$B,J$9)),"-")</f>
        <v>-</v>
      </c>
      <c r="K76" s="36" t="str">
        <f>IFERROR(TIME(0,0,AVERAGEIFS('VISSIM Travel Time Outputs'!$I:$I,'VISSIM Travel Time Outputs'!$D:$D,$D76,'VISSIM Travel Time Outputs'!$A:$A,"AVG",'VISSIM Travel Time Outputs'!$B:$B,K$9)),"-")</f>
        <v>-</v>
      </c>
      <c r="L76" s="36" t="str">
        <f>IFERROR(TIME(0,0,AVERAGEIFS('VISSIM Travel Time Outputs'!$I:$I,'VISSIM Travel Time Outputs'!$D:$D,$D76,'VISSIM Travel Time Outputs'!$A:$A,"AVG",'VISSIM Travel Time Outputs'!$B:$B,L$9)),"-")</f>
        <v>-</v>
      </c>
      <c r="M76" s="36" t="str">
        <f>IFERROR(TIME(0,0,AVERAGEIFS('VISSIM Travel Time Outputs'!$I:$I,'VISSIM Travel Time Outputs'!$D:$D,$D76,'VISSIM Travel Time Outputs'!$A:$A,"AVG",'VISSIM Travel Time Outputs'!$B:$B,M$9)),"-")</f>
        <v>-</v>
      </c>
      <c r="N76" s="36" t="str">
        <f>IFERROR(TIME(0,0,AVERAGEIFS('VISSIM Travel Time Outputs'!$I:$I,'VISSIM Travel Time Outputs'!$D:$D,$D76,'VISSIM Travel Time Outputs'!$A:$A,"AVG",'VISSIM Travel Time Outputs'!$B:$B,N$9)),"-")</f>
        <v>-</v>
      </c>
      <c r="O76" s="36" t="str">
        <f>IFERROR(TIME(0,0,AVERAGEIFS('VISSIM Travel Time Outputs'!$I:$I,'VISSIM Travel Time Outputs'!$D:$D,$D76,'VISSIM Travel Time Outputs'!$A:$A,"AVG",'VISSIM Travel Time Outputs'!$B:$B,O$9)),"-")</f>
        <v>-</v>
      </c>
      <c r="P76" s="36" t="str">
        <f>IFERROR(TIME(0,0,AVERAGEIFS('VISSIM Travel Time Outputs'!$I:$I,'VISSIM Travel Time Outputs'!$D:$D,$D76,'VISSIM Travel Time Outputs'!$A:$A,"AVG",'VISSIM Travel Time Outputs'!$B:$B,P$9)),"-")</f>
        <v>-</v>
      </c>
      <c r="Q76" s="36" t="str">
        <f>IFERROR(TIME(0,0,AVERAGEIFS('VISSIM Travel Time Outputs'!$I:$I,'VISSIM Travel Time Outputs'!$D:$D,$D76,'VISSIM Travel Time Outputs'!$A:$A,"AVG",'VISSIM Travel Time Outputs'!$B:$B,Q$9)),"-")</f>
        <v>-</v>
      </c>
      <c r="R76" s="36" t="str">
        <f>IFERROR(TIME(0,0,AVERAGEIFS('VISSIM Travel Time Outputs'!$I:$I,'VISSIM Travel Time Outputs'!$D:$D,$D76,'VISSIM Travel Time Outputs'!$A:$A,"AVG",'VISSIM Travel Time Outputs'!$B:$B,R$9)),"-")</f>
        <v>-</v>
      </c>
      <c r="S76" s="36" t="str">
        <f>IFERROR(TIME(0,0,AVERAGEIFS('VISSIM Travel Time Outputs'!$I:$I,'VISSIM Travel Time Outputs'!$D:$D,$D76,'VISSIM Travel Time Outputs'!$A:$A,"AVG",'VISSIM Travel Time Outputs'!$B:$B,S$9)),"-")</f>
        <v>-</v>
      </c>
      <c r="T76" s="36" t="str">
        <f>IFERROR(TIME(0,0,AVERAGEIFS('VISSIM Travel Time Outputs'!$I:$I,'VISSIM Travel Time Outputs'!$D:$D,$D76,'VISSIM Travel Time Outputs'!$A:$A,"AVG",'VISSIM Travel Time Outputs'!$B:$B,T$9)),"-")</f>
        <v>-</v>
      </c>
      <c r="U76" s="36" t="str">
        <f>IFERROR(TIME(0,0,AVERAGEIFS('VISSIM Travel Time Outputs'!$I:$I,'VISSIM Travel Time Outputs'!$D:$D,$D76,'VISSIM Travel Time Outputs'!$A:$A,"AVG",'VISSIM Travel Time Outputs'!$B:$B,U$9)),"-")</f>
        <v>-</v>
      </c>
      <c r="V76" s="36" t="str">
        <f>IFERROR(TIME(0,0,AVERAGEIFS('VISSIM Travel Time Outputs'!$I:$I,'VISSIM Travel Time Outputs'!$D:$D,$D76,'VISSIM Travel Time Outputs'!$A:$A,"AVG",'VISSIM Travel Time Outputs'!$B:$B,V$9)),"-")</f>
        <v>-</v>
      </c>
      <c r="W76" s="36" t="str">
        <f>IFERROR(TIME(0,0,AVERAGEIFS('VISSIM Travel Time Outputs'!$I:$I,'VISSIM Travel Time Outputs'!$D:$D,$D76,'VISSIM Travel Time Outputs'!$A:$A,"AVG",'VISSIM Travel Time Outputs'!$B:$B,W$9)),"-")</f>
        <v>-</v>
      </c>
      <c r="X76" s="177" t="str">
        <f>IFERROR(TIME(0,0,AVERAGEIFS('VISSIM Travel Time Outputs'!$I:$I,'VISSIM Travel Time Outputs'!$D:$D,$D76,'VISSIM Travel Time Outputs'!$A:$A,"AVG",'VISSIM Travel Time Outputs'!$B:$B,X$9)),"-")</f>
        <v>-</v>
      </c>
      <c r="Y76" s="304"/>
      <c r="Z76" s="379" t="str">
        <f>IFERROR(AVERAGEIFS('VISSIM Travel Time Outputs'!$F:$F,'VISSIM Travel Time Outputs'!$D:$D,$D76,'VISSIM Travel Time Outputs'!$A:$A,"AVG",'VISSIM Travel Time Outputs'!$B:$B,Z$9),"-")</f>
        <v>-</v>
      </c>
      <c r="AA76" s="380" t="str">
        <f>IFERROR(AVERAGEIFS('VISSIM Travel Time Outputs'!$F:$F,'VISSIM Travel Time Outputs'!$D:$D,$D76,'VISSIM Travel Time Outputs'!$A:$A,"AVG",'VISSIM Travel Time Outputs'!$B:$B,AA$9),"-")</f>
        <v>-</v>
      </c>
      <c r="AB76" s="380" t="str">
        <f>IFERROR(AVERAGEIFS('VISSIM Travel Time Outputs'!$F:$F,'VISSIM Travel Time Outputs'!$D:$D,$D76,'VISSIM Travel Time Outputs'!$A:$A,"AVG",'VISSIM Travel Time Outputs'!$B:$B,AB$9),"-")</f>
        <v>-</v>
      </c>
      <c r="AC76" s="380" t="str">
        <f>IFERROR(AVERAGEIFS('VISSIM Travel Time Outputs'!$F:$F,'VISSIM Travel Time Outputs'!$D:$D,$D76,'VISSIM Travel Time Outputs'!$A:$A,"AVG",'VISSIM Travel Time Outputs'!$B:$B,AC$9),"-")</f>
        <v>-</v>
      </c>
      <c r="AD76" s="380" t="str">
        <f>IFERROR(AVERAGEIFS('VISSIM Travel Time Outputs'!$F:$F,'VISSIM Travel Time Outputs'!$D:$D,$D76,'VISSIM Travel Time Outputs'!$A:$A,"AVG",'VISSIM Travel Time Outputs'!$B:$B,AD$9),"-")</f>
        <v>-</v>
      </c>
      <c r="AE76" s="380" t="str">
        <f>IFERROR(AVERAGEIFS('VISSIM Travel Time Outputs'!$F:$F,'VISSIM Travel Time Outputs'!$D:$D,$D76,'VISSIM Travel Time Outputs'!$A:$A,"AVG",'VISSIM Travel Time Outputs'!$B:$B,AE$9),"-")</f>
        <v>-</v>
      </c>
      <c r="AF76" s="380" t="str">
        <f>IFERROR(AVERAGEIFS('VISSIM Travel Time Outputs'!$F:$F,'VISSIM Travel Time Outputs'!$D:$D,$D76,'VISSIM Travel Time Outputs'!$A:$A,"AVG",'VISSIM Travel Time Outputs'!$B:$B,AF$9),"-")</f>
        <v>-</v>
      </c>
      <c r="AG76" s="380" t="str">
        <f>IFERROR(AVERAGEIFS('VISSIM Travel Time Outputs'!$F:$F,'VISSIM Travel Time Outputs'!$D:$D,$D76,'VISSIM Travel Time Outputs'!$A:$A,"AVG",'VISSIM Travel Time Outputs'!$B:$B,AG$9),"-")</f>
        <v>-</v>
      </c>
      <c r="AH76" s="380" t="str">
        <f>IFERROR(AVERAGEIFS('VISSIM Travel Time Outputs'!$F:$F,'VISSIM Travel Time Outputs'!$D:$D,$D76,'VISSIM Travel Time Outputs'!$A:$A,"AVG",'VISSIM Travel Time Outputs'!$B:$B,AH$9),"-")</f>
        <v>-</v>
      </c>
      <c r="AI76" s="380" t="str">
        <f>IFERROR(AVERAGEIFS('VISSIM Travel Time Outputs'!$F:$F,'VISSIM Travel Time Outputs'!$D:$D,$D76,'VISSIM Travel Time Outputs'!$A:$A,"AVG",'VISSIM Travel Time Outputs'!$B:$B,AI$9),"-")</f>
        <v>-</v>
      </c>
      <c r="AJ76" s="380" t="str">
        <f>IFERROR(AVERAGEIFS('VISSIM Travel Time Outputs'!$F:$F,'VISSIM Travel Time Outputs'!$D:$D,$D76,'VISSIM Travel Time Outputs'!$A:$A,"AVG",'VISSIM Travel Time Outputs'!$B:$B,AJ$9),"-")</f>
        <v>-</v>
      </c>
      <c r="AK76" s="380" t="str">
        <f>IFERROR(AVERAGEIFS('VISSIM Travel Time Outputs'!$F:$F,'VISSIM Travel Time Outputs'!$D:$D,$D76,'VISSIM Travel Time Outputs'!$A:$A,"AVG",'VISSIM Travel Time Outputs'!$B:$B,AK$9),"-")</f>
        <v>-</v>
      </c>
      <c r="AL76" s="380" t="str">
        <f>IFERROR(AVERAGEIFS('VISSIM Travel Time Outputs'!$F:$F,'VISSIM Travel Time Outputs'!$D:$D,$D76,'VISSIM Travel Time Outputs'!$A:$A,"AVG",'VISSIM Travel Time Outputs'!$B:$B,AL$9),"-")</f>
        <v>-</v>
      </c>
      <c r="AM76" s="380" t="str">
        <f>IFERROR(AVERAGEIFS('VISSIM Travel Time Outputs'!$F:$F,'VISSIM Travel Time Outputs'!$D:$D,$D76,'VISSIM Travel Time Outputs'!$A:$A,"AVG",'VISSIM Travel Time Outputs'!$B:$B,AM$9),"-")</f>
        <v>-</v>
      </c>
      <c r="AN76" s="380" t="str">
        <f>IFERROR(AVERAGEIFS('VISSIM Travel Time Outputs'!$F:$F,'VISSIM Travel Time Outputs'!$D:$D,$D76,'VISSIM Travel Time Outputs'!$A:$A,"AVG",'VISSIM Travel Time Outputs'!$B:$B,AN$9),"-")</f>
        <v>-</v>
      </c>
      <c r="AO76" s="381" t="str">
        <f>IFERROR(AVERAGEIFS('VISSIM Travel Time Outputs'!$F:$F,'VISSIM Travel Time Outputs'!$D:$D,$D76,'VISSIM Travel Time Outputs'!$A:$A,"AVG",'VISSIM Travel Time Outputs'!$B:$B,AO$9),"-")</f>
        <v>-</v>
      </c>
      <c r="AP76" s="387"/>
      <c r="AQ76" s="259" t="str">
        <f t="shared" si="35"/>
        <v>--</v>
      </c>
      <c r="AR76" s="410" t="str">
        <f t="shared" si="36"/>
        <v>--</v>
      </c>
      <c r="AS76" s="381">
        <f t="shared" si="37"/>
        <v>0</v>
      </c>
      <c r="AT76" s="305"/>
      <c r="AU76" s="259" t="str">
        <f>IFERROR(TIME(0,0,AVERAGEIFS('VISSIM Travel Time Outputs'!$J:$J,'VISSIM Travel Time Outputs'!$D:$D,$D76,'VISSIM Travel Time Outputs'!$A:$A,"AVG",'VISSIM Travel Time Outputs'!$B:$B,AU$9)),"-")</f>
        <v>-</v>
      </c>
      <c r="AV76" s="36" t="str">
        <f>IFERROR(TIME(0,0,AVERAGEIFS('VISSIM Travel Time Outputs'!$J:$J,'VISSIM Travel Time Outputs'!$D:$D,$D76,'VISSIM Travel Time Outputs'!$A:$A,"AVG",'VISSIM Travel Time Outputs'!$B:$B,AV$9)),"-")</f>
        <v>-</v>
      </c>
      <c r="AW76" s="36" t="str">
        <f>IFERROR(TIME(0,0,AVERAGEIFS('VISSIM Travel Time Outputs'!$J:$J,'VISSIM Travel Time Outputs'!$D:$D,$D76,'VISSIM Travel Time Outputs'!$A:$A,"AVG",'VISSIM Travel Time Outputs'!$B:$B,AW$9)),"-")</f>
        <v>-</v>
      </c>
      <c r="AX76" s="36" t="str">
        <f>IFERROR(TIME(0,0,AVERAGEIFS('VISSIM Travel Time Outputs'!$J:$J,'VISSIM Travel Time Outputs'!$D:$D,$D76,'VISSIM Travel Time Outputs'!$A:$A,"AVG",'VISSIM Travel Time Outputs'!$B:$B,AX$9)),"-")</f>
        <v>-</v>
      </c>
      <c r="AY76" s="36" t="str">
        <f>IFERROR(TIME(0,0,AVERAGEIFS('VISSIM Travel Time Outputs'!$J:$J,'VISSIM Travel Time Outputs'!$D:$D,$D76,'VISSIM Travel Time Outputs'!$A:$A,"AVG",'VISSIM Travel Time Outputs'!$B:$B,AY$9)),"-")</f>
        <v>-</v>
      </c>
      <c r="AZ76" s="36" t="str">
        <f>IFERROR(TIME(0,0,AVERAGEIFS('VISSIM Travel Time Outputs'!$J:$J,'VISSIM Travel Time Outputs'!$D:$D,$D76,'VISSIM Travel Time Outputs'!$A:$A,"AVG",'VISSIM Travel Time Outputs'!$B:$B,AZ$9)),"-")</f>
        <v>-</v>
      </c>
      <c r="BA76" s="36" t="str">
        <f>IFERROR(TIME(0,0,AVERAGEIFS('VISSIM Travel Time Outputs'!$J:$J,'VISSIM Travel Time Outputs'!$D:$D,$D76,'VISSIM Travel Time Outputs'!$A:$A,"AVG",'VISSIM Travel Time Outputs'!$B:$B,BA$9)),"-")</f>
        <v>-</v>
      </c>
      <c r="BB76" s="36" t="str">
        <f>IFERROR(TIME(0,0,AVERAGEIFS('VISSIM Travel Time Outputs'!$J:$J,'VISSIM Travel Time Outputs'!$D:$D,$D76,'VISSIM Travel Time Outputs'!$A:$A,"AVG",'VISSIM Travel Time Outputs'!$B:$B,BB$9)),"-")</f>
        <v>-</v>
      </c>
      <c r="BC76" s="36" t="str">
        <f>IFERROR(TIME(0,0,AVERAGEIFS('VISSIM Travel Time Outputs'!$J:$J,'VISSIM Travel Time Outputs'!$D:$D,$D76,'VISSIM Travel Time Outputs'!$A:$A,"AVG",'VISSIM Travel Time Outputs'!$B:$B,BC$9)),"-")</f>
        <v>-</v>
      </c>
      <c r="BD76" s="36" t="str">
        <f>IFERROR(TIME(0,0,AVERAGEIFS('VISSIM Travel Time Outputs'!$J:$J,'VISSIM Travel Time Outputs'!$D:$D,$D76,'VISSIM Travel Time Outputs'!$A:$A,"AVG",'VISSIM Travel Time Outputs'!$B:$B,BD$9)),"-")</f>
        <v>-</v>
      </c>
      <c r="BE76" s="36" t="str">
        <f>IFERROR(TIME(0,0,AVERAGEIFS('VISSIM Travel Time Outputs'!$J:$J,'VISSIM Travel Time Outputs'!$D:$D,$D76,'VISSIM Travel Time Outputs'!$A:$A,"AVG",'VISSIM Travel Time Outputs'!$B:$B,BE$9)),"-")</f>
        <v>-</v>
      </c>
      <c r="BF76" s="36" t="str">
        <f>IFERROR(TIME(0,0,AVERAGEIFS('VISSIM Travel Time Outputs'!$J:$J,'VISSIM Travel Time Outputs'!$D:$D,$D76,'VISSIM Travel Time Outputs'!$A:$A,"AVG",'VISSIM Travel Time Outputs'!$B:$B,BF$9)),"-")</f>
        <v>-</v>
      </c>
      <c r="BG76" s="36" t="str">
        <f>IFERROR(TIME(0,0,AVERAGEIFS('VISSIM Travel Time Outputs'!$J:$J,'VISSIM Travel Time Outputs'!$D:$D,$D76,'VISSIM Travel Time Outputs'!$A:$A,"AVG",'VISSIM Travel Time Outputs'!$B:$B,BG$9)),"-")</f>
        <v>-</v>
      </c>
      <c r="BH76" s="36" t="str">
        <f>IFERROR(TIME(0,0,AVERAGEIFS('VISSIM Travel Time Outputs'!$J:$J,'VISSIM Travel Time Outputs'!$D:$D,$D76,'VISSIM Travel Time Outputs'!$A:$A,"AVG",'VISSIM Travel Time Outputs'!$B:$B,BH$9)),"-")</f>
        <v>-</v>
      </c>
      <c r="BI76" s="36" t="str">
        <f>IFERROR(TIME(0,0,AVERAGEIFS('VISSIM Travel Time Outputs'!$J:$J,'VISSIM Travel Time Outputs'!$D:$D,$D76,'VISSIM Travel Time Outputs'!$A:$A,"AVG",'VISSIM Travel Time Outputs'!$B:$B,BI$9)),"-")</f>
        <v>-</v>
      </c>
      <c r="BJ76" s="177" t="str">
        <f>IFERROR(TIME(0,0,AVERAGEIFS('VISSIM Travel Time Outputs'!$J:$J,'VISSIM Travel Time Outputs'!$D:$D,$D76,'VISSIM Travel Time Outputs'!$A:$A,"AVG",'VISSIM Travel Time Outputs'!$B:$B,BJ$9)),"-")</f>
        <v>-</v>
      </c>
      <c r="BK76" s="164"/>
      <c r="BL76" s="379" t="str">
        <f>IFERROR(AVERAGEIFS('VISSIM Travel Time Outputs'!$G:$G,'VISSIM Travel Time Outputs'!$D:$D,$D76,'VISSIM Travel Time Outputs'!$A:$A,"AVG",'VISSIM Travel Time Outputs'!$B:$B,BL$9),"-")</f>
        <v>-</v>
      </c>
      <c r="BM76" s="380" t="str">
        <f>IFERROR(AVERAGEIFS('VISSIM Travel Time Outputs'!$G:$G,'VISSIM Travel Time Outputs'!$D:$D,$D76,'VISSIM Travel Time Outputs'!$A:$A,"AVG",'VISSIM Travel Time Outputs'!$B:$B,BM$9),"-")</f>
        <v>-</v>
      </c>
      <c r="BN76" s="380" t="str">
        <f>IFERROR(AVERAGEIFS('VISSIM Travel Time Outputs'!$G:$G,'VISSIM Travel Time Outputs'!$D:$D,$D76,'VISSIM Travel Time Outputs'!$A:$A,"AVG",'VISSIM Travel Time Outputs'!$B:$B,BN$9),"-")</f>
        <v>-</v>
      </c>
      <c r="BO76" s="380" t="str">
        <f>IFERROR(AVERAGEIFS('VISSIM Travel Time Outputs'!$G:$G,'VISSIM Travel Time Outputs'!$D:$D,$D76,'VISSIM Travel Time Outputs'!$A:$A,"AVG",'VISSIM Travel Time Outputs'!$B:$B,BO$9),"-")</f>
        <v>-</v>
      </c>
      <c r="BP76" s="380" t="str">
        <f>IFERROR(AVERAGEIFS('VISSIM Travel Time Outputs'!$G:$G,'VISSIM Travel Time Outputs'!$D:$D,$D76,'VISSIM Travel Time Outputs'!$A:$A,"AVG",'VISSIM Travel Time Outputs'!$B:$B,BP$9),"-")</f>
        <v>-</v>
      </c>
      <c r="BQ76" s="380" t="str">
        <f>IFERROR(AVERAGEIFS('VISSIM Travel Time Outputs'!$G:$G,'VISSIM Travel Time Outputs'!$D:$D,$D76,'VISSIM Travel Time Outputs'!$A:$A,"AVG",'VISSIM Travel Time Outputs'!$B:$B,BQ$9),"-")</f>
        <v>-</v>
      </c>
      <c r="BR76" s="380" t="str">
        <f>IFERROR(AVERAGEIFS('VISSIM Travel Time Outputs'!$G:$G,'VISSIM Travel Time Outputs'!$D:$D,$D76,'VISSIM Travel Time Outputs'!$A:$A,"AVG",'VISSIM Travel Time Outputs'!$B:$B,BR$9),"-")</f>
        <v>-</v>
      </c>
      <c r="BS76" s="380" t="str">
        <f>IFERROR(AVERAGEIFS('VISSIM Travel Time Outputs'!$G:$G,'VISSIM Travel Time Outputs'!$D:$D,$D76,'VISSIM Travel Time Outputs'!$A:$A,"AVG",'VISSIM Travel Time Outputs'!$B:$B,BS$9),"-")</f>
        <v>-</v>
      </c>
      <c r="BT76" s="380" t="str">
        <f>IFERROR(AVERAGEIFS('VISSIM Travel Time Outputs'!$G:$G,'VISSIM Travel Time Outputs'!$D:$D,$D76,'VISSIM Travel Time Outputs'!$A:$A,"AVG",'VISSIM Travel Time Outputs'!$B:$B,BT$9),"-")</f>
        <v>-</v>
      </c>
      <c r="BU76" s="380" t="str">
        <f>IFERROR(AVERAGEIFS('VISSIM Travel Time Outputs'!$G:$G,'VISSIM Travel Time Outputs'!$D:$D,$D76,'VISSIM Travel Time Outputs'!$A:$A,"AVG",'VISSIM Travel Time Outputs'!$B:$B,BU$9),"-")</f>
        <v>-</v>
      </c>
      <c r="BV76" s="380" t="str">
        <f>IFERROR(AVERAGEIFS('VISSIM Travel Time Outputs'!$G:$G,'VISSIM Travel Time Outputs'!$D:$D,$D76,'VISSIM Travel Time Outputs'!$A:$A,"AVG",'VISSIM Travel Time Outputs'!$B:$B,BV$9),"-")</f>
        <v>-</v>
      </c>
      <c r="BW76" s="380" t="str">
        <f>IFERROR(AVERAGEIFS('VISSIM Travel Time Outputs'!$G:$G,'VISSIM Travel Time Outputs'!$D:$D,$D76,'VISSIM Travel Time Outputs'!$A:$A,"AVG",'VISSIM Travel Time Outputs'!$B:$B,BW$9),"-")</f>
        <v>-</v>
      </c>
      <c r="BX76" s="380" t="str">
        <f>IFERROR(AVERAGEIFS('VISSIM Travel Time Outputs'!$G:$G,'VISSIM Travel Time Outputs'!$D:$D,$D76,'VISSIM Travel Time Outputs'!$A:$A,"AVG",'VISSIM Travel Time Outputs'!$B:$B,BX$9),"-")</f>
        <v>-</v>
      </c>
      <c r="BY76" s="380" t="str">
        <f>IFERROR(AVERAGEIFS('VISSIM Travel Time Outputs'!$G:$G,'VISSIM Travel Time Outputs'!$D:$D,$D76,'VISSIM Travel Time Outputs'!$A:$A,"AVG",'VISSIM Travel Time Outputs'!$B:$B,BY$9),"-")</f>
        <v>-</v>
      </c>
      <c r="BZ76" s="380" t="str">
        <f>IFERROR(AVERAGEIFS('VISSIM Travel Time Outputs'!$G:$G,'VISSIM Travel Time Outputs'!$D:$D,$D76,'VISSIM Travel Time Outputs'!$A:$A,"AVG",'VISSIM Travel Time Outputs'!$B:$B,BZ$9),"-")</f>
        <v>-</v>
      </c>
      <c r="CA76" s="381" t="str">
        <f>IFERROR(AVERAGEIFS('VISSIM Travel Time Outputs'!$G:$G,'VISSIM Travel Time Outputs'!$D:$D,$D76,'VISSIM Travel Time Outputs'!$A:$A,"AVG",'VISSIM Travel Time Outputs'!$B:$B,CA$9),"-")</f>
        <v>-</v>
      </c>
      <c r="CB76" s="304"/>
      <c r="CC76" s="259" t="str">
        <f t="shared" si="38"/>
        <v>--</v>
      </c>
      <c r="CD76" s="410" t="str">
        <f t="shared" si="39"/>
        <v>--</v>
      </c>
      <c r="CE76" s="381">
        <f t="shared" si="40"/>
        <v>0</v>
      </c>
      <c r="CF76" s="387"/>
      <c r="CG76" s="259" t="str">
        <f>IFERROR(GETPIVOTDATA("Average of TRAVTM(31)",#REF!,"TIMEINT",CG$9,"VEHICLETRAVELTIMEMEASUREMENT",$D76)/3600/24,"--")</f>
        <v>--</v>
      </c>
      <c r="CH76" s="36" t="str">
        <f>IFERROR(GETPIVOTDATA("Average of TRAVTM(31)",#REF!,"TIMEINT",CH$9,"VEHICLETRAVELTIMEMEASUREMENT",$D76)/3600/24,"--")</f>
        <v>--</v>
      </c>
      <c r="CI76" s="36" t="str">
        <f>IFERROR(GETPIVOTDATA("Average of TRAVTM(31)",#REF!,"TIMEINT",CI$9,"VEHICLETRAVELTIMEMEASUREMENT",$D76)/3600/24,"--")</f>
        <v>--</v>
      </c>
      <c r="CJ76" s="36" t="str">
        <f>IFERROR(GETPIVOTDATA("Average of TRAVTM(31)",#REF!,"TIMEINT",CJ$9,"VEHICLETRAVELTIMEMEASUREMENT",$D76)/3600/24,"--")</f>
        <v>--</v>
      </c>
      <c r="CK76" s="36" t="str">
        <f>IFERROR(GETPIVOTDATA("Average of TRAVTM(31)",#REF!,"TIMEINT",CK$9,"VEHICLETRAVELTIMEMEASUREMENT",$D76)/3600/24,"--")</f>
        <v>--</v>
      </c>
      <c r="CL76" s="36" t="str">
        <f>IFERROR(GETPIVOTDATA("Average of TRAVTM(31)",#REF!,"TIMEINT",CL$9,"VEHICLETRAVELTIMEMEASUREMENT",$D76)/3600/24,"--")</f>
        <v>--</v>
      </c>
      <c r="CM76" s="36" t="str">
        <f>IFERROR(GETPIVOTDATA("Average of TRAVTM(31)",#REF!,"TIMEINT",CM$9,"VEHICLETRAVELTIMEMEASUREMENT",$D76)/3600/24,"--")</f>
        <v>--</v>
      </c>
      <c r="CN76" s="36" t="str">
        <f>IFERROR(GETPIVOTDATA("Average of TRAVTM(31)",#REF!,"TIMEINT",CN$9,"VEHICLETRAVELTIMEMEASUREMENT",$D76)/3600/24,"--")</f>
        <v>--</v>
      </c>
      <c r="CO76" s="36" t="str">
        <f>IFERROR(GETPIVOTDATA("Average of TRAVTM(31)",#REF!,"TIMEINT",CO$9,"VEHICLETRAVELTIMEMEASUREMENT",$D76)/3600/24,"--")</f>
        <v>--</v>
      </c>
      <c r="CP76" s="36" t="str">
        <f>IFERROR(GETPIVOTDATA("Average of TRAVTM(31)",#REF!,"TIMEINT",CP$9,"VEHICLETRAVELTIMEMEASUREMENT",$D76)/3600/24,"--")</f>
        <v>--</v>
      </c>
      <c r="CQ76" s="36" t="str">
        <f>IFERROR(GETPIVOTDATA("Average of TRAVTM(31)",#REF!,"TIMEINT",CQ$9,"VEHICLETRAVELTIMEMEASUREMENT",$D76)/3600/24,"--")</f>
        <v>--</v>
      </c>
      <c r="CR76" s="36" t="str">
        <f>IFERROR(GETPIVOTDATA("Average of TRAVTM(31)",#REF!,"TIMEINT",CR$9,"VEHICLETRAVELTIMEMEASUREMENT",$D76)/3600/24,"--")</f>
        <v>--</v>
      </c>
      <c r="CS76" s="36" t="str">
        <f>IFERROR(GETPIVOTDATA("Average of TRAVTM(31)",#REF!,"TIMEINT",CS$9,"VEHICLETRAVELTIMEMEASUREMENT",$D76)/3600/24,"--")</f>
        <v>--</v>
      </c>
      <c r="CT76" s="36" t="str">
        <f>IFERROR(GETPIVOTDATA("Average of TRAVTM(31)",#REF!,"TIMEINT",CT$9,"VEHICLETRAVELTIMEMEASUREMENT",$D76)/3600/24,"--")</f>
        <v>--</v>
      </c>
      <c r="CU76" s="36" t="str">
        <f>IFERROR(GETPIVOTDATA("Average of TRAVTM(31)",#REF!,"TIMEINT",CU$9,"VEHICLETRAVELTIMEMEASUREMENT",$D76)/3600/24,"--")</f>
        <v>--</v>
      </c>
      <c r="CV76" s="177" t="str">
        <f>IFERROR(GETPIVOTDATA("Average of TRAVTM(31)",#REF!,"TIMEINT",CV$9,"VEHICLETRAVELTIMEMEASUREMENT",$D76)/3600/24,"--")</f>
        <v>--</v>
      </c>
      <c r="CW76" s="387"/>
      <c r="CX76" s="379" t="str">
        <f>IFERROR(GETPIVOTDATA("Average of VEHS(31)",#REF!,"TIMEINT",CX$9,"VEHICLETRAVELTIMEMEASUREMENT",$D76),"--")</f>
        <v>--</v>
      </c>
      <c r="CY76" s="380" t="str">
        <f>IFERROR(GETPIVOTDATA("Average of VEHS(31)",#REF!,"TIMEINT",CY$9,"VEHICLETRAVELTIMEMEASUREMENT",$D76),"--")</f>
        <v>--</v>
      </c>
      <c r="CZ76" s="380" t="str">
        <f>IFERROR(GETPIVOTDATA("Average of VEHS(31)",#REF!,"TIMEINT",CZ$9,"VEHICLETRAVELTIMEMEASUREMENT",$D76),"--")</f>
        <v>--</v>
      </c>
      <c r="DA76" s="380" t="str">
        <f>IFERROR(GETPIVOTDATA("Average of VEHS(31)",#REF!,"TIMEINT",DA$9,"VEHICLETRAVELTIMEMEASUREMENT",$D76),"--")</f>
        <v>--</v>
      </c>
      <c r="DB76" s="380" t="str">
        <f>IFERROR(GETPIVOTDATA("Average of VEHS(31)",#REF!,"TIMEINT",DB$9,"VEHICLETRAVELTIMEMEASUREMENT",$D76),"--")</f>
        <v>--</v>
      </c>
      <c r="DC76" s="380" t="str">
        <f>IFERROR(GETPIVOTDATA("Average of VEHS(31)",#REF!,"TIMEINT",DC$9,"VEHICLETRAVELTIMEMEASUREMENT",$D76),"--")</f>
        <v>--</v>
      </c>
      <c r="DD76" s="380" t="str">
        <f>IFERROR(GETPIVOTDATA("Average of VEHS(31)",#REF!,"TIMEINT",DD$9,"VEHICLETRAVELTIMEMEASUREMENT",$D76),"--")</f>
        <v>--</v>
      </c>
      <c r="DE76" s="380" t="str">
        <f>IFERROR(GETPIVOTDATA("Average of VEHS(31)",#REF!,"TIMEINT",DE$9,"VEHICLETRAVELTIMEMEASUREMENT",$D76),"--")</f>
        <v>--</v>
      </c>
      <c r="DF76" s="380" t="str">
        <f>IFERROR(GETPIVOTDATA("Average of VEHS(31)",#REF!,"TIMEINT",DF$9,"VEHICLETRAVELTIMEMEASUREMENT",$D76),"--")</f>
        <v>--</v>
      </c>
      <c r="DG76" s="380" t="str">
        <f>IFERROR(GETPIVOTDATA("Average of VEHS(31)",#REF!,"TIMEINT",DG$9,"VEHICLETRAVELTIMEMEASUREMENT",$D76),"--")</f>
        <v>--</v>
      </c>
      <c r="DH76" s="380" t="str">
        <f>IFERROR(GETPIVOTDATA("Average of VEHS(31)",#REF!,"TIMEINT",DH$9,"VEHICLETRAVELTIMEMEASUREMENT",$D76),"--")</f>
        <v>--</v>
      </c>
      <c r="DI76" s="380" t="str">
        <f>IFERROR(GETPIVOTDATA("Average of VEHS(31)",#REF!,"TIMEINT",DI$9,"VEHICLETRAVELTIMEMEASUREMENT",$D76),"--")</f>
        <v>--</v>
      </c>
      <c r="DJ76" s="380" t="str">
        <f>IFERROR(GETPIVOTDATA("Average of VEHS(31)",#REF!,"TIMEINT",DJ$9,"VEHICLETRAVELTIMEMEASUREMENT",$D76),"--")</f>
        <v>--</v>
      </c>
      <c r="DK76" s="380" t="str">
        <f>IFERROR(GETPIVOTDATA("Average of VEHS(31)",#REF!,"TIMEINT",DK$9,"VEHICLETRAVELTIMEMEASUREMENT",$D76),"--")</f>
        <v>--</v>
      </c>
      <c r="DL76" s="380" t="str">
        <f>IFERROR(GETPIVOTDATA("Average of VEHS(31)",#REF!,"TIMEINT",DL$9,"VEHICLETRAVELTIMEMEASUREMENT",$D76),"--")</f>
        <v>--</v>
      </c>
      <c r="DM76" s="381" t="str">
        <f>IFERROR(GETPIVOTDATA("Average of VEHS(31)",#REF!,"TIMEINT",DM$9,"VEHICLETRAVELTIMEMEASUREMENT",$D76),"--")</f>
        <v>--</v>
      </c>
      <c r="DN76" s="387"/>
      <c r="DO76" s="259" t="str">
        <f t="shared" si="41"/>
        <v>--</v>
      </c>
      <c r="DP76" s="410" t="str">
        <f t="shared" si="42"/>
        <v>--</v>
      </c>
      <c r="DQ76" s="381">
        <f t="shared" si="43"/>
        <v>0</v>
      </c>
      <c r="DR76" s="305"/>
      <c r="DS76" s="259" t="str">
        <f>IFERROR(TIME(0,0,AVERAGEIFS('VISSIM Travel Time Outputs'!$K:$K,'VISSIM Travel Time Outputs'!$D:$D,$D76,'VISSIM Travel Time Outputs'!$A:$A,"AVG",'VISSIM Travel Time Outputs'!$B:$B,DS$9)),"-")</f>
        <v>-</v>
      </c>
      <c r="DT76" s="36" t="str">
        <f>IFERROR(TIME(0,0,AVERAGEIFS('VISSIM Travel Time Outputs'!$K:$K,'VISSIM Travel Time Outputs'!$D:$D,$D76,'VISSIM Travel Time Outputs'!$A:$A,"AVG",'VISSIM Travel Time Outputs'!$B:$B,DT$9)),"-")</f>
        <v>-</v>
      </c>
      <c r="DU76" s="36" t="str">
        <f>IFERROR(TIME(0,0,AVERAGEIFS('VISSIM Travel Time Outputs'!$K:$K,'VISSIM Travel Time Outputs'!$D:$D,$D76,'VISSIM Travel Time Outputs'!$A:$A,"AVG",'VISSIM Travel Time Outputs'!$B:$B,DU$9)),"-")</f>
        <v>-</v>
      </c>
      <c r="DV76" s="36" t="str">
        <f>IFERROR(TIME(0,0,AVERAGEIFS('VISSIM Travel Time Outputs'!$K:$K,'VISSIM Travel Time Outputs'!$D:$D,$D76,'VISSIM Travel Time Outputs'!$A:$A,"AVG",'VISSIM Travel Time Outputs'!$B:$B,DV$9)),"-")</f>
        <v>-</v>
      </c>
      <c r="DW76" s="36" t="str">
        <f>IFERROR(TIME(0,0,AVERAGEIFS('VISSIM Travel Time Outputs'!$K:$K,'VISSIM Travel Time Outputs'!$D:$D,$D76,'VISSIM Travel Time Outputs'!$A:$A,"AVG",'VISSIM Travel Time Outputs'!$B:$B,DW$9)),"-")</f>
        <v>-</v>
      </c>
      <c r="DX76" s="36" t="str">
        <f>IFERROR(TIME(0,0,AVERAGEIFS('VISSIM Travel Time Outputs'!$K:$K,'VISSIM Travel Time Outputs'!$D:$D,$D76,'VISSIM Travel Time Outputs'!$A:$A,"AVG",'VISSIM Travel Time Outputs'!$B:$B,DX$9)),"-")</f>
        <v>-</v>
      </c>
      <c r="DY76" s="36" t="str">
        <f>IFERROR(TIME(0,0,AVERAGEIFS('VISSIM Travel Time Outputs'!$K:$K,'VISSIM Travel Time Outputs'!$D:$D,$D76,'VISSIM Travel Time Outputs'!$A:$A,"AVG",'VISSIM Travel Time Outputs'!$B:$B,DY$9)),"-")</f>
        <v>-</v>
      </c>
      <c r="DZ76" s="36" t="str">
        <f>IFERROR(TIME(0,0,AVERAGEIFS('VISSIM Travel Time Outputs'!$K:$K,'VISSIM Travel Time Outputs'!$D:$D,$D76,'VISSIM Travel Time Outputs'!$A:$A,"AVG",'VISSIM Travel Time Outputs'!$B:$B,DZ$9)),"-")</f>
        <v>-</v>
      </c>
      <c r="EA76" s="36" t="str">
        <f>IFERROR(TIME(0,0,AVERAGEIFS('VISSIM Travel Time Outputs'!$K:$K,'VISSIM Travel Time Outputs'!$D:$D,$D76,'VISSIM Travel Time Outputs'!$A:$A,"AVG",'VISSIM Travel Time Outputs'!$B:$B,EA$9)),"-")</f>
        <v>-</v>
      </c>
      <c r="EB76" s="36" t="str">
        <f>IFERROR(TIME(0,0,AVERAGEIFS('VISSIM Travel Time Outputs'!$K:$K,'VISSIM Travel Time Outputs'!$D:$D,$D76,'VISSIM Travel Time Outputs'!$A:$A,"AVG",'VISSIM Travel Time Outputs'!$B:$B,EB$9)),"-")</f>
        <v>-</v>
      </c>
      <c r="EC76" s="36" t="str">
        <f>IFERROR(TIME(0,0,AVERAGEIFS('VISSIM Travel Time Outputs'!$K:$K,'VISSIM Travel Time Outputs'!$D:$D,$D76,'VISSIM Travel Time Outputs'!$A:$A,"AVG",'VISSIM Travel Time Outputs'!$B:$B,EC$9)),"-")</f>
        <v>-</v>
      </c>
      <c r="ED76" s="36" t="str">
        <f>IFERROR(TIME(0,0,AVERAGEIFS('VISSIM Travel Time Outputs'!$K:$K,'VISSIM Travel Time Outputs'!$D:$D,$D76,'VISSIM Travel Time Outputs'!$A:$A,"AVG",'VISSIM Travel Time Outputs'!$B:$B,ED$9)),"-")</f>
        <v>-</v>
      </c>
      <c r="EE76" s="36" t="str">
        <f>IFERROR(TIME(0,0,AVERAGEIFS('VISSIM Travel Time Outputs'!$K:$K,'VISSIM Travel Time Outputs'!$D:$D,$D76,'VISSIM Travel Time Outputs'!$A:$A,"AVG",'VISSIM Travel Time Outputs'!$B:$B,EE$9)),"-")</f>
        <v>-</v>
      </c>
      <c r="EF76" s="36" t="str">
        <f>IFERROR(TIME(0,0,AVERAGEIFS('VISSIM Travel Time Outputs'!$K:$K,'VISSIM Travel Time Outputs'!$D:$D,$D76,'VISSIM Travel Time Outputs'!$A:$A,"AVG",'VISSIM Travel Time Outputs'!$B:$B,EF$9)),"-")</f>
        <v>-</v>
      </c>
      <c r="EG76" s="36" t="str">
        <f>IFERROR(TIME(0,0,AVERAGEIFS('VISSIM Travel Time Outputs'!$K:$K,'VISSIM Travel Time Outputs'!$D:$D,$D76,'VISSIM Travel Time Outputs'!$A:$A,"AVG",'VISSIM Travel Time Outputs'!$B:$B,EG$9)),"-")</f>
        <v>-</v>
      </c>
      <c r="EH76" s="177" t="str">
        <f>IFERROR(TIME(0,0,AVERAGEIFS('VISSIM Travel Time Outputs'!$K:$K,'VISSIM Travel Time Outputs'!$D:$D,$D76,'VISSIM Travel Time Outputs'!$A:$A,"AVG",'VISSIM Travel Time Outputs'!$B:$B,EH$9)),"-")</f>
        <v>-</v>
      </c>
      <c r="EI76" s="164"/>
      <c r="EJ76" s="379" t="str">
        <f>IFERROR(AVERAGEIFS('VISSIM Travel Time Outputs'!$H:$H,'VISSIM Travel Time Outputs'!$D:$D,$D76,'VISSIM Travel Time Outputs'!$A:$A,"AVG",'VISSIM Travel Time Outputs'!$B:$B,EJ$9),"-")</f>
        <v>-</v>
      </c>
      <c r="EK76" s="380" t="str">
        <f>IFERROR(AVERAGEIFS('VISSIM Travel Time Outputs'!$H:$H,'VISSIM Travel Time Outputs'!$D:$D,$D76,'VISSIM Travel Time Outputs'!$A:$A,"AVG",'VISSIM Travel Time Outputs'!$B:$B,EK$9),"-")</f>
        <v>-</v>
      </c>
      <c r="EL76" s="380" t="str">
        <f>IFERROR(AVERAGEIFS('VISSIM Travel Time Outputs'!$H:$H,'VISSIM Travel Time Outputs'!$D:$D,$D76,'VISSIM Travel Time Outputs'!$A:$A,"AVG",'VISSIM Travel Time Outputs'!$B:$B,EL$9),"-")</f>
        <v>-</v>
      </c>
      <c r="EM76" s="380" t="str">
        <f>IFERROR(AVERAGEIFS('VISSIM Travel Time Outputs'!$H:$H,'VISSIM Travel Time Outputs'!$D:$D,$D76,'VISSIM Travel Time Outputs'!$A:$A,"AVG",'VISSIM Travel Time Outputs'!$B:$B,EM$9),"-")</f>
        <v>-</v>
      </c>
      <c r="EN76" s="380" t="str">
        <f>IFERROR(AVERAGEIFS('VISSIM Travel Time Outputs'!$H:$H,'VISSIM Travel Time Outputs'!$D:$D,$D76,'VISSIM Travel Time Outputs'!$A:$A,"AVG",'VISSIM Travel Time Outputs'!$B:$B,EN$9),"-")</f>
        <v>-</v>
      </c>
      <c r="EO76" s="380" t="str">
        <f>IFERROR(AVERAGEIFS('VISSIM Travel Time Outputs'!$H:$H,'VISSIM Travel Time Outputs'!$D:$D,$D76,'VISSIM Travel Time Outputs'!$A:$A,"AVG",'VISSIM Travel Time Outputs'!$B:$B,EO$9),"-")</f>
        <v>-</v>
      </c>
      <c r="EP76" s="380" t="str">
        <f>IFERROR(AVERAGEIFS('VISSIM Travel Time Outputs'!$H:$H,'VISSIM Travel Time Outputs'!$D:$D,$D76,'VISSIM Travel Time Outputs'!$A:$A,"AVG",'VISSIM Travel Time Outputs'!$B:$B,EP$9),"-")</f>
        <v>-</v>
      </c>
      <c r="EQ76" s="380" t="str">
        <f>IFERROR(AVERAGEIFS('VISSIM Travel Time Outputs'!$H:$H,'VISSIM Travel Time Outputs'!$D:$D,$D76,'VISSIM Travel Time Outputs'!$A:$A,"AVG",'VISSIM Travel Time Outputs'!$B:$B,EQ$9),"-")</f>
        <v>-</v>
      </c>
      <c r="ER76" s="380" t="str">
        <f>IFERROR(AVERAGEIFS('VISSIM Travel Time Outputs'!$H:$H,'VISSIM Travel Time Outputs'!$D:$D,$D76,'VISSIM Travel Time Outputs'!$A:$A,"AVG",'VISSIM Travel Time Outputs'!$B:$B,ER$9),"-")</f>
        <v>-</v>
      </c>
      <c r="ES76" s="380" t="str">
        <f>IFERROR(AVERAGEIFS('VISSIM Travel Time Outputs'!$H:$H,'VISSIM Travel Time Outputs'!$D:$D,$D76,'VISSIM Travel Time Outputs'!$A:$A,"AVG",'VISSIM Travel Time Outputs'!$B:$B,ES$9),"-")</f>
        <v>-</v>
      </c>
      <c r="ET76" s="380" t="str">
        <f>IFERROR(AVERAGEIFS('VISSIM Travel Time Outputs'!$H:$H,'VISSIM Travel Time Outputs'!$D:$D,$D76,'VISSIM Travel Time Outputs'!$A:$A,"AVG",'VISSIM Travel Time Outputs'!$B:$B,ET$9),"-")</f>
        <v>-</v>
      </c>
      <c r="EU76" s="380" t="str">
        <f>IFERROR(AVERAGEIFS('VISSIM Travel Time Outputs'!$H:$H,'VISSIM Travel Time Outputs'!$D:$D,$D76,'VISSIM Travel Time Outputs'!$A:$A,"AVG",'VISSIM Travel Time Outputs'!$B:$B,EU$9),"-")</f>
        <v>-</v>
      </c>
      <c r="EV76" s="380" t="str">
        <f>IFERROR(AVERAGEIFS('VISSIM Travel Time Outputs'!$H:$H,'VISSIM Travel Time Outputs'!$D:$D,$D76,'VISSIM Travel Time Outputs'!$A:$A,"AVG",'VISSIM Travel Time Outputs'!$B:$B,EV$9),"-")</f>
        <v>-</v>
      </c>
      <c r="EW76" s="380" t="str">
        <f>IFERROR(AVERAGEIFS('VISSIM Travel Time Outputs'!$H:$H,'VISSIM Travel Time Outputs'!$D:$D,$D76,'VISSIM Travel Time Outputs'!$A:$A,"AVG",'VISSIM Travel Time Outputs'!$B:$B,EW$9),"-")</f>
        <v>-</v>
      </c>
      <c r="EX76" s="380" t="str">
        <f>IFERROR(AVERAGEIFS('VISSIM Travel Time Outputs'!$H:$H,'VISSIM Travel Time Outputs'!$D:$D,$D76,'VISSIM Travel Time Outputs'!$A:$A,"AVG",'VISSIM Travel Time Outputs'!$B:$B,EX$9),"-")</f>
        <v>-</v>
      </c>
      <c r="EY76" s="381" t="str">
        <f>IFERROR(AVERAGEIFS('VISSIM Travel Time Outputs'!$H:$H,'VISSIM Travel Time Outputs'!$D:$D,$D76,'VISSIM Travel Time Outputs'!$A:$A,"AVG",'VISSIM Travel Time Outputs'!$B:$B,EY$9),"-")</f>
        <v>-</v>
      </c>
      <c r="EZ76" s="304"/>
      <c r="FA76" s="259" t="str">
        <f t="shared" si="44"/>
        <v>--</v>
      </c>
      <c r="FB76" s="410" t="str">
        <f t="shared" si="45"/>
        <v>--</v>
      </c>
      <c r="FC76" s="381">
        <f t="shared" si="46"/>
        <v>0</v>
      </c>
      <c r="FD76" s="387"/>
      <c r="FE76" s="259" t="str">
        <f>IFERROR(GETPIVOTDATA("Average of TRAVTM(40)",#REF!,"TIMEINT",FE$9,"VEHICLETRAVELTIMEMEASUREMENT",$D76)/3600/24,"--")</f>
        <v>--</v>
      </c>
      <c r="FF76" s="36" t="str">
        <f>IFERROR(GETPIVOTDATA("Average of TRAVTM(40)",#REF!,"TIMEINT",FF$9,"VEHICLETRAVELTIMEMEASUREMENT",$D76)/3600/24,"--")</f>
        <v>--</v>
      </c>
      <c r="FG76" s="36" t="str">
        <f>IFERROR(GETPIVOTDATA("Average of TRAVTM(40)",#REF!,"TIMEINT",FG$9,"VEHICLETRAVELTIMEMEASUREMENT",$D76)/3600/24,"--")</f>
        <v>--</v>
      </c>
      <c r="FH76" s="36" t="str">
        <f>IFERROR(GETPIVOTDATA("Average of TRAVTM(40)",#REF!,"TIMEINT",FH$9,"VEHICLETRAVELTIMEMEASUREMENT",$D76)/3600/24,"--")</f>
        <v>--</v>
      </c>
      <c r="FI76" s="36" t="str">
        <f>IFERROR(GETPIVOTDATA("Average of TRAVTM(40)",#REF!,"TIMEINT",FI$9,"VEHICLETRAVELTIMEMEASUREMENT",$D76)/3600/24,"--")</f>
        <v>--</v>
      </c>
      <c r="FJ76" s="36" t="str">
        <f>IFERROR(GETPIVOTDATA("Average of TRAVTM(40)",#REF!,"TIMEINT",FJ$9,"VEHICLETRAVELTIMEMEASUREMENT",$D76)/3600/24,"--")</f>
        <v>--</v>
      </c>
      <c r="FK76" s="36" t="str">
        <f>IFERROR(GETPIVOTDATA("Average of TRAVTM(40)",#REF!,"TIMEINT",FK$9,"VEHICLETRAVELTIMEMEASUREMENT",$D76)/3600/24,"--")</f>
        <v>--</v>
      </c>
      <c r="FL76" s="36" t="str">
        <f>IFERROR(GETPIVOTDATA("Average of TRAVTM(40)",#REF!,"TIMEINT",FL$9,"VEHICLETRAVELTIMEMEASUREMENT",$D76)/3600/24,"--")</f>
        <v>--</v>
      </c>
      <c r="FM76" s="36" t="str">
        <f>IFERROR(GETPIVOTDATA("Average of TRAVTM(40)",#REF!,"TIMEINT",FM$9,"VEHICLETRAVELTIMEMEASUREMENT",$D76)/3600/24,"--")</f>
        <v>--</v>
      </c>
      <c r="FN76" s="36" t="str">
        <f>IFERROR(GETPIVOTDATA("Average of TRAVTM(40)",#REF!,"TIMEINT",FN$9,"VEHICLETRAVELTIMEMEASUREMENT",$D76)/3600/24,"--")</f>
        <v>--</v>
      </c>
      <c r="FO76" s="36" t="str">
        <f>IFERROR(GETPIVOTDATA("Average of TRAVTM(40)",#REF!,"TIMEINT",FO$9,"VEHICLETRAVELTIMEMEASUREMENT",$D76)/3600/24,"--")</f>
        <v>--</v>
      </c>
      <c r="FP76" s="36" t="str">
        <f>IFERROR(GETPIVOTDATA("Average of TRAVTM(40)",#REF!,"TIMEINT",FP$9,"VEHICLETRAVELTIMEMEASUREMENT",$D76)/3600/24,"--")</f>
        <v>--</v>
      </c>
      <c r="FQ76" s="36" t="str">
        <f>IFERROR(GETPIVOTDATA("Average of TRAVTM(40)",#REF!,"TIMEINT",FQ$9,"VEHICLETRAVELTIMEMEASUREMENT",$D76)/3600/24,"--")</f>
        <v>--</v>
      </c>
      <c r="FR76" s="36" t="str">
        <f>IFERROR(GETPIVOTDATA("Average of TRAVTM(40)",#REF!,"TIMEINT",FR$9,"VEHICLETRAVELTIMEMEASUREMENT",$D76)/3600/24,"--")</f>
        <v>--</v>
      </c>
      <c r="FS76" s="36" t="str">
        <f>IFERROR(GETPIVOTDATA("Average of TRAVTM(40)",#REF!,"TIMEINT",FS$9,"VEHICLETRAVELTIMEMEASUREMENT",$D76)/3600/24,"--")</f>
        <v>--</v>
      </c>
      <c r="FT76" s="177" t="str">
        <f>IFERROR(GETPIVOTDATA("Average of TRAVTM(40)",#REF!,"TIMEINT",FT$9,"VEHICLETRAVELTIMEMEASUREMENT",$D76)/3600/24,"--")</f>
        <v>--</v>
      </c>
      <c r="FU76" s="387"/>
      <c r="FV76" s="379" t="str">
        <f>IFERROR(GETPIVOTDATA("Average of VEHS(40)",#REF!,"TIMEINT",FV$9,"VEHICLETRAVELTIMEMEASUREMENT",$D76),"--")</f>
        <v>--</v>
      </c>
      <c r="FW76" s="380" t="str">
        <f>IFERROR(GETPIVOTDATA("Average of VEHS(40)",#REF!,"TIMEINT",FW$9,"VEHICLETRAVELTIMEMEASUREMENT",$D76),"--")</f>
        <v>--</v>
      </c>
      <c r="FX76" s="380" t="str">
        <f>IFERROR(GETPIVOTDATA("Average of VEHS(40)",#REF!,"TIMEINT",FX$9,"VEHICLETRAVELTIMEMEASUREMENT",$D76),"--")</f>
        <v>--</v>
      </c>
      <c r="FY76" s="380" t="str">
        <f>IFERROR(GETPIVOTDATA("Average of VEHS(40)",#REF!,"TIMEINT",FY$9,"VEHICLETRAVELTIMEMEASUREMENT",$D76),"--")</f>
        <v>--</v>
      </c>
      <c r="FZ76" s="380" t="str">
        <f>IFERROR(GETPIVOTDATA("Average of VEHS(40)",#REF!,"TIMEINT",FZ$9,"VEHICLETRAVELTIMEMEASUREMENT",$D76),"--")</f>
        <v>--</v>
      </c>
      <c r="GA76" s="380" t="str">
        <f>IFERROR(GETPIVOTDATA("Average of VEHS(40)",#REF!,"TIMEINT",GA$9,"VEHICLETRAVELTIMEMEASUREMENT",$D76),"--")</f>
        <v>--</v>
      </c>
      <c r="GB76" s="380" t="str">
        <f>IFERROR(GETPIVOTDATA("Average of VEHS(40)",#REF!,"TIMEINT",GB$9,"VEHICLETRAVELTIMEMEASUREMENT",$D76),"--")</f>
        <v>--</v>
      </c>
      <c r="GC76" s="380" t="str">
        <f>IFERROR(GETPIVOTDATA("Average of VEHS(40)",#REF!,"TIMEINT",GC$9,"VEHICLETRAVELTIMEMEASUREMENT",$D76),"--")</f>
        <v>--</v>
      </c>
      <c r="GD76" s="380" t="str">
        <f>IFERROR(GETPIVOTDATA("Average of VEHS(40)",#REF!,"TIMEINT",GD$9,"VEHICLETRAVELTIMEMEASUREMENT",$D76),"--")</f>
        <v>--</v>
      </c>
      <c r="GE76" s="380" t="str">
        <f>IFERROR(GETPIVOTDATA("Average of VEHS(40)",#REF!,"TIMEINT",GE$9,"VEHICLETRAVELTIMEMEASUREMENT",$D76),"--")</f>
        <v>--</v>
      </c>
      <c r="GF76" s="380" t="str">
        <f>IFERROR(GETPIVOTDATA("Average of VEHS(40)",#REF!,"TIMEINT",GF$9,"VEHICLETRAVELTIMEMEASUREMENT",$D76),"--")</f>
        <v>--</v>
      </c>
      <c r="GG76" s="380" t="str">
        <f>IFERROR(GETPIVOTDATA("Average of VEHS(40)",#REF!,"TIMEINT",GG$9,"VEHICLETRAVELTIMEMEASUREMENT",$D76),"--")</f>
        <v>--</v>
      </c>
      <c r="GH76" s="380" t="str">
        <f>IFERROR(GETPIVOTDATA("Average of VEHS(40)",#REF!,"TIMEINT",GH$9,"VEHICLETRAVELTIMEMEASUREMENT",$D76),"--")</f>
        <v>--</v>
      </c>
      <c r="GI76" s="380" t="str">
        <f>IFERROR(GETPIVOTDATA("Average of VEHS(40)",#REF!,"TIMEINT",GI$9,"VEHICLETRAVELTIMEMEASUREMENT",$D76),"--")</f>
        <v>--</v>
      </c>
      <c r="GJ76" s="380" t="str">
        <f>IFERROR(GETPIVOTDATA("Average of VEHS(40)",#REF!,"TIMEINT",GJ$9,"VEHICLETRAVELTIMEMEASUREMENT",$D76),"--")</f>
        <v>--</v>
      </c>
      <c r="GK76" s="381" t="str">
        <f>IFERROR(GETPIVOTDATA("Average of VEHS(40)",#REF!,"TIMEINT",GK$9,"VEHICLETRAVELTIMEMEASUREMENT",$D76),"--")</f>
        <v>--</v>
      </c>
      <c r="GL76" s="387"/>
      <c r="GM76" s="259" t="str">
        <f t="shared" si="47"/>
        <v>--</v>
      </c>
      <c r="GN76" s="410" t="str">
        <f t="shared" si="48"/>
        <v>--</v>
      </c>
      <c r="GO76" s="381">
        <f t="shared" si="49"/>
        <v>0</v>
      </c>
      <c r="GP76" s="387"/>
      <c r="GQ76" s="259" t="str">
        <f>IFERROR(GETPIVOTDATA("Average of TRAVTM(60)",#REF!,"TIMEINT",GQ$9,"VEHICLETRAVELTIMEMEASUREMENT",$D76)/3600/24,"--")</f>
        <v>--</v>
      </c>
      <c r="GR76" s="36" t="str">
        <f>IFERROR(GETPIVOTDATA("Average of TRAVTM(60)",#REF!,"TIMEINT",GR$9,"VEHICLETRAVELTIMEMEASUREMENT",$D76)/3600/24,"--")</f>
        <v>--</v>
      </c>
      <c r="GS76" s="36" t="str">
        <f>IFERROR(GETPIVOTDATA("Average of TRAVTM(60)",#REF!,"TIMEINT",GS$9,"VEHICLETRAVELTIMEMEASUREMENT",$D76)/3600/24,"--")</f>
        <v>--</v>
      </c>
      <c r="GT76" s="36" t="str">
        <f>IFERROR(GETPIVOTDATA("Average of TRAVTM(60)",#REF!,"TIMEINT",GT$9,"VEHICLETRAVELTIMEMEASUREMENT",$D76)/3600/24,"--")</f>
        <v>--</v>
      </c>
      <c r="GU76" s="36" t="str">
        <f>IFERROR(GETPIVOTDATA("Average of TRAVTM(60)",#REF!,"TIMEINT",GU$9,"VEHICLETRAVELTIMEMEASUREMENT",$D76)/3600/24,"--")</f>
        <v>--</v>
      </c>
      <c r="GV76" s="36" t="str">
        <f>IFERROR(GETPIVOTDATA("Average of TRAVTM(60)",#REF!,"TIMEINT",GV$9,"VEHICLETRAVELTIMEMEASUREMENT",$D76)/3600/24,"--")</f>
        <v>--</v>
      </c>
      <c r="GW76" s="36" t="str">
        <f>IFERROR(GETPIVOTDATA("Average of TRAVTM(60)",#REF!,"TIMEINT",GW$9,"VEHICLETRAVELTIMEMEASUREMENT",$D76)/3600/24,"--")</f>
        <v>--</v>
      </c>
      <c r="GX76" s="36" t="str">
        <f>IFERROR(GETPIVOTDATA("Average of TRAVTM(60)",#REF!,"TIMEINT",GX$9,"VEHICLETRAVELTIMEMEASUREMENT",$D76)/3600/24,"--")</f>
        <v>--</v>
      </c>
      <c r="GY76" s="36" t="str">
        <f>IFERROR(GETPIVOTDATA("Average of TRAVTM(60)",#REF!,"TIMEINT",GY$9,"VEHICLETRAVELTIMEMEASUREMENT",$D76)/3600/24,"--")</f>
        <v>--</v>
      </c>
      <c r="GZ76" s="36" t="str">
        <f>IFERROR(GETPIVOTDATA("Average of TRAVTM(60)",#REF!,"TIMEINT",GZ$9,"VEHICLETRAVELTIMEMEASUREMENT",$D76)/3600/24,"--")</f>
        <v>--</v>
      </c>
      <c r="HA76" s="36" t="str">
        <f>IFERROR(GETPIVOTDATA("Average of TRAVTM(60)",#REF!,"TIMEINT",HA$9,"VEHICLETRAVELTIMEMEASUREMENT",$D76)/3600/24,"--")</f>
        <v>--</v>
      </c>
      <c r="HB76" s="36" t="str">
        <f>IFERROR(GETPIVOTDATA("Average of TRAVTM(60)",#REF!,"TIMEINT",HB$9,"VEHICLETRAVELTIMEMEASUREMENT",$D76)/3600/24,"--")</f>
        <v>--</v>
      </c>
      <c r="HC76" s="36" t="str">
        <f>IFERROR(GETPIVOTDATA("Average of TRAVTM(60)",#REF!,"TIMEINT",HC$9,"VEHICLETRAVELTIMEMEASUREMENT",$D76)/3600/24,"--")</f>
        <v>--</v>
      </c>
      <c r="HD76" s="36" t="str">
        <f>IFERROR(GETPIVOTDATA("Average of TRAVTM(60)",#REF!,"TIMEINT",HD$9,"VEHICLETRAVELTIMEMEASUREMENT",$D76)/3600/24,"--")</f>
        <v>--</v>
      </c>
      <c r="HE76" s="36" t="str">
        <f>IFERROR(GETPIVOTDATA("Average of TRAVTM(60)",#REF!,"TIMEINT",HE$9,"VEHICLETRAVELTIMEMEASUREMENT",$D76)/3600/24,"--")</f>
        <v>--</v>
      </c>
      <c r="HF76" s="177" t="str">
        <f>IFERROR(GETPIVOTDATA("Average of TRAVTM(60)",#REF!,"TIMEINT",HF$9,"VEHICLETRAVELTIMEMEASUREMENT",$D76)/3600/24,"--")</f>
        <v>--</v>
      </c>
      <c r="HG76" s="387"/>
      <c r="HH76" s="379" t="str">
        <f>IFERROR(GETPIVOTDATA("Average of VEHS(60)",#REF!,"TIMEINT",HH$9,"VEHICLETRAVELTIMEMEASUREMENT",$D76),"--")</f>
        <v>--</v>
      </c>
      <c r="HI76" s="380" t="str">
        <f>IFERROR(GETPIVOTDATA("Average of VEHS(60)",#REF!,"TIMEINT",HI$9,"VEHICLETRAVELTIMEMEASUREMENT",$D76),"--")</f>
        <v>--</v>
      </c>
      <c r="HJ76" s="380" t="str">
        <f>IFERROR(GETPIVOTDATA("Average of VEHS(60)",#REF!,"TIMEINT",HJ$9,"VEHICLETRAVELTIMEMEASUREMENT",$D76),"--")</f>
        <v>--</v>
      </c>
      <c r="HK76" s="380" t="str">
        <f>IFERROR(GETPIVOTDATA("Average of VEHS(60)",#REF!,"TIMEINT",HK$9,"VEHICLETRAVELTIMEMEASUREMENT",$D76),"--")</f>
        <v>--</v>
      </c>
      <c r="HL76" s="380" t="str">
        <f>IFERROR(GETPIVOTDATA("Average of VEHS(60)",#REF!,"TIMEINT",HL$9,"VEHICLETRAVELTIMEMEASUREMENT",$D76),"--")</f>
        <v>--</v>
      </c>
      <c r="HM76" s="380" t="str">
        <f>IFERROR(GETPIVOTDATA("Average of VEHS(60)",#REF!,"TIMEINT",HM$9,"VEHICLETRAVELTIMEMEASUREMENT",$D76),"--")</f>
        <v>--</v>
      </c>
      <c r="HN76" s="380" t="str">
        <f>IFERROR(GETPIVOTDATA("Average of VEHS(60)",#REF!,"TIMEINT",HN$9,"VEHICLETRAVELTIMEMEASUREMENT",$D76),"--")</f>
        <v>--</v>
      </c>
      <c r="HO76" s="380" t="str">
        <f>IFERROR(GETPIVOTDATA("Average of VEHS(60)",#REF!,"TIMEINT",HO$9,"VEHICLETRAVELTIMEMEASUREMENT",$D76),"--")</f>
        <v>--</v>
      </c>
      <c r="HP76" s="380" t="str">
        <f>IFERROR(GETPIVOTDATA("Average of VEHS(60)",#REF!,"TIMEINT",HP$9,"VEHICLETRAVELTIMEMEASUREMENT",$D76),"--")</f>
        <v>--</v>
      </c>
      <c r="HQ76" s="380" t="str">
        <f>IFERROR(GETPIVOTDATA("Average of VEHS(60)",#REF!,"TIMEINT",HQ$9,"VEHICLETRAVELTIMEMEASUREMENT",$D76),"--")</f>
        <v>--</v>
      </c>
      <c r="HR76" s="380" t="str">
        <f>IFERROR(GETPIVOTDATA("Average of VEHS(60)",#REF!,"TIMEINT",HR$9,"VEHICLETRAVELTIMEMEASUREMENT",$D76),"--")</f>
        <v>--</v>
      </c>
      <c r="HS76" s="380" t="str">
        <f>IFERROR(GETPIVOTDATA("Average of VEHS(60)",#REF!,"TIMEINT",HS$9,"VEHICLETRAVELTIMEMEASUREMENT",$D76),"--")</f>
        <v>--</v>
      </c>
      <c r="HT76" s="380" t="str">
        <f>IFERROR(GETPIVOTDATA("Average of VEHS(60)",#REF!,"TIMEINT",HT$9,"VEHICLETRAVELTIMEMEASUREMENT",$D76),"--")</f>
        <v>--</v>
      </c>
      <c r="HU76" s="380" t="str">
        <f>IFERROR(GETPIVOTDATA("Average of VEHS(60)",#REF!,"TIMEINT",HU$9,"VEHICLETRAVELTIMEMEASUREMENT",$D76),"--")</f>
        <v>--</v>
      </c>
      <c r="HV76" s="380" t="str">
        <f>IFERROR(GETPIVOTDATA("Average of VEHS(60)",#REF!,"TIMEINT",HV$9,"VEHICLETRAVELTIMEMEASUREMENT",$D76),"--")</f>
        <v>--</v>
      </c>
      <c r="HW76" s="381" t="str">
        <f>IFERROR(GETPIVOTDATA("Average of VEHS(60)",#REF!,"TIMEINT",HW$9,"VEHICLETRAVELTIMEMEASUREMENT",$D76),"--")</f>
        <v>--</v>
      </c>
      <c r="HX76" s="387"/>
      <c r="HY76" s="259" t="str">
        <f t="shared" si="50"/>
        <v>--</v>
      </c>
      <c r="HZ76" s="410" t="str">
        <f t="shared" si="51"/>
        <v>--</v>
      </c>
      <c r="IA76" s="381">
        <f t="shared" si="52"/>
        <v>0</v>
      </c>
      <c r="IB76" s="716"/>
      <c r="IC76" s="379" t="str">
        <f>IFERROR(AVERAGEIFS('VISSIM Travel Time Outputs'!$L:$L,'VISSIM Travel Time Outputs'!$D:$D,$D76,'VISSIM Travel Time Outputs'!$A:$A,"AVG",'VISSIM Travel Time Outputs'!$B:$B,IC$9),"-")</f>
        <v>-</v>
      </c>
      <c r="ID76" s="380" t="str">
        <f>IFERROR(AVERAGEIFS('VISSIM Travel Time Outputs'!$L:$L,'VISSIM Travel Time Outputs'!$D:$D,$D76,'VISSIM Travel Time Outputs'!$A:$A,"AVG",'VISSIM Travel Time Outputs'!$B:$B,ID$9),"-")</f>
        <v>-</v>
      </c>
      <c r="IE76" s="380" t="str">
        <f>IFERROR(AVERAGEIFS('VISSIM Travel Time Outputs'!$L:$L,'VISSIM Travel Time Outputs'!$D:$D,$D76,'VISSIM Travel Time Outputs'!$A:$A,"AVG",'VISSIM Travel Time Outputs'!$B:$B,IE$9),"-")</f>
        <v>-</v>
      </c>
      <c r="IF76" s="380" t="str">
        <f>IFERROR(AVERAGEIFS('VISSIM Travel Time Outputs'!$L:$L,'VISSIM Travel Time Outputs'!$D:$D,$D76,'VISSIM Travel Time Outputs'!$A:$A,"AVG",'VISSIM Travel Time Outputs'!$B:$B,IF$9),"-")</f>
        <v>-</v>
      </c>
      <c r="IG76" s="380" t="str">
        <f>IFERROR(AVERAGEIFS('VISSIM Travel Time Outputs'!$L:$L,'VISSIM Travel Time Outputs'!$D:$D,$D76,'VISSIM Travel Time Outputs'!$A:$A,"AVG",'VISSIM Travel Time Outputs'!$B:$B,IG$9),"-")</f>
        <v>-</v>
      </c>
      <c r="IH76" s="380" t="str">
        <f>IFERROR(AVERAGEIFS('VISSIM Travel Time Outputs'!$L:$L,'VISSIM Travel Time Outputs'!$D:$D,$D76,'VISSIM Travel Time Outputs'!$A:$A,"AVG",'VISSIM Travel Time Outputs'!$B:$B,IH$9),"-")</f>
        <v>-</v>
      </c>
      <c r="II76" s="380" t="str">
        <f>IFERROR(AVERAGEIFS('VISSIM Travel Time Outputs'!$L:$L,'VISSIM Travel Time Outputs'!$D:$D,$D76,'VISSIM Travel Time Outputs'!$A:$A,"AVG",'VISSIM Travel Time Outputs'!$B:$B,II$9),"-")</f>
        <v>-</v>
      </c>
      <c r="IJ76" s="380" t="str">
        <f>IFERROR(AVERAGEIFS('VISSIM Travel Time Outputs'!$L:$L,'VISSIM Travel Time Outputs'!$D:$D,$D76,'VISSIM Travel Time Outputs'!$A:$A,"AVG",'VISSIM Travel Time Outputs'!$B:$B,IJ$9),"-")</f>
        <v>-</v>
      </c>
      <c r="IK76" s="380" t="str">
        <f>IFERROR(AVERAGEIFS('VISSIM Travel Time Outputs'!$L:$L,'VISSIM Travel Time Outputs'!$D:$D,$D76,'VISSIM Travel Time Outputs'!$A:$A,"AVG",'VISSIM Travel Time Outputs'!$B:$B,IK$9),"-")</f>
        <v>-</v>
      </c>
      <c r="IL76" s="380" t="str">
        <f>IFERROR(AVERAGEIFS('VISSIM Travel Time Outputs'!$L:$L,'VISSIM Travel Time Outputs'!$D:$D,$D76,'VISSIM Travel Time Outputs'!$A:$A,"AVG",'VISSIM Travel Time Outputs'!$B:$B,IL$9),"-")</f>
        <v>-</v>
      </c>
      <c r="IM76" s="380" t="str">
        <f>IFERROR(AVERAGEIFS('VISSIM Travel Time Outputs'!$L:$L,'VISSIM Travel Time Outputs'!$D:$D,$D76,'VISSIM Travel Time Outputs'!$A:$A,"AVG",'VISSIM Travel Time Outputs'!$B:$B,IM$9),"-")</f>
        <v>-</v>
      </c>
      <c r="IN76" s="380" t="str">
        <f>IFERROR(AVERAGEIFS('VISSIM Travel Time Outputs'!$L:$L,'VISSIM Travel Time Outputs'!$D:$D,$D76,'VISSIM Travel Time Outputs'!$A:$A,"AVG",'VISSIM Travel Time Outputs'!$B:$B,IN$9),"-")</f>
        <v>-</v>
      </c>
      <c r="IO76" s="380" t="str">
        <f>IFERROR(AVERAGEIFS('VISSIM Travel Time Outputs'!$L:$L,'VISSIM Travel Time Outputs'!$D:$D,$D76,'VISSIM Travel Time Outputs'!$A:$A,"AVG",'VISSIM Travel Time Outputs'!$B:$B,IO$9),"-")</f>
        <v>-</v>
      </c>
      <c r="IP76" s="380" t="str">
        <f>IFERROR(AVERAGEIFS('VISSIM Travel Time Outputs'!$L:$L,'VISSIM Travel Time Outputs'!$D:$D,$D76,'VISSIM Travel Time Outputs'!$A:$A,"AVG",'VISSIM Travel Time Outputs'!$B:$B,IP$9),"-")</f>
        <v>-</v>
      </c>
      <c r="IQ76" s="380" t="str">
        <f>IFERROR(AVERAGEIFS('VISSIM Travel Time Outputs'!$L:$L,'VISSIM Travel Time Outputs'!$D:$D,$D76,'VISSIM Travel Time Outputs'!$A:$A,"AVG",'VISSIM Travel Time Outputs'!$B:$B,IQ$9),"-")</f>
        <v>-</v>
      </c>
      <c r="IR76" s="381" t="str">
        <f>IFERROR(AVERAGEIFS('VISSIM Travel Time Outputs'!$L:$L,'VISSIM Travel Time Outputs'!$D:$D,$D76,'VISSIM Travel Time Outputs'!$A:$A,"AVG",'VISSIM Travel Time Outputs'!$B:$B,IR$9),"-")</f>
        <v>-</v>
      </c>
      <c r="IS76" s="381" t="str">
        <f t="shared" si="53"/>
        <v>--</v>
      </c>
    </row>
    <row r="77" spans="1:253" x14ac:dyDescent="0.25">
      <c r="A77" s="302" t="str">
        <f t="shared" si="34"/>
        <v>H</v>
      </c>
      <c r="B77" s="375">
        <f t="shared" si="54"/>
        <v>68</v>
      </c>
      <c r="C77" s="475">
        <f>INDEX('Input - Travel Times'!$B$3:$AL$103,MATCH($B77,'Input - Travel Times'!$B$3:$B$103,0),MATCH(C$9,'Input - Travel Times'!$B$3:$AL$3,0))</f>
        <v>0</v>
      </c>
      <c r="D77" s="194">
        <f>INDEX('Input - Travel Times'!$B$3:$AS$103,MATCH($B77,'Input - Travel Times'!$B$3:$B$103,0),MATCH(D$9,'Input - Travel Times'!$B$3:$AS$3,0))</f>
        <v>0</v>
      </c>
      <c r="E77" s="582">
        <f>TIME(0,0,INDEX('Input - Travel Times'!$B$3:$AL$103,MATCH($B77,'Input - Travel Times'!$B$3:$B$103,0),MATCH(E$9,'Input - Travel Times'!$B$3:$AL$3,0)))</f>
        <v>0</v>
      </c>
      <c r="F77" s="582">
        <f>TIME(0,0,INDEX('Input - Travel Times'!$B$3:$AL$103,MATCH($B77,'Input - Travel Times'!$B$3:$B$103,0),MATCH(F$9,'Input - Travel Times'!$B$3:$AL$3,0)))</f>
        <v>0</v>
      </c>
      <c r="G77" s="582">
        <f>TIME(0,0,INDEX('Input - Travel Times'!$B$3:$AL$103,MATCH($B77,'Input - Travel Times'!$B$3:$B$103,0),MATCH(G$9,'Input - Travel Times'!$B$3:$AL$3,0)))</f>
        <v>0</v>
      </c>
      <c r="I77" s="259" t="str">
        <f>IFERROR(TIME(0,0,AVERAGEIFS('VISSIM Travel Time Outputs'!$I:$I,'VISSIM Travel Time Outputs'!$D:$D,$D77,'VISSIM Travel Time Outputs'!$A:$A,"AVG",'VISSIM Travel Time Outputs'!$B:$B,I$9)),"-")</f>
        <v>-</v>
      </c>
      <c r="J77" s="36" t="str">
        <f>IFERROR(TIME(0,0,AVERAGEIFS('VISSIM Travel Time Outputs'!$I:$I,'VISSIM Travel Time Outputs'!$D:$D,$D77,'VISSIM Travel Time Outputs'!$A:$A,"AVG",'VISSIM Travel Time Outputs'!$B:$B,J$9)),"-")</f>
        <v>-</v>
      </c>
      <c r="K77" s="36" t="str">
        <f>IFERROR(TIME(0,0,AVERAGEIFS('VISSIM Travel Time Outputs'!$I:$I,'VISSIM Travel Time Outputs'!$D:$D,$D77,'VISSIM Travel Time Outputs'!$A:$A,"AVG",'VISSIM Travel Time Outputs'!$B:$B,K$9)),"-")</f>
        <v>-</v>
      </c>
      <c r="L77" s="36" t="str">
        <f>IFERROR(TIME(0,0,AVERAGEIFS('VISSIM Travel Time Outputs'!$I:$I,'VISSIM Travel Time Outputs'!$D:$D,$D77,'VISSIM Travel Time Outputs'!$A:$A,"AVG",'VISSIM Travel Time Outputs'!$B:$B,L$9)),"-")</f>
        <v>-</v>
      </c>
      <c r="M77" s="36" t="str">
        <f>IFERROR(TIME(0,0,AVERAGEIFS('VISSIM Travel Time Outputs'!$I:$I,'VISSIM Travel Time Outputs'!$D:$D,$D77,'VISSIM Travel Time Outputs'!$A:$A,"AVG",'VISSIM Travel Time Outputs'!$B:$B,M$9)),"-")</f>
        <v>-</v>
      </c>
      <c r="N77" s="36" t="str">
        <f>IFERROR(TIME(0,0,AVERAGEIFS('VISSIM Travel Time Outputs'!$I:$I,'VISSIM Travel Time Outputs'!$D:$D,$D77,'VISSIM Travel Time Outputs'!$A:$A,"AVG",'VISSIM Travel Time Outputs'!$B:$B,N$9)),"-")</f>
        <v>-</v>
      </c>
      <c r="O77" s="36" t="str">
        <f>IFERROR(TIME(0,0,AVERAGEIFS('VISSIM Travel Time Outputs'!$I:$I,'VISSIM Travel Time Outputs'!$D:$D,$D77,'VISSIM Travel Time Outputs'!$A:$A,"AVG",'VISSIM Travel Time Outputs'!$B:$B,O$9)),"-")</f>
        <v>-</v>
      </c>
      <c r="P77" s="36" t="str">
        <f>IFERROR(TIME(0,0,AVERAGEIFS('VISSIM Travel Time Outputs'!$I:$I,'VISSIM Travel Time Outputs'!$D:$D,$D77,'VISSIM Travel Time Outputs'!$A:$A,"AVG",'VISSIM Travel Time Outputs'!$B:$B,P$9)),"-")</f>
        <v>-</v>
      </c>
      <c r="Q77" s="36" t="str">
        <f>IFERROR(TIME(0,0,AVERAGEIFS('VISSIM Travel Time Outputs'!$I:$I,'VISSIM Travel Time Outputs'!$D:$D,$D77,'VISSIM Travel Time Outputs'!$A:$A,"AVG",'VISSIM Travel Time Outputs'!$B:$B,Q$9)),"-")</f>
        <v>-</v>
      </c>
      <c r="R77" s="36" t="str">
        <f>IFERROR(TIME(0,0,AVERAGEIFS('VISSIM Travel Time Outputs'!$I:$I,'VISSIM Travel Time Outputs'!$D:$D,$D77,'VISSIM Travel Time Outputs'!$A:$A,"AVG",'VISSIM Travel Time Outputs'!$B:$B,R$9)),"-")</f>
        <v>-</v>
      </c>
      <c r="S77" s="36" t="str">
        <f>IFERROR(TIME(0,0,AVERAGEIFS('VISSIM Travel Time Outputs'!$I:$I,'VISSIM Travel Time Outputs'!$D:$D,$D77,'VISSIM Travel Time Outputs'!$A:$A,"AVG",'VISSIM Travel Time Outputs'!$B:$B,S$9)),"-")</f>
        <v>-</v>
      </c>
      <c r="T77" s="36" t="str">
        <f>IFERROR(TIME(0,0,AVERAGEIFS('VISSIM Travel Time Outputs'!$I:$I,'VISSIM Travel Time Outputs'!$D:$D,$D77,'VISSIM Travel Time Outputs'!$A:$A,"AVG",'VISSIM Travel Time Outputs'!$B:$B,T$9)),"-")</f>
        <v>-</v>
      </c>
      <c r="U77" s="36" t="str">
        <f>IFERROR(TIME(0,0,AVERAGEIFS('VISSIM Travel Time Outputs'!$I:$I,'VISSIM Travel Time Outputs'!$D:$D,$D77,'VISSIM Travel Time Outputs'!$A:$A,"AVG",'VISSIM Travel Time Outputs'!$B:$B,U$9)),"-")</f>
        <v>-</v>
      </c>
      <c r="V77" s="36" t="str">
        <f>IFERROR(TIME(0,0,AVERAGEIFS('VISSIM Travel Time Outputs'!$I:$I,'VISSIM Travel Time Outputs'!$D:$D,$D77,'VISSIM Travel Time Outputs'!$A:$A,"AVG",'VISSIM Travel Time Outputs'!$B:$B,V$9)),"-")</f>
        <v>-</v>
      </c>
      <c r="W77" s="36" t="str">
        <f>IFERROR(TIME(0,0,AVERAGEIFS('VISSIM Travel Time Outputs'!$I:$I,'VISSIM Travel Time Outputs'!$D:$D,$D77,'VISSIM Travel Time Outputs'!$A:$A,"AVG",'VISSIM Travel Time Outputs'!$B:$B,W$9)),"-")</f>
        <v>-</v>
      </c>
      <c r="X77" s="177" t="str">
        <f>IFERROR(TIME(0,0,AVERAGEIFS('VISSIM Travel Time Outputs'!$I:$I,'VISSIM Travel Time Outputs'!$D:$D,$D77,'VISSIM Travel Time Outputs'!$A:$A,"AVG",'VISSIM Travel Time Outputs'!$B:$B,X$9)),"-")</f>
        <v>-</v>
      </c>
      <c r="Y77" s="304"/>
      <c r="Z77" s="379" t="str">
        <f>IFERROR(AVERAGEIFS('VISSIM Travel Time Outputs'!$F:$F,'VISSIM Travel Time Outputs'!$D:$D,$D77,'VISSIM Travel Time Outputs'!$A:$A,"AVG",'VISSIM Travel Time Outputs'!$B:$B,Z$9),"-")</f>
        <v>-</v>
      </c>
      <c r="AA77" s="380" t="str">
        <f>IFERROR(AVERAGEIFS('VISSIM Travel Time Outputs'!$F:$F,'VISSIM Travel Time Outputs'!$D:$D,$D77,'VISSIM Travel Time Outputs'!$A:$A,"AVG",'VISSIM Travel Time Outputs'!$B:$B,AA$9),"-")</f>
        <v>-</v>
      </c>
      <c r="AB77" s="380" t="str">
        <f>IFERROR(AVERAGEIFS('VISSIM Travel Time Outputs'!$F:$F,'VISSIM Travel Time Outputs'!$D:$D,$D77,'VISSIM Travel Time Outputs'!$A:$A,"AVG",'VISSIM Travel Time Outputs'!$B:$B,AB$9),"-")</f>
        <v>-</v>
      </c>
      <c r="AC77" s="380" t="str">
        <f>IFERROR(AVERAGEIFS('VISSIM Travel Time Outputs'!$F:$F,'VISSIM Travel Time Outputs'!$D:$D,$D77,'VISSIM Travel Time Outputs'!$A:$A,"AVG",'VISSIM Travel Time Outputs'!$B:$B,AC$9),"-")</f>
        <v>-</v>
      </c>
      <c r="AD77" s="380" t="str">
        <f>IFERROR(AVERAGEIFS('VISSIM Travel Time Outputs'!$F:$F,'VISSIM Travel Time Outputs'!$D:$D,$D77,'VISSIM Travel Time Outputs'!$A:$A,"AVG",'VISSIM Travel Time Outputs'!$B:$B,AD$9),"-")</f>
        <v>-</v>
      </c>
      <c r="AE77" s="380" t="str">
        <f>IFERROR(AVERAGEIFS('VISSIM Travel Time Outputs'!$F:$F,'VISSIM Travel Time Outputs'!$D:$D,$D77,'VISSIM Travel Time Outputs'!$A:$A,"AVG",'VISSIM Travel Time Outputs'!$B:$B,AE$9),"-")</f>
        <v>-</v>
      </c>
      <c r="AF77" s="380" t="str">
        <f>IFERROR(AVERAGEIFS('VISSIM Travel Time Outputs'!$F:$F,'VISSIM Travel Time Outputs'!$D:$D,$D77,'VISSIM Travel Time Outputs'!$A:$A,"AVG",'VISSIM Travel Time Outputs'!$B:$B,AF$9),"-")</f>
        <v>-</v>
      </c>
      <c r="AG77" s="380" t="str">
        <f>IFERROR(AVERAGEIFS('VISSIM Travel Time Outputs'!$F:$F,'VISSIM Travel Time Outputs'!$D:$D,$D77,'VISSIM Travel Time Outputs'!$A:$A,"AVG",'VISSIM Travel Time Outputs'!$B:$B,AG$9),"-")</f>
        <v>-</v>
      </c>
      <c r="AH77" s="380" t="str">
        <f>IFERROR(AVERAGEIFS('VISSIM Travel Time Outputs'!$F:$F,'VISSIM Travel Time Outputs'!$D:$D,$D77,'VISSIM Travel Time Outputs'!$A:$A,"AVG",'VISSIM Travel Time Outputs'!$B:$B,AH$9),"-")</f>
        <v>-</v>
      </c>
      <c r="AI77" s="380" t="str">
        <f>IFERROR(AVERAGEIFS('VISSIM Travel Time Outputs'!$F:$F,'VISSIM Travel Time Outputs'!$D:$D,$D77,'VISSIM Travel Time Outputs'!$A:$A,"AVG",'VISSIM Travel Time Outputs'!$B:$B,AI$9),"-")</f>
        <v>-</v>
      </c>
      <c r="AJ77" s="380" t="str">
        <f>IFERROR(AVERAGEIFS('VISSIM Travel Time Outputs'!$F:$F,'VISSIM Travel Time Outputs'!$D:$D,$D77,'VISSIM Travel Time Outputs'!$A:$A,"AVG",'VISSIM Travel Time Outputs'!$B:$B,AJ$9),"-")</f>
        <v>-</v>
      </c>
      <c r="AK77" s="380" t="str">
        <f>IFERROR(AVERAGEIFS('VISSIM Travel Time Outputs'!$F:$F,'VISSIM Travel Time Outputs'!$D:$D,$D77,'VISSIM Travel Time Outputs'!$A:$A,"AVG",'VISSIM Travel Time Outputs'!$B:$B,AK$9),"-")</f>
        <v>-</v>
      </c>
      <c r="AL77" s="380" t="str">
        <f>IFERROR(AVERAGEIFS('VISSIM Travel Time Outputs'!$F:$F,'VISSIM Travel Time Outputs'!$D:$D,$D77,'VISSIM Travel Time Outputs'!$A:$A,"AVG",'VISSIM Travel Time Outputs'!$B:$B,AL$9),"-")</f>
        <v>-</v>
      </c>
      <c r="AM77" s="380" t="str">
        <f>IFERROR(AVERAGEIFS('VISSIM Travel Time Outputs'!$F:$F,'VISSIM Travel Time Outputs'!$D:$D,$D77,'VISSIM Travel Time Outputs'!$A:$A,"AVG",'VISSIM Travel Time Outputs'!$B:$B,AM$9),"-")</f>
        <v>-</v>
      </c>
      <c r="AN77" s="380" t="str">
        <f>IFERROR(AVERAGEIFS('VISSIM Travel Time Outputs'!$F:$F,'VISSIM Travel Time Outputs'!$D:$D,$D77,'VISSIM Travel Time Outputs'!$A:$A,"AVG",'VISSIM Travel Time Outputs'!$B:$B,AN$9),"-")</f>
        <v>-</v>
      </c>
      <c r="AO77" s="381" t="str">
        <f>IFERROR(AVERAGEIFS('VISSIM Travel Time Outputs'!$F:$F,'VISSIM Travel Time Outputs'!$D:$D,$D77,'VISSIM Travel Time Outputs'!$A:$A,"AVG",'VISSIM Travel Time Outputs'!$B:$B,AO$9),"-")</f>
        <v>-</v>
      </c>
      <c r="AP77" s="387"/>
      <c r="AQ77" s="259" t="str">
        <f t="shared" si="35"/>
        <v>--</v>
      </c>
      <c r="AR77" s="410" t="str">
        <f t="shared" si="36"/>
        <v>--</v>
      </c>
      <c r="AS77" s="381">
        <f t="shared" si="37"/>
        <v>0</v>
      </c>
      <c r="AT77" s="305"/>
      <c r="AU77" s="259" t="str">
        <f>IFERROR(TIME(0,0,AVERAGEIFS('VISSIM Travel Time Outputs'!$J:$J,'VISSIM Travel Time Outputs'!$D:$D,$D77,'VISSIM Travel Time Outputs'!$A:$A,"AVG",'VISSIM Travel Time Outputs'!$B:$B,AU$9)),"-")</f>
        <v>-</v>
      </c>
      <c r="AV77" s="36" t="str">
        <f>IFERROR(TIME(0,0,AVERAGEIFS('VISSIM Travel Time Outputs'!$J:$J,'VISSIM Travel Time Outputs'!$D:$D,$D77,'VISSIM Travel Time Outputs'!$A:$A,"AVG",'VISSIM Travel Time Outputs'!$B:$B,AV$9)),"-")</f>
        <v>-</v>
      </c>
      <c r="AW77" s="36" t="str">
        <f>IFERROR(TIME(0,0,AVERAGEIFS('VISSIM Travel Time Outputs'!$J:$J,'VISSIM Travel Time Outputs'!$D:$D,$D77,'VISSIM Travel Time Outputs'!$A:$A,"AVG",'VISSIM Travel Time Outputs'!$B:$B,AW$9)),"-")</f>
        <v>-</v>
      </c>
      <c r="AX77" s="36" t="str">
        <f>IFERROR(TIME(0,0,AVERAGEIFS('VISSIM Travel Time Outputs'!$J:$J,'VISSIM Travel Time Outputs'!$D:$D,$D77,'VISSIM Travel Time Outputs'!$A:$A,"AVG",'VISSIM Travel Time Outputs'!$B:$B,AX$9)),"-")</f>
        <v>-</v>
      </c>
      <c r="AY77" s="36" t="str">
        <f>IFERROR(TIME(0,0,AVERAGEIFS('VISSIM Travel Time Outputs'!$J:$J,'VISSIM Travel Time Outputs'!$D:$D,$D77,'VISSIM Travel Time Outputs'!$A:$A,"AVG",'VISSIM Travel Time Outputs'!$B:$B,AY$9)),"-")</f>
        <v>-</v>
      </c>
      <c r="AZ77" s="36" t="str">
        <f>IFERROR(TIME(0,0,AVERAGEIFS('VISSIM Travel Time Outputs'!$J:$J,'VISSIM Travel Time Outputs'!$D:$D,$D77,'VISSIM Travel Time Outputs'!$A:$A,"AVG",'VISSIM Travel Time Outputs'!$B:$B,AZ$9)),"-")</f>
        <v>-</v>
      </c>
      <c r="BA77" s="36" t="str">
        <f>IFERROR(TIME(0,0,AVERAGEIFS('VISSIM Travel Time Outputs'!$J:$J,'VISSIM Travel Time Outputs'!$D:$D,$D77,'VISSIM Travel Time Outputs'!$A:$A,"AVG",'VISSIM Travel Time Outputs'!$B:$B,BA$9)),"-")</f>
        <v>-</v>
      </c>
      <c r="BB77" s="36" t="str">
        <f>IFERROR(TIME(0,0,AVERAGEIFS('VISSIM Travel Time Outputs'!$J:$J,'VISSIM Travel Time Outputs'!$D:$D,$D77,'VISSIM Travel Time Outputs'!$A:$A,"AVG",'VISSIM Travel Time Outputs'!$B:$B,BB$9)),"-")</f>
        <v>-</v>
      </c>
      <c r="BC77" s="36" t="str">
        <f>IFERROR(TIME(0,0,AVERAGEIFS('VISSIM Travel Time Outputs'!$J:$J,'VISSIM Travel Time Outputs'!$D:$D,$D77,'VISSIM Travel Time Outputs'!$A:$A,"AVG",'VISSIM Travel Time Outputs'!$B:$B,BC$9)),"-")</f>
        <v>-</v>
      </c>
      <c r="BD77" s="36" t="str">
        <f>IFERROR(TIME(0,0,AVERAGEIFS('VISSIM Travel Time Outputs'!$J:$J,'VISSIM Travel Time Outputs'!$D:$D,$D77,'VISSIM Travel Time Outputs'!$A:$A,"AVG",'VISSIM Travel Time Outputs'!$B:$B,BD$9)),"-")</f>
        <v>-</v>
      </c>
      <c r="BE77" s="36" t="str">
        <f>IFERROR(TIME(0,0,AVERAGEIFS('VISSIM Travel Time Outputs'!$J:$J,'VISSIM Travel Time Outputs'!$D:$D,$D77,'VISSIM Travel Time Outputs'!$A:$A,"AVG",'VISSIM Travel Time Outputs'!$B:$B,BE$9)),"-")</f>
        <v>-</v>
      </c>
      <c r="BF77" s="36" t="str">
        <f>IFERROR(TIME(0,0,AVERAGEIFS('VISSIM Travel Time Outputs'!$J:$J,'VISSIM Travel Time Outputs'!$D:$D,$D77,'VISSIM Travel Time Outputs'!$A:$A,"AVG",'VISSIM Travel Time Outputs'!$B:$B,BF$9)),"-")</f>
        <v>-</v>
      </c>
      <c r="BG77" s="36" t="str">
        <f>IFERROR(TIME(0,0,AVERAGEIFS('VISSIM Travel Time Outputs'!$J:$J,'VISSIM Travel Time Outputs'!$D:$D,$D77,'VISSIM Travel Time Outputs'!$A:$A,"AVG",'VISSIM Travel Time Outputs'!$B:$B,BG$9)),"-")</f>
        <v>-</v>
      </c>
      <c r="BH77" s="36" t="str">
        <f>IFERROR(TIME(0,0,AVERAGEIFS('VISSIM Travel Time Outputs'!$J:$J,'VISSIM Travel Time Outputs'!$D:$D,$D77,'VISSIM Travel Time Outputs'!$A:$A,"AVG",'VISSIM Travel Time Outputs'!$B:$B,BH$9)),"-")</f>
        <v>-</v>
      </c>
      <c r="BI77" s="36" t="str">
        <f>IFERROR(TIME(0,0,AVERAGEIFS('VISSIM Travel Time Outputs'!$J:$J,'VISSIM Travel Time Outputs'!$D:$D,$D77,'VISSIM Travel Time Outputs'!$A:$A,"AVG",'VISSIM Travel Time Outputs'!$B:$B,BI$9)),"-")</f>
        <v>-</v>
      </c>
      <c r="BJ77" s="177" t="str">
        <f>IFERROR(TIME(0,0,AVERAGEIFS('VISSIM Travel Time Outputs'!$J:$J,'VISSIM Travel Time Outputs'!$D:$D,$D77,'VISSIM Travel Time Outputs'!$A:$A,"AVG",'VISSIM Travel Time Outputs'!$B:$B,BJ$9)),"-")</f>
        <v>-</v>
      </c>
      <c r="BK77" s="164"/>
      <c r="BL77" s="379" t="str">
        <f>IFERROR(AVERAGEIFS('VISSIM Travel Time Outputs'!$G:$G,'VISSIM Travel Time Outputs'!$D:$D,$D77,'VISSIM Travel Time Outputs'!$A:$A,"AVG",'VISSIM Travel Time Outputs'!$B:$B,BL$9),"-")</f>
        <v>-</v>
      </c>
      <c r="BM77" s="380" t="str">
        <f>IFERROR(AVERAGEIFS('VISSIM Travel Time Outputs'!$G:$G,'VISSIM Travel Time Outputs'!$D:$D,$D77,'VISSIM Travel Time Outputs'!$A:$A,"AVG",'VISSIM Travel Time Outputs'!$B:$B,BM$9),"-")</f>
        <v>-</v>
      </c>
      <c r="BN77" s="380" t="str">
        <f>IFERROR(AVERAGEIFS('VISSIM Travel Time Outputs'!$G:$G,'VISSIM Travel Time Outputs'!$D:$D,$D77,'VISSIM Travel Time Outputs'!$A:$A,"AVG",'VISSIM Travel Time Outputs'!$B:$B,BN$9),"-")</f>
        <v>-</v>
      </c>
      <c r="BO77" s="380" t="str">
        <f>IFERROR(AVERAGEIFS('VISSIM Travel Time Outputs'!$G:$G,'VISSIM Travel Time Outputs'!$D:$D,$D77,'VISSIM Travel Time Outputs'!$A:$A,"AVG",'VISSIM Travel Time Outputs'!$B:$B,BO$9),"-")</f>
        <v>-</v>
      </c>
      <c r="BP77" s="380" t="str">
        <f>IFERROR(AVERAGEIFS('VISSIM Travel Time Outputs'!$G:$G,'VISSIM Travel Time Outputs'!$D:$D,$D77,'VISSIM Travel Time Outputs'!$A:$A,"AVG",'VISSIM Travel Time Outputs'!$B:$B,BP$9),"-")</f>
        <v>-</v>
      </c>
      <c r="BQ77" s="380" t="str">
        <f>IFERROR(AVERAGEIFS('VISSIM Travel Time Outputs'!$G:$G,'VISSIM Travel Time Outputs'!$D:$D,$D77,'VISSIM Travel Time Outputs'!$A:$A,"AVG",'VISSIM Travel Time Outputs'!$B:$B,BQ$9),"-")</f>
        <v>-</v>
      </c>
      <c r="BR77" s="380" t="str">
        <f>IFERROR(AVERAGEIFS('VISSIM Travel Time Outputs'!$G:$G,'VISSIM Travel Time Outputs'!$D:$D,$D77,'VISSIM Travel Time Outputs'!$A:$A,"AVG",'VISSIM Travel Time Outputs'!$B:$B,BR$9),"-")</f>
        <v>-</v>
      </c>
      <c r="BS77" s="380" t="str">
        <f>IFERROR(AVERAGEIFS('VISSIM Travel Time Outputs'!$G:$G,'VISSIM Travel Time Outputs'!$D:$D,$D77,'VISSIM Travel Time Outputs'!$A:$A,"AVG",'VISSIM Travel Time Outputs'!$B:$B,BS$9),"-")</f>
        <v>-</v>
      </c>
      <c r="BT77" s="380" t="str">
        <f>IFERROR(AVERAGEIFS('VISSIM Travel Time Outputs'!$G:$G,'VISSIM Travel Time Outputs'!$D:$D,$D77,'VISSIM Travel Time Outputs'!$A:$A,"AVG",'VISSIM Travel Time Outputs'!$B:$B,BT$9),"-")</f>
        <v>-</v>
      </c>
      <c r="BU77" s="380" t="str">
        <f>IFERROR(AVERAGEIFS('VISSIM Travel Time Outputs'!$G:$G,'VISSIM Travel Time Outputs'!$D:$D,$D77,'VISSIM Travel Time Outputs'!$A:$A,"AVG",'VISSIM Travel Time Outputs'!$B:$B,BU$9),"-")</f>
        <v>-</v>
      </c>
      <c r="BV77" s="380" t="str">
        <f>IFERROR(AVERAGEIFS('VISSIM Travel Time Outputs'!$G:$G,'VISSIM Travel Time Outputs'!$D:$D,$D77,'VISSIM Travel Time Outputs'!$A:$A,"AVG",'VISSIM Travel Time Outputs'!$B:$B,BV$9),"-")</f>
        <v>-</v>
      </c>
      <c r="BW77" s="380" t="str">
        <f>IFERROR(AVERAGEIFS('VISSIM Travel Time Outputs'!$G:$G,'VISSIM Travel Time Outputs'!$D:$D,$D77,'VISSIM Travel Time Outputs'!$A:$A,"AVG",'VISSIM Travel Time Outputs'!$B:$B,BW$9),"-")</f>
        <v>-</v>
      </c>
      <c r="BX77" s="380" t="str">
        <f>IFERROR(AVERAGEIFS('VISSIM Travel Time Outputs'!$G:$G,'VISSIM Travel Time Outputs'!$D:$D,$D77,'VISSIM Travel Time Outputs'!$A:$A,"AVG",'VISSIM Travel Time Outputs'!$B:$B,BX$9),"-")</f>
        <v>-</v>
      </c>
      <c r="BY77" s="380" t="str">
        <f>IFERROR(AVERAGEIFS('VISSIM Travel Time Outputs'!$G:$G,'VISSIM Travel Time Outputs'!$D:$D,$D77,'VISSIM Travel Time Outputs'!$A:$A,"AVG",'VISSIM Travel Time Outputs'!$B:$B,BY$9),"-")</f>
        <v>-</v>
      </c>
      <c r="BZ77" s="380" t="str">
        <f>IFERROR(AVERAGEIFS('VISSIM Travel Time Outputs'!$G:$G,'VISSIM Travel Time Outputs'!$D:$D,$D77,'VISSIM Travel Time Outputs'!$A:$A,"AVG",'VISSIM Travel Time Outputs'!$B:$B,BZ$9),"-")</f>
        <v>-</v>
      </c>
      <c r="CA77" s="381" t="str">
        <f>IFERROR(AVERAGEIFS('VISSIM Travel Time Outputs'!$G:$G,'VISSIM Travel Time Outputs'!$D:$D,$D77,'VISSIM Travel Time Outputs'!$A:$A,"AVG",'VISSIM Travel Time Outputs'!$B:$B,CA$9),"-")</f>
        <v>-</v>
      </c>
      <c r="CB77" s="304"/>
      <c r="CC77" s="259" t="str">
        <f t="shared" si="38"/>
        <v>--</v>
      </c>
      <c r="CD77" s="410" t="str">
        <f t="shared" si="39"/>
        <v>--</v>
      </c>
      <c r="CE77" s="381">
        <f t="shared" si="40"/>
        <v>0</v>
      </c>
      <c r="CF77" s="387"/>
      <c r="CG77" s="259" t="str">
        <f>IFERROR(GETPIVOTDATA("Average of TRAVTM(31)",#REF!,"TIMEINT",CG$9,"VEHICLETRAVELTIMEMEASUREMENT",$D77)/3600/24,"--")</f>
        <v>--</v>
      </c>
      <c r="CH77" s="36" t="str">
        <f>IFERROR(GETPIVOTDATA("Average of TRAVTM(31)",#REF!,"TIMEINT",CH$9,"VEHICLETRAVELTIMEMEASUREMENT",$D77)/3600/24,"--")</f>
        <v>--</v>
      </c>
      <c r="CI77" s="36" t="str">
        <f>IFERROR(GETPIVOTDATA("Average of TRAVTM(31)",#REF!,"TIMEINT",CI$9,"VEHICLETRAVELTIMEMEASUREMENT",$D77)/3600/24,"--")</f>
        <v>--</v>
      </c>
      <c r="CJ77" s="36" t="str">
        <f>IFERROR(GETPIVOTDATA("Average of TRAVTM(31)",#REF!,"TIMEINT",CJ$9,"VEHICLETRAVELTIMEMEASUREMENT",$D77)/3600/24,"--")</f>
        <v>--</v>
      </c>
      <c r="CK77" s="36" t="str">
        <f>IFERROR(GETPIVOTDATA("Average of TRAVTM(31)",#REF!,"TIMEINT",CK$9,"VEHICLETRAVELTIMEMEASUREMENT",$D77)/3600/24,"--")</f>
        <v>--</v>
      </c>
      <c r="CL77" s="36" t="str">
        <f>IFERROR(GETPIVOTDATA("Average of TRAVTM(31)",#REF!,"TIMEINT",CL$9,"VEHICLETRAVELTIMEMEASUREMENT",$D77)/3600/24,"--")</f>
        <v>--</v>
      </c>
      <c r="CM77" s="36" t="str">
        <f>IFERROR(GETPIVOTDATA("Average of TRAVTM(31)",#REF!,"TIMEINT",CM$9,"VEHICLETRAVELTIMEMEASUREMENT",$D77)/3600/24,"--")</f>
        <v>--</v>
      </c>
      <c r="CN77" s="36" t="str">
        <f>IFERROR(GETPIVOTDATA("Average of TRAVTM(31)",#REF!,"TIMEINT",CN$9,"VEHICLETRAVELTIMEMEASUREMENT",$D77)/3600/24,"--")</f>
        <v>--</v>
      </c>
      <c r="CO77" s="36" t="str">
        <f>IFERROR(GETPIVOTDATA("Average of TRAVTM(31)",#REF!,"TIMEINT",CO$9,"VEHICLETRAVELTIMEMEASUREMENT",$D77)/3600/24,"--")</f>
        <v>--</v>
      </c>
      <c r="CP77" s="36" t="str">
        <f>IFERROR(GETPIVOTDATA("Average of TRAVTM(31)",#REF!,"TIMEINT",CP$9,"VEHICLETRAVELTIMEMEASUREMENT",$D77)/3600/24,"--")</f>
        <v>--</v>
      </c>
      <c r="CQ77" s="36" t="str">
        <f>IFERROR(GETPIVOTDATA("Average of TRAVTM(31)",#REF!,"TIMEINT",CQ$9,"VEHICLETRAVELTIMEMEASUREMENT",$D77)/3600/24,"--")</f>
        <v>--</v>
      </c>
      <c r="CR77" s="36" t="str">
        <f>IFERROR(GETPIVOTDATA("Average of TRAVTM(31)",#REF!,"TIMEINT",CR$9,"VEHICLETRAVELTIMEMEASUREMENT",$D77)/3600/24,"--")</f>
        <v>--</v>
      </c>
      <c r="CS77" s="36" t="str">
        <f>IFERROR(GETPIVOTDATA("Average of TRAVTM(31)",#REF!,"TIMEINT",CS$9,"VEHICLETRAVELTIMEMEASUREMENT",$D77)/3600/24,"--")</f>
        <v>--</v>
      </c>
      <c r="CT77" s="36" t="str">
        <f>IFERROR(GETPIVOTDATA("Average of TRAVTM(31)",#REF!,"TIMEINT",CT$9,"VEHICLETRAVELTIMEMEASUREMENT",$D77)/3600/24,"--")</f>
        <v>--</v>
      </c>
      <c r="CU77" s="36" t="str">
        <f>IFERROR(GETPIVOTDATA("Average of TRAVTM(31)",#REF!,"TIMEINT",CU$9,"VEHICLETRAVELTIMEMEASUREMENT",$D77)/3600/24,"--")</f>
        <v>--</v>
      </c>
      <c r="CV77" s="177" t="str">
        <f>IFERROR(GETPIVOTDATA("Average of TRAVTM(31)",#REF!,"TIMEINT",CV$9,"VEHICLETRAVELTIMEMEASUREMENT",$D77)/3600/24,"--")</f>
        <v>--</v>
      </c>
      <c r="CW77" s="387"/>
      <c r="CX77" s="379" t="str">
        <f>IFERROR(GETPIVOTDATA("Average of VEHS(31)",#REF!,"TIMEINT",CX$9,"VEHICLETRAVELTIMEMEASUREMENT",$D77),"--")</f>
        <v>--</v>
      </c>
      <c r="CY77" s="380" t="str">
        <f>IFERROR(GETPIVOTDATA("Average of VEHS(31)",#REF!,"TIMEINT",CY$9,"VEHICLETRAVELTIMEMEASUREMENT",$D77),"--")</f>
        <v>--</v>
      </c>
      <c r="CZ77" s="380" t="str">
        <f>IFERROR(GETPIVOTDATA("Average of VEHS(31)",#REF!,"TIMEINT",CZ$9,"VEHICLETRAVELTIMEMEASUREMENT",$D77),"--")</f>
        <v>--</v>
      </c>
      <c r="DA77" s="380" t="str">
        <f>IFERROR(GETPIVOTDATA("Average of VEHS(31)",#REF!,"TIMEINT",DA$9,"VEHICLETRAVELTIMEMEASUREMENT",$D77),"--")</f>
        <v>--</v>
      </c>
      <c r="DB77" s="380" t="str">
        <f>IFERROR(GETPIVOTDATA("Average of VEHS(31)",#REF!,"TIMEINT",DB$9,"VEHICLETRAVELTIMEMEASUREMENT",$D77),"--")</f>
        <v>--</v>
      </c>
      <c r="DC77" s="380" t="str">
        <f>IFERROR(GETPIVOTDATA("Average of VEHS(31)",#REF!,"TIMEINT",DC$9,"VEHICLETRAVELTIMEMEASUREMENT",$D77),"--")</f>
        <v>--</v>
      </c>
      <c r="DD77" s="380" t="str">
        <f>IFERROR(GETPIVOTDATA("Average of VEHS(31)",#REF!,"TIMEINT",DD$9,"VEHICLETRAVELTIMEMEASUREMENT",$D77),"--")</f>
        <v>--</v>
      </c>
      <c r="DE77" s="380" t="str">
        <f>IFERROR(GETPIVOTDATA("Average of VEHS(31)",#REF!,"TIMEINT",DE$9,"VEHICLETRAVELTIMEMEASUREMENT",$D77),"--")</f>
        <v>--</v>
      </c>
      <c r="DF77" s="380" t="str">
        <f>IFERROR(GETPIVOTDATA("Average of VEHS(31)",#REF!,"TIMEINT",DF$9,"VEHICLETRAVELTIMEMEASUREMENT",$D77),"--")</f>
        <v>--</v>
      </c>
      <c r="DG77" s="380" t="str">
        <f>IFERROR(GETPIVOTDATA("Average of VEHS(31)",#REF!,"TIMEINT",DG$9,"VEHICLETRAVELTIMEMEASUREMENT",$D77),"--")</f>
        <v>--</v>
      </c>
      <c r="DH77" s="380" t="str">
        <f>IFERROR(GETPIVOTDATA("Average of VEHS(31)",#REF!,"TIMEINT",DH$9,"VEHICLETRAVELTIMEMEASUREMENT",$D77),"--")</f>
        <v>--</v>
      </c>
      <c r="DI77" s="380" t="str">
        <f>IFERROR(GETPIVOTDATA("Average of VEHS(31)",#REF!,"TIMEINT",DI$9,"VEHICLETRAVELTIMEMEASUREMENT",$D77),"--")</f>
        <v>--</v>
      </c>
      <c r="DJ77" s="380" t="str">
        <f>IFERROR(GETPIVOTDATA("Average of VEHS(31)",#REF!,"TIMEINT",DJ$9,"VEHICLETRAVELTIMEMEASUREMENT",$D77),"--")</f>
        <v>--</v>
      </c>
      <c r="DK77" s="380" t="str">
        <f>IFERROR(GETPIVOTDATA("Average of VEHS(31)",#REF!,"TIMEINT",DK$9,"VEHICLETRAVELTIMEMEASUREMENT",$D77),"--")</f>
        <v>--</v>
      </c>
      <c r="DL77" s="380" t="str">
        <f>IFERROR(GETPIVOTDATA("Average of VEHS(31)",#REF!,"TIMEINT",DL$9,"VEHICLETRAVELTIMEMEASUREMENT",$D77),"--")</f>
        <v>--</v>
      </c>
      <c r="DM77" s="381" t="str">
        <f>IFERROR(GETPIVOTDATA("Average of VEHS(31)",#REF!,"TIMEINT",DM$9,"VEHICLETRAVELTIMEMEASUREMENT",$D77),"--")</f>
        <v>--</v>
      </c>
      <c r="DN77" s="387"/>
      <c r="DO77" s="259" t="str">
        <f t="shared" si="41"/>
        <v>--</v>
      </c>
      <c r="DP77" s="410" t="str">
        <f t="shared" si="42"/>
        <v>--</v>
      </c>
      <c r="DQ77" s="381">
        <f t="shared" si="43"/>
        <v>0</v>
      </c>
      <c r="DR77" s="305"/>
      <c r="DS77" s="259" t="str">
        <f>IFERROR(TIME(0,0,AVERAGEIFS('VISSIM Travel Time Outputs'!$K:$K,'VISSIM Travel Time Outputs'!$D:$D,$D77,'VISSIM Travel Time Outputs'!$A:$A,"AVG",'VISSIM Travel Time Outputs'!$B:$B,DS$9)),"-")</f>
        <v>-</v>
      </c>
      <c r="DT77" s="36" t="str">
        <f>IFERROR(TIME(0,0,AVERAGEIFS('VISSIM Travel Time Outputs'!$K:$K,'VISSIM Travel Time Outputs'!$D:$D,$D77,'VISSIM Travel Time Outputs'!$A:$A,"AVG",'VISSIM Travel Time Outputs'!$B:$B,DT$9)),"-")</f>
        <v>-</v>
      </c>
      <c r="DU77" s="36" t="str">
        <f>IFERROR(TIME(0,0,AVERAGEIFS('VISSIM Travel Time Outputs'!$K:$K,'VISSIM Travel Time Outputs'!$D:$D,$D77,'VISSIM Travel Time Outputs'!$A:$A,"AVG",'VISSIM Travel Time Outputs'!$B:$B,DU$9)),"-")</f>
        <v>-</v>
      </c>
      <c r="DV77" s="36" t="str">
        <f>IFERROR(TIME(0,0,AVERAGEIFS('VISSIM Travel Time Outputs'!$K:$K,'VISSIM Travel Time Outputs'!$D:$D,$D77,'VISSIM Travel Time Outputs'!$A:$A,"AVG",'VISSIM Travel Time Outputs'!$B:$B,DV$9)),"-")</f>
        <v>-</v>
      </c>
      <c r="DW77" s="36" t="str">
        <f>IFERROR(TIME(0,0,AVERAGEIFS('VISSIM Travel Time Outputs'!$K:$K,'VISSIM Travel Time Outputs'!$D:$D,$D77,'VISSIM Travel Time Outputs'!$A:$A,"AVG",'VISSIM Travel Time Outputs'!$B:$B,DW$9)),"-")</f>
        <v>-</v>
      </c>
      <c r="DX77" s="36" t="str">
        <f>IFERROR(TIME(0,0,AVERAGEIFS('VISSIM Travel Time Outputs'!$K:$K,'VISSIM Travel Time Outputs'!$D:$D,$D77,'VISSIM Travel Time Outputs'!$A:$A,"AVG",'VISSIM Travel Time Outputs'!$B:$B,DX$9)),"-")</f>
        <v>-</v>
      </c>
      <c r="DY77" s="36" t="str">
        <f>IFERROR(TIME(0,0,AVERAGEIFS('VISSIM Travel Time Outputs'!$K:$K,'VISSIM Travel Time Outputs'!$D:$D,$D77,'VISSIM Travel Time Outputs'!$A:$A,"AVG",'VISSIM Travel Time Outputs'!$B:$B,DY$9)),"-")</f>
        <v>-</v>
      </c>
      <c r="DZ77" s="36" t="str">
        <f>IFERROR(TIME(0,0,AVERAGEIFS('VISSIM Travel Time Outputs'!$K:$K,'VISSIM Travel Time Outputs'!$D:$D,$D77,'VISSIM Travel Time Outputs'!$A:$A,"AVG",'VISSIM Travel Time Outputs'!$B:$B,DZ$9)),"-")</f>
        <v>-</v>
      </c>
      <c r="EA77" s="36" t="str">
        <f>IFERROR(TIME(0,0,AVERAGEIFS('VISSIM Travel Time Outputs'!$K:$K,'VISSIM Travel Time Outputs'!$D:$D,$D77,'VISSIM Travel Time Outputs'!$A:$A,"AVG",'VISSIM Travel Time Outputs'!$B:$B,EA$9)),"-")</f>
        <v>-</v>
      </c>
      <c r="EB77" s="36" t="str">
        <f>IFERROR(TIME(0,0,AVERAGEIFS('VISSIM Travel Time Outputs'!$K:$K,'VISSIM Travel Time Outputs'!$D:$D,$D77,'VISSIM Travel Time Outputs'!$A:$A,"AVG",'VISSIM Travel Time Outputs'!$B:$B,EB$9)),"-")</f>
        <v>-</v>
      </c>
      <c r="EC77" s="36" t="str">
        <f>IFERROR(TIME(0,0,AVERAGEIFS('VISSIM Travel Time Outputs'!$K:$K,'VISSIM Travel Time Outputs'!$D:$D,$D77,'VISSIM Travel Time Outputs'!$A:$A,"AVG",'VISSIM Travel Time Outputs'!$B:$B,EC$9)),"-")</f>
        <v>-</v>
      </c>
      <c r="ED77" s="36" t="str">
        <f>IFERROR(TIME(0,0,AVERAGEIFS('VISSIM Travel Time Outputs'!$K:$K,'VISSIM Travel Time Outputs'!$D:$D,$D77,'VISSIM Travel Time Outputs'!$A:$A,"AVG",'VISSIM Travel Time Outputs'!$B:$B,ED$9)),"-")</f>
        <v>-</v>
      </c>
      <c r="EE77" s="36" t="str">
        <f>IFERROR(TIME(0,0,AVERAGEIFS('VISSIM Travel Time Outputs'!$K:$K,'VISSIM Travel Time Outputs'!$D:$D,$D77,'VISSIM Travel Time Outputs'!$A:$A,"AVG",'VISSIM Travel Time Outputs'!$B:$B,EE$9)),"-")</f>
        <v>-</v>
      </c>
      <c r="EF77" s="36" t="str">
        <f>IFERROR(TIME(0,0,AVERAGEIFS('VISSIM Travel Time Outputs'!$K:$K,'VISSIM Travel Time Outputs'!$D:$D,$D77,'VISSIM Travel Time Outputs'!$A:$A,"AVG",'VISSIM Travel Time Outputs'!$B:$B,EF$9)),"-")</f>
        <v>-</v>
      </c>
      <c r="EG77" s="36" t="str">
        <f>IFERROR(TIME(0,0,AVERAGEIFS('VISSIM Travel Time Outputs'!$K:$K,'VISSIM Travel Time Outputs'!$D:$D,$D77,'VISSIM Travel Time Outputs'!$A:$A,"AVG",'VISSIM Travel Time Outputs'!$B:$B,EG$9)),"-")</f>
        <v>-</v>
      </c>
      <c r="EH77" s="177" t="str">
        <f>IFERROR(TIME(0,0,AVERAGEIFS('VISSIM Travel Time Outputs'!$K:$K,'VISSIM Travel Time Outputs'!$D:$D,$D77,'VISSIM Travel Time Outputs'!$A:$A,"AVG",'VISSIM Travel Time Outputs'!$B:$B,EH$9)),"-")</f>
        <v>-</v>
      </c>
      <c r="EI77" s="164"/>
      <c r="EJ77" s="379" t="str">
        <f>IFERROR(AVERAGEIFS('VISSIM Travel Time Outputs'!$H:$H,'VISSIM Travel Time Outputs'!$D:$D,$D77,'VISSIM Travel Time Outputs'!$A:$A,"AVG",'VISSIM Travel Time Outputs'!$B:$B,EJ$9),"-")</f>
        <v>-</v>
      </c>
      <c r="EK77" s="380" t="str">
        <f>IFERROR(AVERAGEIFS('VISSIM Travel Time Outputs'!$H:$H,'VISSIM Travel Time Outputs'!$D:$D,$D77,'VISSIM Travel Time Outputs'!$A:$A,"AVG",'VISSIM Travel Time Outputs'!$B:$B,EK$9),"-")</f>
        <v>-</v>
      </c>
      <c r="EL77" s="380" t="str">
        <f>IFERROR(AVERAGEIFS('VISSIM Travel Time Outputs'!$H:$H,'VISSIM Travel Time Outputs'!$D:$D,$D77,'VISSIM Travel Time Outputs'!$A:$A,"AVG",'VISSIM Travel Time Outputs'!$B:$B,EL$9),"-")</f>
        <v>-</v>
      </c>
      <c r="EM77" s="380" t="str">
        <f>IFERROR(AVERAGEIFS('VISSIM Travel Time Outputs'!$H:$H,'VISSIM Travel Time Outputs'!$D:$D,$D77,'VISSIM Travel Time Outputs'!$A:$A,"AVG",'VISSIM Travel Time Outputs'!$B:$B,EM$9),"-")</f>
        <v>-</v>
      </c>
      <c r="EN77" s="380" t="str">
        <f>IFERROR(AVERAGEIFS('VISSIM Travel Time Outputs'!$H:$H,'VISSIM Travel Time Outputs'!$D:$D,$D77,'VISSIM Travel Time Outputs'!$A:$A,"AVG",'VISSIM Travel Time Outputs'!$B:$B,EN$9),"-")</f>
        <v>-</v>
      </c>
      <c r="EO77" s="380" t="str">
        <f>IFERROR(AVERAGEIFS('VISSIM Travel Time Outputs'!$H:$H,'VISSIM Travel Time Outputs'!$D:$D,$D77,'VISSIM Travel Time Outputs'!$A:$A,"AVG",'VISSIM Travel Time Outputs'!$B:$B,EO$9),"-")</f>
        <v>-</v>
      </c>
      <c r="EP77" s="380" t="str">
        <f>IFERROR(AVERAGEIFS('VISSIM Travel Time Outputs'!$H:$H,'VISSIM Travel Time Outputs'!$D:$D,$D77,'VISSIM Travel Time Outputs'!$A:$A,"AVG",'VISSIM Travel Time Outputs'!$B:$B,EP$9),"-")</f>
        <v>-</v>
      </c>
      <c r="EQ77" s="380" t="str">
        <f>IFERROR(AVERAGEIFS('VISSIM Travel Time Outputs'!$H:$H,'VISSIM Travel Time Outputs'!$D:$D,$D77,'VISSIM Travel Time Outputs'!$A:$A,"AVG",'VISSIM Travel Time Outputs'!$B:$B,EQ$9),"-")</f>
        <v>-</v>
      </c>
      <c r="ER77" s="380" t="str">
        <f>IFERROR(AVERAGEIFS('VISSIM Travel Time Outputs'!$H:$H,'VISSIM Travel Time Outputs'!$D:$D,$D77,'VISSIM Travel Time Outputs'!$A:$A,"AVG",'VISSIM Travel Time Outputs'!$B:$B,ER$9),"-")</f>
        <v>-</v>
      </c>
      <c r="ES77" s="380" t="str">
        <f>IFERROR(AVERAGEIFS('VISSIM Travel Time Outputs'!$H:$H,'VISSIM Travel Time Outputs'!$D:$D,$D77,'VISSIM Travel Time Outputs'!$A:$A,"AVG",'VISSIM Travel Time Outputs'!$B:$B,ES$9),"-")</f>
        <v>-</v>
      </c>
      <c r="ET77" s="380" t="str">
        <f>IFERROR(AVERAGEIFS('VISSIM Travel Time Outputs'!$H:$H,'VISSIM Travel Time Outputs'!$D:$D,$D77,'VISSIM Travel Time Outputs'!$A:$A,"AVG",'VISSIM Travel Time Outputs'!$B:$B,ET$9),"-")</f>
        <v>-</v>
      </c>
      <c r="EU77" s="380" t="str">
        <f>IFERROR(AVERAGEIFS('VISSIM Travel Time Outputs'!$H:$H,'VISSIM Travel Time Outputs'!$D:$D,$D77,'VISSIM Travel Time Outputs'!$A:$A,"AVG",'VISSIM Travel Time Outputs'!$B:$B,EU$9),"-")</f>
        <v>-</v>
      </c>
      <c r="EV77" s="380" t="str">
        <f>IFERROR(AVERAGEIFS('VISSIM Travel Time Outputs'!$H:$H,'VISSIM Travel Time Outputs'!$D:$D,$D77,'VISSIM Travel Time Outputs'!$A:$A,"AVG",'VISSIM Travel Time Outputs'!$B:$B,EV$9),"-")</f>
        <v>-</v>
      </c>
      <c r="EW77" s="380" t="str">
        <f>IFERROR(AVERAGEIFS('VISSIM Travel Time Outputs'!$H:$H,'VISSIM Travel Time Outputs'!$D:$D,$D77,'VISSIM Travel Time Outputs'!$A:$A,"AVG",'VISSIM Travel Time Outputs'!$B:$B,EW$9),"-")</f>
        <v>-</v>
      </c>
      <c r="EX77" s="380" t="str">
        <f>IFERROR(AVERAGEIFS('VISSIM Travel Time Outputs'!$H:$H,'VISSIM Travel Time Outputs'!$D:$D,$D77,'VISSIM Travel Time Outputs'!$A:$A,"AVG",'VISSIM Travel Time Outputs'!$B:$B,EX$9),"-")</f>
        <v>-</v>
      </c>
      <c r="EY77" s="381" t="str">
        <f>IFERROR(AVERAGEIFS('VISSIM Travel Time Outputs'!$H:$H,'VISSIM Travel Time Outputs'!$D:$D,$D77,'VISSIM Travel Time Outputs'!$A:$A,"AVG",'VISSIM Travel Time Outputs'!$B:$B,EY$9),"-")</f>
        <v>-</v>
      </c>
      <c r="EZ77" s="304"/>
      <c r="FA77" s="259" t="str">
        <f t="shared" si="44"/>
        <v>--</v>
      </c>
      <c r="FB77" s="410" t="str">
        <f t="shared" si="45"/>
        <v>--</v>
      </c>
      <c r="FC77" s="381">
        <f t="shared" si="46"/>
        <v>0</v>
      </c>
      <c r="FD77" s="387"/>
      <c r="FE77" s="259" t="str">
        <f>IFERROR(GETPIVOTDATA("Average of TRAVTM(40)",#REF!,"TIMEINT",FE$9,"VEHICLETRAVELTIMEMEASUREMENT",$D77)/3600/24,"--")</f>
        <v>--</v>
      </c>
      <c r="FF77" s="36" t="str">
        <f>IFERROR(GETPIVOTDATA("Average of TRAVTM(40)",#REF!,"TIMEINT",FF$9,"VEHICLETRAVELTIMEMEASUREMENT",$D77)/3600/24,"--")</f>
        <v>--</v>
      </c>
      <c r="FG77" s="36" t="str">
        <f>IFERROR(GETPIVOTDATA("Average of TRAVTM(40)",#REF!,"TIMEINT",FG$9,"VEHICLETRAVELTIMEMEASUREMENT",$D77)/3600/24,"--")</f>
        <v>--</v>
      </c>
      <c r="FH77" s="36" t="str">
        <f>IFERROR(GETPIVOTDATA("Average of TRAVTM(40)",#REF!,"TIMEINT",FH$9,"VEHICLETRAVELTIMEMEASUREMENT",$D77)/3600/24,"--")</f>
        <v>--</v>
      </c>
      <c r="FI77" s="36" t="str">
        <f>IFERROR(GETPIVOTDATA("Average of TRAVTM(40)",#REF!,"TIMEINT",FI$9,"VEHICLETRAVELTIMEMEASUREMENT",$D77)/3600/24,"--")</f>
        <v>--</v>
      </c>
      <c r="FJ77" s="36" t="str">
        <f>IFERROR(GETPIVOTDATA("Average of TRAVTM(40)",#REF!,"TIMEINT",FJ$9,"VEHICLETRAVELTIMEMEASUREMENT",$D77)/3600/24,"--")</f>
        <v>--</v>
      </c>
      <c r="FK77" s="36" t="str">
        <f>IFERROR(GETPIVOTDATA("Average of TRAVTM(40)",#REF!,"TIMEINT",FK$9,"VEHICLETRAVELTIMEMEASUREMENT",$D77)/3600/24,"--")</f>
        <v>--</v>
      </c>
      <c r="FL77" s="36" t="str">
        <f>IFERROR(GETPIVOTDATA("Average of TRAVTM(40)",#REF!,"TIMEINT",FL$9,"VEHICLETRAVELTIMEMEASUREMENT",$D77)/3600/24,"--")</f>
        <v>--</v>
      </c>
      <c r="FM77" s="36" t="str">
        <f>IFERROR(GETPIVOTDATA("Average of TRAVTM(40)",#REF!,"TIMEINT",FM$9,"VEHICLETRAVELTIMEMEASUREMENT",$D77)/3600/24,"--")</f>
        <v>--</v>
      </c>
      <c r="FN77" s="36" t="str">
        <f>IFERROR(GETPIVOTDATA("Average of TRAVTM(40)",#REF!,"TIMEINT",FN$9,"VEHICLETRAVELTIMEMEASUREMENT",$D77)/3600/24,"--")</f>
        <v>--</v>
      </c>
      <c r="FO77" s="36" t="str">
        <f>IFERROR(GETPIVOTDATA("Average of TRAVTM(40)",#REF!,"TIMEINT",FO$9,"VEHICLETRAVELTIMEMEASUREMENT",$D77)/3600/24,"--")</f>
        <v>--</v>
      </c>
      <c r="FP77" s="36" t="str">
        <f>IFERROR(GETPIVOTDATA("Average of TRAVTM(40)",#REF!,"TIMEINT",FP$9,"VEHICLETRAVELTIMEMEASUREMENT",$D77)/3600/24,"--")</f>
        <v>--</v>
      </c>
      <c r="FQ77" s="36" t="str">
        <f>IFERROR(GETPIVOTDATA("Average of TRAVTM(40)",#REF!,"TIMEINT",FQ$9,"VEHICLETRAVELTIMEMEASUREMENT",$D77)/3600/24,"--")</f>
        <v>--</v>
      </c>
      <c r="FR77" s="36" t="str">
        <f>IFERROR(GETPIVOTDATA("Average of TRAVTM(40)",#REF!,"TIMEINT",FR$9,"VEHICLETRAVELTIMEMEASUREMENT",$D77)/3600/24,"--")</f>
        <v>--</v>
      </c>
      <c r="FS77" s="36" t="str">
        <f>IFERROR(GETPIVOTDATA("Average of TRAVTM(40)",#REF!,"TIMEINT",FS$9,"VEHICLETRAVELTIMEMEASUREMENT",$D77)/3600/24,"--")</f>
        <v>--</v>
      </c>
      <c r="FT77" s="177" t="str">
        <f>IFERROR(GETPIVOTDATA("Average of TRAVTM(40)",#REF!,"TIMEINT",FT$9,"VEHICLETRAVELTIMEMEASUREMENT",$D77)/3600/24,"--")</f>
        <v>--</v>
      </c>
      <c r="FU77" s="387"/>
      <c r="FV77" s="379" t="str">
        <f>IFERROR(GETPIVOTDATA("Average of VEHS(40)",#REF!,"TIMEINT",FV$9,"VEHICLETRAVELTIMEMEASUREMENT",$D77),"--")</f>
        <v>--</v>
      </c>
      <c r="FW77" s="380" t="str">
        <f>IFERROR(GETPIVOTDATA("Average of VEHS(40)",#REF!,"TIMEINT",FW$9,"VEHICLETRAVELTIMEMEASUREMENT",$D77),"--")</f>
        <v>--</v>
      </c>
      <c r="FX77" s="380" t="str">
        <f>IFERROR(GETPIVOTDATA("Average of VEHS(40)",#REF!,"TIMEINT",FX$9,"VEHICLETRAVELTIMEMEASUREMENT",$D77),"--")</f>
        <v>--</v>
      </c>
      <c r="FY77" s="380" t="str">
        <f>IFERROR(GETPIVOTDATA("Average of VEHS(40)",#REF!,"TIMEINT",FY$9,"VEHICLETRAVELTIMEMEASUREMENT",$D77),"--")</f>
        <v>--</v>
      </c>
      <c r="FZ77" s="380" t="str">
        <f>IFERROR(GETPIVOTDATA("Average of VEHS(40)",#REF!,"TIMEINT",FZ$9,"VEHICLETRAVELTIMEMEASUREMENT",$D77),"--")</f>
        <v>--</v>
      </c>
      <c r="GA77" s="380" t="str">
        <f>IFERROR(GETPIVOTDATA("Average of VEHS(40)",#REF!,"TIMEINT",GA$9,"VEHICLETRAVELTIMEMEASUREMENT",$D77),"--")</f>
        <v>--</v>
      </c>
      <c r="GB77" s="380" t="str">
        <f>IFERROR(GETPIVOTDATA("Average of VEHS(40)",#REF!,"TIMEINT",GB$9,"VEHICLETRAVELTIMEMEASUREMENT",$D77),"--")</f>
        <v>--</v>
      </c>
      <c r="GC77" s="380" t="str">
        <f>IFERROR(GETPIVOTDATA("Average of VEHS(40)",#REF!,"TIMEINT",GC$9,"VEHICLETRAVELTIMEMEASUREMENT",$D77),"--")</f>
        <v>--</v>
      </c>
      <c r="GD77" s="380" t="str">
        <f>IFERROR(GETPIVOTDATA("Average of VEHS(40)",#REF!,"TIMEINT",GD$9,"VEHICLETRAVELTIMEMEASUREMENT",$D77),"--")</f>
        <v>--</v>
      </c>
      <c r="GE77" s="380" t="str">
        <f>IFERROR(GETPIVOTDATA("Average of VEHS(40)",#REF!,"TIMEINT",GE$9,"VEHICLETRAVELTIMEMEASUREMENT",$D77),"--")</f>
        <v>--</v>
      </c>
      <c r="GF77" s="380" t="str">
        <f>IFERROR(GETPIVOTDATA("Average of VEHS(40)",#REF!,"TIMEINT",GF$9,"VEHICLETRAVELTIMEMEASUREMENT",$D77),"--")</f>
        <v>--</v>
      </c>
      <c r="GG77" s="380" t="str">
        <f>IFERROR(GETPIVOTDATA("Average of VEHS(40)",#REF!,"TIMEINT",GG$9,"VEHICLETRAVELTIMEMEASUREMENT",$D77),"--")</f>
        <v>--</v>
      </c>
      <c r="GH77" s="380" t="str">
        <f>IFERROR(GETPIVOTDATA("Average of VEHS(40)",#REF!,"TIMEINT",GH$9,"VEHICLETRAVELTIMEMEASUREMENT",$D77),"--")</f>
        <v>--</v>
      </c>
      <c r="GI77" s="380" t="str">
        <f>IFERROR(GETPIVOTDATA("Average of VEHS(40)",#REF!,"TIMEINT",GI$9,"VEHICLETRAVELTIMEMEASUREMENT",$D77),"--")</f>
        <v>--</v>
      </c>
      <c r="GJ77" s="380" t="str">
        <f>IFERROR(GETPIVOTDATA("Average of VEHS(40)",#REF!,"TIMEINT",GJ$9,"VEHICLETRAVELTIMEMEASUREMENT",$D77),"--")</f>
        <v>--</v>
      </c>
      <c r="GK77" s="381" t="str">
        <f>IFERROR(GETPIVOTDATA("Average of VEHS(40)",#REF!,"TIMEINT",GK$9,"VEHICLETRAVELTIMEMEASUREMENT",$D77),"--")</f>
        <v>--</v>
      </c>
      <c r="GL77" s="387"/>
      <c r="GM77" s="259" t="str">
        <f t="shared" si="47"/>
        <v>--</v>
      </c>
      <c r="GN77" s="410" t="str">
        <f t="shared" si="48"/>
        <v>--</v>
      </c>
      <c r="GO77" s="381">
        <f t="shared" si="49"/>
        <v>0</v>
      </c>
      <c r="GP77" s="387"/>
      <c r="GQ77" s="259" t="str">
        <f>IFERROR(GETPIVOTDATA("Average of TRAVTM(60)",#REF!,"TIMEINT",GQ$9,"VEHICLETRAVELTIMEMEASUREMENT",$D77)/3600/24,"--")</f>
        <v>--</v>
      </c>
      <c r="GR77" s="36" t="str">
        <f>IFERROR(GETPIVOTDATA("Average of TRAVTM(60)",#REF!,"TIMEINT",GR$9,"VEHICLETRAVELTIMEMEASUREMENT",$D77)/3600/24,"--")</f>
        <v>--</v>
      </c>
      <c r="GS77" s="36" t="str">
        <f>IFERROR(GETPIVOTDATA("Average of TRAVTM(60)",#REF!,"TIMEINT",GS$9,"VEHICLETRAVELTIMEMEASUREMENT",$D77)/3600/24,"--")</f>
        <v>--</v>
      </c>
      <c r="GT77" s="36" t="str">
        <f>IFERROR(GETPIVOTDATA("Average of TRAVTM(60)",#REF!,"TIMEINT",GT$9,"VEHICLETRAVELTIMEMEASUREMENT",$D77)/3600/24,"--")</f>
        <v>--</v>
      </c>
      <c r="GU77" s="36" t="str">
        <f>IFERROR(GETPIVOTDATA("Average of TRAVTM(60)",#REF!,"TIMEINT",GU$9,"VEHICLETRAVELTIMEMEASUREMENT",$D77)/3600/24,"--")</f>
        <v>--</v>
      </c>
      <c r="GV77" s="36" t="str">
        <f>IFERROR(GETPIVOTDATA("Average of TRAVTM(60)",#REF!,"TIMEINT",GV$9,"VEHICLETRAVELTIMEMEASUREMENT",$D77)/3600/24,"--")</f>
        <v>--</v>
      </c>
      <c r="GW77" s="36" t="str">
        <f>IFERROR(GETPIVOTDATA("Average of TRAVTM(60)",#REF!,"TIMEINT",GW$9,"VEHICLETRAVELTIMEMEASUREMENT",$D77)/3600/24,"--")</f>
        <v>--</v>
      </c>
      <c r="GX77" s="36" t="str">
        <f>IFERROR(GETPIVOTDATA("Average of TRAVTM(60)",#REF!,"TIMEINT",GX$9,"VEHICLETRAVELTIMEMEASUREMENT",$D77)/3600/24,"--")</f>
        <v>--</v>
      </c>
      <c r="GY77" s="36" t="str">
        <f>IFERROR(GETPIVOTDATA("Average of TRAVTM(60)",#REF!,"TIMEINT",GY$9,"VEHICLETRAVELTIMEMEASUREMENT",$D77)/3600/24,"--")</f>
        <v>--</v>
      </c>
      <c r="GZ77" s="36" t="str">
        <f>IFERROR(GETPIVOTDATA("Average of TRAVTM(60)",#REF!,"TIMEINT",GZ$9,"VEHICLETRAVELTIMEMEASUREMENT",$D77)/3600/24,"--")</f>
        <v>--</v>
      </c>
      <c r="HA77" s="36" t="str">
        <f>IFERROR(GETPIVOTDATA("Average of TRAVTM(60)",#REF!,"TIMEINT",HA$9,"VEHICLETRAVELTIMEMEASUREMENT",$D77)/3600/24,"--")</f>
        <v>--</v>
      </c>
      <c r="HB77" s="36" t="str">
        <f>IFERROR(GETPIVOTDATA("Average of TRAVTM(60)",#REF!,"TIMEINT",HB$9,"VEHICLETRAVELTIMEMEASUREMENT",$D77)/3600/24,"--")</f>
        <v>--</v>
      </c>
      <c r="HC77" s="36" t="str">
        <f>IFERROR(GETPIVOTDATA("Average of TRAVTM(60)",#REF!,"TIMEINT",HC$9,"VEHICLETRAVELTIMEMEASUREMENT",$D77)/3600/24,"--")</f>
        <v>--</v>
      </c>
      <c r="HD77" s="36" t="str">
        <f>IFERROR(GETPIVOTDATA("Average of TRAVTM(60)",#REF!,"TIMEINT",HD$9,"VEHICLETRAVELTIMEMEASUREMENT",$D77)/3600/24,"--")</f>
        <v>--</v>
      </c>
      <c r="HE77" s="36" t="str">
        <f>IFERROR(GETPIVOTDATA("Average of TRAVTM(60)",#REF!,"TIMEINT",HE$9,"VEHICLETRAVELTIMEMEASUREMENT",$D77)/3600/24,"--")</f>
        <v>--</v>
      </c>
      <c r="HF77" s="177" t="str">
        <f>IFERROR(GETPIVOTDATA("Average of TRAVTM(60)",#REF!,"TIMEINT",HF$9,"VEHICLETRAVELTIMEMEASUREMENT",$D77)/3600/24,"--")</f>
        <v>--</v>
      </c>
      <c r="HG77" s="387"/>
      <c r="HH77" s="379" t="str">
        <f>IFERROR(GETPIVOTDATA("Average of VEHS(60)",#REF!,"TIMEINT",HH$9,"VEHICLETRAVELTIMEMEASUREMENT",$D77),"--")</f>
        <v>--</v>
      </c>
      <c r="HI77" s="380" t="str">
        <f>IFERROR(GETPIVOTDATA("Average of VEHS(60)",#REF!,"TIMEINT",HI$9,"VEHICLETRAVELTIMEMEASUREMENT",$D77),"--")</f>
        <v>--</v>
      </c>
      <c r="HJ77" s="380" t="str">
        <f>IFERROR(GETPIVOTDATA("Average of VEHS(60)",#REF!,"TIMEINT",HJ$9,"VEHICLETRAVELTIMEMEASUREMENT",$D77),"--")</f>
        <v>--</v>
      </c>
      <c r="HK77" s="380" t="str">
        <f>IFERROR(GETPIVOTDATA("Average of VEHS(60)",#REF!,"TIMEINT",HK$9,"VEHICLETRAVELTIMEMEASUREMENT",$D77),"--")</f>
        <v>--</v>
      </c>
      <c r="HL77" s="380" t="str">
        <f>IFERROR(GETPIVOTDATA("Average of VEHS(60)",#REF!,"TIMEINT",HL$9,"VEHICLETRAVELTIMEMEASUREMENT",$D77),"--")</f>
        <v>--</v>
      </c>
      <c r="HM77" s="380" t="str">
        <f>IFERROR(GETPIVOTDATA("Average of VEHS(60)",#REF!,"TIMEINT",HM$9,"VEHICLETRAVELTIMEMEASUREMENT",$D77),"--")</f>
        <v>--</v>
      </c>
      <c r="HN77" s="380" t="str">
        <f>IFERROR(GETPIVOTDATA("Average of VEHS(60)",#REF!,"TIMEINT",HN$9,"VEHICLETRAVELTIMEMEASUREMENT",$D77),"--")</f>
        <v>--</v>
      </c>
      <c r="HO77" s="380" t="str">
        <f>IFERROR(GETPIVOTDATA("Average of VEHS(60)",#REF!,"TIMEINT",HO$9,"VEHICLETRAVELTIMEMEASUREMENT",$D77),"--")</f>
        <v>--</v>
      </c>
      <c r="HP77" s="380" t="str">
        <f>IFERROR(GETPIVOTDATA("Average of VEHS(60)",#REF!,"TIMEINT",HP$9,"VEHICLETRAVELTIMEMEASUREMENT",$D77),"--")</f>
        <v>--</v>
      </c>
      <c r="HQ77" s="380" t="str">
        <f>IFERROR(GETPIVOTDATA("Average of VEHS(60)",#REF!,"TIMEINT",HQ$9,"VEHICLETRAVELTIMEMEASUREMENT",$D77),"--")</f>
        <v>--</v>
      </c>
      <c r="HR77" s="380" t="str">
        <f>IFERROR(GETPIVOTDATA("Average of VEHS(60)",#REF!,"TIMEINT",HR$9,"VEHICLETRAVELTIMEMEASUREMENT",$D77),"--")</f>
        <v>--</v>
      </c>
      <c r="HS77" s="380" t="str">
        <f>IFERROR(GETPIVOTDATA("Average of VEHS(60)",#REF!,"TIMEINT",HS$9,"VEHICLETRAVELTIMEMEASUREMENT",$D77),"--")</f>
        <v>--</v>
      </c>
      <c r="HT77" s="380" t="str">
        <f>IFERROR(GETPIVOTDATA("Average of VEHS(60)",#REF!,"TIMEINT",HT$9,"VEHICLETRAVELTIMEMEASUREMENT",$D77),"--")</f>
        <v>--</v>
      </c>
      <c r="HU77" s="380" t="str">
        <f>IFERROR(GETPIVOTDATA("Average of VEHS(60)",#REF!,"TIMEINT",HU$9,"VEHICLETRAVELTIMEMEASUREMENT",$D77),"--")</f>
        <v>--</v>
      </c>
      <c r="HV77" s="380" t="str">
        <f>IFERROR(GETPIVOTDATA("Average of VEHS(60)",#REF!,"TIMEINT",HV$9,"VEHICLETRAVELTIMEMEASUREMENT",$D77),"--")</f>
        <v>--</v>
      </c>
      <c r="HW77" s="381" t="str">
        <f>IFERROR(GETPIVOTDATA("Average of VEHS(60)",#REF!,"TIMEINT",HW$9,"VEHICLETRAVELTIMEMEASUREMENT",$D77),"--")</f>
        <v>--</v>
      </c>
      <c r="HX77" s="387"/>
      <c r="HY77" s="259" t="str">
        <f t="shared" si="50"/>
        <v>--</v>
      </c>
      <c r="HZ77" s="410" t="str">
        <f t="shared" si="51"/>
        <v>--</v>
      </c>
      <c r="IA77" s="381">
        <f t="shared" si="52"/>
        <v>0</v>
      </c>
      <c r="IB77" s="716"/>
      <c r="IC77" s="379" t="str">
        <f>IFERROR(AVERAGEIFS('VISSIM Travel Time Outputs'!$L:$L,'VISSIM Travel Time Outputs'!$D:$D,$D77,'VISSIM Travel Time Outputs'!$A:$A,"AVG",'VISSIM Travel Time Outputs'!$B:$B,IC$9),"-")</f>
        <v>-</v>
      </c>
      <c r="ID77" s="380" t="str">
        <f>IFERROR(AVERAGEIFS('VISSIM Travel Time Outputs'!$L:$L,'VISSIM Travel Time Outputs'!$D:$D,$D77,'VISSIM Travel Time Outputs'!$A:$A,"AVG",'VISSIM Travel Time Outputs'!$B:$B,ID$9),"-")</f>
        <v>-</v>
      </c>
      <c r="IE77" s="380" t="str">
        <f>IFERROR(AVERAGEIFS('VISSIM Travel Time Outputs'!$L:$L,'VISSIM Travel Time Outputs'!$D:$D,$D77,'VISSIM Travel Time Outputs'!$A:$A,"AVG",'VISSIM Travel Time Outputs'!$B:$B,IE$9),"-")</f>
        <v>-</v>
      </c>
      <c r="IF77" s="380" t="str">
        <f>IFERROR(AVERAGEIFS('VISSIM Travel Time Outputs'!$L:$L,'VISSIM Travel Time Outputs'!$D:$D,$D77,'VISSIM Travel Time Outputs'!$A:$A,"AVG",'VISSIM Travel Time Outputs'!$B:$B,IF$9),"-")</f>
        <v>-</v>
      </c>
      <c r="IG77" s="380" t="str">
        <f>IFERROR(AVERAGEIFS('VISSIM Travel Time Outputs'!$L:$L,'VISSIM Travel Time Outputs'!$D:$D,$D77,'VISSIM Travel Time Outputs'!$A:$A,"AVG",'VISSIM Travel Time Outputs'!$B:$B,IG$9),"-")</f>
        <v>-</v>
      </c>
      <c r="IH77" s="380" t="str">
        <f>IFERROR(AVERAGEIFS('VISSIM Travel Time Outputs'!$L:$L,'VISSIM Travel Time Outputs'!$D:$D,$D77,'VISSIM Travel Time Outputs'!$A:$A,"AVG",'VISSIM Travel Time Outputs'!$B:$B,IH$9),"-")</f>
        <v>-</v>
      </c>
      <c r="II77" s="380" t="str">
        <f>IFERROR(AVERAGEIFS('VISSIM Travel Time Outputs'!$L:$L,'VISSIM Travel Time Outputs'!$D:$D,$D77,'VISSIM Travel Time Outputs'!$A:$A,"AVG",'VISSIM Travel Time Outputs'!$B:$B,II$9),"-")</f>
        <v>-</v>
      </c>
      <c r="IJ77" s="380" t="str">
        <f>IFERROR(AVERAGEIFS('VISSIM Travel Time Outputs'!$L:$L,'VISSIM Travel Time Outputs'!$D:$D,$D77,'VISSIM Travel Time Outputs'!$A:$A,"AVG",'VISSIM Travel Time Outputs'!$B:$B,IJ$9),"-")</f>
        <v>-</v>
      </c>
      <c r="IK77" s="380" t="str">
        <f>IFERROR(AVERAGEIFS('VISSIM Travel Time Outputs'!$L:$L,'VISSIM Travel Time Outputs'!$D:$D,$D77,'VISSIM Travel Time Outputs'!$A:$A,"AVG",'VISSIM Travel Time Outputs'!$B:$B,IK$9),"-")</f>
        <v>-</v>
      </c>
      <c r="IL77" s="380" t="str">
        <f>IFERROR(AVERAGEIFS('VISSIM Travel Time Outputs'!$L:$L,'VISSIM Travel Time Outputs'!$D:$D,$D77,'VISSIM Travel Time Outputs'!$A:$A,"AVG",'VISSIM Travel Time Outputs'!$B:$B,IL$9),"-")</f>
        <v>-</v>
      </c>
      <c r="IM77" s="380" t="str">
        <f>IFERROR(AVERAGEIFS('VISSIM Travel Time Outputs'!$L:$L,'VISSIM Travel Time Outputs'!$D:$D,$D77,'VISSIM Travel Time Outputs'!$A:$A,"AVG",'VISSIM Travel Time Outputs'!$B:$B,IM$9),"-")</f>
        <v>-</v>
      </c>
      <c r="IN77" s="380" t="str">
        <f>IFERROR(AVERAGEIFS('VISSIM Travel Time Outputs'!$L:$L,'VISSIM Travel Time Outputs'!$D:$D,$D77,'VISSIM Travel Time Outputs'!$A:$A,"AVG",'VISSIM Travel Time Outputs'!$B:$B,IN$9),"-")</f>
        <v>-</v>
      </c>
      <c r="IO77" s="380" t="str">
        <f>IFERROR(AVERAGEIFS('VISSIM Travel Time Outputs'!$L:$L,'VISSIM Travel Time Outputs'!$D:$D,$D77,'VISSIM Travel Time Outputs'!$A:$A,"AVG",'VISSIM Travel Time Outputs'!$B:$B,IO$9),"-")</f>
        <v>-</v>
      </c>
      <c r="IP77" s="380" t="str">
        <f>IFERROR(AVERAGEIFS('VISSIM Travel Time Outputs'!$L:$L,'VISSIM Travel Time Outputs'!$D:$D,$D77,'VISSIM Travel Time Outputs'!$A:$A,"AVG",'VISSIM Travel Time Outputs'!$B:$B,IP$9),"-")</f>
        <v>-</v>
      </c>
      <c r="IQ77" s="380" t="str">
        <f>IFERROR(AVERAGEIFS('VISSIM Travel Time Outputs'!$L:$L,'VISSIM Travel Time Outputs'!$D:$D,$D77,'VISSIM Travel Time Outputs'!$A:$A,"AVG",'VISSIM Travel Time Outputs'!$B:$B,IQ$9),"-")</f>
        <v>-</v>
      </c>
      <c r="IR77" s="381" t="str">
        <f>IFERROR(AVERAGEIFS('VISSIM Travel Time Outputs'!$L:$L,'VISSIM Travel Time Outputs'!$D:$D,$D77,'VISSIM Travel Time Outputs'!$A:$A,"AVG",'VISSIM Travel Time Outputs'!$B:$B,IR$9),"-")</f>
        <v>-</v>
      </c>
      <c r="IS77" s="381" t="str">
        <f t="shared" si="53"/>
        <v>--</v>
      </c>
    </row>
    <row r="78" spans="1:253" x14ac:dyDescent="0.25">
      <c r="A78" s="302" t="str">
        <f t="shared" si="34"/>
        <v>H</v>
      </c>
      <c r="B78" s="375">
        <f t="shared" si="54"/>
        <v>69</v>
      </c>
      <c r="C78" s="475">
        <f>INDEX('Input - Travel Times'!$B$3:$AL$103,MATCH($B78,'Input - Travel Times'!$B$3:$B$103,0),MATCH(C$9,'Input - Travel Times'!$B$3:$AL$3,0))</f>
        <v>0</v>
      </c>
      <c r="D78" s="194">
        <f>INDEX('Input - Travel Times'!$B$3:$AS$103,MATCH($B78,'Input - Travel Times'!$B$3:$B$103,0),MATCH(D$9,'Input - Travel Times'!$B$3:$AS$3,0))</f>
        <v>0</v>
      </c>
      <c r="E78" s="582">
        <f>TIME(0,0,INDEX('Input - Travel Times'!$B$3:$AL$103,MATCH($B78,'Input - Travel Times'!$B$3:$B$103,0),MATCH(E$9,'Input - Travel Times'!$B$3:$AL$3,0)))</f>
        <v>0</v>
      </c>
      <c r="F78" s="582">
        <f>TIME(0,0,INDEX('Input - Travel Times'!$B$3:$AL$103,MATCH($B78,'Input - Travel Times'!$B$3:$B$103,0),MATCH(F$9,'Input - Travel Times'!$B$3:$AL$3,0)))</f>
        <v>0</v>
      </c>
      <c r="G78" s="582">
        <f>TIME(0,0,INDEX('Input - Travel Times'!$B$3:$AL$103,MATCH($B78,'Input - Travel Times'!$B$3:$B$103,0),MATCH(G$9,'Input - Travel Times'!$B$3:$AL$3,0)))</f>
        <v>0</v>
      </c>
      <c r="I78" s="259" t="str">
        <f>IFERROR(TIME(0,0,AVERAGEIFS('VISSIM Travel Time Outputs'!$I:$I,'VISSIM Travel Time Outputs'!$D:$D,$D78,'VISSIM Travel Time Outputs'!$A:$A,"AVG",'VISSIM Travel Time Outputs'!$B:$B,I$9)),"-")</f>
        <v>-</v>
      </c>
      <c r="J78" s="36" t="str">
        <f>IFERROR(TIME(0,0,AVERAGEIFS('VISSIM Travel Time Outputs'!$I:$I,'VISSIM Travel Time Outputs'!$D:$D,$D78,'VISSIM Travel Time Outputs'!$A:$A,"AVG",'VISSIM Travel Time Outputs'!$B:$B,J$9)),"-")</f>
        <v>-</v>
      </c>
      <c r="K78" s="36" t="str">
        <f>IFERROR(TIME(0,0,AVERAGEIFS('VISSIM Travel Time Outputs'!$I:$I,'VISSIM Travel Time Outputs'!$D:$D,$D78,'VISSIM Travel Time Outputs'!$A:$A,"AVG",'VISSIM Travel Time Outputs'!$B:$B,K$9)),"-")</f>
        <v>-</v>
      </c>
      <c r="L78" s="36" t="str">
        <f>IFERROR(TIME(0,0,AVERAGEIFS('VISSIM Travel Time Outputs'!$I:$I,'VISSIM Travel Time Outputs'!$D:$D,$D78,'VISSIM Travel Time Outputs'!$A:$A,"AVG",'VISSIM Travel Time Outputs'!$B:$B,L$9)),"-")</f>
        <v>-</v>
      </c>
      <c r="M78" s="36" t="str">
        <f>IFERROR(TIME(0,0,AVERAGEIFS('VISSIM Travel Time Outputs'!$I:$I,'VISSIM Travel Time Outputs'!$D:$D,$D78,'VISSIM Travel Time Outputs'!$A:$A,"AVG",'VISSIM Travel Time Outputs'!$B:$B,M$9)),"-")</f>
        <v>-</v>
      </c>
      <c r="N78" s="36" t="str">
        <f>IFERROR(TIME(0,0,AVERAGEIFS('VISSIM Travel Time Outputs'!$I:$I,'VISSIM Travel Time Outputs'!$D:$D,$D78,'VISSIM Travel Time Outputs'!$A:$A,"AVG",'VISSIM Travel Time Outputs'!$B:$B,N$9)),"-")</f>
        <v>-</v>
      </c>
      <c r="O78" s="36" t="str">
        <f>IFERROR(TIME(0,0,AVERAGEIFS('VISSIM Travel Time Outputs'!$I:$I,'VISSIM Travel Time Outputs'!$D:$D,$D78,'VISSIM Travel Time Outputs'!$A:$A,"AVG",'VISSIM Travel Time Outputs'!$B:$B,O$9)),"-")</f>
        <v>-</v>
      </c>
      <c r="P78" s="36" t="str">
        <f>IFERROR(TIME(0,0,AVERAGEIFS('VISSIM Travel Time Outputs'!$I:$I,'VISSIM Travel Time Outputs'!$D:$D,$D78,'VISSIM Travel Time Outputs'!$A:$A,"AVG",'VISSIM Travel Time Outputs'!$B:$B,P$9)),"-")</f>
        <v>-</v>
      </c>
      <c r="Q78" s="36" t="str">
        <f>IFERROR(TIME(0,0,AVERAGEIFS('VISSIM Travel Time Outputs'!$I:$I,'VISSIM Travel Time Outputs'!$D:$D,$D78,'VISSIM Travel Time Outputs'!$A:$A,"AVG",'VISSIM Travel Time Outputs'!$B:$B,Q$9)),"-")</f>
        <v>-</v>
      </c>
      <c r="R78" s="36" t="str">
        <f>IFERROR(TIME(0,0,AVERAGEIFS('VISSIM Travel Time Outputs'!$I:$I,'VISSIM Travel Time Outputs'!$D:$D,$D78,'VISSIM Travel Time Outputs'!$A:$A,"AVG",'VISSIM Travel Time Outputs'!$B:$B,R$9)),"-")</f>
        <v>-</v>
      </c>
      <c r="S78" s="36" t="str">
        <f>IFERROR(TIME(0,0,AVERAGEIFS('VISSIM Travel Time Outputs'!$I:$I,'VISSIM Travel Time Outputs'!$D:$D,$D78,'VISSIM Travel Time Outputs'!$A:$A,"AVG",'VISSIM Travel Time Outputs'!$B:$B,S$9)),"-")</f>
        <v>-</v>
      </c>
      <c r="T78" s="36" t="str">
        <f>IFERROR(TIME(0,0,AVERAGEIFS('VISSIM Travel Time Outputs'!$I:$I,'VISSIM Travel Time Outputs'!$D:$D,$D78,'VISSIM Travel Time Outputs'!$A:$A,"AVG",'VISSIM Travel Time Outputs'!$B:$B,T$9)),"-")</f>
        <v>-</v>
      </c>
      <c r="U78" s="36" t="str">
        <f>IFERROR(TIME(0,0,AVERAGEIFS('VISSIM Travel Time Outputs'!$I:$I,'VISSIM Travel Time Outputs'!$D:$D,$D78,'VISSIM Travel Time Outputs'!$A:$A,"AVG",'VISSIM Travel Time Outputs'!$B:$B,U$9)),"-")</f>
        <v>-</v>
      </c>
      <c r="V78" s="36" t="str">
        <f>IFERROR(TIME(0,0,AVERAGEIFS('VISSIM Travel Time Outputs'!$I:$I,'VISSIM Travel Time Outputs'!$D:$D,$D78,'VISSIM Travel Time Outputs'!$A:$A,"AVG",'VISSIM Travel Time Outputs'!$B:$B,V$9)),"-")</f>
        <v>-</v>
      </c>
      <c r="W78" s="36" t="str">
        <f>IFERROR(TIME(0,0,AVERAGEIFS('VISSIM Travel Time Outputs'!$I:$I,'VISSIM Travel Time Outputs'!$D:$D,$D78,'VISSIM Travel Time Outputs'!$A:$A,"AVG",'VISSIM Travel Time Outputs'!$B:$B,W$9)),"-")</f>
        <v>-</v>
      </c>
      <c r="X78" s="177" t="str">
        <f>IFERROR(TIME(0,0,AVERAGEIFS('VISSIM Travel Time Outputs'!$I:$I,'VISSIM Travel Time Outputs'!$D:$D,$D78,'VISSIM Travel Time Outputs'!$A:$A,"AVG",'VISSIM Travel Time Outputs'!$B:$B,X$9)),"-")</f>
        <v>-</v>
      </c>
      <c r="Y78" s="304"/>
      <c r="Z78" s="379" t="str">
        <f>IFERROR(AVERAGEIFS('VISSIM Travel Time Outputs'!$F:$F,'VISSIM Travel Time Outputs'!$D:$D,$D78,'VISSIM Travel Time Outputs'!$A:$A,"AVG",'VISSIM Travel Time Outputs'!$B:$B,Z$9),"-")</f>
        <v>-</v>
      </c>
      <c r="AA78" s="380" t="str">
        <f>IFERROR(AVERAGEIFS('VISSIM Travel Time Outputs'!$F:$F,'VISSIM Travel Time Outputs'!$D:$D,$D78,'VISSIM Travel Time Outputs'!$A:$A,"AVG",'VISSIM Travel Time Outputs'!$B:$B,AA$9),"-")</f>
        <v>-</v>
      </c>
      <c r="AB78" s="380" t="str">
        <f>IFERROR(AVERAGEIFS('VISSIM Travel Time Outputs'!$F:$F,'VISSIM Travel Time Outputs'!$D:$D,$D78,'VISSIM Travel Time Outputs'!$A:$A,"AVG",'VISSIM Travel Time Outputs'!$B:$B,AB$9),"-")</f>
        <v>-</v>
      </c>
      <c r="AC78" s="380" t="str">
        <f>IFERROR(AVERAGEIFS('VISSIM Travel Time Outputs'!$F:$F,'VISSIM Travel Time Outputs'!$D:$D,$D78,'VISSIM Travel Time Outputs'!$A:$A,"AVG",'VISSIM Travel Time Outputs'!$B:$B,AC$9),"-")</f>
        <v>-</v>
      </c>
      <c r="AD78" s="380" t="str">
        <f>IFERROR(AVERAGEIFS('VISSIM Travel Time Outputs'!$F:$F,'VISSIM Travel Time Outputs'!$D:$D,$D78,'VISSIM Travel Time Outputs'!$A:$A,"AVG",'VISSIM Travel Time Outputs'!$B:$B,AD$9),"-")</f>
        <v>-</v>
      </c>
      <c r="AE78" s="380" t="str">
        <f>IFERROR(AVERAGEIFS('VISSIM Travel Time Outputs'!$F:$F,'VISSIM Travel Time Outputs'!$D:$D,$D78,'VISSIM Travel Time Outputs'!$A:$A,"AVG",'VISSIM Travel Time Outputs'!$B:$B,AE$9),"-")</f>
        <v>-</v>
      </c>
      <c r="AF78" s="380" t="str">
        <f>IFERROR(AVERAGEIFS('VISSIM Travel Time Outputs'!$F:$F,'VISSIM Travel Time Outputs'!$D:$D,$D78,'VISSIM Travel Time Outputs'!$A:$A,"AVG",'VISSIM Travel Time Outputs'!$B:$B,AF$9),"-")</f>
        <v>-</v>
      </c>
      <c r="AG78" s="380" t="str">
        <f>IFERROR(AVERAGEIFS('VISSIM Travel Time Outputs'!$F:$F,'VISSIM Travel Time Outputs'!$D:$D,$D78,'VISSIM Travel Time Outputs'!$A:$A,"AVG",'VISSIM Travel Time Outputs'!$B:$B,AG$9),"-")</f>
        <v>-</v>
      </c>
      <c r="AH78" s="380" t="str">
        <f>IFERROR(AVERAGEIFS('VISSIM Travel Time Outputs'!$F:$F,'VISSIM Travel Time Outputs'!$D:$D,$D78,'VISSIM Travel Time Outputs'!$A:$A,"AVG",'VISSIM Travel Time Outputs'!$B:$B,AH$9),"-")</f>
        <v>-</v>
      </c>
      <c r="AI78" s="380" t="str">
        <f>IFERROR(AVERAGEIFS('VISSIM Travel Time Outputs'!$F:$F,'VISSIM Travel Time Outputs'!$D:$D,$D78,'VISSIM Travel Time Outputs'!$A:$A,"AVG",'VISSIM Travel Time Outputs'!$B:$B,AI$9),"-")</f>
        <v>-</v>
      </c>
      <c r="AJ78" s="380" t="str">
        <f>IFERROR(AVERAGEIFS('VISSIM Travel Time Outputs'!$F:$F,'VISSIM Travel Time Outputs'!$D:$D,$D78,'VISSIM Travel Time Outputs'!$A:$A,"AVG",'VISSIM Travel Time Outputs'!$B:$B,AJ$9),"-")</f>
        <v>-</v>
      </c>
      <c r="AK78" s="380" t="str">
        <f>IFERROR(AVERAGEIFS('VISSIM Travel Time Outputs'!$F:$F,'VISSIM Travel Time Outputs'!$D:$D,$D78,'VISSIM Travel Time Outputs'!$A:$A,"AVG",'VISSIM Travel Time Outputs'!$B:$B,AK$9),"-")</f>
        <v>-</v>
      </c>
      <c r="AL78" s="380" t="str">
        <f>IFERROR(AVERAGEIFS('VISSIM Travel Time Outputs'!$F:$F,'VISSIM Travel Time Outputs'!$D:$D,$D78,'VISSIM Travel Time Outputs'!$A:$A,"AVG",'VISSIM Travel Time Outputs'!$B:$B,AL$9),"-")</f>
        <v>-</v>
      </c>
      <c r="AM78" s="380" t="str">
        <f>IFERROR(AVERAGEIFS('VISSIM Travel Time Outputs'!$F:$F,'VISSIM Travel Time Outputs'!$D:$D,$D78,'VISSIM Travel Time Outputs'!$A:$A,"AVG",'VISSIM Travel Time Outputs'!$B:$B,AM$9),"-")</f>
        <v>-</v>
      </c>
      <c r="AN78" s="380" t="str">
        <f>IFERROR(AVERAGEIFS('VISSIM Travel Time Outputs'!$F:$F,'VISSIM Travel Time Outputs'!$D:$D,$D78,'VISSIM Travel Time Outputs'!$A:$A,"AVG",'VISSIM Travel Time Outputs'!$B:$B,AN$9),"-")</f>
        <v>-</v>
      </c>
      <c r="AO78" s="381" t="str">
        <f>IFERROR(AVERAGEIFS('VISSIM Travel Time Outputs'!$F:$F,'VISSIM Travel Time Outputs'!$D:$D,$D78,'VISSIM Travel Time Outputs'!$A:$A,"AVG",'VISSIM Travel Time Outputs'!$B:$B,AO$9),"-")</f>
        <v>-</v>
      </c>
      <c r="AP78" s="387"/>
      <c r="AQ78" s="259" t="str">
        <f t="shared" si="35"/>
        <v>--</v>
      </c>
      <c r="AR78" s="410" t="str">
        <f t="shared" si="36"/>
        <v>--</v>
      </c>
      <c r="AS78" s="381">
        <f t="shared" si="37"/>
        <v>0</v>
      </c>
      <c r="AT78" s="305"/>
      <c r="AU78" s="259" t="str">
        <f>IFERROR(TIME(0,0,AVERAGEIFS('VISSIM Travel Time Outputs'!$J:$J,'VISSIM Travel Time Outputs'!$D:$D,$D78,'VISSIM Travel Time Outputs'!$A:$A,"AVG",'VISSIM Travel Time Outputs'!$B:$B,AU$9)),"-")</f>
        <v>-</v>
      </c>
      <c r="AV78" s="36" t="str">
        <f>IFERROR(TIME(0,0,AVERAGEIFS('VISSIM Travel Time Outputs'!$J:$J,'VISSIM Travel Time Outputs'!$D:$D,$D78,'VISSIM Travel Time Outputs'!$A:$A,"AVG",'VISSIM Travel Time Outputs'!$B:$B,AV$9)),"-")</f>
        <v>-</v>
      </c>
      <c r="AW78" s="36" t="str">
        <f>IFERROR(TIME(0,0,AVERAGEIFS('VISSIM Travel Time Outputs'!$J:$J,'VISSIM Travel Time Outputs'!$D:$D,$D78,'VISSIM Travel Time Outputs'!$A:$A,"AVG",'VISSIM Travel Time Outputs'!$B:$B,AW$9)),"-")</f>
        <v>-</v>
      </c>
      <c r="AX78" s="36" t="str">
        <f>IFERROR(TIME(0,0,AVERAGEIFS('VISSIM Travel Time Outputs'!$J:$J,'VISSIM Travel Time Outputs'!$D:$D,$D78,'VISSIM Travel Time Outputs'!$A:$A,"AVG",'VISSIM Travel Time Outputs'!$B:$B,AX$9)),"-")</f>
        <v>-</v>
      </c>
      <c r="AY78" s="36" t="str">
        <f>IFERROR(TIME(0,0,AVERAGEIFS('VISSIM Travel Time Outputs'!$J:$J,'VISSIM Travel Time Outputs'!$D:$D,$D78,'VISSIM Travel Time Outputs'!$A:$A,"AVG",'VISSIM Travel Time Outputs'!$B:$B,AY$9)),"-")</f>
        <v>-</v>
      </c>
      <c r="AZ78" s="36" t="str">
        <f>IFERROR(TIME(0,0,AVERAGEIFS('VISSIM Travel Time Outputs'!$J:$J,'VISSIM Travel Time Outputs'!$D:$D,$D78,'VISSIM Travel Time Outputs'!$A:$A,"AVG",'VISSIM Travel Time Outputs'!$B:$B,AZ$9)),"-")</f>
        <v>-</v>
      </c>
      <c r="BA78" s="36" t="str">
        <f>IFERROR(TIME(0,0,AVERAGEIFS('VISSIM Travel Time Outputs'!$J:$J,'VISSIM Travel Time Outputs'!$D:$D,$D78,'VISSIM Travel Time Outputs'!$A:$A,"AVG",'VISSIM Travel Time Outputs'!$B:$B,BA$9)),"-")</f>
        <v>-</v>
      </c>
      <c r="BB78" s="36" t="str">
        <f>IFERROR(TIME(0,0,AVERAGEIFS('VISSIM Travel Time Outputs'!$J:$J,'VISSIM Travel Time Outputs'!$D:$D,$D78,'VISSIM Travel Time Outputs'!$A:$A,"AVG",'VISSIM Travel Time Outputs'!$B:$B,BB$9)),"-")</f>
        <v>-</v>
      </c>
      <c r="BC78" s="36" t="str">
        <f>IFERROR(TIME(0,0,AVERAGEIFS('VISSIM Travel Time Outputs'!$J:$J,'VISSIM Travel Time Outputs'!$D:$D,$D78,'VISSIM Travel Time Outputs'!$A:$A,"AVG",'VISSIM Travel Time Outputs'!$B:$B,BC$9)),"-")</f>
        <v>-</v>
      </c>
      <c r="BD78" s="36" t="str">
        <f>IFERROR(TIME(0,0,AVERAGEIFS('VISSIM Travel Time Outputs'!$J:$J,'VISSIM Travel Time Outputs'!$D:$D,$D78,'VISSIM Travel Time Outputs'!$A:$A,"AVG",'VISSIM Travel Time Outputs'!$B:$B,BD$9)),"-")</f>
        <v>-</v>
      </c>
      <c r="BE78" s="36" t="str">
        <f>IFERROR(TIME(0,0,AVERAGEIFS('VISSIM Travel Time Outputs'!$J:$J,'VISSIM Travel Time Outputs'!$D:$D,$D78,'VISSIM Travel Time Outputs'!$A:$A,"AVG",'VISSIM Travel Time Outputs'!$B:$B,BE$9)),"-")</f>
        <v>-</v>
      </c>
      <c r="BF78" s="36" t="str">
        <f>IFERROR(TIME(0,0,AVERAGEIFS('VISSIM Travel Time Outputs'!$J:$J,'VISSIM Travel Time Outputs'!$D:$D,$D78,'VISSIM Travel Time Outputs'!$A:$A,"AVG",'VISSIM Travel Time Outputs'!$B:$B,BF$9)),"-")</f>
        <v>-</v>
      </c>
      <c r="BG78" s="36" t="str">
        <f>IFERROR(TIME(0,0,AVERAGEIFS('VISSIM Travel Time Outputs'!$J:$J,'VISSIM Travel Time Outputs'!$D:$D,$D78,'VISSIM Travel Time Outputs'!$A:$A,"AVG",'VISSIM Travel Time Outputs'!$B:$B,BG$9)),"-")</f>
        <v>-</v>
      </c>
      <c r="BH78" s="36" t="str">
        <f>IFERROR(TIME(0,0,AVERAGEIFS('VISSIM Travel Time Outputs'!$J:$J,'VISSIM Travel Time Outputs'!$D:$D,$D78,'VISSIM Travel Time Outputs'!$A:$A,"AVG",'VISSIM Travel Time Outputs'!$B:$B,BH$9)),"-")</f>
        <v>-</v>
      </c>
      <c r="BI78" s="36" t="str">
        <f>IFERROR(TIME(0,0,AVERAGEIFS('VISSIM Travel Time Outputs'!$J:$J,'VISSIM Travel Time Outputs'!$D:$D,$D78,'VISSIM Travel Time Outputs'!$A:$A,"AVG",'VISSIM Travel Time Outputs'!$B:$B,BI$9)),"-")</f>
        <v>-</v>
      </c>
      <c r="BJ78" s="177" t="str">
        <f>IFERROR(TIME(0,0,AVERAGEIFS('VISSIM Travel Time Outputs'!$J:$J,'VISSIM Travel Time Outputs'!$D:$D,$D78,'VISSIM Travel Time Outputs'!$A:$A,"AVG",'VISSIM Travel Time Outputs'!$B:$B,BJ$9)),"-")</f>
        <v>-</v>
      </c>
      <c r="BK78" s="164"/>
      <c r="BL78" s="379" t="str">
        <f>IFERROR(AVERAGEIFS('VISSIM Travel Time Outputs'!$G:$G,'VISSIM Travel Time Outputs'!$D:$D,$D78,'VISSIM Travel Time Outputs'!$A:$A,"AVG",'VISSIM Travel Time Outputs'!$B:$B,BL$9),"-")</f>
        <v>-</v>
      </c>
      <c r="BM78" s="380" t="str">
        <f>IFERROR(AVERAGEIFS('VISSIM Travel Time Outputs'!$G:$G,'VISSIM Travel Time Outputs'!$D:$D,$D78,'VISSIM Travel Time Outputs'!$A:$A,"AVG",'VISSIM Travel Time Outputs'!$B:$B,BM$9),"-")</f>
        <v>-</v>
      </c>
      <c r="BN78" s="380" t="str">
        <f>IFERROR(AVERAGEIFS('VISSIM Travel Time Outputs'!$G:$G,'VISSIM Travel Time Outputs'!$D:$D,$D78,'VISSIM Travel Time Outputs'!$A:$A,"AVG",'VISSIM Travel Time Outputs'!$B:$B,BN$9),"-")</f>
        <v>-</v>
      </c>
      <c r="BO78" s="380" t="str">
        <f>IFERROR(AVERAGEIFS('VISSIM Travel Time Outputs'!$G:$G,'VISSIM Travel Time Outputs'!$D:$D,$D78,'VISSIM Travel Time Outputs'!$A:$A,"AVG",'VISSIM Travel Time Outputs'!$B:$B,BO$9),"-")</f>
        <v>-</v>
      </c>
      <c r="BP78" s="380" t="str">
        <f>IFERROR(AVERAGEIFS('VISSIM Travel Time Outputs'!$G:$G,'VISSIM Travel Time Outputs'!$D:$D,$D78,'VISSIM Travel Time Outputs'!$A:$A,"AVG",'VISSIM Travel Time Outputs'!$B:$B,BP$9),"-")</f>
        <v>-</v>
      </c>
      <c r="BQ78" s="380" t="str">
        <f>IFERROR(AVERAGEIFS('VISSIM Travel Time Outputs'!$G:$G,'VISSIM Travel Time Outputs'!$D:$D,$D78,'VISSIM Travel Time Outputs'!$A:$A,"AVG",'VISSIM Travel Time Outputs'!$B:$B,BQ$9),"-")</f>
        <v>-</v>
      </c>
      <c r="BR78" s="380" t="str">
        <f>IFERROR(AVERAGEIFS('VISSIM Travel Time Outputs'!$G:$G,'VISSIM Travel Time Outputs'!$D:$D,$D78,'VISSIM Travel Time Outputs'!$A:$A,"AVG",'VISSIM Travel Time Outputs'!$B:$B,BR$9),"-")</f>
        <v>-</v>
      </c>
      <c r="BS78" s="380" t="str">
        <f>IFERROR(AVERAGEIFS('VISSIM Travel Time Outputs'!$G:$G,'VISSIM Travel Time Outputs'!$D:$D,$D78,'VISSIM Travel Time Outputs'!$A:$A,"AVG",'VISSIM Travel Time Outputs'!$B:$B,BS$9),"-")</f>
        <v>-</v>
      </c>
      <c r="BT78" s="380" t="str">
        <f>IFERROR(AVERAGEIFS('VISSIM Travel Time Outputs'!$G:$G,'VISSIM Travel Time Outputs'!$D:$D,$D78,'VISSIM Travel Time Outputs'!$A:$A,"AVG",'VISSIM Travel Time Outputs'!$B:$B,BT$9),"-")</f>
        <v>-</v>
      </c>
      <c r="BU78" s="380" t="str">
        <f>IFERROR(AVERAGEIFS('VISSIM Travel Time Outputs'!$G:$G,'VISSIM Travel Time Outputs'!$D:$D,$D78,'VISSIM Travel Time Outputs'!$A:$A,"AVG",'VISSIM Travel Time Outputs'!$B:$B,BU$9),"-")</f>
        <v>-</v>
      </c>
      <c r="BV78" s="380" t="str">
        <f>IFERROR(AVERAGEIFS('VISSIM Travel Time Outputs'!$G:$G,'VISSIM Travel Time Outputs'!$D:$D,$D78,'VISSIM Travel Time Outputs'!$A:$A,"AVG",'VISSIM Travel Time Outputs'!$B:$B,BV$9),"-")</f>
        <v>-</v>
      </c>
      <c r="BW78" s="380" t="str">
        <f>IFERROR(AVERAGEIFS('VISSIM Travel Time Outputs'!$G:$G,'VISSIM Travel Time Outputs'!$D:$D,$D78,'VISSIM Travel Time Outputs'!$A:$A,"AVG",'VISSIM Travel Time Outputs'!$B:$B,BW$9),"-")</f>
        <v>-</v>
      </c>
      <c r="BX78" s="380" t="str">
        <f>IFERROR(AVERAGEIFS('VISSIM Travel Time Outputs'!$G:$G,'VISSIM Travel Time Outputs'!$D:$D,$D78,'VISSIM Travel Time Outputs'!$A:$A,"AVG",'VISSIM Travel Time Outputs'!$B:$B,BX$9),"-")</f>
        <v>-</v>
      </c>
      <c r="BY78" s="380" t="str">
        <f>IFERROR(AVERAGEIFS('VISSIM Travel Time Outputs'!$G:$G,'VISSIM Travel Time Outputs'!$D:$D,$D78,'VISSIM Travel Time Outputs'!$A:$A,"AVG",'VISSIM Travel Time Outputs'!$B:$B,BY$9),"-")</f>
        <v>-</v>
      </c>
      <c r="BZ78" s="380" t="str">
        <f>IFERROR(AVERAGEIFS('VISSIM Travel Time Outputs'!$G:$G,'VISSIM Travel Time Outputs'!$D:$D,$D78,'VISSIM Travel Time Outputs'!$A:$A,"AVG",'VISSIM Travel Time Outputs'!$B:$B,BZ$9),"-")</f>
        <v>-</v>
      </c>
      <c r="CA78" s="381" t="str">
        <f>IFERROR(AVERAGEIFS('VISSIM Travel Time Outputs'!$G:$G,'VISSIM Travel Time Outputs'!$D:$D,$D78,'VISSIM Travel Time Outputs'!$A:$A,"AVG",'VISSIM Travel Time Outputs'!$B:$B,CA$9),"-")</f>
        <v>-</v>
      </c>
      <c r="CB78" s="304"/>
      <c r="CC78" s="259" t="str">
        <f t="shared" si="38"/>
        <v>--</v>
      </c>
      <c r="CD78" s="410" t="str">
        <f t="shared" si="39"/>
        <v>--</v>
      </c>
      <c r="CE78" s="381">
        <f t="shared" si="40"/>
        <v>0</v>
      </c>
      <c r="CF78" s="387"/>
      <c r="CG78" s="259" t="str">
        <f>IFERROR(GETPIVOTDATA("Average of TRAVTM(31)",#REF!,"TIMEINT",CG$9,"VEHICLETRAVELTIMEMEASUREMENT",$D78)/3600/24,"--")</f>
        <v>--</v>
      </c>
      <c r="CH78" s="36" t="str">
        <f>IFERROR(GETPIVOTDATA("Average of TRAVTM(31)",#REF!,"TIMEINT",CH$9,"VEHICLETRAVELTIMEMEASUREMENT",$D78)/3600/24,"--")</f>
        <v>--</v>
      </c>
      <c r="CI78" s="36" t="str">
        <f>IFERROR(GETPIVOTDATA("Average of TRAVTM(31)",#REF!,"TIMEINT",CI$9,"VEHICLETRAVELTIMEMEASUREMENT",$D78)/3600/24,"--")</f>
        <v>--</v>
      </c>
      <c r="CJ78" s="36" t="str">
        <f>IFERROR(GETPIVOTDATA("Average of TRAVTM(31)",#REF!,"TIMEINT",CJ$9,"VEHICLETRAVELTIMEMEASUREMENT",$D78)/3600/24,"--")</f>
        <v>--</v>
      </c>
      <c r="CK78" s="36" t="str">
        <f>IFERROR(GETPIVOTDATA("Average of TRAVTM(31)",#REF!,"TIMEINT",CK$9,"VEHICLETRAVELTIMEMEASUREMENT",$D78)/3600/24,"--")</f>
        <v>--</v>
      </c>
      <c r="CL78" s="36" t="str">
        <f>IFERROR(GETPIVOTDATA("Average of TRAVTM(31)",#REF!,"TIMEINT",CL$9,"VEHICLETRAVELTIMEMEASUREMENT",$D78)/3600/24,"--")</f>
        <v>--</v>
      </c>
      <c r="CM78" s="36" t="str">
        <f>IFERROR(GETPIVOTDATA("Average of TRAVTM(31)",#REF!,"TIMEINT",CM$9,"VEHICLETRAVELTIMEMEASUREMENT",$D78)/3600/24,"--")</f>
        <v>--</v>
      </c>
      <c r="CN78" s="36" t="str">
        <f>IFERROR(GETPIVOTDATA("Average of TRAVTM(31)",#REF!,"TIMEINT",CN$9,"VEHICLETRAVELTIMEMEASUREMENT",$D78)/3600/24,"--")</f>
        <v>--</v>
      </c>
      <c r="CO78" s="36" t="str">
        <f>IFERROR(GETPIVOTDATA("Average of TRAVTM(31)",#REF!,"TIMEINT",CO$9,"VEHICLETRAVELTIMEMEASUREMENT",$D78)/3600/24,"--")</f>
        <v>--</v>
      </c>
      <c r="CP78" s="36" t="str">
        <f>IFERROR(GETPIVOTDATA("Average of TRAVTM(31)",#REF!,"TIMEINT",CP$9,"VEHICLETRAVELTIMEMEASUREMENT",$D78)/3600/24,"--")</f>
        <v>--</v>
      </c>
      <c r="CQ78" s="36" t="str">
        <f>IFERROR(GETPIVOTDATA("Average of TRAVTM(31)",#REF!,"TIMEINT",CQ$9,"VEHICLETRAVELTIMEMEASUREMENT",$D78)/3600/24,"--")</f>
        <v>--</v>
      </c>
      <c r="CR78" s="36" t="str">
        <f>IFERROR(GETPIVOTDATA("Average of TRAVTM(31)",#REF!,"TIMEINT",CR$9,"VEHICLETRAVELTIMEMEASUREMENT",$D78)/3600/24,"--")</f>
        <v>--</v>
      </c>
      <c r="CS78" s="36" t="str">
        <f>IFERROR(GETPIVOTDATA("Average of TRAVTM(31)",#REF!,"TIMEINT",CS$9,"VEHICLETRAVELTIMEMEASUREMENT",$D78)/3600/24,"--")</f>
        <v>--</v>
      </c>
      <c r="CT78" s="36" t="str">
        <f>IFERROR(GETPIVOTDATA("Average of TRAVTM(31)",#REF!,"TIMEINT",CT$9,"VEHICLETRAVELTIMEMEASUREMENT",$D78)/3600/24,"--")</f>
        <v>--</v>
      </c>
      <c r="CU78" s="36" t="str">
        <f>IFERROR(GETPIVOTDATA("Average of TRAVTM(31)",#REF!,"TIMEINT",CU$9,"VEHICLETRAVELTIMEMEASUREMENT",$D78)/3600/24,"--")</f>
        <v>--</v>
      </c>
      <c r="CV78" s="177" t="str">
        <f>IFERROR(GETPIVOTDATA("Average of TRAVTM(31)",#REF!,"TIMEINT",CV$9,"VEHICLETRAVELTIMEMEASUREMENT",$D78)/3600/24,"--")</f>
        <v>--</v>
      </c>
      <c r="CW78" s="387"/>
      <c r="CX78" s="379" t="str">
        <f>IFERROR(GETPIVOTDATA("Average of VEHS(31)",#REF!,"TIMEINT",CX$9,"VEHICLETRAVELTIMEMEASUREMENT",$D78),"--")</f>
        <v>--</v>
      </c>
      <c r="CY78" s="380" t="str">
        <f>IFERROR(GETPIVOTDATA("Average of VEHS(31)",#REF!,"TIMEINT",CY$9,"VEHICLETRAVELTIMEMEASUREMENT",$D78),"--")</f>
        <v>--</v>
      </c>
      <c r="CZ78" s="380" t="str">
        <f>IFERROR(GETPIVOTDATA("Average of VEHS(31)",#REF!,"TIMEINT",CZ$9,"VEHICLETRAVELTIMEMEASUREMENT",$D78),"--")</f>
        <v>--</v>
      </c>
      <c r="DA78" s="380" t="str">
        <f>IFERROR(GETPIVOTDATA("Average of VEHS(31)",#REF!,"TIMEINT",DA$9,"VEHICLETRAVELTIMEMEASUREMENT",$D78),"--")</f>
        <v>--</v>
      </c>
      <c r="DB78" s="380" t="str">
        <f>IFERROR(GETPIVOTDATA("Average of VEHS(31)",#REF!,"TIMEINT",DB$9,"VEHICLETRAVELTIMEMEASUREMENT",$D78),"--")</f>
        <v>--</v>
      </c>
      <c r="DC78" s="380" t="str">
        <f>IFERROR(GETPIVOTDATA("Average of VEHS(31)",#REF!,"TIMEINT",DC$9,"VEHICLETRAVELTIMEMEASUREMENT",$D78),"--")</f>
        <v>--</v>
      </c>
      <c r="DD78" s="380" t="str">
        <f>IFERROR(GETPIVOTDATA("Average of VEHS(31)",#REF!,"TIMEINT",DD$9,"VEHICLETRAVELTIMEMEASUREMENT",$D78),"--")</f>
        <v>--</v>
      </c>
      <c r="DE78" s="380" t="str">
        <f>IFERROR(GETPIVOTDATA("Average of VEHS(31)",#REF!,"TIMEINT",DE$9,"VEHICLETRAVELTIMEMEASUREMENT",$D78),"--")</f>
        <v>--</v>
      </c>
      <c r="DF78" s="380" t="str">
        <f>IFERROR(GETPIVOTDATA("Average of VEHS(31)",#REF!,"TIMEINT",DF$9,"VEHICLETRAVELTIMEMEASUREMENT",$D78),"--")</f>
        <v>--</v>
      </c>
      <c r="DG78" s="380" t="str">
        <f>IFERROR(GETPIVOTDATA("Average of VEHS(31)",#REF!,"TIMEINT",DG$9,"VEHICLETRAVELTIMEMEASUREMENT",$D78),"--")</f>
        <v>--</v>
      </c>
      <c r="DH78" s="380" t="str">
        <f>IFERROR(GETPIVOTDATA("Average of VEHS(31)",#REF!,"TIMEINT",DH$9,"VEHICLETRAVELTIMEMEASUREMENT",$D78),"--")</f>
        <v>--</v>
      </c>
      <c r="DI78" s="380" t="str">
        <f>IFERROR(GETPIVOTDATA("Average of VEHS(31)",#REF!,"TIMEINT",DI$9,"VEHICLETRAVELTIMEMEASUREMENT",$D78),"--")</f>
        <v>--</v>
      </c>
      <c r="DJ78" s="380" t="str">
        <f>IFERROR(GETPIVOTDATA("Average of VEHS(31)",#REF!,"TIMEINT",DJ$9,"VEHICLETRAVELTIMEMEASUREMENT",$D78),"--")</f>
        <v>--</v>
      </c>
      <c r="DK78" s="380" t="str">
        <f>IFERROR(GETPIVOTDATA("Average of VEHS(31)",#REF!,"TIMEINT",DK$9,"VEHICLETRAVELTIMEMEASUREMENT",$D78),"--")</f>
        <v>--</v>
      </c>
      <c r="DL78" s="380" t="str">
        <f>IFERROR(GETPIVOTDATA("Average of VEHS(31)",#REF!,"TIMEINT",DL$9,"VEHICLETRAVELTIMEMEASUREMENT",$D78),"--")</f>
        <v>--</v>
      </c>
      <c r="DM78" s="381" t="str">
        <f>IFERROR(GETPIVOTDATA("Average of VEHS(31)",#REF!,"TIMEINT",DM$9,"VEHICLETRAVELTIMEMEASUREMENT",$D78),"--")</f>
        <v>--</v>
      </c>
      <c r="DN78" s="387"/>
      <c r="DO78" s="259" t="str">
        <f t="shared" si="41"/>
        <v>--</v>
      </c>
      <c r="DP78" s="410" t="str">
        <f t="shared" si="42"/>
        <v>--</v>
      </c>
      <c r="DQ78" s="381">
        <f t="shared" si="43"/>
        <v>0</v>
      </c>
      <c r="DR78" s="305"/>
      <c r="DS78" s="259" t="str">
        <f>IFERROR(TIME(0,0,AVERAGEIFS('VISSIM Travel Time Outputs'!$K:$K,'VISSIM Travel Time Outputs'!$D:$D,$D78,'VISSIM Travel Time Outputs'!$A:$A,"AVG",'VISSIM Travel Time Outputs'!$B:$B,DS$9)),"-")</f>
        <v>-</v>
      </c>
      <c r="DT78" s="36" t="str">
        <f>IFERROR(TIME(0,0,AVERAGEIFS('VISSIM Travel Time Outputs'!$K:$K,'VISSIM Travel Time Outputs'!$D:$D,$D78,'VISSIM Travel Time Outputs'!$A:$A,"AVG",'VISSIM Travel Time Outputs'!$B:$B,DT$9)),"-")</f>
        <v>-</v>
      </c>
      <c r="DU78" s="36" t="str">
        <f>IFERROR(TIME(0,0,AVERAGEIFS('VISSIM Travel Time Outputs'!$K:$K,'VISSIM Travel Time Outputs'!$D:$D,$D78,'VISSIM Travel Time Outputs'!$A:$A,"AVG",'VISSIM Travel Time Outputs'!$B:$B,DU$9)),"-")</f>
        <v>-</v>
      </c>
      <c r="DV78" s="36" t="str">
        <f>IFERROR(TIME(0,0,AVERAGEIFS('VISSIM Travel Time Outputs'!$K:$K,'VISSIM Travel Time Outputs'!$D:$D,$D78,'VISSIM Travel Time Outputs'!$A:$A,"AVG",'VISSIM Travel Time Outputs'!$B:$B,DV$9)),"-")</f>
        <v>-</v>
      </c>
      <c r="DW78" s="36" t="str">
        <f>IFERROR(TIME(0,0,AVERAGEIFS('VISSIM Travel Time Outputs'!$K:$K,'VISSIM Travel Time Outputs'!$D:$D,$D78,'VISSIM Travel Time Outputs'!$A:$A,"AVG",'VISSIM Travel Time Outputs'!$B:$B,DW$9)),"-")</f>
        <v>-</v>
      </c>
      <c r="DX78" s="36" t="str">
        <f>IFERROR(TIME(0,0,AVERAGEIFS('VISSIM Travel Time Outputs'!$K:$K,'VISSIM Travel Time Outputs'!$D:$D,$D78,'VISSIM Travel Time Outputs'!$A:$A,"AVG",'VISSIM Travel Time Outputs'!$B:$B,DX$9)),"-")</f>
        <v>-</v>
      </c>
      <c r="DY78" s="36" t="str">
        <f>IFERROR(TIME(0,0,AVERAGEIFS('VISSIM Travel Time Outputs'!$K:$K,'VISSIM Travel Time Outputs'!$D:$D,$D78,'VISSIM Travel Time Outputs'!$A:$A,"AVG",'VISSIM Travel Time Outputs'!$B:$B,DY$9)),"-")</f>
        <v>-</v>
      </c>
      <c r="DZ78" s="36" t="str">
        <f>IFERROR(TIME(0,0,AVERAGEIFS('VISSIM Travel Time Outputs'!$K:$K,'VISSIM Travel Time Outputs'!$D:$D,$D78,'VISSIM Travel Time Outputs'!$A:$A,"AVG",'VISSIM Travel Time Outputs'!$B:$B,DZ$9)),"-")</f>
        <v>-</v>
      </c>
      <c r="EA78" s="36" t="str">
        <f>IFERROR(TIME(0,0,AVERAGEIFS('VISSIM Travel Time Outputs'!$K:$K,'VISSIM Travel Time Outputs'!$D:$D,$D78,'VISSIM Travel Time Outputs'!$A:$A,"AVG",'VISSIM Travel Time Outputs'!$B:$B,EA$9)),"-")</f>
        <v>-</v>
      </c>
      <c r="EB78" s="36" t="str">
        <f>IFERROR(TIME(0,0,AVERAGEIFS('VISSIM Travel Time Outputs'!$K:$K,'VISSIM Travel Time Outputs'!$D:$D,$D78,'VISSIM Travel Time Outputs'!$A:$A,"AVG",'VISSIM Travel Time Outputs'!$B:$B,EB$9)),"-")</f>
        <v>-</v>
      </c>
      <c r="EC78" s="36" t="str">
        <f>IFERROR(TIME(0,0,AVERAGEIFS('VISSIM Travel Time Outputs'!$K:$K,'VISSIM Travel Time Outputs'!$D:$D,$D78,'VISSIM Travel Time Outputs'!$A:$A,"AVG",'VISSIM Travel Time Outputs'!$B:$B,EC$9)),"-")</f>
        <v>-</v>
      </c>
      <c r="ED78" s="36" t="str">
        <f>IFERROR(TIME(0,0,AVERAGEIFS('VISSIM Travel Time Outputs'!$K:$K,'VISSIM Travel Time Outputs'!$D:$D,$D78,'VISSIM Travel Time Outputs'!$A:$A,"AVG",'VISSIM Travel Time Outputs'!$B:$B,ED$9)),"-")</f>
        <v>-</v>
      </c>
      <c r="EE78" s="36" t="str">
        <f>IFERROR(TIME(0,0,AVERAGEIFS('VISSIM Travel Time Outputs'!$K:$K,'VISSIM Travel Time Outputs'!$D:$D,$D78,'VISSIM Travel Time Outputs'!$A:$A,"AVG",'VISSIM Travel Time Outputs'!$B:$B,EE$9)),"-")</f>
        <v>-</v>
      </c>
      <c r="EF78" s="36" t="str">
        <f>IFERROR(TIME(0,0,AVERAGEIFS('VISSIM Travel Time Outputs'!$K:$K,'VISSIM Travel Time Outputs'!$D:$D,$D78,'VISSIM Travel Time Outputs'!$A:$A,"AVG",'VISSIM Travel Time Outputs'!$B:$B,EF$9)),"-")</f>
        <v>-</v>
      </c>
      <c r="EG78" s="36" t="str">
        <f>IFERROR(TIME(0,0,AVERAGEIFS('VISSIM Travel Time Outputs'!$K:$K,'VISSIM Travel Time Outputs'!$D:$D,$D78,'VISSIM Travel Time Outputs'!$A:$A,"AVG",'VISSIM Travel Time Outputs'!$B:$B,EG$9)),"-")</f>
        <v>-</v>
      </c>
      <c r="EH78" s="177" t="str">
        <f>IFERROR(TIME(0,0,AVERAGEIFS('VISSIM Travel Time Outputs'!$K:$K,'VISSIM Travel Time Outputs'!$D:$D,$D78,'VISSIM Travel Time Outputs'!$A:$A,"AVG",'VISSIM Travel Time Outputs'!$B:$B,EH$9)),"-")</f>
        <v>-</v>
      </c>
      <c r="EI78" s="164"/>
      <c r="EJ78" s="379" t="str">
        <f>IFERROR(AVERAGEIFS('VISSIM Travel Time Outputs'!$H:$H,'VISSIM Travel Time Outputs'!$D:$D,$D78,'VISSIM Travel Time Outputs'!$A:$A,"AVG",'VISSIM Travel Time Outputs'!$B:$B,EJ$9),"-")</f>
        <v>-</v>
      </c>
      <c r="EK78" s="380" t="str">
        <f>IFERROR(AVERAGEIFS('VISSIM Travel Time Outputs'!$H:$H,'VISSIM Travel Time Outputs'!$D:$D,$D78,'VISSIM Travel Time Outputs'!$A:$A,"AVG",'VISSIM Travel Time Outputs'!$B:$B,EK$9),"-")</f>
        <v>-</v>
      </c>
      <c r="EL78" s="380" t="str">
        <f>IFERROR(AVERAGEIFS('VISSIM Travel Time Outputs'!$H:$H,'VISSIM Travel Time Outputs'!$D:$D,$D78,'VISSIM Travel Time Outputs'!$A:$A,"AVG",'VISSIM Travel Time Outputs'!$B:$B,EL$9),"-")</f>
        <v>-</v>
      </c>
      <c r="EM78" s="380" t="str">
        <f>IFERROR(AVERAGEIFS('VISSIM Travel Time Outputs'!$H:$H,'VISSIM Travel Time Outputs'!$D:$D,$D78,'VISSIM Travel Time Outputs'!$A:$A,"AVG",'VISSIM Travel Time Outputs'!$B:$B,EM$9),"-")</f>
        <v>-</v>
      </c>
      <c r="EN78" s="380" t="str">
        <f>IFERROR(AVERAGEIFS('VISSIM Travel Time Outputs'!$H:$H,'VISSIM Travel Time Outputs'!$D:$D,$D78,'VISSIM Travel Time Outputs'!$A:$A,"AVG",'VISSIM Travel Time Outputs'!$B:$B,EN$9),"-")</f>
        <v>-</v>
      </c>
      <c r="EO78" s="380" t="str">
        <f>IFERROR(AVERAGEIFS('VISSIM Travel Time Outputs'!$H:$H,'VISSIM Travel Time Outputs'!$D:$D,$D78,'VISSIM Travel Time Outputs'!$A:$A,"AVG",'VISSIM Travel Time Outputs'!$B:$B,EO$9),"-")</f>
        <v>-</v>
      </c>
      <c r="EP78" s="380" t="str">
        <f>IFERROR(AVERAGEIFS('VISSIM Travel Time Outputs'!$H:$H,'VISSIM Travel Time Outputs'!$D:$D,$D78,'VISSIM Travel Time Outputs'!$A:$A,"AVG",'VISSIM Travel Time Outputs'!$B:$B,EP$9),"-")</f>
        <v>-</v>
      </c>
      <c r="EQ78" s="380" t="str">
        <f>IFERROR(AVERAGEIFS('VISSIM Travel Time Outputs'!$H:$H,'VISSIM Travel Time Outputs'!$D:$D,$D78,'VISSIM Travel Time Outputs'!$A:$A,"AVG",'VISSIM Travel Time Outputs'!$B:$B,EQ$9),"-")</f>
        <v>-</v>
      </c>
      <c r="ER78" s="380" t="str">
        <f>IFERROR(AVERAGEIFS('VISSIM Travel Time Outputs'!$H:$H,'VISSIM Travel Time Outputs'!$D:$D,$D78,'VISSIM Travel Time Outputs'!$A:$A,"AVG",'VISSIM Travel Time Outputs'!$B:$B,ER$9),"-")</f>
        <v>-</v>
      </c>
      <c r="ES78" s="380" t="str">
        <f>IFERROR(AVERAGEIFS('VISSIM Travel Time Outputs'!$H:$H,'VISSIM Travel Time Outputs'!$D:$D,$D78,'VISSIM Travel Time Outputs'!$A:$A,"AVG",'VISSIM Travel Time Outputs'!$B:$B,ES$9),"-")</f>
        <v>-</v>
      </c>
      <c r="ET78" s="380" t="str">
        <f>IFERROR(AVERAGEIFS('VISSIM Travel Time Outputs'!$H:$H,'VISSIM Travel Time Outputs'!$D:$D,$D78,'VISSIM Travel Time Outputs'!$A:$A,"AVG",'VISSIM Travel Time Outputs'!$B:$B,ET$9),"-")</f>
        <v>-</v>
      </c>
      <c r="EU78" s="380" t="str">
        <f>IFERROR(AVERAGEIFS('VISSIM Travel Time Outputs'!$H:$H,'VISSIM Travel Time Outputs'!$D:$D,$D78,'VISSIM Travel Time Outputs'!$A:$A,"AVG",'VISSIM Travel Time Outputs'!$B:$B,EU$9),"-")</f>
        <v>-</v>
      </c>
      <c r="EV78" s="380" t="str">
        <f>IFERROR(AVERAGEIFS('VISSIM Travel Time Outputs'!$H:$H,'VISSIM Travel Time Outputs'!$D:$D,$D78,'VISSIM Travel Time Outputs'!$A:$A,"AVG",'VISSIM Travel Time Outputs'!$B:$B,EV$9),"-")</f>
        <v>-</v>
      </c>
      <c r="EW78" s="380" t="str">
        <f>IFERROR(AVERAGEIFS('VISSIM Travel Time Outputs'!$H:$H,'VISSIM Travel Time Outputs'!$D:$D,$D78,'VISSIM Travel Time Outputs'!$A:$A,"AVG",'VISSIM Travel Time Outputs'!$B:$B,EW$9),"-")</f>
        <v>-</v>
      </c>
      <c r="EX78" s="380" t="str">
        <f>IFERROR(AVERAGEIFS('VISSIM Travel Time Outputs'!$H:$H,'VISSIM Travel Time Outputs'!$D:$D,$D78,'VISSIM Travel Time Outputs'!$A:$A,"AVG",'VISSIM Travel Time Outputs'!$B:$B,EX$9),"-")</f>
        <v>-</v>
      </c>
      <c r="EY78" s="381" t="str">
        <f>IFERROR(AVERAGEIFS('VISSIM Travel Time Outputs'!$H:$H,'VISSIM Travel Time Outputs'!$D:$D,$D78,'VISSIM Travel Time Outputs'!$A:$A,"AVG",'VISSIM Travel Time Outputs'!$B:$B,EY$9),"-")</f>
        <v>-</v>
      </c>
      <c r="EZ78" s="304"/>
      <c r="FA78" s="259" t="str">
        <f t="shared" si="44"/>
        <v>--</v>
      </c>
      <c r="FB78" s="410" t="str">
        <f t="shared" si="45"/>
        <v>--</v>
      </c>
      <c r="FC78" s="381">
        <f t="shared" si="46"/>
        <v>0</v>
      </c>
      <c r="FD78" s="387"/>
      <c r="FE78" s="259" t="str">
        <f>IFERROR(GETPIVOTDATA("Average of TRAVTM(40)",#REF!,"TIMEINT",FE$9,"VEHICLETRAVELTIMEMEASUREMENT",$D78)/3600/24,"--")</f>
        <v>--</v>
      </c>
      <c r="FF78" s="36" t="str">
        <f>IFERROR(GETPIVOTDATA("Average of TRAVTM(40)",#REF!,"TIMEINT",FF$9,"VEHICLETRAVELTIMEMEASUREMENT",$D78)/3600/24,"--")</f>
        <v>--</v>
      </c>
      <c r="FG78" s="36" t="str">
        <f>IFERROR(GETPIVOTDATA("Average of TRAVTM(40)",#REF!,"TIMEINT",FG$9,"VEHICLETRAVELTIMEMEASUREMENT",$D78)/3600/24,"--")</f>
        <v>--</v>
      </c>
      <c r="FH78" s="36" t="str">
        <f>IFERROR(GETPIVOTDATA("Average of TRAVTM(40)",#REF!,"TIMEINT",FH$9,"VEHICLETRAVELTIMEMEASUREMENT",$D78)/3600/24,"--")</f>
        <v>--</v>
      </c>
      <c r="FI78" s="36" t="str">
        <f>IFERROR(GETPIVOTDATA("Average of TRAVTM(40)",#REF!,"TIMEINT",FI$9,"VEHICLETRAVELTIMEMEASUREMENT",$D78)/3600/24,"--")</f>
        <v>--</v>
      </c>
      <c r="FJ78" s="36" t="str">
        <f>IFERROR(GETPIVOTDATA("Average of TRAVTM(40)",#REF!,"TIMEINT",FJ$9,"VEHICLETRAVELTIMEMEASUREMENT",$D78)/3600/24,"--")</f>
        <v>--</v>
      </c>
      <c r="FK78" s="36" t="str">
        <f>IFERROR(GETPIVOTDATA("Average of TRAVTM(40)",#REF!,"TIMEINT",FK$9,"VEHICLETRAVELTIMEMEASUREMENT",$D78)/3600/24,"--")</f>
        <v>--</v>
      </c>
      <c r="FL78" s="36" t="str">
        <f>IFERROR(GETPIVOTDATA("Average of TRAVTM(40)",#REF!,"TIMEINT",FL$9,"VEHICLETRAVELTIMEMEASUREMENT",$D78)/3600/24,"--")</f>
        <v>--</v>
      </c>
      <c r="FM78" s="36" t="str">
        <f>IFERROR(GETPIVOTDATA("Average of TRAVTM(40)",#REF!,"TIMEINT",FM$9,"VEHICLETRAVELTIMEMEASUREMENT",$D78)/3600/24,"--")</f>
        <v>--</v>
      </c>
      <c r="FN78" s="36" t="str">
        <f>IFERROR(GETPIVOTDATA("Average of TRAVTM(40)",#REF!,"TIMEINT",FN$9,"VEHICLETRAVELTIMEMEASUREMENT",$D78)/3600/24,"--")</f>
        <v>--</v>
      </c>
      <c r="FO78" s="36" t="str">
        <f>IFERROR(GETPIVOTDATA("Average of TRAVTM(40)",#REF!,"TIMEINT",FO$9,"VEHICLETRAVELTIMEMEASUREMENT",$D78)/3600/24,"--")</f>
        <v>--</v>
      </c>
      <c r="FP78" s="36" t="str">
        <f>IFERROR(GETPIVOTDATA("Average of TRAVTM(40)",#REF!,"TIMEINT",FP$9,"VEHICLETRAVELTIMEMEASUREMENT",$D78)/3600/24,"--")</f>
        <v>--</v>
      </c>
      <c r="FQ78" s="36" t="str">
        <f>IFERROR(GETPIVOTDATA("Average of TRAVTM(40)",#REF!,"TIMEINT",FQ$9,"VEHICLETRAVELTIMEMEASUREMENT",$D78)/3600/24,"--")</f>
        <v>--</v>
      </c>
      <c r="FR78" s="36" t="str">
        <f>IFERROR(GETPIVOTDATA("Average of TRAVTM(40)",#REF!,"TIMEINT",FR$9,"VEHICLETRAVELTIMEMEASUREMENT",$D78)/3600/24,"--")</f>
        <v>--</v>
      </c>
      <c r="FS78" s="36" t="str">
        <f>IFERROR(GETPIVOTDATA("Average of TRAVTM(40)",#REF!,"TIMEINT",FS$9,"VEHICLETRAVELTIMEMEASUREMENT",$D78)/3600/24,"--")</f>
        <v>--</v>
      </c>
      <c r="FT78" s="177" t="str">
        <f>IFERROR(GETPIVOTDATA("Average of TRAVTM(40)",#REF!,"TIMEINT",FT$9,"VEHICLETRAVELTIMEMEASUREMENT",$D78)/3600/24,"--")</f>
        <v>--</v>
      </c>
      <c r="FU78" s="387"/>
      <c r="FV78" s="379" t="str">
        <f>IFERROR(GETPIVOTDATA("Average of VEHS(40)",#REF!,"TIMEINT",FV$9,"VEHICLETRAVELTIMEMEASUREMENT",$D78),"--")</f>
        <v>--</v>
      </c>
      <c r="FW78" s="380" t="str">
        <f>IFERROR(GETPIVOTDATA("Average of VEHS(40)",#REF!,"TIMEINT",FW$9,"VEHICLETRAVELTIMEMEASUREMENT",$D78),"--")</f>
        <v>--</v>
      </c>
      <c r="FX78" s="380" t="str">
        <f>IFERROR(GETPIVOTDATA("Average of VEHS(40)",#REF!,"TIMEINT",FX$9,"VEHICLETRAVELTIMEMEASUREMENT",$D78),"--")</f>
        <v>--</v>
      </c>
      <c r="FY78" s="380" t="str">
        <f>IFERROR(GETPIVOTDATA("Average of VEHS(40)",#REF!,"TIMEINT",FY$9,"VEHICLETRAVELTIMEMEASUREMENT",$D78),"--")</f>
        <v>--</v>
      </c>
      <c r="FZ78" s="380" t="str">
        <f>IFERROR(GETPIVOTDATA("Average of VEHS(40)",#REF!,"TIMEINT",FZ$9,"VEHICLETRAVELTIMEMEASUREMENT",$D78),"--")</f>
        <v>--</v>
      </c>
      <c r="GA78" s="380" t="str">
        <f>IFERROR(GETPIVOTDATA("Average of VEHS(40)",#REF!,"TIMEINT",GA$9,"VEHICLETRAVELTIMEMEASUREMENT",$D78),"--")</f>
        <v>--</v>
      </c>
      <c r="GB78" s="380" t="str">
        <f>IFERROR(GETPIVOTDATA("Average of VEHS(40)",#REF!,"TIMEINT",GB$9,"VEHICLETRAVELTIMEMEASUREMENT",$D78),"--")</f>
        <v>--</v>
      </c>
      <c r="GC78" s="380" t="str">
        <f>IFERROR(GETPIVOTDATA("Average of VEHS(40)",#REF!,"TIMEINT",GC$9,"VEHICLETRAVELTIMEMEASUREMENT",$D78),"--")</f>
        <v>--</v>
      </c>
      <c r="GD78" s="380" t="str">
        <f>IFERROR(GETPIVOTDATA("Average of VEHS(40)",#REF!,"TIMEINT",GD$9,"VEHICLETRAVELTIMEMEASUREMENT",$D78),"--")</f>
        <v>--</v>
      </c>
      <c r="GE78" s="380" t="str">
        <f>IFERROR(GETPIVOTDATA("Average of VEHS(40)",#REF!,"TIMEINT",GE$9,"VEHICLETRAVELTIMEMEASUREMENT",$D78),"--")</f>
        <v>--</v>
      </c>
      <c r="GF78" s="380" t="str">
        <f>IFERROR(GETPIVOTDATA("Average of VEHS(40)",#REF!,"TIMEINT",GF$9,"VEHICLETRAVELTIMEMEASUREMENT",$D78),"--")</f>
        <v>--</v>
      </c>
      <c r="GG78" s="380" t="str">
        <f>IFERROR(GETPIVOTDATA("Average of VEHS(40)",#REF!,"TIMEINT",GG$9,"VEHICLETRAVELTIMEMEASUREMENT",$D78),"--")</f>
        <v>--</v>
      </c>
      <c r="GH78" s="380" t="str">
        <f>IFERROR(GETPIVOTDATA("Average of VEHS(40)",#REF!,"TIMEINT",GH$9,"VEHICLETRAVELTIMEMEASUREMENT",$D78),"--")</f>
        <v>--</v>
      </c>
      <c r="GI78" s="380" t="str">
        <f>IFERROR(GETPIVOTDATA("Average of VEHS(40)",#REF!,"TIMEINT",GI$9,"VEHICLETRAVELTIMEMEASUREMENT",$D78),"--")</f>
        <v>--</v>
      </c>
      <c r="GJ78" s="380" t="str">
        <f>IFERROR(GETPIVOTDATA("Average of VEHS(40)",#REF!,"TIMEINT",GJ$9,"VEHICLETRAVELTIMEMEASUREMENT",$D78),"--")</f>
        <v>--</v>
      </c>
      <c r="GK78" s="381" t="str">
        <f>IFERROR(GETPIVOTDATA("Average of VEHS(40)",#REF!,"TIMEINT",GK$9,"VEHICLETRAVELTIMEMEASUREMENT",$D78),"--")</f>
        <v>--</v>
      </c>
      <c r="GL78" s="387"/>
      <c r="GM78" s="259" t="str">
        <f t="shared" si="47"/>
        <v>--</v>
      </c>
      <c r="GN78" s="410" t="str">
        <f t="shared" si="48"/>
        <v>--</v>
      </c>
      <c r="GO78" s="381">
        <f t="shared" si="49"/>
        <v>0</v>
      </c>
      <c r="GP78" s="387"/>
      <c r="GQ78" s="259" t="str">
        <f>IFERROR(GETPIVOTDATA("Average of TRAVTM(60)",#REF!,"TIMEINT",GQ$9,"VEHICLETRAVELTIMEMEASUREMENT",$D78)/3600/24,"--")</f>
        <v>--</v>
      </c>
      <c r="GR78" s="36" t="str">
        <f>IFERROR(GETPIVOTDATA("Average of TRAVTM(60)",#REF!,"TIMEINT",GR$9,"VEHICLETRAVELTIMEMEASUREMENT",$D78)/3600/24,"--")</f>
        <v>--</v>
      </c>
      <c r="GS78" s="36" t="str">
        <f>IFERROR(GETPIVOTDATA("Average of TRAVTM(60)",#REF!,"TIMEINT",GS$9,"VEHICLETRAVELTIMEMEASUREMENT",$D78)/3600/24,"--")</f>
        <v>--</v>
      </c>
      <c r="GT78" s="36" t="str">
        <f>IFERROR(GETPIVOTDATA("Average of TRAVTM(60)",#REF!,"TIMEINT",GT$9,"VEHICLETRAVELTIMEMEASUREMENT",$D78)/3600/24,"--")</f>
        <v>--</v>
      </c>
      <c r="GU78" s="36" t="str">
        <f>IFERROR(GETPIVOTDATA("Average of TRAVTM(60)",#REF!,"TIMEINT",GU$9,"VEHICLETRAVELTIMEMEASUREMENT",$D78)/3600/24,"--")</f>
        <v>--</v>
      </c>
      <c r="GV78" s="36" t="str">
        <f>IFERROR(GETPIVOTDATA("Average of TRAVTM(60)",#REF!,"TIMEINT",GV$9,"VEHICLETRAVELTIMEMEASUREMENT",$D78)/3600/24,"--")</f>
        <v>--</v>
      </c>
      <c r="GW78" s="36" t="str">
        <f>IFERROR(GETPIVOTDATA("Average of TRAVTM(60)",#REF!,"TIMEINT",GW$9,"VEHICLETRAVELTIMEMEASUREMENT",$D78)/3600/24,"--")</f>
        <v>--</v>
      </c>
      <c r="GX78" s="36" t="str">
        <f>IFERROR(GETPIVOTDATA("Average of TRAVTM(60)",#REF!,"TIMEINT",GX$9,"VEHICLETRAVELTIMEMEASUREMENT",$D78)/3600/24,"--")</f>
        <v>--</v>
      </c>
      <c r="GY78" s="36" t="str">
        <f>IFERROR(GETPIVOTDATA("Average of TRAVTM(60)",#REF!,"TIMEINT",GY$9,"VEHICLETRAVELTIMEMEASUREMENT",$D78)/3600/24,"--")</f>
        <v>--</v>
      </c>
      <c r="GZ78" s="36" t="str">
        <f>IFERROR(GETPIVOTDATA("Average of TRAVTM(60)",#REF!,"TIMEINT",GZ$9,"VEHICLETRAVELTIMEMEASUREMENT",$D78)/3600/24,"--")</f>
        <v>--</v>
      </c>
      <c r="HA78" s="36" t="str">
        <f>IFERROR(GETPIVOTDATA("Average of TRAVTM(60)",#REF!,"TIMEINT",HA$9,"VEHICLETRAVELTIMEMEASUREMENT",$D78)/3600/24,"--")</f>
        <v>--</v>
      </c>
      <c r="HB78" s="36" t="str">
        <f>IFERROR(GETPIVOTDATA("Average of TRAVTM(60)",#REF!,"TIMEINT",HB$9,"VEHICLETRAVELTIMEMEASUREMENT",$D78)/3600/24,"--")</f>
        <v>--</v>
      </c>
      <c r="HC78" s="36" t="str">
        <f>IFERROR(GETPIVOTDATA("Average of TRAVTM(60)",#REF!,"TIMEINT",HC$9,"VEHICLETRAVELTIMEMEASUREMENT",$D78)/3600/24,"--")</f>
        <v>--</v>
      </c>
      <c r="HD78" s="36" t="str">
        <f>IFERROR(GETPIVOTDATA("Average of TRAVTM(60)",#REF!,"TIMEINT",HD$9,"VEHICLETRAVELTIMEMEASUREMENT",$D78)/3600/24,"--")</f>
        <v>--</v>
      </c>
      <c r="HE78" s="36" t="str">
        <f>IFERROR(GETPIVOTDATA("Average of TRAVTM(60)",#REF!,"TIMEINT",HE$9,"VEHICLETRAVELTIMEMEASUREMENT",$D78)/3600/24,"--")</f>
        <v>--</v>
      </c>
      <c r="HF78" s="177" t="str">
        <f>IFERROR(GETPIVOTDATA("Average of TRAVTM(60)",#REF!,"TIMEINT",HF$9,"VEHICLETRAVELTIMEMEASUREMENT",$D78)/3600/24,"--")</f>
        <v>--</v>
      </c>
      <c r="HG78" s="387"/>
      <c r="HH78" s="379" t="str">
        <f>IFERROR(GETPIVOTDATA("Average of VEHS(60)",#REF!,"TIMEINT",HH$9,"VEHICLETRAVELTIMEMEASUREMENT",$D78),"--")</f>
        <v>--</v>
      </c>
      <c r="HI78" s="380" t="str">
        <f>IFERROR(GETPIVOTDATA("Average of VEHS(60)",#REF!,"TIMEINT",HI$9,"VEHICLETRAVELTIMEMEASUREMENT",$D78),"--")</f>
        <v>--</v>
      </c>
      <c r="HJ78" s="380" t="str">
        <f>IFERROR(GETPIVOTDATA("Average of VEHS(60)",#REF!,"TIMEINT",HJ$9,"VEHICLETRAVELTIMEMEASUREMENT",$D78),"--")</f>
        <v>--</v>
      </c>
      <c r="HK78" s="380" t="str">
        <f>IFERROR(GETPIVOTDATA("Average of VEHS(60)",#REF!,"TIMEINT",HK$9,"VEHICLETRAVELTIMEMEASUREMENT",$D78),"--")</f>
        <v>--</v>
      </c>
      <c r="HL78" s="380" t="str">
        <f>IFERROR(GETPIVOTDATA("Average of VEHS(60)",#REF!,"TIMEINT",HL$9,"VEHICLETRAVELTIMEMEASUREMENT",$D78),"--")</f>
        <v>--</v>
      </c>
      <c r="HM78" s="380" t="str">
        <f>IFERROR(GETPIVOTDATA("Average of VEHS(60)",#REF!,"TIMEINT",HM$9,"VEHICLETRAVELTIMEMEASUREMENT",$D78),"--")</f>
        <v>--</v>
      </c>
      <c r="HN78" s="380" t="str">
        <f>IFERROR(GETPIVOTDATA("Average of VEHS(60)",#REF!,"TIMEINT",HN$9,"VEHICLETRAVELTIMEMEASUREMENT",$D78),"--")</f>
        <v>--</v>
      </c>
      <c r="HO78" s="380" t="str">
        <f>IFERROR(GETPIVOTDATA("Average of VEHS(60)",#REF!,"TIMEINT",HO$9,"VEHICLETRAVELTIMEMEASUREMENT",$D78),"--")</f>
        <v>--</v>
      </c>
      <c r="HP78" s="380" t="str">
        <f>IFERROR(GETPIVOTDATA("Average of VEHS(60)",#REF!,"TIMEINT",HP$9,"VEHICLETRAVELTIMEMEASUREMENT",$D78),"--")</f>
        <v>--</v>
      </c>
      <c r="HQ78" s="380" t="str">
        <f>IFERROR(GETPIVOTDATA("Average of VEHS(60)",#REF!,"TIMEINT",HQ$9,"VEHICLETRAVELTIMEMEASUREMENT",$D78),"--")</f>
        <v>--</v>
      </c>
      <c r="HR78" s="380" t="str">
        <f>IFERROR(GETPIVOTDATA("Average of VEHS(60)",#REF!,"TIMEINT",HR$9,"VEHICLETRAVELTIMEMEASUREMENT",$D78),"--")</f>
        <v>--</v>
      </c>
      <c r="HS78" s="380" t="str">
        <f>IFERROR(GETPIVOTDATA("Average of VEHS(60)",#REF!,"TIMEINT",HS$9,"VEHICLETRAVELTIMEMEASUREMENT",$D78),"--")</f>
        <v>--</v>
      </c>
      <c r="HT78" s="380" t="str">
        <f>IFERROR(GETPIVOTDATA("Average of VEHS(60)",#REF!,"TIMEINT",HT$9,"VEHICLETRAVELTIMEMEASUREMENT",$D78),"--")</f>
        <v>--</v>
      </c>
      <c r="HU78" s="380" t="str">
        <f>IFERROR(GETPIVOTDATA("Average of VEHS(60)",#REF!,"TIMEINT",HU$9,"VEHICLETRAVELTIMEMEASUREMENT",$D78),"--")</f>
        <v>--</v>
      </c>
      <c r="HV78" s="380" t="str">
        <f>IFERROR(GETPIVOTDATA("Average of VEHS(60)",#REF!,"TIMEINT",HV$9,"VEHICLETRAVELTIMEMEASUREMENT",$D78),"--")</f>
        <v>--</v>
      </c>
      <c r="HW78" s="381" t="str">
        <f>IFERROR(GETPIVOTDATA("Average of VEHS(60)",#REF!,"TIMEINT",HW$9,"VEHICLETRAVELTIMEMEASUREMENT",$D78),"--")</f>
        <v>--</v>
      </c>
      <c r="HX78" s="387"/>
      <c r="HY78" s="259" t="str">
        <f t="shared" si="50"/>
        <v>--</v>
      </c>
      <c r="HZ78" s="410" t="str">
        <f t="shared" si="51"/>
        <v>--</v>
      </c>
      <c r="IA78" s="381">
        <f t="shared" si="52"/>
        <v>0</v>
      </c>
      <c r="IB78" s="716"/>
      <c r="IC78" s="379" t="str">
        <f>IFERROR(AVERAGEIFS('VISSIM Travel Time Outputs'!$L:$L,'VISSIM Travel Time Outputs'!$D:$D,$D78,'VISSIM Travel Time Outputs'!$A:$A,"AVG",'VISSIM Travel Time Outputs'!$B:$B,IC$9),"-")</f>
        <v>-</v>
      </c>
      <c r="ID78" s="380" t="str">
        <f>IFERROR(AVERAGEIFS('VISSIM Travel Time Outputs'!$L:$L,'VISSIM Travel Time Outputs'!$D:$D,$D78,'VISSIM Travel Time Outputs'!$A:$A,"AVG",'VISSIM Travel Time Outputs'!$B:$B,ID$9),"-")</f>
        <v>-</v>
      </c>
      <c r="IE78" s="380" t="str">
        <f>IFERROR(AVERAGEIFS('VISSIM Travel Time Outputs'!$L:$L,'VISSIM Travel Time Outputs'!$D:$D,$D78,'VISSIM Travel Time Outputs'!$A:$A,"AVG",'VISSIM Travel Time Outputs'!$B:$B,IE$9),"-")</f>
        <v>-</v>
      </c>
      <c r="IF78" s="380" t="str">
        <f>IFERROR(AVERAGEIFS('VISSIM Travel Time Outputs'!$L:$L,'VISSIM Travel Time Outputs'!$D:$D,$D78,'VISSIM Travel Time Outputs'!$A:$A,"AVG",'VISSIM Travel Time Outputs'!$B:$B,IF$9),"-")</f>
        <v>-</v>
      </c>
      <c r="IG78" s="380" t="str">
        <f>IFERROR(AVERAGEIFS('VISSIM Travel Time Outputs'!$L:$L,'VISSIM Travel Time Outputs'!$D:$D,$D78,'VISSIM Travel Time Outputs'!$A:$A,"AVG",'VISSIM Travel Time Outputs'!$B:$B,IG$9),"-")</f>
        <v>-</v>
      </c>
      <c r="IH78" s="380" t="str">
        <f>IFERROR(AVERAGEIFS('VISSIM Travel Time Outputs'!$L:$L,'VISSIM Travel Time Outputs'!$D:$D,$D78,'VISSIM Travel Time Outputs'!$A:$A,"AVG",'VISSIM Travel Time Outputs'!$B:$B,IH$9),"-")</f>
        <v>-</v>
      </c>
      <c r="II78" s="380" t="str">
        <f>IFERROR(AVERAGEIFS('VISSIM Travel Time Outputs'!$L:$L,'VISSIM Travel Time Outputs'!$D:$D,$D78,'VISSIM Travel Time Outputs'!$A:$A,"AVG",'VISSIM Travel Time Outputs'!$B:$B,II$9),"-")</f>
        <v>-</v>
      </c>
      <c r="IJ78" s="380" t="str">
        <f>IFERROR(AVERAGEIFS('VISSIM Travel Time Outputs'!$L:$L,'VISSIM Travel Time Outputs'!$D:$D,$D78,'VISSIM Travel Time Outputs'!$A:$A,"AVG",'VISSIM Travel Time Outputs'!$B:$B,IJ$9),"-")</f>
        <v>-</v>
      </c>
      <c r="IK78" s="380" t="str">
        <f>IFERROR(AVERAGEIFS('VISSIM Travel Time Outputs'!$L:$L,'VISSIM Travel Time Outputs'!$D:$D,$D78,'VISSIM Travel Time Outputs'!$A:$A,"AVG",'VISSIM Travel Time Outputs'!$B:$B,IK$9),"-")</f>
        <v>-</v>
      </c>
      <c r="IL78" s="380" t="str">
        <f>IFERROR(AVERAGEIFS('VISSIM Travel Time Outputs'!$L:$L,'VISSIM Travel Time Outputs'!$D:$D,$D78,'VISSIM Travel Time Outputs'!$A:$A,"AVG",'VISSIM Travel Time Outputs'!$B:$B,IL$9),"-")</f>
        <v>-</v>
      </c>
      <c r="IM78" s="380" t="str">
        <f>IFERROR(AVERAGEIFS('VISSIM Travel Time Outputs'!$L:$L,'VISSIM Travel Time Outputs'!$D:$D,$D78,'VISSIM Travel Time Outputs'!$A:$A,"AVG",'VISSIM Travel Time Outputs'!$B:$B,IM$9),"-")</f>
        <v>-</v>
      </c>
      <c r="IN78" s="380" t="str">
        <f>IFERROR(AVERAGEIFS('VISSIM Travel Time Outputs'!$L:$L,'VISSIM Travel Time Outputs'!$D:$D,$D78,'VISSIM Travel Time Outputs'!$A:$A,"AVG",'VISSIM Travel Time Outputs'!$B:$B,IN$9),"-")</f>
        <v>-</v>
      </c>
      <c r="IO78" s="380" t="str">
        <f>IFERROR(AVERAGEIFS('VISSIM Travel Time Outputs'!$L:$L,'VISSIM Travel Time Outputs'!$D:$D,$D78,'VISSIM Travel Time Outputs'!$A:$A,"AVG",'VISSIM Travel Time Outputs'!$B:$B,IO$9),"-")</f>
        <v>-</v>
      </c>
      <c r="IP78" s="380" t="str">
        <f>IFERROR(AVERAGEIFS('VISSIM Travel Time Outputs'!$L:$L,'VISSIM Travel Time Outputs'!$D:$D,$D78,'VISSIM Travel Time Outputs'!$A:$A,"AVG",'VISSIM Travel Time Outputs'!$B:$B,IP$9),"-")</f>
        <v>-</v>
      </c>
      <c r="IQ78" s="380" t="str">
        <f>IFERROR(AVERAGEIFS('VISSIM Travel Time Outputs'!$L:$L,'VISSIM Travel Time Outputs'!$D:$D,$D78,'VISSIM Travel Time Outputs'!$A:$A,"AVG",'VISSIM Travel Time Outputs'!$B:$B,IQ$9),"-")</f>
        <v>-</v>
      </c>
      <c r="IR78" s="381" t="str">
        <f>IFERROR(AVERAGEIFS('VISSIM Travel Time Outputs'!$L:$L,'VISSIM Travel Time Outputs'!$D:$D,$D78,'VISSIM Travel Time Outputs'!$A:$A,"AVG",'VISSIM Travel Time Outputs'!$B:$B,IR$9),"-")</f>
        <v>-</v>
      </c>
      <c r="IS78" s="381" t="str">
        <f t="shared" si="53"/>
        <v>--</v>
      </c>
    </row>
    <row r="79" spans="1:253" x14ac:dyDescent="0.25">
      <c r="A79" s="302" t="str">
        <f t="shared" si="34"/>
        <v>H</v>
      </c>
      <c r="B79" s="375">
        <f t="shared" si="54"/>
        <v>70</v>
      </c>
      <c r="C79" s="475">
        <f>INDEX('Input - Travel Times'!$B$3:$AL$103,MATCH($B79,'Input - Travel Times'!$B$3:$B$103,0),MATCH(C$9,'Input - Travel Times'!$B$3:$AL$3,0))</f>
        <v>0</v>
      </c>
      <c r="D79" s="194">
        <f>INDEX('Input - Travel Times'!$B$3:$AS$103,MATCH($B79,'Input - Travel Times'!$B$3:$B$103,0),MATCH(D$9,'Input - Travel Times'!$B$3:$AS$3,0))</f>
        <v>0</v>
      </c>
      <c r="E79" s="582">
        <f>TIME(0,0,INDEX('Input - Travel Times'!$B$3:$AL$103,MATCH($B79,'Input - Travel Times'!$B$3:$B$103,0),MATCH(E$9,'Input - Travel Times'!$B$3:$AL$3,0)))</f>
        <v>0</v>
      </c>
      <c r="F79" s="582">
        <f>TIME(0,0,INDEX('Input - Travel Times'!$B$3:$AL$103,MATCH($B79,'Input - Travel Times'!$B$3:$B$103,0),MATCH(F$9,'Input - Travel Times'!$B$3:$AL$3,0)))</f>
        <v>0</v>
      </c>
      <c r="G79" s="582">
        <f>TIME(0,0,INDEX('Input - Travel Times'!$B$3:$AL$103,MATCH($B79,'Input - Travel Times'!$B$3:$B$103,0),MATCH(G$9,'Input - Travel Times'!$B$3:$AL$3,0)))</f>
        <v>0</v>
      </c>
      <c r="I79" s="259" t="str">
        <f>IFERROR(TIME(0,0,AVERAGEIFS('VISSIM Travel Time Outputs'!$I:$I,'VISSIM Travel Time Outputs'!$D:$D,$D79,'VISSIM Travel Time Outputs'!$A:$A,"AVG",'VISSIM Travel Time Outputs'!$B:$B,I$9)),"-")</f>
        <v>-</v>
      </c>
      <c r="J79" s="36" t="str">
        <f>IFERROR(TIME(0,0,AVERAGEIFS('VISSIM Travel Time Outputs'!$I:$I,'VISSIM Travel Time Outputs'!$D:$D,$D79,'VISSIM Travel Time Outputs'!$A:$A,"AVG",'VISSIM Travel Time Outputs'!$B:$B,J$9)),"-")</f>
        <v>-</v>
      </c>
      <c r="K79" s="36" t="str">
        <f>IFERROR(TIME(0,0,AVERAGEIFS('VISSIM Travel Time Outputs'!$I:$I,'VISSIM Travel Time Outputs'!$D:$D,$D79,'VISSIM Travel Time Outputs'!$A:$A,"AVG",'VISSIM Travel Time Outputs'!$B:$B,K$9)),"-")</f>
        <v>-</v>
      </c>
      <c r="L79" s="36" t="str">
        <f>IFERROR(TIME(0,0,AVERAGEIFS('VISSIM Travel Time Outputs'!$I:$I,'VISSIM Travel Time Outputs'!$D:$D,$D79,'VISSIM Travel Time Outputs'!$A:$A,"AVG",'VISSIM Travel Time Outputs'!$B:$B,L$9)),"-")</f>
        <v>-</v>
      </c>
      <c r="M79" s="36" t="str">
        <f>IFERROR(TIME(0,0,AVERAGEIFS('VISSIM Travel Time Outputs'!$I:$I,'VISSIM Travel Time Outputs'!$D:$D,$D79,'VISSIM Travel Time Outputs'!$A:$A,"AVG",'VISSIM Travel Time Outputs'!$B:$B,M$9)),"-")</f>
        <v>-</v>
      </c>
      <c r="N79" s="36" t="str">
        <f>IFERROR(TIME(0,0,AVERAGEIFS('VISSIM Travel Time Outputs'!$I:$I,'VISSIM Travel Time Outputs'!$D:$D,$D79,'VISSIM Travel Time Outputs'!$A:$A,"AVG",'VISSIM Travel Time Outputs'!$B:$B,N$9)),"-")</f>
        <v>-</v>
      </c>
      <c r="O79" s="36" t="str">
        <f>IFERROR(TIME(0,0,AVERAGEIFS('VISSIM Travel Time Outputs'!$I:$I,'VISSIM Travel Time Outputs'!$D:$D,$D79,'VISSIM Travel Time Outputs'!$A:$A,"AVG",'VISSIM Travel Time Outputs'!$B:$B,O$9)),"-")</f>
        <v>-</v>
      </c>
      <c r="P79" s="36" t="str">
        <f>IFERROR(TIME(0,0,AVERAGEIFS('VISSIM Travel Time Outputs'!$I:$I,'VISSIM Travel Time Outputs'!$D:$D,$D79,'VISSIM Travel Time Outputs'!$A:$A,"AVG",'VISSIM Travel Time Outputs'!$B:$B,P$9)),"-")</f>
        <v>-</v>
      </c>
      <c r="Q79" s="36" t="str">
        <f>IFERROR(TIME(0,0,AVERAGEIFS('VISSIM Travel Time Outputs'!$I:$I,'VISSIM Travel Time Outputs'!$D:$D,$D79,'VISSIM Travel Time Outputs'!$A:$A,"AVG",'VISSIM Travel Time Outputs'!$B:$B,Q$9)),"-")</f>
        <v>-</v>
      </c>
      <c r="R79" s="36" t="str">
        <f>IFERROR(TIME(0,0,AVERAGEIFS('VISSIM Travel Time Outputs'!$I:$I,'VISSIM Travel Time Outputs'!$D:$D,$D79,'VISSIM Travel Time Outputs'!$A:$A,"AVG",'VISSIM Travel Time Outputs'!$B:$B,R$9)),"-")</f>
        <v>-</v>
      </c>
      <c r="S79" s="36" t="str">
        <f>IFERROR(TIME(0,0,AVERAGEIFS('VISSIM Travel Time Outputs'!$I:$I,'VISSIM Travel Time Outputs'!$D:$D,$D79,'VISSIM Travel Time Outputs'!$A:$A,"AVG",'VISSIM Travel Time Outputs'!$B:$B,S$9)),"-")</f>
        <v>-</v>
      </c>
      <c r="T79" s="36" t="str">
        <f>IFERROR(TIME(0,0,AVERAGEIFS('VISSIM Travel Time Outputs'!$I:$I,'VISSIM Travel Time Outputs'!$D:$D,$D79,'VISSIM Travel Time Outputs'!$A:$A,"AVG",'VISSIM Travel Time Outputs'!$B:$B,T$9)),"-")</f>
        <v>-</v>
      </c>
      <c r="U79" s="36" t="str">
        <f>IFERROR(TIME(0,0,AVERAGEIFS('VISSIM Travel Time Outputs'!$I:$I,'VISSIM Travel Time Outputs'!$D:$D,$D79,'VISSIM Travel Time Outputs'!$A:$A,"AVG",'VISSIM Travel Time Outputs'!$B:$B,U$9)),"-")</f>
        <v>-</v>
      </c>
      <c r="V79" s="36" t="str">
        <f>IFERROR(TIME(0,0,AVERAGEIFS('VISSIM Travel Time Outputs'!$I:$I,'VISSIM Travel Time Outputs'!$D:$D,$D79,'VISSIM Travel Time Outputs'!$A:$A,"AVG",'VISSIM Travel Time Outputs'!$B:$B,V$9)),"-")</f>
        <v>-</v>
      </c>
      <c r="W79" s="36" t="str">
        <f>IFERROR(TIME(0,0,AVERAGEIFS('VISSIM Travel Time Outputs'!$I:$I,'VISSIM Travel Time Outputs'!$D:$D,$D79,'VISSIM Travel Time Outputs'!$A:$A,"AVG",'VISSIM Travel Time Outputs'!$B:$B,W$9)),"-")</f>
        <v>-</v>
      </c>
      <c r="X79" s="177" t="str">
        <f>IFERROR(TIME(0,0,AVERAGEIFS('VISSIM Travel Time Outputs'!$I:$I,'VISSIM Travel Time Outputs'!$D:$D,$D79,'VISSIM Travel Time Outputs'!$A:$A,"AVG",'VISSIM Travel Time Outputs'!$B:$B,X$9)),"-")</f>
        <v>-</v>
      </c>
      <c r="Y79" s="304"/>
      <c r="Z79" s="379" t="str">
        <f>IFERROR(AVERAGEIFS('VISSIM Travel Time Outputs'!$F:$F,'VISSIM Travel Time Outputs'!$D:$D,$D79,'VISSIM Travel Time Outputs'!$A:$A,"AVG",'VISSIM Travel Time Outputs'!$B:$B,Z$9),"-")</f>
        <v>-</v>
      </c>
      <c r="AA79" s="380" t="str">
        <f>IFERROR(AVERAGEIFS('VISSIM Travel Time Outputs'!$F:$F,'VISSIM Travel Time Outputs'!$D:$D,$D79,'VISSIM Travel Time Outputs'!$A:$A,"AVG",'VISSIM Travel Time Outputs'!$B:$B,AA$9),"-")</f>
        <v>-</v>
      </c>
      <c r="AB79" s="380" t="str">
        <f>IFERROR(AVERAGEIFS('VISSIM Travel Time Outputs'!$F:$F,'VISSIM Travel Time Outputs'!$D:$D,$D79,'VISSIM Travel Time Outputs'!$A:$A,"AVG",'VISSIM Travel Time Outputs'!$B:$B,AB$9),"-")</f>
        <v>-</v>
      </c>
      <c r="AC79" s="380" t="str">
        <f>IFERROR(AVERAGEIFS('VISSIM Travel Time Outputs'!$F:$F,'VISSIM Travel Time Outputs'!$D:$D,$D79,'VISSIM Travel Time Outputs'!$A:$A,"AVG",'VISSIM Travel Time Outputs'!$B:$B,AC$9),"-")</f>
        <v>-</v>
      </c>
      <c r="AD79" s="380" t="str">
        <f>IFERROR(AVERAGEIFS('VISSIM Travel Time Outputs'!$F:$F,'VISSIM Travel Time Outputs'!$D:$D,$D79,'VISSIM Travel Time Outputs'!$A:$A,"AVG",'VISSIM Travel Time Outputs'!$B:$B,AD$9),"-")</f>
        <v>-</v>
      </c>
      <c r="AE79" s="380" t="str">
        <f>IFERROR(AVERAGEIFS('VISSIM Travel Time Outputs'!$F:$F,'VISSIM Travel Time Outputs'!$D:$D,$D79,'VISSIM Travel Time Outputs'!$A:$A,"AVG",'VISSIM Travel Time Outputs'!$B:$B,AE$9),"-")</f>
        <v>-</v>
      </c>
      <c r="AF79" s="380" t="str">
        <f>IFERROR(AVERAGEIFS('VISSIM Travel Time Outputs'!$F:$F,'VISSIM Travel Time Outputs'!$D:$D,$D79,'VISSIM Travel Time Outputs'!$A:$A,"AVG",'VISSIM Travel Time Outputs'!$B:$B,AF$9),"-")</f>
        <v>-</v>
      </c>
      <c r="AG79" s="380" t="str">
        <f>IFERROR(AVERAGEIFS('VISSIM Travel Time Outputs'!$F:$F,'VISSIM Travel Time Outputs'!$D:$D,$D79,'VISSIM Travel Time Outputs'!$A:$A,"AVG",'VISSIM Travel Time Outputs'!$B:$B,AG$9),"-")</f>
        <v>-</v>
      </c>
      <c r="AH79" s="380" t="str">
        <f>IFERROR(AVERAGEIFS('VISSIM Travel Time Outputs'!$F:$F,'VISSIM Travel Time Outputs'!$D:$D,$D79,'VISSIM Travel Time Outputs'!$A:$A,"AVG",'VISSIM Travel Time Outputs'!$B:$B,AH$9),"-")</f>
        <v>-</v>
      </c>
      <c r="AI79" s="380" t="str">
        <f>IFERROR(AVERAGEIFS('VISSIM Travel Time Outputs'!$F:$F,'VISSIM Travel Time Outputs'!$D:$D,$D79,'VISSIM Travel Time Outputs'!$A:$A,"AVG",'VISSIM Travel Time Outputs'!$B:$B,AI$9),"-")</f>
        <v>-</v>
      </c>
      <c r="AJ79" s="380" t="str">
        <f>IFERROR(AVERAGEIFS('VISSIM Travel Time Outputs'!$F:$F,'VISSIM Travel Time Outputs'!$D:$D,$D79,'VISSIM Travel Time Outputs'!$A:$A,"AVG",'VISSIM Travel Time Outputs'!$B:$B,AJ$9),"-")</f>
        <v>-</v>
      </c>
      <c r="AK79" s="380" t="str">
        <f>IFERROR(AVERAGEIFS('VISSIM Travel Time Outputs'!$F:$F,'VISSIM Travel Time Outputs'!$D:$D,$D79,'VISSIM Travel Time Outputs'!$A:$A,"AVG",'VISSIM Travel Time Outputs'!$B:$B,AK$9),"-")</f>
        <v>-</v>
      </c>
      <c r="AL79" s="380" t="str">
        <f>IFERROR(AVERAGEIFS('VISSIM Travel Time Outputs'!$F:$F,'VISSIM Travel Time Outputs'!$D:$D,$D79,'VISSIM Travel Time Outputs'!$A:$A,"AVG",'VISSIM Travel Time Outputs'!$B:$B,AL$9),"-")</f>
        <v>-</v>
      </c>
      <c r="AM79" s="380" t="str">
        <f>IFERROR(AVERAGEIFS('VISSIM Travel Time Outputs'!$F:$F,'VISSIM Travel Time Outputs'!$D:$D,$D79,'VISSIM Travel Time Outputs'!$A:$A,"AVG",'VISSIM Travel Time Outputs'!$B:$B,AM$9),"-")</f>
        <v>-</v>
      </c>
      <c r="AN79" s="380" t="str">
        <f>IFERROR(AVERAGEIFS('VISSIM Travel Time Outputs'!$F:$F,'VISSIM Travel Time Outputs'!$D:$D,$D79,'VISSIM Travel Time Outputs'!$A:$A,"AVG",'VISSIM Travel Time Outputs'!$B:$B,AN$9),"-")</f>
        <v>-</v>
      </c>
      <c r="AO79" s="381" t="str">
        <f>IFERROR(AVERAGEIFS('VISSIM Travel Time Outputs'!$F:$F,'VISSIM Travel Time Outputs'!$D:$D,$D79,'VISSIM Travel Time Outputs'!$A:$A,"AVG",'VISSIM Travel Time Outputs'!$B:$B,AO$9),"-")</f>
        <v>-</v>
      </c>
      <c r="AP79" s="387"/>
      <c r="AQ79" s="259" t="str">
        <f t="shared" si="35"/>
        <v>--</v>
      </c>
      <c r="AR79" s="410" t="str">
        <f t="shared" si="36"/>
        <v>--</v>
      </c>
      <c r="AS79" s="381">
        <f t="shared" si="37"/>
        <v>0</v>
      </c>
      <c r="AT79" s="305"/>
      <c r="AU79" s="259" t="str">
        <f>IFERROR(TIME(0,0,AVERAGEIFS('VISSIM Travel Time Outputs'!$J:$J,'VISSIM Travel Time Outputs'!$D:$D,$D79,'VISSIM Travel Time Outputs'!$A:$A,"AVG",'VISSIM Travel Time Outputs'!$B:$B,AU$9)),"-")</f>
        <v>-</v>
      </c>
      <c r="AV79" s="36" t="str">
        <f>IFERROR(TIME(0,0,AVERAGEIFS('VISSIM Travel Time Outputs'!$J:$J,'VISSIM Travel Time Outputs'!$D:$D,$D79,'VISSIM Travel Time Outputs'!$A:$A,"AVG",'VISSIM Travel Time Outputs'!$B:$B,AV$9)),"-")</f>
        <v>-</v>
      </c>
      <c r="AW79" s="36" t="str">
        <f>IFERROR(TIME(0,0,AVERAGEIFS('VISSIM Travel Time Outputs'!$J:$J,'VISSIM Travel Time Outputs'!$D:$D,$D79,'VISSIM Travel Time Outputs'!$A:$A,"AVG",'VISSIM Travel Time Outputs'!$B:$B,AW$9)),"-")</f>
        <v>-</v>
      </c>
      <c r="AX79" s="36" t="str">
        <f>IFERROR(TIME(0,0,AVERAGEIFS('VISSIM Travel Time Outputs'!$J:$J,'VISSIM Travel Time Outputs'!$D:$D,$D79,'VISSIM Travel Time Outputs'!$A:$A,"AVG",'VISSIM Travel Time Outputs'!$B:$B,AX$9)),"-")</f>
        <v>-</v>
      </c>
      <c r="AY79" s="36" t="str">
        <f>IFERROR(TIME(0,0,AVERAGEIFS('VISSIM Travel Time Outputs'!$J:$J,'VISSIM Travel Time Outputs'!$D:$D,$D79,'VISSIM Travel Time Outputs'!$A:$A,"AVG",'VISSIM Travel Time Outputs'!$B:$B,AY$9)),"-")</f>
        <v>-</v>
      </c>
      <c r="AZ79" s="36" t="str">
        <f>IFERROR(TIME(0,0,AVERAGEIFS('VISSIM Travel Time Outputs'!$J:$J,'VISSIM Travel Time Outputs'!$D:$D,$D79,'VISSIM Travel Time Outputs'!$A:$A,"AVG",'VISSIM Travel Time Outputs'!$B:$B,AZ$9)),"-")</f>
        <v>-</v>
      </c>
      <c r="BA79" s="36" t="str">
        <f>IFERROR(TIME(0,0,AVERAGEIFS('VISSIM Travel Time Outputs'!$J:$J,'VISSIM Travel Time Outputs'!$D:$D,$D79,'VISSIM Travel Time Outputs'!$A:$A,"AVG",'VISSIM Travel Time Outputs'!$B:$B,BA$9)),"-")</f>
        <v>-</v>
      </c>
      <c r="BB79" s="36" t="str">
        <f>IFERROR(TIME(0,0,AVERAGEIFS('VISSIM Travel Time Outputs'!$J:$J,'VISSIM Travel Time Outputs'!$D:$D,$D79,'VISSIM Travel Time Outputs'!$A:$A,"AVG",'VISSIM Travel Time Outputs'!$B:$B,BB$9)),"-")</f>
        <v>-</v>
      </c>
      <c r="BC79" s="36" t="str">
        <f>IFERROR(TIME(0,0,AVERAGEIFS('VISSIM Travel Time Outputs'!$J:$J,'VISSIM Travel Time Outputs'!$D:$D,$D79,'VISSIM Travel Time Outputs'!$A:$A,"AVG",'VISSIM Travel Time Outputs'!$B:$B,BC$9)),"-")</f>
        <v>-</v>
      </c>
      <c r="BD79" s="36" t="str">
        <f>IFERROR(TIME(0,0,AVERAGEIFS('VISSIM Travel Time Outputs'!$J:$J,'VISSIM Travel Time Outputs'!$D:$D,$D79,'VISSIM Travel Time Outputs'!$A:$A,"AVG",'VISSIM Travel Time Outputs'!$B:$B,BD$9)),"-")</f>
        <v>-</v>
      </c>
      <c r="BE79" s="36" t="str">
        <f>IFERROR(TIME(0,0,AVERAGEIFS('VISSIM Travel Time Outputs'!$J:$J,'VISSIM Travel Time Outputs'!$D:$D,$D79,'VISSIM Travel Time Outputs'!$A:$A,"AVG",'VISSIM Travel Time Outputs'!$B:$B,BE$9)),"-")</f>
        <v>-</v>
      </c>
      <c r="BF79" s="36" t="str">
        <f>IFERROR(TIME(0,0,AVERAGEIFS('VISSIM Travel Time Outputs'!$J:$J,'VISSIM Travel Time Outputs'!$D:$D,$D79,'VISSIM Travel Time Outputs'!$A:$A,"AVG",'VISSIM Travel Time Outputs'!$B:$B,BF$9)),"-")</f>
        <v>-</v>
      </c>
      <c r="BG79" s="36" t="str">
        <f>IFERROR(TIME(0,0,AVERAGEIFS('VISSIM Travel Time Outputs'!$J:$J,'VISSIM Travel Time Outputs'!$D:$D,$D79,'VISSIM Travel Time Outputs'!$A:$A,"AVG",'VISSIM Travel Time Outputs'!$B:$B,BG$9)),"-")</f>
        <v>-</v>
      </c>
      <c r="BH79" s="36" t="str">
        <f>IFERROR(TIME(0,0,AVERAGEIFS('VISSIM Travel Time Outputs'!$J:$J,'VISSIM Travel Time Outputs'!$D:$D,$D79,'VISSIM Travel Time Outputs'!$A:$A,"AVG",'VISSIM Travel Time Outputs'!$B:$B,BH$9)),"-")</f>
        <v>-</v>
      </c>
      <c r="BI79" s="36" t="str">
        <f>IFERROR(TIME(0,0,AVERAGEIFS('VISSIM Travel Time Outputs'!$J:$J,'VISSIM Travel Time Outputs'!$D:$D,$D79,'VISSIM Travel Time Outputs'!$A:$A,"AVG",'VISSIM Travel Time Outputs'!$B:$B,BI$9)),"-")</f>
        <v>-</v>
      </c>
      <c r="BJ79" s="177" t="str">
        <f>IFERROR(TIME(0,0,AVERAGEIFS('VISSIM Travel Time Outputs'!$J:$J,'VISSIM Travel Time Outputs'!$D:$D,$D79,'VISSIM Travel Time Outputs'!$A:$A,"AVG",'VISSIM Travel Time Outputs'!$B:$B,BJ$9)),"-")</f>
        <v>-</v>
      </c>
      <c r="BK79" s="164"/>
      <c r="BL79" s="379" t="str">
        <f>IFERROR(AVERAGEIFS('VISSIM Travel Time Outputs'!$G:$G,'VISSIM Travel Time Outputs'!$D:$D,$D79,'VISSIM Travel Time Outputs'!$A:$A,"AVG",'VISSIM Travel Time Outputs'!$B:$B,BL$9),"-")</f>
        <v>-</v>
      </c>
      <c r="BM79" s="380" t="str">
        <f>IFERROR(AVERAGEIFS('VISSIM Travel Time Outputs'!$G:$G,'VISSIM Travel Time Outputs'!$D:$D,$D79,'VISSIM Travel Time Outputs'!$A:$A,"AVG",'VISSIM Travel Time Outputs'!$B:$B,BM$9),"-")</f>
        <v>-</v>
      </c>
      <c r="BN79" s="380" t="str">
        <f>IFERROR(AVERAGEIFS('VISSIM Travel Time Outputs'!$G:$G,'VISSIM Travel Time Outputs'!$D:$D,$D79,'VISSIM Travel Time Outputs'!$A:$A,"AVG",'VISSIM Travel Time Outputs'!$B:$B,BN$9),"-")</f>
        <v>-</v>
      </c>
      <c r="BO79" s="380" t="str">
        <f>IFERROR(AVERAGEIFS('VISSIM Travel Time Outputs'!$G:$G,'VISSIM Travel Time Outputs'!$D:$D,$D79,'VISSIM Travel Time Outputs'!$A:$A,"AVG",'VISSIM Travel Time Outputs'!$B:$B,BO$9),"-")</f>
        <v>-</v>
      </c>
      <c r="BP79" s="380" t="str">
        <f>IFERROR(AVERAGEIFS('VISSIM Travel Time Outputs'!$G:$G,'VISSIM Travel Time Outputs'!$D:$D,$D79,'VISSIM Travel Time Outputs'!$A:$A,"AVG",'VISSIM Travel Time Outputs'!$B:$B,BP$9),"-")</f>
        <v>-</v>
      </c>
      <c r="BQ79" s="380" t="str">
        <f>IFERROR(AVERAGEIFS('VISSIM Travel Time Outputs'!$G:$G,'VISSIM Travel Time Outputs'!$D:$D,$D79,'VISSIM Travel Time Outputs'!$A:$A,"AVG",'VISSIM Travel Time Outputs'!$B:$B,BQ$9),"-")</f>
        <v>-</v>
      </c>
      <c r="BR79" s="380" t="str">
        <f>IFERROR(AVERAGEIFS('VISSIM Travel Time Outputs'!$G:$G,'VISSIM Travel Time Outputs'!$D:$D,$D79,'VISSIM Travel Time Outputs'!$A:$A,"AVG",'VISSIM Travel Time Outputs'!$B:$B,BR$9),"-")</f>
        <v>-</v>
      </c>
      <c r="BS79" s="380" t="str">
        <f>IFERROR(AVERAGEIFS('VISSIM Travel Time Outputs'!$G:$G,'VISSIM Travel Time Outputs'!$D:$D,$D79,'VISSIM Travel Time Outputs'!$A:$A,"AVG",'VISSIM Travel Time Outputs'!$B:$B,BS$9),"-")</f>
        <v>-</v>
      </c>
      <c r="BT79" s="380" t="str">
        <f>IFERROR(AVERAGEIFS('VISSIM Travel Time Outputs'!$G:$G,'VISSIM Travel Time Outputs'!$D:$D,$D79,'VISSIM Travel Time Outputs'!$A:$A,"AVG",'VISSIM Travel Time Outputs'!$B:$B,BT$9),"-")</f>
        <v>-</v>
      </c>
      <c r="BU79" s="380" t="str">
        <f>IFERROR(AVERAGEIFS('VISSIM Travel Time Outputs'!$G:$G,'VISSIM Travel Time Outputs'!$D:$D,$D79,'VISSIM Travel Time Outputs'!$A:$A,"AVG",'VISSIM Travel Time Outputs'!$B:$B,BU$9),"-")</f>
        <v>-</v>
      </c>
      <c r="BV79" s="380" t="str">
        <f>IFERROR(AVERAGEIFS('VISSIM Travel Time Outputs'!$G:$G,'VISSIM Travel Time Outputs'!$D:$D,$D79,'VISSIM Travel Time Outputs'!$A:$A,"AVG",'VISSIM Travel Time Outputs'!$B:$B,BV$9),"-")</f>
        <v>-</v>
      </c>
      <c r="BW79" s="380" t="str">
        <f>IFERROR(AVERAGEIFS('VISSIM Travel Time Outputs'!$G:$G,'VISSIM Travel Time Outputs'!$D:$D,$D79,'VISSIM Travel Time Outputs'!$A:$A,"AVG",'VISSIM Travel Time Outputs'!$B:$B,BW$9),"-")</f>
        <v>-</v>
      </c>
      <c r="BX79" s="380" t="str">
        <f>IFERROR(AVERAGEIFS('VISSIM Travel Time Outputs'!$G:$G,'VISSIM Travel Time Outputs'!$D:$D,$D79,'VISSIM Travel Time Outputs'!$A:$A,"AVG",'VISSIM Travel Time Outputs'!$B:$B,BX$9),"-")</f>
        <v>-</v>
      </c>
      <c r="BY79" s="380" t="str">
        <f>IFERROR(AVERAGEIFS('VISSIM Travel Time Outputs'!$G:$G,'VISSIM Travel Time Outputs'!$D:$D,$D79,'VISSIM Travel Time Outputs'!$A:$A,"AVG",'VISSIM Travel Time Outputs'!$B:$B,BY$9),"-")</f>
        <v>-</v>
      </c>
      <c r="BZ79" s="380" t="str">
        <f>IFERROR(AVERAGEIFS('VISSIM Travel Time Outputs'!$G:$G,'VISSIM Travel Time Outputs'!$D:$D,$D79,'VISSIM Travel Time Outputs'!$A:$A,"AVG",'VISSIM Travel Time Outputs'!$B:$B,BZ$9),"-")</f>
        <v>-</v>
      </c>
      <c r="CA79" s="381" t="str">
        <f>IFERROR(AVERAGEIFS('VISSIM Travel Time Outputs'!$G:$G,'VISSIM Travel Time Outputs'!$D:$D,$D79,'VISSIM Travel Time Outputs'!$A:$A,"AVG",'VISSIM Travel Time Outputs'!$B:$B,CA$9),"-")</f>
        <v>-</v>
      </c>
      <c r="CB79" s="304"/>
      <c r="CC79" s="259" t="str">
        <f t="shared" si="38"/>
        <v>--</v>
      </c>
      <c r="CD79" s="410" t="str">
        <f t="shared" si="39"/>
        <v>--</v>
      </c>
      <c r="CE79" s="381">
        <f t="shared" si="40"/>
        <v>0</v>
      </c>
      <c r="CF79" s="387"/>
      <c r="CG79" s="259" t="str">
        <f>IFERROR(GETPIVOTDATA("Average of TRAVTM(31)",#REF!,"TIMEINT",CG$9,"VEHICLETRAVELTIMEMEASUREMENT",$D79)/3600/24,"--")</f>
        <v>--</v>
      </c>
      <c r="CH79" s="36" t="str">
        <f>IFERROR(GETPIVOTDATA("Average of TRAVTM(31)",#REF!,"TIMEINT",CH$9,"VEHICLETRAVELTIMEMEASUREMENT",$D79)/3600/24,"--")</f>
        <v>--</v>
      </c>
      <c r="CI79" s="36" t="str">
        <f>IFERROR(GETPIVOTDATA("Average of TRAVTM(31)",#REF!,"TIMEINT",CI$9,"VEHICLETRAVELTIMEMEASUREMENT",$D79)/3600/24,"--")</f>
        <v>--</v>
      </c>
      <c r="CJ79" s="36" t="str">
        <f>IFERROR(GETPIVOTDATA("Average of TRAVTM(31)",#REF!,"TIMEINT",CJ$9,"VEHICLETRAVELTIMEMEASUREMENT",$D79)/3600/24,"--")</f>
        <v>--</v>
      </c>
      <c r="CK79" s="36" t="str">
        <f>IFERROR(GETPIVOTDATA("Average of TRAVTM(31)",#REF!,"TIMEINT",CK$9,"VEHICLETRAVELTIMEMEASUREMENT",$D79)/3600/24,"--")</f>
        <v>--</v>
      </c>
      <c r="CL79" s="36" t="str">
        <f>IFERROR(GETPIVOTDATA("Average of TRAVTM(31)",#REF!,"TIMEINT",CL$9,"VEHICLETRAVELTIMEMEASUREMENT",$D79)/3600/24,"--")</f>
        <v>--</v>
      </c>
      <c r="CM79" s="36" t="str">
        <f>IFERROR(GETPIVOTDATA("Average of TRAVTM(31)",#REF!,"TIMEINT",CM$9,"VEHICLETRAVELTIMEMEASUREMENT",$D79)/3600/24,"--")</f>
        <v>--</v>
      </c>
      <c r="CN79" s="36" t="str">
        <f>IFERROR(GETPIVOTDATA("Average of TRAVTM(31)",#REF!,"TIMEINT",CN$9,"VEHICLETRAVELTIMEMEASUREMENT",$D79)/3600/24,"--")</f>
        <v>--</v>
      </c>
      <c r="CO79" s="36" t="str">
        <f>IFERROR(GETPIVOTDATA("Average of TRAVTM(31)",#REF!,"TIMEINT",CO$9,"VEHICLETRAVELTIMEMEASUREMENT",$D79)/3600/24,"--")</f>
        <v>--</v>
      </c>
      <c r="CP79" s="36" t="str">
        <f>IFERROR(GETPIVOTDATA("Average of TRAVTM(31)",#REF!,"TIMEINT",CP$9,"VEHICLETRAVELTIMEMEASUREMENT",$D79)/3600/24,"--")</f>
        <v>--</v>
      </c>
      <c r="CQ79" s="36" t="str">
        <f>IFERROR(GETPIVOTDATA("Average of TRAVTM(31)",#REF!,"TIMEINT",CQ$9,"VEHICLETRAVELTIMEMEASUREMENT",$D79)/3600/24,"--")</f>
        <v>--</v>
      </c>
      <c r="CR79" s="36" t="str">
        <f>IFERROR(GETPIVOTDATA("Average of TRAVTM(31)",#REF!,"TIMEINT",CR$9,"VEHICLETRAVELTIMEMEASUREMENT",$D79)/3600/24,"--")</f>
        <v>--</v>
      </c>
      <c r="CS79" s="36" t="str">
        <f>IFERROR(GETPIVOTDATA("Average of TRAVTM(31)",#REF!,"TIMEINT",CS$9,"VEHICLETRAVELTIMEMEASUREMENT",$D79)/3600/24,"--")</f>
        <v>--</v>
      </c>
      <c r="CT79" s="36" t="str">
        <f>IFERROR(GETPIVOTDATA("Average of TRAVTM(31)",#REF!,"TIMEINT",CT$9,"VEHICLETRAVELTIMEMEASUREMENT",$D79)/3600/24,"--")</f>
        <v>--</v>
      </c>
      <c r="CU79" s="36" t="str">
        <f>IFERROR(GETPIVOTDATA("Average of TRAVTM(31)",#REF!,"TIMEINT",CU$9,"VEHICLETRAVELTIMEMEASUREMENT",$D79)/3600/24,"--")</f>
        <v>--</v>
      </c>
      <c r="CV79" s="177" t="str">
        <f>IFERROR(GETPIVOTDATA("Average of TRAVTM(31)",#REF!,"TIMEINT",CV$9,"VEHICLETRAVELTIMEMEASUREMENT",$D79)/3600/24,"--")</f>
        <v>--</v>
      </c>
      <c r="CW79" s="387"/>
      <c r="CX79" s="379" t="str">
        <f>IFERROR(GETPIVOTDATA("Average of VEHS(31)",#REF!,"TIMEINT",CX$9,"VEHICLETRAVELTIMEMEASUREMENT",$D79),"--")</f>
        <v>--</v>
      </c>
      <c r="CY79" s="380" t="str">
        <f>IFERROR(GETPIVOTDATA("Average of VEHS(31)",#REF!,"TIMEINT",CY$9,"VEHICLETRAVELTIMEMEASUREMENT",$D79),"--")</f>
        <v>--</v>
      </c>
      <c r="CZ79" s="380" t="str">
        <f>IFERROR(GETPIVOTDATA("Average of VEHS(31)",#REF!,"TIMEINT",CZ$9,"VEHICLETRAVELTIMEMEASUREMENT",$D79),"--")</f>
        <v>--</v>
      </c>
      <c r="DA79" s="380" t="str">
        <f>IFERROR(GETPIVOTDATA("Average of VEHS(31)",#REF!,"TIMEINT",DA$9,"VEHICLETRAVELTIMEMEASUREMENT",$D79),"--")</f>
        <v>--</v>
      </c>
      <c r="DB79" s="380" t="str">
        <f>IFERROR(GETPIVOTDATA("Average of VEHS(31)",#REF!,"TIMEINT",DB$9,"VEHICLETRAVELTIMEMEASUREMENT",$D79),"--")</f>
        <v>--</v>
      </c>
      <c r="DC79" s="380" t="str">
        <f>IFERROR(GETPIVOTDATA("Average of VEHS(31)",#REF!,"TIMEINT",DC$9,"VEHICLETRAVELTIMEMEASUREMENT",$D79),"--")</f>
        <v>--</v>
      </c>
      <c r="DD79" s="380" t="str">
        <f>IFERROR(GETPIVOTDATA("Average of VEHS(31)",#REF!,"TIMEINT",DD$9,"VEHICLETRAVELTIMEMEASUREMENT",$D79),"--")</f>
        <v>--</v>
      </c>
      <c r="DE79" s="380" t="str">
        <f>IFERROR(GETPIVOTDATA("Average of VEHS(31)",#REF!,"TIMEINT",DE$9,"VEHICLETRAVELTIMEMEASUREMENT",$D79),"--")</f>
        <v>--</v>
      </c>
      <c r="DF79" s="380" t="str">
        <f>IFERROR(GETPIVOTDATA("Average of VEHS(31)",#REF!,"TIMEINT",DF$9,"VEHICLETRAVELTIMEMEASUREMENT",$D79),"--")</f>
        <v>--</v>
      </c>
      <c r="DG79" s="380" t="str">
        <f>IFERROR(GETPIVOTDATA("Average of VEHS(31)",#REF!,"TIMEINT",DG$9,"VEHICLETRAVELTIMEMEASUREMENT",$D79),"--")</f>
        <v>--</v>
      </c>
      <c r="DH79" s="380" t="str">
        <f>IFERROR(GETPIVOTDATA("Average of VEHS(31)",#REF!,"TIMEINT",DH$9,"VEHICLETRAVELTIMEMEASUREMENT",$D79),"--")</f>
        <v>--</v>
      </c>
      <c r="DI79" s="380" t="str">
        <f>IFERROR(GETPIVOTDATA("Average of VEHS(31)",#REF!,"TIMEINT",DI$9,"VEHICLETRAVELTIMEMEASUREMENT",$D79),"--")</f>
        <v>--</v>
      </c>
      <c r="DJ79" s="380" t="str">
        <f>IFERROR(GETPIVOTDATA("Average of VEHS(31)",#REF!,"TIMEINT",DJ$9,"VEHICLETRAVELTIMEMEASUREMENT",$D79),"--")</f>
        <v>--</v>
      </c>
      <c r="DK79" s="380" t="str">
        <f>IFERROR(GETPIVOTDATA("Average of VEHS(31)",#REF!,"TIMEINT",DK$9,"VEHICLETRAVELTIMEMEASUREMENT",$D79),"--")</f>
        <v>--</v>
      </c>
      <c r="DL79" s="380" t="str">
        <f>IFERROR(GETPIVOTDATA("Average of VEHS(31)",#REF!,"TIMEINT",DL$9,"VEHICLETRAVELTIMEMEASUREMENT",$D79),"--")</f>
        <v>--</v>
      </c>
      <c r="DM79" s="381" t="str">
        <f>IFERROR(GETPIVOTDATA("Average of VEHS(31)",#REF!,"TIMEINT",DM$9,"VEHICLETRAVELTIMEMEASUREMENT",$D79),"--")</f>
        <v>--</v>
      </c>
      <c r="DN79" s="387"/>
      <c r="DO79" s="259" t="str">
        <f t="shared" si="41"/>
        <v>--</v>
      </c>
      <c r="DP79" s="410" t="str">
        <f t="shared" si="42"/>
        <v>--</v>
      </c>
      <c r="DQ79" s="381">
        <f t="shared" si="43"/>
        <v>0</v>
      </c>
      <c r="DR79" s="305"/>
      <c r="DS79" s="259" t="str">
        <f>IFERROR(TIME(0,0,AVERAGEIFS('VISSIM Travel Time Outputs'!$K:$K,'VISSIM Travel Time Outputs'!$D:$D,$D79,'VISSIM Travel Time Outputs'!$A:$A,"AVG",'VISSIM Travel Time Outputs'!$B:$B,DS$9)),"-")</f>
        <v>-</v>
      </c>
      <c r="DT79" s="36" t="str">
        <f>IFERROR(TIME(0,0,AVERAGEIFS('VISSIM Travel Time Outputs'!$K:$K,'VISSIM Travel Time Outputs'!$D:$D,$D79,'VISSIM Travel Time Outputs'!$A:$A,"AVG",'VISSIM Travel Time Outputs'!$B:$B,DT$9)),"-")</f>
        <v>-</v>
      </c>
      <c r="DU79" s="36" t="str">
        <f>IFERROR(TIME(0,0,AVERAGEIFS('VISSIM Travel Time Outputs'!$K:$K,'VISSIM Travel Time Outputs'!$D:$D,$D79,'VISSIM Travel Time Outputs'!$A:$A,"AVG",'VISSIM Travel Time Outputs'!$B:$B,DU$9)),"-")</f>
        <v>-</v>
      </c>
      <c r="DV79" s="36" t="str">
        <f>IFERROR(TIME(0,0,AVERAGEIFS('VISSIM Travel Time Outputs'!$K:$K,'VISSIM Travel Time Outputs'!$D:$D,$D79,'VISSIM Travel Time Outputs'!$A:$A,"AVG",'VISSIM Travel Time Outputs'!$B:$B,DV$9)),"-")</f>
        <v>-</v>
      </c>
      <c r="DW79" s="36" t="str">
        <f>IFERROR(TIME(0,0,AVERAGEIFS('VISSIM Travel Time Outputs'!$K:$K,'VISSIM Travel Time Outputs'!$D:$D,$D79,'VISSIM Travel Time Outputs'!$A:$A,"AVG",'VISSIM Travel Time Outputs'!$B:$B,DW$9)),"-")</f>
        <v>-</v>
      </c>
      <c r="DX79" s="36" t="str">
        <f>IFERROR(TIME(0,0,AVERAGEIFS('VISSIM Travel Time Outputs'!$K:$K,'VISSIM Travel Time Outputs'!$D:$D,$D79,'VISSIM Travel Time Outputs'!$A:$A,"AVG",'VISSIM Travel Time Outputs'!$B:$B,DX$9)),"-")</f>
        <v>-</v>
      </c>
      <c r="DY79" s="36" t="str">
        <f>IFERROR(TIME(0,0,AVERAGEIFS('VISSIM Travel Time Outputs'!$K:$K,'VISSIM Travel Time Outputs'!$D:$D,$D79,'VISSIM Travel Time Outputs'!$A:$A,"AVG",'VISSIM Travel Time Outputs'!$B:$B,DY$9)),"-")</f>
        <v>-</v>
      </c>
      <c r="DZ79" s="36" t="str">
        <f>IFERROR(TIME(0,0,AVERAGEIFS('VISSIM Travel Time Outputs'!$K:$K,'VISSIM Travel Time Outputs'!$D:$D,$D79,'VISSIM Travel Time Outputs'!$A:$A,"AVG",'VISSIM Travel Time Outputs'!$B:$B,DZ$9)),"-")</f>
        <v>-</v>
      </c>
      <c r="EA79" s="36" t="str">
        <f>IFERROR(TIME(0,0,AVERAGEIFS('VISSIM Travel Time Outputs'!$K:$K,'VISSIM Travel Time Outputs'!$D:$D,$D79,'VISSIM Travel Time Outputs'!$A:$A,"AVG",'VISSIM Travel Time Outputs'!$B:$B,EA$9)),"-")</f>
        <v>-</v>
      </c>
      <c r="EB79" s="36" t="str">
        <f>IFERROR(TIME(0,0,AVERAGEIFS('VISSIM Travel Time Outputs'!$K:$K,'VISSIM Travel Time Outputs'!$D:$D,$D79,'VISSIM Travel Time Outputs'!$A:$A,"AVG",'VISSIM Travel Time Outputs'!$B:$B,EB$9)),"-")</f>
        <v>-</v>
      </c>
      <c r="EC79" s="36" t="str">
        <f>IFERROR(TIME(0,0,AVERAGEIFS('VISSIM Travel Time Outputs'!$K:$K,'VISSIM Travel Time Outputs'!$D:$D,$D79,'VISSIM Travel Time Outputs'!$A:$A,"AVG",'VISSIM Travel Time Outputs'!$B:$B,EC$9)),"-")</f>
        <v>-</v>
      </c>
      <c r="ED79" s="36" t="str">
        <f>IFERROR(TIME(0,0,AVERAGEIFS('VISSIM Travel Time Outputs'!$K:$K,'VISSIM Travel Time Outputs'!$D:$D,$D79,'VISSIM Travel Time Outputs'!$A:$A,"AVG",'VISSIM Travel Time Outputs'!$B:$B,ED$9)),"-")</f>
        <v>-</v>
      </c>
      <c r="EE79" s="36" t="str">
        <f>IFERROR(TIME(0,0,AVERAGEIFS('VISSIM Travel Time Outputs'!$K:$K,'VISSIM Travel Time Outputs'!$D:$D,$D79,'VISSIM Travel Time Outputs'!$A:$A,"AVG",'VISSIM Travel Time Outputs'!$B:$B,EE$9)),"-")</f>
        <v>-</v>
      </c>
      <c r="EF79" s="36" t="str">
        <f>IFERROR(TIME(0,0,AVERAGEIFS('VISSIM Travel Time Outputs'!$K:$K,'VISSIM Travel Time Outputs'!$D:$D,$D79,'VISSIM Travel Time Outputs'!$A:$A,"AVG",'VISSIM Travel Time Outputs'!$B:$B,EF$9)),"-")</f>
        <v>-</v>
      </c>
      <c r="EG79" s="36" t="str">
        <f>IFERROR(TIME(0,0,AVERAGEIFS('VISSIM Travel Time Outputs'!$K:$K,'VISSIM Travel Time Outputs'!$D:$D,$D79,'VISSIM Travel Time Outputs'!$A:$A,"AVG",'VISSIM Travel Time Outputs'!$B:$B,EG$9)),"-")</f>
        <v>-</v>
      </c>
      <c r="EH79" s="177" t="str">
        <f>IFERROR(TIME(0,0,AVERAGEIFS('VISSIM Travel Time Outputs'!$K:$K,'VISSIM Travel Time Outputs'!$D:$D,$D79,'VISSIM Travel Time Outputs'!$A:$A,"AVG",'VISSIM Travel Time Outputs'!$B:$B,EH$9)),"-")</f>
        <v>-</v>
      </c>
      <c r="EI79" s="164"/>
      <c r="EJ79" s="379" t="str">
        <f>IFERROR(AVERAGEIFS('VISSIM Travel Time Outputs'!$H:$H,'VISSIM Travel Time Outputs'!$D:$D,$D79,'VISSIM Travel Time Outputs'!$A:$A,"AVG",'VISSIM Travel Time Outputs'!$B:$B,EJ$9),"-")</f>
        <v>-</v>
      </c>
      <c r="EK79" s="380" t="str">
        <f>IFERROR(AVERAGEIFS('VISSIM Travel Time Outputs'!$H:$H,'VISSIM Travel Time Outputs'!$D:$D,$D79,'VISSIM Travel Time Outputs'!$A:$A,"AVG",'VISSIM Travel Time Outputs'!$B:$B,EK$9),"-")</f>
        <v>-</v>
      </c>
      <c r="EL79" s="380" t="str">
        <f>IFERROR(AVERAGEIFS('VISSIM Travel Time Outputs'!$H:$H,'VISSIM Travel Time Outputs'!$D:$D,$D79,'VISSIM Travel Time Outputs'!$A:$A,"AVG",'VISSIM Travel Time Outputs'!$B:$B,EL$9),"-")</f>
        <v>-</v>
      </c>
      <c r="EM79" s="380" t="str">
        <f>IFERROR(AVERAGEIFS('VISSIM Travel Time Outputs'!$H:$H,'VISSIM Travel Time Outputs'!$D:$D,$D79,'VISSIM Travel Time Outputs'!$A:$A,"AVG",'VISSIM Travel Time Outputs'!$B:$B,EM$9),"-")</f>
        <v>-</v>
      </c>
      <c r="EN79" s="380" t="str">
        <f>IFERROR(AVERAGEIFS('VISSIM Travel Time Outputs'!$H:$H,'VISSIM Travel Time Outputs'!$D:$D,$D79,'VISSIM Travel Time Outputs'!$A:$A,"AVG",'VISSIM Travel Time Outputs'!$B:$B,EN$9),"-")</f>
        <v>-</v>
      </c>
      <c r="EO79" s="380" t="str">
        <f>IFERROR(AVERAGEIFS('VISSIM Travel Time Outputs'!$H:$H,'VISSIM Travel Time Outputs'!$D:$D,$D79,'VISSIM Travel Time Outputs'!$A:$A,"AVG",'VISSIM Travel Time Outputs'!$B:$B,EO$9),"-")</f>
        <v>-</v>
      </c>
      <c r="EP79" s="380" t="str">
        <f>IFERROR(AVERAGEIFS('VISSIM Travel Time Outputs'!$H:$H,'VISSIM Travel Time Outputs'!$D:$D,$D79,'VISSIM Travel Time Outputs'!$A:$A,"AVG",'VISSIM Travel Time Outputs'!$B:$B,EP$9),"-")</f>
        <v>-</v>
      </c>
      <c r="EQ79" s="380" t="str">
        <f>IFERROR(AVERAGEIFS('VISSIM Travel Time Outputs'!$H:$H,'VISSIM Travel Time Outputs'!$D:$D,$D79,'VISSIM Travel Time Outputs'!$A:$A,"AVG",'VISSIM Travel Time Outputs'!$B:$B,EQ$9),"-")</f>
        <v>-</v>
      </c>
      <c r="ER79" s="380" t="str">
        <f>IFERROR(AVERAGEIFS('VISSIM Travel Time Outputs'!$H:$H,'VISSIM Travel Time Outputs'!$D:$D,$D79,'VISSIM Travel Time Outputs'!$A:$A,"AVG",'VISSIM Travel Time Outputs'!$B:$B,ER$9),"-")</f>
        <v>-</v>
      </c>
      <c r="ES79" s="380" t="str">
        <f>IFERROR(AVERAGEIFS('VISSIM Travel Time Outputs'!$H:$H,'VISSIM Travel Time Outputs'!$D:$D,$D79,'VISSIM Travel Time Outputs'!$A:$A,"AVG",'VISSIM Travel Time Outputs'!$B:$B,ES$9),"-")</f>
        <v>-</v>
      </c>
      <c r="ET79" s="380" t="str">
        <f>IFERROR(AVERAGEIFS('VISSIM Travel Time Outputs'!$H:$H,'VISSIM Travel Time Outputs'!$D:$D,$D79,'VISSIM Travel Time Outputs'!$A:$A,"AVG",'VISSIM Travel Time Outputs'!$B:$B,ET$9),"-")</f>
        <v>-</v>
      </c>
      <c r="EU79" s="380" t="str">
        <f>IFERROR(AVERAGEIFS('VISSIM Travel Time Outputs'!$H:$H,'VISSIM Travel Time Outputs'!$D:$D,$D79,'VISSIM Travel Time Outputs'!$A:$A,"AVG",'VISSIM Travel Time Outputs'!$B:$B,EU$9),"-")</f>
        <v>-</v>
      </c>
      <c r="EV79" s="380" t="str">
        <f>IFERROR(AVERAGEIFS('VISSIM Travel Time Outputs'!$H:$H,'VISSIM Travel Time Outputs'!$D:$D,$D79,'VISSIM Travel Time Outputs'!$A:$A,"AVG",'VISSIM Travel Time Outputs'!$B:$B,EV$9),"-")</f>
        <v>-</v>
      </c>
      <c r="EW79" s="380" t="str">
        <f>IFERROR(AVERAGEIFS('VISSIM Travel Time Outputs'!$H:$H,'VISSIM Travel Time Outputs'!$D:$D,$D79,'VISSIM Travel Time Outputs'!$A:$A,"AVG",'VISSIM Travel Time Outputs'!$B:$B,EW$9),"-")</f>
        <v>-</v>
      </c>
      <c r="EX79" s="380" t="str">
        <f>IFERROR(AVERAGEIFS('VISSIM Travel Time Outputs'!$H:$H,'VISSIM Travel Time Outputs'!$D:$D,$D79,'VISSIM Travel Time Outputs'!$A:$A,"AVG",'VISSIM Travel Time Outputs'!$B:$B,EX$9),"-")</f>
        <v>-</v>
      </c>
      <c r="EY79" s="381" t="str">
        <f>IFERROR(AVERAGEIFS('VISSIM Travel Time Outputs'!$H:$H,'VISSIM Travel Time Outputs'!$D:$D,$D79,'VISSIM Travel Time Outputs'!$A:$A,"AVG",'VISSIM Travel Time Outputs'!$B:$B,EY$9),"-")</f>
        <v>-</v>
      </c>
      <c r="EZ79" s="304"/>
      <c r="FA79" s="259" t="str">
        <f t="shared" si="44"/>
        <v>--</v>
      </c>
      <c r="FB79" s="410" t="str">
        <f t="shared" si="45"/>
        <v>--</v>
      </c>
      <c r="FC79" s="381">
        <f t="shared" si="46"/>
        <v>0</v>
      </c>
      <c r="FD79" s="387"/>
      <c r="FE79" s="259" t="str">
        <f>IFERROR(GETPIVOTDATA("Average of TRAVTM(40)",#REF!,"TIMEINT",FE$9,"VEHICLETRAVELTIMEMEASUREMENT",$D79)/3600/24,"--")</f>
        <v>--</v>
      </c>
      <c r="FF79" s="36" t="str">
        <f>IFERROR(GETPIVOTDATA("Average of TRAVTM(40)",#REF!,"TIMEINT",FF$9,"VEHICLETRAVELTIMEMEASUREMENT",$D79)/3600/24,"--")</f>
        <v>--</v>
      </c>
      <c r="FG79" s="36" t="str">
        <f>IFERROR(GETPIVOTDATA("Average of TRAVTM(40)",#REF!,"TIMEINT",FG$9,"VEHICLETRAVELTIMEMEASUREMENT",$D79)/3600/24,"--")</f>
        <v>--</v>
      </c>
      <c r="FH79" s="36" t="str">
        <f>IFERROR(GETPIVOTDATA("Average of TRAVTM(40)",#REF!,"TIMEINT",FH$9,"VEHICLETRAVELTIMEMEASUREMENT",$D79)/3600/24,"--")</f>
        <v>--</v>
      </c>
      <c r="FI79" s="36" t="str">
        <f>IFERROR(GETPIVOTDATA("Average of TRAVTM(40)",#REF!,"TIMEINT",FI$9,"VEHICLETRAVELTIMEMEASUREMENT",$D79)/3600/24,"--")</f>
        <v>--</v>
      </c>
      <c r="FJ79" s="36" t="str">
        <f>IFERROR(GETPIVOTDATA("Average of TRAVTM(40)",#REF!,"TIMEINT",FJ$9,"VEHICLETRAVELTIMEMEASUREMENT",$D79)/3600/24,"--")</f>
        <v>--</v>
      </c>
      <c r="FK79" s="36" t="str">
        <f>IFERROR(GETPIVOTDATA("Average of TRAVTM(40)",#REF!,"TIMEINT",FK$9,"VEHICLETRAVELTIMEMEASUREMENT",$D79)/3600/24,"--")</f>
        <v>--</v>
      </c>
      <c r="FL79" s="36" t="str">
        <f>IFERROR(GETPIVOTDATA("Average of TRAVTM(40)",#REF!,"TIMEINT",FL$9,"VEHICLETRAVELTIMEMEASUREMENT",$D79)/3600/24,"--")</f>
        <v>--</v>
      </c>
      <c r="FM79" s="36" t="str">
        <f>IFERROR(GETPIVOTDATA("Average of TRAVTM(40)",#REF!,"TIMEINT",FM$9,"VEHICLETRAVELTIMEMEASUREMENT",$D79)/3600/24,"--")</f>
        <v>--</v>
      </c>
      <c r="FN79" s="36" t="str">
        <f>IFERROR(GETPIVOTDATA("Average of TRAVTM(40)",#REF!,"TIMEINT",FN$9,"VEHICLETRAVELTIMEMEASUREMENT",$D79)/3600/24,"--")</f>
        <v>--</v>
      </c>
      <c r="FO79" s="36" t="str">
        <f>IFERROR(GETPIVOTDATA("Average of TRAVTM(40)",#REF!,"TIMEINT",FO$9,"VEHICLETRAVELTIMEMEASUREMENT",$D79)/3600/24,"--")</f>
        <v>--</v>
      </c>
      <c r="FP79" s="36" t="str">
        <f>IFERROR(GETPIVOTDATA("Average of TRAVTM(40)",#REF!,"TIMEINT",FP$9,"VEHICLETRAVELTIMEMEASUREMENT",$D79)/3600/24,"--")</f>
        <v>--</v>
      </c>
      <c r="FQ79" s="36" t="str">
        <f>IFERROR(GETPIVOTDATA("Average of TRAVTM(40)",#REF!,"TIMEINT",FQ$9,"VEHICLETRAVELTIMEMEASUREMENT",$D79)/3600/24,"--")</f>
        <v>--</v>
      </c>
      <c r="FR79" s="36" t="str">
        <f>IFERROR(GETPIVOTDATA("Average of TRAVTM(40)",#REF!,"TIMEINT",FR$9,"VEHICLETRAVELTIMEMEASUREMENT",$D79)/3600/24,"--")</f>
        <v>--</v>
      </c>
      <c r="FS79" s="36" t="str">
        <f>IFERROR(GETPIVOTDATA("Average of TRAVTM(40)",#REF!,"TIMEINT",FS$9,"VEHICLETRAVELTIMEMEASUREMENT",$D79)/3600/24,"--")</f>
        <v>--</v>
      </c>
      <c r="FT79" s="177" t="str">
        <f>IFERROR(GETPIVOTDATA("Average of TRAVTM(40)",#REF!,"TIMEINT",FT$9,"VEHICLETRAVELTIMEMEASUREMENT",$D79)/3600/24,"--")</f>
        <v>--</v>
      </c>
      <c r="FU79" s="387"/>
      <c r="FV79" s="379" t="str">
        <f>IFERROR(GETPIVOTDATA("Average of VEHS(40)",#REF!,"TIMEINT",FV$9,"VEHICLETRAVELTIMEMEASUREMENT",$D79),"--")</f>
        <v>--</v>
      </c>
      <c r="FW79" s="380" t="str">
        <f>IFERROR(GETPIVOTDATA("Average of VEHS(40)",#REF!,"TIMEINT",FW$9,"VEHICLETRAVELTIMEMEASUREMENT",$D79),"--")</f>
        <v>--</v>
      </c>
      <c r="FX79" s="380" t="str">
        <f>IFERROR(GETPIVOTDATA("Average of VEHS(40)",#REF!,"TIMEINT",FX$9,"VEHICLETRAVELTIMEMEASUREMENT",$D79),"--")</f>
        <v>--</v>
      </c>
      <c r="FY79" s="380" t="str">
        <f>IFERROR(GETPIVOTDATA("Average of VEHS(40)",#REF!,"TIMEINT",FY$9,"VEHICLETRAVELTIMEMEASUREMENT",$D79),"--")</f>
        <v>--</v>
      </c>
      <c r="FZ79" s="380" t="str">
        <f>IFERROR(GETPIVOTDATA("Average of VEHS(40)",#REF!,"TIMEINT",FZ$9,"VEHICLETRAVELTIMEMEASUREMENT",$D79),"--")</f>
        <v>--</v>
      </c>
      <c r="GA79" s="380" t="str">
        <f>IFERROR(GETPIVOTDATA("Average of VEHS(40)",#REF!,"TIMEINT",GA$9,"VEHICLETRAVELTIMEMEASUREMENT",$D79),"--")</f>
        <v>--</v>
      </c>
      <c r="GB79" s="380" t="str">
        <f>IFERROR(GETPIVOTDATA("Average of VEHS(40)",#REF!,"TIMEINT",GB$9,"VEHICLETRAVELTIMEMEASUREMENT",$D79),"--")</f>
        <v>--</v>
      </c>
      <c r="GC79" s="380" t="str">
        <f>IFERROR(GETPIVOTDATA("Average of VEHS(40)",#REF!,"TIMEINT",GC$9,"VEHICLETRAVELTIMEMEASUREMENT",$D79),"--")</f>
        <v>--</v>
      </c>
      <c r="GD79" s="380" t="str">
        <f>IFERROR(GETPIVOTDATA("Average of VEHS(40)",#REF!,"TIMEINT",GD$9,"VEHICLETRAVELTIMEMEASUREMENT",$D79),"--")</f>
        <v>--</v>
      </c>
      <c r="GE79" s="380" t="str">
        <f>IFERROR(GETPIVOTDATA("Average of VEHS(40)",#REF!,"TIMEINT",GE$9,"VEHICLETRAVELTIMEMEASUREMENT",$D79),"--")</f>
        <v>--</v>
      </c>
      <c r="GF79" s="380" t="str">
        <f>IFERROR(GETPIVOTDATA("Average of VEHS(40)",#REF!,"TIMEINT",GF$9,"VEHICLETRAVELTIMEMEASUREMENT",$D79),"--")</f>
        <v>--</v>
      </c>
      <c r="GG79" s="380" t="str">
        <f>IFERROR(GETPIVOTDATA("Average of VEHS(40)",#REF!,"TIMEINT",GG$9,"VEHICLETRAVELTIMEMEASUREMENT",$D79),"--")</f>
        <v>--</v>
      </c>
      <c r="GH79" s="380" t="str">
        <f>IFERROR(GETPIVOTDATA("Average of VEHS(40)",#REF!,"TIMEINT",GH$9,"VEHICLETRAVELTIMEMEASUREMENT",$D79),"--")</f>
        <v>--</v>
      </c>
      <c r="GI79" s="380" t="str">
        <f>IFERROR(GETPIVOTDATA("Average of VEHS(40)",#REF!,"TIMEINT",GI$9,"VEHICLETRAVELTIMEMEASUREMENT",$D79),"--")</f>
        <v>--</v>
      </c>
      <c r="GJ79" s="380" t="str">
        <f>IFERROR(GETPIVOTDATA("Average of VEHS(40)",#REF!,"TIMEINT",GJ$9,"VEHICLETRAVELTIMEMEASUREMENT",$D79),"--")</f>
        <v>--</v>
      </c>
      <c r="GK79" s="381" t="str">
        <f>IFERROR(GETPIVOTDATA("Average of VEHS(40)",#REF!,"TIMEINT",GK$9,"VEHICLETRAVELTIMEMEASUREMENT",$D79),"--")</f>
        <v>--</v>
      </c>
      <c r="GL79" s="387"/>
      <c r="GM79" s="259" t="str">
        <f t="shared" si="47"/>
        <v>--</v>
      </c>
      <c r="GN79" s="410" t="str">
        <f t="shared" si="48"/>
        <v>--</v>
      </c>
      <c r="GO79" s="381">
        <f t="shared" si="49"/>
        <v>0</v>
      </c>
      <c r="GP79" s="387"/>
      <c r="GQ79" s="259" t="str">
        <f>IFERROR(GETPIVOTDATA("Average of TRAVTM(60)",#REF!,"TIMEINT",GQ$9,"VEHICLETRAVELTIMEMEASUREMENT",$D79)/3600/24,"--")</f>
        <v>--</v>
      </c>
      <c r="GR79" s="36" t="str">
        <f>IFERROR(GETPIVOTDATA("Average of TRAVTM(60)",#REF!,"TIMEINT",GR$9,"VEHICLETRAVELTIMEMEASUREMENT",$D79)/3600/24,"--")</f>
        <v>--</v>
      </c>
      <c r="GS79" s="36" t="str">
        <f>IFERROR(GETPIVOTDATA("Average of TRAVTM(60)",#REF!,"TIMEINT",GS$9,"VEHICLETRAVELTIMEMEASUREMENT",$D79)/3600/24,"--")</f>
        <v>--</v>
      </c>
      <c r="GT79" s="36" t="str">
        <f>IFERROR(GETPIVOTDATA("Average of TRAVTM(60)",#REF!,"TIMEINT",GT$9,"VEHICLETRAVELTIMEMEASUREMENT",$D79)/3600/24,"--")</f>
        <v>--</v>
      </c>
      <c r="GU79" s="36" t="str">
        <f>IFERROR(GETPIVOTDATA("Average of TRAVTM(60)",#REF!,"TIMEINT",GU$9,"VEHICLETRAVELTIMEMEASUREMENT",$D79)/3600/24,"--")</f>
        <v>--</v>
      </c>
      <c r="GV79" s="36" t="str">
        <f>IFERROR(GETPIVOTDATA("Average of TRAVTM(60)",#REF!,"TIMEINT",GV$9,"VEHICLETRAVELTIMEMEASUREMENT",$D79)/3600/24,"--")</f>
        <v>--</v>
      </c>
      <c r="GW79" s="36" t="str">
        <f>IFERROR(GETPIVOTDATA("Average of TRAVTM(60)",#REF!,"TIMEINT",GW$9,"VEHICLETRAVELTIMEMEASUREMENT",$D79)/3600/24,"--")</f>
        <v>--</v>
      </c>
      <c r="GX79" s="36" t="str">
        <f>IFERROR(GETPIVOTDATA("Average of TRAVTM(60)",#REF!,"TIMEINT",GX$9,"VEHICLETRAVELTIMEMEASUREMENT",$D79)/3600/24,"--")</f>
        <v>--</v>
      </c>
      <c r="GY79" s="36" t="str">
        <f>IFERROR(GETPIVOTDATA("Average of TRAVTM(60)",#REF!,"TIMEINT",GY$9,"VEHICLETRAVELTIMEMEASUREMENT",$D79)/3600/24,"--")</f>
        <v>--</v>
      </c>
      <c r="GZ79" s="36" t="str">
        <f>IFERROR(GETPIVOTDATA("Average of TRAVTM(60)",#REF!,"TIMEINT",GZ$9,"VEHICLETRAVELTIMEMEASUREMENT",$D79)/3600/24,"--")</f>
        <v>--</v>
      </c>
      <c r="HA79" s="36" t="str">
        <f>IFERROR(GETPIVOTDATA("Average of TRAVTM(60)",#REF!,"TIMEINT",HA$9,"VEHICLETRAVELTIMEMEASUREMENT",$D79)/3600/24,"--")</f>
        <v>--</v>
      </c>
      <c r="HB79" s="36" t="str">
        <f>IFERROR(GETPIVOTDATA("Average of TRAVTM(60)",#REF!,"TIMEINT",HB$9,"VEHICLETRAVELTIMEMEASUREMENT",$D79)/3600/24,"--")</f>
        <v>--</v>
      </c>
      <c r="HC79" s="36" t="str">
        <f>IFERROR(GETPIVOTDATA("Average of TRAVTM(60)",#REF!,"TIMEINT",HC$9,"VEHICLETRAVELTIMEMEASUREMENT",$D79)/3600/24,"--")</f>
        <v>--</v>
      </c>
      <c r="HD79" s="36" t="str">
        <f>IFERROR(GETPIVOTDATA("Average of TRAVTM(60)",#REF!,"TIMEINT",HD$9,"VEHICLETRAVELTIMEMEASUREMENT",$D79)/3600/24,"--")</f>
        <v>--</v>
      </c>
      <c r="HE79" s="36" t="str">
        <f>IFERROR(GETPIVOTDATA("Average of TRAVTM(60)",#REF!,"TIMEINT",HE$9,"VEHICLETRAVELTIMEMEASUREMENT",$D79)/3600/24,"--")</f>
        <v>--</v>
      </c>
      <c r="HF79" s="177" t="str">
        <f>IFERROR(GETPIVOTDATA("Average of TRAVTM(60)",#REF!,"TIMEINT",HF$9,"VEHICLETRAVELTIMEMEASUREMENT",$D79)/3600/24,"--")</f>
        <v>--</v>
      </c>
      <c r="HG79" s="387"/>
      <c r="HH79" s="379" t="str">
        <f>IFERROR(GETPIVOTDATA("Average of VEHS(60)",#REF!,"TIMEINT",HH$9,"VEHICLETRAVELTIMEMEASUREMENT",$D79),"--")</f>
        <v>--</v>
      </c>
      <c r="HI79" s="380" t="str">
        <f>IFERROR(GETPIVOTDATA("Average of VEHS(60)",#REF!,"TIMEINT",HI$9,"VEHICLETRAVELTIMEMEASUREMENT",$D79),"--")</f>
        <v>--</v>
      </c>
      <c r="HJ79" s="380" t="str">
        <f>IFERROR(GETPIVOTDATA("Average of VEHS(60)",#REF!,"TIMEINT",HJ$9,"VEHICLETRAVELTIMEMEASUREMENT",$D79),"--")</f>
        <v>--</v>
      </c>
      <c r="HK79" s="380" t="str">
        <f>IFERROR(GETPIVOTDATA("Average of VEHS(60)",#REF!,"TIMEINT",HK$9,"VEHICLETRAVELTIMEMEASUREMENT",$D79),"--")</f>
        <v>--</v>
      </c>
      <c r="HL79" s="380" t="str">
        <f>IFERROR(GETPIVOTDATA("Average of VEHS(60)",#REF!,"TIMEINT",HL$9,"VEHICLETRAVELTIMEMEASUREMENT",$D79),"--")</f>
        <v>--</v>
      </c>
      <c r="HM79" s="380" t="str">
        <f>IFERROR(GETPIVOTDATA("Average of VEHS(60)",#REF!,"TIMEINT",HM$9,"VEHICLETRAVELTIMEMEASUREMENT",$D79),"--")</f>
        <v>--</v>
      </c>
      <c r="HN79" s="380" t="str">
        <f>IFERROR(GETPIVOTDATA("Average of VEHS(60)",#REF!,"TIMEINT",HN$9,"VEHICLETRAVELTIMEMEASUREMENT",$D79),"--")</f>
        <v>--</v>
      </c>
      <c r="HO79" s="380" t="str">
        <f>IFERROR(GETPIVOTDATA("Average of VEHS(60)",#REF!,"TIMEINT",HO$9,"VEHICLETRAVELTIMEMEASUREMENT",$D79),"--")</f>
        <v>--</v>
      </c>
      <c r="HP79" s="380" t="str">
        <f>IFERROR(GETPIVOTDATA("Average of VEHS(60)",#REF!,"TIMEINT",HP$9,"VEHICLETRAVELTIMEMEASUREMENT",$D79),"--")</f>
        <v>--</v>
      </c>
      <c r="HQ79" s="380" t="str">
        <f>IFERROR(GETPIVOTDATA("Average of VEHS(60)",#REF!,"TIMEINT",HQ$9,"VEHICLETRAVELTIMEMEASUREMENT",$D79),"--")</f>
        <v>--</v>
      </c>
      <c r="HR79" s="380" t="str">
        <f>IFERROR(GETPIVOTDATA("Average of VEHS(60)",#REF!,"TIMEINT",HR$9,"VEHICLETRAVELTIMEMEASUREMENT",$D79),"--")</f>
        <v>--</v>
      </c>
      <c r="HS79" s="380" t="str">
        <f>IFERROR(GETPIVOTDATA("Average of VEHS(60)",#REF!,"TIMEINT",HS$9,"VEHICLETRAVELTIMEMEASUREMENT",$D79),"--")</f>
        <v>--</v>
      </c>
      <c r="HT79" s="380" t="str">
        <f>IFERROR(GETPIVOTDATA("Average of VEHS(60)",#REF!,"TIMEINT",HT$9,"VEHICLETRAVELTIMEMEASUREMENT",$D79),"--")</f>
        <v>--</v>
      </c>
      <c r="HU79" s="380" t="str">
        <f>IFERROR(GETPIVOTDATA("Average of VEHS(60)",#REF!,"TIMEINT",HU$9,"VEHICLETRAVELTIMEMEASUREMENT",$D79),"--")</f>
        <v>--</v>
      </c>
      <c r="HV79" s="380" t="str">
        <f>IFERROR(GETPIVOTDATA("Average of VEHS(60)",#REF!,"TIMEINT",HV$9,"VEHICLETRAVELTIMEMEASUREMENT",$D79),"--")</f>
        <v>--</v>
      </c>
      <c r="HW79" s="381" t="str">
        <f>IFERROR(GETPIVOTDATA("Average of VEHS(60)",#REF!,"TIMEINT",HW$9,"VEHICLETRAVELTIMEMEASUREMENT",$D79),"--")</f>
        <v>--</v>
      </c>
      <c r="HX79" s="387"/>
      <c r="HY79" s="259" t="str">
        <f t="shared" si="50"/>
        <v>--</v>
      </c>
      <c r="HZ79" s="410" t="str">
        <f t="shared" si="51"/>
        <v>--</v>
      </c>
      <c r="IA79" s="381">
        <f t="shared" si="52"/>
        <v>0</v>
      </c>
      <c r="IB79" s="716"/>
      <c r="IC79" s="379" t="str">
        <f>IFERROR(AVERAGEIFS('VISSIM Travel Time Outputs'!$L:$L,'VISSIM Travel Time Outputs'!$D:$D,$D79,'VISSIM Travel Time Outputs'!$A:$A,"AVG",'VISSIM Travel Time Outputs'!$B:$B,IC$9),"-")</f>
        <v>-</v>
      </c>
      <c r="ID79" s="380" t="str">
        <f>IFERROR(AVERAGEIFS('VISSIM Travel Time Outputs'!$L:$L,'VISSIM Travel Time Outputs'!$D:$D,$D79,'VISSIM Travel Time Outputs'!$A:$A,"AVG",'VISSIM Travel Time Outputs'!$B:$B,ID$9),"-")</f>
        <v>-</v>
      </c>
      <c r="IE79" s="380" t="str">
        <f>IFERROR(AVERAGEIFS('VISSIM Travel Time Outputs'!$L:$L,'VISSIM Travel Time Outputs'!$D:$D,$D79,'VISSIM Travel Time Outputs'!$A:$A,"AVG",'VISSIM Travel Time Outputs'!$B:$B,IE$9),"-")</f>
        <v>-</v>
      </c>
      <c r="IF79" s="380" t="str">
        <f>IFERROR(AVERAGEIFS('VISSIM Travel Time Outputs'!$L:$L,'VISSIM Travel Time Outputs'!$D:$D,$D79,'VISSIM Travel Time Outputs'!$A:$A,"AVG",'VISSIM Travel Time Outputs'!$B:$B,IF$9),"-")</f>
        <v>-</v>
      </c>
      <c r="IG79" s="380" t="str">
        <f>IFERROR(AVERAGEIFS('VISSIM Travel Time Outputs'!$L:$L,'VISSIM Travel Time Outputs'!$D:$D,$D79,'VISSIM Travel Time Outputs'!$A:$A,"AVG",'VISSIM Travel Time Outputs'!$B:$B,IG$9),"-")</f>
        <v>-</v>
      </c>
      <c r="IH79" s="380" t="str">
        <f>IFERROR(AVERAGEIFS('VISSIM Travel Time Outputs'!$L:$L,'VISSIM Travel Time Outputs'!$D:$D,$D79,'VISSIM Travel Time Outputs'!$A:$A,"AVG",'VISSIM Travel Time Outputs'!$B:$B,IH$9),"-")</f>
        <v>-</v>
      </c>
      <c r="II79" s="380" t="str">
        <f>IFERROR(AVERAGEIFS('VISSIM Travel Time Outputs'!$L:$L,'VISSIM Travel Time Outputs'!$D:$D,$D79,'VISSIM Travel Time Outputs'!$A:$A,"AVG",'VISSIM Travel Time Outputs'!$B:$B,II$9),"-")</f>
        <v>-</v>
      </c>
      <c r="IJ79" s="380" t="str">
        <f>IFERROR(AVERAGEIFS('VISSIM Travel Time Outputs'!$L:$L,'VISSIM Travel Time Outputs'!$D:$D,$D79,'VISSIM Travel Time Outputs'!$A:$A,"AVG",'VISSIM Travel Time Outputs'!$B:$B,IJ$9),"-")</f>
        <v>-</v>
      </c>
      <c r="IK79" s="380" t="str">
        <f>IFERROR(AVERAGEIFS('VISSIM Travel Time Outputs'!$L:$L,'VISSIM Travel Time Outputs'!$D:$D,$D79,'VISSIM Travel Time Outputs'!$A:$A,"AVG",'VISSIM Travel Time Outputs'!$B:$B,IK$9),"-")</f>
        <v>-</v>
      </c>
      <c r="IL79" s="380" t="str">
        <f>IFERROR(AVERAGEIFS('VISSIM Travel Time Outputs'!$L:$L,'VISSIM Travel Time Outputs'!$D:$D,$D79,'VISSIM Travel Time Outputs'!$A:$A,"AVG",'VISSIM Travel Time Outputs'!$B:$B,IL$9),"-")</f>
        <v>-</v>
      </c>
      <c r="IM79" s="380" t="str">
        <f>IFERROR(AVERAGEIFS('VISSIM Travel Time Outputs'!$L:$L,'VISSIM Travel Time Outputs'!$D:$D,$D79,'VISSIM Travel Time Outputs'!$A:$A,"AVG",'VISSIM Travel Time Outputs'!$B:$B,IM$9),"-")</f>
        <v>-</v>
      </c>
      <c r="IN79" s="380" t="str">
        <f>IFERROR(AVERAGEIFS('VISSIM Travel Time Outputs'!$L:$L,'VISSIM Travel Time Outputs'!$D:$D,$D79,'VISSIM Travel Time Outputs'!$A:$A,"AVG",'VISSIM Travel Time Outputs'!$B:$B,IN$9),"-")</f>
        <v>-</v>
      </c>
      <c r="IO79" s="380" t="str">
        <f>IFERROR(AVERAGEIFS('VISSIM Travel Time Outputs'!$L:$L,'VISSIM Travel Time Outputs'!$D:$D,$D79,'VISSIM Travel Time Outputs'!$A:$A,"AVG",'VISSIM Travel Time Outputs'!$B:$B,IO$9),"-")</f>
        <v>-</v>
      </c>
      <c r="IP79" s="380" t="str">
        <f>IFERROR(AVERAGEIFS('VISSIM Travel Time Outputs'!$L:$L,'VISSIM Travel Time Outputs'!$D:$D,$D79,'VISSIM Travel Time Outputs'!$A:$A,"AVG",'VISSIM Travel Time Outputs'!$B:$B,IP$9),"-")</f>
        <v>-</v>
      </c>
      <c r="IQ79" s="380" t="str">
        <f>IFERROR(AVERAGEIFS('VISSIM Travel Time Outputs'!$L:$L,'VISSIM Travel Time Outputs'!$D:$D,$D79,'VISSIM Travel Time Outputs'!$A:$A,"AVG",'VISSIM Travel Time Outputs'!$B:$B,IQ$9),"-")</f>
        <v>-</v>
      </c>
      <c r="IR79" s="381" t="str">
        <f>IFERROR(AVERAGEIFS('VISSIM Travel Time Outputs'!$L:$L,'VISSIM Travel Time Outputs'!$D:$D,$D79,'VISSIM Travel Time Outputs'!$A:$A,"AVG",'VISSIM Travel Time Outputs'!$B:$B,IR$9),"-")</f>
        <v>-</v>
      </c>
      <c r="IS79" s="381" t="str">
        <f t="shared" si="53"/>
        <v>--</v>
      </c>
    </row>
    <row r="80" spans="1:253" x14ac:dyDescent="0.25">
      <c r="A80" s="302" t="str">
        <f t="shared" si="34"/>
        <v>H</v>
      </c>
      <c r="B80" s="375">
        <f t="shared" si="54"/>
        <v>71</v>
      </c>
      <c r="C80" s="475">
        <f>INDEX('Input - Travel Times'!$B$3:$AL$103,MATCH($B80,'Input - Travel Times'!$B$3:$B$103,0),MATCH(C$9,'Input - Travel Times'!$B$3:$AL$3,0))</f>
        <v>0</v>
      </c>
      <c r="D80" s="194">
        <f>INDEX('Input - Travel Times'!$B$3:$AS$103,MATCH($B80,'Input - Travel Times'!$B$3:$B$103,0),MATCH(D$9,'Input - Travel Times'!$B$3:$AS$3,0))</f>
        <v>0</v>
      </c>
      <c r="E80" s="582">
        <f>TIME(0,0,INDEX('Input - Travel Times'!$B$3:$AL$103,MATCH($B80,'Input - Travel Times'!$B$3:$B$103,0),MATCH(E$9,'Input - Travel Times'!$B$3:$AL$3,0)))</f>
        <v>0</v>
      </c>
      <c r="F80" s="582">
        <f>TIME(0,0,INDEX('Input - Travel Times'!$B$3:$AL$103,MATCH($B80,'Input - Travel Times'!$B$3:$B$103,0),MATCH(F$9,'Input - Travel Times'!$B$3:$AL$3,0)))</f>
        <v>0</v>
      </c>
      <c r="G80" s="582">
        <f>TIME(0,0,INDEX('Input - Travel Times'!$B$3:$AL$103,MATCH($B80,'Input - Travel Times'!$B$3:$B$103,0),MATCH(G$9,'Input - Travel Times'!$B$3:$AL$3,0)))</f>
        <v>0</v>
      </c>
      <c r="I80" s="259" t="str">
        <f>IFERROR(TIME(0,0,AVERAGEIFS('VISSIM Travel Time Outputs'!$I:$I,'VISSIM Travel Time Outputs'!$D:$D,$D80,'VISSIM Travel Time Outputs'!$A:$A,"AVG",'VISSIM Travel Time Outputs'!$B:$B,I$9)),"-")</f>
        <v>-</v>
      </c>
      <c r="J80" s="36" t="str">
        <f>IFERROR(TIME(0,0,AVERAGEIFS('VISSIM Travel Time Outputs'!$I:$I,'VISSIM Travel Time Outputs'!$D:$D,$D80,'VISSIM Travel Time Outputs'!$A:$A,"AVG",'VISSIM Travel Time Outputs'!$B:$B,J$9)),"-")</f>
        <v>-</v>
      </c>
      <c r="K80" s="36" t="str">
        <f>IFERROR(TIME(0,0,AVERAGEIFS('VISSIM Travel Time Outputs'!$I:$I,'VISSIM Travel Time Outputs'!$D:$D,$D80,'VISSIM Travel Time Outputs'!$A:$A,"AVG",'VISSIM Travel Time Outputs'!$B:$B,K$9)),"-")</f>
        <v>-</v>
      </c>
      <c r="L80" s="36" t="str">
        <f>IFERROR(TIME(0,0,AVERAGEIFS('VISSIM Travel Time Outputs'!$I:$I,'VISSIM Travel Time Outputs'!$D:$D,$D80,'VISSIM Travel Time Outputs'!$A:$A,"AVG",'VISSIM Travel Time Outputs'!$B:$B,L$9)),"-")</f>
        <v>-</v>
      </c>
      <c r="M80" s="36" t="str">
        <f>IFERROR(TIME(0,0,AVERAGEIFS('VISSIM Travel Time Outputs'!$I:$I,'VISSIM Travel Time Outputs'!$D:$D,$D80,'VISSIM Travel Time Outputs'!$A:$A,"AVG",'VISSIM Travel Time Outputs'!$B:$B,M$9)),"-")</f>
        <v>-</v>
      </c>
      <c r="N80" s="36" t="str">
        <f>IFERROR(TIME(0,0,AVERAGEIFS('VISSIM Travel Time Outputs'!$I:$I,'VISSIM Travel Time Outputs'!$D:$D,$D80,'VISSIM Travel Time Outputs'!$A:$A,"AVG",'VISSIM Travel Time Outputs'!$B:$B,N$9)),"-")</f>
        <v>-</v>
      </c>
      <c r="O80" s="36" t="str">
        <f>IFERROR(TIME(0,0,AVERAGEIFS('VISSIM Travel Time Outputs'!$I:$I,'VISSIM Travel Time Outputs'!$D:$D,$D80,'VISSIM Travel Time Outputs'!$A:$A,"AVG",'VISSIM Travel Time Outputs'!$B:$B,O$9)),"-")</f>
        <v>-</v>
      </c>
      <c r="P80" s="36" t="str">
        <f>IFERROR(TIME(0,0,AVERAGEIFS('VISSIM Travel Time Outputs'!$I:$I,'VISSIM Travel Time Outputs'!$D:$D,$D80,'VISSIM Travel Time Outputs'!$A:$A,"AVG",'VISSIM Travel Time Outputs'!$B:$B,P$9)),"-")</f>
        <v>-</v>
      </c>
      <c r="Q80" s="36" t="str">
        <f>IFERROR(TIME(0,0,AVERAGEIFS('VISSIM Travel Time Outputs'!$I:$I,'VISSIM Travel Time Outputs'!$D:$D,$D80,'VISSIM Travel Time Outputs'!$A:$A,"AVG",'VISSIM Travel Time Outputs'!$B:$B,Q$9)),"-")</f>
        <v>-</v>
      </c>
      <c r="R80" s="36" t="str">
        <f>IFERROR(TIME(0,0,AVERAGEIFS('VISSIM Travel Time Outputs'!$I:$I,'VISSIM Travel Time Outputs'!$D:$D,$D80,'VISSIM Travel Time Outputs'!$A:$A,"AVG",'VISSIM Travel Time Outputs'!$B:$B,R$9)),"-")</f>
        <v>-</v>
      </c>
      <c r="S80" s="36" t="str">
        <f>IFERROR(TIME(0,0,AVERAGEIFS('VISSIM Travel Time Outputs'!$I:$I,'VISSIM Travel Time Outputs'!$D:$D,$D80,'VISSIM Travel Time Outputs'!$A:$A,"AVG",'VISSIM Travel Time Outputs'!$B:$B,S$9)),"-")</f>
        <v>-</v>
      </c>
      <c r="T80" s="36" t="str">
        <f>IFERROR(TIME(0,0,AVERAGEIFS('VISSIM Travel Time Outputs'!$I:$I,'VISSIM Travel Time Outputs'!$D:$D,$D80,'VISSIM Travel Time Outputs'!$A:$A,"AVG",'VISSIM Travel Time Outputs'!$B:$B,T$9)),"-")</f>
        <v>-</v>
      </c>
      <c r="U80" s="36" t="str">
        <f>IFERROR(TIME(0,0,AVERAGEIFS('VISSIM Travel Time Outputs'!$I:$I,'VISSIM Travel Time Outputs'!$D:$D,$D80,'VISSIM Travel Time Outputs'!$A:$A,"AVG",'VISSIM Travel Time Outputs'!$B:$B,U$9)),"-")</f>
        <v>-</v>
      </c>
      <c r="V80" s="36" t="str">
        <f>IFERROR(TIME(0,0,AVERAGEIFS('VISSIM Travel Time Outputs'!$I:$I,'VISSIM Travel Time Outputs'!$D:$D,$D80,'VISSIM Travel Time Outputs'!$A:$A,"AVG",'VISSIM Travel Time Outputs'!$B:$B,V$9)),"-")</f>
        <v>-</v>
      </c>
      <c r="W80" s="36" t="str">
        <f>IFERROR(TIME(0,0,AVERAGEIFS('VISSIM Travel Time Outputs'!$I:$I,'VISSIM Travel Time Outputs'!$D:$D,$D80,'VISSIM Travel Time Outputs'!$A:$A,"AVG",'VISSIM Travel Time Outputs'!$B:$B,W$9)),"-")</f>
        <v>-</v>
      </c>
      <c r="X80" s="177" t="str">
        <f>IFERROR(TIME(0,0,AVERAGEIFS('VISSIM Travel Time Outputs'!$I:$I,'VISSIM Travel Time Outputs'!$D:$D,$D80,'VISSIM Travel Time Outputs'!$A:$A,"AVG",'VISSIM Travel Time Outputs'!$B:$B,X$9)),"-")</f>
        <v>-</v>
      </c>
      <c r="Y80" s="304"/>
      <c r="Z80" s="379" t="str">
        <f>IFERROR(AVERAGEIFS('VISSIM Travel Time Outputs'!$F:$F,'VISSIM Travel Time Outputs'!$D:$D,$D80,'VISSIM Travel Time Outputs'!$A:$A,"AVG",'VISSIM Travel Time Outputs'!$B:$B,Z$9),"-")</f>
        <v>-</v>
      </c>
      <c r="AA80" s="380" t="str">
        <f>IFERROR(AVERAGEIFS('VISSIM Travel Time Outputs'!$F:$F,'VISSIM Travel Time Outputs'!$D:$D,$D80,'VISSIM Travel Time Outputs'!$A:$A,"AVG",'VISSIM Travel Time Outputs'!$B:$B,AA$9),"-")</f>
        <v>-</v>
      </c>
      <c r="AB80" s="380" t="str">
        <f>IFERROR(AVERAGEIFS('VISSIM Travel Time Outputs'!$F:$F,'VISSIM Travel Time Outputs'!$D:$D,$D80,'VISSIM Travel Time Outputs'!$A:$A,"AVG",'VISSIM Travel Time Outputs'!$B:$B,AB$9),"-")</f>
        <v>-</v>
      </c>
      <c r="AC80" s="380" t="str">
        <f>IFERROR(AVERAGEIFS('VISSIM Travel Time Outputs'!$F:$F,'VISSIM Travel Time Outputs'!$D:$D,$D80,'VISSIM Travel Time Outputs'!$A:$A,"AVG",'VISSIM Travel Time Outputs'!$B:$B,AC$9),"-")</f>
        <v>-</v>
      </c>
      <c r="AD80" s="380" t="str">
        <f>IFERROR(AVERAGEIFS('VISSIM Travel Time Outputs'!$F:$F,'VISSIM Travel Time Outputs'!$D:$D,$D80,'VISSIM Travel Time Outputs'!$A:$A,"AVG",'VISSIM Travel Time Outputs'!$B:$B,AD$9),"-")</f>
        <v>-</v>
      </c>
      <c r="AE80" s="380" t="str">
        <f>IFERROR(AVERAGEIFS('VISSIM Travel Time Outputs'!$F:$F,'VISSIM Travel Time Outputs'!$D:$D,$D80,'VISSIM Travel Time Outputs'!$A:$A,"AVG",'VISSIM Travel Time Outputs'!$B:$B,AE$9),"-")</f>
        <v>-</v>
      </c>
      <c r="AF80" s="380" t="str">
        <f>IFERROR(AVERAGEIFS('VISSIM Travel Time Outputs'!$F:$F,'VISSIM Travel Time Outputs'!$D:$D,$D80,'VISSIM Travel Time Outputs'!$A:$A,"AVG",'VISSIM Travel Time Outputs'!$B:$B,AF$9),"-")</f>
        <v>-</v>
      </c>
      <c r="AG80" s="380" t="str">
        <f>IFERROR(AVERAGEIFS('VISSIM Travel Time Outputs'!$F:$F,'VISSIM Travel Time Outputs'!$D:$D,$D80,'VISSIM Travel Time Outputs'!$A:$A,"AVG",'VISSIM Travel Time Outputs'!$B:$B,AG$9),"-")</f>
        <v>-</v>
      </c>
      <c r="AH80" s="380" t="str">
        <f>IFERROR(AVERAGEIFS('VISSIM Travel Time Outputs'!$F:$F,'VISSIM Travel Time Outputs'!$D:$D,$D80,'VISSIM Travel Time Outputs'!$A:$A,"AVG",'VISSIM Travel Time Outputs'!$B:$B,AH$9),"-")</f>
        <v>-</v>
      </c>
      <c r="AI80" s="380" t="str">
        <f>IFERROR(AVERAGEIFS('VISSIM Travel Time Outputs'!$F:$F,'VISSIM Travel Time Outputs'!$D:$D,$D80,'VISSIM Travel Time Outputs'!$A:$A,"AVG",'VISSIM Travel Time Outputs'!$B:$B,AI$9),"-")</f>
        <v>-</v>
      </c>
      <c r="AJ80" s="380" t="str">
        <f>IFERROR(AVERAGEIFS('VISSIM Travel Time Outputs'!$F:$F,'VISSIM Travel Time Outputs'!$D:$D,$D80,'VISSIM Travel Time Outputs'!$A:$A,"AVG",'VISSIM Travel Time Outputs'!$B:$B,AJ$9),"-")</f>
        <v>-</v>
      </c>
      <c r="AK80" s="380" t="str">
        <f>IFERROR(AVERAGEIFS('VISSIM Travel Time Outputs'!$F:$F,'VISSIM Travel Time Outputs'!$D:$D,$D80,'VISSIM Travel Time Outputs'!$A:$A,"AVG",'VISSIM Travel Time Outputs'!$B:$B,AK$9),"-")</f>
        <v>-</v>
      </c>
      <c r="AL80" s="380" t="str">
        <f>IFERROR(AVERAGEIFS('VISSIM Travel Time Outputs'!$F:$F,'VISSIM Travel Time Outputs'!$D:$D,$D80,'VISSIM Travel Time Outputs'!$A:$A,"AVG",'VISSIM Travel Time Outputs'!$B:$B,AL$9),"-")</f>
        <v>-</v>
      </c>
      <c r="AM80" s="380" t="str">
        <f>IFERROR(AVERAGEIFS('VISSIM Travel Time Outputs'!$F:$F,'VISSIM Travel Time Outputs'!$D:$D,$D80,'VISSIM Travel Time Outputs'!$A:$A,"AVG",'VISSIM Travel Time Outputs'!$B:$B,AM$9),"-")</f>
        <v>-</v>
      </c>
      <c r="AN80" s="380" t="str">
        <f>IFERROR(AVERAGEIFS('VISSIM Travel Time Outputs'!$F:$F,'VISSIM Travel Time Outputs'!$D:$D,$D80,'VISSIM Travel Time Outputs'!$A:$A,"AVG",'VISSIM Travel Time Outputs'!$B:$B,AN$9),"-")</f>
        <v>-</v>
      </c>
      <c r="AO80" s="381" t="str">
        <f>IFERROR(AVERAGEIFS('VISSIM Travel Time Outputs'!$F:$F,'VISSIM Travel Time Outputs'!$D:$D,$D80,'VISSIM Travel Time Outputs'!$A:$A,"AVG",'VISSIM Travel Time Outputs'!$B:$B,AO$9),"-")</f>
        <v>-</v>
      </c>
      <c r="AP80" s="387"/>
      <c r="AQ80" s="259" t="str">
        <f t="shared" si="35"/>
        <v>--</v>
      </c>
      <c r="AR80" s="410" t="str">
        <f t="shared" si="36"/>
        <v>--</v>
      </c>
      <c r="AS80" s="381">
        <f t="shared" si="37"/>
        <v>0</v>
      </c>
      <c r="AT80" s="305"/>
      <c r="AU80" s="259" t="str">
        <f>IFERROR(TIME(0,0,AVERAGEIFS('VISSIM Travel Time Outputs'!$J:$J,'VISSIM Travel Time Outputs'!$D:$D,$D80,'VISSIM Travel Time Outputs'!$A:$A,"AVG",'VISSIM Travel Time Outputs'!$B:$B,AU$9)),"-")</f>
        <v>-</v>
      </c>
      <c r="AV80" s="36" t="str">
        <f>IFERROR(TIME(0,0,AVERAGEIFS('VISSIM Travel Time Outputs'!$J:$J,'VISSIM Travel Time Outputs'!$D:$D,$D80,'VISSIM Travel Time Outputs'!$A:$A,"AVG",'VISSIM Travel Time Outputs'!$B:$B,AV$9)),"-")</f>
        <v>-</v>
      </c>
      <c r="AW80" s="36" t="str">
        <f>IFERROR(TIME(0,0,AVERAGEIFS('VISSIM Travel Time Outputs'!$J:$J,'VISSIM Travel Time Outputs'!$D:$D,$D80,'VISSIM Travel Time Outputs'!$A:$A,"AVG",'VISSIM Travel Time Outputs'!$B:$B,AW$9)),"-")</f>
        <v>-</v>
      </c>
      <c r="AX80" s="36" t="str">
        <f>IFERROR(TIME(0,0,AVERAGEIFS('VISSIM Travel Time Outputs'!$J:$J,'VISSIM Travel Time Outputs'!$D:$D,$D80,'VISSIM Travel Time Outputs'!$A:$A,"AVG",'VISSIM Travel Time Outputs'!$B:$B,AX$9)),"-")</f>
        <v>-</v>
      </c>
      <c r="AY80" s="36" t="str">
        <f>IFERROR(TIME(0,0,AVERAGEIFS('VISSIM Travel Time Outputs'!$J:$J,'VISSIM Travel Time Outputs'!$D:$D,$D80,'VISSIM Travel Time Outputs'!$A:$A,"AVG",'VISSIM Travel Time Outputs'!$B:$B,AY$9)),"-")</f>
        <v>-</v>
      </c>
      <c r="AZ80" s="36" t="str">
        <f>IFERROR(TIME(0,0,AVERAGEIFS('VISSIM Travel Time Outputs'!$J:$J,'VISSIM Travel Time Outputs'!$D:$D,$D80,'VISSIM Travel Time Outputs'!$A:$A,"AVG",'VISSIM Travel Time Outputs'!$B:$B,AZ$9)),"-")</f>
        <v>-</v>
      </c>
      <c r="BA80" s="36" t="str">
        <f>IFERROR(TIME(0,0,AVERAGEIFS('VISSIM Travel Time Outputs'!$J:$J,'VISSIM Travel Time Outputs'!$D:$D,$D80,'VISSIM Travel Time Outputs'!$A:$A,"AVG",'VISSIM Travel Time Outputs'!$B:$B,BA$9)),"-")</f>
        <v>-</v>
      </c>
      <c r="BB80" s="36" t="str">
        <f>IFERROR(TIME(0,0,AVERAGEIFS('VISSIM Travel Time Outputs'!$J:$J,'VISSIM Travel Time Outputs'!$D:$D,$D80,'VISSIM Travel Time Outputs'!$A:$A,"AVG",'VISSIM Travel Time Outputs'!$B:$B,BB$9)),"-")</f>
        <v>-</v>
      </c>
      <c r="BC80" s="36" t="str">
        <f>IFERROR(TIME(0,0,AVERAGEIFS('VISSIM Travel Time Outputs'!$J:$J,'VISSIM Travel Time Outputs'!$D:$D,$D80,'VISSIM Travel Time Outputs'!$A:$A,"AVG",'VISSIM Travel Time Outputs'!$B:$B,BC$9)),"-")</f>
        <v>-</v>
      </c>
      <c r="BD80" s="36" t="str">
        <f>IFERROR(TIME(0,0,AVERAGEIFS('VISSIM Travel Time Outputs'!$J:$J,'VISSIM Travel Time Outputs'!$D:$D,$D80,'VISSIM Travel Time Outputs'!$A:$A,"AVG",'VISSIM Travel Time Outputs'!$B:$B,BD$9)),"-")</f>
        <v>-</v>
      </c>
      <c r="BE80" s="36" t="str">
        <f>IFERROR(TIME(0,0,AVERAGEIFS('VISSIM Travel Time Outputs'!$J:$J,'VISSIM Travel Time Outputs'!$D:$D,$D80,'VISSIM Travel Time Outputs'!$A:$A,"AVG",'VISSIM Travel Time Outputs'!$B:$B,BE$9)),"-")</f>
        <v>-</v>
      </c>
      <c r="BF80" s="36" t="str">
        <f>IFERROR(TIME(0,0,AVERAGEIFS('VISSIM Travel Time Outputs'!$J:$J,'VISSIM Travel Time Outputs'!$D:$D,$D80,'VISSIM Travel Time Outputs'!$A:$A,"AVG",'VISSIM Travel Time Outputs'!$B:$B,BF$9)),"-")</f>
        <v>-</v>
      </c>
      <c r="BG80" s="36" t="str">
        <f>IFERROR(TIME(0,0,AVERAGEIFS('VISSIM Travel Time Outputs'!$J:$J,'VISSIM Travel Time Outputs'!$D:$D,$D80,'VISSIM Travel Time Outputs'!$A:$A,"AVG",'VISSIM Travel Time Outputs'!$B:$B,BG$9)),"-")</f>
        <v>-</v>
      </c>
      <c r="BH80" s="36" t="str">
        <f>IFERROR(TIME(0,0,AVERAGEIFS('VISSIM Travel Time Outputs'!$J:$J,'VISSIM Travel Time Outputs'!$D:$D,$D80,'VISSIM Travel Time Outputs'!$A:$A,"AVG",'VISSIM Travel Time Outputs'!$B:$B,BH$9)),"-")</f>
        <v>-</v>
      </c>
      <c r="BI80" s="36" t="str">
        <f>IFERROR(TIME(0,0,AVERAGEIFS('VISSIM Travel Time Outputs'!$J:$J,'VISSIM Travel Time Outputs'!$D:$D,$D80,'VISSIM Travel Time Outputs'!$A:$A,"AVG",'VISSIM Travel Time Outputs'!$B:$B,BI$9)),"-")</f>
        <v>-</v>
      </c>
      <c r="BJ80" s="177" t="str">
        <f>IFERROR(TIME(0,0,AVERAGEIFS('VISSIM Travel Time Outputs'!$J:$J,'VISSIM Travel Time Outputs'!$D:$D,$D80,'VISSIM Travel Time Outputs'!$A:$A,"AVG",'VISSIM Travel Time Outputs'!$B:$B,BJ$9)),"-")</f>
        <v>-</v>
      </c>
      <c r="BK80" s="164"/>
      <c r="BL80" s="379" t="str">
        <f>IFERROR(AVERAGEIFS('VISSIM Travel Time Outputs'!$G:$G,'VISSIM Travel Time Outputs'!$D:$D,$D80,'VISSIM Travel Time Outputs'!$A:$A,"AVG",'VISSIM Travel Time Outputs'!$B:$B,BL$9),"-")</f>
        <v>-</v>
      </c>
      <c r="BM80" s="380" t="str">
        <f>IFERROR(AVERAGEIFS('VISSIM Travel Time Outputs'!$G:$G,'VISSIM Travel Time Outputs'!$D:$D,$D80,'VISSIM Travel Time Outputs'!$A:$A,"AVG",'VISSIM Travel Time Outputs'!$B:$B,BM$9),"-")</f>
        <v>-</v>
      </c>
      <c r="BN80" s="380" t="str">
        <f>IFERROR(AVERAGEIFS('VISSIM Travel Time Outputs'!$G:$G,'VISSIM Travel Time Outputs'!$D:$D,$D80,'VISSIM Travel Time Outputs'!$A:$A,"AVG",'VISSIM Travel Time Outputs'!$B:$B,BN$9),"-")</f>
        <v>-</v>
      </c>
      <c r="BO80" s="380" t="str">
        <f>IFERROR(AVERAGEIFS('VISSIM Travel Time Outputs'!$G:$G,'VISSIM Travel Time Outputs'!$D:$D,$D80,'VISSIM Travel Time Outputs'!$A:$A,"AVG",'VISSIM Travel Time Outputs'!$B:$B,BO$9),"-")</f>
        <v>-</v>
      </c>
      <c r="BP80" s="380" t="str">
        <f>IFERROR(AVERAGEIFS('VISSIM Travel Time Outputs'!$G:$G,'VISSIM Travel Time Outputs'!$D:$D,$D80,'VISSIM Travel Time Outputs'!$A:$A,"AVG",'VISSIM Travel Time Outputs'!$B:$B,BP$9),"-")</f>
        <v>-</v>
      </c>
      <c r="BQ80" s="380" t="str">
        <f>IFERROR(AVERAGEIFS('VISSIM Travel Time Outputs'!$G:$G,'VISSIM Travel Time Outputs'!$D:$D,$D80,'VISSIM Travel Time Outputs'!$A:$A,"AVG",'VISSIM Travel Time Outputs'!$B:$B,BQ$9),"-")</f>
        <v>-</v>
      </c>
      <c r="BR80" s="380" t="str">
        <f>IFERROR(AVERAGEIFS('VISSIM Travel Time Outputs'!$G:$G,'VISSIM Travel Time Outputs'!$D:$D,$D80,'VISSIM Travel Time Outputs'!$A:$A,"AVG",'VISSIM Travel Time Outputs'!$B:$B,BR$9),"-")</f>
        <v>-</v>
      </c>
      <c r="BS80" s="380" t="str">
        <f>IFERROR(AVERAGEIFS('VISSIM Travel Time Outputs'!$G:$G,'VISSIM Travel Time Outputs'!$D:$D,$D80,'VISSIM Travel Time Outputs'!$A:$A,"AVG",'VISSIM Travel Time Outputs'!$B:$B,BS$9),"-")</f>
        <v>-</v>
      </c>
      <c r="BT80" s="380" t="str">
        <f>IFERROR(AVERAGEIFS('VISSIM Travel Time Outputs'!$G:$G,'VISSIM Travel Time Outputs'!$D:$D,$D80,'VISSIM Travel Time Outputs'!$A:$A,"AVG",'VISSIM Travel Time Outputs'!$B:$B,BT$9),"-")</f>
        <v>-</v>
      </c>
      <c r="BU80" s="380" t="str">
        <f>IFERROR(AVERAGEIFS('VISSIM Travel Time Outputs'!$G:$G,'VISSIM Travel Time Outputs'!$D:$D,$D80,'VISSIM Travel Time Outputs'!$A:$A,"AVG",'VISSIM Travel Time Outputs'!$B:$B,BU$9),"-")</f>
        <v>-</v>
      </c>
      <c r="BV80" s="380" t="str">
        <f>IFERROR(AVERAGEIFS('VISSIM Travel Time Outputs'!$G:$G,'VISSIM Travel Time Outputs'!$D:$D,$D80,'VISSIM Travel Time Outputs'!$A:$A,"AVG",'VISSIM Travel Time Outputs'!$B:$B,BV$9),"-")</f>
        <v>-</v>
      </c>
      <c r="BW80" s="380" t="str">
        <f>IFERROR(AVERAGEIFS('VISSIM Travel Time Outputs'!$G:$G,'VISSIM Travel Time Outputs'!$D:$D,$D80,'VISSIM Travel Time Outputs'!$A:$A,"AVG",'VISSIM Travel Time Outputs'!$B:$B,BW$9),"-")</f>
        <v>-</v>
      </c>
      <c r="BX80" s="380" t="str">
        <f>IFERROR(AVERAGEIFS('VISSIM Travel Time Outputs'!$G:$G,'VISSIM Travel Time Outputs'!$D:$D,$D80,'VISSIM Travel Time Outputs'!$A:$A,"AVG",'VISSIM Travel Time Outputs'!$B:$B,BX$9),"-")</f>
        <v>-</v>
      </c>
      <c r="BY80" s="380" t="str">
        <f>IFERROR(AVERAGEIFS('VISSIM Travel Time Outputs'!$G:$G,'VISSIM Travel Time Outputs'!$D:$D,$D80,'VISSIM Travel Time Outputs'!$A:$A,"AVG",'VISSIM Travel Time Outputs'!$B:$B,BY$9),"-")</f>
        <v>-</v>
      </c>
      <c r="BZ80" s="380" t="str">
        <f>IFERROR(AVERAGEIFS('VISSIM Travel Time Outputs'!$G:$G,'VISSIM Travel Time Outputs'!$D:$D,$D80,'VISSIM Travel Time Outputs'!$A:$A,"AVG",'VISSIM Travel Time Outputs'!$B:$B,BZ$9),"-")</f>
        <v>-</v>
      </c>
      <c r="CA80" s="381" t="str">
        <f>IFERROR(AVERAGEIFS('VISSIM Travel Time Outputs'!$G:$G,'VISSIM Travel Time Outputs'!$D:$D,$D80,'VISSIM Travel Time Outputs'!$A:$A,"AVG",'VISSIM Travel Time Outputs'!$B:$B,CA$9),"-")</f>
        <v>-</v>
      </c>
      <c r="CB80" s="304"/>
      <c r="CC80" s="259" t="str">
        <f t="shared" si="38"/>
        <v>--</v>
      </c>
      <c r="CD80" s="410" t="str">
        <f t="shared" si="39"/>
        <v>--</v>
      </c>
      <c r="CE80" s="381">
        <f t="shared" si="40"/>
        <v>0</v>
      </c>
      <c r="CF80" s="387"/>
      <c r="CG80" s="259" t="str">
        <f>IFERROR(GETPIVOTDATA("Average of TRAVTM(31)",#REF!,"TIMEINT",CG$9,"VEHICLETRAVELTIMEMEASUREMENT",$D80)/3600/24,"--")</f>
        <v>--</v>
      </c>
      <c r="CH80" s="36" t="str">
        <f>IFERROR(GETPIVOTDATA("Average of TRAVTM(31)",#REF!,"TIMEINT",CH$9,"VEHICLETRAVELTIMEMEASUREMENT",$D80)/3600/24,"--")</f>
        <v>--</v>
      </c>
      <c r="CI80" s="36" t="str">
        <f>IFERROR(GETPIVOTDATA("Average of TRAVTM(31)",#REF!,"TIMEINT",CI$9,"VEHICLETRAVELTIMEMEASUREMENT",$D80)/3600/24,"--")</f>
        <v>--</v>
      </c>
      <c r="CJ80" s="36" t="str">
        <f>IFERROR(GETPIVOTDATA("Average of TRAVTM(31)",#REF!,"TIMEINT",CJ$9,"VEHICLETRAVELTIMEMEASUREMENT",$D80)/3600/24,"--")</f>
        <v>--</v>
      </c>
      <c r="CK80" s="36" t="str">
        <f>IFERROR(GETPIVOTDATA("Average of TRAVTM(31)",#REF!,"TIMEINT",CK$9,"VEHICLETRAVELTIMEMEASUREMENT",$D80)/3600/24,"--")</f>
        <v>--</v>
      </c>
      <c r="CL80" s="36" t="str">
        <f>IFERROR(GETPIVOTDATA("Average of TRAVTM(31)",#REF!,"TIMEINT",CL$9,"VEHICLETRAVELTIMEMEASUREMENT",$D80)/3600/24,"--")</f>
        <v>--</v>
      </c>
      <c r="CM80" s="36" t="str">
        <f>IFERROR(GETPIVOTDATA("Average of TRAVTM(31)",#REF!,"TIMEINT",CM$9,"VEHICLETRAVELTIMEMEASUREMENT",$D80)/3600/24,"--")</f>
        <v>--</v>
      </c>
      <c r="CN80" s="36" t="str">
        <f>IFERROR(GETPIVOTDATA("Average of TRAVTM(31)",#REF!,"TIMEINT",CN$9,"VEHICLETRAVELTIMEMEASUREMENT",$D80)/3600/24,"--")</f>
        <v>--</v>
      </c>
      <c r="CO80" s="36" t="str">
        <f>IFERROR(GETPIVOTDATA("Average of TRAVTM(31)",#REF!,"TIMEINT",CO$9,"VEHICLETRAVELTIMEMEASUREMENT",$D80)/3600/24,"--")</f>
        <v>--</v>
      </c>
      <c r="CP80" s="36" t="str">
        <f>IFERROR(GETPIVOTDATA("Average of TRAVTM(31)",#REF!,"TIMEINT",CP$9,"VEHICLETRAVELTIMEMEASUREMENT",$D80)/3600/24,"--")</f>
        <v>--</v>
      </c>
      <c r="CQ80" s="36" t="str">
        <f>IFERROR(GETPIVOTDATA("Average of TRAVTM(31)",#REF!,"TIMEINT",CQ$9,"VEHICLETRAVELTIMEMEASUREMENT",$D80)/3600/24,"--")</f>
        <v>--</v>
      </c>
      <c r="CR80" s="36" t="str">
        <f>IFERROR(GETPIVOTDATA("Average of TRAVTM(31)",#REF!,"TIMEINT",CR$9,"VEHICLETRAVELTIMEMEASUREMENT",$D80)/3600/24,"--")</f>
        <v>--</v>
      </c>
      <c r="CS80" s="36" t="str">
        <f>IFERROR(GETPIVOTDATA("Average of TRAVTM(31)",#REF!,"TIMEINT",CS$9,"VEHICLETRAVELTIMEMEASUREMENT",$D80)/3600/24,"--")</f>
        <v>--</v>
      </c>
      <c r="CT80" s="36" t="str">
        <f>IFERROR(GETPIVOTDATA("Average of TRAVTM(31)",#REF!,"TIMEINT",CT$9,"VEHICLETRAVELTIMEMEASUREMENT",$D80)/3600/24,"--")</f>
        <v>--</v>
      </c>
      <c r="CU80" s="36" t="str">
        <f>IFERROR(GETPIVOTDATA("Average of TRAVTM(31)",#REF!,"TIMEINT",CU$9,"VEHICLETRAVELTIMEMEASUREMENT",$D80)/3600/24,"--")</f>
        <v>--</v>
      </c>
      <c r="CV80" s="177" t="str">
        <f>IFERROR(GETPIVOTDATA("Average of TRAVTM(31)",#REF!,"TIMEINT",CV$9,"VEHICLETRAVELTIMEMEASUREMENT",$D80)/3600/24,"--")</f>
        <v>--</v>
      </c>
      <c r="CW80" s="387"/>
      <c r="CX80" s="379" t="str">
        <f>IFERROR(GETPIVOTDATA("Average of VEHS(31)",#REF!,"TIMEINT",CX$9,"VEHICLETRAVELTIMEMEASUREMENT",$D80),"--")</f>
        <v>--</v>
      </c>
      <c r="CY80" s="380" t="str">
        <f>IFERROR(GETPIVOTDATA("Average of VEHS(31)",#REF!,"TIMEINT",CY$9,"VEHICLETRAVELTIMEMEASUREMENT",$D80),"--")</f>
        <v>--</v>
      </c>
      <c r="CZ80" s="380" t="str">
        <f>IFERROR(GETPIVOTDATA("Average of VEHS(31)",#REF!,"TIMEINT",CZ$9,"VEHICLETRAVELTIMEMEASUREMENT",$D80),"--")</f>
        <v>--</v>
      </c>
      <c r="DA80" s="380" t="str">
        <f>IFERROR(GETPIVOTDATA("Average of VEHS(31)",#REF!,"TIMEINT",DA$9,"VEHICLETRAVELTIMEMEASUREMENT",$D80),"--")</f>
        <v>--</v>
      </c>
      <c r="DB80" s="380" t="str">
        <f>IFERROR(GETPIVOTDATA("Average of VEHS(31)",#REF!,"TIMEINT",DB$9,"VEHICLETRAVELTIMEMEASUREMENT",$D80),"--")</f>
        <v>--</v>
      </c>
      <c r="DC80" s="380" t="str">
        <f>IFERROR(GETPIVOTDATA("Average of VEHS(31)",#REF!,"TIMEINT",DC$9,"VEHICLETRAVELTIMEMEASUREMENT",$D80),"--")</f>
        <v>--</v>
      </c>
      <c r="DD80" s="380" t="str">
        <f>IFERROR(GETPIVOTDATA("Average of VEHS(31)",#REF!,"TIMEINT",DD$9,"VEHICLETRAVELTIMEMEASUREMENT",$D80),"--")</f>
        <v>--</v>
      </c>
      <c r="DE80" s="380" t="str">
        <f>IFERROR(GETPIVOTDATA("Average of VEHS(31)",#REF!,"TIMEINT",DE$9,"VEHICLETRAVELTIMEMEASUREMENT",$D80),"--")</f>
        <v>--</v>
      </c>
      <c r="DF80" s="380" t="str">
        <f>IFERROR(GETPIVOTDATA("Average of VEHS(31)",#REF!,"TIMEINT",DF$9,"VEHICLETRAVELTIMEMEASUREMENT",$D80),"--")</f>
        <v>--</v>
      </c>
      <c r="DG80" s="380" t="str">
        <f>IFERROR(GETPIVOTDATA("Average of VEHS(31)",#REF!,"TIMEINT",DG$9,"VEHICLETRAVELTIMEMEASUREMENT",$D80),"--")</f>
        <v>--</v>
      </c>
      <c r="DH80" s="380" t="str">
        <f>IFERROR(GETPIVOTDATA("Average of VEHS(31)",#REF!,"TIMEINT",DH$9,"VEHICLETRAVELTIMEMEASUREMENT",$D80),"--")</f>
        <v>--</v>
      </c>
      <c r="DI80" s="380" t="str">
        <f>IFERROR(GETPIVOTDATA("Average of VEHS(31)",#REF!,"TIMEINT",DI$9,"VEHICLETRAVELTIMEMEASUREMENT",$D80),"--")</f>
        <v>--</v>
      </c>
      <c r="DJ80" s="380" t="str">
        <f>IFERROR(GETPIVOTDATA("Average of VEHS(31)",#REF!,"TIMEINT",DJ$9,"VEHICLETRAVELTIMEMEASUREMENT",$D80),"--")</f>
        <v>--</v>
      </c>
      <c r="DK80" s="380" t="str">
        <f>IFERROR(GETPIVOTDATA("Average of VEHS(31)",#REF!,"TIMEINT",DK$9,"VEHICLETRAVELTIMEMEASUREMENT",$D80),"--")</f>
        <v>--</v>
      </c>
      <c r="DL80" s="380" t="str">
        <f>IFERROR(GETPIVOTDATA("Average of VEHS(31)",#REF!,"TIMEINT",DL$9,"VEHICLETRAVELTIMEMEASUREMENT",$D80),"--")</f>
        <v>--</v>
      </c>
      <c r="DM80" s="381" t="str">
        <f>IFERROR(GETPIVOTDATA("Average of VEHS(31)",#REF!,"TIMEINT",DM$9,"VEHICLETRAVELTIMEMEASUREMENT",$D80),"--")</f>
        <v>--</v>
      </c>
      <c r="DN80" s="387"/>
      <c r="DO80" s="259" t="str">
        <f t="shared" si="41"/>
        <v>--</v>
      </c>
      <c r="DP80" s="410" t="str">
        <f t="shared" si="42"/>
        <v>--</v>
      </c>
      <c r="DQ80" s="381">
        <f t="shared" si="43"/>
        <v>0</v>
      </c>
      <c r="DR80" s="305"/>
      <c r="DS80" s="259" t="str">
        <f>IFERROR(TIME(0,0,AVERAGEIFS('VISSIM Travel Time Outputs'!$K:$K,'VISSIM Travel Time Outputs'!$D:$D,$D80,'VISSIM Travel Time Outputs'!$A:$A,"AVG",'VISSIM Travel Time Outputs'!$B:$B,DS$9)),"-")</f>
        <v>-</v>
      </c>
      <c r="DT80" s="36" t="str">
        <f>IFERROR(TIME(0,0,AVERAGEIFS('VISSIM Travel Time Outputs'!$K:$K,'VISSIM Travel Time Outputs'!$D:$D,$D80,'VISSIM Travel Time Outputs'!$A:$A,"AVG",'VISSIM Travel Time Outputs'!$B:$B,DT$9)),"-")</f>
        <v>-</v>
      </c>
      <c r="DU80" s="36" t="str">
        <f>IFERROR(TIME(0,0,AVERAGEIFS('VISSIM Travel Time Outputs'!$K:$K,'VISSIM Travel Time Outputs'!$D:$D,$D80,'VISSIM Travel Time Outputs'!$A:$A,"AVG",'VISSIM Travel Time Outputs'!$B:$B,DU$9)),"-")</f>
        <v>-</v>
      </c>
      <c r="DV80" s="36" t="str">
        <f>IFERROR(TIME(0,0,AVERAGEIFS('VISSIM Travel Time Outputs'!$K:$K,'VISSIM Travel Time Outputs'!$D:$D,$D80,'VISSIM Travel Time Outputs'!$A:$A,"AVG",'VISSIM Travel Time Outputs'!$B:$B,DV$9)),"-")</f>
        <v>-</v>
      </c>
      <c r="DW80" s="36" t="str">
        <f>IFERROR(TIME(0,0,AVERAGEIFS('VISSIM Travel Time Outputs'!$K:$K,'VISSIM Travel Time Outputs'!$D:$D,$D80,'VISSIM Travel Time Outputs'!$A:$A,"AVG",'VISSIM Travel Time Outputs'!$B:$B,DW$9)),"-")</f>
        <v>-</v>
      </c>
      <c r="DX80" s="36" t="str">
        <f>IFERROR(TIME(0,0,AVERAGEIFS('VISSIM Travel Time Outputs'!$K:$K,'VISSIM Travel Time Outputs'!$D:$D,$D80,'VISSIM Travel Time Outputs'!$A:$A,"AVG",'VISSIM Travel Time Outputs'!$B:$B,DX$9)),"-")</f>
        <v>-</v>
      </c>
      <c r="DY80" s="36" t="str">
        <f>IFERROR(TIME(0,0,AVERAGEIFS('VISSIM Travel Time Outputs'!$K:$K,'VISSIM Travel Time Outputs'!$D:$D,$D80,'VISSIM Travel Time Outputs'!$A:$A,"AVG",'VISSIM Travel Time Outputs'!$B:$B,DY$9)),"-")</f>
        <v>-</v>
      </c>
      <c r="DZ80" s="36" t="str">
        <f>IFERROR(TIME(0,0,AVERAGEIFS('VISSIM Travel Time Outputs'!$K:$K,'VISSIM Travel Time Outputs'!$D:$D,$D80,'VISSIM Travel Time Outputs'!$A:$A,"AVG",'VISSIM Travel Time Outputs'!$B:$B,DZ$9)),"-")</f>
        <v>-</v>
      </c>
      <c r="EA80" s="36" t="str">
        <f>IFERROR(TIME(0,0,AVERAGEIFS('VISSIM Travel Time Outputs'!$K:$K,'VISSIM Travel Time Outputs'!$D:$D,$D80,'VISSIM Travel Time Outputs'!$A:$A,"AVG",'VISSIM Travel Time Outputs'!$B:$B,EA$9)),"-")</f>
        <v>-</v>
      </c>
      <c r="EB80" s="36" t="str">
        <f>IFERROR(TIME(0,0,AVERAGEIFS('VISSIM Travel Time Outputs'!$K:$K,'VISSIM Travel Time Outputs'!$D:$D,$D80,'VISSIM Travel Time Outputs'!$A:$A,"AVG",'VISSIM Travel Time Outputs'!$B:$B,EB$9)),"-")</f>
        <v>-</v>
      </c>
      <c r="EC80" s="36" t="str">
        <f>IFERROR(TIME(0,0,AVERAGEIFS('VISSIM Travel Time Outputs'!$K:$K,'VISSIM Travel Time Outputs'!$D:$D,$D80,'VISSIM Travel Time Outputs'!$A:$A,"AVG",'VISSIM Travel Time Outputs'!$B:$B,EC$9)),"-")</f>
        <v>-</v>
      </c>
      <c r="ED80" s="36" t="str">
        <f>IFERROR(TIME(0,0,AVERAGEIFS('VISSIM Travel Time Outputs'!$K:$K,'VISSIM Travel Time Outputs'!$D:$D,$D80,'VISSIM Travel Time Outputs'!$A:$A,"AVG",'VISSIM Travel Time Outputs'!$B:$B,ED$9)),"-")</f>
        <v>-</v>
      </c>
      <c r="EE80" s="36" t="str">
        <f>IFERROR(TIME(0,0,AVERAGEIFS('VISSIM Travel Time Outputs'!$K:$K,'VISSIM Travel Time Outputs'!$D:$D,$D80,'VISSIM Travel Time Outputs'!$A:$A,"AVG",'VISSIM Travel Time Outputs'!$B:$B,EE$9)),"-")</f>
        <v>-</v>
      </c>
      <c r="EF80" s="36" t="str">
        <f>IFERROR(TIME(0,0,AVERAGEIFS('VISSIM Travel Time Outputs'!$K:$K,'VISSIM Travel Time Outputs'!$D:$D,$D80,'VISSIM Travel Time Outputs'!$A:$A,"AVG",'VISSIM Travel Time Outputs'!$B:$B,EF$9)),"-")</f>
        <v>-</v>
      </c>
      <c r="EG80" s="36" t="str">
        <f>IFERROR(TIME(0,0,AVERAGEIFS('VISSIM Travel Time Outputs'!$K:$K,'VISSIM Travel Time Outputs'!$D:$D,$D80,'VISSIM Travel Time Outputs'!$A:$A,"AVG",'VISSIM Travel Time Outputs'!$B:$B,EG$9)),"-")</f>
        <v>-</v>
      </c>
      <c r="EH80" s="177" t="str">
        <f>IFERROR(TIME(0,0,AVERAGEIFS('VISSIM Travel Time Outputs'!$K:$K,'VISSIM Travel Time Outputs'!$D:$D,$D80,'VISSIM Travel Time Outputs'!$A:$A,"AVG",'VISSIM Travel Time Outputs'!$B:$B,EH$9)),"-")</f>
        <v>-</v>
      </c>
      <c r="EI80" s="164"/>
      <c r="EJ80" s="379" t="str">
        <f>IFERROR(AVERAGEIFS('VISSIM Travel Time Outputs'!$H:$H,'VISSIM Travel Time Outputs'!$D:$D,$D80,'VISSIM Travel Time Outputs'!$A:$A,"AVG",'VISSIM Travel Time Outputs'!$B:$B,EJ$9),"-")</f>
        <v>-</v>
      </c>
      <c r="EK80" s="380" t="str">
        <f>IFERROR(AVERAGEIFS('VISSIM Travel Time Outputs'!$H:$H,'VISSIM Travel Time Outputs'!$D:$D,$D80,'VISSIM Travel Time Outputs'!$A:$A,"AVG",'VISSIM Travel Time Outputs'!$B:$B,EK$9),"-")</f>
        <v>-</v>
      </c>
      <c r="EL80" s="380" t="str">
        <f>IFERROR(AVERAGEIFS('VISSIM Travel Time Outputs'!$H:$H,'VISSIM Travel Time Outputs'!$D:$D,$D80,'VISSIM Travel Time Outputs'!$A:$A,"AVG",'VISSIM Travel Time Outputs'!$B:$B,EL$9),"-")</f>
        <v>-</v>
      </c>
      <c r="EM80" s="380" t="str">
        <f>IFERROR(AVERAGEIFS('VISSIM Travel Time Outputs'!$H:$H,'VISSIM Travel Time Outputs'!$D:$D,$D80,'VISSIM Travel Time Outputs'!$A:$A,"AVG",'VISSIM Travel Time Outputs'!$B:$B,EM$9),"-")</f>
        <v>-</v>
      </c>
      <c r="EN80" s="380" t="str">
        <f>IFERROR(AVERAGEIFS('VISSIM Travel Time Outputs'!$H:$H,'VISSIM Travel Time Outputs'!$D:$D,$D80,'VISSIM Travel Time Outputs'!$A:$A,"AVG",'VISSIM Travel Time Outputs'!$B:$B,EN$9),"-")</f>
        <v>-</v>
      </c>
      <c r="EO80" s="380" t="str">
        <f>IFERROR(AVERAGEIFS('VISSIM Travel Time Outputs'!$H:$H,'VISSIM Travel Time Outputs'!$D:$D,$D80,'VISSIM Travel Time Outputs'!$A:$A,"AVG",'VISSIM Travel Time Outputs'!$B:$B,EO$9),"-")</f>
        <v>-</v>
      </c>
      <c r="EP80" s="380" t="str">
        <f>IFERROR(AVERAGEIFS('VISSIM Travel Time Outputs'!$H:$H,'VISSIM Travel Time Outputs'!$D:$D,$D80,'VISSIM Travel Time Outputs'!$A:$A,"AVG",'VISSIM Travel Time Outputs'!$B:$B,EP$9),"-")</f>
        <v>-</v>
      </c>
      <c r="EQ80" s="380" t="str">
        <f>IFERROR(AVERAGEIFS('VISSIM Travel Time Outputs'!$H:$H,'VISSIM Travel Time Outputs'!$D:$D,$D80,'VISSIM Travel Time Outputs'!$A:$A,"AVG",'VISSIM Travel Time Outputs'!$B:$B,EQ$9),"-")</f>
        <v>-</v>
      </c>
      <c r="ER80" s="380" t="str">
        <f>IFERROR(AVERAGEIFS('VISSIM Travel Time Outputs'!$H:$H,'VISSIM Travel Time Outputs'!$D:$D,$D80,'VISSIM Travel Time Outputs'!$A:$A,"AVG",'VISSIM Travel Time Outputs'!$B:$B,ER$9),"-")</f>
        <v>-</v>
      </c>
      <c r="ES80" s="380" t="str">
        <f>IFERROR(AVERAGEIFS('VISSIM Travel Time Outputs'!$H:$H,'VISSIM Travel Time Outputs'!$D:$D,$D80,'VISSIM Travel Time Outputs'!$A:$A,"AVG",'VISSIM Travel Time Outputs'!$B:$B,ES$9),"-")</f>
        <v>-</v>
      </c>
      <c r="ET80" s="380" t="str">
        <f>IFERROR(AVERAGEIFS('VISSIM Travel Time Outputs'!$H:$H,'VISSIM Travel Time Outputs'!$D:$D,$D80,'VISSIM Travel Time Outputs'!$A:$A,"AVG",'VISSIM Travel Time Outputs'!$B:$B,ET$9),"-")</f>
        <v>-</v>
      </c>
      <c r="EU80" s="380" t="str">
        <f>IFERROR(AVERAGEIFS('VISSIM Travel Time Outputs'!$H:$H,'VISSIM Travel Time Outputs'!$D:$D,$D80,'VISSIM Travel Time Outputs'!$A:$A,"AVG",'VISSIM Travel Time Outputs'!$B:$B,EU$9),"-")</f>
        <v>-</v>
      </c>
      <c r="EV80" s="380" t="str">
        <f>IFERROR(AVERAGEIFS('VISSIM Travel Time Outputs'!$H:$H,'VISSIM Travel Time Outputs'!$D:$D,$D80,'VISSIM Travel Time Outputs'!$A:$A,"AVG",'VISSIM Travel Time Outputs'!$B:$B,EV$9),"-")</f>
        <v>-</v>
      </c>
      <c r="EW80" s="380" t="str">
        <f>IFERROR(AVERAGEIFS('VISSIM Travel Time Outputs'!$H:$H,'VISSIM Travel Time Outputs'!$D:$D,$D80,'VISSIM Travel Time Outputs'!$A:$A,"AVG",'VISSIM Travel Time Outputs'!$B:$B,EW$9),"-")</f>
        <v>-</v>
      </c>
      <c r="EX80" s="380" t="str">
        <f>IFERROR(AVERAGEIFS('VISSIM Travel Time Outputs'!$H:$H,'VISSIM Travel Time Outputs'!$D:$D,$D80,'VISSIM Travel Time Outputs'!$A:$A,"AVG",'VISSIM Travel Time Outputs'!$B:$B,EX$9),"-")</f>
        <v>-</v>
      </c>
      <c r="EY80" s="381" t="str">
        <f>IFERROR(AVERAGEIFS('VISSIM Travel Time Outputs'!$H:$H,'VISSIM Travel Time Outputs'!$D:$D,$D80,'VISSIM Travel Time Outputs'!$A:$A,"AVG",'VISSIM Travel Time Outputs'!$B:$B,EY$9),"-")</f>
        <v>-</v>
      </c>
      <c r="EZ80" s="304"/>
      <c r="FA80" s="259" t="str">
        <f t="shared" si="44"/>
        <v>--</v>
      </c>
      <c r="FB80" s="410" t="str">
        <f t="shared" si="45"/>
        <v>--</v>
      </c>
      <c r="FC80" s="381">
        <f t="shared" si="46"/>
        <v>0</v>
      </c>
      <c r="FD80" s="387"/>
      <c r="FE80" s="259" t="str">
        <f>IFERROR(GETPIVOTDATA("Average of TRAVTM(40)",#REF!,"TIMEINT",FE$9,"VEHICLETRAVELTIMEMEASUREMENT",$D80)/3600/24,"--")</f>
        <v>--</v>
      </c>
      <c r="FF80" s="36" t="str">
        <f>IFERROR(GETPIVOTDATA("Average of TRAVTM(40)",#REF!,"TIMEINT",FF$9,"VEHICLETRAVELTIMEMEASUREMENT",$D80)/3600/24,"--")</f>
        <v>--</v>
      </c>
      <c r="FG80" s="36" t="str">
        <f>IFERROR(GETPIVOTDATA("Average of TRAVTM(40)",#REF!,"TIMEINT",FG$9,"VEHICLETRAVELTIMEMEASUREMENT",$D80)/3600/24,"--")</f>
        <v>--</v>
      </c>
      <c r="FH80" s="36" t="str">
        <f>IFERROR(GETPIVOTDATA("Average of TRAVTM(40)",#REF!,"TIMEINT",FH$9,"VEHICLETRAVELTIMEMEASUREMENT",$D80)/3600/24,"--")</f>
        <v>--</v>
      </c>
      <c r="FI80" s="36" t="str">
        <f>IFERROR(GETPIVOTDATA("Average of TRAVTM(40)",#REF!,"TIMEINT",FI$9,"VEHICLETRAVELTIMEMEASUREMENT",$D80)/3600/24,"--")</f>
        <v>--</v>
      </c>
      <c r="FJ80" s="36" t="str">
        <f>IFERROR(GETPIVOTDATA("Average of TRAVTM(40)",#REF!,"TIMEINT",FJ$9,"VEHICLETRAVELTIMEMEASUREMENT",$D80)/3600/24,"--")</f>
        <v>--</v>
      </c>
      <c r="FK80" s="36" t="str">
        <f>IFERROR(GETPIVOTDATA("Average of TRAVTM(40)",#REF!,"TIMEINT",FK$9,"VEHICLETRAVELTIMEMEASUREMENT",$D80)/3600/24,"--")</f>
        <v>--</v>
      </c>
      <c r="FL80" s="36" t="str">
        <f>IFERROR(GETPIVOTDATA("Average of TRAVTM(40)",#REF!,"TIMEINT",FL$9,"VEHICLETRAVELTIMEMEASUREMENT",$D80)/3600/24,"--")</f>
        <v>--</v>
      </c>
      <c r="FM80" s="36" t="str">
        <f>IFERROR(GETPIVOTDATA("Average of TRAVTM(40)",#REF!,"TIMEINT",FM$9,"VEHICLETRAVELTIMEMEASUREMENT",$D80)/3600/24,"--")</f>
        <v>--</v>
      </c>
      <c r="FN80" s="36" t="str">
        <f>IFERROR(GETPIVOTDATA("Average of TRAVTM(40)",#REF!,"TIMEINT",FN$9,"VEHICLETRAVELTIMEMEASUREMENT",$D80)/3600/24,"--")</f>
        <v>--</v>
      </c>
      <c r="FO80" s="36" t="str">
        <f>IFERROR(GETPIVOTDATA("Average of TRAVTM(40)",#REF!,"TIMEINT",FO$9,"VEHICLETRAVELTIMEMEASUREMENT",$D80)/3600/24,"--")</f>
        <v>--</v>
      </c>
      <c r="FP80" s="36" t="str">
        <f>IFERROR(GETPIVOTDATA("Average of TRAVTM(40)",#REF!,"TIMEINT",FP$9,"VEHICLETRAVELTIMEMEASUREMENT",$D80)/3600/24,"--")</f>
        <v>--</v>
      </c>
      <c r="FQ80" s="36" t="str">
        <f>IFERROR(GETPIVOTDATA("Average of TRAVTM(40)",#REF!,"TIMEINT",FQ$9,"VEHICLETRAVELTIMEMEASUREMENT",$D80)/3600/24,"--")</f>
        <v>--</v>
      </c>
      <c r="FR80" s="36" t="str">
        <f>IFERROR(GETPIVOTDATA("Average of TRAVTM(40)",#REF!,"TIMEINT",FR$9,"VEHICLETRAVELTIMEMEASUREMENT",$D80)/3600/24,"--")</f>
        <v>--</v>
      </c>
      <c r="FS80" s="36" t="str">
        <f>IFERROR(GETPIVOTDATA("Average of TRAVTM(40)",#REF!,"TIMEINT",FS$9,"VEHICLETRAVELTIMEMEASUREMENT",$D80)/3600/24,"--")</f>
        <v>--</v>
      </c>
      <c r="FT80" s="177" t="str">
        <f>IFERROR(GETPIVOTDATA("Average of TRAVTM(40)",#REF!,"TIMEINT",FT$9,"VEHICLETRAVELTIMEMEASUREMENT",$D80)/3600/24,"--")</f>
        <v>--</v>
      </c>
      <c r="FU80" s="387"/>
      <c r="FV80" s="379" t="str">
        <f>IFERROR(GETPIVOTDATA("Average of VEHS(40)",#REF!,"TIMEINT",FV$9,"VEHICLETRAVELTIMEMEASUREMENT",$D80),"--")</f>
        <v>--</v>
      </c>
      <c r="FW80" s="380" t="str">
        <f>IFERROR(GETPIVOTDATA("Average of VEHS(40)",#REF!,"TIMEINT",FW$9,"VEHICLETRAVELTIMEMEASUREMENT",$D80),"--")</f>
        <v>--</v>
      </c>
      <c r="FX80" s="380" t="str">
        <f>IFERROR(GETPIVOTDATA("Average of VEHS(40)",#REF!,"TIMEINT",FX$9,"VEHICLETRAVELTIMEMEASUREMENT",$D80),"--")</f>
        <v>--</v>
      </c>
      <c r="FY80" s="380" t="str">
        <f>IFERROR(GETPIVOTDATA("Average of VEHS(40)",#REF!,"TIMEINT",FY$9,"VEHICLETRAVELTIMEMEASUREMENT",$D80),"--")</f>
        <v>--</v>
      </c>
      <c r="FZ80" s="380" t="str">
        <f>IFERROR(GETPIVOTDATA("Average of VEHS(40)",#REF!,"TIMEINT",FZ$9,"VEHICLETRAVELTIMEMEASUREMENT",$D80),"--")</f>
        <v>--</v>
      </c>
      <c r="GA80" s="380" t="str">
        <f>IFERROR(GETPIVOTDATA("Average of VEHS(40)",#REF!,"TIMEINT",GA$9,"VEHICLETRAVELTIMEMEASUREMENT",$D80),"--")</f>
        <v>--</v>
      </c>
      <c r="GB80" s="380" t="str">
        <f>IFERROR(GETPIVOTDATA("Average of VEHS(40)",#REF!,"TIMEINT",GB$9,"VEHICLETRAVELTIMEMEASUREMENT",$D80),"--")</f>
        <v>--</v>
      </c>
      <c r="GC80" s="380" t="str">
        <f>IFERROR(GETPIVOTDATA("Average of VEHS(40)",#REF!,"TIMEINT",GC$9,"VEHICLETRAVELTIMEMEASUREMENT",$D80),"--")</f>
        <v>--</v>
      </c>
      <c r="GD80" s="380" t="str">
        <f>IFERROR(GETPIVOTDATA("Average of VEHS(40)",#REF!,"TIMEINT",GD$9,"VEHICLETRAVELTIMEMEASUREMENT",$D80),"--")</f>
        <v>--</v>
      </c>
      <c r="GE80" s="380" t="str">
        <f>IFERROR(GETPIVOTDATA("Average of VEHS(40)",#REF!,"TIMEINT",GE$9,"VEHICLETRAVELTIMEMEASUREMENT",$D80),"--")</f>
        <v>--</v>
      </c>
      <c r="GF80" s="380" t="str">
        <f>IFERROR(GETPIVOTDATA("Average of VEHS(40)",#REF!,"TIMEINT",GF$9,"VEHICLETRAVELTIMEMEASUREMENT",$D80),"--")</f>
        <v>--</v>
      </c>
      <c r="GG80" s="380" t="str">
        <f>IFERROR(GETPIVOTDATA("Average of VEHS(40)",#REF!,"TIMEINT",GG$9,"VEHICLETRAVELTIMEMEASUREMENT",$D80),"--")</f>
        <v>--</v>
      </c>
      <c r="GH80" s="380" t="str">
        <f>IFERROR(GETPIVOTDATA("Average of VEHS(40)",#REF!,"TIMEINT",GH$9,"VEHICLETRAVELTIMEMEASUREMENT",$D80),"--")</f>
        <v>--</v>
      </c>
      <c r="GI80" s="380" t="str">
        <f>IFERROR(GETPIVOTDATA("Average of VEHS(40)",#REF!,"TIMEINT",GI$9,"VEHICLETRAVELTIMEMEASUREMENT",$D80),"--")</f>
        <v>--</v>
      </c>
      <c r="GJ80" s="380" t="str">
        <f>IFERROR(GETPIVOTDATA("Average of VEHS(40)",#REF!,"TIMEINT",GJ$9,"VEHICLETRAVELTIMEMEASUREMENT",$D80),"--")</f>
        <v>--</v>
      </c>
      <c r="GK80" s="381" t="str">
        <f>IFERROR(GETPIVOTDATA("Average of VEHS(40)",#REF!,"TIMEINT",GK$9,"VEHICLETRAVELTIMEMEASUREMENT",$D80),"--")</f>
        <v>--</v>
      </c>
      <c r="GL80" s="387"/>
      <c r="GM80" s="259" t="str">
        <f t="shared" si="47"/>
        <v>--</v>
      </c>
      <c r="GN80" s="410" t="str">
        <f t="shared" si="48"/>
        <v>--</v>
      </c>
      <c r="GO80" s="381">
        <f t="shared" si="49"/>
        <v>0</v>
      </c>
      <c r="GP80" s="387"/>
      <c r="GQ80" s="259" t="str">
        <f>IFERROR(GETPIVOTDATA("Average of TRAVTM(60)",#REF!,"TIMEINT",GQ$9,"VEHICLETRAVELTIMEMEASUREMENT",$D80)/3600/24,"--")</f>
        <v>--</v>
      </c>
      <c r="GR80" s="36" t="str">
        <f>IFERROR(GETPIVOTDATA("Average of TRAVTM(60)",#REF!,"TIMEINT",GR$9,"VEHICLETRAVELTIMEMEASUREMENT",$D80)/3600/24,"--")</f>
        <v>--</v>
      </c>
      <c r="GS80" s="36" t="str">
        <f>IFERROR(GETPIVOTDATA("Average of TRAVTM(60)",#REF!,"TIMEINT",GS$9,"VEHICLETRAVELTIMEMEASUREMENT",$D80)/3600/24,"--")</f>
        <v>--</v>
      </c>
      <c r="GT80" s="36" t="str">
        <f>IFERROR(GETPIVOTDATA("Average of TRAVTM(60)",#REF!,"TIMEINT",GT$9,"VEHICLETRAVELTIMEMEASUREMENT",$D80)/3600/24,"--")</f>
        <v>--</v>
      </c>
      <c r="GU80" s="36" t="str">
        <f>IFERROR(GETPIVOTDATA("Average of TRAVTM(60)",#REF!,"TIMEINT",GU$9,"VEHICLETRAVELTIMEMEASUREMENT",$D80)/3600/24,"--")</f>
        <v>--</v>
      </c>
      <c r="GV80" s="36" t="str">
        <f>IFERROR(GETPIVOTDATA("Average of TRAVTM(60)",#REF!,"TIMEINT",GV$9,"VEHICLETRAVELTIMEMEASUREMENT",$D80)/3600/24,"--")</f>
        <v>--</v>
      </c>
      <c r="GW80" s="36" t="str">
        <f>IFERROR(GETPIVOTDATA("Average of TRAVTM(60)",#REF!,"TIMEINT",GW$9,"VEHICLETRAVELTIMEMEASUREMENT",$D80)/3600/24,"--")</f>
        <v>--</v>
      </c>
      <c r="GX80" s="36" t="str">
        <f>IFERROR(GETPIVOTDATA("Average of TRAVTM(60)",#REF!,"TIMEINT",GX$9,"VEHICLETRAVELTIMEMEASUREMENT",$D80)/3600/24,"--")</f>
        <v>--</v>
      </c>
      <c r="GY80" s="36" t="str">
        <f>IFERROR(GETPIVOTDATA("Average of TRAVTM(60)",#REF!,"TIMEINT",GY$9,"VEHICLETRAVELTIMEMEASUREMENT",$D80)/3600/24,"--")</f>
        <v>--</v>
      </c>
      <c r="GZ80" s="36" t="str">
        <f>IFERROR(GETPIVOTDATA("Average of TRAVTM(60)",#REF!,"TIMEINT",GZ$9,"VEHICLETRAVELTIMEMEASUREMENT",$D80)/3600/24,"--")</f>
        <v>--</v>
      </c>
      <c r="HA80" s="36" t="str">
        <f>IFERROR(GETPIVOTDATA("Average of TRAVTM(60)",#REF!,"TIMEINT",HA$9,"VEHICLETRAVELTIMEMEASUREMENT",$D80)/3600/24,"--")</f>
        <v>--</v>
      </c>
      <c r="HB80" s="36" t="str">
        <f>IFERROR(GETPIVOTDATA("Average of TRAVTM(60)",#REF!,"TIMEINT",HB$9,"VEHICLETRAVELTIMEMEASUREMENT",$D80)/3600/24,"--")</f>
        <v>--</v>
      </c>
      <c r="HC80" s="36" t="str">
        <f>IFERROR(GETPIVOTDATA("Average of TRAVTM(60)",#REF!,"TIMEINT",HC$9,"VEHICLETRAVELTIMEMEASUREMENT",$D80)/3600/24,"--")</f>
        <v>--</v>
      </c>
      <c r="HD80" s="36" t="str">
        <f>IFERROR(GETPIVOTDATA("Average of TRAVTM(60)",#REF!,"TIMEINT",HD$9,"VEHICLETRAVELTIMEMEASUREMENT",$D80)/3600/24,"--")</f>
        <v>--</v>
      </c>
      <c r="HE80" s="36" t="str">
        <f>IFERROR(GETPIVOTDATA("Average of TRAVTM(60)",#REF!,"TIMEINT",HE$9,"VEHICLETRAVELTIMEMEASUREMENT",$D80)/3600/24,"--")</f>
        <v>--</v>
      </c>
      <c r="HF80" s="177" t="str">
        <f>IFERROR(GETPIVOTDATA("Average of TRAVTM(60)",#REF!,"TIMEINT",HF$9,"VEHICLETRAVELTIMEMEASUREMENT",$D80)/3600/24,"--")</f>
        <v>--</v>
      </c>
      <c r="HG80" s="387"/>
      <c r="HH80" s="379" t="str">
        <f>IFERROR(GETPIVOTDATA("Average of VEHS(60)",#REF!,"TIMEINT",HH$9,"VEHICLETRAVELTIMEMEASUREMENT",$D80),"--")</f>
        <v>--</v>
      </c>
      <c r="HI80" s="380" t="str">
        <f>IFERROR(GETPIVOTDATA("Average of VEHS(60)",#REF!,"TIMEINT",HI$9,"VEHICLETRAVELTIMEMEASUREMENT",$D80),"--")</f>
        <v>--</v>
      </c>
      <c r="HJ80" s="380" t="str">
        <f>IFERROR(GETPIVOTDATA("Average of VEHS(60)",#REF!,"TIMEINT",HJ$9,"VEHICLETRAVELTIMEMEASUREMENT",$D80),"--")</f>
        <v>--</v>
      </c>
      <c r="HK80" s="380" t="str">
        <f>IFERROR(GETPIVOTDATA("Average of VEHS(60)",#REF!,"TIMEINT",HK$9,"VEHICLETRAVELTIMEMEASUREMENT",$D80),"--")</f>
        <v>--</v>
      </c>
      <c r="HL80" s="380" t="str">
        <f>IFERROR(GETPIVOTDATA("Average of VEHS(60)",#REF!,"TIMEINT",HL$9,"VEHICLETRAVELTIMEMEASUREMENT",$D80),"--")</f>
        <v>--</v>
      </c>
      <c r="HM80" s="380" t="str">
        <f>IFERROR(GETPIVOTDATA("Average of VEHS(60)",#REF!,"TIMEINT",HM$9,"VEHICLETRAVELTIMEMEASUREMENT",$D80),"--")</f>
        <v>--</v>
      </c>
      <c r="HN80" s="380" t="str">
        <f>IFERROR(GETPIVOTDATA("Average of VEHS(60)",#REF!,"TIMEINT",HN$9,"VEHICLETRAVELTIMEMEASUREMENT",$D80),"--")</f>
        <v>--</v>
      </c>
      <c r="HO80" s="380" t="str">
        <f>IFERROR(GETPIVOTDATA("Average of VEHS(60)",#REF!,"TIMEINT",HO$9,"VEHICLETRAVELTIMEMEASUREMENT",$D80),"--")</f>
        <v>--</v>
      </c>
      <c r="HP80" s="380" t="str">
        <f>IFERROR(GETPIVOTDATA("Average of VEHS(60)",#REF!,"TIMEINT",HP$9,"VEHICLETRAVELTIMEMEASUREMENT",$D80),"--")</f>
        <v>--</v>
      </c>
      <c r="HQ80" s="380" t="str">
        <f>IFERROR(GETPIVOTDATA("Average of VEHS(60)",#REF!,"TIMEINT",HQ$9,"VEHICLETRAVELTIMEMEASUREMENT",$D80),"--")</f>
        <v>--</v>
      </c>
      <c r="HR80" s="380" t="str">
        <f>IFERROR(GETPIVOTDATA("Average of VEHS(60)",#REF!,"TIMEINT",HR$9,"VEHICLETRAVELTIMEMEASUREMENT",$D80),"--")</f>
        <v>--</v>
      </c>
      <c r="HS80" s="380" t="str">
        <f>IFERROR(GETPIVOTDATA("Average of VEHS(60)",#REF!,"TIMEINT",HS$9,"VEHICLETRAVELTIMEMEASUREMENT",$D80),"--")</f>
        <v>--</v>
      </c>
      <c r="HT80" s="380" t="str">
        <f>IFERROR(GETPIVOTDATA("Average of VEHS(60)",#REF!,"TIMEINT",HT$9,"VEHICLETRAVELTIMEMEASUREMENT",$D80),"--")</f>
        <v>--</v>
      </c>
      <c r="HU80" s="380" t="str">
        <f>IFERROR(GETPIVOTDATA("Average of VEHS(60)",#REF!,"TIMEINT",HU$9,"VEHICLETRAVELTIMEMEASUREMENT",$D80),"--")</f>
        <v>--</v>
      </c>
      <c r="HV80" s="380" t="str">
        <f>IFERROR(GETPIVOTDATA("Average of VEHS(60)",#REF!,"TIMEINT",HV$9,"VEHICLETRAVELTIMEMEASUREMENT",$D80),"--")</f>
        <v>--</v>
      </c>
      <c r="HW80" s="381" t="str">
        <f>IFERROR(GETPIVOTDATA("Average of VEHS(60)",#REF!,"TIMEINT",HW$9,"VEHICLETRAVELTIMEMEASUREMENT",$D80),"--")</f>
        <v>--</v>
      </c>
      <c r="HX80" s="387"/>
      <c r="HY80" s="259" t="str">
        <f t="shared" si="50"/>
        <v>--</v>
      </c>
      <c r="HZ80" s="410" t="str">
        <f t="shared" si="51"/>
        <v>--</v>
      </c>
      <c r="IA80" s="381">
        <f t="shared" si="52"/>
        <v>0</v>
      </c>
      <c r="IB80" s="716"/>
      <c r="IC80" s="379" t="str">
        <f>IFERROR(AVERAGEIFS('VISSIM Travel Time Outputs'!$L:$L,'VISSIM Travel Time Outputs'!$D:$D,$D80,'VISSIM Travel Time Outputs'!$A:$A,"AVG",'VISSIM Travel Time Outputs'!$B:$B,IC$9),"-")</f>
        <v>-</v>
      </c>
      <c r="ID80" s="380" t="str">
        <f>IFERROR(AVERAGEIFS('VISSIM Travel Time Outputs'!$L:$L,'VISSIM Travel Time Outputs'!$D:$D,$D80,'VISSIM Travel Time Outputs'!$A:$A,"AVG",'VISSIM Travel Time Outputs'!$B:$B,ID$9),"-")</f>
        <v>-</v>
      </c>
      <c r="IE80" s="380" t="str">
        <f>IFERROR(AVERAGEIFS('VISSIM Travel Time Outputs'!$L:$L,'VISSIM Travel Time Outputs'!$D:$D,$D80,'VISSIM Travel Time Outputs'!$A:$A,"AVG",'VISSIM Travel Time Outputs'!$B:$B,IE$9),"-")</f>
        <v>-</v>
      </c>
      <c r="IF80" s="380" t="str">
        <f>IFERROR(AVERAGEIFS('VISSIM Travel Time Outputs'!$L:$L,'VISSIM Travel Time Outputs'!$D:$D,$D80,'VISSIM Travel Time Outputs'!$A:$A,"AVG",'VISSIM Travel Time Outputs'!$B:$B,IF$9),"-")</f>
        <v>-</v>
      </c>
      <c r="IG80" s="380" t="str">
        <f>IFERROR(AVERAGEIFS('VISSIM Travel Time Outputs'!$L:$L,'VISSIM Travel Time Outputs'!$D:$D,$D80,'VISSIM Travel Time Outputs'!$A:$A,"AVG",'VISSIM Travel Time Outputs'!$B:$B,IG$9),"-")</f>
        <v>-</v>
      </c>
      <c r="IH80" s="380" t="str">
        <f>IFERROR(AVERAGEIFS('VISSIM Travel Time Outputs'!$L:$L,'VISSIM Travel Time Outputs'!$D:$D,$D80,'VISSIM Travel Time Outputs'!$A:$A,"AVG",'VISSIM Travel Time Outputs'!$B:$B,IH$9),"-")</f>
        <v>-</v>
      </c>
      <c r="II80" s="380" t="str">
        <f>IFERROR(AVERAGEIFS('VISSIM Travel Time Outputs'!$L:$L,'VISSIM Travel Time Outputs'!$D:$D,$D80,'VISSIM Travel Time Outputs'!$A:$A,"AVG",'VISSIM Travel Time Outputs'!$B:$B,II$9),"-")</f>
        <v>-</v>
      </c>
      <c r="IJ80" s="380" t="str">
        <f>IFERROR(AVERAGEIFS('VISSIM Travel Time Outputs'!$L:$L,'VISSIM Travel Time Outputs'!$D:$D,$D80,'VISSIM Travel Time Outputs'!$A:$A,"AVG",'VISSIM Travel Time Outputs'!$B:$B,IJ$9),"-")</f>
        <v>-</v>
      </c>
      <c r="IK80" s="380" t="str">
        <f>IFERROR(AVERAGEIFS('VISSIM Travel Time Outputs'!$L:$L,'VISSIM Travel Time Outputs'!$D:$D,$D80,'VISSIM Travel Time Outputs'!$A:$A,"AVG",'VISSIM Travel Time Outputs'!$B:$B,IK$9),"-")</f>
        <v>-</v>
      </c>
      <c r="IL80" s="380" t="str">
        <f>IFERROR(AVERAGEIFS('VISSIM Travel Time Outputs'!$L:$L,'VISSIM Travel Time Outputs'!$D:$D,$D80,'VISSIM Travel Time Outputs'!$A:$A,"AVG",'VISSIM Travel Time Outputs'!$B:$B,IL$9),"-")</f>
        <v>-</v>
      </c>
      <c r="IM80" s="380" t="str">
        <f>IFERROR(AVERAGEIFS('VISSIM Travel Time Outputs'!$L:$L,'VISSIM Travel Time Outputs'!$D:$D,$D80,'VISSIM Travel Time Outputs'!$A:$A,"AVG",'VISSIM Travel Time Outputs'!$B:$B,IM$9),"-")</f>
        <v>-</v>
      </c>
      <c r="IN80" s="380" t="str">
        <f>IFERROR(AVERAGEIFS('VISSIM Travel Time Outputs'!$L:$L,'VISSIM Travel Time Outputs'!$D:$D,$D80,'VISSIM Travel Time Outputs'!$A:$A,"AVG",'VISSIM Travel Time Outputs'!$B:$B,IN$9),"-")</f>
        <v>-</v>
      </c>
      <c r="IO80" s="380" t="str">
        <f>IFERROR(AVERAGEIFS('VISSIM Travel Time Outputs'!$L:$L,'VISSIM Travel Time Outputs'!$D:$D,$D80,'VISSIM Travel Time Outputs'!$A:$A,"AVG",'VISSIM Travel Time Outputs'!$B:$B,IO$9),"-")</f>
        <v>-</v>
      </c>
      <c r="IP80" s="380" t="str">
        <f>IFERROR(AVERAGEIFS('VISSIM Travel Time Outputs'!$L:$L,'VISSIM Travel Time Outputs'!$D:$D,$D80,'VISSIM Travel Time Outputs'!$A:$A,"AVG",'VISSIM Travel Time Outputs'!$B:$B,IP$9),"-")</f>
        <v>-</v>
      </c>
      <c r="IQ80" s="380" t="str">
        <f>IFERROR(AVERAGEIFS('VISSIM Travel Time Outputs'!$L:$L,'VISSIM Travel Time Outputs'!$D:$D,$D80,'VISSIM Travel Time Outputs'!$A:$A,"AVG",'VISSIM Travel Time Outputs'!$B:$B,IQ$9),"-")</f>
        <v>-</v>
      </c>
      <c r="IR80" s="381" t="str">
        <f>IFERROR(AVERAGEIFS('VISSIM Travel Time Outputs'!$L:$L,'VISSIM Travel Time Outputs'!$D:$D,$D80,'VISSIM Travel Time Outputs'!$A:$A,"AVG",'VISSIM Travel Time Outputs'!$B:$B,IR$9),"-")</f>
        <v>-</v>
      </c>
      <c r="IS80" s="381" t="str">
        <f t="shared" si="53"/>
        <v>--</v>
      </c>
    </row>
    <row r="81" spans="1:253" x14ac:dyDescent="0.25">
      <c r="A81" s="302" t="str">
        <f t="shared" si="34"/>
        <v>H</v>
      </c>
      <c r="B81" s="375">
        <f t="shared" si="54"/>
        <v>72</v>
      </c>
      <c r="C81" s="475">
        <f>INDEX('Input - Travel Times'!$B$3:$AL$103,MATCH($B81,'Input - Travel Times'!$B$3:$B$103,0),MATCH(C$9,'Input - Travel Times'!$B$3:$AL$3,0))</f>
        <v>0</v>
      </c>
      <c r="D81" s="194">
        <f>INDEX('Input - Travel Times'!$B$3:$AS$103,MATCH($B81,'Input - Travel Times'!$B$3:$B$103,0),MATCH(D$9,'Input - Travel Times'!$B$3:$AS$3,0))</f>
        <v>0</v>
      </c>
      <c r="E81" s="582">
        <f>TIME(0,0,INDEX('Input - Travel Times'!$B$3:$AL$103,MATCH($B81,'Input - Travel Times'!$B$3:$B$103,0),MATCH(E$9,'Input - Travel Times'!$B$3:$AL$3,0)))</f>
        <v>0</v>
      </c>
      <c r="F81" s="582">
        <f>TIME(0,0,INDEX('Input - Travel Times'!$B$3:$AL$103,MATCH($B81,'Input - Travel Times'!$B$3:$B$103,0),MATCH(F$9,'Input - Travel Times'!$B$3:$AL$3,0)))</f>
        <v>0</v>
      </c>
      <c r="G81" s="582">
        <f>TIME(0,0,INDEX('Input - Travel Times'!$B$3:$AL$103,MATCH($B81,'Input - Travel Times'!$B$3:$B$103,0),MATCH(G$9,'Input - Travel Times'!$B$3:$AL$3,0)))</f>
        <v>0</v>
      </c>
      <c r="I81" s="259" t="str">
        <f>IFERROR(TIME(0,0,AVERAGEIFS('VISSIM Travel Time Outputs'!$I:$I,'VISSIM Travel Time Outputs'!$D:$D,$D81,'VISSIM Travel Time Outputs'!$A:$A,"AVG",'VISSIM Travel Time Outputs'!$B:$B,I$9)),"-")</f>
        <v>-</v>
      </c>
      <c r="J81" s="36" t="str">
        <f>IFERROR(TIME(0,0,AVERAGEIFS('VISSIM Travel Time Outputs'!$I:$I,'VISSIM Travel Time Outputs'!$D:$D,$D81,'VISSIM Travel Time Outputs'!$A:$A,"AVG",'VISSIM Travel Time Outputs'!$B:$B,J$9)),"-")</f>
        <v>-</v>
      </c>
      <c r="K81" s="36" t="str">
        <f>IFERROR(TIME(0,0,AVERAGEIFS('VISSIM Travel Time Outputs'!$I:$I,'VISSIM Travel Time Outputs'!$D:$D,$D81,'VISSIM Travel Time Outputs'!$A:$A,"AVG",'VISSIM Travel Time Outputs'!$B:$B,K$9)),"-")</f>
        <v>-</v>
      </c>
      <c r="L81" s="36" t="str">
        <f>IFERROR(TIME(0,0,AVERAGEIFS('VISSIM Travel Time Outputs'!$I:$I,'VISSIM Travel Time Outputs'!$D:$D,$D81,'VISSIM Travel Time Outputs'!$A:$A,"AVG",'VISSIM Travel Time Outputs'!$B:$B,L$9)),"-")</f>
        <v>-</v>
      </c>
      <c r="M81" s="36" t="str">
        <f>IFERROR(TIME(0,0,AVERAGEIFS('VISSIM Travel Time Outputs'!$I:$I,'VISSIM Travel Time Outputs'!$D:$D,$D81,'VISSIM Travel Time Outputs'!$A:$A,"AVG",'VISSIM Travel Time Outputs'!$B:$B,M$9)),"-")</f>
        <v>-</v>
      </c>
      <c r="N81" s="36" t="str">
        <f>IFERROR(TIME(0,0,AVERAGEIFS('VISSIM Travel Time Outputs'!$I:$I,'VISSIM Travel Time Outputs'!$D:$D,$D81,'VISSIM Travel Time Outputs'!$A:$A,"AVG",'VISSIM Travel Time Outputs'!$B:$B,N$9)),"-")</f>
        <v>-</v>
      </c>
      <c r="O81" s="36" t="str">
        <f>IFERROR(TIME(0,0,AVERAGEIFS('VISSIM Travel Time Outputs'!$I:$I,'VISSIM Travel Time Outputs'!$D:$D,$D81,'VISSIM Travel Time Outputs'!$A:$A,"AVG",'VISSIM Travel Time Outputs'!$B:$B,O$9)),"-")</f>
        <v>-</v>
      </c>
      <c r="P81" s="36" t="str">
        <f>IFERROR(TIME(0,0,AVERAGEIFS('VISSIM Travel Time Outputs'!$I:$I,'VISSIM Travel Time Outputs'!$D:$D,$D81,'VISSIM Travel Time Outputs'!$A:$A,"AVG",'VISSIM Travel Time Outputs'!$B:$B,P$9)),"-")</f>
        <v>-</v>
      </c>
      <c r="Q81" s="36" t="str">
        <f>IFERROR(TIME(0,0,AVERAGEIFS('VISSIM Travel Time Outputs'!$I:$I,'VISSIM Travel Time Outputs'!$D:$D,$D81,'VISSIM Travel Time Outputs'!$A:$A,"AVG",'VISSIM Travel Time Outputs'!$B:$B,Q$9)),"-")</f>
        <v>-</v>
      </c>
      <c r="R81" s="36" t="str">
        <f>IFERROR(TIME(0,0,AVERAGEIFS('VISSIM Travel Time Outputs'!$I:$I,'VISSIM Travel Time Outputs'!$D:$D,$D81,'VISSIM Travel Time Outputs'!$A:$A,"AVG",'VISSIM Travel Time Outputs'!$B:$B,R$9)),"-")</f>
        <v>-</v>
      </c>
      <c r="S81" s="36" t="str">
        <f>IFERROR(TIME(0,0,AVERAGEIFS('VISSIM Travel Time Outputs'!$I:$I,'VISSIM Travel Time Outputs'!$D:$D,$D81,'VISSIM Travel Time Outputs'!$A:$A,"AVG",'VISSIM Travel Time Outputs'!$B:$B,S$9)),"-")</f>
        <v>-</v>
      </c>
      <c r="T81" s="36" t="str">
        <f>IFERROR(TIME(0,0,AVERAGEIFS('VISSIM Travel Time Outputs'!$I:$I,'VISSIM Travel Time Outputs'!$D:$D,$D81,'VISSIM Travel Time Outputs'!$A:$A,"AVG",'VISSIM Travel Time Outputs'!$B:$B,T$9)),"-")</f>
        <v>-</v>
      </c>
      <c r="U81" s="36" t="str">
        <f>IFERROR(TIME(0,0,AVERAGEIFS('VISSIM Travel Time Outputs'!$I:$I,'VISSIM Travel Time Outputs'!$D:$D,$D81,'VISSIM Travel Time Outputs'!$A:$A,"AVG",'VISSIM Travel Time Outputs'!$B:$B,U$9)),"-")</f>
        <v>-</v>
      </c>
      <c r="V81" s="36" t="str">
        <f>IFERROR(TIME(0,0,AVERAGEIFS('VISSIM Travel Time Outputs'!$I:$I,'VISSIM Travel Time Outputs'!$D:$D,$D81,'VISSIM Travel Time Outputs'!$A:$A,"AVG",'VISSIM Travel Time Outputs'!$B:$B,V$9)),"-")</f>
        <v>-</v>
      </c>
      <c r="W81" s="36" t="str">
        <f>IFERROR(TIME(0,0,AVERAGEIFS('VISSIM Travel Time Outputs'!$I:$I,'VISSIM Travel Time Outputs'!$D:$D,$D81,'VISSIM Travel Time Outputs'!$A:$A,"AVG",'VISSIM Travel Time Outputs'!$B:$B,W$9)),"-")</f>
        <v>-</v>
      </c>
      <c r="X81" s="177" t="str">
        <f>IFERROR(TIME(0,0,AVERAGEIFS('VISSIM Travel Time Outputs'!$I:$I,'VISSIM Travel Time Outputs'!$D:$D,$D81,'VISSIM Travel Time Outputs'!$A:$A,"AVG",'VISSIM Travel Time Outputs'!$B:$B,X$9)),"-")</f>
        <v>-</v>
      </c>
      <c r="Y81" s="304"/>
      <c r="Z81" s="379" t="str">
        <f>IFERROR(AVERAGEIFS('VISSIM Travel Time Outputs'!$F:$F,'VISSIM Travel Time Outputs'!$D:$D,$D81,'VISSIM Travel Time Outputs'!$A:$A,"AVG",'VISSIM Travel Time Outputs'!$B:$B,Z$9),"-")</f>
        <v>-</v>
      </c>
      <c r="AA81" s="380" t="str">
        <f>IFERROR(AVERAGEIFS('VISSIM Travel Time Outputs'!$F:$F,'VISSIM Travel Time Outputs'!$D:$D,$D81,'VISSIM Travel Time Outputs'!$A:$A,"AVG",'VISSIM Travel Time Outputs'!$B:$B,AA$9),"-")</f>
        <v>-</v>
      </c>
      <c r="AB81" s="380" t="str">
        <f>IFERROR(AVERAGEIFS('VISSIM Travel Time Outputs'!$F:$F,'VISSIM Travel Time Outputs'!$D:$D,$D81,'VISSIM Travel Time Outputs'!$A:$A,"AVG",'VISSIM Travel Time Outputs'!$B:$B,AB$9),"-")</f>
        <v>-</v>
      </c>
      <c r="AC81" s="380" t="str">
        <f>IFERROR(AVERAGEIFS('VISSIM Travel Time Outputs'!$F:$F,'VISSIM Travel Time Outputs'!$D:$D,$D81,'VISSIM Travel Time Outputs'!$A:$A,"AVG",'VISSIM Travel Time Outputs'!$B:$B,AC$9),"-")</f>
        <v>-</v>
      </c>
      <c r="AD81" s="380" t="str">
        <f>IFERROR(AVERAGEIFS('VISSIM Travel Time Outputs'!$F:$F,'VISSIM Travel Time Outputs'!$D:$D,$D81,'VISSIM Travel Time Outputs'!$A:$A,"AVG",'VISSIM Travel Time Outputs'!$B:$B,AD$9),"-")</f>
        <v>-</v>
      </c>
      <c r="AE81" s="380" t="str">
        <f>IFERROR(AVERAGEIFS('VISSIM Travel Time Outputs'!$F:$F,'VISSIM Travel Time Outputs'!$D:$D,$D81,'VISSIM Travel Time Outputs'!$A:$A,"AVG",'VISSIM Travel Time Outputs'!$B:$B,AE$9),"-")</f>
        <v>-</v>
      </c>
      <c r="AF81" s="380" t="str">
        <f>IFERROR(AVERAGEIFS('VISSIM Travel Time Outputs'!$F:$F,'VISSIM Travel Time Outputs'!$D:$D,$D81,'VISSIM Travel Time Outputs'!$A:$A,"AVG",'VISSIM Travel Time Outputs'!$B:$B,AF$9),"-")</f>
        <v>-</v>
      </c>
      <c r="AG81" s="380" t="str">
        <f>IFERROR(AVERAGEIFS('VISSIM Travel Time Outputs'!$F:$F,'VISSIM Travel Time Outputs'!$D:$D,$D81,'VISSIM Travel Time Outputs'!$A:$A,"AVG",'VISSIM Travel Time Outputs'!$B:$B,AG$9),"-")</f>
        <v>-</v>
      </c>
      <c r="AH81" s="380" t="str">
        <f>IFERROR(AVERAGEIFS('VISSIM Travel Time Outputs'!$F:$F,'VISSIM Travel Time Outputs'!$D:$D,$D81,'VISSIM Travel Time Outputs'!$A:$A,"AVG",'VISSIM Travel Time Outputs'!$B:$B,AH$9),"-")</f>
        <v>-</v>
      </c>
      <c r="AI81" s="380" t="str">
        <f>IFERROR(AVERAGEIFS('VISSIM Travel Time Outputs'!$F:$F,'VISSIM Travel Time Outputs'!$D:$D,$D81,'VISSIM Travel Time Outputs'!$A:$A,"AVG",'VISSIM Travel Time Outputs'!$B:$B,AI$9),"-")</f>
        <v>-</v>
      </c>
      <c r="AJ81" s="380" t="str">
        <f>IFERROR(AVERAGEIFS('VISSIM Travel Time Outputs'!$F:$F,'VISSIM Travel Time Outputs'!$D:$D,$D81,'VISSIM Travel Time Outputs'!$A:$A,"AVG",'VISSIM Travel Time Outputs'!$B:$B,AJ$9),"-")</f>
        <v>-</v>
      </c>
      <c r="AK81" s="380" t="str">
        <f>IFERROR(AVERAGEIFS('VISSIM Travel Time Outputs'!$F:$F,'VISSIM Travel Time Outputs'!$D:$D,$D81,'VISSIM Travel Time Outputs'!$A:$A,"AVG",'VISSIM Travel Time Outputs'!$B:$B,AK$9),"-")</f>
        <v>-</v>
      </c>
      <c r="AL81" s="380" t="str">
        <f>IFERROR(AVERAGEIFS('VISSIM Travel Time Outputs'!$F:$F,'VISSIM Travel Time Outputs'!$D:$D,$D81,'VISSIM Travel Time Outputs'!$A:$A,"AVG",'VISSIM Travel Time Outputs'!$B:$B,AL$9),"-")</f>
        <v>-</v>
      </c>
      <c r="AM81" s="380" t="str">
        <f>IFERROR(AVERAGEIFS('VISSIM Travel Time Outputs'!$F:$F,'VISSIM Travel Time Outputs'!$D:$D,$D81,'VISSIM Travel Time Outputs'!$A:$A,"AVG",'VISSIM Travel Time Outputs'!$B:$B,AM$9),"-")</f>
        <v>-</v>
      </c>
      <c r="AN81" s="380" t="str">
        <f>IFERROR(AVERAGEIFS('VISSIM Travel Time Outputs'!$F:$F,'VISSIM Travel Time Outputs'!$D:$D,$D81,'VISSIM Travel Time Outputs'!$A:$A,"AVG",'VISSIM Travel Time Outputs'!$B:$B,AN$9),"-")</f>
        <v>-</v>
      </c>
      <c r="AO81" s="381" t="str">
        <f>IFERROR(AVERAGEIFS('VISSIM Travel Time Outputs'!$F:$F,'VISSIM Travel Time Outputs'!$D:$D,$D81,'VISSIM Travel Time Outputs'!$A:$A,"AVG",'VISSIM Travel Time Outputs'!$B:$B,AO$9),"-")</f>
        <v>-</v>
      </c>
      <c r="AP81" s="387"/>
      <c r="AQ81" s="259" t="str">
        <f t="shared" si="35"/>
        <v>--</v>
      </c>
      <c r="AR81" s="410" t="str">
        <f t="shared" si="36"/>
        <v>--</v>
      </c>
      <c r="AS81" s="381">
        <f t="shared" si="37"/>
        <v>0</v>
      </c>
      <c r="AT81" s="305"/>
      <c r="AU81" s="259" t="str">
        <f>IFERROR(TIME(0,0,AVERAGEIFS('VISSIM Travel Time Outputs'!$J:$J,'VISSIM Travel Time Outputs'!$D:$D,$D81,'VISSIM Travel Time Outputs'!$A:$A,"AVG",'VISSIM Travel Time Outputs'!$B:$B,AU$9)),"-")</f>
        <v>-</v>
      </c>
      <c r="AV81" s="36" t="str">
        <f>IFERROR(TIME(0,0,AVERAGEIFS('VISSIM Travel Time Outputs'!$J:$J,'VISSIM Travel Time Outputs'!$D:$D,$D81,'VISSIM Travel Time Outputs'!$A:$A,"AVG",'VISSIM Travel Time Outputs'!$B:$B,AV$9)),"-")</f>
        <v>-</v>
      </c>
      <c r="AW81" s="36" t="str">
        <f>IFERROR(TIME(0,0,AVERAGEIFS('VISSIM Travel Time Outputs'!$J:$J,'VISSIM Travel Time Outputs'!$D:$D,$D81,'VISSIM Travel Time Outputs'!$A:$A,"AVG",'VISSIM Travel Time Outputs'!$B:$B,AW$9)),"-")</f>
        <v>-</v>
      </c>
      <c r="AX81" s="36" t="str">
        <f>IFERROR(TIME(0,0,AVERAGEIFS('VISSIM Travel Time Outputs'!$J:$J,'VISSIM Travel Time Outputs'!$D:$D,$D81,'VISSIM Travel Time Outputs'!$A:$A,"AVG",'VISSIM Travel Time Outputs'!$B:$B,AX$9)),"-")</f>
        <v>-</v>
      </c>
      <c r="AY81" s="36" t="str">
        <f>IFERROR(TIME(0,0,AVERAGEIFS('VISSIM Travel Time Outputs'!$J:$J,'VISSIM Travel Time Outputs'!$D:$D,$D81,'VISSIM Travel Time Outputs'!$A:$A,"AVG",'VISSIM Travel Time Outputs'!$B:$B,AY$9)),"-")</f>
        <v>-</v>
      </c>
      <c r="AZ81" s="36" t="str">
        <f>IFERROR(TIME(0,0,AVERAGEIFS('VISSIM Travel Time Outputs'!$J:$J,'VISSIM Travel Time Outputs'!$D:$D,$D81,'VISSIM Travel Time Outputs'!$A:$A,"AVG",'VISSIM Travel Time Outputs'!$B:$B,AZ$9)),"-")</f>
        <v>-</v>
      </c>
      <c r="BA81" s="36" t="str">
        <f>IFERROR(TIME(0,0,AVERAGEIFS('VISSIM Travel Time Outputs'!$J:$J,'VISSIM Travel Time Outputs'!$D:$D,$D81,'VISSIM Travel Time Outputs'!$A:$A,"AVG",'VISSIM Travel Time Outputs'!$B:$B,BA$9)),"-")</f>
        <v>-</v>
      </c>
      <c r="BB81" s="36" t="str">
        <f>IFERROR(TIME(0,0,AVERAGEIFS('VISSIM Travel Time Outputs'!$J:$J,'VISSIM Travel Time Outputs'!$D:$D,$D81,'VISSIM Travel Time Outputs'!$A:$A,"AVG",'VISSIM Travel Time Outputs'!$B:$B,BB$9)),"-")</f>
        <v>-</v>
      </c>
      <c r="BC81" s="36" t="str">
        <f>IFERROR(TIME(0,0,AVERAGEIFS('VISSIM Travel Time Outputs'!$J:$J,'VISSIM Travel Time Outputs'!$D:$D,$D81,'VISSIM Travel Time Outputs'!$A:$A,"AVG",'VISSIM Travel Time Outputs'!$B:$B,BC$9)),"-")</f>
        <v>-</v>
      </c>
      <c r="BD81" s="36" t="str">
        <f>IFERROR(TIME(0,0,AVERAGEIFS('VISSIM Travel Time Outputs'!$J:$J,'VISSIM Travel Time Outputs'!$D:$D,$D81,'VISSIM Travel Time Outputs'!$A:$A,"AVG",'VISSIM Travel Time Outputs'!$B:$B,BD$9)),"-")</f>
        <v>-</v>
      </c>
      <c r="BE81" s="36" t="str">
        <f>IFERROR(TIME(0,0,AVERAGEIFS('VISSIM Travel Time Outputs'!$J:$J,'VISSIM Travel Time Outputs'!$D:$D,$D81,'VISSIM Travel Time Outputs'!$A:$A,"AVG",'VISSIM Travel Time Outputs'!$B:$B,BE$9)),"-")</f>
        <v>-</v>
      </c>
      <c r="BF81" s="36" t="str">
        <f>IFERROR(TIME(0,0,AVERAGEIFS('VISSIM Travel Time Outputs'!$J:$J,'VISSIM Travel Time Outputs'!$D:$D,$D81,'VISSIM Travel Time Outputs'!$A:$A,"AVG",'VISSIM Travel Time Outputs'!$B:$B,BF$9)),"-")</f>
        <v>-</v>
      </c>
      <c r="BG81" s="36" t="str">
        <f>IFERROR(TIME(0,0,AVERAGEIFS('VISSIM Travel Time Outputs'!$J:$J,'VISSIM Travel Time Outputs'!$D:$D,$D81,'VISSIM Travel Time Outputs'!$A:$A,"AVG",'VISSIM Travel Time Outputs'!$B:$B,BG$9)),"-")</f>
        <v>-</v>
      </c>
      <c r="BH81" s="36" t="str">
        <f>IFERROR(TIME(0,0,AVERAGEIFS('VISSIM Travel Time Outputs'!$J:$J,'VISSIM Travel Time Outputs'!$D:$D,$D81,'VISSIM Travel Time Outputs'!$A:$A,"AVG",'VISSIM Travel Time Outputs'!$B:$B,BH$9)),"-")</f>
        <v>-</v>
      </c>
      <c r="BI81" s="36" t="str">
        <f>IFERROR(TIME(0,0,AVERAGEIFS('VISSIM Travel Time Outputs'!$J:$J,'VISSIM Travel Time Outputs'!$D:$D,$D81,'VISSIM Travel Time Outputs'!$A:$A,"AVG",'VISSIM Travel Time Outputs'!$B:$B,BI$9)),"-")</f>
        <v>-</v>
      </c>
      <c r="BJ81" s="177" t="str">
        <f>IFERROR(TIME(0,0,AVERAGEIFS('VISSIM Travel Time Outputs'!$J:$J,'VISSIM Travel Time Outputs'!$D:$D,$D81,'VISSIM Travel Time Outputs'!$A:$A,"AVG",'VISSIM Travel Time Outputs'!$B:$B,BJ$9)),"-")</f>
        <v>-</v>
      </c>
      <c r="BK81" s="164"/>
      <c r="BL81" s="379" t="str">
        <f>IFERROR(AVERAGEIFS('VISSIM Travel Time Outputs'!$G:$G,'VISSIM Travel Time Outputs'!$D:$D,$D81,'VISSIM Travel Time Outputs'!$A:$A,"AVG",'VISSIM Travel Time Outputs'!$B:$B,BL$9),"-")</f>
        <v>-</v>
      </c>
      <c r="BM81" s="380" t="str">
        <f>IFERROR(AVERAGEIFS('VISSIM Travel Time Outputs'!$G:$G,'VISSIM Travel Time Outputs'!$D:$D,$D81,'VISSIM Travel Time Outputs'!$A:$A,"AVG",'VISSIM Travel Time Outputs'!$B:$B,BM$9),"-")</f>
        <v>-</v>
      </c>
      <c r="BN81" s="380" t="str">
        <f>IFERROR(AVERAGEIFS('VISSIM Travel Time Outputs'!$G:$G,'VISSIM Travel Time Outputs'!$D:$D,$D81,'VISSIM Travel Time Outputs'!$A:$A,"AVG",'VISSIM Travel Time Outputs'!$B:$B,BN$9),"-")</f>
        <v>-</v>
      </c>
      <c r="BO81" s="380" t="str">
        <f>IFERROR(AVERAGEIFS('VISSIM Travel Time Outputs'!$G:$G,'VISSIM Travel Time Outputs'!$D:$D,$D81,'VISSIM Travel Time Outputs'!$A:$A,"AVG",'VISSIM Travel Time Outputs'!$B:$B,BO$9),"-")</f>
        <v>-</v>
      </c>
      <c r="BP81" s="380" t="str">
        <f>IFERROR(AVERAGEIFS('VISSIM Travel Time Outputs'!$G:$G,'VISSIM Travel Time Outputs'!$D:$D,$D81,'VISSIM Travel Time Outputs'!$A:$A,"AVG",'VISSIM Travel Time Outputs'!$B:$B,BP$9),"-")</f>
        <v>-</v>
      </c>
      <c r="BQ81" s="380" t="str">
        <f>IFERROR(AVERAGEIFS('VISSIM Travel Time Outputs'!$G:$G,'VISSIM Travel Time Outputs'!$D:$D,$D81,'VISSIM Travel Time Outputs'!$A:$A,"AVG",'VISSIM Travel Time Outputs'!$B:$B,BQ$9),"-")</f>
        <v>-</v>
      </c>
      <c r="BR81" s="380" t="str">
        <f>IFERROR(AVERAGEIFS('VISSIM Travel Time Outputs'!$G:$G,'VISSIM Travel Time Outputs'!$D:$D,$D81,'VISSIM Travel Time Outputs'!$A:$A,"AVG",'VISSIM Travel Time Outputs'!$B:$B,BR$9),"-")</f>
        <v>-</v>
      </c>
      <c r="BS81" s="380" t="str">
        <f>IFERROR(AVERAGEIFS('VISSIM Travel Time Outputs'!$G:$G,'VISSIM Travel Time Outputs'!$D:$D,$D81,'VISSIM Travel Time Outputs'!$A:$A,"AVG",'VISSIM Travel Time Outputs'!$B:$B,BS$9),"-")</f>
        <v>-</v>
      </c>
      <c r="BT81" s="380" t="str">
        <f>IFERROR(AVERAGEIFS('VISSIM Travel Time Outputs'!$G:$G,'VISSIM Travel Time Outputs'!$D:$D,$D81,'VISSIM Travel Time Outputs'!$A:$A,"AVG",'VISSIM Travel Time Outputs'!$B:$B,BT$9),"-")</f>
        <v>-</v>
      </c>
      <c r="BU81" s="380" t="str">
        <f>IFERROR(AVERAGEIFS('VISSIM Travel Time Outputs'!$G:$G,'VISSIM Travel Time Outputs'!$D:$D,$D81,'VISSIM Travel Time Outputs'!$A:$A,"AVG",'VISSIM Travel Time Outputs'!$B:$B,BU$9),"-")</f>
        <v>-</v>
      </c>
      <c r="BV81" s="380" t="str">
        <f>IFERROR(AVERAGEIFS('VISSIM Travel Time Outputs'!$G:$G,'VISSIM Travel Time Outputs'!$D:$D,$D81,'VISSIM Travel Time Outputs'!$A:$A,"AVG",'VISSIM Travel Time Outputs'!$B:$B,BV$9),"-")</f>
        <v>-</v>
      </c>
      <c r="BW81" s="380" t="str">
        <f>IFERROR(AVERAGEIFS('VISSIM Travel Time Outputs'!$G:$G,'VISSIM Travel Time Outputs'!$D:$D,$D81,'VISSIM Travel Time Outputs'!$A:$A,"AVG",'VISSIM Travel Time Outputs'!$B:$B,BW$9),"-")</f>
        <v>-</v>
      </c>
      <c r="BX81" s="380" t="str">
        <f>IFERROR(AVERAGEIFS('VISSIM Travel Time Outputs'!$G:$G,'VISSIM Travel Time Outputs'!$D:$D,$D81,'VISSIM Travel Time Outputs'!$A:$A,"AVG",'VISSIM Travel Time Outputs'!$B:$B,BX$9),"-")</f>
        <v>-</v>
      </c>
      <c r="BY81" s="380" t="str">
        <f>IFERROR(AVERAGEIFS('VISSIM Travel Time Outputs'!$G:$G,'VISSIM Travel Time Outputs'!$D:$D,$D81,'VISSIM Travel Time Outputs'!$A:$A,"AVG",'VISSIM Travel Time Outputs'!$B:$B,BY$9),"-")</f>
        <v>-</v>
      </c>
      <c r="BZ81" s="380" t="str">
        <f>IFERROR(AVERAGEIFS('VISSIM Travel Time Outputs'!$G:$G,'VISSIM Travel Time Outputs'!$D:$D,$D81,'VISSIM Travel Time Outputs'!$A:$A,"AVG",'VISSIM Travel Time Outputs'!$B:$B,BZ$9),"-")</f>
        <v>-</v>
      </c>
      <c r="CA81" s="381" t="str">
        <f>IFERROR(AVERAGEIFS('VISSIM Travel Time Outputs'!$G:$G,'VISSIM Travel Time Outputs'!$D:$D,$D81,'VISSIM Travel Time Outputs'!$A:$A,"AVG",'VISSIM Travel Time Outputs'!$B:$B,CA$9),"-")</f>
        <v>-</v>
      </c>
      <c r="CB81" s="304"/>
      <c r="CC81" s="259" t="str">
        <f t="shared" si="38"/>
        <v>--</v>
      </c>
      <c r="CD81" s="410" t="str">
        <f t="shared" si="39"/>
        <v>--</v>
      </c>
      <c r="CE81" s="381">
        <f t="shared" si="40"/>
        <v>0</v>
      </c>
      <c r="CF81" s="387"/>
      <c r="CG81" s="259" t="str">
        <f>IFERROR(GETPIVOTDATA("Average of TRAVTM(31)",#REF!,"TIMEINT",CG$9,"VEHICLETRAVELTIMEMEASUREMENT",$D81)/3600/24,"--")</f>
        <v>--</v>
      </c>
      <c r="CH81" s="36" t="str">
        <f>IFERROR(GETPIVOTDATA("Average of TRAVTM(31)",#REF!,"TIMEINT",CH$9,"VEHICLETRAVELTIMEMEASUREMENT",$D81)/3600/24,"--")</f>
        <v>--</v>
      </c>
      <c r="CI81" s="36" t="str">
        <f>IFERROR(GETPIVOTDATA("Average of TRAVTM(31)",#REF!,"TIMEINT",CI$9,"VEHICLETRAVELTIMEMEASUREMENT",$D81)/3600/24,"--")</f>
        <v>--</v>
      </c>
      <c r="CJ81" s="36" t="str">
        <f>IFERROR(GETPIVOTDATA("Average of TRAVTM(31)",#REF!,"TIMEINT",CJ$9,"VEHICLETRAVELTIMEMEASUREMENT",$D81)/3600/24,"--")</f>
        <v>--</v>
      </c>
      <c r="CK81" s="36" t="str">
        <f>IFERROR(GETPIVOTDATA("Average of TRAVTM(31)",#REF!,"TIMEINT",CK$9,"VEHICLETRAVELTIMEMEASUREMENT",$D81)/3600/24,"--")</f>
        <v>--</v>
      </c>
      <c r="CL81" s="36" t="str">
        <f>IFERROR(GETPIVOTDATA("Average of TRAVTM(31)",#REF!,"TIMEINT",CL$9,"VEHICLETRAVELTIMEMEASUREMENT",$D81)/3600/24,"--")</f>
        <v>--</v>
      </c>
      <c r="CM81" s="36" t="str">
        <f>IFERROR(GETPIVOTDATA("Average of TRAVTM(31)",#REF!,"TIMEINT",CM$9,"VEHICLETRAVELTIMEMEASUREMENT",$D81)/3600/24,"--")</f>
        <v>--</v>
      </c>
      <c r="CN81" s="36" t="str">
        <f>IFERROR(GETPIVOTDATA("Average of TRAVTM(31)",#REF!,"TIMEINT",CN$9,"VEHICLETRAVELTIMEMEASUREMENT",$D81)/3600/24,"--")</f>
        <v>--</v>
      </c>
      <c r="CO81" s="36" t="str">
        <f>IFERROR(GETPIVOTDATA("Average of TRAVTM(31)",#REF!,"TIMEINT",CO$9,"VEHICLETRAVELTIMEMEASUREMENT",$D81)/3600/24,"--")</f>
        <v>--</v>
      </c>
      <c r="CP81" s="36" t="str">
        <f>IFERROR(GETPIVOTDATA("Average of TRAVTM(31)",#REF!,"TIMEINT",CP$9,"VEHICLETRAVELTIMEMEASUREMENT",$D81)/3600/24,"--")</f>
        <v>--</v>
      </c>
      <c r="CQ81" s="36" t="str">
        <f>IFERROR(GETPIVOTDATA("Average of TRAVTM(31)",#REF!,"TIMEINT",CQ$9,"VEHICLETRAVELTIMEMEASUREMENT",$D81)/3600/24,"--")</f>
        <v>--</v>
      </c>
      <c r="CR81" s="36" t="str">
        <f>IFERROR(GETPIVOTDATA("Average of TRAVTM(31)",#REF!,"TIMEINT",CR$9,"VEHICLETRAVELTIMEMEASUREMENT",$D81)/3600/24,"--")</f>
        <v>--</v>
      </c>
      <c r="CS81" s="36" t="str">
        <f>IFERROR(GETPIVOTDATA("Average of TRAVTM(31)",#REF!,"TIMEINT",CS$9,"VEHICLETRAVELTIMEMEASUREMENT",$D81)/3600/24,"--")</f>
        <v>--</v>
      </c>
      <c r="CT81" s="36" t="str">
        <f>IFERROR(GETPIVOTDATA("Average of TRAVTM(31)",#REF!,"TIMEINT",CT$9,"VEHICLETRAVELTIMEMEASUREMENT",$D81)/3600/24,"--")</f>
        <v>--</v>
      </c>
      <c r="CU81" s="36" t="str">
        <f>IFERROR(GETPIVOTDATA("Average of TRAVTM(31)",#REF!,"TIMEINT",CU$9,"VEHICLETRAVELTIMEMEASUREMENT",$D81)/3600/24,"--")</f>
        <v>--</v>
      </c>
      <c r="CV81" s="177" t="str">
        <f>IFERROR(GETPIVOTDATA("Average of TRAVTM(31)",#REF!,"TIMEINT",CV$9,"VEHICLETRAVELTIMEMEASUREMENT",$D81)/3600/24,"--")</f>
        <v>--</v>
      </c>
      <c r="CW81" s="387"/>
      <c r="CX81" s="379" t="str">
        <f>IFERROR(GETPIVOTDATA("Average of VEHS(31)",#REF!,"TIMEINT",CX$9,"VEHICLETRAVELTIMEMEASUREMENT",$D81),"--")</f>
        <v>--</v>
      </c>
      <c r="CY81" s="380" t="str">
        <f>IFERROR(GETPIVOTDATA("Average of VEHS(31)",#REF!,"TIMEINT",CY$9,"VEHICLETRAVELTIMEMEASUREMENT",$D81),"--")</f>
        <v>--</v>
      </c>
      <c r="CZ81" s="380" t="str">
        <f>IFERROR(GETPIVOTDATA("Average of VEHS(31)",#REF!,"TIMEINT",CZ$9,"VEHICLETRAVELTIMEMEASUREMENT",$D81),"--")</f>
        <v>--</v>
      </c>
      <c r="DA81" s="380" t="str">
        <f>IFERROR(GETPIVOTDATA("Average of VEHS(31)",#REF!,"TIMEINT",DA$9,"VEHICLETRAVELTIMEMEASUREMENT",$D81),"--")</f>
        <v>--</v>
      </c>
      <c r="DB81" s="380" t="str">
        <f>IFERROR(GETPIVOTDATA("Average of VEHS(31)",#REF!,"TIMEINT",DB$9,"VEHICLETRAVELTIMEMEASUREMENT",$D81),"--")</f>
        <v>--</v>
      </c>
      <c r="DC81" s="380" t="str">
        <f>IFERROR(GETPIVOTDATA("Average of VEHS(31)",#REF!,"TIMEINT",DC$9,"VEHICLETRAVELTIMEMEASUREMENT",$D81),"--")</f>
        <v>--</v>
      </c>
      <c r="DD81" s="380" t="str">
        <f>IFERROR(GETPIVOTDATA("Average of VEHS(31)",#REF!,"TIMEINT",DD$9,"VEHICLETRAVELTIMEMEASUREMENT",$D81),"--")</f>
        <v>--</v>
      </c>
      <c r="DE81" s="380" t="str">
        <f>IFERROR(GETPIVOTDATA("Average of VEHS(31)",#REF!,"TIMEINT",DE$9,"VEHICLETRAVELTIMEMEASUREMENT",$D81),"--")</f>
        <v>--</v>
      </c>
      <c r="DF81" s="380" t="str">
        <f>IFERROR(GETPIVOTDATA("Average of VEHS(31)",#REF!,"TIMEINT",DF$9,"VEHICLETRAVELTIMEMEASUREMENT",$D81),"--")</f>
        <v>--</v>
      </c>
      <c r="DG81" s="380" t="str">
        <f>IFERROR(GETPIVOTDATA("Average of VEHS(31)",#REF!,"TIMEINT",DG$9,"VEHICLETRAVELTIMEMEASUREMENT",$D81),"--")</f>
        <v>--</v>
      </c>
      <c r="DH81" s="380" t="str">
        <f>IFERROR(GETPIVOTDATA("Average of VEHS(31)",#REF!,"TIMEINT",DH$9,"VEHICLETRAVELTIMEMEASUREMENT",$D81),"--")</f>
        <v>--</v>
      </c>
      <c r="DI81" s="380" t="str">
        <f>IFERROR(GETPIVOTDATA("Average of VEHS(31)",#REF!,"TIMEINT",DI$9,"VEHICLETRAVELTIMEMEASUREMENT",$D81),"--")</f>
        <v>--</v>
      </c>
      <c r="DJ81" s="380" t="str">
        <f>IFERROR(GETPIVOTDATA("Average of VEHS(31)",#REF!,"TIMEINT",DJ$9,"VEHICLETRAVELTIMEMEASUREMENT",$D81),"--")</f>
        <v>--</v>
      </c>
      <c r="DK81" s="380" t="str">
        <f>IFERROR(GETPIVOTDATA("Average of VEHS(31)",#REF!,"TIMEINT",DK$9,"VEHICLETRAVELTIMEMEASUREMENT",$D81),"--")</f>
        <v>--</v>
      </c>
      <c r="DL81" s="380" t="str">
        <f>IFERROR(GETPIVOTDATA("Average of VEHS(31)",#REF!,"TIMEINT",DL$9,"VEHICLETRAVELTIMEMEASUREMENT",$D81),"--")</f>
        <v>--</v>
      </c>
      <c r="DM81" s="381" t="str">
        <f>IFERROR(GETPIVOTDATA("Average of VEHS(31)",#REF!,"TIMEINT",DM$9,"VEHICLETRAVELTIMEMEASUREMENT",$D81),"--")</f>
        <v>--</v>
      </c>
      <c r="DN81" s="387"/>
      <c r="DO81" s="259" t="str">
        <f t="shared" si="41"/>
        <v>--</v>
      </c>
      <c r="DP81" s="410" t="str">
        <f t="shared" si="42"/>
        <v>--</v>
      </c>
      <c r="DQ81" s="381">
        <f t="shared" si="43"/>
        <v>0</v>
      </c>
      <c r="DR81" s="305"/>
      <c r="DS81" s="259" t="str">
        <f>IFERROR(TIME(0,0,AVERAGEIFS('VISSIM Travel Time Outputs'!$K:$K,'VISSIM Travel Time Outputs'!$D:$D,$D81,'VISSIM Travel Time Outputs'!$A:$A,"AVG",'VISSIM Travel Time Outputs'!$B:$B,DS$9)),"-")</f>
        <v>-</v>
      </c>
      <c r="DT81" s="36" t="str">
        <f>IFERROR(TIME(0,0,AVERAGEIFS('VISSIM Travel Time Outputs'!$K:$K,'VISSIM Travel Time Outputs'!$D:$D,$D81,'VISSIM Travel Time Outputs'!$A:$A,"AVG",'VISSIM Travel Time Outputs'!$B:$B,DT$9)),"-")</f>
        <v>-</v>
      </c>
      <c r="DU81" s="36" t="str">
        <f>IFERROR(TIME(0,0,AVERAGEIFS('VISSIM Travel Time Outputs'!$K:$K,'VISSIM Travel Time Outputs'!$D:$D,$D81,'VISSIM Travel Time Outputs'!$A:$A,"AVG",'VISSIM Travel Time Outputs'!$B:$B,DU$9)),"-")</f>
        <v>-</v>
      </c>
      <c r="DV81" s="36" t="str">
        <f>IFERROR(TIME(0,0,AVERAGEIFS('VISSIM Travel Time Outputs'!$K:$K,'VISSIM Travel Time Outputs'!$D:$D,$D81,'VISSIM Travel Time Outputs'!$A:$A,"AVG",'VISSIM Travel Time Outputs'!$B:$B,DV$9)),"-")</f>
        <v>-</v>
      </c>
      <c r="DW81" s="36" t="str">
        <f>IFERROR(TIME(0,0,AVERAGEIFS('VISSIM Travel Time Outputs'!$K:$K,'VISSIM Travel Time Outputs'!$D:$D,$D81,'VISSIM Travel Time Outputs'!$A:$A,"AVG",'VISSIM Travel Time Outputs'!$B:$B,DW$9)),"-")</f>
        <v>-</v>
      </c>
      <c r="DX81" s="36" t="str">
        <f>IFERROR(TIME(0,0,AVERAGEIFS('VISSIM Travel Time Outputs'!$K:$K,'VISSIM Travel Time Outputs'!$D:$D,$D81,'VISSIM Travel Time Outputs'!$A:$A,"AVG",'VISSIM Travel Time Outputs'!$B:$B,DX$9)),"-")</f>
        <v>-</v>
      </c>
      <c r="DY81" s="36" t="str">
        <f>IFERROR(TIME(0,0,AVERAGEIFS('VISSIM Travel Time Outputs'!$K:$K,'VISSIM Travel Time Outputs'!$D:$D,$D81,'VISSIM Travel Time Outputs'!$A:$A,"AVG",'VISSIM Travel Time Outputs'!$B:$B,DY$9)),"-")</f>
        <v>-</v>
      </c>
      <c r="DZ81" s="36" t="str">
        <f>IFERROR(TIME(0,0,AVERAGEIFS('VISSIM Travel Time Outputs'!$K:$K,'VISSIM Travel Time Outputs'!$D:$D,$D81,'VISSIM Travel Time Outputs'!$A:$A,"AVG",'VISSIM Travel Time Outputs'!$B:$B,DZ$9)),"-")</f>
        <v>-</v>
      </c>
      <c r="EA81" s="36" t="str">
        <f>IFERROR(TIME(0,0,AVERAGEIFS('VISSIM Travel Time Outputs'!$K:$K,'VISSIM Travel Time Outputs'!$D:$D,$D81,'VISSIM Travel Time Outputs'!$A:$A,"AVG",'VISSIM Travel Time Outputs'!$B:$B,EA$9)),"-")</f>
        <v>-</v>
      </c>
      <c r="EB81" s="36" t="str">
        <f>IFERROR(TIME(0,0,AVERAGEIFS('VISSIM Travel Time Outputs'!$K:$K,'VISSIM Travel Time Outputs'!$D:$D,$D81,'VISSIM Travel Time Outputs'!$A:$A,"AVG",'VISSIM Travel Time Outputs'!$B:$B,EB$9)),"-")</f>
        <v>-</v>
      </c>
      <c r="EC81" s="36" t="str">
        <f>IFERROR(TIME(0,0,AVERAGEIFS('VISSIM Travel Time Outputs'!$K:$K,'VISSIM Travel Time Outputs'!$D:$D,$D81,'VISSIM Travel Time Outputs'!$A:$A,"AVG",'VISSIM Travel Time Outputs'!$B:$B,EC$9)),"-")</f>
        <v>-</v>
      </c>
      <c r="ED81" s="36" t="str">
        <f>IFERROR(TIME(0,0,AVERAGEIFS('VISSIM Travel Time Outputs'!$K:$K,'VISSIM Travel Time Outputs'!$D:$D,$D81,'VISSIM Travel Time Outputs'!$A:$A,"AVG",'VISSIM Travel Time Outputs'!$B:$B,ED$9)),"-")</f>
        <v>-</v>
      </c>
      <c r="EE81" s="36" t="str">
        <f>IFERROR(TIME(0,0,AVERAGEIFS('VISSIM Travel Time Outputs'!$K:$K,'VISSIM Travel Time Outputs'!$D:$D,$D81,'VISSIM Travel Time Outputs'!$A:$A,"AVG",'VISSIM Travel Time Outputs'!$B:$B,EE$9)),"-")</f>
        <v>-</v>
      </c>
      <c r="EF81" s="36" t="str">
        <f>IFERROR(TIME(0,0,AVERAGEIFS('VISSIM Travel Time Outputs'!$K:$K,'VISSIM Travel Time Outputs'!$D:$D,$D81,'VISSIM Travel Time Outputs'!$A:$A,"AVG",'VISSIM Travel Time Outputs'!$B:$B,EF$9)),"-")</f>
        <v>-</v>
      </c>
      <c r="EG81" s="36" t="str">
        <f>IFERROR(TIME(0,0,AVERAGEIFS('VISSIM Travel Time Outputs'!$K:$K,'VISSIM Travel Time Outputs'!$D:$D,$D81,'VISSIM Travel Time Outputs'!$A:$A,"AVG",'VISSIM Travel Time Outputs'!$B:$B,EG$9)),"-")</f>
        <v>-</v>
      </c>
      <c r="EH81" s="177" t="str">
        <f>IFERROR(TIME(0,0,AVERAGEIFS('VISSIM Travel Time Outputs'!$K:$K,'VISSIM Travel Time Outputs'!$D:$D,$D81,'VISSIM Travel Time Outputs'!$A:$A,"AVG",'VISSIM Travel Time Outputs'!$B:$B,EH$9)),"-")</f>
        <v>-</v>
      </c>
      <c r="EI81" s="164"/>
      <c r="EJ81" s="379" t="str">
        <f>IFERROR(AVERAGEIFS('VISSIM Travel Time Outputs'!$H:$H,'VISSIM Travel Time Outputs'!$D:$D,$D81,'VISSIM Travel Time Outputs'!$A:$A,"AVG",'VISSIM Travel Time Outputs'!$B:$B,EJ$9),"-")</f>
        <v>-</v>
      </c>
      <c r="EK81" s="380" t="str">
        <f>IFERROR(AVERAGEIFS('VISSIM Travel Time Outputs'!$H:$H,'VISSIM Travel Time Outputs'!$D:$D,$D81,'VISSIM Travel Time Outputs'!$A:$A,"AVG",'VISSIM Travel Time Outputs'!$B:$B,EK$9),"-")</f>
        <v>-</v>
      </c>
      <c r="EL81" s="380" t="str">
        <f>IFERROR(AVERAGEIFS('VISSIM Travel Time Outputs'!$H:$H,'VISSIM Travel Time Outputs'!$D:$D,$D81,'VISSIM Travel Time Outputs'!$A:$A,"AVG",'VISSIM Travel Time Outputs'!$B:$B,EL$9),"-")</f>
        <v>-</v>
      </c>
      <c r="EM81" s="380" t="str">
        <f>IFERROR(AVERAGEIFS('VISSIM Travel Time Outputs'!$H:$H,'VISSIM Travel Time Outputs'!$D:$D,$D81,'VISSIM Travel Time Outputs'!$A:$A,"AVG",'VISSIM Travel Time Outputs'!$B:$B,EM$9),"-")</f>
        <v>-</v>
      </c>
      <c r="EN81" s="380" t="str">
        <f>IFERROR(AVERAGEIFS('VISSIM Travel Time Outputs'!$H:$H,'VISSIM Travel Time Outputs'!$D:$D,$D81,'VISSIM Travel Time Outputs'!$A:$A,"AVG",'VISSIM Travel Time Outputs'!$B:$B,EN$9),"-")</f>
        <v>-</v>
      </c>
      <c r="EO81" s="380" t="str">
        <f>IFERROR(AVERAGEIFS('VISSIM Travel Time Outputs'!$H:$H,'VISSIM Travel Time Outputs'!$D:$D,$D81,'VISSIM Travel Time Outputs'!$A:$A,"AVG",'VISSIM Travel Time Outputs'!$B:$B,EO$9),"-")</f>
        <v>-</v>
      </c>
      <c r="EP81" s="380" t="str">
        <f>IFERROR(AVERAGEIFS('VISSIM Travel Time Outputs'!$H:$H,'VISSIM Travel Time Outputs'!$D:$D,$D81,'VISSIM Travel Time Outputs'!$A:$A,"AVG",'VISSIM Travel Time Outputs'!$B:$B,EP$9),"-")</f>
        <v>-</v>
      </c>
      <c r="EQ81" s="380" t="str">
        <f>IFERROR(AVERAGEIFS('VISSIM Travel Time Outputs'!$H:$H,'VISSIM Travel Time Outputs'!$D:$D,$D81,'VISSIM Travel Time Outputs'!$A:$A,"AVG",'VISSIM Travel Time Outputs'!$B:$B,EQ$9),"-")</f>
        <v>-</v>
      </c>
      <c r="ER81" s="380" t="str">
        <f>IFERROR(AVERAGEIFS('VISSIM Travel Time Outputs'!$H:$H,'VISSIM Travel Time Outputs'!$D:$D,$D81,'VISSIM Travel Time Outputs'!$A:$A,"AVG",'VISSIM Travel Time Outputs'!$B:$B,ER$9),"-")</f>
        <v>-</v>
      </c>
      <c r="ES81" s="380" t="str">
        <f>IFERROR(AVERAGEIFS('VISSIM Travel Time Outputs'!$H:$H,'VISSIM Travel Time Outputs'!$D:$D,$D81,'VISSIM Travel Time Outputs'!$A:$A,"AVG",'VISSIM Travel Time Outputs'!$B:$B,ES$9),"-")</f>
        <v>-</v>
      </c>
      <c r="ET81" s="380" t="str">
        <f>IFERROR(AVERAGEIFS('VISSIM Travel Time Outputs'!$H:$H,'VISSIM Travel Time Outputs'!$D:$D,$D81,'VISSIM Travel Time Outputs'!$A:$A,"AVG",'VISSIM Travel Time Outputs'!$B:$B,ET$9),"-")</f>
        <v>-</v>
      </c>
      <c r="EU81" s="380" t="str">
        <f>IFERROR(AVERAGEIFS('VISSIM Travel Time Outputs'!$H:$H,'VISSIM Travel Time Outputs'!$D:$D,$D81,'VISSIM Travel Time Outputs'!$A:$A,"AVG",'VISSIM Travel Time Outputs'!$B:$B,EU$9),"-")</f>
        <v>-</v>
      </c>
      <c r="EV81" s="380" t="str">
        <f>IFERROR(AVERAGEIFS('VISSIM Travel Time Outputs'!$H:$H,'VISSIM Travel Time Outputs'!$D:$D,$D81,'VISSIM Travel Time Outputs'!$A:$A,"AVG",'VISSIM Travel Time Outputs'!$B:$B,EV$9),"-")</f>
        <v>-</v>
      </c>
      <c r="EW81" s="380" t="str">
        <f>IFERROR(AVERAGEIFS('VISSIM Travel Time Outputs'!$H:$H,'VISSIM Travel Time Outputs'!$D:$D,$D81,'VISSIM Travel Time Outputs'!$A:$A,"AVG",'VISSIM Travel Time Outputs'!$B:$B,EW$9),"-")</f>
        <v>-</v>
      </c>
      <c r="EX81" s="380" t="str">
        <f>IFERROR(AVERAGEIFS('VISSIM Travel Time Outputs'!$H:$H,'VISSIM Travel Time Outputs'!$D:$D,$D81,'VISSIM Travel Time Outputs'!$A:$A,"AVG",'VISSIM Travel Time Outputs'!$B:$B,EX$9),"-")</f>
        <v>-</v>
      </c>
      <c r="EY81" s="381" t="str">
        <f>IFERROR(AVERAGEIFS('VISSIM Travel Time Outputs'!$H:$H,'VISSIM Travel Time Outputs'!$D:$D,$D81,'VISSIM Travel Time Outputs'!$A:$A,"AVG",'VISSIM Travel Time Outputs'!$B:$B,EY$9),"-")</f>
        <v>-</v>
      </c>
      <c r="EZ81" s="304"/>
      <c r="FA81" s="259" t="str">
        <f t="shared" si="44"/>
        <v>--</v>
      </c>
      <c r="FB81" s="410" t="str">
        <f t="shared" si="45"/>
        <v>--</v>
      </c>
      <c r="FC81" s="381">
        <f t="shared" si="46"/>
        <v>0</v>
      </c>
      <c r="FD81" s="387"/>
      <c r="FE81" s="259" t="str">
        <f>IFERROR(GETPIVOTDATA("Average of TRAVTM(40)",#REF!,"TIMEINT",FE$9,"VEHICLETRAVELTIMEMEASUREMENT",$D81)/3600/24,"--")</f>
        <v>--</v>
      </c>
      <c r="FF81" s="36" t="str">
        <f>IFERROR(GETPIVOTDATA("Average of TRAVTM(40)",#REF!,"TIMEINT",FF$9,"VEHICLETRAVELTIMEMEASUREMENT",$D81)/3600/24,"--")</f>
        <v>--</v>
      </c>
      <c r="FG81" s="36" t="str">
        <f>IFERROR(GETPIVOTDATA("Average of TRAVTM(40)",#REF!,"TIMEINT",FG$9,"VEHICLETRAVELTIMEMEASUREMENT",$D81)/3600/24,"--")</f>
        <v>--</v>
      </c>
      <c r="FH81" s="36" t="str">
        <f>IFERROR(GETPIVOTDATA("Average of TRAVTM(40)",#REF!,"TIMEINT",FH$9,"VEHICLETRAVELTIMEMEASUREMENT",$D81)/3600/24,"--")</f>
        <v>--</v>
      </c>
      <c r="FI81" s="36" t="str">
        <f>IFERROR(GETPIVOTDATA("Average of TRAVTM(40)",#REF!,"TIMEINT",FI$9,"VEHICLETRAVELTIMEMEASUREMENT",$D81)/3600/24,"--")</f>
        <v>--</v>
      </c>
      <c r="FJ81" s="36" t="str">
        <f>IFERROR(GETPIVOTDATA("Average of TRAVTM(40)",#REF!,"TIMEINT",FJ$9,"VEHICLETRAVELTIMEMEASUREMENT",$D81)/3600/24,"--")</f>
        <v>--</v>
      </c>
      <c r="FK81" s="36" t="str">
        <f>IFERROR(GETPIVOTDATA("Average of TRAVTM(40)",#REF!,"TIMEINT",FK$9,"VEHICLETRAVELTIMEMEASUREMENT",$D81)/3600/24,"--")</f>
        <v>--</v>
      </c>
      <c r="FL81" s="36" t="str">
        <f>IFERROR(GETPIVOTDATA("Average of TRAVTM(40)",#REF!,"TIMEINT",FL$9,"VEHICLETRAVELTIMEMEASUREMENT",$D81)/3600/24,"--")</f>
        <v>--</v>
      </c>
      <c r="FM81" s="36" t="str">
        <f>IFERROR(GETPIVOTDATA("Average of TRAVTM(40)",#REF!,"TIMEINT",FM$9,"VEHICLETRAVELTIMEMEASUREMENT",$D81)/3600/24,"--")</f>
        <v>--</v>
      </c>
      <c r="FN81" s="36" t="str">
        <f>IFERROR(GETPIVOTDATA("Average of TRAVTM(40)",#REF!,"TIMEINT",FN$9,"VEHICLETRAVELTIMEMEASUREMENT",$D81)/3600/24,"--")</f>
        <v>--</v>
      </c>
      <c r="FO81" s="36" t="str">
        <f>IFERROR(GETPIVOTDATA("Average of TRAVTM(40)",#REF!,"TIMEINT",FO$9,"VEHICLETRAVELTIMEMEASUREMENT",$D81)/3600/24,"--")</f>
        <v>--</v>
      </c>
      <c r="FP81" s="36" t="str">
        <f>IFERROR(GETPIVOTDATA("Average of TRAVTM(40)",#REF!,"TIMEINT",FP$9,"VEHICLETRAVELTIMEMEASUREMENT",$D81)/3600/24,"--")</f>
        <v>--</v>
      </c>
      <c r="FQ81" s="36" t="str">
        <f>IFERROR(GETPIVOTDATA("Average of TRAVTM(40)",#REF!,"TIMEINT",FQ$9,"VEHICLETRAVELTIMEMEASUREMENT",$D81)/3600/24,"--")</f>
        <v>--</v>
      </c>
      <c r="FR81" s="36" t="str">
        <f>IFERROR(GETPIVOTDATA("Average of TRAVTM(40)",#REF!,"TIMEINT",FR$9,"VEHICLETRAVELTIMEMEASUREMENT",$D81)/3600/24,"--")</f>
        <v>--</v>
      </c>
      <c r="FS81" s="36" t="str">
        <f>IFERROR(GETPIVOTDATA("Average of TRAVTM(40)",#REF!,"TIMEINT",FS$9,"VEHICLETRAVELTIMEMEASUREMENT",$D81)/3600/24,"--")</f>
        <v>--</v>
      </c>
      <c r="FT81" s="177" t="str">
        <f>IFERROR(GETPIVOTDATA("Average of TRAVTM(40)",#REF!,"TIMEINT",FT$9,"VEHICLETRAVELTIMEMEASUREMENT",$D81)/3600/24,"--")</f>
        <v>--</v>
      </c>
      <c r="FU81" s="387"/>
      <c r="FV81" s="379" t="str">
        <f>IFERROR(GETPIVOTDATA("Average of VEHS(40)",#REF!,"TIMEINT",FV$9,"VEHICLETRAVELTIMEMEASUREMENT",$D81),"--")</f>
        <v>--</v>
      </c>
      <c r="FW81" s="380" t="str">
        <f>IFERROR(GETPIVOTDATA("Average of VEHS(40)",#REF!,"TIMEINT",FW$9,"VEHICLETRAVELTIMEMEASUREMENT",$D81),"--")</f>
        <v>--</v>
      </c>
      <c r="FX81" s="380" t="str">
        <f>IFERROR(GETPIVOTDATA("Average of VEHS(40)",#REF!,"TIMEINT",FX$9,"VEHICLETRAVELTIMEMEASUREMENT",$D81),"--")</f>
        <v>--</v>
      </c>
      <c r="FY81" s="380" t="str">
        <f>IFERROR(GETPIVOTDATA("Average of VEHS(40)",#REF!,"TIMEINT",FY$9,"VEHICLETRAVELTIMEMEASUREMENT",$D81),"--")</f>
        <v>--</v>
      </c>
      <c r="FZ81" s="380" t="str">
        <f>IFERROR(GETPIVOTDATA("Average of VEHS(40)",#REF!,"TIMEINT",FZ$9,"VEHICLETRAVELTIMEMEASUREMENT",$D81),"--")</f>
        <v>--</v>
      </c>
      <c r="GA81" s="380" t="str">
        <f>IFERROR(GETPIVOTDATA("Average of VEHS(40)",#REF!,"TIMEINT",GA$9,"VEHICLETRAVELTIMEMEASUREMENT",$D81),"--")</f>
        <v>--</v>
      </c>
      <c r="GB81" s="380" t="str">
        <f>IFERROR(GETPIVOTDATA("Average of VEHS(40)",#REF!,"TIMEINT",GB$9,"VEHICLETRAVELTIMEMEASUREMENT",$D81),"--")</f>
        <v>--</v>
      </c>
      <c r="GC81" s="380" t="str">
        <f>IFERROR(GETPIVOTDATA("Average of VEHS(40)",#REF!,"TIMEINT",GC$9,"VEHICLETRAVELTIMEMEASUREMENT",$D81),"--")</f>
        <v>--</v>
      </c>
      <c r="GD81" s="380" t="str">
        <f>IFERROR(GETPIVOTDATA("Average of VEHS(40)",#REF!,"TIMEINT",GD$9,"VEHICLETRAVELTIMEMEASUREMENT",$D81),"--")</f>
        <v>--</v>
      </c>
      <c r="GE81" s="380" t="str">
        <f>IFERROR(GETPIVOTDATA("Average of VEHS(40)",#REF!,"TIMEINT",GE$9,"VEHICLETRAVELTIMEMEASUREMENT",$D81),"--")</f>
        <v>--</v>
      </c>
      <c r="GF81" s="380" t="str">
        <f>IFERROR(GETPIVOTDATA("Average of VEHS(40)",#REF!,"TIMEINT",GF$9,"VEHICLETRAVELTIMEMEASUREMENT",$D81),"--")</f>
        <v>--</v>
      </c>
      <c r="GG81" s="380" t="str">
        <f>IFERROR(GETPIVOTDATA("Average of VEHS(40)",#REF!,"TIMEINT",GG$9,"VEHICLETRAVELTIMEMEASUREMENT",$D81),"--")</f>
        <v>--</v>
      </c>
      <c r="GH81" s="380" t="str">
        <f>IFERROR(GETPIVOTDATA("Average of VEHS(40)",#REF!,"TIMEINT",GH$9,"VEHICLETRAVELTIMEMEASUREMENT",$D81),"--")</f>
        <v>--</v>
      </c>
      <c r="GI81" s="380" t="str">
        <f>IFERROR(GETPIVOTDATA("Average of VEHS(40)",#REF!,"TIMEINT",GI$9,"VEHICLETRAVELTIMEMEASUREMENT",$D81),"--")</f>
        <v>--</v>
      </c>
      <c r="GJ81" s="380" t="str">
        <f>IFERROR(GETPIVOTDATA("Average of VEHS(40)",#REF!,"TIMEINT",GJ$9,"VEHICLETRAVELTIMEMEASUREMENT",$D81),"--")</f>
        <v>--</v>
      </c>
      <c r="GK81" s="381" t="str">
        <f>IFERROR(GETPIVOTDATA("Average of VEHS(40)",#REF!,"TIMEINT",GK$9,"VEHICLETRAVELTIMEMEASUREMENT",$D81),"--")</f>
        <v>--</v>
      </c>
      <c r="GL81" s="387"/>
      <c r="GM81" s="259" t="str">
        <f t="shared" si="47"/>
        <v>--</v>
      </c>
      <c r="GN81" s="410" t="str">
        <f t="shared" si="48"/>
        <v>--</v>
      </c>
      <c r="GO81" s="381">
        <f t="shared" si="49"/>
        <v>0</v>
      </c>
      <c r="GP81" s="387"/>
      <c r="GQ81" s="259" t="str">
        <f>IFERROR(GETPIVOTDATA("Average of TRAVTM(60)",#REF!,"TIMEINT",GQ$9,"VEHICLETRAVELTIMEMEASUREMENT",$D81)/3600/24,"--")</f>
        <v>--</v>
      </c>
      <c r="GR81" s="36" t="str">
        <f>IFERROR(GETPIVOTDATA("Average of TRAVTM(60)",#REF!,"TIMEINT",GR$9,"VEHICLETRAVELTIMEMEASUREMENT",$D81)/3600/24,"--")</f>
        <v>--</v>
      </c>
      <c r="GS81" s="36" t="str">
        <f>IFERROR(GETPIVOTDATA("Average of TRAVTM(60)",#REF!,"TIMEINT",GS$9,"VEHICLETRAVELTIMEMEASUREMENT",$D81)/3600/24,"--")</f>
        <v>--</v>
      </c>
      <c r="GT81" s="36" t="str">
        <f>IFERROR(GETPIVOTDATA("Average of TRAVTM(60)",#REF!,"TIMEINT",GT$9,"VEHICLETRAVELTIMEMEASUREMENT",$D81)/3600/24,"--")</f>
        <v>--</v>
      </c>
      <c r="GU81" s="36" t="str">
        <f>IFERROR(GETPIVOTDATA("Average of TRAVTM(60)",#REF!,"TIMEINT",GU$9,"VEHICLETRAVELTIMEMEASUREMENT",$D81)/3600/24,"--")</f>
        <v>--</v>
      </c>
      <c r="GV81" s="36" t="str">
        <f>IFERROR(GETPIVOTDATA("Average of TRAVTM(60)",#REF!,"TIMEINT",GV$9,"VEHICLETRAVELTIMEMEASUREMENT",$D81)/3600/24,"--")</f>
        <v>--</v>
      </c>
      <c r="GW81" s="36" t="str">
        <f>IFERROR(GETPIVOTDATA("Average of TRAVTM(60)",#REF!,"TIMEINT",GW$9,"VEHICLETRAVELTIMEMEASUREMENT",$D81)/3600/24,"--")</f>
        <v>--</v>
      </c>
      <c r="GX81" s="36" t="str">
        <f>IFERROR(GETPIVOTDATA("Average of TRAVTM(60)",#REF!,"TIMEINT",GX$9,"VEHICLETRAVELTIMEMEASUREMENT",$D81)/3600/24,"--")</f>
        <v>--</v>
      </c>
      <c r="GY81" s="36" t="str">
        <f>IFERROR(GETPIVOTDATA("Average of TRAVTM(60)",#REF!,"TIMEINT",GY$9,"VEHICLETRAVELTIMEMEASUREMENT",$D81)/3600/24,"--")</f>
        <v>--</v>
      </c>
      <c r="GZ81" s="36" t="str">
        <f>IFERROR(GETPIVOTDATA("Average of TRAVTM(60)",#REF!,"TIMEINT",GZ$9,"VEHICLETRAVELTIMEMEASUREMENT",$D81)/3600/24,"--")</f>
        <v>--</v>
      </c>
      <c r="HA81" s="36" t="str">
        <f>IFERROR(GETPIVOTDATA("Average of TRAVTM(60)",#REF!,"TIMEINT",HA$9,"VEHICLETRAVELTIMEMEASUREMENT",$D81)/3600/24,"--")</f>
        <v>--</v>
      </c>
      <c r="HB81" s="36" t="str">
        <f>IFERROR(GETPIVOTDATA("Average of TRAVTM(60)",#REF!,"TIMEINT",HB$9,"VEHICLETRAVELTIMEMEASUREMENT",$D81)/3600/24,"--")</f>
        <v>--</v>
      </c>
      <c r="HC81" s="36" t="str">
        <f>IFERROR(GETPIVOTDATA("Average of TRAVTM(60)",#REF!,"TIMEINT",HC$9,"VEHICLETRAVELTIMEMEASUREMENT",$D81)/3600/24,"--")</f>
        <v>--</v>
      </c>
      <c r="HD81" s="36" t="str">
        <f>IFERROR(GETPIVOTDATA("Average of TRAVTM(60)",#REF!,"TIMEINT",HD$9,"VEHICLETRAVELTIMEMEASUREMENT",$D81)/3600/24,"--")</f>
        <v>--</v>
      </c>
      <c r="HE81" s="36" t="str">
        <f>IFERROR(GETPIVOTDATA("Average of TRAVTM(60)",#REF!,"TIMEINT",HE$9,"VEHICLETRAVELTIMEMEASUREMENT",$D81)/3600/24,"--")</f>
        <v>--</v>
      </c>
      <c r="HF81" s="177" t="str">
        <f>IFERROR(GETPIVOTDATA("Average of TRAVTM(60)",#REF!,"TIMEINT",HF$9,"VEHICLETRAVELTIMEMEASUREMENT",$D81)/3600/24,"--")</f>
        <v>--</v>
      </c>
      <c r="HG81" s="387"/>
      <c r="HH81" s="379" t="str">
        <f>IFERROR(GETPIVOTDATA("Average of VEHS(60)",#REF!,"TIMEINT",HH$9,"VEHICLETRAVELTIMEMEASUREMENT",$D81),"--")</f>
        <v>--</v>
      </c>
      <c r="HI81" s="380" t="str">
        <f>IFERROR(GETPIVOTDATA("Average of VEHS(60)",#REF!,"TIMEINT",HI$9,"VEHICLETRAVELTIMEMEASUREMENT",$D81),"--")</f>
        <v>--</v>
      </c>
      <c r="HJ81" s="380" t="str">
        <f>IFERROR(GETPIVOTDATA("Average of VEHS(60)",#REF!,"TIMEINT",HJ$9,"VEHICLETRAVELTIMEMEASUREMENT",$D81),"--")</f>
        <v>--</v>
      </c>
      <c r="HK81" s="380" t="str">
        <f>IFERROR(GETPIVOTDATA("Average of VEHS(60)",#REF!,"TIMEINT",HK$9,"VEHICLETRAVELTIMEMEASUREMENT",$D81),"--")</f>
        <v>--</v>
      </c>
      <c r="HL81" s="380" t="str">
        <f>IFERROR(GETPIVOTDATA("Average of VEHS(60)",#REF!,"TIMEINT",HL$9,"VEHICLETRAVELTIMEMEASUREMENT",$D81),"--")</f>
        <v>--</v>
      </c>
      <c r="HM81" s="380" t="str">
        <f>IFERROR(GETPIVOTDATA("Average of VEHS(60)",#REF!,"TIMEINT",HM$9,"VEHICLETRAVELTIMEMEASUREMENT",$D81),"--")</f>
        <v>--</v>
      </c>
      <c r="HN81" s="380" t="str">
        <f>IFERROR(GETPIVOTDATA("Average of VEHS(60)",#REF!,"TIMEINT",HN$9,"VEHICLETRAVELTIMEMEASUREMENT",$D81),"--")</f>
        <v>--</v>
      </c>
      <c r="HO81" s="380" t="str">
        <f>IFERROR(GETPIVOTDATA("Average of VEHS(60)",#REF!,"TIMEINT",HO$9,"VEHICLETRAVELTIMEMEASUREMENT",$D81),"--")</f>
        <v>--</v>
      </c>
      <c r="HP81" s="380" t="str">
        <f>IFERROR(GETPIVOTDATA("Average of VEHS(60)",#REF!,"TIMEINT",HP$9,"VEHICLETRAVELTIMEMEASUREMENT",$D81),"--")</f>
        <v>--</v>
      </c>
      <c r="HQ81" s="380" t="str">
        <f>IFERROR(GETPIVOTDATA("Average of VEHS(60)",#REF!,"TIMEINT",HQ$9,"VEHICLETRAVELTIMEMEASUREMENT",$D81),"--")</f>
        <v>--</v>
      </c>
      <c r="HR81" s="380" t="str">
        <f>IFERROR(GETPIVOTDATA("Average of VEHS(60)",#REF!,"TIMEINT",HR$9,"VEHICLETRAVELTIMEMEASUREMENT",$D81),"--")</f>
        <v>--</v>
      </c>
      <c r="HS81" s="380" t="str">
        <f>IFERROR(GETPIVOTDATA("Average of VEHS(60)",#REF!,"TIMEINT",HS$9,"VEHICLETRAVELTIMEMEASUREMENT",$D81),"--")</f>
        <v>--</v>
      </c>
      <c r="HT81" s="380" t="str">
        <f>IFERROR(GETPIVOTDATA("Average of VEHS(60)",#REF!,"TIMEINT",HT$9,"VEHICLETRAVELTIMEMEASUREMENT",$D81),"--")</f>
        <v>--</v>
      </c>
      <c r="HU81" s="380" t="str">
        <f>IFERROR(GETPIVOTDATA("Average of VEHS(60)",#REF!,"TIMEINT",HU$9,"VEHICLETRAVELTIMEMEASUREMENT",$D81),"--")</f>
        <v>--</v>
      </c>
      <c r="HV81" s="380" t="str">
        <f>IFERROR(GETPIVOTDATA("Average of VEHS(60)",#REF!,"TIMEINT",HV$9,"VEHICLETRAVELTIMEMEASUREMENT",$D81),"--")</f>
        <v>--</v>
      </c>
      <c r="HW81" s="381" t="str">
        <f>IFERROR(GETPIVOTDATA("Average of VEHS(60)",#REF!,"TIMEINT",HW$9,"VEHICLETRAVELTIMEMEASUREMENT",$D81),"--")</f>
        <v>--</v>
      </c>
      <c r="HX81" s="387"/>
      <c r="HY81" s="259" t="str">
        <f t="shared" si="50"/>
        <v>--</v>
      </c>
      <c r="HZ81" s="410" t="str">
        <f t="shared" si="51"/>
        <v>--</v>
      </c>
      <c r="IA81" s="381">
        <f t="shared" si="52"/>
        <v>0</v>
      </c>
      <c r="IB81" s="716"/>
      <c r="IC81" s="379" t="str">
        <f>IFERROR(AVERAGEIFS('VISSIM Travel Time Outputs'!$L:$L,'VISSIM Travel Time Outputs'!$D:$D,$D81,'VISSIM Travel Time Outputs'!$A:$A,"AVG",'VISSIM Travel Time Outputs'!$B:$B,IC$9),"-")</f>
        <v>-</v>
      </c>
      <c r="ID81" s="380" t="str">
        <f>IFERROR(AVERAGEIFS('VISSIM Travel Time Outputs'!$L:$L,'VISSIM Travel Time Outputs'!$D:$D,$D81,'VISSIM Travel Time Outputs'!$A:$A,"AVG",'VISSIM Travel Time Outputs'!$B:$B,ID$9),"-")</f>
        <v>-</v>
      </c>
      <c r="IE81" s="380" t="str">
        <f>IFERROR(AVERAGEIFS('VISSIM Travel Time Outputs'!$L:$L,'VISSIM Travel Time Outputs'!$D:$D,$D81,'VISSIM Travel Time Outputs'!$A:$A,"AVG",'VISSIM Travel Time Outputs'!$B:$B,IE$9),"-")</f>
        <v>-</v>
      </c>
      <c r="IF81" s="380" t="str">
        <f>IFERROR(AVERAGEIFS('VISSIM Travel Time Outputs'!$L:$L,'VISSIM Travel Time Outputs'!$D:$D,$D81,'VISSIM Travel Time Outputs'!$A:$A,"AVG",'VISSIM Travel Time Outputs'!$B:$B,IF$9),"-")</f>
        <v>-</v>
      </c>
      <c r="IG81" s="380" t="str">
        <f>IFERROR(AVERAGEIFS('VISSIM Travel Time Outputs'!$L:$L,'VISSIM Travel Time Outputs'!$D:$D,$D81,'VISSIM Travel Time Outputs'!$A:$A,"AVG",'VISSIM Travel Time Outputs'!$B:$B,IG$9),"-")</f>
        <v>-</v>
      </c>
      <c r="IH81" s="380" t="str">
        <f>IFERROR(AVERAGEIFS('VISSIM Travel Time Outputs'!$L:$L,'VISSIM Travel Time Outputs'!$D:$D,$D81,'VISSIM Travel Time Outputs'!$A:$A,"AVG",'VISSIM Travel Time Outputs'!$B:$B,IH$9),"-")</f>
        <v>-</v>
      </c>
      <c r="II81" s="380" t="str">
        <f>IFERROR(AVERAGEIFS('VISSIM Travel Time Outputs'!$L:$L,'VISSIM Travel Time Outputs'!$D:$D,$D81,'VISSIM Travel Time Outputs'!$A:$A,"AVG",'VISSIM Travel Time Outputs'!$B:$B,II$9),"-")</f>
        <v>-</v>
      </c>
      <c r="IJ81" s="380" t="str">
        <f>IFERROR(AVERAGEIFS('VISSIM Travel Time Outputs'!$L:$L,'VISSIM Travel Time Outputs'!$D:$D,$D81,'VISSIM Travel Time Outputs'!$A:$A,"AVG",'VISSIM Travel Time Outputs'!$B:$B,IJ$9),"-")</f>
        <v>-</v>
      </c>
      <c r="IK81" s="380" t="str">
        <f>IFERROR(AVERAGEIFS('VISSIM Travel Time Outputs'!$L:$L,'VISSIM Travel Time Outputs'!$D:$D,$D81,'VISSIM Travel Time Outputs'!$A:$A,"AVG",'VISSIM Travel Time Outputs'!$B:$B,IK$9),"-")</f>
        <v>-</v>
      </c>
      <c r="IL81" s="380" t="str">
        <f>IFERROR(AVERAGEIFS('VISSIM Travel Time Outputs'!$L:$L,'VISSIM Travel Time Outputs'!$D:$D,$D81,'VISSIM Travel Time Outputs'!$A:$A,"AVG",'VISSIM Travel Time Outputs'!$B:$B,IL$9),"-")</f>
        <v>-</v>
      </c>
      <c r="IM81" s="380" t="str">
        <f>IFERROR(AVERAGEIFS('VISSIM Travel Time Outputs'!$L:$L,'VISSIM Travel Time Outputs'!$D:$D,$D81,'VISSIM Travel Time Outputs'!$A:$A,"AVG",'VISSIM Travel Time Outputs'!$B:$B,IM$9),"-")</f>
        <v>-</v>
      </c>
      <c r="IN81" s="380" t="str">
        <f>IFERROR(AVERAGEIFS('VISSIM Travel Time Outputs'!$L:$L,'VISSIM Travel Time Outputs'!$D:$D,$D81,'VISSIM Travel Time Outputs'!$A:$A,"AVG",'VISSIM Travel Time Outputs'!$B:$B,IN$9),"-")</f>
        <v>-</v>
      </c>
      <c r="IO81" s="380" t="str">
        <f>IFERROR(AVERAGEIFS('VISSIM Travel Time Outputs'!$L:$L,'VISSIM Travel Time Outputs'!$D:$D,$D81,'VISSIM Travel Time Outputs'!$A:$A,"AVG",'VISSIM Travel Time Outputs'!$B:$B,IO$9),"-")</f>
        <v>-</v>
      </c>
      <c r="IP81" s="380" t="str">
        <f>IFERROR(AVERAGEIFS('VISSIM Travel Time Outputs'!$L:$L,'VISSIM Travel Time Outputs'!$D:$D,$D81,'VISSIM Travel Time Outputs'!$A:$A,"AVG",'VISSIM Travel Time Outputs'!$B:$B,IP$9),"-")</f>
        <v>-</v>
      </c>
      <c r="IQ81" s="380" t="str">
        <f>IFERROR(AVERAGEIFS('VISSIM Travel Time Outputs'!$L:$L,'VISSIM Travel Time Outputs'!$D:$D,$D81,'VISSIM Travel Time Outputs'!$A:$A,"AVG",'VISSIM Travel Time Outputs'!$B:$B,IQ$9),"-")</f>
        <v>-</v>
      </c>
      <c r="IR81" s="381" t="str">
        <f>IFERROR(AVERAGEIFS('VISSIM Travel Time Outputs'!$L:$L,'VISSIM Travel Time Outputs'!$D:$D,$D81,'VISSIM Travel Time Outputs'!$A:$A,"AVG",'VISSIM Travel Time Outputs'!$B:$B,IR$9),"-")</f>
        <v>-</v>
      </c>
      <c r="IS81" s="381" t="str">
        <f t="shared" si="53"/>
        <v>--</v>
      </c>
    </row>
    <row r="82" spans="1:253" x14ac:dyDescent="0.25">
      <c r="A82" s="302" t="str">
        <f t="shared" si="34"/>
        <v>H</v>
      </c>
      <c r="B82" s="375">
        <f t="shared" si="54"/>
        <v>73</v>
      </c>
      <c r="C82" s="475">
        <f>INDEX('Input - Travel Times'!$B$3:$AL$103,MATCH($B82,'Input - Travel Times'!$B$3:$B$103,0),MATCH(C$9,'Input - Travel Times'!$B$3:$AL$3,0))</f>
        <v>0</v>
      </c>
      <c r="D82" s="194">
        <f>INDEX('Input - Travel Times'!$B$3:$AS$103,MATCH($B82,'Input - Travel Times'!$B$3:$B$103,0),MATCH(D$9,'Input - Travel Times'!$B$3:$AS$3,0))</f>
        <v>0</v>
      </c>
      <c r="E82" s="582">
        <f>TIME(0,0,INDEX('Input - Travel Times'!$B$3:$AL$103,MATCH($B82,'Input - Travel Times'!$B$3:$B$103,0),MATCH(E$9,'Input - Travel Times'!$B$3:$AL$3,0)))</f>
        <v>0</v>
      </c>
      <c r="F82" s="582">
        <f>TIME(0,0,INDEX('Input - Travel Times'!$B$3:$AL$103,MATCH($B82,'Input - Travel Times'!$B$3:$B$103,0),MATCH(F$9,'Input - Travel Times'!$B$3:$AL$3,0)))</f>
        <v>0</v>
      </c>
      <c r="G82" s="582">
        <f>TIME(0,0,INDEX('Input - Travel Times'!$B$3:$AL$103,MATCH($B82,'Input - Travel Times'!$B$3:$B$103,0),MATCH(G$9,'Input - Travel Times'!$B$3:$AL$3,0)))</f>
        <v>0</v>
      </c>
      <c r="I82" s="259" t="str">
        <f>IFERROR(TIME(0,0,AVERAGEIFS('VISSIM Travel Time Outputs'!$I:$I,'VISSIM Travel Time Outputs'!$D:$D,$D82,'VISSIM Travel Time Outputs'!$A:$A,"AVG",'VISSIM Travel Time Outputs'!$B:$B,I$9)),"-")</f>
        <v>-</v>
      </c>
      <c r="J82" s="36" t="str">
        <f>IFERROR(TIME(0,0,AVERAGEIFS('VISSIM Travel Time Outputs'!$I:$I,'VISSIM Travel Time Outputs'!$D:$D,$D82,'VISSIM Travel Time Outputs'!$A:$A,"AVG",'VISSIM Travel Time Outputs'!$B:$B,J$9)),"-")</f>
        <v>-</v>
      </c>
      <c r="K82" s="36" t="str">
        <f>IFERROR(TIME(0,0,AVERAGEIFS('VISSIM Travel Time Outputs'!$I:$I,'VISSIM Travel Time Outputs'!$D:$D,$D82,'VISSIM Travel Time Outputs'!$A:$A,"AVG",'VISSIM Travel Time Outputs'!$B:$B,K$9)),"-")</f>
        <v>-</v>
      </c>
      <c r="L82" s="36" t="str">
        <f>IFERROR(TIME(0,0,AVERAGEIFS('VISSIM Travel Time Outputs'!$I:$I,'VISSIM Travel Time Outputs'!$D:$D,$D82,'VISSIM Travel Time Outputs'!$A:$A,"AVG",'VISSIM Travel Time Outputs'!$B:$B,L$9)),"-")</f>
        <v>-</v>
      </c>
      <c r="M82" s="36" t="str">
        <f>IFERROR(TIME(0,0,AVERAGEIFS('VISSIM Travel Time Outputs'!$I:$I,'VISSIM Travel Time Outputs'!$D:$D,$D82,'VISSIM Travel Time Outputs'!$A:$A,"AVG",'VISSIM Travel Time Outputs'!$B:$B,M$9)),"-")</f>
        <v>-</v>
      </c>
      <c r="N82" s="36" t="str">
        <f>IFERROR(TIME(0,0,AVERAGEIFS('VISSIM Travel Time Outputs'!$I:$I,'VISSIM Travel Time Outputs'!$D:$D,$D82,'VISSIM Travel Time Outputs'!$A:$A,"AVG",'VISSIM Travel Time Outputs'!$B:$B,N$9)),"-")</f>
        <v>-</v>
      </c>
      <c r="O82" s="36" t="str">
        <f>IFERROR(TIME(0,0,AVERAGEIFS('VISSIM Travel Time Outputs'!$I:$I,'VISSIM Travel Time Outputs'!$D:$D,$D82,'VISSIM Travel Time Outputs'!$A:$A,"AVG",'VISSIM Travel Time Outputs'!$B:$B,O$9)),"-")</f>
        <v>-</v>
      </c>
      <c r="P82" s="36" t="str">
        <f>IFERROR(TIME(0,0,AVERAGEIFS('VISSIM Travel Time Outputs'!$I:$I,'VISSIM Travel Time Outputs'!$D:$D,$D82,'VISSIM Travel Time Outputs'!$A:$A,"AVG",'VISSIM Travel Time Outputs'!$B:$B,P$9)),"-")</f>
        <v>-</v>
      </c>
      <c r="Q82" s="36" t="str">
        <f>IFERROR(TIME(0,0,AVERAGEIFS('VISSIM Travel Time Outputs'!$I:$I,'VISSIM Travel Time Outputs'!$D:$D,$D82,'VISSIM Travel Time Outputs'!$A:$A,"AVG",'VISSIM Travel Time Outputs'!$B:$B,Q$9)),"-")</f>
        <v>-</v>
      </c>
      <c r="R82" s="36" t="str">
        <f>IFERROR(TIME(0,0,AVERAGEIFS('VISSIM Travel Time Outputs'!$I:$I,'VISSIM Travel Time Outputs'!$D:$D,$D82,'VISSIM Travel Time Outputs'!$A:$A,"AVG",'VISSIM Travel Time Outputs'!$B:$B,R$9)),"-")</f>
        <v>-</v>
      </c>
      <c r="S82" s="36" t="str">
        <f>IFERROR(TIME(0,0,AVERAGEIFS('VISSIM Travel Time Outputs'!$I:$I,'VISSIM Travel Time Outputs'!$D:$D,$D82,'VISSIM Travel Time Outputs'!$A:$A,"AVG",'VISSIM Travel Time Outputs'!$B:$B,S$9)),"-")</f>
        <v>-</v>
      </c>
      <c r="T82" s="36" t="str">
        <f>IFERROR(TIME(0,0,AVERAGEIFS('VISSIM Travel Time Outputs'!$I:$I,'VISSIM Travel Time Outputs'!$D:$D,$D82,'VISSIM Travel Time Outputs'!$A:$A,"AVG",'VISSIM Travel Time Outputs'!$B:$B,T$9)),"-")</f>
        <v>-</v>
      </c>
      <c r="U82" s="36" t="str">
        <f>IFERROR(TIME(0,0,AVERAGEIFS('VISSIM Travel Time Outputs'!$I:$I,'VISSIM Travel Time Outputs'!$D:$D,$D82,'VISSIM Travel Time Outputs'!$A:$A,"AVG",'VISSIM Travel Time Outputs'!$B:$B,U$9)),"-")</f>
        <v>-</v>
      </c>
      <c r="V82" s="36" t="str">
        <f>IFERROR(TIME(0,0,AVERAGEIFS('VISSIM Travel Time Outputs'!$I:$I,'VISSIM Travel Time Outputs'!$D:$D,$D82,'VISSIM Travel Time Outputs'!$A:$A,"AVG",'VISSIM Travel Time Outputs'!$B:$B,V$9)),"-")</f>
        <v>-</v>
      </c>
      <c r="W82" s="36" t="str">
        <f>IFERROR(TIME(0,0,AVERAGEIFS('VISSIM Travel Time Outputs'!$I:$I,'VISSIM Travel Time Outputs'!$D:$D,$D82,'VISSIM Travel Time Outputs'!$A:$A,"AVG",'VISSIM Travel Time Outputs'!$B:$B,W$9)),"-")</f>
        <v>-</v>
      </c>
      <c r="X82" s="177" t="str">
        <f>IFERROR(TIME(0,0,AVERAGEIFS('VISSIM Travel Time Outputs'!$I:$I,'VISSIM Travel Time Outputs'!$D:$D,$D82,'VISSIM Travel Time Outputs'!$A:$A,"AVG",'VISSIM Travel Time Outputs'!$B:$B,X$9)),"-")</f>
        <v>-</v>
      </c>
      <c r="Y82" s="304"/>
      <c r="Z82" s="379" t="str">
        <f>IFERROR(AVERAGEIFS('VISSIM Travel Time Outputs'!$F:$F,'VISSIM Travel Time Outputs'!$D:$D,$D82,'VISSIM Travel Time Outputs'!$A:$A,"AVG",'VISSIM Travel Time Outputs'!$B:$B,Z$9),"-")</f>
        <v>-</v>
      </c>
      <c r="AA82" s="380" t="str">
        <f>IFERROR(AVERAGEIFS('VISSIM Travel Time Outputs'!$F:$F,'VISSIM Travel Time Outputs'!$D:$D,$D82,'VISSIM Travel Time Outputs'!$A:$A,"AVG",'VISSIM Travel Time Outputs'!$B:$B,AA$9),"-")</f>
        <v>-</v>
      </c>
      <c r="AB82" s="380" t="str">
        <f>IFERROR(AVERAGEIFS('VISSIM Travel Time Outputs'!$F:$F,'VISSIM Travel Time Outputs'!$D:$D,$D82,'VISSIM Travel Time Outputs'!$A:$A,"AVG",'VISSIM Travel Time Outputs'!$B:$B,AB$9),"-")</f>
        <v>-</v>
      </c>
      <c r="AC82" s="380" t="str">
        <f>IFERROR(AVERAGEIFS('VISSIM Travel Time Outputs'!$F:$F,'VISSIM Travel Time Outputs'!$D:$D,$D82,'VISSIM Travel Time Outputs'!$A:$A,"AVG",'VISSIM Travel Time Outputs'!$B:$B,AC$9),"-")</f>
        <v>-</v>
      </c>
      <c r="AD82" s="380" t="str">
        <f>IFERROR(AVERAGEIFS('VISSIM Travel Time Outputs'!$F:$F,'VISSIM Travel Time Outputs'!$D:$D,$D82,'VISSIM Travel Time Outputs'!$A:$A,"AVG",'VISSIM Travel Time Outputs'!$B:$B,AD$9),"-")</f>
        <v>-</v>
      </c>
      <c r="AE82" s="380" t="str">
        <f>IFERROR(AVERAGEIFS('VISSIM Travel Time Outputs'!$F:$F,'VISSIM Travel Time Outputs'!$D:$D,$D82,'VISSIM Travel Time Outputs'!$A:$A,"AVG",'VISSIM Travel Time Outputs'!$B:$B,AE$9),"-")</f>
        <v>-</v>
      </c>
      <c r="AF82" s="380" t="str">
        <f>IFERROR(AVERAGEIFS('VISSIM Travel Time Outputs'!$F:$F,'VISSIM Travel Time Outputs'!$D:$D,$D82,'VISSIM Travel Time Outputs'!$A:$A,"AVG",'VISSIM Travel Time Outputs'!$B:$B,AF$9),"-")</f>
        <v>-</v>
      </c>
      <c r="AG82" s="380" t="str">
        <f>IFERROR(AVERAGEIFS('VISSIM Travel Time Outputs'!$F:$F,'VISSIM Travel Time Outputs'!$D:$D,$D82,'VISSIM Travel Time Outputs'!$A:$A,"AVG",'VISSIM Travel Time Outputs'!$B:$B,AG$9),"-")</f>
        <v>-</v>
      </c>
      <c r="AH82" s="380" t="str">
        <f>IFERROR(AVERAGEIFS('VISSIM Travel Time Outputs'!$F:$F,'VISSIM Travel Time Outputs'!$D:$D,$D82,'VISSIM Travel Time Outputs'!$A:$A,"AVG",'VISSIM Travel Time Outputs'!$B:$B,AH$9),"-")</f>
        <v>-</v>
      </c>
      <c r="AI82" s="380" t="str">
        <f>IFERROR(AVERAGEIFS('VISSIM Travel Time Outputs'!$F:$F,'VISSIM Travel Time Outputs'!$D:$D,$D82,'VISSIM Travel Time Outputs'!$A:$A,"AVG",'VISSIM Travel Time Outputs'!$B:$B,AI$9),"-")</f>
        <v>-</v>
      </c>
      <c r="AJ82" s="380" t="str">
        <f>IFERROR(AVERAGEIFS('VISSIM Travel Time Outputs'!$F:$F,'VISSIM Travel Time Outputs'!$D:$D,$D82,'VISSIM Travel Time Outputs'!$A:$A,"AVG",'VISSIM Travel Time Outputs'!$B:$B,AJ$9),"-")</f>
        <v>-</v>
      </c>
      <c r="AK82" s="380" t="str">
        <f>IFERROR(AVERAGEIFS('VISSIM Travel Time Outputs'!$F:$F,'VISSIM Travel Time Outputs'!$D:$D,$D82,'VISSIM Travel Time Outputs'!$A:$A,"AVG",'VISSIM Travel Time Outputs'!$B:$B,AK$9),"-")</f>
        <v>-</v>
      </c>
      <c r="AL82" s="380" t="str">
        <f>IFERROR(AVERAGEIFS('VISSIM Travel Time Outputs'!$F:$F,'VISSIM Travel Time Outputs'!$D:$D,$D82,'VISSIM Travel Time Outputs'!$A:$A,"AVG",'VISSIM Travel Time Outputs'!$B:$B,AL$9),"-")</f>
        <v>-</v>
      </c>
      <c r="AM82" s="380" t="str">
        <f>IFERROR(AVERAGEIFS('VISSIM Travel Time Outputs'!$F:$F,'VISSIM Travel Time Outputs'!$D:$D,$D82,'VISSIM Travel Time Outputs'!$A:$A,"AVG",'VISSIM Travel Time Outputs'!$B:$B,AM$9),"-")</f>
        <v>-</v>
      </c>
      <c r="AN82" s="380" t="str">
        <f>IFERROR(AVERAGEIFS('VISSIM Travel Time Outputs'!$F:$F,'VISSIM Travel Time Outputs'!$D:$D,$D82,'VISSIM Travel Time Outputs'!$A:$A,"AVG",'VISSIM Travel Time Outputs'!$B:$B,AN$9),"-")</f>
        <v>-</v>
      </c>
      <c r="AO82" s="381" t="str">
        <f>IFERROR(AVERAGEIFS('VISSIM Travel Time Outputs'!$F:$F,'VISSIM Travel Time Outputs'!$D:$D,$D82,'VISSIM Travel Time Outputs'!$A:$A,"AVG",'VISSIM Travel Time Outputs'!$B:$B,AO$9),"-")</f>
        <v>-</v>
      </c>
      <c r="AP82" s="387"/>
      <c r="AQ82" s="259" t="str">
        <f t="shared" si="35"/>
        <v>--</v>
      </c>
      <c r="AR82" s="410" t="str">
        <f t="shared" si="36"/>
        <v>--</v>
      </c>
      <c r="AS82" s="381">
        <f t="shared" si="37"/>
        <v>0</v>
      </c>
      <c r="AT82" s="305"/>
      <c r="AU82" s="259" t="str">
        <f>IFERROR(TIME(0,0,AVERAGEIFS('VISSIM Travel Time Outputs'!$J:$J,'VISSIM Travel Time Outputs'!$D:$D,$D82,'VISSIM Travel Time Outputs'!$A:$A,"AVG",'VISSIM Travel Time Outputs'!$B:$B,AU$9)),"-")</f>
        <v>-</v>
      </c>
      <c r="AV82" s="36" t="str">
        <f>IFERROR(TIME(0,0,AVERAGEIFS('VISSIM Travel Time Outputs'!$J:$J,'VISSIM Travel Time Outputs'!$D:$D,$D82,'VISSIM Travel Time Outputs'!$A:$A,"AVG",'VISSIM Travel Time Outputs'!$B:$B,AV$9)),"-")</f>
        <v>-</v>
      </c>
      <c r="AW82" s="36" t="str">
        <f>IFERROR(TIME(0,0,AVERAGEIFS('VISSIM Travel Time Outputs'!$J:$J,'VISSIM Travel Time Outputs'!$D:$D,$D82,'VISSIM Travel Time Outputs'!$A:$A,"AVG",'VISSIM Travel Time Outputs'!$B:$B,AW$9)),"-")</f>
        <v>-</v>
      </c>
      <c r="AX82" s="36" t="str">
        <f>IFERROR(TIME(0,0,AVERAGEIFS('VISSIM Travel Time Outputs'!$J:$J,'VISSIM Travel Time Outputs'!$D:$D,$D82,'VISSIM Travel Time Outputs'!$A:$A,"AVG",'VISSIM Travel Time Outputs'!$B:$B,AX$9)),"-")</f>
        <v>-</v>
      </c>
      <c r="AY82" s="36" t="str">
        <f>IFERROR(TIME(0,0,AVERAGEIFS('VISSIM Travel Time Outputs'!$J:$J,'VISSIM Travel Time Outputs'!$D:$D,$D82,'VISSIM Travel Time Outputs'!$A:$A,"AVG",'VISSIM Travel Time Outputs'!$B:$B,AY$9)),"-")</f>
        <v>-</v>
      </c>
      <c r="AZ82" s="36" t="str">
        <f>IFERROR(TIME(0,0,AVERAGEIFS('VISSIM Travel Time Outputs'!$J:$J,'VISSIM Travel Time Outputs'!$D:$D,$D82,'VISSIM Travel Time Outputs'!$A:$A,"AVG",'VISSIM Travel Time Outputs'!$B:$B,AZ$9)),"-")</f>
        <v>-</v>
      </c>
      <c r="BA82" s="36" t="str">
        <f>IFERROR(TIME(0,0,AVERAGEIFS('VISSIM Travel Time Outputs'!$J:$J,'VISSIM Travel Time Outputs'!$D:$D,$D82,'VISSIM Travel Time Outputs'!$A:$A,"AVG",'VISSIM Travel Time Outputs'!$B:$B,BA$9)),"-")</f>
        <v>-</v>
      </c>
      <c r="BB82" s="36" t="str">
        <f>IFERROR(TIME(0,0,AVERAGEIFS('VISSIM Travel Time Outputs'!$J:$J,'VISSIM Travel Time Outputs'!$D:$D,$D82,'VISSIM Travel Time Outputs'!$A:$A,"AVG",'VISSIM Travel Time Outputs'!$B:$B,BB$9)),"-")</f>
        <v>-</v>
      </c>
      <c r="BC82" s="36" t="str">
        <f>IFERROR(TIME(0,0,AVERAGEIFS('VISSIM Travel Time Outputs'!$J:$J,'VISSIM Travel Time Outputs'!$D:$D,$D82,'VISSIM Travel Time Outputs'!$A:$A,"AVG",'VISSIM Travel Time Outputs'!$B:$B,BC$9)),"-")</f>
        <v>-</v>
      </c>
      <c r="BD82" s="36" t="str">
        <f>IFERROR(TIME(0,0,AVERAGEIFS('VISSIM Travel Time Outputs'!$J:$J,'VISSIM Travel Time Outputs'!$D:$D,$D82,'VISSIM Travel Time Outputs'!$A:$A,"AVG",'VISSIM Travel Time Outputs'!$B:$B,BD$9)),"-")</f>
        <v>-</v>
      </c>
      <c r="BE82" s="36" t="str">
        <f>IFERROR(TIME(0,0,AVERAGEIFS('VISSIM Travel Time Outputs'!$J:$J,'VISSIM Travel Time Outputs'!$D:$D,$D82,'VISSIM Travel Time Outputs'!$A:$A,"AVG",'VISSIM Travel Time Outputs'!$B:$B,BE$9)),"-")</f>
        <v>-</v>
      </c>
      <c r="BF82" s="36" t="str">
        <f>IFERROR(TIME(0,0,AVERAGEIFS('VISSIM Travel Time Outputs'!$J:$J,'VISSIM Travel Time Outputs'!$D:$D,$D82,'VISSIM Travel Time Outputs'!$A:$A,"AVG",'VISSIM Travel Time Outputs'!$B:$B,BF$9)),"-")</f>
        <v>-</v>
      </c>
      <c r="BG82" s="36" t="str">
        <f>IFERROR(TIME(0,0,AVERAGEIFS('VISSIM Travel Time Outputs'!$J:$J,'VISSIM Travel Time Outputs'!$D:$D,$D82,'VISSIM Travel Time Outputs'!$A:$A,"AVG",'VISSIM Travel Time Outputs'!$B:$B,BG$9)),"-")</f>
        <v>-</v>
      </c>
      <c r="BH82" s="36" t="str">
        <f>IFERROR(TIME(0,0,AVERAGEIFS('VISSIM Travel Time Outputs'!$J:$J,'VISSIM Travel Time Outputs'!$D:$D,$D82,'VISSIM Travel Time Outputs'!$A:$A,"AVG",'VISSIM Travel Time Outputs'!$B:$B,BH$9)),"-")</f>
        <v>-</v>
      </c>
      <c r="BI82" s="36" t="str">
        <f>IFERROR(TIME(0,0,AVERAGEIFS('VISSIM Travel Time Outputs'!$J:$J,'VISSIM Travel Time Outputs'!$D:$D,$D82,'VISSIM Travel Time Outputs'!$A:$A,"AVG",'VISSIM Travel Time Outputs'!$B:$B,BI$9)),"-")</f>
        <v>-</v>
      </c>
      <c r="BJ82" s="177" t="str">
        <f>IFERROR(TIME(0,0,AVERAGEIFS('VISSIM Travel Time Outputs'!$J:$J,'VISSIM Travel Time Outputs'!$D:$D,$D82,'VISSIM Travel Time Outputs'!$A:$A,"AVG",'VISSIM Travel Time Outputs'!$B:$B,BJ$9)),"-")</f>
        <v>-</v>
      </c>
      <c r="BK82" s="164"/>
      <c r="BL82" s="379" t="str">
        <f>IFERROR(AVERAGEIFS('VISSIM Travel Time Outputs'!$G:$G,'VISSIM Travel Time Outputs'!$D:$D,$D82,'VISSIM Travel Time Outputs'!$A:$A,"AVG",'VISSIM Travel Time Outputs'!$B:$B,BL$9),"-")</f>
        <v>-</v>
      </c>
      <c r="BM82" s="380" t="str">
        <f>IFERROR(AVERAGEIFS('VISSIM Travel Time Outputs'!$G:$G,'VISSIM Travel Time Outputs'!$D:$D,$D82,'VISSIM Travel Time Outputs'!$A:$A,"AVG",'VISSIM Travel Time Outputs'!$B:$B,BM$9),"-")</f>
        <v>-</v>
      </c>
      <c r="BN82" s="380" t="str">
        <f>IFERROR(AVERAGEIFS('VISSIM Travel Time Outputs'!$G:$G,'VISSIM Travel Time Outputs'!$D:$D,$D82,'VISSIM Travel Time Outputs'!$A:$A,"AVG",'VISSIM Travel Time Outputs'!$B:$B,BN$9),"-")</f>
        <v>-</v>
      </c>
      <c r="BO82" s="380" t="str">
        <f>IFERROR(AVERAGEIFS('VISSIM Travel Time Outputs'!$G:$G,'VISSIM Travel Time Outputs'!$D:$D,$D82,'VISSIM Travel Time Outputs'!$A:$A,"AVG",'VISSIM Travel Time Outputs'!$B:$B,BO$9),"-")</f>
        <v>-</v>
      </c>
      <c r="BP82" s="380" t="str">
        <f>IFERROR(AVERAGEIFS('VISSIM Travel Time Outputs'!$G:$G,'VISSIM Travel Time Outputs'!$D:$D,$D82,'VISSIM Travel Time Outputs'!$A:$A,"AVG",'VISSIM Travel Time Outputs'!$B:$B,BP$9),"-")</f>
        <v>-</v>
      </c>
      <c r="BQ82" s="380" t="str">
        <f>IFERROR(AVERAGEIFS('VISSIM Travel Time Outputs'!$G:$G,'VISSIM Travel Time Outputs'!$D:$D,$D82,'VISSIM Travel Time Outputs'!$A:$A,"AVG",'VISSIM Travel Time Outputs'!$B:$B,BQ$9),"-")</f>
        <v>-</v>
      </c>
      <c r="BR82" s="380" t="str">
        <f>IFERROR(AVERAGEIFS('VISSIM Travel Time Outputs'!$G:$G,'VISSIM Travel Time Outputs'!$D:$D,$D82,'VISSIM Travel Time Outputs'!$A:$A,"AVG",'VISSIM Travel Time Outputs'!$B:$B,BR$9),"-")</f>
        <v>-</v>
      </c>
      <c r="BS82" s="380" t="str">
        <f>IFERROR(AVERAGEIFS('VISSIM Travel Time Outputs'!$G:$G,'VISSIM Travel Time Outputs'!$D:$D,$D82,'VISSIM Travel Time Outputs'!$A:$A,"AVG",'VISSIM Travel Time Outputs'!$B:$B,BS$9),"-")</f>
        <v>-</v>
      </c>
      <c r="BT82" s="380" t="str">
        <f>IFERROR(AVERAGEIFS('VISSIM Travel Time Outputs'!$G:$G,'VISSIM Travel Time Outputs'!$D:$D,$D82,'VISSIM Travel Time Outputs'!$A:$A,"AVG",'VISSIM Travel Time Outputs'!$B:$B,BT$9),"-")</f>
        <v>-</v>
      </c>
      <c r="BU82" s="380" t="str">
        <f>IFERROR(AVERAGEIFS('VISSIM Travel Time Outputs'!$G:$G,'VISSIM Travel Time Outputs'!$D:$D,$D82,'VISSIM Travel Time Outputs'!$A:$A,"AVG",'VISSIM Travel Time Outputs'!$B:$B,BU$9),"-")</f>
        <v>-</v>
      </c>
      <c r="BV82" s="380" t="str">
        <f>IFERROR(AVERAGEIFS('VISSIM Travel Time Outputs'!$G:$G,'VISSIM Travel Time Outputs'!$D:$D,$D82,'VISSIM Travel Time Outputs'!$A:$A,"AVG",'VISSIM Travel Time Outputs'!$B:$B,BV$9),"-")</f>
        <v>-</v>
      </c>
      <c r="BW82" s="380" t="str">
        <f>IFERROR(AVERAGEIFS('VISSIM Travel Time Outputs'!$G:$G,'VISSIM Travel Time Outputs'!$D:$D,$D82,'VISSIM Travel Time Outputs'!$A:$A,"AVG",'VISSIM Travel Time Outputs'!$B:$B,BW$9),"-")</f>
        <v>-</v>
      </c>
      <c r="BX82" s="380" t="str">
        <f>IFERROR(AVERAGEIFS('VISSIM Travel Time Outputs'!$G:$G,'VISSIM Travel Time Outputs'!$D:$D,$D82,'VISSIM Travel Time Outputs'!$A:$A,"AVG",'VISSIM Travel Time Outputs'!$B:$B,BX$9),"-")</f>
        <v>-</v>
      </c>
      <c r="BY82" s="380" t="str">
        <f>IFERROR(AVERAGEIFS('VISSIM Travel Time Outputs'!$G:$G,'VISSIM Travel Time Outputs'!$D:$D,$D82,'VISSIM Travel Time Outputs'!$A:$A,"AVG",'VISSIM Travel Time Outputs'!$B:$B,BY$9),"-")</f>
        <v>-</v>
      </c>
      <c r="BZ82" s="380" t="str">
        <f>IFERROR(AVERAGEIFS('VISSIM Travel Time Outputs'!$G:$G,'VISSIM Travel Time Outputs'!$D:$D,$D82,'VISSIM Travel Time Outputs'!$A:$A,"AVG",'VISSIM Travel Time Outputs'!$B:$B,BZ$9),"-")</f>
        <v>-</v>
      </c>
      <c r="CA82" s="381" t="str">
        <f>IFERROR(AVERAGEIFS('VISSIM Travel Time Outputs'!$G:$G,'VISSIM Travel Time Outputs'!$D:$D,$D82,'VISSIM Travel Time Outputs'!$A:$A,"AVG",'VISSIM Travel Time Outputs'!$B:$B,CA$9),"-")</f>
        <v>-</v>
      </c>
      <c r="CB82" s="304"/>
      <c r="CC82" s="259" t="str">
        <f t="shared" si="38"/>
        <v>--</v>
      </c>
      <c r="CD82" s="410" t="str">
        <f t="shared" si="39"/>
        <v>--</v>
      </c>
      <c r="CE82" s="381">
        <f t="shared" si="40"/>
        <v>0</v>
      </c>
      <c r="CF82" s="387"/>
      <c r="CG82" s="259" t="str">
        <f>IFERROR(GETPIVOTDATA("Average of TRAVTM(31)",#REF!,"TIMEINT",CG$9,"VEHICLETRAVELTIMEMEASUREMENT",$D82)/3600/24,"--")</f>
        <v>--</v>
      </c>
      <c r="CH82" s="36" t="str">
        <f>IFERROR(GETPIVOTDATA("Average of TRAVTM(31)",#REF!,"TIMEINT",CH$9,"VEHICLETRAVELTIMEMEASUREMENT",$D82)/3600/24,"--")</f>
        <v>--</v>
      </c>
      <c r="CI82" s="36" t="str">
        <f>IFERROR(GETPIVOTDATA("Average of TRAVTM(31)",#REF!,"TIMEINT",CI$9,"VEHICLETRAVELTIMEMEASUREMENT",$D82)/3600/24,"--")</f>
        <v>--</v>
      </c>
      <c r="CJ82" s="36" t="str">
        <f>IFERROR(GETPIVOTDATA("Average of TRAVTM(31)",#REF!,"TIMEINT",CJ$9,"VEHICLETRAVELTIMEMEASUREMENT",$D82)/3600/24,"--")</f>
        <v>--</v>
      </c>
      <c r="CK82" s="36" t="str">
        <f>IFERROR(GETPIVOTDATA("Average of TRAVTM(31)",#REF!,"TIMEINT",CK$9,"VEHICLETRAVELTIMEMEASUREMENT",$D82)/3600/24,"--")</f>
        <v>--</v>
      </c>
      <c r="CL82" s="36" t="str">
        <f>IFERROR(GETPIVOTDATA("Average of TRAVTM(31)",#REF!,"TIMEINT",CL$9,"VEHICLETRAVELTIMEMEASUREMENT",$D82)/3600/24,"--")</f>
        <v>--</v>
      </c>
      <c r="CM82" s="36" t="str">
        <f>IFERROR(GETPIVOTDATA("Average of TRAVTM(31)",#REF!,"TIMEINT",CM$9,"VEHICLETRAVELTIMEMEASUREMENT",$D82)/3600/24,"--")</f>
        <v>--</v>
      </c>
      <c r="CN82" s="36" t="str">
        <f>IFERROR(GETPIVOTDATA("Average of TRAVTM(31)",#REF!,"TIMEINT",CN$9,"VEHICLETRAVELTIMEMEASUREMENT",$D82)/3600/24,"--")</f>
        <v>--</v>
      </c>
      <c r="CO82" s="36" t="str">
        <f>IFERROR(GETPIVOTDATA("Average of TRAVTM(31)",#REF!,"TIMEINT",CO$9,"VEHICLETRAVELTIMEMEASUREMENT",$D82)/3600/24,"--")</f>
        <v>--</v>
      </c>
      <c r="CP82" s="36" t="str">
        <f>IFERROR(GETPIVOTDATA("Average of TRAVTM(31)",#REF!,"TIMEINT",CP$9,"VEHICLETRAVELTIMEMEASUREMENT",$D82)/3600/24,"--")</f>
        <v>--</v>
      </c>
      <c r="CQ82" s="36" t="str">
        <f>IFERROR(GETPIVOTDATA("Average of TRAVTM(31)",#REF!,"TIMEINT",CQ$9,"VEHICLETRAVELTIMEMEASUREMENT",$D82)/3600/24,"--")</f>
        <v>--</v>
      </c>
      <c r="CR82" s="36" t="str">
        <f>IFERROR(GETPIVOTDATA("Average of TRAVTM(31)",#REF!,"TIMEINT",CR$9,"VEHICLETRAVELTIMEMEASUREMENT",$D82)/3600/24,"--")</f>
        <v>--</v>
      </c>
      <c r="CS82" s="36" t="str">
        <f>IFERROR(GETPIVOTDATA("Average of TRAVTM(31)",#REF!,"TIMEINT",CS$9,"VEHICLETRAVELTIMEMEASUREMENT",$D82)/3600/24,"--")</f>
        <v>--</v>
      </c>
      <c r="CT82" s="36" t="str">
        <f>IFERROR(GETPIVOTDATA("Average of TRAVTM(31)",#REF!,"TIMEINT",CT$9,"VEHICLETRAVELTIMEMEASUREMENT",$D82)/3600/24,"--")</f>
        <v>--</v>
      </c>
      <c r="CU82" s="36" t="str">
        <f>IFERROR(GETPIVOTDATA("Average of TRAVTM(31)",#REF!,"TIMEINT",CU$9,"VEHICLETRAVELTIMEMEASUREMENT",$D82)/3600/24,"--")</f>
        <v>--</v>
      </c>
      <c r="CV82" s="177" t="str">
        <f>IFERROR(GETPIVOTDATA("Average of TRAVTM(31)",#REF!,"TIMEINT",CV$9,"VEHICLETRAVELTIMEMEASUREMENT",$D82)/3600/24,"--")</f>
        <v>--</v>
      </c>
      <c r="CW82" s="387"/>
      <c r="CX82" s="379" t="str">
        <f>IFERROR(GETPIVOTDATA("Average of VEHS(31)",#REF!,"TIMEINT",CX$9,"VEHICLETRAVELTIMEMEASUREMENT",$D82),"--")</f>
        <v>--</v>
      </c>
      <c r="CY82" s="380" t="str">
        <f>IFERROR(GETPIVOTDATA("Average of VEHS(31)",#REF!,"TIMEINT",CY$9,"VEHICLETRAVELTIMEMEASUREMENT",$D82),"--")</f>
        <v>--</v>
      </c>
      <c r="CZ82" s="380" t="str">
        <f>IFERROR(GETPIVOTDATA("Average of VEHS(31)",#REF!,"TIMEINT",CZ$9,"VEHICLETRAVELTIMEMEASUREMENT",$D82),"--")</f>
        <v>--</v>
      </c>
      <c r="DA82" s="380" t="str">
        <f>IFERROR(GETPIVOTDATA("Average of VEHS(31)",#REF!,"TIMEINT",DA$9,"VEHICLETRAVELTIMEMEASUREMENT",$D82),"--")</f>
        <v>--</v>
      </c>
      <c r="DB82" s="380" t="str">
        <f>IFERROR(GETPIVOTDATA("Average of VEHS(31)",#REF!,"TIMEINT",DB$9,"VEHICLETRAVELTIMEMEASUREMENT",$D82),"--")</f>
        <v>--</v>
      </c>
      <c r="DC82" s="380" t="str">
        <f>IFERROR(GETPIVOTDATA("Average of VEHS(31)",#REF!,"TIMEINT",DC$9,"VEHICLETRAVELTIMEMEASUREMENT",$D82),"--")</f>
        <v>--</v>
      </c>
      <c r="DD82" s="380" t="str">
        <f>IFERROR(GETPIVOTDATA("Average of VEHS(31)",#REF!,"TIMEINT",DD$9,"VEHICLETRAVELTIMEMEASUREMENT",$D82),"--")</f>
        <v>--</v>
      </c>
      <c r="DE82" s="380" t="str">
        <f>IFERROR(GETPIVOTDATA("Average of VEHS(31)",#REF!,"TIMEINT",DE$9,"VEHICLETRAVELTIMEMEASUREMENT",$D82),"--")</f>
        <v>--</v>
      </c>
      <c r="DF82" s="380" t="str">
        <f>IFERROR(GETPIVOTDATA("Average of VEHS(31)",#REF!,"TIMEINT",DF$9,"VEHICLETRAVELTIMEMEASUREMENT",$D82),"--")</f>
        <v>--</v>
      </c>
      <c r="DG82" s="380" t="str">
        <f>IFERROR(GETPIVOTDATA("Average of VEHS(31)",#REF!,"TIMEINT",DG$9,"VEHICLETRAVELTIMEMEASUREMENT",$D82),"--")</f>
        <v>--</v>
      </c>
      <c r="DH82" s="380" t="str">
        <f>IFERROR(GETPIVOTDATA("Average of VEHS(31)",#REF!,"TIMEINT",DH$9,"VEHICLETRAVELTIMEMEASUREMENT",$D82),"--")</f>
        <v>--</v>
      </c>
      <c r="DI82" s="380" t="str">
        <f>IFERROR(GETPIVOTDATA("Average of VEHS(31)",#REF!,"TIMEINT",DI$9,"VEHICLETRAVELTIMEMEASUREMENT",$D82),"--")</f>
        <v>--</v>
      </c>
      <c r="DJ82" s="380" t="str">
        <f>IFERROR(GETPIVOTDATA("Average of VEHS(31)",#REF!,"TIMEINT",DJ$9,"VEHICLETRAVELTIMEMEASUREMENT",$D82),"--")</f>
        <v>--</v>
      </c>
      <c r="DK82" s="380" t="str">
        <f>IFERROR(GETPIVOTDATA("Average of VEHS(31)",#REF!,"TIMEINT",DK$9,"VEHICLETRAVELTIMEMEASUREMENT",$D82),"--")</f>
        <v>--</v>
      </c>
      <c r="DL82" s="380" t="str">
        <f>IFERROR(GETPIVOTDATA("Average of VEHS(31)",#REF!,"TIMEINT",DL$9,"VEHICLETRAVELTIMEMEASUREMENT",$D82),"--")</f>
        <v>--</v>
      </c>
      <c r="DM82" s="381" t="str">
        <f>IFERROR(GETPIVOTDATA("Average of VEHS(31)",#REF!,"TIMEINT",DM$9,"VEHICLETRAVELTIMEMEASUREMENT",$D82),"--")</f>
        <v>--</v>
      </c>
      <c r="DN82" s="387"/>
      <c r="DO82" s="259" t="str">
        <f t="shared" si="41"/>
        <v>--</v>
      </c>
      <c r="DP82" s="410" t="str">
        <f t="shared" si="42"/>
        <v>--</v>
      </c>
      <c r="DQ82" s="381">
        <f t="shared" si="43"/>
        <v>0</v>
      </c>
      <c r="DR82" s="305"/>
      <c r="DS82" s="259" t="str">
        <f>IFERROR(TIME(0,0,AVERAGEIFS('VISSIM Travel Time Outputs'!$K:$K,'VISSIM Travel Time Outputs'!$D:$D,$D82,'VISSIM Travel Time Outputs'!$A:$A,"AVG",'VISSIM Travel Time Outputs'!$B:$B,DS$9)),"-")</f>
        <v>-</v>
      </c>
      <c r="DT82" s="36" t="str">
        <f>IFERROR(TIME(0,0,AVERAGEIFS('VISSIM Travel Time Outputs'!$K:$K,'VISSIM Travel Time Outputs'!$D:$D,$D82,'VISSIM Travel Time Outputs'!$A:$A,"AVG",'VISSIM Travel Time Outputs'!$B:$B,DT$9)),"-")</f>
        <v>-</v>
      </c>
      <c r="DU82" s="36" t="str">
        <f>IFERROR(TIME(0,0,AVERAGEIFS('VISSIM Travel Time Outputs'!$K:$K,'VISSIM Travel Time Outputs'!$D:$D,$D82,'VISSIM Travel Time Outputs'!$A:$A,"AVG",'VISSIM Travel Time Outputs'!$B:$B,DU$9)),"-")</f>
        <v>-</v>
      </c>
      <c r="DV82" s="36" t="str">
        <f>IFERROR(TIME(0,0,AVERAGEIFS('VISSIM Travel Time Outputs'!$K:$K,'VISSIM Travel Time Outputs'!$D:$D,$D82,'VISSIM Travel Time Outputs'!$A:$A,"AVG",'VISSIM Travel Time Outputs'!$B:$B,DV$9)),"-")</f>
        <v>-</v>
      </c>
      <c r="DW82" s="36" t="str">
        <f>IFERROR(TIME(0,0,AVERAGEIFS('VISSIM Travel Time Outputs'!$K:$K,'VISSIM Travel Time Outputs'!$D:$D,$D82,'VISSIM Travel Time Outputs'!$A:$A,"AVG",'VISSIM Travel Time Outputs'!$B:$B,DW$9)),"-")</f>
        <v>-</v>
      </c>
      <c r="DX82" s="36" t="str">
        <f>IFERROR(TIME(0,0,AVERAGEIFS('VISSIM Travel Time Outputs'!$K:$K,'VISSIM Travel Time Outputs'!$D:$D,$D82,'VISSIM Travel Time Outputs'!$A:$A,"AVG",'VISSIM Travel Time Outputs'!$B:$B,DX$9)),"-")</f>
        <v>-</v>
      </c>
      <c r="DY82" s="36" t="str">
        <f>IFERROR(TIME(0,0,AVERAGEIFS('VISSIM Travel Time Outputs'!$K:$K,'VISSIM Travel Time Outputs'!$D:$D,$D82,'VISSIM Travel Time Outputs'!$A:$A,"AVG",'VISSIM Travel Time Outputs'!$B:$B,DY$9)),"-")</f>
        <v>-</v>
      </c>
      <c r="DZ82" s="36" t="str">
        <f>IFERROR(TIME(0,0,AVERAGEIFS('VISSIM Travel Time Outputs'!$K:$K,'VISSIM Travel Time Outputs'!$D:$D,$D82,'VISSIM Travel Time Outputs'!$A:$A,"AVG",'VISSIM Travel Time Outputs'!$B:$B,DZ$9)),"-")</f>
        <v>-</v>
      </c>
      <c r="EA82" s="36" t="str">
        <f>IFERROR(TIME(0,0,AVERAGEIFS('VISSIM Travel Time Outputs'!$K:$K,'VISSIM Travel Time Outputs'!$D:$D,$D82,'VISSIM Travel Time Outputs'!$A:$A,"AVG",'VISSIM Travel Time Outputs'!$B:$B,EA$9)),"-")</f>
        <v>-</v>
      </c>
      <c r="EB82" s="36" t="str">
        <f>IFERROR(TIME(0,0,AVERAGEIFS('VISSIM Travel Time Outputs'!$K:$K,'VISSIM Travel Time Outputs'!$D:$D,$D82,'VISSIM Travel Time Outputs'!$A:$A,"AVG",'VISSIM Travel Time Outputs'!$B:$B,EB$9)),"-")</f>
        <v>-</v>
      </c>
      <c r="EC82" s="36" t="str">
        <f>IFERROR(TIME(0,0,AVERAGEIFS('VISSIM Travel Time Outputs'!$K:$K,'VISSIM Travel Time Outputs'!$D:$D,$D82,'VISSIM Travel Time Outputs'!$A:$A,"AVG",'VISSIM Travel Time Outputs'!$B:$B,EC$9)),"-")</f>
        <v>-</v>
      </c>
      <c r="ED82" s="36" t="str">
        <f>IFERROR(TIME(0,0,AVERAGEIFS('VISSIM Travel Time Outputs'!$K:$K,'VISSIM Travel Time Outputs'!$D:$D,$D82,'VISSIM Travel Time Outputs'!$A:$A,"AVG",'VISSIM Travel Time Outputs'!$B:$B,ED$9)),"-")</f>
        <v>-</v>
      </c>
      <c r="EE82" s="36" t="str">
        <f>IFERROR(TIME(0,0,AVERAGEIFS('VISSIM Travel Time Outputs'!$K:$K,'VISSIM Travel Time Outputs'!$D:$D,$D82,'VISSIM Travel Time Outputs'!$A:$A,"AVG",'VISSIM Travel Time Outputs'!$B:$B,EE$9)),"-")</f>
        <v>-</v>
      </c>
      <c r="EF82" s="36" t="str">
        <f>IFERROR(TIME(0,0,AVERAGEIFS('VISSIM Travel Time Outputs'!$K:$K,'VISSIM Travel Time Outputs'!$D:$D,$D82,'VISSIM Travel Time Outputs'!$A:$A,"AVG",'VISSIM Travel Time Outputs'!$B:$B,EF$9)),"-")</f>
        <v>-</v>
      </c>
      <c r="EG82" s="36" t="str">
        <f>IFERROR(TIME(0,0,AVERAGEIFS('VISSIM Travel Time Outputs'!$K:$K,'VISSIM Travel Time Outputs'!$D:$D,$D82,'VISSIM Travel Time Outputs'!$A:$A,"AVG",'VISSIM Travel Time Outputs'!$B:$B,EG$9)),"-")</f>
        <v>-</v>
      </c>
      <c r="EH82" s="177" t="str">
        <f>IFERROR(TIME(0,0,AVERAGEIFS('VISSIM Travel Time Outputs'!$K:$K,'VISSIM Travel Time Outputs'!$D:$D,$D82,'VISSIM Travel Time Outputs'!$A:$A,"AVG",'VISSIM Travel Time Outputs'!$B:$B,EH$9)),"-")</f>
        <v>-</v>
      </c>
      <c r="EI82" s="164"/>
      <c r="EJ82" s="379" t="str">
        <f>IFERROR(AVERAGEIFS('VISSIM Travel Time Outputs'!$H:$H,'VISSIM Travel Time Outputs'!$D:$D,$D82,'VISSIM Travel Time Outputs'!$A:$A,"AVG",'VISSIM Travel Time Outputs'!$B:$B,EJ$9),"-")</f>
        <v>-</v>
      </c>
      <c r="EK82" s="380" t="str">
        <f>IFERROR(AVERAGEIFS('VISSIM Travel Time Outputs'!$H:$H,'VISSIM Travel Time Outputs'!$D:$D,$D82,'VISSIM Travel Time Outputs'!$A:$A,"AVG",'VISSIM Travel Time Outputs'!$B:$B,EK$9),"-")</f>
        <v>-</v>
      </c>
      <c r="EL82" s="380" t="str">
        <f>IFERROR(AVERAGEIFS('VISSIM Travel Time Outputs'!$H:$H,'VISSIM Travel Time Outputs'!$D:$D,$D82,'VISSIM Travel Time Outputs'!$A:$A,"AVG",'VISSIM Travel Time Outputs'!$B:$B,EL$9),"-")</f>
        <v>-</v>
      </c>
      <c r="EM82" s="380" t="str">
        <f>IFERROR(AVERAGEIFS('VISSIM Travel Time Outputs'!$H:$H,'VISSIM Travel Time Outputs'!$D:$D,$D82,'VISSIM Travel Time Outputs'!$A:$A,"AVG",'VISSIM Travel Time Outputs'!$B:$B,EM$9),"-")</f>
        <v>-</v>
      </c>
      <c r="EN82" s="380" t="str">
        <f>IFERROR(AVERAGEIFS('VISSIM Travel Time Outputs'!$H:$H,'VISSIM Travel Time Outputs'!$D:$D,$D82,'VISSIM Travel Time Outputs'!$A:$A,"AVG",'VISSIM Travel Time Outputs'!$B:$B,EN$9),"-")</f>
        <v>-</v>
      </c>
      <c r="EO82" s="380" t="str">
        <f>IFERROR(AVERAGEIFS('VISSIM Travel Time Outputs'!$H:$H,'VISSIM Travel Time Outputs'!$D:$D,$D82,'VISSIM Travel Time Outputs'!$A:$A,"AVG",'VISSIM Travel Time Outputs'!$B:$B,EO$9),"-")</f>
        <v>-</v>
      </c>
      <c r="EP82" s="380" t="str">
        <f>IFERROR(AVERAGEIFS('VISSIM Travel Time Outputs'!$H:$H,'VISSIM Travel Time Outputs'!$D:$D,$D82,'VISSIM Travel Time Outputs'!$A:$A,"AVG",'VISSIM Travel Time Outputs'!$B:$B,EP$9),"-")</f>
        <v>-</v>
      </c>
      <c r="EQ82" s="380" t="str">
        <f>IFERROR(AVERAGEIFS('VISSIM Travel Time Outputs'!$H:$H,'VISSIM Travel Time Outputs'!$D:$D,$D82,'VISSIM Travel Time Outputs'!$A:$A,"AVG",'VISSIM Travel Time Outputs'!$B:$B,EQ$9),"-")</f>
        <v>-</v>
      </c>
      <c r="ER82" s="380" t="str">
        <f>IFERROR(AVERAGEIFS('VISSIM Travel Time Outputs'!$H:$H,'VISSIM Travel Time Outputs'!$D:$D,$D82,'VISSIM Travel Time Outputs'!$A:$A,"AVG",'VISSIM Travel Time Outputs'!$B:$B,ER$9),"-")</f>
        <v>-</v>
      </c>
      <c r="ES82" s="380" t="str">
        <f>IFERROR(AVERAGEIFS('VISSIM Travel Time Outputs'!$H:$H,'VISSIM Travel Time Outputs'!$D:$D,$D82,'VISSIM Travel Time Outputs'!$A:$A,"AVG",'VISSIM Travel Time Outputs'!$B:$B,ES$9),"-")</f>
        <v>-</v>
      </c>
      <c r="ET82" s="380" t="str">
        <f>IFERROR(AVERAGEIFS('VISSIM Travel Time Outputs'!$H:$H,'VISSIM Travel Time Outputs'!$D:$D,$D82,'VISSIM Travel Time Outputs'!$A:$A,"AVG",'VISSIM Travel Time Outputs'!$B:$B,ET$9),"-")</f>
        <v>-</v>
      </c>
      <c r="EU82" s="380" t="str">
        <f>IFERROR(AVERAGEIFS('VISSIM Travel Time Outputs'!$H:$H,'VISSIM Travel Time Outputs'!$D:$D,$D82,'VISSIM Travel Time Outputs'!$A:$A,"AVG",'VISSIM Travel Time Outputs'!$B:$B,EU$9),"-")</f>
        <v>-</v>
      </c>
      <c r="EV82" s="380" t="str">
        <f>IFERROR(AVERAGEIFS('VISSIM Travel Time Outputs'!$H:$H,'VISSIM Travel Time Outputs'!$D:$D,$D82,'VISSIM Travel Time Outputs'!$A:$A,"AVG",'VISSIM Travel Time Outputs'!$B:$B,EV$9),"-")</f>
        <v>-</v>
      </c>
      <c r="EW82" s="380" t="str">
        <f>IFERROR(AVERAGEIFS('VISSIM Travel Time Outputs'!$H:$H,'VISSIM Travel Time Outputs'!$D:$D,$D82,'VISSIM Travel Time Outputs'!$A:$A,"AVG",'VISSIM Travel Time Outputs'!$B:$B,EW$9),"-")</f>
        <v>-</v>
      </c>
      <c r="EX82" s="380" t="str">
        <f>IFERROR(AVERAGEIFS('VISSIM Travel Time Outputs'!$H:$H,'VISSIM Travel Time Outputs'!$D:$D,$D82,'VISSIM Travel Time Outputs'!$A:$A,"AVG",'VISSIM Travel Time Outputs'!$B:$B,EX$9),"-")</f>
        <v>-</v>
      </c>
      <c r="EY82" s="381" t="str">
        <f>IFERROR(AVERAGEIFS('VISSIM Travel Time Outputs'!$H:$H,'VISSIM Travel Time Outputs'!$D:$D,$D82,'VISSIM Travel Time Outputs'!$A:$A,"AVG",'VISSIM Travel Time Outputs'!$B:$B,EY$9),"-")</f>
        <v>-</v>
      </c>
      <c r="EZ82" s="304"/>
      <c r="FA82" s="259" t="str">
        <f t="shared" si="44"/>
        <v>--</v>
      </c>
      <c r="FB82" s="410" t="str">
        <f t="shared" si="45"/>
        <v>--</v>
      </c>
      <c r="FC82" s="381">
        <f t="shared" si="46"/>
        <v>0</v>
      </c>
      <c r="FD82" s="387"/>
      <c r="FE82" s="259" t="str">
        <f>IFERROR(GETPIVOTDATA("Average of TRAVTM(40)",#REF!,"TIMEINT",FE$9,"VEHICLETRAVELTIMEMEASUREMENT",$D82)/3600/24,"--")</f>
        <v>--</v>
      </c>
      <c r="FF82" s="36" t="str">
        <f>IFERROR(GETPIVOTDATA("Average of TRAVTM(40)",#REF!,"TIMEINT",FF$9,"VEHICLETRAVELTIMEMEASUREMENT",$D82)/3600/24,"--")</f>
        <v>--</v>
      </c>
      <c r="FG82" s="36" t="str">
        <f>IFERROR(GETPIVOTDATA("Average of TRAVTM(40)",#REF!,"TIMEINT",FG$9,"VEHICLETRAVELTIMEMEASUREMENT",$D82)/3600/24,"--")</f>
        <v>--</v>
      </c>
      <c r="FH82" s="36" t="str">
        <f>IFERROR(GETPIVOTDATA("Average of TRAVTM(40)",#REF!,"TIMEINT",FH$9,"VEHICLETRAVELTIMEMEASUREMENT",$D82)/3600/24,"--")</f>
        <v>--</v>
      </c>
      <c r="FI82" s="36" t="str">
        <f>IFERROR(GETPIVOTDATA("Average of TRAVTM(40)",#REF!,"TIMEINT",FI$9,"VEHICLETRAVELTIMEMEASUREMENT",$D82)/3600/24,"--")</f>
        <v>--</v>
      </c>
      <c r="FJ82" s="36" t="str">
        <f>IFERROR(GETPIVOTDATA("Average of TRAVTM(40)",#REF!,"TIMEINT",FJ$9,"VEHICLETRAVELTIMEMEASUREMENT",$D82)/3600/24,"--")</f>
        <v>--</v>
      </c>
      <c r="FK82" s="36" t="str">
        <f>IFERROR(GETPIVOTDATA("Average of TRAVTM(40)",#REF!,"TIMEINT",FK$9,"VEHICLETRAVELTIMEMEASUREMENT",$D82)/3600/24,"--")</f>
        <v>--</v>
      </c>
      <c r="FL82" s="36" t="str">
        <f>IFERROR(GETPIVOTDATA("Average of TRAVTM(40)",#REF!,"TIMEINT",FL$9,"VEHICLETRAVELTIMEMEASUREMENT",$D82)/3600/24,"--")</f>
        <v>--</v>
      </c>
      <c r="FM82" s="36" t="str">
        <f>IFERROR(GETPIVOTDATA("Average of TRAVTM(40)",#REF!,"TIMEINT",FM$9,"VEHICLETRAVELTIMEMEASUREMENT",$D82)/3600/24,"--")</f>
        <v>--</v>
      </c>
      <c r="FN82" s="36" t="str">
        <f>IFERROR(GETPIVOTDATA("Average of TRAVTM(40)",#REF!,"TIMEINT",FN$9,"VEHICLETRAVELTIMEMEASUREMENT",$D82)/3600/24,"--")</f>
        <v>--</v>
      </c>
      <c r="FO82" s="36" t="str">
        <f>IFERROR(GETPIVOTDATA("Average of TRAVTM(40)",#REF!,"TIMEINT",FO$9,"VEHICLETRAVELTIMEMEASUREMENT",$D82)/3600/24,"--")</f>
        <v>--</v>
      </c>
      <c r="FP82" s="36" t="str">
        <f>IFERROR(GETPIVOTDATA("Average of TRAVTM(40)",#REF!,"TIMEINT",FP$9,"VEHICLETRAVELTIMEMEASUREMENT",$D82)/3600/24,"--")</f>
        <v>--</v>
      </c>
      <c r="FQ82" s="36" t="str">
        <f>IFERROR(GETPIVOTDATA("Average of TRAVTM(40)",#REF!,"TIMEINT",FQ$9,"VEHICLETRAVELTIMEMEASUREMENT",$D82)/3600/24,"--")</f>
        <v>--</v>
      </c>
      <c r="FR82" s="36" t="str">
        <f>IFERROR(GETPIVOTDATA("Average of TRAVTM(40)",#REF!,"TIMEINT",FR$9,"VEHICLETRAVELTIMEMEASUREMENT",$D82)/3600/24,"--")</f>
        <v>--</v>
      </c>
      <c r="FS82" s="36" t="str">
        <f>IFERROR(GETPIVOTDATA("Average of TRAVTM(40)",#REF!,"TIMEINT",FS$9,"VEHICLETRAVELTIMEMEASUREMENT",$D82)/3600/24,"--")</f>
        <v>--</v>
      </c>
      <c r="FT82" s="177" t="str">
        <f>IFERROR(GETPIVOTDATA("Average of TRAVTM(40)",#REF!,"TIMEINT",FT$9,"VEHICLETRAVELTIMEMEASUREMENT",$D82)/3600/24,"--")</f>
        <v>--</v>
      </c>
      <c r="FU82" s="387"/>
      <c r="FV82" s="379" t="str">
        <f>IFERROR(GETPIVOTDATA("Average of VEHS(40)",#REF!,"TIMEINT",FV$9,"VEHICLETRAVELTIMEMEASUREMENT",$D82),"--")</f>
        <v>--</v>
      </c>
      <c r="FW82" s="380" t="str">
        <f>IFERROR(GETPIVOTDATA("Average of VEHS(40)",#REF!,"TIMEINT",FW$9,"VEHICLETRAVELTIMEMEASUREMENT",$D82),"--")</f>
        <v>--</v>
      </c>
      <c r="FX82" s="380" t="str">
        <f>IFERROR(GETPIVOTDATA("Average of VEHS(40)",#REF!,"TIMEINT",FX$9,"VEHICLETRAVELTIMEMEASUREMENT",$D82),"--")</f>
        <v>--</v>
      </c>
      <c r="FY82" s="380" t="str">
        <f>IFERROR(GETPIVOTDATA("Average of VEHS(40)",#REF!,"TIMEINT",FY$9,"VEHICLETRAVELTIMEMEASUREMENT",$D82),"--")</f>
        <v>--</v>
      </c>
      <c r="FZ82" s="380" t="str">
        <f>IFERROR(GETPIVOTDATA("Average of VEHS(40)",#REF!,"TIMEINT",FZ$9,"VEHICLETRAVELTIMEMEASUREMENT",$D82),"--")</f>
        <v>--</v>
      </c>
      <c r="GA82" s="380" t="str">
        <f>IFERROR(GETPIVOTDATA("Average of VEHS(40)",#REF!,"TIMEINT",GA$9,"VEHICLETRAVELTIMEMEASUREMENT",$D82),"--")</f>
        <v>--</v>
      </c>
      <c r="GB82" s="380" t="str">
        <f>IFERROR(GETPIVOTDATA("Average of VEHS(40)",#REF!,"TIMEINT",GB$9,"VEHICLETRAVELTIMEMEASUREMENT",$D82),"--")</f>
        <v>--</v>
      </c>
      <c r="GC82" s="380" t="str">
        <f>IFERROR(GETPIVOTDATA("Average of VEHS(40)",#REF!,"TIMEINT",GC$9,"VEHICLETRAVELTIMEMEASUREMENT",$D82),"--")</f>
        <v>--</v>
      </c>
      <c r="GD82" s="380" t="str">
        <f>IFERROR(GETPIVOTDATA("Average of VEHS(40)",#REF!,"TIMEINT",GD$9,"VEHICLETRAVELTIMEMEASUREMENT",$D82),"--")</f>
        <v>--</v>
      </c>
      <c r="GE82" s="380" t="str">
        <f>IFERROR(GETPIVOTDATA("Average of VEHS(40)",#REF!,"TIMEINT",GE$9,"VEHICLETRAVELTIMEMEASUREMENT",$D82),"--")</f>
        <v>--</v>
      </c>
      <c r="GF82" s="380" t="str">
        <f>IFERROR(GETPIVOTDATA("Average of VEHS(40)",#REF!,"TIMEINT",GF$9,"VEHICLETRAVELTIMEMEASUREMENT",$D82),"--")</f>
        <v>--</v>
      </c>
      <c r="GG82" s="380" t="str">
        <f>IFERROR(GETPIVOTDATA("Average of VEHS(40)",#REF!,"TIMEINT",GG$9,"VEHICLETRAVELTIMEMEASUREMENT",$D82),"--")</f>
        <v>--</v>
      </c>
      <c r="GH82" s="380" t="str">
        <f>IFERROR(GETPIVOTDATA("Average of VEHS(40)",#REF!,"TIMEINT",GH$9,"VEHICLETRAVELTIMEMEASUREMENT",$D82),"--")</f>
        <v>--</v>
      </c>
      <c r="GI82" s="380" t="str">
        <f>IFERROR(GETPIVOTDATA("Average of VEHS(40)",#REF!,"TIMEINT",GI$9,"VEHICLETRAVELTIMEMEASUREMENT",$D82),"--")</f>
        <v>--</v>
      </c>
      <c r="GJ82" s="380" t="str">
        <f>IFERROR(GETPIVOTDATA("Average of VEHS(40)",#REF!,"TIMEINT",GJ$9,"VEHICLETRAVELTIMEMEASUREMENT",$D82),"--")</f>
        <v>--</v>
      </c>
      <c r="GK82" s="381" t="str">
        <f>IFERROR(GETPIVOTDATA("Average of VEHS(40)",#REF!,"TIMEINT",GK$9,"VEHICLETRAVELTIMEMEASUREMENT",$D82),"--")</f>
        <v>--</v>
      </c>
      <c r="GL82" s="387"/>
      <c r="GM82" s="259" t="str">
        <f t="shared" si="47"/>
        <v>--</v>
      </c>
      <c r="GN82" s="410" t="str">
        <f t="shared" si="48"/>
        <v>--</v>
      </c>
      <c r="GO82" s="381">
        <f t="shared" si="49"/>
        <v>0</v>
      </c>
      <c r="GP82" s="387"/>
      <c r="GQ82" s="259" t="str">
        <f>IFERROR(GETPIVOTDATA("Average of TRAVTM(60)",#REF!,"TIMEINT",GQ$9,"VEHICLETRAVELTIMEMEASUREMENT",$D82)/3600/24,"--")</f>
        <v>--</v>
      </c>
      <c r="GR82" s="36" t="str">
        <f>IFERROR(GETPIVOTDATA("Average of TRAVTM(60)",#REF!,"TIMEINT",GR$9,"VEHICLETRAVELTIMEMEASUREMENT",$D82)/3600/24,"--")</f>
        <v>--</v>
      </c>
      <c r="GS82" s="36" t="str">
        <f>IFERROR(GETPIVOTDATA("Average of TRAVTM(60)",#REF!,"TIMEINT",GS$9,"VEHICLETRAVELTIMEMEASUREMENT",$D82)/3600/24,"--")</f>
        <v>--</v>
      </c>
      <c r="GT82" s="36" t="str">
        <f>IFERROR(GETPIVOTDATA("Average of TRAVTM(60)",#REF!,"TIMEINT",GT$9,"VEHICLETRAVELTIMEMEASUREMENT",$D82)/3600/24,"--")</f>
        <v>--</v>
      </c>
      <c r="GU82" s="36" t="str">
        <f>IFERROR(GETPIVOTDATA("Average of TRAVTM(60)",#REF!,"TIMEINT",GU$9,"VEHICLETRAVELTIMEMEASUREMENT",$D82)/3600/24,"--")</f>
        <v>--</v>
      </c>
      <c r="GV82" s="36" t="str">
        <f>IFERROR(GETPIVOTDATA("Average of TRAVTM(60)",#REF!,"TIMEINT",GV$9,"VEHICLETRAVELTIMEMEASUREMENT",$D82)/3600/24,"--")</f>
        <v>--</v>
      </c>
      <c r="GW82" s="36" t="str">
        <f>IFERROR(GETPIVOTDATA("Average of TRAVTM(60)",#REF!,"TIMEINT",GW$9,"VEHICLETRAVELTIMEMEASUREMENT",$D82)/3600/24,"--")</f>
        <v>--</v>
      </c>
      <c r="GX82" s="36" t="str">
        <f>IFERROR(GETPIVOTDATA("Average of TRAVTM(60)",#REF!,"TIMEINT",GX$9,"VEHICLETRAVELTIMEMEASUREMENT",$D82)/3600/24,"--")</f>
        <v>--</v>
      </c>
      <c r="GY82" s="36" t="str">
        <f>IFERROR(GETPIVOTDATA("Average of TRAVTM(60)",#REF!,"TIMEINT",GY$9,"VEHICLETRAVELTIMEMEASUREMENT",$D82)/3600/24,"--")</f>
        <v>--</v>
      </c>
      <c r="GZ82" s="36" t="str">
        <f>IFERROR(GETPIVOTDATA("Average of TRAVTM(60)",#REF!,"TIMEINT",GZ$9,"VEHICLETRAVELTIMEMEASUREMENT",$D82)/3600/24,"--")</f>
        <v>--</v>
      </c>
      <c r="HA82" s="36" t="str">
        <f>IFERROR(GETPIVOTDATA("Average of TRAVTM(60)",#REF!,"TIMEINT",HA$9,"VEHICLETRAVELTIMEMEASUREMENT",$D82)/3600/24,"--")</f>
        <v>--</v>
      </c>
      <c r="HB82" s="36" t="str">
        <f>IFERROR(GETPIVOTDATA("Average of TRAVTM(60)",#REF!,"TIMEINT",HB$9,"VEHICLETRAVELTIMEMEASUREMENT",$D82)/3600/24,"--")</f>
        <v>--</v>
      </c>
      <c r="HC82" s="36" t="str">
        <f>IFERROR(GETPIVOTDATA("Average of TRAVTM(60)",#REF!,"TIMEINT",HC$9,"VEHICLETRAVELTIMEMEASUREMENT",$D82)/3600/24,"--")</f>
        <v>--</v>
      </c>
      <c r="HD82" s="36" t="str">
        <f>IFERROR(GETPIVOTDATA("Average of TRAVTM(60)",#REF!,"TIMEINT",HD$9,"VEHICLETRAVELTIMEMEASUREMENT",$D82)/3600/24,"--")</f>
        <v>--</v>
      </c>
      <c r="HE82" s="36" t="str">
        <f>IFERROR(GETPIVOTDATA("Average of TRAVTM(60)",#REF!,"TIMEINT",HE$9,"VEHICLETRAVELTIMEMEASUREMENT",$D82)/3600/24,"--")</f>
        <v>--</v>
      </c>
      <c r="HF82" s="177" t="str">
        <f>IFERROR(GETPIVOTDATA("Average of TRAVTM(60)",#REF!,"TIMEINT",HF$9,"VEHICLETRAVELTIMEMEASUREMENT",$D82)/3600/24,"--")</f>
        <v>--</v>
      </c>
      <c r="HG82" s="387"/>
      <c r="HH82" s="379" t="str">
        <f>IFERROR(GETPIVOTDATA("Average of VEHS(60)",#REF!,"TIMEINT",HH$9,"VEHICLETRAVELTIMEMEASUREMENT",$D82),"--")</f>
        <v>--</v>
      </c>
      <c r="HI82" s="380" t="str">
        <f>IFERROR(GETPIVOTDATA("Average of VEHS(60)",#REF!,"TIMEINT",HI$9,"VEHICLETRAVELTIMEMEASUREMENT",$D82),"--")</f>
        <v>--</v>
      </c>
      <c r="HJ82" s="380" t="str">
        <f>IFERROR(GETPIVOTDATA("Average of VEHS(60)",#REF!,"TIMEINT",HJ$9,"VEHICLETRAVELTIMEMEASUREMENT",$D82),"--")</f>
        <v>--</v>
      </c>
      <c r="HK82" s="380" t="str">
        <f>IFERROR(GETPIVOTDATA("Average of VEHS(60)",#REF!,"TIMEINT",HK$9,"VEHICLETRAVELTIMEMEASUREMENT",$D82),"--")</f>
        <v>--</v>
      </c>
      <c r="HL82" s="380" t="str">
        <f>IFERROR(GETPIVOTDATA("Average of VEHS(60)",#REF!,"TIMEINT",HL$9,"VEHICLETRAVELTIMEMEASUREMENT",$D82),"--")</f>
        <v>--</v>
      </c>
      <c r="HM82" s="380" t="str">
        <f>IFERROR(GETPIVOTDATA("Average of VEHS(60)",#REF!,"TIMEINT",HM$9,"VEHICLETRAVELTIMEMEASUREMENT",$D82),"--")</f>
        <v>--</v>
      </c>
      <c r="HN82" s="380" t="str">
        <f>IFERROR(GETPIVOTDATA("Average of VEHS(60)",#REF!,"TIMEINT",HN$9,"VEHICLETRAVELTIMEMEASUREMENT",$D82),"--")</f>
        <v>--</v>
      </c>
      <c r="HO82" s="380" t="str">
        <f>IFERROR(GETPIVOTDATA("Average of VEHS(60)",#REF!,"TIMEINT",HO$9,"VEHICLETRAVELTIMEMEASUREMENT",$D82),"--")</f>
        <v>--</v>
      </c>
      <c r="HP82" s="380" t="str">
        <f>IFERROR(GETPIVOTDATA("Average of VEHS(60)",#REF!,"TIMEINT",HP$9,"VEHICLETRAVELTIMEMEASUREMENT",$D82),"--")</f>
        <v>--</v>
      </c>
      <c r="HQ82" s="380" t="str">
        <f>IFERROR(GETPIVOTDATA("Average of VEHS(60)",#REF!,"TIMEINT",HQ$9,"VEHICLETRAVELTIMEMEASUREMENT",$D82),"--")</f>
        <v>--</v>
      </c>
      <c r="HR82" s="380" t="str">
        <f>IFERROR(GETPIVOTDATA("Average of VEHS(60)",#REF!,"TIMEINT",HR$9,"VEHICLETRAVELTIMEMEASUREMENT",$D82),"--")</f>
        <v>--</v>
      </c>
      <c r="HS82" s="380" t="str">
        <f>IFERROR(GETPIVOTDATA("Average of VEHS(60)",#REF!,"TIMEINT",HS$9,"VEHICLETRAVELTIMEMEASUREMENT",$D82),"--")</f>
        <v>--</v>
      </c>
      <c r="HT82" s="380" t="str">
        <f>IFERROR(GETPIVOTDATA("Average of VEHS(60)",#REF!,"TIMEINT",HT$9,"VEHICLETRAVELTIMEMEASUREMENT",$D82),"--")</f>
        <v>--</v>
      </c>
      <c r="HU82" s="380" t="str">
        <f>IFERROR(GETPIVOTDATA("Average of VEHS(60)",#REF!,"TIMEINT",HU$9,"VEHICLETRAVELTIMEMEASUREMENT",$D82),"--")</f>
        <v>--</v>
      </c>
      <c r="HV82" s="380" t="str">
        <f>IFERROR(GETPIVOTDATA("Average of VEHS(60)",#REF!,"TIMEINT",HV$9,"VEHICLETRAVELTIMEMEASUREMENT",$D82),"--")</f>
        <v>--</v>
      </c>
      <c r="HW82" s="381" t="str">
        <f>IFERROR(GETPIVOTDATA("Average of VEHS(60)",#REF!,"TIMEINT",HW$9,"VEHICLETRAVELTIMEMEASUREMENT",$D82),"--")</f>
        <v>--</v>
      </c>
      <c r="HX82" s="387"/>
      <c r="HY82" s="259" t="str">
        <f t="shared" si="50"/>
        <v>--</v>
      </c>
      <c r="HZ82" s="410" t="str">
        <f t="shared" si="51"/>
        <v>--</v>
      </c>
      <c r="IA82" s="381">
        <f t="shared" si="52"/>
        <v>0</v>
      </c>
      <c r="IB82" s="716"/>
      <c r="IC82" s="379" t="str">
        <f>IFERROR(AVERAGEIFS('VISSIM Travel Time Outputs'!$L:$L,'VISSIM Travel Time Outputs'!$D:$D,$D82,'VISSIM Travel Time Outputs'!$A:$A,"AVG",'VISSIM Travel Time Outputs'!$B:$B,IC$9),"-")</f>
        <v>-</v>
      </c>
      <c r="ID82" s="380" t="str">
        <f>IFERROR(AVERAGEIFS('VISSIM Travel Time Outputs'!$L:$L,'VISSIM Travel Time Outputs'!$D:$D,$D82,'VISSIM Travel Time Outputs'!$A:$A,"AVG",'VISSIM Travel Time Outputs'!$B:$B,ID$9),"-")</f>
        <v>-</v>
      </c>
      <c r="IE82" s="380" t="str">
        <f>IFERROR(AVERAGEIFS('VISSIM Travel Time Outputs'!$L:$L,'VISSIM Travel Time Outputs'!$D:$D,$D82,'VISSIM Travel Time Outputs'!$A:$A,"AVG",'VISSIM Travel Time Outputs'!$B:$B,IE$9),"-")</f>
        <v>-</v>
      </c>
      <c r="IF82" s="380" t="str">
        <f>IFERROR(AVERAGEIFS('VISSIM Travel Time Outputs'!$L:$L,'VISSIM Travel Time Outputs'!$D:$D,$D82,'VISSIM Travel Time Outputs'!$A:$A,"AVG",'VISSIM Travel Time Outputs'!$B:$B,IF$9),"-")</f>
        <v>-</v>
      </c>
      <c r="IG82" s="380" t="str">
        <f>IFERROR(AVERAGEIFS('VISSIM Travel Time Outputs'!$L:$L,'VISSIM Travel Time Outputs'!$D:$D,$D82,'VISSIM Travel Time Outputs'!$A:$A,"AVG",'VISSIM Travel Time Outputs'!$B:$B,IG$9),"-")</f>
        <v>-</v>
      </c>
      <c r="IH82" s="380" t="str">
        <f>IFERROR(AVERAGEIFS('VISSIM Travel Time Outputs'!$L:$L,'VISSIM Travel Time Outputs'!$D:$D,$D82,'VISSIM Travel Time Outputs'!$A:$A,"AVG",'VISSIM Travel Time Outputs'!$B:$B,IH$9),"-")</f>
        <v>-</v>
      </c>
      <c r="II82" s="380" t="str">
        <f>IFERROR(AVERAGEIFS('VISSIM Travel Time Outputs'!$L:$L,'VISSIM Travel Time Outputs'!$D:$D,$D82,'VISSIM Travel Time Outputs'!$A:$A,"AVG",'VISSIM Travel Time Outputs'!$B:$B,II$9),"-")</f>
        <v>-</v>
      </c>
      <c r="IJ82" s="380" t="str">
        <f>IFERROR(AVERAGEIFS('VISSIM Travel Time Outputs'!$L:$L,'VISSIM Travel Time Outputs'!$D:$D,$D82,'VISSIM Travel Time Outputs'!$A:$A,"AVG",'VISSIM Travel Time Outputs'!$B:$B,IJ$9),"-")</f>
        <v>-</v>
      </c>
      <c r="IK82" s="380" t="str">
        <f>IFERROR(AVERAGEIFS('VISSIM Travel Time Outputs'!$L:$L,'VISSIM Travel Time Outputs'!$D:$D,$D82,'VISSIM Travel Time Outputs'!$A:$A,"AVG",'VISSIM Travel Time Outputs'!$B:$B,IK$9),"-")</f>
        <v>-</v>
      </c>
      <c r="IL82" s="380" t="str">
        <f>IFERROR(AVERAGEIFS('VISSIM Travel Time Outputs'!$L:$L,'VISSIM Travel Time Outputs'!$D:$D,$D82,'VISSIM Travel Time Outputs'!$A:$A,"AVG",'VISSIM Travel Time Outputs'!$B:$B,IL$9),"-")</f>
        <v>-</v>
      </c>
      <c r="IM82" s="380" t="str">
        <f>IFERROR(AVERAGEIFS('VISSIM Travel Time Outputs'!$L:$L,'VISSIM Travel Time Outputs'!$D:$D,$D82,'VISSIM Travel Time Outputs'!$A:$A,"AVG",'VISSIM Travel Time Outputs'!$B:$B,IM$9),"-")</f>
        <v>-</v>
      </c>
      <c r="IN82" s="380" t="str">
        <f>IFERROR(AVERAGEIFS('VISSIM Travel Time Outputs'!$L:$L,'VISSIM Travel Time Outputs'!$D:$D,$D82,'VISSIM Travel Time Outputs'!$A:$A,"AVG",'VISSIM Travel Time Outputs'!$B:$B,IN$9),"-")</f>
        <v>-</v>
      </c>
      <c r="IO82" s="380" t="str">
        <f>IFERROR(AVERAGEIFS('VISSIM Travel Time Outputs'!$L:$L,'VISSIM Travel Time Outputs'!$D:$D,$D82,'VISSIM Travel Time Outputs'!$A:$A,"AVG",'VISSIM Travel Time Outputs'!$B:$B,IO$9),"-")</f>
        <v>-</v>
      </c>
      <c r="IP82" s="380" t="str">
        <f>IFERROR(AVERAGEIFS('VISSIM Travel Time Outputs'!$L:$L,'VISSIM Travel Time Outputs'!$D:$D,$D82,'VISSIM Travel Time Outputs'!$A:$A,"AVG",'VISSIM Travel Time Outputs'!$B:$B,IP$9),"-")</f>
        <v>-</v>
      </c>
      <c r="IQ82" s="380" t="str">
        <f>IFERROR(AVERAGEIFS('VISSIM Travel Time Outputs'!$L:$L,'VISSIM Travel Time Outputs'!$D:$D,$D82,'VISSIM Travel Time Outputs'!$A:$A,"AVG",'VISSIM Travel Time Outputs'!$B:$B,IQ$9),"-")</f>
        <v>-</v>
      </c>
      <c r="IR82" s="381" t="str">
        <f>IFERROR(AVERAGEIFS('VISSIM Travel Time Outputs'!$L:$L,'VISSIM Travel Time Outputs'!$D:$D,$D82,'VISSIM Travel Time Outputs'!$A:$A,"AVG",'VISSIM Travel Time Outputs'!$B:$B,IR$9),"-")</f>
        <v>-</v>
      </c>
      <c r="IS82" s="381" t="str">
        <f t="shared" si="53"/>
        <v>--</v>
      </c>
    </row>
    <row r="83" spans="1:253" x14ac:dyDescent="0.25">
      <c r="A83" s="302" t="str">
        <f t="shared" si="34"/>
        <v>H</v>
      </c>
      <c r="B83" s="375">
        <f t="shared" si="54"/>
        <v>74</v>
      </c>
      <c r="C83" s="475">
        <f>INDEX('Input - Travel Times'!$B$3:$AL$103,MATCH($B83,'Input - Travel Times'!$B$3:$B$103,0),MATCH(C$9,'Input - Travel Times'!$B$3:$AL$3,0))</f>
        <v>0</v>
      </c>
      <c r="D83" s="194">
        <f>INDEX('Input - Travel Times'!$B$3:$AS$103,MATCH($B83,'Input - Travel Times'!$B$3:$B$103,0),MATCH(D$9,'Input - Travel Times'!$B$3:$AS$3,0))</f>
        <v>0</v>
      </c>
      <c r="E83" s="582">
        <f>TIME(0,0,INDEX('Input - Travel Times'!$B$3:$AL$103,MATCH($B83,'Input - Travel Times'!$B$3:$B$103,0),MATCH(E$9,'Input - Travel Times'!$B$3:$AL$3,0)))</f>
        <v>0</v>
      </c>
      <c r="F83" s="582">
        <f>TIME(0,0,INDEX('Input - Travel Times'!$B$3:$AL$103,MATCH($B83,'Input - Travel Times'!$B$3:$B$103,0),MATCH(F$9,'Input - Travel Times'!$B$3:$AL$3,0)))</f>
        <v>0</v>
      </c>
      <c r="G83" s="582">
        <f>TIME(0,0,INDEX('Input - Travel Times'!$B$3:$AL$103,MATCH($B83,'Input - Travel Times'!$B$3:$B$103,0),MATCH(G$9,'Input - Travel Times'!$B$3:$AL$3,0)))</f>
        <v>0</v>
      </c>
      <c r="I83" s="259" t="str">
        <f>IFERROR(TIME(0,0,AVERAGEIFS('VISSIM Travel Time Outputs'!$I:$I,'VISSIM Travel Time Outputs'!$D:$D,$D83,'VISSIM Travel Time Outputs'!$A:$A,"AVG",'VISSIM Travel Time Outputs'!$B:$B,I$9)),"-")</f>
        <v>-</v>
      </c>
      <c r="J83" s="36" t="str">
        <f>IFERROR(TIME(0,0,AVERAGEIFS('VISSIM Travel Time Outputs'!$I:$I,'VISSIM Travel Time Outputs'!$D:$D,$D83,'VISSIM Travel Time Outputs'!$A:$A,"AVG",'VISSIM Travel Time Outputs'!$B:$B,J$9)),"-")</f>
        <v>-</v>
      </c>
      <c r="K83" s="36" t="str">
        <f>IFERROR(TIME(0,0,AVERAGEIFS('VISSIM Travel Time Outputs'!$I:$I,'VISSIM Travel Time Outputs'!$D:$D,$D83,'VISSIM Travel Time Outputs'!$A:$A,"AVG",'VISSIM Travel Time Outputs'!$B:$B,K$9)),"-")</f>
        <v>-</v>
      </c>
      <c r="L83" s="36" t="str">
        <f>IFERROR(TIME(0,0,AVERAGEIFS('VISSIM Travel Time Outputs'!$I:$I,'VISSIM Travel Time Outputs'!$D:$D,$D83,'VISSIM Travel Time Outputs'!$A:$A,"AVG",'VISSIM Travel Time Outputs'!$B:$B,L$9)),"-")</f>
        <v>-</v>
      </c>
      <c r="M83" s="36" t="str">
        <f>IFERROR(TIME(0,0,AVERAGEIFS('VISSIM Travel Time Outputs'!$I:$I,'VISSIM Travel Time Outputs'!$D:$D,$D83,'VISSIM Travel Time Outputs'!$A:$A,"AVG",'VISSIM Travel Time Outputs'!$B:$B,M$9)),"-")</f>
        <v>-</v>
      </c>
      <c r="N83" s="36" t="str">
        <f>IFERROR(TIME(0,0,AVERAGEIFS('VISSIM Travel Time Outputs'!$I:$I,'VISSIM Travel Time Outputs'!$D:$D,$D83,'VISSIM Travel Time Outputs'!$A:$A,"AVG",'VISSIM Travel Time Outputs'!$B:$B,N$9)),"-")</f>
        <v>-</v>
      </c>
      <c r="O83" s="36" t="str">
        <f>IFERROR(TIME(0,0,AVERAGEIFS('VISSIM Travel Time Outputs'!$I:$I,'VISSIM Travel Time Outputs'!$D:$D,$D83,'VISSIM Travel Time Outputs'!$A:$A,"AVG",'VISSIM Travel Time Outputs'!$B:$B,O$9)),"-")</f>
        <v>-</v>
      </c>
      <c r="P83" s="36" t="str">
        <f>IFERROR(TIME(0,0,AVERAGEIFS('VISSIM Travel Time Outputs'!$I:$I,'VISSIM Travel Time Outputs'!$D:$D,$D83,'VISSIM Travel Time Outputs'!$A:$A,"AVG",'VISSIM Travel Time Outputs'!$B:$B,P$9)),"-")</f>
        <v>-</v>
      </c>
      <c r="Q83" s="36" t="str">
        <f>IFERROR(TIME(0,0,AVERAGEIFS('VISSIM Travel Time Outputs'!$I:$I,'VISSIM Travel Time Outputs'!$D:$D,$D83,'VISSIM Travel Time Outputs'!$A:$A,"AVG",'VISSIM Travel Time Outputs'!$B:$B,Q$9)),"-")</f>
        <v>-</v>
      </c>
      <c r="R83" s="36" t="str">
        <f>IFERROR(TIME(0,0,AVERAGEIFS('VISSIM Travel Time Outputs'!$I:$I,'VISSIM Travel Time Outputs'!$D:$D,$D83,'VISSIM Travel Time Outputs'!$A:$A,"AVG",'VISSIM Travel Time Outputs'!$B:$B,R$9)),"-")</f>
        <v>-</v>
      </c>
      <c r="S83" s="36" t="str">
        <f>IFERROR(TIME(0,0,AVERAGEIFS('VISSIM Travel Time Outputs'!$I:$I,'VISSIM Travel Time Outputs'!$D:$D,$D83,'VISSIM Travel Time Outputs'!$A:$A,"AVG",'VISSIM Travel Time Outputs'!$B:$B,S$9)),"-")</f>
        <v>-</v>
      </c>
      <c r="T83" s="36" t="str">
        <f>IFERROR(TIME(0,0,AVERAGEIFS('VISSIM Travel Time Outputs'!$I:$I,'VISSIM Travel Time Outputs'!$D:$D,$D83,'VISSIM Travel Time Outputs'!$A:$A,"AVG",'VISSIM Travel Time Outputs'!$B:$B,T$9)),"-")</f>
        <v>-</v>
      </c>
      <c r="U83" s="36" t="str">
        <f>IFERROR(TIME(0,0,AVERAGEIFS('VISSIM Travel Time Outputs'!$I:$I,'VISSIM Travel Time Outputs'!$D:$D,$D83,'VISSIM Travel Time Outputs'!$A:$A,"AVG",'VISSIM Travel Time Outputs'!$B:$B,U$9)),"-")</f>
        <v>-</v>
      </c>
      <c r="V83" s="36" t="str">
        <f>IFERROR(TIME(0,0,AVERAGEIFS('VISSIM Travel Time Outputs'!$I:$I,'VISSIM Travel Time Outputs'!$D:$D,$D83,'VISSIM Travel Time Outputs'!$A:$A,"AVG",'VISSIM Travel Time Outputs'!$B:$B,V$9)),"-")</f>
        <v>-</v>
      </c>
      <c r="W83" s="36" t="str">
        <f>IFERROR(TIME(0,0,AVERAGEIFS('VISSIM Travel Time Outputs'!$I:$I,'VISSIM Travel Time Outputs'!$D:$D,$D83,'VISSIM Travel Time Outputs'!$A:$A,"AVG",'VISSIM Travel Time Outputs'!$B:$B,W$9)),"-")</f>
        <v>-</v>
      </c>
      <c r="X83" s="177" t="str">
        <f>IFERROR(TIME(0,0,AVERAGEIFS('VISSIM Travel Time Outputs'!$I:$I,'VISSIM Travel Time Outputs'!$D:$D,$D83,'VISSIM Travel Time Outputs'!$A:$A,"AVG",'VISSIM Travel Time Outputs'!$B:$B,X$9)),"-")</f>
        <v>-</v>
      </c>
      <c r="Y83" s="304"/>
      <c r="Z83" s="379" t="str">
        <f>IFERROR(AVERAGEIFS('VISSIM Travel Time Outputs'!$F:$F,'VISSIM Travel Time Outputs'!$D:$D,$D83,'VISSIM Travel Time Outputs'!$A:$A,"AVG",'VISSIM Travel Time Outputs'!$B:$B,Z$9),"-")</f>
        <v>-</v>
      </c>
      <c r="AA83" s="380" t="str">
        <f>IFERROR(AVERAGEIFS('VISSIM Travel Time Outputs'!$F:$F,'VISSIM Travel Time Outputs'!$D:$D,$D83,'VISSIM Travel Time Outputs'!$A:$A,"AVG",'VISSIM Travel Time Outputs'!$B:$B,AA$9),"-")</f>
        <v>-</v>
      </c>
      <c r="AB83" s="380" t="str">
        <f>IFERROR(AVERAGEIFS('VISSIM Travel Time Outputs'!$F:$F,'VISSIM Travel Time Outputs'!$D:$D,$D83,'VISSIM Travel Time Outputs'!$A:$A,"AVG",'VISSIM Travel Time Outputs'!$B:$B,AB$9),"-")</f>
        <v>-</v>
      </c>
      <c r="AC83" s="380" t="str">
        <f>IFERROR(AVERAGEIFS('VISSIM Travel Time Outputs'!$F:$F,'VISSIM Travel Time Outputs'!$D:$D,$D83,'VISSIM Travel Time Outputs'!$A:$A,"AVG",'VISSIM Travel Time Outputs'!$B:$B,AC$9),"-")</f>
        <v>-</v>
      </c>
      <c r="AD83" s="380" t="str">
        <f>IFERROR(AVERAGEIFS('VISSIM Travel Time Outputs'!$F:$F,'VISSIM Travel Time Outputs'!$D:$D,$D83,'VISSIM Travel Time Outputs'!$A:$A,"AVG",'VISSIM Travel Time Outputs'!$B:$B,AD$9),"-")</f>
        <v>-</v>
      </c>
      <c r="AE83" s="380" t="str">
        <f>IFERROR(AVERAGEIFS('VISSIM Travel Time Outputs'!$F:$F,'VISSIM Travel Time Outputs'!$D:$D,$D83,'VISSIM Travel Time Outputs'!$A:$A,"AVG",'VISSIM Travel Time Outputs'!$B:$B,AE$9),"-")</f>
        <v>-</v>
      </c>
      <c r="AF83" s="380" t="str">
        <f>IFERROR(AVERAGEIFS('VISSIM Travel Time Outputs'!$F:$F,'VISSIM Travel Time Outputs'!$D:$D,$D83,'VISSIM Travel Time Outputs'!$A:$A,"AVG",'VISSIM Travel Time Outputs'!$B:$B,AF$9),"-")</f>
        <v>-</v>
      </c>
      <c r="AG83" s="380" t="str">
        <f>IFERROR(AVERAGEIFS('VISSIM Travel Time Outputs'!$F:$F,'VISSIM Travel Time Outputs'!$D:$D,$D83,'VISSIM Travel Time Outputs'!$A:$A,"AVG",'VISSIM Travel Time Outputs'!$B:$B,AG$9),"-")</f>
        <v>-</v>
      </c>
      <c r="AH83" s="380" t="str">
        <f>IFERROR(AVERAGEIFS('VISSIM Travel Time Outputs'!$F:$F,'VISSIM Travel Time Outputs'!$D:$D,$D83,'VISSIM Travel Time Outputs'!$A:$A,"AVG",'VISSIM Travel Time Outputs'!$B:$B,AH$9),"-")</f>
        <v>-</v>
      </c>
      <c r="AI83" s="380" t="str">
        <f>IFERROR(AVERAGEIFS('VISSIM Travel Time Outputs'!$F:$F,'VISSIM Travel Time Outputs'!$D:$D,$D83,'VISSIM Travel Time Outputs'!$A:$A,"AVG",'VISSIM Travel Time Outputs'!$B:$B,AI$9),"-")</f>
        <v>-</v>
      </c>
      <c r="AJ83" s="380" t="str">
        <f>IFERROR(AVERAGEIFS('VISSIM Travel Time Outputs'!$F:$F,'VISSIM Travel Time Outputs'!$D:$D,$D83,'VISSIM Travel Time Outputs'!$A:$A,"AVG",'VISSIM Travel Time Outputs'!$B:$B,AJ$9),"-")</f>
        <v>-</v>
      </c>
      <c r="AK83" s="380" t="str">
        <f>IFERROR(AVERAGEIFS('VISSIM Travel Time Outputs'!$F:$F,'VISSIM Travel Time Outputs'!$D:$D,$D83,'VISSIM Travel Time Outputs'!$A:$A,"AVG",'VISSIM Travel Time Outputs'!$B:$B,AK$9),"-")</f>
        <v>-</v>
      </c>
      <c r="AL83" s="380" t="str">
        <f>IFERROR(AVERAGEIFS('VISSIM Travel Time Outputs'!$F:$F,'VISSIM Travel Time Outputs'!$D:$D,$D83,'VISSIM Travel Time Outputs'!$A:$A,"AVG",'VISSIM Travel Time Outputs'!$B:$B,AL$9),"-")</f>
        <v>-</v>
      </c>
      <c r="AM83" s="380" t="str">
        <f>IFERROR(AVERAGEIFS('VISSIM Travel Time Outputs'!$F:$F,'VISSIM Travel Time Outputs'!$D:$D,$D83,'VISSIM Travel Time Outputs'!$A:$A,"AVG",'VISSIM Travel Time Outputs'!$B:$B,AM$9),"-")</f>
        <v>-</v>
      </c>
      <c r="AN83" s="380" t="str">
        <f>IFERROR(AVERAGEIFS('VISSIM Travel Time Outputs'!$F:$F,'VISSIM Travel Time Outputs'!$D:$D,$D83,'VISSIM Travel Time Outputs'!$A:$A,"AVG",'VISSIM Travel Time Outputs'!$B:$B,AN$9),"-")</f>
        <v>-</v>
      </c>
      <c r="AO83" s="381" t="str">
        <f>IFERROR(AVERAGEIFS('VISSIM Travel Time Outputs'!$F:$F,'VISSIM Travel Time Outputs'!$D:$D,$D83,'VISSIM Travel Time Outputs'!$A:$A,"AVG",'VISSIM Travel Time Outputs'!$B:$B,AO$9),"-")</f>
        <v>-</v>
      </c>
      <c r="AP83" s="387"/>
      <c r="AQ83" s="259" t="str">
        <f t="shared" si="35"/>
        <v>--</v>
      </c>
      <c r="AR83" s="410" t="str">
        <f t="shared" si="36"/>
        <v>--</v>
      </c>
      <c r="AS83" s="381">
        <f t="shared" si="37"/>
        <v>0</v>
      </c>
      <c r="AT83" s="305"/>
      <c r="AU83" s="259" t="str">
        <f>IFERROR(TIME(0,0,AVERAGEIFS('VISSIM Travel Time Outputs'!$J:$J,'VISSIM Travel Time Outputs'!$D:$D,$D83,'VISSIM Travel Time Outputs'!$A:$A,"AVG",'VISSIM Travel Time Outputs'!$B:$B,AU$9)),"-")</f>
        <v>-</v>
      </c>
      <c r="AV83" s="36" t="str">
        <f>IFERROR(TIME(0,0,AVERAGEIFS('VISSIM Travel Time Outputs'!$J:$J,'VISSIM Travel Time Outputs'!$D:$D,$D83,'VISSIM Travel Time Outputs'!$A:$A,"AVG",'VISSIM Travel Time Outputs'!$B:$B,AV$9)),"-")</f>
        <v>-</v>
      </c>
      <c r="AW83" s="36" t="str">
        <f>IFERROR(TIME(0,0,AVERAGEIFS('VISSIM Travel Time Outputs'!$J:$J,'VISSIM Travel Time Outputs'!$D:$D,$D83,'VISSIM Travel Time Outputs'!$A:$A,"AVG",'VISSIM Travel Time Outputs'!$B:$B,AW$9)),"-")</f>
        <v>-</v>
      </c>
      <c r="AX83" s="36" t="str">
        <f>IFERROR(TIME(0,0,AVERAGEIFS('VISSIM Travel Time Outputs'!$J:$J,'VISSIM Travel Time Outputs'!$D:$D,$D83,'VISSIM Travel Time Outputs'!$A:$A,"AVG",'VISSIM Travel Time Outputs'!$B:$B,AX$9)),"-")</f>
        <v>-</v>
      </c>
      <c r="AY83" s="36" t="str">
        <f>IFERROR(TIME(0,0,AVERAGEIFS('VISSIM Travel Time Outputs'!$J:$J,'VISSIM Travel Time Outputs'!$D:$D,$D83,'VISSIM Travel Time Outputs'!$A:$A,"AVG",'VISSIM Travel Time Outputs'!$B:$B,AY$9)),"-")</f>
        <v>-</v>
      </c>
      <c r="AZ83" s="36" t="str">
        <f>IFERROR(TIME(0,0,AVERAGEIFS('VISSIM Travel Time Outputs'!$J:$J,'VISSIM Travel Time Outputs'!$D:$D,$D83,'VISSIM Travel Time Outputs'!$A:$A,"AVG",'VISSIM Travel Time Outputs'!$B:$B,AZ$9)),"-")</f>
        <v>-</v>
      </c>
      <c r="BA83" s="36" t="str">
        <f>IFERROR(TIME(0,0,AVERAGEIFS('VISSIM Travel Time Outputs'!$J:$J,'VISSIM Travel Time Outputs'!$D:$D,$D83,'VISSIM Travel Time Outputs'!$A:$A,"AVG",'VISSIM Travel Time Outputs'!$B:$B,BA$9)),"-")</f>
        <v>-</v>
      </c>
      <c r="BB83" s="36" t="str">
        <f>IFERROR(TIME(0,0,AVERAGEIFS('VISSIM Travel Time Outputs'!$J:$J,'VISSIM Travel Time Outputs'!$D:$D,$D83,'VISSIM Travel Time Outputs'!$A:$A,"AVG",'VISSIM Travel Time Outputs'!$B:$B,BB$9)),"-")</f>
        <v>-</v>
      </c>
      <c r="BC83" s="36" t="str">
        <f>IFERROR(TIME(0,0,AVERAGEIFS('VISSIM Travel Time Outputs'!$J:$J,'VISSIM Travel Time Outputs'!$D:$D,$D83,'VISSIM Travel Time Outputs'!$A:$A,"AVG",'VISSIM Travel Time Outputs'!$B:$B,BC$9)),"-")</f>
        <v>-</v>
      </c>
      <c r="BD83" s="36" t="str">
        <f>IFERROR(TIME(0,0,AVERAGEIFS('VISSIM Travel Time Outputs'!$J:$J,'VISSIM Travel Time Outputs'!$D:$D,$D83,'VISSIM Travel Time Outputs'!$A:$A,"AVG",'VISSIM Travel Time Outputs'!$B:$B,BD$9)),"-")</f>
        <v>-</v>
      </c>
      <c r="BE83" s="36" t="str">
        <f>IFERROR(TIME(0,0,AVERAGEIFS('VISSIM Travel Time Outputs'!$J:$J,'VISSIM Travel Time Outputs'!$D:$D,$D83,'VISSIM Travel Time Outputs'!$A:$A,"AVG",'VISSIM Travel Time Outputs'!$B:$B,BE$9)),"-")</f>
        <v>-</v>
      </c>
      <c r="BF83" s="36" t="str">
        <f>IFERROR(TIME(0,0,AVERAGEIFS('VISSIM Travel Time Outputs'!$J:$J,'VISSIM Travel Time Outputs'!$D:$D,$D83,'VISSIM Travel Time Outputs'!$A:$A,"AVG",'VISSIM Travel Time Outputs'!$B:$B,BF$9)),"-")</f>
        <v>-</v>
      </c>
      <c r="BG83" s="36" t="str">
        <f>IFERROR(TIME(0,0,AVERAGEIFS('VISSIM Travel Time Outputs'!$J:$J,'VISSIM Travel Time Outputs'!$D:$D,$D83,'VISSIM Travel Time Outputs'!$A:$A,"AVG",'VISSIM Travel Time Outputs'!$B:$B,BG$9)),"-")</f>
        <v>-</v>
      </c>
      <c r="BH83" s="36" t="str">
        <f>IFERROR(TIME(0,0,AVERAGEIFS('VISSIM Travel Time Outputs'!$J:$J,'VISSIM Travel Time Outputs'!$D:$D,$D83,'VISSIM Travel Time Outputs'!$A:$A,"AVG",'VISSIM Travel Time Outputs'!$B:$B,BH$9)),"-")</f>
        <v>-</v>
      </c>
      <c r="BI83" s="36" t="str">
        <f>IFERROR(TIME(0,0,AVERAGEIFS('VISSIM Travel Time Outputs'!$J:$J,'VISSIM Travel Time Outputs'!$D:$D,$D83,'VISSIM Travel Time Outputs'!$A:$A,"AVG",'VISSIM Travel Time Outputs'!$B:$B,BI$9)),"-")</f>
        <v>-</v>
      </c>
      <c r="BJ83" s="177" t="str">
        <f>IFERROR(TIME(0,0,AVERAGEIFS('VISSIM Travel Time Outputs'!$J:$J,'VISSIM Travel Time Outputs'!$D:$D,$D83,'VISSIM Travel Time Outputs'!$A:$A,"AVG",'VISSIM Travel Time Outputs'!$B:$B,BJ$9)),"-")</f>
        <v>-</v>
      </c>
      <c r="BK83" s="164"/>
      <c r="BL83" s="379" t="str">
        <f>IFERROR(AVERAGEIFS('VISSIM Travel Time Outputs'!$G:$G,'VISSIM Travel Time Outputs'!$D:$D,$D83,'VISSIM Travel Time Outputs'!$A:$A,"AVG",'VISSIM Travel Time Outputs'!$B:$B,BL$9),"-")</f>
        <v>-</v>
      </c>
      <c r="BM83" s="380" t="str">
        <f>IFERROR(AVERAGEIFS('VISSIM Travel Time Outputs'!$G:$G,'VISSIM Travel Time Outputs'!$D:$D,$D83,'VISSIM Travel Time Outputs'!$A:$A,"AVG",'VISSIM Travel Time Outputs'!$B:$B,BM$9),"-")</f>
        <v>-</v>
      </c>
      <c r="BN83" s="380" t="str">
        <f>IFERROR(AVERAGEIFS('VISSIM Travel Time Outputs'!$G:$G,'VISSIM Travel Time Outputs'!$D:$D,$D83,'VISSIM Travel Time Outputs'!$A:$A,"AVG",'VISSIM Travel Time Outputs'!$B:$B,BN$9),"-")</f>
        <v>-</v>
      </c>
      <c r="BO83" s="380" t="str">
        <f>IFERROR(AVERAGEIFS('VISSIM Travel Time Outputs'!$G:$G,'VISSIM Travel Time Outputs'!$D:$D,$D83,'VISSIM Travel Time Outputs'!$A:$A,"AVG",'VISSIM Travel Time Outputs'!$B:$B,BO$9),"-")</f>
        <v>-</v>
      </c>
      <c r="BP83" s="380" t="str">
        <f>IFERROR(AVERAGEIFS('VISSIM Travel Time Outputs'!$G:$G,'VISSIM Travel Time Outputs'!$D:$D,$D83,'VISSIM Travel Time Outputs'!$A:$A,"AVG",'VISSIM Travel Time Outputs'!$B:$B,BP$9),"-")</f>
        <v>-</v>
      </c>
      <c r="BQ83" s="380" t="str">
        <f>IFERROR(AVERAGEIFS('VISSIM Travel Time Outputs'!$G:$G,'VISSIM Travel Time Outputs'!$D:$D,$D83,'VISSIM Travel Time Outputs'!$A:$A,"AVG",'VISSIM Travel Time Outputs'!$B:$B,BQ$9),"-")</f>
        <v>-</v>
      </c>
      <c r="BR83" s="380" t="str">
        <f>IFERROR(AVERAGEIFS('VISSIM Travel Time Outputs'!$G:$G,'VISSIM Travel Time Outputs'!$D:$D,$D83,'VISSIM Travel Time Outputs'!$A:$A,"AVG",'VISSIM Travel Time Outputs'!$B:$B,BR$9),"-")</f>
        <v>-</v>
      </c>
      <c r="BS83" s="380" t="str">
        <f>IFERROR(AVERAGEIFS('VISSIM Travel Time Outputs'!$G:$G,'VISSIM Travel Time Outputs'!$D:$D,$D83,'VISSIM Travel Time Outputs'!$A:$A,"AVG",'VISSIM Travel Time Outputs'!$B:$B,BS$9),"-")</f>
        <v>-</v>
      </c>
      <c r="BT83" s="380" t="str">
        <f>IFERROR(AVERAGEIFS('VISSIM Travel Time Outputs'!$G:$G,'VISSIM Travel Time Outputs'!$D:$D,$D83,'VISSIM Travel Time Outputs'!$A:$A,"AVG",'VISSIM Travel Time Outputs'!$B:$B,BT$9),"-")</f>
        <v>-</v>
      </c>
      <c r="BU83" s="380" t="str">
        <f>IFERROR(AVERAGEIFS('VISSIM Travel Time Outputs'!$G:$G,'VISSIM Travel Time Outputs'!$D:$D,$D83,'VISSIM Travel Time Outputs'!$A:$A,"AVG",'VISSIM Travel Time Outputs'!$B:$B,BU$9),"-")</f>
        <v>-</v>
      </c>
      <c r="BV83" s="380" t="str">
        <f>IFERROR(AVERAGEIFS('VISSIM Travel Time Outputs'!$G:$G,'VISSIM Travel Time Outputs'!$D:$D,$D83,'VISSIM Travel Time Outputs'!$A:$A,"AVG",'VISSIM Travel Time Outputs'!$B:$B,BV$9),"-")</f>
        <v>-</v>
      </c>
      <c r="BW83" s="380" t="str">
        <f>IFERROR(AVERAGEIFS('VISSIM Travel Time Outputs'!$G:$G,'VISSIM Travel Time Outputs'!$D:$D,$D83,'VISSIM Travel Time Outputs'!$A:$A,"AVG",'VISSIM Travel Time Outputs'!$B:$B,BW$9),"-")</f>
        <v>-</v>
      </c>
      <c r="BX83" s="380" t="str">
        <f>IFERROR(AVERAGEIFS('VISSIM Travel Time Outputs'!$G:$G,'VISSIM Travel Time Outputs'!$D:$D,$D83,'VISSIM Travel Time Outputs'!$A:$A,"AVG",'VISSIM Travel Time Outputs'!$B:$B,BX$9),"-")</f>
        <v>-</v>
      </c>
      <c r="BY83" s="380" t="str">
        <f>IFERROR(AVERAGEIFS('VISSIM Travel Time Outputs'!$G:$G,'VISSIM Travel Time Outputs'!$D:$D,$D83,'VISSIM Travel Time Outputs'!$A:$A,"AVG",'VISSIM Travel Time Outputs'!$B:$B,BY$9),"-")</f>
        <v>-</v>
      </c>
      <c r="BZ83" s="380" t="str">
        <f>IFERROR(AVERAGEIFS('VISSIM Travel Time Outputs'!$G:$G,'VISSIM Travel Time Outputs'!$D:$D,$D83,'VISSIM Travel Time Outputs'!$A:$A,"AVG",'VISSIM Travel Time Outputs'!$B:$B,BZ$9),"-")</f>
        <v>-</v>
      </c>
      <c r="CA83" s="381" t="str">
        <f>IFERROR(AVERAGEIFS('VISSIM Travel Time Outputs'!$G:$G,'VISSIM Travel Time Outputs'!$D:$D,$D83,'VISSIM Travel Time Outputs'!$A:$A,"AVG",'VISSIM Travel Time Outputs'!$B:$B,CA$9),"-")</f>
        <v>-</v>
      </c>
      <c r="CB83" s="304"/>
      <c r="CC83" s="259" t="str">
        <f t="shared" si="38"/>
        <v>--</v>
      </c>
      <c r="CD83" s="410" t="str">
        <f t="shared" si="39"/>
        <v>--</v>
      </c>
      <c r="CE83" s="381">
        <f t="shared" si="40"/>
        <v>0</v>
      </c>
      <c r="CF83" s="387"/>
      <c r="CG83" s="259" t="str">
        <f>IFERROR(GETPIVOTDATA("Average of TRAVTM(31)",#REF!,"TIMEINT",CG$9,"VEHICLETRAVELTIMEMEASUREMENT",$D83)/3600/24,"--")</f>
        <v>--</v>
      </c>
      <c r="CH83" s="36" t="str">
        <f>IFERROR(GETPIVOTDATA("Average of TRAVTM(31)",#REF!,"TIMEINT",CH$9,"VEHICLETRAVELTIMEMEASUREMENT",$D83)/3600/24,"--")</f>
        <v>--</v>
      </c>
      <c r="CI83" s="36" t="str">
        <f>IFERROR(GETPIVOTDATA("Average of TRAVTM(31)",#REF!,"TIMEINT",CI$9,"VEHICLETRAVELTIMEMEASUREMENT",$D83)/3600/24,"--")</f>
        <v>--</v>
      </c>
      <c r="CJ83" s="36" t="str">
        <f>IFERROR(GETPIVOTDATA("Average of TRAVTM(31)",#REF!,"TIMEINT",CJ$9,"VEHICLETRAVELTIMEMEASUREMENT",$D83)/3600/24,"--")</f>
        <v>--</v>
      </c>
      <c r="CK83" s="36" t="str">
        <f>IFERROR(GETPIVOTDATA("Average of TRAVTM(31)",#REF!,"TIMEINT",CK$9,"VEHICLETRAVELTIMEMEASUREMENT",$D83)/3600/24,"--")</f>
        <v>--</v>
      </c>
      <c r="CL83" s="36" t="str">
        <f>IFERROR(GETPIVOTDATA("Average of TRAVTM(31)",#REF!,"TIMEINT",CL$9,"VEHICLETRAVELTIMEMEASUREMENT",$D83)/3600/24,"--")</f>
        <v>--</v>
      </c>
      <c r="CM83" s="36" t="str">
        <f>IFERROR(GETPIVOTDATA("Average of TRAVTM(31)",#REF!,"TIMEINT",CM$9,"VEHICLETRAVELTIMEMEASUREMENT",$D83)/3600/24,"--")</f>
        <v>--</v>
      </c>
      <c r="CN83" s="36" t="str">
        <f>IFERROR(GETPIVOTDATA("Average of TRAVTM(31)",#REF!,"TIMEINT",CN$9,"VEHICLETRAVELTIMEMEASUREMENT",$D83)/3600/24,"--")</f>
        <v>--</v>
      </c>
      <c r="CO83" s="36" t="str">
        <f>IFERROR(GETPIVOTDATA("Average of TRAVTM(31)",#REF!,"TIMEINT",CO$9,"VEHICLETRAVELTIMEMEASUREMENT",$D83)/3600/24,"--")</f>
        <v>--</v>
      </c>
      <c r="CP83" s="36" t="str">
        <f>IFERROR(GETPIVOTDATA("Average of TRAVTM(31)",#REF!,"TIMEINT",CP$9,"VEHICLETRAVELTIMEMEASUREMENT",$D83)/3600/24,"--")</f>
        <v>--</v>
      </c>
      <c r="CQ83" s="36" t="str">
        <f>IFERROR(GETPIVOTDATA("Average of TRAVTM(31)",#REF!,"TIMEINT",CQ$9,"VEHICLETRAVELTIMEMEASUREMENT",$D83)/3600/24,"--")</f>
        <v>--</v>
      </c>
      <c r="CR83" s="36" t="str">
        <f>IFERROR(GETPIVOTDATA("Average of TRAVTM(31)",#REF!,"TIMEINT",CR$9,"VEHICLETRAVELTIMEMEASUREMENT",$D83)/3600/24,"--")</f>
        <v>--</v>
      </c>
      <c r="CS83" s="36" t="str">
        <f>IFERROR(GETPIVOTDATA("Average of TRAVTM(31)",#REF!,"TIMEINT",CS$9,"VEHICLETRAVELTIMEMEASUREMENT",$D83)/3600/24,"--")</f>
        <v>--</v>
      </c>
      <c r="CT83" s="36" t="str">
        <f>IFERROR(GETPIVOTDATA("Average of TRAVTM(31)",#REF!,"TIMEINT",CT$9,"VEHICLETRAVELTIMEMEASUREMENT",$D83)/3600/24,"--")</f>
        <v>--</v>
      </c>
      <c r="CU83" s="36" t="str">
        <f>IFERROR(GETPIVOTDATA("Average of TRAVTM(31)",#REF!,"TIMEINT",CU$9,"VEHICLETRAVELTIMEMEASUREMENT",$D83)/3600/24,"--")</f>
        <v>--</v>
      </c>
      <c r="CV83" s="177" t="str">
        <f>IFERROR(GETPIVOTDATA("Average of TRAVTM(31)",#REF!,"TIMEINT",CV$9,"VEHICLETRAVELTIMEMEASUREMENT",$D83)/3600/24,"--")</f>
        <v>--</v>
      </c>
      <c r="CW83" s="387"/>
      <c r="CX83" s="379" t="str">
        <f>IFERROR(GETPIVOTDATA("Average of VEHS(31)",#REF!,"TIMEINT",CX$9,"VEHICLETRAVELTIMEMEASUREMENT",$D83),"--")</f>
        <v>--</v>
      </c>
      <c r="CY83" s="380" t="str">
        <f>IFERROR(GETPIVOTDATA("Average of VEHS(31)",#REF!,"TIMEINT",CY$9,"VEHICLETRAVELTIMEMEASUREMENT",$D83),"--")</f>
        <v>--</v>
      </c>
      <c r="CZ83" s="380" t="str">
        <f>IFERROR(GETPIVOTDATA("Average of VEHS(31)",#REF!,"TIMEINT",CZ$9,"VEHICLETRAVELTIMEMEASUREMENT",$D83),"--")</f>
        <v>--</v>
      </c>
      <c r="DA83" s="380" t="str">
        <f>IFERROR(GETPIVOTDATA("Average of VEHS(31)",#REF!,"TIMEINT",DA$9,"VEHICLETRAVELTIMEMEASUREMENT",$D83),"--")</f>
        <v>--</v>
      </c>
      <c r="DB83" s="380" t="str">
        <f>IFERROR(GETPIVOTDATA("Average of VEHS(31)",#REF!,"TIMEINT",DB$9,"VEHICLETRAVELTIMEMEASUREMENT",$D83),"--")</f>
        <v>--</v>
      </c>
      <c r="DC83" s="380" t="str">
        <f>IFERROR(GETPIVOTDATA("Average of VEHS(31)",#REF!,"TIMEINT",DC$9,"VEHICLETRAVELTIMEMEASUREMENT",$D83),"--")</f>
        <v>--</v>
      </c>
      <c r="DD83" s="380" t="str">
        <f>IFERROR(GETPIVOTDATA("Average of VEHS(31)",#REF!,"TIMEINT",DD$9,"VEHICLETRAVELTIMEMEASUREMENT",$D83),"--")</f>
        <v>--</v>
      </c>
      <c r="DE83" s="380" t="str">
        <f>IFERROR(GETPIVOTDATA("Average of VEHS(31)",#REF!,"TIMEINT",DE$9,"VEHICLETRAVELTIMEMEASUREMENT",$D83),"--")</f>
        <v>--</v>
      </c>
      <c r="DF83" s="380" t="str">
        <f>IFERROR(GETPIVOTDATA("Average of VEHS(31)",#REF!,"TIMEINT",DF$9,"VEHICLETRAVELTIMEMEASUREMENT",$D83),"--")</f>
        <v>--</v>
      </c>
      <c r="DG83" s="380" t="str">
        <f>IFERROR(GETPIVOTDATA("Average of VEHS(31)",#REF!,"TIMEINT",DG$9,"VEHICLETRAVELTIMEMEASUREMENT",$D83),"--")</f>
        <v>--</v>
      </c>
      <c r="DH83" s="380" t="str">
        <f>IFERROR(GETPIVOTDATA("Average of VEHS(31)",#REF!,"TIMEINT",DH$9,"VEHICLETRAVELTIMEMEASUREMENT",$D83),"--")</f>
        <v>--</v>
      </c>
      <c r="DI83" s="380" t="str">
        <f>IFERROR(GETPIVOTDATA("Average of VEHS(31)",#REF!,"TIMEINT",DI$9,"VEHICLETRAVELTIMEMEASUREMENT",$D83),"--")</f>
        <v>--</v>
      </c>
      <c r="DJ83" s="380" t="str">
        <f>IFERROR(GETPIVOTDATA("Average of VEHS(31)",#REF!,"TIMEINT",DJ$9,"VEHICLETRAVELTIMEMEASUREMENT",$D83),"--")</f>
        <v>--</v>
      </c>
      <c r="DK83" s="380" t="str">
        <f>IFERROR(GETPIVOTDATA("Average of VEHS(31)",#REF!,"TIMEINT",DK$9,"VEHICLETRAVELTIMEMEASUREMENT",$D83),"--")</f>
        <v>--</v>
      </c>
      <c r="DL83" s="380" t="str">
        <f>IFERROR(GETPIVOTDATA("Average of VEHS(31)",#REF!,"TIMEINT",DL$9,"VEHICLETRAVELTIMEMEASUREMENT",$D83),"--")</f>
        <v>--</v>
      </c>
      <c r="DM83" s="381" t="str">
        <f>IFERROR(GETPIVOTDATA("Average of VEHS(31)",#REF!,"TIMEINT",DM$9,"VEHICLETRAVELTIMEMEASUREMENT",$D83),"--")</f>
        <v>--</v>
      </c>
      <c r="DN83" s="387"/>
      <c r="DO83" s="259" t="str">
        <f t="shared" si="41"/>
        <v>--</v>
      </c>
      <c r="DP83" s="410" t="str">
        <f t="shared" si="42"/>
        <v>--</v>
      </c>
      <c r="DQ83" s="381">
        <f t="shared" si="43"/>
        <v>0</v>
      </c>
      <c r="DR83" s="305"/>
      <c r="DS83" s="259" t="str">
        <f>IFERROR(TIME(0,0,AVERAGEIFS('VISSIM Travel Time Outputs'!$K:$K,'VISSIM Travel Time Outputs'!$D:$D,$D83,'VISSIM Travel Time Outputs'!$A:$A,"AVG",'VISSIM Travel Time Outputs'!$B:$B,DS$9)),"-")</f>
        <v>-</v>
      </c>
      <c r="DT83" s="36" t="str">
        <f>IFERROR(TIME(0,0,AVERAGEIFS('VISSIM Travel Time Outputs'!$K:$K,'VISSIM Travel Time Outputs'!$D:$D,$D83,'VISSIM Travel Time Outputs'!$A:$A,"AVG",'VISSIM Travel Time Outputs'!$B:$B,DT$9)),"-")</f>
        <v>-</v>
      </c>
      <c r="DU83" s="36" t="str">
        <f>IFERROR(TIME(0,0,AVERAGEIFS('VISSIM Travel Time Outputs'!$K:$K,'VISSIM Travel Time Outputs'!$D:$D,$D83,'VISSIM Travel Time Outputs'!$A:$A,"AVG",'VISSIM Travel Time Outputs'!$B:$B,DU$9)),"-")</f>
        <v>-</v>
      </c>
      <c r="DV83" s="36" t="str">
        <f>IFERROR(TIME(0,0,AVERAGEIFS('VISSIM Travel Time Outputs'!$K:$K,'VISSIM Travel Time Outputs'!$D:$D,$D83,'VISSIM Travel Time Outputs'!$A:$A,"AVG",'VISSIM Travel Time Outputs'!$B:$B,DV$9)),"-")</f>
        <v>-</v>
      </c>
      <c r="DW83" s="36" t="str">
        <f>IFERROR(TIME(0,0,AVERAGEIFS('VISSIM Travel Time Outputs'!$K:$K,'VISSIM Travel Time Outputs'!$D:$D,$D83,'VISSIM Travel Time Outputs'!$A:$A,"AVG",'VISSIM Travel Time Outputs'!$B:$B,DW$9)),"-")</f>
        <v>-</v>
      </c>
      <c r="DX83" s="36" t="str">
        <f>IFERROR(TIME(0,0,AVERAGEIFS('VISSIM Travel Time Outputs'!$K:$K,'VISSIM Travel Time Outputs'!$D:$D,$D83,'VISSIM Travel Time Outputs'!$A:$A,"AVG",'VISSIM Travel Time Outputs'!$B:$B,DX$9)),"-")</f>
        <v>-</v>
      </c>
      <c r="DY83" s="36" t="str">
        <f>IFERROR(TIME(0,0,AVERAGEIFS('VISSIM Travel Time Outputs'!$K:$K,'VISSIM Travel Time Outputs'!$D:$D,$D83,'VISSIM Travel Time Outputs'!$A:$A,"AVG",'VISSIM Travel Time Outputs'!$B:$B,DY$9)),"-")</f>
        <v>-</v>
      </c>
      <c r="DZ83" s="36" t="str">
        <f>IFERROR(TIME(0,0,AVERAGEIFS('VISSIM Travel Time Outputs'!$K:$K,'VISSIM Travel Time Outputs'!$D:$D,$D83,'VISSIM Travel Time Outputs'!$A:$A,"AVG",'VISSIM Travel Time Outputs'!$B:$B,DZ$9)),"-")</f>
        <v>-</v>
      </c>
      <c r="EA83" s="36" t="str">
        <f>IFERROR(TIME(0,0,AVERAGEIFS('VISSIM Travel Time Outputs'!$K:$K,'VISSIM Travel Time Outputs'!$D:$D,$D83,'VISSIM Travel Time Outputs'!$A:$A,"AVG",'VISSIM Travel Time Outputs'!$B:$B,EA$9)),"-")</f>
        <v>-</v>
      </c>
      <c r="EB83" s="36" t="str">
        <f>IFERROR(TIME(0,0,AVERAGEIFS('VISSIM Travel Time Outputs'!$K:$K,'VISSIM Travel Time Outputs'!$D:$D,$D83,'VISSIM Travel Time Outputs'!$A:$A,"AVG",'VISSIM Travel Time Outputs'!$B:$B,EB$9)),"-")</f>
        <v>-</v>
      </c>
      <c r="EC83" s="36" t="str">
        <f>IFERROR(TIME(0,0,AVERAGEIFS('VISSIM Travel Time Outputs'!$K:$K,'VISSIM Travel Time Outputs'!$D:$D,$D83,'VISSIM Travel Time Outputs'!$A:$A,"AVG",'VISSIM Travel Time Outputs'!$B:$B,EC$9)),"-")</f>
        <v>-</v>
      </c>
      <c r="ED83" s="36" t="str">
        <f>IFERROR(TIME(0,0,AVERAGEIFS('VISSIM Travel Time Outputs'!$K:$K,'VISSIM Travel Time Outputs'!$D:$D,$D83,'VISSIM Travel Time Outputs'!$A:$A,"AVG",'VISSIM Travel Time Outputs'!$B:$B,ED$9)),"-")</f>
        <v>-</v>
      </c>
      <c r="EE83" s="36" t="str">
        <f>IFERROR(TIME(0,0,AVERAGEIFS('VISSIM Travel Time Outputs'!$K:$K,'VISSIM Travel Time Outputs'!$D:$D,$D83,'VISSIM Travel Time Outputs'!$A:$A,"AVG",'VISSIM Travel Time Outputs'!$B:$B,EE$9)),"-")</f>
        <v>-</v>
      </c>
      <c r="EF83" s="36" t="str">
        <f>IFERROR(TIME(0,0,AVERAGEIFS('VISSIM Travel Time Outputs'!$K:$K,'VISSIM Travel Time Outputs'!$D:$D,$D83,'VISSIM Travel Time Outputs'!$A:$A,"AVG",'VISSIM Travel Time Outputs'!$B:$B,EF$9)),"-")</f>
        <v>-</v>
      </c>
      <c r="EG83" s="36" t="str">
        <f>IFERROR(TIME(0,0,AVERAGEIFS('VISSIM Travel Time Outputs'!$K:$K,'VISSIM Travel Time Outputs'!$D:$D,$D83,'VISSIM Travel Time Outputs'!$A:$A,"AVG",'VISSIM Travel Time Outputs'!$B:$B,EG$9)),"-")</f>
        <v>-</v>
      </c>
      <c r="EH83" s="177" t="str">
        <f>IFERROR(TIME(0,0,AVERAGEIFS('VISSIM Travel Time Outputs'!$K:$K,'VISSIM Travel Time Outputs'!$D:$D,$D83,'VISSIM Travel Time Outputs'!$A:$A,"AVG",'VISSIM Travel Time Outputs'!$B:$B,EH$9)),"-")</f>
        <v>-</v>
      </c>
      <c r="EI83" s="164"/>
      <c r="EJ83" s="379" t="str">
        <f>IFERROR(AVERAGEIFS('VISSIM Travel Time Outputs'!$H:$H,'VISSIM Travel Time Outputs'!$D:$D,$D83,'VISSIM Travel Time Outputs'!$A:$A,"AVG",'VISSIM Travel Time Outputs'!$B:$B,EJ$9),"-")</f>
        <v>-</v>
      </c>
      <c r="EK83" s="380" t="str">
        <f>IFERROR(AVERAGEIFS('VISSIM Travel Time Outputs'!$H:$H,'VISSIM Travel Time Outputs'!$D:$D,$D83,'VISSIM Travel Time Outputs'!$A:$A,"AVG",'VISSIM Travel Time Outputs'!$B:$B,EK$9),"-")</f>
        <v>-</v>
      </c>
      <c r="EL83" s="380" t="str">
        <f>IFERROR(AVERAGEIFS('VISSIM Travel Time Outputs'!$H:$H,'VISSIM Travel Time Outputs'!$D:$D,$D83,'VISSIM Travel Time Outputs'!$A:$A,"AVG",'VISSIM Travel Time Outputs'!$B:$B,EL$9),"-")</f>
        <v>-</v>
      </c>
      <c r="EM83" s="380" t="str">
        <f>IFERROR(AVERAGEIFS('VISSIM Travel Time Outputs'!$H:$H,'VISSIM Travel Time Outputs'!$D:$D,$D83,'VISSIM Travel Time Outputs'!$A:$A,"AVG",'VISSIM Travel Time Outputs'!$B:$B,EM$9),"-")</f>
        <v>-</v>
      </c>
      <c r="EN83" s="380" t="str">
        <f>IFERROR(AVERAGEIFS('VISSIM Travel Time Outputs'!$H:$H,'VISSIM Travel Time Outputs'!$D:$D,$D83,'VISSIM Travel Time Outputs'!$A:$A,"AVG",'VISSIM Travel Time Outputs'!$B:$B,EN$9),"-")</f>
        <v>-</v>
      </c>
      <c r="EO83" s="380" t="str">
        <f>IFERROR(AVERAGEIFS('VISSIM Travel Time Outputs'!$H:$H,'VISSIM Travel Time Outputs'!$D:$D,$D83,'VISSIM Travel Time Outputs'!$A:$A,"AVG",'VISSIM Travel Time Outputs'!$B:$B,EO$9),"-")</f>
        <v>-</v>
      </c>
      <c r="EP83" s="380" t="str">
        <f>IFERROR(AVERAGEIFS('VISSIM Travel Time Outputs'!$H:$H,'VISSIM Travel Time Outputs'!$D:$D,$D83,'VISSIM Travel Time Outputs'!$A:$A,"AVG",'VISSIM Travel Time Outputs'!$B:$B,EP$9),"-")</f>
        <v>-</v>
      </c>
      <c r="EQ83" s="380" t="str">
        <f>IFERROR(AVERAGEIFS('VISSIM Travel Time Outputs'!$H:$H,'VISSIM Travel Time Outputs'!$D:$D,$D83,'VISSIM Travel Time Outputs'!$A:$A,"AVG",'VISSIM Travel Time Outputs'!$B:$B,EQ$9),"-")</f>
        <v>-</v>
      </c>
      <c r="ER83" s="380" t="str">
        <f>IFERROR(AVERAGEIFS('VISSIM Travel Time Outputs'!$H:$H,'VISSIM Travel Time Outputs'!$D:$D,$D83,'VISSIM Travel Time Outputs'!$A:$A,"AVG",'VISSIM Travel Time Outputs'!$B:$B,ER$9),"-")</f>
        <v>-</v>
      </c>
      <c r="ES83" s="380" t="str">
        <f>IFERROR(AVERAGEIFS('VISSIM Travel Time Outputs'!$H:$H,'VISSIM Travel Time Outputs'!$D:$D,$D83,'VISSIM Travel Time Outputs'!$A:$A,"AVG",'VISSIM Travel Time Outputs'!$B:$B,ES$9),"-")</f>
        <v>-</v>
      </c>
      <c r="ET83" s="380" t="str">
        <f>IFERROR(AVERAGEIFS('VISSIM Travel Time Outputs'!$H:$H,'VISSIM Travel Time Outputs'!$D:$D,$D83,'VISSIM Travel Time Outputs'!$A:$A,"AVG",'VISSIM Travel Time Outputs'!$B:$B,ET$9),"-")</f>
        <v>-</v>
      </c>
      <c r="EU83" s="380" t="str">
        <f>IFERROR(AVERAGEIFS('VISSIM Travel Time Outputs'!$H:$H,'VISSIM Travel Time Outputs'!$D:$D,$D83,'VISSIM Travel Time Outputs'!$A:$A,"AVG",'VISSIM Travel Time Outputs'!$B:$B,EU$9),"-")</f>
        <v>-</v>
      </c>
      <c r="EV83" s="380" t="str">
        <f>IFERROR(AVERAGEIFS('VISSIM Travel Time Outputs'!$H:$H,'VISSIM Travel Time Outputs'!$D:$D,$D83,'VISSIM Travel Time Outputs'!$A:$A,"AVG",'VISSIM Travel Time Outputs'!$B:$B,EV$9),"-")</f>
        <v>-</v>
      </c>
      <c r="EW83" s="380" t="str">
        <f>IFERROR(AVERAGEIFS('VISSIM Travel Time Outputs'!$H:$H,'VISSIM Travel Time Outputs'!$D:$D,$D83,'VISSIM Travel Time Outputs'!$A:$A,"AVG",'VISSIM Travel Time Outputs'!$B:$B,EW$9),"-")</f>
        <v>-</v>
      </c>
      <c r="EX83" s="380" t="str">
        <f>IFERROR(AVERAGEIFS('VISSIM Travel Time Outputs'!$H:$H,'VISSIM Travel Time Outputs'!$D:$D,$D83,'VISSIM Travel Time Outputs'!$A:$A,"AVG",'VISSIM Travel Time Outputs'!$B:$B,EX$9),"-")</f>
        <v>-</v>
      </c>
      <c r="EY83" s="381" t="str">
        <f>IFERROR(AVERAGEIFS('VISSIM Travel Time Outputs'!$H:$H,'VISSIM Travel Time Outputs'!$D:$D,$D83,'VISSIM Travel Time Outputs'!$A:$A,"AVG",'VISSIM Travel Time Outputs'!$B:$B,EY$9),"-")</f>
        <v>-</v>
      </c>
      <c r="EZ83" s="304"/>
      <c r="FA83" s="259" t="str">
        <f t="shared" si="44"/>
        <v>--</v>
      </c>
      <c r="FB83" s="410" t="str">
        <f t="shared" si="45"/>
        <v>--</v>
      </c>
      <c r="FC83" s="381">
        <f t="shared" si="46"/>
        <v>0</v>
      </c>
      <c r="FD83" s="387"/>
      <c r="FE83" s="259" t="str">
        <f>IFERROR(GETPIVOTDATA("Average of TRAVTM(40)",#REF!,"TIMEINT",FE$9,"VEHICLETRAVELTIMEMEASUREMENT",$D83)/3600/24,"--")</f>
        <v>--</v>
      </c>
      <c r="FF83" s="36" t="str">
        <f>IFERROR(GETPIVOTDATA("Average of TRAVTM(40)",#REF!,"TIMEINT",FF$9,"VEHICLETRAVELTIMEMEASUREMENT",$D83)/3600/24,"--")</f>
        <v>--</v>
      </c>
      <c r="FG83" s="36" t="str">
        <f>IFERROR(GETPIVOTDATA("Average of TRAVTM(40)",#REF!,"TIMEINT",FG$9,"VEHICLETRAVELTIMEMEASUREMENT",$D83)/3600/24,"--")</f>
        <v>--</v>
      </c>
      <c r="FH83" s="36" t="str">
        <f>IFERROR(GETPIVOTDATA("Average of TRAVTM(40)",#REF!,"TIMEINT",FH$9,"VEHICLETRAVELTIMEMEASUREMENT",$D83)/3600/24,"--")</f>
        <v>--</v>
      </c>
      <c r="FI83" s="36" t="str">
        <f>IFERROR(GETPIVOTDATA("Average of TRAVTM(40)",#REF!,"TIMEINT",FI$9,"VEHICLETRAVELTIMEMEASUREMENT",$D83)/3600/24,"--")</f>
        <v>--</v>
      </c>
      <c r="FJ83" s="36" t="str">
        <f>IFERROR(GETPIVOTDATA("Average of TRAVTM(40)",#REF!,"TIMEINT",FJ$9,"VEHICLETRAVELTIMEMEASUREMENT",$D83)/3600/24,"--")</f>
        <v>--</v>
      </c>
      <c r="FK83" s="36" t="str">
        <f>IFERROR(GETPIVOTDATA("Average of TRAVTM(40)",#REF!,"TIMEINT",FK$9,"VEHICLETRAVELTIMEMEASUREMENT",$D83)/3600/24,"--")</f>
        <v>--</v>
      </c>
      <c r="FL83" s="36" t="str">
        <f>IFERROR(GETPIVOTDATA("Average of TRAVTM(40)",#REF!,"TIMEINT",FL$9,"VEHICLETRAVELTIMEMEASUREMENT",$D83)/3600/24,"--")</f>
        <v>--</v>
      </c>
      <c r="FM83" s="36" t="str">
        <f>IFERROR(GETPIVOTDATA("Average of TRAVTM(40)",#REF!,"TIMEINT",FM$9,"VEHICLETRAVELTIMEMEASUREMENT",$D83)/3600/24,"--")</f>
        <v>--</v>
      </c>
      <c r="FN83" s="36" t="str">
        <f>IFERROR(GETPIVOTDATA("Average of TRAVTM(40)",#REF!,"TIMEINT",FN$9,"VEHICLETRAVELTIMEMEASUREMENT",$D83)/3600/24,"--")</f>
        <v>--</v>
      </c>
      <c r="FO83" s="36" t="str">
        <f>IFERROR(GETPIVOTDATA("Average of TRAVTM(40)",#REF!,"TIMEINT",FO$9,"VEHICLETRAVELTIMEMEASUREMENT",$D83)/3600/24,"--")</f>
        <v>--</v>
      </c>
      <c r="FP83" s="36" t="str">
        <f>IFERROR(GETPIVOTDATA("Average of TRAVTM(40)",#REF!,"TIMEINT",FP$9,"VEHICLETRAVELTIMEMEASUREMENT",$D83)/3600/24,"--")</f>
        <v>--</v>
      </c>
      <c r="FQ83" s="36" t="str">
        <f>IFERROR(GETPIVOTDATA("Average of TRAVTM(40)",#REF!,"TIMEINT",FQ$9,"VEHICLETRAVELTIMEMEASUREMENT",$D83)/3600/24,"--")</f>
        <v>--</v>
      </c>
      <c r="FR83" s="36" t="str">
        <f>IFERROR(GETPIVOTDATA("Average of TRAVTM(40)",#REF!,"TIMEINT",FR$9,"VEHICLETRAVELTIMEMEASUREMENT",$D83)/3600/24,"--")</f>
        <v>--</v>
      </c>
      <c r="FS83" s="36" t="str">
        <f>IFERROR(GETPIVOTDATA("Average of TRAVTM(40)",#REF!,"TIMEINT",FS$9,"VEHICLETRAVELTIMEMEASUREMENT",$D83)/3600/24,"--")</f>
        <v>--</v>
      </c>
      <c r="FT83" s="177" t="str">
        <f>IFERROR(GETPIVOTDATA("Average of TRAVTM(40)",#REF!,"TIMEINT",FT$9,"VEHICLETRAVELTIMEMEASUREMENT",$D83)/3600/24,"--")</f>
        <v>--</v>
      </c>
      <c r="FU83" s="387"/>
      <c r="FV83" s="379" t="str">
        <f>IFERROR(GETPIVOTDATA("Average of VEHS(40)",#REF!,"TIMEINT",FV$9,"VEHICLETRAVELTIMEMEASUREMENT",$D83),"--")</f>
        <v>--</v>
      </c>
      <c r="FW83" s="380" t="str">
        <f>IFERROR(GETPIVOTDATA("Average of VEHS(40)",#REF!,"TIMEINT",FW$9,"VEHICLETRAVELTIMEMEASUREMENT",$D83),"--")</f>
        <v>--</v>
      </c>
      <c r="FX83" s="380" t="str">
        <f>IFERROR(GETPIVOTDATA("Average of VEHS(40)",#REF!,"TIMEINT",FX$9,"VEHICLETRAVELTIMEMEASUREMENT",$D83),"--")</f>
        <v>--</v>
      </c>
      <c r="FY83" s="380" t="str">
        <f>IFERROR(GETPIVOTDATA("Average of VEHS(40)",#REF!,"TIMEINT",FY$9,"VEHICLETRAVELTIMEMEASUREMENT",$D83),"--")</f>
        <v>--</v>
      </c>
      <c r="FZ83" s="380" t="str">
        <f>IFERROR(GETPIVOTDATA("Average of VEHS(40)",#REF!,"TIMEINT",FZ$9,"VEHICLETRAVELTIMEMEASUREMENT",$D83),"--")</f>
        <v>--</v>
      </c>
      <c r="GA83" s="380" t="str">
        <f>IFERROR(GETPIVOTDATA("Average of VEHS(40)",#REF!,"TIMEINT",GA$9,"VEHICLETRAVELTIMEMEASUREMENT",$D83),"--")</f>
        <v>--</v>
      </c>
      <c r="GB83" s="380" t="str">
        <f>IFERROR(GETPIVOTDATA("Average of VEHS(40)",#REF!,"TIMEINT",GB$9,"VEHICLETRAVELTIMEMEASUREMENT",$D83),"--")</f>
        <v>--</v>
      </c>
      <c r="GC83" s="380" t="str">
        <f>IFERROR(GETPIVOTDATA("Average of VEHS(40)",#REF!,"TIMEINT",GC$9,"VEHICLETRAVELTIMEMEASUREMENT",$D83),"--")</f>
        <v>--</v>
      </c>
      <c r="GD83" s="380" t="str">
        <f>IFERROR(GETPIVOTDATA("Average of VEHS(40)",#REF!,"TIMEINT",GD$9,"VEHICLETRAVELTIMEMEASUREMENT",$D83),"--")</f>
        <v>--</v>
      </c>
      <c r="GE83" s="380" t="str">
        <f>IFERROR(GETPIVOTDATA("Average of VEHS(40)",#REF!,"TIMEINT",GE$9,"VEHICLETRAVELTIMEMEASUREMENT",$D83),"--")</f>
        <v>--</v>
      </c>
      <c r="GF83" s="380" t="str">
        <f>IFERROR(GETPIVOTDATA("Average of VEHS(40)",#REF!,"TIMEINT",GF$9,"VEHICLETRAVELTIMEMEASUREMENT",$D83),"--")</f>
        <v>--</v>
      </c>
      <c r="GG83" s="380" t="str">
        <f>IFERROR(GETPIVOTDATA("Average of VEHS(40)",#REF!,"TIMEINT",GG$9,"VEHICLETRAVELTIMEMEASUREMENT",$D83),"--")</f>
        <v>--</v>
      </c>
      <c r="GH83" s="380" t="str">
        <f>IFERROR(GETPIVOTDATA("Average of VEHS(40)",#REF!,"TIMEINT",GH$9,"VEHICLETRAVELTIMEMEASUREMENT",$D83),"--")</f>
        <v>--</v>
      </c>
      <c r="GI83" s="380" t="str">
        <f>IFERROR(GETPIVOTDATA("Average of VEHS(40)",#REF!,"TIMEINT",GI$9,"VEHICLETRAVELTIMEMEASUREMENT",$D83),"--")</f>
        <v>--</v>
      </c>
      <c r="GJ83" s="380" t="str">
        <f>IFERROR(GETPIVOTDATA("Average of VEHS(40)",#REF!,"TIMEINT",GJ$9,"VEHICLETRAVELTIMEMEASUREMENT",$D83),"--")</f>
        <v>--</v>
      </c>
      <c r="GK83" s="381" t="str">
        <f>IFERROR(GETPIVOTDATA("Average of VEHS(40)",#REF!,"TIMEINT",GK$9,"VEHICLETRAVELTIMEMEASUREMENT",$D83),"--")</f>
        <v>--</v>
      </c>
      <c r="GL83" s="387"/>
      <c r="GM83" s="259" t="str">
        <f t="shared" si="47"/>
        <v>--</v>
      </c>
      <c r="GN83" s="410" t="str">
        <f t="shared" si="48"/>
        <v>--</v>
      </c>
      <c r="GO83" s="381">
        <f t="shared" si="49"/>
        <v>0</v>
      </c>
      <c r="GP83" s="387"/>
      <c r="GQ83" s="259" t="str">
        <f>IFERROR(GETPIVOTDATA("Average of TRAVTM(60)",#REF!,"TIMEINT",GQ$9,"VEHICLETRAVELTIMEMEASUREMENT",$D83)/3600/24,"--")</f>
        <v>--</v>
      </c>
      <c r="GR83" s="36" t="str">
        <f>IFERROR(GETPIVOTDATA("Average of TRAVTM(60)",#REF!,"TIMEINT",GR$9,"VEHICLETRAVELTIMEMEASUREMENT",$D83)/3600/24,"--")</f>
        <v>--</v>
      </c>
      <c r="GS83" s="36" t="str">
        <f>IFERROR(GETPIVOTDATA("Average of TRAVTM(60)",#REF!,"TIMEINT",GS$9,"VEHICLETRAVELTIMEMEASUREMENT",$D83)/3600/24,"--")</f>
        <v>--</v>
      </c>
      <c r="GT83" s="36" t="str">
        <f>IFERROR(GETPIVOTDATA("Average of TRAVTM(60)",#REF!,"TIMEINT",GT$9,"VEHICLETRAVELTIMEMEASUREMENT",$D83)/3600/24,"--")</f>
        <v>--</v>
      </c>
      <c r="GU83" s="36" t="str">
        <f>IFERROR(GETPIVOTDATA("Average of TRAVTM(60)",#REF!,"TIMEINT",GU$9,"VEHICLETRAVELTIMEMEASUREMENT",$D83)/3600/24,"--")</f>
        <v>--</v>
      </c>
      <c r="GV83" s="36" t="str">
        <f>IFERROR(GETPIVOTDATA("Average of TRAVTM(60)",#REF!,"TIMEINT",GV$9,"VEHICLETRAVELTIMEMEASUREMENT",$D83)/3600/24,"--")</f>
        <v>--</v>
      </c>
      <c r="GW83" s="36" t="str">
        <f>IFERROR(GETPIVOTDATA("Average of TRAVTM(60)",#REF!,"TIMEINT",GW$9,"VEHICLETRAVELTIMEMEASUREMENT",$D83)/3600/24,"--")</f>
        <v>--</v>
      </c>
      <c r="GX83" s="36" t="str">
        <f>IFERROR(GETPIVOTDATA("Average of TRAVTM(60)",#REF!,"TIMEINT",GX$9,"VEHICLETRAVELTIMEMEASUREMENT",$D83)/3600/24,"--")</f>
        <v>--</v>
      </c>
      <c r="GY83" s="36" t="str">
        <f>IFERROR(GETPIVOTDATA("Average of TRAVTM(60)",#REF!,"TIMEINT",GY$9,"VEHICLETRAVELTIMEMEASUREMENT",$D83)/3600/24,"--")</f>
        <v>--</v>
      </c>
      <c r="GZ83" s="36" t="str">
        <f>IFERROR(GETPIVOTDATA("Average of TRAVTM(60)",#REF!,"TIMEINT",GZ$9,"VEHICLETRAVELTIMEMEASUREMENT",$D83)/3600/24,"--")</f>
        <v>--</v>
      </c>
      <c r="HA83" s="36" t="str">
        <f>IFERROR(GETPIVOTDATA("Average of TRAVTM(60)",#REF!,"TIMEINT",HA$9,"VEHICLETRAVELTIMEMEASUREMENT",$D83)/3600/24,"--")</f>
        <v>--</v>
      </c>
      <c r="HB83" s="36" t="str">
        <f>IFERROR(GETPIVOTDATA("Average of TRAVTM(60)",#REF!,"TIMEINT",HB$9,"VEHICLETRAVELTIMEMEASUREMENT",$D83)/3600/24,"--")</f>
        <v>--</v>
      </c>
      <c r="HC83" s="36" t="str">
        <f>IFERROR(GETPIVOTDATA("Average of TRAVTM(60)",#REF!,"TIMEINT",HC$9,"VEHICLETRAVELTIMEMEASUREMENT",$D83)/3600/24,"--")</f>
        <v>--</v>
      </c>
      <c r="HD83" s="36" t="str">
        <f>IFERROR(GETPIVOTDATA("Average of TRAVTM(60)",#REF!,"TIMEINT",HD$9,"VEHICLETRAVELTIMEMEASUREMENT",$D83)/3600/24,"--")</f>
        <v>--</v>
      </c>
      <c r="HE83" s="36" t="str">
        <f>IFERROR(GETPIVOTDATA("Average of TRAVTM(60)",#REF!,"TIMEINT",HE$9,"VEHICLETRAVELTIMEMEASUREMENT",$D83)/3600/24,"--")</f>
        <v>--</v>
      </c>
      <c r="HF83" s="177" t="str">
        <f>IFERROR(GETPIVOTDATA("Average of TRAVTM(60)",#REF!,"TIMEINT",HF$9,"VEHICLETRAVELTIMEMEASUREMENT",$D83)/3600/24,"--")</f>
        <v>--</v>
      </c>
      <c r="HG83" s="387"/>
      <c r="HH83" s="379" t="str">
        <f>IFERROR(GETPIVOTDATA("Average of VEHS(60)",#REF!,"TIMEINT",HH$9,"VEHICLETRAVELTIMEMEASUREMENT",$D83),"--")</f>
        <v>--</v>
      </c>
      <c r="HI83" s="380" t="str">
        <f>IFERROR(GETPIVOTDATA("Average of VEHS(60)",#REF!,"TIMEINT",HI$9,"VEHICLETRAVELTIMEMEASUREMENT",$D83),"--")</f>
        <v>--</v>
      </c>
      <c r="HJ83" s="380" t="str">
        <f>IFERROR(GETPIVOTDATA("Average of VEHS(60)",#REF!,"TIMEINT",HJ$9,"VEHICLETRAVELTIMEMEASUREMENT",$D83),"--")</f>
        <v>--</v>
      </c>
      <c r="HK83" s="380" t="str">
        <f>IFERROR(GETPIVOTDATA("Average of VEHS(60)",#REF!,"TIMEINT",HK$9,"VEHICLETRAVELTIMEMEASUREMENT",$D83),"--")</f>
        <v>--</v>
      </c>
      <c r="HL83" s="380" t="str">
        <f>IFERROR(GETPIVOTDATA("Average of VEHS(60)",#REF!,"TIMEINT",HL$9,"VEHICLETRAVELTIMEMEASUREMENT",$D83),"--")</f>
        <v>--</v>
      </c>
      <c r="HM83" s="380" t="str">
        <f>IFERROR(GETPIVOTDATA("Average of VEHS(60)",#REF!,"TIMEINT",HM$9,"VEHICLETRAVELTIMEMEASUREMENT",$D83),"--")</f>
        <v>--</v>
      </c>
      <c r="HN83" s="380" t="str">
        <f>IFERROR(GETPIVOTDATA("Average of VEHS(60)",#REF!,"TIMEINT",HN$9,"VEHICLETRAVELTIMEMEASUREMENT",$D83),"--")</f>
        <v>--</v>
      </c>
      <c r="HO83" s="380" t="str">
        <f>IFERROR(GETPIVOTDATA("Average of VEHS(60)",#REF!,"TIMEINT",HO$9,"VEHICLETRAVELTIMEMEASUREMENT",$D83),"--")</f>
        <v>--</v>
      </c>
      <c r="HP83" s="380" t="str">
        <f>IFERROR(GETPIVOTDATA("Average of VEHS(60)",#REF!,"TIMEINT",HP$9,"VEHICLETRAVELTIMEMEASUREMENT",$D83),"--")</f>
        <v>--</v>
      </c>
      <c r="HQ83" s="380" t="str">
        <f>IFERROR(GETPIVOTDATA("Average of VEHS(60)",#REF!,"TIMEINT",HQ$9,"VEHICLETRAVELTIMEMEASUREMENT",$D83),"--")</f>
        <v>--</v>
      </c>
      <c r="HR83" s="380" t="str">
        <f>IFERROR(GETPIVOTDATA("Average of VEHS(60)",#REF!,"TIMEINT",HR$9,"VEHICLETRAVELTIMEMEASUREMENT",$D83),"--")</f>
        <v>--</v>
      </c>
      <c r="HS83" s="380" t="str">
        <f>IFERROR(GETPIVOTDATA("Average of VEHS(60)",#REF!,"TIMEINT",HS$9,"VEHICLETRAVELTIMEMEASUREMENT",$D83),"--")</f>
        <v>--</v>
      </c>
      <c r="HT83" s="380" t="str">
        <f>IFERROR(GETPIVOTDATA("Average of VEHS(60)",#REF!,"TIMEINT",HT$9,"VEHICLETRAVELTIMEMEASUREMENT",$D83),"--")</f>
        <v>--</v>
      </c>
      <c r="HU83" s="380" t="str">
        <f>IFERROR(GETPIVOTDATA("Average of VEHS(60)",#REF!,"TIMEINT",HU$9,"VEHICLETRAVELTIMEMEASUREMENT",$D83),"--")</f>
        <v>--</v>
      </c>
      <c r="HV83" s="380" t="str">
        <f>IFERROR(GETPIVOTDATA("Average of VEHS(60)",#REF!,"TIMEINT",HV$9,"VEHICLETRAVELTIMEMEASUREMENT",$D83),"--")</f>
        <v>--</v>
      </c>
      <c r="HW83" s="381" t="str">
        <f>IFERROR(GETPIVOTDATA("Average of VEHS(60)",#REF!,"TIMEINT",HW$9,"VEHICLETRAVELTIMEMEASUREMENT",$D83),"--")</f>
        <v>--</v>
      </c>
      <c r="HX83" s="387"/>
      <c r="HY83" s="259" t="str">
        <f t="shared" si="50"/>
        <v>--</v>
      </c>
      <c r="HZ83" s="410" t="str">
        <f t="shared" si="51"/>
        <v>--</v>
      </c>
      <c r="IA83" s="381">
        <f t="shared" si="52"/>
        <v>0</v>
      </c>
      <c r="IB83" s="716"/>
      <c r="IC83" s="379" t="str">
        <f>IFERROR(AVERAGEIFS('VISSIM Travel Time Outputs'!$L:$L,'VISSIM Travel Time Outputs'!$D:$D,$D83,'VISSIM Travel Time Outputs'!$A:$A,"AVG",'VISSIM Travel Time Outputs'!$B:$B,IC$9),"-")</f>
        <v>-</v>
      </c>
      <c r="ID83" s="380" t="str">
        <f>IFERROR(AVERAGEIFS('VISSIM Travel Time Outputs'!$L:$L,'VISSIM Travel Time Outputs'!$D:$D,$D83,'VISSIM Travel Time Outputs'!$A:$A,"AVG",'VISSIM Travel Time Outputs'!$B:$B,ID$9),"-")</f>
        <v>-</v>
      </c>
      <c r="IE83" s="380" t="str">
        <f>IFERROR(AVERAGEIFS('VISSIM Travel Time Outputs'!$L:$L,'VISSIM Travel Time Outputs'!$D:$D,$D83,'VISSIM Travel Time Outputs'!$A:$A,"AVG",'VISSIM Travel Time Outputs'!$B:$B,IE$9),"-")</f>
        <v>-</v>
      </c>
      <c r="IF83" s="380" t="str">
        <f>IFERROR(AVERAGEIFS('VISSIM Travel Time Outputs'!$L:$L,'VISSIM Travel Time Outputs'!$D:$D,$D83,'VISSIM Travel Time Outputs'!$A:$A,"AVG",'VISSIM Travel Time Outputs'!$B:$B,IF$9),"-")</f>
        <v>-</v>
      </c>
      <c r="IG83" s="380" t="str">
        <f>IFERROR(AVERAGEIFS('VISSIM Travel Time Outputs'!$L:$L,'VISSIM Travel Time Outputs'!$D:$D,$D83,'VISSIM Travel Time Outputs'!$A:$A,"AVG",'VISSIM Travel Time Outputs'!$B:$B,IG$9),"-")</f>
        <v>-</v>
      </c>
      <c r="IH83" s="380" t="str">
        <f>IFERROR(AVERAGEIFS('VISSIM Travel Time Outputs'!$L:$L,'VISSIM Travel Time Outputs'!$D:$D,$D83,'VISSIM Travel Time Outputs'!$A:$A,"AVG",'VISSIM Travel Time Outputs'!$B:$B,IH$9),"-")</f>
        <v>-</v>
      </c>
      <c r="II83" s="380" t="str">
        <f>IFERROR(AVERAGEIFS('VISSIM Travel Time Outputs'!$L:$L,'VISSIM Travel Time Outputs'!$D:$D,$D83,'VISSIM Travel Time Outputs'!$A:$A,"AVG",'VISSIM Travel Time Outputs'!$B:$B,II$9),"-")</f>
        <v>-</v>
      </c>
      <c r="IJ83" s="380" t="str">
        <f>IFERROR(AVERAGEIFS('VISSIM Travel Time Outputs'!$L:$L,'VISSIM Travel Time Outputs'!$D:$D,$D83,'VISSIM Travel Time Outputs'!$A:$A,"AVG",'VISSIM Travel Time Outputs'!$B:$B,IJ$9),"-")</f>
        <v>-</v>
      </c>
      <c r="IK83" s="380" t="str">
        <f>IFERROR(AVERAGEIFS('VISSIM Travel Time Outputs'!$L:$L,'VISSIM Travel Time Outputs'!$D:$D,$D83,'VISSIM Travel Time Outputs'!$A:$A,"AVG",'VISSIM Travel Time Outputs'!$B:$B,IK$9),"-")</f>
        <v>-</v>
      </c>
      <c r="IL83" s="380" t="str">
        <f>IFERROR(AVERAGEIFS('VISSIM Travel Time Outputs'!$L:$L,'VISSIM Travel Time Outputs'!$D:$D,$D83,'VISSIM Travel Time Outputs'!$A:$A,"AVG",'VISSIM Travel Time Outputs'!$B:$B,IL$9),"-")</f>
        <v>-</v>
      </c>
      <c r="IM83" s="380" t="str">
        <f>IFERROR(AVERAGEIFS('VISSIM Travel Time Outputs'!$L:$L,'VISSIM Travel Time Outputs'!$D:$D,$D83,'VISSIM Travel Time Outputs'!$A:$A,"AVG",'VISSIM Travel Time Outputs'!$B:$B,IM$9),"-")</f>
        <v>-</v>
      </c>
      <c r="IN83" s="380" t="str">
        <f>IFERROR(AVERAGEIFS('VISSIM Travel Time Outputs'!$L:$L,'VISSIM Travel Time Outputs'!$D:$D,$D83,'VISSIM Travel Time Outputs'!$A:$A,"AVG",'VISSIM Travel Time Outputs'!$B:$B,IN$9),"-")</f>
        <v>-</v>
      </c>
      <c r="IO83" s="380" t="str">
        <f>IFERROR(AVERAGEIFS('VISSIM Travel Time Outputs'!$L:$L,'VISSIM Travel Time Outputs'!$D:$D,$D83,'VISSIM Travel Time Outputs'!$A:$A,"AVG",'VISSIM Travel Time Outputs'!$B:$B,IO$9),"-")</f>
        <v>-</v>
      </c>
      <c r="IP83" s="380" t="str">
        <f>IFERROR(AVERAGEIFS('VISSIM Travel Time Outputs'!$L:$L,'VISSIM Travel Time Outputs'!$D:$D,$D83,'VISSIM Travel Time Outputs'!$A:$A,"AVG",'VISSIM Travel Time Outputs'!$B:$B,IP$9),"-")</f>
        <v>-</v>
      </c>
      <c r="IQ83" s="380" t="str">
        <f>IFERROR(AVERAGEIFS('VISSIM Travel Time Outputs'!$L:$L,'VISSIM Travel Time Outputs'!$D:$D,$D83,'VISSIM Travel Time Outputs'!$A:$A,"AVG",'VISSIM Travel Time Outputs'!$B:$B,IQ$9),"-")</f>
        <v>-</v>
      </c>
      <c r="IR83" s="381" t="str">
        <f>IFERROR(AVERAGEIFS('VISSIM Travel Time Outputs'!$L:$L,'VISSIM Travel Time Outputs'!$D:$D,$D83,'VISSIM Travel Time Outputs'!$A:$A,"AVG",'VISSIM Travel Time Outputs'!$B:$B,IR$9),"-")</f>
        <v>-</v>
      </c>
      <c r="IS83" s="381" t="str">
        <f t="shared" si="53"/>
        <v>--</v>
      </c>
    </row>
    <row r="84" spans="1:253" x14ac:dyDescent="0.25">
      <c r="A84" s="302" t="str">
        <f t="shared" si="34"/>
        <v>H</v>
      </c>
      <c r="B84" s="375">
        <f t="shared" si="54"/>
        <v>75</v>
      </c>
      <c r="C84" s="475">
        <f>INDEX('Input - Travel Times'!$B$3:$AL$103,MATCH($B84,'Input - Travel Times'!$B$3:$B$103,0),MATCH(C$9,'Input - Travel Times'!$B$3:$AL$3,0))</f>
        <v>0</v>
      </c>
      <c r="D84" s="194">
        <f>INDEX('Input - Travel Times'!$B$3:$AS$103,MATCH($B84,'Input - Travel Times'!$B$3:$B$103,0),MATCH(D$9,'Input - Travel Times'!$B$3:$AS$3,0))</f>
        <v>0</v>
      </c>
      <c r="E84" s="582">
        <f>TIME(0,0,INDEX('Input - Travel Times'!$B$3:$AL$103,MATCH($B84,'Input - Travel Times'!$B$3:$B$103,0),MATCH(E$9,'Input - Travel Times'!$B$3:$AL$3,0)))</f>
        <v>0</v>
      </c>
      <c r="F84" s="582">
        <f>TIME(0,0,INDEX('Input - Travel Times'!$B$3:$AL$103,MATCH($B84,'Input - Travel Times'!$B$3:$B$103,0),MATCH(F$9,'Input - Travel Times'!$B$3:$AL$3,0)))</f>
        <v>0</v>
      </c>
      <c r="G84" s="582">
        <f>TIME(0,0,INDEX('Input - Travel Times'!$B$3:$AL$103,MATCH($B84,'Input - Travel Times'!$B$3:$B$103,0),MATCH(G$9,'Input - Travel Times'!$B$3:$AL$3,0)))</f>
        <v>0</v>
      </c>
      <c r="I84" s="259" t="str">
        <f>IFERROR(TIME(0,0,AVERAGEIFS('VISSIM Travel Time Outputs'!$I:$I,'VISSIM Travel Time Outputs'!$D:$D,$D84,'VISSIM Travel Time Outputs'!$A:$A,"AVG",'VISSIM Travel Time Outputs'!$B:$B,I$9)),"-")</f>
        <v>-</v>
      </c>
      <c r="J84" s="36" t="str">
        <f>IFERROR(TIME(0,0,AVERAGEIFS('VISSIM Travel Time Outputs'!$I:$I,'VISSIM Travel Time Outputs'!$D:$D,$D84,'VISSIM Travel Time Outputs'!$A:$A,"AVG",'VISSIM Travel Time Outputs'!$B:$B,J$9)),"-")</f>
        <v>-</v>
      </c>
      <c r="K84" s="36" t="str">
        <f>IFERROR(TIME(0,0,AVERAGEIFS('VISSIM Travel Time Outputs'!$I:$I,'VISSIM Travel Time Outputs'!$D:$D,$D84,'VISSIM Travel Time Outputs'!$A:$A,"AVG",'VISSIM Travel Time Outputs'!$B:$B,K$9)),"-")</f>
        <v>-</v>
      </c>
      <c r="L84" s="36" t="str">
        <f>IFERROR(TIME(0,0,AVERAGEIFS('VISSIM Travel Time Outputs'!$I:$I,'VISSIM Travel Time Outputs'!$D:$D,$D84,'VISSIM Travel Time Outputs'!$A:$A,"AVG",'VISSIM Travel Time Outputs'!$B:$B,L$9)),"-")</f>
        <v>-</v>
      </c>
      <c r="M84" s="36" t="str">
        <f>IFERROR(TIME(0,0,AVERAGEIFS('VISSIM Travel Time Outputs'!$I:$I,'VISSIM Travel Time Outputs'!$D:$D,$D84,'VISSIM Travel Time Outputs'!$A:$A,"AVG",'VISSIM Travel Time Outputs'!$B:$B,M$9)),"-")</f>
        <v>-</v>
      </c>
      <c r="N84" s="36" t="str">
        <f>IFERROR(TIME(0,0,AVERAGEIFS('VISSIM Travel Time Outputs'!$I:$I,'VISSIM Travel Time Outputs'!$D:$D,$D84,'VISSIM Travel Time Outputs'!$A:$A,"AVG",'VISSIM Travel Time Outputs'!$B:$B,N$9)),"-")</f>
        <v>-</v>
      </c>
      <c r="O84" s="36" t="str">
        <f>IFERROR(TIME(0,0,AVERAGEIFS('VISSIM Travel Time Outputs'!$I:$I,'VISSIM Travel Time Outputs'!$D:$D,$D84,'VISSIM Travel Time Outputs'!$A:$A,"AVG",'VISSIM Travel Time Outputs'!$B:$B,O$9)),"-")</f>
        <v>-</v>
      </c>
      <c r="P84" s="36" t="str">
        <f>IFERROR(TIME(0,0,AVERAGEIFS('VISSIM Travel Time Outputs'!$I:$I,'VISSIM Travel Time Outputs'!$D:$D,$D84,'VISSIM Travel Time Outputs'!$A:$A,"AVG",'VISSIM Travel Time Outputs'!$B:$B,P$9)),"-")</f>
        <v>-</v>
      </c>
      <c r="Q84" s="36" t="str">
        <f>IFERROR(TIME(0,0,AVERAGEIFS('VISSIM Travel Time Outputs'!$I:$I,'VISSIM Travel Time Outputs'!$D:$D,$D84,'VISSIM Travel Time Outputs'!$A:$A,"AVG",'VISSIM Travel Time Outputs'!$B:$B,Q$9)),"-")</f>
        <v>-</v>
      </c>
      <c r="R84" s="36" t="str">
        <f>IFERROR(TIME(0,0,AVERAGEIFS('VISSIM Travel Time Outputs'!$I:$I,'VISSIM Travel Time Outputs'!$D:$D,$D84,'VISSIM Travel Time Outputs'!$A:$A,"AVG",'VISSIM Travel Time Outputs'!$B:$B,R$9)),"-")</f>
        <v>-</v>
      </c>
      <c r="S84" s="36" t="str">
        <f>IFERROR(TIME(0,0,AVERAGEIFS('VISSIM Travel Time Outputs'!$I:$I,'VISSIM Travel Time Outputs'!$D:$D,$D84,'VISSIM Travel Time Outputs'!$A:$A,"AVG",'VISSIM Travel Time Outputs'!$B:$B,S$9)),"-")</f>
        <v>-</v>
      </c>
      <c r="T84" s="36" t="str">
        <f>IFERROR(TIME(0,0,AVERAGEIFS('VISSIM Travel Time Outputs'!$I:$I,'VISSIM Travel Time Outputs'!$D:$D,$D84,'VISSIM Travel Time Outputs'!$A:$A,"AVG",'VISSIM Travel Time Outputs'!$B:$B,T$9)),"-")</f>
        <v>-</v>
      </c>
      <c r="U84" s="36" t="str">
        <f>IFERROR(TIME(0,0,AVERAGEIFS('VISSIM Travel Time Outputs'!$I:$I,'VISSIM Travel Time Outputs'!$D:$D,$D84,'VISSIM Travel Time Outputs'!$A:$A,"AVG",'VISSIM Travel Time Outputs'!$B:$B,U$9)),"-")</f>
        <v>-</v>
      </c>
      <c r="V84" s="36" t="str">
        <f>IFERROR(TIME(0,0,AVERAGEIFS('VISSIM Travel Time Outputs'!$I:$I,'VISSIM Travel Time Outputs'!$D:$D,$D84,'VISSIM Travel Time Outputs'!$A:$A,"AVG",'VISSIM Travel Time Outputs'!$B:$B,V$9)),"-")</f>
        <v>-</v>
      </c>
      <c r="W84" s="36" t="str">
        <f>IFERROR(TIME(0,0,AVERAGEIFS('VISSIM Travel Time Outputs'!$I:$I,'VISSIM Travel Time Outputs'!$D:$D,$D84,'VISSIM Travel Time Outputs'!$A:$A,"AVG",'VISSIM Travel Time Outputs'!$B:$B,W$9)),"-")</f>
        <v>-</v>
      </c>
      <c r="X84" s="177" t="str">
        <f>IFERROR(TIME(0,0,AVERAGEIFS('VISSIM Travel Time Outputs'!$I:$I,'VISSIM Travel Time Outputs'!$D:$D,$D84,'VISSIM Travel Time Outputs'!$A:$A,"AVG",'VISSIM Travel Time Outputs'!$B:$B,X$9)),"-")</f>
        <v>-</v>
      </c>
      <c r="Y84" s="304"/>
      <c r="Z84" s="379" t="str">
        <f>IFERROR(AVERAGEIFS('VISSIM Travel Time Outputs'!$F:$F,'VISSIM Travel Time Outputs'!$D:$D,$D84,'VISSIM Travel Time Outputs'!$A:$A,"AVG",'VISSIM Travel Time Outputs'!$B:$B,Z$9),"-")</f>
        <v>-</v>
      </c>
      <c r="AA84" s="380" t="str">
        <f>IFERROR(AVERAGEIFS('VISSIM Travel Time Outputs'!$F:$F,'VISSIM Travel Time Outputs'!$D:$D,$D84,'VISSIM Travel Time Outputs'!$A:$A,"AVG",'VISSIM Travel Time Outputs'!$B:$B,AA$9),"-")</f>
        <v>-</v>
      </c>
      <c r="AB84" s="380" t="str">
        <f>IFERROR(AVERAGEIFS('VISSIM Travel Time Outputs'!$F:$F,'VISSIM Travel Time Outputs'!$D:$D,$D84,'VISSIM Travel Time Outputs'!$A:$A,"AVG",'VISSIM Travel Time Outputs'!$B:$B,AB$9),"-")</f>
        <v>-</v>
      </c>
      <c r="AC84" s="380" t="str">
        <f>IFERROR(AVERAGEIFS('VISSIM Travel Time Outputs'!$F:$F,'VISSIM Travel Time Outputs'!$D:$D,$D84,'VISSIM Travel Time Outputs'!$A:$A,"AVG",'VISSIM Travel Time Outputs'!$B:$B,AC$9),"-")</f>
        <v>-</v>
      </c>
      <c r="AD84" s="380" t="str">
        <f>IFERROR(AVERAGEIFS('VISSIM Travel Time Outputs'!$F:$F,'VISSIM Travel Time Outputs'!$D:$D,$D84,'VISSIM Travel Time Outputs'!$A:$A,"AVG",'VISSIM Travel Time Outputs'!$B:$B,AD$9),"-")</f>
        <v>-</v>
      </c>
      <c r="AE84" s="380" t="str">
        <f>IFERROR(AVERAGEIFS('VISSIM Travel Time Outputs'!$F:$F,'VISSIM Travel Time Outputs'!$D:$D,$D84,'VISSIM Travel Time Outputs'!$A:$A,"AVG",'VISSIM Travel Time Outputs'!$B:$B,AE$9),"-")</f>
        <v>-</v>
      </c>
      <c r="AF84" s="380" t="str">
        <f>IFERROR(AVERAGEIFS('VISSIM Travel Time Outputs'!$F:$F,'VISSIM Travel Time Outputs'!$D:$D,$D84,'VISSIM Travel Time Outputs'!$A:$A,"AVG",'VISSIM Travel Time Outputs'!$B:$B,AF$9),"-")</f>
        <v>-</v>
      </c>
      <c r="AG84" s="380" t="str">
        <f>IFERROR(AVERAGEIFS('VISSIM Travel Time Outputs'!$F:$F,'VISSIM Travel Time Outputs'!$D:$D,$D84,'VISSIM Travel Time Outputs'!$A:$A,"AVG",'VISSIM Travel Time Outputs'!$B:$B,AG$9),"-")</f>
        <v>-</v>
      </c>
      <c r="AH84" s="380" t="str">
        <f>IFERROR(AVERAGEIFS('VISSIM Travel Time Outputs'!$F:$F,'VISSIM Travel Time Outputs'!$D:$D,$D84,'VISSIM Travel Time Outputs'!$A:$A,"AVG",'VISSIM Travel Time Outputs'!$B:$B,AH$9),"-")</f>
        <v>-</v>
      </c>
      <c r="AI84" s="380" t="str">
        <f>IFERROR(AVERAGEIFS('VISSIM Travel Time Outputs'!$F:$F,'VISSIM Travel Time Outputs'!$D:$D,$D84,'VISSIM Travel Time Outputs'!$A:$A,"AVG",'VISSIM Travel Time Outputs'!$B:$B,AI$9),"-")</f>
        <v>-</v>
      </c>
      <c r="AJ84" s="380" t="str">
        <f>IFERROR(AVERAGEIFS('VISSIM Travel Time Outputs'!$F:$F,'VISSIM Travel Time Outputs'!$D:$D,$D84,'VISSIM Travel Time Outputs'!$A:$A,"AVG",'VISSIM Travel Time Outputs'!$B:$B,AJ$9),"-")</f>
        <v>-</v>
      </c>
      <c r="AK84" s="380" t="str">
        <f>IFERROR(AVERAGEIFS('VISSIM Travel Time Outputs'!$F:$F,'VISSIM Travel Time Outputs'!$D:$D,$D84,'VISSIM Travel Time Outputs'!$A:$A,"AVG",'VISSIM Travel Time Outputs'!$B:$B,AK$9),"-")</f>
        <v>-</v>
      </c>
      <c r="AL84" s="380" t="str">
        <f>IFERROR(AVERAGEIFS('VISSIM Travel Time Outputs'!$F:$F,'VISSIM Travel Time Outputs'!$D:$D,$D84,'VISSIM Travel Time Outputs'!$A:$A,"AVG",'VISSIM Travel Time Outputs'!$B:$B,AL$9),"-")</f>
        <v>-</v>
      </c>
      <c r="AM84" s="380" t="str">
        <f>IFERROR(AVERAGEIFS('VISSIM Travel Time Outputs'!$F:$F,'VISSIM Travel Time Outputs'!$D:$D,$D84,'VISSIM Travel Time Outputs'!$A:$A,"AVG",'VISSIM Travel Time Outputs'!$B:$B,AM$9),"-")</f>
        <v>-</v>
      </c>
      <c r="AN84" s="380" t="str">
        <f>IFERROR(AVERAGEIFS('VISSIM Travel Time Outputs'!$F:$F,'VISSIM Travel Time Outputs'!$D:$D,$D84,'VISSIM Travel Time Outputs'!$A:$A,"AVG",'VISSIM Travel Time Outputs'!$B:$B,AN$9),"-")</f>
        <v>-</v>
      </c>
      <c r="AO84" s="381" t="str">
        <f>IFERROR(AVERAGEIFS('VISSIM Travel Time Outputs'!$F:$F,'VISSIM Travel Time Outputs'!$D:$D,$D84,'VISSIM Travel Time Outputs'!$A:$A,"AVG",'VISSIM Travel Time Outputs'!$B:$B,AO$9),"-")</f>
        <v>-</v>
      </c>
      <c r="AP84" s="387"/>
      <c r="AQ84" s="259" t="str">
        <f t="shared" si="35"/>
        <v>--</v>
      </c>
      <c r="AR84" s="410" t="str">
        <f t="shared" si="36"/>
        <v>--</v>
      </c>
      <c r="AS84" s="381">
        <f t="shared" si="37"/>
        <v>0</v>
      </c>
      <c r="AT84" s="305"/>
      <c r="AU84" s="259" t="str">
        <f>IFERROR(TIME(0,0,AVERAGEIFS('VISSIM Travel Time Outputs'!$J:$J,'VISSIM Travel Time Outputs'!$D:$D,$D84,'VISSIM Travel Time Outputs'!$A:$A,"AVG",'VISSIM Travel Time Outputs'!$B:$B,AU$9)),"-")</f>
        <v>-</v>
      </c>
      <c r="AV84" s="36" t="str">
        <f>IFERROR(TIME(0,0,AVERAGEIFS('VISSIM Travel Time Outputs'!$J:$J,'VISSIM Travel Time Outputs'!$D:$D,$D84,'VISSIM Travel Time Outputs'!$A:$A,"AVG",'VISSIM Travel Time Outputs'!$B:$B,AV$9)),"-")</f>
        <v>-</v>
      </c>
      <c r="AW84" s="36" t="str">
        <f>IFERROR(TIME(0,0,AVERAGEIFS('VISSIM Travel Time Outputs'!$J:$J,'VISSIM Travel Time Outputs'!$D:$D,$D84,'VISSIM Travel Time Outputs'!$A:$A,"AVG",'VISSIM Travel Time Outputs'!$B:$B,AW$9)),"-")</f>
        <v>-</v>
      </c>
      <c r="AX84" s="36" t="str">
        <f>IFERROR(TIME(0,0,AVERAGEIFS('VISSIM Travel Time Outputs'!$J:$J,'VISSIM Travel Time Outputs'!$D:$D,$D84,'VISSIM Travel Time Outputs'!$A:$A,"AVG",'VISSIM Travel Time Outputs'!$B:$B,AX$9)),"-")</f>
        <v>-</v>
      </c>
      <c r="AY84" s="36" t="str">
        <f>IFERROR(TIME(0,0,AVERAGEIFS('VISSIM Travel Time Outputs'!$J:$J,'VISSIM Travel Time Outputs'!$D:$D,$D84,'VISSIM Travel Time Outputs'!$A:$A,"AVG",'VISSIM Travel Time Outputs'!$B:$B,AY$9)),"-")</f>
        <v>-</v>
      </c>
      <c r="AZ84" s="36" t="str">
        <f>IFERROR(TIME(0,0,AVERAGEIFS('VISSIM Travel Time Outputs'!$J:$J,'VISSIM Travel Time Outputs'!$D:$D,$D84,'VISSIM Travel Time Outputs'!$A:$A,"AVG",'VISSIM Travel Time Outputs'!$B:$B,AZ$9)),"-")</f>
        <v>-</v>
      </c>
      <c r="BA84" s="36" t="str">
        <f>IFERROR(TIME(0,0,AVERAGEIFS('VISSIM Travel Time Outputs'!$J:$J,'VISSIM Travel Time Outputs'!$D:$D,$D84,'VISSIM Travel Time Outputs'!$A:$A,"AVG",'VISSIM Travel Time Outputs'!$B:$B,BA$9)),"-")</f>
        <v>-</v>
      </c>
      <c r="BB84" s="36" t="str">
        <f>IFERROR(TIME(0,0,AVERAGEIFS('VISSIM Travel Time Outputs'!$J:$J,'VISSIM Travel Time Outputs'!$D:$D,$D84,'VISSIM Travel Time Outputs'!$A:$A,"AVG",'VISSIM Travel Time Outputs'!$B:$B,BB$9)),"-")</f>
        <v>-</v>
      </c>
      <c r="BC84" s="36" t="str">
        <f>IFERROR(TIME(0,0,AVERAGEIFS('VISSIM Travel Time Outputs'!$J:$J,'VISSIM Travel Time Outputs'!$D:$D,$D84,'VISSIM Travel Time Outputs'!$A:$A,"AVG",'VISSIM Travel Time Outputs'!$B:$B,BC$9)),"-")</f>
        <v>-</v>
      </c>
      <c r="BD84" s="36" t="str">
        <f>IFERROR(TIME(0,0,AVERAGEIFS('VISSIM Travel Time Outputs'!$J:$J,'VISSIM Travel Time Outputs'!$D:$D,$D84,'VISSIM Travel Time Outputs'!$A:$A,"AVG",'VISSIM Travel Time Outputs'!$B:$B,BD$9)),"-")</f>
        <v>-</v>
      </c>
      <c r="BE84" s="36" t="str">
        <f>IFERROR(TIME(0,0,AVERAGEIFS('VISSIM Travel Time Outputs'!$J:$J,'VISSIM Travel Time Outputs'!$D:$D,$D84,'VISSIM Travel Time Outputs'!$A:$A,"AVG",'VISSIM Travel Time Outputs'!$B:$B,BE$9)),"-")</f>
        <v>-</v>
      </c>
      <c r="BF84" s="36" t="str">
        <f>IFERROR(TIME(0,0,AVERAGEIFS('VISSIM Travel Time Outputs'!$J:$J,'VISSIM Travel Time Outputs'!$D:$D,$D84,'VISSIM Travel Time Outputs'!$A:$A,"AVG",'VISSIM Travel Time Outputs'!$B:$B,BF$9)),"-")</f>
        <v>-</v>
      </c>
      <c r="BG84" s="36" t="str">
        <f>IFERROR(TIME(0,0,AVERAGEIFS('VISSIM Travel Time Outputs'!$J:$J,'VISSIM Travel Time Outputs'!$D:$D,$D84,'VISSIM Travel Time Outputs'!$A:$A,"AVG",'VISSIM Travel Time Outputs'!$B:$B,BG$9)),"-")</f>
        <v>-</v>
      </c>
      <c r="BH84" s="36" t="str">
        <f>IFERROR(TIME(0,0,AVERAGEIFS('VISSIM Travel Time Outputs'!$J:$J,'VISSIM Travel Time Outputs'!$D:$D,$D84,'VISSIM Travel Time Outputs'!$A:$A,"AVG",'VISSIM Travel Time Outputs'!$B:$B,BH$9)),"-")</f>
        <v>-</v>
      </c>
      <c r="BI84" s="36" t="str">
        <f>IFERROR(TIME(0,0,AVERAGEIFS('VISSIM Travel Time Outputs'!$J:$J,'VISSIM Travel Time Outputs'!$D:$D,$D84,'VISSIM Travel Time Outputs'!$A:$A,"AVG",'VISSIM Travel Time Outputs'!$B:$B,BI$9)),"-")</f>
        <v>-</v>
      </c>
      <c r="BJ84" s="177" t="str">
        <f>IFERROR(TIME(0,0,AVERAGEIFS('VISSIM Travel Time Outputs'!$J:$J,'VISSIM Travel Time Outputs'!$D:$D,$D84,'VISSIM Travel Time Outputs'!$A:$A,"AVG",'VISSIM Travel Time Outputs'!$B:$B,BJ$9)),"-")</f>
        <v>-</v>
      </c>
      <c r="BK84" s="164"/>
      <c r="BL84" s="379" t="str">
        <f>IFERROR(AVERAGEIFS('VISSIM Travel Time Outputs'!$G:$G,'VISSIM Travel Time Outputs'!$D:$D,$D84,'VISSIM Travel Time Outputs'!$A:$A,"AVG",'VISSIM Travel Time Outputs'!$B:$B,BL$9),"-")</f>
        <v>-</v>
      </c>
      <c r="BM84" s="380" t="str">
        <f>IFERROR(AVERAGEIFS('VISSIM Travel Time Outputs'!$G:$G,'VISSIM Travel Time Outputs'!$D:$D,$D84,'VISSIM Travel Time Outputs'!$A:$A,"AVG",'VISSIM Travel Time Outputs'!$B:$B,BM$9),"-")</f>
        <v>-</v>
      </c>
      <c r="BN84" s="380" t="str">
        <f>IFERROR(AVERAGEIFS('VISSIM Travel Time Outputs'!$G:$G,'VISSIM Travel Time Outputs'!$D:$D,$D84,'VISSIM Travel Time Outputs'!$A:$A,"AVG",'VISSIM Travel Time Outputs'!$B:$B,BN$9),"-")</f>
        <v>-</v>
      </c>
      <c r="BO84" s="380" t="str">
        <f>IFERROR(AVERAGEIFS('VISSIM Travel Time Outputs'!$G:$G,'VISSIM Travel Time Outputs'!$D:$D,$D84,'VISSIM Travel Time Outputs'!$A:$A,"AVG",'VISSIM Travel Time Outputs'!$B:$B,BO$9),"-")</f>
        <v>-</v>
      </c>
      <c r="BP84" s="380" t="str">
        <f>IFERROR(AVERAGEIFS('VISSIM Travel Time Outputs'!$G:$G,'VISSIM Travel Time Outputs'!$D:$D,$D84,'VISSIM Travel Time Outputs'!$A:$A,"AVG",'VISSIM Travel Time Outputs'!$B:$B,BP$9),"-")</f>
        <v>-</v>
      </c>
      <c r="BQ84" s="380" t="str">
        <f>IFERROR(AVERAGEIFS('VISSIM Travel Time Outputs'!$G:$G,'VISSIM Travel Time Outputs'!$D:$D,$D84,'VISSIM Travel Time Outputs'!$A:$A,"AVG",'VISSIM Travel Time Outputs'!$B:$B,BQ$9),"-")</f>
        <v>-</v>
      </c>
      <c r="BR84" s="380" t="str">
        <f>IFERROR(AVERAGEIFS('VISSIM Travel Time Outputs'!$G:$G,'VISSIM Travel Time Outputs'!$D:$D,$D84,'VISSIM Travel Time Outputs'!$A:$A,"AVG",'VISSIM Travel Time Outputs'!$B:$B,BR$9),"-")</f>
        <v>-</v>
      </c>
      <c r="BS84" s="380" t="str">
        <f>IFERROR(AVERAGEIFS('VISSIM Travel Time Outputs'!$G:$G,'VISSIM Travel Time Outputs'!$D:$D,$D84,'VISSIM Travel Time Outputs'!$A:$A,"AVG",'VISSIM Travel Time Outputs'!$B:$B,BS$9),"-")</f>
        <v>-</v>
      </c>
      <c r="BT84" s="380" t="str">
        <f>IFERROR(AVERAGEIFS('VISSIM Travel Time Outputs'!$G:$G,'VISSIM Travel Time Outputs'!$D:$D,$D84,'VISSIM Travel Time Outputs'!$A:$A,"AVG",'VISSIM Travel Time Outputs'!$B:$B,BT$9),"-")</f>
        <v>-</v>
      </c>
      <c r="BU84" s="380" t="str">
        <f>IFERROR(AVERAGEIFS('VISSIM Travel Time Outputs'!$G:$G,'VISSIM Travel Time Outputs'!$D:$D,$D84,'VISSIM Travel Time Outputs'!$A:$A,"AVG",'VISSIM Travel Time Outputs'!$B:$B,BU$9),"-")</f>
        <v>-</v>
      </c>
      <c r="BV84" s="380" t="str">
        <f>IFERROR(AVERAGEIFS('VISSIM Travel Time Outputs'!$G:$G,'VISSIM Travel Time Outputs'!$D:$D,$D84,'VISSIM Travel Time Outputs'!$A:$A,"AVG",'VISSIM Travel Time Outputs'!$B:$B,BV$9),"-")</f>
        <v>-</v>
      </c>
      <c r="BW84" s="380" t="str">
        <f>IFERROR(AVERAGEIFS('VISSIM Travel Time Outputs'!$G:$G,'VISSIM Travel Time Outputs'!$D:$D,$D84,'VISSIM Travel Time Outputs'!$A:$A,"AVG",'VISSIM Travel Time Outputs'!$B:$B,BW$9),"-")</f>
        <v>-</v>
      </c>
      <c r="BX84" s="380" t="str">
        <f>IFERROR(AVERAGEIFS('VISSIM Travel Time Outputs'!$G:$G,'VISSIM Travel Time Outputs'!$D:$D,$D84,'VISSIM Travel Time Outputs'!$A:$A,"AVG",'VISSIM Travel Time Outputs'!$B:$B,BX$9),"-")</f>
        <v>-</v>
      </c>
      <c r="BY84" s="380" t="str">
        <f>IFERROR(AVERAGEIFS('VISSIM Travel Time Outputs'!$G:$G,'VISSIM Travel Time Outputs'!$D:$D,$D84,'VISSIM Travel Time Outputs'!$A:$A,"AVG",'VISSIM Travel Time Outputs'!$B:$B,BY$9),"-")</f>
        <v>-</v>
      </c>
      <c r="BZ84" s="380" t="str">
        <f>IFERROR(AVERAGEIFS('VISSIM Travel Time Outputs'!$G:$G,'VISSIM Travel Time Outputs'!$D:$D,$D84,'VISSIM Travel Time Outputs'!$A:$A,"AVG",'VISSIM Travel Time Outputs'!$B:$B,BZ$9),"-")</f>
        <v>-</v>
      </c>
      <c r="CA84" s="381" t="str">
        <f>IFERROR(AVERAGEIFS('VISSIM Travel Time Outputs'!$G:$G,'VISSIM Travel Time Outputs'!$D:$D,$D84,'VISSIM Travel Time Outputs'!$A:$A,"AVG",'VISSIM Travel Time Outputs'!$B:$B,CA$9),"-")</f>
        <v>-</v>
      </c>
      <c r="CB84" s="304"/>
      <c r="CC84" s="259" t="str">
        <f t="shared" si="38"/>
        <v>--</v>
      </c>
      <c r="CD84" s="410" t="str">
        <f t="shared" si="39"/>
        <v>--</v>
      </c>
      <c r="CE84" s="381">
        <f t="shared" si="40"/>
        <v>0</v>
      </c>
      <c r="CF84" s="387"/>
      <c r="CG84" s="259" t="str">
        <f>IFERROR(GETPIVOTDATA("Average of TRAVTM(31)",#REF!,"TIMEINT",CG$9,"VEHICLETRAVELTIMEMEASUREMENT",$D84)/3600/24,"--")</f>
        <v>--</v>
      </c>
      <c r="CH84" s="36" t="str">
        <f>IFERROR(GETPIVOTDATA("Average of TRAVTM(31)",#REF!,"TIMEINT",CH$9,"VEHICLETRAVELTIMEMEASUREMENT",$D84)/3600/24,"--")</f>
        <v>--</v>
      </c>
      <c r="CI84" s="36" t="str">
        <f>IFERROR(GETPIVOTDATA("Average of TRAVTM(31)",#REF!,"TIMEINT",CI$9,"VEHICLETRAVELTIMEMEASUREMENT",$D84)/3600/24,"--")</f>
        <v>--</v>
      </c>
      <c r="CJ84" s="36" t="str">
        <f>IFERROR(GETPIVOTDATA("Average of TRAVTM(31)",#REF!,"TIMEINT",CJ$9,"VEHICLETRAVELTIMEMEASUREMENT",$D84)/3600/24,"--")</f>
        <v>--</v>
      </c>
      <c r="CK84" s="36" t="str">
        <f>IFERROR(GETPIVOTDATA("Average of TRAVTM(31)",#REF!,"TIMEINT",CK$9,"VEHICLETRAVELTIMEMEASUREMENT",$D84)/3600/24,"--")</f>
        <v>--</v>
      </c>
      <c r="CL84" s="36" t="str">
        <f>IFERROR(GETPIVOTDATA("Average of TRAVTM(31)",#REF!,"TIMEINT",CL$9,"VEHICLETRAVELTIMEMEASUREMENT",$D84)/3600/24,"--")</f>
        <v>--</v>
      </c>
      <c r="CM84" s="36" t="str">
        <f>IFERROR(GETPIVOTDATA("Average of TRAVTM(31)",#REF!,"TIMEINT",CM$9,"VEHICLETRAVELTIMEMEASUREMENT",$D84)/3600/24,"--")</f>
        <v>--</v>
      </c>
      <c r="CN84" s="36" t="str">
        <f>IFERROR(GETPIVOTDATA("Average of TRAVTM(31)",#REF!,"TIMEINT",CN$9,"VEHICLETRAVELTIMEMEASUREMENT",$D84)/3600/24,"--")</f>
        <v>--</v>
      </c>
      <c r="CO84" s="36" t="str">
        <f>IFERROR(GETPIVOTDATA("Average of TRAVTM(31)",#REF!,"TIMEINT",CO$9,"VEHICLETRAVELTIMEMEASUREMENT",$D84)/3600/24,"--")</f>
        <v>--</v>
      </c>
      <c r="CP84" s="36" t="str">
        <f>IFERROR(GETPIVOTDATA("Average of TRAVTM(31)",#REF!,"TIMEINT",CP$9,"VEHICLETRAVELTIMEMEASUREMENT",$D84)/3600/24,"--")</f>
        <v>--</v>
      </c>
      <c r="CQ84" s="36" t="str">
        <f>IFERROR(GETPIVOTDATA("Average of TRAVTM(31)",#REF!,"TIMEINT",CQ$9,"VEHICLETRAVELTIMEMEASUREMENT",$D84)/3600/24,"--")</f>
        <v>--</v>
      </c>
      <c r="CR84" s="36" t="str">
        <f>IFERROR(GETPIVOTDATA("Average of TRAVTM(31)",#REF!,"TIMEINT",CR$9,"VEHICLETRAVELTIMEMEASUREMENT",$D84)/3600/24,"--")</f>
        <v>--</v>
      </c>
      <c r="CS84" s="36" t="str">
        <f>IFERROR(GETPIVOTDATA("Average of TRAVTM(31)",#REF!,"TIMEINT",CS$9,"VEHICLETRAVELTIMEMEASUREMENT",$D84)/3600/24,"--")</f>
        <v>--</v>
      </c>
      <c r="CT84" s="36" t="str">
        <f>IFERROR(GETPIVOTDATA("Average of TRAVTM(31)",#REF!,"TIMEINT",CT$9,"VEHICLETRAVELTIMEMEASUREMENT",$D84)/3600/24,"--")</f>
        <v>--</v>
      </c>
      <c r="CU84" s="36" t="str">
        <f>IFERROR(GETPIVOTDATA("Average of TRAVTM(31)",#REF!,"TIMEINT",CU$9,"VEHICLETRAVELTIMEMEASUREMENT",$D84)/3600/24,"--")</f>
        <v>--</v>
      </c>
      <c r="CV84" s="177" t="str">
        <f>IFERROR(GETPIVOTDATA("Average of TRAVTM(31)",#REF!,"TIMEINT",CV$9,"VEHICLETRAVELTIMEMEASUREMENT",$D84)/3600/24,"--")</f>
        <v>--</v>
      </c>
      <c r="CW84" s="387"/>
      <c r="CX84" s="379" t="str">
        <f>IFERROR(GETPIVOTDATA("Average of VEHS(31)",#REF!,"TIMEINT",CX$9,"VEHICLETRAVELTIMEMEASUREMENT",$D84),"--")</f>
        <v>--</v>
      </c>
      <c r="CY84" s="380" t="str">
        <f>IFERROR(GETPIVOTDATA("Average of VEHS(31)",#REF!,"TIMEINT",CY$9,"VEHICLETRAVELTIMEMEASUREMENT",$D84),"--")</f>
        <v>--</v>
      </c>
      <c r="CZ84" s="380" t="str">
        <f>IFERROR(GETPIVOTDATA("Average of VEHS(31)",#REF!,"TIMEINT",CZ$9,"VEHICLETRAVELTIMEMEASUREMENT",$D84),"--")</f>
        <v>--</v>
      </c>
      <c r="DA84" s="380" t="str">
        <f>IFERROR(GETPIVOTDATA("Average of VEHS(31)",#REF!,"TIMEINT",DA$9,"VEHICLETRAVELTIMEMEASUREMENT",$D84),"--")</f>
        <v>--</v>
      </c>
      <c r="DB84" s="380" t="str">
        <f>IFERROR(GETPIVOTDATA("Average of VEHS(31)",#REF!,"TIMEINT",DB$9,"VEHICLETRAVELTIMEMEASUREMENT",$D84),"--")</f>
        <v>--</v>
      </c>
      <c r="DC84" s="380" t="str">
        <f>IFERROR(GETPIVOTDATA("Average of VEHS(31)",#REF!,"TIMEINT",DC$9,"VEHICLETRAVELTIMEMEASUREMENT",$D84),"--")</f>
        <v>--</v>
      </c>
      <c r="DD84" s="380" t="str">
        <f>IFERROR(GETPIVOTDATA("Average of VEHS(31)",#REF!,"TIMEINT",DD$9,"VEHICLETRAVELTIMEMEASUREMENT",$D84),"--")</f>
        <v>--</v>
      </c>
      <c r="DE84" s="380" t="str">
        <f>IFERROR(GETPIVOTDATA("Average of VEHS(31)",#REF!,"TIMEINT",DE$9,"VEHICLETRAVELTIMEMEASUREMENT",$D84),"--")</f>
        <v>--</v>
      </c>
      <c r="DF84" s="380" t="str">
        <f>IFERROR(GETPIVOTDATA("Average of VEHS(31)",#REF!,"TIMEINT",DF$9,"VEHICLETRAVELTIMEMEASUREMENT",$D84),"--")</f>
        <v>--</v>
      </c>
      <c r="DG84" s="380" t="str">
        <f>IFERROR(GETPIVOTDATA("Average of VEHS(31)",#REF!,"TIMEINT",DG$9,"VEHICLETRAVELTIMEMEASUREMENT",$D84),"--")</f>
        <v>--</v>
      </c>
      <c r="DH84" s="380" t="str">
        <f>IFERROR(GETPIVOTDATA("Average of VEHS(31)",#REF!,"TIMEINT",DH$9,"VEHICLETRAVELTIMEMEASUREMENT",$D84),"--")</f>
        <v>--</v>
      </c>
      <c r="DI84" s="380" t="str">
        <f>IFERROR(GETPIVOTDATA("Average of VEHS(31)",#REF!,"TIMEINT",DI$9,"VEHICLETRAVELTIMEMEASUREMENT",$D84),"--")</f>
        <v>--</v>
      </c>
      <c r="DJ84" s="380" t="str">
        <f>IFERROR(GETPIVOTDATA("Average of VEHS(31)",#REF!,"TIMEINT",DJ$9,"VEHICLETRAVELTIMEMEASUREMENT",$D84),"--")</f>
        <v>--</v>
      </c>
      <c r="DK84" s="380" t="str">
        <f>IFERROR(GETPIVOTDATA("Average of VEHS(31)",#REF!,"TIMEINT",DK$9,"VEHICLETRAVELTIMEMEASUREMENT",$D84),"--")</f>
        <v>--</v>
      </c>
      <c r="DL84" s="380" t="str">
        <f>IFERROR(GETPIVOTDATA("Average of VEHS(31)",#REF!,"TIMEINT",DL$9,"VEHICLETRAVELTIMEMEASUREMENT",$D84),"--")</f>
        <v>--</v>
      </c>
      <c r="DM84" s="381" t="str">
        <f>IFERROR(GETPIVOTDATA("Average of VEHS(31)",#REF!,"TIMEINT",DM$9,"VEHICLETRAVELTIMEMEASUREMENT",$D84),"--")</f>
        <v>--</v>
      </c>
      <c r="DN84" s="387"/>
      <c r="DO84" s="259" t="str">
        <f t="shared" si="41"/>
        <v>--</v>
      </c>
      <c r="DP84" s="410" t="str">
        <f t="shared" si="42"/>
        <v>--</v>
      </c>
      <c r="DQ84" s="381">
        <f t="shared" si="43"/>
        <v>0</v>
      </c>
      <c r="DR84" s="305"/>
      <c r="DS84" s="259" t="str">
        <f>IFERROR(TIME(0,0,AVERAGEIFS('VISSIM Travel Time Outputs'!$K:$K,'VISSIM Travel Time Outputs'!$D:$D,$D84,'VISSIM Travel Time Outputs'!$A:$A,"AVG",'VISSIM Travel Time Outputs'!$B:$B,DS$9)),"-")</f>
        <v>-</v>
      </c>
      <c r="DT84" s="36" t="str">
        <f>IFERROR(TIME(0,0,AVERAGEIFS('VISSIM Travel Time Outputs'!$K:$K,'VISSIM Travel Time Outputs'!$D:$D,$D84,'VISSIM Travel Time Outputs'!$A:$A,"AVG",'VISSIM Travel Time Outputs'!$B:$B,DT$9)),"-")</f>
        <v>-</v>
      </c>
      <c r="DU84" s="36" t="str">
        <f>IFERROR(TIME(0,0,AVERAGEIFS('VISSIM Travel Time Outputs'!$K:$K,'VISSIM Travel Time Outputs'!$D:$D,$D84,'VISSIM Travel Time Outputs'!$A:$A,"AVG",'VISSIM Travel Time Outputs'!$B:$B,DU$9)),"-")</f>
        <v>-</v>
      </c>
      <c r="DV84" s="36" t="str">
        <f>IFERROR(TIME(0,0,AVERAGEIFS('VISSIM Travel Time Outputs'!$K:$K,'VISSIM Travel Time Outputs'!$D:$D,$D84,'VISSIM Travel Time Outputs'!$A:$A,"AVG",'VISSIM Travel Time Outputs'!$B:$B,DV$9)),"-")</f>
        <v>-</v>
      </c>
      <c r="DW84" s="36" t="str">
        <f>IFERROR(TIME(0,0,AVERAGEIFS('VISSIM Travel Time Outputs'!$K:$K,'VISSIM Travel Time Outputs'!$D:$D,$D84,'VISSIM Travel Time Outputs'!$A:$A,"AVG",'VISSIM Travel Time Outputs'!$B:$B,DW$9)),"-")</f>
        <v>-</v>
      </c>
      <c r="DX84" s="36" t="str">
        <f>IFERROR(TIME(0,0,AVERAGEIFS('VISSIM Travel Time Outputs'!$K:$K,'VISSIM Travel Time Outputs'!$D:$D,$D84,'VISSIM Travel Time Outputs'!$A:$A,"AVG",'VISSIM Travel Time Outputs'!$B:$B,DX$9)),"-")</f>
        <v>-</v>
      </c>
      <c r="DY84" s="36" t="str">
        <f>IFERROR(TIME(0,0,AVERAGEIFS('VISSIM Travel Time Outputs'!$K:$K,'VISSIM Travel Time Outputs'!$D:$D,$D84,'VISSIM Travel Time Outputs'!$A:$A,"AVG",'VISSIM Travel Time Outputs'!$B:$B,DY$9)),"-")</f>
        <v>-</v>
      </c>
      <c r="DZ84" s="36" t="str">
        <f>IFERROR(TIME(0,0,AVERAGEIFS('VISSIM Travel Time Outputs'!$K:$K,'VISSIM Travel Time Outputs'!$D:$D,$D84,'VISSIM Travel Time Outputs'!$A:$A,"AVG",'VISSIM Travel Time Outputs'!$B:$B,DZ$9)),"-")</f>
        <v>-</v>
      </c>
      <c r="EA84" s="36" t="str">
        <f>IFERROR(TIME(0,0,AVERAGEIFS('VISSIM Travel Time Outputs'!$K:$K,'VISSIM Travel Time Outputs'!$D:$D,$D84,'VISSIM Travel Time Outputs'!$A:$A,"AVG",'VISSIM Travel Time Outputs'!$B:$B,EA$9)),"-")</f>
        <v>-</v>
      </c>
      <c r="EB84" s="36" t="str">
        <f>IFERROR(TIME(0,0,AVERAGEIFS('VISSIM Travel Time Outputs'!$K:$K,'VISSIM Travel Time Outputs'!$D:$D,$D84,'VISSIM Travel Time Outputs'!$A:$A,"AVG",'VISSIM Travel Time Outputs'!$B:$B,EB$9)),"-")</f>
        <v>-</v>
      </c>
      <c r="EC84" s="36" t="str">
        <f>IFERROR(TIME(0,0,AVERAGEIFS('VISSIM Travel Time Outputs'!$K:$K,'VISSIM Travel Time Outputs'!$D:$D,$D84,'VISSIM Travel Time Outputs'!$A:$A,"AVG",'VISSIM Travel Time Outputs'!$B:$B,EC$9)),"-")</f>
        <v>-</v>
      </c>
      <c r="ED84" s="36" t="str">
        <f>IFERROR(TIME(0,0,AVERAGEIFS('VISSIM Travel Time Outputs'!$K:$K,'VISSIM Travel Time Outputs'!$D:$D,$D84,'VISSIM Travel Time Outputs'!$A:$A,"AVG",'VISSIM Travel Time Outputs'!$B:$B,ED$9)),"-")</f>
        <v>-</v>
      </c>
      <c r="EE84" s="36" t="str">
        <f>IFERROR(TIME(0,0,AVERAGEIFS('VISSIM Travel Time Outputs'!$K:$K,'VISSIM Travel Time Outputs'!$D:$D,$D84,'VISSIM Travel Time Outputs'!$A:$A,"AVG",'VISSIM Travel Time Outputs'!$B:$B,EE$9)),"-")</f>
        <v>-</v>
      </c>
      <c r="EF84" s="36" t="str">
        <f>IFERROR(TIME(0,0,AVERAGEIFS('VISSIM Travel Time Outputs'!$K:$K,'VISSIM Travel Time Outputs'!$D:$D,$D84,'VISSIM Travel Time Outputs'!$A:$A,"AVG",'VISSIM Travel Time Outputs'!$B:$B,EF$9)),"-")</f>
        <v>-</v>
      </c>
      <c r="EG84" s="36" t="str">
        <f>IFERROR(TIME(0,0,AVERAGEIFS('VISSIM Travel Time Outputs'!$K:$K,'VISSIM Travel Time Outputs'!$D:$D,$D84,'VISSIM Travel Time Outputs'!$A:$A,"AVG",'VISSIM Travel Time Outputs'!$B:$B,EG$9)),"-")</f>
        <v>-</v>
      </c>
      <c r="EH84" s="177" t="str">
        <f>IFERROR(TIME(0,0,AVERAGEIFS('VISSIM Travel Time Outputs'!$K:$K,'VISSIM Travel Time Outputs'!$D:$D,$D84,'VISSIM Travel Time Outputs'!$A:$A,"AVG",'VISSIM Travel Time Outputs'!$B:$B,EH$9)),"-")</f>
        <v>-</v>
      </c>
      <c r="EI84" s="164"/>
      <c r="EJ84" s="379" t="str">
        <f>IFERROR(AVERAGEIFS('VISSIM Travel Time Outputs'!$H:$H,'VISSIM Travel Time Outputs'!$D:$D,$D84,'VISSIM Travel Time Outputs'!$A:$A,"AVG",'VISSIM Travel Time Outputs'!$B:$B,EJ$9),"-")</f>
        <v>-</v>
      </c>
      <c r="EK84" s="380" t="str">
        <f>IFERROR(AVERAGEIFS('VISSIM Travel Time Outputs'!$H:$H,'VISSIM Travel Time Outputs'!$D:$D,$D84,'VISSIM Travel Time Outputs'!$A:$A,"AVG",'VISSIM Travel Time Outputs'!$B:$B,EK$9),"-")</f>
        <v>-</v>
      </c>
      <c r="EL84" s="380" t="str">
        <f>IFERROR(AVERAGEIFS('VISSIM Travel Time Outputs'!$H:$H,'VISSIM Travel Time Outputs'!$D:$D,$D84,'VISSIM Travel Time Outputs'!$A:$A,"AVG",'VISSIM Travel Time Outputs'!$B:$B,EL$9),"-")</f>
        <v>-</v>
      </c>
      <c r="EM84" s="380" t="str">
        <f>IFERROR(AVERAGEIFS('VISSIM Travel Time Outputs'!$H:$H,'VISSIM Travel Time Outputs'!$D:$D,$D84,'VISSIM Travel Time Outputs'!$A:$A,"AVG",'VISSIM Travel Time Outputs'!$B:$B,EM$9),"-")</f>
        <v>-</v>
      </c>
      <c r="EN84" s="380" t="str">
        <f>IFERROR(AVERAGEIFS('VISSIM Travel Time Outputs'!$H:$H,'VISSIM Travel Time Outputs'!$D:$D,$D84,'VISSIM Travel Time Outputs'!$A:$A,"AVG",'VISSIM Travel Time Outputs'!$B:$B,EN$9),"-")</f>
        <v>-</v>
      </c>
      <c r="EO84" s="380" t="str">
        <f>IFERROR(AVERAGEIFS('VISSIM Travel Time Outputs'!$H:$H,'VISSIM Travel Time Outputs'!$D:$D,$D84,'VISSIM Travel Time Outputs'!$A:$A,"AVG",'VISSIM Travel Time Outputs'!$B:$B,EO$9),"-")</f>
        <v>-</v>
      </c>
      <c r="EP84" s="380" t="str">
        <f>IFERROR(AVERAGEIFS('VISSIM Travel Time Outputs'!$H:$H,'VISSIM Travel Time Outputs'!$D:$D,$D84,'VISSIM Travel Time Outputs'!$A:$A,"AVG",'VISSIM Travel Time Outputs'!$B:$B,EP$9),"-")</f>
        <v>-</v>
      </c>
      <c r="EQ84" s="380" t="str">
        <f>IFERROR(AVERAGEIFS('VISSIM Travel Time Outputs'!$H:$H,'VISSIM Travel Time Outputs'!$D:$D,$D84,'VISSIM Travel Time Outputs'!$A:$A,"AVG",'VISSIM Travel Time Outputs'!$B:$B,EQ$9),"-")</f>
        <v>-</v>
      </c>
      <c r="ER84" s="380" t="str">
        <f>IFERROR(AVERAGEIFS('VISSIM Travel Time Outputs'!$H:$H,'VISSIM Travel Time Outputs'!$D:$D,$D84,'VISSIM Travel Time Outputs'!$A:$A,"AVG",'VISSIM Travel Time Outputs'!$B:$B,ER$9),"-")</f>
        <v>-</v>
      </c>
      <c r="ES84" s="380" t="str">
        <f>IFERROR(AVERAGEIFS('VISSIM Travel Time Outputs'!$H:$H,'VISSIM Travel Time Outputs'!$D:$D,$D84,'VISSIM Travel Time Outputs'!$A:$A,"AVG",'VISSIM Travel Time Outputs'!$B:$B,ES$9),"-")</f>
        <v>-</v>
      </c>
      <c r="ET84" s="380" t="str">
        <f>IFERROR(AVERAGEIFS('VISSIM Travel Time Outputs'!$H:$H,'VISSIM Travel Time Outputs'!$D:$D,$D84,'VISSIM Travel Time Outputs'!$A:$A,"AVG",'VISSIM Travel Time Outputs'!$B:$B,ET$9),"-")</f>
        <v>-</v>
      </c>
      <c r="EU84" s="380" t="str">
        <f>IFERROR(AVERAGEIFS('VISSIM Travel Time Outputs'!$H:$H,'VISSIM Travel Time Outputs'!$D:$D,$D84,'VISSIM Travel Time Outputs'!$A:$A,"AVG",'VISSIM Travel Time Outputs'!$B:$B,EU$9),"-")</f>
        <v>-</v>
      </c>
      <c r="EV84" s="380" t="str">
        <f>IFERROR(AVERAGEIFS('VISSIM Travel Time Outputs'!$H:$H,'VISSIM Travel Time Outputs'!$D:$D,$D84,'VISSIM Travel Time Outputs'!$A:$A,"AVG",'VISSIM Travel Time Outputs'!$B:$B,EV$9),"-")</f>
        <v>-</v>
      </c>
      <c r="EW84" s="380" t="str">
        <f>IFERROR(AVERAGEIFS('VISSIM Travel Time Outputs'!$H:$H,'VISSIM Travel Time Outputs'!$D:$D,$D84,'VISSIM Travel Time Outputs'!$A:$A,"AVG",'VISSIM Travel Time Outputs'!$B:$B,EW$9),"-")</f>
        <v>-</v>
      </c>
      <c r="EX84" s="380" t="str">
        <f>IFERROR(AVERAGEIFS('VISSIM Travel Time Outputs'!$H:$H,'VISSIM Travel Time Outputs'!$D:$D,$D84,'VISSIM Travel Time Outputs'!$A:$A,"AVG",'VISSIM Travel Time Outputs'!$B:$B,EX$9),"-")</f>
        <v>-</v>
      </c>
      <c r="EY84" s="381" t="str">
        <f>IFERROR(AVERAGEIFS('VISSIM Travel Time Outputs'!$H:$H,'VISSIM Travel Time Outputs'!$D:$D,$D84,'VISSIM Travel Time Outputs'!$A:$A,"AVG",'VISSIM Travel Time Outputs'!$B:$B,EY$9),"-")</f>
        <v>-</v>
      </c>
      <c r="EZ84" s="304"/>
      <c r="FA84" s="259" t="str">
        <f t="shared" si="44"/>
        <v>--</v>
      </c>
      <c r="FB84" s="410" t="str">
        <f t="shared" si="45"/>
        <v>--</v>
      </c>
      <c r="FC84" s="381">
        <f t="shared" si="46"/>
        <v>0</v>
      </c>
      <c r="FD84" s="387"/>
      <c r="FE84" s="259" t="str">
        <f>IFERROR(GETPIVOTDATA("Average of TRAVTM(40)",#REF!,"TIMEINT",FE$9,"VEHICLETRAVELTIMEMEASUREMENT",$D84)/3600/24,"--")</f>
        <v>--</v>
      </c>
      <c r="FF84" s="36" t="str">
        <f>IFERROR(GETPIVOTDATA("Average of TRAVTM(40)",#REF!,"TIMEINT",FF$9,"VEHICLETRAVELTIMEMEASUREMENT",$D84)/3600/24,"--")</f>
        <v>--</v>
      </c>
      <c r="FG84" s="36" t="str">
        <f>IFERROR(GETPIVOTDATA("Average of TRAVTM(40)",#REF!,"TIMEINT",FG$9,"VEHICLETRAVELTIMEMEASUREMENT",$D84)/3600/24,"--")</f>
        <v>--</v>
      </c>
      <c r="FH84" s="36" t="str">
        <f>IFERROR(GETPIVOTDATA("Average of TRAVTM(40)",#REF!,"TIMEINT",FH$9,"VEHICLETRAVELTIMEMEASUREMENT",$D84)/3600/24,"--")</f>
        <v>--</v>
      </c>
      <c r="FI84" s="36" t="str">
        <f>IFERROR(GETPIVOTDATA("Average of TRAVTM(40)",#REF!,"TIMEINT",FI$9,"VEHICLETRAVELTIMEMEASUREMENT",$D84)/3600/24,"--")</f>
        <v>--</v>
      </c>
      <c r="FJ84" s="36" t="str">
        <f>IFERROR(GETPIVOTDATA("Average of TRAVTM(40)",#REF!,"TIMEINT",FJ$9,"VEHICLETRAVELTIMEMEASUREMENT",$D84)/3600/24,"--")</f>
        <v>--</v>
      </c>
      <c r="FK84" s="36" t="str">
        <f>IFERROR(GETPIVOTDATA("Average of TRAVTM(40)",#REF!,"TIMEINT",FK$9,"VEHICLETRAVELTIMEMEASUREMENT",$D84)/3600/24,"--")</f>
        <v>--</v>
      </c>
      <c r="FL84" s="36" t="str">
        <f>IFERROR(GETPIVOTDATA("Average of TRAVTM(40)",#REF!,"TIMEINT",FL$9,"VEHICLETRAVELTIMEMEASUREMENT",$D84)/3600/24,"--")</f>
        <v>--</v>
      </c>
      <c r="FM84" s="36" t="str">
        <f>IFERROR(GETPIVOTDATA("Average of TRAVTM(40)",#REF!,"TIMEINT",FM$9,"VEHICLETRAVELTIMEMEASUREMENT",$D84)/3600/24,"--")</f>
        <v>--</v>
      </c>
      <c r="FN84" s="36" t="str">
        <f>IFERROR(GETPIVOTDATA("Average of TRAVTM(40)",#REF!,"TIMEINT",FN$9,"VEHICLETRAVELTIMEMEASUREMENT",$D84)/3600/24,"--")</f>
        <v>--</v>
      </c>
      <c r="FO84" s="36" t="str">
        <f>IFERROR(GETPIVOTDATA("Average of TRAVTM(40)",#REF!,"TIMEINT",FO$9,"VEHICLETRAVELTIMEMEASUREMENT",$D84)/3600/24,"--")</f>
        <v>--</v>
      </c>
      <c r="FP84" s="36" t="str">
        <f>IFERROR(GETPIVOTDATA("Average of TRAVTM(40)",#REF!,"TIMEINT",FP$9,"VEHICLETRAVELTIMEMEASUREMENT",$D84)/3600/24,"--")</f>
        <v>--</v>
      </c>
      <c r="FQ84" s="36" t="str">
        <f>IFERROR(GETPIVOTDATA("Average of TRAVTM(40)",#REF!,"TIMEINT",FQ$9,"VEHICLETRAVELTIMEMEASUREMENT",$D84)/3600/24,"--")</f>
        <v>--</v>
      </c>
      <c r="FR84" s="36" t="str">
        <f>IFERROR(GETPIVOTDATA("Average of TRAVTM(40)",#REF!,"TIMEINT",FR$9,"VEHICLETRAVELTIMEMEASUREMENT",$D84)/3600/24,"--")</f>
        <v>--</v>
      </c>
      <c r="FS84" s="36" t="str">
        <f>IFERROR(GETPIVOTDATA("Average of TRAVTM(40)",#REF!,"TIMEINT",FS$9,"VEHICLETRAVELTIMEMEASUREMENT",$D84)/3600/24,"--")</f>
        <v>--</v>
      </c>
      <c r="FT84" s="177" t="str">
        <f>IFERROR(GETPIVOTDATA("Average of TRAVTM(40)",#REF!,"TIMEINT",FT$9,"VEHICLETRAVELTIMEMEASUREMENT",$D84)/3600/24,"--")</f>
        <v>--</v>
      </c>
      <c r="FU84" s="387"/>
      <c r="FV84" s="379" t="str">
        <f>IFERROR(GETPIVOTDATA("Average of VEHS(40)",#REF!,"TIMEINT",FV$9,"VEHICLETRAVELTIMEMEASUREMENT",$D84),"--")</f>
        <v>--</v>
      </c>
      <c r="FW84" s="380" t="str">
        <f>IFERROR(GETPIVOTDATA("Average of VEHS(40)",#REF!,"TIMEINT",FW$9,"VEHICLETRAVELTIMEMEASUREMENT",$D84),"--")</f>
        <v>--</v>
      </c>
      <c r="FX84" s="380" t="str">
        <f>IFERROR(GETPIVOTDATA("Average of VEHS(40)",#REF!,"TIMEINT",FX$9,"VEHICLETRAVELTIMEMEASUREMENT",$D84),"--")</f>
        <v>--</v>
      </c>
      <c r="FY84" s="380" t="str">
        <f>IFERROR(GETPIVOTDATA("Average of VEHS(40)",#REF!,"TIMEINT",FY$9,"VEHICLETRAVELTIMEMEASUREMENT",$D84),"--")</f>
        <v>--</v>
      </c>
      <c r="FZ84" s="380" t="str">
        <f>IFERROR(GETPIVOTDATA("Average of VEHS(40)",#REF!,"TIMEINT",FZ$9,"VEHICLETRAVELTIMEMEASUREMENT",$D84),"--")</f>
        <v>--</v>
      </c>
      <c r="GA84" s="380" t="str">
        <f>IFERROR(GETPIVOTDATA("Average of VEHS(40)",#REF!,"TIMEINT",GA$9,"VEHICLETRAVELTIMEMEASUREMENT",$D84),"--")</f>
        <v>--</v>
      </c>
      <c r="GB84" s="380" t="str">
        <f>IFERROR(GETPIVOTDATA("Average of VEHS(40)",#REF!,"TIMEINT",GB$9,"VEHICLETRAVELTIMEMEASUREMENT",$D84),"--")</f>
        <v>--</v>
      </c>
      <c r="GC84" s="380" t="str">
        <f>IFERROR(GETPIVOTDATA("Average of VEHS(40)",#REF!,"TIMEINT",GC$9,"VEHICLETRAVELTIMEMEASUREMENT",$D84),"--")</f>
        <v>--</v>
      </c>
      <c r="GD84" s="380" t="str">
        <f>IFERROR(GETPIVOTDATA("Average of VEHS(40)",#REF!,"TIMEINT",GD$9,"VEHICLETRAVELTIMEMEASUREMENT",$D84),"--")</f>
        <v>--</v>
      </c>
      <c r="GE84" s="380" t="str">
        <f>IFERROR(GETPIVOTDATA("Average of VEHS(40)",#REF!,"TIMEINT",GE$9,"VEHICLETRAVELTIMEMEASUREMENT",$D84),"--")</f>
        <v>--</v>
      </c>
      <c r="GF84" s="380" t="str">
        <f>IFERROR(GETPIVOTDATA("Average of VEHS(40)",#REF!,"TIMEINT",GF$9,"VEHICLETRAVELTIMEMEASUREMENT",$D84),"--")</f>
        <v>--</v>
      </c>
      <c r="GG84" s="380" t="str">
        <f>IFERROR(GETPIVOTDATA("Average of VEHS(40)",#REF!,"TIMEINT",GG$9,"VEHICLETRAVELTIMEMEASUREMENT",$D84),"--")</f>
        <v>--</v>
      </c>
      <c r="GH84" s="380" t="str">
        <f>IFERROR(GETPIVOTDATA("Average of VEHS(40)",#REF!,"TIMEINT",GH$9,"VEHICLETRAVELTIMEMEASUREMENT",$D84),"--")</f>
        <v>--</v>
      </c>
      <c r="GI84" s="380" t="str">
        <f>IFERROR(GETPIVOTDATA("Average of VEHS(40)",#REF!,"TIMEINT",GI$9,"VEHICLETRAVELTIMEMEASUREMENT",$D84),"--")</f>
        <v>--</v>
      </c>
      <c r="GJ84" s="380" t="str">
        <f>IFERROR(GETPIVOTDATA("Average of VEHS(40)",#REF!,"TIMEINT",GJ$9,"VEHICLETRAVELTIMEMEASUREMENT",$D84),"--")</f>
        <v>--</v>
      </c>
      <c r="GK84" s="381" t="str">
        <f>IFERROR(GETPIVOTDATA("Average of VEHS(40)",#REF!,"TIMEINT",GK$9,"VEHICLETRAVELTIMEMEASUREMENT",$D84),"--")</f>
        <v>--</v>
      </c>
      <c r="GL84" s="387"/>
      <c r="GM84" s="259" t="str">
        <f t="shared" si="47"/>
        <v>--</v>
      </c>
      <c r="GN84" s="410" t="str">
        <f t="shared" si="48"/>
        <v>--</v>
      </c>
      <c r="GO84" s="381">
        <f t="shared" si="49"/>
        <v>0</v>
      </c>
      <c r="GP84" s="387"/>
      <c r="GQ84" s="259" t="str">
        <f>IFERROR(GETPIVOTDATA("Average of TRAVTM(60)",#REF!,"TIMEINT",GQ$9,"VEHICLETRAVELTIMEMEASUREMENT",$D84)/3600/24,"--")</f>
        <v>--</v>
      </c>
      <c r="GR84" s="36" t="str">
        <f>IFERROR(GETPIVOTDATA("Average of TRAVTM(60)",#REF!,"TIMEINT",GR$9,"VEHICLETRAVELTIMEMEASUREMENT",$D84)/3600/24,"--")</f>
        <v>--</v>
      </c>
      <c r="GS84" s="36" t="str">
        <f>IFERROR(GETPIVOTDATA("Average of TRAVTM(60)",#REF!,"TIMEINT",GS$9,"VEHICLETRAVELTIMEMEASUREMENT",$D84)/3600/24,"--")</f>
        <v>--</v>
      </c>
      <c r="GT84" s="36" t="str">
        <f>IFERROR(GETPIVOTDATA("Average of TRAVTM(60)",#REF!,"TIMEINT",GT$9,"VEHICLETRAVELTIMEMEASUREMENT",$D84)/3600/24,"--")</f>
        <v>--</v>
      </c>
      <c r="GU84" s="36" t="str">
        <f>IFERROR(GETPIVOTDATA("Average of TRAVTM(60)",#REF!,"TIMEINT",GU$9,"VEHICLETRAVELTIMEMEASUREMENT",$D84)/3600/24,"--")</f>
        <v>--</v>
      </c>
      <c r="GV84" s="36" t="str">
        <f>IFERROR(GETPIVOTDATA("Average of TRAVTM(60)",#REF!,"TIMEINT",GV$9,"VEHICLETRAVELTIMEMEASUREMENT",$D84)/3600/24,"--")</f>
        <v>--</v>
      </c>
      <c r="GW84" s="36" t="str">
        <f>IFERROR(GETPIVOTDATA("Average of TRAVTM(60)",#REF!,"TIMEINT",GW$9,"VEHICLETRAVELTIMEMEASUREMENT",$D84)/3600/24,"--")</f>
        <v>--</v>
      </c>
      <c r="GX84" s="36" t="str">
        <f>IFERROR(GETPIVOTDATA("Average of TRAVTM(60)",#REF!,"TIMEINT",GX$9,"VEHICLETRAVELTIMEMEASUREMENT",$D84)/3600/24,"--")</f>
        <v>--</v>
      </c>
      <c r="GY84" s="36" t="str">
        <f>IFERROR(GETPIVOTDATA("Average of TRAVTM(60)",#REF!,"TIMEINT",GY$9,"VEHICLETRAVELTIMEMEASUREMENT",$D84)/3600/24,"--")</f>
        <v>--</v>
      </c>
      <c r="GZ84" s="36" t="str">
        <f>IFERROR(GETPIVOTDATA("Average of TRAVTM(60)",#REF!,"TIMEINT",GZ$9,"VEHICLETRAVELTIMEMEASUREMENT",$D84)/3600/24,"--")</f>
        <v>--</v>
      </c>
      <c r="HA84" s="36" t="str">
        <f>IFERROR(GETPIVOTDATA("Average of TRAVTM(60)",#REF!,"TIMEINT",HA$9,"VEHICLETRAVELTIMEMEASUREMENT",$D84)/3600/24,"--")</f>
        <v>--</v>
      </c>
      <c r="HB84" s="36" t="str">
        <f>IFERROR(GETPIVOTDATA("Average of TRAVTM(60)",#REF!,"TIMEINT",HB$9,"VEHICLETRAVELTIMEMEASUREMENT",$D84)/3600/24,"--")</f>
        <v>--</v>
      </c>
      <c r="HC84" s="36" t="str">
        <f>IFERROR(GETPIVOTDATA("Average of TRAVTM(60)",#REF!,"TIMEINT",HC$9,"VEHICLETRAVELTIMEMEASUREMENT",$D84)/3600/24,"--")</f>
        <v>--</v>
      </c>
      <c r="HD84" s="36" t="str">
        <f>IFERROR(GETPIVOTDATA("Average of TRAVTM(60)",#REF!,"TIMEINT",HD$9,"VEHICLETRAVELTIMEMEASUREMENT",$D84)/3600/24,"--")</f>
        <v>--</v>
      </c>
      <c r="HE84" s="36" t="str">
        <f>IFERROR(GETPIVOTDATA("Average of TRAVTM(60)",#REF!,"TIMEINT",HE$9,"VEHICLETRAVELTIMEMEASUREMENT",$D84)/3600/24,"--")</f>
        <v>--</v>
      </c>
      <c r="HF84" s="177" t="str">
        <f>IFERROR(GETPIVOTDATA("Average of TRAVTM(60)",#REF!,"TIMEINT",HF$9,"VEHICLETRAVELTIMEMEASUREMENT",$D84)/3600/24,"--")</f>
        <v>--</v>
      </c>
      <c r="HG84" s="387"/>
      <c r="HH84" s="379" t="str">
        <f>IFERROR(GETPIVOTDATA("Average of VEHS(60)",#REF!,"TIMEINT",HH$9,"VEHICLETRAVELTIMEMEASUREMENT",$D84),"--")</f>
        <v>--</v>
      </c>
      <c r="HI84" s="380" t="str">
        <f>IFERROR(GETPIVOTDATA("Average of VEHS(60)",#REF!,"TIMEINT",HI$9,"VEHICLETRAVELTIMEMEASUREMENT",$D84),"--")</f>
        <v>--</v>
      </c>
      <c r="HJ84" s="380" t="str">
        <f>IFERROR(GETPIVOTDATA("Average of VEHS(60)",#REF!,"TIMEINT",HJ$9,"VEHICLETRAVELTIMEMEASUREMENT",$D84),"--")</f>
        <v>--</v>
      </c>
      <c r="HK84" s="380" t="str">
        <f>IFERROR(GETPIVOTDATA("Average of VEHS(60)",#REF!,"TIMEINT",HK$9,"VEHICLETRAVELTIMEMEASUREMENT",$D84),"--")</f>
        <v>--</v>
      </c>
      <c r="HL84" s="380" t="str">
        <f>IFERROR(GETPIVOTDATA("Average of VEHS(60)",#REF!,"TIMEINT",HL$9,"VEHICLETRAVELTIMEMEASUREMENT",$D84),"--")</f>
        <v>--</v>
      </c>
      <c r="HM84" s="380" t="str">
        <f>IFERROR(GETPIVOTDATA("Average of VEHS(60)",#REF!,"TIMEINT",HM$9,"VEHICLETRAVELTIMEMEASUREMENT",$D84),"--")</f>
        <v>--</v>
      </c>
      <c r="HN84" s="380" t="str">
        <f>IFERROR(GETPIVOTDATA("Average of VEHS(60)",#REF!,"TIMEINT",HN$9,"VEHICLETRAVELTIMEMEASUREMENT",$D84),"--")</f>
        <v>--</v>
      </c>
      <c r="HO84" s="380" t="str">
        <f>IFERROR(GETPIVOTDATA("Average of VEHS(60)",#REF!,"TIMEINT",HO$9,"VEHICLETRAVELTIMEMEASUREMENT",$D84),"--")</f>
        <v>--</v>
      </c>
      <c r="HP84" s="380" t="str">
        <f>IFERROR(GETPIVOTDATA("Average of VEHS(60)",#REF!,"TIMEINT",HP$9,"VEHICLETRAVELTIMEMEASUREMENT",$D84),"--")</f>
        <v>--</v>
      </c>
      <c r="HQ84" s="380" t="str">
        <f>IFERROR(GETPIVOTDATA("Average of VEHS(60)",#REF!,"TIMEINT",HQ$9,"VEHICLETRAVELTIMEMEASUREMENT",$D84),"--")</f>
        <v>--</v>
      </c>
      <c r="HR84" s="380" t="str">
        <f>IFERROR(GETPIVOTDATA("Average of VEHS(60)",#REF!,"TIMEINT",HR$9,"VEHICLETRAVELTIMEMEASUREMENT",$D84),"--")</f>
        <v>--</v>
      </c>
      <c r="HS84" s="380" t="str">
        <f>IFERROR(GETPIVOTDATA("Average of VEHS(60)",#REF!,"TIMEINT",HS$9,"VEHICLETRAVELTIMEMEASUREMENT",$D84),"--")</f>
        <v>--</v>
      </c>
      <c r="HT84" s="380" t="str">
        <f>IFERROR(GETPIVOTDATA("Average of VEHS(60)",#REF!,"TIMEINT",HT$9,"VEHICLETRAVELTIMEMEASUREMENT",$D84),"--")</f>
        <v>--</v>
      </c>
      <c r="HU84" s="380" t="str">
        <f>IFERROR(GETPIVOTDATA("Average of VEHS(60)",#REF!,"TIMEINT",HU$9,"VEHICLETRAVELTIMEMEASUREMENT",$D84),"--")</f>
        <v>--</v>
      </c>
      <c r="HV84" s="380" t="str">
        <f>IFERROR(GETPIVOTDATA("Average of VEHS(60)",#REF!,"TIMEINT",HV$9,"VEHICLETRAVELTIMEMEASUREMENT",$D84),"--")</f>
        <v>--</v>
      </c>
      <c r="HW84" s="381" t="str">
        <f>IFERROR(GETPIVOTDATA("Average of VEHS(60)",#REF!,"TIMEINT",HW$9,"VEHICLETRAVELTIMEMEASUREMENT",$D84),"--")</f>
        <v>--</v>
      </c>
      <c r="HX84" s="387"/>
      <c r="HY84" s="259" t="str">
        <f t="shared" si="50"/>
        <v>--</v>
      </c>
      <c r="HZ84" s="410" t="str">
        <f t="shared" si="51"/>
        <v>--</v>
      </c>
      <c r="IA84" s="381">
        <f t="shared" si="52"/>
        <v>0</v>
      </c>
      <c r="IB84" s="716"/>
      <c r="IC84" s="379" t="str">
        <f>IFERROR(AVERAGEIFS('VISSIM Travel Time Outputs'!$L:$L,'VISSIM Travel Time Outputs'!$D:$D,$D84,'VISSIM Travel Time Outputs'!$A:$A,"AVG",'VISSIM Travel Time Outputs'!$B:$B,IC$9),"-")</f>
        <v>-</v>
      </c>
      <c r="ID84" s="380" t="str">
        <f>IFERROR(AVERAGEIFS('VISSIM Travel Time Outputs'!$L:$L,'VISSIM Travel Time Outputs'!$D:$D,$D84,'VISSIM Travel Time Outputs'!$A:$A,"AVG",'VISSIM Travel Time Outputs'!$B:$B,ID$9),"-")</f>
        <v>-</v>
      </c>
      <c r="IE84" s="380" t="str">
        <f>IFERROR(AVERAGEIFS('VISSIM Travel Time Outputs'!$L:$L,'VISSIM Travel Time Outputs'!$D:$D,$D84,'VISSIM Travel Time Outputs'!$A:$A,"AVG",'VISSIM Travel Time Outputs'!$B:$B,IE$9),"-")</f>
        <v>-</v>
      </c>
      <c r="IF84" s="380" t="str">
        <f>IFERROR(AVERAGEIFS('VISSIM Travel Time Outputs'!$L:$L,'VISSIM Travel Time Outputs'!$D:$D,$D84,'VISSIM Travel Time Outputs'!$A:$A,"AVG",'VISSIM Travel Time Outputs'!$B:$B,IF$9),"-")</f>
        <v>-</v>
      </c>
      <c r="IG84" s="380" t="str">
        <f>IFERROR(AVERAGEIFS('VISSIM Travel Time Outputs'!$L:$L,'VISSIM Travel Time Outputs'!$D:$D,$D84,'VISSIM Travel Time Outputs'!$A:$A,"AVG",'VISSIM Travel Time Outputs'!$B:$B,IG$9),"-")</f>
        <v>-</v>
      </c>
      <c r="IH84" s="380" t="str">
        <f>IFERROR(AVERAGEIFS('VISSIM Travel Time Outputs'!$L:$L,'VISSIM Travel Time Outputs'!$D:$D,$D84,'VISSIM Travel Time Outputs'!$A:$A,"AVG",'VISSIM Travel Time Outputs'!$B:$B,IH$9),"-")</f>
        <v>-</v>
      </c>
      <c r="II84" s="380" t="str">
        <f>IFERROR(AVERAGEIFS('VISSIM Travel Time Outputs'!$L:$L,'VISSIM Travel Time Outputs'!$D:$D,$D84,'VISSIM Travel Time Outputs'!$A:$A,"AVG",'VISSIM Travel Time Outputs'!$B:$B,II$9),"-")</f>
        <v>-</v>
      </c>
      <c r="IJ84" s="380" t="str">
        <f>IFERROR(AVERAGEIFS('VISSIM Travel Time Outputs'!$L:$L,'VISSIM Travel Time Outputs'!$D:$D,$D84,'VISSIM Travel Time Outputs'!$A:$A,"AVG",'VISSIM Travel Time Outputs'!$B:$B,IJ$9),"-")</f>
        <v>-</v>
      </c>
      <c r="IK84" s="380" t="str">
        <f>IFERROR(AVERAGEIFS('VISSIM Travel Time Outputs'!$L:$L,'VISSIM Travel Time Outputs'!$D:$D,$D84,'VISSIM Travel Time Outputs'!$A:$A,"AVG",'VISSIM Travel Time Outputs'!$B:$B,IK$9),"-")</f>
        <v>-</v>
      </c>
      <c r="IL84" s="380" t="str">
        <f>IFERROR(AVERAGEIFS('VISSIM Travel Time Outputs'!$L:$L,'VISSIM Travel Time Outputs'!$D:$D,$D84,'VISSIM Travel Time Outputs'!$A:$A,"AVG",'VISSIM Travel Time Outputs'!$B:$B,IL$9),"-")</f>
        <v>-</v>
      </c>
      <c r="IM84" s="380" t="str">
        <f>IFERROR(AVERAGEIFS('VISSIM Travel Time Outputs'!$L:$L,'VISSIM Travel Time Outputs'!$D:$D,$D84,'VISSIM Travel Time Outputs'!$A:$A,"AVG",'VISSIM Travel Time Outputs'!$B:$B,IM$9),"-")</f>
        <v>-</v>
      </c>
      <c r="IN84" s="380" t="str">
        <f>IFERROR(AVERAGEIFS('VISSIM Travel Time Outputs'!$L:$L,'VISSIM Travel Time Outputs'!$D:$D,$D84,'VISSIM Travel Time Outputs'!$A:$A,"AVG",'VISSIM Travel Time Outputs'!$B:$B,IN$9),"-")</f>
        <v>-</v>
      </c>
      <c r="IO84" s="380" t="str">
        <f>IFERROR(AVERAGEIFS('VISSIM Travel Time Outputs'!$L:$L,'VISSIM Travel Time Outputs'!$D:$D,$D84,'VISSIM Travel Time Outputs'!$A:$A,"AVG",'VISSIM Travel Time Outputs'!$B:$B,IO$9),"-")</f>
        <v>-</v>
      </c>
      <c r="IP84" s="380" t="str">
        <f>IFERROR(AVERAGEIFS('VISSIM Travel Time Outputs'!$L:$L,'VISSIM Travel Time Outputs'!$D:$D,$D84,'VISSIM Travel Time Outputs'!$A:$A,"AVG",'VISSIM Travel Time Outputs'!$B:$B,IP$9),"-")</f>
        <v>-</v>
      </c>
      <c r="IQ84" s="380" t="str">
        <f>IFERROR(AVERAGEIFS('VISSIM Travel Time Outputs'!$L:$L,'VISSIM Travel Time Outputs'!$D:$D,$D84,'VISSIM Travel Time Outputs'!$A:$A,"AVG",'VISSIM Travel Time Outputs'!$B:$B,IQ$9),"-")</f>
        <v>-</v>
      </c>
      <c r="IR84" s="381" t="str">
        <f>IFERROR(AVERAGEIFS('VISSIM Travel Time Outputs'!$L:$L,'VISSIM Travel Time Outputs'!$D:$D,$D84,'VISSIM Travel Time Outputs'!$A:$A,"AVG",'VISSIM Travel Time Outputs'!$B:$B,IR$9),"-")</f>
        <v>-</v>
      </c>
      <c r="IS84" s="381" t="str">
        <f t="shared" si="53"/>
        <v>--</v>
      </c>
    </row>
    <row r="85" spans="1:253" x14ac:dyDescent="0.25">
      <c r="A85" s="302" t="str">
        <f t="shared" si="34"/>
        <v>H</v>
      </c>
      <c r="B85" s="375">
        <f t="shared" si="54"/>
        <v>76</v>
      </c>
      <c r="C85" s="475">
        <f>INDEX('Input - Travel Times'!$B$3:$AL$103,MATCH($B85,'Input - Travel Times'!$B$3:$B$103,0),MATCH(C$9,'Input - Travel Times'!$B$3:$AL$3,0))</f>
        <v>0</v>
      </c>
      <c r="D85" s="194">
        <f>INDEX('Input - Travel Times'!$B$3:$AS$103,MATCH($B85,'Input - Travel Times'!$B$3:$B$103,0),MATCH(D$9,'Input - Travel Times'!$B$3:$AS$3,0))</f>
        <v>0</v>
      </c>
      <c r="E85" s="582">
        <f>TIME(0,0,INDEX('Input - Travel Times'!$B$3:$AL$103,MATCH($B85,'Input - Travel Times'!$B$3:$B$103,0),MATCH(E$9,'Input - Travel Times'!$B$3:$AL$3,0)))</f>
        <v>0</v>
      </c>
      <c r="F85" s="582">
        <f>TIME(0,0,INDEX('Input - Travel Times'!$B$3:$AL$103,MATCH($B85,'Input - Travel Times'!$B$3:$B$103,0),MATCH(F$9,'Input - Travel Times'!$B$3:$AL$3,0)))</f>
        <v>0</v>
      </c>
      <c r="G85" s="582">
        <f>TIME(0,0,INDEX('Input - Travel Times'!$B$3:$AL$103,MATCH($B85,'Input - Travel Times'!$B$3:$B$103,0),MATCH(G$9,'Input - Travel Times'!$B$3:$AL$3,0)))</f>
        <v>0</v>
      </c>
      <c r="H85" s="173"/>
      <c r="I85" s="259" t="str">
        <f>IFERROR(TIME(0,0,AVERAGEIFS('VISSIM Travel Time Outputs'!$I:$I,'VISSIM Travel Time Outputs'!$D:$D,$D85,'VISSIM Travel Time Outputs'!$A:$A,"AVG",'VISSIM Travel Time Outputs'!$B:$B,I$9)),"-")</f>
        <v>-</v>
      </c>
      <c r="J85" s="36" t="str">
        <f>IFERROR(TIME(0,0,AVERAGEIFS('VISSIM Travel Time Outputs'!$I:$I,'VISSIM Travel Time Outputs'!$D:$D,$D85,'VISSIM Travel Time Outputs'!$A:$A,"AVG",'VISSIM Travel Time Outputs'!$B:$B,J$9)),"-")</f>
        <v>-</v>
      </c>
      <c r="K85" s="36" t="str">
        <f>IFERROR(TIME(0,0,AVERAGEIFS('VISSIM Travel Time Outputs'!$I:$I,'VISSIM Travel Time Outputs'!$D:$D,$D85,'VISSIM Travel Time Outputs'!$A:$A,"AVG",'VISSIM Travel Time Outputs'!$B:$B,K$9)),"-")</f>
        <v>-</v>
      </c>
      <c r="L85" s="36" t="str">
        <f>IFERROR(TIME(0,0,AVERAGEIFS('VISSIM Travel Time Outputs'!$I:$I,'VISSIM Travel Time Outputs'!$D:$D,$D85,'VISSIM Travel Time Outputs'!$A:$A,"AVG",'VISSIM Travel Time Outputs'!$B:$B,L$9)),"-")</f>
        <v>-</v>
      </c>
      <c r="M85" s="36" t="str">
        <f>IFERROR(TIME(0,0,AVERAGEIFS('VISSIM Travel Time Outputs'!$I:$I,'VISSIM Travel Time Outputs'!$D:$D,$D85,'VISSIM Travel Time Outputs'!$A:$A,"AVG",'VISSIM Travel Time Outputs'!$B:$B,M$9)),"-")</f>
        <v>-</v>
      </c>
      <c r="N85" s="36" t="str">
        <f>IFERROR(TIME(0,0,AVERAGEIFS('VISSIM Travel Time Outputs'!$I:$I,'VISSIM Travel Time Outputs'!$D:$D,$D85,'VISSIM Travel Time Outputs'!$A:$A,"AVG",'VISSIM Travel Time Outputs'!$B:$B,N$9)),"-")</f>
        <v>-</v>
      </c>
      <c r="O85" s="36" t="str">
        <f>IFERROR(TIME(0,0,AVERAGEIFS('VISSIM Travel Time Outputs'!$I:$I,'VISSIM Travel Time Outputs'!$D:$D,$D85,'VISSIM Travel Time Outputs'!$A:$A,"AVG",'VISSIM Travel Time Outputs'!$B:$B,O$9)),"-")</f>
        <v>-</v>
      </c>
      <c r="P85" s="36" t="str">
        <f>IFERROR(TIME(0,0,AVERAGEIFS('VISSIM Travel Time Outputs'!$I:$I,'VISSIM Travel Time Outputs'!$D:$D,$D85,'VISSIM Travel Time Outputs'!$A:$A,"AVG",'VISSIM Travel Time Outputs'!$B:$B,P$9)),"-")</f>
        <v>-</v>
      </c>
      <c r="Q85" s="36" t="str">
        <f>IFERROR(TIME(0,0,AVERAGEIFS('VISSIM Travel Time Outputs'!$I:$I,'VISSIM Travel Time Outputs'!$D:$D,$D85,'VISSIM Travel Time Outputs'!$A:$A,"AVG",'VISSIM Travel Time Outputs'!$B:$B,Q$9)),"-")</f>
        <v>-</v>
      </c>
      <c r="R85" s="36" t="str">
        <f>IFERROR(TIME(0,0,AVERAGEIFS('VISSIM Travel Time Outputs'!$I:$I,'VISSIM Travel Time Outputs'!$D:$D,$D85,'VISSIM Travel Time Outputs'!$A:$A,"AVG",'VISSIM Travel Time Outputs'!$B:$B,R$9)),"-")</f>
        <v>-</v>
      </c>
      <c r="S85" s="36" t="str">
        <f>IFERROR(TIME(0,0,AVERAGEIFS('VISSIM Travel Time Outputs'!$I:$I,'VISSIM Travel Time Outputs'!$D:$D,$D85,'VISSIM Travel Time Outputs'!$A:$A,"AVG",'VISSIM Travel Time Outputs'!$B:$B,S$9)),"-")</f>
        <v>-</v>
      </c>
      <c r="T85" s="36" t="str">
        <f>IFERROR(TIME(0,0,AVERAGEIFS('VISSIM Travel Time Outputs'!$I:$I,'VISSIM Travel Time Outputs'!$D:$D,$D85,'VISSIM Travel Time Outputs'!$A:$A,"AVG",'VISSIM Travel Time Outputs'!$B:$B,T$9)),"-")</f>
        <v>-</v>
      </c>
      <c r="U85" s="36" t="str">
        <f>IFERROR(TIME(0,0,AVERAGEIFS('VISSIM Travel Time Outputs'!$I:$I,'VISSIM Travel Time Outputs'!$D:$D,$D85,'VISSIM Travel Time Outputs'!$A:$A,"AVG",'VISSIM Travel Time Outputs'!$B:$B,U$9)),"-")</f>
        <v>-</v>
      </c>
      <c r="V85" s="36" t="str">
        <f>IFERROR(TIME(0,0,AVERAGEIFS('VISSIM Travel Time Outputs'!$I:$I,'VISSIM Travel Time Outputs'!$D:$D,$D85,'VISSIM Travel Time Outputs'!$A:$A,"AVG",'VISSIM Travel Time Outputs'!$B:$B,V$9)),"-")</f>
        <v>-</v>
      </c>
      <c r="W85" s="36" t="str">
        <f>IFERROR(TIME(0,0,AVERAGEIFS('VISSIM Travel Time Outputs'!$I:$I,'VISSIM Travel Time Outputs'!$D:$D,$D85,'VISSIM Travel Time Outputs'!$A:$A,"AVG",'VISSIM Travel Time Outputs'!$B:$B,W$9)),"-")</f>
        <v>-</v>
      </c>
      <c r="X85" s="177" t="str">
        <f>IFERROR(TIME(0,0,AVERAGEIFS('VISSIM Travel Time Outputs'!$I:$I,'VISSIM Travel Time Outputs'!$D:$D,$D85,'VISSIM Travel Time Outputs'!$A:$A,"AVG",'VISSIM Travel Time Outputs'!$B:$B,X$9)),"-")</f>
        <v>-</v>
      </c>
      <c r="Y85" s="304"/>
      <c r="Z85" s="379" t="str">
        <f>IFERROR(AVERAGEIFS('VISSIM Travel Time Outputs'!$F:$F,'VISSIM Travel Time Outputs'!$D:$D,$D85,'VISSIM Travel Time Outputs'!$A:$A,"AVG",'VISSIM Travel Time Outputs'!$B:$B,Z$9),"-")</f>
        <v>-</v>
      </c>
      <c r="AA85" s="380" t="str">
        <f>IFERROR(AVERAGEIFS('VISSIM Travel Time Outputs'!$F:$F,'VISSIM Travel Time Outputs'!$D:$D,$D85,'VISSIM Travel Time Outputs'!$A:$A,"AVG",'VISSIM Travel Time Outputs'!$B:$B,AA$9),"-")</f>
        <v>-</v>
      </c>
      <c r="AB85" s="380" t="str">
        <f>IFERROR(AVERAGEIFS('VISSIM Travel Time Outputs'!$F:$F,'VISSIM Travel Time Outputs'!$D:$D,$D85,'VISSIM Travel Time Outputs'!$A:$A,"AVG",'VISSIM Travel Time Outputs'!$B:$B,AB$9),"-")</f>
        <v>-</v>
      </c>
      <c r="AC85" s="380" t="str">
        <f>IFERROR(AVERAGEIFS('VISSIM Travel Time Outputs'!$F:$F,'VISSIM Travel Time Outputs'!$D:$D,$D85,'VISSIM Travel Time Outputs'!$A:$A,"AVG",'VISSIM Travel Time Outputs'!$B:$B,AC$9),"-")</f>
        <v>-</v>
      </c>
      <c r="AD85" s="380" t="str">
        <f>IFERROR(AVERAGEIFS('VISSIM Travel Time Outputs'!$F:$F,'VISSIM Travel Time Outputs'!$D:$D,$D85,'VISSIM Travel Time Outputs'!$A:$A,"AVG",'VISSIM Travel Time Outputs'!$B:$B,AD$9),"-")</f>
        <v>-</v>
      </c>
      <c r="AE85" s="380" t="str">
        <f>IFERROR(AVERAGEIFS('VISSIM Travel Time Outputs'!$F:$F,'VISSIM Travel Time Outputs'!$D:$D,$D85,'VISSIM Travel Time Outputs'!$A:$A,"AVG",'VISSIM Travel Time Outputs'!$B:$B,AE$9),"-")</f>
        <v>-</v>
      </c>
      <c r="AF85" s="380" t="str">
        <f>IFERROR(AVERAGEIFS('VISSIM Travel Time Outputs'!$F:$F,'VISSIM Travel Time Outputs'!$D:$D,$D85,'VISSIM Travel Time Outputs'!$A:$A,"AVG",'VISSIM Travel Time Outputs'!$B:$B,AF$9),"-")</f>
        <v>-</v>
      </c>
      <c r="AG85" s="380" t="str">
        <f>IFERROR(AVERAGEIFS('VISSIM Travel Time Outputs'!$F:$F,'VISSIM Travel Time Outputs'!$D:$D,$D85,'VISSIM Travel Time Outputs'!$A:$A,"AVG",'VISSIM Travel Time Outputs'!$B:$B,AG$9),"-")</f>
        <v>-</v>
      </c>
      <c r="AH85" s="380" t="str">
        <f>IFERROR(AVERAGEIFS('VISSIM Travel Time Outputs'!$F:$F,'VISSIM Travel Time Outputs'!$D:$D,$D85,'VISSIM Travel Time Outputs'!$A:$A,"AVG",'VISSIM Travel Time Outputs'!$B:$B,AH$9),"-")</f>
        <v>-</v>
      </c>
      <c r="AI85" s="380" t="str">
        <f>IFERROR(AVERAGEIFS('VISSIM Travel Time Outputs'!$F:$F,'VISSIM Travel Time Outputs'!$D:$D,$D85,'VISSIM Travel Time Outputs'!$A:$A,"AVG",'VISSIM Travel Time Outputs'!$B:$B,AI$9),"-")</f>
        <v>-</v>
      </c>
      <c r="AJ85" s="380" t="str">
        <f>IFERROR(AVERAGEIFS('VISSIM Travel Time Outputs'!$F:$F,'VISSIM Travel Time Outputs'!$D:$D,$D85,'VISSIM Travel Time Outputs'!$A:$A,"AVG",'VISSIM Travel Time Outputs'!$B:$B,AJ$9),"-")</f>
        <v>-</v>
      </c>
      <c r="AK85" s="380" t="str">
        <f>IFERROR(AVERAGEIFS('VISSIM Travel Time Outputs'!$F:$F,'VISSIM Travel Time Outputs'!$D:$D,$D85,'VISSIM Travel Time Outputs'!$A:$A,"AVG",'VISSIM Travel Time Outputs'!$B:$B,AK$9),"-")</f>
        <v>-</v>
      </c>
      <c r="AL85" s="380" t="str">
        <f>IFERROR(AVERAGEIFS('VISSIM Travel Time Outputs'!$F:$F,'VISSIM Travel Time Outputs'!$D:$D,$D85,'VISSIM Travel Time Outputs'!$A:$A,"AVG",'VISSIM Travel Time Outputs'!$B:$B,AL$9),"-")</f>
        <v>-</v>
      </c>
      <c r="AM85" s="380" t="str">
        <f>IFERROR(AVERAGEIFS('VISSIM Travel Time Outputs'!$F:$F,'VISSIM Travel Time Outputs'!$D:$D,$D85,'VISSIM Travel Time Outputs'!$A:$A,"AVG",'VISSIM Travel Time Outputs'!$B:$B,AM$9),"-")</f>
        <v>-</v>
      </c>
      <c r="AN85" s="380" t="str">
        <f>IFERROR(AVERAGEIFS('VISSIM Travel Time Outputs'!$F:$F,'VISSIM Travel Time Outputs'!$D:$D,$D85,'VISSIM Travel Time Outputs'!$A:$A,"AVG",'VISSIM Travel Time Outputs'!$B:$B,AN$9),"-")</f>
        <v>-</v>
      </c>
      <c r="AO85" s="381" t="str">
        <f>IFERROR(AVERAGEIFS('VISSIM Travel Time Outputs'!$F:$F,'VISSIM Travel Time Outputs'!$D:$D,$D85,'VISSIM Travel Time Outputs'!$A:$A,"AVG",'VISSIM Travel Time Outputs'!$B:$B,AO$9),"-")</f>
        <v>-</v>
      </c>
      <c r="AP85" s="387"/>
      <c r="AQ85" s="259" t="str">
        <f t="shared" si="35"/>
        <v>--</v>
      </c>
      <c r="AR85" s="410" t="str">
        <f t="shared" si="36"/>
        <v>--</v>
      </c>
      <c r="AS85" s="381">
        <f t="shared" si="37"/>
        <v>0</v>
      </c>
      <c r="AT85" s="305"/>
      <c r="AU85" s="259" t="str">
        <f>IFERROR(TIME(0,0,AVERAGEIFS('VISSIM Travel Time Outputs'!$J:$J,'VISSIM Travel Time Outputs'!$D:$D,$D85,'VISSIM Travel Time Outputs'!$A:$A,"AVG",'VISSIM Travel Time Outputs'!$B:$B,AU$9)),"-")</f>
        <v>-</v>
      </c>
      <c r="AV85" s="36" t="str">
        <f>IFERROR(TIME(0,0,AVERAGEIFS('VISSIM Travel Time Outputs'!$J:$J,'VISSIM Travel Time Outputs'!$D:$D,$D85,'VISSIM Travel Time Outputs'!$A:$A,"AVG",'VISSIM Travel Time Outputs'!$B:$B,AV$9)),"-")</f>
        <v>-</v>
      </c>
      <c r="AW85" s="36" t="str">
        <f>IFERROR(TIME(0,0,AVERAGEIFS('VISSIM Travel Time Outputs'!$J:$J,'VISSIM Travel Time Outputs'!$D:$D,$D85,'VISSIM Travel Time Outputs'!$A:$A,"AVG",'VISSIM Travel Time Outputs'!$B:$B,AW$9)),"-")</f>
        <v>-</v>
      </c>
      <c r="AX85" s="36" t="str">
        <f>IFERROR(TIME(0,0,AVERAGEIFS('VISSIM Travel Time Outputs'!$J:$J,'VISSIM Travel Time Outputs'!$D:$D,$D85,'VISSIM Travel Time Outputs'!$A:$A,"AVG",'VISSIM Travel Time Outputs'!$B:$B,AX$9)),"-")</f>
        <v>-</v>
      </c>
      <c r="AY85" s="36" t="str">
        <f>IFERROR(TIME(0,0,AVERAGEIFS('VISSIM Travel Time Outputs'!$J:$J,'VISSIM Travel Time Outputs'!$D:$D,$D85,'VISSIM Travel Time Outputs'!$A:$A,"AVG",'VISSIM Travel Time Outputs'!$B:$B,AY$9)),"-")</f>
        <v>-</v>
      </c>
      <c r="AZ85" s="36" t="str">
        <f>IFERROR(TIME(0,0,AVERAGEIFS('VISSIM Travel Time Outputs'!$J:$J,'VISSIM Travel Time Outputs'!$D:$D,$D85,'VISSIM Travel Time Outputs'!$A:$A,"AVG",'VISSIM Travel Time Outputs'!$B:$B,AZ$9)),"-")</f>
        <v>-</v>
      </c>
      <c r="BA85" s="36" t="str">
        <f>IFERROR(TIME(0,0,AVERAGEIFS('VISSIM Travel Time Outputs'!$J:$J,'VISSIM Travel Time Outputs'!$D:$D,$D85,'VISSIM Travel Time Outputs'!$A:$A,"AVG",'VISSIM Travel Time Outputs'!$B:$B,BA$9)),"-")</f>
        <v>-</v>
      </c>
      <c r="BB85" s="36" t="str">
        <f>IFERROR(TIME(0,0,AVERAGEIFS('VISSIM Travel Time Outputs'!$J:$J,'VISSIM Travel Time Outputs'!$D:$D,$D85,'VISSIM Travel Time Outputs'!$A:$A,"AVG",'VISSIM Travel Time Outputs'!$B:$B,BB$9)),"-")</f>
        <v>-</v>
      </c>
      <c r="BC85" s="36" t="str">
        <f>IFERROR(TIME(0,0,AVERAGEIFS('VISSIM Travel Time Outputs'!$J:$J,'VISSIM Travel Time Outputs'!$D:$D,$D85,'VISSIM Travel Time Outputs'!$A:$A,"AVG",'VISSIM Travel Time Outputs'!$B:$B,BC$9)),"-")</f>
        <v>-</v>
      </c>
      <c r="BD85" s="36" t="str">
        <f>IFERROR(TIME(0,0,AVERAGEIFS('VISSIM Travel Time Outputs'!$J:$J,'VISSIM Travel Time Outputs'!$D:$D,$D85,'VISSIM Travel Time Outputs'!$A:$A,"AVG",'VISSIM Travel Time Outputs'!$B:$B,BD$9)),"-")</f>
        <v>-</v>
      </c>
      <c r="BE85" s="36" t="str">
        <f>IFERROR(TIME(0,0,AVERAGEIFS('VISSIM Travel Time Outputs'!$J:$J,'VISSIM Travel Time Outputs'!$D:$D,$D85,'VISSIM Travel Time Outputs'!$A:$A,"AVG",'VISSIM Travel Time Outputs'!$B:$B,BE$9)),"-")</f>
        <v>-</v>
      </c>
      <c r="BF85" s="36" t="str">
        <f>IFERROR(TIME(0,0,AVERAGEIFS('VISSIM Travel Time Outputs'!$J:$J,'VISSIM Travel Time Outputs'!$D:$D,$D85,'VISSIM Travel Time Outputs'!$A:$A,"AVG",'VISSIM Travel Time Outputs'!$B:$B,BF$9)),"-")</f>
        <v>-</v>
      </c>
      <c r="BG85" s="36" t="str">
        <f>IFERROR(TIME(0,0,AVERAGEIFS('VISSIM Travel Time Outputs'!$J:$J,'VISSIM Travel Time Outputs'!$D:$D,$D85,'VISSIM Travel Time Outputs'!$A:$A,"AVG",'VISSIM Travel Time Outputs'!$B:$B,BG$9)),"-")</f>
        <v>-</v>
      </c>
      <c r="BH85" s="36" t="str">
        <f>IFERROR(TIME(0,0,AVERAGEIFS('VISSIM Travel Time Outputs'!$J:$J,'VISSIM Travel Time Outputs'!$D:$D,$D85,'VISSIM Travel Time Outputs'!$A:$A,"AVG",'VISSIM Travel Time Outputs'!$B:$B,BH$9)),"-")</f>
        <v>-</v>
      </c>
      <c r="BI85" s="36" t="str">
        <f>IFERROR(TIME(0,0,AVERAGEIFS('VISSIM Travel Time Outputs'!$J:$J,'VISSIM Travel Time Outputs'!$D:$D,$D85,'VISSIM Travel Time Outputs'!$A:$A,"AVG",'VISSIM Travel Time Outputs'!$B:$B,BI$9)),"-")</f>
        <v>-</v>
      </c>
      <c r="BJ85" s="177" t="str">
        <f>IFERROR(TIME(0,0,AVERAGEIFS('VISSIM Travel Time Outputs'!$J:$J,'VISSIM Travel Time Outputs'!$D:$D,$D85,'VISSIM Travel Time Outputs'!$A:$A,"AVG",'VISSIM Travel Time Outputs'!$B:$B,BJ$9)),"-")</f>
        <v>-</v>
      </c>
      <c r="BK85" s="164"/>
      <c r="BL85" s="379" t="str">
        <f>IFERROR(AVERAGEIFS('VISSIM Travel Time Outputs'!$G:$G,'VISSIM Travel Time Outputs'!$D:$D,$D85,'VISSIM Travel Time Outputs'!$A:$A,"AVG",'VISSIM Travel Time Outputs'!$B:$B,BL$9),"-")</f>
        <v>-</v>
      </c>
      <c r="BM85" s="380" t="str">
        <f>IFERROR(AVERAGEIFS('VISSIM Travel Time Outputs'!$G:$G,'VISSIM Travel Time Outputs'!$D:$D,$D85,'VISSIM Travel Time Outputs'!$A:$A,"AVG",'VISSIM Travel Time Outputs'!$B:$B,BM$9),"-")</f>
        <v>-</v>
      </c>
      <c r="BN85" s="380" t="str">
        <f>IFERROR(AVERAGEIFS('VISSIM Travel Time Outputs'!$G:$G,'VISSIM Travel Time Outputs'!$D:$D,$D85,'VISSIM Travel Time Outputs'!$A:$A,"AVG",'VISSIM Travel Time Outputs'!$B:$B,BN$9),"-")</f>
        <v>-</v>
      </c>
      <c r="BO85" s="380" t="str">
        <f>IFERROR(AVERAGEIFS('VISSIM Travel Time Outputs'!$G:$G,'VISSIM Travel Time Outputs'!$D:$D,$D85,'VISSIM Travel Time Outputs'!$A:$A,"AVG",'VISSIM Travel Time Outputs'!$B:$B,BO$9),"-")</f>
        <v>-</v>
      </c>
      <c r="BP85" s="380" t="str">
        <f>IFERROR(AVERAGEIFS('VISSIM Travel Time Outputs'!$G:$G,'VISSIM Travel Time Outputs'!$D:$D,$D85,'VISSIM Travel Time Outputs'!$A:$A,"AVG",'VISSIM Travel Time Outputs'!$B:$B,BP$9),"-")</f>
        <v>-</v>
      </c>
      <c r="BQ85" s="380" t="str">
        <f>IFERROR(AVERAGEIFS('VISSIM Travel Time Outputs'!$G:$G,'VISSIM Travel Time Outputs'!$D:$D,$D85,'VISSIM Travel Time Outputs'!$A:$A,"AVG",'VISSIM Travel Time Outputs'!$B:$B,BQ$9),"-")</f>
        <v>-</v>
      </c>
      <c r="BR85" s="380" t="str">
        <f>IFERROR(AVERAGEIFS('VISSIM Travel Time Outputs'!$G:$G,'VISSIM Travel Time Outputs'!$D:$D,$D85,'VISSIM Travel Time Outputs'!$A:$A,"AVG",'VISSIM Travel Time Outputs'!$B:$B,BR$9),"-")</f>
        <v>-</v>
      </c>
      <c r="BS85" s="380" t="str">
        <f>IFERROR(AVERAGEIFS('VISSIM Travel Time Outputs'!$G:$G,'VISSIM Travel Time Outputs'!$D:$D,$D85,'VISSIM Travel Time Outputs'!$A:$A,"AVG",'VISSIM Travel Time Outputs'!$B:$B,BS$9),"-")</f>
        <v>-</v>
      </c>
      <c r="BT85" s="380" t="str">
        <f>IFERROR(AVERAGEIFS('VISSIM Travel Time Outputs'!$G:$G,'VISSIM Travel Time Outputs'!$D:$D,$D85,'VISSIM Travel Time Outputs'!$A:$A,"AVG",'VISSIM Travel Time Outputs'!$B:$B,BT$9),"-")</f>
        <v>-</v>
      </c>
      <c r="BU85" s="380" t="str">
        <f>IFERROR(AVERAGEIFS('VISSIM Travel Time Outputs'!$G:$G,'VISSIM Travel Time Outputs'!$D:$D,$D85,'VISSIM Travel Time Outputs'!$A:$A,"AVG",'VISSIM Travel Time Outputs'!$B:$B,BU$9),"-")</f>
        <v>-</v>
      </c>
      <c r="BV85" s="380" t="str">
        <f>IFERROR(AVERAGEIFS('VISSIM Travel Time Outputs'!$G:$G,'VISSIM Travel Time Outputs'!$D:$D,$D85,'VISSIM Travel Time Outputs'!$A:$A,"AVG",'VISSIM Travel Time Outputs'!$B:$B,BV$9),"-")</f>
        <v>-</v>
      </c>
      <c r="BW85" s="380" t="str">
        <f>IFERROR(AVERAGEIFS('VISSIM Travel Time Outputs'!$G:$G,'VISSIM Travel Time Outputs'!$D:$D,$D85,'VISSIM Travel Time Outputs'!$A:$A,"AVG",'VISSIM Travel Time Outputs'!$B:$B,BW$9),"-")</f>
        <v>-</v>
      </c>
      <c r="BX85" s="380" t="str">
        <f>IFERROR(AVERAGEIFS('VISSIM Travel Time Outputs'!$G:$G,'VISSIM Travel Time Outputs'!$D:$D,$D85,'VISSIM Travel Time Outputs'!$A:$A,"AVG",'VISSIM Travel Time Outputs'!$B:$B,BX$9),"-")</f>
        <v>-</v>
      </c>
      <c r="BY85" s="380" t="str">
        <f>IFERROR(AVERAGEIFS('VISSIM Travel Time Outputs'!$G:$G,'VISSIM Travel Time Outputs'!$D:$D,$D85,'VISSIM Travel Time Outputs'!$A:$A,"AVG",'VISSIM Travel Time Outputs'!$B:$B,BY$9),"-")</f>
        <v>-</v>
      </c>
      <c r="BZ85" s="380" t="str">
        <f>IFERROR(AVERAGEIFS('VISSIM Travel Time Outputs'!$G:$G,'VISSIM Travel Time Outputs'!$D:$D,$D85,'VISSIM Travel Time Outputs'!$A:$A,"AVG",'VISSIM Travel Time Outputs'!$B:$B,BZ$9),"-")</f>
        <v>-</v>
      </c>
      <c r="CA85" s="381" t="str">
        <f>IFERROR(AVERAGEIFS('VISSIM Travel Time Outputs'!$G:$G,'VISSIM Travel Time Outputs'!$D:$D,$D85,'VISSIM Travel Time Outputs'!$A:$A,"AVG",'VISSIM Travel Time Outputs'!$B:$B,CA$9),"-")</f>
        <v>-</v>
      </c>
      <c r="CB85" s="304"/>
      <c r="CC85" s="259" t="str">
        <f t="shared" si="38"/>
        <v>--</v>
      </c>
      <c r="CD85" s="410" t="str">
        <f t="shared" si="39"/>
        <v>--</v>
      </c>
      <c r="CE85" s="381">
        <f t="shared" si="40"/>
        <v>0</v>
      </c>
      <c r="CF85" s="387"/>
      <c r="CG85" s="259" t="str">
        <f>IFERROR(GETPIVOTDATA("Average of TRAVTM(31)",#REF!,"TIMEINT",CG$9,"VEHICLETRAVELTIMEMEASUREMENT",$D85)/3600/24,"--")</f>
        <v>--</v>
      </c>
      <c r="CH85" s="36" t="str">
        <f>IFERROR(GETPIVOTDATA("Average of TRAVTM(31)",#REF!,"TIMEINT",CH$9,"VEHICLETRAVELTIMEMEASUREMENT",$D85)/3600/24,"--")</f>
        <v>--</v>
      </c>
      <c r="CI85" s="36" t="str">
        <f>IFERROR(GETPIVOTDATA("Average of TRAVTM(31)",#REF!,"TIMEINT",CI$9,"VEHICLETRAVELTIMEMEASUREMENT",$D85)/3600/24,"--")</f>
        <v>--</v>
      </c>
      <c r="CJ85" s="36" t="str">
        <f>IFERROR(GETPIVOTDATA("Average of TRAVTM(31)",#REF!,"TIMEINT",CJ$9,"VEHICLETRAVELTIMEMEASUREMENT",$D85)/3600/24,"--")</f>
        <v>--</v>
      </c>
      <c r="CK85" s="36" t="str">
        <f>IFERROR(GETPIVOTDATA("Average of TRAVTM(31)",#REF!,"TIMEINT",CK$9,"VEHICLETRAVELTIMEMEASUREMENT",$D85)/3600/24,"--")</f>
        <v>--</v>
      </c>
      <c r="CL85" s="36" t="str">
        <f>IFERROR(GETPIVOTDATA("Average of TRAVTM(31)",#REF!,"TIMEINT",CL$9,"VEHICLETRAVELTIMEMEASUREMENT",$D85)/3600/24,"--")</f>
        <v>--</v>
      </c>
      <c r="CM85" s="36" t="str">
        <f>IFERROR(GETPIVOTDATA("Average of TRAVTM(31)",#REF!,"TIMEINT",CM$9,"VEHICLETRAVELTIMEMEASUREMENT",$D85)/3600/24,"--")</f>
        <v>--</v>
      </c>
      <c r="CN85" s="36" t="str">
        <f>IFERROR(GETPIVOTDATA("Average of TRAVTM(31)",#REF!,"TIMEINT",CN$9,"VEHICLETRAVELTIMEMEASUREMENT",$D85)/3600/24,"--")</f>
        <v>--</v>
      </c>
      <c r="CO85" s="36" t="str">
        <f>IFERROR(GETPIVOTDATA("Average of TRAVTM(31)",#REF!,"TIMEINT",CO$9,"VEHICLETRAVELTIMEMEASUREMENT",$D85)/3600/24,"--")</f>
        <v>--</v>
      </c>
      <c r="CP85" s="36" t="str">
        <f>IFERROR(GETPIVOTDATA("Average of TRAVTM(31)",#REF!,"TIMEINT",CP$9,"VEHICLETRAVELTIMEMEASUREMENT",$D85)/3600/24,"--")</f>
        <v>--</v>
      </c>
      <c r="CQ85" s="36" t="str">
        <f>IFERROR(GETPIVOTDATA("Average of TRAVTM(31)",#REF!,"TIMEINT",CQ$9,"VEHICLETRAVELTIMEMEASUREMENT",$D85)/3600/24,"--")</f>
        <v>--</v>
      </c>
      <c r="CR85" s="36" t="str">
        <f>IFERROR(GETPIVOTDATA("Average of TRAVTM(31)",#REF!,"TIMEINT",CR$9,"VEHICLETRAVELTIMEMEASUREMENT",$D85)/3600/24,"--")</f>
        <v>--</v>
      </c>
      <c r="CS85" s="36" t="str">
        <f>IFERROR(GETPIVOTDATA("Average of TRAVTM(31)",#REF!,"TIMEINT",CS$9,"VEHICLETRAVELTIMEMEASUREMENT",$D85)/3600/24,"--")</f>
        <v>--</v>
      </c>
      <c r="CT85" s="36" t="str">
        <f>IFERROR(GETPIVOTDATA("Average of TRAVTM(31)",#REF!,"TIMEINT",CT$9,"VEHICLETRAVELTIMEMEASUREMENT",$D85)/3600/24,"--")</f>
        <v>--</v>
      </c>
      <c r="CU85" s="36" t="str">
        <f>IFERROR(GETPIVOTDATA("Average of TRAVTM(31)",#REF!,"TIMEINT",CU$9,"VEHICLETRAVELTIMEMEASUREMENT",$D85)/3600/24,"--")</f>
        <v>--</v>
      </c>
      <c r="CV85" s="177" t="str">
        <f>IFERROR(GETPIVOTDATA("Average of TRAVTM(31)",#REF!,"TIMEINT",CV$9,"VEHICLETRAVELTIMEMEASUREMENT",$D85)/3600/24,"--")</f>
        <v>--</v>
      </c>
      <c r="CW85" s="387"/>
      <c r="CX85" s="379" t="str">
        <f>IFERROR(GETPIVOTDATA("Average of VEHS(31)",#REF!,"TIMEINT",CX$9,"VEHICLETRAVELTIMEMEASUREMENT",$D85),"--")</f>
        <v>--</v>
      </c>
      <c r="CY85" s="380" t="str">
        <f>IFERROR(GETPIVOTDATA("Average of VEHS(31)",#REF!,"TIMEINT",CY$9,"VEHICLETRAVELTIMEMEASUREMENT",$D85),"--")</f>
        <v>--</v>
      </c>
      <c r="CZ85" s="380" t="str">
        <f>IFERROR(GETPIVOTDATA("Average of VEHS(31)",#REF!,"TIMEINT",CZ$9,"VEHICLETRAVELTIMEMEASUREMENT",$D85),"--")</f>
        <v>--</v>
      </c>
      <c r="DA85" s="380" t="str">
        <f>IFERROR(GETPIVOTDATA("Average of VEHS(31)",#REF!,"TIMEINT",DA$9,"VEHICLETRAVELTIMEMEASUREMENT",$D85),"--")</f>
        <v>--</v>
      </c>
      <c r="DB85" s="380" t="str">
        <f>IFERROR(GETPIVOTDATA("Average of VEHS(31)",#REF!,"TIMEINT",DB$9,"VEHICLETRAVELTIMEMEASUREMENT",$D85),"--")</f>
        <v>--</v>
      </c>
      <c r="DC85" s="380" t="str">
        <f>IFERROR(GETPIVOTDATA("Average of VEHS(31)",#REF!,"TIMEINT",DC$9,"VEHICLETRAVELTIMEMEASUREMENT",$D85),"--")</f>
        <v>--</v>
      </c>
      <c r="DD85" s="380" t="str">
        <f>IFERROR(GETPIVOTDATA("Average of VEHS(31)",#REF!,"TIMEINT",DD$9,"VEHICLETRAVELTIMEMEASUREMENT",$D85),"--")</f>
        <v>--</v>
      </c>
      <c r="DE85" s="380" t="str">
        <f>IFERROR(GETPIVOTDATA("Average of VEHS(31)",#REF!,"TIMEINT",DE$9,"VEHICLETRAVELTIMEMEASUREMENT",$D85),"--")</f>
        <v>--</v>
      </c>
      <c r="DF85" s="380" t="str">
        <f>IFERROR(GETPIVOTDATA("Average of VEHS(31)",#REF!,"TIMEINT",DF$9,"VEHICLETRAVELTIMEMEASUREMENT",$D85),"--")</f>
        <v>--</v>
      </c>
      <c r="DG85" s="380" t="str">
        <f>IFERROR(GETPIVOTDATA("Average of VEHS(31)",#REF!,"TIMEINT",DG$9,"VEHICLETRAVELTIMEMEASUREMENT",$D85),"--")</f>
        <v>--</v>
      </c>
      <c r="DH85" s="380" t="str">
        <f>IFERROR(GETPIVOTDATA("Average of VEHS(31)",#REF!,"TIMEINT",DH$9,"VEHICLETRAVELTIMEMEASUREMENT",$D85),"--")</f>
        <v>--</v>
      </c>
      <c r="DI85" s="380" t="str">
        <f>IFERROR(GETPIVOTDATA("Average of VEHS(31)",#REF!,"TIMEINT",DI$9,"VEHICLETRAVELTIMEMEASUREMENT",$D85),"--")</f>
        <v>--</v>
      </c>
      <c r="DJ85" s="380" t="str">
        <f>IFERROR(GETPIVOTDATA("Average of VEHS(31)",#REF!,"TIMEINT",DJ$9,"VEHICLETRAVELTIMEMEASUREMENT",$D85),"--")</f>
        <v>--</v>
      </c>
      <c r="DK85" s="380" t="str">
        <f>IFERROR(GETPIVOTDATA("Average of VEHS(31)",#REF!,"TIMEINT",DK$9,"VEHICLETRAVELTIMEMEASUREMENT",$D85),"--")</f>
        <v>--</v>
      </c>
      <c r="DL85" s="380" t="str">
        <f>IFERROR(GETPIVOTDATA("Average of VEHS(31)",#REF!,"TIMEINT",DL$9,"VEHICLETRAVELTIMEMEASUREMENT",$D85),"--")</f>
        <v>--</v>
      </c>
      <c r="DM85" s="381" t="str">
        <f>IFERROR(GETPIVOTDATA("Average of VEHS(31)",#REF!,"TIMEINT",DM$9,"VEHICLETRAVELTIMEMEASUREMENT",$D85),"--")</f>
        <v>--</v>
      </c>
      <c r="DN85" s="387"/>
      <c r="DO85" s="259" t="str">
        <f t="shared" si="41"/>
        <v>--</v>
      </c>
      <c r="DP85" s="410" t="str">
        <f t="shared" si="42"/>
        <v>--</v>
      </c>
      <c r="DQ85" s="381">
        <f t="shared" si="43"/>
        <v>0</v>
      </c>
      <c r="DR85" s="305"/>
      <c r="DS85" s="259" t="str">
        <f>IFERROR(TIME(0,0,AVERAGEIFS('VISSIM Travel Time Outputs'!$K:$K,'VISSIM Travel Time Outputs'!$D:$D,$D85,'VISSIM Travel Time Outputs'!$A:$A,"AVG",'VISSIM Travel Time Outputs'!$B:$B,DS$9)),"-")</f>
        <v>-</v>
      </c>
      <c r="DT85" s="36" t="str">
        <f>IFERROR(TIME(0,0,AVERAGEIFS('VISSIM Travel Time Outputs'!$K:$K,'VISSIM Travel Time Outputs'!$D:$D,$D85,'VISSIM Travel Time Outputs'!$A:$A,"AVG",'VISSIM Travel Time Outputs'!$B:$B,DT$9)),"-")</f>
        <v>-</v>
      </c>
      <c r="DU85" s="36" t="str">
        <f>IFERROR(TIME(0,0,AVERAGEIFS('VISSIM Travel Time Outputs'!$K:$K,'VISSIM Travel Time Outputs'!$D:$D,$D85,'VISSIM Travel Time Outputs'!$A:$A,"AVG",'VISSIM Travel Time Outputs'!$B:$B,DU$9)),"-")</f>
        <v>-</v>
      </c>
      <c r="DV85" s="36" t="str">
        <f>IFERROR(TIME(0,0,AVERAGEIFS('VISSIM Travel Time Outputs'!$K:$K,'VISSIM Travel Time Outputs'!$D:$D,$D85,'VISSIM Travel Time Outputs'!$A:$A,"AVG",'VISSIM Travel Time Outputs'!$B:$B,DV$9)),"-")</f>
        <v>-</v>
      </c>
      <c r="DW85" s="36" t="str">
        <f>IFERROR(TIME(0,0,AVERAGEIFS('VISSIM Travel Time Outputs'!$K:$K,'VISSIM Travel Time Outputs'!$D:$D,$D85,'VISSIM Travel Time Outputs'!$A:$A,"AVG",'VISSIM Travel Time Outputs'!$B:$B,DW$9)),"-")</f>
        <v>-</v>
      </c>
      <c r="DX85" s="36" t="str">
        <f>IFERROR(TIME(0,0,AVERAGEIFS('VISSIM Travel Time Outputs'!$K:$K,'VISSIM Travel Time Outputs'!$D:$D,$D85,'VISSIM Travel Time Outputs'!$A:$A,"AVG",'VISSIM Travel Time Outputs'!$B:$B,DX$9)),"-")</f>
        <v>-</v>
      </c>
      <c r="DY85" s="36" t="str">
        <f>IFERROR(TIME(0,0,AVERAGEIFS('VISSIM Travel Time Outputs'!$K:$K,'VISSIM Travel Time Outputs'!$D:$D,$D85,'VISSIM Travel Time Outputs'!$A:$A,"AVG",'VISSIM Travel Time Outputs'!$B:$B,DY$9)),"-")</f>
        <v>-</v>
      </c>
      <c r="DZ85" s="36" t="str">
        <f>IFERROR(TIME(0,0,AVERAGEIFS('VISSIM Travel Time Outputs'!$K:$K,'VISSIM Travel Time Outputs'!$D:$D,$D85,'VISSIM Travel Time Outputs'!$A:$A,"AVG",'VISSIM Travel Time Outputs'!$B:$B,DZ$9)),"-")</f>
        <v>-</v>
      </c>
      <c r="EA85" s="36" t="str">
        <f>IFERROR(TIME(0,0,AVERAGEIFS('VISSIM Travel Time Outputs'!$K:$K,'VISSIM Travel Time Outputs'!$D:$D,$D85,'VISSIM Travel Time Outputs'!$A:$A,"AVG",'VISSIM Travel Time Outputs'!$B:$B,EA$9)),"-")</f>
        <v>-</v>
      </c>
      <c r="EB85" s="36" t="str">
        <f>IFERROR(TIME(0,0,AVERAGEIFS('VISSIM Travel Time Outputs'!$K:$K,'VISSIM Travel Time Outputs'!$D:$D,$D85,'VISSIM Travel Time Outputs'!$A:$A,"AVG",'VISSIM Travel Time Outputs'!$B:$B,EB$9)),"-")</f>
        <v>-</v>
      </c>
      <c r="EC85" s="36" t="str">
        <f>IFERROR(TIME(0,0,AVERAGEIFS('VISSIM Travel Time Outputs'!$K:$K,'VISSIM Travel Time Outputs'!$D:$D,$D85,'VISSIM Travel Time Outputs'!$A:$A,"AVG",'VISSIM Travel Time Outputs'!$B:$B,EC$9)),"-")</f>
        <v>-</v>
      </c>
      <c r="ED85" s="36" t="str">
        <f>IFERROR(TIME(0,0,AVERAGEIFS('VISSIM Travel Time Outputs'!$K:$K,'VISSIM Travel Time Outputs'!$D:$D,$D85,'VISSIM Travel Time Outputs'!$A:$A,"AVG",'VISSIM Travel Time Outputs'!$B:$B,ED$9)),"-")</f>
        <v>-</v>
      </c>
      <c r="EE85" s="36" t="str">
        <f>IFERROR(TIME(0,0,AVERAGEIFS('VISSIM Travel Time Outputs'!$K:$K,'VISSIM Travel Time Outputs'!$D:$D,$D85,'VISSIM Travel Time Outputs'!$A:$A,"AVG",'VISSIM Travel Time Outputs'!$B:$B,EE$9)),"-")</f>
        <v>-</v>
      </c>
      <c r="EF85" s="36" t="str">
        <f>IFERROR(TIME(0,0,AVERAGEIFS('VISSIM Travel Time Outputs'!$K:$K,'VISSIM Travel Time Outputs'!$D:$D,$D85,'VISSIM Travel Time Outputs'!$A:$A,"AVG",'VISSIM Travel Time Outputs'!$B:$B,EF$9)),"-")</f>
        <v>-</v>
      </c>
      <c r="EG85" s="36" t="str">
        <f>IFERROR(TIME(0,0,AVERAGEIFS('VISSIM Travel Time Outputs'!$K:$K,'VISSIM Travel Time Outputs'!$D:$D,$D85,'VISSIM Travel Time Outputs'!$A:$A,"AVG",'VISSIM Travel Time Outputs'!$B:$B,EG$9)),"-")</f>
        <v>-</v>
      </c>
      <c r="EH85" s="177" t="str">
        <f>IFERROR(TIME(0,0,AVERAGEIFS('VISSIM Travel Time Outputs'!$K:$K,'VISSIM Travel Time Outputs'!$D:$D,$D85,'VISSIM Travel Time Outputs'!$A:$A,"AVG",'VISSIM Travel Time Outputs'!$B:$B,EH$9)),"-")</f>
        <v>-</v>
      </c>
      <c r="EI85" s="164"/>
      <c r="EJ85" s="379" t="str">
        <f>IFERROR(AVERAGEIFS('VISSIM Travel Time Outputs'!$H:$H,'VISSIM Travel Time Outputs'!$D:$D,$D85,'VISSIM Travel Time Outputs'!$A:$A,"AVG",'VISSIM Travel Time Outputs'!$B:$B,EJ$9),"-")</f>
        <v>-</v>
      </c>
      <c r="EK85" s="380" t="str">
        <f>IFERROR(AVERAGEIFS('VISSIM Travel Time Outputs'!$H:$H,'VISSIM Travel Time Outputs'!$D:$D,$D85,'VISSIM Travel Time Outputs'!$A:$A,"AVG",'VISSIM Travel Time Outputs'!$B:$B,EK$9),"-")</f>
        <v>-</v>
      </c>
      <c r="EL85" s="380" t="str">
        <f>IFERROR(AVERAGEIFS('VISSIM Travel Time Outputs'!$H:$H,'VISSIM Travel Time Outputs'!$D:$D,$D85,'VISSIM Travel Time Outputs'!$A:$A,"AVG",'VISSIM Travel Time Outputs'!$B:$B,EL$9),"-")</f>
        <v>-</v>
      </c>
      <c r="EM85" s="380" t="str">
        <f>IFERROR(AVERAGEIFS('VISSIM Travel Time Outputs'!$H:$H,'VISSIM Travel Time Outputs'!$D:$D,$D85,'VISSIM Travel Time Outputs'!$A:$A,"AVG",'VISSIM Travel Time Outputs'!$B:$B,EM$9),"-")</f>
        <v>-</v>
      </c>
      <c r="EN85" s="380" t="str">
        <f>IFERROR(AVERAGEIFS('VISSIM Travel Time Outputs'!$H:$H,'VISSIM Travel Time Outputs'!$D:$D,$D85,'VISSIM Travel Time Outputs'!$A:$A,"AVG",'VISSIM Travel Time Outputs'!$B:$B,EN$9),"-")</f>
        <v>-</v>
      </c>
      <c r="EO85" s="380" t="str">
        <f>IFERROR(AVERAGEIFS('VISSIM Travel Time Outputs'!$H:$H,'VISSIM Travel Time Outputs'!$D:$D,$D85,'VISSIM Travel Time Outputs'!$A:$A,"AVG",'VISSIM Travel Time Outputs'!$B:$B,EO$9),"-")</f>
        <v>-</v>
      </c>
      <c r="EP85" s="380" t="str">
        <f>IFERROR(AVERAGEIFS('VISSIM Travel Time Outputs'!$H:$H,'VISSIM Travel Time Outputs'!$D:$D,$D85,'VISSIM Travel Time Outputs'!$A:$A,"AVG",'VISSIM Travel Time Outputs'!$B:$B,EP$9),"-")</f>
        <v>-</v>
      </c>
      <c r="EQ85" s="380" t="str">
        <f>IFERROR(AVERAGEIFS('VISSIM Travel Time Outputs'!$H:$H,'VISSIM Travel Time Outputs'!$D:$D,$D85,'VISSIM Travel Time Outputs'!$A:$A,"AVG",'VISSIM Travel Time Outputs'!$B:$B,EQ$9),"-")</f>
        <v>-</v>
      </c>
      <c r="ER85" s="380" t="str">
        <f>IFERROR(AVERAGEIFS('VISSIM Travel Time Outputs'!$H:$H,'VISSIM Travel Time Outputs'!$D:$D,$D85,'VISSIM Travel Time Outputs'!$A:$A,"AVG",'VISSIM Travel Time Outputs'!$B:$B,ER$9),"-")</f>
        <v>-</v>
      </c>
      <c r="ES85" s="380" t="str">
        <f>IFERROR(AVERAGEIFS('VISSIM Travel Time Outputs'!$H:$H,'VISSIM Travel Time Outputs'!$D:$D,$D85,'VISSIM Travel Time Outputs'!$A:$A,"AVG",'VISSIM Travel Time Outputs'!$B:$B,ES$9),"-")</f>
        <v>-</v>
      </c>
      <c r="ET85" s="380" t="str">
        <f>IFERROR(AVERAGEIFS('VISSIM Travel Time Outputs'!$H:$H,'VISSIM Travel Time Outputs'!$D:$D,$D85,'VISSIM Travel Time Outputs'!$A:$A,"AVG",'VISSIM Travel Time Outputs'!$B:$B,ET$9),"-")</f>
        <v>-</v>
      </c>
      <c r="EU85" s="380" t="str">
        <f>IFERROR(AVERAGEIFS('VISSIM Travel Time Outputs'!$H:$H,'VISSIM Travel Time Outputs'!$D:$D,$D85,'VISSIM Travel Time Outputs'!$A:$A,"AVG",'VISSIM Travel Time Outputs'!$B:$B,EU$9),"-")</f>
        <v>-</v>
      </c>
      <c r="EV85" s="380" t="str">
        <f>IFERROR(AVERAGEIFS('VISSIM Travel Time Outputs'!$H:$H,'VISSIM Travel Time Outputs'!$D:$D,$D85,'VISSIM Travel Time Outputs'!$A:$A,"AVG",'VISSIM Travel Time Outputs'!$B:$B,EV$9),"-")</f>
        <v>-</v>
      </c>
      <c r="EW85" s="380" t="str">
        <f>IFERROR(AVERAGEIFS('VISSIM Travel Time Outputs'!$H:$H,'VISSIM Travel Time Outputs'!$D:$D,$D85,'VISSIM Travel Time Outputs'!$A:$A,"AVG",'VISSIM Travel Time Outputs'!$B:$B,EW$9),"-")</f>
        <v>-</v>
      </c>
      <c r="EX85" s="380" t="str">
        <f>IFERROR(AVERAGEIFS('VISSIM Travel Time Outputs'!$H:$H,'VISSIM Travel Time Outputs'!$D:$D,$D85,'VISSIM Travel Time Outputs'!$A:$A,"AVG",'VISSIM Travel Time Outputs'!$B:$B,EX$9),"-")</f>
        <v>-</v>
      </c>
      <c r="EY85" s="381" t="str">
        <f>IFERROR(AVERAGEIFS('VISSIM Travel Time Outputs'!$H:$H,'VISSIM Travel Time Outputs'!$D:$D,$D85,'VISSIM Travel Time Outputs'!$A:$A,"AVG",'VISSIM Travel Time Outputs'!$B:$B,EY$9),"-")</f>
        <v>-</v>
      </c>
      <c r="EZ85" s="304"/>
      <c r="FA85" s="259" t="str">
        <f t="shared" si="44"/>
        <v>--</v>
      </c>
      <c r="FB85" s="410" t="str">
        <f t="shared" si="45"/>
        <v>--</v>
      </c>
      <c r="FC85" s="381">
        <f t="shared" si="46"/>
        <v>0</v>
      </c>
      <c r="FD85" s="387"/>
      <c r="FE85" s="259" t="str">
        <f>IFERROR(GETPIVOTDATA("Average of TRAVTM(40)",#REF!,"TIMEINT",FE$9,"VEHICLETRAVELTIMEMEASUREMENT",$D85)/3600/24,"--")</f>
        <v>--</v>
      </c>
      <c r="FF85" s="36" t="str">
        <f>IFERROR(GETPIVOTDATA("Average of TRAVTM(40)",#REF!,"TIMEINT",FF$9,"VEHICLETRAVELTIMEMEASUREMENT",$D85)/3600/24,"--")</f>
        <v>--</v>
      </c>
      <c r="FG85" s="36" t="str">
        <f>IFERROR(GETPIVOTDATA("Average of TRAVTM(40)",#REF!,"TIMEINT",FG$9,"VEHICLETRAVELTIMEMEASUREMENT",$D85)/3600/24,"--")</f>
        <v>--</v>
      </c>
      <c r="FH85" s="36" t="str">
        <f>IFERROR(GETPIVOTDATA("Average of TRAVTM(40)",#REF!,"TIMEINT",FH$9,"VEHICLETRAVELTIMEMEASUREMENT",$D85)/3600/24,"--")</f>
        <v>--</v>
      </c>
      <c r="FI85" s="36" t="str">
        <f>IFERROR(GETPIVOTDATA("Average of TRAVTM(40)",#REF!,"TIMEINT",FI$9,"VEHICLETRAVELTIMEMEASUREMENT",$D85)/3600/24,"--")</f>
        <v>--</v>
      </c>
      <c r="FJ85" s="36" t="str">
        <f>IFERROR(GETPIVOTDATA("Average of TRAVTM(40)",#REF!,"TIMEINT",FJ$9,"VEHICLETRAVELTIMEMEASUREMENT",$D85)/3600/24,"--")</f>
        <v>--</v>
      </c>
      <c r="FK85" s="36" t="str">
        <f>IFERROR(GETPIVOTDATA("Average of TRAVTM(40)",#REF!,"TIMEINT",FK$9,"VEHICLETRAVELTIMEMEASUREMENT",$D85)/3600/24,"--")</f>
        <v>--</v>
      </c>
      <c r="FL85" s="36" t="str">
        <f>IFERROR(GETPIVOTDATA("Average of TRAVTM(40)",#REF!,"TIMEINT",FL$9,"VEHICLETRAVELTIMEMEASUREMENT",$D85)/3600/24,"--")</f>
        <v>--</v>
      </c>
      <c r="FM85" s="36" t="str">
        <f>IFERROR(GETPIVOTDATA("Average of TRAVTM(40)",#REF!,"TIMEINT",FM$9,"VEHICLETRAVELTIMEMEASUREMENT",$D85)/3600/24,"--")</f>
        <v>--</v>
      </c>
      <c r="FN85" s="36" t="str">
        <f>IFERROR(GETPIVOTDATA("Average of TRAVTM(40)",#REF!,"TIMEINT",FN$9,"VEHICLETRAVELTIMEMEASUREMENT",$D85)/3600/24,"--")</f>
        <v>--</v>
      </c>
      <c r="FO85" s="36" t="str">
        <f>IFERROR(GETPIVOTDATA("Average of TRAVTM(40)",#REF!,"TIMEINT",FO$9,"VEHICLETRAVELTIMEMEASUREMENT",$D85)/3600/24,"--")</f>
        <v>--</v>
      </c>
      <c r="FP85" s="36" t="str">
        <f>IFERROR(GETPIVOTDATA("Average of TRAVTM(40)",#REF!,"TIMEINT",FP$9,"VEHICLETRAVELTIMEMEASUREMENT",$D85)/3600/24,"--")</f>
        <v>--</v>
      </c>
      <c r="FQ85" s="36" t="str">
        <f>IFERROR(GETPIVOTDATA("Average of TRAVTM(40)",#REF!,"TIMEINT",FQ$9,"VEHICLETRAVELTIMEMEASUREMENT",$D85)/3600/24,"--")</f>
        <v>--</v>
      </c>
      <c r="FR85" s="36" t="str">
        <f>IFERROR(GETPIVOTDATA("Average of TRAVTM(40)",#REF!,"TIMEINT",FR$9,"VEHICLETRAVELTIMEMEASUREMENT",$D85)/3600/24,"--")</f>
        <v>--</v>
      </c>
      <c r="FS85" s="36" t="str">
        <f>IFERROR(GETPIVOTDATA("Average of TRAVTM(40)",#REF!,"TIMEINT",FS$9,"VEHICLETRAVELTIMEMEASUREMENT",$D85)/3600/24,"--")</f>
        <v>--</v>
      </c>
      <c r="FT85" s="177" t="str">
        <f>IFERROR(GETPIVOTDATA("Average of TRAVTM(40)",#REF!,"TIMEINT",FT$9,"VEHICLETRAVELTIMEMEASUREMENT",$D85)/3600/24,"--")</f>
        <v>--</v>
      </c>
      <c r="FU85" s="387"/>
      <c r="FV85" s="379" t="str">
        <f>IFERROR(GETPIVOTDATA("Average of VEHS(40)",#REF!,"TIMEINT",FV$9,"VEHICLETRAVELTIMEMEASUREMENT",$D85),"--")</f>
        <v>--</v>
      </c>
      <c r="FW85" s="380" t="str">
        <f>IFERROR(GETPIVOTDATA("Average of VEHS(40)",#REF!,"TIMEINT",FW$9,"VEHICLETRAVELTIMEMEASUREMENT",$D85),"--")</f>
        <v>--</v>
      </c>
      <c r="FX85" s="380" t="str">
        <f>IFERROR(GETPIVOTDATA("Average of VEHS(40)",#REF!,"TIMEINT",FX$9,"VEHICLETRAVELTIMEMEASUREMENT",$D85),"--")</f>
        <v>--</v>
      </c>
      <c r="FY85" s="380" t="str">
        <f>IFERROR(GETPIVOTDATA("Average of VEHS(40)",#REF!,"TIMEINT",FY$9,"VEHICLETRAVELTIMEMEASUREMENT",$D85),"--")</f>
        <v>--</v>
      </c>
      <c r="FZ85" s="380" t="str">
        <f>IFERROR(GETPIVOTDATA("Average of VEHS(40)",#REF!,"TIMEINT",FZ$9,"VEHICLETRAVELTIMEMEASUREMENT",$D85),"--")</f>
        <v>--</v>
      </c>
      <c r="GA85" s="380" t="str">
        <f>IFERROR(GETPIVOTDATA("Average of VEHS(40)",#REF!,"TIMEINT",GA$9,"VEHICLETRAVELTIMEMEASUREMENT",$D85),"--")</f>
        <v>--</v>
      </c>
      <c r="GB85" s="380" t="str">
        <f>IFERROR(GETPIVOTDATA("Average of VEHS(40)",#REF!,"TIMEINT",GB$9,"VEHICLETRAVELTIMEMEASUREMENT",$D85),"--")</f>
        <v>--</v>
      </c>
      <c r="GC85" s="380" t="str">
        <f>IFERROR(GETPIVOTDATA("Average of VEHS(40)",#REF!,"TIMEINT",GC$9,"VEHICLETRAVELTIMEMEASUREMENT",$D85),"--")</f>
        <v>--</v>
      </c>
      <c r="GD85" s="380" t="str">
        <f>IFERROR(GETPIVOTDATA("Average of VEHS(40)",#REF!,"TIMEINT",GD$9,"VEHICLETRAVELTIMEMEASUREMENT",$D85),"--")</f>
        <v>--</v>
      </c>
      <c r="GE85" s="380" t="str">
        <f>IFERROR(GETPIVOTDATA("Average of VEHS(40)",#REF!,"TIMEINT",GE$9,"VEHICLETRAVELTIMEMEASUREMENT",$D85),"--")</f>
        <v>--</v>
      </c>
      <c r="GF85" s="380" t="str">
        <f>IFERROR(GETPIVOTDATA("Average of VEHS(40)",#REF!,"TIMEINT",GF$9,"VEHICLETRAVELTIMEMEASUREMENT",$D85),"--")</f>
        <v>--</v>
      </c>
      <c r="GG85" s="380" t="str">
        <f>IFERROR(GETPIVOTDATA("Average of VEHS(40)",#REF!,"TIMEINT",GG$9,"VEHICLETRAVELTIMEMEASUREMENT",$D85),"--")</f>
        <v>--</v>
      </c>
      <c r="GH85" s="380" t="str">
        <f>IFERROR(GETPIVOTDATA("Average of VEHS(40)",#REF!,"TIMEINT",GH$9,"VEHICLETRAVELTIMEMEASUREMENT",$D85),"--")</f>
        <v>--</v>
      </c>
      <c r="GI85" s="380" t="str">
        <f>IFERROR(GETPIVOTDATA("Average of VEHS(40)",#REF!,"TIMEINT",GI$9,"VEHICLETRAVELTIMEMEASUREMENT",$D85),"--")</f>
        <v>--</v>
      </c>
      <c r="GJ85" s="380" t="str">
        <f>IFERROR(GETPIVOTDATA("Average of VEHS(40)",#REF!,"TIMEINT",GJ$9,"VEHICLETRAVELTIMEMEASUREMENT",$D85),"--")</f>
        <v>--</v>
      </c>
      <c r="GK85" s="381" t="str">
        <f>IFERROR(GETPIVOTDATA("Average of VEHS(40)",#REF!,"TIMEINT",GK$9,"VEHICLETRAVELTIMEMEASUREMENT",$D85),"--")</f>
        <v>--</v>
      </c>
      <c r="GL85" s="387"/>
      <c r="GM85" s="259" t="str">
        <f t="shared" si="47"/>
        <v>--</v>
      </c>
      <c r="GN85" s="410" t="str">
        <f t="shared" si="48"/>
        <v>--</v>
      </c>
      <c r="GO85" s="381">
        <f t="shared" si="49"/>
        <v>0</v>
      </c>
      <c r="GP85" s="387"/>
      <c r="GQ85" s="259" t="str">
        <f>IFERROR(GETPIVOTDATA("Average of TRAVTM(60)",#REF!,"TIMEINT",GQ$9,"VEHICLETRAVELTIMEMEASUREMENT",$D85)/3600/24,"--")</f>
        <v>--</v>
      </c>
      <c r="GR85" s="36" t="str">
        <f>IFERROR(GETPIVOTDATA("Average of TRAVTM(60)",#REF!,"TIMEINT",GR$9,"VEHICLETRAVELTIMEMEASUREMENT",$D85)/3600/24,"--")</f>
        <v>--</v>
      </c>
      <c r="GS85" s="36" t="str">
        <f>IFERROR(GETPIVOTDATA("Average of TRAVTM(60)",#REF!,"TIMEINT",GS$9,"VEHICLETRAVELTIMEMEASUREMENT",$D85)/3600/24,"--")</f>
        <v>--</v>
      </c>
      <c r="GT85" s="36" t="str">
        <f>IFERROR(GETPIVOTDATA("Average of TRAVTM(60)",#REF!,"TIMEINT",GT$9,"VEHICLETRAVELTIMEMEASUREMENT",$D85)/3600/24,"--")</f>
        <v>--</v>
      </c>
      <c r="GU85" s="36" t="str">
        <f>IFERROR(GETPIVOTDATA("Average of TRAVTM(60)",#REF!,"TIMEINT",GU$9,"VEHICLETRAVELTIMEMEASUREMENT",$D85)/3600/24,"--")</f>
        <v>--</v>
      </c>
      <c r="GV85" s="36" t="str">
        <f>IFERROR(GETPIVOTDATA("Average of TRAVTM(60)",#REF!,"TIMEINT",GV$9,"VEHICLETRAVELTIMEMEASUREMENT",$D85)/3600/24,"--")</f>
        <v>--</v>
      </c>
      <c r="GW85" s="36" t="str">
        <f>IFERROR(GETPIVOTDATA("Average of TRAVTM(60)",#REF!,"TIMEINT",GW$9,"VEHICLETRAVELTIMEMEASUREMENT",$D85)/3600/24,"--")</f>
        <v>--</v>
      </c>
      <c r="GX85" s="36" t="str">
        <f>IFERROR(GETPIVOTDATA("Average of TRAVTM(60)",#REF!,"TIMEINT",GX$9,"VEHICLETRAVELTIMEMEASUREMENT",$D85)/3600/24,"--")</f>
        <v>--</v>
      </c>
      <c r="GY85" s="36" t="str">
        <f>IFERROR(GETPIVOTDATA("Average of TRAVTM(60)",#REF!,"TIMEINT",GY$9,"VEHICLETRAVELTIMEMEASUREMENT",$D85)/3600/24,"--")</f>
        <v>--</v>
      </c>
      <c r="GZ85" s="36" t="str">
        <f>IFERROR(GETPIVOTDATA("Average of TRAVTM(60)",#REF!,"TIMEINT",GZ$9,"VEHICLETRAVELTIMEMEASUREMENT",$D85)/3600/24,"--")</f>
        <v>--</v>
      </c>
      <c r="HA85" s="36" t="str">
        <f>IFERROR(GETPIVOTDATA("Average of TRAVTM(60)",#REF!,"TIMEINT",HA$9,"VEHICLETRAVELTIMEMEASUREMENT",$D85)/3600/24,"--")</f>
        <v>--</v>
      </c>
      <c r="HB85" s="36" t="str">
        <f>IFERROR(GETPIVOTDATA("Average of TRAVTM(60)",#REF!,"TIMEINT",HB$9,"VEHICLETRAVELTIMEMEASUREMENT",$D85)/3600/24,"--")</f>
        <v>--</v>
      </c>
      <c r="HC85" s="36" t="str">
        <f>IFERROR(GETPIVOTDATA("Average of TRAVTM(60)",#REF!,"TIMEINT",HC$9,"VEHICLETRAVELTIMEMEASUREMENT",$D85)/3600/24,"--")</f>
        <v>--</v>
      </c>
      <c r="HD85" s="36" t="str">
        <f>IFERROR(GETPIVOTDATA("Average of TRAVTM(60)",#REF!,"TIMEINT",HD$9,"VEHICLETRAVELTIMEMEASUREMENT",$D85)/3600/24,"--")</f>
        <v>--</v>
      </c>
      <c r="HE85" s="36" t="str">
        <f>IFERROR(GETPIVOTDATA("Average of TRAVTM(60)",#REF!,"TIMEINT",HE$9,"VEHICLETRAVELTIMEMEASUREMENT",$D85)/3600/24,"--")</f>
        <v>--</v>
      </c>
      <c r="HF85" s="177" t="str">
        <f>IFERROR(GETPIVOTDATA("Average of TRAVTM(60)",#REF!,"TIMEINT",HF$9,"VEHICLETRAVELTIMEMEASUREMENT",$D85)/3600/24,"--")</f>
        <v>--</v>
      </c>
      <c r="HG85" s="387"/>
      <c r="HH85" s="379" t="str">
        <f>IFERROR(GETPIVOTDATA("Average of VEHS(60)",#REF!,"TIMEINT",HH$9,"VEHICLETRAVELTIMEMEASUREMENT",$D85),"--")</f>
        <v>--</v>
      </c>
      <c r="HI85" s="380" t="str">
        <f>IFERROR(GETPIVOTDATA("Average of VEHS(60)",#REF!,"TIMEINT",HI$9,"VEHICLETRAVELTIMEMEASUREMENT",$D85),"--")</f>
        <v>--</v>
      </c>
      <c r="HJ85" s="380" t="str">
        <f>IFERROR(GETPIVOTDATA("Average of VEHS(60)",#REF!,"TIMEINT",HJ$9,"VEHICLETRAVELTIMEMEASUREMENT",$D85),"--")</f>
        <v>--</v>
      </c>
      <c r="HK85" s="380" t="str">
        <f>IFERROR(GETPIVOTDATA("Average of VEHS(60)",#REF!,"TIMEINT",HK$9,"VEHICLETRAVELTIMEMEASUREMENT",$D85),"--")</f>
        <v>--</v>
      </c>
      <c r="HL85" s="380" t="str">
        <f>IFERROR(GETPIVOTDATA("Average of VEHS(60)",#REF!,"TIMEINT",HL$9,"VEHICLETRAVELTIMEMEASUREMENT",$D85),"--")</f>
        <v>--</v>
      </c>
      <c r="HM85" s="380" t="str">
        <f>IFERROR(GETPIVOTDATA("Average of VEHS(60)",#REF!,"TIMEINT",HM$9,"VEHICLETRAVELTIMEMEASUREMENT",$D85),"--")</f>
        <v>--</v>
      </c>
      <c r="HN85" s="380" t="str">
        <f>IFERROR(GETPIVOTDATA("Average of VEHS(60)",#REF!,"TIMEINT",HN$9,"VEHICLETRAVELTIMEMEASUREMENT",$D85),"--")</f>
        <v>--</v>
      </c>
      <c r="HO85" s="380" t="str">
        <f>IFERROR(GETPIVOTDATA("Average of VEHS(60)",#REF!,"TIMEINT",HO$9,"VEHICLETRAVELTIMEMEASUREMENT",$D85),"--")</f>
        <v>--</v>
      </c>
      <c r="HP85" s="380" t="str">
        <f>IFERROR(GETPIVOTDATA("Average of VEHS(60)",#REF!,"TIMEINT",HP$9,"VEHICLETRAVELTIMEMEASUREMENT",$D85),"--")</f>
        <v>--</v>
      </c>
      <c r="HQ85" s="380" t="str">
        <f>IFERROR(GETPIVOTDATA("Average of VEHS(60)",#REF!,"TIMEINT",HQ$9,"VEHICLETRAVELTIMEMEASUREMENT",$D85),"--")</f>
        <v>--</v>
      </c>
      <c r="HR85" s="380" t="str">
        <f>IFERROR(GETPIVOTDATA("Average of VEHS(60)",#REF!,"TIMEINT",HR$9,"VEHICLETRAVELTIMEMEASUREMENT",$D85),"--")</f>
        <v>--</v>
      </c>
      <c r="HS85" s="380" t="str">
        <f>IFERROR(GETPIVOTDATA("Average of VEHS(60)",#REF!,"TIMEINT",HS$9,"VEHICLETRAVELTIMEMEASUREMENT",$D85),"--")</f>
        <v>--</v>
      </c>
      <c r="HT85" s="380" t="str">
        <f>IFERROR(GETPIVOTDATA("Average of VEHS(60)",#REF!,"TIMEINT",HT$9,"VEHICLETRAVELTIMEMEASUREMENT",$D85),"--")</f>
        <v>--</v>
      </c>
      <c r="HU85" s="380" t="str">
        <f>IFERROR(GETPIVOTDATA("Average of VEHS(60)",#REF!,"TIMEINT",HU$9,"VEHICLETRAVELTIMEMEASUREMENT",$D85),"--")</f>
        <v>--</v>
      </c>
      <c r="HV85" s="380" t="str">
        <f>IFERROR(GETPIVOTDATA("Average of VEHS(60)",#REF!,"TIMEINT",HV$9,"VEHICLETRAVELTIMEMEASUREMENT",$D85),"--")</f>
        <v>--</v>
      </c>
      <c r="HW85" s="381" t="str">
        <f>IFERROR(GETPIVOTDATA("Average of VEHS(60)",#REF!,"TIMEINT",HW$9,"VEHICLETRAVELTIMEMEASUREMENT",$D85),"--")</f>
        <v>--</v>
      </c>
      <c r="HX85" s="387"/>
      <c r="HY85" s="259" t="str">
        <f t="shared" si="50"/>
        <v>--</v>
      </c>
      <c r="HZ85" s="410" t="str">
        <f t="shared" si="51"/>
        <v>--</v>
      </c>
      <c r="IA85" s="381">
        <f t="shared" si="52"/>
        <v>0</v>
      </c>
      <c r="IB85" s="716"/>
      <c r="IC85" s="379" t="str">
        <f>IFERROR(AVERAGEIFS('VISSIM Travel Time Outputs'!$L:$L,'VISSIM Travel Time Outputs'!$D:$D,$D85,'VISSIM Travel Time Outputs'!$A:$A,"AVG",'VISSIM Travel Time Outputs'!$B:$B,IC$9),"-")</f>
        <v>-</v>
      </c>
      <c r="ID85" s="380" t="str">
        <f>IFERROR(AVERAGEIFS('VISSIM Travel Time Outputs'!$L:$L,'VISSIM Travel Time Outputs'!$D:$D,$D85,'VISSIM Travel Time Outputs'!$A:$A,"AVG",'VISSIM Travel Time Outputs'!$B:$B,ID$9),"-")</f>
        <v>-</v>
      </c>
      <c r="IE85" s="380" t="str">
        <f>IFERROR(AVERAGEIFS('VISSIM Travel Time Outputs'!$L:$L,'VISSIM Travel Time Outputs'!$D:$D,$D85,'VISSIM Travel Time Outputs'!$A:$A,"AVG",'VISSIM Travel Time Outputs'!$B:$B,IE$9),"-")</f>
        <v>-</v>
      </c>
      <c r="IF85" s="380" t="str">
        <f>IFERROR(AVERAGEIFS('VISSIM Travel Time Outputs'!$L:$L,'VISSIM Travel Time Outputs'!$D:$D,$D85,'VISSIM Travel Time Outputs'!$A:$A,"AVG",'VISSIM Travel Time Outputs'!$B:$B,IF$9),"-")</f>
        <v>-</v>
      </c>
      <c r="IG85" s="380" t="str">
        <f>IFERROR(AVERAGEIFS('VISSIM Travel Time Outputs'!$L:$L,'VISSIM Travel Time Outputs'!$D:$D,$D85,'VISSIM Travel Time Outputs'!$A:$A,"AVG",'VISSIM Travel Time Outputs'!$B:$B,IG$9),"-")</f>
        <v>-</v>
      </c>
      <c r="IH85" s="380" t="str">
        <f>IFERROR(AVERAGEIFS('VISSIM Travel Time Outputs'!$L:$L,'VISSIM Travel Time Outputs'!$D:$D,$D85,'VISSIM Travel Time Outputs'!$A:$A,"AVG",'VISSIM Travel Time Outputs'!$B:$B,IH$9),"-")</f>
        <v>-</v>
      </c>
      <c r="II85" s="380" t="str">
        <f>IFERROR(AVERAGEIFS('VISSIM Travel Time Outputs'!$L:$L,'VISSIM Travel Time Outputs'!$D:$D,$D85,'VISSIM Travel Time Outputs'!$A:$A,"AVG",'VISSIM Travel Time Outputs'!$B:$B,II$9),"-")</f>
        <v>-</v>
      </c>
      <c r="IJ85" s="380" t="str">
        <f>IFERROR(AVERAGEIFS('VISSIM Travel Time Outputs'!$L:$L,'VISSIM Travel Time Outputs'!$D:$D,$D85,'VISSIM Travel Time Outputs'!$A:$A,"AVG",'VISSIM Travel Time Outputs'!$B:$B,IJ$9),"-")</f>
        <v>-</v>
      </c>
      <c r="IK85" s="380" t="str">
        <f>IFERROR(AVERAGEIFS('VISSIM Travel Time Outputs'!$L:$L,'VISSIM Travel Time Outputs'!$D:$D,$D85,'VISSIM Travel Time Outputs'!$A:$A,"AVG",'VISSIM Travel Time Outputs'!$B:$B,IK$9),"-")</f>
        <v>-</v>
      </c>
      <c r="IL85" s="380" t="str">
        <f>IFERROR(AVERAGEIFS('VISSIM Travel Time Outputs'!$L:$L,'VISSIM Travel Time Outputs'!$D:$D,$D85,'VISSIM Travel Time Outputs'!$A:$A,"AVG",'VISSIM Travel Time Outputs'!$B:$B,IL$9),"-")</f>
        <v>-</v>
      </c>
      <c r="IM85" s="380" t="str">
        <f>IFERROR(AVERAGEIFS('VISSIM Travel Time Outputs'!$L:$L,'VISSIM Travel Time Outputs'!$D:$D,$D85,'VISSIM Travel Time Outputs'!$A:$A,"AVG",'VISSIM Travel Time Outputs'!$B:$B,IM$9),"-")</f>
        <v>-</v>
      </c>
      <c r="IN85" s="380" t="str">
        <f>IFERROR(AVERAGEIFS('VISSIM Travel Time Outputs'!$L:$L,'VISSIM Travel Time Outputs'!$D:$D,$D85,'VISSIM Travel Time Outputs'!$A:$A,"AVG",'VISSIM Travel Time Outputs'!$B:$B,IN$9),"-")</f>
        <v>-</v>
      </c>
      <c r="IO85" s="380" t="str">
        <f>IFERROR(AVERAGEIFS('VISSIM Travel Time Outputs'!$L:$L,'VISSIM Travel Time Outputs'!$D:$D,$D85,'VISSIM Travel Time Outputs'!$A:$A,"AVG",'VISSIM Travel Time Outputs'!$B:$B,IO$9),"-")</f>
        <v>-</v>
      </c>
      <c r="IP85" s="380" t="str">
        <f>IFERROR(AVERAGEIFS('VISSIM Travel Time Outputs'!$L:$L,'VISSIM Travel Time Outputs'!$D:$D,$D85,'VISSIM Travel Time Outputs'!$A:$A,"AVG",'VISSIM Travel Time Outputs'!$B:$B,IP$9),"-")</f>
        <v>-</v>
      </c>
      <c r="IQ85" s="380" t="str">
        <f>IFERROR(AVERAGEIFS('VISSIM Travel Time Outputs'!$L:$L,'VISSIM Travel Time Outputs'!$D:$D,$D85,'VISSIM Travel Time Outputs'!$A:$A,"AVG",'VISSIM Travel Time Outputs'!$B:$B,IQ$9),"-")</f>
        <v>-</v>
      </c>
      <c r="IR85" s="381" t="str">
        <f>IFERROR(AVERAGEIFS('VISSIM Travel Time Outputs'!$L:$L,'VISSIM Travel Time Outputs'!$D:$D,$D85,'VISSIM Travel Time Outputs'!$A:$A,"AVG",'VISSIM Travel Time Outputs'!$B:$B,IR$9),"-")</f>
        <v>-</v>
      </c>
      <c r="IS85" s="381" t="str">
        <f t="shared" si="53"/>
        <v>--</v>
      </c>
    </row>
    <row r="86" spans="1:253" x14ac:dyDescent="0.25">
      <c r="A86" s="302" t="str">
        <f t="shared" si="34"/>
        <v>H</v>
      </c>
      <c r="B86" s="375">
        <f t="shared" si="54"/>
        <v>77</v>
      </c>
      <c r="C86" s="475">
        <f>INDEX('Input - Travel Times'!$B$3:$AL$103,MATCH($B86,'Input - Travel Times'!$B$3:$B$103,0),MATCH(C$9,'Input - Travel Times'!$B$3:$AL$3,0))</f>
        <v>0</v>
      </c>
      <c r="D86" s="194">
        <f>INDEX('Input - Travel Times'!$B$3:$AS$103,MATCH($B86,'Input - Travel Times'!$B$3:$B$103,0),MATCH(D$9,'Input - Travel Times'!$B$3:$AS$3,0))</f>
        <v>0</v>
      </c>
      <c r="E86" s="582">
        <f>TIME(0,0,INDEX('Input - Travel Times'!$B$3:$AL$103,MATCH($B86,'Input - Travel Times'!$B$3:$B$103,0),MATCH(E$9,'Input - Travel Times'!$B$3:$AL$3,0)))</f>
        <v>0</v>
      </c>
      <c r="F86" s="582">
        <f>TIME(0,0,INDEX('Input - Travel Times'!$B$3:$AL$103,MATCH($B86,'Input - Travel Times'!$B$3:$B$103,0),MATCH(F$9,'Input - Travel Times'!$B$3:$AL$3,0)))</f>
        <v>0</v>
      </c>
      <c r="G86" s="582">
        <f>TIME(0,0,INDEX('Input - Travel Times'!$B$3:$AL$103,MATCH($B86,'Input - Travel Times'!$B$3:$B$103,0),MATCH(G$9,'Input - Travel Times'!$B$3:$AL$3,0)))</f>
        <v>0</v>
      </c>
      <c r="H86" s="173"/>
      <c r="I86" s="259" t="str">
        <f>IFERROR(TIME(0,0,AVERAGEIFS('VISSIM Travel Time Outputs'!$I:$I,'VISSIM Travel Time Outputs'!$D:$D,$D86,'VISSIM Travel Time Outputs'!$A:$A,"AVG",'VISSIM Travel Time Outputs'!$B:$B,I$9)),"-")</f>
        <v>-</v>
      </c>
      <c r="J86" s="36" t="str">
        <f>IFERROR(TIME(0,0,AVERAGEIFS('VISSIM Travel Time Outputs'!$I:$I,'VISSIM Travel Time Outputs'!$D:$D,$D86,'VISSIM Travel Time Outputs'!$A:$A,"AVG",'VISSIM Travel Time Outputs'!$B:$B,J$9)),"-")</f>
        <v>-</v>
      </c>
      <c r="K86" s="36" t="str">
        <f>IFERROR(TIME(0,0,AVERAGEIFS('VISSIM Travel Time Outputs'!$I:$I,'VISSIM Travel Time Outputs'!$D:$D,$D86,'VISSIM Travel Time Outputs'!$A:$A,"AVG",'VISSIM Travel Time Outputs'!$B:$B,K$9)),"-")</f>
        <v>-</v>
      </c>
      <c r="L86" s="36" t="str">
        <f>IFERROR(TIME(0,0,AVERAGEIFS('VISSIM Travel Time Outputs'!$I:$I,'VISSIM Travel Time Outputs'!$D:$D,$D86,'VISSIM Travel Time Outputs'!$A:$A,"AVG",'VISSIM Travel Time Outputs'!$B:$B,L$9)),"-")</f>
        <v>-</v>
      </c>
      <c r="M86" s="36" t="str">
        <f>IFERROR(TIME(0,0,AVERAGEIFS('VISSIM Travel Time Outputs'!$I:$I,'VISSIM Travel Time Outputs'!$D:$D,$D86,'VISSIM Travel Time Outputs'!$A:$A,"AVG",'VISSIM Travel Time Outputs'!$B:$B,M$9)),"-")</f>
        <v>-</v>
      </c>
      <c r="N86" s="36" t="str">
        <f>IFERROR(TIME(0,0,AVERAGEIFS('VISSIM Travel Time Outputs'!$I:$I,'VISSIM Travel Time Outputs'!$D:$D,$D86,'VISSIM Travel Time Outputs'!$A:$A,"AVG",'VISSIM Travel Time Outputs'!$B:$B,N$9)),"-")</f>
        <v>-</v>
      </c>
      <c r="O86" s="36" t="str">
        <f>IFERROR(TIME(0,0,AVERAGEIFS('VISSIM Travel Time Outputs'!$I:$I,'VISSIM Travel Time Outputs'!$D:$D,$D86,'VISSIM Travel Time Outputs'!$A:$A,"AVG",'VISSIM Travel Time Outputs'!$B:$B,O$9)),"-")</f>
        <v>-</v>
      </c>
      <c r="P86" s="36" t="str">
        <f>IFERROR(TIME(0,0,AVERAGEIFS('VISSIM Travel Time Outputs'!$I:$I,'VISSIM Travel Time Outputs'!$D:$D,$D86,'VISSIM Travel Time Outputs'!$A:$A,"AVG",'VISSIM Travel Time Outputs'!$B:$B,P$9)),"-")</f>
        <v>-</v>
      </c>
      <c r="Q86" s="36" t="str">
        <f>IFERROR(TIME(0,0,AVERAGEIFS('VISSIM Travel Time Outputs'!$I:$I,'VISSIM Travel Time Outputs'!$D:$D,$D86,'VISSIM Travel Time Outputs'!$A:$A,"AVG",'VISSIM Travel Time Outputs'!$B:$B,Q$9)),"-")</f>
        <v>-</v>
      </c>
      <c r="R86" s="36" t="str">
        <f>IFERROR(TIME(0,0,AVERAGEIFS('VISSIM Travel Time Outputs'!$I:$I,'VISSIM Travel Time Outputs'!$D:$D,$D86,'VISSIM Travel Time Outputs'!$A:$A,"AVG",'VISSIM Travel Time Outputs'!$B:$B,R$9)),"-")</f>
        <v>-</v>
      </c>
      <c r="S86" s="36" t="str">
        <f>IFERROR(TIME(0,0,AVERAGEIFS('VISSIM Travel Time Outputs'!$I:$I,'VISSIM Travel Time Outputs'!$D:$D,$D86,'VISSIM Travel Time Outputs'!$A:$A,"AVG",'VISSIM Travel Time Outputs'!$B:$B,S$9)),"-")</f>
        <v>-</v>
      </c>
      <c r="T86" s="36" t="str">
        <f>IFERROR(TIME(0,0,AVERAGEIFS('VISSIM Travel Time Outputs'!$I:$I,'VISSIM Travel Time Outputs'!$D:$D,$D86,'VISSIM Travel Time Outputs'!$A:$A,"AVG",'VISSIM Travel Time Outputs'!$B:$B,T$9)),"-")</f>
        <v>-</v>
      </c>
      <c r="U86" s="36" t="str">
        <f>IFERROR(TIME(0,0,AVERAGEIFS('VISSIM Travel Time Outputs'!$I:$I,'VISSIM Travel Time Outputs'!$D:$D,$D86,'VISSIM Travel Time Outputs'!$A:$A,"AVG",'VISSIM Travel Time Outputs'!$B:$B,U$9)),"-")</f>
        <v>-</v>
      </c>
      <c r="V86" s="36" t="str">
        <f>IFERROR(TIME(0,0,AVERAGEIFS('VISSIM Travel Time Outputs'!$I:$I,'VISSIM Travel Time Outputs'!$D:$D,$D86,'VISSIM Travel Time Outputs'!$A:$A,"AVG",'VISSIM Travel Time Outputs'!$B:$B,V$9)),"-")</f>
        <v>-</v>
      </c>
      <c r="W86" s="36" t="str">
        <f>IFERROR(TIME(0,0,AVERAGEIFS('VISSIM Travel Time Outputs'!$I:$I,'VISSIM Travel Time Outputs'!$D:$D,$D86,'VISSIM Travel Time Outputs'!$A:$A,"AVG",'VISSIM Travel Time Outputs'!$B:$B,W$9)),"-")</f>
        <v>-</v>
      </c>
      <c r="X86" s="177" t="str">
        <f>IFERROR(TIME(0,0,AVERAGEIFS('VISSIM Travel Time Outputs'!$I:$I,'VISSIM Travel Time Outputs'!$D:$D,$D86,'VISSIM Travel Time Outputs'!$A:$A,"AVG",'VISSIM Travel Time Outputs'!$B:$B,X$9)),"-")</f>
        <v>-</v>
      </c>
      <c r="Y86" s="304"/>
      <c r="Z86" s="379" t="str">
        <f>IFERROR(AVERAGEIFS('VISSIM Travel Time Outputs'!$F:$F,'VISSIM Travel Time Outputs'!$D:$D,$D86,'VISSIM Travel Time Outputs'!$A:$A,"AVG",'VISSIM Travel Time Outputs'!$B:$B,Z$9),"-")</f>
        <v>-</v>
      </c>
      <c r="AA86" s="380" t="str">
        <f>IFERROR(AVERAGEIFS('VISSIM Travel Time Outputs'!$F:$F,'VISSIM Travel Time Outputs'!$D:$D,$D86,'VISSIM Travel Time Outputs'!$A:$A,"AVG",'VISSIM Travel Time Outputs'!$B:$B,AA$9),"-")</f>
        <v>-</v>
      </c>
      <c r="AB86" s="380" t="str">
        <f>IFERROR(AVERAGEIFS('VISSIM Travel Time Outputs'!$F:$F,'VISSIM Travel Time Outputs'!$D:$D,$D86,'VISSIM Travel Time Outputs'!$A:$A,"AVG",'VISSIM Travel Time Outputs'!$B:$B,AB$9),"-")</f>
        <v>-</v>
      </c>
      <c r="AC86" s="380" t="str">
        <f>IFERROR(AVERAGEIFS('VISSIM Travel Time Outputs'!$F:$F,'VISSIM Travel Time Outputs'!$D:$D,$D86,'VISSIM Travel Time Outputs'!$A:$A,"AVG",'VISSIM Travel Time Outputs'!$B:$B,AC$9),"-")</f>
        <v>-</v>
      </c>
      <c r="AD86" s="380" t="str">
        <f>IFERROR(AVERAGEIFS('VISSIM Travel Time Outputs'!$F:$F,'VISSIM Travel Time Outputs'!$D:$D,$D86,'VISSIM Travel Time Outputs'!$A:$A,"AVG",'VISSIM Travel Time Outputs'!$B:$B,AD$9),"-")</f>
        <v>-</v>
      </c>
      <c r="AE86" s="380" t="str">
        <f>IFERROR(AVERAGEIFS('VISSIM Travel Time Outputs'!$F:$F,'VISSIM Travel Time Outputs'!$D:$D,$D86,'VISSIM Travel Time Outputs'!$A:$A,"AVG",'VISSIM Travel Time Outputs'!$B:$B,AE$9),"-")</f>
        <v>-</v>
      </c>
      <c r="AF86" s="380" t="str">
        <f>IFERROR(AVERAGEIFS('VISSIM Travel Time Outputs'!$F:$F,'VISSIM Travel Time Outputs'!$D:$D,$D86,'VISSIM Travel Time Outputs'!$A:$A,"AVG",'VISSIM Travel Time Outputs'!$B:$B,AF$9),"-")</f>
        <v>-</v>
      </c>
      <c r="AG86" s="380" t="str">
        <f>IFERROR(AVERAGEIFS('VISSIM Travel Time Outputs'!$F:$F,'VISSIM Travel Time Outputs'!$D:$D,$D86,'VISSIM Travel Time Outputs'!$A:$A,"AVG",'VISSIM Travel Time Outputs'!$B:$B,AG$9),"-")</f>
        <v>-</v>
      </c>
      <c r="AH86" s="380" t="str">
        <f>IFERROR(AVERAGEIFS('VISSIM Travel Time Outputs'!$F:$F,'VISSIM Travel Time Outputs'!$D:$D,$D86,'VISSIM Travel Time Outputs'!$A:$A,"AVG",'VISSIM Travel Time Outputs'!$B:$B,AH$9),"-")</f>
        <v>-</v>
      </c>
      <c r="AI86" s="380" t="str">
        <f>IFERROR(AVERAGEIFS('VISSIM Travel Time Outputs'!$F:$F,'VISSIM Travel Time Outputs'!$D:$D,$D86,'VISSIM Travel Time Outputs'!$A:$A,"AVG",'VISSIM Travel Time Outputs'!$B:$B,AI$9),"-")</f>
        <v>-</v>
      </c>
      <c r="AJ86" s="380" t="str">
        <f>IFERROR(AVERAGEIFS('VISSIM Travel Time Outputs'!$F:$F,'VISSIM Travel Time Outputs'!$D:$D,$D86,'VISSIM Travel Time Outputs'!$A:$A,"AVG",'VISSIM Travel Time Outputs'!$B:$B,AJ$9),"-")</f>
        <v>-</v>
      </c>
      <c r="AK86" s="380" t="str">
        <f>IFERROR(AVERAGEIFS('VISSIM Travel Time Outputs'!$F:$F,'VISSIM Travel Time Outputs'!$D:$D,$D86,'VISSIM Travel Time Outputs'!$A:$A,"AVG",'VISSIM Travel Time Outputs'!$B:$B,AK$9),"-")</f>
        <v>-</v>
      </c>
      <c r="AL86" s="380" t="str">
        <f>IFERROR(AVERAGEIFS('VISSIM Travel Time Outputs'!$F:$F,'VISSIM Travel Time Outputs'!$D:$D,$D86,'VISSIM Travel Time Outputs'!$A:$A,"AVG",'VISSIM Travel Time Outputs'!$B:$B,AL$9),"-")</f>
        <v>-</v>
      </c>
      <c r="AM86" s="380" t="str">
        <f>IFERROR(AVERAGEIFS('VISSIM Travel Time Outputs'!$F:$F,'VISSIM Travel Time Outputs'!$D:$D,$D86,'VISSIM Travel Time Outputs'!$A:$A,"AVG",'VISSIM Travel Time Outputs'!$B:$B,AM$9),"-")</f>
        <v>-</v>
      </c>
      <c r="AN86" s="380" t="str">
        <f>IFERROR(AVERAGEIFS('VISSIM Travel Time Outputs'!$F:$F,'VISSIM Travel Time Outputs'!$D:$D,$D86,'VISSIM Travel Time Outputs'!$A:$A,"AVG",'VISSIM Travel Time Outputs'!$B:$B,AN$9),"-")</f>
        <v>-</v>
      </c>
      <c r="AO86" s="381" t="str">
        <f>IFERROR(AVERAGEIFS('VISSIM Travel Time Outputs'!$F:$F,'VISSIM Travel Time Outputs'!$D:$D,$D86,'VISSIM Travel Time Outputs'!$A:$A,"AVG",'VISSIM Travel Time Outputs'!$B:$B,AO$9),"-")</f>
        <v>-</v>
      </c>
      <c r="AP86" s="387"/>
      <c r="AQ86" s="259" t="str">
        <f t="shared" si="35"/>
        <v>--</v>
      </c>
      <c r="AR86" s="410" t="str">
        <f t="shared" si="36"/>
        <v>--</v>
      </c>
      <c r="AS86" s="381">
        <f t="shared" si="37"/>
        <v>0</v>
      </c>
      <c r="AT86" s="305"/>
      <c r="AU86" s="259" t="str">
        <f>IFERROR(TIME(0,0,AVERAGEIFS('VISSIM Travel Time Outputs'!$J:$J,'VISSIM Travel Time Outputs'!$D:$D,$D86,'VISSIM Travel Time Outputs'!$A:$A,"AVG",'VISSIM Travel Time Outputs'!$B:$B,AU$9)),"-")</f>
        <v>-</v>
      </c>
      <c r="AV86" s="36" t="str">
        <f>IFERROR(TIME(0,0,AVERAGEIFS('VISSIM Travel Time Outputs'!$J:$J,'VISSIM Travel Time Outputs'!$D:$D,$D86,'VISSIM Travel Time Outputs'!$A:$A,"AVG",'VISSIM Travel Time Outputs'!$B:$B,AV$9)),"-")</f>
        <v>-</v>
      </c>
      <c r="AW86" s="36" t="str">
        <f>IFERROR(TIME(0,0,AVERAGEIFS('VISSIM Travel Time Outputs'!$J:$J,'VISSIM Travel Time Outputs'!$D:$D,$D86,'VISSIM Travel Time Outputs'!$A:$A,"AVG",'VISSIM Travel Time Outputs'!$B:$B,AW$9)),"-")</f>
        <v>-</v>
      </c>
      <c r="AX86" s="36" t="str">
        <f>IFERROR(TIME(0,0,AVERAGEIFS('VISSIM Travel Time Outputs'!$J:$J,'VISSIM Travel Time Outputs'!$D:$D,$D86,'VISSIM Travel Time Outputs'!$A:$A,"AVG",'VISSIM Travel Time Outputs'!$B:$B,AX$9)),"-")</f>
        <v>-</v>
      </c>
      <c r="AY86" s="36" t="str">
        <f>IFERROR(TIME(0,0,AVERAGEIFS('VISSIM Travel Time Outputs'!$J:$J,'VISSIM Travel Time Outputs'!$D:$D,$D86,'VISSIM Travel Time Outputs'!$A:$A,"AVG",'VISSIM Travel Time Outputs'!$B:$B,AY$9)),"-")</f>
        <v>-</v>
      </c>
      <c r="AZ86" s="36" t="str">
        <f>IFERROR(TIME(0,0,AVERAGEIFS('VISSIM Travel Time Outputs'!$J:$J,'VISSIM Travel Time Outputs'!$D:$D,$D86,'VISSIM Travel Time Outputs'!$A:$A,"AVG",'VISSIM Travel Time Outputs'!$B:$B,AZ$9)),"-")</f>
        <v>-</v>
      </c>
      <c r="BA86" s="36" t="str">
        <f>IFERROR(TIME(0,0,AVERAGEIFS('VISSIM Travel Time Outputs'!$J:$J,'VISSIM Travel Time Outputs'!$D:$D,$D86,'VISSIM Travel Time Outputs'!$A:$A,"AVG",'VISSIM Travel Time Outputs'!$B:$B,BA$9)),"-")</f>
        <v>-</v>
      </c>
      <c r="BB86" s="36" t="str">
        <f>IFERROR(TIME(0,0,AVERAGEIFS('VISSIM Travel Time Outputs'!$J:$J,'VISSIM Travel Time Outputs'!$D:$D,$D86,'VISSIM Travel Time Outputs'!$A:$A,"AVG",'VISSIM Travel Time Outputs'!$B:$B,BB$9)),"-")</f>
        <v>-</v>
      </c>
      <c r="BC86" s="36" t="str">
        <f>IFERROR(TIME(0,0,AVERAGEIFS('VISSIM Travel Time Outputs'!$J:$J,'VISSIM Travel Time Outputs'!$D:$D,$D86,'VISSIM Travel Time Outputs'!$A:$A,"AVG",'VISSIM Travel Time Outputs'!$B:$B,BC$9)),"-")</f>
        <v>-</v>
      </c>
      <c r="BD86" s="36" t="str">
        <f>IFERROR(TIME(0,0,AVERAGEIFS('VISSIM Travel Time Outputs'!$J:$J,'VISSIM Travel Time Outputs'!$D:$D,$D86,'VISSIM Travel Time Outputs'!$A:$A,"AVG",'VISSIM Travel Time Outputs'!$B:$B,BD$9)),"-")</f>
        <v>-</v>
      </c>
      <c r="BE86" s="36" t="str">
        <f>IFERROR(TIME(0,0,AVERAGEIFS('VISSIM Travel Time Outputs'!$J:$J,'VISSIM Travel Time Outputs'!$D:$D,$D86,'VISSIM Travel Time Outputs'!$A:$A,"AVG",'VISSIM Travel Time Outputs'!$B:$B,BE$9)),"-")</f>
        <v>-</v>
      </c>
      <c r="BF86" s="36" t="str">
        <f>IFERROR(TIME(0,0,AVERAGEIFS('VISSIM Travel Time Outputs'!$J:$J,'VISSIM Travel Time Outputs'!$D:$D,$D86,'VISSIM Travel Time Outputs'!$A:$A,"AVG",'VISSIM Travel Time Outputs'!$B:$B,BF$9)),"-")</f>
        <v>-</v>
      </c>
      <c r="BG86" s="36" t="str">
        <f>IFERROR(TIME(0,0,AVERAGEIFS('VISSIM Travel Time Outputs'!$J:$J,'VISSIM Travel Time Outputs'!$D:$D,$D86,'VISSIM Travel Time Outputs'!$A:$A,"AVG",'VISSIM Travel Time Outputs'!$B:$B,BG$9)),"-")</f>
        <v>-</v>
      </c>
      <c r="BH86" s="36" t="str">
        <f>IFERROR(TIME(0,0,AVERAGEIFS('VISSIM Travel Time Outputs'!$J:$J,'VISSIM Travel Time Outputs'!$D:$D,$D86,'VISSIM Travel Time Outputs'!$A:$A,"AVG",'VISSIM Travel Time Outputs'!$B:$B,BH$9)),"-")</f>
        <v>-</v>
      </c>
      <c r="BI86" s="36" t="str">
        <f>IFERROR(TIME(0,0,AVERAGEIFS('VISSIM Travel Time Outputs'!$J:$J,'VISSIM Travel Time Outputs'!$D:$D,$D86,'VISSIM Travel Time Outputs'!$A:$A,"AVG",'VISSIM Travel Time Outputs'!$B:$B,BI$9)),"-")</f>
        <v>-</v>
      </c>
      <c r="BJ86" s="177" t="str">
        <f>IFERROR(TIME(0,0,AVERAGEIFS('VISSIM Travel Time Outputs'!$J:$J,'VISSIM Travel Time Outputs'!$D:$D,$D86,'VISSIM Travel Time Outputs'!$A:$A,"AVG",'VISSIM Travel Time Outputs'!$B:$B,BJ$9)),"-")</f>
        <v>-</v>
      </c>
      <c r="BK86" s="164"/>
      <c r="BL86" s="379" t="str">
        <f>IFERROR(AVERAGEIFS('VISSIM Travel Time Outputs'!$G:$G,'VISSIM Travel Time Outputs'!$D:$D,$D86,'VISSIM Travel Time Outputs'!$A:$A,"AVG",'VISSIM Travel Time Outputs'!$B:$B,BL$9),"-")</f>
        <v>-</v>
      </c>
      <c r="BM86" s="380" t="str">
        <f>IFERROR(AVERAGEIFS('VISSIM Travel Time Outputs'!$G:$G,'VISSIM Travel Time Outputs'!$D:$D,$D86,'VISSIM Travel Time Outputs'!$A:$A,"AVG",'VISSIM Travel Time Outputs'!$B:$B,BM$9),"-")</f>
        <v>-</v>
      </c>
      <c r="BN86" s="380" t="str">
        <f>IFERROR(AVERAGEIFS('VISSIM Travel Time Outputs'!$G:$G,'VISSIM Travel Time Outputs'!$D:$D,$D86,'VISSIM Travel Time Outputs'!$A:$A,"AVG",'VISSIM Travel Time Outputs'!$B:$B,BN$9),"-")</f>
        <v>-</v>
      </c>
      <c r="BO86" s="380" t="str">
        <f>IFERROR(AVERAGEIFS('VISSIM Travel Time Outputs'!$G:$G,'VISSIM Travel Time Outputs'!$D:$D,$D86,'VISSIM Travel Time Outputs'!$A:$A,"AVG",'VISSIM Travel Time Outputs'!$B:$B,BO$9),"-")</f>
        <v>-</v>
      </c>
      <c r="BP86" s="380" t="str">
        <f>IFERROR(AVERAGEIFS('VISSIM Travel Time Outputs'!$G:$G,'VISSIM Travel Time Outputs'!$D:$D,$D86,'VISSIM Travel Time Outputs'!$A:$A,"AVG",'VISSIM Travel Time Outputs'!$B:$B,BP$9),"-")</f>
        <v>-</v>
      </c>
      <c r="BQ86" s="380" t="str">
        <f>IFERROR(AVERAGEIFS('VISSIM Travel Time Outputs'!$G:$G,'VISSIM Travel Time Outputs'!$D:$D,$D86,'VISSIM Travel Time Outputs'!$A:$A,"AVG",'VISSIM Travel Time Outputs'!$B:$B,BQ$9),"-")</f>
        <v>-</v>
      </c>
      <c r="BR86" s="380" t="str">
        <f>IFERROR(AVERAGEIFS('VISSIM Travel Time Outputs'!$G:$G,'VISSIM Travel Time Outputs'!$D:$D,$D86,'VISSIM Travel Time Outputs'!$A:$A,"AVG",'VISSIM Travel Time Outputs'!$B:$B,BR$9),"-")</f>
        <v>-</v>
      </c>
      <c r="BS86" s="380" t="str">
        <f>IFERROR(AVERAGEIFS('VISSIM Travel Time Outputs'!$G:$G,'VISSIM Travel Time Outputs'!$D:$D,$D86,'VISSIM Travel Time Outputs'!$A:$A,"AVG",'VISSIM Travel Time Outputs'!$B:$B,BS$9),"-")</f>
        <v>-</v>
      </c>
      <c r="BT86" s="380" t="str">
        <f>IFERROR(AVERAGEIFS('VISSIM Travel Time Outputs'!$G:$G,'VISSIM Travel Time Outputs'!$D:$D,$D86,'VISSIM Travel Time Outputs'!$A:$A,"AVG",'VISSIM Travel Time Outputs'!$B:$B,BT$9),"-")</f>
        <v>-</v>
      </c>
      <c r="BU86" s="380" t="str">
        <f>IFERROR(AVERAGEIFS('VISSIM Travel Time Outputs'!$G:$G,'VISSIM Travel Time Outputs'!$D:$D,$D86,'VISSIM Travel Time Outputs'!$A:$A,"AVG",'VISSIM Travel Time Outputs'!$B:$B,BU$9),"-")</f>
        <v>-</v>
      </c>
      <c r="BV86" s="380" t="str">
        <f>IFERROR(AVERAGEIFS('VISSIM Travel Time Outputs'!$G:$G,'VISSIM Travel Time Outputs'!$D:$D,$D86,'VISSIM Travel Time Outputs'!$A:$A,"AVG",'VISSIM Travel Time Outputs'!$B:$B,BV$9),"-")</f>
        <v>-</v>
      </c>
      <c r="BW86" s="380" t="str">
        <f>IFERROR(AVERAGEIFS('VISSIM Travel Time Outputs'!$G:$G,'VISSIM Travel Time Outputs'!$D:$D,$D86,'VISSIM Travel Time Outputs'!$A:$A,"AVG",'VISSIM Travel Time Outputs'!$B:$B,BW$9),"-")</f>
        <v>-</v>
      </c>
      <c r="BX86" s="380" t="str">
        <f>IFERROR(AVERAGEIFS('VISSIM Travel Time Outputs'!$G:$G,'VISSIM Travel Time Outputs'!$D:$D,$D86,'VISSIM Travel Time Outputs'!$A:$A,"AVG",'VISSIM Travel Time Outputs'!$B:$B,BX$9),"-")</f>
        <v>-</v>
      </c>
      <c r="BY86" s="380" t="str">
        <f>IFERROR(AVERAGEIFS('VISSIM Travel Time Outputs'!$G:$G,'VISSIM Travel Time Outputs'!$D:$D,$D86,'VISSIM Travel Time Outputs'!$A:$A,"AVG",'VISSIM Travel Time Outputs'!$B:$B,BY$9),"-")</f>
        <v>-</v>
      </c>
      <c r="BZ86" s="380" t="str">
        <f>IFERROR(AVERAGEIFS('VISSIM Travel Time Outputs'!$G:$G,'VISSIM Travel Time Outputs'!$D:$D,$D86,'VISSIM Travel Time Outputs'!$A:$A,"AVG",'VISSIM Travel Time Outputs'!$B:$B,BZ$9),"-")</f>
        <v>-</v>
      </c>
      <c r="CA86" s="381" t="str">
        <f>IFERROR(AVERAGEIFS('VISSIM Travel Time Outputs'!$G:$G,'VISSIM Travel Time Outputs'!$D:$D,$D86,'VISSIM Travel Time Outputs'!$A:$A,"AVG",'VISSIM Travel Time Outputs'!$B:$B,CA$9),"-")</f>
        <v>-</v>
      </c>
      <c r="CB86" s="304"/>
      <c r="CC86" s="259" t="str">
        <f t="shared" si="38"/>
        <v>--</v>
      </c>
      <c r="CD86" s="410" t="str">
        <f t="shared" si="39"/>
        <v>--</v>
      </c>
      <c r="CE86" s="381">
        <f t="shared" si="40"/>
        <v>0</v>
      </c>
      <c r="CF86" s="387"/>
      <c r="CG86" s="259" t="str">
        <f>IFERROR(GETPIVOTDATA("Average of TRAVTM(31)",#REF!,"TIMEINT",CG$9,"VEHICLETRAVELTIMEMEASUREMENT",$D86)/3600/24,"--")</f>
        <v>--</v>
      </c>
      <c r="CH86" s="36" t="str">
        <f>IFERROR(GETPIVOTDATA("Average of TRAVTM(31)",#REF!,"TIMEINT",CH$9,"VEHICLETRAVELTIMEMEASUREMENT",$D86)/3600/24,"--")</f>
        <v>--</v>
      </c>
      <c r="CI86" s="36" t="str">
        <f>IFERROR(GETPIVOTDATA("Average of TRAVTM(31)",#REF!,"TIMEINT",CI$9,"VEHICLETRAVELTIMEMEASUREMENT",$D86)/3600/24,"--")</f>
        <v>--</v>
      </c>
      <c r="CJ86" s="36" t="str">
        <f>IFERROR(GETPIVOTDATA("Average of TRAVTM(31)",#REF!,"TIMEINT",CJ$9,"VEHICLETRAVELTIMEMEASUREMENT",$D86)/3600/24,"--")</f>
        <v>--</v>
      </c>
      <c r="CK86" s="36" t="str">
        <f>IFERROR(GETPIVOTDATA("Average of TRAVTM(31)",#REF!,"TIMEINT",CK$9,"VEHICLETRAVELTIMEMEASUREMENT",$D86)/3600/24,"--")</f>
        <v>--</v>
      </c>
      <c r="CL86" s="36" t="str">
        <f>IFERROR(GETPIVOTDATA("Average of TRAVTM(31)",#REF!,"TIMEINT",CL$9,"VEHICLETRAVELTIMEMEASUREMENT",$D86)/3600/24,"--")</f>
        <v>--</v>
      </c>
      <c r="CM86" s="36" t="str">
        <f>IFERROR(GETPIVOTDATA("Average of TRAVTM(31)",#REF!,"TIMEINT",CM$9,"VEHICLETRAVELTIMEMEASUREMENT",$D86)/3600/24,"--")</f>
        <v>--</v>
      </c>
      <c r="CN86" s="36" t="str">
        <f>IFERROR(GETPIVOTDATA("Average of TRAVTM(31)",#REF!,"TIMEINT",CN$9,"VEHICLETRAVELTIMEMEASUREMENT",$D86)/3600/24,"--")</f>
        <v>--</v>
      </c>
      <c r="CO86" s="36" t="str">
        <f>IFERROR(GETPIVOTDATA("Average of TRAVTM(31)",#REF!,"TIMEINT",CO$9,"VEHICLETRAVELTIMEMEASUREMENT",$D86)/3600/24,"--")</f>
        <v>--</v>
      </c>
      <c r="CP86" s="36" t="str">
        <f>IFERROR(GETPIVOTDATA("Average of TRAVTM(31)",#REF!,"TIMEINT",CP$9,"VEHICLETRAVELTIMEMEASUREMENT",$D86)/3600/24,"--")</f>
        <v>--</v>
      </c>
      <c r="CQ86" s="36" t="str">
        <f>IFERROR(GETPIVOTDATA("Average of TRAVTM(31)",#REF!,"TIMEINT",CQ$9,"VEHICLETRAVELTIMEMEASUREMENT",$D86)/3600/24,"--")</f>
        <v>--</v>
      </c>
      <c r="CR86" s="36" t="str">
        <f>IFERROR(GETPIVOTDATA("Average of TRAVTM(31)",#REF!,"TIMEINT",CR$9,"VEHICLETRAVELTIMEMEASUREMENT",$D86)/3600/24,"--")</f>
        <v>--</v>
      </c>
      <c r="CS86" s="36" t="str">
        <f>IFERROR(GETPIVOTDATA("Average of TRAVTM(31)",#REF!,"TIMEINT",CS$9,"VEHICLETRAVELTIMEMEASUREMENT",$D86)/3600/24,"--")</f>
        <v>--</v>
      </c>
      <c r="CT86" s="36" t="str">
        <f>IFERROR(GETPIVOTDATA("Average of TRAVTM(31)",#REF!,"TIMEINT",CT$9,"VEHICLETRAVELTIMEMEASUREMENT",$D86)/3600/24,"--")</f>
        <v>--</v>
      </c>
      <c r="CU86" s="36" t="str">
        <f>IFERROR(GETPIVOTDATA("Average of TRAVTM(31)",#REF!,"TIMEINT",CU$9,"VEHICLETRAVELTIMEMEASUREMENT",$D86)/3600/24,"--")</f>
        <v>--</v>
      </c>
      <c r="CV86" s="177" t="str">
        <f>IFERROR(GETPIVOTDATA("Average of TRAVTM(31)",#REF!,"TIMEINT",CV$9,"VEHICLETRAVELTIMEMEASUREMENT",$D86)/3600/24,"--")</f>
        <v>--</v>
      </c>
      <c r="CW86" s="387"/>
      <c r="CX86" s="379" t="str">
        <f>IFERROR(GETPIVOTDATA("Average of VEHS(31)",#REF!,"TIMEINT",CX$9,"VEHICLETRAVELTIMEMEASUREMENT",$D86),"--")</f>
        <v>--</v>
      </c>
      <c r="CY86" s="380" t="str">
        <f>IFERROR(GETPIVOTDATA("Average of VEHS(31)",#REF!,"TIMEINT",CY$9,"VEHICLETRAVELTIMEMEASUREMENT",$D86),"--")</f>
        <v>--</v>
      </c>
      <c r="CZ86" s="380" t="str">
        <f>IFERROR(GETPIVOTDATA("Average of VEHS(31)",#REF!,"TIMEINT",CZ$9,"VEHICLETRAVELTIMEMEASUREMENT",$D86),"--")</f>
        <v>--</v>
      </c>
      <c r="DA86" s="380" t="str">
        <f>IFERROR(GETPIVOTDATA("Average of VEHS(31)",#REF!,"TIMEINT",DA$9,"VEHICLETRAVELTIMEMEASUREMENT",$D86),"--")</f>
        <v>--</v>
      </c>
      <c r="DB86" s="380" t="str">
        <f>IFERROR(GETPIVOTDATA("Average of VEHS(31)",#REF!,"TIMEINT",DB$9,"VEHICLETRAVELTIMEMEASUREMENT",$D86),"--")</f>
        <v>--</v>
      </c>
      <c r="DC86" s="380" t="str">
        <f>IFERROR(GETPIVOTDATA("Average of VEHS(31)",#REF!,"TIMEINT",DC$9,"VEHICLETRAVELTIMEMEASUREMENT",$D86),"--")</f>
        <v>--</v>
      </c>
      <c r="DD86" s="380" t="str">
        <f>IFERROR(GETPIVOTDATA("Average of VEHS(31)",#REF!,"TIMEINT",DD$9,"VEHICLETRAVELTIMEMEASUREMENT",$D86),"--")</f>
        <v>--</v>
      </c>
      <c r="DE86" s="380" t="str">
        <f>IFERROR(GETPIVOTDATA("Average of VEHS(31)",#REF!,"TIMEINT",DE$9,"VEHICLETRAVELTIMEMEASUREMENT",$D86),"--")</f>
        <v>--</v>
      </c>
      <c r="DF86" s="380" t="str">
        <f>IFERROR(GETPIVOTDATA("Average of VEHS(31)",#REF!,"TIMEINT",DF$9,"VEHICLETRAVELTIMEMEASUREMENT",$D86),"--")</f>
        <v>--</v>
      </c>
      <c r="DG86" s="380" t="str">
        <f>IFERROR(GETPIVOTDATA("Average of VEHS(31)",#REF!,"TIMEINT",DG$9,"VEHICLETRAVELTIMEMEASUREMENT",$D86),"--")</f>
        <v>--</v>
      </c>
      <c r="DH86" s="380" t="str">
        <f>IFERROR(GETPIVOTDATA("Average of VEHS(31)",#REF!,"TIMEINT",DH$9,"VEHICLETRAVELTIMEMEASUREMENT",$D86),"--")</f>
        <v>--</v>
      </c>
      <c r="DI86" s="380" t="str">
        <f>IFERROR(GETPIVOTDATA("Average of VEHS(31)",#REF!,"TIMEINT",DI$9,"VEHICLETRAVELTIMEMEASUREMENT",$D86),"--")</f>
        <v>--</v>
      </c>
      <c r="DJ86" s="380" t="str">
        <f>IFERROR(GETPIVOTDATA("Average of VEHS(31)",#REF!,"TIMEINT",DJ$9,"VEHICLETRAVELTIMEMEASUREMENT",$D86),"--")</f>
        <v>--</v>
      </c>
      <c r="DK86" s="380" t="str">
        <f>IFERROR(GETPIVOTDATA("Average of VEHS(31)",#REF!,"TIMEINT",DK$9,"VEHICLETRAVELTIMEMEASUREMENT",$D86),"--")</f>
        <v>--</v>
      </c>
      <c r="DL86" s="380" t="str">
        <f>IFERROR(GETPIVOTDATA("Average of VEHS(31)",#REF!,"TIMEINT",DL$9,"VEHICLETRAVELTIMEMEASUREMENT",$D86),"--")</f>
        <v>--</v>
      </c>
      <c r="DM86" s="381" t="str">
        <f>IFERROR(GETPIVOTDATA("Average of VEHS(31)",#REF!,"TIMEINT",DM$9,"VEHICLETRAVELTIMEMEASUREMENT",$D86),"--")</f>
        <v>--</v>
      </c>
      <c r="DN86" s="387"/>
      <c r="DO86" s="259" t="str">
        <f t="shared" si="41"/>
        <v>--</v>
      </c>
      <c r="DP86" s="410" t="str">
        <f t="shared" si="42"/>
        <v>--</v>
      </c>
      <c r="DQ86" s="381">
        <f t="shared" si="43"/>
        <v>0</v>
      </c>
      <c r="DR86" s="305"/>
      <c r="DS86" s="259" t="str">
        <f>IFERROR(TIME(0,0,AVERAGEIFS('VISSIM Travel Time Outputs'!$K:$K,'VISSIM Travel Time Outputs'!$D:$D,$D86,'VISSIM Travel Time Outputs'!$A:$A,"AVG",'VISSIM Travel Time Outputs'!$B:$B,DS$9)),"-")</f>
        <v>-</v>
      </c>
      <c r="DT86" s="36" t="str">
        <f>IFERROR(TIME(0,0,AVERAGEIFS('VISSIM Travel Time Outputs'!$K:$K,'VISSIM Travel Time Outputs'!$D:$D,$D86,'VISSIM Travel Time Outputs'!$A:$A,"AVG",'VISSIM Travel Time Outputs'!$B:$B,DT$9)),"-")</f>
        <v>-</v>
      </c>
      <c r="DU86" s="36" t="str">
        <f>IFERROR(TIME(0,0,AVERAGEIFS('VISSIM Travel Time Outputs'!$K:$K,'VISSIM Travel Time Outputs'!$D:$D,$D86,'VISSIM Travel Time Outputs'!$A:$A,"AVG",'VISSIM Travel Time Outputs'!$B:$B,DU$9)),"-")</f>
        <v>-</v>
      </c>
      <c r="DV86" s="36" t="str">
        <f>IFERROR(TIME(0,0,AVERAGEIFS('VISSIM Travel Time Outputs'!$K:$K,'VISSIM Travel Time Outputs'!$D:$D,$D86,'VISSIM Travel Time Outputs'!$A:$A,"AVG",'VISSIM Travel Time Outputs'!$B:$B,DV$9)),"-")</f>
        <v>-</v>
      </c>
      <c r="DW86" s="36" t="str">
        <f>IFERROR(TIME(0,0,AVERAGEIFS('VISSIM Travel Time Outputs'!$K:$K,'VISSIM Travel Time Outputs'!$D:$D,$D86,'VISSIM Travel Time Outputs'!$A:$A,"AVG",'VISSIM Travel Time Outputs'!$B:$B,DW$9)),"-")</f>
        <v>-</v>
      </c>
      <c r="DX86" s="36" t="str">
        <f>IFERROR(TIME(0,0,AVERAGEIFS('VISSIM Travel Time Outputs'!$K:$K,'VISSIM Travel Time Outputs'!$D:$D,$D86,'VISSIM Travel Time Outputs'!$A:$A,"AVG",'VISSIM Travel Time Outputs'!$B:$B,DX$9)),"-")</f>
        <v>-</v>
      </c>
      <c r="DY86" s="36" t="str">
        <f>IFERROR(TIME(0,0,AVERAGEIFS('VISSIM Travel Time Outputs'!$K:$K,'VISSIM Travel Time Outputs'!$D:$D,$D86,'VISSIM Travel Time Outputs'!$A:$A,"AVG",'VISSIM Travel Time Outputs'!$B:$B,DY$9)),"-")</f>
        <v>-</v>
      </c>
      <c r="DZ86" s="36" t="str">
        <f>IFERROR(TIME(0,0,AVERAGEIFS('VISSIM Travel Time Outputs'!$K:$K,'VISSIM Travel Time Outputs'!$D:$D,$D86,'VISSIM Travel Time Outputs'!$A:$A,"AVG",'VISSIM Travel Time Outputs'!$B:$B,DZ$9)),"-")</f>
        <v>-</v>
      </c>
      <c r="EA86" s="36" t="str">
        <f>IFERROR(TIME(0,0,AVERAGEIFS('VISSIM Travel Time Outputs'!$K:$K,'VISSIM Travel Time Outputs'!$D:$D,$D86,'VISSIM Travel Time Outputs'!$A:$A,"AVG",'VISSIM Travel Time Outputs'!$B:$B,EA$9)),"-")</f>
        <v>-</v>
      </c>
      <c r="EB86" s="36" t="str">
        <f>IFERROR(TIME(0,0,AVERAGEIFS('VISSIM Travel Time Outputs'!$K:$K,'VISSIM Travel Time Outputs'!$D:$D,$D86,'VISSIM Travel Time Outputs'!$A:$A,"AVG",'VISSIM Travel Time Outputs'!$B:$B,EB$9)),"-")</f>
        <v>-</v>
      </c>
      <c r="EC86" s="36" t="str">
        <f>IFERROR(TIME(0,0,AVERAGEIFS('VISSIM Travel Time Outputs'!$K:$K,'VISSIM Travel Time Outputs'!$D:$D,$D86,'VISSIM Travel Time Outputs'!$A:$A,"AVG",'VISSIM Travel Time Outputs'!$B:$B,EC$9)),"-")</f>
        <v>-</v>
      </c>
      <c r="ED86" s="36" t="str">
        <f>IFERROR(TIME(0,0,AVERAGEIFS('VISSIM Travel Time Outputs'!$K:$K,'VISSIM Travel Time Outputs'!$D:$D,$D86,'VISSIM Travel Time Outputs'!$A:$A,"AVG",'VISSIM Travel Time Outputs'!$B:$B,ED$9)),"-")</f>
        <v>-</v>
      </c>
      <c r="EE86" s="36" t="str">
        <f>IFERROR(TIME(0,0,AVERAGEIFS('VISSIM Travel Time Outputs'!$K:$K,'VISSIM Travel Time Outputs'!$D:$D,$D86,'VISSIM Travel Time Outputs'!$A:$A,"AVG",'VISSIM Travel Time Outputs'!$B:$B,EE$9)),"-")</f>
        <v>-</v>
      </c>
      <c r="EF86" s="36" t="str">
        <f>IFERROR(TIME(0,0,AVERAGEIFS('VISSIM Travel Time Outputs'!$K:$K,'VISSIM Travel Time Outputs'!$D:$D,$D86,'VISSIM Travel Time Outputs'!$A:$A,"AVG",'VISSIM Travel Time Outputs'!$B:$B,EF$9)),"-")</f>
        <v>-</v>
      </c>
      <c r="EG86" s="36" t="str">
        <f>IFERROR(TIME(0,0,AVERAGEIFS('VISSIM Travel Time Outputs'!$K:$K,'VISSIM Travel Time Outputs'!$D:$D,$D86,'VISSIM Travel Time Outputs'!$A:$A,"AVG",'VISSIM Travel Time Outputs'!$B:$B,EG$9)),"-")</f>
        <v>-</v>
      </c>
      <c r="EH86" s="177" t="str">
        <f>IFERROR(TIME(0,0,AVERAGEIFS('VISSIM Travel Time Outputs'!$K:$K,'VISSIM Travel Time Outputs'!$D:$D,$D86,'VISSIM Travel Time Outputs'!$A:$A,"AVG",'VISSIM Travel Time Outputs'!$B:$B,EH$9)),"-")</f>
        <v>-</v>
      </c>
      <c r="EI86" s="164"/>
      <c r="EJ86" s="379" t="str">
        <f>IFERROR(AVERAGEIFS('VISSIM Travel Time Outputs'!$H:$H,'VISSIM Travel Time Outputs'!$D:$D,$D86,'VISSIM Travel Time Outputs'!$A:$A,"AVG",'VISSIM Travel Time Outputs'!$B:$B,EJ$9),"-")</f>
        <v>-</v>
      </c>
      <c r="EK86" s="380" t="str">
        <f>IFERROR(AVERAGEIFS('VISSIM Travel Time Outputs'!$H:$H,'VISSIM Travel Time Outputs'!$D:$D,$D86,'VISSIM Travel Time Outputs'!$A:$A,"AVG",'VISSIM Travel Time Outputs'!$B:$B,EK$9),"-")</f>
        <v>-</v>
      </c>
      <c r="EL86" s="380" t="str">
        <f>IFERROR(AVERAGEIFS('VISSIM Travel Time Outputs'!$H:$H,'VISSIM Travel Time Outputs'!$D:$D,$D86,'VISSIM Travel Time Outputs'!$A:$A,"AVG",'VISSIM Travel Time Outputs'!$B:$B,EL$9),"-")</f>
        <v>-</v>
      </c>
      <c r="EM86" s="380" t="str">
        <f>IFERROR(AVERAGEIFS('VISSIM Travel Time Outputs'!$H:$H,'VISSIM Travel Time Outputs'!$D:$D,$D86,'VISSIM Travel Time Outputs'!$A:$A,"AVG",'VISSIM Travel Time Outputs'!$B:$B,EM$9),"-")</f>
        <v>-</v>
      </c>
      <c r="EN86" s="380" t="str">
        <f>IFERROR(AVERAGEIFS('VISSIM Travel Time Outputs'!$H:$H,'VISSIM Travel Time Outputs'!$D:$D,$D86,'VISSIM Travel Time Outputs'!$A:$A,"AVG",'VISSIM Travel Time Outputs'!$B:$B,EN$9),"-")</f>
        <v>-</v>
      </c>
      <c r="EO86" s="380" t="str">
        <f>IFERROR(AVERAGEIFS('VISSIM Travel Time Outputs'!$H:$H,'VISSIM Travel Time Outputs'!$D:$D,$D86,'VISSIM Travel Time Outputs'!$A:$A,"AVG",'VISSIM Travel Time Outputs'!$B:$B,EO$9),"-")</f>
        <v>-</v>
      </c>
      <c r="EP86" s="380" t="str">
        <f>IFERROR(AVERAGEIFS('VISSIM Travel Time Outputs'!$H:$H,'VISSIM Travel Time Outputs'!$D:$D,$D86,'VISSIM Travel Time Outputs'!$A:$A,"AVG",'VISSIM Travel Time Outputs'!$B:$B,EP$9),"-")</f>
        <v>-</v>
      </c>
      <c r="EQ86" s="380" t="str">
        <f>IFERROR(AVERAGEIFS('VISSIM Travel Time Outputs'!$H:$H,'VISSIM Travel Time Outputs'!$D:$D,$D86,'VISSIM Travel Time Outputs'!$A:$A,"AVG",'VISSIM Travel Time Outputs'!$B:$B,EQ$9),"-")</f>
        <v>-</v>
      </c>
      <c r="ER86" s="380" t="str">
        <f>IFERROR(AVERAGEIFS('VISSIM Travel Time Outputs'!$H:$H,'VISSIM Travel Time Outputs'!$D:$D,$D86,'VISSIM Travel Time Outputs'!$A:$A,"AVG",'VISSIM Travel Time Outputs'!$B:$B,ER$9),"-")</f>
        <v>-</v>
      </c>
      <c r="ES86" s="380" t="str">
        <f>IFERROR(AVERAGEIFS('VISSIM Travel Time Outputs'!$H:$H,'VISSIM Travel Time Outputs'!$D:$D,$D86,'VISSIM Travel Time Outputs'!$A:$A,"AVG",'VISSIM Travel Time Outputs'!$B:$B,ES$9),"-")</f>
        <v>-</v>
      </c>
      <c r="ET86" s="380" t="str">
        <f>IFERROR(AVERAGEIFS('VISSIM Travel Time Outputs'!$H:$H,'VISSIM Travel Time Outputs'!$D:$D,$D86,'VISSIM Travel Time Outputs'!$A:$A,"AVG",'VISSIM Travel Time Outputs'!$B:$B,ET$9),"-")</f>
        <v>-</v>
      </c>
      <c r="EU86" s="380" t="str">
        <f>IFERROR(AVERAGEIFS('VISSIM Travel Time Outputs'!$H:$H,'VISSIM Travel Time Outputs'!$D:$D,$D86,'VISSIM Travel Time Outputs'!$A:$A,"AVG",'VISSIM Travel Time Outputs'!$B:$B,EU$9),"-")</f>
        <v>-</v>
      </c>
      <c r="EV86" s="380" t="str">
        <f>IFERROR(AVERAGEIFS('VISSIM Travel Time Outputs'!$H:$H,'VISSIM Travel Time Outputs'!$D:$D,$D86,'VISSIM Travel Time Outputs'!$A:$A,"AVG",'VISSIM Travel Time Outputs'!$B:$B,EV$9),"-")</f>
        <v>-</v>
      </c>
      <c r="EW86" s="380" t="str">
        <f>IFERROR(AVERAGEIFS('VISSIM Travel Time Outputs'!$H:$H,'VISSIM Travel Time Outputs'!$D:$D,$D86,'VISSIM Travel Time Outputs'!$A:$A,"AVG",'VISSIM Travel Time Outputs'!$B:$B,EW$9),"-")</f>
        <v>-</v>
      </c>
      <c r="EX86" s="380" t="str">
        <f>IFERROR(AVERAGEIFS('VISSIM Travel Time Outputs'!$H:$H,'VISSIM Travel Time Outputs'!$D:$D,$D86,'VISSIM Travel Time Outputs'!$A:$A,"AVG",'VISSIM Travel Time Outputs'!$B:$B,EX$9),"-")</f>
        <v>-</v>
      </c>
      <c r="EY86" s="381" t="str">
        <f>IFERROR(AVERAGEIFS('VISSIM Travel Time Outputs'!$H:$H,'VISSIM Travel Time Outputs'!$D:$D,$D86,'VISSIM Travel Time Outputs'!$A:$A,"AVG",'VISSIM Travel Time Outputs'!$B:$B,EY$9),"-")</f>
        <v>-</v>
      </c>
      <c r="EZ86" s="304"/>
      <c r="FA86" s="259" t="str">
        <f t="shared" si="44"/>
        <v>--</v>
      </c>
      <c r="FB86" s="410" t="str">
        <f t="shared" si="45"/>
        <v>--</v>
      </c>
      <c r="FC86" s="381">
        <f t="shared" si="46"/>
        <v>0</v>
      </c>
      <c r="FD86" s="387"/>
      <c r="FE86" s="259" t="str">
        <f>IFERROR(GETPIVOTDATA("Average of TRAVTM(40)",#REF!,"TIMEINT",FE$9,"VEHICLETRAVELTIMEMEASUREMENT",$D86)/3600/24,"--")</f>
        <v>--</v>
      </c>
      <c r="FF86" s="36" t="str">
        <f>IFERROR(GETPIVOTDATA("Average of TRAVTM(40)",#REF!,"TIMEINT",FF$9,"VEHICLETRAVELTIMEMEASUREMENT",$D86)/3600/24,"--")</f>
        <v>--</v>
      </c>
      <c r="FG86" s="36" t="str">
        <f>IFERROR(GETPIVOTDATA("Average of TRAVTM(40)",#REF!,"TIMEINT",FG$9,"VEHICLETRAVELTIMEMEASUREMENT",$D86)/3600/24,"--")</f>
        <v>--</v>
      </c>
      <c r="FH86" s="36" t="str">
        <f>IFERROR(GETPIVOTDATA("Average of TRAVTM(40)",#REF!,"TIMEINT",FH$9,"VEHICLETRAVELTIMEMEASUREMENT",$D86)/3600/24,"--")</f>
        <v>--</v>
      </c>
      <c r="FI86" s="36" t="str">
        <f>IFERROR(GETPIVOTDATA("Average of TRAVTM(40)",#REF!,"TIMEINT",FI$9,"VEHICLETRAVELTIMEMEASUREMENT",$D86)/3600/24,"--")</f>
        <v>--</v>
      </c>
      <c r="FJ86" s="36" t="str">
        <f>IFERROR(GETPIVOTDATA("Average of TRAVTM(40)",#REF!,"TIMEINT",FJ$9,"VEHICLETRAVELTIMEMEASUREMENT",$D86)/3600/24,"--")</f>
        <v>--</v>
      </c>
      <c r="FK86" s="36" t="str">
        <f>IFERROR(GETPIVOTDATA("Average of TRAVTM(40)",#REF!,"TIMEINT",FK$9,"VEHICLETRAVELTIMEMEASUREMENT",$D86)/3600/24,"--")</f>
        <v>--</v>
      </c>
      <c r="FL86" s="36" t="str">
        <f>IFERROR(GETPIVOTDATA("Average of TRAVTM(40)",#REF!,"TIMEINT",FL$9,"VEHICLETRAVELTIMEMEASUREMENT",$D86)/3600/24,"--")</f>
        <v>--</v>
      </c>
      <c r="FM86" s="36" t="str">
        <f>IFERROR(GETPIVOTDATA("Average of TRAVTM(40)",#REF!,"TIMEINT",FM$9,"VEHICLETRAVELTIMEMEASUREMENT",$D86)/3600/24,"--")</f>
        <v>--</v>
      </c>
      <c r="FN86" s="36" t="str">
        <f>IFERROR(GETPIVOTDATA("Average of TRAVTM(40)",#REF!,"TIMEINT",FN$9,"VEHICLETRAVELTIMEMEASUREMENT",$D86)/3600/24,"--")</f>
        <v>--</v>
      </c>
      <c r="FO86" s="36" t="str">
        <f>IFERROR(GETPIVOTDATA("Average of TRAVTM(40)",#REF!,"TIMEINT",FO$9,"VEHICLETRAVELTIMEMEASUREMENT",$D86)/3600/24,"--")</f>
        <v>--</v>
      </c>
      <c r="FP86" s="36" t="str">
        <f>IFERROR(GETPIVOTDATA("Average of TRAVTM(40)",#REF!,"TIMEINT",FP$9,"VEHICLETRAVELTIMEMEASUREMENT",$D86)/3600/24,"--")</f>
        <v>--</v>
      </c>
      <c r="FQ86" s="36" t="str">
        <f>IFERROR(GETPIVOTDATA("Average of TRAVTM(40)",#REF!,"TIMEINT",FQ$9,"VEHICLETRAVELTIMEMEASUREMENT",$D86)/3600/24,"--")</f>
        <v>--</v>
      </c>
      <c r="FR86" s="36" t="str">
        <f>IFERROR(GETPIVOTDATA("Average of TRAVTM(40)",#REF!,"TIMEINT",FR$9,"VEHICLETRAVELTIMEMEASUREMENT",$D86)/3600/24,"--")</f>
        <v>--</v>
      </c>
      <c r="FS86" s="36" t="str">
        <f>IFERROR(GETPIVOTDATA("Average of TRAVTM(40)",#REF!,"TIMEINT",FS$9,"VEHICLETRAVELTIMEMEASUREMENT",$D86)/3600/24,"--")</f>
        <v>--</v>
      </c>
      <c r="FT86" s="177" t="str">
        <f>IFERROR(GETPIVOTDATA("Average of TRAVTM(40)",#REF!,"TIMEINT",FT$9,"VEHICLETRAVELTIMEMEASUREMENT",$D86)/3600/24,"--")</f>
        <v>--</v>
      </c>
      <c r="FU86" s="387"/>
      <c r="FV86" s="379" t="str">
        <f>IFERROR(GETPIVOTDATA("Average of VEHS(40)",#REF!,"TIMEINT",FV$9,"VEHICLETRAVELTIMEMEASUREMENT",$D86),"--")</f>
        <v>--</v>
      </c>
      <c r="FW86" s="380" t="str">
        <f>IFERROR(GETPIVOTDATA("Average of VEHS(40)",#REF!,"TIMEINT",FW$9,"VEHICLETRAVELTIMEMEASUREMENT",$D86),"--")</f>
        <v>--</v>
      </c>
      <c r="FX86" s="380" t="str">
        <f>IFERROR(GETPIVOTDATA("Average of VEHS(40)",#REF!,"TIMEINT",FX$9,"VEHICLETRAVELTIMEMEASUREMENT",$D86),"--")</f>
        <v>--</v>
      </c>
      <c r="FY86" s="380" t="str">
        <f>IFERROR(GETPIVOTDATA("Average of VEHS(40)",#REF!,"TIMEINT",FY$9,"VEHICLETRAVELTIMEMEASUREMENT",$D86),"--")</f>
        <v>--</v>
      </c>
      <c r="FZ86" s="380" t="str">
        <f>IFERROR(GETPIVOTDATA("Average of VEHS(40)",#REF!,"TIMEINT",FZ$9,"VEHICLETRAVELTIMEMEASUREMENT",$D86),"--")</f>
        <v>--</v>
      </c>
      <c r="GA86" s="380" t="str">
        <f>IFERROR(GETPIVOTDATA("Average of VEHS(40)",#REF!,"TIMEINT",GA$9,"VEHICLETRAVELTIMEMEASUREMENT",$D86),"--")</f>
        <v>--</v>
      </c>
      <c r="GB86" s="380" t="str">
        <f>IFERROR(GETPIVOTDATA("Average of VEHS(40)",#REF!,"TIMEINT",GB$9,"VEHICLETRAVELTIMEMEASUREMENT",$D86),"--")</f>
        <v>--</v>
      </c>
      <c r="GC86" s="380" t="str">
        <f>IFERROR(GETPIVOTDATA("Average of VEHS(40)",#REF!,"TIMEINT",GC$9,"VEHICLETRAVELTIMEMEASUREMENT",$D86),"--")</f>
        <v>--</v>
      </c>
      <c r="GD86" s="380" t="str">
        <f>IFERROR(GETPIVOTDATA("Average of VEHS(40)",#REF!,"TIMEINT",GD$9,"VEHICLETRAVELTIMEMEASUREMENT",$D86),"--")</f>
        <v>--</v>
      </c>
      <c r="GE86" s="380" t="str">
        <f>IFERROR(GETPIVOTDATA("Average of VEHS(40)",#REF!,"TIMEINT",GE$9,"VEHICLETRAVELTIMEMEASUREMENT",$D86),"--")</f>
        <v>--</v>
      </c>
      <c r="GF86" s="380" t="str">
        <f>IFERROR(GETPIVOTDATA("Average of VEHS(40)",#REF!,"TIMEINT",GF$9,"VEHICLETRAVELTIMEMEASUREMENT",$D86),"--")</f>
        <v>--</v>
      </c>
      <c r="GG86" s="380" t="str">
        <f>IFERROR(GETPIVOTDATA("Average of VEHS(40)",#REF!,"TIMEINT",GG$9,"VEHICLETRAVELTIMEMEASUREMENT",$D86),"--")</f>
        <v>--</v>
      </c>
      <c r="GH86" s="380" t="str">
        <f>IFERROR(GETPIVOTDATA("Average of VEHS(40)",#REF!,"TIMEINT",GH$9,"VEHICLETRAVELTIMEMEASUREMENT",$D86),"--")</f>
        <v>--</v>
      </c>
      <c r="GI86" s="380" t="str">
        <f>IFERROR(GETPIVOTDATA("Average of VEHS(40)",#REF!,"TIMEINT",GI$9,"VEHICLETRAVELTIMEMEASUREMENT",$D86),"--")</f>
        <v>--</v>
      </c>
      <c r="GJ86" s="380" t="str">
        <f>IFERROR(GETPIVOTDATA("Average of VEHS(40)",#REF!,"TIMEINT",GJ$9,"VEHICLETRAVELTIMEMEASUREMENT",$D86),"--")</f>
        <v>--</v>
      </c>
      <c r="GK86" s="381" t="str">
        <f>IFERROR(GETPIVOTDATA("Average of VEHS(40)",#REF!,"TIMEINT",GK$9,"VEHICLETRAVELTIMEMEASUREMENT",$D86),"--")</f>
        <v>--</v>
      </c>
      <c r="GL86" s="387"/>
      <c r="GM86" s="259" t="str">
        <f t="shared" si="47"/>
        <v>--</v>
      </c>
      <c r="GN86" s="410" t="str">
        <f t="shared" si="48"/>
        <v>--</v>
      </c>
      <c r="GO86" s="381">
        <f t="shared" si="49"/>
        <v>0</v>
      </c>
      <c r="GP86" s="387"/>
      <c r="GQ86" s="259" t="str">
        <f>IFERROR(GETPIVOTDATA("Average of TRAVTM(60)",#REF!,"TIMEINT",GQ$9,"VEHICLETRAVELTIMEMEASUREMENT",$D86)/3600/24,"--")</f>
        <v>--</v>
      </c>
      <c r="GR86" s="36" t="str">
        <f>IFERROR(GETPIVOTDATA("Average of TRAVTM(60)",#REF!,"TIMEINT",GR$9,"VEHICLETRAVELTIMEMEASUREMENT",$D86)/3600/24,"--")</f>
        <v>--</v>
      </c>
      <c r="GS86" s="36" t="str">
        <f>IFERROR(GETPIVOTDATA("Average of TRAVTM(60)",#REF!,"TIMEINT",GS$9,"VEHICLETRAVELTIMEMEASUREMENT",$D86)/3600/24,"--")</f>
        <v>--</v>
      </c>
      <c r="GT86" s="36" t="str">
        <f>IFERROR(GETPIVOTDATA("Average of TRAVTM(60)",#REF!,"TIMEINT",GT$9,"VEHICLETRAVELTIMEMEASUREMENT",$D86)/3600/24,"--")</f>
        <v>--</v>
      </c>
      <c r="GU86" s="36" t="str">
        <f>IFERROR(GETPIVOTDATA("Average of TRAVTM(60)",#REF!,"TIMEINT",GU$9,"VEHICLETRAVELTIMEMEASUREMENT",$D86)/3600/24,"--")</f>
        <v>--</v>
      </c>
      <c r="GV86" s="36" t="str">
        <f>IFERROR(GETPIVOTDATA("Average of TRAVTM(60)",#REF!,"TIMEINT",GV$9,"VEHICLETRAVELTIMEMEASUREMENT",$D86)/3600/24,"--")</f>
        <v>--</v>
      </c>
      <c r="GW86" s="36" t="str">
        <f>IFERROR(GETPIVOTDATA("Average of TRAVTM(60)",#REF!,"TIMEINT",GW$9,"VEHICLETRAVELTIMEMEASUREMENT",$D86)/3600/24,"--")</f>
        <v>--</v>
      </c>
      <c r="GX86" s="36" t="str">
        <f>IFERROR(GETPIVOTDATA("Average of TRAVTM(60)",#REF!,"TIMEINT",GX$9,"VEHICLETRAVELTIMEMEASUREMENT",$D86)/3600/24,"--")</f>
        <v>--</v>
      </c>
      <c r="GY86" s="36" t="str">
        <f>IFERROR(GETPIVOTDATA("Average of TRAVTM(60)",#REF!,"TIMEINT",GY$9,"VEHICLETRAVELTIMEMEASUREMENT",$D86)/3600/24,"--")</f>
        <v>--</v>
      </c>
      <c r="GZ86" s="36" t="str">
        <f>IFERROR(GETPIVOTDATA("Average of TRAVTM(60)",#REF!,"TIMEINT",GZ$9,"VEHICLETRAVELTIMEMEASUREMENT",$D86)/3600/24,"--")</f>
        <v>--</v>
      </c>
      <c r="HA86" s="36" t="str">
        <f>IFERROR(GETPIVOTDATA("Average of TRAVTM(60)",#REF!,"TIMEINT",HA$9,"VEHICLETRAVELTIMEMEASUREMENT",$D86)/3600/24,"--")</f>
        <v>--</v>
      </c>
      <c r="HB86" s="36" t="str">
        <f>IFERROR(GETPIVOTDATA("Average of TRAVTM(60)",#REF!,"TIMEINT",HB$9,"VEHICLETRAVELTIMEMEASUREMENT",$D86)/3600/24,"--")</f>
        <v>--</v>
      </c>
      <c r="HC86" s="36" t="str">
        <f>IFERROR(GETPIVOTDATA("Average of TRAVTM(60)",#REF!,"TIMEINT",HC$9,"VEHICLETRAVELTIMEMEASUREMENT",$D86)/3600/24,"--")</f>
        <v>--</v>
      </c>
      <c r="HD86" s="36" t="str">
        <f>IFERROR(GETPIVOTDATA("Average of TRAVTM(60)",#REF!,"TIMEINT",HD$9,"VEHICLETRAVELTIMEMEASUREMENT",$D86)/3600/24,"--")</f>
        <v>--</v>
      </c>
      <c r="HE86" s="36" t="str">
        <f>IFERROR(GETPIVOTDATA("Average of TRAVTM(60)",#REF!,"TIMEINT",HE$9,"VEHICLETRAVELTIMEMEASUREMENT",$D86)/3600/24,"--")</f>
        <v>--</v>
      </c>
      <c r="HF86" s="177" t="str">
        <f>IFERROR(GETPIVOTDATA("Average of TRAVTM(60)",#REF!,"TIMEINT",HF$9,"VEHICLETRAVELTIMEMEASUREMENT",$D86)/3600/24,"--")</f>
        <v>--</v>
      </c>
      <c r="HG86" s="387"/>
      <c r="HH86" s="379" t="str">
        <f>IFERROR(GETPIVOTDATA("Average of VEHS(60)",#REF!,"TIMEINT",HH$9,"VEHICLETRAVELTIMEMEASUREMENT",$D86),"--")</f>
        <v>--</v>
      </c>
      <c r="HI86" s="380" t="str">
        <f>IFERROR(GETPIVOTDATA("Average of VEHS(60)",#REF!,"TIMEINT",HI$9,"VEHICLETRAVELTIMEMEASUREMENT",$D86),"--")</f>
        <v>--</v>
      </c>
      <c r="HJ86" s="380" t="str">
        <f>IFERROR(GETPIVOTDATA("Average of VEHS(60)",#REF!,"TIMEINT",HJ$9,"VEHICLETRAVELTIMEMEASUREMENT",$D86),"--")</f>
        <v>--</v>
      </c>
      <c r="HK86" s="380" t="str">
        <f>IFERROR(GETPIVOTDATA("Average of VEHS(60)",#REF!,"TIMEINT",HK$9,"VEHICLETRAVELTIMEMEASUREMENT",$D86),"--")</f>
        <v>--</v>
      </c>
      <c r="HL86" s="380" t="str">
        <f>IFERROR(GETPIVOTDATA("Average of VEHS(60)",#REF!,"TIMEINT",HL$9,"VEHICLETRAVELTIMEMEASUREMENT",$D86),"--")</f>
        <v>--</v>
      </c>
      <c r="HM86" s="380" t="str">
        <f>IFERROR(GETPIVOTDATA("Average of VEHS(60)",#REF!,"TIMEINT",HM$9,"VEHICLETRAVELTIMEMEASUREMENT",$D86),"--")</f>
        <v>--</v>
      </c>
      <c r="HN86" s="380" t="str">
        <f>IFERROR(GETPIVOTDATA("Average of VEHS(60)",#REF!,"TIMEINT",HN$9,"VEHICLETRAVELTIMEMEASUREMENT",$D86),"--")</f>
        <v>--</v>
      </c>
      <c r="HO86" s="380" t="str">
        <f>IFERROR(GETPIVOTDATA("Average of VEHS(60)",#REF!,"TIMEINT",HO$9,"VEHICLETRAVELTIMEMEASUREMENT",$D86),"--")</f>
        <v>--</v>
      </c>
      <c r="HP86" s="380" t="str">
        <f>IFERROR(GETPIVOTDATA("Average of VEHS(60)",#REF!,"TIMEINT",HP$9,"VEHICLETRAVELTIMEMEASUREMENT",$D86),"--")</f>
        <v>--</v>
      </c>
      <c r="HQ86" s="380" t="str">
        <f>IFERROR(GETPIVOTDATA("Average of VEHS(60)",#REF!,"TIMEINT",HQ$9,"VEHICLETRAVELTIMEMEASUREMENT",$D86),"--")</f>
        <v>--</v>
      </c>
      <c r="HR86" s="380" t="str">
        <f>IFERROR(GETPIVOTDATA("Average of VEHS(60)",#REF!,"TIMEINT",HR$9,"VEHICLETRAVELTIMEMEASUREMENT",$D86),"--")</f>
        <v>--</v>
      </c>
      <c r="HS86" s="380" t="str">
        <f>IFERROR(GETPIVOTDATA("Average of VEHS(60)",#REF!,"TIMEINT",HS$9,"VEHICLETRAVELTIMEMEASUREMENT",$D86),"--")</f>
        <v>--</v>
      </c>
      <c r="HT86" s="380" t="str">
        <f>IFERROR(GETPIVOTDATA("Average of VEHS(60)",#REF!,"TIMEINT",HT$9,"VEHICLETRAVELTIMEMEASUREMENT",$D86),"--")</f>
        <v>--</v>
      </c>
      <c r="HU86" s="380" t="str">
        <f>IFERROR(GETPIVOTDATA("Average of VEHS(60)",#REF!,"TIMEINT",HU$9,"VEHICLETRAVELTIMEMEASUREMENT",$D86),"--")</f>
        <v>--</v>
      </c>
      <c r="HV86" s="380" t="str">
        <f>IFERROR(GETPIVOTDATA("Average of VEHS(60)",#REF!,"TIMEINT",HV$9,"VEHICLETRAVELTIMEMEASUREMENT",$D86),"--")</f>
        <v>--</v>
      </c>
      <c r="HW86" s="381" t="str">
        <f>IFERROR(GETPIVOTDATA("Average of VEHS(60)",#REF!,"TIMEINT",HW$9,"VEHICLETRAVELTIMEMEASUREMENT",$D86),"--")</f>
        <v>--</v>
      </c>
      <c r="HX86" s="387"/>
      <c r="HY86" s="259" t="str">
        <f t="shared" si="50"/>
        <v>--</v>
      </c>
      <c r="HZ86" s="410" t="str">
        <f t="shared" si="51"/>
        <v>--</v>
      </c>
      <c r="IA86" s="381">
        <f t="shared" si="52"/>
        <v>0</v>
      </c>
      <c r="IB86" s="716"/>
      <c r="IC86" s="379" t="str">
        <f>IFERROR(AVERAGEIFS('VISSIM Travel Time Outputs'!$L:$L,'VISSIM Travel Time Outputs'!$D:$D,$D86,'VISSIM Travel Time Outputs'!$A:$A,"AVG",'VISSIM Travel Time Outputs'!$B:$B,IC$9),"-")</f>
        <v>-</v>
      </c>
      <c r="ID86" s="380" t="str">
        <f>IFERROR(AVERAGEIFS('VISSIM Travel Time Outputs'!$L:$L,'VISSIM Travel Time Outputs'!$D:$D,$D86,'VISSIM Travel Time Outputs'!$A:$A,"AVG",'VISSIM Travel Time Outputs'!$B:$B,ID$9),"-")</f>
        <v>-</v>
      </c>
      <c r="IE86" s="380" t="str">
        <f>IFERROR(AVERAGEIFS('VISSIM Travel Time Outputs'!$L:$L,'VISSIM Travel Time Outputs'!$D:$D,$D86,'VISSIM Travel Time Outputs'!$A:$A,"AVG",'VISSIM Travel Time Outputs'!$B:$B,IE$9),"-")</f>
        <v>-</v>
      </c>
      <c r="IF86" s="380" t="str">
        <f>IFERROR(AVERAGEIFS('VISSIM Travel Time Outputs'!$L:$L,'VISSIM Travel Time Outputs'!$D:$D,$D86,'VISSIM Travel Time Outputs'!$A:$A,"AVG",'VISSIM Travel Time Outputs'!$B:$B,IF$9),"-")</f>
        <v>-</v>
      </c>
      <c r="IG86" s="380" t="str">
        <f>IFERROR(AVERAGEIFS('VISSIM Travel Time Outputs'!$L:$L,'VISSIM Travel Time Outputs'!$D:$D,$D86,'VISSIM Travel Time Outputs'!$A:$A,"AVG",'VISSIM Travel Time Outputs'!$B:$B,IG$9),"-")</f>
        <v>-</v>
      </c>
      <c r="IH86" s="380" t="str">
        <f>IFERROR(AVERAGEIFS('VISSIM Travel Time Outputs'!$L:$L,'VISSIM Travel Time Outputs'!$D:$D,$D86,'VISSIM Travel Time Outputs'!$A:$A,"AVG",'VISSIM Travel Time Outputs'!$B:$B,IH$9),"-")</f>
        <v>-</v>
      </c>
      <c r="II86" s="380" t="str">
        <f>IFERROR(AVERAGEIFS('VISSIM Travel Time Outputs'!$L:$L,'VISSIM Travel Time Outputs'!$D:$D,$D86,'VISSIM Travel Time Outputs'!$A:$A,"AVG",'VISSIM Travel Time Outputs'!$B:$B,II$9),"-")</f>
        <v>-</v>
      </c>
      <c r="IJ86" s="380" t="str">
        <f>IFERROR(AVERAGEIFS('VISSIM Travel Time Outputs'!$L:$L,'VISSIM Travel Time Outputs'!$D:$D,$D86,'VISSIM Travel Time Outputs'!$A:$A,"AVG",'VISSIM Travel Time Outputs'!$B:$B,IJ$9),"-")</f>
        <v>-</v>
      </c>
      <c r="IK86" s="380" t="str">
        <f>IFERROR(AVERAGEIFS('VISSIM Travel Time Outputs'!$L:$L,'VISSIM Travel Time Outputs'!$D:$D,$D86,'VISSIM Travel Time Outputs'!$A:$A,"AVG",'VISSIM Travel Time Outputs'!$B:$B,IK$9),"-")</f>
        <v>-</v>
      </c>
      <c r="IL86" s="380" t="str">
        <f>IFERROR(AVERAGEIFS('VISSIM Travel Time Outputs'!$L:$L,'VISSIM Travel Time Outputs'!$D:$D,$D86,'VISSIM Travel Time Outputs'!$A:$A,"AVG",'VISSIM Travel Time Outputs'!$B:$B,IL$9),"-")</f>
        <v>-</v>
      </c>
      <c r="IM86" s="380" t="str">
        <f>IFERROR(AVERAGEIFS('VISSIM Travel Time Outputs'!$L:$L,'VISSIM Travel Time Outputs'!$D:$D,$D86,'VISSIM Travel Time Outputs'!$A:$A,"AVG",'VISSIM Travel Time Outputs'!$B:$B,IM$9),"-")</f>
        <v>-</v>
      </c>
      <c r="IN86" s="380" t="str">
        <f>IFERROR(AVERAGEIFS('VISSIM Travel Time Outputs'!$L:$L,'VISSIM Travel Time Outputs'!$D:$D,$D86,'VISSIM Travel Time Outputs'!$A:$A,"AVG",'VISSIM Travel Time Outputs'!$B:$B,IN$9),"-")</f>
        <v>-</v>
      </c>
      <c r="IO86" s="380" t="str">
        <f>IFERROR(AVERAGEIFS('VISSIM Travel Time Outputs'!$L:$L,'VISSIM Travel Time Outputs'!$D:$D,$D86,'VISSIM Travel Time Outputs'!$A:$A,"AVG",'VISSIM Travel Time Outputs'!$B:$B,IO$9),"-")</f>
        <v>-</v>
      </c>
      <c r="IP86" s="380" t="str">
        <f>IFERROR(AVERAGEIFS('VISSIM Travel Time Outputs'!$L:$L,'VISSIM Travel Time Outputs'!$D:$D,$D86,'VISSIM Travel Time Outputs'!$A:$A,"AVG",'VISSIM Travel Time Outputs'!$B:$B,IP$9),"-")</f>
        <v>-</v>
      </c>
      <c r="IQ86" s="380" t="str">
        <f>IFERROR(AVERAGEIFS('VISSIM Travel Time Outputs'!$L:$L,'VISSIM Travel Time Outputs'!$D:$D,$D86,'VISSIM Travel Time Outputs'!$A:$A,"AVG",'VISSIM Travel Time Outputs'!$B:$B,IQ$9),"-")</f>
        <v>-</v>
      </c>
      <c r="IR86" s="381" t="str">
        <f>IFERROR(AVERAGEIFS('VISSIM Travel Time Outputs'!$L:$L,'VISSIM Travel Time Outputs'!$D:$D,$D86,'VISSIM Travel Time Outputs'!$A:$A,"AVG",'VISSIM Travel Time Outputs'!$B:$B,IR$9),"-")</f>
        <v>-</v>
      </c>
      <c r="IS86" s="381" t="str">
        <f t="shared" si="53"/>
        <v>--</v>
      </c>
    </row>
    <row r="87" spans="1:253" x14ac:dyDescent="0.25">
      <c r="A87" s="302" t="str">
        <f t="shared" si="34"/>
        <v>H</v>
      </c>
      <c r="B87" s="375">
        <f t="shared" si="54"/>
        <v>78</v>
      </c>
      <c r="C87" s="475">
        <f>INDEX('Input - Travel Times'!$B$3:$AL$103,MATCH($B87,'Input - Travel Times'!$B$3:$B$103,0),MATCH(C$9,'Input - Travel Times'!$B$3:$AL$3,0))</f>
        <v>0</v>
      </c>
      <c r="D87" s="194">
        <f>INDEX('Input - Travel Times'!$B$3:$AS$103,MATCH($B87,'Input - Travel Times'!$B$3:$B$103,0),MATCH(D$9,'Input - Travel Times'!$B$3:$AS$3,0))</f>
        <v>0</v>
      </c>
      <c r="E87" s="582">
        <f>TIME(0,0,INDEX('Input - Travel Times'!$B$3:$AL$103,MATCH($B87,'Input - Travel Times'!$B$3:$B$103,0),MATCH(E$9,'Input - Travel Times'!$B$3:$AL$3,0)))</f>
        <v>0</v>
      </c>
      <c r="F87" s="582">
        <f>TIME(0,0,INDEX('Input - Travel Times'!$B$3:$AL$103,MATCH($B87,'Input - Travel Times'!$B$3:$B$103,0),MATCH(F$9,'Input - Travel Times'!$B$3:$AL$3,0)))</f>
        <v>0</v>
      </c>
      <c r="G87" s="582">
        <f>TIME(0,0,INDEX('Input - Travel Times'!$B$3:$AL$103,MATCH($B87,'Input - Travel Times'!$B$3:$B$103,0),MATCH(G$9,'Input - Travel Times'!$B$3:$AL$3,0)))</f>
        <v>0</v>
      </c>
      <c r="H87" s="173"/>
      <c r="I87" s="259" t="str">
        <f>IFERROR(TIME(0,0,AVERAGEIFS('VISSIM Travel Time Outputs'!$I:$I,'VISSIM Travel Time Outputs'!$D:$D,$D87,'VISSIM Travel Time Outputs'!$A:$A,"AVG",'VISSIM Travel Time Outputs'!$B:$B,I$9)),"-")</f>
        <v>-</v>
      </c>
      <c r="J87" s="36" t="str">
        <f>IFERROR(TIME(0,0,AVERAGEIFS('VISSIM Travel Time Outputs'!$I:$I,'VISSIM Travel Time Outputs'!$D:$D,$D87,'VISSIM Travel Time Outputs'!$A:$A,"AVG",'VISSIM Travel Time Outputs'!$B:$B,J$9)),"-")</f>
        <v>-</v>
      </c>
      <c r="K87" s="36" t="str">
        <f>IFERROR(TIME(0,0,AVERAGEIFS('VISSIM Travel Time Outputs'!$I:$I,'VISSIM Travel Time Outputs'!$D:$D,$D87,'VISSIM Travel Time Outputs'!$A:$A,"AVG",'VISSIM Travel Time Outputs'!$B:$B,K$9)),"-")</f>
        <v>-</v>
      </c>
      <c r="L87" s="36" t="str">
        <f>IFERROR(TIME(0,0,AVERAGEIFS('VISSIM Travel Time Outputs'!$I:$I,'VISSIM Travel Time Outputs'!$D:$D,$D87,'VISSIM Travel Time Outputs'!$A:$A,"AVG",'VISSIM Travel Time Outputs'!$B:$B,L$9)),"-")</f>
        <v>-</v>
      </c>
      <c r="M87" s="36" t="str">
        <f>IFERROR(TIME(0,0,AVERAGEIFS('VISSIM Travel Time Outputs'!$I:$I,'VISSIM Travel Time Outputs'!$D:$D,$D87,'VISSIM Travel Time Outputs'!$A:$A,"AVG",'VISSIM Travel Time Outputs'!$B:$B,M$9)),"-")</f>
        <v>-</v>
      </c>
      <c r="N87" s="36" t="str">
        <f>IFERROR(TIME(0,0,AVERAGEIFS('VISSIM Travel Time Outputs'!$I:$I,'VISSIM Travel Time Outputs'!$D:$D,$D87,'VISSIM Travel Time Outputs'!$A:$A,"AVG",'VISSIM Travel Time Outputs'!$B:$B,N$9)),"-")</f>
        <v>-</v>
      </c>
      <c r="O87" s="36" t="str">
        <f>IFERROR(TIME(0,0,AVERAGEIFS('VISSIM Travel Time Outputs'!$I:$I,'VISSIM Travel Time Outputs'!$D:$D,$D87,'VISSIM Travel Time Outputs'!$A:$A,"AVG",'VISSIM Travel Time Outputs'!$B:$B,O$9)),"-")</f>
        <v>-</v>
      </c>
      <c r="P87" s="36" t="str">
        <f>IFERROR(TIME(0,0,AVERAGEIFS('VISSIM Travel Time Outputs'!$I:$I,'VISSIM Travel Time Outputs'!$D:$D,$D87,'VISSIM Travel Time Outputs'!$A:$A,"AVG",'VISSIM Travel Time Outputs'!$B:$B,P$9)),"-")</f>
        <v>-</v>
      </c>
      <c r="Q87" s="36" t="str">
        <f>IFERROR(TIME(0,0,AVERAGEIFS('VISSIM Travel Time Outputs'!$I:$I,'VISSIM Travel Time Outputs'!$D:$D,$D87,'VISSIM Travel Time Outputs'!$A:$A,"AVG",'VISSIM Travel Time Outputs'!$B:$B,Q$9)),"-")</f>
        <v>-</v>
      </c>
      <c r="R87" s="36" t="str">
        <f>IFERROR(TIME(0,0,AVERAGEIFS('VISSIM Travel Time Outputs'!$I:$I,'VISSIM Travel Time Outputs'!$D:$D,$D87,'VISSIM Travel Time Outputs'!$A:$A,"AVG",'VISSIM Travel Time Outputs'!$B:$B,R$9)),"-")</f>
        <v>-</v>
      </c>
      <c r="S87" s="36" t="str">
        <f>IFERROR(TIME(0,0,AVERAGEIFS('VISSIM Travel Time Outputs'!$I:$I,'VISSIM Travel Time Outputs'!$D:$D,$D87,'VISSIM Travel Time Outputs'!$A:$A,"AVG",'VISSIM Travel Time Outputs'!$B:$B,S$9)),"-")</f>
        <v>-</v>
      </c>
      <c r="T87" s="36" t="str">
        <f>IFERROR(TIME(0,0,AVERAGEIFS('VISSIM Travel Time Outputs'!$I:$I,'VISSIM Travel Time Outputs'!$D:$D,$D87,'VISSIM Travel Time Outputs'!$A:$A,"AVG",'VISSIM Travel Time Outputs'!$B:$B,T$9)),"-")</f>
        <v>-</v>
      </c>
      <c r="U87" s="36" t="str">
        <f>IFERROR(TIME(0,0,AVERAGEIFS('VISSIM Travel Time Outputs'!$I:$I,'VISSIM Travel Time Outputs'!$D:$D,$D87,'VISSIM Travel Time Outputs'!$A:$A,"AVG",'VISSIM Travel Time Outputs'!$B:$B,U$9)),"-")</f>
        <v>-</v>
      </c>
      <c r="V87" s="36" t="str">
        <f>IFERROR(TIME(0,0,AVERAGEIFS('VISSIM Travel Time Outputs'!$I:$I,'VISSIM Travel Time Outputs'!$D:$D,$D87,'VISSIM Travel Time Outputs'!$A:$A,"AVG",'VISSIM Travel Time Outputs'!$B:$B,V$9)),"-")</f>
        <v>-</v>
      </c>
      <c r="W87" s="36" t="str">
        <f>IFERROR(TIME(0,0,AVERAGEIFS('VISSIM Travel Time Outputs'!$I:$I,'VISSIM Travel Time Outputs'!$D:$D,$D87,'VISSIM Travel Time Outputs'!$A:$A,"AVG",'VISSIM Travel Time Outputs'!$B:$B,W$9)),"-")</f>
        <v>-</v>
      </c>
      <c r="X87" s="177" t="str">
        <f>IFERROR(TIME(0,0,AVERAGEIFS('VISSIM Travel Time Outputs'!$I:$I,'VISSIM Travel Time Outputs'!$D:$D,$D87,'VISSIM Travel Time Outputs'!$A:$A,"AVG",'VISSIM Travel Time Outputs'!$B:$B,X$9)),"-")</f>
        <v>-</v>
      </c>
      <c r="Y87" s="304"/>
      <c r="Z87" s="379" t="str">
        <f>IFERROR(AVERAGEIFS('VISSIM Travel Time Outputs'!$F:$F,'VISSIM Travel Time Outputs'!$D:$D,$D87,'VISSIM Travel Time Outputs'!$A:$A,"AVG",'VISSIM Travel Time Outputs'!$B:$B,Z$9),"-")</f>
        <v>-</v>
      </c>
      <c r="AA87" s="380" t="str">
        <f>IFERROR(AVERAGEIFS('VISSIM Travel Time Outputs'!$F:$F,'VISSIM Travel Time Outputs'!$D:$D,$D87,'VISSIM Travel Time Outputs'!$A:$A,"AVG",'VISSIM Travel Time Outputs'!$B:$B,AA$9),"-")</f>
        <v>-</v>
      </c>
      <c r="AB87" s="380" t="str">
        <f>IFERROR(AVERAGEIFS('VISSIM Travel Time Outputs'!$F:$F,'VISSIM Travel Time Outputs'!$D:$D,$D87,'VISSIM Travel Time Outputs'!$A:$A,"AVG",'VISSIM Travel Time Outputs'!$B:$B,AB$9),"-")</f>
        <v>-</v>
      </c>
      <c r="AC87" s="380" t="str">
        <f>IFERROR(AVERAGEIFS('VISSIM Travel Time Outputs'!$F:$F,'VISSIM Travel Time Outputs'!$D:$D,$D87,'VISSIM Travel Time Outputs'!$A:$A,"AVG",'VISSIM Travel Time Outputs'!$B:$B,AC$9),"-")</f>
        <v>-</v>
      </c>
      <c r="AD87" s="380" t="str">
        <f>IFERROR(AVERAGEIFS('VISSIM Travel Time Outputs'!$F:$F,'VISSIM Travel Time Outputs'!$D:$D,$D87,'VISSIM Travel Time Outputs'!$A:$A,"AVG",'VISSIM Travel Time Outputs'!$B:$B,AD$9),"-")</f>
        <v>-</v>
      </c>
      <c r="AE87" s="380" t="str">
        <f>IFERROR(AVERAGEIFS('VISSIM Travel Time Outputs'!$F:$F,'VISSIM Travel Time Outputs'!$D:$D,$D87,'VISSIM Travel Time Outputs'!$A:$A,"AVG",'VISSIM Travel Time Outputs'!$B:$B,AE$9),"-")</f>
        <v>-</v>
      </c>
      <c r="AF87" s="380" t="str">
        <f>IFERROR(AVERAGEIFS('VISSIM Travel Time Outputs'!$F:$F,'VISSIM Travel Time Outputs'!$D:$D,$D87,'VISSIM Travel Time Outputs'!$A:$A,"AVG",'VISSIM Travel Time Outputs'!$B:$B,AF$9),"-")</f>
        <v>-</v>
      </c>
      <c r="AG87" s="380" t="str">
        <f>IFERROR(AVERAGEIFS('VISSIM Travel Time Outputs'!$F:$F,'VISSIM Travel Time Outputs'!$D:$D,$D87,'VISSIM Travel Time Outputs'!$A:$A,"AVG",'VISSIM Travel Time Outputs'!$B:$B,AG$9),"-")</f>
        <v>-</v>
      </c>
      <c r="AH87" s="380" t="str">
        <f>IFERROR(AVERAGEIFS('VISSIM Travel Time Outputs'!$F:$F,'VISSIM Travel Time Outputs'!$D:$D,$D87,'VISSIM Travel Time Outputs'!$A:$A,"AVG",'VISSIM Travel Time Outputs'!$B:$B,AH$9),"-")</f>
        <v>-</v>
      </c>
      <c r="AI87" s="380" t="str">
        <f>IFERROR(AVERAGEIFS('VISSIM Travel Time Outputs'!$F:$F,'VISSIM Travel Time Outputs'!$D:$D,$D87,'VISSIM Travel Time Outputs'!$A:$A,"AVG",'VISSIM Travel Time Outputs'!$B:$B,AI$9),"-")</f>
        <v>-</v>
      </c>
      <c r="AJ87" s="380" t="str">
        <f>IFERROR(AVERAGEIFS('VISSIM Travel Time Outputs'!$F:$F,'VISSIM Travel Time Outputs'!$D:$D,$D87,'VISSIM Travel Time Outputs'!$A:$A,"AVG",'VISSIM Travel Time Outputs'!$B:$B,AJ$9),"-")</f>
        <v>-</v>
      </c>
      <c r="AK87" s="380" t="str">
        <f>IFERROR(AVERAGEIFS('VISSIM Travel Time Outputs'!$F:$F,'VISSIM Travel Time Outputs'!$D:$D,$D87,'VISSIM Travel Time Outputs'!$A:$A,"AVG",'VISSIM Travel Time Outputs'!$B:$B,AK$9),"-")</f>
        <v>-</v>
      </c>
      <c r="AL87" s="380" t="str">
        <f>IFERROR(AVERAGEIFS('VISSIM Travel Time Outputs'!$F:$F,'VISSIM Travel Time Outputs'!$D:$D,$D87,'VISSIM Travel Time Outputs'!$A:$A,"AVG",'VISSIM Travel Time Outputs'!$B:$B,AL$9),"-")</f>
        <v>-</v>
      </c>
      <c r="AM87" s="380" t="str">
        <f>IFERROR(AVERAGEIFS('VISSIM Travel Time Outputs'!$F:$F,'VISSIM Travel Time Outputs'!$D:$D,$D87,'VISSIM Travel Time Outputs'!$A:$A,"AVG",'VISSIM Travel Time Outputs'!$B:$B,AM$9),"-")</f>
        <v>-</v>
      </c>
      <c r="AN87" s="380" t="str">
        <f>IFERROR(AVERAGEIFS('VISSIM Travel Time Outputs'!$F:$F,'VISSIM Travel Time Outputs'!$D:$D,$D87,'VISSIM Travel Time Outputs'!$A:$A,"AVG",'VISSIM Travel Time Outputs'!$B:$B,AN$9),"-")</f>
        <v>-</v>
      </c>
      <c r="AO87" s="381" t="str">
        <f>IFERROR(AVERAGEIFS('VISSIM Travel Time Outputs'!$F:$F,'VISSIM Travel Time Outputs'!$D:$D,$D87,'VISSIM Travel Time Outputs'!$A:$A,"AVG",'VISSIM Travel Time Outputs'!$B:$B,AO$9),"-")</f>
        <v>-</v>
      </c>
      <c r="AP87" s="387"/>
      <c r="AQ87" s="259" t="str">
        <f t="shared" si="35"/>
        <v>--</v>
      </c>
      <c r="AR87" s="410" t="str">
        <f t="shared" si="36"/>
        <v>--</v>
      </c>
      <c r="AS87" s="381">
        <f t="shared" si="37"/>
        <v>0</v>
      </c>
      <c r="AT87" s="305"/>
      <c r="AU87" s="259" t="str">
        <f>IFERROR(TIME(0,0,AVERAGEIFS('VISSIM Travel Time Outputs'!$J:$J,'VISSIM Travel Time Outputs'!$D:$D,$D87,'VISSIM Travel Time Outputs'!$A:$A,"AVG",'VISSIM Travel Time Outputs'!$B:$B,AU$9)),"-")</f>
        <v>-</v>
      </c>
      <c r="AV87" s="36" t="str">
        <f>IFERROR(TIME(0,0,AVERAGEIFS('VISSIM Travel Time Outputs'!$J:$J,'VISSIM Travel Time Outputs'!$D:$D,$D87,'VISSIM Travel Time Outputs'!$A:$A,"AVG",'VISSIM Travel Time Outputs'!$B:$B,AV$9)),"-")</f>
        <v>-</v>
      </c>
      <c r="AW87" s="36" t="str">
        <f>IFERROR(TIME(0,0,AVERAGEIFS('VISSIM Travel Time Outputs'!$J:$J,'VISSIM Travel Time Outputs'!$D:$D,$D87,'VISSIM Travel Time Outputs'!$A:$A,"AVG",'VISSIM Travel Time Outputs'!$B:$B,AW$9)),"-")</f>
        <v>-</v>
      </c>
      <c r="AX87" s="36" t="str">
        <f>IFERROR(TIME(0,0,AVERAGEIFS('VISSIM Travel Time Outputs'!$J:$J,'VISSIM Travel Time Outputs'!$D:$D,$D87,'VISSIM Travel Time Outputs'!$A:$A,"AVG",'VISSIM Travel Time Outputs'!$B:$B,AX$9)),"-")</f>
        <v>-</v>
      </c>
      <c r="AY87" s="36" t="str">
        <f>IFERROR(TIME(0,0,AVERAGEIFS('VISSIM Travel Time Outputs'!$J:$J,'VISSIM Travel Time Outputs'!$D:$D,$D87,'VISSIM Travel Time Outputs'!$A:$A,"AVG",'VISSIM Travel Time Outputs'!$B:$B,AY$9)),"-")</f>
        <v>-</v>
      </c>
      <c r="AZ87" s="36" t="str">
        <f>IFERROR(TIME(0,0,AVERAGEIFS('VISSIM Travel Time Outputs'!$J:$J,'VISSIM Travel Time Outputs'!$D:$D,$D87,'VISSIM Travel Time Outputs'!$A:$A,"AVG",'VISSIM Travel Time Outputs'!$B:$B,AZ$9)),"-")</f>
        <v>-</v>
      </c>
      <c r="BA87" s="36" t="str">
        <f>IFERROR(TIME(0,0,AVERAGEIFS('VISSIM Travel Time Outputs'!$J:$J,'VISSIM Travel Time Outputs'!$D:$D,$D87,'VISSIM Travel Time Outputs'!$A:$A,"AVG",'VISSIM Travel Time Outputs'!$B:$B,BA$9)),"-")</f>
        <v>-</v>
      </c>
      <c r="BB87" s="36" t="str">
        <f>IFERROR(TIME(0,0,AVERAGEIFS('VISSIM Travel Time Outputs'!$J:$J,'VISSIM Travel Time Outputs'!$D:$D,$D87,'VISSIM Travel Time Outputs'!$A:$A,"AVG",'VISSIM Travel Time Outputs'!$B:$B,BB$9)),"-")</f>
        <v>-</v>
      </c>
      <c r="BC87" s="36" t="str">
        <f>IFERROR(TIME(0,0,AVERAGEIFS('VISSIM Travel Time Outputs'!$J:$J,'VISSIM Travel Time Outputs'!$D:$D,$D87,'VISSIM Travel Time Outputs'!$A:$A,"AVG",'VISSIM Travel Time Outputs'!$B:$B,BC$9)),"-")</f>
        <v>-</v>
      </c>
      <c r="BD87" s="36" t="str">
        <f>IFERROR(TIME(0,0,AVERAGEIFS('VISSIM Travel Time Outputs'!$J:$J,'VISSIM Travel Time Outputs'!$D:$D,$D87,'VISSIM Travel Time Outputs'!$A:$A,"AVG",'VISSIM Travel Time Outputs'!$B:$B,BD$9)),"-")</f>
        <v>-</v>
      </c>
      <c r="BE87" s="36" t="str">
        <f>IFERROR(TIME(0,0,AVERAGEIFS('VISSIM Travel Time Outputs'!$J:$J,'VISSIM Travel Time Outputs'!$D:$D,$D87,'VISSIM Travel Time Outputs'!$A:$A,"AVG",'VISSIM Travel Time Outputs'!$B:$B,BE$9)),"-")</f>
        <v>-</v>
      </c>
      <c r="BF87" s="36" t="str">
        <f>IFERROR(TIME(0,0,AVERAGEIFS('VISSIM Travel Time Outputs'!$J:$J,'VISSIM Travel Time Outputs'!$D:$D,$D87,'VISSIM Travel Time Outputs'!$A:$A,"AVG",'VISSIM Travel Time Outputs'!$B:$B,BF$9)),"-")</f>
        <v>-</v>
      </c>
      <c r="BG87" s="36" t="str">
        <f>IFERROR(TIME(0,0,AVERAGEIFS('VISSIM Travel Time Outputs'!$J:$J,'VISSIM Travel Time Outputs'!$D:$D,$D87,'VISSIM Travel Time Outputs'!$A:$A,"AVG",'VISSIM Travel Time Outputs'!$B:$B,BG$9)),"-")</f>
        <v>-</v>
      </c>
      <c r="BH87" s="36" t="str">
        <f>IFERROR(TIME(0,0,AVERAGEIFS('VISSIM Travel Time Outputs'!$J:$J,'VISSIM Travel Time Outputs'!$D:$D,$D87,'VISSIM Travel Time Outputs'!$A:$A,"AVG",'VISSIM Travel Time Outputs'!$B:$B,BH$9)),"-")</f>
        <v>-</v>
      </c>
      <c r="BI87" s="36" t="str">
        <f>IFERROR(TIME(0,0,AVERAGEIFS('VISSIM Travel Time Outputs'!$J:$J,'VISSIM Travel Time Outputs'!$D:$D,$D87,'VISSIM Travel Time Outputs'!$A:$A,"AVG",'VISSIM Travel Time Outputs'!$B:$B,BI$9)),"-")</f>
        <v>-</v>
      </c>
      <c r="BJ87" s="177" t="str">
        <f>IFERROR(TIME(0,0,AVERAGEIFS('VISSIM Travel Time Outputs'!$J:$J,'VISSIM Travel Time Outputs'!$D:$D,$D87,'VISSIM Travel Time Outputs'!$A:$A,"AVG",'VISSIM Travel Time Outputs'!$B:$B,BJ$9)),"-")</f>
        <v>-</v>
      </c>
      <c r="BK87" s="164"/>
      <c r="BL87" s="379" t="str">
        <f>IFERROR(AVERAGEIFS('VISSIM Travel Time Outputs'!$G:$G,'VISSIM Travel Time Outputs'!$D:$D,$D87,'VISSIM Travel Time Outputs'!$A:$A,"AVG",'VISSIM Travel Time Outputs'!$B:$B,BL$9),"-")</f>
        <v>-</v>
      </c>
      <c r="BM87" s="380" t="str">
        <f>IFERROR(AVERAGEIFS('VISSIM Travel Time Outputs'!$G:$G,'VISSIM Travel Time Outputs'!$D:$D,$D87,'VISSIM Travel Time Outputs'!$A:$A,"AVG",'VISSIM Travel Time Outputs'!$B:$B,BM$9),"-")</f>
        <v>-</v>
      </c>
      <c r="BN87" s="380" t="str">
        <f>IFERROR(AVERAGEIFS('VISSIM Travel Time Outputs'!$G:$G,'VISSIM Travel Time Outputs'!$D:$D,$D87,'VISSIM Travel Time Outputs'!$A:$A,"AVG",'VISSIM Travel Time Outputs'!$B:$B,BN$9),"-")</f>
        <v>-</v>
      </c>
      <c r="BO87" s="380" t="str">
        <f>IFERROR(AVERAGEIFS('VISSIM Travel Time Outputs'!$G:$G,'VISSIM Travel Time Outputs'!$D:$D,$D87,'VISSIM Travel Time Outputs'!$A:$A,"AVG",'VISSIM Travel Time Outputs'!$B:$B,BO$9),"-")</f>
        <v>-</v>
      </c>
      <c r="BP87" s="380" t="str">
        <f>IFERROR(AVERAGEIFS('VISSIM Travel Time Outputs'!$G:$G,'VISSIM Travel Time Outputs'!$D:$D,$D87,'VISSIM Travel Time Outputs'!$A:$A,"AVG",'VISSIM Travel Time Outputs'!$B:$B,BP$9),"-")</f>
        <v>-</v>
      </c>
      <c r="BQ87" s="380" t="str">
        <f>IFERROR(AVERAGEIFS('VISSIM Travel Time Outputs'!$G:$G,'VISSIM Travel Time Outputs'!$D:$D,$D87,'VISSIM Travel Time Outputs'!$A:$A,"AVG",'VISSIM Travel Time Outputs'!$B:$B,BQ$9),"-")</f>
        <v>-</v>
      </c>
      <c r="BR87" s="380" t="str">
        <f>IFERROR(AVERAGEIFS('VISSIM Travel Time Outputs'!$G:$G,'VISSIM Travel Time Outputs'!$D:$D,$D87,'VISSIM Travel Time Outputs'!$A:$A,"AVG",'VISSIM Travel Time Outputs'!$B:$B,BR$9),"-")</f>
        <v>-</v>
      </c>
      <c r="BS87" s="380" t="str">
        <f>IFERROR(AVERAGEIFS('VISSIM Travel Time Outputs'!$G:$G,'VISSIM Travel Time Outputs'!$D:$D,$D87,'VISSIM Travel Time Outputs'!$A:$A,"AVG",'VISSIM Travel Time Outputs'!$B:$B,BS$9),"-")</f>
        <v>-</v>
      </c>
      <c r="BT87" s="380" t="str">
        <f>IFERROR(AVERAGEIFS('VISSIM Travel Time Outputs'!$G:$G,'VISSIM Travel Time Outputs'!$D:$D,$D87,'VISSIM Travel Time Outputs'!$A:$A,"AVG",'VISSIM Travel Time Outputs'!$B:$B,BT$9),"-")</f>
        <v>-</v>
      </c>
      <c r="BU87" s="380" t="str">
        <f>IFERROR(AVERAGEIFS('VISSIM Travel Time Outputs'!$G:$G,'VISSIM Travel Time Outputs'!$D:$D,$D87,'VISSIM Travel Time Outputs'!$A:$A,"AVG",'VISSIM Travel Time Outputs'!$B:$B,BU$9),"-")</f>
        <v>-</v>
      </c>
      <c r="BV87" s="380" t="str">
        <f>IFERROR(AVERAGEIFS('VISSIM Travel Time Outputs'!$G:$G,'VISSIM Travel Time Outputs'!$D:$D,$D87,'VISSIM Travel Time Outputs'!$A:$A,"AVG",'VISSIM Travel Time Outputs'!$B:$B,BV$9),"-")</f>
        <v>-</v>
      </c>
      <c r="BW87" s="380" t="str">
        <f>IFERROR(AVERAGEIFS('VISSIM Travel Time Outputs'!$G:$G,'VISSIM Travel Time Outputs'!$D:$D,$D87,'VISSIM Travel Time Outputs'!$A:$A,"AVG",'VISSIM Travel Time Outputs'!$B:$B,BW$9),"-")</f>
        <v>-</v>
      </c>
      <c r="BX87" s="380" t="str">
        <f>IFERROR(AVERAGEIFS('VISSIM Travel Time Outputs'!$G:$G,'VISSIM Travel Time Outputs'!$D:$D,$D87,'VISSIM Travel Time Outputs'!$A:$A,"AVG",'VISSIM Travel Time Outputs'!$B:$B,BX$9),"-")</f>
        <v>-</v>
      </c>
      <c r="BY87" s="380" t="str">
        <f>IFERROR(AVERAGEIFS('VISSIM Travel Time Outputs'!$G:$G,'VISSIM Travel Time Outputs'!$D:$D,$D87,'VISSIM Travel Time Outputs'!$A:$A,"AVG",'VISSIM Travel Time Outputs'!$B:$B,BY$9),"-")</f>
        <v>-</v>
      </c>
      <c r="BZ87" s="380" t="str">
        <f>IFERROR(AVERAGEIFS('VISSIM Travel Time Outputs'!$G:$G,'VISSIM Travel Time Outputs'!$D:$D,$D87,'VISSIM Travel Time Outputs'!$A:$A,"AVG",'VISSIM Travel Time Outputs'!$B:$B,BZ$9),"-")</f>
        <v>-</v>
      </c>
      <c r="CA87" s="381" t="str">
        <f>IFERROR(AVERAGEIFS('VISSIM Travel Time Outputs'!$G:$G,'VISSIM Travel Time Outputs'!$D:$D,$D87,'VISSIM Travel Time Outputs'!$A:$A,"AVG",'VISSIM Travel Time Outputs'!$B:$B,CA$9),"-")</f>
        <v>-</v>
      </c>
      <c r="CB87" s="304"/>
      <c r="CC87" s="259" t="str">
        <f t="shared" si="38"/>
        <v>--</v>
      </c>
      <c r="CD87" s="410" t="str">
        <f t="shared" si="39"/>
        <v>--</v>
      </c>
      <c r="CE87" s="381">
        <f t="shared" si="40"/>
        <v>0</v>
      </c>
      <c r="CF87" s="387"/>
      <c r="CG87" s="259" t="str">
        <f>IFERROR(GETPIVOTDATA("Average of TRAVTM(31)",#REF!,"TIMEINT",CG$9,"VEHICLETRAVELTIMEMEASUREMENT",$D87)/3600/24,"--")</f>
        <v>--</v>
      </c>
      <c r="CH87" s="36" t="str">
        <f>IFERROR(GETPIVOTDATA("Average of TRAVTM(31)",#REF!,"TIMEINT",CH$9,"VEHICLETRAVELTIMEMEASUREMENT",$D87)/3600/24,"--")</f>
        <v>--</v>
      </c>
      <c r="CI87" s="36" t="str">
        <f>IFERROR(GETPIVOTDATA("Average of TRAVTM(31)",#REF!,"TIMEINT",CI$9,"VEHICLETRAVELTIMEMEASUREMENT",$D87)/3600/24,"--")</f>
        <v>--</v>
      </c>
      <c r="CJ87" s="36" t="str">
        <f>IFERROR(GETPIVOTDATA("Average of TRAVTM(31)",#REF!,"TIMEINT",CJ$9,"VEHICLETRAVELTIMEMEASUREMENT",$D87)/3600/24,"--")</f>
        <v>--</v>
      </c>
      <c r="CK87" s="36" t="str">
        <f>IFERROR(GETPIVOTDATA("Average of TRAVTM(31)",#REF!,"TIMEINT",CK$9,"VEHICLETRAVELTIMEMEASUREMENT",$D87)/3600/24,"--")</f>
        <v>--</v>
      </c>
      <c r="CL87" s="36" t="str">
        <f>IFERROR(GETPIVOTDATA("Average of TRAVTM(31)",#REF!,"TIMEINT",CL$9,"VEHICLETRAVELTIMEMEASUREMENT",$D87)/3600/24,"--")</f>
        <v>--</v>
      </c>
      <c r="CM87" s="36" t="str">
        <f>IFERROR(GETPIVOTDATA("Average of TRAVTM(31)",#REF!,"TIMEINT",CM$9,"VEHICLETRAVELTIMEMEASUREMENT",$D87)/3600/24,"--")</f>
        <v>--</v>
      </c>
      <c r="CN87" s="36" t="str">
        <f>IFERROR(GETPIVOTDATA("Average of TRAVTM(31)",#REF!,"TIMEINT",CN$9,"VEHICLETRAVELTIMEMEASUREMENT",$D87)/3600/24,"--")</f>
        <v>--</v>
      </c>
      <c r="CO87" s="36" t="str">
        <f>IFERROR(GETPIVOTDATA("Average of TRAVTM(31)",#REF!,"TIMEINT",CO$9,"VEHICLETRAVELTIMEMEASUREMENT",$D87)/3600/24,"--")</f>
        <v>--</v>
      </c>
      <c r="CP87" s="36" t="str">
        <f>IFERROR(GETPIVOTDATA("Average of TRAVTM(31)",#REF!,"TIMEINT",CP$9,"VEHICLETRAVELTIMEMEASUREMENT",$D87)/3600/24,"--")</f>
        <v>--</v>
      </c>
      <c r="CQ87" s="36" t="str">
        <f>IFERROR(GETPIVOTDATA("Average of TRAVTM(31)",#REF!,"TIMEINT",CQ$9,"VEHICLETRAVELTIMEMEASUREMENT",$D87)/3600/24,"--")</f>
        <v>--</v>
      </c>
      <c r="CR87" s="36" t="str">
        <f>IFERROR(GETPIVOTDATA("Average of TRAVTM(31)",#REF!,"TIMEINT",CR$9,"VEHICLETRAVELTIMEMEASUREMENT",$D87)/3600/24,"--")</f>
        <v>--</v>
      </c>
      <c r="CS87" s="36" t="str">
        <f>IFERROR(GETPIVOTDATA("Average of TRAVTM(31)",#REF!,"TIMEINT",CS$9,"VEHICLETRAVELTIMEMEASUREMENT",$D87)/3600/24,"--")</f>
        <v>--</v>
      </c>
      <c r="CT87" s="36" t="str">
        <f>IFERROR(GETPIVOTDATA("Average of TRAVTM(31)",#REF!,"TIMEINT",CT$9,"VEHICLETRAVELTIMEMEASUREMENT",$D87)/3600/24,"--")</f>
        <v>--</v>
      </c>
      <c r="CU87" s="36" t="str">
        <f>IFERROR(GETPIVOTDATA("Average of TRAVTM(31)",#REF!,"TIMEINT",CU$9,"VEHICLETRAVELTIMEMEASUREMENT",$D87)/3600/24,"--")</f>
        <v>--</v>
      </c>
      <c r="CV87" s="177" t="str">
        <f>IFERROR(GETPIVOTDATA("Average of TRAVTM(31)",#REF!,"TIMEINT",CV$9,"VEHICLETRAVELTIMEMEASUREMENT",$D87)/3600/24,"--")</f>
        <v>--</v>
      </c>
      <c r="CW87" s="387"/>
      <c r="CX87" s="379" t="str">
        <f>IFERROR(GETPIVOTDATA("Average of VEHS(31)",#REF!,"TIMEINT",CX$9,"VEHICLETRAVELTIMEMEASUREMENT",$D87),"--")</f>
        <v>--</v>
      </c>
      <c r="CY87" s="380" t="str">
        <f>IFERROR(GETPIVOTDATA("Average of VEHS(31)",#REF!,"TIMEINT",CY$9,"VEHICLETRAVELTIMEMEASUREMENT",$D87),"--")</f>
        <v>--</v>
      </c>
      <c r="CZ87" s="380" t="str">
        <f>IFERROR(GETPIVOTDATA("Average of VEHS(31)",#REF!,"TIMEINT",CZ$9,"VEHICLETRAVELTIMEMEASUREMENT",$D87),"--")</f>
        <v>--</v>
      </c>
      <c r="DA87" s="380" t="str">
        <f>IFERROR(GETPIVOTDATA("Average of VEHS(31)",#REF!,"TIMEINT",DA$9,"VEHICLETRAVELTIMEMEASUREMENT",$D87),"--")</f>
        <v>--</v>
      </c>
      <c r="DB87" s="380" t="str">
        <f>IFERROR(GETPIVOTDATA("Average of VEHS(31)",#REF!,"TIMEINT",DB$9,"VEHICLETRAVELTIMEMEASUREMENT",$D87),"--")</f>
        <v>--</v>
      </c>
      <c r="DC87" s="380" t="str">
        <f>IFERROR(GETPIVOTDATA("Average of VEHS(31)",#REF!,"TIMEINT",DC$9,"VEHICLETRAVELTIMEMEASUREMENT",$D87),"--")</f>
        <v>--</v>
      </c>
      <c r="DD87" s="380" t="str">
        <f>IFERROR(GETPIVOTDATA("Average of VEHS(31)",#REF!,"TIMEINT",DD$9,"VEHICLETRAVELTIMEMEASUREMENT",$D87),"--")</f>
        <v>--</v>
      </c>
      <c r="DE87" s="380" t="str">
        <f>IFERROR(GETPIVOTDATA("Average of VEHS(31)",#REF!,"TIMEINT",DE$9,"VEHICLETRAVELTIMEMEASUREMENT",$D87),"--")</f>
        <v>--</v>
      </c>
      <c r="DF87" s="380" t="str">
        <f>IFERROR(GETPIVOTDATA("Average of VEHS(31)",#REF!,"TIMEINT",DF$9,"VEHICLETRAVELTIMEMEASUREMENT",$D87),"--")</f>
        <v>--</v>
      </c>
      <c r="DG87" s="380" t="str">
        <f>IFERROR(GETPIVOTDATA("Average of VEHS(31)",#REF!,"TIMEINT",DG$9,"VEHICLETRAVELTIMEMEASUREMENT",$D87),"--")</f>
        <v>--</v>
      </c>
      <c r="DH87" s="380" t="str">
        <f>IFERROR(GETPIVOTDATA("Average of VEHS(31)",#REF!,"TIMEINT",DH$9,"VEHICLETRAVELTIMEMEASUREMENT",$D87),"--")</f>
        <v>--</v>
      </c>
      <c r="DI87" s="380" t="str">
        <f>IFERROR(GETPIVOTDATA("Average of VEHS(31)",#REF!,"TIMEINT",DI$9,"VEHICLETRAVELTIMEMEASUREMENT",$D87),"--")</f>
        <v>--</v>
      </c>
      <c r="DJ87" s="380" t="str">
        <f>IFERROR(GETPIVOTDATA("Average of VEHS(31)",#REF!,"TIMEINT",DJ$9,"VEHICLETRAVELTIMEMEASUREMENT",$D87),"--")</f>
        <v>--</v>
      </c>
      <c r="DK87" s="380" t="str">
        <f>IFERROR(GETPIVOTDATA("Average of VEHS(31)",#REF!,"TIMEINT",DK$9,"VEHICLETRAVELTIMEMEASUREMENT",$D87),"--")</f>
        <v>--</v>
      </c>
      <c r="DL87" s="380" t="str">
        <f>IFERROR(GETPIVOTDATA("Average of VEHS(31)",#REF!,"TIMEINT",DL$9,"VEHICLETRAVELTIMEMEASUREMENT",$D87),"--")</f>
        <v>--</v>
      </c>
      <c r="DM87" s="381" t="str">
        <f>IFERROR(GETPIVOTDATA("Average of VEHS(31)",#REF!,"TIMEINT",DM$9,"VEHICLETRAVELTIMEMEASUREMENT",$D87),"--")</f>
        <v>--</v>
      </c>
      <c r="DN87" s="387"/>
      <c r="DO87" s="259" t="str">
        <f t="shared" si="41"/>
        <v>--</v>
      </c>
      <c r="DP87" s="410" t="str">
        <f t="shared" si="42"/>
        <v>--</v>
      </c>
      <c r="DQ87" s="381">
        <f t="shared" si="43"/>
        <v>0</v>
      </c>
      <c r="DR87" s="305"/>
      <c r="DS87" s="259" t="str">
        <f>IFERROR(TIME(0,0,AVERAGEIFS('VISSIM Travel Time Outputs'!$K:$K,'VISSIM Travel Time Outputs'!$D:$D,$D87,'VISSIM Travel Time Outputs'!$A:$A,"AVG",'VISSIM Travel Time Outputs'!$B:$B,DS$9)),"-")</f>
        <v>-</v>
      </c>
      <c r="DT87" s="36" t="str">
        <f>IFERROR(TIME(0,0,AVERAGEIFS('VISSIM Travel Time Outputs'!$K:$K,'VISSIM Travel Time Outputs'!$D:$D,$D87,'VISSIM Travel Time Outputs'!$A:$A,"AVG",'VISSIM Travel Time Outputs'!$B:$B,DT$9)),"-")</f>
        <v>-</v>
      </c>
      <c r="DU87" s="36" t="str">
        <f>IFERROR(TIME(0,0,AVERAGEIFS('VISSIM Travel Time Outputs'!$K:$K,'VISSIM Travel Time Outputs'!$D:$D,$D87,'VISSIM Travel Time Outputs'!$A:$A,"AVG",'VISSIM Travel Time Outputs'!$B:$B,DU$9)),"-")</f>
        <v>-</v>
      </c>
      <c r="DV87" s="36" t="str">
        <f>IFERROR(TIME(0,0,AVERAGEIFS('VISSIM Travel Time Outputs'!$K:$K,'VISSIM Travel Time Outputs'!$D:$D,$D87,'VISSIM Travel Time Outputs'!$A:$A,"AVG",'VISSIM Travel Time Outputs'!$B:$B,DV$9)),"-")</f>
        <v>-</v>
      </c>
      <c r="DW87" s="36" t="str">
        <f>IFERROR(TIME(0,0,AVERAGEIFS('VISSIM Travel Time Outputs'!$K:$K,'VISSIM Travel Time Outputs'!$D:$D,$D87,'VISSIM Travel Time Outputs'!$A:$A,"AVG",'VISSIM Travel Time Outputs'!$B:$B,DW$9)),"-")</f>
        <v>-</v>
      </c>
      <c r="DX87" s="36" t="str">
        <f>IFERROR(TIME(0,0,AVERAGEIFS('VISSIM Travel Time Outputs'!$K:$K,'VISSIM Travel Time Outputs'!$D:$D,$D87,'VISSIM Travel Time Outputs'!$A:$A,"AVG",'VISSIM Travel Time Outputs'!$B:$B,DX$9)),"-")</f>
        <v>-</v>
      </c>
      <c r="DY87" s="36" t="str">
        <f>IFERROR(TIME(0,0,AVERAGEIFS('VISSIM Travel Time Outputs'!$K:$K,'VISSIM Travel Time Outputs'!$D:$D,$D87,'VISSIM Travel Time Outputs'!$A:$A,"AVG",'VISSIM Travel Time Outputs'!$B:$B,DY$9)),"-")</f>
        <v>-</v>
      </c>
      <c r="DZ87" s="36" t="str">
        <f>IFERROR(TIME(0,0,AVERAGEIFS('VISSIM Travel Time Outputs'!$K:$K,'VISSIM Travel Time Outputs'!$D:$D,$D87,'VISSIM Travel Time Outputs'!$A:$A,"AVG",'VISSIM Travel Time Outputs'!$B:$B,DZ$9)),"-")</f>
        <v>-</v>
      </c>
      <c r="EA87" s="36" t="str">
        <f>IFERROR(TIME(0,0,AVERAGEIFS('VISSIM Travel Time Outputs'!$K:$K,'VISSIM Travel Time Outputs'!$D:$D,$D87,'VISSIM Travel Time Outputs'!$A:$A,"AVG",'VISSIM Travel Time Outputs'!$B:$B,EA$9)),"-")</f>
        <v>-</v>
      </c>
      <c r="EB87" s="36" t="str">
        <f>IFERROR(TIME(0,0,AVERAGEIFS('VISSIM Travel Time Outputs'!$K:$K,'VISSIM Travel Time Outputs'!$D:$D,$D87,'VISSIM Travel Time Outputs'!$A:$A,"AVG",'VISSIM Travel Time Outputs'!$B:$B,EB$9)),"-")</f>
        <v>-</v>
      </c>
      <c r="EC87" s="36" t="str">
        <f>IFERROR(TIME(0,0,AVERAGEIFS('VISSIM Travel Time Outputs'!$K:$K,'VISSIM Travel Time Outputs'!$D:$D,$D87,'VISSIM Travel Time Outputs'!$A:$A,"AVG",'VISSIM Travel Time Outputs'!$B:$B,EC$9)),"-")</f>
        <v>-</v>
      </c>
      <c r="ED87" s="36" t="str">
        <f>IFERROR(TIME(0,0,AVERAGEIFS('VISSIM Travel Time Outputs'!$K:$K,'VISSIM Travel Time Outputs'!$D:$D,$D87,'VISSIM Travel Time Outputs'!$A:$A,"AVG",'VISSIM Travel Time Outputs'!$B:$B,ED$9)),"-")</f>
        <v>-</v>
      </c>
      <c r="EE87" s="36" t="str">
        <f>IFERROR(TIME(0,0,AVERAGEIFS('VISSIM Travel Time Outputs'!$K:$K,'VISSIM Travel Time Outputs'!$D:$D,$D87,'VISSIM Travel Time Outputs'!$A:$A,"AVG",'VISSIM Travel Time Outputs'!$B:$B,EE$9)),"-")</f>
        <v>-</v>
      </c>
      <c r="EF87" s="36" t="str">
        <f>IFERROR(TIME(0,0,AVERAGEIFS('VISSIM Travel Time Outputs'!$K:$K,'VISSIM Travel Time Outputs'!$D:$D,$D87,'VISSIM Travel Time Outputs'!$A:$A,"AVG",'VISSIM Travel Time Outputs'!$B:$B,EF$9)),"-")</f>
        <v>-</v>
      </c>
      <c r="EG87" s="36" t="str">
        <f>IFERROR(TIME(0,0,AVERAGEIFS('VISSIM Travel Time Outputs'!$K:$K,'VISSIM Travel Time Outputs'!$D:$D,$D87,'VISSIM Travel Time Outputs'!$A:$A,"AVG",'VISSIM Travel Time Outputs'!$B:$B,EG$9)),"-")</f>
        <v>-</v>
      </c>
      <c r="EH87" s="177" t="str">
        <f>IFERROR(TIME(0,0,AVERAGEIFS('VISSIM Travel Time Outputs'!$K:$K,'VISSIM Travel Time Outputs'!$D:$D,$D87,'VISSIM Travel Time Outputs'!$A:$A,"AVG",'VISSIM Travel Time Outputs'!$B:$B,EH$9)),"-")</f>
        <v>-</v>
      </c>
      <c r="EI87" s="164"/>
      <c r="EJ87" s="379" t="str">
        <f>IFERROR(AVERAGEIFS('VISSIM Travel Time Outputs'!$H:$H,'VISSIM Travel Time Outputs'!$D:$D,$D87,'VISSIM Travel Time Outputs'!$A:$A,"AVG",'VISSIM Travel Time Outputs'!$B:$B,EJ$9),"-")</f>
        <v>-</v>
      </c>
      <c r="EK87" s="380" t="str">
        <f>IFERROR(AVERAGEIFS('VISSIM Travel Time Outputs'!$H:$H,'VISSIM Travel Time Outputs'!$D:$D,$D87,'VISSIM Travel Time Outputs'!$A:$A,"AVG",'VISSIM Travel Time Outputs'!$B:$B,EK$9),"-")</f>
        <v>-</v>
      </c>
      <c r="EL87" s="380" t="str">
        <f>IFERROR(AVERAGEIFS('VISSIM Travel Time Outputs'!$H:$H,'VISSIM Travel Time Outputs'!$D:$D,$D87,'VISSIM Travel Time Outputs'!$A:$A,"AVG",'VISSIM Travel Time Outputs'!$B:$B,EL$9),"-")</f>
        <v>-</v>
      </c>
      <c r="EM87" s="380" t="str">
        <f>IFERROR(AVERAGEIFS('VISSIM Travel Time Outputs'!$H:$H,'VISSIM Travel Time Outputs'!$D:$D,$D87,'VISSIM Travel Time Outputs'!$A:$A,"AVG",'VISSIM Travel Time Outputs'!$B:$B,EM$9),"-")</f>
        <v>-</v>
      </c>
      <c r="EN87" s="380" t="str">
        <f>IFERROR(AVERAGEIFS('VISSIM Travel Time Outputs'!$H:$H,'VISSIM Travel Time Outputs'!$D:$D,$D87,'VISSIM Travel Time Outputs'!$A:$A,"AVG",'VISSIM Travel Time Outputs'!$B:$B,EN$9),"-")</f>
        <v>-</v>
      </c>
      <c r="EO87" s="380" t="str">
        <f>IFERROR(AVERAGEIFS('VISSIM Travel Time Outputs'!$H:$H,'VISSIM Travel Time Outputs'!$D:$D,$D87,'VISSIM Travel Time Outputs'!$A:$A,"AVG",'VISSIM Travel Time Outputs'!$B:$B,EO$9),"-")</f>
        <v>-</v>
      </c>
      <c r="EP87" s="380" t="str">
        <f>IFERROR(AVERAGEIFS('VISSIM Travel Time Outputs'!$H:$H,'VISSIM Travel Time Outputs'!$D:$D,$D87,'VISSIM Travel Time Outputs'!$A:$A,"AVG",'VISSIM Travel Time Outputs'!$B:$B,EP$9),"-")</f>
        <v>-</v>
      </c>
      <c r="EQ87" s="380" t="str">
        <f>IFERROR(AVERAGEIFS('VISSIM Travel Time Outputs'!$H:$H,'VISSIM Travel Time Outputs'!$D:$D,$D87,'VISSIM Travel Time Outputs'!$A:$A,"AVG",'VISSIM Travel Time Outputs'!$B:$B,EQ$9),"-")</f>
        <v>-</v>
      </c>
      <c r="ER87" s="380" t="str">
        <f>IFERROR(AVERAGEIFS('VISSIM Travel Time Outputs'!$H:$H,'VISSIM Travel Time Outputs'!$D:$D,$D87,'VISSIM Travel Time Outputs'!$A:$A,"AVG",'VISSIM Travel Time Outputs'!$B:$B,ER$9),"-")</f>
        <v>-</v>
      </c>
      <c r="ES87" s="380" t="str">
        <f>IFERROR(AVERAGEIFS('VISSIM Travel Time Outputs'!$H:$H,'VISSIM Travel Time Outputs'!$D:$D,$D87,'VISSIM Travel Time Outputs'!$A:$A,"AVG",'VISSIM Travel Time Outputs'!$B:$B,ES$9),"-")</f>
        <v>-</v>
      </c>
      <c r="ET87" s="380" t="str">
        <f>IFERROR(AVERAGEIFS('VISSIM Travel Time Outputs'!$H:$H,'VISSIM Travel Time Outputs'!$D:$D,$D87,'VISSIM Travel Time Outputs'!$A:$A,"AVG",'VISSIM Travel Time Outputs'!$B:$B,ET$9),"-")</f>
        <v>-</v>
      </c>
      <c r="EU87" s="380" t="str">
        <f>IFERROR(AVERAGEIFS('VISSIM Travel Time Outputs'!$H:$H,'VISSIM Travel Time Outputs'!$D:$D,$D87,'VISSIM Travel Time Outputs'!$A:$A,"AVG",'VISSIM Travel Time Outputs'!$B:$B,EU$9),"-")</f>
        <v>-</v>
      </c>
      <c r="EV87" s="380" t="str">
        <f>IFERROR(AVERAGEIFS('VISSIM Travel Time Outputs'!$H:$H,'VISSIM Travel Time Outputs'!$D:$D,$D87,'VISSIM Travel Time Outputs'!$A:$A,"AVG",'VISSIM Travel Time Outputs'!$B:$B,EV$9),"-")</f>
        <v>-</v>
      </c>
      <c r="EW87" s="380" t="str">
        <f>IFERROR(AVERAGEIFS('VISSIM Travel Time Outputs'!$H:$H,'VISSIM Travel Time Outputs'!$D:$D,$D87,'VISSIM Travel Time Outputs'!$A:$A,"AVG",'VISSIM Travel Time Outputs'!$B:$B,EW$9),"-")</f>
        <v>-</v>
      </c>
      <c r="EX87" s="380" t="str">
        <f>IFERROR(AVERAGEIFS('VISSIM Travel Time Outputs'!$H:$H,'VISSIM Travel Time Outputs'!$D:$D,$D87,'VISSIM Travel Time Outputs'!$A:$A,"AVG",'VISSIM Travel Time Outputs'!$B:$B,EX$9),"-")</f>
        <v>-</v>
      </c>
      <c r="EY87" s="381" t="str">
        <f>IFERROR(AVERAGEIFS('VISSIM Travel Time Outputs'!$H:$H,'VISSIM Travel Time Outputs'!$D:$D,$D87,'VISSIM Travel Time Outputs'!$A:$A,"AVG",'VISSIM Travel Time Outputs'!$B:$B,EY$9),"-")</f>
        <v>-</v>
      </c>
      <c r="EZ87" s="304"/>
      <c r="FA87" s="259" t="str">
        <f t="shared" si="44"/>
        <v>--</v>
      </c>
      <c r="FB87" s="410" t="str">
        <f t="shared" si="45"/>
        <v>--</v>
      </c>
      <c r="FC87" s="381">
        <f t="shared" si="46"/>
        <v>0</v>
      </c>
      <c r="FD87" s="387"/>
      <c r="FE87" s="259" t="str">
        <f>IFERROR(GETPIVOTDATA("Average of TRAVTM(40)",#REF!,"TIMEINT",FE$9,"VEHICLETRAVELTIMEMEASUREMENT",$D87)/3600/24,"--")</f>
        <v>--</v>
      </c>
      <c r="FF87" s="36" t="str">
        <f>IFERROR(GETPIVOTDATA("Average of TRAVTM(40)",#REF!,"TIMEINT",FF$9,"VEHICLETRAVELTIMEMEASUREMENT",$D87)/3600/24,"--")</f>
        <v>--</v>
      </c>
      <c r="FG87" s="36" t="str">
        <f>IFERROR(GETPIVOTDATA("Average of TRAVTM(40)",#REF!,"TIMEINT",FG$9,"VEHICLETRAVELTIMEMEASUREMENT",$D87)/3600/24,"--")</f>
        <v>--</v>
      </c>
      <c r="FH87" s="36" t="str">
        <f>IFERROR(GETPIVOTDATA("Average of TRAVTM(40)",#REF!,"TIMEINT",FH$9,"VEHICLETRAVELTIMEMEASUREMENT",$D87)/3600/24,"--")</f>
        <v>--</v>
      </c>
      <c r="FI87" s="36" t="str">
        <f>IFERROR(GETPIVOTDATA("Average of TRAVTM(40)",#REF!,"TIMEINT",FI$9,"VEHICLETRAVELTIMEMEASUREMENT",$D87)/3600/24,"--")</f>
        <v>--</v>
      </c>
      <c r="FJ87" s="36" t="str">
        <f>IFERROR(GETPIVOTDATA("Average of TRAVTM(40)",#REF!,"TIMEINT",FJ$9,"VEHICLETRAVELTIMEMEASUREMENT",$D87)/3600/24,"--")</f>
        <v>--</v>
      </c>
      <c r="FK87" s="36" t="str">
        <f>IFERROR(GETPIVOTDATA("Average of TRAVTM(40)",#REF!,"TIMEINT",FK$9,"VEHICLETRAVELTIMEMEASUREMENT",$D87)/3600/24,"--")</f>
        <v>--</v>
      </c>
      <c r="FL87" s="36" t="str">
        <f>IFERROR(GETPIVOTDATA("Average of TRAVTM(40)",#REF!,"TIMEINT",FL$9,"VEHICLETRAVELTIMEMEASUREMENT",$D87)/3600/24,"--")</f>
        <v>--</v>
      </c>
      <c r="FM87" s="36" t="str">
        <f>IFERROR(GETPIVOTDATA("Average of TRAVTM(40)",#REF!,"TIMEINT",FM$9,"VEHICLETRAVELTIMEMEASUREMENT",$D87)/3600/24,"--")</f>
        <v>--</v>
      </c>
      <c r="FN87" s="36" t="str">
        <f>IFERROR(GETPIVOTDATA("Average of TRAVTM(40)",#REF!,"TIMEINT",FN$9,"VEHICLETRAVELTIMEMEASUREMENT",$D87)/3600/24,"--")</f>
        <v>--</v>
      </c>
      <c r="FO87" s="36" t="str">
        <f>IFERROR(GETPIVOTDATA("Average of TRAVTM(40)",#REF!,"TIMEINT",FO$9,"VEHICLETRAVELTIMEMEASUREMENT",$D87)/3600/24,"--")</f>
        <v>--</v>
      </c>
      <c r="FP87" s="36" t="str">
        <f>IFERROR(GETPIVOTDATA("Average of TRAVTM(40)",#REF!,"TIMEINT",FP$9,"VEHICLETRAVELTIMEMEASUREMENT",$D87)/3600/24,"--")</f>
        <v>--</v>
      </c>
      <c r="FQ87" s="36" t="str">
        <f>IFERROR(GETPIVOTDATA("Average of TRAVTM(40)",#REF!,"TIMEINT",FQ$9,"VEHICLETRAVELTIMEMEASUREMENT",$D87)/3600/24,"--")</f>
        <v>--</v>
      </c>
      <c r="FR87" s="36" t="str">
        <f>IFERROR(GETPIVOTDATA("Average of TRAVTM(40)",#REF!,"TIMEINT",FR$9,"VEHICLETRAVELTIMEMEASUREMENT",$D87)/3600/24,"--")</f>
        <v>--</v>
      </c>
      <c r="FS87" s="36" t="str">
        <f>IFERROR(GETPIVOTDATA("Average of TRAVTM(40)",#REF!,"TIMEINT",FS$9,"VEHICLETRAVELTIMEMEASUREMENT",$D87)/3600/24,"--")</f>
        <v>--</v>
      </c>
      <c r="FT87" s="177" t="str">
        <f>IFERROR(GETPIVOTDATA("Average of TRAVTM(40)",#REF!,"TIMEINT",FT$9,"VEHICLETRAVELTIMEMEASUREMENT",$D87)/3600/24,"--")</f>
        <v>--</v>
      </c>
      <c r="FU87" s="387"/>
      <c r="FV87" s="379" t="str">
        <f>IFERROR(GETPIVOTDATA("Average of VEHS(40)",#REF!,"TIMEINT",FV$9,"VEHICLETRAVELTIMEMEASUREMENT",$D87),"--")</f>
        <v>--</v>
      </c>
      <c r="FW87" s="380" t="str">
        <f>IFERROR(GETPIVOTDATA("Average of VEHS(40)",#REF!,"TIMEINT",FW$9,"VEHICLETRAVELTIMEMEASUREMENT",$D87),"--")</f>
        <v>--</v>
      </c>
      <c r="FX87" s="380" t="str">
        <f>IFERROR(GETPIVOTDATA("Average of VEHS(40)",#REF!,"TIMEINT",FX$9,"VEHICLETRAVELTIMEMEASUREMENT",$D87),"--")</f>
        <v>--</v>
      </c>
      <c r="FY87" s="380" t="str">
        <f>IFERROR(GETPIVOTDATA("Average of VEHS(40)",#REF!,"TIMEINT",FY$9,"VEHICLETRAVELTIMEMEASUREMENT",$D87),"--")</f>
        <v>--</v>
      </c>
      <c r="FZ87" s="380" t="str">
        <f>IFERROR(GETPIVOTDATA("Average of VEHS(40)",#REF!,"TIMEINT",FZ$9,"VEHICLETRAVELTIMEMEASUREMENT",$D87),"--")</f>
        <v>--</v>
      </c>
      <c r="GA87" s="380" t="str">
        <f>IFERROR(GETPIVOTDATA("Average of VEHS(40)",#REF!,"TIMEINT",GA$9,"VEHICLETRAVELTIMEMEASUREMENT",$D87),"--")</f>
        <v>--</v>
      </c>
      <c r="GB87" s="380" t="str">
        <f>IFERROR(GETPIVOTDATA("Average of VEHS(40)",#REF!,"TIMEINT",GB$9,"VEHICLETRAVELTIMEMEASUREMENT",$D87),"--")</f>
        <v>--</v>
      </c>
      <c r="GC87" s="380" t="str">
        <f>IFERROR(GETPIVOTDATA("Average of VEHS(40)",#REF!,"TIMEINT",GC$9,"VEHICLETRAVELTIMEMEASUREMENT",$D87),"--")</f>
        <v>--</v>
      </c>
      <c r="GD87" s="380" t="str">
        <f>IFERROR(GETPIVOTDATA("Average of VEHS(40)",#REF!,"TIMEINT",GD$9,"VEHICLETRAVELTIMEMEASUREMENT",$D87),"--")</f>
        <v>--</v>
      </c>
      <c r="GE87" s="380" t="str">
        <f>IFERROR(GETPIVOTDATA("Average of VEHS(40)",#REF!,"TIMEINT",GE$9,"VEHICLETRAVELTIMEMEASUREMENT",$D87),"--")</f>
        <v>--</v>
      </c>
      <c r="GF87" s="380" t="str">
        <f>IFERROR(GETPIVOTDATA("Average of VEHS(40)",#REF!,"TIMEINT",GF$9,"VEHICLETRAVELTIMEMEASUREMENT",$D87),"--")</f>
        <v>--</v>
      </c>
      <c r="GG87" s="380" t="str">
        <f>IFERROR(GETPIVOTDATA("Average of VEHS(40)",#REF!,"TIMEINT",GG$9,"VEHICLETRAVELTIMEMEASUREMENT",$D87),"--")</f>
        <v>--</v>
      </c>
      <c r="GH87" s="380" t="str">
        <f>IFERROR(GETPIVOTDATA("Average of VEHS(40)",#REF!,"TIMEINT",GH$9,"VEHICLETRAVELTIMEMEASUREMENT",$D87),"--")</f>
        <v>--</v>
      </c>
      <c r="GI87" s="380" t="str">
        <f>IFERROR(GETPIVOTDATA("Average of VEHS(40)",#REF!,"TIMEINT",GI$9,"VEHICLETRAVELTIMEMEASUREMENT",$D87),"--")</f>
        <v>--</v>
      </c>
      <c r="GJ87" s="380" t="str">
        <f>IFERROR(GETPIVOTDATA("Average of VEHS(40)",#REF!,"TIMEINT",GJ$9,"VEHICLETRAVELTIMEMEASUREMENT",$D87),"--")</f>
        <v>--</v>
      </c>
      <c r="GK87" s="381" t="str">
        <f>IFERROR(GETPIVOTDATA("Average of VEHS(40)",#REF!,"TIMEINT",GK$9,"VEHICLETRAVELTIMEMEASUREMENT",$D87),"--")</f>
        <v>--</v>
      </c>
      <c r="GL87" s="387"/>
      <c r="GM87" s="259" t="str">
        <f t="shared" si="47"/>
        <v>--</v>
      </c>
      <c r="GN87" s="410" t="str">
        <f t="shared" si="48"/>
        <v>--</v>
      </c>
      <c r="GO87" s="381">
        <f t="shared" si="49"/>
        <v>0</v>
      </c>
      <c r="GP87" s="387"/>
      <c r="GQ87" s="259" t="str">
        <f>IFERROR(GETPIVOTDATA("Average of TRAVTM(60)",#REF!,"TIMEINT",GQ$9,"VEHICLETRAVELTIMEMEASUREMENT",$D87)/3600/24,"--")</f>
        <v>--</v>
      </c>
      <c r="GR87" s="36" t="str">
        <f>IFERROR(GETPIVOTDATA("Average of TRAVTM(60)",#REF!,"TIMEINT",GR$9,"VEHICLETRAVELTIMEMEASUREMENT",$D87)/3600/24,"--")</f>
        <v>--</v>
      </c>
      <c r="GS87" s="36" t="str">
        <f>IFERROR(GETPIVOTDATA("Average of TRAVTM(60)",#REF!,"TIMEINT",GS$9,"VEHICLETRAVELTIMEMEASUREMENT",$D87)/3600/24,"--")</f>
        <v>--</v>
      </c>
      <c r="GT87" s="36" t="str">
        <f>IFERROR(GETPIVOTDATA("Average of TRAVTM(60)",#REF!,"TIMEINT",GT$9,"VEHICLETRAVELTIMEMEASUREMENT",$D87)/3600/24,"--")</f>
        <v>--</v>
      </c>
      <c r="GU87" s="36" t="str">
        <f>IFERROR(GETPIVOTDATA("Average of TRAVTM(60)",#REF!,"TIMEINT",GU$9,"VEHICLETRAVELTIMEMEASUREMENT",$D87)/3600/24,"--")</f>
        <v>--</v>
      </c>
      <c r="GV87" s="36" t="str">
        <f>IFERROR(GETPIVOTDATA("Average of TRAVTM(60)",#REF!,"TIMEINT",GV$9,"VEHICLETRAVELTIMEMEASUREMENT",$D87)/3600/24,"--")</f>
        <v>--</v>
      </c>
      <c r="GW87" s="36" t="str">
        <f>IFERROR(GETPIVOTDATA("Average of TRAVTM(60)",#REF!,"TIMEINT",GW$9,"VEHICLETRAVELTIMEMEASUREMENT",$D87)/3600/24,"--")</f>
        <v>--</v>
      </c>
      <c r="GX87" s="36" t="str">
        <f>IFERROR(GETPIVOTDATA("Average of TRAVTM(60)",#REF!,"TIMEINT",GX$9,"VEHICLETRAVELTIMEMEASUREMENT",$D87)/3600/24,"--")</f>
        <v>--</v>
      </c>
      <c r="GY87" s="36" t="str">
        <f>IFERROR(GETPIVOTDATA("Average of TRAVTM(60)",#REF!,"TIMEINT",GY$9,"VEHICLETRAVELTIMEMEASUREMENT",$D87)/3600/24,"--")</f>
        <v>--</v>
      </c>
      <c r="GZ87" s="36" t="str">
        <f>IFERROR(GETPIVOTDATA("Average of TRAVTM(60)",#REF!,"TIMEINT",GZ$9,"VEHICLETRAVELTIMEMEASUREMENT",$D87)/3600/24,"--")</f>
        <v>--</v>
      </c>
      <c r="HA87" s="36" t="str">
        <f>IFERROR(GETPIVOTDATA("Average of TRAVTM(60)",#REF!,"TIMEINT",HA$9,"VEHICLETRAVELTIMEMEASUREMENT",$D87)/3600/24,"--")</f>
        <v>--</v>
      </c>
      <c r="HB87" s="36" t="str">
        <f>IFERROR(GETPIVOTDATA("Average of TRAVTM(60)",#REF!,"TIMEINT",HB$9,"VEHICLETRAVELTIMEMEASUREMENT",$D87)/3600/24,"--")</f>
        <v>--</v>
      </c>
      <c r="HC87" s="36" t="str">
        <f>IFERROR(GETPIVOTDATA("Average of TRAVTM(60)",#REF!,"TIMEINT",HC$9,"VEHICLETRAVELTIMEMEASUREMENT",$D87)/3600/24,"--")</f>
        <v>--</v>
      </c>
      <c r="HD87" s="36" t="str">
        <f>IFERROR(GETPIVOTDATA("Average of TRAVTM(60)",#REF!,"TIMEINT",HD$9,"VEHICLETRAVELTIMEMEASUREMENT",$D87)/3600/24,"--")</f>
        <v>--</v>
      </c>
      <c r="HE87" s="36" t="str">
        <f>IFERROR(GETPIVOTDATA("Average of TRAVTM(60)",#REF!,"TIMEINT",HE$9,"VEHICLETRAVELTIMEMEASUREMENT",$D87)/3600/24,"--")</f>
        <v>--</v>
      </c>
      <c r="HF87" s="177" t="str">
        <f>IFERROR(GETPIVOTDATA("Average of TRAVTM(60)",#REF!,"TIMEINT",HF$9,"VEHICLETRAVELTIMEMEASUREMENT",$D87)/3600/24,"--")</f>
        <v>--</v>
      </c>
      <c r="HG87" s="387"/>
      <c r="HH87" s="379" t="str">
        <f>IFERROR(GETPIVOTDATA("Average of VEHS(60)",#REF!,"TIMEINT",HH$9,"VEHICLETRAVELTIMEMEASUREMENT",$D87),"--")</f>
        <v>--</v>
      </c>
      <c r="HI87" s="380" t="str">
        <f>IFERROR(GETPIVOTDATA("Average of VEHS(60)",#REF!,"TIMEINT",HI$9,"VEHICLETRAVELTIMEMEASUREMENT",$D87),"--")</f>
        <v>--</v>
      </c>
      <c r="HJ87" s="380" t="str">
        <f>IFERROR(GETPIVOTDATA("Average of VEHS(60)",#REF!,"TIMEINT",HJ$9,"VEHICLETRAVELTIMEMEASUREMENT",$D87),"--")</f>
        <v>--</v>
      </c>
      <c r="HK87" s="380" t="str">
        <f>IFERROR(GETPIVOTDATA("Average of VEHS(60)",#REF!,"TIMEINT",HK$9,"VEHICLETRAVELTIMEMEASUREMENT",$D87),"--")</f>
        <v>--</v>
      </c>
      <c r="HL87" s="380" t="str">
        <f>IFERROR(GETPIVOTDATA("Average of VEHS(60)",#REF!,"TIMEINT",HL$9,"VEHICLETRAVELTIMEMEASUREMENT",$D87),"--")</f>
        <v>--</v>
      </c>
      <c r="HM87" s="380" t="str">
        <f>IFERROR(GETPIVOTDATA("Average of VEHS(60)",#REF!,"TIMEINT",HM$9,"VEHICLETRAVELTIMEMEASUREMENT",$D87),"--")</f>
        <v>--</v>
      </c>
      <c r="HN87" s="380" t="str">
        <f>IFERROR(GETPIVOTDATA("Average of VEHS(60)",#REF!,"TIMEINT",HN$9,"VEHICLETRAVELTIMEMEASUREMENT",$D87),"--")</f>
        <v>--</v>
      </c>
      <c r="HO87" s="380" t="str">
        <f>IFERROR(GETPIVOTDATA("Average of VEHS(60)",#REF!,"TIMEINT",HO$9,"VEHICLETRAVELTIMEMEASUREMENT",$D87),"--")</f>
        <v>--</v>
      </c>
      <c r="HP87" s="380" t="str">
        <f>IFERROR(GETPIVOTDATA("Average of VEHS(60)",#REF!,"TIMEINT",HP$9,"VEHICLETRAVELTIMEMEASUREMENT",$D87),"--")</f>
        <v>--</v>
      </c>
      <c r="HQ87" s="380" t="str">
        <f>IFERROR(GETPIVOTDATA("Average of VEHS(60)",#REF!,"TIMEINT",HQ$9,"VEHICLETRAVELTIMEMEASUREMENT",$D87),"--")</f>
        <v>--</v>
      </c>
      <c r="HR87" s="380" t="str">
        <f>IFERROR(GETPIVOTDATA("Average of VEHS(60)",#REF!,"TIMEINT",HR$9,"VEHICLETRAVELTIMEMEASUREMENT",$D87),"--")</f>
        <v>--</v>
      </c>
      <c r="HS87" s="380" t="str">
        <f>IFERROR(GETPIVOTDATA("Average of VEHS(60)",#REF!,"TIMEINT",HS$9,"VEHICLETRAVELTIMEMEASUREMENT",$D87),"--")</f>
        <v>--</v>
      </c>
      <c r="HT87" s="380" t="str">
        <f>IFERROR(GETPIVOTDATA("Average of VEHS(60)",#REF!,"TIMEINT",HT$9,"VEHICLETRAVELTIMEMEASUREMENT",$D87),"--")</f>
        <v>--</v>
      </c>
      <c r="HU87" s="380" t="str">
        <f>IFERROR(GETPIVOTDATA("Average of VEHS(60)",#REF!,"TIMEINT",HU$9,"VEHICLETRAVELTIMEMEASUREMENT",$D87),"--")</f>
        <v>--</v>
      </c>
      <c r="HV87" s="380" t="str">
        <f>IFERROR(GETPIVOTDATA("Average of VEHS(60)",#REF!,"TIMEINT",HV$9,"VEHICLETRAVELTIMEMEASUREMENT",$D87),"--")</f>
        <v>--</v>
      </c>
      <c r="HW87" s="381" t="str">
        <f>IFERROR(GETPIVOTDATA("Average of VEHS(60)",#REF!,"TIMEINT",HW$9,"VEHICLETRAVELTIMEMEASUREMENT",$D87),"--")</f>
        <v>--</v>
      </c>
      <c r="HX87" s="387"/>
      <c r="HY87" s="259" t="str">
        <f t="shared" si="50"/>
        <v>--</v>
      </c>
      <c r="HZ87" s="410" t="str">
        <f t="shared" si="51"/>
        <v>--</v>
      </c>
      <c r="IA87" s="381">
        <f t="shared" si="52"/>
        <v>0</v>
      </c>
      <c r="IB87" s="716"/>
      <c r="IC87" s="379" t="str">
        <f>IFERROR(AVERAGEIFS('VISSIM Travel Time Outputs'!$L:$L,'VISSIM Travel Time Outputs'!$D:$D,$D87,'VISSIM Travel Time Outputs'!$A:$A,"AVG",'VISSIM Travel Time Outputs'!$B:$B,IC$9),"-")</f>
        <v>-</v>
      </c>
      <c r="ID87" s="380" t="str">
        <f>IFERROR(AVERAGEIFS('VISSIM Travel Time Outputs'!$L:$L,'VISSIM Travel Time Outputs'!$D:$D,$D87,'VISSIM Travel Time Outputs'!$A:$A,"AVG",'VISSIM Travel Time Outputs'!$B:$B,ID$9),"-")</f>
        <v>-</v>
      </c>
      <c r="IE87" s="380" t="str">
        <f>IFERROR(AVERAGEIFS('VISSIM Travel Time Outputs'!$L:$L,'VISSIM Travel Time Outputs'!$D:$D,$D87,'VISSIM Travel Time Outputs'!$A:$A,"AVG",'VISSIM Travel Time Outputs'!$B:$B,IE$9),"-")</f>
        <v>-</v>
      </c>
      <c r="IF87" s="380" t="str">
        <f>IFERROR(AVERAGEIFS('VISSIM Travel Time Outputs'!$L:$L,'VISSIM Travel Time Outputs'!$D:$D,$D87,'VISSIM Travel Time Outputs'!$A:$A,"AVG",'VISSIM Travel Time Outputs'!$B:$B,IF$9),"-")</f>
        <v>-</v>
      </c>
      <c r="IG87" s="380" t="str">
        <f>IFERROR(AVERAGEIFS('VISSIM Travel Time Outputs'!$L:$L,'VISSIM Travel Time Outputs'!$D:$D,$D87,'VISSIM Travel Time Outputs'!$A:$A,"AVG",'VISSIM Travel Time Outputs'!$B:$B,IG$9),"-")</f>
        <v>-</v>
      </c>
      <c r="IH87" s="380" t="str">
        <f>IFERROR(AVERAGEIFS('VISSIM Travel Time Outputs'!$L:$L,'VISSIM Travel Time Outputs'!$D:$D,$D87,'VISSIM Travel Time Outputs'!$A:$A,"AVG",'VISSIM Travel Time Outputs'!$B:$B,IH$9),"-")</f>
        <v>-</v>
      </c>
      <c r="II87" s="380" t="str">
        <f>IFERROR(AVERAGEIFS('VISSIM Travel Time Outputs'!$L:$L,'VISSIM Travel Time Outputs'!$D:$D,$D87,'VISSIM Travel Time Outputs'!$A:$A,"AVG",'VISSIM Travel Time Outputs'!$B:$B,II$9),"-")</f>
        <v>-</v>
      </c>
      <c r="IJ87" s="380" t="str">
        <f>IFERROR(AVERAGEIFS('VISSIM Travel Time Outputs'!$L:$L,'VISSIM Travel Time Outputs'!$D:$D,$D87,'VISSIM Travel Time Outputs'!$A:$A,"AVG",'VISSIM Travel Time Outputs'!$B:$B,IJ$9),"-")</f>
        <v>-</v>
      </c>
      <c r="IK87" s="380" t="str">
        <f>IFERROR(AVERAGEIFS('VISSIM Travel Time Outputs'!$L:$L,'VISSIM Travel Time Outputs'!$D:$D,$D87,'VISSIM Travel Time Outputs'!$A:$A,"AVG",'VISSIM Travel Time Outputs'!$B:$B,IK$9),"-")</f>
        <v>-</v>
      </c>
      <c r="IL87" s="380" t="str">
        <f>IFERROR(AVERAGEIFS('VISSIM Travel Time Outputs'!$L:$L,'VISSIM Travel Time Outputs'!$D:$D,$D87,'VISSIM Travel Time Outputs'!$A:$A,"AVG",'VISSIM Travel Time Outputs'!$B:$B,IL$9),"-")</f>
        <v>-</v>
      </c>
      <c r="IM87" s="380" t="str">
        <f>IFERROR(AVERAGEIFS('VISSIM Travel Time Outputs'!$L:$L,'VISSIM Travel Time Outputs'!$D:$D,$D87,'VISSIM Travel Time Outputs'!$A:$A,"AVG",'VISSIM Travel Time Outputs'!$B:$B,IM$9),"-")</f>
        <v>-</v>
      </c>
      <c r="IN87" s="380" t="str">
        <f>IFERROR(AVERAGEIFS('VISSIM Travel Time Outputs'!$L:$L,'VISSIM Travel Time Outputs'!$D:$D,$D87,'VISSIM Travel Time Outputs'!$A:$A,"AVG",'VISSIM Travel Time Outputs'!$B:$B,IN$9),"-")</f>
        <v>-</v>
      </c>
      <c r="IO87" s="380" t="str">
        <f>IFERROR(AVERAGEIFS('VISSIM Travel Time Outputs'!$L:$L,'VISSIM Travel Time Outputs'!$D:$D,$D87,'VISSIM Travel Time Outputs'!$A:$A,"AVG",'VISSIM Travel Time Outputs'!$B:$B,IO$9),"-")</f>
        <v>-</v>
      </c>
      <c r="IP87" s="380" t="str">
        <f>IFERROR(AVERAGEIFS('VISSIM Travel Time Outputs'!$L:$L,'VISSIM Travel Time Outputs'!$D:$D,$D87,'VISSIM Travel Time Outputs'!$A:$A,"AVG",'VISSIM Travel Time Outputs'!$B:$B,IP$9),"-")</f>
        <v>-</v>
      </c>
      <c r="IQ87" s="380" t="str">
        <f>IFERROR(AVERAGEIFS('VISSIM Travel Time Outputs'!$L:$L,'VISSIM Travel Time Outputs'!$D:$D,$D87,'VISSIM Travel Time Outputs'!$A:$A,"AVG",'VISSIM Travel Time Outputs'!$B:$B,IQ$9),"-")</f>
        <v>-</v>
      </c>
      <c r="IR87" s="381" t="str">
        <f>IFERROR(AVERAGEIFS('VISSIM Travel Time Outputs'!$L:$L,'VISSIM Travel Time Outputs'!$D:$D,$D87,'VISSIM Travel Time Outputs'!$A:$A,"AVG",'VISSIM Travel Time Outputs'!$B:$B,IR$9),"-")</f>
        <v>-</v>
      </c>
      <c r="IS87" s="381" t="str">
        <f t="shared" si="53"/>
        <v>--</v>
      </c>
    </row>
    <row r="88" spans="1:253" x14ac:dyDescent="0.25">
      <c r="A88" s="302" t="str">
        <f t="shared" si="34"/>
        <v>H</v>
      </c>
      <c r="B88" s="375">
        <f t="shared" si="54"/>
        <v>79</v>
      </c>
      <c r="C88" s="475">
        <f>INDEX('Input - Travel Times'!$B$3:$AL$103,MATCH($B88,'Input - Travel Times'!$B$3:$B$103,0),MATCH(C$9,'Input - Travel Times'!$B$3:$AL$3,0))</f>
        <v>0</v>
      </c>
      <c r="D88" s="194">
        <f>INDEX('Input - Travel Times'!$B$3:$AS$103,MATCH($B88,'Input - Travel Times'!$B$3:$B$103,0),MATCH(D$9,'Input - Travel Times'!$B$3:$AS$3,0))</f>
        <v>0</v>
      </c>
      <c r="E88" s="582">
        <f>TIME(0,0,INDEX('Input - Travel Times'!$B$3:$AL$103,MATCH($B88,'Input - Travel Times'!$B$3:$B$103,0),MATCH(E$9,'Input - Travel Times'!$B$3:$AL$3,0)))</f>
        <v>0</v>
      </c>
      <c r="F88" s="582">
        <f>TIME(0,0,INDEX('Input - Travel Times'!$B$3:$AL$103,MATCH($B88,'Input - Travel Times'!$B$3:$B$103,0),MATCH(F$9,'Input - Travel Times'!$B$3:$AL$3,0)))</f>
        <v>0</v>
      </c>
      <c r="G88" s="582">
        <f>TIME(0,0,INDEX('Input - Travel Times'!$B$3:$AL$103,MATCH($B88,'Input - Travel Times'!$B$3:$B$103,0),MATCH(G$9,'Input - Travel Times'!$B$3:$AL$3,0)))</f>
        <v>0</v>
      </c>
      <c r="H88" s="173"/>
      <c r="I88" s="259" t="str">
        <f>IFERROR(TIME(0,0,AVERAGEIFS('VISSIM Travel Time Outputs'!$I:$I,'VISSIM Travel Time Outputs'!$D:$D,$D88,'VISSIM Travel Time Outputs'!$A:$A,"AVG",'VISSIM Travel Time Outputs'!$B:$B,I$9)),"-")</f>
        <v>-</v>
      </c>
      <c r="J88" s="36" t="str">
        <f>IFERROR(TIME(0,0,AVERAGEIFS('VISSIM Travel Time Outputs'!$I:$I,'VISSIM Travel Time Outputs'!$D:$D,$D88,'VISSIM Travel Time Outputs'!$A:$A,"AVG",'VISSIM Travel Time Outputs'!$B:$B,J$9)),"-")</f>
        <v>-</v>
      </c>
      <c r="K88" s="36" t="str">
        <f>IFERROR(TIME(0,0,AVERAGEIFS('VISSIM Travel Time Outputs'!$I:$I,'VISSIM Travel Time Outputs'!$D:$D,$D88,'VISSIM Travel Time Outputs'!$A:$A,"AVG",'VISSIM Travel Time Outputs'!$B:$B,K$9)),"-")</f>
        <v>-</v>
      </c>
      <c r="L88" s="36" t="str">
        <f>IFERROR(TIME(0,0,AVERAGEIFS('VISSIM Travel Time Outputs'!$I:$I,'VISSIM Travel Time Outputs'!$D:$D,$D88,'VISSIM Travel Time Outputs'!$A:$A,"AVG",'VISSIM Travel Time Outputs'!$B:$B,L$9)),"-")</f>
        <v>-</v>
      </c>
      <c r="M88" s="36" t="str">
        <f>IFERROR(TIME(0,0,AVERAGEIFS('VISSIM Travel Time Outputs'!$I:$I,'VISSIM Travel Time Outputs'!$D:$D,$D88,'VISSIM Travel Time Outputs'!$A:$A,"AVG",'VISSIM Travel Time Outputs'!$B:$B,M$9)),"-")</f>
        <v>-</v>
      </c>
      <c r="N88" s="36" t="str">
        <f>IFERROR(TIME(0,0,AVERAGEIFS('VISSIM Travel Time Outputs'!$I:$I,'VISSIM Travel Time Outputs'!$D:$D,$D88,'VISSIM Travel Time Outputs'!$A:$A,"AVG",'VISSIM Travel Time Outputs'!$B:$B,N$9)),"-")</f>
        <v>-</v>
      </c>
      <c r="O88" s="36" t="str">
        <f>IFERROR(TIME(0,0,AVERAGEIFS('VISSIM Travel Time Outputs'!$I:$I,'VISSIM Travel Time Outputs'!$D:$D,$D88,'VISSIM Travel Time Outputs'!$A:$A,"AVG",'VISSIM Travel Time Outputs'!$B:$B,O$9)),"-")</f>
        <v>-</v>
      </c>
      <c r="P88" s="36" t="str">
        <f>IFERROR(TIME(0,0,AVERAGEIFS('VISSIM Travel Time Outputs'!$I:$I,'VISSIM Travel Time Outputs'!$D:$D,$D88,'VISSIM Travel Time Outputs'!$A:$A,"AVG",'VISSIM Travel Time Outputs'!$B:$B,P$9)),"-")</f>
        <v>-</v>
      </c>
      <c r="Q88" s="36" t="str">
        <f>IFERROR(TIME(0,0,AVERAGEIFS('VISSIM Travel Time Outputs'!$I:$I,'VISSIM Travel Time Outputs'!$D:$D,$D88,'VISSIM Travel Time Outputs'!$A:$A,"AVG",'VISSIM Travel Time Outputs'!$B:$B,Q$9)),"-")</f>
        <v>-</v>
      </c>
      <c r="R88" s="36" t="str">
        <f>IFERROR(TIME(0,0,AVERAGEIFS('VISSIM Travel Time Outputs'!$I:$I,'VISSIM Travel Time Outputs'!$D:$D,$D88,'VISSIM Travel Time Outputs'!$A:$A,"AVG",'VISSIM Travel Time Outputs'!$B:$B,R$9)),"-")</f>
        <v>-</v>
      </c>
      <c r="S88" s="36" t="str">
        <f>IFERROR(TIME(0,0,AVERAGEIFS('VISSIM Travel Time Outputs'!$I:$I,'VISSIM Travel Time Outputs'!$D:$D,$D88,'VISSIM Travel Time Outputs'!$A:$A,"AVG",'VISSIM Travel Time Outputs'!$B:$B,S$9)),"-")</f>
        <v>-</v>
      </c>
      <c r="T88" s="36" t="str">
        <f>IFERROR(TIME(0,0,AVERAGEIFS('VISSIM Travel Time Outputs'!$I:$I,'VISSIM Travel Time Outputs'!$D:$D,$D88,'VISSIM Travel Time Outputs'!$A:$A,"AVG",'VISSIM Travel Time Outputs'!$B:$B,T$9)),"-")</f>
        <v>-</v>
      </c>
      <c r="U88" s="36" t="str">
        <f>IFERROR(TIME(0,0,AVERAGEIFS('VISSIM Travel Time Outputs'!$I:$I,'VISSIM Travel Time Outputs'!$D:$D,$D88,'VISSIM Travel Time Outputs'!$A:$A,"AVG",'VISSIM Travel Time Outputs'!$B:$B,U$9)),"-")</f>
        <v>-</v>
      </c>
      <c r="V88" s="36" t="str">
        <f>IFERROR(TIME(0,0,AVERAGEIFS('VISSIM Travel Time Outputs'!$I:$I,'VISSIM Travel Time Outputs'!$D:$D,$D88,'VISSIM Travel Time Outputs'!$A:$A,"AVG",'VISSIM Travel Time Outputs'!$B:$B,V$9)),"-")</f>
        <v>-</v>
      </c>
      <c r="W88" s="36" t="str">
        <f>IFERROR(TIME(0,0,AVERAGEIFS('VISSIM Travel Time Outputs'!$I:$I,'VISSIM Travel Time Outputs'!$D:$D,$D88,'VISSIM Travel Time Outputs'!$A:$A,"AVG",'VISSIM Travel Time Outputs'!$B:$B,W$9)),"-")</f>
        <v>-</v>
      </c>
      <c r="X88" s="177" t="str">
        <f>IFERROR(TIME(0,0,AVERAGEIFS('VISSIM Travel Time Outputs'!$I:$I,'VISSIM Travel Time Outputs'!$D:$D,$D88,'VISSIM Travel Time Outputs'!$A:$A,"AVG",'VISSIM Travel Time Outputs'!$B:$B,X$9)),"-")</f>
        <v>-</v>
      </c>
      <c r="Y88" s="304"/>
      <c r="Z88" s="379" t="str">
        <f>IFERROR(AVERAGEIFS('VISSIM Travel Time Outputs'!$F:$F,'VISSIM Travel Time Outputs'!$D:$D,$D88,'VISSIM Travel Time Outputs'!$A:$A,"AVG",'VISSIM Travel Time Outputs'!$B:$B,Z$9),"-")</f>
        <v>-</v>
      </c>
      <c r="AA88" s="380" t="str">
        <f>IFERROR(AVERAGEIFS('VISSIM Travel Time Outputs'!$F:$F,'VISSIM Travel Time Outputs'!$D:$D,$D88,'VISSIM Travel Time Outputs'!$A:$A,"AVG",'VISSIM Travel Time Outputs'!$B:$B,AA$9),"-")</f>
        <v>-</v>
      </c>
      <c r="AB88" s="380" t="str">
        <f>IFERROR(AVERAGEIFS('VISSIM Travel Time Outputs'!$F:$F,'VISSIM Travel Time Outputs'!$D:$D,$D88,'VISSIM Travel Time Outputs'!$A:$A,"AVG",'VISSIM Travel Time Outputs'!$B:$B,AB$9),"-")</f>
        <v>-</v>
      </c>
      <c r="AC88" s="380" t="str">
        <f>IFERROR(AVERAGEIFS('VISSIM Travel Time Outputs'!$F:$F,'VISSIM Travel Time Outputs'!$D:$D,$D88,'VISSIM Travel Time Outputs'!$A:$A,"AVG",'VISSIM Travel Time Outputs'!$B:$B,AC$9),"-")</f>
        <v>-</v>
      </c>
      <c r="AD88" s="380" t="str">
        <f>IFERROR(AVERAGEIFS('VISSIM Travel Time Outputs'!$F:$F,'VISSIM Travel Time Outputs'!$D:$D,$D88,'VISSIM Travel Time Outputs'!$A:$A,"AVG",'VISSIM Travel Time Outputs'!$B:$B,AD$9),"-")</f>
        <v>-</v>
      </c>
      <c r="AE88" s="380" t="str">
        <f>IFERROR(AVERAGEIFS('VISSIM Travel Time Outputs'!$F:$F,'VISSIM Travel Time Outputs'!$D:$D,$D88,'VISSIM Travel Time Outputs'!$A:$A,"AVG",'VISSIM Travel Time Outputs'!$B:$B,AE$9),"-")</f>
        <v>-</v>
      </c>
      <c r="AF88" s="380" t="str">
        <f>IFERROR(AVERAGEIFS('VISSIM Travel Time Outputs'!$F:$F,'VISSIM Travel Time Outputs'!$D:$D,$D88,'VISSIM Travel Time Outputs'!$A:$A,"AVG",'VISSIM Travel Time Outputs'!$B:$B,AF$9),"-")</f>
        <v>-</v>
      </c>
      <c r="AG88" s="380" t="str">
        <f>IFERROR(AVERAGEIFS('VISSIM Travel Time Outputs'!$F:$F,'VISSIM Travel Time Outputs'!$D:$D,$D88,'VISSIM Travel Time Outputs'!$A:$A,"AVG",'VISSIM Travel Time Outputs'!$B:$B,AG$9),"-")</f>
        <v>-</v>
      </c>
      <c r="AH88" s="380" t="str">
        <f>IFERROR(AVERAGEIFS('VISSIM Travel Time Outputs'!$F:$F,'VISSIM Travel Time Outputs'!$D:$D,$D88,'VISSIM Travel Time Outputs'!$A:$A,"AVG",'VISSIM Travel Time Outputs'!$B:$B,AH$9),"-")</f>
        <v>-</v>
      </c>
      <c r="AI88" s="380" t="str">
        <f>IFERROR(AVERAGEIFS('VISSIM Travel Time Outputs'!$F:$F,'VISSIM Travel Time Outputs'!$D:$D,$D88,'VISSIM Travel Time Outputs'!$A:$A,"AVG",'VISSIM Travel Time Outputs'!$B:$B,AI$9),"-")</f>
        <v>-</v>
      </c>
      <c r="AJ88" s="380" t="str">
        <f>IFERROR(AVERAGEIFS('VISSIM Travel Time Outputs'!$F:$F,'VISSIM Travel Time Outputs'!$D:$D,$D88,'VISSIM Travel Time Outputs'!$A:$A,"AVG",'VISSIM Travel Time Outputs'!$B:$B,AJ$9),"-")</f>
        <v>-</v>
      </c>
      <c r="AK88" s="380" t="str">
        <f>IFERROR(AVERAGEIFS('VISSIM Travel Time Outputs'!$F:$F,'VISSIM Travel Time Outputs'!$D:$D,$D88,'VISSIM Travel Time Outputs'!$A:$A,"AVG",'VISSIM Travel Time Outputs'!$B:$B,AK$9),"-")</f>
        <v>-</v>
      </c>
      <c r="AL88" s="380" t="str">
        <f>IFERROR(AVERAGEIFS('VISSIM Travel Time Outputs'!$F:$F,'VISSIM Travel Time Outputs'!$D:$D,$D88,'VISSIM Travel Time Outputs'!$A:$A,"AVG",'VISSIM Travel Time Outputs'!$B:$B,AL$9),"-")</f>
        <v>-</v>
      </c>
      <c r="AM88" s="380" t="str">
        <f>IFERROR(AVERAGEIFS('VISSIM Travel Time Outputs'!$F:$F,'VISSIM Travel Time Outputs'!$D:$D,$D88,'VISSIM Travel Time Outputs'!$A:$A,"AVG",'VISSIM Travel Time Outputs'!$B:$B,AM$9),"-")</f>
        <v>-</v>
      </c>
      <c r="AN88" s="380" t="str">
        <f>IFERROR(AVERAGEIFS('VISSIM Travel Time Outputs'!$F:$F,'VISSIM Travel Time Outputs'!$D:$D,$D88,'VISSIM Travel Time Outputs'!$A:$A,"AVG",'VISSIM Travel Time Outputs'!$B:$B,AN$9),"-")</f>
        <v>-</v>
      </c>
      <c r="AO88" s="381" t="str">
        <f>IFERROR(AVERAGEIFS('VISSIM Travel Time Outputs'!$F:$F,'VISSIM Travel Time Outputs'!$D:$D,$D88,'VISSIM Travel Time Outputs'!$A:$A,"AVG",'VISSIM Travel Time Outputs'!$B:$B,AO$9),"-")</f>
        <v>-</v>
      </c>
      <c r="AP88" s="387"/>
      <c r="AQ88" s="259" t="str">
        <f t="shared" si="35"/>
        <v>--</v>
      </c>
      <c r="AR88" s="410" t="str">
        <f t="shared" si="36"/>
        <v>--</v>
      </c>
      <c r="AS88" s="381">
        <f t="shared" si="37"/>
        <v>0</v>
      </c>
      <c r="AT88" s="305"/>
      <c r="AU88" s="259" t="str">
        <f>IFERROR(TIME(0,0,AVERAGEIFS('VISSIM Travel Time Outputs'!$J:$J,'VISSIM Travel Time Outputs'!$D:$D,$D88,'VISSIM Travel Time Outputs'!$A:$A,"AVG",'VISSIM Travel Time Outputs'!$B:$B,AU$9)),"-")</f>
        <v>-</v>
      </c>
      <c r="AV88" s="36" t="str">
        <f>IFERROR(TIME(0,0,AVERAGEIFS('VISSIM Travel Time Outputs'!$J:$J,'VISSIM Travel Time Outputs'!$D:$D,$D88,'VISSIM Travel Time Outputs'!$A:$A,"AVG",'VISSIM Travel Time Outputs'!$B:$B,AV$9)),"-")</f>
        <v>-</v>
      </c>
      <c r="AW88" s="36" t="str">
        <f>IFERROR(TIME(0,0,AVERAGEIFS('VISSIM Travel Time Outputs'!$J:$J,'VISSIM Travel Time Outputs'!$D:$D,$D88,'VISSIM Travel Time Outputs'!$A:$A,"AVG",'VISSIM Travel Time Outputs'!$B:$B,AW$9)),"-")</f>
        <v>-</v>
      </c>
      <c r="AX88" s="36" t="str">
        <f>IFERROR(TIME(0,0,AVERAGEIFS('VISSIM Travel Time Outputs'!$J:$J,'VISSIM Travel Time Outputs'!$D:$D,$D88,'VISSIM Travel Time Outputs'!$A:$A,"AVG",'VISSIM Travel Time Outputs'!$B:$B,AX$9)),"-")</f>
        <v>-</v>
      </c>
      <c r="AY88" s="36" t="str">
        <f>IFERROR(TIME(0,0,AVERAGEIFS('VISSIM Travel Time Outputs'!$J:$J,'VISSIM Travel Time Outputs'!$D:$D,$D88,'VISSIM Travel Time Outputs'!$A:$A,"AVG",'VISSIM Travel Time Outputs'!$B:$B,AY$9)),"-")</f>
        <v>-</v>
      </c>
      <c r="AZ88" s="36" t="str">
        <f>IFERROR(TIME(0,0,AVERAGEIFS('VISSIM Travel Time Outputs'!$J:$J,'VISSIM Travel Time Outputs'!$D:$D,$D88,'VISSIM Travel Time Outputs'!$A:$A,"AVG",'VISSIM Travel Time Outputs'!$B:$B,AZ$9)),"-")</f>
        <v>-</v>
      </c>
      <c r="BA88" s="36" t="str">
        <f>IFERROR(TIME(0,0,AVERAGEIFS('VISSIM Travel Time Outputs'!$J:$J,'VISSIM Travel Time Outputs'!$D:$D,$D88,'VISSIM Travel Time Outputs'!$A:$A,"AVG",'VISSIM Travel Time Outputs'!$B:$B,BA$9)),"-")</f>
        <v>-</v>
      </c>
      <c r="BB88" s="36" t="str">
        <f>IFERROR(TIME(0,0,AVERAGEIFS('VISSIM Travel Time Outputs'!$J:$J,'VISSIM Travel Time Outputs'!$D:$D,$D88,'VISSIM Travel Time Outputs'!$A:$A,"AVG",'VISSIM Travel Time Outputs'!$B:$B,BB$9)),"-")</f>
        <v>-</v>
      </c>
      <c r="BC88" s="36" t="str">
        <f>IFERROR(TIME(0,0,AVERAGEIFS('VISSIM Travel Time Outputs'!$J:$J,'VISSIM Travel Time Outputs'!$D:$D,$D88,'VISSIM Travel Time Outputs'!$A:$A,"AVG",'VISSIM Travel Time Outputs'!$B:$B,BC$9)),"-")</f>
        <v>-</v>
      </c>
      <c r="BD88" s="36" t="str">
        <f>IFERROR(TIME(0,0,AVERAGEIFS('VISSIM Travel Time Outputs'!$J:$J,'VISSIM Travel Time Outputs'!$D:$D,$D88,'VISSIM Travel Time Outputs'!$A:$A,"AVG",'VISSIM Travel Time Outputs'!$B:$B,BD$9)),"-")</f>
        <v>-</v>
      </c>
      <c r="BE88" s="36" t="str">
        <f>IFERROR(TIME(0,0,AVERAGEIFS('VISSIM Travel Time Outputs'!$J:$J,'VISSIM Travel Time Outputs'!$D:$D,$D88,'VISSIM Travel Time Outputs'!$A:$A,"AVG",'VISSIM Travel Time Outputs'!$B:$B,BE$9)),"-")</f>
        <v>-</v>
      </c>
      <c r="BF88" s="36" t="str">
        <f>IFERROR(TIME(0,0,AVERAGEIFS('VISSIM Travel Time Outputs'!$J:$J,'VISSIM Travel Time Outputs'!$D:$D,$D88,'VISSIM Travel Time Outputs'!$A:$A,"AVG",'VISSIM Travel Time Outputs'!$B:$B,BF$9)),"-")</f>
        <v>-</v>
      </c>
      <c r="BG88" s="36" t="str">
        <f>IFERROR(TIME(0,0,AVERAGEIFS('VISSIM Travel Time Outputs'!$J:$J,'VISSIM Travel Time Outputs'!$D:$D,$D88,'VISSIM Travel Time Outputs'!$A:$A,"AVG",'VISSIM Travel Time Outputs'!$B:$B,BG$9)),"-")</f>
        <v>-</v>
      </c>
      <c r="BH88" s="36" t="str">
        <f>IFERROR(TIME(0,0,AVERAGEIFS('VISSIM Travel Time Outputs'!$J:$J,'VISSIM Travel Time Outputs'!$D:$D,$D88,'VISSIM Travel Time Outputs'!$A:$A,"AVG",'VISSIM Travel Time Outputs'!$B:$B,BH$9)),"-")</f>
        <v>-</v>
      </c>
      <c r="BI88" s="36" t="str">
        <f>IFERROR(TIME(0,0,AVERAGEIFS('VISSIM Travel Time Outputs'!$J:$J,'VISSIM Travel Time Outputs'!$D:$D,$D88,'VISSIM Travel Time Outputs'!$A:$A,"AVG",'VISSIM Travel Time Outputs'!$B:$B,BI$9)),"-")</f>
        <v>-</v>
      </c>
      <c r="BJ88" s="177" t="str">
        <f>IFERROR(TIME(0,0,AVERAGEIFS('VISSIM Travel Time Outputs'!$J:$J,'VISSIM Travel Time Outputs'!$D:$D,$D88,'VISSIM Travel Time Outputs'!$A:$A,"AVG",'VISSIM Travel Time Outputs'!$B:$B,BJ$9)),"-")</f>
        <v>-</v>
      </c>
      <c r="BK88" s="164"/>
      <c r="BL88" s="379" t="str">
        <f>IFERROR(AVERAGEIFS('VISSIM Travel Time Outputs'!$G:$G,'VISSIM Travel Time Outputs'!$D:$D,$D88,'VISSIM Travel Time Outputs'!$A:$A,"AVG",'VISSIM Travel Time Outputs'!$B:$B,BL$9),"-")</f>
        <v>-</v>
      </c>
      <c r="BM88" s="380" t="str">
        <f>IFERROR(AVERAGEIFS('VISSIM Travel Time Outputs'!$G:$G,'VISSIM Travel Time Outputs'!$D:$D,$D88,'VISSIM Travel Time Outputs'!$A:$A,"AVG",'VISSIM Travel Time Outputs'!$B:$B,BM$9),"-")</f>
        <v>-</v>
      </c>
      <c r="BN88" s="380" t="str">
        <f>IFERROR(AVERAGEIFS('VISSIM Travel Time Outputs'!$G:$G,'VISSIM Travel Time Outputs'!$D:$D,$D88,'VISSIM Travel Time Outputs'!$A:$A,"AVG",'VISSIM Travel Time Outputs'!$B:$B,BN$9),"-")</f>
        <v>-</v>
      </c>
      <c r="BO88" s="380" t="str">
        <f>IFERROR(AVERAGEIFS('VISSIM Travel Time Outputs'!$G:$G,'VISSIM Travel Time Outputs'!$D:$D,$D88,'VISSIM Travel Time Outputs'!$A:$A,"AVG",'VISSIM Travel Time Outputs'!$B:$B,BO$9),"-")</f>
        <v>-</v>
      </c>
      <c r="BP88" s="380" t="str">
        <f>IFERROR(AVERAGEIFS('VISSIM Travel Time Outputs'!$G:$G,'VISSIM Travel Time Outputs'!$D:$D,$D88,'VISSIM Travel Time Outputs'!$A:$A,"AVG",'VISSIM Travel Time Outputs'!$B:$B,BP$9),"-")</f>
        <v>-</v>
      </c>
      <c r="BQ88" s="380" t="str">
        <f>IFERROR(AVERAGEIFS('VISSIM Travel Time Outputs'!$G:$G,'VISSIM Travel Time Outputs'!$D:$D,$D88,'VISSIM Travel Time Outputs'!$A:$A,"AVG",'VISSIM Travel Time Outputs'!$B:$B,BQ$9),"-")</f>
        <v>-</v>
      </c>
      <c r="BR88" s="380" t="str">
        <f>IFERROR(AVERAGEIFS('VISSIM Travel Time Outputs'!$G:$G,'VISSIM Travel Time Outputs'!$D:$D,$D88,'VISSIM Travel Time Outputs'!$A:$A,"AVG",'VISSIM Travel Time Outputs'!$B:$B,BR$9),"-")</f>
        <v>-</v>
      </c>
      <c r="BS88" s="380" t="str">
        <f>IFERROR(AVERAGEIFS('VISSIM Travel Time Outputs'!$G:$G,'VISSIM Travel Time Outputs'!$D:$D,$D88,'VISSIM Travel Time Outputs'!$A:$A,"AVG",'VISSIM Travel Time Outputs'!$B:$B,BS$9),"-")</f>
        <v>-</v>
      </c>
      <c r="BT88" s="380" t="str">
        <f>IFERROR(AVERAGEIFS('VISSIM Travel Time Outputs'!$G:$G,'VISSIM Travel Time Outputs'!$D:$D,$D88,'VISSIM Travel Time Outputs'!$A:$A,"AVG",'VISSIM Travel Time Outputs'!$B:$B,BT$9),"-")</f>
        <v>-</v>
      </c>
      <c r="BU88" s="380" t="str">
        <f>IFERROR(AVERAGEIFS('VISSIM Travel Time Outputs'!$G:$G,'VISSIM Travel Time Outputs'!$D:$D,$D88,'VISSIM Travel Time Outputs'!$A:$A,"AVG",'VISSIM Travel Time Outputs'!$B:$B,BU$9),"-")</f>
        <v>-</v>
      </c>
      <c r="BV88" s="380" t="str">
        <f>IFERROR(AVERAGEIFS('VISSIM Travel Time Outputs'!$G:$G,'VISSIM Travel Time Outputs'!$D:$D,$D88,'VISSIM Travel Time Outputs'!$A:$A,"AVG",'VISSIM Travel Time Outputs'!$B:$B,BV$9),"-")</f>
        <v>-</v>
      </c>
      <c r="BW88" s="380" t="str">
        <f>IFERROR(AVERAGEIFS('VISSIM Travel Time Outputs'!$G:$G,'VISSIM Travel Time Outputs'!$D:$D,$D88,'VISSIM Travel Time Outputs'!$A:$A,"AVG",'VISSIM Travel Time Outputs'!$B:$B,BW$9),"-")</f>
        <v>-</v>
      </c>
      <c r="BX88" s="380" t="str">
        <f>IFERROR(AVERAGEIFS('VISSIM Travel Time Outputs'!$G:$G,'VISSIM Travel Time Outputs'!$D:$D,$D88,'VISSIM Travel Time Outputs'!$A:$A,"AVG",'VISSIM Travel Time Outputs'!$B:$B,BX$9),"-")</f>
        <v>-</v>
      </c>
      <c r="BY88" s="380" t="str">
        <f>IFERROR(AVERAGEIFS('VISSIM Travel Time Outputs'!$G:$G,'VISSIM Travel Time Outputs'!$D:$D,$D88,'VISSIM Travel Time Outputs'!$A:$A,"AVG",'VISSIM Travel Time Outputs'!$B:$B,BY$9),"-")</f>
        <v>-</v>
      </c>
      <c r="BZ88" s="380" t="str">
        <f>IFERROR(AVERAGEIFS('VISSIM Travel Time Outputs'!$G:$G,'VISSIM Travel Time Outputs'!$D:$D,$D88,'VISSIM Travel Time Outputs'!$A:$A,"AVG",'VISSIM Travel Time Outputs'!$B:$B,BZ$9),"-")</f>
        <v>-</v>
      </c>
      <c r="CA88" s="381" t="str">
        <f>IFERROR(AVERAGEIFS('VISSIM Travel Time Outputs'!$G:$G,'VISSIM Travel Time Outputs'!$D:$D,$D88,'VISSIM Travel Time Outputs'!$A:$A,"AVG",'VISSIM Travel Time Outputs'!$B:$B,CA$9),"-")</f>
        <v>-</v>
      </c>
      <c r="CB88" s="304"/>
      <c r="CC88" s="259" t="str">
        <f t="shared" si="38"/>
        <v>--</v>
      </c>
      <c r="CD88" s="410" t="str">
        <f t="shared" si="39"/>
        <v>--</v>
      </c>
      <c r="CE88" s="381">
        <f t="shared" si="40"/>
        <v>0</v>
      </c>
      <c r="CF88" s="387"/>
      <c r="CG88" s="259" t="str">
        <f>IFERROR(GETPIVOTDATA("Average of TRAVTM(31)",#REF!,"TIMEINT",CG$9,"VEHICLETRAVELTIMEMEASUREMENT",$D88)/3600/24,"--")</f>
        <v>--</v>
      </c>
      <c r="CH88" s="36" t="str">
        <f>IFERROR(GETPIVOTDATA("Average of TRAVTM(31)",#REF!,"TIMEINT",CH$9,"VEHICLETRAVELTIMEMEASUREMENT",$D88)/3600/24,"--")</f>
        <v>--</v>
      </c>
      <c r="CI88" s="36" t="str">
        <f>IFERROR(GETPIVOTDATA("Average of TRAVTM(31)",#REF!,"TIMEINT",CI$9,"VEHICLETRAVELTIMEMEASUREMENT",$D88)/3600/24,"--")</f>
        <v>--</v>
      </c>
      <c r="CJ88" s="36" t="str">
        <f>IFERROR(GETPIVOTDATA("Average of TRAVTM(31)",#REF!,"TIMEINT",CJ$9,"VEHICLETRAVELTIMEMEASUREMENT",$D88)/3600/24,"--")</f>
        <v>--</v>
      </c>
      <c r="CK88" s="36" t="str">
        <f>IFERROR(GETPIVOTDATA("Average of TRAVTM(31)",#REF!,"TIMEINT",CK$9,"VEHICLETRAVELTIMEMEASUREMENT",$D88)/3600/24,"--")</f>
        <v>--</v>
      </c>
      <c r="CL88" s="36" t="str">
        <f>IFERROR(GETPIVOTDATA("Average of TRAVTM(31)",#REF!,"TIMEINT",CL$9,"VEHICLETRAVELTIMEMEASUREMENT",$D88)/3600/24,"--")</f>
        <v>--</v>
      </c>
      <c r="CM88" s="36" t="str">
        <f>IFERROR(GETPIVOTDATA("Average of TRAVTM(31)",#REF!,"TIMEINT",CM$9,"VEHICLETRAVELTIMEMEASUREMENT",$D88)/3600/24,"--")</f>
        <v>--</v>
      </c>
      <c r="CN88" s="36" t="str">
        <f>IFERROR(GETPIVOTDATA("Average of TRAVTM(31)",#REF!,"TIMEINT",CN$9,"VEHICLETRAVELTIMEMEASUREMENT",$D88)/3600/24,"--")</f>
        <v>--</v>
      </c>
      <c r="CO88" s="36" t="str">
        <f>IFERROR(GETPIVOTDATA("Average of TRAVTM(31)",#REF!,"TIMEINT",CO$9,"VEHICLETRAVELTIMEMEASUREMENT",$D88)/3600/24,"--")</f>
        <v>--</v>
      </c>
      <c r="CP88" s="36" t="str">
        <f>IFERROR(GETPIVOTDATA("Average of TRAVTM(31)",#REF!,"TIMEINT",CP$9,"VEHICLETRAVELTIMEMEASUREMENT",$D88)/3600/24,"--")</f>
        <v>--</v>
      </c>
      <c r="CQ88" s="36" t="str">
        <f>IFERROR(GETPIVOTDATA("Average of TRAVTM(31)",#REF!,"TIMEINT",CQ$9,"VEHICLETRAVELTIMEMEASUREMENT",$D88)/3600/24,"--")</f>
        <v>--</v>
      </c>
      <c r="CR88" s="36" t="str">
        <f>IFERROR(GETPIVOTDATA("Average of TRAVTM(31)",#REF!,"TIMEINT",CR$9,"VEHICLETRAVELTIMEMEASUREMENT",$D88)/3600/24,"--")</f>
        <v>--</v>
      </c>
      <c r="CS88" s="36" t="str">
        <f>IFERROR(GETPIVOTDATA("Average of TRAVTM(31)",#REF!,"TIMEINT",CS$9,"VEHICLETRAVELTIMEMEASUREMENT",$D88)/3600/24,"--")</f>
        <v>--</v>
      </c>
      <c r="CT88" s="36" t="str">
        <f>IFERROR(GETPIVOTDATA("Average of TRAVTM(31)",#REF!,"TIMEINT",CT$9,"VEHICLETRAVELTIMEMEASUREMENT",$D88)/3600/24,"--")</f>
        <v>--</v>
      </c>
      <c r="CU88" s="36" t="str">
        <f>IFERROR(GETPIVOTDATA("Average of TRAVTM(31)",#REF!,"TIMEINT",CU$9,"VEHICLETRAVELTIMEMEASUREMENT",$D88)/3600/24,"--")</f>
        <v>--</v>
      </c>
      <c r="CV88" s="177" t="str">
        <f>IFERROR(GETPIVOTDATA("Average of TRAVTM(31)",#REF!,"TIMEINT",CV$9,"VEHICLETRAVELTIMEMEASUREMENT",$D88)/3600/24,"--")</f>
        <v>--</v>
      </c>
      <c r="CW88" s="387"/>
      <c r="CX88" s="379" t="str">
        <f>IFERROR(GETPIVOTDATA("Average of VEHS(31)",#REF!,"TIMEINT",CX$9,"VEHICLETRAVELTIMEMEASUREMENT",$D88),"--")</f>
        <v>--</v>
      </c>
      <c r="CY88" s="380" t="str">
        <f>IFERROR(GETPIVOTDATA("Average of VEHS(31)",#REF!,"TIMEINT",CY$9,"VEHICLETRAVELTIMEMEASUREMENT",$D88),"--")</f>
        <v>--</v>
      </c>
      <c r="CZ88" s="380" t="str">
        <f>IFERROR(GETPIVOTDATA("Average of VEHS(31)",#REF!,"TIMEINT",CZ$9,"VEHICLETRAVELTIMEMEASUREMENT",$D88),"--")</f>
        <v>--</v>
      </c>
      <c r="DA88" s="380" t="str">
        <f>IFERROR(GETPIVOTDATA("Average of VEHS(31)",#REF!,"TIMEINT",DA$9,"VEHICLETRAVELTIMEMEASUREMENT",$D88),"--")</f>
        <v>--</v>
      </c>
      <c r="DB88" s="380" t="str">
        <f>IFERROR(GETPIVOTDATA("Average of VEHS(31)",#REF!,"TIMEINT",DB$9,"VEHICLETRAVELTIMEMEASUREMENT",$D88),"--")</f>
        <v>--</v>
      </c>
      <c r="DC88" s="380" t="str">
        <f>IFERROR(GETPIVOTDATA("Average of VEHS(31)",#REF!,"TIMEINT",DC$9,"VEHICLETRAVELTIMEMEASUREMENT",$D88),"--")</f>
        <v>--</v>
      </c>
      <c r="DD88" s="380" t="str">
        <f>IFERROR(GETPIVOTDATA("Average of VEHS(31)",#REF!,"TIMEINT",DD$9,"VEHICLETRAVELTIMEMEASUREMENT",$D88),"--")</f>
        <v>--</v>
      </c>
      <c r="DE88" s="380" t="str">
        <f>IFERROR(GETPIVOTDATA("Average of VEHS(31)",#REF!,"TIMEINT",DE$9,"VEHICLETRAVELTIMEMEASUREMENT",$D88),"--")</f>
        <v>--</v>
      </c>
      <c r="DF88" s="380" t="str">
        <f>IFERROR(GETPIVOTDATA("Average of VEHS(31)",#REF!,"TIMEINT",DF$9,"VEHICLETRAVELTIMEMEASUREMENT",$D88),"--")</f>
        <v>--</v>
      </c>
      <c r="DG88" s="380" t="str">
        <f>IFERROR(GETPIVOTDATA("Average of VEHS(31)",#REF!,"TIMEINT",DG$9,"VEHICLETRAVELTIMEMEASUREMENT",$D88),"--")</f>
        <v>--</v>
      </c>
      <c r="DH88" s="380" t="str">
        <f>IFERROR(GETPIVOTDATA("Average of VEHS(31)",#REF!,"TIMEINT",DH$9,"VEHICLETRAVELTIMEMEASUREMENT",$D88),"--")</f>
        <v>--</v>
      </c>
      <c r="DI88" s="380" t="str">
        <f>IFERROR(GETPIVOTDATA("Average of VEHS(31)",#REF!,"TIMEINT",DI$9,"VEHICLETRAVELTIMEMEASUREMENT",$D88),"--")</f>
        <v>--</v>
      </c>
      <c r="DJ88" s="380" t="str">
        <f>IFERROR(GETPIVOTDATA("Average of VEHS(31)",#REF!,"TIMEINT",DJ$9,"VEHICLETRAVELTIMEMEASUREMENT",$D88),"--")</f>
        <v>--</v>
      </c>
      <c r="DK88" s="380" t="str">
        <f>IFERROR(GETPIVOTDATA("Average of VEHS(31)",#REF!,"TIMEINT",DK$9,"VEHICLETRAVELTIMEMEASUREMENT",$D88),"--")</f>
        <v>--</v>
      </c>
      <c r="DL88" s="380" t="str">
        <f>IFERROR(GETPIVOTDATA("Average of VEHS(31)",#REF!,"TIMEINT",DL$9,"VEHICLETRAVELTIMEMEASUREMENT",$D88),"--")</f>
        <v>--</v>
      </c>
      <c r="DM88" s="381" t="str">
        <f>IFERROR(GETPIVOTDATA("Average of VEHS(31)",#REF!,"TIMEINT",DM$9,"VEHICLETRAVELTIMEMEASUREMENT",$D88),"--")</f>
        <v>--</v>
      </c>
      <c r="DN88" s="387"/>
      <c r="DO88" s="259" t="str">
        <f t="shared" si="41"/>
        <v>--</v>
      </c>
      <c r="DP88" s="410" t="str">
        <f t="shared" si="42"/>
        <v>--</v>
      </c>
      <c r="DQ88" s="381">
        <f t="shared" si="43"/>
        <v>0</v>
      </c>
      <c r="DR88" s="305"/>
      <c r="DS88" s="259" t="str">
        <f>IFERROR(TIME(0,0,AVERAGEIFS('VISSIM Travel Time Outputs'!$K:$K,'VISSIM Travel Time Outputs'!$D:$D,$D88,'VISSIM Travel Time Outputs'!$A:$A,"AVG",'VISSIM Travel Time Outputs'!$B:$B,DS$9)),"-")</f>
        <v>-</v>
      </c>
      <c r="DT88" s="36" t="str">
        <f>IFERROR(TIME(0,0,AVERAGEIFS('VISSIM Travel Time Outputs'!$K:$K,'VISSIM Travel Time Outputs'!$D:$D,$D88,'VISSIM Travel Time Outputs'!$A:$A,"AVG",'VISSIM Travel Time Outputs'!$B:$B,DT$9)),"-")</f>
        <v>-</v>
      </c>
      <c r="DU88" s="36" t="str">
        <f>IFERROR(TIME(0,0,AVERAGEIFS('VISSIM Travel Time Outputs'!$K:$K,'VISSIM Travel Time Outputs'!$D:$D,$D88,'VISSIM Travel Time Outputs'!$A:$A,"AVG",'VISSIM Travel Time Outputs'!$B:$B,DU$9)),"-")</f>
        <v>-</v>
      </c>
      <c r="DV88" s="36" t="str">
        <f>IFERROR(TIME(0,0,AVERAGEIFS('VISSIM Travel Time Outputs'!$K:$K,'VISSIM Travel Time Outputs'!$D:$D,$D88,'VISSIM Travel Time Outputs'!$A:$A,"AVG",'VISSIM Travel Time Outputs'!$B:$B,DV$9)),"-")</f>
        <v>-</v>
      </c>
      <c r="DW88" s="36" t="str">
        <f>IFERROR(TIME(0,0,AVERAGEIFS('VISSIM Travel Time Outputs'!$K:$K,'VISSIM Travel Time Outputs'!$D:$D,$D88,'VISSIM Travel Time Outputs'!$A:$A,"AVG",'VISSIM Travel Time Outputs'!$B:$B,DW$9)),"-")</f>
        <v>-</v>
      </c>
      <c r="DX88" s="36" t="str">
        <f>IFERROR(TIME(0,0,AVERAGEIFS('VISSIM Travel Time Outputs'!$K:$K,'VISSIM Travel Time Outputs'!$D:$D,$D88,'VISSIM Travel Time Outputs'!$A:$A,"AVG",'VISSIM Travel Time Outputs'!$B:$B,DX$9)),"-")</f>
        <v>-</v>
      </c>
      <c r="DY88" s="36" t="str">
        <f>IFERROR(TIME(0,0,AVERAGEIFS('VISSIM Travel Time Outputs'!$K:$K,'VISSIM Travel Time Outputs'!$D:$D,$D88,'VISSIM Travel Time Outputs'!$A:$A,"AVG",'VISSIM Travel Time Outputs'!$B:$B,DY$9)),"-")</f>
        <v>-</v>
      </c>
      <c r="DZ88" s="36" t="str">
        <f>IFERROR(TIME(0,0,AVERAGEIFS('VISSIM Travel Time Outputs'!$K:$K,'VISSIM Travel Time Outputs'!$D:$D,$D88,'VISSIM Travel Time Outputs'!$A:$A,"AVG",'VISSIM Travel Time Outputs'!$B:$B,DZ$9)),"-")</f>
        <v>-</v>
      </c>
      <c r="EA88" s="36" t="str">
        <f>IFERROR(TIME(0,0,AVERAGEIFS('VISSIM Travel Time Outputs'!$K:$K,'VISSIM Travel Time Outputs'!$D:$D,$D88,'VISSIM Travel Time Outputs'!$A:$A,"AVG",'VISSIM Travel Time Outputs'!$B:$B,EA$9)),"-")</f>
        <v>-</v>
      </c>
      <c r="EB88" s="36" t="str">
        <f>IFERROR(TIME(0,0,AVERAGEIFS('VISSIM Travel Time Outputs'!$K:$K,'VISSIM Travel Time Outputs'!$D:$D,$D88,'VISSIM Travel Time Outputs'!$A:$A,"AVG",'VISSIM Travel Time Outputs'!$B:$B,EB$9)),"-")</f>
        <v>-</v>
      </c>
      <c r="EC88" s="36" t="str">
        <f>IFERROR(TIME(0,0,AVERAGEIFS('VISSIM Travel Time Outputs'!$K:$K,'VISSIM Travel Time Outputs'!$D:$D,$D88,'VISSIM Travel Time Outputs'!$A:$A,"AVG",'VISSIM Travel Time Outputs'!$B:$B,EC$9)),"-")</f>
        <v>-</v>
      </c>
      <c r="ED88" s="36" t="str">
        <f>IFERROR(TIME(0,0,AVERAGEIFS('VISSIM Travel Time Outputs'!$K:$K,'VISSIM Travel Time Outputs'!$D:$D,$D88,'VISSIM Travel Time Outputs'!$A:$A,"AVG",'VISSIM Travel Time Outputs'!$B:$B,ED$9)),"-")</f>
        <v>-</v>
      </c>
      <c r="EE88" s="36" t="str">
        <f>IFERROR(TIME(0,0,AVERAGEIFS('VISSIM Travel Time Outputs'!$K:$K,'VISSIM Travel Time Outputs'!$D:$D,$D88,'VISSIM Travel Time Outputs'!$A:$A,"AVG",'VISSIM Travel Time Outputs'!$B:$B,EE$9)),"-")</f>
        <v>-</v>
      </c>
      <c r="EF88" s="36" t="str">
        <f>IFERROR(TIME(0,0,AVERAGEIFS('VISSIM Travel Time Outputs'!$K:$K,'VISSIM Travel Time Outputs'!$D:$D,$D88,'VISSIM Travel Time Outputs'!$A:$A,"AVG",'VISSIM Travel Time Outputs'!$B:$B,EF$9)),"-")</f>
        <v>-</v>
      </c>
      <c r="EG88" s="36" t="str">
        <f>IFERROR(TIME(0,0,AVERAGEIFS('VISSIM Travel Time Outputs'!$K:$K,'VISSIM Travel Time Outputs'!$D:$D,$D88,'VISSIM Travel Time Outputs'!$A:$A,"AVG",'VISSIM Travel Time Outputs'!$B:$B,EG$9)),"-")</f>
        <v>-</v>
      </c>
      <c r="EH88" s="177" t="str">
        <f>IFERROR(TIME(0,0,AVERAGEIFS('VISSIM Travel Time Outputs'!$K:$K,'VISSIM Travel Time Outputs'!$D:$D,$D88,'VISSIM Travel Time Outputs'!$A:$A,"AVG",'VISSIM Travel Time Outputs'!$B:$B,EH$9)),"-")</f>
        <v>-</v>
      </c>
      <c r="EI88" s="164"/>
      <c r="EJ88" s="379" t="str">
        <f>IFERROR(AVERAGEIFS('VISSIM Travel Time Outputs'!$H:$H,'VISSIM Travel Time Outputs'!$D:$D,$D88,'VISSIM Travel Time Outputs'!$A:$A,"AVG",'VISSIM Travel Time Outputs'!$B:$B,EJ$9),"-")</f>
        <v>-</v>
      </c>
      <c r="EK88" s="380" t="str">
        <f>IFERROR(AVERAGEIFS('VISSIM Travel Time Outputs'!$H:$H,'VISSIM Travel Time Outputs'!$D:$D,$D88,'VISSIM Travel Time Outputs'!$A:$A,"AVG",'VISSIM Travel Time Outputs'!$B:$B,EK$9),"-")</f>
        <v>-</v>
      </c>
      <c r="EL88" s="380" t="str">
        <f>IFERROR(AVERAGEIFS('VISSIM Travel Time Outputs'!$H:$H,'VISSIM Travel Time Outputs'!$D:$D,$D88,'VISSIM Travel Time Outputs'!$A:$A,"AVG",'VISSIM Travel Time Outputs'!$B:$B,EL$9),"-")</f>
        <v>-</v>
      </c>
      <c r="EM88" s="380" t="str">
        <f>IFERROR(AVERAGEIFS('VISSIM Travel Time Outputs'!$H:$H,'VISSIM Travel Time Outputs'!$D:$D,$D88,'VISSIM Travel Time Outputs'!$A:$A,"AVG",'VISSIM Travel Time Outputs'!$B:$B,EM$9),"-")</f>
        <v>-</v>
      </c>
      <c r="EN88" s="380" t="str">
        <f>IFERROR(AVERAGEIFS('VISSIM Travel Time Outputs'!$H:$H,'VISSIM Travel Time Outputs'!$D:$D,$D88,'VISSIM Travel Time Outputs'!$A:$A,"AVG",'VISSIM Travel Time Outputs'!$B:$B,EN$9),"-")</f>
        <v>-</v>
      </c>
      <c r="EO88" s="380" t="str">
        <f>IFERROR(AVERAGEIFS('VISSIM Travel Time Outputs'!$H:$H,'VISSIM Travel Time Outputs'!$D:$D,$D88,'VISSIM Travel Time Outputs'!$A:$A,"AVG",'VISSIM Travel Time Outputs'!$B:$B,EO$9),"-")</f>
        <v>-</v>
      </c>
      <c r="EP88" s="380" t="str">
        <f>IFERROR(AVERAGEIFS('VISSIM Travel Time Outputs'!$H:$H,'VISSIM Travel Time Outputs'!$D:$D,$D88,'VISSIM Travel Time Outputs'!$A:$A,"AVG",'VISSIM Travel Time Outputs'!$B:$B,EP$9),"-")</f>
        <v>-</v>
      </c>
      <c r="EQ88" s="380" t="str">
        <f>IFERROR(AVERAGEIFS('VISSIM Travel Time Outputs'!$H:$H,'VISSIM Travel Time Outputs'!$D:$D,$D88,'VISSIM Travel Time Outputs'!$A:$A,"AVG",'VISSIM Travel Time Outputs'!$B:$B,EQ$9),"-")</f>
        <v>-</v>
      </c>
      <c r="ER88" s="380" t="str">
        <f>IFERROR(AVERAGEIFS('VISSIM Travel Time Outputs'!$H:$H,'VISSIM Travel Time Outputs'!$D:$D,$D88,'VISSIM Travel Time Outputs'!$A:$A,"AVG",'VISSIM Travel Time Outputs'!$B:$B,ER$9),"-")</f>
        <v>-</v>
      </c>
      <c r="ES88" s="380" t="str">
        <f>IFERROR(AVERAGEIFS('VISSIM Travel Time Outputs'!$H:$H,'VISSIM Travel Time Outputs'!$D:$D,$D88,'VISSIM Travel Time Outputs'!$A:$A,"AVG",'VISSIM Travel Time Outputs'!$B:$B,ES$9),"-")</f>
        <v>-</v>
      </c>
      <c r="ET88" s="380" t="str">
        <f>IFERROR(AVERAGEIFS('VISSIM Travel Time Outputs'!$H:$H,'VISSIM Travel Time Outputs'!$D:$D,$D88,'VISSIM Travel Time Outputs'!$A:$A,"AVG",'VISSIM Travel Time Outputs'!$B:$B,ET$9),"-")</f>
        <v>-</v>
      </c>
      <c r="EU88" s="380" t="str">
        <f>IFERROR(AVERAGEIFS('VISSIM Travel Time Outputs'!$H:$H,'VISSIM Travel Time Outputs'!$D:$D,$D88,'VISSIM Travel Time Outputs'!$A:$A,"AVG",'VISSIM Travel Time Outputs'!$B:$B,EU$9),"-")</f>
        <v>-</v>
      </c>
      <c r="EV88" s="380" t="str">
        <f>IFERROR(AVERAGEIFS('VISSIM Travel Time Outputs'!$H:$H,'VISSIM Travel Time Outputs'!$D:$D,$D88,'VISSIM Travel Time Outputs'!$A:$A,"AVG",'VISSIM Travel Time Outputs'!$B:$B,EV$9),"-")</f>
        <v>-</v>
      </c>
      <c r="EW88" s="380" t="str">
        <f>IFERROR(AVERAGEIFS('VISSIM Travel Time Outputs'!$H:$H,'VISSIM Travel Time Outputs'!$D:$D,$D88,'VISSIM Travel Time Outputs'!$A:$A,"AVG",'VISSIM Travel Time Outputs'!$B:$B,EW$9),"-")</f>
        <v>-</v>
      </c>
      <c r="EX88" s="380" t="str">
        <f>IFERROR(AVERAGEIFS('VISSIM Travel Time Outputs'!$H:$H,'VISSIM Travel Time Outputs'!$D:$D,$D88,'VISSIM Travel Time Outputs'!$A:$A,"AVG",'VISSIM Travel Time Outputs'!$B:$B,EX$9),"-")</f>
        <v>-</v>
      </c>
      <c r="EY88" s="381" t="str">
        <f>IFERROR(AVERAGEIFS('VISSIM Travel Time Outputs'!$H:$H,'VISSIM Travel Time Outputs'!$D:$D,$D88,'VISSIM Travel Time Outputs'!$A:$A,"AVG",'VISSIM Travel Time Outputs'!$B:$B,EY$9),"-")</f>
        <v>-</v>
      </c>
      <c r="EZ88" s="304"/>
      <c r="FA88" s="259" t="str">
        <f t="shared" si="44"/>
        <v>--</v>
      </c>
      <c r="FB88" s="410" t="str">
        <f t="shared" si="45"/>
        <v>--</v>
      </c>
      <c r="FC88" s="381">
        <f t="shared" si="46"/>
        <v>0</v>
      </c>
      <c r="FD88" s="387"/>
      <c r="FE88" s="259" t="str">
        <f>IFERROR(GETPIVOTDATA("Average of TRAVTM(40)",#REF!,"TIMEINT",FE$9,"VEHICLETRAVELTIMEMEASUREMENT",$D88)/3600/24,"--")</f>
        <v>--</v>
      </c>
      <c r="FF88" s="36" t="str">
        <f>IFERROR(GETPIVOTDATA("Average of TRAVTM(40)",#REF!,"TIMEINT",FF$9,"VEHICLETRAVELTIMEMEASUREMENT",$D88)/3600/24,"--")</f>
        <v>--</v>
      </c>
      <c r="FG88" s="36" t="str">
        <f>IFERROR(GETPIVOTDATA("Average of TRAVTM(40)",#REF!,"TIMEINT",FG$9,"VEHICLETRAVELTIMEMEASUREMENT",$D88)/3600/24,"--")</f>
        <v>--</v>
      </c>
      <c r="FH88" s="36" t="str">
        <f>IFERROR(GETPIVOTDATA("Average of TRAVTM(40)",#REF!,"TIMEINT",FH$9,"VEHICLETRAVELTIMEMEASUREMENT",$D88)/3600/24,"--")</f>
        <v>--</v>
      </c>
      <c r="FI88" s="36" t="str">
        <f>IFERROR(GETPIVOTDATA("Average of TRAVTM(40)",#REF!,"TIMEINT",FI$9,"VEHICLETRAVELTIMEMEASUREMENT",$D88)/3600/24,"--")</f>
        <v>--</v>
      </c>
      <c r="FJ88" s="36" t="str">
        <f>IFERROR(GETPIVOTDATA("Average of TRAVTM(40)",#REF!,"TIMEINT",FJ$9,"VEHICLETRAVELTIMEMEASUREMENT",$D88)/3600/24,"--")</f>
        <v>--</v>
      </c>
      <c r="FK88" s="36" t="str">
        <f>IFERROR(GETPIVOTDATA("Average of TRAVTM(40)",#REF!,"TIMEINT",FK$9,"VEHICLETRAVELTIMEMEASUREMENT",$D88)/3600/24,"--")</f>
        <v>--</v>
      </c>
      <c r="FL88" s="36" t="str">
        <f>IFERROR(GETPIVOTDATA("Average of TRAVTM(40)",#REF!,"TIMEINT",FL$9,"VEHICLETRAVELTIMEMEASUREMENT",$D88)/3600/24,"--")</f>
        <v>--</v>
      </c>
      <c r="FM88" s="36" t="str">
        <f>IFERROR(GETPIVOTDATA("Average of TRAVTM(40)",#REF!,"TIMEINT",FM$9,"VEHICLETRAVELTIMEMEASUREMENT",$D88)/3600/24,"--")</f>
        <v>--</v>
      </c>
      <c r="FN88" s="36" t="str">
        <f>IFERROR(GETPIVOTDATA("Average of TRAVTM(40)",#REF!,"TIMEINT",FN$9,"VEHICLETRAVELTIMEMEASUREMENT",$D88)/3600/24,"--")</f>
        <v>--</v>
      </c>
      <c r="FO88" s="36" t="str">
        <f>IFERROR(GETPIVOTDATA("Average of TRAVTM(40)",#REF!,"TIMEINT",FO$9,"VEHICLETRAVELTIMEMEASUREMENT",$D88)/3600/24,"--")</f>
        <v>--</v>
      </c>
      <c r="FP88" s="36" t="str">
        <f>IFERROR(GETPIVOTDATA("Average of TRAVTM(40)",#REF!,"TIMEINT",FP$9,"VEHICLETRAVELTIMEMEASUREMENT",$D88)/3600/24,"--")</f>
        <v>--</v>
      </c>
      <c r="FQ88" s="36" t="str">
        <f>IFERROR(GETPIVOTDATA("Average of TRAVTM(40)",#REF!,"TIMEINT",FQ$9,"VEHICLETRAVELTIMEMEASUREMENT",$D88)/3600/24,"--")</f>
        <v>--</v>
      </c>
      <c r="FR88" s="36" t="str">
        <f>IFERROR(GETPIVOTDATA("Average of TRAVTM(40)",#REF!,"TIMEINT",FR$9,"VEHICLETRAVELTIMEMEASUREMENT",$D88)/3600/24,"--")</f>
        <v>--</v>
      </c>
      <c r="FS88" s="36" t="str">
        <f>IFERROR(GETPIVOTDATA("Average of TRAVTM(40)",#REF!,"TIMEINT",FS$9,"VEHICLETRAVELTIMEMEASUREMENT",$D88)/3600/24,"--")</f>
        <v>--</v>
      </c>
      <c r="FT88" s="177" t="str">
        <f>IFERROR(GETPIVOTDATA("Average of TRAVTM(40)",#REF!,"TIMEINT",FT$9,"VEHICLETRAVELTIMEMEASUREMENT",$D88)/3600/24,"--")</f>
        <v>--</v>
      </c>
      <c r="FU88" s="387"/>
      <c r="FV88" s="379" t="str">
        <f>IFERROR(GETPIVOTDATA("Average of VEHS(40)",#REF!,"TIMEINT",FV$9,"VEHICLETRAVELTIMEMEASUREMENT",$D88),"--")</f>
        <v>--</v>
      </c>
      <c r="FW88" s="380" t="str">
        <f>IFERROR(GETPIVOTDATA("Average of VEHS(40)",#REF!,"TIMEINT",FW$9,"VEHICLETRAVELTIMEMEASUREMENT",$D88),"--")</f>
        <v>--</v>
      </c>
      <c r="FX88" s="380" t="str">
        <f>IFERROR(GETPIVOTDATA("Average of VEHS(40)",#REF!,"TIMEINT",FX$9,"VEHICLETRAVELTIMEMEASUREMENT",$D88),"--")</f>
        <v>--</v>
      </c>
      <c r="FY88" s="380" t="str">
        <f>IFERROR(GETPIVOTDATA("Average of VEHS(40)",#REF!,"TIMEINT",FY$9,"VEHICLETRAVELTIMEMEASUREMENT",$D88),"--")</f>
        <v>--</v>
      </c>
      <c r="FZ88" s="380" t="str">
        <f>IFERROR(GETPIVOTDATA("Average of VEHS(40)",#REF!,"TIMEINT",FZ$9,"VEHICLETRAVELTIMEMEASUREMENT",$D88),"--")</f>
        <v>--</v>
      </c>
      <c r="GA88" s="380" t="str">
        <f>IFERROR(GETPIVOTDATA("Average of VEHS(40)",#REF!,"TIMEINT",GA$9,"VEHICLETRAVELTIMEMEASUREMENT",$D88),"--")</f>
        <v>--</v>
      </c>
      <c r="GB88" s="380" t="str">
        <f>IFERROR(GETPIVOTDATA("Average of VEHS(40)",#REF!,"TIMEINT",GB$9,"VEHICLETRAVELTIMEMEASUREMENT",$D88),"--")</f>
        <v>--</v>
      </c>
      <c r="GC88" s="380" t="str">
        <f>IFERROR(GETPIVOTDATA("Average of VEHS(40)",#REF!,"TIMEINT",GC$9,"VEHICLETRAVELTIMEMEASUREMENT",$D88),"--")</f>
        <v>--</v>
      </c>
      <c r="GD88" s="380" t="str">
        <f>IFERROR(GETPIVOTDATA("Average of VEHS(40)",#REF!,"TIMEINT",GD$9,"VEHICLETRAVELTIMEMEASUREMENT",$D88),"--")</f>
        <v>--</v>
      </c>
      <c r="GE88" s="380" t="str">
        <f>IFERROR(GETPIVOTDATA("Average of VEHS(40)",#REF!,"TIMEINT",GE$9,"VEHICLETRAVELTIMEMEASUREMENT",$D88),"--")</f>
        <v>--</v>
      </c>
      <c r="GF88" s="380" t="str">
        <f>IFERROR(GETPIVOTDATA("Average of VEHS(40)",#REF!,"TIMEINT",GF$9,"VEHICLETRAVELTIMEMEASUREMENT",$D88),"--")</f>
        <v>--</v>
      </c>
      <c r="GG88" s="380" t="str">
        <f>IFERROR(GETPIVOTDATA("Average of VEHS(40)",#REF!,"TIMEINT",GG$9,"VEHICLETRAVELTIMEMEASUREMENT",$D88),"--")</f>
        <v>--</v>
      </c>
      <c r="GH88" s="380" t="str">
        <f>IFERROR(GETPIVOTDATA("Average of VEHS(40)",#REF!,"TIMEINT",GH$9,"VEHICLETRAVELTIMEMEASUREMENT",$D88),"--")</f>
        <v>--</v>
      </c>
      <c r="GI88" s="380" t="str">
        <f>IFERROR(GETPIVOTDATA("Average of VEHS(40)",#REF!,"TIMEINT",GI$9,"VEHICLETRAVELTIMEMEASUREMENT",$D88),"--")</f>
        <v>--</v>
      </c>
      <c r="GJ88" s="380" t="str">
        <f>IFERROR(GETPIVOTDATA("Average of VEHS(40)",#REF!,"TIMEINT",GJ$9,"VEHICLETRAVELTIMEMEASUREMENT",$D88),"--")</f>
        <v>--</v>
      </c>
      <c r="GK88" s="381" t="str">
        <f>IFERROR(GETPIVOTDATA("Average of VEHS(40)",#REF!,"TIMEINT",GK$9,"VEHICLETRAVELTIMEMEASUREMENT",$D88),"--")</f>
        <v>--</v>
      </c>
      <c r="GL88" s="387"/>
      <c r="GM88" s="259" t="str">
        <f t="shared" si="47"/>
        <v>--</v>
      </c>
      <c r="GN88" s="410" t="str">
        <f t="shared" si="48"/>
        <v>--</v>
      </c>
      <c r="GO88" s="381">
        <f t="shared" si="49"/>
        <v>0</v>
      </c>
      <c r="GP88" s="387"/>
      <c r="GQ88" s="259" t="str">
        <f>IFERROR(GETPIVOTDATA("Average of TRAVTM(60)",#REF!,"TIMEINT",GQ$9,"VEHICLETRAVELTIMEMEASUREMENT",$D88)/3600/24,"--")</f>
        <v>--</v>
      </c>
      <c r="GR88" s="36" t="str">
        <f>IFERROR(GETPIVOTDATA("Average of TRAVTM(60)",#REF!,"TIMEINT",GR$9,"VEHICLETRAVELTIMEMEASUREMENT",$D88)/3600/24,"--")</f>
        <v>--</v>
      </c>
      <c r="GS88" s="36" t="str">
        <f>IFERROR(GETPIVOTDATA("Average of TRAVTM(60)",#REF!,"TIMEINT",GS$9,"VEHICLETRAVELTIMEMEASUREMENT",$D88)/3600/24,"--")</f>
        <v>--</v>
      </c>
      <c r="GT88" s="36" t="str">
        <f>IFERROR(GETPIVOTDATA("Average of TRAVTM(60)",#REF!,"TIMEINT",GT$9,"VEHICLETRAVELTIMEMEASUREMENT",$D88)/3600/24,"--")</f>
        <v>--</v>
      </c>
      <c r="GU88" s="36" t="str">
        <f>IFERROR(GETPIVOTDATA("Average of TRAVTM(60)",#REF!,"TIMEINT",GU$9,"VEHICLETRAVELTIMEMEASUREMENT",$D88)/3600/24,"--")</f>
        <v>--</v>
      </c>
      <c r="GV88" s="36" t="str">
        <f>IFERROR(GETPIVOTDATA("Average of TRAVTM(60)",#REF!,"TIMEINT",GV$9,"VEHICLETRAVELTIMEMEASUREMENT",$D88)/3600/24,"--")</f>
        <v>--</v>
      </c>
      <c r="GW88" s="36" t="str">
        <f>IFERROR(GETPIVOTDATA("Average of TRAVTM(60)",#REF!,"TIMEINT",GW$9,"VEHICLETRAVELTIMEMEASUREMENT",$D88)/3600/24,"--")</f>
        <v>--</v>
      </c>
      <c r="GX88" s="36" t="str">
        <f>IFERROR(GETPIVOTDATA("Average of TRAVTM(60)",#REF!,"TIMEINT",GX$9,"VEHICLETRAVELTIMEMEASUREMENT",$D88)/3600/24,"--")</f>
        <v>--</v>
      </c>
      <c r="GY88" s="36" t="str">
        <f>IFERROR(GETPIVOTDATA("Average of TRAVTM(60)",#REF!,"TIMEINT",GY$9,"VEHICLETRAVELTIMEMEASUREMENT",$D88)/3600/24,"--")</f>
        <v>--</v>
      </c>
      <c r="GZ88" s="36" t="str">
        <f>IFERROR(GETPIVOTDATA("Average of TRAVTM(60)",#REF!,"TIMEINT",GZ$9,"VEHICLETRAVELTIMEMEASUREMENT",$D88)/3600/24,"--")</f>
        <v>--</v>
      </c>
      <c r="HA88" s="36" t="str">
        <f>IFERROR(GETPIVOTDATA("Average of TRAVTM(60)",#REF!,"TIMEINT",HA$9,"VEHICLETRAVELTIMEMEASUREMENT",$D88)/3600/24,"--")</f>
        <v>--</v>
      </c>
      <c r="HB88" s="36" t="str">
        <f>IFERROR(GETPIVOTDATA("Average of TRAVTM(60)",#REF!,"TIMEINT",HB$9,"VEHICLETRAVELTIMEMEASUREMENT",$D88)/3600/24,"--")</f>
        <v>--</v>
      </c>
      <c r="HC88" s="36" t="str">
        <f>IFERROR(GETPIVOTDATA("Average of TRAVTM(60)",#REF!,"TIMEINT",HC$9,"VEHICLETRAVELTIMEMEASUREMENT",$D88)/3600/24,"--")</f>
        <v>--</v>
      </c>
      <c r="HD88" s="36" t="str">
        <f>IFERROR(GETPIVOTDATA("Average of TRAVTM(60)",#REF!,"TIMEINT",HD$9,"VEHICLETRAVELTIMEMEASUREMENT",$D88)/3600/24,"--")</f>
        <v>--</v>
      </c>
      <c r="HE88" s="36" t="str">
        <f>IFERROR(GETPIVOTDATA("Average of TRAVTM(60)",#REF!,"TIMEINT",HE$9,"VEHICLETRAVELTIMEMEASUREMENT",$D88)/3600/24,"--")</f>
        <v>--</v>
      </c>
      <c r="HF88" s="177" t="str">
        <f>IFERROR(GETPIVOTDATA("Average of TRAVTM(60)",#REF!,"TIMEINT",HF$9,"VEHICLETRAVELTIMEMEASUREMENT",$D88)/3600/24,"--")</f>
        <v>--</v>
      </c>
      <c r="HG88" s="387"/>
      <c r="HH88" s="379" t="str">
        <f>IFERROR(GETPIVOTDATA("Average of VEHS(60)",#REF!,"TIMEINT",HH$9,"VEHICLETRAVELTIMEMEASUREMENT",$D88),"--")</f>
        <v>--</v>
      </c>
      <c r="HI88" s="380" t="str">
        <f>IFERROR(GETPIVOTDATA("Average of VEHS(60)",#REF!,"TIMEINT",HI$9,"VEHICLETRAVELTIMEMEASUREMENT",$D88),"--")</f>
        <v>--</v>
      </c>
      <c r="HJ88" s="380" t="str">
        <f>IFERROR(GETPIVOTDATA("Average of VEHS(60)",#REF!,"TIMEINT",HJ$9,"VEHICLETRAVELTIMEMEASUREMENT",$D88),"--")</f>
        <v>--</v>
      </c>
      <c r="HK88" s="380" t="str">
        <f>IFERROR(GETPIVOTDATA("Average of VEHS(60)",#REF!,"TIMEINT",HK$9,"VEHICLETRAVELTIMEMEASUREMENT",$D88),"--")</f>
        <v>--</v>
      </c>
      <c r="HL88" s="380" t="str">
        <f>IFERROR(GETPIVOTDATA("Average of VEHS(60)",#REF!,"TIMEINT",HL$9,"VEHICLETRAVELTIMEMEASUREMENT",$D88),"--")</f>
        <v>--</v>
      </c>
      <c r="HM88" s="380" t="str">
        <f>IFERROR(GETPIVOTDATA("Average of VEHS(60)",#REF!,"TIMEINT",HM$9,"VEHICLETRAVELTIMEMEASUREMENT",$D88),"--")</f>
        <v>--</v>
      </c>
      <c r="HN88" s="380" t="str">
        <f>IFERROR(GETPIVOTDATA("Average of VEHS(60)",#REF!,"TIMEINT",HN$9,"VEHICLETRAVELTIMEMEASUREMENT",$D88),"--")</f>
        <v>--</v>
      </c>
      <c r="HO88" s="380" t="str">
        <f>IFERROR(GETPIVOTDATA("Average of VEHS(60)",#REF!,"TIMEINT",HO$9,"VEHICLETRAVELTIMEMEASUREMENT",$D88),"--")</f>
        <v>--</v>
      </c>
      <c r="HP88" s="380" t="str">
        <f>IFERROR(GETPIVOTDATA("Average of VEHS(60)",#REF!,"TIMEINT",HP$9,"VEHICLETRAVELTIMEMEASUREMENT",$D88),"--")</f>
        <v>--</v>
      </c>
      <c r="HQ88" s="380" t="str">
        <f>IFERROR(GETPIVOTDATA("Average of VEHS(60)",#REF!,"TIMEINT",HQ$9,"VEHICLETRAVELTIMEMEASUREMENT",$D88),"--")</f>
        <v>--</v>
      </c>
      <c r="HR88" s="380" t="str">
        <f>IFERROR(GETPIVOTDATA("Average of VEHS(60)",#REF!,"TIMEINT",HR$9,"VEHICLETRAVELTIMEMEASUREMENT",$D88),"--")</f>
        <v>--</v>
      </c>
      <c r="HS88" s="380" t="str">
        <f>IFERROR(GETPIVOTDATA("Average of VEHS(60)",#REF!,"TIMEINT",HS$9,"VEHICLETRAVELTIMEMEASUREMENT",$D88),"--")</f>
        <v>--</v>
      </c>
      <c r="HT88" s="380" t="str">
        <f>IFERROR(GETPIVOTDATA("Average of VEHS(60)",#REF!,"TIMEINT",HT$9,"VEHICLETRAVELTIMEMEASUREMENT",$D88),"--")</f>
        <v>--</v>
      </c>
      <c r="HU88" s="380" t="str">
        <f>IFERROR(GETPIVOTDATA("Average of VEHS(60)",#REF!,"TIMEINT",HU$9,"VEHICLETRAVELTIMEMEASUREMENT",$D88),"--")</f>
        <v>--</v>
      </c>
      <c r="HV88" s="380" t="str">
        <f>IFERROR(GETPIVOTDATA("Average of VEHS(60)",#REF!,"TIMEINT",HV$9,"VEHICLETRAVELTIMEMEASUREMENT",$D88),"--")</f>
        <v>--</v>
      </c>
      <c r="HW88" s="381" t="str">
        <f>IFERROR(GETPIVOTDATA("Average of VEHS(60)",#REF!,"TIMEINT",HW$9,"VEHICLETRAVELTIMEMEASUREMENT",$D88),"--")</f>
        <v>--</v>
      </c>
      <c r="HX88" s="387"/>
      <c r="HY88" s="259" t="str">
        <f t="shared" si="50"/>
        <v>--</v>
      </c>
      <c r="HZ88" s="410" t="str">
        <f t="shared" si="51"/>
        <v>--</v>
      </c>
      <c r="IA88" s="381">
        <f t="shared" si="52"/>
        <v>0</v>
      </c>
      <c r="IB88" s="716"/>
      <c r="IC88" s="379" t="str">
        <f>IFERROR(AVERAGEIFS('VISSIM Travel Time Outputs'!$L:$L,'VISSIM Travel Time Outputs'!$D:$D,$D88,'VISSIM Travel Time Outputs'!$A:$A,"AVG",'VISSIM Travel Time Outputs'!$B:$B,IC$9),"-")</f>
        <v>-</v>
      </c>
      <c r="ID88" s="380" t="str">
        <f>IFERROR(AVERAGEIFS('VISSIM Travel Time Outputs'!$L:$L,'VISSIM Travel Time Outputs'!$D:$D,$D88,'VISSIM Travel Time Outputs'!$A:$A,"AVG",'VISSIM Travel Time Outputs'!$B:$B,ID$9),"-")</f>
        <v>-</v>
      </c>
      <c r="IE88" s="380" t="str">
        <f>IFERROR(AVERAGEIFS('VISSIM Travel Time Outputs'!$L:$L,'VISSIM Travel Time Outputs'!$D:$D,$D88,'VISSIM Travel Time Outputs'!$A:$A,"AVG",'VISSIM Travel Time Outputs'!$B:$B,IE$9),"-")</f>
        <v>-</v>
      </c>
      <c r="IF88" s="380" t="str">
        <f>IFERROR(AVERAGEIFS('VISSIM Travel Time Outputs'!$L:$L,'VISSIM Travel Time Outputs'!$D:$D,$D88,'VISSIM Travel Time Outputs'!$A:$A,"AVG",'VISSIM Travel Time Outputs'!$B:$B,IF$9),"-")</f>
        <v>-</v>
      </c>
      <c r="IG88" s="380" t="str">
        <f>IFERROR(AVERAGEIFS('VISSIM Travel Time Outputs'!$L:$L,'VISSIM Travel Time Outputs'!$D:$D,$D88,'VISSIM Travel Time Outputs'!$A:$A,"AVG",'VISSIM Travel Time Outputs'!$B:$B,IG$9),"-")</f>
        <v>-</v>
      </c>
      <c r="IH88" s="380" t="str">
        <f>IFERROR(AVERAGEIFS('VISSIM Travel Time Outputs'!$L:$L,'VISSIM Travel Time Outputs'!$D:$D,$D88,'VISSIM Travel Time Outputs'!$A:$A,"AVG",'VISSIM Travel Time Outputs'!$B:$B,IH$9),"-")</f>
        <v>-</v>
      </c>
      <c r="II88" s="380" t="str">
        <f>IFERROR(AVERAGEIFS('VISSIM Travel Time Outputs'!$L:$L,'VISSIM Travel Time Outputs'!$D:$D,$D88,'VISSIM Travel Time Outputs'!$A:$A,"AVG",'VISSIM Travel Time Outputs'!$B:$B,II$9),"-")</f>
        <v>-</v>
      </c>
      <c r="IJ88" s="380" t="str">
        <f>IFERROR(AVERAGEIFS('VISSIM Travel Time Outputs'!$L:$L,'VISSIM Travel Time Outputs'!$D:$D,$D88,'VISSIM Travel Time Outputs'!$A:$A,"AVG",'VISSIM Travel Time Outputs'!$B:$B,IJ$9),"-")</f>
        <v>-</v>
      </c>
      <c r="IK88" s="380" t="str">
        <f>IFERROR(AVERAGEIFS('VISSIM Travel Time Outputs'!$L:$L,'VISSIM Travel Time Outputs'!$D:$D,$D88,'VISSIM Travel Time Outputs'!$A:$A,"AVG",'VISSIM Travel Time Outputs'!$B:$B,IK$9),"-")</f>
        <v>-</v>
      </c>
      <c r="IL88" s="380" t="str">
        <f>IFERROR(AVERAGEIFS('VISSIM Travel Time Outputs'!$L:$L,'VISSIM Travel Time Outputs'!$D:$D,$D88,'VISSIM Travel Time Outputs'!$A:$A,"AVG",'VISSIM Travel Time Outputs'!$B:$B,IL$9),"-")</f>
        <v>-</v>
      </c>
      <c r="IM88" s="380" t="str">
        <f>IFERROR(AVERAGEIFS('VISSIM Travel Time Outputs'!$L:$L,'VISSIM Travel Time Outputs'!$D:$D,$D88,'VISSIM Travel Time Outputs'!$A:$A,"AVG",'VISSIM Travel Time Outputs'!$B:$B,IM$9),"-")</f>
        <v>-</v>
      </c>
      <c r="IN88" s="380" t="str">
        <f>IFERROR(AVERAGEIFS('VISSIM Travel Time Outputs'!$L:$L,'VISSIM Travel Time Outputs'!$D:$D,$D88,'VISSIM Travel Time Outputs'!$A:$A,"AVG",'VISSIM Travel Time Outputs'!$B:$B,IN$9),"-")</f>
        <v>-</v>
      </c>
      <c r="IO88" s="380" t="str">
        <f>IFERROR(AVERAGEIFS('VISSIM Travel Time Outputs'!$L:$L,'VISSIM Travel Time Outputs'!$D:$D,$D88,'VISSIM Travel Time Outputs'!$A:$A,"AVG",'VISSIM Travel Time Outputs'!$B:$B,IO$9),"-")</f>
        <v>-</v>
      </c>
      <c r="IP88" s="380" t="str">
        <f>IFERROR(AVERAGEIFS('VISSIM Travel Time Outputs'!$L:$L,'VISSIM Travel Time Outputs'!$D:$D,$D88,'VISSIM Travel Time Outputs'!$A:$A,"AVG",'VISSIM Travel Time Outputs'!$B:$B,IP$9),"-")</f>
        <v>-</v>
      </c>
      <c r="IQ88" s="380" t="str">
        <f>IFERROR(AVERAGEIFS('VISSIM Travel Time Outputs'!$L:$L,'VISSIM Travel Time Outputs'!$D:$D,$D88,'VISSIM Travel Time Outputs'!$A:$A,"AVG",'VISSIM Travel Time Outputs'!$B:$B,IQ$9),"-")</f>
        <v>-</v>
      </c>
      <c r="IR88" s="381" t="str">
        <f>IFERROR(AVERAGEIFS('VISSIM Travel Time Outputs'!$L:$L,'VISSIM Travel Time Outputs'!$D:$D,$D88,'VISSIM Travel Time Outputs'!$A:$A,"AVG",'VISSIM Travel Time Outputs'!$B:$B,IR$9),"-")</f>
        <v>-</v>
      </c>
      <c r="IS88" s="381" t="str">
        <f t="shared" si="53"/>
        <v>--</v>
      </c>
    </row>
    <row r="89" spans="1:253" x14ac:dyDescent="0.25">
      <c r="A89" s="302" t="str">
        <f t="shared" si="34"/>
        <v>H</v>
      </c>
      <c r="B89" s="375">
        <f t="shared" si="54"/>
        <v>80</v>
      </c>
      <c r="C89" s="475">
        <f>INDEX('Input - Travel Times'!$B$3:$AL$103,MATCH($B89,'Input - Travel Times'!$B$3:$B$103,0),MATCH(C$9,'Input - Travel Times'!$B$3:$AL$3,0))</f>
        <v>0</v>
      </c>
      <c r="D89" s="194">
        <f>INDEX('Input - Travel Times'!$B$3:$AS$103,MATCH($B89,'Input - Travel Times'!$B$3:$B$103,0),MATCH(D$9,'Input - Travel Times'!$B$3:$AS$3,0))</f>
        <v>0</v>
      </c>
      <c r="E89" s="582">
        <f>TIME(0,0,INDEX('Input - Travel Times'!$B$3:$AL$103,MATCH($B89,'Input - Travel Times'!$B$3:$B$103,0),MATCH(E$9,'Input - Travel Times'!$B$3:$AL$3,0)))</f>
        <v>0</v>
      </c>
      <c r="F89" s="582">
        <f>TIME(0,0,INDEX('Input - Travel Times'!$B$3:$AL$103,MATCH($B89,'Input - Travel Times'!$B$3:$B$103,0),MATCH(F$9,'Input - Travel Times'!$B$3:$AL$3,0)))</f>
        <v>0</v>
      </c>
      <c r="G89" s="582">
        <f>TIME(0,0,INDEX('Input - Travel Times'!$B$3:$AL$103,MATCH($B89,'Input - Travel Times'!$B$3:$B$103,0),MATCH(G$9,'Input - Travel Times'!$B$3:$AL$3,0)))</f>
        <v>0</v>
      </c>
      <c r="H89" s="173"/>
      <c r="I89" s="259" t="str">
        <f>IFERROR(TIME(0,0,AVERAGEIFS('VISSIM Travel Time Outputs'!$I:$I,'VISSIM Travel Time Outputs'!$D:$D,$D89,'VISSIM Travel Time Outputs'!$A:$A,"AVG",'VISSIM Travel Time Outputs'!$B:$B,I$9)),"-")</f>
        <v>-</v>
      </c>
      <c r="J89" s="36" t="str">
        <f>IFERROR(TIME(0,0,AVERAGEIFS('VISSIM Travel Time Outputs'!$I:$I,'VISSIM Travel Time Outputs'!$D:$D,$D89,'VISSIM Travel Time Outputs'!$A:$A,"AVG",'VISSIM Travel Time Outputs'!$B:$B,J$9)),"-")</f>
        <v>-</v>
      </c>
      <c r="K89" s="36" t="str">
        <f>IFERROR(TIME(0,0,AVERAGEIFS('VISSIM Travel Time Outputs'!$I:$I,'VISSIM Travel Time Outputs'!$D:$D,$D89,'VISSIM Travel Time Outputs'!$A:$A,"AVG",'VISSIM Travel Time Outputs'!$B:$B,K$9)),"-")</f>
        <v>-</v>
      </c>
      <c r="L89" s="36" t="str">
        <f>IFERROR(TIME(0,0,AVERAGEIFS('VISSIM Travel Time Outputs'!$I:$I,'VISSIM Travel Time Outputs'!$D:$D,$D89,'VISSIM Travel Time Outputs'!$A:$A,"AVG",'VISSIM Travel Time Outputs'!$B:$B,L$9)),"-")</f>
        <v>-</v>
      </c>
      <c r="M89" s="36" t="str">
        <f>IFERROR(TIME(0,0,AVERAGEIFS('VISSIM Travel Time Outputs'!$I:$I,'VISSIM Travel Time Outputs'!$D:$D,$D89,'VISSIM Travel Time Outputs'!$A:$A,"AVG",'VISSIM Travel Time Outputs'!$B:$B,M$9)),"-")</f>
        <v>-</v>
      </c>
      <c r="N89" s="36" t="str">
        <f>IFERROR(TIME(0,0,AVERAGEIFS('VISSIM Travel Time Outputs'!$I:$I,'VISSIM Travel Time Outputs'!$D:$D,$D89,'VISSIM Travel Time Outputs'!$A:$A,"AVG",'VISSIM Travel Time Outputs'!$B:$B,N$9)),"-")</f>
        <v>-</v>
      </c>
      <c r="O89" s="36" t="str">
        <f>IFERROR(TIME(0,0,AVERAGEIFS('VISSIM Travel Time Outputs'!$I:$I,'VISSIM Travel Time Outputs'!$D:$D,$D89,'VISSIM Travel Time Outputs'!$A:$A,"AVG",'VISSIM Travel Time Outputs'!$B:$B,O$9)),"-")</f>
        <v>-</v>
      </c>
      <c r="P89" s="36" t="str">
        <f>IFERROR(TIME(0,0,AVERAGEIFS('VISSIM Travel Time Outputs'!$I:$I,'VISSIM Travel Time Outputs'!$D:$D,$D89,'VISSIM Travel Time Outputs'!$A:$A,"AVG",'VISSIM Travel Time Outputs'!$B:$B,P$9)),"-")</f>
        <v>-</v>
      </c>
      <c r="Q89" s="36" t="str">
        <f>IFERROR(TIME(0,0,AVERAGEIFS('VISSIM Travel Time Outputs'!$I:$I,'VISSIM Travel Time Outputs'!$D:$D,$D89,'VISSIM Travel Time Outputs'!$A:$A,"AVG",'VISSIM Travel Time Outputs'!$B:$B,Q$9)),"-")</f>
        <v>-</v>
      </c>
      <c r="R89" s="36" t="str">
        <f>IFERROR(TIME(0,0,AVERAGEIFS('VISSIM Travel Time Outputs'!$I:$I,'VISSIM Travel Time Outputs'!$D:$D,$D89,'VISSIM Travel Time Outputs'!$A:$A,"AVG",'VISSIM Travel Time Outputs'!$B:$B,R$9)),"-")</f>
        <v>-</v>
      </c>
      <c r="S89" s="36" t="str">
        <f>IFERROR(TIME(0,0,AVERAGEIFS('VISSIM Travel Time Outputs'!$I:$I,'VISSIM Travel Time Outputs'!$D:$D,$D89,'VISSIM Travel Time Outputs'!$A:$A,"AVG",'VISSIM Travel Time Outputs'!$B:$B,S$9)),"-")</f>
        <v>-</v>
      </c>
      <c r="T89" s="36" t="str">
        <f>IFERROR(TIME(0,0,AVERAGEIFS('VISSIM Travel Time Outputs'!$I:$I,'VISSIM Travel Time Outputs'!$D:$D,$D89,'VISSIM Travel Time Outputs'!$A:$A,"AVG",'VISSIM Travel Time Outputs'!$B:$B,T$9)),"-")</f>
        <v>-</v>
      </c>
      <c r="U89" s="36" t="str">
        <f>IFERROR(TIME(0,0,AVERAGEIFS('VISSIM Travel Time Outputs'!$I:$I,'VISSIM Travel Time Outputs'!$D:$D,$D89,'VISSIM Travel Time Outputs'!$A:$A,"AVG",'VISSIM Travel Time Outputs'!$B:$B,U$9)),"-")</f>
        <v>-</v>
      </c>
      <c r="V89" s="36" t="str">
        <f>IFERROR(TIME(0,0,AVERAGEIFS('VISSIM Travel Time Outputs'!$I:$I,'VISSIM Travel Time Outputs'!$D:$D,$D89,'VISSIM Travel Time Outputs'!$A:$A,"AVG",'VISSIM Travel Time Outputs'!$B:$B,V$9)),"-")</f>
        <v>-</v>
      </c>
      <c r="W89" s="36" t="str">
        <f>IFERROR(TIME(0,0,AVERAGEIFS('VISSIM Travel Time Outputs'!$I:$I,'VISSIM Travel Time Outputs'!$D:$D,$D89,'VISSIM Travel Time Outputs'!$A:$A,"AVG",'VISSIM Travel Time Outputs'!$B:$B,W$9)),"-")</f>
        <v>-</v>
      </c>
      <c r="X89" s="177" t="str">
        <f>IFERROR(TIME(0,0,AVERAGEIFS('VISSIM Travel Time Outputs'!$I:$I,'VISSIM Travel Time Outputs'!$D:$D,$D89,'VISSIM Travel Time Outputs'!$A:$A,"AVG",'VISSIM Travel Time Outputs'!$B:$B,X$9)),"-")</f>
        <v>-</v>
      </c>
      <c r="Y89" s="304"/>
      <c r="Z89" s="379" t="str">
        <f>IFERROR(AVERAGEIFS('VISSIM Travel Time Outputs'!$F:$F,'VISSIM Travel Time Outputs'!$D:$D,$D89,'VISSIM Travel Time Outputs'!$A:$A,"AVG",'VISSIM Travel Time Outputs'!$B:$B,Z$9),"-")</f>
        <v>-</v>
      </c>
      <c r="AA89" s="380" t="str">
        <f>IFERROR(AVERAGEIFS('VISSIM Travel Time Outputs'!$F:$F,'VISSIM Travel Time Outputs'!$D:$D,$D89,'VISSIM Travel Time Outputs'!$A:$A,"AVG",'VISSIM Travel Time Outputs'!$B:$B,AA$9),"-")</f>
        <v>-</v>
      </c>
      <c r="AB89" s="380" t="str">
        <f>IFERROR(AVERAGEIFS('VISSIM Travel Time Outputs'!$F:$F,'VISSIM Travel Time Outputs'!$D:$D,$D89,'VISSIM Travel Time Outputs'!$A:$A,"AVG",'VISSIM Travel Time Outputs'!$B:$B,AB$9),"-")</f>
        <v>-</v>
      </c>
      <c r="AC89" s="380" t="str">
        <f>IFERROR(AVERAGEIFS('VISSIM Travel Time Outputs'!$F:$F,'VISSIM Travel Time Outputs'!$D:$D,$D89,'VISSIM Travel Time Outputs'!$A:$A,"AVG",'VISSIM Travel Time Outputs'!$B:$B,AC$9),"-")</f>
        <v>-</v>
      </c>
      <c r="AD89" s="380" t="str">
        <f>IFERROR(AVERAGEIFS('VISSIM Travel Time Outputs'!$F:$F,'VISSIM Travel Time Outputs'!$D:$D,$D89,'VISSIM Travel Time Outputs'!$A:$A,"AVG",'VISSIM Travel Time Outputs'!$B:$B,AD$9),"-")</f>
        <v>-</v>
      </c>
      <c r="AE89" s="380" t="str">
        <f>IFERROR(AVERAGEIFS('VISSIM Travel Time Outputs'!$F:$F,'VISSIM Travel Time Outputs'!$D:$D,$D89,'VISSIM Travel Time Outputs'!$A:$A,"AVG",'VISSIM Travel Time Outputs'!$B:$B,AE$9),"-")</f>
        <v>-</v>
      </c>
      <c r="AF89" s="380" t="str">
        <f>IFERROR(AVERAGEIFS('VISSIM Travel Time Outputs'!$F:$F,'VISSIM Travel Time Outputs'!$D:$D,$D89,'VISSIM Travel Time Outputs'!$A:$A,"AVG",'VISSIM Travel Time Outputs'!$B:$B,AF$9),"-")</f>
        <v>-</v>
      </c>
      <c r="AG89" s="380" t="str">
        <f>IFERROR(AVERAGEIFS('VISSIM Travel Time Outputs'!$F:$F,'VISSIM Travel Time Outputs'!$D:$D,$D89,'VISSIM Travel Time Outputs'!$A:$A,"AVG",'VISSIM Travel Time Outputs'!$B:$B,AG$9),"-")</f>
        <v>-</v>
      </c>
      <c r="AH89" s="380" t="str">
        <f>IFERROR(AVERAGEIFS('VISSIM Travel Time Outputs'!$F:$F,'VISSIM Travel Time Outputs'!$D:$D,$D89,'VISSIM Travel Time Outputs'!$A:$A,"AVG",'VISSIM Travel Time Outputs'!$B:$B,AH$9),"-")</f>
        <v>-</v>
      </c>
      <c r="AI89" s="380" t="str">
        <f>IFERROR(AVERAGEIFS('VISSIM Travel Time Outputs'!$F:$F,'VISSIM Travel Time Outputs'!$D:$D,$D89,'VISSIM Travel Time Outputs'!$A:$A,"AVG",'VISSIM Travel Time Outputs'!$B:$B,AI$9),"-")</f>
        <v>-</v>
      </c>
      <c r="AJ89" s="380" t="str">
        <f>IFERROR(AVERAGEIFS('VISSIM Travel Time Outputs'!$F:$F,'VISSIM Travel Time Outputs'!$D:$D,$D89,'VISSIM Travel Time Outputs'!$A:$A,"AVG",'VISSIM Travel Time Outputs'!$B:$B,AJ$9),"-")</f>
        <v>-</v>
      </c>
      <c r="AK89" s="380" t="str">
        <f>IFERROR(AVERAGEIFS('VISSIM Travel Time Outputs'!$F:$F,'VISSIM Travel Time Outputs'!$D:$D,$D89,'VISSIM Travel Time Outputs'!$A:$A,"AVG",'VISSIM Travel Time Outputs'!$B:$B,AK$9),"-")</f>
        <v>-</v>
      </c>
      <c r="AL89" s="380" t="str">
        <f>IFERROR(AVERAGEIFS('VISSIM Travel Time Outputs'!$F:$F,'VISSIM Travel Time Outputs'!$D:$D,$D89,'VISSIM Travel Time Outputs'!$A:$A,"AVG",'VISSIM Travel Time Outputs'!$B:$B,AL$9),"-")</f>
        <v>-</v>
      </c>
      <c r="AM89" s="380" t="str">
        <f>IFERROR(AVERAGEIFS('VISSIM Travel Time Outputs'!$F:$F,'VISSIM Travel Time Outputs'!$D:$D,$D89,'VISSIM Travel Time Outputs'!$A:$A,"AVG",'VISSIM Travel Time Outputs'!$B:$B,AM$9),"-")</f>
        <v>-</v>
      </c>
      <c r="AN89" s="380" t="str">
        <f>IFERROR(AVERAGEIFS('VISSIM Travel Time Outputs'!$F:$F,'VISSIM Travel Time Outputs'!$D:$D,$D89,'VISSIM Travel Time Outputs'!$A:$A,"AVG",'VISSIM Travel Time Outputs'!$B:$B,AN$9),"-")</f>
        <v>-</v>
      </c>
      <c r="AO89" s="381" t="str">
        <f>IFERROR(AVERAGEIFS('VISSIM Travel Time Outputs'!$F:$F,'VISSIM Travel Time Outputs'!$D:$D,$D89,'VISSIM Travel Time Outputs'!$A:$A,"AVG",'VISSIM Travel Time Outputs'!$B:$B,AO$9),"-")</f>
        <v>-</v>
      </c>
      <c r="AP89" s="387"/>
      <c r="AQ89" s="259" t="str">
        <f t="shared" si="35"/>
        <v>--</v>
      </c>
      <c r="AR89" s="410" t="str">
        <f t="shared" si="36"/>
        <v>--</v>
      </c>
      <c r="AS89" s="381">
        <f t="shared" si="37"/>
        <v>0</v>
      </c>
      <c r="AT89" s="305"/>
      <c r="AU89" s="259" t="str">
        <f>IFERROR(TIME(0,0,AVERAGEIFS('VISSIM Travel Time Outputs'!$J:$J,'VISSIM Travel Time Outputs'!$D:$D,$D89,'VISSIM Travel Time Outputs'!$A:$A,"AVG",'VISSIM Travel Time Outputs'!$B:$B,AU$9)),"-")</f>
        <v>-</v>
      </c>
      <c r="AV89" s="36" t="str">
        <f>IFERROR(TIME(0,0,AVERAGEIFS('VISSIM Travel Time Outputs'!$J:$J,'VISSIM Travel Time Outputs'!$D:$D,$D89,'VISSIM Travel Time Outputs'!$A:$A,"AVG",'VISSIM Travel Time Outputs'!$B:$B,AV$9)),"-")</f>
        <v>-</v>
      </c>
      <c r="AW89" s="36" t="str">
        <f>IFERROR(TIME(0,0,AVERAGEIFS('VISSIM Travel Time Outputs'!$J:$J,'VISSIM Travel Time Outputs'!$D:$D,$D89,'VISSIM Travel Time Outputs'!$A:$A,"AVG",'VISSIM Travel Time Outputs'!$B:$B,AW$9)),"-")</f>
        <v>-</v>
      </c>
      <c r="AX89" s="36" t="str">
        <f>IFERROR(TIME(0,0,AVERAGEIFS('VISSIM Travel Time Outputs'!$J:$J,'VISSIM Travel Time Outputs'!$D:$D,$D89,'VISSIM Travel Time Outputs'!$A:$A,"AVG",'VISSIM Travel Time Outputs'!$B:$B,AX$9)),"-")</f>
        <v>-</v>
      </c>
      <c r="AY89" s="36" t="str">
        <f>IFERROR(TIME(0,0,AVERAGEIFS('VISSIM Travel Time Outputs'!$J:$J,'VISSIM Travel Time Outputs'!$D:$D,$D89,'VISSIM Travel Time Outputs'!$A:$A,"AVG",'VISSIM Travel Time Outputs'!$B:$B,AY$9)),"-")</f>
        <v>-</v>
      </c>
      <c r="AZ89" s="36" t="str">
        <f>IFERROR(TIME(0,0,AVERAGEIFS('VISSIM Travel Time Outputs'!$J:$J,'VISSIM Travel Time Outputs'!$D:$D,$D89,'VISSIM Travel Time Outputs'!$A:$A,"AVG",'VISSIM Travel Time Outputs'!$B:$B,AZ$9)),"-")</f>
        <v>-</v>
      </c>
      <c r="BA89" s="36" t="str">
        <f>IFERROR(TIME(0,0,AVERAGEIFS('VISSIM Travel Time Outputs'!$J:$J,'VISSIM Travel Time Outputs'!$D:$D,$D89,'VISSIM Travel Time Outputs'!$A:$A,"AVG",'VISSIM Travel Time Outputs'!$B:$B,BA$9)),"-")</f>
        <v>-</v>
      </c>
      <c r="BB89" s="36" t="str">
        <f>IFERROR(TIME(0,0,AVERAGEIFS('VISSIM Travel Time Outputs'!$J:$J,'VISSIM Travel Time Outputs'!$D:$D,$D89,'VISSIM Travel Time Outputs'!$A:$A,"AVG",'VISSIM Travel Time Outputs'!$B:$B,BB$9)),"-")</f>
        <v>-</v>
      </c>
      <c r="BC89" s="36" t="str">
        <f>IFERROR(TIME(0,0,AVERAGEIFS('VISSIM Travel Time Outputs'!$J:$J,'VISSIM Travel Time Outputs'!$D:$D,$D89,'VISSIM Travel Time Outputs'!$A:$A,"AVG",'VISSIM Travel Time Outputs'!$B:$B,BC$9)),"-")</f>
        <v>-</v>
      </c>
      <c r="BD89" s="36" t="str">
        <f>IFERROR(TIME(0,0,AVERAGEIFS('VISSIM Travel Time Outputs'!$J:$J,'VISSIM Travel Time Outputs'!$D:$D,$D89,'VISSIM Travel Time Outputs'!$A:$A,"AVG",'VISSIM Travel Time Outputs'!$B:$B,BD$9)),"-")</f>
        <v>-</v>
      </c>
      <c r="BE89" s="36" t="str">
        <f>IFERROR(TIME(0,0,AVERAGEIFS('VISSIM Travel Time Outputs'!$J:$J,'VISSIM Travel Time Outputs'!$D:$D,$D89,'VISSIM Travel Time Outputs'!$A:$A,"AVG",'VISSIM Travel Time Outputs'!$B:$B,BE$9)),"-")</f>
        <v>-</v>
      </c>
      <c r="BF89" s="36" t="str">
        <f>IFERROR(TIME(0,0,AVERAGEIFS('VISSIM Travel Time Outputs'!$J:$J,'VISSIM Travel Time Outputs'!$D:$D,$D89,'VISSIM Travel Time Outputs'!$A:$A,"AVG",'VISSIM Travel Time Outputs'!$B:$B,BF$9)),"-")</f>
        <v>-</v>
      </c>
      <c r="BG89" s="36" t="str">
        <f>IFERROR(TIME(0,0,AVERAGEIFS('VISSIM Travel Time Outputs'!$J:$J,'VISSIM Travel Time Outputs'!$D:$D,$D89,'VISSIM Travel Time Outputs'!$A:$A,"AVG",'VISSIM Travel Time Outputs'!$B:$B,BG$9)),"-")</f>
        <v>-</v>
      </c>
      <c r="BH89" s="36" t="str">
        <f>IFERROR(TIME(0,0,AVERAGEIFS('VISSIM Travel Time Outputs'!$J:$J,'VISSIM Travel Time Outputs'!$D:$D,$D89,'VISSIM Travel Time Outputs'!$A:$A,"AVG",'VISSIM Travel Time Outputs'!$B:$B,BH$9)),"-")</f>
        <v>-</v>
      </c>
      <c r="BI89" s="36" t="str">
        <f>IFERROR(TIME(0,0,AVERAGEIFS('VISSIM Travel Time Outputs'!$J:$J,'VISSIM Travel Time Outputs'!$D:$D,$D89,'VISSIM Travel Time Outputs'!$A:$A,"AVG",'VISSIM Travel Time Outputs'!$B:$B,BI$9)),"-")</f>
        <v>-</v>
      </c>
      <c r="BJ89" s="177" t="str">
        <f>IFERROR(TIME(0,0,AVERAGEIFS('VISSIM Travel Time Outputs'!$J:$J,'VISSIM Travel Time Outputs'!$D:$D,$D89,'VISSIM Travel Time Outputs'!$A:$A,"AVG",'VISSIM Travel Time Outputs'!$B:$B,BJ$9)),"-")</f>
        <v>-</v>
      </c>
      <c r="BK89" s="164"/>
      <c r="BL89" s="379" t="str">
        <f>IFERROR(AVERAGEIFS('VISSIM Travel Time Outputs'!$G:$G,'VISSIM Travel Time Outputs'!$D:$D,$D89,'VISSIM Travel Time Outputs'!$A:$A,"AVG",'VISSIM Travel Time Outputs'!$B:$B,BL$9),"-")</f>
        <v>-</v>
      </c>
      <c r="BM89" s="380" t="str">
        <f>IFERROR(AVERAGEIFS('VISSIM Travel Time Outputs'!$G:$G,'VISSIM Travel Time Outputs'!$D:$D,$D89,'VISSIM Travel Time Outputs'!$A:$A,"AVG",'VISSIM Travel Time Outputs'!$B:$B,BM$9),"-")</f>
        <v>-</v>
      </c>
      <c r="BN89" s="380" t="str">
        <f>IFERROR(AVERAGEIFS('VISSIM Travel Time Outputs'!$G:$G,'VISSIM Travel Time Outputs'!$D:$D,$D89,'VISSIM Travel Time Outputs'!$A:$A,"AVG",'VISSIM Travel Time Outputs'!$B:$B,BN$9),"-")</f>
        <v>-</v>
      </c>
      <c r="BO89" s="380" t="str">
        <f>IFERROR(AVERAGEIFS('VISSIM Travel Time Outputs'!$G:$G,'VISSIM Travel Time Outputs'!$D:$D,$D89,'VISSIM Travel Time Outputs'!$A:$A,"AVG",'VISSIM Travel Time Outputs'!$B:$B,BO$9),"-")</f>
        <v>-</v>
      </c>
      <c r="BP89" s="380" t="str">
        <f>IFERROR(AVERAGEIFS('VISSIM Travel Time Outputs'!$G:$G,'VISSIM Travel Time Outputs'!$D:$D,$D89,'VISSIM Travel Time Outputs'!$A:$A,"AVG",'VISSIM Travel Time Outputs'!$B:$B,BP$9),"-")</f>
        <v>-</v>
      </c>
      <c r="BQ89" s="380" t="str">
        <f>IFERROR(AVERAGEIFS('VISSIM Travel Time Outputs'!$G:$G,'VISSIM Travel Time Outputs'!$D:$D,$D89,'VISSIM Travel Time Outputs'!$A:$A,"AVG",'VISSIM Travel Time Outputs'!$B:$B,BQ$9),"-")</f>
        <v>-</v>
      </c>
      <c r="BR89" s="380" t="str">
        <f>IFERROR(AVERAGEIFS('VISSIM Travel Time Outputs'!$G:$G,'VISSIM Travel Time Outputs'!$D:$D,$D89,'VISSIM Travel Time Outputs'!$A:$A,"AVG",'VISSIM Travel Time Outputs'!$B:$B,BR$9),"-")</f>
        <v>-</v>
      </c>
      <c r="BS89" s="380" t="str">
        <f>IFERROR(AVERAGEIFS('VISSIM Travel Time Outputs'!$G:$G,'VISSIM Travel Time Outputs'!$D:$D,$D89,'VISSIM Travel Time Outputs'!$A:$A,"AVG",'VISSIM Travel Time Outputs'!$B:$B,BS$9),"-")</f>
        <v>-</v>
      </c>
      <c r="BT89" s="380" t="str">
        <f>IFERROR(AVERAGEIFS('VISSIM Travel Time Outputs'!$G:$G,'VISSIM Travel Time Outputs'!$D:$D,$D89,'VISSIM Travel Time Outputs'!$A:$A,"AVG",'VISSIM Travel Time Outputs'!$B:$B,BT$9),"-")</f>
        <v>-</v>
      </c>
      <c r="BU89" s="380" t="str">
        <f>IFERROR(AVERAGEIFS('VISSIM Travel Time Outputs'!$G:$G,'VISSIM Travel Time Outputs'!$D:$D,$D89,'VISSIM Travel Time Outputs'!$A:$A,"AVG",'VISSIM Travel Time Outputs'!$B:$B,BU$9),"-")</f>
        <v>-</v>
      </c>
      <c r="BV89" s="380" t="str">
        <f>IFERROR(AVERAGEIFS('VISSIM Travel Time Outputs'!$G:$G,'VISSIM Travel Time Outputs'!$D:$D,$D89,'VISSIM Travel Time Outputs'!$A:$A,"AVG",'VISSIM Travel Time Outputs'!$B:$B,BV$9),"-")</f>
        <v>-</v>
      </c>
      <c r="BW89" s="380" t="str">
        <f>IFERROR(AVERAGEIFS('VISSIM Travel Time Outputs'!$G:$G,'VISSIM Travel Time Outputs'!$D:$D,$D89,'VISSIM Travel Time Outputs'!$A:$A,"AVG",'VISSIM Travel Time Outputs'!$B:$B,BW$9),"-")</f>
        <v>-</v>
      </c>
      <c r="BX89" s="380" t="str">
        <f>IFERROR(AVERAGEIFS('VISSIM Travel Time Outputs'!$G:$G,'VISSIM Travel Time Outputs'!$D:$D,$D89,'VISSIM Travel Time Outputs'!$A:$A,"AVG",'VISSIM Travel Time Outputs'!$B:$B,BX$9),"-")</f>
        <v>-</v>
      </c>
      <c r="BY89" s="380" t="str">
        <f>IFERROR(AVERAGEIFS('VISSIM Travel Time Outputs'!$G:$G,'VISSIM Travel Time Outputs'!$D:$D,$D89,'VISSIM Travel Time Outputs'!$A:$A,"AVG",'VISSIM Travel Time Outputs'!$B:$B,BY$9),"-")</f>
        <v>-</v>
      </c>
      <c r="BZ89" s="380" t="str">
        <f>IFERROR(AVERAGEIFS('VISSIM Travel Time Outputs'!$G:$G,'VISSIM Travel Time Outputs'!$D:$D,$D89,'VISSIM Travel Time Outputs'!$A:$A,"AVG",'VISSIM Travel Time Outputs'!$B:$B,BZ$9),"-")</f>
        <v>-</v>
      </c>
      <c r="CA89" s="381" t="str">
        <f>IFERROR(AVERAGEIFS('VISSIM Travel Time Outputs'!$G:$G,'VISSIM Travel Time Outputs'!$D:$D,$D89,'VISSIM Travel Time Outputs'!$A:$A,"AVG",'VISSIM Travel Time Outputs'!$B:$B,CA$9),"-")</f>
        <v>-</v>
      </c>
      <c r="CB89" s="304"/>
      <c r="CC89" s="259" t="str">
        <f t="shared" si="38"/>
        <v>--</v>
      </c>
      <c r="CD89" s="410" t="str">
        <f t="shared" si="39"/>
        <v>--</v>
      </c>
      <c r="CE89" s="381">
        <f t="shared" si="40"/>
        <v>0</v>
      </c>
      <c r="CF89" s="387"/>
      <c r="CG89" s="259" t="str">
        <f>IFERROR(GETPIVOTDATA("Average of TRAVTM(31)",#REF!,"TIMEINT",CG$9,"VEHICLETRAVELTIMEMEASUREMENT",$D89)/3600/24,"--")</f>
        <v>--</v>
      </c>
      <c r="CH89" s="36" t="str">
        <f>IFERROR(GETPIVOTDATA("Average of TRAVTM(31)",#REF!,"TIMEINT",CH$9,"VEHICLETRAVELTIMEMEASUREMENT",$D89)/3600/24,"--")</f>
        <v>--</v>
      </c>
      <c r="CI89" s="36" t="str">
        <f>IFERROR(GETPIVOTDATA("Average of TRAVTM(31)",#REF!,"TIMEINT",CI$9,"VEHICLETRAVELTIMEMEASUREMENT",$D89)/3600/24,"--")</f>
        <v>--</v>
      </c>
      <c r="CJ89" s="36" t="str">
        <f>IFERROR(GETPIVOTDATA("Average of TRAVTM(31)",#REF!,"TIMEINT",CJ$9,"VEHICLETRAVELTIMEMEASUREMENT",$D89)/3600/24,"--")</f>
        <v>--</v>
      </c>
      <c r="CK89" s="36" t="str">
        <f>IFERROR(GETPIVOTDATA("Average of TRAVTM(31)",#REF!,"TIMEINT",CK$9,"VEHICLETRAVELTIMEMEASUREMENT",$D89)/3600/24,"--")</f>
        <v>--</v>
      </c>
      <c r="CL89" s="36" t="str">
        <f>IFERROR(GETPIVOTDATA("Average of TRAVTM(31)",#REF!,"TIMEINT",CL$9,"VEHICLETRAVELTIMEMEASUREMENT",$D89)/3600/24,"--")</f>
        <v>--</v>
      </c>
      <c r="CM89" s="36" t="str">
        <f>IFERROR(GETPIVOTDATA("Average of TRAVTM(31)",#REF!,"TIMEINT",CM$9,"VEHICLETRAVELTIMEMEASUREMENT",$D89)/3600/24,"--")</f>
        <v>--</v>
      </c>
      <c r="CN89" s="36" t="str">
        <f>IFERROR(GETPIVOTDATA("Average of TRAVTM(31)",#REF!,"TIMEINT",CN$9,"VEHICLETRAVELTIMEMEASUREMENT",$D89)/3600/24,"--")</f>
        <v>--</v>
      </c>
      <c r="CO89" s="36" t="str">
        <f>IFERROR(GETPIVOTDATA("Average of TRAVTM(31)",#REF!,"TIMEINT",CO$9,"VEHICLETRAVELTIMEMEASUREMENT",$D89)/3600/24,"--")</f>
        <v>--</v>
      </c>
      <c r="CP89" s="36" t="str">
        <f>IFERROR(GETPIVOTDATA("Average of TRAVTM(31)",#REF!,"TIMEINT",CP$9,"VEHICLETRAVELTIMEMEASUREMENT",$D89)/3600/24,"--")</f>
        <v>--</v>
      </c>
      <c r="CQ89" s="36" t="str">
        <f>IFERROR(GETPIVOTDATA("Average of TRAVTM(31)",#REF!,"TIMEINT",CQ$9,"VEHICLETRAVELTIMEMEASUREMENT",$D89)/3600/24,"--")</f>
        <v>--</v>
      </c>
      <c r="CR89" s="36" t="str">
        <f>IFERROR(GETPIVOTDATA("Average of TRAVTM(31)",#REF!,"TIMEINT",CR$9,"VEHICLETRAVELTIMEMEASUREMENT",$D89)/3600/24,"--")</f>
        <v>--</v>
      </c>
      <c r="CS89" s="36" t="str">
        <f>IFERROR(GETPIVOTDATA("Average of TRAVTM(31)",#REF!,"TIMEINT",CS$9,"VEHICLETRAVELTIMEMEASUREMENT",$D89)/3600/24,"--")</f>
        <v>--</v>
      </c>
      <c r="CT89" s="36" t="str">
        <f>IFERROR(GETPIVOTDATA("Average of TRAVTM(31)",#REF!,"TIMEINT",CT$9,"VEHICLETRAVELTIMEMEASUREMENT",$D89)/3600/24,"--")</f>
        <v>--</v>
      </c>
      <c r="CU89" s="36" t="str">
        <f>IFERROR(GETPIVOTDATA("Average of TRAVTM(31)",#REF!,"TIMEINT",CU$9,"VEHICLETRAVELTIMEMEASUREMENT",$D89)/3600/24,"--")</f>
        <v>--</v>
      </c>
      <c r="CV89" s="177" t="str">
        <f>IFERROR(GETPIVOTDATA("Average of TRAVTM(31)",#REF!,"TIMEINT",CV$9,"VEHICLETRAVELTIMEMEASUREMENT",$D89)/3600/24,"--")</f>
        <v>--</v>
      </c>
      <c r="CW89" s="387"/>
      <c r="CX89" s="379" t="str">
        <f>IFERROR(GETPIVOTDATA("Average of VEHS(31)",#REF!,"TIMEINT",CX$9,"VEHICLETRAVELTIMEMEASUREMENT",$D89),"--")</f>
        <v>--</v>
      </c>
      <c r="CY89" s="380" t="str">
        <f>IFERROR(GETPIVOTDATA("Average of VEHS(31)",#REF!,"TIMEINT",CY$9,"VEHICLETRAVELTIMEMEASUREMENT",$D89),"--")</f>
        <v>--</v>
      </c>
      <c r="CZ89" s="380" t="str">
        <f>IFERROR(GETPIVOTDATA("Average of VEHS(31)",#REF!,"TIMEINT",CZ$9,"VEHICLETRAVELTIMEMEASUREMENT",$D89),"--")</f>
        <v>--</v>
      </c>
      <c r="DA89" s="380" t="str">
        <f>IFERROR(GETPIVOTDATA("Average of VEHS(31)",#REF!,"TIMEINT",DA$9,"VEHICLETRAVELTIMEMEASUREMENT",$D89),"--")</f>
        <v>--</v>
      </c>
      <c r="DB89" s="380" t="str">
        <f>IFERROR(GETPIVOTDATA("Average of VEHS(31)",#REF!,"TIMEINT",DB$9,"VEHICLETRAVELTIMEMEASUREMENT",$D89),"--")</f>
        <v>--</v>
      </c>
      <c r="DC89" s="380" t="str">
        <f>IFERROR(GETPIVOTDATA("Average of VEHS(31)",#REF!,"TIMEINT",DC$9,"VEHICLETRAVELTIMEMEASUREMENT",$D89),"--")</f>
        <v>--</v>
      </c>
      <c r="DD89" s="380" t="str">
        <f>IFERROR(GETPIVOTDATA("Average of VEHS(31)",#REF!,"TIMEINT",DD$9,"VEHICLETRAVELTIMEMEASUREMENT",$D89),"--")</f>
        <v>--</v>
      </c>
      <c r="DE89" s="380" t="str">
        <f>IFERROR(GETPIVOTDATA("Average of VEHS(31)",#REF!,"TIMEINT",DE$9,"VEHICLETRAVELTIMEMEASUREMENT",$D89),"--")</f>
        <v>--</v>
      </c>
      <c r="DF89" s="380" t="str">
        <f>IFERROR(GETPIVOTDATA("Average of VEHS(31)",#REF!,"TIMEINT",DF$9,"VEHICLETRAVELTIMEMEASUREMENT",$D89),"--")</f>
        <v>--</v>
      </c>
      <c r="DG89" s="380" t="str">
        <f>IFERROR(GETPIVOTDATA("Average of VEHS(31)",#REF!,"TIMEINT",DG$9,"VEHICLETRAVELTIMEMEASUREMENT",$D89),"--")</f>
        <v>--</v>
      </c>
      <c r="DH89" s="380" t="str">
        <f>IFERROR(GETPIVOTDATA("Average of VEHS(31)",#REF!,"TIMEINT",DH$9,"VEHICLETRAVELTIMEMEASUREMENT",$D89),"--")</f>
        <v>--</v>
      </c>
      <c r="DI89" s="380" t="str">
        <f>IFERROR(GETPIVOTDATA("Average of VEHS(31)",#REF!,"TIMEINT",DI$9,"VEHICLETRAVELTIMEMEASUREMENT",$D89),"--")</f>
        <v>--</v>
      </c>
      <c r="DJ89" s="380" t="str">
        <f>IFERROR(GETPIVOTDATA("Average of VEHS(31)",#REF!,"TIMEINT",DJ$9,"VEHICLETRAVELTIMEMEASUREMENT",$D89),"--")</f>
        <v>--</v>
      </c>
      <c r="DK89" s="380" t="str">
        <f>IFERROR(GETPIVOTDATA("Average of VEHS(31)",#REF!,"TIMEINT",DK$9,"VEHICLETRAVELTIMEMEASUREMENT",$D89),"--")</f>
        <v>--</v>
      </c>
      <c r="DL89" s="380" t="str">
        <f>IFERROR(GETPIVOTDATA("Average of VEHS(31)",#REF!,"TIMEINT",DL$9,"VEHICLETRAVELTIMEMEASUREMENT",$D89),"--")</f>
        <v>--</v>
      </c>
      <c r="DM89" s="381" t="str">
        <f>IFERROR(GETPIVOTDATA("Average of VEHS(31)",#REF!,"TIMEINT",DM$9,"VEHICLETRAVELTIMEMEASUREMENT",$D89),"--")</f>
        <v>--</v>
      </c>
      <c r="DN89" s="387"/>
      <c r="DO89" s="259" t="str">
        <f t="shared" si="41"/>
        <v>--</v>
      </c>
      <c r="DP89" s="410" t="str">
        <f t="shared" si="42"/>
        <v>--</v>
      </c>
      <c r="DQ89" s="381">
        <f t="shared" si="43"/>
        <v>0</v>
      </c>
      <c r="DR89" s="305"/>
      <c r="DS89" s="259" t="str">
        <f>IFERROR(TIME(0,0,AVERAGEIFS('VISSIM Travel Time Outputs'!$K:$K,'VISSIM Travel Time Outputs'!$D:$D,$D89,'VISSIM Travel Time Outputs'!$A:$A,"AVG",'VISSIM Travel Time Outputs'!$B:$B,DS$9)),"-")</f>
        <v>-</v>
      </c>
      <c r="DT89" s="36" t="str">
        <f>IFERROR(TIME(0,0,AVERAGEIFS('VISSIM Travel Time Outputs'!$K:$K,'VISSIM Travel Time Outputs'!$D:$D,$D89,'VISSIM Travel Time Outputs'!$A:$A,"AVG",'VISSIM Travel Time Outputs'!$B:$B,DT$9)),"-")</f>
        <v>-</v>
      </c>
      <c r="DU89" s="36" t="str">
        <f>IFERROR(TIME(0,0,AVERAGEIFS('VISSIM Travel Time Outputs'!$K:$K,'VISSIM Travel Time Outputs'!$D:$D,$D89,'VISSIM Travel Time Outputs'!$A:$A,"AVG",'VISSIM Travel Time Outputs'!$B:$B,DU$9)),"-")</f>
        <v>-</v>
      </c>
      <c r="DV89" s="36" t="str">
        <f>IFERROR(TIME(0,0,AVERAGEIFS('VISSIM Travel Time Outputs'!$K:$K,'VISSIM Travel Time Outputs'!$D:$D,$D89,'VISSIM Travel Time Outputs'!$A:$A,"AVG",'VISSIM Travel Time Outputs'!$B:$B,DV$9)),"-")</f>
        <v>-</v>
      </c>
      <c r="DW89" s="36" t="str">
        <f>IFERROR(TIME(0,0,AVERAGEIFS('VISSIM Travel Time Outputs'!$K:$K,'VISSIM Travel Time Outputs'!$D:$D,$D89,'VISSIM Travel Time Outputs'!$A:$A,"AVG",'VISSIM Travel Time Outputs'!$B:$B,DW$9)),"-")</f>
        <v>-</v>
      </c>
      <c r="DX89" s="36" t="str">
        <f>IFERROR(TIME(0,0,AVERAGEIFS('VISSIM Travel Time Outputs'!$K:$K,'VISSIM Travel Time Outputs'!$D:$D,$D89,'VISSIM Travel Time Outputs'!$A:$A,"AVG",'VISSIM Travel Time Outputs'!$B:$B,DX$9)),"-")</f>
        <v>-</v>
      </c>
      <c r="DY89" s="36" t="str">
        <f>IFERROR(TIME(0,0,AVERAGEIFS('VISSIM Travel Time Outputs'!$K:$K,'VISSIM Travel Time Outputs'!$D:$D,$D89,'VISSIM Travel Time Outputs'!$A:$A,"AVG",'VISSIM Travel Time Outputs'!$B:$B,DY$9)),"-")</f>
        <v>-</v>
      </c>
      <c r="DZ89" s="36" t="str">
        <f>IFERROR(TIME(0,0,AVERAGEIFS('VISSIM Travel Time Outputs'!$K:$K,'VISSIM Travel Time Outputs'!$D:$D,$D89,'VISSIM Travel Time Outputs'!$A:$A,"AVG",'VISSIM Travel Time Outputs'!$B:$B,DZ$9)),"-")</f>
        <v>-</v>
      </c>
      <c r="EA89" s="36" t="str">
        <f>IFERROR(TIME(0,0,AVERAGEIFS('VISSIM Travel Time Outputs'!$K:$K,'VISSIM Travel Time Outputs'!$D:$D,$D89,'VISSIM Travel Time Outputs'!$A:$A,"AVG",'VISSIM Travel Time Outputs'!$B:$B,EA$9)),"-")</f>
        <v>-</v>
      </c>
      <c r="EB89" s="36" t="str">
        <f>IFERROR(TIME(0,0,AVERAGEIFS('VISSIM Travel Time Outputs'!$K:$K,'VISSIM Travel Time Outputs'!$D:$D,$D89,'VISSIM Travel Time Outputs'!$A:$A,"AVG",'VISSIM Travel Time Outputs'!$B:$B,EB$9)),"-")</f>
        <v>-</v>
      </c>
      <c r="EC89" s="36" t="str">
        <f>IFERROR(TIME(0,0,AVERAGEIFS('VISSIM Travel Time Outputs'!$K:$K,'VISSIM Travel Time Outputs'!$D:$D,$D89,'VISSIM Travel Time Outputs'!$A:$A,"AVG",'VISSIM Travel Time Outputs'!$B:$B,EC$9)),"-")</f>
        <v>-</v>
      </c>
      <c r="ED89" s="36" t="str">
        <f>IFERROR(TIME(0,0,AVERAGEIFS('VISSIM Travel Time Outputs'!$K:$K,'VISSIM Travel Time Outputs'!$D:$D,$D89,'VISSIM Travel Time Outputs'!$A:$A,"AVG",'VISSIM Travel Time Outputs'!$B:$B,ED$9)),"-")</f>
        <v>-</v>
      </c>
      <c r="EE89" s="36" t="str">
        <f>IFERROR(TIME(0,0,AVERAGEIFS('VISSIM Travel Time Outputs'!$K:$K,'VISSIM Travel Time Outputs'!$D:$D,$D89,'VISSIM Travel Time Outputs'!$A:$A,"AVG",'VISSIM Travel Time Outputs'!$B:$B,EE$9)),"-")</f>
        <v>-</v>
      </c>
      <c r="EF89" s="36" t="str">
        <f>IFERROR(TIME(0,0,AVERAGEIFS('VISSIM Travel Time Outputs'!$K:$K,'VISSIM Travel Time Outputs'!$D:$D,$D89,'VISSIM Travel Time Outputs'!$A:$A,"AVG",'VISSIM Travel Time Outputs'!$B:$B,EF$9)),"-")</f>
        <v>-</v>
      </c>
      <c r="EG89" s="36" t="str">
        <f>IFERROR(TIME(0,0,AVERAGEIFS('VISSIM Travel Time Outputs'!$K:$K,'VISSIM Travel Time Outputs'!$D:$D,$D89,'VISSIM Travel Time Outputs'!$A:$A,"AVG",'VISSIM Travel Time Outputs'!$B:$B,EG$9)),"-")</f>
        <v>-</v>
      </c>
      <c r="EH89" s="177" t="str">
        <f>IFERROR(TIME(0,0,AVERAGEIFS('VISSIM Travel Time Outputs'!$K:$K,'VISSIM Travel Time Outputs'!$D:$D,$D89,'VISSIM Travel Time Outputs'!$A:$A,"AVG",'VISSIM Travel Time Outputs'!$B:$B,EH$9)),"-")</f>
        <v>-</v>
      </c>
      <c r="EI89" s="164"/>
      <c r="EJ89" s="379" t="str">
        <f>IFERROR(AVERAGEIFS('VISSIM Travel Time Outputs'!$H:$H,'VISSIM Travel Time Outputs'!$D:$D,$D89,'VISSIM Travel Time Outputs'!$A:$A,"AVG",'VISSIM Travel Time Outputs'!$B:$B,EJ$9),"-")</f>
        <v>-</v>
      </c>
      <c r="EK89" s="380" t="str">
        <f>IFERROR(AVERAGEIFS('VISSIM Travel Time Outputs'!$H:$H,'VISSIM Travel Time Outputs'!$D:$D,$D89,'VISSIM Travel Time Outputs'!$A:$A,"AVG",'VISSIM Travel Time Outputs'!$B:$B,EK$9),"-")</f>
        <v>-</v>
      </c>
      <c r="EL89" s="380" t="str">
        <f>IFERROR(AVERAGEIFS('VISSIM Travel Time Outputs'!$H:$H,'VISSIM Travel Time Outputs'!$D:$D,$D89,'VISSIM Travel Time Outputs'!$A:$A,"AVG",'VISSIM Travel Time Outputs'!$B:$B,EL$9),"-")</f>
        <v>-</v>
      </c>
      <c r="EM89" s="380" t="str">
        <f>IFERROR(AVERAGEIFS('VISSIM Travel Time Outputs'!$H:$H,'VISSIM Travel Time Outputs'!$D:$D,$D89,'VISSIM Travel Time Outputs'!$A:$A,"AVG",'VISSIM Travel Time Outputs'!$B:$B,EM$9),"-")</f>
        <v>-</v>
      </c>
      <c r="EN89" s="380" t="str">
        <f>IFERROR(AVERAGEIFS('VISSIM Travel Time Outputs'!$H:$H,'VISSIM Travel Time Outputs'!$D:$D,$D89,'VISSIM Travel Time Outputs'!$A:$A,"AVG",'VISSIM Travel Time Outputs'!$B:$B,EN$9),"-")</f>
        <v>-</v>
      </c>
      <c r="EO89" s="380" t="str">
        <f>IFERROR(AVERAGEIFS('VISSIM Travel Time Outputs'!$H:$H,'VISSIM Travel Time Outputs'!$D:$D,$D89,'VISSIM Travel Time Outputs'!$A:$A,"AVG",'VISSIM Travel Time Outputs'!$B:$B,EO$9),"-")</f>
        <v>-</v>
      </c>
      <c r="EP89" s="380" t="str">
        <f>IFERROR(AVERAGEIFS('VISSIM Travel Time Outputs'!$H:$H,'VISSIM Travel Time Outputs'!$D:$D,$D89,'VISSIM Travel Time Outputs'!$A:$A,"AVG",'VISSIM Travel Time Outputs'!$B:$B,EP$9),"-")</f>
        <v>-</v>
      </c>
      <c r="EQ89" s="380" t="str">
        <f>IFERROR(AVERAGEIFS('VISSIM Travel Time Outputs'!$H:$H,'VISSIM Travel Time Outputs'!$D:$D,$D89,'VISSIM Travel Time Outputs'!$A:$A,"AVG",'VISSIM Travel Time Outputs'!$B:$B,EQ$9),"-")</f>
        <v>-</v>
      </c>
      <c r="ER89" s="380" t="str">
        <f>IFERROR(AVERAGEIFS('VISSIM Travel Time Outputs'!$H:$H,'VISSIM Travel Time Outputs'!$D:$D,$D89,'VISSIM Travel Time Outputs'!$A:$A,"AVG",'VISSIM Travel Time Outputs'!$B:$B,ER$9),"-")</f>
        <v>-</v>
      </c>
      <c r="ES89" s="380" t="str">
        <f>IFERROR(AVERAGEIFS('VISSIM Travel Time Outputs'!$H:$H,'VISSIM Travel Time Outputs'!$D:$D,$D89,'VISSIM Travel Time Outputs'!$A:$A,"AVG",'VISSIM Travel Time Outputs'!$B:$B,ES$9),"-")</f>
        <v>-</v>
      </c>
      <c r="ET89" s="380" t="str">
        <f>IFERROR(AVERAGEIFS('VISSIM Travel Time Outputs'!$H:$H,'VISSIM Travel Time Outputs'!$D:$D,$D89,'VISSIM Travel Time Outputs'!$A:$A,"AVG",'VISSIM Travel Time Outputs'!$B:$B,ET$9),"-")</f>
        <v>-</v>
      </c>
      <c r="EU89" s="380" t="str">
        <f>IFERROR(AVERAGEIFS('VISSIM Travel Time Outputs'!$H:$H,'VISSIM Travel Time Outputs'!$D:$D,$D89,'VISSIM Travel Time Outputs'!$A:$A,"AVG",'VISSIM Travel Time Outputs'!$B:$B,EU$9),"-")</f>
        <v>-</v>
      </c>
      <c r="EV89" s="380" t="str">
        <f>IFERROR(AVERAGEIFS('VISSIM Travel Time Outputs'!$H:$H,'VISSIM Travel Time Outputs'!$D:$D,$D89,'VISSIM Travel Time Outputs'!$A:$A,"AVG",'VISSIM Travel Time Outputs'!$B:$B,EV$9),"-")</f>
        <v>-</v>
      </c>
      <c r="EW89" s="380" t="str">
        <f>IFERROR(AVERAGEIFS('VISSIM Travel Time Outputs'!$H:$H,'VISSIM Travel Time Outputs'!$D:$D,$D89,'VISSIM Travel Time Outputs'!$A:$A,"AVG",'VISSIM Travel Time Outputs'!$B:$B,EW$9),"-")</f>
        <v>-</v>
      </c>
      <c r="EX89" s="380" t="str">
        <f>IFERROR(AVERAGEIFS('VISSIM Travel Time Outputs'!$H:$H,'VISSIM Travel Time Outputs'!$D:$D,$D89,'VISSIM Travel Time Outputs'!$A:$A,"AVG",'VISSIM Travel Time Outputs'!$B:$B,EX$9),"-")</f>
        <v>-</v>
      </c>
      <c r="EY89" s="381" t="str">
        <f>IFERROR(AVERAGEIFS('VISSIM Travel Time Outputs'!$H:$H,'VISSIM Travel Time Outputs'!$D:$D,$D89,'VISSIM Travel Time Outputs'!$A:$A,"AVG",'VISSIM Travel Time Outputs'!$B:$B,EY$9),"-")</f>
        <v>-</v>
      </c>
      <c r="EZ89" s="304"/>
      <c r="FA89" s="259" t="str">
        <f t="shared" si="44"/>
        <v>--</v>
      </c>
      <c r="FB89" s="410" t="str">
        <f t="shared" si="45"/>
        <v>--</v>
      </c>
      <c r="FC89" s="381">
        <f t="shared" si="46"/>
        <v>0</v>
      </c>
      <c r="FD89" s="387"/>
      <c r="FE89" s="259" t="str">
        <f>IFERROR(GETPIVOTDATA("Average of TRAVTM(40)",#REF!,"TIMEINT",FE$9,"VEHICLETRAVELTIMEMEASUREMENT",$D89)/3600/24,"--")</f>
        <v>--</v>
      </c>
      <c r="FF89" s="36" t="str">
        <f>IFERROR(GETPIVOTDATA("Average of TRAVTM(40)",#REF!,"TIMEINT",FF$9,"VEHICLETRAVELTIMEMEASUREMENT",$D89)/3600/24,"--")</f>
        <v>--</v>
      </c>
      <c r="FG89" s="36" t="str">
        <f>IFERROR(GETPIVOTDATA("Average of TRAVTM(40)",#REF!,"TIMEINT",FG$9,"VEHICLETRAVELTIMEMEASUREMENT",$D89)/3600/24,"--")</f>
        <v>--</v>
      </c>
      <c r="FH89" s="36" t="str">
        <f>IFERROR(GETPIVOTDATA("Average of TRAVTM(40)",#REF!,"TIMEINT",FH$9,"VEHICLETRAVELTIMEMEASUREMENT",$D89)/3600/24,"--")</f>
        <v>--</v>
      </c>
      <c r="FI89" s="36" t="str">
        <f>IFERROR(GETPIVOTDATA("Average of TRAVTM(40)",#REF!,"TIMEINT",FI$9,"VEHICLETRAVELTIMEMEASUREMENT",$D89)/3600/24,"--")</f>
        <v>--</v>
      </c>
      <c r="FJ89" s="36" t="str">
        <f>IFERROR(GETPIVOTDATA("Average of TRAVTM(40)",#REF!,"TIMEINT",FJ$9,"VEHICLETRAVELTIMEMEASUREMENT",$D89)/3600/24,"--")</f>
        <v>--</v>
      </c>
      <c r="FK89" s="36" t="str">
        <f>IFERROR(GETPIVOTDATA("Average of TRAVTM(40)",#REF!,"TIMEINT",FK$9,"VEHICLETRAVELTIMEMEASUREMENT",$D89)/3600/24,"--")</f>
        <v>--</v>
      </c>
      <c r="FL89" s="36" t="str">
        <f>IFERROR(GETPIVOTDATA("Average of TRAVTM(40)",#REF!,"TIMEINT",FL$9,"VEHICLETRAVELTIMEMEASUREMENT",$D89)/3600/24,"--")</f>
        <v>--</v>
      </c>
      <c r="FM89" s="36" t="str">
        <f>IFERROR(GETPIVOTDATA("Average of TRAVTM(40)",#REF!,"TIMEINT",FM$9,"VEHICLETRAVELTIMEMEASUREMENT",$D89)/3600/24,"--")</f>
        <v>--</v>
      </c>
      <c r="FN89" s="36" t="str">
        <f>IFERROR(GETPIVOTDATA("Average of TRAVTM(40)",#REF!,"TIMEINT",FN$9,"VEHICLETRAVELTIMEMEASUREMENT",$D89)/3600/24,"--")</f>
        <v>--</v>
      </c>
      <c r="FO89" s="36" t="str">
        <f>IFERROR(GETPIVOTDATA("Average of TRAVTM(40)",#REF!,"TIMEINT",FO$9,"VEHICLETRAVELTIMEMEASUREMENT",$D89)/3600/24,"--")</f>
        <v>--</v>
      </c>
      <c r="FP89" s="36" t="str">
        <f>IFERROR(GETPIVOTDATA("Average of TRAVTM(40)",#REF!,"TIMEINT",FP$9,"VEHICLETRAVELTIMEMEASUREMENT",$D89)/3600/24,"--")</f>
        <v>--</v>
      </c>
      <c r="FQ89" s="36" t="str">
        <f>IFERROR(GETPIVOTDATA("Average of TRAVTM(40)",#REF!,"TIMEINT",FQ$9,"VEHICLETRAVELTIMEMEASUREMENT",$D89)/3600/24,"--")</f>
        <v>--</v>
      </c>
      <c r="FR89" s="36" t="str">
        <f>IFERROR(GETPIVOTDATA("Average of TRAVTM(40)",#REF!,"TIMEINT",FR$9,"VEHICLETRAVELTIMEMEASUREMENT",$D89)/3600/24,"--")</f>
        <v>--</v>
      </c>
      <c r="FS89" s="36" t="str">
        <f>IFERROR(GETPIVOTDATA("Average of TRAVTM(40)",#REF!,"TIMEINT",FS$9,"VEHICLETRAVELTIMEMEASUREMENT",$D89)/3600/24,"--")</f>
        <v>--</v>
      </c>
      <c r="FT89" s="177" t="str">
        <f>IFERROR(GETPIVOTDATA("Average of TRAVTM(40)",#REF!,"TIMEINT",FT$9,"VEHICLETRAVELTIMEMEASUREMENT",$D89)/3600/24,"--")</f>
        <v>--</v>
      </c>
      <c r="FU89" s="387"/>
      <c r="FV89" s="379" t="str">
        <f>IFERROR(GETPIVOTDATA("Average of VEHS(40)",#REF!,"TIMEINT",FV$9,"VEHICLETRAVELTIMEMEASUREMENT",$D89),"--")</f>
        <v>--</v>
      </c>
      <c r="FW89" s="380" t="str">
        <f>IFERROR(GETPIVOTDATA("Average of VEHS(40)",#REF!,"TIMEINT",FW$9,"VEHICLETRAVELTIMEMEASUREMENT",$D89),"--")</f>
        <v>--</v>
      </c>
      <c r="FX89" s="380" t="str">
        <f>IFERROR(GETPIVOTDATA("Average of VEHS(40)",#REF!,"TIMEINT",FX$9,"VEHICLETRAVELTIMEMEASUREMENT",$D89),"--")</f>
        <v>--</v>
      </c>
      <c r="FY89" s="380" t="str">
        <f>IFERROR(GETPIVOTDATA("Average of VEHS(40)",#REF!,"TIMEINT",FY$9,"VEHICLETRAVELTIMEMEASUREMENT",$D89),"--")</f>
        <v>--</v>
      </c>
      <c r="FZ89" s="380" t="str">
        <f>IFERROR(GETPIVOTDATA("Average of VEHS(40)",#REF!,"TIMEINT",FZ$9,"VEHICLETRAVELTIMEMEASUREMENT",$D89),"--")</f>
        <v>--</v>
      </c>
      <c r="GA89" s="380" t="str">
        <f>IFERROR(GETPIVOTDATA("Average of VEHS(40)",#REF!,"TIMEINT",GA$9,"VEHICLETRAVELTIMEMEASUREMENT",$D89),"--")</f>
        <v>--</v>
      </c>
      <c r="GB89" s="380" t="str">
        <f>IFERROR(GETPIVOTDATA("Average of VEHS(40)",#REF!,"TIMEINT",GB$9,"VEHICLETRAVELTIMEMEASUREMENT",$D89),"--")</f>
        <v>--</v>
      </c>
      <c r="GC89" s="380" t="str">
        <f>IFERROR(GETPIVOTDATA("Average of VEHS(40)",#REF!,"TIMEINT",GC$9,"VEHICLETRAVELTIMEMEASUREMENT",$D89),"--")</f>
        <v>--</v>
      </c>
      <c r="GD89" s="380" t="str">
        <f>IFERROR(GETPIVOTDATA("Average of VEHS(40)",#REF!,"TIMEINT",GD$9,"VEHICLETRAVELTIMEMEASUREMENT",$D89),"--")</f>
        <v>--</v>
      </c>
      <c r="GE89" s="380" t="str">
        <f>IFERROR(GETPIVOTDATA("Average of VEHS(40)",#REF!,"TIMEINT",GE$9,"VEHICLETRAVELTIMEMEASUREMENT",$D89),"--")</f>
        <v>--</v>
      </c>
      <c r="GF89" s="380" t="str">
        <f>IFERROR(GETPIVOTDATA("Average of VEHS(40)",#REF!,"TIMEINT",GF$9,"VEHICLETRAVELTIMEMEASUREMENT",$D89),"--")</f>
        <v>--</v>
      </c>
      <c r="GG89" s="380" t="str">
        <f>IFERROR(GETPIVOTDATA("Average of VEHS(40)",#REF!,"TIMEINT",GG$9,"VEHICLETRAVELTIMEMEASUREMENT",$D89),"--")</f>
        <v>--</v>
      </c>
      <c r="GH89" s="380" t="str">
        <f>IFERROR(GETPIVOTDATA("Average of VEHS(40)",#REF!,"TIMEINT",GH$9,"VEHICLETRAVELTIMEMEASUREMENT",$D89),"--")</f>
        <v>--</v>
      </c>
      <c r="GI89" s="380" t="str">
        <f>IFERROR(GETPIVOTDATA("Average of VEHS(40)",#REF!,"TIMEINT",GI$9,"VEHICLETRAVELTIMEMEASUREMENT",$D89),"--")</f>
        <v>--</v>
      </c>
      <c r="GJ89" s="380" t="str">
        <f>IFERROR(GETPIVOTDATA("Average of VEHS(40)",#REF!,"TIMEINT",GJ$9,"VEHICLETRAVELTIMEMEASUREMENT",$D89),"--")</f>
        <v>--</v>
      </c>
      <c r="GK89" s="381" t="str">
        <f>IFERROR(GETPIVOTDATA("Average of VEHS(40)",#REF!,"TIMEINT",GK$9,"VEHICLETRAVELTIMEMEASUREMENT",$D89),"--")</f>
        <v>--</v>
      </c>
      <c r="GL89" s="387"/>
      <c r="GM89" s="259" t="str">
        <f t="shared" si="47"/>
        <v>--</v>
      </c>
      <c r="GN89" s="410" t="str">
        <f t="shared" si="48"/>
        <v>--</v>
      </c>
      <c r="GO89" s="381">
        <f t="shared" si="49"/>
        <v>0</v>
      </c>
      <c r="GP89" s="387"/>
      <c r="GQ89" s="259" t="str">
        <f>IFERROR(GETPIVOTDATA("Average of TRAVTM(60)",#REF!,"TIMEINT",GQ$9,"VEHICLETRAVELTIMEMEASUREMENT",$D89)/3600/24,"--")</f>
        <v>--</v>
      </c>
      <c r="GR89" s="36" t="str">
        <f>IFERROR(GETPIVOTDATA("Average of TRAVTM(60)",#REF!,"TIMEINT",GR$9,"VEHICLETRAVELTIMEMEASUREMENT",$D89)/3600/24,"--")</f>
        <v>--</v>
      </c>
      <c r="GS89" s="36" t="str">
        <f>IFERROR(GETPIVOTDATA("Average of TRAVTM(60)",#REF!,"TIMEINT",GS$9,"VEHICLETRAVELTIMEMEASUREMENT",$D89)/3600/24,"--")</f>
        <v>--</v>
      </c>
      <c r="GT89" s="36" t="str">
        <f>IFERROR(GETPIVOTDATA("Average of TRAVTM(60)",#REF!,"TIMEINT",GT$9,"VEHICLETRAVELTIMEMEASUREMENT",$D89)/3600/24,"--")</f>
        <v>--</v>
      </c>
      <c r="GU89" s="36" t="str">
        <f>IFERROR(GETPIVOTDATA("Average of TRAVTM(60)",#REF!,"TIMEINT",GU$9,"VEHICLETRAVELTIMEMEASUREMENT",$D89)/3600/24,"--")</f>
        <v>--</v>
      </c>
      <c r="GV89" s="36" t="str">
        <f>IFERROR(GETPIVOTDATA("Average of TRAVTM(60)",#REF!,"TIMEINT",GV$9,"VEHICLETRAVELTIMEMEASUREMENT",$D89)/3600/24,"--")</f>
        <v>--</v>
      </c>
      <c r="GW89" s="36" t="str">
        <f>IFERROR(GETPIVOTDATA("Average of TRAVTM(60)",#REF!,"TIMEINT",GW$9,"VEHICLETRAVELTIMEMEASUREMENT",$D89)/3600/24,"--")</f>
        <v>--</v>
      </c>
      <c r="GX89" s="36" t="str">
        <f>IFERROR(GETPIVOTDATA("Average of TRAVTM(60)",#REF!,"TIMEINT",GX$9,"VEHICLETRAVELTIMEMEASUREMENT",$D89)/3600/24,"--")</f>
        <v>--</v>
      </c>
      <c r="GY89" s="36" t="str">
        <f>IFERROR(GETPIVOTDATA("Average of TRAVTM(60)",#REF!,"TIMEINT",GY$9,"VEHICLETRAVELTIMEMEASUREMENT",$D89)/3600/24,"--")</f>
        <v>--</v>
      </c>
      <c r="GZ89" s="36" t="str">
        <f>IFERROR(GETPIVOTDATA("Average of TRAVTM(60)",#REF!,"TIMEINT",GZ$9,"VEHICLETRAVELTIMEMEASUREMENT",$D89)/3600/24,"--")</f>
        <v>--</v>
      </c>
      <c r="HA89" s="36" t="str">
        <f>IFERROR(GETPIVOTDATA("Average of TRAVTM(60)",#REF!,"TIMEINT",HA$9,"VEHICLETRAVELTIMEMEASUREMENT",$D89)/3600/24,"--")</f>
        <v>--</v>
      </c>
      <c r="HB89" s="36" t="str">
        <f>IFERROR(GETPIVOTDATA("Average of TRAVTM(60)",#REF!,"TIMEINT",HB$9,"VEHICLETRAVELTIMEMEASUREMENT",$D89)/3600/24,"--")</f>
        <v>--</v>
      </c>
      <c r="HC89" s="36" t="str">
        <f>IFERROR(GETPIVOTDATA("Average of TRAVTM(60)",#REF!,"TIMEINT",HC$9,"VEHICLETRAVELTIMEMEASUREMENT",$D89)/3600/24,"--")</f>
        <v>--</v>
      </c>
      <c r="HD89" s="36" t="str">
        <f>IFERROR(GETPIVOTDATA("Average of TRAVTM(60)",#REF!,"TIMEINT",HD$9,"VEHICLETRAVELTIMEMEASUREMENT",$D89)/3600/24,"--")</f>
        <v>--</v>
      </c>
      <c r="HE89" s="36" t="str">
        <f>IFERROR(GETPIVOTDATA("Average of TRAVTM(60)",#REF!,"TIMEINT",HE$9,"VEHICLETRAVELTIMEMEASUREMENT",$D89)/3600/24,"--")</f>
        <v>--</v>
      </c>
      <c r="HF89" s="177" t="str">
        <f>IFERROR(GETPIVOTDATA("Average of TRAVTM(60)",#REF!,"TIMEINT",HF$9,"VEHICLETRAVELTIMEMEASUREMENT",$D89)/3600/24,"--")</f>
        <v>--</v>
      </c>
      <c r="HG89" s="387"/>
      <c r="HH89" s="379" t="str">
        <f>IFERROR(GETPIVOTDATA("Average of VEHS(60)",#REF!,"TIMEINT",HH$9,"VEHICLETRAVELTIMEMEASUREMENT",$D89),"--")</f>
        <v>--</v>
      </c>
      <c r="HI89" s="380" t="str">
        <f>IFERROR(GETPIVOTDATA("Average of VEHS(60)",#REF!,"TIMEINT",HI$9,"VEHICLETRAVELTIMEMEASUREMENT",$D89),"--")</f>
        <v>--</v>
      </c>
      <c r="HJ89" s="380" t="str">
        <f>IFERROR(GETPIVOTDATA("Average of VEHS(60)",#REF!,"TIMEINT",HJ$9,"VEHICLETRAVELTIMEMEASUREMENT",$D89),"--")</f>
        <v>--</v>
      </c>
      <c r="HK89" s="380" t="str">
        <f>IFERROR(GETPIVOTDATA("Average of VEHS(60)",#REF!,"TIMEINT",HK$9,"VEHICLETRAVELTIMEMEASUREMENT",$D89),"--")</f>
        <v>--</v>
      </c>
      <c r="HL89" s="380" t="str">
        <f>IFERROR(GETPIVOTDATA("Average of VEHS(60)",#REF!,"TIMEINT",HL$9,"VEHICLETRAVELTIMEMEASUREMENT",$D89),"--")</f>
        <v>--</v>
      </c>
      <c r="HM89" s="380" t="str">
        <f>IFERROR(GETPIVOTDATA("Average of VEHS(60)",#REF!,"TIMEINT",HM$9,"VEHICLETRAVELTIMEMEASUREMENT",$D89),"--")</f>
        <v>--</v>
      </c>
      <c r="HN89" s="380" t="str">
        <f>IFERROR(GETPIVOTDATA("Average of VEHS(60)",#REF!,"TIMEINT",HN$9,"VEHICLETRAVELTIMEMEASUREMENT",$D89),"--")</f>
        <v>--</v>
      </c>
      <c r="HO89" s="380" t="str">
        <f>IFERROR(GETPIVOTDATA("Average of VEHS(60)",#REF!,"TIMEINT",HO$9,"VEHICLETRAVELTIMEMEASUREMENT",$D89),"--")</f>
        <v>--</v>
      </c>
      <c r="HP89" s="380" t="str">
        <f>IFERROR(GETPIVOTDATA("Average of VEHS(60)",#REF!,"TIMEINT",HP$9,"VEHICLETRAVELTIMEMEASUREMENT",$D89),"--")</f>
        <v>--</v>
      </c>
      <c r="HQ89" s="380" t="str">
        <f>IFERROR(GETPIVOTDATA("Average of VEHS(60)",#REF!,"TIMEINT",HQ$9,"VEHICLETRAVELTIMEMEASUREMENT",$D89),"--")</f>
        <v>--</v>
      </c>
      <c r="HR89" s="380" t="str">
        <f>IFERROR(GETPIVOTDATA("Average of VEHS(60)",#REF!,"TIMEINT",HR$9,"VEHICLETRAVELTIMEMEASUREMENT",$D89),"--")</f>
        <v>--</v>
      </c>
      <c r="HS89" s="380" t="str">
        <f>IFERROR(GETPIVOTDATA("Average of VEHS(60)",#REF!,"TIMEINT",HS$9,"VEHICLETRAVELTIMEMEASUREMENT",$D89),"--")</f>
        <v>--</v>
      </c>
      <c r="HT89" s="380" t="str">
        <f>IFERROR(GETPIVOTDATA("Average of VEHS(60)",#REF!,"TIMEINT",HT$9,"VEHICLETRAVELTIMEMEASUREMENT",$D89),"--")</f>
        <v>--</v>
      </c>
      <c r="HU89" s="380" t="str">
        <f>IFERROR(GETPIVOTDATA("Average of VEHS(60)",#REF!,"TIMEINT",HU$9,"VEHICLETRAVELTIMEMEASUREMENT",$D89),"--")</f>
        <v>--</v>
      </c>
      <c r="HV89" s="380" t="str">
        <f>IFERROR(GETPIVOTDATA("Average of VEHS(60)",#REF!,"TIMEINT",HV$9,"VEHICLETRAVELTIMEMEASUREMENT",$D89),"--")</f>
        <v>--</v>
      </c>
      <c r="HW89" s="381" t="str">
        <f>IFERROR(GETPIVOTDATA("Average of VEHS(60)",#REF!,"TIMEINT",HW$9,"VEHICLETRAVELTIMEMEASUREMENT",$D89),"--")</f>
        <v>--</v>
      </c>
      <c r="HX89" s="387"/>
      <c r="HY89" s="259" t="str">
        <f t="shared" si="50"/>
        <v>--</v>
      </c>
      <c r="HZ89" s="410" t="str">
        <f t="shared" si="51"/>
        <v>--</v>
      </c>
      <c r="IA89" s="381">
        <f t="shared" si="52"/>
        <v>0</v>
      </c>
      <c r="IB89" s="716"/>
      <c r="IC89" s="379" t="str">
        <f>IFERROR(AVERAGEIFS('VISSIM Travel Time Outputs'!$L:$L,'VISSIM Travel Time Outputs'!$D:$D,$D89,'VISSIM Travel Time Outputs'!$A:$A,"AVG",'VISSIM Travel Time Outputs'!$B:$B,IC$9),"-")</f>
        <v>-</v>
      </c>
      <c r="ID89" s="380" t="str">
        <f>IFERROR(AVERAGEIFS('VISSIM Travel Time Outputs'!$L:$L,'VISSIM Travel Time Outputs'!$D:$D,$D89,'VISSIM Travel Time Outputs'!$A:$A,"AVG",'VISSIM Travel Time Outputs'!$B:$B,ID$9),"-")</f>
        <v>-</v>
      </c>
      <c r="IE89" s="380" t="str">
        <f>IFERROR(AVERAGEIFS('VISSIM Travel Time Outputs'!$L:$L,'VISSIM Travel Time Outputs'!$D:$D,$D89,'VISSIM Travel Time Outputs'!$A:$A,"AVG",'VISSIM Travel Time Outputs'!$B:$B,IE$9),"-")</f>
        <v>-</v>
      </c>
      <c r="IF89" s="380" t="str">
        <f>IFERROR(AVERAGEIFS('VISSIM Travel Time Outputs'!$L:$L,'VISSIM Travel Time Outputs'!$D:$D,$D89,'VISSIM Travel Time Outputs'!$A:$A,"AVG",'VISSIM Travel Time Outputs'!$B:$B,IF$9),"-")</f>
        <v>-</v>
      </c>
      <c r="IG89" s="380" t="str">
        <f>IFERROR(AVERAGEIFS('VISSIM Travel Time Outputs'!$L:$L,'VISSIM Travel Time Outputs'!$D:$D,$D89,'VISSIM Travel Time Outputs'!$A:$A,"AVG",'VISSIM Travel Time Outputs'!$B:$B,IG$9),"-")</f>
        <v>-</v>
      </c>
      <c r="IH89" s="380" t="str">
        <f>IFERROR(AVERAGEIFS('VISSIM Travel Time Outputs'!$L:$L,'VISSIM Travel Time Outputs'!$D:$D,$D89,'VISSIM Travel Time Outputs'!$A:$A,"AVG",'VISSIM Travel Time Outputs'!$B:$B,IH$9),"-")</f>
        <v>-</v>
      </c>
      <c r="II89" s="380" t="str">
        <f>IFERROR(AVERAGEIFS('VISSIM Travel Time Outputs'!$L:$L,'VISSIM Travel Time Outputs'!$D:$D,$D89,'VISSIM Travel Time Outputs'!$A:$A,"AVG",'VISSIM Travel Time Outputs'!$B:$B,II$9),"-")</f>
        <v>-</v>
      </c>
      <c r="IJ89" s="380" t="str">
        <f>IFERROR(AVERAGEIFS('VISSIM Travel Time Outputs'!$L:$L,'VISSIM Travel Time Outputs'!$D:$D,$D89,'VISSIM Travel Time Outputs'!$A:$A,"AVG",'VISSIM Travel Time Outputs'!$B:$B,IJ$9),"-")</f>
        <v>-</v>
      </c>
      <c r="IK89" s="380" t="str">
        <f>IFERROR(AVERAGEIFS('VISSIM Travel Time Outputs'!$L:$L,'VISSIM Travel Time Outputs'!$D:$D,$D89,'VISSIM Travel Time Outputs'!$A:$A,"AVG",'VISSIM Travel Time Outputs'!$B:$B,IK$9),"-")</f>
        <v>-</v>
      </c>
      <c r="IL89" s="380" t="str">
        <f>IFERROR(AVERAGEIFS('VISSIM Travel Time Outputs'!$L:$L,'VISSIM Travel Time Outputs'!$D:$D,$D89,'VISSIM Travel Time Outputs'!$A:$A,"AVG",'VISSIM Travel Time Outputs'!$B:$B,IL$9),"-")</f>
        <v>-</v>
      </c>
      <c r="IM89" s="380" t="str">
        <f>IFERROR(AVERAGEIFS('VISSIM Travel Time Outputs'!$L:$L,'VISSIM Travel Time Outputs'!$D:$D,$D89,'VISSIM Travel Time Outputs'!$A:$A,"AVG",'VISSIM Travel Time Outputs'!$B:$B,IM$9),"-")</f>
        <v>-</v>
      </c>
      <c r="IN89" s="380" t="str">
        <f>IFERROR(AVERAGEIFS('VISSIM Travel Time Outputs'!$L:$L,'VISSIM Travel Time Outputs'!$D:$D,$D89,'VISSIM Travel Time Outputs'!$A:$A,"AVG",'VISSIM Travel Time Outputs'!$B:$B,IN$9),"-")</f>
        <v>-</v>
      </c>
      <c r="IO89" s="380" t="str">
        <f>IFERROR(AVERAGEIFS('VISSIM Travel Time Outputs'!$L:$L,'VISSIM Travel Time Outputs'!$D:$D,$D89,'VISSIM Travel Time Outputs'!$A:$A,"AVG",'VISSIM Travel Time Outputs'!$B:$B,IO$9),"-")</f>
        <v>-</v>
      </c>
      <c r="IP89" s="380" t="str">
        <f>IFERROR(AVERAGEIFS('VISSIM Travel Time Outputs'!$L:$L,'VISSIM Travel Time Outputs'!$D:$D,$D89,'VISSIM Travel Time Outputs'!$A:$A,"AVG",'VISSIM Travel Time Outputs'!$B:$B,IP$9),"-")</f>
        <v>-</v>
      </c>
      <c r="IQ89" s="380" t="str">
        <f>IFERROR(AVERAGEIFS('VISSIM Travel Time Outputs'!$L:$L,'VISSIM Travel Time Outputs'!$D:$D,$D89,'VISSIM Travel Time Outputs'!$A:$A,"AVG",'VISSIM Travel Time Outputs'!$B:$B,IQ$9),"-")</f>
        <v>-</v>
      </c>
      <c r="IR89" s="381" t="str">
        <f>IFERROR(AVERAGEIFS('VISSIM Travel Time Outputs'!$L:$L,'VISSIM Travel Time Outputs'!$D:$D,$D89,'VISSIM Travel Time Outputs'!$A:$A,"AVG",'VISSIM Travel Time Outputs'!$B:$B,IR$9),"-")</f>
        <v>-</v>
      </c>
      <c r="IS89" s="381" t="str">
        <f t="shared" si="53"/>
        <v>--</v>
      </c>
    </row>
    <row r="90" spans="1:253" x14ac:dyDescent="0.25">
      <c r="A90" s="302" t="str">
        <f t="shared" si="34"/>
        <v>H</v>
      </c>
      <c r="B90" s="375">
        <f t="shared" si="54"/>
        <v>81</v>
      </c>
      <c r="C90" s="475">
        <f>INDEX('Input - Travel Times'!$B$3:$AL$103,MATCH($B90,'Input - Travel Times'!$B$3:$B$103,0),MATCH(C$9,'Input - Travel Times'!$B$3:$AL$3,0))</f>
        <v>0</v>
      </c>
      <c r="D90" s="194">
        <f>INDEX('Input - Travel Times'!$B$3:$AS$103,MATCH($B90,'Input - Travel Times'!$B$3:$B$103,0),MATCH(D$9,'Input - Travel Times'!$B$3:$AS$3,0))</f>
        <v>0</v>
      </c>
      <c r="E90" s="582">
        <f>TIME(0,0,INDEX('Input - Travel Times'!$B$3:$AL$103,MATCH($B90,'Input - Travel Times'!$B$3:$B$103,0),MATCH(E$9,'Input - Travel Times'!$B$3:$AL$3,0)))</f>
        <v>0</v>
      </c>
      <c r="F90" s="582">
        <f>TIME(0,0,INDEX('Input - Travel Times'!$B$3:$AL$103,MATCH($B90,'Input - Travel Times'!$B$3:$B$103,0),MATCH(F$9,'Input - Travel Times'!$B$3:$AL$3,0)))</f>
        <v>0</v>
      </c>
      <c r="G90" s="582">
        <f>TIME(0,0,INDEX('Input - Travel Times'!$B$3:$AL$103,MATCH($B90,'Input - Travel Times'!$B$3:$B$103,0),MATCH(G$9,'Input - Travel Times'!$B$3:$AL$3,0)))</f>
        <v>0</v>
      </c>
      <c r="H90" s="173"/>
      <c r="I90" s="259" t="str">
        <f>IFERROR(TIME(0,0,AVERAGEIFS('VISSIM Travel Time Outputs'!$I:$I,'VISSIM Travel Time Outputs'!$D:$D,$D90,'VISSIM Travel Time Outputs'!$A:$A,"AVG",'VISSIM Travel Time Outputs'!$B:$B,I$9)),"-")</f>
        <v>-</v>
      </c>
      <c r="J90" s="36" t="str">
        <f>IFERROR(TIME(0,0,AVERAGEIFS('VISSIM Travel Time Outputs'!$I:$I,'VISSIM Travel Time Outputs'!$D:$D,$D90,'VISSIM Travel Time Outputs'!$A:$A,"AVG",'VISSIM Travel Time Outputs'!$B:$B,J$9)),"-")</f>
        <v>-</v>
      </c>
      <c r="K90" s="36" t="str">
        <f>IFERROR(TIME(0,0,AVERAGEIFS('VISSIM Travel Time Outputs'!$I:$I,'VISSIM Travel Time Outputs'!$D:$D,$D90,'VISSIM Travel Time Outputs'!$A:$A,"AVG",'VISSIM Travel Time Outputs'!$B:$B,K$9)),"-")</f>
        <v>-</v>
      </c>
      <c r="L90" s="36" t="str">
        <f>IFERROR(TIME(0,0,AVERAGEIFS('VISSIM Travel Time Outputs'!$I:$I,'VISSIM Travel Time Outputs'!$D:$D,$D90,'VISSIM Travel Time Outputs'!$A:$A,"AVG",'VISSIM Travel Time Outputs'!$B:$B,L$9)),"-")</f>
        <v>-</v>
      </c>
      <c r="M90" s="36" t="str">
        <f>IFERROR(TIME(0,0,AVERAGEIFS('VISSIM Travel Time Outputs'!$I:$I,'VISSIM Travel Time Outputs'!$D:$D,$D90,'VISSIM Travel Time Outputs'!$A:$A,"AVG",'VISSIM Travel Time Outputs'!$B:$B,M$9)),"-")</f>
        <v>-</v>
      </c>
      <c r="N90" s="36" t="str">
        <f>IFERROR(TIME(0,0,AVERAGEIFS('VISSIM Travel Time Outputs'!$I:$I,'VISSIM Travel Time Outputs'!$D:$D,$D90,'VISSIM Travel Time Outputs'!$A:$A,"AVG",'VISSIM Travel Time Outputs'!$B:$B,N$9)),"-")</f>
        <v>-</v>
      </c>
      <c r="O90" s="36" t="str">
        <f>IFERROR(TIME(0,0,AVERAGEIFS('VISSIM Travel Time Outputs'!$I:$I,'VISSIM Travel Time Outputs'!$D:$D,$D90,'VISSIM Travel Time Outputs'!$A:$A,"AVG",'VISSIM Travel Time Outputs'!$B:$B,O$9)),"-")</f>
        <v>-</v>
      </c>
      <c r="P90" s="36" t="str">
        <f>IFERROR(TIME(0,0,AVERAGEIFS('VISSIM Travel Time Outputs'!$I:$I,'VISSIM Travel Time Outputs'!$D:$D,$D90,'VISSIM Travel Time Outputs'!$A:$A,"AVG",'VISSIM Travel Time Outputs'!$B:$B,P$9)),"-")</f>
        <v>-</v>
      </c>
      <c r="Q90" s="36" t="str">
        <f>IFERROR(TIME(0,0,AVERAGEIFS('VISSIM Travel Time Outputs'!$I:$I,'VISSIM Travel Time Outputs'!$D:$D,$D90,'VISSIM Travel Time Outputs'!$A:$A,"AVG",'VISSIM Travel Time Outputs'!$B:$B,Q$9)),"-")</f>
        <v>-</v>
      </c>
      <c r="R90" s="36" t="str">
        <f>IFERROR(TIME(0,0,AVERAGEIFS('VISSIM Travel Time Outputs'!$I:$I,'VISSIM Travel Time Outputs'!$D:$D,$D90,'VISSIM Travel Time Outputs'!$A:$A,"AVG",'VISSIM Travel Time Outputs'!$B:$B,R$9)),"-")</f>
        <v>-</v>
      </c>
      <c r="S90" s="36" t="str">
        <f>IFERROR(TIME(0,0,AVERAGEIFS('VISSIM Travel Time Outputs'!$I:$I,'VISSIM Travel Time Outputs'!$D:$D,$D90,'VISSIM Travel Time Outputs'!$A:$A,"AVG",'VISSIM Travel Time Outputs'!$B:$B,S$9)),"-")</f>
        <v>-</v>
      </c>
      <c r="T90" s="36" t="str">
        <f>IFERROR(TIME(0,0,AVERAGEIFS('VISSIM Travel Time Outputs'!$I:$I,'VISSIM Travel Time Outputs'!$D:$D,$D90,'VISSIM Travel Time Outputs'!$A:$A,"AVG",'VISSIM Travel Time Outputs'!$B:$B,T$9)),"-")</f>
        <v>-</v>
      </c>
      <c r="U90" s="36" t="str">
        <f>IFERROR(TIME(0,0,AVERAGEIFS('VISSIM Travel Time Outputs'!$I:$I,'VISSIM Travel Time Outputs'!$D:$D,$D90,'VISSIM Travel Time Outputs'!$A:$A,"AVG",'VISSIM Travel Time Outputs'!$B:$B,U$9)),"-")</f>
        <v>-</v>
      </c>
      <c r="V90" s="36" t="str">
        <f>IFERROR(TIME(0,0,AVERAGEIFS('VISSIM Travel Time Outputs'!$I:$I,'VISSIM Travel Time Outputs'!$D:$D,$D90,'VISSIM Travel Time Outputs'!$A:$A,"AVG",'VISSIM Travel Time Outputs'!$B:$B,V$9)),"-")</f>
        <v>-</v>
      </c>
      <c r="W90" s="36" t="str">
        <f>IFERROR(TIME(0,0,AVERAGEIFS('VISSIM Travel Time Outputs'!$I:$I,'VISSIM Travel Time Outputs'!$D:$D,$D90,'VISSIM Travel Time Outputs'!$A:$A,"AVG",'VISSIM Travel Time Outputs'!$B:$B,W$9)),"-")</f>
        <v>-</v>
      </c>
      <c r="X90" s="177" t="str">
        <f>IFERROR(TIME(0,0,AVERAGEIFS('VISSIM Travel Time Outputs'!$I:$I,'VISSIM Travel Time Outputs'!$D:$D,$D90,'VISSIM Travel Time Outputs'!$A:$A,"AVG",'VISSIM Travel Time Outputs'!$B:$B,X$9)),"-")</f>
        <v>-</v>
      </c>
      <c r="Y90" s="304"/>
      <c r="Z90" s="379" t="str">
        <f>IFERROR(AVERAGEIFS('VISSIM Travel Time Outputs'!$F:$F,'VISSIM Travel Time Outputs'!$D:$D,$D90,'VISSIM Travel Time Outputs'!$A:$A,"AVG",'VISSIM Travel Time Outputs'!$B:$B,Z$9),"-")</f>
        <v>-</v>
      </c>
      <c r="AA90" s="380" t="str">
        <f>IFERROR(AVERAGEIFS('VISSIM Travel Time Outputs'!$F:$F,'VISSIM Travel Time Outputs'!$D:$D,$D90,'VISSIM Travel Time Outputs'!$A:$A,"AVG",'VISSIM Travel Time Outputs'!$B:$B,AA$9),"-")</f>
        <v>-</v>
      </c>
      <c r="AB90" s="380" t="str">
        <f>IFERROR(AVERAGEIFS('VISSIM Travel Time Outputs'!$F:$F,'VISSIM Travel Time Outputs'!$D:$D,$D90,'VISSIM Travel Time Outputs'!$A:$A,"AVG",'VISSIM Travel Time Outputs'!$B:$B,AB$9),"-")</f>
        <v>-</v>
      </c>
      <c r="AC90" s="380" t="str">
        <f>IFERROR(AVERAGEIFS('VISSIM Travel Time Outputs'!$F:$F,'VISSIM Travel Time Outputs'!$D:$D,$D90,'VISSIM Travel Time Outputs'!$A:$A,"AVG",'VISSIM Travel Time Outputs'!$B:$B,AC$9),"-")</f>
        <v>-</v>
      </c>
      <c r="AD90" s="380" t="str">
        <f>IFERROR(AVERAGEIFS('VISSIM Travel Time Outputs'!$F:$F,'VISSIM Travel Time Outputs'!$D:$D,$D90,'VISSIM Travel Time Outputs'!$A:$A,"AVG",'VISSIM Travel Time Outputs'!$B:$B,AD$9),"-")</f>
        <v>-</v>
      </c>
      <c r="AE90" s="380" t="str">
        <f>IFERROR(AVERAGEIFS('VISSIM Travel Time Outputs'!$F:$F,'VISSIM Travel Time Outputs'!$D:$D,$D90,'VISSIM Travel Time Outputs'!$A:$A,"AVG",'VISSIM Travel Time Outputs'!$B:$B,AE$9),"-")</f>
        <v>-</v>
      </c>
      <c r="AF90" s="380" t="str">
        <f>IFERROR(AVERAGEIFS('VISSIM Travel Time Outputs'!$F:$F,'VISSIM Travel Time Outputs'!$D:$D,$D90,'VISSIM Travel Time Outputs'!$A:$A,"AVG",'VISSIM Travel Time Outputs'!$B:$B,AF$9),"-")</f>
        <v>-</v>
      </c>
      <c r="AG90" s="380" t="str">
        <f>IFERROR(AVERAGEIFS('VISSIM Travel Time Outputs'!$F:$F,'VISSIM Travel Time Outputs'!$D:$D,$D90,'VISSIM Travel Time Outputs'!$A:$A,"AVG",'VISSIM Travel Time Outputs'!$B:$B,AG$9),"-")</f>
        <v>-</v>
      </c>
      <c r="AH90" s="380" t="str">
        <f>IFERROR(AVERAGEIFS('VISSIM Travel Time Outputs'!$F:$F,'VISSIM Travel Time Outputs'!$D:$D,$D90,'VISSIM Travel Time Outputs'!$A:$A,"AVG",'VISSIM Travel Time Outputs'!$B:$B,AH$9),"-")</f>
        <v>-</v>
      </c>
      <c r="AI90" s="380" t="str">
        <f>IFERROR(AVERAGEIFS('VISSIM Travel Time Outputs'!$F:$F,'VISSIM Travel Time Outputs'!$D:$D,$D90,'VISSIM Travel Time Outputs'!$A:$A,"AVG",'VISSIM Travel Time Outputs'!$B:$B,AI$9),"-")</f>
        <v>-</v>
      </c>
      <c r="AJ90" s="380" t="str">
        <f>IFERROR(AVERAGEIFS('VISSIM Travel Time Outputs'!$F:$F,'VISSIM Travel Time Outputs'!$D:$D,$D90,'VISSIM Travel Time Outputs'!$A:$A,"AVG",'VISSIM Travel Time Outputs'!$B:$B,AJ$9),"-")</f>
        <v>-</v>
      </c>
      <c r="AK90" s="380" t="str">
        <f>IFERROR(AVERAGEIFS('VISSIM Travel Time Outputs'!$F:$F,'VISSIM Travel Time Outputs'!$D:$D,$D90,'VISSIM Travel Time Outputs'!$A:$A,"AVG",'VISSIM Travel Time Outputs'!$B:$B,AK$9),"-")</f>
        <v>-</v>
      </c>
      <c r="AL90" s="380" t="str">
        <f>IFERROR(AVERAGEIFS('VISSIM Travel Time Outputs'!$F:$F,'VISSIM Travel Time Outputs'!$D:$D,$D90,'VISSIM Travel Time Outputs'!$A:$A,"AVG",'VISSIM Travel Time Outputs'!$B:$B,AL$9),"-")</f>
        <v>-</v>
      </c>
      <c r="AM90" s="380" t="str">
        <f>IFERROR(AVERAGEIFS('VISSIM Travel Time Outputs'!$F:$F,'VISSIM Travel Time Outputs'!$D:$D,$D90,'VISSIM Travel Time Outputs'!$A:$A,"AVG",'VISSIM Travel Time Outputs'!$B:$B,AM$9),"-")</f>
        <v>-</v>
      </c>
      <c r="AN90" s="380" t="str">
        <f>IFERROR(AVERAGEIFS('VISSIM Travel Time Outputs'!$F:$F,'VISSIM Travel Time Outputs'!$D:$D,$D90,'VISSIM Travel Time Outputs'!$A:$A,"AVG",'VISSIM Travel Time Outputs'!$B:$B,AN$9),"-")</f>
        <v>-</v>
      </c>
      <c r="AO90" s="381" t="str">
        <f>IFERROR(AVERAGEIFS('VISSIM Travel Time Outputs'!$F:$F,'VISSIM Travel Time Outputs'!$D:$D,$D90,'VISSIM Travel Time Outputs'!$A:$A,"AVG",'VISSIM Travel Time Outputs'!$B:$B,AO$9),"-")</f>
        <v>-</v>
      </c>
      <c r="AP90" s="387"/>
      <c r="AQ90" s="259" t="str">
        <f t="shared" si="35"/>
        <v>--</v>
      </c>
      <c r="AR90" s="410" t="str">
        <f t="shared" si="36"/>
        <v>--</v>
      </c>
      <c r="AS90" s="381">
        <f t="shared" si="37"/>
        <v>0</v>
      </c>
      <c r="AT90" s="305"/>
      <c r="AU90" s="259" t="str">
        <f>IFERROR(TIME(0,0,AVERAGEIFS('VISSIM Travel Time Outputs'!$J:$J,'VISSIM Travel Time Outputs'!$D:$D,$D90,'VISSIM Travel Time Outputs'!$A:$A,"AVG",'VISSIM Travel Time Outputs'!$B:$B,AU$9)),"-")</f>
        <v>-</v>
      </c>
      <c r="AV90" s="36" t="str">
        <f>IFERROR(TIME(0,0,AVERAGEIFS('VISSIM Travel Time Outputs'!$J:$J,'VISSIM Travel Time Outputs'!$D:$D,$D90,'VISSIM Travel Time Outputs'!$A:$A,"AVG",'VISSIM Travel Time Outputs'!$B:$B,AV$9)),"-")</f>
        <v>-</v>
      </c>
      <c r="AW90" s="36" t="str">
        <f>IFERROR(TIME(0,0,AVERAGEIFS('VISSIM Travel Time Outputs'!$J:$J,'VISSIM Travel Time Outputs'!$D:$D,$D90,'VISSIM Travel Time Outputs'!$A:$A,"AVG",'VISSIM Travel Time Outputs'!$B:$B,AW$9)),"-")</f>
        <v>-</v>
      </c>
      <c r="AX90" s="36" t="str">
        <f>IFERROR(TIME(0,0,AVERAGEIFS('VISSIM Travel Time Outputs'!$J:$J,'VISSIM Travel Time Outputs'!$D:$D,$D90,'VISSIM Travel Time Outputs'!$A:$A,"AVG",'VISSIM Travel Time Outputs'!$B:$B,AX$9)),"-")</f>
        <v>-</v>
      </c>
      <c r="AY90" s="36" t="str">
        <f>IFERROR(TIME(0,0,AVERAGEIFS('VISSIM Travel Time Outputs'!$J:$J,'VISSIM Travel Time Outputs'!$D:$D,$D90,'VISSIM Travel Time Outputs'!$A:$A,"AVG",'VISSIM Travel Time Outputs'!$B:$B,AY$9)),"-")</f>
        <v>-</v>
      </c>
      <c r="AZ90" s="36" t="str">
        <f>IFERROR(TIME(0,0,AVERAGEIFS('VISSIM Travel Time Outputs'!$J:$J,'VISSIM Travel Time Outputs'!$D:$D,$D90,'VISSIM Travel Time Outputs'!$A:$A,"AVG",'VISSIM Travel Time Outputs'!$B:$B,AZ$9)),"-")</f>
        <v>-</v>
      </c>
      <c r="BA90" s="36" t="str">
        <f>IFERROR(TIME(0,0,AVERAGEIFS('VISSIM Travel Time Outputs'!$J:$J,'VISSIM Travel Time Outputs'!$D:$D,$D90,'VISSIM Travel Time Outputs'!$A:$A,"AVG",'VISSIM Travel Time Outputs'!$B:$B,BA$9)),"-")</f>
        <v>-</v>
      </c>
      <c r="BB90" s="36" t="str">
        <f>IFERROR(TIME(0,0,AVERAGEIFS('VISSIM Travel Time Outputs'!$J:$J,'VISSIM Travel Time Outputs'!$D:$D,$D90,'VISSIM Travel Time Outputs'!$A:$A,"AVG",'VISSIM Travel Time Outputs'!$B:$B,BB$9)),"-")</f>
        <v>-</v>
      </c>
      <c r="BC90" s="36" t="str">
        <f>IFERROR(TIME(0,0,AVERAGEIFS('VISSIM Travel Time Outputs'!$J:$J,'VISSIM Travel Time Outputs'!$D:$D,$D90,'VISSIM Travel Time Outputs'!$A:$A,"AVG",'VISSIM Travel Time Outputs'!$B:$B,BC$9)),"-")</f>
        <v>-</v>
      </c>
      <c r="BD90" s="36" t="str">
        <f>IFERROR(TIME(0,0,AVERAGEIFS('VISSIM Travel Time Outputs'!$J:$J,'VISSIM Travel Time Outputs'!$D:$D,$D90,'VISSIM Travel Time Outputs'!$A:$A,"AVG",'VISSIM Travel Time Outputs'!$B:$B,BD$9)),"-")</f>
        <v>-</v>
      </c>
      <c r="BE90" s="36" t="str">
        <f>IFERROR(TIME(0,0,AVERAGEIFS('VISSIM Travel Time Outputs'!$J:$J,'VISSIM Travel Time Outputs'!$D:$D,$D90,'VISSIM Travel Time Outputs'!$A:$A,"AVG",'VISSIM Travel Time Outputs'!$B:$B,BE$9)),"-")</f>
        <v>-</v>
      </c>
      <c r="BF90" s="36" t="str">
        <f>IFERROR(TIME(0,0,AVERAGEIFS('VISSIM Travel Time Outputs'!$J:$J,'VISSIM Travel Time Outputs'!$D:$D,$D90,'VISSIM Travel Time Outputs'!$A:$A,"AVG",'VISSIM Travel Time Outputs'!$B:$B,BF$9)),"-")</f>
        <v>-</v>
      </c>
      <c r="BG90" s="36" t="str">
        <f>IFERROR(TIME(0,0,AVERAGEIFS('VISSIM Travel Time Outputs'!$J:$J,'VISSIM Travel Time Outputs'!$D:$D,$D90,'VISSIM Travel Time Outputs'!$A:$A,"AVG",'VISSIM Travel Time Outputs'!$B:$B,BG$9)),"-")</f>
        <v>-</v>
      </c>
      <c r="BH90" s="36" t="str">
        <f>IFERROR(TIME(0,0,AVERAGEIFS('VISSIM Travel Time Outputs'!$J:$J,'VISSIM Travel Time Outputs'!$D:$D,$D90,'VISSIM Travel Time Outputs'!$A:$A,"AVG",'VISSIM Travel Time Outputs'!$B:$B,BH$9)),"-")</f>
        <v>-</v>
      </c>
      <c r="BI90" s="36" t="str">
        <f>IFERROR(TIME(0,0,AVERAGEIFS('VISSIM Travel Time Outputs'!$J:$J,'VISSIM Travel Time Outputs'!$D:$D,$D90,'VISSIM Travel Time Outputs'!$A:$A,"AVG",'VISSIM Travel Time Outputs'!$B:$B,BI$9)),"-")</f>
        <v>-</v>
      </c>
      <c r="BJ90" s="177" t="str">
        <f>IFERROR(TIME(0,0,AVERAGEIFS('VISSIM Travel Time Outputs'!$J:$J,'VISSIM Travel Time Outputs'!$D:$D,$D90,'VISSIM Travel Time Outputs'!$A:$A,"AVG",'VISSIM Travel Time Outputs'!$B:$B,BJ$9)),"-")</f>
        <v>-</v>
      </c>
      <c r="BK90" s="164"/>
      <c r="BL90" s="379" t="str">
        <f>IFERROR(AVERAGEIFS('VISSIM Travel Time Outputs'!$G:$G,'VISSIM Travel Time Outputs'!$D:$D,$D90,'VISSIM Travel Time Outputs'!$A:$A,"AVG",'VISSIM Travel Time Outputs'!$B:$B,BL$9),"-")</f>
        <v>-</v>
      </c>
      <c r="BM90" s="380" t="str">
        <f>IFERROR(AVERAGEIFS('VISSIM Travel Time Outputs'!$G:$G,'VISSIM Travel Time Outputs'!$D:$D,$D90,'VISSIM Travel Time Outputs'!$A:$A,"AVG",'VISSIM Travel Time Outputs'!$B:$B,BM$9),"-")</f>
        <v>-</v>
      </c>
      <c r="BN90" s="380" t="str">
        <f>IFERROR(AVERAGEIFS('VISSIM Travel Time Outputs'!$G:$G,'VISSIM Travel Time Outputs'!$D:$D,$D90,'VISSIM Travel Time Outputs'!$A:$A,"AVG",'VISSIM Travel Time Outputs'!$B:$B,BN$9),"-")</f>
        <v>-</v>
      </c>
      <c r="BO90" s="380" t="str">
        <f>IFERROR(AVERAGEIFS('VISSIM Travel Time Outputs'!$G:$G,'VISSIM Travel Time Outputs'!$D:$D,$D90,'VISSIM Travel Time Outputs'!$A:$A,"AVG",'VISSIM Travel Time Outputs'!$B:$B,BO$9),"-")</f>
        <v>-</v>
      </c>
      <c r="BP90" s="380" t="str">
        <f>IFERROR(AVERAGEIFS('VISSIM Travel Time Outputs'!$G:$G,'VISSIM Travel Time Outputs'!$D:$D,$D90,'VISSIM Travel Time Outputs'!$A:$A,"AVG",'VISSIM Travel Time Outputs'!$B:$B,BP$9),"-")</f>
        <v>-</v>
      </c>
      <c r="BQ90" s="380" t="str">
        <f>IFERROR(AVERAGEIFS('VISSIM Travel Time Outputs'!$G:$G,'VISSIM Travel Time Outputs'!$D:$D,$D90,'VISSIM Travel Time Outputs'!$A:$A,"AVG",'VISSIM Travel Time Outputs'!$B:$B,BQ$9),"-")</f>
        <v>-</v>
      </c>
      <c r="BR90" s="380" t="str">
        <f>IFERROR(AVERAGEIFS('VISSIM Travel Time Outputs'!$G:$G,'VISSIM Travel Time Outputs'!$D:$D,$D90,'VISSIM Travel Time Outputs'!$A:$A,"AVG",'VISSIM Travel Time Outputs'!$B:$B,BR$9),"-")</f>
        <v>-</v>
      </c>
      <c r="BS90" s="380" t="str">
        <f>IFERROR(AVERAGEIFS('VISSIM Travel Time Outputs'!$G:$G,'VISSIM Travel Time Outputs'!$D:$D,$D90,'VISSIM Travel Time Outputs'!$A:$A,"AVG",'VISSIM Travel Time Outputs'!$B:$B,BS$9),"-")</f>
        <v>-</v>
      </c>
      <c r="BT90" s="380" t="str">
        <f>IFERROR(AVERAGEIFS('VISSIM Travel Time Outputs'!$G:$G,'VISSIM Travel Time Outputs'!$D:$D,$D90,'VISSIM Travel Time Outputs'!$A:$A,"AVG",'VISSIM Travel Time Outputs'!$B:$B,BT$9),"-")</f>
        <v>-</v>
      </c>
      <c r="BU90" s="380" t="str">
        <f>IFERROR(AVERAGEIFS('VISSIM Travel Time Outputs'!$G:$G,'VISSIM Travel Time Outputs'!$D:$D,$D90,'VISSIM Travel Time Outputs'!$A:$A,"AVG",'VISSIM Travel Time Outputs'!$B:$B,BU$9),"-")</f>
        <v>-</v>
      </c>
      <c r="BV90" s="380" t="str">
        <f>IFERROR(AVERAGEIFS('VISSIM Travel Time Outputs'!$G:$G,'VISSIM Travel Time Outputs'!$D:$D,$D90,'VISSIM Travel Time Outputs'!$A:$A,"AVG",'VISSIM Travel Time Outputs'!$B:$B,BV$9),"-")</f>
        <v>-</v>
      </c>
      <c r="BW90" s="380" t="str">
        <f>IFERROR(AVERAGEIFS('VISSIM Travel Time Outputs'!$G:$G,'VISSIM Travel Time Outputs'!$D:$D,$D90,'VISSIM Travel Time Outputs'!$A:$A,"AVG",'VISSIM Travel Time Outputs'!$B:$B,BW$9),"-")</f>
        <v>-</v>
      </c>
      <c r="BX90" s="380" t="str">
        <f>IFERROR(AVERAGEIFS('VISSIM Travel Time Outputs'!$G:$G,'VISSIM Travel Time Outputs'!$D:$D,$D90,'VISSIM Travel Time Outputs'!$A:$A,"AVG",'VISSIM Travel Time Outputs'!$B:$B,BX$9),"-")</f>
        <v>-</v>
      </c>
      <c r="BY90" s="380" t="str">
        <f>IFERROR(AVERAGEIFS('VISSIM Travel Time Outputs'!$G:$G,'VISSIM Travel Time Outputs'!$D:$D,$D90,'VISSIM Travel Time Outputs'!$A:$A,"AVG",'VISSIM Travel Time Outputs'!$B:$B,BY$9),"-")</f>
        <v>-</v>
      </c>
      <c r="BZ90" s="380" t="str">
        <f>IFERROR(AVERAGEIFS('VISSIM Travel Time Outputs'!$G:$G,'VISSIM Travel Time Outputs'!$D:$D,$D90,'VISSIM Travel Time Outputs'!$A:$A,"AVG",'VISSIM Travel Time Outputs'!$B:$B,BZ$9),"-")</f>
        <v>-</v>
      </c>
      <c r="CA90" s="381" t="str">
        <f>IFERROR(AVERAGEIFS('VISSIM Travel Time Outputs'!$G:$G,'VISSIM Travel Time Outputs'!$D:$D,$D90,'VISSIM Travel Time Outputs'!$A:$A,"AVG",'VISSIM Travel Time Outputs'!$B:$B,CA$9),"-")</f>
        <v>-</v>
      </c>
      <c r="CB90" s="304"/>
      <c r="CC90" s="259" t="str">
        <f t="shared" si="38"/>
        <v>--</v>
      </c>
      <c r="CD90" s="410" t="str">
        <f t="shared" si="39"/>
        <v>--</v>
      </c>
      <c r="CE90" s="381">
        <f t="shared" si="40"/>
        <v>0</v>
      </c>
      <c r="CF90" s="387"/>
      <c r="CG90" s="259" t="str">
        <f>IFERROR(GETPIVOTDATA("Average of TRAVTM(31)",#REF!,"TIMEINT",CG$9,"VEHICLETRAVELTIMEMEASUREMENT",$D90)/3600/24,"--")</f>
        <v>--</v>
      </c>
      <c r="CH90" s="36" t="str">
        <f>IFERROR(GETPIVOTDATA("Average of TRAVTM(31)",#REF!,"TIMEINT",CH$9,"VEHICLETRAVELTIMEMEASUREMENT",$D90)/3600/24,"--")</f>
        <v>--</v>
      </c>
      <c r="CI90" s="36" t="str">
        <f>IFERROR(GETPIVOTDATA("Average of TRAVTM(31)",#REF!,"TIMEINT",CI$9,"VEHICLETRAVELTIMEMEASUREMENT",$D90)/3600/24,"--")</f>
        <v>--</v>
      </c>
      <c r="CJ90" s="36" t="str">
        <f>IFERROR(GETPIVOTDATA("Average of TRAVTM(31)",#REF!,"TIMEINT",CJ$9,"VEHICLETRAVELTIMEMEASUREMENT",$D90)/3600/24,"--")</f>
        <v>--</v>
      </c>
      <c r="CK90" s="36" t="str">
        <f>IFERROR(GETPIVOTDATA("Average of TRAVTM(31)",#REF!,"TIMEINT",CK$9,"VEHICLETRAVELTIMEMEASUREMENT",$D90)/3600/24,"--")</f>
        <v>--</v>
      </c>
      <c r="CL90" s="36" t="str">
        <f>IFERROR(GETPIVOTDATA("Average of TRAVTM(31)",#REF!,"TIMEINT",CL$9,"VEHICLETRAVELTIMEMEASUREMENT",$D90)/3600/24,"--")</f>
        <v>--</v>
      </c>
      <c r="CM90" s="36" t="str">
        <f>IFERROR(GETPIVOTDATA("Average of TRAVTM(31)",#REF!,"TIMEINT",CM$9,"VEHICLETRAVELTIMEMEASUREMENT",$D90)/3600/24,"--")</f>
        <v>--</v>
      </c>
      <c r="CN90" s="36" t="str">
        <f>IFERROR(GETPIVOTDATA("Average of TRAVTM(31)",#REF!,"TIMEINT",CN$9,"VEHICLETRAVELTIMEMEASUREMENT",$D90)/3600/24,"--")</f>
        <v>--</v>
      </c>
      <c r="CO90" s="36" t="str">
        <f>IFERROR(GETPIVOTDATA("Average of TRAVTM(31)",#REF!,"TIMEINT",CO$9,"VEHICLETRAVELTIMEMEASUREMENT",$D90)/3600/24,"--")</f>
        <v>--</v>
      </c>
      <c r="CP90" s="36" t="str">
        <f>IFERROR(GETPIVOTDATA("Average of TRAVTM(31)",#REF!,"TIMEINT",CP$9,"VEHICLETRAVELTIMEMEASUREMENT",$D90)/3600/24,"--")</f>
        <v>--</v>
      </c>
      <c r="CQ90" s="36" t="str">
        <f>IFERROR(GETPIVOTDATA("Average of TRAVTM(31)",#REF!,"TIMEINT",CQ$9,"VEHICLETRAVELTIMEMEASUREMENT",$D90)/3600/24,"--")</f>
        <v>--</v>
      </c>
      <c r="CR90" s="36" t="str">
        <f>IFERROR(GETPIVOTDATA("Average of TRAVTM(31)",#REF!,"TIMEINT",CR$9,"VEHICLETRAVELTIMEMEASUREMENT",$D90)/3600/24,"--")</f>
        <v>--</v>
      </c>
      <c r="CS90" s="36" t="str">
        <f>IFERROR(GETPIVOTDATA("Average of TRAVTM(31)",#REF!,"TIMEINT",CS$9,"VEHICLETRAVELTIMEMEASUREMENT",$D90)/3600/24,"--")</f>
        <v>--</v>
      </c>
      <c r="CT90" s="36" t="str">
        <f>IFERROR(GETPIVOTDATA("Average of TRAVTM(31)",#REF!,"TIMEINT",CT$9,"VEHICLETRAVELTIMEMEASUREMENT",$D90)/3600/24,"--")</f>
        <v>--</v>
      </c>
      <c r="CU90" s="36" t="str">
        <f>IFERROR(GETPIVOTDATA("Average of TRAVTM(31)",#REF!,"TIMEINT",CU$9,"VEHICLETRAVELTIMEMEASUREMENT",$D90)/3600/24,"--")</f>
        <v>--</v>
      </c>
      <c r="CV90" s="177" t="str">
        <f>IFERROR(GETPIVOTDATA("Average of TRAVTM(31)",#REF!,"TIMEINT",CV$9,"VEHICLETRAVELTIMEMEASUREMENT",$D90)/3600/24,"--")</f>
        <v>--</v>
      </c>
      <c r="CW90" s="387"/>
      <c r="CX90" s="379" t="str">
        <f>IFERROR(GETPIVOTDATA("Average of VEHS(31)",#REF!,"TIMEINT",CX$9,"VEHICLETRAVELTIMEMEASUREMENT",$D90),"--")</f>
        <v>--</v>
      </c>
      <c r="CY90" s="380" t="str">
        <f>IFERROR(GETPIVOTDATA("Average of VEHS(31)",#REF!,"TIMEINT",CY$9,"VEHICLETRAVELTIMEMEASUREMENT",$D90),"--")</f>
        <v>--</v>
      </c>
      <c r="CZ90" s="380" t="str">
        <f>IFERROR(GETPIVOTDATA("Average of VEHS(31)",#REF!,"TIMEINT",CZ$9,"VEHICLETRAVELTIMEMEASUREMENT",$D90),"--")</f>
        <v>--</v>
      </c>
      <c r="DA90" s="380" t="str">
        <f>IFERROR(GETPIVOTDATA("Average of VEHS(31)",#REF!,"TIMEINT",DA$9,"VEHICLETRAVELTIMEMEASUREMENT",$D90),"--")</f>
        <v>--</v>
      </c>
      <c r="DB90" s="380" t="str">
        <f>IFERROR(GETPIVOTDATA("Average of VEHS(31)",#REF!,"TIMEINT",DB$9,"VEHICLETRAVELTIMEMEASUREMENT",$D90),"--")</f>
        <v>--</v>
      </c>
      <c r="DC90" s="380" t="str">
        <f>IFERROR(GETPIVOTDATA("Average of VEHS(31)",#REF!,"TIMEINT",DC$9,"VEHICLETRAVELTIMEMEASUREMENT",$D90),"--")</f>
        <v>--</v>
      </c>
      <c r="DD90" s="380" t="str">
        <f>IFERROR(GETPIVOTDATA("Average of VEHS(31)",#REF!,"TIMEINT",DD$9,"VEHICLETRAVELTIMEMEASUREMENT",$D90),"--")</f>
        <v>--</v>
      </c>
      <c r="DE90" s="380" t="str">
        <f>IFERROR(GETPIVOTDATA("Average of VEHS(31)",#REF!,"TIMEINT",DE$9,"VEHICLETRAVELTIMEMEASUREMENT",$D90),"--")</f>
        <v>--</v>
      </c>
      <c r="DF90" s="380" t="str">
        <f>IFERROR(GETPIVOTDATA("Average of VEHS(31)",#REF!,"TIMEINT",DF$9,"VEHICLETRAVELTIMEMEASUREMENT",$D90),"--")</f>
        <v>--</v>
      </c>
      <c r="DG90" s="380" t="str">
        <f>IFERROR(GETPIVOTDATA("Average of VEHS(31)",#REF!,"TIMEINT",DG$9,"VEHICLETRAVELTIMEMEASUREMENT",$D90),"--")</f>
        <v>--</v>
      </c>
      <c r="DH90" s="380" t="str">
        <f>IFERROR(GETPIVOTDATA("Average of VEHS(31)",#REF!,"TIMEINT",DH$9,"VEHICLETRAVELTIMEMEASUREMENT",$D90),"--")</f>
        <v>--</v>
      </c>
      <c r="DI90" s="380" t="str">
        <f>IFERROR(GETPIVOTDATA("Average of VEHS(31)",#REF!,"TIMEINT",DI$9,"VEHICLETRAVELTIMEMEASUREMENT",$D90),"--")</f>
        <v>--</v>
      </c>
      <c r="DJ90" s="380" t="str">
        <f>IFERROR(GETPIVOTDATA("Average of VEHS(31)",#REF!,"TIMEINT",DJ$9,"VEHICLETRAVELTIMEMEASUREMENT",$D90),"--")</f>
        <v>--</v>
      </c>
      <c r="DK90" s="380" t="str">
        <f>IFERROR(GETPIVOTDATA("Average of VEHS(31)",#REF!,"TIMEINT",DK$9,"VEHICLETRAVELTIMEMEASUREMENT",$D90),"--")</f>
        <v>--</v>
      </c>
      <c r="DL90" s="380" t="str">
        <f>IFERROR(GETPIVOTDATA("Average of VEHS(31)",#REF!,"TIMEINT",DL$9,"VEHICLETRAVELTIMEMEASUREMENT",$D90),"--")</f>
        <v>--</v>
      </c>
      <c r="DM90" s="381" t="str">
        <f>IFERROR(GETPIVOTDATA("Average of VEHS(31)",#REF!,"TIMEINT",DM$9,"VEHICLETRAVELTIMEMEASUREMENT",$D90),"--")</f>
        <v>--</v>
      </c>
      <c r="DN90" s="387"/>
      <c r="DO90" s="259" t="str">
        <f t="shared" si="41"/>
        <v>--</v>
      </c>
      <c r="DP90" s="410" t="str">
        <f t="shared" si="42"/>
        <v>--</v>
      </c>
      <c r="DQ90" s="381">
        <f t="shared" si="43"/>
        <v>0</v>
      </c>
      <c r="DR90" s="305"/>
      <c r="DS90" s="259" t="str">
        <f>IFERROR(TIME(0,0,AVERAGEIFS('VISSIM Travel Time Outputs'!$K:$K,'VISSIM Travel Time Outputs'!$D:$D,$D90,'VISSIM Travel Time Outputs'!$A:$A,"AVG",'VISSIM Travel Time Outputs'!$B:$B,DS$9)),"-")</f>
        <v>-</v>
      </c>
      <c r="DT90" s="36" t="str">
        <f>IFERROR(TIME(0,0,AVERAGEIFS('VISSIM Travel Time Outputs'!$K:$K,'VISSIM Travel Time Outputs'!$D:$D,$D90,'VISSIM Travel Time Outputs'!$A:$A,"AVG",'VISSIM Travel Time Outputs'!$B:$B,DT$9)),"-")</f>
        <v>-</v>
      </c>
      <c r="DU90" s="36" t="str">
        <f>IFERROR(TIME(0,0,AVERAGEIFS('VISSIM Travel Time Outputs'!$K:$K,'VISSIM Travel Time Outputs'!$D:$D,$D90,'VISSIM Travel Time Outputs'!$A:$A,"AVG",'VISSIM Travel Time Outputs'!$B:$B,DU$9)),"-")</f>
        <v>-</v>
      </c>
      <c r="DV90" s="36" t="str">
        <f>IFERROR(TIME(0,0,AVERAGEIFS('VISSIM Travel Time Outputs'!$K:$K,'VISSIM Travel Time Outputs'!$D:$D,$D90,'VISSIM Travel Time Outputs'!$A:$A,"AVG",'VISSIM Travel Time Outputs'!$B:$B,DV$9)),"-")</f>
        <v>-</v>
      </c>
      <c r="DW90" s="36" t="str">
        <f>IFERROR(TIME(0,0,AVERAGEIFS('VISSIM Travel Time Outputs'!$K:$K,'VISSIM Travel Time Outputs'!$D:$D,$D90,'VISSIM Travel Time Outputs'!$A:$A,"AVG",'VISSIM Travel Time Outputs'!$B:$B,DW$9)),"-")</f>
        <v>-</v>
      </c>
      <c r="DX90" s="36" t="str">
        <f>IFERROR(TIME(0,0,AVERAGEIFS('VISSIM Travel Time Outputs'!$K:$K,'VISSIM Travel Time Outputs'!$D:$D,$D90,'VISSIM Travel Time Outputs'!$A:$A,"AVG",'VISSIM Travel Time Outputs'!$B:$B,DX$9)),"-")</f>
        <v>-</v>
      </c>
      <c r="DY90" s="36" t="str">
        <f>IFERROR(TIME(0,0,AVERAGEIFS('VISSIM Travel Time Outputs'!$K:$K,'VISSIM Travel Time Outputs'!$D:$D,$D90,'VISSIM Travel Time Outputs'!$A:$A,"AVG",'VISSIM Travel Time Outputs'!$B:$B,DY$9)),"-")</f>
        <v>-</v>
      </c>
      <c r="DZ90" s="36" t="str">
        <f>IFERROR(TIME(0,0,AVERAGEIFS('VISSIM Travel Time Outputs'!$K:$K,'VISSIM Travel Time Outputs'!$D:$D,$D90,'VISSIM Travel Time Outputs'!$A:$A,"AVG",'VISSIM Travel Time Outputs'!$B:$B,DZ$9)),"-")</f>
        <v>-</v>
      </c>
      <c r="EA90" s="36" t="str">
        <f>IFERROR(TIME(0,0,AVERAGEIFS('VISSIM Travel Time Outputs'!$K:$K,'VISSIM Travel Time Outputs'!$D:$D,$D90,'VISSIM Travel Time Outputs'!$A:$A,"AVG",'VISSIM Travel Time Outputs'!$B:$B,EA$9)),"-")</f>
        <v>-</v>
      </c>
      <c r="EB90" s="36" t="str">
        <f>IFERROR(TIME(0,0,AVERAGEIFS('VISSIM Travel Time Outputs'!$K:$K,'VISSIM Travel Time Outputs'!$D:$D,$D90,'VISSIM Travel Time Outputs'!$A:$A,"AVG",'VISSIM Travel Time Outputs'!$B:$B,EB$9)),"-")</f>
        <v>-</v>
      </c>
      <c r="EC90" s="36" t="str">
        <f>IFERROR(TIME(0,0,AVERAGEIFS('VISSIM Travel Time Outputs'!$K:$K,'VISSIM Travel Time Outputs'!$D:$D,$D90,'VISSIM Travel Time Outputs'!$A:$A,"AVG",'VISSIM Travel Time Outputs'!$B:$B,EC$9)),"-")</f>
        <v>-</v>
      </c>
      <c r="ED90" s="36" t="str">
        <f>IFERROR(TIME(0,0,AVERAGEIFS('VISSIM Travel Time Outputs'!$K:$K,'VISSIM Travel Time Outputs'!$D:$D,$D90,'VISSIM Travel Time Outputs'!$A:$A,"AVG",'VISSIM Travel Time Outputs'!$B:$B,ED$9)),"-")</f>
        <v>-</v>
      </c>
      <c r="EE90" s="36" t="str">
        <f>IFERROR(TIME(0,0,AVERAGEIFS('VISSIM Travel Time Outputs'!$K:$K,'VISSIM Travel Time Outputs'!$D:$D,$D90,'VISSIM Travel Time Outputs'!$A:$A,"AVG",'VISSIM Travel Time Outputs'!$B:$B,EE$9)),"-")</f>
        <v>-</v>
      </c>
      <c r="EF90" s="36" t="str">
        <f>IFERROR(TIME(0,0,AVERAGEIFS('VISSIM Travel Time Outputs'!$K:$K,'VISSIM Travel Time Outputs'!$D:$D,$D90,'VISSIM Travel Time Outputs'!$A:$A,"AVG",'VISSIM Travel Time Outputs'!$B:$B,EF$9)),"-")</f>
        <v>-</v>
      </c>
      <c r="EG90" s="36" t="str">
        <f>IFERROR(TIME(0,0,AVERAGEIFS('VISSIM Travel Time Outputs'!$K:$K,'VISSIM Travel Time Outputs'!$D:$D,$D90,'VISSIM Travel Time Outputs'!$A:$A,"AVG",'VISSIM Travel Time Outputs'!$B:$B,EG$9)),"-")</f>
        <v>-</v>
      </c>
      <c r="EH90" s="177" t="str">
        <f>IFERROR(TIME(0,0,AVERAGEIFS('VISSIM Travel Time Outputs'!$K:$K,'VISSIM Travel Time Outputs'!$D:$D,$D90,'VISSIM Travel Time Outputs'!$A:$A,"AVG",'VISSIM Travel Time Outputs'!$B:$B,EH$9)),"-")</f>
        <v>-</v>
      </c>
      <c r="EI90" s="164"/>
      <c r="EJ90" s="379" t="str">
        <f>IFERROR(AVERAGEIFS('VISSIM Travel Time Outputs'!$H:$H,'VISSIM Travel Time Outputs'!$D:$D,$D90,'VISSIM Travel Time Outputs'!$A:$A,"AVG",'VISSIM Travel Time Outputs'!$B:$B,EJ$9),"-")</f>
        <v>-</v>
      </c>
      <c r="EK90" s="380" t="str">
        <f>IFERROR(AVERAGEIFS('VISSIM Travel Time Outputs'!$H:$H,'VISSIM Travel Time Outputs'!$D:$D,$D90,'VISSIM Travel Time Outputs'!$A:$A,"AVG",'VISSIM Travel Time Outputs'!$B:$B,EK$9),"-")</f>
        <v>-</v>
      </c>
      <c r="EL90" s="380" t="str">
        <f>IFERROR(AVERAGEIFS('VISSIM Travel Time Outputs'!$H:$H,'VISSIM Travel Time Outputs'!$D:$D,$D90,'VISSIM Travel Time Outputs'!$A:$A,"AVG",'VISSIM Travel Time Outputs'!$B:$B,EL$9),"-")</f>
        <v>-</v>
      </c>
      <c r="EM90" s="380" t="str">
        <f>IFERROR(AVERAGEIFS('VISSIM Travel Time Outputs'!$H:$H,'VISSIM Travel Time Outputs'!$D:$D,$D90,'VISSIM Travel Time Outputs'!$A:$A,"AVG",'VISSIM Travel Time Outputs'!$B:$B,EM$9),"-")</f>
        <v>-</v>
      </c>
      <c r="EN90" s="380" t="str">
        <f>IFERROR(AVERAGEIFS('VISSIM Travel Time Outputs'!$H:$H,'VISSIM Travel Time Outputs'!$D:$D,$D90,'VISSIM Travel Time Outputs'!$A:$A,"AVG",'VISSIM Travel Time Outputs'!$B:$B,EN$9),"-")</f>
        <v>-</v>
      </c>
      <c r="EO90" s="380" t="str">
        <f>IFERROR(AVERAGEIFS('VISSIM Travel Time Outputs'!$H:$H,'VISSIM Travel Time Outputs'!$D:$D,$D90,'VISSIM Travel Time Outputs'!$A:$A,"AVG",'VISSIM Travel Time Outputs'!$B:$B,EO$9),"-")</f>
        <v>-</v>
      </c>
      <c r="EP90" s="380" t="str">
        <f>IFERROR(AVERAGEIFS('VISSIM Travel Time Outputs'!$H:$H,'VISSIM Travel Time Outputs'!$D:$D,$D90,'VISSIM Travel Time Outputs'!$A:$A,"AVG",'VISSIM Travel Time Outputs'!$B:$B,EP$9),"-")</f>
        <v>-</v>
      </c>
      <c r="EQ90" s="380" t="str">
        <f>IFERROR(AVERAGEIFS('VISSIM Travel Time Outputs'!$H:$H,'VISSIM Travel Time Outputs'!$D:$D,$D90,'VISSIM Travel Time Outputs'!$A:$A,"AVG",'VISSIM Travel Time Outputs'!$B:$B,EQ$9),"-")</f>
        <v>-</v>
      </c>
      <c r="ER90" s="380" t="str">
        <f>IFERROR(AVERAGEIFS('VISSIM Travel Time Outputs'!$H:$H,'VISSIM Travel Time Outputs'!$D:$D,$D90,'VISSIM Travel Time Outputs'!$A:$A,"AVG",'VISSIM Travel Time Outputs'!$B:$B,ER$9),"-")</f>
        <v>-</v>
      </c>
      <c r="ES90" s="380" t="str">
        <f>IFERROR(AVERAGEIFS('VISSIM Travel Time Outputs'!$H:$H,'VISSIM Travel Time Outputs'!$D:$D,$D90,'VISSIM Travel Time Outputs'!$A:$A,"AVG",'VISSIM Travel Time Outputs'!$B:$B,ES$9),"-")</f>
        <v>-</v>
      </c>
      <c r="ET90" s="380" t="str">
        <f>IFERROR(AVERAGEIFS('VISSIM Travel Time Outputs'!$H:$H,'VISSIM Travel Time Outputs'!$D:$D,$D90,'VISSIM Travel Time Outputs'!$A:$A,"AVG",'VISSIM Travel Time Outputs'!$B:$B,ET$9),"-")</f>
        <v>-</v>
      </c>
      <c r="EU90" s="380" t="str">
        <f>IFERROR(AVERAGEIFS('VISSIM Travel Time Outputs'!$H:$H,'VISSIM Travel Time Outputs'!$D:$D,$D90,'VISSIM Travel Time Outputs'!$A:$A,"AVG",'VISSIM Travel Time Outputs'!$B:$B,EU$9),"-")</f>
        <v>-</v>
      </c>
      <c r="EV90" s="380" t="str">
        <f>IFERROR(AVERAGEIFS('VISSIM Travel Time Outputs'!$H:$H,'VISSIM Travel Time Outputs'!$D:$D,$D90,'VISSIM Travel Time Outputs'!$A:$A,"AVG",'VISSIM Travel Time Outputs'!$B:$B,EV$9),"-")</f>
        <v>-</v>
      </c>
      <c r="EW90" s="380" t="str">
        <f>IFERROR(AVERAGEIFS('VISSIM Travel Time Outputs'!$H:$H,'VISSIM Travel Time Outputs'!$D:$D,$D90,'VISSIM Travel Time Outputs'!$A:$A,"AVG",'VISSIM Travel Time Outputs'!$B:$B,EW$9),"-")</f>
        <v>-</v>
      </c>
      <c r="EX90" s="380" t="str">
        <f>IFERROR(AVERAGEIFS('VISSIM Travel Time Outputs'!$H:$H,'VISSIM Travel Time Outputs'!$D:$D,$D90,'VISSIM Travel Time Outputs'!$A:$A,"AVG",'VISSIM Travel Time Outputs'!$B:$B,EX$9),"-")</f>
        <v>-</v>
      </c>
      <c r="EY90" s="381" t="str">
        <f>IFERROR(AVERAGEIFS('VISSIM Travel Time Outputs'!$H:$H,'VISSIM Travel Time Outputs'!$D:$D,$D90,'VISSIM Travel Time Outputs'!$A:$A,"AVG",'VISSIM Travel Time Outputs'!$B:$B,EY$9),"-")</f>
        <v>-</v>
      </c>
      <c r="EZ90" s="304"/>
      <c r="FA90" s="259" t="str">
        <f t="shared" si="44"/>
        <v>--</v>
      </c>
      <c r="FB90" s="410" t="str">
        <f t="shared" si="45"/>
        <v>--</v>
      </c>
      <c r="FC90" s="381">
        <f t="shared" si="46"/>
        <v>0</v>
      </c>
      <c r="FD90" s="387"/>
      <c r="FE90" s="259" t="str">
        <f>IFERROR(GETPIVOTDATA("Average of TRAVTM(40)",#REF!,"TIMEINT",FE$9,"VEHICLETRAVELTIMEMEASUREMENT",$D90)/3600/24,"--")</f>
        <v>--</v>
      </c>
      <c r="FF90" s="36" t="str">
        <f>IFERROR(GETPIVOTDATA("Average of TRAVTM(40)",#REF!,"TIMEINT",FF$9,"VEHICLETRAVELTIMEMEASUREMENT",$D90)/3600/24,"--")</f>
        <v>--</v>
      </c>
      <c r="FG90" s="36" t="str">
        <f>IFERROR(GETPIVOTDATA("Average of TRAVTM(40)",#REF!,"TIMEINT",FG$9,"VEHICLETRAVELTIMEMEASUREMENT",$D90)/3600/24,"--")</f>
        <v>--</v>
      </c>
      <c r="FH90" s="36" t="str">
        <f>IFERROR(GETPIVOTDATA("Average of TRAVTM(40)",#REF!,"TIMEINT",FH$9,"VEHICLETRAVELTIMEMEASUREMENT",$D90)/3600/24,"--")</f>
        <v>--</v>
      </c>
      <c r="FI90" s="36" t="str">
        <f>IFERROR(GETPIVOTDATA("Average of TRAVTM(40)",#REF!,"TIMEINT",FI$9,"VEHICLETRAVELTIMEMEASUREMENT",$D90)/3600/24,"--")</f>
        <v>--</v>
      </c>
      <c r="FJ90" s="36" t="str">
        <f>IFERROR(GETPIVOTDATA("Average of TRAVTM(40)",#REF!,"TIMEINT",FJ$9,"VEHICLETRAVELTIMEMEASUREMENT",$D90)/3600/24,"--")</f>
        <v>--</v>
      </c>
      <c r="FK90" s="36" t="str">
        <f>IFERROR(GETPIVOTDATA("Average of TRAVTM(40)",#REF!,"TIMEINT",FK$9,"VEHICLETRAVELTIMEMEASUREMENT",$D90)/3600/24,"--")</f>
        <v>--</v>
      </c>
      <c r="FL90" s="36" t="str">
        <f>IFERROR(GETPIVOTDATA("Average of TRAVTM(40)",#REF!,"TIMEINT",FL$9,"VEHICLETRAVELTIMEMEASUREMENT",$D90)/3600/24,"--")</f>
        <v>--</v>
      </c>
      <c r="FM90" s="36" t="str">
        <f>IFERROR(GETPIVOTDATA("Average of TRAVTM(40)",#REF!,"TIMEINT",FM$9,"VEHICLETRAVELTIMEMEASUREMENT",$D90)/3600/24,"--")</f>
        <v>--</v>
      </c>
      <c r="FN90" s="36" t="str">
        <f>IFERROR(GETPIVOTDATA("Average of TRAVTM(40)",#REF!,"TIMEINT",FN$9,"VEHICLETRAVELTIMEMEASUREMENT",$D90)/3600/24,"--")</f>
        <v>--</v>
      </c>
      <c r="FO90" s="36" t="str">
        <f>IFERROR(GETPIVOTDATA("Average of TRAVTM(40)",#REF!,"TIMEINT",FO$9,"VEHICLETRAVELTIMEMEASUREMENT",$D90)/3600/24,"--")</f>
        <v>--</v>
      </c>
      <c r="FP90" s="36" t="str">
        <f>IFERROR(GETPIVOTDATA("Average of TRAVTM(40)",#REF!,"TIMEINT",FP$9,"VEHICLETRAVELTIMEMEASUREMENT",$D90)/3600/24,"--")</f>
        <v>--</v>
      </c>
      <c r="FQ90" s="36" t="str">
        <f>IFERROR(GETPIVOTDATA("Average of TRAVTM(40)",#REF!,"TIMEINT",FQ$9,"VEHICLETRAVELTIMEMEASUREMENT",$D90)/3600/24,"--")</f>
        <v>--</v>
      </c>
      <c r="FR90" s="36" t="str">
        <f>IFERROR(GETPIVOTDATA("Average of TRAVTM(40)",#REF!,"TIMEINT",FR$9,"VEHICLETRAVELTIMEMEASUREMENT",$D90)/3600/24,"--")</f>
        <v>--</v>
      </c>
      <c r="FS90" s="36" t="str">
        <f>IFERROR(GETPIVOTDATA("Average of TRAVTM(40)",#REF!,"TIMEINT",FS$9,"VEHICLETRAVELTIMEMEASUREMENT",$D90)/3600/24,"--")</f>
        <v>--</v>
      </c>
      <c r="FT90" s="177" t="str">
        <f>IFERROR(GETPIVOTDATA("Average of TRAVTM(40)",#REF!,"TIMEINT",FT$9,"VEHICLETRAVELTIMEMEASUREMENT",$D90)/3600/24,"--")</f>
        <v>--</v>
      </c>
      <c r="FU90" s="387"/>
      <c r="FV90" s="379" t="str">
        <f>IFERROR(GETPIVOTDATA("Average of VEHS(40)",#REF!,"TIMEINT",FV$9,"VEHICLETRAVELTIMEMEASUREMENT",$D90),"--")</f>
        <v>--</v>
      </c>
      <c r="FW90" s="380" t="str">
        <f>IFERROR(GETPIVOTDATA("Average of VEHS(40)",#REF!,"TIMEINT",FW$9,"VEHICLETRAVELTIMEMEASUREMENT",$D90),"--")</f>
        <v>--</v>
      </c>
      <c r="FX90" s="380" t="str">
        <f>IFERROR(GETPIVOTDATA("Average of VEHS(40)",#REF!,"TIMEINT",FX$9,"VEHICLETRAVELTIMEMEASUREMENT",$D90),"--")</f>
        <v>--</v>
      </c>
      <c r="FY90" s="380" t="str">
        <f>IFERROR(GETPIVOTDATA("Average of VEHS(40)",#REF!,"TIMEINT",FY$9,"VEHICLETRAVELTIMEMEASUREMENT",$D90),"--")</f>
        <v>--</v>
      </c>
      <c r="FZ90" s="380" t="str">
        <f>IFERROR(GETPIVOTDATA("Average of VEHS(40)",#REF!,"TIMEINT",FZ$9,"VEHICLETRAVELTIMEMEASUREMENT",$D90),"--")</f>
        <v>--</v>
      </c>
      <c r="GA90" s="380" t="str">
        <f>IFERROR(GETPIVOTDATA("Average of VEHS(40)",#REF!,"TIMEINT",GA$9,"VEHICLETRAVELTIMEMEASUREMENT",$D90),"--")</f>
        <v>--</v>
      </c>
      <c r="GB90" s="380" t="str">
        <f>IFERROR(GETPIVOTDATA("Average of VEHS(40)",#REF!,"TIMEINT",GB$9,"VEHICLETRAVELTIMEMEASUREMENT",$D90),"--")</f>
        <v>--</v>
      </c>
      <c r="GC90" s="380" t="str">
        <f>IFERROR(GETPIVOTDATA("Average of VEHS(40)",#REF!,"TIMEINT",GC$9,"VEHICLETRAVELTIMEMEASUREMENT",$D90),"--")</f>
        <v>--</v>
      </c>
      <c r="GD90" s="380" t="str">
        <f>IFERROR(GETPIVOTDATA("Average of VEHS(40)",#REF!,"TIMEINT",GD$9,"VEHICLETRAVELTIMEMEASUREMENT",$D90),"--")</f>
        <v>--</v>
      </c>
      <c r="GE90" s="380" t="str">
        <f>IFERROR(GETPIVOTDATA("Average of VEHS(40)",#REF!,"TIMEINT",GE$9,"VEHICLETRAVELTIMEMEASUREMENT",$D90),"--")</f>
        <v>--</v>
      </c>
      <c r="GF90" s="380" t="str">
        <f>IFERROR(GETPIVOTDATA("Average of VEHS(40)",#REF!,"TIMEINT",GF$9,"VEHICLETRAVELTIMEMEASUREMENT",$D90),"--")</f>
        <v>--</v>
      </c>
      <c r="GG90" s="380" t="str">
        <f>IFERROR(GETPIVOTDATA("Average of VEHS(40)",#REF!,"TIMEINT",GG$9,"VEHICLETRAVELTIMEMEASUREMENT",$D90),"--")</f>
        <v>--</v>
      </c>
      <c r="GH90" s="380" t="str">
        <f>IFERROR(GETPIVOTDATA("Average of VEHS(40)",#REF!,"TIMEINT",GH$9,"VEHICLETRAVELTIMEMEASUREMENT",$D90),"--")</f>
        <v>--</v>
      </c>
      <c r="GI90" s="380" t="str">
        <f>IFERROR(GETPIVOTDATA("Average of VEHS(40)",#REF!,"TIMEINT",GI$9,"VEHICLETRAVELTIMEMEASUREMENT",$D90),"--")</f>
        <v>--</v>
      </c>
      <c r="GJ90" s="380" t="str">
        <f>IFERROR(GETPIVOTDATA("Average of VEHS(40)",#REF!,"TIMEINT",GJ$9,"VEHICLETRAVELTIMEMEASUREMENT",$D90),"--")</f>
        <v>--</v>
      </c>
      <c r="GK90" s="381" t="str">
        <f>IFERROR(GETPIVOTDATA("Average of VEHS(40)",#REF!,"TIMEINT",GK$9,"VEHICLETRAVELTIMEMEASUREMENT",$D90),"--")</f>
        <v>--</v>
      </c>
      <c r="GL90" s="387"/>
      <c r="GM90" s="259" t="str">
        <f t="shared" si="47"/>
        <v>--</v>
      </c>
      <c r="GN90" s="410" t="str">
        <f t="shared" si="48"/>
        <v>--</v>
      </c>
      <c r="GO90" s="381">
        <f t="shared" si="49"/>
        <v>0</v>
      </c>
      <c r="GP90" s="387"/>
      <c r="GQ90" s="259" t="str">
        <f>IFERROR(GETPIVOTDATA("Average of TRAVTM(60)",#REF!,"TIMEINT",GQ$9,"VEHICLETRAVELTIMEMEASUREMENT",$D90)/3600/24,"--")</f>
        <v>--</v>
      </c>
      <c r="GR90" s="36" t="str">
        <f>IFERROR(GETPIVOTDATA("Average of TRAVTM(60)",#REF!,"TIMEINT",GR$9,"VEHICLETRAVELTIMEMEASUREMENT",$D90)/3600/24,"--")</f>
        <v>--</v>
      </c>
      <c r="GS90" s="36" t="str">
        <f>IFERROR(GETPIVOTDATA("Average of TRAVTM(60)",#REF!,"TIMEINT",GS$9,"VEHICLETRAVELTIMEMEASUREMENT",$D90)/3600/24,"--")</f>
        <v>--</v>
      </c>
      <c r="GT90" s="36" t="str">
        <f>IFERROR(GETPIVOTDATA("Average of TRAVTM(60)",#REF!,"TIMEINT",GT$9,"VEHICLETRAVELTIMEMEASUREMENT",$D90)/3600/24,"--")</f>
        <v>--</v>
      </c>
      <c r="GU90" s="36" t="str">
        <f>IFERROR(GETPIVOTDATA("Average of TRAVTM(60)",#REF!,"TIMEINT",GU$9,"VEHICLETRAVELTIMEMEASUREMENT",$D90)/3600/24,"--")</f>
        <v>--</v>
      </c>
      <c r="GV90" s="36" t="str">
        <f>IFERROR(GETPIVOTDATA("Average of TRAVTM(60)",#REF!,"TIMEINT",GV$9,"VEHICLETRAVELTIMEMEASUREMENT",$D90)/3600/24,"--")</f>
        <v>--</v>
      </c>
      <c r="GW90" s="36" t="str">
        <f>IFERROR(GETPIVOTDATA("Average of TRAVTM(60)",#REF!,"TIMEINT",GW$9,"VEHICLETRAVELTIMEMEASUREMENT",$D90)/3600/24,"--")</f>
        <v>--</v>
      </c>
      <c r="GX90" s="36" t="str">
        <f>IFERROR(GETPIVOTDATA("Average of TRAVTM(60)",#REF!,"TIMEINT",GX$9,"VEHICLETRAVELTIMEMEASUREMENT",$D90)/3600/24,"--")</f>
        <v>--</v>
      </c>
      <c r="GY90" s="36" t="str">
        <f>IFERROR(GETPIVOTDATA("Average of TRAVTM(60)",#REF!,"TIMEINT",GY$9,"VEHICLETRAVELTIMEMEASUREMENT",$D90)/3600/24,"--")</f>
        <v>--</v>
      </c>
      <c r="GZ90" s="36" t="str">
        <f>IFERROR(GETPIVOTDATA("Average of TRAVTM(60)",#REF!,"TIMEINT",GZ$9,"VEHICLETRAVELTIMEMEASUREMENT",$D90)/3600/24,"--")</f>
        <v>--</v>
      </c>
      <c r="HA90" s="36" t="str">
        <f>IFERROR(GETPIVOTDATA("Average of TRAVTM(60)",#REF!,"TIMEINT",HA$9,"VEHICLETRAVELTIMEMEASUREMENT",$D90)/3600/24,"--")</f>
        <v>--</v>
      </c>
      <c r="HB90" s="36" t="str">
        <f>IFERROR(GETPIVOTDATA("Average of TRAVTM(60)",#REF!,"TIMEINT",HB$9,"VEHICLETRAVELTIMEMEASUREMENT",$D90)/3600/24,"--")</f>
        <v>--</v>
      </c>
      <c r="HC90" s="36" t="str">
        <f>IFERROR(GETPIVOTDATA("Average of TRAVTM(60)",#REF!,"TIMEINT",HC$9,"VEHICLETRAVELTIMEMEASUREMENT",$D90)/3600/24,"--")</f>
        <v>--</v>
      </c>
      <c r="HD90" s="36" t="str">
        <f>IFERROR(GETPIVOTDATA("Average of TRAVTM(60)",#REF!,"TIMEINT",HD$9,"VEHICLETRAVELTIMEMEASUREMENT",$D90)/3600/24,"--")</f>
        <v>--</v>
      </c>
      <c r="HE90" s="36" t="str">
        <f>IFERROR(GETPIVOTDATA("Average of TRAVTM(60)",#REF!,"TIMEINT",HE$9,"VEHICLETRAVELTIMEMEASUREMENT",$D90)/3600/24,"--")</f>
        <v>--</v>
      </c>
      <c r="HF90" s="177" t="str">
        <f>IFERROR(GETPIVOTDATA("Average of TRAVTM(60)",#REF!,"TIMEINT",HF$9,"VEHICLETRAVELTIMEMEASUREMENT",$D90)/3600/24,"--")</f>
        <v>--</v>
      </c>
      <c r="HG90" s="387"/>
      <c r="HH90" s="379" t="str">
        <f>IFERROR(GETPIVOTDATA("Average of VEHS(60)",#REF!,"TIMEINT",HH$9,"VEHICLETRAVELTIMEMEASUREMENT",$D90),"--")</f>
        <v>--</v>
      </c>
      <c r="HI90" s="380" t="str">
        <f>IFERROR(GETPIVOTDATA("Average of VEHS(60)",#REF!,"TIMEINT",HI$9,"VEHICLETRAVELTIMEMEASUREMENT",$D90),"--")</f>
        <v>--</v>
      </c>
      <c r="HJ90" s="380" t="str">
        <f>IFERROR(GETPIVOTDATA("Average of VEHS(60)",#REF!,"TIMEINT",HJ$9,"VEHICLETRAVELTIMEMEASUREMENT",$D90),"--")</f>
        <v>--</v>
      </c>
      <c r="HK90" s="380" t="str">
        <f>IFERROR(GETPIVOTDATA("Average of VEHS(60)",#REF!,"TIMEINT",HK$9,"VEHICLETRAVELTIMEMEASUREMENT",$D90),"--")</f>
        <v>--</v>
      </c>
      <c r="HL90" s="380" t="str">
        <f>IFERROR(GETPIVOTDATA("Average of VEHS(60)",#REF!,"TIMEINT",HL$9,"VEHICLETRAVELTIMEMEASUREMENT",$D90),"--")</f>
        <v>--</v>
      </c>
      <c r="HM90" s="380" t="str">
        <f>IFERROR(GETPIVOTDATA("Average of VEHS(60)",#REF!,"TIMEINT",HM$9,"VEHICLETRAVELTIMEMEASUREMENT",$D90),"--")</f>
        <v>--</v>
      </c>
      <c r="HN90" s="380" t="str">
        <f>IFERROR(GETPIVOTDATA("Average of VEHS(60)",#REF!,"TIMEINT",HN$9,"VEHICLETRAVELTIMEMEASUREMENT",$D90),"--")</f>
        <v>--</v>
      </c>
      <c r="HO90" s="380" t="str">
        <f>IFERROR(GETPIVOTDATA("Average of VEHS(60)",#REF!,"TIMEINT",HO$9,"VEHICLETRAVELTIMEMEASUREMENT",$D90),"--")</f>
        <v>--</v>
      </c>
      <c r="HP90" s="380" t="str">
        <f>IFERROR(GETPIVOTDATA("Average of VEHS(60)",#REF!,"TIMEINT",HP$9,"VEHICLETRAVELTIMEMEASUREMENT",$D90),"--")</f>
        <v>--</v>
      </c>
      <c r="HQ90" s="380" t="str">
        <f>IFERROR(GETPIVOTDATA("Average of VEHS(60)",#REF!,"TIMEINT",HQ$9,"VEHICLETRAVELTIMEMEASUREMENT",$D90),"--")</f>
        <v>--</v>
      </c>
      <c r="HR90" s="380" t="str">
        <f>IFERROR(GETPIVOTDATA("Average of VEHS(60)",#REF!,"TIMEINT",HR$9,"VEHICLETRAVELTIMEMEASUREMENT",$D90),"--")</f>
        <v>--</v>
      </c>
      <c r="HS90" s="380" t="str">
        <f>IFERROR(GETPIVOTDATA("Average of VEHS(60)",#REF!,"TIMEINT",HS$9,"VEHICLETRAVELTIMEMEASUREMENT",$D90),"--")</f>
        <v>--</v>
      </c>
      <c r="HT90" s="380" t="str">
        <f>IFERROR(GETPIVOTDATA("Average of VEHS(60)",#REF!,"TIMEINT",HT$9,"VEHICLETRAVELTIMEMEASUREMENT",$D90),"--")</f>
        <v>--</v>
      </c>
      <c r="HU90" s="380" t="str">
        <f>IFERROR(GETPIVOTDATA("Average of VEHS(60)",#REF!,"TIMEINT",HU$9,"VEHICLETRAVELTIMEMEASUREMENT",$D90),"--")</f>
        <v>--</v>
      </c>
      <c r="HV90" s="380" t="str">
        <f>IFERROR(GETPIVOTDATA("Average of VEHS(60)",#REF!,"TIMEINT",HV$9,"VEHICLETRAVELTIMEMEASUREMENT",$D90),"--")</f>
        <v>--</v>
      </c>
      <c r="HW90" s="381" t="str">
        <f>IFERROR(GETPIVOTDATA("Average of VEHS(60)",#REF!,"TIMEINT",HW$9,"VEHICLETRAVELTIMEMEASUREMENT",$D90),"--")</f>
        <v>--</v>
      </c>
      <c r="HX90" s="387"/>
      <c r="HY90" s="259" t="str">
        <f t="shared" si="50"/>
        <v>--</v>
      </c>
      <c r="HZ90" s="410" t="str">
        <f t="shared" si="51"/>
        <v>--</v>
      </c>
      <c r="IA90" s="381">
        <f t="shared" si="52"/>
        <v>0</v>
      </c>
      <c r="IB90" s="716"/>
      <c r="IC90" s="379" t="str">
        <f>IFERROR(AVERAGEIFS('VISSIM Travel Time Outputs'!$L:$L,'VISSIM Travel Time Outputs'!$D:$D,$D90,'VISSIM Travel Time Outputs'!$A:$A,"AVG",'VISSIM Travel Time Outputs'!$B:$B,IC$9),"-")</f>
        <v>-</v>
      </c>
      <c r="ID90" s="380" t="str">
        <f>IFERROR(AVERAGEIFS('VISSIM Travel Time Outputs'!$L:$L,'VISSIM Travel Time Outputs'!$D:$D,$D90,'VISSIM Travel Time Outputs'!$A:$A,"AVG",'VISSIM Travel Time Outputs'!$B:$B,ID$9),"-")</f>
        <v>-</v>
      </c>
      <c r="IE90" s="380" t="str">
        <f>IFERROR(AVERAGEIFS('VISSIM Travel Time Outputs'!$L:$L,'VISSIM Travel Time Outputs'!$D:$D,$D90,'VISSIM Travel Time Outputs'!$A:$A,"AVG",'VISSIM Travel Time Outputs'!$B:$B,IE$9),"-")</f>
        <v>-</v>
      </c>
      <c r="IF90" s="380" t="str">
        <f>IFERROR(AVERAGEIFS('VISSIM Travel Time Outputs'!$L:$L,'VISSIM Travel Time Outputs'!$D:$D,$D90,'VISSIM Travel Time Outputs'!$A:$A,"AVG",'VISSIM Travel Time Outputs'!$B:$B,IF$9),"-")</f>
        <v>-</v>
      </c>
      <c r="IG90" s="380" t="str">
        <f>IFERROR(AVERAGEIFS('VISSIM Travel Time Outputs'!$L:$L,'VISSIM Travel Time Outputs'!$D:$D,$D90,'VISSIM Travel Time Outputs'!$A:$A,"AVG",'VISSIM Travel Time Outputs'!$B:$B,IG$9),"-")</f>
        <v>-</v>
      </c>
      <c r="IH90" s="380" t="str">
        <f>IFERROR(AVERAGEIFS('VISSIM Travel Time Outputs'!$L:$L,'VISSIM Travel Time Outputs'!$D:$D,$D90,'VISSIM Travel Time Outputs'!$A:$A,"AVG",'VISSIM Travel Time Outputs'!$B:$B,IH$9),"-")</f>
        <v>-</v>
      </c>
      <c r="II90" s="380" t="str">
        <f>IFERROR(AVERAGEIFS('VISSIM Travel Time Outputs'!$L:$L,'VISSIM Travel Time Outputs'!$D:$D,$D90,'VISSIM Travel Time Outputs'!$A:$A,"AVG",'VISSIM Travel Time Outputs'!$B:$B,II$9),"-")</f>
        <v>-</v>
      </c>
      <c r="IJ90" s="380" t="str">
        <f>IFERROR(AVERAGEIFS('VISSIM Travel Time Outputs'!$L:$L,'VISSIM Travel Time Outputs'!$D:$D,$D90,'VISSIM Travel Time Outputs'!$A:$A,"AVG",'VISSIM Travel Time Outputs'!$B:$B,IJ$9),"-")</f>
        <v>-</v>
      </c>
      <c r="IK90" s="380" t="str">
        <f>IFERROR(AVERAGEIFS('VISSIM Travel Time Outputs'!$L:$L,'VISSIM Travel Time Outputs'!$D:$D,$D90,'VISSIM Travel Time Outputs'!$A:$A,"AVG",'VISSIM Travel Time Outputs'!$B:$B,IK$9),"-")</f>
        <v>-</v>
      </c>
      <c r="IL90" s="380" t="str">
        <f>IFERROR(AVERAGEIFS('VISSIM Travel Time Outputs'!$L:$L,'VISSIM Travel Time Outputs'!$D:$D,$D90,'VISSIM Travel Time Outputs'!$A:$A,"AVG",'VISSIM Travel Time Outputs'!$B:$B,IL$9),"-")</f>
        <v>-</v>
      </c>
      <c r="IM90" s="380" t="str">
        <f>IFERROR(AVERAGEIFS('VISSIM Travel Time Outputs'!$L:$L,'VISSIM Travel Time Outputs'!$D:$D,$D90,'VISSIM Travel Time Outputs'!$A:$A,"AVG",'VISSIM Travel Time Outputs'!$B:$B,IM$9),"-")</f>
        <v>-</v>
      </c>
      <c r="IN90" s="380" t="str">
        <f>IFERROR(AVERAGEIFS('VISSIM Travel Time Outputs'!$L:$L,'VISSIM Travel Time Outputs'!$D:$D,$D90,'VISSIM Travel Time Outputs'!$A:$A,"AVG",'VISSIM Travel Time Outputs'!$B:$B,IN$9),"-")</f>
        <v>-</v>
      </c>
      <c r="IO90" s="380" t="str">
        <f>IFERROR(AVERAGEIFS('VISSIM Travel Time Outputs'!$L:$L,'VISSIM Travel Time Outputs'!$D:$D,$D90,'VISSIM Travel Time Outputs'!$A:$A,"AVG",'VISSIM Travel Time Outputs'!$B:$B,IO$9),"-")</f>
        <v>-</v>
      </c>
      <c r="IP90" s="380" t="str">
        <f>IFERROR(AVERAGEIFS('VISSIM Travel Time Outputs'!$L:$L,'VISSIM Travel Time Outputs'!$D:$D,$D90,'VISSIM Travel Time Outputs'!$A:$A,"AVG",'VISSIM Travel Time Outputs'!$B:$B,IP$9),"-")</f>
        <v>-</v>
      </c>
      <c r="IQ90" s="380" t="str">
        <f>IFERROR(AVERAGEIFS('VISSIM Travel Time Outputs'!$L:$L,'VISSIM Travel Time Outputs'!$D:$D,$D90,'VISSIM Travel Time Outputs'!$A:$A,"AVG",'VISSIM Travel Time Outputs'!$B:$B,IQ$9),"-")</f>
        <v>-</v>
      </c>
      <c r="IR90" s="381" t="str">
        <f>IFERROR(AVERAGEIFS('VISSIM Travel Time Outputs'!$L:$L,'VISSIM Travel Time Outputs'!$D:$D,$D90,'VISSIM Travel Time Outputs'!$A:$A,"AVG",'VISSIM Travel Time Outputs'!$B:$B,IR$9),"-")</f>
        <v>-</v>
      </c>
      <c r="IS90" s="381" t="str">
        <f t="shared" si="53"/>
        <v>--</v>
      </c>
    </row>
    <row r="91" spans="1:253" x14ac:dyDescent="0.25">
      <c r="A91" s="302" t="str">
        <f t="shared" si="34"/>
        <v>H</v>
      </c>
      <c r="B91" s="375">
        <f t="shared" si="54"/>
        <v>82</v>
      </c>
      <c r="C91" s="475">
        <f>INDEX('Input - Travel Times'!$B$3:$AL$103,MATCH($B91,'Input - Travel Times'!$B$3:$B$103,0),MATCH(C$9,'Input - Travel Times'!$B$3:$AL$3,0))</f>
        <v>0</v>
      </c>
      <c r="D91" s="194">
        <f>INDEX('Input - Travel Times'!$B$3:$AS$103,MATCH($B91,'Input - Travel Times'!$B$3:$B$103,0),MATCH(D$9,'Input - Travel Times'!$B$3:$AS$3,0))</f>
        <v>0</v>
      </c>
      <c r="E91" s="582">
        <f>TIME(0,0,INDEX('Input - Travel Times'!$B$3:$AL$103,MATCH($B91,'Input - Travel Times'!$B$3:$B$103,0),MATCH(E$9,'Input - Travel Times'!$B$3:$AL$3,0)))</f>
        <v>0</v>
      </c>
      <c r="F91" s="582">
        <f>TIME(0,0,INDEX('Input - Travel Times'!$B$3:$AL$103,MATCH($B91,'Input - Travel Times'!$B$3:$B$103,0),MATCH(F$9,'Input - Travel Times'!$B$3:$AL$3,0)))</f>
        <v>0</v>
      </c>
      <c r="G91" s="582">
        <f>TIME(0,0,INDEX('Input - Travel Times'!$B$3:$AL$103,MATCH($B91,'Input - Travel Times'!$B$3:$B$103,0),MATCH(G$9,'Input - Travel Times'!$B$3:$AL$3,0)))</f>
        <v>0</v>
      </c>
      <c r="H91" s="173"/>
      <c r="I91" s="259" t="str">
        <f>IFERROR(TIME(0,0,AVERAGEIFS('VISSIM Travel Time Outputs'!$I:$I,'VISSIM Travel Time Outputs'!$D:$D,$D91,'VISSIM Travel Time Outputs'!$A:$A,"AVG",'VISSIM Travel Time Outputs'!$B:$B,I$9)),"-")</f>
        <v>-</v>
      </c>
      <c r="J91" s="36" t="str">
        <f>IFERROR(TIME(0,0,AVERAGEIFS('VISSIM Travel Time Outputs'!$I:$I,'VISSIM Travel Time Outputs'!$D:$D,$D91,'VISSIM Travel Time Outputs'!$A:$A,"AVG",'VISSIM Travel Time Outputs'!$B:$B,J$9)),"-")</f>
        <v>-</v>
      </c>
      <c r="K91" s="36" t="str">
        <f>IFERROR(TIME(0,0,AVERAGEIFS('VISSIM Travel Time Outputs'!$I:$I,'VISSIM Travel Time Outputs'!$D:$D,$D91,'VISSIM Travel Time Outputs'!$A:$A,"AVG",'VISSIM Travel Time Outputs'!$B:$B,K$9)),"-")</f>
        <v>-</v>
      </c>
      <c r="L91" s="36" t="str">
        <f>IFERROR(TIME(0,0,AVERAGEIFS('VISSIM Travel Time Outputs'!$I:$I,'VISSIM Travel Time Outputs'!$D:$D,$D91,'VISSIM Travel Time Outputs'!$A:$A,"AVG",'VISSIM Travel Time Outputs'!$B:$B,L$9)),"-")</f>
        <v>-</v>
      </c>
      <c r="M91" s="36" t="str">
        <f>IFERROR(TIME(0,0,AVERAGEIFS('VISSIM Travel Time Outputs'!$I:$I,'VISSIM Travel Time Outputs'!$D:$D,$D91,'VISSIM Travel Time Outputs'!$A:$A,"AVG",'VISSIM Travel Time Outputs'!$B:$B,M$9)),"-")</f>
        <v>-</v>
      </c>
      <c r="N91" s="36" t="str">
        <f>IFERROR(TIME(0,0,AVERAGEIFS('VISSIM Travel Time Outputs'!$I:$I,'VISSIM Travel Time Outputs'!$D:$D,$D91,'VISSIM Travel Time Outputs'!$A:$A,"AVG",'VISSIM Travel Time Outputs'!$B:$B,N$9)),"-")</f>
        <v>-</v>
      </c>
      <c r="O91" s="36" t="str">
        <f>IFERROR(TIME(0,0,AVERAGEIFS('VISSIM Travel Time Outputs'!$I:$I,'VISSIM Travel Time Outputs'!$D:$D,$D91,'VISSIM Travel Time Outputs'!$A:$A,"AVG",'VISSIM Travel Time Outputs'!$B:$B,O$9)),"-")</f>
        <v>-</v>
      </c>
      <c r="P91" s="36" t="str">
        <f>IFERROR(TIME(0,0,AVERAGEIFS('VISSIM Travel Time Outputs'!$I:$I,'VISSIM Travel Time Outputs'!$D:$D,$D91,'VISSIM Travel Time Outputs'!$A:$A,"AVG",'VISSIM Travel Time Outputs'!$B:$B,P$9)),"-")</f>
        <v>-</v>
      </c>
      <c r="Q91" s="36" t="str">
        <f>IFERROR(TIME(0,0,AVERAGEIFS('VISSIM Travel Time Outputs'!$I:$I,'VISSIM Travel Time Outputs'!$D:$D,$D91,'VISSIM Travel Time Outputs'!$A:$A,"AVG",'VISSIM Travel Time Outputs'!$B:$B,Q$9)),"-")</f>
        <v>-</v>
      </c>
      <c r="R91" s="36" t="str">
        <f>IFERROR(TIME(0,0,AVERAGEIFS('VISSIM Travel Time Outputs'!$I:$I,'VISSIM Travel Time Outputs'!$D:$D,$D91,'VISSIM Travel Time Outputs'!$A:$A,"AVG",'VISSIM Travel Time Outputs'!$B:$B,R$9)),"-")</f>
        <v>-</v>
      </c>
      <c r="S91" s="36" t="str">
        <f>IFERROR(TIME(0,0,AVERAGEIFS('VISSIM Travel Time Outputs'!$I:$I,'VISSIM Travel Time Outputs'!$D:$D,$D91,'VISSIM Travel Time Outputs'!$A:$A,"AVG",'VISSIM Travel Time Outputs'!$B:$B,S$9)),"-")</f>
        <v>-</v>
      </c>
      <c r="T91" s="36" t="str">
        <f>IFERROR(TIME(0,0,AVERAGEIFS('VISSIM Travel Time Outputs'!$I:$I,'VISSIM Travel Time Outputs'!$D:$D,$D91,'VISSIM Travel Time Outputs'!$A:$A,"AVG",'VISSIM Travel Time Outputs'!$B:$B,T$9)),"-")</f>
        <v>-</v>
      </c>
      <c r="U91" s="36" t="str">
        <f>IFERROR(TIME(0,0,AVERAGEIFS('VISSIM Travel Time Outputs'!$I:$I,'VISSIM Travel Time Outputs'!$D:$D,$D91,'VISSIM Travel Time Outputs'!$A:$A,"AVG",'VISSIM Travel Time Outputs'!$B:$B,U$9)),"-")</f>
        <v>-</v>
      </c>
      <c r="V91" s="36" t="str">
        <f>IFERROR(TIME(0,0,AVERAGEIFS('VISSIM Travel Time Outputs'!$I:$I,'VISSIM Travel Time Outputs'!$D:$D,$D91,'VISSIM Travel Time Outputs'!$A:$A,"AVG",'VISSIM Travel Time Outputs'!$B:$B,V$9)),"-")</f>
        <v>-</v>
      </c>
      <c r="W91" s="36" t="str">
        <f>IFERROR(TIME(0,0,AVERAGEIFS('VISSIM Travel Time Outputs'!$I:$I,'VISSIM Travel Time Outputs'!$D:$D,$D91,'VISSIM Travel Time Outputs'!$A:$A,"AVG",'VISSIM Travel Time Outputs'!$B:$B,W$9)),"-")</f>
        <v>-</v>
      </c>
      <c r="X91" s="177" t="str">
        <f>IFERROR(TIME(0,0,AVERAGEIFS('VISSIM Travel Time Outputs'!$I:$I,'VISSIM Travel Time Outputs'!$D:$D,$D91,'VISSIM Travel Time Outputs'!$A:$A,"AVG",'VISSIM Travel Time Outputs'!$B:$B,X$9)),"-")</f>
        <v>-</v>
      </c>
      <c r="Y91" s="304"/>
      <c r="Z91" s="379" t="str">
        <f>IFERROR(AVERAGEIFS('VISSIM Travel Time Outputs'!$F:$F,'VISSIM Travel Time Outputs'!$D:$D,$D91,'VISSIM Travel Time Outputs'!$A:$A,"AVG",'VISSIM Travel Time Outputs'!$B:$B,Z$9),"-")</f>
        <v>-</v>
      </c>
      <c r="AA91" s="380" t="str">
        <f>IFERROR(AVERAGEIFS('VISSIM Travel Time Outputs'!$F:$F,'VISSIM Travel Time Outputs'!$D:$D,$D91,'VISSIM Travel Time Outputs'!$A:$A,"AVG",'VISSIM Travel Time Outputs'!$B:$B,AA$9),"-")</f>
        <v>-</v>
      </c>
      <c r="AB91" s="380" t="str">
        <f>IFERROR(AVERAGEIFS('VISSIM Travel Time Outputs'!$F:$F,'VISSIM Travel Time Outputs'!$D:$D,$D91,'VISSIM Travel Time Outputs'!$A:$A,"AVG",'VISSIM Travel Time Outputs'!$B:$B,AB$9),"-")</f>
        <v>-</v>
      </c>
      <c r="AC91" s="380" t="str">
        <f>IFERROR(AVERAGEIFS('VISSIM Travel Time Outputs'!$F:$F,'VISSIM Travel Time Outputs'!$D:$D,$D91,'VISSIM Travel Time Outputs'!$A:$A,"AVG",'VISSIM Travel Time Outputs'!$B:$B,AC$9),"-")</f>
        <v>-</v>
      </c>
      <c r="AD91" s="380" t="str">
        <f>IFERROR(AVERAGEIFS('VISSIM Travel Time Outputs'!$F:$F,'VISSIM Travel Time Outputs'!$D:$D,$D91,'VISSIM Travel Time Outputs'!$A:$A,"AVG",'VISSIM Travel Time Outputs'!$B:$B,AD$9),"-")</f>
        <v>-</v>
      </c>
      <c r="AE91" s="380" t="str">
        <f>IFERROR(AVERAGEIFS('VISSIM Travel Time Outputs'!$F:$F,'VISSIM Travel Time Outputs'!$D:$D,$D91,'VISSIM Travel Time Outputs'!$A:$A,"AVG",'VISSIM Travel Time Outputs'!$B:$B,AE$9),"-")</f>
        <v>-</v>
      </c>
      <c r="AF91" s="380" t="str">
        <f>IFERROR(AVERAGEIFS('VISSIM Travel Time Outputs'!$F:$F,'VISSIM Travel Time Outputs'!$D:$D,$D91,'VISSIM Travel Time Outputs'!$A:$A,"AVG",'VISSIM Travel Time Outputs'!$B:$B,AF$9),"-")</f>
        <v>-</v>
      </c>
      <c r="AG91" s="380" t="str">
        <f>IFERROR(AVERAGEIFS('VISSIM Travel Time Outputs'!$F:$F,'VISSIM Travel Time Outputs'!$D:$D,$D91,'VISSIM Travel Time Outputs'!$A:$A,"AVG",'VISSIM Travel Time Outputs'!$B:$B,AG$9),"-")</f>
        <v>-</v>
      </c>
      <c r="AH91" s="380" t="str">
        <f>IFERROR(AVERAGEIFS('VISSIM Travel Time Outputs'!$F:$F,'VISSIM Travel Time Outputs'!$D:$D,$D91,'VISSIM Travel Time Outputs'!$A:$A,"AVG",'VISSIM Travel Time Outputs'!$B:$B,AH$9),"-")</f>
        <v>-</v>
      </c>
      <c r="AI91" s="380" t="str">
        <f>IFERROR(AVERAGEIFS('VISSIM Travel Time Outputs'!$F:$F,'VISSIM Travel Time Outputs'!$D:$D,$D91,'VISSIM Travel Time Outputs'!$A:$A,"AVG",'VISSIM Travel Time Outputs'!$B:$B,AI$9),"-")</f>
        <v>-</v>
      </c>
      <c r="AJ91" s="380" t="str">
        <f>IFERROR(AVERAGEIFS('VISSIM Travel Time Outputs'!$F:$F,'VISSIM Travel Time Outputs'!$D:$D,$D91,'VISSIM Travel Time Outputs'!$A:$A,"AVG",'VISSIM Travel Time Outputs'!$B:$B,AJ$9),"-")</f>
        <v>-</v>
      </c>
      <c r="AK91" s="380" t="str">
        <f>IFERROR(AVERAGEIFS('VISSIM Travel Time Outputs'!$F:$F,'VISSIM Travel Time Outputs'!$D:$D,$D91,'VISSIM Travel Time Outputs'!$A:$A,"AVG",'VISSIM Travel Time Outputs'!$B:$B,AK$9),"-")</f>
        <v>-</v>
      </c>
      <c r="AL91" s="380" t="str">
        <f>IFERROR(AVERAGEIFS('VISSIM Travel Time Outputs'!$F:$F,'VISSIM Travel Time Outputs'!$D:$D,$D91,'VISSIM Travel Time Outputs'!$A:$A,"AVG",'VISSIM Travel Time Outputs'!$B:$B,AL$9),"-")</f>
        <v>-</v>
      </c>
      <c r="AM91" s="380" t="str">
        <f>IFERROR(AVERAGEIFS('VISSIM Travel Time Outputs'!$F:$F,'VISSIM Travel Time Outputs'!$D:$D,$D91,'VISSIM Travel Time Outputs'!$A:$A,"AVG",'VISSIM Travel Time Outputs'!$B:$B,AM$9),"-")</f>
        <v>-</v>
      </c>
      <c r="AN91" s="380" t="str">
        <f>IFERROR(AVERAGEIFS('VISSIM Travel Time Outputs'!$F:$F,'VISSIM Travel Time Outputs'!$D:$D,$D91,'VISSIM Travel Time Outputs'!$A:$A,"AVG",'VISSIM Travel Time Outputs'!$B:$B,AN$9),"-")</f>
        <v>-</v>
      </c>
      <c r="AO91" s="381" t="str">
        <f>IFERROR(AVERAGEIFS('VISSIM Travel Time Outputs'!$F:$F,'VISSIM Travel Time Outputs'!$D:$D,$D91,'VISSIM Travel Time Outputs'!$A:$A,"AVG",'VISSIM Travel Time Outputs'!$B:$B,AO$9),"-")</f>
        <v>-</v>
      </c>
      <c r="AP91" s="387"/>
      <c r="AQ91" s="259" t="str">
        <f t="shared" si="35"/>
        <v>--</v>
      </c>
      <c r="AR91" s="410" t="str">
        <f t="shared" si="36"/>
        <v>--</v>
      </c>
      <c r="AS91" s="381">
        <f t="shared" si="37"/>
        <v>0</v>
      </c>
      <c r="AT91" s="305"/>
      <c r="AU91" s="259" t="str">
        <f>IFERROR(TIME(0,0,AVERAGEIFS('VISSIM Travel Time Outputs'!$J:$J,'VISSIM Travel Time Outputs'!$D:$D,$D91,'VISSIM Travel Time Outputs'!$A:$A,"AVG",'VISSIM Travel Time Outputs'!$B:$B,AU$9)),"-")</f>
        <v>-</v>
      </c>
      <c r="AV91" s="36" t="str">
        <f>IFERROR(TIME(0,0,AVERAGEIFS('VISSIM Travel Time Outputs'!$J:$J,'VISSIM Travel Time Outputs'!$D:$D,$D91,'VISSIM Travel Time Outputs'!$A:$A,"AVG",'VISSIM Travel Time Outputs'!$B:$B,AV$9)),"-")</f>
        <v>-</v>
      </c>
      <c r="AW91" s="36" t="str">
        <f>IFERROR(TIME(0,0,AVERAGEIFS('VISSIM Travel Time Outputs'!$J:$J,'VISSIM Travel Time Outputs'!$D:$D,$D91,'VISSIM Travel Time Outputs'!$A:$A,"AVG",'VISSIM Travel Time Outputs'!$B:$B,AW$9)),"-")</f>
        <v>-</v>
      </c>
      <c r="AX91" s="36" t="str">
        <f>IFERROR(TIME(0,0,AVERAGEIFS('VISSIM Travel Time Outputs'!$J:$J,'VISSIM Travel Time Outputs'!$D:$D,$D91,'VISSIM Travel Time Outputs'!$A:$A,"AVG",'VISSIM Travel Time Outputs'!$B:$B,AX$9)),"-")</f>
        <v>-</v>
      </c>
      <c r="AY91" s="36" t="str">
        <f>IFERROR(TIME(0,0,AVERAGEIFS('VISSIM Travel Time Outputs'!$J:$J,'VISSIM Travel Time Outputs'!$D:$D,$D91,'VISSIM Travel Time Outputs'!$A:$A,"AVG",'VISSIM Travel Time Outputs'!$B:$B,AY$9)),"-")</f>
        <v>-</v>
      </c>
      <c r="AZ91" s="36" t="str">
        <f>IFERROR(TIME(0,0,AVERAGEIFS('VISSIM Travel Time Outputs'!$J:$J,'VISSIM Travel Time Outputs'!$D:$D,$D91,'VISSIM Travel Time Outputs'!$A:$A,"AVG",'VISSIM Travel Time Outputs'!$B:$B,AZ$9)),"-")</f>
        <v>-</v>
      </c>
      <c r="BA91" s="36" t="str">
        <f>IFERROR(TIME(0,0,AVERAGEIFS('VISSIM Travel Time Outputs'!$J:$J,'VISSIM Travel Time Outputs'!$D:$D,$D91,'VISSIM Travel Time Outputs'!$A:$A,"AVG",'VISSIM Travel Time Outputs'!$B:$B,BA$9)),"-")</f>
        <v>-</v>
      </c>
      <c r="BB91" s="36" t="str">
        <f>IFERROR(TIME(0,0,AVERAGEIFS('VISSIM Travel Time Outputs'!$J:$J,'VISSIM Travel Time Outputs'!$D:$D,$D91,'VISSIM Travel Time Outputs'!$A:$A,"AVG",'VISSIM Travel Time Outputs'!$B:$B,BB$9)),"-")</f>
        <v>-</v>
      </c>
      <c r="BC91" s="36" t="str">
        <f>IFERROR(TIME(0,0,AVERAGEIFS('VISSIM Travel Time Outputs'!$J:$J,'VISSIM Travel Time Outputs'!$D:$D,$D91,'VISSIM Travel Time Outputs'!$A:$A,"AVG",'VISSIM Travel Time Outputs'!$B:$B,BC$9)),"-")</f>
        <v>-</v>
      </c>
      <c r="BD91" s="36" t="str">
        <f>IFERROR(TIME(0,0,AVERAGEIFS('VISSIM Travel Time Outputs'!$J:$J,'VISSIM Travel Time Outputs'!$D:$D,$D91,'VISSIM Travel Time Outputs'!$A:$A,"AVG",'VISSIM Travel Time Outputs'!$B:$B,BD$9)),"-")</f>
        <v>-</v>
      </c>
      <c r="BE91" s="36" t="str">
        <f>IFERROR(TIME(0,0,AVERAGEIFS('VISSIM Travel Time Outputs'!$J:$J,'VISSIM Travel Time Outputs'!$D:$D,$D91,'VISSIM Travel Time Outputs'!$A:$A,"AVG",'VISSIM Travel Time Outputs'!$B:$B,BE$9)),"-")</f>
        <v>-</v>
      </c>
      <c r="BF91" s="36" t="str">
        <f>IFERROR(TIME(0,0,AVERAGEIFS('VISSIM Travel Time Outputs'!$J:$J,'VISSIM Travel Time Outputs'!$D:$D,$D91,'VISSIM Travel Time Outputs'!$A:$A,"AVG",'VISSIM Travel Time Outputs'!$B:$B,BF$9)),"-")</f>
        <v>-</v>
      </c>
      <c r="BG91" s="36" t="str">
        <f>IFERROR(TIME(0,0,AVERAGEIFS('VISSIM Travel Time Outputs'!$J:$J,'VISSIM Travel Time Outputs'!$D:$D,$D91,'VISSIM Travel Time Outputs'!$A:$A,"AVG",'VISSIM Travel Time Outputs'!$B:$B,BG$9)),"-")</f>
        <v>-</v>
      </c>
      <c r="BH91" s="36" t="str">
        <f>IFERROR(TIME(0,0,AVERAGEIFS('VISSIM Travel Time Outputs'!$J:$J,'VISSIM Travel Time Outputs'!$D:$D,$D91,'VISSIM Travel Time Outputs'!$A:$A,"AVG",'VISSIM Travel Time Outputs'!$B:$B,BH$9)),"-")</f>
        <v>-</v>
      </c>
      <c r="BI91" s="36" t="str">
        <f>IFERROR(TIME(0,0,AVERAGEIFS('VISSIM Travel Time Outputs'!$J:$J,'VISSIM Travel Time Outputs'!$D:$D,$D91,'VISSIM Travel Time Outputs'!$A:$A,"AVG",'VISSIM Travel Time Outputs'!$B:$B,BI$9)),"-")</f>
        <v>-</v>
      </c>
      <c r="BJ91" s="177" t="str">
        <f>IFERROR(TIME(0,0,AVERAGEIFS('VISSIM Travel Time Outputs'!$J:$J,'VISSIM Travel Time Outputs'!$D:$D,$D91,'VISSIM Travel Time Outputs'!$A:$A,"AVG",'VISSIM Travel Time Outputs'!$B:$B,BJ$9)),"-")</f>
        <v>-</v>
      </c>
      <c r="BK91" s="164"/>
      <c r="BL91" s="379" t="str">
        <f>IFERROR(AVERAGEIFS('VISSIM Travel Time Outputs'!$G:$G,'VISSIM Travel Time Outputs'!$D:$D,$D91,'VISSIM Travel Time Outputs'!$A:$A,"AVG",'VISSIM Travel Time Outputs'!$B:$B,BL$9),"-")</f>
        <v>-</v>
      </c>
      <c r="BM91" s="380" t="str">
        <f>IFERROR(AVERAGEIFS('VISSIM Travel Time Outputs'!$G:$G,'VISSIM Travel Time Outputs'!$D:$D,$D91,'VISSIM Travel Time Outputs'!$A:$A,"AVG",'VISSIM Travel Time Outputs'!$B:$B,BM$9),"-")</f>
        <v>-</v>
      </c>
      <c r="BN91" s="380" t="str">
        <f>IFERROR(AVERAGEIFS('VISSIM Travel Time Outputs'!$G:$G,'VISSIM Travel Time Outputs'!$D:$D,$D91,'VISSIM Travel Time Outputs'!$A:$A,"AVG",'VISSIM Travel Time Outputs'!$B:$B,BN$9),"-")</f>
        <v>-</v>
      </c>
      <c r="BO91" s="380" t="str">
        <f>IFERROR(AVERAGEIFS('VISSIM Travel Time Outputs'!$G:$G,'VISSIM Travel Time Outputs'!$D:$D,$D91,'VISSIM Travel Time Outputs'!$A:$A,"AVG",'VISSIM Travel Time Outputs'!$B:$B,BO$9),"-")</f>
        <v>-</v>
      </c>
      <c r="BP91" s="380" t="str">
        <f>IFERROR(AVERAGEIFS('VISSIM Travel Time Outputs'!$G:$G,'VISSIM Travel Time Outputs'!$D:$D,$D91,'VISSIM Travel Time Outputs'!$A:$A,"AVG",'VISSIM Travel Time Outputs'!$B:$B,BP$9),"-")</f>
        <v>-</v>
      </c>
      <c r="BQ91" s="380" t="str">
        <f>IFERROR(AVERAGEIFS('VISSIM Travel Time Outputs'!$G:$G,'VISSIM Travel Time Outputs'!$D:$D,$D91,'VISSIM Travel Time Outputs'!$A:$A,"AVG",'VISSIM Travel Time Outputs'!$B:$B,BQ$9),"-")</f>
        <v>-</v>
      </c>
      <c r="BR91" s="380" t="str">
        <f>IFERROR(AVERAGEIFS('VISSIM Travel Time Outputs'!$G:$G,'VISSIM Travel Time Outputs'!$D:$D,$D91,'VISSIM Travel Time Outputs'!$A:$A,"AVG",'VISSIM Travel Time Outputs'!$B:$B,BR$9),"-")</f>
        <v>-</v>
      </c>
      <c r="BS91" s="380" t="str">
        <f>IFERROR(AVERAGEIFS('VISSIM Travel Time Outputs'!$G:$G,'VISSIM Travel Time Outputs'!$D:$D,$D91,'VISSIM Travel Time Outputs'!$A:$A,"AVG",'VISSIM Travel Time Outputs'!$B:$B,BS$9),"-")</f>
        <v>-</v>
      </c>
      <c r="BT91" s="380" t="str">
        <f>IFERROR(AVERAGEIFS('VISSIM Travel Time Outputs'!$G:$G,'VISSIM Travel Time Outputs'!$D:$D,$D91,'VISSIM Travel Time Outputs'!$A:$A,"AVG",'VISSIM Travel Time Outputs'!$B:$B,BT$9),"-")</f>
        <v>-</v>
      </c>
      <c r="BU91" s="380" t="str">
        <f>IFERROR(AVERAGEIFS('VISSIM Travel Time Outputs'!$G:$G,'VISSIM Travel Time Outputs'!$D:$D,$D91,'VISSIM Travel Time Outputs'!$A:$A,"AVG",'VISSIM Travel Time Outputs'!$B:$B,BU$9),"-")</f>
        <v>-</v>
      </c>
      <c r="BV91" s="380" t="str">
        <f>IFERROR(AVERAGEIFS('VISSIM Travel Time Outputs'!$G:$G,'VISSIM Travel Time Outputs'!$D:$D,$D91,'VISSIM Travel Time Outputs'!$A:$A,"AVG",'VISSIM Travel Time Outputs'!$B:$B,BV$9),"-")</f>
        <v>-</v>
      </c>
      <c r="BW91" s="380" t="str">
        <f>IFERROR(AVERAGEIFS('VISSIM Travel Time Outputs'!$G:$G,'VISSIM Travel Time Outputs'!$D:$D,$D91,'VISSIM Travel Time Outputs'!$A:$A,"AVG",'VISSIM Travel Time Outputs'!$B:$B,BW$9),"-")</f>
        <v>-</v>
      </c>
      <c r="BX91" s="380" t="str">
        <f>IFERROR(AVERAGEIFS('VISSIM Travel Time Outputs'!$G:$G,'VISSIM Travel Time Outputs'!$D:$D,$D91,'VISSIM Travel Time Outputs'!$A:$A,"AVG",'VISSIM Travel Time Outputs'!$B:$B,BX$9),"-")</f>
        <v>-</v>
      </c>
      <c r="BY91" s="380" t="str">
        <f>IFERROR(AVERAGEIFS('VISSIM Travel Time Outputs'!$G:$G,'VISSIM Travel Time Outputs'!$D:$D,$D91,'VISSIM Travel Time Outputs'!$A:$A,"AVG",'VISSIM Travel Time Outputs'!$B:$B,BY$9),"-")</f>
        <v>-</v>
      </c>
      <c r="BZ91" s="380" t="str">
        <f>IFERROR(AVERAGEIFS('VISSIM Travel Time Outputs'!$G:$G,'VISSIM Travel Time Outputs'!$D:$D,$D91,'VISSIM Travel Time Outputs'!$A:$A,"AVG",'VISSIM Travel Time Outputs'!$B:$B,BZ$9),"-")</f>
        <v>-</v>
      </c>
      <c r="CA91" s="381" t="str">
        <f>IFERROR(AVERAGEIFS('VISSIM Travel Time Outputs'!$G:$G,'VISSIM Travel Time Outputs'!$D:$D,$D91,'VISSIM Travel Time Outputs'!$A:$A,"AVG",'VISSIM Travel Time Outputs'!$B:$B,CA$9),"-")</f>
        <v>-</v>
      </c>
      <c r="CB91" s="304"/>
      <c r="CC91" s="259" t="str">
        <f t="shared" si="38"/>
        <v>--</v>
      </c>
      <c r="CD91" s="410" t="str">
        <f t="shared" si="39"/>
        <v>--</v>
      </c>
      <c r="CE91" s="381">
        <f t="shared" si="40"/>
        <v>0</v>
      </c>
      <c r="CF91" s="387"/>
      <c r="CG91" s="259" t="str">
        <f>IFERROR(GETPIVOTDATA("Average of TRAVTM(31)",#REF!,"TIMEINT",CG$9,"VEHICLETRAVELTIMEMEASUREMENT",$D91)/3600/24,"--")</f>
        <v>--</v>
      </c>
      <c r="CH91" s="36" t="str">
        <f>IFERROR(GETPIVOTDATA("Average of TRAVTM(31)",#REF!,"TIMEINT",CH$9,"VEHICLETRAVELTIMEMEASUREMENT",$D91)/3600/24,"--")</f>
        <v>--</v>
      </c>
      <c r="CI91" s="36" t="str">
        <f>IFERROR(GETPIVOTDATA("Average of TRAVTM(31)",#REF!,"TIMEINT",CI$9,"VEHICLETRAVELTIMEMEASUREMENT",$D91)/3600/24,"--")</f>
        <v>--</v>
      </c>
      <c r="CJ91" s="36" t="str">
        <f>IFERROR(GETPIVOTDATA("Average of TRAVTM(31)",#REF!,"TIMEINT",CJ$9,"VEHICLETRAVELTIMEMEASUREMENT",$D91)/3600/24,"--")</f>
        <v>--</v>
      </c>
      <c r="CK91" s="36" t="str">
        <f>IFERROR(GETPIVOTDATA("Average of TRAVTM(31)",#REF!,"TIMEINT",CK$9,"VEHICLETRAVELTIMEMEASUREMENT",$D91)/3600/24,"--")</f>
        <v>--</v>
      </c>
      <c r="CL91" s="36" t="str">
        <f>IFERROR(GETPIVOTDATA("Average of TRAVTM(31)",#REF!,"TIMEINT",CL$9,"VEHICLETRAVELTIMEMEASUREMENT",$D91)/3600/24,"--")</f>
        <v>--</v>
      </c>
      <c r="CM91" s="36" t="str">
        <f>IFERROR(GETPIVOTDATA("Average of TRAVTM(31)",#REF!,"TIMEINT",CM$9,"VEHICLETRAVELTIMEMEASUREMENT",$D91)/3600/24,"--")</f>
        <v>--</v>
      </c>
      <c r="CN91" s="36" t="str">
        <f>IFERROR(GETPIVOTDATA("Average of TRAVTM(31)",#REF!,"TIMEINT",CN$9,"VEHICLETRAVELTIMEMEASUREMENT",$D91)/3600/24,"--")</f>
        <v>--</v>
      </c>
      <c r="CO91" s="36" t="str">
        <f>IFERROR(GETPIVOTDATA("Average of TRAVTM(31)",#REF!,"TIMEINT",CO$9,"VEHICLETRAVELTIMEMEASUREMENT",$D91)/3600/24,"--")</f>
        <v>--</v>
      </c>
      <c r="CP91" s="36" t="str">
        <f>IFERROR(GETPIVOTDATA("Average of TRAVTM(31)",#REF!,"TIMEINT",CP$9,"VEHICLETRAVELTIMEMEASUREMENT",$D91)/3600/24,"--")</f>
        <v>--</v>
      </c>
      <c r="CQ91" s="36" t="str">
        <f>IFERROR(GETPIVOTDATA("Average of TRAVTM(31)",#REF!,"TIMEINT",CQ$9,"VEHICLETRAVELTIMEMEASUREMENT",$D91)/3600/24,"--")</f>
        <v>--</v>
      </c>
      <c r="CR91" s="36" t="str">
        <f>IFERROR(GETPIVOTDATA("Average of TRAVTM(31)",#REF!,"TIMEINT",CR$9,"VEHICLETRAVELTIMEMEASUREMENT",$D91)/3600/24,"--")</f>
        <v>--</v>
      </c>
      <c r="CS91" s="36" t="str">
        <f>IFERROR(GETPIVOTDATA("Average of TRAVTM(31)",#REF!,"TIMEINT",CS$9,"VEHICLETRAVELTIMEMEASUREMENT",$D91)/3600/24,"--")</f>
        <v>--</v>
      </c>
      <c r="CT91" s="36" t="str">
        <f>IFERROR(GETPIVOTDATA("Average of TRAVTM(31)",#REF!,"TIMEINT",CT$9,"VEHICLETRAVELTIMEMEASUREMENT",$D91)/3600/24,"--")</f>
        <v>--</v>
      </c>
      <c r="CU91" s="36" t="str">
        <f>IFERROR(GETPIVOTDATA("Average of TRAVTM(31)",#REF!,"TIMEINT",CU$9,"VEHICLETRAVELTIMEMEASUREMENT",$D91)/3600/24,"--")</f>
        <v>--</v>
      </c>
      <c r="CV91" s="177" t="str">
        <f>IFERROR(GETPIVOTDATA("Average of TRAVTM(31)",#REF!,"TIMEINT",CV$9,"VEHICLETRAVELTIMEMEASUREMENT",$D91)/3600/24,"--")</f>
        <v>--</v>
      </c>
      <c r="CW91" s="387"/>
      <c r="CX91" s="379" t="str">
        <f>IFERROR(GETPIVOTDATA("Average of VEHS(31)",#REF!,"TIMEINT",CX$9,"VEHICLETRAVELTIMEMEASUREMENT",$D91),"--")</f>
        <v>--</v>
      </c>
      <c r="CY91" s="380" t="str">
        <f>IFERROR(GETPIVOTDATA("Average of VEHS(31)",#REF!,"TIMEINT",CY$9,"VEHICLETRAVELTIMEMEASUREMENT",$D91),"--")</f>
        <v>--</v>
      </c>
      <c r="CZ91" s="380" t="str">
        <f>IFERROR(GETPIVOTDATA("Average of VEHS(31)",#REF!,"TIMEINT",CZ$9,"VEHICLETRAVELTIMEMEASUREMENT",$D91),"--")</f>
        <v>--</v>
      </c>
      <c r="DA91" s="380" t="str">
        <f>IFERROR(GETPIVOTDATA("Average of VEHS(31)",#REF!,"TIMEINT",DA$9,"VEHICLETRAVELTIMEMEASUREMENT",$D91),"--")</f>
        <v>--</v>
      </c>
      <c r="DB91" s="380" t="str">
        <f>IFERROR(GETPIVOTDATA("Average of VEHS(31)",#REF!,"TIMEINT",DB$9,"VEHICLETRAVELTIMEMEASUREMENT",$D91),"--")</f>
        <v>--</v>
      </c>
      <c r="DC91" s="380" t="str">
        <f>IFERROR(GETPIVOTDATA("Average of VEHS(31)",#REF!,"TIMEINT",DC$9,"VEHICLETRAVELTIMEMEASUREMENT",$D91),"--")</f>
        <v>--</v>
      </c>
      <c r="DD91" s="380" t="str">
        <f>IFERROR(GETPIVOTDATA("Average of VEHS(31)",#REF!,"TIMEINT",DD$9,"VEHICLETRAVELTIMEMEASUREMENT",$D91),"--")</f>
        <v>--</v>
      </c>
      <c r="DE91" s="380" t="str">
        <f>IFERROR(GETPIVOTDATA("Average of VEHS(31)",#REF!,"TIMEINT",DE$9,"VEHICLETRAVELTIMEMEASUREMENT",$D91),"--")</f>
        <v>--</v>
      </c>
      <c r="DF91" s="380" t="str">
        <f>IFERROR(GETPIVOTDATA("Average of VEHS(31)",#REF!,"TIMEINT",DF$9,"VEHICLETRAVELTIMEMEASUREMENT",$D91),"--")</f>
        <v>--</v>
      </c>
      <c r="DG91" s="380" t="str">
        <f>IFERROR(GETPIVOTDATA("Average of VEHS(31)",#REF!,"TIMEINT",DG$9,"VEHICLETRAVELTIMEMEASUREMENT",$D91),"--")</f>
        <v>--</v>
      </c>
      <c r="DH91" s="380" t="str">
        <f>IFERROR(GETPIVOTDATA("Average of VEHS(31)",#REF!,"TIMEINT",DH$9,"VEHICLETRAVELTIMEMEASUREMENT",$D91),"--")</f>
        <v>--</v>
      </c>
      <c r="DI91" s="380" t="str">
        <f>IFERROR(GETPIVOTDATA("Average of VEHS(31)",#REF!,"TIMEINT",DI$9,"VEHICLETRAVELTIMEMEASUREMENT",$D91),"--")</f>
        <v>--</v>
      </c>
      <c r="DJ91" s="380" t="str">
        <f>IFERROR(GETPIVOTDATA("Average of VEHS(31)",#REF!,"TIMEINT",DJ$9,"VEHICLETRAVELTIMEMEASUREMENT",$D91),"--")</f>
        <v>--</v>
      </c>
      <c r="DK91" s="380" t="str">
        <f>IFERROR(GETPIVOTDATA("Average of VEHS(31)",#REF!,"TIMEINT",DK$9,"VEHICLETRAVELTIMEMEASUREMENT",$D91),"--")</f>
        <v>--</v>
      </c>
      <c r="DL91" s="380" t="str">
        <f>IFERROR(GETPIVOTDATA("Average of VEHS(31)",#REF!,"TIMEINT",DL$9,"VEHICLETRAVELTIMEMEASUREMENT",$D91),"--")</f>
        <v>--</v>
      </c>
      <c r="DM91" s="381" t="str">
        <f>IFERROR(GETPIVOTDATA("Average of VEHS(31)",#REF!,"TIMEINT",DM$9,"VEHICLETRAVELTIMEMEASUREMENT",$D91),"--")</f>
        <v>--</v>
      </c>
      <c r="DN91" s="387"/>
      <c r="DO91" s="259" t="str">
        <f t="shared" si="41"/>
        <v>--</v>
      </c>
      <c r="DP91" s="410" t="str">
        <f t="shared" si="42"/>
        <v>--</v>
      </c>
      <c r="DQ91" s="381">
        <f t="shared" si="43"/>
        <v>0</v>
      </c>
      <c r="DR91" s="305"/>
      <c r="DS91" s="259" t="str">
        <f>IFERROR(TIME(0,0,AVERAGEIFS('VISSIM Travel Time Outputs'!$K:$K,'VISSIM Travel Time Outputs'!$D:$D,$D91,'VISSIM Travel Time Outputs'!$A:$A,"AVG",'VISSIM Travel Time Outputs'!$B:$B,DS$9)),"-")</f>
        <v>-</v>
      </c>
      <c r="DT91" s="36" t="str">
        <f>IFERROR(TIME(0,0,AVERAGEIFS('VISSIM Travel Time Outputs'!$K:$K,'VISSIM Travel Time Outputs'!$D:$D,$D91,'VISSIM Travel Time Outputs'!$A:$A,"AVG",'VISSIM Travel Time Outputs'!$B:$B,DT$9)),"-")</f>
        <v>-</v>
      </c>
      <c r="DU91" s="36" t="str">
        <f>IFERROR(TIME(0,0,AVERAGEIFS('VISSIM Travel Time Outputs'!$K:$K,'VISSIM Travel Time Outputs'!$D:$D,$D91,'VISSIM Travel Time Outputs'!$A:$A,"AVG",'VISSIM Travel Time Outputs'!$B:$B,DU$9)),"-")</f>
        <v>-</v>
      </c>
      <c r="DV91" s="36" t="str">
        <f>IFERROR(TIME(0,0,AVERAGEIFS('VISSIM Travel Time Outputs'!$K:$K,'VISSIM Travel Time Outputs'!$D:$D,$D91,'VISSIM Travel Time Outputs'!$A:$A,"AVG",'VISSIM Travel Time Outputs'!$B:$B,DV$9)),"-")</f>
        <v>-</v>
      </c>
      <c r="DW91" s="36" t="str">
        <f>IFERROR(TIME(0,0,AVERAGEIFS('VISSIM Travel Time Outputs'!$K:$K,'VISSIM Travel Time Outputs'!$D:$D,$D91,'VISSIM Travel Time Outputs'!$A:$A,"AVG",'VISSIM Travel Time Outputs'!$B:$B,DW$9)),"-")</f>
        <v>-</v>
      </c>
      <c r="DX91" s="36" t="str">
        <f>IFERROR(TIME(0,0,AVERAGEIFS('VISSIM Travel Time Outputs'!$K:$K,'VISSIM Travel Time Outputs'!$D:$D,$D91,'VISSIM Travel Time Outputs'!$A:$A,"AVG",'VISSIM Travel Time Outputs'!$B:$B,DX$9)),"-")</f>
        <v>-</v>
      </c>
      <c r="DY91" s="36" t="str">
        <f>IFERROR(TIME(0,0,AVERAGEIFS('VISSIM Travel Time Outputs'!$K:$K,'VISSIM Travel Time Outputs'!$D:$D,$D91,'VISSIM Travel Time Outputs'!$A:$A,"AVG",'VISSIM Travel Time Outputs'!$B:$B,DY$9)),"-")</f>
        <v>-</v>
      </c>
      <c r="DZ91" s="36" t="str">
        <f>IFERROR(TIME(0,0,AVERAGEIFS('VISSIM Travel Time Outputs'!$K:$K,'VISSIM Travel Time Outputs'!$D:$D,$D91,'VISSIM Travel Time Outputs'!$A:$A,"AVG",'VISSIM Travel Time Outputs'!$B:$B,DZ$9)),"-")</f>
        <v>-</v>
      </c>
      <c r="EA91" s="36" t="str">
        <f>IFERROR(TIME(0,0,AVERAGEIFS('VISSIM Travel Time Outputs'!$K:$K,'VISSIM Travel Time Outputs'!$D:$D,$D91,'VISSIM Travel Time Outputs'!$A:$A,"AVG",'VISSIM Travel Time Outputs'!$B:$B,EA$9)),"-")</f>
        <v>-</v>
      </c>
      <c r="EB91" s="36" t="str">
        <f>IFERROR(TIME(0,0,AVERAGEIFS('VISSIM Travel Time Outputs'!$K:$K,'VISSIM Travel Time Outputs'!$D:$D,$D91,'VISSIM Travel Time Outputs'!$A:$A,"AVG",'VISSIM Travel Time Outputs'!$B:$B,EB$9)),"-")</f>
        <v>-</v>
      </c>
      <c r="EC91" s="36" t="str">
        <f>IFERROR(TIME(0,0,AVERAGEIFS('VISSIM Travel Time Outputs'!$K:$K,'VISSIM Travel Time Outputs'!$D:$D,$D91,'VISSIM Travel Time Outputs'!$A:$A,"AVG",'VISSIM Travel Time Outputs'!$B:$B,EC$9)),"-")</f>
        <v>-</v>
      </c>
      <c r="ED91" s="36" t="str">
        <f>IFERROR(TIME(0,0,AVERAGEIFS('VISSIM Travel Time Outputs'!$K:$K,'VISSIM Travel Time Outputs'!$D:$D,$D91,'VISSIM Travel Time Outputs'!$A:$A,"AVG",'VISSIM Travel Time Outputs'!$B:$B,ED$9)),"-")</f>
        <v>-</v>
      </c>
      <c r="EE91" s="36" t="str">
        <f>IFERROR(TIME(0,0,AVERAGEIFS('VISSIM Travel Time Outputs'!$K:$K,'VISSIM Travel Time Outputs'!$D:$D,$D91,'VISSIM Travel Time Outputs'!$A:$A,"AVG",'VISSIM Travel Time Outputs'!$B:$B,EE$9)),"-")</f>
        <v>-</v>
      </c>
      <c r="EF91" s="36" t="str">
        <f>IFERROR(TIME(0,0,AVERAGEIFS('VISSIM Travel Time Outputs'!$K:$K,'VISSIM Travel Time Outputs'!$D:$D,$D91,'VISSIM Travel Time Outputs'!$A:$A,"AVG",'VISSIM Travel Time Outputs'!$B:$B,EF$9)),"-")</f>
        <v>-</v>
      </c>
      <c r="EG91" s="36" t="str">
        <f>IFERROR(TIME(0,0,AVERAGEIFS('VISSIM Travel Time Outputs'!$K:$K,'VISSIM Travel Time Outputs'!$D:$D,$D91,'VISSIM Travel Time Outputs'!$A:$A,"AVG",'VISSIM Travel Time Outputs'!$B:$B,EG$9)),"-")</f>
        <v>-</v>
      </c>
      <c r="EH91" s="177" t="str">
        <f>IFERROR(TIME(0,0,AVERAGEIFS('VISSIM Travel Time Outputs'!$K:$K,'VISSIM Travel Time Outputs'!$D:$D,$D91,'VISSIM Travel Time Outputs'!$A:$A,"AVG",'VISSIM Travel Time Outputs'!$B:$B,EH$9)),"-")</f>
        <v>-</v>
      </c>
      <c r="EI91" s="164"/>
      <c r="EJ91" s="379" t="str">
        <f>IFERROR(AVERAGEIFS('VISSIM Travel Time Outputs'!$H:$H,'VISSIM Travel Time Outputs'!$D:$D,$D91,'VISSIM Travel Time Outputs'!$A:$A,"AVG",'VISSIM Travel Time Outputs'!$B:$B,EJ$9),"-")</f>
        <v>-</v>
      </c>
      <c r="EK91" s="380" t="str">
        <f>IFERROR(AVERAGEIFS('VISSIM Travel Time Outputs'!$H:$H,'VISSIM Travel Time Outputs'!$D:$D,$D91,'VISSIM Travel Time Outputs'!$A:$A,"AVG",'VISSIM Travel Time Outputs'!$B:$B,EK$9),"-")</f>
        <v>-</v>
      </c>
      <c r="EL91" s="380" t="str">
        <f>IFERROR(AVERAGEIFS('VISSIM Travel Time Outputs'!$H:$H,'VISSIM Travel Time Outputs'!$D:$D,$D91,'VISSIM Travel Time Outputs'!$A:$A,"AVG",'VISSIM Travel Time Outputs'!$B:$B,EL$9),"-")</f>
        <v>-</v>
      </c>
      <c r="EM91" s="380" t="str">
        <f>IFERROR(AVERAGEIFS('VISSIM Travel Time Outputs'!$H:$H,'VISSIM Travel Time Outputs'!$D:$D,$D91,'VISSIM Travel Time Outputs'!$A:$A,"AVG",'VISSIM Travel Time Outputs'!$B:$B,EM$9),"-")</f>
        <v>-</v>
      </c>
      <c r="EN91" s="380" t="str">
        <f>IFERROR(AVERAGEIFS('VISSIM Travel Time Outputs'!$H:$H,'VISSIM Travel Time Outputs'!$D:$D,$D91,'VISSIM Travel Time Outputs'!$A:$A,"AVG",'VISSIM Travel Time Outputs'!$B:$B,EN$9),"-")</f>
        <v>-</v>
      </c>
      <c r="EO91" s="380" t="str">
        <f>IFERROR(AVERAGEIFS('VISSIM Travel Time Outputs'!$H:$H,'VISSIM Travel Time Outputs'!$D:$D,$D91,'VISSIM Travel Time Outputs'!$A:$A,"AVG",'VISSIM Travel Time Outputs'!$B:$B,EO$9),"-")</f>
        <v>-</v>
      </c>
      <c r="EP91" s="380" t="str">
        <f>IFERROR(AVERAGEIFS('VISSIM Travel Time Outputs'!$H:$H,'VISSIM Travel Time Outputs'!$D:$D,$D91,'VISSIM Travel Time Outputs'!$A:$A,"AVG",'VISSIM Travel Time Outputs'!$B:$B,EP$9),"-")</f>
        <v>-</v>
      </c>
      <c r="EQ91" s="380" t="str">
        <f>IFERROR(AVERAGEIFS('VISSIM Travel Time Outputs'!$H:$H,'VISSIM Travel Time Outputs'!$D:$D,$D91,'VISSIM Travel Time Outputs'!$A:$A,"AVG",'VISSIM Travel Time Outputs'!$B:$B,EQ$9),"-")</f>
        <v>-</v>
      </c>
      <c r="ER91" s="380" t="str">
        <f>IFERROR(AVERAGEIFS('VISSIM Travel Time Outputs'!$H:$H,'VISSIM Travel Time Outputs'!$D:$D,$D91,'VISSIM Travel Time Outputs'!$A:$A,"AVG",'VISSIM Travel Time Outputs'!$B:$B,ER$9),"-")</f>
        <v>-</v>
      </c>
      <c r="ES91" s="380" t="str">
        <f>IFERROR(AVERAGEIFS('VISSIM Travel Time Outputs'!$H:$H,'VISSIM Travel Time Outputs'!$D:$D,$D91,'VISSIM Travel Time Outputs'!$A:$A,"AVG",'VISSIM Travel Time Outputs'!$B:$B,ES$9),"-")</f>
        <v>-</v>
      </c>
      <c r="ET91" s="380" t="str">
        <f>IFERROR(AVERAGEIFS('VISSIM Travel Time Outputs'!$H:$H,'VISSIM Travel Time Outputs'!$D:$D,$D91,'VISSIM Travel Time Outputs'!$A:$A,"AVG",'VISSIM Travel Time Outputs'!$B:$B,ET$9),"-")</f>
        <v>-</v>
      </c>
      <c r="EU91" s="380" t="str">
        <f>IFERROR(AVERAGEIFS('VISSIM Travel Time Outputs'!$H:$H,'VISSIM Travel Time Outputs'!$D:$D,$D91,'VISSIM Travel Time Outputs'!$A:$A,"AVG",'VISSIM Travel Time Outputs'!$B:$B,EU$9),"-")</f>
        <v>-</v>
      </c>
      <c r="EV91" s="380" t="str">
        <f>IFERROR(AVERAGEIFS('VISSIM Travel Time Outputs'!$H:$H,'VISSIM Travel Time Outputs'!$D:$D,$D91,'VISSIM Travel Time Outputs'!$A:$A,"AVG",'VISSIM Travel Time Outputs'!$B:$B,EV$9),"-")</f>
        <v>-</v>
      </c>
      <c r="EW91" s="380" t="str">
        <f>IFERROR(AVERAGEIFS('VISSIM Travel Time Outputs'!$H:$H,'VISSIM Travel Time Outputs'!$D:$D,$D91,'VISSIM Travel Time Outputs'!$A:$A,"AVG",'VISSIM Travel Time Outputs'!$B:$B,EW$9),"-")</f>
        <v>-</v>
      </c>
      <c r="EX91" s="380" t="str">
        <f>IFERROR(AVERAGEIFS('VISSIM Travel Time Outputs'!$H:$H,'VISSIM Travel Time Outputs'!$D:$D,$D91,'VISSIM Travel Time Outputs'!$A:$A,"AVG",'VISSIM Travel Time Outputs'!$B:$B,EX$9),"-")</f>
        <v>-</v>
      </c>
      <c r="EY91" s="381" t="str">
        <f>IFERROR(AVERAGEIFS('VISSIM Travel Time Outputs'!$H:$H,'VISSIM Travel Time Outputs'!$D:$D,$D91,'VISSIM Travel Time Outputs'!$A:$A,"AVG",'VISSIM Travel Time Outputs'!$B:$B,EY$9),"-")</f>
        <v>-</v>
      </c>
      <c r="EZ91" s="304"/>
      <c r="FA91" s="259" t="str">
        <f t="shared" si="44"/>
        <v>--</v>
      </c>
      <c r="FB91" s="410" t="str">
        <f t="shared" si="45"/>
        <v>--</v>
      </c>
      <c r="FC91" s="381">
        <f t="shared" si="46"/>
        <v>0</v>
      </c>
      <c r="FD91" s="387"/>
      <c r="FE91" s="259" t="str">
        <f>IFERROR(GETPIVOTDATA("Average of TRAVTM(40)",#REF!,"TIMEINT",FE$9,"VEHICLETRAVELTIMEMEASUREMENT",$D91)/3600/24,"--")</f>
        <v>--</v>
      </c>
      <c r="FF91" s="36" t="str">
        <f>IFERROR(GETPIVOTDATA("Average of TRAVTM(40)",#REF!,"TIMEINT",FF$9,"VEHICLETRAVELTIMEMEASUREMENT",$D91)/3600/24,"--")</f>
        <v>--</v>
      </c>
      <c r="FG91" s="36" t="str">
        <f>IFERROR(GETPIVOTDATA("Average of TRAVTM(40)",#REF!,"TIMEINT",FG$9,"VEHICLETRAVELTIMEMEASUREMENT",$D91)/3600/24,"--")</f>
        <v>--</v>
      </c>
      <c r="FH91" s="36" t="str">
        <f>IFERROR(GETPIVOTDATA("Average of TRAVTM(40)",#REF!,"TIMEINT",FH$9,"VEHICLETRAVELTIMEMEASUREMENT",$D91)/3600/24,"--")</f>
        <v>--</v>
      </c>
      <c r="FI91" s="36" t="str">
        <f>IFERROR(GETPIVOTDATA("Average of TRAVTM(40)",#REF!,"TIMEINT",FI$9,"VEHICLETRAVELTIMEMEASUREMENT",$D91)/3600/24,"--")</f>
        <v>--</v>
      </c>
      <c r="FJ91" s="36" t="str">
        <f>IFERROR(GETPIVOTDATA("Average of TRAVTM(40)",#REF!,"TIMEINT",FJ$9,"VEHICLETRAVELTIMEMEASUREMENT",$D91)/3600/24,"--")</f>
        <v>--</v>
      </c>
      <c r="FK91" s="36" t="str">
        <f>IFERROR(GETPIVOTDATA("Average of TRAVTM(40)",#REF!,"TIMEINT",FK$9,"VEHICLETRAVELTIMEMEASUREMENT",$D91)/3600/24,"--")</f>
        <v>--</v>
      </c>
      <c r="FL91" s="36" t="str">
        <f>IFERROR(GETPIVOTDATA("Average of TRAVTM(40)",#REF!,"TIMEINT",FL$9,"VEHICLETRAVELTIMEMEASUREMENT",$D91)/3600/24,"--")</f>
        <v>--</v>
      </c>
      <c r="FM91" s="36" t="str">
        <f>IFERROR(GETPIVOTDATA("Average of TRAVTM(40)",#REF!,"TIMEINT",FM$9,"VEHICLETRAVELTIMEMEASUREMENT",$D91)/3600/24,"--")</f>
        <v>--</v>
      </c>
      <c r="FN91" s="36" t="str">
        <f>IFERROR(GETPIVOTDATA("Average of TRAVTM(40)",#REF!,"TIMEINT",FN$9,"VEHICLETRAVELTIMEMEASUREMENT",$D91)/3600/24,"--")</f>
        <v>--</v>
      </c>
      <c r="FO91" s="36" t="str">
        <f>IFERROR(GETPIVOTDATA("Average of TRAVTM(40)",#REF!,"TIMEINT",FO$9,"VEHICLETRAVELTIMEMEASUREMENT",$D91)/3600/24,"--")</f>
        <v>--</v>
      </c>
      <c r="FP91" s="36" t="str">
        <f>IFERROR(GETPIVOTDATA("Average of TRAVTM(40)",#REF!,"TIMEINT",FP$9,"VEHICLETRAVELTIMEMEASUREMENT",$D91)/3600/24,"--")</f>
        <v>--</v>
      </c>
      <c r="FQ91" s="36" t="str">
        <f>IFERROR(GETPIVOTDATA("Average of TRAVTM(40)",#REF!,"TIMEINT",FQ$9,"VEHICLETRAVELTIMEMEASUREMENT",$D91)/3600/24,"--")</f>
        <v>--</v>
      </c>
      <c r="FR91" s="36" t="str">
        <f>IFERROR(GETPIVOTDATA("Average of TRAVTM(40)",#REF!,"TIMEINT",FR$9,"VEHICLETRAVELTIMEMEASUREMENT",$D91)/3600/24,"--")</f>
        <v>--</v>
      </c>
      <c r="FS91" s="36" t="str">
        <f>IFERROR(GETPIVOTDATA("Average of TRAVTM(40)",#REF!,"TIMEINT",FS$9,"VEHICLETRAVELTIMEMEASUREMENT",$D91)/3600/24,"--")</f>
        <v>--</v>
      </c>
      <c r="FT91" s="177" t="str">
        <f>IFERROR(GETPIVOTDATA("Average of TRAVTM(40)",#REF!,"TIMEINT",FT$9,"VEHICLETRAVELTIMEMEASUREMENT",$D91)/3600/24,"--")</f>
        <v>--</v>
      </c>
      <c r="FU91" s="387"/>
      <c r="FV91" s="379" t="str">
        <f>IFERROR(GETPIVOTDATA("Average of VEHS(40)",#REF!,"TIMEINT",FV$9,"VEHICLETRAVELTIMEMEASUREMENT",$D91),"--")</f>
        <v>--</v>
      </c>
      <c r="FW91" s="380" t="str">
        <f>IFERROR(GETPIVOTDATA("Average of VEHS(40)",#REF!,"TIMEINT",FW$9,"VEHICLETRAVELTIMEMEASUREMENT",$D91),"--")</f>
        <v>--</v>
      </c>
      <c r="FX91" s="380" t="str">
        <f>IFERROR(GETPIVOTDATA("Average of VEHS(40)",#REF!,"TIMEINT",FX$9,"VEHICLETRAVELTIMEMEASUREMENT",$D91),"--")</f>
        <v>--</v>
      </c>
      <c r="FY91" s="380" t="str">
        <f>IFERROR(GETPIVOTDATA("Average of VEHS(40)",#REF!,"TIMEINT",FY$9,"VEHICLETRAVELTIMEMEASUREMENT",$D91),"--")</f>
        <v>--</v>
      </c>
      <c r="FZ91" s="380" t="str">
        <f>IFERROR(GETPIVOTDATA("Average of VEHS(40)",#REF!,"TIMEINT",FZ$9,"VEHICLETRAVELTIMEMEASUREMENT",$D91),"--")</f>
        <v>--</v>
      </c>
      <c r="GA91" s="380" t="str">
        <f>IFERROR(GETPIVOTDATA("Average of VEHS(40)",#REF!,"TIMEINT",GA$9,"VEHICLETRAVELTIMEMEASUREMENT",$D91),"--")</f>
        <v>--</v>
      </c>
      <c r="GB91" s="380" t="str">
        <f>IFERROR(GETPIVOTDATA("Average of VEHS(40)",#REF!,"TIMEINT",GB$9,"VEHICLETRAVELTIMEMEASUREMENT",$D91),"--")</f>
        <v>--</v>
      </c>
      <c r="GC91" s="380" t="str">
        <f>IFERROR(GETPIVOTDATA("Average of VEHS(40)",#REF!,"TIMEINT",GC$9,"VEHICLETRAVELTIMEMEASUREMENT",$D91),"--")</f>
        <v>--</v>
      </c>
      <c r="GD91" s="380" t="str">
        <f>IFERROR(GETPIVOTDATA("Average of VEHS(40)",#REF!,"TIMEINT",GD$9,"VEHICLETRAVELTIMEMEASUREMENT",$D91),"--")</f>
        <v>--</v>
      </c>
      <c r="GE91" s="380" t="str">
        <f>IFERROR(GETPIVOTDATA("Average of VEHS(40)",#REF!,"TIMEINT",GE$9,"VEHICLETRAVELTIMEMEASUREMENT",$D91),"--")</f>
        <v>--</v>
      </c>
      <c r="GF91" s="380" t="str">
        <f>IFERROR(GETPIVOTDATA("Average of VEHS(40)",#REF!,"TIMEINT",GF$9,"VEHICLETRAVELTIMEMEASUREMENT",$D91),"--")</f>
        <v>--</v>
      </c>
      <c r="GG91" s="380" t="str">
        <f>IFERROR(GETPIVOTDATA("Average of VEHS(40)",#REF!,"TIMEINT",GG$9,"VEHICLETRAVELTIMEMEASUREMENT",$D91),"--")</f>
        <v>--</v>
      </c>
      <c r="GH91" s="380" t="str">
        <f>IFERROR(GETPIVOTDATA("Average of VEHS(40)",#REF!,"TIMEINT",GH$9,"VEHICLETRAVELTIMEMEASUREMENT",$D91),"--")</f>
        <v>--</v>
      </c>
      <c r="GI91" s="380" t="str">
        <f>IFERROR(GETPIVOTDATA("Average of VEHS(40)",#REF!,"TIMEINT",GI$9,"VEHICLETRAVELTIMEMEASUREMENT",$D91),"--")</f>
        <v>--</v>
      </c>
      <c r="GJ91" s="380" t="str">
        <f>IFERROR(GETPIVOTDATA("Average of VEHS(40)",#REF!,"TIMEINT",GJ$9,"VEHICLETRAVELTIMEMEASUREMENT",$D91),"--")</f>
        <v>--</v>
      </c>
      <c r="GK91" s="381" t="str">
        <f>IFERROR(GETPIVOTDATA("Average of VEHS(40)",#REF!,"TIMEINT",GK$9,"VEHICLETRAVELTIMEMEASUREMENT",$D91),"--")</f>
        <v>--</v>
      </c>
      <c r="GL91" s="387"/>
      <c r="GM91" s="259" t="str">
        <f t="shared" si="47"/>
        <v>--</v>
      </c>
      <c r="GN91" s="410" t="str">
        <f t="shared" si="48"/>
        <v>--</v>
      </c>
      <c r="GO91" s="381">
        <f t="shared" si="49"/>
        <v>0</v>
      </c>
      <c r="GP91" s="387"/>
      <c r="GQ91" s="259" t="str">
        <f>IFERROR(GETPIVOTDATA("Average of TRAVTM(60)",#REF!,"TIMEINT",GQ$9,"VEHICLETRAVELTIMEMEASUREMENT",$D91)/3600/24,"--")</f>
        <v>--</v>
      </c>
      <c r="GR91" s="36" t="str">
        <f>IFERROR(GETPIVOTDATA("Average of TRAVTM(60)",#REF!,"TIMEINT",GR$9,"VEHICLETRAVELTIMEMEASUREMENT",$D91)/3600/24,"--")</f>
        <v>--</v>
      </c>
      <c r="GS91" s="36" t="str">
        <f>IFERROR(GETPIVOTDATA("Average of TRAVTM(60)",#REF!,"TIMEINT",GS$9,"VEHICLETRAVELTIMEMEASUREMENT",$D91)/3600/24,"--")</f>
        <v>--</v>
      </c>
      <c r="GT91" s="36" t="str">
        <f>IFERROR(GETPIVOTDATA("Average of TRAVTM(60)",#REF!,"TIMEINT",GT$9,"VEHICLETRAVELTIMEMEASUREMENT",$D91)/3600/24,"--")</f>
        <v>--</v>
      </c>
      <c r="GU91" s="36" t="str">
        <f>IFERROR(GETPIVOTDATA("Average of TRAVTM(60)",#REF!,"TIMEINT",GU$9,"VEHICLETRAVELTIMEMEASUREMENT",$D91)/3600/24,"--")</f>
        <v>--</v>
      </c>
      <c r="GV91" s="36" t="str">
        <f>IFERROR(GETPIVOTDATA("Average of TRAVTM(60)",#REF!,"TIMEINT",GV$9,"VEHICLETRAVELTIMEMEASUREMENT",$D91)/3600/24,"--")</f>
        <v>--</v>
      </c>
      <c r="GW91" s="36" t="str">
        <f>IFERROR(GETPIVOTDATA("Average of TRAVTM(60)",#REF!,"TIMEINT",GW$9,"VEHICLETRAVELTIMEMEASUREMENT",$D91)/3600/24,"--")</f>
        <v>--</v>
      </c>
      <c r="GX91" s="36" t="str">
        <f>IFERROR(GETPIVOTDATA("Average of TRAVTM(60)",#REF!,"TIMEINT",GX$9,"VEHICLETRAVELTIMEMEASUREMENT",$D91)/3600/24,"--")</f>
        <v>--</v>
      </c>
      <c r="GY91" s="36" t="str">
        <f>IFERROR(GETPIVOTDATA("Average of TRAVTM(60)",#REF!,"TIMEINT",GY$9,"VEHICLETRAVELTIMEMEASUREMENT",$D91)/3600/24,"--")</f>
        <v>--</v>
      </c>
      <c r="GZ91" s="36" t="str">
        <f>IFERROR(GETPIVOTDATA("Average of TRAVTM(60)",#REF!,"TIMEINT",GZ$9,"VEHICLETRAVELTIMEMEASUREMENT",$D91)/3600/24,"--")</f>
        <v>--</v>
      </c>
      <c r="HA91" s="36" t="str">
        <f>IFERROR(GETPIVOTDATA("Average of TRAVTM(60)",#REF!,"TIMEINT",HA$9,"VEHICLETRAVELTIMEMEASUREMENT",$D91)/3600/24,"--")</f>
        <v>--</v>
      </c>
      <c r="HB91" s="36" t="str">
        <f>IFERROR(GETPIVOTDATA("Average of TRAVTM(60)",#REF!,"TIMEINT",HB$9,"VEHICLETRAVELTIMEMEASUREMENT",$D91)/3600/24,"--")</f>
        <v>--</v>
      </c>
      <c r="HC91" s="36" t="str">
        <f>IFERROR(GETPIVOTDATA("Average of TRAVTM(60)",#REF!,"TIMEINT",HC$9,"VEHICLETRAVELTIMEMEASUREMENT",$D91)/3600/24,"--")</f>
        <v>--</v>
      </c>
      <c r="HD91" s="36" t="str">
        <f>IFERROR(GETPIVOTDATA("Average of TRAVTM(60)",#REF!,"TIMEINT",HD$9,"VEHICLETRAVELTIMEMEASUREMENT",$D91)/3600/24,"--")</f>
        <v>--</v>
      </c>
      <c r="HE91" s="36" t="str">
        <f>IFERROR(GETPIVOTDATA("Average of TRAVTM(60)",#REF!,"TIMEINT",HE$9,"VEHICLETRAVELTIMEMEASUREMENT",$D91)/3600/24,"--")</f>
        <v>--</v>
      </c>
      <c r="HF91" s="177" t="str">
        <f>IFERROR(GETPIVOTDATA("Average of TRAVTM(60)",#REF!,"TIMEINT",HF$9,"VEHICLETRAVELTIMEMEASUREMENT",$D91)/3600/24,"--")</f>
        <v>--</v>
      </c>
      <c r="HG91" s="387"/>
      <c r="HH91" s="379" t="str">
        <f>IFERROR(GETPIVOTDATA("Average of VEHS(60)",#REF!,"TIMEINT",HH$9,"VEHICLETRAVELTIMEMEASUREMENT",$D91),"--")</f>
        <v>--</v>
      </c>
      <c r="HI91" s="380" t="str">
        <f>IFERROR(GETPIVOTDATA("Average of VEHS(60)",#REF!,"TIMEINT",HI$9,"VEHICLETRAVELTIMEMEASUREMENT",$D91),"--")</f>
        <v>--</v>
      </c>
      <c r="HJ91" s="380" t="str">
        <f>IFERROR(GETPIVOTDATA("Average of VEHS(60)",#REF!,"TIMEINT",HJ$9,"VEHICLETRAVELTIMEMEASUREMENT",$D91),"--")</f>
        <v>--</v>
      </c>
      <c r="HK91" s="380" t="str">
        <f>IFERROR(GETPIVOTDATA("Average of VEHS(60)",#REF!,"TIMEINT",HK$9,"VEHICLETRAVELTIMEMEASUREMENT",$D91),"--")</f>
        <v>--</v>
      </c>
      <c r="HL91" s="380" t="str">
        <f>IFERROR(GETPIVOTDATA("Average of VEHS(60)",#REF!,"TIMEINT",HL$9,"VEHICLETRAVELTIMEMEASUREMENT",$D91),"--")</f>
        <v>--</v>
      </c>
      <c r="HM91" s="380" t="str">
        <f>IFERROR(GETPIVOTDATA("Average of VEHS(60)",#REF!,"TIMEINT",HM$9,"VEHICLETRAVELTIMEMEASUREMENT",$D91),"--")</f>
        <v>--</v>
      </c>
      <c r="HN91" s="380" t="str">
        <f>IFERROR(GETPIVOTDATA("Average of VEHS(60)",#REF!,"TIMEINT",HN$9,"VEHICLETRAVELTIMEMEASUREMENT",$D91),"--")</f>
        <v>--</v>
      </c>
      <c r="HO91" s="380" t="str">
        <f>IFERROR(GETPIVOTDATA("Average of VEHS(60)",#REF!,"TIMEINT",HO$9,"VEHICLETRAVELTIMEMEASUREMENT",$D91),"--")</f>
        <v>--</v>
      </c>
      <c r="HP91" s="380" t="str">
        <f>IFERROR(GETPIVOTDATA("Average of VEHS(60)",#REF!,"TIMEINT",HP$9,"VEHICLETRAVELTIMEMEASUREMENT",$D91),"--")</f>
        <v>--</v>
      </c>
      <c r="HQ91" s="380" t="str">
        <f>IFERROR(GETPIVOTDATA("Average of VEHS(60)",#REF!,"TIMEINT",HQ$9,"VEHICLETRAVELTIMEMEASUREMENT",$D91),"--")</f>
        <v>--</v>
      </c>
      <c r="HR91" s="380" t="str">
        <f>IFERROR(GETPIVOTDATA("Average of VEHS(60)",#REF!,"TIMEINT",HR$9,"VEHICLETRAVELTIMEMEASUREMENT",$D91),"--")</f>
        <v>--</v>
      </c>
      <c r="HS91" s="380" t="str">
        <f>IFERROR(GETPIVOTDATA("Average of VEHS(60)",#REF!,"TIMEINT",HS$9,"VEHICLETRAVELTIMEMEASUREMENT",$D91),"--")</f>
        <v>--</v>
      </c>
      <c r="HT91" s="380" t="str">
        <f>IFERROR(GETPIVOTDATA("Average of VEHS(60)",#REF!,"TIMEINT",HT$9,"VEHICLETRAVELTIMEMEASUREMENT",$D91),"--")</f>
        <v>--</v>
      </c>
      <c r="HU91" s="380" t="str">
        <f>IFERROR(GETPIVOTDATA("Average of VEHS(60)",#REF!,"TIMEINT",HU$9,"VEHICLETRAVELTIMEMEASUREMENT",$D91),"--")</f>
        <v>--</v>
      </c>
      <c r="HV91" s="380" t="str">
        <f>IFERROR(GETPIVOTDATA("Average of VEHS(60)",#REF!,"TIMEINT",HV$9,"VEHICLETRAVELTIMEMEASUREMENT",$D91),"--")</f>
        <v>--</v>
      </c>
      <c r="HW91" s="381" t="str">
        <f>IFERROR(GETPIVOTDATA("Average of VEHS(60)",#REF!,"TIMEINT",HW$9,"VEHICLETRAVELTIMEMEASUREMENT",$D91),"--")</f>
        <v>--</v>
      </c>
      <c r="HX91" s="387"/>
      <c r="HY91" s="259" t="str">
        <f t="shared" si="50"/>
        <v>--</v>
      </c>
      <c r="HZ91" s="410" t="str">
        <f t="shared" si="51"/>
        <v>--</v>
      </c>
      <c r="IA91" s="381">
        <f t="shared" si="52"/>
        <v>0</v>
      </c>
      <c r="IB91" s="716"/>
      <c r="IC91" s="379" t="str">
        <f>IFERROR(AVERAGEIFS('VISSIM Travel Time Outputs'!$L:$L,'VISSIM Travel Time Outputs'!$D:$D,$D91,'VISSIM Travel Time Outputs'!$A:$A,"AVG",'VISSIM Travel Time Outputs'!$B:$B,IC$9),"-")</f>
        <v>-</v>
      </c>
      <c r="ID91" s="380" t="str">
        <f>IFERROR(AVERAGEIFS('VISSIM Travel Time Outputs'!$L:$L,'VISSIM Travel Time Outputs'!$D:$D,$D91,'VISSIM Travel Time Outputs'!$A:$A,"AVG",'VISSIM Travel Time Outputs'!$B:$B,ID$9),"-")</f>
        <v>-</v>
      </c>
      <c r="IE91" s="380" t="str">
        <f>IFERROR(AVERAGEIFS('VISSIM Travel Time Outputs'!$L:$L,'VISSIM Travel Time Outputs'!$D:$D,$D91,'VISSIM Travel Time Outputs'!$A:$A,"AVG",'VISSIM Travel Time Outputs'!$B:$B,IE$9),"-")</f>
        <v>-</v>
      </c>
      <c r="IF91" s="380" t="str">
        <f>IFERROR(AVERAGEIFS('VISSIM Travel Time Outputs'!$L:$L,'VISSIM Travel Time Outputs'!$D:$D,$D91,'VISSIM Travel Time Outputs'!$A:$A,"AVG",'VISSIM Travel Time Outputs'!$B:$B,IF$9),"-")</f>
        <v>-</v>
      </c>
      <c r="IG91" s="380" t="str">
        <f>IFERROR(AVERAGEIFS('VISSIM Travel Time Outputs'!$L:$L,'VISSIM Travel Time Outputs'!$D:$D,$D91,'VISSIM Travel Time Outputs'!$A:$A,"AVG",'VISSIM Travel Time Outputs'!$B:$B,IG$9),"-")</f>
        <v>-</v>
      </c>
      <c r="IH91" s="380" t="str">
        <f>IFERROR(AVERAGEIFS('VISSIM Travel Time Outputs'!$L:$L,'VISSIM Travel Time Outputs'!$D:$D,$D91,'VISSIM Travel Time Outputs'!$A:$A,"AVG",'VISSIM Travel Time Outputs'!$B:$B,IH$9),"-")</f>
        <v>-</v>
      </c>
      <c r="II91" s="380" t="str">
        <f>IFERROR(AVERAGEIFS('VISSIM Travel Time Outputs'!$L:$L,'VISSIM Travel Time Outputs'!$D:$D,$D91,'VISSIM Travel Time Outputs'!$A:$A,"AVG",'VISSIM Travel Time Outputs'!$B:$B,II$9),"-")</f>
        <v>-</v>
      </c>
      <c r="IJ91" s="380" t="str">
        <f>IFERROR(AVERAGEIFS('VISSIM Travel Time Outputs'!$L:$L,'VISSIM Travel Time Outputs'!$D:$D,$D91,'VISSIM Travel Time Outputs'!$A:$A,"AVG",'VISSIM Travel Time Outputs'!$B:$B,IJ$9),"-")</f>
        <v>-</v>
      </c>
      <c r="IK91" s="380" t="str">
        <f>IFERROR(AVERAGEIFS('VISSIM Travel Time Outputs'!$L:$L,'VISSIM Travel Time Outputs'!$D:$D,$D91,'VISSIM Travel Time Outputs'!$A:$A,"AVG",'VISSIM Travel Time Outputs'!$B:$B,IK$9),"-")</f>
        <v>-</v>
      </c>
      <c r="IL91" s="380" t="str">
        <f>IFERROR(AVERAGEIFS('VISSIM Travel Time Outputs'!$L:$L,'VISSIM Travel Time Outputs'!$D:$D,$D91,'VISSIM Travel Time Outputs'!$A:$A,"AVG",'VISSIM Travel Time Outputs'!$B:$B,IL$9),"-")</f>
        <v>-</v>
      </c>
      <c r="IM91" s="380" t="str">
        <f>IFERROR(AVERAGEIFS('VISSIM Travel Time Outputs'!$L:$L,'VISSIM Travel Time Outputs'!$D:$D,$D91,'VISSIM Travel Time Outputs'!$A:$A,"AVG",'VISSIM Travel Time Outputs'!$B:$B,IM$9),"-")</f>
        <v>-</v>
      </c>
      <c r="IN91" s="380" t="str">
        <f>IFERROR(AVERAGEIFS('VISSIM Travel Time Outputs'!$L:$L,'VISSIM Travel Time Outputs'!$D:$D,$D91,'VISSIM Travel Time Outputs'!$A:$A,"AVG",'VISSIM Travel Time Outputs'!$B:$B,IN$9),"-")</f>
        <v>-</v>
      </c>
      <c r="IO91" s="380" t="str">
        <f>IFERROR(AVERAGEIFS('VISSIM Travel Time Outputs'!$L:$L,'VISSIM Travel Time Outputs'!$D:$D,$D91,'VISSIM Travel Time Outputs'!$A:$A,"AVG",'VISSIM Travel Time Outputs'!$B:$B,IO$9),"-")</f>
        <v>-</v>
      </c>
      <c r="IP91" s="380" t="str">
        <f>IFERROR(AVERAGEIFS('VISSIM Travel Time Outputs'!$L:$L,'VISSIM Travel Time Outputs'!$D:$D,$D91,'VISSIM Travel Time Outputs'!$A:$A,"AVG",'VISSIM Travel Time Outputs'!$B:$B,IP$9),"-")</f>
        <v>-</v>
      </c>
      <c r="IQ91" s="380" t="str">
        <f>IFERROR(AVERAGEIFS('VISSIM Travel Time Outputs'!$L:$L,'VISSIM Travel Time Outputs'!$D:$D,$D91,'VISSIM Travel Time Outputs'!$A:$A,"AVG",'VISSIM Travel Time Outputs'!$B:$B,IQ$9),"-")</f>
        <v>-</v>
      </c>
      <c r="IR91" s="381" t="str">
        <f>IFERROR(AVERAGEIFS('VISSIM Travel Time Outputs'!$L:$L,'VISSIM Travel Time Outputs'!$D:$D,$D91,'VISSIM Travel Time Outputs'!$A:$A,"AVG",'VISSIM Travel Time Outputs'!$B:$B,IR$9),"-")</f>
        <v>-</v>
      </c>
      <c r="IS91" s="381" t="str">
        <f t="shared" si="53"/>
        <v>--</v>
      </c>
    </row>
    <row r="92" spans="1:253" x14ac:dyDescent="0.25">
      <c r="A92" s="302" t="str">
        <f t="shared" si="34"/>
        <v>H</v>
      </c>
      <c r="B92" s="375">
        <f t="shared" si="54"/>
        <v>83</v>
      </c>
      <c r="C92" s="475">
        <f>INDEX('Input - Travel Times'!$B$3:$AL$103,MATCH($B92,'Input - Travel Times'!$B$3:$B$103,0),MATCH(C$9,'Input - Travel Times'!$B$3:$AL$3,0))</f>
        <v>0</v>
      </c>
      <c r="D92" s="194">
        <f>INDEX('Input - Travel Times'!$B$3:$AS$103,MATCH($B92,'Input - Travel Times'!$B$3:$B$103,0),MATCH(D$9,'Input - Travel Times'!$B$3:$AS$3,0))</f>
        <v>0</v>
      </c>
      <c r="E92" s="582">
        <f>TIME(0,0,INDEX('Input - Travel Times'!$B$3:$AL$103,MATCH($B92,'Input - Travel Times'!$B$3:$B$103,0),MATCH(E$9,'Input - Travel Times'!$B$3:$AL$3,0)))</f>
        <v>0</v>
      </c>
      <c r="F92" s="582">
        <f>TIME(0,0,INDEX('Input - Travel Times'!$B$3:$AL$103,MATCH($B92,'Input - Travel Times'!$B$3:$B$103,0),MATCH(F$9,'Input - Travel Times'!$B$3:$AL$3,0)))</f>
        <v>0</v>
      </c>
      <c r="G92" s="582">
        <f>TIME(0,0,INDEX('Input - Travel Times'!$B$3:$AL$103,MATCH($B92,'Input - Travel Times'!$B$3:$B$103,0),MATCH(G$9,'Input - Travel Times'!$B$3:$AL$3,0)))</f>
        <v>0</v>
      </c>
      <c r="H92" s="173"/>
      <c r="I92" s="259" t="str">
        <f>IFERROR(TIME(0,0,AVERAGEIFS('VISSIM Travel Time Outputs'!$I:$I,'VISSIM Travel Time Outputs'!$D:$D,$D92,'VISSIM Travel Time Outputs'!$A:$A,"AVG",'VISSIM Travel Time Outputs'!$B:$B,I$9)),"-")</f>
        <v>-</v>
      </c>
      <c r="J92" s="36" t="str">
        <f>IFERROR(TIME(0,0,AVERAGEIFS('VISSIM Travel Time Outputs'!$I:$I,'VISSIM Travel Time Outputs'!$D:$D,$D92,'VISSIM Travel Time Outputs'!$A:$A,"AVG",'VISSIM Travel Time Outputs'!$B:$B,J$9)),"-")</f>
        <v>-</v>
      </c>
      <c r="K92" s="36" t="str">
        <f>IFERROR(TIME(0,0,AVERAGEIFS('VISSIM Travel Time Outputs'!$I:$I,'VISSIM Travel Time Outputs'!$D:$D,$D92,'VISSIM Travel Time Outputs'!$A:$A,"AVG",'VISSIM Travel Time Outputs'!$B:$B,K$9)),"-")</f>
        <v>-</v>
      </c>
      <c r="L92" s="36" t="str">
        <f>IFERROR(TIME(0,0,AVERAGEIFS('VISSIM Travel Time Outputs'!$I:$I,'VISSIM Travel Time Outputs'!$D:$D,$D92,'VISSIM Travel Time Outputs'!$A:$A,"AVG",'VISSIM Travel Time Outputs'!$B:$B,L$9)),"-")</f>
        <v>-</v>
      </c>
      <c r="M92" s="36" t="str">
        <f>IFERROR(TIME(0,0,AVERAGEIFS('VISSIM Travel Time Outputs'!$I:$I,'VISSIM Travel Time Outputs'!$D:$D,$D92,'VISSIM Travel Time Outputs'!$A:$A,"AVG",'VISSIM Travel Time Outputs'!$B:$B,M$9)),"-")</f>
        <v>-</v>
      </c>
      <c r="N92" s="36" t="str">
        <f>IFERROR(TIME(0,0,AVERAGEIFS('VISSIM Travel Time Outputs'!$I:$I,'VISSIM Travel Time Outputs'!$D:$D,$D92,'VISSIM Travel Time Outputs'!$A:$A,"AVG",'VISSIM Travel Time Outputs'!$B:$B,N$9)),"-")</f>
        <v>-</v>
      </c>
      <c r="O92" s="36" t="str">
        <f>IFERROR(TIME(0,0,AVERAGEIFS('VISSIM Travel Time Outputs'!$I:$I,'VISSIM Travel Time Outputs'!$D:$D,$D92,'VISSIM Travel Time Outputs'!$A:$A,"AVG",'VISSIM Travel Time Outputs'!$B:$B,O$9)),"-")</f>
        <v>-</v>
      </c>
      <c r="P92" s="36" t="str">
        <f>IFERROR(TIME(0,0,AVERAGEIFS('VISSIM Travel Time Outputs'!$I:$I,'VISSIM Travel Time Outputs'!$D:$D,$D92,'VISSIM Travel Time Outputs'!$A:$A,"AVG",'VISSIM Travel Time Outputs'!$B:$B,P$9)),"-")</f>
        <v>-</v>
      </c>
      <c r="Q92" s="36" t="str">
        <f>IFERROR(TIME(0,0,AVERAGEIFS('VISSIM Travel Time Outputs'!$I:$I,'VISSIM Travel Time Outputs'!$D:$D,$D92,'VISSIM Travel Time Outputs'!$A:$A,"AVG",'VISSIM Travel Time Outputs'!$B:$B,Q$9)),"-")</f>
        <v>-</v>
      </c>
      <c r="R92" s="36" t="str">
        <f>IFERROR(TIME(0,0,AVERAGEIFS('VISSIM Travel Time Outputs'!$I:$I,'VISSIM Travel Time Outputs'!$D:$D,$D92,'VISSIM Travel Time Outputs'!$A:$A,"AVG",'VISSIM Travel Time Outputs'!$B:$B,R$9)),"-")</f>
        <v>-</v>
      </c>
      <c r="S92" s="36" t="str">
        <f>IFERROR(TIME(0,0,AVERAGEIFS('VISSIM Travel Time Outputs'!$I:$I,'VISSIM Travel Time Outputs'!$D:$D,$D92,'VISSIM Travel Time Outputs'!$A:$A,"AVG",'VISSIM Travel Time Outputs'!$B:$B,S$9)),"-")</f>
        <v>-</v>
      </c>
      <c r="T92" s="36" t="str">
        <f>IFERROR(TIME(0,0,AVERAGEIFS('VISSIM Travel Time Outputs'!$I:$I,'VISSIM Travel Time Outputs'!$D:$D,$D92,'VISSIM Travel Time Outputs'!$A:$A,"AVG",'VISSIM Travel Time Outputs'!$B:$B,T$9)),"-")</f>
        <v>-</v>
      </c>
      <c r="U92" s="36" t="str">
        <f>IFERROR(TIME(0,0,AVERAGEIFS('VISSIM Travel Time Outputs'!$I:$I,'VISSIM Travel Time Outputs'!$D:$D,$D92,'VISSIM Travel Time Outputs'!$A:$A,"AVG",'VISSIM Travel Time Outputs'!$B:$B,U$9)),"-")</f>
        <v>-</v>
      </c>
      <c r="V92" s="36" t="str">
        <f>IFERROR(TIME(0,0,AVERAGEIFS('VISSIM Travel Time Outputs'!$I:$I,'VISSIM Travel Time Outputs'!$D:$D,$D92,'VISSIM Travel Time Outputs'!$A:$A,"AVG",'VISSIM Travel Time Outputs'!$B:$B,V$9)),"-")</f>
        <v>-</v>
      </c>
      <c r="W92" s="36" t="str">
        <f>IFERROR(TIME(0,0,AVERAGEIFS('VISSIM Travel Time Outputs'!$I:$I,'VISSIM Travel Time Outputs'!$D:$D,$D92,'VISSIM Travel Time Outputs'!$A:$A,"AVG",'VISSIM Travel Time Outputs'!$B:$B,W$9)),"-")</f>
        <v>-</v>
      </c>
      <c r="X92" s="177" t="str">
        <f>IFERROR(TIME(0,0,AVERAGEIFS('VISSIM Travel Time Outputs'!$I:$I,'VISSIM Travel Time Outputs'!$D:$D,$D92,'VISSIM Travel Time Outputs'!$A:$A,"AVG",'VISSIM Travel Time Outputs'!$B:$B,X$9)),"-")</f>
        <v>-</v>
      </c>
      <c r="Y92" s="304"/>
      <c r="Z92" s="379" t="str">
        <f>IFERROR(AVERAGEIFS('VISSIM Travel Time Outputs'!$F:$F,'VISSIM Travel Time Outputs'!$D:$D,$D92,'VISSIM Travel Time Outputs'!$A:$A,"AVG",'VISSIM Travel Time Outputs'!$B:$B,Z$9),"-")</f>
        <v>-</v>
      </c>
      <c r="AA92" s="380" t="str">
        <f>IFERROR(AVERAGEIFS('VISSIM Travel Time Outputs'!$F:$F,'VISSIM Travel Time Outputs'!$D:$D,$D92,'VISSIM Travel Time Outputs'!$A:$A,"AVG",'VISSIM Travel Time Outputs'!$B:$B,AA$9),"-")</f>
        <v>-</v>
      </c>
      <c r="AB92" s="380" t="str">
        <f>IFERROR(AVERAGEIFS('VISSIM Travel Time Outputs'!$F:$F,'VISSIM Travel Time Outputs'!$D:$D,$D92,'VISSIM Travel Time Outputs'!$A:$A,"AVG",'VISSIM Travel Time Outputs'!$B:$B,AB$9),"-")</f>
        <v>-</v>
      </c>
      <c r="AC92" s="380" t="str">
        <f>IFERROR(AVERAGEIFS('VISSIM Travel Time Outputs'!$F:$F,'VISSIM Travel Time Outputs'!$D:$D,$D92,'VISSIM Travel Time Outputs'!$A:$A,"AVG",'VISSIM Travel Time Outputs'!$B:$B,AC$9),"-")</f>
        <v>-</v>
      </c>
      <c r="AD92" s="380" t="str">
        <f>IFERROR(AVERAGEIFS('VISSIM Travel Time Outputs'!$F:$F,'VISSIM Travel Time Outputs'!$D:$D,$D92,'VISSIM Travel Time Outputs'!$A:$A,"AVG",'VISSIM Travel Time Outputs'!$B:$B,AD$9),"-")</f>
        <v>-</v>
      </c>
      <c r="AE92" s="380" t="str">
        <f>IFERROR(AVERAGEIFS('VISSIM Travel Time Outputs'!$F:$F,'VISSIM Travel Time Outputs'!$D:$D,$D92,'VISSIM Travel Time Outputs'!$A:$A,"AVG",'VISSIM Travel Time Outputs'!$B:$B,AE$9),"-")</f>
        <v>-</v>
      </c>
      <c r="AF92" s="380" t="str">
        <f>IFERROR(AVERAGEIFS('VISSIM Travel Time Outputs'!$F:$F,'VISSIM Travel Time Outputs'!$D:$D,$D92,'VISSIM Travel Time Outputs'!$A:$A,"AVG",'VISSIM Travel Time Outputs'!$B:$B,AF$9),"-")</f>
        <v>-</v>
      </c>
      <c r="AG92" s="380" t="str">
        <f>IFERROR(AVERAGEIFS('VISSIM Travel Time Outputs'!$F:$F,'VISSIM Travel Time Outputs'!$D:$D,$D92,'VISSIM Travel Time Outputs'!$A:$A,"AVG",'VISSIM Travel Time Outputs'!$B:$B,AG$9),"-")</f>
        <v>-</v>
      </c>
      <c r="AH92" s="380" t="str">
        <f>IFERROR(AVERAGEIFS('VISSIM Travel Time Outputs'!$F:$F,'VISSIM Travel Time Outputs'!$D:$D,$D92,'VISSIM Travel Time Outputs'!$A:$A,"AVG",'VISSIM Travel Time Outputs'!$B:$B,AH$9),"-")</f>
        <v>-</v>
      </c>
      <c r="AI92" s="380" t="str">
        <f>IFERROR(AVERAGEIFS('VISSIM Travel Time Outputs'!$F:$F,'VISSIM Travel Time Outputs'!$D:$D,$D92,'VISSIM Travel Time Outputs'!$A:$A,"AVG",'VISSIM Travel Time Outputs'!$B:$B,AI$9),"-")</f>
        <v>-</v>
      </c>
      <c r="AJ92" s="380" t="str">
        <f>IFERROR(AVERAGEIFS('VISSIM Travel Time Outputs'!$F:$F,'VISSIM Travel Time Outputs'!$D:$D,$D92,'VISSIM Travel Time Outputs'!$A:$A,"AVG",'VISSIM Travel Time Outputs'!$B:$B,AJ$9),"-")</f>
        <v>-</v>
      </c>
      <c r="AK92" s="380" t="str">
        <f>IFERROR(AVERAGEIFS('VISSIM Travel Time Outputs'!$F:$F,'VISSIM Travel Time Outputs'!$D:$D,$D92,'VISSIM Travel Time Outputs'!$A:$A,"AVG",'VISSIM Travel Time Outputs'!$B:$B,AK$9),"-")</f>
        <v>-</v>
      </c>
      <c r="AL92" s="380" t="str">
        <f>IFERROR(AVERAGEIFS('VISSIM Travel Time Outputs'!$F:$F,'VISSIM Travel Time Outputs'!$D:$D,$D92,'VISSIM Travel Time Outputs'!$A:$A,"AVG",'VISSIM Travel Time Outputs'!$B:$B,AL$9),"-")</f>
        <v>-</v>
      </c>
      <c r="AM92" s="380" t="str">
        <f>IFERROR(AVERAGEIFS('VISSIM Travel Time Outputs'!$F:$F,'VISSIM Travel Time Outputs'!$D:$D,$D92,'VISSIM Travel Time Outputs'!$A:$A,"AVG",'VISSIM Travel Time Outputs'!$B:$B,AM$9),"-")</f>
        <v>-</v>
      </c>
      <c r="AN92" s="380" t="str">
        <f>IFERROR(AVERAGEIFS('VISSIM Travel Time Outputs'!$F:$F,'VISSIM Travel Time Outputs'!$D:$D,$D92,'VISSIM Travel Time Outputs'!$A:$A,"AVG",'VISSIM Travel Time Outputs'!$B:$B,AN$9),"-")</f>
        <v>-</v>
      </c>
      <c r="AO92" s="381" t="str">
        <f>IFERROR(AVERAGEIFS('VISSIM Travel Time Outputs'!$F:$F,'VISSIM Travel Time Outputs'!$D:$D,$D92,'VISSIM Travel Time Outputs'!$A:$A,"AVG",'VISSIM Travel Time Outputs'!$B:$B,AO$9),"-")</f>
        <v>-</v>
      </c>
      <c r="AP92" s="387"/>
      <c r="AQ92" s="259" t="str">
        <f t="shared" si="35"/>
        <v>--</v>
      </c>
      <c r="AR92" s="410" t="str">
        <f t="shared" si="36"/>
        <v>--</v>
      </c>
      <c r="AS92" s="381">
        <f t="shared" si="37"/>
        <v>0</v>
      </c>
      <c r="AT92" s="305"/>
      <c r="AU92" s="259" t="str">
        <f>IFERROR(TIME(0,0,AVERAGEIFS('VISSIM Travel Time Outputs'!$J:$J,'VISSIM Travel Time Outputs'!$D:$D,$D92,'VISSIM Travel Time Outputs'!$A:$A,"AVG",'VISSIM Travel Time Outputs'!$B:$B,AU$9)),"-")</f>
        <v>-</v>
      </c>
      <c r="AV92" s="36" t="str">
        <f>IFERROR(TIME(0,0,AVERAGEIFS('VISSIM Travel Time Outputs'!$J:$J,'VISSIM Travel Time Outputs'!$D:$D,$D92,'VISSIM Travel Time Outputs'!$A:$A,"AVG",'VISSIM Travel Time Outputs'!$B:$B,AV$9)),"-")</f>
        <v>-</v>
      </c>
      <c r="AW92" s="36" t="str">
        <f>IFERROR(TIME(0,0,AVERAGEIFS('VISSIM Travel Time Outputs'!$J:$J,'VISSIM Travel Time Outputs'!$D:$D,$D92,'VISSIM Travel Time Outputs'!$A:$A,"AVG",'VISSIM Travel Time Outputs'!$B:$B,AW$9)),"-")</f>
        <v>-</v>
      </c>
      <c r="AX92" s="36" t="str">
        <f>IFERROR(TIME(0,0,AVERAGEIFS('VISSIM Travel Time Outputs'!$J:$J,'VISSIM Travel Time Outputs'!$D:$D,$D92,'VISSIM Travel Time Outputs'!$A:$A,"AVG",'VISSIM Travel Time Outputs'!$B:$B,AX$9)),"-")</f>
        <v>-</v>
      </c>
      <c r="AY92" s="36" t="str">
        <f>IFERROR(TIME(0,0,AVERAGEIFS('VISSIM Travel Time Outputs'!$J:$J,'VISSIM Travel Time Outputs'!$D:$D,$D92,'VISSIM Travel Time Outputs'!$A:$A,"AVG",'VISSIM Travel Time Outputs'!$B:$B,AY$9)),"-")</f>
        <v>-</v>
      </c>
      <c r="AZ92" s="36" t="str">
        <f>IFERROR(TIME(0,0,AVERAGEIFS('VISSIM Travel Time Outputs'!$J:$J,'VISSIM Travel Time Outputs'!$D:$D,$D92,'VISSIM Travel Time Outputs'!$A:$A,"AVG",'VISSIM Travel Time Outputs'!$B:$B,AZ$9)),"-")</f>
        <v>-</v>
      </c>
      <c r="BA92" s="36" t="str">
        <f>IFERROR(TIME(0,0,AVERAGEIFS('VISSIM Travel Time Outputs'!$J:$J,'VISSIM Travel Time Outputs'!$D:$D,$D92,'VISSIM Travel Time Outputs'!$A:$A,"AVG",'VISSIM Travel Time Outputs'!$B:$B,BA$9)),"-")</f>
        <v>-</v>
      </c>
      <c r="BB92" s="36" t="str">
        <f>IFERROR(TIME(0,0,AVERAGEIFS('VISSIM Travel Time Outputs'!$J:$J,'VISSIM Travel Time Outputs'!$D:$D,$D92,'VISSIM Travel Time Outputs'!$A:$A,"AVG",'VISSIM Travel Time Outputs'!$B:$B,BB$9)),"-")</f>
        <v>-</v>
      </c>
      <c r="BC92" s="36" t="str">
        <f>IFERROR(TIME(0,0,AVERAGEIFS('VISSIM Travel Time Outputs'!$J:$J,'VISSIM Travel Time Outputs'!$D:$D,$D92,'VISSIM Travel Time Outputs'!$A:$A,"AVG",'VISSIM Travel Time Outputs'!$B:$B,BC$9)),"-")</f>
        <v>-</v>
      </c>
      <c r="BD92" s="36" t="str">
        <f>IFERROR(TIME(0,0,AVERAGEIFS('VISSIM Travel Time Outputs'!$J:$J,'VISSIM Travel Time Outputs'!$D:$D,$D92,'VISSIM Travel Time Outputs'!$A:$A,"AVG",'VISSIM Travel Time Outputs'!$B:$B,BD$9)),"-")</f>
        <v>-</v>
      </c>
      <c r="BE92" s="36" t="str">
        <f>IFERROR(TIME(0,0,AVERAGEIFS('VISSIM Travel Time Outputs'!$J:$J,'VISSIM Travel Time Outputs'!$D:$D,$D92,'VISSIM Travel Time Outputs'!$A:$A,"AVG",'VISSIM Travel Time Outputs'!$B:$B,BE$9)),"-")</f>
        <v>-</v>
      </c>
      <c r="BF92" s="36" t="str">
        <f>IFERROR(TIME(0,0,AVERAGEIFS('VISSIM Travel Time Outputs'!$J:$J,'VISSIM Travel Time Outputs'!$D:$D,$D92,'VISSIM Travel Time Outputs'!$A:$A,"AVG",'VISSIM Travel Time Outputs'!$B:$B,BF$9)),"-")</f>
        <v>-</v>
      </c>
      <c r="BG92" s="36" t="str">
        <f>IFERROR(TIME(0,0,AVERAGEIFS('VISSIM Travel Time Outputs'!$J:$J,'VISSIM Travel Time Outputs'!$D:$D,$D92,'VISSIM Travel Time Outputs'!$A:$A,"AVG",'VISSIM Travel Time Outputs'!$B:$B,BG$9)),"-")</f>
        <v>-</v>
      </c>
      <c r="BH92" s="36" t="str">
        <f>IFERROR(TIME(0,0,AVERAGEIFS('VISSIM Travel Time Outputs'!$J:$J,'VISSIM Travel Time Outputs'!$D:$D,$D92,'VISSIM Travel Time Outputs'!$A:$A,"AVG",'VISSIM Travel Time Outputs'!$B:$B,BH$9)),"-")</f>
        <v>-</v>
      </c>
      <c r="BI92" s="36" t="str">
        <f>IFERROR(TIME(0,0,AVERAGEIFS('VISSIM Travel Time Outputs'!$J:$J,'VISSIM Travel Time Outputs'!$D:$D,$D92,'VISSIM Travel Time Outputs'!$A:$A,"AVG",'VISSIM Travel Time Outputs'!$B:$B,BI$9)),"-")</f>
        <v>-</v>
      </c>
      <c r="BJ92" s="177" t="str">
        <f>IFERROR(TIME(0,0,AVERAGEIFS('VISSIM Travel Time Outputs'!$J:$J,'VISSIM Travel Time Outputs'!$D:$D,$D92,'VISSIM Travel Time Outputs'!$A:$A,"AVG",'VISSIM Travel Time Outputs'!$B:$B,BJ$9)),"-")</f>
        <v>-</v>
      </c>
      <c r="BK92" s="164"/>
      <c r="BL92" s="379" t="str">
        <f>IFERROR(AVERAGEIFS('VISSIM Travel Time Outputs'!$G:$G,'VISSIM Travel Time Outputs'!$D:$D,$D92,'VISSIM Travel Time Outputs'!$A:$A,"AVG",'VISSIM Travel Time Outputs'!$B:$B,BL$9),"-")</f>
        <v>-</v>
      </c>
      <c r="BM92" s="380" t="str">
        <f>IFERROR(AVERAGEIFS('VISSIM Travel Time Outputs'!$G:$G,'VISSIM Travel Time Outputs'!$D:$D,$D92,'VISSIM Travel Time Outputs'!$A:$A,"AVG",'VISSIM Travel Time Outputs'!$B:$B,BM$9),"-")</f>
        <v>-</v>
      </c>
      <c r="BN92" s="380" t="str">
        <f>IFERROR(AVERAGEIFS('VISSIM Travel Time Outputs'!$G:$G,'VISSIM Travel Time Outputs'!$D:$D,$D92,'VISSIM Travel Time Outputs'!$A:$A,"AVG",'VISSIM Travel Time Outputs'!$B:$B,BN$9),"-")</f>
        <v>-</v>
      </c>
      <c r="BO92" s="380" t="str">
        <f>IFERROR(AVERAGEIFS('VISSIM Travel Time Outputs'!$G:$G,'VISSIM Travel Time Outputs'!$D:$D,$D92,'VISSIM Travel Time Outputs'!$A:$A,"AVG",'VISSIM Travel Time Outputs'!$B:$B,BO$9),"-")</f>
        <v>-</v>
      </c>
      <c r="BP92" s="380" t="str">
        <f>IFERROR(AVERAGEIFS('VISSIM Travel Time Outputs'!$G:$G,'VISSIM Travel Time Outputs'!$D:$D,$D92,'VISSIM Travel Time Outputs'!$A:$A,"AVG",'VISSIM Travel Time Outputs'!$B:$B,BP$9),"-")</f>
        <v>-</v>
      </c>
      <c r="BQ92" s="380" t="str">
        <f>IFERROR(AVERAGEIFS('VISSIM Travel Time Outputs'!$G:$G,'VISSIM Travel Time Outputs'!$D:$D,$D92,'VISSIM Travel Time Outputs'!$A:$A,"AVG",'VISSIM Travel Time Outputs'!$B:$B,BQ$9),"-")</f>
        <v>-</v>
      </c>
      <c r="BR92" s="380" t="str">
        <f>IFERROR(AVERAGEIFS('VISSIM Travel Time Outputs'!$G:$G,'VISSIM Travel Time Outputs'!$D:$D,$D92,'VISSIM Travel Time Outputs'!$A:$A,"AVG",'VISSIM Travel Time Outputs'!$B:$B,BR$9),"-")</f>
        <v>-</v>
      </c>
      <c r="BS92" s="380" t="str">
        <f>IFERROR(AVERAGEIFS('VISSIM Travel Time Outputs'!$G:$G,'VISSIM Travel Time Outputs'!$D:$D,$D92,'VISSIM Travel Time Outputs'!$A:$A,"AVG",'VISSIM Travel Time Outputs'!$B:$B,BS$9),"-")</f>
        <v>-</v>
      </c>
      <c r="BT92" s="380" t="str">
        <f>IFERROR(AVERAGEIFS('VISSIM Travel Time Outputs'!$G:$G,'VISSIM Travel Time Outputs'!$D:$D,$D92,'VISSIM Travel Time Outputs'!$A:$A,"AVG",'VISSIM Travel Time Outputs'!$B:$B,BT$9),"-")</f>
        <v>-</v>
      </c>
      <c r="BU92" s="380" t="str">
        <f>IFERROR(AVERAGEIFS('VISSIM Travel Time Outputs'!$G:$G,'VISSIM Travel Time Outputs'!$D:$D,$D92,'VISSIM Travel Time Outputs'!$A:$A,"AVG",'VISSIM Travel Time Outputs'!$B:$B,BU$9),"-")</f>
        <v>-</v>
      </c>
      <c r="BV92" s="380" t="str">
        <f>IFERROR(AVERAGEIFS('VISSIM Travel Time Outputs'!$G:$G,'VISSIM Travel Time Outputs'!$D:$D,$D92,'VISSIM Travel Time Outputs'!$A:$A,"AVG",'VISSIM Travel Time Outputs'!$B:$B,BV$9),"-")</f>
        <v>-</v>
      </c>
      <c r="BW92" s="380" t="str">
        <f>IFERROR(AVERAGEIFS('VISSIM Travel Time Outputs'!$G:$G,'VISSIM Travel Time Outputs'!$D:$D,$D92,'VISSIM Travel Time Outputs'!$A:$A,"AVG",'VISSIM Travel Time Outputs'!$B:$B,BW$9),"-")</f>
        <v>-</v>
      </c>
      <c r="BX92" s="380" t="str">
        <f>IFERROR(AVERAGEIFS('VISSIM Travel Time Outputs'!$G:$G,'VISSIM Travel Time Outputs'!$D:$D,$D92,'VISSIM Travel Time Outputs'!$A:$A,"AVG",'VISSIM Travel Time Outputs'!$B:$B,BX$9),"-")</f>
        <v>-</v>
      </c>
      <c r="BY92" s="380" t="str">
        <f>IFERROR(AVERAGEIFS('VISSIM Travel Time Outputs'!$G:$G,'VISSIM Travel Time Outputs'!$D:$D,$D92,'VISSIM Travel Time Outputs'!$A:$A,"AVG",'VISSIM Travel Time Outputs'!$B:$B,BY$9),"-")</f>
        <v>-</v>
      </c>
      <c r="BZ92" s="380" t="str">
        <f>IFERROR(AVERAGEIFS('VISSIM Travel Time Outputs'!$G:$G,'VISSIM Travel Time Outputs'!$D:$D,$D92,'VISSIM Travel Time Outputs'!$A:$A,"AVG",'VISSIM Travel Time Outputs'!$B:$B,BZ$9),"-")</f>
        <v>-</v>
      </c>
      <c r="CA92" s="381" t="str">
        <f>IFERROR(AVERAGEIFS('VISSIM Travel Time Outputs'!$G:$G,'VISSIM Travel Time Outputs'!$D:$D,$D92,'VISSIM Travel Time Outputs'!$A:$A,"AVG",'VISSIM Travel Time Outputs'!$B:$B,CA$9),"-")</f>
        <v>-</v>
      </c>
      <c r="CB92" s="304"/>
      <c r="CC92" s="259" t="str">
        <f t="shared" si="38"/>
        <v>--</v>
      </c>
      <c r="CD92" s="410" t="str">
        <f t="shared" si="39"/>
        <v>--</v>
      </c>
      <c r="CE92" s="381">
        <f t="shared" si="40"/>
        <v>0</v>
      </c>
      <c r="CF92" s="387"/>
      <c r="CG92" s="259" t="str">
        <f>IFERROR(GETPIVOTDATA("Average of TRAVTM(31)",#REF!,"TIMEINT",CG$9,"VEHICLETRAVELTIMEMEASUREMENT",$D92)/3600/24,"--")</f>
        <v>--</v>
      </c>
      <c r="CH92" s="36" t="str">
        <f>IFERROR(GETPIVOTDATA("Average of TRAVTM(31)",#REF!,"TIMEINT",CH$9,"VEHICLETRAVELTIMEMEASUREMENT",$D92)/3600/24,"--")</f>
        <v>--</v>
      </c>
      <c r="CI92" s="36" t="str">
        <f>IFERROR(GETPIVOTDATA("Average of TRAVTM(31)",#REF!,"TIMEINT",CI$9,"VEHICLETRAVELTIMEMEASUREMENT",$D92)/3600/24,"--")</f>
        <v>--</v>
      </c>
      <c r="CJ92" s="36" t="str">
        <f>IFERROR(GETPIVOTDATA("Average of TRAVTM(31)",#REF!,"TIMEINT",CJ$9,"VEHICLETRAVELTIMEMEASUREMENT",$D92)/3600/24,"--")</f>
        <v>--</v>
      </c>
      <c r="CK92" s="36" t="str">
        <f>IFERROR(GETPIVOTDATA("Average of TRAVTM(31)",#REF!,"TIMEINT",CK$9,"VEHICLETRAVELTIMEMEASUREMENT",$D92)/3600/24,"--")</f>
        <v>--</v>
      </c>
      <c r="CL92" s="36" t="str">
        <f>IFERROR(GETPIVOTDATA("Average of TRAVTM(31)",#REF!,"TIMEINT",CL$9,"VEHICLETRAVELTIMEMEASUREMENT",$D92)/3600/24,"--")</f>
        <v>--</v>
      </c>
      <c r="CM92" s="36" t="str">
        <f>IFERROR(GETPIVOTDATA("Average of TRAVTM(31)",#REF!,"TIMEINT",CM$9,"VEHICLETRAVELTIMEMEASUREMENT",$D92)/3600/24,"--")</f>
        <v>--</v>
      </c>
      <c r="CN92" s="36" t="str">
        <f>IFERROR(GETPIVOTDATA("Average of TRAVTM(31)",#REF!,"TIMEINT",CN$9,"VEHICLETRAVELTIMEMEASUREMENT",$D92)/3600/24,"--")</f>
        <v>--</v>
      </c>
      <c r="CO92" s="36" t="str">
        <f>IFERROR(GETPIVOTDATA("Average of TRAVTM(31)",#REF!,"TIMEINT",CO$9,"VEHICLETRAVELTIMEMEASUREMENT",$D92)/3600/24,"--")</f>
        <v>--</v>
      </c>
      <c r="CP92" s="36" t="str">
        <f>IFERROR(GETPIVOTDATA("Average of TRAVTM(31)",#REF!,"TIMEINT",CP$9,"VEHICLETRAVELTIMEMEASUREMENT",$D92)/3600/24,"--")</f>
        <v>--</v>
      </c>
      <c r="CQ92" s="36" t="str">
        <f>IFERROR(GETPIVOTDATA("Average of TRAVTM(31)",#REF!,"TIMEINT",CQ$9,"VEHICLETRAVELTIMEMEASUREMENT",$D92)/3600/24,"--")</f>
        <v>--</v>
      </c>
      <c r="CR92" s="36" t="str">
        <f>IFERROR(GETPIVOTDATA("Average of TRAVTM(31)",#REF!,"TIMEINT",CR$9,"VEHICLETRAVELTIMEMEASUREMENT",$D92)/3600/24,"--")</f>
        <v>--</v>
      </c>
      <c r="CS92" s="36" t="str">
        <f>IFERROR(GETPIVOTDATA("Average of TRAVTM(31)",#REF!,"TIMEINT",CS$9,"VEHICLETRAVELTIMEMEASUREMENT",$D92)/3600/24,"--")</f>
        <v>--</v>
      </c>
      <c r="CT92" s="36" t="str">
        <f>IFERROR(GETPIVOTDATA("Average of TRAVTM(31)",#REF!,"TIMEINT",CT$9,"VEHICLETRAVELTIMEMEASUREMENT",$D92)/3600/24,"--")</f>
        <v>--</v>
      </c>
      <c r="CU92" s="36" t="str">
        <f>IFERROR(GETPIVOTDATA("Average of TRAVTM(31)",#REF!,"TIMEINT",CU$9,"VEHICLETRAVELTIMEMEASUREMENT",$D92)/3600/24,"--")</f>
        <v>--</v>
      </c>
      <c r="CV92" s="177" t="str">
        <f>IFERROR(GETPIVOTDATA("Average of TRAVTM(31)",#REF!,"TIMEINT",CV$9,"VEHICLETRAVELTIMEMEASUREMENT",$D92)/3600/24,"--")</f>
        <v>--</v>
      </c>
      <c r="CW92" s="387"/>
      <c r="CX92" s="379" t="str">
        <f>IFERROR(GETPIVOTDATA("Average of VEHS(31)",#REF!,"TIMEINT",CX$9,"VEHICLETRAVELTIMEMEASUREMENT",$D92),"--")</f>
        <v>--</v>
      </c>
      <c r="CY92" s="380" t="str">
        <f>IFERROR(GETPIVOTDATA("Average of VEHS(31)",#REF!,"TIMEINT",CY$9,"VEHICLETRAVELTIMEMEASUREMENT",$D92),"--")</f>
        <v>--</v>
      </c>
      <c r="CZ92" s="380" t="str">
        <f>IFERROR(GETPIVOTDATA("Average of VEHS(31)",#REF!,"TIMEINT",CZ$9,"VEHICLETRAVELTIMEMEASUREMENT",$D92),"--")</f>
        <v>--</v>
      </c>
      <c r="DA92" s="380" t="str">
        <f>IFERROR(GETPIVOTDATA("Average of VEHS(31)",#REF!,"TIMEINT",DA$9,"VEHICLETRAVELTIMEMEASUREMENT",$D92),"--")</f>
        <v>--</v>
      </c>
      <c r="DB92" s="380" t="str">
        <f>IFERROR(GETPIVOTDATA("Average of VEHS(31)",#REF!,"TIMEINT",DB$9,"VEHICLETRAVELTIMEMEASUREMENT",$D92),"--")</f>
        <v>--</v>
      </c>
      <c r="DC92" s="380" t="str">
        <f>IFERROR(GETPIVOTDATA("Average of VEHS(31)",#REF!,"TIMEINT",DC$9,"VEHICLETRAVELTIMEMEASUREMENT",$D92),"--")</f>
        <v>--</v>
      </c>
      <c r="DD92" s="380" t="str">
        <f>IFERROR(GETPIVOTDATA("Average of VEHS(31)",#REF!,"TIMEINT",DD$9,"VEHICLETRAVELTIMEMEASUREMENT",$D92),"--")</f>
        <v>--</v>
      </c>
      <c r="DE92" s="380" t="str">
        <f>IFERROR(GETPIVOTDATA("Average of VEHS(31)",#REF!,"TIMEINT",DE$9,"VEHICLETRAVELTIMEMEASUREMENT",$D92),"--")</f>
        <v>--</v>
      </c>
      <c r="DF92" s="380" t="str">
        <f>IFERROR(GETPIVOTDATA("Average of VEHS(31)",#REF!,"TIMEINT",DF$9,"VEHICLETRAVELTIMEMEASUREMENT",$D92),"--")</f>
        <v>--</v>
      </c>
      <c r="DG92" s="380" t="str">
        <f>IFERROR(GETPIVOTDATA("Average of VEHS(31)",#REF!,"TIMEINT",DG$9,"VEHICLETRAVELTIMEMEASUREMENT",$D92),"--")</f>
        <v>--</v>
      </c>
      <c r="DH92" s="380" t="str">
        <f>IFERROR(GETPIVOTDATA("Average of VEHS(31)",#REF!,"TIMEINT",DH$9,"VEHICLETRAVELTIMEMEASUREMENT",$D92),"--")</f>
        <v>--</v>
      </c>
      <c r="DI92" s="380" t="str">
        <f>IFERROR(GETPIVOTDATA("Average of VEHS(31)",#REF!,"TIMEINT",DI$9,"VEHICLETRAVELTIMEMEASUREMENT",$D92),"--")</f>
        <v>--</v>
      </c>
      <c r="DJ92" s="380" t="str">
        <f>IFERROR(GETPIVOTDATA("Average of VEHS(31)",#REF!,"TIMEINT",DJ$9,"VEHICLETRAVELTIMEMEASUREMENT",$D92),"--")</f>
        <v>--</v>
      </c>
      <c r="DK92" s="380" t="str">
        <f>IFERROR(GETPIVOTDATA("Average of VEHS(31)",#REF!,"TIMEINT",DK$9,"VEHICLETRAVELTIMEMEASUREMENT",$D92),"--")</f>
        <v>--</v>
      </c>
      <c r="DL92" s="380" t="str">
        <f>IFERROR(GETPIVOTDATA("Average of VEHS(31)",#REF!,"TIMEINT",DL$9,"VEHICLETRAVELTIMEMEASUREMENT",$D92),"--")</f>
        <v>--</v>
      </c>
      <c r="DM92" s="381" t="str">
        <f>IFERROR(GETPIVOTDATA("Average of VEHS(31)",#REF!,"TIMEINT",DM$9,"VEHICLETRAVELTIMEMEASUREMENT",$D92),"--")</f>
        <v>--</v>
      </c>
      <c r="DN92" s="387"/>
      <c r="DO92" s="259" t="str">
        <f t="shared" si="41"/>
        <v>--</v>
      </c>
      <c r="DP92" s="410" t="str">
        <f t="shared" si="42"/>
        <v>--</v>
      </c>
      <c r="DQ92" s="381">
        <f t="shared" si="43"/>
        <v>0</v>
      </c>
      <c r="DR92" s="305"/>
      <c r="DS92" s="259" t="str">
        <f>IFERROR(TIME(0,0,AVERAGEIFS('VISSIM Travel Time Outputs'!$K:$K,'VISSIM Travel Time Outputs'!$D:$D,$D92,'VISSIM Travel Time Outputs'!$A:$A,"AVG",'VISSIM Travel Time Outputs'!$B:$B,DS$9)),"-")</f>
        <v>-</v>
      </c>
      <c r="DT92" s="36" t="str">
        <f>IFERROR(TIME(0,0,AVERAGEIFS('VISSIM Travel Time Outputs'!$K:$K,'VISSIM Travel Time Outputs'!$D:$D,$D92,'VISSIM Travel Time Outputs'!$A:$A,"AVG",'VISSIM Travel Time Outputs'!$B:$B,DT$9)),"-")</f>
        <v>-</v>
      </c>
      <c r="DU92" s="36" t="str">
        <f>IFERROR(TIME(0,0,AVERAGEIFS('VISSIM Travel Time Outputs'!$K:$K,'VISSIM Travel Time Outputs'!$D:$D,$D92,'VISSIM Travel Time Outputs'!$A:$A,"AVG",'VISSIM Travel Time Outputs'!$B:$B,DU$9)),"-")</f>
        <v>-</v>
      </c>
      <c r="DV92" s="36" t="str">
        <f>IFERROR(TIME(0,0,AVERAGEIFS('VISSIM Travel Time Outputs'!$K:$K,'VISSIM Travel Time Outputs'!$D:$D,$D92,'VISSIM Travel Time Outputs'!$A:$A,"AVG",'VISSIM Travel Time Outputs'!$B:$B,DV$9)),"-")</f>
        <v>-</v>
      </c>
      <c r="DW92" s="36" t="str">
        <f>IFERROR(TIME(0,0,AVERAGEIFS('VISSIM Travel Time Outputs'!$K:$K,'VISSIM Travel Time Outputs'!$D:$D,$D92,'VISSIM Travel Time Outputs'!$A:$A,"AVG",'VISSIM Travel Time Outputs'!$B:$B,DW$9)),"-")</f>
        <v>-</v>
      </c>
      <c r="DX92" s="36" t="str">
        <f>IFERROR(TIME(0,0,AVERAGEIFS('VISSIM Travel Time Outputs'!$K:$K,'VISSIM Travel Time Outputs'!$D:$D,$D92,'VISSIM Travel Time Outputs'!$A:$A,"AVG",'VISSIM Travel Time Outputs'!$B:$B,DX$9)),"-")</f>
        <v>-</v>
      </c>
      <c r="DY92" s="36" t="str">
        <f>IFERROR(TIME(0,0,AVERAGEIFS('VISSIM Travel Time Outputs'!$K:$K,'VISSIM Travel Time Outputs'!$D:$D,$D92,'VISSIM Travel Time Outputs'!$A:$A,"AVG",'VISSIM Travel Time Outputs'!$B:$B,DY$9)),"-")</f>
        <v>-</v>
      </c>
      <c r="DZ92" s="36" t="str">
        <f>IFERROR(TIME(0,0,AVERAGEIFS('VISSIM Travel Time Outputs'!$K:$K,'VISSIM Travel Time Outputs'!$D:$D,$D92,'VISSIM Travel Time Outputs'!$A:$A,"AVG",'VISSIM Travel Time Outputs'!$B:$B,DZ$9)),"-")</f>
        <v>-</v>
      </c>
      <c r="EA92" s="36" t="str">
        <f>IFERROR(TIME(0,0,AVERAGEIFS('VISSIM Travel Time Outputs'!$K:$K,'VISSIM Travel Time Outputs'!$D:$D,$D92,'VISSIM Travel Time Outputs'!$A:$A,"AVG",'VISSIM Travel Time Outputs'!$B:$B,EA$9)),"-")</f>
        <v>-</v>
      </c>
      <c r="EB92" s="36" t="str">
        <f>IFERROR(TIME(0,0,AVERAGEIFS('VISSIM Travel Time Outputs'!$K:$K,'VISSIM Travel Time Outputs'!$D:$D,$D92,'VISSIM Travel Time Outputs'!$A:$A,"AVG",'VISSIM Travel Time Outputs'!$B:$B,EB$9)),"-")</f>
        <v>-</v>
      </c>
      <c r="EC92" s="36" t="str">
        <f>IFERROR(TIME(0,0,AVERAGEIFS('VISSIM Travel Time Outputs'!$K:$K,'VISSIM Travel Time Outputs'!$D:$D,$D92,'VISSIM Travel Time Outputs'!$A:$A,"AVG",'VISSIM Travel Time Outputs'!$B:$B,EC$9)),"-")</f>
        <v>-</v>
      </c>
      <c r="ED92" s="36" t="str">
        <f>IFERROR(TIME(0,0,AVERAGEIFS('VISSIM Travel Time Outputs'!$K:$K,'VISSIM Travel Time Outputs'!$D:$D,$D92,'VISSIM Travel Time Outputs'!$A:$A,"AVG",'VISSIM Travel Time Outputs'!$B:$B,ED$9)),"-")</f>
        <v>-</v>
      </c>
      <c r="EE92" s="36" t="str">
        <f>IFERROR(TIME(0,0,AVERAGEIFS('VISSIM Travel Time Outputs'!$K:$K,'VISSIM Travel Time Outputs'!$D:$D,$D92,'VISSIM Travel Time Outputs'!$A:$A,"AVG",'VISSIM Travel Time Outputs'!$B:$B,EE$9)),"-")</f>
        <v>-</v>
      </c>
      <c r="EF92" s="36" t="str">
        <f>IFERROR(TIME(0,0,AVERAGEIFS('VISSIM Travel Time Outputs'!$K:$K,'VISSIM Travel Time Outputs'!$D:$D,$D92,'VISSIM Travel Time Outputs'!$A:$A,"AVG",'VISSIM Travel Time Outputs'!$B:$B,EF$9)),"-")</f>
        <v>-</v>
      </c>
      <c r="EG92" s="36" t="str">
        <f>IFERROR(TIME(0,0,AVERAGEIFS('VISSIM Travel Time Outputs'!$K:$K,'VISSIM Travel Time Outputs'!$D:$D,$D92,'VISSIM Travel Time Outputs'!$A:$A,"AVG",'VISSIM Travel Time Outputs'!$B:$B,EG$9)),"-")</f>
        <v>-</v>
      </c>
      <c r="EH92" s="177" t="str">
        <f>IFERROR(TIME(0,0,AVERAGEIFS('VISSIM Travel Time Outputs'!$K:$K,'VISSIM Travel Time Outputs'!$D:$D,$D92,'VISSIM Travel Time Outputs'!$A:$A,"AVG",'VISSIM Travel Time Outputs'!$B:$B,EH$9)),"-")</f>
        <v>-</v>
      </c>
      <c r="EI92" s="164"/>
      <c r="EJ92" s="379" t="str">
        <f>IFERROR(AVERAGEIFS('VISSIM Travel Time Outputs'!$H:$H,'VISSIM Travel Time Outputs'!$D:$D,$D92,'VISSIM Travel Time Outputs'!$A:$A,"AVG",'VISSIM Travel Time Outputs'!$B:$B,EJ$9),"-")</f>
        <v>-</v>
      </c>
      <c r="EK92" s="380" t="str">
        <f>IFERROR(AVERAGEIFS('VISSIM Travel Time Outputs'!$H:$H,'VISSIM Travel Time Outputs'!$D:$D,$D92,'VISSIM Travel Time Outputs'!$A:$A,"AVG",'VISSIM Travel Time Outputs'!$B:$B,EK$9),"-")</f>
        <v>-</v>
      </c>
      <c r="EL92" s="380" t="str">
        <f>IFERROR(AVERAGEIFS('VISSIM Travel Time Outputs'!$H:$H,'VISSIM Travel Time Outputs'!$D:$D,$D92,'VISSIM Travel Time Outputs'!$A:$A,"AVG",'VISSIM Travel Time Outputs'!$B:$B,EL$9),"-")</f>
        <v>-</v>
      </c>
      <c r="EM92" s="380" t="str">
        <f>IFERROR(AVERAGEIFS('VISSIM Travel Time Outputs'!$H:$H,'VISSIM Travel Time Outputs'!$D:$D,$D92,'VISSIM Travel Time Outputs'!$A:$A,"AVG",'VISSIM Travel Time Outputs'!$B:$B,EM$9),"-")</f>
        <v>-</v>
      </c>
      <c r="EN92" s="380" t="str">
        <f>IFERROR(AVERAGEIFS('VISSIM Travel Time Outputs'!$H:$H,'VISSIM Travel Time Outputs'!$D:$D,$D92,'VISSIM Travel Time Outputs'!$A:$A,"AVG",'VISSIM Travel Time Outputs'!$B:$B,EN$9),"-")</f>
        <v>-</v>
      </c>
      <c r="EO92" s="380" t="str">
        <f>IFERROR(AVERAGEIFS('VISSIM Travel Time Outputs'!$H:$H,'VISSIM Travel Time Outputs'!$D:$D,$D92,'VISSIM Travel Time Outputs'!$A:$A,"AVG",'VISSIM Travel Time Outputs'!$B:$B,EO$9),"-")</f>
        <v>-</v>
      </c>
      <c r="EP92" s="380" t="str">
        <f>IFERROR(AVERAGEIFS('VISSIM Travel Time Outputs'!$H:$H,'VISSIM Travel Time Outputs'!$D:$D,$D92,'VISSIM Travel Time Outputs'!$A:$A,"AVG",'VISSIM Travel Time Outputs'!$B:$B,EP$9),"-")</f>
        <v>-</v>
      </c>
      <c r="EQ92" s="380" t="str">
        <f>IFERROR(AVERAGEIFS('VISSIM Travel Time Outputs'!$H:$H,'VISSIM Travel Time Outputs'!$D:$D,$D92,'VISSIM Travel Time Outputs'!$A:$A,"AVG",'VISSIM Travel Time Outputs'!$B:$B,EQ$9),"-")</f>
        <v>-</v>
      </c>
      <c r="ER92" s="380" t="str">
        <f>IFERROR(AVERAGEIFS('VISSIM Travel Time Outputs'!$H:$H,'VISSIM Travel Time Outputs'!$D:$D,$D92,'VISSIM Travel Time Outputs'!$A:$A,"AVG",'VISSIM Travel Time Outputs'!$B:$B,ER$9),"-")</f>
        <v>-</v>
      </c>
      <c r="ES92" s="380" t="str">
        <f>IFERROR(AVERAGEIFS('VISSIM Travel Time Outputs'!$H:$H,'VISSIM Travel Time Outputs'!$D:$D,$D92,'VISSIM Travel Time Outputs'!$A:$A,"AVG",'VISSIM Travel Time Outputs'!$B:$B,ES$9),"-")</f>
        <v>-</v>
      </c>
      <c r="ET92" s="380" t="str">
        <f>IFERROR(AVERAGEIFS('VISSIM Travel Time Outputs'!$H:$H,'VISSIM Travel Time Outputs'!$D:$D,$D92,'VISSIM Travel Time Outputs'!$A:$A,"AVG",'VISSIM Travel Time Outputs'!$B:$B,ET$9),"-")</f>
        <v>-</v>
      </c>
      <c r="EU92" s="380" t="str">
        <f>IFERROR(AVERAGEIFS('VISSIM Travel Time Outputs'!$H:$H,'VISSIM Travel Time Outputs'!$D:$D,$D92,'VISSIM Travel Time Outputs'!$A:$A,"AVG",'VISSIM Travel Time Outputs'!$B:$B,EU$9),"-")</f>
        <v>-</v>
      </c>
      <c r="EV92" s="380" t="str">
        <f>IFERROR(AVERAGEIFS('VISSIM Travel Time Outputs'!$H:$H,'VISSIM Travel Time Outputs'!$D:$D,$D92,'VISSIM Travel Time Outputs'!$A:$A,"AVG",'VISSIM Travel Time Outputs'!$B:$B,EV$9),"-")</f>
        <v>-</v>
      </c>
      <c r="EW92" s="380" t="str">
        <f>IFERROR(AVERAGEIFS('VISSIM Travel Time Outputs'!$H:$H,'VISSIM Travel Time Outputs'!$D:$D,$D92,'VISSIM Travel Time Outputs'!$A:$A,"AVG",'VISSIM Travel Time Outputs'!$B:$B,EW$9),"-")</f>
        <v>-</v>
      </c>
      <c r="EX92" s="380" t="str">
        <f>IFERROR(AVERAGEIFS('VISSIM Travel Time Outputs'!$H:$H,'VISSIM Travel Time Outputs'!$D:$D,$D92,'VISSIM Travel Time Outputs'!$A:$A,"AVG",'VISSIM Travel Time Outputs'!$B:$B,EX$9),"-")</f>
        <v>-</v>
      </c>
      <c r="EY92" s="381" t="str">
        <f>IFERROR(AVERAGEIFS('VISSIM Travel Time Outputs'!$H:$H,'VISSIM Travel Time Outputs'!$D:$D,$D92,'VISSIM Travel Time Outputs'!$A:$A,"AVG",'VISSIM Travel Time Outputs'!$B:$B,EY$9),"-")</f>
        <v>-</v>
      </c>
      <c r="EZ92" s="304"/>
      <c r="FA92" s="259" t="str">
        <f t="shared" si="44"/>
        <v>--</v>
      </c>
      <c r="FB92" s="410" t="str">
        <f t="shared" si="45"/>
        <v>--</v>
      </c>
      <c r="FC92" s="381">
        <f t="shared" si="46"/>
        <v>0</v>
      </c>
      <c r="FD92" s="387"/>
      <c r="FE92" s="259" t="str">
        <f>IFERROR(GETPIVOTDATA("Average of TRAVTM(40)",#REF!,"TIMEINT",FE$9,"VEHICLETRAVELTIMEMEASUREMENT",$D92)/3600/24,"--")</f>
        <v>--</v>
      </c>
      <c r="FF92" s="36" t="str">
        <f>IFERROR(GETPIVOTDATA("Average of TRAVTM(40)",#REF!,"TIMEINT",FF$9,"VEHICLETRAVELTIMEMEASUREMENT",$D92)/3600/24,"--")</f>
        <v>--</v>
      </c>
      <c r="FG92" s="36" t="str">
        <f>IFERROR(GETPIVOTDATA("Average of TRAVTM(40)",#REF!,"TIMEINT",FG$9,"VEHICLETRAVELTIMEMEASUREMENT",$D92)/3600/24,"--")</f>
        <v>--</v>
      </c>
      <c r="FH92" s="36" t="str">
        <f>IFERROR(GETPIVOTDATA("Average of TRAVTM(40)",#REF!,"TIMEINT",FH$9,"VEHICLETRAVELTIMEMEASUREMENT",$D92)/3600/24,"--")</f>
        <v>--</v>
      </c>
      <c r="FI92" s="36" t="str">
        <f>IFERROR(GETPIVOTDATA("Average of TRAVTM(40)",#REF!,"TIMEINT",FI$9,"VEHICLETRAVELTIMEMEASUREMENT",$D92)/3600/24,"--")</f>
        <v>--</v>
      </c>
      <c r="FJ92" s="36" t="str">
        <f>IFERROR(GETPIVOTDATA("Average of TRAVTM(40)",#REF!,"TIMEINT",FJ$9,"VEHICLETRAVELTIMEMEASUREMENT",$D92)/3600/24,"--")</f>
        <v>--</v>
      </c>
      <c r="FK92" s="36" t="str">
        <f>IFERROR(GETPIVOTDATA("Average of TRAVTM(40)",#REF!,"TIMEINT",FK$9,"VEHICLETRAVELTIMEMEASUREMENT",$D92)/3600/24,"--")</f>
        <v>--</v>
      </c>
      <c r="FL92" s="36" t="str">
        <f>IFERROR(GETPIVOTDATA("Average of TRAVTM(40)",#REF!,"TIMEINT",FL$9,"VEHICLETRAVELTIMEMEASUREMENT",$D92)/3600/24,"--")</f>
        <v>--</v>
      </c>
      <c r="FM92" s="36" t="str">
        <f>IFERROR(GETPIVOTDATA("Average of TRAVTM(40)",#REF!,"TIMEINT",FM$9,"VEHICLETRAVELTIMEMEASUREMENT",$D92)/3600/24,"--")</f>
        <v>--</v>
      </c>
      <c r="FN92" s="36" t="str">
        <f>IFERROR(GETPIVOTDATA("Average of TRAVTM(40)",#REF!,"TIMEINT",FN$9,"VEHICLETRAVELTIMEMEASUREMENT",$D92)/3600/24,"--")</f>
        <v>--</v>
      </c>
      <c r="FO92" s="36" t="str">
        <f>IFERROR(GETPIVOTDATA("Average of TRAVTM(40)",#REF!,"TIMEINT",FO$9,"VEHICLETRAVELTIMEMEASUREMENT",$D92)/3600/24,"--")</f>
        <v>--</v>
      </c>
      <c r="FP92" s="36" t="str">
        <f>IFERROR(GETPIVOTDATA("Average of TRAVTM(40)",#REF!,"TIMEINT",FP$9,"VEHICLETRAVELTIMEMEASUREMENT",$D92)/3600/24,"--")</f>
        <v>--</v>
      </c>
      <c r="FQ92" s="36" t="str">
        <f>IFERROR(GETPIVOTDATA("Average of TRAVTM(40)",#REF!,"TIMEINT",FQ$9,"VEHICLETRAVELTIMEMEASUREMENT",$D92)/3600/24,"--")</f>
        <v>--</v>
      </c>
      <c r="FR92" s="36" t="str">
        <f>IFERROR(GETPIVOTDATA("Average of TRAVTM(40)",#REF!,"TIMEINT",FR$9,"VEHICLETRAVELTIMEMEASUREMENT",$D92)/3600/24,"--")</f>
        <v>--</v>
      </c>
      <c r="FS92" s="36" t="str">
        <f>IFERROR(GETPIVOTDATA("Average of TRAVTM(40)",#REF!,"TIMEINT",FS$9,"VEHICLETRAVELTIMEMEASUREMENT",$D92)/3600/24,"--")</f>
        <v>--</v>
      </c>
      <c r="FT92" s="177" t="str">
        <f>IFERROR(GETPIVOTDATA("Average of TRAVTM(40)",#REF!,"TIMEINT",FT$9,"VEHICLETRAVELTIMEMEASUREMENT",$D92)/3600/24,"--")</f>
        <v>--</v>
      </c>
      <c r="FU92" s="387"/>
      <c r="FV92" s="379" t="str">
        <f>IFERROR(GETPIVOTDATA("Average of VEHS(40)",#REF!,"TIMEINT",FV$9,"VEHICLETRAVELTIMEMEASUREMENT",$D92),"--")</f>
        <v>--</v>
      </c>
      <c r="FW92" s="380" t="str">
        <f>IFERROR(GETPIVOTDATA("Average of VEHS(40)",#REF!,"TIMEINT",FW$9,"VEHICLETRAVELTIMEMEASUREMENT",$D92),"--")</f>
        <v>--</v>
      </c>
      <c r="FX92" s="380" t="str">
        <f>IFERROR(GETPIVOTDATA("Average of VEHS(40)",#REF!,"TIMEINT",FX$9,"VEHICLETRAVELTIMEMEASUREMENT",$D92),"--")</f>
        <v>--</v>
      </c>
      <c r="FY92" s="380" t="str">
        <f>IFERROR(GETPIVOTDATA("Average of VEHS(40)",#REF!,"TIMEINT",FY$9,"VEHICLETRAVELTIMEMEASUREMENT",$D92),"--")</f>
        <v>--</v>
      </c>
      <c r="FZ92" s="380" t="str">
        <f>IFERROR(GETPIVOTDATA("Average of VEHS(40)",#REF!,"TIMEINT",FZ$9,"VEHICLETRAVELTIMEMEASUREMENT",$D92),"--")</f>
        <v>--</v>
      </c>
      <c r="GA92" s="380" t="str">
        <f>IFERROR(GETPIVOTDATA("Average of VEHS(40)",#REF!,"TIMEINT",GA$9,"VEHICLETRAVELTIMEMEASUREMENT",$D92),"--")</f>
        <v>--</v>
      </c>
      <c r="GB92" s="380" t="str">
        <f>IFERROR(GETPIVOTDATA("Average of VEHS(40)",#REF!,"TIMEINT",GB$9,"VEHICLETRAVELTIMEMEASUREMENT",$D92),"--")</f>
        <v>--</v>
      </c>
      <c r="GC92" s="380" t="str">
        <f>IFERROR(GETPIVOTDATA("Average of VEHS(40)",#REF!,"TIMEINT",GC$9,"VEHICLETRAVELTIMEMEASUREMENT",$D92),"--")</f>
        <v>--</v>
      </c>
      <c r="GD92" s="380" t="str">
        <f>IFERROR(GETPIVOTDATA("Average of VEHS(40)",#REF!,"TIMEINT",GD$9,"VEHICLETRAVELTIMEMEASUREMENT",$D92),"--")</f>
        <v>--</v>
      </c>
      <c r="GE92" s="380" t="str">
        <f>IFERROR(GETPIVOTDATA("Average of VEHS(40)",#REF!,"TIMEINT",GE$9,"VEHICLETRAVELTIMEMEASUREMENT",$D92),"--")</f>
        <v>--</v>
      </c>
      <c r="GF92" s="380" t="str">
        <f>IFERROR(GETPIVOTDATA("Average of VEHS(40)",#REF!,"TIMEINT",GF$9,"VEHICLETRAVELTIMEMEASUREMENT",$D92),"--")</f>
        <v>--</v>
      </c>
      <c r="GG92" s="380" t="str">
        <f>IFERROR(GETPIVOTDATA("Average of VEHS(40)",#REF!,"TIMEINT",GG$9,"VEHICLETRAVELTIMEMEASUREMENT",$D92),"--")</f>
        <v>--</v>
      </c>
      <c r="GH92" s="380" t="str">
        <f>IFERROR(GETPIVOTDATA("Average of VEHS(40)",#REF!,"TIMEINT",GH$9,"VEHICLETRAVELTIMEMEASUREMENT",$D92),"--")</f>
        <v>--</v>
      </c>
      <c r="GI92" s="380" t="str">
        <f>IFERROR(GETPIVOTDATA("Average of VEHS(40)",#REF!,"TIMEINT",GI$9,"VEHICLETRAVELTIMEMEASUREMENT",$D92),"--")</f>
        <v>--</v>
      </c>
      <c r="GJ92" s="380" t="str">
        <f>IFERROR(GETPIVOTDATA("Average of VEHS(40)",#REF!,"TIMEINT",GJ$9,"VEHICLETRAVELTIMEMEASUREMENT",$D92),"--")</f>
        <v>--</v>
      </c>
      <c r="GK92" s="381" t="str">
        <f>IFERROR(GETPIVOTDATA("Average of VEHS(40)",#REF!,"TIMEINT",GK$9,"VEHICLETRAVELTIMEMEASUREMENT",$D92),"--")</f>
        <v>--</v>
      </c>
      <c r="GL92" s="387"/>
      <c r="GM92" s="259" t="str">
        <f t="shared" si="47"/>
        <v>--</v>
      </c>
      <c r="GN92" s="410" t="str">
        <f t="shared" si="48"/>
        <v>--</v>
      </c>
      <c r="GO92" s="381">
        <f t="shared" si="49"/>
        <v>0</v>
      </c>
      <c r="GP92" s="387"/>
      <c r="GQ92" s="259" t="str">
        <f>IFERROR(GETPIVOTDATA("Average of TRAVTM(60)",#REF!,"TIMEINT",GQ$9,"VEHICLETRAVELTIMEMEASUREMENT",$D92)/3600/24,"--")</f>
        <v>--</v>
      </c>
      <c r="GR92" s="36" t="str">
        <f>IFERROR(GETPIVOTDATA("Average of TRAVTM(60)",#REF!,"TIMEINT",GR$9,"VEHICLETRAVELTIMEMEASUREMENT",$D92)/3600/24,"--")</f>
        <v>--</v>
      </c>
      <c r="GS92" s="36" t="str">
        <f>IFERROR(GETPIVOTDATA("Average of TRAVTM(60)",#REF!,"TIMEINT",GS$9,"VEHICLETRAVELTIMEMEASUREMENT",$D92)/3600/24,"--")</f>
        <v>--</v>
      </c>
      <c r="GT92" s="36" t="str">
        <f>IFERROR(GETPIVOTDATA("Average of TRAVTM(60)",#REF!,"TIMEINT",GT$9,"VEHICLETRAVELTIMEMEASUREMENT",$D92)/3600/24,"--")</f>
        <v>--</v>
      </c>
      <c r="GU92" s="36" t="str">
        <f>IFERROR(GETPIVOTDATA("Average of TRAVTM(60)",#REF!,"TIMEINT",GU$9,"VEHICLETRAVELTIMEMEASUREMENT",$D92)/3600/24,"--")</f>
        <v>--</v>
      </c>
      <c r="GV92" s="36" t="str">
        <f>IFERROR(GETPIVOTDATA("Average of TRAVTM(60)",#REF!,"TIMEINT",GV$9,"VEHICLETRAVELTIMEMEASUREMENT",$D92)/3600/24,"--")</f>
        <v>--</v>
      </c>
      <c r="GW92" s="36" t="str">
        <f>IFERROR(GETPIVOTDATA("Average of TRAVTM(60)",#REF!,"TIMEINT",GW$9,"VEHICLETRAVELTIMEMEASUREMENT",$D92)/3600/24,"--")</f>
        <v>--</v>
      </c>
      <c r="GX92" s="36" t="str">
        <f>IFERROR(GETPIVOTDATA("Average of TRAVTM(60)",#REF!,"TIMEINT",GX$9,"VEHICLETRAVELTIMEMEASUREMENT",$D92)/3600/24,"--")</f>
        <v>--</v>
      </c>
      <c r="GY92" s="36" t="str">
        <f>IFERROR(GETPIVOTDATA("Average of TRAVTM(60)",#REF!,"TIMEINT",GY$9,"VEHICLETRAVELTIMEMEASUREMENT",$D92)/3600/24,"--")</f>
        <v>--</v>
      </c>
      <c r="GZ92" s="36" t="str">
        <f>IFERROR(GETPIVOTDATA("Average of TRAVTM(60)",#REF!,"TIMEINT",GZ$9,"VEHICLETRAVELTIMEMEASUREMENT",$D92)/3600/24,"--")</f>
        <v>--</v>
      </c>
      <c r="HA92" s="36" t="str">
        <f>IFERROR(GETPIVOTDATA("Average of TRAVTM(60)",#REF!,"TIMEINT",HA$9,"VEHICLETRAVELTIMEMEASUREMENT",$D92)/3600/24,"--")</f>
        <v>--</v>
      </c>
      <c r="HB92" s="36" t="str">
        <f>IFERROR(GETPIVOTDATA("Average of TRAVTM(60)",#REF!,"TIMEINT",HB$9,"VEHICLETRAVELTIMEMEASUREMENT",$D92)/3600/24,"--")</f>
        <v>--</v>
      </c>
      <c r="HC92" s="36" t="str">
        <f>IFERROR(GETPIVOTDATA("Average of TRAVTM(60)",#REF!,"TIMEINT",HC$9,"VEHICLETRAVELTIMEMEASUREMENT",$D92)/3600/24,"--")</f>
        <v>--</v>
      </c>
      <c r="HD92" s="36" t="str">
        <f>IFERROR(GETPIVOTDATA("Average of TRAVTM(60)",#REF!,"TIMEINT",HD$9,"VEHICLETRAVELTIMEMEASUREMENT",$D92)/3600/24,"--")</f>
        <v>--</v>
      </c>
      <c r="HE92" s="36" t="str">
        <f>IFERROR(GETPIVOTDATA("Average of TRAVTM(60)",#REF!,"TIMEINT",HE$9,"VEHICLETRAVELTIMEMEASUREMENT",$D92)/3600/24,"--")</f>
        <v>--</v>
      </c>
      <c r="HF92" s="177" t="str">
        <f>IFERROR(GETPIVOTDATA("Average of TRAVTM(60)",#REF!,"TIMEINT",HF$9,"VEHICLETRAVELTIMEMEASUREMENT",$D92)/3600/24,"--")</f>
        <v>--</v>
      </c>
      <c r="HG92" s="387"/>
      <c r="HH92" s="379" t="str">
        <f>IFERROR(GETPIVOTDATA("Average of VEHS(60)",#REF!,"TIMEINT",HH$9,"VEHICLETRAVELTIMEMEASUREMENT",$D92),"--")</f>
        <v>--</v>
      </c>
      <c r="HI92" s="380" t="str">
        <f>IFERROR(GETPIVOTDATA("Average of VEHS(60)",#REF!,"TIMEINT",HI$9,"VEHICLETRAVELTIMEMEASUREMENT",$D92),"--")</f>
        <v>--</v>
      </c>
      <c r="HJ92" s="380" t="str">
        <f>IFERROR(GETPIVOTDATA("Average of VEHS(60)",#REF!,"TIMEINT",HJ$9,"VEHICLETRAVELTIMEMEASUREMENT",$D92),"--")</f>
        <v>--</v>
      </c>
      <c r="HK92" s="380" t="str">
        <f>IFERROR(GETPIVOTDATA("Average of VEHS(60)",#REF!,"TIMEINT",HK$9,"VEHICLETRAVELTIMEMEASUREMENT",$D92),"--")</f>
        <v>--</v>
      </c>
      <c r="HL92" s="380" t="str">
        <f>IFERROR(GETPIVOTDATA("Average of VEHS(60)",#REF!,"TIMEINT",HL$9,"VEHICLETRAVELTIMEMEASUREMENT",$D92),"--")</f>
        <v>--</v>
      </c>
      <c r="HM92" s="380" t="str">
        <f>IFERROR(GETPIVOTDATA("Average of VEHS(60)",#REF!,"TIMEINT",HM$9,"VEHICLETRAVELTIMEMEASUREMENT",$D92),"--")</f>
        <v>--</v>
      </c>
      <c r="HN92" s="380" t="str">
        <f>IFERROR(GETPIVOTDATA("Average of VEHS(60)",#REF!,"TIMEINT",HN$9,"VEHICLETRAVELTIMEMEASUREMENT",$D92),"--")</f>
        <v>--</v>
      </c>
      <c r="HO92" s="380" t="str">
        <f>IFERROR(GETPIVOTDATA("Average of VEHS(60)",#REF!,"TIMEINT",HO$9,"VEHICLETRAVELTIMEMEASUREMENT",$D92),"--")</f>
        <v>--</v>
      </c>
      <c r="HP92" s="380" t="str">
        <f>IFERROR(GETPIVOTDATA("Average of VEHS(60)",#REF!,"TIMEINT",HP$9,"VEHICLETRAVELTIMEMEASUREMENT",$D92),"--")</f>
        <v>--</v>
      </c>
      <c r="HQ92" s="380" t="str">
        <f>IFERROR(GETPIVOTDATA("Average of VEHS(60)",#REF!,"TIMEINT",HQ$9,"VEHICLETRAVELTIMEMEASUREMENT",$D92),"--")</f>
        <v>--</v>
      </c>
      <c r="HR92" s="380" t="str">
        <f>IFERROR(GETPIVOTDATA("Average of VEHS(60)",#REF!,"TIMEINT",HR$9,"VEHICLETRAVELTIMEMEASUREMENT",$D92),"--")</f>
        <v>--</v>
      </c>
      <c r="HS92" s="380" t="str">
        <f>IFERROR(GETPIVOTDATA("Average of VEHS(60)",#REF!,"TIMEINT",HS$9,"VEHICLETRAVELTIMEMEASUREMENT",$D92),"--")</f>
        <v>--</v>
      </c>
      <c r="HT92" s="380" t="str">
        <f>IFERROR(GETPIVOTDATA("Average of VEHS(60)",#REF!,"TIMEINT",HT$9,"VEHICLETRAVELTIMEMEASUREMENT",$D92),"--")</f>
        <v>--</v>
      </c>
      <c r="HU92" s="380" t="str">
        <f>IFERROR(GETPIVOTDATA("Average of VEHS(60)",#REF!,"TIMEINT",HU$9,"VEHICLETRAVELTIMEMEASUREMENT",$D92),"--")</f>
        <v>--</v>
      </c>
      <c r="HV92" s="380" t="str">
        <f>IFERROR(GETPIVOTDATA("Average of VEHS(60)",#REF!,"TIMEINT",HV$9,"VEHICLETRAVELTIMEMEASUREMENT",$D92),"--")</f>
        <v>--</v>
      </c>
      <c r="HW92" s="381" t="str">
        <f>IFERROR(GETPIVOTDATA("Average of VEHS(60)",#REF!,"TIMEINT",HW$9,"VEHICLETRAVELTIMEMEASUREMENT",$D92),"--")</f>
        <v>--</v>
      </c>
      <c r="HX92" s="387"/>
      <c r="HY92" s="259" t="str">
        <f t="shared" si="50"/>
        <v>--</v>
      </c>
      <c r="HZ92" s="410" t="str">
        <f t="shared" si="51"/>
        <v>--</v>
      </c>
      <c r="IA92" s="381">
        <f t="shared" si="52"/>
        <v>0</v>
      </c>
      <c r="IB92" s="716"/>
      <c r="IC92" s="379" t="str">
        <f>IFERROR(AVERAGEIFS('VISSIM Travel Time Outputs'!$L:$L,'VISSIM Travel Time Outputs'!$D:$D,$D92,'VISSIM Travel Time Outputs'!$A:$A,"AVG",'VISSIM Travel Time Outputs'!$B:$B,IC$9),"-")</f>
        <v>-</v>
      </c>
      <c r="ID92" s="380" t="str">
        <f>IFERROR(AVERAGEIFS('VISSIM Travel Time Outputs'!$L:$L,'VISSIM Travel Time Outputs'!$D:$D,$D92,'VISSIM Travel Time Outputs'!$A:$A,"AVG",'VISSIM Travel Time Outputs'!$B:$B,ID$9),"-")</f>
        <v>-</v>
      </c>
      <c r="IE92" s="380" t="str">
        <f>IFERROR(AVERAGEIFS('VISSIM Travel Time Outputs'!$L:$L,'VISSIM Travel Time Outputs'!$D:$D,$D92,'VISSIM Travel Time Outputs'!$A:$A,"AVG",'VISSIM Travel Time Outputs'!$B:$B,IE$9),"-")</f>
        <v>-</v>
      </c>
      <c r="IF92" s="380" t="str">
        <f>IFERROR(AVERAGEIFS('VISSIM Travel Time Outputs'!$L:$L,'VISSIM Travel Time Outputs'!$D:$D,$D92,'VISSIM Travel Time Outputs'!$A:$A,"AVG",'VISSIM Travel Time Outputs'!$B:$B,IF$9),"-")</f>
        <v>-</v>
      </c>
      <c r="IG92" s="380" t="str">
        <f>IFERROR(AVERAGEIFS('VISSIM Travel Time Outputs'!$L:$L,'VISSIM Travel Time Outputs'!$D:$D,$D92,'VISSIM Travel Time Outputs'!$A:$A,"AVG",'VISSIM Travel Time Outputs'!$B:$B,IG$9),"-")</f>
        <v>-</v>
      </c>
      <c r="IH92" s="380" t="str">
        <f>IFERROR(AVERAGEIFS('VISSIM Travel Time Outputs'!$L:$L,'VISSIM Travel Time Outputs'!$D:$D,$D92,'VISSIM Travel Time Outputs'!$A:$A,"AVG",'VISSIM Travel Time Outputs'!$B:$B,IH$9),"-")</f>
        <v>-</v>
      </c>
      <c r="II92" s="380" t="str">
        <f>IFERROR(AVERAGEIFS('VISSIM Travel Time Outputs'!$L:$L,'VISSIM Travel Time Outputs'!$D:$D,$D92,'VISSIM Travel Time Outputs'!$A:$A,"AVG",'VISSIM Travel Time Outputs'!$B:$B,II$9),"-")</f>
        <v>-</v>
      </c>
      <c r="IJ92" s="380" t="str">
        <f>IFERROR(AVERAGEIFS('VISSIM Travel Time Outputs'!$L:$L,'VISSIM Travel Time Outputs'!$D:$D,$D92,'VISSIM Travel Time Outputs'!$A:$A,"AVG",'VISSIM Travel Time Outputs'!$B:$B,IJ$9),"-")</f>
        <v>-</v>
      </c>
      <c r="IK92" s="380" t="str">
        <f>IFERROR(AVERAGEIFS('VISSIM Travel Time Outputs'!$L:$L,'VISSIM Travel Time Outputs'!$D:$D,$D92,'VISSIM Travel Time Outputs'!$A:$A,"AVG",'VISSIM Travel Time Outputs'!$B:$B,IK$9),"-")</f>
        <v>-</v>
      </c>
      <c r="IL92" s="380" t="str">
        <f>IFERROR(AVERAGEIFS('VISSIM Travel Time Outputs'!$L:$L,'VISSIM Travel Time Outputs'!$D:$D,$D92,'VISSIM Travel Time Outputs'!$A:$A,"AVG",'VISSIM Travel Time Outputs'!$B:$B,IL$9),"-")</f>
        <v>-</v>
      </c>
      <c r="IM92" s="380" t="str">
        <f>IFERROR(AVERAGEIFS('VISSIM Travel Time Outputs'!$L:$L,'VISSIM Travel Time Outputs'!$D:$D,$D92,'VISSIM Travel Time Outputs'!$A:$A,"AVG",'VISSIM Travel Time Outputs'!$B:$B,IM$9),"-")</f>
        <v>-</v>
      </c>
      <c r="IN92" s="380" t="str">
        <f>IFERROR(AVERAGEIFS('VISSIM Travel Time Outputs'!$L:$L,'VISSIM Travel Time Outputs'!$D:$D,$D92,'VISSIM Travel Time Outputs'!$A:$A,"AVG",'VISSIM Travel Time Outputs'!$B:$B,IN$9),"-")</f>
        <v>-</v>
      </c>
      <c r="IO92" s="380" t="str">
        <f>IFERROR(AVERAGEIFS('VISSIM Travel Time Outputs'!$L:$L,'VISSIM Travel Time Outputs'!$D:$D,$D92,'VISSIM Travel Time Outputs'!$A:$A,"AVG",'VISSIM Travel Time Outputs'!$B:$B,IO$9),"-")</f>
        <v>-</v>
      </c>
      <c r="IP92" s="380" t="str">
        <f>IFERROR(AVERAGEIFS('VISSIM Travel Time Outputs'!$L:$L,'VISSIM Travel Time Outputs'!$D:$D,$D92,'VISSIM Travel Time Outputs'!$A:$A,"AVG",'VISSIM Travel Time Outputs'!$B:$B,IP$9),"-")</f>
        <v>-</v>
      </c>
      <c r="IQ92" s="380" t="str">
        <f>IFERROR(AVERAGEIFS('VISSIM Travel Time Outputs'!$L:$L,'VISSIM Travel Time Outputs'!$D:$D,$D92,'VISSIM Travel Time Outputs'!$A:$A,"AVG",'VISSIM Travel Time Outputs'!$B:$B,IQ$9),"-")</f>
        <v>-</v>
      </c>
      <c r="IR92" s="381" t="str">
        <f>IFERROR(AVERAGEIFS('VISSIM Travel Time Outputs'!$L:$L,'VISSIM Travel Time Outputs'!$D:$D,$D92,'VISSIM Travel Time Outputs'!$A:$A,"AVG",'VISSIM Travel Time Outputs'!$B:$B,IR$9),"-")</f>
        <v>-</v>
      </c>
      <c r="IS92" s="381" t="str">
        <f t="shared" si="53"/>
        <v>--</v>
      </c>
    </row>
    <row r="93" spans="1:253" x14ac:dyDescent="0.25">
      <c r="A93" s="302" t="str">
        <f t="shared" si="34"/>
        <v>H</v>
      </c>
      <c r="B93" s="375">
        <f t="shared" si="54"/>
        <v>84</v>
      </c>
      <c r="C93" s="475">
        <f>INDEX('Input - Travel Times'!$B$3:$AL$103,MATCH($B93,'Input - Travel Times'!$B$3:$B$103,0),MATCH(C$9,'Input - Travel Times'!$B$3:$AL$3,0))</f>
        <v>0</v>
      </c>
      <c r="D93" s="194">
        <f>INDEX('Input - Travel Times'!$B$3:$AS$103,MATCH($B93,'Input - Travel Times'!$B$3:$B$103,0),MATCH(D$9,'Input - Travel Times'!$B$3:$AS$3,0))</f>
        <v>0</v>
      </c>
      <c r="E93" s="582">
        <f>TIME(0,0,INDEX('Input - Travel Times'!$B$3:$AL$103,MATCH($B93,'Input - Travel Times'!$B$3:$B$103,0),MATCH(E$9,'Input - Travel Times'!$B$3:$AL$3,0)))</f>
        <v>0</v>
      </c>
      <c r="F93" s="582">
        <f>TIME(0,0,INDEX('Input - Travel Times'!$B$3:$AL$103,MATCH($B93,'Input - Travel Times'!$B$3:$B$103,0),MATCH(F$9,'Input - Travel Times'!$B$3:$AL$3,0)))</f>
        <v>0</v>
      </c>
      <c r="G93" s="582">
        <f>TIME(0,0,INDEX('Input - Travel Times'!$B$3:$AL$103,MATCH($B93,'Input - Travel Times'!$B$3:$B$103,0),MATCH(G$9,'Input - Travel Times'!$B$3:$AL$3,0)))</f>
        <v>0</v>
      </c>
      <c r="H93" s="173"/>
      <c r="I93" s="259" t="str">
        <f>IFERROR(TIME(0,0,AVERAGEIFS('VISSIM Travel Time Outputs'!$I:$I,'VISSIM Travel Time Outputs'!$D:$D,$D93,'VISSIM Travel Time Outputs'!$A:$A,"AVG",'VISSIM Travel Time Outputs'!$B:$B,I$9)),"-")</f>
        <v>-</v>
      </c>
      <c r="J93" s="36" t="str">
        <f>IFERROR(TIME(0,0,AVERAGEIFS('VISSIM Travel Time Outputs'!$I:$I,'VISSIM Travel Time Outputs'!$D:$D,$D93,'VISSIM Travel Time Outputs'!$A:$A,"AVG",'VISSIM Travel Time Outputs'!$B:$B,J$9)),"-")</f>
        <v>-</v>
      </c>
      <c r="K93" s="36" t="str">
        <f>IFERROR(TIME(0,0,AVERAGEIFS('VISSIM Travel Time Outputs'!$I:$I,'VISSIM Travel Time Outputs'!$D:$D,$D93,'VISSIM Travel Time Outputs'!$A:$A,"AVG",'VISSIM Travel Time Outputs'!$B:$B,K$9)),"-")</f>
        <v>-</v>
      </c>
      <c r="L93" s="36" t="str">
        <f>IFERROR(TIME(0,0,AVERAGEIFS('VISSIM Travel Time Outputs'!$I:$I,'VISSIM Travel Time Outputs'!$D:$D,$D93,'VISSIM Travel Time Outputs'!$A:$A,"AVG",'VISSIM Travel Time Outputs'!$B:$B,L$9)),"-")</f>
        <v>-</v>
      </c>
      <c r="M93" s="36" t="str">
        <f>IFERROR(TIME(0,0,AVERAGEIFS('VISSIM Travel Time Outputs'!$I:$I,'VISSIM Travel Time Outputs'!$D:$D,$D93,'VISSIM Travel Time Outputs'!$A:$A,"AVG",'VISSIM Travel Time Outputs'!$B:$B,M$9)),"-")</f>
        <v>-</v>
      </c>
      <c r="N93" s="36" t="str">
        <f>IFERROR(TIME(0,0,AVERAGEIFS('VISSIM Travel Time Outputs'!$I:$I,'VISSIM Travel Time Outputs'!$D:$D,$D93,'VISSIM Travel Time Outputs'!$A:$A,"AVG",'VISSIM Travel Time Outputs'!$B:$B,N$9)),"-")</f>
        <v>-</v>
      </c>
      <c r="O93" s="36" t="str">
        <f>IFERROR(TIME(0,0,AVERAGEIFS('VISSIM Travel Time Outputs'!$I:$I,'VISSIM Travel Time Outputs'!$D:$D,$D93,'VISSIM Travel Time Outputs'!$A:$A,"AVG",'VISSIM Travel Time Outputs'!$B:$B,O$9)),"-")</f>
        <v>-</v>
      </c>
      <c r="P93" s="36" t="str">
        <f>IFERROR(TIME(0,0,AVERAGEIFS('VISSIM Travel Time Outputs'!$I:$I,'VISSIM Travel Time Outputs'!$D:$D,$D93,'VISSIM Travel Time Outputs'!$A:$A,"AVG",'VISSIM Travel Time Outputs'!$B:$B,P$9)),"-")</f>
        <v>-</v>
      </c>
      <c r="Q93" s="36" t="str">
        <f>IFERROR(TIME(0,0,AVERAGEIFS('VISSIM Travel Time Outputs'!$I:$I,'VISSIM Travel Time Outputs'!$D:$D,$D93,'VISSIM Travel Time Outputs'!$A:$A,"AVG",'VISSIM Travel Time Outputs'!$B:$B,Q$9)),"-")</f>
        <v>-</v>
      </c>
      <c r="R93" s="36" t="str">
        <f>IFERROR(TIME(0,0,AVERAGEIFS('VISSIM Travel Time Outputs'!$I:$I,'VISSIM Travel Time Outputs'!$D:$D,$D93,'VISSIM Travel Time Outputs'!$A:$A,"AVG",'VISSIM Travel Time Outputs'!$B:$B,R$9)),"-")</f>
        <v>-</v>
      </c>
      <c r="S93" s="36" t="str">
        <f>IFERROR(TIME(0,0,AVERAGEIFS('VISSIM Travel Time Outputs'!$I:$I,'VISSIM Travel Time Outputs'!$D:$D,$D93,'VISSIM Travel Time Outputs'!$A:$A,"AVG",'VISSIM Travel Time Outputs'!$B:$B,S$9)),"-")</f>
        <v>-</v>
      </c>
      <c r="T93" s="36" t="str">
        <f>IFERROR(TIME(0,0,AVERAGEIFS('VISSIM Travel Time Outputs'!$I:$I,'VISSIM Travel Time Outputs'!$D:$D,$D93,'VISSIM Travel Time Outputs'!$A:$A,"AVG",'VISSIM Travel Time Outputs'!$B:$B,T$9)),"-")</f>
        <v>-</v>
      </c>
      <c r="U93" s="36" t="str">
        <f>IFERROR(TIME(0,0,AVERAGEIFS('VISSIM Travel Time Outputs'!$I:$I,'VISSIM Travel Time Outputs'!$D:$D,$D93,'VISSIM Travel Time Outputs'!$A:$A,"AVG",'VISSIM Travel Time Outputs'!$B:$B,U$9)),"-")</f>
        <v>-</v>
      </c>
      <c r="V93" s="36" t="str">
        <f>IFERROR(TIME(0,0,AVERAGEIFS('VISSIM Travel Time Outputs'!$I:$I,'VISSIM Travel Time Outputs'!$D:$D,$D93,'VISSIM Travel Time Outputs'!$A:$A,"AVG",'VISSIM Travel Time Outputs'!$B:$B,V$9)),"-")</f>
        <v>-</v>
      </c>
      <c r="W93" s="36" t="str">
        <f>IFERROR(TIME(0,0,AVERAGEIFS('VISSIM Travel Time Outputs'!$I:$I,'VISSIM Travel Time Outputs'!$D:$D,$D93,'VISSIM Travel Time Outputs'!$A:$A,"AVG",'VISSIM Travel Time Outputs'!$B:$B,W$9)),"-")</f>
        <v>-</v>
      </c>
      <c r="X93" s="177" t="str">
        <f>IFERROR(TIME(0,0,AVERAGEIFS('VISSIM Travel Time Outputs'!$I:$I,'VISSIM Travel Time Outputs'!$D:$D,$D93,'VISSIM Travel Time Outputs'!$A:$A,"AVG",'VISSIM Travel Time Outputs'!$B:$B,X$9)),"-")</f>
        <v>-</v>
      </c>
      <c r="Y93" s="304"/>
      <c r="Z93" s="379" t="str">
        <f>IFERROR(AVERAGEIFS('VISSIM Travel Time Outputs'!$F:$F,'VISSIM Travel Time Outputs'!$D:$D,$D93,'VISSIM Travel Time Outputs'!$A:$A,"AVG",'VISSIM Travel Time Outputs'!$B:$B,Z$9),"-")</f>
        <v>-</v>
      </c>
      <c r="AA93" s="380" t="str">
        <f>IFERROR(AVERAGEIFS('VISSIM Travel Time Outputs'!$F:$F,'VISSIM Travel Time Outputs'!$D:$D,$D93,'VISSIM Travel Time Outputs'!$A:$A,"AVG",'VISSIM Travel Time Outputs'!$B:$B,AA$9),"-")</f>
        <v>-</v>
      </c>
      <c r="AB93" s="380" t="str">
        <f>IFERROR(AVERAGEIFS('VISSIM Travel Time Outputs'!$F:$F,'VISSIM Travel Time Outputs'!$D:$D,$D93,'VISSIM Travel Time Outputs'!$A:$A,"AVG",'VISSIM Travel Time Outputs'!$B:$B,AB$9),"-")</f>
        <v>-</v>
      </c>
      <c r="AC93" s="380" t="str">
        <f>IFERROR(AVERAGEIFS('VISSIM Travel Time Outputs'!$F:$F,'VISSIM Travel Time Outputs'!$D:$D,$D93,'VISSIM Travel Time Outputs'!$A:$A,"AVG",'VISSIM Travel Time Outputs'!$B:$B,AC$9),"-")</f>
        <v>-</v>
      </c>
      <c r="AD93" s="380" t="str">
        <f>IFERROR(AVERAGEIFS('VISSIM Travel Time Outputs'!$F:$F,'VISSIM Travel Time Outputs'!$D:$D,$D93,'VISSIM Travel Time Outputs'!$A:$A,"AVG",'VISSIM Travel Time Outputs'!$B:$B,AD$9),"-")</f>
        <v>-</v>
      </c>
      <c r="AE93" s="380" t="str">
        <f>IFERROR(AVERAGEIFS('VISSIM Travel Time Outputs'!$F:$F,'VISSIM Travel Time Outputs'!$D:$D,$D93,'VISSIM Travel Time Outputs'!$A:$A,"AVG",'VISSIM Travel Time Outputs'!$B:$B,AE$9),"-")</f>
        <v>-</v>
      </c>
      <c r="AF93" s="380" t="str">
        <f>IFERROR(AVERAGEIFS('VISSIM Travel Time Outputs'!$F:$F,'VISSIM Travel Time Outputs'!$D:$D,$D93,'VISSIM Travel Time Outputs'!$A:$A,"AVG",'VISSIM Travel Time Outputs'!$B:$B,AF$9),"-")</f>
        <v>-</v>
      </c>
      <c r="AG93" s="380" t="str">
        <f>IFERROR(AVERAGEIFS('VISSIM Travel Time Outputs'!$F:$F,'VISSIM Travel Time Outputs'!$D:$D,$D93,'VISSIM Travel Time Outputs'!$A:$A,"AVG",'VISSIM Travel Time Outputs'!$B:$B,AG$9),"-")</f>
        <v>-</v>
      </c>
      <c r="AH93" s="380" t="str">
        <f>IFERROR(AVERAGEIFS('VISSIM Travel Time Outputs'!$F:$F,'VISSIM Travel Time Outputs'!$D:$D,$D93,'VISSIM Travel Time Outputs'!$A:$A,"AVG",'VISSIM Travel Time Outputs'!$B:$B,AH$9),"-")</f>
        <v>-</v>
      </c>
      <c r="AI93" s="380" t="str">
        <f>IFERROR(AVERAGEIFS('VISSIM Travel Time Outputs'!$F:$F,'VISSIM Travel Time Outputs'!$D:$D,$D93,'VISSIM Travel Time Outputs'!$A:$A,"AVG",'VISSIM Travel Time Outputs'!$B:$B,AI$9),"-")</f>
        <v>-</v>
      </c>
      <c r="AJ93" s="380" t="str">
        <f>IFERROR(AVERAGEIFS('VISSIM Travel Time Outputs'!$F:$F,'VISSIM Travel Time Outputs'!$D:$D,$D93,'VISSIM Travel Time Outputs'!$A:$A,"AVG",'VISSIM Travel Time Outputs'!$B:$B,AJ$9),"-")</f>
        <v>-</v>
      </c>
      <c r="AK93" s="380" t="str">
        <f>IFERROR(AVERAGEIFS('VISSIM Travel Time Outputs'!$F:$F,'VISSIM Travel Time Outputs'!$D:$D,$D93,'VISSIM Travel Time Outputs'!$A:$A,"AVG",'VISSIM Travel Time Outputs'!$B:$B,AK$9),"-")</f>
        <v>-</v>
      </c>
      <c r="AL93" s="380" t="str">
        <f>IFERROR(AVERAGEIFS('VISSIM Travel Time Outputs'!$F:$F,'VISSIM Travel Time Outputs'!$D:$D,$D93,'VISSIM Travel Time Outputs'!$A:$A,"AVG",'VISSIM Travel Time Outputs'!$B:$B,AL$9),"-")</f>
        <v>-</v>
      </c>
      <c r="AM93" s="380" t="str">
        <f>IFERROR(AVERAGEIFS('VISSIM Travel Time Outputs'!$F:$F,'VISSIM Travel Time Outputs'!$D:$D,$D93,'VISSIM Travel Time Outputs'!$A:$A,"AVG",'VISSIM Travel Time Outputs'!$B:$B,AM$9),"-")</f>
        <v>-</v>
      </c>
      <c r="AN93" s="380" t="str">
        <f>IFERROR(AVERAGEIFS('VISSIM Travel Time Outputs'!$F:$F,'VISSIM Travel Time Outputs'!$D:$D,$D93,'VISSIM Travel Time Outputs'!$A:$A,"AVG",'VISSIM Travel Time Outputs'!$B:$B,AN$9),"-")</f>
        <v>-</v>
      </c>
      <c r="AO93" s="381" t="str">
        <f>IFERROR(AVERAGEIFS('VISSIM Travel Time Outputs'!$F:$F,'VISSIM Travel Time Outputs'!$D:$D,$D93,'VISSIM Travel Time Outputs'!$A:$A,"AVG",'VISSIM Travel Time Outputs'!$B:$B,AO$9),"-")</f>
        <v>-</v>
      </c>
      <c r="AP93" s="387"/>
      <c r="AQ93" s="259" t="str">
        <f t="shared" si="35"/>
        <v>--</v>
      </c>
      <c r="AR93" s="410" t="str">
        <f t="shared" si="36"/>
        <v>--</v>
      </c>
      <c r="AS93" s="381">
        <f t="shared" si="37"/>
        <v>0</v>
      </c>
      <c r="AT93" s="305"/>
      <c r="AU93" s="259" t="str">
        <f>IFERROR(TIME(0,0,AVERAGEIFS('VISSIM Travel Time Outputs'!$J:$J,'VISSIM Travel Time Outputs'!$D:$D,$D93,'VISSIM Travel Time Outputs'!$A:$A,"AVG",'VISSIM Travel Time Outputs'!$B:$B,AU$9)),"-")</f>
        <v>-</v>
      </c>
      <c r="AV93" s="36" t="str">
        <f>IFERROR(TIME(0,0,AVERAGEIFS('VISSIM Travel Time Outputs'!$J:$J,'VISSIM Travel Time Outputs'!$D:$D,$D93,'VISSIM Travel Time Outputs'!$A:$A,"AVG",'VISSIM Travel Time Outputs'!$B:$B,AV$9)),"-")</f>
        <v>-</v>
      </c>
      <c r="AW93" s="36" t="str">
        <f>IFERROR(TIME(0,0,AVERAGEIFS('VISSIM Travel Time Outputs'!$J:$J,'VISSIM Travel Time Outputs'!$D:$D,$D93,'VISSIM Travel Time Outputs'!$A:$A,"AVG",'VISSIM Travel Time Outputs'!$B:$B,AW$9)),"-")</f>
        <v>-</v>
      </c>
      <c r="AX93" s="36" t="str">
        <f>IFERROR(TIME(0,0,AVERAGEIFS('VISSIM Travel Time Outputs'!$J:$J,'VISSIM Travel Time Outputs'!$D:$D,$D93,'VISSIM Travel Time Outputs'!$A:$A,"AVG",'VISSIM Travel Time Outputs'!$B:$B,AX$9)),"-")</f>
        <v>-</v>
      </c>
      <c r="AY93" s="36" t="str">
        <f>IFERROR(TIME(0,0,AVERAGEIFS('VISSIM Travel Time Outputs'!$J:$J,'VISSIM Travel Time Outputs'!$D:$D,$D93,'VISSIM Travel Time Outputs'!$A:$A,"AVG",'VISSIM Travel Time Outputs'!$B:$B,AY$9)),"-")</f>
        <v>-</v>
      </c>
      <c r="AZ93" s="36" t="str">
        <f>IFERROR(TIME(0,0,AVERAGEIFS('VISSIM Travel Time Outputs'!$J:$J,'VISSIM Travel Time Outputs'!$D:$D,$D93,'VISSIM Travel Time Outputs'!$A:$A,"AVG",'VISSIM Travel Time Outputs'!$B:$B,AZ$9)),"-")</f>
        <v>-</v>
      </c>
      <c r="BA93" s="36" t="str">
        <f>IFERROR(TIME(0,0,AVERAGEIFS('VISSIM Travel Time Outputs'!$J:$J,'VISSIM Travel Time Outputs'!$D:$D,$D93,'VISSIM Travel Time Outputs'!$A:$A,"AVG",'VISSIM Travel Time Outputs'!$B:$B,BA$9)),"-")</f>
        <v>-</v>
      </c>
      <c r="BB93" s="36" t="str">
        <f>IFERROR(TIME(0,0,AVERAGEIFS('VISSIM Travel Time Outputs'!$J:$J,'VISSIM Travel Time Outputs'!$D:$D,$D93,'VISSIM Travel Time Outputs'!$A:$A,"AVG",'VISSIM Travel Time Outputs'!$B:$B,BB$9)),"-")</f>
        <v>-</v>
      </c>
      <c r="BC93" s="36" t="str">
        <f>IFERROR(TIME(0,0,AVERAGEIFS('VISSIM Travel Time Outputs'!$J:$J,'VISSIM Travel Time Outputs'!$D:$D,$D93,'VISSIM Travel Time Outputs'!$A:$A,"AVG",'VISSIM Travel Time Outputs'!$B:$B,BC$9)),"-")</f>
        <v>-</v>
      </c>
      <c r="BD93" s="36" t="str">
        <f>IFERROR(TIME(0,0,AVERAGEIFS('VISSIM Travel Time Outputs'!$J:$J,'VISSIM Travel Time Outputs'!$D:$D,$D93,'VISSIM Travel Time Outputs'!$A:$A,"AVG",'VISSIM Travel Time Outputs'!$B:$B,BD$9)),"-")</f>
        <v>-</v>
      </c>
      <c r="BE93" s="36" t="str">
        <f>IFERROR(TIME(0,0,AVERAGEIFS('VISSIM Travel Time Outputs'!$J:$J,'VISSIM Travel Time Outputs'!$D:$D,$D93,'VISSIM Travel Time Outputs'!$A:$A,"AVG",'VISSIM Travel Time Outputs'!$B:$B,BE$9)),"-")</f>
        <v>-</v>
      </c>
      <c r="BF93" s="36" t="str">
        <f>IFERROR(TIME(0,0,AVERAGEIFS('VISSIM Travel Time Outputs'!$J:$J,'VISSIM Travel Time Outputs'!$D:$D,$D93,'VISSIM Travel Time Outputs'!$A:$A,"AVG",'VISSIM Travel Time Outputs'!$B:$B,BF$9)),"-")</f>
        <v>-</v>
      </c>
      <c r="BG93" s="36" t="str">
        <f>IFERROR(TIME(0,0,AVERAGEIFS('VISSIM Travel Time Outputs'!$J:$J,'VISSIM Travel Time Outputs'!$D:$D,$D93,'VISSIM Travel Time Outputs'!$A:$A,"AVG",'VISSIM Travel Time Outputs'!$B:$B,BG$9)),"-")</f>
        <v>-</v>
      </c>
      <c r="BH93" s="36" t="str">
        <f>IFERROR(TIME(0,0,AVERAGEIFS('VISSIM Travel Time Outputs'!$J:$J,'VISSIM Travel Time Outputs'!$D:$D,$D93,'VISSIM Travel Time Outputs'!$A:$A,"AVG",'VISSIM Travel Time Outputs'!$B:$B,BH$9)),"-")</f>
        <v>-</v>
      </c>
      <c r="BI93" s="36" t="str">
        <f>IFERROR(TIME(0,0,AVERAGEIFS('VISSIM Travel Time Outputs'!$J:$J,'VISSIM Travel Time Outputs'!$D:$D,$D93,'VISSIM Travel Time Outputs'!$A:$A,"AVG",'VISSIM Travel Time Outputs'!$B:$B,BI$9)),"-")</f>
        <v>-</v>
      </c>
      <c r="BJ93" s="177" t="str">
        <f>IFERROR(TIME(0,0,AVERAGEIFS('VISSIM Travel Time Outputs'!$J:$J,'VISSIM Travel Time Outputs'!$D:$D,$D93,'VISSIM Travel Time Outputs'!$A:$A,"AVG",'VISSIM Travel Time Outputs'!$B:$B,BJ$9)),"-")</f>
        <v>-</v>
      </c>
      <c r="BK93" s="164"/>
      <c r="BL93" s="379" t="str">
        <f>IFERROR(AVERAGEIFS('VISSIM Travel Time Outputs'!$G:$G,'VISSIM Travel Time Outputs'!$D:$D,$D93,'VISSIM Travel Time Outputs'!$A:$A,"AVG",'VISSIM Travel Time Outputs'!$B:$B,BL$9),"-")</f>
        <v>-</v>
      </c>
      <c r="BM93" s="380" t="str">
        <f>IFERROR(AVERAGEIFS('VISSIM Travel Time Outputs'!$G:$G,'VISSIM Travel Time Outputs'!$D:$D,$D93,'VISSIM Travel Time Outputs'!$A:$A,"AVG",'VISSIM Travel Time Outputs'!$B:$B,BM$9),"-")</f>
        <v>-</v>
      </c>
      <c r="BN93" s="380" t="str">
        <f>IFERROR(AVERAGEIFS('VISSIM Travel Time Outputs'!$G:$G,'VISSIM Travel Time Outputs'!$D:$D,$D93,'VISSIM Travel Time Outputs'!$A:$A,"AVG",'VISSIM Travel Time Outputs'!$B:$B,BN$9),"-")</f>
        <v>-</v>
      </c>
      <c r="BO93" s="380" t="str">
        <f>IFERROR(AVERAGEIFS('VISSIM Travel Time Outputs'!$G:$G,'VISSIM Travel Time Outputs'!$D:$D,$D93,'VISSIM Travel Time Outputs'!$A:$A,"AVG",'VISSIM Travel Time Outputs'!$B:$B,BO$9),"-")</f>
        <v>-</v>
      </c>
      <c r="BP93" s="380" t="str">
        <f>IFERROR(AVERAGEIFS('VISSIM Travel Time Outputs'!$G:$G,'VISSIM Travel Time Outputs'!$D:$D,$D93,'VISSIM Travel Time Outputs'!$A:$A,"AVG",'VISSIM Travel Time Outputs'!$B:$B,BP$9),"-")</f>
        <v>-</v>
      </c>
      <c r="BQ93" s="380" t="str">
        <f>IFERROR(AVERAGEIFS('VISSIM Travel Time Outputs'!$G:$G,'VISSIM Travel Time Outputs'!$D:$D,$D93,'VISSIM Travel Time Outputs'!$A:$A,"AVG",'VISSIM Travel Time Outputs'!$B:$B,BQ$9),"-")</f>
        <v>-</v>
      </c>
      <c r="BR93" s="380" t="str">
        <f>IFERROR(AVERAGEIFS('VISSIM Travel Time Outputs'!$G:$G,'VISSIM Travel Time Outputs'!$D:$D,$D93,'VISSIM Travel Time Outputs'!$A:$A,"AVG",'VISSIM Travel Time Outputs'!$B:$B,BR$9),"-")</f>
        <v>-</v>
      </c>
      <c r="BS93" s="380" t="str">
        <f>IFERROR(AVERAGEIFS('VISSIM Travel Time Outputs'!$G:$G,'VISSIM Travel Time Outputs'!$D:$D,$D93,'VISSIM Travel Time Outputs'!$A:$A,"AVG",'VISSIM Travel Time Outputs'!$B:$B,BS$9),"-")</f>
        <v>-</v>
      </c>
      <c r="BT93" s="380" t="str">
        <f>IFERROR(AVERAGEIFS('VISSIM Travel Time Outputs'!$G:$G,'VISSIM Travel Time Outputs'!$D:$D,$D93,'VISSIM Travel Time Outputs'!$A:$A,"AVG",'VISSIM Travel Time Outputs'!$B:$B,BT$9),"-")</f>
        <v>-</v>
      </c>
      <c r="BU93" s="380" t="str">
        <f>IFERROR(AVERAGEIFS('VISSIM Travel Time Outputs'!$G:$G,'VISSIM Travel Time Outputs'!$D:$D,$D93,'VISSIM Travel Time Outputs'!$A:$A,"AVG",'VISSIM Travel Time Outputs'!$B:$B,BU$9),"-")</f>
        <v>-</v>
      </c>
      <c r="BV93" s="380" t="str">
        <f>IFERROR(AVERAGEIFS('VISSIM Travel Time Outputs'!$G:$G,'VISSIM Travel Time Outputs'!$D:$D,$D93,'VISSIM Travel Time Outputs'!$A:$A,"AVG",'VISSIM Travel Time Outputs'!$B:$B,BV$9),"-")</f>
        <v>-</v>
      </c>
      <c r="BW93" s="380" t="str">
        <f>IFERROR(AVERAGEIFS('VISSIM Travel Time Outputs'!$G:$G,'VISSIM Travel Time Outputs'!$D:$D,$D93,'VISSIM Travel Time Outputs'!$A:$A,"AVG",'VISSIM Travel Time Outputs'!$B:$B,BW$9),"-")</f>
        <v>-</v>
      </c>
      <c r="BX93" s="380" t="str">
        <f>IFERROR(AVERAGEIFS('VISSIM Travel Time Outputs'!$G:$G,'VISSIM Travel Time Outputs'!$D:$D,$D93,'VISSIM Travel Time Outputs'!$A:$A,"AVG",'VISSIM Travel Time Outputs'!$B:$B,BX$9),"-")</f>
        <v>-</v>
      </c>
      <c r="BY93" s="380" t="str">
        <f>IFERROR(AVERAGEIFS('VISSIM Travel Time Outputs'!$G:$G,'VISSIM Travel Time Outputs'!$D:$D,$D93,'VISSIM Travel Time Outputs'!$A:$A,"AVG",'VISSIM Travel Time Outputs'!$B:$B,BY$9),"-")</f>
        <v>-</v>
      </c>
      <c r="BZ93" s="380" t="str">
        <f>IFERROR(AVERAGEIFS('VISSIM Travel Time Outputs'!$G:$G,'VISSIM Travel Time Outputs'!$D:$D,$D93,'VISSIM Travel Time Outputs'!$A:$A,"AVG",'VISSIM Travel Time Outputs'!$B:$B,BZ$9),"-")</f>
        <v>-</v>
      </c>
      <c r="CA93" s="381" t="str">
        <f>IFERROR(AVERAGEIFS('VISSIM Travel Time Outputs'!$G:$G,'VISSIM Travel Time Outputs'!$D:$D,$D93,'VISSIM Travel Time Outputs'!$A:$A,"AVG",'VISSIM Travel Time Outputs'!$B:$B,CA$9),"-")</f>
        <v>-</v>
      </c>
      <c r="CB93" s="304"/>
      <c r="CC93" s="259" t="str">
        <f t="shared" si="38"/>
        <v>--</v>
      </c>
      <c r="CD93" s="410" t="str">
        <f t="shared" si="39"/>
        <v>--</v>
      </c>
      <c r="CE93" s="381">
        <f t="shared" si="40"/>
        <v>0</v>
      </c>
      <c r="CF93" s="387"/>
      <c r="CG93" s="259" t="str">
        <f>IFERROR(GETPIVOTDATA("Average of TRAVTM(31)",#REF!,"TIMEINT",CG$9,"VEHICLETRAVELTIMEMEASUREMENT",$D93)/3600/24,"--")</f>
        <v>--</v>
      </c>
      <c r="CH93" s="36" t="str">
        <f>IFERROR(GETPIVOTDATA("Average of TRAVTM(31)",#REF!,"TIMEINT",CH$9,"VEHICLETRAVELTIMEMEASUREMENT",$D93)/3600/24,"--")</f>
        <v>--</v>
      </c>
      <c r="CI93" s="36" t="str">
        <f>IFERROR(GETPIVOTDATA("Average of TRAVTM(31)",#REF!,"TIMEINT",CI$9,"VEHICLETRAVELTIMEMEASUREMENT",$D93)/3600/24,"--")</f>
        <v>--</v>
      </c>
      <c r="CJ93" s="36" t="str">
        <f>IFERROR(GETPIVOTDATA("Average of TRAVTM(31)",#REF!,"TIMEINT",CJ$9,"VEHICLETRAVELTIMEMEASUREMENT",$D93)/3600/24,"--")</f>
        <v>--</v>
      </c>
      <c r="CK93" s="36" t="str">
        <f>IFERROR(GETPIVOTDATA("Average of TRAVTM(31)",#REF!,"TIMEINT",CK$9,"VEHICLETRAVELTIMEMEASUREMENT",$D93)/3600/24,"--")</f>
        <v>--</v>
      </c>
      <c r="CL93" s="36" t="str">
        <f>IFERROR(GETPIVOTDATA("Average of TRAVTM(31)",#REF!,"TIMEINT",CL$9,"VEHICLETRAVELTIMEMEASUREMENT",$D93)/3600/24,"--")</f>
        <v>--</v>
      </c>
      <c r="CM93" s="36" t="str">
        <f>IFERROR(GETPIVOTDATA("Average of TRAVTM(31)",#REF!,"TIMEINT",CM$9,"VEHICLETRAVELTIMEMEASUREMENT",$D93)/3600/24,"--")</f>
        <v>--</v>
      </c>
      <c r="CN93" s="36" t="str">
        <f>IFERROR(GETPIVOTDATA("Average of TRAVTM(31)",#REF!,"TIMEINT",CN$9,"VEHICLETRAVELTIMEMEASUREMENT",$D93)/3600/24,"--")</f>
        <v>--</v>
      </c>
      <c r="CO93" s="36" t="str">
        <f>IFERROR(GETPIVOTDATA("Average of TRAVTM(31)",#REF!,"TIMEINT",CO$9,"VEHICLETRAVELTIMEMEASUREMENT",$D93)/3600/24,"--")</f>
        <v>--</v>
      </c>
      <c r="CP93" s="36" t="str">
        <f>IFERROR(GETPIVOTDATA("Average of TRAVTM(31)",#REF!,"TIMEINT",CP$9,"VEHICLETRAVELTIMEMEASUREMENT",$D93)/3600/24,"--")</f>
        <v>--</v>
      </c>
      <c r="CQ93" s="36" t="str">
        <f>IFERROR(GETPIVOTDATA("Average of TRAVTM(31)",#REF!,"TIMEINT",CQ$9,"VEHICLETRAVELTIMEMEASUREMENT",$D93)/3600/24,"--")</f>
        <v>--</v>
      </c>
      <c r="CR93" s="36" t="str">
        <f>IFERROR(GETPIVOTDATA("Average of TRAVTM(31)",#REF!,"TIMEINT",CR$9,"VEHICLETRAVELTIMEMEASUREMENT",$D93)/3600/24,"--")</f>
        <v>--</v>
      </c>
      <c r="CS93" s="36" t="str">
        <f>IFERROR(GETPIVOTDATA("Average of TRAVTM(31)",#REF!,"TIMEINT",CS$9,"VEHICLETRAVELTIMEMEASUREMENT",$D93)/3600/24,"--")</f>
        <v>--</v>
      </c>
      <c r="CT93" s="36" t="str">
        <f>IFERROR(GETPIVOTDATA("Average of TRAVTM(31)",#REF!,"TIMEINT",CT$9,"VEHICLETRAVELTIMEMEASUREMENT",$D93)/3600/24,"--")</f>
        <v>--</v>
      </c>
      <c r="CU93" s="36" t="str">
        <f>IFERROR(GETPIVOTDATA("Average of TRAVTM(31)",#REF!,"TIMEINT",CU$9,"VEHICLETRAVELTIMEMEASUREMENT",$D93)/3600/24,"--")</f>
        <v>--</v>
      </c>
      <c r="CV93" s="177" t="str">
        <f>IFERROR(GETPIVOTDATA("Average of TRAVTM(31)",#REF!,"TIMEINT",CV$9,"VEHICLETRAVELTIMEMEASUREMENT",$D93)/3600/24,"--")</f>
        <v>--</v>
      </c>
      <c r="CW93" s="387"/>
      <c r="CX93" s="379" t="str">
        <f>IFERROR(GETPIVOTDATA("Average of VEHS(31)",#REF!,"TIMEINT",CX$9,"VEHICLETRAVELTIMEMEASUREMENT",$D93),"--")</f>
        <v>--</v>
      </c>
      <c r="CY93" s="380" t="str">
        <f>IFERROR(GETPIVOTDATA("Average of VEHS(31)",#REF!,"TIMEINT",CY$9,"VEHICLETRAVELTIMEMEASUREMENT",$D93),"--")</f>
        <v>--</v>
      </c>
      <c r="CZ93" s="380" t="str">
        <f>IFERROR(GETPIVOTDATA("Average of VEHS(31)",#REF!,"TIMEINT",CZ$9,"VEHICLETRAVELTIMEMEASUREMENT",$D93),"--")</f>
        <v>--</v>
      </c>
      <c r="DA93" s="380" t="str">
        <f>IFERROR(GETPIVOTDATA("Average of VEHS(31)",#REF!,"TIMEINT",DA$9,"VEHICLETRAVELTIMEMEASUREMENT",$D93),"--")</f>
        <v>--</v>
      </c>
      <c r="DB93" s="380" t="str">
        <f>IFERROR(GETPIVOTDATA("Average of VEHS(31)",#REF!,"TIMEINT",DB$9,"VEHICLETRAVELTIMEMEASUREMENT",$D93),"--")</f>
        <v>--</v>
      </c>
      <c r="DC93" s="380" t="str">
        <f>IFERROR(GETPIVOTDATA("Average of VEHS(31)",#REF!,"TIMEINT",DC$9,"VEHICLETRAVELTIMEMEASUREMENT",$D93),"--")</f>
        <v>--</v>
      </c>
      <c r="DD93" s="380" t="str">
        <f>IFERROR(GETPIVOTDATA("Average of VEHS(31)",#REF!,"TIMEINT",DD$9,"VEHICLETRAVELTIMEMEASUREMENT",$D93),"--")</f>
        <v>--</v>
      </c>
      <c r="DE93" s="380" t="str">
        <f>IFERROR(GETPIVOTDATA("Average of VEHS(31)",#REF!,"TIMEINT",DE$9,"VEHICLETRAVELTIMEMEASUREMENT",$D93),"--")</f>
        <v>--</v>
      </c>
      <c r="DF93" s="380" t="str">
        <f>IFERROR(GETPIVOTDATA("Average of VEHS(31)",#REF!,"TIMEINT",DF$9,"VEHICLETRAVELTIMEMEASUREMENT",$D93),"--")</f>
        <v>--</v>
      </c>
      <c r="DG93" s="380" t="str">
        <f>IFERROR(GETPIVOTDATA("Average of VEHS(31)",#REF!,"TIMEINT",DG$9,"VEHICLETRAVELTIMEMEASUREMENT",$D93),"--")</f>
        <v>--</v>
      </c>
      <c r="DH93" s="380" t="str">
        <f>IFERROR(GETPIVOTDATA("Average of VEHS(31)",#REF!,"TIMEINT",DH$9,"VEHICLETRAVELTIMEMEASUREMENT",$D93),"--")</f>
        <v>--</v>
      </c>
      <c r="DI93" s="380" t="str">
        <f>IFERROR(GETPIVOTDATA("Average of VEHS(31)",#REF!,"TIMEINT",DI$9,"VEHICLETRAVELTIMEMEASUREMENT",$D93),"--")</f>
        <v>--</v>
      </c>
      <c r="DJ93" s="380" t="str">
        <f>IFERROR(GETPIVOTDATA("Average of VEHS(31)",#REF!,"TIMEINT",DJ$9,"VEHICLETRAVELTIMEMEASUREMENT",$D93),"--")</f>
        <v>--</v>
      </c>
      <c r="DK93" s="380" t="str">
        <f>IFERROR(GETPIVOTDATA("Average of VEHS(31)",#REF!,"TIMEINT",DK$9,"VEHICLETRAVELTIMEMEASUREMENT",$D93),"--")</f>
        <v>--</v>
      </c>
      <c r="DL93" s="380" t="str">
        <f>IFERROR(GETPIVOTDATA("Average of VEHS(31)",#REF!,"TIMEINT",DL$9,"VEHICLETRAVELTIMEMEASUREMENT",$D93),"--")</f>
        <v>--</v>
      </c>
      <c r="DM93" s="381" t="str">
        <f>IFERROR(GETPIVOTDATA("Average of VEHS(31)",#REF!,"TIMEINT",DM$9,"VEHICLETRAVELTIMEMEASUREMENT",$D93),"--")</f>
        <v>--</v>
      </c>
      <c r="DN93" s="387"/>
      <c r="DO93" s="259" t="str">
        <f t="shared" si="41"/>
        <v>--</v>
      </c>
      <c r="DP93" s="410" t="str">
        <f t="shared" si="42"/>
        <v>--</v>
      </c>
      <c r="DQ93" s="381">
        <f t="shared" si="43"/>
        <v>0</v>
      </c>
      <c r="DR93" s="305"/>
      <c r="DS93" s="259" t="str">
        <f>IFERROR(TIME(0,0,AVERAGEIFS('VISSIM Travel Time Outputs'!$K:$K,'VISSIM Travel Time Outputs'!$D:$D,$D93,'VISSIM Travel Time Outputs'!$A:$A,"AVG",'VISSIM Travel Time Outputs'!$B:$B,DS$9)),"-")</f>
        <v>-</v>
      </c>
      <c r="DT93" s="36" t="str">
        <f>IFERROR(TIME(0,0,AVERAGEIFS('VISSIM Travel Time Outputs'!$K:$K,'VISSIM Travel Time Outputs'!$D:$D,$D93,'VISSIM Travel Time Outputs'!$A:$A,"AVG",'VISSIM Travel Time Outputs'!$B:$B,DT$9)),"-")</f>
        <v>-</v>
      </c>
      <c r="DU93" s="36" t="str">
        <f>IFERROR(TIME(0,0,AVERAGEIFS('VISSIM Travel Time Outputs'!$K:$K,'VISSIM Travel Time Outputs'!$D:$D,$D93,'VISSIM Travel Time Outputs'!$A:$A,"AVG",'VISSIM Travel Time Outputs'!$B:$B,DU$9)),"-")</f>
        <v>-</v>
      </c>
      <c r="DV93" s="36" t="str">
        <f>IFERROR(TIME(0,0,AVERAGEIFS('VISSIM Travel Time Outputs'!$K:$K,'VISSIM Travel Time Outputs'!$D:$D,$D93,'VISSIM Travel Time Outputs'!$A:$A,"AVG",'VISSIM Travel Time Outputs'!$B:$B,DV$9)),"-")</f>
        <v>-</v>
      </c>
      <c r="DW93" s="36" t="str">
        <f>IFERROR(TIME(0,0,AVERAGEIFS('VISSIM Travel Time Outputs'!$K:$K,'VISSIM Travel Time Outputs'!$D:$D,$D93,'VISSIM Travel Time Outputs'!$A:$A,"AVG",'VISSIM Travel Time Outputs'!$B:$B,DW$9)),"-")</f>
        <v>-</v>
      </c>
      <c r="DX93" s="36" t="str">
        <f>IFERROR(TIME(0,0,AVERAGEIFS('VISSIM Travel Time Outputs'!$K:$K,'VISSIM Travel Time Outputs'!$D:$D,$D93,'VISSIM Travel Time Outputs'!$A:$A,"AVG",'VISSIM Travel Time Outputs'!$B:$B,DX$9)),"-")</f>
        <v>-</v>
      </c>
      <c r="DY93" s="36" t="str">
        <f>IFERROR(TIME(0,0,AVERAGEIFS('VISSIM Travel Time Outputs'!$K:$K,'VISSIM Travel Time Outputs'!$D:$D,$D93,'VISSIM Travel Time Outputs'!$A:$A,"AVG",'VISSIM Travel Time Outputs'!$B:$B,DY$9)),"-")</f>
        <v>-</v>
      </c>
      <c r="DZ93" s="36" t="str">
        <f>IFERROR(TIME(0,0,AVERAGEIFS('VISSIM Travel Time Outputs'!$K:$K,'VISSIM Travel Time Outputs'!$D:$D,$D93,'VISSIM Travel Time Outputs'!$A:$A,"AVG",'VISSIM Travel Time Outputs'!$B:$B,DZ$9)),"-")</f>
        <v>-</v>
      </c>
      <c r="EA93" s="36" t="str">
        <f>IFERROR(TIME(0,0,AVERAGEIFS('VISSIM Travel Time Outputs'!$K:$K,'VISSIM Travel Time Outputs'!$D:$D,$D93,'VISSIM Travel Time Outputs'!$A:$A,"AVG",'VISSIM Travel Time Outputs'!$B:$B,EA$9)),"-")</f>
        <v>-</v>
      </c>
      <c r="EB93" s="36" t="str">
        <f>IFERROR(TIME(0,0,AVERAGEIFS('VISSIM Travel Time Outputs'!$K:$K,'VISSIM Travel Time Outputs'!$D:$D,$D93,'VISSIM Travel Time Outputs'!$A:$A,"AVG",'VISSIM Travel Time Outputs'!$B:$B,EB$9)),"-")</f>
        <v>-</v>
      </c>
      <c r="EC93" s="36" t="str">
        <f>IFERROR(TIME(0,0,AVERAGEIFS('VISSIM Travel Time Outputs'!$K:$K,'VISSIM Travel Time Outputs'!$D:$D,$D93,'VISSIM Travel Time Outputs'!$A:$A,"AVG",'VISSIM Travel Time Outputs'!$B:$B,EC$9)),"-")</f>
        <v>-</v>
      </c>
      <c r="ED93" s="36" t="str">
        <f>IFERROR(TIME(0,0,AVERAGEIFS('VISSIM Travel Time Outputs'!$K:$K,'VISSIM Travel Time Outputs'!$D:$D,$D93,'VISSIM Travel Time Outputs'!$A:$A,"AVG",'VISSIM Travel Time Outputs'!$B:$B,ED$9)),"-")</f>
        <v>-</v>
      </c>
      <c r="EE93" s="36" t="str">
        <f>IFERROR(TIME(0,0,AVERAGEIFS('VISSIM Travel Time Outputs'!$K:$K,'VISSIM Travel Time Outputs'!$D:$D,$D93,'VISSIM Travel Time Outputs'!$A:$A,"AVG",'VISSIM Travel Time Outputs'!$B:$B,EE$9)),"-")</f>
        <v>-</v>
      </c>
      <c r="EF93" s="36" t="str">
        <f>IFERROR(TIME(0,0,AVERAGEIFS('VISSIM Travel Time Outputs'!$K:$K,'VISSIM Travel Time Outputs'!$D:$D,$D93,'VISSIM Travel Time Outputs'!$A:$A,"AVG",'VISSIM Travel Time Outputs'!$B:$B,EF$9)),"-")</f>
        <v>-</v>
      </c>
      <c r="EG93" s="36" t="str">
        <f>IFERROR(TIME(0,0,AVERAGEIFS('VISSIM Travel Time Outputs'!$K:$K,'VISSIM Travel Time Outputs'!$D:$D,$D93,'VISSIM Travel Time Outputs'!$A:$A,"AVG",'VISSIM Travel Time Outputs'!$B:$B,EG$9)),"-")</f>
        <v>-</v>
      </c>
      <c r="EH93" s="177" t="str">
        <f>IFERROR(TIME(0,0,AVERAGEIFS('VISSIM Travel Time Outputs'!$K:$K,'VISSIM Travel Time Outputs'!$D:$D,$D93,'VISSIM Travel Time Outputs'!$A:$A,"AVG",'VISSIM Travel Time Outputs'!$B:$B,EH$9)),"-")</f>
        <v>-</v>
      </c>
      <c r="EI93" s="164"/>
      <c r="EJ93" s="379" t="str">
        <f>IFERROR(AVERAGEIFS('VISSIM Travel Time Outputs'!$H:$H,'VISSIM Travel Time Outputs'!$D:$D,$D93,'VISSIM Travel Time Outputs'!$A:$A,"AVG",'VISSIM Travel Time Outputs'!$B:$B,EJ$9),"-")</f>
        <v>-</v>
      </c>
      <c r="EK93" s="380" t="str">
        <f>IFERROR(AVERAGEIFS('VISSIM Travel Time Outputs'!$H:$H,'VISSIM Travel Time Outputs'!$D:$D,$D93,'VISSIM Travel Time Outputs'!$A:$A,"AVG",'VISSIM Travel Time Outputs'!$B:$B,EK$9),"-")</f>
        <v>-</v>
      </c>
      <c r="EL93" s="380" t="str">
        <f>IFERROR(AVERAGEIFS('VISSIM Travel Time Outputs'!$H:$H,'VISSIM Travel Time Outputs'!$D:$D,$D93,'VISSIM Travel Time Outputs'!$A:$A,"AVG",'VISSIM Travel Time Outputs'!$B:$B,EL$9),"-")</f>
        <v>-</v>
      </c>
      <c r="EM93" s="380" t="str">
        <f>IFERROR(AVERAGEIFS('VISSIM Travel Time Outputs'!$H:$H,'VISSIM Travel Time Outputs'!$D:$D,$D93,'VISSIM Travel Time Outputs'!$A:$A,"AVG",'VISSIM Travel Time Outputs'!$B:$B,EM$9),"-")</f>
        <v>-</v>
      </c>
      <c r="EN93" s="380" t="str">
        <f>IFERROR(AVERAGEIFS('VISSIM Travel Time Outputs'!$H:$H,'VISSIM Travel Time Outputs'!$D:$D,$D93,'VISSIM Travel Time Outputs'!$A:$A,"AVG",'VISSIM Travel Time Outputs'!$B:$B,EN$9),"-")</f>
        <v>-</v>
      </c>
      <c r="EO93" s="380" t="str">
        <f>IFERROR(AVERAGEIFS('VISSIM Travel Time Outputs'!$H:$H,'VISSIM Travel Time Outputs'!$D:$D,$D93,'VISSIM Travel Time Outputs'!$A:$A,"AVG",'VISSIM Travel Time Outputs'!$B:$B,EO$9),"-")</f>
        <v>-</v>
      </c>
      <c r="EP93" s="380" t="str">
        <f>IFERROR(AVERAGEIFS('VISSIM Travel Time Outputs'!$H:$H,'VISSIM Travel Time Outputs'!$D:$D,$D93,'VISSIM Travel Time Outputs'!$A:$A,"AVG",'VISSIM Travel Time Outputs'!$B:$B,EP$9),"-")</f>
        <v>-</v>
      </c>
      <c r="EQ93" s="380" t="str">
        <f>IFERROR(AVERAGEIFS('VISSIM Travel Time Outputs'!$H:$H,'VISSIM Travel Time Outputs'!$D:$D,$D93,'VISSIM Travel Time Outputs'!$A:$A,"AVG",'VISSIM Travel Time Outputs'!$B:$B,EQ$9),"-")</f>
        <v>-</v>
      </c>
      <c r="ER93" s="380" t="str">
        <f>IFERROR(AVERAGEIFS('VISSIM Travel Time Outputs'!$H:$H,'VISSIM Travel Time Outputs'!$D:$D,$D93,'VISSIM Travel Time Outputs'!$A:$A,"AVG",'VISSIM Travel Time Outputs'!$B:$B,ER$9),"-")</f>
        <v>-</v>
      </c>
      <c r="ES93" s="380" t="str">
        <f>IFERROR(AVERAGEIFS('VISSIM Travel Time Outputs'!$H:$H,'VISSIM Travel Time Outputs'!$D:$D,$D93,'VISSIM Travel Time Outputs'!$A:$A,"AVG",'VISSIM Travel Time Outputs'!$B:$B,ES$9),"-")</f>
        <v>-</v>
      </c>
      <c r="ET93" s="380" t="str">
        <f>IFERROR(AVERAGEIFS('VISSIM Travel Time Outputs'!$H:$H,'VISSIM Travel Time Outputs'!$D:$D,$D93,'VISSIM Travel Time Outputs'!$A:$A,"AVG",'VISSIM Travel Time Outputs'!$B:$B,ET$9),"-")</f>
        <v>-</v>
      </c>
      <c r="EU93" s="380" t="str">
        <f>IFERROR(AVERAGEIFS('VISSIM Travel Time Outputs'!$H:$H,'VISSIM Travel Time Outputs'!$D:$D,$D93,'VISSIM Travel Time Outputs'!$A:$A,"AVG",'VISSIM Travel Time Outputs'!$B:$B,EU$9),"-")</f>
        <v>-</v>
      </c>
      <c r="EV93" s="380" t="str">
        <f>IFERROR(AVERAGEIFS('VISSIM Travel Time Outputs'!$H:$H,'VISSIM Travel Time Outputs'!$D:$D,$D93,'VISSIM Travel Time Outputs'!$A:$A,"AVG",'VISSIM Travel Time Outputs'!$B:$B,EV$9),"-")</f>
        <v>-</v>
      </c>
      <c r="EW93" s="380" t="str">
        <f>IFERROR(AVERAGEIFS('VISSIM Travel Time Outputs'!$H:$H,'VISSIM Travel Time Outputs'!$D:$D,$D93,'VISSIM Travel Time Outputs'!$A:$A,"AVG",'VISSIM Travel Time Outputs'!$B:$B,EW$9),"-")</f>
        <v>-</v>
      </c>
      <c r="EX93" s="380" t="str">
        <f>IFERROR(AVERAGEIFS('VISSIM Travel Time Outputs'!$H:$H,'VISSIM Travel Time Outputs'!$D:$D,$D93,'VISSIM Travel Time Outputs'!$A:$A,"AVG",'VISSIM Travel Time Outputs'!$B:$B,EX$9),"-")</f>
        <v>-</v>
      </c>
      <c r="EY93" s="381" t="str">
        <f>IFERROR(AVERAGEIFS('VISSIM Travel Time Outputs'!$H:$H,'VISSIM Travel Time Outputs'!$D:$D,$D93,'VISSIM Travel Time Outputs'!$A:$A,"AVG",'VISSIM Travel Time Outputs'!$B:$B,EY$9),"-")</f>
        <v>-</v>
      </c>
      <c r="EZ93" s="304"/>
      <c r="FA93" s="259" t="str">
        <f t="shared" si="44"/>
        <v>--</v>
      </c>
      <c r="FB93" s="410" t="str">
        <f t="shared" si="45"/>
        <v>--</v>
      </c>
      <c r="FC93" s="381">
        <f t="shared" si="46"/>
        <v>0</v>
      </c>
      <c r="FD93" s="387"/>
      <c r="FE93" s="259" t="str">
        <f>IFERROR(GETPIVOTDATA("Average of TRAVTM(40)",#REF!,"TIMEINT",FE$9,"VEHICLETRAVELTIMEMEASUREMENT",$D93)/3600/24,"--")</f>
        <v>--</v>
      </c>
      <c r="FF93" s="36" t="str">
        <f>IFERROR(GETPIVOTDATA("Average of TRAVTM(40)",#REF!,"TIMEINT",FF$9,"VEHICLETRAVELTIMEMEASUREMENT",$D93)/3600/24,"--")</f>
        <v>--</v>
      </c>
      <c r="FG93" s="36" t="str">
        <f>IFERROR(GETPIVOTDATA("Average of TRAVTM(40)",#REF!,"TIMEINT",FG$9,"VEHICLETRAVELTIMEMEASUREMENT",$D93)/3600/24,"--")</f>
        <v>--</v>
      </c>
      <c r="FH93" s="36" t="str">
        <f>IFERROR(GETPIVOTDATA("Average of TRAVTM(40)",#REF!,"TIMEINT",FH$9,"VEHICLETRAVELTIMEMEASUREMENT",$D93)/3600/24,"--")</f>
        <v>--</v>
      </c>
      <c r="FI93" s="36" t="str">
        <f>IFERROR(GETPIVOTDATA("Average of TRAVTM(40)",#REF!,"TIMEINT",FI$9,"VEHICLETRAVELTIMEMEASUREMENT",$D93)/3600/24,"--")</f>
        <v>--</v>
      </c>
      <c r="FJ93" s="36" t="str">
        <f>IFERROR(GETPIVOTDATA("Average of TRAVTM(40)",#REF!,"TIMEINT",FJ$9,"VEHICLETRAVELTIMEMEASUREMENT",$D93)/3600/24,"--")</f>
        <v>--</v>
      </c>
      <c r="FK93" s="36" t="str">
        <f>IFERROR(GETPIVOTDATA("Average of TRAVTM(40)",#REF!,"TIMEINT",FK$9,"VEHICLETRAVELTIMEMEASUREMENT",$D93)/3600/24,"--")</f>
        <v>--</v>
      </c>
      <c r="FL93" s="36" t="str">
        <f>IFERROR(GETPIVOTDATA("Average of TRAVTM(40)",#REF!,"TIMEINT",FL$9,"VEHICLETRAVELTIMEMEASUREMENT",$D93)/3600/24,"--")</f>
        <v>--</v>
      </c>
      <c r="FM93" s="36" t="str">
        <f>IFERROR(GETPIVOTDATA("Average of TRAVTM(40)",#REF!,"TIMEINT",FM$9,"VEHICLETRAVELTIMEMEASUREMENT",$D93)/3600/24,"--")</f>
        <v>--</v>
      </c>
      <c r="FN93" s="36" t="str">
        <f>IFERROR(GETPIVOTDATA("Average of TRAVTM(40)",#REF!,"TIMEINT",FN$9,"VEHICLETRAVELTIMEMEASUREMENT",$D93)/3600/24,"--")</f>
        <v>--</v>
      </c>
      <c r="FO93" s="36" t="str">
        <f>IFERROR(GETPIVOTDATA("Average of TRAVTM(40)",#REF!,"TIMEINT",FO$9,"VEHICLETRAVELTIMEMEASUREMENT",$D93)/3600/24,"--")</f>
        <v>--</v>
      </c>
      <c r="FP93" s="36" t="str">
        <f>IFERROR(GETPIVOTDATA("Average of TRAVTM(40)",#REF!,"TIMEINT",FP$9,"VEHICLETRAVELTIMEMEASUREMENT",$D93)/3600/24,"--")</f>
        <v>--</v>
      </c>
      <c r="FQ93" s="36" t="str">
        <f>IFERROR(GETPIVOTDATA("Average of TRAVTM(40)",#REF!,"TIMEINT",FQ$9,"VEHICLETRAVELTIMEMEASUREMENT",$D93)/3600/24,"--")</f>
        <v>--</v>
      </c>
      <c r="FR93" s="36" t="str">
        <f>IFERROR(GETPIVOTDATA("Average of TRAVTM(40)",#REF!,"TIMEINT",FR$9,"VEHICLETRAVELTIMEMEASUREMENT",$D93)/3600/24,"--")</f>
        <v>--</v>
      </c>
      <c r="FS93" s="36" t="str">
        <f>IFERROR(GETPIVOTDATA("Average of TRAVTM(40)",#REF!,"TIMEINT",FS$9,"VEHICLETRAVELTIMEMEASUREMENT",$D93)/3600/24,"--")</f>
        <v>--</v>
      </c>
      <c r="FT93" s="177" t="str">
        <f>IFERROR(GETPIVOTDATA("Average of TRAVTM(40)",#REF!,"TIMEINT",FT$9,"VEHICLETRAVELTIMEMEASUREMENT",$D93)/3600/24,"--")</f>
        <v>--</v>
      </c>
      <c r="FU93" s="387"/>
      <c r="FV93" s="379" t="str">
        <f>IFERROR(GETPIVOTDATA("Average of VEHS(40)",#REF!,"TIMEINT",FV$9,"VEHICLETRAVELTIMEMEASUREMENT",$D93),"--")</f>
        <v>--</v>
      </c>
      <c r="FW93" s="380" t="str">
        <f>IFERROR(GETPIVOTDATA("Average of VEHS(40)",#REF!,"TIMEINT",FW$9,"VEHICLETRAVELTIMEMEASUREMENT",$D93),"--")</f>
        <v>--</v>
      </c>
      <c r="FX93" s="380" t="str">
        <f>IFERROR(GETPIVOTDATA("Average of VEHS(40)",#REF!,"TIMEINT",FX$9,"VEHICLETRAVELTIMEMEASUREMENT",$D93),"--")</f>
        <v>--</v>
      </c>
      <c r="FY93" s="380" t="str">
        <f>IFERROR(GETPIVOTDATA("Average of VEHS(40)",#REF!,"TIMEINT",FY$9,"VEHICLETRAVELTIMEMEASUREMENT",$D93),"--")</f>
        <v>--</v>
      </c>
      <c r="FZ93" s="380" t="str">
        <f>IFERROR(GETPIVOTDATA("Average of VEHS(40)",#REF!,"TIMEINT",FZ$9,"VEHICLETRAVELTIMEMEASUREMENT",$D93),"--")</f>
        <v>--</v>
      </c>
      <c r="GA93" s="380" t="str">
        <f>IFERROR(GETPIVOTDATA("Average of VEHS(40)",#REF!,"TIMEINT",GA$9,"VEHICLETRAVELTIMEMEASUREMENT",$D93),"--")</f>
        <v>--</v>
      </c>
      <c r="GB93" s="380" t="str">
        <f>IFERROR(GETPIVOTDATA("Average of VEHS(40)",#REF!,"TIMEINT",GB$9,"VEHICLETRAVELTIMEMEASUREMENT",$D93),"--")</f>
        <v>--</v>
      </c>
      <c r="GC93" s="380" t="str">
        <f>IFERROR(GETPIVOTDATA("Average of VEHS(40)",#REF!,"TIMEINT",GC$9,"VEHICLETRAVELTIMEMEASUREMENT",$D93),"--")</f>
        <v>--</v>
      </c>
      <c r="GD93" s="380" t="str">
        <f>IFERROR(GETPIVOTDATA("Average of VEHS(40)",#REF!,"TIMEINT",GD$9,"VEHICLETRAVELTIMEMEASUREMENT",$D93),"--")</f>
        <v>--</v>
      </c>
      <c r="GE93" s="380" t="str">
        <f>IFERROR(GETPIVOTDATA("Average of VEHS(40)",#REF!,"TIMEINT",GE$9,"VEHICLETRAVELTIMEMEASUREMENT",$D93),"--")</f>
        <v>--</v>
      </c>
      <c r="GF93" s="380" t="str">
        <f>IFERROR(GETPIVOTDATA("Average of VEHS(40)",#REF!,"TIMEINT",GF$9,"VEHICLETRAVELTIMEMEASUREMENT",$D93),"--")</f>
        <v>--</v>
      </c>
      <c r="GG93" s="380" t="str">
        <f>IFERROR(GETPIVOTDATA("Average of VEHS(40)",#REF!,"TIMEINT",GG$9,"VEHICLETRAVELTIMEMEASUREMENT",$D93),"--")</f>
        <v>--</v>
      </c>
      <c r="GH93" s="380" t="str">
        <f>IFERROR(GETPIVOTDATA("Average of VEHS(40)",#REF!,"TIMEINT",GH$9,"VEHICLETRAVELTIMEMEASUREMENT",$D93),"--")</f>
        <v>--</v>
      </c>
      <c r="GI93" s="380" t="str">
        <f>IFERROR(GETPIVOTDATA("Average of VEHS(40)",#REF!,"TIMEINT",GI$9,"VEHICLETRAVELTIMEMEASUREMENT",$D93),"--")</f>
        <v>--</v>
      </c>
      <c r="GJ93" s="380" t="str">
        <f>IFERROR(GETPIVOTDATA("Average of VEHS(40)",#REF!,"TIMEINT",GJ$9,"VEHICLETRAVELTIMEMEASUREMENT",$D93),"--")</f>
        <v>--</v>
      </c>
      <c r="GK93" s="381" t="str">
        <f>IFERROR(GETPIVOTDATA("Average of VEHS(40)",#REF!,"TIMEINT",GK$9,"VEHICLETRAVELTIMEMEASUREMENT",$D93),"--")</f>
        <v>--</v>
      </c>
      <c r="GL93" s="387"/>
      <c r="GM93" s="259" t="str">
        <f t="shared" si="47"/>
        <v>--</v>
      </c>
      <c r="GN93" s="410" t="str">
        <f t="shared" si="48"/>
        <v>--</v>
      </c>
      <c r="GO93" s="381">
        <f t="shared" si="49"/>
        <v>0</v>
      </c>
      <c r="GP93" s="387"/>
      <c r="GQ93" s="259" t="str">
        <f>IFERROR(GETPIVOTDATA("Average of TRAVTM(60)",#REF!,"TIMEINT",GQ$9,"VEHICLETRAVELTIMEMEASUREMENT",$D93)/3600/24,"--")</f>
        <v>--</v>
      </c>
      <c r="GR93" s="36" t="str">
        <f>IFERROR(GETPIVOTDATA("Average of TRAVTM(60)",#REF!,"TIMEINT",GR$9,"VEHICLETRAVELTIMEMEASUREMENT",$D93)/3600/24,"--")</f>
        <v>--</v>
      </c>
      <c r="GS93" s="36" t="str">
        <f>IFERROR(GETPIVOTDATA("Average of TRAVTM(60)",#REF!,"TIMEINT",GS$9,"VEHICLETRAVELTIMEMEASUREMENT",$D93)/3600/24,"--")</f>
        <v>--</v>
      </c>
      <c r="GT93" s="36" t="str">
        <f>IFERROR(GETPIVOTDATA("Average of TRAVTM(60)",#REF!,"TIMEINT",GT$9,"VEHICLETRAVELTIMEMEASUREMENT",$D93)/3600/24,"--")</f>
        <v>--</v>
      </c>
      <c r="GU93" s="36" t="str">
        <f>IFERROR(GETPIVOTDATA("Average of TRAVTM(60)",#REF!,"TIMEINT",GU$9,"VEHICLETRAVELTIMEMEASUREMENT",$D93)/3600/24,"--")</f>
        <v>--</v>
      </c>
      <c r="GV93" s="36" t="str">
        <f>IFERROR(GETPIVOTDATA("Average of TRAVTM(60)",#REF!,"TIMEINT",GV$9,"VEHICLETRAVELTIMEMEASUREMENT",$D93)/3600/24,"--")</f>
        <v>--</v>
      </c>
      <c r="GW93" s="36" t="str">
        <f>IFERROR(GETPIVOTDATA("Average of TRAVTM(60)",#REF!,"TIMEINT",GW$9,"VEHICLETRAVELTIMEMEASUREMENT",$D93)/3600/24,"--")</f>
        <v>--</v>
      </c>
      <c r="GX93" s="36" t="str">
        <f>IFERROR(GETPIVOTDATA("Average of TRAVTM(60)",#REF!,"TIMEINT",GX$9,"VEHICLETRAVELTIMEMEASUREMENT",$D93)/3600/24,"--")</f>
        <v>--</v>
      </c>
      <c r="GY93" s="36" t="str">
        <f>IFERROR(GETPIVOTDATA("Average of TRAVTM(60)",#REF!,"TIMEINT",GY$9,"VEHICLETRAVELTIMEMEASUREMENT",$D93)/3600/24,"--")</f>
        <v>--</v>
      </c>
      <c r="GZ93" s="36" t="str">
        <f>IFERROR(GETPIVOTDATA("Average of TRAVTM(60)",#REF!,"TIMEINT",GZ$9,"VEHICLETRAVELTIMEMEASUREMENT",$D93)/3600/24,"--")</f>
        <v>--</v>
      </c>
      <c r="HA93" s="36" t="str">
        <f>IFERROR(GETPIVOTDATA("Average of TRAVTM(60)",#REF!,"TIMEINT",HA$9,"VEHICLETRAVELTIMEMEASUREMENT",$D93)/3600/24,"--")</f>
        <v>--</v>
      </c>
      <c r="HB93" s="36" t="str">
        <f>IFERROR(GETPIVOTDATA("Average of TRAVTM(60)",#REF!,"TIMEINT",HB$9,"VEHICLETRAVELTIMEMEASUREMENT",$D93)/3600/24,"--")</f>
        <v>--</v>
      </c>
      <c r="HC93" s="36" t="str">
        <f>IFERROR(GETPIVOTDATA("Average of TRAVTM(60)",#REF!,"TIMEINT",HC$9,"VEHICLETRAVELTIMEMEASUREMENT",$D93)/3600/24,"--")</f>
        <v>--</v>
      </c>
      <c r="HD93" s="36" t="str">
        <f>IFERROR(GETPIVOTDATA("Average of TRAVTM(60)",#REF!,"TIMEINT",HD$9,"VEHICLETRAVELTIMEMEASUREMENT",$D93)/3600/24,"--")</f>
        <v>--</v>
      </c>
      <c r="HE93" s="36" t="str">
        <f>IFERROR(GETPIVOTDATA("Average of TRAVTM(60)",#REF!,"TIMEINT",HE$9,"VEHICLETRAVELTIMEMEASUREMENT",$D93)/3600/24,"--")</f>
        <v>--</v>
      </c>
      <c r="HF93" s="177" t="str">
        <f>IFERROR(GETPIVOTDATA("Average of TRAVTM(60)",#REF!,"TIMEINT",HF$9,"VEHICLETRAVELTIMEMEASUREMENT",$D93)/3600/24,"--")</f>
        <v>--</v>
      </c>
      <c r="HG93" s="387"/>
      <c r="HH93" s="379" t="str">
        <f>IFERROR(GETPIVOTDATA("Average of VEHS(60)",#REF!,"TIMEINT",HH$9,"VEHICLETRAVELTIMEMEASUREMENT",$D93),"--")</f>
        <v>--</v>
      </c>
      <c r="HI93" s="380" t="str">
        <f>IFERROR(GETPIVOTDATA("Average of VEHS(60)",#REF!,"TIMEINT",HI$9,"VEHICLETRAVELTIMEMEASUREMENT",$D93),"--")</f>
        <v>--</v>
      </c>
      <c r="HJ93" s="380" t="str">
        <f>IFERROR(GETPIVOTDATA("Average of VEHS(60)",#REF!,"TIMEINT",HJ$9,"VEHICLETRAVELTIMEMEASUREMENT",$D93),"--")</f>
        <v>--</v>
      </c>
      <c r="HK93" s="380" t="str">
        <f>IFERROR(GETPIVOTDATA("Average of VEHS(60)",#REF!,"TIMEINT",HK$9,"VEHICLETRAVELTIMEMEASUREMENT",$D93),"--")</f>
        <v>--</v>
      </c>
      <c r="HL93" s="380" t="str">
        <f>IFERROR(GETPIVOTDATA("Average of VEHS(60)",#REF!,"TIMEINT",HL$9,"VEHICLETRAVELTIMEMEASUREMENT",$D93),"--")</f>
        <v>--</v>
      </c>
      <c r="HM93" s="380" t="str">
        <f>IFERROR(GETPIVOTDATA("Average of VEHS(60)",#REF!,"TIMEINT",HM$9,"VEHICLETRAVELTIMEMEASUREMENT",$D93),"--")</f>
        <v>--</v>
      </c>
      <c r="HN93" s="380" t="str">
        <f>IFERROR(GETPIVOTDATA("Average of VEHS(60)",#REF!,"TIMEINT",HN$9,"VEHICLETRAVELTIMEMEASUREMENT",$D93),"--")</f>
        <v>--</v>
      </c>
      <c r="HO93" s="380" t="str">
        <f>IFERROR(GETPIVOTDATA("Average of VEHS(60)",#REF!,"TIMEINT",HO$9,"VEHICLETRAVELTIMEMEASUREMENT",$D93),"--")</f>
        <v>--</v>
      </c>
      <c r="HP93" s="380" t="str">
        <f>IFERROR(GETPIVOTDATA("Average of VEHS(60)",#REF!,"TIMEINT",HP$9,"VEHICLETRAVELTIMEMEASUREMENT",$D93),"--")</f>
        <v>--</v>
      </c>
      <c r="HQ93" s="380" t="str">
        <f>IFERROR(GETPIVOTDATA("Average of VEHS(60)",#REF!,"TIMEINT",HQ$9,"VEHICLETRAVELTIMEMEASUREMENT",$D93),"--")</f>
        <v>--</v>
      </c>
      <c r="HR93" s="380" t="str">
        <f>IFERROR(GETPIVOTDATA("Average of VEHS(60)",#REF!,"TIMEINT",HR$9,"VEHICLETRAVELTIMEMEASUREMENT",$D93),"--")</f>
        <v>--</v>
      </c>
      <c r="HS93" s="380" t="str">
        <f>IFERROR(GETPIVOTDATA("Average of VEHS(60)",#REF!,"TIMEINT",HS$9,"VEHICLETRAVELTIMEMEASUREMENT",$D93),"--")</f>
        <v>--</v>
      </c>
      <c r="HT93" s="380" t="str">
        <f>IFERROR(GETPIVOTDATA("Average of VEHS(60)",#REF!,"TIMEINT",HT$9,"VEHICLETRAVELTIMEMEASUREMENT",$D93),"--")</f>
        <v>--</v>
      </c>
      <c r="HU93" s="380" t="str">
        <f>IFERROR(GETPIVOTDATA("Average of VEHS(60)",#REF!,"TIMEINT",HU$9,"VEHICLETRAVELTIMEMEASUREMENT",$D93),"--")</f>
        <v>--</v>
      </c>
      <c r="HV93" s="380" t="str">
        <f>IFERROR(GETPIVOTDATA("Average of VEHS(60)",#REF!,"TIMEINT",HV$9,"VEHICLETRAVELTIMEMEASUREMENT",$D93),"--")</f>
        <v>--</v>
      </c>
      <c r="HW93" s="381" t="str">
        <f>IFERROR(GETPIVOTDATA("Average of VEHS(60)",#REF!,"TIMEINT",HW$9,"VEHICLETRAVELTIMEMEASUREMENT",$D93),"--")</f>
        <v>--</v>
      </c>
      <c r="HX93" s="387"/>
      <c r="HY93" s="259" t="str">
        <f t="shared" si="50"/>
        <v>--</v>
      </c>
      <c r="HZ93" s="410" t="str">
        <f t="shared" si="51"/>
        <v>--</v>
      </c>
      <c r="IA93" s="381">
        <f t="shared" si="52"/>
        <v>0</v>
      </c>
      <c r="IB93" s="716"/>
      <c r="IC93" s="379" t="str">
        <f>IFERROR(AVERAGEIFS('VISSIM Travel Time Outputs'!$L:$L,'VISSIM Travel Time Outputs'!$D:$D,$D93,'VISSIM Travel Time Outputs'!$A:$A,"AVG",'VISSIM Travel Time Outputs'!$B:$B,IC$9),"-")</f>
        <v>-</v>
      </c>
      <c r="ID93" s="380" t="str">
        <f>IFERROR(AVERAGEIFS('VISSIM Travel Time Outputs'!$L:$L,'VISSIM Travel Time Outputs'!$D:$D,$D93,'VISSIM Travel Time Outputs'!$A:$A,"AVG",'VISSIM Travel Time Outputs'!$B:$B,ID$9),"-")</f>
        <v>-</v>
      </c>
      <c r="IE93" s="380" t="str">
        <f>IFERROR(AVERAGEIFS('VISSIM Travel Time Outputs'!$L:$L,'VISSIM Travel Time Outputs'!$D:$D,$D93,'VISSIM Travel Time Outputs'!$A:$A,"AVG",'VISSIM Travel Time Outputs'!$B:$B,IE$9),"-")</f>
        <v>-</v>
      </c>
      <c r="IF93" s="380" t="str">
        <f>IFERROR(AVERAGEIFS('VISSIM Travel Time Outputs'!$L:$L,'VISSIM Travel Time Outputs'!$D:$D,$D93,'VISSIM Travel Time Outputs'!$A:$A,"AVG",'VISSIM Travel Time Outputs'!$B:$B,IF$9),"-")</f>
        <v>-</v>
      </c>
      <c r="IG93" s="380" t="str">
        <f>IFERROR(AVERAGEIFS('VISSIM Travel Time Outputs'!$L:$L,'VISSIM Travel Time Outputs'!$D:$D,$D93,'VISSIM Travel Time Outputs'!$A:$A,"AVG",'VISSIM Travel Time Outputs'!$B:$B,IG$9),"-")</f>
        <v>-</v>
      </c>
      <c r="IH93" s="380" t="str">
        <f>IFERROR(AVERAGEIFS('VISSIM Travel Time Outputs'!$L:$L,'VISSIM Travel Time Outputs'!$D:$D,$D93,'VISSIM Travel Time Outputs'!$A:$A,"AVG",'VISSIM Travel Time Outputs'!$B:$B,IH$9),"-")</f>
        <v>-</v>
      </c>
      <c r="II93" s="380" t="str">
        <f>IFERROR(AVERAGEIFS('VISSIM Travel Time Outputs'!$L:$L,'VISSIM Travel Time Outputs'!$D:$D,$D93,'VISSIM Travel Time Outputs'!$A:$A,"AVG",'VISSIM Travel Time Outputs'!$B:$B,II$9),"-")</f>
        <v>-</v>
      </c>
      <c r="IJ93" s="380" t="str">
        <f>IFERROR(AVERAGEIFS('VISSIM Travel Time Outputs'!$L:$L,'VISSIM Travel Time Outputs'!$D:$D,$D93,'VISSIM Travel Time Outputs'!$A:$A,"AVG",'VISSIM Travel Time Outputs'!$B:$B,IJ$9),"-")</f>
        <v>-</v>
      </c>
      <c r="IK93" s="380" t="str">
        <f>IFERROR(AVERAGEIFS('VISSIM Travel Time Outputs'!$L:$L,'VISSIM Travel Time Outputs'!$D:$D,$D93,'VISSIM Travel Time Outputs'!$A:$A,"AVG",'VISSIM Travel Time Outputs'!$B:$B,IK$9),"-")</f>
        <v>-</v>
      </c>
      <c r="IL93" s="380" t="str">
        <f>IFERROR(AVERAGEIFS('VISSIM Travel Time Outputs'!$L:$L,'VISSIM Travel Time Outputs'!$D:$D,$D93,'VISSIM Travel Time Outputs'!$A:$A,"AVG",'VISSIM Travel Time Outputs'!$B:$B,IL$9),"-")</f>
        <v>-</v>
      </c>
      <c r="IM93" s="380" t="str">
        <f>IFERROR(AVERAGEIFS('VISSIM Travel Time Outputs'!$L:$L,'VISSIM Travel Time Outputs'!$D:$D,$D93,'VISSIM Travel Time Outputs'!$A:$A,"AVG",'VISSIM Travel Time Outputs'!$B:$B,IM$9),"-")</f>
        <v>-</v>
      </c>
      <c r="IN93" s="380" t="str">
        <f>IFERROR(AVERAGEIFS('VISSIM Travel Time Outputs'!$L:$L,'VISSIM Travel Time Outputs'!$D:$D,$D93,'VISSIM Travel Time Outputs'!$A:$A,"AVG",'VISSIM Travel Time Outputs'!$B:$B,IN$9),"-")</f>
        <v>-</v>
      </c>
      <c r="IO93" s="380" t="str">
        <f>IFERROR(AVERAGEIFS('VISSIM Travel Time Outputs'!$L:$L,'VISSIM Travel Time Outputs'!$D:$D,$D93,'VISSIM Travel Time Outputs'!$A:$A,"AVG",'VISSIM Travel Time Outputs'!$B:$B,IO$9),"-")</f>
        <v>-</v>
      </c>
      <c r="IP93" s="380" t="str">
        <f>IFERROR(AVERAGEIFS('VISSIM Travel Time Outputs'!$L:$L,'VISSIM Travel Time Outputs'!$D:$D,$D93,'VISSIM Travel Time Outputs'!$A:$A,"AVG",'VISSIM Travel Time Outputs'!$B:$B,IP$9),"-")</f>
        <v>-</v>
      </c>
      <c r="IQ93" s="380" t="str">
        <f>IFERROR(AVERAGEIFS('VISSIM Travel Time Outputs'!$L:$L,'VISSIM Travel Time Outputs'!$D:$D,$D93,'VISSIM Travel Time Outputs'!$A:$A,"AVG",'VISSIM Travel Time Outputs'!$B:$B,IQ$9),"-")</f>
        <v>-</v>
      </c>
      <c r="IR93" s="381" t="str">
        <f>IFERROR(AVERAGEIFS('VISSIM Travel Time Outputs'!$L:$L,'VISSIM Travel Time Outputs'!$D:$D,$D93,'VISSIM Travel Time Outputs'!$A:$A,"AVG",'VISSIM Travel Time Outputs'!$B:$B,IR$9),"-")</f>
        <v>-</v>
      </c>
      <c r="IS93" s="381" t="str">
        <f t="shared" si="53"/>
        <v>--</v>
      </c>
    </row>
    <row r="94" spans="1:253" x14ac:dyDescent="0.25">
      <c r="A94" s="302" t="str">
        <f t="shared" si="34"/>
        <v>H</v>
      </c>
      <c r="B94" s="375">
        <f t="shared" si="54"/>
        <v>85</v>
      </c>
      <c r="C94" s="475">
        <f>INDEX('Input - Travel Times'!$B$3:$AL$103,MATCH($B94,'Input - Travel Times'!$B$3:$B$103,0),MATCH(C$9,'Input - Travel Times'!$B$3:$AL$3,0))</f>
        <v>0</v>
      </c>
      <c r="D94" s="194">
        <f>INDEX('Input - Travel Times'!$B$3:$AS$103,MATCH($B94,'Input - Travel Times'!$B$3:$B$103,0),MATCH(D$9,'Input - Travel Times'!$B$3:$AS$3,0))</f>
        <v>0</v>
      </c>
      <c r="E94" s="582">
        <f>TIME(0,0,INDEX('Input - Travel Times'!$B$3:$AL$103,MATCH($B94,'Input - Travel Times'!$B$3:$B$103,0),MATCH(E$9,'Input - Travel Times'!$B$3:$AL$3,0)))</f>
        <v>0</v>
      </c>
      <c r="F94" s="582">
        <f>TIME(0,0,INDEX('Input - Travel Times'!$B$3:$AL$103,MATCH($B94,'Input - Travel Times'!$B$3:$B$103,0),MATCH(F$9,'Input - Travel Times'!$B$3:$AL$3,0)))</f>
        <v>0</v>
      </c>
      <c r="G94" s="582">
        <f>TIME(0,0,INDEX('Input - Travel Times'!$B$3:$AL$103,MATCH($B94,'Input - Travel Times'!$B$3:$B$103,0),MATCH(G$9,'Input - Travel Times'!$B$3:$AL$3,0)))</f>
        <v>0</v>
      </c>
      <c r="H94" s="173"/>
      <c r="I94" s="259" t="str">
        <f>IFERROR(TIME(0,0,AVERAGEIFS('VISSIM Travel Time Outputs'!$I:$I,'VISSIM Travel Time Outputs'!$D:$D,$D94,'VISSIM Travel Time Outputs'!$A:$A,"AVG",'VISSIM Travel Time Outputs'!$B:$B,I$9)),"-")</f>
        <v>-</v>
      </c>
      <c r="J94" s="36" t="str">
        <f>IFERROR(TIME(0,0,AVERAGEIFS('VISSIM Travel Time Outputs'!$I:$I,'VISSIM Travel Time Outputs'!$D:$D,$D94,'VISSIM Travel Time Outputs'!$A:$A,"AVG",'VISSIM Travel Time Outputs'!$B:$B,J$9)),"-")</f>
        <v>-</v>
      </c>
      <c r="K94" s="36" t="str">
        <f>IFERROR(TIME(0,0,AVERAGEIFS('VISSIM Travel Time Outputs'!$I:$I,'VISSIM Travel Time Outputs'!$D:$D,$D94,'VISSIM Travel Time Outputs'!$A:$A,"AVG",'VISSIM Travel Time Outputs'!$B:$B,K$9)),"-")</f>
        <v>-</v>
      </c>
      <c r="L94" s="36" t="str">
        <f>IFERROR(TIME(0,0,AVERAGEIFS('VISSIM Travel Time Outputs'!$I:$I,'VISSIM Travel Time Outputs'!$D:$D,$D94,'VISSIM Travel Time Outputs'!$A:$A,"AVG",'VISSIM Travel Time Outputs'!$B:$B,L$9)),"-")</f>
        <v>-</v>
      </c>
      <c r="M94" s="36" t="str">
        <f>IFERROR(TIME(0,0,AVERAGEIFS('VISSIM Travel Time Outputs'!$I:$I,'VISSIM Travel Time Outputs'!$D:$D,$D94,'VISSIM Travel Time Outputs'!$A:$A,"AVG",'VISSIM Travel Time Outputs'!$B:$B,M$9)),"-")</f>
        <v>-</v>
      </c>
      <c r="N94" s="36" t="str">
        <f>IFERROR(TIME(0,0,AVERAGEIFS('VISSIM Travel Time Outputs'!$I:$I,'VISSIM Travel Time Outputs'!$D:$D,$D94,'VISSIM Travel Time Outputs'!$A:$A,"AVG",'VISSIM Travel Time Outputs'!$B:$B,N$9)),"-")</f>
        <v>-</v>
      </c>
      <c r="O94" s="36" t="str">
        <f>IFERROR(TIME(0,0,AVERAGEIFS('VISSIM Travel Time Outputs'!$I:$I,'VISSIM Travel Time Outputs'!$D:$D,$D94,'VISSIM Travel Time Outputs'!$A:$A,"AVG",'VISSIM Travel Time Outputs'!$B:$B,O$9)),"-")</f>
        <v>-</v>
      </c>
      <c r="P94" s="36" t="str">
        <f>IFERROR(TIME(0,0,AVERAGEIFS('VISSIM Travel Time Outputs'!$I:$I,'VISSIM Travel Time Outputs'!$D:$D,$D94,'VISSIM Travel Time Outputs'!$A:$A,"AVG",'VISSIM Travel Time Outputs'!$B:$B,P$9)),"-")</f>
        <v>-</v>
      </c>
      <c r="Q94" s="36" t="str">
        <f>IFERROR(TIME(0,0,AVERAGEIFS('VISSIM Travel Time Outputs'!$I:$I,'VISSIM Travel Time Outputs'!$D:$D,$D94,'VISSIM Travel Time Outputs'!$A:$A,"AVG",'VISSIM Travel Time Outputs'!$B:$B,Q$9)),"-")</f>
        <v>-</v>
      </c>
      <c r="R94" s="36" t="str">
        <f>IFERROR(TIME(0,0,AVERAGEIFS('VISSIM Travel Time Outputs'!$I:$I,'VISSIM Travel Time Outputs'!$D:$D,$D94,'VISSIM Travel Time Outputs'!$A:$A,"AVG",'VISSIM Travel Time Outputs'!$B:$B,R$9)),"-")</f>
        <v>-</v>
      </c>
      <c r="S94" s="36" t="str">
        <f>IFERROR(TIME(0,0,AVERAGEIFS('VISSIM Travel Time Outputs'!$I:$I,'VISSIM Travel Time Outputs'!$D:$D,$D94,'VISSIM Travel Time Outputs'!$A:$A,"AVG",'VISSIM Travel Time Outputs'!$B:$B,S$9)),"-")</f>
        <v>-</v>
      </c>
      <c r="T94" s="36" t="str">
        <f>IFERROR(TIME(0,0,AVERAGEIFS('VISSIM Travel Time Outputs'!$I:$I,'VISSIM Travel Time Outputs'!$D:$D,$D94,'VISSIM Travel Time Outputs'!$A:$A,"AVG",'VISSIM Travel Time Outputs'!$B:$B,T$9)),"-")</f>
        <v>-</v>
      </c>
      <c r="U94" s="36" t="str">
        <f>IFERROR(TIME(0,0,AVERAGEIFS('VISSIM Travel Time Outputs'!$I:$I,'VISSIM Travel Time Outputs'!$D:$D,$D94,'VISSIM Travel Time Outputs'!$A:$A,"AVG",'VISSIM Travel Time Outputs'!$B:$B,U$9)),"-")</f>
        <v>-</v>
      </c>
      <c r="V94" s="36" t="str">
        <f>IFERROR(TIME(0,0,AVERAGEIFS('VISSIM Travel Time Outputs'!$I:$I,'VISSIM Travel Time Outputs'!$D:$D,$D94,'VISSIM Travel Time Outputs'!$A:$A,"AVG",'VISSIM Travel Time Outputs'!$B:$B,V$9)),"-")</f>
        <v>-</v>
      </c>
      <c r="W94" s="36" t="str">
        <f>IFERROR(TIME(0,0,AVERAGEIFS('VISSIM Travel Time Outputs'!$I:$I,'VISSIM Travel Time Outputs'!$D:$D,$D94,'VISSIM Travel Time Outputs'!$A:$A,"AVG",'VISSIM Travel Time Outputs'!$B:$B,W$9)),"-")</f>
        <v>-</v>
      </c>
      <c r="X94" s="177" t="str">
        <f>IFERROR(TIME(0,0,AVERAGEIFS('VISSIM Travel Time Outputs'!$I:$I,'VISSIM Travel Time Outputs'!$D:$D,$D94,'VISSIM Travel Time Outputs'!$A:$A,"AVG",'VISSIM Travel Time Outputs'!$B:$B,X$9)),"-")</f>
        <v>-</v>
      </c>
      <c r="Y94" s="304"/>
      <c r="Z94" s="379" t="str">
        <f>IFERROR(AVERAGEIFS('VISSIM Travel Time Outputs'!$F:$F,'VISSIM Travel Time Outputs'!$D:$D,$D94,'VISSIM Travel Time Outputs'!$A:$A,"AVG",'VISSIM Travel Time Outputs'!$B:$B,Z$9),"-")</f>
        <v>-</v>
      </c>
      <c r="AA94" s="380" t="str">
        <f>IFERROR(AVERAGEIFS('VISSIM Travel Time Outputs'!$F:$F,'VISSIM Travel Time Outputs'!$D:$D,$D94,'VISSIM Travel Time Outputs'!$A:$A,"AVG",'VISSIM Travel Time Outputs'!$B:$B,AA$9),"-")</f>
        <v>-</v>
      </c>
      <c r="AB94" s="380" t="str">
        <f>IFERROR(AVERAGEIFS('VISSIM Travel Time Outputs'!$F:$F,'VISSIM Travel Time Outputs'!$D:$D,$D94,'VISSIM Travel Time Outputs'!$A:$A,"AVG",'VISSIM Travel Time Outputs'!$B:$B,AB$9),"-")</f>
        <v>-</v>
      </c>
      <c r="AC94" s="380" t="str">
        <f>IFERROR(AVERAGEIFS('VISSIM Travel Time Outputs'!$F:$F,'VISSIM Travel Time Outputs'!$D:$D,$D94,'VISSIM Travel Time Outputs'!$A:$A,"AVG",'VISSIM Travel Time Outputs'!$B:$B,AC$9),"-")</f>
        <v>-</v>
      </c>
      <c r="AD94" s="380" t="str">
        <f>IFERROR(AVERAGEIFS('VISSIM Travel Time Outputs'!$F:$F,'VISSIM Travel Time Outputs'!$D:$D,$D94,'VISSIM Travel Time Outputs'!$A:$A,"AVG",'VISSIM Travel Time Outputs'!$B:$B,AD$9),"-")</f>
        <v>-</v>
      </c>
      <c r="AE94" s="380" t="str">
        <f>IFERROR(AVERAGEIFS('VISSIM Travel Time Outputs'!$F:$F,'VISSIM Travel Time Outputs'!$D:$D,$D94,'VISSIM Travel Time Outputs'!$A:$A,"AVG",'VISSIM Travel Time Outputs'!$B:$B,AE$9),"-")</f>
        <v>-</v>
      </c>
      <c r="AF94" s="380" t="str">
        <f>IFERROR(AVERAGEIFS('VISSIM Travel Time Outputs'!$F:$F,'VISSIM Travel Time Outputs'!$D:$D,$D94,'VISSIM Travel Time Outputs'!$A:$A,"AVG",'VISSIM Travel Time Outputs'!$B:$B,AF$9),"-")</f>
        <v>-</v>
      </c>
      <c r="AG94" s="380" t="str">
        <f>IFERROR(AVERAGEIFS('VISSIM Travel Time Outputs'!$F:$F,'VISSIM Travel Time Outputs'!$D:$D,$D94,'VISSIM Travel Time Outputs'!$A:$A,"AVG",'VISSIM Travel Time Outputs'!$B:$B,AG$9),"-")</f>
        <v>-</v>
      </c>
      <c r="AH94" s="380" t="str">
        <f>IFERROR(AVERAGEIFS('VISSIM Travel Time Outputs'!$F:$F,'VISSIM Travel Time Outputs'!$D:$D,$D94,'VISSIM Travel Time Outputs'!$A:$A,"AVG",'VISSIM Travel Time Outputs'!$B:$B,AH$9),"-")</f>
        <v>-</v>
      </c>
      <c r="AI94" s="380" t="str">
        <f>IFERROR(AVERAGEIFS('VISSIM Travel Time Outputs'!$F:$F,'VISSIM Travel Time Outputs'!$D:$D,$D94,'VISSIM Travel Time Outputs'!$A:$A,"AVG",'VISSIM Travel Time Outputs'!$B:$B,AI$9),"-")</f>
        <v>-</v>
      </c>
      <c r="AJ94" s="380" t="str">
        <f>IFERROR(AVERAGEIFS('VISSIM Travel Time Outputs'!$F:$F,'VISSIM Travel Time Outputs'!$D:$D,$D94,'VISSIM Travel Time Outputs'!$A:$A,"AVG",'VISSIM Travel Time Outputs'!$B:$B,AJ$9),"-")</f>
        <v>-</v>
      </c>
      <c r="AK94" s="380" t="str">
        <f>IFERROR(AVERAGEIFS('VISSIM Travel Time Outputs'!$F:$F,'VISSIM Travel Time Outputs'!$D:$D,$D94,'VISSIM Travel Time Outputs'!$A:$A,"AVG",'VISSIM Travel Time Outputs'!$B:$B,AK$9),"-")</f>
        <v>-</v>
      </c>
      <c r="AL94" s="380" t="str">
        <f>IFERROR(AVERAGEIFS('VISSIM Travel Time Outputs'!$F:$F,'VISSIM Travel Time Outputs'!$D:$D,$D94,'VISSIM Travel Time Outputs'!$A:$A,"AVG",'VISSIM Travel Time Outputs'!$B:$B,AL$9),"-")</f>
        <v>-</v>
      </c>
      <c r="AM94" s="380" t="str">
        <f>IFERROR(AVERAGEIFS('VISSIM Travel Time Outputs'!$F:$F,'VISSIM Travel Time Outputs'!$D:$D,$D94,'VISSIM Travel Time Outputs'!$A:$A,"AVG",'VISSIM Travel Time Outputs'!$B:$B,AM$9),"-")</f>
        <v>-</v>
      </c>
      <c r="AN94" s="380" t="str">
        <f>IFERROR(AVERAGEIFS('VISSIM Travel Time Outputs'!$F:$F,'VISSIM Travel Time Outputs'!$D:$D,$D94,'VISSIM Travel Time Outputs'!$A:$A,"AVG",'VISSIM Travel Time Outputs'!$B:$B,AN$9),"-")</f>
        <v>-</v>
      </c>
      <c r="AO94" s="381" t="str">
        <f>IFERROR(AVERAGEIFS('VISSIM Travel Time Outputs'!$F:$F,'VISSIM Travel Time Outputs'!$D:$D,$D94,'VISSIM Travel Time Outputs'!$A:$A,"AVG",'VISSIM Travel Time Outputs'!$B:$B,AO$9),"-")</f>
        <v>-</v>
      </c>
      <c r="AP94" s="387"/>
      <c r="AQ94" s="259" t="str">
        <f t="shared" si="35"/>
        <v>--</v>
      </c>
      <c r="AR94" s="410" t="str">
        <f t="shared" si="36"/>
        <v>--</v>
      </c>
      <c r="AS94" s="381">
        <f t="shared" si="37"/>
        <v>0</v>
      </c>
      <c r="AT94" s="305"/>
      <c r="AU94" s="259" t="str">
        <f>IFERROR(TIME(0,0,AVERAGEIFS('VISSIM Travel Time Outputs'!$J:$J,'VISSIM Travel Time Outputs'!$D:$D,$D94,'VISSIM Travel Time Outputs'!$A:$A,"AVG",'VISSIM Travel Time Outputs'!$B:$B,AU$9)),"-")</f>
        <v>-</v>
      </c>
      <c r="AV94" s="36" t="str">
        <f>IFERROR(TIME(0,0,AVERAGEIFS('VISSIM Travel Time Outputs'!$J:$J,'VISSIM Travel Time Outputs'!$D:$D,$D94,'VISSIM Travel Time Outputs'!$A:$A,"AVG",'VISSIM Travel Time Outputs'!$B:$B,AV$9)),"-")</f>
        <v>-</v>
      </c>
      <c r="AW94" s="36" t="str">
        <f>IFERROR(TIME(0,0,AVERAGEIFS('VISSIM Travel Time Outputs'!$J:$J,'VISSIM Travel Time Outputs'!$D:$D,$D94,'VISSIM Travel Time Outputs'!$A:$A,"AVG",'VISSIM Travel Time Outputs'!$B:$B,AW$9)),"-")</f>
        <v>-</v>
      </c>
      <c r="AX94" s="36" t="str">
        <f>IFERROR(TIME(0,0,AVERAGEIFS('VISSIM Travel Time Outputs'!$J:$J,'VISSIM Travel Time Outputs'!$D:$D,$D94,'VISSIM Travel Time Outputs'!$A:$A,"AVG",'VISSIM Travel Time Outputs'!$B:$B,AX$9)),"-")</f>
        <v>-</v>
      </c>
      <c r="AY94" s="36" t="str">
        <f>IFERROR(TIME(0,0,AVERAGEIFS('VISSIM Travel Time Outputs'!$J:$J,'VISSIM Travel Time Outputs'!$D:$D,$D94,'VISSIM Travel Time Outputs'!$A:$A,"AVG",'VISSIM Travel Time Outputs'!$B:$B,AY$9)),"-")</f>
        <v>-</v>
      </c>
      <c r="AZ94" s="36" t="str">
        <f>IFERROR(TIME(0,0,AVERAGEIFS('VISSIM Travel Time Outputs'!$J:$J,'VISSIM Travel Time Outputs'!$D:$D,$D94,'VISSIM Travel Time Outputs'!$A:$A,"AVG",'VISSIM Travel Time Outputs'!$B:$B,AZ$9)),"-")</f>
        <v>-</v>
      </c>
      <c r="BA94" s="36" t="str">
        <f>IFERROR(TIME(0,0,AVERAGEIFS('VISSIM Travel Time Outputs'!$J:$J,'VISSIM Travel Time Outputs'!$D:$D,$D94,'VISSIM Travel Time Outputs'!$A:$A,"AVG",'VISSIM Travel Time Outputs'!$B:$B,BA$9)),"-")</f>
        <v>-</v>
      </c>
      <c r="BB94" s="36" t="str">
        <f>IFERROR(TIME(0,0,AVERAGEIFS('VISSIM Travel Time Outputs'!$J:$J,'VISSIM Travel Time Outputs'!$D:$D,$D94,'VISSIM Travel Time Outputs'!$A:$A,"AVG",'VISSIM Travel Time Outputs'!$B:$B,BB$9)),"-")</f>
        <v>-</v>
      </c>
      <c r="BC94" s="36" t="str">
        <f>IFERROR(TIME(0,0,AVERAGEIFS('VISSIM Travel Time Outputs'!$J:$J,'VISSIM Travel Time Outputs'!$D:$D,$D94,'VISSIM Travel Time Outputs'!$A:$A,"AVG",'VISSIM Travel Time Outputs'!$B:$B,BC$9)),"-")</f>
        <v>-</v>
      </c>
      <c r="BD94" s="36" t="str">
        <f>IFERROR(TIME(0,0,AVERAGEIFS('VISSIM Travel Time Outputs'!$J:$J,'VISSIM Travel Time Outputs'!$D:$D,$D94,'VISSIM Travel Time Outputs'!$A:$A,"AVG",'VISSIM Travel Time Outputs'!$B:$B,BD$9)),"-")</f>
        <v>-</v>
      </c>
      <c r="BE94" s="36" t="str">
        <f>IFERROR(TIME(0,0,AVERAGEIFS('VISSIM Travel Time Outputs'!$J:$J,'VISSIM Travel Time Outputs'!$D:$D,$D94,'VISSIM Travel Time Outputs'!$A:$A,"AVG",'VISSIM Travel Time Outputs'!$B:$B,BE$9)),"-")</f>
        <v>-</v>
      </c>
      <c r="BF94" s="36" t="str">
        <f>IFERROR(TIME(0,0,AVERAGEIFS('VISSIM Travel Time Outputs'!$J:$J,'VISSIM Travel Time Outputs'!$D:$D,$D94,'VISSIM Travel Time Outputs'!$A:$A,"AVG",'VISSIM Travel Time Outputs'!$B:$B,BF$9)),"-")</f>
        <v>-</v>
      </c>
      <c r="BG94" s="36" t="str">
        <f>IFERROR(TIME(0,0,AVERAGEIFS('VISSIM Travel Time Outputs'!$J:$J,'VISSIM Travel Time Outputs'!$D:$D,$D94,'VISSIM Travel Time Outputs'!$A:$A,"AVG",'VISSIM Travel Time Outputs'!$B:$B,BG$9)),"-")</f>
        <v>-</v>
      </c>
      <c r="BH94" s="36" t="str">
        <f>IFERROR(TIME(0,0,AVERAGEIFS('VISSIM Travel Time Outputs'!$J:$J,'VISSIM Travel Time Outputs'!$D:$D,$D94,'VISSIM Travel Time Outputs'!$A:$A,"AVG",'VISSIM Travel Time Outputs'!$B:$B,BH$9)),"-")</f>
        <v>-</v>
      </c>
      <c r="BI94" s="36" t="str">
        <f>IFERROR(TIME(0,0,AVERAGEIFS('VISSIM Travel Time Outputs'!$J:$J,'VISSIM Travel Time Outputs'!$D:$D,$D94,'VISSIM Travel Time Outputs'!$A:$A,"AVG",'VISSIM Travel Time Outputs'!$B:$B,BI$9)),"-")</f>
        <v>-</v>
      </c>
      <c r="BJ94" s="177" t="str">
        <f>IFERROR(TIME(0,0,AVERAGEIFS('VISSIM Travel Time Outputs'!$J:$J,'VISSIM Travel Time Outputs'!$D:$D,$D94,'VISSIM Travel Time Outputs'!$A:$A,"AVG",'VISSIM Travel Time Outputs'!$B:$B,BJ$9)),"-")</f>
        <v>-</v>
      </c>
      <c r="BK94" s="164"/>
      <c r="BL94" s="379" t="str">
        <f>IFERROR(AVERAGEIFS('VISSIM Travel Time Outputs'!$G:$G,'VISSIM Travel Time Outputs'!$D:$D,$D94,'VISSIM Travel Time Outputs'!$A:$A,"AVG",'VISSIM Travel Time Outputs'!$B:$B,BL$9),"-")</f>
        <v>-</v>
      </c>
      <c r="BM94" s="380" t="str">
        <f>IFERROR(AVERAGEIFS('VISSIM Travel Time Outputs'!$G:$G,'VISSIM Travel Time Outputs'!$D:$D,$D94,'VISSIM Travel Time Outputs'!$A:$A,"AVG",'VISSIM Travel Time Outputs'!$B:$B,BM$9),"-")</f>
        <v>-</v>
      </c>
      <c r="BN94" s="380" t="str">
        <f>IFERROR(AVERAGEIFS('VISSIM Travel Time Outputs'!$G:$G,'VISSIM Travel Time Outputs'!$D:$D,$D94,'VISSIM Travel Time Outputs'!$A:$A,"AVG",'VISSIM Travel Time Outputs'!$B:$B,BN$9),"-")</f>
        <v>-</v>
      </c>
      <c r="BO94" s="380" t="str">
        <f>IFERROR(AVERAGEIFS('VISSIM Travel Time Outputs'!$G:$G,'VISSIM Travel Time Outputs'!$D:$D,$D94,'VISSIM Travel Time Outputs'!$A:$A,"AVG",'VISSIM Travel Time Outputs'!$B:$B,BO$9),"-")</f>
        <v>-</v>
      </c>
      <c r="BP94" s="380" t="str">
        <f>IFERROR(AVERAGEIFS('VISSIM Travel Time Outputs'!$G:$G,'VISSIM Travel Time Outputs'!$D:$D,$D94,'VISSIM Travel Time Outputs'!$A:$A,"AVG",'VISSIM Travel Time Outputs'!$B:$B,BP$9),"-")</f>
        <v>-</v>
      </c>
      <c r="BQ94" s="380" t="str">
        <f>IFERROR(AVERAGEIFS('VISSIM Travel Time Outputs'!$G:$G,'VISSIM Travel Time Outputs'!$D:$D,$D94,'VISSIM Travel Time Outputs'!$A:$A,"AVG",'VISSIM Travel Time Outputs'!$B:$B,BQ$9),"-")</f>
        <v>-</v>
      </c>
      <c r="BR94" s="380" t="str">
        <f>IFERROR(AVERAGEIFS('VISSIM Travel Time Outputs'!$G:$G,'VISSIM Travel Time Outputs'!$D:$D,$D94,'VISSIM Travel Time Outputs'!$A:$A,"AVG",'VISSIM Travel Time Outputs'!$B:$B,BR$9),"-")</f>
        <v>-</v>
      </c>
      <c r="BS94" s="380" t="str">
        <f>IFERROR(AVERAGEIFS('VISSIM Travel Time Outputs'!$G:$G,'VISSIM Travel Time Outputs'!$D:$D,$D94,'VISSIM Travel Time Outputs'!$A:$A,"AVG",'VISSIM Travel Time Outputs'!$B:$B,BS$9),"-")</f>
        <v>-</v>
      </c>
      <c r="BT94" s="380" t="str">
        <f>IFERROR(AVERAGEIFS('VISSIM Travel Time Outputs'!$G:$G,'VISSIM Travel Time Outputs'!$D:$D,$D94,'VISSIM Travel Time Outputs'!$A:$A,"AVG",'VISSIM Travel Time Outputs'!$B:$B,BT$9),"-")</f>
        <v>-</v>
      </c>
      <c r="BU94" s="380" t="str">
        <f>IFERROR(AVERAGEIFS('VISSIM Travel Time Outputs'!$G:$G,'VISSIM Travel Time Outputs'!$D:$D,$D94,'VISSIM Travel Time Outputs'!$A:$A,"AVG",'VISSIM Travel Time Outputs'!$B:$B,BU$9),"-")</f>
        <v>-</v>
      </c>
      <c r="BV94" s="380" t="str">
        <f>IFERROR(AVERAGEIFS('VISSIM Travel Time Outputs'!$G:$G,'VISSIM Travel Time Outputs'!$D:$D,$D94,'VISSIM Travel Time Outputs'!$A:$A,"AVG",'VISSIM Travel Time Outputs'!$B:$B,BV$9),"-")</f>
        <v>-</v>
      </c>
      <c r="BW94" s="380" t="str">
        <f>IFERROR(AVERAGEIFS('VISSIM Travel Time Outputs'!$G:$G,'VISSIM Travel Time Outputs'!$D:$D,$D94,'VISSIM Travel Time Outputs'!$A:$A,"AVG",'VISSIM Travel Time Outputs'!$B:$B,BW$9),"-")</f>
        <v>-</v>
      </c>
      <c r="BX94" s="380" t="str">
        <f>IFERROR(AVERAGEIFS('VISSIM Travel Time Outputs'!$G:$G,'VISSIM Travel Time Outputs'!$D:$D,$D94,'VISSIM Travel Time Outputs'!$A:$A,"AVG",'VISSIM Travel Time Outputs'!$B:$B,BX$9),"-")</f>
        <v>-</v>
      </c>
      <c r="BY94" s="380" t="str">
        <f>IFERROR(AVERAGEIFS('VISSIM Travel Time Outputs'!$G:$G,'VISSIM Travel Time Outputs'!$D:$D,$D94,'VISSIM Travel Time Outputs'!$A:$A,"AVG",'VISSIM Travel Time Outputs'!$B:$B,BY$9),"-")</f>
        <v>-</v>
      </c>
      <c r="BZ94" s="380" t="str">
        <f>IFERROR(AVERAGEIFS('VISSIM Travel Time Outputs'!$G:$G,'VISSIM Travel Time Outputs'!$D:$D,$D94,'VISSIM Travel Time Outputs'!$A:$A,"AVG",'VISSIM Travel Time Outputs'!$B:$B,BZ$9),"-")</f>
        <v>-</v>
      </c>
      <c r="CA94" s="381" t="str">
        <f>IFERROR(AVERAGEIFS('VISSIM Travel Time Outputs'!$G:$G,'VISSIM Travel Time Outputs'!$D:$D,$D94,'VISSIM Travel Time Outputs'!$A:$A,"AVG",'VISSIM Travel Time Outputs'!$B:$B,CA$9),"-")</f>
        <v>-</v>
      </c>
      <c r="CB94" s="304"/>
      <c r="CC94" s="259" t="str">
        <f t="shared" si="38"/>
        <v>--</v>
      </c>
      <c r="CD94" s="410" t="str">
        <f t="shared" si="39"/>
        <v>--</v>
      </c>
      <c r="CE94" s="381">
        <f t="shared" si="40"/>
        <v>0</v>
      </c>
      <c r="CF94" s="387"/>
      <c r="CG94" s="259" t="str">
        <f>IFERROR(GETPIVOTDATA("Average of TRAVTM(31)",#REF!,"TIMEINT",CG$9,"VEHICLETRAVELTIMEMEASUREMENT",$D94)/3600/24,"--")</f>
        <v>--</v>
      </c>
      <c r="CH94" s="36" t="str">
        <f>IFERROR(GETPIVOTDATA("Average of TRAVTM(31)",#REF!,"TIMEINT",CH$9,"VEHICLETRAVELTIMEMEASUREMENT",$D94)/3600/24,"--")</f>
        <v>--</v>
      </c>
      <c r="CI94" s="36" t="str">
        <f>IFERROR(GETPIVOTDATA("Average of TRAVTM(31)",#REF!,"TIMEINT",CI$9,"VEHICLETRAVELTIMEMEASUREMENT",$D94)/3600/24,"--")</f>
        <v>--</v>
      </c>
      <c r="CJ94" s="36" t="str">
        <f>IFERROR(GETPIVOTDATA("Average of TRAVTM(31)",#REF!,"TIMEINT",CJ$9,"VEHICLETRAVELTIMEMEASUREMENT",$D94)/3600/24,"--")</f>
        <v>--</v>
      </c>
      <c r="CK94" s="36" t="str">
        <f>IFERROR(GETPIVOTDATA("Average of TRAVTM(31)",#REF!,"TIMEINT",CK$9,"VEHICLETRAVELTIMEMEASUREMENT",$D94)/3600/24,"--")</f>
        <v>--</v>
      </c>
      <c r="CL94" s="36" t="str">
        <f>IFERROR(GETPIVOTDATA("Average of TRAVTM(31)",#REF!,"TIMEINT",CL$9,"VEHICLETRAVELTIMEMEASUREMENT",$D94)/3600/24,"--")</f>
        <v>--</v>
      </c>
      <c r="CM94" s="36" t="str">
        <f>IFERROR(GETPIVOTDATA("Average of TRAVTM(31)",#REF!,"TIMEINT",CM$9,"VEHICLETRAVELTIMEMEASUREMENT",$D94)/3600/24,"--")</f>
        <v>--</v>
      </c>
      <c r="CN94" s="36" t="str">
        <f>IFERROR(GETPIVOTDATA("Average of TRAVTM(31)",#REF!,"TIMEINT",CN$9,"VEHICLETRAVELTIMEMEASUREMENT",$D94)/3600/24,"--")</f>
        <v>--</v>
      </c>
      <c r="CO94" s="36" t="str">
        <f>IFERROR(GETPIVOTDATA("Average of TRAVTM(31)",#REF!,"TIMEINT",CO$9,"VEHICLETRAVELTIMEMEASUREMENT",$D94)/3600/24,"--")</f>
        <v>--</v>
      </c>
      <c r="CP94" s="36" t="str">
        <f>IFERROR(GETPIVOTDATA("Average of TRAVTM(31)",#REF!,"TIMEINT",CP$9,"VEHICLETRAVELTIMEMEASUREMENT",$D94)/3600/24,"--")</f>
        <v>--</v>
      </c>
      <c r="CQ94" s="36" t="str">
        <f>IFERROR(GETPIVOTDATA("Average of TRAVTM(31)",#REF!,"TIMEINT",CQ$9,"VEHICLETRAVELTIMEMEASUREMENT",$D94)/3600/24,"--")</f>
        <v>--</v>
      </c>
      <c r="CR94" s="36" t="str">
        <f>IFERROR(GETPIVOTDATA("Average of TRAVTM(31)",#REF!,"TIMEINT",CR$9,"VEHICLETRAVELTIMEMEASUREMENT",$D94)/3600/24,"--")</f>
        <v>--</v>
      </c>
      <c r="CS94" s="36" t="str">
        <f>IFERROR(GETPIVOTDATA("Average of TRAVTM(31)",#REF!,"TIMEINT",CS$9,"VEHICLETRAVELTIMEMEASUREMENT",$D94)/3600/24,"--")</f>
        <v>--</v>
      </c>
      <c r="CT94" s="36" t="str">
        <f>IFERROR(GETPIVOTDATA("Average of TRAVTM(31)",#REF!,"TIMEINT",CT$9,"VEHICLETRAVELTIMEMEASUREMENT",$D94)/3600/24,"--")</f>
        <v>--</v>
      </c>
      <c r="CU94" s="36" t="str">
        <f>IFERROR(GETPIVOTDATA("Average of TRAVTM(31)",#REF!,"TIMEINT",CU$9,"VEHICLETRAVELTIMEMEASUREMENT",$D94)/3600/24,"--")</f>
        <v>--</v>
      </c>
      <c r="CV94" s="177" t="str">
        <f>IFERROR(GETPIVOTDATA("Average of TRAVTM(31)",#REF!,"TIMEINT",CV$9,"VEHICLETRAVELTIMEMEASUREMENT",$D94)/3600/24,"--")</f>
        <v>--</v>
      </c>
      <c r="CW94" s="387"/>
      <c r="CX94" s="379" t="str">
        <f>IFERROR(GETPIVOTDATA("Average of VEHS(31)",#REF!,"TIMEINT",CX$9,"VEHICLETRAVELTIMEMEASUREMENT",$D94),"--")</f>
        <v>--</v>
      </c>
      <c r="CY94" s="380" t="str">
        <f>IFERROR(GETPIVOTDATA("Average of VEHS(31)",#REF!,"TIMEINT",CY$9,"VEHICLETRAVELTIMEMEASUREMENT",$D94),"--")</f>
        <v>--</v>
      </c>
      <c r="CZ94" s="380" t="str">
        <f>IFERROR(GETPIVOTDATA("Average of VEHS(31)",#REF!,"TIMEINT",CZ$9,"VEHICLETRAVELTIMEMEASUREMENT",$D94),"--")</f>
        <v>--</v>
      </c>
      <c r="DA94" s="380" t="str">
        <f>IFERROR(GETPIVOTDATA("Average of VEHS(31)",#REF!,"TIMEINT",DA$9,"VEHICLETRAVELTIMEMEASUREMENT",$D94),"--")</f>
        <v>--</v>
      </c>
      <c r="DB94" s="380" t="str">
        <f>IFERROR(GETPIVOTDATA("Average of VEHS(31)",#REF!,"TIMEINT",DB$9,"VEHICLETRAVELTIMEMEASUREMENT",$D94),"--")</f>
        <v>--</v>
      </c>
      <c r="DC94" s="380" t="str">
        <f>IFERROR(GETPIVOTDATA("Average of VEHS(31)",#REF!,"TIMEINT",DC$9,"VEHICLETRAVELTIMEMEASUREMENT",$D94),"--")</f>
        <v>--</v>
      </c>
      <c r="DD94" s="380" t="str">
        <f>IFERROR(GETPIVOTDATA("Average of VEHS(31)",#REF!,"TIMEINT",DD$9,"VEHICLETRAVELTIMEMEASUREMENT",$D94),"--")</f>
        <v>--</v>
      </c>
      <c r="DE94" s="380" t="str">
        <f>IFERROR(GETPIVOTDATA("Average of VEHS(31)",#REF!,"TIMEINT",DE$9,"VEHICLETRAVELTIMEMEASUREMENT",$D94),"--")</f>
        <v>--</v>
      </c>
      <c r="DF94" s="380" t="str">
        <f>IFERROR(GETPIVOTDATA("Average of VEHS(31)",#REF!,"TIMEINT",DF$9,"VEHICLETRAVELTIMEMEASUREMENT",$D94),"--")</f>
        <v>--</v>
      </c>
      <c r="DG94" s="380" t="str">
        <f>IFERROR(GETPIVOTDATA("Average of VEHS(31)",#REF!,"TIMEINT",DG$9,"VEHICLETRAVELTIMEMEASUREMENT",$D94),"--")</f>
        <v>--</v>
      </c>
      <c r="DH94" s="380" t="str">
        <f>IFERROR(GETPIVOTDATA("Average of VEHS(31)",#REF!,"TIMEINT",DH$9,"VEHICLETRAVELTIMEMEASUREMENT",$D94),"--")</f>
        <v>--</v>
      </c>
      <c r="DI94" s="380" t="str">
        <f>IFERROR(GETPIVOTDATA("Average of VEHS(31)",#REF!,"TIMEINT",DI$9,"VEHICLETRAVELTIMEMEASUREMENT",$D94),"--")</f>
        <v>--</v>
      </c>
      <c r="DJ94" s="380" t="str">
        <f>IFERROR(GETPIVOTDATA("Average of VEHS(31)",#REF!,"TIMEINT",DJ$9,"VEHICLETRAVELTIMEMEASUREMENT",$D94),"--")</f>
        <v>--</v>
      </c>
      <c r="DK94" s="380" t="str">
        <f>IFERROR(GETPIVOTDATA("Average of VEHS(31)",#REF!,"TIMEINT",DK$9,"VEHICLETRAVELTIMEMEASUREMENT",$D94),"--")</f>
        <v>--</v>
      </c>
      <c r="DL94" s="380" t="str">
        <f>IFERROR(GETPIVOTDATA("Average of VEHS(31)",#REF!,"TIMEINT",DL$9,"VEHICLETRAVELTIMEMEASUREMENT",$D94),"--")</f>
        <v>--</v>
      </c>
      <c r="DM94" s="381" t="str">
        <f>IFERROR(GETPIVOTDATA("Average of VEHS(31)",#REF!,"TIMEINT",DM$9,"VEHICLETRAVELTIMEMEASUREMENT",$D94),"--")</f>
        <v>--</v>
      </c>
      <c r="DN94" s="387"/>
      <c r="DO94" s="259" t="str">
        <f t="shared" si="41"/>
        <v>--</v>
      </c>
      <c r="DP94" s="410" t="str">
        <f t="shared" si="42"/>
        <v>--</v>
      </c>
      <c r="DQ94" s="381">
        <f t="shared" si="43"/>
        <v>0</v>
      </c>
      <c r="DR94" s="305"/>
      <c r="DS94" s="259" t="str">
        <f>IFERROR(TIME(0,0,AVERAGEIFS('VISSIM Travel Time Outputs'!$K:$K,'VISSIM Travel Time Outputs'!$D:$D,$D94,'VISSIM Travel Time Outputs'!$A:$A,"AVG",'VISSIM Travel Time Outputs'!$B:$B,DS$9)),"-")</f>
        <v>-</v>
      </c>
      <c r="DT94" s="36" t="str">
        <f>IFERROR(TIME(0,0,AVERAGEIFS('VISSIM Travel Time Outputs'!$K:$K,'VISSIM Travel Time Outputs'!$D:$D,$D94,'VISSIM Travel Time Outputs'!$A:$A,"AVG",'VISSIM Travel Time Outputs'!$B:$B,DT$9)),"-")</f>
        <v>-</v>
      </c>
      <c r="DU94" s="36" t="str">
        <f>IFERROR(TIME(0,0,AVERAGEIFS('VISSIM Travel Time Outputs'!$K:$K,'VISSIM Travel Time Outputs'!$D:$D,$D94,'VISSIM Travel Time Outputs'!$A:$A,"AVG",'VISSIM Travel Time Outputs'!$B:$B,DU$9)),"-")</f>
        <v>-</v>
      </c>
      <c r="DV94" s="36" t="str">
        <f>IFERROR(TIME(0,0,AVERAGEIFS('VISSIM Travel Time Outputs'!$K:$K,'VISSIM Travel Time Outputs'!$D:$D,$D94,'VISSIM Travel Time Outputs'!$A:$A,"AVG",'VISSIM Travel Time Outputs'!$B:$B,DV$9)),"-")</f>
        <v>-</v>
      </c>
      <c r="DW94" s="36" t="str">
        <f>IFERROR(TIME(0,0,AVERAGEIFS('VISSIM Travel Time Outputs'!$K:$K,'VISSIM Travel Time Outputs'!$D:$D,$D94,'VISSIM Travel Time Outputs'!$A:$A,"AVG",'VISSIM Travel Time Outputs'!$B:$B,DW$9)),"-")</f>
        <v>-</v>
      </c>
      <c r="DX94" s="36" t="str">
        <f>IFERROR(TIME(0,0,AVERAGEIFS('VISSIM Travel Time Outputs'!$K:$K,'VISSIM Travel Time Outputs'!$D:$D,$D94,'VISSIM Travel Time Outputs'!$A:$A,"AVG",'VISSIM Travel Time Outputs'!$B:$B,DX$9)),"-")</f>
        <v>-</v>
      </c>
      <c r="DY94" s="36" t="str">
        <f>IFERROR(TIME(0,0,AVERAGEIFS('VISSIM Travel Time Outputs'!$K:$K,'VISSIM Travel Time Outputs'!$D:$D,$D94,'VISSIM Travel Time Outputs'!$A:$A,"AVG",'VISSIM Travel Time Outputs'!$B:$B,DY$9)),"-")</f>
        <v>-</v>
      </c>
      <c r="DZ94" s="36" t="str">
        <f>IFERROR(TIME(0,0,AVERAGEIFS('VISSIM Travel Time Outputs'!$K:$K,'VISSIM Travel Time Outputs'!$D:$D,$D94,'VISSIM Travel Time Outputs'!$A:$A,"AVG",'VISSIM Travel Time Outputs'!$B:$B,DZ$9)),"-")</f>
        <v>-</v>
      </c>
      <c r="EA94" s="36" t="str">
        <f>IFERROR(TIME(0,0,AVERAGEIFS('VISSIM Travel Time Outputs'!$K:$K,'VISSIM Travel Time Outputs'!$D:$D,$D94,'VISSIM Travel Time Outputs'!$A:$A,"AVG",'VISSIM Travel Time Outputs'!$B:$B,EA$9)),"-")</f>
        <v>-</v>
      </c>
      <c r="EB94" s="36" t="str">
        <f>IFERROR(TIME(0,0,AVERAGEIFS('VISSIM Travel Time Outputs'!$K:$K,'VISSIM Travel Time Outputs'!$D:$D,$D94,'VISSIM Travel Time Outputs'!$A:$A,"AVG",'VISSIM Travel Time Outputs'!$B:$B,EB$9)),"-")</f>
        <v>-</v>
      </c>
      <c r="EC94" s="36" t="str">
        <f>IFERROR(TIME(0,0,AVERAGEIFS('VISSIM Travel Time Outputs'!$K:$K,'VISSIM Travel Time Outputs'!$D:$D,$D94,'VISSIM Travel Time Outputs'!$A:$A,"AVG",'VISSIM Travel Time Outputs'!$B:$B,EC$9)),"-")</f>
        <v>-</v>
      </c>
      <c r="ED94" s="36" t="str">
        <f>IFERROR(TIME(0,0,AVERAGEIFS('VISSIM Travel Time Outputs'!$K:$K,'VISSIM Travel Time Outputs'!$D:$D,$D94,'VISSIM Travel Time Outputs'!$A:$A,"AVG",'VISSIM Travel Time Outputs'!$B:$B,ED$9)),"-")</f>
        <v>-</v>
      </c>
      <c r="EE94" s="36" t="str">
        <f>IFERROR(TIME(0,0,AVERAGEIFS('VISSIM Travel Time Outputs'!$K:$K,'VISSIM Travel Time Outputs'!$D:$D,$D94,'VISSIM Travel Time Outputs'!$A:$A,"AVG",'VISSIM Travel Time Outputs'!$B:$B,EE$9)),"-")</f>
        <v>-</v>
      </c>
      <c r="EF94" s="36" t="str">
        <f>IFERROR(TIME(0,0,AVERAGEIFS('VISSIM Travel Time Outputs'!$K:$K,'VISSIM Travel Time Outputs'!$D:$D,$D94,'VISSIM Travel Time Outputs'!$A:$A,"AVG",'VISSIM Travel Time Outputs'!$B:$B,EF$9)),"-")</f>
        <v>-</v>
      </c>
      <c r="EG94" s="36" t="str">
        <f>IFERROR(TIME(0,0,AVERAGEIFS('VISSIM Travel Time Outputs'!$K:$K,'VISSIM Travel Time Outputs'!$D:$D,$D94,'VISSIM Travel Time Outputs'!$A:$A,"AVG",'VISSIM Travel Time Outputs'!$B:$B,EG$9)),"-")</f>
        <v>-</v>
      </c>
      <c r="EH94" s="177" t="str">
        <f>IFERROR(TIME(0,0,AVERAGEIFS('VISSIM Travel Time Outputs'!$K:$K,'VISSIM Travel Time Outputs'!$D:$D,$D94,'VISSIM Travel Time Outputs'!$A:$A,"AVG",'VISSIM Travel Time Outputs'!$B:$B,EH$9)),"-")</f>
        <v>-</v>
      </c>
      <c r="EI94" s="164"/>
      <c r="EJ94" s="379" t="str">
        <f>IFERROR(AVERAGEIFS('VISSIM Travel Time Outputs'!$H:$H,'VISSIM Travel Time Outputs'!$D:$D,$D94,'VISSIM Travel Time Outputs'!$A:$A,"AVG",'VISSIM Travel Time Outputs'!$B:$B,EJ$9),"-")</f>
        <v>-</v>
      </c>
      <c r="EK94" s="380" t="str">
        <f>IFERROR(AVERAGEIFS('VISSIM Travel Time Outputs'!$H:$H,'VISSIM Travel Time Outputs'!$D:$D,$D94,'VISSIM Travel Time Outputs'!$A:$A,"AVG",'VISSIM Travel Time Outputs'!$B:$B,EK$9),"-")</f>
        <v>-</v>
      </c>
      <c r="EL94" s="380" t="str">
        <f>IFERROR(AVERAGEIFS('VISSIM Travel Time Outputs'!$H:$H,'VISSIM Travel Time Outputs'!$D:$D,$D94,'VISSIM Travel Time Outputs'!$A:$A,"AVG",'VISSIM Travel Time Outputs'!$B:$B,EL$9),"-")</f>
        <v>-</v>
      </c>
      <c r="EM94" s="380" t="str">
        <f>IFERROR(AVERAGEIFS('VISSIM Travel Time Outputs'!$H:$H,'VISSIM Travel Time Outputs'!$D:$D,$D94,'VISSIM Travel Time Outputs'!$A:$A,"AVG",'VISSIM Travel Time Outputs'!$B:$B,EM$9),"-")</f>
        <v>-</v>
      </c>
      <c r="EN94" s="380" t="str">
        <f>IFERROR(AVERAGEIFS('VISSIM Travel Time Outputs'!$H:$H,'VISSIM Travel Time Outputs'!$D:$D,$D94,'VISSIM Travel Time Outputs'!$A:$A,"AVG",'VISSIM Travel Time Outputs'!$B:$B,EN$9),"-")</f>
        <v>-</v>
      </c>
      <c r="EO94" s="380" t="str">
        <f>IFERROR(AVERAGEIFS('VISSIM Travel Time Outputs'!$H:$H,'VISSIM Travel Time Outputs'!$D:$D,$D94,'VISSIM Travel Time Outputs'!$A:$A,"AVG",'VISSIM Travel Time Outputs'!$B:$B,EO$9),"-")</f>
        <v>-</v>
      </c>
      <c r="EP94" s="380" t="str">
        <f>IFERROR(AVERAGEIFS('VISSIM Travel Time Outputs'!$H:$H,'VISSIM Travel Time Outputs'!$D:$D,$D94,'VISSIM Travel Time Outputs'!$A:$A,"AVG",'VISSIM Travel Time Outputs'!$B:$B,EP$9),"-")</f>
        <v>-</v>
      </c>
      <c r="EQ94" s="380" t="str">
        <f>IFERROR(AVERAGEIFS('VISSIM Travel Time Outputs'!$H:$H,'VISSIM Travel Time Outputs'!$D:$D,$D94,'VISSIM Travel Time Outputs'!$A:$A,"AVG",'VISSIM Travel Time Outputs'!$B:$B,EQ$9),"-")</f>
        <v>-</v>
      </c>
      <c r="ER94" s="380" t="str">
        <f>IFERROR(AVERAGEIFS('VISSIM Travel Time Outputs'!$H:$H,'VISSIM Travel Time Outputs'!$D:$D,$D94,'VISSIM Travel Time Outputs'!$A:$A,"AVG",'VISSIM Travel Time Outputs'!$B:$B,ER$9),"-")</f>
        <v>-</v>
      </c>
      <c r="ES94" s="380" t="str">
        <f>IFERROR(AVERAGEIFS('VISSIM Travel Time Outputs'!$H:$H,'VISSIM Travel Time Outputs'!$D:$D,$D94,'VISSIM Travel Time Outputs'!$A:$A,"AVG",'VISSIM Travel Time Outputs'!$B:$B,ES$9),"-")</f>
        <v>-</v>
      </c>
      <c r="ET94" s="380" t="str">
        <f>IFERROR(AVERAGEIFS('VISSIM Travel Time Outputs'!$H:$H,'VISSIM Travel Time Outputs'!$D:$D,$D94,'VISSIM Travel Time Outputs'!$A:$A,"AVG",'VISSIM Travel Time Outputs'!$B:$B,ET$9),"-")</f>
        <v>-</v>
      </c>
      <c r="EU94" s="380" t="str">
        <f>IFERROR(AVERAGEIFS('VISSIM Travel Time Outputs'!$H:$H,'VISSIM Travel Time Outputs'!$D:$D,$D94,'VISSIM Travel Time Outputs'!$A:$A,"AVG",'VISSIM Travel Time Outputs'!$B:$B,EU$9),"-")</f>
        <v>-</v>
      </c>
      <c r="EV94" s="380" t="str">
        <f>IFERROR(AVERAGEIFS('VISSIM Travel Time Outputs'!$H:$H,'VISSIM Travel Time Outputs'!$D:$D,$D94,'VISSIM Travel Time Outputs'!$A:$A,"AVG",'VISSIM Travel Time Outputs'!$B:$B,EV$9),"-")</f>
        <v>-</v>
      </c>
      <c r="EW94" s="380" t="str">
        <f>IFERROR(AVERAGEIFS('VISSIM Travel Time Outputs'!$H:$H,'VISSIM Travel Time Outputs'!$D:$D,$D94,'VISSIM Travel Time Outputs'!$A:$A,"AVG",'VISSIM Travel Time Outputs'!$B:$B,EW$9),"-")</f>
        <v>-</v>
      </c>
      <c r="EX94" s="380" t="str">
        <f>IFERROR(AVERAGEIFS('VISSIM Travel Time Outputs'!$H:$H,'VISSIM Travel Time Outputs'!$D:$D,$D94,'VISSIM Travel Time Outputs'!$A:$A,"AVG",'VISSIM Travel Time Outputs'!$B:$B,EX$9),"-")</f>
        <v>-</v>
      </c>
      <c r="EY94" s="381" t="str">
        <f>IFERROR(AVERAGEIFS('VISSIM Travel Time Outputs'!$H:$H,'VISSIM Travel Time Outputs'!$D:$D,$D94,'VISSIM Travel Time Outputs'!$A:$A,"AVG",'VISSIM Travel Time Outputs'!$B:$B,EY$9),"-")</f>
        <v>-</v>
      </c>
      <c r="EZ94" s="304"/>
      <c r="FA94" s="259" t="str">
        <f t="shared" si="44"/>
        <v>--</v>
      </c>
      <c r="FB94" s="410" t="str">
        <f t="shared" si="45"/>
        <v>--</v>
      </c>
      <c r="FC94" s="381">
        <f t="shared" si="46"/>
        <v>0</v>
      </c>
      <c r="FD94" s="387"/>
      <c r="FE94" s="259" t="str">
        <f>IFERROR(GETPIVOTDATA("Average of TRAVTM(40)",#REF!,"TIMEINT",FE$9,"VEHICLETRAVELTIMEMEASUREMENT",$D94)/3600/24,"--")</f>
        <v>--</v>
      </c>
      <c r="FF94" s="36" t="str">
        <f>IFERROR(GETPIVOTDATA("Average of TRAVTM(40)",#REF!,"TIMEINT",FF$9,"VEHICLETRAVELTIMEMEASUREMENT",$D94)/3600/24,"--")</f>
        <v>--</v>
      </c>
      <c r="FG94" s="36" t="str">
        <f>IFERROR(GETPIVOTDATA("Average of TRAVTM(40)",#REF!,"TIMEINT",FG$9,"VEHICLETRAVELTIMEMEASUREMENT",$D94)/3600/24,"--")</f>
        <v>--</v>
      </c>
      <c r="FH94" s="36" t="str">
        <f>IFERROR(GETPIVOTDATA("Average of TRAVTM(40)",#REF!,"TIMEINT",FH$9,"VEHICLETRAVELTIMEMEASUREMENT",$D94)/3600/24,"--")</f>
        <v>--</v>
      </c>
      <c r="FI94" s="36" t="str">
        <f>IFERROR(GETPIVOTDATA("Average of TRAVTM(40)",#REF!,"TIMEINT",FI$9,"VEHICLETRAVELTIMEMEASUREMENT",$D94)/3600/24,"--")</f>
        <v>--</v>
      </c>
      <c r="FJ94" s="36" t="str">
        <f>IFERROR(GETPIVOTDATA("Average of TRAVTM(40)",#REF!,"TIMEINT",FJ$9,"VEHICLETRAVELTIMEMEASUREMENT",$D94)/3600/24,"--")</f>
        <v>--</v>
      </c>
      <c r="FK94" s="36" t="str">
        <f>IFERROR(GETPIVOTDATA("Average of TRAVTM(40)",#REF!,"TIMEINT",FK$9,"VEHICLETRAVELTIMEMEASUREMENT",$D94)/3600/24,"--")</f>
        <v>--</v>
      </c>
      <c r="FL94" s="36" t="str">
        <f>IFERROR(GETPIVOTDATA("Average of TRAVTM(40)",#REF!,"TIMEINT",FL$9,"VEHICLETRAVELTIMEMEASUREMENT",$D94)/3600/24,"--")</f>
        <v>--</v>
      </c>
      <c r="FM94" s="36" t="str">
        <f>IFERROR(GETPIVOTDATA("Average of TRAVTM(40)",#REF!,"TIMEINT",FM$9,"VEHICLETRAVELTIMEMEASUREMENT",$D94)/3600/24,"--")</f>
        <v>--</v>
      </c>
      <c r="FN94" s="36" t="str">
        <f>IFERROR(GETPIVOTDATA("Average of TRAVTM(40)",#REF!,"TIMEINT",FN$9,"VEHICLETRAVELTIMEMEASUREMENT",$D94)/3600/24,"--")</f>
        <v>--</v>
      </c>
      <c r="FO94" s="36" t="str">
        <f>IFERROR(GETPIVOTDATA("Average of TRAVTM(40)",#REF!,"TIMEINT",FO$9,"VEHICLETRAVELTIMEMEASUREMENT",$D94)/3600/24,"--")</f>
        <v>--</v>
      </c>
      <c r="FP94" s="36" t="str">
        <f>IFERROR(GETPIVOTDATA("Average of TRAVTM(40)",#REF!,"TIMEINT",FP$9,"VEHICLETRAVELTIMEMEASUREMENT",$D94)/3600/24,"--")</f>
        <v>--</v>
      </c>
      <c r="FQ94" s="36" t="str">
        <f>IFERROR(GETPIVOTDATA("Average of TRAVTM(40)",#REF!,"TIMEINT",FQ$9,"VEHICLETRAVELTIMEMEASUREMENT",$D94)/3600/24,"--")</f>
        <v>--</v>
      </c>
      <c r="FR94" s="36" t="str">
        <f>IFERROR(GETPIVOTDATA("Average of TRAVTM(40)",#REF!,"TIMEINT",FR$9,"VEHICLETRAVELTIMEMEASUREMENT",$D94)/3600/24,"--")</f>
        <v>--</v>
      </c>
      <c r="FS94" s="36" t="str">
        <f>IFERROR(GETPIVOTDATA("Average of TRAVTM(40)",#REF!,"TIMEINT",FS$9,"VEHICLETRAVELTIMEMEASUREMENT",$D94)/3600/24,"--")</f>
        <v>--</v>
      </c>
      <c r="FT94" s="177" t="str">
        <f>IFERROR(GETPIVOTDATA("Average of TRAVTM(40)",#REF!,"TIMEINT",FT$9,"VEHICLETRAVELTIMEMEASUREMENT",$D94)/3600/24,"--")</f>
        <v>--</v>
      </c>
      <c r="FU94" s="387"/>
      <c r="FV94" s="379" t="str">
        <f>IFERROR(GETPIVOTDATA("Average of VEHS(40)",#REF!,"TIMEINT",FV$9,"VEHICLETRAVELTIMEMEASUREMENT",$D94),"--")</f>
        <v>--</v>
      </c>
      <c r="FW94" s="380" t="str">
        <f>IFERROR(GETPIVOTDATA("Average of VEHS(40)",#REF!,"TIMEINT",FW$9,"VEHICLETRAVELTIMEMEASUREMENT",$D94),"--")</f>
        <v>--</v>
      </c>
      <c r="FX94" s="380" t="str">
        <f>IFERROR(GETPIVOTDATA("Average of VEHS(40)",#REF!,"TIMEINT",FX$9,"VEHICLETRAVELTIMEMEASUREMENT",$D94),"--")</f>
        <v>--</v>
      </c>
      <c r="FY94" s="380" t="str">
        <f>IFERROR(GETPIVOTDATA("Average of VEHS(40)",#REF!,"TIMEINT",FY$9,"VEHICLETRAVELTIMEMEASUREMENT",$D94),"--")</f>
        <v>--</v>
      </c>
      <c r="FZ94" s="380" t="str">
        <f>IFERROR(GETPIVOTDATA("Average of VEHS(40)",#REF!,"TIMEINT",FZ$9,"VEHICLETRAVELTIMEMEASUREMENT",$D94),"--")</f>
        <v>--</v>
      </c>
      <c r="GA94" s="380" t="str">
        <f>IFERROR(GETPIVOTDATA("Average of VEHS(40)",#REF!,"TIMEINT",GA$9,"VEHICLETRAVELTIMEMEASUREMENT",$D94),"--")</f>
        <v>--</v>
      </c>
      <c r="GB94" s="380" t="str">
        <f>IFERROR(GETPIVOTDATA("Average of VEHS(40)",#REF!,"TIMEINT",GB$9,"VEHICLETRAVELTIMEMEASUREMENT",$D94),"--")</f>
        <v>--</v>
      </c>
      <c r="GC94" s="380" t="str">
        <f>IFERROR(GETPIVOTDATA("Average of VEHS(40)",#REF!,"TIMEINT",GC$9,"VEHICLETRAVELTIMEMEASUREMENT",$D94),"--")</f>
        <v>--</v>
      </c>
      <c r="GD94" s="380" t="str">
        <f>IFERROR(GETPIVOTDATA("Average of VEHS(40)",#REF!,"TIMEINT",GD$9,"VEHICLETRAVELTIMEMEASUREMENT",$D94),"--")</f>
        <v>--</v>
      </c>
      <c r="GE94" s="380" t="str">
        <f>IFERROR(GETPIVOTDATA("Average of VEHS(40)",#REF!,"TIMEINT",GE$9,"VEHICLETRAVELTIMEMEASUREMENT",$D94),"--")</f>
        <v>--</v>
      </c>
      <c r="GF94" s="380" t="str">
        <f>IFERROR(GETPIVOTDATA("Average of VEHS(40)",#REF!,"TIMEINT",GF$9,"VEHICLETRAVELTIMEMEASUREMENT",$D94),"--")</f>
        <v>--</v>
      </c>
      <c r="GG94" s="380" t="str">
        <f>IFERROR(GETPIVOTDATA("Average of VEHS(40)",#REF!,"TIMEINT",GG$9,"VEHICLETRAVELTIMEMEASUREMENT",$D94),"--")</f>
        <v>--</v>
      </c>
      <c r="GH94" s="380" t="str">
        <f>IFERROR(GETPIVOTDATA("Average of VEHS(40)",#REF!,"TIMEINT",GH$9,"VEHICLETRAVELTIMEMEASUREMENT",$D94),"--")</f>
        <v>--</v>
      </c>
      <c r="GI94" s="380" t="str">
        <f>IFERROR(GETPIVOTDATA("Average of VEHS(40)",#REF!,"TIMEINT",GI$9,"VEHICLETRAVELTIMEMEASUREMENT",$D94),"--")</f>
        <v>--</v>
      </c>
      <c r="GJ94" s="380" t="str">
        <f>IFERROR(GETPIVOTDATA("Average of VEHS(40)",#REF!,"TIMEINT",GJ$9,"VEHICLETRAVELTIMEMEASUREMENT",$D94),"--")</f>
        <v>--</v>
      </c>
      <c r="GK94" s="381" t="str">
        <f>IFERROR(GETPIVOTDATA("Average of VEHS(40)",#REF!,"TIMEINT",GK$9,"VEHICLETRAVELTIMEMEASUREMENT",$D94),"--")</f>
        <v>--</v>
      </c>
      <c r="GL94" s="387"/>
      <c r="GM94" s="259" t="str">
        <f t="shared" si="47"/>
        <v>--</v>
      </c>
      <c r="GN94" s="410" t="str">
        <f t="shared" si="48"/>
        <v>--</v>
      </c>
      <c r="GO94" s="381">
        <f t="shared" si="49"/>
        <v>0</v>
      </c>
      <c r="GP94" s="387"/>
      <c r="GQ94" s="259" t="str">
        <f>IFERROR(GETPIVOTDATA("Average of TRAVTM(60)",#REF!,"TIMEINT",GQ$9,"VEHICLETRAVELTIMEMEASUREMENT",$D94)/3600/24,"--")</f>
        <v>--</v>
      </c>
      <c r="GR94" s="36" t="str">
        <f>IFERROR(GETPIVOTDATA("Average of TRAVTM(60)",#REF!,"TIMEINT",GR$9,"VEHICLETRAVELTIMEMEASUREMENT",$D94)/3600/24,"--")</f>
        <v>--</v>
      </c>
      <c r="GS94" s="36" t="str">
        <f>IFERROR(GETPIVOTDATA("Average of TRAVTM(60)",#REF!,"TIMEINT",GS$9,"VEHICLETRAVELTIMEMEASUREMENT",$D94)/3600/24,"--")</f>
        <v>--</v>
      </c>
      <c r="GT94" s="36" t="str">
        <f>IFERROR(GETPIVOTDATA("Average of TRAVTM(60)",#REF!,"TIMEINT",GT$9,"VEHICLETRAVELTIMEMEASUREMENT",$D94)/3600/24,"--")</f>
        <v>--</v>
      </c>
      <c r="GU94" s="36" t="str">
        <f>IFERROR(GETPIVOTDATA("Average of TRAVTM(60)",#REF!,"TIMEINT",GU$9,"VEHICLETRAVELTIMEMEASUREMENT",$D94)/3600/24,"--")</f>
        <v>--</v>
      </c>
      <c r="GV94" s="36" t="str">
        <f>IFERROR(GETPIVOTDATA("Average of TRAVTM(60)",#REF!,"TIMEINT",GV$9,"VEHICLETRAVELTIMEMEASUREMENT",$D94)/3600/24,"--")</f>
        <v>--</v>
      </c>
      <c r="GW94" s="36" t="str">
        <f>IFERROR(GETPIVOTDATA("Average of TRAVTM(60)",#REF!,"TIMEINT",GW$9,"VEHICLETRAVELTIMEMEASUREMENT",$D94)/3600/24,"--")</f>
        <v>--</v>
      </c>
      <c r="GX94" s="36" t="str">
        <f>IFERROR(GETPIVOTDATA("Average of TRAVTM(60)",#REF!,"TIMEINT",GX$9,"VEHICLETRAVELTIMEMEASUREMENT",$D94)/3600/24,"--")</f>
        <v>--</v>
      </c>
      <c r="GY94" s="36" t="str">
        <f>IFERROR(GETPIVOTDATA("Average of TRAVTM(60)",#REF!,"TIMEINT",GY$9,"VEHICLETRAVELTIMEMEASUREMENT",$D94)/3600/24,"--")</f>
        <v>--</v>
      </c>
      <c r="GZ94" s="36" t="str">
        <f>IFERROR(GETPIVOTDATA("Average of TRAVTM(60)",#REF!,"TIMEINT",GZ$9,"VEHICLETRAVELTIMEMEASUREMENT",$D94)/3600/24,"--")</f>
        <v>--</v>
      </c>
      <c r="HA94" s="36" t="str">
        <f>IFERROR(GETPIVOTDATA("Average of TRAVTM(60)",#REF!,"TIMEINT",HA$9,"VEHICLETRAVELTIMEMEASUREMENT",$D94)/3600/24,"--")</f>
        <v>--</v>
      </c>
      <c r="HB94" s="36" t="str">
        <f>IFERROR(GETPIVOTDATA("Average of TRAVTM(60)",#REF!,"TIMEINT",HB$9,"VEHICLETRAVELTIMEMEASUREMENT",$D94)/3600/24,"--")</f>
        <v>--</v>
      </c>
      <c r="HC94" s="36" t="str">
        <f>IFERROR(GETPIVOTDATA("Average of TRAVTM(60)",#REF!,"TIMEINT",HC$9,"VEHICLETRAVELTIMEMEASUREMENT",$D94)/3600/24,"--")</f>
        <v>--</v>
      </c>
      <c r="HD94" s="36" t="str">
        <f>IFERROR(GETPIVOTDATA("Average of TRAVTM(60)",#REF!,"TIMEINT",HD$9,"VEHICLETRAVELTIMEMEASUREMENT",$D94)/3600/24,"--")</f>
        <v>--</v>
      </c>
      <c r="HE94" s="36" t="str">
        <f>IFERROR(GETPIVOTDATA("Average of TRAVTM(60)",#REF!,"TIMEINT",HE$9,"VEHICLETRAVELTIMEMEASUREMENT",$D94)/3600/24,"--")</f>
        <v>--</v>
      </c>
      <c r="HF94" s="177" t="str">
        <f>IFERROR(GETPIVOTDATA("Average of TRAVTM(60)",#REF!,"TIMEINT",HF$9,"VEHICLETRAVELTIMEMEASUREMENT",$D94)/3600/24,"--")</f>
        <v>--</v>
      </c>
      <c r="HG94" s="387"/>
      <c r="HH94" s="379" t="str">
        <f>IFERROR(GETPIVOTDATA("Average of VEHS(60)",#REF!,"TIMEINT",HH$9,"VEHICLETRAVELTIMEMEASUREMENT",$D94),"--")</f>
        <v>--</v>
      </c>
      <c r="HI94" s="380" t="str">
        <f>IFERROR(GETPIVOTDATA("Average of VEHS(60)",#REF!,"TIMEINT",HI$9,"VEHICLETRAVELTIMEMEASUREMENT",$D94),"--")</f>
        <v>--</v>
      </c>
      <c r="HJ94" s="380" t="str">
        <f>IFERROR(GETPIVOTDATA("Average of VEHS(60)",#REF!,"TIMEINT",HJ$9,"VEHICLETRAVELTIMEMEASUREMENT",$D94),"--")</f>
        <v>--</v>
      </c>
      <c r="HK94" s="380" t="str">
        <f>IFERROR(GETPIVOTDATA("Average of VEHS(60)",#REF!,"TIMEINT",HK$9,"VEHICLETRAVELTIMEMEASUREMENT",$D94),"--")</f>
        <v>--</v>
      </c>
      <c r="HL94" s="380" t="str">
        <f>IFERROR(GETPIVOTDATA("Average of VEHS(60)",#REF!,"TIMEINT",HL$9,"VEHICLETRAVELTIMEMEASUREMENT",$D94),"--")</f>
        <v>--</v>
      </c>
      <c r="HM94" s="380" t="str">
        <f>IFERROR(GETPIVOTDATA("Average of VEHS(60)",#REF!,"TIMEINT",HM$9,"VEHICLETRAVELTIMEMEASUREMENT",$D94),"--")</f>
        <v>--</v>
      </c>
      <c r="HN94" s="380" t="str">
        <f>IFERROR(GETPIVOTDATA("Average of VEHS(60)",#REF!,"TIMEINT",HN$9,"VEHICLETRAVELTIMEMEASUREMENT",$D94),"--")</f>
        <v>--</v>
      </c>
      <c r="HO94" s="380" t="str">
        <f>IFERROR(GETPIVOTDATA("Average of VEHS(60)",#REF!,"TIMEINT",HO$9,"VEHICLETRAVELTIMEMEASUREMENT",$D94),"--")</f>
        <v>--</v>
      </c>
      <c r="HP94" s="380" t="str">
        <f>IFERROR(GETPIVOTDATA("Average of VEHS(60)",#REF!,"TIMEINT",HP$9,"VEHICLETRAVELTIMEMEASUREMENT",$D94),"--")</f>
        <v>--</v>
      </c>
      <c r="HQ94" s="380" t="str">
        <f>IFERROR(GETPIVOTDATA("Average of VEHS(60)",#REF!,"TIMEINT",HQ$9,"VEHICLETRAVELTIMEMEASUREMENT",$D94),"--")</f>
        <v>--</v>
      </c>
      <c r="HR94" s="380" t="str">
        <f>IFERROR(GETPIVOTDATA("Average of VEHS(60)",#REF!,"TIMEINT",HR$9,"VEHICLETRAVELTIMEMEASUREMENT",$D94),"--")</f>
        <v>--</v>
      </c>
      <c r="HS94" s="380" t="str">
        <f>IFERROR(GETPIVOTDATA("Average of VEHS(60)",#REF!,"TIMEINT",HS$9,"VEHICLETRAVELTIMEMEASUREMENT",$D94),"--")</f>
        <v>--</v>
      </c>
      <c r="HT94" s="380" t="str">
        <f>IFERROR(GETPIVOTDATA("Average of VEHS(60)",#REF!,"TIMEINT",HT$9,"VEHICLETRAVELTIMEMEASUREMENT",$D94),"--")</f>
        <v>--</v>
      </c>
      <c r="HU94" s="380" t="str">
        <f>IFERROR(GETPIVOTDATA("Average of VEHS(60)",#REF!,"TIMEINT",HU$9,"VEHICLETRAVELTIMEMEASUREMENT",$D94),"--")</f>
        <v>--</v>
      </c>
      <c r="HV94" s="380" t="str">
        <f>IFERROR(GETPIVOTDATA("Average of VEHS(60)",#REF!,"TIMEINT",HV$9,"VEHICLETRAVELTIMEMEASUREMENT",$D94),"--")</f>
        <v>--</v>
      </c>
      <c r="HW94" s="381" t="str">
        <f>IFERROR(GETPIVOTDATA("Average of VEHS(60)",#REF!,"TIMEINT",HW$9,"VEHICLETRAVELTIMEMEASUREMENT",$D94),"--")</f>
        <v>--</v>
      </c>
      <c r="HX94" s="387"/>
      <c r="HY94" s="259" t="str">
        <f t="shared" si="50"/>
        <v>--</v>
      </c>
      <c r="HZ94" s="410" t="str">
        <f t="shared" si="51"/>
        <v>--</v>
      </c>
      <c r="IA94" s="381">
        <f t="shared" si="52"/>
        <v>0</v>
      </c>
      <c r="IB94" s="716"/>
      <c r="IC94" s="379" t="str">
        <f>IFERROR(AVERAGEIFS('VISSIM Travel Time Outputs'!$L:$L,'VISSIM Travel Time Outputs'!$D:$D,$D94,'VISSIM Travel Time Outputs'!$A:$A,"AVG",'VISSIM Travel Time Outputs'!$B:$B,IC$9),"-")</f>
        <v>-</v>
      </c>
      <c r="ID94" s="380" t="str">
        <f>IFERROR(AVERAGEIFS('VISSIM Travel Time Outputs'!$L:$L,'VISSIM Travel Time Outputs'!$D:$D,$D94,'VISSIM Travel Time Outputs'!$A:$A,"AVG",'VISSIM Travel Time Outputs'!$B:$B,ID$9),"-")</f>
        <v>-</v>
      </c>
      <c r="IE94" s="380" t="str">
        <f>IFERROR(AVERAGEIFS('VISSIM Travel Time Outputs'!$L:$L,'VISSIM Travel Time Outputs'!$D:$D,$D94,'VISSIM Travel Time Outputs'!$A:$A,"AVG",'VISSIM Travel Time Outputs'!$B:$B,IE$9),"-")</f>
        <v>-</v>
      </c>
      <c r="IF94" s="380" t="str">
        <f>IFERROR(AVERAGEIFS('VISSIM Travel Time Outputs'!$L:$L,'VISSIM Travel Time Outputs'!$D:$D,$D94,'VISSIM Travel Time Outputs'!$A:$A,"AVG",'VISSIM Travel Time Outputs'!$B:$B,IF$9),"-")</f>
        <v>-</v>
      </c>
      <c r="IG94" s="380" t="str">
        <f>IFERROR(AVERAGEIFS('VISSIM Travel Time Outputs'!$L:$L,'VISSIM Travel Time Outputs'!$D:$D,$D94,'VISSIM Travel Time Outputs'!$A:$A,"AVG",'VISSIM Travel Time Outputs'!$B:$B,IG$9),"-")</f>
        <v>-</v>
      </c>
      <c r="IH94" s="380" t="str">
        <f>IFERROR(AVERAGEIFS('VISSIM Travel Time Outputs'!$L:$L,'VISSIM Travel Time Outputs'!$D:$D,$D94,'VISSIM Travel Time Outputs'!$A:$A,"AVG",'VISSIM Travel Time Outputs'!$B:$B,IH$9),"-")</f>
        <v>-</v>
      </c>
      <c r="II94" s="380" t="str">
        <f>IFERROR(AVERAGEIFS('VISSIM Travel Time Outputs'!$L:$L,'VISSIM Travel Time Outputs'!$D:$D,$D94,'VISSIM Travel Time Outputs'!$A:$A,"AVG",'VISSIM Travel Time Outputs'!$B:$B,II$9),"-")</f>
        <v>-</v>
      </c>
      <c r="IJ94" s="380" t="str">
        <f>IFERROR(AVERAGEIFS('VISSIM Travel Time Outputs'!$L:$L,'VISSIM Travel Time Outputs'!$D:$D,$D94,'VISSIM Travel Time Outputs'!$A:$A,"AVG",'VISSIM Travel Time Outputs'!$B:$B,IJ$9),"-")</f>
        <v>-</v>
      </c>
      <c r="IK94" s="380" t="str">
        <f>IFERROR(AVERAGEIFS('VISSIM Travel Time Outputs'!$L:$L,'VISSIM Travel Time Outputs'!$D:$D,$D94,'VISSIM Travel Time Outputs'!$A:$A,"AVG",'VISSIM Travel Time Outputs'!$B:$B,IK$9),"-")</f>
        <v>-</v>
      </c>
      <c r="IL94" s="380" t="str">
        <f>IFERROR(AVERAGEIFS('VISSIM Travel Time Outputs'!$L:$L,'VISSIM Travel Time Outputs'!$D:$D,$D94,'VISSIM Travel Time Outputs'!$A:$A,"AVG",'VISSIM Travel Time Outputs'!$B:$B,IL$9),"-")</f>
        <v>-</v>
      </c>
      <c r="IM94" s="380" t="str">
        <f>IFERROR(AVERAGEIFS('VISSIM Travel Time Outputs'!$L:$L,'VISSIM Travel Time Outputs'!$D:$D,$D94,'VISSIM Travel Time Outputs'!$A:$A,"AVG",'VISSIM Travel Time Outputs'!$B:$B,IM$9),"-")</f>
        <v>-</v>
      </c>
      <c r="IN94" s="380" t="str">
        <f>IFERROR(AVERAGEIFS('VISSIM Travel Time Outputs'!$L:$L,'VISSIM Travel Time Outputs'!$D:$D,$D94,'VISSIM Travel Time Outputs'!$A:$A,"AVG",'VISSIM Travel Time Outputs'!$B:$B,IN$9),"-")</f>
        <v>-</v>
      </c>
      <c r="IO94" s="380" t="str">
        <f>IFERROR(AVERAGEIFS('VISSIM Travel Time Outputs'!$L:$L,'VISSIM Travel Time Outputs'!$D:$D,$D94,'VISSIM Travel Time Outputs'!$A:$A,"AVG",'VISSIM Travel Time Outputs'!$B:$B,IO$9),"-")</f>
        <v>-</v>
      </c>
      <c r="IP94" s="380" t="str">
        <f>IFERROR(AVERAGEIFS('VISSIM Travel Time Outputs'!$L:$L,'VISSIM Travel Time Outputs'!$D:$D,$D94,'VISSIM Travel Time Outputs'!$A:$A,"AVG",'VISSIM Travel Time Outputs'!$B:$B,IP$9),"-")</f>
        <v>-</v>
      </c>
      <c r="IQ94" s="380" t="str">
        <f>IFERROR(AVERAGEIFS('VISSIM Travel Time Outputs'!$L:$L,'VISSIM Travel Time Outputs'!$D:$D,$D94,'VISSIM Travel Time Outputs'!$A:$A,"AVG",'VISSIM Travel Time Outputs'!$B:$B,IQ$9),"-")</f>
        <v>-</v>
      </c>
      <c r="IR94" s="381" t="str">
        <f>IFERROR(AVERAGEIFS('VISSIM Travel Time Outputs'!$L:$L,'VISSIM Travel Time Outputs'!$D:$D,$D94,'VISSIM Travel Time Outputs'!$A:$A,"AVG",'VISSIM Travel Time Outputs'!$B:$B,IR$9),"-")</f>
        <v>-</v>
      </c>
      <c r="IS94" s="381" t="str">
        <f t="shared" si="53"/>
        <v>--</v>
      </c>
    </row>
    <row r="95" spans="1:253" x14ac:dyDescent="0.25">
      <c r="A95" s="302" t="str">
        <f t="shared" si="34"/>
        <v>H</v>
      </c>
      <c r="B95" s="375">
        <f t="shared" si="54"/>
        <v>86</v>
      </c>
      <c r="C95" s="475">
        <f>INDEX('Input - Travel Times'!$B$3:$AL$103,MATCH($B95,'Input - Travel Times'!$B$3:$B$103,0),MATCH(C$9,'Input - Travel Times'!$B$3:$AL$3,0))</f>
        <v>0</v>
      </c>
      <c r="D95" s="194">
        <f>INDEX('Input - Travel Times'!$B$3:$AS$103,MATCH($B95,'Input - Travel Times'!$B$3:$B$103,0),MATCH(D$9,'Input - Travel Times'!$B$3:$AS$3,0))</f>
        <v>0</v>
      </c>
      <c r="E95" s="582">
        <f>TIME(0,0,INDEX('Input - Travel Times'!$B$3:$AL$103,MATCH($B95,'Input - Travel Times'!$B$3:$B$103,0),MATCH(E$9,'Input - Travel Times'!$B$3:$AL$3,0)))</f>
        <v>0</v>
      </c>
      <c r="F95" s="582">
        <f>TIME(0,0,INDEX('Input - Travel Times'!$B$3:$AL$103,MATCH($B95,'Input - Travel Times'!$B$3:$B$103,0),MATCH(F$9,'Input - Travel Times'!$B$3:$AL$3,0)))</f>
        <v>0</v>
      </c>
      <c r="G95" s="582">
        <f>TIME(0,0,INDEX('Input - Travel Times'!$B$3:$AL$103,MATCH($B95,'Input - Travel Times'!$B$3:$B$103,0),MATCH(G$9,'Input - Travel Times'!$B$3:$AL$3,0)))</f>
        <v>0</v>
      </c>
      <c r="H95" s="173"/>
      <c r="I95" s="259" t="str">
        <f>IFERROR(TIME(0,0,AVERAGEIFS('VISSIM Travel Time Outputs'!$I:$I,'VISSIM Travel Time Outputs'!$D:$D,$D95,'VISSIM Travel Time Outputs'!$A:$A,"AVG",'VISSIM Travel Time Outputs'!$B:$B,I$9)),"-")</f>
        <v>-</v>
      </c>
      <c r="J95" s="36" t="str">
        <f>IFERROR(TIME(0,0,AVERAGEIFS('VISSIM Travel Time Outputs'!$I:$I,'VISSIM Travel Time Outputs'!$D:$D,$D95,'VISSIM Travel Time Outputs'!$A:$A,"AVG",'VISSIM Travel Time Outputs'!$B:$B,J$9)),"-")</f>
        <v>-</v>
      </c>
      <c r="K95" s="36" t="str">
        <f>IFERROR(TIME(0,0,AVERAGEIFS('VISSIM Travel Time Outputs'!$I:$I,'VISSIM Travel Time Outputs'!$D:$D,$D95,'VISSIM Travel Time Outputs'!$A:$A,"AVG",'VISSIM Travel Time Outputs'!$B:$B,K$9)),"-")</f>
        <v>-</v>
      </c>
      <c r="L95" s="36" t="str">
        <f>IFERROR(TIME(0,0,AVERAGEIFS('VISSIM Travel Time Outputs'!$I:$I,'VISSIM Travel Time Outputs'!$D:$D,$D95,'VISSIM Travel Time Outputs'!$A:$A,"AVG",'VISSIM Travel Time Outputs'!$B:$B,L$9)),"-")</f>
        <v>-</v>
      </c>
      <c r="M95" s="36" t="str">
        <f>IFERROR(TIME(0,0,AVERAGEIFS('VISSIM Travel Time Outputs'!$I:$I,'VISSIM Travel Time Outputs'!$D:$D,$D95,'VISSIM Travel Time Outputs'!$A:$A,"AVG",'VISSIM Travel Time Outputs'!$B:$B,M$9)),"-")</f>
        <v>-</v>
      </c>
      <c r="N95" s="36" t="str">
        <f>IFERROR(TIME(0,0,AVERAGEIFS('VISSIM Travel Time Outputs'!$I:$I,'VISSIM Travel Time Outputs'!$D:$D,$D95,'VISSIM Travel Time Outputs'!$A:$A,"AVG",'VISSIM Travel Time Outputs'!$B:$B,N$9)),"-")</f>
        <v>-</v>
      </c>
      <c r="O95" s="36" t="str">
        <f>IFERROR(TIME(0,0,AVERAGEIFS('VISSIM Travel Time Outputs'!$I:$I,'VISSIM Travel Time Outputs'!$D:$D,$D95,'VISSIM Travel Time Outputs'!$A:$A,"AVG",'VISSIM Travel Time Outputs'!$B:$B,O$9)),"-")</f>
        <v>-</v>
      </c>
      <c r="P95" s="36" t="str">
        <f>IFERROR(TIME(0,0,AVERAGEIFS('VISSIM Travel Time Outputs'!$I:$I,'VISSIM Travel Time Outputs'!$D:$D,$D95,'VISSIM Travel Time Outputs'!$A:$A,"AVG",'VISSIM Travel Time Outputs'!$B:$B,P$9)),"-")</f>
        <v>-</v>
      </c>
      <c r="Q95" s="36" t="str">
        <f>IFERROR(TIME(0,0,AVERAGEIFS('VISSIM Travel Time Outputs'!$I:$I,'VISSIM Travel Time Outputs'!$D:$D,$D95,'VISSIM Travel Time Outputs'!$A:$A,"AVG",'VISSIM Travel Time Outputs'!$B:$B,Q$9)),"-")</f>
        <v>-</v>
      </c>
      <c r="R95" s="36" t="str">
        <f>IFERROR(TIME(0,0,AVERAGEIFS('VISSIM Travel Time Outputs'!$I:$I,'VISSIM Travel Time Outputs'!$D:$D,$D95,'VISSIM Travel Time Outputs'!$A:$A,"AVG",'VISSIM Travel Time Outputs'!$B:$B,R$9)),"-")</f>
        <v>-</v>
      </c>
      <c r="S95" s="36" t="str">
        <f>IFERROR(TIME(0,0,AVERAGEIFS('VISSIM Travel Time Outputs'!$I:$I,'VISSIM Travel Time Outputs'!$D:$D,$D95,'VISSIM Travel Time Outputs'!$A:$A,"AVG",'VISSIM Travel Time Outputs'!$B:$B,S$9)),"-")</f>
        <v>-</v>
      </c>
      <c r="T95" s="36" t="str">
        <f>IFERROR(TIME(0,0,AVERAGEIFS('VISSIM Travel Time Outputs'!$I:$I,'VISSIM Travel Time Outputs'!$D:$D,$D95,'VISSIM Travel Time Outputs'!$A:$A,"AVG",'VISSIM Travel Time Outputs'!$B:$B,T$9)),"-")</f>
        <v>-</v>
      </c>
      <c r="U95" s="36" t="str">
        <f>IFERROR(TIME(0,0,AVERAGEIFS('VISSIM Travel Time Outputs'!$I:$I,'VISSIM Travel Time Outputs'!$D:$D,$D95,'VISSIM Travel Time Outputs'!$A:$A,"AVG",'VISSIM Travel Time Outputs'!$B:$B,U$9)),"-")</f>
        <v>-</v>
      </c>
      <c r="V95" s="36" t="str">
        <f>IFERROR(TIME(0,0,AVERAGEIFS('VISSIM Travel Time Outputs'!$I:$I,'VISSIM Travel Time Outputs'!$D:$D,$D95,'VISSIM Travel Time Outputs'!$A:$A,"AVG",'VISSIM Travel Time Outputs'!$B:$B,V$9)),"-")</f>
        <v>-</v>
      </c>
      <c r="W95" s="36" t="str">
        <f>IFERROR(TIME(0,0,AVERAGEIFS('VISSIM Travel Time Outputs'!$I:$I,'VISSIM Travel Time Outputs'!$D:$D,$D95,'VISSIM Travel Time Outputs'!$A:$A,"AVG",'VISSIM Travel Time Outputs'!$B:$B,W$9)),"-")</f>
        <v>-</v>
      </c>
      <c r="X95" s="177" t="str">
        <f>IFERROR(TIME(0,0,AVERAGEIFS('VISSIM Travel Time Outputs'!$I:$I,'VISSIM Travel Time Outputs'!$D:$D,$D95,'VISSIM Travel Time Outputs'!$A:$A,"AVG",'VISSIM Travel Time Outputs'!$B:$B,X$9)),"-")</f>
        <v>-</v>
      </c>
      <c r="Y95" s="304"/>
      <c r="Z95" s="379" t="str">
        <f>IFERROR(AVERAGEIFS('VISSIM Travel Time Outputs'!$F:$F,'VISSIM Travel Time Outputs'!$D:$D,$D95,'VISSIM Travel Time Outputs'!$A:$A,"AVG",'VISSIM Travel Time Outputs'!$B:$B,Z$9),"-")</f>
        <v>-</v>
      </c>
      <c r="AA95" s="380" t="str">
        <f>IFERROR(AVERAGEIFS('VISSIM Travel Time Outputs'!$F:$F,'VISSIM Travel Time Outputs'!$D:$D,$D95,'VISSIM Travel Time Outputs'!$A:$A,"AVG",'VISSIM Travel Time Outputs'!$B:$B,AA$9),"-")</f>
        <v>-</v>
      </c>
      <c r="AB95" s="380" t="str">
        <f>IFERROR(AVERAGEIFS('VISSIM Travel Time Outputs'!$F:$F,'VISSIM Travel Time Outputs'!$D:$D,$D95,'VISSIM Travel Time Outputs'!$A:$A,"AVG",'VISSIM Travel Time Outputs'!$B:$B,AB$9),"-")</f>
        <v>-</v>
      </c>
      <c r="AC95" s="380" t="str">
        <f>IFERROR(AVERAGEIFS('VISSIM Travel Time Outputs'!$F:$F,'VISSIM Travel Time Outputs'!$D:$D,$D95,'VISSIM Travel Time Outputs'!$A:$A,"AVG",'VISSIM Travel Time Outputs'!$B:$B,AC$9),"-")</f>
        <v>-</v>
      </c>
      <c r="AD95" s="380" t="str">
        <f>IFERROR(AVERAGEIFS('VISSIM Travel Time Outputs'!$F:$F,'VISSIM Travel Time Outputs'!$D:$D,$D95,'VISSIM Travel Time Outputs'!$A:$A,"AVG",'VISSIM Travel Time Outputs'!$B:$B,AD$9),"-")</f>
        <v>-</v>
      </c>
      <c r="AE95" s="380" t="str">
        <f>IFERROR(AVERAGEIFS('VISSIM Travel Time Outputs'!$F:$F,'VISSIM Travel Time Outputs'!$D:$D,$D95,'VISSIM Travel Time Outputs'!$A:$A,"AVG",'VISSIM Travel Time Outputs'!$B:$B,AE$9),"-")</f>
        <v>-</v>
      </c>
      <c r="AF95" s="380" t="str">
        <f>IFERROR(AVERAGEIFS('VISSIM Travel Time Outputs'!$F:$F,'VISSIM Travel Time Outputs'!$D:$D,$D95,'VISSIM Travel Time Outputs'!$A:$A,"AVG",'VISSIM Travel Time Outputs'!$B:$B,AF$9),"-")</f>
        <v>-</v>
      </c>
      <c r="AG95" s="380" t="str">
        <f>IFERROR(AVERAGEIFS('VISSIM Travel Time Outputs'!$F:$F,'VISSIM Travel Time Outputs'!$D:$D,$D95,'VISSIM Travel Time Outputs'!$A:$A,"AVG",'VISSIM Travel Time Outputs'!$B:$B,AG$9),"-")</f>
        <v>-</v>
      </c>
      <c r="AH95" s="380" t="str">
        <f>IFERROR(AVERAGEIFS('VISSIM Travel Time Outputs'!$F:$F,'VISSIM Travel Time Outputs'!$D:$D,$D95,'VISSIM Travel Time Outputs'!$A:$A,"AVG",'VISSIM Travel Time Outputs'!$B:$B,AH$9),"-")</f>
        <v>-</v>
      </c>
      <c r="AI95" s="380" t="str">
        <f>IFERROR(AVERAGEIFS('VISSIM Travel Time Outputs'!$F:$F,'VISSIM Travel Time Outputs'!$D:$D,$D95,'VISSIM Travel Time Outputs'!$A:$A,"AVG",'VISSIM Travel Time Outputs'!$B:$B,AI$9),"-")</f>
        <v>-</v>
      </c>
      <c r="AJ95" s="380" t="str">
        <f>IFERROR(AVERAGEIFS('VISSIM Travel Time Outputs'!$F:$F,'VISSIM Travel Time Outputs'!$D:$D,$D95,'VISSIM Travel Time Outputs'!$A:$A,"AVG",'VISSIM Travel Time Outputs'!$B:$B,AJ$9),"-")</f>
        <v>-</v>
      </c>
      <c r="AK95" s="380" t="str">
        <f>IFERROR(AVERAGEIFS('VISSIM Travel Time Outputs'!$F:$F,'VISSIM Travel Time Outputs'!$D:$D,$D95,'VISSIM Travel Time Outputs'!$A:$A,"AVG",'VISSIM Travel Time Outputs'!$B:$B,AK$9),"-")</f>
        <v>-</v>
      </c>
      <c r="AL95" s="380" t="str">
        <f>IFERROR(AVERAGEIFS('VISSIM Travel Time Outputs'!$F:$F,'VISSIM Travel Time Outputs'!$D:$D,$D95,'VISSIM Travel Time Outputs'!$A:$A,"AVG",'VISSIM Travel Time Outputs'!$B:$B,AL$9),"-")</f>
        <v>-</v>
      </c>
      <c r="AM95" s="380" t="str">
        <f>IFERROR(AVERAGEIFS('VISSIM Travel Time Outputs'!$F:$F,'VISSIM Travel Time Outputs'!$D:$D,$D95,'VISSIM Travel Time Outputs'!$A:$A,"AVG",'VISSIM Travel Time Outputs'!$B:$B,AM$9),"-")</f>
        <v>-</v>
      </c>
      <c r="AN95" s="380" t="str">
        <f>IFERROR(AVERAGEIFS('VISSIM Travel Time Outputs'!$F:$F,'VISSIM Travel Time Outputs'!$D:$D,$D95,'VISSIM Travel Time Outputs'!$A:$A,"AVG",'VISSIM Travel Time Outputs'!$B:$B,AN$9),"-")</f>
        <v>-</v>
      </c>
      <c r="AO95" s="381" t="str">
        <f>IFERROR(AVERAGEIFS('VISSIM Travel Time Outputs'!$F:$F,'VISSIM Travel Time Outputs'!$D:$D,$D95,'VISSIM Travel Time Outputs'!$A:$A,"AVG",'VISSIM Travel Time Outputs'!$B:$B,AO$9),"-")</f>
        <v>-</v>
      </c>
      <c r="AP95" s="387"/>
      <c r="AQ95" s="259" t="str">
        <f t="shared" si="35"/>
        <v>--</v>
      </c>
      <c r="AR95" s="410" t="str">
        <f t="shared" si="36"/>
        <v>--</v>
      </c>
      <c r="AS95" s="381">
        <f t="shared" si="37"/>
        <v>0</v>
      </c>
      <c r="AT95" s="305"/>
      <c r="AU95" s="259" t="str">
        <f>IFERROR(TIME(0,0,AVERAGEIFS('VISSIM Travel Time Outputs'!$J:$J,'VISSIM Travel Time Outputs'!$D:$D,$D95,'VISSIM Travel Time Outputs'!$A:$A,"AVG",'VISSIM Travel Time Outputs'!$B:$B,AU$9)),"-")</f>
        <v>-</v>
      </c>
      <c r="AV95" s="36" t="str">
        <f>IFERROR(TIME(0,0,AVERAGEIFS('VISSIM Travel Time Outputs'!$J:$J,'VISSIM Travel Time Outputs'!$D:$D,$D95,'VISSIM Travel Time Outputs'!$A:$A,"AVG",'VISSIM Travel Time Outputs'!$B:$B,AV$9)),"-")</f>
        <v>-</v>
      </c>
      <c r="AW95" s="36" t="str">
        <f>IFERROR(TIME(0,0,AVERAGEIFS('VISSIM Travel Time Outputs'!$J:$J,'VISSIM Travel Time Outputs'!$D:$D,$D95,'VISSIM Travel Time Outputs'!$A:$A,"AVG",'VISSIM Travel Time Outputs'!$B:$B,AW$9)),"-")</f>
        <v>-</v>
      </c>
      <c r="AX95" s="36" t="str">
        <f>IFERROR(TIME(0,0,AVERAGEIFS('VISSIM Travel Time Outputs'!$J:$J,'VISSIM Travel Time Outputs'!$D:$D,$D95,'VISSIM Travel Time Outputs'!$A:$A,"AVG",'VISSIM Travel Time Outputs'!$B:$B,AX$9)),"-")</f>
        <v>-</v>
      </c>
      <c r="AY95" s="36" t="str">
        <f>IFERROR(TIME(0,0,AVERAGEIFS('VISSIM Travel Time Outputs'!$J:$J,'VISSIM Travel Time Outputs'!$D:$D,$D95,'VISSIM Travel Time Outputs'!$A:$A,"AVG",'VISSIM Travel Time Outputs'!$B:$B,AY$9)),"-")</f>
        <v>-</v>
      </c>
      <c r="AZ95" s="36" t="str">
        <f>IFERROR(TIME(0,0,AVERAGEIFS('VISSIM Travel Time Outputs'!$J:$J,'VISSIM Travel Time Outputs'!$D:$D,$D95,'VISSIM Travel Time Outputs'!$A:$A,"AVG",'VISSIM Travel Time Outputs'!$B:$B,AZ$9)),"-")</f>
        <v>-</v>
      </c>
      <c r="BA95" s="36" t="str">
        <f>IFERROR(TIME(0,0,AVERAGEIFS('VISSIM Travel Time Outputs'!$J:$J,'VISSIM Travel Time Outputs'!$D:$D,$D95,'VISSIM Travel Time Outputs'!$A:$A,"AVG",'VISSIM Travel Time Outputs'!$B:$B,BA$9)),"-")</f>
        <v>-</v>
      </c>
      <c r="BB95" s="36" t="str">
        <f>IFERROR(TIME(0,0,AVERAGEIFS('VISSIM Travel Time Outputs'!$J:$J,'VISSIM Travel Time Outputs'!$D:$D,$D95,'VISSIM Travel Time Outputs'!$A:$A,"AVG",'VISSIM Travel Time Outputs'!$B:$B,BB$9)),"-")</f>
        <v>-</v>
      </c>
      <c r="BC95" s="36" t="str">
        <f>IFERROR(TIME(0,0,AVERAGEIFS('VISSIM Travel Time Outputs'!$J:$J,'VISSIM Travel Time Outputs'!$D:$D,$D95,'VISSIM Travel Time Outputs'!$A:$A,"AVG",'VISSIM Travel Time Outputs'!$B:$B,BC$9)),"-")</f>
        <v>-</v>
      </c>
      <c r="BD95" s="36" t="str">
        <f>IFERROR(TIME(0,0,AVERAGEIFS('VISSIM Travel Time Outputs'!$J:$J,'VISSIM Travel Time Outputs'!$D:$D,$D95,'VISSIM Travel Time Outputs'!$A:$A,"AVG",'VISSIM Travel Time Outputs'!$B:$B,BD$9)),"-")</f>
        <v>-</v>
      </c>
      <c r="BE95" s="36" t="str">
        <f>IFERROR(TIME(0,0,AVERAGEIFS('VISSIM Travel Time Outputs'!$J:$J,'VISSIM Travel Time Outputs'!$D:$D,$D95,'VISSIM Travel Time Outputs'!$A:$A,"AVG",'VISSIM Travel Time Outputs'!$B:$B,BE$9)),"-")</f>
        <v>-</v>
      </c>
      <c r="BF95" s="36" t="str">
        <f>IFERROR(TIME(0,0,AVERAGEIFS('VISSIM Travel Time Outputs'!$J:$J,'VISSIM Travel Time Outputs'!$D:$D,$D95,'VISSIM Travel Time Outputs'!$A:$A,"AVG",'VISSIM Travel Time Outputs'!$B:$B,BF$9)),"-")</f>
        <v>-</v>
      </c>
      <c r="BG95" s="36" t="str">
        <f>IFERROR(TIME(0,0,AVERAGEIFS('VISSIM Travel Time Outputs'!$J:$J,'VISSIM Travel Time Outputs'!$D:$D,$D95,'VISSIM Travel Time Outputs'!$A:$A,"AVG",'VISSIM Travel Time Outputs'!$B:$B,BG$9)),"-")</f>
        <v>-</v>
      </c>
      <c r="BH95" s="36" t="str">
        <f>IFERROR(TIME(0,0,AVERAGEIFS('VISSIM Travel Time Outputs'!$J:$J,'VISSIM Travel Time Outputs'!$D:$D,$D95,'VISSIM Travel Time Outputs'!$A:$A,"AVG",'VISSIM Travel Time Outputs'!$B:$B,BH$9)),"-")</f>
        <v>-</v>
      </c>
      <c r="BI95" s="36" t="str">
        <f>IFERROR(TIME(0,0,AVERAGEIFS('VISSIM Travel Time Outputs'!$J:$J,'VISSIM Travel Time Outputs'!$D:$D,$D95,'VISSIM Travel Time Outputs'!$A:$A,"AVG",'VISSIM Travel Time Outputs'!$B:$B,BI$9)),"-")</f>
        <v>-</v>
      </c>
      <c r="BJ95" s="177" t="str">
        <f>IFERROR(TIME(0,0,AVERAGEIFS('VISSIM Travel Time Outputs'!$J:$J,'VISSIM Travel Time Outputs'!$D:$D,$D95,'VISSIM Travel Time Outputs'!$A:$A,"AVG",'VISSIM Travel Time Outputs'!$B:$B,BJ$9)),"-")</f>
        <v>-</v>
      </c>
      <c r="BK95" s="164"/>
      <c r="BL95" s="379" t="str">
        <f>IFERROR(AVERAGEIFS('VISSIM Travel Time Outputs'!$G:$G,'VISSIM Travel Time Outputs'!$D:$D,$D95,'VISSIM Travel Time Outputs'!$A:$A,"AVG",'VISSIM Travel Time Outputs'!$B:$B,BL$9),"-")</f>
        <v>-</v>
      </c>
      <c r="BM95" s="380" t="str">
        <f>IFERROR(AVERAGEIFS('VISSIM Travel Time Outputs'!$G:$G,'VISSIM Travel Time Outputs'!$D:$D,$D95,'VISSIM Travel Time Outputs'!$A:$A,"AVG",'VISSIM Travel Time Outputs'!$B:$B,BM$9),"-")</f>
        <v>-</v>
      </c>
      <c r="BN95" s="380" t="str">
        <f>IFERROR(AVERAGEIFS('VISSIM Travel Time Outputs'!$G:$G,'VISSIM Travel Time Outputs'!$D:$D,$D95,'VISSIM Travel Time Outputs'!$A:$A,"AVG",'VISSIM Travel Time Outputs'!$B:$B,BN$9),"-")</f>
        <v>-</v>
      </c>
      <c r="BO95" s="380" t="str">
        <f>IFERROR(AVERAGEIFS('VISSIM Travel Time Outputs'!$G:$G,'VISSIM Travel Time Outputs'!$D:$D,$D95,'VISSIM Travel Time Outputs'!$A:$A,"AVG",'VISSIM Travel Time Outputs'!$B:$B,BO$9),"-")</f>
        <v>-</v>
      </c>
      <c r="BP95" s="380" t="str">
        <f>IFERROR(AVERAGEIFS('VISSIM Travel Time Outputs'!$G:$G,'VISSIM Travel Time Outputs'!$D:$D,$D95,'VISSIM Travel Time Outputs'!$A:$A,"AVG",'VISSIM Travel Time Outputs'!$B:$B,BP$9),"-")</f>
        <v>-</v>
      </c>
      <c r="BQ95" s="380" t="str">
        <f>IFERROR(AVERAGEIFS('VISSIM Travel Time Outputs'!$G:$G,'VISSIM Travel Time Outputs'!$D:$D,$D95,'VISSIM Travel Time Outputs'!$A:$A,"AVG",'VISSIM Travel Time Outputs'!$B:$B,BQ$9),"-")</f>
        <v>-</v>
      </c>
      <c r="BR95" s="380" t="str">
        <f>IFERROR(AVERAGEIFS('VISSIM Travel Time Outputs'!$G:$G,'VISSIM Travel Time Outputs'!$D:$D,$D95,'VISSIM Travel Time Outputs'!$A:$A,"AVG",'VISSIM Travel Time Outputs'!$B:$B,BR$9),"-")</f>
        <v>-</v>
      </c>
      <c r="BS95" s="380" t="str">
        <f>IFERROR(AVERAGEIFS('VISSIM Travel Time Outputs'!$G:$G,'VISSIM Travel Time Outputs'!$D:$D,$D95,'VISSIM Travel Time Outputs'!$A:$A,"AVG",'VISSIM Travel Time Outputs'!$B:$B,BS$9),"-")</f>
        <v>-</v>
      </c>
      <c r="BT95" s="380" t="str">
        <f>IFERROR(AVERAGEIFS('VISSIM Travel Time Outputs'!$G:$G,'VISSIM Travel Time Outputs'!$D:$D,$D95,'VISSIM Travel Time Outputs'!$A:$A,"AVG",'VISSIM Travel Time Outputs'!$B:$B,BT$9),"-")</f>
        <v>-</v>
      </c>
      <c r="BU95" s="380" t="str">
        <f>IFERROR(AVERAGEIFS('VISSIM Travel Time Outputs'!$G:$G,'VISSIM Travel Time Outputs'!$D:$D,$D95,'VISSIM Travel Time Outputs'!$A:$A,"AVG",'VISSIM Travel Time Outputs'!$B:$B,BU$9),"-")</f>
        <v>-</v>
      </c>
      <c r="BV95" s="380" t="str">
        <f>IFERROR(AVERAGEIFS('VISSIM Travel Time Outputs'!$G:$G,'VISSIM Travel Time Outputs'!$D:$D,$D95,'VISSIM Travel Time Outputs'!$A:$A,"AVG",'VISSIM Travel Time Outputs'!$B:$B,BV$9),"-")</f>
        <v>-</v>
      </c>
      <c r="BW95" s="380" t="str">
        <f>IFERROR(AVERAGEIFS('VISSIM Travel Time Outputs'!$G:$G,'VISSIM Travel Time Outputs'!$D:$D,$D95,'VISSIM Travel Time Outputs'!$A:$A,"AVG",'VISSIM Travel Time Outputs'!$B:$B,BW$9),"-")</f>
        <v>-</v>
      </c>
      <c r="BX95" s="380" t="str">
        <f>IFERROR(AVERAGEIFS('VISSIM Travel Time Outputs'!$G:$G,'VISSIM Travel Time Outputs'!$D:$D,$D95,'VISSIM Travel Time Outputs'!$A:$A,"AVG",'VISSIM Travel Time Outputs'!$B:$B,BX$9),"-")</f>
        <v>-</v>
      </c>
      <c r="BY95" s="380" t="str">
        <f>IFERROR(AVERAGEIFS('VISSIM Travel Time Outputs'!$G:$G,'VISSIM Travel Time Outputs'!$D:$D,$D95,'VISSIM Travel Time Outputs'!$A:$A,"AVG",'VISSIM Travel Time Outputs'!$B:$B,BY$9),"-")</f>
        <v>-</v>
      </c>
      <c r="BZ95" s="380" t="str">
        <f>IFERROR(AVERAGEIFS('VISSIM Travel Time Outputs'!$G:$G,'VISSIM Travel Time Outputs'!$D:$D,$D95,'VISSIM Travel Time Outputs'!$A:$A,"AVG",'VISSIM Travel Time Outputs'!$B:$B,BZ$9),"-")</f>
        <v>-</v>
      </c>
      <c r="CA95" s="381" t="str">
        <f>IFERROR(AVERAGEIFS('VISSIM Travel Time Outputs'!$G:$G,'VISSIM Travel Time Outputs'!$D:$D,$D95,'VISSIM Travel Time Outputs'!$A:$A,"AVG",'VISSIM Travel Time Outputs'!$B:$B,CA$9),"-")</f>
        <v>-</v>
      </c>
      <c r="CB95" s="304"/>
      <c r="CC95" s="259" t="str">
        <f t="shared" si="38"/>
        <v>--</v>
      </c>
      <c r="CD95" s="410" t="str">
        <f t="shared" si="39"/>
        <v>--</v>
      </c>
      <c r="CE95" s="381">
        <f t="shared" si="40"/>
        <v>0</v>
      </c>
      <c r="CF95" s="387"/>
      <c r="CG95" s="259" t="str">
        <f>IFERROR(GETPIVOTDATA("Average of TRAVTM(31)",#REF!,"TIMEINT",CG$9,"VEHICLETRAVELTIMEMEASUREMENT",$D95)/3600/24,"--")</f>
        <v>--</v>
      </c>
      <c r="CH95" s="36" t="str">
        <f>IFERROR(GETPIVOTDATA("Average of TRAVTM(31)",#REF!,"TIMEINT",CH$9,"VEHICLETRAVELTIMEMEASUREMENT",$D95)/3600/24,"--")</f>
        <v>--</v>
      </c>
      <c r="CI95" s="36" t="str">
        <f>IFERROR(GETPIVOTDATA("Average of TRAVTM(31)",#REF!,"TIMEINT",CI$9,"VEHICLETRAVELTIMEMEASUREMENT",$D95)/3600/24,"--")</f>
        <v>--</v>
      </c>
      <c r="CJ95" s="36" t="str">
        <f>IFERROR(GETPIVOTDATA("Average of TRAVTM(31)",#REF!,"TIMEINT",CJ$9,"VEHICLETRAVELTIMEMEASUREMENT",$D95)/3600/24,"--")</f>
        <v>--</v>
      </c>
      <c r="CK95" s="36" t="str">
        <f>IFERROR(GETPIVOTDATA("Average of TRAVTM(31)",#REF!,"TIMEINT",CK$9,"VEHICLETRAVELTIMEMEASUREMENT",$D95)/3600/24,"--")</f>
        <v>--</v>
      </c>
      <c r="CL95" s="36" t="str">
        <f>IFERROR(GETPIVOTDATA("Average of TRAVTM(31)",#REF!,"TIMEINT",CL$9,"VEHICLETRAVELTIMEMEASUREMENT",$D95)/3600/24,"--")</f>
        <v>--</v>
      </c>
      <c r="CM95" s="36" t="str">
        <f>IFERROR(GETPIVOTDATA("Average of TRAVTM(31)",#REF!,"TIMEINT",CM$9,"VEHICLETRAVELTIMEMEASUREMENT",$D95)/3600/24,"--")</f>
        <v>--</v>
      </c>
      <c r="CN95" s="36" t="str">
        <f>IFERROR(GETPIVOTDATA("Average of TRAVTM(31)",#REF!,"TIMEINT",CN$9,"VEHICLETRAVELTIMEMEASUREMENT",$D95)/3600/24,"--")</f>
        <v>--</v>
      </c>
      <c r="CO95" s="36" t="str">
        <f>IFERROR(GETPIVOTDATA("Average of TRAVTM(31)",#REF!,"TIMEINT",CO$9,"VEHICLETRAVELTIMEMEASUREMENT",$D95)/3600/24,"--")</f>
        <v>--</v>
      </c>
      <c r="CP95" s="36" t="str">
        <f>IFERROR(GETPIVOTDATA("Average of TRAVTM(31)",#REF!,"TIMEINT",CP$9,"VEHICLETRAVELTIMEMEASUREMENT",$D95)/3600/24,"--")</f>
        <v>--</v>
      </c>
      <c r="CQ95" s="36" t="str">
        <f>IFERROR(GETPIVOTDATA("Average of TRAVTM(31)",#REF!,"TIMEINT",CQ$9,"VEHICLETRAVELTIMEMEASUREMENT",$D95)/3600/24,"--")</f>
        <v>--</v>
      </c>
      <c r="CR95" s="36" t="str">
        <f>IFERROR(GETPIVOTDATA("Average of TRAVTM(31)",#REF!,"TIMEINT",CR$9,"VEHICLETRAVELTIMEMEASUREMENT",$D95)/3600/24,"--")</f>
        <v>--</v>
      </c>
      <c r="CS95" s="36" t="str">
        <f>IFERROR(GETPIVOTDATA("Average of TRAVTM(31)",#REF!,"TIMEINT",CS$9,"VEHICLETRAVELTIMEMEASUREMENT",$D95)/3600/24,"--")</f>
        <v>--</v>
      </c>
      <c r="CT95" s="36" t="str">
        <f>IFERROR(GETPIVOTDATA("Average of TRAVTM(31)",#REF!,"TIMEINT",CT$9,"VEHICLETRAVELTIMEMEASUREMENT",$D95)/3600/24,"--")</f>
        <v>--</v>
      </c>
      <c r="CU95" s="36" t="str">
        <f>IFERROR(GETPIVOTDATA("Average of TRAVTM(31)",#REF!,"TIMEINT",CU$9,"VEHICLETRAVELTIMEMEASUREMENT",$D95)/3600/24,"--")</f>
        <v>--</v>
      </c>
      <c r="CV95" s="177" t="str">
        <f>IFERROR(GETPIVOTDATA("Average of TRAVTM(31)",#REF!,"TIMEINT",CV$9,"VEHICLETRAVELTIMEMEASUREMENT",$D95)/3600/24,"--")</f>
        <v>--</v>
      </c>
      <c r="CW95" s="387"/>
      <c r="CX95" s="379" t="str">
        <f>IFERROR(GETPIVOTDATA("Average of VEHS(31)",#REF!,"TIMEINT",CX$9,"VEHICLETRAVELTIMEMEASUREMENT",$D95),"--")</f>
        <v>--</v>
      </c>
      <c r="CY95" s="380" t="str">
        <f>IFERROR(GETPIVOTDATA("Average of VEHS(31)",#REF!,"TIMEINT",CY$9,"VEHICLETRAVELTIMEMEASUREMENT",$D95),"--")</f>
        <v>--</v>
      </c>
      <c r="CZ95" s="380" t="str">
        <f>IFERROR(GETPIVOTDATA("Average of VEHS(31)",#REF!,"TIMEINT",CZ$9,"VEHICLETRAVELTIMEMEASUREMENT",$D95),"--")</f>
        <v>--</v>
      </c>
      <c r="DA95" s="380" t="str">
        <f>IFERROR(GETPIVOTDATA("Average of VEHS(31)",#REF!,"TIMEINT",DA$9,"VEHICLETRAVELTIMEMEASUREMENT",$D95),"--")</f>
        <v>--</v>
      </c>
      <c r="DB95" s="380" t="str">
        <f>IFERROR(GETPIVOTDATA("Average of VEHS(31)",#REF!,"TIMEINT",DB$9,"VEHICLETRAVELTIMEMEASUREMENT",$D95),"--")</f>
        <v>--</v>
      </c>
      <c r="DC95" s="380" t="str">
        <f>IFERROR(GETPIVOTDATA("Average of VEHS(31)",#REF!,"TIMEINT",DC$9,"VEHICLETRAVELTIMEMEASUREMENT",$D95),"--")</f>
        <v>--</v>
      </c>
      <c r="DD95" s="380" t="str">
        <f>IFERROR(GETPIVOTDATA("Average of VEHS(31)",#REF!,"TIMEINT",DD$9,"VEHICLETRAVELTIMEMEASUREMENT",$D95),"--")</f>
        <v>--</v>
      </c>
      <c r="DE95" s="380" t="str">
        <f>IFERROR(GETPIVOTDATA("Average of VEHS(31)",#REF!,"TIMEINT",DE$9,"VEHICLETRAVELTIMEMEASUREMENT",$D95),"--")</f>
        <v>--</v>
      </c>
      <c r="DF95" s="380" t="str">
        <f>IFERROR(GETPIVOTDATA("Average of VEHS(31)",#REF!,"TIMEINT",DF$9,"VEHICLETRAVELTIMEMEASUREMENT",$D95),"--")</f>
        <v>--</v>
      </c>
      <c r="DG95" s="380" t="str">
        <f>IFERROR(GETPIVOTDATA("Average of VEHS(31)",#REF!,"TIMEINT",DG$9,"VEHICLETRAVELTIMEMEASUREMENT",$D95),"--")</f>
        <v>--</v>
      </c>
      <c r="DH95" s="380" t="str">
        <f>IFERROR(GETPIVOTDATA("Average of VEHS(31)",#REF!,"TIMEINT",DH$9,"VEHICLETRAVELTIMEMEASUREMENT",$D95),"--")</f>
        <v>--</v>
      </c>
      <c r="DI95" s="380" t="str">
        <f>IFERROR(GETPIVOTDATA("Average of VEHS(31)",#REF!,"TIMEINT",DI$9,"VEHICLETRAVELTIMEMEASUREMENT",$D95),"--")</f>
        <v>--</v>
      </c>
      <c r="DJ95" s="380" t="str">
        <f>IFERROR(GETPIVOTDATA("Average of VEHS(31)",#REF!,"TIMEINT",DJ$9,"VEHICLETRAVELTIMEMEASUREMENT",$D95),"--")</f>
        <v>--</v>
      </c>
      <c r="DK95" s="380" t="str">
        <f>IFERROR(GETPIVOTDATA("Average of VEHS(31)",#REF!,"TIMEINT",DK$9,"VEHICLETRAVELTIMEMEASUREMENT",$D95),"--")</f>
        <v>--</v>
      </c>
      <c r="DL95" s="380" t="str">
        <f>IFERROR(GETPIVOTDATA("Average of VEHS(31)",#REF!,"TIMEINT",DL$9,"VEHICLETRAVELTIMEMEASUREMENT",$D95),"--")</f>
        <v>--</v>
      </c>
      <c r="DM95" s="381" t="str">
        <f>IFERROR(GETPIVOTDATA("Average of VEHS(31)",#REF!,"TIMEINT",DM$9,"VEHICLETRAVELTIMEMEASUREMENT",$D95),"--")</f>
        <v>--</v>
      </c>
      <c r="DN95" s="387"/>
      <c r="DO95" s="259" t="str">
        <f t="shared" si="41"/>
        <v>--</v>
      </c>
      <c r="DP95" s="410" t="str">
        <f t="shared" si="42"/>
        <v>--</v>
      </c>
      <c r="DQ95" s="381">
        <f t="shared" si="43"/>
        <v>0</v>
      </c>
      <c r="DR95" s="305"/>
      <c r="DS95" s="259" t="str">
        <f>IFERROR(TIME(0,0,AVERAGEIFS('VISSIM Travel Time Outputs'!$K:$K,'VISSIM Travel Time Outputs'!$D:$D,$D95,'VISSIM Travel Time Outputs'!$A:$A,"AVG",'VISSIM Travel Time Outputs'!$B:$B,DS$9)),"-")</f>
        <v>-</v>
      </c>
      <c r="DT95" s="36" t="str">
        <f>IFERROR(TIME(0,0,AVERAGEIFS('VISSIM Travel Time Outputs'!$K:$K,'VISSIM Travel Time Outputs'!$D:$D,$D95,'VISSIM Travel Time Outputs'!$A:$A,"AVG",'VISSIM Travel Time Outputs'!$B:$B,DT$9)),"-")</f>
        <v>-</v>
      </c>
      <c r="DU95" s="36" t="str">
        <f>IFERROR(TIME(0,0,AVERAGEIFS('VISSIM Travel Time Outputs'!$K:$K,'VISSIM Travel Time Outputs'!$D:$D,$D95,'VISSIM Travel Time Outputs'!$A:$A,"AVG",'VISSIM Travel Time Outputs'!$B:$B,DU$9)),"-")</f>
        <v>-</v>
      </c>
      <c r="DV95" s="36" t="str">
        <f>IFERROR(TIME(0,0,AVERAGEIFS('VISSIM Travel Time Outputs'!$K:$K,'VISSIM Travel Time Outputs'!$D:$D,$D95,'VISSIM Travel Time Outputs'!$A:$A,"AVG",'VISSIM Travel Time Outputs'!$B:$B,DV$9)),"-")</f>
        <v>-</v>
      </c>
      <c r="DW95" s="36" t="str">
        <f>IFERROR(TIME(0,0,AVERAGEIFS('VISSIM Travel Time Outputs'!$K:$K,'VISSIM Travel Time Outputs'!$D:$D,$D95,'VISSIM Travel Time Outputs'!$A:$A,"AVG",'VISSIM Travel Time Outputs'!$B:$B,DW$9)),"-")</f>
        <v>-</v>
      </c>
      <c r="DX95" s="36" t="str">
        <f>IFERROR(TIME(0,0,AVERAGEIFS('VISSIM Travel Time Outputs'!$K:$K,'VISSIM Travel Time Outputs'!$D:$D,$D95,'VISSIM Travel Time Outputs'!$A:$A,"AVG",'VISSIM Travel Time Outputs'!$B:$B,DX$9)),"-")</f>
        <v>-</v>
      </c>
      <c r="DY95" s="36" t="str">
        <f>IFERROR(TIME(0,0,AVERAGEIFS('VISSIM Travel Time Outputs'!$K:$K,'VISSIM Travel Time Outputs'!$D:$D,$D95,'VISSIM Travel Time Outputs'!$A:$A,"AVG",'VISSIM Travel Time Outputs'!$B:$B,DY$9)),"-")</f>
        <v>-</v>
      </c>
      <c r="DZ95" s="36" t="str">
        <f>IFERROR(TIME(0,0,AVERAGEIFS('VISSIM Travel Time Outputs'!$K:$K,'VISSIM Travel Time Outputs'!$D:$D,$D95,'VISSIM Travel Time Outputs'!$A:$A,"AVG",'VISSIM Travel Time Outputs'!$B:$B,DZ$9)),"-")</f>
        <v>-</v>
      </c>
      <c r="EA95" s="36" t="str">
        <f>IFERROR(TIME(0,0,AVERAGEIFS('VISSIM Travel Time Outputs'!$K:$K,'VISSIM Travel Time Outputs'!$D:$D,$D95,'VISSIM Travel Time Outputs'!$A:$A,"AVG",'VISSIM Travel Time Outputs'!$B:$B,EA$9)),"-")</f>
        <v>-</v>
      </c>
      <c r="EB95" s="36" t="str">
        <f>IFERROR(TIME(0,0,AVERAGEIFS('VISSIM Travel Time Outputs'!$K:$K,'VISSIM Travel Time Outputs'!$D:$D,$D95,'VISSIM Travel Time Outputs'!$A:$A,"AVG",'VISSIM Travel Time Outputs'!$B:$B,EB$9)),"-")</f>
        <v>-</v>
      </c>
      <c r="EC95" s="36" t="str">
        <f>IFERROR(TIME(0,0,AVERAGEIFS('VISSIM Travel Time Outputs'!$K:$K,'VISSIM Travel Time Outputs'!$D:$D,$D95,'VISSIM Travel Time Outputs'!$A:$A,"AVG",'VISSIM Travel Time Outputs'!$B:$B,EC$9)),"-")</f>
        <v>-</v>
      </c>
      <c r="ED95" s="36" t="str">
        <f>IFERROR(TIME(0,0,AVERAGEIFS('VISSIM Travel Time Outputs'!$K:$K,'VISSIM Travel Time Outputs'!$D:$D,$D95,'VISSIM Travel Time Outputs'!$A:$A,"AVG",'VISSIM Travel Time Outputs'!$B:$B,ED$9)),"-")</f>
        <v>-</v>
      </c>
      <c r="EE95" s="36" t="str">
        <f>IFERROR(TIME(0,0,AVERAGEIFS('VISSIM Travel Time Outputs'!$K:$K,'VISSIM Travel Time Outputs'!$D:$D,$D95,'VISSIM Travel Time Outputs'!$A:$A,"AVG",'VISSIM Travel Time Outputs'!$B:$B,EE$9)),"-")</f>
        <v>-</v>
      </c>
      <c r="EF95" s="36" t="str">
        <f>IFERROR(TIME(0,0,AVERAGEIFS('VISSIM Travel Time Outputs'!$K:$K,'VISSIM Travel Time Outputs'!$D:$D,$D95,'VISSIM Travel Time Outputs'!$A:$A,"AVG",'VISSIM Travel Time Outputs'!$B:$B,EF$9)),"-")</f>
        <v>-</v>
      </c>
      <c r="EG95" s="36" t="str">
        <f>IFERROR(TIME(0,0,AVERAGEIFS('VISSIM Travel Time Outputs'!$K:$K,'VISSIM Travel Time Outputs'!$D:$D,$D95,'VISSIM Travel Time Outputs'!$A:$A,"AVG",'VISSIM Travel Time Outputs'!$B:$B,EG$9)),"-")</f>
        <v>-</v>
      </c>
      <c r="EH95" s="177" t="str">
        <f>IFERROR(TIME(0,0,AVERAGEIFS('VISSIM Travel Time Outputs'!$K:$K,'VISSIM Travel Time Outputs'!$D:$D,$D95,'VISSIM Travel Time Outputs'!$A:$A,"AVG",'VISSIM Travel Time Outputs'!$B:$B,EH$9)),"-")</f>
        <v>-</v>
      </c>
      <c r="EI95" s="164"/>
      <c r="EJ95" s="379" t="str">
        <f>IFERROR(AVERAGEIFS('VISSIM Travel Time Outputs'!$H:$H,'VISSIM Travel Time Outputs'!$D:$D,$D95,'VISSIM Travel Time Outputs'!$A:$A,"AVG",'VISSIM Travel Time Outputs'!$B:$B,EJ$9),"-")</f>
        <v>-</v>
      </c>
      <c r="EK95" s="380" t="str">
        <f>IFERROR(AVERAGEIFS('VISSIM Travel Time Outputs'!$H:$H,'VISSIM Travel Time Outputs'!$D:$D,$D95,'VISSIM Travel Time Outputs'!$A:$A,"AVG",'VISSIM Travel Time Outputs'!$B:$B,EK$9),"-")</f>
        <v>-</v>
      </c>
      <c r="EL95" s="380" t="str">
        <f>IFERROR(AVERAGEIFS('VISSIM Travel Time Outputs'!$H:$H,'VISSIM Travel Time Outputs'!$D:$D,$D95,'VISSIM Travel Time Outputs'!$A:$A,"AVG",'VISSIM Travel Time Outputs'!$B:$B,EL$9),"-")</f>
        <v>-</v>
      </c>
      <c r="EM95" s="380" t="str">
        <f>IFERROR(AVERAGEIFS('VISSIM Travel Time Outputs'!$H:$H,'VISSIM Travel Time Outputs'!$D:$D,$D95,'VISSIM Travel Time Outputs'!$A:$A,"AVG",'VISSIM Travel Time Outputs'!$B:$B,EM$9),"-")</f>
        <v>-</v>
      </c>
      <c r="EN95" s="380" t="str">
        <f>IFERROR(AVERAGEIFS('VISSIM Travel Time Outputs'!$H:$H,'VISSIM Travel Time Outputs'!$D:$D,$D95,'VISSIM Travel Time Outputs'!$A:$A,"AVG",'VISSIM Travel Time Outputs'!$B:$B,EN$9),"-")</f>
        <v>-</v>
      </c>
      <c r="EO95" s="380" t="str">
        <f>IFERROR(AVERAGEIFS('VISSIM Travel Time Outputs'!$H:$H,'VISSIM Travel Time Outputs'!$D:$D,$D95,'VISSIM Travel Time Outputs'!$A:$A,"AVG",'VISSIM Travel Time Outputs'!$B:$B,EO$9),"-")</f>
        <v>-</v>
      </c>
      <c r="EP95" s="380" t="str">
        <f>IFERROR(AVERAGEIFS('VISSIM Travel Time Outputs'!$H:$H,'VISSIM Travel Time Outputs'!$D:$D,$D95,'VISSIM Travel Time Outputs'!$A:$A,"AVG",'VISSIM Travel Time Outputs'!$B:$B,EP$9),"-")</f>
        <v>-</v>
      </c>
      <c r="EQ95" s="380" t="str">
        <f>IFERROR(AVERAGEIFS('VISSIM Travel Time Outputs'!$H:$H,'VISSIM Travel Time Outputs'!$D:$D,$D95,'VISSIM Travel Time Outputs'!$A:$A,"AVG",'VISSIM Travel Time Outputs'!$B:$B,EQ$9),"-")</f>
        <v>-</v>
      </c>
      <c r="ER95" s="380" t="str">
        <f>IFERROR(AVERAGEIFS('VISSIM Travel Time Outputs'!$H:$H,'VISSIM Travel Time Outputs'!$D:$D,$D95,'VISSIM Travel Time Outputs'!$A:$A,"AVG",'VISSIM Travel Time Outputs'!$B:$B,ER$9),"-")</f>
        <v>-</v>
      </c>
      <c r="ES95" s="380" t="str">
        <f>IFERROR(AVERAGEIFS('VISSIM Travel Time Outputs'!$H:$H,'VISSIM Travel Time Outputs'!$D:$D,$D95,'VISSIM Travel Time Outputs'!$A:$A,"AVG",'VISSIM Travel Time Outputs'!$B:$B,ES$9),"-")</f>
        <v>-</v>
      </c>
      <c r="ET95" s="380" t="str">
        <f>IFERROR(AVERAGEIFS('VISSIM Travel Time Outputs'!$H:$H,'VISSIM Travel Time Outputs'!$D:$D,$D95,'VISSIM Travel Time Outputs'!$A:$A,"AVG",'VISSIM Travel Time Outputs'!$B:$B,ET$9),"-")</f>
        <v>-</v>
      </c>
      <c r="EU95" s="380" t="str">
        <f>IFERROR(AVERAGEIFS('VISSIM Travel Time Outputs'!$H:$H,'VISSIM Travel Time Outputs'!$D:$D,$D95,'VISSIM Travel Time Outputs'!$A:$A,"AVG",'VISSIM Travel Time Outputs'!$B:$B,EU$9),"-")</f>
        <v>-</v>
      </c>
      <c r="EV95" s="380" t="str">
        <f>IFERROR(AVERAGEIFS('VISSIM Travel Time Outputs'!$H:$H,'VISSIM Travel Time Outputs'!$D:$D,$D95,'VISSIM Travel Time Outputs'!$A:$A,"AVG",'VISSIM Travel Time Outputs'!$B:$B,EV$9),"-")</f>
        <v>-</v>
      </c>
      <c r="EW95" s="380" t="str">
        <f>IFERROR(AVERAGEIFS('VISSIM Travel Time Outputs'!$H:$H,'VISSIM Travel Time Outputs'!$D:$D,$D95,'VISSIM Travel Time Outputs'!$A:$A,"AVG",'VISSIM Travel Time Outputs'!$B:$B,EW$9),"-")</f>
        <v>-</v>
      </c>
      <c r="EX95" s="380" t="str">
        <f>IFERROR(AVERAGEIFS('VISSIM Travel Time Outputs'!$H:$H,'VISSIM Travel Time Outputs'!$D:$D,$D95,'VISSIM Travel Time Outputs'!$A:$A,"AVG",'VISSIM Travel Time Outputs'!$B:$B,EX$9),"-")</f>
        <v>-</v>
      </c>
      <c r="EY95" s="381" t="str">
        <f>IFERROR(AVERAGEIFS('VISSIM Travel Time Outputs'!$H:$H,'VISSIM Travel Time Outputs'!$D:$D,$D95,'VISSIM Travel Time Outputs'!$A:$A,"AVG",'VISSIM Travel Time Outputs'!$B:$B,EY$9),"-")</f>
        <v>-</v>
      </c>
      <c r="EZ95" s="304"/>
      <c r="FA95" s="259" t="str">
        <f t="shared" si="44"/>
        <v>--</v>
      </c>
      <c r="FB95" s="410" t="str">
        <f t="shared" si="45"/>
        <v>--</v>
      </c>
      <c r="FC95" s="381">
        <f t="shared" si="46"/>
        <v>0</v>
      </c>
      <c r="FD95" s="387"/>
      <c r="FE95" s="259" t="str">
        <f>IFERROR(GETPIVOTDATA("Average of TRAVTM(40)",#REF!,"TIMEINT",FE$9,"VEHICLETRAVELTIMEMEASUREMENT",$D95)/3600/24,"--")</f>
        <v>--</v>
      </c>
      <c r="FF95" s="36" t="str">
        <f>IFERROR(GETPIVOTDATA("Average of TRAVTM(40)",#REF!,"TIMEINT",FF$9,"VEHICLETRAVELTIMEMEASUREMENT",$D95)/3600/24,"--")</f>
        <v>--</v>
      </c>
      <c r="FG95" s="36" t="str">
        <f>IFERROR(GETPIVOTDATA("Average of TRAVTM(40)",#REF!,"TIMEINT",FG$9,"VEHICLETRAVELTIMEMEASUREMENT",$D95)/3600/24,"--")</f>
        <v>--</v>
      </c>
      <c r="FH95" s="36" t="str">
        <f>IFERROR(GETPIVOTDATA("Average of TRAVTM(40)",#REF!,"TIMEINT",FH$9,"VEHICLETRAVELTIMEMEASUREMENT",$D95)/3600/24,"--")</f>
        <v>--</v>
      </c>
      <c r="FI95" s="36" t="str">
        <f>IFERROR(GETPIVOTDATA("Average of TRAVTM(40)",#REF!,"TIMEINT",FI$9,"VEHICLETRAVELTIMEMEASUREMENT",$D95)/3600/24,"--")</f>
        <v>--</v>
      </c>
      <c r="FJ95" s="36" t="str">
        <f>IFERROR(GETPIVOTDATA("Average of TRAVTM(40)",#REF!,"TIMEINT",FJ$9,"VEHICLETRAVELTIMEMEASUREMENT",$D95)/3600/24,"--")</f>
        <v>--</v>
      </c>
      <c r="FK95" s="36" t="str">
        <f>IFERROR(GETPIVOTDATA("Average of TRAVTM(40)",#REF!,"TIMEINT",FK$9,"VEHICLETRAVELTIMEMEASUREMENT",$D95)/3600/24,"--")</f>
        <v>--</v>
      </c>
      <c r="FL95" s="36" t="str">
        <f>IFERROR(GETPIVOTDATA("Average of TRAVTM(40)",#REF!,"TIMEINT",FL$9,"VEHICLETRAVELTIMEMEASUREMENT",$D95)/3600/24,"--")</f>
        <v>--</v>
      </c>
      <c r="FM95" s="36" t="str">
        <f>IFERROR(GETPIVOTDATA("Average of TRAVTM(40)",#REF!,"TIMEINT",FM$9,"VEHICLETRAVELTIMEMEASUREMENT",$D95)/3600/24,"--")</f>
        <v>--</v>
      </c>
      <c r="FN95" s="36" t="str">
        <f>IFERROR(GETPIVOTDATA("Average of TRAVTM(40)",#REF!,"TIMEINT",FN$9,"VEHICLETRAVELTIMEMEASUREMENT",$D95)/3600/24,"--")</f>
        <v>--</v>
      </c>
      <c r="FO95" s="36" t="str">
        <f>IFERROR(GETPIVOTDATA("Average of TRAVTM(40)",#REF!,"TIMEINT",FO$9,"VEHICLETRAVELTIMEMEASUREMENT",$D95)/3600/24,"--")</f>
        <v>--</v>
      </c>
      <c r="FP95" s="36" t="str">
        <f>IFERROR(GETPIVOTDATA("Average of TRAVTM(40)",#REF!,"TIMEINT",FP$9,"VEHICLETRAVELTIMEMEASUREMENT",$D95)/3600/24,"--")</f>
        <v>--</v>
      </c>
      <c r="FQ95" s="36" t="str">
        <f>IFERROR(GETPIVOTDATA("Average of TRAVTM(40)",#REF!,"TIMEINT",FQ$9,"VEHICLETRAVELTIMEMEASUREMENT",$D95)/3600/24,"--")</f>
        <v>--</v>
      </c>
      <c r="FR95" s="36" t="str">
        <f>IFERROR(GETPIVOTDATA("Average of TRAVTM(40)",#REF!,"TIMEINT",FR$9,"VEHICLETRAVELTIMEMEASUREMENT",$D95)/3600/24,"--")</f>
        <v>--</v>
      </c>
      <c r="FS95" s="36" t="str">
        <f>IFERROR(GETPIVOTDATA("Average of TRAVTM(40)",#REF!,"TIMEINT",FS$9,"VEHICLETRAVELTIMEMEASUREMENT",$D95)/3600/24,"--")</f>
        <v>--</v>
      </c>
      <c r="FT95" s="177" t="str">
        <f>IFERROR(GETPIVOTDATA("Average of TRAVTM(40)",#REF!,"TIMEINT",FT$9,"VEHICLETRAVELTIMEMEASUREMENT",$D95)/3600/24,"--")</f>
        <v>--</v>
      </c>
      <c r="FU95" s="387"/>
      <c r="FV95" s="379" t="str">
        <f>IFERROR(GETPIVOTDATA("Average of VEHS(40)",#REF!,"TIMEINT",FV$9,"VEHICLETRAVELTIMEMEASUREMENT",$D95),"--")</f>
        <v>--</v>
      </c>
      <c r="FW95" s="380" t="str">
        <f>IFERROR(GETPIVOTDATA("Average of VEHS(40)",#REF!,"TIMEINT",FW$9,"VEHICLETRAVELTIMEMEASUREMENT",$D95),"--")</f>
        <v>--</v>
      </c>
      <c r="FX95" s="380" t="str">
        <f>IFERROR(GETPIVOTDATA("Average of VEHS(40)",#REF!,"TIMEINT",FX$9,"VEHICLETRAVELTIMEMEASUREMENT",$D95),"--")</f>
        <v>--</v>
      </c>
      <c r="FY95" s="380" t="str">
        <f>IFERROR(GETPIVOTDATA("Average of VEHS(40)",#REF!,"TIMEINT",FY$9,"VEHICLETRAVELTIMEMEASUREMENT",$D95),"--")</f>
        <v>--</v>
      </c>
      <c r="FZ95" s="380" t="str">
        <f>IFERROR(GETPIVOTDATA("Average of VEHS(40)",#REF!,"TIMEINT",FZ$9,"VEHICLETRAVELTIMEMEASUREMENT",$D95),"--")</f>
        <v>--</v>
      </c>
      <c r="GA95" s="380" t="str">
        <f>IFERROR(GETPIVOTDATA("Average of VEHS(40)",#REF!,"TIMEINT",GA$9,"VEHICLETRAVELTIMEMEASUREMENT",$D95),"--")</f>
        <v>--</v>
      </c>
      <c r="GB95" s="380" t="str">
        <f>IFERROR(GETPIVOTDATA("Average of VEHS(40)",#REF!,"TIMEINT",GB$9,"VEHICLETRAVELTIMEMEASUREMENT",$D95),"--")</f>
        <v>--</v>
      </c>
      <c r="GC95" s="380" t="str">
        <f>IFERROR(GETPIVOTDATA("Average of VEHS(40)",#REF!,"TIMEINT",GC$9,"VEHICLETRAVELTIMEMEASUREMENT",$D95),"--")</f>
        <v>--</v>
      </c>
      <c r="GD95" s="380" t="str">
        <f>IFERROR(GETPIVOTDATA("Average of VEHS(40)",#REF!,"TIMEINT",GD$9,"VEHICLETRAVELTIMEMEASUREMENT",$D95),"--")</f>
        <v>--</v>
      </c>
      <c r="GE95" s="380" t="str">
        <f>IFERROR(GETPIVOTDATA("Average of VEHS(40)",#REF!,"TIMEINT",GE$9,"VEHICLETRAVELTIMEMEASUREMENT",$D95),"--")</f>
        <v>--</v>
      </c>
      <c r="GF95" s="380" t="str">
        <f>IFERROR(GETPIVOTDATA("Average of VEHS(40)",#REF!,"TIMEINT",GF$9,"VEHICLETRAVELTIMEMEASUREMENT",$D95),"--")</f>
        <v>--</v>
      </c>
      <c r="GG95" s="380" t="str">
        <f>IFERROR(GETPIVOTDATA("Average of VEHS(40)",#REF!,"TIMEINT",GG$9,"VEHICLETRAVELTIMEMEASUREMENT",$D95),"--")</f>
        <v>--</v>
      </c>
      <c r="GH95" s="380" t="str">
        <f>IFERROR(GETPIVOTDATA("Average of VEHS(40)",#REF!,"TIMEINT",GH$9,"VEHICLETRAVELTIMEMEASUREMENT",$D95),"--")</f>
        <v>--</v>
      </c>
      <c r="GI95" s="380" t="str">
        <f>IFERROR(GETPIVOTDATA("Average of VEHS(40)",#REF!,"TIMEINT",GI$9,"VEHICLETRAVELTIMEMEASUREMENT",$D95),"--")</f>
        <v>--</v>
      </c>
      <c r="GJ95" s="380" t="str">
        <f>IFERROR(GETPIVOTDATA("Average of VEHS(40)",#REF!,"TIMEINT",GJ$9,"VEHICLETRAVELTIMEMEASUREMENT",$D95),"--")</f>
        <v>--</v>
      </c>
      <c r="GK95" s="381" t="str">
        <f>IFERROR(GETPIVOTDATA("Average of VEHS(40)",#REF!,"TIMEINT",GK$9,"VEHICLETRAVELTIMEMEASUREMENT",$D95),"--")</f>
        <v>--</v>
      </c>
      <c r="GL95" s="387"/>
      <c r="GM95" s="259" t="str">
        <f t="shared" si="47"/>
        <v>--</v>
      </c>
      <c r="GN95" s="410" t="str">
        <f t="shared" si="48"/>
        <v>--</v>
      </c>
      <c r="GO95" s="381">
        <f t="shared" si="49"/>
        <v>0</v>
      </c>
      <c r="GP95" s="387"/>
      <c r="GQ95" s="259" t="str">
        <f>IFERROR(GETPIVOTDATA("Average of TRAVTM(60)",#REF!,"TIMEINT",GQ$9,"VEHICLETRAVELTIMEMEASUREMENT",$D95)/3600/24,"--")</f>
        <v>--</v>
      </c>
      <c r="GR95" s="36" t="str">
        <f>IFERROR(GETPIVOTDATA("Average of TRAVTM(60)",#REF!,"TIMEINT",GR$9,"VEHICLETRAVELTIMEMEASUREMENT",$D95)/3600/24,"--")</f>
        <v>--</v>
      </c>
      <c r="GS95" s="36" t="str">
        <f>IFERROR(GETPIVOTDATA("Average of TRAVTM(60)",#REF!,"TIMEINT",GS$9,"VEHICLETRAVELTIMEMEASUREMENT",$D95)/3600/24,"--")</f>
        <v>--</v>
      </c>
      <c r="GT95" s="36" t="str">
        <f>IFERROR(GETPIVOTDATA("Average of TRAVTM(60)",#REF!,"TIMEINT",GT$9,"VEHICLETRAVELTIMEMEASUREMENT",$D95)/3600/24,"--")</f>
        <v>--</v>
      </c>
      <c r="GU95" s="36" t="str">
        <f>IFERROR(GETPIVOTDATA("Average of TRAVTM(60)",#REF!,"TIMEINT",GU$9,"VEHICLETRAVELTIMEMEASUREMENT",$D95)/3600/24,"--")</f>
        <v>--</v>
      </c>
      <c r="GV95" s="36" t="str">
        <f>IFERROR(GETPIVOTDATA("Average of TRAVTM(60)",#REF!,"TIMEINT",GV$9,"VEHICLETRAVELTIMEMEASUREMENT",$D95)/3600/24,"--")</f>
        <v>--</v>
      </c>
      <c r="GW95" s="36" t="str">
        <f>IFERROR(GETPIVOTDATA("Average of TRAVTM(60)",#REF!,"TIMEINT",GW$9,"VEHICLETRAVELTIMEMEASUREMENT",$D95)/3600/24,"--")</f>
        <v>--</v>
      </c>
      <c r="GX95" s="36" t="str">
        <f>IFERROR(GETPIVOTDATA("Average of TRAVTM(60)",#REF!,"TIMEINT",GX$9,"VEHICLETRAVELTIMEMEASUREMENT",$D95)/3600/24,"--")</f>
        <v>--</v>
      </c>
      <c r="GY95" s="36" t="str">
        <f>IFERROR(GETPIVOTDATA("Average of TRAVTM(60)",#REF!,"TIMEINT",GY$9,"VEHICLETRAVELTIMEMEASUREMENT",$D95)/3600/24,"--")</f>
        <v>--</v>
      </c>
      <c r="GZ95" s="36" t="str">
        <f>IFERROR(GETPIVOTDATA("Average of TRAVTM(60)",#REF!,"TIMEINT",GZ$9,"VEHICLETRAVELTIMEMEASUREMENT",$D95)/3600/24,"--")</f>
        <v>--</v>
      </c>
      <c r="HA95" s="36" t="str">
        <f>IFERROR(GETPIVOTDATA("Average of TRAVTM(60)",#REF!,"TIMEINT",HA$9,"VEHICLETRAVELTIMEMEASUREMENT",$D95)/3600/24,"--")</f>
        <v>--</v>
      </c>
      <c r="HB95" s="36" t="str">
        <f>IFERROR(GETPIVOTDATA("Average of TRAVTM(60)",#REF!,"TIMEINT",HB$9,"VEHICLETRAVELTIMEMEASUREMENT",$D95)/3600/24,"--")</f>
        <v>--</v>
      </c>
      <c r="HC95" s="36" t="str">
        <f>IFERROR(GETPIVOTDATA("Average of TRAVTM(60)",#REF!,"TIMEINT",HC$9,"VEHICLETRAVELTIMEMEASUREMENT",$D95)/3600/24,"--")</f>
        <v>--</v>
      </c>
      <c r="HD95" s="36" t="str">
        <f>IFERROR(GETPIVOTDATA("Average of TRAVTM(60)",#REF!,"TIMEINT",HD$9,"VEHICLETRAVELTIMEMEASUREMENT",$D95)/3600/24,"--")</f>
        <v>--</v>
      </c>
      <c r="HE95" s="36" t="str">
        <f>IFERROR(GETPIVOTDATA("Average of TRAVTM(60)",#REF!,"TIMEINT",HE$9,"VEHICLETRAVELTIMEMEASUREMENT",$D95)/3600/24,"--")</f>
        <v>--</v>
      </c>
      <c r="HF95" s="177" t="str">
        <f>IFERROR(GETPIVOTDATA("Average of TRAVTM(60)",#REF!,"TIMEINT",HF$9,"VEHICLETRAVELTIMEMEASUREMENT",$D95)/3600/24,"--")</f>
        <v>--</v>
      </c>
      <c r="HG95" s="387"/>
      <c r="HH95" s="379" t="str">
        <f>IFERROR(GETPIVOTDATA("Average of VEHS(60)",#REF!,"TIMEINT",HH$9,"VEHICLETRAVELTIMEMEASUREMENT",$D95),"--")</f>
        <v>--</v>
      </c>
      <c r="HI95" s="380" t="str">
        <f>IFERROR(GETPIVOTDATA("Average of VEHS(60)",#REF!,"TIMEINT",HI$9,"VEHICLETRAVELTIMEMEASUREMENT",$D95),"--")</f>
        <v>--</v>
      </c>
      <c r="HJ95" s="380" t="str">
        <f>IFERROR(GETPIVOTDATA("Average of VEHS(60)",#REF!,"TIMEINT",HJ$9,"VEHICLETRAVELTIMEMEASUREMENT",$D95),"--")</f>
        <v>--</v>
      </c>
      <c r="HK95" s="380" t="str">
        <f>IFERROR(GETPIVOTDATA("Average of VEHS(60)",#REF!,"TIMEINT",HK$9,"VEHICLETRAVELTIMEMEASUREMENT",$D95),"--")</f>
        <v>--</v>
      </c>
      <c r="HL95" s="380" t="str">
        <f>IFERROR(GETPIVOTDATA("Average of VEHS(60)",#REF!,"TIMEINT",HL$9,"VEHICLETRAVELTIMEMEASUREMENT",$D95),"--")</f>
        <v>--</v>
      </c>
      <c r="HM95" s="380" t="str">
        <f>IFERROR(GETPIVOTDATA("Average of VEHS(60)",#REF!,"TIMEINT",HM$9,"VEHICLETRAVELTIMEMEASUREMENT",$D95),"--")</f>
        <v>--</v>
      </c>
      <c r="HN95" s="380" t="str">
        <f>IFERROR(GETPIVOTDATA("Average of VEHS(60)",#REF!,"TIMEINT",HN$9,"VEHICLETRAVELTIMEMEASUREMENT",$D95),"--")</f>
        <v>--</v>
      </c>
      <c r="HO95" s="380" t="str">
        <f>IFERROR(GETPIVOTDATA("Average of VEHS(60)",#REF!,"TIMEINT",HO$9,"VEHICLETRAVELTIMEMEASUREMENT",$D95),"--")</f>
        <v>--</v>
      </c>
      <c r="HP95" s="380" t="str">
        <f>IFERROR(GETPIVOTDATA("Average of VEHS(60)",#REF!,"TIMEINT",HP$9,"VEHICLETRAVELTIMEMEASUREMENT",$D95),"--")</f>
        <v>--</v>
      </c>
      <c r="HQ95" s="380" t="str">
        <f>IFERROR(GETPIVOTDATA("Average of VEHS(60)",#REF!,"TIMEINT",HQ$9,"VEHICLETRAVELTIMEMEASUREMENT",$D95),"--")</f>
        <v>--</v>
      </c>
      <c r="HR95" s="380" t="str">
        <f>IFERROR(GETPIVOTDATA("Average of VEHS(60)",#REF!,"TIMEINT",HR$9,"VEHICLETRAVELTIMEMEASUREMENT",$D95),"--")</f>
        <v>--</v>
      </c>
      <c r="HS95" s="380" t="str">
        <f>IFERROR(GETPIVOTDATA("Average of VEHS(60)",#REF!,"TIMEINT",HS$9,"VEHICLETRAVELTIMEMEASUREMENT",$D95),"--")</f>
        <v>--</v>
      </c>
      <c r="HT95" s="380" t="str">
        <f>IFERROR(GETPIVOTDATA("Average of VEHS(60)",#REF!,"TIMEINT",HT$9,"VEHICLETRAVELTIMEMEASUREMENT",$D95),"--")</f>
        <v>--</v>
      </c>
      <c r="HU95" s="380" t="str">
        <f>IFERROR(GETPIVOTDATA("Average of VEHS(60)",#REF!,"TIMEINT",HU$9,"VEHICLETRAVELTIMEMEASUREMENT",$D95),"--")</f>
        <v>--</v>
      </c>
      <c r="HV95" s="380" t="str">
        <f>IFERROR(GETPIVOTDATA("Average of VEHS(60)",#REF!,"TIMEINT",HV$9,"VEHICLETRAVELTIMEMEASUREMENT",$D95),"--")</f>
        <v>--</v>
      </c>
      <c r="HW95" s="381" t="str">
        <f>IFERROR(GETPIVOTDATA("Average of VEHS(60)",#REF!,"TIMEINT",HW$9,"VEHICLETRAVELTIMEMEASUREMENT",$D95),"--")</f>
        <v>--</v>
      </c>
      <c r="HX95" s="387"/>
      <c r="HY95" s="259" t="str">
        <f t="shared" si="50"/>
        <v>--</v>
      </c>
      <c r="HZ95" s="410" t="str">
        <f t="shared" si="51"/>
        <v>--</v>
      </c>
      <c r="IA95" s="381">
        <f t="shared" si="52"/>
        <v>0</v>
      </c>
      <c r="IB95" s="716"/>
      <c r="IC95" s="379" t="str">
        <f>IFERROR(AVERAGEIFS('VISSIM Travel Time Outputs'!$L:$L,'VISSIM Travel Time Outputs'!$D:$D,$D95,'VISSIM Travel Time Outputs'!$A:$A,"AVG",'VISSIM Travel Time Outputs'!$B:$B,IC$9),"-")</f>
        <v>-</v>
      </c>
      <c r="ID95" s="380" t="str">
        <f>IFERROR(AVERAGEIFS('VISSIM Travel Time Outputs'!$L:$L,'VISSIM Travel Time Outputs'!$D:$D,$D95,'VISSIM Travel Time Outputs'!$A:$A,"AVG",'VISSIM Travel Time Outputs'!$B:$B,ID$9),"-")</f>
        <v>-</v>
      </c>
      <c r="IE95" s="380" t="str">
        <f>IFERROR(AVERAGEIFS('VISSIM Travel Time Outputs'!$L:$L,'VISSIM Travel Time Outputs'!$D:$D,$D95,'VISSIM Travel Time Outputs'!$A:$A,"AVG",'VISSIM Travel Time Outputs'!$B:$B,IE$9),"-")</f>
        <v>-</v>
      </c>
      <c r="IF95" s="380" t="str">
        <f>IFERROR(AVERAGEIFS('VISSIM Travel Time Outputs'!$L:$L,'VISSIM Travel Time Outputs'!$D:$D,$D95,'VISSIM Travel Time Outputs'!$A:$A,"AVG",'VISSIM Travel Time Outputs'!$B:$B,IF$9),"-")</f>
        <v>-</v>
      </c>
      <c r="IG95" s="380" t="str">
        <f>IFERROR(AVERAGEIFS('VISSIM Travel Time Outputs'!$L:$L,'VISSIM Travel Time Outputs'!$D:$D,$D95,'VISSIM Travel Time Outputs'!$A:$A,"AVG",'VISSIM Travel Time Outputs'!$B:$B,IG$9),"-")</f>
        <v>-</v>
      </c>
      <c r="IH95" s="380" t="str">
        <f>IFERROR(AVERAGEIFS('VISSIM Travel Time Outputs'!$L:$L,'VISSIM Travel Time Outputs'!$D:$D,$D95,'VISSIM Travel Time Outputs'!$A:$A,"AVG",'VISSIM Travel Time Outputs'!$B:$B,IH$9),"-")</f>
        <v>-</v>
      </c>
      <c r="II95" s="380" t="str">
        <f>IFERROR(AVERAGEIFS('VISSIM Travel Time Outputs'!$L:$L,'VISSIM Travel Time Outputs'!$D:$D,$D95,'VISSIM Travel Time Outputs'!$A:$A,"AVG",'VISSIM Travel Time Outputs'!$B:$B,II$9),"-")</f>
        <v>-</v>
      </c>
      <c r="IJ95" s="380" t="str">
        <f>IFERROR(AVERAGEIFS('VISSIM Travel Time Outputs'!$L:$L,'VISSIM Travel Time Outputs'!$D:$D,$D95,'VISSIM Travel Time Outputs'!$A:$A,"AVG",'VISSIM Travel Time Outputs'!$B:$B,IJ$9),"-")</f>
        <v>-</v>
      </c>
      <c r="IK95" s="380" t="str">
        <f>IFERROR(AVERAGEIFS('VISSIM Travel Time Outputs'!$L:$L,'VISSIM Travel Time Outputs'!$D:$D,$D95,'VISSIM Travel Time Outputs'!$A:$A,"AVG",'VISSIM Travel Time Outputs'!$B:$B,IK$9),"-")</f>
        <v>-</v>
      </c>
      <c r="IL95" s="380" t="str">
        <f>IFERROR(AVERAGEIFS('VISSIM Travel Time Outputs'!$L:$L,'VISSIM Travel Time Outputs'!$D:$D,$D95,'VISSIM Travel Time Outputs'!$A:$A,"AVG",'VISSIM Travel Time Outputs'!$B:$B,IL$9),"-")</f>
        <v>-</v>
      </c>
      <c r="IM95" s="380" t="str">
        <f>IFERROR(AVERAGEIFS('VISSIM Travel Time Outputs'!$L:$L,'VISSIM Travel Time Outputs'!$D:$D,$D95,'VISSIM Travel Time Outputs'!$A:$A,"AVG",'VISSIM Travel Time Outputs'!$B:$B,IM$9),"-")</f>
        <v>-</v>
      </c>
      <c r="IN95" s="380" t="str">
        <f>IFERROR(AVERAGEIFS('VISSIM Travel Time Outputs'!$L:$L,'VISSIM Travel Time Outputs'!$D:$D,$D95,'VISSIM Travel Time Outputs'!$A:$A,"AVG",'VISSIM Travel Time Outputs'!$B:$B,IN$9),"-")</f>
        <v>-</v>
      </c>
      <c r="IO95" s="380" t="str">
        <f>IFERROR(AVERAGEIFS('VISSIM Travel Time Outputs'!$L:$L,'VISSIM Travel Time Outputs'!$D:$D,$D95,'VISSIM Travel Time Outputs'!$A:$A,"AVG",'VISSIM Travel Time Outputs'!$B:$B,IO$9),"-")</f>
        <v>-</v>
      </c>
      <c r="IP95" s="380" t="str">
        <f>IFERROR(AVERAGEIFS('VISSIM Travel Time Outputs'!$L:$L,'VISSIM Travel Time Outputs'!$D:$D,$D95,'VISSIM Travel Time Outputs'!$A:$A,"AVG",'VISSIM Travel Time Outputs'!$B:$B,IP$9),"-")</f>
        <v>-</v>
      </c>
      <c r="IQ95" s="380" t="str">
        <f>IFERROR(AVERAGEIFS('VISSIM Travel Time Outputs'!$L:$L,'VISSIM Travel Time Outputs'!$D:$D,$D95,'VISSIM Travel Time Outputs'!$A:$A,"AVG",'VISSIM Travel Time Outputs'!$B:$B,IQ$9),"-")</f>
        <v>-</v>
      </c>
      <c r="IR95" s="381" t="str">
        <f>IFERROR(AVERAGEIFS('VISSIM Travel Time Outputs'!$L:$L,'VISSIM Travel Time Outputs'!$D:$D,$D95,'VISSIM Travel Time Outputs'!$A:$A,"AVG",'VISSIM Travel Time Outputs'!$B:$B,IR$9),"-")</f>
        <v>-</v>
      </c>
      <c r="IS95" s="381" t="str">
        <f t="shared" si="53"/>
        <v>--</v>
      </c>
    </row>
    <row r="96" spans="1:253" x14ac:dyDescent="0.25">
      <c r="A96" s="302" t="str">
        <f t="shared" si="34"/>
        <v>H</v>
      </c>
      <c r="B96" s="375">
        <f t="shared" si="54"/>
        <v>87</v>
      </c>
      <c r="C96" s="475">
        <f>INDEX('Input - Travel Times'!$B$3:$AL$103,MATCH($B96,'Input - Travel Times'!$B$3:$B$103,0),MATCH(C$9,'Input - Travel Times'!$B$3:$AL$3,0))</f>
        <v>0</v>
      </c>
      <c r="D96" s="194">
        <f>INDEX('Input - Travel Times'!$B$3:$AS$103,MATCH($B96,'Input - Travel Times'!$B$3:$B$103,0),MATCH(D$9,'Input - Travel Times'!$B$3:$AS$3,0))</f>
        <v>0</v>
      </c>
      <c r="E96" s="582">
        <f>TIME(0,0,INDEX('Input - Travel Times'!$B$3:$AL$103,MATCH($B96,'Input - Travel Times'!$B$3:$B$103,0),MATCH(E$9,'Input - Travel Times'!$B$3:$AL$3,0)))</f>
        <v>0</v>
      </c>
      <c r="F96" s="582">
        <f>TIME(0,0,INDEX('Input - Travel Times'!$B$3:$AL$103,MATCH($B96,'Input - Travel Times'!$B$3:$B$103,0),MATCH(F$9,'Input - Travel Times'!$B$3:$AL$3,0)))</f>
        <v>0</v>
      </c>
      <c r="G96" s="582">
        <f>TIME(0,0,INDEX('Input - Travel Times'!$B$3:$AL$103,MATCH($B96,'Input - Travel Times'!$B$3:$B$103,0),MATCH(G$9,'Input - Travel Times'!$B$3:$AL$3,0)))</f>
        <v>0</v>
      </c>
      <c r="H96" s="173"/>
      <c r="I96" s="259" t="str">
        <f>IFERROR(TIME(0,0,AVERAGEIFS('VISSIM Travel Time Outputs'!$I:$I,'VISSIM Travel Time Outputs'!$D:$D,$D96,'VISSIM Travel Time Outputs'!$A:$A,"AVG",'VISSIM Travel Time Outputs'!$B:$B,I$9)),"-")</f>
        <v>-</v>
      </c>
      <c r="J96" s="36" t="str">
        <f>IFERROR(TIME(0,0,AVERAGEIFS('VISSIM Travel Time Outputs'!$I:$I,'VISSIM Travel Time Outputs'!$D:$D,$D96,'VISSIM Travel Time Outputs'!$A:$A,"AVG",'VISSIM Travel Time Outputs'!$B:$B,J$9)),"-")</f>
        <v>-</v>
      </c>
      <c r="K96" s="36" t="str">
        <f>IFERROR(TIME(0,0,AVERAGEIFS('VISSIM Travel Time Outputs'!$I:$I,'VISSIM Travel Time Outputs'!$D:$D,$D96,'VISSIM Travel Time Outputs'!$A:$A,"AVG",'VISSIM Travel Time Outputs'!$B:$B,K$9)),"-")</f>
        <v>-</v>
      </c>
      <c r="L96" s="36" t="str">
        <f>IFERROR(TIME(0,0,AVERAGEIFS('VISSIM Travel Time Outputs'!$I:$I,'VISSIM Travel Time Outputs'!$D:$D,$D96,'VISSIM Travel Time Outputs'!$A:$A,"AVG",'VISSIM Travel Time Outputs'!$B:$B,L$9)),"-")</f>
        <v>-</v>
      </c>
      <c r="M96" s="36" t="str">
        <f>IFERROR(TIME(0,0,AVERAGEIFS('VISSIM Travel Time Outputs'!$I:$I,'VISSIM Travel Time Outputs'!$D:$D,$D96,'VISSIM Travel Time Outputs'!$A:$A,"AVG",'VISSIM Travel Time Outputs'!$B:$B,M$9)),"-")</f>
        <v>-</v>
      </c>
      <c r="N96" s="36" t="str">
        <f>IFERROR(TIME(0,0,AVERAGEIFS('VISSIM Travel Time Outputs'!$I:$I,'VISSIM Travel Time Outputs'!$D:$D,$D96,'VISSIM Travel Time Outputs'!$A:$A,"AVG",'VISSIM Travel Time Outputs'!$B:$B,N$9)),"-")</f>
        <v>-</v>
      </c>
      <c r="O96" s="36" t="str">
        <f>IFERROR(TIME(0,0,AVERAGEIFS('VISSIM Travel Time Outputs'!$I:$I,'VISSIM Travel Time Outputs'!$D:$D,$D96,'VISSIM Travel Time Outputs'!$A:$A,"AVG",'VISSIM Travel Time Outputs'!$B:$B,O$9)),"-")</f>
        <v>-</v>
      </c>
      <c r="P96" s="36" t="str">
        <f>IFERROR(TIME(0,0,AVERAGEIFS('VISSIM Travel Time Outputs'!$I:$I,'VISSIM Travel Time Outputs'!$D:$D,$D96,'VISSIM Travel Time Outputs'!$A:$A,"AVG",'VISSIM Travel Time Outputs'!$B:$B,P$9)),"-")</f>
        <v>-</v>
      </c>
      <c r="Q96" s="36" t="str">
        <f>IFERROR(TIME(0,0,AVERAGEIFS('VISSIM Travel Time Outputs'!$I:$I,'VISSIM Travel Time Outputs'!$D:$D,$D96,'VISSIM Travel Time Outputs'!$A:$A,"AVG",'VISSIM Travel Time Outputs'!$B:$B,Q$9)),"-")</f>
        <v>-</v>
      </c>
      <c r="R96" s="36" t="str">
        <f>IFERROR(TIME(0,0,AVERAGEIFS('VISSIM Travel Time Outputs'!$I:$I,'VISSIM Travel Time Outputs'!$D:$D,$D96,'VISSIM Travel Time Outputs'!$A:$A,"AVG",'VISSIM Travel Time Outputs'!$B:$B,R$9)),"-")</f>
        <v>-</v>
      </c>
      <c r="S96" s="36" t="str">
        <f>IFERROR(TIME(0,0,AVERAGEIFS('VISSIM Travel Time Outputs'!$I:$I,'VISSIM Travel Time Outputs'!$D:$D,$D96,'VISSIM Travel Time Outputs'!$A:$A,"AVG",'VISSIM Travel Time Outputs'!$B:$B,S$9)),"-")</f>
        <v>-</v>
      </c>
      <c r="T96" s="36" t="str">
        <f>IFERROR(TIME(0,0,AVERAGEIFS('VISSIM Travel Time Outputs'!$I:$I,'VISSIM Travel Time Outputs'!$D:$D,$D96,'VISSIM Travel Time Outputs'!$A:$A,"AVG",'VISSIM Travel Time Outputs'!$B:$B,T$9)),"-")</f>
        <v>-</v>
      </c>
      <c r="U96" s="36" t="str">
        <f>IFERROR(TIME(0,0,AVERAGEIFS('VISSIM Travel Time Outputs'!$I:$I,'VISSIM Travel Time Outputs'!$D:$D,$D96,'VISSIM Travel Time Outputs'!$A:$A,"AVG",'VISSIM Travel Time Outputs'!$B:$B,U$9)),"-")</f>
        <v>-</v>
      </c>
      <c r="V96" s="36" t="str">
        <f>IFERROR(TIME(0,0,AVERAGEIFS('VISSIM Travel Time Outputs'!$I:$I,'VISSIM Travel Time Outputs'!$D:$D,$D96,'VISSIM Travel Time Outputs'!$A:$A,"AVG",'VISSIM Travel Time Outputs'!$B:$B,V$9)),"-")</f>
        <v>-</v>
      </c>
      <c r="W96" s="36" t="str">
        <f>IFERROR(TIME(0,0,AVERAGEIFS('VISSIM Travel Time Outputs'!$I:$I,'VISSIM Travel Time Outputs'!$D:$D,$D96,'VISSIM Travel Time Outputs'!$A:$A,"AVG",'VISSIM Travel Time Outputs'!$B:$B,W$9)),"-")</f>
        <v>-</v>
      </c>
      <c r="X96" s="177" t="str">
        <f>IFERROR(TIME(0,0,AVERAGEIFS('VISSIM Travel Time Outputs'!$I:$I,'VISSIM Travel Time Outputs'!$D:$D,$D96,'VISSIM Travel Time Outputs'!$A:$A,"AVG",'VISSIM Travel Time Outputs'!$B:$B,X$9)),"-")</f>
        <v>-</v>
      </c>
      <c r="Y96" s="304"/>
      <c r="Z96" s="379" t="str">
        <f>IFERROR(AVERAGEIFS('VISSIM Travel Time Outputs'!$F:$F,'VISSIM Travel Time Outputs'!$D:$D,$D96,'VISSIM Travel Time Outputs'!$A:$A,"AVG",'VISSIM Travel Time Outputs'!$B:$B,Z$9),"-")</f>
        <v>-</v>
      </c>
      <c r="AA96" s="380" t="str">
        <f>IFERROR(AVERAGEIFS('VISSIM Travel Time Outputs'!$F:$F,'VISSIM Travel Time Outputs'!$D:$D,$D96,'VISSIM Travel Time Outputs'!$A:$A,"AVG",'VISSIM Travel Time Outputs'!$B:$B,AA$9),"-")</f>
        <v>-</v>
      </c>
      <c r="AB96" s="380" t="str">
        <f>IFERROR(AVERAGEIFS('VISSIM Travel Time Outputs'!$F:$F,'VISSIM Travel Time Outputs'!$D:$D,$D96,'VISSIM Travel Time Outputs'!$A:$A,"AVG",'VISSIM Travel Time Outputs'!$B:$B,AB$9),"-")</f>
        <v>-</v>
      </c>
      <c r="AC96" s="380" t="str">
        <f>IFERROR(AVERAGEIFS('VISSIM Travel Time Outputs'!$F:$F,'VISSIM Travel Time Outputs'!$D:$D,$D96,'VISSIM Travel Time Outputs'!$A:$A,"AVG",'VISSIM Travel Time Outputs'!$B:$B,AC$9),"-")</f>
        <v>-</v>
      </c>
      <c r="AD96" s="380" t="str">
        <f>IFERROR(AVERAGEIFS('VISSIM Travel Time Outputs'!$F:$F,'VISSIM Travel Time Outputs'!$D:$D,$D96,'VISSIM Travel Time Outputs'!$A:$A,"AVG",'VISSIM Travel Time Outputs'!$B:$B,AD$9),"-")</f>
        <v>-</v>
      </c>
      <c r="AE96" s="380" t="str">
        <f>IFERROR(AVERAGEIFS('VISSIM Travel Time Outputs'!$F:$F,'VISSIM Travel Time Outputs'!$D:$D,$D96,'VISSIM Travel Time Outputs'!$A:$A,"AVG",'VISSIM Travel Time Outputs'!$B:$B,AE$9),"-")</f>
        <v>-</v>
      </c>
      <c r="AF96" s="380" t="str">
        <f>IFERROR(AVERAGEIFS('VISSIM Travel Time Outputs'!$F:$F,'VISSIM Travel Time Outputs'!$D:$D,$D96,'VISSIM Travel Time Outputs'!$A:$A,"AVG",'VISSIM Travel Time Outputs'!$B:$B,AF$9),"-")</f>
        <v>-</v>
      </c>
      <c r="AG96" s="380" t="str">
        <f>IFERROR(AVERAGEIFS('VISSIM Travel Time Outputs'!$F:$F,'VISSIM Travel Time Outputs'!$D:$D,$D96,'VISSIM Travel Time Outputs'!$A:$A,"AVG",'VISSIM Travel Time Outputs'!$B:$B,AG$9),"-")</f>
        <v>-</v>
      </c>
      <c r="AH96" s="380" t="str">
        <f>IFERROR(AVERAGEIFS('VISSIM Travel Time Outputs'!$F:$F,'VISSIM Travel Time Outputs'!$D:$D,$D96,'VISSIM Travel Time Outputs'!$A:$A,"AVG",'VISSIM Travel Time Outputs'!$B:$B,AH$9),"-")</f>
        <v>-</v>
      </c>
      <c r="AI96" s="380" t="str">
        <f>IFERROR(AVERAGEIFS('VISSIM Travel Time Outputs'!$F:$F,'VISSIM Travel Time Outputs'!$D:$D,$D96,'VISSIM Travel Time Outputs'!$A:$A,"AVG",'VISSIM Travel Time Outputs'!$B:$B,AI$9),"-")</f>
        <v>-</v>
      </c>
      <c r="AJ96" s="380" t="str">
        <f>IFERROR(AVERAGEIFS('VISSIM Travel Time Outputs'!$F:$F,'VISSIM Travel Time Outputs'!$D:$D,$D96,'VISSIM Travel Time Outputs'!$A:$A,"AVG",'VISSIM Travel Time Outputs'!$B:$B,AJ$9),"-")</f>
        <v>-</v>
      </c>
      <c r="AK96" s="380" t="str">
        <f>IFERROR(AVERAGEIFS('VISSIM Travel Time Outputs'!$F:$F,'VISSIM Travel Time Outputs'!$D:$D,$D96,'VISSIM Travel Time Outputs'!$A:$A,"AVG",'VISSIM Travel Time Outputs'!$B:$B,AK$9),"-")</f>
        <v>-</v>
      </c>
      <c r="AL96" s="380" t="str">
        <f>IFERROR(AVERAGEIFS('VISSIM Travel Time Outputs'!$F:$F,'VISSIM Travel Time Outputs'!$D:$D,$D96,'VISSIM Travel Time Outputs'!$A:$A,"AVG",'VISSIM Travel Time Outputs'!$B:$B,AL$9),"-")</f>
        <v>-</v>
      </c>
      <c r="AM96" s="380" t="str">
        <f>IFERROR(AVERAGEIFS('VISSIM Travel Time Outputs'!$F:$F,'VISSIM Travel Time Outputs'!$D:$D,$D96,'VISSIM Travel Time Outputs'!$A:$A,"AVG",'VISSIM Travel Time Outputs'!$B:$B,AM$9),"-")</f>
        <v>-</v>
      </c>
      <c r="AN96" s="380" t="str">
        <f>IFERROR(AVERAGEIFS('VISSIM Travel Time Outputs'!$F:$F,'VISSIM Travel Time Outputs'!$D:$D,$D96,'VISSIM Travel Time Outputs'!$A:$A,"AVG",'VISSIM Travel Time Outputs'!$B:$B,AN$9),"-")</f>
        <v>-</v>
      </c>
      <c r="AO96" s="381" t="str">
        <f>IFERROR(AVERAGEIFS('VISSIM Travel Time Outputs'!$F:$F,'VISSIM Travel Time Outputs'!$D:$D,$D96,'VISSIM Travel Time Outputs'!$A:$A,"AVG",'VISSIM Travel Time Outputs'!$B:$B,AO$9),"-")</f>
        <v>-</v>
      </c>
      <c r="AP96" s="387"/>
      <c r="AQ96" s="259" t="str">
        <f t="shared" si="35"/>
        <v>--</v>
      </c>
      <c r="AR96" s="410" t="str">
        <f t="shared" si="36"/>
        <v>--</v>
      </c>
      <c r="AS96" s="381">
        <f t="shared" si="37"/>
        <v>0</v>
      </c>
      <c r="AT96" s="305"/>
      <c r="AU96" s="259" t="str">
        <f>IFERROR(TIME(0,0,AVERAGEIFS('VISSIM Travel Time Outputs'!$J:$J,'VISSIM Travel Time Outputs'!$D:$D,$D96,'VISSIM Travel Time Outputs'!$A:$A,"AVG",'VISSIM Travel Time Outputs'!$B:$B,AU$9)),"-")</f>
        <v>-</v>
      </c>
      <c r="AV96" s="36" t="str">
        <f>IFERROR(TIME(0,0,AVERAGEIFS('VISSIM Travel Time Outputs'!$J:$J,'VISSIM Travel Time Outputs'!$D:$D,$D96,'VISSIM Travel Time Outputs'!$A:$A,"AVG",'VISSIM Travel Time Outputs'!$B:$B,AV$9)),"-")</f>
        <v>-</v>
      </c>
      <c r="AW96" s="36" t="str">
        <f>IFERROR(TIME(0,0,AVERAGEIFS('VISSIM Travel Time Outputs'!$J:$J,'VISSIM Travel Time Outputs'!$D:$D,$D96,'VISSIM Travel Time Outputs'!$A:$A,"AVG",'VISSIM Travel Time Outputs'!$B:$B,AW$9)),"-")</f>
        <v>-</v>
      </c>
      <c r="AX96" s="36" t="str">
        <f>IFERROR(TIME(0,0,AVERAGEIFS('VISSIM Travel Time Outputs'!$J:$J,'VISSIM Travel Time Outputs'!$D:$D,$D96,'VISSIM Travel Time Outputs'!$A:$A,"AVG",'VISSIM Travel Time Outputs'!$B:$B,AX$9)),"-")</f>
        <v>-</v>
      </c>
      <c r="AY96" s="36" t="str">
        <f>IFERROR(TIME(0,0,AVERAGEIFS('VISSIM Travel Time Outputs'!$J:$J,'VISSIM Travel Time Outputs'!$D:$D,$D96,'VISSIM Travel Time Outputs'!$A:$A,"AVG",'VISSIM Travel Time Outputs'!$B:$B,AY$9)),"-")</f>
        <v>-</v>
      </c>
      <c r="AZ96" s="36" t="str">
        <f>IFERROR(TIME(0,0,AVERAGEIFS('VISSIM Travel Time Outputs'!$J:$J,'VISSIM Travel Time Outputs'!$D:$D,$D96,'VISSIM Travel Time Outputs'!$A:$A,"AVG",'VISSIM Travel Time Outputs'!$B:$B,AZ$9)),"-")</f>
        <v>-</v>
      </c>
      <c r="BA96" s="36" t="str">
        <f>IFERROR(TIME(0,0,AVERAGEIFS('VISSIM Travel Time Outputs'!$J:$J,'VISSIM Travel Time Outputs'!$D:$D,$D96,'VISSIM Travel Time Outputs'!$A:$A,"AVG",'VISSIM Travel Time Outputs'!$B:$B,BA$9)),"-")</f>
        <v>-</v>
      </c>
      <c r="BB96" s="36" t="str">
        <f>IFERROR(TIME(0,0,AVERAGEIFS('VISSIM Travel Time Outputs'!$J:$J,'VISSIM Travel Time Outputs'!$D:$D,$D96,'VISSIM Travel Time Outputs'!$A:$A,"AVG",'VISSIM Travel Time Outputs'!$B:$B,BB$9)),"-")</f>
        <v>-</v>
      </c>
      <c r="BC96" s="36" t="str">
        <f>IFERROR(TIME(0,0,AVERAGEIFS('VISSIM Travel Time Outputs'!$J:$J,'VISSIM Travel Time Outputs'!$D:$D,$D96,'VISSIM Travel Time Outputs'!$A:$A,"AVG",'VISSIM Travel Time Outputs'!$B:$B,BC$9)),"-")</f>
        <v>-</v>
      </c>
      <c r="BD96" s="36" t="str">
        <f>IFERROR(TIME(0,0,AVERAGEIFS('VISSIM Travel Time Outputs'!$J:$J,'VISSIM Travel Time Outputs'!$D:$D,$D96,'VISSIM Travel Time Outputs'!$A:$A,"AVG",'VISSIM Travel Time Outputs'!$B:$B,BD$9)),"-")</f>
        <v>-</v>
      </c>
      <c r="BE96" s="36" t="str">
        <f>IFERROR(TIME(0,0,AVERAGEIFS('VISSIM Travel Time Outputs'!$J:$J,'VISSIM Travel Time Outputs'!$D:$D,$D96,'VISSIM Travel Time Outputs'!$A:$A,"AVG",'VISSIM Travel Time Outputs'!$B:$B,BE$9)),"-")</f>
        <v>-</v>
      </c>
      <c r="BF96" s="36" t="str">
        <f>IFERROR(TIME(0,0,AVERAGEIFS('VISSIM Travel Time Outputs'!$J:$J,'VISSIM Travel Time Outputs'!$D:$D,$D96,'VISSIM Travel Time Outputs'!$A:$A,"AVG",'VISSIM Travel Time Outputs'!$B:$B,BF$9)),"-")</f>
        <v>-</v>
      </c>
      <c r="BG96" s="36" t="str">
        <f>IFERROR(TIME(0,0,AVERAGEIFS('VISSIM Travel Time Outputs'!$J:$J,'VISSIM Travel Time Outputs'!$D:$D,$D96,'VISSIM Travel Time Outputs'!$A:$A,"AVG",'VISSIM Travel Time Outputs'!$B:$B,BG$9)),"-")</f>
        <v>-</v>
      </c>
      <c r="BH96" s="36" t="str">
        <f>IFERROR(TIME(0,0,AVERAGEIFS('VISSIM Travel Time Outputs'!$J:$J,'VISSIM Travel Time Outputs'!$D:$D,$D96,'VISSIM Travel Time Outputs'!$A:$A,"AVG",'VISSIM Travel Time Outputs'!$B:$B,BH$9)),"-")</f>
        <v>-</v>
      </c>
      <c r="BI96" s="36" t="str">
        <f>IFERROR(TIME(0,0,AVERAGEIFS('VISSIM Travel Time Outputs'!$J:$J,'VISSIM Travel Time Outputs'!$D:$D,$D96,'VISSIM Travel Time Outputs'!$A:$A,"AVG",'VISSIM Travel Time Outputs'!$B:$B,BI$9)),"-")</f>
        <v>-</v>
      </c>
      <c r="BJ96" s="177" t="str">
        <f>IFERROR(TIME(0,0,AVERAGEIFS('VISSIM Travel Time Outputs'!$J:$J,'VISSIM Travel Time Outputs'!$D:$D,$D96,'VISSIM Travel Time Outputs'!$A:$A,"AVG",'VISSIM Travel Time Outputs'!$B:$B,BJ$9)),"-")</f>
        <v>-</v>
      </c>
      <c r="BK96" s="164"/>
      <c r="BL96" s="379" t="str">
        <f>IFERROR(AVERAGEIFS('VISSIM Travel Time Outputs'!$G:$G,'VISSIM Travel Time Outputs'!$D:$D,$D96,'VISSIM Travel Time Outputs'!$A:$A,"AVG",'VISSIM Travel Time Outputs'!$B:$B,BL$9),"-")</f>
        <v>-</v>
      </c>
      <c r="BM96" s="380" t="str">
        <f>IFERROR(AVERAGEIFS('VISSIM Travel Time Outputs'!$G:$G,'VISSIM Travel Time Outputs'!$D:$D,$D96,'VISSIM Travel Time Outputs'!$A:$A,"AVG",'VISSIM Travel Time Outputs'!$B:$B,BM$9),"-")</f>
        <v>-</v>
      </c>
      <c r="BN96" s="380" t="str">
        <f>IFERROR(AVERAGEIFS('VISSIM Travel Time Outputs'!$G:$G,'VISSIM Travel Time Outputs'!$D:$D,$D96,'VISSIM Travel Time Outputs'!$A:$A,"AVG",'VISSIM Travel Time Outputs'!$B:$B,BN$9),"-")</f>
        <v>-</v>
      </c>
      <c r="BO96" s="380" t="str">
        <f>IFERROR(AVERAGEIFS('VISSIM Travel Time Outputs'!$G:$G,'VISSIM Travel Time Outputs'!$D:$D,$D96,'VISSIM Travel Time Outputs'!$A:$A,"AVG",'VISSIM Travel Time Outputs'!$B:$B,BO$9),"-")</f>
        <v>-</v>
      </c>
      <c r="BP96" s="380" t="str">
        <f>IFERROR(AVERAGEIFS('VISSIM Travel Time Outputs'!$G:$G,'VISSIM Travel Time Outputs'!$D:$D,$D96,'VISSIM Travel Time Outputs'!$A:$A,"AVG",'VISSIM Travel Time Outputs'!$B:$B,BP$9),"-")</f>
        <v>-</v>
      </c>
      <c r="BQ96" s="380" t="str">
        <f>IFERROR(AVERAGEIFS('VISSIM Travel Time Outputs'!$G:$G,'VISSIM Travel Time Outputs'!$D:$D,$D96,'VISSIM Travel Time Outputs'!$A:$A,"AVG",'VISSIM Travel Time Outputs'!$B:$B,BQ$9),"-")</f>
        <v>-</v>
      </c>
      <c r="BR96" s="380" t="str">
        <f>IFERROR(AVERAGEIFS('VISSIM Travel Time Outputs'!$G:$G,'VISSIM Travel Time Outputs'!$D:$D,$D96,'VISSIM Travel Time Outputs'!$A:$A,"AVG",'VISSIM Travel Time Outputs'!$B:$B,BR$9),"-")</f>
        <v>-</v>
      </c>
      <c r="BS96" s="380" t="str">
        <f>IFERROR(AVERAGEIFS('VISSIM Travel Time Outputs'!$G:$G,'VISSIM Travel Time Outputs'!$D:$D,$D96,'VISSIM Travel Time Outputs'!$A:$A,"AVG",'VISSIM Travel Time Outputs'!$B:$B,BS$9),"-")</f>
        <v>-</v>
      </c>
      <c r="BT96" s="380" t="str">
        <f>IFERROR(AVERAGEIFS('VISSIM Travel Time Outputs'!$G:$G,'VISSIM Travel Time Outputs'!$D:$D,$D96,'VISSIM Travel Time Outputs'!$A:$A,"AVG",'VISSIM Travel Time Outputs'!$B:$B,BT$9),"-")</f>
        <v>-</v>
      </c>
      <c r="BU96" s="380" t="str">
        <f>IFERROR(AVERAGEIFS('VISSIM Travel Time Outputs'!$G:$G,'VISSIM Travel Time Outputs'!$D:$D,$D96,'VISSIM Travel Time Outputs'!$A:$A,"AVG",'VISSIM Travel Time Outputs'!$B:$B,BU$9),"-")</f>
        <v>-</v>
      </c>
      <c r="BV96" s="380" t="str">
        <f>IFERROR(AVERAGEIFS('VISSIM Travel Time Outputs'!$G:$G,'VISSIM Travel Time Outputs'!$D:$D,$D96,'VISSIM Travel Time Outputs'!$A:$A,"AVG",'VISSIM Travel Time Outputs'!$B:$B,BV$9),"-")</f>
        <v>-</v>
      </c>
      <c r="BW96" s="380" t="str">
        <f>IFERROR(AVERAGEIFS('VISSIM Travel Time Outputs'!$G:$G,'VISSIM Travel Time Outputs'!$D:$D,$D96,'VISSIM Travel Time Outputs'!$A:$A,"AVG",'VISSIM Travel Time Outputs'!$B:$B,BW$9),"-")</f>
        <v>-</v>
      </c>
      <c r="BX96" s="380" t="str">
        <f>IFERROR(AVERAGEIFS('VISSIM Travel Time Outputs'!$G:$G,'VISSIM Travel Time Outputs'!$D:$D,$D96,'VISSIM Travel Time Outputs'!$A:$A,"AVG",'VISSIM Travel Time Outputs'!$B:$B,BX$9),"-")</f>
        <v>-</v>
      </c>
      <c r="BY96" s="380" t="str">
        <f>IFERROR(AVERAGEIFS('VISSIM Travel Time Outputs'!$G:$G,'VISSIM Travel Time Outputs'!$D:$D,$D96,'VISSIM Travel Time Outputs'!$A:$A,"AVG",'VISSIM Travel Time Outputs'!$B:$B,BY$9),"-")</f>
        <v>-</v>
      </c>
      <c r="BZ96" s="380" t="str">
        <f>IFERROR(AVERAGEIFS('VISSIM Travel Time Outputs'!$G:$G,'VISSIM Travel Time Outputs'!$D:$D,$D96,'VISSIM Travel Time Outputs'!$A:$A,"AVG",'VISSIM Travel Time Outputs'!$B:$B,BZ$9),"-")</f>
        <v>-</v>
      </c>
      <c r="CA96" s="381" t="str">
        <f>IFERROR(AVERAGEIFS('VISSIM Travel Time Outputs'!$G:$G,'VISSIM Travel Time Outputs'!$D:$D,$D96,'VISSIM Travel Time Outputs'!$A:$A,"AVG",'VISSIM Travel Time Outputs'!$B:$B,CA$9),"-")</f>
        <v>-</v>
      </c>
      <c r="CB96" s="304"/>
      <c r="CC96" s="259" t="str">
        <f t="shared" si="38"/>
        <v>--</v>
      </c>
      <c r="CD96" s="410" t="str">
        <f t="shared" si="39"/>
        <v>--</v>
      </c>
      <c r="CE96" s="381">
        <f t="shared" si="40"/>
        <v>0</v>
      </c>
      <c r="CF96" s="387"/>
      <c r="CG96" s="259" t="str">
        <f>IFERROR(GETPIVOTDATA("Average of TRAVTM(31)",#REF!,"TIMEINT",CG$9,"VEHICLETRAVELTIMEMEASUREMENT",$D96)/3600/24,"--")</f>
        <v>--</v>
      </c>
      <c r="CH96" s="36" t="str">
        <f>IFERROR(GETPIVOTDATA("Average of TRAVTM(31)",#REF!,"TIMEINT",CH$9,"VEHICLETRAVELTIMEMEASUREMENT",$D96)/3600/24,"--")</f>
        <v>--</v>
      </c>
      <c r="CI96" s="36" t="str">
        <f>IFERROR(GETPIVOTDATA("Average of TRAVTM(31)",#REF!,"TIMEINT",CI$9,"VEHICLETRAVELTIMEMEASUREMENT",$D96)/3600/24,"--")</f>
        <v>--</v>
      </c>
      <c r="CJ96" s="36" t="str">
        <f>IFERROR(GETPIVOTDATA("Average of TRAVTM(31)",#REF!,"TIMEINT",CJ$9,"VEHICLETRAVELTIMEMEASUREMENT",$D96)/3600/24,"--")</f>
        <v>--</v>
      </c>
      <c r="CK96" s="36" t="str">
        <f>IFERROR(GETPIVOTDATA("Average of TRAVTM(31)",#REF!,"TIMEINT",CK$9,"VEHICLETRAVELTIMEMEASUREMENT",$D96)/3600/24,"--")</f>
        <v>--</v>
      </c>
      <c r="CL96" s="36" t="str">
        <f>IFERROR(GETPIVOTDATA("Average of TRAVTM(31)",#REF!,"TIMEINT",CL$9,"VEHICLETRAVELTIMEMEASUREMENT",$D96)/3600/24,"--")</f>
        <v>--</v>
      </c>
      <c r="CM96" s="36" t="str">
        <f>IFERROR(GETPIVOTDATA("Average of TRAVTM(31)",#REF!,"TIMEINT",CM$9,"VEHICLETRAVELTIMEMEASUREMENT",$D96)/3600/24,"--")</f>
        <v>--</v>
      </c>
      <c r="CN96" s="36" t="str">
        <f>IFERROR(GETPIVOTDATA("Average of TRAVTM(31)",#REF!,"TIMEINT",CN$9,"VEHICLETRAVELTIMEMEASUREMENT",$D96)/3600/24,"--")</f>
        <v>--</v>
      </c>
      <c r="CO96" s="36" t="str">
        <f>IFERROR(GETPIVOTDATA("Average of TRAVTM(31)",#REF!,"TIMEINT",CO$9,"VEHICLETRAVELTIMEMEASUREMENT",$D96)/3600/24,"--")</f>
        <v>--</v>
      </c>
      <c r="CP96" s="36" t="str">
        <f>IFERROR(GETPIVOTDATA("Average of TRAVTM(31)",#REF!,"TIMEINT",CP$9,"VEHICLETRAVELTIMEMEASUREMENT",$D96)/3600/24,"--")</f>
        <v>--</v>
      </c>
      <c r="CQ96" s="36" t="str">
        <f>IFERROR(GETPIVOTDATA("Average of TRAVTM(31)",#REF!,"TIMEINT",CQ$9,"VEHICLETRAVELTIMEMEASUREMENT",$D96)/3600/24,"--")</f>
        <v>--</v>
      </c>
      <c r="CR96" s="36" t="str">
        <f>IFERROR(GETPIVOTDATA("Average of TRAVTM(31)",#REF!,"TIMEINT",CR$9,"VEHICLETRAVELTIMEMEASUREMENT",$D96)/3600/24,"--")</f>
        <v>--</v>
      </c>
      <c r="CS96" s="36" t="str">
        <f>IFERROR(GETPIVOTDATA("Average of TRAVTM(31)",#REF!,"TIMEINT",CS$9,"VEHICLETRAVELTIMEMEASUREMENT",$D96)/3600/24,"--")</f>
        <v>--</v>
      </c>
      <c r="CT96" s="36" t="str">
        <f>IFERROR(GETPIVOTDATA("Average of TRAVTM(31)",#REF!,"TIMEINT",CT$9,"VEHICLETRAVELTIMEMEASUREMENT",$D96)/3600/24,"--")</f>
        <v>--</v>
      </c>
      <c r="CU96" s="36" t="str">
        <f>IFERROR(GETPIVOTDATA("Average of TRAVTM(31)",#REF!,"TIMEINT",CU$9,"VEHICLETRAVELTIMEMEASUREMENT",$D96)/3600/24,"--")</f>
        <v>--</v>
      </c>
      <c r="CV96" s="177" t="str">
        <f>IFERROR(GETPIVOTDATA("Average of TRAVTM(31)",#REF!,"TIMEINT",CV$9,"VEHICLETRAVELTIMEMEASUREMENT",$D96)/3600/24,"--")</f>
        <v>--</v>
      </c>
      <c r="CW96" s="387"/>
      <c r="CX96" s="379" t="str">
        <f>IFERROR(GETPIVOTDATA("Average of VEHS(31)",#REF!,"TIMEINT",CX$9,"VEHICLETRAVELTIMEMEASUREMENT",$D96),"--")</f>
        <v>--</v>
      </c>
      <c r="CY96" s="380" t="str">
        <f>IFERROR(GETPIVOTDATA("Average of VEHS(31)",#REF!,"TIMEINT",CY$9,"VEHICLETRAVELTIMEMEASUREMENT",$D96),"--")</f>
        <v>--</v>
      </c>
      <c r="CZ96" s="380" t="str">
        <f>IFERROR(GETPIVOTDATA("Average of VEHS(31)",#REF!,"TIMEINT",CZ$9,"VEHICLETRAVELTIMEMEASUREMENT",$D96),"--")</f>
        <v>--</v>
      </c>
      <c r="DA96" s="380" t="str">
        <f>IFERROR(GETPIVOTDATA("Average of VEHS(31)",#REF!,"TIMEINT",DA$9,"VEHICLETRAVELTIMEMEASUREMENT",$D96),"--")</f>
        <v>--</v>
      </c>
      <c r="DB96" s="380" t="str">
        <f>IFERROR(GETPIVOTDATA("Average of VEHS(31)",#REF!,"TIMEINT",DB$9,"VEHICLETRAVELTIMEMEASUREMENT",$D96),"--")</f>
        <v>--</v>
      </c>
      <c r="DC96" s="380" t="str">
        <f>IFERROR(GETPIVOTDATA("Average of VEHS(31)",#REF!,"TIMEINT",DC$9,"VEHICLETRAVELTIMEMEASUREMENT",$D96),"--")</f>
        <v>--</v>
      </c>
      <c r="DD96" s="380" t="str">
        <f>IFERROR(GETPIVOTDATA("Average of VEHS(31)",#REF!,"TIMEINT",DD$9,"VEHICLETRAVELTIMEMEASUREMENT",$D96),"--")</f>
        <v>--</v>
      </c>
      <c r="DE96" s="380" t="str">
        <f>IFERROR(GETPIVOTDATA("Average of VEHS(31)",#REF!,"TIMEINT",DE$9,"VEHICLETRAVELTIMEMEASUREMENT",$D96),"--")</f>
        <v>--</v>
      </c>
      <c r="DF96" s="380" t="str">
        <f>IFERROR(GETPIVOTDATA("Average of VEHS(31)",#REF!,"TIMEINT",DF$9,"VEHICLETRAVELTIMEMEASUREMENT",$D96),"--")</f>
        <v>--</v>
      </c>
      <c r="DG96" s="380" t="str">
        <f>IFERROR(GETPIVOTDATA("Average of VEHS(31)",#REF!,"TIMEINT",DG$9,"VEHICLETRAVELTIMEMEASUREMENT",$D96),"--")</f>
        <v>--</v>
      </c>
      <c r="DH96" s="380" t="str">
        <f>IFERROR(GETPIVOTDATA("Average of VEHS(31)",#REF!,"TIMEINT",DH$9,"VEHICLETRAVELTIMEMEASUREMENT",$D96),"--")</f>
        <v>--</v>
      </c>
      <c r="DI96" s="380" t="str">
        <f>IFERROR(GETPIVOTDATA("Average of VEHS(31)",#REF!,"TIMEINT",DI$9,"VEHICLETRAVELTIMEMEASUREMENT",$D96),"--")</f>
        <v>--</v>
      </c>
      <c r="DJ96" s="380" t="str">
        <f>IFERROR(GETPIVOTDATA("Average of VEHS(31)",#REF!,"TIMEINT",DJ$9,"VEHICLETRAVELTIMEMEASUREMENT",$D96),"--")</f>
        <v>--</v>
      </c>
      <c r="DK96" s="380" t="str">
        <f>IFERROR(GETPIVOTDATA("Average of VEHS(31)",#REF!,"TIMEINT",DK$9,"VEHICLETRAVELTIMEMEASUREMENT",$D96),"--")</f>
        <v>--</v>
      </c>
      <c r="DL96" s="380" t="str">
        <f>IFERROR(GETPIVOTDATA("Average of VEHS(31)",#REF!,"TIMEINT",DL$9,"VEHICLETRAVELTIMEMEASUREMENT",$D96),"--")</f>
        <v>--</v>
      </c>
      <c r="DM96" s="381" t="str">
        <f>IFERROR(GETPIVOTDATA("Average of VEHS(31)",#REF!,"TIMEINT",DM$9,"VEHICLETRAVELTIMEMEASUREMENT",$D96),"--")</f>
        <v>--</v>
      </c>
      <c r="DN96" s="387"/>
      <c r="DO96" s="259" t="str">
        <f t="shared" si="41"/>
        <v>--</v>
      </c>
      <c r="DP96" s="410" t="str">
        <f t="shared" si="42"/>
        <v>--</v>
      </c>
      <c r="DQ96" s="381">
        <f t="shared" si="43"/>
        <v>0</v>
      </c>
      <c r="DR96" s="305"/>
      <c r="DS96" s="259" t="str">
        <f>IFERROR(TIME(0,0,AVERAGEIFS('VISSIM Travel Time Outputs'!$K:$K,'VISSIM Travel Time Outputs'!$D:$D,$D96,'VISSIM Travel Time Outputs'!$A:$A,"AVG",'VISSIM Travel Time Outputs'!$B:$B,DS$9)),"-")</f>
        <v>-</v>
      </c>
      <c r="DT96" s="36" t="str">
        <f>IFERROR(TIME(0,0,AVERAGEIFS('VISSIM Travel Time Outputs'!$K:$K,'VISSIM Travel Time Outputs'!$D:$D,$D96,'VISSIM Travel Time Outputs'!$A:$A,"AVG",'VISSIM Travel Time Outputs'!$B:$B,DT$9)),"-")</f>
        <v>-</v>
      </c>
      <c r="DU96" s="36" t="str">
        <f>IFERROR(TIME(0,0,AVERAGEIFS('VISSIM Travel Time Outputs'!$K:$K,'VISSIM Travel Time Outputs'!$D:$D,$D96,'VISSIM Travel Time Outputs'!$A:$A,"AVG",'VISSIM Travel Time Outputs'!$B:$B,DU$9)),"-")</f>
        <v>-</v>
      </c>
      <c r="DV96" s="36" t="str">
        <f>IFERROR(TIME(0,0,AVERAGEIFS('VISSIM Travel Time Outputs'!$K:$K,'VISSIM Travel Time Outputs'!$D:$D,$D96,'VISSIM Travel Time Outputs'!$A:$A,"AVG",'VISSIM Travel Time Outputs'!$B:$B,DV$9)),"-")</f>
        <v>-</v>
      </c>
      <c r="DW96" s="36" t="str">
        <f>IFERROR(TIME(0,0,AVERAGEIFS('VISSIM Travel Time Outputs'!$K:$K,'VISSIM Travel Time Outputs'!$D:$D,$D96,'VISSIM Travel Time Outputs'!$A:$A,"AVG",'VISSIM Travel Time Outputs'!$B:$B,DW$9)),"-")</f>
        <v>-</v>
      </c>
      <c r="DX96" s="36" t="str">
        <f>IFERROR(TIME(0,0,AVERAGEIFS('VISSIM Travel Time Outputs'!$K:$K,'VISSIM Travel Time Outputs'!$D:$D,$D96,'VISSIM Travel Time Outputs'!$A:$A,"AVG",'VISSIM Travel Time Outputs'!$B:$B,DX$9)),"-")</f>
        <v>-</v>
      </c>
      <c r="DY96" s="36" t="str">
        <f>IFERROR(TIME(0,0,AVERAGEIFS('VISSIM Travel Time Outputs'!$K:$K,'VISSIM Travel Time Outputs'!$D:$D,$D96,'VISSIM Travel Time Outputs'!$A:$A,"AVG",'VISSIM Travel Time Outputs'!$B:$B,DY$9)),"-")</f>
        <v>-</v>
      </c>
      <c r="DZ96" s="36" t="str">
        <f>IFERROR(TIME(0,0,AVERAGEIFS('VISSIM Travel Time Outputs'!$K:$K,'VISSIM Travel Time Outputs'!$D:$D,$D96,'VISSIM Travel Time Outputs'!$A:$A,"AVG",'VISSIM Travel Time Outputs'!$B:$B,DZ$9)),"-")</f>
        <v>-</v>
      </c>
      <c r="EA96" s="36" t="str">
        <f>IFERROR(TIME(0,0,AVERAGEIFS('VISSIM Travel Time Outputs'!$K:$K,'VISSIM Travel Time Outputs'!$D:$D,$D96,'VISSIM Travel Time Outputs'!$A:$A,"AVG",'VISSIM Travel Time Outputs'!$B:$B,EA$9)),"-")</f>
        <v>-</v>
      </c>
      <c r="EB96" s="36" t="str">
        <f>IFERROR(TIME(0,0,AVERAGEIFS('VISSIM Travel Time Outputs'!$K:$K,'VISSIM Travel Time Outputs'!$D:$D,$D96,'VISSIM Travel Time Outputs'!$A:$A,"AVG",'VISSIM Travel Time Outputs'!$B:$B,EB$9)),"-")</f>
        <v>-</v>
      </c>
      <c r="EC96" s="36" t="str">
        <f>IFERROR(TIME(0,0,AVERAGEIFS('VISSIM Travel Time Outputs'!$K:$K,'VISSIM Travel Time Outputs'!$D:$D,$D96,'VISSIM Travel Time Outputs'!$A:$A,"AVG",'VISSIM Travel Time Outputs'!$B:$B,EC$9)),"-")</f>
        <v>-</v>
      </c>
      <c r="ED96" s="36" t="str">
        <f>IFERROR(TIME(0,0,AVERAGEIFS('VISSIM Travel Time Outputs'!$K:$K,'VISSIM Travel Time Outputs'!$D:$D,$D96,'VISSIM Travel Time Outputs'!$A:$A,"AVG",'VISSIM Travel Time Outputs'!$B:$B,ED$9)),"-")</f>
        <v>-</v>
      </c>
      <c r="EE96" s="36" t="str">
        <f>IFERROR(TIME(0,0,AVERAGEIFS('VISSIM Travel Time Outputs'!$K:$K,'VISSIM Travel Time Outputs'!$D:$D,$D96,'VISSIM Travel Time Outputs'!$A:$A,"AVG",'VISSIM Travel Time Outputs'!$B:$B,EE$9)),"-")</f>
        <v>-</v>
      </c>
      <c r="EF96" s="36" t="str">
        <f>IFERROR(TIME(0,0,AVERAGEIFS('VISSIM Travel Time Outputs'!$K:$K,'VISSIM Travel Time Outputs'!$D:$D,$D96,'VISSIM Travel Time Outputs'!$A:$A,"AVG",'VISSIM Travel Time Outputs'!$B:$B,EF$9)),"-")</f>
        <v>-</v>
      </c>
      <c r="EG96" s="36" t="str">
        <f>IFERROR(TIME(0,0,AVERAGEIFS('VISSIM Travel Time Outputs'!$K:$K,'VISSIM Travel Time Outputs'!$D:$D,$D96,'VISSIM Travel Time Outputs'!$A:$A,"AVG",'VISSIM Travel Time Outputs'!$B:$B,EG$9)),"-")</f>
        <v>-</v>
      </c>
      <c r="EH96" s="177" t="str">
        <f>IFERROR(TIME(0,0,AVERAGEIFS('VISSIM Travel Time Outputs'!$K:$K,'VISSIM Travel Time Outputs'!$D:$D,$D96,'VISSIM Travel Time Outputs'!$A:$A,"AVG",'VISSIM Travel Time Outputs'!$B:$B,EH$9)),"-")</f>
        <v>-</v>
      </c>
      <c r="EI96" s="164"/>
      <c r="EJ96" s="379" t="str">
        <f>IFERROR(AVERAGEIFS('VISSIM Travel Time Outputs'!$H:$H,'VISSIM Travel Time Outputs'!$D:$D,$D96,'VISSIM Travel Time Outputs'!$A:$A,"AVG",'VISSIM Travel Time Outputs'!$B:$B,EJ$9),"-")</f>
        <v>-</v>
      </c>
      <c r="EK96" s="380" t="str">
        <f>IFERROR(AVERAGEIFS('VISSIM Travel Time Outputs'!$H:$H,'VISSIM Travel Time Outputs'!$D:$D,$D96,'VISSIM Travel Time Outputs'!$A:$A,"AVG",'VISSIM Travel Time Outputs'!$B:$B,EK$9),"-")</f>
        <v>-</v>
      </c>
      <c r="EL96" s="380" t="str">
        <f>IFERROR(AVERAGEIFS('VISSIM Travel Time Outputs'!$H:$H,'VISSIM Travel Time Outputs'!$D:$D,$D96,'VISSIM Travel Time Outputs'!$A:$A,"AVG",'VISSIM Travel Time Outputs'!$B:$B,EL$9),"-")</f>
        <v>-</v>
      </c>
      <c r="EM96" s="380" t="str">
        <f>IFERROR(AVERAGEIFS('VISSIM Travel Time Outputs'!$H:$H,'VISSIM Travel Time Outputs'!$D:$D,$D96,'VISSIM Travel Time Outputs'!$A:$A,"AVG",'VISSIM Travel Time Outputs'!$B:$B,EM$9),"-")</f>
        <v>-</v>
      </c>
      <c r="EN96" s="380" t="str">
        <f>IFERROR(AVERAGEIFS('VISSIM Travel Time Outputs'!$H:$H,'VISSIM Travel Time Outputs'!$D:$D,$D96,'VISSIM Travel Time Outputs'!$A:$A,"AVG",'VISSIM Travel Time Outputs'!$B:$B,EN$9),"-")</f>
        <v>-</v>
      </c>
      <c r="EO96" s="380" t="str">
        <f>IFERROR(AVERAGEIFS('VISSIM Travel Time Outputs'!$H:$H,'VISSIM Travel Time Outputs'!$D:$D,$D96,'VISSIM Travel Time Outputs'!$A:$A,"AVG",'VISSIM Travel Time Outputs'!$B:$B,EO$9),"-")</f>
        <v>-</v>
      </c>
      <c r="EP96" s="380" t="str">
        <f>IFERROR(AVERAGEIFS('VISSIM Travel Time Outputs'!$H:$H,'VISSIM Travel Time Outputs'!$D:$D,$D96,'VISSIM Travel Time Outputs'!$A:$A,"AVG",'VISSIM Travel Time Outputs'!$B:$B,EP$9),"-")</f>
        <v>-</v>
      </c>
      <c r="EQ96" s="380" t="str">
        <f>IFERROR(AVERAGEIFS('VISSIM Travel Time Outputs'!$H:$H,'VISSIM Travel Time Outputs'!$D:$D,$D96,'VISSIM Travel Time Outputs'!$A:$A,"AVG",'VISSIM Travel Time Outputs'!$B:$B,EQ$9),"-")</f>
        <v>-</v>
      </c>
      <c r="ER96" s="380" t="str">
        <f>IFERROR(AVERAGEIFS('VISSIM Travel Time Outputs'!$H:$H,'VISSIM Travel Time Outputs'!$D:$D,$D96,'VISSIM Travel Time Outputs'!$A:$A,"AVG",'VISSIM Travel Time Outputs'!$B:$B,ER$9),"-")</f>
        <v>-</v>
      </c>
      <c r="ES96" s="380" t="str">
        <f>IFERROR(AVERAGEIFS('VISSIM Travel Time Outputs'!$H:$H,'VISSIM Travel Time Outputs'!$D:$D,$D96,'VISSIM Travel Time Outputs'!$A:$A,"AVG",'VISSIM Travel Time Outputs'!$B:$B,ES$9),"-")</f>
        <v>-</v>
      </c>
      <c r="ET96" s="380" t="str">
        <f>IFERROR(AVERAGEIFS('VISSIM Travel Time Outputs'!$H:$H,'VISSIM Travel Time Outputs'!$D:$D,$D96,'VISSIM Travel Time Outputs'!$A:$A,"AVG",'VISSIM Travel Time Outputs'!$B:$B,ET$9),"-")</f>
        <v>-</v>
      </c>
      <c r="EU96" s="380" t="str">
        <f>IFERROR(AVERAGEIFS('VISSIM Travel Time Outputs'!$H:$H,'VISSIM Travel Time Outputs'!$D:$D,$D96,'VISSIM Travel Time Outputs'!$A:$A,"AVG",'VISSIM Travel Time Outputs'!$B:$B,EU$9),"-")</f>
        <v>-</v>
      </c>
      <c r="EV96" s="380" t="str">
        <f>IFERROR(AVERAGEIFS('VISSIM Travel Time Outputs'!$H:$H,'VISSIM Travel Time Outputs'!$D:$D,$D96,'VISSIM Travel Time Outputs'!$A:$A,"AVG",'VISSIM Travel Time Outputs'!$B:$B,EV$9),"-")</f>
        <v>-</v>
      </c>
      <c r="EW96" s="380" t="str">
        <f>IFERROR(AVERAGEIFS('VISSIM Travel Time Outputs'!$H:$H,'VISSIM Travel Time Outputs'!$D:$D,$D96,'VISSIM Travel Time Outputs'!$A:$A,"AVG",'VISSIM Travel Time Outputs'!$B:$B,EW$9),"-")</f>
        <v>-</v>
      </c>
      <c r="EX96" s="380" t="str">
        <f>IFERROR(AVERAGEIFS('VISSIM Travel Time Outputs'!$H:$H,'VISSIM Travel Time Outputs'!$D:$D,$D96,'VISSIM Travel Time Outputs'!$A:$A,"AVG",'VISSIM Travel Time Outputs'!$B:$B,EX$9),"-")</f>
        <v>-</v>
      </c>
      <c r="EY96" s="381" t="str">
        <f>IFERROR(AVERAGEIFS('VISSIM Travel Time Outputs'!$H:$H,'VISSIM Travel Time Outputs'!$D:$D,$D96,'VISSIM Travel Time Outputs'!$A:$A,"AVG",'VISSIM Travel Time Outputs'!$B:$B,EY$9),"-")</f>
        <v>-</v>
      </c>
      <c r="EZ96" s="304"/>
      <c r="FA96" s="259" t="str">
        <f t="shared" si="44"/>
        <v>--</v>
      </c>
      <c r="FB96" s="410" t="str">
        <f t="shared" si="45"/>
        <v>--</v>
      </c>
      <c r="FC96" s="381">
        <f t="shared" si="46"/>
        <v>0</v>
      </c>
      <c r="FD96" s="387"/>
      <c r="FE96" s="259" t="str">
        <f>IFERROR(GETPIVOTDATA("Average of TRAVTM(40)",#REF!,"TIMEINT",FE$9,"VEHICLETRAVELTIMEMEASUREMENT",$D96)/3600/24,"--")</f>
        <v>--</v>
      </c>
      <c r="FF96" s="36" t="str">
        <f>IFERROR(GETPIVOTDATA("Average of TRAVTM(40)",#REF!,"TIMEINT",FF$9,"VEHICLETRAVELTIMEMEASUREMENT",$D96)/3600/24,"--")</f>
        <v>--</v>
      </c>
      <c r="FG96" s="36" t="str">
        <f>IFERROR(GETPIVOTDATA("Average of TRAVTM(40)",#REF!,"TIMEINT",FG$9,"VEHICLETRAVELTIMEMEASUREMENT",$D96)/3600/24,"--")</f>
        <v>--</v>
      </c>
      <c r="FH96" s="36" t="str">
        <f>IFERROR(GETPIVOTDATA("Average of TRAVTM(40)",#REF!,"TIMEINT",FH$9,"VEHICLETRAVELTIMEMEASUREMENT",$D96)/3600/24,"--")</f>
        <v>--</v>
      </c>
      <c r="FI96" s="36" t="str">
        <f>IFERROR(GETPIVOTDATA("Average of TRAVTM(40)",#REF!,"TIMEINT",FI$9,"VEHICLETRAVELTIMEMEASUREMENT",$D96)/3600/24,"--")</f>
        <v>--</v>
      </c>
      <c r="FJ96" s="36" t="str">
        <f>IFERROR(GETPIVOTDATA("Average of TRAVTM(40)",#REF!,"TIMEINT",FJ$9,"VEHICLETRAVELTIMEMEASUREMENT",$D96)/3600/24,"--")</f>
        <v>--</v>
      </c>
      <c r="FK96" s="36" t="str">
        <f>IFERROR(GETPIVOTDATA("Average of TRAVTM(40)",#REF!,"TIMEINT",FK$9,"VEHICLETRAVELTIMEMEASUREMENT",$D96)/3600/24,"--")</f>
        <v>--</v>
      </c>
      <c r="FL96" s="36" t="str">
        <f>IFERROR(GETPIVOTDATA("Average of TRAVTM(40)",#REF!,"TIMEINT",FL$9,"VEHICLETRAVELTIMEMEASUREMENT",$D96)/3600/24,"--")</f>
        <v>--</v>
      </c>
      <c r="FM96" s="36" t="str">
        <f>IFERROR(GETPIVOTDATA("Average of TRAVTM(40)",#REF!,"TIMEINT",FM$9,"VEHICLETRAVELTIMEMEASUREMENT",$D96)/3600/24,"--")</f>
        <v>--</v>
      </c>
      <c r="FN96" s="36" t="str">
        <f>IFERROR(GETPIVOTDATA("Average of TRAVTM(40)",#REF!,"TIMEINT",FN$9,"VEHICLETRAVELTIMEMEASUREMENT",$D96)/3600/24,"--")</f>
        <v>--</v>
      </c>
      <c r="FO96" s="36" t="str">
        <f>IFERROR(GETPIVOTDATA("Average of TRAVTM(40)",#REF!,"TIMEINT",FO$9,"VEHICLETRAVELTIMEMEASUREMENT",$D96)/3600/24,"--")</f>
        <v>--</v>
      </c>
      <c r="FP96" s="36" t="str">
        <f>IFERROR(GETPIVOTDATA("Average of TRAVTM(40)",#REF!,"TIMEINT",FP$9,"VEHICLETRAVELTIMEMEASUREMENT",$D96)/3600/24,"--")</f>
        <v>--</v>
      </c>
      <c r="FQ96" s="36" t="str">
        <f>IFERROR(GETPIVOTDATA("Average of TRAVTM(40)",#REF!,"TIMEINT",FQ$9,"VEHICLETRAVELTIMEMEASUREMENT",$D96)/3600/24,"--")</f>
        <v>--</v>
      </c>
      <c r="FR96" s="36" t="str">
        <f>IFERROR(GETPIVOTDATA("Average of TRAVTM(40)",#REF!,"TIMEINT",FR$9,"VEHICLETRAVELTIMEMEASUREMENT",$D96)/3600/24,"--")</f>
        <v>--</v>
      </c>
      <c r="FS96" s="36" t="str">
        <f>IFERROR(GETPIVOTDATA("Average of TRAVTM(40)",#REF!,"TIMEINT",FS$9,"VEHICLETRAVELTIMEMEASUREMENT",$D96)/3600/24,"--")</f>
        <v>--</v>
      </c>
      <c r="FT96" s="177" t="str">
        <f>IFERROR(GETPIVOTDATA("Average of TRAVTM(40)",#REF!,"TIMEINT",FT$9,"VEHICLETRAVELTIMEMEASUREMENT",$D96)/3600/24,"--")</f>
        <v>--</v>
      </c>
      <c r="FU96" s="387"/>
      <c r="FV96" s="379" t="str">
        <f>IFERROR(GETPIVOTDATA("Average of VEHS(40)",#REF!,"TIMEINT",FV$9,"VEHICLETRAVELTIMEMEASUREMENT",$D96),"--")</f>
        <v>--</v>
      </c>
      <c r="FW96" s="380" t="str">
        <f>IFERROR(GETPIVOTDATA("Average of VEHS(40)",#REF!,"TIMEINT",FW$9,"VEHICLETRAVELTIMEMEASUREMENT",$D96),"--")</f>
        <v>--</v>
      </c>
      <c r="FX96" s="380" t="str">
        <f>IFERROR(GETPIVOTDATA("Average of VEHS(40)",#REF!,"TIMEINT",FX$9,"VEHICLETRAVELTIMEMEASUREMENT",$D96),"--")</f>
        <v>--</v>
      </c>
      <c r="FY96" s="380" t="str">
        <f>IFERROR(GETPIVOTDATA("Average of VEHS(40)",#REF!,"TIMEINT",FY$9,"VEHICLETRAVELTIMEMEASUREMENT",$D96),"--")</f>
        <v>--</v>
      </c>
      <c r="FZ96" s="380" t="str">
        <f>IFERROR(GETPIVOTDATA("Average of VEHS(40)",#REF!,"TIMEINT",FZ$9,"VEHICLETRAVELTIMEMEASUREMENT",$D96),"--")</f>
        <v>--</v>
      </c>
      <c r="GA96" s="380" t="str">
        <f>IFERROR(GETPIVOTDATA("Average of VEHS(40)",#REF!,"TIMEINT",GA$9,"VEHICLETRAVELTIMEMEASUREMENT",$D96),"--")</f>
        <v>--</v>
      </c>
      <c r="GB96" s="380" t="str">
        <f>IFERROR(GETPIVOTDATA("Average of VEHS(40)",#REF!,"TIMEINT",GB$9,"VEHICLETRAVELTIMEMEASUREMENT",$D96),"--")</f>
        <v>--</v>
      </c>
      <c r="GC96" s="380" t="str">
        <f>IFERROR(GETPIVOTDATA("Average of VEHS(40)",#REF!,"TIMEINT",GC$9,"VEHICLETRAVELTIMEMEASUREMENT",$D96),"--")</f>
        <v>--</v>
      </c>
      <c r="GD96" s="380" t="str">
        <f>IFERROR(GETPIVOTDATA("Average of VEHS(40)",#REF!,"TIMEINT",GD$9,"VEHICLETRAVELTIMEMEASUREMENT",$D96),"--")</f>
        <v>--</v>
      </c>
      <c r="GE96" s="380" t="str">
        <f>IFERROR(GETPIVOTDATA("Average of VEHS(40)",#REF!,"TIMEINT",GE$9,"VEHICLETRAVELTIMEMEASUREMENT",$D96),"--")</f>
        <v>--</v>
      </c>
      <c r="GF96" s="380" t="str">
        <f>IFERROR(GETPIVOTDATA("Average of VEHS(40)",#REF!,"TIMEINT",GF$9,"VEHICLETRAVELTIMEMEASUREMENT",$D96),"--")</f>
        <v>--</v>
      </c>
      <c r="GG96" s="380" t="str">
        <f>IFERROR(GETPIVOTDATA("Average of VEHS(40)",#REF!,"TIMEINT",GG$9,"VEHICLETRAVELTIMEMEASUREMENT",$D96),"--")</f>
        <v>--</v>
      </c>
      <c r="GH96" s="380" t="str">
        <f>IFERROR(GETPIVOTDATA("Average of VEHS(40)",#REF!,"TIMEINT",GH$9,"VEHICLETRAVELTIMEMEASUREMENT",$D96),"--")</f>
        <v>--</v>
      </c>
      <c r="GI96" s="380" t="str">
        <f>IFERROR(GETPIVOTDATA("Average of VEHS(40)",#REF!,"TIMEINT",GI$9,"VEHICLETRAVELTIMEMEASUREMENT",$D96),"--")</f>
        <v>--</v>
      </c>
      <c r="GJ96" s="380" t="str">
        <f>IFERROR(GETPIVOTDATA("Average of VEHS(40)",#REF!,"TIMEINT",GJ$9,"VEHICLETRAVELTIMEMEASUREMENT",$D96),"--")</f>
        <v>--</v>
      </c>
      <c r="GK96" s="381" t="str">
        <f>IFERROR(GETPIVOTDATA("Average of VEHS(40)",#REF!,"TIMEINT",GK$9,"VEHICLETRAVELTIMEMEASUREMENT",$D96),"--")</f>
        <v>--</v>
      </c>
      <c r="GL96" s="387"/>
      <c r="GM96" s="259" t="str">
        <f t="shared" si="47"/>
        <v>--</v>
      </c>
      <c r="GN96" s="410" t="str">
        <f t="shared" si="48"/>
        <v>--</v>
      </c>
      <c r="GO96" s="381">
        <f t="shared" si="49"/>
        <v>0</v>
      </c>
      <c r="GP96" s="387"/>
      <c r="GQ96" s="259" t="str">
        <f>IFERROR(GETPIVOTDATA("Average of TRAVTM(60)",#REF!,"TIMEINT",GQ$9,"VEHICLETRAVELTIMEMEASUREMENT",$D96)/3600/24,"--")</f>
        <v>--</v>
      </c>
      <c r="GR96" s="36" t="str">
        <f>IFERROR(GETPIVOTDATA("Average of TRAVTM(60)",#REF!,"TIMEINT",GR$9,"VEHICLETRAVELTIMEMEASUREMENT",$D96)/3600/24,"--")</f>
        <v>--</v>
      </c>
      <c r="GS96" s="36" t="str">
        <f>IFERROR(GETPIVOTDATA("Average of TRAVTM(60)",#REF!,"TIMEINT",GS$9,"VEHICLETRAVELTIMEMEASUREMENT",$D96)/3600/24,"--")</f>
        <v>--</v>
      </c>
      <c r="GT96" s="36" t="str">
        <f>IFERROR(GETPIVOTDATA("Average of TRAVTM(60)",#REF!,"TIMEINT",GT$9,"VEHICLETRAVELTIMEMEASUREMENT",$D96)/3600/24,"--")</f>
        <v>--</v>
      </c>
      <c r="GU96" s="36" t="str">
        <f>IFERROR(GETPIVOTDATA("Average of TRAVTM(60)",#REF!,"TIMEINT",GU$9,"VEHICLETRAVELTIMEMEASUREMENT",$D96)/3600/24,"--")</f>
        <v>--</v>
      </c>
      <c r="GV96" s="36" t="str">
        <f>IFERROR(GETPIVOTDATA("Average of TRAVTM(60)",#REF!,"TIMEINT",GV$9,"VEHICLETRAVELTIMEMEASUREMENT",$D96)/3600/24,"--")</f>
        <v>--</v>
      </c>
      <c r="GW96" s="36" t="str">
        <f>IFERROR(GETPIVOTDATA("Average of TRAVTM(60)",#REF!,"TIMEINT",GW$9,"VEHICLETRAVELTIMEMEASUREMENT",$D96)/3600/24,"--")</f>
        <v>--</v>
      </c>
      <c r="GX96" s="36" t="str">
        <f>IFERROR(GETPIVOTDATA("Average of TRAVTM(60)",#REF!,"TIMEINT",GX$9,"VEHICLETRAVELTIMEMEASUREMENT",$D96)/3600/24,"--")</f>
        <v>--</v>
      </c>
      <c r="GY96" s="36" t="str">
        <f>IFERROR(GETPIVOTDATA("Average of TRAVTM(60)",#REF!,"TIMEINT",GY$9,"VEHICLETRAVELTIMEMEASUREMENT",$D96)/3600/24,"--")</f>
        <v>--</v>
      </c>
      <c r="GZ96" s="36" t="str">
        <f>IFERROR(GETPIVOTDATA("Average of TRAVTM(60)",#REF!,"TIMEINT",GZ$9,"VEHICLETRAVELTIMEMEASUREMENT",$D96)/3600/24,"--")</f>
        <v>--</v>
      </c>
      <c r="HA96" s="36" t="str">
        <f>IFERROR(GETPIVOTDATA("Average of TRAVTM(60)",#REF!,"TIMEINT",HA$9,"VEHICLETRAVELTIMEMEASUREMENT",$D96)/3600/24,"--")</f>
        <v>--</v>
      </c>
      <c r="HB96" s="36" t="str">
        <f>IFERROR(GETPIVOTDATA("Average of TRAVTM(60)",#REF!,"TIMEINT",HB$9,"VEHICLETRAVELTIMEMEASUREMENT",$D96)/3600/24,"--")</f>
        <v>--</v>
      </c>
      <c r="HC96" s="36" t="str">
        <f>IFERROR(GETPIVOTDATA("Average of TRAVTM(60)",#REF!,"TIMEINT",HC$9,"VEHICLETRAVELTIMEMEASUREMENT",$D96)/3600/24,"--")</f>
        <v>--</v>
      </c>
      <c r="HD96" s="36" t="str">
        <f>IFERROR(GETPIVOTDATA("Average of TRAVTM(60)",#REF!,"TIMEINT",HD$9,"VEHICLETRAVELTIMEMEASUREMENT",$D96)/3600/24,"--")</f>
        <v>--</v>
      </c>
      <c r="HE96" s="36" t="str">
        <f>IFERROR(GETPIVOTDATA("Average of TRAVTM(60)",#REF!,"TIMEINT",HE$9,"VEHICLETRAVELTIMEMEASUREMENT",$D96)/3600/24,"--")</f>
        <v>--</v>
      </c>
      <c r="HF96" s="177" t="str">
        <f>IFERROR(GETPIVOTDATA("Average of TRAVTM(60)",#REF!,"TIMEINT",HF$9,"VEHICLETRAVELTIMEMEASUREMENT",$D96)/3600/24,"--")</f>
        <v>--</v>
      </c>
      <c r="HG96" s="387"/>
      <c r="HH96" s="379" t="str">
        <f>IFERROR(GETPIVOTDATA("Average of VEHS(60)",#REF!,"TIMEINT",HH$9,"VEHICLETRAVELTIMEMEASUREMENT",$D96),"--")</f>
        <v>--</v>
      </c>
      <c r="HI96" s="380" t="str">
        <f>IFERROR(GETPIVOTDATA("Average of VEHS(60)",#REF!,"TIMEINT",HI$9,"VEHICLETRAVELTIMEMEASUREMENT",$D96),"--")</f>
        <v>--</v>
      </c>
      <c r="HJ96" s="380" t="str">
        <f>IFERROR(GETPIVOTDATA("Average of VEHS(60)",#REF!,"TIMEINT",HJ$9,"VEHICLETRAVELTIMEMEASUREMENT",$D96),"--")</f>
        <v>--</v>
      </c>
      <c r="HK96" s="380" t="str">
        <f>IFERROR(GETPIVOTDATA("Average of VEHS(60)",#REF!,"TIMEINT",HK$9,"VEHICLETRAVELTIMEMEASUREMENT",$D96),"--")</f>
        <v>--</v>
      </c>
      <c r="HL96" s="380" t="str">
        <f>IFERROR(GETPIVOTDATA("Average of VEHS(60)",#REF!,"TIMEINT",HL$9,"VEHICLETRAVELTIMEMEASUREMENT",$D96),"--")</f>
        <v>--</v>
      </c>
      <c r="HM96" s="380" t="str">
        <f>IFERROR(GETPIVOTDATA("Average of VEHS(60)",#REF!,"TIMEINT",HM$9,"VEHICLETRAVELTIMEMEASUREMENT",$D96),"--")</f>
        <v>--</v>
      </c>
      <c r="HN96" s="380" t="str">
        <f>IFERROR(GETPIVOTDATA("Average of VEHS(60)",#REF!,"TIMEINT",HN$9,"VEHICLETRAVELTIMEMEASUREMENT",$D96),"--")</f>
        <v>--</v>
      </c>
      <c r="HO96" s="380" t="str">
        <f>IFERROR(GETPIVOTDATA("Average of VEHS(60)",#REF!,"TIMEINT",HO$9,"VEHICLETRAVELTIMEMEASUREMENT",$D96),"--")</f>
        <v>--</v>
      </c>
      <c r="HP96" s="380" t="str">
        <f>IFERROR(GETPIVOTDATA("Average of VEHS(60)",#REF!,"TIMEINT",HP$9,"VEHICLETRAVELTIMEMEASUREMENT",$D96),"--")</f>
        <v>--</v>
      </c>
      <c r="HQ96" s="380" t="str">
        <f>IFERROR(GETPIVOTDATA("Average of VEHS(60)",#REF!,"TIMEINT",HQ$9,"VEHICLETRAVELTIMEMEASUREMENT",$D96),"--")</f>
        <v>--</v>
      </c>
      <c r="HR96" s="380" t="str">
        <f>IFERROR(GETPIVOTDATA("Average of VEHS(60)",#REF!,"TIMEINT",HR$9,"VEHICLETRAVELTIMEMEASUREMENT",$D96),"--")</f>
        <v>--</v>
      </c>
      <c r="HS96" s="380" t="str">
        <f>IFERROR(GETPIVOTDATA("Average of VEHS(60)",#REF!,"TIMEINT",HS$9,"VEHICLETRAVELTIMEMEASUREMENT",$D96),"--")</f>
        <v>--</v>
      </c>
      <c r="HT96" s="380" t="str">
        <f>IFERROR(GETPIVOTDATA("Average of VEHS(60)",#REF!,"TIMEINT",HT$9,"VEHICLETRAVELTIMEMEASUREMENT",$D96),"--")</f>
        <v>--</v>
      </c>
      <c r="HU96" s="380" t="str">
        <f>IFERROR(GETPIVOTDATA("Average of VEHS(60)",#REF!,"TIMEINT",HU$9,"VEHICLETRAVELTIMEMEASUREMENT",$D96),"--")</f>
        <v>--</v>
      </c>
      <c r="HV96" s="380" t="str">
        <f>IFERROR(GETPIVOTDATA("Average of VEHS(60)",#REF!,"TIMEINT",HV$9,"VEHICLETRAVELTIMEMEASUREMENT",$D96),"--")</f>
        <v>--</v>
      </c>
      <c r="HW96" s="381" t="str">
        <f>IFERROR(GETPIVOTDATA("Average of VEHS(60)",#REF!,"TIMEINT",HW$9,"VEHICLETRAVELTIMEMEASUREMENT",$D96),"--")</f>
        <v>--</v>
      </c>
      <c r="HX96" s="387"/>
      <c r="HY96" s="259" t="str">
        <f t="shared" si="50"/>
        <v>--</v>
      </c>
      <c r="HZ96" s="410" t="str">
        <f t="shared" si="51"/>
        <v>--</v>
      </c>
      <c r="IA96" s="381">
        <f t="shared" si="52"/>
        <v>0</v>
      </c>
      <c r="IB96" s="716"/>
      <c r="IC96" s="379" t="str">
        <f>IFERROR(AVERAGEIFS('VISSIM Travel Time Outputs'!$L:$L,'VISSIM Travel Time Outputs'!$D:$D,$D96,'VISSIM Travel Time Outputs'!$A:$A,"AVG",'VISSIM Travel Time Outputs'!$B:$B,IC$9),"-")</f>
        <v>-</v>
      </c>
      <c r="ID96" s="380" t="str">
        <f>IFERROR(AVERAGEIFS('VISSIM Travel Time Outputs'!$L:$L,'VISSIM Travel Time Outputs'!$D:$D,$D96,'VISSIM Travel Time Outputs'!$A:$A,"AVG",'VISSIM Travel Time Outputs'!$B:$B,ID$9),"-")</f>
        <v>-</v>
      </c>
      <c r="IE96" s="380" t="str">
        <f>IFERROR(AVERAGEIFS('VISSIM Travel Time Outputs'!$L:$L,'VISSIM Travel Time Outputs'!$D:$D,$D96,'VISSIM Travel Time Outputs'!$A:$A,"AVG",'VISSIM Travel Time Outputs'!$B:$B,IE$9),"-")</f>
        <v>-</v>
      </c>
      <c r="IF96" s="380" t="str">
        <f>IFERROR(AVERAGEIFS('VISSIM Travel Time Outputs'!$L:$L,'VISSIM Travel Time Outputs'!$D:$D,$D96,'VISSIM Travel Time Outputs'!$A:$A,"AVG",'VISSIM Travel Time Outputs'!$B:$B,IF$9),"-")</f>
        <v>-</v>
      </c>
      <c r="IG96" s="380" t="str">
        <f>IFERROR(AVERAGEIFS('VISSIM Travel Time Outputs'!$L:$L,'VISSIM Travel Time Outputs'!$D:$D,$D96,'VISSIM Travel Time Outputs'!$A:$A,"AVG",'VISSIM Travel Time Outputs'!$B:$B,IG$9),"-")</f>
        <v>-</v>
      </c>
      <c r="IH96" s="380" t="str">
        <f>IFERROR(AVERAGEIFS('VISSIM Travel Time Outputs'!$L:$L,'VISSIM Travel Time Outputs'!$D:$D,$D96,'VISSIM Travel Time Outputs'!$A:$A,"AVG",'VISSIM Travel Time Outputs'!$B:$B,IH$9),"-")</f>
        <v>-</v>
      </c>
      <c r="II96" s="380" t="str">
        <f>IFERROR(AVERAGEIFS('VISSIM Travel Time Outputs'!$L:$L,'VISSIM Travel Time Outputs'!$D:$D,$D96,'VISSIM Travel Time Outputs'!$A:$A,"AVG",'VISSIM Travel Time Outputs'!$B:$B,II$9),"-")</f>
        <v>-</v>
      </c>
      <c r="IJ96" s="380" t="str">
        <f>IFERROR(AVERAGEIFS('VISSIM Travel Time Outputs'!$L:$L,'VISSIM Travel Time Outputs'!$D:$D,$D96,'VISSIM Travel Time Outputs'!$A:$A,"AVG",'VISSIM Travel Time Outputs'!$B:$B,IJ$9),"-")</f>
        <v>-</v>
      </c>
      <c r="IK96" s="380" t="str">
        <f>IFERROR(AVERAGEIFS('VISSIM Travel Time Outputs'!$L:$L,'VISSIM Travel Time Outputs'!$D:$D,$D96,'VISSIM Travel Time Outputs'!$A:$A,"AVG",'VISSIM Travel Time Outputs'!$B:$B,IK$9),"-")</f>
        <v>-</v>
      </c>
      <c r="IL96" s="380" t="str">
        <f>IFERROR(AVERAGEIFS('VISSIM Travel Time Outputs'!$L:$L,'VISSIM Travel Time Outputs'!$D:$D,$D96,'VISSIM Travel Time Outputs'!$A:$A,"AVG",'VISSIM Travel Time Outputs'!$B:$B,IL$9),"-")</f>
        <v>-</v>
      </c>
      <c r="IM96" s="380" t="str">
        <f>IFERROR(AVERAGEIFS('VISSIM Travel Time Outputs'!$L:$L,'VISSIM Travel Time Outputs'!$D:$D,$D96,'VISSIM Travel Time Outputs'!$A:$A,"AVG",'VISSIM Travel Time Outputs'!$B:$B,IM$9),"-")</f>
        <v>-</v>
      </c>
      <c r="IN96" s="380" t="str">
        <f>IFERROR(AVERAGEIFS('VISSIM Travel Time Outputs'!$L:$L,'VISSIM Travel Time Outputs'!$D:$D,$D96,'VISSIM Travel Time Outputs'!$A:$A,"AVG",'VISSIM Travel Time Outputs'!$B:$B,IN$9),"-")</f>
        <v>-</v>
      </c>
      <c r="IO96" s="380" t="str">
        <f>IFERROR(AVERAGEIFS('VISSIM Travel Time Outputs'!$L:$L,'VISSIM Travel Time Outputs'!$D:$D,$D96,'VISSIM Travel Time Outputs'!$A:$A,"AVG",'VISSIM Travel Time Outputs'!$B:$B,IO$9),"-")</f>
        <v>-</v>
      </c>
      <c r="IP96" s="380" t="str">
        <f>IFERROR(AVERAGEIFS('VISSIM Travel Time Outputs'!$L:$L,'VISSIM Travel Time Outputs'!$D:$D,$D96,'VISSIM Travel Time Outputs'!$A:$A,"AVG",'VISSIM Travel Time Outputs'!$B:$B,IP$9),"-")</f>
        <v>-</v>
      </c>
      <c r="IQ96" s="380" t="str">
        <f>IFERROR(AVERAGEIFS('VISSIM Travel Time Outputs'!$L:$L,'VISSIM Travel Time Outputs'!$D:$D,$D96,'VISSIM Travel Time Outputs'!$A:$A,"AVG",'VISSIM Travel Time Outputs'!$B:$B,IQ$9),"-")</f>
        <v>-</v>
      </c>
      <c r="IR96" s="381" t="str">
        <f>IFERROR(AVERAGEIFS('VISSIM Travel Time Outputs'!$L:$L,'VISSIM Travel Time Outputs'!$D:$D,$D96,'VISSIM Travel Time Outputs'!$A:$A,"AVG",'VISSIM Travel Time Outputs'!$B:$B,IR$9),"-")</f>
        <v>-</v>
      </c>
      <c r="IS96" s="381" t="str">
        <f t="shared" si="53"/>
        <v>--</v>
      </c>
    </row>
    <row r="97" spans="1:253" x14ac:dyDescent="0.25">
      <c r="A97" s="302" t="str">
        <f t="shared" si="34"/>
        <v>H</v>
      </c>
      <c r="B97" s="375">
        <f t="shared" si="54"/>
        <v>88</v>
      </c>
      <c r="C97" s="475">
        <f>INDEX('Input - Travel Times'!$B$3:$AL$103,MATCH($B97,'Input - Travel Times'!$B$3:$B$103,0),MATCH(C$9,'Input - Travel Times'!$B$3:$AL$3,0))</f>
        <v>0</v>
      </c>
      <c r="D97" s="194">
        <f>INDEX('Input - Travel Times'!$B$3:$AS$103,MATCH($B97,'Input - Travel Times'!$B$3:$B$103,0),MATCH(D$9,'Input - Travel Times'!$B$3:$AS$3,0))</f>
        <v>0</v>
      </c>
      <c r="E97" s="582">
        <f>TIME(0,0,INDEX('Input - Travel Times'!$B$3:$AL$103,MATCH($B97,'Input - Travel Times'!$B$3:$B$103,0),MATCH(E$9,'Input - Travel Times'!$B$3:$AL$3,0)))</f>
        <v>0</v>
      </c>
      <c r="F97" s="582">
        <f>TIME(0,0,INDEX('Input - Travel Times'!$B$3:$AL$103,MATCH($B97,'Input - Travel Times'!$B$3:$B$103,0),MATCH(F$9,'Input - Travel Times'!$B$3:$AL$3,0)))</f>
        <v>0</v>
      </c>
      <c r="G97" s="582">
        <f>TIME(0,0,INDEX('Input - Travel Times'!$B$3:$AL$103,MATCH($B97,'Input - Travel Times'!$B$3:$B$103,0),MATCH(G$9,'Input - Travel Times'!$B$3:$AL$3,0)))</f>
        <v>0</v>
      </c>
      <c r="H97" s="173"/>
      <c r="I97" s="259" t="str">
        <f>IFERROR(TIME(0,0,AVERAGEIFS('VISSIM Travel Time Outputs'!$I:$I,'VISSIM Travel Time Outputs'!$D:$D,$D97,'VISSIM Travel Time Outputs'!$A:$A,"AVG",'VISSIM Travel Time Outputs'!$B:$B,I$9)),"-")</f>
        <v>-</v>
      </c>
      <c r="J97" s="36" t="str">
        <f>IFERROR(TIME(0,0,AVERAGEIFS('VISSIM Travel Time Outputs'!$I:$I,'VISSIM Travel Time Outputs'!$D:$D,$D97,'VISSIM Travel Time Outputs'!$A:$A,"AVG",'VISSIM Travel Time Outputs'!$B:$B,J$9)),"-")</f>
        <v>-</v>
      </c>
      <c r="K97" s="36" t="str">
        <f>IFERROR(TIME(0,0,AVERAGEIFS('VISSIM Travel Time Outputs'!$I:$I,'VISSIM Travel Time Outputs'!$D:$D,$D97,'VISSIM Travel Time Outputs'!$A:$A,"AVG",'VISSIM Travel Time Outputs'!$B:$B,K$9)),"-")</f>
        <v>-</v>
      </c>
      <c r="L97" s="36" t="str">
        <f>IFERROR(TIME(0,0,AVERAGEIFS('VISSIM Travel Time Outputs'!$I:$I,'VISSIM Travel Time Outputs'!$D:$D,$D97,'VISSIM Travel Time Outputs'!$A:$A,"AVG",'VISSIM Travel Time Outputs'!$B:$B,L$9)),"-")</f>
        <v>-</v>
      </c>
      <c r="M97" s="36" t="str">
        <f>IFERROR(TIME(0,0,AVERAGEIFS('VISSIM Travel Time Outputs'!$I:$I,'VISSIM Travel Time Outputs'!$D:$D,$D97,'VISSIM Travel Time Outputs'!$A:$A,"AVG",'VISSIM Travel Time Outputs'!$B:$B,M$9)),"-")</f>
        <v>-</v>
      </c>
      <c r="N97" s="36" t="str">
        <f>IFERROR(TIME(0,0,AVERAGEIFS('VISSIM Travel Time Outputs'!$I:$I,'VISSIM Travel Time Outputs'!$D:$D,$D97,'VISSIM Travel Time Outputs'!$A:$A,"AVG",'VISSIM Travel Time Outputs'!$B:$B,N$9)),"-")</f>
        <v>-</v>
      </c>
      <c r="O97" s="36" t="str">
        <f>IFERROR(TIME(0,0,AVERAGEIFS('VISSIM Travel Time Outputs'!$I:$I,'VISSIM Travel Time Outputs'!$D:$D,$D97,'VISSIM Travel Time Outputs'!$A:$A,"AVG",'VISSIM Travel Time Outputs'!$B:$B,O$9)),"-")</f>
        <v>-</v>
      </c>
      <c r="P97" s="36" t="str">
        <f>IFERROR(TIME(0,0,AVERAGEIFS('VISSIM Travel Time Outputs'!$I:$I,'VISSIM Travel Time Outputs'!$D:$D,$D97,'VISSIM Travel Time Outputs'!$A:$A,"AVG",'VISSIM Travel Time Outputs'!$B:$B,P$9)),"-")</f>
        <v>-</v>
      </c>
      <c r="Q97" s="36" t="str">
        <f>IFERROR(TIME(0,0,AVERAGEIFS('VISSIM Travel Time Outputs'!$I:$I,'VISSIM Travel Time Outputs'!$D:$D,$D97,'VISSIM Travel Time Outputs'!$A:$A,"AVG",'VISSIM Travel Time Outputs'!$B:$B,Q$9)),"-")</f>
        <v>-</v>
      </c>
      <c r="R97" s="36" t="str">
        <f>IFERROR(TIME(0,0,AVERAGEIFS('VISSIM Travel Time Outputs'!$I:$I,'VISSIM Travel Time Outputs'!$D:$D,$D97,'VISSIM Travel Time Outputs'!$A:$A,"AVG",'VISSIM Travel Time Outputs'!$B:$B,R$9)),"-")</f>
        <v>-</v>
      </c>
      <c r="S97" s="36" t="str">
        <f>IFERROR(TIME(0,0,AVERAGEIFS('VISSIM Travel Time Outputs'!$I:$I,'VISSIM Travel Time Outputs'!$D:$D,$D97,'VISSIM Travel Time Outputs'!$A:$A,"AVG",'VISSIM Travel Time Outputs'!$B:$B,S$9)),"-")</f>
        <v>-</v>
      </c>
      <c r="T97" s="36" t="str">
        <f>IFERROR(TIME(0,0,AVERAGEIFS('VISSIM Travel Time Outputs'!$I:$I,'VISSIM Travel Time Outputs'!$D:$D,$D97,'VISSIM Travel Time Outputs'!$A:$A,"AVG",'VISSIM Travel Time Outputs'!$B:$B,T$9)),"-")</f>
        <v>-</v>
      </c>
      <c r="U97" s="36" t="str">
        <f>IFERROR(TIME(0,0,AVERAGEIFS('VISSIM Travel Time Outputs'!$I:$I,'VISSIM Travel Time Outputs'!$D:$D,$D97,'VISSIM Travel Time Outputs'!$A:$A,"AVG",'VISSIM Travel Time Outputs'!$B:$B,U$9)),"-")</f>
        <v>-</v>
      </c>
      <c r="V97" s="36" t="str">
        <f>IFERROR(TIME(0,0,AVERAGEIFS('VISSIM Travel Time Outputs'!$I:$I,'VISSIM Travel Time Outputs'!$D:$D,$D97,'VISSIM Travel Time Outputs'!$A:$A,"AVG",'VISSIM Travel Time Outputs'!$B:$B,V$9)),"-")</f>
        <v>-</v>
      </c>
      <c r="W97" s="36" t="str">
        <f>IFERROR(TIME(0,0,AVERAGEIFS('VISSIM Travel Time Outputs'!$I:$I,'VISSIM Travel Time Outputs'!$D:$D,$D97,'VISSIM Travel Time Outputs'!$A:$A,"AVG",'VISSIM Travel Time Outputs'!$B:$B,W$9)),"-")</f>
        <v>-</v>
      </c>
      <c r="X97" s="177" t="str">
        <f>IFERROR(TIME(0,0,AVERAGEIFS('VISSIM Travel Time Outputs'!$I:$I,'VISSIM Travel Time Outputs'!$D:$D,$D97,'VISSIM Travel Time Outputs'!$A:$A,"AVG",'VISSIM Travel Time Outputs'!$B:$B,X$9)),"-")</f>
        <v>-</v>
      </c>
      <c r="Y97" s="304"/>
      <c r="Z97" s="379" t="str">
        <f>IFERROR(AVERAGEIFS('VISSIM Travel Time Outputs'!$F:$F,'VISSIM Travel Time Outputs'!$D:$D,$D97,'VISSIM Travel Time Outputs'!$A:$A,"AVG",'VISSIM Travel Time Outputs'!$B:$B,Z$9),"-")</f>
        <v>-</v>
      </c>
      <c r="AA97" s="380" t="str">
        <f>IFERROR(AVERAGEIFS('VISSIM Travel Time Outputs'!$F:$F,'VISSIM Travel Time Outputs'!$D:$D,$D97,'VISSIM Travel Time Outputs'!$A:$A,"AVG",'VISSIM Travel Time Outputs'!$B:$B,AA$9),"-")</f>
        <v>-</v>
      </c>
      <c r="AB97" s="380" t="str">
        <f>IFERROR(AVERAGEIFS('VISSIM Travel Time Outputs'!$F:$F,'VISSIM Travel Time Outputs'!$D:$D,$D97,'VISSIM Travel Time Outputs'!$A:$A,"AVG",'VISSIM Travel Time Outputs'!$B:$B,AB$9),"-")</f>
        <v>-</v>
      </c>
      <c r="AC97" s="380" t="str">
        <f>IFERROR(AVERAGEIFS('VISSIM Travel Time Outputs'!$F:$F,'VISSIM Travel Time Outputs'!$D:$D,$D97,'VISSIM Travel Time Outputs'!$A:$A,"AVG",'VISSIM Travel Time Outputs'!$B:$B,AC$9),"-")</f>
        <v>-</v>
      </c>
      <c r="AD97" s="380" t="str">
        <f>IFERROR(AVERAGEIFS('VISSIM Travel Time Outputs'!$F:$F,'VISSIM Travel Time Outputs'!$D:$D,$D97,'VISSIM Travel Time Outputs'!$A:$A,"AVG",'VISSIM Travel Time Outputs'!$B:$B,AD$9),"-")</f>
        <v>-</v>
      </c>
      <c r="AE97" s="380" t="str">
        <f>IFERROR(AVERAGEIFS('VISSIM Travel Time Outputs'!$F:$F,'VISSIM Travel Time Outputs'!$D:$D,$D97,'VISSIM Travel Time Outputs'!$A:$A,"AVG",'VISSIM Travel Time Outputs'!$B:$B,AE$9),"-")</f>
        <v>-</v>
      </c>
      <c r="AF97" s="380" t="str">
        <f>IFERROR(AVERAGEIFS('VISSIM Travel Time Outputs'!$F:$F,'VISSIM Travel Time Outputs'!$D:$D,$D97,'VISSIM Travel Time Outputs'!$A:$A,"AVG",'VISSIM Travel Time Outputs'!$B:$B,AF$9),"-")</f>
        <v>-</v>
      </c>
      <c r="AG97" s="380" t="str">
        <f>IFERROR(AVERAGEIFS('VISSIM Travel Time Outputs'!$F:$F,'VISSIM Travel Time Outputs'!$D:$D,$D97,'VISSIM Travel Time Outputs'!$A:$A,"AVG",'VISSIM Travel Time Outputs'!$B:$B,AG$9),"-")</f>
        <v>-</v>
      </c>
      <c r="AH97" s="380" t="str">
        <f>IFERROR(AVERAGEIFS('VISSIM Travel Time Outputs'!$F:$F,'VISSIM Travel Time Outputs'!$D:$D,$D97,'VISSIM Travel Time Outputs'!$A:$A,"AVG",'VISSIM Travel Time Outputs'!$B:$B,AH$9),"-")</f>
        <v>-</v>
      </c>
      <c r="AI97" s="380" t="str">
        <f>IFERROR(AVERAGEIFS('VISSIM Travel Time Outputs'!$F:$F,'VISSIM Travel Time Outputs'!$D:$D,$D97,'VISSIM Travel Time Outputs'!$A:$A,"AVG",'VISSIM Travel Time Outputs'!$B:$B,AI$9),"-")</f>
        <v>-</v>
      </c>
      <c r="AJ97" s="380" t="str">
        <f>IFERROR(AVERAGEIFS('VISSIM Travel Time Outputs'!$F:$F,'VISSIM Travel Time Outputs'!$D:$D,$D97,'VISSIM Travel Time Outputs'!$A:$A,"AVG",'VISSIM Travel Time Outputs'!$B:$B,AJ$9),"-")</f>
        <v>-</v>
      </c>
      <c r="AK97" s="380" t="str">
        <f>IFERROR(AVERAGEIFS('VISSIM Travel Time Outputs'!$F:$F,'VISSIM Travel Time Outputs'!$D:$D,$D97,'VISSIM Travel Time Outputs'!$A:$A,"AVG",'VISSIM Travel Time Outputs'!$B:$B,AK$9),"-")</f>
        <v>-</v>
      </c>
      <c r="AL97" s="380" t="str">
        <f>IFERROR(AVERAGEIFS('VISSIM Travel Time Outputs'!$F:$F,'VISSIM Travel Time Outputs'!$D:$D,$D97,'VISSIM Travel Time Outputs'!$A:$A,"AVG",'VISSIM Travel Time Outputs'!$B:$B,AL$9),"-")</f>
        <v>-</v>
      </c>
      <c r="AM97" s="380" t="str">
        <f>IFERROR(AVERAGEIFS('VISSIM Travel Time Outputs'!$F:$F,'VISSIM Travel Time Outputs'!$D:$D,$D97,'VISSIM Travel Time Outputs'!$A:$A,"AVG",'VISSIM Travel Time Outputs'!$B:$B,AM$9),"-")</f>
        <v>-</v>
      </c>
      <c r="AN97" s="380" t="str">
        <f>IFERROR(AVERAGEIFS('VISSIM Travel Time Outputs'!$F:$F,'VISSIM Travel Time Outputs'!$D:$D,$D97,'VISSIM Travel Time Outputs'!$A:$A,"AVG",'VISSIM Travel Time Outputs'!$B:$B,AN$9),"-")</f>
        <v>-</v>
      </c>
      <c r="AO97" s="381" t="str">
        <f>IFERROR(AVERAGEIFS('VISSIM Travel Time Outputs'!$F:$F,'VISSIM Travel Time Outputs'!$D:$D,$D97,'VISSIM Travel Time Outputs'!$A:$A,"AVG",'VISSIM Travel Time Outputs'!$B:$B,AO$9),"-")</f>
        <v>-</v>
      </c>
      <c r="AP97" s="387"/>
      <c r="AQ97" s="259" t="str">
        <f t="shared" si="35"/>
        <v>--</v>
      </c>
      <c r="AR97" s="410" t="str">
        <f t="shared" si="36"/>
        <v>--</v>
      </c>
      <c r="AS97" s="381">
        <f t="shared" si="37"/>
        <v>0</v>
      </c>
      <c r="AT97" s="305"/>
      <c r="AU97" s="259" t="str">
        <f>IFERROR(TIME(0,0,AVERAGEIFS('VISSIM Travel Time Outputs'!$J:$J,'VISSIM Travel Time Outputs'!$D:$D,$D97,'VISSIM Travel Time Outputs'!$A:$A,"AVG",'VISSIM Travel Time Outputs'!$B:$B,AU$9)),"-")</f>
        <v>-</v>
      </c>
      <c r="AV97" s="36" t="str">
        <f>IFERROR(TIME(0,0,AVERAGEIFS('VISSIM Travel Time Outputs'!$J:$J,'VISSIM Travel Time Outputs'!$D:$D,$D97,'VISSIM Travel Time Outputs'!$A:$A,"AVG",'VISSIM Travel Time Outputs'!$B:$B,AV$9)),"-")</f>
        <v>-</v>
      </c>
      <c r="AW97" s="36" t="str">
        <f>IFERROR(TIME(0,0,AVERAGEIFS('VISSIM Travel Time Outputs'!$J:$J,'VISSIM Travel Time Outputs'!$D:$D,$D97,'VISSIM Travel Time Outputs'!$A:$A,"AVG",'VISSIM Travel Time Outputs'!$B:$B,AW$9)),"-")</f>
        <v>-</v>
      </c>
      <c r="AX97" s="36" t="str">
        <f>IFERROR(TIME(0,0,AVERAGEIFS('VISSIM Travel Time Outputs'!$J:$J,'VISSIM Travel Time Outputs'!$D:$D,$D97,'VISSIM Travel Time Outputs'!$A:$A,"AVG",'VISSIM Travel Time Outputs'!$B:$B,AX$9)),"-")</f>
        <v>-</v>
      </c>
      <c r="AY97" s="36" t="str">
        <f>IFERROR(TIME(0,0,AVERAGEIFS('VISSIM Travel Time Outputs'!$J:$J,'VISSIM Travel Time Outputs'!$D:$D,$D97,'VISSIM Travel Time Outputs'!$A:$A,"AVG",'VISSIM Travel Time Outputs'!$B:$B,AY$9)),"-")</f>
        <v>-</v>
      </c>
      <c r="AZ97" s="36" t="str">
        <f>IFERROR(TIME(0,0,AVERAGEIFS('VISSIM Travel Time Outputs'!$J:$J,'VISSIM Travel Time Outputs'!$D:$D,$D97,'VISSIM Travel Time Outputs'!$A:$A,"AVG",'VISSIM Travel Time Outputs'!$B:$B,AZ$9)),"-")</f>
        <v>-</v>
      </c>
      <c r="BA97" s="36" t="str">
        <f>IFERROR(TIME(0,0,AVERAGEIFS('VISSIM Travel Time Outputs'!$J:$J,'VISSIM Travel Time Outputs'!$D:$D,$D97,'VISSIM Travel Time Outputs'!$A:$A,"AVG",'VISSIM Travel Time Outputs'!$B:$B,BA$9)),"-")</f>
        <v>-</v>
      </c>
      <c r="BB97" s="36" t="str">
        <f>IFERROR(TIME(0,0,AVERAGEIFS('VISSIM Travel Time Outputs'!$J:$J,'VISSIM Travel Time Outputs'!$D:$D,$D97,'VISSIM Travel Time Outputs'!$A:$A,"AVG",'VISSIM Travel Time Outputs'!$B:$B,BB$9)),"-")</f>
        <v>-</v>
      </c>
      <c r="BC97" s="36" t="str">
        <f>IFERROR(TIME(0,0,AVERAGEIFS('VISSIM Travel Time Outputs'!$J:$J,'VISSIM Travel Time Outputs'!$D:$D,$D97,'VISSIM Travel Time Outputs'!$A:$A,"AVG",'VISSIM Travel Time Outputs'!$B:$B,BC$9)),"-")</f>
        <v>-</v>
      </c>
      <c r="BD97" s="36" t="str">
        <f>IFERROR(TIME(0,0,AVERAGEIFS('VISSIM Travel Time Outputs'!$J:$J,'VISSIM Travel Time Outputs'!$D:$D,$D97,'VISSIM Travel Time Outputs'!$A:$A,"AVG",'VISSIM Travel Time Outputs'!$B:$B,BD$9)),"-")</f>
        <v>-</v>
      </c>
      <c r="BE97" s="36" t="str">
        <f>IFERROR(TIME(0,0,AVERAGEIFS('VISSIM Travel Time Outputs'!$J:$J,'VISSIM Travel Time Outputs'!$D:$D,$D97,'VISSIM Travel Time Outputs'!$A:$A,"AVG",'VISSIM Travel Time Outputs'!$B:$B,BE$9)),"-")</f>
        <v>-</v>
      </c>
      <c r="BF97" s="36" t="str">
        <f>IFERROR(TIME(0,0,AVERAGEIFS('VISSIM Travel Time Outputs'!$J:$J,'VISSIM Travel Time Outputs'!$D:$D,$D97,'VISSIM Travel Time Outputs'!$A:$A,"AVG",'VISSIM Travel Time Outputs'!$B:$B,BF$9)),"-")</f>
        <v>-</v>
      </c>
      <c r="BG97" s="36" t="str">
        <f>IFERROR(TIME(0,0,AVERAGEIFS('VISSIM Travel Time Outputs'!$J:$J,'VISSIM Travel Time Outputs'!$D:$D,$D97,'VISSIM Travel Time Outputs'!$A:$A,"AVG",'VISSIM Travel Time Outputs'!$B:$B,BG$9)),"-")</f>
        <v>-</v>
      </c>
      <c r="BH97" s="36" t="str">
        <f>IFERROR(TIME(0,0,AVERAGEIFS('VISSIM Travel Time Outputs'!$J:$J,'VISSIM Travel Time Outputs'!$D:$D,$D97,'VISSIM Travel Time Outputs'!$A:$A,"AVG",'VISSIM Travel Time Outputs'!$B:$B,BH$9)),"-")</f>
        <v>-</v>
      </c>
      <c r="BI97" s="36" t="str">
        <f>IFERROR(TIME(0,0,AVERAGEIFS('VISSIM Travel Time Outputs'!$J:$J,'VISSIM Travel Time Outputs'!$D:$D,$D97,'VISSIM Travel Time Outputs'!$A:$A,"AVG",'VISSIM Travel Time Outputs'!$B:$B,BI$9)),"-")</f>
        <v>-</v>
      </c>
      <c r="BJ97" s="177" t="str">
        <f>IFERROR(TIME(0,0,AVERAGEIFS('VISSIM Travel Time Outputs'!$J:$J,'VISSIM Travel Time Outputs'!$D:$D,$D97,'VISSIM Travel Time Outputs'!$A:$A,"AVG",'VISSIM Travel Time Outputs'!$B:$B,BJ$9)),"-")</f>
        <v>-</v>
      </c>
      <c r="BK97" s="164"/>
      <c r="BL97" s="379" t="str">
        <f>IFERROR(AVERAGEIFS('VISSIM Travel Time Outputs'!$G:$G,'VISSIM Travel Time Outputs'!$D:$D,$D97,'VISSIM Travel Time Outputs'!$A:$A,"AVG",'VISSIM Travel Time Outputs'!$B:$B,BL$9),"-")</f>
        <v>-</v>
      </c>
      <c r="BM97" s="380" t="str">
        <f>IFERROR(AVERAGEIFS('VISSIM Travel Time Outputs'!$G:$G,'VISSIM Travel Time Outputs'!$D:$D,$D97,'VISSIM Travel Time Outputs'!$A:$A,"AVG",'VISSIM Travel Time Outputs'!$B:$B,BM$9),"-")</f>
        <v>-</v>
      </c>
      <c r="BN97" s="380" t="str">
        <f>IFERROR(AVERAGEIFS('VISSIM Travel Time Outputs'!$G:$G,'VISSIM Travel Time Outputs'!$D:$D,$D97,'VISSIM Travel Time Outputs'!$A:$A,"AVG",'VISSIM Travel Time Outputs'!$B:$B,BN$9),"-")</f>
        <v>-</v>
      </c>
      <c r="BO97" s="380" t="str">
        <f>IFERROR(AVERAGEIFS('VISSIM Travel Time Outputs'!$G:$G,'VISSIM Travel Time Outputs'!$D:$D,$D97,'VISSIM Travel Time Outputs'!$A:$A,"AVG",'VISSIM Travel Time Outputs'!$B:$B,BO$9),"-")</f>
        <v>-</v>
      </c>
      <c r="BP97" s="380" t="str">
        <f>IFERROR(AVERAGEIFS('VISSIM Travel Time Outputs'!$G:$G,'VISSIM Travel Time Outputs'!$D:$D,$D97,'VISSIM Travel Time Outputs'!$A:$A,"AVG",'VISSIM Travel Time Outputs'!$B:$B,BP$9),"-")</f>
        <v>-</v>
      </c>
      <c r="BQ97" s="380" t="str">
        <f>IFERROR(AVERAGEIFS('VISSIM Travel Time Outputs'!$G:$G,'VISSIM Travel Time Outputs'!$D:$D,$D97,'VISSIM Travel Time Outputs'!$A:$A,"AVG",'VISSIM Travel Time Outputs'!$B:$B,BQ$9),"-")</f>
        <v>-</v>
      </c>
      <c r="BR97" s="380" t="str">
        <f>IFERROR(AVERAGEIFS('VISSIM Travel Time Outputs'!$G:$G,'VISSIM Travel Time Outputs'!$D:$D,$D97,'VISSIM Travel Time Outputs'!$A:$A,"AVG",'VISSIM Travel Time Outputs'!$B:$B,BR$9),"-")</f>
        <v>-</v>
      </c>
      <c r="BS97" s="380" t="str">
        <f>IFERROR(AVERAGEIFS('VISSIM Travel Time Outputs'!$G:$G,'VISSIM Travel Time Outputs'!$D:$D,$D97,'VISSIM Travel Time Outputs'!$A:$A,"AVG",'VISSIM Travel Time Outputs'!$B:$B,BS$9),"-")</f>
        <v>-</v>
      </c>
      <c r="BT97" s="380" t="str">
        <f>IFERROR(AVERAGEIFS('VISSIM Travel Time Outputs'!$G:$G,'VISSIM Travel Time Outputs'!$D:$D,$D97,'VISSIM Travel Time Outputs'!$A:$A,"AVG",'VISSIM Travel Time Outputs'!$B:$B,BT$9),"-")</f>
        <v>-</v>
      </c>
      <c r="BU97" s="380" t="str">
        <f>IFERROR(AVERAGEIFS('VISSIM Travel Time Outputs'!$G:$G,'VISSIM Travel Time Outputs'!$D:$D,$D97,'VISSIM Travel Time Outputs'!$A:$A,"AVG",'VISSIM Travel Time Outputs'!$B:$B,BU$9),"-")</f>
        <v>-</v>
      </c>
      <c r="BV97" s="380" t="str">
        <f>IFERROR(AVERAGEIFS('VISSIM Travel Time Outputs'!$G:$G,'VISSIM Travel Time Outputs'!$D:$D,$D97,'VISSIM Travel Time Outputs'!$A:$A,"AVG",'VISSIM Travel Time Outputs'!$B:$B,BV$9),"-")</f>
        <v>-</v>
      </c>
      <c r="BW97" s="380" t="str">
        <f>IFERROR(AVERAGEIFS('VISSIM Travel Time Outputs'!$G:$G,'VISSIM Travel Time Outputs'!$D:$D,$D97,'VISSIM Travel Time Outputs'!$A:$A,"AVG",'VISSIM Travel Time Outputs'!$B:$B,BW$9),"-")</f>
        <v>-</v>
      </c>
      <c r="BX97" s="380" t="str">
        <f>IFERROR(AVERAGEIFS('VISSIM Travel Time Outputs'!$G:$G,'VISSIM Travel Time Outputs'!$D:$D,$D97,'VISSIM Travel Time Outputs'!$A:$A,"AVG",'VISSIM Travel Time Outputs'!$B:$B,BX$9),"-")</f>
        <v>-</v>
      </c>
      <c r="BY97" s="380" t="str">
        <f>IFERROR(AVERAGEIFS('VISSIM Travel Time Outputs'!$G:$G,'VISSIM Travel Time Outputs'!$D:$D,$D97,'VISSIM Travel Time Outputs'!$A:$A,"AVG",'VISSIM Travel Time Outputs'!$B:$B,BY$9),"-")</f>
        <v>-</v>
      </c>
      <c r="BZ97" s="380" t="str">
        <f>IFERROR(AVERAGEIFS('VISSIM Travel Time Outputs'!$G:$G,'VISSIM Travel Time Outputs'!$D:$D,$D97,'VISSIM Travel Time Outputs'!$A:$A,"AVG",'VISSIM Travel Time Outputs'!$B:$B,BZ$9),"-")</f>
        <v>-</v>
      </c>
      <c r="CA97" s="381" t="str">
        <f>IFERROR(AVERAGEIFS('VISSIM Travel Time Outputs'!$G:$G,'VISSIM Travel Time Outputs'!$D:$D,$D97,'VISSIM Travel Time Outputs'!$A:$A,"AVG",'VISSIM Travel Time Outputs'!$B:$B,CA$9),"-")</f>
        <v>-</v>
      </c>
      <c r="CB97" s="304"/>
      <c r="CC97" s="259" t="str">
        <f t="shared" si="38"/>
        <v>--</v>
      </c>
      <c r="CD97" s="410" t="str">
        <f t="shared" si="39"/>
        <v>--</v>
      </c>
      <c r="CE97" s="381">
        <f t="shared" si="40"/>
        <v>0</v>
      </c>
      <c r="CF97" s="387"/>
      <c r="CG97" s="259" t="str">
        <f>IFERROR(GETPIVOTDATA("Average of TRAVTM(31)",#REF!,"TIMEINT",CG$9,"VEHICLETRAVELTIMEMEASUREMENT",$D97)/3600/24,"--")</f>
        <v>--</v>
      </c>
      <c r="CH97" s="36" t="str">
        <f>IFERROR(GETPIVOTDATA("Average of TRAVTM(31)",#REF!,"TIMEINT",CH$9,"VEHICLETRAVELTIMEMEASUREMENT",$D97)/3600/24,"--")</f>
        <v>--</v>
      </c>
      <c r="CI97" s="36" t="str">
        <f>IFERROR(GETPIVOTDATA("Average of TRAVTM(31)",#REF!,"TIMEINT",CI$9,"VEHICLETRAVELTIMEMEASUREMENT",$D97)/3600/24,"--")</f>
        <v>--</v>
      </c>
      <c r="CJ97" s="36" t="str">
        <f>IFERROR(GETPIVOTDATA("Average of TRAVTM(31)",#REF!,"TIMEINT",CJ$9,"VEHICLETRAVELTIMEMEASUREMENT",$D97)/3600/24,"--")</f>
        <v>--</v>
      </c>
      <c r="CK97" s="36" t="str">
        <f>IFERROR(GETPIVOTDATA("Average of TRAVTM(31)",#REF!,"TIMEINT",CK$9,"VEHICLETRAVELTIMEMEASUREMENT",$D97)/3600/24,"--")</f>
        <v>--</v>
      </c>
      <c r="CL97" s="36" t="str">
        <f>IFERROR(GETPIVOTDATA("Average of TRAVTM(31)",#REF!,"TIMEINT",CL$9,"VEHICLETRAVELTIMEMEASUREMENT",$D97)/3600/24,"--")</f>
        <v>--</v>
      </c>
      <c r="CM97" s="36" t="str">
        <f>IFERROR(GETPIVOTDATA("Average of TRAVTM(31)",#REF!,"TIMEINT",CM$9,"VEHICLETRAVELTIMEMEASUREMENT",$D97)/3600/24,"--")</f>
        <v>--</v>
      </c>
      <c r="CN97" s="36" t="str">
        <f>IFERROR(GETPIVOTDATA("Average of TRAVTM(31)",#REF!,"TIMEINT",CN$9,"VEHICLETRAVELTIMEMEASUREMENT",$D97)/3600/24,"--")</f>
        <v>--</v>
      </c>
      <c r="CO97" s="36" t="str">
        <f>IFERROR(GETPIVOTDATA("Average of TRAVTM(31)",#REF!,"TIMEINT",CO$9,"VEHICLETRAVELTIMEMEASUREMENT",$D97)/3600/24,"--")</f>
        <v>--</v>
      </c>
      <c r="CP97" s="36" t="str">
        <f>IFERROR(GETPIVOTDATA("Average of TRAVTM(31)",#REF!,"TIMEINT",CP$9,"VEHICLETRAVELTIMEMEASUREMENT",$D97)/3600/24,"--")</f>
        <v>--</v>
      </c>
      <c r="CQ97" s="36" t="str">
        <f>IFERROR(GETPIVOTDATA("Average of TRAVTM(31)",#REF!,"TIMEINT",CQ$9,"VEHICLETRAVELTIMEMEASUREMENT",$D97)/3600/24,"--")</f>
        <v>--</v>
      </c>
      <c r="CR97" s="36" t="str">
        <f>IFERROR(GETPIVOTDATA("Average of TRAVTM(31)",#REF!,"TIMEINT",CR$9,"VEHICLETRAVELTIMEMEASUREMENT",$D97)/3600/24,"--")</f>
        <v>--</v>
      </c>
      <c r="CS97" s="36" t="str">
        <f>IFERROR(GETPIVOTDATA("Average of TRAVTM(31)",#REF!,"TIMEINT",CS$9,"VEHICLETRAVELTIMEMEASUREMENT",$D97)/3600/24,"--")</f>
        <v>--</v>
      </c>
      <c r="CT97" s="36" t="str">
        <f>IFERROR(GETPIVOTDATA("Average of TRAVTM(31)",#REF!,"TIMEINT",CT$9,"VEHICLETRAVELTIMEMEASUREMENT",$D97)/3600/24,"--")</f>
        <v>--</v>
      </c>
      <c r="CU97" s="36" t="str">
        <f>IFERROR(GETPIVOTDATA("Average of TRAVTM(31)",#REF!,"TIMEINT",CU$9,"VEHICLETRAVELTIMEMEASUREMENT",$D97)/3600/24,"--")</f>
        <v>--</v>
      </c>
      <c r="CV97" s="177" t="str">
        <f>IFERROR(GETPIVOTDATA("Average of TRAVTM(31)",#REF!,"TIMEINT",CV$9,"VEHICLETRAVELTIMEMEASUREMENT",$D97)/3600/24,"--")</f>
        <v>--</v>
      </c>
      <c r="CW97" s="387"/>
      <c r="CX97" s="379" t="str">
        <f>IFERROR(GETPIVOTDATA("Average of VEHS(31)",#REF!,"TIMEINT",CX$9,"VEHICLETRAVELTIMEMEASUREMENT",$D97),"--")</f>
        <v>--</v>
      </c>
      <c r="CY97" s="380" t="str">
        <f>IFERROR(GETPIVOTDATA("Average of VEHS(31)",#REF!,"TIMEINT",CY$9,"VEHICLETRAVELTIMEMEASUREMENT",$D97),"--")</f>
        <v>--</v>
      </c>
      <c r="CZ97" s="380" t="str">
        <f>IFERROR(GETPIVOTDATA("Average of VEHS(31)",#REF!,"TIMEINT",CZ$9,"VEHICLETRAVELTIMEMEASUREMENT",$D97),"--")</f>
        <v>--</v>
      </c>
      <c r="DA97" s="380" t="str">
        <f>IFERROR(GETPIVOTDATA("Average of VEHS(31)",#REF!,"TIMEINT",DA$9,"VEHICLETRAVELTIMEMEASUREMENT",$D97),"--")</f>
        <v>--</v>
      </c>
      <c r="DB97" s="380" t="str">
        <f>IFERROR(GETPIVOTDATA("Average of VEHS(31)",#REF!,"TIMEINT",DB$9,"VEHICLETRAVELTIMEMEASUREMENT",$D97),"--")</f>
        <v>--</v>
      </c>
      <c r="DC97" s="380" t="str">
        <f>IFERROR(GETPIVOTDATA("Average of VEHS(31)",#REF!,"TIMEINT",DC$9,"VEHICLETRAVELTIMEMEASUREMENT",$D97),"--")</f>
        <v>--</v>
      </c>
      <c r="DD97" s="380" t="str">
        <f>IFERROR(GETPIVOTDATA("Average of VEHS(31)",#REF!,"TIMEINT",DD$9,"VEHICLETRAVELTIMEMEASUREMENT",$D97),"--")</f>
        <v>--</v>
      </c>
      <c r="DE97" s="380" t="str">
        <f>IFERROR(GETPIVOTDATA("Average of VEHS(31)",#REF!,"TIMEINT",DE$9,"VEHICLETRAVELTIMEMEASUREMENT",$D97),"--")</f>
        <v>--</v>
      </c>
      <c r="DF97" s="380" t="str">
        <f>IFERROR(GETPIVOTDATA("Average of VEHS(31)",#REF!,"TIMEINT",DF$9,"VEHICLETRAVELTIMEMEASUREMENT",$D97),"--")</f>
        <v>--</v>
      </c>
      <c r="DG97" s="380" t="str">
        <f>IFERROR(GETPIVOTDATA("Average of VEHS(31)",#REF!,"TIMEINT",DG$9,"VEHICLETRAVELTIMEMEASUREMENT",$D97),"--")</f>
        <v>--</v>
      </c>
      <c r="DH97" s="380" t="str">
        <f>IFERROR(GETPIVOTDATA("Average of VEHS(31)",#REF!,"TIMEINT",DH$9,"VEHICLETRAVELTIMEMEASUREMENT",$D97),"--")</f>
        <v>--</v>
      </c>
      <c r="DI97" s="380" t="str">
        <f>IFERROR(GETPIVOTDATA("Average of VEHS(31)",#REF!,"TIMEINT",DI$9,"VEHICLETRAVELTIMEMEASUREMENT",$D97),"--")</f>
        <v>--</v>
      </c>
      <c r="DJ97" s="380" t="str">
        <f>IFERROR(GETPIVOTDATA("Average of VEHS(31)",#REF!,"TIMEINT",DJ$9,"VEHICLETRAVELTIMEMEASUREMENT",$D97),"--")</f>
        <v>--</v>
      </c>
      <c r="DK97" s="380" t="str">
        <f>IFERROR(GETPIVOTDATA("Average of VEHS(31)",#REF!,"TIMEINT",DK$9,"VEHICLETRAVELTIMEMEASUREMENT",$D97),"--")</f>
        <v>--</v>
      </c>
      <c r="DL97" s="380" t="str">
        <f>IFERROR(GETPIVOTDATA("Average of VEHS(31)",#REF!,"TIMEINT",DL$9,"VEHICLETRAVELTIMEMEASUREMENT",$D97),"--")</f>
        <v>--</v>
      </c>
      <c r="DM97" s="381" t="str">
        <f>IFERROR(GETPIVOTDATA("Average of VEHS(31)",#REF!,"TIMEINT",DM$9,"VEHICLETRAVELTIMEMEASUREMENT",$D97),"--")</f>
        <v>--</v>
      </c>
      <c r="DN97" s="387"/>
      <c r="DO97" s="259" t="str">
        <f t="shared" si="41"/>
        <v>--</v>
      </c>
      <c r="DP97" s="410" t="str">
        <f t="shared" si="42"/>
        <v>--</v>
      </c>
      <c r="DQ97" s="381">
        <f t="shared" si="43"/>
        <v>0</v>
      </c>
      <c r="DR97" s="305"/>
      <c r="DS97" s="259" t="str">
        <f>IFERROR(TIME(0,0,AVERAGEIFS('VISSIM Travel Time Outputs'!$K:$K,'VISSIM Travel Time Outputs'!$D:$D,$D97,'VISSIM Travel Time Outputs'!$A:$A,"AVG",'VISSIM Travel Time Outputs'!$B:$B,DS$9)),"-")</f>
        <v>-</v>
      </c>
      <c r="DT97" s="36" t="str">
        <f>IFERROR(TIME(0,0,AVERAGEIFS('VISSIM Travel Time Outputs'!$K:$K,'VISSIM Travel Time Outputs'!$D:$D,$D97,'VISSIM Travel Time Outputs'!$A:$A,"AVG",'VISSIM Travel Time Outputs'!$B:$B,DT$9)),"-")</f>
        <v>-</v>
      </c>
      <c r="DU97" s="36" t="str">
        <f>IFERROR(TIME(0,0,AVERAGEIFS('VISSIM Travel Time Outputs'!$K:$K,'VISSIM Travel Time Outputs'!$D:$D,$D97,'VISSIM Travel Time Outputs'!$A:$A,"AVG",'VISSIM Travel Time Outputs'!$B:$B,DU$9)),"-")</f>
        <v>-</v>
      </c>
      <c r="DV97" s="36" t="str">
        <f>IFERROR(TIME(0,0,AVERAGEIFS('VISSIM Travel Time Outputs'!$K:$K,'VISSIM Travel Time Outputs'!$D:$D,$D97,'VISSIM Travel Time Outputs'!$A:$A,"AVG",'VISSIM Travel Time Outputs'!$B:$B,DV$9)),"-")</f>
        <v>-</v>
      </c>
      <c r="DW97" s="36" t="str">
        <f>IFERROR(TIME(0,0,AVERAGEIFS('VISSIM Travel Time Outputs'!$K:$K,'VISSIM Travel Time Outputs'!$D:$D,$D97,'VISSIM Travel Time Outputs'!$A:$A,"AVG",'VISSIM Travel Time Outputs'!$B:$B,DW$9)),"-")</f>
        <v>-</v>
      </c>
      <c r="DX97" s="36" t="str">
        <f>IFERROR(TIME(0,0,AVERAGEIFS('VISSIM Travel Time Outputs'!$K:$K,'VISSIM Travel Time Outputs'!$D:$D,$D97,'VISSIM Travel Time Outputs'!$A:$A,"AVG",'VISSIM Travel Time Outputs'!$B:$B,DX$9)),"-")</f>
        <v>-</v>
      </c>
      <c r="DY97" s="36" t="str">
        <f>IFERROR(TIME(0,0,AVERAGEIFS('VISSIM Travel Time Outputs'!$K:$K,'VISSIM Travel Time Outputs'!$D:$D,$D97,'VISSIM Travel Time Outputs'!$A:$A,"AVG",'VISSIM Travel Time Outputs'!$B:$B,DY$9)),"-")</f>
        <v>-</v>
      </c>
      <c r="DZ97" s="36" t="str">
        <f>IFERROR(TIME(0,0,AVERAGEIFS('VISSIM Travel Time Outputs'!$K:$K,'VISSIM Travel Time Outputs'!$D:$D,$D97,'VISSIM Travel Time Outputs'!$A:$A,"AVG",'VISSIM Travel Time Outputs'!$B:$B,DZ$9)),"-")</f>
        <v>-</v>
      </c>
      <c r="EA97" s="36" t="str">
        <f>IFERROR(TIME(0,0,AVERAGEIFS('VISSIM Travel Time Outputs'!$K:$K,'VISSIM Travel Time Outputs'!$D:$D,$D97,'VISSIM Travel Time Outputs'!$A:$A,"AVG",'VISSIM Travel Time Outputs'!$B:$B,EA$9)),"-")</f>
        <v>-</v>
      </c>
      <c r="EB97" s="36" t="str">
        <f>IFERROR(TIME(0,0,AVERAGEIFS('VISSIM Travel Time Outputs'!$K:$K,'VISSIM Travel Time Outputs'!$D:$D,$D97,'VISSIM Travel Time Outputs'!$A:$A,"AVG",'VISSIM Travel Time Outputs'!$B:$B,EB$9)),"-")</f>
        <v>-</v>
      </c>
      <c r="EC97" s="36" t="str">
        <f>IFERROR(TIME(0,0,AVERAGEIFS('VISSIM Travel Time Outputs'!$K:$K,'VISSIM Travel Time Outputs'!$D:$D,$D97,'VISSIM Travel Time Outputs'!$A:$A,"AVG",'VISSIM Travel Time Outputs'!$B:$B,EC$9)),"-")</f>
        <v>-</v>
      </c>
      <c r="ED97" s="36" t="str">
        <f>IFERROR(TIME(0,0,AVERAGEIFS('VISSIM Travel Time Outputs'!$K:$K,'VISSIM Travel Time Outputs'!$D:$D,$D97,'VISSIM Travel Time Outputs'!$A:$A,"AVG",'VISSIM Travel Time Outputs'!$B:$B,ED$9)),"-")</f>
        <v>-</v>
      </c>
      <c r="EE97" s="36" t="str">
        <f>IFERROR(TIME(0,0,AVERAGEIFS('VISSIM Travel Time Outputs'!$K:$K,'VISSIM Travel Time Outputs'!$D:$D,$D97,'VISSIM Travel Time Outputs'!$A:$A,"AVG",'VISSIM Travel Time Outputs'!$B:$B,EE$9)),"-")</f>
        <v>-</v>
      </c>
      <c r="EF97" s="36" t="str">
        <f>IFERROR(TIME(0,0,AVERAGEIFS('VISSIM Travel Time Outputs'!$K:$K,'VISSIM Travel Time Outputs'!$D:$D,$D97,'VISSIM Travel Time Outputs'!$A:$A,"AVG",'VISSIM Travel Time Outputs'!$B:$B,EF$9)),"-")</f>
        <v>-</v>
      </c>
      <c r="EG97" s="36" t="str">
        <f>IFERROR(TIME(0,0,AVERAGEIFS('VISSIM Travel Time Outputs'!$K:$K,'VISSIM Travel Time Outputs'!$D:$D,$D97,'VISSIM Travel Time Outputs'!$A:$A,"AVG",'VISSIM Travel Time Outputs'!$B:$B,EG$9)),"-")</f>
        <v>-</v>
      </c>
      <c r="EH97" s="177" t="str">
        <f>IFERROR(TIME(0,0,AVERAGEIFS('VISSIM Travel Time Outputs'!$K:$K,'VISSIM Travel Time Outputs'!$D:$D,$D97,'VISSIM Travel Time Outputs'!$A:$A,"AVG",'VISSIM Travel Time Outputs'!$B:$B,EH$9)),"-")</f>
        <v>-</v>
      </c>
      <c r="EI97" s="164"/>
      <c r="EJ97" s="379" t="str">
        <f>IFERROR(AVERAGEIFS('VISSIM Travel Time Outputs'!$H:$H,'VISSIM Travel Time Outputs'!$D:$D,$D97,'VISSIM Travel Time Outputs'!$A:$A,"AVG",'VISSIM Travel Time Outputs'!$B:$B,EJ$9),"-")</f>
        <v>-</v>
      </c>
      <c r="EK97" s="380" t="str">
        <f>IFERROR(AVERAGEIFS('VISSIM Travel Time Outputs'!$H:$H,'VISSIM Travel Time Outputs'!$D:$D,$D97,'VISSIM Travel Time Outputs'!$A:$A,"AVG",'VISSIM Travel Time Outputs'!$B:$B,EK$9),"-")</f>
        <v>-</v>
      </c>
      <c r="EL97" s="380" t="str">
        <f>IFERROR(AVERAGEIFS('VISSIM Travel Time Outputs'!$H:$H,'VISSIM Travel Time Outputs'!$D:$D,$D97,'VISSIM Travel Time Outputs'!$A:$A,"AVG",'VISSIM Travel Time Outputs'!$B:$B,EL$9),"-")</f>
        <v>-</v>
      </c>
      <c r="EM97" s="380" t="str">
        <f>IFERROR(AVERAGEIFS('VISSIM Travel Time Outputs'!$H:$H,'VISSIM Travel Time Outputs'!$D:$D,$D97,'VISSIM Travel Time Outputs'!$A:$A,"AVG",'VISSIM Travel Time Outputs'!$B:$B,EM$9),"-")</f>
        <v>-</v>
      </c>
      <c r="EN97" s="380" t="str">
        <f>IFERROR(AVERAGEIFS('VISSIM Travel Time Outputs'!$H:$H,'VISSIM Travel Time Outputs'!$D:$D,$D97,'VISSIM Travel Time Outputs'!$A:$A,"AVG",'VISSIM Travel Time Outputs'!$B:$B,EN$9),"-")</f>
        <v>-</v>
      </c>
      <c r="EO97" s="380" t="str">
        <f>IFERROR(AVERAGEIFS('VISSIM Travel Time Outputs'!$H:$H,'VISSIM Travel Time Outputs'!$D:$D,$D97,'VISSIM Travel Time Outputs'!$A:$A,"AVG",'VISSIM Travel Time Outputs'!$B:$B,EO$9),"-")</f>
        <v>-</v>
      </c>
      <c r="EP97" s="380" t="str">
        <f>IFERROR(AVERAGEIFS('VISSIM Travel Time Outputs'!$H:$H,'VISSIM Travel Time Outputs'!$D:$D,$D97,'VISSIM Travel Time Outputs'!$A:$A,"AVG",'VISSIM Travel Time Outputs'!$B:$B,EP$9),"-")</f>
        <v>-</v>
      </c>
      <c r="EQ97" s="380" t="str">
        <f>IFERROR(AVERAGEIFS('VISSIM Travel Time Outputs'!$H:$H,'VISSIM Travel Time Outputs'!$D:$D,$D97,'VISSIM Travel Time Outputs'!$A:$A,"AVG",'VISSIM Travel Time Outputs'!$B:$B,EQ$9),"-")</f>
        <v>-</v>
      </c>
      <c r="ER97" s="380" t="str">
        <f>IFERROR(AVERAGEIFS('VISSIM Travel Time Outputs'!$H:$H,'VISSIM Travel Time Outputs'!$D:$D,$D97,'VISSIM Travel Time Outputs'!$A:$A,"AVG",'VISSIM Travel Time Outputs'!$B:$B,ER$9),"-")</f>
        <v>-</v>
      </c>
      <c r="ES97" s="380" t="str">
        <f>IFERROR(AVERAGEIFS('VISSIM Travel Time Outputs'!$H:$H,'VISSIM Travel Time Outputs'!$D:$D,$D97,'VISSIM Travel Time Outputs'!$A:$A,"AVG",'VISSIM Travel Time Outputs'!$B:$B,ES$9),"-")</f>
        <v>-</v>
      </c>
      <c r="ET97" s="380" t="str">
        <f>IFERROR(AVERAGEIFS('VISSIM Travel Time Outputs'!$H:$H,'VISSIM Travel Time Outputs'!$D:$D,$D97,'VISSIM Travel Time Outputs'!$A:$A,"AVG",'VISSIM Travel Time Outputs'!$B:$B,ET$9),"-")</f>
        <v>-</v>
      </c>
      <c r="EU97" s="380" t="str">
        <f>IFERROR(AVERAGEIFS('VISSIM Travel Time Outputs'!$H:$H,'VISSIM Travel Time Outputs'!$D:$D,$D97,'VISSIM Travel Time Outputs'!$A:$A,"AVG",'VISSIM Travel Time Outputs'!$B:$B,EU$9),"-")</f>
        <v>-</v>
      </c>
      <c r="EV97" s="380" t="str">
        <f>IFERROR(AVERAGEIFS('VISSIM Travel Time Outputs'!$H:$H,'VISSIM Travel Time Outputs'!$D:$D,$D97,'VISSIM Travel Time Outputs'!$A:$A,"AVG",'VISSIM Travel Time Outputs'!$B:$B,EV$9),"-")</f>
        <v>-</v>
      </c>
      <c r="EW97" s="380" t="str">
        <f>IFERROR(AVERAGEIFS('VISSIM Travel Time Outputs'!$H:$H,'VISSIM Travel Time Outputs'!$D:$D,$D97,'VISSIM Travel Time Outputs'!$A:$A,"AVG",'VISSIM Travel Time Outputs'!$B:$B,EW$9),"-")</f>
        <v>-</v>
      </c>
      <c r="EX97" s="380" t="str">
        <f>IFERROR(AVERAGEIFS('VISSIM Travel Time Outputs'!$H:$H,'VISSIM Travel Time Outputs'!$D:$D,$D97,'VISSIM Travel Time Outputs'!$A:$A,"AVG",'VISSIM Travel Time Outputs'!$B:$B,EX$9),"-")</f>
        <v>-</v>
      </c>
      <c r="EY97" s="381" t="str">
        <f>IFERROR(AVERAGEIFS('VISSIM Travel Time Outputs'!$H:$H,'VISSIM Travel Time Outputs'!$D:$D,$D97,'VISSIM Travel Time Outputs'!$A:$A,"AVG",'VISSIM Travel Time Outputs'!$B:$B,EY$9),"-")</f>
        <v>-</v>
      </c>
      <c r="EZ97" s="304"/>
      <c r="FA97" s="259" t="str">
        <f t="shared" si="44"/>
        <v>--</v>
      </c>
      <c r="FB97" s="410" t="str">
        <f t="shared" si="45"/>
        <v>--</v>
      </c>
      <c r="FC97" s="381">
        <f t="shared" si="46"/>
        <v>0</v>
      </c>
      <c r="FD97" s="387"/>
      <c r="FE97" s="259" t="str">
        <f>IFERROR(GETPIVOTDATA("Average of TRAVTM(40)",#REF!,"TIMEINT",FE$9,"VEHICLETRAVELTIMEMEASUREMENT",$D97)/3600/24,"--")</f>
        <v>--</v>
      </c>
      <c r="FF97" s="36" t="str">
        <f>IFERROR(GETPIVOTDATA("Average of TRAVTM(40)",#REF!,"TIMEINT",FF$9,"VEHICLETRAVELTIMEMEASUREMENT",$D97)/3600/24,"--")</f>
        <v>--</v>
      </c>
      <c r="FG97" s="36" t="str">
        <f>IFERROR(GETPIVOTDATA("Average of TRAVTM(40)",#REF!,"TIMEINT",FG$9,"VEHICLETRAVELTIMEMEASUREMENT",$D97)/3600/24,"--")</f>
        <v>--</v>
      </c>
      <c r="FH97" s="36" t="str">
        <f>IFERROR(GETPIVOTDATA("Average of TRAVTM(40)",#REF!,"TIMEINT",FH$9,"VEHICLETRAVELTIMEMEASUREMENT",$D97)/3600/24,"--")</f>
        <v>--</v>
      </c>
      <c r="FI97" s="36" t="str">
        <f>IFERROR(GETPIVOTDATA("Average of TRAVTM(40)",#REF!,"TIMEINT",FI$9,"VEHICLETRAVELTIMEMEASUREMENT",$D97)/3600/24,"--")</f>
        <v>--</v>
      </c>
      <c r="FJ97" s="36" t="str">
        <f>IFERROR(GETPIVOTDATA("Average of TRAVTM(40)",#REF!,"TIMEINT",FJ$9,"VEHICLETRAVELTIMEMEASUREMENT",$D97)/3600/24,"--")</f>
        <v>--</v>
      </c>
      <c r="FK97" s="36" t="str">
        <f>IFERROR(GETPIVOTDATA("Average of TRAVTM(40)",#REF!,"TIMEINT",FK$9,"VEHICLETRAVELTIMEMEASUREMENT",$D97)/3600/24,"--")</f>
        <v>--</v>
      </c>
      <c r="FL97" s="36" t="str">
        <f>IFERROR(GETPIVOTDATA("Average of TRAVTM(40)",#REF!,"TIMEINT",FL$9,"VEHICLETRAVELTIMEMEASUREMENT",$D97)/3600/24,"--")</f>
        <v>--</v>
      </c>
      <c r="FM97" s="36" t="str">
        <f>IFERROR(GETPIVOTDATA("Average of TRAVTM(40)",#REF!,"TIMEINT",FM$9,"VEHICLETRAVELTIMEMEASUREMENT",$D97)/3600/24,"--")</f>
        <v>--</v>
      </c>
      <c r="FN97" s="36" t="str">
        <f>IFERROR(GETPIVOTDATA("Average of TRAVTM(40)",#REF!,"TIMEINT",FN$9,"VEHICLETRAVELTIMEMEASUREMENT",$D97)/3600/24,"--")</f>
        <v>--</v>
      </c>
      <c r="FO97" s="36" t="str">
        <f>IFERROR(GETPIVOTDATA("Average of TRAVTM(40)",#REF!,"TIMEINT",FO$9,"VEHICLETRAVELTIMEMEASUREMENT",$D97)/3600/24,"--")</f>
        <v>--</v>
      </c>
      <c r="FP97" s="36" t="str">
        <f>IFERROR(GETPIVOTDATA("Average of TRAVTM(40)",#REF!,"TIMEINT",FP$9,"VEHICLETRAVELTIMEMEASUREMENT",$D97)/3600/24,"--")</f>
        <v>--</v>
      </c>
      <c r="FQ97" s="36" t="str">
        <f>IFERROR(GETPIVOTDATA("Average of TRAVTM(40)",#REF!,"TIMEINT",FQ$9,"VEHICLETRAVELTIMEMEASUREMENT",$D97)/3600/24,"--")</f>
        <v>--</v>
      </c>
      <c r="FR97" s="36" t="str">
        <f>IFERROR(GETPIVOTDATA("Average of TRAVTM(40)",#REF!,"TIMEINT",FR$9,"VEHICLETRAVELTIMEMEASUREMENT",$D97)/3600/24,"--")</f>
        <v>--</v>
      </c>
      <c r="FS97" s="36" t="str">
        <f>IFERROR(GETPIVOTDATA("Average of TRAVTM(40)",#REF!,"TIMEINT",FS$9,"VEHICLETRAVELTIMEMEASUREMENT",$D97)/3600/24,"--")</f>
        <v>--</v>
      </c>
      <c r="FT97" s="177" t="str">
        <f>IFERROR(GETPIVOTDATA("Average of TRAVTM(40)",#REF!,"TIMEINT",FT$9,"VEHICLETRAVELTIMEMEASUREMENT",$D97)/3600/24,"--")</f>
        <v>--</v>
      </c>
      <c r="FU97" s="387"/>
      <c r="FV97" s="379" t="str">
        <f>IFERROR(GETPIVOTDATA("Average of VEHS(40)",#REF!,"TIMEINT",FV$9,"VEHICLETRAVELTIMEMEASUREMENT",$D97),"--")</f>
        <v>--</v>
      </c>
      <c r="FW97" s="380" t="str">
        <f>IFERROR(GETPIVOTDATA("Average of VEHS(40)",#REF!,"TIMEINT",FW$9,"VEHICLETRAVELTIMEMEASUREMENT",$D97),"--")</f>
        <v>--</v>
      </c>
      <c r="FX97" s="380" t="str">
        <f>IFERROR(GETPIVOTDATA("Average of VEHS(40)",#REF!,"TIMEINT",FX$9,"VEHICLETRAVELTIMEMEASUREMENT",$D97),"--")</f>
        <v>--</v>
      </c>
      <c r="FY97" s="380" t="str">
        <f>IFERROR(GETPIVOTDATA("Average of VEHS(40)",#REF!,"TIMEINT",FY$9,"VEHICLETRAVELTIMEMEASUREMENT",$D97),"--")</f>
        <v>--</v>
      </c>
      <c r="FZ97" s="380" t="str">
        <f>IFERROR(GETPIVOTDATA("Average of VEHS(40)",#REF!,"TIMEINT",FZ$9,"VEHICLETRAVELTIMEMEASUREMENT",$D97),"--")</f>
        <v>--</v>
      </c>
      <c r="GA97" s="380" t="str">
        <f>IFERROR(GETPIVOTDATA("Average of VEHS(40)",#REF!,"TIMEINT",GA$9,"VEHICLETRAVELTIMEMEASUREMENT",$D97),"--")</f>
        <v>--</v>
      </c>
      <c r="GB97" s="380" t="str">
        <f>IFERROR(GETPIVOTDATA("Average of VEHS(40)",#REF!,"TIMEINT",GB$9,"VEHICLETRAVELTIMEMEASUREMENT",$D97),"--")</f>
        <v>--</v>
      </c>
      <c r="GC97" s="380" t="str">
        <f>IFERROR(GETPIVOTDATA("Average of VEHS(40)",#REF!,"TIMEINT",GC$9,"VEHICLETRAVELTIMEMEASUREMENT",$D97),"--")</f>
        <v>--</v>
      </c>
      <c r="GD97" s="380" t="str">
        <f>IFERROR(GETPIVOTDATA("Average of VEHS(40)",#REF!,"TIMEINT",GD$9,"VEHICLETRAVELTIMEMEASUREMENT",$D97),"--")</f>
        <v>--</v>
      </c>
      <c r="GE97" s="380" t="str">
        <f>IFERROR(GETPIVOTDATA("Average of VEHS(40)",#REF!,"TIMEINT",GE$9,"VEHICLETRAVELTIMEMEASUREMENT",$D97),"--")</f>
        <v>--</v>
      </c>
      <c r="GF97" s="380" t="str">
        <f>IFERROR(GETPIVOTDATA("Average of VEHS(40)",#REF!,"TIMEINT",GF$9,"VEHICLETRAVELTIMEMEASUREMENT",$D97),"--")</f>
        <v>--</v>
      </c>
      <c r="GG97" s="380" t="str">
        <f>IFERROR(GETPIVOTDATA("Average of VEHS(40)",#REF!,"TIMEINT",GG$9,"VEHICLETRAVELTIMEMEASUREMENT",$D97),"--")</f>
        <v>--</v>
      </c>
      <c r="GH97" s="380" t="str">
        <f>IFERROR(GETPIVOTDATA("Average of VEHS(40)",#REF!,"TIMEINT",GH$9,"VEHICLETRAVELTIMEMEASUREMENT",$D97),"--")</f>
        <v>--</v>
      </c>
      <c r="GI97" s="380" t="str">
        <f>IFERROR(GETPIVOTDATA("Average of VEHS(40)",#REF!,"TIMEINT",GI$9,"VEHICLETRAVELTIMEMEASUREMENT",$D97),"--")</f>
        <v>--</v>
      </c>
      <c r="GJ97" s="380" t="str">
        <f>IFERROR(GETPIVOTDATA("Average of VEHS(40)",#REF!,"TIMEINT",GJ$9,"VEHICLETRAVELTIMEMEASUREMENT",$D97),"--")</f>
        <v>--</v>
      </c>
      <c r="GK97" s="381" t="str">
        <f>IFERROR(GETPIVOTDATA("Average of VEHS(40)",#REF!,"TIMEINT",GK$9,"VEHICLETRAVELTIMEMEASUREMENT",$D97),"--")</f>
        <v>--</v>
      </c>
      <c r="GL97" s="387"/>
      <c r="GM97" s="259" t="str">
        <f t="shared" si="47"/>
        <v>--</v>
      </c>
      <c r="GN97" s="410" t="str">
        <f t="shared" si="48"/>
        <v>--</v>
      </c>
      <c r="GO97" s="381">
        <f t="shared" si="49"/>
        <v>0</v>
      </c>
      <c r="GP97" s="387"/>
      <c r="GQ97" s="259" t="str">
        <f>IFERROR(GETPIVOTDATA("Average of TRAVTM(60)",#REF!,"TIMEINT",GQ$9,"VEHICLETRAVELTIMEMEASUREMENT",$D97)/3600/24,"--")</f>
        <v>--</v>
      </c>
      <c r="GR97" s="36" t="str">
        <f>IFERROR(GETPIVOTDATA("Average of TRAVTM(60)",#REF!,"TIMEINT",GR$9,"VEHICLETRAVELTIMEMEASUREMENT",$D97)/3600/24,"--")</f>
        <v>--</v>
      </c>
      <c r="GS97" s="36" t="str">
        <f>IFERROR(GETPIVOTDATA("Average of TRAVTM(60)",#REF!,"TIMEINT",GS$9,"VEHICLETRAVELTIMEMEASUREMENT",$D97)/3600/24,"--")</f>
        <v>--</v>
      </c>
      <c r="GT97" s="36" t="str">
        <f>IFERROR(GETPIVOTDATA("Average of TRAVTM(60)",#REF!,"TIMEINT",GT$9,"VEHICLETRAVELTIMEMEASUREMENT",$D97)/3600/24,"--")</f>
        <v>--</v>
      </c>
      <c r="GU97" s="36" t="str">
        <f>IFERROR(GETPIVOTDATA("Average of TRAVTM(60)",#REF!,"TIMEINT",GU$9,"VEHICLETRAVELTIMEMEASUREMENT",$D97)/3600/24,"--")</f>
        <v>--</v>
      </c>
      <c r="GV97" s="36" t="str">
        <f>IFERROR(GETPIVOTDATA("Average of TRAVTM(60)",#REF!,"TIMEINT",GV$9,"VEHICLETRAVELTIMEMEASUREMENT",$D97)/3600/24,"--")</f>
        <v>--</v>
      </c>
      <c r="GW97" s="36" t="str">
        <f>IFERROR(GETPIVOTDATA("Average of TRAVTM(60)",#REF!,"TIMEINT",GW$9,"VEHICLETRAVELTIMEMEASUREMENT",$D97)/3600/24,"--")</f>
        <v>--</v>
      </c>
      <c r="GX97" s="36" t="str">
        <f>IFERROR(GETPIVOTDATA("Average of TRAVTM(60)",#REF!,"TIMEINT",GX$9,"VEHICLETRAVELTIMEMEASUREMENT",$D97)/3600/24,"--")</f>
        <v>--</v>
      </c>
      <c r="GY97" s="36" t="str">
        <f>IFERROR(GETPIVOTDATA("Average of TRAVTM(60)",#REF!,"TIMEINT",GY$9,"VEHICLETRAVELTIMEMEASUREMENT",$D97)/3600/24,"--")</f>
        <v>--</v>
      </c>
      <c r="GZ97" s="36" t="str">
        <f>IFERROR(GETPIVOTDATA("Average of TRAVTM(60)",#REF!,"TIMEINT",GZ$9,"VEHICLETRAVELTIMEMEASUREMENT",$D97)/3600/24,"--")</f>
        <v>--</v>
      </c>
      <c r="HA97" s="36" t="str">
        <f>IFERROR(GETPIVOTDATA("Average of TRAVTM(60)",#REF!,"TIMEINT",HA$9,"VEHICLETRAVELTIMEMEASUREMENT",$D97)/3600/24,"--")</f>
        <v>--</v>
      </c>
      <c r="HB97" s="36" t="str">
        <f>IFERROR(GETPIVOTDATA("Average of TRAVTM(60)",#REF!,"TIMEINT",HB$9,"VEHICLETRAVELTIMEMEASUREMENT",$D97)/3600/24,"--")</f>
        <v>--</v>
      </c>
      <c r="HC97" s="36" t="str">
        <f>IFERROR(GETPIVOTDATA("Average of TRAVTM(60)",#REF!,"TIMEINT",HC$9,"VEHICLETRAVELTIMEMEASUREMENT",$D97)/3600/24,"--")</f>
        <v>--</v>
      </c>
      <c r="HD97" s="36" t="str">
        <f>IFERROR(GETPIVOTDATA("Average of TRAVTM(60)",#REF!,"TIMEINT",HD$9,"VEHICLETRAVELTIMEMEASUREMENT",$D97)/3600/24,"--")</f>
        <v>--</v>
      </c>
      <c r="HE97" s="36" t="str">
        <f>IFERROR(GETPIVOTDATA("Average of TRAVTM(60)",#REF!,"TIMEINT",HE$9,"VEHICLETRAVELTIMEMEASUREMENT",$D97)/3600/24,"--")</f>
        <v>--</v>
      </c>
      <c r="HF97" s="177" t="str">
        <f>IFERROR(GETPIVOTDATA("Average of TRAVTM(60)",#REF!,"TIMEINT",HF$9,"VEHICLETRAVELTIMEMEASUREMENT",$D97)/3600/24,"--")</f>
        <v>--</v>
      </c>
      <c r="HG97" s="387"/>
      <c r="HH97" s="379" t="str">
        <f>IFERROR(GETPIVOTDATA("Average of VEHS(60)",#REF!,"TIMEINT",HH$9,"VEHICLETRAVELTIMEMEASUREMENT",$D97),"--")</f>
        <v>--</v>
      </c>
      <c r="HI97" s="380" t="str">
        <f>IFERROR(GETPIVOTDATA("Average of VEHS(60)",#REF!,"TIMEINT",HI$9,"VEHICLETRAVELTIMEMEASUREMENT",$D97),"--")</f>
        <v>--</v>
      </c>
      <c r="HJ97" s="380" t="str">
        <f>IFERROR(GETPIVOTDATA("Average of VEHS(60)",#REF!,"TIMEINT",HJ$9,"VEHICLETRAVELTIMEMEASUREMENT",$D97),"--")</f>
        <v>--</v>
      </c>
      <c r="HK97" s="380" t="str">
        <f>IFERROR(GETPIVOTDATA("Average of VEHS(60)",#REF!,"TIMEINT",HK$9,"VEHICLETRAVELTIMEMEASUREMENT",$D97),"--")</f>
        <v>--</v>
      </c>
      <c r="HL97" s="380" t="str">
        <f>IFERROR(GETPIVOTDATA("Average of VEHS(60)",#REF!,"TIMEINT",HL$9,"VEHICLETRAVELTIMEMEASUREMENT",$D97),"--")</f>
        <v>--</v>
      </c>
      <c r="HM97" s="380" t="str">
        <f>IFERROR(GETPIVOTDATA("Average of VEHS(60)",#REF!,"TIMEINT",HM$9,"VEHICLETRAVELTIMEMEASUREMENT",$D97),"--")</f>
        <v>--</v>
      </c>
      <c r="HN97" s="380" t="str">
        <f>IFERROR(GETPIVOTDATA("Average of VEHS(60)",#REF!,"TIMEINT",HN$9,"VEHICLETRAVELTIMEMEASUREMENT",$D97),"--")</f>
        <v>--</v>
      </c>
      <c r="HO97" s="380" t="str">
        <f>IFERROR(GETPIVOTDATA("Average of VEHS(60)",#REF!,"TIMEINT",HO$9,"VEHICLETRAVELTIMEMEASUREMENT",$D97),"--")</f>
        <v>--</v>
      </c>
      <c r="HP97" s="380" t="str">
        <f>IFERROR(GETPIVOTDATA("Average of VEHS(60)",#REF!,"TIMEINT",HP$9,"VEHICLETRAVELTIMEMEASUREMENT",$D97),"--")</f>
        <v>--</v>
      </c>
      <c r="HQ97" s="380" t="str">
        <f>IFERROR(GETPIVOTDATA("Average of VEHS(60)",#REF!,"TIMEINT",HQ$9,"VEHICLETRAVELTIMEMEASUREMENT",$D97),"--")</f>
        <v>--</v>
      </c>
      <c r="HR97" s="380" t="str">
        <f>IFERROR(GETPIVOTDATA("Average of VEHS(60)",#REF!,"TIMEINT",HR$9,"VEHICLETRAVELTIMEMEASUREMENT",$D97),"--")</f>
        <v>--</v>
      </c>
      <c r="HS97" s="380" t="str">
        <f>IFERROR(GETPIVOTDATA("Average of VEHS(60)",#REF!,"TIMEINT",HS$9,"VEHICLETRAVELTIMEMEASUREMENT",$D97),"--")</f>
        <v>--</v>
      </c>
      <c r="HT97" s="380" t="str">
        <f>IFERROR(GETPIVOTDATA("Average of VEHS(60)",#REF!,"TIMEINT",HT$9,"VEHICLETRAVELTIMEMEASUREMENT",$D97),"--")</f>
        <v>--</v>
      </c>
      <c r="HU97" s="380" t="str">
        <f>IFERROR(GETPIVOTDATA("Average of VEHS(60)",#REF!,"TIMEINT",HU$9,"VEHICLETRAVELTIMEMEASUREMENT",$D97),"--")</f>
        <v>--</v>
      </c>
      <c r="HV97" s="380" t="str">
        <f>IFERROR(GETPIVOTDATA("Average of VEHS(60)",#REF!,"TIMEINT",HV$9,"VEHICLETRAVELTIMEMEASUREMENT",$D97),"--")</f>
        <v>--</v>
      </c>
      <c r="HW97" s="381" t="str">
        <f>IFERROR(GETPIVOTDATA("Average of VEHS(60)",#REF!,"TIMEINT",HW$9,"VEHICLETRAVELTIMEMEASUREMENT",$D97),"--")</f>
        <v>--</v>
      </c>
      <c r="HX97" s="387"/>
      <c r="HY97" s="259" t="str">
        <f t="shared" si="50"/>
        <v>--</v>
      </c>
      <c r="HZ97" s="410" t="str">
        <f t="shared" si="51"/>
        <v>--</v>
      </c>
      <c r="IA97" s="381">
        <f t="shared" si="52"/>
        <v>0</v>
      </c>
      <c r="IB97" s="716"/>
      <c r="IC97" s="379" t="str">
        <f>IFERROR(AVERAGEIFS('VISSIM Travel Time Outputs'!$L:$L,'VISSIM Travel Time Outputs'!$D:$D,$D97,'VISSIM Travel Time Outputs'!$A:$A,"AVG",'VISSIM Travel Time Outputs'!$B:$B,IC$9),"-")</f>
        <v>-</v>
      </c>
      <c r="ID97" s="380" t="str">
        <f>IFERROR(AVERAGEIFS('VISSIM Travel Time Outputs'!$L:$L,'VISSIM Travel Time Outputs'!$D:$D,$D97,'VISSIM Travel Time Outputs'!$A:$A,"AVG",'VISSIM Travel Time Outputs'!$B:$B,ID$9),"-")</f>
        <v>-</v>
      </c>
      <c r="IE97" s="380" t="str">
        <f>IFERROR(AVERAGEIFS('VISSIM Travel Time Outputs'!$L:$L,'VISSIM Travel Time Outputs'!$D:$D,$D97,'VISSIM Travel Time Outputs'!$A:$A,"AVG",'VISSIM Travel Time Outputs'!$B:$B,IE$9),"-")</f>
        <v>-</v>
      </c>
      <c r="IF97" s="380" t="str">
        <f>IFERROR(AVERAGEIFS('VISSIM Travel Time Outputs'!$L:$L,'VISSIM Travel Time Outputs'!$D:$D,$D97,'VISSIM Travel Time Outputs'!$A:$A,"AVG",'VISSIM Travel Time Outputs'!$B:$B,IF$9),"-")</f>
        <v>-</v>
      </c>
      <c r="IG97" s="380" t="str">
        <f>IFERROR(AVERAGEIFS('VISSIM Travel Time Outputs'!$L:$L,'VISSIM Travel Time Outputs'!$D:$D,$D97,'VISSIM Travel Time Outputs'!$A:$A,"AVG",'VISSIM Travel Time Outputs'!$B:$B,IG$9),"-")</f>
        <v>-</v>
      </c>
      <c r="IH97" s="380" t="str">
        <f>IFERROR(AVERAGEIFS('VISSIM Travel Time Outputs'!$L:$L,'VISSIM Travel Time Outputs'!$D:$D,$D97,'VISSIM Travel Time Outputs'!$A:$A,"AVG",'VISSIM Travel Time Outputs'!$B:$B,IH$9),"-")</f>
        <v>-</v>
      </c>
      <c r="II97" s="380" t="str">
        <f>IFERROR(AVERAGEIFS('VISSIM Travel Time Outputs'!$L:$L,'VISSIM Travel Time Outputs'!$D:$D,$D97,'VISSIM Travel Time Outputs'!$A:$A,"AVG",'VISSIM Travel Time Outputs'!$B:$B,II$9),"-")</f>
        <v>-</v>
      </c>
      <c r="IJ97" s="380" t="str">
        <f>IFERROR(AVERAGEIFS('VISSIM Travel Time Outputs'!$L:$L,'VISSIM Travel Time Outputs'!$D:$D,$D97,'VISSIM Travel Time Outputs'!$A:$A,"AVG",'VISSIM Travel Time Outputs'!$B:$B,IJ$9),"-")</f>
        <v>-</v>
      </c>
      <c r="IK97" s="380" t="str">
        <f>IFERROR(AVERAGEIFS('VISSIM Travel Time Outputs'!$L:$L,'VISSIM Travel Time Outputs'!$D:$D,$D97,'VISSIM Travel Time Outputs'!$A:$A,"AVG",'VISSIM Travel Time Outputs'!$B:$B,IK$9),"-")</f>
        <v>-</v>
      </c>
      <c r="IL97" s="380" t="str">
        <f>IFERROR(AVERAGEIFS('VISSIM Travel Time Outputs'!$L:$L,'VISSIM Travel Time Outputs'!$D:$D,$D97,'VISSIM Travel Time Outputs'!$A:$A,"AVG",'VISSIM Travel Time Outputs'!$B:$B,IL$9),"-")</f>
        <v>-</v>
      </c>
      <c r="IM97" s="380" t="str">
        <f>IFERROR(AVERAGEIFS('VISSIM Travel Time Outputs'!$L:$L,'VISSIM Travel Time Outputs'!$D:$D,$D97,'VISSIM Travel Time Outputs'!$A:$A,"AVG",'VISSIM Travel Time Outputs'!$B:$B,IM$9),"-")</f>
        <v>-</v>
      </c>
      <c r="IN97" s="380" t="str">
        <f>IFERROR(AVERAGEIFS('VISSIM Travel Time Outputs'!$L:$L,'VISSIM Travel Time Outputs'!$D:$D,$D97,'VISSIM Travel Time Outputs'!$A:$A,"AVG",'VISSIM Travel Time Outputs'!$B:$B,IN$9),"-")</f>
        <v>-</v>
      </c>
      <c r="IO97" s="380" t="str">
        <f>IFERROR(AVERAGEIFS('VISSIM Travel Time Outputs'!$L:$L,'VISSIM Travel Time Outputs'!$D:$D,$D97,'VISSIM Travel Time Outputs'!$A:$A,"AVG",'VISSIM Travel Time Outputs'!$B:$B,IO$9),"-")</f>
        <v>-</v>
      </c>
      <c r="IP97" s="380" t="str">
        <f>IFERROR(AVERAGEIFS('VISSIM Travel Time Outputs'!$L:$L,'VISSIM Travel Time Outputs'!$D:$D,$D97,'VISSIM Travel Time Outputs'!$A:$A,"AVG",'VISSIM Travel Time Outputs'!$B:$B,IP$9),"-")</f>
        <v>-</v>
      </c>
      <c r="IQ97" s="380" t="str">
        <f>IFERROR(AVERAGEIFS('VISSIM Travel Time Outputs'!$L:$L,'VISSIM Travel Time Outputs'!$D:$D,$D97,'VISSIM Travel Time Outputs'!$A:$A,"AVG",'VISSIM Travel Time Outputs'!$B:$B,IQ$9),"-")</f>
        <v>-</v>
      </c>
      <c r="IR97" s="381" t="str">
        <f>IFERROR(AVERAGEIFS('VISSIM Travel Time Outputs'!$L:$L,'VISSIM Travel Time Outputs'!$D:$D,$D97,'VISSIM Travel Time Outputs'!$A:$A,"AVG",'VISSIM Travel Time Outputs'!$B:$B,IR$9),"-")</f>
        <v>-</v>
      </c>
      <c r="IS97" s="381" t="str">
        <f t="shared" si="53"/>
        <v>--</v>
      </c>
    </row>
    <row r="98" spans="1:253" x14ac:dyDescent="0.25">
      <c r="A98" s="302" t="str">
        <f t="shared" si="34"/>
        <v>H</v>
      </c>
      <c r="B98" s="375">
        <f t="shared" si="54"/>
        <v>89</v>
      </c>
      <c r="C98" s="475">
        <f>INDEX('Input - Travel Times'!$B$3:$AL$103,MATCH($B98,'Input - Travel Times'!$B$3:$B$103,0),MATCH(C$9,'Input - Travel Times'!$B$3:$AL$3,0))</f>
        <v>0</v>
      </c>
      <c r="D98" s="194">
        <f>INDEX('Input - Travel Times'!$B$3:$AS$103,MATCH($B98,'Input - Travel Times'!$B$3:$B$103,0),MATCH(D$9,'Input - Travel Times'!$B$3:$AS$3,0))</f>
        <v>0</v>
      </c>
      <c r="E98" s="582">
        <f>TIME(0,0,INDEX('Input - Travel Times'!$B$3:$AL$103,MATCH($B98,'Input - Travel Times'!$B$3:$B$103,0),MATCH(E$9,'Input - Travel Times'!$B$3:$AL$3,0)))</f>
        <v>0</v>
      </c>
      <c r="F98" s="582">
        <f>TIME(0,0,INDEX('Input - Travel Times'!$B$3:$AL$103,MATCH($B98,'Input - Travel Times'!$B$3:$B$103,0),MATCH(F$9,'Input - Travel Times'!$B$3:$AL$3,0)))</f>
        <v>0</v>
      </c>
      <c r="G98" s="582">
        <f>TIME(0,0,INDEX('Input - Travel Times'!$B$3:$AL$103,MATCH($B98,'Input - Travel Times'!$B$3:$B$103,0),MATCH(G$9,'Input - Travel Times'!$B$3:$AL$3,0)))</f>
        <v>0</v>
      </c>
      <c r="H98" s="173"/>
      <c r="I98" s="259" t="str">
        <f>IFERROR(TIME(0,0,AVERAGEIFS('VISSIM Travel Time Outputs'!$I:$I,'VISSIM Travel Time Outputs'!$D:$D,$D98,'VISSIM Travel Time Outputs'!$A:$A,"AVG",'VISSIM Travel Time Outputs'!$B:$B,I$9)),"-")</f>
        <v>-</v>
      </c>
      <c r="J98" s="36" t="str">
        <f>IFERROR(TIME(0,0,AVERAGEIFS('VISSIM Travel Time Outputs'!$I:$I,'VISSIM Travel Time Outputs'!$D:$D,$D98,'VISSIM Travel Time Outputs'!$A:$A,"AVG",'VISSIM Travel Time Outputs'!$B:$B,J$9)),"-")</f>
        <v>-</v>
      </c>
      <c r="K98" s="36" t="str">
        <f>IFERROR(TIME(0,0,AVERAGEIFS('VISSIM Travel Time Outputs'!$I:$I,'VISSIM Travel Time Outputs'!$D:$D,$D98,'VISSIM Travel Time Outputs'!$A:$A,"AVG",'VISSIM Travel Time Outputs'!$B:$B,K$9)),"-")</f>
        <v>-</v>
      </c>
      <c r="L98" s="36" t="str">
        <f>IFERROR(TIME(0,0,AVERAGEIFS('VISSIM Travel Time Outputs'!$I:$I,'VISSIM Travel Time Outputs'!$D:$D,$D98,'VISSIM Travel Time Outputs'!$A:$A,"AVG",'VISSIM Travel Time Outputs'!$B:$B,L$9)),"-")</f>
        <v>-</v>
      </c>
      <c r="M98" s="36" t="str">
        <f>IFERROR(TIME(0,0,AVERAGEIFS('VISSIM Travel Time Outputs'!$I:$I,'VISSIM Travel Time Outputs'!$D:$D,$D98,'VISSIM Travel Time Outputs'!$A:$A,"AVG",'VISSIM Travel Time Outputs'!$B:$B,M$9)),"-")</f>
        <v>-</v>
      </c>
      <c r="N98" s="36" t="str">
        <f>IFERROR(TIME(0,0,AVERAGEIFS('VISSIM Travel Time Outputs'!$I:$I,'VISSIM Travel Time Outputs'!$D:$D,$D98,'VISSIM Travel Time Outputs'!$A:$A,"AVG",'VISSIM Travel Time Outputs'!$B:$B,N$9)),"-")</f>
        <v>-</v>
      </c>
      <c r="O98" s="36" t="str">
        <f>IFERROR(TIME(0,0,AVERAGEIFS('VISSIM Travel Time Outputs'!$I:$I,'VISSIM Travel Time Outputs'!$D:$D,$D98,'VISSIM Travel Time Outputs'!$A:$A,"AVG",'VISSIM Travel Time Outputs'!$B:$B,O$9)),"-")</f>
        <v>-</v>
      </c>
      <c r="P98" s="36" t="str">
        <f>IFERROR(TIME(0,0,AVERAGEIFS('VISSIM Travel Time Outputs'!$I:$I,'VISSIM Travel Time Outputs'!$D:$D,$D98,'VISSIM Travel Time Outputs'!$A:$A,"AVG",'VISSIM Travel Time Outputs'!$B:$B,P$9)),"-")</f>
        <v>-</v>
      </c>
      <c r="Q98" s="36" t="str">
        <f>IFERROR(TIME(0,0,AVERAGEIFS('VISSIM Travel Time Outputs'!$I:$I,'VISSIM Travel Time Outputs'!$D:$D,$D98,'VISSIM Travel Time Outputs'!$A:$A,"AVG",'VISSIM Travel Time Outputs'!$B:$B,Q$9)),"-")</f>
        <v>-</v>
      </c>
      <c r="R98" s="36" t="str">
        <f>IFERROR(TIME(0,0,AVERAGEIFS('VISSIM Travel Time Outputs'!$I:$I,'VISSIM Travel Time Outputs'!$D:$D,$D98,'VISSIM Travel Time Outputs'!$A:$A,"AVG",'VISSIM Travel Time Outputs'!$B:$B,R$9)),"-")</f>
        <v>-</v>
      </c>
      <c r="S98" s="36" t="str">
        <f>IFERROR(TIME(0,0,AVERAGEIFS('VISSIM Travel Time Outputs'!$I:$I,'VISSIM Travel Time Outputs'!$D:$D,$D98,'VISSIM Travel Time Outputs'!$A:$A,"AVG",'VISSIM Travel Time Outputs'!$B:$B,S$9)),"-")</f>
        <v>-</v>
      </c>
      <c r="T98" s="36" t="str">
        <f>IFERROR(TIME(0,0,AVERAGEIFS('VISSIM Travel Time Outputs'!$I:$I,'VISSIM Travel Time Outputs'!$D:$D,$D98,'VISSIM Travel Time Outputs'!$A:$A,"AVG",'VISSIM Travel Time Outputs'!$B:$B,T$9)),"-")</f>
        <v>-</v>
      </c>
      <c r="U98" s="36" t="str">
        <f>IFERROR(TIME(0,0,AVERAGEIFS('VISSIM Travel Time Outputs'!$I:$I,'VISSIM Travel Time Outputs'!$D:$D,$D98,'VISSIM Travel Time Outputs'!$A:$A,"AVG",'VISSIM Travel Time Outputs'!$B:$B,U$9)),"-")</f>
        <v>-</v>
      </c>
      <c r="V98" s="36" t="str">
        <f>IFERROR(TIME(0,0,AVERAGEIFS('VISSIM Travel Time Outputs'!$I:$I,'VISSIM Travel Time Outputs'!$D:$D,$D98,'VISSIM Travel Time Outputs'!$A:$A,"AVG",'VISSIM Travel Time Outputs'!$B:$B,V$9)),"-")</f>
        <v>-</v>
      </c>
      <c r="W98" s="36" t="str">
        <f>IFERROR(TIME(0,0,AVERAGEIFS('VISSIM Travel Time Outputs'!$I:$I,'VISSIM Travel Time Outputs'!$D:$D,$D98,'VISSIM Travel Time Outputs'!$A:$A,"AVG",'VISSIM Travel Time Outputs'!$B:$B,W$9)),"-")</f>
        <v>-</v>
      </c>
      <c r="X98" s="177" t="str">
        <f>IFERROR(TIME(0,0,AVERAGEIFS('VISSIM Travel Time Outputs'!$I:$I,'VISSIM Travel Time Outputs'!$D:$D,$D98,'VISSIM Travel Time Outputs'!$A:$A,"AVG",'VISSIM Travel Time Outputs'!$B:$B,X$9)),"-")</f>
        <v>-</v>
      </c>
      <c r="Y98" s="304"/>
      <c r="Z98" s="379" t="str">
        <f>IFERROR(AVERAGEIFS('VISSIM Travel Time Outputs'!$F:$F,'VISSIM Travel Time Outputs'!$D:$D,$D98,'VISSIM Travel Time Outputs'!$A:$A,"AVG",'VISSIM Travel Time Outputs'!$B:$B,Z$9),"-")</f>
        <v>-</v>
      </c>
      <c r="AA98" s="380" t="str">
        <f>IFERROR(AVERAGEIFS('VISSIM Travel Time Outputs'!$F:$F,'VISSIM Travel Time Outputs'!$D:$D,$D98,'VISSIM Travel Time Outputs'!$A:$A,"AVG",'VISSIM Travel Time Outputs'!$B:$B,AA$9),"-")</f>
        <v>-</v>
      </c>
      <c r="AB98" s="380" t="str">
        <f>IFERROR(AVERAGEIFS('VISSIM Travel Time Outputs'!$F:$F,'VISSIM Travel Time Outputs'!$D:$D,$D98,'VISSIM Travel Time Outputs'!$A:$A,"AVG",'VISSIM Travel Time Outputs'!$B:$B,AB$9),"-")</f>
        <v>-</v>
      </c>
      <c r="AC98" s="380" t="str">
        <f>IFERROR(AVERAGEIFS('VISSIM Travel Time Outputs'!$F:$F,'VISSIM Travel Time Outputs'!$D:$D,$D98,'VISSIM Travel Time Outputs'!$A:$A,"AVG",'VISSIM Travel Time Outputs'!$B:$B,AC$9),"-")</f>
        <v>-</v>
      </c>
      <c r="AD98" s="380" t="str">
        <f>IFERROR(AVERAGEIFS('VISSIM Travel Time Outputs'!$F:$F,'VISSIM Travel Time Outputs'!$D:$D,$D98,'VISSIM Travel Time Outputs'!$A:$A,"AVG",'VISSIM Travel Time Outputs'!$B:$B,AD$9),"-")</f>
        <v>-</v>
      </c>
      <c r="AE98" s="380" t="str">
        <f>IFERROR(AVERAGEIFS('VISSIM Travel Time Outputs'!$F:$F,'VISSIM Travel Time Outputs'!$D:$D,$D98,'VISSIM Travel Time Outputs'!$A:$A,"AVG",'VISSIM Travel Time Outputs'!$B:$B,AE$9),"-")</f>
        <v>-</v>
      </c>
      <c r="AF98" s="380" t="str">
        <f>IFERROR(AVERAGEIFS('VISSIM Travel Time Outputs'!$F:$F,'VISSIM Travel Time Outputs'!$D:$D,$D98,'VISSIM Travel Time Outputs'!$A:$A,"AVG",'VISSIM Travel Time Outputs'!$B:$B,AF$9),"-")</f>
        <v>-</v>
      </c>
      <c r="AG98" s="380" t="str">
        <f>IFERROR(AVERAGEIFS('VISSIM Travel Time Outputs'!$F:$F,'VISSIM Travel Time Outputs'!$D:$D,$D98,'VISSIM Travel Time Outputs'!$A:$A,"AVG",'VISSIM Travel Time Outputs'!$B:$B,AG$9),"-")</f>
        <v>-</v>
      </c>
      <c r="AH98" s="380" t="str">
        <f>IFERROR(AVERAGEIFS('VISSIM Travel Time Outputs'!$F:$F,'VISSIM Travel Time Outputs'!$D:$D,$D98,'VISSIM Travel Time Outputs'!$A:$A,"AVG",'VISSIM Travel Time Outputs'!$B:$B,AH$9),"-")</f>
        <v>-</v>
      </c>
      <c r="AI98" s="380" t="str">
        <f>IFERROR(AVERAGEIFS('VISSIM Travel Time Outputs'!$F:$F,'VISSIM Travel Time Outputs'!$D:$D,$D98,'VISSIM Travel Time Outputs'!$A:$A,"AVG",'VISSIM Travel Time Outputs'!$B:$B,AI$9),"-")</f>
        <v>-</v>
      </c>
      <c r="AJ98" s="380" t="str">
        <f>IFERROR(AVERAGEIFS('VISSIM Travel Time Outputs'!$F:$F,'VISSIM Travel Time Outputs'!$D:$D,$D98,'VISSIM Travel Time Outputs'!$A:$A,"AVG",'VISSIM Travel Time Outputs'!$B:$B,AJ$9),"-")</f>
        <v>-</v>
      </c>
      <c r="AK98" s="380" t="str">
        <f>IFERROR(AVERAGEIFS('VISSIM Travel Time Outputs'!$F:$F,'VISSIM Travel Time Outputs'!$D:$D,$D98,'VISSIM Travel Time Outputs'!$A:$A,"AVG",'VISSIM Travel Time Outputs'!$B:$B,AK$9),"-")</f>
        <v>-</v>
      </c>
      <c r="AL98" s="380" t="str">
        <f>IFERROR(AVERAGEIFS('VISSIM Travel Time Outputs'!$F:$F,'VISSIM Travel Time Outputs'!$D:$D,$D98,'VISSIM Travel Time Outputs'!$A:$A,"AVG",'VISSIM Travel Time Outputs'!$B:$B,AL$9),"-")</f>
        <v>-</v>
      </c>
      <c r="AM98" s="380" t="str">
        <f>IFERROR(AVERAGEIFS('VISSIM Travel Time Outputs'!$F:$F,'VISSIM Travel Time Outputs'!$D:$D,$D98,'VISSIM Travel Time Outputs'!$A:$A,"AVG",'VISSIM Travel Time Outputs'!$B:$B,AM$9),"-")</f>
        <v>-</v>
      </c>
      <c r="AN98" s="380" t="str">
        <f>IFERROR(AVERAGEIFS('VISSIM Travel Time Outputs'!$F:$F,'VISSIM Travel Time Outputs'!$D:$D,$D98,'VISSIM Travel Time Outputs'!$A:$A,"AVG",'VISSIM Travel Time Outputs'!$B:$B,AN$9),"-")</f>
        <v>-</v>
      </c>
      <c r="AO98" s="381" t="str">
        <f>IFERROR(AVERAGEIFS('VISSIM Travel Time Outputs'!$F:$F,'VISSIM Travel Time Outputs'!$D:$D,$D98,'VISSIM Travel Time Outputs'!$A:$A,"AVG",'VISSIM Travel Time Outputs'!$B:$B,AO$9),"-")</f>
        <v>-</v>
      </c>
      <c r="AP98" s="387"/>
      <c r="AQ98" s="259" t="str">
        <f t="shared" si="35"/>
        <v>--</v>
      </c>
      <c r="AR98" s="410" t="str">
        <f t="shared" si="36"/>
        <v>--</v>
      </c>
      <c r="AS98" s="381">
        <f t="shared" si="37"/>
        <v>0</v>
      </c>
      <c r="AT98" s="305"/>
      <c r="AU98" s="259" t="str">
        <f>IFERROR(TIME(0,0,AVERAGEIFS('VISSIM Travel Time Outputs'!$J:$J,'VISSIM Travel Time Outputs'!$D:$D,$D98,'VISSIM Travel Time Outputs'!$A:$A,"AVG",'VISSIM Travel Time Outputs'!$B:$B,AU$9)),"-")</f>
        <v>-</v>
      </c>
      <c r="AV98" s="36" t="str">
        <f>IFERROR(TIME(0,0,AVERAGEIFS('VISSIM Travel Time Outputs'!$J:$J,'VISSIM Travel Time Outputs'!$D:$D,$D98,'VISSIM Travel Time Outputs'!$A:$A,"AVG",'VISSIM Travel Time Outputs'!$B:$B,AV$9)),"-")</f>
        <v>-</v>
      </c>
      <c r="AW98" s="36" t="str">
        <f>IFERROR(TIME(0,0,AVERAGEIFS('VISSIM Travel Time Outputs'!$J:$J,'VISSIM Travel Time Outputs'!$D:$D,$D98,'VISSIM Travel Time Outputs'!$A:$A,"AVG",'VISSIM Travel Time Outputs'!$B:$B,AW$9)),"-")</f>
        <v>-</v>
      </c>
      <c r="AX98" s="36" t="str">
        <f>IFERROR(TIME(0,0,AVERAGEIFS('VISSIM Travel Time Outputs'!$J:$J,'VISSIM Travel Time Outputs'!$D:$D,$D98,'VISSIM Travel Time Outputs'!$A:$A,"AVG",'VISSIM Travel Time Outputs'!$B:$B,AX$9)),"-")</f>
        <v>-</v>
      </c>
      <c r="AY98" s="36" t="str">
        <f>IFERROR(TIME(0,0,AVERAGEIFS('VISSIM Travel Time Outputs'!$J:$J,'VISSIM Travel Time Outputs'!$D:$D,$D98,'VISSIM Travel Time Outputs'!$A:$A,"AVG",'VISSIM Travel Time Outputs'!$B:$B,AY$9)),"-")</f>
        <v>-</v>
      </c>
      <c r="AZ98" s="36" t="str">
        <f>IFERROR(TIME(0,0,AVERAGEIFS('VISSIM Travel Time Outputs'!$J:$J,'VISSIM Travel Time Outputs'!$D:$D,$D98,'VISSIM Travel Time Outputs'!$A:$A,"AVG",'VISSIM Travel Time Outputs'!$B:$B,AZ$9)),"-")</f>
        <v>-</v>
      </c>
      <c r="BA98" s="36" t="str">
        <f>IFERROR(TIME(0,0,AVERAGEIFS('VISSIM Travel Time Outputs'!$J:$J,'VISSIM Travel Time Outputs'!$D:$D,$D98,'VISSIM Travel Time Outputs'!$A:$A,"AVG",'VISSIM Travel Time Outputs'!$B:$B,BA$9)),"-")</f>
        <v>-</v>
      </c>
      <c r="BB98" s="36" t="str">
        <f>IFERROR(TIME(0,0,AVERAGEIFS('VISSIM Travel Time Outputs'!$J:$J,'VISSIM Travel Time Outputs'!$D:$D,$D98,'VISSIM Travel Time Outputs'!$A:$A,"AVG",'VISSIM Travel Time Outputs'!$B:$B,BB$9)),"-")</f>
        <v>-</v>
      </c>
      <c r="BC98" s="36" t="str">
        <f>IFERROR(TIME(0,0,AVERAGEIFS('VISSIM Travel Time Outputs'!$J:$J,'VISSIM Travel Time Outputs'!$D:$D,$D98,'VISSIM Travel Time Outputs'!$A:$A,"AVG",'VISSIM Travel Time Outputs'!$B:$B,BC$9)),"-")</f>
        <v>-</v>
      </c>
      <c r="BD98" s="36" t="str">
        <f>IFERROR(TIME(0,0,AVERAGEIFS('VISSIM Travel Time Outputs'!$J:$J,'VISSIM Travel Time Outputs'!$D:$D,$D98,'VISSIM Travel Time Outputs'!$A:$A,"AVG",'VISSIM Travel Time Outputs'!$B:$B,BD$9)),"-")</f>
        <v>-</v>
      </c>
      <c r="BE98" s="36" t="str">
        <f>IFERROR(TIME(0,0,AVERAGEIFS('VISSIM Travel Time Outputs'!$J:$J,'VISSIM Travel Time Outputs'!$D:$D,$D98,'VISSIM Travel Time Outputs'!$A:$A,"AVG",'VISSIM Travel Time Outputs'!$B:$B,BE$9)),"-")</f>
        <v>-</v>
      </c>
      <c r="BF98" s="36" t="str">
        <f>IFERROR(TIME(0,0,AVERAGEIFS('VISSIM Travel Time Outputs'!$J:$J,'VISSIM Travel Time Outputs'!$D:$D,$D98,'VISSIM Travel Time Outputs'!$A:$A,"AVG",'VISSIM Travel Time Outputs'!$B:$B,BF$9)),"-")</f>
        <v>-</v>
      </c>
      <c r="BG98" s="36" t="str">
        <f>IFERROR(TIME(0,0,AVERAGEIFS('VISSIM Travel Time Outputs'!$J:$J,'VISSIM Travel Time Outputs'!$D:$D,$D98,'VISSIM Travel Time Outputs'!$A:$A,"AVG",'VISSIM Travel Time Outputs'!$B:$B,BG$9)),"-")</f>
        <v>-</v>
      </c>
      <c r="BH98" s="36" t="str">
        <f>IFERROR(TIME(0,0,AVERAGEIFS('VISSIM Travel Time Outputs'!$J:$J,'VISSIM Travel Time Outputs'!$D:$D,$D98,'VISSIM Travel Time Outputs'!$A:$A,"AVG",'VISSIM Travel Time Outputs'!$B:$B,BH$9)),"-")</f>
        <v>-</v>
      </c>
      <c r="BI98" s="36" t="str">
        <f>IFERROR(TIME(0,0,AVERAGEIFS('VISSIM Travel Time Outputs'!$J:$J,'VISSIM Travel Time Outputs'!$D:$D,$D98,'VISSIM Travel Time Outputs'!$A:$A,"AVG",'VISSIM Travel Time Outputs'!$B:$B,BI$9)),"-")</f>
        <v>-</v>
      </c>
      <c r="BJ98" s="177" t="str">
        <f>IFERROR(TIME(0,0,AVERAGEIFS('VISSIM Travel Time Outputs'!$J:$J,'VISSIM Travel Time Outputs'!$D:$D,$D98,'VISSIM Travel Time Outputs'!$A:$A,"AVG",'VISSIM Travel Time Outputs'!$B:$B,BJ$9)),"-")</f>
        <v>-</v>
      </c>
      <c r="BK98" s="164"/>
      <c r="BL98" s="379" t="str">
        <f>IFERROR(AVERAGEIFS('VISSIM Travel Time Outputs'!$G:$G,'VISSIM Travel Time Outputs'!$D:$D,$D98,'VISSIM Travel Time Outputs'!$A:$A,"AVG",'VISSIM Travel Time Outputs'!$B:$B,BL$9),"-")</f>
        <v>-</v>
      </c>
      <c r="BM98" s="380" t="str">
        <f>IFERROR(AVERAGEIFS('VISSIM Travel Time Outputs'!$G:$G,'VISSIM Travel Time Outputs'!$D:$D,$D98,'VISSIM Travel Time Outputs'!$A:$A,"AVG",'VISSIM Travel Time Outputs'!$B:$B,BM$9),"-")</f>
        <v>-</v>
      </c>
      <c r="BN98" s="380" t="str">
        <f>IFERROR(AVERAGEIFS('VISSIM Travel Time Outputs'!$G:$G,'VISSIM Travel Time Outputs'!$D:$D,$D98,'VISSIM Travel Time Outputs'!$A:$A,"AVG",'VISSIM Travel Time Outputs'!$B:$B,BN$9),"-")</f>
        <v>-</v>
      </c>
      <c r="BO98" s="380" t="str">
        <f>IFERROR(AVERAGEIFS('VISSIM Travel Time Outputs'!$G:$G,'VISSIM Travel Time Outputs'!$D:$D,$D98,'VISSIM Travel Time Outputs'!$A:$A,"AVG",'VISSIM Travel Time Outputs'!$B:$B,BO$9),"-")</f>
        <v>-</v>
      </c>
      <c r="BP98" s="380" t="str">
        <f>IFERROR(AVERAGEIFS('VISSIM Travel Time Outputs'!$G:$G,'VISSIM Travel Time Outputs'!$D:$D,$D98,'VISSIM Travel Time Outputs'!$A:$A,"AVG",'VISSIM Travel Time Outputs'!$B:$B,BP$9),"-")</f>
        <v>-</v>
      </c>
      <c r="BQ98" s="380" t="str">
        <f>IFERROR(AVERAGEIFS('VISSIM Travel Time Outputs'!$G:$G,'VISSIM Travel Time Outputs'!$D:$D,$D98,'VISSIM Travel Time Outputs'!$A:$A,"AVG",'VISSIM Travel Time Outputs'!$B:$B,BQ$9),"-")</f>
        <v>-</v>
      </c>
      <c r="BR98" s="380" t="str">
        <f>IFERROR(AVERAGEIFS('VISSIM Travel Time Outputs'!$G:$G,'VISSIM Travel Time Outputs'!$D:$D,$D98,'VISSIM Travel Time Outputs'!$A:$A,"AVG",'VISSIM Travel Time Outputs'!$B:$B,BR$9),"-")</f>
        <v>-</v>
      </c>
      <c r="BS98" s="380" t="str">
        <f>IFERROR(AVERAGEIFS('VISSIM Travel Time Outputs'!$G:$G,'VISSIM Travel Time Outputs'!$D:$D,$D98,'VISSIM Travel Time Outputs'!$A:$A,"AVG",'VISSIM Travel Time Outputs'!$B:$B,BS$9),"-")</f>
        <v>-</v>
      </c>
      <c r="BT98" s="380" t="str">
        <f>IFERROR(AVERAGEIFS('VISSIM Travel Time Outputs'!$G:$G,'VISSIM Travel Time Outputs'!$D:$D,$D98,'VISSIM Travel Time Outputs'!$A:$A,"AVG",'VISSIM Travel Time Outputs'!$B:$B,BT$9),"-")</f>
        <v>-</v>
      </c>
      <c r="BU98" s="380" t="str">
        <f>IFERROR(AVERAGEIFS('VISSIM Travel Time Outputs'!$G:$G,'VISSIM Travel Time Outputs'!$D:$D,$D98,'VISSIM Travel Time Outputs'!$A:$A,"AVG",'VISSIM Travel Time Outputs'!$B:$B,BU$9),"-")</f>
        <v>-</v>
      </c>
      <c r="BV98" s="380" t="str">
        <f>IFERROR(AVERAGEIFS('VISSIM Travel Time Outputs'!$G:$G,'VISSIM Travel Time Outputs'!$D:$D,$D98,'VISSIM Travel Time Outputs'!$A:$A,"AVG",'VISSIM Travel Time Outputs'!$B:$B,BV$9),"-")</f>
        <v>-</v>
      </c>
      <c r="BW98" s="380" t="str">
        <f>IFERROR(AVERAGEIFS('VISSIM Travel Time Outputs'!$G:$G,'VISSIM Travel Time Outputs'!$D:$D,$D98,'VISSIM Travel Time Outputs'!$A:$A,"AVG",'VISSIM Travel Time Outputs'!$B:$B,BW$9),"-")</f>
        <v>-</v>
      </c>
      <c r="BX98" s="380" t="str">
        <f>IFERROR(AVERAGEIFS('VISSIM Travel Time Outputs'!$G:$G,'VISSIM Travel Time Outputs'!$D:$D,$D98,'VISSIM Travel Time Outputs'!$A:$A,"AVG",'VISSIM Travel Time Outputs'!$B:$B,BX$9),"-")</f>
        <v>-</v>
      </c>
      <c r="BY98" s="380" t="str">
        <f>IFERROR(AVERAGEIFS('VISSIM Travel Time Outputs'!$G:$G,'VISSIM Travel Time Outputs'!$D:$D,$D98,'VISSIM Travel Time Outputs'!$A:$A,"AVG",'VISSIM Travel Time Outputs'!$B:$B,BY$9),"-")</f>
        <v>-</v>
      </c>
      <c r="BZ98" s="380" t="str">
        <f>IFERROR(AVERAGEIFS('VISSIM Travel Time Outputs'!$G:$G,'VISSIM Travel Time Outputs'!$D:$D,$D98,'VISSIM Travel Time Outputs'!$A:$A,"AVG",'VISSIM Travel Time Outputs'!$B:$B,BZ$9),"-")</f>
        <v>-</v>
      </c>
      <c r="CA98" s="381" t="str">
        <f>IFERROR(AVERAGEIFS('VISSIM Travel Time Outputs'!$G:$G,'VISSIM Travel Time Outputs'!$D:$D,$D98,'VISSIM Travel Time Outputs'!$A:$A,"AVG",'VISSIM Travel Time Outputs'!$B:$B,CA$9),"-")</f>
        <v>-</v>
      </c>
      <c r="CB98" s="304"/>
      <c r="CC98" s="259" t="str">
        <f t="shared" si="38"/>
        <v>--</v>
      </c>
      <c r="CD98" s="410" t="str">
        <f t="shared" si="39"/>
        <v>--</v>
      </c>
      <c r="CE98" s="381">
        <f t="shared" si="40"/>
        <v>0</v>
      </c>
      <c r="CF98" s="387"/>
      <c r="CG98" s="259" t="str">
        <f>IFERROR(GETPIVOTDATA("Average of TRAVTM(31)",#REF!,"TIMEINT",CG$9,"VEHICLETRAVELTIMEMEASUREMENT",$D98)/3600/24,"--")</f>
        <v>--</v>
      </c>
      <c r="CH98" s="36" t="str">
        <f>IFERROR(GETPIVOTDATA("Average of TRAVTM(31)",#REF!,"TIMEINT",CH$9,"VEHICLETRAVELTIMEMEASUREMENT",$D98)/3600/24,"--")</f>
        <v>--</v>
      </c>
      <c r="CI98" s="36" t="str">
        <f>IFERROR(GETPIVOTDATA("Average of TRAVTM(31)",#REF!,"TIMEINT",CI$9,"VEHICLETRAVELTIMEMEASUREMENT",$D98)/3600/24,"--")</f>
        <v>--</v>
      </c>
      <c r="CJ98" s="36" t="str">
        <f>IFERROR(GETPIVOTDATA("Average of TRAVTM(31)",#REF!,"TIMEINT",CJ$9,"VEHICLETRAVELTIMEMEASUREMENT",$D98)/3600/24,"--")</f>
        <v>--</v>
      </c>
      <c r="CK98" s="36" t="str">
        <f>IFERROR(GETPIVOTDATA("Average of TRAVTM(31)",#REF!,"TIMEINT",CK$9,"VEHICLETRAVELTIMEMEASUREMENT",$D98)/3600/24,"--")</f>
        <v>--</v>
      </c>
      <c r="CL98" s="36" t="str">
        <f>IFERROR(GETPIVOTDATA("Average of TRAVTM(31)",#REF!,"TIMEINT",CL$9,"VEHICLETRAVELTIMEMEASUREMENT",$D98)/3600/24,"--")</f>
        <v>--</v>
      </c>
      <c r="CM98" s="36" t="str">
        <f>IFERROR(GETPIVOTDATA("Average of TRAVTM(31)",#REF!,"TIMEINT",CM$9,"VEHICLETRAVELTIMEMEASUREMENT",$D98)/3600/24,"--")</f>
        <v>--</v>
      </c>
      <c r="CN98" s="36" t="str">
        <f>IFERROR(GETPIVOTDATA("Average of TRAVTM(31)",#REF!,"TIMEINT",CN$9,"VEHICLETRAVELTIMEMEASUREMENT",$D98)/3600/24,"--")</f>
        <v>--</v>
      </c>
      <c r="CO98" s="36" t="str">
        <f>IFERROR(GETPIVOTDATA("Average of TRAVTM(31)",#REF!,"TIMEINT",CO$9,"VEHICLETRAVELTIMEMEASUREMENT",$D98)/3600/24,"--")</f>
        <v>--</v>
      </c>
      <c r="CP98" s="36" t="str">
        <f>IFERROR(GETPIVOTDATA("Average of TRAVTM(31)",#REF!,"TIMEINT",CP$9,"VEHICLETRAVELTIMEMEASUREMENT",$D98)/3600/24,"--")</f>
        <v>--</v>
      </c>
      <c r="CQ98" s="36" t="str">
        <f>IFERROR(GETPIVOTDATA("Average of TRAVTM(31)",#REF!,"TIMEINT",CQ$9,"VEHICLETRAVELTIMEMEASUREMENT",$D98)/3600/24,"--")</f>
        <v>--</v>
      </c>
      <c r="CR98" s="36" t="str">
        <f>IFERROR(GETPIVOTDATA("Average of TRAVTM(31)",#REF!,"TIMEINT",CR$9,"VEHICLETRAVELTIMEMEASUREMENT",$D98)/3600/24,"--")</f>
        <v>--</v>
      </c>
      <c r="CS98" s="36" t="str">
        <f>IFERROR(GETPIVOTDATA("Average of TRAVTM(31)",#REF!,"TIMEINT",CS$9,"VEHICLETRAVELTIMEMEASUREMENT",$D98)/3600/24,"--")</f>
        <v>--</v>
      </c>
      <c r="CT98" s="36" t="str">
        <f>IFERROR(GETPIVOTDATA("Average of TRAVTM(31)",#REF!,"TIMEINT",CT$9,"VEHICLETRAVELTIMEMEASUREMENT",$D98)/3600/24,"--")</f>
        <v>--</v>
      </c>
      <c r="CU98" s="36" t="str">
        <f>IFERROR(GETPIVOTDATA("Average of TRAVTM(31)",#REF!,"TIMEINT",CU$9,"VEHICLETRAVELTIMEMEASUREMENT",$D98)/3600/24,"--")</f>
        <v>--</v>
      </c>
      <c r="CV98" s="177" t="str">
        <f>IFERROR(GETPIVOTDATA("Average of TRAVTM(31)",#REF!,"TIMEINT",CV$9,"VEHICLETRAVELTIMEMEASUREMENT",$D98)/3600/24,"--")</f>
        <v>--</v>
      </c>
      <c r="CW98" s="387"/>
      <c r="CX98" s="379" t="str">
        <f>IFERROR(GETPIVOTDATA("Average of VEHS(31)",#REF!,"TIMEINT",CX$9,"VEHICLETRAVELTIMEMEASUREMENT",$D98),"--")</f>
        <v>--</v>
      </c>
      <c r="CY98" s="380" t="str">
        <f>IFERROR(GETPIVOTDATA("Average of VEHS(31)",#REF!,"TIMEINT",CY$9,"VEHICLETRAVELTIMEMEASUREMENT",$D98),"--")</f>
        <v>--</v>
      </c>
      <c r="CZ98" s="380" t="str">
        <f>IFERROR(GETPIVOTDATA("Average of VEHS(31)",#REF!,"TIMEINT",CZ$9,"VEHICLETRAVELTIMEMEASUREMENT",$D98),"--")</f>
        <v>--</v>
      </c>
      <c r="DA98" s="380" t="str">
        <f>IFERROR(GETPIVOTDATA("Average of VEHS(31)",#REF!,"TIMEINT",DA$9,"VEHICLETRAVELTIMEMEASUREMENT",$D98),"--")</f>
        <v>--</v>
      </c>
      <c r="DB98" s="380" t="str">
        <f>IFERROR(GETPIVOTDATA("Average of VEHS(31)",#REF!,"TIMEINT",DB$9,"VEHICLETRAVELTIMEMEASUREMENT",$D98),"--")</f>
        <v>--</v>
      </c>
      <c r="DC98" s="380" t="str">
        <f>IFERROR(GETPIVOTDATA("Average of VEHS(31)",#REF!,"TIMEINT",DC$9,"VEHICLETRAVELTIMEMEASUREMENT",$D98),"--")</f>
        <v>--</v>
      </c>
      <c r="DD98" s="380" t="str">
        <f>IFERROR(GETPIVOTDATA("Average of VEHS(31)",#REF!,"TIMEINT",DD$9,"VEHICLETRAVELTIMEMEASUREMENT",$D98),"--")</f>
        <v>--</v>
      </c>
      <c r="DE98" s="380" t="str">
        <f>IFERROR(GETPIVOTDATA("Average of VEHS(31)",#REF!,"TIMEINT",DE$9,"VEHICLETRAVELTIMEMEASUREMENT",$D98),"--")</f>
        <v>--</v>
      </c>
      <c r="DF98" s="380" t="str">
        <f>IFERROR(GETPIVOTDATA("Average of VEHS(31)",#REF!,"TIMEINT",DF$9,"VEHICLETRAVELTIMEMEASUREMENT",$D98),"--")</f>
        <v>--</v>
      </c>
      <c r="DG98" s="380" t="str">
        <f>IFERROR(GETPIVOTDATA("Average of VEHS(31)",#REF!,"TIMEINT",DG$9,"VEHICLETRAVELTIMEMEASUREMENT",$D98),"--")</f>
        <v>--</v>
      </c>
      <c r="DH98" s="380" t="str">
        <f>IFERROR(GETPIVOTDATA("Average of VEHS(31)",#REF!,"TIMEINT",DH$9,"VEHICLETRAVELTIMEMEASUREMENT",$D98),"--")</f>
        <v>--</v>
      </c>
      <c r="DI98" s="380" t="str">
        <f>IFERROR(GETPIVOTDATA("Average of VEHS(31)",#REF!,"TIMEINT",DI$9,"VEHICLETRAVELTIMEMEASUREMENT",$D98),"--")</f>
        <v>--</v>
      </c>
      <c r="DJ98" s="380" t="str">
        <f>IFERROR(GETPIVOTDATA("Average of VEHS(31)",#REF!,"TIMEINT",DJ$9,"VEHICLETRAVELTIMEMEASUREMENT",$D98),"--")</f>
        <v>--</v>
      </c>
      <c r="DK98" s="380" t="str">
        <f>IFERROR(GETPIVOTDATA("Average of VEHS(31)",#REF!,"TIMEINT",DK$9,"VEHICLETRAVELTIMEMEASUREMENT",$D98),"--")</f>
        <v>--</v>
      </c>
      <c r="DL98" s="380" t="str">
        <f>IFERROR(GETPIVOTDATA("Average of VEHS(31)",#REF!,"TIMEINT",DL$9,"VEHICLETRAVELTIMEMEASUREMENT",$D98),"--")</f>
        <v>--</v>
      </c>
      <c r="DM98" s="381" t="str">
        <f>IFERROR(GETPIVOTDATA("Average of VEHS(31)",#REF!,"TIMEINT",DM$9,"VEHICLETRAVELTIMEMEASUREMENT",$D98),"--")</f>
        <v>--</v>
      </c>
      <c r="DN98" s="387"/>
      <c r="DO98" s="259" t="str">
        <f t="shared" si="41"/>
        <v>--</v>
      </c>
      <c r="DP98" s="410" t="str">
        <f t="shared" si="42"/>
        <v>--</v>
      </c>
      <c r="DQ98" s="381">
        <f t="shared" si="43"/>
        <v>0</v>
      </c>
      <c r="DR98" s="305"/>
      <c r="DS98" s="259" t="str">
        <f>IFERROR(TIME(0,0,AVERAGEIFS('VISSIM Travel Time Outputs'!$K:$K,'VISSIM Travel Time Outputs'!$D:$D,$D98,'VISSIM Travel Time Outputs'!$A:$A,"AVG",'VISSIM Travel Time Outputs'!$B:$B,DS$9)),"-")</f>
        <v>-</v>
      </c>
      <c r="DT98" s="36" t="str">
        <f>IFERROR(TIME(0,0,AVERAGEIFS('VISSIM Travel Time Outputs'!$K:$K,'VISSIM Travel Time Outputs'!$D:$D,$D98,'VISSIM Travel Time Outputs'!$A:$A,"AVG",'VISSIM Travel Time Outputs'!$B:$B,DT$9)),"-")</f>
        <v>-</v>
      </c>
      <c r="DU98" s="36" t="str">
        <f>IFERROR(TIME(0,0,AVERAGEIFS('VISSIM Travel Time Outputs'!$K:$K,'VISSIM Travel Time Outputs'!$D:$D,$D98,'VISSIM Travel Time Outputs'!$A:$A,"AVG",'VISSIM Travel Time Outputs'!$B:$B,DU$9)),"-")</f>
        <v>-</v>
      </c>
      <c r="DV98" s="36" t="str">
        <f>IFERROR(TIME(0,0,AVERAGEIFS('VISSIM Travel Time Outputs'!$K:$K,'VISSIM Travel Time Outputs'!$D:$D,$D98,'VISSIM Travel Time Outputs'!$A:$A,"AVG",'VISSIM Travel Time Outputs'!$B:$B,DV$9)),"-")</f>
        <v>-</v>
      </c>
      <c r="DW98" s="36" t="str">
        <f>IFERROR(TIME(0,0,AVERAGEIFS('VISSIM Travel Time Outputs'!$K:$K,'VISSIM Travel Time Outputs'!$D:$D,$D98,'VISSIM Travel Time Outputs'!$A:$A,"AVG",'VISSIM Travel Time Outputs'!$B:$B,DW$9)),"-")</f>
        <v>-</v>
      </c>
      <c r="DX98" s="36" t="str">
        <f>IFERROR(TIME(0,0,AVERAGEIFS('VISSIM Travel Time Outputs'!$K:$K,'VISSIM Travel Time Outputs'!$D:$D,$D98,'VISSIM Travel Time Outputs'!$A:$A,"AVG",'VISSIM Travel Time Outputs'!$B:$B,DX$9)),"-")</f>
        <v>-</v>
      </c>
      <c r="DY98" s="36" t="str">
        <f>IFERROR(TIME(0,0,AVERAGEIFS('VISSIM Travel Time Outputs'!$K:$K,'VISSIM Travel Time Outputs'!$D:$D,$D98,'VISSIM Travel Time Outputs'!$A:$A,"AVG",'VISSIM Travel Time Outputs'!$B:$B,DY$9)),"-")</f>
        <v>-</v>
      </c>
      <c r="DZ98" s="36" t="str">
        <f>IFERROR(TIME(0,0,AVERAGEIFS('VISSIM Travel Time Outputs'!$K:$K,'VISSIM Travel Time Outputs'!$D:$D,$D98,'VISSIM Travel Time Outputs'!$A:$A,"AVG",'VISSIM Travel Time Outputs'!$B:$B,DZ$9)),"-")</f>
        <v>-</v>
      </c>
      <c r="EA98" s="36" t="str">
        <f>IFERROR(TIME(0,0,AVERAGEIFS('VISSIM Travel Time Outputs'!$K:$K,'VISSIM Travel Time Outputs'!$D:$D,$D98,'VISSIM Travel Time Outputs'!$A:$A,"AVG",'VISSIM Travel Time Outputs'!$B:$B,EA$9)),"-")</f>
        <v>-</v>
      </c>
      <c r="EB98" s="36" t="str">
        <f>IFERROR(TIME(0,0,AVERAGEIFS('VISSIM Travel Time Outputs'!$K:$K,'VISSIM Travel Time Outputs'!$D:$D,$D98,'VISSIM Travel Time Outputs'!$A:$A,"AVG",'VISSIM Travel Time Outputs'!$B:$B,EB$9)),"-")</f>
        <v>-</v>
      </c>
      <c r="EC98" s="36" t="str">
        <f>IFERROR(TIME(0,0,AVERAGEIFS('VISSIM Travel Time Outputs'!$K:$K,'VISSIM Travel Time Outputs'!$D:$D,$D98,'VISSIM Travel Time Outputs'!$A:$A,"AVG",'VISSIM Travel Time Outputs'!$B:$B,EC$9)),"-")</f>
        <v>-</v>
      </c>
      <c r="ED98" s="36" t="str">
        <f>IFERROR(TIME(0,0,AVERAGEIFS('VISSIM Travel Time Outputs'!$K:$K,'VISSIM Travel Time Outputs'!$D:$D,$D98,'VISSIM Travel Time Outputs'!$A:$A,"AVG",'VISSIM Travel Time Outputs'!$B:$B,ED$9)),"-")</f>
        <v>-</v>
      </c>
      <c r="EE98" s="36" t="str">
        <f>IFERROR(TIME(0,0,AVERAGEIFS('VISSIM Travel Time Outputs'!$K:$K,'VISSIM Travel Time Outputs'!$D:$D,$D98,'VISSIM Travel Time Outputs'!$A:$A,"AVG",'VISSIM Travel Time Outputs'!$B:$B,EE$9)),"-")</f>
        <v>-</v>
      </c>
      <c r="EF98" s="36" t="str">
        <f>IFERROR(TIME(0,0,AVERAGEIFS('VISSIM Travel Time Outputs'!$K:$K,'VISSIM Travel Time Outputs'!$D:$D,$D98,'VISSIM Travel Time Outputs'!$A:$A,"AVG",'VISSIM Travel Time Outputs'!$B:$B,EF$9)),"-")</f>
        <v>-</v>
      </c>
      <c r="EG98" s="36" t="str">
        <f>IFERROR(TIME(0,0,AVERAGEIFS('VISSIM Travel Time Outputs'!$K:$K,'VISSIM Travel Time Outputs'!$D:$D,$D98,'VISSIM Travel Time Outputs'!$A:$A,"AVG",'VISSIM Travel Time Outputs'!$B:$B,EG$9)),"-")</f>
        <v>-</v>
      </c>
      <c r="EH98" s="177" t="str">
        <f>IFERROR(TIME(0,0,AVERAGEIFS('VISSIM Travel Time Outputs'!$K:$K,'VISSIM Travel Time Outputs'!$D:$D,$D98,'VISSIM Travel Time Outputs'!$A:$A,"AVG",'VISSIM Travel Time Outputs'!$B:$B,EH$9)),"-")</f>
        <v>-</v>
      </c>
      <c r="EI98" s="164"/>
      <c r="EJ98" s="379" t="str">
        <f>IFERROR(AVERAGEIFS('VISSIM Travel Time Outputs'!$H:$H,'VISSIM Travel Time Outputs'!$D:$D,$D98,'VISSIM Travel Time Outputs'!$A:$A,"AVG",'VISSIM Travel Time Outputs'!$B:$B,EJ$9),"-")</f>
        <v>-</v>
      </c>
      <c r="EK98" s="380" t="str">
        <f>IFERROR(AVERAGEIFS('VISSIM Travel Time Outputs'!$H:$H,'VISSIM Travel Time Outputs'!$D:$D,$D98,'VISSIM Travel Time Outputs'!$A:$A,"AVG",'VISSIM Travel Time Outputs'!$B:$B,EK$9),"-")</f>
        <v>-</v>
      </c>
      <c r="EL98" s="380" t="str">
        <f>IFERROR(AVERAGEIFS('VISSIM Travel Time Outputs'!$H:$H,'VISSIM Travel Time Outputs'!$D:$D,$D98,'VISSIM Travel Time Outputs'!$A:$A,"AVG",'VISSIM Travel Time Outputs'!$B:$B,EL$9),"-")</f>
        <v>-</v>
      </c>
      <c r="EM98" s="380" t="str">
        <f>IFERROR(AVERAGEIFS('VISSIM Travel Time Outputs'!$H:$H,'VISSIM Travel Time Outputs'!$D:$D,$D98,'VISSIM Travel Time Outputs'!$A:$A,"AVG",'VISSIM Travel Time Outputs'!$B:$B,EM$9),"-")</f>
        <v>-</v>
      </c>
      <c r="EN98" s="380" t="str">
        <f>IFERROR(AVERAGEIFS('VISSIM Travel Time Outputs'!$H:$H,'VISSIM Travel Time Outputs'!$D:$D,$D98,'VISSIM Travel Time Outputs'!$A:$A,"AVG",'VISSIM Travel Time Outputs'!$B:$B,EN$9),"-")</f>
        <v>-</v>
      </c>
      <c r="EO98" s="380" t="str">
        <f>IFERROR(AVERAGEIFS('VISSIM Travel Time Outputs'!$H:$H,'VISSIM Travel Time Outputs'!$D:$D,$D98,'VISSIM Travel Time Outputs'!$A:$A,"AVG",'VISSIM Travel Time Outputs'!$B:$B,EO$9),"-")</f>
        <v>-</v>
      </c>
      <c r="EP98" s="380" t="str">
        <f>IFERROR(AVERAGEIFS('VISSIM Travel Time Outputs'!$H:$H,'VISSIM Travel Time Outputs'!$D:$D,$D98,'VISSIM Travel Time Outputs'!$A:$A,"AVG",'VISSIM Travel Time Outputs'!$B:$B,EP$9),"-")</f>
        <v>-</v>
      </c>
      <c r="EQ98" s="380" t="str">
        <f>IFERROR(AVERAGEIFS('VISSIM Travel Time Outputs'!$H:$H,'VISSIM Travel Time Outputs'!$D:$D,$D98,'VISSIM Travel Time Outputs'!$A:$A,"AVG",'VISSIM Travel Time Outputs'!$B:$B,EQ$9),"-")</f>
        <v>-</v>
      </c>
      <c r="ER98" s="380" t="str">
        <f>IFERROR(AVERAGEIFS('VISSIM Travel Time Outputs'!$H:$H,'VISSIM Travel Time Outputs'!$D:$D,$D98,'VISSIM Travel Time Outputs'!$A:$A,"AVG",'VISSIM Travel Time Outputs'!$B:$B,ER$9),"-")</f>
        <v>-</v>
      </c>
      <c r="ES98" s="380" t="str">
        <f>IFERROR(AVERAGEIFS('VISSIM Travel Time Outputs'!$H:$H,'VISSIM Travel Time Outputs'!$D:$D,$D98,'VISSIM Travel Time Outputs'!$A:$A,"AVG",'VISSIM Travel Time Outputs'!$B:$B,ES$9),"-")</f>
        <v>-</v>
      </c>
      <c r="ET98" s="380" t="str">
        <f>IFERROR(AVERAGEIFS('VISSIM Travel Time Outputs'!$H:$H,'VISSIM Travel Time Outputs'!$D:$D,$D98,'VISSIM Travel Time Outputs'!$A:$A,"AVG",'VISSIM Travel Time Outputs'!$B:$B,ET$9),"-")</f>
        <v>-</v>
      </c>
      <c r="EU98" s="380" t="str">
        <f>IFERROR(AVERAGEIFS('VISSIM Travel Time Outputs'!$H:$H,'VISSIM Travel Time Outputs'!$D:$D,$D98,'VISSIM Travel Time Outputs'!$A:$A,"AVG",'VISSIM Travel Time Outputs'!$B:$B,EU$9),"-")</f>
        <v>-</v>
      </c>
      <c r="EV98" s="380" t="str">
        <f>IFERROR(AVERAGEIFS('VISSIM Travel Time Outputs'!$H:$H,'VISSIM Travel Time Outputs'!$D:$D,$D98,'VISSIM Travel Time Outputs'!$A:$A,"AVG",'VISSIM Travel Time Outputs'!$B:$B,EV$9),"-")</f>
        <v>-</v>
      </c>
      <c r="EW98" s="380" t="str">
        <f>IFERROR(AVERAGEIFS('VISSIM Travel Time Outputs'!$H:$H,'VISSIM Travel Time Outputs'!$D:$D,$D98,'VISSIM Travel Time Outputs'!$A:$A,"AVG",'VISSIM Travel Time Outputs'!$B:$B,EW$9),"-")</f>
        <v>-</v>
      </c>
      <c r="EX98" s="380" t="str">
        <f>IFERROR(AVERAGEIFS('VISSIM Travel Time Outputs'!$H:$H,'VISSIM Travel Time Outputs'!$D:$D,$D98,'VISSIM Travel Time Outputs'!$A:$A,"AVG",'VISSIM Travel Time Outputs'!$B:$B,EX$9),"-")</f>
        <v>-</v>
      </c>
      <c r="EY98" s="381" t="str">
        <f>IFERROR(AVERAGEIFS('VISSIM Travel Time Outputs'!$H:$H,'VISSIM Travel Time Outputs'!$D:$D,$D98,'VISSIM Travel Time Outputs'!$A:$A,"AVG",'VISSIM Travel Time Outputs'!$B:$B,EY$9),"-")</f>
        <v>-</v>
      </c>
      <c r="EZ98" s="304"/>
      <c r="FA98" s="259" t="str">
        <f t="shared" si="44"/>
        <v>--</v>
      </c>
      <c r="FB98" s="410" t="str">
        <f t="shared" si="45"/>
        <v>--</v>
      </c>
      <c r="FC98" s="381">
        <f t="shared" si="46"/>
        <v>0</v>
      </c>
      <c r="FD98" s="387"/>
      <c r="FE98" s="259" t="str">
        <f>IFERROR(GETPIVOTDATA("Average of TRAVTM(40)",#REF!,"TIMEINT",FE$9,"VEHICLETRAVELTIMEMEASUREMENT",$D98)/3600/24,"--")</f>
        <v>--</v>
      </c>
      <c r="FF98" s="36" t="str">
        <f>IFERROR(GETPIVOTDATA("Average of TRAVTM(40)",#REF!,"TIMEINT",FF$9,"VEHICLETRAVELTIMEMEASUREMENT",$D98)/3600/24,"--")</f>
        <v>--</v>
      </c>
      <c r="FG98" s="36" t="str">
        <f>IFERROR(GETPIVOTDATA("Average of TRAVTM(40)",#REF!,"TIMEINT",FG$9,"VEHICLETRAVELTIMEMEASUREMENT",$D98)/3600/24,"--")</f>
        <v>--</v>
      </c>
      <c r="FH98" s="36" t="str">
        <f>IFERROR(GETPIVOTDATA("Average of TRAVTM(40)",#REF!,"TIMEINT",FH$9,"VEHICLETRAVELTIMEMEASUREMENT",$D98)/3600/24,"--")</f>
        <v>--</v>
      </c>
      <c r="FI98" s="36" t="str">
        <f>IFERROR(GETPIVOTDATA("Average of TRAVTM(40)",#REF!,"TIMEINT",FI$9,"VEHICLETRAVELTIMEMEASUREMENT",$D98)/3600/24,"--")</f>
        <v>--</v>
      </c>
      <c r="FJ98" s="36" t="str">
        <f>IFERROR(GETPIVOTDATA("Average of TRAVTM(40)",#REF!,"TIMEINT",FJ$9,"VEHICLETRAVELTIMEMEASUREMENT",$D98)/3600/24,"--")</f>
        <v>--</v>
      </c>
      <c r="FK98" s="36" t="str">
        <f>IFERROR(GETPIVOTDATA("Average of TRAVTM(40)",#REF!,"TIMEINT",FK$9,"VEHICLETRAVELTIMEMEASUREMENT",$D98)/3600/24,"--")</f>
        <v>--</v>
      </c>
      <c r="FL98" s="36" t="str">
        <f>IFERROR(GETPIVOTDATA("Average of TRAVTM(40)",#REF!,"TIMEINT",FL$9,"VEHICLETRAVELTIMEMEASUREMENT",$D98)/3600/24,"--")</f>
        <v>--</v>
      </c>
      <c r="FM98" s="36" t="str">
        <f>IFERROR(GETPIVOTDATA("Average of TRAVTM(40)",#REF!,"TIMEINT",FM$9,"VEHICLETRAVELTIMEMEASUREMENT",$D98)/3600/24,"--")</f>
        <v>--</v>
      </c>
      <c r="FN98" s="36" t="str">
        <f>IFERROR(GETPIVOTDATA("Average of TRAVTM(40)",#REF!,"TIMEINT",FN$9,"VEHICLETRAVELTIMEMEASUREMENT",$D98)/3600/24,"--")</f>
        <v>--</v>
      </c>
      <c r="FO98" s="36" t="str">
        <f>IFERROR(GETPIVOTDATA("Average of TRAVTM(40)",#REF!,"TIMEINT",FO$9,"VEHICLETRAVELTIMEMEASUREMENT",$D98)/3600/24,"--")</f>
        <v>--</v>
      </c>
      <c r="FP98" s="36" t="str">
        <f>IFERROR(GETPIVOTDATA("Average of TRAVTM(40)",#REF!,"TIMEINT",FP$9,"VEHICLETRAVELTIMEMEASUREMENT",$D98)/3600/24,"--")</f>
        <v>--</v>
      </c>
      <c r="FQ98" s="36" t="str">
        <f>IFERROR(GETPIVOTDATA("Average of TRAVTM(40)",#REF!,"TIMEINT",FQ$9,"VEHICLETRAVELTIMEMEASUREMENT",$D98)/3600/24,"--")</f>
        <v>--</v>
      </c>
      <c r="FR98" s="36" t="str">
        <f>IFERROR(GETPIVOTDATA("Average of TRAVTM(40)",#REF!,"TIMEINT",FR$9,"VEHICLETRAVELTIMEMEASUREMENT",$D98)/3600/24,"--")</f>
        <v>--</v>
      </c>
      <c r="FS98" s="36" t="str">
        <f>IFERROR(GETPIVOTDATA("Average of TRAVTM(40)",#REF!,"TIMEINT",FS$9,"VEHICLETRAVELTIMEMEASUREMENT",$D98)/3600/24,"--")</f>
        <v>--</v>
      </c>
      <c r="FT98" s="177" t="str">
        <f>IFERROR(GETPIVOTDATA("Average of TRAVTM(40)",#REF!,"TIMEINT",FT$9,"VEHICLETRAVELTIMEMEASUREMENT",$D98)/3600/24,"--")</f>
        <v>--</v>
      </c>
      <c r="FU98" s="387"/>
      <c r="FV98" s="379" t="str">
        <f>IFERROR(GETPIVOTDATA("Average of VEHS(40)",#REF!,"TIMEINT",FV$9,"VEHICLETRAVELTIMEMEASUREMENT",$D98),"--")</f>
        <v>--</v>
      </c>
      <c r="FW98" s="380" t="str">
        <f>IFERROR(GETPIVOTDATA("Average of VEHS(40)",#REF!,"TIMEINT",FW$9,"VEHICLETRAVELTIMEMEASUREMENT",$D98),"--")</f>
        <v>--</v>
      </c>
      <c r="FX98" s="380" t="str">
        <f>IFERROR(GETPIVOTDATA("Average of VEHS(40)",#REF!,"TIMEINT",FX$9,"VEHICLETRAVELTIMEMEASUREMENT",$D98),"--")</f>
        <v>--</v>
      </c>
      <c r="FY98" s="380" t="str">
        <f>IFERROR(GETPIVOTDATA("Average of VEHS(40)",#REF!,"TIMEINT",FY$9,"VEHICLETRAVELTIMEMEASUREMENT",$D98),"--")</f>
        <v>--</v>
      </c>
      <c r="FZ98" s="380" t="str">
        <f>IFERROR(GETPIVOTDATA("Average of VEHS(40)",#REF!,"TIMEINT",FZ$9,"VEHICLETRAVELTIMEMEASUREMENT",$D98),"--")</f>
        <v>--</v>
      </c>
      <c r="GA98" s="380" t="str">
        <f>IFERROR(GETPIVOTDATA("Average of VEHS(40)",#REF!,"TIMEINT",GA$9,"VEHICLETRAVELTIMEMEASUREMENT",$D98),"--")</f>
        <v>--</v>
      </c>
      <c r="GB98" s="380" t="str">
        <f>IFERROR(GETPIVOTDATA("Average of VEHS(40)",#REF!,"TIMEINT",GB$9,"VEHICLETRAVELTIMEMEASUREMENT",$D98),"--")</f>
        <v>--</v>
      </c>
      <c r="GC98" s="380" t="str">
        <f>IFERROR(GETPIVOTDATA("Average of VEHS(40)",#REF!,"TIMEINT",GC$9,"VEHICLETRAVELTIMEMEASUREMENT",$D98),"--")</f>
        <v>--</v>
      </c>
      <c r="GD98" s="380" t="str">
        <f>IFERROR(GETPIVOTDATA("Average of VEHS(40)",#REF!,"TIMEINT",GD$9,"VEHICLETRAVELTIMEMEASUREMENT",$D98),"--")</f>
        <v>--</v>
      </c>
      <c r="GE98" s="380" t="str">
        <f>IFERROR(GETPIVOTDATA("Average of VEHS(40)",#REF!,"TIMEINT",GE$9,"VEHICLETRAVELTIMEMEASUREMENT",$D98),"--")</f>
        <v>--</v>
      </c>
      <c r="GF98" s="380" t="str">
        <f>IFERROR(GETPIVOTDATA("Average of VEHS(40)",#REF!,"TIMEINT",GF$9,"VEHICLETRAVELTIMEMEASUREMENT",$D98),"--")</f>
        <v>--</v>
      </c>
      <c r="GG98" s="380" t="str">
        <f>IFERROR(GETPIVOTDATA("Average of VEHS(40)",#REF!,"TIMEINT",GG$9,"VEHICLETRAVELTIMEMEASUREMENT",$D98),"--")</f>
        <v>--</v>
      </c>
      <c r="GH98" s="380" t="str">
        <f>IFERROR(GETPIVOTDATA("Average of VEHS(40)",#REF!,"TIMEINT",GH$9,"VEHICLETRAVELTIMEMEASUREMENT",$D98),"--")</f>
        <v>--</v>
      </c>
      <c r="GI98" s="380" t="str">
        <f>IFERROR(GETPIVOTDATA("Average of VEHS(40)",#REF!,"TIMEINT",GI$9,"VEHICLETRAVELTIMEMEASUREMENT",$D98),"--")</f>
        <v>--</v>
      </c>
      <c r="GJ98" s="380" t="str">
        <f>IFERROR(GETPIVOTDATA("Average of VEHS(40)",#REF!,"TIMEINT",GJ$9,"VEHICLETRAVELTIMEMEASUREMENT",$D98),"--")</f>
        <v>--</v>
      </c>
      <c r="GK98" s="381" t="str">
        <f>IFERROR(GETPIVOTDATA("Average of VEHS(40)",#REF!,"TIMEINT",GK$9,"VEHICLETRAVELTIMEMEASUREMENT",$D98),"--")</f>
        <v>--</v>
      </c>
      <c r="GL98" s="387"/>
      <c r="GM98" s="259" t="str">
        <f t="shared" si="47"/>
        <v>--</v>
      </c>
      <c r="GN98" s="410" t="str">
        <f t="shared" si="48"/>
        <v>--</v>
      </c>
      <c r="GO98" s="381">
        <f t="shared" si="49"/>
        <v>0</v>
      </c>
      <c r="GP98" s="387"/>
      <c r="GQ98" s="259" t="str">
        <f>IFERROR(GETPIVOTDATA("Average of TRAVTM(60)",#REF!,"TIMEINT",GQ$9,"VEHICLETRAVELTIMEMEASUREMENT",$D98)/3600/24,"--")</f>
        <v>--</v>
      </c>
      <c r="GR98" s="36" t="str">
        <f>IFERROR(GETPIVOTDATA("Average of TRAVTM(60)",#REF!,"TIMEINT",GR$9,"VEHICLETRAVELTIMEMEASUREMENT",$D98)/3600/24,"--")</f>
        <v>--</v>
      </c>
      <c r="GS98" s="36" t="str">
        <f>IFERROR(GETPIVOTDATA("Average of TRAVTM(60)",#REF!,"TIMEINT",GS$9,"VEHICLETRAVELTIMEMEASUREMENT",$D98)/3600/24,"--")</f>
        <v>--</v>
      </c>
      <c r="GT98" s="36" t="str">
        <f>IFERROR(GETPIVOTDATA("Average of TRAVTM(60)",#REF!,"TIMEINT",GT$9,"VEHICLETRAVELTIMEMEASUREMENT",$D98)/3600/24,"--")</f>
        <v>--</v>
      </c>
      <c r="GU98" s="36" t="str">
        <f>IFERROR(GETPIVOTDATA("Average of TRAVTM(60)",#REF!,"TIMEINT",GU$9,"VEHICLETRAVELTIMEMEASUREMENT",$D98)/3600/24,"--")</f>
        <v>--</v>
      </c>
      <c r="GV98" s="36" t="str">
        <f>IFERROR(GETPIVOTDATA("Average of TRAVTM(60)",#REF!,"TIMEINT",GV$9,"VEHICLETRAVELTIMEMEASUREMENT",$D98)/3600/24,"--")</f>
        <v>--</v>
      </c>
      <c r="GW98" s="36" t="str">
        <f>IFERROR(GETPIVOTDATA("Average of TRAVTM(60)",#REF!,"TIMEINT",GW$9,"VEHICLETRAVELTIMEMEASUREMENT",$D98)/3600/24,"--")</f>
        <v>--</v>
      </c>
      <c r="GX98" s="36" t="str">
        <f>IFERROR(GETPIVOTDATA("Average of TRAVTM(60)",#REF!,"TIMEINT",GX$9,"VEHICLETRAVELTIMEMEASUREMENT",$D98)/3600/24,"--")</f>
        <v>--</v>
      </c>
      <c r="GY98" s="36" t="str">
        <f>IFERROR(GETPIVOTDATA("Average of TRAVTM(60)",#REF!,"TIMEINT",GY$9,"VEHICLETRAVELTIMEMEASUREMENT",$D98)/3600/24,"--")</f>
        <v>--</v>
      </c>
      <c r="GZ98" s="36" t="str">
        <f>IFERROR(GETPIVOTDATA("Average of TRAVTM(60)",#REF!,"TIMEINT",GZ$9,"VEHICLETRAVELTIMEMEASUREMENT",$D98)/3600/24,"--")</f>
        <v>--</v>
      </c>
      <c r="HA98" s="36" t="str">
        <f>IFERROR(GETPIVOTDATA("Average of TRAVTM(60)",#REF!,"TIMEINT",HA$9,"VEHICLETRAVELTIMEMEASUREMENT",$D98)/3600/24,"--")</f>
        <v>--</v>
      </c>
      <c r="HB98" s="36" t="str">
        <f>IFERROR(GETPIVOTDATA("Average of TRAVTM(60)",#REF!,"TIMEINT",HB$9,"VEHICLETRAVELTIMEMEASUREMENT",$D98)/3600/24,"--")</f>
        <v>--</v>
      </c>
      <c r="HC98" s="36" t="str">
        <f>IFERROR(GETPIVOTDATA("Average of TRAVTM(60)",#REF!,"TIMEINT",HC$9,"VEHICLETRAVELTIMEMEASUREMENT",$D98)/3600/24,"--")</f>
        <v>--</v>
      </c>
      <c r="HD98" s="36" t="str">
        <f>IFERROR(GETPIVOTDATA("Average of TRAVTM(60)",#REF!,"TIMEINT",HD$9,"VEHICLETRAVELTIMEMEASUREMENT",$D98)/3600/24,"--")</f>
        <v>--</v>
      </c>
      <c r="HE98" s="36" t="str">
        <f>IFERROR(GETPIVOTDATA("Average of TRAVTM(60)",#REF!,"TIMEINT",HE$9,"VEHICLETRAVELTIMEMEASUREMENT",$D98)/3600/24,"--")</f>
        <v>--</v>
      </c>
      <c r="HF98" s="177" t="str">
        <f>IFERROR(GETPIVOTDATA("Average of TRAVTM(60)",#REF!,"TIMEINT",HF$9,"VEHICLETRAVELTIMEMEASUREMENT",$D98)/3600/24,"--")</f>
        <v>--</v>
      </c>
      <c r="HG98" s="387"/>
      <c r="HH98" s="379" t="str">
        <f>IFERROR(GETPIVOTDATA("Average of VEHS(60)",#REF!,"TIMEINT",HH$9,"VEHICLETRAVELTIMEMEASUREMENT",$D98),"--")</f>
        <v>--</v>
      </c>
      <c r="HI98" s="380" t="str">
        <f>IFERROR(GETPIVOTDATA("Average of VEHS(60)",#REF!,"TIMEINT",HI$9,"VEHICLETRAVELTIMEMEASUREMENT",$D98),"--")</f>
        <v>--</v>
      </c>
      <c r="HJ98" s="380" t="str">
        <f>IFERROR(GETPIVOTDATA("Average of VEHS(60)",#REF!,"TIMEINT",HJ$9,"VEHICLETRAVELTIMEMEASUREMENT",$D98),"--")</f>
        <v>--</v>
      </c>
      <c r="HK98" s="380" t="str">
        <f>IFERROR(GETPIVOTDATA("Average of VEHS(60)",#REF!,"TIMEINT",HK$9,"VEHICLETRAVELTIMEMEASUREMENT",$D98),"--")</f>
        <v>--</v>
      </c>
      <c r="HL98" s="380" t="str">
        <f>IFERROR(GETPIVOTDATA("Average of VEHS(60)",#REF!,"TIMEINT",HL$9,"VEHICLETRAVELTIMEMEASUREMENT",$D98),"--")</f>
        <v>--</v>
      </c>
      <c r="HM98" s="380" t="str">
        <f>IFERROR(GETPIVOTDATA("Average of VEHS(60)",#REF!,"TIMEINT",HM$9,"VEHICLETRAVELTIMEMEASUREMENT",$D98),"--")</f>
        <v>--</v>
      </c>
      <c r="HN98" s="380" t="str">
        <f>IFERROR(GETPIVOTDATA("Average of VEHS(60)",#REF!,"TIMEINT",HN$9,"VEHICLETRAVELTIMEMEASUREMENT",$D98),"--")</f>
        <v>--</v>
      </c>
      <c r="HO98" s="380" t="str">
        <f>IFERROR(GETPIVOTDATA("Average of VEHS(60)",#REF!,"TIMEINT",HO$9,"VEHICLETRAVELTIMEMEASUREMENT",$D98),"--")</f>
        <v>--</v>
      </c>
      <c r="HP98" s="380" t="str">
        <f>IFERROR(GETPIVOTDATA("Average of VEHS(60)",#REF!,"TIMEINT",HP$9,"VEHICLETRAVELTIMEMEASUREMENT",$D98),"--")</f>
        <v>--</v>
      </c>
      <c r="HQ98" s="380" t="str">
        <f>IFERROR(GETPIVOTDATA("Average of VEHS(60)",#REF!,"TIMEINT",HQ$9,"VEHICLETRAVELTIMEMEASUREMENT",$D98),"--")</f>
        <v>--</v>
      </c>
      <c r="HR98" s="380" t="str">
        <f>IFERROR(GETPIVOTDATA("Average of VEHS(60)",#REF!,"TIMEINT",HR$9,"VEHICLETRAVELTIMEMEASUREMENT",$D98),"--")</f>
        <v>--</v>
      </c>
      <c r="HS98" s="380" t="str">
        <f>IFERROR(GETPIVOTDATA("Average of VEHS(60)",#REF!,"TIMEINT",HS$9,"VEHICLETRAVELTIMEMEASUREMENT",$D98),"--")</f>
        <v>--</v>
      </c>
      <c r="HT98" s="380" t="str">
        <f>IFERROR(GETPIVOTDATA("Average of VEHS(60)",#REF!,"TIMEINT",HT$9,"VEHICLETRAVELTIMEMEASUREMENT",$D98),"--")</f>
        <v>--</v>
      </c>
      <c r="HU98" s="380" t="str">
        <f>IFERROR(GETPIVOTDATA("Average of VEHS(60)",#REF!,"TIMEINT",HU$9,"VEHICLETRAVELTIMEMEASUREMENT",$D98),"--")</f>
        <v>--</v>
      </c>
      <c r="HV98" s="380" t="str">
        <f>IFERROR(GETPIVOTDATA("Average of VEHS(60)",#REF!,"TIMEINT",HV$9,"VEHICLETRAVELTIMEMEASUREMENT",$D98),"--")</f>
        <v>--</v>
      </c>
      <c r="HW98" s="381" t="str">
        <f>IFERROR(GETPIVOTDATA("Average of VEHS(60)",#REF!,"TIMEINT",HW$9,"VEHICLETRAVELTIMEMEASUREMENT",$D98),"--")</f>
        <v>--</v>
      </c>
      <c r="HX98" s="387"/>
      <c r="HY98" s="259" t="str">
        <f t="shared" si="50"/>
        <v>--</v>
      </c>
      <c r="HZ98" s="410" t="str">
        <f t="shared" si="51"/>
        <v>--</v>
      </c>
      <c r="IA98" s="381">
        <f t="shared" si="52"/>
        <v>0</v>
      </c>
      <c r="IB98" s="716"/>
      <c r="IC98" s="379" t="str">
        <f>IFERROR(AVERAGEIFS('VISSIM Travel Time Outputs'!$L:$L,'VISSIM Travel Time Outputs'!$D:$D,$D98,'VISSIM Travel Time Outputs'!$A:$A,"AVG",'VISSIM Travel Time Outputs'!$B:$B,IC$9),"-")</f>
        <v>-</v>
      </c>
      <c r="ID98" s="380" t="str">
        <f>IFERROR(AVERAGEIFS('VISSIM Travel Time Outputs'!$L:$L,'VISSIM Travel Time Outputs'!$D:$D,$D98,'VISSIM Travel Time Outputs'!$A:$A,"AVG",'VISSIM Travel Time Outputs'!$B:$B,ID$9),"-")</f>
        <v>-</v>
      </c>
      <c r="IE98" s="380" t="str">
        <f>IFERROR(AVERAGEIFS('VISSIM Travel Time Outputs'!$L:$L,'VISSIM Travel Time Outputs'!$D:$D,$D98,'VISSIM Travel Time Outputs'!$A:$A,"AVG",'VISSIM Travel Time Outputs'!$B:$B,IE$9),"-")</f>
        <v>-</v>
      </c>
      <c r="IF98" s="380" t="str">
        <f>IFERROR(AVERAGEIFS('VISSIM Travel Time Outputs'!$L:$L,'VISSIM Travel Time Outputs'!$D:$D,$D98,'VISSIM Travel Time Outputs'!$A:$A,"AVG",'VISSIM Travel Time Outputs'!$B:$B,IF$9),"-")</f>
        <v>-</v>
      </c>
      <c r="IG98" s="380" t="str">
        <f>IFERROR(AVERAGEIFS('VISSIM Travel Time Outputs'!$L:$L,'VISSIM Travel Time Outputs'!$D:$D,$D98,'VISSIM Travel Time Outputs'!$A:$A,"AVG",'VISSIM Travel Time Outputs'!$B:$B,IG$9),"-")</f>
        <v>-</v>
      </c>
      <c r="IH98" s="380" t="str">
        <f>IFERROR(AVERAGEIFS('VISSIM Travel Time Outputs'!$L:$L,'VISSIM Travel Time Outputs'!$D:$D,$D98,'VISSIM Travel Time Outputs'!$A:$A,"AVG",'VISSIM Travel Time Outputs'!$B:$B,IH$9),"-")</f>
        <v>-</v>
      </c>
      <c r="II98" s="380" t="str">
        <f>IFERROR(AVERAGEIFS('VISSIM Travel Time Outputs'!$L:$L,'VISSIM Travel Time Outputs'!$D:$D,$D98,'VISSIM Travel Time Outputs'!$A:$A,"AVG",'VISSIM Travel Time Outputs'!$B:$B,II$9),"-")</f>
        <v>-</v>
      </c>
      <c r="IJ98" s="380" t="str">
        <f>IFERROR(AVERAGEIFS('VISSIM Travel Time Outputs'!$L:$L,'VISSIM Travel Time Outputs'!$D:$D,$D98,'VISSIM Travel Time Outputs'!$A:$A,"AVG",'VISSIM Travel Time Outputs'!$B:$B,IJ$9),"-")</f>
        <v>-</v>
      </c>
      <c r="IK98" s="380" t="str">
        <f>IFERROR(AVERAGEIFS('VISSIM Travel Time Outputs'!$L:$L,'VISSIM Travel Time Outputs'!$D:$D,$D98,'VISSIM Travel Time Outputs'!$A:$A,"AVG",'VISSIM Travel Time Outputs'!$B:$B,IK$9),"-")</f>
        <v>-</v>
      </c>
      <c r="IL98" s="380" t="str">
        <f>IFERROR(AVERAGEIFS('VISSIM Travel Time Outputs'!$L:$L,'VISSIM Travel Time Outputs'!$D:$D,$D98,'VISSIM Travel Time Outputs'!$A:$A,"AVG",'VISSIM Travel Time Outputs'!$B:$B,IL$9),"-")</f>
        <v>-</v>
      </c>
      <c r="IM98" s="380" t="str">
        <f>IFERROR(AVERAGEIFS('VISSIM Travel Time Outputs'!$L:$L,'VISSIM Travel Time Outputs'!$D:$D,$D98,'VISSIM Travel Time Outputs'!$A:$A,"AVG",'VISSIM Travel Time Outputs'!$B:$B,IM$9),"-")</f>
        <v>-</v>
      </c>
      <c r="IN98" s="380" t="str">
        <f>IFERROR(AVERAGEIFS('VISSIM Travel Time Outputs'!$L:$L,'VISSIM Travel Time Outputs'!$D:$D,$D98,'VISSIM Travel Time Outputs'!$A:$A,"AVG",'VISSIM Travel Time Outputs'!$B:$B,IN$9),"-")</f>
        <v>-</v>
      </c>
      <c r="IO98" s="380" t="str">
        <f>IFERROR(AVERAGEIFS('VISSIM Travel Time Outputs'!$L:$L,'VISSIM Travel Time Outputs'!$D:$D,$D98,'VISSIM Travel Time Outputs'!$A:$A,"AVG",'VISSIM Travel Time Outputs'!$B:$B,IO$9),"-")</f>
        <v>-</v>
      </c>
      <c r="IP98" s="380" t="str">
        <f>IFERROR(AVERAGEIFS('VISSIM Travel Time Outputs'!$L:$L,'VISSIM Travel Time Outputs'!$D:$D,$D98,'VISSIM Travel Time Outputs'!$A:$A,"AVG",'VISSIM Travel Time Outputs'!$B:$B,IP$9),"-")</f>
        <v>-</v>
      </c>
      <c r="IQ98" s="380" t="str">
        <f>IFERROR(AVERAGEIFS('VISSIM Travel Time Outputs'!$L:$L,'VISSIM Travel Time Outputs'!$D:$D,$D98,'VISSIM Travel Time Outputs'!$A:$A,"AVG",'VISSIM Travel Time Outputs'!$B:$B,IQ$9),"-")</f>
        <v>-</v>
      </c>
      <c r="IR98" s="381" t="str">
        <f>IFERROR(AVERAGEIFS('VISSIM Travel Time Outputs'!$L:$L,'VISSIM Travel Time Outputs'!$D:$D,$D98,'VISSIM Travel Time Outputs'!$A:$A,"AVG",'VISSIM Travel Time Outputs'!$B:$B,IR$9),"-")</f>
        <v>-</v>
      </c>
      <c r="IS98" s="381" t="str">
        <f t="shared" si="53"/>
        <v>--</v>
      </c>
    </row>
    <row r="99" spans="1:253" x14ac:dyDescent="0.25">
      <c r="A99" s="302" t="str">
        <f t="shared" si="34"/>
        <v>H</v>
      </c>
      <c r="B99" s="375">
        <f t="shared" si="54"/>
        <v>90</v>
      </c>
      <c r="C99" s="475">
        <f>INDEX('Input - Travel Times'!$B$3:$AL$103,MATCH($B99,'Input - Travel Times'!$B$3:$B$103,0),MATCH(C$9,'Input - Travel Times'!$B$3:$AL$3,0))</f>
        <v>0</v>
      </c>
      <c r="D99" s="194">
        <f>INDEX('Input - Travel Times'!$B$3:$AS$103,MATCH($B99,'Input - Travel Times'!$B$3:$B$103,0),MATCH(D$9,'Input - Travel Times'!$B$3:$AS$3,0))</f>
        <v>0</v>
      </c>
      <c r="E99" s="582">
        <f>TIME(0,0,INDEX('Input - Travel Times'!$B$3:$AL$103,MATCH($B99,'Input - Travel Times'!$B$3:$B$103,0),MATCH(E$9,'Input - Travel Times'!$B$3:$AL$3,0)))</f>
        <v>0</v>
      </c>
      <c r="F99" s="582">
        <f>TIME(0,0,INDEX('Input - Travel Times'!$B$3:$AL$103,MATCH($B99,'Input - Travel Times'!$B$3:$B$103,0),MATCH(F$9,'Input - Travel Times'!$B$3:$AL$3,0)))</f>
        <v>0</v>
      </c>
      <c r="G99" s="582">
        <f>TIME(0,0,INDEX('Input - Travel Times'!$B$3:$AL$103,MATCH($B99,'Input - Travel Times'!$B$3:$B$103,0),MATCH(G$9,'Input - Travel Times'!$B$3:$AL$3,0)))</f>
        <v>0</v>
      </c>
      <c r="H99" s="173"/>
      <c r="I99" s="259" t="str">
        <f>IFERROR(TIME(0,0,AVERAGEIFS('VISSIM Travel Time Outputs'!$I:$I,'VISSIM Travel Time Outputs'!$D:$D,$D99,'VISSIM Travel Time Outputs'!$A:$A,"AVG",'VISSIM Travel Time Outputs'!$B:$B,I$9)),"-")</f>
        <v>-</v>
      </c>
      <c r="J99" s="36" t="str">
        <f>IFERROR(TIME(0,0,AVERAGEIFS('VISSIM Travel Time Outputs'!$I:$I,'VISSIM Travel Time Outputs'!$D:$D,$D99,'VISSIM Travel Time Outputs'!$A:$A,"AVG",'VISSIM Travel Time Outputs'!$B:$B,J$9)),"-")</f>
        <v>-</v>
      </c>
      <c r="K99" s="36" t="str">
        <f>IFERROR(TIME(0,0,AVERAGEIFS('VISSIM Travel Time Outputs'!$I:$I,'VISSIM Travel Time Outputs'!$D:$D,$D99,'VISSIM Travel Time Outputs'!$A:$A,"AVG",'VISSIM Travel Time Outputs'!$B:$B,K$9)),"-")</f>
        <v>-</v>
      </c>
      <c r="L99" s="36" t="str">
        <f>IFERROR(TIME(0,0,AVERAGEIFS('VISSIM Travel Time Outputs'!$I:$I,'VISSIM Travel Time Outputs'!$D:$D,$D99,'VISSIM Travel Time Outputs'!$A:$A,"AVG",'VISSIM Travel Time Outputs'!$B:$B,L$9)),"-")</f>
        <v>-</v>
      </c>
      <c r="M99" s="36" t="str">
        <f>IFERROR(TIME(0,0,AVERAGEIFS('VISSIM Travel Time Outputs'!$I:$I,'VISSIM Travel Time Outputs'!$D:$D,$D99,'VISSIM Travel Time Outputs'!$A:$A,"AVG",'VISSIM Travel Time Outputs'!$B:$B,M$9)),"-")</f>
        <v>-</v>
      </c>
      <c r="N99" s="36" t="str">
        <f>IFERROR(TIME(0,0,AVERAGEIFS('VISSIM Travel Time Outputs'!$I:$I,'VISSIM Travel Time Outputs'!$D:$D,$D99,'VISSIM Travel Time Outputs'!$A:$A,"AVG",'VISSIM Travel Time Outputs'!$B:$B,N$9)),"-")</f>
        <v>-</v>
      </c>
      <c r="O99" s="36" t="str">
        <f>IFERROR(TIME(0,0,AVERAGEIFS('VISSIM Travel Time Outputs'!$I:$I,'VISSIM Travel Time Outputs'!$D:$D,$D99,'VISSIM Travel Time Outputs'!$A:$A,"AVG",'VISSIM Travel Time Outputs'!$B:$B,O$9)),"-")</f>
        <v>-</v>
      </c>
      <c r="P99" s="36" t="str">
        <f>IFERROR(TIME(0,0,AVERAGEIFS('VISSIM Travel Time Outputs'!$I:$I,'VISSIM Travel Time Outputs'!$D:$D,$D99,'VISSIM Travel Time Outputs'!$A:$A,"AVG",'VISSIM Travel Time Outputs'!$B:$B,P$9)),"-")</f>
        <v>-</v>
      </c>
      <c r="Q99" s="36" t="str">
        <f>IFERROR(TIME(0,0,AVERAGEIFS('VISSIM Travel Time Outputs'!$I:$I,'VISSIM Travel Time Outputs'!$D:$D,$D99,'VISSIM Travel Time Outputs'!$A:$A,"AVG",'VISSIM Travel Time Outputs'!$B:$B,Q$9)),"-")</f>
        <v>-</v>
      </c>
      <c r="R99" s="36" t="str">
        <f>IFERROR(TIME(0,0,AVERAGEIFS('VISSIM Travel Time Outputs'!$I:$I,'VISSIM Travel Time Outputs'!$D:$D,$D99,'VISSIM Travel Time Outputs'!$A:$A,"AVG",'VISSIM Travel Time Outputs'!$B:$B,R$9)),"-")</f>
        <v>-</v>
      </c>
      <c r="S99" s="36" t="str">
        <f>IFERROR(TIME(0,0,AVERAGEIFS('VISSIM Travel Time Outputs'!$I:$I,'VISSIM Travel Time Outputs'!$D:$D,$D99,'VISSIM Travel Time Outputs'!$A:$A,"AVG",'VISSIM Travel Time Outputs'!$B:$B,S$9)),"-")</f>
        <v>-</v>
      </c>
      <c r="T99" s="36" t="str">
        <f>IFERROR(TIME(0,0,AVERAGEIFS('VISSIM Travel Time Outputs'!$I:$I,'VISSIM Travel Time Outputs'!$D:$D,$D99,'VISSIM Travel Time Outputs'!$A:$A,"AVG",'VISSIM Travel Time Outputs'!$B:$B,T$9)),"-")</f>
        <v>-</v>
      </c>
      <c r="U99" s="36" t="str">
        <f>IFERROR(TIME(0,0,AVERAGEIFS('VISSIM Travel Time Outputs'!$I:$I,'VISSIM Travel Time Outputs'!$D:$D,$D99,'VISSIM Travel Time Outputs'!$A:$A,"AVG",'VISSIM Travel Time Outputs'!$B:$B,U$9)),"-")</f>
        <v>-</v>
      </c>
      <c r="V99" s="36" t="str">
        <f>IFERROR(TIME(0,0,AVERAGEIFS('VISSIM Travel Time Outputs'!$I:$I,'VISSIM Travel Time Outputs'!$D:$D,$D99,'VISSIM Travel Time Outputs'!$A:$A,"AVG",'VISSIM Travel Time Outputs'!$B:$B,V$9)),"-")</f>
        <v>-</v>
      </c>
      <c r="W99" s="36" t="str">
        <f>IFERROR(TIME(0,0,AVERAGEIFS('VISSIM Travel Time Outputs'!$I:$I,'VISSIM Travel Time Outputs'!$D:$D,$D99,'VISSIM Travel Time Outputs'!$A:$A,"AVG",'VISSIM Travel Time Outputs'!$B:$B,W$9)),"-")</f>
        <v>-</v>
      </c>
      <c r="X99" s="177" t="str">
        <f>IFERROR(TIME(0,0,AVERAGEIFS('VISSIM Travel Time Outputs'!$I:$I,'VISSIM Travel Time Outputs'!$D:$D,$D99,'VISSIM Travel Time Outputs'!$A:$A,"AVG",'VISSIM Travel Time Outputs'!$B:$B,X$9)),"-")</f>
        <v>-</v>
      </c>
      <c r="Y99" s="304"/>
      <c r="Z99" s="379" t="str">
        <f>IFERROR(AVERAGEIFS('VISSIM Travel Time Outputs'!$F:$F,'VISSIM Travel Time Outputs'!$D:$D,$D99,'VISSIM Travel Time Outputs'!$A:$A,"AVG",'VISSIM Travel Time Outputs'!$B:$B,Z$9),"-")</f>
        <v>-</v>
      </c>
      <c r="AA99" s="380" t="str">
        <f>IFERROR(AVERAGEIFS('VISSIM Travel Time Outputs'!$F:$F,'VISSIM Travel Time Outputs'!$D:$D,$D99,'VISSIM Travel Time Outputs'!$A:$A,"AVG",'VISSIM Travel Time Outputs'!$B:$B,AA$9),"-")</f>
        <v>-</v>
      </c>
      <c r="AB99" s="380" t="str">
        <f>IFERROR(AVERAGEIFS('VISSIM Travel Time Outputs'!$F:$F,'VISSIM Travel Time Outputs'!$D:$D,$D99,'VISSIM Travel Time Outputs'!$A:$A,"AVG",'VISSIM Travel Time Outputs'!$B:$B,AB$9),"-")</f>
        <v>-</v>
      </c>
      <c r="AC99" s="380" t="str">
        <f>IFERROR(AVERAGEIFS('VISSIM Travel Time Outputs'!$F:$F,'VISSIM Travel Time Outputs'!$D:$D,$D99,'VISSIM Travel Time Outputs'!$A:$A,"AVG",'VISSIM Travel Time Outputs'!$B:$B,AC$9),"-")</f>
        <v>-</v>
      </c>
      <c r="AD99" s="380" t="str">
        <f>IFERROR(AVERAGEIFS('VISSIM Travel Time Outputs'!$F:$F,'VISSIM Travel Time Outputs'!$D:$D,$D99,'VISSIM Travel Time Outputs'!$A:$A,"AVG",'VISSIM Travel Time Outputs'!$B:$B,AD$9),"-")</f>
        <v>-</v>
      </c>
      <c r="AE99" s="380" t="str">
        <f>IFERROR(AVERAGEIFS('VISSIM Travel Time Outputs'!$F:$F,'VISSIM Travel Time Outputs'!$D:$D,$D99,'VISSIM Travel Time Outputs'!$A:$A,"AVG",'VISSIM Travel Time Outputs'!$B:$B,AE$9),"-")</f>
        <v>-</v>
      </c>
      <c r="AF99" s="380" t="str">
        <f>IFERROR(AVERAGEIFS('VISSIM Travel Time Outputs'!$F:$F,'VISSIM Travel Time Outputs'!$D:$D,$D99,'VISSIM Travel Time Outputs'!$A:$A,"AVG",'VISSIM Travel Time Outputs'!$B:$B,AF$9),"-")</f>
        <v>-</v>
      </c>
      <c r="AG99" s="380" t="str">
        <f>IFERROR(AVERAGEIFS('VISSIM Travel Time Outputs'!$F:$F,'VISSIM Travel Time Outputs'!$D:$D,$D99,'VISSIM Travel Time Outputs'!$A:$A,"AVG",'VISSIM Travel Time Outputs'!$B:$B,AG$9),"-")</f>
        <v>-</v>
      </c>
      <c r="AH99" s="380" t="str">
        <f>IFERROR(AVERAGEIFS('VISSIM Travel Time Outputs'!$F:$F,'VISSIM Travel Time Outputs'!$D:$D,$D99,'VISSIM Travel Time Outputs'!$A:$A,"AVG",'VISSIM Travel Time Outputs'!$B:$B,AH$9),"-")</f>
        <v>-</v>
      </c>
      <c r="AI99" s="380" t="str">
        <f>IFERROR(AVERAGEIFS('VISSIM Travel Time Outputs'!$F:$F,'VISSIM Travel Time Outputs'!$D:$D,$D99,'VISSIM Travel Time Outputs'!$A:$A,"AVG",'VISSIM Travel Time Outputs'!$B:$B,AI$9),"-")</f>
        <v>-</v>
      </c>
      <c r="AJ99" s="380" t="str">
        <f>IFERROR(AVERAGEIFS('VISSIM Travel Time Outputs'!$F:$F,'VISSIM Travel Time Outputs'!$D:$D,$D99,'VISSIM Travel Time Outputs'!$A:$A,"AVG",'VISSIM Travel Time Outputs'!$B:$B,AJ$9),"-")</f>
        <v>-</v>
      </c>
      <c r="AK99" s="380" t="str">
        <f>IFERROR(AVERAGEIFS('VISSIM Travel Time Outputs'!$F:$F,'VISSIM Travel Time Outputs'!$D:$D,$D99,'VISSIM Travel Time Outputs'!$A:$A,"AVG",'VISSIM Travel Time Outputs'!$B:$B,AK$9),"-")</f>
        <v>-</v>
      </c>
      <c r="AL99" s="380" t="str">
        <f>IFERROR(AVERAGEIFS('VISSIM Travel Time Outputs'!$F:$F,'VISSIM Travel Time Outputs'!$D:$D,$D99,'VISSIM Travel Time Outputs'!$A:$A,"AVG",'VISSIM Travel Time Outputs'!$B:$B,AL$9),"-")</f>
        <v>-</v>
      </c>
      <c r="AM99" s="380" t="str">
        <f>IFERROR(AVERAGEIFS('VISSIM Travel Time Outputs'!$F:$F,'VISSIM Travel Time Outputs'!$D:$D,$D99,'VISSIM Travel Time Outputs'!$A:$A,"AVG",'VISSIM Travel Time Outputs'!$B:$B,AM$9),"-")</f>
        <v>-</v>
      </c>
      <c r="AN99" s="380" t="str">
        <f>IFERROR(AVERAGEIFS('VISSIM Travel Time Outputs'!$F:$F,'VISSIM Travel Time Outputs'!$D:$D,$D99,'VISSIM Travel Time Outputs'!$A:$A,"AVG",'VISSIM Travel Time Outputs'!$B:$B,AN$9),"-")</f>
        <v>-</v>
      </c>
      <c r="AO99" s="381" t="str">
        <f>IFERROR(AVERAGEIFS('VISSIM Travel Time Outputs'!$F:$F,'VISSIM Travel Time Outputs'!$D:$D,$D99,'VISSIM Travel Time Outputs'!$A:$A,"AVG",'VISSIM Travel Time Outputs'!$B:$B,AO$9),"-")</f>
        <v>-</v>
      </c>
      <c r="AP99" s="387"/>
      <c r="AQ99" s="259" t="str">
        <f t="shared" si="35"/>
        <v>--</v>
      </c>
      <c r="AR99" s="410" t="str">
        <f t="shared" si="36"/>
        <v>--</v>
      </c>
      <c r="AS99" s="381">
        <f t="shared" si="37"/>
        <v>0</v>
      </c>
      <c r="AT99" s="305"/>
      <c r="AU99" s="259" t="str">
        <f>IFERROR(TIME(0,0,AVERAGEIFS('VISSIM Travel Time Outputs'!$J:$J,'VISSIM Travel Time Outputs'!$D:$D,$D99,'VISSIM Travel Time Outputs'!$A:$A,"AVG",'VISSIM Travel Time Outputs'!$B:$B,AU$9)),"-")</f>
        <v>-</v>
      </c>
      <c r="AV99" s="36" t="str">
        <f>IFERROR(TIME(0,0,AVERAGEIFS('VISSIM Travel Time Outputs'!$J:$J,'VISSIM Travel Time Outputs'!$D:$D,$D99,'VISSIM Travel Time Outputs'!$A:$A,"AVG",'VISSIM Travel Time Outputs'!$B:$B,AV$9)),"-")</f>
        <v>-</v>
      </c>
      <c r="AW99" s="36" t="str">
        <f>IFERROR(TIME(0,0,AVERAGEIFS('VISSIM Travel Time Outputs'!$J:$J,'VISSIM Travel Time Outputs'!$D:$D,$D99,'VISSIM Travel Time Outputs'!$A:$A,"AVG",'VISSIM Travel Time Outputs'!$B:$B,AW$9)),"-")</f>
        <v>-</v>
      </c>
      <c r="AX99" s="36" t="str">
        <f>IFERROR(TIME(0,0,AVERAGEIFS('VISSIM Travel Time Outputs'!$J:$J,'VISSIM Travel Time Outputs'!$D:$D,$D99,'VISSIM Travel Time Outputs'!$A:$A,"AVG",'VISSIM Travel Time Outputs'!$B:$B,AX$9)),"-")</f>
        <v>-</v>
      </c>
      <c r="AY99" s="36" t="str">
        <f>IFERROR(TIME(0,0,AVERAGEIFS('VISSIM Travel Time Outputs'!$J:$J,'VISSIM Travel Time Outputs'!$D:$D,$D99,'VISSIM Travel Time Outputs'!$A:$A,"AVG",'VISSIM Travel Time Outputs'!$B:$B,AY$9)),"-")</f>
        <v>-</v>
      </c>
      <c r="AZ99" s="36" t="str">
        <f>IFERROR(TIME(0,0,AVERAGEIFS('VISSIM Travel Time Outputs'!$J:$J,'VISSIM Travel Time Outputs'!$D:$D,$D99,'VISSIM Travel Time Outputs'!$A:$A,"AVG",'VISSIM Travel Time Outputs'!$B:$B,AZ$9)),"-")</f>
        <v>-</v>
      </c>
      <c r="BA99" s="36" t="str">
        <f>IFERROR(TIME(0,0,AVERAGEIFS('VISSIM Travel Time Outputs'!$J:$J,'VISSIM Travel Time Outputs'!$D:$D,$D99,'VISSIM Travel Time Outputs'!$A:$A,"AVG",'VISSIM Travel Time Outputs'!$B:$B,BA$9)),"-")</f>
        <v>-</v>
      </c>
      <c r="BB99" s="36" t="str">
        <f>IFERROR(TIME(0,0,AVERAGEIFS('VISSIM Travel Time Outputs'!$J:$J,'VISSIM Travel Time Outputs'!$D:$D,$D99,'VISSIM Travel Time Outputs'!$A:$A,"AVG",'VISSIM Travel Time Outputs'!$B:$B,BB$9)),"-")</f>
        <v>-</v>
      </c>
      <c r="BC99" s="36" t="str">
        <f>IFERROR(TIME(0,0,AVERAGEIFS('VISSIM Travel Time Outputs'!$J:$J,'VISSIM Travel Time Outputs'!$D:$D,$D99,'VISSIM Travel Time Outputs'!$A:$A,"AVG",'VISSIM Travel Time Outputs'!$B:$B,BC$9)),"-")</f>
        <v>-</v>
      </c>
      <c r="BD99" s="36" t="str">
        <f>IFERROR(TIME(0,0,AVERAGEIFS('VISSIM Travel Time Outputs'!$J:$J,'VISSIM Travel Time Outputs'!$D:$D,$D99,'VISSIM Travel Time Outputs'!$A:$A,"AVG",'VISSIM Travel Time Outputs'!$B:$B,BD$9)),"-")</f>
        <v>-</v>
      </c>
      <c r="BE99" s="36" t="str">
        <f>IFERROR(TIME(0,0,AVERAGEIFS('VISSIM Travel Time Outputs'!$J:$J,'VISSIM Travel Time Outputs'!$D:$D,$D99,'VISSIM Travel Time Outputs'!$A:$A,"AVG",'VISSIM Travel Time Outputs'!$B:$B,BE$9)),"-")</f>
        <v>-</v>
      </c>
      <c r="BF99" s="36" t="str">
        <f>IFERROR(TIME(0,0,AVERAGEIFS('VISSIM Travel Time Outputs'!$J:$J,'VISSIM Travel Time Outputs'!$D:$D,$D99,'VISSIM Travel Time Outputs'!$A:$A,"AVG",'VISSIM Travel Time Outputs'!$B:$B,BF$9)),"-")</f>
        <v>-</v>
      </c>
      <c r="BG99" s="36" t="str">
        <f>IFERROR(TIME(0,0,AVERAGEIFS('VISSIM Travel Time Outputs'!$J:$J,'VISSIM Travel Time Outputs'!$D:$D,$D99,'VISSIM Travel Time Outputs'!$A:$A,"AVG",'VISSIM Travel Time Outputs'!$B:$B,BG$9)),"-")</f>
        <v>-</v>
      </c>
      <c r="BH99" s="36" t="str">
        <f>IFERROR(TIME(0,0,AVERAGEIFS('VISSIM Travel Time Outputs'!$J:$J,'VISSIM Travel Time Outputs'!$D:$D,$D99,'VISSIM Travel Time Outputs'!$A:$A,"AVG",'VISSIM Travel Time Outputs'!$B:$B,BH$9)),"-")</f>
        <v>-</v>
      </c>
      <c r="BI99" s="36" t="str">
        <f>IFERROR(TIME(0,0,AVERAGEIFS('VISSIM Travel Time Outputs'!$J:$J,'VISSIM Travel Time Outputs'!$D:$D,$D99,'VISSIM Travel Time Outputs'!$A:$A,"AVG",'VISSIM Travel Time Outputs'!$B:$B,BI$9)),"-")</f>
        <v>-</v>
      </c>
      <c r="BJ99" s="177" t="str">
        <f>IFERROR(TIME(0,0,AVERAGEIFS('VISSIM Travel Time Outputs'!$J:$J,'VISSIM Travel Time Outputs'!$D:$D,$D99,'VISSIM Travel Time Outputs'!$A:$A,"AVG",'VISSIM Travel Time Outputs'!$B:$B,BJ$9)),"-")</f>
        <v>-</v>
      </c>
      <c r="BK99" s="164"/>
      <c r="BL99" s="379" t="str">
        <f>IFERROR(AVERAGEIFS('VISSIM Travel Time Outputs'!$G:$G,'VISSIM Travel Time Outputs'!$D:$D,$D99,'VISSIM Travel Time Outputs'!$A:$A,"AVG",'VISSIM Travel Time Outputs'!$B:$B,BL$9),"-")</f>
        <v>-</v>
      </c>
      <c r="BM99" s="380" t="str">
        <f>IFERROR(AVERAGEIFS('VISSIM Travel Time Outputs'!$G:$G,'VISSIM Travel Time Outputs'!$D:$D,$D99,'VISSIM Travel Time Outputs'!$A:$A,"AVG",'VISSIM Travel Time Outputs'!$B:$B,BM$9),"-")</f>
        <v>-</v>
      </c>
      <c r="BN99" s="380" t="str">
        <f>IFERROR(AVERAGEIFS('VISSIM Travel Time Outputs'!$G:$G,'VISSIM Travel Time Outputs'!$D:$D,$D99,'VISSIM Travel Time Outputs'!$A:$A,"AVG",'VISSIM Travel Time Outputs'!$B:$B,BN$9),"-")</f>
        <v>-</v>
      </c>
      <c r="BO99" s="380" t="str">
        <f>IFERROR(AVERAGEIFS('VISSIM Travel Time Outputs'!$G:$G,'VISSIM Travel Time Outputs'!$D:$D,$D99,'VISSIM Travel Time Outputs'!$A:$A,"AVG",'VISSIM Travel Time Outputs'!$B:$B,BO$9),"-")</f>
        <v>-</v>
      </c>
      <c r="BP99" s="380" t="str">
        <f>IFERROR(AVERAGEIFS('VISSIM Travel Time Outputs'!$G:$G,'VISSIM Travel Time Outputs'!$D:$D,$D99,'VISSIM Travel Time Outputs'!$A:$A,"AVG",'VISSIM Travel Time Outputs'!$B:$B,BP$9),"-")</f>
        <v>-</v>
      </c>
      <c r="BQ99" s="380" t="str">
        <f>IFERROR(AVERAGEIFS('VISSIM Travel Time Outputs'!$G:$G,'VISSIM Travel Time Outputs'!$D:$D,$D99,'VISSIM Travel Time Outputs'!$A:$A,"AVG",'VISSIM Travel Time Outputs'!$B:$B,BQ$9),"-")</f>
        <v>-</v>
      </c>
      <c r="BR99" s="380" t="str">
        <f>IFERROR(AVERAGEIFS('VISSIM Travel Time Outputs'!$G:$G,'VISSIM Travel Time Outputs'!$D:$D,$D99,'VISSIM Travel Time Outputs'!$A:$A,"AVG",'VISSIM Travel Time Outputs'!$B:$B,BR$9),"-")</f>
        <v>-</v>
      </c>
      <c r="BS99" s="380" t="str">
        <f>IFERROR(AVERAGEIFS('VISSIM Travel Time Outputs'!$G:$G,'VISSIM Travel Time Outputs'!$D:$D,$D99,'VISSIM Travel Time Outputs'!$A:$A,"AVG",'VISSIM Travel Time Outputs'!$B:$B,BS$9),"-")</f>
        <v>-</v>
      </c>
      <c r="BT99" s="380" t="str">
        <f>IFERROR(AVERAGEIFS('VISSIM Travel Time Outputs'!$G:$G,'VISSIM Travel Time Outputs'!$D:$D,$D99,'VISSIM Travel Time Outputs'!$A:$A,"AVG",'VISSIM Travel Time Outputs'!$B:$B,BT$9),"-")</f>
        <v>-</v>
      </c>
      <c r="BU99" s="380" t="str">
        <f>IFERROR(AVERAGEIFS('VISSIM Travel Time Outputs'!$G:$G,'VISSIM Travel Time Outputs'!$D:$D,$D99,'VISSIM Travel Time Outputs'!$A:$A,"AVG",'VISSIM Travel Time Outputs'!$B:$B,BU$9),"-")</f>
        <v>-</v>
      </c>
      <c r="BV99" s="380" t="str">
        <f>IFERROR(AVERAGEIFS('VISSIM Travel Time Outputs'!$G:$G,'VISSIM Travel Time Outputs'!$D:$D,$D99,'VISSIM Travel Time Outputs'!$A:$A,"AVG",'VISSIM Travel Time Outputs'!$B:$B,BV$9),"-")</f>
        <v>-</v>
      </c>
      <c r="BW99" s="380" t="str">
        <f>IFERROR(AVERAGEIFS('VISSIM Travel Time Outputs'!$G:$G,'VISSIM Travel Time Outputs'!$D:$D,$D99,'VISSIM Travel Time Outputs'!$A:$A,"AVG",'VISSIM Travel Time Outputs'!$B:$B,BW$9),"-")</f>
        <v>-</v>
      </c>
      <c r="BX99" s="380" t="str">
        <f>IFERROR(AVERAGEIFS('VISSIM Travel Time Outputs'!$G:$G,'VISSIM Travel Time Outputs'!$D:$D,$D99,'VISSIM Travel Time Outputs'!$A:$A,"AVG",'VISSIM Travel Time Outputs'!$B:$B,BX$9),"-")</f>
        <v>-</v>
      </c>
      <c r="BY99" s="380" t="str">
        <f>IFERROR(AVERAGEIFS('VISSIM Travel Time Outputs'!$G:$G,'VISSIM Travel Time Outputs'!$D:$D,$D99,'VISSIM Travel Time Outputs'!$A:$A,"AVG",'VISSIM Travel Time Outputs'!$B:$B,BY$9),"-")</f>
        <v>-</v>
      </c>
      <c r="BZ99" s="380" t="str">
        <f>IFERROR(AVERAGEIFS('VISSIM Travel Time Outputs'!$G:$G,'VISSIM Travel Time Outputs'!$D:$D,$D99,'VISSIM Travel Time Outputs'!$A:$A,"AVG",'VISSIM Travel Time Outputs'!$B:$B,BZ$9),"-")</f>
        <v>-</v>
      </c>
      <c r="CA99" s="381" t="str">
        <f>IFERROR(AVERAGEIFS('VISSIM Travel Time Outputs'!$G:$G,'VISSIM Travel Time Outputs'!$D:$D,$D99,'VISSIM Travel Time Outputs'!$A:$A,"AVG",'VISSIM Travel Time Outputs'!$B:$B,CA$9),"-")</f>
        <v>-</v>
      </c>
      <c r="CB99" s="304"/>
      <c r="CC99" s="259" t="str">
        <f t="shared" si="38"/>
        <v>--</v>
      </c>
      <c r="CD99" s="410" t="str">
        <f t="shared" si="39"/>
        <v>--</v>
      </c>
      <c r="CE99" s="381">
        <f t="shared" si="40"/>
        <v>0</v>
      </c>
      <c r="CF99" s="387"/>
      <c r="CG99" s="259" t="str">
        <f>IFERROR(GETPIVOTDATA("Average of TRAVTM(31)",#REF!,"TIMEINT",CG$9,"VEHICLETRAVELTIMEMEASUREMENT",$D99)/3600/24,"--")</f>
        <v>--</v>
      </c>
      <c r="CH99" s="36" t="str">
        <f>IFERROR(GETPIVOTDATA("Average of TRAVTM(31)",#REF!,"TIMEINT",CH$9,"VEHICLETRAVELTIMEMEASUREMENT",$D99)/3600/24,"--")</f>
        <v>--</v>
      </c>
      <c r="CI99" s="36" t="str">
        <f>IFERROR(GETPIVOTDATA("Average of TRAVTM(31)",#REF!,"TIMEINT",CI$9,"VEHICLETRAVELTIMEMEASUREMENT",$D99)/3600/24,"--")</f>
        <v>--</v>
      </c>
      <c r="CJ99" s="36" t="str">
        <f>IFERROR(GETPIVOTDATA("Average of TRAVTM(31)",#REF!,"TIMEINT",CJ$9,"VEHICLETRAVELTIMEMEASUREMENT",$D99)/3600/24,"--")</f>
        <v>--</v>
      </c>
      <c r="CK99" s="36" t="str">
        <f>IFERROR(GETPIVOTDATA("Average of TRAVTM(31)",#REF!,"TIMEINT",CK$9,"VEHICLETRAVELTIMEMEASUREMENT",$D99)/3600/24,"--")</f>
        <v>--</v>
      </c>
      <c r="CL99" s="36" t="str">
        <f>IFERROR(GETPIVOTDATA("Average of TRAVTM(31)",#REF!,"TIMEINT",CL$9,"VEHICLETRAVELTIMEMEASUREMENT",$D99)/3600/24,"--")</f>
        <v>--</v>
      </c>
      <c r="CM99" s="36" t="str">
        <f>IFERROR(GETPIVOTDATA("Average of TRAVTM(31)",#REF!,"TIMEINT",CM$9,"VEHICLETRAVELTIMEMEASUREMENT",$D99)/3600/24,"--")</f>
        <v>--</v>
      </c>
      <c r="CN99" s="36" t="str">
        <f>IFERROR(GETPIVOTDATA("Average of TRAVTM(31)",#REF!,"TIMEINT",CN$9,"VEHICLETRAVELTIMEMEASUREMENT",$D99)/3600/24,"--")</f>
        <v>--</v>
      </c>
      <c r="CO99" s="36" t="str">
        <f>IFERROR(GETPIVOTDATA("Average of TRAVTM(31)",#REF!,"TIMEINT",CO$9,"VEHICLETRAVELTIMEMEASUREMENT",$D99)/3600/24,"--")</f>
        <v>--</v>
      </c>
      <c r="CP99" s="36" t="str">
        <f>IFERROR(GETPIVOTDATA("Average of TRAVTM(31)",#REF!,"TIMEINT",CP$9,"VEHICLETRAVELTIMEMEASUREMENT",$D99)/3600/24,"--")</f>
        <v>--</v>
      </c>
      <c r="CQ99" s="36" t="str">
        <f>IFERROR(GETPIVOTDATA("Average of TRAVTM(31)",#REF!,"TIMEINT",CQ$9,"VEHICLETRAVELTIMEMEASUREMENT",$D99)/3600/24,"--")</f>
        <v>--</v>
      </c>
      <c r="CR99" s="36" t="str">
        <f>IFERROR(GETPIVOTDATA("Average of TRAVTM(31)",#REF!,"TIMEINT",CR$9,"VEHICLETRAVELTIMEMEASUREMENT",$D99)/3600/24,"--")</f>
        <v>--</v>
      </c>
      <c r="CS99" s="36" t="str">
        <f>IFERROR(GETPIVOTDATA("Average of TRAVTM(31)",#REF!,"TIMEINT",CS$9,"VEHICLETRAVELTIMEMEASUREMENT",$D99)/3600/24,"--")</f>
        <v>--</v>
      </c>
      <c r="CT99" s="36" t="str">
        <f>IFERROR(GETPIVOTDATA("Average of TRAVTM(31)",#REF!,"TIMEINT",CT$9,"VEHICLETRAVELTIMEMEASUREMENT",$D99)/3600/24,"--")</f>
        <v>--</v>
      </c>
      <c r="CU99" s="36" t="str">
        <f>IFERROR(GETPIVOTDATA("Average of TRAVTM(31)",#REF!,"TIMEINT",CU$9,"VEHICLETRAVELTIMEMEASUREMENT",$D99)/3600/24,"--")</f>
        <v>--</v>
      </c>
      <c r="CV99" s="177" t="str">
        <f>IFERROR(GETPIVOTDATA("Average of TRAVTM(31)",#REF!,"TIMEINT",CV$9,"VEHICLETRAVELTIMEMEASUREMENT",$D99)/3600/24,"--")</f>
        <v>--</v>
      </c>
      <c r="CW99" s="387"/>
      <c r="CX99" s="379" t="str">
        <f>IFERROR(GETPIVOTDATA("Average of VEHS(31)",#REF!,"TIMEINT",CX$9,"VEHICLETRAVELTIMEMEASUREMENT",$D99),"--")</f>
        <v>--</v>
      </c>
      <c r="CY99" s="380" t="str">
        <f>IFERROR(GETPIVOTDATA("Average of VEHS(31)",#REF!,"TIMEINT",CY$9,"VEHICLETRAVELTIMEMEASUREMENT",$D99),"--")</f>
        <v>--</v>
      </c>
      <c r="CZ99" s="380" t="str">
        <f>IFERROR(GETPIVOTDATA("Average of VEHS(31)",#REF!,"TIMEINT",CZ$9,"VEHICLETRAVELTIMEMEASUREMENT",$D99),"--")</f>
        <v>--</v>
      </c>
      <c r="DA99" s="380" t="str">
        <f>IFERROR(GETPIVOTDATA("Average of VEHS(31)",#REF!,"TIMEINT",DA$9,"VEHICLETRAVELTIMEMEASUREMENT",$D99),"--")</f>
        <v>--</v>
      </c>
      <c r="DB99" s="380" t="str">
        <f>IFERROR(GETPIVOTDATA("Average of VEHS(31)",#REF!,"TIMEINT",DB$9,"VEHICLETRAVELTIMEMEASUREMENT",$D99),"--")</f>
        <v>--</v>
      </c>
      <c r="DC99" s="380" t="str">
        <f>IFERROR(GETPIVOTDATA("Average of VEHS(31)",#REF!,"TIMEINT",DC$9,"VEHICLETRAVELTIMEMEASUREMENT",$D99),"--")</f>
        <v>--</v>
      </c>
      <c r="DD99" s="380" t="str">
        <f>IFERROR(GETPIVOTDATA("Average of VEHS(31)",#REF!,"TIMEINT",DD$9,"VEHICLETRAVELTIMEMEASUREMENT",$D99),"--")</f>
        <v>--</v>
      </c>
      <c r="DE99" s="380" t="str">
        <f>IFERROR(GETPIVOTDATA("Average of VEHS(31)",#REF!,"TIMEINT",DE$9,"VEHICLETRAVELTIMEMEASUREMENT",$D99),"--")</f>
        <v>--</v>
      </c>
      <c r="DF99" s="380" t="str">
        <f>IFERROR(GETPIVOTDATA("Average of VEHS(31)",#REF!,"TIMEINT",DF$9,"VEHICLETRAVELTIMEMEASUREMENT",$D99),"--")</f>
        <v>--</v>
      </c>
      <c r="DG99" s="380" t="str">
        <f>IFERROR(GETPIVOTDATA("Average of VEHS(31)",#REF!,"TIMEINT",DG$9,"VEHICLETRAVELTIMEMEASUREMENT",$D99),"--")</f>
        <v>--</v>
      </c>
      <c r="DH99" s="380" t="str">
        <f>IFERROR(GETPIVOTDATA("Average of VEHS(31)",#REF!,"TIMEINT",DH$9,"VEHICLETRAVELTIMEMEASUREMENT",$D99),"--")</f>
        <v>--</v>
      </c>
      <c r="DI99" s="380" t="str">
        <f>IFERROR(GETPIVOTDATA("Average of VEHS(31)",#REF!,"TIMEINT",DI$9,"VEHICLETRAVELTIMEMEASUREMENT",$D99),"--")</f>
        <v>--</v>
      </c>
      <c r="DJ99" s="380" t="str">
        <f>IFERROR(GETPIVOTDATA("Average of VEHS(31)",#REF!,"TIMEINT",DJ$9,"VEHICLETRAVELTIMEMEASUREMENT",$D99),"--")</f>
        <v>--</v>
      </c>
      <c r="DK99" s="380" t="str">
        <f>IFERROR(GETPIVOTDATA("Average of VEHS(31)",#REF!,"TIMEINT",DK$9,"VEHICLETRAVELTIMEMEASUREMENT",$D99),"--")</f>
        <v>--</v>
      </c>
      <c r="DL99" s="380" t="str">
        <f>IFERROR(GETPIVOTDATA("Average of VEHS(31)",#REF!,"TIMEINT",DL$9,"VEHICLETRAVELTIMEMEASUREMENT",$D99),"--")</f>
        <v>--</v>
      </c>
      <c r="DM99" s="381" t="str">
        <f>IFERROR(GETPIVOTDATA("Average of VEHS(31)",#REF!,"TIMEINT",DM$9,"VEHICLETRAVELTIMEMEASUREMENT",$D99),"--")</f>
        <v>--</v>
      </c>
      <c r="DN99" s="387"/>
      <c r="DO99" s="259" t="str">
        <f t="shared" si="41"/>
        <v>--</v>
      </c>
      <c r="DP99" s="410" t="str">
        <f t="shared" si="42"/>
        <v>--</v>
      </c>
      <c r="DQ99" s="381">
        <f t="shared" si="43"/>
        <v>0</v>
      </c>
      <c r="DR99" s="305"/>
      <c r="DS99" s="259" t="str">
        <f>IFERROR(TIME(0,0,AVERAGEIFS('VISSIM Travel Time Outputs'!$K:$K,'VISSIM Travel Time Outputs'!$D:$D,$D99,'VISSIM Travel Time Outputs'!$A:$A,"AVG",'VISSIM Travel Time Outputs'!$B:$B,DS$9)),"-")</f>
        <v>-</v>
      </c>
      <c r="DT99" s="36" t="str">
        <f>IFERROR(TIME(0,0,AVERAGEIFS('VISSIM Travel Time Outputs'!$K:$K,'VISSIM Travel Time Outputs'!$D:$D,$D99,'VISSIM Travel Time Outputs'!$A:$A,"AVG",'VISSIM Travel Time Outputs'!$B:$B,DT$9)),"-")</f>
        <v>-</v>
      </c>
      <c r="DU99" s="36" t="str">
        <f>IFERROR(TIME(0,0,AVERAGEIFS('VISSIM Travel Time Outputs'!$K:$K,'VISSIM Travel Time Outputs'!$D:$D,$D99,'VISSIM Travel Time Outputs'!$A:$A,"AVG",'VISSIM Travel Time Outputs'!$B:$B,DU$9)),"-")</f>
        <v>-</v>
      </c>
      <c r="DV99" s="36" t="str">
        <f>IFERROR(TIME(0,0,AVERAGEIFS('VISSIM Travel Time Outputs'!$K:$K,'VISSIM Travel Time Outputs'!$D:$D,$D99,'VISSIM Travel Time Outputs'!$A:$A,"AVG",'VISSIM Travel Time Outputs'!$B:$B,DV$9)),"-")</f>
        <v>-</v>
      </c>
      <c r="DW99" s="36" t="str">
        <f>IFERROR(TIME(0,0,AVERAGEIFS('VISSIM Travel Time Outputs'!$K:$K,'VISSIM Travel Time Outputs'!$D:$D,$D99,'VISSIM Travel Time Outputs'!$A:$A,"AVG",'VISSIM Travel Time Outputs'!$B:$B,DW$9)),"-")</f>
        <v>-</v>
      </c>
      <c r="DX99" s="36" t="str">
        <f>IFERROR(TIME(0,0,AVERAGEIFS('VISSIM Travel Time Outputs'!$K:$K,'VISSIM Travel Time Outputs'!$D:$D,$D99,'VISSIM Travel Time Outputs'!$A:$A,"AVG",'VISSIM Travel Time Outputs'!$B:$B,DX$9)),"-")</f>
        <v>-</v>
      </c>
      <c r="DY99" s="36" t="str">
        <f>IFERROR(TIME(0,0,AVERAGEIFS('VISSIM Travel Time Outputs'!$K:$K,'VISSIM Travel Time Outputs'!$D:$D,$D99,'VISSIM Travel Time Outputs'!$A:$A,"AVG",'VISSIM Travel Time Outputs'!$B:$B,DY$9)),"-")</f>
        <v>-</v>
      </c>
      <c r="DZ99" s="36" t="str">
        <f>IFERROR(TIME(0,0,AVERAGEIFS('VISSIM Travel Time Outputs'!$K:$K,'VISSIM Travel Time Outputs'!$D:$D,$D99,'VISSIM Travel Time Outputs'!$A:$A,"AVG",'VISSIM Travel Time Outputs'!$B:$B,DZ$9)),"-")</f>
        <v>-</v>
      </c>
      <c r="EA99" s="36" t="str">
        <f>IFERROR(TIME(0,0,AVERAGEIFS('VISSIM Travel Time Outputs'!$K:$K,'VISSIM Travel Time Outputs'!$D:$D,$D99,'VISSIM Travel Time Outputs'!$A:$A,"AVG",'VISSIM Travel Time Outputs'!$B:$B,EA$9)),"-")</f>
        <v>-</v>
      </c>
      <c r="EB99" s="36" t="str">
        <f>IFERROR(TIME(0,0,AVERAGEIFS('VISSIM Travel Time Outputs'!$K:$K,'VISSIM Travel Time Outputs'!$D:$D,$D99,'VISSIM Travel Time Outputs'!$A:$A,"AVG",'VISSIM Travel Time Outputs'!$B:$B,EB$9)),"-")</f>
        <v>-</v>
      </c>
      <c r="EC99" s="36" t="str">
        <f>IFERROR(TIME(0,0,AVERAGEIFS('VISSIM Travel Time Outputs'!$K:$K,'VISSIM Travel Time Outputs'!$D:$D,$D99,'VISSIM Travel Time Outputs'!$A:$A,"AVG",'VISSIM Travel Time Outputs'!$B:$B,EC$9)),"-")</f>
        <v>-</v>
      </c>
      <c r="ED99" s="36" t="str">
        <f>IFERROR(TIME(0,0,AVERAGEIFS('VISSIM Travel Time Outputs'!$K:$K,'VISSIM Travel Time Outputs'!$D:$D,$D99,'VISSIM Travel Time Outputs'!$A:$A,"AVG",'VISSIM Travel Time Outputs'!$B:$B,ED$9)),"-")</f>
        <v>-</v>
      </c>
      <c r="EE99" s="36" t="str">
        <f>IFERROR(TIME(0,0,AVERAGEIFS('VISSIM Travel Time Outputs'!$K:$K,'VISSIM Travel Time Outputs'!$D:$D,$D99,'VISSIM Travel Time Outputs'!$A:$A,"AVG",'VISSIM Travel Time Outputs'!$B:$B,EE$9)),"-")</f>
        <v>-</v>
      </c>
      <c r="EF99" s="36" t="str">
        <f>IFERROR(TIME(0,0,AVERAGEIFS('VISSIM Travel Time Outputs'!$K:$K,'VISSIM Travel Time Outputs'!$D:$D,$D99,'VISSIM Travel Time Outputs'!$A:$A,"AVG",'VISSIM Travel Time Outputs'!$B:$B,EF$9)),"-")</f>
        <v>-</v>
      </c>
      <c r="EG99" s="36" t="str">
        <f>IFERROR(TIME(0,0,AVERAGEIFS('VISSIM Travel Time Outputs'!$K:$K,'VISSIM Travel Time Outputs'!$D:$D,$D99,'VISSIM Travel Time Outputs'!$A:$A,"AVG",'VISSIM Travel Time Outputs'!$B:$B,EG$9)),"-")</f>
        <v>-</v>
      </c>
      <c r="EH99" s="177" t="str">
        <f>IFERROR(TIME(0,0,AVERAGEIFS('VISSIM Travel Time Outputs'!$K:$K,'VISSIM Travel Time Outputs'!$D:$D,$D99,'VISSIM Travel Time Outputs'!$A:$A,"AVG",'VISSIM Travel Time Outputs'!$B:$B,EH$9)),"-")</f>
        <v>-</v>
      </c>
      <c r="EI99" s="164"/>
      <c r="EJ99" s="379" t="str">
        <f>IFERROR(AVERAGEIFS('VISSIM Travel Time Outputs'!$H:$H,'VISSIM Travel Time Outputs'!$D:$D,$D99,'VISSIM Travel Time Outputs'!$A:$A,"AVG",'VISSIM Travel Time Outputs'!$B:$B,EJ$9),"-")</f>
        <v>-</v>
      </c>
      <c r="EK99" s="380" t="str">
        <f>IFERROR(AVERAGEIFS('VISSIM Travel Time Outputs'!$H:$H,'VISSIM Travel Time Outputs'!$D:$D,$D99,'VISSIM Travel Time Outputs'!$A:$A,"AVG",'VISSIM Travel Time Outputs'!$B:$B,EK$9),"-")</f>
        <v>-</v>
      </c>
      <c r="EL99" s="380" t="str">
        <f>IFERROR(AVERAGEIFS('VISSIM Travel Time Outputs'!$H:$H,'VISSIM Travel Time Outputs'!$D:$D,$D99,'VISSIM Travel Time Outputs'!$A:$A,"AVG",'VISSIM Travel Time Outputs'!$B:$B,EL$9),"-")</f>
        <v>-</v>
      </c>
      <c r="EM99" s="380" t="str">
        <f>IFERROR(AVERAGEIFS('VISSIM Travel Time Outputs'!$H:$H,'VISSIM Travel Time Outputs'!$D:$D,$D99,'VISSIM Travel Time Outputs'!$A:$A,"AVG",'VISSIM Travel Time Outputs'!$B:$B,EM$9),"-")</f>
        <v>-</v>
      </c>
      <c r="EN99" s="380" t="str">
        <f>IFERROR(AVERAGEIFS('VISSIM Travel Time Outputs'!$H:$H,'VISSIM Travel Time Outputs'!$D:$D,$D99,'VISSIM Travel Time Outputs'!$A:$A,"AVG",'VISSIM Travel Time Outputs'!$B:$B,EN$9),"-")</f>
        <v>-</v>
      </c>
      <c r="EO99" s="380" t="str">
        <f>IFERROR(AVERAGEIFS('VISSIM Travel Time Outputs'!$H:$H,'VISSIM Travel Time Outputs'!$D:$D,$D99,'VISSIM Travel Time Outputs'!$A:$A,"AVG",'VISSIM Travel Time Outputs'!$B:$B,EO$9),"-")</f>
        <v>-</v>
      </c>
      <c r="EP99" s="380" t="str">
        <f>IFERROR(AVERAGEIFS('VISSIM Travel Time Outputs'!$H:$H,'VISSIM Travel Time Outputs'!$D:$D,$D99,'VISSIM Travel Time Outputs'!$A:$A,"AVG",'VISSIM Travel Time Outputs'!$B:$B,EP$9),"-")</f>
        <v>-</v>
      </c>
      <c r="EQ99" s="380" t="str">
        <f>IFERROR(AVERAGEIFS('VISSIM Travel Time Outputs'!$H:$H,'VISSIM Travel Time Outputs'!$D:$D,$D99,'VISSIM Travel Time Outputs'!$A:$A,"AVG",'VISSIM Travel Time Outputs'!$B:$B,EQ$9),"-")</f>
        <v>-</v>
      </c>
      <c r="ER99" s="380" t="str">
        <f>IFERROR(AVERAGEIFS('VISSIM Travel Time Outputs'!$H:$H,'VISSIM Travel Time Outputs'!$D:$D,$D99,'VISSIM Travel Time Outputs'!$A:$A,"AVG",'VISSIM Travel Time Outputs'!$B:$B,ER$9),"-")</f>
        <v>-</v>
      </c>
      <c r="ES99" s="380" t="str">
        <f>IFERROR(AVERAGEIFS('VISSIM Travel Time Outputs'!$H:$H,'VISSIM Travel Time Outputs'!$D:$D,$D99,'VISSIM Travel Time Outputs'!$A:$A,"AVG",'VISSIM Travel Time Outputs'!$B:$B,ES$9),"-")</f>
        <v>-</v>
      </c>
      <c r="ET99" s="380" t="str">
        <f>IFERROR(AVERAGEIFS('VISSIM Travel Time Outputs'!$H:$H,'VISSIM Travel Time Outputs'!$D:$D,$D99,'VISSIM Travel Time Outputs'!$A:$A,"AVG",'VISSIM Travel Time Outputs'!$B:$B,ET$9),"-")</f>
        <v>-</v>
      </c>
      <c r="EU99" s="380" t="str">
        <f>IFERROR(AVERAGEIFS('VISSIM Travel Time Outputs'!$H:$H,'VISSIM Travel Time Outputs'!$D:$D,$D99,'VISSIM Travel Time Outputs'!$A:$A,"AVG",'VISSIM Travel Time Outputs'!$B:$B,EU$9),"-")</f>
        <v>-</v>
      </c>
      <c r="EV99" s="380" t="str">
        <f>IFERROR(AVERAGEIFS('VISSIM Travel Time Outputs'!$H:$H,'VISSIM Travel Time Outputs'!$D:$D,$D99,'VISSIM Travel Time Outputs'!$A:$A,"AVG",'VISSIM Travel Time Outputs'!$B:$B,EV$9),"-")</f>
        <v>-</v>
      </c>
      <c r="EW99" s="380" t="str">
        <f>IFERROR(AVERAGEIFS('VISSIM Travel Time Outputs'!$H:$H,'VISSIM Travel Time Outputs'!$D:$D,$D99,'VISSIM Travel Time Outputs'!$A:$A,"AVG",'VISSIM Travel Time Outputs'!$B:$B,EW$9),"-")</f>
        <v>-</v>
      </c>
      <c r="EX99" s="380" t="str">
        <f>IFERROR(AVERAGEIFS('VISSIM Travel Time Outputs'!$H:$H,'VISSIM Travel Time Outputs'!$D:$D,$D99,'VISSIM Travel Time Outputs'!$A:$A,"AVG",'VISSIM Travel Time Outputs'!$B:$B,EX$9),"-")</f>
        <v>-</v>
      </c>
      <c r="EY99" s="381" t="str">
        <f>IFERROR(AVERAGEIFS('VISSIM Travel Time Outputs'!$H:$H,'VISSIM Travel Time Outputs'!$D:$D,$D99,'VISSIM Travel Time Outputs'!$A:$A,"AVG",'VISSIM Travel Time Outputs'!$B:$B,EY$9),"-")</f>
        <v>-</v>
      </c>
      <c r="EZ99" s="304"/>
      <c r="FA99" s="259" t="str">
        <f t="shared" si="44"/>
        <v>--</v>
      </c>
      <c r="FB99" s="410" t="str">
        <f t="shared" si="45"/>
        <v>--</v>
      </c>
      <c r="FC99" s="381">
        <f t="shared" si="46"/>
        <v>0</v>
      </c>
      <c r="FD99" s="387"/>
      <c r="FE99" s="259" t="str">
        <f>IFERROR(GETPIVOTDATA("Average of TRAVTM(40)",#REF!,"TIMEINT",FE$9,"VEHICLETRAVELTIMEMEASUREMENT",$D99)/3600/24,"--")</f>
        <v>--</v>
      </c>
      <c r="FF99" s="36" t="str">
        <f>IFERROR(GETPIVOTDATA("Average of TRAVTM(40)",#REF!,"TIMEINT",FF$9,"VEHICLETRAVELTIMEMEASUREMENT",$D99)/3600/24,"--")</f>
        <v>--</v>
      </c>
      <c r="FG99" s="36" t="str">
        <f>IFERROR(GETPIVOTDATA("Average of TRAVTM(40)",#REF!,"TIMEINT",FG$9,"VEHICLETRAVELTIMEMEASUREMENT",$D99)/3600/24,"--")</f>
        <v>--</v>
      </c>
      <c r="FH99" s="36" t="str">
        <f>IFERROR(GETPIVOTDATA("Average of TRAVTM(40)",#REF!,"TIMEINT",FH$9,"VEHICLETRAVELTIMEMEASUREMENT",$D99)/3600/24,"--")</f>
        <v>--</v>
      </c>
      <c r="FI99" s="36" t="str">
        <f>IFERROR(GETPIVOTDATA("Average of TRAVTM(40)",#REF!,"TIMEINT",FI$9,"VEHICLETRAVELTIMEMEASUREMENT",$D99)/3600/24,"--")</f>
        <v>--</v>
      </c>
      <c r="FJ99" s="36" t="str">
        <f>IFERROR(GETPIVOTDATA("Average of TRAVTM(40)",#REF!,"TIMEINT",FJ$9,"VEHICLETRAVELTIMEMEASUREMENT",$D99)/3600/24,"--")</f>
        <v>--</v>
      </c>
      <c r="FK99" s="36" t="str">
        <f>IFERROR(GETPIVOTDATA("Average of TRAVTM(40)",#REF!,"TIMEINT",FK$9,"VEHICLETRAVELTIMEMEASUREMENT",$D99)/3600/24,"--")</f>
        <v>--</v>
      </c>
      <c r="FL99" s="36" t="str">
        <f>IFERROR(GETPIVOTDATA("Average of TRAVTM(40)",#REF!,"TIMEINT",FL$9,"VEHICLETRAVELTIMEMEASUREMENT",$D99)/3600/24,"--")</f>
        <v>--</v>
      </c>
      <c r="FM99" s="36" t="str">
        <f>IFERROR(GETPIVOTDATA("Average of TRAVTM(40)",#REF!,"TIMEINT",FM$9,"VEHICLETRAVELTIMEMEASUREMENT",$D99)/3600/24,"--")</f>
        <v>--</v>
      </c>
      <c r="FN99" s="36" t="str">
        <f>IFERROR(GETPIVOTDATA("Average of TRAVTM(40)",#REF!,"TIMEINT",FN$9,"VEHICLETRAVELTIMEMEASUREMENT",$D99)/3600/24,"--")</f>
        <v>--</v>
      </c>
      <c r="FO99" s="36" t="str">
        <f>IFERROR(GETPIVOTDATA("Average of TRAVTM(40)",#REF!,"TIMEINT",FO$9,"VEHICLETRAVELTIMEMEASUREMENT",$D99)/3600/24,"--")</f>
        <v>--</v>
      </c>
      <c r="FP99" s="36" t="str">
        <f>IFERROR(GETPIVOTDATA("Average of TRAVTM(40)",#REF!,"TIMEINT",FP$9,"VEHICLETRAVELTIMEMEASUREMENT",$D99)/3600/24,"--")</f>
        <v>--</v>
      </c>
      <c r="FQ99" s="36" t="str">
        <f>IFERROR(GETPIVOTDATA("Average of TRAVTM(40)",#REF!,"TIMEINT",FQ$9,"VEHICLETRAVELTIMEMEASUREMENT",$D99)/3600/24,"--")</f>
        <v>--</v>
      </c>
      <c r="FR99" s="36" t="str">
        <f>IFERROR(GETPIVOTDATA("Average of TRAVTM(40)",#REF!,"TIMEINT",FR$9,"VEHICLETRAVELTIMEMEASUREMENT",$D99)/3600/24,"--")</f>
        <v>--</v>
      </c>
      <c r="FS99" s="36" t="str">
        <f>IFERROR(GETPIVOTDATA("Average of TRAVTM(40)",#REF!,"TIMEINT",FS$9,"VEHICLETRAVELTIMEMEASUREMENT",$D99)/3600/24,"--")</f>
        <v>--</v>
      </c>
      <c r="FT99" s="177" t="str">
        <f>IFERROR(GETPIVOTDATA("Average of TRAVTM(40)",#REF!,"TIMEINT",FT$9,"VEHICLETRAVELTIMEMEASUREMENT",$D99)/3600/24,"--")</f>
        <v>--</v>
      </c>
      <c r="FU99" s="387"/>
      <c r="FV99" s="379" t="str">
        <f>IFERROR(GETPIVOTDATA("Average of VEHS(40)",#REF!,"TIMEINT",FV$9,"VEHICLETRAVELTIMEMEASUREMENT",$D99),"--")</f>
        <v>--</v>
      </c>
      <c r="FW99" s="380" t="str">
        <f>IFERROR(GETPIVOTDATA("Average of VEHS(40)",#REF!,"TIMEINT",FW$9,"VEHICLETRAVELTIMEMEASUREMENT",$D99),"--")</f>
        <v>--</v>
      </c>
      <c r="FX99" s="380" t="str">
        <f>IFERROR(GETPIVOTDATA("Average of VEHS(40)",#REF!,"TIMEINT",FX$9,"VEHICLETRAVELTIMEMEASUREMENT",$D99),"--")</f>
        <v>--</v>
      </c>
      <c r="FY99" s="380" t="str">
        <f>IFERROR(GETPIVOTDATA("Average of VEHS(40)",#REF!,"TIMEINT",FY$9,"VEHICLETRAVELTIMEMEASUREMENT",$D99),"--")</f>
        <v>--</v>
      </c>
      <c r="FZ99" s="380" t="str">
        <f>IFERROR(GETPIVOTDATA("Average of VEHS(40)",#REF!,"TIMEINT",FZ$9,"VEHICLETRAVELTIMEMEASUREMENT",$D99),"--")</f>
        <v>--</v>
      </c>
      <c r="GA99" s="380" t="str">
        <f>IFERROR(GETPIVOTDATA("Average of VEHS(40)",#REF!,"TIMEINT",GA$9,"VEHICLETRAVELTIMEMEASUREMENT",$D99),"--")</f>
        <v>--</v>
      </c>
      <c r="GB99" s="380" t="str">
        <f>IFERROR(GETPIVOTDATA("Average of VEHS(40)",#REF!,"TIMEINT",GB$9,"VEHICLETRAVELTIMEMEASUREMENT",$D99),"--")</f>
        <v>--</v>
      </c>
      <c r="GC99" s="380" t="str">
        <f>IFERROR(GETPIVOTDATA("Average of VEHS(40)",#REF!,"TIMEINT",GC$9,"VEHICLETRAVELTIMEMEASUREMENT",$D99),"--")</f>
        <v>--</v>
      </c>
      <c r="GD99" s="380" t="str">
        <f>IFERROR(GETPIVOTDATA("Average of VEHS(40)",#REF!,"TIMEINT",GD$9,"VEHICLETRAVELTIMEMEASUREMENT",$D99),"--")</f>
        <v>--</v>
      </c>
      <c r="GE99" s="380" t="str">
        <f>IFERROR(GETPIVOTDATA("Average of VEHS(40)",#REF!,"TIMEINT",GE$9,"VEHICLETRAVELTIMEMEASUREMENT",$D99),"--")</f>
        <v>--</v>
      </c>
      <c r="GF99" s="380" t="str">
        <f>IFERROR(GETPIVOTDATA("Average of VEHS(40)",#REF!,"TIMEINT",GF$9,"VEHICLETRAVELTIMEMEASUREMENT",$D99),"--")</f>
        <v>--</v>
      </c>
      <c r="GG99" s="380" t="str">
        <f>IFERROR(GETPIVOTDATA("Average of VEHS(40)",#REF!,"TIMEINT",GG$9,"VEHICLETRAVELTIMEMEASUREMENT",$D99),"--")</f>
        <v>--</v>
      </c>
      <c r="GH99" s="380" t="str">
        <f>IFERROR(GETPIVOTDATA("Average of VEHS(40)",#REF!,"TIMEINT",GH$9,"VEHICLETRAVELTIMEMEASUREMENT",$D99),"--")</f>
        <v>--</v>
      </c>
      <c r="GI99" s="380" t="str">
        <f>IFERROR(GETPIVOTDATA("Average of VEHS(40)",#REF!,"TIMEINT",GI$9,"VEHICLETRAVELTIMEMEASUREMENT",$D99),"--")</f>
        <v>--</v>
      </c>
      <c r="GJ99" s="380" t="str">
        <f>IFERROR(GETPIVOTDATA("Average of VEHS(40)",#REF!,"TIMEINT",GJ$9,"VEHICLETRAVELTIMEMEASUREMENT",$D99),"--")</f>
        <v>--</v>
      </c>
      <c r="GK99" s="381" t="str">
        <f>IFERROR(GETPIVOTDATA("Average of VEHS(40)",#REF!,"TIMEINT",GK$9,"VEHICLETRAVELTIMEMEASUREMENT",$D99),"--")</f>
        <v>--</v>
      </c>
      <c r="GL99" s="387"/>
      <c r="GM99" s="259" t="str">
        <f t="shared" si="47"/>
        <v>--</v>
      </c>
      <c r="GN99" s="410" t="str">
        <f t="shared" si="48"/>
        <v>--</v>
      </c>
      <c r="GO99" s="381">
        <f t="shared" si="49"/>
        <v>0</v>
      </c>
      <c r="GP99" s="387"/>
      <c r="GQ99" s="259" t="str">
        <f>IFERROR(GETPIVOTDATA("Average of TRAVTM(60)",#REF!,"TIMEINT",GQ$9,"VEHICLETRAVELTIMEMEASUREMENT",$D99)/3600/24,"--")</f>
        <v>--</v>
      </c>
      <c r="GR99" s="36" t="str">
        <f>IFERROR(GETPIVOTDATA("Average of TRAVTM(60)",#REF!,"TIMEINT",GR$9,"VEHICLETRAVELTIMEMEASUREMENT",$D99)/3600/24,"--")</f>
        <v>--</v>
      </c>
      <c r="GS99" s="36" t="str">
        <f>IFERROR(GETPIVOTDATA("Average of TRAVTM(60)",#REF!,"TIMEINT",GS$9,"VEHICLETRAVELTIMEMEASUREMENT",$D99)/3600/24,"--")</f>
        <v>--</v>
      </c>
      <c r="GT99" s="36" t="str">
        <f>IFERROR(GETPIVOTDATA("Average of TRAVTM(60)",#REF!,"TIMEINT",GT$9,"VEHICLETRAVELTIMEMEASUREMENT",$D99)/3600/24,"--")</f>
        <v>--</v>
      </c>
      <c r="GU99" s="36" t="str">
        <f>IFERROR(GETPIVOTDATA("Average of TRAVTM(60)",#REF!,"TIMEINT",GU$9,"VEHICLETRAVELTIMEMEASUREMENT",$D99)/3600/24,"--")</f>
        <v>--</v>
      </c>
      <c r="GV99" s="36" t="str">
        <f>IFERROR(GETPIVOTDATA("Average of TRAVTM(60)",#REF!,"TIMEINT",GV$9,"VEHICLETRAVELTIMEMEASUREMENT",$D99)/3600/24,"--")</f>
        <v>--</v>
      </c>
      <c r="GW99" s="36" t="str">
        <f>IFERROR(GETPIVOTDATA("Average of TRAVTM(60)",#REF!,"TIMEINT",GW$9,"VEHICLETRAVELTIMEMEASUREMENT",$D99)/3600/24,"--")</f>
        <v>--</v>
      </c>
      <c r="GX99" s="36" t="str">
        <f>IFERROR(GETPIVOTDATA("Average of TRAVTM(60)",#REF!,"TIMEINT",GX$9,"VEHICLETRAVELTIMEMEASUREMENT",$D99)/3600/24,"--")</f>
        <v>--</v>
      </c>
      <c r="GY99" s="36" t="str">
        <f>IFERROR(GETPIVOTDATA("Average of TRAVTM(60)",#REF!,"TIMEINT",GY$9,"VEHICLETRAVELTIMEMEASUREMENT",$D99)/3600/24,"--")</f>
        <v>--</v>
      </c>
      <c r="GZ99" s="36" t="str">
        <f>IFERROR(GETPIVOTDATA("Average of TRAVTM(60)",#REF!,"TIMEINT",GZ$9,"VEHICLETRAVELTIMEMEASUREMENT",$D99)/3600/24,"--")</f>
        <v>--</v>
      </c>
      <c r="HA99" s="36" t="str">
        <f>IFERROR(GETPIVOTDATA("Average of TRAVTM(60)",#REF!,"TIMEINT",HA$9,"VEHICLETRAVELTIMEMEASUREMENT",$D99)/3600/24,"--")</f>
        <v>--</v>
      </c>
      <c r="HB99" s="36" t="str">
        <f>IFERROR(GETPIVOTDATA("Average of TRAVTM(60)",#REF!,"TIMEINT",HB$9,"VEHICLETRAVELTIMEMEASUREMENT",$D99)/3600/24,"--")</f>
        <v>--</v>
      </c>
      <c r="HC99" s="36" t="str">
        <f>IFERROR(GETPIVOTDATA("Average of TRAVTM(60)",#REF!,"TIMEINT",HC$9,"VEHICLETRAVELTIMEMEASUREMENT",$D99)/3600/24,"--")</f>
        <v>--</v>
      </c>
      <c r="HD99" s="36" t="str">
        <f>IFERROR(GETPIVOTDATA("Average of TRAVTM(60)",#REF!,"TIMEINT",HD$9,"VEHICLETRAVELTIMEMEASUREMENT",$D99)/3600/24,"--")</f>
        <v>--</v>
      </c>
      <c r="HE99" s="36" t="str">
        <f>IFERROR(GETPIVOTDATA("Average of TRAVTM(60)",#REF!,"TIMEINT",HE$9,"VEHICLETRAVELTIMEMEASUREMENT",$D99)/3600/24,"--")</f>
        <v>--</v>
      </c>
      <c r="HF99" s="177" t="str">
        <f>IFERROR(GETPIVOTDATA("Average of TRAVTM(60)",#REF!,"TIMEINT",HF$9,"VEHICLETRAVELTIMEMEASUREMENT",$D99)/3600/24,"--")</f>
        <v>--</v>
      </c>
      <c r="HG99" s="387"/>
      <c r="HH99" s="379" t="str">
        <f>IFERROR(GETPIVOTDATA("Average of VEHS(60)",#REF!,"TIMEINT",HH$9,"VEHICLETRAVELTIMEMEASUREMENT",$D99),"--")</f>
        <v>--</v>
      </c>
      <c r="HI99" s="380" t="str">
        <f>IFERROR(GETPIVOTDATA("Average of VEHS(60)",#REF!,"TIMEINT",HI$9,"VEHICLETRAVELTIMEMEASUREMENT",$D99),"--")</f>
        <v>--</v>
      </c>
      <c r="HJ99" s="380" t="str">
        <f>IFERROR(GETPIVOTDATA("Average of VEHS(60)",#REF!,"TIMEINT",HJ$9,"VEHICLETRAVELTIMEMEASUREMENT",$D99),"--")</f>
        <v>--</v>
      </c>
      <c r="HK99" s="380" t="str">
        <f>IFERROR(GETPIVOTDATA("Average of VEHS(60)",#REF!,"TIMEINT",HK$9,"VEHICLETRAVELTIMEMEASUREMENT",$D99),"--")</f>
        <v>--</v>
      </c>
      <c r="HL99" s="380" t="str">
        <f>IFERROR(GETPIVOTDATA("Average of VEHS(60)",#REF!,"TIMEINT",HL$9,"VEHICLETRAVELTIMEMEASUREMENT",$D99),"--")</f>
        <v>--</v>
      </c>
      <c r="HM99" s="380" t="str">
        <f>IFERROR(GETPIVOTDATA("Average of VEHS(60)",#REF!,"TIMEINT",HM$9,"VEHICLETRAVELTIMEMEASUREMENT",$D99),"--")</f>
        <v>--</v>
      </c>
      <c r="HN99" s="380" t="str">
        <f>IFERROR(GETPIVOTDATA("Average of VEHS(60)",#REF!,"TIMEINT",HN$9,"VEHICLETRAVELTIMEMEASUREMENT",$D99),"--")</f>
        <v>--</v>
      </c>
      <c r="HO99" s="380" t="str">
        <f>IFERROR(GETPIVOTDATA("Average of VEHS(60)",#REF!,"TIMEINT",HO$9,"VEHICLETRAVELTIMEMEASUREMENT",$D99),"--")</f>
        <v>--</v>
      </c>
      <c r="HP99" s="380" t="str">
        <f>IFERROR(GETPIVOTDATA("Average of VEHS(60)",#REF!,"TIMEINT",HP$9,"VEHICLETRAVELTIMEMEASUREMENT",$D99),"--")</f>
        <v>--</v>
      </c>
      <c r="HQ99" s="380" t="str">
        <f>IFERROR(GETPIVOTDATA("Average of VEHS(60)",#REF!,"TIMEINT",HQ$9,"VEHICLETRAVELTIMEMEASUREMENT",$D99),"--")</f>
        <v>--</v>
      </c>
      <c r="HR99" s="380" t="str">
        <f>IFERROR(GETPIVOTDATA("Average of VEHS(60)",#REF!,"TIMEINT",HR$9,"VEHICLETRAVELTIMEMEASUREMENT",$D99),"--")</f>
        <v>--</v>
      </c>
      <c r="HS99" s="380" t="str">
        <f>IFERROR(GETPIVOTDATA("Average of VEHS(60)",#REF!,"TIMEINT",HS$9,"VEHICLETRAVELTIMEMEASUREMENT",$D99),"--")</f>
        <v>--</v>
      </c>
      <c r="HT99" s="380" t="str">
        <f>IFERROR(GETPIVOTDATA("Average of VEHS(60)",#REF!,"TIMEINT",HT$9,"VEHICLETRAVELTIMEMEASUREMENT",$D99),"--")</f>
        <v>--</v>
      </c>
      <c r="HU99" s="380" t="str">
        <f>IFERROR(GETPIVOTDATA("Average of VEHS(60)",#REF!,"TIMEINT",HU$9,"VEHICLETRAVELTIMEMEASUREMENT",$D99),"--")</f>
        <v>--</v>
      </c>
      <c r="HV99" s="380" t="str">
        <f>IFERROR(GETPIVOTDATA("Average of VEHS(60)",#REF!,"TIMEINT",HV$9,"VEHICLETRAVELTIMEMEASUREMENT",$D99),"--")</f>
        <v>--</v>
      </c>
      <c r="HW99" s="381" t="str">
        <f>IFERROR(GETPIVOTDATA("Average of VEHS(60)",#REF!,"TIMEINT",HW$9,"VEHICLETRAVELTIMEMEASUREMENT",$D99),"--")</f>
        <v>--</v>
      </c>
      <c r="HX99" s="387"/>
      <c r="HY99" s="259" t="str">
        <f t="shared" si="50"/>
        <v>--</v>
      </c>
      <c r="HZ99" s="410" t="str">
        <f t="shared" si="51"/>
        <v>--</v>
      </c>
      <c r="IA99" s="381">
        <f t="shared" si="52"/>
        <v>0</v>
      </c>
      <c r="IB99" s="716"/>
      <c r="IC99" s="379" t="str">
        <f>IFERROR(AVERAGEIFS('VISSIM Travel Time Outputs'!$L:$L,'VISSIM Travel Time Outputs'!$D:$D,$D99,'VISSIM Travel Time Outputs'!$A:$A,"AVG",'VISSIM Travel Time Outputs'!$B:$B,IC$9),"-")</f>
        <v>-</v>
      </c>
      <c r="ID99" s="380" t="str">
        <f>IFERROR(AVERAGEIFS('VISSIM Travel Time Outputs'!$L:$L,'VISSIM Travel Time Outputs'!$D:$D,$D99,'VISSIM Travel Time Outputs'!$A:$A,"AVG",'VISSIM Travel Time Outputs'!$B:$B,ID$9),"-")</f>
        <v>-</v>
      </c>
      <c r="IE99" s="380" t="str">
        <f>IFERROR(AVERAGEIFS('VISSIM Travel Time Outputs'!$L:$L,'VISSIM Travel Time Outputs'!$D:$D,$D99,'VISSIM Travel Time Outputs'!$A:$A,"AVG",'VISSIM Travel Time Outputs'!$B:$B,IE$9),"-")</f>
        <v>-</v>
      </c>
      <c r="IF99" s="380" t="str">
        <f>IFERROR(AVERAGEIFS('VISSIM Travel Time Outputs'!$L:$L,'VISSIM Travel Time Outputs'!$D:$D,$D99,'VISSIM Travel Time Outputs'!$A:$A,"AVG",'VISSIM Travel Time Outputs'!$B:$B,IF$9),"-")</f>
        <v>-</v>
      </c>
      <c r="IG99" s="380" t="str">
        <f>IFERROR(AVERAGEIFS('VISSIM Travel Time Outputs'!$L:$L,'VISSIM Travel Time Outputs'!$D:$D,$D99,'VISSIM Travel Time Outputs'!$A:$A,"AVG",'VISSIM Travel Time Outputs'!$B:$B,IG$9),"-")</f>
        <v>-</v>
      </c>
      <c r="IH99" s="380" t="str">
        <f>IFERROR(AVERAGEIFS('VISSIM Travel Time Outputs'!$L:$L,'VISSIM Travel Time Outputs'!$D:$D,$D99,'VISSIM Travel Time Outputs'!$A:$A,"AVG",'VISSIM Travel Time Outputs'!$B:$B,IH$9),"-")</f>
        <v>-</v>
      </c>
      <c r="II99" s="380" t="str">
        <f>IFERROR(AVERAGEIFS('VISSIM Travel Time Outputs'!$L:$L,'VISSIM Travel Time Outputs'!$D:$D,$D99,'VISSIM Travel Time Outputs'!$A:$A,"AVG",'VISSIM Travel Time Outputs'!$B:$B,II$9),"-")</f>
        <v>-</v>
      </c>
      <c r="IJ99" s="380" t="str">
        <f>IFERROR(AVERAGEIFS('VISSIM Travel Time Outputs'!$L:$L,'VISSIM Travel Time Outputs'!$D:$D,$D99,'VISSIM Travel Time Outputs'!$A:$A,"AVG",'VISSIM Travel Time Outputs'!$B:$B,IJ$9),"-")</f>
        <v>-</v>
      </c>
      <c r="IK99" s="380" t="str">
        <f>IFERROR(AVERAGEIFS('VISSIM Travel Time Outputs'!$L:$L,'VISSIM Travel Time Outputs'!$D:$D,$D99,'VISSIM Travel Time Outputs'!$A:$A,"AVG",'VISSIM Travel Time Outputs'!$B:$B,IK$9),"-")</f>
        <v>-</v>
      </c>
      <c r="IL99" s="380" t="str">
        <f>IFERROR(AVERAGEIFS('VISSIM Travel Time Outputs'!$L:$L,'VISSIM Travel Time Outputs'!$D:$D,$D99,'VISSIM Travel Time Outputs'!$A:$A,"AVG",'VISSIM Travel Time Outputs'!$B:$B,IL$9),"-")</f>
        <v>-</v>
      </c>
      <c r="IM99" s="380" t="str">
        <f>IFERROR(AVERAGEIFS('VISSIM Travel Time Outputs'!$L:$L,'VISSIM Travel Time Outputs'!$D:$D,$D99,'VISSIM Travel Time Outputs'!$A:$A,"AVG",'VISSIM Travel Time Outputs'!$B:$B,IM$9),"-")</f>
        <v>-</v>
      </c>
      <c r="IN99" s="380" t="str">
        <f>IFERROR(AVERAGEIFS('VISSIM Travel Time Outputs'!$L:$L,'VISSIM Travel Time Outputs'!$D:$D,$D99,'VISSIM Travel Time Outputs'!$A:$A,"AVG",'VISSIM Travel Time Outputs'!$B:$B,IN$9),"-")</f>
        <v>-</v>
      </c>
      <c r="IO99" s="380" t="str">
        <f>IFERROR(AVERAGEIFS('VISSIM Travel Time Outputs'!$L:$L,'VISSIM Travel Time Outputs'!$D:$D,$D99,'VISSIM Travel Time Outputs'!$A:$A,"AVG",'VISSIM Travel Time Outputs'!$B:$B,IO$9),"-")</f>
        <v>-</v>
      </c>
      <c r="IP99" s="380" t="str">
        <f>IFERROR(AVERAGEIFS('VISSIM Travel Time Outputs'!$L:$L,'VISSIM Travel Time Outputs'!$D:$D,$D99,'VISSIM Travel Time Outputs'!$A:$A,"AVG",'VISSIM Travel Time Outputs'!$B:$B,IP$9),"-")</f>
        <v>-</v>
      </c>
      <c r="IQ99" s="380" t="str">
        <f>IFERROR(AVERAGEIFS('VISSIM Travel Time Outputs'!$L:$L,'VISSIM Travel Time Outputs'!$D:$D,$D99,'VISSIM Travel Time Outputs'!$A:$A,"AVG",'VISSIM Travel Time Outputs'!$B:$B,IQ$9),"-")</f>
        <v>-</v>
      </c>
      <c r="IR99" s="381" t="str">
        <f>IFERROR(AVERAGEIFS('VISSIM Travel Time Outputs'!$L:$L,'VISSIM Travel Time Outputs'!$D:$D,$D99,'VISSIM Travel Time Outputs'!$A:$A,"AVG",'VISSIM Travel Time Outputs'!$B:$B,IR$9),"-")</f>
        <v>-</v>
      </c>
      <c r="IS99" s="381" t="str">
        <f t="shared" si="53"/>
        <v>--</v>
      </c>
    </row>
    <row r="100" spans="1:253" x14ac:dyDescent="0.25">
      <c r="A100" s="302" t="str">
        <f t="shared" si="34"/>
        <v>H</v>
      </c>
      <c r="B100" s="375">
        <f t="shared" si="54"/>
        <v>91</v>
      </c>
      <c r="C100" s="475">
        <f>INDEX('Input - Travel Times'!$B$3:$AL$103,MATCH($B100,'Input - Travel Times'!$B$3:$B$103,0),MATCH(C$9,'Input - Travel Times'!$B$3:$AL$3,0))</f>
        <v>0</v>
      </c>
      <c r="D100" s="194">
        <f>INDEX('Input - Travel Times'!$B$3:$AS$103,MATCH($B100,'Input - Travel Times'!$B$3:$B$103,0),MATCH(D$9,'Input - Travel Times'!$B$3:$AS$3,0))</f>
        <v>0</v>
      </c>
      <c r="E100" s="582">
        <f>TIME(0,0,INDEX('Input - Travel Times'!$B$3:$AL$103,MATCH($B100,'Input - Travel Times'!$B$3:$B$103,0),MATCH(E$9,'Input - Travel Times'!$B$3:$AL$3,0)))</f>
        <v>0</v>
      </c>
      <c r="F100" s="582">
        <f>TIME(0,0,INDEX('Input - Travel Times'!$B$3:$AL$103,MATCH($B100,'Input - Travel Times'!$B$3:$B$103,0),MATCH(F$9,'Input - Travel Times'!$B$3:$AL$3,0)))</f>
        <v>0</v>
      </c>
      <c r="G100" s="582">
        <f>TIME(0,0,INDEX('Input - Travel Times'!$B$3:$AL$103,MATCH($B100,'Input - Travel Times'!$B$3:$B$103,0),MATCH(G$9,'Input - Travel Times'!$B$3:$AL$3,0)))</f>
        <v>0</v>
      </c>
      <c r="H100" s="173"/>
      <c r="I100" s="259" t="str">
        <f>IFERROR(TIME(0,0,AVERAGEIFS('VISSIM Travel Time Outputs'!$I:$I,'VISSIM Travel Time Outputs'!$D:$D,$D100,'VISSIM Travel Time Outputs'!$A:$A,"AVG",'VISSIM Travel Time Outputs'!$B:$B,I$9)),"-")</f>
        <v>-</v>
      </c>
      <c r="J100" s="36" t="str">
        <f>IFERROR(TIME(0,0,AVERAGEIFS('VISSIM Travel Time Outputs'!$I:$I,'VISSIM Travel Time Outputs'!$D:$D,$D100,'VISSIM Travel Time Outputs'!$A:$A,"AVG",'VISSIM Travel Time Outputs'!$B:$B,J$9)),"-")</f>
        <v>-</v>
      </c>
      <c r="K100" s="36" t="str">
        <f>IFERROR(TIME(0,0,AVERAGEIFS('VISSIM Travel Time Outputs'!$I:$I,'VISSIM Travel Time Outputs'!$D:$D,$D100,'VISSIM Travel Time Outputs'!$A:$A,"AVG",'VISSIM Travel Time Outputs'!$B:$B,K$9)),"-")</f>
        <v>-</v>
      </c>
      <c r="L100" s="36" t="str">
        <f>IFERROR(TIME(0,0,AVERAGEIFS('VISSIM Travel Time Outputs'!$I:$I,'VISSIM Travel Time Outputs'!$D:$D,$D100,'VISSIM Travel Time Outputs'!$A:$A,"AVG",'VISSIM Travel Time Outputs'!$B:$B,L$9)),"-")</f>
        <v>-</v>
      </c>
      <c r="M100" s="36" t="str">
        <f>IFERROR(TIME(0,0,AVERAGEIFS('VISSIM Travel Time Outputs'!$I:$I,'VISSIM Travel Time Outputs'!$D:$D,$D100,'VISSIM Travel Time Outputs'!$A:$A,"AVG",'VISSIM Travel Time Outputs'!$B:$B,M$9)),"-")</f>
        <v>-</v>
      </c>
      <c r="N100" s="36" t="str">
        <f>IFERROR(TIME(0,0,AVERAGEIFS('VISSIM Travel Time Outputs'!$I:$I,'VISSIM Travel Time Outputs'!$D:$D,$D100,'VISSIM Travel Time Outputs'!$A:$A,"AVG",'VISSIM Travel Time Outputs'!$B:$B,N$9)),"-")</f>
        <v>-</v>
      </c>
      <c r="O100" s="36" t="str">
        <f>IFERROR(TIME(0,0,AVERAGEIFS('VISSIM Travel Time Outputs'!$I:$I,'VISSIM Travel Time Outputs'!$D:$D,$D100,'VISSIM Travel Time Outputs'!$A:$A,"AVG",'VISSIM Travel Time Outputs'!$B:$B,O$9)),"-")</f>
        <v>-</v>
      </c>
      <c r="P100" s="36" t="str">
        <f>IFERROR(TIME(0,0,AVERAGEIFS('VISSIM Travel Time Outputs'!$I:$I,'VISSIM Travel Time Outputs'!$D:$D,$D100,'VISSIM Travel Time Outputs'!$A:$A,"AVG",'VISSIM Travel Time Outputs'!$B:$B,P$9)),"-")</f>
        <v>-</v>
      </c>
      <c r="Q100" s="36" t="str">
        <f>IFERROR(TIME(0,0,AVERAGEIFS('VISSIM Travel Time Outputs'!$I:$I,'VISSIM Travel Time Outputs'!$D:$D,$D100,'VISSIM Travel Time Outputs'!$A:$A,"AVG",'VISSIM Travel Time Outputs'!$B:$B,Q$9)),"-")</f>
        <v>-</v>
      </c>
      <c r="R100" s="36" t="str">
        <f>IFERROR(TIME(0,0,AVERAGEIFS('VISSIM Travel Time Outputs'!$I:$I,'VISSIM Travel Time Outputs'!$D:$D,$D100,'VISSIM Travel Time Outputs'!$A:$A,"AVG",'VISSIM Travel Time Outputs'!$B:$B,R$9)),"-")</f>
        <v>-</v>
      </c>
      <c r="S100" s="36" t="str">
        <f>IFERROR(TIME(0,0,AVERAGEIFS('VISSIM Travel Time Outputs'!$I:$I,'VISSIM Travel Time Outputs'!$D:$D,$D100,'VISSIM Travel Time Outputs'!$A:$A,"AVG",'VISSIM Travel Time Outputs'!$B:$B,S$9)),"-")</f>
        <v>-</v>
      </c>
      <c r="T100" s="36" t="str">
        <f>IFERROR(TIME(0,0,AVERAGEIFS('VISSIM Travel Time Outputs'!$I:$I,'VISSIM Travel Time Outputs'!$D:$D,$D100,'VISSIM Travel Time Outputs'!$A:$A,"AVG",'VISSIM Travel Time Outputs'!$B:$B,T$9)),"-")</f>
        <v>-</v>
      </c>
      <c r="U100" s="36" t="str">
        <f>IFERROR(TIME(0,0,AVERAGEIFS('VISSIM Travel Time Outputs'!$I:$I,'VISSIM Travel Time Outputs'!$D:$D,$D100,'VISSIM Travel Time Outputs'!$A:$A,"AVG",'VISSIM Travel Time Outputs'!$B:$B,U$9)),"-")</f>
        <v>-</v>
      </c>
      <c r="V100" s="36" t="str">
        <f>IFERROR(TIME(0,0,AVERAGEIFS('VISSIM Travel Time Outputs'!$I:$I,'VISSIM Travel Time Outputs'!$D:$D,$D100,'VISSIM Travel Time Outputs'!$A:$A,"AVG",'VISSIM Travel Time Outputs'!$B:$B,V$9)),"-")</f>
        <v>-</v>
      </c>
      <c r="W100" s="36" t="str">
        <f>IFERROR(TIME(0,0,AVERAGEIFS('VISSIM Travel Time Outputs'!$I:$I,'VISSIM Travel Time Outputs'!$D:$D,$D100,'VISSIM Travel Time Outputs'!$A:$A,"AVG",'VISSIM Travel Time Outputs'!$B:$B,W$9)),"-")</f>
        <v>-</v>
      </c>
      <c r="X100" s="177" t="str">
        <f>IFERROR(TIME(0,0,AVERAGEIFS('VISSIM Travel Time Outputs'!$I:$I,'VISSIM Travel Time Outputs'!$D:$D,$D100,'VISSIM Travel Time Outputs'!$A:$A,"AVG",'VISSIM Travel Time Outputs'!$B:$B,X$9)),"-")</f>
        <v>-</v>
      </c>
      <c r="Y100" s="304"/>
      <c r="Z100" s="379" t="str">
        <f>IFERROR(AVERAGEIFS('VISSIM Travel Time Outputs'!$F:$F,'VISSIM Travel Time Outputs'!$D:$D,$D100,'VISSIM Travel Time Outputs'!$A:$A,"AVG",'VISSIM Travel Time Outputs'!$B:$B,Z$9),"-")</f>
        <v>-</v>
      </c>
      <c r="AA100" s="380" t="str">
        <f>IFERROR(AVERAGEIFS('VISSIM Travel Time Outputs'!$F:$F,'VISSIM Travel Time Outputs'!$D:$D,$D100,'VISSIM Travel Time Outputs'!$A:$A,"AVG",'VISSIM Travel Time Outputs'!$B:$B,AA$9),"-")</f>
        <v>-</v>
      </c>
      <c r="AB100" s="380" t="str">
        <f>IFERROR(AVERAGEIFS('VISSIM Travel Time Outputs'!$F:$F,'VISSIM Travel Time Outputs'!$D:$D,$D100,'VISSIM Travel Time Outputs'!$A:$A,"AVG",'VISSIM Travel Time Outputs'!$B:$B,AB$9),"-")</f>
        <v>-</v>
      </c>
      <c r="AC100" s="380" t="str">
        <f>IFERROR(AVERAGEIFS('VISSIM Travel Time Outputs'!$F:$F,'VISSIM Travel Time Outputs'!$D:$D,$D100,'VISSIM Travel Time Outputs'!$A:$A,"AVG",'VISSIM Travel Time Outputs'!$B:$B,AC$9),"-")</f>
        <v>-</v>
      </c>
      <c r="AD100" s="380" t="str">
        <f>IFERROR(AVERAGEIFS('VISSIM Travel Time Outputs'!$F:$F,'VISSIM Travel Time Outputs'!$D:$D,$D100,'VISSIM Travel Time Outputs'!$A:$A,"AVG",'VISSIM Travel Time Outputs'!$B:$B,AD$9),"-")</f>
        <v>-</v>
      </c>
      <c r="AE100" s="380" t="str">
        <f>IFERROR(AVERAGEIFS('VISSIM Travel Time Outputs'!$F:$F,'VISSIM Travel Time Outputs'!$D:$D,$D100,'VISSIM Travel Time Outputs'!$A:$A,"AVG",'VISSIM Travel Time Outputs'!$B:$B,AE$9),"-")</f>
        <v>-</v>
      </c>
      <c r="AF100" s="380" t="str">
        <f>IFERROR(AVERAGEIFS('VISSIM Travel Time Outputs'!$F:$F,'VISSIM Travel Time Outputs'!$D:$D,$D100,'VISSIM Travel Time Outputs'!$A:$A,"AVG",'VISSIM Travel Time Outputs'!$B:$B,AF$9),"-")</f>
        <v>-</v>
      </c>
      <c r="AG100" s="380" t="str">
        <f>IFERROR(AVERAGEIFS('VISSIM Travel Time Outputs'!$F:$F,'VISSIM Travel Time Outputs'!$D:$D,$D100,'VISSIM Travel Time Outputs'!$A:$A,"AVG",'VISSIM Travel Time Outputs'!$B:$B,AG$9),"-")</f>
        <v>-</v>
      </c>
      <c r="AH100" s="380" t="str">
        <f>IFERROR(AVERAGEIFS('VISSIM Travel Time Outputs'!$F:$F,'VISSIM Travel Time Outputs'!$D:$D,$D100,'VISSIM Travel Time Outputs'!$A:$A,"AVG",'VISSIM Travel Time Outputs'!$B:$B,AH$9),"-")</f>
        <v>-</v>
      </c>
      <c r="AI100" s="380" t="str">
        <f>IFERROR(AVERAGEIFS('VISSIM Travel Time Outputs'!$F:$F,'VISSIM Travel Time Outputs'!$D:$D,$D100,'VISSIM Travel Time Outputs'!$A:$A,"AVG",'VISSIM Travel Time Outputs'!$B:$B,AI$9),"-")</f>
        <v>-</v>
      </c>
      <c r="AJ100" s="380" t="str">
        <f>IFERROR(AVERAGEIFS('VISSIM Travel Time Outputs'!$F:$F,'VISSIM Travel Time Outputs'!$D:$D,$D100,'VISSIM Travel Time Outputs'!$A:$A,"AVG",'VISSIM Travel Time Outputs'!$B:$B,AJ$9),"-")</f>
        <v>-</v>
      </c>
      <c r="AK100" s="380" t="str">
        <f>IFERROR(AVERAGEIFS('VISSIM Travel Time Outputs'!$F:$F,'VISSIM Travel Time Outputs'!$D:$D,$D100,'VISSIM Travel Time Outputs'!$A:$A,"AVG",'VISSIM Travel Time Outputs'!$B:$B,AK$9),"-")</f>
        <v>-</v>
      </c>
      <c r="AL100" s="380" t="str">
        <f>IFERROR(AVERAGEIFS('VISSIM Travel Time Outputs'!$F:$F,'VISSIM Travel Time Outputs'!$D:$D,$D100,'VISSIM Travel Time Outputs'!$A:$A,"AVG",'VISSIM Travel Time Outputs'!$B:$B,AL$9),"-")</f>
        <v>-</v>
      </c>
      <c r="AM100" s="380" t="str">
        <f>IFERROR(AVERAGEIFS('VISSIM Travel Time Outputs'!$F:$F,'VISSIM Travel Time Outputs'!$D:$D,$D100,'VISSIM Travel Time Outputs'!$A:$A,"AVG",'VISSIM Travel Time Outputs'!$B:$B,AM$9),"-")</f>
        <v>-</v>
      </c>
      <c r="AN100" s="380" t="str">
        <f>IFERROR(AVERAGEIFS('VISSIM Travel Time Outputs'!$F:$F,'VISSIM Travel Time Outputs'!$D:$D,$D100,'VISSIM Travel Time Outputs'!$A:$A,"AVG",'VISSIM Travel Time Outputs'!$B:$B,AN$9),"-")</f>
        <v>-</v>
      </c>
      <c r="AO100" s="381" t="str">
        <f>IFERROR(AVERAGEIFS('VISSIM Travel Time Outputs'!$F:$F,'VISSIM Travel Time Outputs'!$D:$D,$D100,'VISSIM Travel Time Outputs'!$A:$A,"AVG",'VISSIM Travel Time Outputs'!$B:$B,AO$9),"-")</f>
        <v>-</v>
      </c>
      <c r="AP100" s="387"/>
      <c r="AQ100" s="259" t="str">
        <f t="shared" si="35"/>
        <v>--</v>
      </c>
      <c r="AR100" s="410" t="str">
        <f t="shared" si="36"/>
        <v>--</v>
      </c>
      <c r="AS100" s="381">
        <f t="shared" si="37"/>
        <v>0</v>
      </c>
      <c r="AT100" s="305"/>
      <c r="AU100" s="259" t="str">
        <f>IFERROR(TIME(0,0,AVERAGEIFS('VISSIM Travel Time Outputs'!$J:$J,'VISSIM Travel Time Outputs'!$D:$D,$D100,'VISSIM Travel Time Outputs'!$A:$A,"AVG",'VISSIM Travel Time Outputs'!$B:$B,AU$9)),"-")</f>
        <v>-</v>
      </c>
      <c r="AV100" s="36" t="str">
        <f>IFERROR(TIME(0,0,AVERAGEIFS('VISSIM Travel Time Outputs'!$J:$J,'VISSIM Travel Time Outputs'!$D:$D,$D100,'VISSIM Travel Time Outputs'!$A:$A,"AVG",'VISSIM Travel Time Outputs'!$B:$B,AV$9)),"-")</f>
        <v>-</v>
      </c>
      <c r="AW100" s="36" t="str">
        <f>IFERROR(TIME(0,0,AVERAGEIFS('VISSIM Travel Time Outputs'!$J:$J,'VISSIM Travel Time Outputs'!$D:$D,$D100,'VISSIM Travel Time Outputs'!$A:$A,"AVG",'VISSIM Travel Time Outputs'!$B:$B,AW$9)),"-")</f>
        <v>-</v>
      </c>
      <c r="AX100" s="36" t="str">
        <f>IFERROR(TIME(0,0,AVERAGEIFS('VISSIM Travel Time Outputs'!$J:$J,'VISSIM Travel Time Outputs'!$D:$D,$D100,'VISSIM Travel Time Outputs'!$A:$A,"AVG",'VISSIM Travel Time Outputs'!$B:$B,AX$9)),"-")</f>
        <v>-</v>
      </c>
      <c r="AY100" s="36" t="str">
        <f>IFERROR(TIME(0,0,AVERAGEIFS('VISSIM Travel Time Outputs'!$J:$J,'VISSIM Travel Time Outputs'!$D:$D,$D100,'VISSIM Travel Time Outputs'!$A:$A,"AVG",'VISSIM Travel Time Outputs'!$B:$B,AY$9)),"-")</f>
        <v>-</v>
      </c>
      <c r="AZ100" s="36" t="str">
        <f>IFERROR(TIME(0,0,AVERAGEIFS('VISSIM Travel Time Outputs'!$J:$J,'VISSIM Travel Time Outputs'!$D:$D,$D100,'VISSIM Travel Time Outputs'!$A:$A,"AVG",'VISSIM Travel Time Outputs'!$B:$B,AZ$9)),"-")</f>
        <v>-</v>
      </c>
      <c r="BA100" s="36" t="str">
        <f>IFERROR(TIME(0,0,AVERAGEIFS('VISSIM Travel Time Outputs'!$J:$J,'VISSIM Travel Time Outputs'!$D:$D,$D100,'VISSIM Travel Time Outputs'!$A:$A,"AVG",'VISSIM Travel Time Outputs'!$B:$B,BA$9)),"-")</f>
        <v>-</v>
      </c>
      <c r="BB100" s="36" t="str">
        <f>IFERROR(TIME(0,0,AVERAGEIFS('VISSIM Travel Time Outputs'!$J:$J,'VISSIM Travel Time Outputs'!$D:$D,$D100,'VISSIM Travel Time Outputs'!$A:$A,"AVG",'VISSIM Travel Time Outputs'!$B:$B,BB$9)),"-")</f>
        <v>-</v>
      </c>
      <c r="BC100" s="36" t="str">
        <f>IFERROR(TIME(0,0,AVERAGEIFS('VISSIM Travel Time Outputs'!$J:$J,'VISSIM Travel Time Outputs'!$D:$D,$D100,'VISSIM Travel Time Outputs'!$A:$A,"AVG",'VISSIM Travel Time Outputs'!$B:$B,BC$9)),"-")</f>
        <v>-</v>
      </c>
      <c r="BD100" s="36" t="str">
        <f>IFERROR(TIME(0,0,AVERAGEIFS('VISSIM Travel Time Outputs'!$J:$J,'VISSIM Travel Time Outputs'!$D:$D,$D100,'VISSIM Travel Time Outputs'!$A:$A,"AVG",'VISSIM Travel Time Outputs'!$B:$B,BD$9)),"-")</f>
        <v>-</v>
      </c>
      <c r="BE100" s="36" t="str">
        <f>IFERROR(TIME(0,0,AVERAGEIFS('VISSIM Travel Time Outputs'!$J:$J,'VISSIM Travel Time Outputs'!$D:$D,$D100,'VISSIM Travel Time Outputs'!$A:$A,"AVG",'VISSIM Travel Time Outputs'!$B:$B,BE$9)),"-")</f>
        <v>-</v>
      </c>
      <c r="BF100" s="36" t="str">
        <f>IFERROR(TIME(0,0,AVERAGEIFS('VISSIM Travel Time Outputs'!$J:$J,'VISSIM Travel Time Outputs'!$D:$D,$D100,'VISSIM Travel Time Outputs'!$A:$A,"AVG",'VISSIM Travel Time Outputs'!$B:$B,BF$9)),"-")</f>
        <v>-</v>
      </c>
      <c r="BG100" s="36" t="str">
        <f>IFERROR(TIME(0,0,AVERAGEIFS('VISSIM Travel Time Outputs'!$J:$J,'VISSIM Travel Time Outputs'!$D:$D,$D100,'VISSIM Travel Time Outputs'!$A:$A,"AVG",'VISSIM Travel Time Outputs'!$B:$B,BG$9)),"-")</f>
        <v>-</v>
      </c>
      <c r="BH100" s="36" t="str">
        <f>IFERROR(TIME(0,0,AVERAGEIFS('VISSIM Travel Time Outputs'!$J:$J,'VISSIM Travel Time Outputs'!$D:$D,$D100,'VISSIM Travel Time Outputs'!$A:$A,"AVG",'VISSIM Travel Time Outputs'!$B:$B,BH$9)),"-")</f>
        <v>-</v>
      </c>
      <c r="BI100" s="36" t="str">
        <f>IFERROR(TIME(0,0,AVERAGEIFS('VISSIM Travel Time Outputs'!$J:$J,'VISSIM Travel Time Outputs'!$D:$D,$D100,'VISSIM Travel Time Outputs'!$A:$A,"AVG",'VISSIM Travel Time Outputs'!$B:$B,BI$9)),"-")</f>
        <v>-</v>
      </c>
      <c r="BJ100" s="177" t="str">
        <f>IFERROR(TIME(0,0,AVERAGEIFS('VISSIM Travel Time Outputs'!$J:$J,'VISSIM Travel Time Outputs'!$D:$D,$D100,'VISSIM Travel Time Outputs'!$A:$A,"AVG",'VISSIM Travel Time Outputs'!$B:$B,BJ$9)),"-")</f>
        <v>-</v>
      </c>
      <c r="BK100" s="164"/>
      <c r="BL100" s="379" t="str">
        <f>IFERROR(AVERAGEIFS('VISSIM Travel Time Outputs'!$G:$G,'VISSIM Travel Time Outputs'!$D:$D,$D100,'VISSIM Travel Time Outputs'!$A:$A,"AVG",'VISSIM Travel Time Outputs'!$B:$B,BL$9),"-")</f>
        <v>-</v>
      </c>
      <c r="BM100" s="380" t="str">
        <f>IFERROR(AVERAGEIFS('VISSIM Travel Time Outputs'!$G:$G,'VISSIM Travel Time Outputs'!$D:$D,$D100,'VISSIM Travel Time Outputs'!$A:$A,"AVG",'VISSIM Travel Time Outputs'!$B:$B,BM$9),"-")</f>
        <v>-</v>
      </c>
      <c r="BN100" s="380" t="str">
        <f>IFERROR(AVERAGEIFS('VISSIM Travel Time Outputs'!$G:$G,'VISSIM Travel Time Outputs'!$D:$D,$D100,'VISSIM Travel Time Outputs'!$A:$A,"AVG",'VISSIM Travel Time Outputs'!$B:$B,BN$9),"-")</f>
        <v>-</v>
      </c>
      <c r="BO100" s="380" t="str">
        <f>IFERROR(AVERAGEIFS('VISSIM Travel Time Outputs'!$G:$G,'VISSIM Travel Time Outputs'!$D:$D,$D100,'VISSIM Travel Time Outputs'!$A:$A,"AVG",'VISSIM Travel Time Outputs'!$B:$B,BO$9),"-")</f>
        <v>-</v>
      </c>
      <c r="BP100" s="380" t="str">
        <f>IFERROR(AVERAGEIFS('VISSIM Travel Time Outputs'!$G:$G,'VISSIM Travel Time Outputs'!$D:$D,$D100,'VISSIM Travel Time Outputs'!$A:$A,"AVG",'VISSIM Travel Time Outputs'!$B:$B,BP$9),"-")</f>
        <v>-</v>
      </c>
      <c r="BQ100" s="380" t="str">
        <f>IFERROR(AVERAGEIFS('VISSIM Travel Time Outputs'!$G:$G,'VISSIM Travel Time Outputs'!$D:$D,$D100,'VISSIM Travel Time Outputs'!$A:$A,"AVG",'VISSIM Travel Time Outputs'!$B:$B,BQ$9),"-")</f>
        <v>-</v>
      </c>
      <c r="BR100" s="380" t="str">
        <f>IFERROR(AVERAGEIFS('VISSIM Travel Time Outputs'!$G:$G,'VISSIM Travel Time Outputs'!$D:$D,$D100,'VISSIM Travel Time Outputs'!$A:$A,"AVG",'VISSIM Travel Time Outputs'!$B:$B,BR$9),"-")</f>
        <v>-</v>
      </c>
      <c r="BS100" s="380" t="str">
        <f>IFERROR(AVERAGEIFS('VISSIM Travel Time Outputs'!$G:$G,'VISSIM Travel Time Outputs'!$D:$D,$D100,'VISSIM Travel Time Outputs'!$A:$A,"AVG",'VISSIM Travel Time Outputs'!$B:$B,BS$9),"-")</f>
        <v>-</v>
      </c>
      <c r="BT100" s="380" t="str">
        <f>IFERROR(AVERAGEIFS('VISSIM Travel Time Outputs'!$G:$G,'VISSIM Travel Time Outputs'!$D:$D,$D100,'VISSIM Travel Time Outputs'!$A:$A,"AVG",'VISSIM Travel Time Outputs'!$B:$B,BT$9),"-")</f>
        <v>-</v>
      </c>
      <c r="BU100" s="380" t="str">
        <f>IFERROR(AVERAGEIFS('VISSIM Travel Time Outputs'!$G:$G,'VISSIM Travel Time Outputs'!$D:$D,$D100,'VISSIM Travel Time Outputs'!$A:$A,"AVG",'VISSIM Travel Time Outputs'!$B:$B,BU$9),"-")</f>
        <v>-</v>
      </c>
      <c r="BV100" s="380" t="str">
        <f>IFERROR(AVERAGEIFS('VISSIM Travel Time Outputs'!$G:$G,'VISSIM Travel Time Outputs'!$D:$D,$D100,'VISSIM Travel Time Outputs'!$A:$A,"AVG",'VISSIM Travel Time Outputs'!$B:$B,BV$9),"-")</f>
        <v>-</v>
      </c>
      <c r="BW100" s="380" t="str">
        <f>IFERROR(AVERAGEIFS('VISSIM Travel Time Outputs'!$G:$G,'VISSIM Travel Time Outputs'!$D:$D,$D100,'VISSIM Travel Time Outputs'!$A:$A,"AVG",'VISSIM Travel Time Outputs'!$B:$B,BW$9),"-")</f>
        <v>-</v>
      </c>
      <c r="BX100" s="380" t="str">
        <f>IFERROR(AVERAGEIFS('VISSIM Travel Time Outputs'!$G:$G,'VISSIM Travel Time Outputs'!$D:$D,$D100,'VISSIM Travel Time Outputs'!$A:$A,"AVG",'VISSIM Travel Time Outputs'!$B:$B,BX$9),"-")</f>
        <v>-</v>
      </c>
      <c r="BY100" s="380" t="str">
        <f>IFERROR(AVERAGEIFS('VISSIM Travel Time Outputs'!$G:$G,'VISSIM Travel Time Outputs'!$D:$D,$D100,'VISSIM Travel Time Outputs'!$A:$A,"AVG",'VISSIM Travel Time Outputs'!$B:$B,BY$9),"-")</f>
        <v>-</v>
      </c>
      <c r="BZ100" s="380" t="str">
        <f>IFERROR(AVERAGEIFS('VISSIM Travel Time Outputs'!$G:$G,'VISSIM Travel Time Outputs'!$D:$D,$D100,'VISSIM Travel Time Outputs'!$A:$A,"AVG",'VISSIM Travel Time Outputs'!$B:$B,BZ$9),"-")</f>
        <v>-</v>
      </c>
      <c r="CA100" s="381" t="str">
        <f>IFERROR(AVERAGEIFS('VISSIM Travel Time Outputs'!$G:$G,'VISSIM Travel Time Outputs'!$D:$D,$D100,'VISSIM Travel Time Outputs'!$A:$A,"AVG",'VISSIM Travel Time Outputs'!$B:$B,CA$9),"-")</f>
        <v>-</v>
      </c>
      <c r="CB100" s="304"/>
      <c r="CC100" s="259" t="str">
        <f t="shared" si="38"/>
        <v>--</v>
      </c>
      <c r="CD100" s="410" t="str">
        <f t="shared" si="39"/>
        <v>--</v>
      </c>
      <c r="CE100" s="381">
        <f t="shared" si="40"/>
        <v>0</v>
      </c>
      <c r="CF100" s="387"/>
      <c r="CG100" s="259" t="str">
        <f>IFERROR(GETPIVOTDATA("Average of TRAVTM(31)",#REF!,"TIMEINT",CG$9,"VEHICLETRAVELTIMEMEASUREMENT",$D100)/3600/24,"--")</f>
        <v>--</v>
      </c>
      <c r="CH100" s="36" t="str">
        <f>IFERROR(GETPIVOTDATA("Average of TRAVTM(31)",#REF!,"TIMEINT",CH$9,"VEHICLETRAVELTIMEMEASUREMENT",$D100)/3600/24,"--")</f>
        <v>--</v>
      </c>
      <c r="CI100" s="36" t="str">
        <f>IFERROR(GETPIVOTDATA("Average of TRAVTM(31)",#REF!,"TIMEINT",CI$9,"VEHICLETRAVELTIMEMEASUREMENT",$D100)/3600/24,"--")</f>
        <v>--</v>
      </c>
      <c r="CJ100" s="36" t="str">
        <f>IFERROR(GETPIVOTDATA("Average of TRAVTM(31)",#REF!,"TIMEINT",CJ$9,"VEHICLETRAVELTIMEMEASUREMENT",$D100)/3600/24,"--")</f>
        <v>--</v>
      </c>
      <c r="CK100" s="36" t="str">
        <f>IFERROR(GETPIVOTDATA("Average of TRAVTM(31)",#REF!,"TIMEINT",CK$9,"VEHICLETRAVELTIMEMEASUREMENT",$D100)/3600/24,"--")</f>
        <v>--</v>
      </c>
      <c r="CL100" s="36" t="str">
        <f>IFERROR(GETPIVOTDATA("Average of TRAVTM(31)",#REF!,"TIMEINT",CL$9,"VEHICLETRAVELTIMEMEASUREMENT",$D100)/3600/24,"--")</f>
        <v>--</v>
      </c>
      <c r="CM100" s="36" t="str">
        <f>IFERROR(GETPIVOTDATA("Average of TRAVTM(31)",#REF!,"TIMEINT",CM$9,"VEHICLETRAVELTIMEMEASUREMENT",$D100)/3600/24,"--")</f>
        <v>--</v>
      </c>
      <c r="CN100" s="36" t="str">
        <f>IFERROR(GETPIVOTDATA("Average of TRAVTM(31)",#REF!,"TIMEINT",CN$9,"VEHICLETRAVELTIMEMEASUREMENT",$D100)/3600/24,"--")</f>
        <v>--</v>
      </c>
      <c r="CO100" s="36" t="str">
        <f>IFERROR(GETPIVOTDATA("Average of TRAVTM(31)",#REF!,"TIMEINT",CO$9,"VEHICLETRAVELTIMEMEASUREMENT",$D100)/3600/24,"--")</f>
        <v>--</v>
      </c>
      <c r="CP100" s="36" t="str">
        <f>IFERROR(GETPIVOTDATA("Average of TRAVTM(31)",#REF!,"TIMEINT",CP$9,"VEHICLETRAVELTIMEMEASUREMENT",$D100)/3600/24,"--")</f>
        <v>--</v>
      </c>
      <c r="CQ100" s="36" t="str">
        <f>IFERROR(GETPIVOTDATA("Average of TRAVTM(31)",#REF!,"TIMEINT",CQ$9,"VEHICLETRAVELTIMEMEASUREMENT",$D100)/3600/24,"--")</f>
        <v>--</v>
      </c>
      <c r="CR100" s="36" t="str">
        <f>IFERROR(GETPIVOTDATA("Average of TRAVTM(31)",#REF!,"TIMEINT",CR$9,"VEHICLETRAVELTIMEMEASUREMENT",$D100)/3600/24,"--")</f>
        <v>--</v>
      </c>
      <c r="CS100" s="36" t="str">
        <f>IFERROR(GETPIVOTDATA("Average of TRAVTM(31)",#REF!,"TIMEINT",CS$9,"VEHICLETRAVELTIMEMEASUREMENT",$D100)/3600/24,"--")</f>
        <v>--</v>
      </c>
      <c r="CT100" s="36" t="str">
        <f>IFERROR(GETPIVOTDATA("Average of TRAVTM(31)",#REF!,"TIMEINT",CT$9,"VEHICLETRAVELTIMEMEASUREMENT",$D100)/3600/24,"--")</f>
        <v>--</v>
      </c>
      <c r="CU100" s="36" t="str">
        <f>IFERROR(GETPIVOTDATA("Average of TRAVTM(31)",#REF!,"TIMEINT",CU$9,"VEHICLETRAVELTIMEMEASUREMENT",$D100)/3600/24,"--")</f>
        <v>--</v>
      </c>
      <c r="CV100" s="177" t="str">
        <f>IFERROR(GETPIVOTDATA("Average of TRAVTM(31)",#REF!,"TIMEINT",CV$9,"VEHICLETRAVELTIMEMEASUREMENT",$D100)/3600/24,"--")</f>
        <v>--</v>
      </c>
      <c r="CW100" s="387"/>
      <c r="CX100" s="379" t="str">
        <f>IFERROR(GETPIVOTDATA("Average of VEHS(31)",#REF!,"TIMEINT",CX$9,"VEHICLETRAVELTIMEMEASUREMENT",$D100),"--")</f>
        <v>--</v>
      </c>
      <c r="CY100" s="380" t="str">
        <f>IFERROR(GETPIVOTDATA("Average of VEHS(31)",#REF!,"TIMEINT",CY$9,"VEHICLETRAVELTIMEMEASUREMENT",$D100),"--")</f>
        <v>--</v>
      </c>
      <c r="CZ100" s="380" t="str">
        <f>IFERROR(GETPIVOTDATA("Average of VEHS(31)",#REF!,"TIMEINT",CZ$9,"VEHICLETRAVELTIMEMEASUREMENT",$D100),"--")</f>
        <v>--</v>
      </c>
      <c r="DA100" s="380" t="str">
        <f>IFERROR(GETPIVOTDATA("Average of VEHS(31)",#REF!,"TIMEINT",DA$9,"VEHICLETRAVELTIMEMEASUREMENT",$D100),"--")</f>
        <v>--</v>
      </c>
      <c r="DB100" s="380" t="str">
        <f>IFERROR(GETPIVOTDATA("Average of VEHS(31)",#REF!,"TIMEINT",DB$9,"VEHICLETRAVELTIMEMEASUREMENT",$D100),"--")</f>
        <v>--</v>
      </c>
      <c r="DC100" s="380" t="str">
        <f>IFERROR(GETPIVOTDATA("Average of VEHS(31)",#REF!,"TIMEINT",DC$9,"VEHICLETRAVELTIMEMEASUREMENT",$D100),"--")</f>
        <v>--</v>
      </c>
      <c r="DD100" s="380" t="str">
        <f>IFERROR(GETPIVOTDATA("Average of VEHS(31)",#REF!,"TIMEINT",DD$9,"VEHICLETRAVELTIMEMEASUREMENT",$D100),"--")</f>
        <v>--</v>
      </c>
      <c r="DE100" s="380" t="str">
        <f>IFERROR(GETPIVOTDATA("Average of VEHS(31)",#REF!,"TIMEINT",DE$9,"VEHICLETRAVELTIMEMEASUREMENT",$D100),"--")</f>
        <v>--</v>
      </c>
      <c r="DF100" s="380" t="str">
        <f>IFERROR(GETPIVOTDATA("Average of VEHS(31)",#REF!,"TIMEINT",DF$9,"VEHICLETRAVELTIMEMEASUREMENT",$D100),"--")</f>
        <v>--</v>
      </c>
      <c r="DG100" s="380" t="str">
        <f>IFERROR(GETPIVOTDATA("Average of VEHS(31)",#REF!,"TIMEINT",DG$9,"VEHICLETRAVELTIMEMEASUREMENT",$D100),"--")</f>
        <v>--</v>
      </c>
      <c r="DH100" s="380" t="str">
        <f>IFERROR(GETPIVOTDATA("Average of VEHS(31)",#REF!,"TIMEINT",DH$9,"VEHICLETRAVELTIMEMEASUREMENT",$D100),"--")</f>
        <v>--</v>
      </c>
      <c r="DI100" s="380" t="str">
        <f>IFERROR(GETPIVOTDATA("Average of VEHS(31)",#REF!,"TIMEINT",DI$9,"VEHICLETRAVELTIMEMEASUREMENT",$D100),"--")</f>
        <v>--</v>
      </c>
      <c r="DJ100" s="380" t="str">
        <f>IFERROR(GETPIVOTDATA("Average of VEHS(31)",#REF!,"TIMEINT",DJ$9,"VEHICLETRAVELTIMEMEASUREMENT",$D100),"--")</f>
        <v>--</v>
      </c>
      <c r="DK100" s="380" t="str">
        <f>IFERROR(GETPIVOTDATA("Average of VEHS(31)",#REF!,"TIMEINT",DK$9,"VEHICLETRAVELTIMEMEASUREMENT",$D100),"--")</f>
        <v>--</v>
      </c>
      <c r="DL100" s="380" t="str">
        <f>IFERROR(GETPIVOTDATA("Average of VEHS(31)",#REF!,"TIMEINT",DL$9,"VEHICLETRAVELTIMEMEASUREMENT",$D100),"--")</f>
        <v>--</v>
      </c>
      <c r="DM100" s="381" t="str">
        <f>IFERROR(GETPIVOTDATA("Average of VEHS(31)",#REF!,"TIMEINT",DM$9,"VEHICLETRAVELTIMEMEASUREMENT",$D100),"--")</f>
        <v>--</v>
      </c>
      <c r="DN100" s="387"/>
      <c r="DO100" s="259" t="str">
        <f t="shared" si="41"/>
        <v>--</v>
      </c>
      <c r="DP100" s="410" t="str">
        <f t="shared" si="42"/>
        <v>--</v>
      </c>
      <c r="DQ100" s="381">
        <f t="shared" si="43"/>
        <v>0</v>
      </c>
      <c r="DR100" s="305"/>
      <c r="DS100" s="259" t="str">
        <f>IFERROR(TIME(0,0,AVERAGEIFS('VISSIM Travel Time Outputs'!$K:$K,'VISSIM Travel Time Outputs'!$D:$D,$D100,'VISSIM Travel Time Outputs'!$A:$A,"AVG",'VISSIM Travel Time Outputs'!$B:$B,DS$9)),"-")</f>
        <v>-</v>
      </c>
      <c r="DT100" s="36" t="str">
        <f>IFERROR(TIME(0,0,AVERAGEIFS('VISSIM Travel Time Outputs'!$K:$K,'VISSIM Travel Time Outputs'!$D:$D,$D100,'VISSIM Travel Time Outputs'!$A:$A,"AVG",'VISSIM Travel Time Outputs'!$B:$B,DT$9)),"-")</f>
        <v>-</v>
      </c>
      <c r="DU100" s="36" t="str">
        <f>IFERROR(TIME(0,0,AVERAGEIFS('VISSIM Travel Time Outputs'!$K:$K,'VISSIM Travel Time Outputs'!$D:$D,$D100,'VISSIM Travel Time Outputs'!$A:$A,"AVG",'VISSIM Travel Time Outputs'!$B:$B,DU$9)),"-")</f>
        <v>-</v>
      </c>
      <c r="DV100" s="36" t="str">
        <f>IFERROR(TIME(0,0,AVERAGEIFS('VISSIM Travel Time Outputs'!$K:$K,'VISSIM Travel Time Outputs'!$D:$D,$D100,'VISSIM Travel Time Outputs'!$A:$A,"AVG",'VISSIM Travel Time Outputs'!$B:$B,DV$9)),"-")</f>
        <v>-</v>
      </c>
      <c r="DW100" s="36" t="str">
        <f>IFERROR(TIME(0,0,AVERAGEIFS('VISSIM Travel Time Outputs'!$K:$K,'VISSIM Travel Time Outputs'!$D:$D,$D100,'VISSIM Travel Time Outputs'!$A:$A,"AVG",'VISSIM Travel Time Outputs'!$B:$B,DW$9)),"-")</f>
        <v>-</v>
      </c>
      <c r="DX100" s="36" t="str">
        <f>IFERROR(TIME(0,0,AVERAGEIFS('VISSIM Travel Time Outputs'!$K:$K,'VISSIM Travel Time Outputs'!$D:$D,$D100,'VISSIM Travel Time Outputs'!$A:$A,"AVG",'VISSIM Travel Time Outputs'!$B:$B,DX$9)),"-")</f>
        <v>-</v>
      </c>
      <c r="DY100" s="36" t="str">
        <f>IFERROR(TIME(0,0,AVERAGEIFS('VISSIM Travel Time Outputs'!$K:$K,'VISSIM Travel Time Outputs'!$D:$D,$D100,'VISSIM Travel Time Outputs'!$A:$A,"AVG",'VISSIM Travel Time Outputs'!$B:$B,DY$9)),"-")</f>
        <v>-</v>
      </c>
      <c r="DZ100" s="36" t="str">
        <f>IFERROR(TIME(0,0,AVERAGEIFS('VISSIM Travel Time Outputs'!$K:$K,'VISSIM Travel Time Outputs'!$D:$D,$D100,'VISSIM Travel Time Outputs'!$A:$A,"AVG",'VISSIM Travel Time Outputs'!$B:$B,DZ$9)),"-")</f>
        <v>-</v>
      </c>
      <c r="EA100" s="36" t="str">
        <f>IFERROR(TIME(0,0,AVERAGEIFS('VISSIM Travel Time Outputs'!$K:$K,'VISSIM Travel Time Outputs'!$D:$D,$D100,'VISSIM Travel Time Outputs'!$A:$A,"AVG",'VISSIM Travel Time Outputs'!$B:$B,EA$9)),"-")</f>
        <v>-</v>
      </c>
      <c r="EB100" s="36" t="str">
        <f>IFERROR(TIME(0,0,AVERAGEIFS('VISSIM Travel Time Outputs'!$K:$K,'VISSIM Travel Time Outputs'!$D:$D,$D100,'VISSIM Travel Time Outputs'!$A:$A,"AVG",'VISSIM Travel Time Outputs'!$B:$B,EB$9)),"-")</f>
        <v>-</v>
      </c>
      <c r="EC100" s="36" t="str">
        <f>IFERROR(TIME(0,0,AVERAGEIFS('VISSIM Travel Time Outputs'!$K:$K,'VISSIM Travel Time Outputs'!$D:$D,$D100,'VISSIM Travel Time Outputs'!$A:$A,"AVG",'VISSIM Travel Time Outputs'!$B:$B,EC$9)),"-")</f>
        <v>-</v>
      </c>
      <c r="ED100" s="36" t="str">
        <f>IFERROR(TIME(0,0,AVERAGEIFS('VISSIM Travel Time Outputs'!$K:$K,'VISSIM Travel Time Outputs'!$D:$D,$D100,'VISSIM Travel Time Outputs'!$A:$A,"AVG",'VISSIM Travel Time Outputs'!$B:$B,ED$9)),"-")</f>
        <v>-</v>
      </c>
      <c r="EE100" s="36" t="str">
        <f>IFERROR(TIME(0,0,AVERAGEIFS('VISSIM Travel Time Outputs'!$K:$K,'VISSIM Travel Time Outputs'!$D:$D,$D100,'VISSIM Travel Time Outputs'!$A:$A,"AVG",'VISSIM Travel Time Outputs'!$B:$B,EE$9)),"-")</f>
        <v>-</v>
      </c>
      <c r="EF100" s="36" t="str">
        <f>IFERROR(TIME(0,0,AVERAGEIFS('VISSIM Travel Time Outputs'!$K:$K,'VISSIM Travel Time Outputs'!$D:$D,$D100,'VISSIM Travel Time Outputs'!$A:$A,"AVG",'VISSIM Travel Time Outputs'!$B:$B,EF$9)),"-")</f>
        <v>-</v>
      </c>
      <c r="EG100" s="36" t="str">
        <f>IFERROR(TIME(0,0,AVERAGEIFS('VISSIM Travel Time Outputs'!$K:$K,'VISSIM Travel Time Outputs'!$D:$D,$D100,'VISSIM Travel Time Outputs'!$A:$A,"AVG",'VISSIM Travel Time Outputs'!$B:$B,EG$9)),"-")</f>
        <v>-</v>
      </c>
      <c r="EH100" s="177" t="str">
        <f>IFERROR(TIME(0,0,AVERAGEIFS('VISSIM Travel Time Outputs'!$K:$K,'VISSIM Travel Time Outputs'!$D:$D,$D100,'VISSIM Travel Time Outputs'!$A:$A,"AVG",'VISSIM Travel Time Outputs'!$B:$B,EH$9)),"-")</f>
        <v>-</v>
      </c>
      <c r="EI100" s="164"/>
      <c r="EJ100" s="379" t="str">
        <f>IFERROR(AVERAGEIFS('VISSIM Travel Time Outputs'!$H:$H,'VISSIM Travel Time Outputs'!$D:$D,$D100,'VISSIM Travel Time Outputs'!$A:$A,"AVG",'VISSIM Travel Time Outputs'!$B:$B,EJ$9),"-")</f>
        <v>-</v>
      </c>
      <c r="EK100" s="380" t="str">
        <f>IFERROR(AVERAGEIFS('VISSIM Travel Time Outputs'!$H:$H,'VISSIM Travel Time Outputs'!$D:$D,$D100,'VISSIM Travel Time Outputs'!$A:$A,"AVG",'VISSIM Travel Time Outputs'!$B:$B,EK$9),"-")</f>
        <v>-</v>
      </c>
      <c r="EL100" s="380" t="str">
        <f>IFERROR(AVERAGEIFS('VISSIM Travel Time Outputs'!$H:$H,'VISSIM Travel Time Outputs'!$D:$D,$D100,'VISSIM Travel Time Outputs'!$A:$A,"AVG",'VISSIM Travel Time Outputs'!$B:$B,EL$9),"-")</f>
        <v>-</v>
      </c>
      <c r="EM100" s="380" t="str">
        <f>IFERROR(AVERAGEIFS('VISSIM Travel Time Outputs'!$H:$H,'VISSIM Travel Time Outputs'!$D:$D,$D100,'VISSIM Travel Time Outputs'!$A:$A,"AVG",'VISSIM Travel Time Outputs'!$B:$B,EM$9),"-")</f>
        <v>-</v>
      </c>
      <c r="EN100" s="380" t="str">
        <f>IFERROR(AVERAGEIFS('VISSIM Travel Time Outputs'!$H:$H,'VISSIM Travel Time Outputs'!$D:$D,$D100,'VISSIM Travel Time Outputs'!$A:$A,"AVG",'VISSIM Travel Time Outputs'!$B:$B,EN$9),"-")</f>
        <v>-</v>
      </c>
      <c r="EO100" s="380" t="str">
        <f>IFERROR(AVERAGEIFS('VISSIM Travel Time Outputs'!$H:$H,'VISSIM Travel Time Outputs'!$D:$D,$D100,'VISSIM Travel Time Outputs'!$A:$A,"AVG",'VISSIM Travel Time Outputs'!$B:$B,EO$9),"-")</f>
        <v>-</v>
      </c>
      <c r="EP100" s="380" t="str">
        <f>IFERROR(AVERAGEIFS('VISSIM Travel Time Outputs'!$H:$H,'VISSIM Travel Time Outputs'!$D:$D,$D100,'VISSIM Travel Time Outputs'!$A:$A,"AVG",'VISSIM Travel Time Outputs'!$B:$B,EP$9),"-")</f>
        <v>-</v>
      </c>
      <c r="EQ100" s="380" t="str">
        <f>IFERROR(AVERAGEIFS('VISSIM Travel Time Outputs'!$H:$H,'VISSIM Travel Time Outputs'!$D:$D,$D100,'VISSIM Travel Time Outputs'!$A:$A,"AVG",'VISSIM Travel Time Outputs'!$B:$B,EQ$9),"-")</f>
        <v>-</v>
      </c>
      <c r="ER100" s="380" t="str">
        <f>IFERROR(AVERAGEIFS('VISSIM Travel Time Outputs'!$H:$H,'VISSIM Travel Time Outputs'!$D:$D,$D100,'VISSIM Travel Time Outputs'!$A:$A,"AVG",'VISSIM Travel Time Outputs'!$B:$B,ER$9),"-")</f>
        <v>-</v>
      </c>
      <c r="ES100" s="380" t="str">
        <f>IFERROR(AVERAGEIFS('VISSIM Travel Time Outputs'!$H:$H,'VISSIM Travel Time Outputs'!$D:$D,$D100,'VISSIM Travel Time Outputs'!$A:$A,"AVG",'VISSIM Travel Time Outputs'!$B:$B,ES$9),"-")</f>
        <v>-</v>
      </c>
      <c r="ET100" s="380" t="str">
        <f>IFERROR(AVERAGEIFS('VISSIM Travel Time Outputs'!$H:$H,'VISSIM Travel Time Outputs'!$D:$D,$D100,'VISSIM Travel Time Outputs'!$A:$A,"AVG",'VISSIM Travel Time Outputs'!$B:$B,ET$9),"-")</f>
        <v>-</v>
      </c>
      <c r="EU100" s="380" t="str">
        <f>IFERROR(AVERAGEIFS('VISSIM Travel Time Outputs'!$H:$H,'VISSIM Travel Time Outputs'!$D:$D,$D100,'VISSIM Travel Time Outputs'!$A:$A,"AVG",'VISSIM Travel Time Outputs'!$B:$B,EU$9),"-")</f>
        <v>-</v>
      </c>
      <c r="EV100" s="380" t="str">
        <f>IFERROR(AVERAGEIFS('VISSIM Travel Time Outputs'!$H:$H,'VISSIM Travel Time Outputs'!$D:$D,$D100,'VISSIM Travel Time Outputs'!$A:$A,"AVG",'VISSIM Travel Time Outputs'!$B:$B,EV$9),"-")</f>
        <v>-</v>
      </c>
      <c r="EW100" s="380" t="str">
        <f>IFERROR(AVERAGEIFS('VISSIM Travel Time Outputs'!$H:$H,'VISSIM Travel Time Outputs'!$D:$D,$D100,'VISSIM Travel Time Outputs'!$A:$A,"AVG",'VISSIM Travel Time Outputs'!$B:$B,EW$9),"-")</f>
        <v>-</v>
      </c>
      <c r="EX100" s="380" t="str">
        <f>IFERROR(AVERAGEIFS('VISSIM Travel Time Outputs'!$H:$H,'VISSIM Travel Time Outputs'!$D:$D,$D100,'VISSIM Travel Time Outputs'!$A:$A,"AVG",'VISSIM Travel Time Outputs'!$B:$B,EX$9),"-")</f>
        <v>-</v>
      </c>
      <c r="EY100" s="381" t="str">
        <f>IFERROR(AVERAGEIFS('VISSIM Travel Time Outputs'!$H:$H,'VISSIM Travel Time Outputs'!$D:$D,$D100,'VISSIM Travel Time Outputs'!$A:$A,"AVG",'VISSIM Travel Time Outputs'!$B:$B,EY$9),"-")</f>
        <v>-</v>
      </c>
      <c r="EZ100" s="304"/>
      <c r="FA100" s="259" t="str">
        <f t="shared" si="44"/>
        <v>--</v>
      </c>
      <c r="FB100" s="410" t="str">
        <f t="shared" si="45"/>
        <v>--</v>
      </c>
      <c r="FC100" s="381">
        <f t="shared" si="46"/>
        <v>0</v>
      </c>
      <c r="FD100" s="387"/>
      <c r="FE100" s="259" t="str">
        <f>IFERROR(GETPIVOTDATA("Average of TRAVTM(40)",#REF!,"TIMEINT",FE$9,"VEHICLETRAVELTIMEMEASUREMENT",$D100)/3600/24,"--")</f>
        <v>--</v>
      </c>
      <c r="FF100" s="36" t="str">
        <f>IFERROR(GETPIVOTDATA("Average of TRAVTM(40)",#REF!,"TIMEINT",FF$9,"VEHICLETRAVELTIMEMEASUREMENT",$D100)/3600/24,"--")</f>
        <v>--</v>
      </c>
      <c r="FG100" s="36" t="str">
        <f>IFERROR(GETPIVOTDATA("Average of TRAVTM(40)",#REF!,"TIMEINT",FG$9,"VEHICLETRAVELTIMEMEASUREMENT",$D100)/3600/24,"--")</f>
        <v>--</v>
      </c>
      <c r="FH100" s="36" t="str">
        <f>IFERROR(GETPIVOTDATA("Average of TRAVTM(40)",#REF!,"TIMEINT",FH$9,"VEHICLETRAVELTIMEMEASUREMENT",$D100)/3600/24,"--")</f>
        <v>--</v>
      </c>
      <c r="FI100" s="36" t="str">
        <f>IFERROR(GETPIVOTDATA("Average of TRAVTM(40)",#REF!,"TIMEINT",FI$9,"VEHICLETRAVELTIMEMEASUREMENT",$D100)/3600/24,"--")</f>
        <v>--</v>
      </c>
      <c r="FJ100" s="36" t="str">
        <f>IFERROR(GETPIVOTDATA("Average of TRAVTM(40)",#REF!,"TIMEINT",FJ$9,"VEHICLETRAVELTIMEMEASUREMENT",$D100)/3600/24,"--")</f>
        <v>--</v>
      </c>
      <c r="FK100" s="36" t="str">
        <f>IFERROR(GETPIVOTDATA("Average of TRAVTM(40)",#REF!,"TIMEINT",FK$9,"VEHICLETRAVELTIMEMEASUREMENT",$D100)/3600/24,"--")</f>
        <v>--</v>
      </c>
      <c r="FL100" s="36" t="str">
        <f>IFERROR(GETPIVOTDATA("Average of TRAVTM(40)",#REF!,"TIMEINT",FL$9,"VEHICLETRAVELTIMEMEASUREMENT",$D100)/3600/24,"--")</f>
        <v>--</v>
      </c>
      <c r="FM100" s="36" t="str">
        <f>IFERROR(GETPIVOTDATA("Average of TRAVTM(40)",#REF!,"TIMEINT",FM$9,"VEHICLETRAVELTIMEMEASUREMENT",$D100)/3600/24,"--")</f>
        <v>--</v>
      </c>
      <c r="FN100" s="36" t="str">
        <f>IFERROR(GETPIVOTDATA("Average of TRAVTM(40)",#REF!,"TIMEINT",FN$9,"VEHICLETRAVELTIMEMEASUREMENT",$D100)/3600/24,"--")</f>
        <v>--</v>
      </c>
      <c r="FO100" s="36" t="str">
        <f>IFERROR(GETPIVOTDATA("Average of TRAVTM(40)",#REF!,"TIMEINT",FO$9,"VEHICLETRAVELTIMEMEASUREMENT",$D100)/3600/24,"--")</f>
        <v>--</v>
      </c>
      <c r="FP100" s="36" t="str">
        <f>IFERROR(GETPIVOTDATA("Average of TRAVTM(40)",#REF!,"TIMEINT",FP$9,"VEHICLETRAVELTIMEMEASUREMENT",$D100)/3600/24,"--")</f>
        <v>--</v>
      </c>
      <c r="FQ100" s="36" t="str">
        <f>IFERROR(GETPIVOTDATA("Average of TRAVTM(40)",#REF!,"TIMEINT",FQ$9,"VEHICLETRAVELTIMEMEASUREMENT",$D100)/3600/24,"--")</f>
        <v>--</v>
      </c>
      <c r="FR100" s="36" t="str">
        <f>IFERROR(GETPIVOTDATA("Average of TRAVTM(40)",#REF!,"TIMEINT",FR$9,"VEHICLETRAVELTIMEMEASUREMENT",$D100)/3600/24,"--")</f>
        <v>--</v>
      </c>
      <c r="FS100" s="36" t="str">
        <f>IFERROR(GETPIVOTDATA("Average of TRAVTM(40)",#REF!,"TIMEINT",FS$9,"VEHICLETRAVELTIMEMEASUREMENT",$D100)/3600/24,"--")</f>
        <v>--</v>
      </c>
      <c r="FT100" s="177" t="str">
        <f>IFERROR(GETPIVOTDATA("Average of TRAVTM(40)",#REF!,"TIMEINT",FT$9,"VEHICLETRAVELTIMEMEASUREMENT",$D100)/3600/24,"--")</f>
        <v>--</v>
      </c>
      <c r="FU100" s="387"/>
      <c r="FV100" s="379" t="str">
        <f>IFERROR(GETPIVOTDATA("Average of VEHS(40)",#REF!,"TIMEINT",FV$9,"VEHICLETRAVELTIMEMEASUREMENT",$D100),"--")</f>
        <v>--</v>
      </c>
      <c r="FW100" s="380" t="str">
        <f>IFERROR(GETPIVOTDATA("Average of VEHS(40)",#REF!,"TIMEINT",FW$9,"VEHICLETRAVELTIMEMEASUREMENT",$D100),"--")</f>
        <v>--</v>
      </c>
      <c r="FX100" s="380" t="str">
        <f>IFERROR(GETPIVOTDATA("Average of VEHS(40)",#REF!,"TIMEINT",FX$9,"VEHICLETRAVELTIMEMEASUREMENT",$D100),"--")</f>
        <v>--</v>
      </c>
      <c r="FY100" s="380" t="str">
        <f>IFERROR(GETPIVOTDATA("Average of VEHS(40)",#REF!,"TIMEINT",FY$9,"VEHICLETRAVELTIMEMEASUREMENT",$D100),"--")</f>
        <v>--</v>
      </c>
      <c r="FZ100" s="380" t="str">
        <f>IFERROR(GETPIVOTDATA("Average of VEHS(40)",#REF!,"TIMEINT",FZ$9,"VEHICLETRAVELTIMEMEASUREMENT",$D100),"--")</f>
        <v>--</v>
      </c>
      <c r="GA100" s="380" t="str">
        <f>IFERROR(GETPIVOTDATA("Average of VEHS(40)",#REF!,"TIMEINT",GA$9,"VEHICLETRAVELTIMEMEASUREMENT",$D100),"--")</f>
        <v>--</v>
      </c>
      <c r="GB100" s="380" t="str">
        <f>IFERROR(GETPIVOTDATA("Average of VEHS(40)",#REF!,"TIMEINT",GB$9,"VEHICLETRAVELTIMEMEASUREMENT",$D100),"--")</f>
        <v>--</v>
      </c>
      <c r="GC100" s="380" t="str">
        <f>IFERROR(GETPIVOTDATA("Average of VEHS(40)",#REF!,"TIMEINT",GC$9,"VEHICLETRAVELTIMEMEASUREMENT",$D100),"--")</f>
        <v>--</v>
      </c>
      <c r="GD100" s="380" t="str">
        <f>IFERROR(GETPIVOTDATA("Average of VEHS(40)",#REF!,"TIMEINT",GD$9,"VEHICLETRAVELTIMEMEASUREMENT",$D100),"--")</f>
        <v>--</v>
      </c>
      <c r="GE100" s="380" t="str">
        <f>IFERROR(GETPIVOTDATA("Average of VEHS(40)",#REF!,"TIMEINT",GE$9,"VEHICLETRAVELTIMEMEASUREMENT",$D100),"--")</f>
        <v>--</v>
      </c>
      <c r="GF100" s="380" t="str">
        <f>IFERROR(GETPIVOTDATA("Average of VEHS(40)",#REF!,"TIMEINT",GF$9,"VEHICLETRAVELTIMEMEASUREMENT",$D100),"--")</f>
        <v>--</v>
      </c>
      <c r="GG100" s="380" t="str">
        <f>IFERROR(GETPIVOTDATA("Average of VEHS(40)",#REF!,"TIMEINT",GG$9,"VEHICLETRAVELTIMEMEASUREMENT",$D100),"--")</f>
        <v>--</v>
      </c>
      <c r="GH100" s="380" t="str">
        <f>IFERROR(GETPIVOTDATA("Average of VEHS(40)",#REF!,"TIMEINT",GH$9,"VEHICLETRAVELTIMEMEASUREMENT",$D100),"--")</f>
        <v>--</v>
      </c>
      <c r="GI100" s="380" t="str">
        <f>IFERROR(GETPIVOTDATA("Average of VEHS(40)",#REF!,"TIMEINT",GI$9,"VEHICLETRAVELTIMEMEASUREMENT",$D100),"--")</f>
        <v>--</v>
      </c>
      <c r="GJ100" s="380" t="str">
        <f>IFERROR(GETPIVOTDATA("Average of VEHS(40)",#REF!,"TIMEINT",GJ$9,"VEHICLETRAVELTIMEMEASUREMENT",$D100),"--")</f>
        <v>--</v>
      </c>
      <c r="GK100" s="381" t="str">
        <f>IFERROR(GETPIVOTDATA("Average of VEHS(40)",#REF!,"TIMEINT",GK$9,"VEHICLETRAVELTIMEMEASUREMENT",$D100),"--")</f>
        <v>--</v>
      </c>
      <c r="GL100" s="387"/>
      <c r="GM100" s="259" t="str">
        <f t="shared" si="47"/>
        <v>--</v>
      </c>
      <c r="GN100" s="410" t="str">
        <f t="shared" si="48"/>
        <v>--</v>
      </c>
      <c r="GO100" s="381">
        <f t="shared" si="49"/>
        <v>0</v>
      </c>
      <c r="GP100" s="387"/>
      <c r="GQ100" s="259" t="str">
        <f>IFERROR(GETPIVOTDATA("Average of TRAVTM(60)",#REF!,"TIMEINT",GQ$9,"VEHICLETRAVELTIMEMEASUREMENT",$D100)/3600/24,"--")</f>
        <v>--</v>
      </c>
      <c r="GR100" s="36" t="str">
        <f>IFERROR(GETPIVOTDATA("Average of TRAVTM(60)",#REF!,"TIMEINT",GR$9,"VEHICLETRAVELTIMEMEASUREMENT",$D100)/3600/24,"--")</f>
        <v>--</v>
      </c>
      <c r="GS100" s="36" t="str">
        <f>IFERROR(GETPIVOTDATA("Average of TRAVTM(60)",#REF!,"TIMEINT",GS$9,"VEHICLETRAVELTIMEMEASUREMENT",$D100)/3600/24,"--")</f>
        <v>--</v>
      </c>
      <c r="GT100" s="36" t="str">
        <f>IFERROR(GETPIVOTDATA("Average of TRAVTM(60)",#REF!,"TIMEINT",GT$9,"VEHICLETRAVELTIMEMEASUREMENT",$D100)/3600/24,"--")</f>
        <v>--</v>
      </c>
      <c r="GU100" s="36" t="str">
        <f>IFERROR(GETPIVOTDATA("Average of TRAVTM(60)",#REF!,"TIMEINT",GU$9,"VEHICLETRAVELTIMEMEASUREMENT",$D100)/3600/24,"--")</f>
        <v>--</v>
      </c>
      <c r="GV100" s="36" t="str">
        <f>IFERROR(GETPIVOTDATA("Average of TRAVTM(60)",#REF!,"TIMEINT",GV$9,"VEHICLETRAVELTIMEMEASUREMENT",$D100)/3600/24,"--")</f>
        <v>--</v>
      </c>
      <c r="GW100" s="36" t="str">
        <f>IFERROR(GETPIVOTDATA("Average of TRAVTM(60)",#REF!,"TIMEINT",GW$9,"VEHICLETRAVELTIMEMEASUREMENT",$D100)/3600/24,"--")</f>
        <v>--</v>
      </c>
      <c r="GX100" s="36" t="str">
        <f>IFERROR(GETPIVOTDATA("Average of TRAVTM(60)",#REF!,"TIMEINT",GX$9,"VEHICLETRAVELTIMEMEASUREMENT",$D100)/3600/24,"--")</f>
        <v>--</v>
      </c>
      <c r="GY100" s="36" t="str">
        <f>IFERROR(GETPIVOTDATA("Average of TRAVTM(60)",#REF!,"TIMEINT",GY$9,"VEHICLETRAVELTIMEMEASUREMENT",$D100)/3600/24,"--")</f>
        <v>--</v>
      </c>
      <c r="GZ100" s="36" t="str">
        <f>IFERROR(GETPIVOTDATA("Average of TRAVTM(60)",#REF!,"TIMEINT",GZ$9,"VEHICLETRAVELTIMEMEASUREMENT",$D100)/3600/24,"--")</f>
        <v>--</v>
      </c>
      <c r="HA100" s="36" t="str">
        <f>IFERROR(GETPIVOTDATA("Average of TRAVTM(60)",#REF!,"TIMEINT",HA$9,"VEHICLETRAVELTIMEMEASUREMENT",$D100)/3600/24,"--")</f>
        <v>--</v>
      </c>
      <c r="HB100" s="36" t="str">
        <f>IFERROR(GETPIVOTDATA("Average of TRAVTM(60)",#REF!,"TIMEINT",HB$9,"VEHICLETRAVELTIMEMEASUREMENT",$D100)/3600/24,"--")</f>
        <v>--</v>
      </c>
      <c r="HC100" s="36" t="str">
        <f>IFERROR(GETPIVOTDATA("Average of TRAVTM(60)",#REF!,"TIMEINT",HC$9,"VEHICLETRAVELTIMEMEASUREMENT",$D100)/3600/24,"--")</f>
        <v>--</v>
      </c>
      <c r="HD100" s="36" t="str">
        <f>IFERROR(GETPIVOTDATA("Average of TRAVTM(60)",#REF!,"TIMEINT",HD$9,"VEHICLETRAVELTIMEMEASUREMENT",$D100)/3600/24,"--")</f>
        <v>--</v>
      </c>
      <c r="HE100" s="36" t="str">
        <f>IFERROR(GETPIVOTDATA("Average of TRAVTM(60)",#REF!,"TIMEINT",HE$9,"VEHICLETRAVELTIMEMEASUREMENT",$D100)/3600/24,"--")</f>
        <v>--</v>
      </c>
      <c r="HF100" s="177" t="str">
        <f>IFERROR(GETPIVOTDATA("Average of TRAVTM(60)",#REF!,"TIMEINT",HF$9,"VEHICLETRAVELTIMEMEASUREMENT",$D100)/3600/24,"--")</f>
        <v>--</v>
      </c>
      <c r="HG100" s="387"/>
      <c r="HH100" s="379" t="str">
        <f>IFERROR(GETPIVOTDATA("Average of VEHS(60)",#REF!,"TIMEINT",HH$9,"VEHICLETRAVELTIMEMEASUREMENT",$D100),"--")</f>
        <v>--</v>
      </c>
      <c r="HI100" s="380" t="str">
        <f>IFERROR(GETPIVOTDATA("Average of VEHS(60)",#REF!,"TIMEINT",HI$9,"VEHICLETRAVELTIMEMEASUREMENT",$D100),"--")</f>
        <v>--</v>
      </c>
      <c r="HJ100" s="380" t="str">
        <f>IFERROR(GETPIVOTDATA("Average of VEHS(60)",#REF!,"TIMEINT",HJ$9,"VEHICLETRAVELTIMEMEASUREMENT",$D100),"--")</f>
        <v>--</v>
      </c>
      <c r="HK100" s="380" t="str">
        <f>IFERROR(GETPIVOTDATA("Average of VEHS(60)",#REF!,"TIMEINT",HK$9,"VEHICLETRAVELTIMEMEASUREMENT",$D100),"--")</f>
        <v>--</v>
      </c>
      <c r="HL100" s="380" t="str">
        <f>IFERROR(GETPIVOTDATA("Average of VEHS(60)",#REF!,"TIMEINT",HL$9,"VEHICLETRAVELTIMEMEASUREMENT",$D100),"--")</f>
        <v>--</v>
      </c>
      <c r="HM100" s="380" t="str">
        <f>IFERROR(GETPIVOTDATA("Average of VEHS(60)",#REF!,"TIMEINT",HM$9,"VEHICLETRAVELTIMEMEASUREMENT",$D100),"--")</f>
        <v>--</v>
      </c>
      <c r="HN100" s="380" t="str">
        <f>IFERROR(GETPIVOTDATA("Average of VEHS(60)",#REF!,"TIMEINT",HN$9,"VEHICLETRAVELTIMEMEASUREMENT",$D100),"--")</f>
        <v>--</v>
      </c>
      <c r="HO100" s="380" t="str">
        <f>IFERROR(GETPIVOTDATA("Average of VEHS(60)",#REF!,"TIMEINT",HO$9,"VEHICLETRAVELTIMEMEASUREMENT",$D100),"--")</f>
        <v>--</v>
      </c>
      <c r="HP100" s="380" t="str">
        <f>IFERROR(GETPIVOTDATA("Average of VEHS(60)",#REF!,"TIMEINT",HP$9,"VEHICLETRAVELTIMEMEASUREMENT",$D100),"--")</f>
        <v>--</v>
      </c>
      <c r="HQ100" s="380" t="str">
        <f>IFERROR(GETPIVOTDATA("Average of VEHS(60)",#REF!,"TIMEINT",HQ$9,"VEHICLETRAVELTIMEMEASUREMENT",$D100),"--")</f>
        <v>--</v>
      </c>
      <c r="HR100" s="380" t="str">
        <f>IFERROR(GETPIVOTDATA("Average of VEHS(60)",#REF!,"TIMEINT",HR$9,"VEHICLETRAVELTIMEMEASUREMENT",$D100),"--")</f>
        <v>--</v>
      </c>
      <c r="HS100" s="380" t="str">
        <f>IFERROR(GETPIVOTDATA("Average of VEHS(60)",#REF!,"TIMEINT",HS$9,"VEHICLETRAVELTIMEMEASUREMENT",$D100),"--")</f>
        <v>--</v>
      </c>
      <c r="HT100" s="380" t="str">
        <f>IFERROR(GETPIVOTDATA("Average of VEHS(60)",#REF!,"TIMEINT",HT$9,"VEHICLETRAVELTIMEMEASUREMENT",$D100),"--")</f>
        <v>--</v>
      </c>
      <c r="HU100" s="380" t="str">
        <f>IFERROR(GETPIVOTDATA("Average of VEHS(60)",#REF!,"TIMEINT",HU$9,"VEHICLETRAVELTIMEMEASUREMENT",$D100),"--")</f>
        <v>--</v>
      </c>
      <c r="HV100" s="380" t="str">
        <f>IFERROR(GETPIVOTDATA("Average of VEHS(60)",#REF!,"TIMEINT",HV$9,"VEHICLETRAVELTIMEMEASUREMENT",$D100),"--")</f>
        <v>--</v>
      </c>
      <c r="HW100" s="381" t="str">
        <f>IFERROR(GETPIVOTDATA("Average of VEHS(60)",#REF!,"TIMEINT",HW$9,"VEHICLETRAVELTIMEMEASUREMENT",$D100),"--")</f>
        <v>--</v>
      </c>
      <c r="HX100" s="387"/>
      <c r="HY100" s="259" t="str">
        <f t="shared" si="50"/>
        <v>--</v>
      </c>
      <c r="HZ100" s="410" t="str">
        <f t="shared" si="51"/>
        <v>--</v>
      </c>
      <c r="IA100" s="381">
        <f t="shared" si="52"/>
        <v>0</v>
      </c>
      <c r="IB100" s="716"/>
      <c r="IC100" s="379" t="str">
        <f>IFERROR(AVERAGEIFS('VISSIM Travel Time Outputs'!$L:$L,'VISSIM Travel Time Outputs'!$D:$D,$D100,'VISSIM Travel Time Outputs'!$A:$A,"AVG",'VISSIM Travel Time Outputs'!$B:$B,IC$9),"-")</f>
        <v>-</v>
      </c>
      <c r="ID100" s="380" t="str">
        <f>IFERROR(AVERAGEIFS('VISSIM Travel Time Outputs'!$L:$L,'VISSIM Travel Time Outputs'!$D:$D,$D100,'VISSIM Travel Time Outputs'!$A:$A,"AVG",'VISSIM Travel Time Outputs'!$B:$B,ID$9),"-")</f>
        <v>-</v>
      </c>
      <c r="IE100" s="380" t="str">
        <f>IFERROR(AVERAGEIFS('VISSIM Travel Time Outputs'!$L:$L,'VISSIM Travel Time Outputs'!$D:$D,$D100,'VISSIM Travel Time Outputs'!$A:$A,"AVG",'VISSIM Travel Time Outputs'!$B:$B,IE$9),"-")</f>
        <v>-</v>
      </c>
      <c r="IF100" s="380" t="str">
        <f>IFERROR(AVERAGEIFS('VISSIM Travel Time Outputs'!$L:$L,'VISSIM Travel Time Outputs'!$D:$D,$D100,'VISSIM Travel Time Outputs'!$A:$A,"AVG",'VISSIM Travel Time Outputs'!$B:$B,IF$9),"-")</f>
        <v>-</v>
      </c>
      <c r="IG100" s="380" t="str">
        <f>IFERROR(AVERAGEIFS('VISSIM Travel Time Outputs'!$L:$L,'VISSIM Travel Time Outputs'!$D:$D,$D100,'VISSIM Travel Time Outputs'!$A:$A,"AVG",'VISSIM Travel Time Outputs'!$B:$B,IG$9),"-")</f>
        <v>-</v>
      </c>
      <c r="IH100" s="380" t="str">
        <f>IFERROR(AVERAGEIFS('VISSIM Travel Time Outputs'!$L:$L,'VISSIM Travel Time Outputs'!$D:$D,$D100,'VISSIM Travel Time Outputs'!$A:$A,"AVG",'VISSIM Travel Time Outputs'!$B:$B,IH$9),"-")</f>
        <v>-</v>
      </c>
      <c r="II100" s="380" t="str">
        <f>IFERROR(AVERAGEIFS('VISSIM Travel Time Outputs'!$L:$L,'VISSIM Travel Time Outputs'!$D:$D,$D100,'VISSIM Travel Time Outputs'!$A:$A,"AVG",'VISSIM Travel Time Outputs'!$B:$B,II$9),"-")</f>
        <v>-</v>
      </c>
      <c r="IJ100" s="380" t="str">
        <f>IFERROR(AVERAGEIFS('VISSIM Travel Time Outputs'!$L:$L,'VISSIM Travel Time Outputs'!$D:$D,$D100,'VISSIM Travel Time Outputs'!$A:$A,"AVG",'VISSIM Travel Time Outputs'!$B:$B,IJ$9),"-")</f>
        <v>-</v>
      </c>
      <c r="IK100" s="380" t="str">
        <f>IFERROR(AVERAGEIFS('VISSIM Travel Time Outputs'!$L:$L,'VISSIM Travel Time Outputs'!$D:$D,$D100,'VISSIM Travel Time Outputs'!$A:$A,"AVG",'VISSIM Travel Time Outputs'!$B:$B,IK$9),"-")</f>
        <v>-</v>
      </c>
      <c r="IL100" s="380" t="str">
        <f>IFERROR(AVERAGEIFS('VISSIM Travel Time Outputs'!$L:$L,'VISSIM Travel Time Outputs'!$D:$D,$D100,'VISSIM Travel Time Outputs'!$A:$A,"AVG",'VISSIM Travel Time Outputs'!$B:$B,IL$9),"-")</f>
        <v>-</v>
      </c>
      <c r="IM100" s="380" t="str">
        <f>IFERROR(AVERAGEIFS('VISSIM Travel Time Outputs'!$L:$L,'VISSIM Travel Time Outputs'!$D:$D,$D100,'VISSIM Travel Time Outputs'!$A:$A,"AVG",'VISSIM Travel Time Outputs'!$B:$B,IM$9),"-")</f>
        <v>-</v>
      </c>
      <c r="IN100" s="380" t="str">
        <f>IFERROR(AVERAGEIFS('VISSIM Travel Time Outputs'!$L:$L,'VISSIM Travel Time Outputs'!$D:$D,$D100,'VISSIM Travel Time Outputs'!$A:$A,"AVG",'VISSIM Travel Time Outputs'!$B:$B,IN$9),"-")</f>
        <v>-</v>
      </c>
      <c r="IO100" s="380" t="str">
        <f>IFERROR(AVERAGEIFS('VISSIM Travel Time Outputs'!$L:$L,'VISSIM Travel Time Outputs'!$D:$D,$D100,'VISSIM Travel Time Outputs'!$A:$A,"AVG",'VISSIM Travel Time Outputs'!$B:$B,IO$9),"-")</f>
        <v>-</v>
      </c>
      <c r="IP100" s="380" t="str">
        <f>IFERROR(AVERAGEIFS('VISSIM Travel Time Outputs'!$L:$L,'VISSIM Travel Time Outputs'!$D:$D,$D100,'VISSIM Travel Time Outputs'!$A:$A,"AVG",'VISSIM Travel Time Outputs'!$B:$B,IP$9),"-")</f>
        <v>-</v>
      </c>
      <c r="IQ100" s="380" t="str">
        <f>IFERROR(AVERAGEIFS('VISSIM Travel Time Outputs'!$L:$L,'VISSIM Travel Time Outputs'!$D:$D,$D100,'VISSIM Travel Time Outputs'!$A:$A,"AVG",'VISSIM Travel Time Outputs'!$B:$B,IQ$9),"-")</f>
        <v>-</v>
      </c>
      <c r="IR100" s="381" t="str">
        <f>IFERROR(AVERAGEIFS('VISSIM Travel Time Outputs'!$L:$L,'VISSIM Travel Time Outputs'!$D:$D,$D100,'VISSIM Travel Time Outputs'!$A:$A,"AVG",'VISSIM Travel Time Outputs'!$B:$B,IR$9),"-")</f>
        <v>-</v>
      </c>
      <c r="IS100" s="381" t="str">
        <f t="shared" si="53"/>
        <v>--</v>
      </c>
    </row>
    <row r="101" spans="1:253" x14ac:dyDescent="0.25">
      <c r="A101" s="302" t="str">
        <f t="shared" si="34"/>
        <v>H</v>
      </c>
      <c r="B101" s="375">
        <f t="shared" si="54"/>
        <v>92</v>
      </c>
      <c r="C101" s="475">
        <f>INDEX('Input - Travel Times'!$B$3:$AL$103,MATCH($B101,'Input - Travel Times'!$B$3:$B$103,0),MATCH(C$9,'Input - Travel Times'!$B$3:$AL$3,0))</f>
        <v>0</v>
      </c>
      <c r="D101" s="194">
        <f>INDEX('Input - Travel Times'!$B$3:$AS$103,MATCH($B101,'Input - Travel Times'!$B$3:$B$103,0),MATCH(D$9,'Input - Travel Times'!$B$3:$AS$3,0))</f>
        <v>0</v>
      </c>
      <c r="E101" s="582">
        <f>TIME(0,0,INDEX('Input - Travel Times'!$B$3:$AL$103,MATCH($B101,'Input - Travel Times'!$B$3:$B$103,0),MATCH(E$9,'Input - Travel Times'!$B$3:$AL$3,0)))</f>
        <v>0</v>
      </c>
      <c r="F101" s="582">
        <f>TIME(0,0,INDEX('Input - Travel Times'!$B$3:$AL$103,MATCH($B101,'Input - Travel Times'!$B$3:$B$103,0),MATCH(F$9,'Input - Travel Times'!$B$3:$AL$3,0)))</f>
        <v>0</v>
      </c>
      <c r="G101" s="582">
        <f>TIME(0,0,INDEX('Input - Travel Times'!$B$3:$AL$103,MATCH($B101,'Input - Travel Times'!$B$3:$B$103,0),MATCH(G$9,'Input - Travel Times'!$B$3:$AL$3,0)))</f>
        <v>0</v>
      </c>
      <c r="H101" s="173"/>
      <c r="I101" s="259" t="str">
        <f>IFERROR(TIME(0,0,AVERAGEIFS('VISSIM Travel Time Outputs'!$I:$I,'VISSIM Travel Time Outputs'!$D:$D,$D101,'VISSIM Travel Time Outputs'!$A:$A,"AVG",'VISSIM Travel Time Outputs'!$B:$B,I$9)),"-")</f>
        <v>-</v>
      </c>
      <c r="J101" s="36" t="str">
        <f>IFERROR(TIME(0,0,AVERAGEIFS('VISSIM Travel Time Outputs'!$I:$I,'VISSIM Travel Time Outputs'!$D:$D,$D101,'VISSIM Travel Time Outputs'!$A:$A,"AVG",'VISSIM Travel Time Outputs'!$B:$B,J$9)),"-")</f>
        <v>-</v>
      </c>
      <c r="K101" s="36" t="str">
        <f>IFERROR(TIME(0,0,AVERAGEIFS('VISSIM Travel Time Outputs'!$I:$I,'VISSIM Travel Time Outputs'!$D:$D,$D101,'VISSIM Travel Time Outputs'!$A:$A,"AVG",'VISSIM Travel Time Outputs'!$B:$B,K$9)),"-")</f>
        <v>-</v>
      </c>
      <c r="L101" s="36" t="str">
        <f>IFERROR(TIME(0,0,AVERAGEIFS('VISSIM Travel Time Outputs'!$I:$I,'VISSIM Travel Time Outputs'!$D:$D,$D101,'VISSIM Travel Time Outputs'!$A:$A,"AVG",'VISSIM Travel Time Outputs'!$B:$B,L$9)),"-")</f>
        <v>-</v>
      </c>
      <c r="M101" s="36" t="str">
        <f>IFERROR(TIME(0,0,AVERAGEIFS('VISSIM Travel Time Outputs'!$I:$I,'VISSIM Travel Time Outputs'!$D:$D,$D101,'VISSIM Travel Time Outputs'!$A:$A,"AVG",'VISSIM Travel Time Outputs'!$B:$B,M$9)),"-")</f>
        <v>-</v>
      </c>
      <c r="N101" s="36" t="str">
        <f>IFERROR(TIME(0,0,AVERAGEIFS('VISSIM Travel Time Outputs'!$I:$I,'VISSIM Travel Time Outputs'!$D:$D,$D101,'VISSIM Travel Time Outputs'!$A:$A,"AVG",'VISSIM Travel Time Outputs'!$B:$B,N$9)),"-")</f>
        <v>-</v>
      </c>
      <c r="O101" s="36" t="str">
        <f>IFERROR(TIME(0,0,AVERAGEIFS('VISSIM Travel Time Outputs'!$I:$I,'VISSIM Travel Time Outputs'!$D:$D,$D101,'VISSIM Travel Time Outputs'!$A:$A,"AVG",'VISSIM Travel Time Outputs'!$B:$B,O$9)),"-")</f>
        <v>-</v>
      </c>
      <c r="P101" s="36" t="str">
        <f>IFERROR(TIME(0,0,AVERAGEIFS('VISSIM Travel Time Outputs'!$I:$I,'VISSIM Travel Time Outputs'!$D:$D,$D101,'VISSIM Travel Time Outputs'!$A:$A,"AVG",'VISSIM Travel Time Outputs'!$B:$B,P$9)),"-")</f>
        <v>-</v>
      </c>
      <c r="Q101" s="36" t="str">
        <f>IFERROR(TIME(0,0,AVERAGEIFS('VISSIM Travel Time Outputs'!$I:$I,'VISSIM Travel Time Outputs'!$D:$D,$D101,'VISSIM Travel Time Outputs'!$A:$A,"AVG",'VISSIM Travel Time Outputs'!$B:$B,Q$9)),"-")</f>
        <v>-</v>
      </c>
      <c r="R101" s="36" t="str">
        <f>IFERROR(TIME(0,0,AVERAGEIFS('VISSIM Travel Time Outputs'!$I:$I,'VISSIM Travel Time Outputs'!$D:$D,$D101,'VISSIM Travel Time Outputs'!$A:$A,"AVG",'VISSIM Travel Time Outputs'!$B:$B,R$9)),"-")</f>
        <v>-</v>
      </c>
      <c r="S101" s="36" t="str">
        <f>IFERROR(TIME(0,0,AVERAGEIFS('VISSIM Travel Time Outputs'!$I:$I,'VISSIM Travel Time Outputs'!$D:$D,$D101,'VISSIM Travel Time Outputs'!$A:$A,"AVG",'VISSIM Travel Time Outputs'!$B:$B,S$9)),"-")</f>
        <v>-</v>
      </c>
      <c r="T101" s="36" t="str">
        <f>IFERROR(TIME(0,0,AVERAGEIFS('VISSIM Travel Time Outputs'!$I:$I,'VISSIM Travel Time Outputs'!$D:$D,$D101,'VISSIM Travel Time Outputs'!$A:$A,"AVG",'VISSIM Travel Time Outputs'!$B:$B,T$9)),"-")</f>
        <v>-</v>
      </c>
      <c r="U101" s="36" t="str">
        <f>IFERROR(TIME(0,0,AVERAGEIFS('VISSIM Travel Time Outputs'!$I:$I,'VISSIM Travel Time Outputs'!$D:$D,$D101,'VISSIM Travel Time Outputs'!$A:$A,"AVG",'VISSIM Travel Time Outputs'!$B:$B,U$9)),"-")</f>
        <v>-</v>
      </c>
      <c r="V101" s="36" t="str">
        <f>IFERROR(TIME(0,0,AVERAGEIFS('VISSIM Travel Time Outputs'!$I:$I,'VISSIM Travel Time Outputs'!$D:$D,$D101,'VISSIM Travel Time Outputs'!$A:$A,"AVG",'VISSIM Travel Time Outputs'!$B:$B,V$9)),"-")</f>
        <v>-</v>
      </c>
      <c r="W101" s="36" t="str">
        <f>IFERROR(TIME(0,0,AVERAGEIFS('VISSIM Travel Time Outputs'!$I:$I,'VISSIM Travel Time Outputs'!$D:$D,$D101,'VISSIM Travel Time Outputs'!$A:$A,"AVG",'VISSIM Travel Time Outputs'!$B:$B,W$9)),"-")</f>
        <v>-</v>
      </c>
      <c r="X101" s="177" t="str">
        <f>IFERROR(TIME(0,0,AVERAGEIFS('VISSIM Travel Time Outputs'!$I:$I,'VISSIM Travel Time Outputs'!$D:$D,$D101,'VISSIM Travel Time Outputs'!$A:$A,"AVG",'VISSIM Travel Time Outputs'!$B:$B,X$9)),"-")</f>
        <v>-</v>
      </c>
      <c r="Y101" s="304"/>
      <c r="Z101" s="379" t="str">
        <f>IFERROR(AVERAGEIFS('VISSIM Travel Time Outputs'!$F:$F,'VISSIM Travel Time Outputs'!$D:$D,$D101,'VISSIM Travel Time Outputs'!$A:$A,"AVG",'VISSIM Travel Time Outputs'!$B:$B,Z$9),"-")</f>
        <v>-</v>
      </c>
      <c r="AA101" s="380" t="str">
        <f>IFERROR(AVERAGEIFS('VISSIM Travel Time Outputs'!$F:$F,'VISSIM Travel Time Outputs'!$D:$D,$D101,'VISSIM Travel Time Outputs'!$A:$A,"AVG",'VISSIM Travel Time Outputs'!$B:$B,AA$9),"-")</f>
        <v>-</v>
      </c>
      <c r="AB101" s="380" t="str">
        <f>IFERROR(AVERAGEIFS('VISSIM Travel Time Outputs'!$F:$F,'VISSIM Travel Time Outputs'!$D:$D,$D101,'VISSIM Travel Time Outputs'!$A:$A,"AVG",'VISSIM Travel Time Outputs'!$B:$B,AB$9),"-")</f>
        <v>-</v>
      </c>
      <c r="AC101" s="380" t="str">
        <f>IFERROR(AVERAGEIFS('VISSIM Travel Time Outputs'!$F:$F,'VISSIM Travel Time Outputs'!$D:$D,$D101,'VISSIM Travel Time Outputs'!$A:$A,"AVG",'VISSIM Travel Time Outputs'!$B:$B,AC$9),"-")</f>
        <v>-</v>
      </c>
      <c r="AD101" s="380" t="str">
        <f>IFERROR(AVERAGEIFS('VISSIM Travel Time Outputs'!$F:$F,'VISSIM Travel Time Outputs'!$D:$D,$D101,'VISSIM Travel Time Outputs'!$A:$A,"AVG",'VISSIM Travel Time Outputs'!$B:$B,AD$9),"-")</f>
        <v>-</v>
      </c>
      <c r="AE101" s="380" t="str">
        <f>IFERROR(AVERAGEIFS('VISSIM Travel Time Outputs'!$F:$F,'VISSIM Travel Time Outputs'!$D:$D,$D101,'VISSIM Travel Time Outputs'!$A:$A,"AVG",'VISSIM Travel Time Outputs'!$B:$B,AE$9),"-")</f>
        <v>-</v>
      </c>
      <c r="AF101" s="380" t="str">
        <f>IFERROR(AVERAGEIFS('VISSIM Travel Time Outputs'!$F:$F,'VISSIM Travel Time Outputs'!$D:$D,$D101,'VISSIM Travel Time Outputs'!$A:$A,"AVG",'VISSIM Travel Time Outputs'!$B:$B,AF$9),"-")</f>
        <v>-</v>
      </c>
      <c r="AG101" s="380" t="str">
        <f>IFERROR(AVERAGEIFS('VISSIM Travel Time Outputs'!$F:$F,'VISSIM Travel Time Outputs'!$D:$D,$D101,'VISSIM Travel Time Outputs'!$A:$A,"AVG",'VISSIM Travel Time Outputs'!$B:$B,AG$9),"-")</f>
        <v>-</v>
      </c>
      <c r="AH101" s="380" t="str">
        <f>IFERROR(AVERAGEIFS('VISSIM Travel Time Outputs'!$F:$F,'VISSIM Travel Time Outputs'!$D:$D,$D101,'VISSIM Travel Time Outputs'!$A:$A,"AVG",'VISSIM Travel Time Outputs'!$B:$B,AH$9),"-")</f>
        <v>-</v>
      </c>
      <c r="AI101" s="380" t="str">
        <f>IFERROR(AVERAGEIFS('VISSIM Travel Time Outputs'!$F:$F,'VISSIM Travel Time Outputs'!$D:$D,$D101,'VISSIM Travel Time Outputs'!$A:$A,"AVG",'VISSIM Travel Time Outputs'!$B:$B,AI$9),"-")</f>
        <v>-</v>
      </c>
      <c r="AJ101" s="380" t="str">
        <f>IFERROR(AVERAGEIFS('VISSIM Travel Time Outputs'!$F:$F,'VISSIM Travel Time Outputs'!$D:$D,$D101,'VISSIM Travel Time Outputs'!$A:$A,"AVG",'VISSIM Travel Time Outputs'!$B:$B,AJ$9),"-")</f>
        <v>-</v>
      </c>
      <c r="AK101" s="380" t="str">
        <f>IFERROR(AVERAGEIFS('VISSIM Travel Time Outputs'!$F:$F,'VISSIM Travel Time Outputs'!$D:$D,$D101,'VISSIM Travel Time Outputs'!$A:$A,"AVG",'VISSIM Travel Time Outputs'!$B:$B,AK$9),"-")</f>
        <v>-</v>
      </c>
      <c r="AL101" s="380" t="str">
        <f>IFERROR(AVERAGEIFS('VISSIM Travel Time Outputs'!$F:$F,'VISSIM Travel Time Outputs'!$D:$D,$D101,'VISSIM Travel Time Outputs'!$A:$A,"AVG",'VISSIM Travel Time Outputs'!$B:$B,AL$9),"-")</f>
        <v>-</v>
      </c>
      <c r="AM101" s="380" t="str">
        <f>IFERROR(AVERAGEIFS('VISSIM Travel Time Outputs'!$F:$F,'VISSIM Travel Time Outputs'!$D:$D,$D101,'VISSIM Travel Time Outputs'!$A:$A,"AVG",'VISSIM Travel Time Outputs'!$B:$B,AM$9),"-")</f>
        <v>-</v>
      </c>
      <c r="AN101" s="380" t="str">
        <f>IFERROR(AVERAGEIFS('VISSIM Travel Time Outputs'!$F:$F,'VISSIM Travel Time Outputs'!$D:$D,$D101,'VISSIM Travel Time Outputs'!$A:$A,"AVG",'VISSIM Travel Time Outputs'!$B:$B,AN$9),"-")</f>
        <v>-</v>
      </c>
      <c r="AO101" s="381" t="str">
        <f>IFERROR(AVERAGEIFS('VISSIM Travel Time Outputs'!$F:$F,'VISSIM Travel Time Outputs'!$D:$D,$D101,'VISSIM Travel Time Outputs'!$A:$A,"AVG",'VISSIM Travel Time Outputs'!$B:$B,AO$9),"-")</f>
        <v>-</v>
      </c>
      <c r="AP101" s="387"/>
      <c r="AQ101" s="259" t="str">
        <f t="shared" si="35"/>
        <v>--</v>
      </c>
      <c r="AR101" s="410" t="str">
        <f t="shared" si="36"/>
        <v>--</v>
      </c>
      <c r="AS101" s="381">
        <f t="shared" si="37"/>
        <v>0</v>
      </c>
      <c r="AT101" s="305"/>
      <c r="AU101" s="259" t="str">
        <f>IFERROR(TIME(0,0,AVERAGEIFS('VISSIM Travel Time Outputs'!$J:$J,'VISSIM Travel Time Outputs'!$D:$D,$D101,'VISSIM Travel Time Outputs'!$A:$A,"AVG",'VISSIM Travel Time Outputs'!$B:$B,AU$9)),"-")</f>
        <v>-</v>
      </c>
      <c r="AV101" s="36" t="str">
        <f>IFERROR(TIME(0,0,AVERAGEIFS('VISSIM Travel Time Outputs'!$J:$J,'VISSIM Travel Time Outputs'!$D:$D,$D101,'VISSIM Travel Time Outputs'!$A:$A,"AVG",'VISSIM Travel Time Outputs'!$B:$B,AV$9)),"-")</f>
        <v>-</v>
      </c>
      <c r="AW101" s="36" t="str">
        <f>IFERROR(TIME(0,0,AVERAGEIFS('VISSIM Travel Time Outputs'!$J:$J,'VISSIM Travel Time Outputs'!$D:$D,$D101,'VISSIM Travel Time Outputs'!$A:$A,"AVG",'VISSIM Travel Time Outputs'!$B:$B,AW$9)),"-")</f>
        <v>-</v>
      </c>
      <c r="AX101" s="36" t="str">
        <f>IFERROR(TIME(0,0,AVERAGEIFS('VISSIM Travel Time Outputs'!$J:$J,'VISSIM Travel Time Outputs'!$D:$D,$D101,'VISSIM Travel Time Outputs'!$A:$A,"AVG",'VISSIM Travel Time Outputs'!$B:$B,AX$9)),"-")</f>
        <v>-</v>
      </c>
      <c r="AY101" s="36" t="str">
        <f>IFERROR(TIME(0,0,AVERAGEIFS('VISSIM Travel Time Outputs'!$J:$J,'VISSIM Travel Time Outputs'!$D:$D,$D101,'VISSIM Travel Time Outputs'!$A:$A,"AVG",'VISSIM Travel Time Outputs'!$B:$B,AY$9)),"-")</f>
        <v>-</v>
      </c>
      <c r="AZ101" s="36" t="str">
        <f>IFERROR(TIME(0,0,AVERAGEIFS('VISSIM Travel Time Outputs'!$J:$J,'VISSIM Travel Time Outputs'!$D:$D,$D101,'VISSIM Travel Time Outputs'!$A:$A,"AVG",'VISSIM Travel Time Outputs'!$B:$B,AZ$9)),"-")</f>
        <v>-</v>
      </c>
      <c r="BA101" s="36" t="str">
        <f>IFERROR(TIME(0,0,AVERAGEIFS('VISSIM Travel Time Outputs'!$J:$J,'VISSIM Travel Time Outputs'!$D:$D,$D101,'VISSIM Travel Time Outputs'!$A:$A,"AVG",'VISSIM Travel Time Outputs'!$B:$B,BA$9)),"-")</f>
        <v>-</v>
      </c>
      <c r="BB101" s="36" t="str">
        <f>IFERROR(TIME(0,0,AVERAGEIFS('VISSIM Travel Time Outputs'!$J:$J,'VISSIM Travel Time Outputs'!$D:$D,$D101,'VISSIM Travel Time Outputs'!$A:$A,"AVG",'VISSIM Travel Time Outputs'!$B:$B,BB$9)),"-")</f>
        <v>-</v>
      </c>
      <c r="BC101" s="36" t="str">
        <f>IFERROR(TIME(0,0,AVERAGEIFS('VISSIM Travel Time Outputs'!$J:$J,'VISSIM Travel Time Outputs'!$D:$D,$D101,'VISSIM Travel Time Outputs'!$A:$A,"AVG",'VISSIM Travel Time Outputs'!$B:$B,BC$9)),"-")</f>
        <v>-</v>
      </c>
      <c r="BD101" s="36" t="str">
        <f>IFERROR(TIME(0,0,AVERAGEIFS('VISSIM Travel Time Outputs'!$J:$J,'VISSIM Travel Time Outputs'!$D:$D,$D101,'VISSIM Travel Time Outputs'!$A:$A,"AVG",'VISSIM Travel Time Outputs'!$B:$B,BD$9)),"-")</f>
        <v>-</v>
      </c>
      <c r="BE101" s="36" t="str">
        <f>IFERROR(TIME(0,0,AVERAGEIFS('VISSIM Travel Time Outputs'!$J:$J,'VISSIM Travel Time Outputs'!$D:$D,$D101,'VISSIM Travel Time Outputs'!$A:$A,"AVG",'VISSIM Travel Time Outputs'!$B:$B,BE$9)),"-")</f>
        <v>-</v>
      </c>
      <c r="BF101" s="36" t="str">
        <f>IFERROR(TIME(0,0,AVERAGEIFS('VISSIM Travel Time Outputs'!$J:$J,'VISSIM Travel Time Outputs'!$D:$D,$D101,'VISSIM Travel Time Outputs'!$A:$A,"AVG",'VISSIM Travel Time Outputs'!$B:$B,BF$9)),"-")</f>
        <v>-</v>
      </c>
      <c r="BG101" s="36" t="str">
        <f>IFERROR(TIME(0,0,AVERAGEIFS('VISSIM Travel Time Outputs'!$J:$J,'VISSIM Travel Time Outputs'!$D:$D,$D101,'VISSIM Travel Time Outputs'!$A:$A,"AVG",'VISSIM Travel Time Outputs'!$B:$B,BG$9)),"-")</f>
        <v>-</v>
      </c>
      <c r="BH101" s="36" t="str">
        <f>IFERROR(TIME(0,0,AVERAGEIFS('VISSIM Travel Time Outputs'!$J:$J,'VISSIM Travel Time Outputs'!$D:$D,$D101,'VISSIM Travel Time Outputs'!$A:$A,"AVG",'VISSIM Travel Time Outputs'!$B:$B,BH$9)),"-")</f>
        <v>-</v>
      </c>
      <c r="BI101" s="36" t="str">
        <f>IFERROR(TIME(0,0,AVERAGEIFS('VISSIM Travel Time Outputs'!$J:$J,'VISSIM Travel Time Outputs'!$D:$D,$D101,'VISSIM Travel Time Outputs'!$A:$A,"AVG",'VISSIM Travel Time Outputs'!$B:$B,BI$9)),"-")</f>
        <v>-</v>
      </c>
      <c r="BJ101" s="177" t="str">
        <f>IFERROR(TIME(0,0,AVERAGEIFS('VISSIM Travel Time Outputs'!$J:$J,'VISSIM Travel Time Outputs'!$D:$D,$D101,'VISSIM Travel Time Outputs'!$A:$A,"AVG",'VISSIM Travel Time Outputs'!$B:$B,BJ$9)),"-")</f>
        <v>-</v>
      </c>
      <c r="BK101" s="164"/>
      <c r="BL101" s="379" t="str">
        <f>IFERROR(AVERAGEIFS('VISSIM Travel Time Outputs'!$G:$G,'VISSIM Travel Time Outputs'!$D:$D,$D101,'VISSIM Travel Time Outputs'!$A:$A,"AVG",'VISSIM Travel Time Outputs'!$B:$B,BL$9),"-")</f>
        <v>-</v>
      </c>
      <c r="BM101" s="380" t="str">
        <f>IFERROR(AVERAGEIFS('VISSIM Travel Time Outputs'!$G:$G,'VISSIM Travel Time Outputs'!$D:$D,$D101,'VISSIM Travel Time Outputs'!$A:$A,"AVG",'VISSIM Travel Time Outputs'!$B:$B,BM$9),"-")</f>
        <v>-</v>
      </c>
      <c r="BN101" s="380" t="str">
        <f>IFERROR(AVERAGEIFS('VISSIM Travel Time Outputs'!$G:$G,'VISSIM Travel Time Outputs'!$D:$D,$D101,'VISSIM Travel Time Outputs'!$A:$A,"AVG",'VISSIM Travel Time Outputs'!$B:$B,BN$9),"-")</f>
        <v>-</v>
      </c>
      <c r="BO101" s="380" t="str">
        <f>IFERROR(AVERAGEIFS('VISSIM Travel Time Outputs'!$G:$G,'VISSIM Travel Time Outputs'!$D:$D,$D101,'VISSIM Travel Time Outputs'!$A:$A,"AVG",'VISSIM Travel Time Outputs'!$B:$B,BO$9),"-")</f>
        <v>-</v>
      </c>
      <c r="BP101" s="380" t="str">
        <f>IFERROR(AVERAGEIFS('VISSIM Travel Time Outputs'!$G:$G,'VISSIM Travel Time Outputs'!$D:$D,$D101,'VISSIM Travel Time Outputs'!$A:$A,"AVG",'VISSIM Travel Time Outputs'!$B:$B,BP$9),"-")</f>
        <v>-</v>
      </c>
      <c r="BQ101" s="380" t="str">
        <f>IFERROR(AVERAGEIFS('VISSIM Travel Time Outputs'!$G:$G,'VISSIM Travel Time Outputs'!$D:$D,$D101,'VISSIM Travel Time Outputs'!$A:$A,"AVG",'VISSIM Travel Time Outputs'!$B:$B,BQ$9),"-")</f>
        <v>-</v>
      </c>
      <c r="BR101" s="380" t="str">
        <f>IFERROR(AVERAGEIFS('VISSIM Travel Time Outputs'!$G:$G,'VISSIM Travel Time Outputs'!$D:$D,$D101,'VISSIM Travel Time Outputs'!$A:$A,"AVG",'VISSIM Travel Time Outputs'!$B:$B,BR$9),"-")</f>
        <v>-</v>
      </c>
      <c r="BS101" s="380" t="str">
        <f>IFERROR(AVERAGEIFS('VISSIM Travel Time Outputs'!$G:$G,'VISSIM Travel Time Outputs'!$D:$D,$D101,'VISSIM Travel Time Outputs'!$A:$A,"AVG",'VISSIM Travel Time Outputs'!$B:$B,BS$9),"-")</f>
        <v>-</v>
      </c>
      <c r="BT101" s="380" t="str">
        <f>IFERROR(AVERAGEIFS('VISSIM Travel Time Outputs'!$G:$G,'VISSIM Travel Time Outputs'!$D:$D,$D101,'VISSIM Travel Time Outputs'!$A:$A,"AVG",'VISSIM Travel Time Outputs'!$B:$B,BT$9),"-")</f>
        <v>-</v>
      </c>
      <c r="BU101" s="380" t="str">
        <f>IFERROR(AVERAGEIFS('VISSIM Travel Time Outputs'!$G:$G,'VISSIM Travel Time Outputs'!$D:$D,$D101,'VISSIM Travel Time Outputs'!$A:$A,"AVG",'VISSIM Travel Time Outputs'!$B:$B,BU$9),"-")</f>
        <v>-</v>
      </c>
      <c r="BV101" s="380" t="str">
        <f>IFERROR(AVERAGEIFS('VISSIM Travel Time Outputs'!$G:$G,'VISSIM Travel Time Outputs'!$D:$D,$D101,'VISSIM Travel Time Outputs'!$A:$A,"AVG",'VISSIM Travel Time Outputs'!$B:$B,BV$9),"-")</f>
        <v>-</v>
      </c>
      <c r="BW101" s="380" t="str">
        <f>IFERROR(AVERAGEIFS('VISSIM Travel Time Outputs'!$G:$G,'VISSIM Travel Time Outputs'!$D:$D,$D101,'VISSIM Travel Time Outputs'!$A:$A,"AVG",'VISSIM Travel Time Outputs'!$B:$B,BW$9),"-")</f>
        <v>-</v>
      </c>
      <c r="BX101" s="380" t="str">
        <f>IFERROR(AVERAGEIFS('VISSIM Travel Time Outputs'!$G:$G,'VISSIM Travel Time Outputs'!$D:$D,$D101,'VISSIM Travel Time Outputs'!$A:$A,"AVG",'VISSIM Travel Time Outputs'!$B:$B,BX$9),"-")</f>
        <v>-</v>
      </c>
      <c r="BY101" s="380" t="str">
        <f>IFERROR(AVERAGEIFS('VISSIM Travel Time Outputs'!$G:$G,'VISSIM Travel Time Outputs'!$D:$D,$D101,'VISSIM Travel Time Outputs'!$A:$A,"AVG",'VISSIM Travel Time Outputs'!$B:$B,BY$9),"-")</f>
        <v>-</v>
      </c>
      <c r="BZ101" s="380" t="str">
        <f>IFERROR(AVERAGEIFS('VISSIM Travel Time Outputs'!$G:$G,'VISSIM Travel Time Outputs'!$D:$D,$D101,'VISSIM Travel Time Outputs'!$A:$A,"AVG",'VISSIM Travel Time Outputs'!$B:$B,BZ$9),"-")</f>
        <v>-</v>
      </c>
      <c r="CA101" s="381" t="str">
        <f>IFERROR(AVERAGEIFS('VISSIM Travel Time Outputs'!$G:$G,'VISSIM Travel Time Outputs'!$D:$D,$D101,'VISSIM Travel Time Outputs'!$A:$A,"AVG",'VISSIM Travel Time Outputs'!$B:$B,CA$9),"-")</f>
        <v>-</v>
      </c>
      <c r="CB101" s="304"/>
      <c r="CC101" s="259" t="str">
        <f t="shared" si="38"/>
        <v>--</v>
      </c>
      <c r="CD101" s="410" t="str">
        <f t="shared" si="39"/>
        <v>--</v>
      </c>
      <c r="CE101" s="381">
        <f t="shared" si="40"/>
        <v>0</v>
      </c>
      <c r="CF101" s="387"/>
      <c r="CG101" s="259" t="str">
        <f>IFERROR(GETPIVOTDATA("Average of TRAVTM(31)",#REF!,"TIMEINT",CG$9,"VEHICLETRAVELTIMEMEASUREMENT",$D101)/3600/24,"--")</f>
        <v>--</v>
      </c>
      <c r="CH101" s="36" t="str">
        <f>IFERROR(GETPIVOTDATA("Average of TRAVTM(31)",#REF!,"TIMEINT",CH$9,"VEHICLETRAVELTIMEMEASUREMENT",$D101)/3600/24,"--")</f>
        <v>--</v>
      </c>
      <c r="CI101" s="36" t="str">
        <f>IFERROR(GETPIVOTDATA("Average of TRAVTM(31)",#REF!,"TIMEINT",CI$9,"VEHICLETRAVELTIMEMEASUREMENT",$D101)/3600/24,"--")</f>
        <v>--</v>
      </c>
      <c r="CJ101" s="36" t="str">
        <f>IFERROR(GETPIVOTDATA("Average of TRAVTM(31)",#REF!,"TIMEINT",CJ$9,"VEHICLETRAVELTIMEMEASUREMENT",$D101)/3600/24,"--")</f>
        <v>--</v>
      </c>
      <c r="CK101" s="36" t="str">
        <f>IFERROR(GETPIVOTDATA("Average of TRAVTM(31)",#REF!,"TIMEINT",CK$9,"VEHICLETRAVELTIMEMEASUREMENT",$D101)/3600/24,"--")</f>
        <v>--</v>
      </c>
      <c r="CL101" s="36" t="str">
        <f>IFERROR(GETPIVOTDATA("Average of TRAVTM(31)",#REF!,"TIMEINT",CL$9,"VEHICLETRAVELTIMEMEASUREMENT",$D101)/3600/24,"--")</f>
        <v>--</v>
      </c>
      <c r="CM101" s="36" t="str">
        <f>IFERROR(GETPIVOTDATA("Average of TRAVTM(31)",#REF!,"TIMEINT",CM$9,"VEHICLETRAVELTIMEMEASUREMENT",$D101)/3600/24,"--")</f>
        <v>--</v>
      </c>
      <c r="CN101" s="36" t="str">
        <f>IFERROR(GETPIVOTDATA("Average of TRAVTM(31)",#REF!,"TIMEINT",CN$9,"VEHICLETRAVELTIMEMEASUREMENT",$D101)/3600/24,"--")</f>
        <v>--</v>
      </c>
      <c r="CO101" s="36" t="str">
        <f>IFERROR(GETPIVOTDATA("Average of TRAVTM(31)",#REF!,"TIMEINT",CO$9,"VEHICLETRAVELTIMEMEASUREMENT",$D101)/3600/24,"--")</f>
        <v>--</v>
      </c>
      <c r="CP101" s="36" t="str">
        <f>IFERROR(GETPIVOTDATA("Average of TRAVTM(31)",#REF!,"TIMEINT",CP$9,"VEHICLETRAVELTIMEMEASUREMENT",$D101)/3600/24,"--")</f>
        <v>--</v>
      </c>
      <c r="CQ101" s="36" t="str">
        <f>IFERROR(GETPIVOTDATA("Average of TRAVTM(31)",#REF!,"TIMEINT",CQ$9,"VEHICLETRAVELTIMEMEASUREMENT",$D101)/3600/24,"--")</f>
        <v>--</v>
      </c>
      <c r="CR101" s="36" t="str">
        <f>IFERROR(GETPIVOTDATA("Average of TRAVTM(31)",#REF!,"TIMEINT",CR$9,"VEHICLETRAVELTIMEMEASUREMENT",$D101)/3600/24,"--")</f>
        <v>--</v>
      </c>
      <c r="CS101" s="36" t="str">
        <f>IFERROR(GETPIVOTDATA("Average of TRAVTM(31)",#REF!,"TIMEINT",CS$9,"VEHICLETRAVELTIMEMEASUREMENT",$D101)/3600/24,"--")</f>
        <v>--</v>
      </c>
      <c r="CT101" s="36" t="str">
        <f>IFERROR(GETPIVOTDATA("Average of TRAVTM(31)",#REF!,"TIMEINT",CT$9,"VEHICLETRAVELTIMEMEASUREMENT",$D101)/3600/24,"--")</f>
        <v>--</v>
      </c>
      <c r="CU101" s="36" t="str">
        <f>IFERROR(GETPIVOTDATA("Average of TRAVTM(31)",#REF!,"TIMEINT",CU$9,"VEHICLETRAVELTIMEMEASUREMENT",$D101)/3600/24,"--")</f>
        <v>--</v>
      </c>
      <c r="CV101" s="177" t="str">
        <f>IFERROR(GETPIVOTDATA("Average of TRAVTM(31)",#REF!,"TIMEINT",CV$9,"VEHICLETRAVELTIMEMEASUREMENT",$D101)/3600/24,"--")</f>
        <v>--</v>
      </c>
      <c r="CW101" s="387"/>
      <c r="CX101" s="379" t="str">
        <f>IFERROR(GETPIVOTDATA("Average of VEHS(31)",#REF!,"TIMEINT",CX$9,"VEHICLETRAVELTIMEMEASUREMENT",$D101),"--")</f>
        <v>--</v>
      </c>
      <c r="CY101" s="380" t="str">
        <f>IFERROR(GETPIVOTDATA("Average of VEHS(31)",#REF!,"TIMEINT",CY$9,"VEHICLETRAVELTIMEMEASUREMENT",$D101),"--")</f>
        <v>--</v>
      </c>
      <c r="CZ101" s="380" t="str">
        <f>IFERROR(GETPIVOTDATA("Average of VEHS(31)",#REF!,"TIMEINT",CZ$9,"VEHICLETRAVELTIMEMEASUREMENT",$D101),"--")</f>
        <v>--</v>
      </c>
      <c r="DA101" s="380" t="str">
        <f>IFERROR(GETPIVOTDATA("Average of VEHS(31)",#REF!,"TIMEINT",DA$9,"VEHICLETRAVELTIMEMEASUREMENT",$D101),"--")</f>
        <v>--</v>
      </c>
      <c r="DB101" s="380" t="str">
        <f>IFERROR(GETPIVOTDATA("Average of VEHS(31)",#REF!,"TIMEINT",DB$9,"VEHICLETRAVELTIMEMEASUREMENT",$D101),"--")</f>
        <v>--</v>
      </c>
      <c r="DC101" s="380" t="str">
        <f>IFERROR(GETPIVOTDATA("Average of VEHS(31)",#REF!,"TIMEINT",DC$9,"VEHICLETRAVELTIMEMEASUREMENT",$D101),"--")</f>
        <v>--</v>
      </c>
      <c r="DD101" s="380" t="str">
        <f>IFERROR(GETPIVOTDATA("Average of VEHS(31)",#REF!,"TIMEINT",DD$9,"VEHICLETRAVELTIMEMEASUREMENT",$D101),"--")</f>
        <v>--</v>
      </c>
      <c r="DE101" s="380" t="str">
        <f>IFERROR(GETPIVOTDATA("Average of VEHS(31)",#REF!,"TIMEINT",DE$9,"VEHICLETRAVELTIMEMEASUREMENT",$D101),"--")</f>
        <v>--</v>
      </c>
      <c r="DF101" s="380" t="str">
        <f>IFERROR(GETPIVOTDATA("Average of VEHS(31)",#REF!,"TIMEINT",DF$9,"VEHICLETRAVELTIMEMEASUREMENT",$D101),"--")</f>
        <v>--</v>
      </c>
      <c r="DG101" s="380" t="str">
        <f>IFERROR(GETPIVOTDATA("Average of VEHS(31)",#REF!,"TIMEINT",DG$9,"VEHICLETRAVELTIMEMEASUREMENT",$D101),"--")</f>
        <v>--</v>
      </c>
      <c r="DH101" s="380" t="str">
        <f>IFERROR(GETPIVOTDATA("Average of VEHS(31)",#REF!,"TIMEINT",DH$9,"VEHICLETRAVELTIMEMEASUREMENT",$D101),"--")</f>
        <v>--</v>
      </c>
      <c r="DI101" s="380" t="str">
        <f>IFERROR(GETPIVOTDATA("Average of VEHS(31)",#REF!,"TIMEINT",DI$9,"VEHICLETRAVELTIMEMEASUREMENT",$D101),"--")</f>
        <v>--</v>
      </c>
      <c r="DJ101" s="380" t="str">
        <f>IFERROR(GETPIVOTDATA("Average of VEHS(31)",#REF!,"TIMEINT",DJ$9,"VEHICLETRAVELTIMEMEASUREMENT",$D101),"--")</f>
        <v>--</v>
      </c>
      <c r="DK101" s="380" t="str">
        <f>IFERROR(GETPIVOTDATA("Average of VEHS(31)",#REF!,"TIMEINT",DK$9,"VEHICLETRAVELTIMEMEASUREMENT",$D101),"--")</f>
        <v>--</v>
      </c>
      <c r="DL101" s="380" t="str">
        <f>IFERROR(GETPIVOTDATA("Average of VEHS(31)",#REF!,"TIMEINT",DL$9,"VEHICLETRAVELTIMEMEASUREMENT",$D101),"--")</f>
        <v>--</v>
      </c>
      <c r="DM101" s="381" t="str">
        <f>IFERROR(GETPIVOTDATA("Average of VEHS(31)",#REF!,"TIMEINT",DM$9,"VEHICLETRAVELTIMEMEASUREMENT",$D101),"--")</f>
        <v>--</v>
      </c>
      <c r="DN101" s="387"/>
      <c r="DO101" s="259" t="str">
        <f t="shared" si="41"/>
        <v>--</v>
      </c>
      <c r="DP101" s="410" t="str">
        <f t="shared" si="42"/>
        <v>--</v>
      </c>
      <c r="DQ101" s="381">
        <f t="shared" si="43"/>
        <v>0</v>
      </c>
      <c r="DR101" s="305"/>
      <c r="DS101" s="259" t="str">
        <f>IFERROR(TIME(0,0,AVERAGEIFS('VISSIM Travel Time Outputs'!$K:$K,'VISSIM Travel Time Outputs'!$D:$D,$D101,'VISSIM Travel Time Outputs'!$A:$A,"AVG",'VISSIM Travel Time Outputs'!$B:$B,DS$9)),"-")</f>
        <v>-</v>
      </c>
      <c r="DT101" s="36" t="str">
        <f>IFERROR(TIME(0,0,AVERAGEIFS('VISSIM Travel Time Outputs'!$K:$K,'VISSIM Travel Time Outputs'!$D:$D,$D101,'VISSIM Travel Time Outputs'!$A:$A,"AVG",'VISSIM Travel Time Outputs'!$B:$B,DT$9)),"-")</f>
        <v>-</v>
      </c>
      <c r="DU101" s="36" t="str">
        <f>IFERROR(TIME(0,0,AVERAGEIFS('VISSIM Travel Time Outputs'!$K:$K,'VISSIM Travel Time Outputs'!$D:$D,$D101,'VISSIM Travel Time Outputs'!$A:$A,"AVG",'VISSIM Travel Time Outputs'!$B:$B,DU$9)),"-")</f>
        <v>-</v>
      </c>
      <c r="DV101" s="36" t="str">
        <f>IFERROR(TIME(0,0,AVERAGEIFS('VISSIM Travel Time Outputs'!$K:$K,'VISSIM Travel Time Outputs'!$D:$D,$D101,'VISSIM Travel Time Outputs'!$A:$A,"AVG",'VISSIM Travel Time Outputs'!$B:$B,DV$9)),"-")</f>
        <v>-</v>
      </c>
      <c r="DW101" s="36" t="str">
        <f>IFERROR(TIME(0,0,AVERAGEIFS('VISSIM Travel Time Outputs'!$K:$K,'VISSIM Travel Time Outputs'!$D:$D,$D101,'VISSIM Travel Time Outputs'!$A:$A,"AVG",'VISSIM Travel Time Outputs'!$B:$B,DW$9)),"-")</f>
        <v>-</v>
      </c>
      <c r="DX101" s="36" t="str">
        <f>IFERROR(TIME(0,0,AVERAGEIFS('VISSIM Travel Time Outputs'!$K:$K,'VISSIM Travel Time Outputs'!$D:$D,$D101,'VISSIM Travel Time Outputs'!$A:$A,"AVG",'VISSIM Travel Time Outputs'!$B:$B,DX$9)),"-")</f>
        <v>-</v>
      </c>
      <c r="DY101" s="36" t="str">
        <f>IFERROR(TIME(0,0,AVERAGEIFS('VISSIM Travel Time Outputs'!$K:$K,'VISSIM Travel Time Outputs'!$D:$D,$D101,'VISSIM Travel Time Outputs'!$A:$A,"AVG",'VISSIM Travel Time Outputs'!$B:$B,DY$9)),"-")</f>
        <v>-</v>
      </c>
      <c r="DZ101" s="36" t="str">
        <f>IFERROR(TIME(0,0,AVERAGEIFS('VISSIM Travel Time Outputs'!$K:$K,'VISSIM Travel Time Outputs'!$D:$D,$D101,'VISSIM Travel Time Outputs'!$A:$A,"AVG",'VISSIM Travel Time Outputs'!$B:$B,DZ$9)),"-")</f>
        <v>-</v>
      </c>
      <c r="EA101" s="36" t="str">
        <f>IFERROR(TIME(0,0,AVERAGEIFS('VISSIM Travel Time Outputs'!$K:$K,'VISSIM Travel Time Outputs'!$D:$D,$D101,'VISSIM Travel Time Outputs'!$A:$A,"AVG",'VISSIM Travel Time Outputs'!$B:$B,EA$9)),"-")</f>
        <v>-</v>
      </c>
      <c r="EB101" s="36" t="str">
        <f>IFERROR(TIME(0,0,AVERAGEIFS('VISSIM Travel Time Outputs'!$K:$K,'VISSIM Travel Time Outputs'!$D:$D,$D101,'VISSIM Travel Time Outputs'!$A:$A,"AVG",'VISSIM Travel Time Outputs'!$B:$B,EB$9)),"-")</f>
        <v>-</v>
      </c>
      <c r="EC101" s="36" t="str">
        <f>IFERROR(TIME(0,0,AVERAGEIFS('VISSIM Travel Time Outputs'!$K:$K,'VISSIM Travel Time Outputs'!$D:$D,$D101,'VISSIM Travel Time Outputs'!$A:$A,"AVG",'VISSIM Travel Time Outputs'!$B:$B,EC$9)),"-")</f>
        <v>-</v>
      </c>
      <c r="ED101" s="36" t="str">
        <f>IFERROR(TIME(0,0,AVERAGEIFS('VISSIM Travel Time Outputs'!$K:$K,'VISSIM Travel Time Outputs'!$D:$D,$D101,'VISSIM Travel Time Outputs'!$A:$A,"AVG",'VISSIM Travel Time Outputs'!$B:$B,ED$9)),"-")</f>
        <v>-</v>
      </c>
      <c r="EE101" s="36" t="str">
        <f>IFERROR(TIME(0,0,AVERAGEIFS('VISSIM Travel Time Outputs'!$K:$K,'VISSIM Travel Time Outputs'!$D:$D,$D101,'VISSIM Travel Time Outputs'!$A:$A,"AVG",'VISSIM Travel Time Outputs'!$B:$B,EE$9)),"-")</f>
        <v>-</v>
      </c>
      <c r="EF101" s="36" t="str">
        <f>IFERROR(TIME(0,0,AVERAGEIFS('VISSIM Travel Time Outputs'!$K:$K,'VISSIM Travel Time Outputs'!$D:$D,$D101,'VISSIM Travel Time Outputs'!$A:$A,"AVG",'VISSIM Travel Time Outputs'!$B:$B,EF$9)),"-")</f>
        <v>-</v>
      </c>
      <c r="EG101" s="36" t="str">
        <f>IFERROR(TIME(0,0,AVERAGEIFS('VISSIM Travel Time Outputs'!$K:$K,'VISSIM Travel Time Outputs'!$D:$D,$D101,'VISSIM Travel Time Outputs'!$A:$A,"AVG",'VISSIM Travel Time Outputs'!$B:$B,EG$9)),"-")</f>
        <v>-</v>
      </c>
      <c r="EH101" s="177" t="str">
        <f>IFERROR(TIME(0,0,AVERAGEIFS('VISSIM Travel Time Outputs'!$K:$K,'VISSIM Travel Time Outputs'!$D:$D,$D101,'VISSIM Travel Time Outputs'!$A:$A,"AVG",'VISSIM Travel Time Outputs'!$B:$B,EH$9)),"-")</f>
        <v>-</v>
      </c>
      <c r="EI101" s="164"/>
      <c r="EJ101" s="379" t="str">
        <f>IFERROR(AVERAGEIFS('VISSIM Travel Time Outputs'!$H:$H,'VISSIM Travel Time Outputs'!$D:$D,$D101,'VISSIM Travel Time Outputs'!$A:$A,"AVG",'VISSIM Travel Time Outputs'!$B:$B,EJ$9),"-")</f>
        <v>-</v>
      </c>
      <c r="EK101" s="380" t="str">
        <f>IFERROR(AVERAGEIFS('VISSIM Travel Time Outputs'!$H:$H,'VISSIM Travel Time Outputs'!$D:$D,$D101,'VISSIM Travel Time Outputs'!$A:$A,"AVG",'VISSIM Travel Time Outputs'!$B:$B,EK$9),"-")</f>
        <v>-</v>
      </c>
      <c r="EL101" s="380" t="str">
        <f>IFERROR(AVERAGEIFS('VISSIM Travel Time Outputs'!$H:$H,'VISSIM Travel Time Outputs'!$D:$D,$D101,'VISSIM Travel Time Outputs'!$A:$A,"AVG",'VISSIM Travel Time Outputs'!$B:$B,EL$9),"-")</f>
        <v>-</v>
      </c>
      <c r="EM101" s="380" t="str">
        <f>IFERROR(AVERAGEIFS('VISSIM Travel Time Outputs'!$H:$H,'VISSIM Travel Time Outputs'!$D:$D,$D101,'VISSIM Travel Time Outputs'!$A:$A,"AVG",'VISSIM Travel Time Outputs'!$B:$B,EM$9),"-")</f>
        <v>-</v>
      </c>
      <c r="EN101" s="380" t="str">
        <f>IFERROR(AVERAGEIFS('VISSIM Travel Time Outputs'!$H:$H,'VISSIM Travel Time Outputs'!$D:$D,$D101,'VISSIM Travel Time Outputs'!$A:$A,"AVG",'VISSIM Travel Time Outputs'!$B:$B,EN$9),"-")</f>
        <v>-</v>
      </c>
      <c r="EO101" s="380" t="str">
        <f>IFERROR(AVERAGEIFS('VISSIM Travel Time Outputs'!$H:$H,'VISSIM Travel Time Outputs'!$D:$D,$D101,'VISSIM Travel Time Outputs'!$A:$A,"AVG",'VISSIM Travel Time Outputs'!$B:$B,EO$9),"-")</f>
        <v>-</v>
      </c>
      <c r="EP101" s="380" t="str">
        <f>IFERROR(AVERAGEIFS('VISSIM Travel Time Outputs'!$H:$H,'VISSIM Travel Time Outputs'!$D:$D,$D101,'VISSIM Travel Time Outputs'!$A:$A,"AVG",'VISSIM Travel Time Outputs'!$B:$B,EP$9),"-")</f>
        <v>-</v>
      </c>
      <c r="EQ101" s="380" t="str">
        <f>IFERROR(AVERAGEIFS('VISSIM Travel Time Outputs'!$H:$H,'VISSIM Travel Time Outputs'!$D:$D,$D101,'VISSIM Travel Time Outputs'!$A:$A,"AVG",'VISSIM Travel Time Outputs'!$B:$B,EQ$9),"-")</f>
        <v>-</v>
      </c>
      <c r="ER101" s="380" t="str">
        <f>IFERROR(AVERAGEIFS('VISSIM Travel Time Outputs'!$H:$H,'VISSIM Travel Time Outputs'!$D:$D,$D101,'VISSIM Travel Time Outputs'!$A:$A,"AVG",'VISSIM Travel Time Outputs'!$B:$B,ER$9),"-")</f>
        <v>-</v>
      </c>
      <c r="ES101" s="380" t="str">
        <f>IFERROR(AVERAGEIFS('VISSIM Travel Time Outputs'!$H:$H,'VISSIM Travel Time Outputs'!$D:$D,$D101,'VISSIM Travel Time Outputs'!$A:$A,"AVG",'VISSIM Travel Time Outputs'!$B:$B,ES$9),"-")</f>
        <v>-</v>
      </c>
      <c r="ET101" s="380" t="str">
        <f>IFERROR(AVERAGEIFS('VISSIM Travel Time Outputs'!$H:$H,'VISSIM Travel Time Outputs'!$D:$D,$D101,'VISSIM Travel Time Outputs'!$A:$A,"AVG",'VISSIM Travel Time Outputs'!$B:$B,ET$9),"-")</f>
        <v>-</v>
      </c>
      <c r="EU101" s="380" t="str">
        <f>IFERROR(AVERAGEIFS('VISSIM Travel Time Outputs'!$H:$H,'VISSIM Travel Time Outputs'!$D:$D,$D101,'VISSIM Travel Time Outputs'!$A:$A,"AVG",'VISSIM Travel Time Outputs'!$B:$B,EU$9),"-")</f>
        <v>-</v>
      </c>
      <c r="EV101" s="380" t="str">
        <f>IFERROR(AVERAGEIFS('VISSIM Travel Time Outputs'!$H:$H,'VISSIM Travel Time Outputs'!$D:$D,$D101,'VISSIM Travel Time Outputs'!$A:$A,"AVG",'VISSIM Travel Time Outputs'!$B:$B,EV$9),"-")</f>
        <v>-</v>
      </c>
      <c r="EW101" s="380" t="str">
        <f>IFERROR(AVERAGEIFS('VISSIM Travel Time Outputs'!$H:$H,'VISSIM Travel Time Outputs'!$D:$D,$D101,'VISSIM Travel Time Outputs'!$A:$A,"AVG",'VISSIM Travel Time Outputs'!$B:$B,EW$9),"-")</f>
        <v>-</v>
      </c>
      <c r="EX101" s="380" t="str">
        <f>IFERROR(AVERAGEIFS('VISSIM Travel Time Outputs'!$H:$H,'VISSIM Travel Time Outputs'!$D:$D,$D101,'VISSIM Travel Time Outputs'!$A:$A,"AVG",'VISSIM Travel Time Outputs'!$B:$B,EX$9),"-")</f>
        <v>-</v>
      </c>
      <c r="EY101" s="381" t="str">
        <f>IFERROR(AVERAGEIFS('VISSIM Travel Time Outputs'!$H:$H,'VISSIM Travel Time Outputs'!$D:$D,$D101,'VISSIM Travel Time Outputs'!$A:$A,"AVG",'VISSIM Travel Time Outputs'!$B:$B,EY$9),"-")</f>
        <v>-</v>
      </c>
      <c r="EZ101" s="304"/>
      <c r="FA101" s="259" t="str">
        <f t="shared" si="44"/>
        <v>--</v>
      </c>
      <c r="FB101" s="410" t="str">
        <f t="shared" si="45"/>
        <v>--</v>
      </c>
      <c r="FC101" s="381">
        <f t="shared" si="46"/>
        <v>0</v>
      </c>
      <c r="FD101" s="387"/>
      <c r="FE101" s="259" t="str">
        <f>IFERROR(GETPIVOTDATA("Average of TRAVTM(40)",#REF!,"TIMEINT",FE$9,"VEHICLETRAVELTIMEMEASUREMENT",$D101)/3600/24,"--")</f>
        <v>--</v>
      </c>
      <c r="FF101" s="36" t="str">
        <f>IFERROR(GETPIVOTDATA("Average of TRAVTM(40)",#REF!,"TIMEINT",FF$9,"VEHICLETRAVELTIMEMEASUREMENT",$D101)/3600/24,"--")</f>
        <v>--</v>
      </c>
      <c r="FG101" s="36" t="str">
        <f>IFERROR(GETPIVOTDATA("Average of TRAVTM(40)",#REF!,"TIMEINT",FG$9,"VEHICLETRAVELTIMEMEASUREMENT",$D101)/3600/24,"--")</f>
        <v>--</v>
      </c>
      <c r="FH101" s="36" t="str">
        <f>IFERROR(GETPIVOTDATA("Average of TRAVTM(40)",#REF!,"TIMEINT",FH$9,"VEHICLETRAVELTIMEMEASUREMENT",$D101)/3600/24,"--")</f>
        <v>--</v>
      </c>
      <c r="FI101" s="36" t="str">
        <f>IFERROR(GETPIVOTDATA("Average of TRAVTM(40)",#REF!,"TIMEINT",FI$9,"VEHICLETRAVELTIMEMEASUREMENT",$D101)/3600/24,"--")</f>
        <v>--</v>
      </c>
      <c r="FJ101" s="36" t="str">
        <f>IFERROR(GETPIVOTDATA("Average of TRAVTM(40)",#REF!,"TIMEINT",FJ$9,"VEHICLETRAVELTIMEMEASUREMENT",$D101)/3600/24,"--")</f>
        <v>--</v>
      </c>
      <c r="FK101" s="36" t="str">
        <f>IFERROR(GETPIVOTDATA("Average of TRAVTM(40)",#REF!,"TIMEINT",FK$9,"VEHICLETRAVELTIMEMEASUREMENT",$D101)/3600/24,"--")</f>
        <v>--</v>
      </c>
      <c r="FL101" s="36" t="str">
        <f>IFERROR(GETPIVOTDATA("Average of TRAVTM(40)",#REF!,"TIMEINT",FL$9,"VEHICLETRAVELTIMEMEASUREMENT",$D101)/3600/24,"--")</f>
        <v>--</v>
      </c>
      <c r="FM101" s="36" t="str">
        <f>IFERROR(GETPIVOTDATA("Average of TRAVTM(40)",#REF!,"TIMEINT",FM$9,"VEHICLETRAVELTIMEMEASUREMENT",$D101)/3600/24,"--")</f>
        <v>--</v>
      </c>
      <c r="FN101" s="36" t="str">
        <f>IFERROR(GETPIVOTDATA("Average of TRAVTM(40)",#REF!,"TIMEINT",FN$9,"VEHICLETRAVELTIMEMEASUREMENT",$D101)/3600/24,"--")</f>
        <v>--</v>
      </c>
      <c r="FO101" s="36" t="str">
        <f>IFERROR(GETPIVOTDATA("Average of TRAVTM(40)",#REF!,"TIMEINT",FO$9,"VEHICLETRAVELTIMEMEASUREMENT",$D101)/3600/24,"--")</f>
        <v>--</v>
      </c>
      <c r="FP101" s="36" t="str">
        <f>IFERROR(GETPIVOTDATA("Average of TRAVTM(40)",#REF!,"TIMEINT",FP$9,"VEHICLETRAVELTIMEMEASUREMENT",$D101)/3600/24,"--")</f>
        <v>--</v>
      </c>
      <c r="FQ101" s="36" t="str">
        <f>IFERROR(GETPIVOTDATA("Average of TRAVTM(40)",#REF!,"TIMEINT",FQ$9,"VEHICLETRAVELTIMEMEASUREMENT",$D101)/3600/24,"--")</f>
        <v>--</v>
      </c>
      <c r="FR101" s="36" t="str">
        <f>IFERROR(GETPIVOTDATA("Average of TRAVTM(40)",#REF!,"TIMEINT",FR$9,"VEHICLETRAVELTIMEMEASUREMENT",$D101)/3600/24,"--")</f>
        <v>--</v>
      </c>
      <c r="FS101" s="36" t="str">
        <f>IFERROR(GETPIVOTDATA("Average of TRAVTM(40)",#REF!,"TIMEINT",FS$9,"VEHICLETRAVELTIMEMEASUREMENT",$D101)/3600/24,"--")</f>
        <v>--</v>
      </c>
      <c r="FT101" s="177" t="str">
        <f>IFERROR(GETPIVOTDATA("Average of TRAVTM(40)",#REF!,"TIMEINT",FT$9,"VEHICLETRAVELTIMEMEASUREMENT",$D101)/3600/24,"--")</f>
        <v>--</v>
      </c>
      <c r="FU101" s="387"/>
      <c r="FV101" s="379" t="str">
        <f>IFERROR(GETPIVOTDATA("Average of VEHS(40)",#REF!,"TIMEINT",FV$9,"VEHICLETRAVELTIMEMEASUREMENT",$D101),"--")</f>
        <v>--</v>
      </c>
      <c r="FW101" s="380" t="str">
        <f>IFERROR(GETPIVOTDATA("Average of VEHS(40)",#REF!,"TIMEINT",FW$9,"VEHICLETRAVELTIMEMEASUREMENT",$D101),"--")</f>
        <v>--</v>
      </c>
      <c r="FX101" s="380" t="str">
        <f>IFERROR(GETPIVOTDATA("Average of VEHS(40)",#REF!,"TIMEINT",FX$9,"VEHICLETRAVELTIMEMEASUREMENT",$D101),"--")</f>
        <v>--</v>
      </c>
      <c r="FY101" s="380" t="str">
        <f>IFERROR(GETPIVOTDATA("Average of VEHS(40)",#REF!,"TIMEINT",FY$9,"VEHICLETRAVELTIMEMEASUREMENT",$D101),"--")</f>
        <v>--</v>
      </c>
      <c r="FZ101" s="380" t="str">
        <f>IFERROR(GETPIVOTDATA("Average of VEHS(40)",#REF!,"TIMEINT",FZ$9,"VEHICLETRAVELTIMEMEASUREMENT",$D101),"--")</f>
        <v>--</v>
      </c>
      <c r="GA101" s="380" t="str">
        <f>IFERROR(GETPIVOTDATA("Average of VEHS(40)",#REF!,"TIMEINT",GA$9,"VEHICLETRAVELTIMEMEASUREMENT",$D101),"--")</f>
        <v>--</v>
      </c>
      <c r="GB101" s="380" t="str">
        <f>IFERROR(GETPIVOTDATA("Average of VEHS(40)",#REF!,"TIMEINT",GB$9,"VEHICLETRAVELTIMEMEASUREMENT",$D101),"--")</f>
        <v>--</v>
      </c>
      <c r="GC101" s="380" t="str">
        <f>IFERROR(GETPIVOTDATA("Average of VEHS(40)",#REF!,"TIMEINT",GC$9,"VEHICLETRAVELTIMEMEASUREMENT",$D101),"--")</f>
        <v>--</v>
      </c>
      <c r="GD101" s="380" t="str">
        <f>IFERROR(GETPIVOTDATA("Average of VEHS(40)",#REF!,"TIMEINT",GD$9,"VEHICLETRAVELTIMEMEASUREMENT",$D101),"--")</f>
        <v>--</v>
      </c>
      <c r="GE101" s="380" t="str">
        <f>IFERROR(GETPIVOTDATA("Average of VEHS(40)",#REF!,"TIMEINT",GE$9,"VEHICLETRAVELTIMEMEASUREMENT",$D101),"--")</f>
        <v>--</v>
      </c>
      <c r="GF101" s="380" t="str">
        <f>IFERROR(GETPIVOTDATA("Average of VEHS(40)",#REF!,"TIMEINT",GF$9,"VEHICLETRAVELTIMEMEASUREMENT",$D101),"--")</f>
        <v>--</v>
      </c>
      <c r="GG101" s="380" t="str">
        <f>IFERROR(GETPIVOTDATA("Average of VEHS(40)",#REF!,"TIMEINT",GG$9,"VEHICLETRAVELTIMEMEASUREMENT",$D101),"--")</f>
        <v>--</v>
      </c>
      <c r="GH101" s="380" t="str">
        <f>IFERROR(GETPIVOTDATA("Average of VEHS(40)",#REF!,"TIMEINT",GH$9,"VEHICLETRAVELTIMEMEASUREMENT",$D101),"--")</f>
        <v>--</v>
      </c>
      <c r="GI101" s="380" t="str">
        <f>IFERROR(GETPIVOTDATA("Average of VEHS(40)",#REF!,"TIMEINT",GI$9,"VEHICLETRAVELTIMEMEASUREMENT",$D101),"--")</f>
        <v>--</v>
      </c>
      <c r="GJ101" s="380" t="str">
        <f>IFERROR(GETPIVOTDATA("Average of VEHS(40)",#REF!,"TIMEINT",GJ$9,"VEHICLETRAVELTIMEMEASUREMENT",$D101),"--")</f>
        <v>--</v>
      </c>
      <c r="GK101" s="381" t="str">
        <f>IFERROR(GETPIVOTDATA("Average of VEHS(40)",#REF!,"TIMEINT",GK$9,"VEHICLETRAVELTIMEMEASUREMENT",$D101),"--")</f>
        <v>--</v>
      </c>
      <c r="GL101" s="387"/>
      <c r="GM101" s="259" t="str">
        <f t="shared" si="47"/>
        <v>--</v>
      </c>
      <c r="GN101" s="410" t="str">
        <f t="shared" si="48"/>
        <v>--</v>
      </c>
      <c r="GO101" s="381">
        <f t="shared" si="49"/>
        <v>0</v>
      </c>
      <c r="GP101" s="387"/>
      <c r="GQ101" s="259" t="str">
        <f>IFERROR(GETPIVOTDATA("Average of TRAVTM(60)",#REF!,"TIMEINT",GQ$9,"VEHICLETRAVELTIMEMEASUREMENT",$D101)/3600/24,"--")</f>
        <v>--</v>
      </c>
      <c r="GR101" s="36" t="str">
        <f>IFERROR(GETPIVOTDATA("Average of TRAVTM(60)",#REF!,"TIMEINT",GR$9,"VEHICLETRAVELTIMEMEASUREMENT",$D101)/3600/24,"--")</f>
        <v>--</v>
      </c>
      <c r="GS101" s="36" t="str">
        <f>IFERROR(GETPIVOTDATA("Average of TRAVTM(60)",#REF!,"TIMEINT",GS$9,"VEHICLETRAVELTIMEMEASUREMENT",$D101)/3600/24,"--")</f>
        <v>--</v>
      </c>
      <c r="GT101" s="36" t="str">
        <f>IFERROR(GETPIVOTDATA("Average of TRAVTM(60)",#REF!,"TIMEINT",GT$9,"VEHICLETRAVELTIMEMEASUREMENT",$D101)/3600/24,"--")</f>
        <v>--</v>
      </c>
      <c r="GU101" s="36" t="str">
        <f>IFERROR(GETPIVOTDATA("Average of TRAVTM(60)",#REF!,"TIMEINT",GU$9,"VEHICLETRAVELTIMEMEASUREMENT",$D101)/3600/24,"--")</f>
        <v>--</v>
      </c>
      <c r="GV101" s="36" t="str">
        <f>IFERROR(GETPIVOTDATA("Average of TRAVTM(60)",#REF!,"TIMEINT",GV$9,"VEHICLETRAVELTIMEMEASUREMENT",$D101)/3600/24,"--")</f>
        <v>--</v>
      </c>
      <c r="GW101" s="36" t="str">
        <f>IFERROR(GETPIVOTDATA("Average of TRAVTM(60)",#REF!,"TIMEINT",GW$9,"VEHICLETRAVELTIMEMEASUREMENT",$D101)/3600/24,"--")</f>
        <v>--</v>
      </c>
      <c r="GX101" s="36" t="str">
        <f>IFERROR(GETPIVOTDATA("Average of TRAVTM(60)",#REF!,"TIMEINT",GX$9,"VEHICLETRAVELTIMEMEASUREMENT",$D101)/3600/24,"--")</f>
        <v>--</v>
      </c>
      <c r="GY101" s="36" t="str">
        <f>IFERROR(GETPIVOTDATA("Average of TRAVTM(60)",#REF!,"TIMEINT",GY$9,"VEHICLETRAVELTIMEMEASUREMENT",$D101)/3600/24,"--")</f>
        <v>--</v>
      </c>
      <c r="GZ101" s="36" t="str">
        <f>IFERROR(GETPIVOTDATA("Average of TRAVTM(60)",#REF!,"TIMEINT",GZ$9,"VEHICLETRAVELTIMEMEASUREMENT",$D101)/3600/24,"--")</f>
        <v>--</v>
      </c>
      <c r="HA101" s="36" t="str">
        <f>IFERROR(GETPIVOTDATA("Average of TRAVTM(60)",#REF!,"TIMEINT",HA$9,"VEHICLETRAVELTIMEMEASUREMENT",$D101)/3600/24,"--")</f>
        <v>--</v>
      </c>
      <c r="HB101" s="36" t="str">
        <f>IFERROR(GETPIVOTDATA("Average of TRAVTM(60)",#REF!,"TIMEINT",HB$9,"VEHICLETRAVELTIMEMEASUREMENT",$D101)/3600/24,"--")</f>
        <v>--</v>
      </c>
      <c r="HC101" s="36" t="str">
        <f>IFERROR(GETPIVOTDATA("Average of TRAVTM(60)",#REF!,"TIMEINT",HC$9,"VEHICLETRAVELTIMEMEASUREMENT",$D101)/3600/24,"--")</f>
        <v>--</v>
      </c>
      <c r="HD101" s="36" t="str">
        <f>IFERROR(GETPIVOTDATA("Average of TRAVTM(60)",#REF!,"TIMEINT",HD$9,"VEHICLETRAVELTIMEMEASUREMENT",$D101)/3600/24,"--")</f>
        <v>--</v>
      </c>
      <c r="HE101" s="36" t="str">
        <f>IFERROR(GETPIVOTDATA("Average of TRAVTM(60)",#REF!,"TIMEINT",HE$9,"VEHICLETRAVELTIMEMEASUREMENT",$D101)/3600/24,"--")</f>
        <v>--</v>
      </c>
      <c r="HF101" s="177" t="str">
        <f>IFERROR(GETPIVOTDATA("Average of TRAVTM(60)",#REF!,"TIMEINT",HF$9,"VEHICLETRAVELTIMEMEASUREMENT",$D101)/3600/24,"--")</f>
        <v>--</v>
      </c>
      <c r="HG101" s="387"/>
      <c r="HH101" s="379" t="str">
        <f>IFERROR(GETPIVOTDATA("Average of VEHS(60)",#REF!,"TIMEINT",HH$9,"VEHICLETRAVELTIMEMEASUREMENT",$D101),"--")</f>
        <v>--</v>
      </c>
      <c r="HI101" s="380" t="str">
        <f>IFERROR(GETPIVOTDATA("Average of VEHS(60)",#REF!,"TIMEINT",HI$9,"VEHICLETRAVELTIMEMEASUREMENT",$D101),"--")</f>
        <v>--</v>
      </c>
      <c r="HJ101" s="380" t="str">
        <f>IFERROR(GETPIVOTDATA("Average of VEHS(60)",#REF!,"TIMEINT",HJ$9,"VEHICLETRAVELTIMEMEASUREMENT",$D101),"--")</f>
        <v>--</v>
      </c>
      <c r="HK101" s="380" t="str">
        <f>IFERROR(GETPIVOTDATA("Average of VEHS(60)",#REF!,"TIMEINT",HK$9,"VEHICLETRAVELTIMEMEASUREMENT",$D101),"--")</f>
        <v>--</v>
      </c>
      <c r="HL101" s="380" t="str">
        <f>IFERROR(GETPIVOTDATA("Average of VEHS(60)",#REF!,"TIMEINT",HL$9,"VEHICLETRAVELTIMEMEASUREMENT",$D101),"--")</f>
        <v>--</v>
      </c>
      <c r="HM101" s="380" t="str">
        <f>IFERROR(GETPIVOTDATA("Average of VEHS(60)",#REF!,"TIMEINT",HM$9,"VEHICLETRAVELTIMEMEASUREMENT",$D101),"--")</f>
        <v>--</v>
      </c>
      <c r="HN101" s="380" t="str">
        <f>IFERROR(GETPIVOTDATA("Average of VEHS(60)",#REF!,"TIMEINT",HN$9,"VEHICLETRAVELTIMEMEASUREMENT",$D101),"--")</f>
        <v>--</v>
      </c>
      <c r="HO101" s="380" t="str">
        <f>IFERROR(GETPIVOTDATA("Average of VEHS(60)",#REF!,"TIMEINT",HO$9,"VEHICLETRAVELTIMEMEASUREMENT",$D101),"--")</f>
        <v>--</v>
      </c>
      <c r="HP101" s="380" t="str">
        <f>IFERROR(GETPIVOTDATA("Average of VEHS(60)",#REF!,"TIMEINT",HP$9,"VEHICLETRAVELTIMEMEASUREMENT",$D101),"--")</f>
        <v>--</v>
      </c>
      <c r="HQ101" s="380" t="str">
        <f>IFERROR(GETPIVOTDATA("Average of VEHS(60)",#REF!,"TIMEINT",HQ$9,"VEHICLETRAVELTIMEMEASUREMENT",$D101),"--")</f>
        <v>--</v>
      </c>
      <c r="HR101" s="380" t="str">
        <f>IFERROR(GETPIVOTDATA("Average of VEHS(60)",#REF!,"TIMEINT",HR$9,"VEHICLETRAVELTIMEMEASUREMENT",$D101),"--")</f>
        <v>--</v>
      </c>
      <c r="HS101" s="380" t="str">
        <f>IFERROR(GETPIVOTDATA("Average of VEHS(60)",#REF!,"TIMEINT",HS$9,"VEHICLETRAVELTIMEMEASUREMENT",$D101),"--")</f>
        <v>--</v>
      </c>
      <c r="HT101" s="380" t="str">
        <f>IFERROR(GETPIVOTDATA("Average of VEHS(60)",#REF!,"TIMEINT",HT$9,"VEHICLETRAVELTIMEMEASUREMENT",$D101),"--")</f>
        <v>--</v>
      </c>
      <c r="HU101" s="380" t="str">
        <f>IFERROR(GETPIVOTDATA("Average of VEHS(60)",#REF!,"TIMEINT",HU$9,"VEHICLETRAVELTIMEMEASUREMENT",$D101),"--")</f>
        <v>--</v>
      </c>
      <c r="HV101" s="380" t="str">
        <f>IFERROR(GETPIVOTDATA("Average of VEHS(60)",#REF!,"TIMEINT",HV$9,"VEHICLETRAVELTIMEMEASUREMENT",$D101),"--")</f>
        <v>--</v>
      </c>
      <c r="HW101" s="381" t="str">
        <f>IFERROR(GETPIVOTDATA("Average of VEHS(60)",#REF!,"TIMEINT",HW$9,"VEHICLETRAVELTIMEMEASUREMENT",$D101),"--")</f>
        <v>--</v>
      </c>
      <c r="HX101" s="387"/>
      <c r="HY101" s="259" t="str">
        <f t="shared" si="50"/>
        <v>--</v>
      </c>
      <c r="HZ101" s="410" t="str">
        <f t="shared" si="51"/>
        <v>--</v>
      </c>
      <c r="IA101" s="381">
        <f t="shared" si="52"/>
        <v>0</v>
      </c>
      <c r="IB101" s="716"/>
      <c r="IC101" s="379" t="str">
        <f>IFERROR(AVERAGEIFS('VISSIM Travel Time Outputs'!$L:$L,'VISSIM Travel Time Outputs'!$D:$D,$D101,'VISSIM Travel Time Outputs'!$A:$A,"AVG",'VISSIM Travel Time Outputs'!$B:$B,IC$9),"-")</f>
        <v>-</v>
      </c>
      <c r="ID101" s="380" t="str">
        <f>IFERROR(AVERAGEIFS('VISSIM Travel Time Outputs'!$L:$L,'VISSIM Travel Time Outputs'!$D:$D,$D101,'VISSIM Travel Time Outputs'!$A:$A,"AVG",'VISSIM Travel Time Outputs'!$B:$B,ID$9),"-")</f>
        <v>-</v>
      </c>
      <c r="IE101" s="380" t="str">
        <f>IFERROR(AVERAGEIFS('VISSIM Travel Time Outputs'!$L:$L,'VISSIM Travel Time Outputs'!$D:$D,$D101,'VISSIM Travel Time Outputs'!$A:$A,"AVG",'VISSIM Travel Time Outputs'!$B:$B,IE$9),"-")</f>
        <v>-</v>
      </c>
      <c r="IF101" s="380" t="str">
        <f>IFERROR(AVERAGEIFS('VISSIM Travel Time Outputs'!$L:$L,'VISSIM Travel Time Outputs'!$D:$D,$D101,'VISSIM Travel Time Outputs'!$A:$A,"AVG",'VISSIM Travel Time Outputs'!$B:$B,IF$9),"-")</f>
        <v>-</v>
      </c>
      <c r="IG101" s="380" t="str">
        <f>IFERROR(AVERAGEIFS('VISSIM Travel Time Outputs'!$L:$L,'VISSIM Travel Time Outputs'!$D:$D,$D101,'VISSIM Travel Time Outputs'!$A:$A,"AVG",'VISSIM Travel Time Outputs'!$B:$B,IG$9),"-")</f>
        <v>-</v>
      </c>
      <c r="IH101" s="380" t="str">
        <f>IFERROR(AVERAGEIFS('VISSIM Travel Time Outputs'!$L:$L,'VISSIM Travel Time Outputs'!$D:$D,$D101,'VISSIM Travel Time Outputs'!$A:$A,"AVG",'VISSIM Travel Time Outputs'!$B:$B,IH$9),"-")</f>
        <v>-</v>
      </c>
      <c r="II101" s="380" t="str">
        <f>IFERROR(AVERAGEIFS('VISSIM Travel Time Outputs'!$L:$L,'VISSIM Travel Time Outputs'!$D:$D,$D101,'VISSIM Travel Time Outputs'!$A:$A,"AVG",'VISSIM Travel Time Outputs'!$B:$B,II$9),"-")</f>
        <v>-</v>
      </c>
      <c r="IJ101" s="380" t="str">
        <f>IFERROR(AVERAGEIFS('VISSIM Travel Time Outputs'!$L:$L,'VISSIM Travel Time Outputs'!$D:$D,$D101,'VISSIM Travel Time Outputs'!$A:$A,"AVG",'VISSIM Travel Time Outputs'!$B:$B,IJ$9),"-")</f>
        <v>-</v>
      </c>
      <c r="IK101" s="380" t="str">
        <f>IFERROR(AVERAGEIFS('VISSIM Travel Time Outputs'!$L:$L,'VISSIM Travel Time Outputs'!$D:$D,$D101,'VISSIM Travel Time Outputs'!$A:$A,"AVG",'VISSIM Travel Time Outputs'!$B:$B,IK$9),"-")</f>
        <v>-</v>
      </c>
      <c r="IL101" s="380" t="str">
        <f>IFERROR(AVERAGEIFS('VISSIM Travel Time Outputs'!$L:$L,'VISSIM Travel Time Outputs'!$D:$D,$D101,'VISSIM Travel Time Outputs'!$A:$A,"AVG",'VISSIM Travel Time Outputs'!$B:$B,IL$9),"-")</f>
        <v>-</v>
      </c>
      <c r="IM101" s="380" t="str">
        <f>IFERROR(AVERAGEIFS('VISSIM Travel Time Outputs'!$L:$L,'VISSIM Travel Time Outputs'!$D:$D,$D101,'VISSIM Travel Time Outputs'!$A:$A,"AVG",'VISSIM Travel Time Outputs'!$B:$B,IM$9),"-")</f>
        <v>-</v>
      </c>
      <c r="IN101" s="380" t="str">
        <f>IFERROR(AVERAGEIFS('VISSIM Travel Time Outputs'!$L:$L,'VISSIM Travel Time Outputs'!$D:$D,$D101,'VISSIM Travel Time Outputs'!$A:$A,"AVG",'VISSIM Travel Time Outputs'!$B:$B,IN$9),"-")</f>
        <v>-</v>
      </c>
      <c r="IO101" s="380" t="str">
        <f>IFERROR(AVERAGEIFS('VISSIM Travel Time Outputs'!$L:$L,'VISSIM Travel Time Outputs'!$D:$D,$D101,'VISSIM Travel Time Outputs'!$A:$A,"AVG",'VISSIM Travel Time Outputs'!$B:$B,IO$9),"-")</f>
        <v>-</v>
      </c>
      <c r="IP101" s="380" t="str">
        <f>IFERROR(AVERAGEIFS('VISSIM Travel Time Outputs'!$L:$L,'VISSIM Travel Time Outputs'!$D:$D,$D101,'VISSIM Travel Time Outputs'!$A:$A,"AVG",'VISSIM Travel Time Outputs'!$B:$B,IP$9),"-")</f>
        <v>-</v>
      </c>
      <c r="IQ101" s="380" t="str">
        <f>IFERROR(AVERAGEIFS('VISSIM Travel Time Outputs'!$L:$L,'VISSIM Travel Time Outputs'!$D:$D,$D101,'VISSIM Travel Time Outputs'!$A:$A,"AVG",'VISSIM Travel Time Outputs'!$B:$B,IQ$9),"-")</f>
        <v>-</v>
      </c>
      <c r="IR101" s="381" t="str">
        <f>IFERROR(AVERAGEIFS('VISSIM Travel Time Outputs'!$L:$L,'VISSIM Travel Time Outputs'!$D:$D,$D101,'VISSIM Travel Time Outputs'!$A:$A,"AVG",'VISSIM Travel Time Outputs'!$B:$B,IR$9),"-")</f>
        <v>-</v>
      </c>
      <c r="IS101" s="381" t="str">
        <f t="shared" si="53"/>
        <v>--</v>
      </c>
    </row>
    <row r="102" spans="1:253" x14ac:dyDescent="0.25">
      <c r="A102" s="302" t="str">
        <f t="shared" si="34"/>
        <v>H</v>
      </c>
      <c r="B102" s="375">
        <f t="shared" si="54"/>
        <v>93</v>
      </c>
      <c r="C102" s="475">
        <f>INDEX('Input - Travel Times'!$B$3:$AL$103,MATCH($B102,'Input - Travel Times'!$B$3:$B$103,0),MATCH(C$9,'Input - Travel Times'!$B$3:$AL$3,0))</f>
        <v>0</v>
      </c>
      <c r="D102" s="194">
        <f>INDEX('Input - Travel Times'!$B$3:$AS$103,MATCH($B102,'Input - Travel Times'!$B$3:$B$103,0),MATCH(D$9,'Input - Travel Times'!$B$3:$AS$3,0))</f>
        <v>0</v>
      </c>
      <c r="E102" s="582">
        <f>TIME(0,0,INDEX('Input - Travel Times'!$B$3:$AL$103,MATCH($B102,'Input - Travel Times'!$B$3:$B$103,0),MATCH(E$9,'Input - Travel Times'!$B$3:$AL$3,0)))</f>
        <v>0</v>
      </c>
      <c r="F102" s="582">
        <f>TIME(0,0,INDEX('Input - Travel Times'!$B$3:$AL$103,MATCH($B102,'Input - Travel Times'!$B$3:$B$103,0),MATCH(F$9,'Input - Travel Times'!$B$3:$AL$3,0)))</f>
        <v>0</v>
      </c>
      <c r="G102" s="582">
        <f>TIME(0,0,INDEX('Input - Travel Times'!$B$3:$AL$103,MATCH($B102,'Input - Travel Times'!$B$3:$B$103,0),MATCH(G$9,'Input - Travel Times'!$B$3:$AL$3,0)))</f>
        <v>0</v>
      </c>
      <c r="H102" s="173"/>
      <c r="I102" s="259" t="str">
        <f>IFERROR(TIME(0,0,AVERAGEIFS('VISSIM Travel Time Outputs'!$I:$I,'VISSIM Travel Time Outputs'!$D:$D,$D102,'VISSIM Travel Time Outputs'!$A:$A,"AVG",'VISSIM Travel Time Outputs'!$B:$B,I$9)),"-")</f>
        <v>-</v>
      </c>
      <c r="J102" s="36" t="str">
        <f>IFERROR(TIME(0,0,AVERAGEIFS('VISSIM Travel Time Outputs'!$I:$I,'VISSIM Travel Time Outputs'!$D:$D,$D102,'VISSIM Travel Time Outputs'!$A:$A,"AVG",'VISSIM Travel Time Outputs'!$B:$B,J$9)),"-")</f>
        <v>-</v>
      </c>
      <c r="K102" s="36" t="str">
        <f>IFERROR(TIME(0,0,AVERAGEIFS('VISSIM Travel Time Outputs'!$I:$I,'VISSIM Travel Time Outputs'!$D:$D,$D102,'VISSIM Travel Time Outputs'!$A:$A,"AVG",'VISSIM Travel Time Outputs'!$B:$B,K$9)),"-")</f>
        <v>-</v>
      </c>
      <c r="L102" s="36" t="str">
        <f>IFERROR(TIME(0,0,AVERAGEIFS('VISSIM Travel Time Outputs'!$I:$I,'VISSIM Travel Time Outputs'!$D:$D,$D102,'VISSIM Travel Time Outputs'!$A:$A,"AVG",'VISSIM Travel Time Outputs'!$B:$B,L$9)),"-")</f>
        <v>-</v>
      </c>
      <c r="M102" s="36" t="str">
        <f>IFERROR(TIME(0,0,AVERAGEIFS('VISSIM Travel Time Outputs'!$I:$I,'VISSIM Travel Time Outputs'!$D:$D,$D102,'VISSIM Travel Time Outputs'!$A:$A,"AVG",'VISSIM Travel Time Outputs'!$B:$B,M$9)),"-")</f>
        <v>-</v>
      </c>
      <c r="N102" s="36" t="str">
        <f>IFERROR(TIME(0,0,AVERAGEIFS('VISSIM Travel Time Outputs'!$I:$I,'VISSIM Travel Time Outputs'!$D:$D,$D102,'VISSIM Travel Time Outputs'!$A:$A,"AVG",'VISSIM Travel Time Outputs'!$B:$B,N$9)),"-")</f>
        <v>-</v>
      </c>
      <c r="O102" s="36" t="str">
        <f>IFERROR(TIME(0,0,AVERAGEIFS('VISSIM Travel Time Outputs'!$I:$I,'VISSIM Travel Time Outputs'!$D:$D,$D102,'VISSIM Travel Time Outputs'!$A:$A,"AVG",'VISSIM Travel Time Outputs'!$B:$B,O$9)),"-")</f>
        <v>-</v>
      </c>
      <c r="P102" s="36" t="str">
        <f>IFERROR(TIME(0,0,AVERAGEIFS('VISSIM Travel Time Outputs'!$I:$I,'VISSIM Travel Time Outputs'!$D:$D,$D102,'VISSIM Travel Time Outputs'!$A:$A,"AVG",'VISSIM Travel Time Outputs'!$B:$B,P$9)),"-")</f>
        <v>-</v>
      </c>
      <c r="Q102" s="36" t="str">
        <f>IFERROR(TIME(0,0,AVERAGEIFS('VISSIM Travel Time Outputs'!$I:$I,'VISSIM Travel Time Outputs'!$D:$D,$D102,'VISSIM Travel Time Outputs'!$A:$A,"AVG",'VISSIM Travel Time Outputs'!$B:$B,Q$9)),"-")</f>
        <v>-</v>
      </c>
      <c r="R102" s="36" t="str">
        <f>IFERROR(TIME(0,0,AVERAGEIFS('VISSIM Travel Time Outputs'!$I:$I,'VISSIM Travel Time Outputs'!$D:$D,$D102,'VISSIM Travel Time Outputs'!$A:$A,"AVG",'VISSIM Travel Time Outputs'!$B:$B,R$9)),"-")</f>
        <v>-</v>
      </c>
      <c r="S102" s="36" t="str">
        <f>IFERROR(TIME(0,0,AVERAGEIFS('VISSIM Travel Time Outputs'!$I:$I,'VISSIM Travel Time Outputs'!$D:$D,$D102,'VISSIM Travel Time Outputs'!$A:$A,"AVG",'VISSIM Travel Time Outputs'!$B:$B,S$9)),"-")</f>
        <v>-</v>
      </c>
      <c r="T102" s="36" t="str">
        <f>IFERROR(TIME(0,0,AVERAGEIFS('VISSIM Travel Time Outputs'!$I:$I,'VISSIM Travel Time Outputs'!$D:$D,$D102,'VISSIM Travel Time Outputs'!$A:$A,"AVG",'VISSIM Travel Time Outputs'!$B:$B,T$9)),"-")</f>
        <v>-</v>
      </c>
      <c r="U102" s="36" t="str">
        <f>IFERROR(TIME(0,0,AVERAGEIFS('VISSIM Travel Time Outputs'!$I:$I,'VISSIM Travel Time Outputs'!$D:$D,$D102,'VISSIM Travel Time Outputs'!$A:$A,"AVG",'VISSIM Travel Time Outputs'!$B:$B,U$9)),"-")</f>
        <v>-</v>
      </c>
      <c r="V102" s="36" t="str">
        <f>IFERROR(TIME(0,0,AVERAGEIFS('VISSIM Travel Time Outputs'!$I:$I,'VISSIM Travel Time Outputs'!$D:$D,$D102,'VISSIM Travel Time Outputs'!$A:$A,"AVG",'VISSIM Travel Time Outputs'!$B:$B,V$9)),"-")</f>
        <v>-</v>
      </c>
      <c r="W102" s="36" t="str">
        <f>IFERROR(TIME(0,0,AVERAGEIFS('VISSIM Travel Time Outputs'!$I:$I,'VISSIM Travel Time Outputs'!$D:$D,$D102,'VISSIM Travel Time Outputs'!$A:$A,"AVG",'VISSIM Travel Time Outputs'!$B:$B,W$9)),"-")</f>
        <v>-</v>
      </c>
      <c r="X102" s="177" t="str">
        <f>IFERROR(TIME(0,0,AVERAGEIFS('VISSIM Travel Time Outputs'!$I:$I,'VISSIM Travel Time Outputs'!$D:$D,$D102,'VISSIM Travel Time Outputs'!$A:$A,"AVG",'VISSIM Travel Time Outputs'!$B:$B,X$9)),"-")</f>
        <v>-</v>
      </c>
      <c r="Y102" s="304"/>
      <c r="Z102" s="379" t="str">
        <f>IFERROR(AVERAGEIFS('VISSIM Travel Time Outputs'!$F:$F,'VISSIM Travel Time Outputs'!$D:$D,$D102,'VISSIM Travel Time Outputs'!$A:$A,"AVG",'VISSIM Travel Time Outputs'!$B:$B,Z$9),"-")</f>
        <v>-</v>
      </c>
      <c r="AA102" s="380" t="str">
        <f>IFERROR(AVERAGEIFS('VISSIM Travel Time Outputs'!$F:$F,'VISSIM Travel Time Outputs'!$D:$D,$D102,'VISSIM Travel Time Outputs'!$A:$A,"AVG",'VISSIM Travel Time Outputs'!$B:$B,AA$9),"-")</f>
        <v>-</v>
      </c>
      <c r="AB102" s="380" t="str">
        <f>IFERROR(AVERAGEIFS('VISSIM Travel Time Outputs'!$F:$F,'VISSIM Travel Time Outputs'!$D:$D,$D102,'VISSIM Travel Time Outputs'!$A:$A,"AVG",'VISSIM Travel Time Outputs'!$B:$B,AB$9),"-")</f>
        <v>-</v>
      </c>
      <c r="AC102" s="380" t="str">
        <f>IFERROR(AVERAGEIFS('VISSIM Travel Time Outputs'!$F:$F,'VISSIM Travel Time Outputs'!$D:$D,$D102,'VISSIM Travel Time Outputs'!$A:$A,"AVG",'VISSIM Travel Time Outputs'!$B:$B,AC$9),"-")</f>
        <v>-</v>
      </c>
      <c r="AD102" s="380" t="str">
        <f>IFERROR(AVERAGEIFS('VISSIM Travel Time Outputs'!$F:$F,'VISSIM Travel Time Outputs'!$D:$D,$D102,'VISSIM Travel Time Outputs'!$A:$A,"AVG",'VISSIM Travel Time Outputs'!$B:$B,AD$9),"-")</f>
        <v>-</v>
      </c>
      <c r="AE102" s="380" t="str">
        <f>IFERROR(AVERAGEIFS('VISSIM Travel Time Outputs'!$F:$F,'VISSIM Travel Time Outputs'!$D:$D,$D102,'VISSIM Travel Time Outputs'!$A:$A,"AVG",'VISSIM Travel Time Outputs'!$B:$B,AE$9),"-")</f>
        <v>-</v>
      </c>
      <c r="AF102" s="380" t="str">
        <f>IFERROR(AVERAGEIFS('VISSIM Travel Time Outputs'!$F:$F,'VISSIM Travel Time Outputs'!$D:$D,$D102,'VISSIM Travel Time Outputs'!$A:$A,"AVG",'VISSIM Travel Time Outputs'!$B:$B,AF$9),"-")</f>
        <v>-</v>
      </c>
      <c r="AG102" s="380" t="str">
        <f>IFERROR(AVERAGEIFS('VISSIM Travel Time Outputs'!$F:$F,'VISSIM Travel Time Outputs'!$D:$D,$D102,'VISSIM Travel Time Outputs'!$A:$A,"AVG",'VISSIM Travel Time Outputs'!$B:$B,AG$9),"-")</f>
        <v>-</v>
      </c>
      <c r="AH102" s="380" t="str">
        <f>IFERROR(AVERAGEIFS('VISSIM Travel Time Outputs'!$F:$F,'VISSIM Travel Time Outputs'!$D:$D,$D102,'VISSIM Travel Time Outputs'!$A:$A,"AVG",'VISSIM Travel Time Outputs'!$B:$B,AH$9),"-")</f>
        <v>-</v>
      </c>
      <c r="AI102" s="380" t="str">
        <f>IFERROR(AVERAGEIFS('VISSIM Travel Time Outputs'!$F:$F,'VISSIM Travel Time Outputs'!$D:$D,$D102,'VISSIM Travel Time Outputs'!$A:$A,"AVG",'VISSIM Travel Time Outputs'!$B:$B,AI$9),"-")</f>
        <v>-</v>
      </c>
      <c r="AJ102" s="380" t="str">
        <f>IFERROR(AVERAGEIFS('VISSIM Travel Time Outputs'!$F:$F,'VISSIM Travel Time Outputs'!$D:$D,$D102,'VISSIM Travel Time Outputs'!$A:$A,"AVG",'VISSIM Travel Time Outputs'!$B:$B,AJ$9),"-")</f>
        <v>-</v>
      </c>
      <c r="AK102" s="380" t="str">
        <f>IFERROR(AVERAGEIFS('VISSIM Travel Time Outputs'!$F:$F,'VISSIM Travel Time Outputs'!$D:$D,$D102,'VISSIM Travel Time Outputs'!$A:$A,"AVG",'VISSIM Travel Time Outputs'!$B:$B,AK$9),"-")</f>
        <v>-</v>
      </c>
      <c r="AL102" s="380" t="str">
        <f>IFERROR(AVERAGEIFS('VISSIM Travel Time Outputs'!$F:$F,'VISSIM Travel Time Outputs'!$D:$D,$D102,'VISSIM Travel Time Outputs'!$A:$A,"AVG",'VISSIM Travel Time Outputs'!$B:$B,AL$9),"-")</f>
        <v>-</v>
      </c>
      <c r="AM102" s="380" t="str">
        <f>IFERROR(AVERAGEIFS('VISSIM Travel Time Outputs'!$F:$F,'VISSIM Travel Time Outputs'!$D:$D,$D102,'VISSIM Travel Time Outputs'!$A:$A,"AVG",'VISSIM Travel Time Outputs'!$B:$B,AM$9),"-")</f>
        <v>-</v>
      </c>
      <c r="AN102" s="380" t="str">
        <f>IFERROR(AVERAGEIFS('VISSIM Travel Time Outputs'!$F:$F,'VISSIM Travel Time Outputs'!$D:$D,$D102,'VISSIM Travel Time Outputs'!$A:$A,"AVG",'VISSIM Travel Time Outputs'!$B:$B,AN$9),"-")</f>
        <v>-</v>
      </c>
      <c r="AO102" s="381" t="str">
        <f>IFERROR(AVERAGEIFS('VISSIM Travel Time Outputs'!$F:$F,'VISSIM Travel Time Outputs'!$D:$D,$D102,'VISSIM Travel Time Outputs'!$A:$A,"AVG",'VISSIM Travel Time Outputs'!$B:$B,AO$9),"-")</f>
        <v>-</v>
      </c>
      <c r="AP102" s="387"/>
      <c r="AQ102" s="259" t="str">
        <f t="shared" si="35"/>
        <v>--</v>
      </c>
      <c r="AR102" s="410" t="str">
        <f t="shared" si="36"/>
        <v>--</v>
      </c>
      <c r="AS102" s="381">
        <f t="shared" si="37"/>
        <v>0</v>
      </c>
      <c r="AT102" s="305"/>
      <c r="AU102" s="259" t="str">
        <f>IFERROR(TIME(0,0,AVERAGEIFS('VISSIM Travel Time Outputs'!$J:$J,'VISSIM Travel Time Outputs'!$D:$D,$D102,'VISSIM Travel Time Outputs'!$A:$A,"AVG",'VISSIM Travel Time Outputs'!$B:$B,AU$9)),"-")</f>
        <v>-</v>
      </c>
      <c r="AV102" s="36" t="str">
        <f>IFERROR(TIME(0,0,AVERAGEIFS('VISSIM Travel Time Outputs'!$J:$J,'VISSIM Travel Time Outputs'!$D:$D,$D102,'VISSIM Travel Time Outputs'!$A:$A,"AVG",'VISSIM Travel Time Outputs'!$B:$B,AV$9)),"-")</f>
        <v>-</v>
      </c>
      <c r="AW102" s="36" t="str">
        <f>IFERROR(TIME(0,0,AVERAGEIFS('VISSIM Travel Time Outputs'!$J:$J,'VISSIM Travel Time Outputs'!$D:$D,$D102,'VISSIM Travel Time Outputs'!$A:$A,"AVG",'VISSIM Travel Time Outputs'!$B:$B,AW$9)),"-")</f>
        <v>-</v>
      </c>
      <c r="AX102" s="36" t="str">
        <f>IFERROR(TIME(0,0,AVERAGEIFS('VISSIM Travel Time Outputs'!$J:$J,'VISSIM Travel Time Outputs'!$D:$D,$D102,'VISSIM Travel Time Outputs'!$A:$A,"AVG",'VISSIM Travel Time Outputs'!$B:$B,AX$9)),"-")</f>
        <v>-</v>
      </c>
      <c r="AY102" s="36" t="str">
        <f>IFERROR(TIME(0,0,AVERAGEIFS('VISSIM Travel Time Outputs'!$J:$J,'VISSIM Travel Time Outputs'!$D:$D,$D102,'VISSIM Travel Time Outputs'!$A:$A,"AVG",'VISSIM Travel Time Outputs'!$B:$B,AY$9)),"-")</f>
        <v>-</v>
      </c>
      <c r="AZ102" s="36" t="str">
        <f>IFERROR(TIME(0,0,AVERAGEIFS('VISSIM Travel Time Outputs'!$J:$J,'VISSIM Travel Time Outputs'!$D:$D,$D102,'VISSIM Travel Time Outputs'!$A:$A,"AVG",'VISSIM Travel Time Outputs'!$B:$B,AZ$9)),"-")</f>
        <v>-</v>
      </c>
      <c r="BA102" s="36" t="str">
        <f>IFERROR(TIME(0,0,AVERAGEIFS('VISSIM Travel Time Outputs'!$J:$J,'VISSIM Travel Time Outputs'!$D:$D,$D102,'VISSIM Travel Time Outputs'!$A:$A,"AVG",'VISSIM Travel Time Outputs'!$B:$B,BA$9)),"-")</f>
        <v>-</v>
      </c>
      <c r="BB102" s="36" t="str">
        <f>IFERROR(TIME(0,0,AVERAGEIFS('VISSIM Travel Time Outputs'!$J:$J,'VISSIM Travel Time Outputs'!$D:$D,$D102,'VISSIM Travel Time Outputs'!$A:$A,"AVG",'VISSIM Travel Time Outputs'!$B:$B,BB$9)),"-")</f>
        <v>-</v>
      </c>
      <c r="BC102" s="36" t="str">
        <f>IFERROR(TIME(0,0,AVERAGEIFS('VISSIM Travel Time Outputs'!$J:$J,'VISSIM Travel Time Outputs'!$D:$D,$D102,'VISSIM Travel Time Outputs'!$A:$A,"AVG",'VISSIM Travel Time Outputs'!$B:$B,BC$9)),"-")</f>
        <v>-</v>
      </c>
      <c r="BD102" s="36" t="str">
        <f>IFERROR(TIME(0,0,AVERAGEIFS('VISSIM Travel Time Outputs'!$J:$J,'VISSIM Travel Time Outputs'!$D:$D,$D102,'VISSIM Travel Time Outputs'!$A:$A,"AVG",'VISSIM Travel Time Outputs'!$B:$B,BD$9)),"-")</f>
        <v>-</v>
      </c>
      <c r="BE102" s="36" t="str">
        <f>IFERROR(TIME(0,0,AVERAGEIFS('VISSIM Travel Time Outputs'!$J:$J,'VISSIM Travel Time Outputs'!$D:$D,$D102,'VISSIM Travel Time Outputs'!$A:$A,"AVG",'VISSIM Travel Time Outputs'!$B:$B,BE$9)),"-")</f>
        <v>-</v>
      </c>
      <c r="BF102" s="36" t="str">
        <f>IFERROR(TIME(0,0,AVERAGEIFS('VISSIM Travel Time Outputs'!$J:$J,'VISSIM Travel Time Outputs'!$D:$D,$D102,'VISSIM Travel Time Outputs'!$A:$A,"AVG",'VISSIM Travel Time Outputs'!$B:$B,BF$9)),"-")</f>
        <v>-</v>
      </c>
      <c r="BG102" s="36" t="str">
        <f>IFERROR(TIME(0,0,AVERAGEIFS('VISSIM Travel Time Outputs'!$J:$J,'VISSIM Travel Time Outputs'!$D:$D,$D102,'VISSIM Travel Time Outputs'!$A:$A,"AVG",'VISSIM Travel Time Outputs'!$B:$B,BG$9)),"-")</f>
        <v>-</v>
      </c>
      <c r="BH102" s="36" t="str">
        <f>IFERROR(TIME(0,0,AVERAGEIFS('VISSIM Travel Time Outputs'!$J:$J,'VISSIM Travel Time Outputs'!$D:$D,$D102,'VISSIM Travel Time Outputs'!$A:$A,"AVG",'VISSIM Travel Time Outputs'!$B:$B,BH$9)),"-")</f>
        <v>-</v>
      </c>
      <c r="BI102" s="36" t="str">
        <f>IFERROR(TIME(0,0,AVERAGEIFS('VISSIM Travel Time Outputs'!$J:$J,'VISSIM Travel Time Outputs'!$D:$D,$D102,'VISSIM Travel Time Outputs'!$A:$A,"AVG",'VISSIM Travel Time Outputs'!$B:$B,BI$9)),"-")</f>
        <v>-</v>
      </c>
      <c r="BJ102" s="177" t="str">
        <f>IFERROR(TIME(0,0,AVERAGEIFS('VISSIM Travel Time Outputs'!$J:$J,'VISSIM Travel Time Outputs'!$D:$D,$D102,'VISSIM Travel Time Outputs'!$A:$A,"AVG",'VISSIM Travel Time Outputs'!$B:$B,BJ$9)),"-")</f>
        <v>-</v>
      </c>
      <c r="BK102" s="164"/>
      <c r="BL102" s="379" t="str">
        <f>IFERROR(AVERAGEIFS('VISSIM Travel Time Outputs'!$G:$G,'VISSIM Travel Time Outputs'!$D:$D,$D102,'VISSIM Travel Time Outputs'!$A:$A,"AVG",'VISSIM Travel Time Outputs'!$B:$B,BL$9),"-")</f>
        <v>-</v>
      </c>
      <c r="BM102" s="380" t="str">
        <f>IFERROR(AVERAGEIFS('VISSIM Travel Time Outputs'!$G:$G,'VISSIM Travel Time Outputs'!$D:$D,$D102,'VISSIM Travel Time Outputs'!$A:$A,"AVG",'VISSIM Travel Time Outputs'!$B:$B,BM$9),"-")</f>
        <v>-</v>
      </c>
      <c r="BN102" s="380" t="str">
        <f>IFERROR(AVERAGEIFS('VISSIM Travel Time Outputs'!$G:$G,'VISSIM Travel Time Outputs'!$D:$D,$D102,'VISSIM Travel Time Outputs'!$A:$A,"AVG",'VISSIM Travel Time Outputs'!$B:$B,BN$9),"-")</f>
        <v>-</v>
      </c>
      <c r="BO102" s="380" t="str">
        <f>IFERROR(AVERAGEIFS('VISSIM Travel Time Outputs'!$G:$G,'VISSIM Travel Time Outputs'!$D:$D,$D102,'VISSIM Travel Time Outputs'!$A:$A,"AVG",'VISSIM Travel Time Outputs'!$B:$B,BO$9),"-")</f>
        <v>-</v>
      </c>
      <c r="BP102" s="380" t="str">
        <f>IFERROR(AVERAGEIFS('VISSIM Travel Time Outputs'!$G:$G,'VISSIM Travel Time Outputs'!$D:$D,$D102,'VISSIM Travel Time Outputs'!$A:$A,"AVG",'VISSIM Travel Time Outputs'!$B:$B,BP$9),"-")</f>
        <v>-</v>
      </c>
      <c r="BQ102" s="380" t="str">
        <f>IFERROR(AVERAGEIFS('VISSIM Travel Time Outputs'!$G:$G,'VISSIM Travel Time Outputs'!$D:$D,$D102,'VISSIM Travel Time Outputs'!$A:$A,"AVG",'VISSIM Travel Time Outputs'!$B:$B,BQ$9),"-")</f>
        <v>-</v>
      </c>
      <c r="BR102" s="380" t="str">
        <f>IFERROR(AVERAGEIFS('VISSIM Travel Time Outputs'!$G:$G,'VISSIM Travel Time Outputs'!$D:$D,$D102,'VISSIM Travel Time Outputs'!$A:$A,"AVG",'VISSIM Travel Time Outputs'!$B:$B,BR$9),"-")</f>
        <v>-</v>
      </c>
      <c r="BS102" s="380" t="str">
        <f>IFERROR(AVERAGEIFS('VISSIM Travel Time Outputs'!$G:$G,'VISSIM Travel Time Outputs'!$D:$D,$D102,'VISSIM Travel Time Outputs'!$A:$A,"AVG",'VISSIM Travel Time Outputs'!$B:$B,BS$9),"-")</f>
        <v>-</v>
      </c>
      <c r="BT102" s="380" t="str">
        <f>IFERROR(AVERAGEIFS('VISSIM Travel Time Outputs'!$G:$G,'VISSIM Travel Time Outputs'!$D:$D,$D102,'VISSIM Travel Time Outputs'!$A:$A,"AVG",'VISSIM Travel Time Outputs'!$B:$B,BT$9),"-")</f>
        <v>-</v>
      </c>
      <c r="BU102" s="380" t="str">
        <f>IFERROR(AVERAGEIFS('VISSIM Travel Time Outputs'!$G:$G,'VISSIM Travel Time Outputs'!$D:$D,$D102,'VISSIM Travel Time Outputs'!$A:$A,"AVG",'VISSIM Travel Time Outputs'!$B:$B,BU$9),"-")</f>
        <v>-</v>
      </c>
      <c r="BV102" s="380" t="str">
        <f>IFERROR(AVERAGEIFS('VISSIM Travel Time Outputs'!$G:$G,'VISSIM Travel Time Outputs'!$D:$D,$D102,'VISSIM Travel Time Outputs'!$A:$A,"AVG",'VISSIM Travel Time Outputs'!$B:$B,BV$9),"-")</f>
        <v>-</v>
      </c>
      <c r="BW102" s="380" t="str">
        <f>IFERROR(AVERAGEIFS('VISSIM Travel Time Outputs'!$G:$G,'VISSIM Travel Time Outputs'!$D:$D,$D102,'VISSIM Travel Time Outputs'!$A:$A,"AVG",'VISSIM Travel Time Outputs'!$B:$B,BW$9),"-")</f>
        <v>-</v>
      </c>
      <c r="BX102" s="380" t="str">
        <f>IFERROR(AVERAGEIFS('VISSIM Travel Time Outputs'!$G:$G,'VISSIM Travel Time Outputs'!$D:$D,$D102,'VISSIM Travel Time Outputs'!$A:$A,"AVG",'VISSIM Travel Time Outputs'!$B:$B,BX$9),"-")</f>
        <v>-</v>
      </c>
      <c r="BY102" s="380" t="str">
        <f>IFERROR(AVERAGEIFS('VISSIM Travel Time Outputs'!$G:$G,'VISSIM Travel Time Outputs'!$D:$D,$D102,'VISSIM Travel Time Outputs'!$A:$A,"AVG",'VISSIM Travel Time Outputs'!$B:$B,BY$9),"-")</f>
        <v>-</v>
      </c>
      <c r="BZ102" s="380" t="str">
        <f>IFERROR(AVERAGEIFS('VISSIM Travel Time Outputs'!$G:$G,'VISSIM Travel Time Outputs'!$D:$D,$D102,'VISSIM Travel Time Outputs'!$A:$A,"AVG",'VISSIM Travel Time Outputs'!$B:$B,BZ$9),"-")</f>
        <v>-</v>
      </c>
      <c r="CA102" s="381" t="str">
        <f>IFERROR(AVERAGEIFS('VISSIM Travel Time Outputs'!$G:$G,'VISSIM Travel Time Outputs'!$D:$D,$D102,'VISSIM Travel Time Outputs'!$A:$A,"AVG",'VISSIM Travel Time Outputs'!$B:$B,CA$9),"-")</f>
        <v>-</v>
      </c>
      <c r="CB102" s="304"/>
      <c r="CC102" s="259" t="str">
        <f t="shared" si="38"/>
        <v>--</v>
      </c>
      <c r="CD102" s="410" t="str">
        <f t="shared" si="39"/>
        <v>--</v>
      </c>
      <c r="CE102" s="381">
        <f t="shared" si="40"/>
        <v>0</v>
      </c>
      <c r="CF102" s="387"/>
      <c r="CG102" s="259" t="str">
        <f>IFERROR(GETPIVOTDATA("Average of TRAVTM(31)",#REF!,"TIMEINT",CG$9,"VEHICLETRAVELTIMEMEASUREMENT",$D102)/3600/24,"--")</f>
        <v>--</v>
      </c>
      <c r="CH102" s="36" t="str">
        <f>IFERROR(GETPIVOTDATA("Average of TRAVTM(31)",#REF!,"TIMEINT",CH$9,"VEHICLETRAVELTIMEMEASUREMENT",$D102)/3600/24,"--")</f>
        <v>--</v>
      </c>
      <c r="CI102" s="36" t="str">
        <f>IFERROR(GETPIVOTDATA("Average of TRAVTM(31)",#REF!,"TIMEINT",CI$9,"VEHICLETRAVELTIMEMEASUREMENT",$D102)/3600/24,"--")</f>
        <v>--</v>
      </c>
      <c r="CJ102" s="36" t="str">
        <f>IFERROR(GETPIVOTDATA("Average of TRAVTM(31)",#REF!,"TIMEINT",CJ$9,"VEHICLETRAVELTIMEMEASUREMENT",$D102)/3600/24,"--")</f>
        <v>--</v>
      </c>
      <c r="CK102" s="36" t="str">
        <f>IFERROR(GETPIVOTDATA("Average of TRAVTM(31)",#REF!,"TIMEINT",CK$9,"VEHICLETRAVELTIMEMEASUREMENT",$D102)/3600/24,"--")</f>
        <v>--</v>
      </c>
      <c r="CL102" s="36" t="str">
        <f>IFERROR(GETPIVOTDATA("Average of TRAVTM(31)",#REF!,"TIMEINT",CL$9,"VEHICLETRAVELTIMEMEASUREMENT",$D102)/3600/24,"--")</f>
        <v>--</v>
      </c>
      <c r="CM102" s="36" t="str">
        <f>IFERROR(GETPIVOTDATA("Average of TRAVTM(31)",#REF!,"TIMEINT",CM$9,"VEHICLETRAVELTIMEMEASUREMENT",$D102)/3600/24,"--")</f>
        <v>--</v>
      </c>
      <c r="CN102" s="36" t="str">
        <f>IFERROR(GETPIVOTDATA("Average of TRAVTM(31)",#REF!,"TIMEINT",CN$9,"VEHICLETRAVELTIMEMEASUREMENT",$D102)/3600/24,"--")</f>
        <v>--</v>
      </c>
      <c r="CO102" s="36" t="str">
        <f>IFERROR(GETPIVOTDATA("Average of TRAVTM(31)",#REF!,"TIMEINT",CO$9,"VEHICLETRAVELTIMEMEASUREMENT",$D102)/3600/24,"--")</f>
        <v>--</v>
      </c>
      <c r="CP102" s="36" t="str">
        <f>IFERROR(GETPIVOTDATA("Average of TRAVTM(31)",#REF!,"TIMEINT",CP$9,"VEHICLETRAVELTIMEMEASUREMENT",$D102)/3600/24,"--")</f>
        <v>--</v>
      </c>
      <c r="CQ102" s="36" t="str">
        <f>IFERROR(GETPIVOTDATA("Average of TRAVTM(31)",#REF!,"TIMEINT",CQ$9,"VEHICLETRAVELTIMEMEASUREMENT",$D102)/3600/24,"--")</f>
        <v>--</v>
      </c>
      <c r="CR102" s="36" t="str">
        <f>IFERROR(GETPIVOTDATA("Average of TRAVTM(31)",#REF!,"TIMEINT",CR$9,"VEHICLETRAVELTIMEMEASUREMENT",$D102)/3600/24,"--")</f>
        <v>--</v>
      </c>
      <c r="CS102" s="36" t="str">
        <f>IFERROR(GETPIVOTDATA("Average of TRAVTM(31)",#REF!,"TIMEINT",CS$9,"VEHICLETRAVELTIMEMEASUREMENT",$D102)/3600/24,"--")</f>
        <v>--</v>
      </c>
      <c r="CT102" s="36" t="str">
        <f>IFERROR(GETPIVOTDATA("Average of TRAVTM(31)",#REF!,"TIMEINT",CT$9,"VEHICLETRAVELTIMEMEASUREMENT",$D102)/3600/24,"--")</f>
        <v>--</v>
      </c>
      <c r="CU102" s="36" t="str">
        <f>IFERROR(GETPIVOTDATA("Average of TRAVTM(31)",#REF!,"TIMEINT",CU$9,"VEHICLETRAVELTIMEMEASUREMENT",$D102)/3600/24,"--")</f>
        <v>--</v>
      </c>
      <c r="CV102" s="177" t="str">
        <f>IFERROR(GETPIVOTDATA("Average of TRAVTM(31)",#REF!,"TIMEINT",CV$9,"VEHICLETRAVELTIMEMEASUREMENT",$D102)/3600/24,"--")</f>
        <v>--</v>
      </c>
      <c r="CW102" s="387"/>
      <c r="CX102" s="379" t="str">
        <f>IFERROR(GETPIVOTDATA("Average of VEHS(31)",#REF!,"TIMEINT",CX$9,"VEHICLETRAVELTIMEMEASUREMENT",$D102),"--")</f>
        <v>--</v>
      </c>
      <c r="CY102" s="380" t="str">
        <f>IFERROR(GETPIVOTDATA("Average of VEHS(31)",#REF!,"TIMEINT",CY$9,"VEHICLETRAVELTIMEMEASUREMENT",$D102),"--")</f>
        <v>--</v>
      </c>
      <c r="CZ102" s="380" t="str">
        <f>IFERROR(GETPIVOTDATA("Average of VEHS(31)",#REF!,"TIMEINT",CZ$9,"VEHICLETRAVELTIMEMEASUREMENT",$D102),"--")</f>
        <v>--</v>
      </c>
      <c r="DA102" s="380" t="str">
        <f>IFERROR(GETPIVOTDATA("Average of VEHS(31)",#REF!,"TIMEINT",DA$9,"VEHICLETRAVELTIMEMEASUREMENT",$D102),"--")</f>
        <v>--</v>
      </c>
      <c r="DB102" s="380" t="str">
        <f>IFERROR(GETPIVOTDATA("Average of VEHS(31)",#REF!,"TIMEINT",DB$9,"VEHICLETRAVELTIMEMEASUREMENT",$D102),"--")</f>
        <v>--</v>
      </c>
      <c r="DC102" s="380" t="str">
        <f>IFERROR(GETPIVOTDATA("Average of VEHS(31)",#REF!,"TIMEINT",DC$9,"VEHICLETRAVELTIMEMEASUREMENT",$D102),"--")</f>
        <v>--</v>
      </c>
      <c r="DD102" s="380" t="str">
        <f>IFERROR(GETPIVOTDATA("Average of VEHS(31)",#REF!,"TIMEINT",DD$9,"VEHICLETRAVELTIMEMEASUREMENT",$D102),"--")</f>
        <v>--</v>
      </c>
      <c r="DE102" s="380" t="str">
        <f>IFERROR(GETPIVOTDATA("Average of VEHS(31)",#REF!,"TIMEINT",DE$9,"VEHICLETRAVELTIMEMEASUREMENT",$D102),"--")</f>
        <v>--</v>
      </c>
      <c r="DF102" s="380" t="str">
        <f>IFERROR(GETPIVOTDATA("Average of VEHS(31)",#REF!,"TIMEINT",DF$9,"VEHICLETRAVELTIMEMEASUREMENT",$D102),"--")</f>
        <v>--</v>
      </c>
      <c r="DG102" s="380" t="str">
        <f>IFERROR(GETPIVOTDATA("Average of VEHS(31)",#REF!,"TIMEINT",DG$9,"VEHICLETRAVELTIMEMEASUREMENT",$D102),"--")</f>
        <v>--</v>
      </c>
      <c r="DH102" s="380" t="str">
        <f>IFERROR(GETPIVOTDATA("Average of VEHS(31)",#REF!,"TIMEINT",DH$9,"VEHICLETRAVELTIMEMEASUREMENT",$D102),"--")</f>
        <v>--</v>
      </c>
      <c r="DI102" s="380" t="str">
        <f>IFERROR(GETPIVOTDATA("Average of VEHS(31)",#REF!,"TIMEINT",DI$9,"VEHICLETRAVELTIMEMEASUREMENT",$D102),"--")</f>
        <v>--</v>
      </c>
      <c r="DJ102" s="380" t="str">
        <f>IFERROR(GETPIVOTDATA("Average of VEHS(31)",#REF!,"TIMEINT",DJ$9,"VEHICLETRAVELTIMEMEASUREMENT",$D102),"--")</f>
        <v>--</v>
      </c>
      <c r="DK102" s="380" t="str">
        <f>IFERROR(GETPIVOTDATA("Average of VEHS(31)",#REF!,"TIMEINT",DK$9,"VEHICLETRAVELTIMEMEASUREMENT",$D102),"--")</f>
        <v>--</v>
      </c>
      <c r="DL102" s="380" t="str">
        <f>IFERROR(GETPIVOTDATA("Average of VEHS(31)",#REF!,"TIMEINT",DL$9,"VEHICLETRAVELTIMEMEASUREMENT",$D102),"--")</f>
        <v>--</v>
      </c>
      <c r="DM102" s="381" t="str">
        <f>IFERROR(GETPIVOTDATA("Average of VEHS(31)",#REF!,"TIMEINT",DM$9,"VEHICLETRAVELTIMEMEASUREMENT",$D102),"--")</f>
        <v>--</v>
      </c>
      <c r="DN102" s="387"/>
      <c r="DO102" s="259" t="str">
        <f t="shared" si="41"/>
        <v>--</v>
      </c>
      <c r="DP102" s="410" t="str">
        <f t="shared" si="42"/>
        <v>--</v>
      </c>
      <c r="DQ102" s="381">
        <f t="shared" si="43"/>
        <v>0</v>
      </c>
      <c r="DR102" s="305"/>
      <c r="DS102" s="259" t="str">
        <f>IFERROR(TIME(0,0,AVERAGEIFS('VISSIM Travel Time Outputs'!$K:$K,'VISSIM Travel Time Outputs'!$D:$D,$D102,'VISSIM Travel Time Outputs'!$A:$A,"AVG",'VISSIM Travel Time Outputs'!$B:$B,DS$9)),"-")</f>
        <v>-</v>
      </c>
      <c r="DT102" s="36" t="str">
        <f>IFERROR(TIME(0,0,AVERAGEIFS('VISSIM Travel Time Outputs'!$K:$K,'VISSIM Travel Time Outputs'!$D:$D,$D102,'VISSIM Travel Time Outputs'!$A:$A,"AVG",'VISSIM Travel Time Outputs'!$B:$B,DT$9)),"-")</f>
        <v>-</v>
      </c>
      <c r="DU102" s="36" t="str">
        <f>IFERROR(TIME(0,0,AVERAGEIFS('VISSIM Travel Time Outputs'!$K:$K,'VISSIM Travel Time Outputs'!$D:$D,$D102,'VISSIM Travel Time Outputs'!$A:$A,"AVG",'VISSIM Travel Time Outputs'!$B:$B,DU$9)),"-")</f>
        <v>-</v>
      </c>
      <c r="DV102" s="36" t="str">
        <f>IFERROR(TIME(0,0,AVERAGEIFS('VISSIM Travel Time Outputs'!$K:$K,'VISSIM Travel Time Outputs'!$D:$D,$D102,'VISSIM Travel Time Outputs'!$A:$A,"AVG",'VISSIM Travel Time Outputs'!$B:$B,DV$9)),"-")</f>
        <v>-</v>
      </c>
      <c r="DW102" s="36" t="str">
        <f>IFERROR(TIME(0,0,AVERAGEIFS('VISSIM Travel Time Outputs'!$K:$K,'VISSIM Travel Time Outputs'!$D:$D,$D102,'VISSIM Travel Time Outputs'!$A:$A,"AVG",'VISSIM Travel Time Outputs'!$B:$B,DW$9)),"-")</f>
        <v>-</v>
      </c>
      <c r="DX102" s="36" t="str">
        <f>IFERROR(TIME(0,0,AVERAGEIFS('VISSIM Travel Time Outputs'!$K:$K,'VISSIM Travel Time Outputs'!$D:$D,$D102,'VISSIM Travel Time Outputs'!$A:$A,"AVG",'VISSIM Travel Time Outputs'!$B:$B,DX$9)),"-")</f>
        <v>-</v>
      </c>
      <c r="DY102" s="36" t="str">
        <f>IFERROR(TIME(0,0,AVERAGEIFS('VISSIM Travel Time Outputs'!$K:$K,'VISSIM Travel Time Outputs'!$D:$D,$D102,'VISSIM Travel Time Outputs'!$A:$A,"AVG",'VISSIM Travel Time Outputs'!$B:$B,DY$9)),"-")</f>
        <v>-</v>
      </c>
      <c r="DZ102" s="36" t="str">
        <f>IFERROR(TIME(0,0,AVERAGEIFS('VISSIM Travel Time Outputs'!$K:$K,'VISSIM Travel Time Outputs'!$D:$D,$D102,'VISSIM Travel Time Outputs'!$A:$A,"AVG",'VISSIM Travel Time Outputs'!$B:$B,DZ$9)),"-")</f>
        <v>-</v>
      </c>
      <c r="EA102" s="36" t="str">
        <f>IFERROR(TIME(0,0,AVERAGEIFS('VISSIM Travel Time Outputs'!$K:$K,'VISSIM Travel Time Outputs'!$D:$D,$D102,'VISSIM Travel Time Outputs'!$A:$A,"AVG",'VISSIM Travel Time Outputs'!$B:$B,EA$9)),"-")</f>
        <v>-</v>
      </c>
      <c r="EB102" s="36" t="str">
        <f>IFERROR(TIME(0,0,AVERAGEIFS('VISSIM Travel Time Outputs'!$K:$K,'VISSIM Travel Time Outputs'!$D:$D,$D102,'VISSIM Travel Time Outputs'!$A:$A,"AVG",'VISSIM Travel Time Outputs'!$B:$B,EB$9)),"-")</f>
        <v>-</v>
      </c>
      <c r="EC102" s="36" t="str">
        <f>IFERROR(TIME(0,0,AVERAGEIFS('VISSIM Travel Time Outputs'!$K:$K,'VISSIM Travel Time Outputs'!$D:$D,$D102,'VISSIM Travel Time Outputs'!$A:$A,"AVG",'VISSIM Travel Time Outputs'!$B:$B,EC$9)),"-")</f>
        <v>-</v>
      </c>
      <c r="ED102" s="36" t="str">
        <f>IFERROR(TIME(0,0,AVERAGEIFS('VISSIM Travel Time Outputs'!$K:$K,'VISSIM Travel Time Outputs'!$D:$D,$D102,'VISSIM Travel Time Outputs'!$A:$A,"AVG",'VISSIM Travel Time Outputs'!$B:$B,ED$9)),"-")</f>
        <v>-</v>
      </c>
      <c r="EE102" s="36" t="str">
        <f>IFERROR(TIME(0,0,AVERAGEIFS('VISSIM Travel Time Outputs'!$K:$K,'VISSIM Travel Time Outputs'!$D:$D,$D102,'VISSIM Travel Time Outputs'!$A:$A,"AVG",'VISSIM Travel Time Outputs'!$B:$B,EE$9)),"-")</f>
        <v>-</v>
      </c>
      <c r="EF102" s="36" t="str">
        <f>IFERROR(TIME(0,0,AVERAGEIFS('VISSIM Travel Time Outputs'!$K:$K,'VISSIM Travel Time Outputs'!$D:$D,$D102,'VISSIM Travel Time Outputs'!$A:$A,"AVG",'VISSIM Travel Time Outputs'!$B:$B,EF$9)),"-")</f>
        <v>-</v>
      </c>
      <c r="EG102" s="36" t="str">
        <f>IFERROR(TIME(0,0,AVERAGEIFS('VISSIM Travel Time Outputs'!$K:$K,'VISSIM Travel Time Outputs'!$D:$D,$D102,'VISSIM Travel Time Outputs'!$A:$A,"AVG",'VISSIM Travel Time Outputs'!$B:$B,EG$9)),"-")</f>
        <v>-</v>
      </c>
      <c r="EH102" s="177" t="str">
        <f>IFERROR(TIME(0,0,AVERAGEIFS('VISSIM Travel Time Outputs'!$K:$K,'VISSIM Travel Time Outputs'!$D:$D,$D102,'VISSIM Travel Time Outputs'!$A:$A,"AVG",'VISSIM Travel Time Outputs'!$B:$B,EH$9)),"-")</f>
        <v>-</v>
      </c>
      <c r="EI102" s="164"/>
      <c r="EJ102" s="379" t="str">
        <f>IFERROR(AVERAGEIFS('VISSIM Travel Time Outputs'!$H:$H,'VISSIM Travel Time Outputs'!$D:$D,$D102,'VISSIM Travel Time Outputs'!$A:$A,"AVG",'VISSIM Travel Time Outputs'!$B:$B,EJ$9),"-")</f>
        <v>-</v>
      </c>
      <c r="EK102" s="380" t="str">
        <f>IFERROR(AVERAGEIFS('VISSIM Travel Time Outputs'!$H:$H,'VISSIM Travel Time Outputs'!$D:$D,$D102,'VISSIM Travel Time Outputs'!$A:$A,"AVG",'VISSIM Travel Time Outputs'!$B:$B,EK$9),"-")</f>
        <v>-</v>
      </c>
      <c r="EL102" s="380" t="str">
        <f>IFERROR(AVERAGEIFS('VISSIM Travel Time Outputs'!$H:$H,'VISSIM Travel Time Outputs'!$D:$D,$D102,'VISSIM Travel Time Outputs'!$A:$A,"AVG",'VISSIM Travel Time Outputs'!$B:$B,EL$9),"-")</f>
        <v>-</v>
      </c>
      <c r="EM102" s="380" t="str">
        <f>IFERROR(AVERAGEIFS('VISSIM Travel Time Outputs'!$H:$H,'VISSIM Travel Time Outputs'!$D:$D,$D102,'VISSIM Travel Time Outputs'!$A:$A,"AVG",'VISSIM Travel Time Outputs'!$B:$B,EM$9),"-")</f>
        <v>-</v>
      </c>
      <c r="EN102" s="380" t="str">
        <f>IFERROR(AVERAGEIFS('VISSIM Travel Time Outputs'!$H:$H,'VISSIM Travel Time Outputs'!$D:$D,$D102,'VISSIM Travel Time Outputs'!$A:$A,"AVG",'VISSIM Travel Time Outputs'!$B:$B,EN$9),"-")</f>
        <v>-</v>
      </c>
      <c r="EO102" s="380" t="str">
        <f>IFERROR(AVERAGEIFS('VISSIM Travel Time Outputs'!$H:$H,'VISSIM Travel Time Outputs'!$D:$D,$D102,'VISSIM Travel Time Outputs'!$A:$A,"AVG",'VISSIM Travel Time Outputs'!$B:$B,EO$9),"-")</f>
        <v>-</v>
      </c>
      <c r="EP102" s="380" t="str">
        <f>IFERROR(AVERAGEIFS('VISSIM Travel Time Outputs'!$H:$H,'VISSIM Travel Time Outputs'!$D:$D,$D102,'VISSIM Travel Time Outputs'!$A:$A,"AVG",'VISSIM Travel Time Outputs'!$B:$B,EP$9),"-")</f>
        <v>-</v>
      </c>
      <c r="EQ102" s="380" t="str">
        <f>IFERROR(AVERAGEIFS('VISSIM Travel Time Outputs'!$H:$H,'VISSIM Travel Time Outputs'!$D:$D,$D102,'VISSIM Travel Time Outputs'!$A:$A,"AVG",'VISSIM Travel Time Outputs'!$B:$B,EQ$9),"-")</f>
        <v>-</v>
      </c>
      <c r="ER102" s="380" t="str">
        <f>IFERROR(AVERAGEIFS('VISSIM Travel Time Outputs'!$H:$H,'VISSIM Travel Time Outputs'!$D:$D,$D102,'VISSIM Travel Time Outputs'!$A:$A,"AVG",'VISSIM Travel Time Outputs'!$B:$B,ER$9),"-")</f>
        <v>-</v>
      </c>
      <c r="ES102" s="380" t="str">
        <f>IFERROR(AVERAGEIFS('VISSIM Travel Time Outputs'!$H:$H,'VISSIM Travel Time Outputs'!$D:$D,$D102,'VISSIM Travel Time Outputs'!$A:$A,"AVG",'VISSIM Travel Time Outputs'!$B:$B,ES$9),"-")</f>
        <v>-</v>
      </c>
      <c r="ET102" s="380" t="str">
        <f>IFERROR(AVERAGEIFS('VISSIM Travel Time Outputs'!$H:$H,'VISSIM Travel Time Outputs'!$D:$D,$D102,'VISSIM Travel Time Outputs'!$A:$A,"AVG",'VISSIM Travel Time Outputs'!$B:$B,ET$9),"-")</f>
        <v>-</v>
      </c>
      <c r="EU102" s="380" t="str">
        <f>IFERROR(AVERAGEIFS('VISSIM Travel Time Outputs'!$H:$H,'VISSIM Travel Time Outputs'!$D:$D,$D102,'VISSIM Travel Time Outputs'!$A:$A,"AVG",'VISSIM Travel Time Outputs'!$B:$B,EU$9),"-")</f>
        <v>-</v>
      </c>
      <c r="EV102" s="380" t="str">
        <f>IFERROR(AVERAGEIFS('VISSIM Travel Time Outputs'!$H:$H,'VISSIM Travel Time Outputs'!$D:$D,$D102,'VISSIM Travel Time Outputs'!$A:$A,"AVG",'VISSIM Travel Time Outputs'!$B:$B,EV$9),"-")</f>
        <v>-</v>
      </c>
      <c r="EW102" s="380" t="str">
        <f>IFERROR(AVERAGEIFS('VISSIM Travel Time Outputs'!$H:$H,'VISSIM Travel Time Outputs'!$D:$D,$D102,'VISSIM Travel Time Outputs'!$A:$A,"AVG",'VISSIM Travel Time Outputs'!$B:$B,EW$9),"-")</f>
        <v>-</v>
      </c>
      <c r="EX102" s="380" t="str">
        <f>IFERROR(AVERAGEIFS('VISSIM Travel Time Outputs'!$H:$H,'VISSIM Travel Time Outputs'!$D:$D,$D102,'VISSIM Travel Time Outputs'!$A:$A,"AVG",'VISSIM Travel Time Outputs'!$B:$B,EX$9),"-")</f>
        <v>-</v>
      </c>
      <c r="EY102" s="381" t="str">
        <f>IFERROR(AVERAGEIFS('VISSIM Travel Time Outputs'!$H:$H,'VISSIM Travel Time Outputs'!$D:$D,$D102,'VISSIM Travel Time Outputs'!$A:$A,"AVG",'VISSIM Travel Time Outputs'!$B:$B,EY$9),"-")</f>
        <v>-</v>
      </c>
      <c r="EZ102" s="304"/>
      <c r="FA102" s="259" t="str">
        <f t="shared" si="44"/>
        <v>--</v>
      </c>
      <c r="FB102" s="410" t="str">
        <f t="shared" si="45"/>
        <v>--</v>
      </c>
      <c r="FC102" s="381">
        <f t="shared" si="46"/>
        <v>0</v>
      </c>
      <c r="FD102" s="387"/>
      <c r="FE102" s="259" t="str">
        <f>IFERROR(GETPIVOTDATA("Average of TRAVTM(40)",#REF!,"TIMEINT",FE$9,"VEHICLETRAVELTIMEMEASUREMENT",$D102)/3600/24,"--")</f>
        <v>--</v>
      </c>
      <c r="FF102" s="36" t="str">
        <f>IFERROR(GETPIVOTDATA("Average of TRAVTM(40)",#REF!,"TIMEINT",FF$9,"VEHICLETRAVELTIMEMEASUREMENT",$D102)/3600/24,"--")</f>
        <v>--</v>
      </c>
      <c r="FG102" s="36" t="str">
        <f>IFERROR(GETPIVOTDATA("Average of TRAVTM(40)",#REF!,"TIMEINT",FG$9,"VEHICLETRAVELTIMEMEASUREMENT",$D102)/3600/24,"--")</f>
        <v>--</v>
      </c>
      <c r="FH102" s="36" t="str">
        <f>IFERROR(GETPIVOTDATA("Average of TRAVTM(40)",#REF!,"TIMEINT",FH$9,"VEHICLETRAVELTIMEMEASUREMENT",$D102)/3600/24,"--")</f>
        <v>--</v>
      </c>
      <c r="FI102" s="36" t="str">
        <f>IFERROR(GETPIVOTDATA("Average of TRAVTM(40)",#REF!,"TIMEINT",FI$9,"VEHICLETRAVELTIMEMEASUREMENT",$D102)/3600/24,"--")</f>
        <v>--</v>
      </c>
      <c r="FJ102" s="36" t="str">
        <f>IFERROR(GETPIVOTDATA("Average of TRAVTM(40)",#REF!,"TIMEINT",FJ$9,"VEHICLETRAVELTIMEMEASUREMENT",$D102)/3600/24,"--")</f>
        <v>--</v>
      </c>
      <c r="FK102" s="36" t="str">
        <f>IFERROR(GETPIVOTDATA("Average of TRAVTM(40)",#REF!,"TIMEINT",FK$9,"VEHICLETRAVELTIMEMEASUREMENT",$D102)/3600/24,"--")</f>
        <v>--</v>
      </c>
      <c r="FL102" s="36" t="str">
        <f>IFERROR(GETPIVOTDATA("Average of TRAVTM(40)",#REF!,"TIMEINT",FL$9,"VEHICLETRAVELTIMEMEASUREMENT",$D102)/3600/24,"--")</f>
        <v>--</v>
      </c>
      <c r="FM102" s="36" t="str">
        <f>IFERROR(GETPIVOTDATA("Average of TRAVTM(40)",#REF!,"TIMEINT",FM$9,"VEHICLETRAVELTIMEMEASUREMENT",$D102)/3600/24,"--")</f>
        <v>--</v>
      </c>
      <c r="FN102" s="36" t="str">
        <f>IFERROR(GETPIVOTDATA("Average of TRAVTM(40)",#REF!,"TIMEINT",FN$9,"VEHICLETRAVELTIMEMEASUREMENT",$D102)/3600/24,"--")</f>
        <v>--</v>
      </c>
      <c r="FO102" s="36" t="str">
        <f>IFERROR(GETPIVOTDATA("Average of TRAVTM(40)",#REF!,"TIMEINT",FO$9,"VEHICLETRAVELTIMEMEASUREMENT",$D102)/3600/24,"--")</f>
        <v>--</v>
      </c>
      <c r="FP102" s="36" t="str">
        <f>IFERROR(GETPIVOTDATA("Average of TRAVTM(40)",#REF!,"TIMEINT",FP$9,"VEHICLETRAVELTIMEMEASUREMENT",$D102)/3600/24,"--")</f>
        <v>--</v>
      </c>
      <c r="FQ102" s="36" t="str">
        <f>IFERROR(GETPIVOTDATA("Average of TRAVTM(40)",#REF!,"TIMEINT",FQ$9,"VEHICLETRAVELTIMEMEASUREMENT",$D102)/3600/24,"--")</f>
        <v>--</v>
      </c>
      <c r="FR102" s="36" t="str">
        <f>IFERROR(GETPIVOTDATA("Average of TRAVTM(40)",#REF!,"TIMEINT",FR$9,"VEHICLETRAVELTIMEMEASUREMENT",$D102)/3600/24,"--")</f>
        <v>--</v>
      </c>
      <c r="FS102" s="36" t="str">
        <f>IFERROR(GETPIVOTDATA("Average of TRAVTM(40)",#REF!,"TIMEINT",FS$9,"VEHICLETRAVELTIMEMEASUREMENT",$D102)/3600/24,"--")</f>
        <v>--</v>
      </c>
      <c r="FT102" s="177" t="str">
        <f>IFERROR(GETPIVOTDATA("Average of TRAVTM(40)",#REF!,"TIMEINT",FT$9,"VEHICLETRAVELTIMEMEASUREMENT",$D102)/3600/24,"--")</f>
        <v>--</v>
      </c>
      <c r="FU102" s="387"/>
      <c r="FV102" s="379" t="str">
        <f>IFERROR(GETPIVOTDATA("Average of VEHS(40)",#REF!,"TIMEINT",FV$9,"VEHICLETRAVELTIMEMEASUREMENT",$D102),"--")</f>
        <v>--</v>
      </c>
      <c r="FW102" s="380" t="str">
        <f>IFERROR(GETPIVOTDATA("Average of VEHS(40)",#REF!,"TIMEINT",FW$9,"VEHICLETRAVELTIMEMEASUREMENT",$D102),"--")</f>
        <v>--</v>
      </c>
      <c r="FX102" s="380" t="str">
        <f>IFERROR(GETPIVOTDATA("Average of VEHS(40)",#REF!,"TIMEINT",FX$9,"VEHICLETRAVELTIMEMEASUREMENT",$D102),"--")</f>
        <v>--</v>
      </c>
      <c r="FY102" s="380" t="str">
        <f>IFERROR(GETPIVOTDATA("Average of VEHS(40)",#REF!,"TIMEINT",FY$9,"VEHICLETRAVELTIMEMEASUREMENT",$D102),"--")</f>
        <v>--</v>
      </c>
      <c r="FZ102" s="380" t="str">
        <f>IFERROR(GETPIVOTDATA("Average of VEHS(40)",#REF!,"TIMEINT",FZ$9,"VEHICLETRAVELTIMEMEASUREMENT",$D102),"--")</f>
        <v>--</v>
      </c>
      <c r="GA102" s="380" t="str">
        <f>IFERROR(GETPIVOTDATA("Average of VEHS(40)",#REF!,"TIMEINT",GA$9,"VEHICLETRAVELTIMEMEASUREMENT",$D102),"--")</f>
        <v>--</v>
      </c>
      <c r="GB102" s="380" t="str">
        <f>IFERROR(GETPIVOTDATA("Average of VEHS(40)",#REF!,"TIMEINT",GB$9,"VEHICLETRAVELTIMEMEASUREMENT",$D102),"--")</f>
        <v>--</v>
      </c>
      <c r="GC102" s="380" t="str">
        <f>IFERROR(GETPIVOTDATA("Average of VEHS(40)",#REF!,"TIMEINT",GC$9,"VEHICLETRAVELTIMEMEASUREMENT",$D102),"--")</f>
        <v>--</v>
      </c>
      <c r="GD102" s="380" t="str">
        <f>IFERROR(GETPIVOTDATA("Average of VEHS(40)",#REF!,"TIMEINT",GD$9,"VEHICLETRAVELTIMEMEASUREMENT",$D102),"--")</f>
        <v>--</v>
      </c>
      <c r="GE102" s="380" t="str">
        <f>IFERROR(GETPIVOTDATA("Average of VEHS(40)",#REF!,"TIMEINT",GE$9,"VEHICLETRAVELTIMEMEASUREMENT",$D102),"--")</f>
        <v>--</v>
      </c>
      <c r="GF102" s="380" t="str">
        <f>IFERROR(GETPIVOTDATA("Average of VEHS(40)",#REF!,"TIMEINT",GF$9,"VEHICLETRAVELTIMEMEASUREMENT",$D102),"--")</f>
        <v>--</v>
      </c>
      <c r="GG102" s="380" t="str">
        <f>IFERROR(GETPIVOTDATA("Average of VEHS(40)",#REF!,"TIMEINT",GG$9,"VEHICLETRAVELTIMEMEASUREMENT",$D102),"--")</f>
        <v>--</v>
      </c>
      <c r="GH102" s="380" t="str">
        <f>IFERROR(GETPIVOTDATA("Average of VEHS(40)",#REF!,"TIMEINT",GH$9,"VEHICLETRAVELTIMEMEASUREMENT",$D102),"--")</f>
        <v>--</v>
      </c>
      <c r="GI102" s="380" t="str">
        <f>IFERROR(GETPIVOTDATA("Average of VEHS(40)",#REF!,"TIMEINT",GI$9,"VEHICLETRAVELTIMEMEASUREMENT",$D102),"--")</f>
        <v>--</v>
      </c>
      <c r="GJ102" s="380" t="str">
        <f>IFERROR(GETPIVOTDATA("Average of VEHS(40)",#REF!,"TIMEINT",GJ$9,"VEHICLETRAVELTIMEMEASUREMENT",$D102),"--")</f>
        <v>--</v>
      </c>
      <c r="GK102" s="381" t="str">
        <f>IFERROR(GETPIVOTDATA("Average of VEHS(40)",#REF!,"TIMEINT",GK$9,"VEHICLETRAVELTIMEMEASUREMENT",$D102),"--")</f>
        <v>--</v>
      </c>
      <c r="GL102" s="387"/>
      <c r="GM102" s="259" t="str">
        <f t="shared" si="47"/>
        <v>--</v>
      </c>
      <c r="GN102" s="410" t="str">
        <f t="shared" si="48"/>
        <v>--</v>
      </c>
      <c r="GO102" s="381">
        <f t="shared" si="49"/>
        <v>0</v>
      </c>
      <c r="GP102" s="387"/>
      <c r="GQ102" s="259" t="str">
        <f>IFERROR(GETPIVOTDATA("Average of TRAVTM(60)",#REF!,"TIMEINT",GQ$9,"VEHICLETRAVELTIMEMEASUREMENT",$D102)/3600/24,"--")</f>
        <v>--</v>
      </c>
      <c r="GR102" s="36" t="str">
        <f>IFERROR(GETPIVOTDATA("Average of TRAVTM(60)",#REF!,"TIMEINT",GR$9,"VEHICLETRAVELTIMEMEASUREMENT",$D102)/3600/24,"--")</f>
        <v>--</v>
      </c>
      <c r="GS102" s="36" t="str">
        <f>IFERROR(GETPIVOTDATA("Average of TRAVTM(60)",#REF!,"TIMEINT",GS$9,"VEHICLETRAVELTIMEMEASUREMENT",$D102)/3600/24,"--")</f>
        <v>--</v>
      </c>
      <c r="GT102" s="36" t="str">
        <f>IFERROR(GETPIVOTDATA("Average of TRAVTM(60)",#REF!,"TIMEINT",GT$9,"VEHICLETRAVELTIMEMEASUREMENT",$D102)/3600/24,"--")</f>
        <v>--</v>
      </c>
      <c r="GU102" s="36" t="str">
        <f>IFERROR(GETPIVOTDATA("Average of TRAVTM(60)",#REF!,"TIMEINT",GU$9,"VEHICLETRAVELTIMEMEASUREMENT",$D102)/3600/24,"--")</f>
        <v>--</v>
      </c>
      <c r="GV102" s="36" t="str">
        <f>IFERROR(GETPIVOTDATA("Average of TRAVTM(60)",#REF!,"TIMEINT",GV$9,"VEHICLETRAVELTIMEMEASUREMENT",$D102)/3600/24,"--")</f>
        <v>--</v>
      </c>
      <c r="GW102" s="36" t="str">
        <f>IFERROR(GETPIVOTDATA("Average of TRAVTM(60)",#REF!,"TIMEINT",GW$9,"VEHICLETRAVELTIMEMEASUREMENT",$D102)/3600/24,"--")</f>
        <v>--</v>
      </c>
      <c r="GX102" s="36" t="str">
        <f>IFERROR(GETPIVOTDATA("Average of TRAVTM(60)",#REF!,"TIMEINT",GX$9,"VEHICLETRAVELTIMEMEASUREMENT",$D102)/3600/24,"--")</f>
        <v>--</v>
      </c>
      <c r="GY102" s="36" t="str">
        <f>IFERROR(GETPIVOTDATA("Average of TRAVTM(60)",#REF!,"TIMEINT",GY$9,"VEHICLETRAVELTIMEMEASUREMENT",$D102)/3600/24,"--")</f>
        <v>--</v>
      </c>
      <c r="GZ102" s="36" t="str">
        <f>IFERROR(GETPIVOTDATA("Average of TRAVTM(60)",#REF!,"TIMEINT",GZ$9,"VEHICLETRAVELTIMEMEASUREMENT",$D102)/3600/24,"--")</f>
        <v>--</v>
      </c>
      <c r="HA102" s="36" t="str">
        <f>IFERROR(GETPIVOTDATA("Average of TRAVTM(60)",#REF!,"TIMEINT",HA$9,"VEHICLETRAVELTIMEMEASUREMENT",$D102)/3600/24,"--")</f>
        <v>--</v>
      </c>
      <c r="HB102" s="36" t="str">
        <f>IFERROR(GETPIVOTDATA("Average of TRAVTM(60)",#REF!,"TIMEINT",HB$9,"VEHICLETRAVELTIMEMEASUREMENT",$D102)/3600/24,"--")</f>
        <v>--</v>
      </c>
      <c r="HC102" s="36" t="str">
        <f>IFERROR(GETPIVOTDATA("Average of TRAVTM(60)",#REF!,"TIMEINT",HC$9,"VEHICLETRAVELTIMEMEASUREMENT",$D102)/3600/24,"--")</f>
        <v>--</v>
      </c>
      <c r="HD102" s="36" t="str">
        <f>IFERROR(GETPIVOTDATA("Average of TRAVTM(60)",#REF!,"TIMEINT",HD$9,"VEHICLETRAVELTIMEMEASUREMENT",$D102)/3600/24,"--")</f>
        <v>--</v>
      </c>
      <c r="HE102" s="36" t="str">
        <f>IFERROR(GETPIVOTDATA("Average of TRAVTM(60)",#REF!,"TIMEINT",HE$9,"VEHICLETRAVELTIMEMEASUREMENT",$D102)/3600/24,"--")</f>
        <v>--</v>
      </c>
      <c r="HF102" s="177" t="str">
        <f>IFERROR(GETPIVOTDATA("Average of TRAVTM(60)",#REF!,"TIMEINT",HF$9,"VEHICLETRAVELTIMEMEASUREMENT",$D102)/3600/24,"--")</f>
        <v>--</v>
      </c>
      <c r="HG102" s="387"/>
      <c r="HH102" s="379" t="str">
        <f>IFERROR(GETPIVOTDATA("Average of VEHS(60)",#REF!,"TIMEINT",HH$9,"VEHICLETRAVELTIMEMEASUREMENT",$D102),"--")</f>
        <v>--</v>
      </c>
      <c r="HI102" s="380" t="str">
        <f>IFERROR(GETPIVOTDATA("Average of VEHS(60)",#REF!,"TIMEINT",HI$9,"VEHICLETRAVELTIMEMEASUREMENT",$D102),"--")</f>
        <v>--</v>
      </c>
      <c r="HJ102" s="380" t="str">
        <f>IFERROR(GETPIVOTDATA("Average of VEHS(60)",#REF!,"TIMEINT",HJ$9,"VEHICLETRAVELTIMEMEASUREMENT",$D102),"--")</f>
        <v>--</v>
      </c>
      <c r="HK102" s="380" t="str">
        <f>IFERROR(GETPIVOTDATA("Average of VEHS(60)",#REF!,"TIMEINT",HK$9,"VEHICLETRAVELTIMEMEASUREMENT",$D102),"--")</f>
        <v>--</v>
      </c>
      <c r="HL102" s="380" t="str">
        <f>IFERROR(GETPIVOTDATA("Average of VEHS(60)",#REF!,"TIMEINT",HL$9,"VEHICLETRAVELTIMEMEASUREMENT",$D102),"--")</f>
        <v>--</v>
      </c>
      <c r="HM102" s="380" t="str">
        <f>IFERROR(GETPIVOTDATA("Average of VEHS(60)",#REF!,"TIMEINT",HM$9,"VEHICLETRAVELTIMEMEASUREMENT",$D102),"--")</f>
        <v>--</v>
      </c>
      <c r="HN102" s="380" t="str">
        <f>IFERROR(GETPIVOTDATA("Average of VEHS(60)",#REF!,"TIMEINT",HN$9,"VEHICLETRAVELTIMEMEASUREMENT",$D102),"--")</f>
        <v>--</v>
      </c>
      <c r="HO102" s="380" t="str">
        <f>IFERROR(GETPIVOTDATA("Average of VEHS(60)",#REF!,"TIMEINT",HO$9,"VEHICLETRAVELTIMEMEASUREMENT",$D102),"--")</f>
        <v>--</v>
      </c>
      <c r="HP102" s="380" t="str">
        <f>IFERROR(GETPIVOTDATA("Average of VEHS(60)",#REF!,"TIMEINT",HP$9,"VEHICLETRAVELTIMEMEASUREMENT",$D102),"--")</f>
        <v>--</v>
      </c>
      <c r="HQ102" s="380" t="str">
        <f>IFERROR(GETPIVOTDATA("Average of VEHS(60)",#REF!,"TIMEINT",HQ$9,"VEHICLETRAVELTIMEMEASUREMENT",$D102),"--")</f>
        <v>--</v>
      </c>
      <c r="HR102" s="380" t="str">
        <f>IFERROR(GETPIVOTDATA("Average of VEHS(60)",#REF!,"TIMEINT",HR$9,"VEHICLETRAVELTIMEMEASUREMENT",$D102),"--")</f>
        <v>--</v>
      </c>
      <c r="HS102" s="380" t="str">
        <f>IFERROR(GETPIVOTDATA("Average of VEHS(60)",#REF!,"TIMEINT",HS$9,"VEHICLETRAVELTIMEMEASUREMENT",$D102),"--")</f>
        <v>--</v>
      </c>
      <c r="HT102" s="380" t="str">
        <f>IFERROR(GETPIVOTDATA("Average of VEHS(60)",#REF!,"TIMEINT",HT$9,"VEHICLETRAVELTIMEMEASUREMENT",$D102),"--")</f>
        <v>--</v>
      </c>
      <c r="HU102" s="380" t="str">
        <f>IFERROR(GETPIVOTDATA("Average of VEHS(60)",#REF!,"TIMEINT",HU$9,"VEHICLETRAVELTIMEMEASUREMENT",$D102),"--")</f>
        <v>--</v>
      </c>
      <c r="HV102" s="380" t="str">
        <f>IFERROR(GETPIVOTDATA("Average of VEHS(60)",#REF!,"TIMEINT",HV$9,"VEHICLETRAVELTIMEMEASUREMENT",$D102),"--")</f>
        <v>--</v>
      </c>
      <c r="HW102" s="381" t="str">
        <f>IFERROR(GETPIVOTDATA("Average of VEHS(60)",#REF!,"TIMEINT",HW$9,"VEHICLETRAVELTIMEMEASUREMENT",$D102),"--")</f>
        <v>--</v>
      </c>
      <c r="HX102" s="387"/>
      <c r="HY102" s="259" t="str">
        <f t="shared" si="50"/>
        <v>--</v>
      </c>
      <c r="HZ102" s="410" t="str">
        <f t="shared" si="51"/>
        <v>--</v>
      </c>
      <c r="IA102" s="381">
        <f t="shared" si="52"/>
        <v>0</v>
      </c>
      <c r="IB102" s="716"/>
      <c r="IC102" s="379" t="str">
        <f>IFERROR(AVERAGEIFS('VISSIM Travel Time Outputs'!$L:$L,'VISSIM Travel Time Outputs'!$D:$D,$D102,'VISSIM Travel Time Outputs'!$A:$A,"AVG",'VISSIM Travel Time Outputs'!$B:$B,IC$9),"-")</f>
        <v>-</v>
      </c>
      <c r="ID102" s="380" t="str">
        <f>IFERROR(AVERAGEIFS('VISSIM Travel Time Outputs'!$L:$L,'VISSIM Travel Time Outputs'!$D:$D,$D102,'VISSIM Travel Time Outputs'!$A:$A,"AVG",'VISSIM Travel Time Outputs'!$B:$B,ID$9),"-")</f>
        <v>-</v>
      </c>
      <c r="IE102" s="380" t="str">
        <f>IFERROR(AVERAGEIFS('VISSIM Travel Time Outputs'!$L:$L,'VISSIM Travel Time Outputs'!$D:$D,$D102,'VISSIM Travel Time Outputs'!$A:$A,"AVG",'VISSIM Travel Time Outputs'!$B:$B,IE$9),"-")</f>
        <v>-</v>
      </c>
      <c r="IF102" s="380" t="str">
        <f>IFERROR(AVERAGEIFS('VISSIM Travel Time Outputs'!$L:$L,'VISSIM Travel Time Outputs'!$D:$D,$D102,'VISSIM Travel Time Outputs'!$A:$A,"AVG",'VISSIM Travel Time Outputs'!$B:$B,IF$9),"-")</f>
        <v>-</v>
      </c>
      <c r="IG102" s="380" t="str">
        <f>IFERROR(AVERAGEIFS('VISSIM Travel Time Outputs'!$L:$L,'VISSIM Travel Time Outputs'!$D:$D,$D102,'VISSIM Travel Time Outputs'!$A:$A,"AVG",'VISSIM Travel Time Outputs'!$B:$B,IG$9),"-")</f>
        <v>-</v>
      </c>
      <c r="IH102" s="380" t="str">
        <f>IFERROR(AVERAGEIFS('VISSIM Travel Time Outputs'!$L:$L,'VISSIM Travel Time Outputs'!$D:$D,$D102,'VISSIM Travel Time Outputs'!$A:$A,"AVG",'VISSIM Travel Time Outputs'!$B:$B,IH$9),"-")</f>
        <v>-</v>
      </c>
      <c r="II102" s="380" t="str">
        <f>IFERROR(AVERAGEIFS('VISSIM Travel Time Outputs'!$L:$L,'VISSIM Travel Time Outputs'!$D:$D,$D102,'VISSIM Travel Time Outputs'!$A:$A,"AVG",'VISSIM Travel Time Outputs'!$B:$B,II$9),"-")</f>
        <v>-</v>
      </c>
      <c r="IJ102" s="380" t="str">
        <f>IFERROR(AVERAGEIFS('VISSIM Travel Time Outputs'!$L:$L,'VISSIM Travel Time Outputs'!$D:$D,$D102,'VISSIM Travel Time Outputs'!$A:$A,"AVG",'VISSIM Travel Time Outputs'!$B:$B,IJ$9),"-")</f>
        <v>-</v>
      </c>
      <c r="IK102" s="380" t="str">
        <f>IFERROR(AVERAGEIFS('VISSIM Travel Time Outputs'!$L:$L,'VISSIM Travel Time Outputs'!$D:$D,$D102,'VISSIM Travel Time Outputs'!$A:$A,"AVG",'VISSIM Travel Time Outputs'!$B:$B,IK$9),"-")</f>
        <v>-</v>
      </c>
      <c r="IL102" s="380" t="str">
        <f>IFERROR(AVERAGEIFS('VISSIM Travel Time Outputs'!$L:$L,'VISSIM Travel Time Outputs'!$D:$D,$D102,'VISSIM Travel Time Outputs'!$A:$A,"AVG",'VISSIM Travel Time Outputs'!$B:$B,IL$9),"-")</f>
        <v>-</v>
      </c>
      <c r="IM102" s="380" t="str">
        <f>IFERROR(AVERAGEIFS('VISSIM Travel Time Outputs'!$L:$L,'VISSIM Travel Time Outputs'!$D:$D,$D102,'VISSIM Travel Time Outputs'!$A:$A,"AVG",'VISSIM Travel Time Outputs'!$B:$B,IM$9),"-")</f>
        <v>-</v>
      </c>
      <c r="IN102" s="380" t="str">
        <f>IFERROR(AVERAGEIFS('VISSIM Travel Time Outputs'!$L:$L,'VISSIM Travel Time Outputs'!$D:$D,$D102,'VISSIM Travel Time Outputs'!$A:$A,"AVG",'VISSIM Travel Time Outputs'!$B:$B,IN$9),"-")</f>
        <v>-</v>
      </c>
      <c r="IO102" s="380" t="str">
        <f>IFERROR(AVERAGEIFS('VISSIM Travel Time Outputs'!$L:$L,'VISSIM Travel Time Outputs'!$D:$D,$D102,'VISSIM Travel Time Outputs'!$A:$A,"AVG",'VISSIM Travel Time Outputs'!$B:$B,IO$9),"-")</f>
        <v>-</v>
      </c>
      <c r="IP102" s="380" t="str">
        <f>IFERROR(AVERAGEIFS('VISSIM Travel Time Outputs'!$L:$L,'VISSIM Travel Time Outputs'!$D:$D,$D102,'VISSIM Travel Time Outputs'!$A:$A,"AVG",'VISSIM Travel Time Outputs'!$B:$B,IP$9),"-")</f>
        <v>-</v>
      </c>
      <c r="IQ102" s="380" t="str">
        <f>IFERROR(AVERAGEIFS('VISSIM Travel Time Outputs'!$L:$L,'VISSIM Travel Time Outputs'!$D:$D,$D102,'VISSIM Travel Time Outputs'!$A:$A,"AVG",'VISSIM Travel Time Outputs'!$B:$B,IQ$9),"-")</f>
        <v>-</v>
      </c>
      <c r="IR102" s="381" t="str">
        <f>IFERROR(AVERAGEIFS('VISSIM Travel Time Outputs'!$L:$L,'VISSIM Travel Time Outputs'!$D:$D,$D102,'VISSIM Travel Time Outputs'!$A:$A,"AVG",'VISSIM Travel Time Outputs'!$B:$B,IR$9),"-")</f>
        <v>-</v>
      </c>
      <c r="IS102" s="381" t="str">
        <f t="shared" si="53"/>
        <v>--</v>
      </c>
    </row>
    <row r="103" spans="1:253" x14ac:dyDescent="0.25">
      <c r="A103" s="302" t="str">
        <f t="shared" si="34"/>
        <v>H</v>
      </c>
      <c r="B103" s="375">
        <f t="shared" si="54"/>
        <v>94</v>
      </c>
      <c r="C103" s="475">
        <f>INDEX('Input - Travel Times'!$B$3:$AL$103,MATCH($B103,'Input - Travel Times'!$B$3:$B$103,0),MATCH(C$9,'Input - Travel Times'!$B$3:$AL$3,0))</f>
        <v>0</v>
      </c>
      <c r="D103" s="194">
        <f>INDEX('Input - Travel Times'!$B$3:$AS$103,MATCH($B103,'Input - Travel Times'!$B$3:$B$103,0),MATCH(D$9,'Input - Travel Times'!$B$3:$AS$3,0))</f>
        <v>0</v>
      </c>
      <c r="E103" s="582">
        <f>TIME(0,0,INDEX('Input - Travel Times'!$B$3:$AL$103,MATCH($B103,'Input - Travel Times'!$B$3:$B$103,0),MATCH(E$9,'Input - Travel Times'!$B$3:$AL$3,0)))</f>
        <v>0</v>
      </c>
      <c r="F103" s="582">
        <f>TIME(0,0,INDEX('Input - Travel Times'!$B$3:$AL$103,MATCH($B103,'Input - Travel Times'!$B$3:$B$103,0),MATCH(F$9,'Input - Travel Times'!$B$3:$AL$3,0)))</f>
        <v>0</v>
      </c>
      <c r="G103" s="582">
        <f>TIME(0,0,INDEX('Input - Travel Times'!$B$3:$AL$103,MATCH($B103,'Input - Travel Times'!$B$3:$B$103,0),MATCH(G$9,'Input - Travel Times'!$B$3:$AL$3,0)))</f>
        <v>0</v>
      </c>
      <c r="H103" s="173"/>
      <c r="I103" s="259" t="str">
        <f>IFERROR(TIME(0,0,AVERAGEIFS('VISSIM Travel Time Outputs'!$I:$I,'VISSIM Travel Time Outputs'!$D:$D,$D103,'VISSIM Travel Time Outputs'!$A:$A,"AVG",'VISSIM Travel Time Outputs'!$B:$B,I$9)),"-")</f>
        <v>-</v>
      </c>
      <c r="J103" s="36" t="str">
        <f>IFERROR(TIME(0,0,AVERAGEIFS('VISSIM Travel Time Outputs'!$I:$I,'VISSIM Travel Time Outputs'!$D:$D,$D103,'VISSIM Travel Time Outputs'!$A:$A,"AVG",'VISSIM Travel Time Outputs'!$B:$B,J$9)),"-")</f>
        <v>-</v>
      </c>
      <c r="K103" s="36" t="str">
        <f>IFERROR(TIME(0,0,AVERAGEIFS('VISSIM Travel Time Outputs'!$I:$I,'VISSIM Travel Time Outputs'!$D:$D,$D103,'VISSIM Travel Time Outputs'!$A:$A,"AVG",'VISSIM Travel Time Outputs'!$B:$B,K$9)),"-")</f>
        <v>-</v>
      </c>
      <c r="L103" s="36" t="str">
        <f>IFERROR(TIME(0,0,AVERAGEIFS('VISSIM Travel Time Outputs'!$I:$I,'VISSIM Travel Time Outputs'!$D:$D,$D103,'VISSIM Travel Time Outputs'!$A:$A,"AVG",'VISSIM Travel Time Outputs'!$B:$B,L$9)),"-")</f>
        <v>-</v>
      </c>
      <c r="M103" s="36" t="str">
        <f>IFERROR(TIME(0,0,AVERAGEIFS('VISSIM Travel Time Outputs'!$I:$I,'VISSIM Travel Time Outputs'!$D:$D,$D103,'VISSIM Travel Time Outputs'!$A:$A,"AVG",'VISSIM Travel Time Outputs'!$B:$B,M$9)),"-")</f>
        <v>-</v>
      </c>
      <c r="N103" s="36" t="str">
        <f>IFERROR(TIME(0,0,AVERAGEIFS('VISSIM Travel Time Outputs'!$I:$I,'VISSIM Travel Time Outputs'!$D:$D,$D103,'VISSIM Travel Time Outputs'!$A:$A,"AVG",'VISSIM Travel Time Outputs'!$B:$B,N$9)),"-")</f>
        <v>-</v>
      </c>
      <c r="O103" s="36" t="str">
        <f>IFERROR(TIME(0,0,AVERAGEIFS('VISSIM Travel Time Outputs'!$I:$I,'VISSIM Travel Time Outputs'!$D:$D,$D103,'VISSIM Travel Time Outputs'!$A:$A,"AVG",'VISSIM Travel Time Outputs'!$B:$B,O$9)),"-")</f>
        <v>-</v>
      </c>
      <c r="P103" s="36" t="str">
        <f>IFERROR(TIME(0,0,AVERAGEIFS('VISSIM Travel Time Outputs'!$I:$I,'VISSIM Travel Time Outputs'!$D:$D,$D103,'VISSIM Travel Time Outputs'!$A:$A,"AVG",'VISSIM Travel Time Outputs'!$B:$B,P$9)),"-")</f>
        <v>-</v>
      </c>
      <c r="Q103" s="36" t="str">
        <f>IFERROR(TIME(0,0,AVERAGEIFS('VISSIM Travel Time Outputs'!$I:$I,'VISSIM Travel Time Outputs'!$D:$D,$D103,'VISSIM Travel Time Outputs'!$A:$A,"AVG",'VISSIM Travel Time Outputs'!$B:$B,Q$9)),"-")</f>
        <v>-</v>
      </c>
      <c r="R103" s="36" t="str">
        <f>IFERROR(TIME(0,0,AVERAGEIFS('VISSIM Travel Time Outputs'!$I:$I,'VISSIM Travel Time Outputs'!$D:$D,$D103,'VISSIM Travel Time Outputs'!$A:$A,"AVG",'VISSIM Travel Time Outputs'!$B:$B,R$9)),"-")</f>
        <v>-</v>
      </c>
      <c r="S103" s="36" t="str">
        <f>IFERROR(TIME(0,0,AVERAGEIFS('VISSIM Travel Time Outputs'!$I:$I,'VISSIM Travel Time Outputs'!$D:$D,$D103,'VISSIM Travel Time Outputs'!$A:$A,"AVG",'VISSIM Travel Time Outputs'!$B:$B,S$9)),"-")</f>
        <v>-</v>
      </c>
      <c r="T103" s="36" t="str">
        <f>IFERROR(TIME(0,0,AVERAGEIFS('VISSIM Travel Time Outputs'!$I:$I,'VISSIM Travel Time Outputs'!$D:$D,$D103,'VISSIM Travel Time Outputs'!$A:$A,"AVG",'VISSIM Travel Time Outputs'!$B:$B,T$9)),"-")</f>
        <v>-</v>
      </c>
      <c r="U103" s="36" t="str">
        <f>IFERROR(TIME(0,0,AVERAGEIFS('VISSIM Travel Time Outputs'!$I:$I,'VISSIM Travel Time Outputs'!$D:$D,$D103,'VISSIM Travel Time Outputs'!$A:$A,"AVG",'VISSIM Travel Time Outputs'!$B:$B,U$9)),"-")</f>
        <v>-</v>
      </c>
      <c r="V103" s="36" t="str">
        <f>IFERROR(TIME(0,0,AVERAGEIFS('VISSIM Travel Time Outputs'!$I:$I,'VISSIM Travel Time Outputs'!$D:$D,$D103,'VISSIM Travel Time Outputs'!$A:$A,"AVG",'VISSIM Travel Time Outputs'!$B:$B,V$9)),"-")</f>
        <v>-</v>
      </c>
      <c r="W103" s="36" t="str">
        <f>IFERROR(TIME(0,0,AVERAGEIFS('VISSIM Travel Time Outputs'!$I:$I,'VISSIM Travel Time Outputs'!$D:$D,$D103,'VISSIM Travel Time Outputs'!$A:$A,"AVG",'VISSIM Travel Time Outputs'!$B:$B,W$9)),"-")</f>
        <v>-</v>
      </c>
      <c r="X103" s="177" t="str">
        <f>IFERROR(TIME(0,0,AVERAGEIFS('VISSIM Travel Time Outputs'!$I:$I,'VISSIM Travel Time Outputs'!$D:$D,$D103,'VISSIM Travel Time Outputs'!$A:$A,"AVG",'VISSIM Travel Time Outputs'!$B:$B,X$9)),"-")</f>
        <v>-</v>
      </c>
      <c r="Y103" s="304"/>
      <c r="Z103" s="379" t="str">
        <f>IFERROR(AVERAGEIFS('VISSIM Travel Time Outputs'!$F:$F,'VISSIM Travel Time Outputs'!$D:$D,$D103,'VISSIM Travel Time Outputs'!$A:$A,"AVG",'VISSIM Travel Time Outputs'!$B:$B,Z$9),"-")</f>
        <v>-</v>
      </c>
      <c r="AA103" s="380" t="str">
        <f>IFERROR(AVERAGEIFS('VISSIM Travel Time Outputs'!$F:$F,'VISSIM Travel Time Outputs'!$D:$D,$D103,'VISSIM Travel Time Outputs'!$A:$A,"AVG",'VISSIM Travel Time Outputs'!$B:$B,AA$9),"-")</f>
        <v>-</v>
      </c>
      <c r="AB103" s="380" t="str">
        <f>IFERROR(AVERAGEIFS('VISSIM Travel Time Outputs'!$F:$F,'VISSIM Travel Time Outputs'!$D:$D,$D103,'VISSIM Travel Time Outputs'!$A:$A,"AVG",'VISSIM Travel Time Outputs'!$B:$B,AB$9),"-")</f>
        <v>-</v>
      </c>
      <c r="AC103" s="380" t="str">
        <f>IFERROR(AVERAGEIFS('VISSIM Travel Time Outputs'!$F:$F,'VISSIM Travel Time Outputs'!$D:$D,$D103,'VISSIM Travel Time Outputs'!$A:$A,"AVG",'VISSIM Travel Time Outputs'!$B:$B,AC$9),"-")</f>
        <v>-</v>
      </c>
      <c r="AD103" s="380" t="str">
        <f>IFERROR(AVERAGEIFS('VISSIM Travel Time Outputs'!$F:$F,'VISSIM Travel Time Outputs'!$D:$D,$D103,'VISSIM Travel Time Outputs'!$A:$A,"AVG",'VISSIM Travel Time Outputs'!$B:$B,AD$9),"-")</f>
        <v>-</v>
      </c>
      <c r="AE103" s="380" t="str">
        <f>IFERROR(AVERAGEIFS('VISSIM Travel Time Outputs'!$F:$F,'VISSIM Travel Time Outputs'!$D:$D,$D103,'VISSIM Travel Time Outputs'!$A:$A,"AVG",'VISSIM Travel Time Outputs'!$B:$B,AE$9),"-")</f>
        <v>-</v>
      </c>
      <c r="AF103" s="380" t="str">
        <f>IFERROR(AVERAGEIFS('VISSIM Travel Time Outputs'!$F:$F,'VISSIM Travel Time Outputs'!$D:$D,$D103,'VISSIM Travel Time Outputs'!$A:$A,"AVG",'VISSIM Travel Time Outputs'!$B:$B,AF$9),"-")</f>
        <v>-</v>
      </c>
      <c r="AG103" s="380" t="str">
        <f>IFERROR(AVERAGEIFS('VISSIM Travel Time Outputs'!$F:$F,'VISSIM Travel Time Outputs'!$D:$D,$D103,'VISSIM Travel Time Outputs'!$A:$A,"AVG",'VISSIM Travel Time Outputs'!$B:$B,AG$9),"-")</f>
        <v>-</v>
      </c>
      <c r="AH103" s="380" t="str">
        <f>IFERROR(AVERAGEIFS('VISSIM Travel Time Outputs'!$F:$F,'VISSIM Travel Time Outputs'!$D:$D,$D103,'VISSIM Travel Time Outputs'!$A:$A,"AVG",'VISSIM Travel Time Outputs'!$B:$B,AH$9),"-")</f>
        <v>-</v>
      </c>
      <c r="AI103" s="380" t="str">
        <f>IFERROR(AVERAGEIFS('VISSIM Travel Time Outputs'!$F:$F,'VISSIM Travel Time Outputs'!$D:$D,$D103,'VISSIM Travel Time Outputs'!$A:$A,"AVG",'VISSIM Travel Time Outputs'!$B:$B,AI$9),"-")</f>
        <v>-</v>
      </c>
      <c r="AJ103" s="380" t="str">
        <f>IFERROR(AVERAGEIFS('VISSIM Travel Time Outputs'!$F:$F,'VISSIM Travel Time Outputs'!$D:$D,$D103,'VISSIM Travel Time Outputs'!$A:$A,"AVG",'VISSIM Travel Time Outputs'!$B:$B,AJ$9),"-")</f>
        <v>-</v>
      </c>
      <c r="AK103" s="380" t="str">
        <f>IFERROR(AVERAGEIFS('VISSIM Travel Time Outputs'!$F:$F,'VISSIM Travel Time Outputs'!$D:$D,$D103,'VISSIM Travel Time Outputs'!$A:$A,"AVG",'VISSIM Travel Time Outputs'!$B:$B,AK$9),"-")</f>
        <v>-</v>
      </c>
      <c r="AL103" s="380" t="str">
        <f>IFERROR(AVERAGEIFS('VISSIM Travel Time Outputs'!$F:$F,'VISSIM Travel Time Outputs'!$D:$D,$D103,'VISSIM Travel Time Outputs'!$A:$A,"AVG",'VISSIM Travel Time Outputs'!$B:$B,AL$9),"-")</f>
        <v>-</v>
      </c>
      <c r="AM103" s="380" t="str">
        <f>IFERROR(AVERAGEIFS('VISSIM Travel Time Outputs'!$F:$F,'VISSIM Travel Time Outputs'!$D:$D,$D103,'VISSIM Travel Time Outputs'!$A:$A,"AVG",'VISSIM Travel Time Outputs'!$B:$B,AM$9),"-")</f>
        <v>-</v>
      </c>
      <c r="AN103" s="380" t="str">
        <f>IFERROR(AVERAGEIFS('VISSIM Travel Time Outputs'!$F:$F,'VISSIM Travel Time Outputs'!$D:$D,$D103,'VISSIM Travel Time Outputs'!$A:$A,"AVG",'VISSIM Travel Time Outputs'!$B:$B,AN$9),"-")</f>
        <v>-</v>
      </c>
      <c r="AO103" s="381" t="str">
        <f>IFERROR(AVERAGEIFS('VISSIM Travel Time Outputs'!$F:$F,'VISSIM Travel Time Outputs'!$D:$D,$D103,'VISSIM Travel Time Outputs'!$A:$A,"AVG",'VISSIM Travel Time Outputs'!$B:$B,AO$9),"-")</f>
        <v>-</v>
      </c>
      <c r="AP103" s="387"/>
      <c r="AQ103" s="259" t="str">
        <f t="shared" si="35"/>
        <v>--</v>
      </c>
      <c r="AR103" s="410" t="str">
        <f t="shared" si="36"/>
        <v>--</v>
      </c>
      <c r="AS103" s="381">
        <f t="shared" si="37"/>
        <v>0</v>
      </c>
      <c r="AT103" s="305"/>
      <c r="AU103" s="259" t="str">
        <f>IFERROR(TIME(0,0,AVERAGEIFS('VISSIM Travel Time Outputs'!$J:$J,'VISSIM Travel Time Outputs'!$D:$D,$D103,'VISSIM Travel Time Outputs'!$A:$A,"AVG",'VISSIM Travel Time Outputs'!$B:$B,AU$9)),"-")</f>
        <v>-</v>
      </c>
      <c r="AV103" s="36" t="str">
        <f>IFERROR(TIME(0,0,AVERAGEIFS('VISSIM Travel Time Outputs'!$J:$J,'VISSIM Travel Time Outputs'!$D:$D,$D103,'VISSIM Travel Time Outputs'!$A:$A,"AVG",'VISSIM Travel Time Outputs'!$B:$B,AV$9)),"-")</f>
        <v>-</v>
      </c>
      <c r="AW103" s="36" t="str">
        <f>IFERROR(TIME(0,0,AVERAGEIFS('VISSIM Travel Time Outputs'!$J:$J,'VISSIM Travel Time Outputs'!$D:$D,$D103,'VISSIM Travel Time Outputs'!$A:$A,"AVG",'VISSIM Travel Time Outputs'!$B:$B,AW$9)),"-")</f>
        <v>-</v>
      </c>
      <c r="AX103" s="36" t="str">
        <f>IFERROR(TIME(0,0,AVERAGEIFS('VISSIM Travel Time Outputs'!$J:$J,'VISSIM Travel Time Outputs'!$D:$D,$D103,'VISSIM Travel Time Outputs'!$A:$A,"AVG",'VISSIM Travel Time Outputs'!$B:$B,AX$9)),"-")</f>
        <v>-</v>
      </c>
      <c r="AY103" s="36" t="str">
        <f>IFERROR(TIME(0,0,AVERAGEIFS('VISSIM Travel Time Outputs'!$J:$J,'VISSIM Travel Time Outputs'!$D:$D,$D103,'VISSIM Travel Time Outputs'!$A:$A,"AVG",'VISSIM Travel Time Outputs'!$B:$B,AY$9)),"-")</f>
        <v>-</v>
      </c>
      <c r="AZ103" s="36" t="str">
        <f>IFERROR(TIME(0,0,AVERAGEIFS('VISSIM Travel Time Outputs'!$J:$J,'VISSIM Travel Time Outputs'!$D:$D,$D103,'VISSIM Travel Time Outputs'!$A:$A,"AVG",'VISSIM Travel Time Outputs'!$B:$B,AZ$9)),"-")</f>
        <v>-</v>
      </c>
      <c r="BA103" s="36" t="str">
        <f>IFERROR(TIME(0,0,AVERAGEIFS('VISSIM Travel Time Outputs'!$J:$J,'VISSIM Travel Time Outputs'!$D:$D,$D103,'VISSIM Travel Time Outputs'!$A:$A,"AVG",'VISSIM Travel Time Outputs'!$B:$B,BA$9)),"-")</f>
        <v>-</v>
      </c>
      <c r="BB103" s="36" t="str">
        <f>IFERROR(TIME(0,0,AVERAGEIFS('VISSIM Travel Time Outputs'!$J:$J,'VISSIM Travel Time Outputs'!$D:$D,$D103,'VISSIM Travel Time Outputs'!$A:$A,"AVG",'VISSIM Travel Time Outputs'!$B:$B,BB$9)),"-")</f>
        <v>-</v>
      </c>
      <c r="BC103" s="36" t="str">
        <f>IFERROR(TIME(0,0,AVERAGEIFS('VISSIM Travel Time Outputs'!$J:$J,'VISSIM Travel Time Outputs'!$D:$D,$D103,'VISSIM Travel Time Outputs'!$A:$A,"AVG",'VISSIM Travel Time Outputs'!$B:$B,BC$9)),"-")</f>
        <v>-</v>
      </c>
      <c r="BD103" s="36" t="str">
        <f>IFERROR(TIME(0,0,AVERAGEIFS('VISSIM Travel Time Outputs'!$J:$J,'VISSIM Travel Time Outputs'!$D:$D,$D103,'VISSIM Travel Time Outputs'!$A:$A,"AVG",'VISSIM Travel Time Outputs'!$B:$B,BD$9)),"-")</f>
        <v>-</v>
      </c>
      <c r="BE103" s="36" t="str">
        <f>IFERROR(TIME(0,0,AVERAGEIFS('VISSIM Travel Time Outputs'!$J:$J,'VISSIM Travel Time Outputs'!$D:$D,$D103,'VISSIM Travel Time Outputs'!$A:$A,"AVG",'VISSIM Travel Time Outputs'!$B:$B,BE$9)),"-")</f>
        <v>-</v>
      </c>
      <c r="BF103" s="36" t="str">
        <f>IFERROR(TIME(0,0,AVERAGEIFS('VISSIM Travel Time Outputs'!$J:$J,'VISSIM Travel Time Outputs'!$D:$D,$D103,'VISSIM Travel Time Outputs'!$A:$A,"AVG",'VISSIM Travel Time Outputs'!$B:$B,BF$9)),"-")</f>
        <v>-</v>
      </c>
      <c r="BG103" s="36" t="str">
        <f>IFERROR(TIME(0,0,AVERAGEIFS('VISSIM Travel Time Outputs'!$J:$J,'VISSIM Travel Time Outputs'!$D:$D,$D103,'VISSIM Travel Time Outputs'!$A:$A,"AVG",'VISSIM Travel Time Outputs'!$B:$B,BG$9)),"-")</f>
        <v>-</v>
      </c>
      <c r="BH103" s="36" t="str">
        <f>IFERROR(TIME(0,0,AVERAGEIFS('VISSIM Travel Time Outputs'!$J:$J,'VISSIM Travel Time Outputs'!$D:$D,$D103,'VISSIM Travel Time Outputs'!$A:$A,"AVG",'VISSIM Travel Time Outputs'!$B:$B,BH$9)),"-")</f>
        <v>-</v>
      </c>
      <c r="BI103" s="36" t="str">
        <f>IFERROR(TIME(0,0,AVERAGEIFS('VISSIM Travel Time Outputs'!$J:$J,'VISSIM Travel Time Outputs'!$D:$D,$D103,'VISSIM Travel Time Outputs'!$A:$A,"AVG",'VISSIM Travel Time Outputs'!$B:$B,BI$9)),"-")</f>
        <v>-</v>
      </c>
      <c r="BJ103" s="177" t="str">
        <f>IFERROR(TIME(0,0,AVERAGEIFS('VISSIM Travel Time Outputs'!$J:$J,'VISSIM Travel Time Outputs'!$D:$D,$D103,'VISSIM Travel Time Outputs'!$A:$A,"AVG",'VISSIM Travel Time Outputs'!$B:$B,BJ$9)),"-")</f>
        <v>-</v>
      </c>
      <c r="BK103" s="164"/>
      <c r="BL103" s="379" t="str">
        <f>IFERROR(AVERAGEIFS('VISSIM Travel Time Outputs'!$G:$G,'VISSIM Travel Time Outputs'!$D:$D,$D103,'VISSIM Travel Time Outputs'!$A:$A,"AVG",'VISSIM Travel Time Outputs'!$B:$B,BL$9),"-")</f>
        <v>-</v>
      </c>
      <c r="BM103" s="380" t="str">
        <f>IFERROR(AVERAGEIFS('VISSIM Travel Time Outputs'!$G:$G,'VISSIM Travel Time Outputs'!$D:$D,$D103,'VISSIM Travel Time Outputs'!$A:$A,"AVG",'VISSIM Travel Time Outputs'!$B:$B,BM$9),"-")</f>
        <v>-</v>
      </c>
      <c r="BN103" s="380" t="str">
        <f>IFERROR(AVERAGEIFS('VISSIM Travel Time Outputs'!$G:$G,'VISSIM Travel Time Outputs'!$D:$D,$D103,'VISSIM Travel Time Outputs'!$A:$A,"AVG",'VISSIM Travel Time Outputs'!$B:$B,BN$9),"-")</f>
        <v>-</v>
      </c>
      <c r="BO103" s="380" t="str">
        <f>IFERROR(AVERAGEIFS('VISSIM Travel Time Outputs'!$G:$G,'VISSIM Travel Time Outputs'!$D:$D,$D103,'VISSIM Travel Time Outputs'!$A:$A,"AVG",'VISSIM Travel Time Outputs'!$B:$B,BO$9),"-")</f>
        <v>-</v>
      </c>
      <c r="BP103" s="380" t="str">
        <f>IFERROR(AVERAGEIFS('VISSIM Travel Time Outputs'!$G:$G,'VISSIM Travel Time Outputs'!$D:$D,$D103,'VISSIM Travel Time Outputs'!$A:$A,"AVG",'VISSIM Travel Time Outputs'!$B:$B,BP$9),"-")</f>
        <v>-</v>
      </c>
      <c r="BQ103" s="380" t="str">
        <f>IFERROR(AVERAGEIFS('VISSIM Travel Time Outputs'!$G:$G,'VISSIM Travel Time Outputs'!$D:$D,$D103,'VISSIM Travel Time Outputs'!$A:$A,"AVG",'VISSIM Travel Time Outputs'!$B:$B,BQ$9),"-")</f>
        <v>-</v>
      </c>
      <c r="BR103" s="380" t="str">
        <f>IFERROR(AVERAGEIFS('VISSIM Travel Time Outputs'!$G:$G,'VISSIM Travel Time Outputs'!$D:$D,$D103,'VISSIM Travel Time Outputs'!$A:$A,"AVG",'VISSIM Travel Time Outputs'!$B:$B,BR$9),"-")</f>
        <v>-</v>
      </c>
      <c r="BS103" s="380" t="str">
        <f>IFERROR(AVERAGEIFS('VISSIM Travel Time Outputs'!$G:$G,'VISSIM Travel Time Outputs'!$D:$D,$D103,'VISSIM Travel Time Outputs'!$A:$A,"AVG",'VISSIM Travel Time Outputs'!$B:$B,BS$9),"-")</f>
        <v>-</v>
      </c>
      <c r="BT103" s="380" t="str">
        <f>IFERROR(AVERAGEIFS('VISSIM Travel Time Outputs'!$G:$G,'VISSIM Travel Time Outputs'!$D:$D,$D103,'VISSIM Travel Time Outputs'!$A:$A,"AVG",'VISSIM Travel Time Outputs'!$B:$B,BT$9),"-")</f>
        <v>-</v>
      </c>
      <c r="BU103" s="380" t="str">
        <f>IFERROR(AVERAGEIFS('VISSIM Travel Time Outputs'!$G:$G,'VISSIM Travel Time Outputs'!$D:$D,$D103,'VISSIM Travel Time Outputs'!$A:$A,"AVG",'VISSIM Travel Time Outputs'!$B:$B,BU$9),"-")</f>
        <v>-</v>
      </c>
      <c r="BV103" s="380" t="str">
        <f>IFERROR(AVERAGEIFS('VISSIM Travel Time Outputs'!$G:$G,'VISSIM Travel Time Outputs'!$D:$D,$D103,'VISSIM Travel Time Outputs'!$A:$A,"AVG",'VISSIM Travel Time Outputs'!$B:$B,BV$9),"-")</f>
        <v>-</v>
      </c>
      <c r="BW103" s="380" t="str">
        <f>IFERROR(AVERAGEIFS('VISSIM Travel Time Outputs'!$G:$G,'VISSIM Travel Time Outputs'!$D:$D,$D103,'VISSIM Travel Time Outputs'!$A:$A,"AVG",'VISSIM Travel Time Outputs'!$B:$B,BW$9),"-")</f>
        <v>-</v>
      </c>
      <c r="BX103" s="380" t="str">
        <f>IFERROR(AVERAGEIFS('VISSIM Travel Time Outputs'!$G:$G,'VISSIM Travel Time Outputs'!$D:$D,$D103,'VISSIM Travel Time Outputs'!$A:$A,"AVG",'VISSIM Travel Time Outputs'!$B:$B,BX$9),"-")</f>
        <v>-</v>
      </c>
      <c r="BY103" s="380" t="str">
        <f>IFERROR(AVERAGEIFS('VISSIM Travel Time Outputs'!$G:$G,'VISSIM Travel Time Outputs'!$D:$D,$D103,'VISSIM Travel Time Outputs'!$A:$A,"AVG",'VISSIM Travel Time Outputs'!$B:$B,BY$9),"-")</f>
        <v>-</v>
      </c>
      <c r="BZ103" s="380" t="str">
        <f>IFERROR(AVERAGEIFS('VISSIM Travel Time Outputs'!$G:$G,'VISSIM Travel Time Outputs'!$D:$D,$D103,'VISSIM Travel Time Outputs'!$A:$A,"AVG",'VISSIM Travel Time Outputs'!$B:$B,BZ$9),"-")</f>
        <v>-</v>
      </c>
      <c r="CA103" s="381" t="str">
        <f>IFERROR(AVERAGEIFS('VISSIM Travel Time Outputs'!$G:$G,'VISSIM Travel Time Outputs'!$D:$D,$D103,'VISSIM Travel Time Outputs'!$A:$A,"AVG",'VISSIM Travel Time Outputs'!$B:$B,CA$9),"-")</f>
        <v>-</v>
      </c>
      <c r="CB103" s="304"/>
      <c r="CC103" s="259" t="str">
        <f t="shared" si="38"/>
        <v>--</v>
      </c>
      <c r="CD103" s="410" t="str">
        <f t="shared" si="39"/>
        <v>--</v>
      </c>
      <c r="CE103" s="381">
        <f t="shared" si="40"/>
        <v>0</v>
      </c>
      <c r="CF103" s="387"/>
      <c r="CG103" s="259" t="str">
        <f>IFERROR(GETPIVOTDATA("Average of TRAVTM(31)",#REF!,"TIMEINT",CG$9,"VEHICLETRAVELTIMEMEASUREMENT",$D103)/3600/24,"--")</f>
        <v>--</v>
      </c>
      <c r="CH103" s="36" t="str">
        <f>IFERROR(GETPIVOTDATA("Average of TRAVTM(31)",#REF!,"TIMEINT",CH$9,"VEHICLETRAVELTIMEMEASUREMENT",$D103)/3600/24,"--")</f>
        <v>--</v>
      </c>
      <c r="CI103" s="36" t="str">
        <f>IFERROR(GETPIVOTDATA("Average of TRAVTM(31)",#REF!,"TIMEINT",CI$9,"VEHICLETRAVELTIMEMEASUREMENT",$D103)/3600/24,"--")</f>
        <v>--</v>
      </c>
      <c r="CJ103" s="36" t="str">
        <f>IFERROR(GETPIVOTDATA("Average of TRAVTM(31)",#REF!,"TIMEINT",CJ$9,"VEHICLETRAVELTIMEMEASUREMENT",$D103)/3600/24,"--")</f>
        <v>--</v>
      </c>
      <c r="CK103" s="36" t="str">
        <f>IFERROR(GETPIVOTDATA("Average of TRAVTM(31)",#REF!,"TIMEINT",CK$9,"VEHICLETRAVELTIMEMEASUREMENT",$D103)/3600/24,"--")</f>
        <v>--</v>
      </c>
      <c r="CL103" s="36" t="str">
        <f>IFERROR(GETPIVOTDATA("Average of TRAVTM(31)",#REF!,"TIMEINT",CL$9,"VEHICLETRAVELTIMEMEASUREMENT",$D103)/3600/24,"--")</f>
        <v>--</v>
      </c>
      <c r="CM103" s="36" t="str">
        <f>IFERROR(GETPIVOTDATA("Average of TRAVTM(31)",#REF!,"TIMEINT",CM$9,"VEHICLETRAVELTIMEMEASUREMENT",$D103)/3600/24,"--")</f>
        <v>--</v>
      </c>
      <c r="CN103" s="36" t="str">
        <f>IFERROR(GETPIVOTDATA("Average of TRAVTM(31)",#REF!,"TIMEINT",CN$9,"VEHICLETRAVELTIMEMEASUREMENT",$D103)/3600/24,"--")</f>
        <v>--</v>
      </c>
      <c r="CO103" s="36" t="str">
        <f>IFERROR(GETPIVOTDATA("Average of TRAVTM(31)",#REF!,"TIMEINT",CO$9,"VEHICLETRAVELTIMEMEASUREMENT",$D103)/3600/24,"--")</f>
        <v>--</v>
      </c>
      <c r="CP103" s="36" t="str">
        <f>IFERROR(GETPIVOTDATA("Average of TRAVTM(31)",#REF!,"TIMEINT",CP$9,"VEHICLETRAVELTIMEMEASUREMENT",$D103)/3600/24,"--")</f>
        <v>--</v>
      </c>
      <c r="CQ103" s="36" t="str">
        <f>IFERROR(GETPIVOTDATA("Average of TRAVTM(31)",#REF!,"TIMEINT",CQ$9,"VEHICLETRAVELTIMEMEASUREMENT",$D103)/3600/24,"--")</f>
        <v>--</v>
      </c>
      <c r="CR103" s="36" t="str">
        <f>IFERROR(GETPIVOTDATA("Average of TRAVTM(31)",#REF!,"TIMEINT",CR$9,"VEHICLETRAVELTIMEMEASUREMENT",$D103)/3600/24,"--")</f>
        <v>--</v>
      </c>
      <c r="CS103" s="36" t="str">
        <f>IFERROR(GETPIVOTDATA("Average of TRAVTM(31)",#REF!,"TIMEINT",CS$9,"VEHICLETRAVELTIMEMEASUREMENT",$D103)/3600/24,"--")</f>
        <v>--</v>
      </c>
      <c r="CT103" s="36" t="str">
        <f>IFERROR(GETPIVOTDATA("Average of TRAVTM(31)",#REF!,"TIMEINT",CT$9,"VEHICLETRAVELTIMEMEASUREMENT",$D103)/3600/24,"--")</f>
        <v>--</v>
      </c>
      <c r="CU103" s="36" t="str">
        <f>IFERROR(GETPIVOTDATA("Average of TRAVTM(31)",#REF!,"TIMEINT",CU$9,"VEHICLETRAVELTIMEMEASUREMENT",$D103)/3600/24,"--")</f>
        <v>--</v>
      </c>
      <c r="CV103" s="177" t="str">
        <f>IFERROR(GETPIVOTDATA("Average of TRAVTM(31)",#REF!,"TIMEINT",CV$9,"VEHICLETRAVELTIMEMEASUREMENT",$D103)/3600/24,"--")</f>
        <v>--</v>
      </c>
      <c r="CW103" s="387"/>
      <c r="CX103" s="379" t="str">
        <f>IFERROR(GETPIVOTDATA("Average of VEHS(31)",#REF!,"TIMEINT",CX$9,"VEHICLETRAVELTIMEMEASUREMENT",$D103),"--")</f>
        <v>--</v>
      </c>
      <c r="CY103" s="380" t="str">
        <f>IFERROR(GETPIVOTDATA("Average of VEHS(31)",#REF!,"TIMEINT",CY$9,"VEHICLETRAVELTIMEMEASUREMENT",$D103),"--")</f>
        <v>--</v>
      </c>
      <c r="CZ103" s="380" t="str">
        <f>IFERROR(GETPIVOTDATA("Average of VEHS(31)",#REF!,"TIMEINT",CZ$9,"VEHICLETRAVELTIMEMEASUREMENT",$D103),"--")</f>
        <v>--</v>
      </c>
      <c r="DA103" s="380" t="str">
        <f>IFERROR(GETPIVOTDATA("Average of VEHS(31)",#REF!,"TIMEINT",DA$9,"VEHICLETRAVELTIMEMEASUREMENT",$D103),"--")</f>
        <v>--</v>
      </c>
      <c r="DB103" s="380" t="str">
        <f>IFERROR(GETPIVOTDATA("Average of VEHS(31)",#REF!,"TIMEINT",DB$9,"VEHICLETRAVELTIMEMEASUREMENT",$D103),"--")</f>
        <v>--</v>
      </c>
      <c r="DC103" s="380" t="str">
        <f>IFERROR(GETPIVOTDATA("Average of VEHS(31)",#REF!,"TIMEINT",DC$9,"VEHICLETRAVELTIMEMEASUREMENT",$D103),"--")</f>
        <v>--</v>
      </c>
      <c r="DD103" s="380" t="str">
        <f>IFERROR(GETPIVOTDATA("Average of VEHS(31)",#REF!,"TIMEINT",DD$9,"VEHICLETRAVELTIMEMEASUREMENT",$D103),"--")</f>
        <v>--</v>
      </c>
      <c r="DE103" s="380" t="str">
        <f>IFERROR(GETPIVOTDATA("Average of VEHS(31)",#REF!,"TIMEINT",DE$9,"VEHICLETRAVELTIMEMEASUREMENT",$D103),"--")</f>
        <v>--</v>
      </c>
      <c r="DF103" s="380" t="str">
        <f>IFERROR(GETPIVOTDATA("Average of VEHS(31)",#REF!,"TIMEINT",DF$9,"VEHICLETRAVELTIMEMEASUREMENT",$D103),"--")</f>
        <v>--</v>
      </c>
      <c r="DG103" s="380" t="str">
        <f>IFERROR(GETPIVOTDATA("Average of VEHS(31)",#REF!,"TIMEINT",DG$9,"VEHICLETRAVELTIMEMEASUREMENT",$D103),"--")</f>
        <v>--</v>
      </c>
      <c r="DH103" s="380" t="str">
        <f>IFERROR(GETPIVOTDATA("Average of VEHS(31)",#REF!,"TIMEINT",DH$9,"VEHICLETRAVELTIMEMEASUREMENT",$D103),"--")</f>
        <v>--</v>
      </c>
      <c r="DI103" s="380" t="str">
        <f>IFERROR(GETPIVOTDATA("Average of VEHS(31)",#REF!,"TIMEINT",DI$9,"VEHICLETRAVELTIMEMEASUREMENT",$D103),"--")</f>
        <v>--</v>
      </c>
      <c r="DJ103" s="380" t="str">
        <f>IFERROR(GETPIVOTDATA("Average of VEHS(31)",#REF!,"TIMEINT",DJ$9,"VEHICLETRAVELTIMEMEASUREMENT",$D103),"--")</f>
        <v>--</v>
      </c>
      <c r="DK103" s="380" t="str">
        <f>IFERROR(GETPIVOTDATA("Average of VEHS(31)",#REF!,"TIMEINT",DK$9,"VEHICLETRAVELTIMEMEASUREMENT",$D103),"--")</f>
        <v>--</v>
      </c>
      <c r="DL103" s="380" t="str">
        <f>IFERROR(GETPIVOTDATA("Average of VEHS(31)",#REF!,"TIMEINT",DL$9,"VEHICLETRAVELTIMEMEASUREMENT",$D103),"--")</f>
        <v>--</v>
      </c>
      <c r="DM103" s="381" t="str">
        <f>IFERROR(GETPIVOTDATA("Average of VEHS(31)",#REF!,"TIMEINT",DM$9,"VEHICLETRAVELTIMEMEASUREMENT",$D103),"--")</f>
        <v>--</v>
      </c>
      <c r="DN103" s="387"/>
      <c r="DO103" s="259" t="str">
        <f t="shared" si="41"/>
        <v>--</v>
      </c>
      <c r="DP103" s="410" t="str">
        <f t="shared" si="42"/>
        <v>--</v>
      </c>
      <c r="DQ103" s="381">
        <f t="shared" si="43"/>
        <v>0</v>
      </c>
      <c r="DR103" s="305"/>
      <c r="DS103" s="259" t="str">
        <f>IFERROR(TIME(0,0,AVERAGEIFS('VISSIM Travel Time Outputs'!$K:$K,'VISSIM Travel Time Outputs'!$D:$D,$D103,'VISSIM Travel Time Outputs'!$A:$A,"AVG",'VISSIM Travel Time Outputs'!$B:$B,DS$9)),"-")</f>
        <v>-</v>
      </c>
      <c r="DT103" s="36" t="str">
        <f>IFERROR(TIME(0,0,AVERAGEIFS('VISSIM Travel Time Outputs'!$K:$K,'VISSIM Travel Time Outputs'!$D:$D,$D103,'VISSIM Travel Time Outputs'!$A:$A,"AVG",'VISSIM Travel Time Outputs'!$B:$B,DT$9)),"-")</f>
        <v>-</v>
      </c>
      <c r="DU103" s="36" t="str">
        <f>IFERROR(TIME(0,0,AVERAGEIFS('VISSIM Travel Time Outputs'!$K:$K,'VISSIM Travel Time Outputs'!$D:$D,$D103,'VISSIM Travel Time Outputs'!$A:$A,"AVG",'VISSIM Travel Time Outputs'!$B:$B,DU$9)),"-")</f>
        <v>-</v>
      </c>
      <c r="DV103" s="36" t="str">
        <f>IFERROR(TIME(0,0,AVERAGEIFS('VISSIM Travel Time Outputs'!$K:$K,'VISSIM Travel Time Outputs'!$D:$D,$D103,'VISSIM Travel Time Outputs'!$A:$A,"AVG",'VISSIM Travel Time Outputs'!$B:$B,DV$9)),"-")</f>
        <v>-</v>
      </c>
      <c r="DW103" s="36" t="str">
        <f>IFERROR(TIME(0,0,AVERAGEIFS('VISSIM Travel Time Outputs'!$K:$K,'VISSIM Travel Time Outputs'!$D:$D,$D103,'VISSIM Travel Time Outputs'!$A:$A,"AVG",'VISSIM Travel Time Outputs'!$B:$B,DW$9)),"-")</f>
        <v>-</v>
      </c>
      <c r="DX103" s="36" t="str">
        <f>IFERROR(TIME(0,0,AVERAGEIFS('VISSIM Travel Time Outputs'!$K:$K,'VISSIM Travel Time Outputs'!$D:$D,$D103,'VISSIM Travel Time Outputs'!$A:$A,"AVG",'VISSIM Travel Time Outputs'!$B:$B,DX$9)),"-")</f>
        <v>-</v>
      </c>
      <c r="DY103" s="36" t="str">
        <f>IFERROR(TIME(0,0,AVERAGEIFS('VISSIM Travel Time Outputs'!$K:$K,'VISSIM Travel Time Outputs'!$D:$D,$D103,'VISSIM Travel Time Outputs'!$A:$A,"AVG",'VISSIM Travel Time Outputs'!$B:$B,DY$9)),"-")</f>
        <v>-</v>
      </c>
      <c r="DZ103" s="36" t="str">
        <f>IFERROR(TIME(0,0,AVERAGEIFS('VISSIM Travel Time Outputs'!$K:$K,'VISSIM Travel Time Outputs'!$D:$D,$D103,'VISSIM Travel Time Outputs'!$A:$A,"AVG",'VISSIM Travel Time Outputs'!$B:$B,DZ$9)),"-")</f>
        <v>-</v>
      </c>
      <c r="EA103" s="36" t="str">
        <f>IFERROR(TIME(0,0,AVERAGEIFS('VISSIM Travel Time Outputs'!$K:$K,'VISSIM Travel Time Outputs'!$D:$D,$D103,'VISSIM Travel Time Outputs'!$A:$A,"AVG",'VISSIM Travel Time Outputs'!$B:$B,EA$9)),"-")</f>
        <v>-</v>
      </c>
      <c r="EB103" s="36" t="str">
        <f>IFERROR(TIME(0,0,AVERAGEIFS('VISSIM Travel Time Outputs'!$K:$K,'VISSIM Travel Time Outputs'!$D:$D,$D103,'VISSIM Travel Time Outputs'!$A:$A,"AVG",'VISSIM Travel Time Outputs'!$B:$B,EB$9)),"-")</f>
        <v>-</v>
      </c>
      <c r="EC103" s="36" t="str">
        <f>IFERROR(TIME(0,0,AVERAGEIFS('VISSIM Travel Time Outputs'!$K:$K,'VISSIM Travel Time Outputs'!$D:$D,$D103,'VISSIM Travel Time Outputs'!$A:$A,"AVG",'VISSIM Travel Time Outputs'!$B:$B,EC$9)),"-")</f>
        <v>-</v>
      </c>
      <c r="ED103" s="36" t="str">
        <f>IFERROR(TIME(0,0,AVERAGEIFS('VISSIM Travel Time Outputs'!$K:$K,'VISSIM Travel Time Outputs'!$D:$D,$D103,'VISSIM Travel Time Outputs'!$A:$A,"AVG",'VISSIM Travel Time Outputs'!$B:$B,ED$9)),"-")</f>
        <v>-</v>
      </c>
      <c r="EE103" s="36" t="str">
        <f>IFERROR(TIME(0,0,AVERAGEIFS('VISSIM Travel Time Outputs'!$K:$K,'VISSIM Travel Time Outputs'!$D:$D,$D103,'VISSIM Travel Time Outputs'!$A:$A,"AVG",'VISSIM Travel Time Outputs'!$B:$B,EE$9)),"-")</f>
        <v>-</v>
      </c>
      <c r="EF103" s="36" t="str">
        <f>IFERROR(TIME(0,0,AVERAGEIFS('VISSIM Travel Time Outputs'!$K:$K,'VISSIM Travel Time Outputs'!$D:$D,$D103,'VISSIM Travel Time Outputs'!$A:$A,"AVG",'VISSIM Travel Time Outputs'!$B:$B,EF$9)),"-")</f>
        <v>-</v>
      </c>
      <c r="EG103" s="36" t="str">
        <f>IFERROR(TIME(0,0,AVERAGEIFS('VISSIM Travel Time Outputs'!$K:$K,'VISSIM Travel Time Outputs'!$D:$D,$D103,'VISSIM Travel Time Outputs'!$A:$A,"AVG",'VISSIM Travel Time Outputs'!$B:$B,EG$9)),"-")</f>
        <v>-</v>
      </c>
      <c r="EH103" s="177" t="str">
        <f>IFERROR(TIME(0,0,AVERAGEIFS('VISSIM Travel Time Outputs'!$K:$K,'VISSIM Travel Time Outputs'!$D:$D,$D103,'VISSIM Travel Time Outputs'!$A:$A,"AVG",'VISSIM Travel Time Outputs'!$B:$B,EH$9)),"-")</f>
        <v>-</v>
      </c>
      <c r="EI103" s="164"/>
      <c r="EJ103" s="379" t="str">
        <f>IFERROR(AVERAGEIFS('VISSIM Travel Time Outputs'!$H:$H,'VISSIM Travel Time Outputs'!$D:$D,$D103,'VISSIM Travel Time Outputs'!$A:$A,"AVG",'VISSIM Travel Time Outputs'!$B:$B,EJ$9),"-")</f>
        <v>-</v>
      </c>
      <c r="EK103" s="380" t="str">
        <f>IFERROR(AVERAGEIFS('VISSIM Travel Time Outputs'!$H:$H,'VISSIM Travel Time Outputs'!$D:$D,$D103,'VISSIM Travel Time Outputs'!$A:$A,"AVG",'VISSIM Travel Time Outputs'!$B:$B,EK$9),"-")</f>
        <v>-</v>
      </c>
      <c r="EL103" s="380" t="str">
        <f>IFERROR(AVERAGEIFS('VISSIM Travel Time Outputs'!$H:$H,'VISSIM Travel Time Outputs'!$D:$D,$D103,'VISSIM Travel Time Outputs'!$A:$A,"AVG",'VISSIM Travel Time Outputs'!$B:$B,EL$9),"-")</f>
        <v>-</v>
      </c>
      <c r="EM103" s="380" t="str">
        <f>IFERROR(AVERAGEIFS('VISSIM Travel Time Outputs'!$H:$H,'VISSIM Travel Time Outputs'!$D:$D,$D103,'VISSIM Travel Time Outputs'!$A:$A,"AVG",'VISSIM Travel Time Outputs'!$B:$B,EM$9),"-")</f>
        <v>-</v>
      </c>
      <c r="EN103" s="380" t="str">
        <f>IFERROR(AVERAGEIFS('VISSIM Travel Time Outputs'!$H:$H,'VISSIM Travel Time Outputs'!$D:$D,$D103,'VISSIM Travel Time Outputs'!$A:$A,"AVG",'VISSIM Travel Time Outputs'!$B:$B,EN$9),"-")</f>
        <v>-</v>
      </c>
      <c r="EO103" s="380" t="str">
        <f>IFERROR(AVERAGEIFS('VISSIM Travel Time Outputs'!$H:$H,'VISSIM Travel Time Outputs'!$D:$D,$D103,'VISSIM Travel Time Outputs'!$A:$A,"AVG",'VISSIM Travel Time Outputs'!$B:$B,EO$9),"-")</f>
        <v>-</v>
      </c>
      <c r="EP103" s="380" t="str">
        <f>IFERROR(AVERAGEIFS('VISSIM Travel Time Outputs'!$H:$H,'VISSIM Travel Time Outputs'!$D:$D,$D103,'VISSIM Travel Time Outputs'!$A:$A,"AVG",'VISSIM Travel Time Outputs'!$B:$B,EP$9),"-")</f>
        <v>-</v>
      </c>
      <c r="EQ103" s="380" t="str">
        <f>IFERROR(AVERAGEIFS('VISSIM Travel Time Outputs'!$H:$H,'VISSIM Travel Time Outputs'!$D:$D,$D103,'VISSIM Travel Time Outputs'!$A:$A,"AVG",'VISSIM Travel Time Outputs'!$B:$B,EQ$9),"-")</f>
        <v>-</v>
      </c>
      <c r="ER103" s="380" t="str">
        <f>IFERROR(AVERAGEIFS('VISSIM Travel Time Outputs'!$H:$H,'VISSIM Travel Time Outputs'!$D:$D,$D103,'VISSIM Travel Time Outputs'!$A:$A,"AVG",'VISSIM Travel Time Outputs'!$B:$B,ER$9),"-")</f>
        <v>-</v>
      </c>
      <c r="ES103" s="380" t="str">
        <f>IFERROR(AVERAGEIFS('VISSIM Travel Time Outputs'!$H:$H,'VISSIM Travel Time Outputs'!$D:$D,$D103,'VISSIM Travel Time Outputs'!$A:$A,"AVG",'VISSIM Travel Time Outputs'!$B:$B,ES$9),"-")</f>
        <v>-</v>
      </c>
      <c r="ET103" s="380" t="str">
        <f>IFERROR(AVERAGEIFS('VISSIM Travel Time Outputs'!$H:$H,'VISSIM Travel Time Outputs'!$D:$D,$D103,'VISSIM Travel Time Outputs'!$A:$A,"AVG",'VISSIM Travel Time Outputs'!$B:$B,ET$9),"-")</f>
        <v>-</v>
      </c>
      <c r="EU103" s="380" t="str">
        <f>IFERROR(AVERAGEIFS('VISSIM Travel Time Outputs'!$H:$H,'VISSIM Travel Time Outputs'!$D:$D,$D103,'VISSIM Travel Time Outputs'!$A:$A,"AVG",'VISSIM Travel Time Outputs'!$B:$B,EU$9),"-")</f>
        <v>-</v>
      </c>
      <c r="EV103" s="380" t="str">
        <f>IFERROR(AVERAGEIFS('VISSIM Travel Time Outputs'!$H:$H,'VISSIM Travel Time Outputs'!$D:$D,$D103,'VISSIM Travel Time Outputs'!$A:$A,"AVG",'VISSIM Travel Time Outputs'!$B:$B,EV$9),"-")</f>
        <v>-</v>
      </c>
      <c r="EW103" s="380" t="str">
        <f>IFERROR(AVERAGEIFS('VISSIM Travel Time Outputs'!$H:$H,'VISSIM Travel Time Outputs'!$D:$D,$D103,'VISSIM Travel Time Outputs'!$A:$A,"AVG",'VISSIM Travel Time Outputs'!$B:$B,EW$9),"-")</f>
        <v>-</v>
      </c>
      <c r="EX103" s="380" t="str">
        <f>IFERROR(AVERAGEIFS('VISSIM Travel Time Outputs'!$H:$H,'VISSIM Travel Time Outputs'!$D:$D,$D103,'VISSIM Travel Time Outputs'!$A:$A,"AVG",'VISSIM Travel Time Outputs'!$B:$B,EX$9),"-")</f>
        <v>-</v>
      </c>
      <c r="EY103" s="381" t="str">
        <f>IFERROR(AVERAGEIFS('VISSIM Travel Time Outputs'!$H:$H,'VISSIM Travel Time Outputs'!$D:$D,$D103,'VISSIM Travel Time Outputs'!$A:$A,"AVG",'VISSIM Travel Time Outputs'!$B:$B,EY$9),"-")</f>
        <v>-</v>
      </c>
      <c r="EZ103" s="304"/>
      <c r="FA103" s="259" t="str">
        <f t="shared" si="44"/>
        <v>--</v>
      </c>
      <c r="FB103" s="410" t="str">
        <f t="shared" si="45"/>
        <v>--</v>
      </c>
      <c r="FC103" s="381">
        <f t="shared" si="46"/>
        <v>0</v>
      </c>
      <c r="FD103" s="387"/>
      <c r="FE103" s="259" t="str">
        <f>IFERROR(GETPIVOTDATA("Average of TRAVTM(40)",#REF!,"TIMEINT",FE$9,"VEHICLETRAVELTIMEMEASUREMENT",$D103)/3600/24,"--")</f>
        <v>--</v>
      </c>
      <c r="FF103" s="36" t="str">
        <f>IFERROR(GETPIVOTDATA("Average of TRAVTM(40)",#REF!,"TIMEINT",FF$9,"VEHICLETRAVELTIMEMEASUREMENT",$D103)/3600/24,"--")</f>
        <v>--</v>
      </c>
      <c r="FG103" s="36" t="str">
        <f>IFERROR(GETPIVOTDATA("Average of TRAVTM(40)",#REF!,"TIMEINT",FG$9,"VEHICLETRAVELTIMEMEASUREMENT",$D103)/3600/24,"--")</f>
        <v>--</v>
      </c>
      <c r="FH103" s="36" t="str">
        <f>IFERROR(GETPIVOTDATA("Average of TRAVTM(40)",#REF!,"TIMEINT",FH$9,"VEHICLETRAVELTIMEMEASUREMENT",$D103)/3600/24,"--")</f>
        <v>--</v>
      </c>
      <c r="FI103" s="36" t="str">
        <f>IFERROR(GETPIVOTDATA("Average of TRAVTM(40)",#REF!,"TIMEINT",FI$9,"VEHICLETRAVELTIMEMEASUREMENT",$D103)/3600/24,"--")</f>
        <v>--</v>
      </c>
      <c r="FJ103" s="36" t="str">
        <f>IFERROR(GETPIVOTDATA("Average of TRAVTM(40)",#REF!,"TIMEINT",FJ$9,"VEHICLETRAVELTIMEMEASUREMENT",$D103)/3600/24,"--")</f>
        <v>--</v>
      </c>
      <c r="FK103" s="36" t="str">
        <f>IFERROR(GETPIVOTDATA("Average of TRAVTM(40)",#REF!,"TIMEINT",FK$9,"VEHICLETRAVELTIMEMEASUREMENT",$D103)/3600/24,"--")</f>
        <v>--</v>
      </c>
      <c r="FL103" s="36" t="str">
        <f>IFERROR(GETPIVOTDATA("Average of TRAVTM(40)",#REF!,"TIMEINT",FL$9,"VEHICLETRAVELTIMEMEASUREMENT",$D103)/3600/24,"--")</f>
        <v>--</v>
      </c>
      <c r="FM103" s="36" t="str">
        <f>IFERROR(GETPIVOTDATA("Average of TRAVTM(40)",#REF!,"TIMEINT",FM$9,"VEHICLETRAVELTIMEMEASUREMENT",$D103)/3600/24,"--")</f>
        <v>--</v>
      </c>
      <c r="FN103" s="36" t="str">
        <f>IFERROR(GETPIVOTDATA("Average of TRAVTM(40)",#REF!,"TIMEINT",FN$9,"VEHICLETRAVELTIMEMEASUREMENT",$D103)/3600/24,"--")</f>
        <v>--</v>
      </c>
      <c r="FO103" s="36" t="str">
        <f>IFERROR(GETPIVOTDATA("Average of TRAVTM(40)",#REF!,"TIMEINT",FO$9,"VEHICLETRAVELTIMEMEASUREMENT",$D103)/3600/24,"--")</f>
        <v>--</v>
      </c>
      <c r="FP103" s="36" t="str">
        <f>IFERROR(GETPIVOTDATA("Average of TRAVTM(40)",#REF!,"TIMEINT",FP$9,"VEHICLETRAVELTIMEMEASUREMENT",$D103)/3600/24,"--")</f>
        <v>--</v>
      </c>
      <c r="FQ103" s="36" t="str">
        <f>IFERROR(GETPIVOTDATA("Average of TRAVTM(40)",#REF!,"TIMEINT",FQ$9,"VEHICLETRAVELTIMEMEASUREMENT",$D103)/3600/24,"--")</f>
        <v>--</v>
      </c>
      <c r="FR103" s="36" t="str">
        <f>IFERROR(GETPIVOTDATA("Average of TRAVTM(40)",#REF!,"TIMEINT",FR$9,"VEHICLETRAVELTIMEMEASUREMENT",$D103)/3600/24,"--")</f>
        <v>--</v>
      </c>
      <c r="FS103" s="36" t="str">
        <f>IFERROR(GETPIVOTDATA("Average of TRAVTM(40)",#REF!,"TIMEINT",FS$9,"VEHICLETRAVELTIMEMEASUREMENT",$D103)/3600/24,"--")</f>
        <v>--</v>
      </c>
      <c r="FT103" s="177" t="str">
        <f>IFERROR(GETPIVOTDATA("Average of TRAVTM(40)",#REF!,"TIMEINT",FT$9,"VEHICLETRAVELTIMEMEASUREMENT",$D103)/3600/24,"--")</f>
        <v>--</v>
      </c>
      <c r="FU103" s="387"/>
      <c r="FV103" s="379" t="str">
        <f>IFERROR(GETPIVOTDATA("Average of VEHS(40)",#REF!,"TIMEINT",FV$9,"VEHICLETRAVELTIMEMEASUREMENT",$D103),"--")</f>
        <v>--</v>
      </c>
      <c r="FW103" s="380" t="str">
        <f>IFERROR(GETPIVOTDATA("Average of VEHS(40)",#REF!,"TIMEINT",FW$9,"VEHICLETRAVELTIMEMEASUREMENT",$D103),"--")</f>
        <v>--</v>
      </c>
      <c r="FX103" s="380" t="str">
        <f>IFERROR(GETPIVOTDATA("Average of VEHS(40)",#REF!,"TIMEINT",FX$9,"VEHICLETRAVELTIMEMEASUREMENT",$D103),"--")</f>
        <v>--</v>
      </c>
      <c r="FY103" s="380" t="str">
        <f>IFERROR(GETPIVOTDATA("Average of VEHS(40)",#REF!,"TIMEINT",FY$9,"VEHICLETRAVELTIMEMEASUREMENT",$D103),"--")</f>
        <v>--</v>
      </c>
      <c r="FZ103" s="380" t="str">
        <f>IFERROR(GETPIVOTDATA("Average of VEHS(40)",#REF!,"TIMEINT",FZ$9,"VEHICLETRAVELTIMEMEASUREMENT",$D103),"--")</f>
        <v>--</v>
      </c>
      <c r="GA103" s="380" t="str">
        <f>IFERROR(GETPIVOTDATA("Average of VEHS(40)",#REF!,"TIMEINT",GA$9,"VEHICLETRAVELTIMEMEASUREMENT",$D103),"--")</f>
        <v>--</v>
      </c>
      <c r="GB103" s="380" t="str">
        <f>IFERROR(GETPIVOTDATA("Average of VEHS(40)",#REF!,"TIMEINT",GB$9,"VEHICLETRAVELTIMEMEASUREMENT",$D103),"--")</f>
        <v>--</v>
      </c>
      <c r="GC103" s="380" t="str">
        <f>IFERROR(GETPIVOTDATA("Average of VEHS(40)",#REF!,"TIMEINT",GC$9,"VEHICLETRAVELTIMEMEASUREMENT",$D103),"--")</f>
        <v>--</v>
      </c>
      <c r="GD103" s="380" t="str">
        <f>IFERROR(GETPIVOTDATA("Average of VEHS(40)",#REF!,"TIMEINT",GD$9,"VEHICLETRAVELTIMEMEASUREMENT",$D103),"--")</f>
        <v>--</v>
      </c>
      <c r="GE103" s="380" t="str">
        <f>IFERROR(GETPIVOTDATA("Average of VEHS(40)",#REF!,"TIMEINT",GE$9,"VEHICLETRAVELTIMEMEASUREMENT",$D103),"--")</f>
        <v>--</v>
      </c>
      <c r="GF103" s="380" t="str">
        <f>IFERROR(GETPIVOTDATA("Average of VEHS(40)",#REF!,"TIMEINT",GF$9,"VEHICLETRAVELTIMEMEASUREMENT",$D103),"--")</f>
        <v>--</v>
      </c>
      <c r="GG103" s="380" t="str">
        <f>IFERROR(GETPIVOTDATA("Average of VEHS(40)",#REF!,"TIMEINT",GG$9,"VEHICLETRAVELTIMEMEASUREMENT",$D103),"--")</f>
        <v>--</v>
      </c>
      <c r="GH103" s="380" t="str">
        <f>IFERROR(GETPIVOTDATA("Average of VEHS(40)",#REF!,"TIMEINT",GH$9,"VEHICLETRAVELTIMEMEASUREMENT",$D103),"--")</f>
        <v>--</v>
      </c>
      <c r="GI103" s="380" t="str">
        <f>IFERROR(GETPIVOTDATA("Average of VEHS(40)",#REF!,"TIMEINT",GI$9,"VEHICLETRAVELTIMEMEASUREMENT",$D103),"--")</f>
        <v>--</v>
      </c>
      <c r="GJ103" s="380" t="str">
        <f>IFERROR(GETPIVOTDATA("Average of VEHS(40)",#REF!,"TIMEINT",GJ$9,"VEHICLETRAVELTIMEMEASUREMENT",$D103),"--")</f>
        <v>--</v>
      </c>
      <c r="GK103" s="381" t="str">
        <f>IFERROR(GETPIVOTDATA("Average of VEHS(40)",#REF!,"TIMEINT",GK$9,"VEHICLETRAVELTIMEMEASUREMENT",$D103),"--")</f>
        <v>--</v>
      </c>
      <c r="GL103" s="387"/>
      <c r="GM103" s="259" t="str">
        <f t="shared" si="47"/>
        <v>--</v>
      </c>
      <c r="GN103" s="410" t="str">
        <f t="shared" si="48"/>
        <v>--</v>
      </c>
      <c r="GO103" s="381">
        <f t="shared" si="49"/>
        <v>0</v>
      </c>
      <c r="GP103" s="387"/>
      <c r="GQ103" s="259" t="str">
        <f>IFERROR(GETPIVOTDATA("Average of TRAVTM(60)",#REF!,"TIMEINT",GQ$9,"VEHICLETRAVELTIMEMEASUREMENT",$D103)/3600/24,"--")</f>
        <v>--</v>
      </c>
      <c r="GR103" s="36" t="str">
        <f>IFERROR(GETPIVOTDATA("Average of TRAVTM(60)",#REF!,"TIMEINT",GR$9,"VEHICLETRAVELTIMEMEASUREMENT",$D103)/3600/24,"--")</f>
        <v>--</v>
      </c>
      <c r="GS103" s="36" t="str">
        <f>IFERROR(GETPIVOTDATA("Average of TRAVTM(60)",#REF!,"TIMEINT",GS$9,"VEHICLETRAVELTIMEMEASUREMENT",$D103)/3600/24,"--")</f>
        <v>--</v>
      </c>
      <c r="GT103" s="36" t="str">
        <f>IFERROR(GETPIVOTDATA("Average of TRAVTM(60)",#REF!,"TIMEINT",GT$9,"VEHICLETRAVELTIMEMEASUREMENT",$D103)/3600/24,"--")</f>
        <v>--</v>
      </c>
      <c r="GU103" s="36" t="str">
        <f>IFERROR(GETPIVOTDATA("Average of TRAVTM(60)",#REF!,"TIMEINT",GU$9,"VEHICLETRAVELTIMEMEASUREMENT",$D103)/3600/24,"--")</f>
        <v>--</v>
      </c>
      <c r="GV103" s="36" t="str">
        <f>IFERROR(GETPIVOTDATA("Average of TRAVTM(60)",#REF!,"TIMEINT",GV$9,"VEHICLETRAVELTIMEMEASUREMENT",$D103)/3600/24,"--")</f>
        <v>--</v>
      </c>
      <c r="GW103" s="36" t="str">
        <f>IFERROR(GETPIVOTDATA("Average of TRAVTM(60)",#REF!,"TIMEINT",GW$9,"VEHICLETRAVELTIMEMEASUREMENT",$D103)/3600/24,"--")</f>
        <v>--</v>
      </c>
      <c r="GX103" s="36" t="str">
        <f>IFERROR(GETPIVOTDATA("Average of TRAVTM(60)",#REF!,"TIMEINT",GX$9,"VEHICLETRAVELTIMEMEASUREMENT",$D103)/3600/24,"--")</f>
        <v>--</v>
      </c>
      <c r="GY103" s="36" t="str">
        <f>IFERROR(GETPIVOTDATA("Average of TRAVTM(60)",#REF!,"TIMEINT",GY$9,"VEHICLETRAVELTIMEMEASUREMENT",$D103)/3600/24,"--")</f>
        <v>--</v>
      </c>
      <c r="GZ103" s="36" t="str">
        <f>IFERROR(GETPIVOTDATA("Average of TRAVTM(60)",#REF!,"TIMEINT",GZ$9,"VEHICLETRAVELTIMEMEASUREMENT",$D103)/3600/24,"--")</f>
        <v>--</v>
      </c>
      <c r="HA103" s="36" t="str">
        <f>IFERROR(GETPIVOTDATA("Average of TRAVTM(60)",#REF!,"TIMEINT",HA$9,"VEHICLETRAVELTIMEMEASUREMENT",$D103)/3600/24,"--")</f>
        <v>--</v>
      </c>
      <c r="HB103" s="36" t="str">
        <f>IFERROR(GETPIVOTDATA("Average of TRAVTM(60)",#REF!,"TIMEINT",HB$9,"VEHICLETRAVELTIMEMEASUREMENT",$D103)/3600/24,"--")</f>
        <v>--</v>
      </c>
      <c r="HC103" s="36" t="str">
        <f>IFERROR(GETPIVOTDATA("Average of TRAVTM(60)",#REF!,"TIMEINT",HC$9,"VEHICLETRAVELTIMEMEASUREMENT",$D103)/3600/24,"--")</f>
        <v>--</v>
      </c>
      <c r="HD103" s="36" t="str">
        <f>IFERROR(GETPIVOTDATA("Average of TRAVTM(60)",#REF!,"TIMEINT",HD$9,"VEHICLETRAVELTIMEMEASUREMENT",$D103)/3600/24,"--")</f>
        <v>--</v>
      </c>
      <c r="HE103" s="36" t="str">
        <f>IFERROR(GETPIVOTDATA("Average of TRAVTM(60)",#REF!,"TIMEINT",HE$9,"VEHICLETRAVELTIMEMEASUREMENT",$D103)/3600/24,"--")</f>
        <v>--</v>
      </c>
      <c r="HF103" s="177" t="str">
        <f>IFERROR(GETPIVOTDATA("Average of TRAVTM(60)",#REF!,"TIMEINT",HF$9,"VEHICLETRAVELTIMEMEASUREMENT",$D103)/3600/24,"--")</f>
        <v>--</v>
      </c>
      <c r="HG103" s="387"/>
      <c r="HH103" s="379" t="str">
        <f>IFERROR(GETPIVOTDATA("Average of VEHS(60)",#REF!,"TIMEINT",HH$9,"VEHICLETRAVELTIMEMEASUREMENT",$D103),"--")</f>
        <v>--</v>
      </c>
      <c r="HI103" s="380" t="str">
        <f>IFERROR(GETPIVOTDATA("Average of VEHS(60)",#REF!,"TIMEINT",HI$9,"VEHICLETRAVELTIMEMEASUREMENT",$D103),"--")</f>
        <v>--</v>
      </c>
      <c r="HJ103" s="380" t="str">
        <f>IFERROR(GETPIVOTDATA("Average of VEHS(60)",#REF!,"TIMEINT",HJ$9,"VEHICLETRAVELTIMEMEASUREMENT",$D103),"--")</f>
        <v>--</v>
      </c>
      <c r="HK103" s="380" t="str">
        <f>IFERROR(GETPIVOTDATA("Average of VEHS(60)",#REF!,"TIMEINT",HK$9,"VEHICLETRAVELTIMEMEASUREMENT",$D103),"--")</f>
        <v>--</v>
      </c>
      <c r="HL103" s="380" t="str">
        <f>IFERROR(GETPIVOTDATA("Average of VEHS(60)",#REF!,"TIMEINT",HL$9,"VEHICLETRAVELTIMEMEASUREMENT",$D103),"--")</f>
        <v>--</v>
      </c>
      <c r="HM103" s="380" t="str">
        <f>IFERROR(GETPIVOTDATA("Average of VEHS(60)",#REF!,"TIMEINT",HM$9,"VEHICLETRAVELTIMEMEASUREMENT",$D103),"--")</f>
        <v>--</v>
      </c>
      <c r="HN103" s="380" t="str">
        <f>IFERROR(GETPIVOTDATA("Average of VEHS(60)",#REF!,"TIMEINT",HN$9,"VEHICLETRAVELTIMEMEASUREMENT",$D103),"--")</f>
        <v>--</v>
      </c>
      <c r="HO103" s="380" t="str">
        <f>IFERROR(GETPIVOTDATA("Average of VEHS(60)",#REF!,"TIMEINT",HO$9,"VEHICLETRAVELTIMEMEASUREMENT",$D103),"--")</f>
        <v>--</v>
      </c>
      <c r="HP103" s="380" t="str">
        <f>IFERROR(GETPIVOTDATA("Average of VEHS(60)",#REF!,"TIMEINT",HP$9,"VEHICLETRAVELTIMEMEASUREMENT",$D103),"--")</f>
        <v>--</v>
      </c>
      <c r="HQ103" s="380" t="str">
        <f>IFERROR(GETPIVOTDATA("Average of VEHS(60)",#REF!,"TIMEINT",HQ$9,"VEHICLETRAVELTIMEMEASUREMENT",$D103),"--")</f>
        <v>--</v>
      </c>
      <c r="HR103" s="380" t="str">
        <f>IFERROR(GETPIVOTDATA("Average of VEHS(60)",#REF!,"TIMEINT",HR$9,"VEHICLETRAVELTIMEMEASUREMENT",$D103),"--")</f>
        <v>--</v>
      </c>
      <c r="HS103" s="380" t="str">
        <f>IFERROR(GETPIVOTDATA("Average of VEHS(60)",#REF!,"TIMEINT",HS$9,"VEHICLETRAVELTIMEMEASUREMENT",$D103),"--")</f>
        <v>--</v>
      </c>
      <c r="HT103" s="380" t="str">
        <f>IFERROR(GETPIVOTDATA("Average of VEHS(60)",#REF!,"TIMEINT",HT$9,"VEHICLETRAVELTIMEMEASUREMENT",$D103),"--")</f>
        <v>--</v>
      </c>
      <c r="HU103" s="380" t="str">
        <f>IFERROR(GETPIVOTDATA("Average of VEHS(60)",#REF!,"TIMEINT",HU$9,"VEHICLETRAVELTIMEMEASUREMENT",$D103),"--")</f>
        <v>--</v>
      </c>
      <c r="HV103" s="380" t="str">
        <f>IFERROR(GETPIVOTDATA("Average of VEHS(60)",#REF!,"TIMEINT",HV$9,"VEHICLETRAVELTIMEMEASUREMENT",$D103),"--")</f>
        <v>--</v>
      </c>
      <c r="HW103" s="381" t="str">
        <f>IFERROR(GETPIVOTDATA("Average of VEHS(60)",#REF!,"TIMEINT",HW$9,"VEHICLETRAVELTIMEMEASUREMENT",$D103),"--")</f>
        <v>--</v>
      </c>
      <c r="HX103" s="387"/>
      <c r="HY103" s="259" t="str">
        <f t="shared" si="50"/>
        <v>--</v>
      </c>
      <c r="HZ103" s="410" t="str">
        <f t="shared" si="51"/>
        <v>--</v>
      </c>
      <c r="IA103" s="381">
        <f t="shared" si="52"/>
        <v>0</v>
      </c>
      <c r="IB103" s="716"/>
      <c r="IC103" s="379" t="str">
        <f>IFERROR(AVERAGEIFS('VISSIM Travel Time Outputs'!$L:$L,'VISSIM Travel Time Outputs'!$D:$D,$D103,'VISSIM Travel Time Outputs'!$A:$A,"AVG",'VISSIM Travel Time Outputs'!$B:$B,IC$9),"-")</f>
        <v>-</v>
      </c>
      <c r="ID103" s="380" t="str">
        <f>IFERROR(AVERAGEIFS('VISSIM Travel Time Outputs'!$L:$L,'VISSIM Travel Time Outputs'!$D:$D,$D103,'VISSIM Travel Time Outputs'!$A:$A,"AVG",'VISSIM Travel Time Outputs'!$B:$B,ID$9),"-")</f>
        <v>-</v>
      </c>
      <c r="IE103" s="380" t="str">
        <f>IFERROR(AVERAGEIFS('VISSIM Travel Time Outputs'!$L:$L,'VISSIM Travel Time Outputs'!$D:$D,$D103,'VISSIM Travel Time Outputs'!$A:$A,"AVG",'VISSIM Travel Time Outputs'!$B:$B,IE$9),"-")</f>
        <v>-</v>
      </c>
      <c r="IF103" s="380" t="str">
        <f>IFERROR(AVERAGEIFS('VISSIM Travel Time Outputs'!$L:$L,'VISSIM Travel Time Outputs'!$D:$D,$D103,'VISSIM Travel Time Outputs'!$A:$A,"AVG",'VISSIM Travel Time Outputs'!$B:$B,IF$9),"-")</f>
        <v>-</v>
      </c>
      <c r="IG103" s="380" t="str">
        <f>IFERROR(AVERAGEIFS('VISSIM Travel Time Outputs'!$L:$L,'VISSIM Travel Time Outputs'!$D:$D,$D103,'VISSIM Travel Time Outputs'!$A:$A,"AVG",'VISSIM Travel Time Outputs'!$B:$B,IG$9),"-")</f>
        <v>-</v>
      </c>
      <c r="IH103" s="380" t="str">
        <f>IFERROR(AVERAGEIFS('VISSIM Travel Time Outputs'!$L:$L,'VISSIM Travel Time Outputs'!$D:$D,$D103,'VISSIM Travel Time Outputs'!$A:$A,"AVG",'VISSIM Travel Time Outputs'!$B:$B,IH$9),"-")</f>
        <v>-</v>
      </c>
      <c r="II103" s="380" t="str">
        <f>IFERROR(AVERAGEIFS('VISSIM Travel Time Outputs'!$L:$L,'VISSIM Travel Time Outputs'!$D:$D,$D103,'VISSIM Travel Time Outputs'!$A:$A,"AVG",'VISSIM Travel Time Outputs'!$B:$B,II$9),"-")</f>
        <v>-</v>
      </c>
      <c r="IJ103" s="380" t="str">
        <f>IFERROR(AVERAGEIFS('VISSIM Travel Time Outputs'!$L:$L,'VISSIM Travel Time Outputs'!$D:$D,$D103,'VISSIM Travel Time Outputs'!$A:$A,"AVG",'VISSIM Travel Time Outputs'!$B:$B,IJ$9),"-")</f>
        <v>-</v>
      </c>
      <c r="IK103" s="380" t="str">
        <f>IFERROR(AVERAGEIFS('VISSIM Travel Time Outputs'!$L:$L,'VISSIM Travel Time Outputs'!$D:$D,$D103,'VISSIM Travel Time Outputs'!$A:$A,"AVG",'VISSIM Travel Time Outputs'!$B:$B,IK$9),"-")</f>
        <v>-</v>
      </c>
      <c r="IL103" s="380" t="str">
        <f>IFERROR(AVERAGEIFS('VISSIM Travel Time Outputs'!$L:$L,'VISSIM Travel Time Outputs'!$D:$D,$D103,'VISSIM Travel Time Outputs'!$A:$A,"AVG",'VISSIM Travel Time Outputs'!$B:$B,IL$9),"-")</f>
        <v>-</v>
      </c>
      <c r="IM103" s="380" t="str">
        <f>IFERROR(AVERAGEIFS('VISSIM Travel Time Outputs'!$L:$L,'VISSIM Travel Time Outputs'!$D:$D,$D103,'VISSIM Travel Time Outputs'!$A:$A,"AVG",'VISSIM Travel Time Outputs'!$B:$B,IM$9),"-")</f>
        <v>-</v>
      </c>
      <c r="IN103" s="380" t="str">
        <f>IFERROR(AVERAGEIFS('VISSIM Travel Time Outputs'!$L:$L,'VISSIM Travel Time Outputs'!$D:$D,$D103,'VISSIM Travel Time Outputs'!$A:$A,"AVG",'VISSIM Travel Time Outputs'!$B:$B,IN$9),"-")</f>
        <v>-</v>
      </c>
      <c r="IO103" s="380" t="str">
        <f>IFERROR(AVERAGEIFS('VISSIM Travel Time Outputs'!$L:$L,'VISSIM Travel Time Outputs'!$D:$D,$D103,'VISSIM Travel Time Outputs'!$A:$A,"AVG",'VISSIM Travel Time Outputs'!$B:$B,IO$9),"-")</f>
        <v>-</v>
      </c>
      <c r="IP103" s="380" t="str">
        <f>IFERROR(AVERAGEIFS('VISSIM Travel Time Outputs'!$L:$L,'VISSIM Travel Time Outputs'!$D:$D,$D103,'VISSIM Travel Time Outputs'!$A:$A,"AVG",'VISSIM Travel Time Outputs'!$B:$B,IP$9),"-")</f>
        <v>-</v>
      </c>
      <c r="IQ103" s="380" t="str">
        <f>IFERROR(AVERAGEIFS('VISSIM Travel Time Outputs'!$L:$L,'VISSIM Travel Time Outputs'!$D:$D,$D103,'VISSIM Travel Time Outputs'!$A:$A,"AVG",'VISSIM Travel Time Outputs'!$B:$B,IQ$9),"-")</f>
        <v>-</v>
      </c>
      <c r="IR103" s="381" t="str">
        <f>IFERROR(AVERAGEIFS('VISSIM Travel Time Outputs'!$L:$L,'VISSIM Travel Time Outputs'!$D:$D,$D103,'VISSIM Travel Time Outputs'!$A:$A,"AVG",'VISSIM Travel Time Outputs'!$B:$B,IR$9),"-")</f>
        <v>-</v>
      </c>
      <c r="IS103" s="381" t="str">
        <f t="shared" si="53"/>
        <v>--</v>
      </c>
    </row>
    <row r="104" spans="1:253" x14ac:dyDescent="0.25">
      <c r="A104" s="302" t="str">
        <f t="shared" si="34"/>
        <v>H</v>
      </c>
      <c r="B104" s="375">
        <f t="shared" si="54"/>
        <v>95</v>
      </c>
      <c r="C104" s="475">
        <f>INDEX('Input - Travel Times'!$B$3:$AL$103,MATCH($B104,'Input - Travel Times'!$B$3:$B$103,0),MATCH(C$9,'Input - Travel Times'!$B$3:$AL$3,0))</f>
        <v>0</v>
      </c>
      <c r="D104" s="194">
        <f>INDEX('Input - Travel Times'!$B$3:$AS$103,MATCH($B104,'Input - Travel Times'!$B$3:$B$103,0),MATCH(D$9,'Input - Travel Times'!$B$3:$AS$3,0))</f>
        <v>0</v>
      </c>
      <c r="E104" s="582">
        <f>TIME(0,0,INDEX('Input - Travel Times'!$B$3:$AL$103,MATCH($B104,'Input - Travel Times'!$B$3:$B$103,0),MATCH(E$9,'Input - Travel Times'!$B$3:$AL$3,0)))</f>
        <v>0</v>
      </c>
      <c r="F104" s="582">
        <f>TIME(0,0,INDEX('Input - Travel Times'!$B$3:$AL$103,MATCH($B104,'Input - Travel Times'!$B$3:$B$103,0),MATCH(F$9,'Input - Travel Times'!$B$3:$AL$3,0)))</f>
        <v>0</v>
      </c>
      <c r="G104" s="582">
        <f>TIME(0,0,INDEX('Input - Travel Times'!$B$3:$AL$103,MATCH($B104,'Input - Travel Times'!$B$3:$B$103,0),MATCH(G$9,'Input - Travel Times'!$B$3:$AL$3,0)))</f>
        <v>0</v>
      </c>
      <c r="H104" s="173"/>
      <c r="I104" s="259" t="str">
        <f>IFERROR(TIME(0,0,AVERAGEIFS('VISSIM Travel Time Outputs'!$I:$I,'VISSIM Travel Time Outputs'!$D:$D,$D104,'VISSIM Travel Time Outputs'!$A:$A,"AVG",'VISSIM Travel Time Outputs'!$B:$B,I$9)),"-")</f>
        <v>-</v>
      </c>
      <c r="J104" s="36" t="str">
        <f>IFERROR(TIME(0,0,AVERAGEIFS('VISSIM Travel Time Outputs'!$I:$I,'VISSIM Travel Time Outputs'!$D:$D,$D104,'VISSIM Travel Time Outputs'!$A:$A,"AVG",'VISSIM Travel Time Outputs'!$B:$B,J$9)),"-")</f>
        <v>-</v>
      </c>
      <c r="K104" s="36" t="str">
        <f>IFERROR(TIME(0,0,AVERAGEIFS('VISSIM Travel Time Outputs'!$I:$I,'VISSIM Travel Time Outputs'!$D:$D,$D104,'VISSIM Travel Time Outputs'!$A:$A,"AVG",'VISSIM Travel Time Outputs'!$B:$B,K$9)),"-")</f>
        <v>-</v>
      </c>
      <c r="L104" s="36" t="str">
        <f>IFERROR(TIME(0,0,AVERAGEIFS('VISSIM Travel Time Outputs'!$I:$I,'VISSIM Travel Time Outputs'!$D:$D,$D104,'VISSIM Travel Time Outputs'!$A:$A,"AVG",'VISSIM Travel Time Outputs'!$B:$B,L$9)),"-")</f>
        <v>-</v>
      </c>
      <c r="M104" s="36" t="str">
        <f>IFERROR(TIME(0,0,AVERAGEIFS('VISSIM Travel Time Outputs'!$I:$I,'VISSIM Travel Time Outputs'!$D:$D,$D104,'VISSIM Travel Time Outputs'!$A:$A,"AVG",'VISSIM Travel Time Outputs'!$B:$B,M$9)),"-")</f>
        <v>-</v>
      </c>
      <c r="N104" s="36" t="str">
        <f>IFERROR(TIME(0,0,AVERAGEIFS('VISSIM Travel Time Outputs'!$I:$I,'VISSIM Travel Time Outputs'!$D:$D,$D104,'VISSIM Travel Time Outputs'!$A:$A,"AVG",'VISSIM Travel Time Outputs'!$B:$B,N$9)),"-")</f>
        <v>-</v>
      </c>
      <c r="O104" s="36" t="str">
        <f>IFERROR(TIME(0,0,AVERAGEIFS('VISSIM Travel Time Outputs'!$I:$I,'VISSIM Travel Time Outputs'!$D:$D,$D104,'VISSIM Travel Time Outputs'!$A:$A,"AVG",'VISSIM Travel Time Outputs'!$B:$B,O$9)),"-")</f>
        <v>-</v>
      </c>
      <c r="P104" s="36" t="str">
        <f>IFERROR(TIME(0,0,AVERAGEIFS('VISSIM Travel Time Outputs'!$I:$I,'VISSIM Travel Time Outputs'!$D:$D,$D104,'VISSIM Travel Time Outputs'!$A:$A,"AVG",'VISSIM Travel Time Outputs'!$B:$B,P$9)),"-")</f>
        <v>-</v>
      </c>
      <c r="Q104" s="36" t="str">
        <f>IFERROR(TIME(0,0,AVERAGEIFS('VISSIM Travel Time Outputs'!$I:$I,'VISSIM Travel Time Outputs'!$D:$D,$D104,'VISSIM Travel Time Outputs'!$A:$A,"AVG",'VISSIM Travel Time Outputs'!$B:$B,Q$9)),"-")</f>
        <v>-</v>
      </c>
      <c r="R104" s="36" t="str">
        <f>IFERROR(TIME(0,0,AVERAGEIFS('VISSIM Travel Time Outputs'!$I:$I,'VISSIM Travel Time Outputs'!$D:$D,$D104,'VISSIM Travel Time Outputs'!$A:$A,"AVG",'VISSIM Travel Time Outputs'!$B:$B,R$9)),"-")</f>
        <v>-</v>
      </c>
      <c r="S104" s="36" t="str">
        <f>IFERROR(TIME(0,0,AVERAGEIFS('VISSIM Travel Time Outputs'!$I:$I,'VISSIM Travel Time Outputs'!$D:$D,$D104,'VISSIM Travel Time Outputs'!$A:$A,"AVG",'VISSIM Travel Time Outputs'!$B:$B,S$9)),"-")</f>
        <v>-</v>
      </c>
      <c r="T104" s="36" t="str">
        <f>IFERROR(TIME(0,0,AVERAGEIFS('VISSIM Travel Time Outputs'!$I:$I,'VISSIM Travel Time Outputs'!$D:$D,$D104,'VISSIM Travel Time Outputs'!$A:$A,"AVG",'VISSIM Travel Time Outputs'!$B:$B,T$9)),"-")</f>
        <v>-</v>
      </c>
      <c r="U104" s="36" t="str">
        <f>IFERROR(TIME(0,0,AVERAGEIFS('VISSIM Travel Time Outputs'!$I:$I,'VISSIM Travel Time Outputs'!$D:$D,$D104,'VISSIM Travel Time Outputs'!$A:$A,"AVG",'VISSIM Travel Time Outputs'!$B:$B,U$9)),"-")</f>
        <v>-</v>
      </c>
      <c r="V104" s="36" t="str">
        <f>IFERROR(TIME(0,0,AVERAGEIFS('VISSIM Travel Time Outputs'!$I:$I,'VISSIM Travel Time Outputs'!$D:$D,$D104,'VISSIM Travel Time Outputs'!$A:$A,"AVG",'VISSIM Travel Time Outputs'!$B:$B,V$9)),"-")</f>
        <v>-</v>
      </c>
      <c r="W104" s="36" t="str">
        <f>IFERROR(TIME(0,0,AVERAGEIFS('VISSIM Travel Time Outputs'!$I:$I,'VISSIM Travel Time Outputs'!$D:$D,$D104,'VISSIM Travel Time Outputs'!$A:$A,"AVG",'VISSIM Travel Time Outputs'!$B:$B,W$9)),"-")</f>
        <v>-</v>
      </c>
      <c r="X104" s="177" t="str">
        <f>IFERROR(TIME(0,0,AVERAGEIFS('VISSIM Travel Time Outputs'!$I:$I,'VISSIM Travel Time Outputs'!$D:$D,$D104,'VISSIM Travel Time Outputs'!$A:$A,"AVG",'VISSIM Travel Time Outputs'!$B:$B,X$9)),"-")</f>
        <v>-</v>
      </c>
      <c r="Y104" s="304"/>
      <c r="Z104" s="379" t="str">
        <f>IFERROR(AVERAGEIFS('VISSIM Travel Time Outputs'!$F:$F,'VISSIM Travel Time Outputs'!$D:$D,$D104,'VISSIM Travel Time Outputs'!$A:$A,"AVG",'VISSIM Travel Time Outputs'!$B:$B,Z$9),"-")</f>
        <v>-</v>
      </c>
      <c r="AA104" s="380" t="str">
        <f>IFERROR(AVERAGEIFS('VISSIM Travel Time Outputs'!$F:$F,'VISSIM Travel Time Outputs'!$D:$D,$D104,'VISSIM Travel Time Outputs'!$A:$A,"AVG",'VISSIM Travel Time Outputs'!$B:$B,AA$9),"-")</f>
        <v>-</v>
      </c>
      <c r="AB104" s="380" t="str">
        <f>IFERROR(AVERAGEIFS('VISSIM Travel Time Outputs'!$F:$F,'VISSIM Travel Time Outputs'!$D:$D,$D104,'VISSIM Travel Time Outputs'!$A:$A,"AVG",'VISSIM Travel Time Outputs'!$B:$B,AB$9),"-")</f>
        <v>-</v>
      </c>
      <c r="AC104" s="380" t="str">
        <f>IFERROR(AVERAGEIFS('VISSIM Travel Time Outputs'!$F:$F,'VISSIM Travel Time Outputs'!$D:$D,$D104,'VISSIM Travel Time Outputs'!$A:$A,"AVG",'VISSIM Travel Time Outputs'!$B:$B,AC$9),"-")</f>
        <v>-</v>
      </c>
      <c r="AD104" s="380" t="str">
        <f>IFERROR(AVERAGEIFS('VISSIM Travel Time Outputs'!$F:$F,'VISSIM Travel Time Outputs'!$D:$D,$D104,'VISSIM Travel Time Outputs'!$A:$A,"AVG",'VISSIM Travel Time Outputs'!$B:$B,AD$9),"-")</f>
        <v>-</v>
      </c>
      <c r="AE104" s="380" t="str">
        <f>IFERROR(AVERAGEIFS('VISSIM Travel Time Outputs'!$F:$F,'VISSIM Travel Time Outputs'!$D:$D,$D104,'VISSIM Travel Time Outputs'!$A:$A,"AVG",'VISSIM Travel Time Outputs'!$B:$B,AE$9),"-")</f>
        <v>-</v>
      </c>
      <c r="AF104" s="380" t="str">
        <f>IFERROR(AVERAGEIFS('VISSIM Travel Time Outputs'!$F:$F,'VISSIM Travel Time Outputs'!$D:$D,$D104,'VISSIM Travel Time Outputs'!$A:$A,"AVG",'VISSIM Travel Time Outputs'!$B:$B,AF$9),"-")</f>
        <v>-</v>
      </c>
      <c r="AG104" s="380" t="str">
        <f>IFERROR(AVERAGEIFS('VISSIM Travel Time Outputs'!$F:$F,'VISSIM Travel Time Outputs'!$D:$D,$D104,'VISSIM Travel Time Outputs'!$A:$A,"AVG",'VISSIM Travel Time Outputs'!$B:$B,AG$9),"-")</f>
        <v>-</v>
      </c>
      <c r="AH104" s="380" t="str">
        <f>IFERROR(AVERAGEIFS('VISSIM Travel Time Outputs'!$F:$F,'VISSIM Travel Time Outputs'!$D:$D,$D104,'VISSIM Travel Time Outputs'!$A:$A,"AVG",'VISSIM Travel Time Outputs'!$B:$B,AH$9),"-")</f>
        <v>-</v>
      </c>
      <c r="AI104" s="380" t="str">
        <f>IFERROR(AVERAGEIFS('VISSIM Travel Time Outputs'!$F:$F,'VISSIM Travel Time Outputs'!$D:$D,$D104,'VISSIM Travel Time Outputs'!$A:$A,"AVG",'VISSIM Travel Time Outputs'!$B:$B,AI$9),"-")</f>
        <v>-</v>
      </c>
      <c r="AJ104" s="380" t="str">
        <f>IFERROR(AVERAGEIFS('VISSIM Travel Time Outputs'!$F:$F,'VISSIM Travel Time Outputs'!$D:$D,$D104,'VISSIM Travel Time Outputs'!$A:$A,"AVG",'VISSIM Travel Time Outputs'!$B:$B,AJ$9),"-")</f>
        <v>-</v>
      </c>
      <c r="AK104" s="380" t="str">
        <f>IFERROR(AVERAGEIFS('VISSIM Travel Time Outputs'!$F:$F,'VISSIM Travel Time Outputs'!$D:$D,$D104,'VISSIM Travel Time Outputs'!$A:$A,"AVG",'VISSIM Travel Time Outputs'!$B:$B,AK$9),"-")</f>
        <v>-</v>
      </c>
      <c r="AL104" s="380" t="str">
        <f>IFERROR(AVERAGEIFS('VISSIM Travel Time Outputs'!$F:$F,'VISSIM Travel Time Outputs'!$D:$D,$D104,'VISSIM Travel Time Outputs'!$A:$A,"AVG",'VISSIM Travel Time Outputs'!$B:$B,AL$9),"-")</f>
        <v>-</v>
      </c>
      <c r="AM104" s="380" t="str">
        <f>IFERROR(AVERAGEIFS('VISSIM Travel Time Outputs'!$F:$F,'VISSIM Travel Time Outputs'!$D:$D,$D104,'VISSIM Travel Time Outputs'!$A:$A,"AVG",'VISSIM Travel Time Outputs'!$B:$B,AM$9),"-")</f>
        <v>-</v>
      </c>
      <c r="AN104" s="380" t="str">
        <f>IFERROR(AVERAGEIFS('VISSIM Travel Time Outputs'!$F:$F,'VISSIM Travel Time Outputs'!$D:$D,$D104,'VISSIM Travel Time Outputs'!$A:$A,"AVG",'VISSIM Travel Time Outputs'!$B:$B,AN$9),"-")</f>
        <v>-</v>
      </c>
      <c r="AO104" s="381" t="str">
        <f>IFERROR(AVERAGEIFS('VISSIM Travel Time Outputs'!$F:$F,'VISSIM Travel Time Outputs'!$D:$D,$D104,'VISSIM Travel Time Outputs'!$A:$A,"AVG",'VISSIM Travel Time Outputs'!$B:$B,AO$9),"-")</f>
        <v>-</v>
      </c>
      <c r="AP104" s="387"/>
      <c r="AQ104" s="259" t="str">
        <f t="shared" si="35"/>
        <v>--</v>
      </c>
      <c r="AR104" s="410" t="str">
        <f t="shared" si="36"/>
        <v>--</v>
      </c>
      <c r="AS104" s="381">
        <f t="shared" si="37"/>
        <v>0</v>
      </c>
      <c r="AT104" s="305"/>
      <c r="AU104" s="259" t="str">
        <f>IFERROR(TIME(0,0,AVERAGEIFS('VISSIM Travel Time Outputs'!$J:$J,'VISSIM Travel Time Outputs'!$D:$D,$D104,'VISSIM Travel Time Outputs'!$A:$A,"AVG",'VISSIM Travel Time Outputs'!$B:$B,AU$9)),"-")</f>
        <v>-</v>
      </c>
      <c r="AV104" s="36" t="str">
        <f>IFERROR(TIME(0,0,AVERAGEIFS('VISSIM Travel Time Outputs'!$J:$J,'VISSIM Travel Time Outputs'!$D:$D,$D104,'VISSIM Travel Time Outputs'!$A:$A,"AVG",'VISSIM Travel Time Outputs'!$B:$B,AV$9)),"-")</f>
        <v>-</v>
      </c>
      <c r="AW104" s="36" t="str">
        <f>IFERROR(TIME(0,0,AVERAGEIFS('VISSIM Travel Time Outputs'!$J:$J,'VISSIM Travel Time Outputs'!$D:$D,$D104,'VISSIM Travel Time Outputs'!$A:$A,"AVG",'VISSIM Travel Time Outputs'!$B:$B,AW$9)),"-")</f>
        <v>-</v>
      </c>
      <c r="AX104" s="36" t="str">
        <f>IFERROR(TIME(0,0,AVERAGEIFS('VISSIM Travel Time Outputs'!$J:$J,'VISSIM Travel Time Outputs'!$D:$D,$D104,'VISSIM Travel Time Outputs'!$A:$A,"AVG",'VISSIM Travel Time Outputs'!$B:$B,AX$9)),"-")</f>
        <v>-</v>
      </c>
      <c r="AY104" s="36" t="str">
        <f>IFERROR(TIME(0,0,AVERAGEIFS('VISSIM Travel Time Outputs'!$J:$J,'VISSIM Travel Time Outputs'!$D:$D,$D104,'VISSIM Travel Time Outputs'!$A:$A,"AVG",'VISSIM Travel Time Outputs'!$B:$B,AY$9)),"-")</f>
        <v>-</v>
      </c>
      <c r="AZ104" s="36" t="str">
        <f>IFERROR(TIME(0,0,AVERAGEIFS('VISSIM Travel Time Outputs'!$J:$J,'VISSIM Travel Time Outputs'!$D:$D,$D104,'VISSIM Travel Time Outputs'!$A:$A,"AVG",'VISSIM Travel Time Outputs'!$B:$B,AZ$9)),"-")</f>
        <v>-</v>
      </c>
      <c r="BA104" s="36" t="str">
        <f>IFERROR(TIME(0,0,AVERAGEIFS('VISSIM Travel Time Outputs'!$J:$J,'VISSIM Travel Time Outputs'!$D:$D,$D104,'VISSIM Travel Time Outputs'!$A:$A,"AVG",'VISSIM Travel Time Outputs'!$B:$B,BA$9)),"-")</f>
        <v>-</v>
      </c>
      <c r="BB104" s="36" t="str">
        <f>IFERROR(TIME(0,0,AVERAGEIFS('VISSIM Travel Time Outputs'!$J:$J,'VISSIM Travel Time Outputs'!$D:$D,$D104,'VISSIM Travel Time Outputs'!$A:$A,"AVG",'VISSIM Travel Time Outputs'!$B:$B,BB$9)),"-")</f>
        <v>-</v>
      </c>
      <c r="BC104" s="36" t="str">
        <f>IFERROR(TIME(0,0,AVERAGEIFS('VISSIM Travel Time Outputs'!$J:$J,'VISSIM Travel Time Outputs'!$D:$D,$D104,'VISSIM Travel Time Outputs'!$A:$A,"AVG",'VISSIM Travel Time Outputs'!$B:$B,BC$9)),"-")</f>
        <v>-</v>
      </c>
      <c r="BD104" s="36" t="str">
        <f>IFERROR(TIME(0,0,AVERAGEIFS('VISSIM Travel Time Outputs'!$J:$J,'VISSIM Travel Time Outputs'!$D:$D,$D104,'VISSIM Travel Time Outputs'!$A:$A,"AVG",'VISSIM Travel Time Outputs'!$B:$B,BD$9)),"-")</f>
        <v>-</v>
      </c>
      <c r="BE104" s="36" t="str">
        <f>IFERROR(TIME(0,0,AVERAGEIFS('VISSIM Travel Time Outputs'!$J:$J,'VISSIM Travel Time Outputs'!$D:$D,$D104,'VISSIM Travel Time Outputs'!$A:$A,"AVG",'VISSIM Travel Time Outputs'!$B:$B,BE$9)),"-")</f>
        <v>-</v>
      </c>
      <c r="BF104" s="36" t="str">
        <f>IFERROR(TIME(0,0,AVERAGEIFS('VISSIM Travel Time Outputs'!$J:$J,'VISSIM Travel Time Outputs'!$D:$D,$D104,'VISSIM Travel Time Outputs'!$A:$A,"AVG",'VISSIM Travel Time Outputs'!$B:$B,BF$9)),"-")</f>
        <v>-</v>
      </c>
      <c r="BG104" s="36" t="str">
        <f>IFERROR(TIME(0,0,AVERAGEIFS('VISSIM Travel Time Outputs'!$J:$J,'VISSIM Travel Time Outputs'!$D:$D,$D104,'VISSIM Travel Time Outputs'!$A:$A,"AVG",'VISSIM Travel Time Outputs'!$B:$B,BG$9)),"-")</f>
        <v>-</v>
      </c>
      <c r="BH104" s="36" t="str">
        <f>IFERROR(TIME(0,0,AVERAGEIFS('VISSIM Travel Time Outputs'!$J:$J,'VISSIM Travel Time Outputs'!$D:$D,$D104,'VISSIM Travel Time Outputs'!$A:$A,"AVG",'VISSIM Travel Time Outputs'!$B:$B,BH$9)),"-")</f>
        <v>-</v>
      </c>
      <c r="BI104" s="36" t="str">
        <f>IFERROR(TIME(0,0,AVERAGEIFS('VISSIM Travel Time Outputs'!$J:$J,'VISSIM Travel Time Outputs'!$D:$D,$D104,'VISSIM Travel Time Outputs'!$A:$A,"AVG",'VISSIM Travel Time Outputs'!$B:$B,BI$9)),"-")</f>
        <v>-</v>
      </c>
      <c r="BJ104" s="177" t="str">
        <f>IFERROR(TIME(0,0,AVERAGEIFS('VISSIM Travel Time Outputs'!$J:$J,'VISSIM Travel Time Outputs'!$D:$D,$D104,'VISSIM Travel Time Outputs'!$A:$A,"AVG",'VISSIM Travel Time Outputs'!$B:$B,BJ$9)),"-")</f>
        <v>-</v>
      </c>
      <c r="BK104" s="164"/>
      <c r="BL104" s="379" t="str">
        <f>IFERROR(AVERAGEIFS('VISSIM Travel Time Outputs'!$G:$G,'VISSIM Travel Time Outputs'!$D:$D,$D104,'VISSIM Travel Time Outputs'!$A:$A,"AVG",'VISSIM Travel Time Outputs'!$B:$B,BL$9),"-")</f>
        <v>-</v>
      </c>
      <c r="BM104" s="380" t="str">
        <f>IFERROR(AVERAGEIFS('VISSIM Travel Time Outputs'!$G:$G,'VISSIM Travel Time Outputs'!$D:$D,$D104,'VISSIM Travel Time Outputs'!$A:$A,"AVG",'VISSIM Travel Time Outputs'!$B:$B,BM$9),"-")</f>
        <v>-</v>
      </c>
      <c r="BN104" s="380" t="str">
        <f>IFERROR(AVERAGEIFS('VISSIM Travel Time Outputs'!$G:$G,'VISSIM Travel Time Outputs'!$D:$D,$D104,'VISSIM Travel Time Outputs'!$A:$A,"AVG",'VISSIM Travel Time Outputs'!$B:$B,BN$9),"-")</f>
        <v>-</v>
      </c>
      <c r="BO104" s="380" t="str">
        <f>IFERROR(AVERAGEIFS('VISSIM Travel Time Outputs'!$G:$G,'VISSIM Travel Time Outputs'!$D:$D,$D104,'VISSIM Travel Time Outputs'!$A:$A,"AVG",'VISSIM Travel Time Outputs'!$B:$B,BO$9),"-")</f>
        <v>-</v>
      </c>
      <c r="BP104" s="380" t="str">
        <f>IFERROR(AVERAGEIFS('VISSIM Travel Time Outputs'!$G:$G,'VISSIM Travel Time Outputs'!$D:$D,$D104,'VISSIM Travel Time Outputs'!$A:$A,"AVG",'VISSIM Travel Time Outputs'!$B:$B,BP$9),"-")</f>
        <v>-</v>
      </c>
      <c r="BQ104" s="380" t="str">
        <f>IFERROR(AVERAGEIFS('VISSIM Travel Time Outputs'!$G:$G,'VISSIM Travel Time Outputs'!$D:$D,$D104,'VISSIM Travel Time Outputs'!$A:$A,"AVG",'VISSIM Travel Time Outputs'!$B:$B,BQ$9),"-")</f>
        <v>-</v>
      </c>
      <c r="BR104" s="380" t="str">
        <f>IFERROR(AVERAGEIFS('VISSIM Travel Time Outputs'!$G:$G,'VISSIM Travel Time Outputs'!$D:$D,$D104,'VISSIM Travel Time Outputs'!$A:$A,"AVG",'VISSIM Travel Time Outputs'!$B:$B,BR$9),"-")</f>
        <v>-</v>
      </c>
      <c r="BS104" s="380" t="str">
        <f>IFERROR(AVERAGEIFS('VISSIM Travel Time Outputs'!$G:$G,'VISSIM Travel Time Outputs'!$D:$D,$D104,'VISSIM Travel Time Outputs'!$A:$A,"AVG",'VISSIM Travel Time Outputs'!$B:$B,BS$9),"-")</f>
        <v>-</v>
      </c>
      <c r="BT104" s="380" t="str">
        <f>IFERROR(AVERAGEIFS('VISSIM Travel Time Outputs'!$G:$G,'VISSIM Travel Time Outputs'!$D:$D,$D104,'VISSIM Travel Time Outputs'!$A:$A,"AVG",'VISSIM Travel Time Outputs'!$B:$B,BT$9),"-")</f>
        <v>-</v>
      </c>
      <c r="BU104" s="380" t="str">
        <f>IFERROR(AVERAGEIFS('VISSIM Travel Time Outputs'!$G:$G,'VISSIM Travel Time Outputs'!$D:$D,$D104,'VISSIM Travel Time Outputs'!$A:$A,"AVG",'VISSIM Travel Time Outputs'!$B:$B,BU$9),"-")</f>
        <v>-</v>
      </c>
      <c r="BV104" s="380" t="str">
        <f>IFERROR(AVERAGEIFS('VISSIM Travel Time Outputs'!$G:$G,'VISSIM Travel Time Outputs'!$D:$D,$D104,'VISSIM Travel Time Outputs'!$A:$A,"AVG",'VISSIM Travel Time Outputs'!$B:$B,BV$9),"-")</f>
        <v>-</v>
      </c>
      <c r="BW104" s="380" t="str">
        <f>IFERROR(AVERAGEIFS('VISSIM Travel Time Outputs'!$G:$G,'VISSIM Travel Time Outputs'!$D:$D,$D104,'VISSIM Travel Time Outputs'!$A:$A,"AVG",'VISSIM Travel Time Outputs'!$B:$B,BW$9),"-")</f>
        <v>-</v>
      </c>
      <c r="BX104" s="380" t="str">
        <f>IFERROR(AVERAGEIFS('VISSIM Travel Time Outputs'!$G:$G,'VISSIM Travel Time Outputs'!$D:$D,$D104,'VISSIM Travel Time Outputs'!$A:$A,"AVG",'VISSIM Travel Time Outputs'!$B:$B,BX$9),"-")</f>
        <v>-</v>
      </c>
      <c r="BY104" s="380" t="str">
        <f>IFERROR(AVERAGEIFS('VISSIM Travel Time Outputs'!$G:$G,'VISSIM Travel Time Outputs'!$D:$D,$D104,'VISSIM Travel Time Outputs'!$A:$A,"AVG",'VISSIM Travel Time Outputs'!$B:$B,BY$9),"-")</f>
        <v>-</v>
      </c>
      <c r="BZ104" s="380" t="str">
        <f>IFERROR(AVERAGEIFS('VISSIM Travel Time Outputs'!$G:$G,'VISSIM Travel Time Outputs'!$D:$D,$D104,'VISSIM Travel Time Outputs'!$A:$A,"AVG",'VISSIM Travel Time Outputs'!$B:$B,BZ$9),"-")</f>
        <v>-</v>
      </c>
      <c r="CA104" s="381" t="str">
        <f>IFERROR(AVERAGEIFS('VISSIM Travel Time Outputs'!$G:$G,'VISSIM Travel Time Outputs'!$D:$D,$D104,'VISSIM Travel Time Outputs'!$A:$A,"AVG",'VISSIM Travel Time Outputs'!$B:$B,CA$9),"-")</f>
        <v>-</v>
      </c>
      <c r="CB104" s="304"/>
      <c r="CC104" s="259" t="str">
        <f t="shared" si="38"/>
        <v>--</v>
      </c>
      <c r="CD104" s="410" t="str">
        <f t="shared" si="39"/>
        <v>--</v>
      </c>
      <c r="CE104" s="381">
        <f t="shared" si="40"/>
        <v>0</v>
      </c>
      <c r="CF104" s="387"/>
      <c r="CG104" s="259" t="str">
        <f>IFERROR(GETPIVOTDATA("Average of TRAVTM(31)",#REF!,"TIMEINT",CG$9,"VEHICLETRAVELTIMEMEASUREMENT",$D104)/3600/24,"--")</f>
        <v>--</v>
      </c>
      <c r="CH104" s="36" t="str">
        <f>IFERROR(GETPIVOTDATA("Average of TRAVTM(31)",#REF!,"TIMEINT",CH$9,"VEHICLETRAVELTIMEMEASUREMENT",$D104)/3600/24,"--")</f>
        <v>--</v>
      </c>
      <c r="CI104" s="36" t="str">
        <f>IFERROR(GETPIVOTDATA("Average of TRAVTM(31)",#REF!,"TIMEINT",CI$9,"VEHICLETRAVELTIMEMEASUREMENT",$D104)/3600/24,"--")</f>
        <v>--</v>
      </c>
      <c r="CJ104" s="36" t="str">
        <f>IFERROR(GETPIVOTDATA("Average of TRAVTM(31)",#REF!,"TIMEINT",CJ$9,"VEHICLETRAVELTIMEMEASUREMENT",$D104)/3600/24,"--")</f>
        <v>--</v>
      </c>
      <c r="CK104" s="36" t="str">
        <f>IFERROR(GETPIVOTDATA("Average of TRAVTM(31)",#REF!,"TIMEINT",CK$9,"VEHICLETRAVELTIMEMEASUREMENT",$D104)/3600/24,"--")</f>
        <v>--</v>
      </c>
      <c r="CL104" s="36" t="str">
        <f>IFERROR(GETPIVOTDATA("Average of TRAVTM(31)",#REF!,"TIMEINT",CL$9,"VEHICLETRAVELTIMEMEASUREMENT",$D104)/3600/24,"--")</f>
        <v>--</v>
      </c>
      <c r="CM104" s="36" t="str">
        <f>IFERROR(GETPIVOTDATA("Average of TRAVTM(31)",#REF!,"TIMEINT",CM$9,"VEHICLETRAVELTIMEMEASUREMENT",$D104)/3600/24,"--")</f>
        <v>--</v>
      </c>
      <c r="CN104" s="36" t="str">
        <f>IFERROR(GETPIVOTDATA("Average of TRAVTM(31)",#REF!,"TIMEINT",CN$9,"VEHICLETRAVELTIMEMEASUREMENT",$D104)/3600/24,"--")</f>
        <v>--</v>
      </c>
      <c r="CO104" s="36" t="str">
        <f>IFERROR(GETPIVOTDATA("Average of TRAVTM(31)",#REF!,"TIMEINT",CO$9,"VEHICLETRAVELTIMEMEASUREMENT",$D104)/3600/24,"--")</f>
        <v>--</v>
      </c>
      <c r="CP104" s="36" t="str">
        <f>IFERROR(GETPIVOTDATA("Average of TRAVTM(31)",#REF!,"TIMEINT",CP$9,"VEHICLETRAVELTIMEMEASUREMENT",$D104)/3600/24,"--")</f>
        <v>--</v>
      </c>
      <c r="CQ104" s="36" t="str">
        <f>IFERROR(GETPIVOTDATA("Average of TRAVTM(31)",#REF!,"TIMEINT",CQ$9,"VEHICLETRAVELTIMEMEASUREMENT",$D104)/3600/24,"--")</f>
        <v>--</v>
      </c>
      <c r="CR104" s="36" t="str">
        <f>IFERROR(GETPIVOTDATA("Average of TRAVTM(31)",#REF!,"TIMEINT",CR$9,"VEHICLETRAVELTIMEMEASUREMENT",$D104)/3600/24,"--")</f>
        <v>--</v>
      </c>
      <c r="CS104" s="36" t="str">
        <f>IFERROR(GETPIVOTDATA("Average of TRAVTM(31)",#REF!,"TIMEINT",CS$9,"VEHICLETRAVELTIMEMEASUREMENT",$D104)/3600/24,"--")</f>
        <v>--</v>
      </c>
      <c r="CT104" s="36" t="str">
        <f>IFERROR(GETPIVOTDATA("Average of TRAVTM(31)",#REF!,"TIMEINT",CT$9,"VEHICLETRAVELTIMEMEASUREMENT",$D104)/3600/24,"--")</f>
        <v>--</v>
      </c>
      <c r="CU104" s="36" t="str">
        <f>IFERROR(GETPIVOTDATA("Average of TRAVTM(31)",#REF!,"TIMEINT",CU$9,"VEHICLETRAVELTIMEMEASUREMENT",$D104)/3600/24,"--")</f>
        <v>--</v>
      </c>
      <c r="CV104" s="177" t="str">
        <f>IFERROR(GETPIVOTDATA("Average of TRAVTM(31)",#REF!,"TIMEINT",CV$9,"VEHICLETRAVELTIMEMEASUREMENT",$D104)/3600/24,"--")</f>
        <v>--</v>
      </c>
      <c r="CW104" s="387"/>
      <c r="CX104" s="379" t="str">
        <f>IFERROR(GETPIVOTDATA("Average of VEHS(31)",#REF!,"TIMEINT",CX$9,"VEHICLETRAVELTIMEMEASUREMENT",$D104),"--")</f>
        <v>--</v>
      </c>
      <c r="CY104" s="380" t="str">
        <f>IFERROR(GETPIVOTDATA("Average of VEHS(31)",#REF!,"TIMEINT",CY$9,"VEHICLETRAVELTIMEMEASUREMENT",$D104),"--")</f>
        <v>--</v>
      </c>
      <c r="CZ104" s="380" t="str">
        <f>IFERROR(GETPIVOTDATA("Average of VEHS(31)",#REF!,"TIMEINT",CZ$9,"VEHICLETRAVELTIMEMEASUREMENT",$D104),"--")</f>
        <v>--</v>
      </c>
      <c r="DA104" s="380" t="str">
        <f>IFERROR(GETPIVOTDATA("Average of VEHS(31)",#REF!,"TIMEINT",DA$9,"VEHICLETRAVELTIMEMEASUREMENT",$D104),"--")</f>
        <v>--</v>
      </c>
      <c r="DB104" s="380" t="str">
        <f>IFERROR(GETPIVOTDATA("Average of VEHS(31)",#REF!,"TIMEINT",DB$9,"VEHICLETRAVELTIMEMEASUREMENT",$D104),"--")</f>
        <v>--</v>
      </c>
      <c r="DC104" s="380" t="str">
        <f>IFERROR(GETPIVOTDATA("Average of VEHS(31)",#REF!,"TIMEINT",DC$9,"VEHICLETRAVELTIMEMEASUREMENT",$D104),"--")</f>
        <v>--</v>
      </c>
      <c r="DD104" s="380" t="str">
        <f>IFERROR(GETPIVOTDATA("Average of VEHS(31)",#REF!,"TIMEINT",DD$9,"VEHICLETRAVELTIMEMEASUREMENT",$D104),"--")</f>
        <v>--</v>
      </c>
      <c r="DE104" s="380" t="str">
        <f>IFERROR(GETPIVOTDATA("Average of VEHS(31)",#REF!,"TIMEINT",DE$9,"VEHICLETRAVELTIMEMEASUREMENT",$D104),"--")</f>
        <v>--</v>
      </c>
      <c r="DF104" s="380" t="str">
        <f>IFERROR(GETPIVOTDATA("Average of VEHS(31)",#REF!,"TIMEINT",DF$9,"VEHICLETRAVELTIMEMEASUREMENT",$D104),"--")</f>
        <v>--</v>
      </c>
      <c r="DG104" s="380" t="str">
        <f>IFERROR(GETPIVOTDATA("Average of VEHS(31)",#REF!,"TIMEINT",DG$9,"VEHICLETRAVELTIMEMEASUREMENT",$D104),"--")</f>
        <v>--</v>
      </c>
      <c r="DH104" s="380" t="str">
        <f>IFERROR(GETPIVOTDATA("Average of VEHS(31)",#REF!,"TIMEINT",DH$9,"VEHICLETRAVELTIMEMEASUREMENT",$D104),"--")</f>
        <v>--</v>
      </c>
      <c r="DI104" s="380" t="str">
        <f>IFERROR(GETPIVOTDATA("Average of VEHS(31)",#REF!,"TIMEINT",DI$9,"VEHICLETRAVELTIMEMEASUREMENT",$D104),"--")</f>
        <v>--</v>
      </c>
      <c r="DJ104" s="380" t="str">
        <f>IFERROR(GETPIVOTDATA("Average of VEHS(31)",#REF!,"TIMEINT",DJ$9,"VEHICLETRAVELTIMEMEASUREMENT",$D104),"--")</f>
        <v>--</v>
      </c>
      <c r="DK104" s="380" t="str">
        <f>IFERROR(GETPIVOTDATA("Average of VEHS(31)",#REF!,"TIMEINT",DK$9,"VEHICLETRAVELTIMEMEASUREMENT",$D104),"--")</f>
        <v>--</v>
      </c>
      <c r="DL104" s="380" t="str">
        <f>IFERROR(GETPIVOTDATA("Average of VEHS(31)",#REF!,"TIMEINT",DL$9,"VEHICLETRAVELTIMEMEASUREMENT",$D104),"--")</f>
        <v>--</v>
      </c>
      <c r="DM104" s="381" t="str">
        <f>IFERROR(GETPIVOTDATA("Average of VEHS(31)",#REF!,"TIMEINT",DM$9,"VEHICLETRAVELTIMEMEASUREMENT",$D104),"--")</f>
        <v>--</v>
      </c>
      <c r="DN104" s="387"/>
      <c r="DO104" s="259" t="str">
        <f t="shared" si="41"/>
        <v>--</v>
      </c>
      <c r="DP104" s="410" t="str">
        <f t="shared" si="42"/>
        <v>--</v>
      </c>
      <c r="DQ104" s="381">
        <f t="shared" si="43"/>
        <v>0</v>
      </c>
      <c r="DR104" s="305"/>
      <c r="DS104" s="259" t="str">
        <f>IFERROR(TIME(0,0,AVERAGEIFS('VISSIM Travel Time Outputs'!$K:$K,'VISSIM Travel Time Outputs'!$D:$D,$D104,'VISSIM Travel Time Outputs'!$A:$A,"AVG",'VISSIM Travel Time Outputs'!$B:$B,DS$9)),"-")</f>
        <v>-</v>
      </c>
      <c r="DT104" s="36" t="str">
        <f>IFERROR(TIME(0,0,AVERAGEIFS('VISSIM Travel Time Outputs'!$K:$K,'VISSIM Travel Time Outputs'!$D:$D,$D104,'VISSIM Travel Time Outputs'!$A:$A,"AVG",'VISSIM Travel Time Outputs'!$B:$B,DT$9)),"-")</f>
        <v>-</v>
      </c>
      <c r="DU104" s="36" t="str">
        <f>IFERROR(TIME(0,0,AVERAGEIFS('VISSIM Travel Time Outputs'!$K:$K,'VISSIM Travel Time Outputs'!$D:$D,$D104,'VISSIM Travel Time Outputs'!$A:$A,"AVG",'VISSIM Travel Time Outputs'!$B:$B,DU$9)),"-")</f>
        <v>-</v>
      </c>
      <c r="DV104" s="36" t="str">
        <f>IFERROR(TIME(0,0,AVERAGEIFS('VISSIM Travel Time Outputs'!$K:$K,'VISSIM Travel Time Outputs'!$D:$D,$D104,'VISSIM Travel Time Outputs'!$A:$A,"AVG",'VISSIM Travel Time Outputs'!$B:$B,DV$9)),"-")</f>
        <v>-</v>
      </c>
      <c r="DW104" s="36" t="str">
        <f>IFERROR(TIME(0,0,AVERAGEIFS('VISSIM Travel Time Outputs'!$K:$K,'VISSIM Travel Time Outputs'!$D:$D,$D104,'VISSIM Travel Time Outputs'!$A:$A,"AVG",'VISSIM Travel Time Outputs'!$B:$B,DW$9)),"-")</f>
        <v>-</v>
      </c>
      <c r="DX104" s="36" t="str">
        <f>IFERROR(TIME(0,0,AVERAGEIFS('VISSIM Travel Time Outputs'!$K:$K,'VISSIM Travel Time Outputs'!$D:$D,$D104,'VISSIM Travel Time Outputs'!$A:$A,"AVG",'VISSIM Travel Time Outputs'!$B:$B,DX$9)),"-")</f>
        <v>-</v>
      </c>
      <c r="DY104" s="36" t="str">
        <f>IFERROR(TIME(0,0,AVERAGEIFS('VISSIM Travel Time Outputs'!$K:$K,'VISSIM Travel Time Outputs'!$D:$D,$D104,'VISSIM Travel Time Outputs'!$A:$A,"AVG",'VISSIM Travel Time Outputs'!$B:$B,DY$9)),"-")</f>
        <v>-</v>
      </c>
      <c r="DZ104" s="36" t="str">
        <f>IFERROR(TIME(0,0,AVERAGEIFS('VISSIM Travel Time Outputs'!$K:$K,'VISSIM Travel Time Outputs'!$D:$D,$D104,'VISSIM Travel Time Outputs'!$A:$A,"AVG",'VISSIM Travel Time Outputs'!$B:$B,DZ$9)),"-")</f>
        <v>-</v>
      </c>
      <c r="EA104" s="36" t="str">
        <f>IFERROR(TIME(0,0,AVERAGEIFS('VISSIM Travel Time Outputs'!$K:$K,'VISSIM Travel Time Outputs'!$D:$D,$D104,'VISSIM Travel Time Outputs'!$A:$A,"AVG",'VISSIM Travel Time Outputs'!$B:$B,EA$9)),"-")</f>
        <v>-</v>
      </c>
      <c r="EB104" s="36" t="str">
        <f>IFERROR(TIME(0,0,AVERAGEIFS('VISSIM Travel Time Outputs'!$K:$K,'VISSIM Travel Time Outputs'!$D:$D,$D104,'VISSIM Travel Time Outputs'!$A:$A,"AVG",'VISSIM Travel Time Outputs'!$B:$B,EB$9)),"-")</f>
        <v>-</v>
      </c>
      <c r="EC104" s="36" t="str">
        <f>IFERROR(TIME(0,0,AVERAGEIFS('VISSIM Travel Time Outputs'!$K:$K,'VISSIM Travel Time Outputs'!$D:$D,$D104,'VISSIM Travel Time Outputs'!$A:$A,"AVG",'VISSIM Travel Time Outputs'!$B:$B,EC$9)),"-")</f>
        <v>-</v>
      </c>
      <c r="ED104" s="36" t="str">
        <f>IFERROR(TIME(0,0,AVERAGEIFS('VISSIM Travel Time Outputs'!$K:$K,'VISSIM Travel Time Outputs'!$D:$D,$D104,'VISSIM Travel Time Outputs'!$A:$A,"AVG",'VISSIM Travel Time Outputs'!$B:$B,ED$9)),"-")</f>
        <v>-</v>
      </c>
      <c r="EE104" s="36" t="str">
        <f>IFERROR(TIME(0,0,AVERAGEIFS('VISSIM Travel Time Outputs'!$K:$K,'VISSIM Travel Time Outputs'!$D:$D,$D104,'VISSIM Travel Time Outputs'!$A:$A,"AVG",'VISSIM Travel Time Outputs'!$B:$B,EE$9)),"-")</f>
        <v>-</v>
      </c>
      <c r="EF104" s="36" t="str">
        <f>IFERROR(TIME(0,0,AVERAGEIFS('VISSIM Travel Time Outputs'!$K:$K,'VISSIM Travel Time Outputs'!$D:$D,$D104,'VISSIM Travel Time Outputs'!$A:$A,"AVG",'VISSIM Travel Time Outputs'!$B:$B,EF$9)),"-")</f>
        <v>-</v>
      </c>
      <c r="EG104" s="36" t="str">
        <f>IFERROR(TIME(0,0,AVERAGEIFS('VISSIM Travel Time Outputs'!$K:$K,'VISSIM Travel Time Outputs'!$D:$D,$D104,'VISSIM Travel Time Outputs'!$A:$A,"AVG",'VISSIM Travel Time Outputs'!$B:$B,EG$9)),"-")</f>
        <v>-</v>
      </c>
      <c r="EH104" s="177" t="str">
        <f>IFERROR(TIME(0,0,AVERAGEIFS('VISSIM Travel Time Outputs'!$K:$K,'VISSIM Travel Time Outputs'!$D:$D,$D104,'VISSIM Travel Time Outputs'!$A:$A,"AVG",'VISSIM Travel Time Outputs'!$B:$B,EH$9)),"-")</f>
        <v>-</v>
      </c>
      <c r="EI104" s="164"/>
      <c r="EJ104" s="379" t="str">
        <f>IFERROR(AVERAGEIFS('VISSIM Travel Time Outputs'!$H:$H,'VISSIM Travel Time Outputs'!$D:$D,$D104,'VISSIM Travel Time Outputs'!$A:$A,"AVG",'VISSIM Travel Time Outputs'!$B:$B,EJ$9),"-")</f>
        <v>-</v>
      </c>
      <c r="EK104" s="380" t="str">
        <f>IFERROR(AVERAGEIFS('VISSIM Travel Time Outputs'!$H:$H,'VISSIM Travel Time Outputs'!$D:$D,$D104,'VISSIM Travel Time Outputs'!$A:$A,"AVG",'VISSIM Travel Time Outputs'!$B:$B,EK$9),"-")</f>
        <v>-</v>
      </c>
      <c r="EL104" s="380" t="str">
        <f>IFERROR(AVERAGEIFS('VISSIM Travel Time Outputs'!$H:$H,'VISSIM Travel Time Outputs'!$D:$D,$D104,'VISSIM Travel Time Outputs'!$A:$A,"AVG",'VISSIM Travel Time Outputs'!$B:$B,EL$9),"-")</f>
        <v>-</v>
      </c>
      <c r="EM104" s="380" t="str">
        <f>IFERROR(AVERAGEIFS('VISSIM Travel Time Outputs'!$H:$H,'VISSIM Travel Time Outputs'!$D:$D,$D104,'VISSIM Travel Time Outputs'!$A:$A,"AVG",'VISSIM Travel Time Outputs'!$B:$B,EM$9),"-")</f>
        <v>-</v>
      </c>
      <c r="EN104" s="380" t="str">
        <f>IFERROR(AVERAGEIFS('VISSIM Travel Time Outputs'!$H:$H,'VISSIM Travel Time Outputs'!$D:$D,$D104,'VISSIM Travel Time Outputs'!$A:$A,"AVG",'VISSIM Travel Time Outputs'!$B:$B,EN$9),"-")</f>
        <v>-</v>
      </c>
      <c r="EO104" s="380" t="str">
        <f>IFERROR(AVERAGEIFS('VISSIM Travel Time Outputs'!$H:$H,'VISSIM Travel Time Outputs'!$D:$D,$D104,'VISSIM Travel Time Outputs'!$A:$A,"AVG",'VISSIM Travel Time Outputs'!$B:$B,EO$9),"-")</f>
        <v>-</v>
      </c>
      <c r="EP104" s="380" t="str">
        <f>IFERROR(AVERAGEIFS('VISSIM Travel Time Outputs'!$H:$H,'VISSIM Travel Time Outputs'!$D:$D,$D104,'VISSIM Travel Time Outputs'!$A:$A,"AVG",'VISSIM Travel Time Outputs'!$B:$B,EP$9),"-")</f>
        <v>-</v>
      </c>
      <c r="EQ104" s="380" t="str">
        <f>IFERROR(AVERAGEIFS('VISSIM Travel Time Outputs'!$H:$H,'VISSIM Travel Time Outputs'!$D:$D,$D104,'VISSIM Travel Time Outputs'!$A:$A,"AVG",'VISSIM Travel Time Outputs'!$B:$B,EQ$9),"-")</f>
        <v>-</v>
      </c>
      <c r="ER104" s="380" t="str">
        <f>IFERROR(AVERAGEIFS('VISSIM Travel Time Outputs'!$H:$H,'VISSIM Travel Time Outputs'!$D:$D,$D104,'VISSIM Travel Time Outputs'!$A:$A,"AVG",'VISSIM Travel Time Outputs'!$B:$B,ER$9),"-")</f>
        <v>-</v>
      </c>
      <c r="ES104" s="380" t="str">
        <f>IFERROR(AVERAGEIFS('VISSIM Travel Time Outputs'!$H:$H,'VISSIM Travel Time Outputs'!$D:$D,$D104,'VISSIM Travel Time Outputs'!$A:$A,"AVG",'VISSIM Travel Time Outputs'!$B:$B,ES$9),"-")</f>
        <v>-</v>
      </c>
      <c r="ET104" s="380" t="str">
        <f>IFERROR(AVERAGEIFS('VISSIM Travel Time Outputs'!$H:$H,'VISSIM Travel Time Outputs'!$D:$D,$D104,'VISSIM Travel Time Outputs'!$A:$A,"AVG",'VISSIM Travel Time Outputs'!$B:$B,ET$9),"-")</f>
        <v>-</v>
      </c>
      <c r="EU104" s="380" t="str">
        <f>IFERROR(AVERAGEIFS('VISSIM Travel Time Outputs'!$H:$H,'VISSIM Travel Time Outputs'!$D:$D,$D104,'VISSIM Travel Time Outputs'!$A:$A,"AVG",'VISSIM Travel Time Outputs'!$B:$B,EU$9),"-")</f>
        <v>-</v>
      </c>
      <c r="EV104" s="380" t="str">
        <f>IFERROR(AVERAGEIFS('VISSIM Travel Time Outputs'!$H:$H,'VISSIM Travel Time Outputs'!$D:$D,$D104,'VISSIM Travel Time Outputs'!$A:$A,"AVG",'VISSIM Travel Time Outputs'!$B:$B,EV$9),"-")</f>
        <v>-</v>
      </c>
      <c r="EW104" s="380" t="str">
        <f>IFERROR(AVERAGEIFS('VISSIM Travel Time Outputs'!$H:$H,'VISSIM Travel Time Outputs'!$D:$D,$D104,'VISSIM Travel Time Outputs'!$A:$A,"AVG",'VISSIM Travel Time Outputs'!$B:$B,EW$9),"-")</f>
        <v>-</v>
      </c>
      <c r="EX104" s="380" t="str">
        <f>IFERROR(AVERAGEIFS('VISSIM Travel Time Outputs'!$H:$H,'VISSIM Travel Time Outputs'!$D:$D,$D104,'VISSIM Travel Time Outputs'!$A:$A,"AVG",'VISSIM Travel Time Outputs'!$B:$B,EX$9),"-")</f>
        <v>-</v>
      </c>
      <c r="EY104" s="381" t="str">
        <f>IFERROR(AVERAGEIFS('VISSIM Travel Time Outputs'!$H:$H,'VISSIM Travel Time Outputs'!$D:$D,$D104,'VISSIM Travel Time Outputs'!$A:$A,"AVG",'VISSIM Travel Time Outputs'!$B:$B,EY$9),"-")</f>
        <v>-</v>
      </c>
      <c r="EZ104" s="304"/>
      <c r="FA104" s="259" t="str">
        <f t="shared" si="44"/>
        <v>--</v>
      </c>
      <c r="FB104" s="410" t="str">
        <f t="shared" si="45"/>
        <v>--</v>
      </c>
      <c r="FC104" s="381">
        <f t="shared" si="46"/>
        <v>0</v>
      </c>
      <c r="FD104" s="387"/>
      <c r="FE104" s="259" t="str">
        <f>IFERROR(GETPIVOTDATA("Average of TRAVTM(40)",#REF!,"TIMEINT",FE$9,"VEHICLETRAVELTIMEMEASUREMENT",$D104)/3600/24,"--")</f>
        <v>--</v>
      </c>
      <c r="FF104" s="36" t="str">
        <f>IFERROR(GETPIVOTDATA("Average of TRAVTM(40)",#REF!,"TIMEINT",FF$9,"VEHICLETRAVELTIMEMEASUREMENT",$D104)/3600/24,"--")</f>
        <v>--</v>
      </c>
      <c r="FG104" s="36" t="str">
        <f>IFERROR(GETPIVOTDATA("Average of TRAVTM(40)",#REF!,"TIMEINT",FG$9,"VEHICLETRAVELTIMEMEASUREMENT",$D104)/3600/24,"--")</f>
        <v>--</v>
      </c>
      <c r="FH104" s="36" t="str">
        <f>IFERROR(GETPIVOTDATA("Average of TRAVTM(40)",#REF!,"TIMEINT",FH$9,"VEHICLETRAVELTIMEMEASUREMENT",$D104)/3600/24,"--")</f>
        <v>--</v>
      </c>
      <c r="FI104" s="36" t="str">
        <f>IFERROR(GETPIVOTDATA("Average of TRAVTM(40)",#REF!,"TIMEINT",FI$9,"VEHICLETRAVELTIMEMEASUREMENT",$D104)/3600/24,"--")</f>
        <v>--</v>
      </c>
      <c r="FJ104" s="36" t="str">
        <f>IFERROR(GETPIVOTDATA("Average of TRAVTM(40)",#REF!,"TIMEINT",FJ$9,"VEHICLETRAVELTIMEMEASUREMENT",$D104)/3600/24,"--")</f>
        <v>--</v>
      </c>
      <c r="FK104" s="36" t="str">
        <f>IFERROR(GETPIVOTDATA("Average of TRAVTM(40)",#REF!,"TIMEINT",FK$9,"VEHICLETRAVELTIMEMEASUREMENT",$D104)/3600/24,"--")</f>
        <v>--</v>
      </c>
      <c r="FL104" s="36" t="str">
        <f>IFERROR(GETPIVOTDATA("Average of TRAVTM(40)",#REF!,"TIMEINT",FL$9,"VEHICLETRAVELTIMEMEASUREMENT",$D104)/3600/24,"--")</f>
        <v>--</v>
      </c>
      <c r="FM104" s="36" t="str">
        <f>IFERROR(GETPIVOTDATA("Average of TRAVTM(40)",#REF!,"TIMEINT",FM$9,"VEHICLETRAVELTIMEMEASUREMENT",$D104)/3600/24,"--")</f>
        <v>--</v>
      </c>
      <c r="FN104" s="36" t="str">
        <f>IFERROR(GETPIVOTDATA("Average of TRAVTM(40)",#REF!,"TIMEINT",FN$9,"VEHICLETRAVELTIMEMEASUREMENT",$D104)/3600/24,"--")</f>
        <v>--</v>
      </c>
      <c r="FO104" s="36" t="str">
        <f>IFERROR(GETPIVOTDATA("Average of TRAVTM(40)",#REF!,"TIMEINT",FO$9,"VEHICLETRAVELTIMEMEASUREMENT",$D104)/3600/24,"--")</f>
        <v>--</v>
      </c>
      <c r="FP104" s="36" t="str">
        <f>IFERROR(GETPIVOTDATA("Average of TRAVTM(40)",#REF!,"TIMEINT",FP$9,"VEHICLETRAVELTIMEMEASUREMENT",$D104)/3600/24,"--")</f>
        <v>--</v>
      </c>
      <c r="FQ104" s="36" t="str">
        <f>IFERROR(GETPIVOTDATA("Average of TRAVTM(40)",#REF!,"TIMEINT",FQ$9,"VEHICLETRAVELTIMEMEASUREMENT",$D104)/3600/24,"--")</f>
        <v>--</v>
      </c>
      <c r="FR104" s="36" t="str">
        <f>IFERROR(GETPIVOTDATA("Average of TRAVTM(40)",#REF!,"TIMEINT",FR$9,"VEHICLETRAVELTIMEMEASUREMENT",$D104)/3600/24,"--")</f>
        <v>--</v>
      </c>
      <c r="FS104" s="36" t="str">
        <f>IFERROR(GETPIVOTDATA("Average of TRAVTM(40)",#REF!,"TIMEINT",FS$9,"VEHICLETRAVELTIMEMEASUREMENT",$D104)/3600/24,"--")</f>
        <v>--</v>
      </c>
      <c r="FT104" s="177" t="str">
        <f>IFERROR(GETPIVOTDATA("Average of TRAVTM(40)",#REF!,"TIMEINT",FT$9,"VEHICLETRAVELTIMEMEASUREMENT",$D104)/3600/24,"--")</f>
        <v>--</v>
      </c>
      <c r="FU104" s="387"/>
      <c r="FV104" s="379" t="str">
        <f>IFERROR(GETPIVOTDATA("Average of VEHS(40)",#REF!,"TIMEINT",FV$9,"VEHICLETRAVELTIMEMEASUREMENT",$D104),"--")</f>
        <v>--</v>
      </c>
      <c r="FW104" s="380" t="str">
        <f>IFERROR(GETPIVOTDATA("Average of VEHS(40)",#REF!,"TIMEINT",FW$9,"VEHICLETRAVELTIMEMEASUREMENT",$D104),"--")</f>
        <v>--</v>
      </c>
      <c r="FX104" s="380" t="str">
        <f>IFERROR(GETPIVOTDATA("Average of VEHS(40)",#REF!,"TIMEINT",FX$9,"VEHICLETRAVELTIMEMEASUREMENT",$D104),"--")</f>
        <v>--</v>
      </c>
      <c r="FY104" s="380" t="str">
        <f>IFERROR(GETPIVOTDATA("Average of VEHS(40)",#REF!,"TIMEINT",FY$9,"VEHICLETRAVELTIMEMEASUREMENT",$D104),"--")</f>
        <v>--</v>
      </c>
      <c r="FZ104" s="380" t="str">
        <f>IFERROR(GETPIVOTDATA("Average of VEHS(40)",#REF!,"TIMEINT",FZ$9,"VEHICLETRAVELTIMEMEASUREMENT",$D104),"--")</f>
        <v>--</v>
      </c>
      <c r="GA104" s="380" t="str">
        <f>IFERROR(GETPIVOTDATA("Average of VEHS(40)",#REF!,"TIMEINT",GA$9,"VEHICLETRAVELTIMEMEASUREMENT",$D104),"--")</f>
        <v>--</v>
      </c>
      <c r="GB104" s="380" t="str">
        <f>IFERROR(GETPIVOTDATA("Average of VEHS(40)",#REF!,"TIMEINT",GB$9,"VEHICLETRAVELTIMEMEASUREMENT",$D104),"--")</f>
        <v>--</v>
      </c>
      <c r="GC104" s="380" t="str">
        <f>IFERROR(GETPIVOTDATA("Average of VEHS(40)",#REF!,"TIMEINT",GC$9,"VEHICLETRAVELTIMEMEASUREMENT",$D104),"--")</f>
        <v>--</v>
      </c>
      <c r="GD104" s="380" t="str">
        <f>IFERROR(GETPIVOTDATA("Average of VEHS(40)",#REF!,"TIMEINT",GD$9,"VEHICLETRAVELTIMEMEASUREMENT",$D104),"--")</f>
        <v>--</v>
      </c>
      <c r="GE104" s="380" t="str">
        <f>IFERROR(GETPIVOTDATA("Average of VEHS(40)",#REF!,"TIMEINT",GE$9,"VEHICLETRAVELTIMEMEASUREMENT",$D104),"--")</f>
        <v>--</v>
      </c>
      <c r="GF104" s="380" t="str">
        <f>IFERROR(GETPIVOTDATA("Average of VEHS(40)",#REF!,"TIMEINT",GF$9,"VEHICLETRAVELTIMEMEASUREMENT",$D104),"--")</f>
        <v>--</v>
      </c>
      <c r="GG104" s="380" t="str">
        <f>IFERROR(GETPIVOTDATA("Average of VEHS(40)",#REF!,"TIMEINT",GG$9,"VEHICLETRAVELTIMEMEASUREMENT",$D104),"--")</f>
        <v>--</v>
      </c>
      <c r="GH104" s="380" t="str">
        <f>IFERROR(GETPIVOTDATA("Average of VEHS(40)",#REF!,"TIMEINT",GH$9,"VEHICLETRAVELTIMEMEASUREMENT",$D104),"--")</f>
        <v>--</v>
      </c>
      <c r="GI104" s="380" t="str">
        <f>IFERROR(GETPIVOTDATA("Average of VEHS(40)",#REF!,"TIMEINT",GI$9,"VEHICLETRAVELTIMEMEASUREMENT",$D104),"--")</f>
        <v>--</v>
      </c>
      <c r="GJ104" s="380" t="str">
        <f>IFERROR(GETPIVOTDATA("Average of VEHS(40)",#REF!,"TIMEINT",GJ$9,"VEHICLETRAVELTIMEMEASUREMENT",$D104),"--")</f>
        <v>--</v>
      </c>
      <c r="GK104" s="381" t="str">
        <f>IFERROR(GETPIVOTDATA("Average of VEHS(40)",#REF!,"TIMEINT",GK$9,"VEHICLETRAVELTIMEMEASUREMENT",$D104),"--")</f>
        <v>--</v>
      </c>
      <c r="GL104" s="387"/>
      <c r="GM104" s="259" t="str">
        <f t="shared" si="47"/>
        <v>--</v>
      </c>
      <c r="GN104" s="410" t="str">
        <f t="shared" si="48"/>
        <v>--</v>
      </c>
      <c r="GO104" s="381">
        <f t="shared" si="49"/>
        <v>0</v>
      </c>
      <c r="GP104" s="387"/>
      <c r="GQ104" s="259" t="str">
        <f>IFERROR(GETPIVOTDATA("Average of TRAVTM(60)",#REF!,"TIMEINT",GQ$9,"VEHICLETRAVELTIMEMEASUREMENT",$D104)/3600/24,"--")</f>
        <v>--</v>
      </c>
      <c r="GR104" s="36" t="str">
        <f>IFERROR(GETPIVOTDATA("Average of TRAVTM(60)",#REF!,"TIMEINT",GR$9,"VEHICLETRAVELTIMEMEASUREMENT",$D104)/3600/24,"--")</f>
        <v>--</v>
      </c>
      <c r="GS104" s="36" t="str">
        <f>IFERROR(GETPIVOTDATA("Average of TRAVTM(60)",#REF!,"TIMEINT",GS$9,"VEHICLETRAVELTIMEMEASUREMENT",$D104)/3600/24,"--")</f>
        <v>--</v>
      </c>
      <c r="GT104" s="36" t="str">
        <f>IFERROR(GETPIVOTDATA("Average of TRAVTM(60)",#REF!,"TIMEINT",GT$9,"VEHICLETRAVELTIMEMEASUREMENT",$D104)/3600/24,"--")</f>
        <v>--</v>
      </c>
      <c r="GU104" s="36" t="str">
        <f>IFERROR(GETPIVOTDATA("Average of TRAVTM(60)",#REF!,"TIMEINT",GU$9,"VEHICLETRAVELTIMEMEASUREMENT",$D104)/3600/24,"--")</f>
        <v>--</v>
      </c>
      <c r="GV104" s="36" t="str">
        <f>IFERROR(GETPIVOTDATA("Average of TRAVTM(60)",#REF!,"TIMEINT",GV$9,"VEHICLETRAVELTIMEMEASUREMENT",$D104)/3600/24,"--")</f>
        <v>--</v>
      </c>
      <c r="GW104" s="36" t="str">
        <f>IFERROR(GETPIVOTDATA("Average of TRAVTM(60)",#REF!,"TIMEINT",GW$9,"VEHICLETRAVELTIMEMEASUREMENT",$D104)/3600/24,"--")</f>
        <v>--</v>
      </c>
      <c r="GX104" s="36" t="str">
        <f>IFERROR(GETPIVOTDATA("Average of TRAVTM(60)",#REF!,"TIMEINT",GX$9,"VEHICLETRAVELTIMEMEASUREMENT",$D104)/3600/24,"--")</f>
        <v>--</v>
      </c>
      <c r="GY104" s="36" t="str">
        <f>IFERROR(GETPIVOTDATA("Average of TRAVTM(60)",#REF!,"TIMEINT",GY$9,"VEHICLETRAVELTIMEMEASUREMENT",$D104)/3600/24,"--")</f>
        <v>--</v>
      </c>
      <c r="GZ104" s="36" t="str">
        <f>IFERROR(GETPIVOTDATA("Average of TRAVTM(60)",#REF!,"TIMEINT",GZ$9,"VEHICLETRAVELTIMEMEASUREMENT",$D104)/3600/24,"--")</f>
        <v>--</v>
      </c>
      <c r="HA104" s="36" t="str">
        <f>IFERROR(GETPIVOTDATA("Average of TRAVTM(60)",#REF!,"TIMEINT",HA$9,"VEHICLETRAVELTIMEMEASUREMENT",$D104)/3600/24,"--")</f>
        <v>--</v>
      </c>
      <c r="HB104" s="36" t="str">
        <f>IFERROR(GETPIVOTDATA("Average of TRAVTM(60)",#REF!,"TIMEINT",HB$9,"VEHICLETRAVELTIMEMEASUREMENT",$D104)/3600/24,"--")</f>
        <v>--</v>
      </c>
      <c r="HC104" s="36" t="str">
        <f>IFERROR(GETPIVOTDATA("Average of TRAVTM(60)",#REF!,"TIMEINT",HC$9,"VEHICLETRAVELTIMEMEASUREMENT",$D104)/3600/24,"--")</f>
        <v>--</v>
      </c>
      <c r="HD104" s="36" t="str">
        <f>IFERROR(GETPIVOTDATA("Average of TRAVTM(60)",#REF!,"TIMEINT",HD$9,"VEHICLETRAVELTIMEMEASUREMENT",$D104)/3600/24,"--")</f>
        <v>--</v>
      </c>
      <c r="HE104" s="36" t="str">
        <f>IFERROR(GETPIVOTDATA("Average of TRAVTM(60)",#REF!,"TIMEINT",HE$9,"VEHICLETRAVELTIMEMEASUREMENT",$D104)/3600/24,"--")</f>
        <v>--</v>
      </c>
      <c r="HF104" s="177" t="str">
        <f>IFERROR(GETPIVOTDATA("Average of TRAVTM(60)",#REF!,"TIMEINT",HF$9,"VEHICLETRAVELTIMEMEASUREMENT",$D104)/3600/24,"--")</f>
        <v>--</v>
      </c>
      <c r="HG104" s="387"/>
      <c r="HH104" s="379" t="str">
        <f>IFERROR(GETPIVOTDATA("Average of VEHS(60)",#REF!,"TIMEINT",HH$9,"VEHICLETRAVELTIMEMEASUREMENT",$D104),"--")</f>
        <v>--</v>
      </c>
      <c r="HI104" s="380" t="str">
        <f>IFERROR(GETPIVOTDATA("Average of VEHS(60)",#REF!,"TIMEINT",HI$9,"VEHICLETRAVELTIMEMEASUREMENT",$D104),"--")</f>
        <v>--</v>
      </c>
      <c r="HJ104" s="380" t="str">
        <f>IFERROR(GETPIVOTDATA("Average of VEHS(60)",#REF!,"TIMEINT",HJ$9,"VEHICLETRAVELTIMEMEASUREMENT",$D104),"--")</f>
        <v>--</v>
      </c>
      <c r="HK104" s="380" t="str">
        <f>IFERROR(GETPIVOTDATA("Average of VEHS(60)",#REF!,"TIMEINT",HK$9,"VEHICLETRAVELTIMEMEASUREMENT",$D104),"--")</f>
        <v>--</v>
      </c>
      <c r="HL104" s="380" t="str">
        <f>IFERROR(GETPIVOTDATA("Average of VEHS(60)",#REF!,"TIMEINT",HL$9,"VEHICLETRAVELTIMEMEASUREMENT",$D104),"--")</f>
        <v>--</v>
      </c>
      <c r="HM104" s="380" t="str">
        <f>IFERROR(GETPIVOTDATA("Average of VEHS(60)",#REF!,"TIMEINT",HM$9,"VEHICLETRAVELTIMEMEASUREMENT",$D104),"--")</f>
        <v>--</v>
      </c>
      <c r="HN104" s="380" t="str">
        <f>IFERROR(GETPIVOTDATA("Average of VEHS(60)",#REF!,"TIMEINT",HN$9,"VEHICLETRAVELTIMEMEASUREMENT",$D104),"--")</f>
        <v>--</v>
      </c>
      <c r="HO104" s="380" t="str">
        <f>IFERROR(GETPIVOTDATA("Average of VEHS(60)",#REF!,"TIMEINT",HO$9,"VEHICLETRAVELTIMEMEASUREMENT",$D104),"--")</f>
        <v>--</v>
      </c>
      <c r="HP104" s="380" t="str">
        <f>IFERROR(GETPIVOTDATA("Average of VEHS(60)",#REF!,"TIMEINT",HP$9,"VEHICLETRAVELTIMEMEASUREMENT",$D104),"--")</f>
        <v>--</v>
      </c>
      <c r="HQ104" s="380" t="str">
        <f>IFERROR(GETPIVOTDATA("Average of VEHS(60)",#REF!,"TIMEINT",HQ$9,"VEHICLETRAVELTIMEMEASUREMENT",$D104),"--")</f>
        <v>--</v>
      </c>
      <c r="HR104" s="380" t="str">
        <f>IFERROR(GETPIVOTDATA("Average of VEHS(60)",#REF!,"TIMEINT",HR$9,"VEHICLETRAVELTIMEMEASUREMENT",$D104),"--")</f>
        <v>--</v>
      </c>
      <c r="HS104" s="380" t="str">
        <f>IFERROR(GETPIVOTDATA("Average of VEHS(60)",#REF!,"TIMEINT",HS$9,"VEHICLETRAVELTIMEMEASUREMENT",$D104),"--")</f>
        <v>--</v>
      </c>
      <c r="HT104" s="380" t="str">
        <f>IFERROR(GETPIVOTDATA("Average of VEHS(60)",#REF!,"TIMEINT",HT$9,"VEHICLETRAVELTIMEMEASUREMENT",$D104),"--")</f>
        <v>--</v>
      </c>
      <c r="HU104" s="380" t="str">
        <f>IFERROR(GETPIVOTDATA("Average of VEHS(60)",#REF!,"TIMEINT",HU$9,"VEHICLETRAVELTIMEMEASUREMENT",$D104),"--")</f>
        <v>--</v>
      </c>
      <c r="HV104" s="380" t="str">
        <f>IFERROR(GETPIVOTDATA("Average of VEHS(60)",#REF!,"TIMEINT",HV$9,"VEHICLETRAVELTIMEMEASUREMENT",$D104),"--")</f>
        <v>--</v>
      </c>
      <c r="HW104" s="381" t="str">
        <f>IFERROR(GETPIVOTDATA("Average of VEHS(60)",#REF!,"TIMEINT",HW$9,"VEHICLETRAVELTIMEMEASUREMENT",$D104),"--")</f>
        <v>--</v>
      </c>
      <c r="HX104" s="387"/>
      <c r="HY104" s="259" t="str">
        <f t="shared" si="50"/>
        <v>--</v>
      </c>
      <c r="HZ104" s="410" t="str">
        <f t="shared" si="51"/>
        <v>--</v>
      </c>
      <c r="IA104" s="381">
        <f t="shared" si="52"/>
        <v>0</v>
      </c>
      <c r="IB104" s="716"/>
      <c r="IC104" s="379" t="str">
        <f>IFERROR(AVERAGEIFS('VISSIM Travel Time Outputs'!$L:$L,'VISSIM Travel Time Outputs'!$D:$D,$D104,'VISSIM Travel Time Outputs'!$A:$A,"AVG",'VISSIM Travel Time Outputs'!$B:$B,IC$9),"-")</f>
        <v>-</v>
      </c>
      <c r="ID104" s="380" t="str">
        <f>IFERROR(AVERAGEIFS('VISSIM Travel Time Outputs'!$L:$L,'VISSIM Travel Time Outputs'!$D:$D,$D104,'VISSIM Travel Time Outputs'!$A:$A,"AVG",'VISSIM Travel Time Outputs'!$B:$B,ID$9),"-")</f>
        <v>-</v>
      </c>
      <c r="IE104" s="380" t="str">
        <f>IFERROR(AVERAGEIFS('VISSIM Travel Time Outputs'!$L:$L,'VISSIM Travel Time Outputs'!$D:$D,$D104,'VISSIM Travel Time Outputs'!$A:$A,"AVG",'VISSIM Travel Time Outputs'!$B:$B,IE$9),"-")</f>
        <v>-</v>
      </c>
      <c r="IF104" s="380" t="str">
        <f>IFERROR(AVERAGEIFS('VISSIM Travel Time Outputs'!$L:$L,'VISSIM Travel Time Outputs'!$D:$D,$D104,'VISSIM Travel Time Outputs'!$A:$A,"AVG",'VISSIM Travel Time Outputs'!$B:$B,IF$9),"-")</f>
        <v>-</v>
      </c>
      <c r="IG104" s="380" t="str">
        <f>IFERROR(AVERAGEIFS('VISSIM Travel Time Outputs'!$L:$L,'VISSIM Travel Time Outputs'!$D:$D,$D104,'VISSIM Travel Time Outputs'!$A:$A,"AVG",'VISSIM Travel Time Outputs'!$B:$B,IG$9),"-")</f>
        <v>-</v>
      </c>
      <c r="IH104" s="380" t="str">
        <f>IFERROR(AVERAGEIFS('VISSIM Travel Time Outputs'!$L:$L,'VISSIM Travel Time Outputs'!$D:$D,$D104,'VISSIM Travel Time Outputs'!$A:$A,"AVG",'VISSIM Travel Time Outputs'!$B:$B,IH$9),"-")</f>
        <v>-</v>
      </c>
      <c r="II104" s="380" t="str">
        <f>IFERROR(AVERAGEIFS('VISSIM Travel Time Outputs'!$L:$L,'VISSIM Travel Time Outputs'!$D:$D,$D104,'VISSIM Travel Time Outputs'!$A:$A,"AVG",'VISSIM Travel Time Outputs'!$B:$B,II$9),"-")</f>
        <v>-</v>
      </c>
      <c r="IJ104" s="380" t="str">
        <f>IFERROR(AVERAGEIFS('VISSIM Travel Time Outputs'!$L:$L,'VISSIM Travel Time Outputs'!$D:$D,$D104,'VISSIM Travel Time Outputs'!$A:$A,"AVG",'VISSIM Travel Time Outputs'!$B:$B,IJ$9),"-")</f>
        <v>-</v>
      </c>
      <c r="IK104" s="380" t="str">
        <f>IFERROR(AVERAGEIFS('VISSIM Travel Time Outputs'!$L:$L,'VISSIM Travel Time Outputs'!$D:$D,$D104,'VISSIM Travel Time Outputs'!$A:$A,"AVG",'VISSIM Travel Time Outputs'!$B:$B,IK$9),"-")</f>
        <v>-</v>
      </c>
      <c r="IL104" s="380" t="str">
        <f>IFERROR(AVERAGEIFS('VISSIM Travel Time Outputs'!$L:$L,'VISSIM Travel Time Outputs'!$D:$D,$D104,'VISSIM Travel Time Outputs'!$A:$A,"AVG",'VISSIM Travel Time Outputs'!$B:$B,IL$9),"-")</f>
        <v>-</v>
      </c>
      <c r="IM104" s="380" t="str">
        <f>IFERROR(AVERAGEIFS('VISSIM Travel Time Outputs'!$L:$L,'VISSIM Travel Time Outputs'!$D:$D,$D104,'VISSIM Travel Time Outputs'!$A:$A,"AVG",'VISSIM Travel Time Outputs'!$B:$B,IM$9),"-")</f>
        <v>-</v>
      </c>
      <c r="IN104" s="380" t="str">
        <f>IFERROR(AVERAGEIFS('VISSIM Travel Time Outputs'!$L:$L,'VISSIM Travel Time Outputs'!$D:$D,$D104,'VISSIM Travel Time Outputs'!$A:$A,"AVG",'VISSIM Travel Time Outputs'!$B:$B,IN$9),"-")</f>
        <v>-</v>
      </c>
      <c r="IO104" s="380" t="str">
        <f>IFERROR(AVERAGEIFS('VISSIM Travel Time Outputs'!$L:$L,'VISSIM Travel Time Outputs'!$D:$D,$D104,'VISSIM Travel Time Outputs'!$A:$A,"AVG",'VISSIM Travel Time Outputs'!$B:$B,IO$9),"-")</f>
        <v>-</v>
      </c>
      <c r="IP104" s="380" t="str">
        <f>IFERROR(AVERAGEIFS('VISSIM Travel Time Outputs'!$L:$L,'VISSIM Travel Time Outputs'!$D:$D,$D104,'VISSIM Travel Time Outputs'!$A:$A,"AVG",'VISSIM Travel Time Outputs'!$B:$B,IP$9),"-")</f>
        <v>-</v>
      </c>
      <c r="IQ104" s="380" t="str">
        <f>IFERROR(AVERAGEIFS('VISSIM Travel Time Outputs'!$L:$L,'VISSIM Travel Time Outputs'!$D:$D,$D104,'VISSIM Travel Time Outputs'!$A:$A,"AVG",'VISSIM Travel Time Outputs'!$B:$B,IQ$9),"-")</f>
        <v>-</v>
      </c>
      <c r="IR104" s="381" t="str">
        <f>IFERROR(AVERAGEIFS('VISSIM Travel Time Outputs'!$L:$L,'VISSIM Travel Time Outputs'!$D:$D,$D104,'VISSIM Travel Time Outputs'!$A:$A,"AVG",'VISSIM Travel Time Outputs'!$B:$B,IR$9),"-")</f>
        <v>-</v>
      </c>
      <c r="IS104" s="381" t="str">
        <f t="shared" si="53"/>
        <v>--</v>
      </c>
    </row>
    <row r="105" spans="1:253" x14ac:dyDescent="0.25">
      <c r="A105" s="302" t="str">
        <f t="shared" si="34"/>
        <v>H</v>
      </c>
      <c r="B105" s="375">
        <f t="shared" si="54"/>
        <v>96</v>
      </c>
      <c r="C105" s="475">
        <f>INDEX('Input - Travel Times'!$B$3:$AL$103,MATCH($B105,'Input - Travel Times'!$B$3:$B$103,0),MATCH(C$9,'Input - Travel Times'!$B$3:$AL$3,0))</f>
        <v>0</v>
      </c>
      <c r="D105" s="194">
        <f>INDEX('Input - Travel Times'!$B$3:$AS$103,MATCH($B105,'Input - Travel Times'!$B$3:$B$103,0),MATCH(D$9,'Input - Travel Times'!$B$3:$AS$3,0))</f>
        <v>0</v>
      </c>
      <c r="E105" s="582">
        <f>TIME(0,0,INDEX('Input - Travel Times'!$B$3:$AL$103,MATCH($B105,'Input - Travel Times'!$B$3:$B$103,0),MATCH(E$9,'Input - Travel Times'!$B$3:$AL$3,0)))</f>
        <v>0</v>
      </c>
      <c r="F105" s="582">
        <f>TIME(0,0,INDEX('Input - Travel Times'!$B$3:$AL$103,MATCH($B105,'Input - Travel Times'!$B$3:$B$103,0),MATCH(F$9,'Input - Travel Times'!$B$3:$AL$3,0)))</f>
        <v>0</v>
      </c>
      <c r="G105" s="582">
        <f>TIME(0,0,INDEX('Input - Travel Times'!$B$3:$AL$103,MATCH($B105,'Input - Travel Times'!$B$3:$B$103,0),MATCH(G$9,'Input - Travel Times'!$B$3:$AL$3,0)))</f>
        <v>0</v>
      </c>
      <c r="H105" s="173"/>
      <c r="I105" s="259" t="str">
        <f>IFERROR(TIME(0,0,AVERAGEIFS('VISSIM Travel Time Outputs'!$I:$I,'VISSIM Travel Time Outputs'!$D:$D,$D105,'VISSIM Travel Time Outputs'!$A:$A,"AVG",'VISSIM Travel Time Outputs'!$B:$B,I$9)),"-")</f>
        <v>-</v>
      </c>
      <c r="J105" s="36" t="str">
        <f>IFERROR(TIME(0,0,AVERAGEIFS('VISSIM Travel Time Outputs'!$I:$I,'VISSIM Travel Time Outputs'!$D:$D,$D105,'VISSIM Travel Time Outputs'!$A:$A,"AVG",'VISSIM Travel Time Outputs'!$B:$B,J$9)),"-")</f>
        <v>-</v>
      </c>
      <c r="K105" s="36" t="str">
        <f>IFERROR(TIME(0,0,AVERAGEIFS('VISSIM Travel Time Outputs'!$I:$I,'VISSIM Travel Time Outputs'!$D:$D,$D105,'VISSIM Travel Time Outputs'!$A:$A,"AVG",'VISSIM Travel Time Outputs'!$B:$B,K$9)),"-")</f>
        <v>-</v>
      </c>
      <c r="L105" s="36" t="str">
        <f>IFERROR(TIME(0,0,AVERAGEIFS('VISSIM Travel Time Outputs'!$I:$I,'VISSIM Travel Time Outputs'!$D:$D,$D105,'VISSIM Travel Time Outputs'!$A:$A,"AVG",'VISSIM Travel Time Outputs'!$B:$B,L$9)),"-")</f>
        <v>-</v>
      </c>
      <c r="M105" s="36" t="str">
        <f>IFERROR(TIME(0,0,AVERAGEIFS('VISSIM Travel Time Outputs'!$I:$I,'VISSIM Travel Time Outputs'!$D:$D,$D105,'VISSIM Travel Time Outputs'!$A:$A,"AVG",'VISSIM Travel Time Outputs'!$B:$B,M$9)),"-")</f>
        <v>-</v>
      </c>
      <c r="N105" s="36" t="str">
        <f>IFERROR(TIME(0,0,AVERAGEIFS('VISSIM Travel Time Outputs'!$I:$I,'VISSIM Travel Time Outputs'!$D:$D,$D105,'VISSIM Travel Time Outputs'!$A:$A,"AVG",'VISSIM Travel Time Outputs'!$B:$B,N$9)),"-")</f>
        <v>-</v>
      </c>
      <c r="O105" s="36" t="str">
        <f>IFERROR(TIME(0,0,AVERAGEIFS('VISSIM Travel Time Outputs'!$I:$I,'VISSIM Travel Time Outputs'!$D:$D,$D105,'VISSIM Travel Time Outputs'!$A:$A,"AVG",'VISSIM Travel Time Outputs'!$B:$B,O$9)),"-")</f>
        <v>-</v>
      </c>
      <c r="P105" s="36" t="str">
        <f>IFERROR(TIME(0,0,AVERAGEIFS('VISSIM Travel Time Outputs'!$I:$I,'VISSIM Travel Time Outputs'!$D:$D,$D105,'VISSIM Travel Time Outputs'!$A:$A,"AVG",'VISSIM Travel Time Outputs'!$B:$B,P$9)),"-")</f>
        <v>-</v>
      </c>
      <c r="Q105" s="36" t="str">
        <f>IFERROR(TIME(0,0,AVERAGEIFS('VISSIM Travel Time Outputs'!$I:$I,'VISSIM Travel Time Outputs'!$D:$D,$D105,'VISSIM Travel Time Outputs'!$A:$A,"AVG",'VISSIM Travel Time Outputs'!$B:$B,Q$9)),"-")</f>
        <v>-</v>
      </c>
      <c r="R105" s="36" t="str">
        <f>IFERROR(TIME(0,0,AVERAGEIFS('VISSIM Travel Time Outputs'!$I:$I,'VISSIM Travel Time Outputs'!$D:$D,$D105,'VISSIM Travel Time Outputs'!$A:$A,"AVG",'VISSIM Travel Time Outputs'!$B:$B,R$9)),"-")</f>
        <v>-</v>
      </c>
      <c r="S105" s="36" t="str">
        <f>IFERROR(TIME(0,0,AVERAGEIFS('VISSIM Travel Time Outputs'!$I:$I,'VISSIM Travel Time Outputs'!$D:$D,$D105,'VISSIM Travel Time Outputs'!$A:$A,"AVG",'VISSIM Travel Time Outputs'!$B:$B,S$9)),"-")</f>
        <v>-</v>
      </c>
      <c r="T105" s="36" t="str">
        <f>IFERROR(TIME(0,0,AVERAGEIFS('VISSIM Travel Time Outputs'!$I:$I,'VISSIM Travel Time Outputs'!$D:$D,$D105,'VISSIM Travel Time Outputs'!$A:$A,"AVG",'VISSIM Travel Time Outputs'!$B:$B,T$9)),"-")</f>
        <v>-</v>
      </c>
      <c r="U105" s="36" t="str">
        <f>IFERROR(TIME(0,0,AVERAGEIFS('VISSIM Travel Time Outputs'!$I:$I,'VISSIM Travel Time Outputs'!$D:$D,$D105,'VISSIM Travel Time Outputs'!$A:$A,"AVG",'VISSIM Travel Time Outputs'!$B:$B,U$9)),"-")</f>
        <v>-</v>
      </c>
      <c r="V105" s="36" t="str">
        <f>IFERROR(TIME(0,0,AVERAGEIFS('VISSIM Travel Time Outputs'!$I:$I,'VISSIM Travel Time Outputs'!$D:$D,$D105,'VISSIM Travel Time Outputs'!$A:$A,"AVG",'VISSIM Travel Time Outputs'!$B:$B,V$9)),"-")</f>
        <v>-</v>
      </c>
      <c r="W105" s="36" t="str">
        <f>IFERROR(TIME(0,0,AVERAGEIFS('VISSIM Travel Time Outputs'!$I:$I,'VISSIM Travel Time Outputs'!$D:$D,$D105,'VISSIM Travel Time Outputs'!$A:$A,"AVG",'VISSIM Travel Time Outputs'!$B:$B,W$9)),"-")</f>
        <v>-</v>
      </c>
      <c r="X105" s="177" t="str">
        <f>IFERROR(TIME(0,0,AVERAGEIFS('VISSIM Travel Time Outputs'!$I:$I,'VISSIM Travel Time Outputs'!$D:$D,$D105,'VISSIM Travel Time Outputs'!$A:$A,"AVG",'VISSIM Travel Time Outputs'!$B:$B,X$9)),"-")</f>
        <v>-</v>
      </c>
      <c r="Y105" s="304"/>
      <c r="Z105" s="379" t="str">
        <f>IFERROR(AVERAGEIFS('VISSIM Travel Time Outputs'!$F:$F,'VISSIM Travel Time Outputs'!$D:$D,$D105,'VISSIM Travel Time Outputs'!$A:$A,"AVG",'VISSIM Travel Time Outputs'!$B:$B,Z$9),"-")</f>
        <v>-</v>
      </c>
      <c r="AA105" s="380" t="str">
        <f>IFERROR(AVERAGEIFS('VISSIM Travel Time Outputs'!$F:$F,'VISSIM Travel Time Outputs'!$D:$D,$D105,'VISSIM Travel Time Outputs'!$A:$A,"AVG",'VISSIM Travel Time Outputs'!$B:$B,AA$9),"-")</f>
        <v>-</v>
      </c>
      <c r="AB105" s="380" t="str">
        <f>IFERROR(AVERAGEIFS('VISSIM Travel Time Outputs'!$F:$F,'VISSIM Travel Time Outputs'!$D:$D,$D105,'VISSIM Travel Time Outputs'!$A:$A,"AVG",'VISSIM Travel Time Outputs'!$B:$B,AB$9),"-")</f>
        <v>-</v>
      </c>
      <c r="AC105" s="380" t="str">
        <f>IFERROR(AVERAGEIFS('VISSIM Travel Time Outputs'!$F:$F,'VISSIM Travel Time Outputs'!$D:$D,$D105,'VISSIM Travel Time Outputs'!$A:$A,"AVG",'VISSIM Travel Time Outputs'!$B:$B,AC$9),"-")</f>
        <v>-</v>
      </c>
      <c r="AD105" s="380" t="str">
        <f>IFERROR(AVERAGEIFS('VISSIM Travel Time Outputs'!$F:$F,'VISSIM Travel Time Outputs'!$D:$D,$D105,'VISSIM Travel Time Outputs'!$A:$A,"AVG",'VISSIM Travel Time Outputs'!$B:$B,AD$9),"-")</f>
        <v>-</v>
      </c>
      <c r="AE105" s="380" t="str">
        <f>IFERROR(AVERAGEIFS('VISSIM Travel Time Outputs'!$F:$F,'VISSIM Travel Time Outputs'!$D:$D,$D105,'VISSIM Travel Time Outputs'!$A:$A,"AVG",'VISSIM Travel Time Outputs'!$B:$B,AE$9),"-")</f>
        <v>-</v>
      </c>
      <c r="AF105" s="380" t="str">
        <f>IFERROR(AVERAGEIFS('VISSIM Travel Time Outputs'!$F:$F,'VISSIM Travel Time Outputs'!$D:$D,$D105,'VISSIM Travel Time Outputs'!$A:$A,"AVG",'VISSIM Travel Time Outputs'!$B:$B,AF$9),"-")</f>
        <v>-</v>
      </c>
      <c r="AG105" s="380" t="str">
        <f>IFERROR(AVERAGEIFS('VISSIM Travel Time Outputs'!$F:$F,'VISSIM Travel Time Outputs'!$D:$D,$D105,'VISSIM Travel Time Outputs'!$A:$A,"AVG",'VISSIM Travel Time Outputs'!$B:$B,AG$9),"-")</f>
        <v>-</v>
      </c>
      <c r="AH105" s="380" t="str">
        <f>IFERROR(AVERAGEIFS('VISSIM Travel Time Outputs'!$F:$F,'VISSIM Travel Time Outputs'!$D:$D,$D105,'VISSIM Travel Time Outputs'!$A:$A,"AVG",'VISSIM Travel Time Outputs'!$B:$B,AH$9),"-")</f>
        <v>-</v>
      </c>
      <c r="AI105" s="380" t="str">
        <f>IFERROR(AVERAGEIFS('VISSIM Travel Time Outputs'!$F:$F,'VISSIM Travel Time Outputs'!$D:$D,$D105,'VISSIM Travel Time Outputs'!$A:$A,"AVG",'VISSIM Travel Time Outputs'!$B:$B,AI$9),"-")</f>
        <v>-</v>
      </c>
      <c r="AJ105" s="380" t="str">
        <f>IFERROR(AVERAGEIFS('VISSIM Travel Time Outputs'!$F:$F,'VISSIM Travel Time Outputs'!$D:$D,$D105,'VISSIM Travel Time Outputs'!$A:$A,"AVG",'VISSIM Travel Time Outputs'!$B:$B,AJ$9),"-")</f>
        <v>-</v>
      </c>
      <c r="AK105" s="380" t="str">
        <f>IFERROR(AVERAGEIFS('VISSIM Travel Time Outputs'!$F:$F,'VISSIM Travel Time Outputs'!$D:$D,$D105,'VISSIM Travel Time Outputs'!$A:$A,"AVG",'VISSIM Travel Time Outputs'!$B:$B,AK$9),"-")</f>
        <v>-</v>
      </c>
      <c r="AL105" s="380" t="str">
        <f>IFERROR(AVERAGEIFS('VISSIM Travel Time Outputs'!$F:$F,'VISSIM Travel Time Outputs'!$D:$D,$D105,'VISSIM Travel Time Outputs'!$A:$A,"AVG",'VISSIM Travel Time Outputs'!$B:$B,AL$9),"-")</f>
        <v>-</v>
      </c>
      <c r="AM105" s="380" t="str">
        <f>IFERROR(AVERAGEIFS('VISSIM Travel Time Outputs'!$F:$F,'VISSIM Travel Time Outputs'!$D:$D,$D105,'VISSIM Travel Time Outputs'!$A:$A,"AVG",'VISSIM Travel Time Outputs'!$B:$B,AM$9),"-")</f>
        <v>-</v>
      </c>
      <c r="AN105" s="380" t="str">
        <f>IFERROR(AVERAGEIFS('VISSIM Travel Time Outputs'!$F:$F,'VISSIM Travel Time Outputs'!$D:$D,$D105,'VISSIM Travel Time Outputs'!$A:$A,"AVG",'VISSIM Travel Time Outputs'!$B:$B,AN$9),"-")</f>
        <v>-</v>
      </c>
      <c r="AO105" s="381" t="str">
        <f>IFERROR(AVERAGEIFS('VISSIM Travel Time Outputs'!$F:$F,'VISSIM Travel Time Outputs'!$D:$D,$D105,'VISSIM Travel Time Outputs'!$A:$A,"AVG",'VISSIM Travel Time Outputs'!$B:$B,AO$9),"-")</f>
        <v>-</v>
      </c>
      <c r="AP105" s="387"/>
      <c r="AQ105" s="259" t="str">
        <f t="shared" si="35"/>
        <v>--</v>
      </c>
      <c r="AR105" s="410" t="str">
        <f t="shared" si="36"/>
        <v>--</v>
      </c>
      <c r="AS105" s="381">
        <f t="shared" si="37"/>
        <v>0</v>
      </c>
      <c r="AT105" s="305"/>
      <c r="AU105" s="259" t="str">
        <f>IFERROR(TIME(0,0,AVERAGEIFS('VISSIM Travel Time Outputs'!$J:$J,'VISSIM Travel Time Outputs'!$D:$D,$D105,'VISSIM Travel Time Outputs'!$A:$A,"AVG",'VISSIM Travel Time Outputs'!$B:$B,AU$9)),"-")</f>
        <v>-</v>
      </c>
      <c r="AV105" s="36" t="str">
        <f>IFERROR(TIME(0,0,AVERAGEIFS('VISSIM Travel Time Outputs'!$J:$J,'VISSIM Travel Time Outputs'!$D:$D,$D105,'VISSIM Travel Time Outputs'!$A:$A,"AVG",'VISSIM Travel Time Outputs'!$B:$B,AV$9)),"-")</f>
        <v>-</v>
      </c>
      <c r="AW105" s="36" t="str">
        <f>IFERROR(TIME(0,0,AVERAGEIFS('VISSIM Travel Time Outputs'!$J:$J,'VISSIM Travel Time Outputs'!$D:$D,$D105,'VISSIM Travel Time Outputs'!$A:$A,"AVG",'VISSIM Travel Time Outputs'!$B:$B,AW$9)),"-")</f>
        <v>-</v>
      </c>
      <c r="AX105" s="36" t="str">
        <f>IFERROR(TIME(0,0,AVERAGEIFS('VISSIM Travel Time Outputs'!$J:$J,'VISSIM Travel Time Outputs'!$D:$D,$D105,'VISSIM Travel Time Outputs'!$A:$A,"AVG",'VISSIM Travel Time Outputs'!$B:$B,AX$9)),"-")</f>
        <v>-</v>
      </c>
      <c r="AY105" s="36" t="str">
        <f>IFERROR(TIME(0,0,AVERAGEIFS('VISSIM Travel Time Outputs'!$J:$J,'VISSIM Travel Time Outputs'!$D:$D,$D105,'VISSIM Travel Time Outputs'!$A:$A,"AVG",'VISSIM Travel Time Outputs'!$B:$B,AY$9)),"-")</f>
        <v>-</v>
      </c>
      <c r="AZ105" s="36" t="str">
        <f>IFERROR(TIME(0,0,AVERAGEIFS('VISSIM Travel Time Outputs'!$J:$J,'VISSIM Travel Time Outputs'!$D:$D,$D105,'VISSIM Travel Time Outputs'!$A:$A,"AVG",'VISSIM Travel Time Outputs'!$B:$B,AZ$9)),"-")</f>
        <v>-</v>
      </c>
      <c r="BA105" s="36" t="str">
        <f>IFERROR(TIME(0,0,AVERAGEIFS('VISSIM Travel Time Outputs'!$J:$J,'VISSIM Travel Time Outputs'!$D:$D,$D105,'VISSIM Travel Time Outputs'!$A:$A,"AVG",'VISSIM Travel Time Outputs'!$B:$B,BA$9)),"-")</f>
        <v>-</v>
      </c>
      <c r="BB105" s="36" t="str">
        <f>IFERROR(TIME(0,0,AVERAGEIFS('VISSIM Travel Time Outputs'!$J:$J,'VISSIM Travel Time Outputs'!$D:$D,$D105,'VISSIM Travel Time Outputs'!$A:$A,"AVG",'VISSIM Travel Time Outputs'!$B:$B,BB$9)),"-")</f>
        <v>-</v>
      </c>
      <c r="BC105" s="36" t="str">
        <f>IFERROR(TIME(0,0,AVERAGEIFS('VISSIM Travel Time Outputs'!$J:$J,'VISSIM Travel Time Outputs'!$D:$D,$D105,'VISSIM Travel Time Outputs'!$A:$A,"AVG",'VISSIM Travel Time Outputs'!$B:$B,BC$9)),"-")</f>
        <v>-</v>
      </c>
      <c r="BD105" s="36" t="str">
        <f>IFERROR(TIME(0,0,AVERAGEIFS('VISSIM Travel Time Outputs'!$J:$J,'VISSIM Travel Time Outputs'!$D:$D,$D105,'VISSIM Travel Time Outputs'!$A:$A,"AVG",'VISSIM Travel Time Outputs'!$B:$B,BD$9)),"-")</f>
        <v>-</v>
      </c>
      <c r="BE105" s="36" t="str">
        <f>IFERROR(TIME(0,0,AVERAGEIFS('VISSIM Travel Time Outputs'!$J:$J,'VISSIM Travel Time Outputs'!$D:$D,$D105,'VISSIM Travel Time Outputs'!$A:$A,"AVG",'VISSIM Travel Time Outputs'!$B:$B,BE$9)),"-")</f>
        <v>-</v>
      </c>
      <c r="BF105" s="36" t="str">
        <f>IFERROR(TIME(0,0,AVERAGEIFS('VISSIM Travel Time Outputs'!$J:$J,'VISSIM Travel Time Outputs'!$D:$D,$D105,'VISSIM Travel Time Outputs'!$A:$A,"AVG",'VISSIM Travel Time Outputs'!$B:$B,BF$9)),"-")</f>
        <v>-</v>
      </c>
      <c r="BG105" s="36" t="str">
        <f>IFERROR(TIME(0,0,AVERAGEIFS('VISSIM Travel Time Outputs'!$J:$J,'VISSIM Travel Time Outputs'!$D:$D,$D105,'VISSIM Travel Time Outputs'!$A:$A,"AVG",'VISSIM Travel Time Outputs'!$B:$B,BG$9)),"-")</f>
        <v>-</v>
      </c>
      <c r="BH105" s="36" t="str">
        <f>IFERROR(TIME(0,0,AVERAGEIFS('VISSIM Travel Time Outputs'!$J:$J,'VISSIM Travel Time Outputs'!$D:$D,$D105,'VISSIM Travel Time Outputs'!$A:$A,"AVG",'VISSIM Travel Time Outputs'!$B:$B,BH$9)),"-")</f>
        <v>-</v>
      </c>
      <c r="BI105" s="36" t="str">
        <f>IFERROR(TIME(0,0,AVERAGEIFS('VISSIM Travel Time Outputs'!$J:$J,'VISSIM Travel Time Outputs'!$D:$D,$D105,'VISSIM Travel Time Outputs'!$A:$A,"AVG",'VISSIM Travel Time Outputs'!$B:$B,BI$9)),"-")</f>
        <v>-</v>
      </c>
      <c r="BJ105" s="177" t="str">
        <f>IFERROR(TIME(0,0,AVERAGEIFS('VISSIM Travel Time Outputs'!$J:$J,'VISSIM Travel Time Outputs'!$D:$D,$D105,'VISSIM Travel Time Outputs'!$A:$A,"AVG",'VISSIM Travel Time Outputs'!$B:$B,BJ$9)),"-")</f>
        <v>-</v>
      </c>
      <c r="BK105" s="164"/>
      <c r="BL105" s="379" t="str">
        <f>IFERROR(AVERAGEIFS('VISSIM Travel Time Outputs'!$G:$G,'VISSIM Travel Time Outputs'!$D:$D,$D105,'VISSIM Travel Time Outputs'!$A:$A,"AVG",'VISSIM Travel Time Outputs'!$B:$B,BL$9),"-")</f>
        <v>-</v>
      </c>
      <c r="BM105" s="380" t="str">
        <f>IFERROR(AVERAGEIFS('VISSIM Travel Time Outputs'!$G:$G,'VISSIM Travel Time Outputs'!$D:$D,$D105,'VISSIM Travel Time Outputs'!$A:$A,"AVG",'VISSIM Travel Time Outputs'!$B:$B,BM$9),"-")</f>
        <v>-</v>
      </c>
      <c r="BN105" s="380" t="str">
        <f>IFERROR(AVERAGEIFS('VISSIM Travel Time Outputs'!$G:$G,'VISSIM Travel Time Outputs'!$D:$D,$D105,'VISSIM Travel Time Outputs'!$A:$A,"AVG",'VISSIM Travel Time Outputs'!$B:$B,BN$9),"-")</f>
        <v>-</v>
      </c>
      <c r="BO105" s="380" t="str">
        <f>IFERROR(AVERAGEIFS('VISSIM Travel Time Outputs'!$G:$G,'VISSIM Travel Time Outputs'!$D:$D,$D105,'VISSIM Travel Time Outputs'!$A:$A,"AVG",'VISSIM Travel Time Outputs'!$B:$B,BO$9),"-")</f>
        <v>-</v>
      </c>
      <c r="BP105" s="380" t="str">
        <f>IFERROR(AVERAGEIFS('VISSIM Travel Time Outputs'!$G:$G,'VISSIM Travel Time Outputs'!$D:$D,$D105,'VISSIM Travel Time Outputs'!$A:$A,"AVG",'VISSIM Travel Time Outputs'!$B:$B,BP$9),"-")</f>
        <v>-</v>
      </c>
      <c r="BQ105" s="380" t="str">
        <f>IFERROR(AVERAGEIFS('VISSIM Travel Time Outputs'!$G:$G,'VISSIM Travel Time Outputs'!$D:$D,$D105,'VISSIM Travel Time Outputs'!$A:$A,"AVG",'VISSIM Travel Time Outputs'!$B:$B,BQ$9),"-")</f>
        <v>-</v>
      </c>
      <c r="BR105" s="380" t="str">
        <f>IFERROR(AVERAGEIFS('VISSIM Travel Time Outputs'!$G:$G,'VISSIM Travel Time Outputs'!$D:$D,$D105,'VISSIM Travel Time Outputs'!$A:$A,"AVG",'VISSIM Travel Time Outputs'!$B:$B,BR$9),"-")</f>
        <v>-</v>
      </c>
      <c r="BS105" s="380" t="str">
        <f>IFERROR(AVERAGEIFS('VISSIM Travel Time Outputs'!$G:$G,'VISSIM Travel Time Outputs'!$D:$D,$D105,'VISSIM Travel Time Outputs'!$A:$A,"AVG",'VISSIM Travel Time Outputs'!$B:$B,BS$9),"-")</f>
        <v>-</v>
      </c>
      <c r="BT105" s="380" t="str">
        <f>IFERROR(AVERAGEIFS('VISSIM Travel Time Outputs'!$G:$G,'VISSIM Travel Time Outputs'!$D:$D,$D105,'VISSIM Travel Time Outputs'!$A:$A,"AVG",'VISSIM Travel Time Outputs'!$B:$B,BT$9),"-")</f>
        <v>-</v>
      </c>
      <c r="BU105" s="380" t="str">
        <f>IFERROR(AVERAGEIFS('VISSIM Travel Time Outputs'!$G:$G,'VISSIM Travel Time Outputs'!$D:$D,$D105,'VISSIM Travel Time Outputs'!$A:$A,"AVG",'VISSIM Travel Time Outputs'!$B:$B,BU$9),"-")</f>
        <v>-</v>
      </c>
      <c r="BV105" s="380" t="str">
        <f>IFERROR(AVERAGEIFS('VISSIM Travel Time Outputs'!$G:$G,'VISSIM Travel Time Outputs'!$D:$D,$D105,'VISSIM Travel Time Outputs'!$A:$A,"AVG",'VISSIM Travel Time Outputs'!$B:$B,BV$9),"-")</f>
        <v>-</v>
      </c>
      <c r="BW105" s="380" t="str">
        <f>IFERROR(AVERAGEIFS('VISSIM Travel Time Outputs'!$G:$G,'VISSIM Travel Time Outputs'!$D:$D,$D105,'VISSIM Travel Time Outputs'!$A:$A,"AVG",'VISSIM Travel Time Outputs'!$B:$B,BW$9),"-")</f>
        <v>-</v>
      </c>
      <c r="BX105" s="380" t="str">
        <f>IFERROR(AVERAGEIFS('VISSIM Travel Time Outputs'!$G:$G,'VISSIM Travel Time Outputs'!$D:$D,$D105,'VISSIM Travel Time Outputs'!$A:$A,"AVG",'VISSIM Travel Time Outputs'!$B:$B,BX$9),"-")</f>
        <v>-</v>
      </c>
      <c r="BY105" s="380" t="str">
        <f>IFERROR(AVERAGEIFS('VISSIM Travel Time Outputs'!$G:$G,'VISSIM Travel Time Outputs'!$D:$D,$D105,'VISSIM Travel Time Outputs'!$A:$A,"AVG",'VISSIM Travel Time Outputs'!$B:$B,BY$9),"-")</f>
        <v>-</v>
      </c>
      <c r="BZ105" s="380" t="str">
        <f>IFERROR(AVERAGEIFS('VISSIM Travel Time Outputs'!$G:$G,'VISSIM Travel Time Outputs'!$D:$D,$D105,'VISSIM Travel Time Outputs'!$A:$A,"AVG",'VISSIM Travel Time Outputs'!$B:$B,BZ$9),"-")</f>
        <v>-</v>
      </c>
      <c r="CA105" s="381" t="str">
        <f>IFERROR(AVERAGEIFS('VISSIM Travel Time Outputs'!$G:$G,'VISSIM Travel Time Outputs'!$D:$D,$D105,'VISSIM Travel Time Outputs'!$A:$A,"AVG",'VISSIM Travel Time Outputs'!$B:$B,CA$9),"-")</f>
        <v>-</v>
      </c>
      <c r="CB105" s="304"/>
      <c r="CC105" s="259" t="str">
        <f t="shared" si="38"/>
        <v>--</v>
      </c>
      <c r="CD105" s="410" t="str">
        <f t="shared" si="39"/>
        <v>--</v>
      </c>
      <c r="CE105" s="381">
        <f t="shared" si="40"/>
        <v>0</v>
      </c>
      <c r="CF105" s="387"/>
      <c r="CG105" s="259" t="str">
        <f>IFERROR(GETPIVOTDATA("Average of TRAVTM(31)",#REF!,"TIMEINT",CG$9,"VEHICLETRAVELTIMEMEASUREMENT",$D105)/3600/24,"--")</f>
        <v>--</v>
      </c>
      <c r="CH105" s="36" t="str">
        <f>IFERROR(GETPIVOTDATA("Average of TRAVTM(31)",#REF!,"TIMEINT",CH$9,"VEHICLETRAVELTIMEMEASUREMENT",$D105)/3600/24,"--")</f>
        <v>--</v>
      </c>
      <c r="CI105" s="36" t="str">
        <f>IFERROR(GETPIVOTDATA("Average of TRAVTM(31)",#REF!,"TIMEINT",CI$9,"VEHICLETRAVELTIMEMEASUREMENT",$D105)/3600/24,"--")</f>
        <v>--</v>
      </c>
      <c r="CJ105" s="36" t="str">
        <f>IFERROR(GETPIVOTDATA("Average of TRAVTM(31)",#REF!,"TIMEINT",CJ$9,"VEHICLETRAVELTIMEMEASUREMENT",$D105)/3600/24,"--")</f>
        <v>--</v>
      </c>
      <c r="CK105" s="36" t="str">
        <f>IFERROR(GETPIVOTDATA("Average of TRAVTM(31)",#REF!,"TIMEINT",CK$9,"VEHICLETRAVELTIMEMEASUREMENT",$D105)/3600/24,"--")</f>
        <v>--</v>
      </c>
      <c r="CL105" s="36" t="str">
        <f>IFERROR(GETPIVOTDATA("Average of TRAVTM(31)",#REF!,"TIMEINT",CL$9,"VEHICLETRAVELTIMEMEASUREMENT",$D105)/3600/24,"--")</f>
        <v>--</v>
      </c>
      <c r="CM105" s="36" t="str">
        <f>IFERROR(GETPIVOTDATA("Average of TRAVTM(31)",#REF!,"TIMEINT",CM$9,"VEHICLETRAVELTIMEMEASUREMENT",$D105)/3600/24,"--")</f>
        <v>--</v>
      </c>
      <c r="CN105" s="36" t="str">
        <f>IFERROR(GETPIVOTDATA("Average of TRAVTM(31)",#REF!,"TIMEINT",CN$9,"VEHICLETRAVELTIMEMEASUREMENT",$D105)/3600/24,"--")</f>
        <v>--</v>
      </c>
      <c r="CO105" s="36" t="str">
        <f>IFERROR(GETPIVOTDATA("Average of TRAVTM(31)",#REF!,"TIMEINT",CO$9,"VEHICLETRAVELTIMEMEASUREMENT",$D105)/3600/24,"--")</f>
        <v>--</v>
      </c>
      <c r="CP105" s="36" t="str">
        <f>IFERROR(GETPIVOTDATA("Average of TRAVTM(31)",#REF!,"TIMEINT",CP$9,"VEHICLETRAVELTIMEMEASUREMENT",$D105)/3600/24,"--")</f>
        <v>--</v>
      </c>
      <c r="CQ105" s="36" t="str">
        <f>IFERROR(GETPIVOTDATA("Average of TRAVTM(31)",#REF!,"TIMEINT",CQ$9,"VEHICLETRAVELTIMEMEASUREMENT",$D105)/3600/24,"--")</f>
        <v>--</v>
      </c>
      <c r="CR105" s="36" t="str">
        <f>IFERROR(GETPIVOTDATA("Average of TRAVTM(31)",#REF!,"TIMEINT",CR$9,"VEHICLETRAVELTIMEMEASUREMENT",$D105)/3600/24,"--")</f>
        <v>--</v>
      </c>
      <c r="CS105" s="36" t="str">
        <f>IFERROR(GETPIVOTDATA("Average of TRAVTM(31)",#REF!,"TIMEINT",CS$9,"VEHICLETRAVELTIMEMEASUREMENT",$D105)/3600/24,"--")</f>
        <v>--</v>
      </c>
      <c r="CT105" s="36" t="str">
        <f>IFERROR(GETPIVOTDATA("Average of TRAVTM(31)",#REF!,"TIMEINT",CT$9,"VEHICLETRAVELTIMEMEASUREMENT",$D105)/3600/24,"--")</f>
        <v>--</v>
      </c>
      <c r="CU105" s="36" t="str">
        <f>IFERROR(GETPIVOTDATA("Average of TRAVTM(31)",#REF!,"TIMEINT",CU$9,"VEHICLETRAVELTIMEMEASUREMENT",$D105)/3600/24,"--")</f>
        <v>--</v>
      </c>
      <c r="CV105" s="177" t="str">
        <f>IFERROR(GETPIVOTDATA("Average of TRAVTM(31)",#REF!,"TIMEINT",CV$9,"VEHICLETRAVELTIMEMEASUREMENT",$D105)/3600/24,"--")</f>
        <v>--</v>
      </c>
      <c r="CW105" s="387"/>
      <c r="CX105" s="379" t="str">
        <f>IFERROR(GETPIVOTDATA("Average of VEHS(31)",#REF!,"TIMEINT",CX$9,"VEHICLETRAVELTIMEMEASUREMENT",$D105),"--")</f>
        <v>--</v>
      </c>
      <c r="CY105" s="380" t="str">
        <f>IFERROR(GETPIVOTDATA("Average of VEHS(31)",#REF!,"TIMEINT",CY$9,"VEHICLETRAVELTIMEMEASUREMENT",$D105),"--")</f>
        <v>--</v>
      </c>
      <c r="CZ105" s="380" t="str">
        <f>IFERROR(GETPIVOTDATA("Average of VEHS(31)",#REF!,"TIMEINT",CZ$9,"VEHICLETRAVELTIMEMEASUREMENT",$D105),"--")</f>
        <v>--</v>
      </c>
      <c r="DA105" s="380" t="str">
        <f>IFERROR(GETPIVOTDATA("Average of VEHS(31)",#REF!,"TIMEINT",DA$9,"VEHICLETRAVELTIMEMEASUREMENT",$D105),"--")</f>
        <v>--</v>
      </c>
      <c r="DB105" s="380" t="str">
        <f>IFERROR(GETPIVOTDATA("Average of VEHS(31)",#REF!,"TIMEINT",DB$9,"VEHICLETRAVELTIMEMEASUREMENT",$D105),"--")</f>
        <v>--</v>
      </c>
      <c r="DC105" s="380" t="str">
        <f>IFERROR(GETPIVOTDATA("Average of VEHS(31)",#REF!,"TIMEINT",DC$9,"VEHICLETRAVELTIMEMEASUREMENT",$D105),"--")</f>
        <v>--</v>
      </c>
      <c r="DD105" s="380" t="str">
        <f>IFERROR(GETPIVOTDATA("Average of VEHS(31)",#REF!,"TIMEINT",DD$9,"VEHICLETRAVELTIMEMEASUREMENT",$D105),"--")</f>
        <v>--</v>
      </c>
      <c r="DE105" s="380" t="str">
        <f>IFERROR(GETPIVOTDATA("Average of VEHS(31)",#REF!,"TIMEINT",DE$9,"VEHICLETRAVELTIMEMEASUREMENT",$D105),"--")</f>
        <v>--</v>
      </c>
      <c r="DF105" s="380" t="str">
        <f>IFERROR(GETPIVOTDATA("Average of VEHS(31)",#REF!,"TIMEINT",DF$9,"VEHICLETRAVELTIMEMEASUREMENT",$D105),"--")</f>
        <v>--</v>
      </c>
      <c r="DG105" s="380" t="str">
        <f>IFERROR(GETPIVOTDATA("Average of VEHS(31)",#REF!,"TIMEINT",DG$9,"VEHICLETRAVELTIMEMEASUREMENT",$D105),"--")</f>
        <v>--</v>
      </c>
      <c r="DH105" s="380" t="str">
        <f>IFERROR(GETPIVOTDATA("Average of VEHS(31)",#REF!,"TIMEINT",DH$9,"VEHICLETRAVELTIMEMEASUREMENT",$D105),"--")</f>
        <v>--</v>
      </c>
      <c r="DI105" s="380" t="str">
        <f>IFERROR(GETPIVOTDATA("Average of VEHS(31)",#REF!,"TIMEINT",DI$9,"VEHICLETRAVELTIMEMEASUREMENT",$D105),"--")</f>
        <v>--</v>
      </c>
      <c r="DJ105" s="380" t="str">
        <f>IFERROR(GETPIVOTDATA("Average of VEHS(31)",#REF!,"TIMEINT",DJ$9,"VEHICLETRAVELTIMEMEASUREMENT",$D105),"--")</f>
        <v>--</v>
      </c>
      <c r="DK105" s="380" t="str">
        <f>IFERROR(GETPIVOTDATA("Average of VEHS(31)",#REF!,"TIMEINT",DK$9,"VEHICLETRAVELTIMEMEASUREMENT",$D105),"--")</f>
        <v>--</v>
      </c>
      <c r="DL105" s="380" t="str">
        <f>IFERROR(GETPIVOTDATA("Average of VEHS(31)",#REF!,"TIMEINT",DL$9,"VEHICLETRAVELTIMEMEASUREMENT",$D105),"--")</f>
        <v>--</v>
      </c>
      <c r="DM105" s="381" t="str">
        <f>IFERROR(GETPIVOTDATA("Average of VEHS(31)",#REF!,"TIMEINT",DM$9,"VEHICLETRAVELTIMEMEASUREMENT",$D105),"--")</f>
        <v>--</v>
      </c>
      <c r="DN105" s="387"/>
      <c r="DO105" s="259" t="str">
        <f t="shared" si="41"/>
        <v>--</v>
      </c>
      <c r="DP105" s="410" t="str">
        <f t="shared" si="42"/>
        <v>--</v>
      </c>
      <c r="DQ105" s="381">
        <f t="shared" si="43"/>
        <v>0</v>
      </c>
      <c r="DR105" s="305"/>
      <c r="DS105" s="259" t="str">
        <f>IFERROR(TIME(0,0,AVERAGEIFS('VISSIM Travel Time Outputs'!$K:$K,'VISSIM Travel Time Outputs'!$D:$D,$D105,'VISSIM Travel Time Outputs'!$A:$A,"AVG",'VISSIM Travel Time Outputs'!$B:$B,DS$9)),"-")</f>
        <v>-</v>
      </c>
      <c r="DT105" s="36" t="str">
        <f>IFERROR(TIME(0,0,AVERAGEIFS('VISSIM Travel Time Outputs'!$K:$K,'VISSIM Travel Time Outputs'!$D:$D,$D105,'VISSIM Travel Time Outputs'!$A:$A,"AVG",'VISSIM Travel Time Outputs'!$B:$B,DT$9)),"-")</f>
        <v>-</v>
      </c>
      <c r="DU105" s="36" t="str">
        <f>IFERROR(TIME(0,0,AVERAGEIFS('VISSIM Travel Time Outputs'!$K:$K,'VISSIM Travel Time Outputs'!$D:$D,$D105,'VISSIM Travel Time Outputs'!$A:$A,"AVG",'VISSIM Travel Time Outputs'!$B:$B,DU$9)),"-")</f>
        <v>-</v>
      </c>
      <c r="DV105" s="36" t="str">
        <f>IFERROR(TIME(0,0,AVERAGEIFS('VISSIM Travel Time Outputs'!$K:$K,'VISSIM Travel Time Outputs'!$D:$D,$D105,'VISSIM Travel Time Outputs'!$A:$A,"AVG",'VISSIM Travel Time Outputs'!$B:$B,DV$9)),"-")</f>
        <v>-</v>
      </c>
      <c r="DW105" s="36" t="str">
        <f>IFERROR(TIME(0,0,AVERAGEIFS('VISSIM Travel Time Outputs'!$K:$K,'VISSIM Travel Time Outputs'!$D:$D,$D105,'VISSIM Travel Time Outputs'!$A:$A,"AVG",'VISSIM Travel Time Outputs'!$B:$B,DW$9)),"-")</f>
        <v>-</v>
      </c>
      <c r="DX105" s="36" t="str">
        <f>IFERROR(TIME(0,0,AVERAGEIFS('VISSIM Travel Time Outputs'!$K:$K,'VISSIM Travel Time Outputs'!$D:$D,$D105,'VISSIM Travel Time Outputs'!$A:$A,"AVG",'VISSIM Travel Time Outputs'!$B:$B,DX$9)),"-")</f>
        <v>-</v>
      </c>
      <c r="DY105" s="36" t="str">
        <f>IFERROR(TIME(0,0,AVERAGEIFS('VISSIM Travel Time Outputs'!$K:$K,'VISSIM Travel Time Outputs'!$D:$D,$D105,'VISSIM Travel Time Outputs'!$A:$A,"AVG",'VISSIM Travel Time Outputs'!$B:$B,DY$9)),"-")</f>
        <v>-</v>
      </c>
      <c r="DZ105" s="36" t="str">
        <f>IFERROR(TIME(0,0,AVERAGEIFS('VISSIM Travel Time Outputs'!$K:$K,'VISSIM Travel Time Outputs'!$D:$D,$D105,'VISSIM Travel Time Outputs'!$A:$A,"AVG",'VISSIM Travel Time Outputs'!$B:$B,DZ$9)),"-")</f>
        <v>-</v>
      </c>
      <c r="EA105" s="36" t="str">
        <f>IFERROR(TIME(0,0,AVERAGEIFS('VISSIM Travel Time Outputs'!$K:$K,'VISSIM Travel Time Outputs'!$D:$D,$D105,'VISSIM Travel Time Outputs'!$A:$A,"AVG",'VISSIM Travel Time Outputs'!$B:$B,EA$9)),"-")</f>
        <v>-</v>
      </c>
      <c r="EB105" s="36" t="str">
        <f>IFERROR(TIME(0,0,AVERAGEIFS('VISSIM Travel Time Outputs'!$K:$K,'VISSIM Travel Time Outputs'!$D:$D,$D105,'VISSIM Travel Time Outputs'!$A:$A,"AVG",'VISSIM Travel Time Outputs'!$B:$B,EB$9)),"-")</f>
        <v>-</v>
      </c>
      <c r="EC105" s="36" t="str">
        <f>IFERROR(TIME(0,0,AVERAGEIFS('VISSIM Travel Time Outputs'!$K:$K,'VISSIM Travel Time Outputs'!$D:$D,$D105,'VISSIM Travel Time Outputs'!$A:$A,"AVG",'VISSIM Travel Time Outputs'!$B:$B,EC$9)),"-")</f>
        <v>-</v>
      </c>
      <c r="ED105" s="36" t="str">
        <f>IFERROR(TIME(0,0,AVERAGEIFS('VISSIM Travel Time Outputs'!$K:$K,'VISSIM Travel Time Outputs'!$D:$D,$D105,'VISSIM Travel Time Outputs'!$A:$A,"AVG",'VISSIM Travel Time Outputs'!$B:$B,ED$9)),"-")</f>
        <v>-</v>
      </c>
      <c r="EE105" s="36" t="str">
        <f>IFERROR(TIME(0,0,AVERAGEIFS('VISSIM Travel Time Outputs'!$K:$K,'VISSIM Travel Time Outputs'!$D:$D,$D105,'VISSIM Travel Time Outputs'!$A:$A,"AVG",'VISSIM Travel Time Outputs'!$B:$B,EE$9)),"-")</f>
        <v>-</v>
      </c>
      <c r="EF105" s="36" t="str">
        <f>IFERROR(TIME(0,0,AVERAGEIFS('VISSIM Travel Time Outputs'!$K:$K,'VISSIM Travel Time Outputs'!$D:$D,$D105,'VISSIM Travel Time Outputs'!$A:$A,"AVG",'VISSIM Travel Time Outputs'!$B:$B,EF$9)),"-")</f>
        <v>-</v>
      </c>
      <c r="EG105" s="36" t="str">
        <f>IFERROR(TIME(0,0,AVERAGEIFS('VISSIM Travel Time Outputs'!$K:$K,'VISSIM Travel Time Outputs'!$D:$D,$D105,'VISSIM Travel Time Outputs'!$A:$A,"AVG",'VISSIM Travel Time Outputs'!$B:$B,EG$9)),"-")</f>
        <v>-</v>
      </c>
      <c r="EH105" s="177" t="str">
        <f>IFERROR(TIME(0,0,AVERAGEIFS('VISSIM Travel Time Outputs'!$K:$K,'VISSIM Travel Time Outputs'!$D:$D,$D105,'VISSIM Travel Time Outputs'!$A:$A,"AVG",'VISSIM Travel Time Outputs'!$B:$B,EH$9)),"-")</f>
        <v>-</v>
      </c>
      <c r="EI105" s="164"/>
      <c r="EJ105" s="379" t="str">
        <f>IFERROR(AVERAGEIFS('VISSIM Travel Time Outputs'!$H:$H,'VISSIM Travel Time Outputs'!$D:$D,$D105,'VISSIM Travel Time Outputs'!$A:$A,"AVG",'VISSIM Travel Time Outputs'!$B:$B,EJ$9),"-")</f>
        <v>-</v>
      </c>
      <c r="EK105" s="380" t="str">
        <f>IFERROR(AVERAGEIFS('VISSIM Travel Time Outputs'!$H:$H,'VISSIM Travel Time Outputs'!$D:$D,$D105,'VISSIM Travel Time Outputs'!$A:$A,"AVG",'VISSIM Travel Time Outputs'!$B:$B,EK$9),"-")</f>
        <v>-</v>
      </c>
      <c r="EL105" s="380" t="str">
        <f>IFERROR(AVERAGEIFS('VISSIM Travel Time Outputs'!$H:$H,'VISSIM Travel Time Outputs'!$D:$D,$D105,'VISSIM Travel Time Outputs'!$A:$A,"AVG",'VISSIM Travel Time Outputs'!$B:$B,EL$9),"-")</f>
        <v>-</v>
      </c>
      <c r="EM105" s="380" t="str">
        <f>IFERROR(AVERAGEIFS('VISSIM Travel Time Outputs'!$H:$H,'VISSIM Travel Time Outputs'!$D:$D,$D105,'VISSIM Travel Time Outputs'!$A:$A,"AVG",'VISSIM Travel Time Outputs'!$B:$B,EM$9),"-")</f>
        <v>-</v>
      </c>
      <c r="EN105" s="380" t="str">
        <f>IFERROR(AVERAGEIFS('VISSIM Travel Time Outputs'!$H:$H,'VISSIM Travel Time Outputs'!$D:$D,$D105,'VISSIM Travel Time Outputs'!$A:$A,"AVG",'VISSIM Travel Time Outputs'!$B:$B,EN$9),"-")</f>
        <v>-</v>
      </c>
      <c r="EO105" s="380" t="str">
        <f>IFERROR(AVERAGEIFS('VISSIM Travel Time Outputs'!$H:$H,'VISSIM Travel Time Outputs'!$D:$D,$D105,'VISSIM Travel Time Outputs'!$A:$A,"AVG",'VISSIM Travel Time Outputs'!$B:$B,EO$9),"-")</f>
        <v>-</v>
      </c>
      <c r="EP105" s="380" t="str">
        <f>IFERROR(AVERAGEIFS('VISSIM Travel Time Outputs'!$H:$H,'VISSIM Travel Time Outputs'!$D:$D,$D105,'VISSIM Travel Time Outputs'!$A:$A,"AVG",'VISSIM Travel Time Outputs'!$B:$B,EP$9),"-")</f>
        <v>-</v>
      </c>
      <c r="EQ105" s="380" t="str">
        <f>IFERROR(AVERAGEIFS('VISSIM Travel Time Outputs'!$H:$H,'VISSIM Travel Time Outputs'!$D:$D,$D105,'VISSIM Travel Time Outputs'!$A:$A,"AVG",'VISSIM Travel Time Outputs'!$B:$B,EQ$9),"-")</f>
        <v>-</v>
      </c>
      <c r="ER105" s="380" t="str">
        <f>IFERROR(AVERAGEIFS('VISSIM Travel Time Outputs'!$H:$H,'VISSIM Travel Time Outputs'!$D:$D,$D105,'VISSIM Travel Time Outputs'!$A:$A,"AVG",'VISSIM Travel Time Outputs'!$B:$B,ER$9),"-")</f>
        <v>-</v>
      </c>
      <c r="ES105" s="380" t="str">
        <f>IFERROR(AVERAGEIFS('VISSIM Travel Time Outputs'!$H:$H,'VISSIM Travel Time Outputs'!$D:$D,$D105,'VISSIM Travel Time Outputs'!$A:$A,"AVG",'VISSIM Travel Time Outputs'!$B:$B,ES$9),"-")</f>
        <v>-</v>
      </c>
      <c r="ET105" s="380" t="str">
        <f>IFERROR(AVERAGEIFS('VISSIM Travel Time Outputs'!$H:$H,'VISSIM Travel Time Outputs'!$D:$D,$D105,'VISSIM Travel Time Outputs'!$A:$A,"AVG",'VISSIM Travel Time Outputs'!$B:$B,ET$9),"-")</f>
        <v>-</v>
      </c>
      <c r="EU105" s="380" t="str">
        <f>IFERROR(AVERAGEIFS('VISSIM Travel Time Outputs'!$H:$H,'VISSIM Travel Time Outputs'!$D:$D,$D105,'VISSIM Travel Time Outputs'!$A:$A,"AVG",'VISSIM Travel Time Outputs'!$B:$B,EU$9),"-")</f>
        <v>-</v>
      </c>
      <c r="EV105" s="380" t="str">
        <f>IFERROR(AVERAGEIFS('VISSIM Travel Time Outputs'!$H:$H,'VISSIM Travel Time Outputs'!$D:$D,$D105,'VISSIM Travel Time Outputs'!$A:$A,"AVG",'VISSIM Travel Time Outputs'!$B:$B,EV$9),"-")</f>
        <v>-</v>
      </c>
      <c r="EW105" s="380" t="str">
        <f>IFERROR(AVERAGEIFS('VISSIM Travel Time Outputs'!$H:$H,'VISSIM Travel Time Outputs'!$D:$D,$D105,'VISSIM Travel Time Outputs'!$A:$A,"AVG",'VISSIM Travel Time Outputs'!$B:$B,EW$9),"-")</f>
        <v>-</v>
      </c>
      <c r="EX105" s="380" t="str">
        <f>IFERROR(AVERAGEIFS('VISSIM Travel Time Outputs'!$H:$H,'VISSIM Travel Time Outputs'!$D:$D,$D105,'VISSIM Travel Time Outputs'!$A:$A,"AVG",'VISSIM Travel Time Outputs'!$B:$B,EX$9),"-")</f>
        <v>-</v>
      </c>
      <c r="EY105" s="381" t="str">
        <f>IFERROR(AVERAGEIFS('VISSIM Travel Time Outputs'!$H:$H,'VISSIM Travel Time Outputs'!$D:$D,$D105,'VISSIM Travel Time Outputs'!$A:$A,"AVG",'VISSIM Travel Time Outputs'!$B:$B,EY$9),"-")</f>
        <v>-</v>
      </c>
      <c r="EZ105" s="304"/>
      <c r="FA105" s="259" t="str">
        <f t="shared" si="44"/>
        <v>--</v>
      </c>
      <c r="FB105" s="410" t="str">
        <f t="shared" si="45"/>
        <v>--</v>
      </c>
      <c r="FC105" s="381">
        <f t="shared" si="46"/>
        <v>0</v>
      </c>
      <c r="FD105" s="387"/>
      <c r="FE105" s="259" t="str">
        <f>IFERROR(GETPIVOTDATA("Average of TRAVTM(40)",#REF!,"TIMEINT",FE$9,"VEHICLETRAVELTIMEMEASUREMENT",$D105)/3600/24,"--")</f>
        <v>--</v>
      </c>
      <c r="FF105" s="36" t="str">
        <f>IFERROR(GETPIVOTDATA("Average of TRAVTM(40)",#REF!,"TIMEINT",FF$9,"VEHICLETRAVELTIMEMEASUREMENT",$D105)/3600/24,"--")</f>
        <v>--</v>
      </c>
      <c r="FG105" s="36" t="str">
        <f>IFERROR(GETPIVOTDATA("Average of TRAVTM(40)",#REF!,"TIMEINT",FG$9,"VEHICLETRAVELTIMEMEASUREMENT",$D105)/3600/24,"--")</f>
        <v>--</v>
      </c>
      <c r="FH105" s="36" t="str">
        <f>IFERROR(GETPIVOTDATA("Average of TRAVTM(40)",#REF!,"TIMEINT",FH$9,"VEHICLETRAVELTIMEMEASUREMENT",$D105)/3600/24,"--")</f>
        <v>--</v>
      </c>
      <c r="FI105" s="36" t="str">
        <f>IFERROR(GETPIVOTDATA("Average of TRAVTM(40)",#REF!,"TIMEINT",FI$9,"VEHICLETRAVELTIMEMEASUREMENT",$D105)/3600/24,"--")</f>
        <v>--</v>
      </c>
      <c r="FJ105" s="36" t="str">
        <f>IFERROR(GETPIVOTDATA("Average of TRAVTM(40)",#REF!,"TIMEINT",FJ$9,"VEHICLETRAVELTIMEMEASUREMENT",$D105)/3600/24,"--")</f>
        <v>--</v>
      </c>
      <c r="FK105" s="36" t="str">
        <f>IFERROR(GETPIVOTDATA("Average of TRAVTM(40)",#REF!,"TIMEINT",FK$9,"VEHICLETRAVELTIMEMEASUREMENT",$D105)/3600/24,"--")</f>
        <v>--</v>
      </c>
      <c r="FL105" s="36" t="str">
        <f>IFERROR(GETPIVOTDATA("Average of TRAVTM(40)",#REF!,"TIMEINT",FL$9,"VEHICLETRAVELTIMEMEASUREMENT",$D105)/3600/24,"--")</f>
        <v>--</v>
      </c>
      <c r="FM105" s="36" t="str">
        <f>IFERROR(GETPIVOTDATA("Average of TRAVTM(40)",#REF!,"TIMEINT",FM$9,"VEHICLETRAVELTIMEMEASUREMENT",$D105)/3600/24,"--")</f>
        <v>--</v>
      </c>
      <c r="FN105" s="36" t="str">
        <f>IFERROR(GETPIVOTDATA("Average of TRAVTM(40)",#REF!,"TIMEINT",FN$9,"VEHICLETRAVELTIMEMEASUREMENT",$D105)/3600/24,"--")</f>
        <v>--</v>
      </c>
      <c r="FO105" s="36" t="str">
        <f>IFERROR(GETPIVOTDATA("Average of TRAVTM(40)",#REF!,"TIMEINT",FO$9,"VEHICLETRAVELTIMEMEASUREMENT",$D105)/3600/24,"--")</f>
        <v>--</v>
      </c>
      <c r="FP105" s="36" t="str">
        <f>IFERROR(GETPIVOTDATA("Average of TRAVTM(40)",#REF!,"TIMEINT",FP$9,"VEHICLETRAVELTIMEMEASUREMENT",$D105)/3600/24,"--")</f>
        <v>--</v>
      </c>
      <c r="FQ105" s="36" t="str">
        <f>IFERROR(GETPIVOTDATA("Average of TRAVTM(40)",#REF!,"TIMEINT",FQ$9,"VEHICLETRAVELTIMEMEASUREMENT",$D105)/3600/24,"--")</f>
        <v>--</v>
      </c>
      <c r="FR105" s="36" t="str">
        <f>IFERROR(GETPIVOTDATA("Average of TRAVTM(40)",#REF!,"TIMEINT",FR$9,"VEHICLETRAVELTIMEMEASUREMENT",$D105)/3600/24,"--")</f>
        <v>--</v>
      </c>
      <c r="FS105" s="36" t="str">
        <f>IFERROR(GETPIVOTDATA("Average of TRAVTM(40)",#REF!,"TIMEINT",FS$9,"VEHICLETRAVELTIMEMEASUREMENT",$D105)/3600/24,"--")</f>
        <v>--</v>
      </c>
      <c r="FT105" s="177" t="str">
        <f>IFERROR(GETPIVOTDATA("Average of TRAVTM(40)",#REF!,"TIMEINT",FT$9,"VEHICLETRAVELTIMEMEASUREMENT",$D105)/3600/24,"--")</f>
        <v>--</v>
      </c>
      <c r="FU105" s="387"/>
      <c r="FV105" s="379" t="str">
        <f>IFERROR(GETPIVOTDATA("Average of VEHS(40)",#REF!,"TIMEINT",FV$9,"VEHICLETRAVELTIMEMEASUREMENT",$D105),"--")</f>
        <v>--</v>
      </c>
      <c r="FW105" s="380" t="str">
        <f>IFERROR(GETPIVOTDATA("Average of VEHS(40)",#REF!,"TIMEINT",FW$9,"VEHICLETRAVELTIMEMEASUREMENT",$D105),"--")</f>
        <v>--</v>
      </c>
      <c r="FX105" s="380" t="str">
        <f>IFERROR(GETPIVOTDATA("Average of VEHS(40)",#REF!,"TIMEINT",FX$9,"VEHICLETRAVELTIMEMEASUREMENT",$D105),"--")</f>
        <v>--</v>
      </c>
      <c r="FY105" s="380" t="str">
        <f>IFERROR(GETPIVOTDATA("Average of VEHS(40)",#REF!,"TIMEINT",FY$9,"VEHICLETRAVELTIMEMEASUREMENT",$D105),"--")</f>
        <v>--</v>
      </c>
      <c r="FZ105" s="380" t="str">
        <f>IFERROR(GETPIVOTDATA("Average of VEHS(40)",#REF!,"TIMEINT",FZ$9,"VEHICLETRAVELTIMEMEASUREMENT",$D105),"--")</f>
        <v>--</v>
      </c>
      <c r="GA105" s="380" t="str">
        <f>IFERROR(GETPIVOTDATA("Average of VEHS(40)",#REF!,"TIMEINT",GA$9,"VEHICLETRAVELTIMEMEASUREMENT",$D105),"--")</f>
        <v>--</v>
      </c>
      <c r="GB105" s="380" t="str">
        <f>IFERROR(GETPIVOTDATA("Average of VEHS(40)",#REF!,"TIMEINT",GB$9,"VEHICLETRAVELTIMEMEASUREMENT",$D105),"--")</f>
        <v>--</v>
      </c>
      <c r="GC105" s="380" t="str">
        <f>IFERROR(GETPIVOTDATA("Average of VEHS(40)",#REF!,"TIMEINT",GC$9,"VEHICLETRAVELTIMEMEASUREMENT",$D105),"--")</f>
        <v>--</v>
      </c>
      <c r="GD105" s="380" t="str">
        <f>IFERROR(GETPIVOTDATA("Average of VEHS(40)",#REF!,"TIMEINT",GD$9,"VEHICLETRAVELTIMEMEASUREMENT",$D105),"--")</f>
        <v>--</v>
      </c>
      <c r="GE105" s="380" t="str">
        <f>IFERROR(GETPIVOTDATA("Average of VEHS(40)",#REF!,"TIMEINT",GE$9,"VEHICLETRAVELTIMEMEASUREMENT",$D105),"--")</f>
        <v>--</v>
      </c>
      <c r="GF105" s="380" t="str">
        <f>IFERROR(GETPIVOTDATA("Average of VEHS(40)",#REF!,"TIMEINT",GF$9,"VEHICLETRAVELTIMEMEASUREMENT",$D105),"--")</f>
        <v>--</v>
      </c>
      <c r="GG105" s="380" t="str">
        <f>IFERROR(GETPIVOTDATA("Average of VEHS(40)",#REF!,"TIMEINT",GG$9,"VEHICLETRAVELTIMEMEASUREMENT",$D105),"--")</f>
        <v>--</v>
      </c>
      <c r="GH105" s="380" t="str">
        <f>IFERROR(GETPIVOTDATA("Average of VEHS(40)",#REF!,"TIMEINT",GH$9,"VEHICLETRAVELTIMEMEASUREMENT",$D105),"--")</f>
        <v>--</v>
      </c>
      <c r="GI105" s="380" t="str">
        <f>IFERROR(GETPIVOTDATA("Average of VEHS(40)",#REF!,"TIMEINT",GI$9,"VEHICLETRAVELTIMEMEASUREMENT",$D105),"--")</f>
        <v>--</v>
      </c>
      <c r="GJ105" s="380" t="str">
        <f>IFERROR(GETPIVOTDATA("Average of VEHS(40)",#REF!,"TIMEINT",GJ$9,"VEHICLETRAVELTIMEMEASUREMENT",$D105),"--")</f>
        <v>--</v>
      </c>
      <c r="GK105" s="381" t="str">
        <f>IFERROR(GETPIVOTDATA("Average of VEHS(40)",#REF!,"TIMEINT",GK$9,"VEHICLETRAVELTIMEMEASUREMENT",$D105),"--")</f>
        <v>--</v>
      </c>
      <c r="GL105" s="387"/>
      <c r="GM105" s="259" t="str">
        <f t="shared" si="47"/>
        <v>--</v>
      </c>
      <c r="GN105" s="410" t="str">
        <f t="shared" si="48"/>
        <v>--</v>
      </c>
      <c r="GO105" s="381">
        <f t="shared" si="49"/>
        <v>0</v>
      </c>
      <c r="GP105" s="387"/>
      <c r="GQ105" s="259" t="str">
        <f>IFERROR(GETPIVOTDATA("Average of TRAVTM(60)",#REF!,"TIMEINT",GQ$9,"VEHICLETRAVELTIMEMEASUREMENT",$D105)/3600/24,"--")</f>
        <v>--</v>
      </c>
      <c r="GR105" s="36" t="str">
        <f>IFERROR(GETPIVOTDATA("Average of TRAVTM(60)",#REF!,"TIMEINT",GR$9,"VEHICLETRAVELTIMEMEASUREMENT",$D105)/3600/24,"--")</f>
        <v>--</v>
      </c>
      <c r="GS105" s="36" t="str">
        <f>IFERROR(GETPIVOTDATA("Average of TRAVTM(60)",#REF!,"TIMEINT",GS$9,"VEHICLETRAVELTIMEMEASUREMENT",$D105)/3600/24,"--")</f>
        <v>--</v>
      </c>
      <c r="GT105" s="36" t="str">
        <f>IFERROR(GETPIVOTDATA("Average of TRAVTM(60)",#REF!,"TIMEINT",GT$9,"VEHICLETRAVELTIMEMEASUREMENT",$D105)/3600/24,"--")</f>
        <v>--</v>
      </c>
      <c r="GU105" s="36" t="str">
        <f>IFERROR(GETPIVOTDATA("Average of TRAVTM(60)",#REF!,"TIMEINT",GU$9,"VEHICLETRAVELTIMEMEASUREMENT",$D105)/3600/24,"--")</f>
        <v>--</v>
      </c>
      <c r="GV105" s="36" t="str">
        <f>IFERROR(GETPIVOTDATA("Average of TRAVTM(60)",#REF!,"TIMEINT",GV$9,"VEHICLETRAVELTIMEMEASUREMENT",$D105)/3600/24,"--")</f>
        <v>--</v>
      </c>
      <c r="GW105" s="36" t="str">
        <f>IFERROR(GETPIVOTDATA("Average of TRAVTM(60)",#REF!,"TIMEINT",GW$9,"VEHICLETRAVELTIMEMEASUREMENT",$D105)/3600/24,"--")</f>
        <v>--</v>
      </c>
      <c r="GX105" s="36" t="str">
        <f>IFERROR(GETPIVOTDATA("Average of TRAVTM(60)",#REF!,"TIMEINT",GX$9,"VEHICLETRAVELTIMEMEASUREMENT",$D105)/3600/24,"--")</f>
        <v>--</v>
      </c>
      <c r="GY105" s="36" t="str">
        <f>IFERROR(GETPIVOTDATA("Average of TRAVTM(60)",#REF!,"TIMEINT",GY$9,"VEHICLETRAVELTIMEMEASUREMENT",$D105)/3600/24,"--")</f>
        <v>--</v>
      </c>
      <c r="GZ105" s="36" t="str">
        <f>IFERROR(GETPIVOTDATA("Average of TRAVTM(60)",#REF!,"TIMEINT",GZ$9,"VEHICLETRAVELTIMEMEASUREMENT",$D105)/3600/24,"--")</f>
        <v>--</v>
      </c>
      <c r="HA105" s="36" t="str">
        <f>IFERROR(GETPIVOTDATA("Average of TRAVTM(60)",#REF!,"TIMEINT",HA$9,"VEHICLETRAVELTIMEMEASUREMENT",$D105)/3600/24,"--")</f>
        <v>--</v>
      </c>
      <c r="HB105" s="36" t="str">
        <f>IFERROR(GETPIVOTDATA("Average of TRAVTM(60)",#REF!,"TIMEINT",HB$9,"VEHICLETRAVELTIMEMEASUREMENT",$D105)/3600/24,"--")</f>
        <v>--</v>
      </c>
      <c r="HC105" s="36" t="str">
        <f>IFERROR(GETPIVOTDATA("Average of TRAVTM(60)",#REF!,"TIMEINT",HC$9,"VEHICLETRAVELTIMEMEASUREMENT",$D105)/3600/24,"--")</f>
        <v>--</v>
      </c>
      <c r="HD105" s="36" t="str">
        <f>IFERROR(GETPIVOTDATA("Average of TRAVTM(60)",#REF!,"TIMEINT",HD$9,"VEHICLETRAVELTIMEMEASUREMENT",$D105)/3600/24,"--")</f>
        <v>--</v>
      </c>
      <c r="HE105" s="36" t="str">
        <f>IFERROR(GETPIVOTDATA("Average of TRAVTM(60)",#REF!,"TIMEINT",HE$9,"VEHICLETRAVELTIMEMEASUREMENT",$D105)/3600/24,"--")</f>
        <v>--</v>
      </c>
      <c r="HF105" s="177" t="str">
        <f>IFERROR(GETPIVOTDATA("Average of TRAVTM(60)",#REF!,"TIMEINT",HF$9,"VEHICLETRAVELTIMEMEASUREMENT",$D105)/3600/24,"--")</f>
        <v>--</v>
      </c>
      <c r="HG105" s="387"/>
      <c r="HH105" s="379" t="str">
        <f>IFERROR(GETPIVOTDATA("Average of VEHS(60)",#REF!,"TIMEINT",HH$9,"VEHICLETRAVELTIMEMEASUREMENT",$D105),"--")</f>
        <v>--</v>
      </c>
      <c r="HI105" s="380" t="str">
        <f>IFERROR(GETPIVOTDATA("Average of VEHS(60)",#REF!,"TIMEINT",HI$9,"VEHICLETRAVELTIMEMEASUREMENT",$D105),"--")</f>
        <v>--</v>
      </c>
      <c r="HJ105" s="380" t="str">
        <f>IFERROR(GETPIVOTDATA("Average of VEHS(60)",#REF!,"TIMEINT",HJ$9,"VEHICLETRAVELTIMEMEASUREMENT",$D105),"--")</f>
        <v>--</v>
      </c>
      <c r="HK105" s="380" t="str">
        <f>IFERROR(GETPIVOTDATA("Average of VEHS(60)",#REF!,"TIMEINT",HK$9,"VEHICLETRAVELTIMEMEASUREMENT",$D105),"--")</f>
        <v>--</v>
      </c>
      <c r="HL105" s="380" t="str">
        <f>IFERROR(GETPIVOTDATA("Average of VEHS(60)",#REF!,"TIMEINT",HL$9,"VEHICLETRAVELTIMEMEASUREMENT",$D105),"--")</f>
        <v>--</v>
      </c>
      <c r="HM105" s="380" t="str">
        <f>IFERROR(GETPIVOTDATA("Average of VEHS(60)",#REF!,"TIMEINT",HM$9,"VEHICLETRAVELTIMEMEASUREMENT",$D105),"--")</f>
        <v>--</v>
      </c>
      <c r="HN105" s="380" t="str">
        <f>IFERROR(GETPIVOTDATA("Average of VEHS(60)",#REF!,"TIMEINT",HN$9,"VEHICLETRAVELTIMEMEASUREMENT",$D105),"--")</f>
        <v>--</v>
      </c>
      <c r="HO105" s="380" t="str">
        <f>IFERROR(GETPIVOTDATA("Average of VEHS(60)",#REF!,"TIMEINT",HO$9,"VEHICLETRAVELTIMEMEASUREMENT",$D105),"--")</f>
        <v>--</v>
      </c>
      <c r="HP105" s="380" t="str">
        <f>IFERROR(GETPIVOTDATA("Average of VEHS(60)",#REF!,"TIMEINT",HP$9,"VEHICLETRAVELTIMEMEASUREMENT",$D105),"--")</f>
        <v>--</v>
      </c>
      <c r="HQ105" s="380" t="str">
        <f>IFERROR(GETPIVOTDATA("Average of VEHS(60)",#REF!,"TIMEINT",HQ$9,"VEHICLETRAVELTIMEMEASUREMENT",$D105),"--")</f>
        <v>--</v>
      </c>
      <c r="HR105" s="380" t="str">
        <f>IFERROR(GETPIVOTDATA("Average of VEHS(60)",#REF!,"TIMEINT",HR$9,"VEHICLETRAVELTIMEMEASUREMENT",$D105),"--")</f>
        <v>--</v>
      </c>
      <c r="HS105" s="380" t="str">
        <f>IFERROR(GETPIVOTDATA("Average of VEHS(60)",#REF!,"TIMEINT",HS$9,"VEHICLETRAVELTIMEMEASUREMENT",$D105),"--")</f>
        <v>--</v>
      </c>
      <c r="HT105" s="380" t="str">
        <f>IFERROR(GETPIVOTDATA("Average of VEHS(60)",#REF!,"TIMEINT",HT$9,"VEHICLETRAVELTIMEMEASUREMENT",$D105),"--")</f>
        <v>--</v>
      </c>
      <c r="HU105" s="380" t="str">
        <f>IFERROR(GETPIVOTDATA("Average of VEHS(60)",#REF!,"TIMEINT",HU$9,"VEHICLETRAVELTIMEMEASUREMENT",$D105),"--")</f>
        <v>--</v>
      </c>
      <c r="HV105" s="380" t="str">
        <f>IFERROR(GETPIVOTDATA("Average of VEHS(60)",#REF!,"TIMEINT",HV$9,"VEHICLETRAVELTIMEMEASUREMENT",$D105),"--")</f>
        <v>--</v>
      </c>
      <c r="HW105" s="381" t="str">
        <f>IFERROR(GETPIVOTDATA("Average of VEHS(60)",#REF!,"TIMEINT",HW$9,"VEHICLETRAVELTIMEMEASUREMENT",$D105),"--")</f>
        <v>--</v>
      </c>
      <c r="HX105" s="387"/>
      <c r="HY105" s="259" t="str">
        <f t="shared" si="50"/>
        <v>--</v>
      </c>
      <c r="HZ105" s="410" t="str">
        <f t="shared" si="51"/>
        <v>--</v>
      </c>
      <c r="IA105" s="381">
        <f t="shared" si="52"/>
        <v>0</v>
      </c>
      <c r="IB105" s="716"/>
      <c r="IC105" s="379" t="str">
        <f>IFERROR(AVERAGEIFS('VISSIM Travel Time Outputs'!$L:$L,'VISSIM Travel Time Outputs'!$D:$D,$D105,'VISSIM Travel Time Outputs'!$A:$A,"AVG",'VISSIM Travel Time Outputs'!$B:$B,IC$9),"-")</f>
        <v>-</v>
      </c>
      <c r="ID105" s="380" t="str">
        <f>IFERROR(AVERAGEIFS('VISSIM Travel Time Outputs'!$L:$L,'VISSIM Travel Time Outputs'!$D:$D,$D105,'VISSIM Travel Time Outputs'!$A:$A,"AVG",'VISSIM Travel Time Outputs'!$B:$B,ID$9),"-")</f>
        <v>-</v>
      </c>
      <c r="IE105" s="380" t="str">
        <f>IFERROR(AVERAGEIFS('VISSIM Travel Time Outputs'!$L:$L,'VISSIM Travel Time Outputs'!$D:$D,$D105,'VISSIM Travel Time Outputs'!$A:$A,"AVG",'VISSIM Travel Time Outputs'!$B:$B,IE$9),"-")</f>
        <v>-</v>
      </c>
      <c r="IF105" s="380" t="str">
        <f>IFERROR(AVERAGEIFS('VISSIM Travel Time Outputs'!$L:$L,'VISSIM Travel Time Outputs'!$D:$D,$D105,'VISSIM Travel Time Outputs'!$A:$A,"AVG",'VISSIM Travel Time Outputs'!$B:$B,IF$9),"-")</f>
        <v>-</v>
      </c>
      <c r="IG105" s="380" t="str">
        <f>IFERROR(AVERAGEIFS('VISSIM Travel Time Outputs'!$L:$L,'VISSIM Travel Time Outputs'!$D:$D,$D105,'VISSIM Travel Time Outputs'!$A:$A,"AVG",'VISSIM Travel Time Outputs'!$B:$B,IG$9),"-")</f>
        <v>-</v>
      </c>
      <c r="IH105" s="380" t="str">
        <f>IFERROR(AVERAGEIFS('VISSIM Travel Time Outputs'!$L:$L,'VISSIM Travel Time Outputs'!$D:$D,$D105,'VISSIM Travel Time Outputs'!$A:$A,"AVG",'VISSIM Travel Time Outputs'!$B:$B,IH$9),"-")</f>
        <v>-</v>
      </c>
      <c r="II105" s="380" t="str">
        <f>IFERROR(AVERAGEIFS('VISSIM Travel Time Outputs'!$L:$L,'VISSIM Travel Time Outputs'!$D:$D,$D105,'VISSIM Travel Time Outputs'!$A:$A,"AVG",'VISSIM Travel Time Outputs'!$B:$B,II$9),"-")</f>
        <v>-</v>
      </c>
      <c r="IJ105" s="380" t="str">
        <f>IFERROR(AVERAGEIFS('VISSIM Travel Time Outputs'!$L:$L,'VISSIM Travel Time Outputs'!$D:$D,$D105,'VISSIM Travel Time Outputs'!$A:$A,"AVG",'VISSIM Travel Time Outputs'!$B:$B,IJ$9),"-")</f>
        <v>-</v>
      </c>
      <c r="IK105" s="380" t="str">
        <f>IFERROR(AVERAGEIFS('VISSIM Travel Time Outputs'!$L:$L,'VISSIM Travel Time Outputs'!$D:$D,$D105,'VISSIM Travel Time Outputs'!$A:$A,"AVG",'VISSIM Travel Time Outputs'!$B:$B,IK$9),"-")</f>
        <v>-</v>
      </c>
      <c r="IL105" s="380" t="str">
        <f>IFERROR(AVERAGEIFS('VISSIM Travel Time Outputs'!$L:$L,'VISSIM Travel Time Outputs'!$D:$D,$D105,'VISSIM Travel Time Outputs'!$A:$A,"AVG",'VISSIM Travel Time Outputs'!$B:$B,IL$9),"-")</f>
        <v>-</v>
      </c>
      <c r="IM105" s="380" t="str">
        <f>IFERROR(AVERAGEIFS('VISSIM Travel Time Outputs'!$L:$L,'VISSIM Travel Time Outputs'!$D:$D,$D105,'VISSIM Travel Time Outputs'!$A:$A,"AVG",'VISSIM Travel Time Outputs'!$B:$B,IM$9),"-")</f>
        <v>-</v>
      </c>
      <c r="IN105" s="380" t="str">
        <f>IFERROR(AVERAGEIFS('VISSIM Travel Time Outputs'!$L:$L,'VISSIM Travel Time Outputs'!$D:$D,$D105,'VISSIM Travel Time Outputs'!$A:$A,"AVG",'VISSIM Travel Time Outputs'!$B:$B,IN$9),"-")</f>
        <v>-</v>
      </c>
      <c r="IO105" s="380" t="str">
        <f>IFERROR(AVERAGEIFS('VISSIM Travel Time Outputs'!$L:$L,'VISSIM Travel Time Outputs'!$D:$D,$D105,'VISSIM Travel Time Outputs'!$A:$A,"AVG",'VISSIM Travel Time Outputs'!$B:$B,IO$9),"-")</f>
        <v>-</v>
      </c>
      <c r="IP105" s="380" t="str">
        <f>IFERROR(AVERAGEIFS('VISSIM Travel Time Outputs'!$L:$L,'VISSIM Travel Time Outputs'!$D:$D,$D105,'VISSIM Travel Time Outputs'!$A:$A,"AVG",'VISSIM Travel Time Outputs'!$B:$B,IP$9),"-")</f>
        <v>-</v>
      </c>
      <c r="IQ105" s="380" t="str">
        <f>IFERROR(AVERAGEIFS('VISSIM Travel Time Outputs'!$L:$L,'VISSIM Travel Time Outputs'!$D:$D,$D105,'VISSIM Travel Time Outputs'!$A:$A,"AVG",'VISSIM Travel Time Outputs'!$B:$B,IQ$9),"-")</f>
        <v>-</v>
      </c>
      <c r="IR105" s="381" t="str">
        <f>IFERROR(AVERAGEIFS('VISSIM Travel Time Outputs'!$L:$L,'VISSIM Travel Time Outputs'!$D:$D,$D105,'VISSIM Travel Time Outputs'!$A:$A,"AVG",'VISSIM Travel Time Outputs'!$B:$B,IR$9),"-")</f>
        <v>-</v>
      </c>
      <c r="IS105" s="381" t="str">
        <f t="shared" si="53"/>
        <v>--</v>
      </c>
    </row>
    <row r="106" spans="1:253" x14ac:dyDescent="0.25">
      <c r="A106" s="302" t="str">
        <f t="shared" si="34"/>
        <v>H</v>
      </c>
      <c r="B106" s="375">
        <f t="shared" si="54"/>
        <v>97</v>
      </c>
      <c r="C106" s="475">
        <f>INDEX('Input - Travel Times'!$B$3:$AL$103,MATCH($B106,'Input - Travel Times'!$B$3:$B$103,0),MATCH(C$9,'Input - Travel Times'!$B$3:$AL$3,0))</f>
        <v>0</v>
      </c>
      <c r="D106" s="194">
        <f>INDEX('Input - Travel Times'!$B$3:$AS$103,MATCH($B106,'Input - Travel Times'!$B$3:$B$103,0),MATCH(D$9,'Input - Travel Times'!$B$3:$AS$3,0))</f>
        <v>0</v>
      </c>
      <c r="E106" s="582">
        <f>TIME(0,0,INDEX('Input - Travel Times'!$B$3:$AL$103,MATCH($B106,'Input - Travel Times'!$B$3:$B$103,0),MATCH(E$9,'Input - Travel Times'!$B$3:$AL$3,0)))</f>
        <v>0</v>
      </c>
      <c r="F106" s="582">
        <f>TIME(0,0,INDEX('Input - Travel Times'!$B$3:$AL$103,MATCH($B106,'Input - Travel Times'!$B$3:$B$103,0),MATCH(F$9,'Input - Travel Times'!$B$3:$AL$3,0)))</f>
        <v>0</v>
      </c>
      <c r="G106" s="582">
        <f>TIME(0,0,INDEX('Input - Travel Times'!$B$3:$AL$103,MATCH($B106,'Input - Travel Times'!$B$3:$B$103,0),MATCH(G$9,'Input - Travel Times'!$B$3:$AL$3,0)))</f>
        <v>0</v>
      </c>
      <c r="H106" s="173"/>
      <c r="I106" s="259" t="str">
        <f>IFERROR(TIME(0,0,AVERAGEIFS('VISSIM Travel Time Outputs'!$I:$I,'VISSIM Travel Time Outputs'!$D:$D,$D106,'VISSIM Travel Time Outputs'!$A:$A,"AVG",'VISSIM Travel Time Outputs'!$B:$B,I$9)),"-")</f>
        <v>-</v>
      </c>
      <c r="J106" s="36" t="str">
        <f>IFERROR(TIME(0,0,AVERAGEIFS('VISSIM Travel Time Outputs'!$I:$I,'VISSIM Travel Time Outputs'!$D:$D,$D106,'VISSIM Travel Time Outputs'!$A:$A,"AVG",'VISSIM Travel Time Outputs'!$B:$B,J$9)),"-")</f>
        <v>-</v>
      </c>
      <c r="K106" s="36" t="str">
        <f>IFERROR(TIME(0,0,AVERAGEIFS('VISSIM Travel Time Outputs'!$I:$I,'VISSIM Travel Time Outputs'!$D:$D,$D106,'VISSIM Travel Time Outputs'!$A:$A,"AVG",'VISSIM Travel Time Outputs'!$B:$B,K$9)),"-")</f>
        <v>-</v>
      </c>
      <c r="L106" s="36" t="str">
        <f>IFERROR(TIME(0,0,AVERAGEIFS('VISSIM Travel Time Outputs'!$I:$I,'VISSIM Travel Time Outputs'!$D:$D,$D106,'VISSIM Travel Time Outputs'!$A:$A,"AVG",'VISSIM Travel Time Outputs'!$B:$B,L$9)),"-")</f>
        <v>-</v>
      </c>
      <c r="M106" s="36" t="str">
        <f>IFERROR(TIME(0,0,AVERAGEIFS('VISSIM Travel Time Outputs'!$I:$I,'VISSIM Travel Time Outputs'!$D:$D,$D106,'VISSIM Travel Time Outputs'!$A:$A,"AVG",'VISSIM Travel Time Outputs'!$B:$B,M$9)),"-")</f>
        <v>-</v>
      </c>
      <c r="N106" s="36" t="str">
        <f>IFERROR(TIME(0,0,AVERAGEIFS('VISSIM Travel Time Outputs'!$I:$I,'VISSIM Travel Time Outputs'!$D:$D,$D106,'VISSIM Travel Time Outputs'!$A:$A,"AVG",'VISSIM Travel Time Outputs'!$B:$B,N$9)),"-")</f>
        <v>-</v>
      </c>
      <c r="O106" s="36" t="str">
        <f>IFERROR(TIME(0,0,AVERAGEIFS('VISSIM Travel Time Outputs'!$I:$I,'VISSIM Travel Time Outputs'!$D:$D,$D106,'VISSIM Travel Time Outputs'!$A:$A,"AVG",'VISSIM Travel Time Outputs'!$B:$B,O$9)),"-")</f>
        <v>-</v>
      </c>
      <c r="P106" s="36" t="str">
        <f>IFERROR(TIME(0,0,AVERAGEIFS('VISSIM Travel Time Outputs'!$I:$I,'VISSIM Travel Time Outputs'!$D:$D,$D106,'VISSIM Travel Time Outputs'!$A:$A,"AVG",'VISSIM Travel Time Outputs'!$B:$B,P$9)),"-")</f>
        <v>-</v>
      </c>
      <c r="Q106" s="36" t="str">
        <f>IFERROR(TIME(0,0,AVERAGEIFS('VISSIM Travel Time Outputs'!$I:$I,'VISSIM Travel Time Outputs'!$D:$D,$D106,'VISSIM Travel Time Outputs'!$A:$A,"AVG",'VISSIM Travel Time Outputs'!$B:$B,Q$9)),"-")</f>
        <v>-</v>
      </c>
      <c r="R106" s="36" t="str">
        <f>IFERROR(TIME(0,0,AVERAGEIFS('VISSIM Travel Time Outputs'!$I:$I,'VISSIM Travel Time Outputs'!$D:$D,$D106,'VISSIM Travel Time Outputs'!$A:$A,"AVG",'VISSIM Travel Time Outputs'!$B:$B,R$9)),"-")</f>
        <v>-</v>
      </c>
      <c r="S106" s="36" t="str">
        <f>IFERROR(TIME(0,0,AVERAGEIFS('VISSIM Travel Time Outputs'!$I:$I,'VISSIM Travel Time Outputs'!$D:$D,$D106,'VISSIM Travel Time Outputs'!$A:$A,"AVG",'VISSIM Travel Time Outputs'!$B:$B,S$9)),"-")</f>
        <v>-</v>
      </c>
      <c r="T106" s="36" t="str">
        <f>IFERROR(TIME(0,0,AVERAGEIFS('VISSIM Travel Time Outputs'!$I:$I,'VISSIM Travel Time Outputs'!$D:$D,$D106,'VISSIM Travel Time Outputs'!$A:$A,"AVG",'VISSIM Travel Time Outputs'!$B:$B,T$9)),"-")</f>
        <v>-</v>
      </c>
      <c r="U106" s="36" t="str">
        <f>IFERROR(TIME(0,0,AVERAGEIFS('VISSIM Travel Time Outputs'!$I:$I,'VISSIM Travel Time Outputs'!$D:$D,$D106,'VISSIM Travel Time Outputs'!$A:$A,"AVG",'VISSIM Travel Time Outputs'!$B:$B,U$9)),"-")</f>
        <v>-</v>
      </c>
      <c r="V106" s="36" t="str">
        <f>IFERROR(TIME(0,0,AVERAGEIFS('VISSIM Travel Time Outputs'!$I:$I,'VISSIM Travel Time Outputs'!$D:$D,$D106,'VISSIM Travel Time Outputs'!$A:$A,"AVG",'VISSIM Travel Time Outputs'!$B:$B,V$9)),"-")</f>
        <v>-</v>
      </c>
      <c r="W106" s="36" t="str">
        <f>IFERROR(TIME(0,0,AVERAGEIFS('VISSIM Travel Time Outputs'!$I:$I,'VISSIM Travel Time Outputs'!$D:$D,$D106,'VISSIM Travel Time Outputs'!$A:$A,"AVG",'VISSIM Travel Time Outputs'!$B:$B,W$9)),"-")</f>
        <v>-</v>
      </c>
      <c r="X106" s="177" t="str">
        <f>IFERROR(TIME(0,0,AVERAGEIFS('VISSIM Travel Time Outputs'!$I:$I,'VISSIM Travel Time Outputs'!$D:$D,$D106,'VISSIM Travel Time Outputs'!$A:$A,"AVG",'VISSIM Travel Time Outputs'!$B:$B,X$9)),"-")</f>
        <v>-</v>
      </c>
      <c r="Y106" s="304"/>
      <c r="Z106" s="379" t="str">
        <f>IFERROR(AVERAGEIFS('VISSIM Travel Time Outputs'!$F:$F,'VISSIM Travel Time Outputs'!$D:$D,$D106,'VISSIM Travel Time Outputs'!$A:$A,"AVG",'VISSIM Travel Time Outputs'!$B:$B,Z$9),"-")</f>
        <v>-</v>
      </c>
      <c r="AA106" s="380" t="str">
        <f>IFERROR(AVERAGEIFS('VISSIM Travel Time Outputs'!$F:$F,'VISSIM Travel Time Outputs'!$D:$D,$D106,'VISSIM Travel Time Outputs'!$A:$A,"AVG",'VISSIM Travel Time Outputs'!$B:$B,AA$9),"-")</f>
        <v>-</v>
      </c>
      <c r="AB106" s="380" t="str">
        <f>IFERROR(AVERAGEIFS('VISSIM Travel Time Outputs'!$F:$F,'VISSIM Travel Time Outputs'!$D:$D,$D106,'VISSIM Travel Time Outputs'!$A:$A,"AVG",'VISSIM Travel Time Outputs'!$B:$B,AB$9),"-")</f>
        <v>-</v>
      </c>
      <c r="AC106" s="380" t="str">
        <f>IFERROR(AVERAGEIFS('VISSIM Travel Time Outputs'!$F:$F,'VISSIM Travel Time Outputs'!$D:$D,$D106,'VISSIM Travel Time Outputs'!$A:$A,"AVG",'VISSIM Travel Time Outputs'!$B:$B,AC$9),"-")</f>
        <v>-</v>
      </c>
      <c r="AD106" s="380" t="str">
        <f>IFERROR(AVERAGEIFS('VISSIM Travel Time Outputs'!$F:$F,'VISSIM Travel Time Outputs'!$D:$D,$D106,'VISSIM Travel Time Outputs'!$A:$A,"AVG",'VISSIM Travel Time Outputs'!$B:$B,AD$9),"-")</f>
        <v>-</v>
      </c>
      <c r="AE106" s="380" t="str">
        <f>IFERROR(AVERAGEIFS('VISSIM Travel Time Outputs'!$F:$F,'VISSIM Travel Time Outputs'!$D:$D,$D106,'VISSIM Travel Time Outputs'!$A:$A,"AVG",'VISSIM Travel Time Outputs'!$B:$B,AE$9),"-")</f>
        <v>-</v>
      </c>
      <c r="AF106" s="380" t="str">
        <f>IFERROR(AVERAGEIFS('VISSIM Travel Time Outputs'!$F:$F,'VISSIM Travel Time Outputs'!$D:$D,$D106,'VISSIM Travel Time Outputs'!$A:$A,"AVG",'VISSIM Travel Time Outputs'!$B:$B,AF$9),"-")</f>
        <v>-</v>
      </c>
      <c r="AG106" s="380" t="str">
        <f>IFERROR(AVERAGEIFS('VISSIM Travel Time Outputs'!$F:$F,'VISSIM Travel Time Outputs'!$D:$D,$D106,'VISSIM Travel Time Outputs'!$A:$A,"AVG",'VISSIM Travel Time Outputs'!$B:$B,AG$9),"-")</f>
        <v>-</v>
      </c>
      <c r="AH106" s="380" t="str">
        <f>IFERROR(AVERAGEIFS('VISSIM Travel Time Outputs'!$F:$F,'VISSIM Travel Time Outputs'!$D:$D,$D106,'VISSIM Travel Time Outputs'!$A:$A,"AVG",'VISSIM Travel Time Outputs'!$B:$B,AH$9),"-")</f>
        <v>-</v>
      </c>
      <c r="AI106" s="380" t="str">
        <f>IFERROR(AVERAGEIFS('VISSIM Travel Time Outputs'!$F:$F,'VISSIM Travel Time Outputs'!$D:$D,$D106,'VISSIM Travel Time Outputs'!$A:$A,"AVG",'VISSIM Travel Time Outputs'!$B:$B,AI$9),"-")</f>
        <v>-</v>
      </c>
      <c r="AJ106" s="380" t="str">
        <f>IFERROR(AVERAGEIFS('VISSIM Travel Time Outputs'!$F:$F,'VISSIM Travel Time Outputs'!$D:$D,$D106,'VISSIM Travel Time Outputs'!$A:$A,"AVG",'VISSIM Travel Time Outputs'!$B:$B,AJ$9),"-")</f>
        <v>-</v>
      </c>
      <c r="AK106" s="380" t="str">
        <f>IFERROR(AVERAGEIFS('VISSIM Travel Time Outputs'!$F:$F,'VISSIM Travel Time Outputs'!$D:$D,$D106,'VISSIM Travel Time Outputs'!$A:$A,"AVG",'VISSIM Travel Time Outputs'!$B:$B,AK$9),"-")</f>
        <v>-</v>
      </c>
      <c r="AL106" s="380" t="str">
        <f>IFERROR(AVERAGEIFS('VISSIM Travel Time Outputs'!$F:$F,'VISSIM Travel Time Outputs'!$D:$D,$D106,'VISSIM Travel Time Outputs'!$A:$A,"AVG",'VISSIM Travel Time Outputs'!$B:$B,AL$9),"-")</f>
        <v>-</v>
      </c>
      <c r="AM106" s="380" t="str">
        <f>IFERROR(AVERAGEIFS('VISSIM Travel Time Outputs'!$F:$F,'VISSIM Travel Time Outputs'!$D:$D,$D106,'VISSIM Travel Time Outputs'!$A:$A,"AVG",'VISSIM Travel Time Outputs'!$B:$B,AM$9),"-")</f>
        <v>-</v>
      </c>
      <c r="AN106" s="380" t="str">
        <f>IFERROR(AVERAGEIFS('VISSIM Travel Time Outputs'!$F:$F,'VISSIM Travel Time Outputs'!$D:$D,$D106,'VISSIM Travel Time Outputs'!$A:$A,"AVG",'VISSIM Travel Time Outputs'!$B:$B,AN$9),"-")</f>
        <v>-</v>
      </c>
      <c r="AO106" s="381" t="str">
        <f>IFERROR(AVERAGEIFS('VISSIM Travel Time Outputs'!$F:$F,'VISSIM Travel Time Outputs'!$D:$D,$D106,'VISSIM Travel Time Outputs'!$A:$A,"AVG",'VISSIM Travel Time Outputs'!$B:$B,AO$9),"-")</f>
        <v>-</v>
      </c>
      <c r="AP106" s="387"/>
      <c r="AQ106" s="259" t="str">
        <f t="shared" si="35"/>
        <v>--</v>
      </c>
      <c r="AR106" s="410" t="str">
        <f t="shared" si="36"/>
        <v>--</v>
      </c>
      <c r="AS106" s="381">
        <f t="shared" si="37"/>
        <v>0</v>
      </c>
      <c r="AT106" s="305"/>
      <c r="AU106" s="259" t="str">
        <f>IFERROR(TIME(0,0,AVERAGEIFS('VISSIM Travel Time Outputs'!$J:$J,'VISSIM Travel Time Outputs'!$D:$D,$D106,'VISSIM Travel Time Outputs'!$A:$A,"AVG",'VISSIM Travel Time Outputs'!$B:$B,AU$9)),"-")</f>
        <v>-</v>
      </c>
      <c r="AV106" s="36" t="str">
        <f>IFERROR(TIME(0,0,AVERAGEIFS('VISSIM Travel Time Outputs'!$J:$J,'VISSIM Travel Time Outputs'!$D:$D,$D106,'VISSIM Travel Time Outputs'!$A:$A,"AVG",'VISSIM Travel Time Outputs'!$B:$B,AV$9)),"-")</f>
        <v>-</v>
      </c>
      <c r="AW106" s="36" t="str">
        <f>IFERROR(TIME(0,0,AVERAGEIFS('VISSIM Travel Time Outputs'!$J:$J,'VISSIM Travel Time Outputs'!$D:$D,$D106,'VISSIM Travel Time Outputs'!$A:$A,"AVG",'VISSIM Travel Time Outputs'!$B:$B,AW$9)),"-")</f>
        <v>-</v>
      </c>
      <c r="AX106" s="36" t="str">
        <f>IFERROR(TIME(0,0,AVERAGEIFS('VISSIM Travel Time Outputs'!$J:$J,'VISSIM Travel Time Outputs'!$D:$D,$D106,'VISSIM Travel Time Outputs'!$A:$A,"AVG",'VISSIM Travel Time Outputs'!$B:$B,AX$9)),"-")</f>
        <v>-</v>
      </c>
      <c r="AY106" s="36" t="str">
        <f>IFERROR(TIME(0,0,AVERAGEIFS('VISSIM Travel Time Outputs'!$J:$J,'VISSIM Travel Time Outputs'!$D:$D,$D106,'VISSIM Travel Time Outputs'!$A:$A,"AVG",'VISSIM Travel Time Outputs'!$B:$B,AY$9)),"-")</f>
        <v>-</v>
      </c>
      <c r="AZ106" s="36" t="str">
        <f>IFERROR(TIME(0,0,AVERAGEIFS('VISSIM Travel Time Outputs'!$J:$J,'VISSIM Travel Time Outputs'!$D:$D,$D106,'VISSIM Travel Time Outputs'!$A:$A,"AVG",'VISSIM Travel Time Outputs'!$B:$B,AZ$9)),"-")</f>
        <v>-</v>
      </c>
      <c r="BA106" s="36" t="str">
        <f>IFERROR(TIME(0,0,AVERAGEIFS('VISSIM Travel Time Outputs'!$J:$J,'VISSIM Travel Time Outputs'!$D:$D,$D106,'VISSIM Travel Time Outputs'!$A:$A,"AVG",'VISSIM Travel Time Outputs'!$B:$B,BA$9)),"-")</f>
        <v>-</v>
      </c>
      <c r="BB106" s="36" t="str">
        <f>IFERROR(TIME(0,0,AVERAGEIFS('VISSIM Travel Time Outputs'!$J:$J,'VISSIM Travel Time Outputs'!$D:$D,$D106,'VISSIM Travel Time Outputs'!$A:$A,"AVG",'VISSIM Travel Time Outputs'!$B:$B,BB$9)),"-")</f>
        <v>-</v>
      </c>
      <c r="BC106" s="36" t="str">
        <f>IFERROR(TIME(0,0,AVERAGEIFS('VISSIM Travel Time Outputs'!$J:$J,'VISSIM Travel Time Outputs'!$D:$D,$D106,'VISSIM Travel Time Outputs'!$A:$A,"AVG",'VISSIM Travel Time Outputs'!$B:$B,BC$9)),"-")</f>
        <v>-</v>
      </c>
      <c r="BD106" s="36" t="str">
        <f>IFERROR(TIME(0,0,AVERAGEIFS('VISSIM Travel Time Outputs'!$J:$J,'VISSIM Travel Time Outputs'!$D:$D,$D106,'VISSIM Travel Time Outputs'!$A:$A,"AVG",'VISSIM Travel Time Outputs'!$B:$B,BD$9)),"-")</f>
        <v>-</v>
      </c>
      <c r="BE106" s="36" t="str">
        <f>IFERROR(TIME(0,0,AVERAGEIFS('VISSIM Travel Time Outputs'!$J:$J,'VISSIM Travel Time Outputs'!$D:$D,$D106,'VISSIM Travel Time Outputs'!$A:$A,"AVG",'VISSIM Travel Time Outputs'!$B:$B,BE$9)),"-")</f>
        <v>-</v>
      </c>
      <c r="BF106" s="36" t="str">
        <f>IFERROR(TIME(0,0,AVERAGEIFS('VISSIM Travel Time Outputs'!$J:$J,'VISSIM Travel Time Outputs'!$D:$D,$D106,'VISSIM Travel Time Outputs'!$A:$A,"AVG",'VISSIM Travel Time Outputs'!$B:$B,BF$9)),"-")</f>
        <v>-</v>
      </c>
      <c r="BG106" s="36" t="str">
        <f>IFERROR(TIME(0,0,AVERAGEIFS('VISSIM Travel Time Outputs'!$J:$J,'VISSIM Travel Time Outputs'!$D:$D,$D106,'VISSIM Travel Time Outputs'!$A:$A,"AVG",'VISSIM Travel Time Outputs'!$B:$B,BG$9)),"-")</f>
        <v>-</v>
      </c>
      <c r="BH106" s="36" t="str">
        <f>IFERROR(TIME(0,0,AVERAGEIFS('VISSIM Travel Time Outputs'!$J:$J,'VISSIM Travel Time Outputs'!$D:$D,$D106,'VISSIM Travel Time Outputs'!$A:$A,"AVG",'VISSIM Travel Time Outputs'!$B:$B,BH$9)),"-")</f>
        <v>-</v>
      </c>
      <c r="BI106" s="36" t="str">
        <f>IFERROR(TIME(0,0,AVERAGEIFS('VISSIM Travel Time Outputs'!$J:$J,'VISSIM Travel Time Outputs'!$D:$D,$D106,'VISSIM Travel Time Outputs'!$A:$A,"AVG",'VISSIM Travel Time Outputs'!$B:$B,BI$9)),"-")</f>
        <v>-</v>
      </c>
      <c r="BJ106" s="177" t="str">
        <f>IFERROR(TIME(0,0,AVERAGEIFS('VISSIM Travel Time Outputs'!$J:$J,'VISSIM Travel Time Outputs'!$D:$D,$D106,'VISSIM Travel Time Outputs'!$A:$A,"AVG",'VISSIM Travel Time Outputs'!$B:$B,BJ$9)),"-")</f>
        <v>-</v>
      </c>
      <c r="BK106" s="164"/>
      <c r="BL106" s="379" t="str">
        <f>IFERROR(AVERAGEIFS('VISSIM Travel Time Outputs'!$G:$G,'VISSIM Travel Time Outputs'!$D:$D,$D106,'VISSIM Travel Time Outputs'!$A:$A,"AVG",'VISSIM Travel Time Outputs'!$B:$B,BL$9),"-")</f>
        <v>-</v>
      </c>
      <c r="BM106" s="380" t="str">
        <f>IFERROR(AVERAGEIFS('VISSIM Travel Time Outputs'!$G:$G,'VISSIM Travel Time Outputs'!$D:$D,$D106,'VISSIM Travel Time Outputs'!$A:$A,"AVG",'VISSIM Travel Time Outputs'!$B:$B,BM$9),"-")</f>
        <v>-</v>
      </c>
      <c r="BN106" s="380" t="str">
        <f>IFERROR(AVERAGEIFS('VISSIM Travel Time Outputs'!$G:$G,'VISSIM Travel Time Outputs'!$D:$D,$D106,'VISSIM Travel Time Outputs'!$A:$A,"AVG",'VISSIM Travel Time Outputs'!$B:$B,BN$9),"-")</f>
        <v>-</v>
      </c>
      <c r="BO106" s="380" t="str">
        <f>IFERROR(AVERAGEIFS('VISSIM Travel Time Outputs'!$G:$G,'VISSIM Travel Time Outputs'!$D:$D,$D106,'VISSIM Travel Time Outputs'!$A:$A,"AVG",'VISSIM Travel Time Outputs'!$B:$B,BO$9),"-")</f>
        <v>-</v>
      </c>
      <c r="BP106" s="380" t="str">
        <f>IFERROR(AVERAGEIFS('VISSIM Travel Time Outputs'!$G:$G,'VISSIM Travel Time Outputs'!$D:$D,$D106,'VISSIM Travel Time Outputs'!$A:$A,"AVG",'VISSIM Travel Time Outputs'!$B:$B,BP$9),"-")</f>
        <v>-</v>
      </c>
      <c r="BQ106" s="380" t="str">
        <f>IFERROR(AVERAGEIFS('VISSIM Travel Time Outputs'!$G:$G,'VISSIM Travel Time Outputs'!$D:$D,$D106,'VISSIM Travel Time Outputs'!$A:$A,"AVG",'VISSIM Travel Time Outputs'!$B:$B,BQ$9),"-")</f>
        <v>-</v>
      </c>
      <c r="BR106" s="380" t="str">
        <f>IFERROR(AVERAGEIFS('VISSIM Travel Time Outputs'!$G:$G,'VISSIM Travel Time Outputs'!$D:$D,$D106,'VISSIM Travel Time Outputs'!$A:$A,"AVG",'VISSIM Travel Time Outputs'!$B:$B,BR$9),"-")</f>
        <v>-</v>
      </c>
      <c r="BS106" s="380" t="str">
        <f>IFERROR(AVERAGEIFS('VISSIM Travel Time Outputs'!$G:$G,'VISSIM Travel Time Outputs'!$D:$D,$D106,'VISSIM Travel Time Outputs'!$A:$A,"AVG",'VISSIM Travel Time Outputs'!$B:$B,BS$9),"-")</f>
        <v>-</v>
      </c>
      <c r="BT106" s="380" t="str">
        <f>IFERROR(AVERAGEIFS('VISSIM Travel Time Outputs'!$G:$G,'VISSIM Travel Time Outputs'!$D:$D,$D106,'VISSIM Travel Time Outputs'!$A:$A,"AVG",'VISSIM Travel Time Outputs'!$B:$B,BT$9),"-")</f>
        <v>-</v>
      </c>
      <c r="BU106" s="380" t="str">
        <f>IFERROR(AVERAGEIFS('VISSIM Travel Time Outputs'!$G:$G,'VISSIM Travel Time Outputs'!$D:$D,$D106,'VISSIM Travel Time Outputs'!$A:$A,"AVG",'VISSIM Travel Time Outputs'!$B:$B,BU$9),"-")</f>
        <v>-</v>
      </c>
      <c r="BV106" s="380" t="str">
        <f>IFERROR(AVERAGEIFS('VISSIM Travel Time Outputs'!$G:$G,'VISSIM Travel Time Outputs'!$D:$D,$D106,'VISSIM Travel Time Outputs'!$A:$A,"AVG",'VISSIM Travel Time Outputs'!$B:$B,BV$9),"-")</f>
        <v>-</v>
      </c>
      <c r="BW106" s="380" t="str">
        <f>IFERROR(AVERAGEIFS('VISSIM Travel Time Outputs'!$G:$G,'VISSIM Travel Time Outputs'!$D:$D,$D106,'VISSIM Travel Time Outputs'!$A:$A,"AVG",'VISSIM Travel Time Outputs'!$B:$B,BW$9),"-")</f>
        <v>-</v>
      </c>
      <c r="BX106" s="380" t="str">
        <f>IFERROR(AVERAGEIFS('VISSIM Travel Time Outputs'!$G:$G,'VISSIM Travel Time Outputs'!$D:$D,$D106,'VISSIM Travel Time Outputs'!$A:$A,"AVG",'VISSIM Travel Time Outputs'!$B:$B,BX$9),"-")</f>
        <v>-</v>
      </c>
      <c r="BY106" s="380" t="str">
        <f>IFERROR(AVERAGEIFS('VISSIM Travel Time Outputs'!$G:$G,'VISSIM Travel Time Outputs'!$D:$D,$D106,'VISSIM Travel Time Outputs'!$A:$A,"AVG",'VISSIM Travel Time Outputs'!$B:$B,BY$9),"-")</f>
        <v>-</v>
      </c>
      <c r="BZ106" s="380" t="str">
        <f>IFERROR(AVERAGEIFS('VISSIM Travel Time Outputs'!$G:$G,'VISSIM Travel Time Outputs'!$D:$D,$D106,'VISSIM Travel Time Outputs'!$A:$A,"AVG",'VISSIM Travel Time Outputs'!$B:$B,BZ$9),"-")</f>
        <v>-</v>
      </c>
      <c r="CA106" s="381" t="str">
        <f>IFERROR(AVERAGEIFS('VISSIM Travel Time Outputs'!$G:$G,'VISSIM Travel Time Outputs'!$D:$D,$D106,'VISSIM Travel Time Outputs'!$A:$A,"AVG",'VISSIM Travel Time Outputs'!$B:$B,CA$9),"-")</f>
        <v>-</v>
      </c>
      <c r="CB106" s="304"/>
      <c r="CC106" s="259" t="str">
        <f t="shared" si="38"/>
        <v>--</v>
      </c>
      <c r="CD106" s="410" t="str">
        <f t="shared" si="39"/>
        <v>--</v>
      </c>
      <c r="CE106" s="381">
        <f t="shared" si="40"/>
        <v>0</v>
      </c>
      <c r="CF106" s="387"/>
      <c r="CG106" s="259" t="str">
        <f>IFERROR(GETPIVOTDATA("Average of TRAVTM(31)",#REF!,"TIMEINT",CG$9,"VEHICLETRAVELTIMEMEASUREMENT",$D106)/3600/24,"--")</f>
        <v>--</v>
      </c>
      <c r="CH106" s="36" t="str">
        <f>IFERROR(GETPIVOTDATA("Average of TRAVTM(31)",#REF!,"TIMEINT",CH$9,"VEHICLETRAVELTIMEMEASUREMENT",$D106)/3600/24,"--")</f>
        <v>--</v>
      </c>
      <c r="CI106" s="36" t="str">
        <f>IFERROR(GETPIVOTDATA("Average of TRAVTM(31)",#REF!,"TIMEINT",CI$9,"VEHICLETRAVELTIMEMEASUREMENT",$D106)/3600/24,"--")</f>
        <v>--</v>
      </c>
      <c r="CJ106" s="36" t="str">
        <f>IFERROR(GETPIVOTDATA("Average of TRAVTM(31)",#REF!,"TIMEINT",CJ$9,"VEHICLETRAVELTIMEMEASUREMENT",$D106)/3600/24,"--")</f>
        <v>--</v>
      </c>
      <c r="CK106" s="36" t="str">
        <f>IFERROR(GETPIVOTDATA("Average of TRAVTM(31)",#REF!,"TIMEINT",CK$9,"VEHICLETRAVELTIMEMEASUREMENT",$D106)/3600/24,"--")</f>
        <v>--</v>
      </c>
      <c r="CL106" s="36" t="str">
        <f>IFERROR(GETPIVOTDATA("Average of TRAVTM(31)",#REF!,"TIMEINT",CL$9,"VEHICLETRAVELTIMEMEASUREMENT",$D106)/3600/24,"--")</f>
        <v>--</v>
      </c>
      <c r="CM106" s="36" t="str">
        <f>IFERROR(GETPIVOTDATA("Average of TRAVTM(31)",#REF!,"TIMEINT",CM$9,"VEHICLETRAVELTIMEMEASUREMENT",$D106)/3600/24,"--")</f>
        <v>--</v>
      </c>
      <c r="CN106" s="36" t="str">
        <f>IFERROR(GETPIVOTDATA("Average of TRAVTM(31)",#REF!,"TIMEINT",CN$9,"VEHICLETRAVELTIMEMEASUREMENT",$D106)/3600/24,"--")</f>
        <v>--</v>
      </c>
      <c r="CO106" s="36" t="str">
        <f>IFERROR(GETPIVOTDATA("Average of TRAVTM(31)",#REF!,"TIMEINT",CO$9,"VEHICLETRAVELTIMEMEASUREMENT",$D106)/3600/24,"--")</f>
        <v>--</v>
      </c>
      <c r="CP106" s="36" t="str">
        <f>IFERROR(GETPIVOTDATA("Average of TRAVTM(31)",#REF!,"TIMEINT",CP$9,"VEHICLETRAVELTIMEMEASUREMENT",$D106)/3600/24,"--")</f>
        <v>--</v>
      </c>
      <c r="CQ106" s="36" t="str">
        <f>IFERROR(GETPIVOTDATA("Average of TRAVTM(31)",#REF!,"TIMEINT",CQ$9,"VEHICLETRAVELTIMEMEASUREMENT",$D106)/3600/24,"--")</f>
        <v>--</v>
      </c>
      <c r="CR106" s="36" t="str">
        <f>IFERROR(GETPIVOTDATA("Average of TRAVTM(31)",#REF!,"TIMEINT",CR$9,"VEHICLETRAVELTIMEMEASUREMENT",$D106)/3600/24,"--")</f>
        <v>--</v>
      </c>
      <c r="CS106" s="36" t="str">
        <f>IFERROR(GETPIVOTDATA("Average of TRAVTM(31)",#REF!,"TIMEINT",CS$9,"VEHICLETRAVELTIMEMEASUREMENT",$D106)/3600/24,"--")</f>
        <v>--</v>
      </c>
      <c r="CT106" s="36" t="str">
        <f>IFERROR(GETPIVOTDATA("Average of TRAVTM(31)",#REF!,"TIMEINT",CT$9,"VEHICLETRAVELTIMEMEASUREMENT",$D106)/3600/24,"--")</f>
        <v>--</v>
      </c>
      <c r="CU106" s="36" t="str">
        <f>IFERROR(GETPIVOTDATA("Average of TRAVTM(31)",#REF!,"TIMEINT",CU$9,"VEHICLETRAVELTIMEMEASUREMENT",$D106)/3600/24,"--")</f>
        <v>--</v>
      </c>
      <c r="CV106" s="177" t="str">
        <f>IFERROR(GETPIVOTDATA("Average of TRAVTM(31)",#REF!,"TIMEINT",CV$9,"VEHICLETRAVELTIMEMEASUREMENT",$D106)/3600/24,"--")</f>
        <v>--</v>
      </c>
      <c r="CW106" s="387"/>
      <c r="CX106" s="379" t="str">
        <f>IFERROR(GETPIVOTDATA("Average of VEHS(31)",#REF!,"TIMEINT",CX$9,"VEHICLETRAVELTIMEMEASUREMENT",$D106),"--")</f>
        <v>--</v>
      </c>
      <c r="CY106" s="380" t="str">
        <f>IFERROR(GETPIVOTDATA("Average of VEHS(31)",#REF!,"TIMEINT",CY$9,"VEHICLETRAVELTIMEMEASUREMENT",$D106),"--")</f>
        <v>--</v>
      </c>
      <c r="CZ106" s="380" t="str">
        <f>IFERROR(GETPIVOTDATA("Average of VEHS(31)",#REF!,"TIMEINT",CZ$9,"VEHICLETRAVELTIMEMEASUREMENT",$D106),"--")</f>
        <v>--</v>
      </c>
      <c r="DA106" s="380" t="str">
        <f>IFERROR(GETPIVOTDATA("Average of VEHS(31)",#REF!,"TIMEINT",DA$9,"VEHICLETRAVELTIMEMEASUREMENT",$D106),"--")</f>
        <v>--</v>
      </c>
      <c r="DB106" s="380" t="str">
        <f>IFERROR(GETPIVOTDATA("Average of VEHS(31)",#REF!,"TIMEINT",DB$9,"VEHICLETRAVELTIMEMEASUREMENT",$D106),"--")</f>
        <v>--</v>
      </c>
      <c r="DC106" s="380" t="str">
        <f>IFERROR(GETPIVOTDATA("Average of VEHS(31)",#REF!,"TIMEINT",DC$9,"VEHICLETRAVELTIMEMEASUREMENT",$D106),"--")</f>
        <v>--</v>
      </c>
      <c r="DD106" s="380" t="str">
        <f>IFERROR(GETPIVOTDATA("Average of VEHS(31)",#REF!,"TIMEINT",DD$9,"VEHICLETRAVELTIMEMEASUREMENT",$D106),"--")</f>
        <v>--</v>
      </c>
      <c r="DE106" s="380" t="str">
        <f>IFERROR(GETPIVOTDATA("Average of VEHS(31)",#REF!,"TIMEINT",DE$9,"VEHICLETRAVELTIMEMEASUREMENT",$D106),"--")</f>
        <v>--</v>
      </c>
      <c r="DF106" s="380" t="str">
        <f>IFERROR(GETPIVOTDATA("Average of VEHS(31)",#REF!,"TIMEINT",DF$9,"VEHICLETRAVELTIMEMEASUREMENT",$D106),"--")</f>
        <v>--</v>
      </c>
      <c r="DG106" s="380" t="str">
        <f>IFERROR(GETPIVOTDATA("Average of VEHS(31)",#REF!,"TIMEINT",DG$9,"VEHICLETRAVELTIMEMEASUREMENT",$D106),"--")</f>
        <v>--</v>
      </c>
      <c r="DH106" s="380" t="str">
        <f>IFERROR(GETPIVOTDATA("Average of VEHS(31)",#REF!,"TIMEINT",DH$9,"VEHICLETRAVELTIMEMEASUREMENT",$D106),"--")</f>
        <v>--</v>
      </c>
      <c r="DI106" s="380" t="str">
        <f>IFERROR(GETPIVOTDATA("Average of VEHS(31)",#REF!,"TIMEINT",DI$9,"VEHICLETRAVELTIMEMEASUREMENT",$D106),"--")</f>
        <v>--</v>
      </c>
      <c r="DJ106" s="380" t="str">
        <f>IFERROR(GETPIVOTDATA("Average of VEHS(31)",#REF!,"TIMEINT",DJ$9,"VEHICLETRAVELTIMEMEASUREMENT",$D106),"--")</f>
        <v>--</v>
      </c>
      <c r="DK106" s="380" t="str">
        <f>IFERROR(GETPIVOTDATA("Average of VEHS(31)",#REF!,"TIMEINT",DK$9,"VEHICLETRAVELTIMEMEASUREMENT",$D106),"--")</f>
        <v>--</v>
      </c>
      <c r="DL106" s="380" t="str">
        <f>IFERROR(GETPIVOTDATA("Average of VEHS(31)",#REF!,"TIMEINT",DL$9,"VEHICLETRAVELTIMEMEASUREMENT",$D106),"--")</f>
        <v>--</v>
      </c>
      <c r="DM106" s="381" t="str">
        <f>IFERROR(GETPIVOTDATA("Average of VEHS(31)",#REF!,"TIMEINT",DM$9,"VEHICLETRAVELTIMEMEASUREMENT",$D106),"--")</f>
        <v>--</v>
      </c>
      <c r="DN106" s="387"/>
      <c r="DO106" s="259" t="str">
        <f t="shared" si="41"/>
        <v>--</v>
      </c>
      <c r="DP106" s="410" t="str">
        <f t="shared" si="42"/>
        <v>--</v>
      </c>
      <c r="DQ106" s="381">
        <f t="shared" si="43"/>
        <v>0</v>
      </c>
      <c r="DR106" s="305"/>
      <c r="DS106" s="259" t="str">
        <f>IFERROR(TIME(0,0,AVERAGEIFS('VISSIM Travel Time Outputs'!$K:$K,'VISSIM Travel Time Outputs'!$D:$D,$D106,'VISSIM Travel Time Outputs'!$A:$A,"AVG",'VISSIM Travel Time Outputs'!$B:$B,DS$9)),"-")</f>
        <v>-</v>
      </c>
      <c r="DT106" s="36" t="str">
        <f>IFERROR(TIME(0,0,AVERAGEIFS('VISSIM Travel Time Outputs'!$K:$K,'VISSIM Travel Time Outputs'!$D:$D,$D106,'VISSIM Travel Time Outputs'!$A:$A,"AVG",'VISSIM Travel Time Outputs'!$B:$B,DT$9)),"-")</f>
        <v>-</v>
      </c>
      <c r="DU106" s="36" t="str">
        <f>IFERROR(TIME(0,0,AVERAGEIFS('VISSIM Travel Time Outputs'!$K:$K,'VISSIM Travel Time Outputs'!$D:$D,$D106,'VISSIM Travel Time Outputs'!$A:$A,"AVG",'VISSIM Travel Time Outputs'!$B:$B,DU$9)),"-")</f>
        <v>-</v>
      </c>
      <c r="DV106" s="36" t="str">
        <f>IFERROR(TIME(0,0,AVERAGEIFS('VISSIM Travel Time Outputs'!$K:$K,'VISSIM Travel Time Outputs'!$D:$D,$D106,'VISSIM Travel Time Outputs'!$A:$A,"AVG",'VISSIM Travel Time Outputs'!$B:$B,DV$9)),"-")</f>
        <v>-</v>
      </c>
      <c r="DW106" s="36" t="str">
        <f>IFERROR(TIME(0,0,AVERAGEIFS('VISSIM Travel Time Outputs'!$K:$K,'VISSIM Travel Time Outputs'!$D:$D,$D106,'VISSIM Travel Time Outputs'!$A:$A,"AVG",'VISSIM Travel Time Outputs'!$B:$B,DW$9)),"-")</f>
        <v>-</v>
      </c>
      <c r="DX106" s="36" t="str">
        <f>IFERROR(TIME(0,0,AVERAGEIFS('VISSIM Travel Time Outputs'!$K:$K,'VISSIM Travel Time Outputs'!$D:$D,$D106,'VISSIM Travel Time Outputs'!$A:$A,"AVG",'VISSIM Travel Time Outputs'!$B:$B,DX$9)),"-")</f>
        <v>-</v>
      </c>
      <c r="DY106" s="36" t="str">
        <f>IFERROR(TIME(0,0,AVERAGEIFS('VISSIM Travel Time Outputs'!$K:$K,'VISSIM Travel Time Outputs'!$D:$D,$D106,'VISSIM Travel Time Outputs'!$A:$A,"AVG",'VISSIM Travel Time Outputs'!$B:$B,DY$9)),"-")</f>
        <v>-</v>
      </c>
      <c r="DZ106" s="36" t="str">
        <f>IFERROR(TIME(0,0,AVERAGEIFS('VISSIM Travel Time Outputs'!$K:$K,'VISSIM Travel Time Outputs'!$D:$D,$D106,'VISSIM Travel Time Outputs'!$A:$A,"AVG",'VISSIM Travel Time Outputs'!$B:$B,DZ$9)),"-")</f>
        <v>-</v>
      </c>
      <c r="EA106" s="36" t="str">
        <f>IFERROR(TIME(0,0,AVERAGEIFS('VISSIM Travel Time Outputs'!$K:$K,'VISSIM Travel Time Outputs'!$D:$D,$D106,'VISSIM Travel Time Outputs'!$A:$A,"AVG",'VISSIM Travel Time Outputs'!$B:$B,EA$9)),"-")</f>
        <v>-</v>
      </c>
      <c r="EB106" s="36" t="str">
        <f>IFERROR(TIME(0,0,AVERAGEIFS('VISSIM Travel Time Outputs'!$K:$K,'VISSIM Travel Time Outputs'!$D:$D,$D106,'VISSIM Travel Time Outputs'!$A:$A,"AVG",'VISSIM Travel Time Outputs'!$B:$B,EB$9)),"-")</f>
        <v>-</v>
      </c>
      <c r="EC106" s="36" t="str">
        <f>IFERROR(TIME(0,0,AVERAGEIFS('VISSIM Travel Time Outputs'!$K:$K,'VISSIM Travel Time Outputs'!$D:$D,$D106,'VISSIM Travel Time Outputs'!$A:$A,"AVG",'VISSIM Travel Time Outputs'!$B:$B,EC$9)),"-")</f>
        <v>-</v>
      </c>
      <c r="ED106" s="36" t="str">
        <f>IFERROR(TIME(0,0,AVERAGEIFS('VISSIM Travel Time Outputs'!$K:$K,'VISSIM Travel Time Outputs'!$D:$D,$D106,'VISSIM Travel Time Outputs'!$A:$A,"AVG",'VISSIM Travel Time Outputs'!$B:$B,ED$9)),"-")</f>
        <v>-</v>
      </c>
      <c r="EE106" s="36" t="str">
        <f>IFERROR(TIME(0,0,AVERAGEIFS('VISSIM Travel Time Outputs'!$K:$K,'VISSIM Travel Time Outputs'!$D:$D,$D106,'VISSIM Travel Time Outputs'!$A:$A,"AVG",'VISSIM Travel Time Outputs'!$B:$B,EE$9)),"-")</f>
        <v>-</v>
      </c>
      <c r="EF106" s="36" t="str">
        <f>IFERROR(TIME(0,0,AVERAGEIFS('VISSIM Travel Time Outputs'!$K:$K,'VISSIM Travel Time Outputs'!$D:$D,$D106,'VISSIM Travel Time Outputs'!$A:$A,"AVG",'VISSIM Travel Time Outputs'!$B:$B,EF$9)),"-")</f>
        <v>-</v>
      </c>
      <c r="EG106" s="36" t="str">
        <f>IFERROR(TIME(0,0,AVERAGEIFS('VISSIM Travel Time Outputs'!$K:$K,'VISSIM Travel Time Outputs'!$D:$D,$D106,'VISSIM Travel Time Outputs'!$A:$A,"AVG",'VISSIM Travel Time Outputs'!$B:$B,EG$9)),"-")</f>
        <v>-</v>
      </c>
      <c r="EH106" s="177" t="str">
        <f>IFERROR(TIME(0,0,AVERAGEIFS('VISSIM Travel Time Outputs'!$K:$K,'VISSIM Travel Time Outputs'!$D:$D,$D106,'VISSIM Travel Time Outputs'!$A:$A,"AVG",'VISSIM Travel Time Outputs'!$B:$B,EH$9)),"-")</f>
        <v>-</v>
      </c>
      <c r="EI106" s="164"/>
      <c r="EJ106" s="379" t="str">
        <f>IFERROR(AVERAGEIFS('VISSIM Travel Time Outputs'!$H:$H,'VISSIM Travel Time Outputs'!$D:$D,$D106,'VISSIM Travel Time Outputs'!$A:$A,"AVG",'VISSIM Travel Time Outputs'!$B:$B,EJ$9),"-")</f>
        <v>-</v>
      </c>
      <c r="EK106" s="380" t="str">
        <f>IFERROR(AVERAGEIFS('VISSIM Travel Time Outputs'!$H:$H,'VISSIM Travel Time Outputs'!$D:$D,$D106,'VISSIM Travel Time Outputs'!$A:$A,"AVG",'VISSIM Travel Time Outputs'!$B:$B,EK$9),"-")</f>
        <v>-</v>
      </c>
      <c r="EL106" s="380" t="str">
        <f>IFERROR(AVERAGEIFS('VISSIM Travel Time Outputs'!$H:$H,'VISSIM Travel Time Outputs'!$D:$D,$D106,'VISSIM Travel Time Outputs'!$A:$A,"AVG",'VISSIM Travel Time Outputs'!$B:$B,EL$9),"-")</f>
        <v>-</v>
      </c>
      <c r="EM106" s="380" t="str">
        <f>IFERROR(AVERAGEIFS('VISSIM Travel Time Outputs'!$H:$H,'VISSIM Travel Time Outputs'!$D:$D,$D106,'VISSIM Travel Time Outputs'!$A:$A,"AVG",'VISSIM Travel Time Outputs'!$B:$B,EM$9),"-")</f>
        <v>-</v>
      </c>
      <c r="EN106" s="380" t="str">
        <f>IFERROR(AVERAGEIFS('VISSIM Travel Time Outputs'!$H:$H,'VISSIM Travel Time Outputs'!$D:$D,$D106,'VISSIM Travel Time Outputs'!$A:$A,"AVG",'VISSIM Travel Time Outputs'!$B:$B,EN$9),"-")</f>
        <v>-</v>
      </c>
      <c r="EO106" s="380" t="str">
        <f>IFERROR(AVERAGEIFS('VISSIM Travel Time Outputs'!$H:$H,'VISSIM Travel Time Outputs'!$D:$D,$D106,'VISSIM Travel Time Outputs'!$A:$A,"AVG",'VISSIM Travel Time Outputs'!$B:$B,EO$9),"-")</f>
        <v>-</v>
      </c>
      <c r="EP106" s="380" t="str">
        <f>IFERROR(AVERAGEIFS('VISSIM Travel Time Outputs'!$H:$H,'VISSIM Travel Time Outputs'!$D:$D,$D106,'VISSIM Travel Time Outputs'!$A:$A,"AVG",'VISSIM Travel Time Outputs'!$B:$B,EP$9),"-")</f>
        <v>-</v>
      </c>
      <c r="EQ106" s="380" t="str">
        <f>IFERROR(AVERAGEIFS('VISSIM Travel Time Outputs'!$H:$H,'VISSIM Travel Time Outputs'!$D:$D,$D106,'VISSIM Travel Time Outputs'!$A:$A,"AVG",'VISSIM Travel Time Outputs'!$B:$B,EQ$9),"-")</f>
        <v>-</v>
      </c>
      <c r="ER106" s="380" t="str">
        <f>IFERROR(AVERAGEIFS('VISSIM Travel Time Outputs'!$H:$H,'VISSIM Travel Time Outputs'!$D:$D,$D106,'VISSIM Travel Time Outputs'!$A:$A,"AVG",'VISSIM Travel Time Outputs'!$B:$B,ER$9),"-")</f>
        <v>-</v>
      </c>
      <c r="ES106" s="380" t="str">
        <f>IFERROR(AVERAGEIFS('VISSIM Travel Time Outputs'!$H:$H,'VISSIM Travel Time Outputs'!$D:$D,$D106,'VISSIM Travel Time Outputs'!$A:$A,"AVG",'VISSIM Travel Time Outputs'!$B:$B,ES$9),"-")</f>
        <v>-</v>
      </c>
      <c r="ET106" s="380" t="str">
        <f>IFERROR(AVERAGEIFS('VISSIM Travel Time Outputs'!$H:$H,'VISSIM Travel Time Outputs'!$D:$D,$D106,'VISSIM Travel Time Outputs'!$A:$A,"AVG",'VISSIM Travel Time Outputs'!$B:$B,ET$9),"-")</f>
        <v>-</v>
      </c>
      <c r="EU106" s="380" t="str">
        <f>IFERROR(AVERAGEIFS('VISSIM Travel Time Outputs'!$H:$H,'VISSIM Travel Time Outputs'!$D:$D,$D106,'VISSIM Travel Time Outputs'!$A:$A,"AVG",'VISSIM Travel Time Outputs'!$B:$B,EU$9),"-")</f>
        <v>-</v>
      </c>
      <c r="EV106" s="380" t="str">
        <f>IFERROR(AVERAGEIFS('VISSIM Travel Time Outputs'!$H:$H,'VISSIM Travel Time Outputs'!$D:$D,$D106,'VISSIM Travel Time Outputs'!$A:$A,"AVG",'VISSIM Travel Time Outputs'!$B:$B,EV$9),"-")</f>
        <v>-</v>
      </c>
      <c r="EW106" s="380" t="str">
        <f>IFERROR(AVERAGEIFS('VISSIM Travel Time Outputs'!$H:$H,'VISSIM Travel Time Outputs'!$D:$D,$D106,'VISSIM Travel Time Outputs'!$A:$A,"AVG",'VISSIM Travel Time Outputs'!$B:$B,EW$9),"-")</f>
        <v>-</v>
      </c>
      <c r="EX106" s="380" t="str">
        <f>IFERROR(AVERAGEIFS('VISSIM Travel Time Outputs'!$H:$H,'VISSIM Travel Time Outputs'!$D:$D,$D106,'VISSIM Travel Time Outputs'!$A:$A,"AVG",'VISSIM Travel Time Outputs'!$B:$B,EX$9),"-")</f>
        <v>-</v>
      </c>
      <c r="EY106" s="381" t="str">
        <f>IFERROR(AVERAGEIFS('VISSIM Travel Time Outputs'!$H:$H,'VISSIM Travel Time Outputs'!$D:$D,$D106,'VISSIM Travel Time Outputs'!$A:$A,"AVG",'VISSIM Travel Time Outputs'!$B:$B,EY$9),"-")</f>
        <v>-</v>
      </c>
      <c r="EZ106" s="304"/>
      <c r="FA106" s="259" t="str">
        <f t="shared" si="44"/>
        <v>--</v>
      </c>
      <c r="FB106" s="410" t="str">
        <f t="shared" si="45"/>
        <v>--</v>
      </c>
      <c r="FC106" s="381">
        <f t="shared" si="46"/>
        <v>0</v>
      </c>
      <c r="FD106" s="387"/>
      <c r="FE106" s="259" t="str">
        <f>IFERROR(GETPIVOTDATA("Average of TRAVTM(40)",#REF!,"TIMEINT",FE$9,"VEHICLETRAVELTIMEMEASUREMENT",$D106)/3600/24,"--")</f>
        <v>--</v>
      </c>
      <c r="FF106" s="36" t="str">
        <f>IFERROR(GETPIVOTDATA("Average of TRAVTM(40)",#REF!,"TIMEINT",FF$9,"VEHICLETRAVELTIMEMEASUREMENT",$D106)/3600/24,"--")</f>
        <v>--</v>
      </c>
      <c r="FG106" s="36" t="str">
        <f>IFERROR(GETPIVOTDATA("Average of TRAVTM(40)",#REF!,"TIMEINT",FG$9,"VEHICLETRAVELTIMEMEASUREMENT",$D106)/3600/24,"--")</f>
        <v>--</v>
      </c>
      <c r="FH106" s="36" t="str">
        <f>IFERROR(GETPIVOTDATA("Average of TRAVTM(40)",#REF!,"TIMEINT",FH$9,"VEHICLETRAVELTIMEMEASUREMENT",$D106)/3600/24,"--")</f>
        <v>--</v>
      </c>
      <c r="FI106" s="36" t="str">
        <f>IFERROR(GETPIVOTDATA("Average of TRAVTM(40)",#REF!,"TIMEINT",FI$9,"VEHICLETRAVELTIMEMEASUREMENT",$D106)/3600/24,"--")</f>
        <v>--</v>
      </c>
      <c r="FJ106" s="36" t="str">
        <f>IFERROR(GETPIVOTDATA("Average of TRAVTM(40)",#REF!,"TIMEINT",FJ$9,"VEHICLETRAVELTIMEMEASUREMENT",$D106)/3600/24,"--")</f>
        <v>--</v>
      </c>
      <c r="FK106" s="36" t="str">
        <f>IFERROR(GETPIVOTDATA("Average of TRAVTM(40)",#REF!,"TIMEINT",FK$9,"VEHICLETRAVELTIMEMEASUREMENT",$D106)/3600/24,"--")</f>
        <v>--</v>
      </c>
      <c r="FL106" s="36" t="str">
        <f>IFERROR(GETPIVOTDATA("Average of TRAVTM(40)",#REF!,"TIMEINT",FL$9,"VEHICLETRAVELTIMEMEASUREMENT",$D106)/3600/24,"--")</f>
        <v>--</v>
      </c>
      <c r="FM106" s="36" t="str">
        <f>IFERROR(GETPIVOTDATA("Average of TRAVTM(40)",#REF!,"TIMEINT",FM$9,"VEHICLETRAVELTIMEMEASUREMENT",$D106)/3600/24,"--")</f>
        <v>--</v>
      </c>
      <c r="FN106" s="36" t="str">
        <f>IFERROR(GETPIVOTDATA("Average of TRAVTM(40)",#REF!,"TIMEINT",FN$9,"VEHICLETRAVELTIMEMEASUREMENT",$D106)/3600/24,"--")</f>
        <v>--</v>
      </c>
      <c r="FO106" s="36" t="str">
        <f>IFERROR(GETPIVOTDATA("Average of TRAVTM(40)",#REF!,"TIMEINT",FO$9,"VEHICLETRAVELTIMEMEASUREMENT",$D106)/3600/24,"--")</f>
        <v>--</v>
      </c>
      <c r="FP106" s="36" t="str">
        <f>IFERROR(GETPIVOTDATA("Average of TRAVTM(40)",#REF!,"TIMEINT",FP$9,"VEHICLETRAVELTIMEMEASUREMENT",$D106)/3600/24,"--")</f>
        <v>--</v>
      </c>
      <c r="FQ106" s="36" t="str">
        <f>IFERROR(GETPIVOTDATA("Average of TRAVTM(40)",#REF!,"TIMEINT",FQ$9,"VEHICLETRAVELTIMEMEASUREMENT",$D106)/3600/24,"--")</f>
        <v>--</v>
      </c>
      <c r="FR106" s="36" t="str">
        <f>IFERROR(GETPIVOTDATA("Average of TRAVTM(40)",#REF!,"TIMEINT",FR$9,"VEHICLETRAVELTIMEMEASUREMENT",$D106)/3600/24,"--")</f>
        <v>--</v>
      </c>
      <c r="FS106" s="36" t="str">
        <f>IFERROR(GETPIVOTDATA("Average of TRAVTM(40)",#REF!,"TIMEINT",FS$9,"VEHICLETRAVELTIMEMEASUREMENT",$D106)/3600/24,"--")</f>
        <v>--</v>
      </c>
      <c r="FT106" s="177" t="str">
        <f>IFERROR(GETPIVOTDATA("Average of TRAVTM(40)",#REF!,"TIMEINT",FT$9,"VEHICLETRAVELTIMEMEASUREMENT",$D106)/3600/24,"--")</f>
        <v>--</v>
      </c>
      <c r="FU106" s="387"/>
      <c r="FV106" s="379" t="str">
        <f>IFERROR(GETPIVOTDATA("Average of VEHS(40)",#REF!,"TIMEINT",FV$9,"VEHICLETRAVELTIMEMEASUREMENT",$D106),"--")</f>
        <v>--</v>
      </c>
      <c r="FW106" s="380" t="str">
        <f>IFERROR(GETPIVOTDATA("Average of VEHS(40)",#REF!,"TIMEINT",FW$9,"VEHICLETRAVELTIMEMEASUREMENT",$D106),"--")</f>
        <v>--</v>
      </c>
      <c r="FX106" s="380" t="str">
        <f>IFERROR(GETPIVOTDATA("Average of VEHS(40)",#REF!,"TIMEINT",FX$9,"VEHICLETRAVELTIMEMEASUREMENT",$D106),"--")</f>
        <v>--</v>
      </c>
      <c r="FY106" s="380" t="str">
        <f>IFERROR(GETPIVOTDATA("Average of VEHS(40)",#REF!,"TIMEINT",FY$9,"VEHICLETRAVELTIMEMEASUREMENT",$D106),"--")</f>
        <v>--</v>
      </c>
      <c r="FZ106" s="380" t="str">
        <f>IFERROR(GETPIVOTDATA("Average of VEHS(40)",#REF!,"TIMEINT",FZ$9,"VEHICLETRAVELTIMEMEASUREMENT",$D106),"--")</f>
        <v>--</v>
      </c>
      <c r="GA106" s="380" t="str">
        <f>IFERROR(GETPIVOTDATA("Average of VEHS(40)",#REF!,"TIMEINT",GA$9,"VEHICLETRAVELTIMEMEASUREMENT",$D106),"--")</f>
        <v>--</v>
      </c>
      <c r="GB106" s="380" t="str">
        <f>IFERROR(GETPIVOTDATA("Average of VEHS(40)",#REF!,"TIMEINT",GB$9,"VEHICLETRAVELTIMEMEASUREMENT",$D106),"--")</f>
        <v>--</v>
      </c>
      <c r="GC106" s="380" t="str">
        <f>IFERROR(GETPIVOTDATA("Average of VEHS(40)",#REF!,"TIMEINT",GC$9,"VEHICLETRAVELTIMEMEASUREMENT",$D106),"--")</f>
        <v>--</v>
      </c>
      <c r="GD106" s="380" t="str">
        <f>IFERROR(GETPIVOTDATA("Average of VEHS(40)",#REF!,"TIMEINT",GD$9,"VEHICLETRAVELTIMEMEASUREMENT",$D106),"--")</f>
        <v>--</v>
      </c>
      <c r="GE106" s="380" t="str">
        <f>IFERROR(GETPIVOTDATA("Average of VEHS(40)",#REF!,"TIMEINT",GE$9,"VEHICLETRAVELTIMEMEASUREMENT",$D106),"--")</f>
        <v>--</v>
      </c>
      <c r="GF106" s="380" t="str">
        <f>IFERROR(GETPIVOTDATA("Average of VEHS(40)",#REF!,"TIMEINT",GF$9,"VEHICLETRAVELTIMEMEASUREMENT",$D106),"--")</f>
        <v>--</v>
      </c>
      <c r="GG106" s="380" t="str">
        <f>IFERROR(GETPIVOTDATA("Average of VEHS(40)",#REF!,"TIMEINT",GG$9,"VEHICLETRAVELTIMEMEASUREMENT",$D106),"--")</f>
        <v>--</v>
      </c>
      <c r="GH106" s="380" t="str">
        <f>IFERROR(GETPIVOTDATA("Average of VEHS(40)",#REF!,"TIMEINT",GH$9,"VEHICLETRAVELTIMEMEASUREMENT",$D106),"--")</f>
        <v>--</v>
      </c>
      <c r="GI106" s="380" t="str">
        <f>IFERROR(GETPIVOTDATA("Average of VEHS(40)",#REF!,"TIMEINT",GI$9,"VEHICLETRAVELTIMEMEASUREMENT",$D106),"--")</f>
        <v>--</v>
      </c>
      <c r="GJ106" s="380" t="str">
        <f>IFERROR(GETPIVOTDATA("Average of VEHS(40)",#REF!,"TIMEINT",GJ$9,"VEHICLETRAVELTIMEMEASUREMENT",$D106),"--")</f>
        <v>--</v>
      </c>
      <c r="GK106" s="381" t="str">
        <f>IFERROR(GETPIVOTDATA("Average of VEHS(40)",#REF!,"TIMEINT",GK$9,"VEHICLETRAVELTIMEMEASUREMENT",$D106),"--")</f>
        <v>--</v>
      </c>
      <c r="GL106" s="387"/>
      <c r="GM106" s="259" t="str">
        <f t="shared" si="47"/>
        <v>--</v>
      </c>
      <c r="GN106" s="410" t="str">
        <f t="shared" si="48"/>
        <v>--</v>
      </c>
      <c r="GO106" s="381">
        <f t="shared" si="49"/>
        <v>0</v>
      </c>
      <c r="GP106" s="387"/>
      <c r="GQ106" s="259" t="str">
        <f>IFERROR(GETPIVOTDATA("Average of TRAVTM(60)",#REF!,"TIMEINT",GQ$9,"VEHICLETRAVELTIMEMEASUREMENT",$D106)/3600/24,"--")</f>
        <v>--</v>
      </c>
      <c r="GR106" s="36" t="str">
        <f>IFERROR(GETPIVOTDATA("Average of TRAVTM(60)",#REF!,"TIMEINT",GR$9,"VEHICLETRAVELTIMEMEASUREMENT",$D106)/3600/24,"--")</f>
        <v>--</v>
      </c>
      <c r="GS106" s="36" t="str">
        <f>IFERROR(GETPIVOTDATA("Average of TRAVTM(60)",#REF!,"TIMEINT",GS$9,"VEHICLETRAVELTIMEMEASUREMENT",$D106)/3600/24,"--")</f>
        <v>--</v>
      </c>
      <c r="GT106" s="36" t="str">
        <f>IFERROR(GETPIVOTDATA("Average of TRAVTM(60)",#REF!,"TIMEINT",GT$9,"VEHICLETRAVELTIMEMEASUREMENT",$D106)/3600/24,"--")</f>
        <v>--</v>
      </c>
      <c r="GU106" s="36" t="str">
        <f>IFERROR(GETPIVOTDATA("Average of TRAVTM(60)",#REF!,"TIMEINT",GU$9,"VEHICLETRAVELTIMEMEASUREMENT",$D106)/3600/24,"--")</f>
        <v>--</v>
      </c>
      <c r="GV106" s="36" t="str">
        <f>IFERROR(GETPIVOTDATA("Average of TRAVTM(60)",#REF!,"TIMEINT",GV$9,"VEHICLETRAVELTIMEMEASUREMENT",$D106)/3600/24,"--")</f>
        <v>--</v>
      </c>
      <c r="GW106" s="36" t="str">
        <f>IFERROR(GETPIVOTDATA("Average of TRAVTM(60)",#REF!,"TIMEINT",GW$9,"VEHICLETRAVELTIMEMEASUREMENT",$D106)/3600/24,"--")</f>
        <v>--</v>
      </c>
      <c r="GX106" s="36" t="str">
        <f>IFERROR(GETPIVOTDATA("Average of TRAVTM(60)",#REF!,"TIMEINT",GX$9,"VEHICLETRAVELTIMEMEASUREMENT",$D106)/3600/24,"--")</f>
        <v>--</v>
      </c>
      <c r="GY106" s="36" t="str">
        <f>IFERROR(GETPIVOTDATA("Average of TRAVTM(60)",#REF!,"TIMEINT",GY$9,"VEHICLETRAVELTIMEMEASUREMENT",$D106)/3600/24,"--")</f>
        <v>--</v>
      </c>
      <c r="GZ106" s="36" t="str">
        <f>IFERROR(GETPIVOTDATA("Average of TRAVTM(60)",#REF!,"TIMEINT",GZ$9,"VEHICLETRAVELTIMEMEASUREMENT",$D106)/3600/24,"--")</f>
        <v>--</v>
      </c>
      <c r="HA106" s="36" t="str">
        <f>IFERROR(GETPIVOTDATA("Average of TRAVTM(60)",#REF!,"TIMEINT",HA$9,"VEHICLETRAVELTIMEMEASUREMENT",$D106)/3600/24,"--")</f>
        <v>--</v>
      </c>
      <c r="HB106" s="36" t="str">
        <f>IFERROR(GETPIVOTDATA("Average of TRAVTM(60)",#REF!,"TIMEINT",HB$9,"VEHICLETRAVELTIMEMEASUREMENT",$D106)/3600/24,"--")</f>
        <v>--</v>
      </c>
      <c r="HC106" s="36" t="str">
        <f>IFERROR(GETPIVOTDATA("Average of TRAVTM(60)",#REF!,"TIMEINT",HC$9,"VEHICLETRAVELTIMEMEASUREMENT",$D106)/3600/24,"--")</f>
        <v>--</v>
      </c>
      <c r="HD106" s="36" t="str">
        <f>IFERROR(GETPIVOTDATA("Average of TRAVTM(60)",#REF!,"TIMEINT",HD$9,"VEHICLETRAVELTIMEMEASUREMENT",$D106)/3600/24,"--")</f>
        <v>--</v>
      </c>
      <c r="HE106" s="36" t="str">
        <f>IFERROR(GETPIVOTDATA("Average of TRAVTM(60)",#REF!,"TIMEINT",HE$9,"VEHICLETRAVELTIMEMEASUREMENT",$D106)/3600/24,"--")</f>
        <v>--</v>
      </c>
      <c r="HF106" s="177" t="str">
        <f>IFERROR(GETPIVOTDATA("Average of TRAVTM(60)",#REF!,"TIMEINT",HF$9,"VEHICLETRAVELTIMEMEASUREMENT",$D106)/3600/24,"--")</f>
        <v>--</v>
      </c>
      <c r="HG106" s="387"/>
      <c r="HH106" s="379" t="str">
        <f>IFERROR(GETPIVOTDATA("Average of VEHS(60)",#REF!,"TIMEINT",HH$9,"VEHICLETRAVELTIMEMEASUREMENT",$D106),"--")</f>
        <v>--</v>
      </c>
      <c r="HI106" s="380" t="str">
        <f>IFERROR(GETPIVOTDATA("Average of VEHS(60)",#REF!,"TIMEINT",HI$9,"VEHICLETRAVELTIMEMEASUREMENT",$D106),"--")</f>
        <v>--</v>
      </c>
      <c r="HJ106" s="380" t="str">
        <f>IFERROR(GETPIVOTDATA("Average of VEHS(60)",#REF!,"TIMEINT",HJ$9,"VEHICLETRAVELTIMEMEASUREMENT",$D106),"--")</f>
        <v>--</v>
      </c>
      <c r="HK106" s="380" t="str">
        <f>IFERROR(GETPIVOTDATA("Average of VEHS(60)",#REF!,"TIMEINT",HK$9,"VEHICLETRAVELTIMEMEASUREMENT",$D106),"--")</f>
        <v>--</v>
      </c>
      <c r="HL106" s="380" t="str">
        <f>IFERROR(GETPIVOTDATA("Average of VEHS(60)",#REF!,"TIMEINT",HL$9,"VEHICLETRAVELTIMEMEASUREMENT",$D106),"--")</f>
        <v>--</v>
      </c>
      <c r="HM106" s="380" t="str">
        <f>IFERROR(GETPIVOTDATA("Average of VEHS(60)",#REF!,"TIMEINT",HM$9,"VEHICLETRAVELTIMEMEASUREMENT",$D106),"--")</f>
        <v>--</v>
      </c>
      <c r="HN106" s="380" t="str">
        <f>IFERROR(GETPIVOTDATA("Average of VEHS(60)",#REF!,"TIMEINT",HN$9,"VEHICLETRAVELTIMEMEASUREMENT",$D106),"--")</f>
        <v>--</v>
      </c>
      <c r="HO106" s="380" t="str">
        <f>IFERROR(GETPIVOTDATA("Average of VEHS(60)",#REF!,"TIMEINT",HO$9,"VEHICLETRAVELTIMEMEASUREMENT",$D106),"--")</f>
        <v>--</v>
      </c>
      <c r="HP106" s="380" t="str">
        <f>IFERROR(GETPIVOTDATA("Average of VEHS(60)",#REF!,"TIMEINT",HP$9,"VEHICLETRAVELTIMEMEASUREMENT",$D106),"--")</f>
        <v>--</v>
      </c>
      <c r="HQ106" s="380" t="str">
        <f>IFERROR(GETPIVOTDATA("Average of VEHS(60)",#REF!,"TIMEINT",HQ$9,"VEHICLETRAVELTIMEMEASUREMENT",$D106),"--")</f>
        <v>--</v>
      </c>
      <c r="HR106" s="380" t="str">
        <f>IFERROR(GETPIVOTDATA("Average of VEHS(60)",#REF!,"TIMEINT",HR$9,"VEHICLETRAVELTIMEMEASUREMENT",$D106),"--")</f>
        <v>--</v>
      </c>
      <c r="HS106" s="380" t="str">
        <f>IFERROR(GETPIVOTDATA("Average of VEHS(60)",#REF!,"TIMEINT",HS$9,"VEHICLETRAVELTIMEMEASUREMENT",$D106),"--")</f>
        <v>--</v>
      </c>
      <c r="HT106" s="380" t="str">
        <f>IFERROR(GETPIVOTDATA("Average of VEHS(60)",#REF!,"TIMEINT",HT$9,"VEHICLETRAVELTIMEMEASUREMENT",$D106),"--")</f>
        <v>--</v>
      </c>
      <c r="HU106" s="380" t="str">
        <f>IFERROR(GETPIVOTDATA("Average of VEHS(60)",#REF!,"TIMEINT",HU$9,"VEHICLETRAVELTIMEMEASUREMENT",$D106),"--")</f>
        <v>--</v>
      </c>
      <c r="HV106" s="380" t="str">
        <f>IFERROR(GETPIVOTDATA("Average of VEHS(60)",#REF!,"TIMEINT",HV$9,"VEHICLETRAVELTIMEMEASUREMENT",$D106),"--")</f>
        <v>--</v>
      </c>
      <c r="HW106" s="381" t="str">
        <f>IFERROR(GETPIVOTDATA("Average of VEHS(60)",#REF!,"TIMEINT",HW$9,"VEHICLETRAVELTIMEMEASUREMENT",$D106),"--")</f>
        <v>--</v>
      </c>
      <c r="HX106" s="387"/>
      <c r="HY106" s="259" t="str">
        <f t="shared" si="50"/>
        <v>--</v>
      </c>
      <c r="HZ106" s="410" t="str">
        <f t="shared" si="51"/>
        <v>--</v>
      </c>
      <c r="IA106" s="381">
        <f t="shared" si="52"/>
        <v>0</v>
      </c>
      <c r="IB106" s="716"/>
      <c r="IC106" s="379" t="str">
        <f>IFERROR(AVERAGEIFS('VISSIM Travel Time Outputs'!$L:$L,'VISSIM Travel Time Outputs'!$D:$D,$D106,'VISSIM Travel Time Outputs'!$A:$A,"AVG",'VISSIM Travel Time Outputs'!$B:$B,IC$9),"-")</f>
        <v>-</v>
      </c>
      <c r="ID106" s="380" t="str">
        <f>IFERROR(AVERAGEIFS('VISSIM Travel Time Outputs'!$L:$L,'VISSIM Travel Time Outputs'!$D:$D,$D106,'VISSIM Travel Time Outputs'!$A:$A,"AVG",'VISSIM Travel Time Outputs'!$B:$B,ID$9),"-")</f>
        <v>-</v>
      </c>
      <c r="IE106" s="380" t="str">
        <f>IFERROR(AVERAGEIFS('VISSIM Travel Time Outputs'!$L:$L,'VISSIM Travel Time Outputs'!$D:$D,$D106,'VISSIM Travel Time Outputs'!$A:$A,"AVG",'VISSIM Travel Time Outputs'!$B:$B,IE$9),"-")</f>
        <v>-</v>
      </c>
      <c r="IF106" s="380" t="str">
        <f>IFERROR(AVERAGEIFS('VISSIM Travel Time Outputs'!$L:$L,'VISSIM Travel Time Outputs'!$D:$D,$D106,'VISSIM Travel Time Outputs'!$A:$A,"AVG",'VISSIM Travel Time Outputs'!$B:$B,IF$9),"-")</f>
        <v>-</v>
      </c>
      <c r="IG106" s="380" t="str">
        <f>IFERROR(AVERAGEIFS('VISSIM Travel Time Outputs'!$L:$L,'VISSIM Travel Time Outputs'!$D:$D,$D106,'VISSIM Travel Time Outputs'!$A:$A,"AVG",'VISSIM Travel Time Outputs'!$B:$B,IG$9),"-")</f>
        <v>-</v>
      </c>
      <c r="IH106" s="380" t="str">
        <f>IFERROR(AVERAGEIFS('VISSIM Travel Time Outputs'!$L:$L,'VISSIM Travel Time Outputs'!$D:$D,$D106,'VISSIM Travel Time Outputs'!$A:$A,"AVG",'VISSIM Travel Time Outputs'!$B:$B,IH$9),"-")</f>
        <v>-</v>
      </c>
      <c r="II106" s="380" t="str">
        <f>IFERROR(AVERAGEIFS('VISSIM Travel Time Outputs'!$L:$L,'VISSIM Travel Time Outputs'!$D:$D,$D106,'VISSIM Travel Time Outputs'!$A:$A,"AVG",'VISSIM Travel Time Outputs'!$B:$B,II$9),"-")</f>
        <v>-</v>
      </c>
      <c r="IJ106" s="380" t="str">
        <f>IFERROR(AVERAGEIFS('VISSIM Travel Time Outputs'!$L:$L,'VISSIM Travel Time Outputs'!$D:$D,$D106,'VISSIM Travel Time Outputs'!$A:$A,"AVG",'VISSIM Travel Time Outputs'!$B:$B,IJ$9),"-")</f>
        <v>-</v>
      </c>
      <c r="IK106" s="380" t="str">
        <f>IFERROR(AVERAGEIFS('VISSIM Travel Time Outputs'!$L:$L,'VISSIM Travel Time Outputs'!$D:$D,$D106,'VISSIM Travel Time Outputs'!$A:$A,"AVG",'VISSIM Travel Time Outputs'!$B:$B,IK$9),"-")</f>
        <v>-</v>
      </c>
      <c r="IL106" s="380" t="str">
        <f>IFERROR(AVERAGEIFS('VISSIM Travel Time Outputs'!$L:$L,'VISSIM Travel Time Outputs'!$D:$D,$D106,'VISSIM Travel Time Outputs'!$A:$A,"AVG",'VISSIM Travel Time Outputs'!$B:$B,IL$9),"-")</f>
        <v>-</v>
      </c>
      <c r="IM106" s="380" t="str">
        <f>IFERROR(AVERAGEIFS('VISSIM Travel Time Outputs'!$L:$L,'VISSIM Travel Time Outputs'!$D:$D,$D106,'VISSIM Travel Time Outputs'!$A:$A,"AVG",'VISSIM Travel Time Outputs'!$B:$B,IM$9),"-")</f>
        <v>-</v>
      </c>
      <c r="IN106" s="380" t="str">
        <f>IFERROR(AVERAGEIFS('VISSIM Travel Time Outputs'!$L:$L,'VISSIM Travel Time Outputs'!$D:$D,$D106,'VISSIM Travel Time Outputs'!$A:$A,"AVG",'VISSIM Travel Time Outputs'!$B:$B,IN$9),"-")</f>
        <v>-</v>
      </c>
      <c r="IO106" s="380" t="str">
        <f>IFERROR(AVERAGEIFS('VISSIM Travel Time Outputs'!$L:$L,'VISSIM Travel Time Outputs'!$D:$D,$D106,'VISSIM Travel Time Outputs'!$A:$A,"AVG",'VISSIM Travel Time Outputs'!$B:$B,IO$9),"-")</f>
        <v>-</v>
      </c>
      <c r="IP106" s="380" t="str">
        <f>IFERROR(AVERAGEIFS('VISSIM Travel Time Outputs'!$L:$L,'VISSIM Travel Time Outputs'!$D:$D,$D106,'VISSIM Travel Time Outputs'!$A:$A,"AVG",'VISSIM Travel Time Outputs'!$B:$B,IP$9),"-")</f>
        <v>-</v>
      </c>
      <c r="IQ106" s="380" t="str">
        <f>IFERROR(AVERAGEIFS('VISSIM Travel Time Outputs'!$L:$L,'VISSIM Travel Time Outputs'!$D:$D,$D106,'VISSIM Travel Time Outputs'!$A:$A,"AVG",'VISSIM Travel Time Outputs'!$B:$B,IQ$9),"-")</f>
        <v>-</v>
      </c>
      <c r="IR106" s="381" t="str">
        <f>IFERROR(AVERAGEIFS('VISSIM Travel Time Outputs'!$L:$L,'VISSIM Travel Time Outputs'!$D:$D,$D106,'VISSIM Travel Time Outputs'!$A:$A,"AVG",'VISSIM Travel Time Outputs'!$B:$B,IR$9),"-")</f>
        <v>-</v>
      </c>
      <c r="IS106" s="381" t="str">
        <f t="shared" si="53"/>
        <v>--</v>
      </c>
    </row>
    <row r="107" spans="1:253" x14ac:dyDescent="0.25">
      <c r="A107" s="302" t="str">
        <f t="shared" si="34"/>
        <v>H</v>
      </c>
      <c r="B107" s="375">
        <f t="shared" si="54"/>
        <v>98</v>
      </c>
      <c r="C107" s="475">
        <f>INDEX('Input - Travel Times'!$B$3:$AL$103,MATCH($B107,'Input - Travel Times'!$B$3:$B$103,0),MATCH(C$9,'Input - Travel Times'!$B$3:$AL$3,0))</f>
        <v>0</v>
      </c>
      <c r="D107" s="194">
        <f>INDEX('Input - Travel Times'!$B$3:$AS$103,MATCH($B107,'Input - Travel Times'!$B$3:$B$103,0),MATCH(D$9,'Input - Travel Times'!$B$3:$AS$3,0))</f>
        <v>0</v>
      </c>
      <c r="E107" s="582">
        <f>TIME(0,0,INDEX('Input - Travel Times'!$B$3:$AL$103,MATCH($B107,'Input - Travel Times'!$B$3:$B$103,0),MATCH(E$9,'Input - Travel Times'!$B$3:$AL$3,0)))</f>
        <v>0</v>
      </c>
      <c r="F107" s="582">
        <f>TIME(0,0,INDEX('Input - Travel Times'!$B$3:$AL$103,MATCH($B107,'Input - Travel Times'!$B$3:$B$103,0),MATCH(F$9,'Input - Travel Times'!$B$3:$AL$3,0)))</f>
        <v>0</v>
      </c>
      <c r="G107" s="582">
        <f>TIME(0,0,INDEX('Input - Travel Times'!$B$3:$AL$103,MATCH($B107,'Input - Travel Times'!$B$3:$B$103,0),MATCH(G$9,'Input - Travel Times'!$B$3:$AL$3,0)))</f>
        <v>0</v>
      </c>
      <c r="H107" s="173"/>
      <c r="I107" s="259" t="str">
        <f>IFERROR(TIME(0,0,AVERAGEIFS('VISSIM Travel Time Outputs'!$I:$I,'VISSIM Travel Time Outputs'!$D:$D,$D107,'VISSIM Travel Time Outputs'!$A:$A,"AVG",'VISSIM Travel Time Outputs'!$B:$B,I$9)),"-")</f>
        <v>-</v>
      </c>
      <c r="J107" s="36" t="str">
        <f>IFERROR(TIME(0,0,AVERAGEIFS('VISSIM Travel Time Outputs'!$I:$I,'VISSIM Travel Time Outputs'!$D:$D,$D107,'VISSIM Travel Time Outputs'!$A:$A,"AVG",'VISSIM Travel Time Outputs'!$B:$B,J$9)),"-")</f>
        <v>-</v>
      </c>
      <c r="K107" s="36" t="str">
        <f>IFERROR(TIME(0,0,AVERAGEIFS('VISSIM Travel Time Outputs'!$I:$I,'VISSIM Travel Time Outputs'!$D:$D,$D107,'VISSIM Travel Time Outputs'!$A:$A,"AVG",'VISSIM Travel Time Outputs'!$B:$B,K$9)),"-")</f>
        <v>-</v>
      </c>
      <c r="L107" s="36" t="str">
        <f>IFERROR(TIME(0,0,AVERAGEIFS('VISSIM Travel Time Outputs'!$I:$I,'VISSIM Travel Time Outputs'!$D:$D,$D107,'VISSIM Travel Time Outputs'!$A:$A,"AVG",'VISSIM Travel Time Outputs'!$B:$B,L$9)),"-")</f>
        <v>-</v>
      </c>
      <c r="M107" s="36" t="str">
        <f>IFERROR(TIME(0,0,AVERAGEIFS('VISSIM Travel Time Outputs'!$I:$I,'VISSIM Travel Time Outputs'!$D:$D,$D107,'VISSIM Travel Time Outputs'!$A:$A,"AVG",'VISSIM Travel Time Outputs'!$B:$B,M$9)),"-")</f>
        <v>-</v>
      </c>
      <c r="N107" s="36" t="str">
        <f>IFERROR(TIME(0,0,AVERAGEIFS('VISSIM Travel Time Outputs'!$I:$I,'VISSIM Travel Time Outputs'!$D:$D,$D107,'VISSIM Travel Time Outputs'!$A:$A,"AVG",'VISSIM Travel Time Outputs'!$B:$B,N$9)),"-")</f>
        <v>-</v>
      </c>
      <c r="O107" s="36" t="str">
        <f>IFERROR(TIME(0,0,AVERAGEIFS('VISSIM Travel Time Outputs'!$I:$I,'VISSIM Travel Time Outputs'!$D:$D,$D107,'VISSIM Travel Time Outputs'!$A:$A,"AVG",'VISSIM Travel Time Outputs'!$B:$B,O$9)),"-")</f>
        <v>-</v>
      </c>
      <c r="P107" s="36" t="str">
        <f>IFERROR(TIME(0,0,AVERAGEIFS('VISSIM Travel Time Outputs'!$I:$I,'VISSIM Travel Time Outputs'!$D:$D,$D107,'VISSIM Travel Time Outputs'!$A:$A,"AVG",'VISSIM Travel Time Outputs'!$B:$B,P$9)),"-")</f>
        <v>-</v>
      </c>
      <c r="Q107" s="36" t="str">
        <f>IFERROR(TIME(0,0,AVERAGEIFS('VISSIM Travel Time Outputs'!$I:$I,'VISSIM Travel Time Outputs'!$D:$D,$D107,'VISSIM Travel Time Outputs'!$A:$A,"AVG",'VISSIM Travel Time Outputs'!$B:$B,Q$9)),"-")</f>
        <v>-</v>
      </c>
      <c r="R107" s="36" t="str">
        <f>IFERROR(TIME(0,0,AVERAGEIFS('VISSIM Travel Time Outputs'!$I:$I,'VISSIM Travel Time Outputs'!$D:$D,$D107,'VISSIM Travel Time Outputs'!$A:$A,"AVG",'VISSIM Travel Time Outputs'!$B:$B,R$9)),"-")</f>
        <v>-</v>
      </c>
      <c r="S107" s="36" t="str">
        <f>IFERROR(TIME(0,0,AVERAGEIFS('VISSIM Travel Time Outputs'!$I:$I,'VISSIM Travel Time Outputs'!$D:$D,$D107,'VISSIM Travel Time Outputs'!$A:$A,"AVG",'VISSIM Travel Time Outputs'!$B:$B,S$9)),"-")</f>
        <v>-</v>
      </c>
      <c r="T107" s="36" t="str">
        <f>IFERROR(TIME(0,0,AVERAGEIFS('VISSIM Travel Time Outputs'!$I:$I,'VISSIM Travel Time Outputs'!$D:$D,$D107,'VISSIM Travel Time Outputs'!$A:$A,"AVG",'VISSIM Travel Time Outputs'!$B:$B,T$9)),"-")</f>
        <v>-</v>
      </c>
      <c r="U107" s="36" t="str">
        <f>IFERROR(TIME(0,0,AVERAGEIFS('VISSIM Travel Time Outputs'!$I:$I,'VISSIM Travel Time Outputs'!$D:$D,$D107,'VISSIM Travel Time Outputs'!$A:$A,"AVG",'VISSIM Travel Time Outputs'!$B:$B,U$9)),"-")</f>
        <v>-</v>
      </c>
      <c r="V107" s="36" t="str">
        <f>IFERROR(TIME(0,0,AVERAGEIFS('VISSIM Travel Time Outputs'!$I:$I,'VISSIM Travel Time Outputs'!$D:$D,$D107,'VISSIM Travel Time Outputs'!$A:$A,"AVG",'VISSIM Travel Time Outputs'!$B:$B,V$9)),"-")</f>
        <v>-</v>
      </c>
      <c r="W107" s="36" t="str">
        <f>IFERROR(TIME(0,0,AVERAGEIFS('VISSIM Travel Time Outputs'!$I:$I,'VISSIM Travel Time Outputs'!$D:$D,$D107,'VISSIM Travel Time Outputs'!$A:$A,"AVG",'VISSIM Travel Time Outputs'!$B:$B,W$9)),"-")</f>
        <v>-</v>
      </c>
      <c r="X107" s="177" t="str">
        <f>IFERROR(TIME(0,0,AVERAGEIFS('VISSIM Travel Time Outputs'!$I:$I,'VISSIM Travel Time Outputs'!$D:$D,$D107,'VISSIM Travel Time Outputs'!$A:$A,"AVG",'VISSIM Travel Time Outputs'!$B:$B,X$9)),"-")</f>
        <v>-</v>
      </c>
      <c r="Y107" s="304"/>
      <c r="Z107" s="379" t="str">
        <f>IFERROR(AVERAGEIFS('VISSIM Travel Time Outputs'!$F:$F,'VISSIM Travel Time Outputs'!$D:$D,$D107,'VISSIM Travel Time Outputs'!$A:$A,"AVG",'VISSIM Travel Time Outputs'!$B:$B,Z$9),"-")</f>
        <v>-</v>
      </c>
      <c r="AA107" s="380" t="str">
        <f>IFERROR(AVERAGEIFS('VISSIM Travel Time Outputs'!$F:$F,'VISSIM Travel Time Outputs'!$D:$D,$D107,'VISSIM Travel Time Outputs'!$A:$A,"AVG",'VISSIM Travel Time Outputs'!$B:$B,AA$9),"-")</f>
        <v>-</v>
      </c>
      <c r="AB107" s="380" t="str">
        <f>IFERROR(AVERAGEIFS('VISSIM Travel Time Outputs'!$F:$F,'VISSIM Travel Time Outputs'!$D:$D,$D107,'VISSIM Travel Time Outputs'!$A:$A,"AVG",'VISSIM Travel Time Outputs'!$B:$B,AB$9),"-")</f>
        <v>-</v>
      </c>
      <c r="AC107" s="380" t="str">
        <f>IFERROR(AVERAGEIFS('VISSIM Travel Time Outputs'!$F:$F,'VISSIM Travel Time Outputs'!$D:$D,$D107,'VISSIM Travel Time Outputs'!$A:$A,"AVG",'VISSIM Travel Time Outputs'!$B:$B,AC$9),"-")</f>
        <v>-</v>
      </c>
      <c r="AD107" s="380" t="str">
        <f>IFERROR(AVERAGEIFS('VISSIM Travel Time Outputs'!$F:$F,'VISSIM Travel Time Outputs'!$D:$D,$D107,'VISSIM Travel Time Outputs'!$A:$A,"AVG",'VISSIM Travel Time Outputs'!$B:$B,AD$9),"-")</f>
        <v>-</v>
      </c>
      <c r="AE107" s="380" t="str">
        <f>IFERROR(AVERAGEIFS('VISSIM Travel Time Outputs'!$F:$F,'VISSIM Travel Time Outputs'!$D:$D,$D107,'VISSIM Travel Time Outputs'!$A:$A,"AVG",'VISSIM Travel Time Outputs'!$B:$B,AE$9),"-")</f>
        <v>-</v>
      </c>
      <c r="AF107" s="380" t="str">
        <f>IFERROR(AVERAGEIFS('VISSIM Travel Time Outputs'!$F:$F,'VISSIM Travel Time Outputs'!$D:$D,$D107,'VISSIM Travel Time Outputs'!$A:$A,"AVG",'VISSIM Travel Time Outputs'!$B:$B,AF$9),"-")</f>
        <v>-</v>
      </c>
      <c r="AG107" s="380" t="str">
        <f>IFERROR(AVERAGEIFS('VISSIM Travel Time Outputs'!$F:$F,'VISSIM Travel Time Outputs'!$D:$D,$D107,'VISSIM Travel Time Outputs'!$A:$A,"AVG",'VISSIM Travel Time Outputs'!$B:$B,AG$9),"-")</f>
        <v>-</v>
      </c>
      <c r="AH107" s="380" t="str">
        <f>IFERROR(AVERAGEIFS('VISSIM Travel Time Outputs'!$F:$F,'VISSIM Travel Time Outputs'!$D:$D,$D107,'VISSIM Travel Time Outputs'!$A:$A,"AVG",'VISSIM Travel Time Outputs'!$B:$B,AH$9),"-")</f>
        <v>-</v>
      </c>
      <c r="AI107" s="380" t="str">
        <f>IFERROR(AVERAGEIFS('VISSIM Travel Time Outputs'!$F:$F,'VISSIM Travel Time Outputs'!$D:$D,$D107,'VISSIM Travel Time Outputs'!$A:$A,"AVG",'VISSIM Travel Time Outputs'!$B:$B,AI$9),"-")</f>
        <v>-</v>
      </c>
      <c r="AJ107" s="380" t="str">
        <f>IFERROR(AVERAGEIFS('VISSIM Travel Time Outputs'!$F:$F,'VISSIM Travel Time Outputs'!$D:$D,$D107,'VISSIM Travel Time Outputs'!$A:$A,"AVG",'VISSIM Travel Time Outputs'!$B:$B,AJ$9),"-")</f>
        <v>-</v>
      </c>
      <c r="AK107" s="380" t="str">
        <f>IFERROR(AVERAGEIFS('VISSIM Travel Time Outputs'!$F:$F,'VISSIM Travel Time Outputs'!$D:$D,$D107,'VISSIM Travel Time Outputs'!$A:$A,"AVG",'VISSIM Travel Time Outputs'!$B:$B,AK$9),"-")</f>
        <v>-</v>
      </c>
      <c r="AL107" s="380" t="str">
        <f>IFERROR(AVERAGEIFS('VISSIM Travel Time Outputs'!$F:$F,'VISSIM Travel Time Outputs'!$D:$D,$D107,'VISSIM Travel Time Outputs'!$A:$A,"AVG",'VISSIM Travel Time Outputs'!$B:$B,AL$9),"-")</f>
        <v>-</v>
      </c>
      <c r="AM107" s="380" t="str">
        <f>IFERROR(AVERAGEIFS('VISSIM Travel Time Outputs'!$F:$F,'VISSIM Travel Time Outputs'!$D:$D,$D107,'VISSIM Travel Time Outputs'!$A:$A,"AVG",'VISSIM Travel Time Outputs'!$B:$B,AM$9),"-")</f>
        <v>-</v>
      </c>
      <c r="AN107" s="380" t="str">
        <f>IFERROR(AVERAGEIFS('VISSIM Travel Time Outputs'!$F:$F,'VISSIM Travel Time Outputs'!$D:$D,$D107,'VISSIM Travel Time Outputs'!$A:$A,"AVG",'VISSIM Travel Time Outputs'!$B:$B,AN$9),"-")</f>
        <v>-</v>
      </c>
      <c r="AO107" s="381" t="str">
        <f>IFERROR(AVERAGEIFS('VISSIM Travel Time Outputs'!$F:$F,'VISSIM Travel Time Outputs'!$D:$D,$D107,'VISSIM Travel Time Outputs'!$A:$A,"AVG",'VISSIM Travel Time Outputs'!$B:$B,AO$9),"-")</f>
        <v>-</v>
      </c>
      <c r="AP107" s="387"/>
      <c r="AQ107" s="259" t="str">
        <f t="shared" si="35"/>
        <v>--</v>
      </c>
      <c r="AR107" s="410" t="str">
        <f t="shared" si="36"/>
        <v>--</v>
      </c>
      <c r="AS107" s="381">
        <f t="shared" si="37"/>
        <v>0</v>
      </c>
      <c r="AT107" s="305"/>
      <c r="AU107" s="259" t="str">
        <f>IFERROR(TIME(0,0,AVERAGEIFS('VISSIM Travel Time Outputs'!$J:$J,'VISSIM Travel Time Outputs'!$D:$D,$D107,'VISSIM Travel Time Outputs'!$A:$A,"AVG",'VISSIM Travel Time Outputs'!$B:$B,AU$9)),"-")</f>
        <v>-</v>
      </c>
      <c r="AV107" s="36" t="str">
        <f>IFERROR(TIME(0,0,AVERAGEIFS('VISSIM Travel Time Outputs'!$J:$J,'VISSIM Travel Time Outputs'!$D:$D,$D107,'VISSIM Travel Time Outputs'!$A:$A,"AVG",'VISSIM Travel Time Outputs'!$B:$B,AV$9)),"-")</f>
        <v>-</v>
      </c>
      <c r="AW107" s="36" t="str">
        <f>IFERROR(TIME(0,0,AVERAGEIFS('VISSIM Travel Time Outputs'!$J:$J,'VISSIM Travel Time Outputs'!$D:$D,$D107,'VISSIM Travel Time Outputs'!$A:$A,"AVG",'VISSIM Travel Time Outputs'!$B:$B,AW$9)),"-")</f>
        <v>-</v>
      </c>
      <c r="AX107" s="36" t="str">
        <f>IFERROR(TIME(0,0,AVERAGEIFS('VISSIM Travel Time Outputs'!$J:$J,'VISSIM Travel Time Outputs'!$D:$D,$D107,'VISSIM Travel Time Outputs'!$A:$A,"AVG",'VISSIM Travel Time Outputs'!$B:$B,AX$9)),"-")</f>
        <v>-</v>
      </c>
      <c r="AY107" s="36" t="str">
        <f>IFERROR(TIME(0,0,AVERAGEIFS('VISSIM Travel Time Outputs'!$J:$J,'VISSIM Travel Time Outputs'!$D:$D,$D107,'VISSIM Travel Time Outputs'!$A:$A,"AVG",'VISSIM Travel Time Outputs'!$B:$B,AY$9)),"-")</f>
        <v>-</v>
      </c>
      <c r="AZ107" s="36" t="str">
        <f>IFERROR(TIME(0,0,AVERAGEIFS('VISSIM Travel Time Outputs'!$J:$J,'VISSIM Travel Time Outputs'!$D:$D,$D107,'VISSIM Travel Time Outputs'!$A:$A,"AVG",'VISSIM Travel Time Outputs'!$B:$B,AZ$9)),"-")</f>
        <v>-</v>
      </c>
      <c r="BA107" s="36" t="str">
        <f>IFERROR(TIME(0,0,AVERAGEIFS('VISSIM Travel Time Outputs'!$J:$J,'VISSIM Travel Time Outputs'!$D:$D,$D107,'VISSIM Travel Time Outputs'!$A:$A,"AVG",'VISSIM Travel Time Outputs'!$B:$B,BA$9)),"-")</f>
        <v>-</v>
      </c>
      <c r="BB107" s="36" t="str">
        <f>IFERROR(TIME(0,0,AVERAGEIFS('VISSIM Travel Time Outputs'!$J:$J,'VISSIM Travel Time Outputs'!$D:$D,$D107,'VISSIM Travel Time Outputs'!$A:$A,"AVG",'VISSIM Travel Time Outputs'!$B:$B,BB$9)),"-")</f>
        <v>-</v>
      </c>
      <c r="BC107" s="36" t="str">
        <f>IFERROR(TIME(0,0,AVERAGEIFS('VISSIM Travel Time Outputs'!$J:$J,'VISSIM Travel Time Outputs'!$D:$D,$D107,'VISSIM Travel Time Outputs'!$A:$A,"AVG",'VISSIM Travel Time Outputs'!$B:$B,BC$9)),"-")</f>
        <v>-</v>
      </c>
      <c r="BD107" s="36" t="str">
        <f>IFERROR(TIME(0,0,AVERAGEIFS('VISSIM Travel Time Outputs'!$J:$J,'VISSIM Travel Time Outputs'!$D:$D,$D107,'VISSIM Travel Time Outputs'!$A:$A,"AVG",'VISSIM Travel Time Outputs'!$B:$B,BD$9)),"-")</f>
        <v>-</v>
      </c>
      <c r="BE107" s="36" t="str">
        <f>IFERROR(TIME(0,0,AVERAGEIFS('VISSIM Travel Time Outputs'!$J:$J,'VISSIM Travel Time Outputs'!$D:$D,$D107,'VISSIM Travel Time Outputs'!$A:$A,"AVG",'VISSIM Travel Time Outputs'!$B:$B,BE$9)),"-")</f>
        <v>-</v>
      </c>
      <c r="BF107" s="36" t="str">
        <f>IFERROR(TIME(0,0,AVERAGEIFS('VISSIM Travel Time Outputs'!$J:$J,'VISSIM Travel Time Outputs'!$D:$D,$D107,'VISSIM Travel Time Outputs'!$A:$A,"AVG",'VISSIM Travel Time Outputs'!$B:$B,BF$9)),"-")</f>
        <v>-</v>
      </c>
      <c r="BG107" s="36" t="str">
        <f>IFERROR(TIME(0,0,AVERAGEIFS('VISSIM Travel Time Outputs'!$J:$J,'VISSIM Travel Time Outputs'!$D:$D,$D107,'VISSIM Travel Time Outputs'!$A:$A,"AVG",'VISSIM Travel Time Outputs'!$B:$B,BG$9)),"-")</f>
        <v>-</v>
      </c>
      <c r="BH107" s="36" t="str">
        <f>IFERROR(TIME(0,0,AVERAGEIFS('VISSIM Travel Time Outputs'!$J:$J,'VISSIM Travel Time Outputs'!$D:$D,$D107,'VISSIM Travel Time Outputs'!$A:$A,"AVG",'VISSIM Travel Time Outputs'!$B:$B,BH$9)),"-")</f>
        <v>-</v>
      </c>
      <c r="BI107" s="36" t="str">
        <f>IFERROR(TIME(0,0,AVERAGEIFS('VISSIM Travel Time Outputs'!$J:$J,'VISSIM Travel Time Outputs'!$D:$D,$D107,'VISSIM Travel Time Outputs'!$A:$A,"AVG",'VISSIM Travel Time Outputs'!$B:$B,BI$9)),"-")</f>
        <v>-</v>
      </c>
      <c r="BJ107" s="177" t="str">
        <f>IFERROR(TIME(0,0,AVERAGEIFS('VISSIM Travel Time Outputs'!$J:$J,'VISSIM Travel Time Outputs'!$D:$D,$D107,'VISSIM Travel Time Outputs'!$A:$A,"AVG",'VISSIM Travel Time Outputs'!$B:$B,BJ$9)),"-")</f>
        <v>-</v>
      </c>
      <c r="BK107" s="164"/>
      <c r="BL107" s="379" t="str">
        <f>IFERROR(AVERAGEIFS('VISSIM Travel Time Outputs'!$G:$G,'VISSIM Travel Time Outputs'!$D:$D,$D107,'VISSIM Travel Time Outputs'!$A:$A,"AVG",'VISSIM Travel Time Outputs'!$B:$B,BL$9),"-")</f>
        <v>-</v>
      </c>
      <c r="BM107" s="380" t="str">
        <f>IFERROR(AVERAGEIFS('VISSIM Travel Time Outputs'!$G:$G,'VISSIM Travel Time Outputs'!$D:$D,$D107,'VISSIM Travel Time Outputs'!$A:$A,"AVG",'VISSIM Travel Time Outputs'!$B:$B,BM$9),"-")</f>
        <v>-</v>
      </c>
      <c r="BN107" s="380" t="str">
        <f>IFERROR(AVERAGEIFS('VISSIM Travel Time Outputs'!$G:$G,'VISSIM Travel Time Outputs'!$D:$D,$D107,'VISSIM Travel Time Outputs'!$A:$A,"AVG",'VISSIM Travel Time Outputs'!$B:$B,BN$9),"-")</f>
        <v>-</v>
      </c>
      <c r="BO107" s="380" t="str">
        <f>IFERROR(AVERAGEIFS('VISSIM Travel Time Outputs'!$G:$G,'VISSIM Travel Time Outputs'!$D:$D,$D107,'VISSIM Travel Time Outputs'!$A:$A,"AVG",'VISSIM Travel Time Outputs'!$B:$B,BO$9),"-")</f>
        <v>-</v>
      </c>
      <c r="BP107" s="380" t="str">
        <f>IFERROR(AVERAGEIFS('VISSIM Travel Time Outputs'!$G:$G,'VISSIM Travel Time Outputs'!$D:$D,$D107,'VISSIM Travel Time Outputs'!$A:$A,"AVG",'VISSIM Travel Time Outputs'!$B:$B,BP$9),"-")</f>
        <v>-</v>
      </c>
      <c r="BQ107" s="380" t="str">
        <f>IFERROR(AVERAGEIFS('VISSIM Travel Time Outputs'!$G:$G,'VISSIM Travel Time Outputs'!$D:$D,$D107,'VISSIM Travel Time Outputs'!$A:$A,"AVG",'VISSIM Travel Time Outputs'!$B:$B,BQ$9),"-")</f>
        <v>-</v>
      </c>
      <c r="BR107" s="380" t="str">
        <f>IFERROR(AVERAGEIFS('VISSIM Travel Time Outputs'!$G:$G,'VISSIM Travel Time Outputs'!$D:$D,$D107,'VISSIM Travel Time Outputs'!$A:$A,"AVG",'VISSIM Travel Time Outputs'!$B:$B,BR$9),"-")</f>
        <v>-</v>
      </c>
      <c r="BS107" s="380" t="str">
        <f>IFERROR(AVERAGEIFS('VISSIM Travel Time Outputs'!$G:$G,'VISSIM Travel Time Outputs'!$D:$D,$D107,'VISSIM Travel Time Outputs'!$A:$A,"AVG",'VISSIM Travel Time Outputs'!$B:$B,BS$9),"-")</f>
        <v>-</v>
      </c>
      <c r="BT107" s="380" t="str">
        <f>IFERROR(AVERAGEIFS('VISSIM Travel Time Outputs'!$G:$G,'VISSIM Travel Time Outputs'!$D:$D,$D107,'VISSIM Travel Time Outputs'!$A:$A,"AVG",'VISSIM Travel Time Outputs'!$B:$B,BT$9),"-")</f>
        <v>-</v>
      </c>
      <c r="BU107" s="380" t="str">
        <f>IFERROR(AVERAGEIFS('VISSIM Travel Time Outputs'!$G:$G,'VISSIM Travel Time Outputs'!$D:$D,$D107,'VISSIM Travel Time Outputs'!$A:$A,"AVG",'VISSIM Travel Time Outputs'!$B:$B,BU$9),"-")</f>
        <v>-</v>
      </c>
      <c r="BV107" s="380" t="str">
        <f>IFERROR(AVERAGEIFS('VISSIM Travel Time Outputs'!$G:$G,'VISSIM Travel Time Outputs'!$D:$D,$D107,'VISSIM Travel Time Outputs'!$A:$A,"AVG",'VISSIM Travel Time Outputs'!$B:$B,BV$9),"-")</f>
        <v>-</v>
      </c>
      <c r="BW107" s="380" t="str">
        <f>IFERROR(AVERAGEIFS('VISSIM Travel Time Outputs'!$G:$G,'VISSIM Travel Time Outputs'!$D:$D,$D107,'VISSIM Travel Time Outputs'!$A:$A,"AVG",'VISSIM Travel Time Outputs'!$B:$B,BW$9),"-")</f>
        <v>-</v>
      </c>
      <c r="BX107" s="380" t="str">
        <f>IFERROR(AVERAGEIFS('VISSIM Travel Time Outputs'!$G:$G,'VISSIM Travel Time Outputs'!$D:$D,$D107,'VISSIM Travel Time Outputs'!$A:$A,"AVG",'VISSIM Travel Time Outputs'!$B:$B,BX$9),"-")</f>
        <v>-</v>
      </c>
      <c r="BY107" s="380" t="str">
        <f>IFERROR(AVERAGEIFS('VISSIM Travel Time Outputs'!$G:$G,'VISSIM Travel Time Outputs'!$D:$D,$D107,'VISSIM Travel Time Outputs'!$A:$A,"AVG",'VISSIM Travel Time Outputs'!$B:$B,BY$9),"-")</f>
        <v>-</v>
      </c>
      <c r="BZ107" s="380" t="str">
        <f>IFERROR(AVERAGEIFS('VISSIM Travel Time Outputs'!$G:$G,'VISSIM Travel Time Outputs'!$D:$D,$D107,'VISSIM Travel Time Outputs'!$A:$A,"AVG",'VISSIM Travel Time Outputs'!$B:$B,BZ$9),"-")</f>
        <v>-</v>
      </c>
      <c r="CA107" s="381" t="str">
        <f>IFERROR(AVERAGEIFS('VISSIM Travel Time Outputs'!$G:$G,'VISSIM Travel Time Outputs'!$D:$D,$D107,'VISSIM Travel Time Outputs'!$A:$A,"AVG",'VISSIM Travel Time Outputs'!$B:$B,CA$9),"-")</f>
        <v>-</v>
      </c>
      <c r="CB107" s="304"/>
      <c r="CC107" s="259" t="str">
        <f t="shared" si="38"/>
        <v>--</v>
      </c>
      <c r="CD107" s="410" t="str">
        <f t="shared" si="39"/>
        <v>--</v>
      </c>
      <c r="CE107" s="381">
        <f t="shared" si="40"/>
        <v>0</v>
      </c>
      <c r="CF107" s="387"/>
      <c r="CG107" s="259" t="str">
        <f>IFERROR(GETPIVOTDATA("Average of TRAVTM(31)",#REF!,"TIMEINT",CG$9,"VEHICLETRAVELTIMEMEASUREMENT",$D107)/3600/24,"--")</f>
        <v>--</v>
      </c>
      <c r="CH107" s="36" t="str">
        <f>IFERROR(GETPIVOTDATA("Average of TRAVTM(31)",#REF!,"TIMEINT",CH$9,"VEHICLETRAVELTIMEMEASUREMENT",$D107)/3600/24,"--")</f>
        <v>--</v>
      </c>
      <c r="CI107" s="36" t="str">
        <f>IFERROR(GETPIVOTDATA("Average of TRAVTM(31)",#REF!,"TIMEINT",CI$9,"VEHICLETRAVELTIMEMEASUREMENT",$D107)/3600/24,"--")</f>
        <v>--</v>
      </c>
      <c r="CJ107" s="36" t="str">
        <f>IFERROR(GETPIVOTDATA("Average of TRAVTM(31)",#REF!,"TIMEINT",CJ$9,"VEHICLETRAVELTIMEMEASUREMENT",$D107)/3600/24,"--")</f>
        <v>--</v>
      </c>
      <c r="CK107" s="36" t="str">
        <f>IFERROR(GETPIVOTDATA("Average of TRAVTM(31)",#REF!,"TIMEINT",CK$9,"VEHICLETRAVELTIMEMEASUREMENT",$D107)/3600/24,"--")</f>
        <v>--</v>
      </c>
      <c r="CL107" s="36" t="str">
        <f>IFERROR(GETPIVOTDATA("Average of TRAVTM(31)",#REF!,"TIMEINT",CL$9,"VEHICLETRAVELTIMEMEASUREMENT",$D107)/3600/24,"--")</f>
        <v>--</v>
      </c>
      <c r="CM107" s="36" t="str">
        <f>IFERROR(GETPIVOTDATA("Average of TRAVTM(31)",#REF!,"TIMEINT",CM$9,"VEHICLETRAVELTIMEMEASUREMENT",$D107)/3600/24,"--")</f>
        <v>--</v>
      </c>
      <c r="CN107" s="36" t="str">
        <f>IFERROR(GETPIVOTDATA("Average of TRAVTM(31)",#REF!,"TIMEINT",CN$9,"VEHICLETRAVELTIMEMEASUREMENT",$D107)/3600/24,"--")</f>
        <v>--</v>
      </c>
      <c r="CO107" s="36" t="str">
        <f>IFERROR(GETPIVOTDATA("Average of TRAVTM(31)",#REF!,"TIMEINT",CO$9,"VEHICLETRAVELTIMEMEASUREMENT",$D107)/3600/24,"--")</f>
        <v>--</v>
      </c>
      <c r="CP107" s="36" t="str">
        <f>IFERROR(GETPIVOTDATA("Average of TRAVTM(31)",#REF!,"TIMEINT",CP$9,"VEHICLETRAVELTIMEMEASUREMENT",$D107)/3600/24,"--")</f>
        <v>--</v>
      </c>
      <c r="CQ107" s="36" t="str">
        <f>IFERROR(GETPIVOTDATA("Average of TRAVTM(31)",#REF!,"TIMEINT",CQ$9,"VEHICLETRAVELTIMEMEASUREMENT",$D107)/3600/24,"--")</f>
        <v>--</v>
      </c>
      <c r="CR107" s="36" t="str">
        <f>IFERROR(GETPIVOTDATA("Average of TRAVTM(31)",#REF!,"TIMEINT",CR$9,"VEHICLETRAVELTIMEMEASUREMENT",$D107)/3600/24,"--")</f>
        <v>--</v>
      </c>
      <c r="CS107" s="36" t="str">
        <f>IFERROR(GETPIVOTDATA("Average of TRAVTM(31)",#REF!,"TIMEINT",CS$9,"VEHICLETRAVELTIMEMEASUREMENT",$D107)/3600/24,"--")</f>
        <v>--</v>
      </c>
      <c r="CT107" s="36" t="str">
        <f>IFERROR(GETPIVOTDATA("Average of TRAVTM(31)",#REF!,"TIMEINT",CT$9,"VEHICLETRAVELTIMEMEASUREMENT",$D107)/3600/24,"--")</f>
        <v>--</v>
      </c>
      <c r="CU107" s="36" t="str">
        <f>IFERROR(GETPIVOTDATA("Average of TRAVTM(31)",#REF!,"TIMEINT",CU$9,"VEHICLETRAVELTIMEMEASUREMENT",$D107)/3600/24,"--")</f>
        <v>--</v>
      </c>
      <c r="CV107" s="177" t="str">
        <f>IFERROR(GETPIVOTDATA("Average of TRAVTM(31)",#REF!,"TIMEINT",CV$9,"VEHICLETRAVELTIMEMEASUREMENT",$D107)/3600/24,"--")</f>
        <v>--</v>
      </c>
      <c r="CW107" s="387"/>
      <c r="CX107" s="379" t="str">
        <f>IFERROR(GETPIVOTDATA("Average of VEHS(31)",#REF!,"TIMEINT",CX$9,"VEHICLETRAVELTIMEMEASUREMENT",$D107),"--")</f>
        <v>--</v>
      </c>
      <c r="CY107" s="380" t="str">
        <f>IFERROR(GETPIVOTDATA("Average of VEHS(31)",#REF!,"TIMEINT",CY$9,"VEHICLETRAVELTIMEMEASUREMENT",$D107),"--")</f>
        <v>--</v>
      </c>
      <c r="CZ107" s="380" t="str">
        <f>IFERROR(GETPIVOTDATA("Average of VEHS(31)",#REF!,"TIMEINT",CZ$9,"VEHICLETRAVELTIMEMEASUREMENT",$D107),"--")</f>
        <v>--</v>
      </c>
      <c r="DA107" s="380" t="str">
        <f>IFERROR(GETPIVOTDATA("Average of VEHS(31)",#REF!,"TIMEINT",DA$9,"VEHICLETRAVELTIMEMEASUREMENT",$D107),"--")</f>
        <v>--</v>
      </c>
      <c r="DB107" s="380" t="str">
        <f>IFERROR(GETPIVOTDATA("Average of VEHS(31)",#REF!,"TIMEINT",DB$9,"VEHICLETRAVELTIMEMEASUREMENT",$D107),"--")</f>
        <v>--</v>
      </c>
      <c r="DC107" s="380" t="str">
        <f>IFERROR(GETPIVOTDATA("Average of VEHS(31)",#REF!,"TIMEINT",DC$9,"VEHICLETRAVELTIMEMEASUREMENT",$D107),"--")</f>
        <v>--</v>
      </c>
      <c r="DD107" s="380" t="str">
        <f>IFERROR(GETPIVOTDATA("Average of VEHS(31)",#REF!,"TIMEINT",DD$9,"VEHICLETRAVELTIMEMEASUREMENT",$D107),"--")</f>
        <v>--</v>
      </c>
      <c r="DE107" s="380" t="str">
        <f>IFERROR(GETPIVOTDATA("Average of VEHS(31)",#REF!,"TIMEINT",DE$9,"VEHICLETRAVELTIMEMEASUREMENT",$D107),"--")</f>
        <v>--</v>
      </c>
      <c r="DF107" s="380" t="str">
        <f>IFERROR(GETPIVOTDATA("Average of VEHS(31)",#REF!,"TIMEINT",DF$9,"VEHICLETRAVELTIMEMEASUREMENT",$D107),"--")</f>
        <v>--</v>
      </c>
      <c r="DG107" s="380" t="str">
        <f>IFERROR(GETPIVOTDATA("Average of VEHS(31)",#REF!,"TIMEINT",DG$9,"VEHICLETRAVELTIMEMEASUREMENT",$D107),"--")</f>
        <v>--</v>
      </c>
      <c r="DH107" s="380" t="str">
        <f>IFERROR(GETPIVOTDATA("Average of VEHS(31)",#REF!,"TIMEINT",DH$9,"VEHICLETRAVELTIMEMEASUREMENT",$D107),"--")</f>
        <v>--</v>
      </c>
      <c r="DI107" s="380" t="str">
        <f>IFERROR(GETPIVOTDATA("Average of VEHS(31)",#REF!,"TIMEINT",DI$9,"VEHICLETRAVELTIMEMEASUREMENT",$D107),"--")</f>
        <v>--</v>
      </c>
      <c r="DJ107" s="380" t="str">
        <f>IFERROR(GETPIVOTDATA("Average of VEHS(31)",#REF!,"TIMEINT",DJ$9,"VEHICLETRAVELTIMEMEASUREMENT",$D107),"--")</f>
        <v>--</v>
      </c>
      <c r="DK107" s="380" t="str">
        <f>IFERROR(GETPIVOTDATA("Average of VEHS(31)",#REF!,"TIMEINT",DK$9,"VEHICLETRAVELTIMEMEASUREMENT",$D107),"--")</f>
        <v>--</v>
      </c>
      <c r="DL107" s="380" t="str">
        <f>IFERROR(GETPIVOTDATA("Average of VEHS(31)",#REF!,"TIMEINT",DL$9,"VEHICLETRAVELTIMEMEASUREMENT",$D107),"--")</f>
        <v>--</v>
      </c>
      <c r="DM107" s="381" t="str">
        <f>IFERROR(GETPIVOTDATA("Average of VEHS(31)",#REF!,"TIMEINT",DM$9,"VEHICLETRAVELTIMEMEASUREMENT",$D107),"--")</f>
        <v>--</v>
      </c>
      <c r="DN107" s="387"/>
      <c r="DO107" s="259" t="str">
        <f t="shared" si="41"/>
        <v>--</v>
      </c>
      <c r="DP107" s="410" t="str">
        <f t="shared" si="42"/>
        <v>--</v>
      </c>
      <c r="DQ107" s="381">
        <f t="shared" si="43"/>
        <v>0</v>
      </c>
      <c r="DR107" s="305"/>
      <c r="DS107" s="259" t="str">
        <f>IFERROR(TIME(0,0,AVERAGEIFS('VISSIM Travel Time Outputs'!$K:$K,'VISSIM Travel Time Outputs'!$D:$D,$D107,'VISSIM Travel Time Outputs'!$A:$A,"AVG",'VISSIM Travel Time Outputs'!$B:$B,DS$9)),"-")</f>
        <v>-</v>
      </c>
      <c r="DT107" s="36" t="str">
        <f>IFERROR(TIME(0,0,AVERAGEIFS('VISSIM Travel Time Outputs'!$K:$K,'VISSIM Travel Time Outputs'!$D:$D,$D107,'VISSIM Travel Time Outputs'!$A:$A,"AVG",'VISSIM Travel Time Outputs'!$B:$B,DT$9)),"-")</f>
        <v>-</v>
      </c>
      <c r="DU107" s="36" t="str">
        <f>IFERROR(TIME(0,0,AVERAGEIFS('VISSIM Travel Time Outputs'!$K:$K,'VISSIM Travel Time Outputs'!$D:$D,$D107,'VISSIM Travel Time Outputs'!$A:$A,"AVG",'VISSIM Travel Time Outputs'!$B:$B,DU$9)),"-")</f>
        <v>-</v>
      </c>
      <c r="DV107" s="36" t="str">
        <f>IFERROR(TIME(0,0,AVERAGEIFS('VISSIM Travel Time Outputs'!$K:$K,'VISSIM Travel Time Outputs'!$D:$D,$D107,'VISSIM Travel Time Outputs'!$A:$A,"AVG",'VISSIM Travel Time Outputs'!$B:$B,DV$9)),"-")</f>
        <v>-</v>
      </c>
      <c r="DW107" s="36" t="str">
        <f>IFERROR(TIME(0,0,AVERAGEIFS('VISSIM Travel Time Outputs'!$K:$K,'VISSIM Travel Time Outputs'!$D:$D,$D107,'VISSIM Travel Time Outputs'!$A:$A,"AVG",'VISSIM Travel Time Outputs'!$B:$B,DW$9)),"-")</f>
        <v>-</v>
      </c>
      <c r="DX107" s="36" t="str">
        <f>IFERROR(TIME(0,0,AVERAGEIFS('VISSIM Travel Time Outputs'!$K:$K,'VISSIM Travel Time Outputs'!$D:$D,$D107,'VISSIM Travel Time Outputs'!$A:$A,"AVG",'VISSIM Travel Time Outputs'!$B:$B,DX$9)),"-")</f>
        <v>-</v>
      </c>
      <c r="DY107" s="36" t="str">
        <f>IFERROR(TIME(0,0,AVERAGEIFS('VISSIM Travel Time Outputs'!$K:$K,'VISSIM Travel Time Outputs'!$D:$D,$D107,'VISSIM Travel Time Outputs'!$A:$A,"AVG",'VISSIM Travel Time Outputs'!$B:$B,DY$9)),"-")</f>
        <v>-</v>
      </c>
      <c r="DZ107" s="36" t="str">
        <f>IFERROR(TIME(0,0,AVERAGEIFS('VISSIM Travel Time Outputs'!$K:$K,'VISSIM Travel Time Outputs'!$D:$D,$D107,'VISSIM Travel Time Outputs'!$A:$A,"AVG",'VISSIM Travel Time Outputs'!$B:$B,DZ$9)),"-")</f>
        <v>-</v>
      </c>
      <c r="EA107" s="36" t="str">
        <f>IFERROR(TIME(0,0,AVERAGEIFS('VISSIM Travel Time Outputs'!$K:$K,'VISSIM Travel Time Outputs'!$D:$D,$D107,'VISSIM Travel Time Outputs'!$A:$A,"AVG",'VISSIM Travel Time Outputs'!$B:$B,EA$9)),"-")</f>
        <v>-</v>
      </c>
      <c r="EB107" s="36" t="str">
        <f>IFERROR(TIME(0,0,AVERAGEIFS('VISSIM Travel Time Outputs'!$K:$K,'VISSIM Travel Time Outputs'!$D:$D,$D107,'VISSIM Travel Time Outputs'!$A:$A,"AVG",'VISSIM Travel Time Outputs'!$B:$B,EB$9)),"-")</f>
        <v>-</v>
      </c>
      <c r="EC107" s="36" t="str">
        <f>IFERROR(TIME(0,0,AVERAGEIFS('VISSIM Travel Time Outputs'!$K:$K,'VISSIM Travel Time Outputs'!$D:$D,$D107,'VISSIM Travel Time Outputs'!$A:$A,"AVG",'VISSIM Travel Time Outputs'!$B:$B,EC$9)),"-")</f>
        <v>-</v>
      </c>
      <c r="ED107" s="36" t="str">
        <f>IFERROR(TIME(0,0,AVERAGEIFS('VISSIM Travel Time Outputs'!$K:$K,'VISSIM Travel Time Outputs'!$D:$D,$D107,'VISSIM Travel Time Outputs'!$A:$A,"AVG",'VISSIM Travel Time Outputs'!$B:$B,ED$9)),"-")</f>
        <v>-</v>
      </c>
      <c r="EE107" s="36" t="str">
        <f>IFERROR(TIME(0,0,AVERAGEIFS('VISSIM Travel Time Outputs'!$K:$K,'VISSIM Travel Time Outputs'!$D:$D,$D107,'VISSIM Travel Time Outputs'!$A:$A,"AVG",'VISSIM Travel Time Outputs'!$B:$B,EE$9)),"-")</f>
        <v>-</v>
      </c>
      <c r="EF107" s="36" t="str">
        <f>IFERROR(TIME(0,0,AVERAGEIFS('VISSIM Travel Time Outputs'!$K:$K,'VISSIM Travel Time Outputs'!$D:$D,$D107,'VISSIM Travel Time Outputs'!$A:$A,"AVG",'VISSIM Travel Time Outputs'!$B:$B,EF$9)),"-")</f>
        <v>-</v>
      </c>
      <c r="EG107" s="36" t="str">
        <f>IFERROR(TIME(0,0,AVERAGEIFS('VISSIM Travel Time Outputs'!$K:$K,'VISSIM Travel Time Outputs'!$D:$D,$D107,'VISSIM Travel Time Outputs'!$A:$A,"AVG",'VISSIM Travel Time Outputs'!$B:$B,EG$9)),"-")</f>
        <v>-</v>
      </c>
      <c r="EH107" s="177" t="str">
        <f>IFERROR(TIME(0,0,AVERAGEIFS('VISSIM Travel Time Outputs'!$K:$K,'VISSIM Travel Time Outputs'!$D:$D,$D107,'VISSIM Travel Time Outputs'!$A:$A,"AVG",'VISSIM Travel Time Outputs'!$B:$B,EH$9)),"-")</f>
        <v>-</v>
      </c>
      <c r="EI107" s="164"/>
      <c r="EJ107" s="379" t="str">
        <f>IFERROR(AVERAGEIFS('VISSIM Travel Time Outputs'!$H:$H,'VISSIM Travel Time Outputs'!$D:$D,$D107,'VISSIM Travel Time Outputs'!$A:$A,"AVG",'VISSIM Travel Time Outputs'!$B:$B,EJ$9),"-")</f>
        <v>-</v>
      </c>
      <c r="EK107" s="380" t="str">
        <f>IFERROR(AVERAGEIFS('VISSIM Travel Time Outputs'!$H:$H,'VISSIM Travel Time Outputs'!$D:$D,$D107,'VISSIM Travel Time Outputs'!$A:$A,"AVG",'VISSIM Travel Time Outputs'!$B:$B,EK$9),"-")</f>
        <v>-</v>
      </c>
      <c r="EL107" s="380" t="str">
        <f>IFERROR(AVERAGEIFS('VISSIM Travel Time Outputs'!$H:$H,'VISSIM Travel Time Outputs'!$D:$D,$D107,'VISSIM Travel Time Outputs'!$A:$A,"AVG",'VISSIM Travel Time Outputs'!$B:$B,EL$9),"-")</f>
        <v>-</v>
      </c>
      <c r="EM107" s="380" t="str">
        <f>IFERROR(AVERAGEIFS('VISSIM Travel Time Outputs'!$H:$H,'VISSIM Travel Time Outputs'!$D:$D,$D107,'VISSIM Travel Time Outputs'!$A:$A,"AVG",'VISSIM Travel Time Outputs'!$B:$B,EM$9),"-")</f>
        <v>-</v>
      </c>
      <c r="EN107" s="380" t="str">
        <f>IFERROR(AVERAGEIFS('VISSIM Travel Time Outputs'!$H:$H,'VISSIM Travel Time Outputs'!$D:$D,$D107,'VISSIM Travel Time Outputs'!$A:$A,"AVG",'VISSIM Travel Time Outputs'!$B:$B,EN$9),"-")</f>
        <v>-</v>
      </c>
      <c r="EO107" s="380" t="str">
        <f>IFERROR(AVERAGEIFS('VISSIM Travel Time Outputs'!$H:$H,'VISSIM Travel Time Outputs'!$D:$D,$D107,'VISSIM Travel Time Outputs'!$A:$A,"AVG",'VISSIM Travel Time Outputs'!$B:$B,EO$9),"-")</f>
        <v>-</v>
      </c>
      <c r="EP107" s="380" t="str">
        <f>IFERROR(AVERAGEIFS('VISSIM Travel Time Outputs'!$H:$H,'VISSIM Travel Time Outputs'!$D:$D,$D107,'VISSIM Travel Time Outputs'!$A:$A,"AVG",'VISSIM Travel Time Outputs'!$B:$B,EP$9),"-")</f>
        <v>-</v>
      </c>
      <c r="EQ107" s="380" t="str">
        <f>IFERROR(AVERAGEIFS('VISSIM Travel Time Outputs'!$H:$H,'VISSIM Travel Time Outputs'!$D:$D,$D107,'VISSIM Travel Time Outputs'!$A:$A,"AVG",'VISSIM Travel Time Outputs'!$B:$B,EQ$9),"-")</f>
        <v>-</v>
      </c>
      <c r="ER107" s="380" t="str">
        <f>IFERROR(AVERAGEIFS('VISSIM Travel Time Outputs'!$H:$H,'VISSIM Travel Time Outputs'!$D:$D,$D107,'VISSIM Travel Time Outputs'!$A:$A,"AVG",'VISSIM Travel Time Outputs'!$B:$B,ER$9),"-")</f>
        <v>-</v>
      </c>
      <c r="ES107" s="380" t="str">
        <f>IFERROR(AVERAGEIFS('VISSIM Travel Time Outputs'!$H:$H,'VISSIM Travel Time Outputs'!$D:$D,$D107,'VISSIM Travel Time Outputs'!$A:$A,"AVG",'VISSIM Travel Time Outputs'!$B:$B,ES$9),"-")</f>
        <v>-</v>
      </c>
      <c r="ET107" s="380" t="str">
        <f>IFERROR(AVERAGEIFS('VISSIM Travel Time Outputs'!$H:$H,'VISSIM Travel Time Outputs'!$D:$D,$D107,'VISSIM Travel Time Outputs'!$A:$A,"AVG",'VISSIM Travel Time Outputs'!$B:$B,ET$9),"-")</f>
        <v>-</v>
      </c>
      <c r="EU107" s="380" t="str">
        <f>IFERROR(AVERAGEIFS('VISSIM Travel Time Outputs'!$H:$H,'VISSIM Travel Time Outputs'!$D:$D,$D107,'VISSIM Travel Time Outputs'!$A:$A,"AVG",'VISSIM Travel Time Outputs'!$B:$B,EU$9),"-")</f>
        <v>-</v>
      </c>
      <c r="EV107" s="380" t="str">
        <f>IFERROR(AVERAGEIFS('VISSIM Travel Time Outputs'!$H:$H,'VISSIM Travel Time Outputs'!$D:$D,$D107,'VISSIM Travel Time Outputs'!$A:$A,"AVG",'VISSIM Travel Time Outputs'!$B:$B,EV$9),"-")</f>
        <v>-</v>
      </c>
      <c r="EW107" s="380" t="str">
        <f>IFERROR(AVERAGEIFS('VISSIM Travel Time Outputs'!$H:$H,'VISSIM Travel Time Outputs'!$D:$D,$D107,'VISSIM Travel Time Outputs'!$A:$A,"AVG",'VISSIM Travel Time Outputs'!$B:$B,EW$9),"-")</f>
        <v>-</v>
      </c>
      <c r="EX107" s="380" t="str">
        <f>IFERROR(AVERAGEIFS('VISSIM Travel Time Outputs'!$H:$H,'VISSIM Travel Time Outputs'!$D:$D,$D107,'VISSIM Travel Time Outputs'!$A:$A,"AVG",'VISSIM Travel Time Outputs'!$B:$B,EX$9),"-")</f>
        <v>-</v>
      </c>
      <c r="EY107" s="381" t="str">
        <f>IFERROR(AVERAGEIFS('VISSIM Travel Time Outputs'!$H:$H,'VISSIM Travel Time Outputs'!$D:$D,$D107,'VISSIM Travel Time Outputs'!$A:$A,"AVG",'VISSIM Travel Time Outputs'!$B:$B,EY$9),"-")</f>
        <v>-</v>
      </c>
      <c r="EZ107" s="304"/>
      <c r="FA107" s="259" t="str">
        <f t="shared" si="44"/>
        <v>--</v>
      </c>
      <c r="FB107" s="410" t="str">
        <f t="shared" si="45"/>
        <v>--</v>
      </c>
      <c r="FC107" s="381">
        <f t="shared" si="46"/>
        <v>0</v>
      </c>
      <c r="FD107" s="387"/>
      <c r="FE107" s="259" t="str">
        <f>IFERROR(GETPIVOTDATA("Average of TRAVTM(40)",#REF!,"TIMEINT",FE$9,"VEHICLETRAVELTIMEMEASUREMENT",$D107)/3600/24,"--")</f>
        <v>--</v>
      </c>
      <c r="FF107" s="36" t="str">
        <f>IFERROR(GETPIVOTDATA("Average of TRAVTM(40)",#REF!,"TIMEINT",FF$9,"VEHICLETRAVELTIMEMEASUREMENT",$D107)/3600/24,"--")</f>
        <v>--</v>
      </c>
      <c r="FG107" s="36" t="str">
        <f>IFERROR(GETPIVOTDATA("Average of TRAVTM(40)",#REF!,"TIMEINT",FG$9,"VEHICLETRAVELTIMEMEASUREMENT",$D107)/3600/24,"--")</f>
        <v>--</v>
      </c>
      <c r="FH107" s="36" t="str">
        <f>IFERROR(GETPIVOTDATA("Average of TRAVTM(40)",#REF!,"TIMEINT",FH$9,"VEHICLETRAVELTIMEMEASUREMENT",$D107)/3600/24,"--")</f>
        <v>--</v>
      </c>
      <c r="FI107" s="36" t="str">
        <f>IFERROR(GETPIVOTDATA("Average of TRAVTM(40)",#REF!,"TIMEINT",FI$9,"VEHICLETRAVELTIMEMEASUREMENT",$D107)/3600/24,"--")</f>
        <v>--</v>
      </c>
      <c r="FJ107" s="36" t="str">
        <f>IFERROR(GETPIVOTDATA("Average of TRAVTM(40)",#REF!,"TIMEINT",FJ$9,"VEHICLETRAVELTIMEMEASUREMENT",$D107)/3600/24,"--")</f>
        <v>--</v>
      </c>
      <c r="FK107" s="36" t="str">
        <f>IFERROR(GETPIVOTDATA("Average of TRAVTM(40)",#REF!,"TIMEINT",FK$9,"VEHICLETRAVELTIMEMEASUREMENT",$D107)/3600/24,"--")</f>
        <v>--</v>
      </c>
      <c r="FL107" s="36" t="str">
        <f>IFERROR(GETPIVOTDATA("Average of TRAVTM(40)",#REF!,"TIMEINT",FL$9,"VEHICLETRAVELTIMEMEASUREMENT",$D107)/3600/24,"--")</f>
        <v>--</v>
      </c>
      <c r="FM107" s="36" t="str">
        <f>IFERROR(GETPIVOTDATA("Average of TRAVTM(40)",#REF!,"TIMEINT",FM$9,"VEHICLETRAVELTIMEMEASUREMENT",$D107)/3600/24,"--")</f>
        <v>--</v>
      </c>
      <c r="FN107" s="36" t="str">
        <f>IFERROR(GETPIVOTDATA("Average of TRAVTM(40)",#REF!,"TIMEINT",FN$9,"VEHICLETRAVELTIMEMEASUREMENT",$D107)/3600/24,"--")</f>
        <v>--</v>
      </c>
      <c r="FO107" s="36" t="str">
        <f>IFERROR(GETPIVOTDATA("Average of TRAVTM(40)",#REF!,"TIMEINT",FO$9,"VEHICLETRAVELTIMEMEASUREMENT",$D107)/3600/24,"--")</f>
        <v>--</v>
      </c>
      <c r="FP107" s="36" t="str">
        <f>IFERROR(GETPIVOTDATA("Average of TRAVTM(40)",#REF!,"TIMEINT",FP$9,"VEHICLETRAVELTIMEMEASUREMENT",$D107)/3600/24,"--")</f>
        <v>--</v>
      </c>
      <c r="FQ107" s="36" t="str">
        <f>IFERROR(GETPIVOTDATA("Average of TRAVTM(40)",#REF!,"TIMEINT",FQ$9,"VEHICLETRAVELTIMEMEASUREMENT",$D107)/3600/24,"--")</f>
        <v>--</v>
      </c>
      <c r="FR107" s="36" t="str">
        <f>IFERROR(GETPIVOTDATA("Average of TRAVTM(40)",#REF!,"TIMEINT",FR$9,"VEHICLETRAVELTIMEMEASUREMENT",$D107)/3600/24,"--")</f>
        <v>--</v>
      </c>
      <c r="FS107" s="36" t="str">
        <f>IFERROR(GETPIVOTDATA("Average of TRAVTM(40)",#REF!,"TIMEINT",FS$9,"VEHICLETRAVELTIMEMEASUREMENT",$D107)/3600/24,"--")</f>
        <v>--</v>
      </c>
      <c r="FT107" s="177" t="str">
        <f>IFERROR(GETPIVOTDATA("Average of TRAVTM(40)",#REF!,"TIMEINT",FT$9,"VEHICLETRAVELTIMEMEASUREMENT",$D107)/3600/24,"--")</f>
        <v>--</v>
      </c>
      <c r="FU107" s="387"/>
      <c r="FV107" s="379" t="str">
        <f>IFERROR(GETPIVOTDATA("Average of VEHS(40)",#REF!,"TIMEINT",FV$9,"VEHICLETRAVELTIMEMEASUREMENT",$D107),"--")</f>
        <v>--</v>
      </c>
      <c r="FW107" s="380" t="str">
        <f>IFERROR(GETPIVOTDATA("Average of VEHS(40)",#REF!,"TIMEINT",FW$9,"VEHICLETRAVELTIMEMEASUREMENT",$D107),"--")</f>
        <v>--</v>
      </c>
      <c r="FX107" s="380" t="str">
        <f>IFERROR(GETPIVOTDATA("Average of VEHS(40)",#REF!,"TIMEINT",FX$9,"VEHICLETRAVELTIMEMEASUREMENT",$D107),"--")</f>
        <v>--</v>
      </c>
      <c r="FY107" s="380" t="str">
        <f>IFERROR(GETPIVOTDATA("Average of VEHS(40)",#REF!,"TIMEINT",FY$9,"VEHICLETRAVELTIMEMEASUREMENT",$D107),"--")</f>
        <v>--</v>
      </c>
      <c r="FZ107" s="380" t="str">
        <f>IFERROR(GETPIVOTDATA("Average of VEHS(40)",#REF!,"TIMEINT",FZ$9,"VEHICLETRAVELTIMEMEASUREMENT",$D107),"--")</f>
        <v>--</v>
      </c>
      <c r="GA107" s="380" t="str">
        <f>IFERROR(GETPIVOTDATA("Average of VEHS(40)",#REF!,"TIMEINT",GA$9,"VEHICLETRAVELTIMEMEASUREMENT",$D107),"--")</f>
        <v>--</v>
      </c>
      <c r="GB107" s="380" t="str">
        <f>IFERROR(GETPIVOTDATA("Average of VEHS(40)",#REF!,"TIMEINT",GB$9,"VEHICLETRAVELTIMEMEASUREMENT",$D107),"--")</f>
        <v>--</v>
      </c>
      <c r="GC107" s="380" t="str">
        <f>IFERROR(GETPIVOTDATA("Average of VEHS(40)",#REF!,"TIMEINT",GC$9,"VEHICLETRAVELTIMEMEASUREMENT",$D107),"--")</f>
        <v>--</v>
      </c>
      <c r="GD107" s="380" t="str">
        <f>IFERROR(GETPIVOTDATA("Average of VEHS(40)",#REF!,"TIMEINT",GD$9,"VEHICLETRAVELTIMEMEASUREMENT",$D107),"--")</f>
        <v>--</v>
      </c>
      <c r="GE107" s="380" t="str">
        <f>IFERROR(GETPIVOTDATA("Average of VEHS(40)",#REF!,"TIMEINT",GE$9,"VEHICLETRAVELTIMEMEASUREMENT",$D107),"--")</f>
        <v>--</v>
      </c>
      <c r="GF107" s="380" t="str">
        <f>IFERROR(GETPIVOTDATA("Average of VEHS(40)",#REF!,"TIMEINT",GF$9,"VEHICLETRAVELTIMEMEASUREMENT",$D107),"--")</f>
        <v>--</v>
      </c>
      <c r="GG107" s="380" t="str">
        <f>IFERROR(GETPIVOTDATA("Average of VEHS(40)",#REF!,"TIMEINT",GG$9,"VEHICLETRAVELTIMEMEASUREMENT",$D107),"--")</f>
        <v>--</v>
      </c>
      <c r="GH107" s="380" t="str">
        <f>IFERROR(GETPIVOTDATA("Average of VEHS(40)",#REF!,"TIMEINT",GH$9,"VEHICLETRAVELTIMEMEASUREMENT",$D107),"--")</f>
        <v>--</v>
      </c>
      <c r="GI107" s="380" t="str">
        <f>IFERROR(GETPIVOTDATA("Average of VEHS(40)",#REF!,"TIMEINT",GI$9,"VEHICLETRAVELTIMEMEASUREMENT",$D107),"--")</f>
        <v>--</v>
      </c>
      <c r="GJ107" s="380" t="str">
        <f>IFERROR(GETPIVOTDATA("Average of VEHS(40)",#REF!,"TIMEINT",GJ$9,"VEHICLETRAVELTIMEMEASUREMENT",$D107),"--")</f>
        <v>--</v>
      </c>
      <c r="GK107" s="381" t="str">
        <f>IFERROR(GETPIVOTDATA("Average of VEHS(40)",#REF!,"TIMEINT",GK$9,"VEHICLETRAVELTIMEMEASUREMENT",$D107),"--")</f>
        <v>--</v>
      </c>
      <c r="GL107" s="387"/>
      <c r="GM107" s="259" t="str">
        <f t="shared" si="47"/>
        <v>--</v>
      </c>
      <c r="GN107" s="410" t="str">
        <f t="shared" si="48"/>
        <v>--</v>
      </c>
      <c r="GO107" s="381">
        <f t="shared" si="49"/>
        <v>0</v>
      </c>
      <c r="GP107" s="387"/>
      <c r="GQ107" s="259" t="str">
        <f>IFERROR(GETPIVOTDATA("Average of TRAVTM(60)",#REF!,"TIMEINT",GQ$9,"VEHICLETRAVELTIMEMEASUREMENT",$D107)/3600/24,"--")</f>
        <v>--</v>
      </c>
      <c r="GR107" s="36" t="str">
        <f>IFERROR(GETPIVOTDATA("Average of TRAVTM(60)",#REF!,"TIMEINT",GR$9,"VEHICLETRAVELTIMEMEASUREMENT",$D107)/3600/24,"--")</f>
        <v>--</v>
      </c>
      <c r="GS107" s="36" t="str">
        <f>IFERROR(GETPIVOTDATA("Average of TRAVTM(60)",#REF!,"TIMEINT",GS$9,"VEHICLETRAVELTIMEMEASUREMENT",$D107)/3600/24,"--")</f>
        <v>--</v>
      </c>
      <c r="GT107" s="36" t="str">
        <f>IFERROR(GETPIVOTDATA("Average of TRAVTM(60)",#REF!,"TIMEINT",GT$9,"VEHICLETRAVELTIMEMEASUREMENT",$D107)/3600/24,"--")</f>
        <v>--</v>
      </c>
      <c r="GU107" s="36" t="str">
        <f>IFERROR(GETPIVOTDATA("Average of TRAVTM(60)",#REF!,"TIMEINT",GU$9,"VEHICLETRAVELTIMEMEASUREMENT",$D107)/3600/24,"--")</f>
        <v>--</v>
      </c>
      <c r="GV107" s="36" t="str">
        <f>IFERROR(GETPIVOTDATA("Average of TRAVTM(60)",#REF!,"TIMEINT",GV$9,"VEHICLETRAVELTIMEMEASUREMENT",$D107)/3600/24,"--")</f>
        <v>--</v>
      </c>
      <c r="GW107" s="36" t="str">
        <f>IFERROR(GETPIVOTDATA("Average of TRAVTM(60)",#REF!,"TIMEINT",GW$9,"VEHICLETRAVELTIMEMEASUREMENT",$D107)/3600/24,"--")</f>
        <v>--</v>
      </c>
      <c r="GX107" s="36" t="str">
        <f>IFERROR(GETPIVOTDATA("Average of TRAVTM(60)",#REF!,"TIMEINT",GX$9,"VEHICLETRAVELTIMEMEASUREMENT",$D107)/3600/24,"--")</f>
        <v>--</v>
      </c>
      <c r="GY107" s="36" t="str">
        <f>IFERROR(GETPIVOTDATA("Average of TRAVTM(60)",#REF!,"TIMEINT",GY$9,"VEHICLETRAVELTIMEMEASUREMENT",$D107)/3600/24,"--")</f>
        <v>--</v>
      </c>
      <c r="GZ107" s="36" t="str">
        <f>IFERROR(GETPIVOTDATA("Average of TRAVTM(60)",#REF!,"TIMEINT",GZ$9,"VEHICLETRAVELTIMEMEASUREMENT",$D107)/3600/24,"--")</f>
        <v>--</v>
      </c>
      <c r="HA107" s="36" t="str">
        <f>IFERROR(GETPIVOTDATA("Average of TRAVTM(60)",#REF!,"TIMEINT",HA$9,"VEHICLETRAVELTIMEMEASUREMENT",$D107)/3600/24,"--")</f>
        <v>--</v>
      </c>
      <c r="HB107" s="36" t="str">
        <f>IFERROR(GETPIVOTDATA("Average of TRAVTM(60)",#REF!,"TIMEINT",HB$9,"VEHICLETRAVELTIMEMEASUREMENT",$D107)/3600/24,"--")</f>
        <v>--</v>
      </c>
      <c r="HC107" s="36" t="str">
        <f>IFERROR(GETPIVOTDATA("Average of TRAVTM(60)",#REF!,"TIMEINT",HC$9,"VEHICLETRAVELTIMEMEASUREMENT",$D107)/3600/24,"--")</f>
        <v>--</v>
      </c>
      <c r="HD107" s="36" t="str">
        <f>IFERROR(GETPIVOTDATA("Average of TRAVTM(60)",#REF!,"TIMEINT",HD$9,"VEHICLETRAVELTIMEMEASUREMENT",$D107)/3600/24,"--")</f>
        <v>--</v>
      </c>
      <c r="HE107" s="36" t="str">
        <f>IFERROR(GETPIVOTDATA("Average of TRAVTM(60)",#REF!,"TIMEINT",HE$9,"VEHICLETRAVELTIMEMEASUREMENT",$D107)/3600/24,"--")</f>
        <v>--</v>
      </c>
      <c r="HF107" s="177" t="str">
        <f>IFERROR(GETPIVOTDATA("Average of TRAVTM(60)",#REF!,"TIMEINT",HF$9,"VEHICLETRAVELTIMEMEASUREMENT",$D107)/3600/24,"--")</f>
        <v>--</v>
      </c>
      <c r="HG107" s="387"/>
      <c r="HH107" s="379" t="str">
        <f>IFERROR(GETPIVOTDATA("Average of VEHS(60)",#REF!,"TIMEINT",HH$9,"VEHICLETRAVELTIMEMEASUREMENT",$D107),"--")</f>
        <v>--</v>
      </c>
      <c r="HI107" s="380" t="str">
        <f>IFERROR(GETPIVOTDATA("Average of VEHS(60)",#REF!,"TIMEINT",HI$9,"VEHICLETRAVELTIMEMEASUREMENT",$D107),"--")</f>
        <v>--</v>
      </c>
      <c r="HJ107" s="380" t="str">
        <f>IFERROR(GETPIVOTDATA("Average of VEHS(60)",#REF!,"TIMEINT",HJ$9,"VEHICLETRAVELTIMEMEASUREMENT",$D107),"--")</f>
        <v>--</v>
      </c>
      <c r="HK107" s="380" t="str">
        <f>IFERROR(GETPIVOTDATA("Average of VEHS(60)",#REF!,"TIMEINT",HK$9,"VEHICLETRAVELTIMEMEASUREMENT",$D107),"--")</f>
        <v>--</v>
      </c>
      <c r="HL107" s="380" t="str">
        <f>IFERROR(GETPIVOTDATA("Average of VEHS(60)",#REF!,"TIMEINT",HL$9,"VEHICLETRAVELTIMEMEASUREMENT",$D107),"--")</f>
        <v>--</v>
      </c>
      <c r="HM107" s="380" t="str">
        <f>IFERROR(GETPIVOTDATA("Average of VEHS(60)",#REF!,"TIMEINT",HM$9,"VEHICLETRAVELTIMEMEASUREMENT",$D107),"--")</f>
        <v>--</v>
      </c>
      <c r="HN107" s="380" t="str">
        <f>IFERROR(GETPIVOTDATA("Average of VEHS(60)",#REF!,"TIMEINT",HN$9,"VEHICLETRAVELTIMEMEASUREMENT",$D107),"--")</f>
        <v>--</v>
      </c>
      <c r="HO107" s="380" t="str">
        <f>IFERROR(GETPIVOTDATA("Average of VEHS(60)",#REF!,"TIMEINT",HO$9,"VEHICLETRAVELTIMEMEASUREMENT",$D107),"--")</f>
        <v>--</v>
      </c>
      <c r="HP107" s="380" t="str">
        <f>IFERROR(GETPIVOTDATA("Average of VEHS(60)",#REF!,"TIMEINT",HP$9,"VEHICLETRAVELTIMEMEASUREMENT",$D107),"--")</f>
        <v>--</v>
      </c>
      <c r="HQ107" s="380" t="str">
        <f>IFERROR(GETPIVOTDATA("Average of VEHS(60)",#REF!,"TIMEINT",HQ$9,"VEHICLETRAVELTIMEMEASUREMENT",$D107),"--")</f>
        <v>--</v>
      </c>
      <c r="HR107" s="380" t="str">
        <f>IFERROR(GETPIVOTDATA("Average of VEHS(60)",#REF!,"TIMEINT",HR$9,"VEHICLETRAVELTIMEMEASUREMENT",$D107),"--")</f>
        <v>--</v>
      </c>
      <c r="HS107" s="380" t="str">
        <f>IFERROR(GETPIVOTDATA("Average of VEHS(60)",#REF!,"TIMEINT",HS$9,"VEHICLETRAVELTIMEMEASUREMENT",$D107),"--")</f>
        <v>--</v>
      </c>
      <c r="HT107" s="380" t="str">
        <f>IFERROR(GETPIVOTDATA("Average of VEHS(60)",#REF!,"TIMEINT",HT$9,"VEHICLETRAVELTIMEMEASUREMENT",$D107),"--")</f>
        <v>--</v>
      </c>
      <c r="HU107" s="380" t="str">
        <f>IFERROR(GETPIVOTDATA("Average of VEHS(60)",#REF!,"TIMEINT",HU$9,"VEHICLETRAVELTIMEMEASUREMENT",$D107),"--")</f>
        <v>--</v>
      </c>
      <c r="HV107" s="380" t="str">
        <f>IFERROR(GETPIVOTDATA("Average of VEHS(60)",#REF!,"TIMEINT",HV$9,"VEHICLETRAVELTIMEMEASUREMENT",$D107),"--")</f>
        <v>--</v>
      </c>
      <c r="HW107" s="381" t="str">
        <f>IFERROR(GETPIVOTDATA("Average of VEHS(60)",#REF!,"TIMEINT",HW$9,"VEHICLETRAVELTIMEMEASUREMENT",$D107),"--")</f>
        <v>--</v>
      </c>
      <c r="HX107" s="387"/>
      <c r="HY107" s="259" t="str">
        <f t="shared" si="50"/>
        <v>--</v>
      </c>
      <c r="HZ107" s="410" t="str">
        <f t="shared" si="51"/>
        <v>--</v>
      </c>
      <c r="IA107" s="381">
        <f t="shared" si="52"/>
        <v>0</v>
      </c>
      <c r="IB107" s="716"/>
      <c r="IC107" s="379" t="str">
        <f>IFERROR(AVERAGEIFS('VISSIM Travel Time Outputs'!$L:$L,'VISSIM Travel Time Outputs'!$D:$D,$D107,'VISSIM Travel Time Outputs'!$A:$A,"AVG",'VISSIM Travel Time Outputs'!$B:$B,IC$9),"-")</f>
        <v>-</v>
      </c>
      <c r="ID107" s="380" t="str">
        <f>IFERROR(AVERAGEIFS('VISSIM Travel Time Outputs'!$L:$L,'VISSIM Travel Time Outputs'!$D:$D,$D107,'VISSIM Travel Time Outputs'!$A:$A,"AVG",'VISSIM Travel Time Outputs'!$B:$B,ID$9),"-")</f>
        <v>-</v>
      </c>
      <c r="IE107" s="380" t="str">
        <f>IFERROR(AVERAGEIFS('VISSIM Travel Time Outputs'!$L:$L,'VISSIM Travel Time Outputs'!$D:$D,$D107,'VISSIM Travel Time Outputs'!$A:$A,"AVG",'VISSIM Travel Time Outputs'!$B:$B,IE$9),"-")</f>
        <v>-</v>
      </c>
      <c r="IF107" s="380" t="str">
        <f>IFERROR(AVERAGEIFS('VISSIM Travel Time Outputs'!$L:$L,'VISSIM Travel Time Outputs'!$D:$D,$D107,'VISSIM Travel Time Outputs'!$A:$A,"AVG",'VISSIM Travel Time Outputs'!$B:$B,IF$9),"-")</f>
        <v>-</v>
      </c>
      <c r="IG107" s="380" t="str">
        <f>IFERROR(AVERAGEIFS('VISSIM Travel Time Outputs'!$L:$L,'VISSIM Travel Time Outputs'!$D:$D,$D107,'VISSIM Travel Time Outputs'!$A:$A,"AVG",'VISSIM Travel Time Outputs'!$B:$B,IG$9),"-")</f>
        <v>-</v>
      </c>
      <c r="IH107" s="380" t="str">
        <f>IFERROR(AVERAGEIFS('VISSIM Travel Time Outputs'!$L:$L,'VISSIM Travel Time Outputs'!$D:$D,$D107,'VISSIM Travel Time Outputs'!$A:$A,"AVG",'VISSIM Travel Time Outputs'!$B:$B,IH$9),"-")</f>
        <v>-</v>
      </c>
      <c r="II107" s="380" t="str">
        <f>IFERROR(AVERAGEIFS('VISSIM Travel Time Outputs'!$L:$L,'VISSIM Travel Time Outputs'!$D:$D,$D107,'VISSIM Travel Time Outputs'!$A:$A,"AVG",'VISSIM Travel Time Outputs'!$B:$B,II$9),"-")</f>
        <v>-</v>
      </c>
      <c r="IJ107" s="380" t="str">
        <f>IFERROR(AVERAGEIFS('VISSIM Travel Time Outputs'!$L:$L,'VISSIM Travel Time Outputs'!$D:$D,$D107,'VISSIM Travel Time Outputs'!$A:$A,"AVG",'VISSIM Travel Time Outputs'!$B:$B,IJ$9),"-")</f>
        <v>-</v>
      </c>
      <c r="IK107" s="380" t="str">
        <f>IFERROR(AVERAGEIFS('VISSIM Travel Time Outputs'!$L:$L,'VISSIM Travel Time Outputs'!$D:$D,$D107,'VISSIM Travel Time Outputs'!$A:$A,"AVG",'VISSIM Travel Time Outputs'!$B:$B,IK$9),"-")</f>
        <v>-</v>
      </c>
      <c r="IL107" s="380" t="str">
        <f>IFERROR(AVERAGEIFS('VISSIM Travel Time Outputs'!$L:$L,'VISSIM Travel Time Outputs'!$D:$D,$D107,'VISSIM Travel Time Outputs'!$A:$A,"AVG",'VISSIM Travel Time Outputs'!$B:$B,IL$9),"-")</f>
        <v>-</v>
      </c>
      <c r="IM107" s="380" t="str">
        <f>IFERROR(AVERAGEIFS('VISSIM Travel Time Outputs'!$L:$L,'VISSIM Travel Time Outputs'!$D:$D,$D107,'VISSIM Travel Time Outputs'!$A:$A,"AVG",'VISSIM Travel Time Outputs'!$B:$B,IM$9),"-")</f>
        <v>-</v>
      </c>
      <c r="IN107" s="380" t="str">
        <f>IFERROR(AVERAGEIFS('VISSIM Travel Time Outputs'!$L:$L,'VISSIM Travel Time Outputs'!$D:$D,$D107,'VISSIM Travel Time Outputs'!$A:$A,"AVG",'VISSIM Travel Time Outputs'!$B:$B,IN$9),"-")</f>
        <v>-</v>
      </c>
      <c r="IO107" s="380" t="str">
        <f>IFERROR(AVERAGEIFS('VISSIM Travel Time Outputs'!$L:$L,'VISSIM Travel Time Outputs'!$D:$D,$D107,'VISSIM Travel Time Outputs'!$A:$A,"AVG",'VISSIM Travel Time Outputs'!$B:$B,IO$9),"-")</f>
        <v>-</v>
      </c>
      <c r="IP107" s="380" t="str">
        <f>IFERROR(AVERAGEIFS('VISSIM Travel Time Outputs'!$L:$L,'VISSIM Travel Time Outputs'!$D:$D,$D107,'VISSIM Travel Time Outputs'!$A:$A,"AVG",'VISSIM Travel Time Outputs'!$B:$B,IP$9),"-")</f>
        <v>-</v>
      </c>
      <c r="IQ107" s="380" t="str">
        <f>IFERROR(AVERAGEIFS('VISSIM Travel Time Outputs'!$L:$L,'VISSIM Travel Time Outputs'!$D:$D,$D107,'VISSIM Travel Time Outputs'!$A:$A,"AVG",'VISSIM Travel Time Outputs'!$B:$B,IQ$9),"-")</f>
        <v>-</v>
      </c>
      <c r="IR107" s="381" t="str">
        <f>IFERROR(AVERAGEIFS('VISSIM Travel Time Outputs'!$L:$L,'VISSIM Travel Time Outputs'!$D:$D,$D107,'VISSIM Travel Time Outputs'!$A:$A,"AVG",'VISSIM Travel Time Outputs'!$B:$B,IR$9),"-")</f>
        <v>-</v>
      </c>
      <c r="IS107" s="381" t="str">
        <f t="shared" si="53"/>
        <v>--</v>
      </c>
    </row>
    <row r="108" spans="1:253" ht="15" customHeight="1" x14ac:dyDescent="0.25">
      <c r="A108" s="302" t="str">
        <f t="shared" si="34"/>
        <v>H</v>
      </c>
      <c r="B108" s="375">
        <f t="shared" si="54"/>
        <v>99</v>
      </c>
      <c r="C108" s="475">
        <f>INDEX('Input - Travel Times'!$B$3:$AL$103,MATCH($B108,'Input - Travel Times'!$B$3:$B$103,0),MATCH(C$9,'Input - Travel Times'!$B$3:$AL$3,0))</f>
        <v>0</v>
      </c>
      <c r="D108" s="194">
        <f>INDEX('Input - Travel Times'!$B$3:$AS$103,MATCH($B108,'Input - Travel Times'!$B$3:$B$103,0),MATCH(D$9,'Input - Travel Times'!$B$3:$AS$3,0))</f>
        <v>0</v>
      </c>
      <c r="E108" s="582">
        <f>TIME(0,0,INDEX('Input - Travel Times'!$B$3:$AL$103,MATCH($B108,'Input - Travel Times'!$B$3:$B$103,0),MATCH(E$9,'Input - Travel Times'!$B$3:$AL$3,0)))</f>
        <v>0</v>
      </c>
      <c r="F108" s="582">
        <f>TIME(0,0,INDEX('Input - Travel Times'!$B$3:$AL$103,MATCH($B108,'Input - Travel Times'!$B$3:$B$103,0),MATCH(F$9,'Input - Travel Times'!$B$3:$AL$3,0)))</f>
        <v>0</v>
      </c>
      <c r="G108" s="582">
        <f>TIME(0,0,INDEX('Input - Travel Times'!$B$3:$AL$103,MATCH($B108,'Input - Travel Times'!$B$3:$B$103,0),MATCH(G$9,'Input - Travel Times'!$B$3:$AL$3,0)))</f>
        <v>0</v>
      </c>
      <c r="H108" s="173"/>
      <c r="I108" s="259" t="str">
        <f>IFERROR(TIME(0,0,AVERAGEIFS('VISSIM Travel Time Outputs'!$I:$I,'VISSIM Travel Time Outputs'!$D:$D,$D108,'VISSIM Travel Time Outputs'!$A:$A,"AVG",'VISSIM Travel Time Outputs'!$B:$B,I$9)),"-")</f>
        <v>-</v>
      </c>
      <c r="J108" s="36" t="str">
        <f>IFERROR(TIME(0,0,AVERAGEIFS('VISSIM Travel Time Outputs'!$I:$I,'VISSIM Travel Time Outputs'!$D:$D,$D108,'VISSIM Travel Time Outputs'!$A:$A,"AVG",'VISSIM Travel Time Outputs'!$B:$B,J$9)),"-")</f>
        <v>-</v>
      </c>
      <c r="K108" s="36" t="str">
        <f>IFERROR(TIME(0,0,AVERAGEIFS('VISSIM Travel Time Outputs'!$I:$I,'VISSIM Travel Time Outputs'!$D:$D,$D108,'VISSIM Travel Time Outputs'!$A:$A,"AVG",'VISSIM Travel Time Outputs'!$B:$B,K$9)),"-")</f>
        <v>-</v>
      </c>
      <c r="L108" s="36" t="str">
        <f>IFERROR(TIME(0,0,AVERAGEIFS('VISSIM Travel Time Outputs'!$I:$I,'VISSIM Travel Time Outputs'!$D:$D,$D108,'VISSIM Travel Time Outputs'!$A:$A,"AVG",'VISSIM Travel Time Outputs'!$B:$B,L$9)),"-")</f>
        <v>-</v>
      </c>
      <c r="M108" s="36" t="str">
        <f>IFERROR(TIME(0,0,AVERAGEIFS('VISSIM Travel Time Outputs'!$I:$I,'VISSIM Travel Time Outputs'!$D:$D,$D108,'VISSIM Travel Time Outputs'!$A:$A,"AVG",'VISSIM Travel Time Outputs'!$B:$B,M$9)),"-")</f>
        <v>-</v>
      </c>
      <c r="N108" s="36" t="str">
        <f>IFERROR(TIME(0,0,AVERAGEIFS('VISSIM Travel Time Outputs'!$I:$I,'VISSIM Travel Time Outputs'!$D:$D,$D108,'VISSIM Travel Time Outputs'!$A:$A,"AVG",'VISSIM Travel Time Outputs'!$B:$B,N$9)),"-")</f>
        <v>-</v>
      </c>
      <c r="O108" s="36" t="str">
        <f>IFERROR(TIME(0,0,AVERAGEIFS('VISSIM Travel Time Outputs'!$I:$I,'VISSIM Travel Time Outputs'!$D:$D,$D108,'VISSIM Travel Time Outputs'!$A:$A,"AVG",'VISSIM Travel Time Outputs'!$B:$B,O$9)),"-")</f>
        <v>-</v>
      </c>
      <c r="P108" s="36" t="str">
        <f>IFERROR(TIME(0,0,AVERAGEIFS('VISSIM Travel Time Outputs'!$I:$I,'VISSIM Travel Time Outputs'!$D:$D,$D108,'VISSIM Travel Time Outputs'!$A:$A,"AVG",'VISSIM Travel Time Outputs'!$B:$B,P$9)),"-")</f>
        <v>-</v>
      </c>
      <c r="Q108" s="36" t="str">
        <f>IFERROR(TIME(0,0,AVERAGEIFS('VISSIM Travel Time Outputs'!$I:$I,'VISSIM Travel Time Outputs'!$D:$D,$D108,'VISSIM Travel Time Outputs'!$A:$A,"AVG",'VISSIM Travel Time Outputs'!$B:$B,Q$9)),"-")</f>
        <v>-</v>
      </c>
      <c r="R108" s="36" t="str">
        <f>IFERROR(TIME(0,0,AVERAGEIFS('VISSIM Travel Time Outputs'!$I:$I,'VISSIM Travel Time Outputs'!$D:$D,$D108,'VISSIM Travel Time Outputs'!$A:$A,"AVG",'VISSIM Travel Time Outputs'!$B:$B,R$9)),"-")</f>
        <v>-</v>
      </c>
      <c r="S108" s="36" t="str">
        <f>IFERROR(TIME(0,0,AVERAGEIFS('VISSIM Travel Time Outputs'!$I:$I,'VISSIM Travel Time Outputs'!$D:$D,$D108,'VISSIM Travel Time Outputs'!$A:$A,"AVG",'VISSIM Travel Time Outputs'!$B:$B,S$9)),"-")</f>
        <v>-</v>
      </c>
      <c r="T108" s="36" t="str">
        <f>IFERROR(TIME(0,0,AVERAGEIFS('VISSIM Travel Time Outputs'!$I:$I,'VISSIM Travel Time Outputs'!$D:$D,$D108,'VISSIM Travel Time Outputs'!$A:$A,"AVG",'VISSIM Travel Time Outputs'!$B:$B,T$9)),"-")</f>
        <v>-</v>
      </c>
      <c r="U108" s="36" t="str">
        <f>IFERROR(TIME(0,0,AVERAGEIFS('VISSIM Travel Time Outputs'!$I:$I,'VISSIM Travel Time Outputs'!$D:$D,$D108,'VISSIM Travel Time Outputs'!$A:$A,"AVG",'VISSIM Travel Time Outputs'!$B:$B,U$9)),"-")</f>
        <v>-</v>
      </c>
      <c r="V108" s="36" t="str">
        <f>IFERROR(TIME(0,0,AVERAGEIFS('VISSIM Travel Time Outputs'!$I:$I,'VISSIM Travel Time Outputs'!$D:$D,$D108,'VISSIM Travel Time Outputs'!$A:$A,"AVG",'VISSIM Travel Time Outputs'!$B:$B,V$9)),"-")</f>
        <v>-</v>
      </c>
      <c r="W108" s="36" t="str">
        <f>IFERROR(TIME(0,0,AVERAGEIFS('VISSIM Travel Time Outputs'!$I:$I,'VISSIM Travel Time Outputs'!$D:$D,$D108,'VISSIM Travel Time Outputs'!$A:$A,"AVG",'VISSIM Travel Time Outputs'!$B:$B,W$9)),"-")</f>
        <v>-</v>
      </c>
      <c r="X108" s="177" t="str">
        <f>IFERROR(TIME(0,0,AVERAGEIFS('VISSIM Travel Time Outputs'!$I:$I,'VISSIM Travel Time Outputs'!$D:$D,$D108,'VISSIM Travel Time Outputs'!$A:$A,"AVG",'VISSIM Travel Time Outputs'!$B:$B,X$9)),"-")</f>
        <v>-</v>
      </c>
      <c r="Y108" s="304"/>
      <c r="Z108" s="379" t="str">
        <f>IFERROR(AVERAGEIFS('VISSIM Travel Time Outputs'!$F:$F,'VISSIM Travel Time Outputs'!$D:$D,$D108,'VISSIM Travel Time Outputs'!$A:$A,"AVG",'VISSIM Travel Time Outputs'!$B:$B,Z$9),"-")</f>
        <v>-</v>
      </c>
      <c r="AA108" s="380" t="str">
        <f>IFERROR(AVERAGEIFS('VISSIM Travel Time Outputs'!$F:$F,'VISSIM Travel Time Outputs'!$D:$D,$D108,'VISSIM Travel Time Outputs'!$A:$A,"AVG",'VISSIM Travel Time Outputs'!$B:$B,AA$9),"-")</f>
        <v>-</v>
      </c>
      <c r="AB108" s="380" t="str">
        <f>IFERROR(AVERAGEIFS('VISSIM Travel Time Outputs'!$F:$F,'VISSIM Travel Time Outputs'!$D:$D,$D108,'VISSIM Travel Time Outputs'!$A:$A,"AVG",'VISSIM Travel Time Outputs'!$B:$B,AB$9),"-")</f>
        <v>-</v>
      </c>
      <c r="AC108" s="380" t="str">
        <f>IFERROR(AVERAGEIFS('VISSIM Travel Time Outputs'!$F:$F,'VISSIM Travel Time Outputs'!$D:$D,$D108,'VISSIM Travel Time Outputs'!$A:$A,"AVG",'VISSIM Travel Time Outputs'!$B:$B,AC$9),"-")</f>
        <v>-</v>
      </c>
      <c r="AD108" s="380" t="str">
        <f>IFERROR(AVERAGEIFS('VISSIM Travel Time Outputs'!$F:$F,'VISSIM Travel Time Outputs'!$D:$D,$D108,'VISSIM Travel Time Outputs'!$A:$A,"AVG",'VISSIM Travel Time Outputs'!$B:$B,AD$9),"-")</f>
        <v>-</v>
      </c>
      <c r="AE108" s="380" t="str">
        <f>IFERROR(AVERAGEIFS('VISSIM Travel Time Outputs'!$F:$F,'VISSIM Travel Time Outputs'!$D:$D,$D108,'VISSIM Travel Time Outputs'!$A:$A,"AVG",'VISSIM Travel Time Outputs'!$B:$B,AE$9),"-")</f>
        <v>-</v>
      </c>
      <c r="AF108" s="380" t="str">
        <f>IFERROR(AVERAGEIFS('VISSIM Travel Time Outputs'!$F:$F,'VISSIM Travel Time Outputs'!$D:$D,$D108,'VISSIM Travel Time Outputs'!$A:$A,"AVG",'VISSIM Travel Time Outputs'!$B:$B,AF$9),"-")</f>
        <v>-</v>
      </c>
      <c r="AG108" s="380" t="str">
        <f>IFERROR(AVERAGEIFS('VISSIM Travel Time Outputs'!$F:$F,'VISSIM Travel Time Outputs'!$D:$D,$D108,'VISSIM Travel Time Outputs'!$A:$A,"AVG",'VISSIM Travel Time Outputs'!$B:$B,AG$9),"-")</f>
        <v>-</v>
      </c>
      <c r="AH108" s="380" t="str">
        <f>IFERROR(AVERAGEIFS('VISSIM Travel Time Outputs'!$F:$F,'VISSIM Travel Time Outputs'!$D:$D,$D108,'VISSIM Travel Time Outputs'!$A:$A,"AVG",'VISSIM Travel Time Outputs'!$B:$B,AH$9),"-")</f>
        <v>-</v>
      </c>
      <c r="AI108" s="380" t="str">
        <f>IFERROR(AVERAGEIFS('VISSIM Travel Time Outputs'!$F:$F,'VISSIM Travel Time Outputs'!$D:$D,$D108,'VISSIM Travel Time Outputs'!$A:$A,"AVG",'VISSIM Travel Time Outputs'!$B:$B,AI$9),"-")</f>
        <v>-</v>
      </c>
      <c r="AJ108" s="380" t="str">
        <f>IFERROR(AVERAGEIFS('VISSIM Travel Time Outputs'!$F:$F,'VISSIM Travel Time Outputs'!$D:$D,$D108,'VISSIM Travel Time Outputs'!$A:$A,"AVG",'VISSIM Travel Time Outputs'!$B:$B,AJ$9),"-")</f>
        <v>-</v>
      </c>
      <c r="AK108" s="380" t="str">
        <f>IFERROR(AVERAGEIFS('VISSIM Travel Time Outputs'!$F:$F,'VISSIM Travel Time Outputs'!$D:$D,$D108,'VISSIM Travel Time Outputs'!$A:$A,"AVG",'VISSIM Travel Time Outputs'!$B:$B,AK$9),"-")</f>
        <v>-</v>
      </c>
      <c r="AL108" s="380" t="str">
        <f>IFERROR(AVERAGEIFS('VISSIM Travel Time Outputs'!$F:$F,'VISSIM Travel Time Outputs'!$D:$D,$D108,'VISSIM Travel Time Outputs'!$A:$A,"AVG",'VISSIM Travel Time Outputs'!$B:$B,AL$9),"-")</f>
        <v>-</v>
      </c>
      <c r="AM108" s="380" t="str">
        <f>IFERROR(AVERAGEIFS('VISSIM Travel Time Outputs'!$F:$F,'VISSIM Travel Time Outputs'!$D:$D,$D108,'VISSIM Travel Time Outputs'!$A:$A,"AVG",'VISSIM Travel Time Outputs'!$B:$B,AM$9),"-")</f>
        <v>-</v>
      </c>
      <c r="AN108" s="380" t="str">
        <f>IFERROR(AVERAGEIFS('VISSIM Travel Time Outputs'!$F:$F,'VISSIM Travel Time Outputs'!$D:$D,$D108,'VISSIM Travel Time Outputs'!$A:$A,"AVG",'VISSIM Travel Time Outputs'!$B:$B,AN$9),"-")</f>
        <v>-</v>
      </c>
      <c r="AO108" s="381" t="str">
        <f>IFERROR(AVERAGEIFS('VISSIM Travel Time Outputs'!$F:$F,'VISSIM Travel Time Outputs'!$D:$D,$D108,'VISSIM Travel Time Outputs'!$A:$A,"AVG",'VISSIM Travel Time Outputs'!$B:$B,AO$9),"-")</f>
        <v>-</v>
      </c>
      <c r="AP108" s="387"/>
      <c r="AQ108" s="259" t="str">
        <f t="shared" si="35"/>
        <v>--</v>
      </c>
      <c r="AR108" s="410" t="str">
        <f t="shared" si="36"/>
        <v>--</v>
      </c>
      <c r="AS108" s="381">
        <f t="shared" si="37"/>
        <v>0</v>
      </c>
      <c r="AT108" s="305"/>
      <c r="AU108" s="259" t="str">
        <f>IFERROR(TIME(0,0,AVERAGEIFS('VISSIM Travel Time Outputs'!$J:$J,'VISSIM Travel Time Outputs'!$D:$D,$D108,'VISSIM Travel Time Outputs'!$A:$A,"AVG",'VISSIM Travel Time Outputs'!$B:$B,AU$9)),"-")</f>
        <v>-</v>
      </c>
      <c r="AV108" s="36" t="str">
        <f>IFERROR(TIME(0,0,AVERAGEIFS('VISSIM Travel Time Outputs'!$J:$J,'VISSIM Travel Time Outputs'!$D:$D,$D108,'VISSIM Travel Time Outputs'!$A:$A,"AVG",'VISSIM Travel Time Outputs'!$B:$B,AV$9)),"-")</f>
        <v>-</v>
      </c>
      <c r="AW108" s="36" t="str">
        <f>IFERROR(TIME(0,0,AVERAGEIFS('VISSIM Travel Time Outputs'!$J:$J,'VISSIM Travel Time Outputs'!$D:$D,$D108,'VISSIM Travel Time Outputs'!$A:$A,"AVG",'VISSIM Travel Time Outputs'!$B:$B,AW$9)),"-")</f>
        <v>-</v>
      </c>
      <c r="AX108" s="36" t="str">
        <f>IFERROR(TIME(0,0,AVERAGEIFS('VISSIM Travel Time Outputs'!$J:$J,'VISSIM Travel Time Outputs'!$D:$D,$D108,'VISSIM Travel Time Outputs'!$A:$A,"AVG",'VISSIM Travel Time Outputs'!$B:$B,AX$9)),"-")</f>
        <v>-</v>
      </c>
      <c r="AY108" s="36" t="str">
        <f>IFERROR(TIME(0,0,AVERAGEIFS('VISSIM Travel Time Outputs'!$J:$J,'VISSIM Travel Time Outputs'!$D:$D,$D108,'VISSIM Travel Time Outputs'!$A:$A,"AVG",'VISSIM Travel Time Outputs'!$B:$B,AY$9)),"-")</f>
        <v>-</v>
      </c>
      <c r="AZ108" s="36" t="str">
        <f>IFERROR(TIME(0,0,AVERAGEIFS('VISSIM Travel Time Outputs'!$J:$J,'VISSIM Travel Time Outputs'!$D:$D,$D108,'VISSIM Travel Time Outputs'!$A:$A,"AVG",'VISSIM Travel Time Outputs'!$B:$B,AZ$9)),"-")</f>
        <v>-</v>
      </c>
      <c r="BA108" s="36" t="str">
        <f>IFERROR(TIME(0,0,AVERAGEIFS('VISSIM Travel Time Outputs'!$J:$J,'VISSIM Travel Time Outputs'!$D:$D,$D108,'VISSIM Travel Time Outputs'!$A:$A,"AVG",'VISSIM Travel Time Outputs'!$B:$B,BA$9)),"-")</f>
        <v>-</v>
      </c>
      <c r="BB108" s="36" t="str">
        <f>IFERROR(TIME(0,0,AVERAGEIFS('VISSIM Travel Time Outputs'!$J:$J,'VISSIM Travel Time Outputs'!$D:$D,$D108,'VISSIM Travel Time Outputs'!$A:$A,"AVG",'VISSIM Travel Time Outputs'!$B:$B,BB$9)),"-")</f>
        <v>-</v>
      </c>
      <c r="BC108" s="36" t="str">
        <f>IFERROR(TIME(0,0,AVERAGEIFS('VISSIM Travel Time Outputs'!$J:$J,'VISSIM Travel Time Outputs'!$D:$D,$D108,'VISSIM Travel Time Outputs'!$A:$A,"AVG",'VISSIM Travel Time Outputs'!$B:$B,BC$9)),"-")</f>
        <v>-</v>
      </c>
      <c r="BD108" s="36" t="str">
        <f>IFERROR(TIME(0,0,AVERAGEIFS('VISSIM Travel Time Outputs'!$J:$J,'VISSIM Travel Time Outputs'!$D:$D,$D108,'VISSIM Travel Time Outputs'!$A:$A,"AVG",'VISSIM Travel Time Outputs'!$B:$B,BD$9)),"-")</f>
        <v>-</v>
      </c>
      <c r="BE108" s="36" t="str">
        <f>IFERROR(TIME(0,0,AVERAGEIFS('VISSIM Travel Time Outputs'!$J:$J,'VISSIM Travel Time Outputs'!$D:$D,$D108,'VISSIM Travel Time Outputs'!$A:$A,"AVG",'VISSIM Travel Time Outputs'!$B:$B,BE$9)),"-")</f>
        <v>-</v>
      </c>
      <c r="BF108" s="36" t="str">
        <f>IFERROR(TIME(0,0,AVERAGEIFS('VISSIM Travel Time Outputs'!$J:$J,'VISSIM Travel Time Outputs'!$D:$D,$D108,'VISSIM Travel Time Outputs'!$A:$A,"AVG",'VISSIM Travel Time Outputs'!$B:$B,BF$9)),"-")</f>
        <v>-</v>
      </c>
      <c r="BG108" s="36" t="str">
        <f>IFERROR(TIME(0,0,AVERAGEIFS('VISSIM Travel Time Outputs'!$J:$J,'VISSIM Travel Time Outputs'!$D:$D,$D108,'VISSIM Travel Time Outputs'!$A:$A,"AVG",'VISSIM Travel Time Outputs'!$B:$B,BG$9)),"-")</f>
        <v>-</v>
      </c>
      <c r="BH108" s="36" t="str">
        <f>IFERROR(TIME(0,0,AVERAGEIFS('VISSIM Travel Time Outputs'!$J:$J,'VISSIM Travel Time Outputs'!$D:$D,$D108,'VISSIM Travel Time Outputs'!$A:$A,"AVG",'VISSIM Travel Time Outputs'!$B:$B,BH$9)),"-")</f>
        <v>-</v>
      </c>
      <c r="BI108" s="36" t="str">
        <f>IFERROR(TIME(0,0,AVERAGEIFS('VISSIM Travel Time Outputs'!$J:$J,'VISSIM Travel Time Outputs'!$D:$D,$D108,'VISSIM Travel Time Outputs'!$A:$A,"AVG",'VISSIM Travel Time Outputs'!$B:$B,BI$9)),"-")</f>
        <v>-</v>
      </c>
      <c r="BJ108" s="177" t="str">
        <f>IFERROR(TIME(0,0,AVERAGEIFS('VISSIM Travel Time Outputs'!$J:$J,'VISSIM Travel Time Outputs'!$D:$D,$D108,'VISSIM Travel Time Outputs'!$A:$A,"AVG",'VISSIM Travel Time Outputs'!$B:$B,BJ$9)),"-")</f>
        <v>-</v>
      </c>
      <c r="BK108" s="164"/>
      <c r="BL108" s="379" t="str">
        <f>IFERROR(AVERAGEIFS('VISSIM Travel Time Outputs'!$G:$G,'VISSIM Travel Time Outputs'!$D:$D,$D108,'VISSIM Travel Time Outputs'!$A:$A,"AVG",'VISSIM Travel Time Outputs'!$B:$B,BL$9),"-")</f>
        <v>-</v>
      </c>
      <c r="BM108" s="380" t="str">
        <f>IFERROR(AVERAGEIFS('VISSIM Travel Time Outputs'!$G:$G,'VISSIM Travel Time Outputs'!$D:$D,$D108,'VISSIM Travel Time Outputs'!$A:$A,"AVG",'VISSIM Travel Time Outputs'!$B:$B,BM$9),"-")</f>
        <v>-</v>
      </c>
      <c r="BN108" s="380" t="str">
        <f>IFERROR(AVERAGEIFS('VISSIM Travel Time Outputs'!$G:$G,'VISSIM Travel Time Outputs'!$D:$D,$D108,'VISSIM Travel Time Outputs'!$A:$A,"AVG",'VISSIM Travel Time Outputs'!$B:$B,BN$9),"-")</f>
        <v>-</v>
      </c>
      <c r="BO108" s="380" t="str">
        <f>IFERROR(AVERAGEIFS('VISSIM Travel Time Outputs'!$G:$G,'VISSIM Travel Time Outputs'!$D:$D,$D108,'VISSIM Travel Time Outputs'!$A:$A,"AVG",'VISSIM Travel Time Outputs'!$B:$B,BO$9),"-")</f>
        <v>-</v>
      </c>
      <c r="BP108" s="380" t="str">
        <f>IFERROR(AVERAGEIFS('VISSIM Travel Time Outputs'!$G:$G,'VISSIM Travel Time Outputs'!$D:$D,$D108,'VISSIM Travel Time Outputs'!$A:$A,"AVG",'VISSIM Travel Time Outputs'!$B:$B,BP$9),"-")</f>
        <v>-</v>
      </c>
      <c r="BQ108" s="380" t="str">
        <f>IFERROR(AVERAGEIFS('VISSIM Travel Time Outputs'!$G:$G,'VISSIM Travel Time Outputs'!$D:$D,$D108,'VISSIM Travel Time Outputs'!$A:$A,"AVG",'VISSIM Travel Time Outputs'!$B:$B,BQ$9),"-")</f>
        <v>-</v>
      </c>
      <c r="BR108" s="380" t="str">
        <f>IFERROR(AVERAGEIFS('VISSIM Travel Time Outputs'!$G:$G,'VISSIM Travel Time Outputs'!$D:$D,$D108,'VISSIM Travel Time Outputs'!$A:$A,"AVG",'VISSIM Travel Time Outputs'!$B:$B,BR$9),"-")</f>
        <v>-</v>
      </c>
      <c r="BS108" s="380" t="str">
        <f>IFERROR(AVERAGEIFS('VISSIM Travel Time Outputs'!$G:$G,'VISSIM Travel Time Outputs'!$D:$D,$D108,'VISSIM Travel Time Outputs'!$A:$A,"AVG",'VISSIM Travel Time Outputs'!$B:$B,BS$9),"-")</f>
        <v>-</v>
      </c>
      <c r="BT108" s="380" t="str">
        <f>IFERROR(AVERAGEIFS('VISSIM Travel Time Outputs'!$G:$G,'VISSIM Travel Time Outputs'!$D:$D,$D108,'VISSIM Travel Time Outputs'!$A:$A,"AVG",'VISSIM Travel Time Outputs'!$B:$B,BT$9),"-")</f>
        <v>-</v>
      </c>
      <c r="BU108" s="380" t="str">
        <f>IFERROR(AVERAGEIFS('VISSIM Travel Time Outputs'!$G:$G,'VISSIM Travel Time Outputs'!$D:$D,$D108,'VISSIM Travel Time Outputs'!$A:$A,"AVG",'VISSIM Travel Time Outputs'!$B:$B,BU$9),"-")</f>
        <v>-</v>
      </c>
      <c r="BV108" s="380" t="str">
        <f>IFERROR(AVERAGEIFS('VISSIM Travel Time Outputs'!$G:$G,'VISSIM Travel Time Outputs'!$D:$D,$D108,'VISSIM Travel Time Outputs'!$A:$A,"AVG",'VISSIM Travel Time Outputs'!$B:$B,BV$9),"-")</f>
        <v>-</v>
      </c>
      <c r="BW108" s="380" t="str">
        <f>IFERROR(AVERAGEIFS('VISSIM Travel Time Outputs'!$G:$G,'VISSIM Travel Time Outputs'!$D:$D,$D108,'VISSIM Travel Time Outputs'!$A:$A,"AVG",'VISSIM Travel Time Outputs'!$B:$B,BW$9),"-")</f>
        <v>-</v>
      </c>
      <c r="BX108" s="380" t="str">
        <f>IFERROR(AVERAGEIFS('VISSIM Travel Time Outputs'!$G:$G,'VISSIM Travel Time Outputs'!$D:$D,$D108,'VISSIM Travel Time Outputs'!$A:$A,"AVG",'VISSIM Travel Time Outputs'!$B:$B,BX$9),"-")</f>
        <v>-</v>
      </c>
      <c r="BY108" s="380" t="str">
        <f>IFERROR(AVERAGEIFS('VISSIM Travel Time Outputs'!$G:$G,'VISSIM Travel Time Outputs'!$D:$D,$D108,'VISSIM Travel Time Outputs'!$A:$A,"AVG",'VISSIM Travel Time Outputs'!$B:$B,BY$9),"-")</f>
        <v>-</v>
      </c>
      <c r="BZ108" s="380" t="str">
        <f>IFERROR(AVERAGEIFS('VISSIM Travel Time Outputs'!$G:$G,'VISSIM Travel Time Outputs'!$D:$D,$D108,'VISSIM Travel Time Outputs'!$A:$A,"AVG",'VISSIM Travel Time Outputs'!$B:$B,BZ$9),"-")</f>
        <v>-</v>
      </c>
      <c r="CA108" s="381" t="str">
        <f>IFERROR(AVERAGEIFS('VISSIM Travel Time Outputs'!$G:$G,'VISSIM Travel Time Outputs'!$D:$D,$D108,'VISSIM Travel Time Outputs'!$A:$A,"AVG",'VISSIM Travel Time Outputs'!$B:$B,CA$9),"-")</f>
        <v>-</v>
      </c>
      <c r="CB108" s="304"/>
      <c r="CC108" s="259" t="str">
        <f t="shared" si="38"/>
        <v>--</v>
      </c>
      <c r="CD108" s="410" t="str">
        <f t="shared" si="39"/>
        <v>--</v>
      </c>
      <c r="CE108" s="381">
        <f t="shared" si="40"/>
        <v>0</v>
      </c>
      <c r="CF108" s="387"/>
      <c r="CG108" s="259" t="str">
        <f>IFERROR(GETPIVOTDATA("Average of TRAVTM(31)",#REF!,"TIMEINT",CG$9,"VEHICLETRAVELTIMEMEASUREMENT",$D108)/3600/24,"--")</f>
        <v>--</v>
      </c>
      <c r="CH108" s="36" t="str">
        <f>IFERROR(GETPIVOTDATA("Average of TRAVTM(31)",#REF!,"TIMEINT",CH$9,"VEHICLETRAVELTIMEMEASUREMENT",$D108)/3600/24,"--")</f>
        <v>--</v>
      </c>
      <c r="CI108" s="36" t="str">
        <f>IFERROR(GETPIVOTDATA("Average of TRAVTM(31)",#REF!,"TIMEINT",CI$9,"VEHICLETRAVELTIMEMEASUREMENT",$D108)/3600/24,"--")</f>
        <v>--</v>
      </c>
      <c r="CJ108" s="36" t="str">
        <f>IFERROR(GETPIVOTDATA("Average of TRAVTM(31)",#REF!,"TIMEINT",CJ$9,"VEHICLETRAVELTIMEMEASUREMENT",$D108)/3600/24,"--")</f>
        <v>--</v>
      </c>
      <c r="CK108" s="36" t="str">
        <f>IFERROR(GETPIVOTDATA("Average of TRAVTM(31)",#REF!,"TIMEINT",CK$9,"VEHICLETRAVELTIMEMEASUREMENT",$D108)/3600/24,"--")</f>
        <v>--</v>
      </c>
      <c r="CL108" s="36" t="str">
        <f>IFERROR(GETPIVOTDATA("Average of TRAVTM(31)",#REF!,"TIMEINT",CL$9,"VEHICLETRAVELTIMEMEASUREMENT",$D108)/3600/24,"--")</f>
        <v>--</v>
      </c>
      <c r="CM108" s="36" t="str">
        <f>IFERROR(GETPIVOTDATA("Average of TRAVTM(31)",#REF!,"TIMEINT",CM$9,"VEHICLETRAVELTIMEMEASUREMENT",$D108)/3600/24,"--")</f>
        <v>--</v>
      </c>
      <c r="CN108" s="36" t="str">
        <f>IFERROR(GETPIVOTDATA("Average of TRAVTM(31)",#REF!,"TIMEINT",CN$9,"VEHICLETRAVELTIMEMEASUREMENT",$D108)/3600/24,"--")</f>
        <v>--</v>
      </c>
      <c r="CO108" s="36" t="str">
        <f>IFERROR(GETPIVOTDATA("Average of TRAVTM(31)",#REF!,"TIMEINT",CO$9,"VEHICLETRAVELTIMEMEASUREMENT",$D108)/3600/24,"--")</f>
        <v>--</v>
      </c>
      <c r="CP108" s="36" t="str">
        <f>IFERROR(GETPIVOTDATA("Average of TRAVTM(31)",#REF!,"TIMEINT",CP$9,"VEHICLETRAVELTIMEMEASUREMENT",$D108)/3600/24,"--")</f>
        <v>--</v>
      </c>
      <c r="CQ108" s="36" t="str">
        <f>IFERROR(GETPIVOTDATA("Average of TRAVTM(31)",#REF!,"TIMEINT",CQ$9,"VEHICLETRAVELTIMEMEASUREMENT",$D108)/3600/24,"--")</f>
        <v>--</v>
      </c>
      <c r="CR108" s="36" t="str">
        <f>IFERROR(GETPIVOTDATA("Average of TRAVTM(31)",#REF!,"TIMEINT",CR$9,"VEHICLETRAVELTIMEMEASUREMENT",$D108)/3600/24,"--")</f>
        <v>--</v>
      </c>
      <c r="CS108" s="36" t="str">
        <f>IFERROR(GETPIVOTDATA("Average of TRAVTM(31)",#REF!,"TIMEINT",CS$9,"VEHICLETRAVELTIMEMEASUREMENT",$D108)/3600/24,"--")</f>
        <v>--</v>
      </c>
      <c r="CT108" s="36" t="str">
        <f>IFERROR(GETPIVOTDATA("Average of TRAVTM(31)",#REF!,"TIMEINT",CT$9,"VEHICLETRAVELTIMEMEASUREMENT",$D108)/3600/24,"--")</f>
        <v>--</v>
      </c>
      <c r="CU108" s="36" t="str">
        <f>IFERROR(GETPIVOTDATA("Average of TRAVTM(31)",#REF!,"TIMEINT",CU$9,"VEHICLETRAVELTIMEMEASUREMENT",$D108)/3600/24,"--")</f>
        <v>--</v>
      </c>
      <c r="CV108" s="177" t="str">
        <f>IFERROR(GETPIVOTDATA("Average of TRAVTM(31)",#REF!,"TIMEINT",CV$9,"VEHICLETRAVELTIMEMEASUREMENT",$D108)/3600/24,"--")</f>
        <v>--</v>
      </c>
      <c r="CW108" s="387"/>
      <c r="CX108" s="379" t="str">
        <f>IFERROR(GETPIVOTDATA("Average of VEHS(31)",#REF!,"TIMEINT",CX$9,"VEHICLETRAVELTIMEMEASUREMENT",$D108),"--")</f>
        <v>--</v>
      </c>
      <c r="CY108" s="380" t="str">
        <f>IFERROR(GETPIVOTDATA("Average of VEHS(31)",#REF!,"TIMEINT",CY$9,"VEHICLETRAVELTIMEMEASUREMENT",$D108),"--")</f>
        <v>--</v>
      </c>
      <c r="CZ108" s="380" t="str">
        <f>IFERROR(GETPIVOTDATA("Average of VEHS(31)",#REF!,"TIMEINT",CZ$9,"VEHICLETRAVELTIMEMEASUREMENT",$D108),"--")</f>
        <v>--</v>
      </c>
      <c r="DA108" s="380" t="str">
        <f>IFERROR(GETPIVOTDATA("Average of VEHS(31)",#REF!,"TIMEINT",DA$9,"VEHICLETRAVELTIMEMEASUREMENT",$D108),"--")</f>
        <v>--</v>
      </c>
      <c r="DB108" s="380" t="str">
        <f>IFERROR(GETPIVOTDATA("Average of VEHS(31)",#REF!,"TIMEINT",DB$9,"VEHICLETRAVELTIMEMEASUREMENT",$D108),"--")</f>
        <v>--</v>
      </c>
      <c r="DC108" s="380" t="str">
        <f>IFERROR(GETPIVOTDATA("Average of VEHS(31)",#REF!,"TIMEINT",DC$9,"VEHICLETRAVELTIMEMEASUREMENT",$D108),"--")</f>
        <v>--</v>
      </c>
      <c r="DD108" s="380" t="str">
        <f>IFERROR(GETPIVOTDATA("Average of VEHS(31)",#REF!,"TIMEINT",DD$9,"VEHICLETRAVELTIMEMEASUREMENT",$D108),"--")</f>
        <v>--</v>
      </c>
      <c r="DE108" s="380" t="str">
        <f>IFERROR(GETPIVOTDATA("Average of VEHS(31)",#REF!,"TIMEINT",DE$9,"VEHICLETRAVELTIMEMEASUREMENT",$D108),"--")</f>
        <v>--</v>
      </c>
      <c r="DF108" s="380" t="str">
        <f>IFERROR(GETPIVOTDATA("Average of VEHS(31)",#REF!,"TIMEINT",DF$9,"VEHICLETRAVELTIMEMEASUREMENT",$D108),"--")</f>
        <v>--</v>
      </c>
      <c r="DG108" s="380" t="str">
        <f>IFERROR(GETPIVOTDATA("Average of VEHS(31)",#REF!,"TIMEINT",DG$9,"VEHICLETRAVELTIMEMEASUREMENT",$D108),"--")</f>
        <v>--</v>
      </c>
      <c r="DH108" s="380" t="str">
        <f>IFERROR(GETPIVOTDATA("Average of VEHS(31)",#REF!,"TIMEINT",DH$9,"VEHICLETRAVELTIMEMEASUREMENT",$D108),"--")</f>
        <v>--</v>
      </c>
      <c r="DI108" s="380" t="str">
        <f>IFERROR(GETPIVOTDATA("Average of VEHS(31)",#REF!,"TIMEINT",DI$9,"VEHICLETRAVELTIMEMEASUREMENT",$D108),"--")</f>
        <v>--</v>
      </c>
      <c r="DJ108" s="380" t="str">
        <f>IFERROR(GETPIVOTDATA("Average of VEHS(31)",#REF!,"TIMEINT",DJ$9,"VEHICLETRAVELTIMEMEASUREMENT",$D108),"--")</f>
        <v>--</v>
      </c>
      <c r="DK108" s="380" t="str">
        <f>IFERROR(GETPIVOTDATA("Average of VEHS(31)",#REF!,"TIMEINT",DK$9,"VEHICLETRAVELTIMEMEASUREMENT",$D108),"--")</f>
        <v>--</v>
      </c>
      <c r="DL108" s="380" t="str">
        <f>IFERROR(GETPIVOTDATA("Average of VEHS(31)",#REF!,"TIMEINT",DL$9,"VEHICLETRAVELTIMEMEASUREMENT",$D108),"--")</f>
        <v>--</v>
      </c>
      <c r="DM108" s="381" t="str">
        <f>IFERROR(GETPIVOTDATA("Average of VEHS(31)",#REF!,"TIMEINT",DM$9,"VEHICLETRAVELTIMEMEASUREMENT",$D108),"--")</f>
        <v>--</v>
      </c>
      <c r="DN108" s="387"/>
      <c r="DO108" s="259" t="str">
        <f t="shared" si="41"/>
        <v>--</v>
      </c>
      <c r="DP108" s="410" t="str">
        <f t="shared" si="42"/>
        <v>--</v>
      </c>
      <c r="DQ108" s="381">
        <f t="shared" si="43"/>
        <v>0</v>
      </c>
      <c r="DR108" s="305"/>
      <c r="DS108" s="259" t="str">
        <f>IFERROR(TIME(0,0,AVERAGEIFS('VISSIM Travel Time Outputs'!$K:$K,'VISSIM Travel Time Outputs'!$D:$D,$D108,'VISSIM Travel Time Outputs'!$A:$A,"AVG",'VISSIM Travel Time Outputs'!$B:$B,DS$9)),"-")</f>
        <v>-</v>
      </c>
      <c r="DT108" s="36" t="str">
        <f>IFERROR(TIME(0,0,AVERAGEIFS('VISSIM Travel Time Outputs'!$K:$K,'VISSIM Travel Time Outputs'!$D:$D,$D108,'VISSIM Travel Time Outputs'!$A:$A,"AVG",'VISSIM Travel Time Outputs'!$B:$B,DT$9)),"-")</f>
        <v>-</v>
      </c>
      <c r="DU108" s="36" t="str">
        <f>IFERROR(TIME(0,0,AVERAGEIFS('VISSIM Travel Time Outputs'!$K:$K,'VISSIM Travel Time Outputs'!$D:$D,$D108,'VISSIM Travel Time Outputs'!$A:$A,"AVG",'VISSIM Travel Time Outputs'!$B:$B,DU$9)),"-")</f>
        <v>-</v>
      </c>
      <c r="DV108" s="36" t="str">
        <f>IFERROR(TIME(0,0,AVERAGEIFS('VISSIM Travel Time Outputs'!$K:$K,'VISSIM Travel Time Outputs'!$D:$D,$D108,'VISSIM Travel Time Outputs'!$A:$A,"AVG",'VISSIM Travel Time Outputs'!$B:$B,DV$9)),"-")</f>
        <v>-</v>
      </c>
      <c r="DW108" s="36" t="str">
        <f>IFERROR(TIME(0,0,AVERAGEIFS('VISSIM Travel Time Outputs'!$K:$K,'VISSIM Travel Time Outputs'!$D:$D,$D108,'VISSIM Travel Time Outputs'!$A:$A,"AVG",'VISSIM Travel Time Outputs'!$B:$B,DW$9)),"-")</f>
        <v>-</v>
      </c>
      <c r="DX108" s="36" t="str">
        <f>IFERROR(TIME(0,0,AVERAGEIFS('VISSIM Travel Time Outputs'!$K:$K,'VISSIM Travel Time Outputs'!$D:$D,$D108,'VISSIM Travel Time Outputs'!$A:$A,"AVG",'VISSIM Travel Time Outputs'!$B:$B,DX$9)),"-")</f>
        <v>-</v>
      </c>
      <c r="DY108" s="36" t="str">
        <f>IFERROR(TIME(0,0,AVERAGEIFS('VISSIM Travel Time Outputs'!$K:$K,'VISSIM Travel Time Outputs'!$D:$D,$D108,'VISSIM Travel Time Outputs'!$A:$A,"AVG",'VISSIM Travel Time Outputs'!$B:$B,DY$9)),"-")</f>
        <v>-</v>
      </c>
      <c r="DZ108" s="36" t="str">
        <f>IFERROR(TIME(0,0,AVERAGEIFS('VISSIM Travel Time Outputs'!$K:$K,'VISSIM Travel Time Outputs'!$D:$D,$D108,'VISSIM Travel Time Outputs'!$A:$A,"AVG",'VISSIM Travel Time Outputs'!$B:$B,DZ$9)),"-")</f>
        <v>-</v>
      </c>
      <c r="EA108" s="36" t="str">
        <f>IFERROR(TIME(0,0,AVERAGEIFS('VISSIM Travel Time Outputs'!$K:$K,'VISSIM Travel Time Outputs'!$D:$D,$D108,'VISSIM Travel Time Outputs'!$A:$A,"AVG",'VISSIM Travel Time Outputs'!$B:$B,EA$9)),"-")</f>
        <v>-</v>
      </c>
      <c r="EB108" s="36" t="str">
        <f>IFERROR(TIME(0,0,AVERAGEIFS('VISSIM Travel Time Outputs'!$K:$K,'VISSIM Travel Time Outputs'!$D:$D,$D108,'VISSIM Travel Time Outputs'!$A:$A,"AVG",'VISSIM Travel Time Outputs'!$B:$B,EB$9)),"-")</f>
        <v>-</v>
      </c>
      <c r="EC108" s="36" t="str">
        <f>IFERROR(TIME(0,0,AVERAGEIFS('VISSIM Travel Time Outputs'!$K:$K,'VISSIM Travel Time Outputs'!$D:$D,$D108,'VISSIM Travel Time Outputs'!$A:$A,"AVG",'VISSIM Travel Time Outputs'!$B:$B,EC$9)),"-")</f>
        <v>-</v>
      </c>
      <c r="ED108" s="36" t="str">
        <f>IFERROR(TIME(0,0,AVERAGEIFS('VISSIM Travel Time Outputs'!$K:$K,'VISSIM Travel Time Outputs'!$D:$D,$D108,'VISSIM Travel Time Outputs'!$A:$A,"AVG",'VISSIM Travel Time Outputs'!$B:$B,ED$9)),"-")</f>
        <v>-</v>
      </c>
      <c r="EE108" s="36" t="str">
        <f>IFERROR(TIME(0,0,AVERAGEIFS('VISSIM Travel Time Outputs'!$K:$K,'VISSIM Travel Time Outputs'!$D:$D,$D108,'VISSIM Travel Time Outputs'!$A:$A,"AVG",'VISSIM Travel Time Outputs'!$B:$B,EE$9)),"-")</f>
        <v>-</v>
      </c>
      <c r="EF108" s="36" t="str">
        <f>IFERROR(TIME(0,0,AVERAGEIFS('VISSIM Travel Time Outputs'!$K:$K,'VISSIM Travel Time Outputs'!$D:$D,$D108,'VISSIM Travel Time Outputs'!$A:$A,"AVG",'VISSIM Travel Time Outputs'!$B:$B,EF$9)),"-")</f>
        <v>-</v>
      </c>
      <c r="EG108" s="36" t="str">
        <f>IFERROR(TIME(0,0,AVERAGEIFS('VISSIM Travel Time Outputs'!$K:$K,'VISSIM Travel Time Outputs'!$D:$D,$D108,'VISSIM Travel Time Outputs'!$A:$A,"AVG",'VISSIM Travel Time Outputs'!$B:$B,EG$9)),"-")</f>
        <v>-</v>
      </c>
      <c r="EH108" s="177" t="str">
        <f>IFERROR(TIME(0,0,AVERAGEIFS('VISSIM Travel Time Outputs'!$K:$K,'VISSIM Travel Time Outputs'!$D:$D,$D108,'VISSIM Travel Time Outputs'!$A:$A,"AVG",'VISSIM Travel Time Outputs'!$B:$B,EH$9)),"-")</f>
        <v>-</v>
      </c>
      <c r="EI108" s="164"/>
      <c r="EJ108" s="379" t="str">
        <f>IFERROR(AVERAGEIFS('VISSIM Travel Time Outputs'!$H:$H,'VISSIM Travel Time Outputs'!$D:$D,$D108,'VISSIM Travel Time Outputs'!$A:$A,"AVG",'VISSIM Travel Time Outputs'!$B:$B,EJ$9),"-")</f>
        <v>-</v>
      </c>
      <c r="EK108" s="380" t="str">
        <f>IFERROR(AVERAGEIFS('VISSIM Travel Time Outputs'!$H:$H,'VISSIM Travel Time Outputs'!$D:$D,$D108,'VISSIM Travel Time Outputs'!$A:$A,"AVG",'VISSIM Travel Time Outputs'!$B:$B,EK$9),"-")</f>
        <v>-</v>
      </c>
      <c r="EL108" s="380" t="str">
        <f>IFERROR(AVERAGEIFS('VISSIM Travel Time Outputs'!$H:$H,'VISSIM Travel Time Outputs'!$D:$D,$D108,'VISSIM Travel Time Outputs'!$A:$A,"AVG",'VISSIM Travel Time Outputs'!$B:$B,EL$9),"-")</f>
        <v>-</v>
      </c>
      <c r="EM108" s="380" t="str">
        <f>IFERROR(AVERAGEIFS('VISSIM Travel Time Outputs'!$H:$H,'VISSIM Travel Time Outputs'!$D:$D,$D108,'VISSIM Travel Time Outputs'!$A:$A,"AVG",'VISSIM Travel Time Outputs'!$B:$B,EM$9),"-")</f>
        <v>-</v>
      </c>
      <c r="EN108" s="380" t="str">
        <f>IFERROR(AVERAGEIFS('VISSIM Travel Time Outputs'!$H:$H,'VISSIM Travel Time Outputs'!$D:$D,$D108,'VISSIM Travel Time Outputs'!$A:$A,"AVG",'VISSIM Travel Time Outputs'!$B:$B,EN$9),"-")</f>
        <v>-</v>
      </c>
      <c r="EO108" s="380" t="str">
        <f>IFERROR(AVERAGEIFS('VISSIM Travel Time Outputs'!$H:$H,'VISSIM Travel Time Outputs'!$D:$D,$D108,'VISSIM Travel Time Outputs'!$A:$A,"AVG",'VISSIM Travel Time Outputs'!$B:$B,EO$9),"-")</f>
        <v>-</v>
      </c>
      <c r="EP108" s="380" t="str">
        <f>IFERROR(AVERAGEIFS('VISSIM Travel Time Outputs'!$H:$H,'VISSIM Travel Time Outputs'!$D:$D,$D108,'VISSIM Travel Time Outputs'!$A:$A,"AVG",'VISSIM Travel Time Outputs'!$B:$B,EP$9),"-")</f>
        <v>-</v>
      </c>
      <c r="EQ108" s="380" t="str">
        <f>IFERROR(AVERAGEIFS('VISSIM Travel Time Outputs'!$H:$H,'VISSIM Travel Time Outputs'!$D:$D,$D108,'VISSIM Travel Time Outputs'!$A:$A,"AVG",'VISSIM Travel Time Outputs'!$B:$B,EQ$9),"-")</f>
        <v>-</v>
      </c>
      <c r="ER108" s="380" t="str">
        <f>IFERROR(AVERAGEIFS('VISSIM Travel Time Outputs'!$H:$H,'VISSIM Travel Time Outputs'!$D:$D,$D108,'VISSIM Travel Time Outputs'!$A:$A,"AVG",'VISSIM Travel Time Outputs'!$B:$B,ER$9),"-")</f>
        <v>-</v>
      </c>
      <c r="ES108" s="380" t="str">
        <f>IFERROR(AVERAGEIFS('VISSIM Travel Time Outputs'!$H:$H,'VISSIM Travel Time Outputs'!$D:$D,$D108,'VISSIM Travel Time Outputs'!$A:$A,"AVG",'VISSIM Travel Time Outputs'!$B:$B,ES$9),"-")</f>
        <v>-</v>
      </c>
      <c r="ET108" s="380" t="str">
        <f>IFERROR(AVERAGEIFS('VISSIM Travel Time Outputs'!$H:$H,'VISSIM Travel Time Outputs'!$D:$D,$D108,'VISSIM Travel Time Outputs'!$A:$A,"AVG",'VISSIM Travel Time Outputs'!$B:$B,ET$9),"-")</f>
        <v>-</v>
      </c>
      <c r="EU108" s="380" t="str">
        <f>IFERROR(AVERAGEIFS('VISSIM Travel Time Outputs'!$H:$H,'VISSIM Travel Time Outputs'!$D:$D,$D108,'VISSIM Travel Time Outputs'!$A:$A,"AVG",'VISSIM Travel Time Outputs'!$B:$B,EU$9),"-")</f>
        <v>-</v>
      </c>
      <c r="EV108" s="380" t="str">
        <f>IFERROR(AVERAGEIFS('VISSIM Travel Time Outputs'!$H:$H,'VISSIM Travel Time Outputs'!$D:$D,$D108,'VISSIM Travel Time Outputs'!$A:$A,"AVG",'VISSIM Travel Time Outputs'!$B:$B,EV$9),"-")</f>
        <v>-</v>
      </c>
      <c r="EW108" s="380" t="str">
        <f>IFERROR(AVERAGEIFS('VISSIM Travel Time Outputs'!$H:$H,'VISSIM Travel Time Outputs'!$D:$D,$D108,'VISSIM Travel Time Outputs'!$A:$A,"AVG",'VISSIM Travel Time Outputs'!$B:$B,EW$9),"-")</f>
        <v>-</v>
      </c>
      <c r="EX108" s="380" t="str">
        <f>IFERROR(AVERAGEIFS('VISSIM Travel Time Outputs'!$H:$H,'VISSIM Travel Time Outputs'!$D:$D,$D108,'VISSIM Travel Time Outputs'!$A:$A,"AVG",'VISSIM Travel Time Outputs'!$B:$B,EX$9),"-")</f>
        <v>-</v>
      </c>
      <c r="EY108" s="381" t="str">
        <f>IFERROR(AVERAGEIFS('VISSIM Travel Time Outputs'!$H:$H,'VISSIM Travel Time Outputs'!$D:$D,$D108,'VISSIM Travel Time Outputs'!$A:$A,"AVG",'VISSIM Travel Time Outputs'!$B:$B,EY$9),"-")</f>
        <v>-</v>
      </c>
      <c r="EZ108" s="304"/>
      <c r="FA108" s="259" t="str">
        <f t="shared" si="44"/>
        <v>--</v>
      </c>
      <c r="FB108" s="410" t="str">
        <f t="shared" si="45"/>
        <v>--</v>
      </c>
      <c r="FC108" s="381">
        <f t="shared" si="46"/>
        <v>0</v>
      </c>
      <c r="FD108" s="387"/>
      <c r="FE108" s="259" t="str">
        <f>IFERROR(GETPIVOTDATA("Average of TRAVTM(40)",#REF!,"TIMEINT",FE$9,"VEHICLETRAVELTIMEMEASUREMENT",$D108)/3600/24,"--")</f>
        <v>--</v>
      </c>
      <c r="FF108" s="36" t="str">
        <f>IFERROR(GETPIVOTDATA("Average of TRAVTM(40)",#REF!,"TIMEINT",FF$9,"VEHICLETRAVELTIMEMEASUREMENT",$D108)/3600/24,"--")</f>
        <v>--</v>
      </c>
      <c r="FG108" s="36" t="str">
        <f>IFERROR(GETPIVOTDATA("Average of TRAVTM(40)",#REF!,"TIMEINT",FG$9,"VEHICLETRAVELTIMEMEASUREMENT",$D108)/3600/24,"--")</f>
        <v>--</v>
      </c>
      <c r="FH108" s="36" t="str">
        <f>IFERROR(GETPIVOTDATA("Average of TRAVTM(40)",#REF!,"TIMEINT",FH$9,"VEHICLETRAVELTIMEMEASUREMENT",$D108)/3600/24,"--")</f>
        <v>--</v>
      </c>
      <c r="FI108" s="36" t="str">
        <f>IFERROR(GETPIVOTDATA("Average of TRAVTM(40)",#REF!,"TIMEINT",FI$9,"VEHICLETRAVELTIMEMEASUREMENT",$D108)/3600/24,"--")</f>
        <v>--</v>
      </c>
      <c r="FJ108" s="36" t="str">
        <f>IFERROR(GETPIVOTDATA("Average of TRAVTM(40)",#REF!,"TIMEINT",FJ$9,"VEHICLETRAVELTIMEMEASUREMENT",$D108)/3600/24,"--")</f>
        <v>--</v>
      </c>
      <c r="FK108" s="36" t="str">
        <f>IFERROR(GETPIVOTDATA("Average of TRAVTM(40)",#REF!,"TIMEINT",FK$9,"VEHICLETRAVELTIMEMEASUREMENT",$D108)/3600/24,"--")</f>
        <v>--</v>
      </c>
      <c r="FL108" s="36" t="str">
        <f>IFERROR(GETPIVOTDATA("Average of TRAVTM(40)",#REF!,"TIMEINT",FL$9,"VEHICLETRAVELTIMEMEASUREMENT",$D108)/3600/24,"--")</f>
        <v>--</v>
      </c>
      <c r="FM108" s="36" t="str">
        <f>IFERROR(GETPIVOTDATA("Average of TRAVTM(40)",#REF!,"TIMEINT",FM$9,"VEHICLETRAVELTIMEMEASUREMENT",$D108)/3600/24,"--")</f>
        <v>--</v>
      </c>
      <c r="FN108" s="36" t="str">
        <f>IFERROR(GETPIVOTDATA("Average of TRAVTM(40)",#REF!,"TIMEINT",FN$9,"VEHICLETRAVELTIMEMEASUREMENT",$D108)/3600/24,"--")</f>
        <v>--</v>
      </c>
      <c r="FO108" s="36" t="str">
        <f>IFERROR(GETPIVOTDATA("Average of TRAVTM(40)",#REF!,"TIMEINT",FO$9,"VEHICLETRAVELTIMEMEASUREMENT",$D108)/3600/24,"--")</f>
        <v>--</v>
      </c>
      <c r="FP108" s="36" t="str">
        <f>IFERROR(GETPIVOTDATA("Average of TRAVTM(40)",#REF!,"TIMEINT",FP$9,"VEHICLETRAVELTIMEMEASUREMENT",$D108)/3600/24,"--")</f>
        <v>--</v>
      </c>
      <c r="FQ108" s="36" t="str">
        <f>IFERROR(GETPIVOTDATA("Average of TRAVTM(40)",#REF!,"TIMEINT",FQ$9,"VEHICLETRAVELTIMEMEASUREMENT",$D108)/3600/24,"--")</f>
        <v>--</v>
      </c>
      <c r="FR108" s="36" t="str">
        <f>IFERROR(GETPIVOTDATA("Average of TRAVTM(40)",#REF!,"TIMEINT",FR$9,"VEHICLETRAVELTIMEMEASUREMENT",$D108)/3600/24,"--")</f>
        <v>--</v>
      </c>
      <c r="FS108" s="36" t="str">
        <f>IFERROR(GETPIVOTDATA("Average of TRAVTM(40)",#REF!,"TIMEINT",FS$9,"VEHICLETRAVELTIMEMEASUREMENT",$D108)/3600/24,"--")</f>
        <v>--</v>
      </c>
      <c r="FT108" s="177" t="str">
        <f>IFERROR(GETPIVOTDATA("Average of TRAVTM(40)",#REF!,"TIMEINT",FT$9,"VEHICLETRAVELTIMEMEASUREMENT",$D108)/3600/24,"--")</f>
        <v>--</v>
      </c>
      <c r="FU108" s="387"/>
      <c r="FV108" s="379" t="str">
        <f>IFERROR(GETPIVOTDATA("Average of VEHS(40)",#REF!,"TIMEINT",FV$9,"VEHICLETRAVELTIMEMEASUREMENT",$D108),"--")</f>
        <v>--</v>
      </c>
      <c r="FW108" s="380" t="str">
        <f>IFERROR(GETPIVOTDATA("Average of VEHS(40)",#REF!,"TIMEINT",FW$9,"VEHICLETRAVELTIMEMEASUREMENT",$D108),"--")</f>
        <v>--</v>
      </c>
      <c r="FX108" s="380" t="str">
        <f>IFERROR(GETPIVOTDATA("Average of VEHS(40)",#REF!,"TIMEINT",FX$9,"VEHICLETRAVELTIMEMEASUREMENT",$D108),"--")</f>
        <v>--</v>
      </c>
      <c r="FY108" s="380" t="str">
        <f>IFERROR(GETPIVOTDATA("Average of VEHS(40)",#REF!,"TIMEINT",FY$9,"VEHICLETRAVELTIMEMEASUREMENT",$D108),"--")</f>
        <v>--</v>
      </c>
      <c r="FZ108" s="380" t="str">
        <f>IFERROR(GETPIVOTDATA("Average of VEHS(40)",#REF!,"TIMEINT",FZ$9,"VEHICLETRAVELTIMEMEASUREMENT",$D108),"--")</f>
        <v>--</v>
      </c>
      <c r="GA108" s="380" t="str">
        <f>IFERROR(GETPIVOTDATA("Average of VEHS(40)",#REF!,"TIMEINT",GA$9,"VEHICLETRAVELTIMEMEASUREMENT",$D108),"--")</f>
        <v>--</v>
      </c>
      <c r="GB108" s="380" t="str">
        <f>IFERROR(GETPIVOTDATA("Average of VEHS(40)",#REF!,"TIMEINT",GB$9,"VEHICLETRAVELTIMEMEASUREMENT",$D108),"--")</f>
        <v>--</v>
      </c>
      <c r="GC108" s="380" t="str">
        <f>IFERROR(GETPIVOTDATA("Average of VEHS(40)",#REF!,"TIMEINT",GC$9,"VEHICLETRAVELTIMEMEASUREMENT",$D108),"--")</f>
        <v>--</v>
      </c>
      <c r="GD108" s="380" t="str">
        <f>IFERROR(GETPIVOTDATA("Average of VEHS(40)",#REF!,"TIMEINT",GD$9,"VEHICLETRAVELTIMEMEASUREMENT",$D108),"--")</f>
        <v>--</v>
      </c>
      <c r="GE108" s="380" t="str">
        <f>IFERROR(GETPIVOTDATA("Average of VEHS(40)",#REF!,"TIMEINT",GE$9,"VEHICLETRAVELTIMEMEASUREMENT",$D108),"--")</f>
        <v>--</v>
      </c>
      <c r="GF108" s="380" t="str">
        <f>IFERROR(GETPIVOTDATA("Average of VEHS(40)",#REF!,"TIMEINT",GF$9,"VEHICLETRAVELTIMEMEASUREMENT",$D108),"--")</f>
        <v>--</v>
      </c>
      <c r="GG108" s="380" t="str">
        <f>IFERROR(GETPIVOTDATA("Average of VEHS(40)",#REF!,"TIMEINT",GG$9,"VEHICLETRAVELTIMEMEASUREMENT",$D108),"--")</f>
        <v>--</v>
      </c>
      <c r="GH108" s="380" t="str">
        <f>IFERROR(GETPIVOTDATA("Average of VEHS(40)",#REF!,"TIMEINT",GH$9,"VEHICLETRAVELTIMEMEASUREMENT",$D108),"--")</f>
        <v>--</v>
      </c>
      <c r="GI108" s="380" t="str">
        <f>IFERROR(GETPIVOTDATA("Average of VEHS(40)",#REF!,"TIMEINT",GI$9,"VEHICLETRAVELTIMEMEASUREMENT",$D108),"--")</f>
        <v>--</v>
      </c>
      <c r="GJ108" s="380" t="str">
        <f>IFERROR(GETPIVOTDATA("Average of VEHS(40)",#REF!,"TIMEINT",GJ$9,"VEHICLETRAVELTIMEMEASUREMENT",$D108),"--")</f>
        <v>--</v>
      </c>
      <c r="GK108" s="381" t="str">
        <f>IFERROR(GETPIVOTDATA("Average of VEHS(40)",#REF!,"TIMEINT",GK$9,"VEHICLETRAVELTIMEMEASUREMENT",$D108),"--")</f>
        <v>--</v>
      </c>
      <c r="GL108" s="387"/>
      <c r="GM108" s="259" t="str">
        <f t="shared" si="47"/>
        <v>--</v>
      </c>
      <c r="GN108" s="410" t="str">
        <f t="shared" si="48"/>
        <v>--</v>
      </c>
      <c r="GO108" s="381">
        <f t="shared" si="49"/>
        <v>0</v>
      </c>
      <c r="GP108" s="387"/>
      <c r="GQ108" s="259" t="str">
        <f>IFERROR(GETPIVOTDATA("Average of TRAVTM(60)",#REF!,"TIMEINT",GQ$9,"VEHICLETRAVELTIMEMEASUREMENT",$D108)/3600/24,"--")</f>
        <v>--</v>
      </c>
      <c r="GR108" s="36" t="str">
        <f>IFERROR(GETPIVOTDATA("Average of TRAVTM(60)",#REF!,"TIMEINT",GR$9,"VEHICLETRAVELTIMEMEASUREMENT",$D108)/3600/24,"--")</f>
        <v>--</v>
      </c>
      <c r="GS108" s="36" t="str">
        <f>IFERROR(GETPIVOTDATA("Average of TRAVTM(60)",#REF!,"TIMEINT",GS$9,"VEHICLETRAVELTIMEMEASUREMENT",$D108)/3600/24,"--")</f>
        <v>--</v>
      </c>
      <c r="GT108" s="36" t="str">
        <f>IFERROR(GETPIVOTDATA("Average of TRAVTM(60)",#REF!,"TIMEINT",GT$9,"VEHICLETRAVELTIMEMEASUREMENT",$D108)/3600/24,"--")</f>
        <v>--</v>
      </c>
      <c r="GU108" s="36" t="str">
        <f>IFERROR(GETPIVOTDATA("Average of TRAVTM(60)",#REF!,"TIMEINT",GU$9,"VEHICLETRAVELTIMEMEASUREMENT",$D108)/3600/24,"--")</f>
        <v>--</v>
      </c>
      <c r="GV108" s="36" t="str">
        <f>IFERROR(GETPIVOTDATA("Average of TRAVTM(60)",#REF!,"TIMEINT",GV$9,"VEHICLETRAVELTIMEMEASUREMENT",$D108)/3600/24,"--")</f>
        <v>--</v>
      </c>
      <c r="GW108" s="36" t="str">
        <f>IFERROR(GETPIVOTDATA("Average of TRAVTM(60)",#REF!,"TIMEINT",GW$9,"VEHICLETRAVELTIMEMEASUREMENT",$D108)/3600/24,"--")</f>
        <v>--</v>
      </c>
      <c r="GX108" s="36" t="str">
        <f>IFERROR(GETPIVOTDATA("Average of TRAVTM(60)",#REF!,"TIMEINT",GX$9,"VEHICLETRAVELTIMEMEASUREMENT",$D108)/3600/24,"--")</f>
        <v>--</v>
      </c>
      <c r="GY108" s="36" t="str">
        <f>IFERROR(GETPIVOTDATA("Average of TRAVTM(60)",#REF!,"TIMEINT",GY$9,"VEHICLETRAVELTIMEMEASUREMENT",$D108)/3600/24,"--")</f>
        <v>--</v>
      </c>
      <c r="GZ108" s="36" t="str">
        <f>IFERROR(GETPIVOTDATA("Average of TRAVTM(60)",#REF!,"TIMEINT",GZ$9,"VEHICLETRAVELTIMEMEASUREMENT",$D108)/3600/24,"--")</f>
        <v>--</v>
      </c>
      <c r="HA108" s="36" t="str">
        <f>IFERROR(GETPIVOTDATA("Average of TRAVTM(60)",#REF!,"TIMEINT",HA$9,"VEHICLETRAVELTIMEMEASUREMENT",$D108)/3600/24,"--")</f>
        <v>--</v>
      </c>
      <c r="HB108" s="36" t="str">
        <f>IFERROR(GETPIVOTDATA("Average of TRAVTM(60)",#REF!,"TIMEINT",HB$9,"VEHICLETRAVELTIMEMEASUREMENT",$D108)/3600/24,"--")</f>
        <v>--</v>
      </c>
      <c r="HC108" s="36" t="str">
        <f>IFERROR(GETPIVOTDATA("Average of TRAVTM(60)",#REF!,"TIMEINT",HC$9,"VEHICLETRAVELTIMEMEASUREMENT",$D108)/3600/24,"--")</f>
        <v>--</v>
      </c>
      <c r="HD108" s="36" t="str">
        <f>IFERROR(GETPIVOTDATA("Average of TRAVTM(60)",#REF!,"TIMEINT",HD$9,"VEHICLETRAVELTIMEMEASUREMENT",$D108)/3600/24,"--")</f>
        <v>--</v>
      </c>
      <c r="HE108" s="36" t="str">
        <f>IFERROR(GETPIVOTDATA("Average of TRAVTM(60)",#REF!,"TIMEINT",HE$9,"VEHICLETRAVELTIMEMEASUREMENT",$D108)/3600/24,"--")</f>
        <v>--</v>
      </c>
      <c r="HF108" s="177" t="str">
        <f>IFERROR(GETPIVOTDATA("Average of TRAVTM(60)",#REF!,"TIMEINT",HF$9,"VEHICLETRAVELTIMEMEASUREMENT",$D108)/3600/24,"--")</f>
        <v>--</v>
      </c>
      <c r="HG108" s="387"/>
      <c r="HH108" s="379" t="str">
        <f>IFERROR(GETPIVOTDATA("Average of VEHS(60)",#REF!,"TIMEINT",HH$9,"VEHICLETRAVELTIMEMEASUREMENT",$D108),"--")</f>
        <v>--</v>
      </c>
      <c r="HI108" s="380" t="str">
        <f>IFERROR(GETPIVOTDATA("Average of VEHS(60)",#REF!,"TIMEINT",HI$9,"VEHICLETRAVELTIMEMEASUREMENT",$D108),"--")</f>
        <v>--</v>
      </c>
      <c r="HJ108" s="380" t="str">
        <f>IFERROR(GETPIVOTDATA("Average of VEHS(60)",#REF!,"TIMEINT",HJ$9,"VEHICLETRAVELTIMEMEASUREMENT",$D108),"--")</f>
        <v>--</v>
      </c>
      <c r="HK108" s="380" t="str">
        <f>IFERROR(GETPIVOTDATA("Average of VEHS(60)",#REF!,"TIMEINT",HK$9,"VEHICLETRAVELTIMEMEASUREMENT",$D108),"--")</f>
        <v>--</v>
      </c>
      <c r="HL108" s="380" t="str">
        <f>IFERROR(GETPIVOTDATA("Average of VEHS(60)",#REF!,"TIMEINT",HL$9,"VEHICLETRAVELTIMEMEASUREMENT",$D108),"--")</f>
        <v>--</v>
      </c>
      <c r="HM108" s="380" t="str">
        <f>IFERROR(GETPIVOTDATA("Average of VEHS(60)",#REF!,"TIMEINT",HM$9,"VEHICLETRAVELTIMEMEASUREMENT",$D108),"--")</f>
        <v>--</v>
      </c>
      <c r="HN108" s="380" t="str">
        <f>IFERROR(GETPIVOTDATA("Average of VEHS(60)",#REF!,"TIMEINT",HN$9,"VEHICLETRAVELTIMEMEASUREMENT",$D108),"--")</f>
        <v>--</v>
      </c>
      <c r="HO108" s="380" t="str">
        <f>IFERROR(GETPIVOTDATA("Average of VEHS(60)",#REF!,"TIMEINT",HO$9,"VEHICLETRAVELTIMEMEASUREMENT",$D108),"--")</f>
        <v>--</v>
      </c>
      <c r="HP108" s="380" t="str">
        <f>IFERROR(GETPIVOTDATA("Average of VEHS(60)",#REF!,"TIMEINT",HP$9,"VEHICLETRAVELTIMEMEASUREMENT",$D108),"--")</f>
        <v>--</v>
      </c>
      <c r="HQ108" s="380" t="str">
        <f>IFERROR(GETPIVOTDATA("Average of VEHS(60)",#REF!,"TIMEINT",HQ$9,"VEHICLETRAVELTIMEMEASUREMENT",$D108),"--")</f>
        <v>--</v>
      </c>
      <c r="HR108" s="380" t="str">
        <f>IFERROR(GETPIVOTDATA("Average of VEHS(60)",#REF!,"TIMEINT",HR$9,"VEHICLETRAVELTIMEMEASUREMENT",$D108),"--")</f>
        <v>--</v>
      </c>
      <c r="HS108" s="380" t="str">
        <f>IFERROR(GETPIVOTDATA("Average of VEHS(60)",#REF!,"TIMEINT",HS$9,"VEHICLETRAVELTIMEMEASUREMENT",$D108),"--")</f>
        <v>--</v>
      </c>
      <c r="HT108" s="380" t="str">
        <f>IFERROR(GETPIVOTDATA("Average of VEHS(60)",#REF!,"TIMEINT",HT$9,"VEHICLETRAVELTIMEMEASUREMENT",$D108),"--")</f>
        <v>--</v>
      </c>
      <c r="HU108" s="380" t="str">
        <f>IFERROR(GETPIVOTDATA("Average of VEHS(60)",#REF!,"TIMEINT",HU$9,"VEHICLETRAVELTIMEMEASUREMENT",$D108),"--")</f>
        <v>--</v>
      </c>
      <c r="HV108" s="380" t="str">
        <f>IFERROR(GETPIVOTDATA("Average of VEHS(60)",#REF!,"TIMEINT",HV$9,"VEHICLETRAVELTIMEMEASUREMENT",$D108),"--")</f>
        <v>--</v>
      </c>
      <c r="HW108" s="381" t="str">
        <f>IFERROR(GETPIVOTDATA("Average of VEHS(60)",#REF!,"TIMEINT",HW$9,"VEHICLETRAVELTIMEMEASUREMENT",$D108),"--")</f>
        <v>--</v>
      </c>
      <c r="HX108" s="387"/>
      <c r="HY108" s="259" t="str">
        <f t="shared" si="50"/>
        <v>--</v>
      </c>
      <c r="HZ108" s="410" t="str">
        <f t="shared" si="51"/>
        <v>--</v>
      </c>
      <c r="IA108" s="381">
        <f t="shared" si="52"/>
        <v>0</v>
      </c>
      <c r="IB108" s="716"/>
      <c r="IC108" s="379" t="str">
        <f>IFERROR(AVERAGEIFS('VISSIM Travel Time Outputs'!$L:$L,'VISSIM Travel Time Outputs'!$D:$D,$D108,'VISSIM Travel Time Outputs'!$A:$A,"AVG",'VISSIM Travel Time Outputs'!$B:$B,IC$9),"-")</f>
        <v>-</v>
      </c>
      <c r="ID108" s="380" t="str">
        <f>IFERROR(AVERAGEIFS('VISSIM Travel Time Outputs'!$L:$L,'VISSIM Travel Time Outputs'!$D:$D,$D108,'VISSIM Travel Time Outputs'!$A:$A,"AVG",'VISSIM Travel Time Outputs'!$B:$B,ID$9),"-")</f>
        <v>-</v>
      </c>
      <c r="IE108" s="380" t="str">
        <f>IFERROR(AVERAGEIFS('VISSIM Travel Time Outputs'!$L:$L,'VISSIM Travel Time Outputs'!$D:$D,$D108,'VISSIM Travel Time Outputs'!$A:$A,"AVG",'VISSIM Travel Time Outputs'!$B:$B,IE$9),"-")</f>
        <v>-</v>
      </c>
      <c r="IF108" s="380" t="str">
        <f>IFERROR(AVERAGEIFS('VISSIM Travel Time Outputs'!$L:$L,'VISSIM Travel Time Outputs'!$D:$D,$D108,'VISSIM Travel Time Outputs'!$A:$A,"AVG",'VISSIM Travel Time Outputs'!$B:$B,IF$9),"-")</f>
        <v>-</v>
      </c>
      <c r="IG108" s="380" t="str">
        <f>IFERROR(AVERAGEIFS('VISSIM Travel Time Outputs'!$L:$L,'VISSIM Travel Time Outputs'!$D:$D,$D108,'VISSIM Travel Time Outputs'!$A:$A,"AVG",'VISSIM Travel Time Outputs'!$B:$B,IG$9),"-")</f>
        <v>-</v>
      </c>
      <c r="IH108" s="380" t="str">
        <f>IFERROR(AVERAGEIFS('VISSIM Travel Time Outputs'!$L:$L,'VISSIM Travel Time Outputs'!$D:$D,$D108,'VISSIM Travel Time Outputs'!$A:$A,"AVG",'VISSIM Travel Time Outputs'!$B:$B,IH$9),"-")</f>
        <v>-</v>
      </c>
      <c r="II108" s="380" t="str">
        <f>IFERROR(AVERAGEIFS('VISSIM Travel Time Outputs'!$L:$L,'VISSIM Travel Time Outputs'!$D:$D,$D108,'VISSIM Travel Time Outputs'!$A:$A,"AVG",'VISSIM Travel Time Outputs'!$B:$B,II$9),"-")</f>
        <v>-</v>
      </c>
      <c r="IJ108" s="380" t="str">
        <f>IFERROR(AVERAGEIFS('VISSIM Travel Time Outputs'!$L:$L,'VISSIM Travel Time Outputs'!$D:$D,$D108,'VISSIM Travel Time Outputs'!$A:$A,"AVG",'VISSIM Travel Time Outputs'!$B:$B,IJ$9),"-")</f>
        <v>-</v>
      </c>
      <c r="IK108" s="380" t="str">
        <f>IFERROR(AVERAGEIFS('VISSIM Travel Time Outputs'!$L:$L,'VISSIM Travel Time Outputs'!$D:$D,$D108,'VISSIM Travel Time Outputs'!$A:$A,"AVG",'VISSIM Travel Time Outputs'!$B:$B,IK$9),"-")</f>
        <v>-</v>
      </c>
      <c r="IL108" s="380" t="str">
        <f>IFERROR(AVERAGEIFS('VISSIM Travel Time Outputs'!$L:$L,'VISSIM Travel Time Outputs'!$D:$D,$D108,'VISSIM Travel Time Outputs'!$A:$A,"AVG",'VISSIM Travel Time Outputs'!$B:$B,IL$9),"-")</f>
        <v>-</v>
      </c>
      <c r="IM108" s="380" t="str">
        <f>IFERROR(AVERAGEIFS('VISSIM Travel Time Outputs'!$L:$L,'VISSIM Travel Time Outputs'!$D:$D,$D108,'VISSIM Travel Time Outputs'!$A:$A,"AVG",'VISSIM Travel Time Outputs'!$B:$B,IM$9),"-")</f>
        <v>-</v>
      </c>
      <c r="IN108" s="380" t="str">
        <f>IFERROR(AVERAGEIFS('VISSIM Travel Time Outputs'!$L:$L,'VISSIM Travel Time Outputs'!$D:$D,$D108,'VISSIM Travel Time Outputs'!$A:$A,"AVG",'VISSIM Travel Time Outputs'!$B:$B,IN$9),"-")</f>
        <v>-</v>
      </c>
      <c r="IO108" s="380" t="str">
        <f>IFERROR(AVERAGEIFS('VISSIM Travel Time Outputs'!$L:$L,'VISSIM Travel Time Outputs'!$D:$D,$D108,'VISSIM Travel Time Outputs'!$A:$A,"AVG",'VISSIM Travel Time Outputs'!$B:$B,IO$9),"-")</f>
        <v>-</v>
      </c>
      <c r="IP108" s="380" t="str">
        <f>IFERROR(AVERAGEIFS('VISSIM Travel Time Outputs'!$L:$L,'VISSIM Travel Time Outputs'!$D:$D,$D108,'VISSIM Travel Time Outputs'!$A:$A,"AVG",'VISSIM Travel Time Outputs'!$B:$B,IP$9),"-")</f>
        <v>-</v>
      </c>
      <c r="IQ108" s="380" t="str">
        <f>IFERROR(AVERAGEIFS('VISSIM Travel Time Outputs'!$L:$L,'VISSIM Travel Time Outputs'!$D:$D,$D108,'VISSIM Travel Time Outputs'!$A:$A,"AVG",'VISSIM Travel Time Outputs'!$B:$B,IQ$9),"-")</f>
        <v>-</v>
      </c>
      <c r="IR108" s="381" t="str">
        <f>IFERROR(AVERAGEIFS('VISSIM Travel Time Outputs'!$L:$L,'VISSIM Travel Time Outputs'!$D:$D,$D108,'VISSIM Travel Time Outputs'!$A:$A,"AVG",'VISSIM Travel Time Outputs'!$B:$B,IR$9),"-")</f>
        <v>-</v>
      </c>
      <c r="IS108" s="381" t="str">
        <f t="shared" si="53"/>
        <v>--</v>
      </c>
    </row>
    <row r="109" spans="1:253" ht="15" customHeight="1" x14ac:dyDescent="0.25">
      <c r="A109" s="302" t="str">
        <f t="shared" si="34"/>
        <v>H</v>
      </c>
      <c r="B109" s="375">
        <f t="shared" si="54"/>
        <v>100</v>
      </c>
      <c r="C109" s="475">
        <f>INDEX('Input - Travel Times'!$B$3:$AL$103,MATCH($B109,'Input - Travel Times'!$B$3:$B$103,0),MATCH(C$9,'Input - Travel Times'!$B$3:$AL$3,0))</f>
        <v>0</v>
      </c>
      <c r="D109" s="194">
        <f>INDEX('Input - Travel Times'!$B$3:$AS$103,MATCH($B109,'Input - Travel Times'!$B$3:$B$103,0),MATCH(D$9,'Input - Travel Times'!$B$3:$AS$3,0))</f>
        <v>0</v>
      </c>
      <c r="E109" s="582">
        <f>TIME(0,0,INDEX('Input - Travel Times'!$B$3:$AL$103,MATCH($B109,'Input - Travel Times'!$B$3:$B$103,0),MATCH(E$9,'Input - Travel Times'!$B$3:$AL$3,0)))</f>
        <v>0</v>
      </c>
      <c r="F109" s="582">
        <f>TIME(0,0,INDEX('Input - Travel Times'!$B$3:$AL$103,MATCH($B109,'Input - Travel Times'!$B$3:$B$103,0),MATCH(F$9,'Input - Travel Times'!$B$3:$AL$3,0)))</f>
        <v>0</v>
      </c>
      <c r="G109" s="173"/>
      <c r="H109" s="173"/>
      <c r="I109" s="260" t="str">
        <f>IFERROR(TIME(0,0,AVERAGEIFS('VISSIM Travel Time Outputs'!$I:$I,'VISSIM Travel Time Outputs'!$D:$D,$D109,'VISSIM Travel Time Outputs'!$A:$A,"AVG",'VISSIM Travel Time Outputs'!$B:$B,I$9)),"-")</f>
        <v>-</v>
      </c>
      <c r="J109" s="261" t="str">
        <f>IFERROR(TIME(0,0,AVERAGEIFS('VISSIM Travel Time Outputs'!$I:$I,'VISSIM Travel Time Outputs'!$D:$D,$D109,'VISSIM Travel Time Outputs'!$A:$A,"AVG",'VISSIM Travel Time Outputs'!$B:$B,J$9)),"-")</f>
        <v>-</v>
      </c>
      <c r="K109" s="261" t="str">
        <f>IFERROR(TIME(0,0,AVERAGEIFS('VISSIM Travel Time Outputs'!$I:$I,'VISSIM Travel Time Outputs'!$D:$D,$D109,'VISSIM Travel Time Outputs'!$A:$A,"AVG",'VISSIM Travel Time Outputs'!$B:$B,K$9)),"-")</f>
        <v>-</v>
      </c>
      <c r="L109" s="261" t="str">
        <f>IFERROR(TIME(0,0,AVERAGEIFS('VISSIM Travel Time Outputs'!$I:$I,'VISSIM Travel Time Outputs'!$D:$D,$D109,'VISSIM Travel Time Outputs'!$A:$A,"AVG",'VISSIM Travel Time Outputs'!$B:$B,L$9)),"-")</f>
        <v>-</v>
      </c>
      <c r="M109" s="261" t="str">
        <f>IFERROR(TIME(0,0,AVERAGEIFS('VISSIM Travel Time Outputs'!$I:$I,'VISSIM Travel Time Outputs'!$D:$D,$D109,'VISSIM Travel Time Outputs'!$A:$A,"AVG",'VISSIM Travel Time Outputs'!$B:$B,M$9)),"-")</f>
        <v>-</v>
      </c>
      <c r="N109" s="261" t="str">
        <f>IFERROR(TIME(0,0,AVERAGEIFS('VISSIM Travel Time Outputs'!$I:$I,'VISSIM Travel Time Outputs'!$D:$D,$D109,'VISSIM Travel Time Outputs'!$A:$A,"AVG",'VISSIM Travel Time Outputs'!$B:$B,N$9)),"-")</f>
        <v>-</v>
      </c>
      <c r="O109" s="261" t="str">
        <f>IFERROR(TIME(0,0,AVERAGEIFS('VISSIM Travel Time Outputs'!$I:$I,'VISSIM Travel Time Outputs'!$D:$D,$D109,'VISSIM Travel Time Outputs'!$A:$A,"AVG",'VISSIM Travel Time Outputs'!$B:$B,O$9)),"-")</f>
        <v>-</v>
      </c>
      <c r="P109" s="261" t="str">
        <f>IFERROR(TIME(0,0,AVERAGEIFS('VISSIM Travel Time Outputs'!$I:$I,'VISSIM Travel Time Outputs'!$D:$D,$D109,'VISSIM Travel Time Outputs'!$A:$A,"AVG",'VISSIM Travel Time Outputs'!$B:$B,P$9)),"-")</f>
        <v>-</v>
      </c>
      <c r="Q109" s="261" t="str">
        <f>IFERROR(TIME(0,0,AVERAGEIFS('VISSIM Travel Time Outputs'!$I:$I,'VISSIM Travel Time Outputs'!$D:$D,$D109,'VISSIM Travel Time Outputs'!$A:$A,"AVG",'VISSIM Travel Time Outputs'!$B:$B,Q$9)),"-")</f>
        <v>-</v>
      </c>
      <c r="R109" s="261" t="str">
        <f>IFERROR(TIME(0,0,AVERAGEIFS('VISSIM Travel Time Outputs'!$I:$I,'VISSIM Travel Time Outputs'!$D:$D,$D109,'VISSIM Travel Time Outputs'!$A:$A,"AVG",'VISSIM Travel Time Outputs'!$B:$B,R$9)),"-")</f>
        <v>-</v>
      </c>
      <c r="S109" s="261" t="str">
        <f>IFERROR(TIME(0,0,AVERAGEIFS('VISSIM Travel Time Outputs'!$I:$I,'VISSIM Travel Time Outputs'!$D:$D,$D109,'VISSIM Travel Time Outputs'!$A:$A,"AVG",'VISSIM Travel Time Outputs'!$B:$B,S$9)),"-")</f>
        <v>-</v>
      </c>
      <c r="T109" s="261" t="str">
        <f>IFERROR(TIME(0,0,AVERAGEIFS('VISSIM Travel Time Outputs'!$I:$I,'VISSIM Travel Time Outputs'!$D:$D,$D109,'VISSIM Travel Time Outputs'!$A:$A,"AVG",'VISSIM Travel Time Outputs'!$B:$B,T$9)),"-")</f>
        <v>-</v>
      </c>
      <c r="U109" s="261" t="str">
        <f>IFERROR(TIME(0,0,AVERAGEIFS('VISSIM Travel Time Outputs'!$I:$I,'VISSIM Travel Time Outputs'!$D:$D,$D109,'VISSIM Travel Time Outputs'!$A:$A,"AVG",'VISSIM Travel Time Outputs'!$B:$B,U$9)),"-")</f>
        <v>-</v>
      </c>
      <c r="V109" s="261" t="str">
        <f>IFERROR(TIME(0,0,AVERAGEIFS('VISSIM Travel Time Outputs'!$I:$I,'VISSIM Travel Time Outputs'!$D:$D,$D109,'VISSIM Travel Time Outputs'!$A:$A,"AVG",'VISSIM Travel Time Outputs'!$B:$B,V$9)),"-")</f>
        <v>-</v>
      </c>
      <c r="W109" s="261" t="str">
        <f>IFERROR(TIME(0,0,AVERAGEIFS('VISSIM Travel Time Outputs'!$I:$I,'VISSIM Travel Time Outputs'!$D:$D,$D109,'VISSIM Travel Time Outputs'!$A:$A,"AVG",'VISSIM Travel Time Outputs'!$B:$B,W$9)),"-")</f>
        <v>-</v>
      </c>
      <c r="X109" s="712" t="str">
        <f>IFERROR(TIME(0,0,AVERAGEIFS('VISSIM Travel Time Outputs'!$I:$I,'VISSIM Travel Time Outputs'!$D:$D,$D109,'VISSIM Travel Time Outputs'!$A:$A,"AVG",'VISSIM Travel Time Outputs'!$B:$B,X$9)),"-")</f>
        <v>-</v>
      </c>
      <c r="Y109" s="304"/>
      <c r="Z109" s="379" t="str">
        <f>IFERROR(AVERAGEIFS('VISSIM Travel Time Outputs'!$F:$F,'VISSIM Travel Time Outputs'!$D:$D,$D109,'VISSIM Travel Time Outputs'!$A:$A,"AVG",'VISSIM Travel Time Outputs'!$B:$B,Z$9),"-")</f>
        <v>-</v>
      </c>
      <c r="AA109" s="380" t="str">
        <f>IFERROR(AVERAGEIFS('VISSIM Travel Time Outputs'!$F:$F,'VISSIM Travel Time Outputs'!$D:$D,$D109,'VISSIM Travel Time Outputs'!$A:$A,"AVG",'VISSIM Travel Time Outputs'!$B:$B,AA$9),"-")</f>
        <v>-</v>
      </c>
      <c r="AB109" s="380" t="str">
        <f>IFERROR(AVERAGEIFS('VISSIM Travel Time Outputs'!$F:$F,'VISSIM Travel Time Outputs'!$D:$D,$D109,'VISSIM Travel Time Outputs'!$A:$A,"AVG",'VISSIM Travel Time Outputs'!$B:$B,AB$9),"-")</f>
        <v>-</v>
      </c>
      <c r="AC109" s="380" t="str">
        <f>IFERROR(AVERAGEIFS('VISSIM Travel Time Outputs'!$F:$F,'VISSIM Travel Time Outputs'!$D:$D,$D109,'VISSIM Travel Time Outputs'!$A:$A,"AVG",'VISSIM Travel Time Outputs'!$B:$B,AC$9),"-")</f>
        <v>-</v>
      </c>
      <c r="AD109" s="380" t="str">
        <f>IFERROR(AVERAGEIFS('VISSIM Travel Time Outputs'!$F:$F,'VISSIM Travel Time Outputs'!$D:$D,$D109,'VISSIM Travel Time Outputs'!$A:$A,"AVG",'VISSIM Travel Time Outputs'!$B:$B,AD$9),"-")</f>
        <v>-</v>
      </c>
      <c r="AE109" s="380" t="str">
        <f>IFERROR(AVERAGEIFS('VISSIM Travel Time Outputs'!$F:$F,'VISSIM Travel Time Outputs'!$D:$D,$D109,'VISSIM Travel Time Outputs'!$A:$A,"AVG",'VISSIM Travel Time Outputs'!$B:$B,AE$9),"-")</f>
        <v>-</v>
      </c>
      <c r="AF109" s="380" t="str">
        <f>IFERROR(AVERAGEIFS('VISSIM Travel Time Outputs'!$F:$F,'VISSIM Travel Time Outputs'!$D:$D,$D109,'VISSIM Travel Time Outputs'!$A:$A,"AVG",'VISSIM Travel Time Outputs'!$B:$B,AF$9),"-")</f>
        <v>-</v>
      </c>
      <c r="AG109" s="380" t="str">
        <f>IFERROR(AVERAGEIFS('VISSIM Travel Time Outputs'!$F:$F,'VISSIM Travel Time Outputs'!$D:$D,$D109,'VISSIM Travel Time Outputs'!$A:$A,"AVG",'VISSIM Travel Time Outputs'!$B:$B,AG$9),"-")</f>
        <v>-</v>
      </c>
      <c r="AH109" s="380" t="str">
        <f>IFERROR(AVERAGEIFS('VISSIM Travel Time Outputs'!$F:$F,'VISSIM Travel Time Outputs'!$D:$D,$D109,'VISSIM Travel Time Outputs'!$A:$A,"AVG",'VISSIM Travel Time Outputs'!$B:$B,AH$9),"-")</f>
        <v>-</v>
      </c>
      <c r="AI109" s="380" t="str">
        <f>IFERROR(AVERAGEIFS('VISSIM Travel Time Outputs'!$F:$F,'VISSIM Travel Time Outputs'!$D:$D,$D109,'VISSIM Travel Time Outputs'!$A:$A,"AVG",'VISSIM Travel Time Outputs'!$B:$B,AI$9),"-")</f>
        <v>-</v>
      </c>
      <c r="AJ109" s="380" t="str">
        <f>IFERROR(AVERAGEIFS('VISSIM Travel Time Outputs'!$F:$F,'VISSIM Travel Time Outputs'!$D:$D,$D109,'VISSIM Travel Time Outputs'!$A:$A,"AVG",'VISSIM Travel Time Outputs'!$B:$B,AJ$9),"-")</f>
        <v>-</v>
      </c>
      <c r="AK109" s="380" t="str">
        <f>IFERROR(AVERAGEIFS('VISSIM Travel Time Outputs'!$F:$F,'VISSIM Travel Time Outputs'!$D:$D,$D109,'VISSIM Travel Time Outputs'!$A:$A,"AVG",'VISSIM Travel Time Outputs'!$B:$B,AK$9),"-")</f>
        <v>-</v>
      </c>
      <c r="AL109" s="380" t="str">
        <f>IFERROR(AVERAGEIFS('VISSIM Travel Time Outputs'!$F:$F,'VISSIM Travel Time Outputs'!$D:$D,$D109,'VISSIM Travel Time Outputs'!$A:$A,"AVG",'VISSIM Travel Time Outputs'!$B:$B,AL$9),"-")</f>
        <v>-</v>
      </c>
      <c r="AM109" s="380" t="str">
        <f>IFERROR(AVERAGEIFS('VISSIM Travel Time Outputs'!$F:$F,'VISSIM Travel Time Outputs'!$D:$D,$D109,'VISSIM Travel Time Outputs'!$A:$A,"AVG",'VISSIM Travel Time Outputs'!$B:$B,AM$9),"-")</f>
        <v>-</v>
      </c>
      <c r="AN109" s="380" t="str">
        <f>IFERROR(AVERAGEIFS('VISSIM Travel Time Outputs'!$F:$F,'VISSIM Travel Time Outputs'!$D:$D,$D109,'VISSIM Travel Time Outputs'!$A:$A,"AVG",'VISSIM Travel Time Outputs'!$B:$B,AN$9),"-")</f>
        <v>-</v>
      </c>
      <c r="AO109" s="381" t="str">
        <f>IFERROR(AVERAGEIFS('VISSIM Travel Time Outputs'!$F:$F,'VISSIM Travel Time Outputs'!$D:$D,$D109,'VISSIM Travel Time Outputs'!$A:$A,"AVG",'VISSIM Travel Time Outputs'!$B:$B,AO$9),"-")</f>
        <v>-</v>
      </c>
      <c r="AP109" s="387"/>
      <c r="AQ109" s="259" t="str">
        <f t="shared" si="35"/>
        <v>--</v>
      </c>
      <c r="AR109" s="410" t="str">
        <f t="shared" si="36"/>
        <v>--</v>
      </c>
      <c r="AS109" s="381">
        <f t="shared" si="37"/>
        <v>0</v>
      </c>
      <c r="AT109" s="305"/>
      <c r="AU109" s="260" t="str">
        <f>IFERROR(TIME(0,0,AVERAGEIFS('VISSIM Travel Time Outputs'!$J:$J,'VISSIM Travel Time Outputs'!$D:$D,$D109,'VISSIM Travel Time Outputs'!$A:$A,"AVG",'VISSIM Travel Time Outputs'!$B:$B,AU$9)),"-")</f>
        <v>-</v>
      </c>
      <c r="AV109" s="261" t="str">
        <f>IFERROR(TIME(0,0,AVERAGEIFS('VISSIM Travel Time Outputs'!$J:$J,'VISSIM Travel Time Outputs'!$D:$D,$D109,'VISSIM Travel Time Outputs'!$A:$A,"AVG",'VISSIM Travel Time Outputs'!$B:$B,AV$9)),"-")</f>
        <v>-</v>
      </c>
      <c r="AW109" s="261" t="str">
        <f>IFERROR(TIME(0,0,AVERAGEIFS('VISSIM Travel Time Outputs'!$J:$J,'VISSIM Travel Time Outputs'!$D:$D,$D109,'VISSIM Travel Time Outputs'!$A:$A,"AVG",'VISSIM Travel Time Outputs'!$B:$B,AW$9)),"-")</f>
        <v>-</v>
      </c>
      <c r="AX109" s="261" t="str">
        <f>IFERROR(TIME(0,0,AVERAGEIFS('VISSIM Travel Time Outputs'!$J:$J,'VISSIM Travel Time Outputs'!$D:$D,$D109,'VISSIM Travel Time Outputs'!$A:$A,"AVG",'VISSIM Travel Time Outputs'!$B:$B,AX$9)),"-")</f>
        <v>-</v>
      </c>
      <c r="AY109" s="261" t="str">
        <f>IFERROR(TIME(0,0,AVERAGEIFS('VISSIM Travel Time Outputs'!$J:$J,'VISSIM Travel Time Outputs'!$D:$D,$D109,'VISSIM Travel Time Outputs'!$A:$A,"AVG",'VISSIM Travel Time Outputs'!$B:$B,AY$9)),"-")</f>
        <v>-</v>
      </c>
      <c r="AZ109" s="261" t="str">
        <f>IFERROR(TIME(0,0,AVERAGEIFS('VISSIM Travel Time Outputs'!$J:$J,'VISSIM Travel Time Outputs'!$D:$D,$D109,'VISSIM Travel Time Outputs'!$A:$A,"AVG",'VISSIM Travel Time Outputs'!$B:$B,AZ$9)),"-")</f>
        <v>-</v>
      </c>
      <c r="BA109" s="261" t="str">
        <f>IFERROR(TIME(0,0,AVERAGEIFS('VISSIM Travel Time Outputs'!$J:$J,'VISSIM Travel Time Outputs'!$D:$D,$D109,'VISSIM Travel Time Outputs'!$A:$A,"AVG",'VISSIM Travel Time Outputs'!$B:$B,BA$9)),"-")</f>
        <v>-</v>
      </c>
      <c r="BB109" s="261" t="str">
        <f>IFERROR(TIME(0,0,AVERAGEIFS('VISSIM Travel Time Outputs'!$J:$J,'VISSIM Travel Time Outputs'!$D:$D,$D109,'VISSIM Travel Time Outputs'!$A:$A,"AVG",'VISSIM Travel Time Outputs'!$B:$B,BB$9)),"-")</f>
        <v>-</v>
      </c>
      <c r="BC109" s="261" t="str">
        <f>IFERROR(TIME(0,0,AVERAGEIFS('VISSIM Travel Time Outputs'!$J:$J,'VISSIM Travel Time Outputs'!$D:$D,$D109,'VISSIM Travel Time Outputs'!$A:$A,"AVG",'VISSIM Travel Time Outputs'!$B:$B,BC$9)),"-")</f>
        <v>-</v>
      </c>
      <c r="BD109" s="261" t="str">
        <f>IFERROR(TIME(0,0,AVERAGEIFS('VISSIM Travel Time Outputs'!$J:$J,'VISSIM Travel Time Outputs'!$D:$D,$D109,'VISSIM Travel Time Outputs'!$A:$A,"AVG",'VISSIM Travel Time Outputs'!$B:$B,BD$9)),"-")</f>
        <v>-</v>
      </c>
      <c r="BE109" s="261" t="str">
        <f>IFERROR(TIME(0,0,AVERAGEIFS('VISSIM Travel Time Outputs'!$J:$J,'VISSIM Travel Time Outputs'!$D:$D,$D109,'VISSIM Travel Time Outputs'!$A:$A,"AVG",'VISSIM Travel Time Outputs'!$B:$B,BE$9)),"-")</f>
        <v>-</v>
      </c>
      <c r="BF109" s="261" t="str">
        <f>IFERROR(TIME(0,0,AVERAGEIFS('VISSIM Travel Time Outputs'!$J:$J,'VISSIM Travel Time Outputs'!$D:$D,$D109,'VISSIM Travel Time Outputs'!$A:$A,"AVG",'VISSIM Travel Time Outputs'!$B:$B,BF$9)),"-")</f>
        <v>-</v>
      </c>
      <c r="BG109" s="261" t="str">
        <f>IFERROR(TIME(0,0,AVERAGEIFS('VISSIM Travel Time Outputs'!$J:$J,'VISSIM Travel Time Outputs'!$D:$D,$D109,'VISSIM Travel Time Outputs'!$A:$A,"AVG",'VISSIM Travel Time Outputs'!$B:$B,BG$9)),"-")</f>
        <v>-</v>
      </c>
      <c r="BH109" s="261" t="str">
        <f>IFERROR(TIME(0,0,AVERAGEIFS('VISSIM Travel Time Outputs'!$J:$J,'VISSIM Travel Time Outputs'!$D:$D,$D109,'VISSIM Travel Time Outputs'!$A:$A,"AVG",'VISSIM Travel Time Outputs'!$B:$B,BH$9)),"-")</f>
        <v>-</v>
      </c>
      <c r="BI109" s="261" t="str">
        <f>IFERROR(TIME(0,0,AVERAGEIFS('VISSIM Travel Time Outputs'!$J:$J,'VISSIM Travel Time Outputs'!$D:$D,$D109,'VISSIM Travel Time Outputs'!$A:$A,"AVG",'VISSIM Travel Time Outputs'!$B:$B,BI$9)),"-")</f>
        <v>-</v>
      </c>
      <c r="BJ109" s="712" t="str">
        <f>IFERROR(TIME(0,0,AVERAGEIFS('VISSIM Travel Time Outputs'!$J:$J,'VISSIM Travel Time Outputs'!$D:$D,$D109,'VISSIM Travel Time Outputs'!$A:$A,"AVG",'VISSIM Travel Time Outputs'!$B:$B,BJ$9)),"-")</f>
        <v>-</v>
      </c>
      <c r="BK109" s="164"/>
      <c r="BL109" s="713" t="str">
        <f>IFERROR(AVERAGEIFS('VISSIM Travel Time Outputs'!$G:$G,'VISSIM Travel Time Outputs'!$D:$D,$D109,'VISSIM Travel Time Outputs'!$A:$A,"AVG",'VISSIM Travel Time Outputs'!$B:$B,BL$9),"-")</f>
        <v>-</v>
      </c>
      <c r="BM109" s="714" t="str">
        <f>IFERROR(AVERAGEIFS('VISSIM Travel Time Outputs'!$G:$G,'VISSIM Travel Time Outputs'!$D:$D,$D109,'VISSIM Travel Time Outputs'!$A:$A,"AVG",'VISSIM Travel Time Outputs'!$B:$B,BM$9),"-")</f>
        <v>-</v>
      </c>
      <c r="BN109" s="714" t="str">
        <f>IFERROR(AVERAGEIFS('VISSIM Travel Time Outputs'!$G:$G,'VISSIM Travel Time Outputs'!$D:$D,$D109,'VISSIM Travel Time Outputs'!$A:$A,"AVG",'VISSIM Travel Time Outputs'!$B:$B,BN$9),"-")</f>
        <v>-</v>
      </c>
      <c r="BO109" s="714" t="str">
        <f>IFERROR(AVERAGEIFS('VISSIM Travel Time Outputs'!$G:$G,'VISSIM Travel Time Outputs'!$D:$D,$D109,'VISSIM Travel Time Outputs'!$A:$A,"AVG",'VISSIM Travel Time Outputs'!$B:$B,BO$9),"-")</f>
        <v>-</v>
      </c>
      <c r="BP109" s="714" t="str">
        <f>IFERROR(AVERAGEIFS('VISSIM Travel Time Outputs'!$G:$G,'VISSIM Travel Time Outputs'!$D:$D,$D109,'VISSIM Travel Time Outputs'!$A:$A,"AVG",'VISSIM Travel Time Outputs'!$B:$B,BP$9),"-")</f>
        <v>-</v>
      </c>
      <c r="BQ109" s="714" t="str">
        <f>IFERROR(AVERAGEIFS('VISSIM Travel Time Outputs'!$G:$G,'VISSIM Travel Time Outputs'!$D:$D,$D109,'VISSIM Travel Time Outputs'!$A:$A,"AVG",'VISSIM Travel Time Outputs'!$B:$B,BQ$9),"-")</f>
        <v>-</v>
      </c>
      <c r="BR109" s="714" t="str">
        <f>IFERROR(AVERAGEIFS('VISSIM Travel Time Outputs'!$G:$G,'VISSIM Travel Time Outputs'!$D:$D,$D109,'VISSIM Travel Time Outputs'!$A:$A,"AVG",'VISSIM Travel Time Outputs'!$B:$B,BR$9),"-")</f>
        <v>-</v>
      </c>
      <c r="BS109" s="714" t="str">
        <f>IFERROR(AVERAGEIFS('VISSIM Travel Time Outputs'!$G:$G,'VISSIM Travel Time Outputs'!$D:$D,$D109,'VISSIM Travel Time Outputs'!$A:$A,"AVG",'VISSIM Travel Time Outputs'!$B:$B,BS$9),"-")</f>
        <v>-</v>
      </c>
      <c r="BT109" s="714" t="str">
        <f>IFERROR(AVERAGEIFS('VISSIM Travel Time Outputs'!$G:$G,'VISSIM Travel Time Outputs'!$D:$D,$D109,'VISSIM Travel Time Outputs'!$A:$A,"AVG",'VISSIM Travel Time Outputs'!$B:$B,BT$9),"-")</f>
        <v>-</v>
      </c>
      <c r="BU109" s="714" t="str">
        <f>IFERROR(AVERAGEIFS('VISSIM Travel Time Outputs'!$G:$G,'VISSIM Travel Time Outputs'!$D:$D,$D109,'VISSIM Travel Time Outputs'!$A:$A,"AVG",'VISSIM Travel Time Outputs'!$B:$B,BU$9),"-")</f>
        <v>-</v>
      </c>
      <c r="BV109" s="714" t="str">
        <f>IFERROR(AVERAGEIFS('VISSIM Travel Time Outputs'!$G:$G,'VISSIM Travel Time Outputs'!$D:$D,$D109,'VISSIM Travel Time Outputs'!$A:$A,"AVG",'VISSIM Travel Time Outputs'!$B:$B,BV$9),"-")</f>
        <v>-</v>
      </c>
      <c r="BW109" s="714" t="str">
        <f>IFERROR(AVERAGEIFS('VISSIM Travel Time Outputs'!$G:$G,'VISSIM Travel Time Outputs'!$D:$D,$D109,'VISSIM Travel Time Outputs'!$A:$A,"AVG",'VISSIM Travel Time Outputs'!$B:$B,BW$9),"-")</f>
        <v>-</v>
      </c>
      <c r="BX109" s="714" t="str">
        <f>IFERROR(AVERAGEIFS('VISSIM Travel Time Outputs'!$G:$G,'VISSIM Travel Time Outputs'!$D:$D,$D109,'VISSIM Travel Time Outputs'!$A:$A,"AVG",'VISSIM Travel Time Outputs'!$B:$B,BX$9),"-")</f>
        <v>-</v>
      </c>
      <c r="BY109" s="714" t="str">
        <f>IFERROR(AVERAGEIFS('VISSIM Travel Time Outputs'!$G:$G,'VISSIM Travel Time Outputs'!$D:$D,$D109,'VISSIM Travel Time Outputs'!$A:$A,"AVG",'VISSIM Travel Time Outputs'!$B:$B,BY$9),"-")</f>
        <v>-</v>
      </c>
      <c r="BZ109" s="714" t="str">
        <f>IFERROR(AVERAGEIFS('VISSIM Travel Time Outputs'!$G:$G,'VISSIM Travel Time Outputs'!$D:$D,$D109,'VISSIM Travel Time Outputs'!$A:$A,"AVG",'VISSIM Travel Time Outputs'!$B:$B,BZ$9),"-")</f>
        <v>-</v>
      </c>
      <c r="CA109" s="715" t="str">
        <f>IFERROR(AVERAGEIFS('VISSIM Travel Time Outputs'!$G:$G,'VISSIM Travel Time Outputs'!$D:$D,$D109,'VISSIM Travel Time Outputs'!$A:$A,"AVG",'VISSIM Travel Time Outputs'!$B:$B,CA$9),"-")</f>
        <v>-</v>
      </c>
      <c r="CB109" s="304"/>
      <c r="CC109" s="259" t="str">
        <f t="shared" si="38"/>
        <v>--</v>
      </c>
      <c r="CD109" s="410" t="str">
        <f t="shared" si="39"/>
        <v>--</v>
      </c>
      <c r="CE109" s="381">
        <f t="shared" si="40"/>
        <v>0</v>
      </c>
      <c r="CF109" s="387"/>
      <c r="CG109" s="259" t="str">
        <f>IFERROR(GETPIVOTDATA("Average of TRAVTM(20)",#REF!,"TIMEINT",CG$9,"VEHICLETRAVELTIMEMEASUREMENT",$D109)/3600/24,"--")</f>
        <v>--</v>
      </c>
      <c r="CH109" s="36" t="str">
        <f>IFERROR(GETPIVOTDATA("Average of TRAVTM(20)",#REF!,"TIMEINT",CH$9,"VEHICLETRAVELTIMEMEASUREMENT",$D109)/3600/24,"--")</f>
        <v>--</v>
      </c>
      <c r="CI109" s="36" t="str">
        <f>IFERROR(GETPIVOTDATA("Average of TRAVTM(20)",#REF!,"TIMEINT",CI$9,"VEHICLETRAVELTIMEMEASUREMENT",$D109)/3600/24,"--")</f>
        <v>--</v>
      </c>
      <c r="CJ109" s="36" t="str">
        <f>IFERROR(GETPIVOTDATA("Average of TRAVTM(20)",#REF!,"TIMEINT",CJ$9,"VEHICLETRAVELTIMEMEASUREMENT",$D109)/3600/24,"--")</f>
        <v>--</v>
      </c>
      <c r="CK109" s="36" t="str">
        <f>IFERROR(GETPIVOTDATA("Average of TRAVTM(20)",#REF!,"TIMEINT",CK$9,"VEHICLETRAVELTIMEMEASUREMENT",$D109)/3600/24,"--")</f>
        <v>--</v>
      </c>
      <c r="CL109" s="36" t="str">
        <f>IFERROR(GETPIVOTDATA("Average of TRAVTM(20)",#REF!,"TIMEINT",CL$9,"VEHICLETRAVELTIMEMEASUREMENT",$D109)/3600/24,"--")</f>
        <v>--</v>
      </c>
      <c r="CM109" s="36" t="str">
        <f>IFERROR(GETPIVOTDATA("Average of TRAVTM(20)",#REF!,"TIMEINT",CM$9,"VEHICLETRAVELTIMEMEASUREMENT",$D109)/3600/24,"--")</f>
        <v>--</v>
      </c>
      <c r="CN109" s="36" t="str">
        <f>IFERROR(GETPIVOTDATA("Average of TRAVTM(20)",#REF!,"TIMEINT",CN$9,"VEHICLETRAVELTIMEMEASUREMENT",$D109)/3600/24,"--")</f>
        <v>--</v>
      </c>
      <c r="CO109" s="36" t="str">
        <f>IFERROR(GETPIVOTDATA("Average of TRAVTM(20)",#REF!,"TIMEINT",CO$9,"VEHICLETRAVELTIMEMEASUREMENT",$D109)/3600/24,"--")</f>
        <v>--</v>
      </c>
      <c r="CP109" s="36" t="str">
        <f>IFERROR(GETPIVOTDATA("Average of TRAVTM(20)",#REF!,"TIMEINT",CP$9,"VEHICLETRAVELTIMEMEASUREMENT",$D109)/3600/24,"--")</f>
        <v>--</v>
      </c>
      <c r="CQ109" s="36" t="str">
        <f>IFERROR(GETPIVOTDATA("Average of TRAVTM(20)",#REF!,"TIMEINT",CQ$9,"VEHICLETRAVELTIMEMEASUREMENT",$D109)/3600/24,"--")</f>
        <v>--</v>
      </c>
      <c r="CR109" s="36" t="str">
        <f>IFERROR(GETPIVOTDATA("Average of TRAVTM(20)",#REF!,"TIMEINT",CR$9,"VEHICLETRAVELTIMEMEASUREMENT",$D109)/3600/24,"--")</f>
        <v>--</v>
      </c>
      <c r="CS109" s="36" t="str">
        <f>IFERROR(GETPIVOTDATA("Average of TRAVTM(20)",#REF!,"TIMEINT",CS$9,"VEHICLETRAVELTIMEMEASUREMENT",$D109)/3600/24,"--")</f>
        <v>--</v>
      </c>
      <c r="CT109" s="36" t="str">
        <f>IFERROR(GETPIVOTDATA("Average of TRAVTM(20)",#REF!,"TIMEINT",CT$9,"VEHICLETRAVELTIMEMEASUREMENT",$D109)/3600/24,"--")</f>
        <v>--</v>
      </c>
      <c r="CU109" s="36" t="str">
        <f>IFERROR(GETPIVOTDATA("Average of TRAVTM(20)",#REF!,"TIMEINT",CU$9,"VEHICLETRAVELTIMEMEASUREMENT",$D109)/3600/24,"--")</f>
        <v>--</v>
      </c>
      <c r="CV109" s="177" t="str">
        <f>IFERROR(GETPIVOTDATA("Average of TRAVTM(20)",#REF!,"TIMEINT",CV$9,"VEHICLETRAVELTIMEMEASUREMENT",$D109)/3600/24,"--")</f>
        <v>--</v>
      </c>
      <c r="CW109" s="387"/>
      <c r="CX109" s="379" t="str">
        <f>IFERROR(GETPIVOTDATA("Average of VEHS(31)",#REF!,"TIMEINT",CX$9,"VEHICLETRAVELTIMEMEASUREMENT",$D109),"--")</f>
        <v>--</v>
      </c>
      <c r="CY109" s="380" t="str">
        <f>IFERROR(GETPIVOTDATA("Average of VEHS(31)",#REF!,"TIMEINT",CY$9,"VEHICLETRAVELTIMEMEASUREMENT",$D109),"--")</f>
        <v>--</v>
      </c>
      <c r="CZ109" s="380" t="str">
        <f>IFERROR(GETPIVOTDATA("Average of VEHS(31)",#REF!,"TIMEINT",CZ$9,"VEHICLETRAVELTIMEMEASUREMENT",$D109),"--")</f>
        <v>--</v>
      </c>
      <c r="DA109" s="380" t="str">
        <f>IFERROR(GETPIVOTDATA("Average of VEHS(31)",#REF!,"TIMEINT",DA$9,"VEHICLETRAVELTIMEMEASUREMENT",$D109),"--")</f>
        <v>--</v>
      </c>
      <c r="DB109" s="380" t="str">
        <f>IFERROR(GETPIVOTDATA("Average of VEHS(31)",#REF!,"TIMEINT",DB$9,"VEHICLETRAVELTIMEMEASUREMENT",$D109),"--")</f>
        <v>--</v>
      </c>
      <c r="DC109" s="380" t="str">
        <f>IFERROR(GETPIVOTDATA("Average of VEHS(31)",#REF!,"TIMEINT",DC$9,"VEHICLETRAVELTIMEMEASUREMENT",$D109),"--")</f>
        <v>--</v>
      </c>
      <c r="DD109" s="380" t="str">
        <f>IFERROR(GETPIVOTDATA("Average of VEHS(31)",#REF!,"TIMEINT",DD$9,"VEHICLETRAVELTIMEMEASUREMENT",$D109),"--")</f>
        <v>--</v>
      </c>
      <c r="DE109" s="380" t="str">
        <f>IFERROR(GETPIVOTDATA("Average of VEHS(31)",#REF!,"TIMEINT",DE$9,"VEHICLETRAVELTIMEMEASUREMENT",$D109),"--")</f>
        <v>--</v>
      </c>
      <c r="DF109" s="380" t="str">
        <f>IFERROR(GETPIVOTDATA("Average of VEHS(31)",#REF!,"TIMEINT",DF$9,"VEHICLETRAVELTIMEMEASUREMENT",$D109),"--")</f>
        <v>--</v>
      </c>
      <c r="DG109" s="380" t="str">
        <f>IFERROR(GETPIVOTDATA("Average of VEHS(31)",#REF!,"TIMEINT",DG$9,"VEHICLETRAVELTIMEMEASUREMENT",$D109),"--")</f>
        <v>--</v>
      </c>
      <c r="DH109" s="380" t="str">
        <f>IFERROR(GETPIVOTDATA("Average of VEHS(31)",#REF!,"TIMEINT",DH$9,"VEHICLETRAVELTIMEMEASUREMENT",$D109),"--")</f>
        <v>--</v>
      </c>
      <c r="DI109" s="380" t="str">
        <f>IFERROR(GETPIVOTDATA("Average of VEHS(31)",#REF!,"TIMEINT",DI$9,"VEHICLETRAVELTIMEMEASUREMENT",$D109),"--")</f>
        <v>--</v>
      </c>
      <c r="DJ109" s="380" t="str">
        <f>IFERROR(GETPIVOTDATA("Average of VEHS(31)",#REF!,"TIMEINT",DJ$9,"VEHICLETRAVELTIMEMEASUREMENT",$D109),"--")</f>
        <v>--</v>
      </c>
      <c r="DK109" s="380" t="str">
        <f>IFERROR(GETPIVOTDATA("Average of VEHS(31)",#REF!,"TIMEINT",DK$9,"VEHICLETRAVELTIMEMEASUREMENT",$D109),"--")</f>
        <v>--</v>
      </c>
      <c r="DL109" s="380" t="str">
        <f>IFERROR(GETPIVOTDATA("Average of VEHS(31)",#REF!,"TIMEINT",DL$9,"VEHICLETRAVELTIMEMEASUREMENT",$D109),"--")</f>
        <v>--</v>
      </c>
      <c r="DM109" s="381" t="str">
        <f>IFERROR(GETPIVOTDATA("Average of VEHS(31)",#REF!,"TIMEINT",DM$9,"VEHICLETRAVELTIMEMEASUREMENT",$D109),"--")</f>
        <v>--</v>
      </c>
      <c r="DN109" s="387"/>
      <c r="DO109" s="259" t="str">
        <f t="shared" si="41"/>
        <v>--</v>
      </c>
      <c r="DP109" s="410" t="str">
        <f t="shared" si="42"/>
        <v>--</v>
      </c>
      <c r="DQ109" s="381">
        <f t="shared" si="43"/>
        <v>0</v>
      </c>
      <c r="DR109" s="305"/>
      <c r="DS109" s="260" t="str">
        <f>IFERROR(TIME(0,0,AVERAGEIFS('VISSIM Travel Time Outputs'!$K:$K,'VISSIM Travel Time Outputs'!$D:$D,$D109,'VISSIM Travel Time Outputs'!$A:$A,"AVG",'VISSIM Travel Time Outputs'!$B:$B,DS$9)),"-")</f>
        <v>-</v>
      </c>
      <c r="DT109" s="261" t="str">
        <f>IFERROR(TIME(0,0,AVERAGEIFS('VISSIM Travel Time Outputs'!$K:$K,'VISSIM Travel Time Outputs'!$D:$D,$D109,'VISSIM Travel Time Outputs'!$A:$A,"AVG",'VISSIM Travel Time Outputs'!$B:$B,DT$9)),"-")</f>
        <v>-</v>
      </c>
      <c r="DU109" s="261" t="str">
        <f>IFERROR(TIME(0,0,AVERAGEIFS('VISSIM Travel Time Outputs'!$K:$K,'VISSIM Travel Time Outputs'!$D:$D,$D109,'VISSIM Travel Time Outputs'!$A:$A,"AVG",'VISSIM Travel Time Outputs'!$B:$B,DU$9)),"-")</f>
        <v>-</v>
      </c>
      <c r="DV109" s="261" t="str">
        <f>IFERROR(TIME(0,0,AVERAGEIFS('VISSIM Travel Time Outputs'!$K:$K,'VISSIM Travel Time Outputs'!$D:$D,$D109,'VISSIM Travel Time Outputs'!$A:$A,"AVG",'VISSIM Travel Time Outputs'!$B:$B,DV$9)),"-")</f>
        <v>-</v>
      </c>
      <c r="DW109" s="261" t="str">
        <f>IFERROR(TIME(0,0,AVERAGEIFS('VISSIM Travel Time Outputs'!$K:$K,'VISSIM Travel Time Outputs'!$D:$D,$D109,'VISSIM Travel Time Outputs'!$A:$A,"AVG",'VISSIM Travel Time Outputs'!$B:$B,DW$9)),"-")</f>
        <v>-</v>
      </c>
      <c r="DX109" s="261" t="str">
        <f>IFERROR(TIME(0,0,AVERAGEIFS('VISSIM Travel Time Outputs'!$K:$K,'VISSIM Travel Time Outputs'!$D:$D,$D109,'VISSIM Travel Time Outputs'!$A:$A,"AVG",'VISSIM Travel Time Outputs'!$B:$B,DX$9)),"-")</f>
        <v>-</v>
      </c>
      <c r="DY109" s="261" t="str">
        <f>IFERROR(TIME(0,0,AVERAGEIFS('VISSIM Travel Time Outputs'!$K:$K,'VISSIM Travel Time Outputs'!$D:$D,$D109,'VISSIM Travel Time Outputs'!$A:$A,"AVG",'VISSIM Travel Time Outputs'!$B:$B,DY$9)),"-")</f>
        <v>-</v>
      </c>
      <c r="DZ109" s="261" t="str">
        <f>IFERROR(TIME(0,0,AVERAGEIFS('VISSIM Travel Time Outputs'!$K:$K,'VISSIM Travel Time Outputs'!$D:$D,$D109,'VISSIM Travel Time Outputs'!$A:$A,"AVG",'VISSIM Travel Time Outputs'!$B:$B,DZ$9)),"-")</f>
        <v>-</v>
      </c>
      <c r="EA109" s="261" t="str">
        <f>IFERROR(TIME(0,0,AVERAGEIFS('VISSIM Travel Time Outputs'!$K:$K,'VISSIM Travel Time Outputs'!$D:$D,$D109,'VISSIM Travel Time Outputs'!$A:$A,"AVG",'VISSIM Travel Time Outputs'!$B:$B,EA$9)),"-")</f>
        <v>-</v>
      </c>
      <c r="EB109" s="261" t="str">
        <f>IFERROR(TIME(0,0,AVERAGEIFS('VISSIM Travel Time Outputs'!$K:$K,'VISSIM Travel Time Outputs'!$D:$D,$D109,'VISSIM Travel Time Outputs'!$A:$A,"AVG",'VISSIM Travel Time Outputs'!$B:$B,EB$9)),"-")</f>
        <v>-</v>
      </c>
      <c r="EC109" s="261" t="str">
        <f>IFERROR(TIME(0,0,AVERAGEIFS('VISSIM Travel Time Outputs'!$K:$K,'VISSIM Travel Time Outputs'!$D:$D,$D109,'VISSIM Travel Time Outputs'!$A:$A,"AVG",'VISSIM Travel Time Outputs'!$B:$B,EC$9)),"-")</f>
        <v>-</v>
      </c>
      <c r="ED109" s="261" t="str">
        <f>IFERROR(TIME(0,0,AVERAGEIFS('VISSIM Travel Time Outputs'!$K:$K,'VISSIM Travel Time Outputs'!$D:$D,$D109,'VISSIM Travel Time Outputs'!$A:$A,"AVG",'VISSIM Travel Time Outputs'!$B:$B,ED$9)),"-")</f>
        <v>-</v>
      </c>
      <c r="EE109" s="261" t="str">
        <f>IFERROR(TIME(0,0,AVERAGEIFS('VISSIM Travel Time Outputs'!$K:$K,'VISSIM Travel Time Outputs'!$D:$D,$D109,'VISSIM Travel Time Outputs'!$A:$A,"AVG",'VISSIM Travel Time Outputs'!$B:$B,EE$9)),"-")</f>
        <v>-</v>
      </c>
      <c r="EF109" s="261" t="str">
        <f>IFERROR(TIME(0,0,AVERAGEIFS('VISSIM Travel Time Outputs'!$K:$K,'VISSIM Travel Time Outputs'!$D:$D,$D109,'VISSIM Travel Time Outputs'!$A:$A,"AVG",'VISSIM Travel Time Outputs'!$B:$B,EF$9)),"-")</f>
        <v>-</v>
      </c>
      <c r="EG109" s="261" t="str">
        <f>IFERROR(TIME(0,0,AVERAGEIFS('VISSIM Travel Time Outputs'!$K:$K,'VISSIM Travel Time Outputs'!$D:$D,$D109,'VISSIM Travel Time Outputs'!$A:$A,"AVG",'VISSIM Travel Time Outputs'!$B:$B,EG$9)),"-")</f>
        <v>-</v>
      </c>
      <c r="EH109" s="712" t="str">
        <f>IFERROR(TIME(0,0,AVERAGEIFS('VISSIM Travel Time Outputs'!$K:$K,'VISSIM Travel Time Outputs'!$D:$D,$D109,'VISSIM Travel Time Outputs'!$A:$A,"AVG",'VISSIM Travel Time Outputs'!$B:$B,EH$9)),"-")</f>
        <v>-</v>
      </c>
      <c r="EI109" s="164"/>
      <c r="EJ109" s="713" t="str">
        <f>IFERROR(AVERAGEIFS('VISSIM Travel Time Outputs'!$H:$H,'VISSIM Travel Time Outputs'!$D:$D,$D109,'VISSIM Travel Time Outputs'!$A:$A,"AVG",'VISSIM Travel Time Outputs'!$B:$B,EJ$9),"-")</f>
        <v>-</v>
      </c>
      <c r="EK109" s="714" t="str">
        <f>IFERROR(AVERAGEIFS('VISSIM Travel Time Outputs'!$H:$H,'VISSIM Travel Time Outputs'!$D:$D,$D109,'VISSIM Travel Time Outputs'!$A:$A,"AVG",'VISSIM Travel Time Outputs'!$B:$B,EK$9),"-")</f>
        <v>-</v>
      </c>
      <c r="EL109" s="714" t="str">
        <f>IFERROR(AVERAGEIFS('VISSIM Travel Time Outputs'!$H:$H,'VISSIM Travel Time Outputs'!$D:$D,$D109,'VISSIM Travel Time Outputs'!$A:$A,"AVG",'VISSIM Travel Time Outputs'!$B:$B,EL$9),"-")</f>
        <v>-</v>
      </c>
      <c r="EM109" s="714" t="str">
        <f>IFERROR(AVERAGEIFS('VISSIM Travel Time Outputs'!$H:$H,'VISSIM Travel Time Outputs'!$D:$D,$D109,'VISSIM Travel Time Outputs'!$A:$A,"AVG",'VISSIM Travel Time Outputs'!$B:$B,EM$9),"-")</f>
        <v>-</v>
      </c>
      <c r="EN109" s="714" t="str">
        <f>IFERROR(AVERAGEIFS('VISSIM Travel Time Outputs'!$H:$H,'VISSIM Travel Time Outputs'!$D:$D,$D109,'VISSIM Travel Time Outputs'!$A:$A,"AVG",'VISSIM Travel Time Outputs'!$B:$B,EN$9),"-")</f>
        <v>-</v>
      </c>
      <c r="EO109" s="714" t="str">
        <f>IFERROR(AVERAGEIFS('VISSIM Travel Time Outputs'!$H:$H,'VISSIM Travel Time Outputs'!$D:$D,$D109,'VISSIM Travel Time Outputs'!$A:$A,"AVG",'VISSIM Travel Time Outputs'!$B:$B,EO$9),"-")</f>
        <v>-</v>
      </c>
      <c r="EP109" s="714" t="str">
        <f>IFERROR(AVERAGEIFS('VISSIM Travel Time Outputs'!$H:$H,'VISSIM Travel Time Outputs'!$D:$D,$D109,'VISSIM Travel Time Outputs'!$A:$A,"AVG",'VISSIM Travel Time Outputs'!$B:$B,EP$9),"-")</f>
        <v>-</v>
      </c>
      <c r="EQ109" s="714" t="str">
        <f>IFERROR(AVERAGEIFS('VISSIM Travel Time Outputs'!$H:$H,'VISSIM Travel Time Outputs'!$D:$D,$D109,'VISSIM Travel Time Outputs'!$A:$A,"AVG",'VISSIM Travel Time Outputs'!$B:$B,EQ$9),"-")</f>
        <v>-</v>
      </c>
      <c r="ER109" s="714" t="str">
        <f>IFERROR(AVERAGEIFS('VISSIM Travel Time Outputs'!$H:$H,'VISSIM Travel Time Outputs'!$D:$D,$D109,'VISSIM Travel Time Outputs'!$A:$A,"AVG",'VISSIM Travel Time Outputs'!$B:$B,ER$9),"-")</f>
        <v>-</v>
      </c>
      <c r="ES109" s="714" t="str">
        <f>IFERROR(AVERAGEIFS('VISSIM Travel Time Outputs'!$H:$H,'VISSIM Travel Time Outputs'!$D:$D,$D109,'VISSIM Travel Time Outputs'!$A:$A,"AVG",'VISSIM Travel Time Outputs'!$B:$B,ES$9),"-")</f>
        <v>-</v>
      </c>
      <c r="ET109" s="714" t="str">
        <f>IFERROR(AVERAGEIFS('VISSIM Travel Time Outputs'!$H:$H,'VISSIM Travel Time Outputs'!$D:$D,$D109,'VISSIM Travel Time Outputs'!$A:$A,"AVG",'VISSIM Travel Time Outputs'!$B:$B,ET$9),"-")</f>
        <v>-</v>
      </c>
      <c r="EU109" s="714" t="str">
        <f>IFERROR(AVERAGEIFS('VISSIM Travel Time Outputs'!$H:$H,'VISSIM Travel Time Outputs'!$D:$D,$D109,'VISSIM Travel Time Outputs'!$A:$A,"AVG",'VISSIM Travel Time Outputs'!$B:$B,EU$9),"-")</f>
        <v>-</v>
      </c>
      <c r="EV109" s="714" t="str">
        <f>IFERROR(AVERAGEIFS('VISSIM Travel Time Outputs'!$H:$H,'VISSIM Travel Time Outputs'!$D:$D,$D109,'VISSIM Travel Time Outputs'!$A:$A,"AVG",'VISSIM Travel Time Outputs'!$B:$B,EV$9),"-")</f>
        <v>-</v>
      </c>
      <c r="EW109" s="714" t="str">
        <f>IFERROR(AVERAGEIFS('VISSIM Travel Time Outputs'!$H:$H,'VISSIM Travel Time Outputs'!$D:$D,$D109,'VISSIM Travel Time Outputs'!$A:$A,"AVG",'VISSIM Travel Time Outputs'!$B:$B,EW$9),"-")</f>
        <v>-</v>
      </c>
      <c r="EX109" s="714" t="str">
        <f>IFERROR(AVERAGEIFS('VISSIM Travel Time Outputs'!$H:$H,'VISSIM Travel Time Outputs'!$D:$D,$D109,'VISSIM Travel Time Outputs'!$A:$A,"AVG",'VISSIM Travel Time Outputs'!$B:$B,EX$9),"-")</f>
        <v>-</v>
      </c>
      <c r="EY109" s="715" t="str">
        <f>IFERROR(AVERAGEIFS('VISSIM Travel Time Outputs'!$H:$H,'VISSIM Travel Time Outputs'!$D:$D,$D109,'VISSIM Travel Time Outputs'!$A:$A,"AVG",'VISSIM Travel Time Outputs'!$B:$B,EY$9),"-")</f>
        <v>-</v>
      </c>
      <c r="EZ109" s="304"/>
      <c r="FA109" s="259" t="str">
        <f t="shared" si="44"/>
        <v>--</v>
      </c>
      <c r="FB109" s="410" t="str">
        <f t="shared" si="45"/>
        <v>--</v>
      </c>
      <c r="FC109" s="381">
        <f t="shared" si="46"/>
        <v>0</v>
      </c>
      <c r="FD109" s="387"/>
      <c r="FE109" s="259" t="str">
        <f>IFERROR(GETPIVOTDATA("Average of TRAVTM(40)",#REF!,"TIMEINT",FE$9,"VEHICLETRAVELTIMEMEASUREMENT",$D109)/3600/24,"--")</f>
        <v>--</v>
      </c>
      <c r="FF109" s="36" t="str">
        <f>IFERROR(GETPIVOTDATA("Average of TRAVTM(40)",#REF!,"TIMEINT",FF$9,"VEHICLETRAVELTIMEMEASUREMENT",$D109)/3600/24,"--")</f>
        <v>--</v>
      </c>
      <c r="FG109" s="36" t="str">
        <f>IFERROR(GETPIVOTDATA("Average of TRAVTM(40)",#REF!,"TIMEINT",FG$9,"VEHICLETRAVELTIMEMEASUREMENT",$D109)/3600/24,"--")</f>
        <v>--</v>
      </c>
      <c r="FH109" s="36" t="str">
        <f>IFERROR(GETPIVOTDATA("Average of TRAVTM(40)",#REF!,"TIMEINT",FH$9,"VEHICLETRAVELTIMEMEASUREMENT",$D109)/3600/24,"--")</f>
        <v>--</v>
      </c>
      <c r="FI109" s="36" t="str">
        <f>IFERROR(GETPIVOTDATA("Average of TRAVTM(40)",#REF!,"TIMEINT",FI$9,"VEHICLETRAVELTIMEMEASUREMENT",$D109)/3600/24,"--")</f>
        <v>--</v>
      </c>
      <c r="FJ109" s="36" t="str">
        <f>IFERROR(GETPIVOTDATA("Average of TRAVTM(40)",#REF!,"TIMEINT",FJ$9,"VEHICLETRAVELTIMEMEASUREMENT",$D109)/3600/24,"--")</f>
        <v>--</v>
      </c>
      <c r="FK109" s="36" t="str">
        <f>IFERROR(GETPIVOTDATA("Average of TRAVTM(40)",#REF!,"TIMEINT",FK$9,"VEHICLETRAVELTIMEMEASUREMENT",$D109)/3600/24,"--")</f>
        <v>--</v>
      </c>
      <c r="FL109" s="36" t="str">
        <f>IFERROR(GETPIVOTDATA("Average of TRAVTM(40)",#REF!,"TIMEINT",FL$9,"VEHICLETRAVELTIMEMEASUREMENT",$D109)/3600/24,"--")</f>
        <v>--</v>
      </c>
      <c r="FM109" s="36" t="str">
        <f>IFERROR(GETPIVOTDATA("Average of TRAVTM(40)",#REF!,"TIMEINT",FM$9,"VEHICLETRAVELTIMEMEASUREMENT",$D109)/3600/24,"--")</f>
        <v>--</v>
      </c>
      <c r="FN109" s="36" t="str">
        <f>IFERROR(GETPIVOTDATA("Average of TRAVTM(40)",#REF!,"TIMEINT",FN$9,"VEHICLETRAVELTIMEMEASUREMENT",$D109)/3600/24,"--")</f>
        <v>--</v>
      </c>
      <c r="FO109" s="36" t="str">
        <f>IFERROR(GETPIVOTDATA("Average of TRAVTM(40)",#REF!,"TIMEINT",FO$9,"VEHICLETRAVELTIMEMEASUREMENT",$D109)/3600/24,"--")</f>
        <v>--</v>
      </c>
      <c r="FP109" s="36" t="str">
        <f>IFERROR(GETPIVOTDATA("Average of TRAVTM(40)",#REF!,"TIMEINT",FP$9,"VEHICLETRAVELTIMEMEASUREMENT",$D109)/3600/24,"--")</f>
        <v>--</v>
      </c>
      <c r="FQ109" s="36" t="str">
        <f>IFERROR(GETPIVOTDATA("Average of TRAVTM(40)",#REF!,"TIMEINT",FQ$9,"VEHICLETRAVELTIMEMEASUREMENT",$D109)/3600/24,"--")</f>
        <v>--</v>
      </c>
      <c r="FR109" s="36" t="str">
        <f>IFERROR(GETPIVOTDATA("Average of TRAVTM(40)",#REF!,"TIMEINT",FR$9,"VEHICLETRAVELTIMEMEASUREMENT",$D109)/3600/24,"--")</f>
        <v>--</v>
      </c>
      <c r="FS109" s="36" t="str">
        <f>IFERROR(GETPIVOTDATA("Average of TRAVTM(40)",#REF!,"TIMEINT",FS$9,"VEHICLETRAVELTIMEMEASUREMENT",$D109)/3600/24,"--")</f>
        <v>--</v>
      </c>
      <c r="FT109" s="177" t="str">
        <f>IFERROR(GETPIVOTDATA("Average of TRAVTM(40)",#REF!,"TIMEINT",FT$9,"VEHICLETRAVELTIMEMEASUREMENT",$D109)/3600/24,"--")</f>
        <v>--</v>
      </c>
      <c r="FU109" s="387"/>
      <c r="FV109" s="379" t="str">
        <f>IFERROR(GETPIVOTDATA("Average of VEHS(40)",#REF!,"TIMEINT",FV$9,"VEHICLETRAVELTIMEMEASUREMENT",$D109),"--")</f>
        <v>--</v>
      </c>
      <c r="FW109" s="380" t="str">
        <f>IFERROR(GETPIVOTDATA("Average of VEHS(40)",#REF!,"TIMEINT",FW$9,"VEHICLETRAVELTIMEMEASUREMENT",$D109),"--")</f>
        <v>--</v>
      </c>
      <c r="FX109" s="380" t="str">
        <f>IFERROR(GETPIVOTDATA("Average of VEHS(40)",#REF!,"TIMEINT",FX$9,"VEHICLETRAVELTIMEMEASUREMENT",$D109),"--")</f>
        <v>--</v>
      </c>
      <c r="FY109" s="380" t="str">
        <f>IFERROR(GETPIVOTDATA("Average of VEHS(40)",#REF!,"TIMEINT",FY$9,"VEHICLETRAVELTIMEMEASUREMENT",$D109),"--")</f>
        <v>--</v>
      </c>
      <c r="FZ109" s="380" t="str">
        <f>IFERROR(GETPIVOTDATA("Average of VEHS(40)",#REF!,"TIMEINT",FZ$9,"VEHICLETRAVELTIMEMEASUREMENT",$D109),"--")</f>
        <v>--</v>
      </c>
      <c r="GA109" s="380" t="str">
        <f>IFERROR(GETPIVOTDATA("Average of VEHS(40)",#REF!,"TIMEINT",GA$9,"VEHICLETRAVELTIMEMEASUREMENT",$D109),"--")</f>
        <v>--</v>
      </c>
      <c r="GB109" s="380" t="str">
        <f>IFERROR(GETPIVOTDATA("Average of VEHS(40)",#REF!,"TIMEINT",GB$9,"VEHICLETRAVELTIMEMEASUREMENT",$D109),"--")</f>
        <v>--</v>
      </c>
      <c r="GC109" s="380" t="str">
        <f>IFERROR(GETPIVOTDATA("Average of VEHS(40)",#REF!,"TIMEINT",GC$9,"VEHICLETRAVELTIMEMEASUREMENT",$D109),"--")</f>
        <v>--</v>
      </c>
      <c r="GD109" s="380" t="str">
        <f>IFERROR(GETPIVOTDATA("Average of VEHS(40)",#REF!,"TIMEINT",GD$9,"VEHICLETRAVELTIMEMEASUREMENT",$D109),"--")</f>
        <v>--</v>
      </c>
      <c r="GE109" s="380" t="str">
        <f>IFERROR(GETPIVOTDATA("Average of VEHS(40)",#REF!,"TIMEINT",GE$9,"VEHICLETRAVELTIMEMEASUREMENT",$D109),"--")</f>
        <v>--</v>
      </c>
      <c r="GF109" s="380" t="str">
        <f>IFERROR(GETPIVOTDATA("Average of VEHS(40)",#REF!,"TIMEINT",GF$9,"VEHICLETRAVELTIMEMEASUREMENT",$D109),"--")</f>
        <v>--</v>
      </c>
      <c r="GG109" s="380" t="str">
        <f>IFERROR(GETPIVOTDATA("Average of VEHS(40)",#REF!,"TIMEINT",GG$9,"VEHICLETRAVELTIMEMEASUREMENT",$D109),"--")</f>
        <v>--</v>
      </c>
      <c r="GH109" s="380" t="str">
        <f>IFERROR(GETPIVOTDATA("Average of VEHS(40)",#REF!,"TIMEINT",GH$9,"VEHICLETRAVELTIMEMEASUREMENT",$D109),"--")</f>
        <v>--</v>
      </c>
      <c r="GI109" s="380" t="str">
        <f>IFERROR(GETPIVOTDATA("Average of VEHS(40)",#REF!,"TIMEINT",GI$9,"VEHICLETRAVELTIMEMEASUREMENT",$D109),"--")</f>
        <v>--</v>
      </c>
      <c r="GJ109" s="380" t="str">
        <f>IFERROR(GETPIVOTDATA("Average of VEHS(40)",#REF!,"TIMEINT",GJ$9,"VEHICLETRAVELTIMEMEASUREMENT",$D109),"--")</f>
        <v>--</v>
      </c>
      <c r="GK109" s="381" t="str">
        <f>IFERROR(GETPIVOTDATA("Average of VEHS(40)",#REF!,"TIMEINT",GK$9,"VEHICLETRAVELTIMEMEASUREMENT",$D109),"--")</f>
        <v>--</v>
      </c>
      <c r="GL109" s="387"/>
      <c r="GM109" s="259" t="str">
        <f t="shared" si="47"/>
        <v>--</v>
      </c>
      <c r="GN109" s="410" t="str">
        <f t="shared" si="48"/>
        <v>--</v>
      </c>
      <c r="GO109" s="381">
        <f t="shared" si="49"/>
        <v>0</v>
      </c>
      <c r="GP109" s="387"/>
      <c r="GQ109" s="259" t="str">
        <f>IFERROR(GETPIVOTDATA("Average of TRAVTM(60)",#REF!,"TIMEINT",GQ$9,"VEHICLETRAVELTIMEMEASUREMENT",$D109)/3600/24,"--")</f>
        <v>--</v>
      </c>
      <c r="GR109" s="36" t="str">
        <f>IFERROR(GETPIVOTDATA("Average of TRAVTM(60)",#REF!,"TIMEINT",GR$9,"VEHICLETRAVELTIMEMEASUREMENT",$D109)/3600/24,"--")</f>
        <v>--</v>
      </c>
      <c r="GS109" s="36" t="str">
        <f>IFERROR(GETPIVOTDATA("Average of TRAVTM(60)",#REF!,"TIMEINT",GS$9,"VEHICLETRAVELTIMEMEASUREMENT",$D109)/3600/24,"--")</f>
        <v>--</v>
      </c>
      <c r="GT109" s="36" t="str">
        <f>IFERROR(GETPIVOTDATA("Average of TRAVTM(60)",#REF!,"TIMEINT",GT$9,"VEHICLETRAVELTIMEMEASUREMENT",$D109)/3600/24,"--")</f>
        <v>--</v>
      </c>
      <c r="GU109" s="36" t="str">
        <f>IFERROR(GETPIVOTDATA("Average of TRAVTM(60)",#REF!,"TIMEINT",GU$9,"VEHICLETRAVELTIMEMEASUREMENT",$D109)/3600/24,"--")</f>
        <v>--</v>
      </c>
      <c r="GV109" s="36" t="str">
        <f>IFERROR(GETPIVOTDATA("Average of TRAVTM(60)",#REF!,"TIMEINT",GV$9,"VEHICLETRAVELTIMEMEASUREMENT",$D109)/3600/24,"--")</f>
        <v>--</v>
      </c>
      <c r="GW109" s="36" t="str">
        <f>IFERROR(GETPIVOTDATA("Average of TRAVTM(60)",#REF!,"TIMEINT",GW$9,"VEHICLETRAVELTIMEMEASUREMENT",$D109)/3600/24,"--")</f>
        <v>--</v>
      </c>
      <c r="GX109" s="36" t="str">
        <f>IFERROR(GETPIVOTDATA("Average of TRAVTM(60)",#REF!,"TIMEINT",GX$9,"VEHICLETRAVELTIMEMEASUREMENT",$D109)/3600/24,"--")</f>
        <v>--</v>
      </c>
      <c r="GY109" s="36" t="str">
        <f>IFERROR(GETPIVOTDATA("Average of TRAVTM(60)",#REF!,"TIMEINT",GY$9,"VEHICLETRAVELTIMEMEASUREMENT",$D109)/3600/24,"--")</f>
        <v>--</v>
      </c>
      <c r="GZ109" s="36" t="str">
        <f>IFERROR(GETPIVOTDATA("Average of TRAVTM(60)",#REF!,"TIMEINT",GZ$9,"VEHICLETRAVELTIMEMEASUREMENT",$D109)/3600/24,"--")</f>
        <v>--</v>
      </c>
      <c r="HA109" s="36" t="str">
        <f>IFERROR(GETPIVOTDATA("Average of TRAVTM(60)",#REF!,"TIMEINT",HA$9,"VEHICLETRAVELTIMEMEASUREMENT",$D109)/3600/24,"--")</f>
        <v>--</v>
      </c>
      <c r="HB109" s="36" t="str">
        <f>IFERROR(GETPIVOTDATA("Average of TRAVTM(60)",#REF!,"TIMEINT",HB$9,"VEHICLETRAVELTIMEMEASUREMENT",$D109)/3600/24,"--")</f>
        <v>--</v>
      </c>
      <c r="HC109" s="36" t="str">
        <f>IFERROR(GETPIVOTDATA("Average of TRAVTM(60)",#REF!,"TIMEINT",HC$9,"VEHICLETRAVELTIMEMEASUREMENT",$D109)/3600/24,"--")</f>
        <v>--</v>
      </c>
      <c r="HD109" s="36" t="str">
        <f>IFERROR(GETPIVOTDATA("Average of TRAVTM(60)",#REF!,"TIMEINT",HD$9,"VEHICLETRAVELTIMEMEASUREMENT",$D109)/3600/24,"--")</f>
        <v>--</v>
      </c>
      <c r="HE109" s="36" t="str">
        <f>IFERROR(GETPIVOTDATA("Average of TRAVTM(60)",#REF!,"TIMEINT",HE$9,"VEHICLETRAVELTIMEMEASUREMENT",$D109)/3600/24,"--")</f>
        <v>--</v>
      </c>
      <c r="HF109" s="177" t="str">
        <f>IFERROR(GETPIVOTDATA("Average of TRAVTM(60)",#REF!,"TIMEINT",HF$9,"VEHICLETRAVELTIMEMEASUREMENT",$D109)/3600/24,"--")</f>
        <v>--</v>
      </c>
      <c r="HG109" s="387"/>
      <c r="HH109" s="379" t="str">
        <f>IFERROR(GETPIVOTDATA("Average of VEHS(60)",#REF!,"TIMEINT",HH$9,"VEHICLETRAVELTIMEMEASUREMENT",$D109),"--")</f>
        <v>--</v>
      </c>
      <c r="HI109" s="380" t="str">
        <f>IFERROR(GETPIVOTDATA("Average of VEHS(60)",#REF!,"TIMEINT",HI$9,"VEHICLETRAVELTIMEMEASUREMENT",$D109),"--")</f>
        <v>--</v>
      </c>
      <c r="HJ109" s="380" t="str">
        <f>IFERROR(GETPIVOTDATA("Average of VEHS(60)",#REF!,"TIMEINT",HJ$9,"VEHICLETRAVELTIMEMEASUREMENT",$D109),"--")</f>
        <v>--</v>
      </c>
      <c r="HK109" s="380" t="str">
        <f>IFERROR(GETPIVOTDATA("Average of VEHS(60)",#REF!,"TIMEINT",HK$9,"VEHICLETRAVELTIMEMEASUREMENT",$D109),"--")</f>
        <v>--</v>
      </c>
      <c r="HL109" s="380" t="str">
        <f>IFERROR(GETPIVOTDATA("Average of VEHS(60)",#REF!,"TIMEINT",HL$9,"VEHICLETRAVELTIMEMEASUREMENT",$D109),"--")</f>
        <v>--</v>
      </c>
      <c r="HM109" s="380" t="str">
        <f>IFERROR(GETPIVOTDATA("Average of VEHS(60)",#REF!,"TIMEINT",HM$9,"VEHICLETRAVELTIMEMEASUREMENT",$D109),"--")</f>
        <v>--</v>
      </c>
      <c r="HN109" s="380" t="str">
        <f>IFERROR(GETPIVOTDATA("Average of VEHS(60)",#REF!,"TIMEINT",HN$9,"VEHICLETRAVELTIMEMEASUREMENT",$D109),"--")</f>
        <v>--</v>
      </c>
      <c r="HO109" s="380" t="str">
        <f>IFERROR(GETPIVOTDATA("Average of VEHS(60)",#REF!,"TIMEINT",HO$9,"VEHICLETRAVELTIMEMEASUREMENT",$D109),"--")</f>
        <v>--</v>
      </c>
      <c r="HP109" s="380" t="str">
        <f>IFERROR(GETPIVOTDATA("Average of VEHS(60)",#REF!,"TIMEINT",HP$9,"VEHICLETRAVELTIMEMEASUREMENT",$D109),"--")</f>
        <v>--</v>
      </c>
      <c r="HQ109" s="380" t="str">
        <f>IFERROR(GETPIVOTDATA("Average of VEHS(60)",#REF!,"TIMEINT",HQ$9,"VEHICLETRAVELTIMEMEASUREMENT",$D109),"--")</f>
        <v>--</v>
      </c>
      <c r="HR109" s="380" t="str">
        <f>IFERROR(GETPIVOTDATA("Average of VEHS(60)",#REF!,"TIMEINT",HR$9,"VEHICLETRAVELTIMEMEASUREMENT",$D109),"--")</f>
        <v>--</v>
      </c>
      <c r="HS109" s="380" t="str">
        <f>IFERROR(GETPIVOTDATA("Average of VEHS(60)",#REF!,"TIMEINT",HS$9,"VEHICLETRAVELTIMEMEASUREMENT",$D109),"--")</f>
        <v>--</v>
      </c>
      <c r="HT109" s="380" t="str">
        <f>IFERROR(GETPIVOTDATA("Average of VEHS(60)",#REF!,"TIMEINT",HT$9,"VEHICLETRAVELTIMEMEASUREMENT",$D109),"--")</f>
        <v>--</v>
      </c>
      <c r="HU109" s="380" t="str">
        <f>IFERROR(GETPIVOTDATA("Average of VEHS(60)",#REF!,"TIMEINT",HU$9,"VEHICLETRAVELTIMEMEASUREMENT",$D109),"--")</f>
        <v>--</v>
      </c>
      <c r="HV109" s="380" t="str">
        <f>IFERROR(GETPIVOTDATA("Average of VEHS(60)",#REF!,"TIMEINT",HV$9,"VEHICLETRAVELTIMEMEASUREMENT",$D109),"--")</f>
        <v>--</v>
      </c>
      <c r="HW109" s="381" t="str">
        <f>IFERROR(GETPIVOTDATA("Average of VEHS(60)",#REF!,"TIMEINT",HW$9,"VEHICLETRAVELTIMEMEASUREMENT",$D109),"--")</f>
        <v>--</v>
      </c>
      <c r="HX109" s="387"/>
      <c r="HY109" s="259" t="str">
        <f t="shared" si="50"/>
        <v>--</v>
      </c>
      <c r="HZ109" s="410" t="str">
        <f t="shared" si="51"/>
        <v>--</v>
      </c>
      <c r="IA109" s="381">
        <f t="shared" si="52"/>
        <v>0</v>
      </c>
      <c r="IB109" s="716"/>
      <c r="IC109" s="713" t="str">
        <f>IFERROR(AVERAGEIFS('VISSIM Travel Time Outputs'!$L:$L,'VISSIM Travel Time Outputs'!$D:$D,$D109,'VISSIM Travel Time Outputs'!$A:$A,"AVG",'VISSIM Travel Time Outputs'!$B:$B,IC$9),"-")</f>
        <v>-</v>
      </c>
      <c r="ID109" s="714" t="str">
        <f>IFERROR(AVERAGEIFS('VISSIM Travel Time Outputs'!$L:$L,'VISSIM Travel Time Outputs'!$D:$D,$D109,'VISSIM Travel Time Outputs'!$A:$A,"AVG",'VISSIM Travel Time Outputs'!$B:$B,ID$9),"-")</f>
        <v>-</v>
      </c>
      <c r="IE109" s="714" t="str">
        <f>IFERROR(AVERAGEIFS('VISSIM Travel Time Outputs'!$L:$L,'VISSIM Travel Time Outputs'!$D:$D,$D109,'VISSIM Travel Time Outputs'!$A:$A,"AVG",'VISSIM Travel Time Outputs'!$B:$B,IE$9),"-")</f>
        <v>-</v>
      </c>
      <c r="IF109" s="714" t="str">
        <f>IFERROR(AVERAGEIFS('VISSIM Travel Time Outputs'!$L:$L,'VISSIM Travel Time Outputs'!$D:$D,$D109,'VISSIM Travel Time Outputs'!$A:$A,"AVG",'VISSIM Travel Time Outputs'!$B:$B,IF$9),"-")</f>
        <v>-</v>
      </c>
      <c r="IG109" s="714" t="str">
        <f>IFERROR(AVERAGEIFS('VISSIM Travel Time Outputs'!$L:$L,'VISSIM Travel Time Outputs'!$D:$D,$D109,'VISSIM Travel Time Outputs'!$A:$A,"AVG",'VISSIM Travel Time Outputs'!$B:$B,IG$9),"-")</f>
        <v>-</v>
      </c>
      <c r="IH109" s="714" t="str">
        <f>IFERROR(AVERAGEIFS('VISSIM Travel Time Outputs'!$L:$L,'VISSIM Travel Time Outputs'!$D:$D,$D109,'VISSIM Travel Time Outputs'!$A:$A,"AVG",'VISSIM Travel Time Outputs'!$B:$B,IH$9),"-")</f>
        <v>-</v>
      </c>
      <c r="II109" s="714" t="str">
        <f>IFERROR(AVERAGEIFS('VISSIM Travel Time Outputs'!$L:$L,'VISSIM Travel Time Outputs'!$D:$D,$D109,'VISSIM Travel Time Outputs'!$A:$A,"AVG",'VISSIM Travel Time Outputs'!$B:$B,II$9),"-")</f>
        <v>-</v>
      </c>
      <c r="IJ109" s="714" t="str">
        <f>IFERROR(AVERAGEIFS('VISSIM Travel Time Outputs'!$L:$L,'VISSIM Travel Time Outputs'!$D:$D,$D109,'VISSIM Travel Time Outputs'!$A:$A,"AVG",'VISSIM Travel Time Outputs'!$B:$B,IJ$9),"-")</f>
        <v>-</v>
      </c>
      <c r="IK109" s="714" t="str">
        <f>IFERROR(AVERAGEIFS('VISSIM Travel Time Outputs'!$L:$L,'VISSIM Travel Time Outputs'!$D:$D,$D109,'VISSIM Travel Time Outputs'!$A:$A,"AVG",'VISSIM Travel Time Outputs'!$B:$B,IK$9),"-")</f>
        <v>-</v>
      </c>
      <c r="IL109" s="714" t="str">
        <f>IFERROR(AVERAGEIFS('VISSIM Travel Time Outputs'!$L:$L,'VISSIM Travel Time Outputs'!$D:$D,$D109,'VISSIM Travel Time Outputs'!$A:$A,"AVG",'VISSIM Travel Time Outputs'!$B:$B,IL$9),"-")</f>
        <v>-</v>
      </c>
      <c r="IM109" s="714" t="str">
        <f>IFERROR(AVERAGEIFS('VISSIM Travel Time Outputs'!$L:$L,'VISSIM Travel Time Outputs'!$D:$D,$D109,'VISSIM Travel Time Outputs'!$A:$A,"AVG",'VISSIM Travel Time Outputs'!$B:$B,IM$9),"-")</f>
        <v>-</v>
      </c>
      <c r="IN109" s="714" t="str">
        <f>IFERROR(AVERAGEIFS('VISSIM Travel Time Outputs'!$L:$L,'VISSIM Travel Time Outputs'!$D:$D,$D109,'VISSIM Travel Time Outputs'!$A:$A,"AVG",'VISSIM Travel Time Outputs'!$B:$B,IN$9),"-")</f>
        <v>-</v>
      </c>
      <c r="IO109" s="714" t="str">
        <f>IFERROR(AVERAGEIFS('VISSIM Travel Time Outputs'!$L:$L,'VISSIM Travel Time Outputs'!$D:$D,$D109,'VISSIM Travel Time Outputs'!$A:$A,"AVG",'VISSIM Travel Time Outputs'!$B:$B,IO$9),"-")</f>
        <v>-</v>
      </c>
      <c r="IP109" s="714" t="str">
        <f>IFERROR(AVERAGEIFS('VISSIM Travel Time Outputs'!$L:$L,'VISSIM Travel Time Outputs'!$D:$D,$D109,'VISSIM Travel Time Outputs'!$A:$A,"AVG",'VISSIM Travel Time Outputs'!$B:$B,IP$9),"-")</f>
        <v>-</v>
      </c>
      <c r="IQ109" s="714" t="str">
        <f>IFERROR(AVERAGEIFS('VISSIM Travel Time Outputs'!$L:$L,'VISSIM Travel Time Outputs'!$D:$D,$D109,'VISSIM Travel Time Outputs'!$A:$A,"AVG",'VISSIM Travel Time Outputs'!$B:$B,IQ$9),"-")</f>
        <v>-</v>
      </c>
      <c r="IR109" s="715" t="str">
        <f>IFERROR(AVERAGEIFS('VISSIM Travel Time Outputs'!$L:$L,'VISSIM Travel Time Outputs'!$D:$D,$D109,'VISSIM Travel Time Outputs'!$A:$A,"AVG",'VISSIM Travel Time Outputs'!$B:$B,IR$9),"-")</f>
        <v>-</v>
      </c>
      <c r="IS109" s="381" t="str">
        <f t="shared" si="53"/>
        <v>--</v>
      </c>
    </row>
    <row r="110" spans="1:253" x14ac:dyDescent="0.25">
      <c r="M110" s="164"/>
      <c r="N110" s="164"/>
      <c r="O110" s="164"/>
      <c r="P110" s="164"/>
      <c r="Q110" s="164"/>
      <c r="R110" s="164"/>
      <c r="S110" s="164"/>
      <c r="T110" s="164"/>
      <c r="U110" s="164"/>
      <c r="V110" s="164"/>
      <c r="W110" s="164"/>
      <c r="X110" s="164"/>
      <c r="Y110" s="498"/>
      <c r="Z110" s="498"/>
      <c r="AA110" s="498"/>
      <c r="AB110" s="498"/>
      <c r="AC110" s="498"/>
      <c r="AD110" s="498"/>
      <c r="AE110" s="498"/>
      <c r="AF110" s="498"/>
      <c r="AG110" s="498"/>
      <c r="AH110" s="498"/>
      <c r="AI110" s="498"/>
      <c r="AJ110" s="498"/>
      <c r="AK110" s="498"/>
      <c r="AL110" s="498"/>
      <c r="AM110" s="498"/>
      <c r="AN110" s="498"/>
      <c r="AO110" s="498"/>
      <c r="AP110" s="498"/>
      <c r="AQ110" s="498"/>
      <c r="AR110" s="498"/>
      <c r="AS110" s="498"/>
      <c r="AT110" s="498"/>
      <c r="AU110" s="164"/>
      <c r="AV110" s="164"/>
      <c r="AW110" s="164"/>
      <c r="AX110" s="164"/>
      <c r="AY110" s="164"/>
      <c r="AZ110" s="164"/>
      <c r="BA110" s="164"/>
      <c r="BB110" s="164"/>
      <c r="BC110" s="164"/>
      <c r="BD110" s="164"/>
      <c r="BE110" s="164"/>
      <c r="BF110" s="164"/>
      <c r="BG110" s="164"/>
      <c r="BH110" s="164"/>
      <c r="BI110" s="164"/>
      <c r="BJ110" s="164"/>
      <c r="BK110" s="498"/>
      <c r="BL110" s="164"/>
      <c r="BM110" s="164"/>
      <c r="BN110" s="164"/>
      <c r="BO110" s="164"/>
      <c r="BP110" s="164"/>
      <c r="BQ110" s="164"/>
      <c r="BR110" s="164"/>
      <c r="BS110" s="164"/>
      <c r="BT110" s="164"/>
      <c r="BU110" s="164"/>
      <c r="BV110" s="164"/>
      <c r="BW110" s="164"/>
      <c r="BX110" s="164"/>
      <c r="BY110" s="164"/>
      <c r="BZ110" s="164"/>
      <c r="CA110" s="164"/>
      <c r="CB110" s="498"/>
      <c r="CC110" s="498"/>
      <c r="CD110" s="498"/>
      <c r="CE110" s="498"/>
      <c r="CF110" s="498"/>
      <c r="CG110" s="498"/>
      <c r="CH110" s="498"/>
      <c r="CI110" s="498"/>
      <c r="CJ110" s="498"/>
      <c r="CK110" s="498"/>
      <c r="CL110" s="498"/>
      <c r="CM110" s="498"/>
      <c r="CN110" s="498"/>
      <c r="CO110" s="498"/>
      <c r="CP110" s="498"/>
      <c r="CQ110" s="498"/>
      <c r="CR110" s="498"/>
      <c r="CS110" s="498"/>
      <c r="CT110" s="498"/>
      <c r="CU110" s="498"/>
      <c r="CV110" s="498"/>
      <c r="CW110" s="498"/>
      <c r="CX110" s="498"/>
      <c r="CY110" s="498"/>
      <c r="CZ110" s="498"/>
      <c r="DA110" s="498"/>
      <c r="DB110" s="498"/>
      <c r="DC110" s="498"/>
      <c r="DD110" s="498"/>
      <c r="DE110" s="498"/>
      <c r="DF110" s="498"/>
      <c r="DG110" s="498"/>
      <c r="DH110" s="498"/>
      <c r="DI110" s="498"/>
      <c r="DJ110" s="498"/>
      <c r="DK110" s="498"/>
      <c r="DL110" s="498"/>
      <c r="DM110" s="498"/>
      <c r="DN110" s="498"/>
      <c r="DO110" s="498"/>
      <c r="DP110" s="498"/>
      <c r="DQ110" s="498"/>
      <c r="DR110" s="498"/>
      <c r="DS110" s="164"/>
      <c r="DT110" s="164"/>
      <c r="DU110" s="164"/>
      <c r="DV110" s="164"/>
      <c r="DW110" s="164"/>
      <c r="DX110" s="164"/>
      <c r="DY110" s="164"/>
      <c r="DZ110" s="164"/>
      <c r="EA110" s="164"/>
      <c r="EB110" s="164"/>
      <c r="EC110" s="164"/>
      <c r="ED110" s="164"/>
      <c r="EE110" s="164"/>
      <c r="EF110" s="164"/>
      <c r="EG110" s="164"/>
      <c r="EH110" s="164"/>
      <c r="EI110" s="498"/>
      <c r="EJ110" s="164"/>
      <c r="EK110" s="164"/>
      <c r="EL110" s="164"/>
      <c r="EM110" s="164"/>
      <c r="EN110" s="164"/>
      <c r="EO110" s="164"/>
      <c r="EP110" s="164"/>
      <c r="EQ110" s="164"/>
      <c r="ER110" s="164"/>
      <c r="ES110" s="164"/>
      <c r="ET110" s="164"/>
      <c r="EU110" s="164"/>
      <c r="EV110" s="164"/>
      <c r="EW110" s="164"/>
      <c r="EX110" s="164"/>
      <c r="EY110" s="164"/>
      <c r="EZ110" s="498"/>
      <c r="FA110" s="498"/>
      <c r="FB110" s="498"/>
      <c r="FC110" s="498"/>
      <c r="FD110" s="498"/>
      <c r="FE110" s="498"/>
      <c r="FF110" s="498"/>
      <c r="FG110" s="498"/>
      <c r="FH110" s="498"/>
      <c r="FI110" s="498"/>
      <c r="FJ110" s="498"/>
      <c r="FK110" s="498"/>
      <c r="FL110" s="498"/>
      <c r="FM110" s="498"/>
      <c r="FN110" s="498"/>
      <c r="FO110" s="498"/>
      <c r="FP110" s="498"/>
      <c r="FQ110" s="498"/>
      <c r="FR110" s="498"/>
      <c r="FS110" s="498"/>
      <c r="FT110" s="498"/>
      <c r="FU110" s="498"/>
      <c r="FV110" s="498"/>
      <c r="FW110" s="498"/>
      <c r="FX110" s="498"/>
      <c r="FY110" s="498"/>
      <c r="FZ110" s="498"/>
      <c r="GA110" s="498"/>
      <c r="GB110" s="498"/>
      <c r="GC110" s="498"/>
      <c r="GD110" s="498"/>
      <c r="GE110" s="498"/>
      <c r="GF110" s="498"/>
      <c r="GG110" s="498"/>
      <c r="GH110" s="498"/>
      <c r="GI110" s="498"/>
      <c r="GJ110" s="498"/>
      <c r="GK110" s="498"/>
      <c r="GL110" s="498"/>
      <c r="GM110" s="498"/>
      <c r="GN110" s="498"/>
      <c r="GO110" s="498"/>
      <c r="GP110" s="498"/>
      <c r="GQ110" s="498"/>
      <c r="GR110" s="498"/>
      <c r="GS110" s="498"/>
      <c r="GT110" s="498"/>
      <c r="GU110" s="498"/>
      <c r="GV110" s="498"/>
      <c r="GW110" s="498"/>
      <c r="GX110" s="498"/>
      <c r="GY110" s="498"/>
      <c r="GZ110" s="498"/>
      <c r="HA110" s="498"/>
      <c r="HB110" s="498"/>
      <c r="HC110" s="498"/>
      <c r="HD110" s="498"/>
      <c r="HE110" s="498"/>
      <c r="HF110" s="498"/>
      <c r="HG110" s="498"/>
      <c r="HH110" s="498"/>
      <c r="HI110" s="498"/>
      <c r="HJ110" s="498"/>
      <c r="HK110" s="498"/>
      <c r="HL110" s="498"/>
      <c r="HM110" s="498"/>
      <c r="HN110" s="498"/>
      <c r="HO110" s="498"/>
      <c r="HP110" s="498"/>
      <c r="HQ110" s="498"/>
      <c r="HR110" s="498"/>
      <c r="HS110" s="498"/>
      <c r="HT110" s="498"/>
      <c r="HU110" s="498"/>
      <c r="HV110" s="498"/>
      <c r="HW110" s="498"/>
      <c r="HX110" s="498"/>
      <c r="HY110" s="498"/>
      <c r="HZ110" s="498"/>
      <c r="IA110" s="498"/>
      <c r="IB110" s="498"/>
      <c r="IC110" s="164"/>
      <c r="ID110" s="164"/>
      <c r="IE110" s="164"/>
      <c r="IF110" s="164"/>
      <c r="IG110" s="164"/>
      <c r="IH110" s="164"/>
      <c r="II110" s="164"/>
      <c r="IJ110" s="164"/>
      <c r="IK110" s="164"/>
      <c r="IL110" s="164"/>
      <c r="IM110" s="164"/>
      <c r="IN110" s="164"/>
      <c r="IO110" s="164"/>
      <c r="IP110" s="164"/>
      <c r="IQ110" s="164"/>
      <c r="IR110" s="164"/>
      <c r="IS110" s="498"/>
    </row>
  </sheetData>
  <mergeCells count="14">
    <mergeCell ref="DS8:EH8"/>
    <mergeCell ref="EJ8:EY8"/>
    <mergeCell ref="IC8:IR8"/>
    <mergeCell ref="GQ8:HF8"/>
    <mergeCell ref="HH8:HW8"/>
    <mergeCell ref="FE8:FT8"/>
    <mergeCell ref="FV8:GK8"/>
    <mergeCell ref="E8:G8"/>
    <mergeCell ref="CX8:DM8"/>
    <mergeCell ref="I8:X8"/>
    <mergeCell ref="Z8:AO8"/>
    <mergeCell ref="AU8:BJ8"/>
    <mergeCell ref="BL8:CA8"/>
    <mergeCell ref="CG8:CV8"/>
  </mergeCells>
  <phoneticPr fontId="88" type="noConversion"/>
  <conditionalFormatting sqref="AQ10:AQ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0:AR109">
    <cfRule type="colorScale" priority="24">
      <colorScale>
        <cfvo type="min"/>
        <cfvo type="max"/>
        <color rgb="FFFCFCFF"/>
        <color rgb="FFF8696B"/>
      </colorScale>
    </cfRule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C10:CC10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10:CD109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O10:DO10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0:DP109">
    <cfRule type="colorScale" priority="18">
      <colorScale>
        <cfvo type="min"/>
        <cfvo type="max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A10:FA10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10:FB109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S10:IS109">
    <cfRule type="colorScale" priority="13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0:AS109">
    <cfRule type="colorScale" priority="12">
      <colorScale>
        <cfvo type="min"/>
        <cfvo type="max"/>
        <color rgb="FFFCFCFF"/>
        <color rgb="FFF8696B"/>
      </colorScale>
    </cfRule>
  </conditionalFormatting>
  <conditionalFormatting sqref="CE10:CE109">
    <cfRule type="colorScale" priority="11">
      <colorScale>
        <cfvo type="min"/>
        <cfvo type="max"/>
        <color rgb="FFFCFCFF"/>
        <color rgb="FFF8696B"/>
      </colorScale>
    </cfRule>
  </conditionalFormatting>
  <conditionalFormatting sqref="DQ10:DQ109">
    <cfRule type="colorScale" priority="10">
      <colorScale>
        <cfvo type="min"/>
        <cfvo type="max"/>
        <color rgb="FFFCFCFF"/>
        <color rgb="FFF8696B"/>
      </colorScale>
    </cfRule>
  </conditionalFormatting>
  <conditionalFormatting sqref="FC10:FC109">
    <cfRule type="colorScale" priority="9">
      <colorScale>
        <cfvo type="min"/>
        <cfvo type="max"/>
        <color rgb="FFFCFCFF"/>
        <color rgb="FFF8696B"/>
      </colorScale>
    </cfRule>
  </conditionalFormatting>
  <conditionalFormatting sqref="HY10:HY10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10:HZ109">
    <cfRule type="colorScale" priority="6">
      <colorScale>
        <cfvo type="min"/>
        <cfvo type="max"/>
        <color rgb="FFFCFCFF"/>
        <color rgb="FFF8696B"/>
      </colorScale>
    </cfRule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A10:IA109">
    <cfRule type="colorScale" priority="5">
      <colorScale>
        <cfvo type="min"/>
        <cfvo type="max"/>
        <color rgb="FFFCFCFF"/>
        <color rgb="FFF8696B"/>
      </colorScale>
    </cfRule>
  </conditionalFormatting>
  <conditionalFormatting sqref="GM10:GM10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N10:GN109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O10:GO109">
    <cfRule type="colorScale" priority="1">
      <colorScale>
        <cfvo type="min"/>
        <cfvo type="max"/>
        <color rgb="FFFCFCFF"/>
        <color rgb="FFF8696B"/>
      </colorScale>
    </cfRule>
  </conditionalFormatting>
  <dataValidations xWindow="653" yWindow="399" count="1">
    <dataValidation allowBlank="1" showInputMessage="1" showErrorMessage="1" error="You must pick an Analysis segment included in the list in columns J-K" sqref="H11:H29 H85:H109 G109" xr:uid="{F7D08C6A-BC03-45B8-816E-6FC06FA88121}"/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8BBC-5EFF-474B-A27B-CFD73A9A9E91}">
  <sheetPr codeName="Sheet5">
    <tabColor theme="7" tint="0.59999389629810485"/>
    <pageSetUpPr fitToPage="1"/>
  </sheetPr>
  <dimension ref="A1:Y23"/>
  <sheetViews>
    <sheetView topLeftCell="A10" workbookViewId="0"/>
  </sheetViews>
  <sheetFormatPr defaultRowHeight="15" x14ac:dyDescent="0.25"/>
  <cols>
    <col min="1" max="1" width="7.5703125" style="303" customWidth="1"/>
    <col min="2" max="2" width="10.28515625" style="916" customWidth="1"/>
    <col min="3" max="3" width="10.42578125" style="16" customWidth="1"/>
    <col min="4" max="4" width="62.28515625" style="27" bestFit="1" customWidth="1"/>
    <col min="5" max="8" width="16.42578125" style="16" customWidth="1"/>
    <col min="10" max="11" width="9.140625" style="15" customWidth="1"/>
    <col min="12" max="12" width="15.5703125" style="24" customWidth="1"/>
    <col min="13" max="13" width="26.5703125" style="137" customWidth="1"/>
    <col min="18" max="24" width="9.140625" customWidth="1"/>
  </cols>
  <sheetData>
    <row r="1" spans="1:25" s="303" customFormat="1" x14ac:dyDescent="0.25">
      <c r="A1" s="302" t="s">
        <v>44</v>
      </c>
      <c r="B1" s="915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52"/>
      <c r="N1" s="352"/>
      <c r="O1" s="352"/>
      <c r="P1" s="352"/>
      <c r="Q1" s="352"/>
    </row>
    <row r="2" spans="1:25" x14ac:dyDescent="0.25">
      <c r="A2" s="302"/>
      <c r="B2" s="95"/>
    </row>
    <row r="3" spans="1:25" x14ac:dyDescent="0.25">
      <c r="A3" s="302"/>
      <c r="B3" s="95"/>
      <c r="D3" s="16"/>
    </row>
    <row r="4" spans="1:25" ht="25.5" customHeight="1" x14ac:dyDescent="0.3">
      <c r="A4" s="302"/>
      <c r="B4" s="95"/>
      <c r="C4" s="4" t="s">
        <v>251</v>
      </c>
      <c r="E4" s="31"/>
      <c r="F4" s="31"/>
      <c r="G4" s="31"/>
      <c r="H4" s="31"/>
    </row>
    <row r="5" spans="1:25" ht="25.5" customHeight="1" thickBot="1" x14ac:dyDescent="0.3">
      <c r="A5" s="302"/>
      <c r="C5" s="33" t="str">
        <f>tod&amp;" Peak Period "&amp;pkpd</f>
        <v>PM Peak Period 4:30PM - 5:30PM</v>
      </c>
      <c r="E5" s="32"/>
      <c r="F5" s="32"/>
      <c r="G5" s="32"/>
      <c r="H5" s="32"/>
    </row>
    <row r="6" spans="1:25" s="111" customFormat="1" ht="52.5" customHeight="1" thickBot="1" x14ac:dyDescent="0.3">
      <c r="A6" s="302"/>
      <c r="B6" s="917"/>
      <c r="C6" s="388" t="str">
        <f>TEXT('Calibration Criteria'!$E$10,"0%")&amp;" of All Freeway &amp; Arterial Travel Time Segments and Routes"</f>
        <v>85% of All Freeway &amp; Arterial Travel Time Segments and Routes</v>
      </c>
      <c r="D6" s="389"/>
      <c r="E6" s="390" t="s">
        <v>496</v>
      </c>
      <c r="F6" s="390" t="s">
        <v>2</v>
      </c>
      <c r="G6" s="390" t="s">
        <v>3</v>
      </c>
      <c r="H6" s="391" t="s">
        <v>4</v>
      </c>
      <c r="I6"/>
      <c r="J6" s="15"/>
      <c r="K6" s="15"/>
      <c r="L6" s="24"/>
      <c r="M6" s="137"/>
      <c r="N6"/>
      <c r="O6"/>
      <c r="P6"/>
      <c r="Q6"/>
      <c r="R6"/>
      <c r="S6"/>
      <c r="T6"/>
      <c r="U6"/>
      <c r="V6"/>
      <c r="W6"/>
      <c r="X6" s="74"/>
      <c r="Y6" s="74"/>
    </row>
    <row r="7" spans="1:25" s="17" customFormat="1" ht="21" customHeight="1" thickBot="1" x14ac:dyDescent="0.3">
      <c r="A7" s="302"/>
      <c r="B7" s="918"/>
      <c r="C7" s="320" t="str">
        <f>'Calibration Criteria'!D10</f>
        <v>Within ± 30% for observed travel times on arterials</v>
      </c>
      <c r="D7" s="321"/>
      <c r="E7" s="310" t="str">
        <f>COUNTIF(L13:L23,"Yes")&amp;" of "&amp;(COUNTIF(L13:L23,"Yes")+COUNTIF(L13:L23,"No"))</f>
        <v>0 of 10</v>
      </c>
      <c r="F7" s="706">
        <f>MROUND(COUNTIF(L13:L23,"Yes")/(COUNTIF(L13:L23,"Yes")+COUNTIF(L13:L23,"No")), 0.01)</f>
        <v>0</v>
      </c>
      <c r="G7" s="322">
        <f>'Calibration Criteria'!E10</f>
        <v>0.85</v>
      </c>
      <c r="H7" s="323" t="str">
        <f>IF(OR(F7&gt;G7,F7 = G7,),"Yes","No")</f>
        <v>No</v>
      </c>
      <c r="I7" s="21"/>
      <c r="J7" s="15"/>
      <c r="K7" s="15"/>
      <c r="L7" s="21"/>
      <c r="M7" s="15"/>
      <c r="N7" s="21"/>
      <c r="O7" s="21"/>
      <c r="P7" s="21"/>
      <c r="Q7" s="21"/>
      <c r="R7" s="21"/>
      <c r="S7" s="21"/>
      <c r="T7" s="21"/>
      <c r="U7" s="21"/>
      <c r="V7" s="21"/>
      <c r="W7" s="21"/>
      <c r="X7" s="90"/>
      <c r="Y7" s="90"/>
    </row>
    <row r="8" spans="1:25" s="17" customFormat="1" ht="21" customHeight="1" thickBot="1" x14ac:dyDescent="0.3">
      <c r="A8" s="615"/>
      <c r="B8" s="918"/>
      <c r="C8" s="320" t="str">
        <f>'Calibration Criteria'!D11</f>
        <v>Within ± 20% for observed travel times on freeways</v>
      </c>
      <c r="D8" s="321"/>
      <c r="E8" s="310" t="e">
        <f>COUNTIF(#REF!,"Yes")&amp;" of "&amp;(COUNTIF(#REF!,"Yes")+COUNTIF(#REF!,"No"))</f>
        <v>#REF!</v>
      </c>
      <c r="F8" s="706" t="e">
        <f>MROUND(COUNTIF(#REF!,"Yes")/(COUNTIF(#REF!,"Yes")+COUNTIF(#REF!,"No")), 0.01)</f>
        <v>#REF!</v>
      </c>
      <c r="G8" s="322">
        <f>'Calibration Criteria'!E11</f>
        <v>0.85</v>
      </c>
      <c r="H8" s="323" t="e">
        <f>IF(OR(F8&gt;G8,F8 = G8,),"Yes","No")</f>
        <v>#REF!</v>
      </c>
      <c r="I8" s="21"/>
      <c r="J8" s="15"/>
      <c r="K8" s="15"/>
      <c r="L8" s="21"/>
      <c r="M8" s="15"/>
      <c r="N8" s="21"/>
      <c r="O8" s="21"/>
      <c r="P8" s="21"/>
      <c r="Q8" s="21"/>
      <c r="R8" s="21"/>
      <c r="S8" s="21"/>
      <c r="T8" s="21"/>
      <c r="U8" s="21"/>
      <c r="V8" s="21"/>
      <c r="W8" s="21"/>
      <c r="X8" s="90"/>
      <c r="Y8" s="90"/>
    </row>
    <row r="9" spans="1:25" s="17" customFormat="1" ht="15" customHeight="1" x14ac:dyDescent="0.25">
      <c r="A9" s="615"/>
      <c r="B9" s="918"/>
      <c r="C9" s="891" t="str">
        <f>"*Results show the average from "&amp;no_seeds&amp;" simulation runs."</f>
        <v>*Results show the average from 0 simulation runs.</v>
      </c>
      <c r="D9" s="891"/>
      <c r="E9" s="891"/>
      <c r="F9" s="891"/>
      <c r="G9" s="891"/>
      <c r="H9" s="891"/>
      <c r="I9" s="21"/>
      <c r="J9" s="15"/>
      <c r="K9" s="15"/>
      <c r="L9" s="21"/>
      <c r="M9" s="15"/>
      <c r="N9" s="21"/>
      <c r="O9" s="21"/>
      <c r="P9" s="21"/>
      <c r="Q9" s="21"/>
      <c r="R9" s="21"/>
      <c r="S9" s="21"/>
      <c r="T9" s="21"/>
      <c r="U9" s="21"/>
      <c r="V9" s="21"/>
      <c r="W9" s="21"/>
      <c r="X9" s="90"/>
      <c r="Y9" s="90"/>
    </row>
    <row r="10" spans="1:25" ht="15.75" thickBot="1" x14ac:dyDescent="0.3">
      <c r="A10" s="302"/>
      <c r="B10" s="95"/>
      <c r="C10" s="22"/>
    </row>
    <row r="11" spans="1:25" ht="33" customHeight="1" x14ac:dyDescent="0.25">
      <c r="A11" s="302"/>
      <c r="B11" s="95"/>
      <c r="C11" s="887" t="s">
        <v>149</v>
      </c>
      <c r="D11" s="889" t="s">
        <v>292</v>
      </c>
      <c r="E11" s="779" t="s">
        <v>188</v>
      </c>
      <c r="F11" s="392" t="s">
        <v>114</v>
      </c>
      <c r="G11" s="393" t="s">
        <v>189</v>
      </c>
      <c r="H11" s="394"/>
      <c r="J11" s="254" t="s">
        <v>192</v>
      </c>
      <c r="K11" s="252"/>
      <c r="L11" s="253"/>
    </row>
    <row r="12" spans="1:25" ht="15.75" thickBot="1" x14ac:dyDescent="0.3">
      <c r="A12" s="302"/>
      <c r="B12" s="95" t="s">
        <v>291</v>
      </c>
      <c r="C12" s="888"/>
      <c r="D12" s="890"/>
      <c r="E12" s="613" t="s">
        <v>96</v>
      </c>
      <c r="F12" s="613" t="s">
        <v>96</v>
      </c>
      <c r="G12" s="249" t="s">
        <v>96</v>
      </c>
      <c r="H12" s="250" t="s">
        <v>190</v>
      </c>
      <c r="J12" s="283">
        <f>'Calibration Criteria'!$B$10*-1</f>
        <v>-0.3</v>
      </c>
      <c r="K12" s="283">
        <f>'Calibration Criteria'!$B$10</f>
        <v>0.3</v>
      </c>
      <c r="L12" s="236" t="s">
        <v>191</v>
      </c>
    </row>
    <row r="13" spans="1:25" x14ac:dyDescent="0.25">
      <c r="A13" s="615" t="str">
        <f t="shared" ref="A13:A23" si="0">IF(OR(C13="",D13="--"),"H","")</f>
        <v/>
      </c>
      <c r="B13" s="919">
        <f ca="1">IFERROR(INDIRECT("B"&amp;ROW(B13)-11)+1,1)</f>
        <v>1</v>
      </c>
      <c r="C13" s="617">
        <v>101</v>
      </c>
      <c r="D13" s="621" t="s">
        <v>480</v>
      </c>
      <c r="E13" s="399" t="str">
        <f>IFERROR(INDEX('Travel Time Calcs'!$B$7:$FB$109,MATCH($C13,'Travel Time Calcs'!$B$7:$B$109,0),MATCH(tod&amp;" Field TTs",'Travel Time Calcs'!$B$9:$FB$9,0)),"--")</f>
        <v>--</v>
      </c>
      <c r="F13" s="399" t="str">
        <f>IFERROR(INDEX('Travel Time Calcs'!$B$7:$FB$109,MATCH($C13,'Travel Time Calcs'!$B$7:$B$109,0),MATCH("AVG-ALL",'Travel Time Calcs'!$B$8:$FB$8,0)),"--")</f>
        <v>--</v>
      </c>
      <c r="G13" s="397" t="str">
        <f>IFERROR(F13-E13,"--")</f>
        <v>--</v>
      </c>
      <c r="H13" s="398" t="str">
        <f>IFERROR(G13/E13,"--")</f>
        <v>--</v>
      </c>
      <c r="J13" s="88" t="b">
        <f>IF(H13="-","-",H13&gt;$J$12)</f>
        <v>1</v>
      </c>
      <c r="K13" s="88" t="b">
        <f>IF(H13="-","-",H13&lt;$K$12)</f>
        <v>0</v>
      </c>
      <c r="L13" s="702" t="str">
        <f>IF(AND(J13=TRUE,K13=TRUE),"Yes",IF(J13="-","-","No"))</f>
        <v>No</v>
      </c>
      <c r="M13" s="251"/>
    </row>
    <row r="14" spans="1:25" x14ac:dyDescent="0.25">
      <c r="A14" s="615" t="str">
        <f t="shared" si="0"/>
        <v/>
      </c>
      <c r="B14" s="919">
        <f t="shared" ref="B14:B23" ca="1" si="1">IFERROR(INDIRECT("B"&amp;ROW(B14)-11)+1,1)</f>
        <v>1</v>
      </c>
      <c r="C14" s="620">
        <v>102</v>
      </c>
      <c r="D14" s="621" t="s">
        <v>481</v>
      </c>
      <c r="E14" s="399" t="str">
        <f>IFERROR(INDEX('Travel Time Calcs'!$B$7:$FB$109,MATCH($C14,'Travel Time Calcs'!$B$7:$B$109,0),MATCH(tod&amp;" Field TTs",'Travel Time Calcs'!$B$9:$FB$9,0)),"--")</f>
        <v>--</v>
      </c>
      <c r="F14" s="399" t="str">
        <f>IFERROR(INDEX('Travel Time Calcs'!$B$7:$FB$109,MATCH($C14,'Travel Time Calcs'!$B$7:$B$109,0),MATCH("AVG-ALL",'Travel Time Calcs'!$B$8:$FB$8,0)),"--")</f>
        <v>--</v>
      </c>
      <c r="G14" s="399" t="str">
        <f>IFERROR(F14-E14,"--")</f>
        <v>--</v>
      </c>
      <c r="H14" s="400" t="str">
        <f>IFERROR(G14/E14,"--")</f>
        <v>--</v>
      </c>
      <c r="J14" s="88" t="b">
        <f t="shared" ref="J14:J22" si="2">IF(H14="-","-",H14&gt;$J$12)</f>
        <v>1</v>
      </c>
      <c r="K14" s="88" t="b">
        <f t="shared" ref="K14:K22" si="3">IF(H14="-","-",H14&lt;$K$12)</f>
        <v>0</v>
      </c>
      <c r="L14" s="781" t="str">
        <f t="shared" ref="L14:L22" si="4">IF(AND(J14=TRUE,K14=TRUE),"Yes",IF(J14="-","-","No"))</f>
        <v>No</v>
      </c>
    </row>
    <row r="15" spans="1:25" x14ac:dyDescent="0.25">
      <c r="A15" s="615" t="str">
        <f t="shared" si="0"/>
        <v/>
      </c>
      <c r="B15" s="919">
        <f t="shared" ca="1" si="1"/>
        <v>1</v>
      </c>
      <c r="C15" s="620">
        <v>103</v>
      </c>
      <c r="D15" s="621" t="s">
        <v>482</v>
      </c>
      <c r="E15" s="399" t="str">
        <f>IFERROR(INDEX('Travel Time Calcs'!$B$7:$FB$109,MATCH($C15,'Travel Time Calcs'!$B$7:$B$109,0),MATCH(tod&amp;" Field TTs",'Travel Time Calcs'!$B$9:$FB$9,0)),"--")</f>
        <v>--</v>
      </c>
      <c r="F15" s="399" t="str">
        <f>IFERROR(INDEX('Travel Time Calcs'!$B$7:$FB$109,MATCH($C15,'Travel Time Calcs'!$B$7:$B$109,0),MATCH("AVG-ALL",'Travel Time Calcs'!$B$8:$FB$8,0)),"--")</f>
        <v>--</v>
      </c>
      <c r="G15" s="399" t="str">
        <f t="shared" ref="G15:G20" si="5">IFERROR(F15-E15,"--")</f>
        <v>--</v>
      </c>
      <c r="H15" s="400" t="str">
        <f t="shared" ref="H15:H20" si="6">IFERROR(G15/E15,"--")</f>
        <v>--</v>
      </c>
      <c r="J15" s="88" t="b">
        <f t="shared" si="2"/>
        <v>1</v>
      </c>
      <c r="K15" s="88" t="b">
        <f t="shared" si="3"/>
        <v>0</v>
      </c>
      <c r="L15" s="781" t="str">
        <f t="shared" si="4"/>
        <v>No</v>
      </c>
    </row>
    <row r="16" spans="1:25" x14ac:dyDescent="0.25">
      <c r="A16" s="615" t="str">
        <f t="shared" si="0"/>
        <v/>
      </c>
      <c r="B16" s="919">
        <f t="shared" ca="1" si="1"/>
        <v>1</v>
      </c>
      <c r="C16" s="620">
        <v>104</v>
      </c>
      <c r="D16" s="621" t="s">
        <v>483</v>
      </c>
      <c r="E16" s="399" t="str">
        <f>IFERROR(INDEX('Travel Time Calcs'!$B$7:$FB$109,MATCH($C16,'Travel Time Calcs'!$B$7:$B$109,0),MATCH(tod&amp;" Field TTs",'Travel Time Calcs'!$B$9:$FB$9,0)),"--")</f>
        <v>--</v>
      </c>
      <c r="F16" s="399" t="str">
        <f>IFERROR(INDEX('Travel Time Calcs'!$B$7:$FB$109,MATCH($C16,'Travel Time Calcs'!$B$7:$B$109,0),MATCH("AVG-ALL",'Travel Time Calcs'!$B$8:$FB$8,0)),"--")</f>
        <v>--</v>
      </c>
      <c r="G16" s="399" t="str">
        <f t="shared" si="5"/>
        <v>--</v>
      </c>
      <c r="H16" s="400" t="str">
        <f t="shared" si="6"/>
        <v>--</v>
      </c>
      <c r="J16" s="88" t="b">
        <f t="shared" si="2"/>
        <v>1</v>
      </c>
      <c r="K16" s="88" t="b">
        <f t="shared" si="3"/>
        <v>0</v>
      </c>
      <c r="L16" s="781" t="str">
        <f t="shared" si="4"/>
        <v>No</v>
      </c>
    </row>
    <row r="17" spans="1:13" x14ac:dyDescent="0.25">
      <c r="A17" s="615" t="str">
        <f t="shared" si="0"/>
        <v/>
      </c>
      <c r="B17" s="919">
        <f t="shared" ca="1" si="1"/>
        <v>1</v>
      </c>
      <c r="C17" s="620">
        <v>105</v>
      </c>
      <c r="D17" s="621" t="s">
        <v>414</v>
      </c>
      <c r="E17" s="399" t="str">
        <f>IFERROR(INDEX('Travel Time Calcs'!$B$7:$FB$109,MATCH($C17,'Travel Time Calcs'!$B$7:$B$109,0),MATCH(tod&amp;" Field TTs",'Travel Time Calcs'!$B$9:$FB$9,0)),"--")</f>
        <v>--</v>
      </c>
      <c r="F17" s="399" t="str">
        <f>IFERROR(INDEX('Travel Time Calcs'!$B$7:$FB$109,MATCH($C17,'Travel Time Calcs'!$B$7:$B$109,0),MATCH("AVG-ALL",'Travel Time Calcs'!$B$8:$FB$8,0)),"--")</f>
        <v>--</v>
      </c>
      <c r="G17" s="399" t="str">
        <f t="shared" si="5"/>
        <v>--</v>
      </c>
      <c r="H17" s="400" t="str">
        <f t="shared" si="6"/>
        <v>--</v>
      </c>
      <c r="J17" s="88" t="b">
        <f t="shared" si="2"/>
        <v>1</v>
      </c>
      <c r="K17" s="88" t="b">
        <f t="shared" si="3"/>
        <v>0</v>
      </c>
      <c r="L17" s="781" t="str">
        <f t="shared" si="4"/>
        <v>No</v>
      </c>
    </row>
    <row r="18" spans="1:13" x14ac:dyDescent="0.25">
      <c r="A18" s="615" t="str">
        <f t="shared" si="0"/>
        <v>H</v>
      </c>
      <c r="B18" s="919">
        <f t="shared" ca="1" si="1"/>
        <v>1</v>
      </c>
      <c r="C18" s="620"/>
      <c r="D18" s="621" t="str">
        <f>IFERROR(INDEX('Travel Time Calcs'!$B$7:$FB$109,MATCH($C18,'Travel Time Calcs'!$B$7:$B$109,0),MATCH(D$11,'Travel Time Calcs'!$B$9:$FB$9,0)),"--")</f>
        <v>--</v>
      </c>
      <c r="E18" s="399" t="str">
        <f>IFERROR(INDEX('Travel Time Calcs'!$B$7:$FB$109,MATCH($C18,'Travel Time Calcs'!$B$7:$B$109,0),MATCH(tod&amp;" Field TTs",'Travel Time Calcs'!$B$9:$FB$9,0)),"--")</f>
        <v>--</v>
      </c>
      <c r="F18" s="399" t="str">
        <f>IFERROR(INDEX('Travel Time Calcs'!$B$7:$FB$109,MATCH($C18,'Travel Time Calcs'!$B$7:$B$109,0),MATCH("AVG-ALL",'Travel Time Calcs'!$B$8:$FB$8,0)),"--")</f>
        <v>--</v>
      </c>
      <c r="G18" s="399" t="str">
        <f t="shared" si="5"/>
        <v>--</v>
      </c>
      <c r="H18" s="400" t="str">
        <f t="shared" si="6"/>
        <v>--</v>
      </c>
      <c r="J18" s="88" t="b">
        <f t="shared" si="2"/>
        <v>1</v>
      </c>
      <c r="K18" s="88" t="b">
        <f t="shared" si="3"/>
        <v>0</v>
      </c>
      <c r="L18" s="781" t="str">
        <f t="shared" si="4"/>
        <v>No</v>
      </c>
    </row>
    <row r="19" spans="1:13" x14ac:dyDescent="0.25">
      <c r="A19" s="615" t="str">
        <f t="shared" si="0"/>
        <v>H</v>
      </c>
      <c r="B19" s="919">
        <f t="shared" ca="1" si="1"/>
        <v>1</v>
      </c>
      <c r="C19" s="620"/>
      <c r="D19" s="621" t="str">
        <f>IFERROR(INDEX('Travel Time Calcs'!$B$7:$FB$109,MATCH($C19,'Travel Time Calcs'!$B$7:$B$109,0),MATCH(D$11,'Travel Time Calcs'!$B$9:$FB$9,0)),"--")</f>
        <v>--</v>
      </c>
      <c r="E19" s="399" t="str">
        <f>IFERROR(INDEX('Travel Time Calcs'!$B$7:$FB$109,MATCH($C19,'Travel Time Calcs'!$B$7:$B$109,0),MATCH(tod&amp;" Field TTs",'Travel Time Calcs'!$B$9:$FB$9,0)),"--")</f>
        <v>--</v>
      </c>
      <c r="F19" s="399" t="str">
        <f>IFERROR(INDEX('Travel Time Calcs'!$B$7:$FB$109,MATCH($C19,'Travel Time Calcs'!$B$7:$B$109,0),MATCH("AVG-ALL",'Travel Time Calcs'!$B$8:$FB$8,0)),"--")</f>
        <v>--</v>
      </c>
      <c r="G19" s="399" t="str">
        <f t="shared" si="5"/>
        <v>--</v>
      </c>
      <c r="H19" s="400" t="str">
        <f t="shared" si="6"/>
        <v>--</v>
      </c>
      <c r="J19" s="88" t="b">
        <f t="shared" si="2"/>
        <v>1</v>
      </c>
      <c r="K19" s="88" t="b">
        <f t="shared" si="3"/>
        <v>0</v>
      </c>
      <c r="L19" s="781" t="str">
        <f t="shared" si="4"/>
        <v>No</v>
      </c>
    </row>
    <row r="20" spans="1:13" x14ac:dyDescent="0.25">
      <c r="A20" s="615" t="str">
        <f t="shared" si="0"/>
        <v>H</v>
      </c>
      <c r="B20" s="919">
        <f t="shared" ca="1" si="1"/>
        <v>1</v>
      </c>
      <c r="C20" s="620"/>
      <c r="D20" s="621" t="str">
        <f>IFERROR(INDEX('Travel Time Calcs'!$B$7:$FB$109,MATCH($C20,'Travel Time Calcs'!$B$7:$B$109,0),MATCH(D$11,'Travel Time Calcs'!$B$9:$FB$9,0)),"--")</f>
        <v>--</v>
      </c>
      <c r="E20" s="399" t="str">
        <f>IFERROR(INDEX('Travel Time Calcs'!$B$7:$FB$109,MATCH($C20,'Travel Time Calcs'!$B$7:$B$109,0),MATCH(tod&amp;" Field TTs",'Travel Time Calcs'!$B$9:$FB$9,0)),"--")</f>
        <v>--</v>
      </c>
      <c r="F20" s="399" t="str">
        <f>IFERROR(INDEX('Travel Time Calcs'!$B$7:$FB$109,MATCH($C20,'Travel Time Calcs'!$B$7:$B$109,0),MATCH("AVG-ALL",'Travel Time Calcs'!$B$8:$FB$8,0)),"--")</f>
        <v>--</v>
      </c>
      <c r="G20" s="399" t="str">
        <f t="shared" si="5"/>
        <v>--</v>
      </c>
      <c r="H20" s="400" t="str">
        <f t="shared" si="6"/>
        <v>--</v>
      </c>
      <c r="J20" s="88" t="b">
        <f t="shared" si="2"/>
        <v>1</v>
      </c>
      <c r="K20" s="88" t="b">
        <f t="shared" si="3"/>
        <v>0</v>
      </c>
      <c r="L20" s="781" t="str">
        <f t="shared" si="4"/>
        <v>No</v>
      </c>
    </row>
    <row r="21" spans="1:13" s="611" customFormat="1" x14ac:dyDescent="0.25">
      <c r="A21" s="615" t="str">
        <f t="shared" si="0"/>
        <v>H</v>
      </c>
      <c r="B21" s="919">
        <f t="shared" ca="1" si="1"/>
        <v>1</v>
      </c>
      <c r="C21" s="642"/>
      <c r="D21" s="621" t="str">
        <f>IFERROR(INDEX('Travel Time Calcs'!$B$7:$FB$109,MATCH($C21,'Travel Time Calcs'!$B$7:$B$109,0),MATCH(D$11,'Travel Time Calcs'!$B$9:$FB$9,0)),"--")</f>
        <v>--</v>
      </c>
      <c r="E21" s="399" t="str">
        <f>IFERROR(INDEX('Travel Time Calcs'!$B$7:$FB$109,MATCH($C21,'Travel Time Calcs'!$B$7:$B$109,0),MATCH(tod&amp;" Field TTs",'Travel Time Calcs'!$B$9:$FB$9,0)),"--")</f>
        <v>--</v>
      </c>
      <c r="F21" s="399" t="str">
        <f>IFERROR(INDEX('Travel Time Calcs'!$B$7:$FB$109,MATCH($C21,'Travel Time Calcs'!$B$7:$B$109,0),MATCH("AVG-ALL",'Travel Time Calcs'!$B$8:$FB$8,0)),"--")</f>
        <v>--</v>
      </c>
      <c r="G21" s="399" t="str">
        <f>IFERROR(F21-E21,"--")</f>
        <v>--</v>
      </c>
      <c r="H21" s="400" t="str">
        <f>IFERROR(G21/E21,"--")</f>
        <v>--</v>
      </c>
      <c r="J21" s="88" t="b">
        <f t="shared" si="2"/>
        <v>1</v>
      </c>
      <c r="K21" s="88" t="b">
        <f t="shared" si="3"/>
        <v>0</v>
      </c>
      <c r="L21" s="781" t="str">
        <f t="shared" si="4"/>
        <v>No</v>
      </c>
      <c r="M21" s="326"/>
    </row>
    <row r="22" spans="1:13" s="611" customFormat="1" x14ac:dyDescent="0.25">
      <c r="A22" s="615" t="str">
        <f t="shared" si="0"/>
        <v>H</v>
      </c>
      <c r="B22" s="919">
        <f t="shared" ca="1" si="1"/>
        <v>1</v>
      </c>
      <c r="C22" s="642"/>
      <c r="D22" s="621" t="str">
        <f>IFERROR(INDEX('Travel Time Calcs'!$B$7:$FB$109,MATCH($C22,'Travel Time Calcs'!$B$7:$B$109,0),MATCH(D$11,'Travel Time Calcs'!$B$9:$FB$9,0)),"--")</f>
        <v>--</v>
      </c>
      <c r="E22" s="399" t="str">
        <f>IFERROR(INDEX('Travel Time Calcs'!$B$7:$FB$109,MATCH($C22,'Travel Time Calcs'!$B$7:$B$109,0),MATCH(tod&amp;" Field TTs",'Travel Time Calcs'!$B$9:$FB$9,0)),"--")</f>
        <v>--</v>
      </c>
      <c r="F22" s="399" t="str">
        <f>IFERROR(INDEX('Travel Time Calcs'!$B$7:$FB$109,MATCH($C22,'Travel Time Calcs'!$B$7:$B$109,0),MATCH("AVG-ALL",'Travel Time Calcs'!$B$8:$FB$8,0)),"--")</f>
        <v>--</v>
      </c>
      <c r="G22" s="399" t="str">
        <f>IFERROR(F22-E22,"--")</f>
        <v>--</v>
      </c>
      <c r="H22" s="400" t="str">
        <f>IFERROR(G22/E22,"--")</f>
        <v>--</v>
      </c>
      <c r="J22" s="88" t="b">
        <f t="shared" si="2"/>
        <v>1</v>
      </c>
      <c r="K22" s="88" t="b">
        <f t="shared" si="3"/>
        <v>0</v>
      </c>
      <c r="L22" s="781" t="str">
        <f t="shared" si="4"/>
        <v>No</v>
      </c>
      <c r="M22" s="326"/>
    </row>
    <row r="23" spans="1:13" ht="15.75" thickBot="1" x14ac:dyDescent="0.3">
      <c r="A23" s="615" t="str">
        <f t="shared" si="0"/>
        <v/>
      </c>
      <c r="B23" s="919">
        <f t="shared" ca="1" si="1"/>
        <v>1</v>
      </c>
      <c r="C23" s="486" t="s">
        <v>53</v>
      </c>
      <c r="D23" s="485" t="s">
        <v>435</v>
      </c>
      <c r="E23" s="401">
        <f>SUM(E13:E21)</f>
        <v>0</v>
      </c>
      <c r="F23" s="401">
        <f>SUM(F13:F21)</f>
        <v>0</v>
      </c>
      <c r="G23" s="401">
        <f>IFERROR(F23-E23,"--")</f>
        <v>0</v>
      </c>
      <c r="H23" s="402" t="str">
        <f>IFERROR(G23/E23,"--")</f>
        <v>--</v>
      </c>
      <c r="J23"/>
      <c r="K23"/>
      <c r="L23"/>
    </row>
  </sheetData>
  <mergeCells count="3">
    <mergeCell ref="C11:C12"/>
    <mergeCell ref="D11:D12"/>
    <mergeCell ref="C9:H9"/>
  </mergeCells>
  <conditionalFormatting sqref="H7">
    <cfRule type="expression" dxfId="37" priority="48">
      <formula>$H$7="No"</formula>
    </cfRule>
  </conditionalFormatting>
  <conditionalFormatting sqref="J24:K1048576 J2:K7 J10:K12">
    <cfRule type="cellIs" dxfId="36" priority="47" operator="equal">
      <formula>"F"</formula>
    </cfRule>
  </conditionalFormatting>
  <conditionalFormatting sqref="J13:K22">
    <cfRule type="cellIs" dxfId="35" priority="28" operator="equal">
      <formula>"F"</formula>
    </cfRule>
  </conditionalFormatting>
  <conditionalFormatting sqref="H8:H9">
    <cfRule type="expression" dxfId="34" priority="14">
      <formula>$H$7="No"</formula>
    </cfRule>
  </conditionalFormatting>
  <conditionalFormatting sqref="J8:K9">
    <cfRule type="cellIs" dxfId="33" priority="13" operator="equal">
      <formula>"F"</formula>
    </cfRule>
  </conditionalFormatting>
  <printOptions horizontalCentered="1"/>
  <pageMargins left="0.7" right="0.7" top="0.75" bottom="0.75" header="0.3" footer="0.3"/>
  <pageSetup scale="88" fitToHeight="0" orientation="landscape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8E50-4903-4B0A-ABD0-38222BFFE1D5}">
  <sheetPr codeName="Sheet16">
    <tabColor theme="7" tint="0.59999389629810485"/>
    <pageSetUpPr fitToPage="1"/>
  </sheetPr>
  <dimension ref="A1:AM20"/>
  <sheetViews>
    <sheetView zoomScale="85" zoomScaleNormal="85" workbookViewId="0"/>
  </sheetViews>
  <sheetFormatPr defaultColWidth="9.140625" defaultRowHeight="15" x14ac:dyDescent="0.25"/>
  <cols>
    <col min="1" max="1" width="7.5703125" style="303" customWidth="1"/>
    <col min="2" max="2" width="9.5703125" style="16" customWidth="1"/>
    <col min="3" max="3" width="7.7109375" style="16" customWidth="1"/>
    <col min="4" max="4" width="67.28515625" style="27" bestFit="1" customWidth="1"/>
    <col min="5" max="10" width="21.5703125" style="16" customWidth="1"/>
    <col min="12" max="12" width="7.7109375" style="16" customWidth="1"/>
    <col min="13" max="13" width="67.28515625" style="27" bestFit="1" customWidth="1"/>
    <col min="14" max="19" width="21.5703125" style="16" customWidth="1"/>
    <col min="20" max="20" width="9.140625" style="611"/>
    <col min="21" max="21" width="7.7109375" style="16" customWidth="1"/>
    <col min="22" max="22" width="67.28515625" style="27" bestFit="1" customWidth="1"/>
    <col min="23" max="28" width="21.5703125" style="16" customWidth="1"/>
    <col min="30" max="30" width="7.7109375" style="16" customWidth="1"/>
    <col min="31" max="31" width="67.28515625" style="27" bestFit="1" customWidth="1"/>
    <col min="32" max="37" width="21.5703125" style="16" customWidth="1"/>
    <col min="39" max="39" width="9.140625" style="164"/>
    <col min="40" max="16384" width="9.140625" style="352"/>
  </cols>
  <sheetData>
    <row r="1" spans="1:39" s="303" customFormat="1" x14ac:dyDescent="0.25">
      <c r="A1" s="302" t="s">
        <v>44</v>
      </c>
      <c r="B1" s="301"/>
      <c r="C1" s="301"/>
      <c r="D1" s="301"/>
      <c r="E1" s="301"/>
      <c r="F1" s="301"/>
      <c r="G1" s="301" t="s">
        <v>176</v>
      </c>
      <c r="H1" s="301"/>
      <c r="I1" s="301" t="s">
        <v>176</v>
      </c>
      <c r="J1" s="301" t="s">
        <v>176</v>
      </c>
      <c r="K1"/>
      <c r="L1" s="614"/>
      <c r="M1" s="614"/>
      <c r="N1" s="614"/>
      <c r="O1" s="614"/>
      <c r="P1" s="614" t="s">
        <v>176</v>
      </c>
      <c r="Q1" s="614"/>
      <c r="R1" s="614" t="s">
        <v>176</v>
      </c>
      <c r="S1" s="614" t="s">
        <v>176</v>
      </c>
      <c r="T1" s="614"/>
      <c r="U1" s="301"/>
      <c r="V1" s="301"/>
      <c r="W1" s="301"/>
      <c r="X1" s="301"/>
      <c r="Y1" s="301" t="s">
        <v>176</v>
      </c>
      <c r="Z1" s="301"/>
      <c r="AA1" s="301" t="s">
        <v>176</v>
      </c>
      <c r="AB1" s="301" t="s">
        <v>176</v>
      </c>
      <c r="AC1"/>
      <c r="AD1" s="614"/>
      <c r="AE1" s="614"/>
      <c r="AF1" s="614"/>
      <c r="AG1" s="614"/>
      <c r="AH1" s="614" t="s">
        <v>176</v>
      </c>
      <c r="AI1" s="614"/>
      <c r="AJ1" s="614" t="s">
        <v>176</v>
      </c>
      <c r="AK1" s="614" t="s">
        <v>176</v>
      </c>
      <c r="AL1"/>
      <c r="AM1" s="164"/>
    </row>
    <row r="2" spans="1:39" x14ac:dyDescent="0.25">
      <c r="A2" s="301"/>
      <c r="B2"/>
    </row>
    <row r="3" spans="1:39" ht="15.75" thickBot="1" x14ac:dyDescent="0.3">
      <c r="A3" s="301"/>
      <c r="B3"/>
      <c r="D3" s="16"/>
      <c r="M3" s="16"/>
      <c r="V3" s="16"/>
      <c r="AE3" s="16"/>
    </row>
    <row r="4" spans="1:39" ht="25.5" customHeight="1" x14ac:dyDescent="0.3">
      <c r="A4" s="301"/>
      <c r="B4" s="10"/>
      <c r="C4" s="4" t="s">
        <v>297</v>
      </c>
      <c r="E4" s="31"/>
      <c r="F4" s="31"/>
      <c r="G4" s="31"/>
      <c r="H4" s="31"/>
      <c r="I4" s="31"/>
      <c r="J4" s="31"/>
      <c r="L4" s="4" t="s">
        <v>298</v>
      </c>
      <c r="N4" s="31"/>
      <c r="O4" s="31"/>
      <c r="P4" s="31"/>
      <c r="Q4" s="31"/>
      <c r="R4" s="31"/>
      <c r="S4" s="31"/>
      <c r="T4" s="610"/>
      <c r="U4" s="4" t="s">
        <v>184</v>
      </c>
      <c r="W4" s="31"/>
      <c r="X4" s="31"/>
      <c r="Y4" s="31"/>
      <c r="Z4" s="31"/>
      <c r="AA4" s="31"/>
      <c r="AB4" s="31"/>
      <c r="AD4" s="4" t="s">
        <v>301</v>
      </c>
      <c r="AF4" s="31"/>
      <c r="AG4" s="31"/>
      <c r="AH4" s="31"/>
      <c r="AI4" s="31"/>
      <c r="AJ4" s="31"/>
      <c r="AK4" s="31"/>
    </row>
    <row r="5" spans="1:39" ht="25.5" customHeight="1" x14ac:dyDescent="0.25">
      <c r="A5" s="301"/>
      <c r="C5" s="33" t="str">
        <f>tod&amp;" Peak Period "&amp;pkpd</f>
        <v>PM Peak Period 4:30PM - 5:30PM</v>
      </c>
      <c r="E5" s="32"/>
      <c r="F5" s="32"/>
      <c r="G5" s="32"/>
      <c r="H5" s="32"/>
      <c r="I5" s="32"/>
      <c r="J5" s="32"/>
      <c r="L5" s="33" t="str">
        <f>tod&amp;" Peak Period "&amp;pkpd</f>
        <v>PM Peak Period 4:30PM - 5:30PM</v>
      </c>
      <c r="N5" s="32"/>
      <c r="O5" s="32"/>
      <c r="P5" s="32"/>
      <c r="Q5" s="32"/>
      <c r="R5" s="32"/>
      <c r="S5" s="32"/>
      <c r="T5" s="637"/>
      <c r="U5" s="33" t="str">
        <f>tod&amp;" Peak Period "&amp;pkpd</f>
        <v>PM Peak Period 4:30PM - 5:30PM</v>
      </c>
      <c r="W5" s="32"/>
      <c r="X5" s="32"/>
      <c r="Y5" s="32"/>
      <c r="Z5" s="32"/>
      <c r="AA5" s="32"/>
      <c r="AB5" s="32"/>
      <c r="AD5" s="33" t="str">
        <f>tod&amp;" Peak Period "&amp;pkpd</f>
        <v>PM Peak Period 4:30PM - 5:30PM</v>
      </c>
      <c r="AF5" s="32"/>
      <c r="AG5" s="32"/>
      <c r="AH5" s="32"/>
      <c r="AI5" s="32"/>
      <c r="AJ5" s="32"/>
      <c r="AK5" s="32"/>
    </row>
    <row r="6" spans="1:39" x14ac:dyDescent="0.25">
      <c r="A6" s="301"/>
      <c r="B6" s="352"/>
      <c r="C6" s="100" t="str">
        <f>"*Results show the average from "&amp;no_seeds&amp;" simulation runs."</f>
        <v>*Results show the average from 0 simulation runs.</v>
      </c>
      <c r="L6" s="100" t="str">
        <f>"*Results show the average from "&amp;no_seeds&amp;" simulation runs."</f>
        <v>*Results show the average from 0 simulation runs.</v>
      </c>
      <c r="T6" s="637"/>
      <c r="U6" s="100" t="str">
        <f>"*Results show the average from "&amp;no_seeds&amp;" simulation runs."</f>
        <v>*Results show the average from 0 simulation runs.</v>
      </c>
      <c r="AD6" s="100" t="str">
        <f>"*Results show the average from "&amp;no_seeds&amp;" simulation runs."</f>
        <v>*Results show the average from 0 simulation runs.</v>
      </c>
    </row>
    <row r="7" spans="1:39" ht="4.5" customHeight="1" thickBot="1" x14ac:dyDescent="0.3">
      <c r="A7" s="301"/>
      <c r="B7" s="352"/>
      <c r="C7" s="100"/>
      <c r="L7" s="100"/>
      <c r="T7" s="637"/>
      <c r="U7" s="100"/>
      <c r="AD7" s="100"/>
    </row>
    <row r="8" spans="1:39" ht="15" customHeight="1" x14ac:dyDescent="0.25">
      <c r="A8" s="301"/>
      <c r="B8" s="352"/>
      <c r="C8" s="887" t="s">
        <v>149</v>
      </c>
      <c r="D8" s="889" t="s">
        <v>292</v>
      </c>
      <c r="E8" s="645" t="s">
        <v>300</v>
      </c>
      <c r="F8" s="645" t="s">
        <v>296</v>
      </c>
      <c r="G8" s="645" t="s">
        <v>373</v>
      </c>
      <c r="H8" s="645" t="s">
        <v>374</v>
      </c>
      <c r="I8" s="645" t="s">
        <v>303</v>
      </c>
      <c r="J8" s="646" t="s">
        <v>302</v>
      </c>
      <c r="L8" s="887" t="str">
        <f>$C$8</f>
        <v>ID</v>
      </c>
      <c r="M8" s="889" t="str">
        <f>$D$8</f>
        <v>Segment Name</v>
      </c>
      <c r="N8" s="645" t="str">
        <f>$E$8</f>
        <v>All Vehicles</v>
      </c>
      <c r="O8" s="645" t="str">
        <f>$F$8</f>
        <v>Passenger Vehicles</v>
      </c>
      <c r="P8" s="645" t="str">
        <f>$G$8</f>
        <v>HGVs</v>
      </c>
      <c r="Q8" s="645" t="str">
        <f>$H$8</f>
        <v>Buses</v>
      </c>
      <c r="R8" s="645" t="str">
        <f>$I$8</f>
        <v>Trams</v>
      </c>
      <c r="S8" s="646" t="str">
        <f>$J$8</f>
        <v>Bikes</v>
      </c>
      <c r="T8" s="164"/>
      <c r="U8" s="887" t="str">
        <f>$C$8</f>
        <v>ID</v>
      </c>
      <c r="V8" s="889" t="str">
        <f>$D$8</f>
        <v>Segment Name</v>
      </c>
      <c r="W8" s="645" t="str">
        <f>$E$8</f>
        <v>All Vehicles</v>
      </c>
      <c r="X8" s="645" t="str">
        <f>$F$8</f>
        <v>Passenger Vehicles</v>
      </c>
      <c r="Y8" s="645" t="str">
        <f>$G$8</f>
        <v>HGVs</v>
      </c>
      <c r="Z8" s="645" t="str">
        <f>$H$8</f>
        <v>Buses</v>
      </c>
      <c r="AA8" s="645" t="str">
        <f>$I$8</f>
        <v>Trams</v>
      </c>
      <c r="AB8" s="646" t="str">
        <f>$J$8</f>
        <v>Bikes</v>
      </c>
      <c r="AD8" s="887" t="str">
        <f>$C$8</f>
        <v>ID</v>
      </c>
      <c r="AE8" s="889" t="str">
        <f>$D$8</f>
        <v>Segment Name</v>
      </c>
      <c r="AF8" s="645" t="str">
        <f>$E$8</f>
        <v>All Vehicles</v>
      </c>
      <c r="AG8" s="645" t="str">
        <f>$F$8</f>
        <v>Passenger Vehicles</v>
      </c>
      <c r="AH8" s="645" t="str">
        <f>$G$8</f>
        <v>HGVs</v>
      </c>
      <c r="AI8" s="645" t="str">
        <f>$H$8</f>
        <v>Buses</v>
      </c>
      <c r="AJ8" s="645" t="str">
        <f>$I$8</f>
        <v>Trams</v>
      </c>
      <c r="AK8" s="646" t="str">
        <f>$J$8</f>
        <v>Bikes</v>
      </c>
    </row>
    <row r="9" spans="1:39" ht="15.75" thickBot="1" x14ac:dyDescent="0.3">
      <c r="A9" s="301"/>
      <c r="B9" s="95" t="s">
        <v>291</v>
      </c>
      <c r="C9" s="902"/>
      <c r="D9" s="903"/>
      <c r="E9" s="657" t="s">
        <v>96</v>
      </c>
      <c r="F9" s="657" t="s">
        <v>96</v>
      </c>
      <c r="G9" s="657" t="s">
        <v>96</v>
      </c>
      <c r="H9" s="657" t="s">
        <v>96</v>
      </c>
      <c r="I9" s="657" t="s">
        <v>96</v>
      </c>
      <c r="J9" s="658" t="s">
        <v>96</v>
      </c>
      <c r="L9" s="888"/>
      <c r="M9" s="890"/>
      <c r="N9" s="613" t="s">
        <v>185</v>
      </c>
      <c r="O9" s="613" t="s">
        <v>185</v>
      </c>
      <c r="P9" s="613" t="s">
        <v>185</v>
      </c>
      <c r="Q9" s="613" t="s">
        <v>185</v>
      </c>
      <c r="R9" s="613" t="s">
        <v>185</v>
      </c>
      <c r="S9" s="622" t="s">
        <v>185</v>
      </c>
      <c r="T9" s="164"/>
      <c r="U9" s="888"/>
      <c r="V9" s="890"/>
      <c r="W9" s="613" t="s">
        <v>340</v>
      </c>
      <c r="X9" s="613" t="s">
        <v>340</v>
      </c>
      <c r="Y9" s="613" t="s">
        <v>340</v>
      </c>
      <c r="Z9" s="613" t="s">
        <v>340</v>
      </c>
      <c r="AA9" s="613" t="s">
        <v>340</v>
      </c>
      <c r="AB9" s="622" t="s">
        <v>340</v>
      </c>
      <c r="AD9" s="902"/>
      <c r="AE9" s="903"/>
      <c r="AF9" s="657" t="s">
        <v>96</v>
      </c>
      <c r="AG9" s="657" t="s">
        <v>96</v>
      </c>
      <c r="AH9" s="657" t="s">
        <v>96</v>
      </c>
      <c r="AI9" s="657" t="s">
        <v>96</v>
      </c>
      <c r="AJ9" s="657" t="s">
        <v>96</v>
      </c>
      <c r="AK9" s="658" t="s">
        <v>96</v>
      </c>
    </row>
    <row r="10" spans="1:39" s="505" customFormat="1" x14ac:dyDescent="0.25">
      <c r="A10" s="301" t="str">
        <f>IF(OR(C10="",D10="--"),"H","")</f>
        <v>H</v>
      </c>
      <c r="B10" s="919">
        <f ca="1">IFERROR(INDIRECT("B"&amp;ROW(B10)-11)+1,1)</f>
        <v>1</v>
      </c>
      <c r="C10" s="617">
        <f>'Travel Time Calibration'!C13</f>
        <v>101</v>
      </c>
      <c r="D10" s="618" t="str">
        <f>IFERROR(INDEX('Travel Time Calcs'!$B$7:$KC$109,MATCH($C10,'Travel Time Calcs'!$B$7:$B$109,0),MATCH("Segment Name",'Travel Time Calcs'!$B$9:$KC$9,0)),"--")</f>
        <v>--</v>
      </c>
      <c r="E10" s="619" t="str">
        <f>IFERROR(INDEX('Travel Time Calcs'!$B$7:$KC$109,MATCH($C10,'Travel Time Calcs'!$B$7:$B$109,0),MATCH("AVG-ALL",'Travel Time Calcs'!$B$8:$KC$8,0)),"--")</f>
        <v>--</v>
      </c>
      <c r="F10" s="619" t="str">
        <f>IFERROR(INDEX('Travel Time Calcs'!$B$7:$KC$109,MATCH($C10,'Travel Time Calcs'!$B$7:$B$109,0),MATCH("AVG-10",'Travel Time Calcs'!$B$8:$KC$8,0)),"--")</f>
        <v>--</v>
      </c>
      <c r="G10" s="643" t="str">
        <f>IFERROR(INDEX('Travel Time Calcs'!$B$7:$KC$109,MATCH($C10,'Travel Time Calcs'!$B$7:$B$109,0),MATCH("AVG-20",'Travel Time Calcs'!$B$8:$KC$8,0)),"--")</f>
        <v>--</v>
      </c>
      <c r="H10" s="619" t="str">
        <f>IFERROR(INDEX('Travel Time Calcs'!$B$7:$KC$109,MATCH($C10,'Travel Time Calcs'!$B$7:$B$109,0),MATCH("AVG-30",'Travel Time Calcs'!$B$8:$KC$8,0)),"--")</f>
        <v>--</v>
      </c>
      <c r="I10" s="619" t="str">
        <f>IFERROR(INDEX('Travel Time Calcs'!$B$7:$KC$109,MATCH($C10,'Travel Time Calcs'!$B$7:$B$109,0),MATCH("AVG-40",'Travel Time Calcs'!$B$8:$KC$8,0)),"--")</f>
        <v>--</v>
      </c>
      <c r="J10" s="623" t="str">
        <f>IFERROR(INDEX('Travel Time Calcs'!$B$7:$KC$109,MATCH($C10,'Travel Time Calcs'!$B$7:$B$109,0),MATCH("AVG-60",'Travel Time Calcs'!$B$8:$KC$8,0)),"--")</f>
        <v>--</v>
      </c>
      <c r="K10"/>
      <c r="L10" s="659">
        <f>C10</f>
        <v>101</v>
      </c>
      <c r="M10" s="660" t="str">
        <f>IFERROR(INDEX('Travel Time Calcs'!$B$7:$KC$109,MATCH($C10,'Travel Time Calcs'!$B$7:$B$109,0),MATCH("Segment Name",'Travel Time Calcs'!$B$9:$KC$9,0)),"--")</f>
        <v>--</v>
      </c>
      <c r="N10" s="662" t="str">
        <f xml:space="preserve"> IFERROR(
(INDEX('Travel Time Calcs'!$B$7:$KC$109,MATCH($C10,'Travel Time Calcs'!$B$7:$B$109,0),MATCH("AVG-DIST",'Travel Time Calcs'!$B$8:$KC$8,0))) /
(INDEX('Travel Time Calcs'!$B$7:$KC$109,MATCH($C10,'Travel Time Calcs'!$B$7:$B$109,0),MATCH("AVG-ALL",'Travel Time Calcs'!$B$8:$KC$8,0))*3600*24)/5280*3600,"--")</f>
        <v>--</v>
      </c>
      <c r="O10" s="662" t="str">
        <f xml:space="preserve"> IFERROR(
(INDEX('Travel Time Calcs'!$B$7:$KC$109,MATCH($C10,'Travel Time Calcs'!$B$7:$B$109,0),MATCH("AVG-DIST",'Travel Time Calcs'!$B$8:$KC$8,0))) /
(INDEX('Travel Time Calcs'!$B$7:$KC$109,MATCH($C10,'Travel Time Calcs'!$B$7:$B$109,0),MATCH("AVG-10",'Travel Time Calcs'!$B$8:$KC$8,0))*3600*24)/5280*3600,"--")</f>
        <v>--</v>
      </c>
      <c r="P10" s="662" t="str">
        <f xml:space="preserve"> IFERROR(
(INDEX('Travel Time Calcs'!$B$7:$KC$109,MATCH($C10,'Travel Time Calcs'!$B$7:$B$109,0),MATCH("AVG-DIST",'Travel Time Calcs'!$B$8:$KC$8,0))) /
(INDEX('Travel Time Calcs'!$B$7:$KC$109,MATCH($C10,'Travel Time Calcs'!$B$7:$B$109,0),MATCH("AVG-20",'Travel Time Calcs'!$B$8:$KC$8,0))*3600*24)/5280*3600,"--")</f>
        <v>--</v>
      </c>
      <c r="Q10" s="662" t="str">
        <f xml:space="preserve"> IFERROR(
(INDEX('Travel Time Calcs'!$B$7:$KC$109,MATCH($C10,'Travel Time Calcs'!$B$7:$B$109,0),MATCH("AVG-DIST",'Travel Time Calcs'!$B$8:$KC$8,0))) /
(INDEX('Travel Time Calcs'!$B$7:$KC$109,MATCH($C10,'Travel Time Calcs'!$B$7:$B$109,0),MATCH("AVG-30",'Travel Time Calcs'!$B$8:$KC$8,0))*3600*24)/5280*3600,"--")</f>
        <v>--</v>
      </c>
      <c r="R10" s="662" t="str">
        <f xml:space="preserve"> IFERROR(
(INDEX('Travel Time Calcs'!$B$7:$KC$109,MATCH($C10,'Travel Time Calcs'!$B$7:$B$109,0),MATCH("AVG-DIST",'Travel Time Calcs'!$B$8:$KC$8,0))) /
(INDEX('Travel Time Calcs'!$B$7:$KC$109,MATCH($C10,'Travel Time Calcs'!$B$7:$B$109,0),MATCH("AVG-40",'Travel Time Calcs'!$B$8:$KC$8,0))*3600*24)/5280*3600,"--")</f>
        <v>--</v>
      </c>
      <c r="S10" s="663" t="str">
        <f xml:space="preserve"> IFERROR(
(INDEX('Travel Time Calcs'!$B$7:$KC$109,MATCH($C10,'Travel Time Calcs'!$B$7:$B$109,0),MATCH("AVG-DIST",'Travel Time Calcs'!$B$8:$KC$8,0))) /
(INDEX('Travel Time Calcs'!$B$7:$KC$109,MATCH($C10,'Travel Time Calcs'!$B$7:$B$109,0),MATCH("AVG-60",'Travel Time Calcs'!$B$8:$KC$8,0))*3600*24)/5280*3600,"--")</f>
        <v>--</v>
      </c>
      <c r="T10" s="661"/>
      <c r="U10" s="659">
        <f>L10</f>
        <v>101</v>
      </c>
      <c r="V10" s="660" t="str">
        <f>IFERROR(INDEX('Travel Time Calcs'!$B$7:$KC$109,MATCH($C10,'Travel Time Calcs'!$B$7:$B$109,0),MATCH("Segment Name",'Travel Time Calcs'!$B$9:$KC$9,0)),"--")</f>
        <v>--</v>
      </c>
      <c r="W10" s="664" t="str">
        <f>IFERROR(INDEX('Travel Time Calcs'!$B$7:$KC$109,MATCH($C10,'Travel Time Calcs'!$B$7:$B$109,0),MATCH("VEH-ALL",'Travel Time Calcs'!$B$8:$KC$8,0)),"--")</f>
        <v>--</v>
      </c>
      <c r="X10" s="664" t="str">
        <f>IFERROR(INDEX('Travel Time Calcs'!$B$7:$KC$109,MATCH($C10,'Travel Time Calcs'!$B$7:$B$109,0),MATCH("VEH-10",'Travel Time Calcs'!$B$8:$KC$8,0)),"--")</f>
        <v>--</v>
      </c>
      <c r="Y10" s="664" t="str">
        <f>IFERROR(INDEX('Travel Time Calcs'!$B$7:$KC$109,MATCH($C10,'Travel Time Calcs'!$B$7:$B$109,0),MATCH("VEH-31",'Travel Time Calcs'!$B$8:$KC$8,0)),"--")</f>
        <v>--</v>
      </c>
      <c r="Z10" s="664" t="str">
        <f>IFERROR(INDEX('Travel Time Calcs'!$B$7:$KC$109,MATCH($C10,'Travel Time Calcs'!$B$7:$B$109,0),MATCH("VEH-32",'Travel Time Calcs'!$B$8:$KC$8,0)),"--")</f>
        <v>--</v>
      </c>
      <c r="AA10" s="664" t="str">
        <f>IFERROR(INDEX('Travel Time Calcs'!$B$7:$KC$109,MATCH($C10,'Travel Time Calcs'!$B$7:$B$109,0),MATCH("VEH-40",'Travel Time Calcs'!$B$8:$KC$8,0)),"--")</f>
        <v>--</v>
      </c>
      <c r="AB10" s="665" t="str">
        <f>IFERROR(INDEX('Travel Time Calcs'!$B$7:$KC$109,MATCH($C10,'Travel Time Calcs'!$B$7:$B$109,0),MATCH("VEH-60",'Travel Time Calcs'!$B$8:$KC$8,0)),"--")</f>
        <v>--</v>
      </c>
      <c r="AC10"/>
      <c r="AD10" s="617">
        <f>U10</f>
        <v>101</v>
      </c>
      <c r="AE10" s="618" t="str">
        <f>IFERROR(INDEX('Travel Time Calcs'!$B$7:$KC$109,MATCH($C10,'Travel Time Calcs'!$B$7:$B$109,0),MATCH("Segment Name",'Travel Time Calcs'!$B$9:$KC$9,0)),"--")</f>
        <v>--</v>
      </c>
      <c r="AF10" s="619" t="str">
        <f>IFERROR(INDEX('Travel Time Calcs'!$B$7:$KC$109,MATCH($C10,'Travel Time Calcs'!$B$7:$B$109,0),MATCH("StdevTime-ALL",'Travel Time Calcs'!$B$8:$KC$8,0)),"--")</f>
        <v>--</v>
      </c>
      <c r="AG10" s="619" t="str">
        <f>IFERROR(INDEX('Travel Time Calcs'!$B$7:$KC$109,MATCH($C10,'Travel Time Calcs'!$B$7:$B$109,0),MATCH("StdevTime-10",'Travel Time Calcs'!$B$8:$KC$8,0)),"--")</f>
        <v>--</v>
      </c>
      <c r="AH10" s="643" t="str">
        <f>IFERROR(INDEX('Travel Time Calcs'!$B$7:$KC$109,MATCH($C10,'Travel Time Calcs'!$B$7:$B$109,0),MATCH("StdevTime-31",'Travel Time Calcs'!$B$8:$KC$8,0)),"--")</f>
        <v>--</v>
      </c>
      <c r="AI10" s="619" t="str">
        <f>IFERROR(INDEX('Travel Time Calcs'!$B$7:$KC$109,MATCH($C10,'Travel Time Calcs'!$B$7:$B$109,0),MATCH("StdevTime-30",'Travel Time Calcs'!$B$8:$KC$8,0)),"--")</f>
        <v>--</v>
      </c>
      <c r="AJ10" s="619" t="str">
        <f>IFERROR(INDEX('Travel Time Calcs'!$B$7:$KC$109,MATCH($C10,'Travel Time Calcs'!$B$7:$B$109,0),MATCH("StdevTime-40",'Travel Time Calcs'!$B$8:$KC$8,0)),"--")</f>
        <v>--</v>
      </c>
      <c r="AK10" s="623" t="str">
        <f>IFERROR(INDEX('Travel Time Calcs'!$B$7:$KC$109,MATCH($C10,'Travel Time Calcs'!$B$7:$B$109,0),MATCH("StdevTime-60",'Travel Time Calcs'!$B$8:$KC$8,0)),"--")</f>
        <v>--</v>
      </c>
      <c r="AL10"/>
      <c r="AM10" s="164"/>
    </row>
    <row r="11" spans="1:39" s="505" customFormat="1" x14ac:dyDescent="0.25">
      <c r="A11" s="301" t="str">
        <f t="shared" ref="A11:A20" si="0">IF(OR(C11="",D11="--"),"H","")</f>
        <v>H</v>
      </c>
      <c r="B11" s="919">
        <f t="shared" ref="B11:B20" ca="1" si="1">IFERROR(INDIRECT("B"&amp;ROW(B11)-11)+1,1)</f>
        <v>1</v>
      </c>
      <c r="C11" s="620">
        <f>'Travel Time Calibration'!C14</f>
        <v>102</v>
      </c>
      <c r="D11" s="621" t="str">
        <f>IFERROR(INDEX('Travel Time Calcs'!$B$7:$KC$109,MATCH($C11,'Travel Time Calcs'!$B$7:$B$109,0),MATCH("Segment Name",'Travel Time Calcs'!$B$9:$KC$9,0)),"--")</f>
        <v>--</v>
      </c>
      <c r="E11" s="624" t="str">
        <f>IFERROR(INDEX('Travel Time Calcs'!$B$7:$KC$109,MATCH($C11,'Travel Time Calcs'!$B$7:$B$109,0),MATCH("AVG-ALL",'Travel Time Calcs'!$B$8:$KC$8,0)),"--")</f>
        <v>--</v>
      </c>
      <c r="F11" s="624" t="str">
        <f>IFERROR(INDEX('Travel Time Calcs'!$B$7:$KC$109,MATCH($C11,'Travel Time Calcs'!$B$7:$B$109,0),MATCH("AVG-10",'Travel Time Calcs'!$B$8:$KC$8,0)),"--")</f>
        <v>--</v>
      </c>
      <c r="G11" s="624" t="str">
        <f>IFERROR(INDEX('Travel Time Calcs'!$B$7:$KC$109,MATCH($C11,'Travel Time Calcs'!$B$7:$B$109,0),MATCH("AVG-20",'Travel Time Calcs'!$B$8:$KC$8,0)),"--")</f>
        <v>--</v>
      </c>
      <c r="H11" s="624" t="str">
        <f>IFERROR(INDEX('Travel Time Calcs'!$B$7:$KC$109,MATCH($C11,'Travel Time Calcs'!$B$7:$B$109,0),MATCH("AVG-30",'Travel Time Calcs'!$B$8:$KC$8,0)),"--")</f>
        <v>--</v>
      </c>
      <c r="I11" s="624" t="str">
        <f>IFERROR(INDEX('Travel Time Calcs'!$B$7:$KC$109,MATCH($C11,'Travel Time Calcs'!$B$7:$B$109,0),MATCH("AVG-40",'Travel Time Calcs'!$B$8:$KC$8,0)),"--")</f>
        <v>--</v>
      </c>
      <c r="J11" s="625" t="str">
        <f>IFERROR(INDEX('Travel Time Calcs'!$B$7:$KC$109,MATCH($C11,'Travel Time Calcs'!$B$7:$B$109,0),MATCH("AVG-60",'Travel Time Calcs'!$B$8:$KC$8,0)),"--")</f>
        <v>--</v>
      </c>
      <c r="K11"/>
      <c r="L11" s="620">
        <f t="shared" ref="L11:L20" si="2">C11</f>
        <v>102</v>
      </c>
      <c r="M11" s="621" t="str">
        <f>IFERROR(INDEX('Travel Time Calcs'!$B$7:$KC$109,MATCH($C11,'Travel Time Calcs'!$B$7:$B$109,0),MATCH("Segment Name",'Travel Time Calcs'!$B$9:$KC$9,0)),"--")</f>
        <v>--</v>
      </c>
      <c r="N11" s="626" t="str">
        <f xml:space="preserve"> IFERROR(
(INDEX('Travel Time Calcs'!$B$7:$KC$109,MATCH($C11,'Travel Time Calcs'!$B$7:$B$109,0),MATCH("AVG-DIST",'Travel Time Calcs'!$B$8:$KC$8,0))) /
(INDEX('Travel Time Calcs'!$B$7:$KC$109,MATCH($C11,'Travel Time Calcs'!$B$7:$B$109,0),MATCH("AVG-ALL",'Travel Time Calcs'!$B$8:$KC$8,0))*3600*24)/5280*3600,"--")</f>
        <v>--</v>
      </c>
      <c r="O11" s="626" t="str">
        <f xml:space="preserve"> IFERROR(
(INDEX('Travel Time Calcs'!$B$7:$KC$109,MATCH($C11,'Travel Time Calcs'!$B$7:$B$109,0),MATCH("AVG-DIST",'Travel Time Calcs'!$B$8:$KC$8,0))) /
(INDEX('Travel Time Calcs'!$B$7:$KC$109,MATCH($C11,'Travel Time Calcs'!$B$7:$B$109,0),MATCH("AVG-10",'Travel Time Calcs'!$B$8:$KC$8,0))*3600*24)/5280*3600,"--")</f>
        <v>--</v>
      </c>
      <c r="P11" s="626" t="str">
        <f xml:space="preserve"> IFERROR(
(INDEX('Travel Time Calcs'!$B$7:$KC$109,MATCH($C11,'Travel Time Calcs'!$B$7:$B$109,0),MATCH("AVG-DIST",'Travel Time Calcs'!$B$8:$KC$8,0))) /
(INDEX('Travel Time Calcs'!$B$7:$KC$109,MATCH($C11,'Travel Time Calcs'!$B$7:$B$109,0),MATCH("AVG-20",'Travel Time Calcs'!$B$8:$KC$8,0))*3600*24)/5280*3600,"--")</f>
        <v>--</v>
      </c>
      <c r="Q11" s="626" t="str">
        <f xml:space="preserve"> IFERROR(
(INDEX('Travel Time Calcs'!$B$7:$KC$109,MATCH($C11,'Travel Time Calcs'!$B$7:$B$109,0),MATCH("AVG-DIST",'Travel Time Calcs'!$B$8:$KC$8,0))) /
(INDEX('Travel Time Calcs'!$B$7:$KC$109,MATCH($C11,'Travel Time Calcs'!$B$7:$B$109,0),MATCH("AVG-30",'Travel Time Calcs'!$B$8:$KC$8,0))*3600*24)/5280*3600,"--")</f>
        <v>--</v>
      </c>
      <c r="R11" s="626" t="str">
        <f xml:space="preserve"> IFERROR(
(INDEX('Travel Time Calcs'!$B$7:$KC$109,MATCH($C11,'Travel Time Calcs'!$B$7:$B$109,0),MATCH("AVG-DIST",'Travel Time Calcs'!$B$8:$KC$8,0))) /
(INDEX('Travel Time Calcs'!$B$7:$KC$109,MATCH($C11,'Travel Time Calcs'!$B$7:$B$109,0),MATCH("AVG-40",'Travel Time Calcs'!$B$8:$KC$8,0))*3600*24)/5280*3600,"--")</f>
        <v>--</v>
      </c>
      <c r="S11" s="627" t="str">
        <f xml:space="preserve"> IFERROR(
(INDEX('Travel Time Calcs'!$B$7:$KC$109,MATCH($C11,'Travel Time Calcs'!$B$7:$B$109,0),MATCH("AVG-DIST",'Travel Time Calcs'!$B$8:$KC$8,0))) /
(INDEX('Travel Time Calcs'!$B$7:$KC$109,MATCH($C11,'Travel Time Calcs'!$B$7:$B$109,0),MATCH("AVG-60",'Travel Time Calcs'!$B$8:$KC$8,0))*3600*24)/5280*3600,"--")</f>
        <v>--</v>
      </c>
      <c r="T11" s="661"/>
      <c r="U11" s="620">
        <f t="shared" ref="U11:U20" si="3">L11</f>
        <v>102</v>
      </c>
      <c r="V11" s="621" t="str">
        <f>IFERROR(INDEX('Travel Time Calcs'!$B$7:$KC$109,MATCH($C11,'Travel Time Calcs'!$B$7:$B$109,0),MATCH("Segment Name",'Travel Time Calcs'!$B$9:$KC$9,0)),"--")</f>
        <v>--</v>
      </c>
      <c r="W11" s="628" t="str">
        <f>IFERROR(INDEX('Travel Time Calcs'!$B$7:$KC$109,MATCH($C11,'Travel Time Calcs'!$B$7:$B$109,0),MATCH("VEH-ALL",'Travel Time Calcs'!$B$8:$KC$8,0)),"--")</f>
        <v>--</v>
      </c>
      <c r="X11" s="628" t="str">
        <f>IFERROR(INDEX('Travel Time Calcs'!$B$7:$KC$109,MATCH($C11,'Travel Time Calcs'!$B$7:$B$109,0),MATCH("VEH-10",'Travel Time Calcs'!$B$8:$KC$8,0)),"--")</f>
        <v>--</v>
      </c>
      <c r="Y11" s="628" t="str">
        <f>IFERROR(INDEX('Travel Time Calcs'!$B$7:$KC$109,MATCH($C11,'Travel Time Calcs'!$B$7:$B$109,0),MATCH("VEH-31",'Travel Time Calcs'!$B$8:$KC$8,0)),"--")</f>
        <v>--</v>
      </c>
      <c r="Z11" s="628" t="str">
        <f>IFERROR(INDEX('Travel Time Calcs'!$B$7:$KC$109,MATCH($C11,'Travel Time Calcs'!$B$7:$B$109,0),MATCH("VEH-32",'Travel Time Calcs'!$B$8:$KC$8,0)),"--")</f>
        <v>--</v>
      </c>
      <c r="AA11" s="628" t="str">
        <f>IFERROR(INDEX('Travel Time Calcs'!$B$7:$KC$109,MATCH($C11,'Travel Time Calcs'!$B$7:$B$109,0),MATCH("VEH-40",'Travel Time Calcs'!$B$8:$KC$8,0)),"--")</f>
        <v>--</v>
      </c>
      <c r="AB11" s="629" t="str">
        <f>IFERROR(INDEX('Travel Time Calcs'!$B$7:$KC$109,MATCH($C11,'Travel Time Calcs'!$B$7:$B$109,0),MATCH("VEH-60",'Travel Time Calcs'!$B$8:$KC$8,0)),"--")</f>
        <v>--</v>
      </c>
      <c r="AC11"/>
      <c r="AD11" s="620">
        <f t="shared" ref="AD11:AD20" si="4">U11</f>
        <v>102</v>
      </c>
      <c r="AE11" s="621" t="str">
        <f>IFERROR(INDEX('Travel Time Calcs'!$B$7:$KC$109,MATCH($C11,'Travel Time Calcs'!$B$7:$B$109,0),MATCH("Segment Name",'Travel Time Calcs'!$B$9:$KC$9,0)),"--")</f>
        <v>--</v>
      </c>
      <c r="AF11" s="624" t="str">
        <f>IFERROR(INDEX('Travel Time Calcs'!$B$7:$KC$109,MATCH($C11,'Travel Time Calcs'!$B$7:$B$109,0),MATCH("StdevTime-ALL",'Travel Time Calcs'!$B$8:$KC$8,0)),"--")</f>
        <v>--</v>
      </c>
      <c r="AG11" s="624" t="str">
        <f>IFERROR(INDEX('Travel Time Calcs'!$B$7:$KC$109,MATCH($C11,'Travel Time Calcs'!$B$7:$B$109,0),MATCH("StdevTime-10",'Travel Time Calcs'!$B$8:$KC$8,0)),"--")</f>
        <v>--</v>
      </c>
      <c r="AH11" s="624" t="str">
        <f>IFERROR(INDEX('Travel Time Calcs'!$B$7:$KC$109,MATCH($C11,'Travel Time Calcs'!$B$7:$B$109,0),MATCH("StdevTime-31",'Travel Time Calcs'!$B$8:$KC$8,0)),"--")</f>
        <v>--</v>
      </c>
      <c r="AI11" s="624" t="str">
        <f>IFERROR(INDEX('Travel Time Calcs'!$B$7:$KC$109,MATCH($C11,'Travel Time Calcs'!$B$7:$B$109,0),MATCH("StdevTime-30",'Travel Time Calcs'!$B$8:$KC$8,0)),"--")</f>
        <v>--</v>
      </c>
      <c r="AJ11" s="624" t="str">
        <f>IFERROR(INDEX('Travel Time Calcs'!$B$7:$KC$109,MATCH($C11,'Travel Time Calcs'!$B$7:$B$109,0),MATCH("StdevTime-40",'Travel Time Calcs'!$B$8:$KC$8,0)),"--")</f>
        <v>--</v>
      </c>
      <c r="AK11" s="625" t="str">
        <f>IFERROR(INDEX('Travel Time Calcs'!$B$7:$KC$109,MATCH($C11,'Travel Time Calcs'!$B$7:$B$109,0),MATCH("StdevTime-60",'Travel Time Calcs'!$B$8:$KC$8,0)),"--")</f>
        <v>--</v>
      </c>
      <c r="AL11"/>
      <c r="AM11" s="164"/>
    </row>
    <row r="12" spans="1:39" s="505" customFormat="1" x14ac:dyDescent="0.25">
      <c r="A12" s="301" t="str">
        <f t="shared" si="0"/>
        <v>H</v>
      </c>
      <c r="B12" s="919">
        <f t="shared" ca="1" si="1"/>
        <v>1</v>
      </c>
      <c r="C12" s="620">
        <f>'Travel Time Calibration'!C15</f>
        <v>103</v>
      </c>
      <c r="D12" s="621" t="str">
        <f>IFERROR(INDEX('Travel Time Calcs'!$B$7:$KC$109,MATCH($C12,'Travel Time Calcs'!$B$7:$B$109,0),MATCH("Segment Name",'Travel Time Calcs'!$B$9:$KC$9,0)),"--")</f>
        <v>--</v>
      </c>
      <c r="E12" s="624" t="str">
        <f>IFERROR(INDEX('Travel Time Calcs'!$B$7:$KC$109,MATCH($C12,'Travel Time Calcs'!$B$7:$B$109,0),MATCH("AVG-ALL",'Travel Time Calcs'!$B$8:$KC$8,0)),"--")</f>
        <v>--</v>
      </c>
      <c r="F12" s="624" t="str">
        <f>IFERROR(INDEX('Travel Time Calcs'!$B$7:$KC$109,MATCH($C12,'Travel Time Calcs'!$B$7:$B$109,0),MATCH("AVG-10",'Travel Time Calcs'!$B$8:$KC$8,0)),"--")</f>
        <v>--</v>
      </c>
      <c r="G12" s="624" t="str">
        <f>IFERROR(INDEX('Travel Time Calcs'!$B$7:$KC$109,MATCH($C12,'Travel Time Calcs'!$B$7:$B$109,0),MATCH("AVG-20",'Travel Time Calcs'!$B$8:$KC$8,0)),"--")</f>
        <v>--</v>
      </c>
      <c r="H12" s="624" t="str">
        <f>IFERROR(INDEX('Travel Time Calcs'!$B$7:$KC$109,MATCH($C12,'Travel Time Calcs'!$B$7:$B$109,0),MATCH("AVG-30",'Travel Time Calcs'!$B$8:$KC$8,0)),"--")</f>
        <v>--</v>
      </c>
      <c r="I12" s="624" t="str">
        <f>IFERROR(INDEX('Travel Time Calcs'!$B$7:$KC$109,MATCH($C12,'Travel Time Calcs'!$B$7:$B$109,0),MATCH("AVG-40",'Travel Time Calcs'!$B$8:$KC$8,0)),"--")</f>
        <v>--</v>
      </c>
      <c r="J12" s="625" t="str">
        <f>IFERROR(INDEX('Travel Time Calcs'!$B$7:$KC$109,MATCH($C12,'Travel Time Calcs'!$B$7:$B$109,0),MATCH("AVG-60",'Travel Time Calcs'!$B$8:$KC$8,0)),"--")</f>
        <v>--</v>
      </c>
      <c r="K12"/>
      <c r="L12" s="620">
        <f t="shared" si="2"/>
        <v>103</v>
      </c>
      <c r="M12" s="621" t="str">
        <f>IFERROR(INDEX('Travel Time Calcs'!$B$7:$KC$109,MATCH($C12,'Travel Time Calcs'!$B$7:$B$109,0),MATCH("Segment Name",'Travel Time Calcs'!$B$9:$KC$9,0)),"--")</f>
        <v>--</v>
      </c>
      <c r="N12" s="626" t="str">
        <f xml:space="preserve"> IFERROR(
(INDEX('Travel Time Calcs'!$B$7:$KC$109,MATCH($C12,'Travel Time Calcs'!$B$7:$B$109,0),MATCH("AVG-DIST",'Travel Time Calcs'!$B$8:$KC$8,0))) /
(INDEX('Travel Time Calcs'!$B$7:$KC$109,MATCH($C12,'Travel Time Calcs'!$B$7:$B$109,0),MATCH("AVG-ALL",'Travel Time Calcs'!$B$8:$KC$8,0))*3600*24)/5280*3600,"--")</f>
        <v>--</v>
      </c>
      <c r="O12" s="626" t="str">
        <f xml:space="preserve"> IFERROR(
(INDEX('Travel Time Calcs'!$B$7:$KC$109,MATCH($C12,'Travel Time Calcs'!$B$7:$B$109,0),MATCH("AVG-DIST",'Travel Time Calcs'!$B$8:$KC$8,0))) /
(INDEX('Travel Time Calcs'!$B$7:$KC$109,MATCH($C12,'Travel Time Calcs'!$B$7:$B$109,0),MATCH("AVG-10",'Travel Time Calcs'!$B$8:$KC$8,0))*3600*24)/5280*3600,"--")</f>
        <v>--</v>
      </c>
      <c r="P12" s="626" t="str">
        <f xml:space="preserve"> IFERROR(
(INDEX('Travel Time Calcs'!$B$7:$KC$109,MATCH($C12,'Travel Time Calcs'!$B$7:$B$109,0),MATCH("AVG-DIST",'Travel Time Calcs'!$B$8:$KC$8,0))) /
(INDEX('Travel Time Calcs'!$B$7:$KC$109,MATCH($C12,'Travel Time Calcs'!$B$7:$B$109,0),MATCH("AVG-20",'Travel Time Calcs'!$B$8:$KC$8,0))*3600*24)/5280*3600,"--")</f>
        <v>--</v>
      </c>
      <c r="Q12" s="626" t="str">
        <f xml:space="preserve"> IFERROR(
(INDEX('Travel Time Calcs'!$B$7:$KC$109,MATCH($C12,'Travel Time Calcs'!$B$7:$B$109,0),MATCH("AVG-DIST",'Travel Time Calcs'!$B$8:$KC$8,0))) /
(INDEX('Travel Time Calcs'!$B$7:$KC$109,MATCH($C12,'Travel Time Calcs'!$B$7:$B$109,0),MATCH("AVG-30",'Travel Time Calcs'!$B$8:$KC$8,0))*3600*24)/5280*3600,"--")</f>
        <v>--</v>
      </c>
      <c r="R12" s="626" t="str">
        <f xml:space="preserve"> IFERROR(
(INDEX('Travel Time Calcs'!$B$7:$KC$109,MATCH($C12,'Travel Time Calcs'!$B$7:$B$109,0),MATCH("AVG-DIST",'Travel Time Calcs'!$B$8:$KC$8,0))) /
(INDEX('Travel Time Calcs'!$B$7:$KC$109,MATCH($C12,'Travel Time Calcs'!$B$7:$B$109,0),MATCH("AVG-40",'Travel Time Calcs'!$B$8:$KC$8,0))*3600*24)/5280*3600,"--")</f>
        <v>--</v>
      </c>
      <c r="S12" s="627" t="str">
        <f xml:space="preserve"> IFERROR(
(INDEX('Travel Time Calcs'!$B$7:$KC$109,MATCH($C12,'Travel Time Calcs'!$B$7:$B$109,0),MATCH("AVG-DIST",'Travel Time Calcs'!$B$8:$KC$8,0))) /
(INDEX('Travel Time Calcs'!$B$7:$KC$109,MATCH($C12,'Travel Time Calcs'!$B$7:$B$109,0),MATCH("AVG-60",'Travel Time Calcs'!$B$8:$KC$8,0))*3600*24)/5280*3600,"--")</f>
        <v>--</v>
      </c>
      <c r="T12" s="661"/>
      <c r="U12" s="620">
        <f t="shared" si="3"/>
        <v>103</v>
      </c>
      <c r="V12" s="621" t="str">
        <f>IFERROR(INDEX('Travel Time Calcs'!$B$7:$KC$109,MATCH($C12,'Travel Time Calcs'!$B$7:$B$109,0),MATCH("Segment Name",'Travel Time Calcs'!$B$9:$KC$9,0)),"--")</f>
        <v>--</v>
      </c>
      <c r="W12" s="628" t="str">
        <f>IFERROR(INDEX('Travel Time Calcs'!$B$7:$KC$109,MATCH($C12,'Travel Time Calcs'!$B$7:$B$109,0),MATCH("VEH-ALL",'Travel Time Calcs'!$B$8:$KC$8,0)),"--")</f>
        <v>--</v>
      </c>
      <c r="X12" s="628" t="str">
        <f>IFERROR(INDEX('Travel Time Calcs'!$B$7:$KC$109,MATCH($C12,'Travel Time Calcs'!$B$7:$B$109,0),MATCH("VEH-10",'Travel Time Calcs'!$B$8:$KC$8,0)),"--")</f>
        <v>--</v>
      </c>
      <c r="Y12" s="628" t="str">
        <f>IFERROR(INDEX('Travel Time Calcs'!$B$7:$KC$109,MATCH($C12,'Travel Time Calcs'!$B$7:$B$109,0),MATCH("VEH-31",'Travel Time Calcs'!$B$8:$KC$8,0)),"--")</f>
        <v>--</v>
      </c>
      <c r="Z12" s="628" t="str">
        <f>IFERROR(INDEX('Travel Time Calcs'!$B$7:$KC$109,MATCH($C12,'Travel Time Calcs'!$B$7:$B$109,0),MATCH("VEH-32",'Travel Time Calcs'!$B$8:$KC$8,0)),"--")</f>
        <v>--</v>
      </c>
      <c r="AA12" s="628" t="str">
        <f>IFERROR(INDEX('Travel Time Calcs'!$B$7:$KC$109,MATCH($C12,'Travel Time Calcs'!$B$7:$B$109,0),MATCH("VEH-40",'Travel Time Calcs'!$B$8:$KC$8,0)),"--")</f>
        <v>--</v>
      </c>
      <c r="AB12" s="629" t="str">
        <f>IFERROR(INDEX('Travel Time Calcs'!$B$7:$KC$109,MATCH($C12,'Travel Time Calcs'!$B$7:$B$109,0),MATCH("VEH-60",'Travel Time Calcs'!$B$8:$KC$8,0)),"--")</f>
        <v>--</v>
      </c>
      <c r="AC12"/>
      <c r="AD12" s="620">
        <f t="shared" si="4"/>
        <v>103</v>
      </c>
      <c r="AE12" s="621" t="str">
        <f>IFERROR(INDEX('Travel Time Calcs'!$B$7:$KC$109,MATCH($C12,'Travel Time Calcs'!$B$7:$B$109,0),MATCH("Segment Name",'Travel Time Calcs'!$B$9:$KC$9,0)),"--")</f>
        <v>--</v>
      </c>
      <c r="AF12" s="624" t="str">
        <f>IFERROR(INDEX('Travel Time Calcs'!$B$7:$KC$109,MATCH($C12,'Travel Time Calcs'!$B$7:$B$109,0),MATCH("StdevTime-ALL",'Travel Time Calcs'!$B$8:$KC$8,0)),"--")</f>
        <v>--</v>
      </c>
      <c r="AG12" s="624" t="str">
        <f>IFERROR(INDEX('Travel Time Calcs'!$B$7:$KC$109,MATCH($C12,'Travel Time Calcs'!$B$7:$B$109,0),MATCH("StdevTime-10",'Travel Time Calcs'!$B$8:$KC$8,0)),"--")</f>
        <v>--</v>
      </c>
      <c r="AH12" s="624" t="str">
        <f>IFERROR(INDEX('Travel Time Calcs'!$B$7:$KC$109,MATCH($C12,'Travel Time Calcs'!$B$7:$B$109,0),MATCH("StdevTime-31",'Travel Time Calcs'!$B$8:$KC$8,0)),"--")</f>
        <v>--</v>
      </c>
      <c r="AI12" s="624" t="str">
        <f>IFERROR(INDEX('Travel Time Calcs'!$B$7:$KC$109,MATCH($C12,'Travel Time Calcs'!$B$7:$B$109,0),MATCH("StdevTime-30",'Travel Time Calcs'!$B$8:$KC$8,0)),"--")</f>
        <v>--</v>
      </c>
      <c r="AJ12" s="624" t="str">
        <f>IFERROR(INDEX('Travel Time Calcs'!$B$7:$KC$109,MATCH($C12,'Travel Time Calcs'!$B$7:$B$109,0),MATCH("StdevTime-40",'Travel Time Calcs'!$B$8:$KC$8,0)),"--")</f>
        <v>--</v>
      </c>
      <c r="AK12" s="625" t="str">
        <f>IFERROR(INDEX('Travel Time Calcs'!$B$7:$KC$109,MATCH($C12,'Travel Time Calcs'!$B$7:$B$109,0),MATCH("StdevTime-60",'Travel Time Calcs'!$B$8:$KC$8,0)),"--")</f>
        <v>--</v>
      </c>
      <c r="AL12"/>
      <c r="AM12" s="164"/>
    </row>
    <row r="13" spans="1:39" s="505" customFormat="1" x14ac:dyDescent="0.25">
      <c r="A13" s="301" t="str">
        <f t="shared" si="0"/>
        <v>H</v>
      </c>
      <c r="B13" s="919">
        <f t="shared" ca="1" si="1"/>
        <v>1</v>
      </c>
      <c r="C13" s="620">
        <f>'Travel Time Calibration'!C16</f>
        <v>104</v>
      </c>
      <c r="D13" s="621" t="str">
        <f>IFERROR(INDEX('Travel Time Calcs'!$B$7:$KC$109,MATCH($C13,'Travel Time Calcs'!$B$7:$B$109,0),MATCH("Segment Name",'Travel Time Calcs'!$B$9:$KC$9,0)),"--")</f>
        <v>--</v>
      </c>
      <c r="E13" s="624" t="str">
        <f>IFERROR(INDEX('Travel Time Calcs'!$B$7:$KC$109,MATCH($C13,'Travel Time Calcs'!$B$7:$B$109,0),MATCH("AVG-ALL",'Travel Time Calcs'!$B$8:$KC$8,0)),"--")</f>
        <v>--</v>
      </c>
      <c r="F13" s="624" t="str">
        <f>IFERROR(INDEX('Travel Time Calcs'!$B$7:$KC$109,MATCH($C13,'Travel Time Calcs'!$B$7:$B$109,0),MATCH("AVG-10",'Travel Time Calcs'!$B$8:$KC$8,0)),"--")</f>
        <v>--</v>
      </c>
      <c r="G13" s="624" t="str">
        <f>IFERROR(INDEX('Travel Time Calcs'!$B$7:$KC$109,MATCH($C13,'Travel Time Calcs'!$B$7:$B$109,0),MATCH("AVG-20",'Travel Time Calcs'!$B$8:$KC$8,0)),"--")</f>
        <v>--</v>
      </c>
      <c r="H13" s="624" t="str">
        <f>IFERROR(INDEX('Travel Time Calcs'!$B$7:$KC$109,MATCH($C13,'Travel Time Calcs'!$B$7:$B$109,0),MATCH("AVG-30",'Travel Time Calcs'!$B$8:$KC$8,0)),"--")</f>
        <v>--</v>
      </c>
      <c r="I13" s="624" t="str">
        <f>IFERROR(INDEX('Travel Time Calcs'!$B$7:$KC$109,MATCH($C13,'Travel Time Calcs'!$B$7:$B$109,0),MATCH("AVG-40",'Travel Time Calcs'!$B$8:$KC$8,0)),"--")</f>
        <v>--</v>
      </c>
      <c r="J13" s="625" t="str">
        <f>IFERROR(INDEX('Travel Time Calcs'!$B$7:$KC$109,MATCH($C13,'Travel Time Calcs'!$B$7:$B$109,0),MATCH("AVG-60",'Travel Time Calcs'!$B$8:$KC$8,0)),"--")</f>
        <v>--</v>
      </c>
      <c r="K13"/>
      <c r="L13" s="620">
        <f t="shared" si="2"/>
        <v>104</v>
      </c>
      <c r="M13" s="621" t="str">
        <f>IFERROR(INDEX('Travel Time Calcs'!$B$7:$KC$109,MATCH($C13,'Travel Time Calcs'!$B$7:$B$109,0),MATCH("Segment Name",'Travel Time Calcs'!$B$9:$KC$9,0)),"--")</f>
        <v>--</v>
      </c>
      <c r="N13" s="626" t="str">
        <f xml:space="preserve"> IFERROR(
(INDEX('Travel Time Calcs'!$B$7:$KC$109,MATCH($C13,'Travel Time Calcs'!$B$7:$B$109,0),MATCH("AVG-DIST",'Travel Time Calcs'!$B$8:$KC$8,0))) /
(INDEX('Travel Time Calcs'!$B$7:$KC$109,MATCH($C13,'Travel Time Calcs'!$B$7:$B$109,0),MATCH("AVG-ALL",'Travel Time Calcs'!$B$8:$KC$8,0))*3600*24)/5280*3600,"--")</f>
        <v>--</v>
      </c>
      <c r="O13" s="626" t="str">
        <f xml:space="preserve"> IFERROR(
(INDEX('Travel Time Calcs'!$B$7:$KC$109,MATCH($C13,'Travel Time Calcs'!$B$7:$B$109,0),MATCH("AVG-DIST",'Travel Time Calcs'!$B$8:$KC$8,0))) /
(INDEX('Travel Time Calcs'!$B$7:$KC$109,MATCH($C13,'Travel Time Calcs'!$B$7:$B$109,0),MATCH("AVG-10",'Travel Time Calcs'!$B$8:$KC$8,0))*3600*24)/5280*3600,"--")</f>
        <v>--</v>
      </c>
      <c r="P13" s="626" t="str">
        <f xml:space="preserve"> IFERROR(
(INDEX('Travel Time Calcs'!$B$7:$KC$109,MATCH($C13,'Travel Time Calcs'!$B$7:$B$109,0),MATCH("AVG-DIST",'Travel Time Calcs'!$B$8:$KC$8,0))) /
(INDEX('Travel Time Calcs'!$B$7:$KC$109,MATCH($C13,'Travel Time Calcs'!$B$7:$B$109,0),MATCH("AVG-20",'Travel Time Calcs'!$B$8:$KC$8,0))*3600*24)/5280*3600,"--")</f>
        <v>--</v>
      </c>
      <c r="Q13" s="626" t="str">
        <f xml:space="preserve"> IFERROR(
(INDEX('Travel Time Calcs'!$B$7:$KC$109,MATCH($C13,'Travel Time Calcs'!$B$7:$B$109,0),MATCH("AVG-DIST",'Travel Time Calcs'!$B$8:$KC$8,0))) /
(INDEX('Travel Time Calcs'!$B$7:$KC$109,MATCH($C13,'Travel Time Calcs'!$B$7:$B$109,0),MATCH("AVG-30",'Travel Time Calcs'!$B$8:$KC$8,0))*3600*24)/5280*3600,"--")</f>
        <v>--</v>
      </c>
      <c r="R13" s="626" t="str">
        <f xml:space="preserve"> IFERROR(
(INDEX('Travel Time Calcs'!$B$7:$KC$109,MATCH($C13,'Travel Time Calcs'!$B$7:$B$109,0),MATCH("AVG-DIST",'Travel Time Calcs'!$B$8:$KC$8,0))) /
(INDEX('Travel Time Calcs'!$B$7:$KC$109,MATCH($C13,'Travel Time Calcs'!$B$7:$B$109,0),MATCH("AVG-40",'Travel Time Calcs'!$B$8:$KC$8,0))*3600*24)/5280*3600,"--")</f>
        <v>--</v>
      </c>
      <c r="S13" s="627" t="str">
        <f xml:space="preserve"> IFERROR(
(INDEX('Travel Time Calcs'!$B$7:$KC$109,MATCH($C13,'Travel Time Calcs'!$B$7:$B$109,0),MATCH("AVG-DIST",'Travel Time Calcs'!$B$8:$KC$8,0))) /
(INDEX('Travel Time Calcs'!$B$7:$KC$109,MATCH($C13,'Travel Time Calcs'!$B$7:$B$109,0),MATCH("AVG-60",'Travel Time Calcs'!$B$8:$KC$8,0))*3600*24)/5280*3600,"--")</f>
        <v>--</v>
      </c>
      <c r="T13" s="661"/>
      <c r="U13" s="620">
        <f t="shared" si="3"/>
        <v>104</v>
      </c>
      <c r="V13" s="621" t="str">
        <f>IFERROR(INDEX('Travel Time Calcs'!$B$7:$KC$109,MATCH($C13,'Travel Time Calcs'!$B$7:$B$109,0),MATCH("Segment Name",'Travel Time Calcs'!$B$9:$KC$9,0)),"--")</f>
        <v>--</v>
      </c>
      <c r="W13" s="628" t="str">
        <f>IFERROR(INDEX('Travel Time Calcs'!$B$7:$KC$109,MATCH($C13,'Travel Time Calcs'!$B$7:$B$109,0),MATCH("VEH-ALL",'Travel Time Calcs'!$B$8:$KC$8,0)),"--")</f>
        <v>--</v>
      </c>
      <c r="X13" s="628" t="str">
        <f>IFERROR(INDEX('Travel Time Calcs'!$B$7:$KC$109,MATCH($C13,'Travel Time Calcs'!$B$7:$B$109,0),MATCH("VEH-10",'Travel Time Calcs'!$B$8:$KC$8,0)),"--")</f>
        <v>--</v>
      </c>
      <c r="Y13" s="628" t="str">
        <f>IFERROR(INDEX('Travel Time Calcs'!$B$7:$KC$109,MATCH($C13,'Travel Time Calcs'!$B$7:$B$109,0),MATCH("VEH-31",'Travel Time Calcs'!$B$8:$KC$8,0)),"--")</f>
        <v>--</v>
      </c>
      <c r="Z13" s="628" t="str">
        <f>IFERROR(INDEX('Travel Time Calcs'!$B$7:$KC$109,MATCH($C13,'Travel Time Calcs'!$B$7:$B$109,0),MATCH("VEH-32",'Travel Time Calcs'!$B$8:$KC$8,0)),"--")</f>
        <v>--</v>
      </c>
      <c r="AA13" s="628" t="str">
        <f>IFERROR(INDEX('Travel Time Calcs'!$B$7:$KC$109,MATCH($C13,'Travel Time Calcs'!$B$7:$B$109,0),MATCH("VEH-40",'Travel Time Calcs'!$B$8:$KC$8,0)),"--")</f>
        <v>--</v>
      </c>
      <c r="AB13" s="629" t="str">
        <f>IFERROR(INDEX('Travel Time Calcs'!$B$7:$KC$109,MATCH($C13,'Travel Time Calcs'!$B$7:$B$109,0),MATCH("VEH-60",'Travel Time Calcs'!$B$8:$KC$8,0)),"--")</f>
        <v>--</v>
      </c>
      <c r="AC13"/>
      <c r="AD13" s="620">
        <f t="shared" si="4"/>
        <v>104</v>
      </c>
      <c r="AE13" s="621" t="str">
        <f>IFERROR(INDEX('Travel Time Calcs'!$B$7:$KC$109,MATCH($C13,'Travel Time Calcs'!$B$7:$B$109,0),MATCH("Segment Name",'Travel Time Calcs'!$B$9:$KC$9,0)),"--")</f>
        <v>--</v>
      </c>
      <c r="AF13" s="624" t="str">
        <f>IFERROR(INDEX('Travel Time Calcs'!$B$7:$KC$109,MATCH($C13,'Travel Time Calcs'!$B$7:$B$109,0),MATCH("StdevTime-ALL",'Travel Time Calcs'!$B$8:$KC$8,0)),"--")</f>
        <v>--</v>
      </c>
      <c r="AG13" s="624" t="str">
        <f>IFERROR(INDEX('Travel Time Calcs'!$B$7:$KC$109,MATCH($C13,'Travel Time Calcs'!$B$7:$B$109,0),MATCH("StdevTime-10",'Travel Time Calcs'!$B$8:$KC$8,0)),"--")</f>
        <v>--</v>
      </c>
      <c r="AH13" s="624" t="str">
        <f>IFERROR(INDEX('Travel Time Calcs'!$B$7:$KC$109,MATCH($C13,'Travel Time Calcs'!$B$7:$B$109,0),MATCH("StdevTime-31",'Travel Time Calcs'!$B$8:$KC$8,0)),"--")</f>
        <v>--</v>
      </c>
      <c r="AI13" s="624" t="str">
        <f>IFERROR(INDEX('Travel Time Calcs'!$B$7:$KC$109,MATCH($C13,'Travel Time Calcs'!$B$7:$B$109,0),MATCH("StdevTime-30",'Travel Time Calcs'!$B$8:$KC$8,0)),"--")</f>
        <v>--</v>
      </c>
      <c r="AJ13" s="624" t="str">
        <f>IFERROR(INDEX('Travel Time Calcs'!$B$7:$KC$109,MATCH($C13,'Travel Time Calcs'!$B$7:$B$109,0),MATCH("StdevTime-40",'Travel Time Calcs'!$B$8:$KC$8,0)),"--")</f>
        <v>--</v>
      </c>
      <c r="AK13" s="625" t="str">
        <f>IFERROR(INDEX('Travel Time Calcs'!$B$7:$KC$109,MATCH($C13,'Travel Time Calcs'!$B$7:$B$109,0),MATCH("StdevTime-60",'Travel Time Calcs'!$B$8:$KC$8,0)),"--")</f>
        <v>--</v>
      </c>
      <c r="AL13"/>
      <c r="AM13" s="164"/>
    </row>
    <row r="14" spans="1:39" s="505" customFormat="1" x14ac:dyDescent="0.25">
      <c r="A14" s="301" t="str">
        <f t="shared" si="0"/>
        <v>H</v>
      </c>
      <c r="B14" s="919">
        <f t="shared" ca="1" si="1"/>
        <v>1</v>
      </c>
      <c r="C14" s="620">
        <f>'Travel Time Calibration'!C17</f>
        <v>105</v>
      </c>
      <c r="D14" s="621" t="str">
        <f>IFERROR(INDEX('Travel Time Calcs'!$B$7:$KC$109,MATCH($C14,'Travel Time Calcs'!$B$7:$B$109,0),MATCH("Segment Name",'Travel Time Calcs'!$B$9:$KC$9,0)),"--")</f>
        <v>--</v>
      </c>
      <c r="E14" s="624" t="str">
        <f>IFERROR(INDEX('Travel Time Calcs'!$B$7:$KC$109,MATCH($C14,'Travel Time Calcs'!$B$7:$B$109,0),MATCH("AVG-ALL",'Travel Time Calcs'!$B$8:$KC$8,0)),"--")</f>
        <v>--</v>
      </c>
      <c r="F14" s="624" t="str">
        <f>IFERROR(INDEX('Travel Time Calcs'!$B$7:$KC$109,MATCH($C14,'Travel Time Calcs'!$B$7:$B$109,0),MATCH("AVG-10",'Travel Time Calcs'!$B$8:$KC$8,0)),"--")</f>
        <v>--</v>
      </c>
      <c r="G14" s="624" t="str">
        <f>IFERROR(INDEX('Travel Time Calcs'!$B$7:$KC$109,MATCH($C14,'Travel Time Calcs'!$B$7:$B$109,0),MATCH("AVG-20",'Travel Time Calcs'!$B$8:$KC$8,0)),"--")</f>
        <v>--</v>
      </c>
      <c r="H14" s="624" t="str">
        <f>IFERROR(INDEX('Travel Time Calcs'!$B$7:$KC$109,MATCH($C14,'Travel Time Calcs'!$B$7:$B$109,0),MATCH("AVG-30",'Travel Time Calcs'!$B$8:$KC$8,0)),"--")</f>
        <v>--</v>
      </c>
      <c r="I14" s="624" t="str">
        <f>IFERROR(INDEX('Travel Time Calcs'!$B$7:$KC$109,MATCH($C14,'Travel Time Calcs'!$B$7:$B$109,0),MATCH("AVG-40",'Travel Time Calcs'!$B$8:$KC$8,0)),"--")</f>
        <v>--</v>
      </c>
      <c r="J14" s="625" t="str">
        <f>IFERROR(INDEX('Travel Time Calcs'!$B$7:$KC$109,MATCH($C14,'Travel Time Calcs'!$B$7:$B$109,0),MATCH("AVG-60",'Travel Time Calcs'!$B$8:$KC$8,0)),"--")</f>
        <v>--</v>
      </c>
      <c r="K14"/>
      <c r="L14" s="620">
        <f t="shared" si="2"/>
        <v>105</v>
      </c>
      <c r="M14" s="621" t="str">
        <f>IFERROR(INDEX('Travel Time Calcs'!$B$7:$KC$109,MATCH($C14,'Travel Time Calcs'!$B$7:$B$109,0),MATCH("Segment Name",'Travel Time Calcs'!$B$9:$KC$9,0)),"--")</f>
        <v>--</v>
      </c>
      <c r="N14" s="626" t="str">
        <f xml:space="preserve"> IFERROR(
(INDEX('Travel Time Calcs'!$B$7:$KC$109,MATCH($C14,'Travel Time Calcs'!$B$7:$B$109,0),MATCH("AVG-DIST",'Travel Time Calcs'!$B$8:$KC$8,0))) /
(INDEX('Travel Time Calcs'!$B$7:$KC$109,MATCH($C14,'Travel Time Calcs'!$B$7:$B$109,0),MATCH("AVG-ALL",'Travel Time Calcs'!$B$8:$KC$8,0))*3600*24)/5280*3600,"--")</f>
        <v>--</v>
      </c>
      <c r="O14" s="626" t="str">
        <f xml:space="preserve"> IFERROR(
(INDEX('Travel Time Calcs'!$B$7:$KC$109,MATCH($C14,'Travel Time Calcs'!$B$7:$B$109,0),MATCH("AVG-DIST",'Travel Time Calcs'!$B$8:$KC$8,0))) /
(INDEX('Travel Time Calcs'!$B$7:$KC$109,MATCH($C14,'Travel Time Calcs'!$B$7:$B$109,0),MATCH("AVG-10",'Travel Time Calcs'!$B$8:$KC$8,0))*3600*24)/5280*3600,"--")</f>
        <v>--</v>
      </c>
      <c r="P14" s="626" t="str">
        <f xml:space="preserve"> IFERROR(
(INDEX('Travel Time Calcs'!$B$7:$KC$109,MATCH($C14,'Travel Time Calcs'!$B$7:$B$109,0),MATCH("AVG-DIST",'Travel Time Calcs'!$B$8:$KC$8,0))) /
(INDEX('Travel Time Calcs'!$B$7:$KC$109,MATCH($C14,'Travel Time Calcs'!$B$7:$B$109,0),MATCH("AVG-20",'Travel Time Calcs'!$B$8:$KC$8,0))*3600*24)/5280*3600,"--")</f>
        <v>--</v>
      </c>
      <c r="Q14" s="626" t="str">
        <f xml:space="preserve"> IFERROR(
(INDEX('Travel Time Calcs'!$B$7:$KC$109,MATCH($C14,'Travel Time Calcs'!$B$7:$B$109,0),MATCH("AVG-DIST",'Travel Time Calcs'!$B$8:$KC$8,0))) /
(INDEX('Travel Time Calcs'!$B$7:$KC$109,MATCH($C14,'Travel Time Calcs'!$B$7:$B$109,0),MATCH("AVG-30",'Travel Time Calcs'!$B$8:$KC$8,0))*3600*24)/5280*3600,"--")</f>
        <v>--</v>
      </c>
      <c r="R14" s="626" t="str">
        <f xml:space="preserve"> IFERROR(
(INDEX('Travel Time Calcs'!$B$7:$KC$109,MATCH($C14,'Travel Time Calcs'!$B$7:$B$109,0),MATCH("AVG-DIST",'Travel Time Calcs'!$B$8:$KC$8,0))) /
(INDEX('Travel Time Calcs'!$B$7:$KC$109,MATCH($C14,'Travel Time Calcs'!$B$7:$B$109,0),MATCH("AVG-40",'Travel Time Calcs'!$B$8:$KC$8,0))*3600*24)/5280*3600,"--")</f>
        <v>--</v>
      </c>
      <c r="S14" s="627" t="str">
        <f xml:space="preserve"> IFERROR(
(INDEX('Travel Time Calcs'!$B$7:$KC$109,MATCH($C14,'Travel Time Calcs'!$B$7:$B$109,0),MATCH("AVG-DIST",'Travel Time Calcs'!$B$8:$KC$8,0))) /
(INDEX('Travel Time Calcs'!$B$7:$KC$109,MATCH($C14,'Travel Time Calcs'!$B$7:$B$109,0),MATCH("AVG-60",'Travel Time Calcs'!$B$8:$KC$8,0))*3600*24)/5280*3600,"--")</f>
        <v>--</v>
      </c>
      <c r="T14" s="661"/>
      <c r="U14" s="620">
        <f t="shared" si="3"/>
        <v>105</v>
      </c>
      <c r="V14" s="621" t="str">
        <f>IFERROR(INDEX('Travel Time Calcs'!$B$7:$KC$109,MATCH($C14,'Travel Time Calcs'!$B$7:$B$109,0),MATCH("Segment Name",'Travel Time Calcs'!$B$9:$KC$9,0)),"--")</f>
        <v>--</v>
      </c>
      <c r="W14" s="628" t="str">
        <f>IFERROR(INDEX('Travel Time Calcs'!$B$7:$KC$109,MATCH($C14,'Travel Time Calcs'!$B$7:$B$109,0),MATCH("VEH-ALL",'Travel Time Calcs'!$B$8:$KC$8,0)),"--")</f>
        <v>--</v>
      </c>
      <c r="X14" s="628" t="str">
        <f>IFERROR(INDEX('Travel Time Calcs'!$B$7:$KC$109,MATCH($C14,'Travel Time Calcs'!$B$7:$B$109,0),MATCH("VEH-10",'Travel Time Calcs'!$B$8:$KC$8,0)),"--")</f>
        <v>--</v>
      </c>
      <c r="Y14" s="628" t="str">
        <f>IFERROR(INDEX('Travel Time Calcs'!$B$7:$KC$109,MATCH($C14,'Travel Time Calcs'!$B$7:$B$109,0),MATCH("VEH-31",'Travel Time Calcs'!$B$8:$KC$8,0)),"--")</f>
        <v>--</v>
      </c>
      <c r="Z14" s="628" t="str">
        <f>IFERROR(INDEX('Travel Time Calcs'!$B$7:$KC$109,MATCH($C14,'Travel Time Calcs'!$B$7:$B$109,0),MATCH("VEH-32",'Travel Time Calcs'!$B$8:$KC$8,0)),"--")</f>
        <v>--</v>
      </c>
      <c r="AA14" s="628" t="str">
        <f>IFERROR(INDEX('Travel Time Calcs'!$B$7:$KC$109,MATCH($C14,'Travel Time Calcs'!$B$7:$B$109,0),MATCH("VEH-40",'Travel Time Calcs'!$B$8:$KC$8,0)),"--")</f>
        <v>--</v>
      </c>
      <c r="AB14" s="629" t="str">
        <f>IFERROR(INDEX('Travel Time Calcs'!$B$7:$KC$109,MATCH($C14,'Travel Time Calcs'!$B$7:$B$109,0),MATCH("VEH-60",'Travel Time Calcs'!$B$8:$KC$8,0)),"--")</f>
        <v>--</v>
      </c>
      <c r="AC14"/>
      <c r="AD14" s="620">
        <f t="shared" si="4"/>
        <v>105</v>
      </c>
      <c r="AE14" s="621" t="str">
        <f>IFERROR(INDEX('Travel Time Calcs'!$B$7:$KC$109,MATCH($C14,'Travel Time Calcs'!$B$7:$B$109,0),MATCH("Segment Name",'Travel Time Calcs'!$B$9:$KC$9,0)),"--")</f>
        <v>--</v>
      </c>
      <c r="AF14" s="624" t="str">
        <f>IFERROR(INDEX('Travel Time Calcs'!$B$7:$KC$109,MATCH($C14,'Travel Time Calcs'!$B$7:$B$109,0),MATCH("StdevTime-ALL",'Travel Time Calcs'!$B$8:$KC$8,0)),"--")</f>
        <v>--</v>
      </c>
      <c r="AG14" s="624" t="str">
        <f>IFERROR(INDEX('Travel Time Calcs'!$B$7:$KC$109,MATCH($C14,'Travel Time Calcs'!$B$7:$B$109,0),MATCH("StdevTime-10",'Travel Time Calcs'!$B$8:$KC$8,0)),"--")</f>
        <v>--</v>
      </c>
      <c r="AH14" s="624" t="str">
        <f>IFERROR(INDEX('Travel Time Calcs'!$B$7:$KC$109,MATCH($C14,'Travel Time Calcs'!$B$7:$B$109,0),MATCH("StdevTime-31",'Travel Time Calcs'!$B$8:$KC$8,0)),"--")</f>
        <v>--</v>
      </c>
      <c r="AI14" s="624" t="str">
        <f>IFERROR(INDEX('Travel Time Calcs'!$B$7:$KC$109,MATCH($C14,'Travel Time Calcs'!$B$7:$B$109,0),MATCH("StdevTime-30",'Travel Time Calcs'!$B$8:$KC$8,0)),"--")</f>
        <v>--</v>
      </c>
      <c r="AJ14" s="624" t="str">
        <f>IFERROR(INDEX('Travel Time Calcs'!$B$7:$KC$109,MATCH($C14,'Travel Time Calcs'!$B$7:$B$109,0),MATCH("StdevTime-40",'Travel Time Calcs'!$B$8:$KC$8,0)),"--")</f>
        <v>--</v>
      </c>
      <c r="AK14" s="625" t="str">
        <f>IFERROR(INDEX('Travel Time Calcs'!$B$7:$KC$109,MATCH($C14,'Travel Time Calcs'!$B$7:$B$109,0),MATCH("StdevTime-60",'Travel Time Calcs'!$B$8:$KC$8,0)),"--")</f>
        <v>--</v>
      </c>
      <c r="AL14"/>
      <c r="AM14" s="164"/>
    </row>
    <row r="15" spans="1:39" s="505" customFormat="1" x14ac:dyDescent="0.25">
      <c r="A15" s="301" t="str">
        <f t="shared" si="0"/>
        <v>H</v>
      </c>
      <c r="B15" s="919">
        <f t="shared" ca="1" si="1"/>
        <v>1</v>
      </c>
      <c r="C15" s="620">
        <f>'Travel Time Calibration'!C18</f>
        <v>0</v>
      </c>
      <c r="D15" s="621" t="str">
        <f>IFERROR(INDEX('Travel Time Calcs'!$B$7:$KC$109,MATCH($C15,'Travel Time Calcs'!$B$7:$B$109,0),MATCH("Segment Name",'Travel Time Calcs'!$B$9:$KC$9,0)),"--")</f>
        <v>--</v>
      </c>
      <c r="E15" s="624" t="str">
        <f>IFERROR(INDEX('Travel Time Calcs'!$B$7:$KC$109,MATCH($C15,'Travel Time Calcs'!$B$7:$B$109,0),MATCH("AVG-ALL",'Travel Time Calcs'!$B$8:$KC$8,0)),"--")</f>
        <v>--</v>
      </c>
      <c r="F15" s="624" t="str">
        <f>IFERROR(INDEX('Travel Time Calcs'!$B$7:$KC$109,MATCH($C15,'Travel Time Calcs'!$B$7:$B$109,0),MATCH("AVG-10",'Travel Time Calcs'!$B$8:$KC$8,0)),"--")</f>
        <v>--</v>
      </c>
      <c r="G15" s="624" t="str">
        <f>IFERROR(INDEX('Travel Time Calcs'!$B$7:$KC$109,MATCH($C15,'Travel Time Calcs'!$B$7:$B$109,0),MATCH("AVG-20",'Travel Time Calcs'!$B$8:$KC$8,0)),"--")</f>
        <v>--</v>
      </c>
      <c r="H15" s="624" t="str">
        <f>IFERROR(INDEX('Travel Time Calcs'!$B$7:$KC$109,MATCH($C15,'Travel Time Calcs'!$B$7:$B$109,0),MATCH("AVG-30",'Travel Time Calcs'!$B$8:$KC$8,0)),"--")</f>
        <v>--</v>
      </c>
      <c r="I15" s="624" t="str">
        <f>IFERROR(INDEX('Travel Time Calcs'!$B$7:$KC$109,MATCH($C15,'Travel Time Calcs'!$B$7:$B$109,0),MATCH("AVG-40",'Travel Time Calcs'!$B$8:$KC$8,0)),"--")</f>
        <v>--</v>
      </c>
      <c r="J15" s="625" t="str">
        <f>IFERROR(INDEX('Travel Time Calcs'!$B$7:$KC$109,MATCH($C15,'Travel Time Calcs'!$B$7:$B$109,0),MATCH("AVG-60",'Travel Time Calcs'!$B$8:$KC$8,0)),"--")</f>
        <v>--</v>
      </c>
      <c r="K15"/>
      <c r="L15" s="620">
        <f t="shared" si="2"/>
        <v>0</v>
      </c>
      <c r="M15" s="621" t="str">
        <f>IFERROR(INDEX('Travel Time Calcs'!$B$7:$KC$109,MATCH($C15,'Travel Time Calcs'!$B$7:$B$109,0),MATCH("Segment Name",'Travel Time Calcs'!$B$9:$KC$9,0)),"--")</f>
        <v>--</v>
      </c>
      <c r="N15" s="626" t="str">
        <f xml:space="preserve"> IFERROR(
(INDEX('Travel Time Calcs'!$B$7:$KC$109,MATCH($C15,'Travel Time Calcs'!$B$7:$B$109,0),MATCH("AVG-DIST",'Travel Time Calcs'!$B$8:$KC$8,0))) /
(INDEX('Travel Time Calcs'!$B$7:$KC$109,MATCH($C15,'Travel Time Calcs'!$B$7:$B$109,0),MATCH("AVG-ALL",'Travel Time Calcs'!$B$8:$KC$8,0))*3600*24)/5280*3600,"--")</f>
        <v>--</v>
      </c>
      <c r="O15" s="626" t="str">
        <f xml:space="preserve"> IFERROR(
(INDEX('Travel Time Calcs'!$B$7:$KC$109,MATCH($C15,'Travel Time Calcs'!$B$7:$B$109,0),MATCH("AVG-DIST",'Travel Time Calcs'!$B$8:$KC$8,0))) /
(INDEX('Travel Time Calcs'!$B$7:$KC$109,MATCH($C15,'Travel Time Calcs'!$B$7:$B$109,0),MATCH("AVG-10",'Travel Time Calcs'!$B$8:$KC$8,0))*3600*24)/5280*3600,"--")</f>
        <v>--</v>
      </c>
      <c r="P15" s="626" t="str">
        <f xml:space="preserve"> IFERROR(
(INDEX('Travel Time Calcs'!$B$7:$KC$109,MATCH($C15,'Travel Time Calcs'!$B$7:$B$109,0),MATCH("AVG-DIST",'Travel Time Calcs'!$B$8:$KC$8,0))) /
(INDEX('Travel Time Calcs'!$B$7:$KC$109,MATCH($C15,'Travel Time Calcs'!$B$7:$B$109,0),MATCH("AVG-20",'Travel Time Calcs'!$B$8:$KC$8,0))*3600*24)/5280*3600,"--")</f>
        <v>--</v>
      </c>
      <c r="Q15" s="626" t="str">
        <f xml:space="preserve"> IFERROR(
(INDEX('Travel Time Calcs'!$B$7:$KC$109,MATCH($C15,'Travel Time Calcs'!$B$7:$B$109,0),MATCH("AVG-DIST",'Travel Time Calcs'!$B$8:$KC$8,0))) /
(INDEX('Travel Time Calcs'!$B$7:$KC$109,MATCH($C15,'Travel Time Calcs'!$B$7:$B$109,0),MATCH("AVG-30",'Travel Time Calcs'!$B$8:$KC$8,0))*3600*24)/5280*3600,"--")</f>
        <v>--</v>
      </c>
      <c r="R15" s="626" t="str">
        <f xml:space="preserve"> IFERROR(
(INDEX('Travel Time Calcs'!$B$7:$KC$109,MATCH($C15,'Travel Time Calcs'!$B$7:$B$109,0),MATCH("AVG-DIST",'Travel Time Calcs'!$B$8:$KC$8,0))) /
(INDEX('Travel Time Calcs'!$B$7:$KC$109,MATCH($C15,'Travel Time Calcs'!$B$7:$B$109,0),MATCH("AVG-40",'Travel Time Calcs'!$B$8:$KC$8,0))*3600*24)/5280*3600,"--")</f>
        <v>--</v>
      </c>
      <c r="S15" s="627" t="str">
        <f xml:space="preserve"> IFERROR(
(INDEX('Travel Time Calcs'!$B$7:$KC$109,MATCH($C15,'Travel Time Calcs'!$B$7:$B$109,0),MATCH("AVG-DIST",'Travel Time Calcs'!$B$8:$KC$8,0))) /
(INDEX('Travel Time Calcs'!$B$7:$KC$109,MATCH($C15,'Travel Time Calcs'!$B$7:$B$109,0),MATCH("AVG-60",'Travel Time Calcs'!$B$8:$KC$8,0))*3600*24)/5280*3600,"--")</f>
        <v>--</v>
      </c>
      <c r="T15" s="661"/>
      <c r="U15" s="620">
        <f t="shared" si="3"/>
        <v>0</v>
      </c>
      <c r="V15" s="621" t="str">
        <f>IFERROR(INDEX('Travel Time Calcs'!$B$7:$KC$109,MATCH($C15,'Travel Time Calcs'!$B$7:$B$109,0),MATCH("Segment Name",'Travel Time Calcs'!$B$9:$KC$9,0)),"--")</f>
        <v>--</v>
      </c>
      <c r="W15" s="628" t="str">
        <f>IFERROR(INDEX('Travel Time Calcs'!$B$7:$KC$109,MATCH($C15,'Travel Time Calcs'!$B$7:$B$109,0),MATCH("VEH-ALL",'Travel Time Calcs'!$B$8:$KC$8,0)),"--")</f>
        <v>--</v>
      </c>
      <c r="X15" s="628" t="str">
        <f>IFERROR(INDEX('Travel Time Calcs'!$B$7:$KC$109,MATCH($C15,'Travel Time Calcs'!$B$7:$B$109,0),MATCH("VEH-10",'Travel Time Calcs'!$B$8:$KC$8,0)),"--")</f>
        <v>--</v>
      </c>
      <c r="Y15" s="628" t="str">
        <f>IFERROR(INDEX('Travel Time Calcs'!$B$7:$KC$109,MATCH($C15,'Travel Time Calcs'!$B$7:$B$109,0),MATCH("VEH-31",'Travel Time Calcs'!$B$8:$KC$8,0)),"--")</f>
        <v>--</v>
      </c>
      <c r="Z15" s="628" t="str">
        <f>IFERROR(INDEX('Travel Time Calcs'!$B$7:$KC$109,MATCH($C15,'Travel Time Calcs'!$B$7:$B$109,0),MATCH("VEH-32",'Travel Time Calcs'!$B$8:$KC$8,0)),"--")</f>
        <v>--</v>
      </c>
      <c r="AA15" s="628" t="str">
        <f>IFERROR(INDEX('Travel Time Calcs'!$B$7:$KC$109,MATCH($C15,'Travel Time Calcs'!$B$7:$B$109,0),MATCH("VEH-40",'Travel Time Calcs'!$B$8:$KC$8,0)),"--")</f>
        <v>--</v>
      </c>
      <c r="AB15" s="629" t="str">
        <f>IFERROR(INDEX('Travel Time Calcs'!$B$7:$KC$109,MATCH($C15,'Travel Time Calcs'!$B$7:$B$109,0),MATCH("VEH-60",'Travel Time Calcs'!$B$8:$KC$8,0)),"--")</f>
        <v>--</v>
      </c>
      <c r="AC15"/>
      <c r="AD15" s="620">
        <f t="shared" si="4"/>
        <v>0</v>
      </c>
      <c r="AE15" s="621" t="str">
        <f>IFERROR(INDEX('Travel Time Calcs'!$B$7:$KC$109,MATCH($C15,'Travel Time Calcs'!$B$7:$B$109,0),MATCH("Segment Name",'Travel Time Calcs'!$B$9:$KC$9,0)),"--")</f>
        <v>--</v>
      </c>
      <c r="AF15" s="624" t="str">
        <f>IFERROR(INDEX('Travel Time Calcs'!$B$7:$KC$109,MATCH($C15,'Travel Time Calcs'!$B$7:$B$109,0),MATCH("StdevTime-ALL",'Travel Time Calcs'!$B$8:$KC$8,0)),"--")</f>
        <v>--</v>
      </c>
      <c r="AG15" s="624" t="str">
        <f>IFERROR(INDEX('Travel Time Calcs'!$B$7:$KC$109,MATCH($C15,'Travel Time Calcs'!$B$7:$B$109,0),MATCH("StdevTime-10",'Travel Time Calcs'!$B$8:$KC$8,0)),"--")</f>
        <v>--</v>
      </c>
      <c r="AH15" s="624" t="str">
        <f>IFERROR(INDEX('Travel Time Calcs'!$B$7:$KC$109,MATCH($C15,'Travel Time Calcs'!$B$7:$B$109,0),MATCH("StdevTime-31",'Travel Time Calcs'!$B$8:$KC$8,0)),"--")</f>
        <v>--</v>
      </c>
      <c r="AI15" s="624" t="str">
        <f>IFERROR(INDEX('Travel Time Calcs'!$B$7:$KC$109,MATCH($C15,'Travel Time Calcs'!$B$7:$B$109,0),MATCH("StdevTime-30",'Travel Time Calcs'!$B$8:$KC$8,0)),"--")</f>
        <v>--</v>
      </c>
      <c r="AJ15" s="624" t="str">
        <f>IFERROR(INDEX('Travel Time Calcs'!$B$7:$KC$109,MATCH($C15,'Travel Time Calcs'!$B$7:$B$109,0),MATCH("StdevTime-40",'Travel Time Calcs'!$B$8:$KC$8,0)),"--")</f>
        <v>--</v>
      </c>
      <c r="AK15" s="625" t="str">
        <f>IFERROR(INDEX('Travel Time Calcs'!$B$7:$KC$109,MATCH($C15,'Travel Time Calcs'!$B$7:$B$109,0),MATCH("StdevTime-60",'Travel Time Calcs'!$B$8:$KC$8,0)),"--")</f>
        <v>--</v>
      </c>
      <c r="AL15"/>
      <c r="AM15" s="164"/>
    </row>
    <row r="16" spans="1:39" s="505" customFormat="1" x14ac:dyDescent="0.25">
      <c r="A16" s="301" t="str">
        <f t="shared" si="0"/>
        <v>H</v>
      </c>
      <c r="B16" s="919">
        <f t="shared" ca="1" si="1"/>
        <v>1</v>
      </c>
      <c r="C16" s="620">
        <f>'Travel Time Calibration'!C19</f>
        <v>0</v>
      </c>
      <c r="D16" s="621" t="str">
        <f>IFERROR(INDEX('Travel Time Calcs'!$B$7:$KC$109,MATCH($C16,'Travel Time Calcs'!$B$7:$B$109,0),MATCH("Segment Name",'Travel Time Calcs'!$B$9:$KC$9,0)),"--")</f>
        <v>--</v>
      </c>
      <c r="E16" s="624" t="str">
        <f>IFERROR(INDEX('Travel Time Calcs'!$B$7:$KC$109,MATCH($C16,'Travel Time Calcs'!$B$7:$B$109,0),MATCH("AVG-ALL",'Travel Time Calcs'!$B$8:$KC$8,0)),"--")</f>
        <v>--</v>
      </c>
      <c r="F16" s="624" t="str">
        <f>IFERROR(INDEX('Travel Time Calcs'!$B$7:$KC$109,MATCH($C16,'Travel Time Calcs'!$B$7:$B$109,0),MATCH("AVG-10",'Travel Time Calcs'!$B$8:$KC$8,0)),"--")</f>
        <v>--</v>
      </c>
      <c r="G16" s="624" t="str">
        <f>IFERROR(INDEX('Travel Time Calcs'!$B$7:$KC$109,MATCH($C16,'Travel Time Calcs'!$B$7:$B$109,0),MATCH("AVG-20",'Travel Time Calcs'!$B$8:$KC$8,0)),"--")</f>
        <v>--</v>
      </c>
      <c r="H16" s="624" t="str">
        <f>IFERROR(INDEX('Travel Time Calcs'!$B$7:$KC$109,MATCH($C16,'Travel Time Calcs'!$B$7:$B$109,0),MATCH("AVG-30",'Travel Time Calcs'!$B$8:$KC$8,0)),"--")</f>
        <v>--</v>
      </c>
      <c r="I16" s="624" t="str">
        <f>IFERROR(INDEX('Travel Time Calcs'!$B$7:$KC$109,MATCH($C16,'Travel Time Calcs'!$B$7:$B$109,0),MATCH("AVG-40",'Travel Time Calcs'!$B$8:$KC$8,0)),"--")</f>
        <v>--</v>
      </c>
      <c r="J16" s="625" t="str">
        <f>IFERROR(INDEX('Travel Time Calcs'!$B$7:$KC$109,MATCH($C16,'Travel Time Calcs'!$B$7:$B$109,0),MATCH("AVG-60",'Travel Time Calcs'!$B$8:$KC$8,0)),"--")</f>
        <v>--</v>
      </c>
      <c r="K16"/>
      <c r="L16" s="620">
        <f t="shared" si="2"/>
        <v>0</v>
      </c>
      <c r="M16" s="621" t="str">
        <f>IFERROR(INDEX('Travel Time Calcs'!$B$7:$KC$109,MATCH($C16,'Travel Time Calcs'!$B$7:$B$109,0),MATCH("Segment Name",'Travel Time Calcs'!$B$9:$KC$9,0)),"--")</f>
        <v>--</v>
      </c>
      <c r="N16" s="626" t="str">
        <f xml:space="preserve"> IFERROR(
(INDEX('Travel Time Calcs'!$B$7:$KC$109,MATCH($C16,'Travel Time Calcs'!$B$7:$B$109,0),MATCH("AVG-DIST",'Travel Time Calcs'!$B$8:$KC$8,0))) /
(INDEX('Travel Time Calcs'!$B$7:$KC$109,MATCH($C16,'Travel Time Calcs'!$B$7:$B$109,0),MATCH("AVG-ALL",'Travel Time Calcs'!$B$8:$KC$8,0))*3600*24)/5280*3600,"--")</f>
        <v>--</v>
      </c>
      <c r="O16" s="626" t="str">
        <f xml:space="preserve"> IFERROR(
(INDEX('Travel Time Calcs'!$B$7:$KC$109,MATCH($C16,'Travel Time Calcs'!$B$7:$B$109,0),MATCH("AVG-DIST",'Travel Time Calcs'!$B$8:$KC$8,0))) /
(INDEX('Travel Time Calcs'!$B$7:$KC$109,MATCH($C16,'Travel Time Calcs'!$B$7:$B$109,0),MATCH("AVG-10",'Travel Time Calcs'!$B$8:$KC$8,0))*3600*24)/5280*3600,"--")</f>
        <v>--</v>
      </c>
      <c r="P16" s="626" t="str">
        <f xml:space="preserve"> IFERROR(
(INDEX('Travel Time Calcs'!$B$7:$KC$109,MATCH($C16,'Travel Time Calcs'!$B$7:$B$109,0),MATCH("AVG-DIST",'Travel Time Calcs'!$B$8:$KC$8,0))) /
(INDEX('Travel Time Calcs'!$B$7:$KC$109,MATCH($C16,'Travel Time Calcs'!$B$7:$B$109,0),MATCH("AVG-20",'Travel Time Calcs'!$B$8:$KC$8,0))*3600*24)/5280*3600,"--")</f>
        <v>--</v>
      </c>
      <c r="Q16" s="626" t="str">
        <f xml:space="preserve"> IFERROR(
(INDEX('Travel Time Calcs'!$B$7:$KC$109,MATCH($C16,'Travel Time Calcs'!$B$7:$B$109,0),MATCH("AVG-DIST",'Travel Time Calcs'!$B$8:$KC$8,0))) /
(INDEX('Travel Time Calcs'!$B$7:$KC$109,MATCH($C16,'Travel Time Calcs'!$B$7:$B$109,0),MATCH("AVG-30",'Travel Time Calcs'!$B$8:$KC$8,0))*3600*24)/5280*3600,"--")</f>
        <v>--</v>
      </c>
      <c r="R16" s="626" t="str">
        <f xml:space="preserve"> IFERROR(
(INDEX('Travel Time Calcs'!$B$7:$KC$109,MATCH($C16,'Travel Time Calcs'!$B$7:$B$109,0),MATCH("AVG-DIST",'Travel Time Calcs'!$B$8:$KC$8,0))) /
(INDEX('Travel Time Calcs'!$B$7:$KC$109,MATCH($C16,'Travel Time Calcs'!$B$7:$B$109,0),MATCH("AVG-40",'Travel Time Calcs'!$B$8:$KC$8,0))*3600*24)/5280*3600,"--")</f>
        <v>--</v>
      </c>
      <c r="S16" s="627" t="str">
        <f xml:space="preserve"> IFERROR(
(INDEX('Travel Time Calcs'!$B$7:$KC$109,MATCH($C16,'Travel Time Calcs'!$B$7:$B$109,0),MATCH("AVG-DIST",'Travel Time Calcs'!$B$8:$KC$8,0))) /
(INDEX('Travel Time Calcs'!$B$7:$KC$109,MATCH($C16,'Travel Time Calcs'!$B$7:$B$109,0),MATCH("AVG-60",'Travel Time Calcs'!$B$8:$KC$8,0))*3600*24)/5280*3600,"--")</f>
        <v>--</v>
      </c>
      <c r="T16" s="661"/>
      <c r="U16" s="620">
        <f t="shared" si="3"/>
        <v>0</v>
      </c>
      <c r="V16" s="621" t="str">
        <f>IFERROR(INDEX('Travel Time Calcs'!$B$7:$KC$109,MATCH($C16,'Travel Time Calcs'!$B$7:$B$109,0),MATCH("Segment Name",'Travel Time Calcs'!$B$9:$KC$9,0)),"--")</f>
        <v>--</v>
      </c>
      <c r="W16" s="628" t="str">
        <f>IFERROR(INDEX('Travel Time Calcs'!$B$7:$KC$109,MATCH($C16,'Travel Time Calcs'!$B$7:$B$109,0),MATCH("VEH-ALL",'Travel Time Calcs'!$B$8:$KC$8,0)),"--")</f>
        <v>--</v>
      </c>
      <c r="X16" s="628" t="str">
        <f>IFERROR(INDEX('Travel Time Calcs'!$B$7:$KC$109,MATCH($C16,'Travel Time Calcs'!$B$7:$B$109,0),MATCH("VEH-10",'Travel Time Calcs'!$B$8:$KC$8,0)),"--")</f>
        <v>--</v>
      </c>
      <c r="Y16" s="628" t="str">
        <f>IFERROR(INDEX('Travel Time Calcs'!$B$7:$KC$109,MATCH($C16,'Travel Time Calcs'!$B$7:$B$109,0),MATCH("VEH-31",'Travel Time Calcs'!$B$8:$KC$8,0)),"--")</f>
        <v>--</v>
      </c>
      <c r="Z16" s="628" t="str">
        <f>IFERROR(INDEX('Travel Time Calcs'!$B$7:$KC$109,MATCH($C16,'Travel Time Calcs'!$B$7:$B$109,0),MATCH("VEH-32",'Travel Time Calcs'!$B$8:$KC$8,0)),"--")</f>
        <v>--</v>
      </c>
      <c r="AA16" s="628" t="str">
        <f>IFERROR(INDEX('Travel Time Calcs'!$B$7:$KC$109,MATCH($C16,'Travel Time Calcs'!$B$7:$B$109,0),MATCH("VEH-40",'Travel Time Calcs'!$B$8:$KC$8,0)),"--")</f>
        <v>--</v>
      </c>
      <c r="AB16" s="629" t="str">
        <f>IFERROR(INDEX('Travel Time Calcs'!$B$7:$KC$109,MATCH($C16,'Travel Time Calcs'!$B$7:$B$109,0),MATCH("VEH-60",'Travel Time Calcs'!$B$8:$KC$8,0)),"--")</f>
        <v>--</v>
      </c>
      <c r="AC16"/>
      <c r="AD16" s="620">
        <f t="shared" si="4"/>
        <v>0</v>
      </c>
      <c r="AE16" s="621" t="str">
        <f>IFERROR(INDEX('Travel Time Calcs'!$B$7:$KC$109,MATCH($C16,'Travel Time Calcs'!$B$7:$B$109,0),MATCH("Segment Name",'Travel Time Calcs'!$B$9:$KC$9,0)),"--")</f>
        <v>--</v>
      </c>
      <c r="AF16" s="624" t="str">
        <f>IFERROR(INDEX('Travel Time Calcs'!$B$7:$KC$109,MATCH($C16,'Travel Time Calcs'!$B$7:$B$109,0),MATCH("StdevTime-ALL",'Travel Time Calcs'!$B$8:$KC$8,0)),"--")</f>
        <v>--</v>
      </c>
      <c r="AG16" s="624" t="str">
        <f>IFERROR(INDEX('Travel Time Calcs'!$B$7:$KC$109,MATCH($C16,'Travel Time Calcs'!$B$7:$B$109,0),MATCH("StdevTime-10",'Travel Time Calcs'!$B$8:$KC$8,0)),"--")</f>
        <v>--</v>
      </c>
      <c r="AH16" s="624" t="str">
        <f>IFERROR(INDEX('Travel Time Calcs'!$B$7:$KC$109,MATCH($C16,'Travel Time Calcs'!$B$7:$B$109,0),MATCH("StdevTime-31",'Travel Time Calcs'!$B$8:$KC$8,0)),"--")</f>
        <v>--</v>
      </c>
      <c r="AI16" s="624" t="str">
        <f>IFERROR(INDEX('Travel Time Calcs'!$B$7:$KC$109,MATCH($C16,'Travel Time Calcs'!$B$7:$B$109,0),MATCH("StdevTime-30",'Travel Time Calcs'!$B$8:$KC$8,0)),"--")</f>
        <v>--</v>
      </c>
      <c r="AJ16" s="624" t="str">
        <f>IFERROR(INDEX('Travel Time Calcs'!$B$7:$KC$109,MATCH($C16,'Travel Time Calcs'!$B$7:$B$109,0),MATCH("StdevTime-40",'Travel Time Calcs'!$B$8:$KC$8,0)),"--")</f>
        <v>--</v>
      </c>
      <c r="AK16" s="625" t="str">
        <f>IFERROR(INDEX('Travel Time Calcs'!$B$7:$KC$109,MATCH($C16,'Travel Time Calcs'!$B$7:$B$109,0),MATCH("StdevTime-60",'Travel Time Calcs'!$B$8:$KC$8,0)),"--")</f>
        <v>--</v>
      </c>
      <c r="AL16"/>
      <c r="AM16" s="164"/>
    </row>
    <row r="17" spans="1:39" s="505" customFormat="1" x14ac:dyDescent="0.25">
      <c r="A17" s="301" t="str">
        <f t="shared" si="0"/>
        <v>H</v>
      </c>
      <c r="B17" s="919">
        <f t="shared" ca="1" si="1"/>
        <v>1</v>
      </c>
      <c r="C17" s="620">
        <f>'Travel Time Calibration'!C20</f>
        <v>0</v>
      </c>
      <c r="D17" s="621" t="str">
        <f>IFERROR(INDEX('Travel Time Calcs'!$B$7:$KC$109,MATCH($C17,'Travel Time Calcs'!$B$7:$B$109,0),MATCH("Segment Name",'Travel Time Calcs'!$B$9:$KC$9,0)),"--")</f>
        <v>--</v>
      </c>
      <c r="E17" s="624" t="str">
        <f>IFERROR(INDEX('Travel Time Calcs'!$B$7:$KC$109,MATCH($C17,'Travel Time Calcs'!$B$7:$B$109,0),MATCH("AVG-ALL",'Travel Time Calcs'!$B$8:$KC$8,0)),"--")</f>
        <v>--</v>
      </c>
      <c r="F17" s="624" t="str">
        <f>IFERROR(INDEX('Travel Time Calcs'!$B$7:$KC$109,MATCH($C17,'Travel Time Calcs'!$B$7:$B$109,0),MATCH("AVG-10",'Travel Time Calcs'!$B$8:$KC$8,0)),"--")</f>
        <v>--</v>
      </c>
      <c r="G17" s="624" t="str">
        <f>IFERROR(INDEX('Travel Time Calcs'!$B$7:$KC$109,MATCH($C17,'Travel Time Calcs'!$B$7:$B$109,0),MATCH("AVG-20",'Travel Time Calcs'!$B$8:$KC$8,0)),"--")</f>
        <v>--</v>
      </c>
      <c r="H17" s="624" t="str">
        <f>IFERROR(INDEX('Travel Time Calcs'!$B$7:$KC$109,MATCH($C17,'Travel Time Calcs'!$B$7:$B$109,0),MATCH("AVG-30",'Travel Time Calcs'!$B$8:$KC$8,0)),"--")</f>
        <v>--</v>
      </c>
      <c r="I17" s="624" t="str">
        <f>IFERROR(INDEX('Travel Time Calcs'!$B$7:$KC$109,MATCH($C17,'Travel Time Calcs'!$B$7:$B$109,0),MATCH("AVG-40",'Travel Time Calcs'!$B$8:$KC$8,0)),"--")</f>
        <v>--</v>
      </c>
      <c r="J17" s="625" t="str">
        <f>IFERROR(INDEX('Travel Time Calcs'!$B$7:$KC$109,MATCH($C17,'Travel Time Calcs'!$B$7:$B$109,0),MATCH("AVG-60",'Travel Time Calcs'!$B$8:$KC$8,0)),"--")</f>
        <v>--</v>
      </c>
      <c r="K17"/>
      <c r="L17" s="620">
        <f t="shared" si="2"/>
        <v>0</v>
      </c>
      <c r="M17" s="621" t="str">
        <f>IFERROR(INDEX('Travel Time Calcs'!$B$7:$KC$109,MATCH($C17,'Travel Time Calcs'!$B$7:$B$109,0),MATCH("Segment Name",'Travel Time Calcs'!$B$9:$KC$9,0)),"--")</f>
        <v>--</v>
      </c>
      <c r="N17" s="626" t="str">
        <f xml:space="preserve"> IFERROR(
(INDEX('Travel Time Calcs'!$B$7:$KC$109,MATCH($C17,'Travel Time Calcs'!$B$7:$B$109,0),MATCH("AVG-DIST",'Travel Time Calcs'!$B$8:$KC$8,0))) /
(INDEX('Travel Time Calcs'!$B$7:$KC$109,MATCH($C17,'Travel Time Calcs'!$B$7:$B$109,0),MATCH("AVG-ALL",'Travel Time Calcs'!$B$8:$KC$8,0))*3600*24)/5280*3600,"--")</f>
        <v>--</v>
      </c>
      <c r="O17" s="626" t="str">
        <f xml:space="preserve"> IFERROR(
(INDEX('Travel Time Calcs'!$B$7:$KC$109,MATCH($C17,'Travel Time Calcs'!$B$7:$B$109,0),MATCH("AVG-DIST",'Travel Time Calcs'!$B$8:$KC$8,0))) /
(INDEX('Travel Time Calcs'!$B$7:$KC$109,MATCH($C17,'Travel Time Calcs'!$B$7:$B$109,0),MATCH("AVG-10",'Travel Time Calcs'!$B$8:$KC$8,0))*3600*24)/5280*3600,"--")</f>
        <v>--</v>
      </c>
      <c r="P17" s="626" t="str">
        <f xml:space="preserve"> IFERROR(
(INDEX('Travel Time Calcs'!$B$7:$KC$109,MATCH($C17,'Travel Time Calcs'!$B$7:$B$109,0),MATCH("AVG-DIST",'Travel Time Calcs'!$B$8:$KC$8,0))) /
(INDEX('Travel Time Calcs'!$B$7:$KC$109,MATCH($C17,'Travel Time Calcs'!$B$7:$B$109,0),MATCH("AVG-20",'Travel Time Calcs'!$B$8:$KC$8,0))*3600*24)/5280*3600,"--")</f>
        <v>--</v>
      </c>
      <c r="Q17" s="626" t="str">
        <f xml:space="preserve"> IFERROR(
(INDEX('Travel Time Calcs'!$B$7:$KC$109,MATCH($C17,'Travel Time Calcs'!$B$7:$B$109,0),MATCH("AVG-DIST",'Travel Time Calcs'!$B$8:$KC$8,0))) /
(INDEX('Travel Time Calcs'!$B$7:$KC$109,MATCH($C17,'Travel Time Calcs'!$B$7:$B$109,0),MATCH("AVG-30",'Travel Time Calcs'!$B$8:$KC$8,0))*3600*24)/5280*3600,"--")</f>
        <v>--</v>
      </c>
      <c r="R17" s="626" t="str">
        <f xml:space="preserve"> IFERROR(
(INDEX('Travel Time Calcs'!$B$7:$KC$109,MATCH($C17,'Travel Time Calcs'!$B$7:$B$109,0),MATCH("AVG-DIST",'Travel Time Calcs'!$B$8:$KC$8,0))) /
(INDEX('Travel Time Calcs'!$B$7:$KC$109,MATCH($C17,'Travel Time Calcs'!$B$7:$B$109,0),MATCH("AVG-40",'Travel Time Calcs'!$B$8:$KC$8,0))*3600*24)/5280*3600,"--")</f>
        <v>--</v>
      </c>
      <c r="S17" s="627" t="str">
        <f xml:space="preserve"> IFERROR(
(INDEX('Travel Time Calcs'!$B$7:$KC$109,MATCH($C17,'Travel Time Calcs'!$B$7:$B$109,0),MATCH("AVG-DIST",'Travel Time Calcs'!$B$8:$KC$8,0))) /
(INDEX('Travel Time Calcs'!$B$7:$KC$109,MATCH($C17,'Travel Time Calcs'!$B$7:$B$109,0),MATCH("AVG-60",'Travel Time Calcs'!$B$8:$KC$8,0))*3600*24)/5280*3600,"--")</f>
        <v>--</v>
      </c>
      <c r="T17" s="661"/>
      <c r="U17" s="620">
        <f t="shared" si="3"/>
        <v>0</v>
      </c>
      <c r="V17" s="621" t="str">
        <f>IFERROR(INDEX('Travel Time Calcs'!$B$7:$KC$109,MATCH($C17,'Travel Time Calcs'!$B$7:$B$109,0),MATCH("Segment Name",'Travel Time Calcs'!$B$9:$KC$9,0)),"--")</f>
        <v>--</v>
      </c>
      <c r="W17" s="628" t="str">
        <f>IFERROR(INDEX('Travel Time Calcs'!$B$7:$KC$109,MATCH($C17,'Travel Time Calcs'!$B$7:$B$109,0),MATCH("VEH-ALL",'Travel Time Calcs'!$B$8:$KC$8,0)),"--")</f>
        <v>--</v>
      </c>
      <c r="X17" s="628" t="str">
        <f>IFERROR(INDEX('Travel Time Calcs'!$B$7:$KC$109,MATCH($C17,'Travel Time Calcs'!$B$7:$B$109,0),MATCH("VEH-10",'Travel Time Calcs'!$B$8:$KC$8,0)),"--")</f>
        <v>--</v>
      </c>
      <c r="Y17" s="628" t="str">
        <f>IFERROR(INDEX('Travel Time Calcs'!$B$7:$KC$109,MATCH($C17,'Travel Time Calcs'!$B$7:$B$109,0),MATCH("VEH-31",'Travel Time Calcs'!$B$8:$KC$8,0)),"--")</f>
        <v>--</v>
      </c>
      <c r="Z17" s="628" t="str">
        <f>IFERROR(INDEX('Travel Time Calcs'!$B$7:$KC$109,MATCH($C17,'Travel Time Calcs'!$B$7:$B$109,0),MATCH("VEH-32",'Travel Time Calcs'!$B$8:$KC$8,0)),"--")</f>
        <v>--</v>
      </c>
      <c r="AA17" s="628" t="str">
        <f>IFERROR(INDEX('Travel Time Calcs'!$B$7:$KC$109,MATCH($C17,'Travel Time Calcs'!$B$7:$B$109,0),MATCH("VEH-40",'Travel Time Calcs'!$B$8:$KC$8,0)),"--")</f>
        <v>--</v>
      </c>
      <c r="AB17" s="629" t="str">
        <f>IFERROR(INDEX('Travel Time Calcs'!$B$7:$KC$109,MATCH($C17,'Travel Time Calcs'!$B$7:$B$109,0),MATCH("VEH-60",'Travel Time Calcs'!$B$8:$KC$8,0)),"--")</f>
        <v>--</v>
      </c>
      <c r="AC17"/>
      <c r="AD17" s="620">
        <f t="shared" si="4"/>
        <v>0</v>
      </c>
      <c r="AE17" s="621" t="str">
        <f>IFERROR(INDEX('Travel Time Calcs'!$B$7:$KC$109,MATCH($C17,'Travel Time Calcs'!$B$7:$B$109,0),MATCH("Segment Name",'Travel Time Calcs'!$B$9:$KC$9,0)),"--")</f>
        <v>--</v>
      </c>
      <c r="AF17" s="624" t="str">
        <f>IFERROR(INDEX('Travel Time Calcs'!$B$7:$KC$109,MATCH($C17,'Travel Time Calcs'!$B$7:$B$109,0),MATCH("StdevTime-ALL",'Travel Time Calcs'!$B$8:$KC$8,0)),"--")</f>
        <v>--</v>
      </c>
      <c r="AG17" s="624" t="str">
        <f>IFERROR(INDEX('Travel Time Calcs'!$B$7:$KC$109,MATCH($C17,'Travel Time Calcs'!$B$7:$B$109,0),MATCH("StdevTime-10",'Travel Time Calcs'!$B$8:$KC$8,0)),"--")</f>
        <v>--</v>
      </c>
      <c r="AH17" s="624" t="str">
        <f>IFERROR(INDEX('Travel Time Calcs'!$B$7:$KC$109,MATCH($C17,'Travel Time Calcs'!$B$7:$B$109,0),MATCH("StdevTime-31",'Travel Time Calcs'!$B$8:$KC$8,0)),"--")</f>
        <v>--</v>
      </c>
      <c r="AI17" s="624" t="str">
        <f>IFERROR(INDEX('Travel Time Calcs'!$B$7:$KC$109,MATCH($C17,'Travel Time Calcs'!$B$7:$B$109,0),MATCH("StdevTime-30",'Travel Time Calcs'!$B$8:$KC$8,0)),"--")</f>
        <v>--</v>
      </c>
      <c r="AJ17" s="624" t="str">
        <f>IFERROR(INDEX('Travel Time Calcs'!$B$7:$KC$109,MATCH($C17,'Travel Time Calcs'!$B$7:$B$109,0),MATCH("StdevTime-40",'Travel Time Calcs'!$B$8:$KC$8,0)),"--")</f>
        <v>--</v>
      </c>
      <c r="AK17" s="625" t="str">
        <f>IFERROR(INDEX('Travel Time Calcs'!$B$7:$KC$109,MATCH($C17,'Travel Time Calcs'!$B$7:$B$109,0),MATCH("StdevTime-60",'Travel Time Calcs'!$B$8:$KC$8,0)),"--")</f>
        <v>--</v>
      </c>
      <c r="AL17"/>
      <c r="AM17" s="164"/>
    </row>
    <row r="18" spans="1:39" s="505" customFormat="1" x14ac:dyDescent="0.25">
      <c r="A18" s="301" t="str">
        <f t="shared" si="0"/>
        <v>H</v>
      </c>
      <c r="B18" s="919">
        <f t="shared" ca="1" si="1"/>
        <v>1</v>
      </c>
      <c r="C18" s="620">
        <f>'Travel Time Calibration'!C21</f>
        <v>0</v>
      </c>
      <c r="D18" s="621" t="str">
        <f>IFERROR(INDEX('Travel Time Calcs'!$B$7:$KC$109,MATCH($C18,'Travel Time Calcs'!$B$7:$B$109,0),MATCH("Segment Name",'Travel Time Calcs'!$B$9:$KC$9,0)),"--")</f>
        <v>--</v>
      </c>
      <c r="E18" s="624" t="str">
        <f>IFERROR(INDEX('Travel Time Calcs'!$B$7:$KC$109,MATCH($C18,'Travel Time Calcs'!$B$7:$B$109,0),MATCH("AVG-ALL",'Travel Time Calcs'!$B$8:$KC$8,0)),"--")</f>
        <v>--</v>
      </c>
      <c r="F18" s="624" t="str">
        <f>IFERROR(INDEX('Travel Time Calcs'!$B$7:$KC$109,MATCH($C18,'Travel Time Calcs'!$B$7:$B$109,0),MATCH("AVG-10",'Travel Time Calcs'!$B$8:$KC$8,0)),"--")</f>
        <v>--</v>
      </c>
      <c r="G18" s="624" t="str">
        <f>IFERROR(INDEX('Travel Time Calcs'!$B$7:$KC$109,MATCH($C18,'Travel Time Calcs'!$B$7:$B$109,0),MATCH("AVG-20",'Travel Time Calcs'!$B$8:$KC$8,0)),"--")</f>
        <v>--</v>
      </c>
      <c r="H18" s="624" t="str">
        <f>IFERROR(INDEX('Travel Time Calcs'!$B$7:$KC$109,MATCH($C18,'Travel Time Calcs'!$B$7:$B$109,0),MATCH("AVG-30",'Travel Time Calcs'!$B$8:$KC$8,0)),"--")</f>
        <v>--</v>
      </c>
      <c r="I18" s="624" t="str">
        <f>IFERROR(INDEX('Travel Time Calcs'!$B$7:$KC$109,MATCH($C18,'Travel Time Calcs'!$B$7:$B$109,0),MATCH("AVG-40",'Travel Time Calcs'!$B$8:$KC$8,0)),"--")</f>
        <v>--</v>
      </c>
      <c r="J18" s="625" t="str">
        <f>IFERROR(INDEX('Travel Time Calcs'!$B$7:$KC$109,MATCH($C18,'Travel Time Calcs'!$B$7:$B$109,0),MATCH("AVG-60",'Travel Time Calcs'!$B$8:$KC$8,0)),"--")</f>
        <v>--</v>
      </c>
      <c r="K18"/>
      <c r="L18" s="620">
        <f t="shared" si="2"/>
        <v>0</v>
      </c>
      <c r="M18" s="621" t="str">
        <f>IFERROR(INDEX('Travel Time Calcs'!$B$7:$KC$109,MATCH($C18,'Travel Time Calcs'!$B$7:$B$109,0),MATCH("Segment Name",'Travel Time Calcs'!$B$9:$KC$9,0)),"--")</f>
        <v>--</v>
      </c>
      <c r="N18" s="626" t="str">
        <f xml:space="preserve"> IFERROR(
(INDEX('Travel Time Calcs'!$B$7:$KC$109,MATCH($C18,'Travel Time Calcs'!$B$7:$B$109,0),MATCH("AVG-DIST",'Travel Time Calcs'!$B$8:$KC$8,0))) /
(INDEX('Travel Time Calcs'!$B$7:$KC$109,MATCH($C18,'Travel Time Calcs'!$B$7:$B$109,0),MATCH("AVG-ALL",'Travel Time Calcs'!$B$8:$KC$8,0))*3600*24)/5280*3600,"--")</f>
        <v>--</v>
      </c>
      <c r="O18" s="626" t="str">
        <f xml:space="preserve"> IFERROR(
(INDEX('Travel Time Calcs'!$B$7:$KC$109,MATCH($C18,'Travel Time Calcs'!$B$7:$B$109,0),MATCH("AVG-DIST",'Travel Time Calcs'!$B$8:$KC$8,0))) /
(INDEX('Travel Time Calcs'!$B$7:$KC$109,MATCH($C18,'Travel Time Calcs'!$B$7:$B$109,0),MATCH("AVG-10",'Travel Time Calcs'!$B$8:$KC$8,0))*3600*24)/5280*3600,"--")</f>
        <v>--</v>
      </c>
      <c r="P18" s="626" t="str">
        <f xml:space="preserve"> IFERROR(
(INDEX('Travel Time Calcs'!$B$7:$KC$109,MATCH($C18,'Travel Time Calcs'!$B$7:$B$109,0),MATCH("AVG-DIST",'Travel Time Calcs'!$B$8:$KC$8,0))) /
(INDEX('Travel Time Calcs'!$B$7:$KC$109,MATCH($C18,'Travel Time Calcs'!$B$7:$B$109,0),MATCH("AVG-20",'Travel Time Calcs'!$B$8:$KC$8,0))*3600*24)/5280*3600,"--")</f>
        <v>--</v>
      </c>
      <c r="Q18" s="626" t="str">
        <f xml:space="preserve"> IFERROR(
(INDEX('Travel Time Calcs'!$B$7:$KC$109,MATCH($C18,'Travel Time Calcs'!$B$7:$B$109,0),MATCH("AVG-DIST",'Travel Time Calcs'!$B$8:$KC$8,0))) /
(INDEX('Travel Time Calcs'!$B$7:$KC$109,MATCH($C18,'Travel Time Calcs'!$B$7:$B$109,0),MATCH("AVG-30",'Travel Time Calcs'!$B$8:$KC$8,0))*3600*24)/5280*3600,"--")</f>
        <v>--</v>
      </c>
      <c r="R18" s="626" t="str">
        <f xml:space="preserve"> IFERROR(
(INDEX('Travel Time Calcs'!$B$7:$KC$109,MATCH($C18,'Travel Time Calcs'!$B$7:$B$109,0),MATCH("AVG-DIST",'Travel Time Calcs'!$B$8:$KC$8,0))) /
(INDEX('Travel Time Calcs'!$B$7:$KC$109,MATCH($C18,'Travel Time Calcs'!$B$7:$B$109,0),MATCH("AVG-40",'Travel Time Calcs'!$B$8:$KC$8,0))*3600*24)/5280*3600,"--")</f>
        <v>--</v>
      </c>
      <c r="S18" s="627" t="str">
        <f xml:space="preserve"> IFERROR(
(INDEX('Travel Time Calcs'!$B$7:$KC$109,MATCH($C18,'Travel Time Calcs'!$B$7:$B$109,0),MATCH("AVG-DIST",'Travel Time Calcs'!$B$8:$KC$8,0))) /
(INDEX('Travel Time Calcs'!$B$7:$KC$109,MATCH($C18,'Travel Time Calcs'!$B$7:$B$109,0),MATCH("AVG-60",'Travel Time Calcs'!$B$8:$KC$8,0))*3600*24)/5280*3600,"--")</f>
        <v>--</v>
      </c>
      <c r="T18" s="661"/>
      <c r="U18" s="620">
        <f t="shared" si="3"/>
        <v>0</v>
      </c>
      <c r="V18" s="621" t="str">
        <f>IFERROR(INDEX('Travel Time Calcs'!$B$7:$KC$109,MATCH($C18,'Travel Time Calcs'!$B$7:$B$109,0),MATCH("Segment Name",'Travel Time Calcs'!$B$9:$KC$9,0)),"--")</f>
        <v>--</v>
      </c>
      <c r="W18" s="628" t="str">
        <f>IFERROR(INDEX('Travel Time Calcs'!$B$7:$KC$109,MATCH($C18,'Travel Time Calcs'!$B$7:$B$109,0),MATCH("VEH-ALL",'Travel Time Calcs'!$B$8:$KC$8,0)),"--")</f>
        <v>--</v>
      </c>
      <c r="X18" s="628" t="str">
        <f>IFERROR(INDEX('Travel Time Calcs'!$B$7:$KC$109,MATCH($C18,'Travel Time Calcs'!$B$7:$B$109,0),MATCH("VEH-10",'Travel Time Calcs'!$B$8:$KC$8,0)),"--")</f>
        <v>--</v>
      </c>
      <c r="Y18" s="628" t="str">
        <f>IFERROR(INDEX('Travel Time Calcs'!$B$7:$KC$109,MATCH($C18,'Travel Time Calcs'!$B$7:$B$109,0),MATCH("VEH-31",'Travel Time Calcs'!$B$8:$KC$8,0)),"--")</f>
        <v>--</v>
      </c>
      <c r="Z18" s="628" t="str">
        <f>IFERROR(INDEX('Travel Time Calcs'!$B$7:$KC$109,MATCH($C18,'Travel Time Calcs'!$B$7:$B$109,0),MATCH("VEH-32",'Travel Time Calcs'!$B$8:$KC$8,0)),"--")</f>
        <v>--</v>
      </c>
      <c r="AA18" s="628" t="str">
        <f>IFERROR(INDEX('Travel Time Calcs'!$B$7:$KC$109,MATCH($C18,'Travel Time Calcs'!$B$7:$B$109,0),MATCH("VEH-40",'Travel Time Calcs'!$B$8:$KC$8,0)),"--")</f>
        <v>--</v>
      </c>
      <c r="AB18" s="629" t="str">
        <f>IFERROR(INDEX('Travel Time Calcs'!$B$7:$KC$109,MATCH($C18,'Travel Time Calcs'!$B$7:$B$109,0),MATCH("VEH-60",'Travel Time Calcs'!$B$8:$KC$8,0)),"--")</f>
        <v>--</v>
      </c>
      <c r="AC18"/>
      <c r="AD18" s="620">
        <f t="shared" si="4"/>
        <v>0</v>
      </c>
      <c r="AE18" s="621" t="str">
        <f>IFERROR(INDEX('Travel Time Calcs'!$B$7:$KC$109,MATCH($C18,'Travel Time Calcs'!$B$7:$B$109,0),MATCH("Segment Name",'Travel Time Calcs'!$B$9:$KC$9,0)),"--")</f>
        <v>--</v>
      </c>
      <c r="AF18" s="624" t="str">
        <f>IFERROR(INDEX('Travel Time Calcs'!$B$7:$KC$109,MATCH($C18,'Travel Time Calcs'!$B$7:$B$109,0),MATCH("StdevTime-ALL",'Travel Time Calcs'!$B$8:$KC$8,0)),"--")</f>
        <v>--</v>
      </c>
      <c r="AG18" s="624" t="str">
        <f>IFERROR(INDEX('Travel Time Calcs'!$B$7:$KC$109,MATCH($C18,'Travel Time Calcs'!$B$7:$B$109,0),MATCH("StdevTime-10",'Travel Time Calcs'!$B$8:$KC$8,0)),"--")</f>
        <v>--</v>
      </c>
      <c r="AH18" s="624" t="str">
        <f>IFERROR(INDEX('Travel Time Calcs'!$B$7:$KC$109,MATCH($C18,'Travel Time Calcs'!$B$7:$B$109,0),MATCH("StdevTime-31",'Travel Time Calcs'!$B$8:$KC$8,0)),"--")</f>
        <v>--</v>
      </c>
      <c r="AI18" s="624" t="str">
        <f>IFERROR(INDEX('Travel Time Calcs'!$B$7:$KC$109,MATCH($C18,'Travel Time Calcs'!$B$7:$B$109,0),MATCH("StdevTime-30",'Travel Time Calcs'!$B$8:$KC$8,0)),"--")</f>
        <v>--</v>
      </c>
      <c r="AJ18" s="624" t="str">
        <f>IFERROR(INDEX('Travel Time Calcs'!$B$7:$KC$109,MATCH($C18,'Travel Time Calcs'!$B$7:$B$109,0),MATCH("StdevTime-40",'Travel Time Calcs'!$B$8:$KC$8,0)),"--")</f>
        <v>--</v>
      </c>
      <c r="AK18" s="625" t="str">
        <f>IFERROR(INDEX('Travel Time Calcs'!$B$7:$KC$109,MATCH($C18,'Travel Time Calcs'!$B$7:$B$109,0),MATCH("StdevTime-60",'Travel Time Calcs'!$B$8:$KC$8,0)),"--")</f>
        <v>--</v>
      </c>
      <c r="AL18"/>
      <c r="AM18" s="164"/>
    </row>
    <row r="19" spans="1:39" s="505" customFormat="1" x14ac:dyDescent="0.25">
      <c r="A19" s="301" t="str">
        <f t="shared" si="0"/>
        <v>H</v>
      </c>
      <c r="B19" s="919">
        <f t="shared" ca="1" si="1"/>
        <v>1</v>
      </c>
      <c r="C19" s="620">
        <f>'Travel Time Calibration'!C22</f>
        <v>0</v>
      </c>
      <c r="D19" s="621" t="str">
        <f>IFERROR(INDEX('Travel Time Calcs'!$B$7:$KC$109,MATCH($C19,'Travel Time Calcs'!$B$7:$B$109,0),MATCH("Segment Name",'Travel Time Calcs'!$B$9:$KC$9,0)),"--")</f>
        <v>--</v>
      </c>
      <c r="E19" s="624" t="str">
        <f>IFERROR(INDEX('Travel Time Calcs'!$B$7:$KC$109,MATCH($C19,'Travel Time Calcs'!$B$7:$B$109,0),MATCH("AVG-ALL",'Travel Time Calcs'!$B$8:$KC$8,0)),"--")</f>
        <v>--</v>
      </c>
      <c r="F19" s="624" t="str">
        <f>IFERROR(INDEX('Travel Time Calcs'!$B$7:$KC$109,MATCH($C19,'Travel Time Calcs'!$B$7:$B$109,0),MATCH("AVG-10",'Travel Time Calcs'!$B$8:$KC$8,0)),"--")</f>
        <v>--</v>
      </c>
      <c r="G19" s="624" t="str">
        <f>IFERROR(INDEX('Travel Time Calcs'!$B$7:$KC$109,MATCH($C19,'Travel Time Calcs'!$B$7:$B$109,0),MATCH("AVG-20",'Travel Time Calcs'!$B$8:$KC$8,0)),"--")</f>
        <v>--</v>
      </c>
      <c r="H19" s="624" t="str">
        <f>IFERROR(INDEX('Travel Time Calcs'!$B$7:$KC$109,MATCH($C19,'Travel Time Calcs'!$B$7:$B$109,0),MATCH("AVG-30",'Travel Time Calcs'!$B$8:$KC$8,0)),"--")</f>
        <v>--</v>
      </c>
      <c r="I19" s="624" t="str">
        <f>IFERROR(INDEX('Travel Time Calcs'!$B$7:$KC$109,MATCH($C19,'Travel Time Calcs'!$B$7:$B$109,0),MATCH("AVG-40",'Travel Time Calcs'!$B$8:$KC$8,0)),"--")</f>
        <v>--</v>
      </c>
      <c r="J19" s="625" t="str">
        <f>IFERROR(INDEX('Travel Time Calcs'!$B$7:$KC$109,MATCH($C19,'Travel Time Calcs'!$B$7:$B$109,0),MATCH("AVG-60",'Travel Time Calcs'!$B$8:$KC$8,0)),"--")</f>
        <v>--</v>
      </c>
      <c r="K19"/>
      <c r="L19" s="620">
        <f t="shared" si="2"/>
        <v>0</v>
      </c>
      <c r="M19" s="621" t="str">
        <f>IFERROR(INDEX('Travel Time Calcs'!$B$7:$KC$109,MATCH($C19,'Travel Time Calcs'!$B$7:$B$109,0),MATCH("Segment Name",'Travel Time Calcs'!$B$9:$KC$9,0)),"--")</f>
        <v>--</v>
      </c>
      <c r="N19" s="626" t="str">
        <f xml:space="preserve"> IFERROR(
(INDEX('Travel Time Calcs'!$B$7:$KC$109,MATCH($C19,'Travel Time Calcs'!$B$7:$B$109,0),MATCH("AVG-DIST",'Travel Time Calcs'!$B$8:$KC$8,0))) /
(INDEX('Travel Time Calcs'!$B$7:$KC$109,MATCH($C19,'Travel Time Calcs'!$B$7:$B$109,0),MATCH("AVG-ALL",'Travel Time Calcs'!$B$8:$KC$8,0))*3600*24)/5280*3600,"--")</f>
        <v>--</v>
      </c>
      <c r="O19" s="626" t="str">
        <f xml:space="preserve"> IFERROR(
(INDEX('Travel Time Calcs'!$B$7:$KC$109,MATCH($C19,'Travel Time Calcs'!$B$7:$B$109,0),MATCH("AVG-DIST",'Travel Time Calcs'!$B$8:$KC$8,0))) /
(INDEX('Travel Time Calcs'!$B$7:$KC$109,MATCH($C19,'Travel Time Calcs'!$B$7:$B$109,0),MATCH("AVG-10",'Travel Time Calcs'!$B$8:$KC$8,0))*3600*24)/5280*3600,"--")</f>
        <v>--</v>
      </c>
      <c r="P19" s="626" t="str">
        <f xml:space="preserve"> IFERROR(
(INDEX('Travel Time Calcs'!$B$7:$KC$109,MATCH($C19,'Travel Time Calcs'!$B$7:$B$109,0),MATCH("AVG-DIST",'Travel Time Calcs'!$B$8:$KC$8,0))) /
(INDEX('Travel Time Calcs'!$B$7:$KC$109,MATCH($C19,'Travel Time Calcs'!$B$7:$B$109,0),MATCH("AVG-20",'Travel Time Calcs'!$B$8:$KC$8,0))*3600*24)/5280*3600,"--")</f>
        <v>--</v>
      </c>
      <c r="Q19" s="626" t="str">
        <f xml:space="preserve"> IFERROR(
(INDEX('Travel Time Calcs'!$B$7:$KC$109,MATCH($C19,'Travel Time Calcs'!$B$7:$B$109,0),MATCH("AVG-DIST",'Travel Time Calcs'!$B$8:$KC$8,0))) /
(INDEX('Travel Time Calcs'!$B$7:$KC$109,MATCH($C19,'Travel Time Calcs'!$B$7:$B$109,0),MATCH("AVG-30",'Travel Time Calcs'!$B$8:$KC$8,0))*3600*24)/5280*3600,"--")</f>
        <v>--</v>
      </c>
      <c r="R19" s="626" t="str">
        <f xml:space="preserve"> IFERROR(
(INDEX('Travel Time Calcs'!$B$7:$KC$109,MATCH($C19,'Travel Time Calcs'!$B$7:$B$109,0),MATCH("AVG-DIST",'Travel Time Calcs'!$B$8:$KC$8,0))) /
(INDEX('Travel Time Calcs'!$B$7:$KC$109,MATCH($C19,'Travel Time Calcs'!$B$7:$B$109,0),MATCH("AVG-40",'Travel Time Calcs'!$B$8:$KC$8,0))*3600*24)/5280*3600,"--")</f>
        <v>--</v>
      </c>
      <c r="S19" s="627" t="str">
        <f xml:space="preserve"> IFERROR(
(INDEX('Travel Time Calcs'!$B$7:$KC$109,MATCH($C19,'Travel Time Calcs'!$B$7:$B$109,0),MATCH("AVG-DIST",'Travel Time Calcs'!$B$8:$KC$8,0))) /
(INDEX('Travel Time Calcs'!$B$7:$KC$109,MATCH($C19,'Travel Time Calcs'!$B$7:$B$109,0),MATCH("AVG-60",'Travel Time Calcs'!$B$8:$KC$8,0))*3600*24)/5280*3600,"--")</f>
        <v>--</v>
      </c>
      <c r="T19" s="661"/>
      <c r="U19" s="620">
        <f t="shared" si="3"/>
        <v>0</v>
      </c>
      <c r="V19" s="621" t="str">
        <f>IFERROR(INDEX('Travel Time Calcs'!$B$7:$KC$109,MATCH($C19,'Travel Time Calcs'!$B$7:$B$109,0),MATCH("Segment Name",'Travel Time Calcs'!$B$9:$KC$9,0)),"--")</f>
        <v>--</v>
      </c>
      <c r="W19" s="628" t="str">
        <f>IFERROR(INDEX('Travel Time Calcs'!$B$7:$KC$109,MATCH($C19,'Travel Time Calcs'!$B$7:$B$109,0),MATCH("VEH-ALL",'Travel Time Calcs'!$B$8:$KC$8,0)),"--")</f>
        <v>--</v>
      </c>
      <c r="X19" s="628" t="str">
        <f>IFERROR(INDEX('Travel Time Calcs'!$B$7:$KC$109,MATCH($C19,'Travel Time Calcs'!$B$7:$B$109,0),MATCH("VEH-10",'Travel Time Calcs'!$B$8:$KC$8,0)),"--")</f>
        <v>--</v>
      </c>
      <c r="Y19" s="628" t="str">
        <f>IFERROR(INDEX('Travel Time Calcs'!$B$7:$KC$109,MATCH($C19,'Travel Time Calcs'!$B$7:$B$109,0),MATCH("VEH-31",'Travel Time Calcs'!$B$8:$KC$8,0)),"--")</f>
        <v>--</v>
      </c>
      <c r="Z19" s="628" t="str">
        <f>IFERROR(INDEX('Travel Time Calcs'!$B$7:$KC$109,MATCH($C19,'Travel Time Calcs'!$B$7:$B$109,0),MATCH("VEH-32",'Travel Time Calcs'!$B$8:$KC$8,0)),"--")</f>
        <v>--</v>
      </c>
      <c r="AA19" s="628" t="str">
        <f>IFERROR(INDEX('Travel Time Calcs'!$B$7:$KC$109,MATCH($C19,'Travel Time Calcs'!$B$7:$B$109,0),MATCH("VEH-40",'Travel Time Calcs'!$B$8:$KC$8,0)),"--")</f>
        <v>--</v>
      </c>
      <c r="AB19" s="629" t="str">
        <f>IFERROR(INDEX('Travel Time Calcs'!$B$7:$KC$109,MATCH($C19,'Travel Time Calcs'!$B$7:$B$109,0),MATCH("VEH-60",'Travel Time Calcs'!$B$8:$KC$8,0)),"--")</f>
        <v>--</v>
      </c>
      <c r="AC19"/>
      <c r="AD19" s="620">
        <f t="shared" si="4"/>
        <v>0</v>
      </c>
      <c r="AE19" s="621" t="str">
        <f>IFERROR(INDEX('Travel Time Calcs'!$B$7:$KC$109,MATCH($C19,'Travel Time Calcs'!$B$7:$B$109,0),MATCH("Segment Name",'Travel Time Calcs'!$B$9:$KC$9,0)),"--")</f>
        <v>--</v>
      </c>
      <c r="AF19" s="624" t="str">
        <f>IFERROR(INDEX('Travel Time Calcs'!$B$7:$KC$109,MATCH($C19,'Travel Time Calcs'!$B$7:$B$109,0),MATCH("StdevTime-ALL",'Travel Time Calcs'!$B$8:$KC$8,0)),"--")</f>
        <v>--</v>
      </c>
      <c r="AG19" s="624" t="str">
        <f>IFERROR(INDEX('Travel Time Calcs'!$B$7:$KC$109,MATCH($C19,'Travel Time Calcs'!$B$7:$B$109,0),MATCH("StdevTime-10",'Travel Time Calcs'!$B$8:$KC$8,0)),"--")</f>
        <v>--</v>
      </c>
      <c r="AH19" s="624" t="str">
        <f>IFERROR(INDEX('Travel Time Calcs'!$B$7:$KC$109,MATCH($C19,'Travel Time Calcs'!$B$7:$B$109,0),MATCH("StdevTime-31",'Travel Time Calcs'!$B$8:$KC$8,0)),"--")</f>
        <v>--</v>
      </c>
      <c r="AI19" s="624" t="str">
        <f>IFERROR(INDEX('Travel Time Calcs'!$B$7:$KC$109,MATCH($C19,'Travel Time Calcs'!$B$7:$B$109,0),MATCH("StdevTime-30",'Travel Time Calcs'!$B$8:$KC$8,0)),"--")</f>
        <v>--</v>
      </c>
      <c r="AJ19" s="624" t="str">
        <f>IFERROR(INDEX('Travel Time Calcs'!$B$7:$KC$109,MATCH($C19,'Travel Time Calcs'!$B$7:$B$109,0),MATCH("StdevTime-40",'Travel Time Calcs'!$B$8:$KC$8,0)),"--")</f>
        <v>--</v>
      </c>
      <c r="AK19" s="625" t="str">
        <f>IFERROR(INDEX('Travel Time Calcs'!$B$7:$KC$109,MATCH($C19,'Travel Time Calcs'!$B$7:$B$109,0),MATCH("StdevTime-60",'Travel Time Calcs'!$B$8:$KC$8,0)),"--")</f>
        <v>--</v>
      </c>
      <c r="AL19"/>
      <c r="AM19" s="164"/>
    </row>
    <row r="20" spans="1:39" s="505" customFormat="1" ht="15.75" thickBot="1" x14ac:dyDescent="0.3">
      <c r="A20" s="301" t="str">
        <f t="shared" si="0"/>
        <v/>
      </c>
      <c r="B20" s="919">
        <f t="shared" ca="1" si="1"/>
        <v>1</v>
      </c>
      <c r="C20" s="612" t="str">
        <f>'Travel Time Calibration'!C23</f>
        <v xml:space="preserve"> </v>
      </c>
      <c r="D20" s="616" t="str">
        <f>'Travel Time Calibration'!$D23</f>
        <v>Eastbound Route 50</v>
      </c>
      <c r="E20" s="630">
        <f t="shared" ref="E20:J20" si="5">SUM(E10:E19)</f>
        <v>0</v>
      </c>
      <c r="F20" s="630">
        <f t="shared" si="5"/>
        <v>0</v>
      </c>
      <c r="G20" s="630">
        <f t="shared" si="5"/>
        <v>0</v>
      </c>
      <c r="H20" s="630">
        <f t="shared" si="5"/>
        <v>0</v>
      </c>
      <c r="I20" s="630">
        <f t="shared" si="5"/>
        <v>0</v>
      </c>
      <c r="J20" s="631">
        <f t="shared" si="5"/>
        <v>0</v>
      </c>
      <c r="K20"/>
      <c r="L20" s="612" t="str">
        <f t="shared" si="2"/>
        <v xml:space="preserve"> </v>
      </c>
      <c r="M20" s="616" t="str">
        <f>D20</f>
        <v>Eastbound Route 50</v>
      </c>
      <c r="N20" s="632" t="str">
        <f t="shared" ref="N20:S20" si="6">IFERROR(AVERAGE(N10:N19),"--")</f>
        <v>--</v>
      </c>
      <c r="O20" s="632" t="str">
        <f t="shared" si="6"/>
        <v>--</v>
      </c>
      <c r="P20" s="632" t="str">
        <f t="shared" si="6"/>
        <v>--</v>
      </c>
      <c r="Q20" s="632" t="str">
        <f t="shared" si="6"/>
        <v>--</v>
      </c>
      <c r="R20" s="632" t="str">
        <f t="shared" si="6"/>
        <v>--</v>
      </c>
      <c r="S20" s="633" t="str">
        <f t="shared" si="6"/>
        <v>--</v>
      </c>
      <c r="T20" s="661"/>
      <c r="U20" s="612" t="str">
        <f t="shared" si="3"/>
        <v xml:space="preserve"> </v>
      </c>
      <c r="V20" s="616" t="str">
        <f>M20</f>
        <v>Eastbound Route 50</v>
      </c>
      <c r="W20" s="634" t="str">
        <f t="shared" ref="W20:AB20" si="7">IFERROR(AVERAGE(W10:W19),"--")</f>
        <v>--</v>
      </c>
      <c r="X20" s="634" t="str">
        <f t="shared" si="7"/>
        <v>--</v>
      </c>
      <c r="Y20" s="634" t="str">
        <f t="shared" si="7"/>
        <v>--</v>
      </c>
      <c r="Z20" s="634" t="str">
        <f t="shared" si="7"/>
        <v>--</v>
      </c>
      <c r="AA20" s="634" t="str">
        <f t="shared" si="7"/>
        <v>--</v>
      </c>
      <c r="AB20" s="635" t="str">
        <f t="shared" si="7"/>
        <v>--</v>
      </c>
      <c r="AC20"/>
      <c r="AD20" s="612" t="str">
        <f t="shared" si="4"/>
        <v xml:space="preserve"> </v>
      </c>
      <c r="AE20" s="616" t="str">
        <f>V20</f>
        <v>Eastbound Route 50</v>
      </c>
      <c r="AF20" s="630"/>
      <c r="AG20" s="630"/>
      <c r="AH20" s="630"/>
      <c r="AI20" s="630"/>
      <c r="AJ20" s="630"/>
      <c r="AK20" s="631"/>
      <c r="AL20"/>
      <c r="AM20" s="164"/>
    </row>
  </sheetData>
  <mergeCells count="8">
    <mergeCell ref="C8:C9"/>
    <mergeCell ref="D8:D9"/>
    <mergeCell ref="AD8:AD9"/>
    <mergeCell ref="AE8:AE9"/>
    <mergeCell ref="L8:L9"/>
    <mergeCell ref="M8:M9"/>
    <mergeCell ref="U8:U9"/>
    <mergeCell ref="V8:V9"/>
  </mergeCells>
  <printOptions horizontalCentered="1"/>
  <pageMargins left="0.7" right="0.7" top="0.75" bottom="0.75" header="0.3" footer="0.3"/>
  <pageSetup scale="44" fitToHeight="0" orientation="portrait" r:id="rId1"/>
  <ignoredErrors>
    <ignoredError sqref="D20:F20 N20:S20 W20:AB20" formula="1"/>
  </ignoredErrors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576CA-9905-43FD-AB48-06E7B139756B}">
  <sheetPr codeName="Sheet31">
    <tabColor theme="9" tint="0.59999389629810485"/>
  </sheetPr>
  <dimension ref="A1:AR109"/>
  <sheetViews>
    <sheetView zoomScale="85" zoomScaleNormal="85" workbookViewId="0">
      <selection activeCell="K3" sqref="K3"/>
    </sheetView>
  </sheetViews>
  <sheetFormatPr defaultColWidth="8.85546875" defaultRowHeight="15" outlineLevelCol="1" x14ac:dyDescent="0.25"/>
  <cols>
    <col min="1" max="1" width="8.28515625" style="352" customWidth="1"/>
    <col min="2" max="2" width="8.42578125" style="352" customWidth="1"/>
    <col min="3" max="3" width="23.7109375" style="352" customWidth="1"/>
    <col min="4" max="8" width="15.42578125" style="352" customWidth="1"/>
    <col min="9" max="9" width="4.5703125" style="352" customWidth="1"/>
    <col min="10" max="10" width="19.7109375" style="352" customWidth="1"/>
    <col min="11" max="11" width="46.5703125" style="352" customWidth="1"/>
    <col min="12" max="12" width="17.140625" style="352" bestFit="1" customWidth="1"/>
    <col min="13" max="13" width="14.28515625" style="769" customWidth="1"/>
    <col min="14" max="15" width="17.42578125" style="352" customWidth="1"/>
    <col min="16" max="17" width="14.7109375" style="352" customWidth="1"/>
    <col min="18" max="18" width="14.7109375" style="15" customWidth="1"/>
    <col min="19" max="19" width="4.5703125" style="352" customWidth="1"/>
    <col min="20" max="24" width="11.42578125" style="352" customWidth="1" outlineLevel="1"/>
    <col min="25" max="25" width="4.140625" style="352" customWidth="1" outlineLevel="1"/>
    <col min="26" max="30" width="11.42578125" style="352" customWidth="1" outlineLevel="1"/>
    <col min="31" max="31" width="3.85546875" style="352" customWidth="1" outlineLevel="1"/>
    <col min="32" max="36" width="11.42578125" style="352" customWidth="1" outlineLevel="1"/>
    <col min="37" max="37" width="3.85546875" style="352" customWidth="1" outlineLevel="1"/>
    <col min="38" max="42" width="11.85546875" style="352" customWidth="1" outlineLevel="1"/>
    <col min="43" max="43" width="3.85546875" style="352" customWidth="1" outlineLevel="1"/>
    <col min="44" max="44" width="11.85546875" style="352" customWidth="1" outlineLevel="1"/>
    <col min="45" max="16384" width="8.85546875" style="352"/>
  </cols>
  <sheetData>
    <row r="1" spans="1:44" s="16" customFormat="1" ht="15.75" customHeight="1" x14ac:dyDescent="0.25">
      <c r="A1" s="302" t="s">
        <v>235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766"/>
      <c r="N1" s="302" t="str">
        <f>IF(fwy_moe_type="Link Eval","H","")</f>
        <v>H</v>
      </c>
      <c r="O1" s="302" t="str">
        <f>IF(fwy_moe_type="Link Eval","H","")</f>
        <v>H</v>
      </c>
      <c r="P1" s="302" t="str">
        <f>IF(fwy_moe_type="Link Eval","","H")</f>
        <v/>
      </c>
      <c r="Q1" s="302" t="str">
        <f>IF(fwy_moe_type="Link Eval","","H")</f>
        <v/>
      </c>
      <c r="R1" s="302" t="str">
        <f>IF(fwy_moe_type="Link Eval","","H")</f>
        <v/>
      </c>
      <c r="S1" s="302"/>
      <c r="T1" s="302" t="str">
        <f t="shared" ref="T1:AR1" si="0">IF(fwy_moe_type="Link Eval","","H")</f>
        <v/>
      </c>
      <c r="U1" s="302" t="str">
        <f t="shared" si="0"/>
        <v/>
      </c>
      <c r="V1" s="302" t="str">
        <f t="shared" si="0"/>
        <v/>
      </c>
      <c r="W1" s="302" t="str">
        <f t="shared" si="0"/>
        <v/>
      </c>
      <c r="X1" s="302" t="str">
        <f t="shared" si="0"/>
        <v/>
      </c>
      <c r="Y1" s="302" t="str">
        <f t="shared" si="0"/>
        <v/>
      </c>
      <c r="Z1" s="302" t="str">
        <f t="shared" si="0"/>
        <v/>
      </c>
      <c r="AA1" s="302" t="str">
        <f t="shared" si="0"/>
        <v/>
      </c>
      <c r="AB1" s="302" t="str">
        <f t="shared" si="0"/>
        <v/>
      </c>
      <c r="AC1" s="302" t="str">
        <f t="shared" si="0"/>
        <v/>
      </c>
      <c r="AD1" s="302" t="str">
        <f t="shared" si="0"/>
        <v/>
      </c>
      <c r="AE1" s="302" t="str">
        <f t="shared" si="0"/>
        <v/>
      </c>
      <c r="AF1" s="302" t="str">
        <f t="shared" si="0"/>
        <v/>
      </c>
      <c r="AG1" s="302" t="str">
        <f t="shared" si="0"/>
        <v/>
      </c>
      <c r="AH1" s="302" t="str">
        <f t="shared" si="0"/>
        <v/>
      </c>
      <c r="AI1" s="302" t="str">
        <f t="shared" si="0"/>
        <v/>
      </c>
      <c r="AJ1" s="302" t="str">
        <f t="shared" si="0"/>
        <v/>
      </c>
      <c r="AK1" s="615" t="str">
        <f t="shared" si="0"/>
        <v/>
      </c>
      <c r="AL1" s="615" t="str">
        <f t="shared" si="0"/>
        <v/>
      </c>
      <c r="AM1" s="615" t="str">
        <f t="shared" si="0"/>
        <v/>
      </c>
      <c r="AN1" s="615" t="str">
        <f t="shared" si="0"/>
        <v/>
      </c>
      <c r="AO1" s="615" t="str">
        <f t="shared" si="0"/>
        <v/>
      </c>
      <c r="AP1" s="615" t="str">
        <f t="shared" si="0"/>
        <v/>
      </c>
      <c r="AQ1" s="615" t="str">
        <f t="shared" si="0"/>
        <v/>
      </c>
      <c r="AR1" s="615" t="str">
        <f t="shared" si="0"/>
        <v/>
      </c>
    </row>
    <row r="2" spans="1:44" s="16" customFormat="1" ht="27.75" customHeight="1" x14ac:dyDescent="0.25">
      <c r="A2" s="302"/>
      <c r="B2"/>
      <c r="C2" s="434" t="s">
        <v>311</v>
      </c>
      <c r="D2" s="434" t="s">
        <v>170</v>
      </c>
      <c r="E2" s="848" t="s">
        <v>320</v>
      </c>
      <c r="F2" s="849"/>
      <c r="G2" s="848" t="s">
        <v>321</v>
      </c>
      <c r="H2" s="849"/>
      <c r="K2" s="7"/>
      <c r="L2" s="27"/>
      <c r="M2" s="767"/>
      <c r="N2" s="17"/>
      <c r="O2" s="352"/>
      <c r="P2" s="17"/>
      <c r="Q2" s="352"/>
      <c r="R2" s="15"/>
    </row>
    <row r="3" spans="1:44" s="16" customFormat="1" ht="38.25" customHeight="1" x14ac:dyDescent="0.25">
      <c r="A3" s="302"/>
      <c r="B3"/>
      <c r="C3" s="435" t="str">
        <f>'Input - Freeways'!D2</f>
        <v>Link Eval</v>
      </c>
      <c r="D3" s="979" t="str">
        <f>scenario</f>
        <v>2050 No-Build PM</v>
      </c>
      <c r="E3" s="846" t="str">
        <f>HOME!D11</f>
        <v>3600-7200</v>
      </c>
      <c r="F3" s="847"/>
      <c r="G3" s="846" t="str">
        <f>HOME!D11</f>
        <v>3600-7200</v>
      </c>
      <c r="H3" s="847"/>
      <c r="J3" s="8"/>
      <c r="K3" s="467"/>
      <c r="L3" s="28"/>
      <c r="M3" s="768"/>
      <c r="N3" s="27"/>
      <c r="O3" s="352"/>
      <c r="P3" s="27"/>
      <c r="Q3" s="352"/>
      <c r="R3" s="15"/>
    </row>
    <row r="4" spans="1:44" s="16" customFormat="1" ht="30" customHeight="1" x14ac:dyDescent="0.25">
      <c r="A4" s="302"/>
      <c r="J4" s="8"/>
      <c r="K4" s="467"/>
      <c r="L4" s="28"/>
      <c r="M4" s="768"/>
      <c r="N4" s="27"/>
      <c r="O4" s="352"/>
      <c r="P4" s="27"/>
      <c r="Q4" s="352"/>
      <c r="R4" s="15"/>
      <c r="T4" s="510" t="s">
        <v>352</v>
      </c>
      <c r="U4" s="510"/>
      <c r="V4" s="510"/>
      <c r="W4" s="510"/>
      <c r="X4" s="510"/>
      <c r="Y4" s="510"/>
      <c r="Z4" s="510"/>
      <c r="AA4" s="510"/>
      <c r="AB4" s="510"/>
      <c r="AC4" s="510"/>
      <c r="AD4" s="510"/>
      <c r="AE4" s="510"/>
      <c r="AF4" s="510"/>
      <c r="AG4" s="510"/>
      <c r="AH4" s="510"/>
      <c r="AI4" s="510"/>
      <c r="AJ4" s="510"/>
      <c r="AK4" s="510"/>
      <c r="AL4" s="510"/>
      <c r="AM4" s="510"/>
      <c r="AN4" s="510"/>
      <c r="AO4" s="510"/>
      <c r="AP4" s="510"/>
      <c r="AQ4" s="510"/>
      <c r="AR4" s="744"/>
    </row>
    <row r="5" spans="1:44" s="16" customFormat="1" ht="15" customHeight="1" x14ac:dyDescent="0.25">
      <c r="A5" s="302"/>
      <c r="B5"/>
      <c r="C5" s="184" t="s">
        <v>249</v>
      </c>
      <c r="D5" s="184" t="s">
        <v>325</v>
      </c>
      <c r="E5" s="184"/>
      <c r="F5" s="184"/>
      <c r="G5" s="184"/>
      <c r="H5" s="141"/>
      <c r="I5" s="352"/>
      <c r="J5"/>
      <c r="K5"/>
      <c r="L5"/>
      <c r="M5" s="769"/>
      <c r="N5" s="844" t="s">
        <v>330</v>
      </c>
      <c r="O5" s="845"/>
      <c r="P5" s="184" t="s">
        <v>329</v>
      </c>
      <c r="Q5" s="185"/>
      <c r="R5" s="186"/>
      <c r="T5" s="184" t="s">
        <v>312</v>
      </c>
      <c r="U5" s="185"/>
      <c r="V5" s="185"/>
      <c r="W5" s="185"/>
      <c r="X5" s="185"/>
      <c r="Z5" s="184" t="s">
        <v>313</v>
      </c>
      <c r="AA5" s="185"/>
      <c r="AB5" s="185"/>
      <c r="AC5" s="185"/>
      <c r="AD5" s="185"/>
      <c r="AF5" s="184" t="s">
        <v>314</v>
      </c>
      <c r="AG5" s="185"/>
      <c r="AH5" s="185"/>
      <c r="AI5" s="185"/>
      <c r="AJ5" s="185"/>
      <c r="AL5" s="184" t="s">
        <v>377</v>
      </c>
      <c r="AM5" s="185"/>
      <c r="AN5" s="185"/>
      <c r="AO5" s="185"/>
      <c r="AP5" s="185"/>
      <c r="AR5" s="842" t="s">
        <v>477</v>
      </c>
    </row>
    <row r="6" spans="1:44" s="16" customFormat="1" ht="44.25" customHeight="1" x14ac:dyDescent="0.25">
      <c r="A6" s="302"/>
      <c r="B6" s="196" t="s">
        <v>149</v>
      </c>
      <c r="C6" s="196" t="str">
        <f>scenario&amp;" Link Number(s) / DCM"</f>
        <v>2050 No-Build PM Link Number(s) / DCM</v>
      </c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352"/>
      <c r="J6" s="196" t="s">
        <v>244</v>
      </c>
      <c r="K6" s="196" t="s">
        <v>245</v>
      </c>
      <c r="L6" s="196" t="s">
        <v>246</v>
      </c>
      <c r="M6" s="765" t="s">
        <v>334</v>
      </c>
      <c r="N6" s="420" t="s">
        <v>108</v>
      </c>
      <c r="O6" s="420" t="s">
        <v>247</v>
      </c>
      <c r="P6" s="420" t="s">
        <v>108</v>
      </c>
      <c r="Q6" s="420" t="s">
        <v>247</v>
      </c>
      <c r="R6" s="420" t="s">
        <v>492</v>
      </c>
      <c r="T6" s="196" t="s">
        <v>315</v>
      </c>
      <c r="U6" s="196" t="s">
        <v>316</v>
      </c>
      <c r="V6" s="196" t="s">
        <v>317</v>
      </c>
      <c r="W6" s="196" t="s">
        <v>318</v>
      </c>
      <c r="X6" s="196" t="s">
        <v>319</v>
      </c>
      <c r="Z6" s="196" t="s">
        <v>315</v>
      </c>
      <c r="AA6" s="196" t="s">
        <v>316</v>
      </c>
      <c r="AB6" s="196" t="s">
        <v>317</v>
      </c>
      <c r="AC6" s="196" t="s">
        <v>318</v>
      </c>
      <c r="AD6" s="196" t="s">
        <v>319</v>
      </c>
      <c r="AF6" s="196" t="s">
        <v>315</v>
      </c>
      <c r="AG6" s="196" t="s">
        <v>316</v>
      </c>
      <c r="AH6" s="196" t="s">
        <v>317</v>
      </c>
      <c r="AI6" s="196" t="s">
        <v>318</v>
      </c>
      <c r="AJ6" s="196" t="s">
        <v>319</v>
      </c>
      <c r="AL6" s="196" t="s">
        <v>315</v>
      </c>
      <c r="AM6" s="196" t="s">
        <v>316</v>
      </c>
      <c r="AN6" s="196" t="s">
        <v>317</v>
      </c>
      <c r="AO6" s="196" t="s">
        <v>318</v>
      </c>
      <c r="AP6" s="196" t="s">
        <v>319</v>
      </c>
      <c r="AR6" s="843"/>
    </row>
    <row r="7" spans="1:44" x14ac:dyDescent="0.25">
      <c r="A7" s="302" t="str">
        <f>IF(J7=0,"H","")</f>
        <v/>
      </c>
      <c r="B7" s="194">
        <f>'Input - Freeways'!$B5</f>
        <v>1</v>
      </c>
      <c r="C7" s="194">
        <f>INDEX('Input - Freeways'!$B$4:$AI$106,MATCH($B7,'Input - Freeways'!$B$4:$B$106,0),MATCH(C$6,'Input - Freeways'!$B$4:$AI$4,0))</f>
        <v>0</v>
      </c>
      <c r="D7" s="194" t="str">
        <f>TRIM(MID(SUBSTITUTE($C7,"-",REPT(" ",LEN($C7))),(D$6-1)*LEN($C7)+1,LEN($C7)))</f>
        <v>0</v>
      </c>
      <c r="E7" s="194" t="str">
        <f>TRIM(MID(SUBSTITUTE($C7,"-",REPT(" ",LEN($C7))),(E$6-1)*LEN($C7)+1,LEN($C7)))</f>
        <v/>
      </c>
      <c r="F7" s="194" t="str">
        <f>TRIM(MID(SUBSTITUTE($C7,"-",REPT(" ",LEN($C7))),(F$6-1)*LEN($C7)+1,LEN($C7)))</f>
        <v/>
      </c>
      <c r="G7" s="194" t="str">
        <f>TRIM(MID(SUBSTITUTE($C7,"-",REPT(" ",LEN($C7))),(G$6-1)*LEN($C7)+1,LEN($C7)))</f>
        <v/>
      </c>
      <c r="H7" s="194" t="str">
        <f>TRIM(MID(SUBSTITUTE($C7,"-",REPT(" ",LEN($C7))),(H$6-1)*LEN($C7)+1,LEN($C7)))</f>
        <v/>
      </c>
      <c r="J7" s="436" t="str">
        <f>'Input - Freeways'!$C5</f>
        <v>NB Route 28</v>
      </c>
      <c r="K7" s="468" t="str">
        <f>'Input - Freeways'!$D5</f>
        <v>NB Route 28 south of Route 50</v>
      </c>
      <c r="L7" s="318" t="str">
        <f>'Input - Freeways'!$E5</f>
        <v>Diverge</v>
      </c>
      <c r="M7" s="763">
        <f>'Input - Freeways'!$F5</f>
        <v>5230</v>
      </c>
      <c r="N7" s="423" t="str" cm="1">
        <f t="array" ref="N7">_xlfn.SWITCH(fwy_moe_type,"DCM",AVERAGEIFS('VISSIM DCP Outputs'!$D$25:$D$433, 'VISSIM DCP Outputs'!$B$25:$B$433, $E$3,'VISSIM DCP Outputs'!$C$25:$C$433,$C7),"Link Eval","--")</f>
        <v>--</v>
      </c>
      <c r="O7" s="315" t="str" cm="1">
        <f t="array" ref="O7">_xlfn.SWITCH(fwy_moe_type,"DCM",AVERAGEIFS('VISSIM DCP Outputs'!$G$25:$G$433, 'VISSIM DCP Outputs'!$B$25:$B$433, $E$3,'VISSIM DCP Outputs'!$C$25:$C$433,$C7),"Link Eval","--")</f>
        <v>--</v>
      </c>
      <c r="P7" s="424" t="str">
        <f>IFERROR((T7*AL7+IFERROR(U7*AM7,0)+IFERROR(V7*AN7,0)+IFERROR(W7*AO7,0)+IFERROR(X7*AP7,0))/SUM(AL7:AP7),"--")</f>
        <v>--</v>
      </c>
      <c r="Q7" s="315" t="str">
        <f>IFERROR((Z7*AL7+IFERROR(AA7*AM7,0)+IFERROR(AB7*AN7,0)+IFERROR(AC7*AO7,0)+IFERROR(AD7*AP7,0))/SUM(AL7:AP7),"--")</f>
        <v>--</v>
      </c>
      <c r="R7" s="437" t="str">
        <f>IFERROR((AF7*AL7+IFERROR(AG7*AM7,0)+IFERROR(AH7*AN7,0)+IFERROR(AI7*AO7,0)+IFERROR(AJ7*AP7,0))/SUM(AL7:AP7)/AR7,"--")</f>
        <v>--</v>
      </c>
      <c r="T7" s="745" t="str">
        <f>IFERROR(AVERAGEIFS('VISSIM Link Segment Outputs'!$M$29:$M$107662, 'VISSIM Link Segment Outputs'!$A$29:$A$107662, "AVG",'VISSIM Link Segment Outputs'!$D$29:$D$107662, D7),"")</f>
        <v/>
      </c>
      <c r="U7" s="745" t="str">
        <f>IFERROR(AVERAGEIFS('VISSIM Link Segment Outputs'!$M$29:$M$107662, 'VISSIM Link Segment Outputs'!$A$29:$A$107662, "AVG",'VISSIM Link Segment Outputs'!$D$29:$D$107662, E7),"")</f>
        <v/>
      </c>
      <c r="V7" s="745" t="str">
        <f>IFERROR(AVERAGEIFS('VISSIM Link Segment Outputs'!$M$29:$M$107662, 'VISSIM Link Segment Outputs'!$A$29:$A$107662, "AVG",'VISSIM Link Segment Outputs'!$D$29:$D$107662, F7),"")</f>
        <v/>
      </c>
      <c r="W7" s="745" t="str">
        <f>IFERROR(AVERAGEIFS('VISSIM Link Segment Outputs'!$M$29:$M$107662, 'VISSIM Link Segment Outputs'!$A$29:$A$107662, "AVG",'VISSIM Link Segment Outputs'!$D$29:$D$107662, G7),"")</f>
        <v/>
      </c>
      <c r="X7" s="745" t="str">
        <f>IFERROR(AVERAGEIFS('VISSIM Link Segment Outputs'!$M$29:$M$107662, 'VISSIM Link Segment Outputs'!$A$29:$A$107662, "AVG",'VISSIM Link Segment Outputs'!$D$29:$D$107662, H7),"")</f>
        <v/>
      </c>
      <c r="Y7" s="509"/>
      <c r="Z7" s="508" t="str">
        <f>IFERROR(AVERAGEIFS('VISSIM Link Segment Outputs'!$I$29:$I$107662, 'VISSIM Link Segment Outputs'!$A$29:$A$107662, "AVG",'VISSIM Link Segment Outputs'!$D$29:$D$107662, D7),"")</f>
        <v/>
      </c>
      <c r="AA7" s="508" t="str">
        <f>IFERROR(AVERAGEIFS('VISSIM Link Segment Outputs'!$I$29:$I$107662, 'VISSIM Link Segment Outputs'!$A$29:$A$107662, "AVG",'VISSIM Link Segment Outputs'!$D$29:$D$107662, E7),"")</f>
        <v/>
      </c>
      <c r="AB7" s="508" t="str">
        <f>IFERROR(AVERAGEIFS('VISSIM Link Segment Outputs'!$I$29:$I$107662, 'VISSIM Link Segment Outputs'!$A$29:$A$107662, "AVG",'VISSIM Link Segment Outputs'!$D$29:$D$107662, F7),"")</f>
        <v/>
      </c>
      <c r="AC7" s="508" t="str">
        <f>IFERROR(AVERAGEIFS('VISSIM Link Segment Outputs'!$I$29:$I$107662, 'VISSIM Link Segment Outputs'!$A$29:$A$107662, "AVG",'VISSIM Link Segment Outputs'!$D$29:$D$107662, G7),"")</f>
        <v/>
      </c>
      <c r="AD7" s="508" t="str">
        <f>IFERROR(AVERAGEIFS('VISSIM Link Segment Outputs'!$I$29:$I$107662, 'VISSIM Link Segment Outputs'!$A$29:$A$107662, "AVG",'VISSIM Link Segment Outputs'!$D$29:$D$107662, H7),"")</f>
        <v/>
      </c>
      <c r="AE7" s="509"/>
      <c r="AF7" s="508" t="str">
        <f>IFERROR(AVERAGEIFS('VISSIM Link Segment Outputs'!$E$29:$E$107662, 'VISSIM Link Segment Outputs'!$A$29:$A$107662, "AVG",'VISSIM Link Segment Outputs'!$D$29:$D$107662, D7),"")</f>
        <v/>
      </c>
      <c r="AG7" s="508" t="str">
        <f>IFERROR(AVERAGEIFS('VISSIM Link Segment Outputs'!$E$29:$E$107662, 'VISSIM Link Segment Outputs'!$A$29:$A$107662, "AVG",'VISSIM Link Segment Outputs'!$D$29:$D$107662, E7),"")</f>
        <v/>
      </c>
      <c r="AH7" s="508" t="str">
        <f>IFERROR(AVERAGEIFS('VISSIM Link Segment Outputs'!$E$29:$E$107662, 'VISSIM Link Segment Outputs'!$A$29:$A$107662, "AVG",'VISSIM Link Segment Outputs'!$D$29:$D$107662, F7),"")</f>
        <v/>
      </c>
      <c r="AI7" s="508" t="str">
        <f>IFERROR(AVERAGEIFS('VISSIM Link Segment Outputs'!$E$29:$E$107662, 'VISSIM Link Segment Outputs'!$A$29:$A$107662, "AVG",'VISSIM Link Segment Outputs'!$D$29:$D$107662, G7),"")</f>
        <v/>
      </c>
      <c r="AJ7" s="508" t="str">
        <f>IFERROR(AVERAGEIFS('VISSIM Link Segment Outputs'!$E$29:$E$107662, 'VISSIM Link Segment Outputs'!$A$29:$A$107662, "AVG",'VISSIM Link Segment Outputs'!$D$29:$D$107662, H7),"")</f>
        <v/>
      </c>
      <c r="AL7" s="745">
        <f>IFERROR(SUMIFS('VISSIM Link Segment Outputs'!$Q$29:$Q$107662, 'VISSIM Link Segment Outputs'!$A$29:$A$107662, "AVG",'VISSIM Link Segment Outputs'!$D$29:$D$107662, D7),"")</f>
        <v>0</v>
      </c>
      <c r="AM7" s="745">
        <f>IFERROR(SUMIFS('VISSIM Link Segment Outputs'!$Q$29:$Q$107662, 'VISSIM Link Segment Outputs'!$A$29:$A$107662, "AVG",'VISSIM Link Segment Outputs'!$D$29:$D$107662, E7),"")</f>
        <v>0</v>
      </c>
      <c r="AN7" s="745">
        <f>IFERROR(SUMIFS('VISSIM Link Segment Outputs'!$Q$29:$Q$107662, 'VISSIM Link Segment Outputs'!$A$29:$A$107662, "AVG",'VISSIM Link Segment Outputs'!$D$29:$D$107662, F7),"")</f>
        <v>0</v>
      </c>
      <c r="AO7" s="745">
        <f>IFERROR(SUMIFS('VISSIM Link Segment Outputs'!$Q$29:$Q$107662, 'VISSIM Link Segment Outputs'!$A$29:$A$107662, "AVG",'VISSIM Link Segment Outputs'!$D$29:$D$107662, G7),"")</f>
        <v>0</v>
      </c>
      <c r="AP7" s="745">
        <f>IFERROR(SUMIFS('VISSIM Link Segment Outputs'!$Q$29:$Q$107662, 'VISSIM Link Segment Outputs'!$A$29:$A$107662, "AVG",'VISSIM Link Segment Outputs'!$D$29:$D$107662, H7),"")</f>
        <v>0</v>
      </c>
      <c r="AR7" s="743" t="str">
        <f>IFERROR(AVERAGEIFS('VISSIM Link Segment Outputs'!$R$29:$R$107662, 'VISSIM Link Segment Outputs'!$A$29:$A$107662, "AVG",'VISSIM Link Segment Outputs'!$D$29:$D$107662, D7),"")</f>
        <v/>
      </c>
    </row>
    <row r="8" spans="1:44" x14ac:dyDescent="0.25">
      <c r="A8" s="615" t="str">
        <f t="shared" ref="A8:A71" si="1">IF(J8=0,"H","")</f>
        <v/>
      </c>
      <c r="B8" s="194">
        <f>'Input - Freeways'!$B6</f>
        <v>2</v>
      </c>
      <c r="C8" s="194">
        <f>INDEX('Input - Freeways'!$B$4:$AI$106,MATCH($B8,'Input - Freeways'!$B$4:$B$106,0),MATCH(C$6,'Input - Freeways'!$B$4:$AI$4,0))</f>
        <v>0</v>
      </c>
      <c r="D8" s="194" t="str">
        <f t="shared" ref="D8:H57" si="2">TRIM(MID(SUBSTITUTE($C8,"-",REPT(" ",LEN($C8))),(D$6-1)*LEN($C8)+1,LEN($C8)))</f>
        <v>0</v>
      </c>
      <c r="E8" s="194" t="str">
        <f t="shared" si="2"/>
        <v/>
      </c>
      <c r="F8" s="194" t="str">
        <f t="shared" si="2"/>
        <v/>
      </c>
      <c r="G8" s="194" t="str">
        <f t="shared" si="2"/>
        <v/>
      </c>
      <c r="H8" s="194" t="str">
        <f t="shared" si="2"/>
        <v/>
      </c>
      <c r="J8" s="436" t="str">
        <f>'Input - Freeways'!$C6</f>
        <v>NB Route 28</v>
      </c>
      <c r="K8" s="468" t="str">
        <f>'Input - Freeways'!$D6</f>
        <v>Ramp from Route 28 NB to Route 50 EB</v>
      </c>
      <c r="L8" s="318" t="str">
        <f>'Input - Freeways'!$E6</f>
        <v>Off-Ramp</v>
      </c>
      <c r="M8" s="763">
        <f>'Input - Freeways'!$F6</f>
        <v>565</v>
      </c>
      <c r="N8" s="450" t="str" cm="1">
        <f t="array" ref="N8">_xlfn.SWITCH(fwy_moe_type,"DCM",AVERAGEIFS('VISSIM DCP Outputs'!$D$25:$D$433, 'VISSIM DCP Outputs'!$B$25:$B$433, $E$3,'VISSIM DCP Outputs'!$C$25:$C$433,$C8),"Link Eval","--")</f>
        <v>--</v>
      </c>
      <c r="O8" s="315" t="str" cm="1">
        <f t="array" ref="O8">_xlfn.SWITCH(fwy_moe_type,"DCM",AVERAGEIFS('VISSIM DCP Outputs'!$G$25:$G$433, 'VISSIM DCP Outputs'!$B$25:$B$433, $E$3,'VISSIM DCP Outputs'!$C$25:$C$433,$C8),"Link Eval","--")</f>
        <v>--</v>
      </c>
      <c r="P8" s="780" t="str">
        <f t="shared" ref="P8:P71" si="3">IFERROR((T8*AL8+IFERROR(U8*AM8,0)+IFERROR(V8*AN8,0)+IFERROR(W8*AO8,0)+IFERROR(X8*AP8,0))/SUM(AL8:AP8),"--")</f>
        <v>--</v>
      </c>
      <c r="Q8" s="315" t="str">
        <f t="shared" ref="Q8:Q71" si="4">IFERROR((Z8*AL8+IFERROR(AA8*AM8,0)+IFERROR(AB8*AN8,0)+IFERROR(AC8*AO8,0)+IFERROR(AD8*AP8,0))/SUM(AL8:AP8),"--")</f>
        <v>--</v>
      </c>
      <c r="R8" s="437" t="str">
        <f t="shared" ref="R8:R71" si="5">IFERROR((AF8*AL8+IFERROR(AG8*AM8,0)+IFERROR(AH8*AN8,0)+IFERROR(AI8*AO8,0)+IFERROR(AJ8*AP8,0))/SUM(AL8:AP8)/AR8,"--")</f>
        <v>--</v>
      </c>
      <c r="T8" s="745" t="str">
        <f>IFERROR(AVERAGEIFS('VISSIM Link Segment Outputs'!$M$29:$M$107662, 'VISSIM Link Segment Outputs'!$A$29:$A$107662, "AVG",'VISSIM Link Segment Outputs'!$D$29:$D$107662, D8),"")</f>
        <v/>
      </c>
      <c r="U8" s="745" t="str">
        <f>IFERROR(AVERAGEIFS('VISSIM Link Segment Outputs'!$M$29:$M$107662, 'VISSIM Link Segment Outputs'!$A$29:$A$107662, "AVG",'VISSIM Link Segment Outputs'!$D$29:$D$107662, E8),"")</f>
        <v/>
      </c>
      <c r="V8" s="745" t="str">
        <f>IFERROR(AVERAGEIFS('VISSIM Link Segment Outputs'!$M$29:$M$107662, 'VISSIM Link Segment Outputs'!$A$29:$A$107662, "AVG",'VISSIM Link Segment Outputs'!$D$29:$D$107662, F8),"")</f>
        <v/>
      </c>
      <c r="W8" s="745" t="str">
        <f>IFERROR(AVERAGEIFS('VISSIM Link Segment Outputs'!$M$29:$M$107662, 'VISSIM Link Segment Outputs'!$A$29:$A$107662, "AVG",'VISSIM Link Segment Outputs'!$D$29:$D$107662, G8),"")</f>
        <v/>
      </c>
      <c r="X8" s="745" t="str">
        <f>IFERROR(AVERAGEIFS('VISSIM Link Segment Outputs'!$M$29:$M$107662, 'VISSIM Link Segment Outputs'!$A$29:$A$107662, "AVG",'VISSIM Link Segment Outputs'!$D$29:$D$107662, H8),"")</f>
        <v/>
      </c>
      <c r="Y8" s="509"/>
      <c r="Z8" s="508" t="str">
        <f>IFERROR(AVERAGEIFS('VISSIM Link Segment Outputs'!$I$29:$I$107662, 'VISSIM Link Segment Outputs'!$A$29:$A$107662, "AVG",'VISSIM Link Segment Outputs'!$D$29:$D$107662, D8),"")</f>
        <v/>
      </c>
      <c r="AA8" s="508" t="str">
        <f>IFERROR(AVERAGEIFS('VISSIM Link Segment Outputs'!$I$29:$I$107662, 'VISSIM Link Segment Outputs'!$A$29:$A$107662, "AVG",'VISSIM Link Segment Outputs'!$D$29:$D$107662, E8),"")</f>
        <v/>
      </c>
      <c r="AB8" s="508" t="str">
        <f>IFERROR(AVERAGEIFS('VISSIM Link Segment Outputs'!$I$29:$I$107662, 'VISSIM Link Segment Outputs'!$A$29:$A$107662, "AVG",'VISSIM Link Segment Outputs'!$D$29:$D$107662, F8),"")</f>
        <v/>
      </c>
      <c r="AC8" s="508" t="str">
        <f>IFERROR(AVERAGEIFS('VISSIM Link Segment Outputs'!$I$29:$I$107662, 'VISSIM Link Segment Outputs'!$A$29:$A$107662, "AVG",'VISSIM Link Segment Outputs'!$D$29:$D$107662, G8),"")</f>
        <v/>
      </c>
      <c r="AD8" s="508" t="str">
        <f>IFERROR(AVERAGEIFS('VISSIM Link Segment Outputs'!$I$29:$I$107662, 'VISSIM Link Segment Outputs'!$A$29:$A$107662, "AVG",'VISSIM Link Segment Outputs'!$D$29:$D$107662, H8),"")</f>
        <v/>
      </c>
      <c r="AE8" s="509"/>
      <c r="AF8" s="508" t="str">
        <f>IFERROR(AVERAGEIFS('VISSIM Link Segment Outputs'!$E$29:$E$107662, 'VISSIM Link Segment Outputs'!$A$29:$A$107662, "AVG",'VISSIM Link Segment Outputs'!$D$29:$D$107662, D8),"")</f>
        <v/>
      </c>
      <c r="AG8" s="508" t="str">
        <f>IFERROR(AVERAGEIFS('VISSIM Link Segment Outputs'!$E$29:$E$107662, 'VISSIM Link Segment Outputs'!$A$29:$A$107662, "AVG",'VISSIM Link Segment Outputs'!$D$29:$D$107662, E8),"")</f>
        <v/>
      </c>
      <c r="AH8" s="508" t="str">
        <f>IFERROR(AVERAGEIFS('VISSIM Link Segment Outputs'!$E$29:$E$107662, 'VISSIM Link Segment Outputs'!$A$29:$A$107662, "AVG",'VISSIM Link Segment Outputs'!$D$29:$D$107662, F8),"")</f>
        <v/>
      </c>
      <c r="AI8" s="508" t="str">
        <f>IFERROR(AVERAGEIFS('VISSIM Link Segment Outputs'!$E$29:$E$107662, 'VISSIM Link Segment Outputs'!$A$29:$A$107662, "AVG",'VISSIM Link Segment Outputs'!$D$29:$D$107662, G8),"")</f>
        <v/>
      </c>
      <c r="AJ8" s="508" t="str">
        <f>IFERROR(AVERAGEIFS('VISSIM Link Segment Outputs'!$E$29:$E$107662, 'VISSIM Link Segment Outputs'!$A$29:$A$107662, "AVG",'VISSIM Link Segment Outputs'!$D$29:$D$107662, H8),"")</f>
        <v/>
      </c>
      <c r="AL8" s="745">
        <f>IFERROR(SUMIFS('VISSIM Link Segment Outputs'!$Q$29:$Q$107662, 'VISSIM Link Segment Outputs'!$A$29:$A$107662, "AVG",'VISSIM Link Segment Outputs'!$D$29:$D$107662, D8),"")</f>
        <v>0</v>
      </c>
      <c r="AM8" s="745">
        <f>IFERROR(SUMIFS('VISSIM Link Segment Outputs'!$Q$29:$Q$107662, 'VISSIM Link Segment Outputs'!$A$29:$A$107662, "AVG",'VISSIM Link Segment Outputs'!$D$29:$D$107662, E8),"")</f>
        <v>0</v>
      </c>
      <c r="AN8" s="745">
        <f>IFERROR(SUMIFS('VISSIM Link Segment Outputs'!$Q$29:$Q$107662, 'VISSIM Link Segment Outputs'!$A$29:$A$107662, "AVG",'VISSIM Link Segment Outputs'!$D$29:$D$107662, F8),"")</f>
        <v>0</v>
      </c>
      <c r="AO8" s="745">
        <f>IFERROR(SUMIFS('VISSIM Link Segment Outputs'!$Q$29:$Q$107662, 'VISSIM Link Segment Outputs'!$A$29:$A$107662, "AVG",'VISSIM Link Segment Outputs'!$D$29:$D$107662, G8),"")</f>
        <v>0</v>
      </c>
      <c r="AP8" s="745">
        <f>IFERROR(SUMIFS('VISSIM Link Segment Outputs'!$Q$29:$Q$107662, 'VISSIM Link Segment Outputs'!$A$29:$A$107662, "AVG",'VISSIM Link Segment Outputs'!$D$29:$D$107662, H8),"")</f>
        <v>0</v>
      </c>
      <c r="AR8" s="743" t="str">
        <f>IFERROR(AVERAGEIFS('VISSIM Link Segment Outputs'!$R$29:$R$107662, 'VISSIM Link Segment Outputs'!$A$29:$A$107662, "AVG",'VISSIM Link Segment Outputs'!$D$29:$D$107662, D8),"")</f>
        <v/>
      </c>
    </row>
    <row r="9" spans="1:44" x14ac:dyDescent="0.25">
      <c r="A9" s="615" t="str">
        <f t="shared" si="1"/>
        <v/>
      </c>
      <c r="B9" s="194">
        <f>'Input - Freeways'!$B7</f>
        <v>3</v>
      </c>
      <c r="C9" s="194">
        <f>INDEX('Input - Freeways'!$B$4:$AI$106,MATCH($B9,'Input - Freeways'!$B$4:$B$106,0),MATCH(C$6,'Input - Freeways'!$B$4:$AI$4,0))</f>
        <v>0</v>
      </c>
      <c r="D9" s="194" t="str">
        <f t="shared" si="2"/>
        <v>0</v>
      </c>
      <c r="E9" s="194" t="str">
        <f t="shared" si="2"/>
        <v/>
      </c>
      <c r="F9" s="194" t="str">
        <f t="shared" si="2"/>
        <v/>
      </c>
      <c r="G9" s="194" t="str">
        <f t="shared" si="2"/>
        <v/>
      </c>
      <c r="H9" s="194" t="str">
        <f t="shared" si="2"/>
        <v/>
      </c>
      <c r="J9" s="436" t="str">
        <f>'Input - Freeways'!$C7</f>
        <v>NB Route 28</v>
      </c>
      <c r="K9" s="468" t="str">
        <f>'Input - Freeways'!$D7</f>
        <v>Ramp from Route 50 EB to Route 28 NB</v>
      </c>
      <c r="L9" s="318" t="str">
        <f>'Input - Freeways'!$E7</f>
        <v>On-Ramp</v>
      </c>
      <c r="M9" s="763">
        <f>'Input - Freeways'!$F7</f>
        <v>215</v>
      </c>
      <c r="N9" s="450" t="str" cm="1">
        <f t="array" ref="N9">_xlfn.SWITCH(fwy_moe_type,"DCM",AVERAGEIFS('VISSIM DCP Outputs'!$D$25:$D$433, 'VISSIM DCP Outputs'!$B$25:$B$433, $E$3,'VISSIM DCP Outputs'!$C$25:$C$433,$C9),"Link Eval","--")</f>
        <v>--</v>
      </c>
      <c r="O9" s="315" t="str" cm="1">
        <f t="array" ref="O9">_xlfn.SWITCH(fwy_moe_type,"DCM",AVERAGEIFS('VISSIM DCP Outputs'!$G$25:$G$433, 'VISSIM DCP Outputs'!$B$25:$B$433, $E$3,'VISSIM DCP Outputs'!$C$25:$C$433,$C9),"Link Eval","--")</f>
        <v>--</v>
      </c>
      <c r="P9" s="780" t="str">
        <f t="shared" si="3"/>
        <v>--</v>
      </c>
      <c r="Q9" s="315" t="str">
        <f t="shared" si="4"/>
        <v>--</v>
      </c>
      <c r="R9" s="437" t="str">
        <f t="shared" si="5"/>
        <v>--</v>
      </c>
      <c r="T9" s="745" t="str">
        <f>IFERROR(AVERAGEIFS('VISSIM Link Segment Outputs'!$M$29:$M$107662, 'VISSIM Link Segment Outputs'!$A$29:$A$107662, "AVG",'VISSIM Link Segment Outputs'!$D$29:$D$107662, D9),"")</f>
        <v/>
      </c>
      <c r="U9" s="745" t="str">
        <f>IFERROR(AVERAGEIFS('VISSIM Link Segment Outputs'!$M$29:$M$107662, 'VISSIM Link Segment Outputs'!$A$29:$A$107662, "AVG",'VISSIM Link Segment Outputs'!$D$29:$D$107662, E9),"")</f>
        <v/>
      </c>
      <c r="V9" s="745" t="str">
        <f>IFERROR(AVERAGEIFS('VISSIM Link Segment Outputs'!$M$29:$M$107662, 'VISSIM Link Segment Outputs'!$A$29:$A$107662, "AVG",'VISSIM Link Segment Outputs'!$D$29:$D$107662, F9),"")</f>
        <v/>
      </c>
      <c r="W9" s="745" t="str">
        <f>IFERROR(AVERAGEIFS('VISSIM Link Segment Outputs'!$M$29:$M$107662, 'VISSIM Link Segment Outputs'!$A$29:$A$107662, "AVG",'VISSIM Link Segment Outputs'!$D$29:$D$107662, G9),"")</f>
        <v/>
      </c>
      <c r="X9" s="745" t="str">
        <f>IFERROR(AVERAGEIFS('VISSIM Link Segment Outputs'!$M$29:$M$107662, 'VISSIM Link Segment Outputs'!$A$29:$A$107662, "AVG",'VISSIM Link Segment Outputs'!$D$29:$D$107662, H9),"")</f>
        <v/>
      </c>
      <c r="Y9" s="509"/>
      <c r="Z9" s="508" t="str">
        <f>IFERROR(AVERAGEIFS('VISSIM Link Segment Outputs'!$I$29:$I$107662, 'VISSIM Link Segment Outputs'!$A$29:$A$107662, "AVG",'VISSIM Link Segment Outputs'!$D$29:$D$107662, D9),"")</f>
        <v/>
      </c>
      <c r="AA9" s="508" t="str">
        <f>IFERROR(AVERAGEIFS('VISSIM Link Segment Outputs'!$I$29:$I$107662, 'VISSIM Link Segment Outputs'!$A$29:$A$107662, "AVG",'VISSIM Link Segment Outputs'!$D$29:$D$107662, E9),"")</f>
        <v/>
      </c>
      <c r="AB9" s="508" t="str">
        <f>IFERROR(AVERAGEIFS('VISSIM Link Segment Outputs'!$I$29:$I$107662, 'VISSIM Link Segment Outputs'!$A$29:$A$107662, "AVG",'VISSIM Link Segment Outputs'!$D$29:$D$107662, F9),"")</f>
        <v/>
      </c>
      <c r="AC9" s="508" t="str">
        <f>IFERROR(AVERAGEIFS('VISSIM Link Segment Outputs'!$I$29:$I$107662, 'VISSIM Link Segment Outputs'!$A$29:$A$107662, "AVG",'VISSIM Link Segment Outputs'!$D$29:$D$107662, G9),"")</f>
        <v/>
      </c>
      <c r="AD9" s="508" t="str">
        <f>IFERROR(AVERAGEIFS('VISSIM Link Segment Outputs'!$I$29:$I$107662, 'VISSIM Link Segment Outputs'!$A$29:$A$107662, "AVG",'VISSIM Link Segment Outputs'!$D$29:$D$107662, H9),"")</f>
        <v/>
      </c>
      <c r="AE9" s="509"/>
      <c r="AF9" s="508" t="str">
        <f>IFERROR(AVERAGEIFS('VISSIM Link Segment Outputs'!$E$29:$E$107662, 'VISSIM Link Segment Outputs'!$A$29:$A$107662, "AVG",'VISSIM Link Segment Outputs'!$D$29:$D$107662, D9),"")</f>
        <v/>
      </c>
      <c r="AG9" s="508" t="str">
        <f>IFERROR(AVERAGEIFS('VISSIM Link Segment Outputs'!$E$29:$E$107662, 'VISSIM Link Segment Outputs'!$A$29:$A$107662, "AVG",'VISSIM Link Segment Outputs'!$D$29:$D$107662, E9),"")</f>
        <v/>
      </c>
      <c r="AH9" s="508" t="str">
        <f>IFERROR(AVERAGEIFS('VISSIM Link Segment Outputs'!$E$29:$E$107662, 'VISSIM Link Segment Outputs'!$A$29:$A$107662, "AVG",'VISSIM Link Segment Outputs'!$D$29:$D$107662, F9),"")</f>
        <v/>
      </c>
      <c r="AI9" s="508" t="str">
        <f>IFERROR(AVERAGEIFS('VISSIM Link Segment Outputs'!$E$29:$E$107662, 'VISSIM Link Segment Outputs'!$A$29:$A$107662, "AVG",'VISSIM Link Segment Outputs'!$D$29:$D$107662, G9),"")</f>
        <v/>
      </c>
      <c r="AJ9" s="508" t="str">
        <f>IFERROR(AVERAGEIFS('VISSIM Link Segment Outputs'!$E$29:$E$107662, 'VISSIM Link Segment Outputs'!$A$29:$A$107662, "AVG",'VISSIM Link Segment Outputs'!$D$29:$D$107662, H9),"")</f>
        <v/>
      </c>
      <c r="AL9" s="745">
        <f>IFERROR(SUMIFS('VISSIM Link Segment Outputs'!$Q$29:$Q$107662, 'VISSIM Link Segment Outputs'!$A$29:$A$107662, "AVG",'VISSIM Link Segment Outputs'!$D$29:$D$107662, D9),"")</f>
        <v>0</v>
      </c>
      <c r="AM9" s="745">
        <f>IFERROR(SUMIFS('VISSIM Link Segment Outputs'!$Q$29:$Q$107662, 'VISSIM Link Segment Outputs'!$A$29:$A$107662, "AVG",'VISSIM Link Segment Outputs'!$D$29:$D$107662, E9),"")</f>
        <v>0</v>
      </c>
      <c r="AN9" s="745">
        <f>IFERROR(SUMIFS('VISSIM Link Segment Outputs'!$Q$29:$Q$107662, 'VISSIM Link Segment Outputs'!$A$29:$A$107662, "AVG",'VISSIM Link Segment Outputs'!$D$29:$D$107662, F9),"")</f>
        <v>0</v>
      </c>
      <c r="AO9" s="745">
        <f>IFERROR(SUMIFS('VISSIM Link Segment Outputs'!$Q$29:$Q$107662, 'VISSIM Link Segment Outputs'!$A$29:$A$107662, "AVG",'VISSIM Link Segment Outputs'!$D$29:$D$107662, G9),"")</f>
        <v>0</v>
      </c>
      <c r="AP9" s="745">
        <f>IFERROR(SUMIFS('VISSIM Link Segment Outputs'!$Q$29:$Q$107662, 'VISSIM Link Segment Outputs'!$A$29:$A$107662, "AVG",'VISSIM Link Segment Outputs'!$D$29:$D$107662, H9),"")</f>
        <v>0</v>
      </c>
      <c r="AR9" s="743" t="str">
        <f>IFERROR(AVERAGEIFS('VISSIM Link Segment Outputs'!$R$29:$R$107662, 'VISSIM Link Segment Outputs'!$A$29:$A$107662, "AVG",'VISSIM Link Segment Outputs'!$D$29:$D$107662, D9),"")</f>
        <v/>
      </c>
    </row>
    <row r="10" spans="1:44" x14ac:dyDescent="0.25">
      <c r="A10" s="615" t="str">
        <f t="shared" si="1"/>
        <v>H</v>
      </c>
      <c r="B10" s="194">
        <f>'Input - Freeways'!$B8</f>
        <v>4</v>
      </c>
      <c r="C10" s="194">
        <f>INDEX('Input - Freeways'!$B$4:$AI$106,MATCH($B10,'Input - Freeways'!$B$4:$B$106,0),MATCH(C$6,'Input - Freeways'!$B$4:$AI$4,0))</f>
        <v>0</v>
      </c>
      <c r="D10" s="194" t="str">
        <f t="shared" si="2"/>
        <v>0</v>
      </c>
      <c r="E10" s="194" t="str">
        <f t="shared" si="2"/>
        <v/>
      </c>
      <c r="F10" s="194" t="str">
        <f t="shared" si="2"/>
        <v/>
      </c>
      <c r="G10" s="194" t="str">
        <f t="shared" si="2"/>
        <v/>
      </c>
      <c r="H10" s="194" t="str">
        <f t="shared" si="2"/>
        <v/>
      </c>
      <c r="J10" s="436">
        <f>'Input - Freeways'!$C8</f>
        <v>0</v>
      </c>
      <c r="K10" s="468">
        <f>'Input - Freeways'!$D8</f>
        <v>0</v>
      </c>
      <c r="L10" s="318">
        <f>'Input - Freeways'!$E8</f>
        <v>0</v>
      </c>
      <c r="M10" s="763">
        <f>'Input - Freeways'!$F8</f>
        <v>0</v>
      </c>
      <c r="N10" s="450" t="str" cm="1">
        <f t="array" ref="N10">_xlfn.SWITCH(fwy_moe_type,"DCM",AVERAGEIFS('VISSIM DCP Outputs'!$D$25:$D$433, 'VISSIM DCP Outputs'!$B$25:$B$433, $E$3,'VISSIM DCP Outputs'!$C$25:$C$433,$C10),"Link Eval","--")</f>
        <v>--</v>
      </c>
      <c r="O10" s="315" t="str" cm="1">
        <f t="array" ref="O10">_xlfn.SWITCH(fwy_moe_type,"DCM",AVERAGEIFS('VISSIM DCP Outputs'!$G$25:$G$433, 'VISSIM DCP Outputs'!$B$25:$B$433, $E$3,'VISSIM DCP Outputs'!$C$25:$C$433,$C10),"Link Eval","--")</f>
        <v>--</v>
      </c>
      <c r="P10" s="780" t="str">
        <f t="shared" si="3"/>
        <v>--</v>
      </c>
      <c r="Q10" s="315" t="str">
        <f t="shared" si="4"/>
        <v>--</v>
      </c>
      <c r="R10" s="437" t="str">
        <f t="shared" si="5"/>
        <v>--</v>
      </c>
      <c r="T10" s="745" t="str">
        <f>IFERROR(AVERAGEIFS('VISSIM Link Segment Outputs'!$M$29:$M$107662, 'VISSIM Link Segment Outputs'!$A$29:$A$107662, "AVG",'VISSIM Link Segment Outputs'!$D$29:$D$107662, D10),"")</f>
        <v/>
      </c>
      <c r="U10" s="745" t="str">
        <f>IFERROR(AVERAGEIFS('VISSIM Link Segment Outputs'!$M$29:$M$107662, 'VISSIM Link Segment Outputs'!$A$29:$A$107662, "AVG",'VISSIM Link Segment Outputs'!$D$29:$D$107662, E10),"")</f>
        <v/>
      </c>
      <c r="V10" s="745" t="str">
        <f>IFERROR(AVERAGEIFS('VISSIM Link Segment Outputs'!$M$29:$M$107662, 'VISSIM Link Segment Outputs'!$A$29:$A$107662, "AVG",'VISSIM Link Segment Outputs'!$D$29:$D$107662, F10),"")</f>
        <v/>
      </c>
      <c r="W10" s="745" t="str">
        <f>IFERROR(AVERAGEIFS('VISSIM Link Segment Outputs'!$M$29:$M$107662, 'VISSIM Link Segment Outputs'!$A$29:$A$107662, "AVG",'VISSIM Link Segment Outputs'!$D$29:$D$107662, G10),"")</f>
        <v/>
      </c>
      <c r="X10" s="745" t="str">
        <f>IFERROR(AVERAGEIFS('VISSIM Link Segment Outputs'!$M$29:$M$107662, 'VISSIM Link Segment Outputs'!$A$29:$A$107662, "AVG",'VISSIM Link Segment Outputs'!$D$29:$D$107662, H10),"")</f>
        <v/>
      </c>
      <c r="Y10" s="509"/>
      <c r="Z10" s="508" t="str">
        <f>IFERROR(AVERAGEIFS('VISSIM Link Segment Outputs'!$I$29:$I$107662, 'VISSIM Link Segment Outputs'!$A$29:$A$107662, "AVG",'VISSIM Link Segment Outputs'!$D$29:$D$107662, D10),"")</f>
        <v/>
      </c>
      <c r="AA10" s="508" t="str">
        <f>IFERROR(AVERAGEIFS('VISSIM Link Segment Outputs'!$I$29:$I$107662, 'VISSIM Link Segment Outputs'!$A$29:$A$107662, "AVG",'VISSIM Link Segment Outputs'!$D$29:$D$107662, E10),"")</f>
        <v/>
      </c>
      <c r="AB10" s="508" t="str">
        <f>IFERROR(AVERAGEIFS('VISSIM Link Segment Outputs'!$I$29:$I$107662, 'VISSIM Link Segment Outputs'!$A$29:$A$107662, "AVG",'VISSIM Link Segment Outputs'!$D$29:$D$107662, F10),"")</f>
        <v/>
      </c>
      <c r="AC10" s="508" t="str">
        <f>IFERROR(AVERAGEIFS('VISSIM Link Segment Outputs'!$I$29:$I$107662, 'VISSIM Link Segment Outputs'!$A$29:$A$107662, "AVG",'VISSIM Link Segment Outputs'!$D$29:$D$107662, G10),"")</f>
        <v/>
      </c>
      <c r="AD10" s="508" t="str">
        <f>IFERROR(AVERAGEIFS('VISSIM Link Segment Outputs'!$I$29:$I$107662, 'VISSIM Link Segment Outputs'!$A$29:$A$107662, "AVG",'VISSIM Link Segment Outputs'!$D$29:$D$107662, H10),"")</f>
        <v/>
      </c>
      <c r="AE10" s="509"/>
      <c r="AF10" s="508" t="str">
        <f>IFERROR(AVERAGEIFS('VISSIM Link Segment Outputs'!$E$29:$E$107662, 'VISSIM Link Segment Outputs'!$A$29:$A$107662, "AVG",'VISSIM Link Segment Outputs'!$D$29:$D$107662, D10),"")</f>
        <v/>
      </c>
      <c r="AG10" s="508" t="str">
        <f>IFERROR(AVERAGEIFS('VISSIM Link Segment Outputs'!$E$29:$E$107662, 'VISSIM Link Segment Outputs'!$A$29:$A$107662, "AVG",'VISSIM Link Segment Outputs'!$D$29:$D$107662, E10),"")</f>
        <v/>
      </c>
      <c r="AH10" s="508" t="str">
        <f>IFERROR(AVERAGEIFS('VISSIM Link Segment Outputs'!$E$29:$E$107662, 'VISSIM Link Segment Outputs'!$A$29:$A$107662, "AVG",'VISSIM Link Segment Outputs'!$D$29:$D$107662, F10),"")</f>
        <v/>
      </c>
      <c r="AI10" s="508" t="str">
        <f>IFERROR(AVERAGEIFS('VISSIM Link Segment Outputs'!$E$29:$E$107662, 'VISSIM Link Segment Outputs'!$A$29:$A$107662, "AVG",'VISSIM Link Segment Outputs'!$D$29:$D$107662, G10),"")</f>
        <v/>
      </c>
      <c r="AJ10" s="508" t="str">
        <f>IFERROR(AVERAGEIFS('VISSIM Link Segment Outputs'!$E$29:$E$107662, 'VISSIM Link Segment Outputs'!$A$29:$A$107662, "AVG",'VISSIM Link Segment Outputs'!$D$29:$D$107662, H10),"")</f>
        <v/>
      </c>
      <c r="AL10" s="745">
        <f>IFERROR(SUMIFS('VISSIM Link Segment Outputs'!$Q$29:$Q$107662, 'VISSIM Link Segment Outputs'!$A$29:$A$107662, "AVG",'VISSIM Link Segment Outputs'!$D$29:$D$107662, D10),"")</f>
        <v>0</v>
      </c>
      <c r="AM10" s="745">
        <f>IFERROR(SUMIFS('VISSIM Link Segment Outputs'!$Q$29:$Q$107662, 'VISSIM Link Segment Outputs'!$A$29:$A$107662, "AVG",'VISSIM Link Segment Outputs'!$D$29:$D$107662, E10),"")</f>
        <v>0</v>
      </c>
      <c r="AN10" s="745">
        <f>IFERROR(SUMIFS('VISSIM Link Segment Outputs'!$Q$29:$Q$107662, 'VISSIM Link Segment Outputs'!$A$29:$A$107662, "AVG",'VISSIM Link Segment Outputs'!$D$29:$D$107662, F10),"")</f>
        <v>0</v>
      </c>
      <c r="AO10" s="745">
        <f>IFERROR(SUMIFS('VISSIM Link Segment Outputs'!$Q$29:$Q$107662, 'VISSIM Link Segment Outputs'!$A$29:$A$107662, "AVG",'VISSIM Link Segment Outputs'!$D$29:$D$107662, G10),"")</f>
        <v>0</v>
      </c>
      <c r="AP10" s="745">
        <f>IFERROR(SUMIFS('VISSIM Link Segment Outputs'!$Q$29:$Q$107662, 'VISSIM Link Segment Outputs'!$A$29:$A$107662, "AVG",'VISSIM Link Segment Outputs'!$D$29:$D$107662, H10),"")</f>
        <v>0</v>
      </c>
      <c r="AR10" s="743" t="str">
        <f>IFERROR(AVERAGEIFS('VISSIM Link Segment Outputs'!$R$29:$R$107662, 'VISSIM Link Segment Outputs'!$A$29:$A$107662, "AVG",'VISSIM Link Segment Outputs'!$D$29:$D$107662, D10),"")</f>
        <v/>
      </c>
    </row>
    <row r="11" spans="1:44" x14ac:dyDescent="0.25">
      <c r="A11" s="615" t="str">
        <f t="shared" si="1"/>
        <v>H</v>
      </c>
      <c r="B11" s="194">
        <f>'Input - Freeways'!$B9</f>
        <v>5</v>
      </c>
      <c r="C11" s="194">
        <f>INDEX('Input - Freeways'!$B$4:$AI$106,MATCH($B11,'Input - Freeways'!$B$4:$B$106,0),MATCH(C$6,'Input - Freeways'!$B$4:$AI$4,0))</f>
        <v>0</v>
      </c>
      <c r="D11" s="194" t="str">
        <f t="shared" si="2"/>
        <v>0</v>
      </c>
      <c r="E11" s="194" t="str">
        <f t="shared" si="2"/>
        <v/>
      </c>
      <c r="F11" s="194" t="str">
        <f t="shared" si="2"/>
        <v/>
      </c>
      <c r="G11" s="194" t="str">
        <f t="shared" si="2"/>
        <v/>
      </c>
      <c r="H11" s="194" t="str">
        <f t="shared" si="2"/>
        <v/>
      </c>
      <c r="J11" s="436">
        <f>'Input - Freeways'!$C9</f>
        <v>0</v>
      </c>
      <c r="K11" s="468">
        <f>'Input - Freeways'!$D9</f>
        <v>0</v>
      </c>
      <c r="L11" s="318">
        <f>'Input - Freeways'!$E9</f>
        <v>0</v>
      </c>
      <c r="M11" s="763">
        <f>'Input - Freeways'!$F9</f>
        <v>0</v>
      </c>
      <c r="N11" s="450" t="str" cm="1">
        <f t="array" ref="N11">_xlfn.SWITCH(fwy_moe_type,"DCM",AVERAGEIFS('VISSIM DCP Outputs'!$D$25:$D$433, 'VISSIM DCP Outputs'!$B$25:$B$433, $E$3,'VISSIM DCP Outputs'!$C$25:$C$433,$C11),"Link Eval","--")</f>
        <v>--</v>
      </c>
      <c r="O11" s="315" t="str" cm="1">
        <f t="array" ref="O11">_xlfn.SWITCH(fwy_moe_type,"DCM",AVERAGEIFS('VISSIM DCP Outputs'!$G$25:$G$433, 'VISSIM DCP Outputs'!$B$25:$B$433, $E$3,'VISSIM DCP Outputs'!$C$25:$C$433,$C11),"Link Eval","--")</f>
        <v>--</v>
      </c>
      <c r="P11" s="780" t="str">
        <f t="shared" si="3"/>
        <v>--</v>
      </c>
      <c r="Q11" s="315" t="str">
        <f t="shared" si="4"/>
        <v>--</v>
      </c>
      <c r="R11" s="437" t="str">
        <f t="shared" si="5"/>
        <v>--</v>
      </c>
      <c r="T11" s="745" t="str">
        <f>IFERROR(AVERAGEIFS('VISSIM Link Segment Outputs'!$M$29:$M$107662, 'VISSIM Link Segment Outputs'!$A$29:$A$107662, "AVG",'VISSIM Link Segment Outputs'!$D$29:$D$107662, D11),"")</f>
        <v/>
      </c>
      <c r="U11" s="745" t="str">
        <f>IFERROR(AVERAGEIFS('VISSIM Link Segment Outputs'!$M$29:$M$107662, 'VISSIM Link Segment Outputs'!$A$29:$A$107662, "AVG",'VISSIM Link Segment Outputs'!$D$29:$D$107662, E11),"")</f>
        <v/>
      </c>
      <c r="V11" s="745" t="str">
        <f>IFERROR(AVERAGEIFS('VISSIM Link Segment Outputs'!$M$29:$M$107662, 'VISSIM Link Segment Outputs'!$A$29:$A$107662, "AVG",'VISSIM Link Segment Outputs'!$D$29:$D$107662, F11),"")</f>
        <v/>
      </c>
      <c r="W11" s="745" t="str">
        <f>IFERROR(AVERAGEIFS('VISSIM Link Segment Outputs'!$M$29:$M$107662, 'VISSIM Link Segment Outputs'!$A$29:$A$107662, "AVG",'VISSIM Link Segment Outputs'!$D$29:$D$107662, G11),"")</f>
        <v/>
      </c>
      <c r="X11" s="745" t="str">
        <f>IFERROR(AVERAGEIFS('VISSIM Link Segment Outputs'!$M$29:$M$107662, 'VISSIM Link Segment Outputs'!$A$29:$A$107662, "AVG",'VISSIM Link Segment Outputs'!$D$29:$D$107662, H11),"")</f>
        <v/>
      </c>
      <c r="Y11" s="509"/>
      <c r="Z11" s="508" t="str">
        <f>IFERROR(AVERAGEIFS('VISSIM Link Segment Outputs'!$I$29:$I$107662, 'VISSIM Link Segment Outputs'!$A$29:$A$107662, "AVG",'VISSIM Link Segment Outputs'!$D$29:$D$107662, D11),"")</f>
        <v/>
      </c>
      <c r="AA11" s="508" t="str">
        <f>IFERROR(AVERAGEIFS('VISSIM Link Segment Outputs'!$I$29:$I$107662, 'VISSIM Link Segment Outputs'!$A$29:$A$107662, "AVG",'VISSIM Link Segment Outputs'!$D$29:$D$107662, E11),"")</f>
        <v/>
      </c>
      <c r="AB11" s="508" t="str">
        <f>IFERROR(AVERAGEIFS('VISSIM Link Segment Outputs'!$I$29:$I$107662, 'VISSIM Link Segment Outputs'!$A$29:$A$107662, "AVG",'VISSIM Link Segment Outputs'!$D$29:$D$107662, F11),"")</f>
        <v/>
      </c>
      <c r="AC11" s="508" t="str">
        <f>IFERROR(AVERAGEIFS('VISSIM Link Segment Outputs'!$I$29:$I$107662, 'VISSIM Link Segment Outputs'!$A$29:$A$107662, "AVG",'VISSIM Link Segment Outputs'!$D$29:$D$107662, G11),"")</f>
        <v/>
      </c>
      <c r="AD11" s="508" t="str">
        <f>IFERROR(AVERAGEIFS('VISSIM Link Segment Outputs'!$I$29:$I$107662, 'VISSIM Link Segment Outputs'!$A$29:$A$107662, "AVG",'VISSIM Link Segment Outputs'!$D$29:$D$107662, H11),"")</f>
        <v/>
      </c>
      <c r="AE11" s="509"/>
      <c r="AF11" s="508" t="str">
        <f>IFERROR(AVERAGEIFS('VISSIM Link Segment Outputs'!$E$29:$E$107662, 'VISSIM Link Segment Outputs'!$A$29:$A$107662, "AVG",'VISSIM Link Segment Outputs'!$D$29:$D$107662, D11),"")</f>
        <v/>
      </c>
      <c r="AG11" s="508" t="str">
        <f>IFERROR(AVERAGEIFS('VISSIM Link Segment Outputs'!$E$29:$E$107662, 'VISSIM Link Segment Outputs'!$A$29:$A$107662, "AVG",'VISSIM Link Segment Outputs'!$D$29:$D$107662, E11),"")</f>
        <v/>
      </c>
      <c r="AH11" s="508" t="str">
        <f>IFERROR(AVERAGEIFS('VISSIM Link Segment Outputs'!$E$29:$E$107662, 'VISSIM Link Segment Outputs'!$A$29:$A$107662, "AVG",'VISSIM Link Segment Outputs'!$D$29:$D$107662, F11),"")</f>
        <v/>
      </c>
      <c r="AI11" s="508" t="str">
        <f>IFERROR(AVERAGEIFS('VISSIM Link Segment Outputs'!$E$29:$E$107662, 'VISSIM Link Segment Outputs'!$A$29:$A$107662, "AVG",'VISSIM Link Segment Outputs'!$D$29:$D$107662, G11),"")</f>
        <v/>
      </c>
      <c r="AJ11" s="508" t="str">
        <f>IFERROR(AVERAGEIFS('VISSIM Link Segment Outputs'!$E$29:$E$107662, 'VISSIM Link Segment Outputs'!$A$29:$A$107662, "AVG",'VISSIM Link Segment Outputs'!$D$29:$D$107662, H11),"")</f>
        <v/>
      </c>
      <c r="AL11" s="745">
        <f>IFERROR(SUMIFS('VISSIM Link Segment Outputs'!$Q$29:$Q$107662, 'VISSIM Link Segment Outputs'!$A$29:$A$107662, "AVG",'VISSIM Link Segment Outputs'!$D$29:$D$107662, D11),"")</f>
        <v>0</v>
      </c>
      <c r="AM11" s="745">
        <f>IFERROR(SUMIFS('VISSIM Link Segment Outputs'!$Q$29:$Q$107662, 'VISSIM Link Segment Outputs'!$A$29:$A$107662, "AVG",'VISSIM Link Segment Outputs'!$D$29:$D$107662, E11),"")</f>
        <v>0</v>
      </c>
      <c r="AN11" s="745">
        <f>IFERROR(SUMIFS('VISSIM Link Segment Outputs'!$Q$29:$Q$107662, 'VISSIM Link Segment Outputs'!$A$29:$A$107662, "AVG",'VISSIM Link Segment Outputs'!$D$29:$D$107662, F11),"")</f>
        <v>0</v>
      </c>
      <c r="AO11" s="745">
        <f>IFERROR(SUMIFS('VISSIM Link Segment Outputs'!$Q$29:$Q$107662, 'VISSIM Link Segment Outputs'!$A$29:$A$107662, "AVG",'VISSIM Link Segment Outputs'!$D$29:$D$107662, G11),"")</f>
        <v>0</v>
      </c>
      <c r="AP11" s="745">
        <f>IFERROR(SUMIFS('VISSIM Link Segment Outputs'!$Q$29:$Q$107662, 'VISSIM Link Segment Outputs'!$A$29:$A$107662, "AVG",'VISSIM Link Segment Outputs'!$D$29:$D$107662, H11),"")</f>
        <v>0</v>
      </c>
      <c r="AR11" s="743" t="str">
        <f>IFERROR(AVERAGEIFS('VISSIM Link Segment Outputs'!$R$29:$R$107662, 'VISSIM Link Segment Outputs'!$A$29:$A$107662, "AVG",'VISSIM Link Segment Outputs'!$D$29:$D$107662, D11),"")</f>
        <v/>
      </c>
    </row>
    <row r="12" spans="1:44" x14ac:dyDescent="0.25">
      <c r="A12" s="615" t="str">
        <f t="shared" si="1"/>
        <v>H</v>
      </c>
      <c r="B12" s="194">
        <f>'Input - Freeways'!$B10</f>
        <v>6</v>
      </c>
      <c r="C12" s="194">
        <f>INDEX('Input - Freeways'!$B$4:$AI$106,MATCH($B12,'Input - Freeways'!$B$4:$B$106,0),MATCH(C$6,'Input - Freeways'!$B$4:$AI$4,0))</f>
        <v>0</v>
      </c>
      <c r="D12" s="194" t="str">
        <f t="shared" si="2"/>
        <v>0</v>
      </c>
      <c r="E12" s="194" t="str">
        <f t="shared" si="2"/>
        <v/>
      </c>
      <c r="F12" s="194" t="str">
        <f t="shared" si="2"/>
        <v/>
      </c>
      <c r="G12" s="194" t="str">
        <f t="shared" si="2"/>
        <v/>
      </c>
      <c r="H12" s="194" t="str">
        <f t="shared" si="2"/>
        <v/>
      </c>
      <c r="J12" s="436">
        <f>'Input - Freeways'!$C10</f>
        <v>0</v>
      </c>
      <c r="K12" s="468">
        <f>'Input - Freeways'!$D10</f>
        <v>0</v>
      </c>
      <c r="L12" s="318">
        <f>'Input - Freeways'!$E10</f>
        <v>0</v>
      </c>
      <c r="M12" s="763">
        <f>'Input - Freeways'!$F10</f>
        <v>0</v>
      </c>
      <c r="N12" s="450" t="str" cm="1">
        <f t="array" ref="N12">_xlfn.SWITCH(fwy_moe_type,"DCM",AVERAGEIFS('VISSIM DCP Outputs'!$D$25:$D$433, 'VISSIM DCP Outputs'!$B$25:$B$433, $E$3,'VISSIM DCP Outputs'!$C$25:$C$433,$C12),"Link Eval","--")</f>
        <v>--</v>
      </c>
      <c r="O12" s="315" t="str" cm="1">
        <f t="array" ref="O12">_xlfn.SWITCH(fwy_moe_type,"DCM",AVERAGEIFS('VISSIM DCP Outputs'!$G$25:$G$433, 'VISSIM DCP Outputs'!$B$25:$B$433, $E$3,'VISSIM DCP Outputs'!$C$25:$C$433,$C12),"Link Eval","--")</f>
        <v>--</v>
      </c>
      <c r="P12" s="780" t="str">
        <f t="shared" si="3"/>
        <v>--</v>
      </c>
      <c r="Q12" s="315" t="str">
        <f t="shared" si="4"/>
        <v>--</v>
      </c>
      <c r="R12" s="437" t="str">
        <f t="shared" si="5"/>
        <v>--</v>
      </c>
      <c r="T12" s="745" t="str">
        <f>IFERROR(AVERAGEIFS('VISSIM Link Segment Outputs'!$M$29:$M$107662, 'VISSIM Link Segment Outputs'!$A$29:$A$107662, "AVG",'VISSIM Link Segment Outputs'!$D$29:$D$107662, D12),"")</f>
        <v/>
      </c>
      <c r="U12" s="745" t="str">
        <f>IFERROR(AVERAGEIFS('VISSIM Link Segment Outputs'!$M$29:$M$107662, 'VISSIM Link Segment Outputs'!$A$29:$A$107662, "AVG",'VISSIM Link Segment Outputs'!$D$29:$D$107662, E12),"")</f>
        <v/>
      </c>
      <c r="V12" s="745" t="str">
        <f>IFERROR(AVERAGEIFS('VISSIM Link Segment Outputs'!$M$29:$M$107662, 'VISSIM Link Segment Outputs'!$A$29:$A$107662, "AVG",'VISSIM Link Segment Outputs'!$D$29:$D$107662, F12),"")</f>
        <v/>
      </c>
      <c r="W12" s="745" t="str">
        <f>IFERROR(AVERAGEIFS('VISSIM Link Segment Outputs'!$M$29:$M$107662, 'VISSIM Link Segment Outputs'!$A$29:$A$107662, "AVG",'VISSIM Link Segment Outputs'!$D$29:$D$107662, G12),"")</f>
        <v/>
      </c>
      <c r="X12" s="745" t="str">
        <f>IFERROR(AVERAGEIFS('VISSIM Link Segment Outputs'!$M$29:$M$107662, 'VISSIM Link Segment Outputs'!$A$29:$A$107662, "AVG",'VISSIM Link Segment Outputs'!$D$29:$D$107662, H12),"")</f>
        <v/>
      </c>
      <c r="Y12" s="509"/>
      <c r="Z12" s="508" t="str">
        <f>IFERROR(AVERAGEIFS('VISSIM Link Segment Outputs'!$I$29:$I$107662, 'VISSIM Link Segment Outputs'!$A$29:$A$107662, "AVG",'VISSIM Link Segment Outputs'!$D$29:$D$107662, D12),"")</f>
        <v/>
      </c>
      <c r="AA12" s="508" t="str">
        <f>IFERROR(AVERAGEIFS('VISSIM Link Segment Outputs'!$I$29:$I$107662, 'VISSIM Link Segment Outputs'!$A$29:$A$107662, "AVG",'VISSIM Link Segment Outputs'!$D$29:$D$107662, E12),"")</f>
        <v/>
      </c>
      <c r="AB12" s="508" t="str">
        <f>IFERROR(AVERAGEIFS('VISSIM Link Segment Outputs'!$I$29:$I$107662, 'VISSIM Link Segment Outputs'!$A$29:$A$107662, "AVG",'VISSIM Link Segment Outputs'!$D$29:$D$107662, F12),"")</f>
        <v/>
      </c>
      <c r="AC12" s="508" t="str">
        <f>IFERROR(AVERAGEIFS('VISSIM Link Segment Outputs'!$I$29:$I$107662, 'VISSIM Link Segment Outputs'!$A$29:$A$107662, "AVG",'VISSIM Link Segment Outputs'!$D$29:$D$107662, G12),"")</f>
        <v/>
      </c>
      <c r="AD12" s="508" t="str">
        <f>IFERROR(AVERAGEIFS('VISSIM Link Segment Outputs'!$I$29:$I$107662, 'VISSIM Link Segment Outputs'!$A$29:$A$107662, "AVG",'VISSIM Link Segment Outputs'!$D$29:$D$107662, H12),"")</f>
        <v/>
      </c>
      <c r="AE12" s="509"/>
      <c r="AF12" s="508" t="str">
        <f>IFERROR(AVERAGEIFS('VISSIM Link Segment Outputs'!$E$29:$E$107662, 'VISSIM Link Segment Outputs'!$A$29:$A$107662, "AVG",'VISSIM Link Segment Outputs'!$D$29:$D$107662, D12),"")</f>
        <v/>
      </c>
      <c r="AG12" s="508" t="str">
        <f>IFERROR(AVERAGEIFS('VISSIM Link Segment Outputs'!$E$29:$E$107662, 'VISSIM Link Segment Outputs'!$A$29:$A$107662, "AVG",'VISSIM Link Segment Outputs'!$D$29:$D$107662, E12),"")</f>
        <v/>
      </c>
      <c r="AH12" s="508" t="str">
        <f>IFERROR(AVERAGEIFS('VISSIM Link Segment Outputs'!$E$29:$E$107662, 'VISSIM Link Segment Outputs'!$A$29:$A$107662, "AVG",'VISSIM Link Segment Outputs'!$D$29:$D$107662, F12),"")</f>
        <v/>
      </c>
      <c r="AI12" s="508" t="str">
        <f>IFERROR(AVERAGEIFS('VISSIM Link Segment Outputs'!$E$29:$E$107662, 'VISSIM Link Segment Outputs'!$A$29:$A$107662, "AVG",'VISSIM Link Segment Outputs'!$D$29:$D$107662, G12),"")</f>
        <v/>
      </c>
      <c r="AJ12" s="508" t="str">
        <f>IFERROR(AVERAGEIFS('VISSIM Link Segment Outputs'!$E$29:$E$107662, 'VISSIM Link Segment Outputs'!$A$29:$A$107662, "AVG",'VISSIM Link Segment Outputs'!$D$29:$D$107662, H12),"")</f>
        <v/>
      </c>
      <c r="AL12" s="745">
        <f>IFERROR(SUMIFS('VISSIM Link Segment Outputs'!$Q$29:$Q$107662, 'VISSIM Link Segment Outputs'!$A$29:$A$107662, "AVG",'VISSIM Link Segment Outputs'!$D$29:$D$107662, D12),"")</f>
        <v>0</v>
      </c>
      <c r="AM12" s="745">
        <f>IFERROR(SUMIFS('VISSIM Link Segment Outputs'!$Q$29:$Q$107662, 'VISSIM Link Segment Outputs'!$A$29:$A$107662, "AVG",'VISSIM Link Segment Outputs'!$D$29:$D$107662, E12),"")</f>
        <v>0</v>
      </c>
      <c r="AN12" s="745">
        <f>IFERROR(SUMIFS('VISSIM Link Segment Outputs'!$Q$29:$Q$107662, 'VISSIM Link Segment Outputs'!$A$29:$A$107662, "AVG",'VISSIM Link Segment Outputs'!$D$29:$D$107662, F12),"")</f>
        <v>0</v>
      </c>
      <c r="AO12" s="745">
        <f>IFERROR(SUMIFS('VISSIM Link Segment Outputs'!$Q$29:$Q$107662, 'VISSIM Link Segment Outputs'!$A$29:$A$107662, "AVG",'VISSIM Link Segment Outputs'!$D$29:$D$107662, G12),"")</f>
        <v>0</v>
      </c>
      <c r="AP12" s="745">
        <f>IFERROR(SUMIFS('VISSIM Link Segment Outputs'!$Q$29:$Q$107662, 'VISSIM Link Segment Outputs'!$A$29:$A$107662, "AVG",'VISSIM Link Segment Outputs'!$D$29:$D$107662, H12),"")</f>
        <v>0</v>
      </c>
      <c r="AR12" s="743" t="str">
        <f>IFERROR(AVERAGEIFS('VISSIM Link Segment Outputs'!$R$29:$R$107662, 'VISSIM Link Segment Outputs'!$A$29:$A$107662, "AVG",'VISSIM Link Segment Outputs'!$D$29:$D$107662, D12),"")</f>
        <v/>
      </c>
    </row>
    <row r="13" spans="1:44" x14ac:dyDescent="0.25">
      <c r="A13" s="615" t="str">
        <f t="shared" si="1"/>
        <v>H</v>
      </c>
      <c r="B13" s="194">
        <f>'Input - Freeways'!$B11</f>
        <v>7</v>
      </c>
      <c r="C13" s="194">
        <f>INDEX('Input - Freeways'!$B$4:$AI$106,MATCH($B13,'Input - Freeways'!$B$4:$B$106,0),MATCH(C$6,'Input - Freeways'!$B$4:$AI$4,0))</f>
        <v>0</v>
      </c>
      <c r="D13" s="194" t="str">
        <f t="shared" si="2"/>
        <v>0</v>
      </c>
      <c r="E13" s="194" t="str">
        <f t="shared" si="2"/>
        <v/>
      </c>
      <c r="F13" s="194" t="str">
        <f t="shared" si="2"/>
        <v/>
      </c>
      <c r="G13" s="194" t="str">
        <f t="shared" si="2"/>
        <v/>
      </c>
      <c r="H13" s="194" t="str">
        <f t="shared" si="2"/>
        <v/>
      </c>
      <c r="J13" s="436">
        <f>'Input - Freeways'!$C11</f>
        <v>0</v>
      </c>
      <c r="K13" s="468">
        <f>'Input - Freeways'!$D11</f>
        <v>0</v>
      </c>
      <c r="L13" s="318">
        <f>'Input - Freeways'!$E11</f>
        <v>0</v>
      </c>
      <c r="M13" s="763">
        <f>'Input - Freeways'!$F11</f>
        <v>0</v>
      </c>
      <c r="N13" s="450" t="str" cm="1">
        <f t="array" ref="N13">_xlfn.SWITCH(fwy_moe_type,"DCM",AVERAGEIFS('VISSIM DCP Outputs'!$D$25:$D$433, 'VISSIM DCP Outputs'!$B$25:$B$433, $E$3,'VISSIM DCP Outputs'!$C$25:$C$433,$C13),"Link Eval","--")</f>
        <v>--</v>
      </c>
      <c r="O13" s="315" t="str" cm="1">
        <f t="array" ref="O13">_xlfn.SWITCH(fwy_moe_type,"DCM",AVERAGEIFS('VISSIM DCP Outputs'!$G$25:$G$433, 'VISSIM DCP Outputs'!$B$25:$B$433, $E$3,'VISSIM DCP Outputs'!$C$25:$C$433,$C13),"Link Eval","--")</f>
        <v>--</v>
      </c>
      <c r="P13" s="780" t="str">
        <f t="shared" si="3"/>
        <v>--</v>
      </c>
      <c r="Q13" s="315" t="str">
        <f t="shared" si="4"/>
        <v>--</v>
      </c>
      <c r="R13" s="437" t="str">
        <f t="shared" si="5"/>
        <v>--</v>
      </c>
      <c r="T13" s="745" t="str">
        <f>IFERROR(AVERAGEIFS('VISSIM Link Segment Outputs'!$M$29:$M$107662, 'VISSIM Link Segment Outputs'!$A$29:$A$107662, "AVG",'VISSIM Link Segment Outputs'!$D$29:$D$107662, D13),"")</f>
        <v/>
      </c>
      <c r="U13" s="745" t="str">
        <f>IFERROR(AVERAGEIFS('VISSIM Link Segment Outputs'!$M$29:$M$107662, 'VISSIM Link Segment Outputs'!$A$29:$A$107662, "AVG",'VISSIM Link Segment Outputs'!$D$29:$D$107662, E13),"")</f>
        <v/>
      </c>
      <c r="V13" s="745" t="str">
        <f>IFERROR(AVERAGEIFS('VISSIM Link Segment Outputs'!$M$29:$M$107662, 'VISSIM Link Segment Outputs'!$A$29:$A$107662, "AVG",'VISSIM Link Segment Outputs'!$D$29:$D$107662, F13),"")</f>
        <v/>
      </c>
      <c r="W13" s="745" t="str">
        <f>IFERROR(AVERAGEIFS('VISSIM Link Segment Outputs'!$M$29:$M$107662, 'VISSIM Link Segment Outputs'!$A$29:$A$107662, "AVG",'VISSIM Link Segment Outputs'!$D$29:$D$107662, G13),"")</f>
        <v/>
      </c>
      <c r="X13" s="745" t="str">
        <f>IFERROR(AVERAGEIFS('VISSIM Link Segment Outputs'!$M$29:$M$107662, 'VISSIM Link Segment Outputs'!$A$29:$A$107662, "AVG",'VISSIM Link Segment Outputs'!$D$29:$D$107662, H13),"")</f>
        <v/>
      </c>
      <c r="Y13" s="509"/>
      <c r="Z13" s="508" t="str">
        <f>IFERROR(AVERAGEIFS('VISSIM Link Segment Outputs'!$I$29:$I$107662, 'VISSIM Link Segment Outputs'!$A$29:$A$107662, "AVG",'VISSIM Link Segment Outputs'!$D$29:$D$107662, D13),"")</f>
        <v/>
      </c>
      <c r="AA13" s="508" t="str">
        <f>IFERROR(AVERAGEIFS('VISSIM Link Segment Outputs'!$I$29:$I$107662, 'VISSIM Link Segment Outputs'!$A$29:$A$107662, "AVG",'VISSIM Link Segment Outputs'!$D$29:$D$107662, E13),"")</f>
        <v/>
      </c>
      <c r="AB13" s="508" t="str">
        <f>IFERROR(AVERAGEIFS('VISSIM Link Segment Outputs'!$I$29:$I$107662, 'VISSIM Link Segment Outputs'!$A$29:$A$107662, "AVG",'VISSIM Link Segment Outputs'!$D$29:$D$107662, F13),"")</f>
        <v/>
      </c>
      <c r="AC13" s="508" t="str">
        <f>IFERROR(AVERAGEIFS('VISSIM Link Segment Outputs'!$I$29:$I$107662, 'VISSIM Link Segment Outputs'!$A$29:$A$107662, "AVG",'VISSIM Link Segment Outputs'!$D$29:$D$107662, G13),"")</f>
        <v/>
      </c>
      <c r="AD13" s="508" t="str">
        <f>IFERROR(AVERAGEIFS('VISSIM Link Segment Outputs'!$I$29:$I$107662, 'VISSIM Link Segment Outputs'!$A$29:$A$107662, "AVG",'VISSIM Link Segment Outputs'!$D$29:$D$107662, H13),"")</f>
        <v/>
      </c>
      <c r="AE13" s="509"/>
      <c r="AF13" s="508" t="str">
        <f>IFERROR(AVERAGEIFS('VISSIM Link Segment Outputs'!$E$29:$E$107662, 'VISSIM Link Segment Outputs'!$A$29:$A$107662, "AVG",'VISSIM Link Segment Outputs'!$D$29:$D$107662, D13),"")</f>
        <v/>
      </c>
      <c r="AG13" s="508" t="str">
        <f>IFERROR(AVERAGEIFS('VISSIM Link Segment Outputs'!$E$29:$E$107662, 'VISSIM Link Segment Outputs'!$A$29:$A$107662, "AVG",'VISSIM Link Segment Outputs'!$D$29:$D$107662, E13),"")</f>
        <v/>
      </c>
      <c r="AH13" s="508" t="str">
        <f>IFERROR(AVERAGEIFS('VISSIM Link Segment Outputs'!$E$29:$E$107662, 'VISSIM Link Segment Outputs'!$A$29:$A$107662, "AVG",'VISSIM Link Segment Outputs'!$D$29:$D$107662, F13),"")</f>
        <v/>
      </c>
      <c r="AI13" s="508" t="str">
        <f>IFERROR(AVERAGEIFS('VISSIM Link Segment Outputs'!$E$29:$E$107662, 'VISSIM Link Segment Outputs'!$A$29:$A$107662, "AVG",'VISSIM Link Segment Outputs'!$D$29:$D$107662, G13),"")</f>
        <v/>
      </c>
      <c r="AJ13" s="508" t="str">
        <f>IFERROR(AVERAGEIFS('VISSIM Link Segment Outputs'!$E$29:$E$107662, 'VISSIM Link Segment Outputs'!$A$29:$A$107662, "AVG",'VISSIM Link Segment Outputs'!$D$29:$D$107662, H13),"")</f>
        <v/>
      </c>
      <c r="AL13" s="745">
        <f>IFERROR(SUMIFS('VISSIM Link Segment Outputs'!$Q$29:$Q$107662, 'VISSIM Link Segment Outputs'!$A$29:$A$107662, "AVG",'VISSIM Link Segment Outputs'!$D$29:$D$107662, D13),"")</f>
        <v>0</v>
      </c>
      <c r="AM13" s="745">
        <f>IFERROR(SUMIFS('VISSIM Link Segment Outputs'!$Q$29:$Q$107662, 'VISSIM Link Segment Outputs'!$A$29:$A$107662, "AVG",'VISSIM Link Segment Outputs'!$D$29:$D$107662, E13),"")</f>
        <v>0</v>
      </c>
      <c r="AN13" s="745">
        <f>IFERROR(SUMIFS('VISSIM Link Segment Outputs'!$Q$29:$Q$107662, 'VISSIM Link Segment Outputs'!$A$29:$A$107662, "AVG",'VISSIM Link Segment Outputs'!$D$29:$D$107662, F13),"")</f>
        <v>0</v>
      </c>
      <c r="AO13" s="745">
        <f>IFERROR(SUMIFS('VISSIM Link Segment Outputs'!$Q$29:$Q$107662, 'VISSIM Link Segment Outputs'!$A$29:$A$107662, "AVG",'VISSIM Link Segment Outputs'!$D$29:$D$107662, G13),"")</f>
        <v>0</v>
      </c>
      <c r="AP13" s="745">
        <f>IFERROR(SUMIFS('VISSIM Link Segment Outputs'!$Q$29:$Q$107662, 'VISSIM Link Segment Outputs'!$A$29:$A$107662, "AVG",'VISSIM Link Segment Outputs'!$D$29:$D$107662, H13),"")</f>
        <v>0</v>
      </c>
      <c r="AR13" s="743" t="str">
        <f>IFERROR(AVERAGEIFS('VISSIM Link Segment Outputs'!$R$29:$R$107662, 'VISSIM Link Segment Outputs'!$A$29:$A$107662, "AVG",'VISSIM Link Segment Outputs'!$D$29:$D$107662, D13),"")</f>
        <v/>
      </c>
    </row>
    <row r="14" spans="1:44" x14ac:dyDescent="0.25">
      <c r="A14" s="615" t="str">
        <f t="shared" si="1"/>
        <v>H</v>
      </c>
      <c r="B14" s="194">
        <f>'Input - Freeways'!$B12</f>
        <v>8</v>
      </c>
      <c r="C14" s="194">
        <f>INDEX('Input - Freeways'!$B$4:$AI$106,MATCH($B14,'Input - Freeways'!$B$4:$B$106,0),MATCH(C$6,'Input - Freeways'!$B$4:$AI$4,0))</f>
        <v>0</v>
      </c>
      <c r="D14" s="194" t="str">
        <f t="shared" si="2"/>
        <v>0</v>
      </c>
      <c r="E14" s="194" t="str">
        <f t="shared" si="2"/>
        <v/>
      </c>
      <c r="F14" s="194" t="str">
        <f t="shared" si="2"/>
        <v/>
      </c>
      <c r="G14" s="194" t="str">
        <f t="shared" si="2"/>
        <v/>
      </c>
      <c r="H14" s="194" t="str">
        <f t="shared" si="2"/>
        <v/>
      </c>
      <c r="J14" s="436">
        <f>'Input - Freeways'!$C12</f>
        <v>0</v>
      </c>
      <c r="K14" s="468">
        <f>'Input - Freeways'!$D12</f>
        <v>0</v>
      </c>
      <c r="L14" s="318">
        <f>'Input - Freeways'!$E12</f>
        <v>0</v>
      </c>
      <c r="M14" s="763">
        <f>'Input - Freeways'!$F12</f>
        <v>0</v>
      </c>
      <c r="N14" s="450" t="str" cm="1">
        <f t="array" ref="N14">_xlfn.SWITCH(fwy_moe_type,"DCM",AVERAGEIFS('VISSIM DCP Outputs'!$D$25:$D$433, 'VISSIM DCP Outputs'!$B$25:$B$433, $E$3,'VISSIM DCP Outputs'!$C$25:$C$433,$C14),"Link Eval","--")</f>
        <v>--</v>
      </c>
      <c r="O14" s="315" t="str" cm="1">
        <f t="array" ref="O14">_xlfn.SWITCH(fwy_moe_type,"DCM",AVERAGEIFS('VISSIM DCP Outputs'!$G$25:$G$433, 'VISSIM DCP Outputs'!$B$25:$B$433, $E$3,'VISSIM DCP Outputs'!$C$25:$C$433,$C14),"Link Eval","--")</f>
        <v>--</v>
      </c>
      <c r="P14" s="780" t="str">
        <f t="shared" si="3"/>
        <v>--</v>
      </c>
      <c r="Q14" s="315" t="str">
        <f t="shared" si="4"/>
        <v>--</v>
      </c>
      <c r="R14" s="437" t="str">
        <f t="shared" si="5"/>
        <v>--</v>
      </c>
      <c r="T14" s="745" t="str">
        <f>IFERROR(AVERAGEIFS('VISSIM Link Segment Outputs'!$M$29:$M$107662, 'VISSIM Link Segment Outputs'!$A$29:$A$107662, "AVG",'VISSIM Link Segment Outputs'!$D$29:$D$107662, D14),"")</f>
        <v/>
      </c>
      <c r="U14" s="745" t="str">
        <f>IFERROR(AVERAGEIFS('VISSIM Link Segment Outputs'!$M$29:$M$107662, 'VISSIM Link Segment Outputs'!$A$29:$A$107662, "AVG",'VISSIM Link Segment Outputs'!$D$29:$D$107662, E14),"")</f>
        <v/>
      </c>
      <c r="V14" s="745" t="str">
        <f>IFERROR(AVERAGEIFS('VISSIM Link Segment Outputs'!$M$29:$M$107662, 'VISSIM Link Segment Outputs'!$A$29:$A$107662, "AVG",'VISSIM Link Segment Outputs'!$D$29:$D$107662, F14),"")</f>
        <v/>
      </c>
      <c r="W14" s="745" t="str">
        <f>IFERROR(AVERAGEIFS('VISSIM Link Segment Outputs'!$M$29:$M$107662, 'VISSIM Link Segment Outputs'!$A$29:$A$107662, "AVG",'VISSIM Link Segment Outputs'!$D$29:$D$107662, G14),"")</f>
        <v/>
      </c>
      <c r="X14" s="745" t="str">
        <f>IFERROR(AVERAGEIFS('VISSIM Link Segment Outputs'!$M$29:$M$107662, 'VISSIM Link Segment Outputs'!$A$29:$A$107662, "AVG",'VISSIM Link Segment Outputs'!$D$29:$D$107662, H14),"")</f>
        <v/>
      </c>
      <c r="Y14" s="509"/>
      <c r="Z14" s="508" t="str">
        <f>IFERROR(AVERAGEIFS('VISSIM Link Segment Outputs'!$I$29:$I$107662, 'VISSIM Link Segment Outputs'!$A$29:$A$107662, "AVG",'VISSIM Link Segment Outputs'!$D$29:$D$107662, D14),"")</f>
        <v/>
      </c>
      <c r="AA14" s="508" t="str">
        <f>IFERROR(AVERAGEIFS('VISSIM Link Segment Outputs'!$I$29:$I$107662, 'VISSIM Link Segment Outputs'!$A$29:$A$107662, "AVG",'VISSIM Link Segment Outputs'!$D$29:$D$107662, E14),"")</f>
        <v/>
      </c>
      <c r="AB14" s="508" t="str">
        <f>IFERROR(AVERAGEIFS('VISSIM Link Segment Outputs'!$I$29:$I$107662, 'VISSIM Link Segment Outputs'!$A$29:$A$107662, "AVG",'VISSIM Link Segment Outputs'!$D$29:$D$107662, F14),"")</f>
        <v/>
      </c>
      <c r="AC14" s="508" t="str">
        <f>IFERROR(AVERAGEIFS('VISSIM Link Segment Outputs'!$I$29:$I$107662, 'VISSIM Link Segment Outputs'!$A$29:$A$107662, "AVG",'VISSIM Link Segment Outputs'!$D$29:$D$107662, G14),"")</f>
        <v/>
      </c>
      <c r="AD14" s="508" t="str">
        <f>IFERROR(AVERAGEIFS('VISSIM Link Segment Outputs'!$I$29:$I$107662, 'VISSIM Link Segment Outputs'!$A$29:$A$107662, "AVG",'VISSIM Link Segment Outputs'!$D$29:$D$107662, H14),"")</f>
        <v/>
      </c>
      <c r="AE14" s="509"/>
      <c r="AF14" s="508" t="str">
        <f>IFERROR(AVERAGEIFS('VISSIM Link Segment Outputs'!$E$29:$E$107662, 'VISSIM Link Segment Outputs'!$A$29:$A$107662, "AVG",'VISSIM Link Segment Outputs'!$D$29:$D$107662, D14),"")</f>
        <v/>
      </c>
      <c r="AG14" s="508" t="str">
        <f>IFERROR(AVERAGEIFS('VISSIM Link Segment Outputs'!$E$29:$E$107662, 'VISSIM Link Segment Outputs'!$A$29:$A$107662, "AVG",'VISSIM Link Segment Outputs'!$D$29:$D$107662, E14),"")</f>
        <v/>
      </c>
      <c r="AH14" s="508" t="str">
        <f>IFERROR(AVERAGEIFS('VISSIM Link Segment Outputs'!$E$29:$E$107662, 'VISSIM Link Segment Outputs'!$A$29:$A$107662, "AVG",'VISSIM Link Segment Outputs'!$D$29:$D$107662, F14),"")</f>
        <v/>
      </c>
      <c r="AI14" s="508" t="str">
        <f>IFERROR(AVERAGEIFS('VISSIM Link Segment Outputs'!$E$29:$E$107662, 'VISSIM Link Segment Outputs'!$A$29:$A$107662, "AVG",'VISSIM Link Segment Outputs'!$D$29:$D$107662, G14),"")</f>
        <v/>
      </c>
      <c r="AJ14" s="508" t="str">
        <f>IFERROR(AVERAGEIFS('VISSIM Link Segment Outputs'!$E$29:$E$107662, 'VISSIM Link Segment Outputs'!$A$29:$A$107662, "AVG",'VISSIM Link Segment Outputs'!$D$29:$D$107662, H14),"")</f>
        <v/>
      </c>
      <c r="AL14" s="745">
        <f>IFERROR(SUMIFS('VISSIM Link Segment Outputs'!$Q$29:$Q$107662, 'VISSIM Link Segment Outputs'!$A$29:$A$107662, "AVG",'VISSIM Link Segment Outputs'!$D$29:$D$107662, D14),"")</f>
        <v>0</v>
      </c>
      <c r="AM14" s="745">
        <f>IFERROR(SUMIFS('VISSIM Link Segment Outputs'!$Q$29:$Q$107662, 'VISSIM Link Segment Outputs'!$A$29:$A$107662, "AVG",'VISSIM Link Segment Outputs'!$D$29:$D$107662, E14),"")</f>
        <v>0</v>
      </c>
      <c r="AN14" s="745">
        <f>IFERROR(SUMIFS('VISSIM Link Segment Outputs'!$Q$29:$Q$107662, 'VISSIM Link Segment Outputs'!$A$29:$A$107662, "AVG",'VISSIM Link Segment Outputs'!$D$29:$D$107662, F14),"")</f>
        <v>0</v>
      </c>
      <c r="AO14" s="745">
        <f>IFERROR(SUMIFS('VISSIM Link Segment Outputs'!$Q$29:$Q$107662, 'VISSIM Link Segment Outputs'!$A$29:$A$107662, "AVG",'VISSIM Link Segment Outputs'!$D$29:$D$107662, G14),"")</f>
        <v>0</v>
      </c>
      <c r="AP14" s="745">
        <f>IFERROR(SUMIFS('VISSIM Link Segment Outputs'!$Q$29:$Q$107662, 'VISSIM Link Segment Outputs'!$A$29:$A$107662, "AVG",'VISSIM Link Segment Outputs'!$D$29:$D$107662, H14),"")</f>
        <v>0</v>
      </c>
      <c r="AR14" s="743" t="str">
        <f>IFERROR(AVERAGEIFS('VISSIM Link Segment Outputs'!$R$29:$R$107662, 'VISSIM Link Segment Outputs'!$A$29:$A$107662, "AVG",'VISSIM Link Segment Outputs'!$D$29:$D$107662, D14),"")</f>
        <v/>
      </c>
    </row>
    <row r="15" spans="1:44" x14ac:dyDescent="0.25">
      <c r="A15" s="615" t="str">
        <f t="shared" si="1"/>
        <v>H</v>
      </c>
      <c r="B15" s="194">
        <f>'Input - Freeways'!$B13</f>
        <v>9</v>
      </c>
      <c r="C15" s="194">
        <f>INDEX('Input - Freeways'!$B$4:$AI$106,MATCH($B15,'Input - Freeways'!$B$4:$B$106,0),MATCH(C$6,'Input - Freeways'!$B$4:$AI$4,0))</f>
        <v>0</v>
      </c>
      <c r="D15" s="194" t="str">
        <f t="shared" si="2"/>
        <v>0</v>
      </c>
      <c r="E15" s="194" t="str">
        <f t="shared" si="2"/>
        <v/>
      </c>
      <c r="F15" s="194" t="str">
        <f t="shared" si="2"/>
        <v/>
      </c>
      <c r="G15" s="194" t="str">
        <f t="shared" si="2"/>
        <v/>
      </c>
      <c r="H15" s="194" t="str">
        <f t="shared" si="2"/>
        <v/>
      </c>
      <c r="J15" s="436">
        <f>'Input - Freeways'!$C13</f>
        <v>0</v>
      </c>
      <c r="K15" s="468">
        <f>'Input - Freeways'!$D13</f>
        <v>0</v>
      </c>
      <c r="L15" s="318">
        <f>'Input - Freeways'!$E13</f>
        <v>0</v>
      </c>
      <c r="M15" s="763">
        <f>'Input - Freeways'!$F13</f>
        <v>0</v>
      </c>
      <c r="N15" s="450" t="str" cm="1">
        <f t="array" ref="N15">_xlfn.SWITCH(fwy_moe_type,"DCM",AVERAGEIFS('VISSIM DCP Outputs'!$D$25:$D$433, 'VISSIM DCP Outputs'!$B$25:$B$433, $E$3,'VISSIM DCP Outputs'!$C$25:$C$433,$C15),"Link Eval","--")</f>
        <v>--</v>
      </c>
      <c r="O15" s="315" t="str" cm="1">
        <f t="array" ref="O15">_xlfn.SWITCH(fwy_moe_type,"DCM",AVERAGEIFS('VISSIM DCP Outputs'!$G$25:$G$433, 'VISSIM DCP Outputs'!$B$25:$B$433, $E$3,'VISSIM DCP Outputs'!$C$25:$C$433,$C15),"Link Eval","--")</f>
        <v>--</v>
      </c>
      <c r="P15" s="780" t="str">
        <f t="shared" si="3"/>
        <v>--</v>
      </c>
      <c r="Q15" s="315" t="str">
        <f t="shared" si="4"/>
        <v>--</v>
      </c>
      <c r="R15" s="437" t="str">
        <f t="shared" si="5"/>
        <v>--</v>
      </c>
      <c r="T15" s="745" t="str">
        <f>IFERROR(AVERAGEIFS('VISSIM Link Segment Outputs'!$M$29:$M$107662, 'VISSIM Link Segment Outputs'!$A$29:$A$107662, "AVG",'VISSIM Link Segment Outputs'!$D$29:$D$107662, D15),"")</f>
        <v/>
      </c>
      <c r="U15" s="745" t="str">
        <f>IFERROR(AVERAGEIFS('VISSIM Link Segment Outputs'!$M$29:$M$107662, 'VISSIM Link Segment Outputs'!$A$29:$A$107662, "AVG",'VISSIM Link Segment Outputs'!$D$29:$D$107662, E15),"")</f>
        <v/>
      </c>
      <c r="V15" s="745" t="str">
        <f>IFERROR(AVERAGEIFS('VISSIM Link Segment Outputs'!$M$29:$M$107662, 'VISSIM Link Segment Outputs'!$A$29:$A$107662, "AVG",'VISSIM Link Segment Outputs'!$D$29:$D$107662, F15),"")</f>
        <v/>
      </c>
      <c r="W15" s="745" t="str">
        <f>IFERROR(AVERAGEIFS('VISSIM Link Segment Outputs'!$M$29:$M$107662, 'VISSIM Link Segment Outputs'!$A$29:$A$107662, "AVG",'VISSIM Link Segment Outputs'!$D$29:$D$107662, G15),"")</f>
        <v/>
      </c>
      <c r="X15" s="745" t="str">
        <f>IFERROR(AVERAGEIFS('VISSIM Link Segment Outputs'!$M$29:$M$107662, 'VISSIM Link Segment Outputs'!$A$29:$A$107662, "AVG",'VISSIM Link Segment Outputs'!$D$29:$D$107662, H15),"")</f>
        <v/>
      </c>
      <c r="Y15" s="509"/>
      <c r="Z15" s="508" t="str">
        <f>IFERROR(AVERAGEIFS('VISSIM Link Segment Outputs'!$I$29:$I$107662, 'VISSIM Link Segment Outputs'!$A$29:$A$107662, "AVG",'VISSIM Link Segment Outputs'!$D$29:$D$107662, D15),"")</f>
        <v/>
      </c>
      <c r="AA15" s="508" t="str">
        <f>IFERROR(AVERAGEIFS('VISSIM Link Segment Outputs'!$I$29:$I$107662, 'VISSIM Link Segment Outputs'!$A$29:$A$107662, "AVG",'VISSIM Link Segment Outputs'!$D$29:$D$107662, E15),"")</f>
        <v/>
      </c>
      <c r="AB15" s="508" t="str">
        <f>IFERROR(AVERAGEIFS('VISSIM Link Segment Outputs'!$I$29:$I$107662, 'VISSIM Link Segment Outputs'!$A$29:$A$107662, "AVG",'VISSIM Link Segment Outputs'!$D$29:$D$107662, F15),"")</f>
        <v/>
      </c>
      <c r="AC15" s="508" t="str">
        <f>IFERROR(AVERAGEIFS('VISSIM Link Segment Outputs'!$I$29:$I$107662, 'VISSIM Link Segment Outputs'!$A$29:$A$107662, "AVG",'VISSIM Link Segment Outputs'!$D$29:$D$107662, G15),"")</f>
        <v/>
      </c>
      <c r="AD15" s="508" t="str">
        <f>IFERROR(AVERAGEIFS('VISSIM Link Segment Outputs'!$I$29:$I$107662, 'VISSIM Link Segment Outputs'!$A$29:$A$107662, "AVG",'VISSIM Link Segment Outputs'!$D$29:$D$107662, H15),"")</f>
        <v/>
      </c>
      <c r="AE15" s="509"/>
      <c r="AF15" s="508" t="str">
        <f>IFERROR(AVERAGEIFS('VISSIM Link Segment Outputs'!$E$29:$E$107662, 'VISSIM Link Segment Outputs'!$A$29:$A$107662, "AVG",'VISSIM Link Segment Outputs'!$D$29:$D$107662, D15),"")</f>
        <v/>
      </c>
      <c r="AG15" s="508" t="str">
        <f>IFERROR(AVERAGEIFS('VISSIM Link Segment Outputs'!$E$29:$E$107662, 'VISSIM Link Segment Outputs'!$A$29:$A$107662, "AVG",'VISSIM Link Segment Outputs'!$D$29:$D$107662, E15),"")</f>
        <v/>
      </c>
      <c r="AH15" s="508" t="str">
        <f>IFERROR(AVERAGEIFS('VISSIM Link Segment Outputs'!$E$29:$E$107662, 'VISSIM Link Segment Outputs'!$A$29:$A$107662, "AVG",'VISSIM Link Segment Outputs'!$D$29:$D$107662, F15),"")</f>
        <v/>
      </c>
      <c r="AI15" s="508" t="str">
        <f>IFERROR(AVERAGEIFS('VISSIM Link Segment Outputs'!$E$29:$E$107662, 'VISSIM Link Segment Outputs'!$A$29:$A$107662, "AVG",'VISSIM Link Segment Outputs'!$D$29:$D$107662, G15),"")</f>
        <v/>
      </c>
      <c r="AJ15" s="508" t="str">
        <f>IFERROR(AVERAGEIFS('VISSIM Link Segment Outputs'!$E$29:$E$107662, 'VISSIM Link Segment Outputs'!$A$29:$A$107662, "AVG",'VISSIM Link Segment Outputs'!$D$29:$D$107662, H15),"")</f>
        <v/>
      </c>
      <c r="AL15" s="745">
        <f>IFERROR(SUMIFS('VISSIM Link Segment Outputs'!$Q$29:$Q$107662, 'VISSIM Link Segment Outputs'!$A$29:$A$107662, "AVG",'VISSIM Link Segment Outputs'!$D$29:$D$107662, D15),"")</f>
        <v>0</v>
      </c>
      <c r="AM15" s="745">
        <f>IFERROR(SUMIFS('VISSIM Link Segment Outputs'!$Q$29:$Q$107662, 'VISSIM Link Segment Outputs'!$A$29:$A$107662, "AVG",'VISSIM Link Segment Outputs'!$D$29:$D$107662, E15),"")</f>
        <v>0</v>
      </c>
      <c r="AN15" s="745">
        <f>IFERROR(SUMIFS('VISSIM Link Segment Outputs'!$Q$29:$Q$107662, 'VISSIM Link Segment Outputs'!$A$29:$A$107662, "AVG",'VISSIM Link Segment Outputs'!$D$29:$D$107662, F15),"")</f>
        <v>0</v>
      </c>
      <c r="AO15" s="745">
        <f>IFERROR(SUMIFS('VISSIM Link Segment Outputs'!$Q$29:$Q$107662, 'VISSIM Link Segment Outputs'!$A$29:$A$107662, "AVG",'VISSIM Link Segment Outputs'!$D$29:$D$107662, G15),"")</f>
        <v>0</v>
      </c>
      <c r="AP15" s="745">
        <f>IFERROR(SUMIFS('VISSIM Link Segment Outputs'!$Q$29:$Q$107662, 'VISSIM Link Segment Outputs'!$A$29:$A$107662, "AVG",'VISSIM Link Segment Outputs'!$D$29:$D$107662, H15),"")</f>
        <v>0</v>
      </c>
      <c r="AR15" s="743" t="str">
        <f>IFERROR(AVERAGEIFS('VISSIM Link Segment Outputs'!$R$29:$R$107662, 'VISSIM Link Segment Outputs'!$A$29:$A$107662, "AVG",'VISSIM Link Segment Outputs'!$D$29:$D$107662, D15),"")</f>
        <v/>
      </c>
    </row>
    <row r="16" spans="1:44" x14ac:dyDescent="0.25">
      <c r="A16" s="615" t="str">
        <f t="shared" si="1"/>
        <v>H</v>
      </c>
      <c r="B16" s="194">
        <f>'Input - Freeways'!$B14</f>
        <v>10</v>
      </c>
      <c r="C16" s="194">
        <f>INDEX('Input - Freeways'!$B$4:$AI$106,MATCH($B16,'Input - Freeways'!$B$4:$B$106,0),MATCH(C$6,'Input - Freeways'!$B$4:$AI$4,0))</f>
        <v>0</v>
      </c>
      <c r="D16" s="194" t="str">
        <f t="shared" si="2"/>
        <v>0</v>
      </c>
      <c r="E16" s="194" t="str">
        <f t="shared" si="2"/>
        <v/>
      </c>
      <c r="F16" s="194" t="str">
        <f t="shared" si="2"/>
        <v/>
      </c>
      <c r="G16" s="194" t="str">
        <f t="shared" si="2"/>
        <v/>
      </c>
      <c r="H16" s="194" t="str">
        <f t="shared" si="2"/>
        <v/>
      </c>
      <c r="J16" s="436">
        <f>'Input - Freeways'!$C14</f>
        <v>0</v>
      </c>
      <c r="K16" s="468">
        <f>'Input - Freeways'!$D14</f>
        <v>0</v>
      </c>
      <c r="L16" s="318">
        <f>'Input - Freeways'!$E14</f>
        <v>0</v>
      </c>
      <c r="M16" s="763">
        <f>'Input - Freeways'!$F14</f>
        <v>0</v>
      </c>
      <c r="N16" s="450" t="str" cm="1">
        <f t="array" ref="N16">_xlfn.SWITCH(fwy_moe_type,"DCM",AVERAGEIFS('VISSIM DCP Outputs'!$D$25:$D$433, 'VISSIM DCP Outputs'!$B$25:$B$433, $E$3,'VISSIM DCP Outputs'!$C$25:$C$433,$C16),"Link Eval","--")</f>
        <v>--</v>
      </c>
      <c r="O16" s="315" t="str" cm="1">
        <f t="array" ref="O16">_xlfn.SWITCH(fwy_moe_type,"DCM",AVERAGEIFS('VISSIM DCP Outputs'!$G$25:$G$433, 'VISSIM DCP Outputs'!$B$25:$B$433, $E$3,'VISSIM DCP Outputs'!$C$25:$C$433,$C16),"Link Eval","--")</f>
        <v>--</v>
      </c>
      <c r="P16" s="780" t="str">
        <f t="shared" si="3"/>
        <v>--</v>
      </c>
      <c r="Q16" s="315" t="str">
        <f t="shared" si="4"/>
        <v>--</v>
      </c>
      <c r="R16" s="437" t="str">
        <f t="shared" si="5"/>
        <v>--</v>
      </c>
      <c r="T16" s="745" t="str">
        <f>IFERROR(AVERAGEIFS('VISSIM Link Segment Outputs'!$M$29:$M$107662, 'VISSIM Link Segment Outputs'!$A$29:$A$107662, "AVG",'VISSIM Link Segment Outputs'!$D$29:$D$107662, D16),"")</f>
        <v/>
      </c>
      <c r="U16" s="745" t="str">
        <f>IFERROR(AVERAGEIFS('VISSIM Link Segment Outputs'!$M$29:$M$107662, 'VISSIM Link Segment Outputs'!$A$29:$A$107662, "AVG",'VISSIM Link Segment Outputs'!$D$29:$D$107662, E16),"")</f>
        <v/>
      </c>
      <c r="V16" s="745" t="str">
        <f>IFERROR(AVERAGEIFS('VISSIM Link Segment Outputs'!$M$29:$M$107662, 'VISSIM Link Segment Outputs'!$A$29:$A$107662, "AVG",'VISSIM Link Segment Outputs'!$D$29:$D$107662, F16),"")</f>
        <v/>
      </c>
      <c r="W16" s="745" t="str">
        <f>IFERROR(AVERAGEIFS('VISSIM Link Segment Outputs'!$M$29:$M$107662, 'VISSIM Link Segment Outputs'!$A$29:$A$107662, "AVG",'VISSIM Link Segment Outputs'!$D$29:$D$107662, G16),"")</f>
        <v/>
      </c>
      <c r="X16" s="745" t="str">
        <f>IFERROR(AVERAGEIFS('VISSIM Link Segment Outputs'!$M$29:$M$107662, 'VISSIM Link Segment Outputs'!$A$29:$A$107662, "AVG",'VISSIM Link Segment Outputs'!$D$29:$D$107662, H16),"")</f>
        <v/>
      </c>
      <c r="Y16" s="509"/>
      <c r="Z16" s="508" t="str">
        <f>IFERROR(AVERAGEIFS('VISSIM Link Segment Outputs'!$I$29:$I$107662, 'VISSIM Link Segment Outputs'!$A$29:$A$107662, "AVG",'VISSIM Link Segment Outputs'!$D$29:$D$107662, D16),"")</f>
        <v/>
      </c>
      <c r="AA16" s="508" t="str">
        <f>IFERROR(AVERAGEIFS('VISSIM Link Segment Outputs'!$I$29:$I$107662, 'VISSIM Link Segment Outputs'!$A$29:$A$107662, "AVG",'VISSIM Link Segment Outputs'!$D$29:$D$107662, E16),"")</f>
        <v/>
      </c>
      <c r="AB16" s="508" t="str">
        <f>IFERROR(AVERAGEIFS('VISSIM Link Segment Outputs'!$I$29:$I$107662, 'VISSIM Link Segment Outputs'!$A$29:$A$107662, "AVG",'VISSIM Link Segment Outputs'!$D$29:$D$107662, F16),"")</f>
        <v/>
      </c>
      <c r="AC16" s="508" t="str">
        <f>IFERROR(AVERAGEIFS('VISSIM Link Segment Outputs'!$I$29:$I$107662, 'VISSIM Link Segment Outputs'!$A$29:$A$107662, "AVG",'VISSIM Link Segment Outputs'!$D$29:$D$107662, G16),"")</f>
        <v/>
      </c>
      <c r="AD16" s="508" t="str">
        <f>IFERROR(AVERAGEIFS('VISSIM Link Segment Outputs'!$I$29:$I$107662, 'VISSIM Link Segment Outputs'!$A$29:$A$107662, "AVG",'VISSIM Link Segment Outputs'!$D$29:$D$107662, H16),"")</f>
        <v/>
      </c>
      <c r="AE16" s="509"/>
      <c r="AF16" s="508" t="str">
        <f>IFERROR(AVERAGEIFS('VISSIM Link Segment Outputs'!$E$29:$E$107662, 'VISSIM Link Segment Outputs'!$A$29:$A$107662, "AVG",'VISSIM Link Segment Outputs'!$D$29:$D$107662, D16),"")</f>
        <v/>
      </c>
      <c r="AG16" s="508" t="str">
        <f>IFERROR(AVERAGEIFS('VISSIM Link Segment Outputs'!$E$29:$E$107662, 'VISSIM Link Segment Outputs'!$A$29:$A$107662, "AVG",'VISSIM Link Segment Outputs'!$D$29:$D$107662, E16),"")</f>
        <v/>
      </c>
      <c r="AH16" s="508" t="str">
        <f>IFERROR(AVERAGEIFS('VISSIM Link Segment Outputs'!$E$29:$E$107662, 'VISSIM Link Segment Outputs'!$A$29:$A$107662, "AVG",'VISSIM Link Segment Outputs'!$D$29:$D$107662, F16),"")</f>
        <v/>
      </c>
      <c r="AI16" s="508" t="str">
        <f>IFERROR(AVERAGEIFS('VISSIM Link Segment Outputs'!$E$29:$E$107662, 'VISSIM Link Segment Outputs'!$A$29:$A$107662, "AVG",'VISSIM Link Segment Outputs'!$D$29:$D$107662, G16),"")</f>
        <v/>
      </c>
      <c r="AJ16" s="508" t="str">
        <f>IFERROR(AVERAGEIFS('VISSIM Link Segment Outputs'!$E$29:$E$107662, 'VISSIM Link Segment Outputs'!$A$29:$A$107662, "AVG",'VISSIM Link Segment Outputs'!$D$29:$D$107662, H16),"")</f>
        <v/>
      </c>
      <c r="AL16" s="745">
        <f>IFERROR(SUMIFS('VISSIM Link Segment Outputs'!$Q$29:$Q$107662, 'VISSIM Link Segment Outputs'!$A$29:$A$107662, "AVG",'VISSIM Link Segment Outputs'!$D$29:$D$107662, D16),"")</f>
        <v>0</v>
      </c>
      <c r="AM16" s="745">
        <f>IFERROR(SUMIFS('VISSIM Link Segment Outputs'!$Q$29:$Q$107662, 'VISSIM Link Segment Outputs'!$A$29:$A$107662, "AVG",'VISSIM Link Segment Outputs'!$D$29:$D$107662, E16),"")</f>
        <v>0</v>
      </c>
      <c r="AN16" s="745">
        <f>IFERROR(SUMIFS('VISSIM Link Segment Outputs'!$Q$29:$Q$107662, 'VISSIM Link Segment Outputs'!$A$29:$A$107662, "AVG",'VISSIM Link Segment Outputs'!$D$29:$D$107662, F16),"")</f>
        <v>0</v>
      </c>
      <c r="AO16" s="745">
        <f>IFERROR(SUMIFS('VISSIM Link Segment Outputs'!$Q$29:$Q$107662, 'VISSIM Link Segment Outputs'!$A$29:$A$107662, "AVG",'VISSIM Link Segment Outputs'!$D$29:$D$107662, G16),"")</f>
        <v>0</v>
      </c>
      <c r="AP16" s="745">
        <f>IFERROR(SUMIFS('VISSIM Link Segment Outputs'!$Q$29:$Q$107662, 'VISSIM Link Segment Outputs'!$A$29:$A$107662, "AVG",'VISSIM Link Segment Outputs'!$D$29:$D$107662, H16),"")</f>
        <v>0</v>
      </c>
      <c r="AR16" s="743" t="str">
        <f>IFERROR(AVERAGEIFS('VISSIM Link Segment Outputs'!$R$29:$R$107662, 'VISSIM Link Segment Outputs'!$A$29:$A$107662, "AVG",'VISSIM Link Segment Outputs'!$D$29:$D$107662, D16),"")</f>
        <v/>
      </c>
    </row>
    <row r="17" spans="1:44" x14ac:dyDescent="0.25">
      <c r="A17" s="615" t="str">
        <f t="shared" si="1"/>
        <v>H</v>
      </c>
      <c r="B17" s="194">
        <f>'Input - Freeways'!$B15</f>
        <v>11</v>
      </c>
      <c r="C17" s="194">
        <f>INDEX('Input - Freeways'!$B$4:$AI$106,MATCH($B17,'Input - Freeways'!$B$4:$B$106,0),MATCH(C$6,'Input - Freeways'!$B$4:$AI$4,0))</f>
        <v>0</v>
      </c>
      <c r="D17" s="194" t="str">
        <f t="shared" si="2"/>
        <v>0</v>
      </c>
      <c r="E17" s="194" t="str">
        <f t="shared" si="2"/>
        <v/>
      </c>
      <c r="F17" s="194" t="str">
        <f t="shared" si="2"/>
        <v/>
      </c>
      <c r="G17" s="194" t="str">
        <f t="shared" si="2"/>
        <v/>
      </c>
      <c r="H17" s="194" t="str">
        <f t="shared" si="2"/>
        <v/>
      </c>
      <c r="J17" s="436">
        <f>'Input - Freeways'!$C15</f>
        <v>0</v>
      </c>
      <c r="K17" s="468">
        <f>'Input - Freeways'!$D15</f>
        <v>0</v>
      </c>
      <c r="L17" s="318">
        <f>'Input - Freeways'!$E15</f>
        <v>0</v>
      </c>
      <c r="M17" s="763">
        <f>'Input - Freeways'!$F15</f>
        <v>0</v>
      </c>
      <c r="N17" s="450" t="str" cm="1">
        <f t="array" ref="N17">_xlfn.SWITCH(fwy_moe_type,"DCM",AVERAGEIFS('VISSIM DCP Outputs'!$D$25:$D$433, 'VISSIM DCP Outputs'!$B$25:$B$433, $E$3,'VISSIM DCP Outputs'!$C$25:$C$433,$C17),"Link Eval","--")</f>
        <v>--</v>
      </c>
      <c r="O17" s="315" t="str" cm="1">
        <f t="array" ref="O17">_xlfn.SWITCH(fwy_moe_type,"DCM",AVERAGEIFS('VISSIM DCP Outputs'!$G$25:$G$433, 'VISSIM DCP Outputs'!$B$25:$B$433, $E$3,'VISSIM DCP Outputs'!$C$25:$C$433,$C17),"Link Eval","--")</f>
        <v>--</v>
      </c>
      <c r="P17" s="780" t="str">
        <f t="shared" si="3"/>
        <v>--</v>
      </c>
      <c r="Q17" s="315" t="str">
        <f t="shared" si="4"/>
        <v>--</v>
      </c>
      <c r="R17" s="437" t="str">
        <f t="shared" si="5"/>
        <v>--</v>
      </c>
      <c r="T17" s="745" t="str">
        <f>IFERROR(AVERAGEIFS('VISSIM Link Segment Outputs'!$M$29:$M$107662, 'VISSIM Link Segment Outputs'!$A$29:$A$107662, "AVG",'VISSIM Link Segment Outputs'!$D$29:$D$107662, D17),"")</f>
        <v/>
      </c>
      <c r="U17" s="745" t="str">
        <f>IFERROR(AVERAGEIFS('VISSIM Link Segment Outputs'!$M$29:$M$107662, 'VISSIM Link Segment Outputs'!$A$29:$A$107662, "AVG",'VISSIM Link Segment Outputs'!$D$29:$D$107662, E17),"")</f>
        <v/>
      </c>
      <c r="V17" s="745" t="str">
        <f>IFERROR(AVERAGEIFS('VISSIM Link Segment Outputs'!$M$29:$M$107662, 'VISSIM Link Segment Outputs'!$A$29:$A$107662, "AVG",'VISSIM Link Segment Outputs'!$D$29:$D$107662, F17),"")</f>
        <v/>
      </c>
      <c r="W17" s="745" t="str">
        <f>IFERROR(AVERAGEIFS('VISSIM Link Segment Outputs'!$M$29:$M$107662, 'VISSIM Link Segment Outputs'!$A$29:$A$107662, "AVG",'VISSIM Link Segment Outputs'!$D$29:$D$107662, G17),"")</f>
        <v/>
      </c>
      <c r="X17" s="745" t="str">
        <f>IFERROR(AVERAGEIFS('VISSIM Link Segment Outputs'!$M$29:$M$107662, 'VISSIM Link Segment Outputs'!$A$29:$A$107662, "AVG",'VISSIM Link Segment Outputs'!$D$29:$D$107662, H17),"")</f>
        <v/>
      </c>
      <c r="Y17" s="509"/>
      <c r="Z17" s="508" t="str">
        <f>IFERROR(AVERAGEIFS('VISSIM Link Segment Outputs'!$I$29:$I$107662, 'VISSIM Link Segment Outputs'!$A$29:$A$107662, "AVG",'VISSIM Link Segment Outputs'!$D$29:$D$107662, D17),"")</f>
        <v/>
      </c>
      <c r="AA17" s="508" t="str">
        <f>IFERROR(AVERAGEIFS('VISSIM Link Segment Outputs'!$I$29:$I$107662, 'VISSIM Link Segment Outputs'!$A$29:$A$107662, "AVG",'VISSIM Link Segment Outputs'!$D$29:$D$107662, E17),"")</f>
        <v/>
      </c>
      <c r="AB17" s="508" t="str">
        <f>IFERROR(AVERAGEIFS('VISSIM Link Segment Outputs'!$I$29:$I$107662, 'VISSIM Link Segment Outputs'!$A$29:$A$107662, "AVG",'VISSIM Link Segment Outputs'!$D$29:$D$107662, F17),"")</f>
        <v/>
      </c>
      <c r="AC17" s="508" t="str">
        <f>IFERROR(AVERAGEIFS('VISSIM Link Segment Outputs'!$I$29:$I$107662, 'VISSIM Link Segment Outputs'!$A$29:$A$107662, "AVG",'VISSIM Link Segment Outputs'!$D$29:$D$107662, G17),"")</f>
        <v/>
      </c>
      <c r="AD17" s="508" t="str">
        <f>IFERROR(AVERAGEIFS('VISSIM Link Segment Outputs'!$I$29:$I$107662, 'VISSIM Link Segment Outputs'!$A$29:$A$107662, "AVG",'VISSIM Link Segment Outputs'!$D$29:$D$107662, H17),"")</f>
        <v/>
      </c>
      <c r="AE17" s="509"/>
      <c r="AF17" s="508" t="str">
        <f>IFERROR(AVERAGEIFS('VISSIM Link Segment Outputs'!$E$29:$E$107662, 'VISSIM Link Segment Outputs'!$A$29:$A$107662, "AVG",'VISSIM Link Segment Outputs'!$D$29:$D$107662, D17),"")</f>
        <v/>
      </c>
      <c r="AG17" s="508" t="str">
        <f>IFERROR(AVERAGEIFS('VISSIM Link Segment Outputs'!$E$29:$E$107662, 'VISSIM Link Segment Outputs'!$A$29:$A$107662, "AVG",'VISSIM Link Segment Outputs'!$D$29:$D$107662, E17),"")</f>
        <v/>
      </c>
      <c r="AH17" s="508" t="str">
        <f>IFERROR(AVERAGEIFS('VISSIM Link Segment Outputs'!$E$29:$E$107662, 'VISSIM Link Segment Outputs'!$A$29:$A$107662, "AVG",'VISSIM Link Segment Outputs'!$D$29:$D$107662, F17),"")</f>
        <v/>
      </c>
      <c r="AI17" s="508" t="str">
        <f>IFERROR(AVERAGEIFS('VISSIM Link Segment Outputs'!$E$29:$E$107662, 'VISSIM Link Segment Outputs'!$A$29:$A$107662, "AVG",'VISSIM Link Segment Outputs'!$D$29:$D$107662, G17),"")</f>
        <v/>
      </c>
      <c r="AJ17" s="508" t="str">
        <f>IFERROR(AVERAGEIFS('VISSIM Link Segment Outputs'!$E$29:$E$107662, 'VISSIM Link Segment Outputs'!$A$29:$A$107662, "AVG",'VISSIM Link Segment Outputs'!$D$29:$D$107662, H17),"")</f>
        <v/>
      </c>
      <c r="AL17" s="745">
        <f>IFERROR(SUMIFS('VISSIM Link Segment Outputs'!$Q$29:$Q$107662, 'VISSIM Link Segment Outputs'!$A$29:$A$107662, "AVG",'VISSIM Link Segment Outputs'!$D$29:$D$107662, D17),"")</f>
        <v>0</v>
      </c>
      <c r="AM17" s="745">
        <f>IFERROR(SUMIFS('VISSIM Link Segment Outputs'!$Q$29:$Q$107662, 'VISSIM Link Segment Outputs'!$A$29:$A$107662, "AVG",'VISSIM Link Segment Outputs'!$D$29:$D$107662, E17),"")</f>
        <v>0</v>
      </c>
      <c r="AN17" s="745">
        <f>IFERROR(SUMIFS('VISSIM Link Segment Outputs'!$Q$29:$Q$107662, 'VISSIM Link Segment Outputs'!$A$29:$A$107662, "AVG",'VISSIM Link Segment Outputs'!$D$29:$D$107662, F17),"")</f>
        <v>0</v>
      </c>
      <c r="AO17" s="745">
        <f>IFERROR(SUMIFS('VISSIM Link Segment Outputs'!$Q$29:$Q$107662, 'VISSIM Link Segment Outputs'!$A$29:$A$107662, "AVG",'VISSIM Link Segment Outputs'!$D$29:$D$107662, G17),"")</f>
        <v>0</v>
      </c>
      <c r="AP17" s="745">
        <f>IFERROR(SUMIFS('VISSIM Link Segment Outputs'!$Q$29:$Q$107662, 'VISSIM Link Segment Outputs'!$A$29:$A$107662, "AVG",'VISSIM Link Segment Outputs'!$D$29:$D$107662, H17),"")</f>
        <v>0</v>
      </c>
      <c r="AR17" s="743" t="str">
        <f>IFERROR(AVERAGEIFS('VISSIM Link Segment Outputs'!$R$29:$R$107662, 'VISSIM Link Segment Outputs'!$A$29:$A$107662, "AVG",'VISSIM Link Segment Outputs'!$D$29:$D$107662, D17),"")</f>
        <v/>
      </c>
    </row>
    <row r="18" spans="1:44" x14ac:dyDescent="0.25">
      <c r="A18" s="615" t="str">
        <f t="shared" si="1"/>
        <v>H</v>
      </c>
      <c r="B18" s="194">
        <f>'Input - Freeways'!$B16</f>
        <v>12</v>
      </c>
      <c r="C18" s="194">
        <f>INDEX('Input - Freeways'!$B$4:$AI$106,MATCH($B18,'Input - Freeways'!$B$4:$B$106,0),MATCH(C$6,'Input - Freeways'!$B$4:$AI$4,0))</f>
        <v>0</v>
      </c>
      <c r="D18" s="194" t="str">
        <f t="shared" si="2"/>
        <v>0</v>
      </c>
      <c r="E18" s="194" t="str">
        <f t="shared" si="2"/>
        <v/>
      </c>
      <c r="F18" s="194" t="str">
        <f t="shared" si="2"/>
        <v/>
      </c>
      <c r="G18" s="194" t="str">
        <f t="shared" si="2"/>
        <v/>
      </c>
      <c r="H18" s="194" t="str">
        <f t="shared" si="2"/>
        <v/>
      </c>
      <c r="J18" s="436">
        <f>'Input - Freeways'!$C16</f>
        <v>0</v>
      </c>
      <c r="K18" s="468">
        <f>'Input - Freeways'!$D16</f>
        <v>0</v>
      </c>
      <c r="L18" s="318">
        <f>'Input - Freeways'!$E16</f>
        <v>0</v>
      </c>
      <c r="M18" s="763">
        <f>'Input - Freeways'!$F16</f>
        <v>0</v>
      </c>
      <c r="N18" s="450" t="str" cm="1">
        <f t="array" ref="N18">_xlfn.SWITCH(fwy_moe_type,"DCM",AVERAGEIFS('VISSIM DCP Outputs'!$D$25:$D$433, 'VISSIM DCP Outputs'!$B$25:$B$433, $E$3,'VISSIM DCP Outputs'!$C$25:$C$433,$C18),"Link Eval","--")</f>
        <v>--</v>
      </c>
      <c r="O18" s="315" t="str" cm="1">
        <f t="array" ref="O18">_xlfn.SWITCH(fwy_moe_type,"DCM",AVERAGEIFS('VISSIM DCP Outputs'!$G$25:$G$433, 'VISSIM DCP Outputs'!$B$25:$B$433, $E$3,'VISSIM DCP Outputs'!$C$25:$C$433,$C18),"Link Eval","--")</f>
        <v>--</v>
      </c>
      <c r="P18" s="780" t="str">
        <f t="shared" si="3"/>
        <v>--</v>
      </c>
      <c r="Q18" s="315" t="str">
        <f t="shared" si="4"/>
        <v>--</v>
      </c>
      <c r="R18" s="437" t="str">
        <f t="shared" si="5"/>
        <v>--</v>
      </c>
      <c r="T18" s="745" t="str">
        <f>IFERROR(AVERAGEIFS('VISSIM Link Segment Outputs'!$M$29:$M$107662, 'VISSIM Link Segment Outputs'!$A$29:$A$107662, "AVG",'VISSIM Link Segment Outputs'!$D$29:$D$107662, D18),"")</f>
        <v/>
      </c>
      <c r="U18" s="745" t="str">
        <f>IFERROR(AVERAGEIFS('VISSIM Link Segment Outputs'!$M$29:$M$107662, 'VISSIM Link Segment Outputs'!$A$29:$A$107662, "AVG",'VISSIM Link Segment Outputs'!$D$29:$D$107662, E18),"")</f>
        <v/>
      </c>
      <c r="V18" s="745" t="str">
        <f>IFERROR(AVERAGEIFS('VISSIM Link Segment Outputs'!$M$29:$M$107662, 'VISSIM Link Segment Outputs'!$A$29:$A$107662, "AVG",'VISSIM Link Segment Outputs'!$D$29:$D$107662, F18),"")</f>
        <v/>
      </c>
      <c r="W18" s="745" t="str">
        <f>IFERROR(AVERAGEIFS('VISSIM Link Segment Outputs'!$M$29:$M$107662, 'VISSIM Link Segment Outputs'!$A$29:$A$107662, "AVG",'VISSIM Link Segment Outputs'!$D$29:$D$107662, G18),"")</f>
        <v/>
      </c>
      <c r="X18" s="745" t="str">
        <f>IFERROR(AVERAGEIFS('VISSIM Link Segment Outputs'!$M$29:$M$107662, 'VISSIM Link Segment Outputs'!$A$29:$A$107662, "AVG",'VISSIM Link Segment Outputs'!$D$29:$D$107662, H18),"")</f>
        <v/>
      </c>
      <c r="Y18" s="509"/>
      <c r="Z18" s="508" t="str">
        <f>IFERROR(AVERAGEIFS('VISSIM Link Segment Outputs'!$I$29:$I$107662, 'VISSIM Link Segment Outputs'!$A$29:$A$107662, "AVG",'VISSIM Link Segment Outputs'!$D$29:$D$107662, D18),"")</f>
        <v/>
      </c>
      <c r="AA18" s="508" t="str">
        <f>IFERROR(AVERAGEIFS('VISSIM Link Segment Outputs'!$I$29:$I$107662, 'VISSIM Link Segment Outputs'!$A$29:$A$107662, "AVG",'VISSIM Link Segment Outputs'!$D$29:$D$107662, E18),"")</f>
        <v/>
      </c>
      <c r="AB18" s="508" t="str">
        <f>IFERROR(AVERAGEIFS('VISSIM Link Segment Outputs'!$I$29:$I$107662, 'VISSIM Link Segment Outputs'!$A$29:$A$107662, "AVG",'VISSIM Link Segment Outputs'!$D$29:$D$107662, F18),"")</f>
        <v/>
      </c>
      <c r="AC18" s="508" t="str">
        <f>IFERROR(AVERAGEIFS('VISSIM Link Segment Outputs'!$I$29:$I$107662, 'VISSIM Link Segment Outputs'!$A$29:$A$107662, "AVG",'VISSIM Link Segment Outputs'!$D$29:$D$107662, G18),"")</f>
        <v/>
      </c>
      <c r="AD18" s="508" t="str">
        <f>IFERROR(AVERAGEIFS('VISSIM Link Segment Outputs'!$I$29:$I$107662, 'VISSIM Link Segment Outputs'!$A$29:$A$107662, "AVG",'VISSIM Link Segment Outputs'!$D$29:$D$107662, H18),"")</f>
        <v/>
      </c>
      <c r="AE18" s="509"/>
      <c r="AF18" s="508" t="str">
        <f>IFERROR(AVERAGEIFS('VISSIM Link Segment Outputs'!$E$29:$E$107662, 'VISSIM Link Segment Outputs'!$A$29:$A$107662, "AVG",'VISSIM Link Segment Outputs'!$D$29:$D$107662, D18),"")</f>
        <v/>
      </c>
      <c r="AG18" s="508" t="str">
        <f>IFERROR(AVERAGEIFS('VISSIM Link Segment Outputs'!$E$29:$E$107662, 'VISSIM Link Segment Outputs'!$A$29:$A$107662, "AVG",'VISSIM Link Segment Outputs'!$D$29:$D$107662, E18),"")</f>
        <v/>
      </c>
      <c r="AH18" s="508" t="str">
        <f>IFERROR(AVERAGEIFS('VISSIM Link Segment Outputs'!$E$29:$E$107662, 'VISSIM Link Segment Outputs'!$A$29:$A$107662, "AVG",'VISSIM Link Segment Outputs'!$D$29:$D$107662, F18),"")</f>
        <v/>
      </c>
      <c r="AI18" s="508" t="str">
        <f>IFERROR(AVERAGEIFS('VISSIM Link Segment Outputs'!$E$29:$E$107662, 'VISSIM Link Segment Outputs'!$A$29:$A$107662, "AVG",'VISSIM Link Segment Outputs'!$D$29:$D$107662, G18),"")</f>
        <v/>
      </c>
      <c r="AJ18" s="508" t="str">
        <f>IFERROR(AVERAGEIFS('VISSIM Link Segment Outputs'!$E$29:$E$107662, 'VISSIM Link Segment Outputs'!$A$29:$A$107662, "AVG",'VISSIM Link Segment Outputs'!$D$29:$D$107662, H18),"")</f>
        <v/>
      </c>
      <c r="AL18" s="745">
        <f>IFERROR(SUMIFS('VISSIM Link Segment Outputs'!$Q$29:$Q$107662, 'VISSIM Link Segment Outputs'!$A$29:$A$107662, "AVG",'VISSIM Link Segment Outputs'!$D$29:$D$107662, D18),"")</f>
        <v>0</v>
      </c>
      <c r="AM18" s="745">
        <f>IFERROR(SUMIFS('VISSIM Link Segment Outputs'!$Q$29:$Q$107662, 'VISSIM Link Segment Outputs'!$A$29:$A$107662, "AVG",'VISSIM Link Segment Outputs'!$D$29:$D$107662, E18),"")</f>
        <v>0</v>
      </c>
      <c r="AN18" s="745">
        <f>IFERROR(SUMIFS('VISSIM Link Segment Outputs'!$Q$29:$Q$107662, 'VISSIM Link Segment Outputs'!$A$29:$A$107662, "AVG",'VISSIM Link Segment Outputs'!$D$29:$D$107662, F18),"")</f>
        <v>0</v>
      </c>
      <c r="AO18" s="745">
        <f>IFERROR(SUMIFS('VISSIM Link Segment Outputs'!$Q$29:$Q$107662, 'VISSIM Link Segment Outputs'!$A$29:$A$107662, "AVG",'VISSIM Link Segment Outputs'!$D$29:$D$107662, G18),"")</f>
        <v>0</v>
      </c>
      <c r="AP18" s="745">
        <f>IFERROR(SUMIFS('VISSIM Link Segment Outputs'!$Q$29:$Q$107662, 'VISSIM Link Segment Outputs'!$A$29:$A$107662, "AVG",'VISSIM Link Segment Outputs'!$D$29:$D$107662, H18),"")</f>
        <v>0</v>
      </c>
      <c r="AR18" s="743" t="str">
        <f>IFERROR(AVERAGEIFS('VISSIM Link Segment Outputs'!$R$29:$R$107662, 'VISSIM Link Segment Outputs'!$A$29:$A$107662, "AVG",'VISSIM Link Segment Outputs'!$D$29:$D$107662, D18),"")</f>
        <v/>
      </c>
    </row>
    <row r="19" spans="1:44" x14ac:dyDescent="0.25">
      <c r="A19" s="615" t="str">
        <f t="shared" si="1"/>
        <v>H</v>
      </c>
      <c r="B19" s="194">
        <f>'Input - Freeways'!$B17</f>
        <v>13</v>
      </c>
      <c r="C19" s="194">
        <f>INDEX('Input - Freeways'!$B$4:$AI$106,MATCH($B19,'Input - Freeways'!$B$4:$B$106,0),MATCH(C$6,'Input - Freeways'!$B$4:$AI$4,0))</f>
        <v>0</v>
      </c>
      <c r="D19" s="194" t="str">
        <f t="shared" si="2"/>
        <v>0</v>
      </c>
      <c r="E19" s="194" t="str">
        <f t="shared" si="2"/>
        <v/>
      </c>
      <c r="F19" s="194" t="str">
        <f t="shared" si="2"/>
        <v/>
      </c>
      <c r="G19" s="194" t="str">
        <f t="shared" si="2"/>
        <v/>
      </c>
      <c r="H19" s="194" t="str">
        <f t="shared" si="2"/>
        <v/>
      </c>
      <c r="J19" s="436">
        <f>'Input - Freeways'!$C17</f>
        <v>0</v>
      </c>
      <c r="K19" s="468">
        <f>'Input - Freeways'!$D17</f>
        <v>0</v>
      </c>
      <c r="L19" s="318">
        <f>'Input - Freeways'!$E17</f>
        <v>0</v>
      </c>
      <c r="M19" s="763">
        <f>'Input - Freeways'!$F17</f>
        <v>0</v>
      </c>
      <c r="N19" s="450" t="str" cm="1">
        <f t="array" ref="N19">_xlfn.SWITCH(fwy_moe_type,"DCM",AVERAGEIFS('VISSIM DCP Outputs'!$D$25:$D$433, 'VISSIM DCP Outputs'!$B$25:$B$433, $E$3,'VISSIM DCP Outputs'!$C$25:$C$433,$C19),"Link Eval","--")</f>
        <v>--</v>
      </c>
      <c r="O19" s="315" t="str" cm="1">
        <f t="array" ref="O19">_xlfn.SWITCH(fwy_moe_type,"DCM",AVERAGEIFS('VISSIM DCP Outputs'!$G$25:$G$433, 'VISSIM DCP Outputs'!$B$25:$B$433, $E$3,'VISSIM DCP Outputs'!$C$25:$C$433,$C19),"Link Eval","--")</f>
        <v>--</v>
      </c>
      <c r="P19" s="780" t="str">
        <f t="shared" si="3"/>
        <v>--</v>
      </c>
      <c r="Q19" s="315" t="str">
        <f t="shared" si="4"/>
        <v>--</v>
      </c>
      <c r="R19" s="437" t="str">
        <f t="shared" si="5"/>
        <v>--</v>
      </c>
      <c r="T19" s="745" t="str">
        <f>IFERROR(AVERAGEIFS('VISSIM Link Segment Outputs'!$M$29:$M$107662, 'VISSIM Link Segment Outputs'!$A$29:$A$107662, "AVG",'VISSIM Link Segment Outputs'!$D$29:$D$107662, D19),"")</f>
        <v/>
      </c>
      <c r="U19" s="745" t="str">
        <f>IFERROR(AVERAGEIFS('VISSIM Link Segment Outputs'!$M$29:$M$107662, 'VISSIM Link Segment Outputs'!$A$29:$A$107662, "AVG",'VISSIM Link Segment Outputs'!$D$29:$D$107662, E19),"")</f>
        <v/>
      </c>
      <c r="V19" s="745" t="str">
        <f>IFERROR(AVERAGEIFS('VISSIM Link Segment Outputs'!$M$29:$M$107662, 'VISSIM Link Segment Outputs'!$A$29:$A$107662, "AVG",'VISSIM Link Segment Outputs'!$D$29:$D$107662, F19),"")</f>
        <v/>
      </c>
      <c r="W19" s="745" t="str">
        <f>IFERROR(AVERAGEIFS('VISSIM Link Segment Outputs'!$M$29:$M$107662, 'VISSIM Link Segment Outputs'!$A$29:$A$107662, "AVG",'VISSIM Link Segment Outputs'!$D$29:$D$107662, G19),"")</f>
        <v/>
      </c>
      <c r="X19" s="745" t="str">
        <f>IFERROR(AVERAGEIFS('VISSIM Link Segment Outputs'!$M$29:$M$107662, 'VISSIM Link Segment Outputs'!$A$29:$A$107662, "AVG",'VISSIM Link Segment Outputs'!$D$29:$D$107662, H19),"")</f>
        <v/>
      </c>
      <c r="Y19" s="509"/>
      <c r="Z19" s="508" t="str">
        <f>IFERROR(AVERAGEIFS('VISSIM Link Segment Outputs'!$I$29:$I$107662, 'VISSIM Link Segment Outputs'!$A$29:$A$107662, "AVG",'VISSIM Link Segment Outputs'!$D$29:$D$107662, D19),"")</f>
        <v/>
      </c>
      <c r="AA19" s="508" t="str">
        <f>IFERROR(AVERAGEIFS('VISSIM Link Segment Outputs'!$I$29:$I$107662, 'VISSIM Link Segment Outputs'!$A$29:$A$107662, "AVG",'VISSIM Link Segment Outputs'!$D$29:$D$107662, E19),"")</f>
        <v/>
      </c>
      <c r="AB19" s="508" t="str">
        <f>IFERROR(AVERAGEIFS('VISSIM Link Segment Outputs'!$I$29:$I$107662, 'VISSIM Link Segment Outputs'!$A$29:$A$107662, "AVG",'VISSIM Link Segment Outputs'!$D$29:$D$107662, F19),"")</f>
        <v/>
      </c>
      <c r="AC19" s="508" t="str">
        <f>IFERROR(AVERAGEIFS('VISSIM Link Segment Outputs'!$I$29:$I$107662, 'VISSIM Link Segment Outputs'!$A$29:$A$107662, "AVG",'VISSIM Link Segment Outputs'!$D$29:$D$107662, G19),"")</f>
        <v/>
      </c>
      <c r="AD19" s="508" t="str">
        <f>IFERROR(AVERAGEIFS('VISSIM Link Segment Outputs'!$I$29:$I$107662, 'VISSIM Link Segment Outputs'!$A$29:$A$107662, "AVG",'VISSIM Link Segment Outputs'!$D$29:$D$107662, H19),"")</f>
        <v/>
      </c>
      <c r="AE19" s="509"/>
      <c r="AF19" s="508" t="str">
        <f>IFERROR(AVERAGEIFS('VISSIM Link Segment Outputs'!$E$29:$E$107662, 'VISSIM Link Segment Outputs'!$A$29:$A$107662, "AVG",'VISSIM Link Segment Outputs'!$D$29:$D$107662, D19),"")</f>
        <v/>
      </c>
      <c r="AG19" s="508" t="str">
        <f>IFERROR(AVERAGEIFS('VISSIM Link Segment Outputs'!$E$29:$E$107662, 'VISSIM Link Segment Outputs'!$A$29:$A$107662, "AVG",'VISSIM Link Segment Outputs'!$D$29:$D$107662, E19),"")</f>
        <v/>
      </c>
      <c r="AH19" s="508" t="str">
        <f>IFERROR(AVERAGEIFS('VISSIM Link Segment Outputs'!$E$29:$E$107662, 'VISSIM Link Segment Outputs'!$A$29:$A$107662, "AVG",'VISSIM Link Segment Outputs'!$D$29:$D$107662, F19),"")</f>
        <v/>
      </c>
      <c r="AI19" s="508" t="str">
        <f>IFERROR(AVERAGEIFS('VISSIM Link Segment Outputs'!$E$29:$E$107662, 'VISSIM Link Segment Outputs'!$A$29:$A$107662, "AVG",'VISSIM Link Segment Outputs'!$D$29:$D$107662, G19),"")</f>
        <v/>
      </c>
      <c r="AJ19" s="508" t="str">
        <f>IFERROR(AVERAGEIFS('VISSIM Link Segment Outputs'!$E$29:$E$107662, 'VISSIM Link Segment Outputs'!$A$29:$A$107662, "AVG",'VISSIM Link Segment Outputs'!$D$29:$D$107662, H19),"")</f>
        <v/>
      </c>
      <c r="AL19" s="745">
        <f>IFERROR(SUMIFS('VISSIM Link Segment Outputs'!$Q$29:$Q$107662, 'VISSIM Link Segment Outputs'!$A$29:$A$107662, "AVG",'VISSIM Link Segment Outputs'!$D$29:$D$107662, D19),"")</f>
        <v>0</v>
      </c>
      <c r="AM19" s="745">
        <f>IFERROR(SUMIFS('VISSIM Link Segment Outputs'!$Q$29:$Q$107662, 'VISSIM Link Segment Outputs'!$A$29:$A$107662, "AVG",'VISSIM Link Segment Outputs'!$D$29:$D$107662, E19),"")</f>
        <v>0</v>
      </c>
      <c r="AN19" s="745">
        <f>IFERROR(SUMIFS('VISSIM Link Segment Outputs'!$Q$29:$Q$107662, 'VISSIM Link Segment Outputs'!$A$29:$A$107662, "AVG",'VISSIM Link Segment Outputs'!$D$29:$D$107662, F19),"")</f>
        <v>0</v>
      </c>
      <c r="AO19" s="745">
        <f>IFERROR(SUMIFS('VISSIM Link Segment Outputs'!$Q$29:$Q$107662, 'VISSIM Link Segment Outputs'!$A$29:$A$107662, "AVG",'VISSIM Link Segment Outputs'!$D$29:$D$107662, G19),"")</f>
        <v>0</v>
      </c>
      <c r="AP19" s="745">
        <f>IFERROR(SUMIFS('VISSIM Link Segment Outputs'!$Q$29:$Q$107662, 'VISSIM Link Segment Outputs'!$A$29:$A$107662, "AVG",'VISSIM Link Segment Outputs'!$D$29:$D$107662, H19),"")</f>
        <v>0</v>
      </c>
      <c r="AR19" s="743" t="str">
        <f>IFERROR(AVERAGEIFS('VISSIM Link Segment Outputs'!$R$29:$R$107662, 'VISSIM Link Segment Outputs'!$A$29:$A$107662, "AVG",'VISSIM Link Segment Outputs'!$D$29:$D$107662, D19),"")</f>
        <v/>
      </c>
    </row>
    <row r="20" spans="1:44" x14ac:dyDescent="0.25">
      <c r="A20" s="615" t="str">
        <f t="shared" si="1"/>
        <v>H</v>
      </c>
      <c r="B20" s="194">
        <f>'Input - Freeways'!$B18</f>
        <v>14</v>
      </c>
      <c r="C20" s="194">
        <f>INDEX('Input - Freeways'!$B$4:$AI$106,MATCH($B20,'Input - Freeways'!$B$4:$B$106,0),MATCH(C$6,'Input - Freeways'!$B$4:$AI$4,0))</f>
        <v>0</v>
      </c>
      <c r="D20" s="194" t="str">
        <f t="shared" si="2"/>
        <v>0</v>
      </c>
      <c r="E20" s="194" t="str">
        <f t="shared" si="2"/>
        <v/>
      </c>
      <c r="F20" s="194" t="str">
        <f t="shared" si="2"/>
        <v/>
      </c>
      <c r="G20" s="194" t="str">
        <f t="shared" si="2"/>
        <v/>
      </c>
      <c r="H20" s="194" t="str">
        <f t="shared" si="2"/>
        <v/>
      </c>
      <c r="J20" s="436">
        <f>'Input - Freeways'!$C18</f>
        <v>0</v>
      </c>
      <c r="K20" s="468">
        <f>'Input - Freeways'!$D18</f>
        <v>0</v>
      </c>
      <c r="L20" s="318">
        <f>'Input - Freeways'!$E18</f>
        <v>0</v>
      </c>
      <c r="M20" s="763">
        <f>'Input - Freeways'!$F18</f>
        <v>0</v>
      </c>
      <c r="N20" s="450" t="str" cm="1">
        <f t="array" ref="N20">_xlfn.SWITCH(fwy_moe_type,"DCM",AVERAGEIFS('VISSIM DCP Outputs'!$D$25:$D$433, 'VISSIM DCP Outputs'!$B$25:$B$433, $E$3,'VISSIM DCP Outputs'!$C$25:$C$433,$C20),"Link Eval","--")</f>
        <v>--</v>
      </c>
      <c r="O20" s="315" t="str" cm="1">
        <f t="array" ref="O20">_xlfn.SWITCH(fwy_moe_type,"DCM",AVERAGEIFS('VISSIM DCP Outputs'!$G$25:$G$433, 'VISSIM DCP Outputs'!$B$25:$B$433, $E$3,'VISSIM DCP Outputs'!$C$25:$C$433,$C20),"Link Eval","--")</f>
        <v>--</v>
      </c>
      <c r="P20" s="780" t="str">
        <f t="shared" si="3"/>
        <v>--</v>
      </c>
      <c r="Q20" s="315" t="str">
        <f t="shared" si="4"/>
        <v>--</v>
      </c>
      <c r="R20" s="437" t="str">
        <f t="shared" si="5"/>
        <v>--</v>
      </c>
      <c r="T20" s="745" t="str">
        <f>IFERROR(AVERAGEIFS('VISSIM Link Segment Outputs'!$M$29:$M$107662, 'VISSIM Link Segment Outputs'!$A$29:$A$107662, "AVG",'VISSIM Link Segment Outputs'!$D$29:$D$107662, D20),"")</f>
        <v/>
      </c>
      <c r="U20" s="745" t="str">
        <f>IFERROR(AVERAGEIFS('VISSIM Link Segment Outputs'!$M$29:$M$107662, 'VISSIM Link Segment Outputs'!$A$29:$A$107662, "AVG",'VISSIM Link Segment Outputs'!$D$29:$D$107662, E20),"")</f>
        <v/>
      </c>
      <c r="V20" s="745" t="str">
        <f>IFERROR(AVERAGEIFS('VISSIM Link Segment Outputs'!$M$29:$M$107662, 'VISSIM Link Segment Outputs'!$A$29:$A$107662, "AVG",'VISSIM Link Segment Outputs'!$D$29:$D$107662, F20),"")</f>
        <v/>
      </c>
      <c r="W20" s="745" t="str">
        <f>IFERROR(AVERAGEIFS('VISSIM Link Segment Outputs'!$M$29:$M$107662, 'VISSIM Link Segment Outputs'!$A$29:$A$107662, "AVG",'VISSIM Link Segment Outputs'!$D$29:$D$107662, G20),"")</f>
        <v/>
      </c>
      <c r="X20" s="745" t="str">
        <f>IFERROR(AVERAGEIFS('VISSIM Link Segment Outputs'!$M$29:$M$107662, 'VISSIM Link Segment Outputs'!$A$29:$A$107662, "AVG",'VISSIM Link Segment Outputs'!$D$29:$D$107662, H20),"")</f>
        <v/>
      </c>
      <c r="Y20" s="509"/>
      <c r="Z20" s="508" t="str">
        <f>IFERROR(AVERAGEIFS('VISSIM Link Segment Outputs'!$I$29:$I$107662, 'VISSIM Link Segment Outputs'!$A$29:$A$107662, "AVG",'VISSIM Link Segment Outputs'!$D$29:$D$107662, D20),"")</f>
        <v/>
      </c>
      <c r="AA20" s="508" t="str">
        <f>IFERROR(AVERAGEIFS('VISSIM Link Segment Outputs'!$I$29:$I$107662, 'VISSIM Link Segment Outputs'!$A$29:$A$107662, "AVG",'VISSIM Link Segment Outputs'!$D$29:$D$107662, E20),"")</f>
        <v/>
      </c>
      <c r="AB20" s="508" t="str">
        <f>IFERROR(AVERAGEIFS('VISSIM Link Segment Outputs'!$I$29:$I$107662, 'VISSIM Link Segment Outputs'!$A$29:$A$107662, "AVG",'VISSIM Link Segment Outputs'!$D$29:$D$107662, F20),"")</f>
        <v/>
      </c>
      <c r="AC20" s="508" t="str">
        <f>IFERROR(AVERAGEIFS('VISSIM Link Segment Outputs'!$I$29:$I$107662, 'VISSIM Link Segment Outputs'!$A$29:$A$107662, "AVG",'VISSIM Link Segment Outputs'!$D$29:$D$107662, G20),"")</f>
        <v/>
      </c>
      <c r="AD20" s="508" t="str">
        <f>IFERROR(AVERAGEIFS('VISSIM Link Segment Outputs'!$I$29:$I$107662, 'VISSIM Link Segment Outputs'!$A$29:$A$107662, "AVG",'VISSIM Link Segment Outputs'!$D$29:$D$107662, H20),"")</f>
        <v/>
      </c>
      <c r="AE20" s="509"/>
      <c r="AF20" s="508" t="str">
        <f>IFERROR(AVERAGEIFS('VISSIM Link Segment Outputs'!$E$29:$E$107662, 'VISSIM Link Segment Outputs'!$A$29:$A$107662, "AVG",'VISSIM Link Segment Outputs'!$D$29:$D$107662, D20),"")</f>
        <v/>
      </c>
      <c r="AG20" s="508" t="str">
        <f>IFERROR(AVERAGEIFS('VISSIM Link Segment Outputs'!$E$29:$E$107662, 'VISSIM Link Segment Outputs'!$A$29:$A$107662, "AVG",'VISSIM Link Segment Outputs'!$D$29:$D$107662, E20),"")</f>
        <v/>
      </c>
      <c r="AH20" s="508" t="str">
        <f>IFERROR(AVERAGEIFS('VISSIM Link Segment Outputs'!$E$29:$E$107662, 'VISSIM Link Segment Outputs'!$A$29:$A$107662, "AVG",'VISSIM Link Segment Outputs'!$D$29:$D$107662, F20),"")</f>
        <v/>
      </c>
      <c r="AI20" s="508" t="str">
        <f>IFERROR(AVERAGEIFS('VISSIM Link Segment Outputs'!$E$29:$E$107662, 'VISSIM Link Segment Outputs'!$A$29:$A$107662, "AVG",'VISSIM Link Segment Outputs'!$D$29:$D$107662, G20),"")</f>
        <v/>
      </c>
      <c r="AJ20" s="508" t="str">
        <f>IFERROR(AVERAGEIFS('VISSIM Link Segment Outputs'!$E$29:$E$107662, 'VISSIM Link Segment Outputs'!$A$29:$A$107662, "AVG",'VISSIM Link Segment Outputs'!$D$29:$D$107662, H20),"")</f>
        <v/>
      </c>
      <c r="AL20" s="745">
        <f>IFERROR(SUMIFS('VISSIM Link Segment Outputs'!$Q$29:$Q$107662, 'VISSIM Link Segment Outputs'!$A$29:$A$107662, "AVG",'VISSIM Link Segment Outputs'!$D$29:$D$107662, D20),"")</f>
        <v>0</v>
      </c>
      <c r="AM20" s="745">
        <f>IFERROR(SUMIFS('VISSIM Link Segment Outputs'!$Q$29:$Q$107662, 'VISSIM Link Segment Outputs'!$A$29:$A$107662, "AVG",'VISSIM Link Segment Outputs'!$D$29:$D$107662, E20),"")</f>
        <v>0</v>
      </c>
      <c r="AN20" s="745">
        <f>IFERROR(SUMIFS('VISSIM Link Segment Outputs'!$Q$29:$Q$107662, 'VISSIM Link Segment Outputs'!$A$29:$A$107662, "AVG",'VISSIM Link Segment Outputs'!$D$29:$D$107662, F20),"")</f>
        <v>0</v>
      </c>
      <c r="AO20" s="745">
        <f>IFERROR(SUMIFS('VISSIM Link Segment Outputs'!$Q$29:$Q$107662, 'VISSIM Link Segment Outputs'!$A$29:$A$107662, "AVG",'VISSIM Link Segment Outputs'!$D$29:$D$107662, G20),"")</f>
        <v>0</v>
      </c>
      <c r="AP20" s="745">
        <f>IFERROR(SUMIFS('VISSIM Link Segment Outputs'!$Q$29:$Q$107662, 'VISSIM Link Segment Outputs'!$A$29:$A$107662, "AVG",'VISSIM Link Segment Outputs'!$D$29:$D$107662, H20),"")</f>
        <v>0</v>
      </c>
      <c r="AR20" s="743" t="str">
        <f>IFERROR(AVERAGEIFS('VISSIM Link Segment Outputs'!$R$29:$R$107662, 'VISSIM Link Segment Outputs'!$A$29:$A$107662, "AVG",'VISSIM Link Segment Outputs'!$D$29:$D$107662, D20),"")</f>
        <v/>
      </c>
    </row>
    <row r="21" spans="1:44" x14ac:dyDescent="0.25">
      <c r="A21" s="615" t="str">
        <f t="shared" si="1"/>
        <v>H</v>
      </c>
      <c r="B21" s="194">
        <f>'Input - Freeways'!$B19</f>
        <v>15</v>
      </c>
      <c r="C21" s="194">
        <f>INDEX('Input - Freeways'!$B$4:$AI$106,MATCH($B21,'Input - Freeways'!$B$4:$B$106,0),MATCH(C$6,'Input - Freeways'!$B$4:$AI$4,0))</f>
        <v>0</v>
      </c>
      <c r="D21" s="194" t="str">
        <f t="shared" si="2"/>
        <v>0</v>
      </c>
      <c r="E21" s="194" t="str">
        <f t="shared" si="2"/>
        <v/>
      </c>
      <c r="F21" s="194" t="str">
        <f t="shared" si="2"/>
        <v/>
      </c>
      <c r="G21" s="194" t="str">
        <f t="shared" si="2"/>
        <v/>
      </c>
      <c r="H21" s="194" t="str">
        <f t="shared" si="2"/>
        <v/>
      </c>
      <c r="J21" s="436">
        <f>'Input - Freeways'!$C19</f>
        <v>0</v>
      </c>
      <c r="K21" s="468">
        <f>'Input - Freeways'!$D19</f>
        <v>0</v>
      </c>
      <c r="L21" s="318">
        <f>'Input - Freeways'!$E19</f>
        <v>0</v>
      </c>
      <c r="M21" s="763">
        <f>'Input - Freeways'!$F19</f>
        <v>0</v>
      </c>
      <c r="N21" s="450" t="str" cm="1">
        <f t="array" ref="N21">_xlfn.SWITCH(fwy_moe_type,"DCM",AVERAGEIFS('VISSIM DCP Outputs'!$D$25:$D$433, 'VISSIM DCP Outputs'!$B$25:$B$433, $E$3,'VISSIM DCP Outputs'!$C$25:$C$433,$C21),"Link Eval","--")</f>
        <v>--</v>
      </c>
      <c r="O21" s="315" t="str" cm="1">
        <f t="array" ref="O21">_xlfn.SWITCH(fwy_moe_type,"DCM",AVERAGEIFS('VISSIM DCP Outputs'!$G$25:$G$433, 'VISSIM DCP Outputs'!$B$25:$B$433, $E$3,'VISSIM DCP Outputs'!$C$25:$C$433,$C21),"Link Eval","--")</f>
        <v>--</v>
      </c>
      <c r="P21" s="780" t="str">
        <f t="shared" si="3"/>
        <v>--</v>
      </c>
      <c r="Q21" s="315" t="str">
        <f t="shared" si="4"/>
        <v>--</v>
      </c>
      <c r="R21" s="437" t="str">
        <f t="shared" si="5"/>
        <v>--</v>
      </c>
      <c r="T21" s="745" t="str">
        <f>IFERROR(AVERAGEIFS('VISSIM Link Segment Outputs'!$M$29:$M$107662, 'VISSIM Link Segment Outputs'!$A$29:$A$107662, "AVG",'VISSIM Link Segment Outputs'!$D$29:$D$107662, D21),"")</f>
        <v/>
      </c>
      <c r="U21" s="745" t="str">
        <f>IFERROR(AVERAGEIFS('VISSIM Link Segment Outputs'!$M$29:$M$107662, 'VISSIM Link Segment Outputs'!$A$29:$A$107662, "AVG",'VISSIM Link Segment Outputs'!$D$29:$D$107662, E21),"")</f>
        <v/>
      </c>
      <c r="V21" s="745" t="str">
        <f>IFERROR(AVERAGEIFS('VISSIM Link Segment Outputs'!$M$29:$M$107662, 'VISSIM Link Segment Outputs'!$A$29:$A$107662, "AVG",'VISSIM Link Segment Outputs'!$D$29:$D$107662, F21),"")</f>
        <v/>
      </c>
      <c r="W21" s="745" t="str">
        <f>IFERROR(AVERAGEIFS('VISSIM Link Segment Outputs'!$M$29:$M$107662, 'VISSIM Link Segment Outputs'!$A$29:$A$107662, "AVG",'VISSIM Link Segment Outputs'!$D$29:$D$107662, G21),"")</f>
        <v/>
      </c>
      <c r="X21" s="745" t="str">
        <f>IFERROR(AVERAGEIFS('VISSIM Link Segment Outputs'!$M$29:$M$107662, 'VISSIM Link Segment Outputs'!$A$29:$A$107662, "AVG",'VISSIM Link Segment Outputs'!$D$29:$D$107662, H21),"")</f>
        <v/>
      </c>
      <c r="Y21" s="509"/>
      <c r="Z21" s="508" t="str">
        <f>IFERROR(AVERAGEIFS('VISSIM Link Segment Outputs'!$I$29:$I$107662, 'VISSIM Link Segment Outputs'!$A$29:$A$107662, "AVG",'VISSIM Link Segment Outputs'!$D$29:$D$107662, D21),"")</f>
        <v/>
      </c>
      <c r="AA21" s="508" t="str">
        <f>IFERROR(AVERAGEIFS('VISSIM Link Segment Outputs'!$I$29:$I$107662, 'VISSIM Link Segment Outputs'!$A$29:$A$107662, "AVG",'VISSIM Link Segment Outputs'!$D$29:$D$107662, E21),"")</f>
        <v/>
      </c>
      <c r="AB21" s="508" t="str">
        <f>IFERROR(AVERAGEIFS('VISSIM Link Segment Outputs'!$I$29:$I$107662, 'VISSIM Link Segment Outputs'!$A$29:$A$107662, "AVG",'VISSIM Link Segment Outputs'!$D$29:$D$107662, F21),"")</f>
        <v/>
      </c>
      <c r="AC21" s="508" t="str">
        <f>IFERROR(AVERAGEIFS('VISSIM Link Segment Outputs'!$I$29:$I$107662, 'VISSIM Link Segment Outputs'!$A$29:$A$107662, "AVG",'VISSIM Link Segment Outputs'!$D$29:$D$107662, G21),"")</f>
        <v/>
      </c>
      <c r="AD21" s="508" t="str">
        <f>IFERROR(AVERAGEIFS('VISSIM Link Segment Outputs'!$I$29:$I$107662, 'VISSIM Link Segment Outputs'!$A$29:$A$107662, "AVG",'VISSIM Link Segment Outputs'!$D$29:$D$107662, H21),"")</f>
        <v/>
      </c>
      <c r="AE21" s="509"/>
      <c r="AF21" s="508" t="str">
        <f>IFERROR(AVERAGEIFS('VISSIM Link Segment Outputs'!$E$29:$E$107662, 'VISSIM Link Segment Outputs'!$A$29:$A$107662, "AVG",'VISSIM Link Segment Outputs'!$D$29:$D$107662, D21),"")</f>
        <v/>
      </c>
      <c r="AG21" s="508" t="str">
        <f>IFERROR(AVERAGEIFS('VISSIM Link Segment Outputs'!$E$29:$E$107662, 'VISSIM Link Segment Outputs'!$A$29:$A$107662, "AVG",'VISSIM Link Segment Outputs'!$D$29:$D$107662, E21),"")</f>
        <v/>
      </c>
      <c r="AH21" s="508" t="str">
        <f>IFERROR(AVERAGEIFS('VISSIM Link Segment Outputs'!$E$29:$E$107662, 'VISSIM Link Segment Outputs'!$A$29:$A$107662, "AVG",'VISSIM Link Segment Outputs'!$D$29:$D$107662, F21),"")</f>
        <v/>
      </c>
      <c r="AI21" s="508" t="str">
        <f>IFERROR(AVERAGEIFS('VISSIM Link Segment Outputs'!$E$29:$E$107662, 'VISSIM Link Segment Outputs'!$A$29:$A$107662, "AVG",'VISSIM Link Segment Outputs'!$D$29:$D$107662, G21),"")</f>
        <v/>
      </c>
      <c r="AJ21" s="508" t="str">
        <f>IFERROR(AVERAGEIFS('VISSIM Link Segment Outputs'!$E$29:$E$107662, 'VISSIM Link Segment Outputs'!$A$29:$A$107662, "AVG",'VISSIM Link Segment Outputs'!$D$29:$D$107662, H21),"")</f>
        <v/>
      </c>
      <c r="AL21" s="745">
        <f>IFERROR(SUMIFS('VISSIM Link Segment Outputs'!$Q$29:$Q$107662, 'VISSIM Link Segment Outputs'!$A$29:$A$107662, "AVG",'VISSIM Link Segment Outputs'!$D$29:$D$107662, D21),"")</f>
        <v>0</v>
      </c>
      <c r="AM21" s="745">
        <f>IFERROR(SUMIFS('VISSIM Link Segment Outputs'!$Q$29:$Q$107662, 'VISSIM Link Segment Outputs'!$A$29:$A$107662, "AVG",'VISSIM Link Segment Outputs'!$D$29:$D$107662, E21),"")</f>
        <v>0</v>
      </c>
      <c r="AN21" s="745">
        <f>IFERROR(SUMIFS('VISSIM Link Segment Outputs'!$Q$29:$Q$107662, 'VISSIM Link Segment Outputs'!$A$29:$A$107662, "AVG",'VISSIM Link Segment Outputs'!$D$29:$D$107662, F21),"")</f>
        <v>0</v>
      </c>
      <c r="AO21" s="745">
        <f>IFERROR(SUMIFS('VISSIM Link Segment Outputs'!$Q$29:$Q$107662, 'VISSIM Link Segment Outputs'!$A$29:$A$107662, "AVG",'VISSIM Link Segment Outputs'!$D$29:$D$107662, G21),"")</f>
        <v>0</v>
      </c>
      <c r="AP21" s="745">
        <f>IFERROR(SUMIFS('VISSIM Link Segment Outputs'!$Q$29:$Q$107662, 'VISSIM Link Segment Outputs'!$A$29:$A$107662, "AVG",'VISSIM Link Segment Outputs'!$D$29:$D$107662, H21),"")</f>
        <v>0</v>
      </c>
      <c r="AR21" s="743" t="str">
        <f>IFERROR(AVERAGEIFS('VISSIM Link Segment Outputs'!$R$29:$R$107662, 'VISSIM Link Segment Outputs'!$A$29:$A$107662, "AVG",'VISSIM Link Segment Outputs'!$D$29:$D$107662, D21),"")</f>
        <v/>
      </c>
    </row>
    <row r="22" spans="1:44" x14ac:dyDescent="0.25">
      <c r="A22" s="615" t="str">
        <f t="shared" si="1"/>
        <v>H</v>
      </c>
      <c r="B22" s="194">
        <f>'Input - Freeways'!$B20</f>
        <v>16</v>
      </c>
      <c r="C22" s="194">
        <f>INDEX('Input - Freeways'!$B$4:$AI$106,MATCH($B22,'Input - Freeways'!$B$4:$B$106,0),MATCH(C$6,'Input - Freeways'!$B$4:$AI$4,0))</f>
        <v>0</v>
      </c>
      <c r="D22" s="194" t="str">
        <f t="shared" si="2"/>
        <v>0</v>
      </c>
      <c r="E22" s="194" t="str">
        <f t="shared" si="2"/>
        <v/>
      </c>
      <c r="F22" s="194" t="str">
        <f t="shared" si="2"/>
        <v/>
      </c>
      <c r="G22" s="194" t="str">
        <f t="shared" si="2"/>
        <v/>
      </c>
      <c r="H22" s="194" t="str">
        <f t="shared" si="2"/>
        <v/>
      </c>
      <c r="J22" s="436">
        <f>'Input - Freeways'!$C20</f>
        <v>0</v>
      </c>
      <c r="K22" s="468">
        <f>'Input - Freeways'!$D20</f>
        <v>0</v>
      </c>
      <c r="L22" s="318">
        <f>'Input - Freeways'!$E20</f>
        <v>0</v>
      </c>
      <c r="M22" s="763">
        <f>'Input - Freeways'!$F20</f>
        <v>0</v>
      </c>
      <c r="N22" s="450" t="str" cm="1">
        <f t="array" ref="N22">_xlfn.SWITCH(fwy_moe_type,"DCM",AVERAGEIFS('VISSIM DCP Outputs'!$D$25:$D$433, 'VISSIM DCP Outputs'!$B$25:$B$433, $E$3,'VISSIM DCP Outputs'!$C$25:$C$433,$C22),"Link Eval","--")</f>
        <v>--</v>
      </c>
      <c r="O22" s="315" t="str" cm="1">
        <f t="array" ref="O22">_xlfn.SWITCH(fwy_moe_type,"DCM",AVERAGEIFS('VISSIM DCP Outputs'!$G$25:$G$433, 'VISSIM DCP Outputs'!$B$25:$B$433, $E$3,'VISSIM DCP Outputs'!$C$25:$C$433,$C22),"Link Eval","--")</f>
        <v>--</v>
      </c>
      <c r="P22" s="780" t="str">
        <f t="shared" si="3"/>
        <v>--</v>
      </c>
      <c r="Q22" s="315" t="str">
        <f t="shared" si="4"/>
        <v>--</v>
      </c>
      <c r="R22" s="437" t="str">
        <f t="shared" si="5"/>
        <v>--</v>
      </c>
      <c r="T22" s="745" t="str">
        <f>IFERROR(AVERAGEIFS('VISSIM Link Segment Outputs'!$M$29:$M$107662, 'VISSIM Link Segment Outputs'!$A$29:$A$107662, "AVG",'VISSIM Link Segment Outputs'!$D$29:$D$107662, D22),"")</f>
        <v/>
      </c>
      <c r="U22" s="745" t="str">
        <f>IFERROR(AVERAGEIFS('VISSIM Link Segment Outputs'!$M$29:$M$107662, 'VISSIM Link Segment Outputs'!$A$29:$A$107662, "AVG",'VISSIM Link Segment Outputs'!$D$29:$D$107662, E22),"")</f>
        <v/>
      </c>
      <c r="V22" s="745" t="str">
        <f>IFERROR(AVERAGEIFS('VISSIM Link Segment Outputs'!$M$29:$M$107662, 'VISSIM Link Segment Outputs'!$A$29:$A$107662, "AVG",'VISSIM Link Segment Outputs'!$D$29:$D$107662, F22),"")</f>
        <v/>
      </c>
      <c r="W22" s="745" t="str">
        <f>IFERROR(AVERAGEIFS('VISSIM Link Segment Outputs'!$M$29:$M$107662, 'VISSIM Link Segment Outputs'!$A$29:$A$107662, "AVG",'VISSIM Link Segment Outputs'!$D$29:$D$107662, G22),"")</f>
        <v/>
      </c>
      <c r="X22" s="745" t="str">
        <f>IFERROR(AVERAGEIFS('VISSIM Link Segment Outputs'!$M$29:$M$107662, 'VISSIM Link Segment Outputs'!$A$29:$A$107662, "AVG",'VISSIM Link Segment Outputs'!$D$29:$D$107662, H22),"")</f>
        <v/>
      </c>
      <c r="Y22" s="509"/>
      <c r="Z22" s="508" t="str">
        <f>IFERROR(AVERAGEIFS('VISSIM Link Segment Outputs'!$I$29:$I$107662, 'VISSIM Link Segment Outputs'!$A$29:$A$107662, "AVG",'VISSIM Link Segment Outputs'!$D$29:$D$107662, D22),"")</f>
        <v/>
      </c>
      <c r="AA22" s="508" t="str">
        <f>IFERROR(AVERAGEIFS('VISSIM Link Segment Outputs'!$I$29:$I$107662, 'VISSIM Link Segment Outputs'!$A$29:$A$107662, "AVG",'VISSIM Link Segment Outputs'!$D$29:$D$107662, E22),"")</f>
        <v/>
      </c>
      <c r="AB22" s="508" t="str">
        <f>IFERROR(AVERAGEIFS('VISSIM Link Segment Outputs'!$I$29:$I$107662, 'VISSIM Link Segment Outputs'!$A$29:$A$107662, "AVG",'VISSIM Link Segment Outputs'!$D$29:$D$107662, F22),"")</f>
        <v/>
      </c>
      <c r="AC22" s="508" t="str">
        <f>IFERROR(AVERAGEIFS('VISSIM Link Segment Outputs'!$I$29:$I$107662, 'VISSIM Link Segment Outputs'!$A$29:$A$107662, "AVG",'VISSIM Link Segment Outputs'!$D$29:$D$107662, G22),"")</f>
        <v/>
      </c>
      <c r="AD22" s="508" t="str">
        <f>IFERROR(AVERAGEIFS('VISSIM Link Segment Outputs'!$I$29:$I$107662, 'VISSIM Link Segment Outputs'!$A$29:$A$107662, "AVG",'VISSIM Link Segment Outputs'!$D$29:$D$107662, H22),"")</f>
        <v/>
      </c>
      <c r="AE22" s="509"/>
      <c r="AF22" s="508" t="str">
        <f>IFERROR(AVERAGEIFS('VISSIM Link Segment Outputs'!$E$29:$E$107662, 'VISSIM Link Segment Outputs'!$A$29:$A$107662, "AVG",'VISSIM Link Segment Outputs'!$D$29:$D$107662, D22),"")</f>
        <v/>
      </c>
      <c r="AG22" s="508" t="str">
        <f>IFERROR(AVERAGEIFS('VISSIM Link Segment Outputs'!$E$29:$E$107662, 'VISSIM Link Segment Outputs'!$A$29:$A$107662, "AVG",'VISSIM Link Segment Outputs'!$D$29:$D$107662, E22),"")</f>
        <v/>
      </c>
      <c r="AH22" s="508" t="str">
        <f>IFERROR(AVERAGEIFS('VISSIM Link Segment Outputs'!$E$29:$E$107662, 'VISSIM Link Segment Outputs'!$A$29:$A$107662, "AVG",'VISSIM Link Segment Outputs'!$D$29:$D$107662, F22),"")</f>
        <v/>
      </c>
      <c r="AI22" s="508" t="str">
        <f>IFERROR(AVERAGEIFS('VISSIM Link Segment Outputs'!$E$29:$E$107662, 'VISSIM Link Segment Outputs'!$A$29:$A$107662, "AVG",'VISSIM Link Segment Outputs'!$D$29:$D$107662, G22),"")</f>
        <v/>
      </c>
      <c r="AJ22" s="508" t="str">
        <f>IFERROR(AVERAGEIFS('VISSIM Link Segment Outputs'!$E$29:$E$107662, 'VISSIM Link Segment Outputs'!$A$29:$A$107662, "AVG",'VISSIM Link Segment Outputs'!$D$29:$D$107662, H22),"")</f>
        <v/>
      </c>
      <c r="AL22" s="745">
        <f>IFERROR(SUMIFS('VISSIM Link Segment Outputs'!$Q$29:$Q$107662, 'VISSIM Link Segment Outputs'!$A$29:$A$107662, "AVG",'VISSIM Link Segment Outputs'!$D$29:$D$107662, D22),"")</f>
        <v>0</v>
      </c>
      <c r="AM22" s="745">
        <f>IFERROR(SUMIFS('VISSIM Link Segment Outputs'!$Q$29:$Q$107662, 'VISSIM Link Segment Outputs'!$A$29:$A$107662, "AVG",'VISSIM Link Segment Outputs'!$D$29:$D$107662, E22),"")</f>
        <v>0</v>
      </c>
      <c r="AN22" s="745">
        <f>IFERROR(SUMIFS('VISSIM Link Segment Outputs'!$Q$29:$Q$107662, 'VISSIM Link Segment Outputs'!$A$29:$A$107662, "AVG",'VISSIM Link Segment Outputs'!$D$29:$D$107662, F22),"")</f>
        <v>0</v>
      </c>
      <c r="AO22" s="745">
        <f>IFERROR(SUMIFS('VISSIM Link Segment Outputs'!$Q$29:$Q$107662, 'VISSIM Link Segment Outputs'!$A$29:$A$107662, "AVG",'VISSIM Link Segment Outputs'!$D$29:$D$107662, G22),"")</f>
        <v>0</v>
      </c>
      <c r="AP22" s="745">
        <f>IFERROR(SUMIFS('VISSIM Link Segment Outputs'!$Q$29:$Q$107662, 'VISSIM Link Segment Outputs'!$A$29:$A$107662, "AVG",'VISSIM Link Segment Outputs'!$D$29:$D$107662, H22),"")</f>
        <v>0</v>
      </c>
      <c r="AR22" s="743" t="str">
        <f>IFERROR(AVERAGEIFS('VISSIM Link Segment Outputs'!$R$29:$R$107662, 'VISSIM Link Segment Outputs'!$A$29:$A$107662, "AVG",'VISSIM Link Segment Outputs'!$D$29:$D$107662, D22),"")</f>
        <v/>
      </c>
    </row>
    <row r="23" spans="1:44" x14ac:dyDescent="0.25">
      <c r="A23" s="615" t="str">
        <f t="shared" si="1"/>
        <v>H</v>
      </c>
      <c r="B23" s="194">
        <f>'Input - Freeways'!$B21</f>
        <v>17</v>
      </c>
      <c r="C23" s="194">
        <f>INDEX('Input - Freeways'!$B$4:$AI$106,MATCH($B23,'Input - Freeways'!$B$4:$B$106,0),MATCH(C$6,'Input - Freeways'!$B$4:$AI$4,0))</f>
        <v>0</v>
      </c>
      <c r="D23" s="194" t="str">
        <f t="shared" si="2"/>
        <v>0</v>
      </c>
      <c r="E23" s="194" t="str">
        <f t="shared" si="2"/>
        <v/>
      </c>
      <c r="F23" s="194" t="str">
        <f t="shared" si="2"/>
        <v/>
      </c>
      <c r="G23" s="194" t="str">
        <f t="shared" si="2"/>
        <v/>
      </c>
      <c r="H23" s="194" t="str">
        <f t="shared" si="2"/>
        <v/>
      </c>
      <c r="J23" s="436">
        <f>'Input - Freeways'!$C21</f>
        <v>0</v>
      </c>
      <c r="K23" s="468">
        <f>'Input - Freeways'!$D21</f>
        <v>0</v>
      </c>
      <c r="L23" s="318">
        <f>'Input - Freeways'!$E21</f>
        <v>0</v>
      </c>
      <c r="M23" s="763">
        <f>'Input - Freeways'!$F21</f>
        <v>0</v>
      </c>
      <c r="N23" s="450" t="str" cm="1">
        <f t="array" ref="N23">_xlfn.SWITCH(fwy_moe_type,"DCM",AVERAGEIFS('VISSIM DCP Outputs'!$D$25:$D$433, 'VISSIM DCP Outputs'!$B$25:$B$433, $E$3,'VISSIM DCP Outputs'!$C$25:$C$433,$C23),"Link Eval","--")</f>
        <v>--</v>
      </c>
      <c r="O23" s="315" t="str" cm="1">
        <f t="array" ref="O23">_xlfn.SWITCH(fwy_moe_type,"DCM",AVERAGEIFS('VISSIM DCP Outputs'!$G$25:$G$433, 'VISSIM DCP Outputs'!$B$25:$B$433, $E$3,'VISSIM DCP Outputs'!$C$25:$C$433,$C23),"Link Eval","--")</f>
        <v>--</v>
      </c>
      <c r="P23" s="780" t="str">
        <f t="shared" si="3"/>
        <v>--</v>
      </c>
      <c r="Q23" s="315" t="str">
        <f t="shared" si="4"/>
        <v>--</v>
      </c>
      <c r="R23" s="437" t="str">
        <f t="shared" si="5"/>
        <v>--</v>
      </c>
      <c r="T23" s="745" t="str">
        <f>IFERROR(AVERAGEIFS('VISSIM Link Segment Outputs'!$M$29:$M$107662, 'VISSIM Link Segment Outputs'!$A$29:$A$107662, "AVG",'VISSIM Link Segment Outputs'!$D$29:$D$107662, D23),"")</f>
        <v/>
      </c>
      <c r="U23" s="745" t="str">
        <f>IFERROR(AVERAGEIFS('VISSIM Link Segment Outputs'!$M$29:$M$107662, 'VISSIM Link Segment Outputs'!$A$29:$A$107662, "AVG",'VISSIM Link Segment Outputs'!$D$29:$D$107662, E23),"")</f>
        <v/>
      </c>
      <c r="V23" s="745" t="str">
        <f>IFERROR(AVERAGEIFS('VISSIM Link Segment Outputs'!$M$29:$M$107662, 'VISSIM Link Segment Outputs'!$A$29:$A$107662, "AVG",'VISSIM Link Segment Outputs'!$D$29:$D$107662, F23),"")</f>
        <v/>
      </c>
      <c r="W23" s="745" t="str">
        <f>IFERROR(AVERAGEIFS('VISSIM Link Segment Outputs'!$M$29:$M$107662, 'VISSIM Link Segment Outputs'!$A$29:$A$107662, "AVG",'VISSIM Link Segment Outputs'!$D$29:$D$107662, G23),"")</f>
        <v/>
      </c>
      <c r="X23" s="745" t="str">
        <f>IFERROR(AVERAGEIFS('VISSIM Link Segment Outputs'!$M$29:$M$107662, 'VISSIM Link Segment Outputs'!$A$29:$A$107662, "AVG",'VISSIM Link Segment Outputs'!$D$29:$D$107662, H23),"")</f>
        <v/>
      </c>
      <c r="Y23" s="509"/>
      <c r="Z23" s="508" t="str">
        <f>IFERROR(AVERAGEIFS('VISSIM Link Segment Outputs'!$I$29:$I$107662, 'VISSIM Link Segment Outputs'!$A$29:$A$107662, "AVG",'VISSIM Link Segment Outputs'!$D$29:$D$107662, D23),"")</f>
        <v/>
      </c>
      <c r="AA23" s="508" t="str">
        <f>IFERROR(AVERAGEIFS('VISSIM Link Segment Outputs'!$I$29:$I$107662, 'VISSIM Link Segment Outputs'!$A$29:$A$107662, "AVG",'VISSIM Link Segment Outputs'!$D$29:$D$107662, E23),"")</f>
        <v/>
      </c>
      <c r="AB23" s="508" t="str">
        <f>IFERROR(AVERAGEIFS('VISSIM Link Segment Outputs'!$I$29:$I$107662, 'VISSIM Link Segment Outputs'!$A$29:$A$107662, "AVG",'VISSIM Link Segment Outputs'!$D$29:$D$107662, F23),"")</f>
        <v/>
      </c>
      <c r="AC23" s="508" t="str">
        <f>IFERROR(AVERAGEIFS('VISSIM Link Segment Outputs'!$I$29:$I$107662, 'VISSIM Link Segment Outputs'!$A$29:$A$107662, "AVG",'VISSIM Link Segment Outputs'!$D$29:$D$107662, G23),"")</f>
        <v/>
      </c>
      <c r="AD23" s="508" t="str">
        <f>IFERROR(AVERAGEIFS('VISSIM Link Segment Outputs'!$I$29:$I$107662, 'VISSIM Link Segment Outputs'!$A$29:$A$107662, "AVG",'VISSIM Link Segment Outputs'!$D$29:$D$107662, H23),"")</f>
        <v/>
      </c>
      <c r="AE23" s="509"/>
      <c r="AF23" s="508" t="str">
        <f>IFERROR(AVERAGEIFS('VISSIM Link Segment Outputs'!$E$29:$E$107662, 'VISSIM Link Segment Outputs'!$A$29:$A$107662, "AVG",'VISSIM Link Segment Outputs'!$D$29:$D$107662, D23),"")</f>
        <v/>
      </c>
      <c r="AG23" s="508" t="str">
        <f>IFERROR(AVERAGEIFS('VISSIM Link Segment Outputs'!$E$29:$E$107662, 'VISSIM Link Segment Outputs'!$A$29:$A$107662, "AVG",'VISSIM Link Segment Outputs'!$D$29:$D$107662, E23),"")</f>
        <v/>
      </c>
      <c r="AH23" s="508" t="str">
        <f>IFERROR(AVERAGEIFS('VISSIM Link Segment Outputs'!$E$29:$E$107662, 'VISSIM Link Segment Outputs'!$A$29:$A$107662, "AVG",'VISSIM Link Segment Outputs'!$D$29:$D$107662, F23),"")</f>
        <v/>
      </c>
      <c r="AI23" s="508" t="str">
        <f>IFERROR(AVERAGEIFS('VISSIM Link Segment Outputs'!$E$29:$E$107662, 'VISSIM Link Segment Outputs'!$A$29:$A$107662, "AVG",'VISSIM Link Segment Outputs'!$D$29:$D$107662, G23),"")</f>
        <v/>
      </c>
      <c r="AJ23" s="508" t="str">
        <f>IFERROR(AVERAGEIFS('VISSIM Link Segment Outputs'!$E$29:$E$107662, 'VISSIM Link Segment Outputs'!$A$29:$A$107662, "AVG",'VISSIM Link Segment Outputs'!$D$29:$D$107662, H23),"")</f>
        <v/>
      </c>
      <c r="AL23" s="745">
        <f>IFERROR(SUMIFS('VISSIM Link Segment Outputs'!$Q$29:$Q$107662, 'VISSIM Link Segment Outputs'!$A$29:$A$107662, "AVG",'VISSIM Link Segment Outputs'!$D$29:$D$107662, D23),"")</f>
        <v>0</v>
      </c>
      <c r="AM23" s="745">
        <f>IFERROR(SUMIFS('VISSIM Link Segment Outputs'!$Q$29:$Q$107662, 'VISSIM Link Segment Outputs'!$A$29:$A$107662, "AVG",'VISSIM Link Segment Outputs'!$D$29:$D$107662, E23),"")</f>
        <v>0</v>
      </c>
      <c r="AN23" s="745">
        <f>IFERROR(SUMIFS('VISSIM Link Segment Outputs'!$Q$29:$Q$107662, 'VISSIM Link Segment Outputs'!$A$29:$A$107662, "AVG",'VISSIM Link Segment Outputs'!$D$29:$D$107662, F23),"")</f>
        <v>0</v>
      </c>
      <c r="AO23" s="745">
        <f>IFERROR(SUMIFS('VISSIM Link Segment Outputs'!$Q$29:$Q$107662, 'VISSIM Link Segment Outputs'!$A$29:$A$107662, "AVG",'VISSIM Link Segment Outputs'!$D$29:$D$107662, G23),"")</f>
        <v>0</v>
      </c>
      <c r="AP23" s="745">
        <f>IFERROR(SUMIFS('VISSIM Link Segment Outputs'!$Q$29:$Q$107662, 'VISSIM Link Segment Outputs'!$A$29:$A$107662, "AVG",'VISSIM Link Segment Outputs'!$D$29:$D$107662, H23),"")</f>
        <v>0</v>
      </c>
      <c r="AR23" s="743" t="str">
        <f>IFERROR(AVERAGEIFS('VISSIM Link Segment Outputs'!$R$29:$R$107662, 'VISSIM Link Segment Outputs'!$A$29:$A$107662, "AVG",'VISSIM Link Segment Outputs'!$D$29:$D$107662, D23),"")</f>
        <v/>
      </c>
    </row>
    <row r="24" spans="1:44" x14ac:dyDescent="0.25">
      <c r="A24" s="615" t="str">
        <f t="shared" si="1"/>
        <v>H</v>
      </c>
      <c r="B24" s="194">
        <f>'Input - Freeways'!$B22</f>
        <v>18</v>
      </c>
      <c r="C24" s="194">
        <f>INDEX('Input - Freeways'!$B$4:$AI$106,MATCH($B24,'Input - Freeways'!$B$4:$B$106,0),MATCH(C$6,'Input - Freeways'!$B$4:$AI$4,0))</f>
        <v>0</v>
      </c>
      <c r="D24" s="194" t="str">
        <f t="shared" si="2"/>
        <v>0</v>
      </c>
      <c r="E24" s="194" t="str">
        <f t="shared" si="2"/>
        <v/>
      </c>
      <c r="F24" s="194" t="str">
        <f t="shared" si="2"/>
        <v/>
      </c>
      <c r="G24" s="194" t="str">
        <f t="shared" si="2"/>
        <v/>
      </c>
      <c r="H24" s="194" t="str">
        <f t="shared" si="2"/>
        <v/>
      </c>
      <c r="J24" s="436">
        <f>'Input - Freeways'!$C22</f>
        <v>0</v>
      </c>
      <c r="K24" s="468">
        <f>'Input - Freeways'!$D22</f>
        <v>0</v>
      </c>
      <c r="L24" s="318">
        <f>'Input - Freeways'!$E22</f>
        <v>0</v>
      </c>
      <c r="M24" s="763">
        <f>'Input - Freeways'!$F22</f>
        <v>0</v>
      </c>
      <c r="N24" s="450" t="str" cm="1">
        <f t="array" ref="N24">_xlfn.SWITCH(fwy_moe_type,"DCM",AVERAGEIFS('VISSIM DCP Outputs'!$D$25:$D$433, 'VISSIM DCP Outputs'!$B$25:$B$433, $E$3,'VISSIM DCP Outputs'!$C$25:$C$433,$C24),"Link Eval","--")</f>
        <v>--</v>
      </c>
      <c r="O24" s="315" t="str" cm="1">
        <f t="array" ref="O24">_xlfn.SWITCH(fwy_moe_type,"DCM",AVERAGEIFS('VISSIM DCP Outputs'!$G$25:$G$433, 'VISSIM DCP Outputs'!$B$25:$B$433, $E$3,'VISSIM DCP Outputs'!$C$25:$C$433,$C24),"Link Eval","--")</f>
        <v>--</v>
      </c>
      <c r="P24" s="780" t="str">
        <f t="shared" si="3"/>
        <v>--</v>
      </c>
      <c r="Q24" s="315" t="str">
        <f t="shared" si="4"/>
        <v>--</v>
      </c>
      <c r="R24" s="437" t="str">
        <f t="shared" si="5"/>
        <v>--</v>
      </c>
      <c r="T24" s="745" t="str">
        <f>IFERROR(AVERAGEIFS('VISSIM Link Segment Outputs'!$M$29:$M$107662, 'VISSIM Link Segment Outputs'!$A$29:$A$107662, "AVG",'VISSIM Link Segment Outputs'!$D$29:$D$107662, D24),"")</f>
        <v/>
      </c>
      <c r="U24" s="745" t="str">
        <f>IFERROR(AVERAGEIFS('VISSIM Link Segment Outputs'!$M$29:$M$107662, 'VISSIM Link Segment Outputs'!$A$29:$A$107662, "AVG",'VISSIM Link Segment Outputs'!$D$29:$D$107662, E24),"")</f>
        <v/>
      </c>
      <c r="V24" s="745" t="str">
        <f>IFERROR(AVERAGEIFS('VISSIM Link Segment Outputs'!$M$29:$M$107662, 'VISSIM Link Segment Outputs'!$A$29:$A$107662, "AVG",'VISSIM Link Segment Outputs'!$D$29:$D$107662, F24),"")</f>
        <v/>
      </c>
      <c r="W24" s="745" t="str">
        <f>IFERROR(AVERAGEIFS('VISSIM Link Segment Outputs'!$M$29:$M$107662, 'VISSIM Link Segment Outputs'!$A$29:$A$107662, "AVG",'VISSIM Link Segment Outputs'!$D$29:$D$107662, G24),"")</f>
        <v/>
      </c>
      <c r="X24" s="745" t="str">
        <f>IFERROR(AVERAGEIFS('VISSIM Link Segment Outputs'!$M$29:$M$107662, 'VISSIM Link Segment Outputs'!$A$29:$A$107662, "AVG",'VISSIM Link Segment Outputs'!$D$29:$D$107662, H24),"")</f>
        <v/>
      </c>
      <c r="Y24" s="509"/>
      <c r="Z24" s="508" t="str">
        <f>IFERROR(AVERAGEIFS('VISSIM Link Segment Outputs'!$I$29:$I$107662, 'VISSIM Link Segment Outputs'!$A$29:$A$107662, "AVG",'VISSIM Link Segment Outputs'!$D$29:$D$107662, D24),"")</f>
        <v/>
      </c>
      <c r="AA24" s="508" t="str">
        <f>IFERROR(AVERAGEIFS('VISSIM Link Segment Outputs'!$I$29:$I$107662, 'VISSIM Link Segment Outputs'!$A$29:$A$107662, "AVG",'VISSIM Link Segment Outputs'!$D$29:$D$107662, E24),"")</f>
        <v/>
      </c>
      <c r="AB24" s="508" t="str">
        <f>IFERROR(AVERAGEIFS('VISSIM Link Segment Outputs'!$I$29:$I$107662, 'VISSIM Link Segment Outputs'!$A$29:$A$107662, "AVG",'VISSIM Link Segment Outputs'!$D$29:$D$107662, F24),"")</f>
        <v/>
      </c>
      <c r="AC24" s="508" t="str">
        <f>IFERROR(AVERAGEIFS('VISSIM Link Segment Outputs'!$I$29:$I$107662, 'VISSIM Link Segment Outputs'!$A$29:$A$107662, "AVG",'VISSIM Link Segment Outputs'!$D$29:$D$107662, G24),"")</f>
        <v/>
      </c>
      <c r="AD24" s="508" t="str">
        <f>IFERROR(AVERAGEIFS('VISSIM Link Segment Outputs'!$I$29:$I$107662, 'VISSIM Link Segment Outputs'!$A$29:$A$107662, "AVG",'VISSIM Link Segment Outputs'!$D$29:$D$107662, H24),"")</f>
        <v/>
      </c>
      <c r="AE24" s="509"/>
      <c r="AF24" s="508" t="str">
        <f>IFERROR(AVERAGEIFS('VISSIM Link Segment Outputs'!$E$29:$E$107662, 'VISSIM Link Segment Outputs'!$A$29:$A$107662, "AVG",'VISSIM Link Segment Outputs'!$D$29:$D$107662, D24),"")</f>
        <v/>
      </c>
      <c r="AG24" s="508" t="str">
        <f>IFERROR(AVERAGEIFS('VISSIM Link Segment Outputs'!$E$29:$E$107662, 'VISSIM Link Segment Outputs'!$A$29:$A$107662, "AVG",'VISSIM Link Segment Outputs'!$D$29:$D$107662, E24),"")</f>
        <v/>
      </c>
      <c r="AH24" s="508" t="str">
        <f>IFERROR(AVERAGEIFS('VISSIM Link Segment Outputs'!$E$29:$E$107662, 'VISSIM Link Segment Outputs'!$A$29:$A$107662, "AVG",'VISSIM Link Segment Outputs'!$D$29:$D$107662, F24),"")</f>
        <v/>
      </c>
      <c r="AI24" s="508" t="str">
        <f>IFERROR(AVERAGEIFS('VISSIM Link Segment Outputs'!$E$29:$E$107662, 'VISSIM Link Segment Outputs'!$A$29:$A$107662, "AVG",'VISSIM Link Segment Outputs'!$D$29:$D$107662, G24),"")</f>
        <v/>
      </c>
      <c r="AJ24" s="508" t="str">
        <f>IFERROR(AVERAGEIFS('VISSIM Link Segment Outputs'!$E$29:$E$107662, 'VISSIM Link Segment Outputs'!$A$29:$A$107662, "AVG",'VISSIM Link Segment Outputs'!$D$29:$D$107662, H24),"")</f>
        <v/>
      </c>
      <c r="AL24" s="745">
        <f>IFERROR(SUMIFS('VISSIM Link Segment Outputs'!$Q$29:$Q$107662, 'VISSIM Link Segment Outputs'!$A$29:$A$107662, "AVG",'VISSIM Link Segment Outputs'!$D$29:$D$107662, D24),"")</f>
        <v>0</v>
      </c>
      <c r="AM24" s="745">
        <f>IFERROR(SUMIFS('VISSIM Link Segment Outputs'!$Q$29:$Q$107662, 'VISSIM Link Segment Outputs'!$A$29:$A$107662, "AVG",'VISSIM Link Segment Outputs'!$D$29:$D$107662, E24),"")</f>
        <v>0</v>
      </c>
      <c r="AN24" s="745">
        <f>IFERROR(SUMIFS('VISSIM Link Segment Outputs'!$Q$29:$Q$107662, 'VISSIM Link Segment Outputs'!$A$29:$A$107662, "AVG",'VISSIM Link Segment Outputs'!$D$29:$D$107662, F24),"")</f>
        <v>0</v>
      </c>
      <c r="AO24" s="745">
        <f>IFERROR(SUMIFS('VISSIM Link Segment Outputs'!$Q$29:$Q$107662, 'VISSIM Link Segment Outputs'!$A$29:$A$107662, "AVG",'VISSIM Link Segment Outputs'!$D$29:$D$107662, G24),"")</f>
        <v>0</v>
      </c>
      <c r="AP24" s="745">
        <f>IFERROR(SUMIFS('VISSIM Link Segment Outputs'!$Q$29:$Q$107662, 'VISSIM Link Segment Outputs'!$A$29:$A$107662, "AVG",'VISSIM Link Segment Outputs'!$D$29:$D$107662, H24),"")</f>
        <v>0</v>
      </c>
      <c r="AR24" s="743" t="str">
        <f>IFERROR(AVERAGEIFS('VISSIM Link Segment Outputs'!$R$29:$R$107662, 'VISSIM Link Segment Outputs'!$A$29:$A$107662, "AVG",'VISSIM Link Segment Outputs'!$D$29:$D$107662, D24),"")</f>
        <v/>
      </c>
    </row>
    <row r="25" spans="1:44" x14ac:dyDescent="0.25">
      <c r="A25" s="615" t="str">
        <f t="shared" si="1"/>
        <v>H</v>
      </c>
      <c r="B25" s="194">
        <f>'Input - Freeways'!$B23</f>
        <v>19</v>
      </c>
      <c r="C25" s="194">
        <f>INDEX('Input - Freeways'!$B$4:$AI$106,MATCH($B25,'Input - Freeways'!$B$4:$B$106,0),MATCH(C$6,'Input - Freeways'!$B$4:$AI$4,0))</f>
        <v>0</v>
      </c>
      <c r="D25" s="194" t="str">
        <f t="shared" si="2"/>
        <v>0</v>
      </c>
      <c r="E25" s="194" t="str">
        <f t="shared" si="2"/>
        <v/>
      </c>
      <c r="F25" s="194" t="str">
        <f t="shared" si="2"/>
        <v/>
      </c>
      <c r="G25" s="194" t="str">
        <f t="shared" si="2"/>
        <v/>
      </c>
      <c r="H25" s="194" t="str">
        <f t="shared" si="2"/>
        <v/>
      </c>
      <c r="J25" s="436">
        <f>'Input - Freeways'!$C23</f>
        <v>0</v>
      </c>
      <c r="K25" s="468">
        <f>'Input - Freeways'!$D23</f>
        <v>0</v>
      </c>
      <c r="L25" s="318">
        <f>'Input - Freeways'!$E23</f>
        <v>0</v>
      </c>
      <c r="M25" s="763">
        <f>'Input - Freeways'!$F23</f>
        <v>0</v>
      </c>
      <c r="N25" s="450" t="str" cm="1">
        <f t="array" ref="N25">_xlfn.SWITCH(fwy_moe_type,"DCM",AVERAGEIFS('VISSIM DCP Outputs'!$D$25:$D$433, 'VISSIM DCP Outputs'!$B$25:$B$433, $E$3,'VISSIM DCP Outputs'!$C$25:$C$433,$C25),"Link Eval","--")</f>
        <v>--</v>
      </c>
      <c r="O25" s="315" t="str" cm="1">
        <f t="array" ref="O25">_xlfn.SWITCH(fwy_moe_type,"DCM",AVERAGEIFS('VISSIM DCP Outputs'!$G$25:$G$433, 'VISSIM DCP Outputs'!$B$25:$B$433, $E$3,'VISSIM DCP Outputs'!$C$25:$C$433,$C25),"Link Eval","--")</f>
        <v>--</v>
      </c>
      <c r="P25" s="780" t="str">
        <f t="shared" si="3"/>
        <v>--</v>
      </c>
      <c r="Q25" s="315" t="str">
        <f t="shared" si="4"/>
        <v>--</v>
      </c>
      <c r="R25" s="437" t="str">
        <f t="shared" si="5"/>
        <v>--</v>
      </c>
      <c r="T25" s="745" t="str">
        <f>IFERROR(AVERAGEIFS('VISSIM Link Segment Outputs'!$M$29:$M$107662, 'VISSIM Link Segment Outputs'!$A$29:$A$107662, "AVG",'VISSIM Link Segment Outputs'!$D$29:$D$107662, D25),"")</f>
        <v/>
      </c>
      <c r="U25" s="745" t="str">
        <f>IFERROR(AVERAGEIFS('VISSIM Link Segment Outputs'!$M$29:$M$107662, 'VISSIM Link Segment Outputs'!$A$29:$A$107662, "AVG",'VISSIM Link Segment Outputs'!$D$29:$D$107662, E25),"")</f>
        <v/>
      </c>
      <c r="V25" s="745" t="str">
        <f>IFERROR(AVERAGEIFS('VISSIM Link Segment Outputs'!$M$29:$M$107662, 'VISSIM Link Segment Outputs'!$A$29:$A$107662, "AVG",'VISSIM Link Segment Outputs'!$D$29:$D$107662, F25),"")</f>
        <v/>
      </c>
      <c r="W25" s="745" t="str">
        <f>IFERROR(AVERAGEIFS('VISSIM Link Segment Outputs'!$M$29:$M$107662, 'VISSIM Link Segment Outputs'!$A$29:$A$107662, "AVG",'VISSIM Link Segment Outputs'!$D$29:$D$107662, G25),"")</f>
        <v/>
      </c>
      <c r="X25" s="745" t="str">
        <f>IFERROR(AVERAGEIFS('VISSIM Link Segment Outputs'!$M$29:$M$107662, 'VISSIM Link Segment Outputs'!$A$29:$A$107662, "AVG",'VISSIM Link Segment Outputs'!$D$29:$D$107662, H25),"")</f>
        <v/>
      </c>
      <c r="Y25" s="509"/>
      <c r="Z25" s="508" t="str">
        <f>IFERROR(AVERAGEIFS('VISSIM Link Segment Outputs'!$I$29:$I$107662, 'VISSIM Link Segment Outputs'!$A$29:$A$107662, "AVG",'VISSIM Link Segment Outputs'!$D$29:$D$107662, D25),"")</f>
        <v/>
      </c>
      <c r="AA25" s="508" t="str">
        <f>IFERROR(AVERAGEIFS('VISSIM Link Segment Outputs'!$I$29:$I$107662, 'VISSIM Link Segment Outputs'!$A$29:$A$107662, "AVG",'VISSIM Link Segment Outputs'!$D$29:$D$107662, E25),"")</f>
        <v/>
      </c>
      <c r="AB25" s="508" t="str">
        <f>IFERROR(AVERAGEIFS('VISSIM Link Segment Outputs'!$I$29:$I$107662, 'VISSIM Link Segment Outputs'!$A$29:$A$107662, "AVG",'VISSIM Link Segment Outputs'!$D$29:$D$107662, F25),"")</f>
        <v/>
      </c>
      <c r="AC25" s="508" t="str">
        <f>IFERROR(AVERAGEIFS('VISSIM Link Segment Outputs'!$I$29:$I$107662, 'VISSIM Link Segment Outputs'!$A$29:$A$107662, "AVG",'VISSIM Link Segment Outputs'!$D$29:$D$107662, G25),"")</f>
        <v/>
      </c>
      <c r="AD25" s="508" t="str">
        <f>IFERROR(AVERAGEIFS('VISSIM Link Segment Outputs'!$I$29:$I$107662, 'VISSIM Link Segment Outputs'!$A$29:$A$107662, "AVG",'VISSIM Link Segment Outputs'!$D$29:$D$107662, H25),"")</f>
        <v/>
      </c>
      <c r="AE25" s="509"/>
      <c r="AF25" s="508" t="str">
        <f>IFERROR(AVERAGEIFS('VISSIM Link Segment Outputs'!$E$29:$E$107662, 'VISSIM Link Segment Outputs'!$A$29:$A$107662, "AVG",'VISSIM Link Segment Outputs'!$D$29:$D$107662, D25),"")</f>
        <v/>
      </c>
      <c r="AG25" s="508" t="str">
        <f>IFERROR(AVERAGEIFS('VISSIM Link Segment Outputs'!$E$29:$E$107662, 'VISSIM Link Segment Outputs'!$A$29:$A$107662, "AVG",'VISSIM Link Segment Outputs'!$D$29:$D$107662, E25),"")</f>
        <v/>
      </c>
      <c r="AH25" s="508" t="str">
        <f>IFERROR(AVERAGEIFS('VISSIM Link Segment Outputs'!$E$29:$E$107662, 'VISSIM Link Segment Outputs'!$A$29:$A$107662, "AVG",'VISSIM Link Segment Outputs'!$D$29:$D$107662, F25),"")</f>
        <v/>
      </c>
      <c r="AI25" s="508" t="str">
        <f>IFERROR(AVERAGEIFS('VISSIM Link Segment Outputs'!$E$29:$E$107662, 'VISSIM Link Segment Outputs'!$A$29:$A$107662, "AVG",'VISSIM Link Segment Outputs'!$D$29:$D$107662, G25),"")</f>
        <v/>
      </c>
      <c r="AJ25" s="508" t="str">
        <f>IFERROR(AVERAGEIFS('VISSIM Link Segment Outputs'!$E$29:$E$107662, 'VISSIM Link Segment Outputs'!$A$29:$A$107662, "AVG",'VISSIM Link Segment Outputs'!$D$29:$D$107662, H25),"")</f>
        <v/>
      </c>
      <c r="AL25" s="745">
        <f>IFERROR(SUMIFS('VISSIM Link Segment Outputs'!$Q$29:$Q$107662, 'VISSIM Link Segment Outputs'!$A$29:$A$107662, "AVG",'VISSIM Link Segment Outputs'!$D$29:$D$107662, D25),"")</f>
        <v>0</v>
      </c>
      <c r="AM25" s="745">
        <f>IFERROR(SUMIFS('VISSIM Link Segment Outputs'!$Q$29:$Q$107662, 'VISSIM Link Segment Outputs'!$A$29:$A$107662, "AVG",'VISSIM Link Segment Outputs'!$D$29:$D$107662, E25),"")</f>
        <v>0</v>
      </c>
      <c r="AN25" s="745">
        <f>IFERROR(SUMIFS('VISSIM Link Segment Outputs'!$Q$29:$Q$107662, 'VISSIM Link Segment Outputs'!$A$29:$A$107662, "AVG",'VISSIM Link Segment Outputs'!$D$29:$D$107662, F25),"")</f>
        <v>0</v>
      </c>
      <c r="AO25" s="745">
        <f>IFERROR(SUMIFS('VISSIM Link Segment Outputs'!$Q$29:$Q$107662, 'VISSIM Link Segment Outputs'!$A$29:$A$107662, "AVG",'VISSIM Link Segment Outputs'!$D$29:$D$107662, G25),"")</f>
        <v>0</v>
      </c>
      <c r="AP25" s="745">
        <f>IFERROR(SUMIFS('VISSIM Link Segment Outputs'!$Q$29:$Q$107662, 'VISSIM Link Segment Outputs'!$A$29:$A$107662, "AVG",'VISSIM Link Segment Outputs'!$D$29:$D$107662, H25),"")</f>
        <v>0</v>
      </c>
      <c r="AR25" s="743" t="str">
        <f>IFERROR(AVERAGEIFS('VISSIM Link Segment Outputs'!$R$29:$R$107662, 'VISSIM Link Segment Outputs'!$A$29:$A$107662, "AVG",'VISSIM Link Segment Outputs'!$D$29:$D$107662, D25),"")</f>
        <v/>
      </c>
    </row>
    <row r="26" spans="1:44" x14ac:dyDescent="0.25">
      <c r="A26" s="615" t="str">
        <f t="shared" si="1"/>
        <v>H</v>
      </c>
      <c r="B26" s="194">
        <f>'Input - Freeways'!$B24</f>
        <v>20</v>
      </c>
      <c r="C26" s="194">
        <f>INDEX('Input - Freeways'!$B$4:$AI$106,MATCH($B26,'Input - Freeways'!$B$4:$B$106,0),MATCH(C$6,'Input - Freeways'!$B$4:$AI$4,0))</f>
        <v>0</v>
      </c>
      <c r="D26" s="194" t="str">
        <f t="shared" si="2"/>
        <v>0</v>
      </c>
      <c r="E26" s="194" t="str">
        <f t="shared" si="2"/>
        <v/>
      </c>
      <c r="F26" s="194" t="str">
        <f t="shared" si="2"/>
        <v/>
      </c>
      <c r="G26" s="194" t="str">
        <f t="shared" si="2"/>
        <v/>
      </c>
      <c r="H26" s="194" t="str">
        <f t="shared" si="2"/>
        <v/>
      </c>
      <c r="J26" s="436">
        <f>'Input - Freeways'!$C24</f>
        <v>0</v>
      </c>
      <c r="K26" s="468">
        <f>'Input - Freeways'!$D24</f>
        <v>0</v>
      </c>
      <c r="L26" s="318">
        <f>'Input - Freeways'!$E24</f>
        <v>0</v>
      </c>
      <c r="M26" s="763">
        <f>'Input - Freeways'!$F24</f>
        <v>0</v>
      </c>
      <c r="N26" s="450" t="str" cm="1">
        <f t="array" ref="N26">_xlfn.SWITCH(fwy_moe_type,"DCM",AVERAGEIFS('VISSIM DCP Outputs'!$D$25:$D$433, 'VISSIM DCP Outputs'!$B$25:$B$433, $E$3,'VISSIM DCP Outputs'!$C$25:$C$433,$C26),"Link Eval","--")</f>
        <v>--</v>
      </c>
      <c r="O26" s="315" t="str" cm="1">
        <f t="array" ref="O26">_xlfn.SWITCH(fwy_moe_type,"DCM",AVERAGEIFS('VISSIM DCP Outputs'!$G$25:$G$433, 'VISSIM DCP Outputs'!$B$25:$B$433, $E$3,'VISSIM DCP Outputs'!$C$25:$C$433,$C26),"Link Eval","--")</f>
        <v>--</v>
      </c>
      <c r="P26" s="780" t="str">
        <f t="shared" si="3"/>
        <v>--</v>
      </c>
      <c r="Q26" s="315" t="str">
        <f t="shared" si="4"/>
        <v>--</v>
      </c>
      <c r="R26" s="437" t="str">
        <f t="shared" si="5"/>
        <v>--</v>
      </c>
      <c r="T26" s="745" t="str">
        <f>IFERROR(AVERAGEIFS('VISSIM Link Segment Outputs'!$M$29:$M$107662, 'VISSIM Link Segment Outputs'!$A$29:$A$107662, "AVG",'VISSIM Link Segment Outputs'!$D$29:$D$107662, D26),"")</f>
        <v/>
      </c>
      <c r="U26" s="745" t="str">
        <f>IFERROR(AVERAGEIFS('VISSIM Link Segment Outputs'!$M$29:$M$107662, 'VISSIM Link Segment Outputs'!$A$29:$A$107662, "AVG",'VISSIM Link Segment Outputs'!$D$29:$D$107662, E26),"")</f>
        <v/>
      </c>
      <c r="V26" s="745" t="str">
        <f>IFERROR(AVERAGEIFS('VISSIM Link Segment Outputs'!$M$29:$M$107662, 'VISSIM Link Segment Outputs'!$A$29:$A$107662, "AVG",'VISSIM Link Segment Outputs'!$D$29:$D$107662, F26),"")</f>
        <v/>
      </c>
      <c r="W26" s="745" t="str">
        <f>IFERROR(AVERAGEIFS('VISSIM Link Segment Outputs'!$M$29:$M$107662, 'VISSIM Link Segment Outputs'!$A$29:$A$107662, "AVG",'VISSIM Link Segment Outputs'!$D$29:$D$107662, G26),"")</f>
        <v/>
      </c>
      <c r="X26" s="745" t="str">
        <f>IFERROR(AVERAGEIFS('VISSIM Link Segment Outputs'!$M$29:$M$107662, 'VISSIM Link Segment Outputs'!$A$29:$A$107662, "AVG",'VISSIM Link Segment Outputs'!$D$29:$D$107662, H26),"")</f>
        <v/>
      </c>
      <c r="Y26" s="509"/>
      <c r="Z26" s="508" t="str">
        <f>IFERROR(AVERAGEIFS('VISSIM Link Segment Outputs'!$I$29:$I$107662, 'VISSIM Link Segment Outputs'!$A$29:$A$107662, "AVG",'VISSIM Link Segment Outputs'!$D$29:$D$107662, D26),"")</f>
        <v/>
      </c>
      <c r="AA26" s="508" t="str">
        <f>IFERROR(AVERAGEIFS('VISSIM Link Segment Outputs'!$I$29:$I$107662, 'VISSIM Link Segment Outputs'!$A$29:$A$107662, "AVG",'VISSIM Link Segment Outputs'!$D$29:$D$107662, E26),"")</f>
        <v/>
      </c>
      <c r="AB26" s="508" t="str">
        <f>IFERROR(AVERAGEIFS('VISSIM Link Segment Outputs'!$I$29:$I$107662, 'VISSIM Link Segment Outputs'!$A$29:$A$107662, "AVG",'VISSIM Link Segment Outputs'!$D$29:$D$107662, F26),"")</f>
        <v/>
      </c>
      <c r="AC26" s="508" t="str">
        <f>IFERROR(AVERAGEIFS('VISSIM Link Segment Outputs'!$I$29:$I$107662, 'VISSIM Link Segment Outputs'!$A$29:$A$107662, "AVG",'VISSIM Link Segment Outputs'!$D$29:$D$107662, G26),"")</f>
        <v/>
      </c>
      <c r="AD26" s="508" t="str">
        <f>IFERROR(AVERAGEIFS('VISSIM Link Segment Outputs'!$I$29:$I$107662, 'VISSIM Link Segment Outputs'!$A$29:$A$107662, "AVG",'VISSIM Link Segment Outputs'!$D$29:$D$107662, H26),"")</f>
        <v/>
      </c>
      <c r="AE26" s="509"/>
      <c r="AF26" s="508" t="str">
        <f>IFERROR(AVERAGEIFS('VISSIM Link Segment Outputs'!$E$29:$E$107662, 'VISSIM Link Segment Outputs'!$A$29:$A$107662, "AVG",'VISSIM Link Segment Outputs'!$D$29:$D$107662, D26),"")</f>
        <v/>
      </c>
      <c r="AG26" s="508" t="str">
        <f>IFERROR(AVERAGEIFS('VISSIM Link Segment Outputs'!$E$29:$E$107662, 'VISSIM Link Segment Outputs'!$A$29:$A$107662, "AVG",'VISSIM Link Segment Outputs'!$D$29:$D$107662, E26),"")</f>
        <v/>
      </c>
      <c r="AH26" s="508" t="str">
        <f>IFERROR(AVERAGEIFS('VISSIM Link Segment Outputs'!$E$29:$E$107662, 'VISSIM Link Segment Outputs'!$A$29:$A$107662, "AVG",'VISSIM Link Segment Outputs'!$D$29:$D$107662, F26),"")</f>
        <v/>
      </c>
      <c r="AI26" s="508" t="str">
        <f>IFERROR(AVERAGEIFS('VISSIM Link Segment Outputs'!$E$29:$E$107662, 'VISSIM Link Segment Outputs'!$A$29:$A$107662, "AVG",'VISSIM Link Segment Outputs'!$D$29:$D$107662, G26),"")</f>
        <v/>
      </c>
      <c r="AJ26" s="508" t="str">
        <f>IFERROR(AVERAGEIFS('VISSIM Link Segment Outputs'!$E$29:$E$107662, 'VISSIM Link Segment Outputs'!$A$29:$A$107662, "AVG",'VISSIM Link Segment Outputs'!$D$29:$D$107662, H26),"")</f>
        <v/>
      </c>
      <c r="AL26" s="745">
        <f>IFERROR(SUMIFS('VISSIM Link Segment Outputs'!$Q$29:$Q$107662, 'VISSIM Link Segment Outputs'!$A$29:$A$107662, "AVG",'VISSIM Link Segment Outputs'!$D$29:$D$107662, D26),"")</f>
        <v>0</v>
      </c>
      <c r="AM26" s="745">
        <f>IFERROR(SUMIFS('VISSIM Link Segment Outputs'!$Q$29:$Q$107662, 'VISSIM Link Segment Outputs'!$A$29:$A$107662, "AVG",'VISSIM Link Segment Outputs'!$D$29:$D$107662, E26),"")</f>
        <v>0</v>
      </c>
      <c r="AN26" s="745">
        <f>IFERROR(SUMIFS('VISSIM Link Segment Outputs'!$Q$29:$Q$107662, 'VISSIM Link Segment Outputs'!$A$29:$A$107662, "AVG",'VISSIM Link Segment Outputs'!$D$29:$D$107662, F26),"")</f>
        <v>0</v>
      </c>
      <c r="AO26" s="745">
        <f>IFERROR(SUMIFS('VISSIM Link Segment Outputs'!$Q$29:$Q$107662, 'VISSIM Link Segment Outputs'!$A$29:$A$107662, "AVG",'VISSIM Link Segment Outputs'!$D$29:$D$107662, G26),"")</f>
        <v>0</v>
      </c>
      <c r="AP26" s="745">
        <f>IFERROR(SUMIFS('VISSIM Link Segment Outputs'!$Q$29:$Q$107662, 'VISSIM Link Segment Outputs'!$A$29:$A$107662, "AVG",'VISSIM Link Segment Outputs'!$D$29:$D$107662, H26),"")</f>
        <v>0</v>
      </c>
      <c r="AR26" s="743" t="str">
        <f>IFERROR(AVERAGEIFS('VISSIM Link Segment Outputs'!$R$29:$R$107662, 'VISSIM Link Segment Outputs'!$A$29:$A$107662, "AVG",'VISSIM Link Segment Outputs'!$D$29:$D$107662, D26),"")</f>
        <v/>
      </c>
    </row>
    <row r="27" spans="1:44" x14ac:dyDescent="0.25">
      <c r="A27" s="615" t="str">
        <f t="shared" si="1"/>
        <v>H</v>
      </c>
      <c r="B27" s="194">
        <f>'Input - Freeways'!$B25</f>
        <v>21</v>
      </c>
      <c r="C27" s="194">
        <f>INDEX('Input - Freeways'!$B$4:$AI$106,MATCH($B27,'Input - Freeways'!$B$4:$B$106,0),MATCH(C$6,'Input - Freeways'!$B$4:$AI$4,0))</f>
        <v>0</v>
      </c>
      <c r="D27" s="194" t="str">
        <f t="shared" si="2"/>
        <v>0</v>
      </c>
      <c r="E27" s="194" t="str">
        <f t="shared" si="2"/>
        <v/>
      </c>
      <c r="F27" s="194" t="str">
        <f t="shared" si="2"/>
        <v/>
      </c>
      <c r="G27" s="194" t="str">
        <f t="shared" si="2"/>
        <v/>
      </c>
      <c r="H27" s="194" t="str">
        <f t="shared" si="2"/>
        <v/>
      </c>
      <c r="J27" s="436">
        <f>'Input - Freeways'!$C25</f>
        <v>0</v>
      </c>
      <c r="K27" s="468">
        <f>'Input - Freeways'!$D25</f>
        <v>0</v>
      </c>
      <c r="L27" s="318">
        <f>'Input - Freeways'!$E25</f>
        <v>0</v>
      </c>
      <c r="M27" s="763">
        <f>'Input - Freeways'!$F25</f>
        <v>0</v>
      </c>
      <c r="N27" s="450" t="str" cm="1">
        <f t="array" ref="N27">_xlfn.SWITCH(fwy_moe_type,"DCM",AVERAGEIFS('VISSIM DCP Outputs'!$D$25:$D$433, 'VISSIM DCP Outputs'!$B$25:$B$433, $E$3,'VISSIM DCP Outputs'!$C$25:$C$433,$C27),"Link Eval","--")</f>
        <v>--</v>
      </c>
      <c r="O27" s="315" t="str" cm="1">
        <f t="array" ref="O27">_xlfn.SWITCH(fwy_moe_type,"DCM",AVERAGEIFS('VISSIM DCP Outputs'!$G$25:$G$433, 'VISSIM DCP Outputs'!$B$25:$B$433, $E$3,'VISSIM DCP Outputs'!$C$25:$C$433,$C27),"Link Eval","--")</f>
        <v>--</v>
      </c>
      <c r="P27" s="780" t="str">
        <f t="shared" si="3"/>
        <v>--</v>
      </c>
      <c r="Q27" s="315" t="str">
        <f t="shared" si="4"/>
        <v>--</v>
      </c>
      <c r="R27" s="437" t="str">
        <f t="shared" si="5"/>
        <v>--</v>
      </c>
      <c r="T27" s="745" t="str">
        <f>IFERROR(AVERAGEIFS('VISSIM Link Segment Outputs'!$M$29:$M$107662, 'VISSIM Link Segment Outputs'!$A$29:$A$107662, "AVG",'VISSIM Link Segment Outputs'!$D$29:$D$107662, D27),"")</f>
        <v/>
      </c>
      <c r="U27" s="745" t="str">
        <f>IFERROR(AVERAGEIFS('VISSIM Link Segment Outputs'!$M$29:$M$107662, 'VISSIM Link Segment Outputs'!$A$29:$A$107662, "AVG",'VISSIM Link Segment Outputs'!$D$29:$D$107662, E27),"")</f>
        <v/>
      </c>
      <c r="V27" s="745" t="str">
        <f>IFERROR(AVERAGEIFS('VISSIM Link Segment Outputs'!$M$29:$M$107662, 'VISSIM Link Segment Outputs'!$A$29:$A$107662, "AVG",'VISSIM Link Segment Outputs'!$D$29:$D$107662, F27),"")</f>
        <v/>
      </c>
      <c r="W27" s="745" t="str">
        <f>IFERROR(AVERAGEIFS('VISSIM Link Segment Outputs'!$M$29:$M$107662, 'VISSIM Link Segment Outputs'!$A$29:$A$107662, "AVG",'VISSIM Link Segment Outputs'!$D$29:$D$107662, G27),"")</f>
        <v/>
      </c>
      <c r="X27" s="745" t="str">
        <f>IFERROR(AVERAGEIFS('VISSIM Link Segment Outputs'!$M$29:$M$107662, 'VISSIM Link Segment Outputs'!$A$29:$A$107662, "AVG",'VISSIM Link Segment Outputs'!$D$29:$D$107662, H27),"")</f>
        <v/>
      </c>
      <c r="Y27" s="509"/>
      <c r="Z27" s="508" t="str">
        <f>IFERROR(AVERAGEIFS('VISSIM Link Segment Outputs'!$I$29:$I$107662, 'VISSIM Link Segment Outputs'!$A$29:$A$107662, "AVG",'VISSIM Link Segment Outputs'!$D$29:$D$107662, D27),"")</f>
        <v/>
      </c>
      <c r="AA27" s="508" t="str">
        <f>IFERROR(AVERAGEIFS('VISSIM Link Segment Outputs'!$I$29:$I$107662, 'VISSIM Link Segment Outputs'!$A$29:$A$107662, "AVG",'VISSIM Link Segment Outputs'!$D$29:$D$107662, E27),"")</f>
        <v/>
      </c>
      <c r="AB27" s="508" t="str">
        <f>IFERROR(AVERAGEIFS('VISSIM Link Segment Outputs'!$I$29:$I$107662, 'VISSIM Link Segment Outputs'!$A$29:$A$107662, "AVG",'VISSIM Link Segment Outputs'!$D$29:$D$107662, F27),"")</f>
        <v/>
      </c>
      <c r="AC27" s="508" t="str">
        <f>IFERROR(AVERAGEIFS('VISSIM Link Segment Outputs'!$I$29:$I$107662, 'VISSIM Link Segment Outputs'!$A$29:$A$107662, "AVG",'VISSIM Link Segment Outputs'!$D$29:$D$107662, G27),"")</f>
        <v/>
      </c>
      <c r="AD27" s="508" t="str">
        <f>IFERROR(AVERAGEIFS('VISSIM Link Segment Outputs'!$I$29:$I$107662, 'VISSIM Link Segment Outputs'!$A$29:$A$107662, "AVG",'VISSIM Link Segment Outputs'!$D$29:$D$107662, H27),"")</f>
        <v/>
      </c>
      <c r="AE27" s="509"/>
      <c r="AF27" s="508" t="str">
        <f>IFERROR(AVERAGEIFS('VISSIM Link Segment Outputs'!$E$29:$E$107662, 'VISSIM Link Segment Outputs'!$A$29:$A$107662, "AVG",'VISSIM Link Segment Outputs'!$D$29:$D$107662, D27),"")</f>
        <v/>
      </c>
      <c r="AG27" s="508" t="str">
        <f>IFERROR(AVERAGEIFS('VISSIM Link Segment Outputs'!$E$29:$E$107662, 'VISSIM Link Segment Outputs'!$A$29:$A$107662, "AVG",'VISSIM Link Segment Outputs'!$D$29:$D$107662, E27),"")</f>
        <v/>
      </c>
      <c r="AH27" s="508" t="str">
        <f>IFERROR(AVERAGEIFS('VISSIM Link Segment Outputs'!$E$29:$E$107662, 'VISSIM Link Segment Outputs'!$A$29:$A$107662, "AVG",'VISSIM Link Segment Outputs'!$D$29:$D$107662, F27),"")</f>
        <v/>
      </c>
      <c r="AI27" s="508" t="str">
        <f>IFERROR(AVERAGEIFS('VISSIM Link Segment Outputs'!$E$29:$E$107662, 'VISSIM Link Segment Outputs'!$A$29:$A$107662, "AVG",'VISSIM Link Segment Outputs'!$D$29:$D$107662, G27),"")</f>
        <v/>
      </c>
      <c r="AJ27" s="508" t="str">
        <f>IFERROR(AVERAGEIFS('VISSIM Link Segment Outputs'!$E$29:$E$107662, 'VISSIM Link Segment Outputs'!$A$29:$A$107662, "AVG",'VISSIM Link Segment Outputs'!$D$29:$D$107662, H27),"")</f>
        <v/>
      </c>
      <c r="AL27" s="745">
        <f>IFERROR(SUMIFS('VISSIM Link Segment Outputs'!$Q$29:$Q$107662, 'VISSIM Link Segment Outputs'!$A$29:$A$107662, "AVG",'VISSIM Link Segment Outputs'!$D$29:$D$107662, D27),"")</f>
        <v>0</v>
      </c>
      <c r="AM27" s="745">
        <f>IFERROR(SUMIFS('VISSIM Link Segment Outputs'!$Q$29:$Q$107662, 'VISSIM Link Segment Outputs'!$A$29:$A$107662, "AVG",'VISSIM Link Segment Outputs'!$D$29:$D$107662, E27),"")</f>
        <v>0</v>
      </c>
      <c r="AN27" s="745">
        <f>IFERROR(SUMIFS('VISSIM Link Segment Outputs'!$Q$29:$Q$107662, 'VISSIM Link Segment Outputs'!$A$29:$A$107662, "AVG",'VISSIM Link Segment Outputs'!$D$29:$D$107662, F27),"")</f>
        <v>0</v>
      </c>
      <c r="AO27" s="745">
        <f>IFERROR(SUMIFS('VISSIM Link Segment Outputs'!$Q$29:$Q$107662, 'VISSIM Link Segment Outputs'!$A$29:$A$107662, "AVG",'VISSIM Link Segment Outputs'!$D$29:$D$107662, G27),"")</f>
        <v>0</v>
      </c>
      <c r="AP27" s="745">
        <f>IFERROR(SUMIFS('VISSIM Link Segment Outputs'!$Q$29:$Q$107662, 'VISSIM Link Segment Outputs'!$A$29:$A$107662, "AVG",'VISSIM Link Segment Outputs'!$D$29:$D$107662, H27),"")</f>
        <v>0</v>
      </c>
      <c r="AR27" s="743" t="str">
        <f>IFERROR(AVERAGEIFS('VISSIM Link Segment Outputs'!$R$29:$R$107662, 'VISSIM Link Segment Outputs'!$A$29:$A$107662, "AVG",'VISSIM Link Segment Outputs'!$D$29:$D$107662, D27),"")</f>
        <v/>
      </c>
    </row>
    <row r="28" spans="1:44" x14ac:dyDescent="0.25">
      <c r="A28" s="615" t="str">
        <f t="shared" si="1"/>
        <v>H</v>
      </c>
      <c r="B28" s="194">
        <f>'Input - Freeways'!$B26</f>
        <v>22</v>
      </c>
      <c r="C28" s="194">
        <f>INDEX('Input - Freeways'!$B$4:$AI$106,MATCH($B28,'Input - Freeways'!$B$4:$B$106,0),MATCH(C$6,'Input - Freeways'!$B$4:$AI$4,0))</f>
        <v>0</v>
      </c>
      <c r="D28" s="194" t="str">
        <f t="shared" si="2"/>
        <v>0</v>
      </c>
      <c r="E28" s="194" t="str">
        <f t="shared" si="2"/>
        <v/>
      </c>
      <c r="F28" s="194" t="str">
        <f t="shared" si="2"/>
        <v/>
      </c>
      <c r="G28" s="194" t="str">
        <f t="shared" si="2"/>
        <v/>
      </c>
      <c r="H28" s="194" t="str">
        <f t="shared" si="2"/>
        <v/>
      </c>
      <c r="J28" s="436">
        <f>'Input - Freeways'!$C26</f>
        <v>0</v>
      </c>
      <c r="K28" s="468">
        <f>'Input - Freeways'!$D26</f>
        <v>0</v>
      </c>
      <c r="L28" s="318">
        <f>'Input - Freeways'!$E26</f>
        <v>0</v>
      </c>
      <c r="M28" s="763">
        <f>'Input - Freeways'!$F26</f>
        <v>0</v>
      </c>
      <c r="N28" s="450" t="str" cm="1">
        <f t="array" ref="N28">_xlfn.SWITCH(fwy_moe_type,"DCM",AVERAGEIFS('VISSIM DCP Outputs'!$D$25:$D$433, 'VISSIM DCP Outputs'!$B$25:$B$433, $E$3,'VISSIM DCP Outputs'!$C$25:$C$433,$C28),"Link Eval","--")</f>
        <v>--</v>
      </c>
      <c r="O28" s="315" t="str" cm="1">
        <f t="array" ref="O28">_xlfn.SWITCH(fwy_moe_type,"DCM",AVERAGEIFS('VISSIM DCP Outputs'!$G$25:$G$433, 'VISSIM DCP Outputs'!$B$25:$B$433, $E$3,'VISSIM DCP Outputs'!$C$25:$C$433,$C28),"Link Eval","--")</f>
        <v>--</v>
      </c>
      <c r="P28" s="780" t="str">
        <f t="shared" si="3"/>
        <v>--</v>
      </c>
      <c r="Q28" s="315" t="str">
        <f t="shared" si="4"/>
        <v>--</v>
      </c>
      <c r="R28" s="437" t="str">
        <f t="shared" si="5"/>
        <v>--</v>
      </c>
      <c r="T28" s="745" t="str">
        <f>IFERROR(AVERAGEIFS('VISSIM Link Segment Outputs'!$M$29:$M$107662, 'VISSIM Link Segment Outputs'!$A$29:$A$107662, "AVG",'VISSIM Link Segment Outputs'!$D$29:$D$107662, D28),"")</f>
        <v/>
      </c>
      <c r="U28" s="745" t="str">
        <f>IFERROR(AVERAGEIFS('VISSIM Link Segment Outputs'!$M$29:$M$107662, 'VISSIM Link Segment Outputs'!$A$29:$A$107662, "AVG",'VISSIM Link Segment Outputs'!$D$29:$D$107662, E28),"")</f>
        <v/>
      </c>
      <c r="V28" s="745" t="str">
        <f>IFERROR(AVERAGEIFS('VISSIM Link Segment Outputs'!$M$29:$M$107662, 'VISSIM Link Segment Outputs'!$A$29:$A$107662, "AVG",'VISSIM Link Segment Outputs'!$D$29:$D$107662, F28),"")</f>
        <v/>
      </c>
      <c r="W28" s="745" t="str">
        <f>IFERROR(AVERAGEIFS('VISSIM Link Segment Outputs'!$M$29:$M$107662, 'VISSIM Link Segment Outputs'!$A$29:$A$107662, "AVG",'VISSIM Link Segment Outputs'!$D$29:$D$107662, G28),"")</f>
        <v/>
      </c>
      <c r="X28" s="745" t="str">
        <f>IFERROR(AVERAGEIFS('VISSIM Link Segment Outputs'!$M$29:$M$107662, 'VISSIM Link Segment Outputs'!$A$29:$A$107662, "AVG",'VISSIM Link Segment Outputs'!$D$29:$D$107662, H28),"")</f>
        <v/>
      </c>
      <c r="Y28" s="509"/>
      <c r="Z28" s="508" t="str">
        <f>IFERROR(AVERAGEIFS('VISSIM Link Segment Outputs'!$I$29:$I$107662, 'VISSIM Link Segment Outputs'!$A$29:$A$107662, "AVG",'VISSIM Link Segment Outputs'!$D$29:$D$107662, D28),"")</f>
        <v/>
      </c>
      <c r="AA28" s="508" t="str">
        <f>IFERROR(AVERAGEIFS('VISSIM Link Segment Outputs'!$I$29:$I$107662, 'VISSIM Link Segment Outputs'!$A$29:$A$107662, "AVG",'VISSIM Link Segment Outputs'!$D$29:$D$107662, E28),"")</f>
        <v/>
      </c>
      <c r="AB28" s="508" t="str">
        <f>IFERROR(AVERAGEIFS('VISSIM Link Segment Outputs'!$I$29:$I$107662, 'VISSIM Link Segment Outputs'!$A$29:$A$107662, "AVG",'VISSIM Link Segment Outputs'!$D$29:$D$107662, F28),"")</f>
        <v/>
      </c>
      <c r="AC28" s="508" t="str">
        <f>IFERROR(AVERAGEIFS('VISSIM Link Segment Outputs'!$I$29:$I$107662, 'VISSIM Link Segment Outputs'!$A$29:$A$107662, "AVG",'VISSIM Link Segment Outputs'!$D$29:$D$107662, G28),"")</f>
        <v/>
      </c>
      <c r="AD28" s="508" t="str">
        <f>IFERROR(AVERAGEIFS('VISSIM Link Segment Outputs'!$I$29:$I$107662, 'VISSIM Link Segment Outputs'!$A$29:$A$107662, "AVG",'VISSIM Link Segment Outputs'!$D$29:$D$107662, H28),"")</f>
        <v/>
      </c>
      <c r="AE28" s="509"/>
      <c r="AF28" s="508" t="str">
        <f>IFERROR(AVERAGEIFS('VISSIM Link Segment Outputs'!$E$29:$E$107662, 'VISSIM Link Segment Outputs'!$A$29:$A$107662, "AVG",'VISSIM Link Segment Outputs'!$D$29:$D$107662, D28),"")</f>
        <v/>
      </c>
      <c r="AG28" s="508" t="str">
        <f>IFERROR(AVERAGEIFS('VISSIM Link Segment Outputs'!$E$29:$E$107662, 'VISSIM Link Segment Outputs'!$A$29:$A$107662, "AVG",'VISSIM Link Segment Outputs'!$D$29:$D$107662, E28),"")</f>
        <v/>
      </c>
      <c r="AH28" s="508" t="str">
        <f>IFERROR(AVERAGEIFS('VISSIM Link Segment Outputs'!$E$29:$E$107662, 'VISSIM Link Segment Outputs'!$A$29:$A$107662, "AVG",'VISSIM Link Segment Outputs'!$D$29:$D$107662, F28),"")</f>
        <v/>
      </c>
      <c r="AI28" s="508" t="str">
        <f>IFERROR(AVERAGEIFS('VISSIM Link Segment Outputs'!$E$29:$E$107662, 'VISSIM Link Segment Outputs'!$A$29:$A$107662, "AVG",'VISSIM Link Segment Outputs'!$D$29:$D$107662, G28),"")</f>
        <v/>
      </c>
      <c r="AJ28" s="508" t="str">
        <f>IFERROR(AVERAGEIFS('VISSIM Link Segment Outputs'!$E$29:$E$107662, 'VISSIM Link Segment Outputs'!$A$29:$A$107662, "AVG",'VISSIM Link Segment Outputs'!$D$29:$D$107662, H28),"")</f>
        <v/>
      </c>
      <c r="AL28" s="745">
        <f>IFERROR(SUMIFS('VISSIM Link Segment Outputs'!$Q$29:$Q$107662, 'VISSIM Link Segment Outputs'!$A$29:$A$107662, "AVG",'VISSIM Link Segment Outputs'!$D$29:$D$107662, D28),"")</f>
        <v>0</v>
      </c>
      <c r="AM28" s="745">
        <f>IFERROR(SUMIFS('VISSIM Link Segment Outputs'!$Q$29:$Q$107662, 'VISSIM Link Segment Outputs'!$A$29:$A$107662, "AVG",'VISSIM Link Segment Outputs'!$D$29:$D$107662, E28),"")</f>
        <v>0</v>
      </c>
      <c r="AN28" s="745">
        <f>IFERROR(SUMIFS('VISSIM Link Segment Outputs'!$Q$29:$Q$107662, 'VISSIM Link Segment Outputs'!$A$29:$A$107662, "AVG",'VISSIM Link Segment Outputs'!$D$29:$D$107662, F28),"")</f>
        <v>0</v>
      </c>
      <c r="AO28" s="745">
        <f>IFERROR(SUMIFS('VISSIM Link Segment Outputs'!$Q$29:$Q$107662, 'VISSIM Link Segment Outputs'!$A$29:$A$107662, "AVG",'VISSIM Link Segment Outputs'!$D$29:$D$107662, G28),"")</f>
        <v>0</v>
      </c>
      <c r="AP28" s="745">
        <f>IFERROR(SUMIFS('VISSIM Link Segment Outputs'!$Q$29:$Q$107662, 'VISSIM Link Segment Outputs'!$A$29:$A$107662, "AVG",'VISSIM Link Segment Outputs'!$D$29:$D$107662, H28),"")</f>
        <v>0</v>
      </c>
      <c r="AR28" s="743" t="str">
        <f>IFERROR(AVERAGEIFS('VISSIM Link Segment Outputs'!$R$29:$R$107662, 'VISSIM Link Segment Outputs'!$A$29:$A$107662, "AVG",'VISSIM Link Segment Outputs'!$D$29:$D$107662, D28),"")</f>
        <v/>
      </c>
    </row>
    <row r="29" spans="1:44" x14ac:dyDescent="0.25">
      <c r="A29" s="615" t="str">
        <f t="shared" si="1"/>
        <v>H</v>
      </c>
      <c r="B29" s="194">
        <f>'Input - Freeways'!$B27</f>
        <v>23</v>
      </c>
      <c r="C29" s="194">
        <f>INDEX('Input - Freeways'!$B$4:$AI$106,MATCH($B29,'Input - Freeways'!$B$4:$B$106,0),MATCH(C$6,'Input - Freeways'!$B$4:$AI$4,0))</f>
        <v>0</v>
      </c>
      <c r="D29" s="194" t="str">
        <f t="shared" si="2"/>
        <v>0</v>
      </c>
      <c r="E29" s="194" t="str">
        <f t="shared" si="2"/>
        <v/>
      </c>
      <c r="F29" s="194" t="str">
        <f t="shared" si="2"/>
        <v/>
      </c>
      <c r="G29" s="194" t="str">
        <f t="shared" si="2"/>
        <v/>
      </c>
      <c r="H29" s="194" t="str">
        <f t="shared" si="2"/>
        <v/>
      </c>
      <c r="J29" s="436">
        <f>'Input - Freeways'!$C27</f>
        <v>0</v>
      </c>
      <c r="K29" s="468">
        <f>'Input - Freeways'!$D27</f>
        <v>0</v>
      </c>
      <c r="L29" s="318">
        <f>'Input - Freeways'!$E27</f>
        <v>0</v>
      </c>
      <c r="M29" s="763">
        <f>'Input - Freeways'!$F27</f>
        <v>0</v>
      </c>
      <c r="N29" s="450" t="str" cm="1">
        <f t="array" ref="N29">_xlfn.SWITCH(fwy_moe_type,"DCM",AVERAGEIFS('VISSIM DCP Outputs'!$D$25:$D$433, 'VISSIM DCP Outputs'!$B$25:$B$433, $E$3,'VISSIM DCP Outputs'!$C$25:$C$433,$C29),"Link Eval","--")</f>
        <v>--</v>
      </c>
      <c r="O29" s="315" t="str" cm="1">
        <f t="array" ref="O29">_xlfn.SWITCH(fwy_moe_type,"DCM",AVERAGEIFS('VISSIM DCP Outputs'!$G$25:$G$433, 'VISSIM DCP Outputs'!$B$25:$B$433, $E$3,'VISSIM DCP Outputs'!$C$25:$C$433,$C29),"Link Eval","--")</f>
        <v>--</v>
      </c>
      <c r="P29" s="780" t="str">
        <f t="shared" si="3"/>
        <v>--</v>
      </c>
      <c r="Q29" s="315" t="str">
        <f t="shared" si="4"/>
        <v>--</v>
      </c>
      <c r="R29" s="437" t="str">
        <f t="shared" si="5"/>
        <v>--</v>
      </c>
      <c r="T29" s="745" t="str">
        <f>IFERROR(AVERAGEIFS('VISSIM Link Segment Outputs'!$M$29:$M$107662, 'VISSIM Link Segment Outputs'!$A$29:$A$107662, "AVG",'VISSIM Link Segment Outputs'!$D$29:$D$107662, D29),"")</f>
        <v/>
      </c>
      <c r="U29" s="745" t="str">
        <f>IFERROR(AVERAGEIFS('VISSIM Link Segment Outputs'!$M$29:$M$107662, 'VISSIM Link Segment Outputs'!$A$29:$A$107662, "AVG",'VISSIM Link Segment Outputs'!$D$29:$D$107662, E29),"")</f>
        <v/>
      </c>
      <c r="V29" s="745" t="str">
        <f>IFERROR(AVERAGEIFS('VISSIM Link Segment Outputs'!$M$29:$M$107662, 'VISSIM Link Segment Outputs'!$A$29:$A$107662, "AVG",'VISSIM Link Segment Outputs'!$D$29:$D$107662, F29),"")</f>
        <v/>
      </c>
      <c r="W29" s="745" t="str">
        <f>IFERROR(AVERAGEIFS('VISSIM Link Segment Outputs'!$M$29:$M$107662, 'VISSIM Link Segment Outputs'!$A$29:$A$107662, "AVG",'VISSIM Link Segment Outputs'!$D$29:$D$107662, G29),"")</f>
        <v/>
      </c>
      <c r="X29" s="745" t="str">
        <f>IFERROR(AVERAGEIFS('VISSIM Link Segment Outputs'!$M$29:$M$107662, 'VISSIM Link Segment Outputs'!$A$29:$A$107662, "AVG",'VISSIM Link Segment Outputs'!$D$29:$D$107662, H29),"")</f>
        <v/>
      </c>
      <c r="Y29" s="509"/>
      <c r="Z29" s="508" t="str">
        <f>IFERROR(AVERAGEIFS('VISSIM Link Segment Outputs'!$I$29:$I$107662, 'VISSIM Link Segment Outputs'!$A$29:$A$107662, "AVG",'VISSIM Link Segment Outputs'!$D$29:$D$107662, D29),"")</f>
        <v/>
      </c>
      <c r="AA29" s="508" t="str">
        <f>IFERROR(AVERAGEIFS('VISSIM Link Segment Outputs'!$I$29:$I$107662, 'VISSIM Link Segment Outputs'!$A$29:$A$107662, "AVG",'VISSIM Link Segment Outputs'!$D$29:$D$107662, E29),"")</f>
        <v/>
      </c>
      <c r="AB29" s="508" t="str">
        <f>IFERROR(AVERAGEIFS('VISSIM Link Segment Outputs'!$I$29:$I$107662, 'VISSIM Link Segment Outputs'!$A$29:$A$107662, "AVG",'VISSIM Link Segment Outputs'!$D$29:$D$107662, F29),"")</f>
        <v/>
      </c>
      <c r="AC29" s="508" t="str">
        <f>IFERROR(AVERAGEIFS('VISSIM Link Segment Outputs'!$I$29:$I$107662, 'VISSIM Link Segment Outputs'!$A$29:$A$107662, "AVG",'VISSIM Link Segment Outputs'!$D$29:$D$107662, G29),"")</f>
        <v/>
      </c>
      <c r="AD29" s="508" t="str">
        <f>IFERROR(AVERAGEIFS('VISSIM Link Segment Outputs'!$I$29:$I$107662, 'VISSIM Link Segment Outputs'!$A$29:$A$107662, "AVG",'VISSIM Link Segment Outputs'!$D$29:$D$107662, H29),"")</f>
        <v/>
      </c>
      <c r="AE29" s="509"/>
      <c r="AF29" s="508" t="str">
        <f>IFERROR(AVERAGEIFS('VISSIM Link Segment Outputs'!$E$29:$E$107662, 'VISSIM Link Segment Outputs'!$A$29:$A$107662, "AVG",'VISSIM Link Segment Outputs'!$D$29:$D$107662, D29),"")</f>
        <v/>
      </c>
      <c r="AG29" s="508" t="str">
        <f>IFERROR(AVERAGEIFS('VISSIM Link Segment Outputs'!$E$29:$E$107662, 'VISSIM Link Segment Outputs'!$A$29:$A$107662, "AVG",'VISSIM Link Segment Outputs'!$D$29:$D$107662, E29),"")</f>
        <v/>
      </c>
      <c r="AH29" s="508" t="str">
        <f>IFERROR(AVERAGEIFS('VISSIM Link Segment Outputs'!$E$29:$E$107662, 'VISSIM Link Segment Outputs'!$A$29:$A$107662, "AVG",'VISSIM Link Segment Outputs'!$D$29:$D$107662, F29),"")</f>
        <v/>
      </c>
      <c r="AI29" s="508" t="str">
        <f>IFERROR(AVERAGEIFS('VISSIM Link Segment Outputs'!$E$29:$E$107662, 'VISSIM Link Segment Outputs'!$A$29:$A$107662, "AVG",'VISSIM Link Segment Outputs'!$D$29:$D$107662, G29),"")</f>
        <v/>
      </c>
      <c r="AJ29" s="508" t="str">
        <f>IFERROR(AVERAGEIFS('VISSIM Link Segment Outputs'!$E$29:$E$107662, 'VISSIM Link Segment Outputs'!$A$29:$A$107662, "AVG",'VISSIM Link Segment Outputs'!$D$29:$D$107662, H29),"")</f>
        <v/>
      </c>
      <c r="AL29" s="745">
        <f>IFERROR(SUMIFS('VISSIM Link Segment Outputs'!$Q$29:$Q$107662, 'VISSIM Link Segment Outputs'!$A$29:$A$107662, "AVG",'VISSIM Link Segment Outputs'!$D$29:$D$107662, D29),"")</f>
        <v>0</v>
      </c>
      <c r="AM29" s="745">
        <f>IFERROR(SUMIFS('VISSIM Link Segment Outputs'!$Q$29:$Q$107662, 'VISSIM Link Segment Outputs'!$A$29:$A$107662, "AVG",'VISSIM Link Segment Outputs'!$D$29:$D$107662, E29),"")</f>
        <v>0</v>
      </c>
      <c r="AN29" s="745">
        <f>IFERROR(SUMIFS('VISSIM Link Segment Outputs'!$Q$29:$Q$107662, 'VISSIM Link Segment Outputs'!$A$29:$A$107662, "AVG",'VISSIM Link Segment Outputs'!$D$29:$D$107662, F29),"")</f>
        <v>0</v>
      </c>
      <c r="AO29" s="745">
        <f>IFERROR(SUMIFS('VISSIM Link Segment Outputs'!$Q$29:$Q$107662, 'VISSIM Link Segment Outputs'!$A$29:$A$107662, "AVG",'VISSIM Link Segment Outputs'!$D$29:$D$107662, G29),"")</f>
        <v>0</v>
      </c>
      <c r="AP29" s="745">
        <f>IFERROR(SUMIFS('VISSIM Link Segment Outputs'!$Q$29:$Q$107662, 'VISSIM Link Segment Outputs'!$A$29:$A$107662, "AVG",'VISSIM Link Segment Outputs'!$D$29:$D$107662, H29),"")</f>
        <v>0</v>
      </c>
      <c r="AR29" s="743" t="str">
        <f>IFERROR(AVERAGEIFS('VISSIM Link Segment Outputs'!$R$29:$R$107662, 'VISSIM Link Segment Outputs'!$A$29:$A$107662, "AVG",'VISSIM Link Segment Outputs'!$D$29:$D$107662, D29),"")</f>
        <v/>
      </c>
    </row>
    <row r="30" spans="1:44" x14ac:dyDescent="0.25">
      <c r="A30" s="615" t="str">
        <f t="shared" si="1"/>
        <v>H</v>
      </c>
      <c r="B30" s="194">
        <f>'Input - Freeways'!$B28</f>
        <v>24</v>
      </c>
      <c r="C30" s="194">
        <f>INDEX('Input - Freeways'!$B$4:$AI$106,MATCH($B30,'Input - Freeways'!$B$4:$B$106,0),MATCH(C$6,'Input - Freeways'!$B$4:$AI$4,0))</f>
        <v>0</v>
      </c>
      <c r="D30" s="194" t="str">
        <f t="shared" si="2"/>
        <v>0</v>
      </c>
      <c r="E30" s="194" t="str">
        <f t="shared" si="2"/>
        <v/>
      </c>
      <c r="F30" s="194" t="str">
        <f t="shared" si="2"/>
        <v/>
      </c>
      <c r="G30" s="194" t="str">
        <f t="shared" si="2"/>
        <v/>
      </c>
      <c r="H30" s="194" t="str">
        <f t="shared" si="2"/>
        <v/>
      </c>
      <c r="J30" s="436">
        <f>'Input - Freeways'!$C28</f>
        <v>0</v>
      </c>
      <c r="K30" s="468">
        <f>'Input - Freeways'!$D28</f>
        <v>0</v>
      </c>
      <c r="L30" s="318">
        <f>'Input - Freeways'!$E28</f>
        <v>0</v>
      </c>
      <c r="M30" s="763">
        <f>'Input - Freeways'!$F28</f>
        <v>0</v>
      </c>
      <c r="N30" s="450" t="str" cm="1">
        <f t="array" ref="N30">_xlfn.SWITCH(fwy_moe_type,"DCM",AVERAGEIFS('VISSIM DCP Outputs'!$D$25:$D$433, 'VISSIM DCP Outputs'!$B$25:$B$433, $E$3,'VISSIM DCP Outputs'!$C$25:$C$433,$C30),"Link Eval","--")</f>
        <v>--</v>
      </c>
      <c r="O30" s="315" t="str" cm="1">
        <f t="array" ref="O30">_xlfn.SWITCH(fwy_moe_type,"DCM",AVERAGEIFS('VISSIM DCP Outputs'!$G$25:$G$433, 'VISSIM DCP Outputs'!$B$25:$B$433, $E$3,'VISSIM DCP Outputs'!$C$25:$C$433,$C30),"Link Eval","--")</f>
        <v>--</v>
      </c>
      <c r="P30" s="780" t="str">
        <f t="shared" si="3"/>
        <v>--</v>
      </c>
      <c r="Q30" s="315" t="str">
        <f t="shared" si="4"/>
        <v>--</v>
      </c>
      <c r="R30" s="437" t="str">
        <f t="shared" si="5"/>
        <v>--</v>
      </c>
      <c r="T30" s="745" t="str">
        <f>IFERROR(AVERAGEIFS('VISSIM Link Segment Outputs'!$M$29:$M$107662, 'VISSIM Link Segment Outputs'!$A$29:$A$107662, "AVG",'VISSIM Link Segment Outputs'!$D$29:$D$107662, D30),"")</f>
        <v/>
      </c>
      <c r="U30" s="745" t="str">
        <f>IFERROR(AVERAGEIFS('VISSIM Link Segment Outputs'!$M$29:$M$107662, 'VISSIM Link Segment Outputs'!$A$29:$A$107662, "AVG",'VISSIM Link Segment Outputs'!$D$29:$D$107662, E30),"")</f>
        <v/>
      </c>
      <c r="V30" s="745" t="str">
        <f>IFERROR(AVERAGEIFS('VISSIM Link Segment Outputs'!$M$29:$M$107662, 'VISSIM Link Segment Outputs'!$A$29:$A$107662, "AVG",'VISSIM Link Segment Outputs'!$D$29:$D$107662, F30),"")</f>
        <v/>
      </c>
      <c r="W30" s="745" t="str">
        <f>IFERROR(AVERAGEIFS('VISSIM Link Segment Outputs'!$M$29:$M$107662, 'VISSIM Link Segment Outputs'!$A$29:$A$107662, "AVG",'VISSIM Link Segment Outputs'!$D$29:$D$107662, G30),"")</f>
        <v/>
      </c>
      <c r="X30" s="745" t="str">
        <f>IFERROR(AVERAGEIFS('VISSIM Link Segment Outputs'!$M$29:$M$107662, 'VISSIM Link Segment Outputs'!$A$29:$A$107662, "AVG",'VISSIM Link Segment Outputs'!$D$29:$D$107662, H30),"")</f>
        <v/>
      </c>
      <c r="Y30" s="509"/>
      <c r="Z30" s="508" t="str">
        <f>IFERROR(AVERAGEIFS('VISSIM Link Segment Outputs'!$I$29:$I$107662, 'VISSIM Link Segment Outputs'!$A$29:$A$107662, "AVG",'VISSIM Link Segment Outputs'!$D$29:$D$107662, D30),"")</f>
        <v/>
      </c>
      <c r="AA30" s="508" t="str">
        <f>IFERROR(AVERAGEIFS('VISSIM Link Segment Outputs'!$I$29:$I$107662, 'VISSIM Link Segment Outputs'!$A$29:$A$107662, "AVG",'VISSIM Link Segment Outputs'!$D$29:$D$107662, E30),"")</f>
        <v/>
      </c>
      <c r="AB30" s="508" t="str">
        <f>IFERROR(AVERAGEIFS('VISSIM Link Segment Outputs'!$I$29:$I$107662, 'VISSIM Link Segment Outputs'!$A$29:$A$107662, "AVG",'VISSIM Link Segment Outputs'!$D$29:$D$107662, F30),"")</f>
        <v/>
      </c>
      <c r="AC30" s="508" t="str">
        <f>IFERROR(AVERAGEIFS('VISSIM Link Segment Outputs'!$I$29:$I$107662, 'VISSIM Link Segment Outputs'!$A$29:$A$107662, "AVG",'VISSIM Link Segment Outputs'!$D$29:$D$107662, G30),"")</f>
        <v/>
      </c>
      <c r="AD30" s="508" t="str">
        <f>IFERROR(AVERAGEIFS('VISSIM Link Segment Outputs'!$I$29:$I$107662, 'VISSIM Link Segment Outputs'!$A$29:$A$107662, "AVG",'VISSIM Link Segment Outputs'!$D$29:$D$107662, H30),"")</f>
        <v/>
      </c>
      <c r="AE30" s="509"/>
      <c r="AF30" s="508" t="str">
        <f>IFERROR(AVERAGEIFS('VISSIM Link Segment Outputs'!$E$29:$E$107662, 'VISSIM Link Segment Outputs'!$A$29:$A$107662, "AVG",'VISSIM Link Segment Outputs'!$D$29:$D$107662, D30),"")</f>
        <v/>
      </c>
      <c r="AG30" s="508" t="str">
        <f>IFERROR(AVERAGEIFS('VISSIM Link Segment Outputs'!$E$29:$E$107662, 'VISSIM Link Segment Outputs'!$A$29:$A$107662, "AVG",'VISSIM Link Segment Outputs'!$D$29:$D$107662, E30),"")</f>
        <v/>
      </c>
      <c r="AH30" s="508" t="str">
        <f>IFERROR(AVERAGEIFS('VISSIM Link Segment Outputs'!$E$29:$E$107662, 'VISSIM Link Segment Outputs'!$A$29:$A$107662, "AVG",'VISSIM Link Segment Outputs'!$D$29:$D$107662, F30),"")</f>
        <v/>
      </c>
      <c r="AI30" s="508" t="str">
        <f>IFERROR(AVERAGEIFS('VISSIM Link Segment Outputs'!$E$29:$E$107662, 'VISSIM Link Segment Outputs'!$A$29:$A$107662, "AVG",'VISSIM Link Segment Outputs'!$D$29:$D$107662, G30),"")</f>
        <v/>
      </c>
      <c r="AJ30" s="508" t="str">
        <f>IFERROR(AVERAGEIFS('VISSIM Link Segment Outputs'!$E$29:$E$107662, 'VISSIM Link Segment Outputs'!$A$29:$A$107662, "AVG",'VISSIM Link Segment Outputs'!$D$29:$D$107662, H30),"")</f>
        <v/>
      </c>
      <c r="AL30" s="745">
        <f>IFERROR(SUMIFS('VISSIM Link Segment Outputs'!$Q$29:$Q$107662, 'VISSIM Link Segment Outputs'!$A$29:$A$107662, "AVG",'VISSIM Link Segment Outputs'!$D$29:$D$107662, D30),"")</f>
        <v>0</v>
      </c>
      <c r="AM30" s="745">
        <f>IFERROR(SUMIFS('VISSIM Link Segment Outputs'!$Q$29:$Q$107662, 'VISSIM Link Segment Outputs'!$A$29:$A$107662, "AVG",'VISSIM Link Segment Outputs'!$D$29:$D$107662, E30),"")</f>
        <v>0</v>
      </c>
      <c r="AN30" s="745">
        <f>IFERROR(SUMIFS('VISSIM Link Segment Outputs'!$Q$29:$Q$107662, 'VISSIM Link Segment Outputs'!$A$29:$A$107662, "AVG",'VISSIM Link Segment Outputs'!$D$29:$D$107662, F30),"")</f>
        <v>0</v>
      </c>
      <c r="AO30" s="745">
        <f>IFERROR(SUMIFS('VISSIM Link Segment Outputs'!$Q$29:$Q$107662, 'VISSIM Link Segment Outputs'!$A$29:$A$107662, "AVG",'VISSIM Link Segment Outputs'!$D$29:$D$107662, G30),"")</f>
        <v>0</v>
      </c>
      <c r="AP30" s="745">
        <f>IFERROR(SUMIFS('VISSIM Link Segment Outputs'!$Q$29:$Q$107662, 'VISSIM Link Segment Outputs'!$A$29:$A$107662, "AVG",'VISSIM Link Segment Outputs'!$D$29:$D$107662, H30),"")</f>
        <v>0</v>
      </c>
      <c r="AR30" s="743" t="str">
        <f>IFERROR(AVERAGEIFS('VISSIM Link Segment Outputs'!$R$29:$R$107662, 'VISSIM Link Segment Outputs'!$A$29:$A$107662, "AVG",'VISSIM Link Segment Outputs'!$D$29:$D$107662, D30),"")</f>
        <v/>
      </c>
    </row>
    <row r="31" spans="1:44" x14ac:dyDescent="0.25">
      <c r="A31" s="615" t="str">
        <f t="shared" si="1"/>
        <v>H</v>
      </c>
      <c r="B31" s="194">
        <f>'Input - Freeways'!$B29</f>
        <v>25</v>
      </c>
      <c r="C31" s="194">
        <f>INDEX('Input - Freeways'!$B$4:$AI$106,MATCH($B31,'Input - Freeways'!$B$4:$B$106,0),MATCH(C$6,'Input - Freeways'!$B$4:$AI$4,0))</f>
        <v>0</v>
      </c>
      <c r="D31" s="194" t="str">
        <f t="shared" si="2"/>
        <v>0</v>
      </c>
      <c r="E31" s="194" t="str">
        <f t="shared" si="2"/>
        <v/>
      </c>
      <c r="F31" s="194" t="str">
        <f t="shared" si="2"/>
        <v/>
      </c>
      <c r="G31" s="194" t="str">
        <f t="shared" si="2"/>
        <v/>
      </c>
      <c r="H31" s="194" t="str">
        <f t="shared" si="2"/>
        <v/>
      </c>
      <c r="J31" s="436">
        <f>'Input - Freeways'!$C29</f>
        <v>0</v>
      </c>
      <c r="K31" s="468">
        <f>'Input - Freeways'!$D29</f>
        <v>0</v>
      </c>
      <c r="L31" s="318">
        <f>'Input - Freeways'!$E29</f>
        <v>0</v>
      </c>
      <c r="M31" s="763">
        <f>'Input - Freeways'!$F29</f>
        <v>0</v>
      </c>
      <c r="N31" s="450" t="str" cm="1">
        <f t="array" ref="N31">_xlfn.SWITCH(fwy_moe_type,"DCM",AVERAGEIFS('VISSIM DCP Outputs'!$D$25:$D$433, 'VISSIM DCP Outputs'!$B$25:$B$433, $E$3,'VISSIM DCP Outputs'!$C$25:$C$433,$C31),"Link Eval","--")</f>
        <v>--</v>
      </c>
      <c r="O31" s="315" t="str" cm="1">
        <f t="array" ref="O31">_xlfn.SWITCH(fwy_moe_type,"DCM",AVERAGEIFS('VISSIM DCP Outputs'!$G$25:$G$433, 'VISSIM DCP Outputs'!$B$25:$B$433, $E$3,'VISSIM DCP Outputs'!$C$25:$C$433,$C31),"Link Eval","--")</f>
        <v>--</v>
      </c>
      <c r="P31" s="780" t="str">
        <f t="shared" si="3"/>
        <v>--</v>
      </c>
      <c r="Q31" s="315" t="str">
        <f t="shared" si="4"/>
        <v>--</v>
      </c>
      <c r="R31" s="437" t="str">
        <f t="shared" si="5"/>
        <v>--</v>
      </c>
      <c r="T31" s="745" t="str">
        <f>IFERROR(AVERAGEIFS('VISSIM Link Segment Outputs'!$M$29:$M$107662, 'VISSIM Link Segment Outputs'!$A$29:$A$107662, "AVG",'VISSIM Link Segment Outputs'!$D$29:$D$107662, D31),"")</f>
        <v/>
      </c>
      <c r="U31" s="745" t="str">
        <f>IFERROR(AVERAGEIFS('VISSIM Link Segment Outputs'!$M$29:$M$107662, 'VISSIM Link Segment Outputs'!$A$29:$A$107662, "AVG",'VISSIM Link Segment Outputs'!$D$29:$D$107662, E31),"")</f>
        <v/>
      </c>
      <c r="V31" s="745" t="str">
        <f>IFERROR(AVERAGEIFS('VISSIM Link Segment Outputs'!$M$29:$M$107662, 'VISSIM Link Segment Outputs'!$A$29:$A$107662, "AVG",'VISSIM Link Segment Outputs'!$D$29:$D$107662, F31),"")</f>
        <v/>
      </c>
      <c r="W31" s="745" t="str">
        <f>IFERROR(AVERAGEIFS('VISSIM Link Segment Outputs'!$M$29:$M$107662, 'VISSIM Link Segment Outputs'!$A$29:$A$107662, "AVG",'VISSIM Link Segment Outputs'!$D$29:$D$107662, G31),"")</f>
        <v/>
      </c>
      <c r="X31" s="745" t="str">
        <f>IFERROR(AVERAGEIFS('VISSIM Link Segment Outputs'!$M$29:$M$107662, 'VISSIM Link Segment Outputs'!$A$29:$A$107662, "AVG",'VISSIM Link Segment Outputs'!$D$29:$D$107662, H31),"")</f>
        <v/>
      </c>
      <c r="Y31" s="509"/>
      <c r="Z31" s="508" t="str">
        <f>IFERROR(AVERAGEIFS('VISSIM Link Segment Outputs'!$I$29:$I$107662, 'VISSIM Link Segment Outputs'!$A$29:$A$107662, "AVG",'VISSIM Link Segment Outputs'!$D$29:$D$107662, D31),"")</f>
        <v/>
      </c>
      <c r="AA31" s="508" t="str">
        <f>IFERROR(AVERAGEIFS('VISSIM Link Segment Outputs'!$I$29:$I$107662, 'VISSIM Link Segment Outputs'!$A$29:$A$107662, "AVG",'VISSIM Link Segment Outputs'!$D$29:$D$107662, E31),"")</f>
        <v/>
      </c>
      <c r="AB31" s="508" t="str">
        <f>IFERROR(AVERAGEIFS('VISSIM Link Segment Outputs'!$I$29:$I$107662, 'VISSIM Link Segment Outputs'!$A$29:$A$107662, "AVG",'VISSIM Link Segment Outputs'!$D$29:$D$107662, F31),"")</f>
        <v/>
      </c>
      <c r="AC31" s="508" t="str">
        <f>IFERROR(AVERAGEIFS('VISSIM Link Segment Outputs'!$I$29:$I$107662, 'VISSIM Link Segment Outputs'!$A$29:$A$107662, "AVG",'VISSIM Link Segment Outputs'!$D$29:$D$107662, G31),"")</f>
        <v/>
      </c>
      <c r="AD31" s="508" t="str">
        <f>IFERROR(AVERAGEIFS('VISSIM Link Segment Outputs'!$I$29:$I$107662, 'VISSIM Link Segment Outputs'!$A$29:$A$107662, "AVG",'VISSIM Link Segment Outputs'!$D$29:$D$107662, H31),"")</f>
        <v/>
      </c>
      <c r="AE31" s="509"/>
      <c r="AF31" s="508" t="str">
        <f>IFERROR(AVERAGEIFS('VISSIM Link Segment Outputs'!$E$29:$E$107662, 'VISSIM Link Segment Outputs'!$A$29:$A$107662, "AVG",'VISSIM Link Segment Outputs'!$D$29:$D$107662, D31),"")</f>
        <v/>
      </c>
      <c r="AG31" s="508" t="str">
        <f>IFERROR(AVERAGEIFS('VISSIM Link Segment Outputs'!$E$29:$E$107662, 'VISSIM Link Segment Outputs'!$A$29:$A$107662, "AVG",'VISSIM Link Segment Outputs'!$D$29:$D$107662, E31),"")</f>
        <v/>
      </c>
      <c r="AH31" s="508" t="str">
        <f>IFERROR(AVERAGEIFS('VISSIM Link Segment Outputs'!$E$29:$E$107662, 'VISSIM Link Segment Outputs'!$A$29:$A$107662, "AVG",'VISSIM Link Segment Outputs'!$D$29:$D$107662, F31),"")</f>
        <v/>
      </c>
      <c r="AI31" s="508" t="str">
        <f>IFERROR(AVERAGEIFS('VISSIM Link Segment Outputs'!$E$29:$E$107662, 'VISSIM Link Segment Outputs'!$A$29:$A$107662, "AVG",'VISSIM Link Segment Outputs'!$D$29:$D$107662, G31),"")</f>
        <v/>
      </c>
      <c r="AJ31" s="508" t="str">
        <f>IFERROR(AVERAGEIFS('VISSIM Link Segment Outputs'!$E$29:$E$107662, 'VISSIM Link Segment Outputs'!$A$29:$A$107662, "AVG",'VISSIM Link Segment Outputs'!$D$29:$D$107662, H31),"")</f>
        <v/>
      </c>
      <c r="AL31" s="745">
        <f>IFERROR(SUMIFS('VISSIM Link Segment Outputs'!$Q$29:$Q$107662, 'VISSIM Link Segment Outputs'!$A$29:$A$107662, "AVG",'VISSIM Link Segment Outputs'!$D$29:$D$107662, D31),"")</f>
        <v>0</v>
      </c>
      <c r="AM31" s="745">
        <f>IFERROR(SUMIFS('VISSIM Link Segment Outputs'!$Q$29:$Q$107662, 'VISSIM Link Segment Outputs'!$A$29:$A$107662, "AVG",'VISSIM Link Segment Outputs'!$D$29:$D$107662, E31),"")</f>
        <v>0</v>
      </c>
      <c r="AN31" s="745">
        <f>IFERROR(SUMIFS('VISSIM Link Segment Outputs'!$Q$29:$Q$107662, 'VISSIM Link Segment Outputs'!$A$29:$A$107662, "AVG",'VISSIM Link Segment Outputs'!$D$29:$D$107662, F31),"")</f>
        <v>0</v>
      </c>
      <c r="AO31" s="745">
        <f>IFERROR(SUMIFS('VISSIM Link Segment Outputs'!$Q$29:$Q$107662, 'VISSIM Link Segment Outputs'!$A$29:$A$107662, "AVG",'VISSIM Link Segment Outputs'!$D$29:$D$107662, G31),"")</f>
        <v>0</v>
      </c>
      <c r="AP31" s="745">
        <f>IFERROR(SUMIFS('VISSIM Link Segment Outputs'!$Q$29:$Q$107662, 'VISSIM Link Segment Outputs'!$A$29:$A$107662, "AVG",'VISSIM Link Segment Outputs'!$D$29:$D$107662, H31),"")</f>
        <v>0</v>
      </c>
      <c r="AR31" s="743" t="str">
        <f>IFERROR(AVERAGEIFS('VISSIM Link Segment Outputs'!$R$29:$R$107662, 'VISSIM Link Segment Outputs'!$A$29:$A$107662, "AVG",'VISSIM Link Segment Outputs'!$D$29:$D$107662, D31),"")</f>
        <v/>
      </c>
    </row>
    <row r="32" spans="1:44" x14ac:dyDescent="0.25">
      <c r="A32" s="615" t="str">
        <f t="shared" si="1"/>
        <v>H</v>
      </c>
      <c r="B32" s="194">
        <f>'Input - Freeways'!$B30</f>
        <v>26</v>
      </c>
      <c r="C32" s="194">
        <f>INDEX('Input - Freeways'!$B$4:$AI$106,MATCH($B32,'Input - Freeways'!$B$4:$B$106,0),MATCH(C$6,'Input - Freeways'!$B$4:$AI$4,0))</f>
        <v>0</v>
      </c>
      <c r="D32" s="194" t="str">
        <f t="shared" si="2"/>
        <v>0</v>
      </c>
      <c r="E32" s="194" t="str">
        <f t="shared" si="2"/>
        <v/>
      </c>
      <c r="F32" s="194" t="str">
        <f t="shared" si="2"/>
        <v/>
      </c>
      <c r="G32" s="194" t="str">
        <f t="shared" si="2"/>
        <v/>
      </c>
      <c r="H32" s="194" t="str">
        <f t="shared" si="2"/>
        <v/>
      </c>
      <c r="J32" s="436">
        <f>'Input - Freeways'!$C30</f>
        <v>0</v>
      </c>
      <c r="K32" s="468">
        <f>'Input - Freeways'!$D30</f>
        <v>0</v>
      </c>
      <c r="L32" s="318">
        <f>'Input - Freeways'!$E30</f>
        <v>0</v>
      </c>
      <c r="M32" s="763">
        <f>'Input - Freeways'!$F30</f>
        <v>0</v>
      </c>
      <c r="N32" s="450" t="str" cm="1">
        <f t="array" ref="N32">_xlfn.SWITCH(fwy_moe_type,"DCM",AVERAGEIFS('VISSIM DCP Outputs'!$D$25:$D$433, 'VISSIM DCP Outputs'!$B$25:$B$433, $E$3,'VISSIM DCP Outputs'!$C$25:$C$433,$C32),"Link Eval","--")</f>
        <v>--</v>
      </c>
      <c r="O32" s="315" t="str" cm="1">
        <f t="array" ref="O32">_xlfn.SWITCH(fwy_moe_type,"DCM",AVERAGEIFS('VISSIM DCP Outputs'!$G$25:$G$433, 'VISSIM DCP Outputs'!$B$25:$B$433, $E$3,'VISSIM DCP Outputs'!$C$25:$C$433,$C32),"Link Eval","--")</f>
        <v>--</v>
      </c>
      <c r="P32" s="780" t="str">
        <f t="shared" si="3"/>
        <v>--</v>
      </c>
      <c r="Q32" s="315" t="str">
        <f t="shared" si="4"/>
        <v>--</v>
      </c>
      <c r="R32" s="437" t="str">
        <f t="shared" si="5"/>
        <v>--</v>
      </c>
      <c r="T32" s="745" t="str">
        <f>IFERROR(AVERAGEIFS('VISSIM Link Segment Outputs'!$M$29:$M$107662, 'VISSIM Link Segment Outputs'!$A$29:$A$107662, "AVG",'VISSIM Link Segment Outputs'!$D$29:$D$107662, D32),"")</f>
        <v/>
      </c>
      <c r="U32" s="745" t="str">
        <f>IFERROR(AVERAGEIFS('VISSIM Link Segment Outputs'!$M$29:$M$107662, 'VISSIM Link Segment Outputs'!$A$29:$A$107662, "AVG",'VISSIM Link Segment Outputs'!$D$29:$D$107662, E32),"")</f>
        <v/>
      </c>
      <c r="V32" s="745" t="str">
        <f>IFERROR(AVERAGEIFS('VISSIM Link Segment Outputs'!$M$29:$M$107662, 'VISSIM Link Segment Outputs'!$A$29:$A$107662, "AVG",'VISSIM Link Segment Outputs'!$D$29:$D$107662, F32),"")</f>
        <v/>
      </c>
      <c r="W32" s="745" t="str">
        <f>IFERROR(AVERAGEIFS('VISSIM Link Segment Outputs'!$M$29:$M$107662, 'VISSIM Link Segment Outputs'!$A$29:$A$107662, "AVG",'VISSIM Link Segment Outputs'!$D$29:$D$107662, G32),"")</f>
        <v/>
      </c>
      <c r="X32" s="745" t="str">
        <f>IFERROR(AVERAGEIFS('VISSIM Link Segment Outputs'!$M$29:$M$107662, 'VISSIM Link Segment Outputs'!$A$29:$A$107662, "AVG",'VISSIM Link Segment Outputs'!$D$29:$D$107662, H32),"")</f>
        <v/>
      </c>
      <c r="Y32" s="509"/>
      <c r="Z32" s="508" t="str">
        <f>IFERROR(AVERAGEIFS('VISSIM Link Segment Outputs'!$I$29:$I$107662, 'VISSIM Link Segment Outputs'!$A$29:$A$107662, "AVG",'VISSIM Link Segment Outputs'!$D$29:$D$107662, D32),"")</f>
        <v/>
      </c>
      <c r="AA32" s="508" t="str">
        <f>IFERROR(AVERAGEIFS('VISSIM Link Segment Outputs'!$I$29:$I$107662, 'VISSIM Link Segment Outputs'!$A$29:$A$107662, "AVG",'VISSIM Link Segment Outputs'!$D$29:$D$107662, E32),"")</f>
        <v/>
      </c>
      <c r="AB32" s="508" t="str">
        <f>IFERROR(AVERAGEIFS('VISSIM Link Segment Outputs'!$I$29:$I$107662, 'VISSIM Link Segment Outputs'!$A$29:$A$107662, "AVG",'VISSIM Link Segment Outputs'!$D$29:$D$107662, F32),"")</f>
        <v/>
      </c>
      <c r="AC32" s="508" t="str">
        <f>IFERROR(AVERAGEIFS('VISSIM Link Segment Outputs'!$I$29:$I$107662, 'VISSIM Link Segment Outputs'!$A$29:$A$107662, "AVG",'VISSIM Link Segment Outputs'!$D$29:$D$107662, G32),"")</f>
        <v/>
      </c>
      <c r="AD32" s="508" t="str">
        <f>IFERROR(AVERAGEIFS('VISSIM Link Segment Outputs'!$I$29:$I$107662, 'VISSIM Link Segment Outputs'!$A$29:$A$107662, "AVG",'VISSIM Link Segment Outputs'!$D$29:$D$107662, H32),"")</f>
        <v/>
      </c>
      <c r="AE32" s="509"/>
      <c r="AF32" s="508" t="str">
        <f>IFERROR(AVERAGEIFS('VISSIM Link Segment Outputs'!$E$29:$E$107662, 'VISSIM Link Segment Outputs'!$A$29:$A$107662, "AVG",'VISSIM Link Segment Outputs'!$D$29:$D$107662, D32),"")</f>
        <v/>
      </c>
      <c r="AG32" s="508" t="str">
        <f>IFERROR(AVERAGEIFS('VISSIM Link Segment Outputs'!$E$29:$E$107662, 'VISSIM Link Segment Outputs'!$A$29:$A$107662, "AVG",'VISSIM Link Segment Outputs'!$D$29:$D$107662, E32),"")</f>
        <v/>
      </c>
      <c r="AH32" s="508" t="str">
        <f>IFERROR(AVERAGEIFS('VISSIM Link Segment Outputs'!$E$29:$E$107662, 'VISSIM Link Segment Outputs'!$A$29:$A$107662, "AVG",'VISSIM Link Segment Outputs'!$D$29:$D$107662, F32),"")</f>
        <v/>
      </c>
      <c r="AI32" s="508" t="str">
        <f>IFERROR(AVERAGEIFS('VISSIM Link Segment Outputs'!$E$29:$E$107662, 'VISSIM Link Segment Outputs'!$A$29:$A$107662, "AVG",'VISSIM Link Segment Outputs'!$D$29:$D$107662, G32),"")</f>
        <v/>
      </c>
      <c r="AJ32" s="508" t="str">
        <f>IFERROR(AVERAGEIFS('VISSIM Link Segment Outputs'!$E$29:$E$107662, 'VISSIM Link Segment Outputs'!$A$29:$A$107662, "AVG",'VISSIM Link Segment Outputs'!$D$29:$D$107662, H32),"")</f>
        <v/>
      </c>
      <c r="AL32" s="745">
        <f>IFERROR(SUMIFS('VISSIM Link Segment Outputs'!$Q$29:$Q$107662, 'VISSIM Link Segment Outputs'!$A$29:$A$107662, "AVG",'VISSIM Link Segment Outputs'!$D$29:$D$107662, D32),"")</f>
        <v>0</v>
      </c>
      <c r="AM32" s="745">
        <f>IFERROR(SUMIFS('VISSIM Link Segment Outputs'!$Q$29:$Q$107662, 'VISSIM Link Segment Outputs'!$A$29:$A$107662, "AVG",'VISSIM Link Segment Outputs'!$D$29:$D$107662, E32),"")</f>
        <v>0</v>
      </c>
      <c r="AN32" s="745">
        <f>IFERROR(SUMIFS('VISSIM Link Segment Outputs'!$Q$29:$Q$107662, 'VISSIM Link Segment Outputs'!$A$29:$A$107662, "AVG",'VISSIM Link Segment Outputs'!$D$29:$D$107662, F32),"")</f>
        <v>0</v>
      </c>
      <c r="AO32" s="745">
        <f>IFERROR(SUMIFS('VISSIM Link Segment Outputs'!$Q$29:$Q$107662, 'VISSIM Link Segment Outputs'!$A$29:$A$107662, "AVG",'VISSIM Link Segment Outputs'!$D$29:$D$107662, G32),"")</f>
        <v>0</v>
      </c>
      <c r="AP32" s="745">
        <f>IFERROR(SUMIFS('VISSIM Link Segment Outputs'!$Q$29:$Q$107662, 'VISSIM Link Segment Outputs'!$A$29:$A$107662, "AVG",'VISSIM Link Segment Outputs'!$D$29:$D$107662, H32),"")</f>
        <v>0</v>
      </c>
      <c r="AR32" s="743" t="str">
        <f>IFERROR(AVERAGEIFS('VISSIM Link Segment Outputs'!$R$29:$R$107662, 'VISSIM Link Segment Outputs'!$A$29:$A$107662, "AVG",'VISSIM Link Segment Outputs'!$D$29:$D$107662, D32),"")</f>
        <v/>
      </c>
    </row>
    <row r="33" spans="1:44" x14ac:dyDescent="0.25">
      <c r="A33" s="615" t="str">
        <f t="shared" si="1"/>
        <v>H</v>
      </c>
      <c r="B33" s="194">
        <f>'Input - Freeways'!$B31</f>
        <v>27</v>
      </c>
      <c r="C33" s="194">
        <f>INDEX('Input - Freeways'!$B$4:$AI$106,MATCH($B33,'Input - Freeways'!$B$4:$B$106,0),MATCH(C$6,'Input - Freeways'!$B$4:$AI$4,0))</f>
        <v>0</v>
      </c>
      <c r="D33" s="194" t="str">
        <f t="shared" si="2"/>
        <v>0</v>
      </c>
      <c r="E33" s="194" t="str">
        <f t="shared" si="2"/>
        <v/>
      </c>
      <c r="F33" s="194" t="str">
        <f t="shared" si="2"/>
        <v/>
      </c>
      <c r="G33" s="194" t="str">
        <f t="shared" si="2"/>
        <v/>
      </c>
      <c r="H33" s="194" t="str">
        <f t="shared" si="2"/>
        <v/>
      </c>
      <c r="J33" s="436">
        <f>'Input - Freeways'!$C31</f>
        <v>0</v>
      </c>
      <c r="K33" s="468">
        <f>'Input - Freeways'!$D31</f>
        <v>0</v>
      </c>
      <c r="L33" s="318">
        <f>'Input - Freeways'!$E31</f>
        <v>0</v>
      </c>
      <c r="M33" s="763">
        <f>'Input - Freeways'!$F31</f>
        <v>0</v>
      </c>
      <c r="N33" s="450" t="str" cm="1">
        <f t="array" ref="N33">_xlfn.SWITCH(fwy_moe_type,"DCM",AVERAGEIFS('VISSIM DCP Outputs'!$D$25:$D$433, 'VISSIM DCP Outputs'!$B$25:$B$433, $E$3,'VISSIM DCP Outputs'!$C$25:$C$433,$C33),"Link Eval","--")</f>
        <v>--</v>
      </c>
      <c r="O33" s="315" t="str" cm="1">
        <f t="array" ref="O33">_xlfn.SWITCH(fwy_moe_type,"DCM",AVERAGEIFS('VISSIM DCP Outputs'!$G$25:$G$433, 'VISSIM DCP Outputs'!$B$25:$B$433, $E$3,'VISSIM DCP Outputs'!$C$25:$C$433,$C33),"Link Eval","--")</f>
        <v>--</v>
      </c>
      <c r="P33" s="780" t="str">
        <f t="shared" si="3"/>
        <v>--</v>
      </c>
      <c r="Q33" s="315" t="str">
        <f t="shared" si="4"/>
        <v>--</v>
      </c>
      <c r="R33" s="437" t="str">
        <f t="shared" si="5"/>
        <v>--</v>
      </c>
      <c r="T33" s="745" t="str">
        <f>IFERROR(AVERAGEIFS('VISSIM Link Segment Outputs'!$M$29:$M$107662, 'VISSIM Link Segment Outputs'!$A$29:$A$107662, "AVG",'VISSIM Link Segment Outputs'!$D$29:$D$107662, D33),"")</f>
        <v/>
      </c>
      <c r="U33" s="745" t="str">
        <f>IFERROR(AVERAGEIFS('VISSIM Link Segment Outputs'!$M$29:$M$107662, 'VISSIM Link Segment Outputs'!$A$29:$A$107662, "AVG",'VISSIM Link Segment Outputs'!$D$29:$D$107662, E33),"")</f>
        <v/>
      </c>
      <c r="V33" s="745" t="str">
        <f>IFERROR(AVERAGEIFS('VISSIM Link Segment Outputs'!$M$29:$M$107662, 'VISSIM Link Segment Outputs'!$A$29:$A$107662, "AVG",'VISSIM Link Segment Outputs'!$D$29:$D$107662, F33),"")</f>
        <v/>
      </c>
      <c r="W33" s="745" t="str">
        <f>IFERROR(AVERAGEIFS('VISSIM Link Segment Outputs'!$M$29:$M$107662, 'VISSIM Link Segment Outputs'!$A$29:$A$107662, "AVG",'VISSIM Link Segment Outputs'!$D$29:$D$107662, G33),"")</f>
        <v/>
      </c>
      <c r="X33" s="745" t="str">
        <f>IFERROR(AVERAGEIFS('VISSIM Link Segment Outputs'!$M$29:$M$107662, 'VISSIM Link Segment Outputs'!$A$29:$A$107662, "AVG",'VISSIM Link Segment Outputs'!$D$29:$D$107662, H33),"")</f>
        <v/>
      </c>
      <c r="Y33" s="509"/>
      <c r="Z33" s="508" t="str">
        <f>IFERROR(AVERAGEIFS('VISSIM Link Segment Outputs'!$I$29:$I$107662, 'VISSIM Link Segment Outputs'!$A$29:$A$107662, "AVG",'VISSIM Link Segment Outputs'!$D$29:$D$107662, D33),"")</f>
        <v/>
      </c>
      <c r="AA33" s="508" t="str">
        <f>IFERROR(AVERAGEIFS('VISSIM Link Segment Outputs'!$I$29:$I$107662, 'VISSIM Link Segment Outputs'!$A$29:$A$107662, "AVG",'VISSIM Link Segment Outputs'!$D$29:$D$107662, E33),"")</f>
        <v/>
      </c>
      <c r="AB33" s="508" t="str">
        <f>IFERROR(AVERAGEIFS('VISSIM Link Segment Outputs'!$I$29:$I$107662, 'VISSIM Link Segment Outputs'!$A$29:$A$107662, "AVG",'VISSIM Link Segment Outputs'!$D$29:$D$107662, F33),"")</f>
        <v/>
      </c>
      <c r="AC33" s="508" t="str">
        <f>IFERROR(AVERAGEIFS('VISSIM Link Segment Outputs'!$I$29:$I$107662, 'VISSIM Link Segment Outputs'!$A$29:$A$107662, "AVG",'VISSIM Link Segment Outputs'!$D$29:$D$107662, G33),"")</f>
        <v/>
      </c>
      <c r="AD33" s="508" t="str">
        <f>IFERROR(AVERAGEIFS('VISSIM Link Segment Outputs'!$I$29:$I$107662, 'VISSIM Link Segment Outputs'!$A$29:$A$107662, "AVG",'VISSIM Link Segment Outputs'!$D$29:$D$107662, H33),"")</f>
        <v/>
      </c>
      <c r="AE33" s="509"/>
      <c r="AF33" s="508" t="str">
        <f>IFERROR(AVERAGEIFS('VISSIM Link Segment Outputs'!$E$29:$E$107662, 'VISSIM Link Segment Outputs'!$A$29:$A$107662, "AVG",'VISSIM Link Segment Outputs'!$D$29:$D$107662, D33),"")</f>
        <v/>
      </c>
      <c r="AG33" s="508" t="str">
        <f>IFERROR(AVERAGEIFS('VISSIM Link Segment Outputs'!$E$29:$E$107662, 'VISSIM Link Segment Outputs'!$A$29:$A$107662, "AVG",'VISSIM Link Segment Outputs'!$D$29:$D$107662, E33),"")</f>
        <v/>
      </c>
      <c r="AH33" s="508" t="str">
        <f>IFERROR(AVERAGEIFS('VISSIM Link Segment Outputs'!$E$29:$E$107662, 'VISSIM Link Segment Outputs'!$A$29:$A$107662, "AVG",'VISSIM Link Segment Outputs'!$D$29:$D$107662, F33),"")</f>
        <v/>
      </c>
      <c r="AI33" s="508" t="str">
        <f>IFERROR(AVERAGEIFS('VISSIM Link Segment Outputs'!$E$29:$E$107662, 'VISSIM Link Segment Outputs'!$A$29:$A$107662, "AVG",'VISSIM Link Segment Outputs'!$D$29:$D$107662, G33),"")</f>
        <v/>
      </c>
      <c r="AJ33" s="508" t="str">
        <f>IFERROR(AVERAGEIFS('VISSIM Link Segment Outputs'!$E$29:$E$107662, 'VISSIM Link Segment Outputs'!$A$29:$A$107662, "AVG",'VISSIM Link Segment Outputs'!$D$29:$D$107662, H33),"")</f>
        <v/>
      </c>
      <c r="AL33" s="745">
        <f>IFERROR(SUMIFS('VISSIM Link Segment Outputs'!$Q$29:$Q$107662, 'VISSIM Link Segment Outputs'!$A$29:$A$107662, "AVG",'VISSIM Link Segment Outputs'!$D$29:$D$107662, D33),"")</f>
        <v>0</v>
      </c>
      <c r="AM33" s="745">
        <f>IFERROR(SUMIFS('VISSIM Link Segment Outputs'!$Q$29:$Q$107662, 'VISSIM Link Segment Outputs'!$A$29:$A$107662, "AVG",'VISSIM Link Segment Outputs'!$D$29:$D$107662, E33),"")</f>
        <v>0</v>
      </c>
      <c r="AN33" s="745">
        <f>IFERROR(SUMIFS('VISSIM Link Segment Outputs'!$Q$29:$Q$107662, 'VISSIM Link Segment Outputs'!$A$29:$A$107662, "AVG",'VISSIM Link Segment Outputs'!$D$29:$D$107662, F33),"")</f>
        <v>0</v>
      </c>
      <c r="AO33" s="745">
        <f>IFERROR(SUMIFS('VISSIM Link Segment Outputs'!$Q$29:$Q$107662, 'VISSIM Link Segment Outputs'!$A$29:$A$107662, "AVG",'VISSIM Link Segment Outputs'!$D$29:$D$107662, G33),"")</f>
        <v>0</v>
      </c>
      <c r="AP33" s="745">
        <f>IFERROR(SUMIFS('VISSIM Link Segment Outputs'!$Q$29:$Q$107662, 'VISSIM Link Segment Outputs'!$A$29:$A$107662, "AVG",'VISSIM Link Segment Outputs'!$D$29:$D$107662, H33),"")</f>
        <v>0</v>
      </c>
      <c r="AR33" s="743" t="str">
        <f>IFERROR(AVERAGEIFS('VISSIM Link Segment Outputs'!$R$29:$R$107662, 'VISSIM Link Segment Outputs'!$A$29:$A$107662, "AVG",'VISSIM Link Segment Outputs'!$D$29:$D$107662, D33),"")</f>
        <v/>
      </c>
    </row>
    <row r="34" spans="1:44" x14ac:dyDescent="0.25">
      <c r="A34" s="615" t="str">
        <f t="shared" si="1"/>
        <v>H</v>
      </c>
      <c r="B34" s="194">
        <f>'Input - Freeways'!$B32</f>
        <v>28</v>
      </c>
      <c r="C34" s="194">
        <f>INDEX('Input - Freeways'!$B$4:$AI$106,MATCH($B34,'Input - Freeways'!$B$4:$B$106,0),MATCH(C$6,'Input - Freeways'!$B$4:$AI$4,0))</f>
        <v>0</v>
      </c>
      <c r="D34" s="194" t="str">
        <f t="shared" si="2"/>
        <v>0</v>
      </c>
      <c r="E34" s="194" t="str">
        <f t="shared" si="2"/>
        <v/>
      </c>
      <c r="F34" s="194" t="str">
        <f t="shared" si="2"/>
        <v/>
      </c>
      <c r="G34" s="194" t="str">
        <f t="shared" si="2"/>
        <v/>
      </c>
      <c r="H34" s="194" t="str">
        <f t="shared" si="2"/>
        <v/>
      </c>
      <c r="J34" s="436">
        <f>'Input - Freeways'!$C32</f>
        <v>0</v>
      </c>
      <c r="K34" s="468">
        <f>'Input - Freeways'!$D32</f>
        <v>0</v>
      </c>
      <c r="L34" s="318">
        <f>'Input - Freeways'!$E32</f>
        <v>0</v>
      </c>
      <c r="M34" s="763">
        <f>'Input - Freeways'!$F32</f>
        <v>0</v>
      </c>
      <c r="N34" s="450" t="str" cm="1">
        <f t="array" ref="N34">_xlfn.SWITCH(fwy_moe_type,"DCM",AVERAGEIFS('VISSIM DCP Outputs'!$D$25:$D$433, 'VISSIM DCP Outputs'!$B$25:$B$433, $E$3,'VISSIM DCP Outputs'!$C$25:$C$433,$C34),"Link Eval","--")</f>
        <v>--</v>
      </c>
      <c r="O34" s="315" t="str" cm="1">
        <f t="array" ref="O34">_xlfn.SWITCH(fwy_moe_type,"DCM",AVERAGEIFS('VISSIM DCP Outputs'!$G$25:$G$433, 'VISSIM DCP Outputs'!$B$25:$B$433, $E$3,'VISSIM DCP Outputs'!$C$25:$C$433,$C34),"Link Eval","--")</f>
        <v>--</v>
      </c>
      <c r="P34" s="780" t="str">
        <f t="shared" si="3"/>
        <v>--</v>
      </c>
      <c r="Q34" s="315" t="str">
        <f t="shared" si="4"/>
        <v>--</v>
      </c>
      <c r="R34" s="437" t="str">
        <f t="shared" si="5"/>
        <v>--</v>
      </c>
      <c r="T34" s="745" t="str">
        <f>IFERROR(AVERAGEIFS('VISSIM Link Segment Outputs'!$M$29:$M$107662, 'VISSIM Link Segment Outputs'!$A$29:$A$107662, "AVG",'VISSIM Link Segment Outputs'!$D$29:$D$107662, D34),"")</f>
        <v/>
      </c>
      <c r="U34" s="745" t="str">
        <f>IFERROR(AVERAGEIFS('VISSIM Link Segment Outputs'!$M$29:$M$107662, 'VISSIM Link Segment Outputs'!$A$29:$A$107662, "AVG",'VISSIM Link Segment Outputs'!$D$29:$D$107662, E34),"")</f>
        <v/>
      </c>
      <c r="V34" s="745" t="str">
        <f>IFERROR(AVERAGEIFS('VISSIM Link Segment Outputs'!$M$29:$M$107662, 'VISSIM Link Segment Outputs'!$A$29:$A$107662, "AVG",'VISSIM Link Segment Outputs'!$D$29:$D$107662, F34),"")</f>
        <v/>
      </c>
      <c r="W34" s="745" t="str">
        <f>IFERROR(AVERAGEIFS('VISSIM Link Segment Outputs'!$M$29:$M$107662, 'VISSIM Link Segment Outputs'!$A$29:$A$107662, "AVG",'VISSIM Link Segment Outputs'!$D$29:$D$107662, G34),"")</f>
        <v/>
      </c>
      <c r="X34" s="745" t="str">
        <f>IFERROR(AVERAGEIFS('VISSIM Link Segment Outputs'!$M$29:$M$107662, 'VISSIM Link Segment Outputs'!$A$29:$A$107662, "AVG",'VISSIM Link Segment Outputs'!$D$29:$D$107662, H34),"")</f>
        <v/>
      </c>
      <c r="Y34" s="509"/>
      <c r="Z34" s="508" t="str">
        <f>IFERROR(AVERAGEIFS('VISSIM Link Segment Outputs'!$I$29:$I$107662, 'VISSIM Link Segment Outputs'!$A$29:$A$107662, "AVG",'VISSIM Link Segment Outputs'!$D$29:$D$107662, D34),"")</f>
        <v/>
      </c>
      <c r="AA34" s="508" t="str">
        <f>IFERROR(AVERAGEIFS('VISSIM Link Segment Outputs'!$I$29:$I$107662, 'VISSIM Link Segment Outputs'!$A$29:$A$107662, "AVG",'VISSIM Link Segment Outputs'!$D$29:$D$107662, E34),"")</f>
        <v/>
      </c>
      <c r="AB34" s="508" t="str">
        <f>IFERROR(AVERAGEIFS('VISSIM Link Segment Outputs'!$I$29:$I$107662, 'VISSIM Link Segment Outputs'!$A$29:$A$107662, "AVG",'VISSIM Link Segment Outputs'!$D$29:$D$107662, F34),"")</f>
        <v/>
      </c>
      <c r="AC34" s="508" t="str">
        <f>IFERROR(AVERAGEIFS('VISSIM Link Segment Outputs'!$I$29:$I$107662, 'VISSIM Link Segment Outputs'!$A$29:$A$107662, "AVG",'VISSIM Link Segment Outputs'!$D$29:$D$107662, G34),"")</f>
        <v/>
      </c>
      <c r="AD34" s="508" t="str">
        <f>IFERROR(AVERAGEIFS('VISSIM Link Segment Outputs'!$I$29:$I$107662, 'VISSIM Link Segment Outputs'!$A$29:$A$107662, "AVG",'VISSIM Link Segment Outputs'!$D$29:$D$107662, H34),"")</f>
        <v/>
      </c>
      <c r="AE34" s="509"/>
      <c r="AF34" s="508" t="str">
        <f>IFERROR(AVERAGEIFS('VISSIM Link Segment Outputs'!$E$29:$E$107662, 'VISSIM Link Segment Outputs'!$A$29:$A$107662, "AVG",'VISSIM Link Segment Outputs'!$D$29:$D$107662, D34),"")</f>
        <v/>
      </c>
      <c r="AG34" s="508" t="str">
        <f>IFERROR(AVERAGEIFS('VISSIM Link Segment Outputs'!$E$29:$E$107662, 'VISSIM Link Segment Outputs'!$A$29:$A$107662, "AVG",'VISSIM Link Segment Outputs'!$D$29:$D$107662, E34),"")</f>
        <v/>
      </c>
      <c r="AH34" s="508" t="str">
        <f>IFERROR(AVERAGEIFS('VISSIM Link Segment Outputs'!$E$29:$E$107662, 'VISSIM Link Segment Outputs'!$A$29:$A$107662, "AVG",'VISSIM Link Segment Outputs'!$D$29:$D$107662, F34),"")</f>
        <v/>
      </c>
      <c r="AI34" s="508" t="str">
        <f>IFERROR(AVERAGEIFS('VISSIM Link Segment Outputs'!$E$29:$E$107662, 'VISSIM Link Segment Outputs'!$A$29:$A$107662, "AVG",'VISSIM Link Segment Outputs'!$D$29:$D$107662, G34),"")</f>
        <v/>
      </c>
      <c r="AJ34" s="508" t="str">
        <f>IFERROR(AVERAGEIFS('VISSIM Link Segment Outputs'!$E$29:$E$107662, 'VISSIM Link Segment Outputs'!$A$29:$A$107662, "AVG",'VISSIM Link Segment Outputs'!$D$29:$D$107662, H34),"")</f>
        <v/>
      </c>
      <c r="AL34" s="745">
        <f>IFERROR(SUMIFS('VISSIM Link Segment Outputs'!$Q$29:$Q$107662, 'VISSIM Link Segment Outputs'!$A$29:$A$107662, "AVG",'VISSIM Link Segment Outputs'!$D$29:$D$107662, D34),"")</f>
        <v>0</v>
      </c>
      <c r="AM34" s="745">
        <f>IFERROR(SUMIFS('VISSIM Link Segment Outputs'!$Q$29:$Q$107662, 'VISSIM Link Segment Outputs'!$A$29:$A$107662, "AVG",'VISSIM Link Segment Outputs'!$D$29:$D$107662, E34),"")</f>
        <v>0</v>
      </c>
      <c r="AN34" s="745">
        <f>IFERROR(SUMIFS('VISSIM Link Segment Outputs'!$Q$29:$Q$107662, 'VISSIM Link Segment Outputs'!$A$29:$A$107662, "AVG",'VISSIM Link Segment Outputs'!$D$29:$D$107662, F34),"")</f>
        <v>0</v>
      </c>
      <c r="AO34" s="745">
        <f>IFERROR(SUMIFS('VISSIM Link Segment Outputs'!$Q$29:$Q$107662, 'VISSIM Link Segment Outputs'!$A$29:$A$107662, "AVG",'VISSIM Link Segment Outputs'!$D$29:$D$107662, G34),"")</f>
        <v>0</v>
      </c>
      <c r="AP34" s="745">
        <f>IFERROR(SUMIFS('VISSIM Link Segment Outputs'!$Q$29:$Q$107662, 'VISSIM Link Segment Outputs'!$A$29:$A$107662, "AVG",'VISSIM Link Segment Outputs'!$D$29:$D$107662, H34),"")</f>
        <v>0</v>
      </c>
      <c r="AR34" s="743" t="str">
        <f>IFERROR(AVERAGEIFS('VISSIM Link Segment Outputs'!$R$29:$R$107662, 'VISSIM Link Segment Outputs'!$A$29:$A$107662, "AVG",'VISSIM Link Segment Outputs'!$D$29:$D$107662, D34),"")</f>
        <v/>
      </c>
    </row>
    <row r="35" spans="1:44" x14ac:dyDescent="0.25">
      <c r="A35" s="615" t="str">
        <f t="shared" si="1"/>
        <v>H</v>
      </c>
      <c r="B35" s="194">
        <f>'Input - Freeways'!$B33</f>
        <v>29</v>
      </c>
      <c r="C35" s="194">
        <f>INDEX('Input - Freeways'!$B$4:$AI$106,MATCH($B35,'Input - Freeways'!$B$4:$B$106,0),MATCH(C$6,'Input - Freeways'!$B$4:$AI$4,0))</f>
        <v>0</v>
      </c>
      <c r="D35" s="194" t="str">
        <f t="shared" si="2"/>
        <v>0</v>
      </c>
      <c r="E35" s="194" t="str">
        <f t="shared" si="2"/>
        <v/>
      </c>
      <c r="F35" s="194" t="str">
        <f t="shared" si="2"/>
        <v/>
      </c>
      <c r="G35" s="194" t="str">
        <f t="shared" si="2"/>
        <v/>
      </c>
      <c r="H35" s="194" t="str">
        <f t="shared" si="2"/>
        <v/>
      </c>
      <c r="J35" s="436">
        <f>'Input - Freeways'!$C33</f>
        <v>0</v>
      </c>
      <c r="K35" s="468">
        <f>'Input - Freeways'!$D33</f>
        <v>0</v>
      </c>
      <c r="L35" s="318">
        <f>'Input - Freeways'!$E33</f>
        <v>0</v>
      </c>
      <c r="M35" s="763">
        <f>'Input - Freeways'!$F33</f>
        <v>0</v>
      </c>
      <c r="N35" s="450" t="str" cm="1">
        <f t="array" ref="N35">_xlfn.SWITCH(fwy_moe_type,"DCM",AVERAGEIFS('VISSIM DCP Outputs'!$D$25:$D$433, 'VISSIM DCP Outputs'!$B$25:$B$433, $E$3,'VISSIM DCP Outputs'!$C$25:$C$433,$C35),"Link Eval","--")</f>
        <v>--</v>
      </c>
      <c r="O35" s="315" t="str" cm="1">
        <f t="array" ref="O35">_xlfn.SWITCH(fwy_moe_type,"DCM",AVERAGEIFS('VISSIM DCP Outputs'!$G$25:$G$433, 'VISSIM DCP Outputs'!$B$25:$B$433, $E$3,'VISSIM DCP Outputs'!$C$25:$C$433,$C35),"Link Eval","--")</f>
        <v>--</v>
      </c>
      <c r="P35" s="780" t="str">
        <f t="shared" si="3"/>
        <v>--</v>
      </c>
      <c r="Q35" s="315" t="str">
        <f t="shared" si="4"/>
        <v>--</v>
      </c>
      <c r="R35" s="437" t="str">
        <f t="shared" si="5"/>
        <v>--</v>
      </c>
      <c r="T35" s="745" t="str">
        <f>IFERROR(AVERAGEIFS('VISSIM Link Segment Outputs'!$M$29:$M$107662, 'VISSIM Link Segment Outputs'!$A$29:$A$107662, "AVG",'VISSIM Link Segment Outputs'!$D$29:$D$107662, D35),"")</f>
        <v/>
      </c>
      <c r="U35" s="745" t="str">
        <f>IFERROR(AVERAGEIFS('VISSIM Link Segment Outputs'!$M$29:$M$107662, 'VISSIM Link Segment Outputs'!$A$29:$A$107662, "AVG",'VISSIM Link Segment Outputs'!$D$29:$D$107662, E35),"")</f>
        <v/>
      </c>
      <c r="V35" s="745" t="str">
        <f>IFERROR(AVERAGEIFS('VISSIM Link Segment Outputs'!$M$29:$M$107662, 'VISSIM Link Segment Outputs'!$A$29:$A$107662, "AVG",'VISSIM Link Segment Outputs'!$D$29:$D$107662, F35),"")</f>
        <v/>
      </c>
      <c r="W35" s="745" t="str">
        <f>IFERROR(AVERAGEIFS('VISSIM Link Segment Outputs'!$M$29:$M$107662, 'VISSIM Link Segment Outputs'!$A$29:$A$107662, "AVG",'VISSIM Link Segment Outputs'!$D$29:$D$107662, G35),"")</f>
        <v/>
      </c>
      <c r="X35" s="745" t="str">
        <f>IFERROR(AVERAGEIFS('VISSIM Link Segment Outputs'!$M$29:$M$107662, 'VISSIM Link Segment Outputs'!$A$29:$A$107662, "AVG",'VISSIM Link Segment Outputs'!$D$29:$D$107662, H35),"")</f>
        <v/>
      </c>
      <c r="Y35" s="509"/>
      <c r="Z35" s="508" t="str">
        <f>IFERROR(AVERAGEIFS('VISSIM Link Segment Outputs'!$I$29:$I$107662, 'VISSIM Link Segment Outputs'!$A$29:$A$107662, "AVG",'VISSIM Link Segment Outputs'!$D$29:$D$107662, D35),"")</f>
        <v/>
      </c>
      <c r="AA35" s="508" t="str">
        <f>IFERROR(AVERAGEIFS('VISSIM Link Segment Outputs'!$I$29:$I$107662, 'VISSIM Link Segment Outputs'!$A$29:$A$107662, "AVG",'VISSIM Link Segment Outputs'!$D$29:$D$107662, E35),"")</f>
        <v/>
      </c>
      <c r="AB35" s="508" t="str">
        <f>IFERROR(AVERAGEIFS('VISSIM Link Segment Outputs'!$I$29:$I$107662, 'VISSIM Link Segment Outputs'!$A$29:$A$107662, "AVG",'VISSIM Link Segment Outputs'!$D$29:$D$107662, F35),"")</f>
        <v/>
      </c>
      <c r="AC35" s="508" t="str">
        <f>IFERROR(AVERAGEIFS('VISSIM Link Segment Outputs'!$I$29:$I$107662, 'VISSIM Link Segment Outputs'!$A$29:$A$107662, "AVG",'VISSIM Link Segment Outputs'!$D$29:$D$107662, G35),"")</f>
        <v/>
      </c>
      <c r="AD35" s="508" t="str">
        <f>IFERROR(AVERAGEIFS('VISSIM Link Segment Outputs'!$I$29:$I$107662, 'VISSIM Link Segment Outputs'!$A$29:$A$107662, "AVG",'VISSIM Link Segment Outputs'!$D$29:$D$107662, H35),"")</f>
        <v/>
      </c>
      <c r="AE35" s="509"/>
      <c r="AF35" s="508" t="str">
        <f>IFERROR(AVERAGEIFS('VISSIM Link Segment Outputs'!$E$29:$E$107662, 'VISSIM Link Segment Outputs'!$A$29:$A$107662, "AVG",'VISSIM Link Segment Outputs'!$D$29:$D$107662, D35),"")</f>
        <v/>
      </c>
      <c r="AG35" s="508" t="str">
        <f>IFERROR(AVERAGEIFS('VISSIM Link Segment Outputs'!$E$29:$E$107662, 'VISSIM Link Segment Outputs'!$A$29:$A$107662, "AVG",'VISSIM Link Segment Outputs'!$D$29:$D$107662, E35),"")</f>
        <v/>
      </c>
      <c r="AH35" s="508" t="str">
        <f>IFERROR(AVERAGEIFS('VISSIM Link Segment Outputs'!$E$29:$E$107662, 'VISSIM Link Segment Outputs'!$A$29:$A$107662, "AVG",'VISSIM Link Segment Outputs'!$D$29:$D$107662, F35),"")</f>
        <v/>
      </c>
      <c r="AI35" s="508" t="str">
        <f>IFERROR(AVERAGEIFS('VISSIM Link Segment Outputs'!$E$29:$E$107662, 'VISSIM Link Segment Outputs'!$A$29:$A$107662, "AVG",'VISSIM Link Segment Outputs'!$D$29:$D$107662, G35),"")</f>
        <v/>
      </c>
      <c r="AJ35" s="508" t="str">
        <f>IFERROR(AVERAGEIFS('VISSIM Link Segment Outputs'!$E$29:$E$107662, 'VISSIM Link Segment Outputs'!$A$29:$A$107662, "AVG",'VISSIM Link Segment Outputs'!$D$29:$D$107662, H35),"")</f>
        <v/>
      </c>
      <c r="AL35" s="745">
        <f>IFERROR(SUMIFS('VISSIM Link Segment Outputs'!$Q$29:$Q$107662, 'VISSIM Link Segment Outputs'!$A$29:$A$107662, "AVG",'VISSIM Link Segment Outputs'!$D$29:$D$107662, D35),"")</f>
        <v>0</v>
      </c>
      <c r="AM35" s="745">
        <f>IFERROR(SUMIFS('VISSIM Link Segment Outputs'!$Q$29:$Q$107662, 'VISSIM Link Segment Outputs'!$A$29:$A$107662, "AVG",'VISSIM Link Segment Outputs'!$D$29:$D$107662, E35),"")</f>
        <v>0</v>
      </c>
      <c r="AN35" s="745">
        <f>IFERROR(SUMIFS('VISSIM Link Segment Outputs'!$Q$29:$Q$107662, 'VISSIM Link Segment Outputs'!$A$29:$A$107662, "AVG",'VISSIM Link Segment Outputs'!$D$29:$D$107662, F35),"")</f>
        <v>0</v>
      </c>
      <c r="AO35" s="745">
        <f>IFERROR(SUMIFS('VISSIM Link Segment Outputs'!$Q$29:$Q$107662, 'VISSIM Link Segment Outputs'!$A$29:$A$107662, "AVG",'VISSIM Link Segment Outputs'!$D$29:$D$107662, G35),"")</f>
        <v>0</v>
      </c>
      <c r="AP35" s="745">
        <f>IFERROR(SUMIFS('VISSIM Link Segment Outputs'!$Q$29:$Q$107662, 'VISSIM Link Segment Outputs'!$A$29:$A$107662, "AVG",'VISSIM Link Segment Outputs'!$D$29:$D$107662, H35),"")</f>
        <v>0</v>
      </c>
      <c r="AR35" s="743" t="str">
        <f>IFERROR(AVERAGEIFS('VISSIM Link Segment Outputs'!$R$29:$R$107662, 'VISSIM Link Segment Outputs'!$A$29:$A$107662, "AVG",'VISSIM Link Segment Outputs'!$D$29:$D$107662, D35),"")</f>
        <v/>
      </c>
    </row>
    <row r="36" spans="1:44" x14ac:dyDescent="0.25">
      <c r="A36" s="615" t="str">
        <f t="shared" si="1"/>
        <v>H</v>
      </c>
      <c r="B36" s="194">
        <f>'Input - Freeways'!$B34</f>
        <v>30</v>
      </c>
      <c r="C36" s="194">
        <f>INDEX('Input - Freeways'!$B$4:$AI$106,MATCH($B36,'Input - Freeways'!$B$4:$B$106,0),MATCH(C$6,'Input - Freeways'!$B$4:$AI$4,0))</f>
        <v>0</v>
      </c>
      <c r="D36" s="194" t="str">
        <f t="shared" si="2"/>
        <v>0</v>
      </c>
      <c r="E36" s="194" t="str">
        <f t="shared" si="2"/>
        <v/>
      </c>
      <c r="F36" s="194" t="str">
        <f t="shared" si="2"/>
        <v/>
      </c>
      <c r="G36" s="194" t="str">
        <f t="shared" si="2"/>
        <v/>
      </c>
      <c r="H36" s="194" t="str">
        <f t="shared" si="2"/>
        <v/>
      </c>
      <c r="J36" s="436">
        <f>'Input - Freeways'!$C34</f>
        <v>0</v>
      </c>
      <c r="K36" s="468">
        <f>'Input - Freeways'!$D34</f>
        <v>0</v>
      </c>
      <c r="L36" s="318">
        <f>'Input - Freeways'!$E34</f>
        <v>0</v>
      </c>
      <c r="M36" s="763">
        <f>'Input - Freeways'!$F34</f>
        <v>0</v>
      </c>
      <c r="N36" s="450" t="str" cm="1">
        <f t="array" ref="N36">_xlfn.SWITCH(fwy_moe_type,"DCM",AVERAGEIFS('VISSIM DCP Outputs'!$D$25:$D$433, 'VISSIM DCP Outputs'!$B$25:$B$433, $E$3,'VISSIM DCP Outputs'!$C$25:$C$433,$C36),"Link Eval","--")</f>
        <v>--</v>
      </c>
      <c r="O36" s="315" t="str" cm="1">
        <f t="array" ref="O36">_xlfn.SWITCH(fwy_moe_type,"DCM",AVERAGEIFS('VISSIM DCP Outputs'!$G$25:$G$433, 'VISSIM DCP Outputs'!$B$25:$B$433, $E$3,'VISSIM DCP Outputs'!$C$25:$C$433,$C36),"Link Eval","--")</f>
        <v>--</v>
      </c>
      <c r="P36" s="780" t="str">
        <f t="shared" si="3"/>
        <v>--</v>
      </c>
      <c r="Q36" s="315" t="str">
        <f t="shared" si="4"/>
        <v>--</v>
      </c>
      <c r="R36" s="437" t="str">
        <f t="shared" si="5"/>
        <v>--</v>
      </c>
      <c r="T36" s="745" t="str">
        <f>IFERROR(AVERAGEIFS('VISSIM Link Segment Outputs'!$M$29:$M$107662, 'VISSIM Link Segment Outputs'!$A$29:$A$107662, "AVG",'VISSIM Link Segment Outputs'!$D$29:$D$107662, D36),"")</f>
        <v/>
      </c>
      <c r="U36" s="745" t="str">
        <f>IFERROR(AVERAGEIFS('VISSIM Link Segment Outputs'!$M$29:$M$107662, 'VISSIM Link Segment Outputs'!$A$29:$A$107662, "AVG",'VISSIM Link Segment Outputs'!$D$29:$D$107662, E36),"")</f>
        <v/>
      </c>
      <c r="V36" s="745" t="str">
        <f>IFERROR(AVERAGEIFS('VISSIM Link Segment Outputs'!$M$29:$M$107662, 'VISSIM Link Segment Outputs'!$A$29:$A$107662, "AVG",'VISSIM Link Segment Outputs'!$D$29:$D$107662, F36),"")</f>
        <v/>
      </c>
      <c r="W36" s="745" t="str">
        <f>IFERROR(AVERAGEIFS('VISSIM Link Segment Outputs'!$M$29:$M$107662, 'VISSIM Link Segment Outputs'!$A$29:$A$107662, "AVG",'VISSIM Link Segment Outputs'!$D$29:$D$107662, G36),"")</f>
        <v/>
      </c>
      <c r="X36" s="745" t="str">
        <f>IFERROR(AVERAGEIFS('VISSIM Link Segment Outputs'!$M$29:$M$107662, 'VISSIM Link Segment Outputs'!$A$29:$A$107662, "AVG",'VISSIM Link Segment Outputs'!$D$29:$D$107662, H36),"")</f>
        <v/>
      </c>
      <c r="Y36" s="509"/>
      <c r="Z36" s="508" t="str">
        <f>IFERROR(AVERAGEIFS('VISSIM Link Segment Outputs'!$I$29:$I$107662, 'VISSIM Link Segment Outputs'!$A$29:$A$107662, "AVG",'VISSIM Link Segment Outputs'!$D$29:$D$107662, D36),"")</f>
        <v/>
      </c>
      <c r="AA36" s="508" t="str">
        <f>IFERROR(AVERAGEIFS('VISSIM Link Segment Outputs'!$I$29:$I$107662, 'VISSIM Link Segment Outputs'!$A$29:$A$107662, "AVG",'VISSIM Link Segment Outputs'!$D$29:$D$107662, E36),"")</f>
        <v/>
      </c>
      <c r="AB36" s="508" t="str">
        <f>IFERROR(AVERAGEIFS('VISSIM Link Segment Outputs'!$I$29:$I$107662, 'VISSIM Link Segment Outputs'!$A$29:$A$107662, "AVG",'VISSIM Link Segment Outputs'!$D$29:$D$107662, F36),"")</f>
        <v/>
      </c>
      <c r="AC36" s="508" t="str">
        <f>IFERROR(AVERAGEIFS('VISSIM Link Segment Outputs'!$I$29:$I$107662, 'VISSIM Link Segment Outputs'!$A$29:$A$107662, "AVG",'VISSIM Link Segment Outputs'!$D$29:$D$107662, G36),"")</f>
        <v/>
      </c>
      <c r="AD36" s="508" t="str">
        <f>IFERROR(AVERAGEIFS('VISSIM Link Segment Outputs'!$I$29:$I$107662, 'VISSIM Link Segment Outputs'!$A$29:$A$107662, "AVG",'VISSIM Link Segment Outputs'!$D$29:$D$107662, H36),"")</f>
        <v/>
      </c>
      <c r="AE36" s="509"/>
      <c r="AF36" s="508" t="str">
        <f>IFERROR(AVERAGEIFS('VISSIM Link Segment Outputs'!$E$29:$E$107662, 'VISSIM Link Segment Outputs'!$A$29:$A$107662, "AVG",'VISSIM Link Segment Outputs'!$D$29:$D$107662, D36),"")</f>
        <v/>
      </c>
      <c r="AG36" s="508" t="str">
        <f>IFERROR(AVERAGEIFS('VISSIM Link Segment Outputs'!$E$29:$E$107662, 'VISSIM Link Segment Outputs'!$A$29:$A$107662, "AVG",'VISSIM Link Segment Outputs'!$D$29:$D$107662, E36),"")</f>
        <v/>
      </c>
      <c r="AH36" s="508" t="str">
        <f>IFERROR(AVERAGEIFS('VISSIM Link Segment Outputs'!$E$29:$E$107662, 'VISSIM Link Segment Outputs'!$A$29:$A$107662, "AVG",'VISSIM Link Segment Outputs'!$D$29:$D$107662, F36),"")</f>
        <v/>
      </c>
      <c r="AI36" s="508" t="str">
        <f>IFERROR(AVERAGEIFS('VISSIM Link Segment Outputs'!$E$29:$E$107662, 'VISSIM Link Segment Outputs'!$A$29:$A$107662, "AVG",'VISSIM Link Segment Outputs'!$D$29:$D$107662, G36),"")</f>
        <v/>
      </c>
      <c r="AJ36" s="508" t="str">
        <f>IFERROR(AVERAGEIFS('VISSIM Link Segment Outputs'!$E$29:$E$107662, 'VISSIM Link Segment Outputs'!$A$29:$A$107662, "AVG",'VISSIM Link Segment Outputs'!$D$29:$D$107662, H36),"")</f>
        <v/>
      </c>
      <c r="AL36" s="745">
        <f>IFERROR(SUMIFS('VISSIM Link Segment Outputs'!$Q$29:$Q$107662, 'VISSIM Link Segment Outputs'!$A$29:$A$107662, "AVG",'VISSIM Link Segment Outputs'!$D$29:$D$107662, D36),"")</f>
        <v>0</v>
      </c>
      <c r="AM36" s="745">
        <f>IFERROR(SUMIFS('VISSIM Link Segment Outputs'!$Q$29:$Q$107662, 'VISSIM Link Segment Outputs'!$A$29:$A$107662, "AVG",'VISSIM Link Segment Outputs'!$D$29:$D$107662, E36),"")</f>
        <v>0</v>
      </c>
      <c r="AN36" s="745">
        <f>IFERROR(SUMIFS('VISSIM Link Segment Outputs'!$Q$29:$Q$107662, 'VISSIM Link Segment Outputs'!$A$29:$A$107662, "AVG",'VISSIM Link Segment Outputs'!$D$29:$D$107662, F36),"")</f>
        <v>0</v>
      </c>
      <c r="AO36" s="745">
        <f>IFERROR(SUMIFS('VISSIM Link Segment Outputs'!$Q$29:$Q$107662, 'VISSIM Link Segment Outputs'!$A$29:$A$107662, "AVG",'VISSIM Link Segment Outputs'!$D$29:$D$107662, G36),"")</f>
        <v>0</v>
      </c>
      <c r="AP36" s="745">
        <f>IFERROR(SUMIFS('VISSIM Link Segment Outputs'!$Q$29:$Q$107662, 'VISSIM Link Segment Outputs'!$A$29:$A$107662, "AVG",'VISSIM Link Segment Outputs'!$D$29:$D$107662, H36),"")</f>
        <v>0</v>
      </c>
      <c r="AR36" s="743" t="str">
        <f>IFERROR(AVERAGEIFS('VISSIM Link Segment Outputs'!$R$29:$R$107662, 'VISSIM Link Segment Outputs'!$A$29:$A$107662, "AVG",'VISSIM Link Segment Outputs'!$D$29:$D$107662, D36),"")</f>
        <v/>
      </c>
    </row>
    <row r="37" spans="1:44" x14ac:dyDescent="0.25">
      <c r="A37" s="615" t="str">
        <f t="shared" si="1"/>
        <v>H</v>
      </c>
      <c r="B37" s="194">
        <f>'Input - Freeways'!$B35</f>
        <v>31</v>
      </c>
      <c r="C37" s="194">
        <f>INDEX('Input - Freeways'!$B$4:$AI$106,MATCH($B37,'Input - Freeways'!$B$4:$B$106,0),MATCH(C$6,'Input - Freeways'!$B$4:$AI$4,0))</f>
        <v>0</v>
      </c>
      <c r="D37" s="194" t="str">
        <f t="shared" si="2"/>
        <v>0</v>
      </c>
      <c r="E37" s="194" t="str">
        <f t="shared" si="2"/>
        <v/>
      </c>
      <c r="F37" s="194" t="str">
        <f t="shared" si="2"/>
        <v/>
      </c>
      <c r="G37" s="194" t="str">
        <f t="shared" si="2"/>
        <v/>
      </c>
      <c r="H37" s="194" t="str">
        <f t="shared" si="2"/>
        <v/>
      </c>
      <c r="J37" s="436">
        <f>'Input - Freeways'!$C35</f>
        <v>0</v>
      </c>
      <c r="K37" s="468">
        <f>'Input - Freeways'!$D35</f>
        <v>0</v>
      </c>
      <c r="L37" s="318">
        <f>'Input - Freeways'!$E35</f>
        <v>0</v>
      </c>
      <c r="M37" s="763">
        <f>'Input - Freeways'!$F35</f>
        <v>0</v>
      </c>
      <c r="N37" s="450" t="str" cm="1">
        <f t="array" ref="N37">_xlfn.SWITCH(fwy_moe_type,"DCM",AVERAGEIFS('VISSIM DCP Outputs'!$D$25:$D$433, 'VISSIM DCP Outputs'!$B$25:$B$433, $E$3,'VISSIM DCP Outputs'!$C$25:$C$433,$C37),"Link Eval","--")</f>
        <v>--</v>
      </c>
      <c r="O37" s="315" t="str" cm="1">
        <f t="array" ref="O37">_xlfn.SWITCH(fwy_moe_type,"DCM",AVERAGEIFS('VISSIM DCP Outputs'!$G$25:$G$433, 'VISSIM DCP Outputs'!$B$25:$B$433, $E$3,'VISSIM DCP Outputs'!$C$25:$C$433,$C37),"Link Eval","--")</f>
        <v>--</v>
      </c>
      <c r="P37" s="780" t="str">
        <f t="shared" si="3"/>
        <v>--</v>
      </c>
      <c r="Q37" s="315" t="str">
        <f t="shared" si="4"/>
        <v>--</v>
      </c>
      <c r="R37" s="437" t="str">
        <f t="shared" si="5"/>
        <v>--</v>
      </c>
      <c r="T37" s="745" t="str">
        <f>IFERROR(AVERAGEIFS('VISSIM Link Segment Outputs'!$M$29:$M$107662, 'VISSIM Link Segment Outputs'!$A$29:$A$107662, "AVG",'VISSIM Link Segment Outputs'!$D$29:$D$107662, D37),"")</f>
        <v/>
      </c>
      <c r="U37" s="745" t="str">
        <f>IFERROR(AVERAGEIFS('VISSIM Link Segment Outputs'!$M$29:$M$107662, 'VISSIM Link Segment Outputs'!$A$29:$A$107662, "AVG",'VISSIM Link Segment Outputs'!$D$29:$D$107662, E37),"")</f>
        <v/>
      </c>
      <c r="V37" s="745" t="str">
        <f>IFERROR(AVERAGEIFS('VISSIM Link Segment Outputs'!$M$29:$M$107662, 'VISSIM Link Segment Outputs'!$A$29:$A$107662, "AVG",'VISSIM Link Segment Outputs'!$D$29:$D$107662, F37),"")</f>
        <v/>
      </c>
      <c r="W37" s="745" t="str">
        <f>IFERROR(AVERAGEIFS('VISSIM Link Segment Outputs'!$M$29:$M$107662, 'VISSIM Link Segment Outputs'!$A$29:$A$107662, "AVG",'VISSIM Link Segment Outputs'!$D$29:$D$107662, G37),"")</f>
        <v/>
      </c>
      <c r="X37" s="745" t="str">
        <f>IFERROR(AVERAGEIFS('VISSIM Link Segment Outputs'!$M$29:$M$107662, 'VISSIM Link Segment Outputs'!$A$29:$A$107662, "AVG",'VISSIM Link Segment Outputs'!$D$29:$D$107662, H37),"")</f>
        <v/>
      </c>
      <c r="Y37" s="509"/>
      <c r="Z37" s="508" t="str">
        <f>IFERROR(AVERAGEIFS('VISSIM Link Segment Outputs'!$I$29:$I$107662, 'VISSIM Link Segment Outputs'!$A$29:$A$107662, "AVG",'VISSIM Link Segment Outputs'!$D$29:$D$107662, D37),"")</f>
        <v/>
      </c>
      <c r="AA37" s="508" t="str">
        <f>IFERROR(AVERAGEIFS('VISSIM Link Segment Outputs'!$I$29:$I$107662, 'VISSIM Link Segment Outputs'!$A$29:$A$107662, "AVG",'VISSIM Link Segment Outputs'!$D$29:$D$107662, E37),"")</f>
        <v/>
      </c>
      <c r="AB37" s="508" t="str">
        <f>IFERROR(AVERAGEIFS('VISSIM Link Segment Outputs'!$I$29:$I$107662, 'VISSIM Link Segment Outputs'!$A$29:$A$107662, "AVG",'VISSIM Link Segment Outputs'!$D$29:$D$107662, F37),"")</f>
        <v/>
      </c>
      <c r="AC37" s="508" t="str">
        <f>IFERROR(AVERAGEIFS('VISSIM Link Segment Outputs'!$I$29:$I$107662, 'VISSIM Link Segment Outputs'!$A$29:$A$107662, "AVG",'VISSIM Link Segment Outputs'!$D$29:$D$107662, G37),"")</f>
        <v/>
      </c>
      <c r="AD37" s="508" t="str">
        <f>IFERROR(AVERAGEIFS('VISSIM Link Segment Outputs'!$I$29:$I$107662, 'VISSIM Link Segment Outputs'!$A$29:$A$107662, "AVG",'VISSIM Link Segment Outputs'!$D$29:$D$107662, H37),"")</f>
        <v/>
      </c>
      <c r="AE37" s="509"/>
      <c r="AF37" s="508" t="str">
        <f>IFERROR(AVERAGEIFS('VISSIM Link Segment Outputs'!$E$29:$E$107662, 'VISSIM Link Segment Outputs'!$A$29:$A$107662, "AVG",'VISSIM Link Segment Outputs'!$D$29:$D$107662, D37),"")</f>
        <v/>
      </c>
      <c r="AG37" s="508" t="str">
        <f>IFERROR(AVERAGEIFS('VISSIM Link Segment Outputs'!$E$29:$E$107662, 'VISSIM Link Segment Outputs'!$A$29:$A$107662, "AVG",'VISSIM Link Segment Outputs'!$D$29:$D$107662, E37),"")</f>
        <v/>
      </c>
      <c r="AH37" s="508" t="str">
        <f>IFERROR(AVERAGEIFS('VISSIM Link Segment Outputs'!$E$29:$E$107662, 'VISSIM Link Segment Outputs'!$A$29:$A$107662, "AVG",'VISSIM Link Segment Outputs'!$D$29:$D$107662, F37),"")</f>
        <v/>
      </c>
      <c r="AI37" s="508" t="str">
        <f>IFERROR(AVERAGEIFS('VISSIM Link Segment Outputs'!$E$29:$E$107662, 'VISSIM Link Segment Outputs'!$A$29:$A$107662, "AVG",'VISSIM Link Segment Outputs'!$D$29:$D$107662, G37),"")</f>
        <v/>
      </c>
      <c r="AJ37" s="508" t="str">
        <f>IFERROR(AVERAGEIFS('VISSIM Link Segment Outputs'!$E$29:$E$107662, 'VISSIM Link Segment Outputs'!$A$29:$A$107662, "AVG",'VISSIM Link Segment Outputs'!$D$29:$D$107662, H37),"")</f>
        <v/>
      </c>
      <c r="AL37" s="745">
        <f>IFERROR(SUMIFS('VISSIM Link Segment Outputs'!$Q$29:$Q$107662, 'VISSIM Link Segment Outputs'!$A$29:$A$107662, "AVG",'VISSIM Link Segment Outputs'!$D$29:$D$107662, D37),"")</f>
        <v>0</v>
      </c>
      <c r="AM37" s="745">
        <f>IFERROR(SUMIFS('VISSIM Link Segment Outputs'!$Q$29:$Q$107662, 'VISSIM Link Segment Outputs'!$A$29:$A$107662, "AVG",'VISSIM Link Segment Outputs'!$D$29:$D$107662, E37),"")</f>
        <v>0</v>
      </c>
      <c r="AN37" s="745">
        <f>IFERROR(SUMIFS('VISSIM Link Segment Outputs'!$Q$29:$Q$107662, 'VISSIM Link Segment Outputs'!$A$29:$A$107662, "AVG",'VISSIM Link Segment Outputs'!$D$29:$D$107662, F37),"")</f>
        <v>0</v>
      </c>
      <c r="AO37" s="745">
        <f>IFERROR(SUMIFS('VISSIM Link Segment Outputs'!$Q$29:$Q$107662, 'VISSIM Link Segment Outputs'!$A$29:$A$107662, "AVG",'VISSIM Link Segment Outputs'!$D$29:$D$107662, G37),"")</f>
        <v>0</v>
      </c>
      <c r="AP37" s="745">
        <f>IFERROR(SUMIFS('VISSIM Link Segment Outputs'!$Q$29:$Q$107662, 'VISSIM Link Segment Outputs'!$A$29:$A$107662, "AVG",'VISSIM Link Segment Outputs'!$D$29:$D$107662, H37),"")</f>
        <v>0</v>
      </c>
      <c r="AR37" s="743" t="str">
        <f>IFERROR(AVERAGEIFS('VISSIM Link Segment Outputs'!$R$29:$R$107662, 'VISSIM Link Segment Outputs'!$A$29:$A$107662, "AVG",'VISSIM Link Segment Outputs'!$D$29:$D$107662, D37),"")</f>
        <v/>
      </c>
    </row>
    <row r="38" spans="1:44" x14ac:dyDescent="0.25">
      <c r="A38" s="615" t="str">
        <f t="shared" si="1"/>
        <v>H</v>
      </c>
      <c r="B38" s="194">
        <f>'Input - Freeways'!$B36</f>
        <v>32</v>
      </c>
      <c r="C38" s="194">
        <f>INDEX('Input - Freeways'!$B$4:$AI$106,MATCH($B38,'Input - Freeways'!$B$4:$B$106,0),MATCH(C$6,'Input - Freeways'!$B$4:$AI$4,0))</f>
        <v>0</v>
      </c>
      <c r="D38" s="194" t="str">
        <f t="shared" si="2"/>
        <v>0</v>
      </c>
      <c r="E38" s="194" t="str">
        <f t="shared" si="2"/>
        <v/>
      </c>
      <c r="F38" s="194" t="str">
        <f t="shared" si="2"/>
        <v/>
      </c>
      <c r="G38" s="194" t="str">
        <f t="shared" si="2"/>
        <v/>
      </c>
      <c r="H38" s="194" t="str">
        <f t="shared" si="2"/>
        <v/>
      </c>
      <c r="J38" s="436">
        <f>'Input - Freeways'!$C36</f>
        <v>0</v>
      </c>
      <c r="K38" s="468">
        <f>'Input - Freeways'!$D36</f>
        <v>0</v>
      </c>
      <c r="L38" s="318">
        <f>'Input - Freeways'!$E36</f>
        <v>0</v>
      </c>
      <c r="M38" s="763">
        <f>'Input - Freeways'!$F36</f>
        <v>0</v>
      </c>
      <c r="N38" s="450" t="str" cm="1">
        <f t="array" ref="N38">_xlfn.SWITCH(fwy_moe_type,"DCM",AVERAGEIFS('VISSIM DCP Outputs'!$D$25:$D$433, 'VISSIM DCP Outputs'!$B$25:$B$433, $E$3,'VISSIM DCP Outputs'!$C$25:$C$433,$C38),"Link Eval","--")</f>
        <v>--</v>
      </c>
      <c r="O38" s="315" t="str" cm="1">
        <f t="array" ref="O38">_xlfn.SWITCH(fwy_moe_type,"DCM",AVERAGEIFS('VISSIM DCP Outputs'!$G$25:$G$433, 'VISSIM DCP Outputs'!$B$25:$B$433, $E$3,'VISSIM DCP Outputs'!$C$25:$C$433,$C38),"Link Eval","--")</f>
        <v>--</v>
      </c>
      <c r="P38" s="780" t="str">
        <f t="shared" si="3"/>
        <v>--</v>
      </c>
      <c r="Q38" s="315" t="str">
        <f t="shared" si="4"/>
        <v>--</v>
      </c>
      <c r="R38" s="437" t="str">
        <f t="shared" si="5"/>
        <v>--</v>
      </c>
      <c r="T38" s="745" t="str">
        <f>IFERROR(AVERAGEIFS('VISSIM Link Segment Outputs'!$M$29:$M$107662, 'VISSIM Link Segment Outputs'!$A$29:$A$107662, "AVG",'VISSIM Link Segment Outputs'!$D$29:$D$107662, D38),"")</f>
        <v/>
      </c>
      <c r="U38" s="745" t="str">
        <f>IFERROR(AVERAGEIFS('VISSIM Link Segment Outputs'!$M$29:$M$107662, 'VISSIM Link Segment Outputs'!$A$29:$A$107662, "AVG",'VISSIM Link Segment Outputs'!$D$29:$D$107662, E38),"")</f>
        <v/>
      </c>
      <c r="V38" s="745" t="str">
        <f>IFERROR(AVERAGEIFS('VISSIM Link Segment Outputs'!$M$29:$M$107662, 'VISSIM Link Segment Outputs'!$A$29:$A$107662, "AVG",'VISSIM Link Segment Outputs'!$D$29:$D$107662, F38),"")</f>
        <v/>
      </c>
      <c r="W38" s="745" t="str">
        <f>IFERROR(AVERAGEIFS('VISSIM Link Segment Outputs'!$M$29:$M$107662, 'VISSIM Link Segment Outputs'!$A$29:$A$107662, "AVG",'VISSIM Link Segment Outputs'!$D$29:$D$107662, G38),"")</f>
        <v/>
      </c>
      <c r="X38" s="745" t="str">
        <f>IFERROR(AVERAGEIFS('VISSIM Link Segment Outputs'!$M$29:$M$107662, 'VISSIM Link Segment Outputs'!$A$29:$A$107662, "AVG",'VISSIM Link Segment Outputs'!$D$29:$D$107662, H38),"")</f>
        <v/>
      </c>
      <c r="Y38" s="509"/>
      <c r="Z38" s="508" t="str">
        <f>IFERROR(AVERAGEIFS('VISSIM Link Segment Outputs'!$I$29:$I$107662, 'VISSIM Link Segment Outputs'!$A$29:$A$107662, "AVG",'VISSIM Link Segment Outputs'!$D$29:$D$107662, D38),"")</f>
        <v/>
      </c>
      <c r="AA38" s="508" t="str">
        <f>IFERROR(AVERAGEIFS('VISSIM Link Segment Outputs'!$I$29:$I$107662, 'VISSIM Link Segment Outputs'!$A$29:$A$107662, "AVG",'VISSIM Link Segment Outputs'!$D$29:$D$107662, E38),"")</f>
        <v/>
      </c>
      <c r="AB38" s="508" t="str">
        <f>IFERROR(AVERAGEIFS('VISSIM Link Segment Outputs'!$I$29:$I$107662, 'VISSIM Link Segment Outputs'!$A$29:$A$107662, "AVG",'VISSIM Link Segment Outputs'!$D$29:$D$107662, F38),"")</f>
        <v/>
      </c>
      <c r="AC38" s="508" t="str">
        <f>IFERROR(AVERAGEIFS('VISSIM Link Segment Outputs'!$I$29:$I$107662, 'VISSIM Link Segment Outputs'!$A$29:$A$107662, "AVG",'VISSIM Link Segment Outputs'!$D$29:$D$107662, G38),"")</f>
        <v/>
      </c>
      <c r="AD38" s="508" t="str">
        <f>IFERROR(AVERAGEIFS('VISSIM Link Segment Outputs'!$I$29:$I$107662, 'VISSIM Link Segment Outputs'!$A$29:$A$107662, "AVG",'VISSIM Link Segment Outputs'!$D$29:$D$107662, H38),"")</f>
        <v/>
      </c>
      <c r="AE38" s="509"/>
      <c r="AF38" s="508" t="str">
        <f>IFERROR(AVERAGEIFS('VISSIM Link Segment Outputs'!$E$29:$E$107662, 'VISSIM Link Segment Outputs'!$A$29:$A$107662, "AVG",'VISSIM Link Segment Outputs'!$D$29:$D$107662, D38),"")</f>
        <v/>
      </c>
      <c r="AG38" s="508" t="str">
        <f>IFERROR(AVERAGEIFS('VISSIM Link Segment Outputs'!$E$29:$E$107662, 'VISSIM Link Segment Outputs'!$A$29:$A$107662, "AVG",'VISSIM Link Segment Outputs'!$D$29:$D$107662, E38),"")</f>
        <v/>
      </c>
      <c r="AH38" s="508" t="str">
        <f>IFERROR(AVERAGEIFS('VISSIM Link Segment Outputs'!$E$29:$E$107662, 'VISSIM Link Segment Outputs'!$A$29:$A$107662, "AVG",'VISSIM Link Segment Outputs'!$D$29:$D$107662, F38),"")</f>
        <v/>
      </c>
      <c r="AI38" s="508" t="str">
        <f>IFERROR(AVERAGEIFS('VISSIM Link Segment Outputs'!$E$29:$E$107662, 'VISSIM Link Segment Outputs'!$A$29:$A$107662, "AVG",'VISSIM Link Segment Outputs'!$D$29:$D$107662, G38),"")</f>
        <v/>
      </c>
      <c r="AJ38" s="508" t="str">
        <f>IFERROR(AVERAGEIFS('VISSIM Link Segment Outputs'!$E$29:$E$107662, 'VISSIM Link Segment Outputs'!$A$29:$A$107662, "AVG",'VISSIM Link Segment Outputs'!$D$29:$D$107662, H38),"")</f>
        <v/>
      </c>
      <c r="AL38" s="745">
        <f>IFERROR(SUMIFS('VISSIM Link Segment Outputs'!$Q$29:$Q$107662, 'VISSIM Link Segment Outputs'!$A$29:$A$107662, "AVG",'VISSIM Link Segment Outputs'!$D$29:$D$107662, D38),"")</f>
        <v>0</v>
      </c>
      <c r="AM38" s="745">
        <f>IFERROR(SUMIFS('VISSIM Link Segment Outputs'!$Q$29:$Q$107662, 'VISSIM Link Segment Outputs'!$A$29:$A$107662, "AVG",'VISSIM Link Segment Outputs'!$D$29:$D$107662, E38),"")</f>
        <v>0</v>
      </c>
      <c r="AN38" s="745">
        <f>IFERROR(SUMIFS('VISSIM Link Segment Outputs'!$Q$29:$Q$107662, 'VISSIM Link Segment Outputs'!$A$29:$A$107662, "AVG",'VISSIM Link Segment Outputs'!$D$29:$D$107662, F38),"")</f>
        <v>0</v>
      </c>
      <c r="AO38" s="745">
        <f>IFERROR(SUMIFS('VISSIM Link Segment Outputs'!$Q$29:$Q$107662, 'VISSIM Link Segment Outputs'!$A$29:$A$107662, "AVG",'VISSIM Link Segment Outputs'!$D$29:$D$107662, G38),"")</f>
        <v>0</v>
      </c>
      <c r="AP38" s="745">
        <f>IFERROR(SUMIFS('VISSIM Link Segment Outputs'!$Q$29:$Q$107662, 'VISSIM Link Segment Outputs'!$A$29:$A$107662, "AVG",'VISSIM Link Segment Outputs'!$D$29:$D$107662, H38),"")</f>
        <v>0</v>
      </c>
      <c r="AR38" s="743" t="str">
        <f>IFERROR(AVERAGEIFS('VISSIM Link Segment Outputs'!$R$29:$R$107662, 'VISSIM Link Segment Outputs'!$A$29:$A$107662, "AVG",'VISSIM Link Segment Outputs'!$D$29:$D$107662, D38),"")</f>
        <v/>
      </c>
    </row>
    <row r="39" spans="1:44" x14ac:dyDescent="0.25">
      <c r="A39" s="615" t="str">
        <f t="shared" si="1"/>
        <v>H</v>
      </c>
      <c r="B39" s="194">
        <f>'Input - Freeways'!$B37</f>
        <v>33</v>
      </c>
      <c r="C39" s="194">
        <f>INDEX('Input - Freeways'!$B$4:$AI$106,MATCH($B39,'Input - Freeways'!$B$4:$B$106,0),MATCH(C$6,'Input - Freeways'!$B$4:$AI$4,0))</f>
        <v>0</v>
      </c>
      <c r="D39" s="194" t="str">
        <f t="shared" si="2"/>
        <v>0</v>
      </c>
      <c r="E39" s="194" t="str">
        <f t="shared" si="2"/>
        <v/>
      </c>
      <c r="F39" s="194" t="str">
        <f t="shared" si="2"/>
        <v/>
      </c>
      <c r="G39" s="194" t="str">
        <f t="shared" si="2"/>
        <v/>
      </c>
      <c r="H39" s="194" t="str">
        <f t="shared" si="2"/>
        <v/>
      </c>
      <c r="J39" s="436">
        <f>'Input - Freeways'!$C37</f>
        <v>0</v>
      </c>
      <c r="K39" s="468">
        <f>'Input - Freeways'!$D37</f>
        <v>0</v>
      </c>
      <c r="L39" s="318">
        <f>'Input - Freeways'!$E37</f>
        <v>0</v>
      </c>
      <c r="M39" s="763">
        <f>'Input - Freeways'!$F37</f>
        <v>0</v>
      </c>
      <c r="N39" s="450" t="str" cm="1">
        <f t="array" ref="N39">_xlfn.SWITCH(fwy_moe_type,"DCM",AVERAGEIFS('VISSIM DCP Outputs'!$D$25:$D$433, 'VISSIM DCP Outputs'!$B$25:$B$433, $E$3,'VISSIM DCP Outputs'!$C$25:$C$433,$C39),"Link Eval","--")</f>
        <v>--</v>
      </c>
      <c r="O39" s="315" t="str" cm="1">
        <f t="array" ref="O39">_xlfn.SWITCH(fwy_moe_type,"DCM",AVERAGEIFS('VISSIM DCP Outputs'!$G$25:$G$433, 'VISSIM DCP Outputs'!$B$25:$B$433, $E$3,'VISSIM DCP Outputs'!$C$25:$C$433,$C39),"Link Eval","--")</f>
        <v>--</v>
      </c>
      <c r="P39" s="780" t="str">
        <f t="shared" si="3"/>
        <v>--</v>
      </c>
      <c r="Q39" s="315" t="str">
        <f t="shared" si="4"/>
        <v>--</v>
      </c>
      <c r="R39" s="437" t="str">
        <f t="shared" si="5"/>
        <v>--</v>
      </c>
      <c r="T39" s="745" t="str">
        <f>IFERROR(AVERAGEIFS('VISSIM Link Segment Outputs'!$M$29:$M$107662, 'VISSIM Link Segment Outputs'!$A$29:$A$107662, "AVG",'VISSIM Link Segment Outputs'!$D$29:$D$107662, D39),"")</f>
        <v/>
      </c>
      <c r="U39" s="745" t="str">
        <f>IFERROR(AVERAGEIFS('VISSIM Link Segment Outputs'!$M$29:$M$107662, 'VISSIM Link Segment Outputs'!$A$29:$A$107662, "AVG",'VISSIM Link Segment Outputs'!$D$29:$D$107662, E39),"")</f>
        <v/>
      </c>
      <c r="V39" s="745" t="str">
        <f>IFERROR(AVERAGEIFS('VISSIM Link Segment Outputs'!$M$29:$M$107662, 'VISSIM Link Segment Outputs'!$A$29:$A$107662, "AVG",'VISSIM Link Segment Outputs'!$D$29:$D$107662, F39),"")</f>
        <v/>
      </c>
      <c r="W39" s="745" t="str">
        <f>IFERROR(AVERAGEIFS('VISSIM Link Segment Outputs'!$M$29:$M$107662, 'VISSIM Link Segment Outputs'!$A$29:$A$107662, "AVG",'VISSIM Link Segment Outputs'!$D$29:$D$107662, G39),"")</f>
        <v/>
      </c>
      <c r="X39" s="745" t="str">
        <f>IFERROR(AVERAGEIFS('VISSIM Link Segment Outputs'!$M$29:$M$107662, 'VISSIM Link Segment Outputs'!$A$29:$A$107662, "AVG",'VISSIM Link Segment Outputs'!$D$29:$D$107662, H39),"")</f>
        <v/>
      </c>
      <c r="Y39" s="509"/>
      <c r="Z39" s="508" t="str">
        <f>IFERROR(AVERAGEIFS('VISSIM Link Segment Outputs'!$I$29:$I$107662, 'VISSIM Link Segment Outputs'!$A$29:$A$107662, "AVG",'VISSIM Link Segment Outputs'!$D$29:$D$107662, D39),"")</f>
        <v/>
      </c>
      <c r="AA39" s="508" t="str">
        <f>IFERROR(AVERAGEIFS('VISSIM Link Segment Outputs'!$I$29:$I$107662, 'VISSIM Link Segment Outputs'!$A$29:$A$107662, "AVG",'VISSIM Link Segment Outputs'!$D$29:$D$107662, E39),"")</f>
        <v/>
      </c>
      <c r="AB39" s="508" t="str">
        <f>IFERROR(AVERAGEIFS('VISSIM Link Segment Outputs'!$I$29:$I$107662, 'VISSIM Link Segment Outputs'!$A$29:$A$107662, "AVG",'VISSIM Link Segment Outputs'!$D$29:$D$107662, F39),"")</f>
        <v/>
      </c>
      <c r="AC39" s="508" t="str">
        <f>IFERROR(AVERAGEIFS('VISSIM Link Segment Outputs'!$I$29:$I$107662, 'VISSIM Link Segment Outputs'!$A$29:$A$107662, "AVG",'VISSIM Link Segment Outputs'!$D$29:$D$107662, G39),"")</f>
        <v/>
      </c>
      <c r="AD39" s="508" t="str">
        <f>IFERROR(AVERAGEIFS('VISSIM Link Segment Outputs'!$I$29:$I$107662, 'VISSIM Link Segment Outputs'!$A$29:$A$107662, "AVG",'VISSIM Link Segment Outputs'!$D$29:$D$107662, H39),"")</f>
        <v/>
      </c>
      <c r="AE39" s="509"/>
      <c r="AF39" s="508" t="str">
        <f>IFERROR(AVERAGEIFS('VISSIM Link Segment Outputs'!$E$29:$E$107662, 'VISSIM Link Segment Outputs'!$A$29:$A$107662, "AVG",'VISSIM Link Segment Outputs'!$D$29:$D$107662, D39),"")</f>
        <v/>
      </c>
      <c r="AG39" s="508" t="str">
        <f>IFERROR(AVERAGEIFS('VISSIM Link Segment Outputs'!$E$29:$E$107662, 'VISSIM Link Segment Outputs'!$A$29:$A$107662, "AVG",'VISSIM Link Segment Outputs'!$D$29:$D$107662, E39),"")</f>
        <v/>
      </c>
      <c r="AH39" s="508" t="str">
        <f>IFERROR(AVERAGEIFS('VISSIM Link Segment Outputs'!$E$29:$E$107662, 'VISSIM Link Segment Outputs'!$A$29:$A$107662, "AVG",'VISSIM Link Segment Outputs'!$D$29:$D$107662, F39),"")</f>
        <v/>
      </c>
      <c r="AI39" s="508" t="str">
        <f>IFERROR(AVERAGEIFS('VISSIM Link Segment Outputs'!$E$29:$E$107662, 'VISSIM Link Segment Outputs'!$A$29:$A$107662, "AVG",'VISSIM Link Segment Outputs'!$D$29:$D$107662, G39),"")</f>
        <v/>
      </c>
      <c r="AJ39" s="508" t="str">
        <f>IFERROR(AVERAGEIFS('VISSIM Link Segment Outputs'!$E$29:$E$107662, 'VISSIM Link Segment Outputs'!$A$29:$A$107662, "AVG",'VISSIM Link Segment Outputs'!$D$29:$D$107662, H39),"")</f>
        <v/>
      </c>
      <c r="AL39" s="745">
        <f>IFERROR(SUMIFS('VISSIM Link Segment Outputs'!$Q$29:$Q$107662, 'VISSIM Link Segment Outputs'!$A$29:$A$107662, "AVG",'VISSIM Link Segment Outputs'!$D$29:$D$107662, D39),"")</f>
        <v>0</v>
      </c>
      <c r="AM39" s="745">
        <f>IFERROR(SUMIFS('VISSIM Link Segment Outputs'!$Q$29:$Q$107662, 'VISSIM Link Segment Outputs'!$A$29:$A$107662, "AVG",'VISSIM Link Segment Outputs'!$D$29:$D$107662, E39),"")</f>
        <v>0</v>
      </c>
      <c r="AN39" s="745">
        <f>IFERROR(SUMIFS('VISSIM Link Segment Outputs'!$Q$29:$Q$107662, 'VISSIM Link Segment Outputs'!$A$29:$A$107662, "AVG",'VISSIM Link Segment Outputs'!$D$29:$D$107662, F39),"")</f>
        <v>0</v>
      </c>
      <c r="AO39" s="745">
        <f>IFERROR(SUMIFS('VISSIM Link Segment Outputs'!$Q$29:$Q$107662, 'VISSIM Link Segment Outputs'!$A$29:$A$107662, "AVG",'VISSIM Link Segment Outputs'!$D$29:$D$107662, G39),"")</f>
        <v>0</v>
      </c>
      <c r="AP39" s="745">
        <f>IFERROR(SUMIFS('VISSIM Link Segment Outputs'!$Q$29:$Q$107662, 'VISSIM Link Segment Outputs'!$A$29:$A$107662, "AVG",'VISSIM Link Segment Outputs'!$D$29:$D$107662, H39),"")</f>
        <v>0</v>
      </c>
      <c r="AR39" s="743" t="str">
        <f>IFERROR(AVERAGEIFS('VISSIM Link Segment Outputs'!$R$29:$R$107662, 'VISSIM Link Segment Outputs'!$A$29:$A$107662, "AVG",'VISSIM Link Segment Outputs'!$D$29:$D$107662, D39),"")</f>
        <v/>
      </c>
    </row>
    <row r="40" spans="1:44" x14ac:dyDescent="0.25">
      <c r="A40" s="615" t="str">
        <f t="shared" si="1"/>
        <v>H</v>
      </c>
      <c r="B40" s="194">
        <f>'Input - Freeways'!$B38</f>
        <v>34</v>
      </c>
      <c r="C40" s="194">
        <f>INDEX('Input - Freeways'!$B$4:$AI$106,MATCH($B40,'Input - Freeways'!$B$4:$B$106,0),MATCH(C$6,'Input - Freeways'!$B$4:$AI$4,0))</f>
        <v>0</v>
      </c>
      <c r="D40" s="194" t="str">
        <f t="shared" si="2"/>
        <v>0</v>
      </c>
      <c r="E40" s="194" t="str">
        <f t="shared" si="2"/>
        <v/>
      </c>
      <c r="F40" s="194" t="str">
        <f t="shared" si="2"/>
        <v/>
      </c>
      <c r="G40" s="194" t="str">
        <f t="shared" si="2"/>
        <v/>
      </c>
      <c r="H40" s="194" t="str">
        <f t="shared" si="2"/>
        <v/>
      </c>
      <c r="J40" s="436">
        <f>'Input - Freeways'!$C38</f>
        <v>0</v>
      </c>
      <c r="K40" s="468">
        <f>'Input - Freeways'!$D38</f>
        <v>0</v>
      </c>
      <c r="L40" s="318">
        <f>'Input - Freeways'!$E38</f>
        <v>0</v>
      </c>
      <c r="M40" s="763">
        <f>'Input - Freeways'!$F38</f>
        <v>0</v>
      </c>
      <c r="N40" s="450" t="str" cm="1">
        <f t="array" ref="N40">_xlfn.SWITCH(fwy_moe_type,"DCM",AVERAGEIFS('VISSIM DCP Outputs'!$D$25:$D$433, 'VISSIM DCP Outputs'!$B$25:$B$433, $E$3,'VISSIM DCP Outputs'!$C$25:$C$433,$C40),"Link Eval","--")</f>
        <v>--</v>
      </c>
      <c r="O40" s="315" t="str" cm="1">
        <f t="array" ref="O40">_xlfn.SWITCH(fwy_moe_type,"DCM",AVERAGEIFS('VISSIM DCP Outputs'!$G$25:$G$433, 'VISSIM DCP Outputs'!$B$25:$B$433, $E$3,'VISSIM DCP Outputs'!$C$25:$C$433,$C40),"Link Eval","--")</f>
        <v>--</v>
      </c>
      <c r="P40" s="780" t="str">
        <f t="shared" si="3"/>
        <v>--</v>
      </c>
      <c r="Q40" s="315" t="str">
        <f t="shared" si="4"/>
        <v>--</v>
      </c>
      <c r="R40" s="437" t="str">
        <f t="shared" si="5"/>
        <v>--</v>
      </c>
      <c r="T40" s="745" t="str">
        <f>IFERROR(AVERAGEIFS('VISSIM Link Segment Outputs'!$M$29:$M$107662, 'VISSIM Link Segment Outputs'!$A$29:$A$107662, "AVG",'VISSIM Link Segment Outputs'!$D$29:$D$107662, D40),"")</f>
        <v/>
      </c>
      <c r="U40" s="745" t="str">
        <f>IFERROR(AVERAGEIFS('VISSIM Link Segment Outputs'!$M$29:$M$107662, 'VISSIM Link Segment Outputs'!$A$29:$A$107662, "AVG",'VISSIM Link Segment Outputs'!$D$29:$D$107662, E40),"")</f>
        <v/>
      </c>
      <c r="V40" s="745" t="str">
        <f>IFERROR(AVERAGEIFS('VISSIM Link Segment Outputs'!$M$29:$M$107662, 'VISSIM Link Segment Outputs'!$A$29:$A$107662, "AVG",'VISSIM Link Segment Outputs'!$D$29:$D$107662, F40),"")</f>
        <v/>
      </c>
      <c r="W40" s="745" t="str">
        <f>IFERROR(AVERAGEIFS('VISSIM Link Segment Outputs'!$M$29:$M$107662, 'VISSIM Link Segment Outputs'!$A$29:$A$107662, "AVG",'VISSIM Link Segment Outputs'!$D$29:$D$107662, G40),"")</f>
        <v/>
      </c>
      <c r="X40" s="745" t="str">
        <f>IFERROR(AVERAGEIFS('VISSIM Link Segment Outputs'!$M$29:$M$107662, 'VISSIM Link Segment Outputs'!$A$29:$A$107662, "AVG",'VISSIM Link Segment Outputs'!$D$29:$D$107662, H40),"")</f>
        <v/>
      </c>
      <c r="Y40" s="509"/>
      <c r="Z40" s="508" t="str">
        <f>IFERROR(AVERAGEIFS('VISSIM Link Segment Outputs'!$I$29:$I$107662, 'VISSIM Link Segment Outputs'!$A$29:$A$107662, "AVG",'VISSIM Link Segment Outputs'!$D$29:$D$107662, D40),"")</f>
        <v/>
      </c>
      <c r="AA40" s="508" t="str">
        <f>IFERROR(AVERAGEIFS('VISSIM Link Segment Outputs'!$I$29:$I$107662, 'VISSIM Link Segment Outputs'!$A$29:$A$107662, "AVG",'VISSIM Link Segment Outputs'!$D$29:$D$107662, E40),"")</f>
        <v/>
      </c>
      <c r="AB40" s="508" t="str">
        <f>IFERROR(AVERAGEIFS('VISSIM Link Segment Outputs'!$I$29:$I$107662, 'VISSIM Link Segment Outputs'!$A$29:$A$107662, "AVG",'VISSIM Link Segment Outputs'!$D$29:$D$107662, F40),"")</f>
        <v/>
      </c>
      <c r="AC40" s="508" t="str">
        <f>IFERROR(AVERAGEIFS('VISSIM Link Segment Outputs'!$I$29:$I$107662, 'VISSIM Link Segment Outputs'!$A$29:$A$107662, "AVG",'VISSIM Link Segment Outputs'!$D$29:$D$107662, G40),"")</f>
        <v/>
      </c>
      <c r="AD40" s="508" t="str">
        <f>IFERROR(AVERAGEIFS('VISSIM Link Segment Outputs'!$I$29:$I$107662, 'VISSIM Link Segment Outputs'!$A$29:$A$107662, "AVG",'VISSIM Link Segment Outputs'!$D$29:$D$107662, H40),"")</f>
        <v/>
      </c>
      <c r="AE40" s="509"/>
      <c r="AF40" s="508" t="str">
        <f>IFERROR(AVERAGEIFS('VISSIM Link Segment Outputs'!$E$29:$E$107662, 'VISSIM Link Segment Outputs'!$A$29:$A$107662, "AVG",'VISSIM Link Segment Outputs'!$D$29:$D$107662, D40),"")</f>
        <v/>
      </c>
      <c r="AG40" s="508" t="str">
        <f>IFERROR(AVERAGEIFS('VISSIM Link Segment Outputs'!$E$29:$E$107662, 'VISSIM Link Segment Outputs'!$A$29:$A$107662, "AVG",'VISSIM Link Segment Outputs'!$D$29:$D$107662, E40),"")</f>
        <v/>
      </c>
      <c r="AH40" s="508" t="str">
        <f>IFERROR(AVERAGEIFS('VISSIM Link Segment Outputs'!$E$29:$E$107662, 'VISSIM Link Segment Outputs'!$A$29:$A$107662, "AVG",'VISSIM Link Segment Outputs'!$D$29:$D$107662, F40),"")</f>
        <v/>
      </c>
      <c r="AI40" s="508" t="str">
        <f>IFERROR(AVERAGEIFS('VISSIM Link Segment Outputs'!$E$29:$E$107662, 'VISSIM Link Segment Outputs'!$A$29:$A$107662, "AVG",'VISSIM Link Segment Outputs'!$D$29:$D$107662, G40),"")</f>
        <v/>
      </c>
      <c r="AJ40" s="508" t="str">
        <f>IFERROR(AVERAGEIFS('VISSIM Link Segment Outputs'!$E$29:$E$107662, 'VISSIM Link Segment Outputs'!$A$29:$A$107662, "AVG",'VISSIM Link Segment Outputs'!$D$29:$D$107662, H40),"")</f>
        <v/>
      </c>
      <c r="AL40" s="745">
        <f>IFERROR(SUMIFS('VISSIM Link Segment Outputs'!$Q$29:$Q$107662, 'VISSIM Link Segment Outputs'!$A$29:$A$107662, "AVG",'VISSIM Link Segment Outputs'!$D$29:$D$107662, D40),"")</f>
        <v>0</v>
      </c>
      <c r="AM40" s="745">
        <f>IFERROR(SUMIFS('VISSIM Link Segment Outputs'!$Q$29:$Q$107662, 'VISSIM Link Segment Outputs'!$A$29:$A$107662, "AVG",'VISSIM Link Segment Outputs'!$D$29:$D$107662, E40),"")</f>
        <v>0</v>
      </c>
      <c r="AN40" s="745">
        <f>IFERROR(SUMIFS('VISSIM Link Segment Outputs'!$Q$29:$Q$107662, 'VISSIM Link Segment Outputs'!$A$29:$A$107662, "AVG",'VISSIM Link Segment Outputs'!$D$29:$D$107662, F40),"")</f>
        <v>0</v>
      </c>
      <c r="AO40" s="745">
        <f>IFERROR(SUMIFS('VISSIM Link Segment Outputs'!$Q$29:$Q$107662, 'VISSIM Link Segment Outputs'!$A$29:$A$107662, "AVG",'VISSIM Link Segment Outputs'!$D$29:$D$107662, G40),"")</f>
        <v>0</v>
      </c>
      <c r="AP40" s="745">
        <f>IFERROR(SUMIFS('VISSIM Link Segment Outputs'!$Q$29:$Q$107662, 'VISSIM Link Segment Outputs'!$A$29:$A$107662, "AVG",'VISSIM Link Segment Outputs'!$D$29:$D$107662, H40),"")</f>
        <v>0</v>
      </c>
      <c r="AR40" s="743" t="str">
        <f>IFERROR(AVERAGEIFS('VISSIM Link Segment Outputs'!$R$29:$R$107662, 'VISSIM Link Segment Outputs'!$A$29:$A$107662, "AVG",'VISSIM Link Segment Outputs'!$D$29:$D$107662, D40),"")</f>
        <v/>
      </c>
    </row>
    <row r="41" spans="1:44" x14ac:dyDescent="0.25">
      <c r="A41" s="615" t="str">
        <f t="shared" si="1"/>
        <v>H</v>
      </c>
      <c r="B41" s="194">
        <f>'Input - Freeways'!$B39</f>
        <v>35</v>
      </c>
      <c r="C41" s="194">
        <f>INDEX('Input - Freeways'!$B$4:$AI$106,MATCH($B41,'Input - Freeways'!$B$4:$B$106,0),MATCH(C$6,'Input - Freeways'!$B$4:$AI$4,0))</f>
        <v>0</v>
      </c>
      <c r="D41" s="194" t="str">
        <f t="shared" si="2"/>
        <v>0</v>
      </c>
      <c r="E41" s="194" t="str">
        <f t="shared" si="2"/>
        <v/>
      </c>
      <c r="F41" s="194" t="str">
        <f t="shared" si="2"/>
        <v/>
      </c>
      <c r="G41" s="194" t="str">
        <f t="shared" si="2"/>
        <v/>
      </c>
      <c r="H41" s="194" t="str">
        <f t="shared" si="2"/>
        <v/>
      </c>
      <c r="J41" s="436">
        <f>'Input - Freeways'!$C39</f>
        <v>0</v>
      </c>
      <c r="K41" s="468">
        <f>'Input - Freeways'!$D39</f>
        <v>0</v>
      </c>
      <c r="L41" s="318">
        <f>'Input - Freeways'!$E39</f>
        <v>0</v>
      </c>
      <c r="M41" s="763">
        <f>'Input - Freeways'!$F39</f>
        <v>0</v>
      </c>
      <c r="N41" s="450" t="str" cm="1">
        <f t="array" ref="N41">_xlfn.SWITCH(fwy_moe_type,"DCM",AVERAGEIFS('VISSIM DCP Outputs'!$D$25:$D$433, 'VISSIM DCP Outputs'!$B$25:$B$433, $E$3,'VISSIM DCP Outputs'!$C$25:$C$433,$C41),"Link Eval","--")</f>
        <v>--</v>
      </c>
      <c r="O41" s="315" t="str" cm="1">
        <f t="array" ref="O41">_xlfn.SWITCH(fwy_moe_type,"DCM",AVERAGEIFS('VISSIM DCP Outputs'!$G$25:$G$433, 'VISSIM DCP Outputs'!$B$25:$B$433, $E$3,'VISSIM DCP Outputs'!$C$25:$C$433,$C41),"Link Eval","--")</f>
        <v>--</v>
      </c>
      <c r="P41" s="780" t="str">
        <f t="shared" si="3"/>
        <v>--</v>
      </c>
      <c r="Q41" s="315" t="str">
        <f t="shared" si="4"/>
        <v>--</v>
      </c>
      <c r="R41" s="437" t="str">
        <f t="shared" si="5"/>
        <v>--</v>
      </c>
      <c r="T41" s="745" t="str">
        <f>IFERROR(AVERAGEIFS('VISSIM Link Segment Outputs'!$M$29:$M$107662, 'VISSIM Link Segment Outputs'!$A$29:$A$107662, "AVG",'VISSIM Link Segment Outputs'!$D$29:$D$107662, D41),"")</f>
        <v/>
      </c>
      <c r="U41" s="745" t="str">
        <f>IFERROR(AVERAGEIFS('VISSIM Link Segment Outputs'!$M$29:$M$107662, 'VISSIM Link Segment Outputs'!$A$29:$A$107662, "AVG",'VISSIM Link Segment Outputs'!$D$29:$D$107662, E41),"")</f>
        <v/>
      </c>
      <c r="V41" s="745" t="str">
        <f>IFERROR(AVERAGEIFS('VISSIM Link Segment Outputs'!$M$29:$M$107662, 'VISSIM Link Segment Outputs'!$A$29:$A$107662, "AVG",'VISSIM Link Segment Outputs'!$D$29:$D$107662, F41),"")</f>
        <v/>
      </c>
      <c r="W41" s="745" t="str">
        <f>IFERROR(AVERAGEIFS('VISSIM Link Segment Outputs'!$M$29:$M$107662, 'VISSIM Link Segment Outputs'!$A$29:$A$107662, "AVG",'VISSIM Link Segment Outputs'!$D$29:$D$107662, G41),"")</f>
        <v/>
      </c>
      <c r="X41" s="745" t="str">
        <f>IFERROR(AVERAGEIFS('VISSIM Link Segment Outputs'!$M$29:$M$107662, 'VISSIM Link Segment Outputs'!$A$29:$A$107662, "AVG",'VISSIM Link Segment Outputs'!$D$29:$D$107662, H41),"")</f>
        <v/>
      </c>
      <c r="Y41" s="509"/>
      <c r="Z41" s="508" t="str">
        <f>IFERROR(AVERAGEIFS('VISSIM Link Segment Outputs'!$I$29:$I$107662, 'VISSIM Link Segment Outputs'!$A$29:$A$107662, "AVG",'VISSIM Link Segment Outputs'!$D$29:$D$107662, D41),"")</f>
        <v/>
      </c>
      <c r="AA41" s="508" t="str">
        <f>IFERROR(AVERAGEIFS('VISSIM Link Segment Outputs'!$I$29:$I$107662, 'VISSIM Link Segment Outputs'!$A$29:$A$107662, "AVG",'VISSIM Link Segment Outputs'!$D$29:$D$107662, E41),"")</f>
        <v/>
      </c>
      <c r="AB41" s="508" t="str">
        <f>IFERROR(AVERAGEIFS('VISSIM Link Segment Outputs'!$I$29:$I$107662, 'VISSIM Link Segment Outputs'!$A$29:$A$107662, "AVG",'VISSIM Link Segment Outputs'!$D$29:$D$107662, F41),"")</f>
        <v/>
      </c>
      <c r="AC41" s="508" t="str">
        <f>IFERROR(AVERAGEIFS('VISSIM Link Segment Outputs'!$I$29:$I$107662, 'VISSIM Link Segment Outputs'!$A$29:$A$107662, "AVG",'VISSIM Link Segment Outputs'!$D$29:$D$107662, G41),"")</f>
        <v/>
      </c>
      <c r="AD41" s="508" t="str">
        <f>IFERROR(AVERAGEIFS('VISSIM Link Segment Outputs'!$I$29:$I$107662, 'VISSIM Link Segment Outputs'!$A$29:$A$107662, "AVG",'VISSIM Link Segment Outputs'!$D$29:$D$107662, H41),"")</f>
        <v/>
      </c>
      <c r="AE41" s="509"/>
      <c r="AF41" s="508" t="str">
        <f>IFERROR(AVERAGEIFS('VISSIM Link Segment Outputs'!$E$29:$E$107662, 'VISSIM Link Segment Outputs'!$A$29:$A$107662, "AVG",'VISSIM Link Segment Outputs'!$D$29:$D$107662, D41),"")</f>
        <v/>
      </c>
      <c r="AG41" s="508" t="str">
        <f>IFERROR(AVERAGEIFS('VISSIM Link Segment Outputs'!$E$29:$E$107662, 'VISSIM Link Segment Outputs'!$A$29:$A$107662, "AVG",'VISSIM Link Segment Outputs'!$D$29:$D$107662, E41),"")</f>
        <v/>
      </c>
      <c r="AH41" s="508" t="str">
        <f>IFERROR(AVERAGEIFS('VISSIM Link Segment Outputs'!$E$29:$E$107662, 'VISSIM Link Segment Outputs'!$A$29:$A$107662, "AVG",'VISSIM Link Segment Outputs'!$D$29:$D$107662, F41),"")</f>
        <v/>
      </c>
      <c r="AI41" s="508" t="str">
        <f>IFERROR(AVERAGEIFS('VISSIM Link Segment Outputs'!$E$29:$E$107662, 'VISSIM Link Segment Outputs'!$A$29:$A$107662, "AVG",'VISSIM Link Segment Outputs'!$D$29:$D$107662, G41),"")</f>
        <v/>
      </c>
      <c r="AJ41" s="508" t="str">
        <f>IFERROR(AVERAGEIFS('VISSIM Link Segment Outputs'!$E$29:$E$107662, 'VISSIM Link Segment Outputs'!$A$29:$A$107662, "AVG",'VISSIM Link Segment Outputs'!$D$29:$D$107662, H41),"")</f>
        <v/>
      </c>
      <c r="AL41" s="745">
        <f>IFERROR(SUMIFS('VISSIM Link Segment Outputs'!$Q$29:$Q$107662, 'VISSIM Link Segment Outputs'!$A$29:$A$107662, "AVG",'VISSIM Link Segment Outputs'!$D$29:$D$107662, D41),"")</f>
        <v>0</v>
      </c>
      <c r="AM41" s="745">
        <f>IFERROR(SUMIFS('VISSIM Link Segment Outputs'!$Q$29:$Q$107662, 'VISSIM Link Segment Outputs'!$A$29:$A$107662, "AVG",'VISSIM Link Segment Outputs'!$D$29:$D$107662, E41),"")</f>
        <v>0</v>
      </c>
      <c r="AN41" s="745">
        <f>IFERROR(SUMIFS('VISSIM Link Segment Outputs'!$Q$29:$Q$107662, 'VISSIM Link Segment Outputs'!$A$29:$A$107662, "AVG",'VISSIM Link Segment Outputs'!$D$29:$D$107662, F41),"")</f>
        <v>0</v>
      </c>
      <c r="AO41" s="745">
        <f>IFERROR(SUMIFS('VISSIM Link Segment Outputs'!$Q$29:$Q$107662, 'VISSIM Link Segment Outputs'!$A$29:$A$107662, "AVG",'VISSIM Link Segment Outputs'!$D$29:$D$107662, G41),"")</f>
        <v>0</v>
      </c>
      <c r="AP41" s="745">
        <f>IFERROR(SUMIFS('VISSIM Link Segment Outputs'!$Q$29:$Q$107662, 'VISSIM Link Segment Outputs'!$A$29:$A$107662, "AVG",'VISSIM Link Segment Outputs'!$D$29:$D$107662, H41),"")</f>
        <v>0</v>
      </c>
      <c r="AR41" s="743" t="str">
        <f>IFERROR(AVERAGEIFS('VISSIM Link Segment Outputs'!$R$29:$R$107662, 'VISSIM Link Segment Outputs'!$A$29:$A$107662, "AVG",'VISSIM Link Segment Outputs'!$D$29:$D$107662, D41),"")</f>
        <v/>
      </c>
    </row>
    <row r="42" spans="1:44" x14ac:dyDescent="0.25">
      <c r="A42" s="615" t="str">
        <f t="shared" si="1"/>
        <v>H</v>
      </c>
      <c r="B42" s="194">
        <f>'Input - Freeways'!$B40</f>
        <v>36</v>
      </c>
      <c r="C42" s="194">
        <f>INDEX('Input - Freeways'!$B$4:$AI$106,MATCH($B42,'Input - Freeways'!$B$4:$B$106,0),MATCH(C$6,'Input - Freeways'!$B$4:$AI$4,0))</f>
        <v>0</v>
      </c>
      <c r="D42" s="194" t="str">
        <f t="shared" si="2"/>
        <v>0</v>
      </c>
      <c r="E42" s="194" t="str">
        <f t="shared" si="2"/>
        <v/>
      </c>
      <c r="F42" s="194" t="str">
        <f t="shared" si="2"/>
        <v/>
      </c>
      <c r="G42" s="194" t="str">
        <f t="shared" si="2"/>
        <v/>
      </c>
      <c r="H42" s="194" t="str">
        <f t="shared" si="2"/>
        <v/>
      </c>
      <c r="J42" s="436">
        <f>'Input - Freeways'!$C40</f>
        <v>0</v>
      </c>
      <c r="K42" s="468">
        <f>'Input - Freeways'!$D40</f>
        <v>0</v>
      </c>
      <c r="L42" s="318">
        <f>'Input - Freeways'!$E40</f>
        <v>0</v>
      </c>
      <c r="M42" s="763">
        <f>'Input - Freeways'!$F40</f>
        <v>0</v>
      </c>
      <c r="N42" s="450" t="str" cm="1">
        <f t="array" ref="N42">_xlfn.SWITCH(fwy_moe_type,"DCM",AVERAGEIFS('VISSIM DCP Outputs'!$D$25:$D$433, 'VISSIM DCP Outputs'!$B$25:$B$433, $E$3,'VISSIM DCP Outputs'!$C$25:$C$433,$C42),"Link Eval","--")</f>
        <v>--</v>
      </c>
      <c r="O42" s="315" t="str" cm="1">
        <f t="array" ref="O42">_xlfn.SWITCH(fwy_moe_type,"DCM",AVERAGEIFS('VISSIM DCP Outputs'!$G$25:$G$433, 'VISSIM DCP Outputs'!$B$25:$B$433, $E$3,'VISSIM DCP Outputs'!$C$25:$C$433,$C42),"Link Eval","--")</f>
        <v>--</v>
      </c>
      <c r="P42" s="780" t="str">
        <f t="shared" si="3"/>
        <v>--</v>
      </c>
      <c r="Q42" s="315" t="str">
        <f t="shared" si="4"/>
        <v>--</v>
      </c>
      <c r="R42" s="437" t="str">
        <f t="shared" si="5"/>
        <v>--</v>
      </c>
      <c r="T42" s="745" t="str">
        <f>IFERROR(AVERAGEIFS('VISSIM Link Segment Outputs'!$M$29:$M$107662, 'VISSIM Link Segment Outputs'!$A$29:$A$107662, "AVG",'VISSIM Link Segment Outputs'!$D$29:$D$107662, D42),"")</f>
        <v/>
      </c>
      <c r="U42" s="745" t="str">
        <f>IFERROR(AVERAGEIFS('VISSIM Link Segment Outputs'!$M$29:$M$107662, 'VISSIM Link Segment Outputs'!$A$29:$A$107662, "AVG",'VISSIM Link Segment Outputs'!$D$29:$D$107662, E42),"")</f>
        <v/>
      </c>
      <c r="V42" s="745" t="str">
        <f>IFERROR(AVERAGEIFS('VISSIM Link Segment Outputs'!$M$29:$M$107662, 'VISSIM Link Segment Outputs'!$A$29:$A$107662, "AVG",'VISSIM Link Segment Outputs'!$D$29:$D$107662, F42),"")</f>
        <v/>
      </c>
      <c r="W42" s="745" t="str">
        <f>IFERROR(AVERAGEIFS('VISSIM Link Segment Outputs'!$M$29:$M$107662, 'VISSIM Link Segment Outputs'!$A$29:$A$107662, "AVG",'VISSIM Link Segment Outputs'!$D$29:$D$107662, G42),"")</f>
        <v/>
      </c>
      <c r="X42" s="745" t="str">
        <f>IFERROR(AVERAGEIFS('VISSIM Link Segment Outputs'!$M$29:$M$107662, 'VISSIM Link Segment Outputs'!$A$29:$A$107662, "AVG",'VISSIM Link Segment Outputs'!$D$29:$D$107662, H42),"")</f>
        <v/>
      </c>
      <c r="Y42" s="509"/>
      <c r="Z42" s="508" t="str">
        <f>IFERROR(AVERAGEIFS('VISSIM Link Segment Outputs'!$I$29:$I$107662, 'VISSIM Link Segment Outputs'!$A$29:$A$107662, "AVG",'VISSIM Link Segment Outputs'!$D$29:$D$107662, D42),"")</f>
        <v/>
      </c>
      <c r="AA42" s="508" t="str">
        <f>IFERROR(AVERAGEIFS('VISSIM Link Segment Outputs'!$I$29:$I$107662, 'VISSIM Link Segment Outputs'!$A$29:$A$107662, "AVG",'VISSIM Link Segment Outputs'!$D$29:$D$107662, E42),"")</f>
        <v/>
      </c>
      <c r="AB42" s="508" t="str">
        <f>IFERROR(AVERAGEIFS('VISSIM Link Segment Outputs'!$I$29:$I$107662, 'VISSIM Link Segment Outputs'!$A$29:$A$107662, "AVG",'VISSIM Link Segment Outputs'!$D$29:$D$107662, F42),"")</f>
        <v/>
      </c>
      <c r="AC42" s="508" t="str">
        <f>IFERROR(AVERAGEIFS('VISSIM Link Segment Outputs'!$I$29:$I$107662, 'VISSIM Link Segment Outputs'!$A$29:$A$107662, "AVG",'VISSIM Link Segment Outputs'!$D$29:$D$107662, G42),"")</f>
        <v/>
      </c>
      <c r="AD42" s="508" t="str">
        <f>IFERROR(AVERAGEIFS('VISSIM Link Segment Outputs'!$I$29:$I$107662, 'VISSIM Link Segment Outputs'!$A$29:$A$107662, "AVG",'VISSIM Link Segment Outputs'!$D$29:$D$107662, H42),"")</f>
        <v/>
      </c>
      <c r="AE42" s="509"/>
      <c r="AF42" s="508" t="str">
        <f>IFERROR(AVERAGEIFS('VISSIM Link Segment Outputs'!$E$29:$E$107662, 'VISSIM Link Segment Outputs'!$A$29:$A$107662, "AVG",'VISSIM Link Segment Outputs'!$D$29:$D$107662, D42),"")</f>
        <v/>
      </c>
      <c r="AG42" s="508" t="str">
        <f>IFERROR(AVERAGEIFS('VISSIM Link Segment Outputs'!$E$29:$E$107662, 'VISSIM Link Segment Outputs'!$A$29:$A$107662, "AVG",'VISSIM Link Segment Outputs'!$D$29:$D$107662, E42),"")</f>
        <v/>
      </c>
      <c r="AH42" s="508" t="str">
        <f>IFERROR(AVERAGEIFS('VISSIM Link Segment Outputs'!$E$29:$E$107662, 'VISSIM Link Segment Outputs'!$A$29:$A$107662, "AVG",'VISSIM Link Segment Outputs'!$D$29:$D$107662, F42),"")</f>
        <v/>
      </c>
      <c r="AI42" s="508" t="str">
        <f>IFERROR(AVERAGEIFS('VISSIM Link Segment Outputs'!$E$29:$E$107662, 'VISSIM Link Segment Outputs'!$A$29:$A$107662, "AVG",'VISSIM Link Segment Outputs'!$D$29:$D$107662, G42),"")</f>
        <v/>
      </c>
      <c r="AJ42" s="508" t="str">
        <f>IFERROR(AVERAGEIFS('VISSIM Link Segment Outputs'!$E$29:$E$107662, 'VISSIM Link Segment Outputs'!$A$29:$A$107662, "AVG",'VISSIM Link Segment Outputs'!$D$29:$D$107662, H42),"")</f>
        <v/>
      </c>
      <c r="AL42" s="745">
        <f>IFERROR(SUMIFS('VISSIM Link Segment Outputs'!$Q$29:$Q$107662, 'VISSIM Link Segment Outputs'!$A$29:$A$107662, "AVG",'VISSIM Link Segment Outputs'!$D$29:$D$107662, D42),"")</f>
        <v>0</v>
      </c>
      <c r="AM42" s="745">
        <f>IFERROR(SUMIFS('VISSIM Link Segment Outputs'!$Q$29:$Q$107662, 'VISSIM Link Segment Outputs'!$A$29:$A$107662, "AVG",'VISSIM Link Segment Outputs'!$D$29:$D$107662, E42),"")</f>
        <v>0</v>
      </c>
      <c r="AN42" s="745">
        <f>IFERROR(SUMIFS('VISSIM Link Segment Outputs'!$Q$29:$Q$107662, 'VISSIM Link Segment Outputs'!$A$29:$A$107662, "AVG",'VISSIM Link Segment Outputs'!$D$29:$D$107662, F42),"")</f>
        <v>0</v>
      </c>
      <c r="AO42" s="745">
        <f>IFERROR(SUMIFS('VISSIM Link Segment Outputs'!$Q$29:$Q$107662, 'VISSIM Link Segment Outputs'!$A$29:$A$107662, "AVG",'VISSIM Link Segment Outputs'!$D$29:$D$107662, G42),"")</f>
        <v>0</v>
      </c>
      <c r="AP42" s="745">
        <f>IFERROR(SUMIFS('VISSIM Link Segment Outputs'!$Q$29:$Q$107662, 'VISSIM Link Segment Outputs'!$A$29:$A$107662, "AVG",'VISSIM Link Segment Outputs'!$D$29:$D$107662, H42),"")</f>
        <v>0</v>
      </c>
      <c r="AR42" s="743" t="str">
        <f>IFERROR(AVERAGEIFS('VISSIM Link Segment Outputs'!$R$29:$R$107662, 'VISSIM Link Segment Outputs'!$A$29:$A$107662, "AVG",'VISSIM Link Segment Outputs'!$D$29:$D$107662, D42),"")</f>
        <v/>
      </c>
    </row>
    <row r="43" spans="1:44" x14ac:dyDescent="0.25">
      <c r="A43" s="615" t="str">
        <f t="shared" si="1"/>
        <v>H</v>
      </c>
      <c r="B43" s="194">
        <f>'Input - Freeways'!$B41</f>
        <v>37</v>
      </c>
      <c r="C43" s="194">
        <f>INDEX('Input - Freeways'!$B$4:$AI$106,MATCH($B43,'Input - Freeways'!$B$4:$B$106,0),MATCH(C$6,'Input - Freeways'!$B$4:$AI$4,0))</f>
        <v>0</v>
      </c>
      <c r="D43" s="194" t="str">
        <f t="shared" si="2"/>
        <v>0</v>
      </c>
      <c r="E43" s="194" t="str">
        <f t="shared" si="2"/>
        <v/>
      </c>
      <c r="F43" s="194" t="str">
        <f t="shared" si="2"/>
        <v/>
      </c>
      <c r="G43" s="194" t="str">
        <f t="shared" si="2"/>
        <v/>
      </c>
      <c r="H43" s="194" t="str">
        <f t="shared" si="2"/>
        <v/>
      </c>
      <c r="J43" s="436">
        <f>'Input - Freeways'!$C41</f>
        <v>0</v>
      </c>
      <c r="K43" s="468">
        <f>'Input - Freeways'!$D41</f>
        <v>0</v>
      </c>
      <c r="L43" s="318">
        <f>'Input - Freeways'!$E41</f>
        <v>0</v>
      </c>
      <c r="M43" s="763">
        <f>'Input - Freeways'!$F41</f>
        <v>0</v>
      </c>
      <c r="N43" s="450" t="str" cm="1">
        <f t="array" ref="N43">_xlfn.SWITCH(fwy_moe_type,"DCM",AVERAGEIFS('VISSIM DCP Outputs'!$D$25:$D$433, 'VISSIM DCP Outputs'!$B$25:$B$433, $E$3,'VISSIM DCP Outputs'!$C$25:$C$433,$C43),"Link Eval","--")</f>
        <v>--</v>
      </c>
      <c r="O43" s="315" t="str" cm="1">
        <f t="array" ref="O43">_xlfn.SWITCH(fwy_moe_type,"DCM",AVERAGEIFS('VISSIM DCP Outputs'!$G$25:$G$433, 'VISSIM DCP Outputs'!$B$25:$B$433, $E$3,'VISSIM DCP Outputs'!$C$25:$C$433,$C43),"Link Eval","--")</f>
        <v>--</v>
      </c>
      <c r="P43" s="780" t="str">
        <f t="shared" si="3"/>
        <v>--</v>
      </c>
      <c r="Q43" s="315" t="str">
        <f t="shared" si="4"/>
        <v>--</v>
      </c>
      <c r="R43" s="437" t="str">
        <f t="shared" si="5"/>
        <v>--</v>
      </c>
      <c r="T43" s="745" t="str">
        <f>IFERROR(AVERAGEIFS('VISSIM Link Segment Outputs'!$M$29:$M$107662, 'VISSIM Link Segment Outputs'!$A$29:$A$107662, "AVG",'VISSIM Link Segment Outputs'!$D$29:$D$107662, D43),"")</f>
        <v/>
      </c>
      <c r="U43" s="745" t="str">
        <f>IFERROR(AVERAGEIFS('VISSIM Link Segment Outputs'!$M$29:$M$107662, 'VISSIM Link Segment Outputs'!$A$29:$A$107662, "AVG",'VISSIM Link Segment Outputs'!$D$29:$D$107662, E43),"")</f>
        <v/>
      </c>
      <c r="V43" s="745" t="str">
        <f>IFERROR(AVERAGEIFS('VISSIM Link Segment Outputs'!$M$29:$M$107662, 'VISSIM Link Segment Outputs'!$A$29:$A$107662, "AVG",'VISSIM Link Segment Outputs'!$D$29:$D$107662, F43),"")</f>
        <v/>
      </c>
      <c r="W43" s="745" t="str">
        <f>IFERROR(AVERAGEIFS('VISSIM Link Segment Outputs'!$M$29:$M$107662, 'VISSIM Link Segment Outputs'!$A$29:$A$107662, "AVG",'VISSIM Link Segment Outputs'!$D$29:$D$107662, G43),"")</f>
        <v/>
      </c>
      <c r="X43" s="745" t="str">
        <f>IFERROR(AVERAGEIFS('VISSIM Link Segment Outputs'!$M$29:$M$107662, 'VISSIM Link Segment Outputs'!$A$29:$A$107662, "AVG",'VISSIM Link Segment Outputs'!$D$29:$D$107662, H43),"")</f>
        <v/>
      </c>
      <c r="Y43" s="509"/>
      <c r="Z43" s="508" t="str">
        <f>IFERROR(AVERAGEIFS('VISSIM Link Segment Outputs'!$I$29:$I$107662, 'VISSIM Link Segment Outputs'!$A$29:$A$107662, "AVG",'VISSIM Link Segment Outputs'!$D$29:$D$107662, D43),"")</f>
        <v/>
      </c>
      <c r="AA43" s="508" t="str">
        <f>IFERROR(AVERAGEIFS('VISSIM Link Segment Outputs'!$I$29:$I$107662, 'VISSIM Link Segment Outputs'!$A$29:$A$107662, "AVG",'VISSIM Link Segment Outputs'!$D$29:$D$107662, E43),"")</f>
        <v/>
      </c>
      <c r="AB43" s="508" t="str">
        <f>IFERROR(AVERAGEIFS('VISSIM Link Segment Outputs'!$I$29:$I$107662, 'VISSIM Link Segment Outputs'!$A$29:$A$107662, "AVG",'VISSIM Link Segment Outputs'!$D$29:$D$107662, F43),"")</f>
        <v/>
      </c>
      <c r="AC43" s="508" t="str">
        <f>IFERROR(AVERAGEIFS('VISSIM Link Segment Outputs'!$I$29:$I$107662, 'VISSIM Link Segment Outputs'!$A$29:$A$107662, "AVG",'VISSIM Link Segment Outputs'!$D$29:$D$107662, G43),"")</f>
        <v/>
      </c>
      <c r="AD43" s="508" t="str">
        <f>IFERROR(AVERAGEIFS('VISSIM Link Segment Outputs'!$I$29:$I$107662, 'VISSIM Link Segment Outputs'!$A$29:$A$107662, "AVG",'VISSIM Link Segment Outputs'!$D$29:$D$107662, H43),"")</f>
        <v/>
      </c>
      <c r="AE43" s="509"/>
      <c r="AF43" s="508" t="str">
        <f>IFERROR(AVERAGEIFS('VISSIM Link Segment Outputs'!$E$29:$E$107662, 'VISSIM Link Segment Outputs'!$A$29:$A$107662, "AVG",'VISSIM Link Segment Outputs'!$D$29:$D$107662, D43),"")</f>
        <v/>
      </c>
      <c r="AG43" s="508" t="str">
        <f>IFERROR(AVERAGEIFS('VISSIM Link Segment Outputs'!$E$29:$E$107662, 'VISSIM Link Segment Outputs'!$A$29:$A$107662, "AVG",'VISSIM Link Segment Outputs'!$D$29:$D$107662, E43),"")</f>
        <v/>
      </c>
      <c r="AH43" s="508" t="str">
        <f>IFERROR(AVERAGEIFS('VISSIM Link Segment Outputs'!$E$29:$E$107662, 'VISSIM Link Segment Outputs'!$A$29:$A$107662, "AVG",'VISSIM Link Segment Outputs'!$D$29:$D$107662, F43),"")</f>
        <v/>
      </c>
      <c r="AI43" s="508" t="str">
        <f>IFERROR(AVERAGEIFS('VISSIM Link Segment Outputs'!$E$29:$E$107662, 'VISSIM Link Segment Outputs'!$A$29:$A$107662, "AVG",'VISSIM Link Segment Outputs'!$D$29:$D$107662, G43),"")</f>
        <v/>
      </c>
      <c r="AJ43" s="508" t="str">
        <f>IFERROR(AVERAGEIFS('VISSIM Link Segment Outputs'!$E$29:$E$107662, 'VISSIM Link Segment Outputs'!$A$29:$A$107662, "AVG",'VISSIM Link Segment Outputs'!$D$29:$D$107662, H43),"")</f>
        <v/>
      </c>
      <c r="AL43" s="745">
        <f>IFERROR(SUMIFS('VISSIM Link Segment Outputs'!$Q$29:$Q$107662, 'VISSIM Link Segment Outputs'!$A$29:$A$107662, "AVG",'VISSIM Link Segment Outputs'!$D$29:$D$107662, D43),"")</f>
        <v>0</v>
      </c>
      <c r="AM43" s="745">
        <f>IFERROR(SUMIFS('VISSIM Link Segment Outputs'!$Q$29:$Q$107662, 'VISSIM Link Segment Outputs'!$A$29:$A$107662, "AVG",'VISSIM Link Segment Outputs'!$D$29:$D$107662, E43),"")</f>
        <v>0</v>
      </c>
      <c r="AN43" s="745">
        <f>IFERROR(SUMIFS('VISSIM Link Segment Outputs'!$Q$29:$Q$107662, 'VISSIM Link Segment Outputs'!$A$29:$A$107662, "AVG",'VISSIM Link Segment Outputs'!$D$29:$D$107662, F43),"")</f>
        <v>0</v>
      </c>
      <c r="AO43" s="745">
        <f>IFERROR(SUMIFS('VISSIM Link Segment Outputs'!$Q$29:$Q$107662, 'VISSIM Link Segment Outputs'!$A$29:$A$107662, "AVG",'VISSIM Link Segment Outputs'!$D$29:$D$107662, G43),"")</f>
        <v>0</v>
      </c>
      <c r="AP43" s="745">
        <f>IFERROR(SUMIFS('VISSIM Link Segment Outputs'!$Q$29:$Q$107662, 'VISSIM Link Segment Outputs'!$A$29:$A$107662, "AVG",'VISSIM Link Segment Outputs'!$D$29:$D$107662, H43),"")</f>
        <v>0</v>
      </c>
      <c r="AR43" s="743" t="str">
        <f>IFERROR(AVERAGEIFS('VISSIM Link Segment Outputs'!$R$29:$R$107662, 'VISSIM Link Segment Outputs'!$A$29:$A$107662, "AVG",'VISSIM Link Segment Outputs'!$D$29:$D$107662, D43),"")</f>
        <v/>
      </c>
    </row>
    <row r="44" spans="1:44" x14ac:dyDescent="0.25">
      <c r="A44" s="615" t="str">
        <f t="shared" si="1"/>
        <v>H</v>
      </c>
      <c r="B44" s="194">
        <f>'Input - Freeways'!$B42</f>
        <v>38</v>
      </c>
      <c r="C44" s="194">
        <f>INDEX('Input - Freeways'!$B$4:$AI$106,MATCH($B44,'Input - Freeways'!$B$4:$B$106,0),MATCH(C$6,'Input - Freeways'!$B$4:$AI$4,0))</f>
        <v>0</v>
      </c>
      <c r="D44" s="194" t="str">
        <f t="shared" si="2"/>
        <v>0</v>
      </c>
      <c r="E44" s="194" t="str">
        <f t="shared" si="2"/>
        <v/>
      </c>
      <c r="F44" s="194" t="str">
        <f t="shared" si="2"/>
        <v/>
      </c>
      <c r="G44" s="194" t="str">
        <f t="shared" si="2"/>
        <v/>
      </c>
      <c r="H44" s="194" t="str">
        <f t="shared" si="2"/>
        <v/>
      </c>
      <c r="J44" s="436">
        <f>'Input - Freeways'!$C42</f>
        <v>0</v>
      </c>
      <c r="K44" s="468">
        <f>'Input - Freeways'!$D42</f>
        <v>0</v>
      </c>
      <c r="L44" s="318">
        <f>'Input - Freeways'!$E42</f>
        <v>0</v>
      </c>
      <c r="M44" s="763">
        <f>'Input - Freeways'!$F42</f>
        <v>0</v>
      </c>
      <c r="N44" s="450" t="str" cm="1">
        <f t="array" ref="N44">_xlfn.SWITCH(fwy_moe_type,"DCM",AVERAGEIFS('VISSIM DCP Outputs'!$D$25:$D$433, 'VISSIM DCP Outputs'!$B$25:$B$433, $E$3,'VISSIM DCP Outputs'!$C$25:$C$433,$C44),"Link Eval","--")</f>
        <v>--</v>
      </c>
      <c r="O44" s="315" t="str" cm="1">
        <f t="array" ref="O44">_xlfn.SWITCH(fwy_moe_type,"DCM",AVERAGEIFS('VISSIM DCP Outputs'!$G$25:$G$433, 'VISSIM DCP Outputs'!$B$25:$B$433, $E$3,'VISSIM DCP Outputs'!$C$25:$C$433,$C44),"Link Eval","--")</f>
        <v>--</v>
      </c>
      <c r="P44" s="780" t="str">
        <f t="shared" si="3"/>
        <v>--</v>
      </c>
      <c r="Q44" s="315" t="str">
        <f t="shared" si="4"/>
        <v>--</v>
      </c>
      <c r="R44" s="437" t="str">
        <f t="shared" si="5"/>
        <v>--</v>
      </c>
      <c r="T44" s="745" t="str">
        <f>IFERROR(AVERAGEIFS('VISSIM Link Segment Outputs'!$M$29:$M$107662, 'VISSIM Link Segment Outputs'!$A$29:$A$107662, "AVG",'VISSIM Link Segment Outputs'!$D$29:$D$107662, D44),"")</f>
        <v/>
      </c>
      <c r="U44" s="745" t="str">
        <f>IFERROR(AVERAGEIFS('VISSIM Link Segment Outputs'!$M$29:$M$107662, 'VISSIM Link Segment Outputs'!$A$29:$A$107662, "AVG",'VISSIM Link Segment Outputs'!$D$29:$D$107662, E44),"")</f>
        <v/>
      </c>
      <c r="V44" s="745" t="str">
        <f>IFERROR(AVERAGEIFS('VISSIM Link Segment Outputs'!$M$29:$M$107662, 'VISSIM Link Segment Outputs'!$A$29:$A$107662, "AVG",'VISSIM Link Segment Outputs'!$D$29:$D$107662, F44),"")</f>
        <v/>
      </c>
      <c r="W44" s="745" t="str">
        <f>IFERROR(AVERAGEIFS('VISSIM Link Segment Outputs'!$M$29:$M$107662, 'VISSIM Link Segment Outputs'!$A$29:$A$107662, "AVG",'VISSIM Link Segment Outputs'!$D$29:$D$107662, G44),"")</f>
        <v/>
      </c>
      <c r="X44" s="745" t="str">
        <f>IFERROR(AVERAGEIFS('VISSIM Link Segment Outputs'!$M$29:$M$107662, 'VISSIM Link Segment Outputs'!$A$29:$A$107662, "AVG",'VISSIM Link Segment Outputs'!$D$29:$D$107662, H44),"")</f>
        <v/>
      </c>
      <c r="Y44" s="509"/>
      <c r="Z44" s="508" t="str">
        <f>IFERROR(AVERAGEIFS('VISSIM Link Segment Outputs'!$I$29:$I$107662, 'VISSIM Link Segment Outputs'!$A$29:$A$107662, "AVG",'VISSIM Link Segment Outputs'!$D$29:$D$107662, D44),"")</f>
        <v/>
      </c>
      <c r="AA44" s="508" t="str">
        <f>IFERROR(AVERAGEIFS('VISSIM Link Segment Outputs'!$I$29:$I$107662, 'VISSIM Link Segment Outputs'!$A$29:$A$107662, "AVG",'VISSIM Link Segment Outputs'!$D$29:$D$107662, E44),"")</f>
        <v/>
      </c>
      <c r="AB44" s="508" t="str">
        <f>IFERROR(AVERAGEIFS('VISSIM Link Segment Outputs'!$I$29:$I$107662, 'VISSIM Link Segment Outputs'!$A$29:$A$107662, "AVG",'VISSIM Link Segment Outputs'!$D$29:$D$107662, F44),"")</f>
        <v/>
      </c>
      <c r="AC44" s="508" t="str">
        <f>IFERROR(AVERAGEIFS('VISSIM Link Segment Outputs'!$I$29:$I$107662, 'VISSIM Link Segment Outputs'!$A$29:$A$107662, "AVG",'VISSIM Link Segment Outputs'!$D$29:$D$107662, G44),"")</f>
        <v/>
      </c>
      <c r="AD44" s="508" t="str">
        <f>IFERROR(AVERAGEIFS('VISSIM Link Segment Outputs'!$I$29:$I$107662, 'VISSIM Link Segment Outputs'!$A$29:$A$107662, "AVG",'VISSIM Link Segment Outputs'!$D$29:$D$107662, H44),"")</f>
        <v/>
      </c>
      <c r="AE44" s="509"/>
      <c r="AF44" s="508" t="str">
        <f>IFERROR(AVERAGEIFS('VISSIM Link Segment Outputs'!$E$29:$E$107662, 'VISSIM Link Segment Outputs'!$A$29:$A$107662, "AVG",'VISSIM Link Segment Outputs'!$D$29:$D$107662, D44),"")</f>
        <v/>
      </c>
      <c r="AG44" s="508" t="str">
        <f>IFERROR(AVERAGEIFS('VISSIM Link Segment Outputs'!$E$29:$E$107662, 'VISSIM Link Segment Outputs'!$A$29:$A$107662, "AVG",'VISSIM Link Segment Outputs'!$D$29:$D$107662, E44),"")</f>
        <v/>
      </c>
      <c r="AH44" s="508" t="str">
        <f>IFERROR(AVERAGEIFS('VISSIM Link Segment Outputs'!$E$29:$E$107662, 'VISSIM Link Segment Outputs'!$A$29:$A$107662, "AVG",'VISSIM Link Segment Outputs'!$D$29:$D$107662, F44),"")</f>
        <v/>
      </c>
      <c r="AI44" s="508" t="str">
        <f>IFERROR(AVERAGEIFS('VISSIM Link Segment Outputs'!$E$29:$E$107662, 'VISSIM Link Segment Outputs'!$A$29:$A$107662, "AVG",'VISSIM Link Segment Outputs'!$D$29:$D$107662, G44),"")</f>
        <v/>
      </c>
      <c r="AJ44" s="508" t="str">
        <f>IFERROR(AVERAGEIFS('VISSIM Link Segment Outputs'!$E$29:$E$107662, 'VISSIM Link Segment Outputs'!$A$29:$A$107662, "AVG",'VISSIM Link Segment Outputs'!$D$29:$D$107662, H44),"")</f>
        <v/>
      </c>
      <c r="AL44" s="745">
        <f>IFERROR(SUMIFS('VISSIM Link Segment Outputs'!$Q$29:$Q$107662, 'VISSIM Link Segment Outputs'!$A$29:$A$107662, "AVG",'VISSIM Link Segment Outputs'!$D$29:$D$107662, D44),"")</f>
        <v>0</v>
      </c>
      <c r="AM44" s="745">
        <f>IFERROR(SUMIFS('VISSIM Link Segment Outputs'!$Q$29:$Q$107662, 'VISSIM Link Segment Outputs'!$A$29:$A$107662, "AVG",'VISSIM Link Segment Outputs'!$D$29:$D$107662, E44),"")</f>
        <v>0</v>
      </c>
      <c r="AN44" s="745">
        <f>IFERROR(SUMIFS('VISSIM Link Segment Outputs'!$Q$29:$Q$107662, 'VISSIM Link Segment Outputs'!$A$29:$A$107662, "AVG",'VISSIM Link Segment Outputs'!$D$29:$D$107662, F44),"")</f>
        <v>0</v>
      </c>
      <c r="AO44" s="745">
        <f>IFERROR(SUMIFS('VISSIM Link Segment Outputs'!$Q$29:$Q$107662, 'VISSIM Link Segment Outputs'!$A$29:$A$107662, "AVG",'VISSIM Link Segment Outputs'!$D$29:$D$107662, G44),"")</f>
        <v>0</v>
      </c>
      <c r="AP44" s="745">
        <f>IFERROR(SUMIFS('VISSIM Link Segment Outputs'!$Q$29:$Q$107662, 'VISSIM Link Segment Outputs'!$A$29:$A$107662, "AVG",'VISSIM Link Segment Outputs'!$D$29:$D$107662, H44),"")</f>
        <v>0</v>
      </c>
      <c r="AR44" s="743" t="str">
        <f>IFERROR(AVERAGEIFS('VISSIM Link Segment Outputs'!$R$29:$R$107662, 'VISSIM Link Segment Outputs'!$A$29:$A$107662, "AVG",'VISSIM Link Segment Outputs'!$D$29:$D$107662, D44),"")</f>
        <v/>
      </c>
    </row>
    <row r="45" spans="1:44" x14ac:dyDescent="0.25">
      <c r="A45" s="615" t="str">
        <f t="shared" si="1"/>
        <v>H</v>
      </c>
      <c r="B45" s="194">
        <f>'Input - Freeways'!$B43</f>
        <v>39</v>
      </c>
      <c r="C45" s="194">
        <f>INDEX('Input - Freeways'!$B$4:$AI$106,MATCH($B45,'Input - Freeways'!$B$4:$B$106,0),MATCH(C$6,'Input - Freeways'!$B$4:$AI$4,0))</f>
        <v>0</v>
      </c>
      <c r="D45" s="194" t="str">
        <f t="shared" si="2"/>
        <v>0</v>
      </c>
      <c r="E45" s="194" t="str">
        <f t="shared" si="2"/>
        <v/>
      </c>
      <c r="F45" s="194" t="str">
        <f t="shared" si="2"/>
        <v/>
      </c>
      <c r="G45" s="194" t="str">
        <f t="shared" si="2"/>
        <v/>
      </c>
      <c r="H45" s="194" t="str">
        <f t="shared" si="2"/>
        <v/>
      </c>
      <c r="J45" s="436">
        <f>'Input - Freeways'!$C43</f>
        <v>0</v>
      </c>
      <c r="K45" s="468">
        <f>'Input - Freeways'!$D43</f>
        <v>0</v>
      </c>
      <c r="L45" s="318">
        <f>'Input - Freeways'!$E43</f>
        <v>0</v>
      </c>
      <c r="M45" s="763">
        <f>'Input - Freeways'!$F43</f>
        <v>0</v>
      </c>
      <c r="N45" s="450" t="str" cm="1">
        <f t="array" ref="N45">_xlfn.SWITCH(fwy_moe_type,"DCM",AVERAGEIFS('VISSIM DCP Outputs'!$D$25:$D$433, 'VISSIM DCP Outputs'!$B$25:$B$433, $E$3,'VISSIM DCP Outputs'!$C$25:$C$433,$C45),"Link Eval","--")</f>
        <v>--</v>
      </c>
      <c r="O45" s="315" t="str" cm="1">
        <f t="array" ref="O45">_xlfn.SWITCH(fwy_moe_type,"DCM",AVERAGEIFS('VISSIM DCP Outputs'!$G$25:$G$433, 'VISSIM DCP Outputs'!$B$25:$B$433, $E$3,'VISSIM DCP Outputs'!$C$25:$C$433,$C45),"Link Eval","--")</f>
        <v>--</v>
      </c>
      <c r="P45" s="780" t="str">
        <f t="shared" si="3"/>
        <v>--</v>
      </c>
      <c r="Q45" s="315" t="str">
        <f t="shared" si="4"/>
        <v>--</v>
      </c>
      <c r="R45" s="437" t="str">
        <f t="shared" si="5"/>
        <v>--</v>
      </c>
      <c r="T45" s="745" t="str">
        <f>IFERROR(AVERAGEIFS('VISSIM Link Segment Outputs'!$M$29:$M$107662, 'VISSIM Link Segment Outputs'!$A$29:$A$107662, "AVG",'VISSIM Link Segment Outputs'!$D$29:$D$107662, D45),"")</f>
        <v/>
      </c>
      <c r="U45" s="745" t="str">
        <f>IFERROR(AVERAGEIFS('VISSIM Link Segment Outputs'!$M$29:$M$107662, 'VISSIM Link Segment Outputs'!$A$29:$A$107662, "AVG",'VISSIM Link Segment Outputs'!$D$29:$D$107662, E45),"")</f>
        <v/>
      </c>
      <c r="V45" s="745" t="str">
        <f>IFERROR(AVERAGEIFS('VISSIM Link Segment Outputs'!$M$29:$M$107662, 'VISSIM Link Segment Outputs'!$A$29:$A$107662, "AVG",'VISSIM Link Segment Outputs'!$D$29:$D$107662, F45),"")</f>
        <v/>
      </c>
      <c r="W45" s="745" t="str">
        <f>IFERROR(AVERAGEIFS('VISSIM Link Segment Outputs'!$M$29:$M$107662, 'VISSIM Link Segment Outputs'!$A$29:$A$107662, "AVG",'VISSIM Link Segment Outputs'!$D$29:$D$107662, G45),"")</f>
        <v/>
      </c>
      <c r="X45" s="745" t="str">
        <f>IFERROR(AVERAGEIFS('VISSIM Link Segment Outputs'!$M$29:$M$107662, 'VISSIM Link Segment Outputs'!$A$29:$A$107662, "AVG",'VISSIM Link Segment Outputs'!$D$29:$D$107662, H45),"")</f>
        <v/>
      </c>
      <c r="Y45" s="509"/>
      <c r="Z45" s="508" t="str">
        <f>IFERROR(AVERAGEIFS('VISSIM Link Segment Outputs'!$I$29:$I$107662, 'VISSIM Link Segment Outputs'!$A$29:$A$107662, "AVG",'VISSIM Link Segment Outputs'!$D$29:$D$107662, D45),"")</f>
        <v/>
      </c>
      <c r="AA45" s="508" t="str">
        <f>IFERROR(AVERAGEIFS('VISSIM Link Segment Outputs'!$I$29:$I$107662, 'VISSIM Link Segment Outputs'!$A$29:$A$107662, "AVG",'VISSIM Link Segment Outputs'!$D$29:$D$107662, E45),"")</f>
        <v/>
      </c>
      <c r="AB45" s="508" t="str">
        <f>IFERROR(AVERAGEIFS('VISSIM Link Segment Outputs'!$I$29:$I$107662, 'VISSIM Link Segment Outputs'!$A$29:$A$107662, "AVG",'VISSIM Link Segment Outputs'!$D$29:$D$107662, F45),"")</f>
        <v/>
      </c>
      <c r="AC45" s="508" t="str">
        <f>IFERROR(AVERAGEIFS('VISSIM Link Segment Outputs'!$I$29:$I$107662, 'VISSIM Link Segment Outputs'!$A$29:$A$107662, "AVG",'VISSIM Link Segment Outputs'!$D$29:$D$107662, G45),"")</f>
        <v/>
      </c>
      <c r="AD45" s="508" t="str">
        <f>IFERROR(AVERAGEIFS('VISSIM Link Segment Outputs'!$I$29:$I$107662, 'VISSIM Link Segment Outputs'!$A$29:$A$107662, "AVG",'VISSIM Link Segment Outputs'!$D$29:$D$107662, H45),"")</f>
        <v/>
      </c>
      <c r="AE45" s="509"/>
      <c r="AF45" s="508" t="str">
        <f>IFERROR(AVERAGEIFS('VISSIM Link Segment Outputs'!$E$29:$E$107662, 'VISSIM Link Segment Outputs'!$A$29:$A$107662, "AVG",'VISSIM Link Segment Outputs'!$D$29:$D$107662, D45),"")</f>
        <v/>
      </c>
      <c r="AG45" s="508" t="str">
        <f>IFERROR(AVERAGEIFS('VISSIM Link Segment Outputs'!$E$29:$E$107662, 'VISSIM Link Segment Outputs'!$A$29:$A$107662, "AVG",'VISSIM Link Segment Outputs'!$D$29:$D$107662, E45),"")</f>
        <v/>
      </c>
      <c r="AH45" s="508" t="str">
        <f>IFERROR(AVERAGEIFS('VISSIM Link Segment Outputs'!$E$29:$E$107662, 'VISSIM Link Segment Outputs'!$A$29:$A$107662, "AVG",'VISSIM Link Segment Outputs'!$D$29:$D$107662, F45),"")</f>
        <v/>
      </c>
      <c r="AI45" s="508" t="str">
        <f>IFERROR(AVERAGEIFS('VISSIM Link Segment Outputs'!$E$29:$E$107662, 'VISSIM Link Segment Outputs'!$A$29:$A$107662, "AVG",'VISSIM Link Segment Outputs'!$D$29:$D$107662, G45),"")</f>
        <v/>
      </c>
      <c r="AJ45" s="508" t="str">
        <f>IFERROR(AVERAGEIFS('VISSIM Link Segment Outputs'!$E$29:$E$107662, 'VISSIM Link Segment Outputs'!$A$29:$A$107662, "AVG",'VISSIM Link Segment Outputs'!$D$29:$D$107662, H45),"")</f>
        <v/>
      </c>
      <c r="AL45" s="745">
        <f>IFERROR(SUMIFS('VISSIM Link Segment Outputs'!$Q$29:$Q$107662, 'VISSIM Link Segment Outputs'!$A$29:$A$107662, "AVG",'VISSIM Link Segment Outputs'!$D$29:$D$107662, D45),"")</f>
        <v>0</v>
      </c>
      <c r="AM45" s="745">
        <f>IFERROR(SUMIFS('VISSIM Link Segment Outputs'!$Q$29:$Q$107662, 'VISSIM Link Segment Outputs'!$A$29:$A$107662, "AVG",'VISSIM Link Segment Outputs'!$D$29:$D$107662, E45),"")</f>
        <v>0</v>
      </c>
      <c r="AN45" s="745">
        <f>IFERROR(SUMIFS('VISSIM Link Segment Outputs'!$Q$29:$Q$107662, 'VISSIM Link Segment Outputs'!$A$29:$A$107662, "AVG",'VISSIM Link Segment Outputs'!$D$29:$D$107662, F45),"")</f>
        <v>0</v>
      </c>
      <c r="AO45" s="745">
        <f>IFERROR(SUMIFS('VISSIM Link Segment Outputs'!$Q$29:$Q$107662, 'VISSIM Link Segment Outputs'!$A$29:$A$107662, "AVG",'VISSIM Link Segment Outputs'!$D$29:$D$107662, G45),"")</f>
        <v>0</v>
      </c>
      <c r="AP45" s="745">
        <f>IFERROR(SUMIFS('VISSIM Link Segment Outputs'!$Q$29:$Q$107662, 'VISSIM Link Segment Outputs'!$A$29:$A$107662, "AVG",'VISSIM Link Segment Outputs'!$D$29:$D$107662, H45),"")</f>
        <v>0</v>
      </c>
      <c r="AR45" s="743" t="str">
        <f>IFERROR(AVERAGEIFS('VISSIM Link Segment Outputs'!$R$29:$R$107662, 'VISSIM Link Segment Outputs'!$A$29:$A$107662, "AVG",'VISSIM Link Segment Outputs'!$D$29:$D$107662, D45),"")</f>
        <v/>
      </c>
    </row>
    <row r="46" spans="1:44" x14ac:dyDescent="0.25">
      <c r="A46" s="615" t="str">
        <f t="shared" si="1"/>
        <v>H</v>
      </c>
      <c r="B46" s="194">
        <f>'Input - Freeways'!$B44</f>
        <v>40</v>
      </c>
      <c r="C46" s="194">
        <f>INDEX('Input - Freeways'!$B$4:$AI$106,MATCH($B46,'Input - Freeways'!$B$4:$B$106,0),MATCH(C$6,'Input - Freeways'!$B$4:$AI$4,0))</f>
        <v>0</v>
      </c>
      <c r="D46" s="194" t="str">
        <f t="shared" si="2"/>
        <v>0</v>
      </c>
      <c r="E46" s="194" t="str">
        <f t="shared" si="2"/>
        <v/>
      </c>
      <c r="F46" s="194" t="str">
        <f t="shared" si="2"/>
        <v/>
      </c>
      <c r="G46" s="194" t="str">
        <f t="shared" si="2"/>
        <v/>
      </c>
      <c r="H46" s="194" t="str">
        <f t="shared" si="2"/>
        <v/>
      </c>
      <c r="J46" s="436">
        <f>'Input - Freeways'!$C44</f>
        <v>0</v>
      </c>
      <c r="K46" s="468">
        <f>'Input - Freeways'!$D44</f>
        <v>0</v>
      </c>
      <c r="L46" s="318">
        <f>'Input - Freeways'!$E44</f>
        <v>0</v>
      </c>
      <c r="M46" s="763">
        <f>'Input - Freeways'!$F44</f>
        <v>0</v>
      </c>
      <c r="N46" s="450" t="str" cm="1">
        <f t="array" ref="N46">_xlfn.SWITCH(fwy_moe_type,"DCM",AVERAGEIFS('VISSIM DCP Outputs'!$D$25:$D$433, 'VISSIM DCP Outputs'!$B$25:$B$433, $E$3,'VISSIM DCP Outputs'!$C$25:$C$433,$C46),"Link Eval","--")</f>
        <v>--</v>
      </c>
      <c r="O46" s="315" t="str" cm="1">
        <f t="array" ref="O46">_xlfn.SWITCH(fwy_moe_type,"DCM",AVERAGEIFS('VISSIM DCP Outputs'!$G$25:$G$433, 'VISSIM DCP Outputs'!$B$25:$B$433, $E$3,'VISSIM DCP Outputs'!$C$25:$C$433,$C46),"Link Eval","--")</f>
        <v>--</v>
      </c>
      <c r="P46" s="780" t="str">
        <f t="shared" si="3"/>
        <v>--</v>
      </c>
      <c r="Q46" s="315" t="str">
        <f t="shared" si="4"/>
        <v>--</v>
      </c>
      <c r="R46" s="437" t="str">
        <f t="shared" si="5"/>
        <v>--</v>
      </c>
      <c r="T46" s="745" t="str">
        <f>IFERROR(AVERAGEIFS('VISSIM Link Segment Outputs'!$M$29:$M$107662, 'VISSIM Link Segment Outputs'!$A$29:$A$107662, "AVG",'VISSIM Link Segment Outputs'!$D$29:$D$107662, D46),"")</f>
        <v/>
      </c>
      <c r="U46" s="745" t="str">
        <f>IFERROR(AVERAGEIFS('VISSIM Link Segment Outputs'!$M$29:$M$107662, 'VISSIM Link Segment Outputs'!$A$29:$A$107662, "AVG",'VISSIM Link Segment Outputs'!$D$29:$D$107662, E46),"")</f>
        <v/>
      </c>
      <c r="V46" s="745" t="str">
        <f>IFERROR(AVERAGEIFS('VISSIM Link Segment Outputs'!$M$29:$M$107662, 'VISSIM Link Segment Outputs'!$A$29:$A$107662, "AVG",'VISSIM Link Segment Outputs'!$D$29:$D$107662, F46),"")</f>
        <v/>
      </c>
      <c r="W46" s="745" t="str">
        <f>IFERROR(AVERAGEIFS('VISSIM Link Segment Outputs'!$M$29:$M$107662, 'VISSIM Link Segment Outputs'!$A$29:$A$107662, "AVG",'VISSIM Link Segment Outputs'!$D$29:$D$107662, G46),"")</f>
        <v/>
      </c>
      <c r="X46" s="745" t="str">
        <f>IFERROR(AVERAGEIFS('VISSIM Link Segment Outputs'!$M$29:$M$107662, 'VISSIM Link Segment Outputs'!$A$29:$A$107662, "AVG",'VISSIM Link Segment Outputs'!$D$29:$D$107662, H46),"")</f>
        <v/>
      </c>
      <c r="Y46" s="509"/>
      <c r="Z46" s="508" t="str">
        <f>IFERROR(AVERAGEIFS('VISSIM Link Segment Outputs'!$I$29:$I$107662, 'VISSIM Link Segment Outputs'!$A$29:$A$107662, "AVG",'VISSIM Link Segment Outputs'!$D$29:$D$107662, D46),"")</f>
        <v/>
      </c>
      <c r="AA46" s="508" t="str">
        <f>IFERROR(AVERAGEIFS('VISSIM Link Segment Outputs'!$I$29:$I$107662, 'VISSIM Link Segment Outputs'!$A$29:$A$107662, "AVG",'VISSIM Link Segment Outputs'!$D$29:$D$107662, E46),"")</f>
        <v/>
      </c>
      <c r="AB46" s="508" t="str">
        <f>IFERROR(AVERAGEIFS('VISSIM Link Segment Outputs'!$I$29:$I$107662, 'VISSIM Link Segment Outputs'!$A$29:$A$107662, "AVG",'VISSIM Link Segment Outputs'!$D$29:$D$107662, F46),"")</f>
        <v/>
      </c>
      <c r="AC46" s="508" t="str">
        <f>IFERROR(AVERAGEIFS('VISSIM Link Segment Outputs'!$I$29:$I$107662, 'VISSIM Link Segment Outputs'!$A$29:$A$107662, "AVG",'VISSIM Link Segment Outputs'!$D$29:$D$107662, G46),"")</f>
        <v/>
      </c>
      <c r="AD46" s="508" t="str">
        <f>IFERROR(AVERAGEIFS('VISSIM Link Segment Outputs'!$I$29:$I$107662, 'VISSIM Link Segment Outputs'!$A$29:$A$107662, "AVG",'VISSIM Link Segment Outputs'!$D$29:$D$107662, H46),"")</f>
        <v/>
      </c>
      <c r="AE46" s="509"/>
      <c r="AF46" s="508" t="str">
        <f>IFERROR(AVERAGEIFS('VISSIM Link Segment Outputs'!$E$29:$E$107662, 'VISSIM Link Segment Outputs'!$A$29:$A$107662, "AVG",'VISSIM Link Segment Outputs'!$D$29:$D$107662, D46),"")</f>
        <v/>
      </c>
      <c r="AG46" s="508" t="str">
        <f>IFERROR(AVERAGEIFS('VISSIM Link Segment Outputs'!$E$29:$E$107662, 'VISSIM Link Segment Outputs'!$A$29:$A$107662, "AVG",'VISSIM Link Segment Outputs'!$D$29:$D$107662, E46),"")</f>
        <v/>
      </c>
      <c r="AH46" s="508" t="str">
        <f>IFERROR(AVERAGEIFS('VISSIM Link Segment Outputs'!$E$29:$E$107662, 'VISSIM Link Segment Outputs'!$A$29:$A$107662, "AVG",'VISSIM Link Segment Outputs'!$D$29:$D$107662, F46),"")</f>
        <v/>
      </c>
      <c r="AI46" s="508" t="str">
        <f>IFERROR(AVERAGEIFS('VISSIM Link Segment Outputs'!$E$29:$E$107662, 'VISSIM Link Segment Outputs'!$A$29:$A$107662, "AVG",'VISSIM Link Segment Outputs'!$D$29:$D$107662, G46),"")</f>
        <v/>
      </c>
      <c r="AJ46" s="508" t="str">
        <f>IFERROR(AVERAGEIFS('VISSIM Link Segment Outputs'!$E$29:$E$107662, 'VISSIM Link Segment Outputs'!$A$29:$A$107662, "AVG",'VISSIM Link Segment Outputs'!$D$29:$D$107662, H46),"")</f>
        <v/>
      </c>
      <c r="AL46" s="745">
        <f>IFERROR(SUMIFS('VISSIM Link Segment Outputs'!$Q$29:$Q$107662, 'VISSIM Link Segment Outputs'!$A$29:$A$107662, "AVG",'VISSIM Link Segment Outputs'!$D$29:$D$107662, D46),"")</f>
        <v>0</v>
      </c>
      <c r="AM46" s="745">
        <f>IFERROR(SUMIFS('VISSIM Link Segment Outputs'!$Q$29:$Q$107662, 'VISSIM Link Segment Outputs'!$A$29:$A$107662, "AVG",'VISSIM Link Segment Outputs'!$D$29:$D$107662, E46),"")</f>
        <v>0</v>
      </c>
      <c r="AN46" s="745">
        <f>IFERROR(SUMIFS('VISSIM Link Segment Outputs'!$Q$29:$Q$107662, 'VISSIM Link Segment Outputs'!$A$29:$A$107662, "AVG",'VISSIM Link Segment Outputs'!$D$29:$D$107662, F46),"")</f>
        <v>0</v>
      </c>
      <c r="AO46" s="745">
        <f>IFERROR(SUMIFS('VISSIM Link Segment Outputs'!$Q$29:$Q$107662, 'VISSIM Link Segment Outputs'!$A$29:$A$107662, "AVG",'VISSIM Link Segment Outputs'!$D$29:$D$107662, G46),"")</f>
        <v>0</v>
      </c>
      <c r="AP46" s="745">
        <f>IFERROR(SUMIFS('VISSIM Link Segment Outputs'!$Q$29:$Q$107662, 'VISSIM Link Segment Outputs'!$A$29:$A$107662, "AVG",'VISSIM Link Segment Outputs'!$D$29:$D$107662, H46),"")</f>
        <v>0</v>
      </c>
      <c r="AR46" s="743" t="str">
        <f>IFERROR(AVERAGEIFS('VISSIM Link Segment Outputs'!$R$29:$R$107662, 'VISSIM Link Segment Outputs'!$A$29:$A$107662, "AVG",'VISSIM Link Segment Outputs'!$D$29:$D$107662, D46),"")</f>
        <v/>
      </c>
    </row>
    <row r="47" spans="1:44" x14ac:dyDescent="0.25">
      <c r="A47" s="615" t="str">
        <f t="shared" si="1"/>
        <v>H</v>
      </c>
      <c r="B47" s="194">
        <f>'Input - Freeways'!$B45</f>
        <v>41</v>
      </c>
      <c r="C47" s="194">
        <f>INDEX('Input - Freeways'!$B$4:$AI$106,MATCH($B47,'Input - Freeways'!$B$4:$B$106,0),MATCH(C$6,'Input - Freeways'!$B$4:$AI$4,0))</f>
        <v>0</v>
      </c>
      <c r="D47" s="194" t="str">
        <f t="shared" si="2"/>
        <v>0</v>
      </c>
      <c r="E47" s="194" t="str">
        <f t="shared" si="2"/>
        <v/>
      </c>
      <c r="F47" s="194" t="str">
        <f t="shared" si="2"/>
        <v/>
      </c>
      <c r="G47" s="194" t="str">
        <f t="shared" si="2"/>
        <v/>
      </c>
      <c r="H47" s="194" t="str">
        <f t="shared" si="2"/>
        <v/>
      </c>
      <c r="J47" s="436">
        <f>'Input - Freeways'!$C45</f>
        <v>0</v>
      </c>
      <c r="K47" s="468">
        <f>'Input - Freeways'!$D45</f>
        <v>0</v>
      </c>
      <c r="L47" s="318">
        <f>'Input - Freeways'!$E45</f>
        <v>0</v>
      </c>
      <c r="M47" s="763">
        <f>'Input - Freeways'!$F45</f>
        <v>0</v>
      </c>
      <c r="N47" s="450" t="str" cm="1">
        <f t="array" ref="N47">_xlfn.SWITCH(fwy_moe_type,"DCM",AVERAGEIFS('VISSIM DCP Outputs'!$D$25:$D$433, 'VISSIM DCP Outputs'!$B$25:$B$433, $E$3,'VISSIM DCP Outputs'!$C$25:$C$433,$C47),"Link Eval","--")</f>
        <v>--</v>
      </c>
      <c r="O47" s="315" t="str" cm="1">
        <f t="array" ref="O47">_xlfn.SWITCH(fwy_moe_type,"DCM",AVERAGEIFS('VISSIM DCP Outputs'!$G$25:$G$433, 'VISSIM DCP Outputs'!$B$25:$B$433, $E$3,'VISSIM DCP Outputs'!$C$25:$C$433,$C47),"Link Eval","--")</f>
        <v>--</v>
      </c>
      <c r="P47" s="780" t="str">
        <f t="shared" si="3"/>
        <v>--</v>
      </c>
      <c r="Q47" s="315" t="str">
        <f t="shared" si="4"/>
        <v>--</v>
      </c>
      <c r="R47" s="437" t="str">
        <f t="shared" si="5"/>
        <v>--</v>
      </c>
      <c r="T47" s="745" t="str">
        <f>IFERROR(AVERAGEIFS('VISSIM Link Segment Outputs'!$M$29:$M$107662, 'VISSIM Link Segment Outputs'!$A$29:$A$107662, "AVG",'VISSIM Link Segment Outputs'!$D$29:$D$107662, D47),"")</f>
        <v/>
      </c>
      <c r="U47" s="745" t="str">
        <f>IFERROR(AVERAGEIFS('VISSIM Link Segment Outputs'!$M$29:$M$107662, 'VISSIM Link Segment Outputs'!$A$29:$A$107662, "AVG",'VISSIM Link Segment Outputs'!$D$29:$D$107662, E47),"")</f>
        <v/>
      </c>
      <c r="V47" s="745" t="str">
        <f>IFERROR(AVERAGEIFS('VISSIM Link Segment Outputs'!$M$29:$M$107662, 'VISSIM Link Segment Outputs'!$A$29:$A$107662, "AVG",'VISSIM Link Segment Outputs'!$D$29:$D$107662, F47),"")</f>
        <v/>
      </c>
      <c r="W47" s="745" t="str">
        <f>IFERROR(AVERAGEIFS('VISSIM Link Segment Outputs'!$M$29:$M$107662, 'VISSIM Link Segment Outputs'!$A$29:$A$107662, "AVG",'VISSIM Link Segment Outputs'!$D$29:$D$107662, G47),"")</f>
        <v/>
      </c>
      <c r="X47" s="745" t="str">
        <f>IFERROR(AVERAGEIFS('VISSIM Link Segment Outputs'!$M$29:$M$107662, 'VISSIM Link Segment Outputs'!$A$29:$A$107662, "AVG",'VISSIM Link Segment Outputs'!$D$29:$D$107662, H47),"")</f>
        <v/>
      </c>
      <c r="Y47" s="509"/>
      <c r="Z47" s="508" t="str">
        <f>IFERROR(AVERAGEIFS('VISSIM Link Segment Outputs'!$I$29:$I$107662, 'VISSIM Link Segment Outputs'!$A$29:$A$107662, "AVG",'VISSIM Link Segment Outputs'!$D$29:$D$107662, D47),"")</f>
        <v/>
      </c>
      <c r="AA47" s="508" t="str">
        <f>IFERROR(AVERAGEIFS('VISSIM Link Segment Outputs'!$I$29:$I$107662, 'VISSIM Link Segment Outputs'!$A$29:$A$107662, "AVG",'VISSIM Link Segment Outputs'!$D$29:$D$107662, E47),"")</f>
        <v/>
      </c>
      <c r="AB47" s="508" t="str">
        <f>IFERROR(AVERAGEIFS('VISSIM Link Segment Outputs'!$I$29:$I$107662, 'VISSIM Link Segment Outputs'!$A$29:$A$107662, "AVG",'VISSIM Link Segment Outputs'!$D$29:$D$107662, F47),"")</f>
        <v/>
      </c>
      <c r="AC47" s="508" t="str">
        <f>IFERROR(AVERAGEIFS('VISSIM Link Segment Outputs'!$I$29:$I$107662, 'VISSIM Link Segment Outputs'!$A$29:$A$107662, "AVG",'VISSIM Link Segment Outputs'!$D$29:$D$107662, G47),"")</f>
        <v/>
      </c>
      <c r="AD47" s="508" t="str">
        <f>IFERROR(AVERAGEIFS('VISSIM Link Segment Outputs'!$I$29:$I$107662, 'VISSIM Link Segment Outputs'!$A$29:$A$107662, "AVG",'VISSIM Link Segment Outputs'!$D$29:$D$107662, H47),"")</f>
        <v/>
      </c>
      <c r="AE47" s="509"/>
      <c r="AF47" s="508" t="str">
        <f>IFERROR(AVERAGEIFS('VISSIM Link Segment Outputs'!$E$29:$E$107662, 'VISSIM Link Segment Outputs'!$A$29:$A$107662, "AVG",'VISSIM Link Segment Outputs'!$D$29:$D$107662, D47),"")</f>
        <v/>
      </c>
      <c r="AG47" s="508" t="str">
        <f>IFERROR(AVERAGEIFS('VISSIM Link Segment Outputs'!$E$29:$E$107662, 'VISSIM Link Segment Outputs'!$A$29:$A$107662, "AVG",'VISSIM Link Segment Outputs'!$D$29:$D$107662, E47),"")</f>
        <v/>
      </c>
      <c r="AH47" s="508" t="str">
        <f>IFERROR(AVERAGEIFS('VISSIM Link Segment Outputs'!$E$29:$E$107662, 'VISSIM Link Segment Outputs'!$A$29:$A$107662, "AVG",'VISSIM Link Segment Outputs'!$D$29:$D$107662, F47),"")</f>
        <v/>
      </c>
      <c r="AI47" s="508" t="str">
        <f>IFERROR(AVERAGEIFS('VISSIM Link Segment Outputs'!$E$29:$E$107662, 'VISSIM Link Segment Outputs'!$A$29:$A$107662, "AVG",'VISSIM Link Segment Outputs'!$D$29:$D$107662, G47),"")</f>
        <v/>
      </c>
      <c r="AJ47" s="508" t="str">
        <f>IFERROR(AVERAGEIFS('VISSIM Link Segment Outputs'!$E$29:$E$107662, 'VISSIM Link Segment Outputs'!$A$29:$A$107662, "AVG",'VISSIM Link Segment Outputs'!$D$29:$D$107662, H47),"")</f>
        <v/>
      </c>
      <c r="AL47" s="745">
        <f>IFERROR(SUMIFS('VISSIM Link Segment Outputs'!$Q$29:$Q$107662, 'VISSIM Link Segment Outputs'!$A$29:$A$107662, "AVG",'VISSIM Link Segment Outputs'!$D$29:$D$107662, D47),"")</f>
        <v>0</v>
      </c>
      <c r="AM47" s="745">
        <f>IFERROR(SUMIFS('VISSIM Link Segment Outputs'!$Q$29:$Q$107662, 'VISSIM Link Segment Outputs'!$A$29:$A$107662, "AVG",'VISSIM Link Segment Outputs'!$D$29:$D$107662, E47),"")</f>
        <v>0</v>
      </c>
      <c r="AN47" s="745">
        <f>IFERROR(SUMIFS('VISSIM Link Segment Outputs'!$Q$29:$Q$107662, 'VISSIM Link Segment Outputs'!$A$29:$A$107662, "AVG",'VISSIM Link Segment Outputs'!$D$29:$D$107662, F47),"")</f>
        <v>0</v>
      </c>
      <c r="AO47" s="745">
        <f>IFERROR(SUMIFS('VISSIM Link Segment Outputs'!$Q$29:$Q$107662, 'VISSIM Link Segment Outputs'!$A$29:$A$107662, "AVG",'VISSIM Link Segment Outputs'!$D$29:$D$107662, G47),"")</f>
        <v>0</v>
      </c>
      <c r="AP47" s="745">
        <f>IFERROR(SUMIFS('VISSIM Link Segment Outputs'!$Q$29:$Q$107662, 'VISSIM Link Segment Outputs'!$A$29:$A$107662, "AVG",'VISSIM Link Segment Outputs'!$D$29:$D$107662, H47),"")</f>
        <v>0</v>
      </c>
      <c r="AR47" s="743" t="str">
        <f>IFERROR(AVERAGEIFS('VISSIM Link Segment Outputs'!$R$29:$R$107662, 'VISSIM Link Segment Outputs'!$A$29:$A$107662, "AVG",'VISSIM Link Segment Outputs'!$D$29:$D$107662, D47),"")</f>
        <v/>
      </c>
    </row>
    <row r="48" spans="1:44" x14ac:dyDescent="0.25">
      <c r="A48" s="615" t="str">
        <f t="shared" si="1"/>
        <v>H</v>
      </c>
      <c r="B48" s="194">
        <f>'Input - Freeways'!$B46</f>
        <v>42</v>
      </c>
      <c r="C48" s="194">
        <f>INDEX('Input - Freeways'!$B$4:$AI$106,MATCH($B48,'Input - Freeways'!$B$4:$B$106,0),MATCH(C$6,'Input - Freeways'!$B$4:$AI$4,0))</f>
        <v>0</v>
      </c>
      <c r="D48" s="194" t="str">
        <f t="shared" si="2"/>
        <v>0</v>
      </c>
      <c r="E48" s="194" t="str">
        <f t="shared" si="2"/>
        <v/>
      </c>
      <c r="F48" s="194" t="str">
        <f t="shared" si="2"/>
        <v/>
      </c>
      <c r="G48" s="194" t="str">
        <f t="shared" si="2"/>
        <v/>
      </c>
      <c r="H48" s="194" t="str">
        <f t="shared" si="2"/>
        <v/>
      </c>
      <c r="J48" s="436">
        <f>'Input - Freeways'!$C46</f>
        <v>0</v>
      </c>
      <c r="K48" s="468">
        <f>'Input - Freeways'!$D46</f>
        <v>0</v>
      </c>
      <c r="L48" s="318">
        <f>'Input - Freeways'!$E46</f>
        <v>0</v>
      </c>
      <c r="M48" s="763">
        <f>'Input - Freeways'!$F46</f>
        <v>0</v>
      </c>
      <c r="N48" s="450" t="str" cm="1">
        <f t="array" ref="N48">_xlfn.SWITCH(fwy_moe_type,"DCM",AVERAGEIFS('VISSIM DCP Outputs'!$D$25:$D$433, 'VISSIM DCP Outputs'!$B$25:$B$433, $E$3,'VISSIM DCP Outputs'!$C$25:$C$433,$C48),"Link Eval","--")</f>
        <v>--</v>
      </c>
      <c r="O48" s="315" t="str" cm="1">
        <f t="array" ref="O48">_xlfn.SWITCH(fwy_moe_type,"DCM",AVERAGEIFS('VISSIM DCP Outputs'!$G$25:$G$433, 'VISSIM DCP Outputs'!$B$25:$B$433, $E$3,'VISSIM DCP Outputs'!$C$25:$C$433,$C48),"Link Eval","--")</f>
        <v>--</v>
      </c>
      <c r="P48" s="780" t="str">
        <f t="shared" si="3"/>
        <v>--</v>
      </c>
      <c r="Q48" s="315" t="str">
        <f t="shared" si="4"/>
        <v>--</v>
      </c>
      <c r="R48" s="437" t="str">
        <f t="shared" si="5"/>
        <v>--</v>
      </c>
      <c r="T48" s="745" t="str">
        <f>IFERROR(AVERAGEIFS('VISSIM Link Segment Outputs'!$M$29:$M$107662, 'VISSIM Link Segment Outputs'!$A$29:$A$107662, "AVG",'VISSIM Link Segment Outputs'!$D$29:$D$107662, D48),"")</f>
        <v/>
      </c>
      <c r="U48" s="745" t="str">
        <f>IFERROR(AVERAGEIFS('VISSIM Link Segment Outputs'!$M$29:$M$107662, 'VISSIM Link Segment Outputs'!$A$29:$A$107662, "AVG",'VISSIM Link Segment Outputs'!$D$29:$D$107662, E48),"")</f>
        <v/>
      </c>
      <c r="V48" s="745" t="str">
        <f>IFERROR(AVERAGEIFS('VISSIM Link Segment Outputs'!$M$29:$M$107662, 'VISSIM Link Segment Outputs'!$A$29:$A$107662, "AVG",'VISSIM Link Segment Outputs'!$D$29:$D$107662, F48),"")</f>
        <v/>
      </c>
      <c r="W48" s="745" t="str">
        <f>IFERROR(AVERAGEIFS('VISSIM Link Segment Outputs'!$M$29:$M$107662, 'VISSIM Link Segment Outputs'!$A$29:$A$107662, "AVG",'VISSIM Link Segment Outputs'!$D$29:$D$107662, G48),"")</f>
        <v/>
      </c>
      <c r="X48" s="745" t="str">
        <f>IFERROR(AVERAGEIFS('VISSIM Link Segment Outputs'!$M$29:$M$107662, 'VISSIM Link Segment Outputs'!$A$29:$A$107662, "AVG",'VISSIM Link Segment Outputs'!$D$29:$D$107662, H48),"")</f>
        <v/>
      </c>
      <c r="Y48" s="509"/>
      <c r="Z48" s="508" t="str">
        <f>IFERROR(AVERAGEIFS('VISSIM Link Segment Outputs'!$I$29:$I$107662, 'VISSIM Link Segment Outputs'!$A$29:$A$107662, "AVG",'VISSIM Link Segment Outputs'!$D$29:$D$107662, D48),"")</f>
        <v/>
      </c>
      <c r="AA48" s="508" t="str">
        <f>IFERROR(AVERAGEIFS('VISSIM Link Segment Outputs'!$I$29:$I$107662, 'VISSIM Link Segment Outputs'!$A$29:$A$107662, "AVG",'VISSIM Link Segment Outputs'!$D$29:$D$107662, E48),"")</f>
        <v/>
      </c>
      <c r="AB48" s="508" t="str">
        <f>IFERROR(AVERAGEIFS('VISSIM Link Segment Outputs'!$I$29:$I$107662, 'VISSIM Link Segment Outputs'!$A$29:$A$107662, "AVG",'VISSIM Link Segment Outputs'!$D$29:$D$107662, F48),"")</f>
        <v/>
      </c>
      <c r="AC48" s="508" t="str">
        <f>IFERROR(AVERAGEIFS('VISSIM Link Segment Outputs'!$I$29:$I$107662, 'VISSIM Link Segment Outputs'!$A$29:$A$107662, "AVG",'VISSIM Link Segment Outputs'!$D$29:$D$107662, G48),"")</f>
        <v/>
      </c>
      <c r="AD48" s="508" t="str">
        <f>IFERROR(AVERAGEIFS('VISSIM Link Segment Outputs'!$I$29:$I$107662, 'VISSIM Link Segment Outputs'!$A$29:$A$107662, "AVG",'VISSIM Link Segment Outputs'!$D$29:$D$107662, H48),"")</f>
        <v/>
      </c>
      <c r="AE48" s="509"/>
      <c r="AF48" s="508" t="str">
        <f>IFERROR(AVERAGEIFS('VISSIM Link Segment Outputs'!$E$29:$E$107662, 'VISSIM Link Segment Outputs'!$A$29:$A$107662, "AVG",'VISSIM Link Segment Outputs'!$D$29:$D$107662, D48),"")</f>
        <v/>
      </c>
      <c r="AG48" s="508" t="str">
        <f>IFERROR(AVERAGEIFS('VISSIM Link Segment Outputs'!$E$29:$E$107662, 'VISSIM Link Segment Outputs'!$A$29:$A$107662, "AVG",'VISSIM Link Segment Outputs'!$D$29:$D$107662, E48),"")</f>
        <v/>
      </c>
      <c r="AH48" s="508" t="str">
        <f>IFERROR(AVERAGEIFS('VISSIM Link Segment Outputs'!$E$29:$E$107662, 'VISSIM Link Segment Outputs'!$A$29:$A$107662, "AVG",'VISSIM Link Segment Outputs'!$D$29:$D$107662, F48),"")</f>
        <v/>
      </c>
      <c r="AI48" s="508" t="str">
        <f>IFERROR(AVERAGEIFS('VISSIM Link Segment Outputs'!$E$29:$E$107662, 'VISSIM Link Segment Outputs'!$A$29:$A$107662, "AVG",'VISSIM Link Segment Outputs'!$D$29:$D$107662, G48),"")</f>
        <v/>
      </c>
      <c r="AJ48" s="508" t="str">
        <f>IFERROR(AVERAGEIFS('VISSIM Link Segment Outputs'!$E$29:$E$107662, 'VISSIM Link Segment Outputs'!$A$29:$A$107662, "AVG",'VISSIM Link Segment Outputs'!$D$29:$D$107662, H48),"")</f>
        <v/>
      </c>
      <c r="AL48" s="745">
        <f>IFERROR(SUMIFS('VISSIM Link Segment Outputs'!$Q$29:$Q$107662, 'VISSIM Link Segment Outputs'!$A$29:$A$107662, "AVG",'VISSIM Link Segment Outputs'!$D$29:$D$107662, D48),"")</f>
        <v>0</v>
      </c>
      <c r="AM48" s="745">
        <f>IFERROR(SUMIFS('VISSIM Link Segment Outputs'!$Q$29:$Q$107662, 'VISSIM Link Segment Outputs'!$A$29:$A$107662, "AVG",'VISSIM Link Segment Outputs'!$D$29:$D$107662, E48),"")</f>
        <v>0</v>
      </c>
      <c r="AN48" s="745">
        <f>IFERROR(SUMIFS('VISSIM Link Segment Outputs'!$Q$29:$Q$107662, 'VISSIM Link Segment Outputs'!$A$29:$A$107662, "AVG",'VISSIM Link Segment Outputs'!$D$29:$D$107662, F48),"")</f>
        <v>0</v>
      </c>
      <c r="AO48" s="745">
        <f>IFERROR(SUMIFS('VISSIM Link Segment Outputs'!$Q$29:$Q$107662, 'VISSIM Link Segment Outputs'!$A$29:$A$107662, "AVG",'VISSIM Link Segment Outputs'!$D$29:$D$107662, G48),"")</f>
        <v>0</v>
      </c>
      <c r="AP48" s="745">
        <f>IFERROR(SUMIFS('VISSIM Link Segment Outputs'!$Q$29:$Q$107662, 'VISSIM Link Segment Outputs'!$A$29:$A$107662, "AVG",'VISSIM Link Segment Outputs'!$D$29:$D$107662, H48),"")</f>
        <v>0</v>
      </c>
      <c r="AR48" s="743" t="str">
        <f>IFERROR(AVERAGEIFS('VISSIM Link Segment Outputs'!$R$29:$R$107662, 'VISSIM Link Segment Outputs'!$A$29:$A$107662, "AVG",'VISSIM Link Segment Outputs'!$D$29:$D$107662, D48),"")</f>
        <v/>
      </c>
    </row>
    <row r="49" spans="1:44" x14ac:dyDescent="0.25">
      <c r="A49" s="615" t="str">
        <f t="shared" si="1"/>
        <v>H</v>
      </c>
      <c r="B49" s="194">
        <f>'Input - Freeways'!$B47</f>
        <v>43</v>
      </c>
      <c r="C49" s="194">
        <f>INDEX('Input - Freeways'!$B$4:$AI$106,MATCH($B49,'Input - Freeways'!$B$4:$B$106,0),MATCH(C$6,'Input - Freeways'!$B$4:$AI$4,0))</f>
        <v>0</v>
      </c>
      <c r="D49" s="194" t="str">
        <f t="shared" si="2"/>
        <v>0</v>
      </c>
      <c r="E49" s="194" t="str">
        <f t="shared" si="2"/>
        <v/>
      </c>
      <c r="F49" s="194" t="str">
        <f t="shared" si="2"/>
        <v/>
      </c>
      <c r="G49" s="194" t="str">
        <f t="shared" si="2"/>
        <v/>
      </c>
      <c r="H49" s="194" t="str">
        <f t="shared" si="2"/>
        <v/>
      </c>
      <c r="J49" s="436">
        <f>'Input - Freeways'!$C47</f>
        <v>0</v>
      </c>
      <c r="K49" s="468">
        <f>'Input - Freeways'!$D47</f>
        <v>0</v>
      </c>
      <c r="L49" s="318">
        <f>'Input - Freeways'!$E47</f>
        <v>0</v>
      </c>
      <c r="M49" s="763">
        <f>'Input - Freeways'!$F47</f>
        <v>0</v>
      </c>
      <c r="N49" s="450" t="str" cm="1">
        <f t="array" ref="N49">_xlfn.SWITCH(fwy_moe_type,"DCM",AVERAGEIFS('VISSIM DCP Outputs'!$D$25:$D$433, 'VISSIM DCP Outputs'!$B$25:$B$433, $E$3,'VISSIM DCP Outputs'!$C$25:$C$433,$C49),"Link Eval","--")</f>
        <v>--</v>
      </c>
      <c r="O49" s="315" t="str" cm="1">
        <f t="array" ref="O49">_xlfn.SWITCH(fwy_moe_type,"DCM",AVERAGEIFS('VISSIM DCP Outputs'!$G$25:$G$433, 'VISSIM DCP Outputs'!$B$25:$B$433, $E$3,'VISSIM DCP Outputs'!$C$25:$C$433,$C49),"Link Eval","--")</f>
        <v>--</v>
      </c>
      <c r="P49" s="780" t="str">
        <f t="shared" si="3"/>
        <v>--</v>
      </c>
      <c r="Q49" s="315" t="str">
        <f t="shared" si="4"/>
        <v>--</v>
      </c>
      <c r="R49" s="437" t="str">
        <f t="shared" si="5"/>
        <v>--</v>
      </c>
      <c r="T49" s="745" t="str">
        <f>IFERROR(AVERAGEIFS('VISSIM Link Segment Outputs'!$M$29:$M$107662, 'VISSIM Link Segment Outputs'!$A$29:$A$107662, "AVG",'VISSIM Link Segment Outputs'!$D$29:$D$107662, D49),"")</f>
        <v/>
      </c>
      <c r="U49" s="745" t="str">
        <f>IFERROR(AVERAGEIFS('VISSIM Link Segment Outputs'!$M$29:$M$107662, 'VISSIM Link Segment Outputs'!$A$29:$A$107662, "AVG",'VISSIM Link Segment Outputs'!$D$29:$D$107662, E49),"")</f>
        <v/>
      </c>
      <c r="V49" s="745" t="str">
        <f>IFERROR(AVERAGEIFS('VISSIM Link Segment Outputs'!$M$29:$M$107662, 'VISSIM Link Segment Outputs'!$A$29:$A$107662, "AVG",'VISSIM Link Segment Outputs'!$D$29:$D$107662, F49),"")</f>
        <v/>
      </c>
      <c r="W49" s="745" t="str">
        <f>IFERROR(AVERAGEIFS('VISSIM Link Segment Outputs'!$M$29:$M$107662, 'VISSIM Link Segment Outputs'!$A$29:$A$107662, "AVG",'VISSIM Link Segment Outputs'!$D$29:$D$107662, G49),"")</f>
        <v/>
      </c>
      <c r="X49" s="745" t="str">
        <f>IFERROR(AVERAGEIFS('VISSIM Link Segment Outputs'!$M$29:$M$107662, 'VISSIM Link Segment Outputs'!$A$29:$A$107662, "AVG",'VISSIM Link Segment Outputs'!$D$29:$D$107662, H49),"")</f>
        <v/>
      </c>
      <c r="Y49" s="509"/>
      <c r="Z49" s="508" t="str">
        <f>IFERROR(AVERAGEIFS('VISSIM Link Segment Outputs'!$I$29:$I$107662, 'VISSIM Link Segment Outputs'!$A$29:$A$107662, "AVG",'VISSIM Link Segment Outputs'!$D$29:$D$107662, D49),"")</f>
        <v/>
      </c>
      <c r="AA49" s="508" t="str">
        <f>IFERROR(AVERAGEIFS('VISSIM Link Segment Outputs'!$I$29:$I$107662, 'VISSIM Link Segment Outputs'!$A$29:$A$107662, "AVG",'VISSIM Link Segment Outputs'!$D$29:$D$107662, E49),"")</f>
        <v/>
      </c>
      <c r="AB49" s="508" t="str">
        <f>IFERROR(AVERAGEIFS('VISSIM Link Segment Outputs'!$I$29:$I$107662, 'VISSIM Link Segment Outputs'!$A$29:$A$107662, "AVG",'VISSIM Link Segment Outputs'!$D$29:$D$107662, F49),"")</f>
        <v/>
      </c>
      <c r="AC49" s="508" t="str">
        <f>IFERROR(AVERAGEIFS('VISSIM Link Segment Outputs'!$I$29:$I$107662, 'VISSIM Link Segment Outputs'!$A$29:$A$107662, "AVG",'VISSIM Link Segment Outputs'!$D$29:$D$107662, G49),"")</f>
        <v/>
      </c>
      <c r="AD49" s="508" t="str">
        <f>IFERROR(AVERAGEIFS('VISSIM Link Segment Outputs'!$I$29:$I$107662, 'VISSIM Link Segment Outputs'!$A$29:$A$107662, "AVG",'VISSIM Link Segment Outputs'!$D$29:$D$107662, H49),"")</f>
        <v/>
      </c>
      <c r="AE49" s="509"/>
      <c r="AF49" s="508" t="str">
        <f>IFERROR(AVERAGEIFS('VISSIM Link Segment Outputs'!$E$29:$E$107662, 'VISSIM Link Segment Outputs'!$A$29:$A$107662, "AVG",'VISSIM Link Segment Outputs'!$D$29:$D$107662, D49),"")</f>
        <v/>
      </c>
      <c r="AG49" s="508" t="str">
        <f>IFERROR(AVERAGEIFS('VISSIM Link Segment Outputs'!$E$29:$E$107662, 'VISSIM Link Segment Outputs'!$A$29:$A$107662, "AVG",'VISSIM Link Segment Outputs'!$D$29:$D$107662, E49),"")</f>
        <v/>
      </c>
      <c r="AH49" s="508" t="str">
        <f>IFERROR(AVERAGEIFS('VISSIM Link Segment Outputs'!$E$29:$E$107662, 'VISSIM Link Segment Outputs'!$A$29:$A$107662, "AVG",'VISSIM Link Segment Outputs'!$D$29:$D$107662, F49),"")</f>
        <v/>
      </c>
      <c r="AI49" s="508" t="str">
        <f>IFERROR(AVERAGEIFS('VISSIM Link Segment Outputs'!$E$29:$E$107662, 'VISSIM Link Segment Outputs'!$A$29:$A$107662, "AVG",'VISSIM Link Segment Outputs'!$D$29:$D$107662, G49),"")</f>
        <v/>
      </c>
      <c r="AJ49" s="508" t="str">
        <f>IFERROR(AVERAGEIFS('VISSIM Link Segment Outputs'!$E$29:$E$107662, 'VISSIM Link Segment Outputs'!$A$29:$A$107662, "AVG",'VISSIM Link Segment Outputs'!$D$29:$D$107662, H49),"")</f>
        <v/>
      </c>
      <c r="AL49" s="745">
        <f>IFERROR(SUMIFS('VISSIM Link Segment Outputs'!$Q$29:$Q$107662, 'VISSIM Link Segment Outputs'!$A$29:$A$107662, "AVG",'VISSIM Link Segment Outputs'!$D$29:$D$107662, D49),"")</f>
        <v>0</v>
      </c>
      <c r="AM49" s="745">
        <f>IFERROR(SUMIFS('VISSIM Link Segment Outputs'!$Q$29:$Q$107662, 'VISSIM Link Segment Outputs'!$A$29:$A$107662, "AVG",'VISSIM Link Segment Outputs'!$D$29:$D$107662, E49),"")</f>
        <v>0</v>
      </c>
      <c r="AN49" s="745">
        <f>IFERROR(SUMIFS('VISSIM Link Segment Outputs'!$Q$29:$Q$107662, 'VISSIM Link Segment Outputs'!$A$29:$A$107662, "AVG",'VISSIM Link Segment Outputs'!$D$29:$D$107662, F49),"")</f>
        <v>0</v>
      </c>
      <c r="AO49" s="745">
        <f>IFERROR(SUMIFS('VISSIM Link Segment Outputs'!$Q$29:$Q$107662, 'VISSIM Link Segment Outputs'!$A$29:$A$107662, "AVG",'VISSIM Link Segment Outputs'!$D$29:$D$107662, G49),"")</f>
        <v>0</v>
      </c>
      <c r="AP49" s="745">
        <f>IFERROR(SUMIFS('VISSIM Link Segment Outputs'!$Q$29:$Q$107662, 'VISSIM Link Segment Outputs'!$A$29:$A$107662, "AVG",'VISSIM Link Segment Outputs'!$D$29:$D$107662, H49),"")</f>
        <v>0</v>
      </c>
      <c r="AR49" s="743" t="str">
        <f>IFERROR(AVERAGEIFS('VISSIM Link Segment Outputs'!$R$29:$R$107662, 'VISSIM Link Segment Outputs'!$A$29:$A$107662, "AVG",'VISSIM Link Segment Outputs'!$D$29:$D$107662, D49),"")</f>
        <v/>
      </c>
    </row>
    <row r="50" spans="1:44" x14ac:dyDescent="0.25">
      <c r="A50" s="615" t="str">
        <f t="shared" si="1"/>
        <v>H</v>
      </c>
      <c r="B50" s="194">
        <f>'Input - Freeways'!$B48</f>
        <v>44</v>
      </c>
      <c r="C50" s="194">
        <f>INDEX('Input - Freeways'!$B$4:$AI$106,MATCH($B50,'Input - Freeways'!$B$4:$B$106,0),MATCH(C$6,'Input - Freeways'!$B$4:$AI$4,0))</f>
        <v>0</v>
      </c>
      <c r="D50" s="194" t="str">
        <f t="shared" si="2"/>
        <v>0</v>
      </c>
      <c r="E50" s="194" t="str">
        <f t="shared" si="2"/>
        <v/>
      </c>
      <c r="F50" s="194" t="str">
        <f t="shared" si="2"/>
        <v/>
      </c>
      <c r="G50" s="194" t="str">
        <f t="shared" si="2"/>
        <v/>
      </c>
      <c r="H50" s="194" t="str">
        <f t="shared" si="2"/>
        <v/>
      </c>
      <c r="J50" s="436">
        <f>'Input - Freeways'!$C48</f>
        <v>0</v>
      </c>
      <c r="K50" s="468">
        <f>'Input - Freeways'!$D48</f>
        <v>0</v>
      </c>
      <c r="L50" s="318">
        <f>'Input - Freeways'!$E48</f>
        <v>0</v>
      </c>
      <c r="M50" s="763">
        <f>'Input - Freeways'!$F48</f>
        <v>0</v>
      </c>
      <c r="N50" s="450" t="str" cm="1">
        <f t="array" ref="N50">_xlfn.SWITCH(fwy_moe_type,"DCM",AVERAGEIFS('VISSIM DCP Outputs'!$D$25:$D$433, 'VISSIM DCP Outputs'!$B$25:$B$433, $E$3,'VISSIM DCP Outputs'!$C$25:$C$433,$C50),"Link Eval","--")</f>
        <v>--</v>
      </c>
      <c r="O50" s="315" t="str" cm="1">
        <f t="array" ref="O50">_xlfn.SWITCH(fwy_moe_type,"DCM",AVERAGEIFS('VISSIM DCP Outputs'!$G$25:$G$433, 'VISSIM DCP Outputs'!$B$25:$B$433, $E$3,'VISSIM DCP Outputs'!$C$25:$C$433,$C50),"Link Eval","--")</f>
        <v>--</v>
      </c>
      <c r="P50" s="780" t="str">
        <f t="shared" si="3"/>
        <v>--</v>
      </c>
      <c r="Q50" s="315" t="str">
        <f t="shared" si="4"/>
        <v>--</v>
      </c>
      <c r="R50" s="437" t="str">
        <f t="shared" si="5"/>
        <v>--</v>
      </c>
      <c r="T50" s="745" t="str">
        <f>IFERROR(AVERAGEIFS('VISSIM Link Segment Outputs'!$M$29:$M$107662, 'VISSIM Link Segment Outputs'!$A$29:$A$107662, "AVG",'VISSIM Link Segment Outputs'!$D$29:$D$107662, D50),"")</f>
        <v/>
      </c>
      <c r="U50" s="745" t="str">
        <f>IFERROR(AVERAGEIFS('VISSIM Link Segment Outputs'!$M$29:$M$107662, 'VISSIM Link Segment Outputs'!$A$29:$A$107662, "AVG",'VISSIM Link Segment Outputs'!$D$29:$D$107662, E50),"")</f>
        <v/>
      </c>
      <c r="V50" s="745" t="str">
        <f>IFERROR(AVERAGEIFS('VISSIM Link Segment Outputs'!$M$29:$M$107662, 'VISSIM Link Segment Outputs'!$A$29:$A$107662, "AVG",'VISSIM Link Segment Outputs'!$D$29:$D$107662, F50),"")</f>
        <v/>
      </c>
      <c r="W50" s="745" t="str">
        <f>IFERROR(AVERAGEIFS('VISSIM Link Segment Outputs'!$M$29:$M$107662, 'VISSIM Link Segment Outputs'!$A$29:$A$107662, "AVG",'VISSIM Link Segment Outputs'!$D$29:$D$107662, G50),"")</f>
        <v/>
      </c>
      <c r="X50" s="745" t="str">
        <f>IFERROR(AVERAGEIFS('VISSIM Link Segment Outputs'!$M$29:$M$107662, 'VISSIM Link Segment Outputs'!$A$29:$A$107662, "AVG",'VISSIM Link Segment Outputs'!$D$29:$D$107662, H50),"")</f>
        <v/>
      </c>
      <c r="Y50" s="509"/>
      <c r="Z50" s="508" t="str">
        <f>IFERROR(AVERAGEIFS('VISSIM Link Segment Outputs'!$I$29:$I$107662, 'VISSIM Link Segment Outputs'!$A$29:$A$107662, "AVG",'VISSIM Link Segment Outputs'!$D$29:$D$107662, D50),"")</f>
        <v/>
      </c>
      <c r="AA50" s="508" t="str">
        <f>IFERROR(AVERAGEIFS('VISSIM Link Segment Outputs'!$I$29:$I$107662, 'VISSIM Link Segment Outputs'!$A$29:$A$107662, "AVG",'VISSIM Link Segment Outputs'!$D$29:$D$107662, E50),"")</f>
        <v/>
      </c>
      <c r="AB50" s="508" t="str">
        <f>IFERROR(AVERAGEIFS('VISSIM Link Segment Outputs'!$I$29:$I$107662, 'VISSIM Link Segment Outputs'!$A$29:$A$107662, "AVG",'VISSIM Link Segment Outputs'!$D$29:$D$107662, F50),"")</f>
        <v/>
      </c>
      <c r="AC50" s="508" t="str">
        <f>IFERROR(AVERAGEIFS('VISSIM Link Segment Outputs'!$I$29:$I$107662, 'VISSIM Link Segment Outputs'!$A$29:$A$107662, "AVG",'VISSIM Link Segment Outputs'!$D$29:$D$107662, G50),"")</f>
        <v/>
      </c>
      <c r="AD50" s="508" t="str">
        <f>IFERROR(AVERAGEIFS('VISSIM Link Segment Outputs'!$I$29:$I$107662, 'VISSIM Link Segment Outputs'!$A$29:$A$107662, "AVG",'VISSIM Link Segment Outputs'!$D$29:$D$107662, H50),"")</f>
        <v/>
      </c>
      <c r="AE50" s="509"/>
      <c r="AF50" s="508" t="str">
        <f>IFERROR(AVERAGEIFS('VISSIM Link Segment Outputs'!$E$29:$E$107662, 'VISSIM Link Segment Outputs'!$A$29:$A$107662, "AVG",'VISSIM Link Segment Outputs'!$D$29:$D$107662, D50),"")</f>
        <v/>
      </c>
      <c r="AG50" s="508" t="str">
        <f>IFERROR(AVERAGEIFS('VISSIM Link Segment Outputs'!$E$29:$E$107662, 'VISSIM Link Segment Outputs'!$A$29:$A$107662, "AVG",'VISSIM Link Segment Outputs'!$D$29:$D$107662, E50),"")</f>
        <v/>
      </c>
      <c r="AH50" s="508" t="str">
        <f>IFERROR(AVERAGEIFS('VISSIM Link Segment Outputs'!$E$29:$E$107662, 'VISSIM Link Segment Outputs'!$A$29:$A$107662, "AVG",'VISSIM Link Segment Outputs'!$D$29:$D$107662, F50),"")</f>
        <v/>
      </c>
      <c r="AI50" s="508" t="str">
        <f>IFERROR(AVERAGEIFS('VISSIM Link Segment Outputs'!$E$29:$E$107662, 'VISSIM Link Segment Outputs'!$A$29:$A$107662, "AVG",'VISSIM Link Segment Outputs'!$D$29:$D$107662, G50),"")</f>
        <v/>
      </c>
      <c r="AJ50" s="508" t="str">
        <f>IFERROR(AVERAGEIFS('VISSIM Link Segment Outputs'!$E$29:$E$107662, 'VISSIM Link Segment Outputs'!$A$29:$A$107662, "AVG",'VISSIM Link Segment Outputs'!$D$29:$D$107662, H50),"")</f>
        <v/>
      </c>
      <c r="AL50" s="745">
        <f>IFERROR(SUMIFS('VISSIM Link Segment Outputs'!$Q$29:$Q$107662, 'VISSIM Link Segment Outputs'!$A$29:$A$107662, "AVG",'VISSIM Link Segment Outputs'!$D$29:$D$107662, D50),"")</f>
        <v>0</v>
      </c>
      <c r="AM50" s="745">
        <f>IFERROR(SUMIFS('VISSIM Link Segment Outputs'!$Q$29:$Q$107662, 'VISSIM Link Segment Outputs'!$A$29:$A$107662, "AVG",'VISSIM Link Segment Outputs'!$D$29:$D$107662, E50),"")</f>
        <v>0</v>
      </c>
      <c r="AN50" s="745">
        <f>IFERROR(SUMIFS('VISSIM Link Segment Outputs'!$Q$29:$Q$107662, 'VISSIM Link Segment Outputs'!$A$29:$A$107662, "AVG",'VISSIM Link Segment Outputs'!$D$29:$D$107662, F50),"")</f>
        <v>0</v>
      </c>
      <c r="AO50" s="745">
        <f>IFERROR(SUMIFS('VISSIM Link Segment Outputs'!$Q$29:$Q$107662, 'VISSIM Link Segment Outputs'!$A$29:$A$107662, "AVG",'VISSIM Link Segment Outputs'!$D$29:$D$107662, G50),"")</f>
        <v>0</v>
      </c>
      <c r="AP50" s="745">
        <f>IFERROR(SUMIFS('VISSIM Link Segment Outputs'!$Q$29:$Q$107662, 'VISSIM Link Segment Outputs'!$A$29:$A$107662, "AVG",'VISSIM Link Segment Outputs'!$D$29:$D$107662, H50),"")</f>
        <v>0</v>
      </c>
      <c r="AR50" s="743" t="str">
        <f>IFERROR(AVERAGEIFS('VISSIM Link Segment Outputs'!$R$29:$R$107662, 'VISSIM Link Segment Outputs'!$A$29:$A$107662, "AVG",'VISSIM Link Segment Outputs'!$D$29:$D$107662, D50),"")</f>
        <v/>
      </c>
    </row>
    <row r="51" spans="1:44" x14ac:dyDescent="0.25">
      <c r="A51" s="615" t="str">
        <f t="shared" si="1"/>
        <v>H</v>
      </c>
      <c r="B51" s="194">
        <f>'Input - Freeways'!$B49</f>
        <v>45</v>
      </c>
      <c r="C51" s="194">
        <f>INDEX('Input - Freeways'!$B$4:$AI$106,MATCH($B51,'Input - Freeways'!$B$4:$B$106,0),MATCH(C$6,'Input - Freeways'!$B$4:$AI$4,0))</f>
        <v>0</v>
      </c>
      <c r="D51" s="194" t="str">
        <f t="shared" si="2"/>
        <v>0</v>
      </c>
      <c r="E51" s="194" t="str">
        <f t="shared" si="2"/>
        <v/>
      </c>
      <c r="F51" s="194" t="str">
        <f t="shared" si="2"/>
        <v/>
      </c>
      <c r="G51" s="194" t="str">
        <f t="shared" si="2"/>
        <v/>
      </c>
      <c r="H51" s="194" t="str">
        <f t="shared" si="2"/>
        <v/>
      </c>
      <c r="J51" s="436">
        <f>'Input - Freeways'!$C49</f>
        <v>0</v>
      </c>
      <c r="K51" s="468">
        <f>'Input - Freeways'!$D49</f>
        <v>0</v>
      </c>
      <c r="L51" s="318">
        <f>'Input - Freeways'!$E49</f>
        <v>0</v>
      </c>
      <c r="M51" s="763">
        <f>'Input - Freeways'!$F49</f>
        <v>0</v>
      </c>
      <c r="N51" s="450" t="str" cm="1">
        <f t="array" ref="N51">_xlfn.SWITCH(fwy_moe_type,"DCM",AVERAGEIFS('VISSIM DCP Outputs'!$D$25:$D$433, 'VISSIM DCP Outputs'!$B$25:$B$433, $E$3,'VISSIM DCP Outputs'!$C$25:$C$433,$C51),"Link Eval","--")</f>
        <v>--</v>
      </c>
      <c r="O51" s="315" t="str" cm="1">
        <f t="array" ref="O51">_xlfn.SWITCH(fwy_moe_type,"DCM",AVERAGEIFS('VISSIM DCP Outputs'!$G$25:$G$433, 'VISSIM DCP Outputs'!$B$25:$B$433, $E$3,'VISSIM DCP Outputs'!$C$25:$C$433,$C51),"Link Eval","--")</f>
        <v>--</v>
      </c>
      <c r="P51" s="780" t="str">
        <f t="shared" si="3"/>
        <v>--</v>
      </c>
      <c r="Q51" s="315" t="str">
        <f t="shared" si="4"/>
        <v>--</v>
      </c>
      <c r="R51" s="437" t="str">
        <f t="shared" si="5"/>
        <v>--</v>
      </c>
      <c r="T51" s="745" t="str">
        <f>IFERROR(AVERAGEIFS('VISSIM Link Segment Outputs'!$M$29:$M$107662, 'VISSIM Link Segment Outputs'!$A$29:$A$107662, "AVG",'VISSIM Link Segment Outputs'!$D$29:$D$107662, D51),"")</f>
        <v/>
      </c>
      <c r="U51" s="745" t="str">
        <f>IFERROR(AVERAGEIFS('VISSIM Link Segment Outputs'!$M$29:$M$107662, 'VISSIM Link Segment Outputs'!$A$29:$A$107662, "AVG",'VISSIM Link Segment Outputs'!$D$29:$D$107662, E51),"")</f>
        <v/>
      </c>
      <c r="V51" s="745" t="str">
        <f>IFERROR(AVERAGEIFS('VISSIM Link Segment Outputs'!$M$29:$M$107662, 'VISSIM Link Segment Outputs'!$A$29:$A$107662, "AVG",'VISSIM Link Segment Outputs'!$D$29:$D$107662, F51),"")</f>
        <v/>
      </c>
      <c r="W51" s="745" t="str">
        <f>IFERROR(AVERAGEIFS('VISSIM Link Segment Outputs'!$M$29:$M$107662, 'VISSIM Link Segment Outputs'!$A$29:$A$107662, "AVG",'VISSIM Link Segment Outputs'!$D$29:$D$107662, G51),"")</f>
        <v/>
      </c>
      <c r="X51" s="745" t="str">
        <f>IFERROR(AVERAGEIFS('VISSIM Link Segment Outputs'!$M$29:$M$107662, 'VISSIM Link Segment Outputs'!$A$29:$A$107662, "AVG",'VISSIM Link Segment Outputs'!$D$29:$D$107662, H51),"")</f>
        <v/>
      </c>
      <c r="Y51" s="509"/>
      <c r="Z51" s="508" t="str">
        <f>IFERROR(AVERAGEIFS('VISSIM Link Segment Outputs'!$I$29:$I$107662, 'VISSIM Link Segment Outputs'!$A$29:$A$107662, "AVG",'VISSIM Link Segment Outputs'!$D$29:$D$107662, D51),"")</f>
        <v/>
      </c>
      <c r="AA51" s="508" t="str">
        <f>IFERROR(AVERAGEIFS('VISSIM Link Segment Outputs'!$I$29:$I$107662, 'VISSIM Link Segment Outputs'!$A$29:$A$107662, "AVG",'VISSIM Link Segment Outputs'!$D$29:$D$107662, E51),"")</f>
        <v/>
      </c>
      <c r="AB51" s="508" t="str">
        <f>IFERROR(AVERAGEIFS('VISSIM Link Segment Outputs'!$I$29:$I$107662, 'VISSIM Link Segment Outputs'!$A$29:$A$107662, "AVG",'VISSIM Link Segment Outputs'!$D$29:$D$107662, F51),"")</f>
        <v/>
      </c>
      <c r="AC51" s="508" t="str">
        <f>IFERROR(AVERAGEIFS('VISSIM Link Segment Outputs'!$I$29:$I$107662, 'VISSIM Link Segment Outputs'!$A$29:$A$107662, "AVG",'VISSIM Link Segment Outputs'!$D$29:$D$107662, G51),"")</f>
        <v/>
      </c>
      <c r="AD51" s="508" t="str">
        <f>IFERROR(AVERAGEIFS('VISSIM Link Segment Outputs'!$I$29:$I$107662, 'VISSIM Link Segment Outputs'!$A$29:$A$107662, "AVG",'VISSIM Link Segment Outputs'!$D$29:$D$107662, H51),"")</f>
        <v/>
      </c>
      <c r="AE51" s="509"/>
      <c r="AF51" s="508" t="str">
        <f>IFERROR(AVERAGEIFS('VISSIM Link Segment Outputs'!$E$29:$E$107662, 'VISSIM Link Segment Outputs'!$A$29:$A$107662, "AVG",'VISSIM Link Segment Outputs'!$D$29:$D$107662, D51),"")</f>
        <v/>
      </c>
      <c r="AG51" s="508" t="str">
        <f>IFERROR(AVERAGEIFS('VISSIM Link Segment Outputs'!$E$29:$E$107662, 'VISSIM Link Segment Outputs'!$A$29:$A$107662, "AVG",'VISSIM Link Segment Outputs'!$D$29:$D$107662, E51),"")</f>
        <v/>
      </c>
      <c r="AH51" s="508" t="str">
        <f>IFERROR(AVERAGEIFS('VISSIM Link Segment Outputs'!$E$29:$E$107662, 'VISSIM Link Segment Outputs'!$A$29:$A$107662, "AVG",'VISSIM Link Segment Outputs'!$D$29:$D$107662, F51),"")</f>
        <v/>
      </c>
      <c r="AI51" s="508" t="str">
        <f>IFERROR(AVERAGEIFS('VISSIM Link Segment Outputs'!$E$29:$E$107662, 'VISSIM Link Segment Outputs'!$A$29:$A$107662, "AVG",'VISSIM Link Segment Outputs'!$D$29:$D$107662, G51),"")</f>
        <v/>
      </c>
      <c r="AJ51" s="508" t="str">
        <f>IFERROR(AVERAGEIFS('VISSIM Link Segment Outputs'!$E$29:$E$107662, 'VISSIM Link Segment Outputs'!$A$29:$A$107662, "AVG",'VISSIM Link Segment Outputs'!$D$29:$D$107662, H51),"")</f>
        <v/>
      </c>
      <c r="AL51" s="745">
        <f>IFERROR(SUMIFS('VISSIM Link Segment Outputs'!$Q$29:$Q$107662, 'VISSIM Link Segment Outputs'!$A$29:$A$107662, "AVG",'VISSIM Link Segment Outputs'!$D$29:$D$107662, D51),"")</f>
        <v>0</v>
      </c>
      <c r="AM51" s="745">
        <f>IFERROR(SUMIFS('VISSIM Link Segment Outputs'!$Q$29:$Q$107662, 'VISSIM Link Segment Outputs'!$A$29:$A$107662, "AVG",'VISSIM Link Segment Outputs'!$D$29:$D$107662, E51),"")</f>
        <v>0</v>
      </c>
      <c r="AN51" s="745">
        <f>IFERROR(SUMIFS('VISSIM Link Segment Outputs'!$Q$29:$Q$107662, 'VISSIM Link Segment Outputs'!$A$29:$A$107662, "AVG",'VISSIM Link Segment Outputs'!$D$29:$D$107662, F51),"")</f>
        <v>0</v>
      </c>
      <c r="AO51" s="745">
        <f>IFERROR(SUMIFS('VISSIM Link Segment Outputs'!$Q$29:$Q$107662, 'VISSIM Link Segment Outputs'!$A$29:$A$107662, "AVG",'VISSIM Link Segment Outputs'!$D$29:$D$107662, G51),"")</f>
        <v>0</v>
      </c>
      <c r="AP51" s="745">
        <f>IFERROR(SUMIFS('VISSIM Link Segment Outputs'!$Q$29:$Q$107662, 'VISSIM Link Segment Outputs'!$A$29:$A$107662, "AVG",'VISSIM Link Segment Outputs'!$D$29:$D$107662, H51),"")</f>
        <v>0</v>
      </c>
      <c r="AR51" s="743" t="str">
        <f>IFERROR(AVERAGEIFS('VISSIM Link Segment Outputs'!$R$29:$R$107662, 'VISSIM Link Segment Outputs'!$A$29:$A$107662, "AVG",'VISSIM Link Segment Outputs'!$D$29:$D$107662, D51),"")</f>
        <v/>
      </c>
    </row>
    <row r="52" spans="1:44" x14ac:dyDescent="0.25">
      <c r="A52" s="615" t="str">
        <f t="shared" si="1"/>
        <v>H</v>
      </c>
      <c r="B52" s="194">
        <f>'Input - Freeways'!$B50</f>
        <v>46</v>
      </c>
      <c r="C52" s="194">
        <f>INDEX('Input - Freeways'!$B$4:$AI$106,MATCH($B52,'Input - Freeways'!$B$4:$B$106,0),MATCH(C$6,'Input - Freeways'!$B$4:$AI$4,0))</f>
        <v>0</v>
      </c>
      <c r="D52" s="194" t="str">
        <f t="shared" si="2"/>
        <v>0</v>
      </c>
      <c r="E52" s="194" t="str">
        <f t="shared" si="2"/>
        <v/>
      </c>
      <c r="F52" s="194" t="str">
        <f t="shared" si="2"/>
        <v/>
      </c>
      <c r="G52" s="194" t="str">
        <f t="shared" si="2"/>
        <v/>
      </c>
      <c r="H52" s="194" t="str">
        <f t="shared" si="2"/>
        <v/>
      </c>
      <c r="J52" s="436">
        <f>'Input - Freeways'!$C50</f>
        <v>0</v>
      </c>
      <c r="K52" s="468">
        <f>'Input - Freeways'!$D50</f>
        <v>0</v>
      </c>
      <c r="L52" s="318">
        <f>'Input - Freeways'!$E50</f>
        <v>0</v>
      </c>
      <c r="M52" s="763">
        <f>'Input - Freeways'!$F50</f>
        <v>0</v>
      </c>
      <c r="N52" s="450" t="str" cm="1">
        <f t="array" ref="N52">_xlfn.SWITCH(fwy_moe_type,"DCM",AVERAGEIFS('VISSIM DCP Outputs'!$D$25:$D$433, 'VISSIM DCP Outputs'!$B$25:$B$433, $E$3,'VISSIM DCP Outputs'!$C$25:$C$433,$C52),"Link Eval","--")</f>
        <v>--</v>
      </c>
      <c r="O52" s="315" t="str" cm="1">
        <f t="array" ref="O52">_xlfn.SWITCH(fwy_moe_type,"DCM",AVERAGEIFS('VISSIM DCP Outputs'!$G$25:$G$433, 'VISSIM DCP Outputs'!$B$25:$B$433, $E$3,'VISSIM DCP Outputs'!$C$25:$C$433,$C52),"Link Eval","--")</f>
        <v>--</v>
      </c>
      <c r="P52" s="780" t="str">
        <f t="shared" si="3"/>
        <v>--</v>
      </c>
      <c r="Q52" s="315" t="str">
        <f t="shared" si="4"/>
        <v>--</v>
      </c>
      <c r="R52" s="437" t="str">
        <f t="shared" si="5"/>
        <v>--</v>
      </c>
      <c r="T52" s="745" t="str">
        <f>IFERROR(AVERAGEIFS('VISSIM Link Segment Outputs'!$M$29:$M$107662, 'VISSIM Link Segment Outputs'!$A$29:$A$107662, "AVG",'VISSIM Link Segment Outputs'!$D$29:$D$107662, D52),"")</f>
        <v/>
      </c>
      <c r="U52" s="745" t="str">
        <f>IFERROR(AVERAGEIFS('VISSIM Link Segment Outputs'!$M$29:$M$107662, 'VISSIM Link Segment Outputs'!$A$29:$A$107662, "AVG",'VISSIM Link Segment Outputs'!$D$29:$D$107662, E52),"")</f>
        <v/>
      </c>
      <c r="V52" s="745" t="str">
        <f>IFERROR(AVERAGEIFS('VISSIM Link Segment Outputs'!$M$29:$M$107662, 'VISSIM Link Segment Outputs'!$A$29:$A$107662, "AVG",'VISSIM Link Segment Outputs'!$D$29:$D$107662, F52),"")</f>
        <v/>
      </c>
      <c r="W52" s="745" t="str">
        <f>IFERROR(AVERAGEIFS('VISSIM Link Segment Outputs'!$M$29:$M$107662, 'VISSIM Link Segment Outputs'!$A$29:$A$107662, "AVG",'VISSIM Link Segment Outputs'!$D$29:$D$107662, G52),"")</f>
        <v/>
      </c>
      <c r="X52" s="745" t="str">
        <f>IFERROR(AVERAGEIFS('VISSIM Link Segment Outputs'!$M$29:$M$107662, 'VISSIM Link Segment Outputs'!$A$29:$A$107662, "AVG",'VISSIM Link Segment Outputs'!$D$29:$D$107662, H52),"")</f>
        <v/>
      </c>
      <c r="Y52" s="509"/>
      <c r="Z52" s="508" t="str">
        <f>IFERROR(AVERAGEIFS('VISSIM Link Segment Outputs'!$I$29:$I$107662, 'VISSIM Link Segment Outputs'!$A$29:$A$107662, "AVG",'VISSIM Link Segment Outputs'!$D$29:$D$107662, D52),"")</f>
        <v/>
      </c>
      <c r="AA52" s="508" t="str">
        <f>IFERROR(AVERAGEIFS('VISSIM Link Segment Outputs'!$I$29:$I$107662, 'VISSIM Link Segment Outputs'!$A$29:$A$107662, "AVG",'VISSIM Link Segment Outputs'!$D$29:$D$107662, E52),"")</f>
        <v/>
      </c>
      <c r="AB52" s="508" t="str">
        <f>IFERROR(AVERAGEIFS('VISSIM Link Segment Outputs'!$I$29:$I$107662, 'VISSIM Link Segment Outputs'!$A$29:$A$107662, "AVG",'VISSIM Link Segment Outputs'!$D$29:$D$107662, F52),"")</f>
        <v/>
      </c>
      <c r="AC52" s="508" t="str">
        <f>IFERROR(AVERAGEIFS('VISSIM Link Segment Outputs'!$I$29:$I$107662, 'VISSIM Link Segment Outputs'!$A$29:$A$107662, "AVG",'VISSIM Link Segment Outputs'!$D$29:$D$107662, G52),"")</f>
        <v/>
      </c>
      <c r="AD52" s="508" t="str">
        <f>IFERROR(AVERAGEIFS('VISSIM Link Segment Outputs'!$I$29:$I$107662, 'VISSIM Link Segment Outputs'!$A$29:$A$107662, "AVG",'VISSIM Link Segment Outputs'!$D$29:$D$107662, H52),"")</f>
        <v/>
      </c>
      <c r="AE52" s="509"/>
      <c r="AF52" s="508" t="str">
        <f>IFERROR(AVERAGEIFS('VISSIM Link Segment Outputs'!$E$29:$E$107662, 'VISSIM Link Segment Outputs'!$A$29:$A$107662, "AVG",'VISSIM Link Segment Outputs'!$D$29:$D$107662, D52),"")</f>
        <v/>
      </c>
      <c r="AG52" s="508" t="str">
        <f>IFERROR(AVERAGEIFS('VISSIM Link Segment Outputs'!$E$29:$E$107662, 'VISSIM Link Segment Outputs'!$A$29:$A$107662, "AVG",'VISSIM Link Segment Outputs'!$D$29:$D$107662, E52),"")</f>
        <v/>
      </c>
      <c r="AH52" s="508" t="str">
        <f>IFERROR(AVERAGEIFS('VISSIM Link Segment Outputs'!$E$29:$E$107662, 'VISSIM Link Segment Outputs'!$A$29:$A$107662, "AVG",'VISSIM Link Segment Outputs'!$D$29:$D$107662, F52),"")</f>
        <v/>
      </c>
      <c r="AI52" s="508" t="str">
        <f>IFERROR(AVERAGEIFS('VISSIM Link Segment Outputs'!$E$29:$E$107662, 'VISSIM Link Segment Outputs'!$A$29:$A$107662, "AVG",'VISSIM Link Segment Outputs'!$D$29:$D$107662, G52),"")</f>
        <v/>
      </c>
      <c r="AJ52" s="508" t="str">
        <f>IFERROR(AVERAGEIFS('VISSIM Link Segment Outputs'!$E$29:$E$107662, 'VISSIM Link Segment Outputs'!$A$29:$A$107662, "AVG",'VISSIM Link Segment Outputs'!$D$29:$D$107662, H52),"")</f>
        <v/>
      </c>
      <c r="AL52" s="745">
        <f>IFERROR(SUMIFS('VISSIM Link Segment Outputs'!$Q$29:$Q$107662, 'VISSIM Link Segment Outputs'!$A$29:$A$107662, "AVG",'VISSIM Link Segment Outputs'!$D$29:$D$107662, D52),"")</f>
        <v>0</v>
      </c>
      <c r="AM52" s="745">
        <f>IFERROR(SUMIFS('VISSIM Link Segment Outputs'!$Q$29:$Q$107662, 'VISSIM Link Segment Outputs'!$A$29:$A$107662, "AVG",'VISSIM Link Segment Outputs'!$D$29:$D$107662, E52),"")</f>
        <v>0</v>
      </c>
      <c r="AN52" s="745">
        <f>IFERROR(SUMIFS('VISSIM Link Segment Outputs'!$Q$29:$Q$107662, 'VISSIM Link Segment Outputs'!$A$29:$A$107662, "AVG",'VISSIM Link Segment Outputs'!$D$29:$D$107662, F52),"")</f>
        <v>0</v>
      </c>
      <c r="AO52" s="745">
        <f>IFERROR(SUMIFS('VISSIM Link Segment Outputs'!$Q$29:$Q$107662, 'VISSIM Link Segment Outputs'!$A$29:$A$107662, "AVG",'VISSIM Link Segment Outputs'!$D$29:$D$107662, G52),"")</f>
        <v>0</v>
      </c>
      <c r="AP52" s="745">
        <f>IFERROR(SUMIFS('VISSIM Link Segment Outputs'!$Q$29:$Q$107662, 'VISSIM Link Segment Outputs'!$A$29:$A$107662, "AVG",'VISSIM Link Segment Outputs'!$D$29:$D$107662, H52),"")</f>
        <v>0</v>
      </c>
      <c r="AR52" s="743" t="str">
        <f>IFERROR(AVERAGEIFS('VISSIM Link Segment Outputs'!$R$29:$R$107662, 'VISSIM Link Segment Outputs'!$A$29:$A$107662, "AVG",'VISSIM Link Segment Outputs'!$D$29:$D$107662, D52),"")</f>
        <v/>
      </c>
    </row>
    <row r="53" spans="1:44" x14ac:dyDescent="0.25">
      <c r="A53" s="615" t="str">
        <f t="shared" si="1"/>
        <v>H</v>
      </c>
      <c r="B53" s="194">
        <f>'Input - Freeways'!$B51</f>
        <v>47</v>
      </c>
      <c r="C53" s="194">
        <f>INDEX('Input - Freeways'!$B$4:$AI$106,MATCH($B53,'Input - Freeways'!$B$4:$B$106,0),MATCH(C$6,'Input - Freeways'!$B$4:$AI$4,0))</f>
        <v>0</v>
      </c>
      <c r="D53" s="194" t="str">
        <f t="shared" si="2"/>
        <v>0</v>
      </c>
      <c r="E53" s="194" t="str">
        <f t="shared" si="2"/>
        <v/>
      </c>
      <c r="F53" s="194" t="str">
        <f t="shared" si="2"/>
        <v/>
      </c>
      <c r="G53" s="194" t="str">
        <f t="shared" si="2"/>
        <v/>
      </c>
      <c r="H53" s="194" t="str">
        <f t="shared" si="2"/>
        <v/>
      </c>
      <c r="J53" s="436">
        <f>'Input - Freeways'!$C51</f>
        <v>0</v>
      </c>
      <c r="K53" s="468">
        <f>'Input - Freeways'!$D51</f>
        <v>0</v>
      </c>
      <c r="L53" s="318">
        <f>'Input - Freeways'!$E51</f>
        <v>0</v>
      </c>
      <c r="M53" s="763">
        <f>'Input - Freeways'!$F51</f>
        <v>0</v>
      </c>
      <c r="N53" s="450" t="str" cm="1">
        <f t="array" ref="N53">_xlfn.SWITCH(fwy_moe_type,"DCM",AVERAGEIFS('VISSIM DCP Outputs'!$D$25:$D$433, 'VISSIM DCP Outputs'!$B$25:$B$433, $E$3,'VISSIM DCP Outputs'!$C$25:$C$433,$C53),"Link Eval","--")</f>
        <v>--</v>
      </c>
      <c r="O53" s="315" t="str" cm="1">
        <f t="array" ref="O53">_xlfn.SWITCH(fwy_moe_type,"DCM",AVERAGEIFS('VISSIM DCP Outputs'!$G$25:$G$433, 'VISSIM DCP Outputs'!$B$25:$B$433, $E$3,'VISSIM DCP Outputs'!$C$25:$C$433,$C53),"Link Eval","--")</f>
        <v>--</v>
      </c>
      <c r="P53" s="780" t="str">
        <f t="shared" si="3"/>
        <v>--</v>
      </c>
      <c r="Q53" s="315" t="str">
        <f t="shared" si="4"/>
        <v>--</v>
      </c>
      <c r="R53" s="437" t="str">
        <f t="shared" si="5"/>
        <v>--</v>
      </c>
      <c r="T53" s="745" t="str">
        <f>IFERROR(AVERAGEIFS('VISSIM Link Segment Outputs'!$M$29:$M$107662, 'VISSIM Link Segment Outputs'!$A$29:$A$107662, "AVG",'VISSIM Link Segment Outputs'!$D$29:$D$107662, D53),"")</f>
        <v/>
      </c>
      <c r="U53" s="745" t="str">
        <f>IFERROR(AVERAGEIFS('VISSIM Link Segment Outputs'!$M$29:$M$107662, 'VISSIM Link Segment Outputs'!$A$29:$A$107662, "AVG",'VISSIM Link Segment Outputs'!$D$29:$D$107662, E53),"")</f>
        <v/>
      </c>
      <c r="V53" s="745" t="str">
        <f>IFERROR(AVERAGEIFS('VISSIM Link Segment Outputs'!$M$29:$M$107662, 'VISSIM Link Segment Outputs'!$A$29:$A$107662, "AVG",'VISSIM Link Segment Outputs'!$D$29:$D$107662, F53),"")</f>
        <v/>
      </c>
      <c r="W53" s="745" t="str">
        <f>IFERROR(AVERAGEIFS('VISSIM Link Segment Outputs'!$M$29:$M$107662, 'VISSIM Link Segment Outputs'!$A$29:$A$107662, "AVG",'VISSIM Link Segment Outputs'!$D$29:$D$107662, G53),"")</f>
        <v/>
      </c>
      <c r="X53" s="745" t="str">
        <f>IFERROR(AVERAGEIFS('VISSIM Link Segment Outputs'!$M$29:$M$107662, 'VISSIM Link Segment Outputs'!$A$29:$A$107662, "AVG",'VISSIM Link Segment Outputs'!$D$29:$D$107662, H53),"")</f>
        <v/>
      </c>
      <c r="Y53" s="509"/>
      <c r="Z53" s="508" t="str">
        <f>IFERROR(AVERAGEIFS('VISSIM Link Segment Outputs'!$I$29:$I$107662, 'VISSIM Link Segment Outputs'!$A$29:$A$107662, "AVG",'VISSIM Link Segment Outputs'!$D$29:$D$107662, D53),"")</f>
        <v/>
      </c>
      <c r="AA53" s="508" t="str">
        <f>IFERROR(AVERAGEIFS('VISSIM Link Segment Outputs'!$I$29:$I$107662, 'VISSIM Link Segment Outputs'!$A$29:$A$107662, "AVG",'VISSIM Link Segment Outputs'!$D$29:$D$107662, E53),"")</f>
        <v/>
      </c>
      <c r="AB53" s="508" t="str">
        <f>IFERROR(AVERAGEIFS('VISSIM Link Segment Outputs'!$I$29:$I$107662, 'VISSIM Link Segment Outputs'!$A$29:$A$107662, "AVG",'VISSIM Link Segment Outputs'!$D$29:$D$107662, F53),"")</f>
        <v/>
      </c>
      <c r="AC53" s="508" t="str">
        <f>IFERROR(AVERAGEIFS('VISSIM Link Segment Outputs'!$I$29:$I$107662, 'VISSIM Link Segment Outputs'!$A$29:$A$107662, "AVG",'VISSIM Link Segment Outputs'!$D$29:$D$107662, G53),"")</f>
        <v/>
      </c>
      <c r="AD53" s="508" t="str">
        <f>IFERROR(AVERAGEIFS('VISSIM Link Segment Outputs'!$I$29:$I$107662, 'VISSIM Link Segment Outputs'!$A$29:$A$107662, "AVG",'VISSIM Link Segment Outputs'!$D$29:$D$107662, H53),"")</f>
        <v/>
      </c>
      <c r="AE53" s="509"/>
      <c r="AF53" s="508" t="str">
        <f>IFERROR(AVERAGEIFS('VISSIM Link Segment Outputs'!$E$29:$E$107662, 'VISSIM Link Segment Outputs'!$A$29:$A$107662, "AVG",'VISSIM Link Segment Outputs'!$D$29:$D$107662, D53),"")</f>
        <v/>
      </c>
      <c r="AG53" s="508" t="str">
        <f>IFERROR(AVERAGEIFS('VISSIM Link Segment Outputs'!$E$29:$E$107662, 'VISSIM Link Segment Outputs'!$A$29:$A$107662, "AVG",'VISSIM Link Segment Outputs'!$D$29:$D$107662, E53),"")</f>
        <v/>
      </c>
      <c r="AH53" s="508" t="str">
        <f>IFERROR(AVERAGEIFS('VISSIM Link Segment Outputs'!$E$29:$E$107662, 'VISSIM Link Segment Outputs'!$A$29:$A$107662, "AVG",'VISSIM Link Segment Outputs'!$D$29:$D$107662, F53),"")</f>
        <v/>
      </c>
      <c r="AI53" s="508" t="str">
        <f>IFERROR(AVERAGEIFS('VISSIM Link Segment Outputs'!$E$29:$E$107662, 'VISSIM Link Segment Outputs'!$A$29:$A$107662, "AVG",'VISSIM Link Segment Outputs'!$D$29:$D$107662, G53),"")</f>
        <v/>
      </c>
      <c r="AJ53" s="508" t="str">
        <f>IFERROR(AVERAGEIFS('VISSIM Link Segment Outputs'!$E$29:$E$107662, 'VISSIM Link Segment Outputs'!$A$29:$A$107662, "AVG",'VISSIM Link Segment Outputs'!$D$29:$D$107662, H53),"")</f>
        <v/>
      </c>
      <c r="AL53" s="745">
        <f>IFERROR(SUMIFS('VISSIM Link Segment Outputs'!$Q$29:$Q$107662, 'VISSIM Link Segment Outputs'!$A$29:$A$107662, "AVG",'VISSIM Link Segment Outputs'!$D$29:$D$107662, D53),"")</f>
        <v>0</v>
      </c>
      <c r="AM53" s="745">
        <f>IFERROR(SUMIFS('VISSIM Link Segment Outputs'!$Q$29:$Q$107662, 'VISSIM Link Segment Outputs'!$A$29:$A$107662, "AVG",'VISSIM Link Segment Outputs'!$D$29:$D$107662, E53),"")</f>
        <v>0</v>
      </c>
      <c r="AN53" s="745">
        <f>IFERROR(SUMIFS('VISSIM Link Segment Outputs'!$Q$29:$Q$107662, 'VISSIM Link Segment Outputs'!$A$29:$A$107662, "AVG",'VISSIM Link Segment Outputs'!$D$29:$D$107662, F53),"")</f>
        <v>0</v>
      </c>
      <c r="AO53" s="745">
        <f>IFERROR(SUMIFS('VISSIM Link Segment Outputs'!$Q$29:$Q$107662, 'VISSIM Link Segment Outputs'!$A$29:$A$107662, "AVG",'VISSIM Link Segment Outputs'!$D$29:$D$107662, G53),"")</f>
        <v>0</v>
      </c>
      <c r="AP53" s="745">
        <f>IFERROR(SUMIFS('VISSIM Link Segment Outputs'!$Q$29:$Q$107662, 'VISSIM Link Segment Outputs'!$A$29:$A$107662, "AVG",'VISSIM Link Segment Outputs'!$D$29:$D$107662, H53),"")</f>
        <v>0</v>
      </c>
      <c r="AR53" s="743" t="str">
        <f>IFERROR(AVERAGEIFS('VISSIM Link Segment Outputs'!$R$29:$R$107662, 'VISSIM Link Segment Outputs'!$A$29:$A$107662, "AVG",'VISSIM Link Segment Outputs'!$D$29:$D$107662, D53),"")</f>
        <v/>
      </c>
    </row>
    <row r="54" spans="1:44" x14ac:dyDescent="0.25">
      <c r="A54" s="615" t="str">
        <f t="shared" si="1"/>
        <v>H</v>
      </c>
      <c r="B54" s="194">
        <f>'Input - Freeways'!$B52</f>
        <v>48</v>
      </c>
      <c r="C54" s="194">
        <f>INDEX('Input - Freeways'!$B$4:$AI$106,MATCH($B54,'Input - Freeways'!$B$4:$B$106,0),MATCH(C$6,'Input - Freeways'!$B$4:$AI$4,0))</f>
        <v>0</v>
      </c>
      <c r="D54" s="194" t="str">
        <f t="shared" si="2"/>
        <v>0</v>
      </c>
      <c r="E54" s="194" t="str">
        <f t="shared" si="2"/>
        <v/>
      </c>
      <c r="F54" s="194" t="str">
        <f t="shared" si="2"/>
        <v/>
      </c>
      <c r="G54" s="194" t="str">
        <f t="shared" si="2"/>
        <v/>
      </c>
      <c r="H54" s="194" t="str">
        <f t="shared" si="2"/>
        <v/>
      </c>
      <c r="J54" s="436">
        <f>'Input - Freeways'!$C52</f>
        <v>0</v>
      </c>
      <c r="K54" s="468">
        <f>'Input - Freeways'!$D52</f>
        <v>0</v>
      </c>
      <c r="L54" s="318">
        <f>'Input - Freeways'!$E52</f>
        <v>0</v>
      </c>
      <c r="M54" s="763">
        <f>'Input - Freeways'!$F52</f>
        <v>0</v>
      </c>
      <c r="N54" s="450" t="str" cm="1">
        <f t="array" ref="N54">_xlfn.SWITCH(fwy_moe_type,"DCM",AVERAGEIFS('VISSIM DCP Outputs'!$D$25:$D$433, 'VISSIM DCP Outputs'!$B$25:$B$433, $E$3,'VISSIM DCP Outputs'!$C$25:$C$433,$C54),"Link Eval","--")</f>
        <v>--</v>
      </c>
      <c r="O54" s="315" t="str" cm="1">
        <f t="array" ref="O54">_xlfn.SWITCH(fwy_moe_type,"DCM",AVERAGEIFS('VISSIM DCP Outputs'!$G$25:$G$433, 'VISSIM DCP Outputs'!$B$25:$B$433, $E$3,'VISSIM DCP Outputs'!$C$25:$C$433,$C54),"Link Eval","--")</f>
        <v>--</v>
      </c>
      <c r="P54" s="780" t="str">
        <f t="shared" si="3"/>
        <v>--</v>
      </c>
      <c r="Q54" s="315" t="str">
        <f t="shared" si="4"/>
        <v>--</v>
      </c>
      <c r="R54" s="437" t="str">
        <f t="shared" si="5"/>
        <v>--</v>
      </c>
      <c r="T54" s="745" t="str">
        <f>IFERROR(AVERAGEIFS('VISSIM Link Segment Outputs'!$M$29:$M$107662, 'VISSIM Link Segment Outputs'!$A$29:$A$107662, "AVG",'VISSIM Link Segment Outputs'!$D$29:$D$107662, D54),"")</f>
        <v/>
      </c>
      <c r="U54" s="745" t="str">
        <f>IFERROR(AVERAGEIFS('VISSIM Link Segment Outputs'!$M$29:$M$107662, 'VISSIM Link Segment Outputs'!$A$29:$A$107662, "AVG",'VISSIM Link Segment Outputs'!$D$29:$D$107662, E54),"")</f>
        <v/>
      </c>
      <c r="V54" s="745" t="str">
        <f>IFERROR(AVERAGEIFS('VISSIM Link Segment Outputs'!$M$29:$M$107662, 'VISSIM Link Segment Outputs'!$A$29:$A$107662, "AVG",'VISSIM Link Segment Outputs'!$D$29:$D$107662, F54),"")</f>
        <v/>
      </c>
      <c r="W54" s="745" t="str">
        <f>IFERROR(AVERAGEIFS('VISSIM Link Segment Outputs'!$M$29:$M$107662, 'VISSIM Link Segment Outputs'!$A$29:$A$107662, "AVG",'VISSIM Link Segment Outputs'!$D$29:$D$107662, G54),"")</f>
        <v/>
      </c>
      <c r="X54" s="745" t="str">
        <f>IFERROR(AVERAGEIFS('VISSIM Link Segment Outputs'!$M$29:$M$107662, 'VISSIM Link Segment Outputs'!$A$29:$A$107662, "AVG",'VISSIM Link Segment Outputs'!$D$29:$D$107662, H54),"")</f>
        <v/>
      </c>
      <c r="Y54" s="509"/>
      <c r="Z54" s="508" t="str">
        <f>IFERROR(AVERAGEIFS('VISSIM Link Segment Outputs'!$I$29:$I$107662, 'VISSIM Link Segment Outputs'!$A$29:$A$107662, "AVG",'VISSIM Link Segment Outputs'!$D$29:$D$107662, D54),"")</f>
        <v/>
      </c>
      <c r="AA54" s="508" t="str">
        <f>IFERROR(AVERAGEIFS('VISSIM Link Segment Outputs'!$I$29:$I$107662, 'VISSIM Link Segment Outputs'!$A$29:$A$107662, "AVG",'VISSIM Link Segment Outputs'!$D$29:$D$107662, E54),"")</f>
        <v/>
      </c>
      <c r="AB54" s="508" t="str">
        <f>IFERROR(AVERAGEIFS('VISSIM Link Segment Outputs'!$I$29:$I$107662, 'VISSIM Link Segment Outputs'!$A$29:$A$107662, "AVG",'VISSIM Link Segment Outputs'!$D$29:$D$107662, F54),"")</f>
        <v/>
      </c>
      <c r="AC54" s="508" t="str">
        <f>IFERROR(AVERAGEIFS('VISSIM Link Segment Outputs'!$I$29:$I$107662, 'VISSIM Link Segment Outputs'!$A$29:$A$107662, "AVG",'VISSIM Link Segment Outputs'!$D$29:$D$107662, G54),"")</f>
        <v/>
      </c>
      <c r="AD54" s="508" t="str">
        <f>IFERROR(AVERAGEIFS('VISSIM Link Segment Outputs'!$I$29:$I$107662, 'VISSIM Link Segment Outputs'!$A$29:$A$107662, "AVG",'VISSIM Link Segment Outputs'!$D$29:$D$107662, H54),"")</f>
        <v/>
      </c>
      <c r="AE54" s="509"/>
      <c r="AF54" s="508" t="str">
        <f>IFERROR(AVERAGEIFS('VISSIM Link Segment Outputs'!$E$29:$E$107662, 'VISSIM Link Segment Outputs'!$A$29:$A$107662, "AVG",'VISSIM Link Segment Outputs'!$D$29:$D$107662, D54),"")</f>
        <v/>
      </c>
      <c r="AG54" s="508" t="str">
        <f>IFERROR(AVERAGEIFS('VISSIM Link Segment Outputs'!$E$29:$E$107662, 'VISSIM Link Segment Outputs'!$A$29:$A$107662, "AVG",'VISSIM Link Segment Outputs'!$D$29:$D$107662, E54),"")</f>
        <v/>
      </c>
      <c r="AH54" s="508" t="str">
        <f>IFERROR(AVERAGEIFS('VISSIM Link Segment Outputs'!$E$29:$E$107662, 'VISSIM Link Segment Outputs'!$A$29:$A$107662, "AVG",'VISSIM Link Segment Outputs'!$D$29:$D$107662, F54),"")</f>
        <v/>
      </c>
      <c r="AI54" s="508" t="str">
        <f>IFERROR(AVERAGEIFS('VISSIM Link Segment Outputs'!$E$29:$E$107662, 'VISSIM Link Segment Outputs'!$A$29:$A$107662, "AVG",'VISSIM Link Segment Outputs'!$D$29:$D$107662, G54),"")</f>
        <v/>
      </c>
      <c r="AJ54" s="508" t="str">
        <f>IFERROR(AVERAGEIFS('VISSIM Link Segment Outputs'!$E$29:$E$107662, 'VISSIM Link Segment Outputs'!$A$29:$A$107662, "AVG",'VISSIM Link Segment Outputs'!$D$29:$D$107662, H54),"")</f>
        <v/>
      </c>
      <c r="AL54" s="745">
        <f>IFERROR(SUMIFS('VISSIM Link Segment Outputs'!$Q$29:$Q$107662, 'VISSIM Link Segment Outputs'!$A$29:$A$107662, "AVG",'VISSIM Link Segment Outputs'!$D$29:$D$107662, D54),"")</f>
        <v>0</v>
      </c>
      <c r="AM54" s="745">
        <f>IFERROR(SUMIFS('VISSIM Link Segment Outputs'!$Q$29:$Q$107662, 'VISSIM Link Segment Outputs'!$A$29:$A$107662, "AVG",'VISSIM Link Segment Outputs'!$D$29:$D$107662, E54),"")</f>
        <v>0</v>
      </c>
      <c r="AN54" s="745">
        <f>IFERROR(SUMIFS('VISSIM Link Segment Outputs'!$Q$29:$Q$107662, 'VISSIM Link Segment Outputs'!$A$29:$A$107662, "AVG",'VISSIM Link Segment Outputs'!$D$29:$D$107662, F54),"")</f>
        <v>0</v>
      </c>
      <c r="AO54" s="745">
        <f>IFERROR(SUMIFS('VISSIM Link Segment Outputs'!$Q$29:$Q$107662, 'VISSIM Link Segment Outputs'!$A$29:$A$107662, "AVG",'VISSIM Link Segment Outputs'!$D$29:$D$107662, G54),"")</f>
        <v>0</v>
      </c>
      <c r="AP54" s="745">
        <f>IFERROR(SUMIFS('VISSIM Link Segment Outputs'!$Q$29:$Q$107662, 'VISSIM Link Segment Outputs'!$A$29:$A$107662, "AVG",'VISSIM Link Segment Outputs'!$D$29:$D$107662, H54),"")</f>
        <v>0</v>
      </c>
      <c r="AR54" s="743" t="str">
        <f>IFERROR(AVERAGEIFS('VISSIM Link Segment Outputs'!$R$29:$R$107662, 'VISSIM Link Segment Outputs'!$A$29:$A$107662, "AVG",'VISSIM Link Segment Outputs'!$D$29:$D$107662, D54),"")</f>
        <v/>
      </c>
    </row>
    <row r="55" spans="1:44" x14ac:dyDescent="0.25">
      <c r="A55" s="615" t="str">
        <f t="shared" si="1"/>
        <v>H</v>
      </c>
      <c r="B55" s="194">
        <f>'Input - Freeways'!$B53</f>
        <v>49</v>
      </c>
      <c r="C55" s="194">
        <f>INDEX('Input - Freeways'!$B$4:$AI$106,MATCH($B55,'Input - Freeways'!$B$4:$B$106,0),MATCH(C$6,'Input - Freeways'!$B$4:$AI$4,0))</f>
        <v>0</v>
      </c>
      <c r="D55" s="194" t="str">
        <f t="shared" si="2"/>
        <v>0</v>
      </c>
      <c r="E55" s="194" t="str">
        <f t="shared" si="2"/>
        <v/>
      </c>
      <c r="F55" s="194" t="str">
        <f t="shared" si="2"/>
        <v/>
      </c>
      <c r="G55" s="194" t="str">
        <f t="shared" si="2"/>
        <v/>
      </c>
      <c r="H55" s="194" t="str">
        <f t="shared" si="2"/>
        <v/>
      </c>
      <c r="J55" s="436">
        <f>'Input - Freeways'!$C53</f>
        <v>0</v>
      </c>
      <c r="K55" s="468">
        <f>'Input - Freeways'!$D53</f>
        <v>0</v>
      </c>
      <c r="L55" s="318">
        <f>'Input - Freeways'!$E53</f>
        <v>0</v>
      </c>
      <c r="M55" s="763">
        <f>'Input - Freeways'!$F53</f>
        <v>0</v>
      </c>
      <c r="N55" s="450" t="str" cm="1">
        <f t="array" ref="N55">_xlfn.SWITCH(fwy_moe_type,"DCM",AVERAGEIFS('VISSIM DCP Outputs'!$D$25:$D$433, 'VISSIM DCP Outputs'!$B$25:$B$433, $E$3,'VISSIM DCP Outputs'!$C$25:$C$433,$C55),"Link Eval","--")</f>
        <v>--</v>
      </c>
      <c r="O55" s="315" t="str" cm="1">
        <f t="array" ref="O55">_xlfn.SWITCH(fwy_moe_type,"DCM",AVERAGEIFS('VISSIM DCP Outputs'!$G$25:$G$433, 'VISSIM DCP Outputs'!$B$25:$B$433, $E$3,'VISSIM DCP Outputs'!$C$25:$C$433,$C55),"Link Eval","--")</f>
        <v>--</v>
      </c>
      <c r="P55" s="780" t="str">
        <f t="shared" si="3"/>
        <v>--</v>
      </c>
      <c r="Q55" s="315" t="str">
        <f t="shared" si="4"/>
        <v>--</v>
      </c>
      <c r="R55" s="437" t="str">
        <f t="shared" si="5"/>
        <v>--</v>
      </c>
      <c r="T55" s="745" t="str">
        <f>IFERROR(AVERAGEIFS('VISSIM Link Segment Outputs'!$M$29:$M$107662, 'VISSIM Link Segment Outputs'!$A$29:$A$107662, "AVG",'VISSIM Link Segment Outputs'!$D$29:$D$107662, D55),"")</f>
        <v/>
      </c>
      <c r="U55" s="745" t="str">
        <f>IFERROR(AVERAGEIFS('VISSIM Link Segment Outputs'!$M$29:$M$107662, 'VISSIM Link Segment Outputs'!$A$29:$A$107662, "AVG",'VISSIM Link Segment Outputs'!$D$29:$D$107662, E55),"")</f>
        <v/>
      </c>
      <c r="V55" s="745" t="str">
        <f>IFERROR(AVERAGEIFS('VISSIM Link Segment Outputs'!$M$29:$M$107662, 'VISSIM Link Segment Outputs'!$A$29:$A$107662, "AVG",'VISSIM Link Segment Outputs'!$D$29:$D$107662, F55),"")</f>
        <v/>
      </c>
      <c r="W55" s="745" t="str">
        <f>IFERROR(AVERAGEIFS('VISSIM Link Segment Outputs'!$M$29:$M$107662, 'VISSIM Link Segment Outputs'!$A$29:$A$107662, "AVG",'VISSIM Link Segment Outputs'!$D$29:$D$107662, G55),"")</f>
        <v/>
      </c>
      <c r="X55" s="745" t="str">
        <f>IFERROR(AVERAGEIFS('VISSIM Link Segment Outputs'!$M$29:$M$107662, 'VISSIM Link Segment Outputs'!$A$29:$A$107662, "AVG",'VISSIM Link Segment Outputs'!$D$29:$D$107662, H55),"")</f>
        <v/>
      </c>
      <c r="Y55" s="509"/>
      <c r="Z55" s="508" t="str">
        <f>IFERROR(AVERAGEIFS('VISSIM Link Segment Outputs'!$I$29:$I$107662, 'VISSIM Link Segment Outputs'!$A$29:$A$107662, "AVG",'VISSIM Link Segment Outputs'!$D$29:$D$107662, D55),"")</f>
        <v/>
      </c>
      <c r="AA55" s="508" t="str">
        <f>IFERROR(AVERAGEIFS('VISSIM Link Segment Outputs'!$I$29:$I$107662, 'VISSIM Link Segment Outputs'!$A$29:$A$107662, "AVG",'VISSIM Link Segment Outputs'!$D$29:$D$107662, E55),"")</f>
        <v/>
      </c>
      <c r="AB55" s="508" t="str">
        <f>IFERROR(AVERAGEIFS('VISSIM Link Segment Outputs'!$I$29:$I$107662, 'VISSIM Link Segment Outputs'!$A$29:$A$107662, "AVG",'VISSIM Link Segment Outputs'!$D$29:$D$107662, F55),"")</f>
        <v/>
      </c>
      <c r="AC55" s="508" t="str">
        <f>IFERROR(AVERAGEIFS('VISSIM Link Segment Outputs'!$I$29:$I$107662, 'VISSIM Link Segment Outputs'!$A$29:$A$107662, "AVG",'VISSIM Link Segment Outputs'!$D$29:$D$107662, G55),"")</f>
        <v/>
      </c>
      <c r="AD55" s="508" t="str">
        <f>IFERROR(AVERAGEIFS('VISSIM Link Segment Outputs'!$I$29:$I$107662, 'VISSIM Link Segment Outputs'!$A$29:$A$107662, "AVG",'VISSIM Link Segment Outputs'!$D$29:$D$107662, H55),"")</f>
        <v/>
      </c>
      <c r="AE55" s="509"/>
      <c r="AF55" s="508" t="str">
        <f>IFERROR(AVERAGEIFS('VISSIM Link Segment Outputs'!$E$29:$E$107662, 'VISSIM Link Segment Outputs'!$A$29:$A$107662, "AVG",'VISSIM Link Segment Outputs'!$D$29:$D$107662, D55),"")</f>
        <v/>
      </c>
      <c r="AG55" s="508" t="str">
        <f>IFERROR(AVERAGEIFS('VISSIM Link Segment Outputs'!$E$29:$E$107662, 'VISSIM Link Segment Outputs'!$A$29:$A$107662, "AVG",'VISSIM Link Segment Outputs'!$D$29:$D$107662, E55),"")</f>
        <v/>
      </c>
      <c r="AH55" s="508" t="str">
        <f>IFERROR(AVERAGEIFS('VISSIM Link Segment Outputs'!$E$29:$E$107662, 'VISSIM Link Segment Outputs'!$A$29:$A$107662, "AVG",'VISSIM Link Segment Outputs'!$D$29:$D$107662, F55),"")</f>
        <v/>
      </c>
      <c r="AI55" s="508" t="str">
        <f>IFERROR(AVERAGEIFS('VISSIM Link Segment Outputs'!$E$29:$E$107662, 'VISSIM Link Segment Outputs'!$A$29:$A$107662, "AVG",'VISSIM Link Segment Outputs'!$D$29:$D$107662, G55),"")</f>
        <v/>
      </c>
      <c r="AJ55" s="508" t="str">
        <f>IFERROR(AVERAGEIFS('VISSIM Link Segment Outputs'!$E$29:$E$107662, 'VISSIM Link Segment Outputs'!$A$29:$A$107662, "AVG",'VISSIM Link Segment Outputs'!$D$29:$D$107662, H55),"")</f>
        <v/>
      </c>
      <c r="AL55" s="745">
        <f>IFERROR(SUMIFS('VISSIM Link Segment Outputs'!$Q$29:$Q$107662, 'VISSIM Link Segment Outputs'!$A$29:$A$107662, "AVG",'VISSIM Link Segment Outputs'!$D$29:$D$107662, D55),"")</f>
        <v>0</v>
      </c>
      <c r="AM55" s="745">
        <f>IFERROR(SUMIFS('VISSIM Link Segment Outputs'!$Q$29:$Q$107662, 'VISSIM Link Segment Outputs'!$A$29:$A$107662, "AVG",'VISSIM Link Segment Outputs'!$D$29:$D$107662, E55),"")</f>
        <v>0</v>
      </c>
      <c r="AN55" s="745">
        <f>IFERROR(SUMIFS('VISSIM Link Segment Outputs'!$Q$29:$Q$107662, 'VISSIM Link Segment Outputs'!$A$29:$A$107662, "AVG",'VISSIM Link Segment Outputs'!$D$29:$D$107662, F55),"")</f>
        <v>0</v>
      </c>
      <c r="AO55" s="745">
        <f>IFERROR(SUMIFS('VISSIM Link Segment Outputs'!$Q$29:$Q$107662, 'VISSIM Link Segment Outputs'!$A$29:$A$107662, "AVG",'VISSIM Link Segment Outputs'!$D$29:$D$107662, G55),"")</f>
        <v>0</v>
      </c>
      <c r="AP55" s="745">
        <f>IFERROR(SUMIFS('VISSIM Link Segment Outputs'!$Q$29:$Q$107662, 'VISSIM Link Segment Outputs'!$A$29:$A$107662, "AVG",'VISSIM Link Segment Outputs'!$D$29:$D$107662, H55),"")</f>
        <v>0</v>
      </c>
      <c r="AR55" s="743" t="str">
        <f>IFERROR(AVERAGEIFS('VISSIM Link Segment Outputs'!$R$29:$R$107662, 'VISSIM Link Segment Outputs'!$A$29:$A$107662, "AVG",'VISSIM Link Segment Outputs'!$D$29:$D$107662, D55),"")</f>
        <v/>
      </c>
    </row>
    <row r="56" spans="1:44" x14ac:dyDescent="0.25">
      <c r="A56" s="615" t="str">
        <f t="shared" si="1"/>
        <v>H</v>
      </c>
      <c r="B56" s="194">
        <f>'Input - Freeways'!$B54</f>
        <v>50</v>
      </c>
      <c r="C56" s="194">
        <f>INDEX('Input - Freeways'!$B$4:$AI$106,MATCH($B56,'Input - Freeways'!$B$4:$B$106,0),MATCH(C$6,'Input - Freeways'!$B$4:$AI$4,0))</f>
        <v>0</v>
      </c>
      <c r="D56" s="194" t="str">
        <f t="shared" si="2"/>
        <v>0</v>
      </c>
      <c r="E56" s="194" t="str">
        <f t="shared" si="2"/>
        <v/>
      </c>
      <c r="F56" s="194" t="str">
        <f t="shared" si="2"/>
        <v/>
      </c>
      <c r="G56" s="194" t="str">
        <f t="shared" si="2"/>
        <v/>
      </c>
      <c r="H56" s="194" t="str">
        <f t="shared" si="2"/>
        <v/>
      </c>
      <c r="J56" s="436">
        <f>'Input - Freeways'!$C54</f>
        <v>0</v>
      </c>
      <c r="K56" s="468">
        <f>'Input - Freeways'!$D54</f>
        <v>0</v>
      </c>
      <c r="L56" s="318">
        <f>'Input - Freeways'!$E54</f>
        <v>0</v>
      </c>
      <c r="M56" s="763">
        <f>'Input - Freeways'!$F54</f>
        <v>0</v>
      </c>
      <c r="N56" s="450" t="str" cm="1">
        <f t="array" ref="N56">_xlfn.SWITCH(fwy_moe_type,"DCM",AVERAGEIFS('VISSIM DCP Outputs'!$D$25:$D$433, 'VISSIM DCP Outputs'!$B$25:$B$433, $E$3,'VISSIM DCP Outputs'!$C$25:$C$433,$C56),"Link Eval","--")</f>
        <v>--</v>
      </c>
      <c r="O56" s="315" t="str" cm="1">
        <f t="array" ref="O56">_xlfn.SWITCH(fwy_moe_type,"DCM",AVERAGEIFS('VISSIM DCP Outputs'!$G$25:$G$433, 'VISSIM DCP Outputs'!$B$25:$B$433, $E$3,'VISSIM DCP Outputs'!$C$25:$C$433,$C56),"Link Eval","--")</f>
        <v>--</v>
      </c>
      <c r="P56" s="780" t="str">
        <f t="shared" si="3"/>
        <v>--</v>
      </c>
      <c r="Q56" s="315" t="str">
        <f t="shared" si="4"/>
        <v>--</v>
      </c>
      <c r="R56" s="437" t="str">
        <f t="shared" si="5"/>
        <v>--</v>
      </c>
      <c r="T56" s="745" t="str">
        <f>IFERROR(AVERAGEIFS('VISSIM Link Segment Outputs'!$M$29:$M$107662, 'VISSIM Link Segment Outputs'!$A$29:$A$107662, "AVG",'VISSIM Link Segment Outputs'!$D$29:$D$107662, D56),"")</f>
        <v/>
      </c>
      <c r="U56" s="745" t="str">
        <f>IFERROR(AVERAGEIFS('VISSIM Link Segment Outputs'!$M$29:$M$107662, 'VISSIM Link Segment Outputs'!$A$29:$A$107662, "AVG",'VISSIM Link Segment Outputs'!$D$29:$D$107662, E56),"")</f>
        <v/>
      </c>
      <c r="V56" s="745" t="str">
        <f>IFERROR(AVERAGEIFS('VISSIM Link Segment Outputs'!$M$29:$M$107662, 'VISSIM Link Segment Outputs'!$A$29:$A$107662, "AVG",'VISSIM Link Segment Outputs'!$D$29:$D$107662, F56),"")</f>
        <v/>
      </c>
      <c r="W56" s="745" t="str">
        <f>IFERROR(AVERAGEIFS('VISSIM Link Segment Outputs'!$M$29:$M$107662, 'VISSIM Link Segment Outputs'!$A$29:$A$107662, "AVG",'VISSIM Link Segment Outputs'!$D$29:$D$107662, G56),"")</f>
        <v/>
      </c>
      <c r="X56" s="745" t="str">
        <f>IFERROR(AVERAGEIFS('VISSIM Link Segment Outputs'!$M$29:$M$107662, 'VISSIM Link Segment Outputs'!$A$29:$A$107662, "AVG",'VISSIM Link Segment Outputs'!$D$29:$D$107662, H56),"")</f>
        <v/>
      </c>
      <c r="Y56" s="509"/>
      <c r="Z56" s="508" t="str">
        <f>IFERROR(AVERAGEIFS('VISSIM Link Segment Outputs'!$I$29:$I$107662, 'VISSIM Link Segment Outputs'!$A$29:$A$107662, "AVG",'VISSIM Link Segment Outputs'!$D$29:$D$107662, D56),"")</f>
        <v/>
      </c>
      <c r="AA56" s="508" t="str">
        <f>IFERROR(AVERAGEIFS('VISSIM Link Segment Outputs'!$I$29:$I$107662, 'VISSIM Link Segment Outputs'!$A$29:$A$107662, "AVG",'VISSIM Link Segment Outputs'!$D$29:$D$107662, E56),"")</f>
        <v/>
      </c>
      <c r="AB56" s="508" t="str">
        <f>IFERROR(AVERAGEIFS('VISSIM Link Segment Outputs'!$I$29:$I$107662, 'VISSIM Link Segment Outputs'!$A$29:$A$107662, "AVG",'VISSIM Link Segment Outputs'!$D$29:$D$107662, F56),"")</f>
        <v/>
      </c>
      <c r="AC56" s="508" t="str">
        <f>IFERROR(AVERAGEIFS('VISSIM Link Segment Outputs'!$I$29:$I$107662, 'VISSIM Link Segment Outputs'!$A$29:$A$107662, "AVG",'VISSIM Link Segment Outputs'!$D$29:$D$107662, G56),"")</f>
        <v/>
      </c>
      <c r="AD56" s="508" t="str">
        <f>IFERROR(AVERAGEIFS('VISSIM Link Segment Outputs'!$I$29:$I$107662, 'VISSIM Link Segment Outputs'!$A$29:$A$107662, "AVG",'VISSIM Link Segment Outputs'!$D$29:$D$107662, H56),"")</f>
        <v/>
      </c>
      <c r="AE56" s="509"/>
      <c r="AF56" s="508" t="str">
        <f>IFERROR(AVERAGEIFS('VISSIM Link Segment Outputs'!$E$29:$E$107662, 'VISSIM Link Segment Outputs'!$A$29:$A$107662, "AVG",'VISSIM Link Segment Outputs'!$D$29:$D$107662, D56),"")</f>
        <v/>
      </c>
      <c r="AG56" s="508" t="str">
        <f>IFERROR(AVERAGEIFS('VISSIM Link Segment Outputs'!$E$29:$E$107662, 'VISSIM Link Segment Outputs'!$A$29:$A$107662, "AVG",'VISSIM Link Segment Outputs'!$D$29:$D$107662, E56),"")</f>
        <v/>
      </c>
      <c r="AH56" s="508" t="str">
        <f>IFERROR(AVERAGEIFS('VISSIM Link Segment Outputs'!$E$29:$E$107662, 'VISSIM Link Segment Outputs'!$A$29:$A$107662, "AVG",'VISSIM Link Segment Outputs'!$D$29:$D$107662, F56),"")</f>
        <v/>
      </c>
      <c r="AI56" s="508" t="str">
        <f>IFERROR(AVERAGEIFS('VISSIM Link Segment Outputs'!$E$29:$E$107662, 'VISSIM Link Segment Outputs'!$A$29:$A$107662, "AVG",'VISSIM Link Segment Outputs'!$D$29:$D$107662, G56),"")</f>
        <v/>
      </c>
      <c r="AJ56" s="508" t="str">
        <f>IFERROR(AVERAGEIFS('VISSIM Link Segment Outputs'!$E$29:$E$107662, 'VISSIM Link Segment Outputs'!$A$29:$A$107662, "AVG",'VISSIM Link Segment Outputs'!$D$29:$D$107662, H56),"")</f>
        <v/>
      </c>
      <c r="AL56" s="745">
        <f>IFERROR(SUMIFS('VISSIM Link Segment Outputs'!$Q$29:$Q$107662, 'VISSIM Link Segment Outputs'!$A$29:$A$107662, "AVG",'VISSIM Link Segment Outputs'!$D$29:$D$107662, D56),"")</f>
        <v>0</v>
      </c>
      <c r="AM56" s="745">
        <f>IFERROR(SUMIFS('VISSIM Link Segment Outputs'!$Q$29:$Q$107662, 'VISSIM Link Segment Outputs'!$A$29:$A$107662, "AVG",'VISSIM Link Segment Outputs'!$D$29:$D$107662, E56),"")</f>
        <v>0</v>
      </c>
      <c r="AN56" s="745">
        <f>IFERROR(SUMIFS('VISSIM Link Segment Outputs'!$Q$29:$Q$107662, 'VISSIM Link Segment Outputs'!$A$29:$A$107662, "AVG",'VISSIM Link Segment Outputs'!$D$29:$D$107662, F56),"")</f>
        <v>0</v>
      </c>
      <c r="AO56" s="745">
        <f>IFERROR(SUMIFS('VISSIM Link Segment Outputs'!$Q$29:$Q$107662, 'VISSIM Link Segment Outputs'!$A$29:$A$107662, "AVG",'VISSIM Link Segment Outputs'!$D$29:$D$107662, G56),"")</f>
        <v>0</v>
      </c>
      <c r="AP56" s="745">
        <f>IFERROR(SUMIFS('VISSIM Link Segment Outputs'!$Q$29:$Q$107662, 'VISSIM Link Segment Outputs'!$A$29:$A$107662, "AVG",'VISSIM Link Segment Outputs'!$D$29:$D$107662, H56),"")</f>
        <v>0</v>
      </c>
      <c r="AR56" s="743" t="str">
        <f>IFERROR(AVERAGEIFS('VISSIM Link Segment Outputs'!$R$29:$R$107662, 'VISSIM Link Segment Outputs'!$A$29:$A$107662, "AVG",'VISSIM Link Segment Outputs'!$D$29:$D$107662, D56),"")</f>
        <v/>
      </c>
    </row>
    <row r="57" spans="1:44" x14ac:dyDescent="0.25">
      <c r="A57" s="615" t="str">
        <f t="shared" si="1"/>
        <v>H</v>
      </c>
      <c r="B57" s="194">
        <f>'Input - Freeways'!$B55</f>
        <v>51</v>
      </c>
      <c r="C57" s="194">
        <f>INDEX('Input - Freeways'!$B$4:$AI$106,MATCH($B57,'Input - Freeways'!$B$4:$B$106,0),MATCH(C$6,'Input - Freeways'!$B$4:$AI$4,0))</f>
        <v>0</v>
      </c>
      <c r="D57" s="194" t="str">
        <f t="shared" si="2"/>
        <v>0</v>
      </c>
      <c r="E57" s="194" t="str">
        <f t="shared" si="2"/>
        <v/>
      </c>
      <c r="F57" s="194" t="str">
        <f t="shared" si="2"/>
        <v/>
      </c>
      <c r="G57" s="194" t="str">
        <f t="shared" si="2"/>
        <v/>
      </c>
      <c r="H57" s="194" t="str">
        <f t="shared" si="2"/>
        <v/>
      </c>
      <c r="J57" s="436">
        <f>'Input - Freeways'!$C55</f>
        <v>0</v>
      </c>
      <c r="K57" s="468">
        <f>'Input - Freeways'!$D55</f>
        <v>0</v>
      </c>
      <c r="L57" s="318">
        <f>'Input - Freeways'!$E55</f>
        <v>0</v>
      </c>
      <c r="M57" s="763">
        <f>'Input - Freeways'!$F55</f>
        <v>0</v>
      </c>
      <c r="N57" s="450" t="str" cm="1">
        <f t="array" ref="N57">_xlfn.SWITCH(fwy_moe_type,"DCM",AVERAGEIFS('VISSIM DCP Outputs'!$D$25:$D$433, 'VISSIM DCP Outputs'!$B$25:$B$433, $E$3,'VISSIM DCP Outputs'!$C$25:$C$433,$C57),"Link Eval","--")</f>
        <v>--</v>
      </c>
      <c r="O57" s="315" t="str" cm="1">
        <f t="array" ref="O57">_xlfn.SWITCH(fwy_moe_type,"DCM",AVERAGEIFS('VISSIM DCP Outputs'!$G$25:$G$433, 'VISSIM DCP Outputs'!$B$25:$B$433, $E$3,'VISSIM DCP Outputs'!$C$25:$C$433,$C57),"Link Eval","--")</f>
        <v>--</v>
      </c>
      <c r="P57" s="780" t="str">
        <f t="shared" si="3"/>
        <v>--</v>
      </c>
      <c r="Q57" s="315" t="str">
        <f t="shared" si="4"/>
        <v>--</v>
      </c>
      <c r="R57" s="437" t="str">
        <f t="shared" si="5"/>
        <v>--</v>
      </c>
      <c r="S57" s="611"/>
      <c r="T57" s="745" t="str">
        <f>IFERROR(AVERAGEIFS('VISSIM Link Segment Outputs'!$M$29:$M$107662, 'VISSIM Link Segment Outputs'!$A$29:$A$107662, "AVG",'VISSIM Link Segment Outputs'!$D$29:$D$107662, D57),"")</f>
        <v/>
      </c>
      <c r="U57" s="745" t="str">
        <f>IFERROR(AVERAGEIFS('VISSIM Link Segment Outputs'!$M$29:$M$107662, 'VISSIM Link Segment Outputs'!$A$29:$A$107662, "AVG",'VISSIM Link Segment Outputs'!$D$29:$D$107662, E57),"")</f>
        <v/>
      </c>
      <c r="V57" s="745" t="str">
        <f>IFERROR(AVERAGEIFS('VISSIM Link Segment Outputs'!$M$29:$M$107662, 'VISSIM Link Segment Outputs'!$A$29:$A$107662, "AVG",'VISSIM Link Segment Outputs'!$D$29:$D$107662, F57),"")</f>
        <v/>
      </c>
      <c r="W57" s="745" t="str">
        <f>IFERROR(AVERAGEIFS('VISSIM Link Segment Outputs'!$M$29:$M$107662, 'VISSIM Link Segment Outputs'!$A$29:$A$107662, "AVG",'VISSIM Link Segment Outputs'!$D$29:$D$107662, G57),"")</f>
        <v/>
      </c>
      <c r="X57" s="745" t="str">
        <f>IFERROR(AVERAGEIFS('VISSIM Link Segment Outputs'!$M$29:$M$107662, 'VISSIM Link Segment Outputs'!$A$29:$A$107662, "AVG",'VISSIM Link Segment Outputs'!$D$29:$D$107662, H57),"")</f>
        <v/>
      </c>
      <c r="Y57" s="509"/>
      <c r="Z57" s="508" t="str">
        <f>IFERROR(AVERAGEIFS('VISSIM Link Segment Outputs'!$I$29:$I$107662, 'VISSIM Link Segment Outputs'!$A$29:$A$107662, "AVG",'VISSIM Link Segment Outputs'!$D$29:$D$107662, D57),"")</f>
        <v/>
      </c>
      <c r="AA57" s="508" t="str">
        <f>IFERROR(AVERAGEIFS('VISSIM Link Segment Outputs'!$I$29:$I$107662, 'VISSIM Link Segment Outputs'!$A$29:$A$107662, "AVG",'VISSIM Link Segment Outputs'!$D$29:$D$107662, E57),"")</f>
        <v/>
      </c>
      <c r="AB57" s="508" t="str">
        <f>IFERROR(AVERAGEIFS('VISSIM Link Segment Outputs'!$I$29:$I$107662, 'VISSIM Link Segment Outputs'!$A$29:$A$107662, "AVG",'VISSIM Link Segment Outputs'!$D$29:$D$107662, F57),"")</f>
        <v/>
      </c>
      <c r="AC57" s="508" t="str">
        <f>IFERROR(AVERAGEIFS('VISSIM Link Segment Outputs'!$I$29:$I$107662, 'VISSIM Link Segment Outputs'!$A$29:$A$107662, "AVG",'VISSIM Link Segment Outputs'!$D$29:$D$107662, G57),"")</f>
        <v/>
      </c>
      <c r="AD57" s="508" t="str">
        <f>IFERROR(AVERAGEIFS('VISSIM Link Segment Outputs'!$I$29:$I$107662, 'VISSIM Link Segment Outputs'!$A$29:$A$107662, "AVG",'VISSIM Link Segment Outputs'!$D$29:$D$107662, H57),"")</f>
        <v/>
      </c>
      <c r="AE57" s="509"/>
      <c r="AF57" s="508" t="str">
        <f>IFERROR(AVERAGEIFS('VISSIM Link Segment Outputs'!$E$29:$E$107662, 'VISSIM Link Segment Outputs'!$A$29:$A$107662, "AVG",'VISSIM Link Segment Outputs'!$D$29:$D$107662, D57),"")</f>
        <v/>
      </c>
      <c r="AG57" s="508" t="str">
        <f>IFERROR(AVERAGEIFS('VISSIM Link Segment Outputs'!$E$29:$E$107662, 'VISSIM Link Segment Outputs'!$A$29:$A$107662, "AVG",'VISSIM Link Segment Outputs'!$D$29:$D$107662, E57),"")</f>
        <v/>
      </c>
      <c r="AH57" s="508" t="str">
        <f>IFERROR(AVERAGEIFS('VISSIM Link Segment Outputs'!$E$29:$E$107662, 'VISSIM Link Segment Outputs'!$A$29:$A$107662, "AVG",'VISSIM Link Segment Outputs'!$D$29:$D$107662, F57),"")</f>
        <v/>
      </c>
      <c r="AI57" s="508" t="str">
        <f>IFERROR(AVERAGEIFS('VISSIM Link Segment Outputs'!$E$29:$E$107662, 'VISSIM Link Segment Outputs'!$A$29:$A$107662, "AVG",'VISSIM Link Segment Outputs'!$D$29:$D$107662, G57),"")</f>
        <v/>
      </c>
      <c r="AJ57" s="508" t="str">
        <f>IFERROR(AVERAGEIFS('VISSIM Link Segment Outputs'!$E$29:$E$107662, 'VISSIM Link Segment Outputs'!$A$29:$A$107662, "AVG",'VISSIM Link Segment Outputs'!$D$29:$D$107662, H57),"")</f>
        <v/>
      </c>
      <c r="AK57" s="611"/>
      <c r="AL57" s="745">
        <f>IFERROR(SUMIFS('VISSIM Link Segment Outputs'!$Q$29:$Q$107662, 'VISSIM Link Segment Outputs'!$A$29:$A$107662, "AVG",'VISSIM Link Segment Outputs'!$D$29:$D$107662, D57),"")</f>
        <v>0</v>
      </c>
      <c r="AM57" s="745">
        <f>IFERROR(SUMIFS('VISSIM Link Segment Outputs'!$Q$29:$Q$107662, 'VISSIM Link Segment Outputs'!$A$29:$A$107662, "AVG",'VISSIM Link Segment Outputs'!$D$29:$D$107662, E57),"")</f>
        <v>0</v>
      </c>
      <c r="AN57" s="745">
        <f>IFERROR(SUMIFS('VISSIM Link Segment Outputs'!$Q$29:$Q$107662, 'VISSIM Link Segment Outputs'!$A$29:$A$107662, "AVG",'VISSIM Link Segment Outputs'!$D$29:$D$107662, F57),"")</f>
        <v>0</v>
      </c>
      <c r="AO57" s="745">
        <f>IFERROR(SUMIFS('VISSIM Link Segment Outputs'!$Q$29:$Q$107662, 'VISSIM Link Segment Outputs'!$A$29:$A$107662, "AVG",'VISSIM Link Segment Outputs'!$D$29:$D$107662, G57),"")</f>
        <v>0</v>
      </c>
      <c r="AP57" s="745">
        <f>IFERROR(SUMIFS('VISSIM Link Segment Outputs'!$Q$29:$Q$107662, 'VISSIM Link Segment Outputs'!$A$29:$A$107662, "AVG",'VISSIM Link Segment Outputs'!$D$29:$D$107662, H57),"")</f>
        <v>0</v>
      </c>
      <c r="AQ57" s="611"/>
      <c r="AR57" s="764" t="str">
        <f>IFERROR(AVERAGEIFS('VISSIM Link Segment Outputs'!$R$29:$R$107662, 'VISSIM Link Segment Outputs'!$A$29:$A$107662, "AVG",'VISSIM Link Segment Outputs'!$D$29:$D$107662, D57),"")</f>
        <v/>
      </c>
    </row>
    <row r="58" spans="1:44" x14ac:dyDescent="0.25">
      <c r="A58" s="615" t="str">
        <f t="shared" si="1"/>
        <v>H</v>
      </c>
      <c r="B58" s="194">
        <f>'Input - Freeways'!$B56</f>
        <v>52</v>
      </c>
      <c r="C58" s="194">
        <f>INDEX('Input - Freeways'!$B$4:$AI$106,MATCH($B58,'Input - Freeways'!$B$4:$B$106,0),MATCH(C$6,'Input - Freeways'!$B$4:$AI$4,0))</f>
        <v>0</v>
      </c>
      <c r="D58" s="194" t="str">
        <f t="shared" ref="D58:H108" si="6">TRIM(MID(SUBSTITUTE($C58,"-",REPT(" ",LEN($C58))),(D$6-1)*LEN($C58)+1,LEN($C58)))</f>
        <v>0</v>
      </c>
      <c r="E58" s="194" t="str">
        <f t="shared" si="6"/>
        <v/>
      </c>
      <c r="F58" s="194" t="str">
        <f t="shared" si="6"/>
        <v/>
      </c>
      <c r="G58" s="194" t="str">
        <f t="shared" si="6"/>
        <v/>
      </c>
      <c r="H58" s="194" t="str">
        <f t="shared" si="6"/>
        <v/>
      </c>
      <c r="J58" s="436">
        <f>'Input - Freeways'!$C56</f>
        <v>0</v>
      </c>
      <c r="K58" s="468">
        <f>'Input - Freeways'!$D56</f>
        <v>0</v>
      </c>
      <c r="L58" s="318">
        <f>'Input - Freeways'!$E56</f>
        <v>0</v>
      </c>
      <c r="M58" s="763">
        <f>'Input - Freeways'!$F56</f>
        <v>0</v>
      </c>
      <c r="N58" s="450" t="str" cm="1">
        <f t="array" ref="N58">_xlfn.SWITCH(fwy_moe_type,"DCM",AVERAGEIFS('VISSIM DCP Outputs'!$D$25:$D$433, 'VISSIM DCP Outputs'!$B$25:$B$433, $E$3,'VISSIM DCP Outputs'!$C$25:$C$433,$C58),"Link Eval","--")</f>
        <v>--</v>
      </c>
      <c r="O58" s="315" t="str" cm="1">
        <f t="array" ref="O58">_xlfn.SWITCH(fwy_moe_type,"DCM",AVERAGEIFS('VISSIM DCP Outputs'!$G$25:$G$433, 'VISSIM DCP Outputs'!$B$25:$B$433, $E$3,'VISSIM DCP Outputs'!$C$25:$C$433,$C58),"Link Eval","--")</f>
        <v>--</v>
      </c>
      <c r="P58" s="780" t="str">
        <f t="shared" si="3"/>
        <v>--</v>
      </c>
      <c r="Q58" s="315" t="str">
        <f t="shared" si="4"/>
        <v>--</v>
      </c>
      <c r="R58" s="437" t="str">
        <f t="shared" si="5"/>
        <v>--</v>
      </c>
      <c r="S58" s="611"/>
      <c r="T58" s="745" t="str">
        <f>IFERROR(AVERAGEIFS('VISSIM Link Segment Outputs'!$M$29:$M$107662, 'VISSIM Link Segment Outputs'!$A$29:$A$107662, "AVG",'VISSIM Link Segment Outputs'!$D$29:$D$107662, D58),"")</f>
        <v/>
      </c>
      <c r="U58" s="745" t="str">
        <f>IFERROR(AVERAGEIFS('VISSIM Link Segment Outputs'!$M$29:$M$107662, 'VISSIM Link Segment Outputs'!$A$29:$A$107662, "AVG",'VISSIM Link Segment Outputs'!$D$29:$D$107662, E58),"")</f>
        <v/>
      </c>
      <c r="V58" s="745" t="str">
        <f>IFERROR(AVERAGEIFS('VISSIM Link Segment Outputs'!$M$29:$M$107662, 'VISSIM Link Segment Outputs'!$A$29:$A$107662, "AVG",'VISSIM Link Segment Outputs'!$D$29:$D$107662, F58),"")</f>
        <v/>
      </c>
      <c r="W58" s="745" t="str">
        <f>IFERROR(AVERAGEIFS('VISSIM Link Segment Outputs'!$M$29:$M$107662, 'VISSIM Link Segment Outputs'!$A$29:$A$107662, "AVG",'VISSIM Link Segment Outputs'!$D$29:$D$107662, G58),"")</f>
        <v/>
      </c>
      <c r="X58" s="745" t="str">
        <f>IFERROR(AVERAGEIFS('VISSIM Link Segment Outputs'!$M$29:$M$107662, 'VISSIM Link Segment Outputs'!$A$29:$A$107662, "AVG",'VISSIM Link Segment Outputs'!$D$29:$D$107662, H58),"")</f>
        <v/>
      </c>
      <c r="Y58" s="509"/>
      <c r="Z58" s="508" t="str">
        <f>IFERROR(AVERAGEIFS('VISSIM Link Segment Outputs'!$I$29:$I$107662, 'VISSIM Link Segment Outputs'!$A$29:$A$107662, "AVG",'VISSIM Link Segment Outputs'!$D$29:$D$107662, D58),"")</f>
        <v/>
      </c>
      <c r="AA58" s="508" t="str">
        <f>IFERROR(AVERAGEIFS('VISSIM Link Segment Outputs'!$I$29:$I$107662, 'VISSIM Link Segment Outputs'!$A$29:$A$107662, "AVG",'VISSIM Link Segment Outputs'!$D$29:$D$107662, E58),"")</f>
        <v/>
      </c>
      <c r="AB58" s="508" t="str">
        <f>IFERROR(AVERAGEIFS('VISSIM Link Segment Outputs'!$I$29:$I$107662, 'VISSIM Link Segment Outputs'!$A$29:$A$107662, "AVG",'VISSIM Link Segment Outputs'!$D$29:$D$107662, F58),"")</f>
        <v/>
      </c>
      <c r="AC58" s="508" t="str">
        <f>IFERROR(AVERAGEIFS('VISSIM Link Segment Outputs'!$I$29:$I$107662, 'VISSIM Link Segment Outputs'!$A$29:$A$107662, "AVG",'VISSIM Link Segment Outputs'!$D$29:$D$107662, G58),"")</f>
        <v/>
      </c>
      <c r="AD58" s="508" t="str">
        <f>IFERROR(AVERAGEIFS('VISSIM Link Segment Outputs'!$I$29:$I$107662, 'VISSIM Link Segment Outputs'!$A$29:$A$107662, "AVG",'VISSIM Link Segment Outputs'!$D$29:$D$107662, H58),"")</f>
        <v/>
      </c>
      <c r="AE58" s="509"/>
      <c r="AF58" s="508" t="str">
        <f>IFERROR(AVERAGEIFS('VISSIM Link Segment Outputs'!$E$29:$E$107662, 'VISSIM Link Segment Outputs'!$A$29:$A$107662, "AVG",'VISSIM Link Segment Outputs'!$D$29:$D$107662, D58),"")</f>
        <v/>
      </c>
      <c r="AG58" s="508" t="str">
        <f>IFERROR(AVERAGEIFS('VISSIM Link Segment Outputs'!$E$29:$E$107662, 'VISSIM Link Segment Outputs'!$A$29:$A$107662, "AVG",'VISSIM Link Segment Outputs'!$D$29:$D$107662, E58),"")</f>
        <v/>
      </c>
      <c r="AH58" s="508" t="str">
        <f>IFERROR(AVERAGEIFS('VISSIM Link Segment Outputs'!$E$29:$E$107662, 'VISSIM Link Segment Outputs'!$A$29:$A$107662, "AVG",'VISSIM Link Segment Outputs'!$D$29:$D$107662, F58),"")</f>
        <v/>
      </c>
      <c r="AI58" s="508" t="str">
        <f>IFERROR(AVERAGEIFS('VISSIM Link Segment Outputs'!$E$29:$E$107662, 'VISSIM Link Segment Outputs'!$A$29:$A$107662, "AVG",'VISSIM Link Segment Outputs'!$D$29:$D$107662, G58),"")</f>
        <v/>
      </c>
      <c r="AJ58" s="508" t="str">
        <f>IFERROR(AVERAGEIFS('VISSIM Link Segment Outputs'!$E$29:$E$107662, 'VISSIM Link Segment Outputs'!$A$29:$A$107662, "AVG",'VISSIM Link Segment Outputs'!$D$29:$D$107662, H58),"")</f>
        <v/>
      </c>
      <c r="AK58" s="611"/>
      <c r="AL58" s="745">
        <f>IFERROR(SUMIFS('VISSIM Link Segment Outputs'!$Q$29:$Q$107662, 'VISSIM Link Segment Outputs'!$A$29:$A$107662, "AVG",'VISSIM Link Segment Outputs'!$D$29:$D$107662, D58),"")</f>
        <v>0</v>
      </c>
      <c r="AM58" s="745">
        <f>IFERROR(SUMIFS('VISSIM Link Segment Outputs'!$Q$29:$Q$107662, 'VISSIM Link Segment Outputs'!$A$29:$A$107662, "AVG",'VISSIM Link Segment Outputs'!$D$29:$D$107662, E58),"")</f>
        <v>0</v>
      </c>
      <c r="AN58" s="745">
        <f>IFERROR(SUMIFS('VISSIM Link Segment Outputs'!$Q$29:$Q$107662, 'VISSIM Link Segment Outputs'!$A$29:$A$107662, "AVG",'VISSIM Link Segment Outputs'!$D$29:$D$107662, F58),"")</f>
        <v>0</v>
      </c>
      <c r="AO58" s="745">
        <f>IFERROR(SUMIFS('VISSIM Link Segment Outputs'!$Q$29:$Q$107662, 'VISSIM Link Segment Outputs'!$A$29:$A$107662, "AVG",'VISSIM Link Segment Outputs'!$D$29:$D$107662, G58),"")</f>
        <v>0</v>
      </c>
      <c r="AP58" s="745">
        <f>IFERROR(SUMIFS('VISSIM Link Segment Outputs'!$Q$29:$Q$107662, 'VISSIM Link Segment Outputs'!$A$29:$A$107662, "AVG",'VISSIM Link Segment Outputs'!$D$29:$D$107662, H58),"")</f>
        <v>0</v>
      </c>
      <c r="AQ58" s="611"/>
      <c r="AR58" s="764" t="str">
        <f>IFERROR(AVERAGEIFS('VISSIM Link Segment Outputs'!$R$29:$R$107662, 'VISSIM Link Segment Outputs'!$A$29:$A$107662, "AVG",'VISSIM Link Segment Outputs'!$D$29:$D$107662, D58),"")</f>
        <v/>
      </c>
    </row>
    <row r="59" spans="1:44" x14ac:dyDescent="0.25">
      <c r="A59" s="615" t="str">
        <f t="shared" si="1"/>
        <v>H</v>
      </c>
      <c r="B59" s="194">
        <f>'Input - Freeways'!$B57</f>
        <v>53</v>
      </c>
      <c r="C59" s="194">
        <f>INDEX('Input - Freeways'!$B$4:$AI$106,MATCH($B59,'Input - Freeways'!$B$4:$B$106,0),MATCH(C$6,'Input - Freeways'!$B$4:$AI$4,0))</f>
        <v>0</v>
      </c>
      <c r="D59" s="194" t="str">
        <f t="shared" si="6"/>
        <v>0</v>
      </c>
      <c r="E59" s="194" t="str">
        <f t="shared" si="6"/>
        <v/>
      </c>
      <c r="F59" s="194" t="str">
        <f t="shared" si="6"/>
        <v/>
      </c>
      <c r="G59" s="194" t="str">
        <f t="shared" si="6"/>
        <v/>
      </c>
      <c r="H59" s="194" t="str">
        <f t="shared" si="6"/>
        <v/>
      </c>
      <c r="J59" s="436">
        <f>'Input - Freeways'!$C57</f>
        <v>0</v>
      </c>
      <c r="K59" s="468">
        <f>'Input - Freeways'!$D57</f>
        <v>0</v>
      </c>
      <c r="L59" s="318">
        <f>'Input - Freeways'!$E57</f>
        <v>0</v>
      </c>
      <c r="M59" s="763">
        <f>'Input - Freeways'!$F57</f>
        <v>0</v>
      </c>
      <c r="N59" s="450" t="str" cm="1">
        <f t="array" ref="N59">_xlfn.SWITCH(fwy_moe_type,"DCM",AVERAGEIFS('VISSIM DCP Outputs'!$D$25:$D$433, 'VISSIM DCP Outputs'!$B$25:$B$433, $E$3,'VISSIM DCP Outputs'!$C$25:$C$433,$C59),"Link Eval","--")</f>
        <v>--</v>
      </c>
      <c r="O59" s="315" t="str" cm="1">
        <f t="array" ref="O59">_xlfn.SWITCH(fwy_moe_type,"DCM",AVERAGEIFS('VISSIM DCP Outputs'!$G$25:$G$433, 'VISSIM DCP Outputs'!$B$25:$B$433, $E$3,'VISSIM DCP Outputs'!$C$25:$C$433,$C59),"Link Eval","--")</f>
        <v>--</v>
      </c>
      <c r="P59" s="780" t="str">
        <f t="shared" si="3"/>
        <v>--</v>
      </c>
      <c r="Q59" s="315" t="str">
        <f t="shared" si="4"/>
        <v>--</v>
      </c>
      <c r="R59" s="437" t="str">
        <f t="shared" si="5"/>
        <v>--</v>
      </c>
      <c r="S59" s="611"/>
      <c r="T59" s="745" t="str">
        <f>IFERROR(AVERAGEIFS('VISSIM Link Segment Outputs'!$M$29:$M$107662, 'VISSIM Link Segment Outputs'!$A$29:$A$107662, "AVG",'VISSIM Link Segment Outputs'!$D$29:$D$107662, D59),"")</f>
        <v/>
      </c>
      <c r="U59" s="745" t="str">
        <f>IFERROR(AVERAGEIFS('VISSIM Link Segment Outputs'!$M$29:$M$107662, 'VISSIM Link Segment Outputs'!$A$29:$A$107662, "AVG",'VISSIM Link Segment Outputs'!$D$29:$D$107662, E59),"")</f>
        <v/>
      </c>
      <c r="V59" s="745" t="str">
        <f>IFERROR(AVERAGEIFS('VISSIM Link Segment Outputs'!$M$29:$M$107662, 'VISSIM Link Segment Outputs'!$A$29:$A$107662, "AVG",'VISSIM Link Segment Outputs'!$D$29:$D$107662, F59),"")</f>
        <v/>
      </c>
      <c r="W59" s="745" t="str">
        <f>IFERROR(AVERAGEIFS('VISSIM Link Segment Outputs'!$M$29:$M$107662, 'VISSIM Link Segment Outputs'!$A$29:$A$107662, "AVG",'VISSIM Link Segment Outputs'!$D$29:$D$107662, G59),"")</f>
        <v/>
      </c>
      <c r="X59" s="745" t="str">
        <f>IFERROR(AVERAGEIFS('VISSIM Link Segment Outputs'!$M$29:$M$107662, 'VISSIM Link Segment Outputs'!$A$29:$A$107662, "AVG",'VISSIM Link Segment Outputs'!$D$29:$D$107662, H59),"")</f>
        <v/>
      </c>
      <c r="Y59" s="509"/>
      <c r="Z59" s="508" t="str">
        <f>IFERROR(AVERAGEIFS('VISSIM Link Segment Outputs'!$I$29:$I$107662, 'VISSIM Link Segment Outputs'!$A$29:$A$107662, "AVG",'VISSIM Link Segment Outputs'!$D$29:$D$107662, D59),"")</f>
        <v/>
      </c>
      <c r="AA59" s="508" t="str">
        <f>IFERROR(AVERAGEIFS('VISSIM Link Segment Outputs'!$I$29:$I$107662, 'VISSIM Link Segment Outputs'!$A$29:$A$107662, "AVG",'VISSIM Link Segment Outputs'!$D$29:$D$107662, E59),"")</f>
        <v/>
      </c>
      <c r="AB59" s="508" t="str">
        <f>IFERROR(AVERAGEIFS('VISSIM Link Segment Outputs'!$I$29:$I$107662, 'VISSIM Link Segment Outputs'!$A$29:$A$107662, "AVG",'VISSIM Link Segment Outputs'!$D$29:$D$107662, F59),"")</f>
        <v/>
      </c>
      <c r="AC59" s="508" t="str">
        <f>IFERROR(AVERAGEIFS('VISSIM Link Segment Outputs'!$I$29:$I$107662, 'VISSIM Link Segment Outputs'!$A$29:$A$107662, "AVG",'VISSIM Link Segment Outputs'!$D$29:$D$107662, G59),"")</f>
        <v/>
      </c>
      <c r="AD59" s="508" t="str">
        <f>IFERROR(AVERAGEIFS('VISSIM Link Segment Outputs'!$I$29:$I$107662, 'VISSIM Link Segment Outputs'!$A$29:$A$107662, "AVG",'VISSIM Link Segment Outputs'!$D$29:$D$107662, H59),"")</f>
        <v/>
      </c>
      <c r="AE59" s="509"/>
      <c r="AF59" s="508" t="str">
        <f>IFERROR(AVERAGEIFS('VISSIM Link Segment Outputs'!$E$29:$E$107662, 'VISSIM Link Segment Outputs'!$A$29:$A$107662, "AVG",'VISSIM Link Segment Outputs'!$D$29:$D$107662, D59),"")</f>
        <v/>
      </c>
      <c r="AG59" s="508" t="str">
        <f>IFERROR(AVERAGEIFS('VISSIM Link Segment Outputs'!$E$29:$E$107662, 'VISSIM Link Segment Outputs'!$A$29:$A$107662, "AVG",'VISSIM Link Segment Outputs'!$D$29:$D$107662, E59),"")</f>
        <v/>
      </c>
      <c r="AH59" s="508" t="str">
        <f>IFERROR(AVERAGEIFS('VISSIM Link Segment Outputs'!$E$29:$E$107662, 'VISSIM Link Segment Outputs'!$A$29:$A$107662, "AVG",'VISSIM Link Segment Outputs'!$D$29:$D$107662, F59),"")</f>
        <v/>
      </c>
      <c r="AI59" s="508" t="str">
        <f>IFERROR(AVERAGEIFS('VISSIM Link Segment Outputs'!$E$29:$E$107662, 'VISSIM Link Segment Outputs'!$A$29:$A$107662, "AVG",'VISSIM Link Segment Outputs'!$D$29:$D$107662, G59),"")</f>
        <v/>
      </c>
      <c r="AJ59" s="508" t="str">
        <f>IFERROR(AVERAGEIFS('VISSIM Link Segment Outputs'!$E$29:$E$107662, 'VISSIM Link Segment Outputs'!$A$29:$A$107662, "AVG",'VISSIM Link Segment Outputs'!$D$29:$D$107662, H59),"")</f>
        <v/>
      </c>
      <c r="AK59" s="611"/>
      <c r="AL59" s="745">
        <f>IFERROR(SUMIFS('VISSIM Link Segment Outputs'!$Q$29:$Q$107662, 'VISSIM Link Segment Outputs'!$A$29:$A$107662, "AVG",'VISSIM Link Segment Outputs'!$D$29:$D$107662, D59),"")</f>
        <v>0</v>
      </c>
      <c r="AM59" s="745">
        <f>IFERROR(SUMIFS('VISSIM Link Segment Outputs'!$Q$29:$Q$107662, 'VISSIM Link Segment Outputs'!$A$29:$A$107662, "AVG",'VISSIM Link Segment Outputs'!$D$29:$D$107662, E59),"")</f>
        <v>0</v>
      </c>
      <c r="AN59" s="745">
        <f>IFERROR(SUMIFS('VISSIM Link Segment Outputs'!$Q$29:$Q$107662, 'VISSIM Link Segment Outputs'!$A$29:$A$107662, "AVG",'VISSIM Link Segment Outputs'!$D$29:$D$107662, F59),"")</f>
        <v>0</v>
      </c>
      <c r="AO59" s="745">
        <f>IFERROR(SUMIFS('VISSIM Link Segment Outputs'!$Q$29:$Q$107662, 'VISSIM Link Segment Outputs'!$A$29:$A$107662, "AVG",'VISSIM Link Segment Outputs'!$D$29:$D$107662, G59),"")</f>
        <v>0</v>
      </c>
      <c r="AP59" s="745">
        <f>IFERROR(SUMIFS('VISSIM Link Segment Outputs'!$Q$29:$Q$107662, 'VISSIM Link Segment Outputs'!$A$29:$A$107662, "AVG",'VISSIM Link Segment Outputs'!$D$29:$D$107662, H59),"")</f>
        <v>0</v>
      </c>
      <c r="AQ59" s="611"/>
      <c r="AR59" s="764" t="str">
        <f>IFERROR(AVERAGEIFS('VISSIM Link Segment Outputs'!$R$29:$R$107662, 'VISSIM Link Segment Outputs'!$A$29:$A$107662, "AVG",'VISSIM Link Segment Outputs'!$D$29:$D$107662, D59),"")</f>
        <v/>
      </c>
    </row>
    <row r="60" spans="1:44" x14ac:dyDescent="0.25">
      <c r="A60" s="615" t="str">
        <f t="shared" si="1"/>
        <v>H</v>
      </c>
      <c r="B60" s="194">
        <f>'Input - Freeways'!$B58</f>
        <v>54</v>
      </c>
      <c r="C60" s="194">
        <f>INDEX('Input - Freeways'!$B$4:$AI$106,MATCH($B60,'Input - Freeways'!$B$4:$B$106,0),MATCH(C$6,'Input - Freeways'!$B$4:$AI$4,0))</f>
        <v>0</v>
      </c>
      <c r="D60" s="194" t="str">
        <f t="shared" si="6"/>
        <v>0</v>
      </c>
      <c r="E60" s="194" t="str">
        <f t="shared" si="6"/>
        <v/>
      </c>
      <c r="F60" s="194" t="str">
        <f t="shared" si="6"/>
        <v/>
      </c>
      <c r="G60" s="194" t="str">
        <f t="shared" si="6"/>
        <v/>
      </c>
      <c r="H60" s="194" t="str">
        <f t="shared" si="6"/>
        <v/>
      </c>
      <c r="J60" s="436">
        <f>'Input - Freeways'!$C58</f>
        <v>0</v>
      </c>
      <c r="K60" s="468">
        <f>'Input - Freeways'!$D58</f>
        <v>0</v>
      </c>
      <c r="L60" s="318">
        <f>'Input - Freeways'!$E58</f>
        <v>0</v>
      </c>
      <c r="M60" s="763">
        <f>'Input - Freeways'!$F58</f>
        <v>0</v>
      </c>
      <c r="N60" s="450" t="str" cm="1">
        <f t="array" ref="N60">_xlfn.SWITCH(fwy_moe_type,"DCM",AVERAGEIFS('VISSIM DCP Outputs'!$D$25:$D$433, 'VISSIM DCP Outputs'!$B$25:$B$433, $E$3,'VISSIM DCP Outputs'!$C$25:$C$433,$C60),"Link Eval","--")</f>
        <v>--</v>
      </c>
      <c r="O60" s="315" t="str" cm="1">
        <f t="array" ref="O60">_xlfn.SWITCH(fwy_moe_type,"DCM",AVERAGEIFS('VISSIM DCP Outputs'!$G$25:$G$433, 'VISSIM DCP Outputs'!$B$25:$B$433, $E$3,'VISSIM DCP Outputs'!$C$25:$C$433,$C60),"Link Eval","--")</f>
        <v>--</v>
      </c>
      <c r="P60" s="780" t="str">
        <f t="shared" si="3"/>
        <v>--</v>
      </c>
      <c r="Q60" s="315" t="str">
        <f t="shared" si="4"/>
        <v>--</v>
      </c>
      <c r="R60" s="437" t="str">
        <f t="shared" si="5"/>
        <v>--</v>
      </c>
      <c r="S60" s="611"/>
      <c r="T60" s="745" t="str">
        <f>IFERROR(AVERAGEIFS('VISSIM Link Segment Outputs'!$M$29:$M$107662, 'VISSIM Link Segment Outputs'!$A$29:$A$107662, "AVG",'VISSIM Link Segment Outputs'!$D$29:$D$107662, D60),"")</f>
        <v/>
      </c>
      <c r="U60" s="745" t="str">
        <f>IFERROR(AVERAGEIFS('VISSIM Link Segment Outputs'!$M$29:$M$107662, 'VISSIM Link Segment Outputs'!$A$29:$A$107662, "AVG",'VISSIM Link Segment Outputs'!$D$29:$D$107662, E60),"")</f>
        <v/>
      </c>
      <c r="V60" s="745" t="str">
        <f>IFERROR(AVERAGEIFS('VISSIM Link Segment Outputs'!$M$29:$M$107662, 'VISSIM Link Segment Outputs'!$A$29:$A$107662, "AVG",'VISSIM Link Segment Outputs'!$D$29:$D$107662, F60),"")</f>
        <v/>
      </c>
      <c r="W60" s="745" t="str">
        <f>IFERROR(AVERAGEIFS('VISSIM Link Segment Outputs'!$M$29:$M$107662, 'VISSIM Link Segment Outputs'!$A$29:$A$107662, "AVG",'VISSIM Link Segment Outputs'!$D$29:$D$107662, G60),"")</f>
        <v/>
      </c>
      <c r="X60" s="745" t="str">
        <f>IFERROR(AVERAGEIFS('VISSIM Link Segment Outputs'!$M$29:$M$107662, 'VISSIM Link Segment Outputs'!$A$29:$A$107662, "AVG",'VISSIM Link Segment Outputs'!$D$29:$D$107662, H60),"")</f>
        <v/>
      </c>
      <c r="Y60" s="509"/>
      <c r="Z60" s="508" t="str">
        <f>IFERROR(AVERAGEIFS('VISSIM Link Segment Outputs'!$I$29:$I$107662, 'VISSIM Link Segment Outputs'!$A$29:$A$107662, "AVG",'VISSIM Link Segment Outputs'!$D$29:$D$107662, D60),"")</f>
        <v/>
      </c>
      <c r="AA60" s="508" t="str">
        <f>IFERROR(AVERAGEIFS('VISSIM Link Segment Outputs'!$I$29:$I$107662, 'VISSIM Link Segment Outputs'!$A$29:$A$107662, "AVG",'VISSIM Link Segment Outputs'!$D$29:$D$107662, E60),"")</f>
        <v/>
      </c>
      <c r="AB60" s="508" t="str">
        <f>IFERROR(AVERAGEIFS('VISSIM Link Segment Outputs'!$I$29:$I$107662, 'VISSIM Link Segment Outputs'!$A$29:$A$107662, "AVG",'VISSIM Link Segment Outputs'!$D$29:$D$107662, F60),"")</f>
        <v/>
      </c>
      <c r="AC60" s="508" t="str">
        <f>IFERROR(AVERAGEIFS('VISSIM Link Segment Outputs'!$I$29:$I$107662, 'VISSIM Link Segment Outputs'!$A$29:$A$107662, "AVG",'VISSIM Link Segment Outputs'!$D$29:$D$107662, G60),"")</f>
        <v/>
      </c>
      <c r="AD60" s="508" t="str">
        <f>IFERROR(AVERAGEIFS('VISSIM Link Segment Outputs'!$I$29:$I$107662, 'VISSIM Link Segment Outputs'!$A$29:$A$107662, "AVG",'VISSIM Link Segment Outputs'!$D$29:$D$107662, H60),"")</f>
        <v/>
      </c>
      <c r="AE60" s="509"/>
      <c r="AF60" s="508" t="str">
        <f>IFERROR(AVERAGEIFS('VISSIM Link Segment Outputs'!$E$29:$E$107662, 'VISSIM Link Segment Outputs'!$A$29:$A$107662, "AVG",'VISSIM Link Segment Outputs'!$D$29:$D$107662, D60),"")</f>
        <v/>
      </c>
      <c r="AG60" s="508" t="str">
        <f>IFERROR(AVERAGEIFS('VISSIM Link Segment Outputs'!$E$29:$E$107662, 'VISSIM Link Segment Outputs'!$A$29:$A$107662, "AVG",'VISSIM Link Segment Outputs'!$D$29:$D$107662, E60),"")</f>
        <v/>
      </c>
      <c r="AH60" s="508" t="str">
        <f>IFERROR(AVERAGEIFS('VISSIM Link Segment Outputs'!$E$29:$E$107662, 'VISSIM Link Segment Outputs'!$A$29:$A$107662, "AVG",'VISSIM Link Segment Outputs'!$D$29:$D$107662, F60),"")</f>
        <v/>
      </c>
      <c r="AI60" s="508" t="str">
        <f>IFERROR(AVERAGEIFS('VISSIM Link Segment Outputs'!$E$29:$E$107662, 'VISSIM Link Segment Outputs'!$A$29:$A$107662, "AVG",'VISSIM Link Segment Outputs'!$D$29:$D$107662, G60),"")</f>
        <v/>
      </c>
      <c r="AJ60" s="508" t="str">
        <f>IFERROR(AVERAGEIFS('VISSIM Link Segment Outputs'!$E$29:$E$107662, 'VISSIM Link Segment Outputs'!$A$29:$A$107662, "AVG",'VISSIM Link Segment Outputs'!$D$29:$D$107662, H60),"")</f>
        <v/>
      </c>
      <c r="AK60" s="611"/>
      <c r="AL60" s="745">
        <f>IFERROR(SUMIFS('VISSIM Link Segment Outputs'!$Q$29:$Q$107662, 'VISSIM Link Segment Outputs'!$A$29:$A$107662, "AVG",'VISSIM Link Segment Outputs'!$D$29:$D$107662, D60),"")</f>
        <v>0</v>
      </c>
      <c r="AM60" s="745">
        <f>IFERROR(SUMIFS('VISSIM Link Segment Outputs'!$Q$29:$Q$107662, 'VISSIM Link Segment Outputs'!$A$29:$A$107662, "AVG",'VISSIM Link Segment Outputs'!$D$29:$D$107662, E60),"")</f>
        <v>0</v>
      </c>
      <c r="AN60" s="745">
        <f>IFERROR(SUMIFS('VISSIM Link Segment Outputs'!$Q$29:$Q$107662, 'VISSIM Link Segment Outputs'!$A$29:$A$107662, "AVG",'VISSIM Link Segment Outputs'!$D$29:$D$107662, F60),"")</f>
        <v>0</v>
      </c>
      <c r="AO60" s="745">
        <f>IFERROR(SUMIFS('VISSIM Link Segment Outputs'!$Q$29:$Q$107662, 'VISSIM Link Segment Outputs'!$A$29:$A$107662, "AVG",'VISSIM Link Segment Outputs'!$D$29:$D$107662, G60),"")</f>
        <v>0</v>
      </c>
      <c r="AP60" s="745">
        <f>IFERROR(SUMIFS('VISSIM Link Segment Outputs'!$Q$29:$Q$107662, 'VISSIM Link Segment Outputs'!$A$29:$A$107662, "AVG",'VISSIM Link Segment Outputs'!$D$29:$D$107662, H60),"")</f>
        <v>0</v>
      </c>
      <c r="AQ60" s="611"/>
      <c r="AR60" s="764" t="str">
        <f>IFERROR(AVERAGEIFS('VISSIM Link Segment Outputs'!$R$29:$R$107662, 'VISSIM Link Segment Outputs'!$A$29:$A$107662, "AVG",'VISSIM Link Segment Outputs'!$D$29:$D$107662, D60),"")</f>
        <v/>
      </c>
    </row>
    <row r="61" spans="1:44" x14ac:dyDescent="0.25">
      <c r="A61" s="615" t="str">
        <f t="shared" si="1"/>
        <v>H</v>
      </c>
      <c r="B61" s="194">
        <f>'Input - Freeways'!$B59</f>
        <v>55</v>
      </c>
      <c r="C61" s="194">
        <f>INDEX('Input - Freeways'!$B$4:$AI$106,MATCH($B61,'Input - Freeways'!$B$4:$B$106,0),MATCH(C$6,'Input - Freeways'!$B$4:$AI$4,0))</f>
        <v>0</v>
      </c>
      <c r="D61" s="194" t="str">
        <f t="shared" si="6"/>
        <v>0</v>
      </c>
      <c r="E61" s="194" t="str">
        <f t="shared" si="6"/>
        <v/>
      </c>
      <c r="F61" s="194" t="str">
        <f t="shared" si="6"/>
        <v/>
      </c>
      <c r="G61" s="194" t="str">
        <f t="shared" si="6"/>
        <v/>
      </c>
      <c r="H61" s="194" t="str">
        <f t="shared" si="6"/>
        <v/>
      </c>
      <c r="J61" s="436">
        <f>'Input - Freeways'!$C59</f>
        <v>0</v>
      </c>
      <c r="K61" s="468">
        <f>'Input - Freeways'!$D59</f>
        <v>0</v>
      </c>
      <c r="L61" s="318">
        <f>'Input - Freeways'!$E59</f>
        <v>0</v>
      </c>
      <c r="M61" s="763">
        <f>'Input - Freeways'!$F59</f>
        <v>0</v>
      </c>
      <c r="N61" s="450" t="str" cm="1">
        <f t="array" ref="N61">_xlfn.SWITCH(fwy_moe_type,"DCM",AVERAGEIFS('VISSIM DCP Outputs'!$D$25:$D$433, 'VISSIM DCP Outputs'!$B$25:$B$433, $E$3,'VISSIM DCP Outputs'!$C$25:$C$433,$C61),"Link Eval","--")</f>
        <v>--</v>
      </c>
      <c r="O61" s="315" t="str" cm="1">
        <f t="array" ref="O61">_xlfn.SWITCH(fwy_moe_type,"DCM",AVERAGEIFS('VISSIM DCP Outputs'!$G$25:$G$433, 'VISSIM DCP Outputs'!$B$25:$B$433, $E$3,'VISSIM DCP Outputs'!$C$25:$C$433,$C61),"Link Eval","--")</f>
        <v>--</v>
      </c>
      <c r="P61" s="780" t="str">
        <f t="shared" si="3"/>
        <v>--</v>
      </c>
      <c r="Q61" s="315" t="str">
        <f t="shared" si="4"/>
        <v>--</v>
      </c>
      <c r="R61" s="437" t="str">
        <f t="shared" si="5"/>
        <v>--</v>
      </c>
      <c r="S61" s="611"/>
      <c r="T61" s="745" t="str">
        <f>IFERROR(AVERAGEIFS('VISSIM Link Segment Outputs'!$M$29:$M$107662, 'VISSIM Link Segment Outputs'!$A$29:$A$107662, "AVG",'VISSIM Link Segment Outputs'!$D$29:$D$107662, D61),"")</f>
        <v/>
      </c>
      <c r="U61" s="745" t="str">
        <f>IFERROR(AVERAGEIFS('VISSIM Link Segment Outputs'!$M$29:$M$107662, 'VISSIM Link Segment Outputs'!$A$29:$A$107662, "AVG",'VISSIM Link Segment Outputs'!$D$29:$D$107662, E61),"")</f>
        <v/>
      </c>
      <c r="V61" s="745" t="str">
        <f>IFERROR(AVERAGEIFS('VISSIM Link Segment Outputs'!$M$29:$M$107662, 'VISSIM Link Segment Outputs'!$A$29:$A$107662, "AVG",'VISSIM Link Segment Outputs'!$D$29:$D$107662, F61),"")</f>
        <v/>
      </c>
      <c r="W61" s="745" t="str">
        <f>IFERROR(AVERAGEIFS('VISSIM Link Segment Outputs'!$M$29:$M$107662, 'VISSIM Link Segment Outputs'!$A$29:$A$107662, "AVG",'VISSIM Link Segment Outputs'!$D$29:$D$107662, G61),"")</f>
        <v/>
      </c>
      <c r="X61" s="745" t="str">
        <f>IFERROR(AVERAGEIFS('VISSIM Link Segment Outputs'!$M$29:$M$107662, 'VISSIM Link Segment Outputs'!$A$29:$A$107662, "AVG",'VISSIM Link Segment Outputs'!$D$29:$D$107662, H61),"")</f>
        <v/>
      </c>
      <c r="Y61" s="509"/>
      <c r="Z61" s="508" t="str">
        <f>IFERROR(AVERAGEIFS('VISSIM Link Segment Outputs'!$I$29:$I$107662, 'VISSIM Link Segment Outputs'!$A$29:$A$107662, "AVG",'VISSIM Link Segment Outputs'!$D$29:$D$107662, D61),"")</f>
        <v/>
      </c>
      <c r="AA61" s="508" t="str">
        <f>IFERROR(AVERAGEIFS('VISSIM Link Segment Outputs'!$I$29:$I$107662, 'VISSIM Link Segment Outputs'!$A$29:$A$107662, "AVG",'VISSIM Link Segment Outputs'!$D$29:$D$107662, E61),"")</f>
        <v/>
      </c>
      <c r="AB61" s="508" t="str">
        <f>IFERROR(AVERAGEIFS('VISSIM Link Segment Outputs'!$I$29:$I$107662, 'VISSIM Link Segment Outputs'!$A$29:$A$107662, "AVG",'VISSIM Link Segment Outputs'!$D$29:$D$107662, F61),"")</f>
        <v/>
      </c>
      <c r="AC61" s="508" t="str">
        <f>IFERROR(AVERAGEIFS('VISSIM Link Segment Outputs'!$I$29:$I$107662, 'VISSIM Link Segment Outputs'!$A$29:$A$107662, "AVG",'VISSIM Link Segment Outputs'!$D$29:$D$107662, G61),"")</f>
        <v/>
      </c>
      <c r="AD61" s="508" t="str">
        <f>IFERROR(AVERAGEIFS('VISSIM Link Segment Outputs'!$I$29:$I$107662, 'VISSIM Link Segment Outputs'!$A$29:$A$107662, "AVG",'VISSIM Link Segment Outputs'!$D$29:$D$107662, H61),"")</f>
        <v/>
      </c>
      <c r="AE61" s="509"/>
      <c r="AF61" s="508" t="str">
        <f>IFERROR(AVERAGEIFS('VISSIM Link Segment Outputs'!$E$29:$E$107662, 'VISSIM Link Segment Outputs'!$A$29:$A$107662, "AVG",'VISSIM Link Segment Outputs'!$D$29:$D$107662, D61),"")</f>
        <v/>
      </c>
      <c r="AG61" s="508" t="str">
        <f>IFERROR(AVERAGEIFS('VISSIM Link Segment Outputs'!$E$29:$E$107662, 'VISSIM Link Segment Outputs'!$A$29:$A$107662, "AVG",'VISSIM Link Segment Outputs'!$D$29:$D$107662, E61),"")</f>
        <v/>
      </c>
      <c r="AH61" s="508" t="str">
        <f>IFERROR(AVERAGEIFS('VISSIM Link Segment Outputs'!$E$29:$E$107662, 'VISSIM Link Segment Outputs'!$A$29:$A$107662, "AVG",'VISSIM Link Segment Outputs'!$D$29:$D$107662, F61),"")</f>
        <v/>
      </c>
      <c r="AI61" s="508" t="str">
        <f>IFERROR(AVERAGEIFS('VISSIM Link Segment Outputs'!$E$29:$E$107662, 'VISSIM Link Segment Outputs'!$A$29:$A$107662, "AVG",'VISSIM Link Segment Outputs'!$D$29:$D$107662, G61),"")</f>
        <v/>
      </c>
      <c r="AJ61" s="508" t="str">
        <f>IFERROR(AVERAGEIFS('VISSIM Link Segment Outputs'!$E$29:$E$107662, 'VISSIM Link Segment Outputs'!$A$29:$A$107662, "AVG",'VISSIM Link Segment Outputs'!$D$29:$D$107662, H61),"")</f>
        <v/>
      </c>
      <c r="AK61" s="611"/>
      <c r="AL61" s="745">
        <f>IFERROR(SUMIFS('VISSIM Link Segment Outputs'!$Q$29:$Q$107662, 'VISSIM Link Segment Outputs'!$A$29:$A$107662, "AVG",'VISSIM Link Segment Outputs'!$D$29:$D$107662, D61),"")</f>
        <v>0</v>
      </c>
      <c r="AM61" s="745">
        <f>IFERROR(SUMIFS('VISSIM Link Segment Outputs'!$Q$29:$Q$107662, 'VISSIM Link Segment Outputs'!$A$29:$A$107662, "AVG",'VISSIM Link Segment Outputs'!$D$29:$D$107662, E61),"")</f>
        <v>0</v>
      </c>
      <c r="AN61" s="745">
        <f>IFERROR(SUMIFS('VISSIM Link Segment Outputs'!$Q$29:$Q$107662, 'VISSIM Link Segment Outputs'!$A$29:$A$107662, "AVG",'VISSIM Link Segment Outputs'!$D$29:$D$107662, F61),"")</f>
        <v>0</v>
      </c>
      <c r="AO61" s="745">
        <f>IFERROR(SUMIFS('VISSIM Link Segment Outputs'!$Q$29:$Q$107662, 'VISSIM Link Segment Outputs'!$A$29:$A$107662, "AVG",'VISSIM Link Segment Outputs'!$D$29:$D$107662, G61),"")</f>
        <v>0</v>
      </c>
      <c r="AP61" s="745">
        <f>IFERROR(SUMIFS('VISSIM Link Segment Outputs'!$Q$29:$Q$107662, 'VISSIM Link Segment Outputs'!$A$29:$A$107662, "AVG",'VISSIM Link Segment Outputs'!$D$29:$D$107662, H61),"")</f>
        <v>0</v>
      </c>
      <c r="AQ61" s="611"/>
      <c r="AR61" s="764" t="str">
        <f>IFERROR(AVERAGEIFS('VISSIM Link Segment Outputs'!$R$29:$R$107662, 'VISSIM Link Segment Outputs'!$A$29:$A$107662, "AVG",'VISSIM Link Segment Outputs'!$D$29:$D$107662, D61),"")</f>
        <v/>
      </c>
    </row>
    <row r="62" spans="1:44" x14ac:dyDescent="0.25">
      <c r="A62" s="615" t="str">
        <f t="shared" si="1"/>
        <v>H</v>
      </c>
      <c r="B62" s="194">
        <f>'Input - Freeways'!$B60</f>
        <v>56</v>
      </c>
      <c r="C62" s="194">
        <f>INDEX('Input - Freeways'!$B$4:$AI$106,MATCH($B62,'Input - Freeways'!$B$4:$B$106,0),MATCH(C$6,'Input - Freeways'!$B$4:$AI$4,0))</f>
        <v>0</v>
      </c>
      <c r="D62" s="194" t="str">
        <f t="shared" si="6"/>
        <v>0</v>
      </c>
      <c r="E62" s="194" t="str">
        <f t="shared" si="6"/>
        <v/>
      </c>
      <c r="F62" s="194" t="str">
        <f t="shared" si="6"/>
        <v/>
      </c>
      <c r="G62" s="194" t="str">
        <f t="shared" si="6"/>
        <v/>
      </c>
      <c r="H62" s="194" t="str">
        <f t="shared" si="6"/>
        <v/>
      </c>
      <c r="J62" s="436">
        <f>'Input - Freeways'!$C60</f>
        <v>0</v>
      </c>
      <c r="K62" s="468">
        <f>'Input - Freeways'!$D60</f>
        <v>0</v>
      </c>
      <c r="L62" s="318">
        <f>'Input - Freeways'!$E60</f>
        <v>0</v>
      </c>
      <c r="M62" s="763">
        <f>'Input - Freeways'!$F60</f>
        <v>0</v>
      </c>
      <c r="N62" s="450" t="str" cm="1">
        <f t="array" ref="N62">_xlfn.SWITCH(fwy_moe_type,"DCM",AVERAGEIFS('VISSIM DCP Outputs'!$D$25:$D$433, 'VISSIM DCP Outputs'!$B$25:$B$433, $E$3,'VISSIM DCP Outputs'!$C$25:$C$433,$C62),"Link Eval","--")</f>
        <v>--</v>
      </c>
      <c r="O62" s="315" t="str" cm="1">
        <f t="array" ref="O62">_xlfn.SWITCH(fwy_moe_type,"DCM",AVERAGEIFS('VISSIM DCP Outputs'!$G$25:$G$433, 'VISSIM DCP Outputs'!$B$25:$B$433, $E$3,'VISSIM DCP Outputs'!$C$25:$C$433,$C62),"Link Eval","--")</f>
        <v>--</v>
      </c>
      <c r="P62" s="780" t="str">
        <f t="shared" si="3"/>
        <v>--</v>
      </c>
      <c r="Q62" s="315" t="str">
        <f t="shared" si="4"/>
        <v>--</v>
      </c>
      <c r="R62" s="437" t="str">
        <f t="shared" si="5"/>
        <v>--</v>
      </c>
      <c r="S62" s="611"/>
      <c r="T62" s="745" t="str">
        <f>IFERROR(AVERAGEIFS('VISSIM Link Segment Outputs'!$M$29:$M$107662, 'VISSIM Link Segment Outputs'!$A$29:$A$107662, "AVG",'VISSIM Link Segment Outputs'!$D$29:$D$107662, D62),"")</f>
        <v/>
      </c>
      <c r="U62" s="745" t="str">
        <f>IFERROR(AVERAGEIFS('VISSIM Link Segment Outputs'!$M$29:$M$107662, 'VISSIM Link Segment Outputs'!$A$29:$A$107662, "AVG",'VISSIM Link Segment Outputs'!$D$29:$D$107662, E62),"")</f>
        <v/>
      </c>
      <c r="V62" s="745" t="str">
        <f>IFERROR(AVERAGEIFS('VISSIM Link Segment Outputs'!$M$29:$M$107662, 'VISSIM Link Segment Outputs'!$A$29:$A$107662, "AVG",'VISSIM Link Segment Outputs'!$D$29:$D$107662, F62),"")</f>
        <v/>
      </c>
      <c r="W62" s="745" t="str">
        <f>IFERROR(AVERAGEIFS('VISSIM Link Segment Outputs'!$M$29:$M$107662, 'VISSIM Link Segment Outputs'!$A$29:$A$107662, "AVG",'VISSIM Link Segment Outputs'!$D$29:$D$107662, G62),"")</f>
        <v/>
      </c>
      <c r="X62" s="745" t="str">
        <f>IFERROR(AVERAGEIFS('VISSIM Link Segment Outputs'!$M$29:$M$107662, 'VISSIM Link Segment Outputs'!$A$29:$A$107662, "AVG",'VISSIM Link Segment Outputs'!$D$29:$D$107662, H62),"")</f>
        <v/>
      </c>
      <c r="Y62" s="509"/>
      <c r="Z62" s="508" t="str">
        <f>IFERROR(AVERAGEIFS('VISSIM Link Segment Outputs'!$I$29:$I$107662, 'VISSIM Link Segment Outputs'!$A$29:$A$107662, "AVG",'VISSIM Link Segment Outputs'!$D$29:$D$107662, D62),"")</f>
        <v/>
      </c>
      <c r="AA62" s="508" t="str">
        <f>IFERROR(AVERAGEIFS('VISSIM Link Segment Outputs'!$I$29:$I$107662, 'VISSIM Link Segment Outputs'!$A$29:$A$107662, "AVG",'VISSIM Link Segment Outputs'!$D$29:$D$107662, E62),"")</f>
        <v/>
      </c>
      <c r="AB62" s="508" t="str">
        <f>IFERROR(AVERAGEIFS('VISSIM Link Segment Outputs'!$I$29:$I$107662, 'VISSIM Link Segment Outputs'!$A$29:$A$107662, "AVG",'VISSIM Link Segment Outputs'!$D$29:$D$107662, F62),"")</f>
        <v/>
      </c>
      <c r="AC62" s="508" t="str">
        <f>IFERROR(AVERAGEIFS('VISSIM Link Segment Outputs'!$I$29:$I$107662, 'VISSIM Link Segment Outputs'!$A$29:$A$107662, "AVG",'VISSIM Link Segment Outputs'!$D$29:$D$107662, G62),"")</f>
        <v/>
      </c>
      <c r="AD62" s="508" t="str">
        <f>IFERROR(AVERAGEIFS('VISSIM Link Segment Outputs'!$I$29:$I$107662, 'VISSIM Link Segment Outputs'!$A$29:$A$107662, "AVG",'VISSIM Link Segment Outputs'!$D$29:$D$107662, H62),"")</f>
        <v/>
      </c>
      <c r="AE62" s="509"/>
      <c r="AF62" s="508" t="str">
        <f>IFERROR(AVERAGEIFS('VISSIM Link Segment Outputs'!$E$29:$E$107662, 'VISSIM Link Segment Outputs'!$A$29:$A$107662, "AVG",'VISSIM Link Segment Outputs'!$D$29:$D$107662, D62),"")</f>
        <v/>
      </c>
      <c r="AG62" s="508" t="str">
        <f>IFERROR(AVERAGEIFS('VISSIM Link Segment Outputs'!$E$29:$E$107662, 'VISSIM Link Segment Outputs'!$A$29:$A$107662, "AVG",'VISSIM Link Segment Outputs'!$D$29:$D$107662, E62),"")</f>
        <v/>
      </c>
      <c r="AH62" s="508" t="str">
        <f>IFERROR(AVERAGEIFS('VISSIM Link Segment Outputs'!$E$29:$E$107662, 'VISSIM Link Segment Outputs'!$A$29:$A$107662, "AVG",'VISSIM Link Segment Outputs'!$D$29:$D$107662, F62),"")</f>
        <v/>
      </c>
      <c r="AI62" s="508" t="str">
        <f>IFERROR(AVERAGEIFS('VISSIM Link Segment Outputs'!$E$29:$E$107662, 'VISSIM Link Segment Outputs'!$A$29:$A$107662, "AVG",'VISSIM Link Segment Outputs'!$D$29:$D$107662, G62),"")</f>
        <v/>
      </c>
      <c r="AJ62" s="508" t="str">
        <f>IFERROR(AVERAGEIFS('VISSIM Link Segment Outputs'!$E$29:$E$107662, 'VISSIM Link Segment Outputs'!$A$29:$A$107662, "AVG",'VISSIM Link Segment Outputs'!$D$29:$D$107662, H62),"")</f>
        <v/>
      </c>
      <c r="AK62" s="611"/>
      <c r="AL62" s="745">
        <f>IFERROR(SUMIFS('VISSIM Link Segment Outputs'!$Q$29:$Q$107662, 'VISSIM Link Segment Outputs'!$A$29:$A$107662, "AVG",'VISSIM Link Segment Outputs'!$D$29:$D$107662, D62),"")</f>
        <v>0</v>
      </c>
      <c r="AM62" s="745">
        <f>IFERROR(SUMIFS('VISSIM Link Segment Outputs'!$Q$29:$Q$107662, 'VISSIM Link Segment Outputs'!$A$29:$A$107662, "AVG",'VISSIM Link Segment Outputs'!$D$29:$D$107662, E62),"")</f>
        <v>0</v>
      </c>
      <c r="AN62" s="745">
        <f>IFERROR(SUMIFS('VISSIM Link Segment Outputs'!$Q$29:$Q$107662, 'VISSIM Link Segment Outputs'!$A$29:$A$107662, "AVG",'VISSIM Link Segment Outputs'!$D$29:$D$107662, F62),"")</f>
        <v>0</v>
      </c>
      <c r="AO62" s="745">
        <f>IFERROR(SUMIFS('VISSIM Link Segment Outputs'!$Q$29:$Q$107662, 'VISSIM Link Segment Outputs'!$A$29:$A$107662, "AVG",'VISSIM Link Segment Outputs'!$D$29:$D$107662, G62),"")</f>
        <v>0</v>
      </c>
      <c r="AP62" s="745">
        <f>IFERROR(SUMIFS('VISSIM Link Segment Outputs'!$Q$29:$Q$107662, 'VISSIM Link Segment Outputs'!$A$29:$A$107662, "AVG",'VISSIM Link Segment Outputs'!$D$29:$D$107662, H62),"")</f>
        <v>0</v>
      </c>
      <c r="AQ62" s="611"/>
      <c r="AR62" s="764" t="str">
        <f>IFERROR(AVERAGEIFS('VISSIM Link Segment Outputs'!$R$29:$R$107662, 'VISSIM Link Segment Outputs'!$A$29:$A$107662, "AVG",'VISSIM Link Segment Outputs'!$D$29:$D$107662, D62),"")</f>
        <v/>
      </c>
    </row>
    <row r="63" spans="1:44" x14ac:dyDescent="0.25">
      <c r="A63" s="615" t="str">
        <f t="shared" si="1"/>
        <v>H</v>
      </c>
      <c r="B63" s="194">
        <f>'Input - Freeways'!$B61</f>
        <v>57</v>
      </c>
      <c r="C63" s="194">
        <f>INDEX('Input - Freeways'!$B$4:$AI$106,MATCH($B63,'Input - Freeways'!$B$4:$B$106,0),MATCH(C$6,'Input - Freeways'!$B$4:$AI$4,0))</f>
        <v>0</v>
      </c>
      <c r="D63" s="194" t="str">
        <f t="shared" si="6"/>
        <v>0</v>
      </c>
      <c r="E63" s="194" t="str">
        <f t="shared" si="6"/>
        <v/>
      </c>
      <c r="F63" s="194" t="str">
        <f t="shared" si="6"/>
        <v/>
      </c>
      <c r="G63" s="194" t="str">
        <f t="shared" si="6"/>
        <v/>
      </c>
      <c r="H63" s="194" t="str">
        <f t="shared" si="6"/>
        <v/>
      </c>
      <c r="J63" s="436">
        <f>'Input - Freeways'!$C61</f>
        <v>0</v>
      </c>
      <c r="K63" s="468">
        <f>'Input - Freeways'!$D61</f>
        <v>0</v>
      </c>
      <c r="L63" s="318">
        <f>'Input - Freeways'!$E61</f>
        <v>0</v>
      </c>
      <c r="M63" s="763">
        <f>'Input - Freeways'!$F61</f>
        <v>0</v>
      </c>
      <c r="N63" s="450" t="str" cm="1">
        <f t="array" ref="N63">_xlfn.SWITCH(fwy_moe_type,"DCM",AVERAGEIFS('VISSIM DCP Outputs'!$D$25:$D$433, 'VISSIM DCP Outputs'!$B$25:$B$433, $E$3,'VISSIM DCP Outputs'!$C$25:$C$433,$C63),"Link Eval","--")</f>
        <v>--</v>
      </c>
      <c r="O63" s="315" t="str" cm="1">
        <f t="array" ref="O63">_xlfn.SWITCH(fwy_moe_type,"DCM",AVERAGEIFS('VISSIM DCP Outputs'!$G$25:$G$433, 'VISSIM DCP Outputs'!$B$25:$B$433, $E$3,'VISSIM DCP Outputs'!$C$25:$C$433,$C63),"Link Eval","--")</f>
        <v>--</v>
      </c>
      <c r="P63" s="780" t="str">
        <f t="shared" si="3"/>
        <v>--</v>
      </c>
      <c r="Q63" s="315" t="str">
        <f t="shared" si="4"/>
        <v>--</v>
      </c>
      <c r="R63" s="437" t="str">
        <f t="shared" si="5"/>
        <v>--</v>
      </c>
      <c r="S63" s="611"/>
      <c r="T63" s="745" t="str">
        <f>IFERROR(AVERAGEIFS('VISSIM Link Segment Outputs'!$M$29:$M$107662, 'VISSIM Link Segment Outputs'!$A$29:$A$107662, "AVG",'VISSIM Link Segment Outputs'!$D$29:$D$107662, D63),"")</f>
        <v/>
      </c>
      <c r="U63" s="745" t="str">
        <f>IFERROR(AVERAGEIFS('VISSIM Link Segment Outputs'!$M$29:$M$107662, 'VISSIM Link Segment Outputs'!$A$29:$A$107662, "AVG",'VISSIM Link Segment Outputs'!$D$29:$D$107662, E63),"")</f>
        <v/>
      </c>
      <c r="V63" s="745" t="str">
        <f>IFERROR(AVERAGEIFS('VISSIM Link Segment Outputs'!$M$29:$M$107662, 'VISSIM Link Segment Outputs'!$A$29:$A$107662, "AVG",'VISSIM Link Segment Outputs'!$D$29:$D$107662, F63),"")</f>
        <v/>
      </c>
      <c r="W63" s="745" t="str">
        <f>IFERROR(AVERAGEIFS('VISSIM Link Segment Outputs'!$M$29:$M$107662, 'VISSIM Link Segment Outputs'!$A$29:$A$107662, "AVG",'VISSIM Link Segment Outputs'!$D$29:$D$107662, G63),"")</f>
        <v/>
      </c>
      <c r="X63" s="745" t="str">
        <f>IFERROR(AVERAGEIFS('VISSIM Link Segment Outputs'!$M$29:$M$107662, 'VISSIM Link Segment Outputs'!$A$29:$A$107662, "AVG",'VISSIM Link Segment Outputs'!$D$29:$D$107662, H63),"")</f>
        <v/>
      </c>
      <c r="Y63" s="509"/>
      <c r="Z63" s="508" t="str">
        <f>IFERROR(AVERAGEIFS('VISSIM Link Segment Outputs'!$I$29:$I$107662, 'VISSIM Link Segment Outputs'!$A$29:$A$107662, "AVG",'VISSIM Link Segment Outputs'!$D$29:$D$107662, D63),"")</f>
        <v/>
      </c>
      <c r="AA63" s="508" t="str">
        <f>IFERROR(AVERAGEIFS('VISSIM Link Segment Outputs'!$I$29:$I$107662, 'VISSIM Link Segment Outputs'!$A$29:$A$107662, "AVG",'VISSIM Link Segment Outputs'!$D$29:$D$107662, E63),"")</f>
        <v/>
      </c>
      <c r="AB63" s="508" t="str">
        <f>IFERROR(AVERAGEIFS('VISSIM Link Segment Outputs'!$I$29:$I$107662, 'VISSIM Link Segment Outputs'!$A$29:$A$107662, "AVG",'VISSIM Link Segment Outputs'!$D$29:$D$107662, F63),"")</f>
        <v/>
      </c>
      <c r="AC63" s="508" t="str">
        <f>IFERROR(AVERAGEIFS('VISSIM Link Segment Outputs'!$I$29:$I$107662, 'VISSIM Link Segment Outputs'!$A$29:$A$107662, "AVG",'VISSIM Link Segment Outputs'!$D$29:$D$107662, G63),"")</f>
        <v/>
      </c>
      <c r="AD63" s="508" t="str">
        <f>IFERROR(AVERAGEIFS('VISSIM Link Segment Outputs'!$I$29:$I$107662, 'VISSIM Link Segment Outputs'!$A$29:$A$107662, "AVG",'VISSIM Link Segment Outputs'!$D$29:$D$107662, H63),"")</f>
        <v/>
      </c>
      <c r="AE63" s="509"/>
      <c r="AF63" s="508" t="str">
        <f>IFERROR(AVERAGEIFS('VISSIM Link Segment Outputs'!$E$29:$E$107662, 'VISSIM Link Segment Outputs'!$A$29:$A$107662, "AVG",'VISSIM Link Segment Outputs'!$D$29:$D$107662, D63),"")</f>
        <v/>
      </c>
      <c r="AG63" s="508" t="str">
        <f>IFERROR(AVERAGEIFS('VISSIM Link Segment Outputs'!$E$29:$E$107662, 'VISSIM Link Segment Outputs'!$A$29:$A$107662, "AVG",'VISSIM Link Segment Outputs'!$D$29:$D$107662, E63),"")</f>
        <v/>
      </c>
      <c r="AH63" s="508" t="str">
        <f>IFERROR(AVERAGEIFS('VISSIM Link Segment Outputs'!$E$29:$E$107662, 'VISSIM Link Segment Outputs'!$A$29:$A$107662, "AVG",'VISSIM Link Segment Outputs'!$D$29:$D$107662, F63),"")</f>
        <v/>
      </c>
      <c r="AI63" s="508" t="str">
        <f>IFERROR(AVERAGEIFS('VISSIM Link Segment Outputs'!$E$29:$E$107662, 'VISSIM Link Segment Outputs'!$A$29:$A$107662, "AVG",'VISSIM Link Segment Outputs'!$D$29:$D$107662, G63),"")</f>
        <v/>
      </c>
      <c r="AJ63" s="508" t="str">
        <f>IFERROR(AVERAGEIFS('VISSIM Link Segment Outputs'!$E$29:$E$107662, 'VISSIM Link Segment Outputs'!$A$29:$A$107662, "AVG",'VISSIM Link Segment Outputs'!$D$29:$D$107662, H63),"")</f>
        <v/>
      </c>
      <c r="AK63" s="611"/>
      <c r="AL63" s="745">
        <f>IFERROR(SUMIFS('VISSIM Link Segment Outputs'!$Q$29:$Q$107662, 'VISSIM Link Segment Outputs'!$A$29:$A$107662, "AVG",'VISSIM Link Segment Outputs'!$D$29:$D$107662, D63),"")</f>
        <v>0</v>
      </c>
      <c r="AM63" s="745">
        <f>IFERROR(SUMIFS('VISSIM Link Segment Outputs'!$Q$29:$Q$107662, 'VISSIM Link Segment Outputs'!$A$29:$A$107662, "AVG",'VISSIM Link Segment Outputs'!$D$29:$D$107662, E63),"")</f>
        <v>0</v>
      </c>
      <c r="AN63" s="745">
        <f>IFERROR(SUMIFS('VISSIM Link Segment Outputs'!$Q$29:$Q$107662, 'VISSIM Link Segment Outputs'!$A$29:$A$107662, "AVG",'VISSIM Link Segment Outputs'!$D$29:$D$107662, F63),"")</f>
        <v>0</v>
      </c>
      <c r="AO63" s="745">
        <f>IFERROR(SUMIFS('VISSIM Link Segment Outputs'!$Q$29:$Q$107662, 'VISSIM Link Segment Outputs'!$A$29:$A$107662, "AVG",'VISSIM Link Segment Outputs'!$D$29:$D$107662, G63),"")</f>
        <v>0</v>
      </c>
      <c r="AP63" s="745">
        <f>IFERROR(SUMIFS('VISSIM Link Segment Outputs'!$Q$29:$Q$107662, 'VISSIM Link Segment Outputs'!$A$29:$A$107662, "AVG",'VISSIM Link Segment Outputs'!$D$29:$D$107662, H63),"")</f>
        <v>0</v>
      </c>
      <c r="AQ63" s="611"/>
      <c r="AR63" s="764" t="str">
        <f>IFERROR(AVERAGEIFS('VISSIM Link Segment Outputs'!$R$29:$R$107662, 'VISSIM Link Segment Outputs'!$A$29:$A$107662, "AVG",'VISSIM Link Segment Outputs'!$D$29:$D$107662, D63),"")</f>
        <v/>
      </c>
    </row>
    <row r="64" spans="1:44" x14ac:dyDescent="0.25">
      <c r="A64" s="615" t="str">
        <f t="shared" si="1"/>
        <v>H</v>
      </c>
      <c r="B64" s="194">
        <f>'Input - Freeways'!$B62</f>
        <v>58</v>
      </c>
      <c r="C64" s="194">
        <f>INDEX('Input - Freeways'!$B$4:$AI$106,MATCH($B64,'Input - Freeways'!$B$4:$B$106,0),MATCH(C$6,'Input - Freeways'!$B$4:$AI$4,0))</f>
        <v>0</v>
      </c>
      <c r="D64" s="194" t="str">
        <f t="shared" si="6"/>
        <v>0</v>
      </c>
      <c r="E64" s="194" t="str">
        <f t="shared" si="6"/>
        <v/>
      </c>
      <c r="F64" s="194" t="str">
        <f t="shared" si="6"/>
        <v/>
      </c>
      <c r="G64" s="194" t="str">
        <f t="shared" si="6"/>
        <v/>
      </c>
      <c r="H64" s="194" t="str">
        <f t="shared" si="6"/>
        <v/>
      </c>
      <c r="J64" s="436">
        <f>'Input - Freeways'!$C62</f>
        <v>0</v>
      </c>
      <c r="K64" s="468">
        <f>'Input - Freeways'!$D62</f>
        <v>0</v>
      </c>
      <c r="L64" s="318">
        <f>'Input - Freeways'!$E62</f>
        <v>0</v>
      </c>
      <c r="M64" s="763">
        <f>'Input - Freeways'!$F62</f>
        <v>0</v>
      </c>
      <c r="N64" s="450" t="str" cm="1">
        <f t="array" ref="N64">_xlfn.SWITCH(fwy_moe_type,"DCM",AVERAGEIFS('VISSIM DCP Outputs'!$D$25:$D$433, 'VISSIM DCP Outputs'!$B$25:$B$433, $E$3,'VISSIM DCP Outputs'!$C$25:$C$433,$C64),"Link Eval","--")</f>
        <v>--</v>
      </c>
      <c r="O64" s="315" t="str" cm="1">
        <f t="array" ref="O64">_xlfn.SWITCH(fwy_moe_type,"DCM",AVERAGEIFS('VISSIM DCP Outputs'!$G$25:$G$433, 'VISSIM DCP Outputs'!$B$25:$B$433, $E$3,'VISSIM DCP Outputs'!$C$25:$C$433,$C64),"Link Eval","--")</f>
        <v>--</v>
      </c>
      <c r="P64" s="780" t="str">
        <f t="shared" si="3"/>
        <v>--</v>
      </c>
      <c r="Q64" s="315" t="str">
        <f t="shared" si="4"/>
        <v>--</v>
      </c>
      <c r="R64" s="437" t="str">
        <f t="shared" si="5"/>
        <v>--</v>
      </c>
      <c r="S64" s="611"/>
      <c r="T64" s="745" t="str">
        <f>IFERROR(AVERAGEIFS('VISSIM Link Segment Outputs'!$M$29:$M$107662, 'VISSIM Link Segment Outputs'!$A$29:$A$107662, "AVG",'VISSIM Link Segment Outputs'!$D$29:$D$107662, D64),"")</f>
        <v/>
      </c>
      <c r="U64" s="745" t="str">
        <f>IFERROR(AVERAGEIFS('VISSIM Link Segment Outputs'!$M$29:$M$107662, 'VISSIM Link Segment Outputs'!$A$29:$A$107662, "AVG",'VISSIM Link Segment Outputs'!$D$29:$D$107662, E64),"")</f>
        <v/>
      </c>
      <c r="V64" s="745" t="str">
        <f>IFERROR(AVERAGEIFS('VISSIM Link Segment Outputs'!$M$29:$M$107662, 'VISSIM Link Segment Outputs'!$A$29:$A$107662, "AVG",'VISSIM Link Segment Outputs'!$D$29:$D$107662, F64),"")</f>
        <v/>
      </c>
      <c r="W64" s="745" t="str">
        <f>IFERROR(AVERAGEIFS('VISSIM Link Segment Outputs'!$M$29:$M$107662, 'VISSIM Link Segment Outputs'!$A$29:$A$107662, "AVG",'VISSIM Link Segment Outputs'!$D$29:$D$107662, G64),"")</f>
        <v/>
      </c>
      <c r="X64" s="745" t="str">
        <f>IFERROR(AVERAGEIFS('VISSIM Link Segment Outputs'!$M$29:$M$107662, 'VISSIM Link Segment Outputs'!$A$29:$A$107662, "AVG",'VISSIM Link Segment Outputs'!$D$29:$D$107662, H64),"")</f>
        <v/>
      </c>
      <c r="Y64" s="509"/>
      <c r="Z64" s="508" t="str">
        <f>IFERROR(AVERAGEIFS('VISSIM Link Segment Outputs'!$I$29:$I$107662, 'VISSIM Link Segment Outputs'!$A$29:$A$107662, "AVG",'VISSIM Link Segment Outputs'!$D$29:$D$107662, D64),"")</f>
        <v/>
      </c>
      <c r="AA64" s="508" t="str">
        <f>IFERROR(AVERAGEIFS('VISSIM Link Segment Outputs'!$I$29:$I$107662, 'VISSIM Link Segment Outputs'!$A$29:$A$107662, "AVG",'VISSIM Link Segment Outputs'!$D$29:$D$107662, E64),"")</f>
        <v/>
      </c>
      <c r="AB64" s="508" t="str">
        <f>IFERROR(AVERAGEIFS('VISSIM Link Segment Outputs'!$I$29:$I$107662, 'VISSIM Link Segment Outputs'!$A$29:$A$107662, "AVG",'VISSIM Link Segment Outputs'!$D$29:$D$107662, F64),"")</f>
        <v/>
      </c>
      <c r="AC64" s="508" t="str">
        <f>IFERROR(AVERAGEIFS('VISSIM Link Segment Outputs'!$I$29:$I$107662, 'VISSIM Link Segment Outputs'!$A$29:$A$107662, "AVG",'VISSIM Link Segment Outputs'!$D$29:$D$107662, G64),"")</f>
        <v/>
      </c>
      <c r="AD64" s="508" t="str">
        <f>IFERROR(AVERAGEIFS('VISSIM Link Segment Outputs'!$I$29:$I$107662, 'VISSIM Link Segment Outputs'!$A$29:$A$107662, "AVG",'VISSIM Link Segment Outputs'!$D$29:$D$107662, H64),"")</f>
        <v/>
      </c>
      <c r="AE64" s="509"/>
      <c r="AF64" s="508" t="str">
        <f>IFERROR(AVERAGEIFS('VISSIM Link Segment Outputs'!$E$29:$E$107662, 'VISSIM Link Segment Outputs'!$A$29:$A$107662, "AVG",'VISSIM Link Segment Outputs'!$D$29:$D$107662, D64),"")</f>
        <v/>
      </c>
      <c r="AG64" s="508" t="str">
        <f>IFERROR(AVERAGEIFS('VISSIM Link Segment Outputs'!$E$29:$E$107662, 'VISSIM Link Segment Outputs'!$A$29:$A$107662, "AVG",'VISSIM Link Segment Outputs'!$D$29:$D$107662, E64),"")</f>
        <v/>
      </c>
      <c r="AH64" s="508" t="str">
        <f>IFERROR(AVERAGEIFS('VISSIM Link Segment Outputs'!$E$29:$E$107662, 'VISSIM Link Segment Outputs'!$A$29:$A$107662, "AVG",'VISSIM Link Segment Outputs'!$D$29:$D$107662, F64),"")</f>
        <v/>
      </c>
      <c r="AI64" s="508" t="str">
        <f>IFERROR(AVERAGEIFS('VISSIM Link Segment Outputs'!$E$29:$E$107662, 'VISSIM Link Segment Outputs'!$A$29:$A$107662, "AVG",'VISSIM Link Segment Outputs'!$D$29:$D$107662, G64),"")</f>
        <v/>
      </c>
      <c r="AJ64" s="508" t="str">
        <f>IFERROR(AVERAGEIFS('VISSIM Link Segment Outputs'!$E$29:$E$107662, 'VISSIM Link Segment Outputs'!$A$29:$A$107662, "AVG",'VISSIM Link Segment Outputs'!$D$29:$D$107662, H64),"")</f>
        <v/>
      </c>
      <c r="AK64" s="611"/>
      <c r="AL64" s="745">
        <f>IFERROR(SUMIFS('VISSIM Link Segment Outputs'!$Q$29:$Q$107662, 'VISSIM Link Segment Outputs'!$A$29:$A$107662, "AVG",'VISSIM Link Segment Outputs'!$D$29:$D$107662, D64),"")</f>
        <v>0</v>
      </c>
      <c r="AM64" s="745">
        <f>IFERROR(SUMIFS('VISSIM Link Segment Outputs'!$Q$29:$Q$107662, 'VISSIM Link Segment Outputs'!$A$29:$A$107662, "AVG",'VISSIM Link Segment Outputs'!$D$29:$D$107662, E64),"")</f>
        <v>0</v>
      </c>
      <c r="AN64" s="745">
        <f>IFERROR(SUMIFS('VISSIM Link Segment Outputs'!$Q$29:$Q$107662, 'VISSIM Link Segment Outputs'!$A$29:$A$107662, "AVG",'VISSIM Link Segment Outputs'!$D$29:$D$107662, F64),"")</f>
        <v>0</v>
      </c>
      <c r="AO64" s="745">
        <f>IFERROR(SUMIFS('VISSIM Link Segment Outputs'!$Q$29:$Q$107662, 'VISSIM Link Segment Outputs'!$A$29:$A$107662, "AVG",'VISSIM Link Segment Outputs'!$D$29:$D$107662, G64),"")</f>
        <v>0</v>
      </c>
      <c r="AP64" s="745">
        <f>IFERROR(SUMIFS('VISSIM Link Segment Outputs'!$Q$29:$Q$107662, 'VISSIM Link Segment Outputs'!$A$29:$A$107662, "AVG",'VISSIM Link Segment Outputs'!$D$29:$D$107662, H64),"")</f>
        <v>0</v>
      </c>
      <c r="AQ64" s="611"/>
      <c r="AR64" s="764" t="str">
        <f>IFERROR(AVERAGEIFS('VISSIM Link Segment Outputs'!$R$29:$R$107662, 'VISSIM Link Segment Outputs'!$A$29:$A$107662, "AVG",'VISSIM Link Segment Outputs'!$D$29:$D$107662, D64),"")</f>
        <v/>
      </c>
    </row>
    <row r="65" spans="1:44" x14ac:dyDescent="0.25">
      <c r="A65" s="615" t="str">
        <f t="shared" si="1"/>
        <v>H</v>
      </c>
      <c r="B65" s="194">
        <f>'Input - Freeways'!$B63</f>
        <v>59</v>
      </c>
      <c r="C65" s="194">
        <f>INDEX('Input - Freeways'!$B$4:$AI$106,MATCH($B65,'Input - Freeways'!$B$4:$B$106,0),MATCH(C$6,'Input - Freeways'!$B$4:$AI$4,0))</f>
        <v>0</v>
      </c>
      <c r="D65" s="194" t="str">
        <f t="shared" si="6"/>
        <v>0</v>
      </c>
      <c r="E65" s="194" t="str">
        <f t="shared" si="6"/>
        <v/>
      </c>
      <c r="F65" s="194" t="str">
        <f t="shared" si="6"/>
        <v/>
      </c>
      <c r="G65" s="194" t="str">
        <f t="shared" si="6"/>
        <v/>
      </c>
      <c r="H65" s="194" t="str">
        <f t="shared" si="6"/>
        <v/>
      </c>
      <c r="J65" s="436">
        <f>'Input - Freeways'!$C63</f>
        <v>0</v>
      </c>
      <c r="K65" s="468">
        <f>'Input - Freeways'!$D63</f>
        <v>0</v>
      </c>
      <c r="L65" s="318">
        <f>'Input - Freeways'!$E63</f>
        <v>0</v>
      </c>
      <c r="M65" s="763">
        <f>'Input - Freeways'!$F63</f>
        <v>0</v>
      </c>
      <c r="N65" s="450" t="str" cm="1">
        <f t="array" ref="N65">_xlfn.SWITCH(fwy_moe_type,"DCM",AVERAGEIFS('VISSIM DCP Outputs'!$D$25:$D$433, 'VISSIM DCP Outputs'!$B$25:$B$433, $E$3,'VISSIM DCP Outputs'!$C$25:$C$433,$C65),"Link Eval","--")</f>
        <v>--</v>
      </c>
      <c r="O65" s="315" t="str" cm="1">
        <f t="array" ref="O65">_xlfn.SWITCH(fwy_moe_type,"DCM",AVERAGEIFS('VISSIM DCP Outputs'!$G$25:$G$433, 'VISSIM DCP Outputs'!$B$25:$B$433, $E$3,'VISSIM DCP Outputs'!$C$25:$C$433,$C65),"Link Eval","--")</f>
        <v>--</v>
      </c>
      <c r="P65" s="780" t="str">
        <f t="shared" si="3"/>
        <v>--</v>
      </c>
      <c r="Q65" s="315" t="str">
        <f t="shared" si="4"/>
        <v>--</v>
      </c>
      <c r="R65" s="437" t="str">
        <f t="shared" si="5"/>
        <v>--</v>
      </c>
      <c r="S65" s="611"/>
      <c r="T65" s="745" t="str">
        <f>IFERROR(AVERAGEIFS('VISSIM Link Segment Outputs'!$M$29:$M$107662, 'VISSIM Link Segment Outputs'!$A$29:$A$107662, "AVG",'VISSIM Link Segment Outputs'!$D$29:$D$107662, D65),"")</f>
        <v/>
      </c>
      <c r="U65" s="745" t="str">
        <f>IFERROR(AVERAGEIFS('VISSIM Link Segment Outputs'!$M$29:$M$107662, 'VISSIM Link Segment Outputs'!$A$29:$A$107662, "AVG",'VISSIM Link Segment Outputs'!$D$29:$D$107662, E65),"")</f>
        <v/>
      </c>
      <c r="V65" s="745" t="str">
        <f>IFERROR(AVERAGEIFS('VISSIM Link Segment Outputs'!$M$29:$M$107662, 'VISSIM Link Segment Outputs'!$A$29:$A$107662, "AVG",'VISSIM Link Segment Outputs'!$D$29:$D$107662, F65),"")</f>
        <v/>
      </c>
      <c r="W65" s="745" t="str">
        <f>IFERROR(AVERAGEIFS('VISSIM Link Segment Outputs'!$M$29:$M$107662, 'VISSIM Link Segment Outputs'!$A$29:$A$107662, "AVG",'VISSIM Link Segment Outputs'!$D$29:$D$107662, G65),"")</f>
        <v/>
      </c>
      <c r="X65" s="745" t="str">
        <f>IFERROR(AVERAGEIFS('VISSIM Link Segment Outputs'!$M$29:$M$107662, 'VISSIM Link Segment Outputs'!$A$29:$A$107662, "AVG",'VISSIM Link Segment Outputs'!$D$29:$D$107662, H65),"")</f>
        <v/>
      </c>
      <c r="Y65" s="509"/>
      <c r="Z65" s="508" t="str">
        <f>IFERROR(AVERAGEIFS('VISSIM Link Segment Outputs'!$I$29:$I$107662, 'VISSIM Link Segment Outputs'!$A$29:$A$107662, "AVG",'VISSIM Link Segment Outputs'!$D$29:$D$107662, D65),"")</f>
        <v/>
      </c>
      <c r="AA65" s="508" t="str">
        <f>IFERROR(AVERAGEIFS('VISSIM Link Segment Outputs'!$I$29:$I$107662, 'VISSIM Link Segment Outputs'!$A$29:$A$107662, "AVG",'VISSIM Link Segment Outputs'!$D$29:$D$107662, E65),"")</f>
        <v/>
      </c>
      <c r="AB65" s="508" t="str">
        <f>IFERROR(AVERAGEIFS('VISSIM Link Segment Outputs'!$I$29:$I$107662, 'VISSIM Link Segment Outputs'!$A$29:$A$107662, "AVG",'VISSIM Link Segment Outputs'!$D$29:$D$107662, F65),"")</f>
        <v/>
      </c>
      <c r="AC65" s="508" t="str">
        <f>IFERROR(AVERAGEIFS('VISSIM Link Segment Outputs'!$I$29:$I$107662, 'VISSIM Link Segment Outputs'!$A$29:$A$107662, "AVG",'VISSIM Link Segment Outputs'!$D$29:$D$107662, G65),"")</f>
        <v/>
      </c>
      <c r="AD65" s="508" t="str">
        <f>IFERROR(AVERAGEIFS('VISSIM Link Segment Outputs'!$I$29:$I$107662, 'VISSIM Link Segment Outputs'!$A$29:$A$107662, "AVG",'VISSIM Link Segment Outputs'!$D$29:$D$107662, H65),"")</f>
        <v/>
      </c>
      <c r="AE65" s="509"/>
      <c r="AF65" s="508" t="str">
        <f>IFERROR(AVERAGEIFS('VISSIM Link Segment Outputs'!$E$29:$E$107662, 'VISSIM Link Segment Outputs'!$A$29:$A$107662, "AVG",'VISSIM Link Segment Outputs'!$D$29:$D$107662, D65),"")</f>
        <v/>
      </c>
      <c r="AG65" s="508" t="str">
        <f>IFERROR(AVERAGEIFS('VISSIM Link Segment Outputs'!$E$29:$E$107662, 'VISSIM Link Segment Outputs'!$A$29:$A$107662, "AVG",'VISSIM Link Segment Outputs'!$D$29:$D$107662, E65),"")</f>
        <v/>
      </c>
      <c r="AH65" s="508" t="str">
        <f>IFERROR(AVERAGEIFS('VISSIM Link Segment Outputs'!$E$29:$E$107662, 'VISSIM Link Segment Outputs'!$A$29:$A$107662, "AVG",'VISSIM Link Segment Outputs'!$D$29:$D$107662, F65),"")</f>
        <v/>
      </c>
      <c r="AI65" s="508" t="str">
        <f>IFERROR(AVERAGEIFS('VISSIM Link Segment Outputs'!$E$29:$E$107662, 'VISSIM Link Segment Outputs'!$A$29:$A$107662, "AVG",'VISSIM Link Segment Outputs'!$D$29:$D$107662, G65),"")</f>
        <v/>
      </c>
      <c r="AJ65" s="508" t="str">
        <f>IFERROR(AVERAGEIFS('VISSIM Link Segment Outputs'!$E$29:$E$107662, 'VISSIM Link Segment Outputs'!$A$29:$A$107662, "AVG",'VISSIM Link Segment Outputs'!$D$29:$D$107662, H65),"")</f>
        <v/>
      </c>
      <c r="AK65" s="611"/>
      <c r="AL65" s="745">
        <f>IFERROR(SUMIFS('VISSIM Link Segment Outputs'!$Q$29:$Q$107662, 'VISSIM Link Segment Outputs'!$A$29:$A$107662, "AVG",'VISSIM Link Segment Outputs'!$D$29:$D$107662, D65),"")</f>
        <v>0</v>
      </c>
      <c r="AM65" s="745">
        <f>IFERROR(SUMIFS('VISSIM Link Segment Outputs'!$Q$29:$Q$107662, 'VISSIM Link Segment Outputs'!$A$29:$A$107662, "AVG",'VISSIM Link Segment Outputs'!$D$29:$D$107662, E65),"")</f>
        <v>0</v>
      </c>
      <c r="AN65" s="745">
        <f>IFERROR(SUMIFS('VISSIM Link Segment Outputs'!$Q$29:$Q$107662, 'VISSIM Link Segment Outputs'!$A$29:$A$107662, "AVG",'VISSIM Link Segment Outputs'!$D$29:$D$107662, F65),"")</f>
        <v>0</v>
      </c>
      <c r="AO65" s="745">
        <f>IFERROR(SUMIFS('VISSIM Link Segment Outputs'!$Q$29:$Q$107662, 'VISSIM Link Segment Outputs'!$A$29:$A$107662, "AVG",'VISSIM Link Segment Outputs'!$D$29:$D$107662, G65),"")</f>
        <v>0</v>
      </c>
      <c r="AP65" s="745">
        <f>IFERROR(SUMIFS('VISSIM Link Segment Outputs'!$Q$29:$Q$107662, 'VISSIM Link Segment Outputs'!$A$29:$A$107662, "AVG",'VISSIM Link Segment Outputs'!$D$29:$D$107662, H65),"")</f>
        <v>0</v>
      </c>
      <c r="AQ65" s="611"/>
      <c r="AR65" s="764" t="str">
        <f>IFERROR(AVERAGEIFS('VISSIM Link Segment Outputs'!$R$29:$R$107662, 'VISSIM Link Segment Outputs'!$A$29:$A$107662, "AVG",'VISSIM Link Segment Outputs'!$D$29:$D$107662, D65),"")</f>
        <v/>
      </c>
    </row>
    <row r="66" spans="1:44" x14ac:dyDescent="0.25">
      <c r="A66" s="615" t="str">
        <f t="shared" si="1"/>
        <v>H</v>
      </c>
      <c r="B66" s="194">
        <f>'Input - Freeways'!$B64</f>
        <v>60</v>
      </c>
      <c r="C66" s="194">
        <f>INDEX('Input - Freeways'!$B$4:$AI$106,MATCH($B66,'Input - Freeways'!$B$4:$B$106,0),MATCH(C$6,'Input - Freeways'!$B$4:$AI$4,0))</f>
        <v>0</v>
      </c>
      <c r="D66" s="194" t="str">
        <f t="shared" si="6"/>
        <v>0</v>
      </c>
      <c r="E66" s="194" t="str">
        <f t="shared" si="6"/>
        <v/>
      </c>
      <c r="F66" s="194" t="str">
        <f t="shared" si="6"/>
        <v/>
      </c>
      <c r="G66" s="194" t="str">
        <f t="shared" si="6"/>
        <v/>
      </c>
      <c r="H66" s="194" t="str">
        <f t="shared" si="6"/>
        <v/>
      </c>
      <c r="J66" s="436">
        <f>'Input - Freeways'!$C64</f>
        <v>0</v>
      </c>
      <c r="K66" s="468">
        <f>'Input - Freeways'!$D64</f>
        <v>0</v>
      </c>
      <c r="L66" s="318">
        <f>'Input - Freeways'!$E64</f>
        <v>0</v>
      </c>
      <c r="M66" s="763">
        <f>'Input - Freeways'!$F64</f>
        <v>0</v>
      </c>
      <c r="N66" s="450" t="str" cm="1">
        <f t="array" ref="N66">_xlfn.SWITCH(fwy_moe_type,"DCM",AVERAGEIFS('VISSIM DCP Outputs'!$D$25:$D$433, 'VISSIM DCP Outputs'!$B$25:$B$433, $E$3,'VISSIM DCP Outputs'!$C$25:$C$433,$C66),"Link Eval","--")</f>
        <v>--</v>
      </c>
      <c r="O66" s="315" t="str" cm="1">
        <f t="array" ref="O66">_xlfn.SWITCH(fwy_moe_type,"DCM",AVERAGEIFS('VISSIM DCP Outputs'!$G$25:$G$433, 'VISSIM DCP Outputs'!$B$25:$B$433, $E$3,'VISSIM DCP Outputs'!$C$25:$C$433,$C66),"Link Eval","--")</f>
        <v>--</v>
      </c>
      <c r="P66" s="780" t="str">
        <f t="shared" si="3"/>
        <v>--</v>
      </c>
      <c r="Q66" s="315" t="str">
        <f t="shared" si="4"/>
        <v>--</v>
      </c>
      <c r="R66" s="437" t="str">
        <f t="shared" si="5"/>
        <v>--</v>
      </c>
      <c r="S66" s="611"/>
      <c r="T66" s="745" t="str">
        <f>IFERROR(AVERAGEIFS('VISSIM Link Segment Outputs'!$M$29:$M$107662, 'VISSIM Link Segment Outputs'!$A$29:$A$107662, "AVG",'VISSIM Link Segment Outputs'!$D$29:$D$107662, D66),"")</f>
        <v/>
      </c>
      <c r="U66" s="745" t="str">
        <f>IFERROR(AVERAGEIFS('VISSIM Link Segment Outputs'!$M$29:$M$107662, 'VISSIM Link Segment Outputs'!$A$29:$A$107662, "AVG",'VISSIM Link Segment Outputs'!$D$29:$D$107662, E66),"")</f>
        <v/>
      </c>
      <c r="V66" s="745" t="str">
        <f>IFERROR(AVERAGEIFS('VISSIM Link Segment Outputs'!$M$29:$M$107662, 'VISSIM Link Segment Outputs'!$A$29:$A$107662, "AVG",'VISSIM Link Segment Outputs'!$D$29:$D$107662, F66),"")</f>
        <v/>
      </c>
      <c r="W66" s="745" t="str">
        <f>IFERROR(AVERAGEIFS('VISSIM Link Segment Outputs'!$M$29:$M$107662, 'VISSIM Link Segment Outputs'!$A$29:$A$107662, "AVG",'VISSIM Link Segment Outputs'!$D$29:$D$107662, G66),"")</f>
        <v/>
      </c>
      <c r="X66" s="745" t="str">
        <f>IFERROR(AVERAGEIFS('VISSIM Link Segment Outputs'!$M$29:$M$107662, 'VISSIM Link Segment Outputs'!$A$29:$A$107662, "AVG",'VISSIM Link Segment Outputs'!$D$29:$D$107662, H66),"")</f>
        <v/>
      </c>
      <c r="Y66" s="509"/>
      <c r="Z66" s="508" t="str">
        <f>IFERROR(AVERAGEIFS('VISSIM Link Segment Outputs'!$I$29:$I$107662, 'VISSIM Link Segment Outputs'!$A$29:$A$107662, "AVG",'VISSIM Link Segment Outputs'!$D$29:$D$107662, D66),"")</f>
        <v/>
      </c>
      <c r="AA66" s="508" t="str">
        <f>IFERROR(AVERAGEIFS('VISSIM Link Segment Outputs'!$I$29:$I$107662, 'VISSIM Link Segment Outputs'!$A$29:$A$107662, "AVG",'VISSIM Link Segment Outputs'!$D$29:$D$107662, E66),"")</f>
        <v/>
      </c>
      <c r="AB66" s="508" t="str">
        <f>IFERROR(AVERAGEIFS('VISSIM Link Segment Outputs'!$I$29:$I$107662, 'VISSIM Link Segment Outputs'!$A$29:$A$107662, "AVG",'VISSIM Link Segment Outputs'!$D$29:$D$107662, F66),"")</f>
        <v/>
      </c>
      <c r="AC66" s="508" t="str">
        <f>IFERROR(AVERAGEIFS('VISSIM Link Segment Outputs'!$I$29:$I$107662, 'VISSIM Link Segment Outputs'!$A$29:$A$107662, "AVG",'VISSIM Link Segment Outputs'!$D$29:$D$107662, G66),"")</f>
        <v/>
      </c>
      <c r="AD66" s="508" t="str">
        <f>IFERROR(AVERAGEIFS('VISSIM Link Segment Outputs'!$I$29:$I$107662, 'VISSIM Link Segment Outputs'!$A$29:$A$107662, "AVG",'VISSIM Link Segment Outputs'!$D$29:$D$107662, H66),"")</f>
        <v/>
      </c>
      <c r="AE66" s="509"/>
      <c r="AF66" s="508" t="str">
        <f>IFERROR(AVERAGEIFS('VISSIM Link Segment Outputs'!$E$29:$E$107662, 'VISSIM Link Segment Outputs'!$A$29:$A$107662, "AVG",'VISSIM Link Segment Outputs'!$D$29:$D$107662, D66),"")</f>
        <v/>
      </c>
      <c r="AG66" s="508" t="str">
        <f>IFERROR(AVERAGEIFS('VISSIM Link Segment Outputs'!$E$29:$E$107662, 'VISSIM Link Segment Outputs'!$A$29:$A$107662, "AVG",'VISSIM Link Segment Outputs'!$D$29:$D$107662, E66),"")</f>
        <v/>
      </c>
      <c r="AH66" s="508" t="str">
        <f>IFERROR(AVERAGEIFS('VISSIM Link Segment Outputs'!$E$29:$E$107662, 'VISSIM Link Segment Outputs'!$A$29:$A$107662, "AVG",'VISSIM Link Segment Outputs'!$D$29:$D$107662, F66),"")</f>
        <v/>
      </c>
      <c r="AI66" s="508" t="str">
        <f>IFERROR(AVERAGEIFS('VISSIM Link Segment Outputs'!$E$29:$E$107662, 'VISSIM Link Segment Outputs'!$A$29:$A$107662, "AVG",'VISSIM Link Segment Outputs'!$D$29:$D$107662, G66),"")</f>
        <v/>
      </c>
      <c r="AJ66" s="508" t="str">
        <f>IFERROR(AVERAGEIFS('VISSIM Link Segment Outputs'!$E$29:$E$107662, 'VISSIM Link Segment Outputs'!$A$29:$A$107662, "AVG",'VISSIM Link Segment Outputs'!$D$29:$D$107662, H66),"")</f>
        <v/>
      </c>
      <c r="AK66" s="611"/>
      <c r="AL66" s="745">
        <f>IFERROR(SUMIFS('VISSIM Link Segment Outputs'!$Q$29:$Q$107662, 'VISSIM Link Segment Outputs'!$A$29:$A$107662, "AVG",'VISSIM Link Segment Outputs'!$D$29:$D$107662, D66),"")</f>
        <v>0</v>
      </c>
      <c r="AM66" s="745">
        <f>IFERROR(SUMIFS('VISSIM Link Segment Outputs'!$Q$29:$Q$107662, 'VISSIM Link Segment Outputs'!$A$29:$A$107662, "AVG",'VISSIM Link Segment Outputs'!$D$29:$D$107662, E66),"")</f>
        <v>0</v>
      </c>
      <c r="AN66" s="745">
        <f>IFERROR(SUMIFS('VISSIM Link Segment Outputs'!$Q$29:$Q$107662, 'VISSIM Link Segment Outputs'!$A$29:$A$107662, "AVG",'VISSIM Link Segment Outputs'!$D$29:$D$107662, F66),"")</f>
        <v>0</v>
      </c>
      <c r="AO66" s="745">
        <f>IFERROR(SUMIFS('VISSIM Link Segment Outputs'!$Q$29:$Q$107662, 'VISSIM Link Segment Outputs'!$A$29:$A$107662, "AVG",'VISSIM Link Segment Outputs'!$D$29:$D$107662, G66),"")</f>
        <v>0</v>
      </c>
      <c r="AP66" s="745">
        <f>IFERROR(SUMIFS('VISSIM Link Segment Outputs'!$Q$29:$Q$107662, 'VISSIM Link Segment Outputs'!$A$29:$A$107662, "AVG",'VISSIM Link Segment Outputs'!$D$29:$D$107662, H66),"")</f>
        <v>0</v>
      </c>
      <c r="AQ66" s="611"/>
      <c r="AR66" s="764" t="str">
        <f>IFERROR(AVERAGEIFS('VISSIM Link Segment Outputs'!$R$29:$R$107662, 'VISSIM Link Segment Outputs'!$A$29:$A$107662, "AVG",'VISSIM Link Segment Outputs'!$D$29:$D$107662, D66),"")</f>
        <v/>
      </c>
    </row>
    <row r="67" spans="1:44" x14ac:dyDescent="0.25">
      <c r="A67" s="615" t="str">
        <f t="shared" si="1"/>
        <v>H</v>
      </c>
      <c r="B67" s="194">
        <f>'Input - Freeways'!$B65</f>
        <v>61</v>
      </c>
      <c r="C67" s="194">
        <f>INDEX('Input - Freeways'!$B$4:$AI$106,MATCH($B67,'Input - Freeways'!$B$4:$B$106,0),MATCH(C$6,'Input - Freeways'!$B$4:$AI$4,0))</f>
        <v>0</v>
      </c>
      <c r="D67" s="194" t="str">
        <f t="shared" si="6"/>
        <v>0</v>
      </c>
      <c r="E67" s="194" t="str">
        <f t="shared" si="6"/>
        <v/>
      </c>
      <c r="F67" s="194" t="str">
        <f t="shared" si="6"/>
        <v/>
      </c>
      <c r="G67" s="194" t="str">
        <f t="shared" si="6"/>
        <v/>
      </c>
      <c r="H67" s="194" t="str">
        <f t="shared" si="6"/>
        <v/>
      </c>
      <c r="J67" s="436">
        <f>'Input - Freeways'!$C65</f>
        <v>0</v>
      </c>
      <c r="K67" s="468">
        <f>'Input - Freeways'!$D65</f>
        <v>0</v>
      </c>
      <c r="L67" s="318">
        <f>'Input - Freeways'!$E65</f>
        <v>0</v>
      </c>
      <c r="M67" s="763">
        <f>'Input - Freeways'!$F65</f>
        <v>0</v>
      </c>
      <c r="N67" s="450" t="str" cm="1">
        <f t="array" ref="N67">_xlfn.SWITCH(fwy_moe_type,"DCM",AVERAGEIFS('VISSIM DCP Outputs'!$D$25:$D$433, 'VISSIM DCP Outputs'!$B$25:$B$433, $E$3,'VISSIM DCP Outputs'!$C$25:$C$433,$C67),"Link Eval","--")</f>
        <v>--</v>
      </c>
      <c r="O67" s="315" t="str" cm="1">
        <f t="array" ref="O67">_xlfn.SWITCH(fwy_moe_type,"DCM",AVERAGEIFS('VISSIM DCP Outputs'!$G$25:$G$433, 'VISSIM DCP Outputs'!$B$25:$B$433, $E$3,'VISSIM DCP Outputs'!$C$25:$C$433,$C67),"Link Eval","--")</f>
        <v>--</v>
      </c>
      <c r="P67" s="780" t="str">
        <f t="shared" si="3"/>
        <v>--</v>
      </c>
      <c r="Q67" s="315" t="str">
        <f t="shared" si="4"/>
        <v>--</v>
      </c>
      <c r="R67" s="437" t="str">
        <f t="shared" si="5"/>
        <v>--</v>
      </c>
      <c r="S67" s="611"/>
      <c r="T67" s="745" t="str">
        <f>IFERROR(AVERAGEIFS('VISSIM Link Segment Outputs'!$M$29:$M$107662, 'VISSIM Link Segment Outputs'!$A$29:$A$107662, "AVG",'VISSIM Link Segment Outputs'!$D$29:$D$107662, D67),"")</f>
        <v/>
      </c>
      <c r="U67" s="745" t="str">
        <f>IFERROR(AVERAGEIFS('VISSIM Link Segment Outputs'!$M$29:$M$107662, 'VISSIM Link Segment Outputs'!$A$29:$A$107662, "AVG",'VISSIM Link Segment Outputs'!$D$29:$D$107662, E67),"")</f>
        <v/>
      </c>
      <c r="V67" s="745" t="str">
        <f>IFERROR(AVERAGEIFS('VISSIM Link Segment Outputs'!$M$29:$M$107662, 'VISSIM Link Segment Outputs'!$A$29:$A$107662, "AVG",'VISSIM Link Segment Outputs'!$D$29:$D$107662, F67),"")</f>
        <v/>
      </c>
      <c r="W67" s="745" t="str">
        <f>IFERROR(AVERAGEIFS('VISSIM Link Segment Outputs'!$M$29:$M$107662, 'VISSIM Link Segment Outputs'!$A$29:$A$107662, "AVG",'VISSIM Link Segment Outputs'!$D$29:$D$107662, G67),"")</f>
        <v/>
      </c>
      <c r="X67" s="745" t="str">
        <f>IFERROR(AVERAGEIFS('VISSIM Link Segment Outputs'!$M$29:$M$107662, 'VISSIM Link Segment Outputs'!$A$29:$A$107662, "AVG",'VISSIM Link Segment Outputs'!$D$29:$D$107662, H67),"")</f>
        <v/>
      </c>
      <c r="Y67" s="509"/>
      <c r="Z67" s="508" t="str">
        <f>IFERROR(AVERAGEIFS('VISSIM Link Segment Outputs'!$I$29:$I$107662, 'VISSIM Link Segment Outputs'!$A$29:$A$107662, "AVG",'VISSIM Link Segment Outputs'!$D$29:$D$107662, D67),"")</f>
        <v/>
      </c>
      <c r="AA67" s="508" t="str">
        <f>IFERROR(AVERAGEIFS('VISSIM Link Segment Outputs'!$I$29:$I$107662, 'VISSIM Link Segment Outputs'!$A$29:$A$107662, "AVG",'VISSIM Link Segment Outputs'!$D$29:$D$107662, E67),"")</f>
        <v/>
      </c>
      <c r="AB67" s="508" t="str">
        <f>IFERROR(AVERAGEIFS('VISSIM Link Segment Outputs'!$I$29:$I$107662, 'VISSIM Link Segment Outputs'!$A$29:$A$107662, "AVG",'VISSIM Link Segment Outputs'!$D$29:$D$107662, F67),"")</f>
        <v/>
      </c>
      <c r="AC67" s="508" t="str">
        <f>IFERROR(AVERAGEIFS('VISSIM Link Segment Outputs'!$I$29:$I$107662, 'VISSIM Link Segment Outputs'!$A$29:$A$107662, "AVG",'VISSIM Link Segment Outputs'!$D$29:$D$107662, G67),"")</f>
        <v/>
      </c>
      <c r="AD67" s="508" t="str">
        <f>IFERROR(AVERAGEIFS('VISSIM Link Segment Outputs'!$I$29:$I$107662, 'VISSIM Link Segment Outputs'!$A$29:$A$107662, "AVG",'VISSIM Link Segment Outputs'!$D$29:$D$107662, H67),"")</f>
        <v/>
      </c>
      <c r="AE67" s="509"/>
      <c r="AF67" s="508" t="str">
        <f>IFERROR(AVERAGEIFS('VISSIM Link Segment Outputs'!$E$29:$E$107662, 'VISSIM Link Segment Outputs'!$A$29:$A$107662, "AVG",'VISSIM Link Segment Outputs'!$D$29:$D$107662, D67),"")</f>
        <v/>
      </c>
      <c r="AG67" s="508" t="str">
        <f>IFERROR(AVERAGEIFS('VISSIM Link Segment Outputs'!$E$29:$E$107662, 'VISSIM Link Segment Outputs'!$A$29:$A$107662, "AVG",'VISSIM Link Segment Outputs'!$D$29:$D$107662, E67),"")</f>
        <v/>
      </c>
      <c r="AH67" s="508" t="str">
        <f>IFERROR(AVERAGEIFS('VISSIM Link Segment Outputs'!$E$29:$E$107662, 'VISSIM Link Segment Outputs'!$A$29:$A$107662, "AVG",'VISSIM Link Segment Outputs'!$D$29:$D$107662, F67),"")</f>
        <v/>
      </c>
      <c r="AI67" s="508" t="str">
        <f>IFERROR(AVERAGEIFS('VISSIM Link Segment Outputs'!$E$29:$E$107662, 'VISSIM Link Segment Outputs'!$A$29:$A$107662, "AVG",'VISSIM Link Segment Outputs'!$D$29:$D$107662, G67),"")</f>
        <v/>
      </c>
      <c r="AJ67" s="508" t="str">
        <f>IFERROR(AVERAGEIFS('VISSIM Link Segment Outputs'!$E$29:$E$107662, 'VISSIM Link Segment Outputs'!$A$29:$A$107662, "AVG",'VISSIM Link Segment Outputs'!$D$29:$D$107662, H67),"")</f>
        <v/>
      </c>
      <c r="AK67" s="611"/>
      <c r="AL67" s="745">
        <f>IFERROR(SUMIFS('VISSIM Link Segment Outputs'!$Q$29:$Q$107662, 'VISSIM Link Segment Outputs'!$A$29:$A$107662, "AVG",'VISSIM Link Segment Outputs'!$D$29:$D$107662, D67),"")</f>
        <v>0</v>
      </c>
      <c r="AM67" s="745">
        <f>IFERROR(SUMIFS('VISSIM Link Segment Outputs'!$Q$29:$Q$107662, 'VISSIM Link Segment Outputs'!$A$29:$A$107662, "AVG",'VISSIM Link Segment Outputs'!$D$29:$D$107662, E67),"")</f>
        <v>0</v>
      </c>
      <c r="AN67" s="745">
        <f>IFERROR(SUMIFS('VISSIM Link Segment Outputs'!$Q$29:$Q$107662, 'VISSIM Link Segment Outputs'!$A$29:$A$107662, "AVG",'VISSIM Link Segment Outputs'!$D$29:$D$107662, F67),"")</f>
        <v>0</v>
      </c>
      <c r="AO67" s="745">
        <f>IFERROR(SUMIFS('VISSIM Link Segment Outputs'!$Q$29:$Q$107662, 'VISSIM Link Segment Outputs'!$A$29:$A$107662, "AVG",'VISSIM Link Segment Outputs'!$D$29:$D$107662, G67),"")</f>
        <v>0</v>
      </c>
      <c r="AP67" s="745">
        <f>IFERROR(SUMIFS('VISSIM Link Segment Outputs'!$Q$29:$Q$107662, 'VISSIM Link Segment Outputs'!$A$29:$A$107662, "AVG",'VISSIM Link Segment Outputs'!$D$29:$D$107662, H67),"")</f>
        <v>0</v>
      </c>
      <c r="AQ67" s="611"/>
      <c r="AR67" s="764" t="str">
        <f>IFERROR(AVERAGEIFS('VISSIM Link Segment Outputs'!$R$29:$R$107662, 'VISSIM Link Segment Outputs'!$A$29:$A$107662, "AVG",'VISSIM Link Segment Outputs'!$D$29:$D$107662, D67),"")</f>
        <v/>
      </c>
    </row>
    <row r="68" spans="1:44" x14ac:dyDescent="0.25">
      <c r="A68" s="615" t="str">
        <f t="shared" si="1"/>
        <v>H</v>
      </c>
      <c r="B68" s="194">
        <f>'Input - Freeways'!$B66</f>
        <v>62</v>
      </c>
      <c r="C68" s="194">
        <f>INDEX('Input - Freeways'!$B$4:$AI$106,MATCH($B68,'Input - Freeways'!$B$4:$B$106,0),MATCH(C$6,'Input - Freeways'!$B$4:$AI$4,0))</f>
        <v>0</v>
      </c>
      <c r="D68" s="194" t="str">
        <f t="shared" si="6"/>
        <v>0</v>
      </c>
      <c r="E68" s="194" t="str">
        <f t="shared" si="6"/>
        <v/>
      </c>
      <c r="F68" s="194" t="str">
        <f t="shared" si="6"/>
        <v/>
      </c>
      <c r="G68" s="194" t="str">
        <f t="shared" si="6"/>
        <v/>
      </c>
      <c r="H68" s="194" t="str">
        <f t="shared" si="6"/>
        <v/>
      </c>
      <c r="J68" s="436">
        <f>'Input - Freeways'!$C66</f>
        <v>0</v>
      </c>
      <c r="K68" s="468">
        <f>'Input - Freeways'!$D66</f>
        <v>0</v>
      </c>
      <c r="L68" s="318">
        <f>'Input - Freeways'!$E66</f>
        <v>0</v>
      </c>
      <c r="M68" s="763">
        <f>'Input - Freeways'!$F66</f>
        <v>0</v>
      </c>
      <c r="N68" s="450" t="str" cm="1">
        <f t="array" ref="N68">_xlfn.SWITCH(fwy_moe_type,"DCM",AVERAGEIFS('VISSIM DCP Outputs'!$D$25:$D$433, 'VISSIM DCP Outputs'!$B$25:$B$433, $E$3,'VISSIM DCP Outputs'!$C$25:$C$433,$C68),"Link Eval","--")</f>
        <v>--</v>
      </c>
      <c r="O68" s="315" t="str" cm="1">
        <f t="array" ref="O68">_xlfn.SWITCH(fwy_moe_type,"DCM",AVERAGEIFS('VISSIM DCP Outputs'!$G$25:$G$433, 'VISSIM DCP Outputs'!$B$25:$B$433, $E$3,'VISSIM DCP Outputs'!$C$25:$C$433,$C68),"Link Eval","--")</f>
        <v>--</v>
      </c>
      <c r="P68" s="780" t="str">
        <f t="shared" si="3"/>
        <v>--</v>
      </c>
      <c r="Q68" s="315" t="str">
        <f t="shared" si="4"/>
        <v>--</v>
      </c>
      <c r="R68" s="437" t="str">
        <f t="shared" si="5"/>
        <v>--</v>
      </c>
      <c r="S68" s="611"/>
      <c r="T68" s="745" t="str">
        <f>IFERROR(AVERAGEIFS('VISSIM Link Segment Outputs'!$M$29:$M$107662, 'VISSIM Link Segment Outputs'!$A$29:$A$107662, "AVG",'VISSIM Link Segment Outputs'!$D$29:$D$107662, D68),"")</f>
        <v/>
      </c>
      <c r="U68" s="745" t="str">
        <f>IFERROR(AVERAGEIFS('VISSIM Link Segment Outputs'!$M$29:$M$107662, 'VISSIM Link Segment Outputs'!$A$29:$A$107662, "AVG",'VISSIM Link Segment Outputs'!$D$29:$D$107662, E68),"")</f>
        <v/>
      </c>
      <c r="V68" s="745" t="str">
        <f>IFERROR(AVERAGEIFS('VISSIM Link Segment Outputs'!$M$29:$M$107662, 'VISSIM Link Segment Outputs'!$A$29:$A$107662, "AVG",'VISSIM Link Segment Outputs'!$D$29:$D$107662, F68),"")</f>
        <v/>
      </c>
      <c r="W68" s="745" t="str">
        <f>IFERROR(AVERAGEIFS('VISSIM Link Segment Outputs'!$M$29:$M$107662, 'VISSIM Link Segment Outputs'!$A$29:$A$107662, "AVG",'VISSIM Link Segment Outputs'!$D$29:$D$107662, G68),"")</f>
        <v/>
      </c>
      <c r="X68" s="745" t="str">
        <f>IFERROR(AVERAGEIFS('VISSIM Link Segment Outputs'!$M$29:$M$107662, 'VISSIM Link Segment Outputs'!$A$29:$A$107662, "AVG",'VISSIM Link Segment Outputs'!$D$29:$D$107662, H68),"")</f>
        <v/>
      </c>
      <c r="Y68" s="509"/>
      <c r="Z68" s="508" t="str">
        <f>IFERROR(AVERAGEIFS('VISSIM Link Segment Outputs'!$I$29:$I$107662, 'VISSIM Link Segment Outputs'!$A$29:$A$107662, "AVG",'VISSIM Link Segment Outputs'!$D$29:$D$107662, D68),"")</f>
        <v/>
      </c>
      <c r="AA68" s="508" t="str">
        <f>IFERROR(AVERAGEIFS('VISSIM Link Segment Outputs'!$I$29:$I$107662, 'VISSIM Link Segment Outputs'!$A$29:$A$107662, "AVG",'VISSIM Link Segment Outputs'!$D$29:$D$107662, E68),"")</f>
        <v/>
      </c>
      <c r="AB68" s="508" t="str">
        <f>IFERROR(AVERAGEIFS('VISSIM Link Segment Outputs'!$I$29:$I$107662, 'VISSIM Link Segment Outputs'!$A$29:$A$107662, "AVG",'VISSIM Link Segment Outputs'!$D$29:$D$107662, F68),"")</f>
        <v/>
      </c>
      <c r="AC68" s="508" t="str">
        <f>IFERROR(AVERAGEIFS('VISSIM Link Segment Outputs'!$I$29:$I$107662, 'VISSIM Link Segment Outputs'!$A$29:$A$107662, "AVG",'VISSIM Link Segment Outputs'!$D$29:$D$107662, G68),"")</f>
        <v/>
      </c>
      <c r="AD68" s="508" t="str">
        <f>IFERROR(AVERAGEIFS('VISSIM Link Segment Outputs'!$I$29:$I$107662, 'VISSIM Link Segment Outputs'!$A$29:$A$107662, "AVG",'VISSIM Link Segment Outputs'!$D$29:$D$107662, H68),"")</f>
        <v/>
      </c>
      <c r="AE68" s="509"/>
      <c r="AF68" s="508" t="str">
        <f>IFERROR(AVERAGEIFS('VISSIM Link Segment Outputs'!$E$29:$E$107662, 'VISSIM Link Segment Outputs'!$A$29:$A$107662, "AVG",'VISSIM Link Segment Outputs'!$D$29:$D$107662, D68),"")</f>
        <v/>
      </c>
      <c r="AG68" s="508" t="str">
        <f>IFERROR(AVERAGEIFS('VISSIM Link Segment Outputs'!$E$29:$E$107662, 'VISSIM Link Segment Outputs'!$A$29:$A$107662, "AVG",'VISSIM Link Segment Outputs'!$D$29:$D$107662, E68),"")</f>
        <v/>
      </c>
      <c r="AH68" s="508" t="str">
        <f>IFERROR(AVERAGEIFS('VISSIM Link Segment Outputs'!$E$29:$E$107662, 'VISSIM Link Segment Outputs'!$A$29:$A$107662, "AVG",'VISSIM Link Segment Outputs'!$D$29:$D$107662, F68),"")</f>
        <v/>
      </c>
      <c r="AI68" s="508" t="str">
        <f>IFERROR(AVERAGEIFS('VISSIM Link Segment Outputs'!$E$29:$E$107662, 'VISSIM Link Segment Outputs'!$A$29:$A$107662, "AVG",'VISSIM Link Segment Outputs'!$D$29:$D$107662, G68),"")</f>
        <v/>
      </c>
      <c r="AJ68" s="508" t="str">
        <f>IFERROR(AVERAGEIFS('VISSIM Link Segment Outputs'!$E$29:$E$107662, 'VISSIM Link Segment Outputs'!$A$29:$A$107662, "AVG",'VISSIM Link Segment Outputs'!$D$29:$D$107662, H68),"")</f>
        <v/>
      </c>
      <c r="AK68" s="611"/>
      <c r="AL68" s="745">
        <f>IFERROR(SUMIFS('VISSIM Link Segment Outputs'!$Q$29:$Q$107662, 'VISSIM Link Segment Outputs'!$A$29:$A$107662, "AVG",'VISSIM Link Segment Outputs'!$D$29:$D$107662, D68),"")</f>
        <v>0</v>
      </c>
      <c r="AM68" s="745">
        <f>IFERROR(SUMIFS('VISSIM Link Segment Outputs'!$Q$29:$Q$107662, 'VISSIM Link Segment Outputs'!$A$29:$A$107662, "AVG",'VISSIM Link Segment Outputs'!$D$29:$D$107662, E68),"")</f>
        <v>0</v>
      </c>
      <c r="AN68" s="745">
        <f>IFERROR(SUMIFS('VISSIM Link Segment Outputs'!$Q$29:$Q$107662, 'VISSIM Link Segment Outputs'!$A$29:$A$107662, "AVG",'VISSIM Link Segment Outputs'!$D$29:$D$107662, F68),"")</f>
        <v>0</v>
      </c>
      <c r="AO68" s="745">
        <f>IFERROR(SUMIFS('VISSIM Link Segment Outputs'!$Q$29:$Q$107662, 'VISSIM Link Segment Outputs'!$A$29:$A$107662, "AVG",'VISSIM Link Segment Outputs'!$D$29:$D$107662, G68),"")</f>
        <v>0</v>
      </c>
      <c r="AP68" s="745">
        <f>IFERROR(SUMIFS('VISSIM Link Segment Outputs'!$Q$29:$Q$107662, 'VISSIM Link Segment Outputs'!$A$29:$A$107662, "AVG",'VISSIM Link Segment Outputs'!$D$29:$D$107662, H68),"")</f>
        <v>0</v>
      </c>
      <c r="AQ68" s="611"/>
      <c r="AR68" s="764" t="str">
        <f>IFERROR(AVERAGEIFS('VISSIM Link Segment Outputs'!$R$29:$R$107662, 'VISSIM Link Segment Outputs'!$A$29:$A$107662, "AVG",'VISSIM Link Segment Outputs'!$D$29:$D$107662, D68),"")</f>
        <v/>
      </c>
    </row>
    <row r="69" spans="1:44" x14ac:dyDescent="0.25">
      <c r="A69" s="615" t="str">
        <f t="shared" si="1"/>
        <v>H</v>
      </c>
      <c r="B69" s="194">
        <f>'Input - Freeways'!$B67</f>
        <v>63</v>
      </c>
      <c r="C69" s="194">
        <f>INDEX('Input - Freeways'!$B$4:$AI$106,MATCH($B69,'Input - Freeways'!$B$4:$B$106,0),MATCH(C$6,'Input - Freeways'!$B$4:$AI$4,0))</f>
        <v>0</v>
      </c>
      <c r="D69" s="194" t="str">
        <f t="shared" si="6"/>
        <v>0</v>
      </c>
      <c r="E69" s="194" t="str">
        <f t="shared" si="6"/>
        <v/>
      </c>
      <c r="F69" s="194" t="str">
        <f t="shared" si="6"/>
        <v/>
      </c>
      <c r="G69" s="194" t="str">
        <f t="shared" si="6"/>
        <v/>
      </c>
      <c r="H69" s="194" t="str">
        <f t="shared" si="6"/>
        <v/>
      </c>
      <c r="J69" s="436">
        <f>'Input - Freeways'!$C67</f>
        <v>0</v>
      </c>
      <c r="K69" s="468">
        <f>'Input - Freeways'!$D67</f>
        <v>0</v>
      </c>
      <c r="L69" s="318">
        <f>'Input - Freeways'!$E67</f>
        <v>0</v>
      </c>
      <c r="M69" s="763">
        <f>'Input - Freeways'!$F67</f>
        <v>0</v>
      </c>
      <c r="N69" s="450" t="str" cm="1">
        <f t="array" ref="N69">_xlfn.SWITCH(fwy_moe_type,"DCM",AVERAGEIFS('VISSIM DCP Outputs'!$D$25:$D$433, 'VISSIM DCP Outputs'!$B$25:$B$433, $E$3,'VISSIM DCP Outputs'!$C$25:$C$433,$C69),"Link Eval","--")</f>
        <v>--</v>
      </c>
      <c r="O69" s="315" t="str" cm="1">
        <f t="array" ref="O69">_xlfn.SWITCH(fwy_moe_type,"DCM",AVERAGEIFS('VISSIM DCP Outputs'!$G$25:$G$433, 'VISSIM DCP Outputs'!$B$25:$B$433, $E$3,'VISSIM DCP Outputs'!$C$25:$C$433,$C69),"Link Eval","--")</f>
        <v>--</v>
      </c>
      <c r="P69" s="780" t="str">
        <f t="shared" si="3"/>
        <v>--</v>
      </c>
      <c r="Q69" s="315" t="str">
        <f t="shared" si="4"/>
        <v>--</v>
      </c>
      <c r="R69" s="437" t="str">
        <f t="shared" si="5"/>
        <v>--</v>
      </c>
      <c r="S69" s="611"/>
      <c r="T69" s="745" t="str">
        <f>IFERROR(AVERAGEIFS('VISSIM Link Segment Outputs'!$M$29:$M$107662, 'VISSIM Link Segment Outputs'!$A$29:$A$107662, "AVG",'VISSIM Link Segment Outputs'!$D$29:$D$107662, D69),"")</f>
        <v/>
      </c>
      <c r="U69" s="745" t="str">
        <f>IFERROR(AVERAGEIFS('VISSIM Link Segment Outputs'!$M$29:$M$107662, 'VISSIM Link Segment Outputs'!$A$29:$A$107662, "AVG",'VISSIM Link Segment Outputs'!$D$29:$D$107662, E69),"")</f>
        <v/>
      </c>
      <c r="V69" s="745" t="str">
        <f>IFERROR(AVERAGEIFS('VISSIM Link Segment Outputs'!$M$29:$M$107662, 'VISSIM Link Segment Outputs'!$A$29:$A$107662, "AVG",'VISSIM Link Segment Outputs'!$D$29:$D$107662, F69),"")</f>
        <v/>
      </c>
      <c r="W69" s="745" t="str">
        <f>IFERROR(AVERAGEIFS('VISSIM Link Segment Outputs'!$M$29:$M$107662, 'VISSIM Link Segment Outputs'!$A$29:$A$107662, "AVG",'VISSIM Link Segment Outputs'!$D$29:$D$107662, G69),"")</f>
        <v/>
      </c>
      <c r="X69" s="745" t="str">
        <f>IFERROR(AVERAGEIFS('VISSIM Link Segment Outputs'!$M$29:$M$107662, 'VISSIM Link Segment Outputs'!$A$29:$A$107662, "AVG",'VISSIM Link Segment Outputs'!$D$29:$D$107662, H69),"")</f>
        <v/>
      </c>
      <c r="Y69" s="509"/>
      <c r="Z69" s="508" t="str">
        <f>IFERROR(AVERAGEIFS('VISSIM Link Segment Outputs'!$I$29:$I$107662, 'VISSIM Link Segment Outputs'!$A$29:$A$107662, "AVG",'VISSIM Link Segment Outputs'!$D$29:$D$107662, D69),"")</f>
        <v/>
      </c>
      <c r="AA69" s="508" t="str">
        <f>IFERROR(AVERAGEIFS('VISSIM Link Segment Outputs'!$I$29:$I$107662, 'VISSIM Link Segment Outputs'!$A$29:$A$107662, "AVG",'VISSIM Link Segment Outputs'!$D$29:$D$107662, E69),"")</f>
        <v/>
      </c>
      <c r="AB69" s="508" t="str">
        <f>IFERROR(AVERAGEIFS('VISSIM Link Segment Outputs'!$I$29:$I$107662, 'VISSIM Link Segment Outputs'!$A$29:$A$107662, "AVG",'VISSIM Link Segment Outputs'!$D$29:$D$107662, F69),"")</f>
        <v/>
      </c>
      <c r="AC69" s="508" t="str">
        <f>IFERROR(AVERAGEIFS('VISSIM Link Segment Outputs'!$I$29:$I$107662, 'VISSIM Link Segment Outputs'!$A$29:$A$107662, "AVG",'VISSIM Link Segment Outputs'!$D$29:$D$107662, G69),"")</f>
        <v/>
      </c>
      <c r="AD69" s="508" t="str">
        <f>IFERROR(AVERAGEIFS('VISSIM Link Segment Outputs'!$I$29:$I$107662, 'VISSIM Link Segment Outputs'!$A$29:$A$107662, "AVG",'VISSIM Link Segment Outputs'!$D$29:$D$107662, H69),"")</f>
        <v/>
      </c>
      <c r="AE69" s="509"/>
      <c r="AF69" s="508" t="str">
        <f>IFERROR(AVERAGEIFS('VISSIM Link Segment Outputs'!$E$29:$E$107662, 'VISSIM Link Segment Outputs'!$A$29:$A$107662, "AVG",'VISSIM Link Segment Outputs'!$D$29:$D$107662, D69),"")</f>
        <v/>
      </c>
      <c r="AG69" s="508" t="str">
        <f>IFERROR(AVERAGEIFS('VISSIM Link Segment Outputs'!$E$29:$E$107662, 'VISSIM Link Segment Outputs'!$A$29:$A$107662, "AVG",'VISSIM Link Segment Outputs'!$D$29:$D$107662, E69),"")</f>
        <v/>
      </c>
      <c r="AH69" s="508" t="str">
        <f>IFERROR(AVERAGEIFS('VISSIM Link Segment Outputs'!$E$29:$E$107662, 'VISSIM Link Segment Outputs'!$A$29:$A$107662, "AVG",'VISSIM Link Segment Outputs'!$D$29:$D$107662, F69),"")</f>
        <v/>
      </c>
      <c r="AI69" s="508" t="str">
        <f>IFERROR(AVERAGEIFS('VISSIM Link Segment Outputs'!$E$29:$E$107662, 'VISSIM Link Segment Outputs'!$A$29:$A$107662, "AVG",'VISSIM Link Segment Outputs'!$D$29:$D$107662, G69),"")</f>
        <v/>
      </c>
      <c r="AJ69" s="508" t="str">
        <f>IFERROR(AVERAGEIFS('VISSIM Link Segment Outputs'!$E$29:$E$107662, 'VISSIM Link Segment Outputs'!$A$29:$A$107662, "AVG",'VISSIM Link Segment Outputs'!$D$29:$D$107662, H69),"")</f>
        <v/>
      </c>
      <c r="AK69" s="611"/>
      <c r="AL69" s="745">
        <f>IFERROR(SUMIFS('VISSIM Link Segment Outputs'!$Q$29:$Q$107662, 'VISSIM Link Segment Outputs'!$A$29:$A$107662, "AVG",'VISSIM Link Segment Outputs'!$D$29:$D$107662, D69),"")</f>
        <v>0</v>
      </c>
      <c r="AM69" s="745">
        <f>IFERROR(SUMIFS('VISSIM Link Segment Outputs'!$Q$29:$Q$107662, 'VISSIM Link Segment Outputs'!$A$29:$A$107662, "AVG",'VISSIM Link Segment Outputs'!$D$29:$D$107662, E69),"")</f>
        <v>0</v>
      </c>
      <c r="AN69" s="745">
        <f>IFERROR(SUMIFS('VISSIM Link Segment Outputs'!$Q$29:$Q$107662, 'VISSIM Link Segment Outputs'!$A$29:$A$107662, "AVG",'VISSIM Link Segment Outputs'!$D$29:$D$107662, F69),"")</f>
        <v>0</v>
      </c>
      <c r="AO69" s="745">
        <f>IFERROR(SUMIFS('VISSIM Link Segment Outputs'!$Q$29:$Q$107662, 'VISSIM Link Segment Outputs'!$A$29:$A$107662, "AVG",'VISSIM Link Segment Outputs'!$D$29:$D$107662, G69),"")</f>
        <v>0</v>
      </c>
      <c r="AP69" s="745">
        <f>IFERROR(SUMIFS('VISSIM Link Segment Outputs'!$Q$29:$Q$107662, 'VISSIM Link Segment Outputs'!$A$29:$A$107662, "AVG",'VISSIM Link Segment Outputs'!$D$29:$D$107662, H69),"")</f>
        <v>0</v>
      </c>
      <c r="AQ69" s="611"/>
      <c r="AR69" s="764" t="str">
        <f>IFERROR(AVERAGEIFS('VISSIM Link Segment Outputs'!$R$29:$R$107662, 'VISSIM Link Segment Outputs'!$A$29:$A$107662, "AVG",'VISSIM Link Segment Outputs'!$D$29:$D$107662, D69),"")</f>
        <v/>
      </c>
    </row>
    <row r="70" spans="1:44" x14ac:dyDescent="0.25">
      <c r="A70" s="615" t="str">
        <f t="shared" si="1"/>
        <v>H</v>
      </c>
      <c r="B70" s="194">
        <f>'Input - Freeways'!$B68</f>
        <v>64</v>
      </c>
      <c r="C70" s="194">
        <f>INDEX('Input - Freeways'!$B$4:$AI$106,MATCH($B70,'Input - Freeways'!$B$4:$B$106,0),MATCH(C$6,'Input - Freeways'!$B$4:$AI$4,0))</f>
        <v>0</v>
      </c>
      <c r="D70" s="194" t="str">
        <f t="shared" si="6"/>
        <v>0</v>
      </c>
      <c r="E70" s="194" t="str">
        <f t="shared" si="6"/>
        <v/>
      </c>
      <c r="F70" s="194" t="str">
        <f t="shared" si="6"/>
        <v/>
      </c>
      <c r="G70" s="194" t="str">
        <f t="shared" si="6"/>
        <v/>
      </c>
      <c r="H70" s="194" t="str">
        <f t="shared" si="6"/>
        <v/>
      </c>
      <c r="J70" s="436">
        <f>'Input - Freeways'!$C68</f>
        <v>0</v>
      </c>
      <c r="K70" s="468">
        <f>'Input - Freeways'!$D68</f>
        <v>0</v>
      </c>
      <c r="L70" s="318">
        <f>'Input - Freeways'!$E68</f>
        <v>0</v>
      </c>
      <c r="M70" s="763">
        <f>'Input - Freeways'!$F68</f>
        <v>0</v>
      </c>
      <c r="N70" s="450" t="str" cm="1">
        <f t="array" ref="N70">_xlfn.SWITCH(fwy_moe_type,"DCM",AVERAGEIFS('VISSIM DCP Outputs'!$D$25:$D$433, 'VISSIM DCP Outputs'!$B$25:$B$433, $E$3,'VISSIM DCP Outputs'!$C$25:$C$433,$C70),"Link Eval","--")</f>
        <v>--</v>
      </c>
      <c r="O70" s="315" t="str" cm="1">
        <f t="array" ref="O70">_xlfn.SWITCH(fwy_moe_type,"DCM",AVERAGEIFS('VISSIM DCP Outputs'!$G$25:$G$433, 'VISSIM DCP Outputs'!$B$25:$B$433, $E$3,'VISSIM DCP Outputs'!$C$25:$C$433,$C70),"Link Eval","--")</f>
        <v>--</v>
      </c>
      <c r="P70" s="780" t="str">
        <f t="shared" si="3"/>
        <v>--</v>
      </c>
      <c r="Q70" s="315" t="str">
        <f t="shared" si="4"/>
        <v>--</v>
      </c>
      <c r="R70" s="437" t="str">
        <f t="shared" si="5"/>
        <v>--</v>
      </c>
      <c r="S70" s="611"/>
      <c r="T70" s="745" t="str">
        <f>IFERROR(AVERAGEIFS('VISSIM Link Segment Outputs'!$M$29:$M$107662, 'VISSIM Link Segment Outputs'!$A$29:$A$107662, "AVG",'VISSIM Link Segment Outputs'!$D$29:$D$107662, D70),"")</f>
        <v/>
      </c>
      <c r="U70" s="745" t="str">
        <f>IFERROR(AVERAGEIFS('VISSIM Link Segment Outputs'!$M$29:$M$107662, 'VISSIM Link Segment Outputs'!$A$29:$A$107662, "AVG",'VISSIM Link Segment Outputs'!$D$29:$D$107662, E70),"")</f>
        <v/>
      </c>
      <c r="V70" s="745" t="str">
        <f>IFERROR(AVERAGEIFS('VISSIM Link Segment Outputs'!$M$29:$M$107662, 'VISSIM Link Segment Outputs'!$A$29:$A$107662, "AVG",'VISSIM Link Segment Outputs'!$D$29:$D$107662, F70),"")</f>
        <v/>
      </c>
      <c r="W70" s="745" t="str">
        <f>IFERROR(AVERAGEIFS('VISSIM Link Segment Outputs'!$M$29:$M$107662, 'VISSIM Link Segment Outputs'!$A$29:$A$107662, "AVG",'VISSIM Link Segment Outputs'!$D$29:$D$107662, G70),"")</f>
        <v/>
      </c>
      <c r="X70" s="745" t="str">
        <f>IFERROR(AVERAGEIFS('VISSIM Link Segment Outputs'!$M$29:$M$107662, 'VISSIM Link Segment Outputs'!$A$29:$A$107662, "AVG",'VISSIM Link Segment Outputs'!$D$29:$D$107662, H70),"")</f>
        <v/>
      </c>
      <c r="Y70" s="509"/>
      <c r="Z70" s="508" t="str">
        <f>IFERROR(AVERAGEIFS('VISSIM Link Segment Outputs'!$I$29:$I$107662, 'VISSIM Link Segment Outputs'!$A$29:$A$107662, "AVG",'VISSIM Link Segment Outputs'!$D$29:$D$107662, D70),"")</f>
        <v/>
      </c>
      <c r="AA70" s="508" t="str">
        <f>IFERROR(AVERAGEIFS('VISSIM Link Segment Outputs'!$I$29:$I$107662, 'VISSIM Link Segment Outputs'!$A$29:$A$107662, "AVG",'VISSIM Link Segment Outputs'!$D$29:$D$107662, E70),"")</f>
        <v/>
      </c>
      <c r="AB70" s="508" t="str">
        <f>IFERROR(AVERAGEIFS('VISSIM Link Segment Outputs'!$I$29:$I$107662, 'VISSIM Link Segment Outputs'!$A$29:$A$107662, "AVG",'VISSIM Link Segment Outputs'!$D$29:$D$107662, F70),"")</f>
        <v/>
      </c>
      <c r="AC70" s="508" t="str">
        <f>IFERROR(AVERAGEIFS('VISSIM Link Segment Outputs'!$I$29:$I$107662, 'VISSIM Link Segment Outputs'!$A$29:$A$107662, "AVG",'VISSIM Link Segment Outputs'!$D$29:$D$107662, G70),"")</f>
        <v/>
      </c>
      <c r="AD70" s="508" t="str">
        <f>IFERROR(AVERAGEIFS('VISSIM Link Segment Outputs'!$I$29:$I$107662, 'VISSIM Link Segment Outputs'!$A$29:$A$107662, "AVG",'VISSIM Link Segment Outputs'!$D$29:$D$107662, H70),"")</f>
        <v/>
      </c>
      <c r="AE70" s="509"/>
      <c r="AF70" s="508" t="str">
        <f>IFERROR(AVERAGEIFS('VISSIM Link Segment Outputs'!$E$29:$E$107662, 'VISSIM Link Segment Outputs'!$A$29:$A$107662, "AVG",'VISSIM Link Segment Outputs'!$D$29:$D$107662, D70),"")</f>
        <v/>
      </c>
      <c r="AG70" s="508" t="str">
        <f>IFERROR(AVERAGEIFS('VISSIM Link Segment Outputs'!$E$29:$E$107662, 'VISSIM Link Segment Outputs'!$A$29:$A$107662, "AVG",'VISSIM Link Segment Outputs'!$D$29:$D$107662, E70),"")</f>
        <v/>
      </c>
      <c r="AH70" s="508" t="str">
        <f>IFERROR(AVERAGEIFS('VISSIM Link Segment Outputs'!$E$29:$E$107662, 'VISSIM Link Segment Outputs'!$A$29:$A$107662, "AVG",'VISSIM Link Segment Outputs'!$D$29:$D$107662, F70),"")</f>
        <v/>
      </c>
      <c r="AI70" s="508" t="str">
        <f>IFERROR(AVERAGEIFS('VISSIM Link Segment Outputs'!$E$29:$E$107662, 'VISSIM Link Segment Outputs'!$A$29:$A$107662, "AVG",'VISSIM Link Segment Outputs'!$D$29:$D$107662, G70),"")</f>
        <v/>
      </c>
      <c r="AJ70" s="508" t="str">
        <f>IFERROR(AVERAGEIFS('VISSIM Link Segment Outputs'!$E$29:$E$107662, 'VISSIM Link Segment Outputs'!$A$29:$A$107662, "AVG",'VISSIM Link Segment Outputs'!$D$29:$D$107662, H70),"")</f>
        <v/>
      </c>
      <c r="AK70" s="611"/>
      <c r="AL70" s="745">
        <f>IFERROR(SUMIFS('VISSIM Link Segment Outputs'!$Q$29:$Q$107662, 'VISSIM Link Segment Outputs'!$A$29:$A$107662, "AVG",'VISSIM Link Segment Outputs'!$D$29:$D$107662, D70),"")</f>
        <v>0</v>
      </c>
      <c r="AM70" s="745">
        <f>IFERROR(SUMIFS('VISSIM Link Segment Outputs'!$Q$29:$Q$107662, 'VISSIM Link Segment Outputs'!$A$29:$A$107662, "AVG",'VISSIM Link Segment Outputs'!$D$29:$D$107662, E70),"")</f>
        <v>0</v>
      </c>
      <c r="AN70" s="745">
        <f>IFERROR(SUMIFS('VISSIM Link Segment Outputs'!$Q$29:$Q$107662, 'VISSIM Link Segment Outputs'!$A$29:$A$107662, "AVG",'VISSIM Link Segment Outputs'!$D$29:$D$107662, F70),"")</f>
        <v>0</v>
      </c>
      <c r="AO70" s="745">
        <f>IFERROR(SUMIFS('VISSIM Link Segment Outputs'!$Q$29:$Q$107662, 'VISSIM Link Segment Outputs'!$A$29:$A$107662, "AVG",'VISSIM Link Segment Outputs'!$D$29:$D$107662, G70),"")</f>
        <v>0</v>
      </c>
      <c r="AP70" s="745">
        <f>IFERROR(SUMIFS('VISSIM Link Segment Outputs'!$Q$29:$Q$107662, 'VISSIM Link Segment Outputs'!$A$29:$A$107662, "AVG",'VISSIM Link Segment Outputs'!$D$29:$D$107662, H70),"")</f>
        <v>0</v>
      </c>
      <c r="AQ70" s="611"/>
      <c r="AR70" s="764" t="str">
        <f>IFERROR(AVERAGEIFS('VISSIM Link Segment Outputs'!$R$29:$R$107662, 'VISSIM Link Segment Outputs'!$A$29:$A$107662, "AVG",'VISSIM Link Segment Outputs'!$D$29:$D$107662, D70),"")</f>
        <v/>
      </c>
    </row>
    <row r="71" spans="1:44" x14ac:dyDescent="0.25">
      <c r="A71" s="615" t="str">
        <f t="shared" si="1"/>
        <v>H</v>
      </c>
      <c r="B71" s="194">
        <f>'Input - Freeways'!$B69</f>
        <v>65</v>
      </c>
      <c r="C71" s="194">
        <f>INDEX('Input - Freeways'!$B$4:$AI$106,MATCH($B71,'Input - Freeways'!$B$4:$B$106,0),MATCH(C$6,'Input - Freeways'!$B$4:$AI$4,0))</f>
        <v>0</v>
      </c>
      <c r="D71" s="194" t="str">
        <f t="shared" si="6"/>
        <v>0</v>
      </c>
      <c r="E71" s="194" t="str">
        <f t="shared" si="6"/>
        <v/>
      </c>
      <c r="F71" s="194" t="str">
        <f t="shared" si="6"/>
        <v/>
      </c>
      <c r="G71" s="194" t="str">
        <f t="shared" si="6"/>
        <v/>
      </c>
      <c r="H71" s="194" t="str">
        <f t="shared" si="6"/>
        <v/>
      </c>
      <c r="J71" s="436">
        <f>'Input - Freeways'!$C69</f>
        <v>0</v>
      </c>
      <c r="K71" s="468">
        <f>'Input - Freeways'!$D69</f>
        <v>0</v>
      </c>
      <c r="L71" s="318">
        <f>'Input - Freeways'!$E69</f>
        <v>0</v>
      </c>
      <c r="M71" s="763">
        <f>'Input - Freeways'!$F69</f>
        <v>0</v>
      </c>
      <c r="N71" s="450" t="str" cm="1">
        <f t="array" ref="N71">_xlfn.SWITCH(fwy_moe_type,"DCM",AVERAGEIFS('VISSIM DCP Outputs'!$D$25:$D$433, 'VISSIM DCP Outputs'!$B$25:$B$433, $E$3,'VISSIM DCP Outputs'!$C$25:$C$433,$C71),"Link Eval","--")</f>
        <v>--</v>
      </c>
      <c r="O71" s="315" t="str" cm="1">
        <f t="array" ref="O71">_xlfn.SWITCH(fwy_moe_type,"DCM",AVERAGEIFS('VISSIM DCP Outputs'!$G$25:$G$433, 'VISSIM DCP Outputs'!$B$25:$B$433, $E$3,'VISSIM DCP Outputs'!$C$25:$C$433,$C71),"Link Eval","--")</f>
        <v>--</v>
      </c>
      <c r="P71" s="780" t="str">
        <f t="shared" si="3"/>
        <v>--</v>
      </c>
      <c r="Q71" s="315" t="str">
        <f t="shared" si="4"/>
        <v>--</v>
      </c>
      <c r="R71" s="437" t="str">
        <f t="shared" si="5"/>
        <v>--</v>
      </c>
      <c r="S71" s="611"/>
      <c r="T71" s="745" t="str">
        <f>IFERROR(AVERAGEIFS('VISSIM Link Segment Outputs'!$M$29:$M$107662, 'VISSIM Link Segment Outputs'!$A$29:$A$107662, "AVG",'VISSIM Link Segment Outputs'!$D$29:$D$107662, D71),"")</f>
        <v/>
      </c>
      <c r="U71" s="745" t="str">
        <f>IFERROR(AVERAGEIFS('VISSIM Link Segment Outputs'!$M$29:$M$107662, 'VISSIM Link Segment Outputs'!$A$29:$A$107662, "AVG",'VISSIM Link Segment Outputs'!$D$29:$D$107662, E71),"")</f>
        <v/>
      </c>
      <c r="V71" s="745" t="str">
        <f>IFERROR(AVERAGEIFS('VISSIM Link Segment Outputs'!$M$29:$M$107662, 'VISSIM Link Segment Outputs'!$A$29:$A$107662, "AVG",'VISSIM Link Segment Outputs'!$D$29:$D$107662, F71),"")</f>
        <v/>
      </c>
      <c r="W71" s="745" t="str">
        <f>IFERROR(AVERAGEIFS('VISSIM Link Segment Outputs'!$M$29:$M$107662, 'VISSIM Link Segment Outputs'!$A$29:$A$107662, "AVG",'VISSIM Link Segment Outputs'!$D$29:$D$107662, G71),"")</f>
        <v/>
      </c>
      <c r="X71" s="745" t="str">
        <f>IFERROR(AVERAGEIFS('VISSIM Link Segment Outputs'!$M$29:$M$107662, 'VISSIM Link Segment Outputs'!$A$29:$A$107662, "AVG",'VISSIM Link Segment Outputs'!$D$29:$D$107662, H71),"")</f>
        <v/>
      </c>
      <c r="Y71" s="509"/>
      <c r="Z71" s="508" t="str">
        <f>IFERROR(AVERAGEIFS('VISSIM Link Segment Outputs'!$I$29:$I$107662, 'VISSIM Link Segment Outputs'!$A$29:$A$107662, "AVG",'VISSIM Link Segment Outputs'!$D$29:$D$107662, D71),"")</f>
        <v/>
      </c>
      <c r="AA71" s="508" t="str">
        <f>IFERROR(AVERAGEIFS('VISSIM Link Segment Outputs'!$I$29:$I$107662, 'VISSIM Link Segment Outputs'!$A$29:$A$107662, "AVG",'VISSIM Link Segment Outputs'!$D$29:$D$107662, E71),"")</f>
        <v/>
      </c>
      <c r="AB71" s="508" t="str">
        <f>IFERROR(AVERAGEIFS('VISSIM Link Segment Outputs'!$I$29:$I$107662, 'VISSIM Link Segment Outputs'!$A$29:$A$107662, "AVG",'VISSIM Link Segment Outputs'!$D$29:$D$107662, F71),"")</f>
        <v/>
      </c>
      <c r="AC71" s="508" t="str">
        <f>IFERROR(AVERAGEIFS('VISSIM Link Segment Outputs'!$I$29:$I$107662, 'VISSIM Link Segment Outputs'!$A$29:$A$107662, "AVG",'VISSIM Link Segment Outputs'!$D$29:$D$107662, G71),"")</f>
        <v/>
      </c>
      <c r="AD71" s="508" t="str">
        <f>IFERROR(AVERAGEIFS('VISSIM Link Segment Outputs'!$I$29:$I$107662, 'VISSIM Link Segment Outputs'!$A$29:$A$107662, "AVG",'VISSIM Link Segment Outputs'!$D$29:$D$107662, H71),"")</f>
        <v/>
      </c>
      <c r="AE71" s="509"/>
      <c r="AF71" s="508" t="str">
        <f>IFERROR(AVERAGEIFS('VISSIM Link Segment Outputs'!$E$29:$E$107662, 'VISSIM Link Segment Outputs'!$A$29:$A$107662, "AVG",'VISSIM Link Segment Outputs'!$D$29:$D$107662, D71),"")</f>
        <v/>
      </c>
      <c r="AG71" s="508" t="str">
        <f>IFERROR(AVERAGEIFS('VISSIM Link Segment Outputs'!$E$29:$E$107662, 'VISSIM Link Segment Outputs'!$A$29:$A$107662, "AVG",'VISSIM Link Segment Outputs'!$D$29:$D$107662, E71),"")</f>
        <v/>
      </c>
      <c r="AH71" s="508" t="str">
        <f>IFERROR(AVERAGEIFS('VISSIM Link Segment Outputs'!$E$29:$E$107662, 'VISSIM Link Segment Outputs'!$A$29:$A$107662, "AVG",'VISSIM Link Segment Outputs'!$D$29:$D$107662, F71),"")</f>
        <v/>
      </c>
      <c r="AI71" s="508" t="str">
        <f>IFERROR(AVERAGEIFS('VISSIM Link Segment Outputs'!$E$29:$E$107662, 'VISSIM Link Segment Outputs'!$A$29:$A$107662, "AVG",'VISSIM Link Segment Outputs'!$D$29:$D$107662, G71),"")</f>
        <v/>
      </c>
      <c r="AJ71" s="508" t="str">
        <f>IFERROR(AVERAGEIFS('VISSIM Link Segment Outputs'!$E$29:$E$107662, 'VISSIM Link Segment Outputs'!$A$29:$A$107662, "AVG",'VISSIM Link Segment Outputs'!$D$29:$D$107662, H71),"")</f>
        <v/>
      </c>
      <c r="AK71" s="611"/>
      <c r="AL71" s="745">
        <f>IFERROR(SUMIFS('VISSIM Link Segment Outputs'!$Q$29:$Q$107662, 'VISSIM Link Segment Outputs'!$A$29:$A$107662, "AVG",'VISSIM Link Segment Outputs'!$D$29:$D$107662, D71),"")</f>
        <v>0</v>
      </c>
      <c r="AM71" s="745">
        <f>IFERROR(SUMIFS('VISSIM Link Segment Outputs'!$Q$29:$Q$107662, 'VISSIM Link Segment Outputs'!$A$29:$A$107662, "AVG",'VISSIM Link Segment Outputs'!$D$29:$D$107662, E71),"")</f>
        <v>0</v>
      </c>
      <c r="AN71" s="745">
        <f>IFERROR(SUMIFS('VISSIM Link Segment Outputs'!$Q$29:$Q$107662, 'VISSIM Link Segment Outputs'!$A$29:$A$107662, "AVG",'VISSIM Link Segment Outputs'!$D$29:$D$107662, F71),"")</f>
        <v>0</v>
      </c>
      <c r="AO71" s="745">
        <f>IFERROR(SUMIFS('VISSIM Link Segment Outputs'!$Q$29:$Q$107662, 'VISSIM Link Segment Outputs'!$A$29:$A$107662, "AVG",'VISSIM Link Segment Outputs'!$D$29:$D$107662, G71),"")</f>
        <v>0</v>
      </c>
      <c r="AP71" s="745">
        <f>IFERROR(SUMIFS('VISSIM Link Segment Outputs'!$Q$29:$Q$107662, 'VISSIM Link Segment Outputs'!$A$29:$A$107662, "AVG",'VISSIM Link Segment Outputs'!$D$29:$D$107662, H71),"")</f>
        <v>0</v>
      </c>
      <c r="AQ71" s="611"/>
      <c r="AR71" s="764" t="str">
        <f>IFERROR(AVERAGEIFS('VISSIM Link Segment Outputs'!$R$29:$R$107662, 'VISSIM Link Segment Outputs'!$A$29:$A$107662, "AVG",'VISSIM Link Segment Outputs'!$D$29:$D$107662, D71),"")</f>
        <v/>
      </c>
    </row>
    <row r="72" spans="1:44" x14ac:dyDescent="0.25">
      <c r="A72" s="615" t="str">
        <f t="shared" ref="A72:A80" si="7">IF(J72=0,"H","")</f>
        <v>H</v>
      </c>
      <c r="B72" s="194">
        <f>'Input - Freeways'!$B70</f>
        <v>66</v>
      </c>
      <c r="C72" s="194">
        <f>INDEX('Input - Freeways'!$B$4:$AI$106,MATCH($B72,'Input - Freeways'!$B$4:$B$106,0),MATCH(C$6,'Input - Freeways'!$B$4:$AI$4,0))</f>
        <v>0</v>
      </c>
      <c r="D72" s="194" t="str">
        <f t="shared" si="6"/>
        <v>0</v>
      </c>
      <c r="E72" s="194" t="str">
        <f t="shared" si="6"/>
        <v/>
      </c>
      <c r="F72" s="194" t="str">
        <f t="shared" si="6"/>
        <v/>
      </c>
      <c r="G72" s="194" t="str">
        <f t="shared" si="6"/>
        <v/>
      </c>
      <c r="H72" s="194" t="str">
        <f t="shared" si="6"/>
        <v/>
      </c>
      <c r="J72" s="436">
        <f>'Input - Freeways'!$C70</f>
        <v>0</v>
      </c>
      <c r="K72" s="468">
        <f>'Input - Freeways'!$D70</f>
        <v>0</v>
      </c>
      <c r="L72" s="318">
        <f>'Input - Freeways'!$E70</f>
        <v>0</v>
      </c>
      <c r="M72" s="763">
        <f>'Input - Freeways'!$F70</f>
        <v>0</v>
      </c>
      <c r="N72" s="450" t="str" cm="1">
        <f t="array" ref="N72">_xlfn.SWITCH(fwy_moe_type,"DCM",AVERAGEIFS('VISSIM DCP Outputs'!$D$25:$D$433, 'VISSIM DCP Outputs'!$B$25:$B$433, $E$3,'VISSIM DCP Outputs'!$C$25:$C$433,$C72),"Link Eval","--")</f>
        <v>--</v>
      </c>
      <c r="O72" s="315" t="str" cm="1">
        <f t="array" ref="O72">_xlfn.SWITCH(fwy_moe_type,"DCM",AVERAGEIFS('VISSIM DCP Outputs'!$G$25:$G$433, 'VISSIM DCP Outputs'!$B$25:$B$433, $E$3,'VISSIM DCP Outputs'!$C$25:$C$433,$C72),"Link Eval","--")</f>
        <v>--</v>
      </c>
      <c r="P72" s="780" t="str">
        <f t="shared" ref="P72:P106" si="8">IFERROR((T72*AL72+IFERROR(U72*AM72,0)+IFERROR(V72*AN72,0)+IFERROR(W72*AO72,0)+IFERROR(X72*AP72,0))/SUM(AL72:AP72),"--")</f>
        <v>--</v>
      </c>
      <c r="Q72" s="315" t="str">
        <f t="shared" ref="Q72:Q106" si="9">IFERROR((Z72*AL72+IFERROR(AA72*AM72,0)+IFERROR(AB72*AN72,0)+IFERROR(AC72*AO72,0)+IFERROR(AD72*AP72,0))/SUM(AL72:AP72),"--")</f>
        <v>--</v>
      </c>
      <c r="R72" s="437" t="str">
        <f t="shared" ref="R72:R106" si="10">IFERROR((AF72*AL72+IFERROR(AG72*AM72,0)+IFERROR(AH72*AN72,0)+IFERROR(AI72*AO72,0)+IFERROR(AJ72*AP72,0))/SUM(AL72:AP72)/AR72,"--")</f>
        <v>--</v>
      </c>
      <c r="S72" s="611"/>
      <c r="T72" s="745" t="str">
        <f>IFERROR(AVERAGEIFS('VISSIM Link Segment Outputs'!$M$29:$M$107662, 'VISSIM Link Segment Outputs'!$A$29:$A$107662, "AVG",'VISSIM Link Segment Outputs'!$D$29:$D$107662, D72),"")</f>
        <v/>
      </c>
      <c r="U72" s="745" t="str">
        <f>IFERROR(AVERAGEIFS('VISSIM Link Segment Outputs'!$M$29:$M$107662, 'VISSIM Link Segment Outputs'!$A$29:$A$107662, "AVG",'VISSIM Link Segment Outputs'!$D$29:$D$107662, E72),"")</f>
        <v/>
      </c>
      <c r="V72" s="745" t="str">
        <f>IFERROR(AVERAGEIFS('VISSIM Link Segment Outputs'!$M$29:$M$107662, 'VISSIM Link Segment Outputs'!$A$29:$A$107662, "AVG",'VISSIM Link Segment Outputs'!$D$29:$D$107662, F72),"")</f>
        <v/>
      </c>
      <c r="W72" s="745" t="str">
        <f>IFERROR(AVERAGEIFS('VISSIM Link Segment Outputs'!$M$29:$M$107662, 'VISSIM Link Segment Outputs'!$A$29:$A$107662, "AVG",'VISSIM Link Segment Outputs'!$D$29:$D$107662, G72),"")</f>
        <v/>
      </c>
      <c r="X72" s="745" t="str">
        <f>IFERROR(AVERAGEIFS('VISSIM Link Segment Outputs'!$M$29:$M$107662, 'VISSIM Link Segment Outputs'!$A$29:$A$107662, "AVG",'VISSIM Link Segment Outputs'!$D$29:$D$107662, H72),"")</f>
        <v/>
      </c>
      <c r="Y72" s="509"/>
      <c r="Z72" s="508" t="str">
        <f>IFERROR(AVERAGEIFS('VISSIM Link Segment Outputs'!$I$29:$I$107662, 'VISSIM Link Segment Outputs'!$A$29:$A$107662, "AVG",'VISSIM Link Segment Outputs'!$D$29:$D$107662, D72),"")</f>
        <v/>
      </c>
      <c r="AA72" s="508" t="str">
        <f>IFERROR(AVERAGEIFS('VISSIM Link Segment Outputs'!$I$29:$I$107662, 'VISSIM Link Segment Outputs'!$A$29:$A$107662, "AVG",'VISSIM Link Segment Outputs'!$D$29:$D$107662, E72),"")</f>
        <v/>
      </c>
      <c r="AB72" s="508" t="str">
        <f>IFERROR(AVERAGEIFS('VISSIM Link Segment Outputs'!$I$29:$I$107662, 'VISSIM Link Segment Outputs'!$A$29:$A$107662, "AVG",'VISSIM Link Segment Outputs'!$D$29:$D$107662, F72),"")</f>
        <v/>
      </c>
      <c r="AC72" s="508" t="str">
        <f>IFERROR(AVERAGEIFS('VISSIM Link Segment Outputs'!$I$29:$I$107662, 'VISSIM Link Segment Outputs'!$A$29:$A$107662, "AVG",'VISSIM Link Segment Outputs'!$D$29:$D$107662, G72),"")</f>
        <v/>
      </c>
      <c r="AD72" s="508" t="str">
        <f>IFERROR(AVERAGEIFS('VISSIM Link Segment Outputs'!$I$29:$I$107662, 'VISSIM Link Segment Outputs'!$A$29:$A$107662, "AVG",'VISSIM Link Segment Outputs'!$D$29:$D$107662, H72),"")</f>
        <v/>
      </c>
      <c r="AE72" s="509"/>
      <c r="AF72" s="508" t="str">
        <f>IFERROR(AVERAGEIFS('VISSIM Link Segment Outputs'!$E$29:$E$107662, 'VISSIM Link Segment Outputs'!$A$29:$A$107662, "AVG",'VISSIM Link Segment Outputs'!$D$29:$D$107662, D72),"")</f>
        <v/>
      </c>
      <c r="AG72" s="508" t="str">
        <f>IFERROR(AVERAGEIFS('VISSIM Link Segment Outputs'!$E$29:$E$107662, 'VISSIM Link Segment Outputs'!$A$29:$A$107662, "AVG",'VISSIM Link Segment Outputs'!$D$29:$D$107662, E72),"")</f>
        <v/>
      </c>
      <c r="AH72" s="508" t="str">
        <f>IFERROR(AVERAGEIFS('VISSIM Link Segment Outputs'!$E$29:$E$107662, 'VISSIM Link Segment Outputs'!$A$29:$A$107662, "AVG",'VISSIM Link Segment Outputs'!$D$29:$D$107662, F72),"")</f>
        <v/>
      </c>
      <c r="AI72" s="508" t="str">
        <f>IFERROR(AVERAGEIFS('VISSIM Link Segment Outputs'!$E$29:$E$107662, 'VISSIM Link Segment Outputs'!$A$29:$A$107662, "AVG",'VISSIM Link Segment Outputs'!$D$29:$D$107662, G72),"")</f>
        <v/>
      </c>
      <c r="AJ72" s="508" t="str">
        <f>IFERROR(AVERAGEIFS('VISSIM Link Segment Outputs'!$E$29:$E$107662, 'VISSIM Link Segment Outputs'!$A$29:$A$107662, "AVG",'VISSIM Link Segment Outputs'!$D$29:$D$107662, H72),"")</f>
        <v/>
      </c>
      <c r="AK72" s="611"/>
      <c r="AL72" s="745">
        <f>IFERROR(SUMIFS('VISSIM Link Segment Outputs'!$Q$29:$Q$107662, 'VISSIM Link Segment Outputs'!$A$29:$A$107662, "AVG",'VISSIM Link Segment Outputs'!$D$29:$D$107662, D72),"")</f>
        <v>0</v>
      </c>
      <c r="AM72" s="745">
        <f>IFERROR(SUMIFS('VISSIM Link Segment Outputs'!$Q$29:$Q$107662, 'VISSIM Link Segment Outputs'!$A$29:$A$107662, "AVG",'VISSIM Link Segment Outputs'!$D$29:$D$107662, E72),"")</f>
        <v>0</v>
      </c>
      <c r="AN72" s="745">
        <f>IFERROR(SUMIFS('VISSIM Link Segment Outputs'!$Q$29:$Q$107662, 'VISSIM Link Segment Outputs'!$A$29:$A$107662, "AVG",'VISSIM Link Segment Outputs'!$D$29:$D$107662, F72),"")</f>
        <v>0</v>
      </c>
      <c r="AO72" s="745">
        <f>IFERROR(SUMIFS('VISSIM Link Segment Outputs'!$Q$29:$Q$107662, 'VISSIM Link Segment Outputs'!$A$29:$A$107662, "AVG",'VISSIM Link Segment Outputs'!$D$29:$D$107662, G72),"")</f>
        <v>0</v>
      </c>
      <c r="AP72" s="745">
        <f>IFERROR(SUMIFS('VISSIM Link Segment Outputs'!$Q$29:$Q$107662, 'VISSIM Link Segment Outputs'!$A$29:$A$107662, "AVG",'VISSIM Link Segment Outputs'!$D$29:$D$107662, H72),"")</f>
        <v>0</v>
      </c>
      <c r="AQ72" s="611"/>
      <c r="AR72" s="764" t="str">
        <f>IFERROR(AVERAGEIFS('VISSIM Link Segment Outputs'!$R$29:$R$107662, 'VISSIM Link Segment Outputs'!$A$29:$A$107662, "AVG",'VISSIM Link Segment Outputs'!$D$29:$D$107662, D72),"")</f>
        <v/>
      </c>
    </row>
    <row r="73" spans="1:44" x14ac:dyDescent="0.25">
      <c r="A73" s="615" t="str">
        <f t="shared" si="7"/>
        <v>H</v>
      </c>
      <c r="B73" s="194">
        <f>'Input - Freeways'!$B71</f>
        <v>67</v>
      </c>
      <c r="C73" s="194">
        <f>INDEX('Input - Freeways'!$B$4:$AI$106,MATCH($B73,'Input - Freeways'!$B$4:$B$106,0),MATCH(C$6,'Input - Freeways'!$B$4:$AI$4,0))</f>
        <v>0</v>
      </c>
      <c r="D73" s="194" t="str">
        <f t="shared" si="6"/>
        <v>0</v>
      </c>
      <c r="E73" s="194" t="str">
        <f t="shared" si="6"/>
        <v/>
      </c>
      <c r="F73" s="194" t="str">
        <f t="shared" si="6"/>
        <v/>
      </c>
      <c r="G73" s="194" t="str">
        <f t="shared" si="6"/>
        <v/>
      </c>
      <c r="H73" s="194" t="str">
        <f t="shared" si="6"/>
        <v/>
      </c>
      <c r="J73" s="436">
        <f>'Input - Freeways'!$C71</f>
        <v>0</v>
      </c>
      <c r="K73" s="468">
        <f>'Input - Freeways'!$D71</f>
        <v>0</v>
      </c>
      <c r="L73" s="318">
        <f>'Input - Freeways'!$E71</f>
        <v>0</v>
      </c>
      <c r="M73" s="763">
        <f>'Input - Freeways'!$F71</f>
        <v>0</v>
      </c>
      <c r="N73" s="450" t="str" cm="1">
        <f t="array" ref="N73">_xlfn.SWITCH(fwy_moe_type,"DCM",AVERAGEIFS('VISSIM DCP Outputs'!$D$25:$D$433, 'VISSIM DCP Outputs'!$B$25:$B$433, $E$3,'VISSIM DCP Outputs'!$C$25:$C$433,$C73),"Link Eval","--")</f>
        <v>--</v>
      </c>
      <c r="O73" s="315" t="str" cm="1">
        <f t="array" ref="O73">_xlfn.SWITCH(fwy_moe_type,"DCM",AVERAGEIFS('VISSIM DCP Outputs'!$G$25:$G$433, 'VISSIM DCP Outputs'!$B$25:$B$433, $E$3,'VISSIM DCP Outputs'!$C$25:$C$433,$C73),"Link Eval","--")</f>
        <v>--</v>
      </c>
      <c r="P73" s="780" t="str">
        <f t="shared" si="8"/>
        <v>--</v>
      </c>
      <c r="Q73" s="315" t="str">
        <f t="shared" si="9"/>
        <v>--</v>
      </c>
      <c r="R73" s="437" t="str">
        <f t="shared" si="10"/>
        <v>--</v>
      </c>
      <c r="S73" s="611"/>
      <c r="T73" s="745" t="str">
        <f>IFERROR(AVERAGEIFS('VISSIM Link Segment Outputs'!$M$29:$M$107662, 'VISSIM Link Segment Outputs'!$A$29:$A$107662, "AVG",'VISSIM Link Segment Outputs'!$D$29:$D$107662, D73),"")</f>
        <v/>
      </c>
      <c r="U73" s="745" t="str">
        <f>IFERROR(AVERAGEIFS('VISSIM Link Segment Outputs'!$M$29:$M$107662, 'VISSIM Link Segment Outputs'!$A$29:$A$107662, "AVG",'VISSIM Link Segment Outputs'!$D$29:$D$107662, E73),"")</f>
        <v/>
      </c>
      <c r="V73" s="745" t="str">
        <f>IFERROR(AVERAGEIFS('VISSIM Link Segment Outputs'!$M$29:$M$107662, 'VISSIM Link Segment Outputs'!$A$29:$A$107662, "AVG",'VISSIM Link Segment Outputs'!$D$29:$D$107662, F73),"")</f>
        <v/>
      </c>
      <c r="W73" s="745" t="str">
        <f>IFERROR(AVERAGEIFS('VISSIM Link Segment Outputs'!$M$29:$M$107662, 'VISSIM Link Segment Outputs'!$A$29:$A$107662, "AVG",'VISSIM Link Segment Outputs'!$D$29:$D$107662, G73),"")</f>
        <v/>
      </c>
      <c r="X73" s="745" t="str">
        <f>IFERROR(AVERAGEIFS('VISSIM Link Segment Outputs'!$M$29:$M$107662, 'VISSIM Link Segment Outputs'!$A$29:$A$107662, "AVG",'VISSIM Link Segment Outputs'!$D$29:$D$107662, H73),"")</f>
        <v/>
      </c>
      <c r="Y73" s="509"/>
      <c r="Z73" s="508" t="str">
        <f>IFERROR(AVERAGEIFS('VISSIM Link Segment Outputs'!$I$29:$I$107662, 'VISSIM Link Segment Outputs'!$A$29:$A$107662, "AVG",'VISSIM Link Segment Outputs'!$D$29:$D$107662, D73),"")</f>
        <v/>
      </c>
      <c r="AA73" s="508" t="str">
        <f>IFERROR(AVERAGEIFS('VISSIM Link Segment Outputs'!$I$29:$I$107662, 'VISSIM Link Segment Outputs'!$A$29:$A$107662, "AVG",'VISSIM Link Segment Outputs'!$D$29:$D$107662, E73),"")</f>
        <v/>
      </c>
      <c r="AB73" s="508" t="str">
        <f>IFERROR(AVERAGEIFS('VISSIM Link Segment Outputs'!$I$29:$I$107662, 'VISSIM Link Segment Outputs'!$A$29:$A$107662, "AVG",'VISSIM Link Segment Outputs'!$D$29:$D$107662, F73),"")</f>
        <v/>
      </c>
      <c r="AC73" s="508" t="str">
        <f>IFERROR(AVERAGEIFS('VISSIM Link Segment Outputs'!$I$29:$I$107662, 'VISSIM Link Segment Outputs'!$A$29:$A$107662, "AVG",'VISSIM Link Segment Outputs'!$D$29:$D$107662, G73),"")</f>
        <v/>
      </c>
      <c r="AD73" s="508" t="str">
        <f>IFERROR(AVERAGEIFS('VISSIM Link Segment Outputs'!$I$29:$I$107662, 'VISSIM Link Segment Outputs'!$A$29:$A$107662, "AVG",'VISSIM Link Segment Outputs'!$D$29:$D$107662, H73),"")</f>
        <v/>
      </c>
      <c r="AE73" s="509"/>
      <c r="AF73" s="508" t="str">
        <f>IFERROR(AVERAGEIFS('VISSIM Link Segment Outputs'!$E$29:$E$107662, 'VISSIM Link Segment Outputs'!$A$29:$A$107662, "AVG",'VISSIM Link Segment Outputs'!$D$29:$D$107662, D73),"")</f>
        <v/>
      </c>
      <c r="AG73" s="508" t="str">
        <f>IFERROR(AVERAGEIFS('VISSIM Link Segment Outputs'!$E$29:$E$107662, 'VISSIM Link Segment Outputs'!$A$29:$A$107662, "AVG",'VISSIM Link Segment Outputs'!$D$29:$D$107662, E73),"")</f>
        <v/>
      </c>
      <c r="AH73" s="508" t="str">
        <f>IFERROR(AVERAGEIFS('VISSIM Link Segment Outputs'!$E$29:$E$107662, 'VISSIM Link Segment Outputs'!$A$29:$A$107662, "AVG",'VISSIM Link Segment Outputs'!$D$29:$D$107662, F73),"")</f>
        <v/>
      </c>
      <c r="AI73" s="508" t="str">
        <f>IFERROR(AVERAGEIFS('VISSIM Link Segment Outputs'!$E$29:$E$107662, 'VISSIM Link Segment Outputs'!$A$29:$A$107662, "AVG",'VISSIM Link Segment Outputs'!$D$29:$D$107662, G73),"")</f>
        <v/>
      </c>
      <c r="AJ73" s="508" t="str">
        <f>IFERROR(AVERAGEIFS('VISSIM Link Segment Outputs'!$E$29:$E$107662, 'VISSIM Link Segment Outputs'!$A$29:$A$107662, "AVG",'VISSIM Link Segment Outputs'!$D$29:$D$107662, H73),"")</f>
        <v/>
      </c>
      <c r="AK73" s="611"/>
      <c r="AL73" s="745">
        <f>IFERROR(SUMIFS('VISSIM Link Segment Outputs'!$Q$29:$Q$107662, 'VISSIM Link Segment Outputs'!$A$29:$A$107662, "AVG",'VISSIM Link Segment Outputs'!$D$29:$D$107662, D73),"")</f>
        <v>0</v>
      </c>
      <c r="AM73" s="745">
        <f>IFERROR(SUMIFS('VISSIM Link Segment Outputs'!$Q$29:$Q$107662, 'VISSIM Link Segment Outputs'!$A$29:$A$107662, "AVG",'VISSIM Link Segment Outputs'!$D$29:$D$107662, E73),"")</f>
        <v>0</v>
      </c>
      <c r="AN73" s="745">
        <f>IFERROR(SUMIFS('VISSIM Link Segment Outputs'!$Q$29:$Q$107662, 'VISSIM Link Segment Outputs'!$A$29:$A$107662, "AVG",'VISSIM Link Segment Outputs'!$D$29:$D$107662, F73),"")</f>
        <v>0</v>
      </c>
      <c r="AO73" s="745">
        <f>IFERROR(SUMIFS('VISSIM Link Segment Outputs'!$Q$29:$Q$107662, 'VISSIM Link Segment Outputs'!$A$29:$A$107662, "AVG",'VISSIM Link Segment Outputs'!$D$29:$D$107662, G73),"")</f>
        <v>0</v>
      </c>
      <c r="AP73" s="745">
        <f>IFERROR(SUMIFS('VISSIM Link Segment Outputs'!$Q$29:$Q$107662, 'VISSIM Link Segment Outputs'!$A$29:$A$107662, "AVG",'VISSIM Link Segment Outputs'!$D$29:$D$107662, H73),"")</f>
        <v>0</v>
      </c>
      <c r="AQ73" s="611"/>
      <c r="AR73" s="764" t="str">
        <f>IFERROR(AVERAGEIFS('VISSIM Link Segment Outputs'!$R$29:$R$107662, 'VISSIM Link Segment Outputs'!$A$29:$A$107662, "AVG",'VISSIM Link Segment Outputs'!$D$29:$D$107662, D73),"")</f>
        <v/>
      </c>
    </row>
    <row r="74" spans="1:44" x14ac:dyDescent="0.25">
      <c r="A74" s="615" t="str">
        <f t="shared" si="7"/>
        <v>H</v>
      </c>
      <c r="B74" s="194">
        <f>'Input - Freeways'!$B72</f>
        <v>68</v>
      </c>
      <c r="C74" s="194">
        <f>INDEX('Input - Freeways'!$B$4:$AI$106,MATCH($B74,'Input - Freeways'!$B$4:$B$106,0),MATCH(C$6,'Input - Freeways'!$B$4:$AI$4,0))</f>
        <v>0</v>
      </c>
      <c r="D74" s="194" t="str">
        <f t="shared" si="6"/>
        <v>0</v>
      </c>
      <c r="E74" s="194" t="str">
        <f t="shared" si="6"/>
        <v/>
      </c>
      <c r="F74" s="194" t="str">
        <f t="shared" si="6"/>
        <v/>
      </c>
      <c r="G74" s="194" t="str">
        <f t="shared" si="6"/>
        <v/>
      </c>
      <c r="H74" s="194" t="str">
        <f t="shared" si="6"/>
        <v/>
      </c>
      <c r="J74" s="436">
        <f>'Input - Freeways'!$C72</f>
        <v>0</v>
      </c>
      <c r="K74" s="468">
        <f>'Input - Freeways'!$D72</f>
        <v>0</v>
      </c>
      <c r="L74" s="318">
        <f>'Input - Freeways'!$E72</f>
        <v>0</v>
      </c>
      <c r="M74" s="763">
        <f>'Input - Freeways'!$F72</f>
        <v>0</v>
      </c>
      <c r="N74" s="450" t="str" cm="1">
        <f t="array" ref="N74">_xlfn.SWITCH(fwy_moe_type,"DCM",AVERAGEIFS('VISSIM DCP Outputs'!$D$25:$D$433, 'VISSIM DCP Outputs'!$B$25:$B$433, $E$3,'VISSIM DCP Outputs'!$C$25:$C$433,$C74),"Link Eval","--")</f>
        <v>--</v>
      </c>
      <c r="O74" s="315" t="str" cm="1">
        <f t="array" ref="O74">_xlfn.SWITCH(fwy_moe_type,"DCM",AVERAGEIFS('VISSIM DCP Outputs'!$G$25:$G$433, 'VISSIM DCP Outputs'!$B$25:$B$433, $E$3,'VISSIM DCP Outputs'!$C$25:$C$433,$C74),"Link Eval","--")</f>
        <v>--</v>
      </c>
      <c r="P74" s="780" t="str">
        <f t="shared" si="8"/>
        <v>--</v>
      </c>
      <c r="Q74" s="315" t="str">
        <f t="shared" si="9"/>
        <v>--</v>
      </c>
      <c r="R74" s="437" t="str">
        <f t="shared" si="10"/>
        <v>--</v>
      </c>
      <c r="S74" s="611"/>
      <c r="T74" s="745" t="str">
        <f>IFERROR(AVERAGEIFS('VISSIM Link Segment Outputs'!$M$29:$M$107662, 'VISSIM Link Segment Outputs'!$A$29:$A$107662, "AVG",'VISSIM Link Segment Outputs'!$D$29:$D$107662, D74),"")</f>
        <v/>
      </c>
      <c r="U74" s="745" t="str">
        <f>IFERROR(AVERAGEIFS('VISSIM Link Segment Outputs'!$M$29:$M$107662, 'VISSIM Link Segment Outputs'!$A$29:$A$107662, "AVG",'VISSIM Link Segment Outputs'!$D$29:$D$107662, E74),"")</f>
        <v/>
      </c>
      <c r="V74" s="745" t="str">
        <f>IFERROR(AVERAGEIFS('VISSIM Link Segment Outputs'!$M$29:$M$107662, 'VISSIM Link Segment Outputs'!$A$29:$A$107662, "AVG",'VISSIM Link Segment Outputs'!$D$29:$D$107662, F74),"")</f>
        <v/>
      </c>
      <c r="W74" s="745" t="str">
        <f>IFERROR(AVERAGEIFS('VISSIM Link Segment Outputs'!$M$29:$M$107662, 'VISSIM Link Segment Outputs'!$A$29:$A$107662, "AVG",'VISSIM Link Segment Outputs'!$D$29:$D$107662, G74),"")</f>
        <v/>
      </c>
      <c r="X74" s="745" t="str">
        <f>IFERROR(AVERAGEIFS('VISSIM Link Segment Outputs'!$M$29:$M$107662, 'VISSIM Link Segment Outputs'!$A$29:$A$107662, "AVG",'VISSIM Link Segment Outputs'!$D$29:$D$107662, H74),"")</f>
        <v/>
      </c>
      <c r="Y74" s="509"/>
      <c r="Z74" s="508" t="str">
        <f>IFERROR(AVERAGEIFS('VISSIM Link Segment Outputs'!$I$29:$I$107662, 'VISSIM Link Segment Outputs'!$A$29:$A$107662, "AVG",'VISSIM Link Segment Outputs'!$D$29:$D$107662, D74),"")</f>
        <v/>
      </c>
      <c r="AA74" s="508" t="str">
        <f>IFERROR(AVERAGEIFS('VISSIM Link Segment Outputs'!$I$29:$I$107662, 'VISSIM Link Segment Outputs'!$A$29:$A$107662, "AVG",'VISSIM Link Segment Outputs'!$D$29:$D$107662, E74),"")</f>
        <v/>
      </c>
      <c r="AB74" s="508" t="str">
        <f>IFERROR(AVERAGEIFS('VISSIM Link Segment Outputs'!$I$29:$I$107662, 'VISSIM Link Segment Outputs'!$A$29:$A$107662, "AVG",'VISSIM Link Segment Outputs'!$D$29:$D$107662, F74),"")</f>
        <v/>
      </c>
      <c r="AC74" s="508" t="str">
        <f>IFERROR(AVERAGEIFS('VISSIM Link Segment Outputs'!$I$29:$I$107662, 'VISSIM Link Segment Outputs'!$A$29:$A$107662, "AVG",'VISSIM Link Segment Outputs'!$D$29:$D$107662, G74),"")</f>
        <v/>
      </c>
      <c r="AD74" s="508" t="str">
        <f>IFERROR(AVERAGEIFS('VISSIM Link Segment Outputs'!$I$29:$I$107662, 'VISSIM Link Segment Outputs'!$A$29:$A$107662, "AVG",'VISSIM Link Segment Outputs'!$D$29:$D$107662, H74),"")</f>
        <v/>
      </c>
      <c r="AE74" s="509"/>
      <c r="AF74" s="508" t="str">
        <f>IFERROR(AVERAGEIFS('VISSIM Link Segment Outputs'!$E$29:$E$107662, 'VISSIM Link Segment Outputs'!$A$29:$A$107662, "AVG",'VISSIM Link Segment Outputs'!$D$29:$D$107662, D74),"")</f>
        <v/>
      </c>
      <c r="AG74" s="508" t="str">
        <f>IFERROR(AVERAGEIFS('VISSIM Link Segment Outputs'!$E$29:$E$107662, 'VISSIM Link Segment Outputs'!$A$29:$A$107662, "AVG",'VISSIM Link Segment Outputs'!$D$29:$D$107662, E74),"")</f>
        <v/>
      </c>
      <c r="AH74" s="508" t="str">
        <f>IFERROR(AVERAGEIFS('VISSIM Link Segment Outputs'!$E$29:$E$107662, 'VISSIM Link Segment Outputs'!$A$29:$A$107662, "AVG",'VISSIM Link Segment Outputs'!$D$29:$D$107662, F74),"")</f>
        <v/>
      </c>
      <c r="AI74" s="508" t="str">
        <f>IFERROR(AVERAGEIFS('VISSIM Link Segment Outputs'!$E$29:$E$107662, 'VISSIM Link Segment Outputs'!$A$29:$A$107662, "AVG",'VISSIM Link Segment Outputs'!$D$29:$D$107662, G74),"")</f>
        <v/>
      </c>
      <c r="AJ74" s="508" t="str">
        <f>IFERROR(AVERAGEIFS('VISSIM Link Segment Outputs'!$E$29:$E$107662, 'VISSIM Link Segment Outputs'!$A$29:$A$107662, "AVG",'VISSIM Link Segment Outputs'!$D$29:$D$107662, H74),"")</f>
        <v/>
      </c>
      <c r="AK74" s="611"/>
      <c r="AL74" s="745">
        <f>IFERROR(SUMIFS('VISSIM Link Segment Outputs'!$Q$29:$Q$107662, 'VISSIM Link Segment Outputs'!$A$29:$A$107662, "AVG",'VISSIM Link Segment Outputs'!$D$29:$D$107662, D74),"")</f>
        <v>0</v>
      </c>
      <c r="AM74" s="745">
        <f>IFERROR(SUMIFS('VISSIM Link Segment Outputs'!$Q$29:$Q$107662, 'VISSIM Link Segment Outputs'!$A$29:$A$107662, "AVG",'VISSIM Link Segment Outputs'!$D$29:$D$107662, E74),"")</f>
        <v>0</v>
      </c>
      <c r="AN74" s="745">
        <f>IFERROR(SUMIFS('VISSIM Link Segment Outputs'!$Q$29:$Q$107662, 'VISSIM Link Segment Outputs'!$A$29:$A$107662, "AVG",'VISSIM Link Segment Outputs'!$D$29:$D$107662, F74),"")</f>
        <v>0</v>
      </c>
      <c r="AO74" s="745">
        <f>IFERROR(SUMIFS('VISSIM Link Segment Outputs'!$Q$29:$Q$107662, 'VISSIM Link Segment Outputs'!$A$29:$A$107662, "AVG",'VISSIM Link Segment Outputs'!$D$29:$D$107662, G74),"")</f>
        <v>0</v>
      </c>
      <c r="AP74" s="745">
        <f>IFERROR(SUMIFS('VISSIM Link Segment Outputs'!$Q$29:$Q$107662, 'VISSIM Link Segment Outputs'!$A$29:$A$107662, "AVG",'VISSIM Link Segment Outputs'!$D$29:$D$107662, H74),"")</f>
        <v>0</v>
      </c>
      <c r="AQ74" s="611"/>
      <c r="AR74" s="764" t="str">
        <f>IFERROR(AVERAGEIFS('VISSIM Link Segment Outputs'!$R$29:$R$107662, 'VISSIM Link Segment Outputs'!$A$29:$A$107662, "AVG",'VISSIM Link Segment Outputs'!$D$29:$D$107662, D74),"")</f>
        <v/>
      </c>
    </row>
    <row r="75" spans="1:44" x14ac:dyDescent="0.25">
      <c r="A75" s="615" t="str">
        <f t="shared" si="7"/>
        <v>H</v>
      </c>
      <c r="B75" s="194">
        <f>'Input - Freeways'!$B73</f>
        <v>69</v>
      </c>
      <c r="C75" s="194">
        <f>INDEX('Input - Freeways'!$B$4:$AI$106,MATCH($B75,'Input - Freeways'!$B$4:$B$106,0),MATCH(C$6,'Input - Freeways'!$B$4:$AI$4,0))</f>
        <v>0</v>
      </c>
      <c r="D75" s="194" t="str">
        <f t="shared" si="6"/>
        <v>0</v>
      </c>
      <c r="E75" s="194" t="str">
        <f t="shared" si="6"/>
        <v/>
      </c>
      <c r="F75" s="194" t="str">
        <f t="shared" si="6"/>
        <v/>
      </c>
      <c r="G75" s="194" t="str">
        <f t="shared" si="6"/>
        <v/>
      </c>
      <c r="H75" s="194" t="str">
        <f t="shared" si="6"/>
        <v/>
      </c>
      <c r="J75" s="436">
        <f>'Input - Freeways'!$C73</f>
        <v>0</v>
      </c>
      <c r="K75" s="468">
        <f>'Input - Freeways'!$D73</f>
        <v>0</v>
      </c>
      <c r="L75" s="318">
        <f>'Input - Freeways'!$E73</f>
        <v>0</v>
      </c>
      <c r="M75" s="763">
        <f>'Input - Freeways'!$F73</f>
        <v>0</v>
      </c>
      <c r="N75" s="450" t="str" cm="1">
        <f t="array" ref="N75">_xlfn.SWITCH(fwy_moe_type,"DCM",AVERAGEIFS('VISSIM DCP Outputs'!$D$25:$D$433, 'VISSIM DCP Outputs'!$B$25:$B$433, $E$3,'VISSIM DCP Outputs'!$C$25:$C$433,$C75),"Link Eval","--")</f>
        <v>--</v>
      </c>
      <c r="O75" s="315" t="str" cm="1">
        <f t="array" ref="O75">_xlfn.SWITCH(fwy_moe_type,"DCM",AVERAGEIFS('VISSIM DCP Outputs'!$G$25:$G$433, 'VISSIM DCP Outputs'!$B$25:$B$433, $E$3,'VISSIM DCP Outputs'!$C$25:$C$433,$C75),"Link Eval","--")</f>
        <v>--</v>
      </c>
      <c r="P75" s="780" t="str">
        <f t="shared" si="8"/>
        <v>--</v>
      </c>
      <c r="Q75" s="315" t="str">
        <f t="shared" si="9"/>
        <v>--</v>
      </c>
      <c r="R75" s="437" t="str">
        <f t="shared" si="10"/>
        <v>--</v>
      </c>
      <c r="S75" s="611"/>
      <c r="T75" s="745" t="str">
        <f>IFERROR(AVERAGEIFS('VISSIM Link Segment Outputs'!$M$29:$M$107662, 'VISSIM Link Segment Outputs'!$A$29:$A$107662, "AVG",'VISSIM Link Segment Outputs'!$D$29:$D$107662, D75),"")</f>
        <v/>
      </c>
      <c r="U75" s="745" t="str">
        <f>IFERROR(AVERAGEIFS('VISSIM Link Segment Outputs'!$M$29:$M$107662, 'VISSIM Link Segment Outputs'!$A$29:$A$107662, "AVG",'VISSIM Link Segment Outputs'!$D$29:$D$107662, E75),"")</f>
        <v/>
      </c>
      <c r="V75" s="745" t="str">
        <f>IFERROR(AVERAGEIFS('VISSIM Link Segment Outputs'!$M$29:$M$107662, 'VISSIM Link Segment Outputs'!$A$29:$A$107662, "AVG",'VISSIM Link Segment Outputs'!$D$29:$D$107662, F75),"")</f>
        <v/>
      </c>
      <c r="W75" s="745" t="str">
        <f>IFERROR(AVERAGEIFS('VISSIM Link Segment Outputs'!$M$29:$M$107662, 'VISSIM Link Segment Outputs'!$A$29:$A$107662, "AVG",'VISSIM Link Segment Outputs'!$D$29:$D$107662, G75),"")</f>
        <v/>
      </c>
      <c r="X75" s="745" t="str">
        <f>IFERROR(AVERAGEIFS('VISSIM Link Segment Outputs'!$M$29:$M$107662, 'VISSIM Link Segment Outputs'!$A$29:$A$107662, "AVG",'VISSIM Link Segment Outputs'!$D$29:$D$107662, H75),"")</f>
        <v/>
      </c>
      <c r="Y75" s="509"/>
      <c r="Z75" s="508" t="str">
        <f>IFERROR(AVERAGEIFS('VISSIM Link Segment Outputs'!$I$29:$I$107662, 'VISSIM Link Segment Outputs'!$A$29:$A$107662, "AVG",'VISSIM Link Segment Outputs'!$D$29:$D$107662, D75),"")</f>
        <v/>
      </c>
      <c r="AA75" s="508" t="str">
        <f>IFERROR(AVERAGEIFS('VISSIM Link Segment Outputs'!$I$29:$I$107662, 'VISSIM Link Segment Outputs'!$A$29:$A$107662, "AVG",'VISSIM Link Segment Outputs'!$D$29:$D$107662, E75),"")</f>
        <v/>
      </c>
      <c r="AB75" s="508" t="str">
        <f>IFERROR(AVERAGEIFS('VISSIM Link Segment Outputs'!$I$29:$I$107662, 'VISSIM Link Segment Outputs'!$A$29:$A$107662, "AVG",'VISSIM Link Segment Outputs'!$D$29:$D$107662, F75),"")</f>
        <v/>
      </c>
      <c r="AC75" s="508" t="str">
        <f>IFERROR(AVERAGEIFS('VISSIM Link Segment Outputs'!$I$29:$I$107662, 'VISSIM Link Segment Outputs'!$A$29:$A$107662, "AVG",'VISSIM Link Segment Outputs'!$D$29:$D$107662, G75),"")</f>
        <v/>
      </c>
      <c r="AD75" s="508" t="str">
        <f>IFERROR(AVERAGEIFS('VISSIM Link Segment Outputs'!$I$29:$I$107662, 'VISSIM Link Segment Outputs'!$A$29:$A$107662, "AVG",'VISSIM Link Segment Outputs'!$D$29:$D$107662, H75),"")</f>
        <v/>
      </c>
      <c r="AE75" s="509"/>
      <c r="AF75" s="508" t="str">
        <f>IFERROR(AVERAGEIFS('VISSIM Link Segment Outputs'!$E$29:$E$107662, 'VISSIM Link Segment Outputs'!$A$29:$A$107662, "AVG",'VISSIM Link Segment Outputs'!$D$29:$D$107662, D75),"")</f>
        <v/>
      </c>
      <c r="AG75" s="508" t="str">
        <f>IFERROR(AVERAGEIFS('VISSIM Link Segment Outputs'!$E$29:$E$107662, 'VISSIM Link Segment Outputs'!$A$29:$A$107662, "AVG",'VISSIM Link Segment Outputs'!$D$29:$D$107662, E75),"")</f>
        <v/>
      </c>
      <c r="AH75" s="508" t="str">
        <f>IFERROR(AVERAGEIFS('VISSIM Link Segment Outputs'!$E$29:$E$107662, 'VISSIM Link Segment Outputs'!$A$29:$A$107662, "AVG",'VISSIM Link Segment Outputs'!$D$29:$D$107662, F75),"")</f>
        <v/>
      </c>
      <c r="AI75" s="508" t="str">
        <f>IFERROR(AVERAGEIFS('VISSIM Link Segment Outputs'!$E$29:$E$107662, 'VISSIM Link Segment Outputs'!$A$29:$A$107662, "AVG",'VISSIM Link Segment Outputs'!$D$29:$D$107662, G75),"")</f>
        <v/>
      </c>
      <c r="AJ75" s="508" t="str">
        <f>IFERROR(AVERAGEIFS('VISSIM Link Segment Outputs'!$E$29:$E$107662, 'VISSIM Link Segment Outputs'!$A$29:$A$107662, "AVG",'VISSIM Link Segment Outputs'!$D$29:$D$107662, H75),"")</f>
        <v/>
      </c>
      <c r="AK75" s="611"/>
      <c r="AL75" s="745">
        <f>IFERROR(SUMIFS('VISSIM Link Segment Outputs'!$Q$29:$Q$107662, 'VISSIM Link Segment Outputs'!$A$29:$A$107662, "AVG",'VISSIM Link Segment Outputs'!$D$29:$D$107662, D75),"")</f>
        <v>0</v>
      </c>
      <c r="AM75" s="745">
        <f>IFERROR(SUMIFS('VISSIM Link Segment Outputs'!$Q$29:$Q$107662, 'VISSIM Link Segment Outputs'!$A$29:$A$107662, "AVG",'VISSIM Link Segment Outputs'!$D$29:$D$107662, E75),"")</f>
        <v>0</v>
      </c>
      <c r="AN75" s="745">
        <f>IFERROR(SUMIFS('VISSIM Link Segment Outputs'!$Q$29:$Q$107662, 'VISSIM Link Segment Outputs'!$A$29:$A$107662, "AVG",'VISSIM Link Segment Outputs'!$D$29:$D$107662, F75),"")</f>
        <v>0</v>
      </c>
      <c r="AO75" s="745">
        <f>IFERROR(SUMIFS('VISSIM Link Segment Outputs'!$Q$29:$Q$107662, 'VISSIM Link Segment Outputs'!$A$29:$A$107662, "AVG",'VISSIM Link Segment Outputs'!$D$29:$D$107662, G75),"")</f>
        <v>0</v>
      </c>
      <c r="AP75" s="745">
        <f>IFERROR(SUMIFS('VISSIM Link Segment Outputs'!$Q$29:$Q$107662, 'VISSIM Link Segment Outputs'!$A$29:$A$107662, "AVG",'VISSIM Link Segment Outputs'!$D$29:$D$107662, H75),"")</f>
        <v>0</v>
      </c>
      <c r="AQ75" s="611"/>
      <c r="AR75" s="764" t="str">
        <f>IFERROR(AVERAGEIFS('VISSIM Link Segment Outputs'!$R$29:$R$107662, 'VISSIM Link Segment Outputs'!$A$29:$A$107662, "AVG",'VISSIM Link Segment Outputs'!$D$29:$D$107662, D75),"")</f>
        <v/>
      </c>
    </row>
    <row r="76" spans="1:44" x14ac:dyDescent="0.25">
      <c r="A76" s="615" t="str">
        <f t="shared" si="7"/>
        <v>H</v>
      </c>
      <c r="B76" s="194">
        <f>'Input - Freeways'!$B74</f>
        <v>70</v>
      </c>
      <c r="C76" s="194">
        <f>INDEX('Input - Freeways'!$B$4:$AI$106,MATCH($B76,'Input - Freeways'!$B$4:$B$106,0),MATCH(C$6,'Input - Freeways'!$B$4:$AI$4,0))</f>
        <v>0</v>
      </c>
      <c r="D76" s="194" t="str">
        <f t="shared" si="6"/>
        <v>0</v>
      </c>
      <c r="E76" s="194" t="str">
        <f t="shared" si="6"/>
        <v/>
      </c>
      <c r="F76" s="194" t="str">
        <f t="shared" si="6"/>
        <v/>
      </c>
      <c r="G76" s="194" t="str">
        <f t="shared" si="6"/>
        <v/>
      </c>
      <c r="H76" s="194" t="str">
        <f t="shared" si="6"/>
        <v/>
      </c>
      <c r="J76" s="436">
        <f>'Input - Freeways'!$C74</f>
        <v>0</v>
      </c>
      <c r="K76" s="468">
        <f>'Input - Freeways'!$D74</f>
        <v>0</v>
      </c>
      <c r="L76" s="318">
        <f>'Input - Freeways'!$E74</f>
        <v>0</v>
      </c>
      <c r="M76" s="763">
        <f>'Input - Freeways'!$F74</f>
        <v>0</v>
      </c>
      <c r="N76" s="450" t="str" cm="1">
        <f t="array" ref="N76">_xlfn.SWITCH(fwy_moe_type,"DCM",AVERAGEIFS('VISSIM DCP Outputs'!$D$25:$D$433, 'VISSIM DCP Outputs'!$B$25:$B$433, $E$3,'VISSIM DCP Outputs'!$C$25:$C$433,$C76),"Link Eval","--")</f>
        <v>--</v>
      </c>
      <c r="O76" s="315" t="str" cm="1">
        <f t="array" ref="O76">_xlfn.SWITCH(fwy_moe_type,"DCM",AVERAGEIFS('VISSIM DCP Outputs'!$G$25:$G$433, 'VISSIM DCP Outputs'!$B$25:$B$433, $E$3,'VISSIM DCP Outputs'!$C$25:$C$433,$C76),"Link Eval","--")</f>
        <v>--</v>
      </c>
      <c r="P76" s="780" t="str">
        <f t="shared" si="8"/>
        <v>--</v>
      </c>
      <c r="Q76" s="315" t="str">
        <f t="shared" si="9"/>
        <v>--</v>
      </c>
      <c r="R76" s="437" t="str">
        <f t="shared" si="10"/>
        <v>--</v>
      </c>
      <c r="S76" s="611"/>
      <c r="T76" s="745" t="str">
        <f>IFERROR(AVERAGEIFS('VISSIM Link Segment Outputs'!$M$29:$M$107662, 'VISSIM Link Segment Outputs'!$A$29:$A$107662, "AVG",'VISSIM Link Segment Outputs'!$D$29:$D$107662, D76),"")</f>
        <v/>
      </c>
      <c r="U76" s="745" t="str">
        <f>IFERROR(AVERAGEIFS('VISSIM Link Segment Outputs'!$M$29:$M$107662, 'VISSIM Link Segment Outputs'!$A$29:$A$107662, "AVG",'VISSIM Link Segment Outputs'!$D$29:$D$107662, E76),"")</f>
        <v/>
      </c>
      <c r="V76" s="745" t="str">
        <f>IFERROR(AVERAGEIFS('VISSIM Link Segment Outputs'!$M$29:$M$107662, 'VISSIM Link Segment Outputs'!$A$29:$A$107662, "AVG",'VISSIM Link Segment Outputs'!$D$29:$D$107662, F76),"")</f>
        <v/>
      </c>
      <c r="W76" s="745" t="str">
        <f>IFERROR(AVERAGEIFS('VISSIM Link Segment Outputs'!$M$29:$M$107662, 'VISSIM Link Segment Outputs'!$A$29:$A$107662, "AVG",'VISSIM Link Segment Outputs'!$D$29:$D$107662, G76),"")</f>
        <v/>
      </c>
      <c r="X76" s="745" t="str">
        <f>IFERROR(AVERAGEIFS('VISSIM Link Segment Outputs'!$M$29:$M$107662, 'VISSIM Link Segment Outputs'!$A$29:$A$107662, "AVG",'VISSIM Link Segment Outputs'!$D$29:$D$107662, H76),"")</f>
        <v/>
      </c>
      <c r="Y76" s="509"/>
      <c r="Z76" s="508" t="str">
        <f>IFERROR(AVERAGEIFS('VISSIM Link Segment Outputs'!$I$29:$I$107662, 'VISSIM Link Segment Outputs'!$A$29:$A$107662, "AVG",'VISSIM Link Segment Outputs'!$D$29:$D$107662, D76),"")</f>
        <v/>
      </c>
      <c r="AA76" s="508" t="str">
        <f>IFERROR(AVERAGEIFS('VISSIM Link Segment Outputs'!$I$29:$I$107662, 'VISSIM Link Segment Outputs'!$A$29:$A$107662, "AVG",'VISSIM Link Segment Outputs'!$D$29:$D$107662, E76),"")</f>
        <v/>
      </c>
      <c r="AB76" s="508" t="str">
        <f>IFERROR(AVERAGEIFS('VISSIM Link Segment Outputs'!$I$29:$I$107662, 'VISSIM Link Segment Outputs'!$A$29:$A$107662, "AVG",'VISSIM Link Segment Outputs'!$D$29:$D$107662, F76),"")</f>
        <v/>
      </c>
      <c r="AC76" s="508" t="str">
        <f>IFERROR(AVERAGEIFS('VISSIM Link Segment Outputs'!$I$29:$I$107662, 'VISSIM Link Segment Outputs'!$A$29:$A$107662, "AVG",'VISSIM Link Segment Outputs'!$D$29:$D$107662, G76),"")</f>
        <v/>
      </c>
      <c r="AD76" s="508" t="str">
        <f>IFERROR(AVERAGEIFS('VISSIM Link Segment Outputs'!$I$29:$I$107662, 'VISSIM Link Segment Outputs'!$A$29:$A$107662, "AVG",'VISSIM Link Segment Outputs'!$D$29:$D$107662, H76),"")</f>
        <v/>
      </c>
      <c r="AE76" s="509"/>
      <c r="AF76" s="508" t="str">
        <f>IFERROR(AVERAGEIFS('VISSIM Link Segment Outputs'!$E$29:$E$107662, 'VISSIM Link Segment Outputs'!$A$29:$A$107662, "AVG",'VISSIM Link Segment Outputs'!$D$29:$D$107662, D76),"")</f>
        <v/>
      </c>
      <c r="AG76" s="508" t="str">
        <f>IFERROR(AVERAGEIFS('VISSIM Link Segment Outputs'!$E$29:$E$107662, 'VISSIM Link Segment Outputs'!$A$29:$A$107662, "AVG",'VISSIM Link Segment Outputs'!$D$29:$D$107662, E76),"")</f>
        <v/>
      </c>
      <c r="AH76" s="508" t="str">
        <f>IFERROR(AVERAGEIFS('VISSIM Link Segment Outputs'!$E$29:$E$107662, 'VISSIM Link Segment Outputs'!$A$29:$A$107662, "AVG",'VISSIM Link Segment Outputs'!$D$29:$D$107662, F76),"")</f>
        <v/>
      </c>
      <c r="AI76" s="508" t="str">
        <f>IFERROR(AVERAGEIFS('VISSIM Link Segment Outputs'!$E$29:$E$107662, 'VISSIM Link Segment Outputs'!$A$29:$A$107662, "AVG",'VISSIM Link Segment Outputs'!$D$29:$D$107662, G76),"")</f>
        <v/>
      </c>
      <c r="AJ76" s="508" t="str">
        <f>IFERROR(AVERAGEIFS('VISSIM Link Segment Outputs'!$E$29:$E$107662, 'VISSIM Link Segment Outputs'!$A$29:$A$107662, "AVG",'VISSIM Link Segment Outputs'!$D$29:$D$107662, H76),"")</f>
        <v/>
      </c>
      <c r="AK76" s="611"/>
      <c r="AL76" s="745">
        <f>IFERROR(SUMIFS('VISSIM Link Segment Outputs'!$Q$29:$Q$107662, 'VISSIM Link Segment Outputs'!$A$29:$A$107662, "AVG",'VISSIM Link Segment Outputs'!$D$29:$D$107662, D76),"")</f>
        <v>0</v>
      </c>
      <c r="AM76" s="745">
        <f>IFERROR(SUMIFS('VISSIM Link Segment Outputs'!$Q$29:$Q$107662, 'VISSIM Link Segment Outputs'!$A$29:$A$107662, "AVG",'VISSIM Link Segment Outputs'!$D$29:$D$107662, E76),"")</f>
        <v>0</v>
      </c>
      <c r="AN76" s="745">
        <f>IFERROR(SUMIFS('VISSIM Link Segment Outputs'!$Q$29:$Q$107662, 'VISSIM Link Segment Outputs'!$A$29:$A$107662, "AVG",'VISSIM Link Segment Outputs'!$D$29:$D$107662, F76),"")</f>
        <v>0</v>
      </c>
      <c r="AO76" s="745">
        <f>IFERROR(SUMIFS('VISSIM Link Segment Outputs'!$Q$29:$Q$107662, 'VISSIM Link Segment Outputs'!$A$29:$A$107662, "AVG",'VISSIM Link Segment Outputs'!$D$29:$D$107662, G76),"")</f>
        <v>0</v>
      </c>
      <c r="AP76" s="745">
        <f>IFERROR(SUMIFS('VISSIM Link Segment Outputs'!$Q$29:$Q$107662, 'VISSIM Link Segment Outputs'!$A$29:$A$107662, "AVG",'VISSIM Link Segment Outputs'!$D$29:$D$107662, H76),"")</f>
        <v>0</v>
      </c>
      <c r="AQ76" s="611"/>
      <c r="AR76" s="764" t="str">
        <f>IFERROR(AVERAGEIFS('VISSIM Link Segment Outputs'!$R$29:$R$107662, 'VISSIM Link Segment Outputs'!$A$29:$A$107662, "AVG",'VISSIM Link Segment Outputs'!$D$29:$D$107662, D76),"")</f>
        <v/>
      </c>
    </row>
    <row r="77" spans="1:44" x14ac:dyDescent="0.25">
      <c r="A77" s="615" t="str">
        <f t="shared" si="7"/>
        <v>H</v>
      </c>
      <c r="B77" s="194">
        <f>'Input - Freeways'!$B75</f>
        <v>71</v>
      </c>
      <c r="C77" s="194">
        <f>INDEX('Input - Freeways'!$B$4:$AI$106,MATCH($B77,'Input - Freeways'!$B$4:$B$106,0),MATCH(C$6,'Input - Freeways'!$B$4:$AI$4,0))</f>
        <v>0</v>
      </c>
      <c r="D77" s="194" t="str">
        <f t="shared" si="6"/>
        <v>0</v>
      </c>
      <c r="E77" s="194" t="str">
        <f t="shared" si="6"/>
        <v/>
      </c>
      <c r="F77" s="194" t="str">
        <f t="shared" si="6"/>
        <v/>
      </c>
      <c r="G77" s="194" t="str">
        <f t="shared" si="6"/>
        <v/>
      </c>
      <c r="H77" s="194" t="str">
        <f t="shared" si="6"/>
        <v/>
      </c>
      <c r="J77" s="436">
        <f>'Input - Freeways'!$C75</f>
        <v>0</v>
      </c>
      <c r="K77" s="468">
        <f>'Input - Freeways'!$D75</f>
        <v>0</v>
      </c>
      <c r="L77" s="318">
        <f>'Input - Freeways'!$E75</f>
        <v>0</v>
      </c>
      <c r="M77" s="763">
        <f>'Input - Freeways'!$F75</f>
        <v>0</v>
      </c>
      <c r="N77" s="450" t="str" cm="1">
        <f t="array" ref="N77">_xlfn.SWITCH(fwy_moe_type,"DCM",AVERAGEIFS('VISSIM DCP Outputs'!$D$25:$D$433, 'VISSIM DCP Outputs'!$B$25:$B$433, $E$3,'VISSIM DCP Outputs'!$C$25:$C$433,$C77),"Link Eval","--")</f>
        <v>--</v>
      </c>
      <c r="O77" s="315" t="str" cm="1">
        <f t="array" ref="O77">_xlfn.SWITCH(fwy_moe_type,"DCM",AVERAGEIFS('VISSIM DCP Outputs'!$G$25:$G$433, 'VISSIM DCP Outputs'!$B$25:$B$433, $E$3,'VISSIM DCP Outputs'!$C$25:$C$433,$C77),"Link Eval","--")</f>
        <v>--</v>
      </c>
      <c r="P77" s="780" t="str">
        <f t="shared" si="8"/>
        <v>--</v>
      </c>
      <c r="Q77" s="315" t="str">
        <f t="shared" si="9"/>
        <v>--</v>
      </c>
      <c r="R77" s="437" t="str">
        <f t="shared" si="10"/>
        <v>--</v>
      </c>
      <c r="S77" s="611"/>
      <c r="T77" s="745" t="str">
        <f>IFERROR(AVERAGEIFS('VISSIM Link Segment Outputs'!$M$29:$M$107662, 'VISSIM Link Segment Outputs'!$A$29:$A$107662, "AVG",'VISSIM Link Segment Outputs'!$D$29:$D$107662, D77),"")</f>
        <v/>
      </c>
      <c r="U77" s="745" t="str">
        <f>IFERROR(AVERAGEIFS('VISSIM Link Segment Outputs'!$M$29:$M$107662, 'VISSIM Link Segment Outputs'!$A$29:$A$107662, "AVG",'VISSIM Link Segment Outputs'!$D$29:$D$107662, E77),"")</f>
        <v/>
      </c>
      <c r="V77" s="745" t="str">
        <f>IFERROR(AVERAGEIFS('VISSIM Link Segment Outputs'!$M$29:$M$107662, 'VISSIM Link Segment Outputs'!$A$29:$A$107662, "AVG",'VISSIM Link Segment Outputs'!$D$29:$D$107662, F77),"")</f>
        <v/>
      </c>
      <c r="W77" s="745" t="str">
        <f>IFERROR(AVERAGEIFS('VISSIM Link Segment Outputs'!$M$29:$M$107662, 'VISSIM Link Segment Outputs'!$A$29:$A$107662, "AVG",'VISSIM Link Segment Outputs'!$D$29:$D$107662, G77),"")</f>
        <v/>
      </c>
      <c r="X77" s="745" t="str">
        <f>IFERROR(AVERAGEIFS('VISSIM Link Segment Outputs'!$M$29:$M$107662, 'VISSIM Link Segment Outputs'!$A$29:$A$107662, "AVG",'VISSIM Link Segment Outputs'!$D$29:$D$107662, H77),"")</f>
        <v/>
      </c>
      <c r="Y77" s="509"/>
      <c r="Z77" s="508" t="str">
        <f>IFERROR(AVERAGEIFS('VISSIM Link Segment Outputs'!$I$29:$I$107662, 'VISSIM Link Segment Outputs'!$A$29:$A$107662, "AVG",'VISSIM Link Segment Outputs'!$D$29:$D$107662, D77),"")</f>
        <v/>
      </c>
      <c r="AA77" s="508" t="str">
        <f>IFERROR(AVERAGEIFS('VISSIM Link Segment Outputs'!$I$29:$I$107662, 'VISSIM Link Segment Outputs'!$A$29:$A$107662, "AVG",'VISSIM Link Segment Outputs'!$D$29:$D$107662, E77),"")</f>
        <v/>
      </c>
      <c r="AB77" s="508" t="str">
        <f>IFERROR(AVERAGEIFS('VISSIM Link Segment Outputs'!$I$29:$I$107662, 'VISSIM Link Segment Outputs'!$A$29:$A$107662, "AVG",'VISSIM Link Segment Outputs'!$D$29:$D$107662, F77),"")</f>
        <v/>
      </c>
      <c r="AC77" s="508" t="str">
        <f>IFERROR(AVERAGEIFS('VISSIM Link Segment Outputs'!$I$29:$I$107662, 'VISSIM Link Segment Outputs'!$A$29:$A$107662, "AVG",'VISSIM Link Segment Outputs'!$D$29:$D$107662, G77),"")</f>
        <v/>
      </c>
      <c r="AD77" s="508" t="str">
        <f>IFERROR(AVERAGEIFS('VISSIM Link Segment Outputs'!$I$29:$I$107662, 'VISSIM Link Segment Outputs'!$A$29:$A$107662, "AVG",'VISSIM Link Segment Outputs'!$D$29:$D$107662, H77),"")</f>
        <v/>
      </c>
      <c r="AE77" s="509"/>
      <c r="AF77" s="508" t="str">
        <f>IFERROR(AVERAGEIFS('VISSIM Link Segment Outputs'!$E$29:$E$107662, 'VISSIM Link Segment Outputs'!$A$29:$A$107662, "AVG",'VISSIM Link Segment Outputs'!$D$29:$D$107662, D77),"")</f>
        <v/>
      </c>
      <c r="AG77" s="508" t="str">
        <f>IFERROR(AVERAGEIFS('VISSIM Link Segment Outputs'!$E$29:$E$107662, 'VISSIM Link Segment Outputs'!$A$29:$A$107662, "AVG",'VISSIM Link Segment Outputs'!$D$29:$D$107662, E77),"")</f>
        <v/>
      </c>
      <c r="AH77" s="508" t="str">
        <f>IFERROR(AVERAGEIFS('VISSIM Link Segment Outputs'!$E$29:$E$107662, 'VISSIM Link Segment Outputs'!$A$29:$A$107662, "AVG",'VISSIM Link Segment Outputs'!$D$29:$D$107662, F77),"")</f>
        <v/>
      </c>
      <c r="AI77" s="508" t="str">
        <f>IFERROR(AVERAGEIFS('VISSIM Link Segment Outputs'!$E$29:$E$107662, 'VISSIM Link Segment Outputs'!$A$29:$A$107662, "AVG",'VISSIM Link Segment Outputs'!$D$29:$D$107662, G77),"")</f>
        <v/>
      </c>
      <c r="AJ77" s="508" t="str">
        <f>IFERROR(AVERAGEIFS('VISSIM Link Segment Outputs'!$E$29:$E$107662, 'VISSIM Link Segment Outputs'!$A$29:$A$107662, "AVG",'VISSIM Link Segment Outputs'!$D$29:$D$107662, H77),"")</f>
        <v/>
      </c>
      <c r="AK77" s="611"/>
      <c r="AL77" s="745">
        <f>IFERROR(SUMIFS('VISSIM Link Segment Outputs'!$Q$29:$Q$107662, 'VISSIM Link Segment Outputs'!$A$29:$A$107662, "AVG",'VISSIM Link Segment Outputs'!$D$29:$D$107662, D77),"")</f>
        <v>0</v>
      </c>
      <c r="AM77" s="745">
        <f>IFERROR(SUMIFS('VISSIM Link Segment Outputs'!$Q$29:$Q$107662, 'VISSIM Link Segment Outputs'!$A$29:$A$107662, "AVG",'VISSIM Link Segment Outputs'!$D$29:$D$107662, E77),"")</f>
        <v>0</v>
      </c>
      <c r="AN77" s="745">
        <f>IFERROR(SUMIFS('VISSIM Link Segment Outputs'!$Q$29:$Q$107662, 'VISSIM Link Segment Outputs'!$A$29:$A$107662, "AVG",'VISSIM Link Segment Outputs'!$D$29:$D$107662, F77),"")</f>
        <v>0</v>
      </c>
      <c r="AO77" s="745">
        <f>IFERROR(SUMIFS('VISSIM Link Segment Outputs'!$Q$29:$Q$107662, 'VISSIM Link Segment Outputs'!$A$29:$A$107662, "AVG",'VISSIM Link Segment Outputs'!$D$29:$D$107662, G77),"")</f>
        <v>0</v>
      </c>
      <c r="AP77" s="745">
        <f>IFERROR(SUMIFS('VISSIM Link Segment Outputs'!$Q$29:$Q$107662, 'VISSIM Link Segment Outputs'!$A$29:$A$107662, "AVG",'VISSIM Link Segment Outputs'!$D$29:$D$107662, H77),"")</f>
        <v>0</v>
      </c>
      <c r="AQ77" s="611"/>
      <c r="AR77" s="764" t="str">
        <f>IFERROR(AVERAGEIFS('VISSIM Link Segment Outputs'!$R$29:$R$107662, 'VISSIM Link Segment Outputs'!$A$29:$A$107662, "AVG",'VISSIM Link Segment Outputs'!$D$29:$D$107662, D77),"")</f>
        <v/>
      </c>
    </row>
    <row r="78" spans="1:44" x14ac:dyDescent="0.25">
      <c r="A78" s="615" t="str">
        <f t="shared" si="7"/>
        <v>H</v>
      </c>
      <c r="B78" s="194">
        <f>'Input - Freeways'!$B76</f>
        <v>72</v>
      </c>
      <c r="C78" s="194">
        <f>INDEX('Input - Freeways'!$B$4:$AI$106,MATCH($B78,'Input - Freeways'!$B$4:$B$106,0),MATCH(C$6,'Input - Freeways'!$B$4:$AI$4,0))</f>
        <v>0</v>
      </c>
      <c r="D78" s="194" t="str">
        <f t="shared" si="6"/>
        <v>0</v>
      </c>
      <c r="E78" s="194" t="str">
        <f t="shared" si="6"/>
        <v/>
      </c>
      <c r="F78" s="194" t="str">
        <f t="shared" si="6"/>
        <v/>
      </c>
      <c r="G78" s="194" t="str">
        <f t="shared" si="6"/>
        <v/>
      </c>
      <c r="H78" s="194" t="str">
        <f t="shared" si="6"/>
        <v/>
      </c>
      <c r="J78" s="436">
        <f>'Input - Freeways'!$C76</f>
        <v>0</v>
      </c>
      <c r="K78" s="468">
        <f>'Input - Freeways'!$D76</f>
        <v>0</v>
      </c>
      <c r="L78" s="318">
        <f>'Input - Freeways'!$E76</f>
        <v>0</v>
      </c>
      <c r="M78" s="763">
        <f>'Input - Freeways'!$F76</f>
        <v>0</v>
      </c>
      <c r="N78" s="450" t="str" cm="1">
        <f t="array" ref="N78">_xlfn.SWITCH(fwy_moe_type,"DCM",AVERAGEIFS('VISSIM DCP Outputs'!$D$25:$D$433, 'VISSIM DCP Outputs'!$B$25:$B$433, $E$3,'VISSIM DCP Outputs'!$C$25:$C$433,$C78),"Link Eval","--")</f>
        <v>--</v>
      </c>
      <c r="O78" s="315" t="str" cm="1">
        <f t="array" ref="O78">_xlfn.SWITCH(fwy_moe_type,"DCM",AVERAGEIFS('VISSIM DCP Outputs'!$G$25:$G$433, 'VISSIM DCP Outputs'!$B$25:$B$433, $E$3,'VISSIM DCP Outputs'!$C$25:$C$433,$C78),"Link Eval","--")</f>
        <v>--</v>
      </c>
      <c r="P78" s="780" t="str">
        <f t="shared" si="8"/>
        <v>--</v>
      </c>
      <c r="Q78" s="315" t="str">
        <f t="shared" si="9"/>
        <v>--</v>
      </c>
      <c r="R78" s="437" t="str">
        <f t="shared" si="10"/>
        <v>--</v>
      </c>
      <c r="S78" s="611"/>
      <c r="T78" s="745" t="str">
        <f>IFERROR(AVERAGEIFS('VISSIM Link Segment Outputs'!$M$29:$M$107662, 'VISSIM Link Segment Outputs'!$A$29:$A$107662, "AVG",'VISSIM Link Segment Outputs'!$D$29:$D$107662, D78),"")</f>
        <v/>
      </c>
      <c r="U78" s="745" t="str">
        <f>IFERROR(AVERAGEIFS('VISSIM Link Segment Outputs'!$M$29:$M$107662, 'VISSIM Link Segment Outputs'!$A$29:$A$107662, "AVG",'VISSIM Link Segment Outputs'!$D$29:$D$107662, E78),"")</f>
        <v/>
      </c>
      <c r="V78" s="745" t="str">
        <f>IFERROR(AVERAGEIFS('VISSIM Link Segment Outputs'!$M$29:$M$107662, 'VISSIM Link Segment Outputs'!$A$29:$A$107662, "AVG",'VISSIM Link Segment Outputs'!$D$29:$D$107662, F78),"")</f>
        <v/>
      </c>
      <c r="W78" s="745" t="str">
        <f>IFERROR(AVERAGEIFS('VISSIM Link Segment Outputs'!$M$29:$M$107662, 'VISSIM Link Segment Outputs'!$A$29:$A$107662, "AVG",'VISSIM Link Segment Outputs'!$D$29:$D$107662, G78),"")</f>
        <v/>
      </c>
      <c r="X78" s="745" t="str">
        <f>IFERROR(AVERAGEIFS('VISSIM Link Segment Outputs'!$M$29:$M$107662, 'VISSIM Link Segment Outputs'!$A$29:$A$107662, "AVG",'VISSIM Link Segment Outputs'!$D$29:$D$107662, H78),"")</f>
        <v/>
      </c>
      <c r="Y78" s="509"/>
      <c r="Z78" s="508" t="str">
        <f>IFERROR(AVERAGEIFS('VISSIM Link Segment Outputs'!$I$29:$I$107662, 'VISSIM Link Segment Outputs'!$A$29:$A$107662, "AVG",'VISSIM Link Segment Outputs'!$D$29:$D$107662, D78),"")</f>
        <v/>
      </c>
      <c r="AA78" s="508" t="str">
        <f>IFERROR(AVERAGEIFS('VISSIM Link Segment Outputs'!$I$29:$I$107662, 'VISSIM Link Segment Outputs'!$A$29:$A$107662, "AVG",'VISSIM Link Segment Outputs'!$D$29:$D$107662, E78),"")</f>
        <v/>
      </c>
      <c r="AB78" s="508" t="str">
        <f>IFERROR(AVERAGEIFS('VISSIM Link Segment Outputs'!$I$29:$I$107662, 'VISSIM Link Segment Outputs'!$A$29:$A$107662, "AVG",'VISSIM Link Segment Outputs'!$D$29:$D$107662, F78),"")</f>
        <v/>
      </c>
      <c r="AC78" s="508" t="str">
        <f>IFERROR(AVERAGEIFS('VISSIM Link Segment Outputs'!$I$29:$I$107662, 'VISSIM Link Segment Outputs'!$A$29:$A$107662, "AVG",'VISSIM Link Segment Outputs'!$D$29:$D$107662, G78),"")</f>
        <v/>
      </c>
      <c r="AD78" s="508" t="str">
        <f>IFERROR(AVERAGEIFS('VISSIM Link Segment Outputs'!$I$29:$I$107662, 'VISSIM Link Segment Outputs'!$A$29:$A$107662, "AVG",'VISSIM Link Segment Outputs'!$D$29:$D$107662, H78),"")</f>
        <v/>
      </c>
      <c r="AE78" s="509"/>
      <c r="AF78" s="508" t="str">
        <f>IFERROR(AVERAGEIFS('VISSIM Link Segment Outputs'!$E$29:$E$107662, 'VISSIM Link Segment Outputs'!$A$29:$A$107662, "AVG",'VISSIM Link Segment Outputs'!$D$29:$D$107662, D78),"")</f>
        <v/>
      </c>
      <c r="AG78" s="508" t="str">
        <f>IFERROR(AVERAGEIFS('VISSIM Link Segment Outputs'!$E$29:$E$107662, 'VISSIM Link Segment Outputs'!$A$29:$A$107662, "AVG",'VISSIM Link Segment Outputs'!$D$29:$D$107662, E78),"")</f>
        <v/>
      </c>
      <c r="AH78" s="508" t="str">
        <f>IFERROR(AVERAGEIFS('VISSIM Link Segment Outputs'!$E$29:$E$107662, 'VISSIM Link Segment Outputs'!$A$29:$A$107662, "AVG",'VISSIM Link Segment Outputs'!$D$29:$D$107662, F78),"")</f>
        <v/>
      </c>
      <c r="AI78" s="508" t="str">
        <f>IFERROR(AVERAGEIFS('VISSIM Link Segment Outputs'!$E$29:$E$107662, 'VISSIM Link Segment Outputs'!$A$29:$A$107662, "AVG",'VISSIM Link Segment Outputs'!$D$29:$D$107662, G78),"")</f>
        <v/>
      </c>
      <c r="AJ78" s="508" t="str">
        <f>IFERROR(AVERAGEIFS('VISSIM Link Segment Outputs'!$E$29:$E$107662, 'VISSIM Link Segment Outputs'!$A$29:$A$107662, "AVG",'VISSIM Link Segment Outputs'!$D$29:$D$107662, H78),"")</f>
        <v/>
      </c>
      <c r="AK78" s="611"/>
      <c r="AL78" s="745">
        <f>IFERROR(SUMIFS('VISSIM Link Segment Outputs'!$Q$29:$Q$107662, 'VISSIM Link Segment Outputs'!$A$29:$A$107662, "AVG",'VISSIM Link Segment Outputs'!$D$29:$D$107662, D78),"")</f>
        <v>0</v>
      </c>
      <c r="AM78" s="745">
        <f>IFERROR(SUMIFS('VISSIM Link Segment Outputs'!$Q$29:$Q$107662, 'VISSIM Link Segment Outputs'!$A$29:$A$107662, "AVG",'VISSIM Link Segment Outputs'!$D$29:$D$107662, E78),"")</f>
        <v>0</v>
      </c>
      <c r="AN78" s="745">
        <f>IFERROR(SUMIFS('VISSIM Link Segment Outputs'!$Q$29:$Q$107662, 'VISSIM Link Segment Outputs'!$A$29:$A$107662, "AVG",'VISSIM Link Segment Outputs'!$D$29:$D$107662, F78),"")</f>
        <v>0</v>
      </c>
      <c r="AO78" s="745">
        <f>IFERROR(SUMIFS('VISSIM Link Segment Outputs'!$Q$29:$Q$107662, 'VISSIM Link Segment Outputs'!$A$29:$A$107662, "AVG",'VISSIM Link Segment Outputs'!$D$29:$D$107662, G78),"")</f>
        <v>0</v>
      </c>
      <c r="AP78" s="745">
        <f>IFERROR(SUMIFS('VISSIM Link Segment Outputs'!$Q$29:$Q$107662, 'VISSIM Link Segment Outputs'!$A$29:$A$107662, "AVG",'VISSIM Link Segment Outputs'!$D$29:$D$107662, H78),"")</f>
        <v>0</v>
      </c>
      <c r="AQ78" s="611"/>
      <c r="AR78" s="764" t="str">
        <f>IFERROR(AVERAGEIFS('VISSIM Link Segment Outputs'!$R$29:$R$107662, 'VISSIM Link Segment Outputs'!$A$29:$A$107662, "AVG",'VISSIM Link Segment Outputs'!$D$29:$D$107662, D78),"")</f>
        <v/>
      </c>
    </row>
    <row r="79" spans="1:44" x14ac:dyDescent="0.25">
      <c r="A79" s="615" t="str">
        <f t="shared" si="7"/>
        <v>H</v>
      </c>
      <c r="B79" s="194">
        <f>'Input - Freeways'!$B77</f>
        <v>73</v>
      </c>
      <c r="C79" s="194">
        <f>INDEX('Input - Freeways'!$B$4:$AI$106,MATCH($B79,'Input - Freeways'!$B$4:$B$106,0),MATCH(C$6,'Input - Freeways'!$B$4:$AI$4,0))</f>
        <v>0</v>
      </c>
      <c r="D79" s="194" t="str">
        <f t="shared" si="6"/>
        <v>0</v>
      </c>
      <c r="E79" s="194" t="str">
        <f t="shared" si="6"/>
        <v/>
      </c>
      <c r="F79" s="194" t="str">
        <f t="shared" si="6"/>
        <v/>
      </c>
      <c r="G79" s="194" t="str">
        <f t="shared" si="6"/>
        <v/>
      </c>
      <c r="H79" s="194" t="str">
        <f t="shared" si="6"/>
        <v/>
      </c>
      <c r="J79" s="436">
        <f>'Input - Freeways'!$C77</f>
        <v>0</v>
      </c>
      <c r="K79" s="468">
        <f>'Input - Freeways'!$D77</f>
        <v>0</v>
      </c>
      <c r="L79" s="318">
        <f>'Input - Freeways'!$E77</f>
        <v>0</v>
      </c>
      <c r="M79" s="763">
        <f>'Input - Freeways'!$F77</f>
        <v>0</v>
      </c>
      <c r="N79" s="450" t="str" cm="1">
        <f t="array" ref="N79">_xlfn.SWITCH(fwy_moe_type,"DCM",AVERAGEIFS('VISSIM DCP Outputs'!$D$25:$D$433, 'VISSIM DCP Outputs'!$B$25:$B$433, $E$3,'VISSIM DCP Outputs'!$C$25:$C$433,$C79),"Link Eval","--")</f>
        <v>--</v>
      </c>
      <c r="O79" s="315" t="str" cm="1">
        <f t="array" ref="O79">_xlfn.SWITCH(fwy_moe_type,"DCM",AVERAGEIFS('VISSIM DCP Outputs'!$G$25:$G$433, 'VISSIM DCP Outputs'!$B$25:$B$433, $E$3,'VISSIM DCP Outputs'!$C$25:$C$433,$C79),"Link Eval","--")</f>
        <v>--</v>
      </c>
      <c r="P79" s="780" t="str">
        <f t="shared" si="8"/>
        <v>--</v>
      </c>
      <c r="Q79" s="315" t="str">
        <f t="shared" si="9"/>
        <v>--</v>
      </c>
      <c r="R79" s="437" t="str">
        <f t="shared" si="10"/>
        <v>--</v>
      </c>
      <c r="S79" s="611"/>
      <c r="T79" s="745" t="str">
        <f>IFERROR(AVERAGEIFS('VISSIM Link Segment Outputs'!$M$29:$M$107662, 'VISSIM Link Segment Outputs'!$A$29:$A$107662, "AVG",'VISSIM Link Segment Outputs'!$D$29:$D$107662, D79),"")</f>
        <v/>
      </c>
      <c r="U79" s="745" t="str">
        <f>IFERROR(AVERAGEIFS('VISSIM Link Segment Outputs'!$M$29:$M$107662, 'VISSIM Link Segment Outputs'!$A$29:$A$107662, "AVG",'VISSIM Link Segment Outputs'!$D$29:$D$107662, E79),"")</f>
        <v/>
      </c>
      <c r="V79" s="745" t="str">
        <f>IFERROR(AVERAGEIFS('VISSIM Link Segment Outputs'!$M$29:$M$107662, 'VISSIM Link Segment Outputs'!$A$29:$A$107662, "AVG",'VISSIM Link Segment Outputs'!$D$29:$D$107662, F79),"")</f>
        <v/>
      </c>
      <c r="W79" s="745" t="str">
        <f>IFERROR(AVERAGEIFS('VISSIM Link Segment Outputs'!$M$29:$M$107662, 'VISSIM Link Segment Outputs'!$A$29:$A$107662, "AVG",'VISSIM Link Segment Outputs'!$D$29:$D$107662, G79),"")</f>
        <v/>
      </c>
      <c r="X79" s="745" t="str">
        <f>IFERROR(AVERAGEIFS('VISSIM Link Segment Outputs'!$M$29:$M$107662, 'VISSIM Link Segment Outputs'!$A$29:$A$107662, "AVG",'VISSIM Link Segment Outputs'!$D$29:$D$107662, H79),"")</f>
        <v/>
      </c>
      <c r="Y79" s="509"/>
      <c r="Z79" s="508" t="str">
        <f>IFERROR(AVERAGEIFS('VISSIM Link Segment Outputs'!$I$29:$I$107662, 'VISSIM Link Segment Outputs'!$A$29:$A$107662, "AVG",'VISSIM Link Segment Outputs'!$D$29:$D$107662, D79),"")</f>
        <v/>
      </c>
      <c r="AA79" s="508" t="str">
        <f>IFERROR(AVERAGEIFS('VISSIM Link Segment Outputs'!$I$29:$I$107662, 'VISSIM Link Segment Outputs'!$A$29:$A$107662, "AVG",'VISSIM Link Segment Outputs'!$D$29:$D$107662, E79),"")</f>
        <v/>
      </c>
      <c r="AB79" s="508" t="str">
        <f>IFERROR(AVERAGEIFS('VISSIM Link Segment Outputs'!$I$29:$I$107662, 'VISSIM Link Segment Outputs'!$A$29:$A$107662, "AVG",'VISSIM Link Segment Outputs'!$D$29:$D$107662, F79),"")</f>
        <v/>
      </c>
      <c r="AC79" s="508" t="str">
        <f>IFERROR(AVERAGEIFS('VISSIM Link Segment Outputs'!$I$29:$I$107662, 'VISSIM Link Segment Outputs'!$A$29:$A$107662, "AVG",'VISSIM Link Segment Outputs'!$D$29:$D$107662, G79),"")</f>
        <v/>
      </c>
      <c r="AD79" s="508" t="str">
        <f>IFERROR(AVERAGEIFS('VISSIM Link Segment Outputs'!$I$29:$I$107662, 'VISSIM Link Segment Outputs'!$A$29:$A$107662, "AVG",'VISSIM Link Segment Outputs'!$D$29:$D$107662, H79),"")</f>
        <v/>
      </c>
      <c r="AE79" s="509"/>
      <c r="AF79" s="508" t="str">
        <f>IFERROR(AVERAGEIFS('VISSIM Link Segment Outputs'!$E$29:$E$107662, 'VISSIM Link Segment Outputs'!$A$29:$A$107662, "AVG",'VISSIM Link Segment Outputs'!$D$29:$D$107662, D79),"")</f>
        <v/>
      </c>
      <c r="AG79" s="508" t="str">
        <f>IFERROR(AVERAGEIFS('VISSIM Link Segment Outputs'!$E$29:$E$107662, 'VISSIM Link Segment Outputs'!$A$29:$A$107662, "AVG",'VISSIM Link Segment Outputs'!$D$29:$D$107662, E79),"")</f>
        <v/>
      </c>
      <c r="AH79" s="508" t="str">
        <f>IFERROR(AVERAGEIFS('VISSIM Link Segment Outputs'!$E$29:$E$107662, 'VISSIM Link Segment Outputs'!$A$29:$A$107662, "AVG",'VISSIM Link Segment Outputs'!$D$29:$D$107662, F79),"")</f>
        <v/>
      </c>
      <c r="AI79" s="508" t="str">
        <f>IFERROR(AVERAGEIFS('VISSIM Link Segment Outputs'!$E$29:$E$107662, 'VISSIM Link Segment Outputs'!$A$29:$A$107662, "AVG",'VISSIM Link Segment Outputs'!$D$29:$D$107662, G79),"")</f>
        <v/>
      </c>
      <c r="AJ79" s="508" t="str">
        <f>IFERROR(AVERAGEIFS('VISSIM Link Segment Outputs'!$E$29:$E$107662, 'VISSIM Link Segment Outputs'!$A$29:$A$107662, "AVG",'VISSIM Link Segment Outputs'!$D$29:$D$107662, H79),"")</f>
        <v/>
      </c>
      <c r="AK79" s="611"/>
      <c r="AL79" s="745">
        <f>IFERROR(SUMIFS('VISSIM Link Segment Outputs'!$Q$29:$Q$107662, 'VISSIM Link Segment Outputs'!$A$29:$A$107662, "AVG",'VISSIM Link Segment Outputs'!$D$29:$D$107662, D79),"")</f>
        <v>0</v>
      </c>
      <c r="AM79" s="745">
        <f>IFERROR(SUMIFS('VISSIM Link Segment Outputs'!$Q$29:$Q$107662, 'VISSIM Link Segment Outputs'!$A$29:$A$107662, "AVG",'VISSIM Link Segment Outputs'!$D$29:$D$107662, E79),"")</f>
        <v>0</v>
      </c>
      <c r="AN79" s="745">
        <f>IFERROR(SUMIFS('VISSIM Link Segment Outputs'!$Q$29:$Q$107662, 'VISSIM Link Segment Outputs'!$A$29:$A$107662, "AVG",'VISSIM Link Segment Outputs'!$D$29:$D$107662, F79),"")</f>
        <v>0</v>
      </c>
      <c r="AO79" s="745">
        <f>IFERROR(SUMIFS('VISSIM Link Segment Outputs'!$Q$29:$Q$107662, 'VISSIM Link Segment Outputs'!$A$29:$A$107662, "AVG",'VISSIM Link Segment Outputs'!$D$29:$D$107662, G79),"")</f>
        <v>0</v>
      </c>
      <c r="AP79" s="745">
        <f>IFERROR(SUMIFS('VISSIM Link Segment Outputs'!$Q$29:$Q$107662, 'VISSIM Link Segment Outputs'!$A$29:$A$107662, "AVG",'VISSIM Link Segment Outputs'!$D$29:$D$107662, H79),"")</f>
        <v>0</v>
      </c>
      <c r="AQ79" s="611"/>
      <c r="AR79" s="764" t="str">
        <f>IFERROR(AVERAGEIFS('VISSIM Link Segment Outputs'!$R$29:$R$107662, 'VISSIM Link Segment Outputs'!$A$29:$A$107662, "AVG",'VISSIM Link Segment Outputs'!$D$29:$D$107662, D79),"")</f>
        <v/>
      </c>
    </row>
    <row r="80" spans="1:44" x14ac:dyDescent="0.25">
      <c r="A80" s="615" t="str">
        <f t="shared" si="7"/>
        <v>H</v>
      </c>
      <c r="B80" s="194">
        <f>'Input - Freeways'!$B78</f>
        <v>74</v>
      </c>
      <c r="C80" s="194">
        <f>INDEX('Input - Freeways'!$B$4:$AI$106,MATCH($B80,'Input - Freeways'!$B$4:$B$106,0),MATCH(C$6,'Input - Freeways'!$B$4:$AI$4,0))</f>
        <v>0</v>
      </c>
      <c r="D80" s="194" t="str">
        <f t="shared" si="6"/>
        <v>0</v>
      </c>
      <c r="E80" s="194" t="str">
        <f t="shared" si="6"/>
        <v/>
      </c>
      <c r="F80" s="194" t="str">
        <f t="shared" si="6"/>
        <v/>
      </c>
      <c r="G80" s="194" t="str">
        <f t="shared" si="6"/>
        <v/>
      </c>
      <c r="H80" s="194" t="str">
        <f t="shared" si="6"/>
        <v/>
      </c>
      <c r="J80" s="774">
        <f>'Input - Freeways'!$C78</f>
        <v>0</v>
      </c>
      <c r="K80" s="468">
        <f>'Input - Freeways'!$D78</f>
        <v>0</v>
      </c>
      <c r="L80" s="318">
        <f>'Input - Freeways'!$E78</f>
        <v>0</v>
      </c>
      <c r="M80" s="763">
        <f>'Input - Freeways'!$F78</f>
        <v>0</v>
      </c>
      <c r="N80" s="450" t="str" cm="1">
        <f t="array" ref="N80">_xlfn.SWITCH(fwy_moe_type,"DCM",AVERAGEIFS('VISSIM DCP Outputs'!$D$25:$D$433, 'VISSIM DCP Outputs'!$B$25:$B$433, $E$3,'VISSIM DCP Outputs'!$C$25:$C$433,$C80),"Link Eval","--")</f>
        <v>--</v>
      </c>
      <c r="O80" s="315" t="str" cm="1">
        <f t="array" ref="O80">_xlfn.SWITCH(fwy_moe_type,"DCM",AVERAGEIFS('VISSIM DCP Outputs'!$G$25:$G$433, 'VISSIM DCP Outputs'!$B$25:$B$433, $E$3,'VISSIM DCP Outputs'!$C$25:$C$433,$C80),"Link Eval","--")</f>
        <v>--</v>
      </c>
      <c r="P80" s="780" t="str">
        <f t="shared" si="8"/>
        <v>--</v>
      </c>
      <c r="Q80" s="315" t="str">
        <f t="shared" si="9"/>
        <v>--</v>
      </c>
      <c r="R80" s="437" t="str">
        <f t="shared" si="10"/>
        <v>--</v>
      </c>
      <c r="S80" s="611"/>
      <c r="T80" s="745" t="str">
        <f>IFERROR(AVERAGEIFS('VISSIM Link Segment Outputs'!$M$29:$M$107662, 'VISSIM Link Segment Outputs'!$A$29:$A$107662, "AVG",'VISSIM Link Segment Outputs'!$D$29:$D$107662, D80),"")</f>
        <v/>
      </c>
      <c r="U80" s="745" t="str">
        <f>IFERROR(AVERAGEIFS('VISSIM Link Segment Outputs'!$M$29:$M$107662, 'VISSIM Link Segment Outputs'!$A$29:$A$107662, "AVG",'VISSIM Link Segment Outputs'!$D$29:$D$107662, E80),"")</f>
        <v/>
      </c>
      <c r="V80" s="745" t="str">
        <f>IFERROR(AVERAGEIFS('VISSIM Link Segment Outputs'!$M$29:$M$107662, 'VISSIM Link Segment Outputs'!$A$29:$A$107662, "AVG",'VISSIM Link Segment Outputs'!$D$29:$D$107662, F80),"")</f>
        <v/>
      </c>
      <c r="W80" s="745" t="str">
        <f>IFERROR(AVERAGEIFS('VISSIM Link Segment Outputs'!$M$29:$M$107662, 'VISSIM Link Segment Outputs'!$A$29:$A$107662, "AVG",'VISSIM Link Segment Outputs'!$D$29:$D$107662, G80),"")</f>
        <v/>
      </c>
      <c r="X80" s="745" t="str">
        <f>IFERROR(AVERAGEIFS('VISSIM Link Segment Outputs'!$M$29:$M$107662, 'VISSIM Link Segment Outputs'!$A$29:$A$107662, "AVG",'VISSIM Link Segment Outputs'!$D$29:$D$107662, H80),"")</f>
        <v/>
      </c>
      <c r="Y80" s="509"/>
      <c r="Z80" s="508" t="str">
        <f>IFERROR(AVERAGEIFS('VISSIM Link Segment Outputs'!$I$29:$I$107662, 'VISSIM Link Segment Outputs'!$A$29:$A$107662, "AVG",'VISSIM Link Segment Outputs'!$D$29:$D$107662, D80),"")</f>
        <v/>
      </c>
      <c r="AA80" s="508" t="str">
        <f>IFERROR(AVERAGEIFS('VISSIM Link Segment Outputs'!$I$29:$I$107662, 'VISSIM Link Segment Outputs'!$A$29:$A$107662, "AVG",'VISSIM Link Segment Outputs'!$D$29:$D$107662, E80),"")</f>
        <v/>
      </c>
      <c r="AB80" s="508" t="str">
        <f>IFERROR(AVERAGEIFS('VISSIM Link Segment Outputs'!$I$29:$I$107662, 'VISSIM Link Segment Outputs'!$A$29:$A$107662, "AVG",'VISSIM Link Segment Outputs'!$D$29:$D$107662, F80),"")</f>
        <v/>
      </c>
      <c r="AC80" s="508" t="str">
        <f>IFERROR(AVERAGEIFS('VISSIM Link Segment Outputs'!$I$29:$I$107662, 'VISSIM Link Segment Outputs'!$A$29:$A$107662, "AVG",'VISSIM Link Segment Outputs'!$D$29:$D$107662, G80),"")</f>
        <v/>
      </c>
      <c r="AD80" s="508" t="str">
        <f>IFERROR(AVERAGEIFS('VISSIM Link Segment Outputs'!$I$29:$I$107662, 'VISSIM Link Segment Outputs'!$A$29:$A$107662, "AVG",'VISSIM Link Segment Outputs'!$D$29:$D$107662, H80),"")</f>
        <v/>
      </c>
      <c r="AE80" s="509"/>
      <c r="AF80" s="508" t="str">
        <f>IFERROR(AVERAGEIFS('VISSIM Link Segment Outputs'!$E$29:$E$107662, 'VISSIM Link Segment Outputs'!$A$29:$A$107662, "AVG",'VISSIM Link Segment Outputs'!$D$29:$D$107662, D80),"")</f>
        <v/>
      </c>
      <c r="AG80" s="508" t="str">
        <f>IFERROR(AVERAGEIFS('VISSIM Link Segment Outputs'!$E$29:$E$107662, 'VISSIM Link Segment Outputs'!$A$29:$A$107662, "AVG",'VISSIM Link Segment Outputs'!$D$29:$D$107662, E80),"")</f>
        <v/>
      </c>
      <c r="AH80" s="508" t="str">
        <f>IFERROR(AVERAGEIFS('VISSIM Link Segment Outputs'!$E$29:$E$107662, 'VISSIM Link Segment Outputs'!$A$29:$A$107662, "AVG",'VISSIM Link Segment Outputs'!$D$29:$D$107662, F80),"")</f>
        <v/>
      </c>
      <c r="AI80" s="508" t="str">
        <f>IFERROR(AVERAGEIFS('VISSIM Link Segment Outputs'!$E$29:$E$107662, 'VISSIM Link Segment Outputs'!$A$29:$A$107662, "AVG",'VISSIM Link Segment Outputs'!$D$29:$D$107662, G80),"")</f>
        <v/>
      </c>
      <c r="AJ80" s="508" t="str">
        <f>IFERROR(AVERAGEIFS('VISSIM Link Segment Outputs'!$E$29:$E$107662, 'VISSIM Link Segment Outputs'!$A$29:$A$107662, "AVG",'VISSIM Link Segment Outputs'!$D$29:$D$107662, H80),"")</f>
        <v/>
      </c>
      <c r="AK80" s="611"/>
      <c r="AL80" s="745">
        <f>IFERROR(SUMIFS('VISSIM Link Segment Outputs'!$Q$29:$Q$107662, 'VISSIM Link Segment Outputs'!$A$29:$A$107662, "AVG",'VISSIM Link Segment Outputs'!$D$29:$D$107662, D80),"")</f>
        <v>0</v>
      </c>
      <c r="AM80" s="745">
        <f>IFERROR(SUMIFS('VISSIM Link Segment Outputs'!$Q$29:$Q$107662, 'VISSIM Link Segment Outputs'!$A$29:$A$107662, "AVG",'VISSIM Link Segment Outputs'!$D$29:$D$107662, E80),"")</f>
        <v>0</v>
      </c>
      <c r="AN80" s="745">
        <f>IFERROR(SUMIFS('VISSIM Link Segment Outputs'!$Q$29:$Q$107662, 'VISSIM Link Segment Outputs'!$A$29:$A$107662, "AVG",'VISSIM Link Segment Outputs'!$D$29:$D$107662, F80),"")</f>
        <v>0</v>
      </c>
      <c r="AO80" s="745">
        <f>IFERROR(SUMIFS('VISSIM Link Segment Outputs'!$Q$29:$Q$107662, 'VISSIM Link Segment Outputs'!$A$29:$A$107662, "AVG",'VISSIM Link Segment Outputs'!$D$29:$D$107662, G80),"")</f>
        <v>0</v>
      </c>
      <c r="AP80" s="745">
        <f>IFERROR(SUMIFS('VISSIM Link Segment Outputs'!$Q$29:$Q$107662, 'VISSIM Link Segment Outputs'!$A$29:$A$107662, "AVG",'VISSIM Link Segment Outputs'!$D$29:$D$107662, H80),"")</f>
        <v>0</v>
      </c>
      <c r="AQ80" s="611"/>
      <c r="AR80" s="764" t="str">
        <f>IFERROR(AVERAGEIFS('VISSIM Link Segment Outputs'!$R$29:$R$107662, 'VISSIM Link Segment Outputs'!$A$29:$A$107662, "AVG",'VISSIM Link Segment Outputs'!$D$29:$D$107662, D80),"")</f>
        <v/>
      </c>
    </row>
    <row r="81" spans="1:44" s="611" customFormat="1" x14ac:dyDescent="0.25">
      <c r="A81" s="615" t="str">
        <f t="shared" ref="A81:A109" si="11">IF(J81=0,"H","")</f>
        <v>H</v>
      </c>
      <c r="B81" s="194">
        <f>'Input - Freeways'!$B79</f>
        <v>75</v>
      </c>
      <c r="C81" s="194">
        <f>INDEX('Input - Freeways'!$B$4:$AI$106,MATCH($B81,'Input - Freeways'!$B$4:$B$106,0),MATCH(C$6,'Input - Freeways'!$B$4:$AI$4,0))</f>
        <v>0</v>
      </c>
      <c r="D81" s="194" t="str">
        <f t="shared" si="6"/>
        <v>0</v>
      </c>
      <c r="E81" s="194" t="str">
        <f t="shared" si="6"/>
        <v/>
      </c>
      <c r="F81" s="194" t="str">
        <f t="shared" si="6"/>
        <v/>
      </c>
      <c r="G81" s="194" t="str">
        <f t="shared" si="6"/>
        <v/>
      </c>
      <c r="H81" s="194" t="str">
        <f t="shared" si="6"/>
        <v/>
      </c>
      <c r="J81" s="774">
        <f>'Input - Freeways'!$C79</f>
        <v>0</v>
      </c>
      <c r="K81" s="468">
        <f>'Input - Freeways'!$D79</f>
        <v>0</v>
      </c>
      <c r="L81" s="318">
        <f>'Input - Freeways'!$E79</f>
        <v>0</v>
      </c>
      <c r="M81" s="776" t="str">
        <f>'Input - Freeways'!$F79</f>
        <v/>
      </c>
      <c r="N81" s="450" t="str" cm="1">
        <f t="array" ref="N81">_xlfn.SWITCH(fwy_moe_type,"DCM",AVERAGEIFS('VISSIM DCP Outputs'!$D$25:$D$433, 'VISSIM DCP Outputs'!$B$25:$B$433, $E$3,'VISSIM DCP Outputs'!$C$25:$C$433,$C81),"Link Eval","--")</f>
        <v>--</v>
      </c>
      <c r="O81" s="315" t="str" cm="1">
        <f t="array" ref="O81">_xlfn.SWITCH(fwy_moe_type,"DCM",AVERAGEIFS('VISSIM DCP Outputs'!$G$25:$G$433, 'VISSIM DCP Outputs'!$B$25:$B$433, $E$3,'VISSIM DCP Outputs'!$C$25:$C$433,$C81),"Link Eval","--")</f>
        <v>--</v>
      </c>
      <c r="P81" s="780" t="str">
        <f t="shared" si="8"/>
        <v>--</v>
      </c>
      <c r="Q81" s="315" t="str">
        <f t="shared" si="9"/>
        <v>--</v>
      </c>
      <c r="R81" s="437" t="str">
        <f t="shared" si="10"/>
        <v>--</v>
      </c>
      <c r="T81" s="745" t="str">
        <f>IFERROR(AVERAGEIFS('VISSIM Link Segment Outputs'!$M$29:$M$107662, 'VISSIM Link Segment Outputs'!$A$29:$A$107662, "AVG",'VISSIM Link Segment Outputs'!$D$29:$D$107662, D81),"")</f>
        <v/>
      </c>
      <c r="U81" s="745" t="str">
        <f>IFERROR(AVERAGEIFS('VISSIM Link Segment Outputs'!$M$29:$M$107662, 'VISSIM Link Segment Outputs'!$A$29:$A$107662, "AVG",'VISSIM Link Segment Outputs'!$D$29:$D$107662, E81),"")</f>
        <v/>
      </c>
      <c r="V81" s="745" t="str">
        <f>IFERROR(AVERAGEIFS('VISSIM Link Segment Outputs'!$M$29:$M$107662, 'VISSIM Link Segment Outputs'!$A$29:$A$107662, "AVG",'VISSIM Link Segment Outputs'!$D$29:$D$107662, F81),"")</f>
        <v/>
      </c>
      <c r="W81" s="745" t="str">
        <f>IFERROR(AVERAGEIFS('VISSIM Link Segment Outputs'!$M$29:$M$107662, 'VISSIM Link Segment Outputs'!$A$29:$A$107662, "AVG",'VISSIM Link Segment Outputs'!$D$29:$D$107662, G81),"")</f>
        <v/>
      </c>
      <c r="X81" s="745" t="str">
        <f>IFERROR(AVERAGEIFS('VISSIM Link Segment Outputs'!$M$29:$M$107662, 'VISSIM Link Segment Outputs'!$A$29:$A$107662, "AVG",'VISSIM Link Segment Outputs'!$D$29:$D$107662, H81),"")</f>
        <v/>
      </c>
      <c r="Y81" s="509"/>
      <c r="Z81" s="508" t="str">
        <f>IFERROR(AVERAGEIFS('VISSIM Link Segment Outputs'!$I$29:$I$107662, 'VISSIM Link Segment Outputs'!$A$29:$A$107662, "AVG",'VISSIM Link Segment Outputs'!$D$29:$D$107662, D81),"")</f>
        <v/>
      </c>
      <c r="AA81" s="508" t="str">
        <f>IFERROR(AVERAGEIFS('VISSIM Link Segment Outputs'!$I$29:$I$107662, 'VISSIM Link Segment Outputs'!$A$29:$A$107662, "AVG",'VISSIM Link Segment Outputs'!$D$29:$D$107662, E81),"")</f>
        <v/>
      </c>
      <c r="AB81" s="508" t="str">
        <f>IFERROR(AVERAGEIFS('VISSIM Link Segment Outputs'!$I$29:$I$107662, 'VISSIM Link Segment Outputs'!$A$29:$A$107662, "AVG",'VISSIM Link Segment Outputs'!$D$29:$D$107662, F81),"")</f>
        <v/>
      </c>
      <c r="AC81" s="508" t="str">
        <f>IFERROR(AVERAGEIFS('VISSIM Link Segment Outputs'!$I$29:$I$107662, 'VISSIM Link Segment Outputs'!$A$29:$A$107662, "AVG",'VISSIM Link Segment Outputs'!$D$29:$D$107662, G81),"")</f>
        <v/>
      </c>
      <c r="AD81" s="508" t="str">
        <f>IFERROR(AVERAGEIFS('VISSIM Link Segment Outputs'!$I$29:$I$107662, 'VISSIM Link Segment Outputs'!$A$29:$A$107662, "AVG",'VISSIM Link Segment Outputs'!$D$29:$D$107662, H81),"")</f>
        <v/>
      </c>
      <c r="AE81" s="509"/>
      <c r="AF81" s="508" t="str">
        <f>IFERROR(AVERAGEIFS('VISSIM Link Segment Outputs'!$E$29:$E$107662, 'VISSIM Link Segment Outputs'!$A$29:$A$107662, "AVG",'VISSIM Link Segment Outputs'!$D$29:$D$107662, D81),"")</f>
        <v/>
      </c>
      <c r="AG81" s="508" t="str">
        <f>IFERROR(AVERAGEIFS('VISSIM Link Segment Outputs'!$E$29:$E$107662, 'VISSIM Link Segment Outputs'!$A$29:$A$107662, "AVG",'VISSIM Link Segment Outputs'!$D$29:$D$107662, E81),"")</f>
        <v/>
      </c>
      <c r="AH81" s="508" t="str">
        <f>IFERROR(AVERAGEIFS('VISSIM Link Segment Outputs'!$E$29:$E$107662, 'VISSIM Link Segment Outputs'!$A$29:$A$107662, "AVG",'VISSIM Link Segment Outputs'!$D$29:$D$107662, F81),"")</f>
        <v/>
      </c>
      <c r="AI81" s="508" t="str">
        <f>IFERROR(AVERAGEIFS('VISSIM Link Segment Outputs'!$E$29:$E$107662, 'VISSIM Link Segment Outputs'!$A$29:$A$107662, "AVG",'VISSIM Link Segment Outputs'!$D$29:$D$107662, G81),"")</f>
        <v/>
      </c>
      <c r="AJ81" s="508" t="str">
        <f>IFERROR(AVERAGEIFS('VISSIM Link Segment Outputs'!$E$29:$E$107662, 'VISSIM Link Segment Outputs'!$A$29:$A$107662, "AVG",'VISSIM Link Segment Outputs'!$D$29:$D$107662, H81),"")</f>
        <v/>
      </c>
      <c r="AL81" s="745">
        <f>IFERROR(SUMIFS('VISSIM Link Segment Outputs'!$Q$29:$Q$107662, 'VISSIM Link Segment Outputs'!$A$29:$A$107662, "AVG",'VISSIM Link Segment Outputs'!$D$29:$D$107662, D81),"")</f>
        <v>0</v>
      </c>
      <c r="AM81" s="745">
        <f>IFERROR(SUMIFS('VISSIM Link Segment Outputs'!$Q$29:$Q$107662, 'VISSIM Link Segment Outputs'!$A$29:$A$107662, "AVG",'VISSIM Link Segment Outputs'!$D$29:$D$107662, E81),"")</f>
        <v>0</v>
      </c>
      <c r="AN81" s="745">
        <f>IFERROR(SUMIFS('VISSIM Link Segment Outputs'!$Q$29:$Q$107662, 'VISSIM Link Segment Outputs'!$A$29:$A$107662, "AVG",'VISSIM Link Segment Outputs'!$D$29:$D$107662, F81),"")</f>
        <v>0</v>
      </c>
      <c r="AO81" s="745">
        <f>IFERROR(SUMIFS('VISSIM Link Segment Outputs'!$Q$29:$Q$107662, 'VISSIM Link Segment Outputs'!$A$29:$A$107662, "AVG",'VISSIM Link Segment Outputs'!$D$29:$D$107662, G81),"")</f>
        <v>0</v>
      </c>
      <c r="AP81" s="745">
        <f>IFERROR(SUMIFS('VISSIM Link Segment Outputs'!$Q$29:$Q$107662, 'VISSIM Link Segment Outputs'!$A$29:$A$107662, "AVG",'VISSIM Link Segment Outputs'!$D$29:$D$107662, H81),"")</f>
        <v>0</v>
      </c>
      <c r="AR81" s="781" t="str">
        <f>IFERROR(AVERAGEIFS('VISSIM Link Segment Outputs'!$R$29:$R$107662, 'VISSIM Link Segment Outputs'!$A$29:$A$107662, "AVG",'VISSIM Link Segment Outputs'!$D$29:$D$107662, D81),"")</f>
        <v/>
      </c>
    </row>
    <row r="82" spans="1:44" s="611" customFormat="1" x14ac:dyDescent="0.25">
      <c r="A82" s="615" t="str">
        <f t="shared" si="11"/>
        <v>H</v>
      </c>
      <c r="B82" s="194">
        <f>'Input - Freeways'!$B80</f>
        <v>76</v>
      </c>
      <c r="C82" s="194">
        <f>INDEX('Input - Freeways'!$B$4:$AI$106,MATCH($B82,'Input - Freeways'!$B$4:$B$106,0),MATCH(C$6,'Input - Freeways'!$B$4:$AI$4,0))</f>
        <v>0</v>
      </c>
      <c r="D82" s="194" t="str">
        <f t="shared" si="6"/>
        <v>0</v>
      </c>
      <c r="E82" s="194" t="str">
        <f t="shared" si="6"/>
        <v/>
      </c>
      <c r="F82" s="194" t="str">
        <f t="shared" si="6"/>
        <v/>
      </c>
      <c r="G82" s="194" t="str">
        <f t="shared" si="6"/>
        <v/>
      </c>
      <c r="H82" s="194" t="str">
        <f t="shared" si="6"/>
        <v/>
      </c>
      <c r="J82" s="774">
        <f>'Input - Freeways'!$C80</f>
        <v>0</v>
      </c>
      <c r="K82" s="468">
        <f>'Input - Freeways'!$D80</f>
        <v>0</v>
      </c>
      <c r="L82" s="318">
        <f>'Input - Freeways'!$E80</f>
        <v>0</v>
      </c>
      <c r="M82" s="776" t="str">
        <f>'Input - Freeways'!$F80</f>
        <v/>
      </c>
      <c r="N82" s="450" t="str" cm="1">
        <f t="array" ref="N82">_xlfn.SWITCH(fwy_moe_type,"DCM",AVERAGEIFS('VISSIM DCP Outputs'!$D$25:$D$433, 'VISSIM DCP Outputs'!$B$25:$B$433, $E$3,'VISSIM DCP Outputs'!$C$25:$C$433,$C82),"Link Eval","--")</f>
        <v>--</v>
      </c>
      <c r="O82" s="315" t="str" cm="1">
        <f t="array" ref="O82">_xlfn.SWITCH(fwy_moe_type,"DCM",AVERAGEIFS('VISSIM DCP Outputs'!$G$25:$G$433, 'VISSIM DCP Outputs'!$B$25:$B$433, $E$3,'VISSIM DCP Outputs'!$C$25:$C$433,$C82),"Link Eval","--")</f>
        <v>--</v>
      </c>
      <c r="P82" s="780" t="str">
        <f t="shared" si="8"/>
        <v>--</v>
      </c>
      <c r="Q82" s="315" t="str">
        <f t="shared" si="9"/>
        <v>--</v>
      </c>
      <c r="R82" s="437" t="str">
        <f t="shared" si="10"/>
        <v>--</v>
      </c>
      <c r="T82" s="745" t="str">
        <f>IFERROR(AVERAGEIFS('VISSIM Link Segment Outputs'!$M$29:$M$107662, 'VISSIM Link Segment Outputs'!$A$29:$A$107662, "AVG",'VISSIM Link Segment Outputs'!$D$29:$D$107662, D82),"")</f>
        <v/>
      </c>
      <c r="U82" s="745" t="str">
        <f>IFERROR(AVERAGEIFS('VISSIM Link Segment Outputs'!$M$29:$M$107662, 'VISSIM Link Segment Outputs'!$A$29:$A$107662, "AVG",'VISSIM Link Segment Outputs'!$D$29:$D$107662, E82),"")</f>
        <v/>
      </c>
      <c r="V82" s="745" t="str">
        <f>IFERROR(AVERAGEIFS('VISSIM Link Segment Outputs'!$M$29:$M$107662, 'VISSIM Link Segment Outputs'!$A$29:$A$107662, "AVG",'VISSIM Link Segment Outputs'!$D$29:$D$107662, F82),"")</f>
        <v/>
      </c>
      <c r="W82" s="745" t="str">
        <f>IFERROR(AVERAGEIFS('VISSIM Link Segment Outputs'!$M$29:$M$107662, 'VISSIM Link Segment Outputs'!$A$29:$A$107662, "AVG",'VISSIM Link Segment Outputs'!$D$29:$D$107662, G82),"")</f>
        <v/>
      </c>
      <c r="X82" s="745" t="str">
        <f>IFERROR(AVERAGEIFS('VISSIM Link Segment Outputs'!$M$29:$M$107662, 'VISSIM Link Segment Outputs'!$A$29:$A$107662, "AVG",'VISSIM Link Segment Outputs'!$D$29:$D$107662, H82),"")</f>
        <v/>
      </c>
      <c r="Y82" s="509"/>
      <c r="Z82" s="508" t="str">
        <f>IFERROR(AVERAGEIFS('VISSIM Link Segment Outputs'!$I$29:$I$107662, 'VISSIM Link Segment Outputs'!$A$29:$A$107662, "AVG",'VISSIM Link Segment Outputs'!$D$29:$D$107662, D82),"")</f>
        <v/>
      </c>
      <c r="AA82" s="508" t="str">
        <f>IFERROR(AVERAGEIFS('VISSIM Link Segment Outputs'!$I$29:$I$107662, 'VISSIM Link Segment Outputs'!$A$29:$A$107662, "AVG",'VISSIM Link Segment Outputs'!$D$29:$D$107662, E82),"")</f>
        <v/>
      </c>
      <c r="AB82" s="508" t="str">
        <f>IFERROR(AVERAGEIFS('VISSIM Link Segment Outputs'!$I$29:$I$107662, 'VISSIM Link Segment Outputs'!$A$29:$A$107662, "AVG",'VISSIM Link Segment Outputs'!$D$29:$D$107662, F82),"")</f>
        <v/>
      </c>
      <c r="AC82" s="508" t="str">
        <f>IFERROR(AVERAGEIFS('VISSIM Link Segment Outputs'!$I$29:$I$107662, 'VISSIM Link Segment Outputs'!$A$29:$A$107662, "AVG",'VISSIM Link Segment Outputs'!$D$29:$D$107662, G82),"")</f>
        <v/>
      </c>
      <c r="AD82" s="508" t="str">
        <f>IFERROR(AVERAGEIFS('VISSIM Link Segment Outputs'!$I$29:$I$107662, 'VISSIM Link Segment Outputs'!$A$29:$A$107662, "AVG",'VISSIM Link Segment Outputs'!$D$29:$D$107662, H82),"")</f>
        <v/>
      </c>
      <c r="AE82" s="509"/>
      <c r="AF82" s="508" t="str">
        <f>IFERROR(AVERAGEIFS('VISSIM Link Segment Outputs'!$E$29:$E$107662, 'VISSIM Link Segment Outputs'!$A$29:$A$107662, "AVG",'VISSIM Link Segment Outputs'!$D$29:$D$107662, D82),"")</f>
        <v/>
      </c>
      <c r="AG82" s="508" t="str">
        <f>IFERROR(AVERAGEIFS('VISSIM Link Segment Outputs'!$E$29:$E$107662, 'VISSIM Link Segment Outputs'!$A$29:$A$107662, "AVG",'VISSIM Link Segment Outputs'!$D$29:$D$107662, E82),"")</f>
        <v/>
      </c>
      <c r="AH82" s="508" t="str">
        <f>IFERROR(AVERAGEIFS('VISSIM Link Segment Outputs'!$E$29:$E$107662, 'VISSIM Link Segment Outputs'!$A$29:$A$107662, "AVG",'VISSIM Link Segment Outputs'!$D$29:$D$107662, F82),"")</f>
        <v/>
      </c>
      <c r="AI82" s="508" t="str">
        <f>IFERROR(AVERAGEIFS('VISSIM Link Segment Outputs'!$E$29:$E$107662, 'VISSIM Link Segment Outputs'!$A$29:$A$107662, "AVG",'VISSIM Link Segment Outputs'!$D$29:$D$107662, G82),"")</f>
        <v/>
      </c>
      <c r="AJ82" s="508" t="str">
        <f>IFERROR(AVERAGEIFS('VISSIM Link Segment Outputs'!$E$29:$E$107662, 'VISSIM Link Segment Outputs'!$A$29:$A$107662, "AVG",'VISSIM Link Segment Outputs'!$D$29:$D$107662, H82),"")</f>
        <v/>
      </c>
      <c r="AL82" s="745">
        <f>IFERROR(SUMIFS('VISSIM Link Segment Outputs'!$Q$29:$Q$107662, 'VISSIM Link Segment Outputs'!$A$29:$A$107662, "AVG",'VISSIM Link Segment Outputs'!$D$29:$D$107662, D82),"")</f>
        <v>0</v>
      </c>
      <c r="AM82" s="745">
        <f>IFERROR(SUMIFS('VISSIM Link Segment Outputs'!$Q$29:$Q$107662, 'VISSIM Link Segment Outputs'!$A$29:$A$107662, "AVG",'VISSIM Link Segment Outputs'!$D$29:$D$107662, E82),"")</f>
        <v>0</v>
      </c>
      <c r="AN82" s="745">
        <f>IFERROR(SUMIFS('VISSIM Link Segment Outputs'!$Q$29:$Q$107662, 'VISSIM Link Segment Outputs'!$A$29:$A$107662, "AVG",'VISSIM Link Segment Outputs'!$D$29:$D$107662, F82),"")</f>
        <v>0</v>
      </c>
      <c r="AO82" s="745">
        <f>IFERROR(SUMIFS('VISSIM Link Segment Outputs'!$Q$29:$Q$107662, 'VISSIM Link Segment Outputs'!$A$29:$A$107662, "AVG",'VISSIM Link Segment Outputs'!$D$29:$D$107662, G82),"")</f>
        <v>0</v>
      </c>
      <c r="AP82" s="745">
        <f>IFERROR(SUMIFS('VISSIM Link Segment Outputs'!$Q$29:$Q$107662, 'VISSIM Link Segment Outputs'!$A$29:$A$107662, "AVG",'VISSIM Link Segment Outputs'!$D$29:$D$107662, H82),"")</f>
        <v>0</v>
      </c>
      <c r="AR82" s="781" t="str">
        <f>IFERROR(AVERAGEIFS('VISSIM Link Segment Outputs'!$R$29:$R$107662, 'VISSIM Link Segment Outputs'!$A$29:$A$107662, "AVG",'VISSIM Link Segment Outputs'!$D$29:$D$107662, D82),"")</f>
        <v/>
      </c>
    </row>
    <row r="83" spans="1:44" s="611" customFormat="1" x14ac:dyDescent="0.25">
      <c r="A83" s="615" t="str">
        <f t="shared" si="11"/>
        <v>H</v>
      </c>
      <c r="B83" s="194">
        <f>'Input - Freeways'!$B81</f>
        <v>77</v>
      </c>
      <c r="C83" s="194">
        <f>INDEX('Input - Freeways'!$B$4:$AI$106,MATCH($B83,'Input - Freeways'!$B$4:$B$106,0),MATCH(C$6,'Input - Freeways'!$B$4:$AI$4,0))</f>
        <v>0</v>
      </c>
      <c r="D83" s="194" t="str">
        <f t="shared" si="6"/>
        <v>0</v>
      </c>
      <c r="E83" s="194" t="str">
        <f t="shared" si="6"/>
        <v/>
      </c>
      <c r="F83" s="194" t="str">
        <f t="shared" si="6"/>
        <v/>
      </c>
      <c r="G83" s="194" t="str">
        <f t="shared" si="6"/>
        <v/>
      </c>
      <c r="H83" s="194" t="str">
        <f t="shared" si="6"/>
        <v/>
      </c>
      <c r="J83" s="774">
        <f>'Input - Freeways'!$C81</f>
        <v>0</v>
      </c>
      <c r="K83" s="468">
        <f>'Input - Freeways'!$D81</f>
        <v>0</v>
      </c>
      <c r="L83" s="318">
        <f>'Input - Freeways'!$E81</f>
        <v>0</v>
      </c>
      <c r="M83" s="776" t="str">
        <f>'Input - Freeways'!$F81</f>
        <v/>
      </c>
      <c r="N83" s="450" t="str" cm="1">
        <f t="array" ref="N83">_xlfn.SWITCH(fwy_moe_type,"DCM",AVERAGEIFS('VISSIM DCP Outputs'!$D$25:$D$433, 'VISSIM DCP Outputs'!$B$25:$B$433, $E$3,'VISSIM DCP Outputs'!$C$25:$C$433,$C83),"Link Eval","--")</f>
        <v>--</v>
      </c>
      <c r="O83" s="315" t="str" cm="1">
        <f t="array" ref="O83">_xlfn.SWITCH(fwy_moe_type,"DCM",AVERAGEIFS('VISSIM DCP Outputs'!$G$25:$G$433, 'VISSIM DCP Outputs'!$B$25:$B$433, $E$3,'VISSIM DCP Outputs'!$C$25:$C$433,$C83),"Link Eval","--")</f>
        <v>--</v>
      </c>
      <c r="P83" s="780" t="str">
        <f t="shared" si="8"/>
        <v>--</v>
      </c>
      <c r="Q83" s="315" t="str">
        <f t="shared" si="9"/>
        <v>--</v>
      </c>
      <c r="R83" s="437" t="str">
        <f t="shared" si="10"/>
        <v>--</v>
      </c>
      <c r="T83" s="745" t="str">
        <f>IFERROR(AVERAGEIFS('VISSIM Link Segment Outputs'!$M$29:$M$107662, 'VISSIM Link Segment Outputs'!$A$29:$A$107662, "AVG",'VISSIM Link Segment Outputs'!$D$29:$D$107662, D83),"")</f>
        <v/>
      </c>
      <c r="U83" s="745" t="str">
        <f>IFERROR(AVERAGEIFS('VISSIM Link Segment Outputs'!$M$29:$M$107662, 'VISSIM Link Segment Outputs'!$A$29:$A$107662, "AVG",'VISSIM Link Segment Outputs'!$D$29:$D$107662, E83),"")</f>
        <v/>
      </c>
      <c r="V83" s="745" t="str">
        <f>IFERROR(AVERAGEIFS('VISSIM Link Segment Outputs'!$M$29:$M$107662, 'VISSIM Link Segment Outputs'!$A$29:$A$107662, "AVG",'VISSIM Link Segment Outputs'!$D$29:$D$107662, F83),"")</f>
        <v/>
      </c>
      <c r="W83" s="745" t="str">
        <f>IFERROR(AVERAGEIFS('VISSIM Link Segment Outputs'!$M$29:$M$107662, 'VISSIM Link Segment Outputs'!$A$29:$A$107662, "AVG",'VISSIM Link Segment Outputs'!$D$29:$D$107662, G83),"")</f>
        <v/>
      </c>
      <c r="X83" s="745" t="str">
        <f>IFERROR(AVERAGEIFS('VISSIM Link Segment Outputs'!$M$29:$M$107662, 'VISSIM Link Segment Outputs'!$A$29:$A$107662, "AVG",'VISSIM Link Segment Outputs'!$D$29:$D$107662, H83),"")</f>
        <v/>
      </c>
      <c r="Y83" s="509"/>
      <c r="Z83" s="508" t="str">
        <f>IFERROR(AVERAGEIFS('VISSIM Link Segment Outputs'!$I$29:$I$107662, 'VISSIM Link Segment Outputs'!$A$29:$A$107662, "AVG",'VISSIM Link Segment Outputs'!$D$29:$D$107662, D83),"")</f>
        <v/>
      </c>
      <c r="AA83" s="508" t="str">
        <f>IFERROR(AVERAGEIFS('VISSIM Link Segment Outputs'!$I$29:$I$107662, 'VISSIM Link Segment Outputs'!$A$29:$A$107662, "AVG",'VISSIM Link Segment Outputs'!$D$29:$D$107662, E83),"")</f>
        <v/>
      </c>
      <c r="AB83" s="508" t="str">
        <f>IFERROR(AVERAGEIFS('VISSIM Link Segment Outputs'!$I$29:$I$107662, 'VISSIM Link Segment Outputs'!$A$29:$A$107662, "AVG",'VISSIM Link Segment Outputs'!$D$29:$D$107662, F83),"")</f>
        <v/>
      </c>
      <c r="AC83" s="508" t="str">
        <f>IFERROR(AVERAGEIFS('VISSIM Link Segment Outputs'!$I$29:$I$107662, 'VISSIM Link Segment Outputs'!$A$29:$A$107662, "AVG",'VISSIM Link Segment Outputs'!$D$29:$D$107662, G83),"")</f>
        <v/>
      </c>
      <c r="AD83" s="508" t="str">
        <f>IFERROR(AVERAGEIFS('VISSIM Link Segment Outputs'!$I$29:$I$107662, 'VISSIM Link Segment Outputs'!$A$29:$A$107662, "AVG",'VISSIM Link Segment Outputs'!$D$29:$D$107662, H83),"")</f>
        <v/>
      </c>
      <c r="AE83" s="509"/>
      <c r="AF83" s="508" t="str">
        <f>IFERROR(AVERAGEIFS('VISSIM Link Segment Outputs'!$E$29:$E$107662, 'VISSIM Link Segment Outputs'!$A$29:$A$107662, "AVG",'VISSIM Link Segment Outputs'!$D$29:$D$107662, D83),"")</f>
        <v/>
      </c>
      <c r="AG83" s="508" t="str">
        <f>IFERROR(AVERAGEIFS('VISSIM Link Segment Outputs'!$E$29:$E$107662, 'VISSIM Link Segment Outputs'!$A$29:$A$107662, "AVG",'VISSIM Link Segment Outputs'!$D$29:$D$107662, E83),"")</f>
        <v/>
      </c>
      <c r="AH83" s="508" t="str">
        <f>IFERROR(AVERAGEIFS('VISSIM Link Segment Outputs'!$E$29:$E$107662, 'VISSIM Link Segment Outputs'!$A$29:$A$107662, "AVG",'VISSIM Link Segment Outputs'!$D$29:$D$107662, F83),"")</f>
        <v/>
      </c>
      <c r="AI83" s="508" t="str">
        <f>IFERROR(AVERAGEIFS('VISSIM Link Segment Outputs'!$E$29:$E$107662, 'VISSIM Link Segment Outputs'!$A$29:$A$107662, "AVG",'VISSIM Link Segment Outputs'!$D$29:$D$107662, G83),"")</f>
        <v/>
      </c>
      <c r="AJ83" s="508" t="str">
        <f>IFERROR(AVERAGEIFS('VISSIM Link Segment Outputs'!$E$29:$E$107662, 'VISSIM Link Segment Outputs'!$A$29:$A$107662, "AVG",'VISSIM Link Segment Outputs'!$D$29:$D$107662, H83),"")</f>
        <v/>
      </c>
      <c r="AL83" s="745">
        <f>IFERROR(SUMIFS('VISSIM Link Segment Outputs'!$Q$29:$Q$107662, 'VISSIM Link Segment Outputs'!$A$29:$A$107662, "AVG",'VISSIM Link Segment Outputs'!$D$29:$D$107662, D83),"")</f>
        <v>0</v>
      </c>
      <c r="AM83" s="745">
        <f>IFERROR(SUMIFS('VISSIM Link Segment Outputs'!$Q$29:$Q$107662, 'VISSIM Link Segment Outputs'!$A$29:$A$107662, "AVG",'VISSIM Link Segment Outputs'!$D$29:$D$107662, E83),"")</f>
        <v>0</v>
      </c>
      <c r="AN83" s="745">
        <f>IFERROR(SUMIFS('VISSIM Link Segment Outputs'!$Q$29:$Q$107662, 'VISSIM Link Segment Outputs'!$A$29:$A$107662, "AVG",'VISSIM Link Segment Outputs'!$D$29:$D$107662, F83),"")</f>
        <v>0</v>
      </c>
      <c r="AO83" s="745">
        <f>IFERROR(SUMIFS('VISSIM Link Segment Outputs'!$Q$29:$Q$107662, 'VISSIM Link Segment Outputs'!$A$29:$A$107662, "AVG",'VISSIM Link Segment Outputs'!$D$29:$D$107662, G83),"")</f>
        <v>0</v>
      </c>
      <c r="AP83" s="745">
        <f>IFERROR(SUMIFS('VISSIM Link Segment Outputs'!$Q$29:$Q$107662, 'VISSIM Link Segment Outputs'!$A$29:$A$107662, "AVG",'VISSIM Link Segment Outputs'!$D$29:$D$107662, H83),"")</f>
        <v>0</v>
      </c>
      <c r="AR83" s="781" t="str">
        <f>IFERROR(AVERAGEIFS('VISSIM Link Segment Outputs'!$R$29:$R$107662, 'VISSIM Link Segment Outputs'!$A$29:$A$107662, "AVG",'VISSIM Link Segment Outputs'!$D$29:$D$107662, D83),"")</f>
        <v/>
      </c>
    </row>
    <row r="84" spans="1:44" s="611" customFormat="1" x14ac:dyDescent="0.25">
      <c r="A84" s="615" t="str">
        <f t="shared" si="11"/>
        <v>H</v>
      </c>
      <c r="B84" s="194">
        <f>'Input - Freeways'!$B82</f>
        <v>78</v>
      </c>
      <c r="C84" s="194">
        <f>INDEX('Input - Freeways'!$B$4:$AI$106,MATCH($B84,'Input - Freeways'!$B$4:$B$106,0),MATCH(C$6,'Input - Freeways'!$B$4:$AI$4,0))</f>
        <v>0</v>
      </c>
      <c r="D84" s="194" t="str">
        <f t="shared" si="6"/>
        <v>0</v>
      </c>
      <c r="E84" s="194" t="str">
        <f t="shared" si="6"/>
        <v/>
      </c>
      <c r="F84" s="194" t="str">
        <f t="shared" si="6"/>
        <v/>
      </c>
      <c r="G84" s="194" t="str">
        <f t="shared" si="6"/>
        <v/>
      </c>
      <c r="H84" s="194" t="str">
        <f t="shared" si="6"/>
        <v/>
      </c>
      <c r="J84" s="774">
        <f>'Input - Freeways'!$C82</f>
        <v>0</v>
      </c>
      <c r="K84" s="468">
        <f>'Input - Freeways'!$D82</f>
        <v>0</v>
      </c>
      <c r="L84" s="318">
        <f>'Input - Freeways'!$E82</f>
        <v>0</v>
      </c>
      <c r="M84" s="776" t="str">
        <f>'Input - Freeways'!$F82</f>
        <v/>
      </c>
      <c r="N84" s="450" t="str" cm="1">
        <f t="array" ref="N84">_xlfn.SWITCH(fwy_moe_type,"DCM",AVERAGEIFS('VISSIM DCP Outputs'!$D$25:$D$433, 'VISSIM DCP Outputs'!$B$25:$B$433, $E$3,'VISSIM DCP Outputs'!$C$25:$C$433,$C84),"Link Eval","--")</f>
        <v>--</v>
      </c>
      <c r="O84" s="315" t="str" cm="1">
        <f t="array" ref="O84">_xlfn.SWITCH(fwy_moe_type,"DCM",AVERAGEIFS('VISSIM DCP Outputs'!$G$25:$G$433, 'VISSIM DCP Outputs'!$B$25:$B$433, $E$3,'VISSIM DCP Outputs'!$C$25:$C$433,$C84),"Link Eval","--")</f>
        <v>--</v>
      </c>
      <c r="P84" s="780" t="str">
        <f t="shared" si="8"/>
        <v>--</v>
      </c>
      <c r="Q84" s="315" t="str">
        <f t="shared" si="9"/>
        <v>--</v>
      </c>
      <c r="R84" s="437" t="str">
        <f t="shared" si="10"/>
        <v>--</v>
      </c>
      <c r="T84" s="745" t="str">
        <f>IFERROR(AVERAGEIFS('VISSIM Link Segment Outputs'!$M$29:$M$107662, 'VISSIM Link Segment Outputs'!$A$29:$A$107662, "AVG",'VISSIM Link Segment Outputs'!$D$29:$D$107662, D84),"")</f>
        <v/>
      </c>
      <c r="U84" s="745" t="str">
        <f>IFERROR(AVERAGEIFS('VISSIM Link Segment Outputs'!$M$29:$M$107662, 'VISSIM Link Segment Outputs'!$A$29:$A$107662, "AVG",'VISSIM Link Segment Outputs'!$D$29:$D$107662, E84),"")</f>
        <v/>
      </c>
      <c r="V84" s="745" t="str">
        <f>IFERROR(AVERAGEIFS('VISSIM Link Segment Outputs'!$M$29:$M$107662, 'VISSIM Link Segment Outputs'!$A$29:$A$107662, "AVG",'VISSIM Link Segment Outputs'!$D$29:$D$107662, F84),"")</f>
        <v/>
      </c>
      <c r="W84" s="745" t="str">
        <f>IFERROR(AVERAGEIFS('VISSIM Link Segment Outputs'!$M$29:$M$107662, 'VISSIM Link Segment Outputs'!$A$29:$A$107662, "AVG",'VISSIM Link Segment Outputs'!$D$29:$D$107662, G84),"")</f>
        <v/>
      </c>
      <c r="X84" s="745" t="str">
        <f>IFERROR(AVERAGEIFS('VISSIM Link Segment Outputs'!$M$29:$M$107662, 'VISSIM Link Segment Outputs'!$A$29:$A$107662, "AVG",'VISSIM Link Segment Outputs'!$D$29:$D$107662, H84),"")</f>
        <v/>
      </c>
      <c r="Y84" s="509"/>
      <c r="Z84" s="508" t="str">
        <f>IFERROR(AVERAGEIFS('VISSIM Link Segment Outputs'!$I$29:$I$107662, 'VISSIM Link Segment Outputs'!$A$29:$A$107662, "AVG",'VISSIM Link Segment Outputs'!$D$29:$D$107662, D84),"")</f>
        <v/>
      </c>
      <c r="AA84" s="508" t="str">
        <f>IFERROR(AVERAGEIFS('VISSIM Link Segment Outputs'!$I$29:$I$107662, 'VISSIM Link Segment Outputs'!$A$29:$A$107662, "AVG",'VISSIM Link Segment Outputs'!$D$29:$D$107662, E84),"")</f>
        <v/>
      </c>
      <c r="AB84" s="508" t="str">
        <f>IFERROR(AVERAGEIFS('VISSIM Link Segment Outputs'!$I$29:$I$107662, 'VISSIM Link Segment Outputs'!$A$29:$A$107662, "AVG",'VISSIM Link Segment Outputs'!$D$29:$D$107662, F84),"")</f>
        <v/>
      </c>
      <c r="AC84" s="508" t="str">
        <f>IFERROR(AVERAGEIFS('VISSIM Link Segment Outputs'!$I$29:$I$107662, 'VISSIM Link Segment Outputs'!$A$29:$A$107662, "AVG",'VISSIM Link Segment Outputs'!$D$29:$D$107662, G84),"")</f>
        <v/>
      </c>
      <c r="AD84" s="508" t="str">
        <f>IFERROR(AVERAGEIFS('VISSIM Link Segment Outputs'!$I$29:$I$107662, 'VISSIM Link Segment Outputs'!$A$29:$A$107662, "AVG",'VISSIM Link Segment Outputs'!$D$29:$D$107662, H84),"")</f>
        <v/>
      </c>
      <c r="AE84" s="509"/>
      <c r="AF84" s="508" t="str">
        <f>IFERROR(AVERAGEIFS('VISSIM Link Segment Outputs'!$E$29:$E$107662, 'VISSIM Link Segment Outputs'!$A$29:$A$107662, "AVG",'VISSIM Link Segment Outputs'!$D$29:$D$107662, D84),"")</f>
        <v/>
      </c>
      <c r="AG84" s="508" t="str">
        <f>IFERROR(AVERAGEIFS('VISSIM Link Segment Outputs'!$E$29:$E$107662, 'VISSIM Link Segment Outputs'!$A$29:$A$107662, "AVG",'VISSIM Link Segment Outputs'!$D$29:$D$107662, E84),"")</f>
        <v/>
      </c>
      <c r="AH84" s="508" t="str">
        <f>IFERROR(AVERAGEIFS('VISSIM Link Segment Outputs'!$E$29:$E$107662, 'VISSIM Link Segment Outputs'!$A$29:$A$107662, "AVG",'VISSIM Link Segment Outputs'!$D$29:$D$107662, F84),"")</f>
        <v/>
      </c>
      <c r="AI84" s="508" t="str">
        <f>IFERROR(AVERAGEIFS('VISSIM Link Segment Outputs'!$E$29:$E$107662, 'VISSIM Link Segment Outputs'!$A$29:$A$107662, "AVG",'VISSIM Link Segment Outputs'!$D$29:$D$107662, G84),"")</f>
        <v/>
      </c>
      <c r="AJ84" s="508" t="str">
        <f>IFERROR(AVERAGEIFS('VISSIM Link Segment Outputs'!$E$29:$E$107662, 'VISSIM Link Segment Outputs'!$A$29:$A$107662, "AVG",'VISSIM Link Segment Outputs'!$D$29:$D$107662, H84),"")</f>
        <v/>
      </c>
      <c r="AL84" s="745">
        <f>IFERROR(SUMIFS('VISSIM Link Segment Outputs'!$Q$29:$Q$107662, 'VISSIM Link Segment Outputs'!$A$29:$A$107662, "AVG",'VISSIM Link Segment Outputs'!$D$29:$D$107662, D84),"")</f>
        <v>0</v>
      </c>
      <c r="AM84" s="745">
        <f>IFERROR(SUMIFS('VISSIM Link Segment Outputs'!$Q$29:$Q$107662, 'VISSIM Link Segment Outputs'!$A$29:$A$107662, "AVG",'VISSIM Link Segment Outputs'!$D$29:$D$107662, E84),"")</f>
        <v>0</v>
      </c>
      <c r="AN84" s="745">
        <f>IFERROR(SUMIFS('VISSIM Link Segment Outputs'!$Q$29:$Q$107662, 'VISSIM Link Segment Outputs'!$A$29:$A$107662, "AVG",'VISSIM Link Segment Outputs'!$D$29:$D$107662, F84),"")</f>
        <v>0</v>
      </c>
      <c r="AO84" s="745">
        <f>IFERROR(SUMIFS('VISSIM Link Segment Outputs'!$Q$29:$Q$107662, 'VISSIM Link Segment Outputs'!$A$29:$A$107662, "AVG",'VISSIM Link Segment Outputs'!$D$29:$D$107662, G84),"")</f>
        <v>0</v>
      </c>
      <c r="AP84" s="745">
        <f>IFERROR(SUMIFS('VISSIM Link Segment Outputs'!$Q$29:$Q$107662, 'VISSIM Link Segment Outputs'!$A$29:$A$107662, "AVG",'VISSIM Link Segment Outputs'!$D$29:$D$107662, H84),"")</f>
        <v>0</v>
      </c>
      <c r="AR84" s="781" t="str">
        <f>IFERROR(AVERAGEIFS('VISSIM Link Segment Outputs'!$R$29:$R$107662, 'VISSIM Link Segment Outputs'!$A$29:$A$107662, "AVG",'VISSIM Link Segment Outputs'!$D$29:$D$107662, D84),"")</f>
        <v/>
      </c>
    </row>
    <row r="85" spans="1:44" s="611" customFormat="1" x14ac:dyDescent="0.25">
      <c r="A85" s="615" t="str">
        <f t="shared" si="11"/>
        <v>H</v>
      </c>
      <c r="B85" s="194">
        <f>'Input - Freeways'!$B83</f>
        <v>79</v>
      </c>
      <c r="C85" s="194">
        <f>INDEX('Input - Freeways'!$B$4:$AI$106,MATCH($B85,'Input - Freeways'!$B$4:$B$106,0),MATCH(C$6,'Input - Freeways'!$B$4:$AI$4,0))</f>
        <v>0</v>
      </c>
      <c r="D85" s="194" t="str">
        <f t="shared" si="6"/>
        <v>0</v>
      </c>
      <c r="E85" s="194" t="str">
        <f t="shared" si="6"/>
        <v/>
      </c>
      <c r="F85" s="194" t="str">
        <f t="shared" si="6"/>
        <v/>
      </c>
      <c r="G85" s="194" t="str">
        <f t="shared" si="6"/>
        <v/>
      </c>
      <c r="H85" s="194" t="str">
        <f t="shared" si="6"/>
        <v/>
      </c>
      <c r="J85" s="774">
        <f>'Input - Freeways'!$C83</f>
        <v>0</v>
      </c>
      <c r="K85" s="468">
        <f>'Input - Freeways'!$D83</f>
        <v>0</v>
      </c>
      <c r="L85" s="318">
        <f>'Input - Freeways'!$E83</f>
        <v>0</v>
      </c>
      <c r="M85" s="776" t="str">
        <f>'Input - Freeways'!$F83</f>
        <v/>
      </c>
      <c r="N85" s="450" t="str" cm="1">
        <f t="array" ref="N85">_xlfn.SWITCH(fwy_moe_type,"DCM",AVERAGEIFS('VISSIM DCP Outputs'!$D$25:$D$433, 'VISSIM DCP Outputs'!$B$25:$B$433, $E$3,'VISSIM DCP Outputs'!$C$25:$C$433,$C85),"Link Eval","--")</f>
        <v>--</v>
      </c>
      <c r="O85" s="315" t="str" cm="1">
        <f t="array" ref="O85">_xlfn.SWITCH(fwy_moe_type,"DCM",AVERAGEIFS('VISSIM DCP Outputs'!$G$25:$G$433, 'VISSIM DCP Outputs'!$B$25:$B$433, $E$3,'VISSIM DCP Outputs'!$C$25:$C$433,$C85),"Link Eval","--")</f>
        <v>--</v>
      </c>
      <c r="P85" s="780" t="str">
        <f t="shared" si="8"/>
        <v>--</v>
      </c>
      <c r="Q85" s="315" t="str">
        <f t="shared" si="9"/>
        <v>--</v>
      </c>
      <c r="R85" s="437" t="str">
        <f t="shared" si="10"/>
        <v>--</v>
      </c>
      <c r="T85" s="745" t="str">
        <f>IFERROR(AVERAGEIFS('VISSIM Link Segment Outputs'!$M$29:$M$107662, 'VISSIM Link Segment Outputs'!$A$29:$A$107662, "AVG",'VISSIM Link Segment Outputs'!$D$29:$D$107662, D85),"")</f>
        <v/>
      </c>
      <c r="U85" s="745" t="str">
        <f>IFERROR(AVERAGEIFS('VISSIM Link Segment Outputs'!$M$29:$M$107662, 'VISSIM Link Segment Outputs'!$A$29:$A$107662, "AVG",'VISSIM Link Segment Outputs'!$D$29:$D$107662, E85),"")</f>
        <v/>
      </c>
      <c r="V85" s="745" t="str">
        <f>IFERROR(AVERAGEIFS('VISSIM Link Segment Outputs'!$M$29:$M$107662, 'VISSIM Link Segment Outputs'!$A$29:$A$107662, "AVG",'VISSIM Link Segment Outputs'!$D$29:$D$107662, F85),"")</f>
        <v/>
      </c>
      <c r="W85" s="745" t="str">
        <f>IFERROR(AVERAGEIFS('VISSIM Link Segment Outputs'!$M$29:$M$107662, 'VISSIM Link Segment Outputs'!$A$29:$A$107662, "AVG",'VISSIM Link Segment Outputs'!$D$29:$D$107662, G85),"")</f>
        <v/>
      </c>
      <c r="X85" s="745" t="str">
        <f>IFERROR(AVERAGEIFS('VISSIM Link Segment Outputs'!$M$29:$M$107662, 'VISSIM Link Segment Outputs'!$A$29:$A$107662, "AVG",'VISSIM Link Segment Outputs'!$D$29:$D$107662, H85),"")</f>
        <v/>
      </c>
      <c r="Y85" s="509"/>
      <c r="Z85" s="508" t="str">
        <f>IFERROR(AVERAGEIFS('VISSIM Link Segment Outputs'!$I$29:$I$107662, 'VISSIM Link Segment Outputs'!$A$29:$A$107662, "AVG",'VISSIM Link Segment Outputs'!$D$29:$D$107662, D85),"")</f>
        <v/>
      </c>
      <c r="AA85" s="508" t="str">
        <f>IFERROR(AVERAGEIFS('VISSIM Link Segment Outputs'!$I$29:$I$107662, 'VISSIM Link Segment Outputs'!$A$29:$A$107662, "AVG",'VISSIM Link Segment Outputs'!$D$29:$D$107662, E85),"")</f>
        <v/>
      </c>
      <c r="AB85" s="508" t="str">
        <f>IFERROR(AVERAGEIFS('VISSIM Link Segment Outputs'!$I$29:$I$107662, 'VISSIM Link Segment Outputs'!$A$29:$A$107662, "AVG",'VISSIM Link Segment Outputs'!$D$29:$D$107662, F85),"")</f>
        <v/>
      </c>
      <c r="AC85" s="508" t="str">
        <f>IFERROR(AVERAGEIFS('VISSIM Link Segment Outputs'!$I$29:$I$107662, 'VISSIM Link Segment Outputs'!$A$29:$A$107662, "AVG",'VISSIM Link Segment Outputs'!$D$29:$D$107662, G85),"")</f>
        <v/>
      </c>
      <c r="AD85" s="508" t="str">
        <f>IFERROR(AVERAGEIFS('VISSIM Link Segment Outputs'!$I$29:$I$107662, 'VISSIM Link Segment Outputs'!$A$29:$A$107662, "AVG",'VISSIM Link Segment Outputs'!$D$29:$D$107662, H85),"")</f>
        <v/>
      </c>
      <c r="AE85" s="509"/>
      <c r="AF85" s="508" t="str">
        <f>IFERROR(AVERAGEIFS('VISSIM Link Segment Outputs'!$E$29:$E$107662, 'VISSIM Link Segment Outputs'!$A$29:$A$107662, "AVG",'VISSIM Link Segment Outputs'!$D$29:$D$107662, D85),"")</f>
        <v/>
      </c>
      <c r="AG85" s="508" t="str">
        <f>IFERROR(AVERAGEIFS('VISSIM Link Segment Outputs'!$E$29:$E$107662, 'VISSIM Link Segment Outputs'!$A$29:$A$107662, "AVG",'VISSIM Link Segment Outputs'!$D$29:$D$107662, E85),"")</f>
        <v/>
      </c>
      <c r="AH85" s="508" t="str">
        <f>IFERROR(AVERAGEIFS('VISSIM Link Segment Outputs'!$E$29:$E$107662, 'VISSIM Link Segment Outputs'!$A$29:$A$107662, "AVG",'VISSIM Link Segment Outputs'!$D$29:$D$107662, F85),"")</f>
        <v/>
      </c>
      <c r="AI85" s="508" t="str">
        <f>IFERROR(AVERAGEIFS('VISSIM Link Segment Outputs'!$E$29:$E$107662, 'VISSIM Link Segment Outputs'!$A$29:$A$107662, "AVG",'VISSIM Link Segment Outputs'!$D$29:$D$107662, G85),"")</f>
        <v/>
      </c>
      <c r="AJ85" s="508" t="str">
        <f>IFERROR(AVERAGEIFS('VISSIM Link Segment Outputs'!$E$29:$E$107662, 'VISSIM Link Segment Outputs'!$A$29:$A$107662, "AVG",'VISSIM Link Segment Outputs'!$D$29:$D$107662, H85),"")</f>
        <v/>
      </c>
      <c r="AL85" s="745">
        <f>IFERROR(SUMIFS('VISSIM Link Segment Outputs'!$Q$29:$Q$107662, 'VISSIM Link Segment Outputs'!$A$29:$A$107662, "AVG",'VISSIM Link Segment Outputs'!$D$29:$D$107662, D85),"")</f>
        <v>0</v>
      </c>
      <c r="AM85" s="745">
        <f>IFERROR(SUMIFS('VISSIM Link Segment Outputs'!$Q$29:$Q$107662, 'VISSIM Link Segment Outputs'!$A$29:$A$107662, "AVG",'VISSIM Link Segment Outputs'!$D$29:$D$107662, E85),"")</f>
        <v>0</v>
      </c>
      <c r="AN85" s="745">
        <f>IFERROR(SUMIFS('VISSIM Link Segment Outputs'!$Q$29:$Q$107662, 'VISSIM Link Segment Outputs'!$A$29:$A$107662, "AVG",'VISSIM Link Segment Outputs'!$D$29:$D$107662, F85),"")</f>
        <v>0</v>
      </c>
      <c r="AO85" s="745">
        <f>IFERROR(SUMIFS('VISSIM Link Segment Outputs'!$Q$29:$Q$107662, 'VISSIM Link Segment Outputs'!$A$29:$A$107662, "AVG",'VISSIM Link Segment Outputs'!$D$29:$D$107662, G85),"")</f>
        <v>0</v>
      </c>
      <c r="AP85" s="745">
        <f>IFERROR(SUMIFS('VISSIM Link Segment Outputs'!$Q$29:$Q$107662, 'VISSIM Link Segment Outputs'!$A$29:$A$107662, "AVG",'VISSIM Link Segment Outputs'!$D$29:$D$107662, H85),"")</f>
        <v>0</v>
      </c>
      <c r="AR85" s="781" t="str">
        <f>IFERROR(AVERAGEIFS('VISSIM Link Segment Outputs'!$R$29:$R$107662, 'VISSIM Link Segment Outputs'!$A$29:$A$107662, "AVG",'VISSIM Link Segment Outputs'!$D$29:$D$107662, D85),"")</f>
        <v/>
      </c>
    </row>
    <row r="86" spans="1:44" s="611" customFormat="1" x14ac:dyDescent="0.25">
      <c r="A86" s="615" t="str">
        <f t="shared" si="11"/>
        <v>H</v>
      </c>
      <c r="B86" s="194">
        <f>'Input - Freeways'!$B84</f>
        <v>80</v>
      </c>
      <c r="C86" s="194">
        <f>INDEX('Input - Freeways'!$B$4:$AI$106,MATCH($B86,'Input - Freeways'!$B$4:$B$106,0),MATCH(C$6,'Input - Freeways'!$B$4:$AI$4,0))</f>
        <v>0</v>
      </c>
      <c r="D86" s="194" t="str">
        <f t="shared" si="6"/>
        <v>0</v>
      </c>
      <c r="E86" s="194" t="str">
        <f t="shared" si="6"/>
        <v/>
      </c>
      <c r="F86" s="194" t="str">
        <f t="shared" si="6"/>
        <v/>
      </c>
      <c r="G86" s="194" t="str">
        <f t="shared" si="6"/>
        <v/>
      </c>
      <c r="H86" s="194" t="str">
        <f t="shared" si="6"/>
        <v/>
      </c>
      <c r="J86" s="774">
        <f>'Input - Freeways'!$C84</f>
        <v>0</v>
      </c>
      <c r="K86" s="468">
        <f>'Input - Freeways'!$D84</f>
        <v>0</v>
      </c>
      <c r="L86" s="318">
        <f>'Input - Freeways'!$E84</f>
        <v>0</v>
      </c>
      <c r="M86" s="776" t="str">
        <f>'Input - Freeways'!$F84</f>
        <v/>
      </c>
      <c r="N86" s="450" t="str" cm="1">
        <f t="array" ref="N86">_xlfn.SWITCH(fwy_moe_type,"DCM",AVERAGEIFS('VISSIM DCP Outputs'!$D$25:$D$433, 'VISSIM DCP Outputs'!$B$25:$B$433, $E$3,'VISSIM DCP Outputs'!$C$25:$C$433,$C86),"Link Eval","--")</f>
        <v>--</v>
      </c>
      <c r="O86" s="315" t="str" cm="1">
        <f t="array" ref="O86">_xlfn.SWITCH(fwy_moe_type,"DCM",AVERAGEIFS('VISSIM DCP Outputs'!$G$25:$G$433, 'VISSIM DCP Outputs'!$B$25:$B$433, $E$3,'VISSIM DCP Outputs'!$C$25:$C$433,$C86),"Link Eval","--")</f>
        <v>--</v>
      </c>
      <c r="P86" s="780" t="str">
        <f t="shared" si="8"/>
        <v>--</v>
      </c>
      <c r="Q86" s="315" t="str">
        <f t="shared" si="9"/>
        <v>--</v>
      </c>
      <c r="R86" s="437" t="str">
        <f t="shared" si="10"/>
        <v>--</v>
      </c>
      <c r="T86" s="745" t="str">
        <f>IFERROR(AVERAGEIFS('VISSIM Link Segment Outputs'!$M$29:$M$107662, 'VISSIM Link Segment Outputs'!$A$29:$A$107662, "AVG",'VISSIM Link Segment Outputs'!$D$29:$D$107662, D86),"")</f>
        <v/>
      </c>
      <c r="U86" s="745" t="str">
        <f>IFERROR(AVERAGEIFS('VISSIM Link Segment Outputs'!$M$29:$M$107662, 'VISSIM Link Segment Outputs'!$A$29:$A$107662, "AVG",'VISSIM Link Segment Outputs'!$D$29:$D$107662, E86),"")</f>
        <v/>
      </c>
      <c r="V86" s="745" t="str">
        <f>IFERROR(AVERAGEIFS('VISSIM Link Segment Outputs'!$M$29:$M$107662, 'VISSIM Link Segment Outputs'!$A$29:$A$107662, "AVG",'VISSIM Link Segment Outputs'!$D$29:$D$107662, F86),"")</f>
        <v/>
      </c>
      <c r="W86" s="745" t="str">
        <f>IFERROR(AVERAGEIFS('VISSIM Link Segment Outputs'!$M$29:$M$107662, 'VISSIM Link Segment Outputs'!$A$29:$A$107662, "AVG",'VISSIM Link Segment Outputs'!$D$29:$D$107662, G86),"")</f>
        <v/>
      </c>
      <c r="X86" s="745" t="str">
        <f>IFERROR(AVERAGEIFS('VISSIM Link Segment Outputs'!$M$29:$M$107662, 'VISSIM Link Segment Outputs'!$A$29:$A$107662, "AVG",'VISSIM Link Segment Outputs'!$D$29:$D$107662, H86),"")</f>
        <v/>
      </c>
      <c r="Y86" s="509"/>
      <c r="Z86" s="508" t="str">
        <f>IFERROR(AVERAGEIFS('VISSIM Link Segment Outputs'!$I$29:$I$107662, 'VISSIM Link Segment Outputs'!$A$29:$A$107662, "AVG",'VISSIM Link Segment Outputs'!$D$29:$D$107662, D86),"")</f>
        <v/>
      </c>
      <c r="AA86" s="508" t="str">
        <f>IFERROR(AVERAGEIFS('VISSIM Link Segment Outputs'!$I$29:$I$107662, 'VISSIM Link Segment Outputs'!$A$29:$A$107662, "AVG",'VISSIM Link Segment Outputs'!$D$29:$D$107662, E86),"")</f>
        <v/>
      </c>
      <c r="AB86" s="508" t="str">
        <f>IFERROR(AVERAGEIFS('VISSIM Link Segment Outputs'!$I$29:$I$107662, 'VISSIM Link Segment Outputs'!$A$29:$A$107662, "AVG",'VISSIM Link Segment Outputs'!$D$29:$D$107662, F86),"")</f>
        <v/>
      </c>
      <c r="AC86" s="508" t="str">
        <f>IFERROR(AVERAGEIFS('VISSIM Link Segment Outputs'!$I$29:$I$107662, 'VISSIM Link Segment Outputs'!$A$29:$A$107662, "AVG",'VISSIM Link Segment Outputs'!$D$29:$D$107662, G86),"")</f>
        <v/>
      </c>
      <c r="AD86" s="508" t="str">
        <f>IFERROR(AVERAGEIFS('VISSIM Link Segment Outputs'!$I$29:$I$107662, 'VISSIM Link Segment Outputs'!$A$29:$A$107662, "AVG",'VISSIM Link Segment Outputs'!$D$29:$D$107662, H86),"")</f>
        <v/>
      </c>
      <c r="AE86" s="509"/>
      <c r="AF86" s="508" t="str">
        <f>IFERROR(AVERAGEIFS('VISSIM Link Segment Outputs'!$E$29:$E$107662, 'VISSIM Link Segment Outputs'!$A$29:$A$107662, "AVG",'VISSIM Link Segment Outputs'!$D$29:$D$107662, D86),"")</f>
        <v/>
      </c>
      <c r="AG86" s="508" t="str">
        <f>IFERROR(AVERAGEIFS('VISSIM Link Segment Outputs'!$E$29:$E$107662, 'VISSIM Link Segment Outputs'!$A$29:$A$107662, "AVG",'VISSIM Link Segment Outputs'!$D$29:$D$107662, E86),"")</f>
        <v/>
      </c>
      <c r="AH86" s="508" t="str">
        <f>IFERROR(AVERAGEIFS('VISSIM Link Segment Outputs'!$E$29:$E$107662, 'VISSIM Link Segment Outputs'!$A$29:$A$107662, "AVG",'VISSIM Link Segment Outputs'!$D$29:$D$107662, F86),"")</f>
        <v/>
      </c>
      <c r="AI86" s="508" t="str">
        <f>IFERROR(AVERAGEIFS('VISSIM Link Segment Outputs'!$E$29:$E$107662, 'VISSIM Link Segment Outputs'!$A$29:$A$107662, "AVG",'VISSIM Link Segment Outputs'!$D$29:$D$107662, G86),"")</f>
        <v/>
      </c>
      <c r="AJ86" s="508" t="str">
        <f>IFERROR(AVERAGEIFS('VISSIM Link Segment Outputs'!$E$29:$E$107662, 'VISSIM Link Segment Outputs'!$A$29:$A$107662, "AVG",'VISSIM Link Segment Outputs'!$D$29:$D$107662, H86),"")</f>
        <v/>
      </c>
      <c r="AL86" s="745">
        <f>IFERROR(SUMIFS('VISSIM Link Segment Outputs'!$Q$29:$Q$107662, 'VISSIM Link Segment Outputs'!$A$29:$A$107662, "AVG",'VISSIM Link Segment Outputs'!$D$29:$D$107662, D86),"")</f>
        <v>0</v>
      </c>
      <c r="AM86" s="745">
        <f>IFERROR(SUMIFS('VISSIM Link Segment Outputs'!$Q$29:$Q$107662, 'VISSIM Link Segment Outputs'!$A$29:$A$107662, "AVG",'VISSIM Link Segment Outputs'!$D$29:$D$107662, E86),"")</f>
        <v>0</v>
      </c>
      <c r="AN86" s="745">
        <f>IFERROR(SUMIFS('VISSIM Link Segment Outputs'!$Q$29:$Q$107662, 'VISSIM Link Segment Outputs'!$A$29:$A$107662, "AVG",'VISSIM Link Segment Outputs'!$D$29:$D$107662, F86),"")</f>
        <v>0</v>
      </c>
      <c r="AO86" s="745">
        <f>IFERROR(SUMIFS('VISSIM Link Segment Outputs'!$Q$29:$Q$107662, 'VISSIM Link Segment Outputs'!$A$29:$A$107662, "AVG",'VISSIM Link Segment Outputs'!$D$29:$D$107662, G86),"")</f>
        <v>0</v>
      </c>
      <c r="AP86" s="745">
        <f>IFERROR(SUMIFS('VISSIM Link Segment Outputs'!$Q$29:$Q$107662, 'VISSIM Link Segment Outputs'!$A$29:$A$107662, "AVG",'VISSIM Link Segment Outputs'!$D$29:$D$107662, H86),"")</f>
        <v>0</v>
      </c>
      <c r="AR86" s="781" t="str">
        <f>IFERROR(AVERAGEIFS('VISSIM Link Segment Outputs'!$R$29:$R$107662, 'VISSIM Link Segment Outputs'!$A$29:$A$107662, "AVG",'VISSIM Link Segment Outputs'!$D$29:$D$107662, D86),"")</f>
        <v/>
      </c>
    </row>
    <row r="87" spans="1:44" s="611" customFormat="1" x14ac:dyDescent="0.25">
      <c r="A87" s="615" t="str">
        <f t="shared" si="11"/>
        <v>H</v>
      </c>
      <c r="B87" s="194">
        <f>'Input - Freeways'!$B85</f>
        <v>81</v>
      </c>
      <c r="C87" s="194">
        <f>INDEX('Input - Freeways'!$B$4:$AI$106,MATCH($B87,'Input - Freeways'!$B$4:$B$106,0),MATCH(C$6,'Input - Freeways'!$B$4:$AI$4,0))</f>
        <v>0</v>
      </c>
      <c r="D87" s="194" t="str">
        <f t="shared" si="6"/>
        <v>0</v>
      </c>
      <c r="E87" s="194" t="str">
        <f t="shared" si="6"/>
        <v/>
      </c>
      <c r="F87" s="194" t="str">
        <f t="shared" si="6"/>
        <v/>
      </c>
      <c r="G87" s="194" t="str">
        <f t="shared" si="6"/>
        <v/>
      </c>
      <c r="H87" s="194" t="str">
        <f t="shared" si="6"/>
        <v/>
      </c>
      <c r="J87" s="774">
        <f>'Input - Freeways'!$C85</f>
        <v>0</v>
      </c>
      <c r="K87" s="468">
        <f>'Input - Freeways'!$D85</f>
        <v>0</v>
      </c>
      <c r="L87" s="318">
        <f>'Input - Freeways'!$E85</f>
        <v>0</v>
      </c>
      <c r="M87" s="776" t="str">
        <f>'Input - Freeways'!$F85</f>
        <v/>
      </c>
      <c r="N87" s="450" t="str" cm="1">
        <f t="array" ref="N87">_xlfn.SWITCH(fwy_moe_type,"DCM",AVERAGEIFS('VISSIM DCP Outputs'!$D$25:$D$433, 'VISSIM DCP Outputs'!$B$25:$B$433, $E$3,'VISSIM DCP Outputs'!$C$25:$C$433,$C87),"Link Eval","--")</f>
        <v>--</v>
      </c>
      <c r="O87" s="315" t="str" cm="1">
        <f t="array" ref="O87">_xlfn.SWITCH(fwy_moe_type,"DCM",AVERAGEIFS('VISSIM DCP Outputs'!$G$25:$G$433, 'VISSIM DCP Outputs'!$B$25:$B$433, $E$3,'VISSIM DCP Outputs'!$C$25:$C$433,$C87),"Link Eval","--")</f>
        <v>--</v>
      </c>
      <c r="P87" s="780" t="str">
        <f t="shared" si="8"/>
        <v>--</v>
      </c>
      <c r="Q87" s="315" t="str">
        <f t="shared" si="9"/>
        <v>--</v>
      </c>
      <c r="R87" s="437" t="str">
        <f t="shared" si="10"/>
        <v>--</v>
      </c>
      <c r="T87" s="745" t="str">
        <f>IFERROR(AVERAGEIFS('VISSIM Link Segment Outputs'!$M$29:$M$107662, 'VISSIM Link Segment Outputs'!$A$29:$A$107662, "AVG",'VISSIM Link Segment Outputs'!$D$29:$D$107662, D87),"")</f>
        <v/>
      </c>
      <c r="U87" s="745" t="str">
        <f>IFERROR(AVERAGEIFS('VISSIM Link Segment Outputs'!$M$29:$M$107662, 'VISSIM Link Segment Outputs'!$A$29:$A$107662, "AVG",'VISSIM Link Segment Outputs'!$D$29:$D$107662, E87),"")</f>
        <v/>
      </c>
      <c r="V87" s="745" t="str">
        <f>IFERROR(AVERAGEIFS('VISSIM Link Segment Outputs'!$M$29:$M$107662, 'VISSIM Link Segment Outputs'!$A$29:$A$107662, "AVG",'VISSIM Link Segment Outputs'!$D$29:$D$107662, F87),"")</f>
        <v/>
      </c>
      <c r="W87" s="745" t="str">
        <f>IFERROR(AVERAGEIFS('VISSIM Link Segment Outputs'!$M$29:$M$107662, 'VISSIM Link Segment Outputs'!$A$29:$A$107662, "AVG",'VISSIM Link Segment Outputs'!$D$29:$D$107662, G87),"")</f>
        <v/>
      </c>
      <c r="X87" s="745" t="str">
        <f>IFERROR(AVERAGEIFS('VISSIM Link Segment Outputs'!$M$29:$M$107662, 'VISSIM Link Segment Outputs'!$A$29:$A$107662, "AVG",'VISSIM Link Segment Outputs'!$D$29:$D$107662, H87),"")</f>
        <v/>
      </c>
      <c r="Y87" s="509"/>
      <c r="Z87" s="508" t="str">
        <f>IFERROR(AVERAGEIFS('VISSIM Link Segment Outputs'!$I$29:$I$107662, 'VISSIM Link Segment Outputs'!$A$29:$A$107662, "AVG",'VISSIM Link Segment Outputs'!$D$29:$D$107662, D87),"")</f>
        <v/>
      </c>
      <c r="AA87" s="508" t="str">
        <f>IFERROR(AVERAGEIFS('VISSIM Link Segment Outputs'!$I$29:$I$107662, 'VISSIM Link Segment Outputs'!$A$29:$A$107662, "AVG",'VISSIM Link Segment Outputs'!$D$29:$D$107662, E87),"")</f>
        <v/>
      </c>
      <c r="AB87" s="508" t="str">
        <f>IFERROR(AVERAGEIFS('VISSIM Link Segment Outputs'!$I$29:$I$107662, 'VISSIM Link Segment Outputs'!$A$29:$A$107662, "AVG",'VISSIM Link Segment Outputs'!$D$29:$D$107662, F87),"")</f>
        <v/>
      </c>
      <c r="AC87" s="508" t="str">
        <f>IFERROR(AVERAGEIFS('VISSIM Link Segment Outputs'!$I$29:$I$107662, 'VISSIM Link Segment Outputs'!$A$29:$A$107662, "AVG",'VISSIM Link Segment Outputs'!$D$29:$D$107662, G87),"")</f>
        <v/>
      </c>
      <c r="AD87" s="508" t="str">
        <f>IFERROR(AVERAGEIFS('VISSIM Link Segment Outputs'!$I$29:$I$107662, 'VISSIM Link Segment Outputs'!$A$29:$A$107662, "AVG",'VISSIM Link Segment Outputs'!$D$29:$D$107662, H87),"")</f>
        <v/>
      </c>
      <c r="AE87" s="509"/>
      <c r="AF87" s="508" t="str">
        <f>IFERROR(AVERAGEIFS('VISSIM Link Segment Outputs'!$E$29:$E$107662, 'VISSIM Link Segment Outputs'!$A$29:$A$107662, "AVG",'VISSIM Link Segment Outputs'!$D$29:$D$107662, D87),"")</f>
        <v/>
      </c>
      <c r="AG87" s="508" t="str">
        <f>IFERROR(AVERAGEIFS('VISSIM Link Segment Outputs'!$E$29:$E$107662, 'VISSIM Link Segment Outputs'!$A$29:$A$107662, "AVG",'VISSIM Link Segment Outputs'!$D$29:$D$107662, E87),"")</f>
        <v/>
      </c>
      <c r="AH87" s="508" t="str">
        <f>IFERROR(AVERAGEIFS('VISSIM Link Segment Outputs'!$E$29:$E$107662, 'VISSIM Link Segment Outputs'!$A$29:$A$107662, "AVG",'VISSIM Link Segment Outputs'!$D$29:$D$107662, F87),"")</f>
        <v/>
      </c>
      <c r="AI87" s="508" t="str">
        <f>IFERROR(AVERAGEIFS('VISSIM Link Segment Outputs'!$E$29:$E$107662, 'VISSIM Link Segment Outputs'!$A$29:$A$107662, "AVG",'VISSIM Link Segment Outputs'!$D$29:$D$107662, G87),"")</f>
        <v/>
      </c>
      <c r="AJ87" s="508" t="str">
        <f>IFERROR(AVERAGEIFS('VISSIM Link Segment Outputs'!$E$29:$E$107662, 'VISSIM Link Segment Outputs'!$A$29:$A$107662, "AVG",'VISSIM Link Segment Outputs'!$D$29:$D$107662, H87),"")</f>
        <v/>
      </c>
      <c r="AL87" s="745">
        <f>IFERROR(SUMIFS('VISSIM Link Segment Outputs'!$Q$29:$Q$107662, 'VISSIM Link Segment Outputs'!$A$29:$A$107662, "AVG",'VISSIM Link Segment Outputs'!$D$29:$D$107662, D87),"")</f>
        <v>0</v>
      </c>
      <c r="AM87" s="745">
        <f>IFERROR(SUMIFS('VISSIM Link Segment Outputs'!$Q$29:$Q$107662, 'VISSIM Link Segment Outputs'!$A$29:$A$107662, "AVG",'VISSIM Link Segment Outputs'!$D$29:$D$107662, E87),"")</f>
        <v>0</v>
      </c>
      <c r="AN87" s="745">
        <f>IFERROR(SUMIFS('VISSIM Link Segment Outputs'!$Q$29:$Q$107662, 'VISSIM Link Segment Outputs'!$A$29:$A$107662, "AVG",'VISSIM Link Segment Outputs'!$D$29:$D$107662, F87),"")</f>
        <v>0</v>
      </c>
      <c r="AO87" s="745">
        <f>IFERROR(SUMIFS('VISSIM Link Segment Outputs'!$Q$29:$Q$107662, 'VISSIM Link Segment Outputs'!$A$29:$A$107662, "AVG",'VISSIM Link Segment Outputs'!$D$29:$D$107662, G87),"")</f>
        <v>0</v>
      </c>
      <c r="AP87" s="745">
        <f>IFERROR(SUMIFS('VISSIM Link Segment Outputs'!$Q$29:$Q$107662, 'VISSIM Link Segment Outputs'!$A$29:$A$107662, "AVG",'VISSIM Link Segment Outputs'!$D$29:$D$107662, H87),"")</f>
        <v>0</v>
      </c>
      <c r="AR87" s="781" t="str">
        <f>IFERROR(AVERAGEIFS('VISSIM Link Segment Outputs'!$R$29:$R$107662, 'VISSIM Link Segment Outputs'!$A$29:$A$107662, "AVG",'VISSIM Link Segment Outputs'!$D$29:$D$107662, D87),"")</f>
        <v/>
      </c>
    </row>
    <row r="88" spans="1:44" s="611" customFormat="1" x14ac:dyDescent="0.25">
      <c r="A88" s="615" t="str">
        <f t="shared" si="11"/>
        <v>H</v>
      </c>
      <c r="B88" s="194">
        <f>'Input - Freeways'!$B86</f>
        <v>82</v>
      </c>
      <c r="C88" s="194">
        <f>INDEX('Input - Freeways'!$B$4:$AI$106,MATCH($B88,'Input - Freeways'!$B$4:$B$106,0),MATCH(C$6,'Input - Freeways'!$B$4:$AI$4,0))</f>
        <v>0</v>
      </c>
      <c r="D88" s="194" t="str">
        <f t="shared" si="6"/>
        <v>0</v>
      </c>
      <c r="E88" s="194" t="str">
        <f t="shared" si="6"/>
        <v/>
      </c>
      <c r="F88" s="194" t="str">
        <f t="shared" si="6"/>
        <v/>
      </c>
      <c r="G88" s="194" t="str">
        <f t="shared" si="6"/>
        <v/>
      </c>
      <c r="H88" s="194" t="str">
        <f t="shared" si="6"/>
        <v/>
      </c>
      <c r="J88" s="774">
        <f>'Input - Freeways'!$C86</f>
        <v>0</v>
      </c>
      <c r="K88" s="468">
        <f>'Input - Freeways'!$D86</f>
        <v>0</v>
      </c>
      <c r="L88" s="318">
        <f>'Input - Freeways'!$E86</f>
        <v>0</v>
      </c>
      <c r="M88" s="776" t="str">
        <f>'Input - Freeways'!$F86</f>
        <v/>
      </c>
      <c r="N88" s="450" t="str" cm="1">
        <f t="array" ref="N88">_xlfn.SWITCH(fwy_moe_type,"DCM",AVERAGEIFS('VISSIM DCP Outputs'!$D$25:$D$433, 'VISSIM DCP Outputs'!$B$25:$B$433, $E$3,'VISSIM DCP Outputs'!$C$25:$C$433,$C88),"Link Eval","--")</f>
        <v>--</v>
      </c>
      <c r="O88" s="315" t="str" cm="1">
        <f t="array" ref="O88">_xlfn.SWITCH(fwy_moe_type,"DCM",AVERAGEIFS('VISSIM DCP Outputs'!$G$25:$G$433, 'VISSIM DCP Outputs'!$B$25:$B$433, $E$3,'VISSIM DCP Outputs'!$C$25:$C$433,$C88),"Link Eval","--")</f>
        <v>--</v>
      </c>
      <c r="P88" s="780" t="str">
        <f t="shared" si="8"/>
        <v>--</v>
      </c>
      <c r="Q88" s="315" t="str">
        <f t="shared" si="9"/>
        <v>--</v>
      </c>
      <c r="R88" s="437" t="str">
        <f t="shared" si="10"/>
        <v>--</v>
      </c>
      <c r="T88" s="745" t="str">
        <f>IFERROR(AVERAGEIFS('VISSIM Link Segment Outputs'!$M$29:$M$107662, 'VISSIM Link Segment Outputs'!$A$29:$A$107662, "AVG",'VISSIM Link Segment Outputs'!$D$29:$D$107662, D88),"")</f>
        <v/>
      </c>
      <c r="U88" s="745" t="str">
        <f>IFERROR(AVERAGEIFS('VISSIM Link Segment Outputs'!$M$29:$M$107662, 'VISSIM Link Segment Outputs'!$A$29:$A$107662, "AVG",'VISSIM Link Segment Outputs'!$D$29:$D$107662, E88),"")</f>
        <v/>
      </c>
      <c r="V88" s="745" t="str">
        <f>IFERROR(AVERAGEIFS('VISSIM Link Segment Outputs'!$M$29:$M$107662, 'VISSIM Link Segment Outputs'!$A$29:$A$107662, "AVG",'VISSIM Link Segment Outputs'!$D$29:$D$107662, F88),"")</f>
        <v/>
      </c>
      <c r="W88" s="745" t="str">
        <f>IFERROR(AVERAGEIFS('VISSIM Link Segment Outputs'!$M$29:$M$107662, 'VISSIM Link Segment Outputs'!$A$29:$A$107662, "AVG",'VISSIM Link Segment Outputs'!$D$29:$D$107662, G88),"")</f>
        <v/>
      </c>
      <c r="X88" s="745" t="str">
        <f>IFERROR(AVERAGEIFS('VISSIM Link Segment Outputs'!$M$29:$M$107662, 'VISSIM Link Segment Outputs'!$A$29:$A$107662, "AVG",'VISSIM Link Segment Outputs'!$D$29:$D$107662, H88),"")</f>
        <v/>
      </c>
      <c r="Y88" s="509"/>
      <c r="Z88" s="508" t="str">
        <f>IFERROR(AVERAGEIFS('VISSIM Link Segment Outputs'!$I$29:$I$107662, 'VISSIM Link Segment Outputs'!$A$29:$A$107662, "AVG",'VISSIM Link Segment Outputs'!$D$29:$D$107662, D88),"")</f>
        <v/>
      </c>
      <c r="AA88" s="508" t="str">
        <f>IFERROR(AVERAGEIFS('VISSIM Link Segment Outputs'!$I$29:$I$107662, 'VISSIM Link Segment Outputs'!$A$29:$A$107662, "AVG",'VISSIM Link Segment Outputs'!$D$29:$D$107662, E88),"")</f>
        <v/>
      </c>
      <c r="AB88" s="508" t="str">
        <f>IFERROR(AVERAGEIFS('VISSIM Link Segment Outputs'!$I$29:$I$107662, 'VISSIM Link Segment Outputs'!$A$29:$A$107662, "AVG",'VISSIM Link Segment Outputs'!$D$29:$D$107662, F88),"")</f>
        <v/>
      </c>
      <c r="AC88" s="508" t="str">
        <f>IFERROR(AVERAGEIFS('VISSIM Link Segment Outputs'!$I$29:$I$107662, 'VISSIM Link Segment Outputs'!$A$29:$A$107662, "AVG",'VISSIM Link Segment Outputs'!$D$29:$D$107662, G88),"")</f>
        <v/>
      </c>
      <c r="AD88" s="508" t="str">
        <f>IFERROR(AVERAGEIFS('VISSIM Link Segment Outputs'!$I$29:$I$107662, 'VISSIM Link Segment Outputs'!$A$29:$A$107662, "AVG",'VISSIM Link Segment Outputs'!$D$29:$D$107662, H88),"")</f>
        <v/>
      </c>
      <c r="AE88" s="509"/>
      <c r="AF88" s="508" t="str">
        <f>IFERROR(AVERAGEIFS('VISSIM Link Segment Outputs'!$E$29:$E$107662, 'VISSIM Link Segment Outputs'!$A$29:$A$107662, "AVG",'VISSIM Link Segment Outputs'!$D$29:$D$107662, D88),"")</f>
        <v/>
      </c>
      <c r="AG88" s="508" t="str">
        <f>IFERROR(AVERAGEIFS('VISSIM Link Segment Outputs'!$E$29:$E$107662, 'VISSIM Link Segment Outputs'!$A$29:$A$107662, "AVG",'VISSIM Link Segment Outputs'!$D$29:$D$107662, E88),"")</f>
        <v/>
      </c>
      <c r="AH88" s="508" t="str">
        <f>IFERROR(AVERAGEIFS('VISSIM Link Segment Outputs'!$E$29:$E$107662, 'VISSIM Link Segment Outputs'!$A$29:$A$107662, "AVG",'VISSIM Link Segment Outputs'!$D$29:$D$107662, F88),"")</f>
        <v/>
      </c>
      <c r="AI88" s="508" t="str">
        <f>IFERROR(AVERAGEIFS('VISSIM Link Segment Outputs'!$E$29:$E$107662, 'VISSIM Link Segment Outputs'!$A$29:$A$107662, "AVG",'VISSIM Link Segment Outputs'!$D$29:$D$107662, G88),"")</f>
        <v/>
      </c>
      <c r="AJ88" s="508" t="str">
        <f>IFERROR(AVERAGEIFS('VISSIM Link Segment Outputs'!$E$29:$E$107662, 'VISSIM Link Segment Outputs'!$A$29:$A$107662, "AVG",'VISSIM Link Segment Outputs'!$D$29:$D$107662, H88),"")</f>
        <v/>
      </c>
      <c r="AL88" s="745">
        <f>IFERROR(SUMIFS('VISSIM Link Segment Outputs'!$Q$29:$Q$107662, 'VISSIM Link Segment Outputs'!$A$29:$A$107662, "AVG",'VISSIM Link Segment Outputs'!$D$29:$D$107662, D88),"")</f>
        <v>0</v>
      </c>
      <c r="AM88" s="745">
        <f>IFERROR(SUMIFS('VISSIM Link Segment Outputs'!$Q$29:$Q$107662, 'VISSIM Link Segment Outputs'!$A$29:$A$107662, "AVG",'VISSIM Link Segment Outputs'!$D$29:$D$107662, E88),"")</f>
        <v>0</v>
      </c>
      <c r="AN88" s="745">
        <f>IFERROR(SUMIFS('VISSIM Link Segment Outputs'!$Q$29:$Q$107662, 'VISSIM Link Segment Outputs'!$A$29:$A$107662, "AVG",'VISSIM Link Segment Outputs'!$D$29:$D$107662, F88),"")</f>
        <v>0</v>
      </c>
      <c r="AO88" s="745">
        <f>IFERROR(SUMIFS('VISSIM Link Segment Outputs'!$Q$29:$Q$107662, 'VISSIM Link Segment Outputs'!$A$29:$A$107662, "AVG",'VISSIM Link Segment Outputs'!$D$29:$D$107662, G88),"")</f>
        <v>0</v>
      </c>
      <c r="AP88" s="745">
        <f>IFERROR(SUMIFS('VISSIM Link Segment Outputs'!$Q$29:$Q$107662, 'VISSIM Link Segment Outputs'!$A$29:$A$107662, "AVG",'VISSIM Link Segment Outputs'!$D$29:$D$107662, H88),"")</f>
        <v>0</v>
      </c>
      <c r="AR88" s="781" t="str">
        <f>IFERROR(AVERAGEIFS('VISSIM Link Segment Outputs'!$R$29:$R$107662, 'VISSIM Link Segment Outputs'!$A$29:$A$107662, "AVG",'VISSIM Link Segment Outputs'!$D$29:$D$107662, D88),"")</f>
        <v/>
      </c>
    </row>
    <row r="89" spans="1:44" s="611" customFormat="1" x14ac:dyDescent="0.25">
      <c r="A89" s="615" t="str">
        <f t="shared" si="11"/>
        <v>H</v>
      </c>
      <c r="B89" s="194">
        <f>'Input - Freeways'!$B87</f>
        <v>83</v>
      </c>
      <c r="C89" s="194">
        <f>INDEX('Input - Freeways'!$B$4:$AI$106,MATCH($B89,'Input - Freeways'!$B$4:$B$106,0),MATCH(C$6,'Input - Freeways'!$B$4:$AI$4,0))</f>
        <v>0</v>
      </c>
      <c r="D89" s="194" t="str">
        <f t="shared" si="6"/>
        <v>0</v>
      </c>
      <c r="E89" s="194" t="str">
        <f t="shared" si="6"/>
        <v/>
      </c>
      <c r="F89" s="194" t="str">
        <f t="shared" si="6"/>
        <v/>
      </c>
      <c r="G89" s="194" t="str">
        <f t="shared" si="6"/>
        <v/>
      </c>
      <c r="H89" s="194" t="str">
        <f t="shared" si="6"/>
        <v/>
      </c>
      <c r="J89" s="774">
        <f>'Input - Freeways'!$C87</f>
        <v>0</v>
      </c>
      <c r="K89" s="468">
        <f>'Input - Freeways'!$D87</f>
        <v>0</v>
      </c>
      <c r="L89" s="318">
        <f>'Input - Freeways'!$E87</f>
        <v>0</v>
      </c>
      <c r="M89" s="776" t="str">
        <f>'Input - Freeways'!$F87</f>
        <v/>
      </c>
      <c r="N89" s="450" t="str" cm="1">
        <f t="array" ref="N89">_xlfn.SWITCH(fwy_moe_type,"DCM",AVERAGEIFS('VISSIM DCP Outputs'!$D$25:$D$433, 'VISSIM DCP Outputs'!$B$25:$B$433, $E$3,'VISSIM DCP Outputs'!$C$25:$C$433,$C89),"Link Eval","--")</f>
        <v>--</v>
      </c>
      <c r="O89" s="315" t="str" cm="1">
        <f t="array" ref="O89">_xlfn.SWITCH(fwy_moe_type,"DCM",AVERAGEIFS('VISSIM DCP Outputs'!$G$25:$G$433, 'VISSIM DCP Outputs'!$B$25:$B$433, $E$3,'VISSIM DCP Outputs'!$C$25:$C$433,$C89),"Link Eval","--")</f>
        <v>--</v>
      </c>
      <c r="P89" s="780" t="str">
        <f t="shared" si="8"/>
        <v>--</v>
      </c>
      <c r="Q89" s="315" t="str">
        <f t="shared" si="9"/>
        <v>--</v>
      </c>
      <c r="R89" s="437" t="str">
        <f t="shared" si="10"/>
        <v>--</v>
      </c>
      <c r="T89" s="745" t="str">
        <f>IFERROR(AVERAGEIFS('VISSIM Link Segment Outputs'!$M$29:$M$107662, 'VISSIM Link Segment Outputs'!$A$29:$A$107662, "AVG",'VISSIM Link Segment Outputs'!$D$29:$D$107662, D89),"")</f>
        <v/>
      </c>
      <c r="U89" s="745" t="str">
        <f>IFERROR(AVERAGEIFS('VISSIM Link Segment Outputs'!$M$29:$M$107662, 'VISSIM Link Segment Outputs'!$A$29:$A$107662, "AVG",'VISSIM Link Segment Outputs'!$D$29:$D$107662, E89),"")</f>
        <v/>
      </c>
      <c r="V89" s="745" t="str">
        <f>IFERROR(AVERAGEIFS('VISSIM Link Segment Outputs'!$M$29:$M$107662, 'VISSIM Link Segment Outputs'!$A$29:$A$107662, "AVG",'VISSIM Link Segment Outputs'!$D$29:$D$107662, F89),"")</f>
        <v/>
      </c>
      <c r="W89" s="745" t="str">
        <f>IFERROR(AVERAGEIFS('VISSIM Link Segment Outputs'!$M$29:$M$107662, 'VISSIM Link Segment Outputs'!$A$29:$A$107662, "AVG",'VISSIM Link Segment Outputs'!$D$29:$D$107662, G89),"")</f>
        <v/>
      </c>
      <c r="X89" s="745" t="str">
        <f>IFERROR(AVERAGEIFS('VISSIM Link Segment Outputs'!$M$29:$M$107662, 'VISSIM Link Segment Outputs'!$A$29:$A$107662, "AVG",'VISSIM Link Segment Outputs'!$D$29:$D$107662, H89),"")</f>
        <v/>
      </c>
      <c r="Y89" s="509"/>
      <c r="Z89" s="508" t="str">
        <f>IFERROR(AVERAGEIFS('VISSIM Link Segment Outputs'!$I$29:$I$107662, 'VISSIM Link Segment Outputs'!$A$29:$A$107662, "AVG",'VISSIM Link Segment Outputs'!$D$29:$D$107662, D89),"")</f>
        <v/>
      </c>
      <c r="AA89" s="508" t="str">
        <f>IFERROR(AVERAGEIFS('VISSIM Link Segment Outputs'!$I$29:$I$107662, 'VISSIM Link Segment Outputs'!$A$29:$A$107662, "AVG",'VISSIM Link Segment Outputs'!$D$29:$D$107662, E89),"")</f>
        <v/>
      </c>
      <c r="AB89" s="508" t="str">
        <f>IFERROR(AVERAGEIFS('VISSIM Link Segment Outputs'!$I$29:$I$107662, 'VISSIM Link Segment Outputs'!$A$29:$A$107662, "AVG",'VISSIM Link Segment Outputs'!$D$29:$D$107662, F89),"")</f>
        <v/>
      </c>
      <c r="AC89" s="508" t="str">
        <f>IFERROR(AVERAGEIFS('VISSIM Link Segment Outputs'!$I$29:$I$107662, 'VISSIM Link Segment Outputs'!$A$29:$A$107662, "AVG",'VISSIM Link Segment Outputs'!$D$29:$D$107662, G89),"")</f>
        <v/>
      </c>
      <c r="AD89" s="508" t="str">
        <f>IFERROR(AVERAGEIFS('VISSIM Link Segment Outputs'!$I$29:$I$107662, 'VISSIM Link Segment Outputs'!$A$29:$A$107662, "AVG",'VISSIM Link Segment Outputs'!$D$29:$D$107662, H89),"")</f>
        <v/>
      </c>
      <c r="AE89" s="509"/>
      <c r="AF89" s="508" t="str">
        <f>IFERROR(AVERAGEIFS('VISSIM Link Segment Outputs'!$E$29:$E$107662, 'VISSIM Link Segment Outputs'!$A$29:$A$107662, "AVG",'VISSIM Link Segment Outputs'!$D$29:$D$107662, D89),"")</f>
        <v/>
      </c>
      <c r="AG89" s="508" t="str">
        <f>IFERROR(AVERAGEIFS('VISSIM Link Segment Outputs'!$E$29:$E$107662, 'VISSIM Link Segment Outputs'!$A$29:$A$107662, "AVG",'VISSIM Link Segment Outputs'!$D$29:$D$107662, E89),"")</f>
        <v/>
      </c>
      <c r="AH89" s="508" t="str">
        <f>IFERROR(AVERAGEIFS('VISSIM Link Segment Outputs'!$E$29:$E$107662, 'VISSIM Link Segment Outputs'!$A$29:$A$107662, "AVG",'VISSIM Link Segment Outputs'!$D$29:$D$107662, F89),"")</f>
        <v/>
      </c>
      <c r="AI89" s="508" t="str">
        <f>IFERROR(AVERAGEIFS('VISSIM Link Segment Outputs'!$E$29:$E$107662, 'VISSIM Link Segment Outputs'!$A$29:$A$107662, "AVG",'VISSIM Link Segment Outputs'!$D$29:$D$107662, G89),"")</f>
        <v/>
      </c>
      <c r="AJ89" s="508" t="str">
        <f>IFERROR(AVERAGEIFS('VISSIM Link Segment Outputs'!$E$29:$E$107662, 'VISSIM Link Segment Outputs'!$A$29:$A$107662, "AVG",'VISSIM Link Segment Outputs'!$D$29:$D$107662, H89),"")</f>
        <v/>
      </c>
      <c r="AL89" s="745">
        <f>IFERROR(SUMIFS('VISSIM Link Segment Outputs'!$Q$29:$Q$107662, 'VISSIM Link Segment Outputs'!$A$29:$A$107662, "AVG",'VISSIM Link Segment Outputs'!$D$29:$D$107662, D89),"")</f>
        <v>0</v>
      </c>
      <c r="AM89" s="745">
        <f>IFERROR(SUMIFS('VISSIM Link Segment Outputs'!$Q$29:$Q$107662, 'VISSIM Link Segment Outputs'!$A$29:$A$107662, "AVG",'VISSIM Link Segment Outputs'!$D$29:$D$107662, E89),"")</f>
        <v>0</v>
      </c>
      <c r="AN89" s="745">
        <f>IFERROR(SUMIFS('VISSIM Link Segment Outputs'!$Q$29:$Q$107662, 'VISSIM Link Segment Outputs'!$A$29:$A$107662, "AVG",'VISSIM Link Segment Outputs'!$D$29:$D$107662, F89),"")</f>
        <v>0</v>
      </c>
      <c r="AO89" s="745">
        <f>IFERROR(SUMIFS('VISSIM Link Segment Outputs'!$Q$29:$Q$107662, 'VISSIM Link Segment Outputs'!$A$29:$A$107662, "AVG",'VISSIM Link Segment Outputs'!$D$29:$D$107662, G89),"")</f>
        <v>0</v>
      </c>
      <c r="AP89" s="745">
        <f>IFERROR(SUMIFS('VISSIM Link Segment Outputs'!$Q$29:$Q$107662, 'VISSIM Link Segment Outputs'!$A$29:$A$107662, "AVG",'VISSIM Link Segment Outputs'!$D$29:$D$107662, H89),"")</f>
        <v>0</v>
      </c>
      <c r="AR89" s="781" t="str">
        <f>IFERROR(AVERAGEIFS('VISSIM Link Segment Outputs'!$R$29:$R$107662, 'VISSIM Link Segment Outputs'!$A$29:$A$107662, "AVG",'VISSIM Link Segment Outputs'!$D$29:$D$107662, D89),"")</f>
        <v/>
      </c>
    </row>
    <row r="90" spans="1:44" s="611" customFormat="1" x14ac:dyDescent="0.25">
      <c r="A90" s="615" t="str">
        <f t="shared" si="11"/>
        <v>H</v>
      </c>
      <c r="B90" s="194">
        <f>'Input - Freeways'!$B88</f>
        <v>84</v>
      </c>
      <c r="C90" s="194">
        <f>INDEX('Input - Freeways'!$B$4:$AI$106,MATCH($B90,'Input - Freeways'!$B$4:$B$106,0),MATCH(C$6,'Input - Freeways'!$B$4:$AI$4,0))</f>
        <v>0</v>
      </c>
      <c r="D90" s="194" t="str">
        <f t="shared" si="6"/>
        <v>0</v>
      </c>
      <c r="E90" s="194" t="str">
        <f t="shared" si="6"/>
        <v/>
      </c>
      <c r="F90" s="194" t="str">
        <f t="shared" si="6"/>
        <v/>
      </c>
      <c r="G90" s="194" t="str">
        <f t="shared" si="6"/>
        <v/>
      </c>
      <c r="H90" s="194" t="str">
        <f t="shared" si="6"/>
        <v/>
      </c>
      <c r="J90" s="774">
        <f>'Input - Freeways'!$C88</f>
        <v>0</v>
      </c>
      <c r="K90" s="468">
        <f>'Input - Freeways'!$D88</f>
        <v>0</v>
      </c>
      <c r="L90" s="318">
        <f>'Input - Freeways'!$E88</f>
        <v>0</v>
      </c>
      <c r="M90" s="776" t="str">
        <f>'Input - Freeways'!$F88</f>
        <v/>
      </c>
      <c r="N90" s="450" t="str" cm="1">
        <f t="array" ref="N90">_xlfn.SWITCH(fwy_moe_type,"DCM",AVERAGEIFS('VISSIM DCP Outputs'!$D$25:$D$433, 'VISSIM DCP Outputs'!$B$25:$B$433, $E$3,'VISSIM DCP Outputs'!$C$25:$C$433,$C90),"Link Eval","--")</f>
        <v>--</v>
      </c>
      <c r="O90" s="315" t="str" cm="1">
        <f t="array" ref="O90">_xlfn.SWITCH(fwy_moe_type,"DCM",AVERAGEIFS('VISSIM DCP Outputs'!$G$25:$G$433, 'VISSIM DCP Outputs'!$B$25:$B$433, $E$3,'VISSIM DCP Outputs'!$C$25:$C$433,$C90),"Link Eval","--")</f>
        <v>--</v>
      </c>
      <c r="P90" s="780" t="str">
        <f t="shared" si="8"/>
        <v>--</v>
      </c>
      <c r="Q90" s="315" t="str">
        <f t="shared" si="9"/>
        <v>--</v>
      </c>
      <c r="R90" s="437" t="str">
        <f t="shared" si="10"/>
        <v>--</v>
      </c>
      <c r="T90" s="745" t="str">
        <f>IFERROR(AVERAGEIFS('VISSIM Link Segment Outputs'!$M$29:$M$107662, 'VISSIM Link Segment Outputs'!$A$29:$A$107662, "AVG",'VISSIM Link Segment Outputs'!$D$29:$D$107662, D90),"")</f>
        <v/>
      </c>
      <c r="U90" s="745" t="str">
        <f>IFERROR(AVERAGEIFS('VISSIM Link Segment Outputs'!$M$29:$M$107662, 'VISSIM Link Segment Outputs'!$A$29:$A$107662, "AVG",'VISSIM Link Segment Outputs'!$D$29:$D$107662, E90),"")</f>
        <v/>
      </c>
      <c r="V90" s="745" t="str">
        <f>IFERROR(AVERAGEIFS('VISSIM Link Segment Outputs'!$M$29:$M$107662, 'VISSIM Link Segment Outputs'!$A$29:$A$107662, "AVG",'VISSIM Link Segment Outputs'!$D$29:$D$107662, F90),"")</f>
        <v/>
      </c>
      <c r="W90" s="745" t="str">
        <f>IFERROR(AVERAGEIFS('VISSIM Link Segment Outputs'!$M$29:$M$107662, 'VISSIM Link Segment Outputs'!$A$29:$A$107662, "AVG",'VISSIM Link Segment Outputs'!$D$29:$D$107662, G90),"")</f>
        <v/>
      </c>
      <c r="X90" s="745" t="str">
        <f>IFERROR(AVERAGEIFS('VISSIM Link Segment Outputs'!$M$29:$M$107662, 'VISSIM Link Segment Outputs'!$A$29:$A$107662, "AVG",'VISSIM Link Segment Outputs'!$D$29:$D$107662, H90),"")</f>
        <v/>
      </c>
      <c r="Y90" s="509"/>
      <c r="Z90" s="508" t="str">
        <f>IFERROR(AVERAGEIFS('VISSIM Link Segment Outputs'!$I$29:$I$107662, 'VISSIM Link Segment Outputs'!$A$29:$A$107662, "AVG",'VISSIM Link Segment Outputs'!$D$29:$D$107662, D90),"")</f>
        <v/>
      </c>
      <c r="AA90" s="508" t="str">
        <f>IFERROR(AVERAGEIFS('VISSIM Link Segment Outputs'!$I$29:$I$107662, 'VISSIM Link Segment Outputs'!$A$29:$A$107662, "AVG",'VISSIM Link Segment Outputs'!$D$29:$D$107662, E90),"")</f>
        <v/>
      </c>
      <c r="AB90" s="508" t="str">
        <f>IFERROR(AVERAGEIFS('VISSIM Link Segment Outputs'!$I$29:$I$107662, 'VISSIM Link Segment Outputs'!$A$29:$A$107662, "AVG",'VISSIM Link Segment Outputs'!$D$29:$D$107662, F90),"")</f>
        <v/>
      </c>
      <c r="AC90" s="508" t="str">
        <f>IFERROR(AVERAGEIFS('VISSIM Link Segment Outputs'!$I$29:$I$107662, 'VISSIM Link Segment Outputs'!$A$29:$A$107662, "AVG",'VISSIM Link Segment Outputs'!$D$29:$D$107662, G90),"")</f>
        <v/>
      </c>
      <c r="AD90" s="508" t="str">
        <f>IFERROR(AVERAGEIFS('VISSIM Link Segment Outputs'!$I$29:$I$107662, 'VISSIM Link Segment Outputs'!$A$29:$A$107662, "AVG",'VISSIM Link Segment Outputs'!$D$29:$D$107662, H90),"")</f>
        <v/>
      </c>
      <c r="AE90" s="509"/>
      <c r="AF90" s="508" t="str">
        <f>IFERROR(AVERAGEIFS('VISSIM Link Segment Outputs'!$E$29:$E$107662, 'VISSIM Link Segment Outputs'!$A$29:$A$107662, "AVG",'VISSIM Link Segment Outputs'!$D$29:$D$107662, D90),"")</f>
        <v/>
      </c>
      <c r="AG90" s="508" t="str">
        <f>IFERROR(AVERAGEIFS('VISSIM Link Segment Outputs'!$E$29:$E$107662, 'VISSIM Link Segment Outputs'!$A$29:$A$107662, "AVG",'VISSIM Link Segment Outputs'!$D$29:$D$107662, E90),"")</f>
        <v/>
      </c>
      <c r="AH90" s="508" t="str">
        <f>IFERROR(AVERAGEIFS('VISSIM Link Segment Outputs'!$E$29:$E$107662, 'VISSIM Link Segment Outputs'!$A$29:$A$107662, "AVG",'VISSIM Link Segment Outputs'!$D$29:$D$107662, F90),"")</f>
        <v/>
      </c>
      <c r="AI90" s="508" t="str">
        <f>IFERROR(AVERAGEIFS('VISSIM Link Segment Outputs'!$E$29:$E$107662, 'VISSIM Link Segment Outputs'!$A$29:$A$107662, "AVG",'VISSIM Link Segment Outputs'!$D$29:$D$107662, G90),"")</f>
        <v/>
      </c>
      <c r="AJ90" s="508" t="str">
        <f>IFERROR(AVERAGEIFS('VISSIM Link Segment Outputs'!$E$29:$E$107662, 'VISSIM Link Segment Outputs'!$A$29:$A$107662, "AVG",'VISSIM Link Segment Outputs'!$D$29:$D$107662, H90),"")</f>
        <v/>
      </c>
      <c r="AL90" s="745">
        <f>IFERROR(SUMIFS('VISSIM Link Segment Outputs'!$Q$29:$Q$107662, 'VISSIM Link Segment Outputs'!$A$29:$A$107662, "AVG",'VISSIM Link Segment Outputs'!$D$29:$D$107662, D90),"")</f>
        <v>0</v>
      </c>
      <c r="AM90" s="745">
        <f>IFERROR(SUMIFS('VISSIM Link Segment Outputs'!$Q$29:$Q$107662, 'VISSIM Link Segment Outputs'!$A$29:$A$107662, "AVG",'VISSIM Link Segment Outputs'!$D$29:$D$107662, E90),"")</f>
        <v>0</v>
      </c>
      <c r="AN90" s="745">
        <f>IFERROR(SUMIFS('VISSIM Link Segment Outputs'!$Q$29:$Q$107662, 'VISSIM Link Segment Outputs'!$A$29:$A$107662, "AVG",'VISSIM Link Segment Outputs'!$D$29:$D$107662, F90),"")</f>
        <v>0</v>
      </c>
      <c r="AO90" s="745">
        <f>IFERROR(SUMIFS('VISSIM Link Segment Outputs'!$Q$29:$Q$107662, 'VISSIM Link Segment Outputs'!$A$29:$A$107662, "AVG",'VISSIM Link Segment Outputs'!$D$29:$D$107662, G90),"")</f>
        <v>0</v>
      </c>
      <c r="AP90" s="745">
        <f>IFERROR(SUMIFS('VISSIM Link Segment Outputs'!$Q$29:$Q$107662, 'VISSIM Link Segment Outputs'!$A$29:$A$107662, "AVG",'VISSIM Link Segment Outputs'!$D$29:$D$107662, H90),"")</f>
        <v>0</v>
      </c>
      <c r="AR90" s="781" t="str">
        <f>IFERROR(AVERAGEIFS('VISSIM Link Segment Outputs'!$R$29:$R$107662, 'VISSIM Link Segment Outputs'!$A$29:$A$107662, "AVG",'VISSIM Link Segment Outputs'!$D$29:$D$107662, D90),"")</f>
        <v/>
      </c>
    </row>
    <row r="91" spans="1:44" s="611" customFormat="1" x14ac:dyDescent="0.25">
      <c r="A91" s="615" t="str">
        <f t="shared" si="11"/>
        <v>H</v>
      </c>
      <c r="B91" s="194">
        <f>'Input - Freeways'!$B89</f>
        <v>85</v>
      </c>
      <c r="C91" s="194">
        <f>INDEX('Input - Freeways'!$B$4:$AI$106,MATCH($B91,'Input - Freeways'!$B$4:$B$106,0),MATCH(C$6,'Input - Freeways'!$B$4:$AI$4,0))</f>
        <v>0</v>
      </c>
      <c r="D91" s="194" t="str">
        <f t="shared" si="6"/>
        <v>0</v>
      </c>
      <c r="E91" s="194" t="str">
        <f t="shared" si="6"/>
        <v/>
      </c>
      <c r="F91" s="194" t="str">
        <f t="shared" si="6"/>
        <v/>
      </c>
      <c r="G91" s="194" t="str">
        <f t="shared" si="6"/>
        <v/>
      </c>
      <c r="H91" s="194" t="str">
        <f t="shared" si="6"/>
        <v/>
      </c>
      <c r="J91" s="774">
        <f>'Input - Freeways'!$C89</f>
        <v>0</v>
      </c>
      <c r="K91" s="468">
        <f>'Input - Freeways'!$D89</f>
        <v>0</v>
      </c>
      <c r="L91" s="318">
        <f>'Input - Freeways'!$E89</f>
        <v>0</v>
      </c>
      <c r="M91" s="776" t="str">
        <f>'Input - Freeways'!$F89</f>
        <v/>
      </c>
      <c r="N91" s="450" t="str" cm="1">
        <f t="array" ref="N91">_xlfn.SWITCH(fwy_moe_type,"DCM",AVERAGEIFS('VISSIM DCP Outputs'!$D$25:$D$433, 'VISSIM DCP Outputs'!$B$25:$B$433, $E$3,'VISSIM DCP Outputs'!$C$25:$C$433,$C91),"Link Eval","--")</f>
        <v>--</v>
      </c>
      <c r="O91" s="315" t="str" cm="1">
        <f t="array" ref="O91">_xlfn.SWITCH(fwy_moe_type,"DCM",AVERAGEIFS('VISSIM DCP Outputs'!$G$25:$G$433, 'VISSIM DCP Outputs'!$B$25:$B$433, $E$3,'VISSIM DCP Outputs'!$C$25:$C$433,$C91),"Link Eval","--")</f>
        <v>--</v>
      </c>
      <c r="P91" s="780" t="str">
        <f t="shared" si="8"/>
        <v>--</v>
      </c>
      <c r="Q91" s="315" t="str">
        <f t="shared" si="9"/>
        <v>--</v>
      </c>
      <c r="R91" s="437" t="str">
        <f t="shared" si="10"/>
        <v>--</v>
      </c>
      <c r="T91" s="745" t="str">
        <f>IFERROR(AVERAGEIFS('VISSIM Link Segment Outputs'!$M$29:$M$107662, 'VISSIM Link Segment Outputs'!$A$29:$A$107662, "AVG",'VISSIM Link Segment Outputs'!$D$29:$D$107662, D91),"")</f>
        <v/>
      </c>
      <c r="U91" s="745" t="str">
        <f>IFERROR(AVERAGEIFS('VISSIM Link Segment Outputs'!$M$29:$M$107662, 'VISSIM Link Segment Outputs'!$A$29:$A$107662, "AVG",'VISSIM Link Segment Outputs'!$D$29:$D$107662, E91),"")</f>
        <v/>
      </c>
      <c r="V91" s="745" t="str">
        <f>IFERROR(AVERAGEIFS('VISSIM Link Segment Outputs'!$M$29:$M$107662, 'VISSIM Link Segment Outputs'!$A$29:$A$107662, "AVG",'VISSIM Link Segment Outputs'!$D$29:$D$107662, F91),"")</f>
        <v/>
      </c>
      <c r="W91" s="745" t="str">
        <f>IFERROR(AVERAGEIFS('VISSIM Link Segment Outputs'!$M$29:$M$107662, 'VISSIM Link Segment Outputs'!$A$29:$A$107662, "AVG",'VISSIM Link Segment Outputs'!$D$29:$D$107662, G91),"")</f>
        <v/>
      </c>
      <c r="X91" s="745" t="str">
        <f>IFERROR(AVERAGEIFS('VISSIM Link Segment Outputs'!$M$29:$M$107662, 'VISSIM Link Segment Outputs'!$A$29:$A$107662, "AVG",'VISSIM Link Segment Outputs'!$D$29:$D$107662, H91),"")</f>
        <v/>
      </c>
      <c r="Y91" s="509"/>
      <c r="Z91" s="508" t="str">
        <f>IFERROR(AVERAGEIFS('VISSIM Link Segment Outputs'!$I$29:$I$107662, 'VISSIM Link Segment Outputs'!$A$29:$A$107662, "AVG",'VISSIM Link Segment Outputs'!$D$29:$D$107662, D91),"")</f>
        <v/>
      </c>
      <c r="AA91" s="508" t="str">
        <f>IFERROR(AVERAGEIFS('VISSIM Link Segment Outputs'!$I$29:$I$107662, 'VISSIM Link Segment Outputs'!$A$29:$A$107662, "AVG",'VISSIM Link Segment Outputs'!$D$29:$D$107662, E91),"")</f>
        <v/>
      </c>
      <c r="AB91" s="508" t="str">
        <f>IFERROR(AVERAGEIFS('VISSIM Link Segment Outputs'!$I$29:$I$107662, 'VISSIM Link Segment Outputs'!$A$29:$A$107662, "AVG",'VISSIM Link Segment Outputs'!$D$29:$D$107662, F91),"")</f>
        <v/>
      </c>
      <c r="AC91" s="508" t="str">
        <f>IFERROR(AVERAGEIFS('VISSIM Link Segment Outputs'!$I$29:$I$107662, 'VISSIM Link Segment Outputs'!$A$29:$A$107662, "AVG",'VISSIM Link Segment Outputs'!$D$29:$D$107662, G91),"")</f>
        <v/>
      </c>
      <c r="AD91" s="508" t="str">
        <f>IFERROR(AVERAGEIFS('VISSIM Link Segment Outputs'!$I$29:$I$107662, 'VISSIM Link Segment Outputs'!$A$29:$A$107662, "AVG",'VISSIM Link Segment Outputs'!$D$29:$D$107662, H91),"")</f>
        <v/>
      </c>
      <c r="AE91" s="509"/>
      <c r="AF91" s="508" t="str">
        <f>IFERROR(AVERAGEIFS('VISSIM Link Segment Outputs'!$E$29:$E$107662, 'VISSIM Link Segment Outputs'!$A$29:$A$107662, "AVG",'VISSIM Link Segment Outputs'!$D$29:$D$107662, D91),"")</f>
        <v/>
      </c>
      <c r="AG91" s="508" t="str">
        <f>IFERROR(AVERAGEIFS('VISSIM Link Segment Outputs'!$E$29:$E$107662, 'VISSIM Link Segment Outputs'!$A$29:$A$107662, "AVG",'VISSIM Link Segment Outputs'!$D$29:$D$107662, E91),"")</f>
        <v/>
      </c>
      <c r="AH91" s="508" t="str">
        <f>IFERROR(AVERAGEIFS('VISSIM Link Segment Outputs'!$E$29:$E$107662, 'VISSIM Link Segment Outputs'!$A$29:$A$107662, "AVG",'VISSIM Link Segment Outputs'!$D$29:$D$107662, F91),"")</f>
        <v/>
      </c>
      <c r="AI91" s="508" t="str">
        <f>IFERROR(AVERAGEIFS('VISSIM Link Segment Outputs'!$E$29:$E$107662, 'VISSIM Link Segment Outputs'!$A$29:$A$107662, "AVG",'VISSIM Link Segment Outputs'!$D$29:$D$107662, G91),"")</f>
        <v/>
      </c>
      <c r="AJ91" s="508" t="str">
        <f>IFERROR(AVERAGEIFS('VISSIM Link Segment Outputs'!$E$29:$E$107662, 'VISSIM Link Segment Outputs'!$A$29:$A$107662, "AVG",'VISSIM Link Segment Outputs'!$D$29:$D$107662, H91),"")</f>
        <v/>
      </c>
      <c r="AL91" s="745">
        <f>IFERROR(SUMIFS('VISSIM Link Segment Outputs'!$Q$29:$Q$107662, 'VISSIM Link Segment Outputs'!$A$29:$A$107662, "AVG",'VISSIM Link Segment Outputs'!$D$29:$D$107662, D91),"")</f>
        <v>0</v>
      </c>
      <c r="AM91" s="745">
        <f>IFERROR(SUMIFS('VISSIM Link Segment Outputs'!$Q$29:$Q$107662, 'VISSIM Link Segment Outputs'!$A$29:$A$107662, "AVG",'VISSIM Link Segment Outputs'!$D$29:$D$107662, E91),"")</f>
        <v>0</v>
      </c>
      <c r="AN91" s="745">
        <f>IFERROR(SUMIFS('VISSIM Link Segment Outputs'!$Q$29:$Q$107662, 'VISSIM Link Segment Outputs'!$A$29:$A$107662, "AVG",'VISSIM Link Segment Outputs'!$D$29:$D$107662, F91),"")</f>
        <v>0</v>
      </c>
      <c r="AO91" s="745">
        <f>IFERROR(SUMIFS('VISSIM Link Segment Outputs'!$Q$29:$Q$107662, 'VISSIM Link Segment Outputs'!$A$29:$A$107662, "AVG",'VISSIM Link Segment Outputs'!$D$29:$D$107662, G91),"")</f>
        <v>0</v>
      </c>
      <c r="AP91" s="745">
        <f>IFERROR(SUMIFS('VISSIM Link Segment Outputs'!$Q$29:$Q$107662, 'VISSIM Link Segment Outputs'!$A$29:$A$107662, "AVG",'VISSIM Link Segment Outputs'!$D$29:$D$107662, H91),"")</f>
        <v>0</v>
      </c>
      <c r="AR91" s="781" t="str">
        <f>IFERROR(AVERAGEIFS('VISSIM Link Segment Outputs'!$R$29:$R$107662, 'VISSIM Link Segment Outputs'!$A$29:$A$107662, "AVG",'VISSIM Link Segment Outputs'!$D$29:$D$107662, D91),"")</f>
        <v/>
      </c>
    </row>
    <row r="92" spans="1:44" s="611" customFormat="1" x14ac:dyDescent="0.25">
      <c r="A92" s="615" t="str">
        <f t="shared" si="11"/>
        <v>H</v>
      </c>
      <c r="B92" s="194">
        <f>'Input - Freeways'!$B90</f>
        <v>86</v>
      </c>
      <c r="C92" s="194">
        <f>INDEX('Input - Freeways'!$B$4:$AI$106,MATCH($B92,'Input - Freeways'!$B$4:$B$106,0),MATCH(C$6,'Input - Freeways'!$B$4:$AI$4,0))</f>
        <v>0</v>
      </c>
      <c r="D92" s="194" t="str">
        <f t="shared" si="6"/>
        <v>0</v>
      </c>
      <c r="E92" s="194" t="str">
        <f t="shared" si="6"/>
        <v/>
      </c>
      <c r="F92" s="194" t="str">
        <f t="shared" si="6"/>
        <v/>
      </c>
      <c r="G92" s="194" t="str">
        <f t="shared" si="6"/>
        <v/>
      </c>
      <c r="H92" s="194" t="str">
        <f t="shared" si="6"/>
        <v/>
      </c>
      <c r="J92" s="774">
        <f>'Input - Freeways'!$C90</f>
        <v>0</v>
      </c>
      <c r="K92" s="468">
        <f>'Input - Freeways'!$D90</f>
        <v>0</v>
      </c>
      <c r="L92" s="318">
        <f>'Input - Freeways'!$E90</f>
        <v>0</v>
      </c>
      <c r="M92" s="776" t="str">
        <f>'Input - Freeways'!$F90</f>
        <v/>
      </c>
      <c r="N92" s="450" t="str" cm="1">
        <f t="array" ref="N92">_xlfn.SWITCH(fwy_moe_type,"DCM",AVERAGEIFS('VISSIM DCP Outputs'!$D$25:$D$433, 'VISSIM DCP Outputs'!$B$25:$B$433, $E$3,'VISSIM DCP Outputs'!$C$25:$C$433,$C92),"Link Eval","--")</f>
        <v>--</v>
      </c>
      <c r="O92" s="315" t="str" cm="1">
        <f t="array" ref="O92">_xlfn.SWITCH(fwy_moe_type,"DCM",AVERAGEIFS('VISSIM DCP Outputs'!$G$25:$G$433, 'VISSIM DCP Outputs'!$B$25:$B$433, $E$3,'VISSIM DCP Outputs'!$C$25:$C$433,$C92),"Link Eval","--")</f>
        <v>--</v>
      </c>
      <c r="P92" s="780" t="str">
        <f t="shared" si="8"/>
        <v>--</v>
      </c>
      <c r="Q92" s="315" t="str">
        <f t="shared" si="9"/>
        <v>--</v>
      </c>
      <c r="R92" s="437" t="str">
        <f t="shared" si="10"/>
        <v>--</v>
      </c>
      <c r="T92" s="745" t="str">
        <f>IFERROR(AVERAGEIFS('VISSIM Link Segment Outputs'!$M$29:$M$107662, 'VISSIM Link Segment Outputs'!$A$29:$A$107662, "AVG",'VISSIM Link Segment Outputs'!$D$29:$D$107662, D92),"")</f>
        <v/>
      </c>
      <c r="U92" s="745" t="str">
        <f>IFERROR(AVERAGEIFS('VISSIM Link Segment Outputs'!$M$29:$M$107662, 'VISSIM Link Segment Outputs'!$A$29:$A$107662, "AVG",'VISSIM Link Segment Outputs'!$D$29:$D$107662, E92),"")</f>
        <v/>
      </c>
      <c r="V92" s="745" t="str">
        <f>IFERROR(AVERAGEIFS('VISSIM Link Segment Outputs'!$M$29:$M$107662, 'VISSIM Link Segment Outputs'!$A$29:$A$107662, "AVG",'VISSIM Link Segment Outputs'!$D$29:$D$107662, F92),"")</f>
        <v/>
      </c>
      <c r="W92" s="745" t="str">
        <f>IFERROR(AVERAGEIFS('VISSIM Link Segment Outputs'!$M$29:$M$107662, 'VISSIM Link Segment Outputs'!$A$29:$A$107662, "AVG",'VISSIM Link Segment Outputs'!$D$29:$D$107662, G92),"")</f>
        <v/>
      </c>
      <c r="X92" s="745" t="str">
        <f>IFERROR(AVERAGEIFS('VISSIM Link Segment Outputs'!$M$29:$M$107662, 'VISSIM Link Segment Outputs'!$A$29:$A$107662, "AVG",'VISSIM Link Segment Outputs'!$D$29:$D$107662, H92),"")</f>
        <v/>
      </c>
      <c r="Y92" s="509"/>
      <c r="Z92" s="508" t="str">
        <f>IFERROR(AVERAGEIFS('VISSIM Link Segment Outputs'!$I$29:$I$107662, 'VISSIM Link Segment Outputs'!$A$29:$A$107662, "AVG",'VISSIM Link Segment Outputs'!$D$29:$D$107662, D92),"")</f>
        <v/>
      </c>
      <c r="AA92" s="508" t="str">
        <f>IFERROR(AVERAGEIFS('VISSIM Link Segment Outputs'!$I$29:$I$107662, 'VISSIM Link Segment Outputs'!$A$29:$A$107662, "AVG",'VISSIM Link Segment Outputs'!$D$29:$D$107662, E92),"")</f>
        <v/>
      </c>
      <c r="AB92" s="508" t="str">
        <f>IFERROR(AVERAGEIFS('VISSIM Link Segment Outputs'!$I$29:$I$107662, 'VISSIM Link Segment Outputs'!$A$29:$A$107662, "AVG",'VISSIM Link Segment Outputs'!$D$29:$D$107662, F92),"")</f>
        <v/>
      </c>
      <c r="AC92" s="508" t="str">
        <f>IFERROR(AVERAGEIFS('VISSIM Link Segment Outputs'!$I$29:$I$107662, 'VISSIM Link Segment Outputs'!$A$29:$A$107662, "AVG",'VISSIM Link Segment Outputs'!$D$29:$D$107662, G92),"")</f>
        <v/>
      </c>
      <c r="AD92" s="508" t="str">
        <f>IFERROR(AVERAGEIFS('VISSIM Link Segment Outputs'!$I$29:$I$107662, 'VISSIM Link Segment Outputs'!$A$29:$A$107662, "AVG",'VISSIM Link Segment Outputs'!$D$29:$D$107662, H92),"")</f>
        <v/>
      </c>
      <c r="AE92" s="509"/>
      <c r="AF92" s="508" t="str">
        <f>IFERROR(AVERAGEIFS('VISSIM Link Segment Outputs'!$E$29:$E$107662, 'VISSIM Link Segment Outputs'!$A$29:$A$107662, "AVG",'VISSIM Link Segment Outputs'!$D$29:$D$107662, D92),"")</f>
        <v/>
      </c>
      <c r="AG92" s="508" t="str">
        <f>IFERROR(AVERAGEIFS('VISSIM Link Segment Outputs'!$E$29:$E$107662, 'VISSIM Link Segment Outputs'!$A$29:$A$107662, "AVG",'VISSIM Link Segment Outputs'!$D$29:$D$107662, E92),"")</f>
        <v/>
      </c>
      <c r="AH92" s="508" t="str">
        <f>IFERROR(AVERAGEIFS('VISSIM Link Segment Outputs'!$E$29:$E$107662, 'VISSIM Link Segment Outputs'!$A$29:$A$107662, "AVG",'VISSIM Link Segment Outputs'!$D$29:$D$107662, F92),"")</f>
        <v/>
      </c>
      <c r="AI92" s="508" t="str">
        <f>IFERROR(AVERAGEIFS('VISSIM Link Segment Outputs'!$E$29:$E$107662, 'VISSIM Link Segment Outputs'!$A$29:$A$107662, "AVG",'VISSIM Link Segment Outputs'!$D$29:$D$107662, G92),"")</f>
        <v/>
      </c>
      <c r="AJ92" s="508" t="str">
        <f>IFERROR(AVERAGEIFS('VISSIM Link Segment Outputs'!$E$29:$E$107662, 'VISSIM Link Segment Outputs'!$A$29:$A$107662, "AVG",'VISSIM Link Segment Outputs'!$D$29:$D$107662, H92),"")</f>
        <v/>
      </c>
      <c r="AL92" s="745">
        <f>IFERROR(SUMIFS('VISSIM Link Segment Outputs'!$Q$29:$Q$107662, 'VISSIM Link Segment Outputs'!$A$29:$A$107662, "AVG",'VISSIM Link Segment Outputs'!$D$29:$D$107662, D92),"")</f>
        <v>0</v>
      </c>
      <c r="AM92" s="745">
        <f>IFERROR(SUMIFS('VISSIM Link Segment Outputs'!$Q$29:$Q$107662, 'VISSIM Link Segment Outputs'!$A$29:$A$107662, "AVG",'VISSIM Link Segment Outputs'!$D$29:$D$107662, E92),"")</f>
        <v>0</v>
      </c>
      <c r="AN92" s="745">
        <f>IFERROR(SUMIFS('VISSIM Link Segment Outputs'!$Q$29:$Q$107662, 'VISSIM Link Segment Outputs'!$A$29:$A$107662, "AVG",'VISSIM Link Segment Outputs'!$D$29:$D$107662, F92),"")</f>
        <v>0</v>
      </c>
      <c r="AO92" s="745">
        <f>IFERROR(SUMIFS('VISSIM Link Segment Outputs'!$Q$29:$Q$107662, 'VISSIM Link Segment Outputs'!$A$29:$A$107662, "AVG",'VISSIM Link Segment Outputs'!$D$29:$D$107662, G92),"")</f>
        <v>0</v>
      </c>
      <c r="AP92" s="745">
        <f>IFERROR(SUMIFS('VISSIM Link Segment Outputs'!$Q$29:$Q$107662, 'VISSIM Link Segment Outputs'!$A$29:$A$107662, "AVG",'VISSIM Link Segment Outputs'!$D$29:$D$107662, H92),"")</f>
        <v>0</v>
      </c>
      <c r="AR92" s="781" t="str">
        <f>IFERROR(AVERAGEIFS('VISSIM Link Segment Outputs'!$R$29:$R$107662, 'VISSIM Link Segment Outputs'!$A$29:$A$107662, "AVG",'VISSIM Link Segment Outputs'!$D$29:$D$107662, D92),"")</f>
        <v/>
      </c>
    </row>
    <row r="93" spans="1:44" s="611" customFormat="1" x14ac:dyDescent="0.25">
      <c r="A93" s="615" t="str">
        <f t="shared" si="11"/>
        <v>H</v>
      </c>
      <c r="B93" s="194">
        <f>'Input - Freeways'!$B91</f>
        <v>87</v>
      </c>
      <c r="C93" s="194">
        <f>INDEX('Input - Freeways'!$B$4:$AI$106,MATCH($B93,'Input - Freeways'!$B$4:$B$106,0),MATCH(C$6,'Input - Freeways'!$B$4:$AI$4,0))</f>
        <v>0</v>
      </c>
      <c r="D93" s="194" t="str">
        <f t="shared" si="6"/>
        <v>0</v>
      </c>
      <c r="E93" s="194" t="str">
        <f t="shared" si="6"/>
        <v/>
      </c>
      <c r="F93" s="194" t="str">
        <f t="shared" si="6"/>
        <v/>
      </c>
      <c r="G93" s="194" t="str">
        <f t="shared" si="6"/>
        <v/>
      </c>
      <c r="H93" s="194" t="str">
        <f t="shared" si="6"/>
        <v/>
      </c>
      <c r="J93" s="774">
        <f>'Input - Freeways'!$C91</f>
        <v>0</v>
      </c>
      <c r="K93" s="468">
        <f>'Input - Freeways'!$D91</f>
        <v>0</v>
      </c>
      <c r="L93" s="318">
        <f>'Input - Freeways'!$E91</f>
        <v>0</v>
      </c>
      <c r="M93" s="776" t="str">
        <f>'Input - Freeways'!$F91</f>
        <v/>
      </c>
      <c r="N93" s="450" t="str" cm="1">
        <f t="array" ref="N93">_xlfn.SWITCH(fwy_moe_type,"DCM",AVERAGEIFS('VISSIM DCP Outputs'!$D$25:$D$433, 'VISSIM DCP Outputs'!$B$25:$B$433, $E$3,'VISSIM DCP Outputs'!$C$25:$C$433,$C93),"Link Eval","--")</f>
        <v>--</v>
      </c>
      <c r="O93" s="315" t="str" cm="1">
        <f t="array" ref="O93">_xlfn.SWITCH(fwy_moe_type,"DCM",AVERAGEIFS('VISSIM DCP Outputs'!$G$25:$G$433, 'VISSIM DCP Outputs'!$B$25:$B$433, $E$3,'VISSIM DCP Outputs'!$C$25:$C$433,$C93),"Link Eval","--")</f>
        <v>--</v>
      </c>
      <c r="P93" s="780" t="str">
        <f t="shared" si="8"/>
        <v>--</v>
      </c>
      <c r="Q93" s="315" t="str">
        <f t="shared" si="9"/>
        <v>--</v>
      </c>
      <c r="R93" s="437" t="str">
        <f t="shared" si="10"/>
        <v>--</v>
      </c>
      <c r="T93" s="745" t="str">
        <f>IFERROR(AVERAGEIFS('VISSIM Link Segment Outputs'!$M$29:$M$107662, 'VISSIM Link Segment Outputs'!$A$29:$A$107662, "AVG",'VISSIM Link Segment Outputs'!$D$29:$D$107662, D93),"")</f>
        <v/>
      </c>
      <c r="U93" s="745" t="str">
        <f>IFERROR(AVERAGEIFS('VISSIM Link Segment Outputs'!$M$29:$M$107662, 'VISSIM Link Segment Outputs'!$A$29:$A$107662, "AVG",'VISSIM Link Segment Outputs'!$D$29:$D$107662, E93),"")</f>
        <v/>
      </c>
      <c r="V93" s="745" t="str">
        <f>IFERROR(AVERAGEIFS('VISSIM Link Segment Outputs'!$M$29:$M$107662, 'VISSIM Link Segment Outputs'!$A$29:$A$107662, "AVG",'VISSIM Link Segment Outputs'!$D$29:$D$107662, F93),"")</f>
        <v/>
      </c>
      <c r="W93" s="745" t="str">
        <f>IFERROR(AVERAGEIFS('VISSIM Link Segment Outputs'!$M$29:$M$107662, 'VISSIM Link Segment Outputs'!$A$29:$A$107662, "AVG",'VISSIM Link Segment Outputs'!$D$29:$D$107662, G93),"")</f>
        <v/>
      </c>
      <c r="X93" s="745" t="str">
        <f>IFERROR(AVERAGEIFS('VISSIM Link Segment Outputs'!$M$29:$M$107662, 'VISSIM Link Segment Outputs'!$A$29:$A$107662, "AVG",'VISSIM Link Segment Outputs'!$D$29:$D$107662, H93),"")</f>
        <v/>
      </c>
      <c r="Y93" s="509"/>
      <c r="Z93" s="508" t="str">
        <f>IFERROR(AVERAGEIFS('VISSIM Link Segment Outputs'!$I$29:$I$107662, 'VISSIM Link Segment Outputs'!$A$29:$A$107662, "AVG",'VISSIM Link Segment Outputs'!$D$29:$D$107662, D93),"")</f>
        <v/>
      </c>
      <c r="AA93" s="508" t="str">
        <f>IFERROR(AVERAGEIFS('VISSIM Link Segment Outputs'!$I$29:$I$107662, 'VISSIM Link Segment Outputs'!$A$29:$A$107662, "AVG",'VISSIM Link Segment Outputs'!$D$29:$D$107662, E93),"")</f>
        <v/>
      </c>
      <c r="AB93" s="508" t="str">
        <f>IFERROR(AVERAGEIFS('VISSIM Link Segment Outputs'!$I$29:$I$107662, 'VISSIM Link Segment Outputs'!$A$29:$A$107662, "AVG",'VISSIM Link Segment Outputs'!$D$29:$D$107662, F93),"")</f>
        <v/>
      </c>
      <c r="AC93" s="508" t="str">
        <f>IFERROR(AVERAGEIFS('VISSIM Link Segment Outputs'!$I$29:$I$107662, 'VISSIM Link Segment Outputs'!$A$29:$A$107662, "AVG",'VISSIM Link Segment Outputs'!$D$29:$D$107662, G93),"")</f>
        <v/>
      </c>
      <c r="AD93" s="508" t="str">
        <f>IFERROR(AVERAGEIFS('VISSIM Link Segment Outputs'!$I$29:$I$107662, 'VISSIM Link Segment Outputs'!$A$29:$A$107662, "AVG",'VISSIM Link Segment Outputs'!$D$29:$D$107662, H93),"")</f>
        <v/>
      </c>
      <c r="AE93" s="509"/>
      <c r="AF93" s="508" t="str">
        <f>IFERROR(AVERAGEIFS('VISSIM Link Segment Outputs'!$E$29:$E$107662, 'VISSIM Link Segment Outputs'!$A$29:$A$107662, "AVG",'VISSIM Link Segment Outputs'!$D$29:$D$107662, D93),"")</f>
        <v/>
      </c>
      <c r="AG93" s="508" t="str">
        <f>IFERROR(AVERAGEIFS('VISSIM Link Segment Outputs'!$E$29:$E$107662, 'VISSIM Link Segment Outputs'!$A$29:$A$107662, "AVG",'VISSIM Link Segment Outputs'!$D$29:$D$107662, E93),"")</f>
        <v/>
      </c>
      <c r="AH93" s="508" t="str">
        <f>IFERROR(AVERAGEIFS('VISSIM Link Segment Outputs'!$E$29:$E$107662, 'VISSIM Link Segment Outputs'!$A$29:$A$107662, "AVG",'VISSIM Link Segment Outputs'!$D$29:$D$107662, F93),"")</f>
        <v/>
      </c>
      <c r="AI93" s="508" t="str">
        <f>IFERROR(AVERAGEIFS('VISSIM Link Segment Outputs'!$E$29:$E$107662, 'VISSIM Link Segment Outputs'!$A$29:$A$107662, "AVG",'VISSIM Link Segment Outputs'!$D$29:$D$107662, G93),"")</f>
        <v/>
      </c>
      <c r="AJ93" s="508" t="str">
        <f>IFERROR(AVERAGEIFS('VISSIM Link Segment Outputs'!$E$29:$E$107662, 'VISSIM Link Segment Outputs'!$A$29:$A$107662, "AVG",'VISSIM Link Segment Outputs'!$D$29:$D$107662, H93),"")</f>
        <v/>
      </c>
      <c r="AL93" s="745">
        <f>IFERROR(SUMIFS('VISSIM Link Segment Outputs'!$Q$29:$Q$107662, 'VISSIM Link Segment Outputs'!$A$29:$A$107662, "AVG",'VISSIM Link Segment Outputs'!$D$29:$D$107662, D93),"")</f>
        <v>0</v>
      </c>
      <c r="AM93" s="745">
        <f>IFERROR(SUMIFS('VISSIM Link Segment Outputs'!$Q$29:$Q$107662, 'VISSIM Link Segment Outputs'!$A$29:$A$107662, "AVG",'VISSIM Link Segment Outputs'!$D$29:$D$107662, E93),"")</f>
        <v>0</v>
      </c>
      <c r="AN93" s="745">
        <f>IFERROR(SUMIFS('VISSIM Link Segment Outputs'!$Q$29:$Q$107662, 'VISSIM Link Segment Outputs'!$A$29:$A$107662, "AVG",'VISSIM Link Segment Outputs'!$D$29:$D$107662, F93),"")</f>
        <v>0</v>
      </c>
      <c r="AO93" s="745">
        <f>IFERROR(SUMIFS('VISSIM Link Segment Outputs'!$Q$29:$Q$107662, 'VISSIM Link Segment Outputs'!$A$29:$A$107662, "AVG",'VISSIM Link Segment Outputs'!$D$29:$D$107662, G93),"")</f>
        <v>0</v>
      </c>
      <c r="AP93" s="745">
        <f>IFERROR(SUMIFS('VISSIM Link Segment Outputs'!$Q$29:$Q$107662, 'VISSIM Link Segment Outputs'!$A$29:$A$107662, "AVG",'VISSIM Link Segment Outputs'!$D$29:$D$107662, H93),"")</f>
        <v>0</v>
      </c>
      <c r="AR93" s="781" t="str">
        <f>IFERROR(AVERAGEIFS('VISSIM Link Segment Outputs'!$R$29:$R$107662, 'VISSIM Link Segment Outputs'!$A$29:$A$107662, "AVG",'VISSIM Link Segment Outputs'!$D$29:$D$107662, D93),"")</f>
        <v/>
      </c>
    </row>
    <row r="94" spans="1:44" s="611" customFormat="1" x14ac:dyDescent="0.25">
      <c r="A94" s="615" t="str">
        <f t="shared" si="11"/>
        <v>H</v>
      </c>
      <c r="B94" s="194">
        <f>'Input - Freeways'!$B92</f>
        <v>88</v>
      </c>
      <c r="C94" s="194">
        <f>INDEX('Input - Freeways'!$B$4:$AI$106,MATCH($B94,'Input - Freeways'!$B$4:$B$106,0),MATCH(C$6,'Input - Freeways'!$B$4:$AI$4,0))</f>
        <v>0</v>
      </c>
      <c r="D94" s="194" t="str">
        <f t="shared" si="6"/>
        <v>0</v>
      </c>
      <c r="E94" s="194" t="str">
        <f t="shared" si="6"/>
        <v/>
      </c>
      <c r="F94" s="194" t="str">
        <f t="shared" si="6"/>
        <v/>
      </c>
      <c r="G94" s="194" t="str">
        <f t="shared" si="6"/>
        <v/>
      </c>
      <c r="H94" s="194" t="str">
        <f t="shared" si="6"/>
        <v/>
      </c>
      <c r="J94" s="774">
        <f>'Input - Freeways'!$C92</f>
        <v>0</v>
      </c>
      <c r="K94" s="468">
        <f>'Input - Freeways'!$D92</f>
        <v>0</v>
      </c>
      <c r="L94" s="318">
        <f>'Input - Freeways'!$E92</f>
        <v>0</v>
      </c>
      <c r="M94" s="776" t="str">
        <f>'Input - Freeways'!$F92</f>
        <v/>
      </c>
      <c r="N94" s="450" t="str" cm="1">
        <f t="array" ref="N94">_xlfn.SWITCH(fwy_moe_type,"DCM",AVERAGEIFS('VISSIM DCP Outputs'!$D$25:$D$433, 'VISSIM DCP Outputs'!$B$25:$B$433, $E$3,'VISSIM DCP Outputs'!$C$25:$C$433,$C94),"Link Eval","--")</f>
        <v>--</v>
      </c>
      <c r="O94" s="315" t="str" cm="1">
        <f t="array" ref="O94">_xlfn.SWITCH(fwy_moe_type,"DCM",AVERAGEIFS('VISSIM DCP Outputs'!$G$25:$G$433, 'VISSIM DCP Outputs'!$B$25:$B$433, $E$3,'VISSIM DCP Outputs'!$C$25:$C$433,$C94),"Link Eval","--")</f>
        <v>--</v>
      </c>
      <c r="P94" s="780" t="str">
        <f t="shared" si="8"/>
        <v>--</v>
      </c>
      <c r="Q94" s="315" t="str">
        <f t="shared" si="9"/>
        <v>--</v>
      </c>
      <c r="R94" s="437" t="str">
        <f t="shared" si="10"/>
        <v>--</v>
      </c>
      <c r="T94" s="745" t="str">
        <f>IFERROR(AVERAGEIFS('VISSIM Link Segment Outputs'!$M$29:$M$107662, 'VISSIM Link Segment Outputs'!$A$29:$A$107662, "AVG",'VISSIM Link Segment Outputs'!$D$29:$D$107662, D94),"")</f>
        <v/>
      </c>
      <c r="U94" s="745" t="str">
        <f>IFERROR(AVERAGEIFS('VISSIM Link Segment Outputs'!$M$29:$M$107662, 'VISSIM Link Segment Outputs'!$A$29:$A$107662, "AVG",'VISSIM Link Segment Outputs'!$D$29:$D$107662, E94),"")</f>
        <v/>
      </c>
      <c r="V94" s="745" t="str">
        <f>IFERROR(AVERAGEIFS('VISSIM Link Segment Outputs'!$M$29:$M$107662, 'VISSIM Link Segment Outputs'!$A$29:$A$107662, "AVG",'VISSIM Link Segment Outputs'!$D$29:$D$107662, F94),"")</f>
        <v/>
      </c>
      <c r="W94" s="745" t="str">
        <f>IFERROR(AVERAGEIFS('VISSIM Link Segment Outputs'!$M$29:$M$107662, 'VISSIM Link Segment Outputs'!$A$29:$A$107662, "AVG",'VISSIM Link Segment Outputs'!$D$29:$D$107662, G94),"")</f>
        <v/>
      </c>
      <c r="X94" s="745" t="str">
        <f>IFERROR(AVERAGEIFS('VISSIM Link Segment Outputs'!$M$29:$M$107662, 'VISSIM Link Segment Outputs'!$A$29:$A$107662, "AVG",'VISSIM Link Segment Outputs'!$D$29:$D$107662, H94),"")</f>
        <v/>
      </c>
      <c r="Y94" s="509"/>
      <c r="Z94" s="508" t="str">
        <f>IFERROR(AVERAGEIFS('VISSIM Link Segment Outputs'!$I$29:$I$107662, 'VISSIM Link Segment Outputs'!$A$29:$A$107662, "AVG",'VISSIM Link Segment Outputs'!$D$29:$D$107662, D94),"")</f>
        <v/>
      </c>
      <c r="AA94" s="508" t="str">
        <f>IFERROR(AVERAGEIFS('VISSIM Link Segment Outputs'!$I$29:$I$107662, 'VISSIM Link Segment Outputs'!$A$29:$A$107662, "AVG",'VISSIM Link Segment Outputs'!$D$29:$D$107662, E94),"")</f>
        <v/>
      </c>
      <c r="AB94" s="508" t="str">
        <f>IFERROR(AVERAGEIFS('VISSIM Link Segment Outputs'!$I$29:$I$107662, 'VISSIM Link Segment Outputs'!$A$29:$A$107662, "AVG",'VISSIM Link Segment Outputs'!$D$29:$D$107662, F94),"")</f>
        <v/>
      </c>
      <c r="AC94" s="508" t="str">
        <f>IFERROR(AVERAGEIFS('VISSIM Link Segment Outputs'!$I$29:$I$107662, 'VISSIM Link Segment Outputs'!$A$29:$A$107662, "AVG",'VISSIM Link Segment Outputs'!$D$29:$D$107662, G94),"")</f>
        <v/>
      </c>
      <c r="AD94" s="508" t="str">
        <f>IFERROR(AVERAGEIFS('VISSIM Link Segment Outputs'!$I$29:$I$107662, 'VISSIM Link Segment Outputs'!$A$29:$A$107662, "AVG",'VISSIM Link Segment Outputs'!$D$29:$D$107662, H94),"")</f>
        <v/>
      </c>
      <c r="AE94" s="509"/>
      <c r="AF94" s="508" t="str">
        <f>IFERROR(AVERAGEIFS('VISSIM Link Segment Outputs'!$E$29:$E$107662, 'VISSIM Link Segment Outputs'!$A$29:$A$107662, "AVG",'VISSIM Link Segment Outputs'!$D$29:$D$107662, D94),"")</f>
        <v/>
      </c>
      <c r="AG94" s="508" t="str">
        <f>IFERROR(AVERAGEIFS('VISSIM Link Segment Outputs'!$E$29:$E$107662, 'VISSIM Link Segment Outputs'!$A$29:$A$107662, "AVG",'VISSIM Link Segment Outputs'!$D$29:$D$107662, E94),"")</f>
        <v/>
      </c>
      <c r="AH94" s="508" t="str">
        <f>IFERROR(AVERAGEIFS('VISSIM Link Segment Outputs'!$E$29:$E$107662, 'VISSIM Link Segment Outputs'!$A$29:$A$107662, "AVG",'VISSIM Link Segment Outputs'!$D$29:$D$107662, F94),"")</f>
        <v/>
      </c>
      <c r="AI94" s="508" t="str">
        <f>IFERROR(AVERAGEIFS('VISSIM Link Segment Outputs'!$E$29:$E$107662, 'VISSIM Link Segment Outputs'!$A$29:$A$107662, "AVG",'VISSIM Link Segment Outputs'!$D$29:$D$107662, G94),"")</f>
        <v/>
      </c>
      <c r="AJ94" s="508" t="str">
        <f>IFERROR(AVERAGEIFS('VISSIM Link Segment Outputs'!$E$29:$E$107662, 'VISSIM Link Segment Outputs'!$A$29:$A$107662, "AVG",'VISSIM Link Segment Outputs'!$D$29:$D$107662, H94),"")</f>
        <v/>
      </c>
      <c r="AL94" s="745">
        <f>IFERROR(SUMIFS('VISSIM Link Segment Outputs'!$Q$29:$Q$107662, 'VISSIM Link Segment Outputs'!$A$29:$A$107662, "AVG",'VISSIM Link Segment Outputs'!$D$29:$D$107662, D94),"")</f>
        <v>0</v>
      </c>
      <c r="AM94" s="745">
        <f>IFERROR(SUMIFS('VISSIM Link Segment Outputs'!$Q$29:$Q$107662, 'VISSIM Link Segment Outputs'!$A$29:$A$107662, "AVG",'VISSIM Link Segment Outputs'!$D$29:$D$107662, E94),"")</f>
        <v>0</v>
      </c>
      <c r="AN94" s="745">
        <f>IFERROR(SUMIFS('VISSIM Link Segment Outputs'!$Q$29:$Q$107662, 'VISSIM Link Segment Outputs'!$A$29:$A$107662, "AVG",'VISSIM Link Segment Outputs'!$D$29:$D$107662, F94),"")</f>
        <v>0</v>
      </c>
      <c r="AO94" s="745">
        <f>IFERROR(SUMIFS('VISSIM Link Segment Outputs'!$Q$29:$Q$107662, 'VISSIM Link Segment Outputs'!$A$29:$A$107662, "AVG",'VISSIM Link Segment Outputs'!$D$29:$D$107662, G94),"")</f>
        <v>0</v>
      </c>
      <c r="AP94" s="745">
        <f>IFERROR(SUMIFS('VISSIM Link Segment Outputs'!$Q$29:$Q$107662, 'VISSIM Link Segment Outputs'!$A$29:$A$107662, "AVG",'VISSIM Link Segment Outputs'!$D$29:$D$107662, H94),"")</f>
        <v>0</v>
      </c>
      <c r="AR94" s="781" t="str">
        <f>IFERROR(AVERAGEIFS('VISSIM Link Segment Outputs'!$R$29:$R$107662, 'VISSIM Link Segment Outputs'!$A$29:$A$107662, "AVG",'VISSIM Link Segment Outputs'!$D$29:$D$107662, D94),"")</f>
        <v/>
      </c>
    </row>
    <row r="95" spans="1:44" s="611" customFormat="1" x14ac:dyDescent="0.25">
      <c r="A95" s="615" t="str">
        <f t="shared" si="11"/>
        <v>H</v>
      </c>
      <c r="B95" s="194">
        <f>'Input - Freeways'!$B93</f>
        <v>89</v>
      </c>
      <c r="C95" s="194">
        <f>INDEX('Input - Freeways'!$B$4:$AI$106,MATCH($B95,'Input - Freeways'!$B$4:$B$106,0),MATCH(C$6,'Input - Freeways'!$B$4:$AI$4,0))</f>
        <v>0</v>
      </c>
      <c r="D95" s="194" t="str">
        <f t="shared" si="6"/>
        <v>0</v>
      </c>
      <c r="E95" s="194" t="str">
        <f t="shared" si="6"/>
        <v/>
      </c>
      <c r="F95" s="194" t="str">
        <f t="shared" si="6"/>
        <v/>
      </c>
      <c r="G95" s="194" t="str">
        <f t="shared" si="6"/>
        <v/>
      </c>
      <c r="H95" s="194" t="str">
        <f t="shared" si="6"/>
        <v/>
      </c>
      <c r="J95" s="774">
        <f>'Input - Freeways'!$C93</f>
        <v>0</v>
      </c>
      <c r="K95" s="468">
        <f>'Input - Freeways'!$D93</f>
        <v>0</v>
      </c>
      <c r="L95" s="318">
        <f>'Input - Freeways'!$E93</f>
        <v>0</v>
      </c>
      <c r="M95" s="776" t="str">
        <f>'Input - Freeways'!$F93</f>
        <v/>
      </c>
      <c r="N95" s="450" t="str" cm="1">
        <f t="array" ref="N95">_xlfn.SWITCH(fwy_moe_type,"DCM",AVERAGEIFS('VISSIM DCP Outputs'!$D$25:$D$433, 'VISSIM DCP Outputs'!$B$25:$B$433, $E$3,'VISSIM DCP Outputs'!$C$25:$C$433,$C95),"Link Eval","--")</f>
        <v>--</v>
      </c>
      <c r="O95" s="315" t="str" cm="1">
        <f t="array" ref="O95">_xlfn.SWITCH(fwy_moe_type,"DCM",AVERAGEIFS('VISSIM DCP Outputs'!$G$25:$G$433, 'VISSIM DCP Outputs'!$B$25:$B$433, $E$3,'VISSIM DCP Outputs'!$C$25:$C$433,$C95),"Link Eval","--")</f>
        <v>--</v>
      </c>
      <c r="P95" s="780" t="str">
        <f t="shared" si="8"/>
        <v>--</v>
      </c>
      <c r="Q95" s="315" t="str">
        <f t="shared" si="9"/>
        <v>--</v>
      </c>
      <c r="R95" s="437" t="str">
        <f t="shared" si="10"/>
        <v>--</v>
      </c>
      <c r="T95" s="745" t="str">
        <f>IFERROR(AVERAGEIFS('VISSIM Link Segment Outputs'!$M$29:$M$107662, 'VISSIM Link Segment Outputs'!$A$29:$A$107662, "AVG",'VISSIM Link Segment Outputs'!$D$29:$D$107662, D95),"")</f>
        <v/>
      </c>
      <c r="U95" s="745" t="str">
        <f>IFERROR(AVERAGEIFS('VISSIM Link Segment Outputs'!$M$29:$M$107662, 'VISSIM Link Segment Outputs'!$A$29:$A$107662, "AVG",'VISSIM Link Segment Outputs'!$D$29:$D$107662, E95),"")</f>
        <v/>
      </c>
      <c r="V95" s="745" t="str">
        <f>IFERROR(AVERAGEIFS('VISSIM Link Segment Outputs'!$M$29:$M$107662, 'VISSIM Link Segment Outputs'!$A$29:$A$107662, "AVG",'VISSIM Link Segment Outputs'!$D$29:$D$107662, F95),"")</f>
        <v/>
      </c>
      <c r="W95" s="745" t="str">
        <f>IFERROR(AVERAGEIFS('VISSIM Link Segment Outputs'!$M$29:$M$107662, 'VISSIM Link Segment Outputs'!$A$29:$A$107662, "AVG",'VISSIM Link Segment Outputs'!$D$29:$D$107662, G95),"")</f>
        <v/>
      </c>
      <c r="X95" s="745" t="str">
        <f>IFERROR(AVERAGEIFS('VISSIM Link Segment Outputs'!$M$29:$M$107662, 'VISSIM Link Segment Outputs'!$A$29:$A$107662, "AVG",'VISSIM Link Segment Outputs'!$D$29:$D$107662, H95),"")</f>
        <v/>
      </c>
      <c r="Y95" s="509"/>
      <c r="Z95" s="508" t="str">
        <f>IFERROR(AVERAGEIFS('VISSIM Link Segment Outputs'!$I$29:$I$107662, 'VISSIM Link Segment Outputs'!$A$29:$A$107662, "AVG",'VISSIM Link Segment Outputs'!$D$29:$D$107662, D95),"")</f>
        <v/>
      </c>
      <c r="AA95" s="508" t="str">
        <f>IFERROR(AVERAGEIFS('VISSIM Link Segment Outputs'!$I$29:$I$107662, 'VISSIM Link Segment Outputs'!$A$29:$A$107662, "AVG",'VISSIM Link Segment Outputs'!$D$29:$D$107662, E95),"")</f>
        <v/>
      </c>
      <c r="AB95" s="508" t="str">
        <f>IFERROR(AVERAGEIFS('VISSIM Link Segment Outputs'!$I$29:$I$107662, 'VISSIM Link Segment Outputs'!$A$29:$A$107662, "AVG",'VISSIM Link Segment Outputs'!$D$29:$D$107662, F95),"")</f>
        <v/>
      </c>
      <c r="AC95" s="508" t="str">
        <f>IFERROR(AVERAGEIFS('VISSIM Link Segment Outputs'!$I$29:$I$107662, 'VISSIM Link Segment Outputs'!$A$29:$A$107662, "AVG",'VISSIM Link Segment Outputs'!$D$29:$D$107662, G95),"")</f>
        <v/>
      </c>
      <c r="AD95" s="508" t="str">
        <f>IFERROR(AVERAGEIFS('VISSIM Link Segment Outputs'!$I$29:$I$107662, 'VISSIM Link Segment Outputs'!$A$29:$A$107662, "AVG",'VISSIM Link Segment Outputs'!$D$29:$D$107662, H95),"")</f>
        <v/>
      </c>
      <c r="AE95" s="509"/>
      <c r="AF95" s="508" t="str">
        <f>IFERROR(AVERAGEIFS('VISSIM Link Segment Outputs'!$E$29:$E$107662, 'VISSIM Link Segment Outputs'!$A$29:$A$107662, "AVG",'VISSIM Link Segment Outputs'!$D$29:$D$107662, D95),"")</f>
        <v/>
      </c>
      <c r="AG95" s="508" t="str">
        <f>IFERROR(AVERAGEIFS('VISSIM Link Segment Outputs'!$E$29:$E$107662, 'VISSIM Link Segment Outputs'!$A$29:$A$107662, "AVG",'VISSIM Link Segment Outputs'!$D$29:$D$107662, E95),"")</f>
        <v/>
      </c>
      <c r="AH95" s="508" t="str">
        <f>IFERROR(AVERAGEIFS('VISSIM Link Segment Outputs'!$E$29:$E$107662, 'VISSIM Link Segment Outputs'!$A$29:$A$107662, "AVG",'VISSIM Link Segment Outputs'!$D$29:$D$107662, F95),"")</f>
        <v/>
      </c>
      <c r="AI95" s="508" t="str">
        <f>IFERROR(AVERAGEIFS('VISSIM Link Segment Outputs'!$E$29:$E$107662, 'VISSIM Link Segment Outputs'!$A$29:$A$107662, "AVG",'VISSIM Link Segment Outputs'!$D$29:$D$107662, G95),"")</f>
        <v/>
      </c>
      <c r="AJ95" s="508" t="str">
        <f>IFERROR(AVERAGEIFS('VISSIM Link Segment Outputs'!$E$29:$E$107662, 'VISSIM Link Segment Outputs'!$A$29:$A$107662, "AVG",'VISSIM Link Segment Outputs'!$D$29:$D$107662, H95),"")</f>
        <v/>
      </c>
      <c r="AL95" s="745">
        <f>IFERROR(SUMIFS('VISSIM Link Segment Outputs'!$Q$29:$Q$107662, 'VISSIM Link Segment Outputs'!$A$29:$A$107662, "AVG",'VISSIM Link Segment Outputs'!$D$29:$D$107662, D95),"")</f>
        <v>0</v>
      </c>
      <c r="AM95" s="745">
        <f>IFERROR(SUMIFS('VISSIM Link Segment Outputs'!$Q$29:$Q$107662, 'VISSIM Link Segment Outputs'!$A$29:$A$107662, "AVG",'VISSIM Link Segment Outputs'!$D$29:$D$107662, E95),"")</f>
        <v>0</v>
      </c>
      <c r="AN95" s="745">
        <f>IFERROR(SUMIFS('VISSIM Link Segment Outputs'!$Q$29:$Q$107662, 'VISSIM Link Segment Outputs'!$A$29:$A$107662, "AVG",'VISSIM Link Segment Outputs'!$D$29:$D$107662, F95),"")</f>
        <v>0</v>
      </c>
      <c r="AO95" s="745">
        <f>IFERROR(SUMIFS('VISSIM Link Segment Outputs'!$Q$29:$Q$107662, 'VISSIM Link Segment Outputs'!$A$29:$A$107662, "AVG",'VISSIM Link Segment Outputs'!$D$29:$D$107662, G95),"")</f>
        <v>0</v>
      </c>
      <c r="AP95" s="745">
        <f>IFERROR(SUMIFS('VISSIM Link Segment Outputs'!$Q$29:$Q$107662, 'VISSIM Link Segment Outputs'!$A$29:$A$107662, "AVG",'VISSIM Link Segment Outputs'!$D$29:$D$107662, H95),"")</f>
        <v>0</v>
      </c>
      <c r="AR95" s="781" t="str">
        <f>IFERROR(AVERAGEIFS('VISSIM Link Segment Outputs'!$R$29:$R$107662, 'VISSIM Link Segment Outputs'!$A$29:$A$107662, "AVG",'VISSIM Link Segment Outputs'!$D$29:$D$107662, D95),"")</f>
        <v/>
      </c>
    </row>
    <row r="96" spans="1:44" s="611" customFormat="1" x14ac:dyDescent="0.25">
      <c r="A96" s="615" t="str">
        <f t="shared" si="11"/>
        <v>H</v>
      </c>
      <c r="B96" s="194">
        <f>'Input - Freeways'!$B94</f>
        <v>90</v>
      </c>
      <c r="C96" s="194">
        <f>INDEX('Input - Freeways'!$B$4:$AI$106,MATCH($B96,'Input - Freeways'!$B$4:$B$106,0),MATCH(C$6,'Input - Freeways'!$B$4:$AI$4,0))</f>
        <v>0</v>
      </c>
      <c r="D96" s="194" t="str">
        <f t="shared" si="6"/>
        <v>0</v>
      </c>
      <c r="E96" s="194" t="str">
        <f t="shared" si="6"/>
        <v/>
      </c>
      <c r="F96" s="194" t="str">
        <f t="shared" si="6"/>
        <v/>
      </c>
      <c r="G96" s="194" t="str">
        <f t="shared" si="6"/>
        <v/>
      </c>
      <c r="H96" s="194" t="str">
        <f t="shared" si="6"/>
        <v/>
      </c>
      <c r="J96" s="774">
        <f>'Input - Freeways'!$C94</f>
        <v>0</v>
      </c>
      <c r="K96" s="468">
        <f>'Input - Freeways'!$D94</f>
        <v>0</v>
      </c>
      <c r="L96" s="318">
        <f>'Input - Freeways'!$E94</f>
        <v>0</v>
      </c>
      <c r="M96" s="776" t="str">
        <f>'Input - Freeways'!$F94</f>
        <v/>
      </c>
      <c r="N96" s="450" t="str" cm="1">
        <f t="array" ref="N96">_xlfn.SWITCH(fwy_moe_type,"DCM",AVERAGEIFS('VISSIM DCP Outputs'!$D$25:$D$433, 'VISSIM DCP Outputs'!$B$25:$B$433, $E$3,'VISSIM DCP Outputs'!$C$25:$C$433,$C96),"Link Eval","--")</f>
        <v>--</v>
      </c>
      <c r="O96" s="315" t="str" cm="1">
        <f t="array" ref="O96">_xlfn.SWITCH(fwy_moe_type,"DCM",AVERAGEIFS('VISSIM DCP Outputs'!$G$25:$G$433, 'VISSIM DCP Outputs'!$B$25:$B$433, $E$3,'VISSIM DCP Outputs'!$C$25:$C$433,$C96),"Link Eval","--")</f>
        <v>--</v>
      </c>
      <c r="P96" s="780" t="str">
        <f t="shared" si="8"/>
        <v>--</v>
      </c>
      <c r="Q96" s="315" t="str">
        <f t="shared" si="9"/>
        <v>--</v>
      </c>
      <c r="R96" s="437" t="str">
        <f t="shared" si="10"/>
        <v>--</v>
      </c>
      <c r="T96" s="745" t="str">
        <f>IFERROR(AVERAGEIFS('VISSIM Link Segment Outputs'!$M$29:$M$107662, 'VISSIM Link Segment Outputs'!$A$29:$A$107662, "AVG",'VISSIM Link Segment Outputs'!$D$29:$D$107662, D96),"")</f>
        <v/>
      </c>
      <c r="U96" s="745" t="str">
        <f>IFERROR(AVERAGEIFS('VISSIM Link Segment Outputs'!$M$29:$M$107662, 'VISSIM Link Segment Outputs'!$A$29:$A$107662, "AVG",'VISSIM Link Segment Outputs'!$D$29:$D$107662, E96),"")</f>
        <v/>
      </c>
      <c r="V96" s="745" t="str">
        <f>IFERROR(AVERAGEIFS('VISSIM Link Segment Outputs'!$M$29:$M$107662, 'VISSIM Link Segment Outputs'!$A$29:$A$107662, "AVG",'VISSIM Link Segment Outputs'!$D$29:$D$107662, F96),"")</f>
        <v/>
      </c>
      <c r="W96" s="745" t="str">
        <f>IFERROR(AVERAGEIFS('VISSIM Link Segment Outputs'!$M$29:$M$107662, 'VISSIM Link Segment Outputs'!$A$29:$A$107662, "AVG",'VISSIM Link Segment Outputs'!$D$29:$D$107662, G96),"")</f>
        <v/>
      </c>
      <c r="X96" s="745" t="str">
        <f>IFERROR(AVERAGEIFS('VISSIM Link Segment Outputs'!$M$29:$M$107662, 'VISSIM Link Segment Outputs'!$A$29:$A$107662, "AVG",'VISSIM Link Segment Outputs'!$D$29:$D$107662, H96),"")</f>
        <v/>
      </c>
      <c r="Y96" s="509"/>
      <c r="Z96" s="508" t="str">
        <f>IFERROR(AVERAGEIFS('VISSIM Link Segment Outputs'!$I$29:$I$107662, 'VISSIM Link Segment Outputs'!$A$29:$A$107662, "AVG",'VISSIM Link Segment Outputs'!$D$29:$D$107662, D96),"")</f>
        <v/>
      </c>
      <c r="AA96" s="508" t="str">
        <f>IFERROR(AVERAGEIFS('VISSIM Link Segment Outputs'!$I$29:$I$107662, 'VISSIM Link Segment Outputs'!$A$29:$A$107662, "AVG",'VISSIM Link Segment Outputs'!$D$29:$D$107662, E96),"")</f>
        <v/>
      </c>
      <c r="AB96" s="508" t="str">
        <f>IFERROR(AVERAGEIFS('VISSIM Link Segment Outputs'!$I$29:$I$107662, 'VISSIM Link Segment Outputs'!$A$29:$A$107662, "AVG",'VISSIM Link Segment Outputs'!$D$29:$D$107662, F96),"")</f>
        <v/>
      </c>
      <c r="AC96" s="508" t="str">
        <f>IFERROR(AVERAGEIFS('VISSIM Link Segment Outputs'!$I$29:$I$107662, 'VISSIM Link Segment Outputs'!$A$29:$A$107662, "AVG",'VISSIM Link Segment Outputs'!$D$29:$D$107662, G96),"")</f>
        <v/>
      </c>
      <c r="AD96" s="508" t="str">
        <f>IFERROR(AVERAGEIFS('VISSIM Link Segment Outputs'!$I$29:$I$107662, 'VISSIM Link Segment Outputs'!$A$29:$A$107662, "AVG",'VISSIM Link Segment Outputs'!$D$29:$D$107662, H96),"")</f>
        <v/>
      </c>
      <c r="AE96" s="509"/>
      <c r="AF96" s="508" t="str">
        <f>IFERROR(AVERAGEIFS('VISSIM Link Segment Outputs'!$E$29:$E$107662, 'VISSIM Link Segment Outputs'!$A$29:$A$107662, "AVG",'VISSIM Link Segment Outputs'!$D$29:$D$107662, D96),"")</f>
        <v/>
      </c>
      <c r="AG96" s="508" t="str">
        <f>IFERROR(AVERAGEIFS('VISSIM Link Segment Outputs'!$E$29:$E$107662, 'VISSIM Link Segment Outputs'!$A$29:$A$107662, "AVG",'VISSIM Link Segment Outputs'!$D$29:$D$107662, E96),"")</f>
        <v/>
      </c>
      <c r="AH96" s="508" t="str">
        <f>IFERROR(AVERAGEIFS('VISSIM Link Segment Outputs'!$E$29:$E$107662, 'VISSIM Link Segment Outputs'!$A$29:$A$107662, "AVG",'VISSIM Link Segment Outputs'!$D$29:$D$107662, F96),"")</f>
        <v/>
      </c>
      <c r="AI96" s="508" t="str">
        <f>IFERROR(AVERAGEIFS('VISSIM Link Segment Outputs'!$E$29:$E$107662, 'VISSIM Link Segment Outputs'!$A$29:$A$107662, "AVG",'VISSIM Link Segment Outputs'!$D$29:$D$107662, G96),"")</f>
        <v/>
      </c>
      <c r="AJ96" s="508" t="str">
        <f>IFERROR(AVERAGEIFS('VISSIM Link Segment Outputs'!$E$29:$E$107662, 'VISSIM Link Segment Outputs'!$A$29:$A$107662, "AVG",'VISSIM Link Segment Outputs'!$D$29:$D$107662, H96),"")</f>
        <v/>
      </c>
      <c r="AL96" s="745">
        <f>IFERROR(SUMIFS('VISSIM Link Segment Outputs'!$Q$29:$Q$107662, 'VISSIM Link Segment Outputs'!$A$29:$A$107662, "AVG",'VISSIM Link Segment Outputs'!$D$29:$D$107662, D96),"")</f>
        <v>0</v>
      </c>
      <c r="AM96" s="745">
        <f>IFERROR(SUMIFS('VISSIM Link Segment Outputs'!$Q$29:$Q$107662, 'VISSIM Link Segment Outputs'!$A$29:$A$107662, "AVG",'VISSIM Link Segment Outputs'!$D$29:$D$107662, E96),"")</f>
        <v>0</v>
      </c>
      <c r="AN96" s="745">
        <f>IFERROR(SUMIFS('VISSIM Link Segment Outputs'!$Q$29:$Q$107662, 'VISSIM Link Segment Outputs'!$A$29:$A$107662, "AVG",'VISSIM Link Segment Outputs'!$D$29:$D$107662, F96),"")</f>
        <v>0</v>
      </c>
      <c r="AO96" s="745">
        <f>IFERROR(SUMIFS('VISSIM Link Segment Outputs'!$Q$29:$Q$107662, 'VISSIM Link Segment Outputs'!$A$29:$A$107662, "AVG",'VISSIM Link Segment Outputs'!$D$29:$D$107662, G96),"")</f>
        <v>0</v>
      </c>
      <c r="AP96" s="745">
        <f>IFERROR(SUMIFS('VISSIM Link Segment Outputs'!$Q$29:$Q$107662, 'VISSIM Link Segment Outputs'!$A$29:$A$107662, "AVG",'VISSIM Link Segment Outputs'!$D$29:$D$107662, H96),"")</f>
        <v>0</v>
      </c>
      <c r="AR96" s="781" t="str">
        <f>IFERROR(AVERAGEIFS('VISSIM Link Segment Outputs'!$R$29:$R$107662, 'VISSIM Link Segment Outputs'!$A$29:$A$107662, "AVG",'VISSIM Link Segment Outputs'!$D$29:$D$107662, D96),"")</f>
        <v/>
      </c>
    </row>
    <row r="97" spans="1:44" s="611" customFormat="1" x14ac:dyDescent="0.25">
      <c r="A97" s="615" t="str">
        <f t="shared" si="11"/>
        <v>H</v>
      </c>
      <c r="B97" s="194">
        <f>'Input - Freeways'!$B95</f>
        <v>91</v>
      </c>
      <c r="C97" s="194">
        <f>INDEX('Input - Freeways'!$B$4:$AI$106,MATCH($B97,'Input - Freeways'!$B$4:$B$106,0),MATCH(C$6,'Input - Freeways'!$B$4:$AI$4,0))</f>
        <v>0</v>
      </c>
      <c r="D97" s="194" t="str">
        <f t="shared" si="6"/>
        <v>0</v>
      </c>
      <c r="E97" s="194" t="str">
        <f t="shared" si="6"/>
        <v/>
      </c>
      <c r="F97" s="194" t="str">
        <f t="shared" si="6"/>
        <v/>
      </c>
      <c r="G97" s="194" t="str">
        <f t="shared" si="6"/>
        <v/>
      </c>
      <c r="H97" s="194" t="str">
        <f t="shared" si="6"/>
        <v/>
      </c>
      <c r="J97" s="774">
        <f>'Input - Freeways'!$C95</f>
        <v>0</v>
      </c>
      <c r="K97" s="468">
        <f>'Input - Freeways'!$D95</f>
        <v>0</v>
      </c>
      <c r="L97" s="318">
        <f>'Input - Freeways'!$E95</f>
        <v>0</v>
      </c>
      <c r="M97" s="776" t="str">
        <f>'Input - Freeways'!$F95</f>
        <v/>
      </c>
      <c r="N97" s="450" t="str" cm="1">
        <f t="array" ref="N97">_xlfn.SWITCH(fwy_moe_type,"DCM",AVERAGEIFS('VISSIM DCP Outputs'!$D$25:$D$433, 'VISSIM DCP Outputs'!$B$25:$B$433, $E$3,'VISSIM DCP Outputs'!$C$25:$C$433,$C97),"Link Eval","--")</f>
        <v>--</v>
      </c>
      <c r="O97" s="315" t="str" cm="1">
        <f t="array" ref="O97">_xlfn.SWITCH(fwy_moe_type,"DCM",AVERAGEIFS('VISSIM DCP Outputs'!$G$25:$G$433, 'VISSIM DCP Outputs'!$B$25:$B$433, $E$3,'VISSIM DCP Outputs'!$C$25:$C$433,$C97),"Link Eval","--")</f>
        <v>--</v>
      </c>
      <c r="P97" s="780" t="str">
        <f t="shared" si="8"/>
        <v>--</v>
      </c>
      <c r="Q97" s="315" t="str">
        <f t="shared" si="9"/>
        <v>--</v>
      </c>
      <c r="R97" s="437" t="str">
        <f t="shared" si="10"/>
        <v>--</v>
      </c>
      <c r="T97" s="745" t="str">
        <f>IFERROR(AVERAGEIFS('VISSIM Link Segment Outputs'!$M$29:$M$107662, 'VISSIM Link Segment Outputs'!$A$29:$A$107662, "AVG",'VISSIM Link Segment Outputs'!$D$29:$D$107662, D97),"")</f>
        <v/>
      </c>
      <c r="U97" s="745" t="str">
        <f>IFERROR(AVERAGEIFS('VISSIM Link Segment Outputs'!$M$29:$M$107662, 'VISSIM Link Segment Outputs'!$A$29:$A$107662, "AVG",'VISSIM Link Segment Outputs'!$D$29:$D$107662, E97),"")</f>
        <v/>
      </c>
      <c r="V97" s="745" t="str">
        <f>IFERROR(AVERAGEIFS('VISSIM Link Segment Outputs'!$M$29:$M$107662, 'VISSIM Link Segment Outputs'!$A$29:$A$107662, "AVG",'VISSIM Link Segment Outputs'!$D$29:$D$107662, F97),"")</f>
        <v/>
      </c>
      <c r="W97" s="745" t="str">
        <f>IFERROR(AVERAGEIFS('VISSIM Link Segment Outputs'!$M$29:$M$107662, 'VISSIM Link Segment Outputs'!$A$29:$A$107662, "AVG",'VISSIM Link Segment Outputs'!$D$29:$D$107662, G97),"")</f>
        <v/>
      </c>
      <c r="X97" s="745" t="str">
        <f>IFERROR(AVERAGEIFS('VISSIM Link Segment Outputs'!$M$29:$M$107662, 'VISSIM Link Segment Outputs'!$A$29:$A$107662, "AVG",'VISSIM Link Segment Outputs'!$D$29:$D$107662, H97),"")</f>
        <v/>
      </c>
      <c r="Y97" s="509"/>
      <c r="Z97" s="508" t="str">
        <f>IFERROR(AVERAGEIFS('VISSIM Link Segment Outputs'!$I$29:$I$107662, 'VISSIM Link Segment Outputs'!$A$29:$A$107662, "AVG",'VISSIM Link Segment Outputs'!$D$29:$D$107662, D97),"")</f>
        <v/>
      </c>
      <c r="AA97" s="508" t="str">
        <f>IFERROR(AVERAGEIFS('VISSIM Link Segment Outputs'!$I$29:$I$107662, 'VISSIM Link Segment Outputs'!$A$29:$A$107662, "AVG",'VISSIM Link Segment Outputs'!$D$29:$D$107662, E97),"")</f>
        <v/>
      </c>
      <c r="AB97" s="508" t="str">
        <f>IFERROR(AVERAGEIFS('VISSIM Link Segment Outputs'!$I$29:$I$107662, 'VISSIM Link Segment Outputs'!$A$29:$A$107662, "AVG",'VISSIM Link Segment Outputs'!$D$29:$D$107662, F97),"")</f>
        <v/>
      </c>
      <c r="AC97" s="508" t="str">
        <f>IFERROR(AVERAGEIFS('VISSIM Link Segment Outputs'!$I$29:$I$107662, 'VISSIM Link Segment Outputs'!$A$29:$A$107662, "AVG",'VISSIM Link Segment Outputs'!$D$29:$D$107662, G97),"")</f>
        <v/>
      </c>
      <c r="AD97" s="508" t="str">
        <f>IFERROR(AVERAGEIFS('VISSIM Link Segment Outputs'!$I$29:$I$107662, 'VISSIM Link Segment Outputs'!$A$29:$A$107662, "AVG",'VISSIM Link Segment Outputs'!$D$29:$D$107662, H97),"")</f>
        <v/>
      </c>
      <c r="AE97" s="509"/>
      <c r="AF97" s="508" t="str">
        <f>IFERROR(AVERAGEIFS('VISSIM Link Segment Outputs'!$E$29:$E$107662, 'VISSIM Link Segment Outputs'!$A$29:$A$107662, "AVG",'VISSIM Link Segment Outputs'!$D$29:$D$107662, D97),"")</f>
        <v/>
      </c>
      <c r="AG97" s="508" t="str">
        <f>IFERROR(AVERAGEIFS('VISSIM Link Segment Outputs'!$E$29:$E$107662, 'VISSIM Link Segment Outputs'!$A$29:$A$107662, "AVG",'VISSIM Link Segment Outputs'!$D$29:$D$107662, E97),"")</f>
        <v/>
      </c>
      <c r="AH97" s="508" t="str">
        <f>IFERROR(AVERAGEIFS('VISSIM Link Segment Outputs'!$E$29:$E$107662, 'VISSIM Link Segment Outputs'!$A$29:$A$107662, "AVG",'VISSIM Link Segment Outputs'!$D$29:$D$107662, F97),"")</f>
        <v/>
      </c>
      <c r="AI97" s="508" t="str">
        <f>IFERROR(AVERAGEIFS('VISSIM Link Segment Outputs'!$E$29:$E$107662, 'VISSIM Link Segment Outputs'!$A$29:$A$107662, "AVG",'VISSIM Link Segment Outputs'!$D$29:$D$107662, G97),"")</f>
        <v/>
      </c>
      <c r="AJ97" s="508" t="str">
        <f>IFERROR(AVERAGEIFS('VISSIM Link Segment Outputs'!$E$29:$E$107662, 'VISSIM Link Segment Outputs'!$A$29:$A$107662, "AVG",'VISSIM Link Segment Outputs'!$D$29:$D$107662, H97),"")</f>
        <v/>
      </c>
      <c r="AL97" s="745">
        <f>IFERROR(SUMIFS('VISSIM Link Segment Outputs'!$Q$29:$Q$107662, 'VISSIM Link Segment Outputs'!$A$29:$A$107662, "AVG",'VISSIM Link Segment Outputs'!$D$29:$D$107662, D97),"")</f>
        <v>0</v>
      </c>
      <c r="AM97" s="745">
        <f>IFERROR(SUMIFS('VISSIM Link Segment Outputs'!$Q$29:$Q$107662, 'VISSIM Link Segment Outputs'!$A$29:$A$107662, "AVG",'VISSIM Link Segment Outputs'!$D$29:$D$107662, E97),"")</f>
        <v>0</v>
      </c>
      <c r="AN97" s="745">
        <f>IFERROR(SUMIFS('VISSIM Link Segment Outputs'!$Q$29:$Q$107662, 'VISSIM Link Segment Outputs'!$A$29:$A$107662, "AVG",'VISSIM Link Segment Outputs'!$D$29:$D$107662, F97),"")</f>
        <v>0</v>
      </c>
      <c r="AO97" s="745">
        <f>IFERROR(SUMIFS('VISSIM Link Segment Outputs'!$Q$29:$Q$107662, 'VISSIM Link Segment Outputs'!$A$29:$A$107662, "AVG",'VISSIM Link Segment Outputs'!$D$29:$D$107662, G97),"")</f>
        <v>0</v>
      </c>
      <c r="AP97" s="745">
        <f>IFERROR(SUMIFS('VISSIM Link Segment Outputs'!$Q$29:$Q$107662, 'VISSIM Link Segment Outputs'!$A$29:$A$107662, "AVG",'VISSIM Link Segment Outputs'!$D$29:$D$107662, H97),"")</f>
        <v>0</v>
      </c>
      <c r="AR97" s="781" t="str">
        <f>IFERROR(AVERAGEIFS('VISSIM Link Segment Outputs'!$R$29:$R$107662, 'VISSIM Link Segment Outputs'!$A$29:$A$107662, "AVG",'VISSIM Link Segment Outputs'!$D$29:$D$107662, D97),"")</f>
        <v/>
      </c>
    </row>
    <row r="98" spans="1:44" s="611" customFormat="1" x14ac:dyDescent="0.25">
      <c r="A98" s="615" t="str">
        <f t="shared" si="11"/>
        <v>H</v>
      </c>
      <c r="B98" s="194">
        <f>'Input - Freeways'!$B96</f>
        <v>92</v>
      </c>
      <c r="C98" s="194">
        <f>INDEX('Input - Freeways'!$B$4:$AI$106,MATCH($B98,'Input - Freeways'!$B$4:$B$106,0),MATCH(C$6,'Input - Freeways'!$B$4:$AI$4,0))</f>
        <v>0</v>
      </c>
      <c r="D98" s="194" t="str">
        <f t="shared" si="6"/>
        <v>0</v>
      </c>
      <c r="E98" s="194" t="str">
        <f t="shared" si="6"/>
        <v/>
      </c>
      <c r="F98" s="194" t="str">
        <f t="shared" si="6"/>
        <v/>
      </c>
      <c r="G98" s="194" t="str">
        <f t="shared" si="6"/>
        <v/>
      </c>
      <c r="H98" s="194" t="str">
        <f t="shared" si="6"/>
        <v/>
      </c>
      <c r="J98" s="774">
        <f>'Input - Freeways'!$C96</f>
        <v>0</v>
      </c>
      <c r="K98" s="468">
        <f>'Input - Freeways'!$D96</f>
        <v>0</v>
      </c>
      <c r="L98" s="318">
        <f>'Input - Freeways'!$E96</f>
        <v>0</v>
      </c>
      <c r="M98" s="776" t="str">
        <f>'Input - Freeways'!$F96</f>
        <v/>
      </c>
      <c r="N98" s="450" t="str" cm="1">
        <f t="array" ref="N98">_xlfn.SWITCH(fwy_moe_type,"DCM",AVERAGEIFS('VISSIM DCP Outputs'!$D$25:$D$433, 'VISSIM DCP Outputs'!$B$25:$B$433, $E$3,'VISSIM DCP Outputs'!$C$25:$C$433,$C98),"Link Eval","--")</f>
        <v>--</v>
      </c>
      <c r="O98" s="315" t="str" cm="1">
        <f t="array" ref="O98">_xlfn.SWITCH(fwy_moe_type,"DCM",AVERAGEIFS('VISSIM DCP Outputs'!$G$25:$G$433, 'VISSIM DCP Outputs'!$B$25:$B$433, $E$3,'VISSIM DCP Outputs'!$C$25:$C$433,$C98),"Link Eval","--")</f>
        <v>--</v>
      </c>
      <c r="P98" s="780" t="str">
        <f t="shared" si="8"/>
        <v>--</v>
      </c>
      <c r="Q98" s="315" t="str">
        <f t="shared" si="9"/>
        <v>--</v>
      </c>
      <c r="R98" s="437" t="str">
        <f t="shared" si="10"/>
        <v>--</v>
      </c>
      <c r="T98" s="745" t="str">
        <f>IFERROR(AVERAGEIFS('VISSIM Link Segment Outputs'!$M$29:$M$107662, 'VISSIM Link Segment Outputs'!$A$29:$A$107662, "AVG",'VISSIM Link Segment Outputs'!$D$29:$D$107662, D98),"")</f>
        <v/>
      </c>
      <c r="U98" s="745" t="str">
        <f>IFERROR(AVERAGEIFS('VISSIM Link Segment Outputs'!$M$29:$M$107662, 'VISSIM Link Segment Outputs'!$A$29:$A$107662, "AVG",'VISSIM Link Segment Outputs'!$D$29:$D$107662, E98),"")</f>
        <v/>
      </c>
      <c r="V98" s="745" t="str">
        <f>IFERROR(AVERAGEIFS('VISSIM Link Segment Outputs'!$M$29:$M$107662, 'VISSIM Link Segment Outputs'!$A$29:$A$107662, "AVG",'VISSIM Link Segment Outputs'!$D$29:$D$107662, F98),"")</f>
        <v/>
      </c>
      <c r="W98" s="745" t="str">
        <f>IFERROR(AVERAGEIFS('VISSIM Link Segment Outputs'!$M$29:$M$107662, 'VISSIM Link Segment Outputs'!$A$29:$A$107662, "AVG",'VISSIM Link Segment Outputs'!$D$29:$D$107662, G98),"")</f>
        <v/>
      </c>
      <c r="X98" s="745" t="str">
        <f>IFERROR(AVERAGEIFS('VISSIM Link Segment Outputs'!$M$29:$M$107662, 'VISSIM Link Segment Outputs'!$A$29:$A$107662, "AVG",'VISSIM Link Segment Outputs'!$D$29:$D$107662, H98),"")</f>
        <v/>
      </c>
      <c r="Y98" s="509"/>
      <c r="Z98" s="508" t="str">
        <f>IFERROR(AVERAGEIFS('VISSIM Link Segment Outputs'!$I$29:$I$107662, 'VISSIM Link Segment Outputs'!$A$29:$A$107662, "AVG",'VISSIM Link Segment Outputs'!$D$29:$D$107662, D98),"")</f>
        <v/>
      </c>
      <c r="AA98" s="508" t="str">
        <f>IFERROR(AVERAGEIFS('VISSIM Link Segment Outputs'!$I$29:$I$107662, 'VISSIM Link Segment Outputs'!$A$29:$A$107662, "AVG",'VISSIM Link Segment Outputs'!$D$29:$D$107662, E98),"")</f>
        <v/>
      </c>
      <c r="AB98" s="508" t="str">
        <f>IFERROR(AVERAGEIFS('VISSIM Link Segment Outputs'!$I$29:$I$107662, 'VISSIM Link Segment Outputs'!$A$29:$A$107662, "AVG",'VISSIM Link Segment Outputs'!$D$29:$D$107662, F98),"")</f>
        <v/>
      </c>
      <c r="AC98" s="508" t="str">
        <f>IFERROR(AVERAGEIFS('VISSIM Link Segment Outputs'!$I$29:$I$107662, 'VISSIM Link Segment Outputs'!$A$29:$A$107662, "AVG",'VISSIM Link Segment Outputs'!$D$29:$D$107662, G98),"")</f>
        <v/>
      </c>
      <c r="AD98" s="508" t="str">
        <f>IFERROR(AVERAGEIFS('VISSIM Link Segment Outputs'!$I$29:$I$107662, 'VISSIM Link Segment Outputs'!$A$29:$A$107662, "AVG",'VISSIM Link Segment Outputs'!$D$29:$D$107662, H98),"")</f>
        <v/>
      </c>
      <c r="AE98" s="509"/>
      <c r="AF98" s="508" t="str">
        <f>IFERROR(AVERAGEIFS('VISSIM Link Segment Outputs'!$E$29:$E$107662, 'VISSIM Link Segment Outputs'!$A$29:$A$107662, "AVG",'VISSIM Link Segment Outputs'!$D$29:$D$107662, D98),"")</f>
        <v/>
      </c>
      <c r="AG98" s="508" t="str">
        <f>IFERROR(AVERAGEIFS('VISSIM Link Segment Outputs'!$E$29:$E$107662, 'VISSIM Link Segment Outputs'!$A$29:$A$107662, "AVG",'VISSIM Link Segment Outputs'!$D$29:$D$107662, E98),"")</f>
        <v/>
      </c>
      <c r="AH98" s="508" t="str">
        <f>IFERROR(AVERAGEIFS('VISSIM Link Segment Outputs'!$E$29:$E$107662, 'VISSIM Link Segment Outputs'!$A$29:$A$107662, "AVG",'VISSIM Link Segment Outputs'!$D$29:$D$107662, F98),"")</f>
        <v/>
      </c>
      <c r="AI98" s="508" t="str">
        <f>IFERROR(AVERAGEIFS('VISSIM Link Segment Outputs'!$E$29:$E$107662, 'VISSIM Link Segment Outputs'!$A$29:$A$107662, "AVG",'VISSIM Link Segment Outputs'!$D$29:$D$107662, G98),"")</f>
        <v/>
      </c>
      <c r="AJ98" s="508" t="str">
        <f>IFERROR(AVERAGEIFS('VISSIM Link Segment Outputs'!$E$29:$E$107662, 'VISSIM Link Segment Outputs'!$A$29:$A$107662, "AVG",'VISSIM Link Segment Outputs'!$D$29:$D$107662, H98),"")</f>
        <v/>
      </c>
      <c r="AL98" s="745">
        <f>IFERROR(SUMIFS('VISSIM Link Segment Outputs'!$Q$29:$Q$107662, 'VISSIM Link Segment Outputs'!$A$29:$A$107662, "AVG",'VISSIM Link Segment Outputs'!$D$29:$D$107662, D98),"")</f>
        <v>0</v>
      </c>
      <c r="AM98" s="745">
        <f>IFERROR(SUMIFS('VISSIM Link Segment Outputs'!$Q$29:$Q$107662, 'VISSIM Link Segment Outputs'!$A$29:$A$107662, "AVG",'VISSIM Link Segment Outputs'!$D$29:$D$107662, E98),"")</f>
        <v>0</v>
      </c>
      <c r="AN98" s="745">
        <f>IFERROR(SUMIFS('VISSIM Link Segment Outputs'!$Q$29:$Q$107662, 'VISSIM Link Segment Outputs'!$A$29:$A$107662, "AVG",'VISSIM Link Segment Outputs'!$D$29:$D$107662, F98),"")</f>
        <v>0</v>
      </c>
      <c r="AO98" s="745">
        <f>IFERROR(SUMIFS('VISSIM Link Segment Outputs'!$Q$29:$Q$107662, 'VISSIM Link Segment Outputs'!$A$29:$A$107662, "AVG",'VISSIM Link Segment Outputs'!$D$29:$D$107662, G98),"")</f>
        <v>0</v>
      </c>
      <c r="AP98" s="745">
        <f>IFERROR(SUMIFS('VISSIM Link Segment Outputs'!$Q$29:$Q$107662, 'VISSIM Link Segment Outputs'!$A$29:$A$107662, "AVG",'VISSIM Link Segment Outputs'!$D$29:$D$107662, H98),"")</f>
        <v>0</v>
      </c>
      <c r="AR98" s="781" t="str">
        <f>IFERROR(AVERAGEIFS('VISSIM Link Segment Outputs'!$R$29:$R$107662, 'VISSIM Link Segment Outputs'!$A$29:$A$107662, "AVG",'VISSIM Link Segment Outputs'!$D$29:$D$107662, D98),"")</f>
        <v/>
      </c>
    </row>
    <row r="99" spans="1:44" s="611" customFormat="1" x14ac:dyDescent="0.25">
      <c r="A99" s="615" t="str">
        <f t="shared" si="11"/>
        <v>H</v>
      </c>
      <c r="B99" s="194">
        <f>'Input - Freeways'!$B97</f>
        <v>93</v>
      </c>
      <c r="C99" s="194">
        <f>INDEX('Input - Freeways'!$B$4:$AI$106,MATCH($B99,'Input - Freeways'!$B$4:$B$106,0),MATCH(C$6,'Input - Freeways'!$B$4:$AI$4,0))</f>
        <v>0</v>
      </c>
      <c r="D99" s="194" t="str">
        <f t="shared" si="6"/>
        <v>0</v>
      </c>
      <c r="E99" s="194" t="str">
        <f t="shared" si="6"/>
        <v/>
      </c>
      <c r="F99" s="194" t="str">
        <f t="shared" si="6"/>
        <v/>
      </c>
      <c r="G99" s="194" t="str">
        <f t="shared" si="6"/>
        <v/>
      </c>
      <c r="H99" s="194" t="str">
        <f t="shared" si="6"/>
        <v/>
      </c>
      <c r="J99" s="774">
        <f>'Input - Freeways'!$C97</f>
        <v>0</v>
      </c>
      <c r="K99" s="468">
        <f>'Input - Freeways'!$D97</f>
        <v>0</v>
      </c>
      <c r="L99" s="318">
        <f>'Input - Freeways'!$E97</f>
        <v>0</v>
      </c>
      <c r="M99" s="776" t="str">
        <f>'Input - Freeways'!$F97</f>
        <v/>
      </c>
      <c r="N99" s="450" t="str" cm="1">
        <f t="array" ref="N99">_xlfn.SWITCH(fwy_moe_type,"DCM",AVERAGEIFS('VISSIM DCP Outputs'!$D$25:$D$433, 'VISSIM DCP Outputs'!$B$25:$B$433, $E$3,'VISSIM DCP Outputs'!$C$25:$C$433,$C99),"Link Eval","--")</f>
        <v>--</v>
      </c>
      <c r="O99" s="315" t="str" cm="1">
        <f t="array" ref="O99">_xlfn.SWITCH(fwy_moe_type,"DCM",AVERAGEIFS('VISSIM DCP Outputs'!$G$25:$G$433, 'VISSIM DCP Outputs'!$B$25:$B$433, $E$3,'VISSIM DCP Outputs'!$C$25:$C$433,$C99),"Link Eval","--")</f>
        <v>--</v>
      </c>
      <c r="P99" s="780" t="str">
        <f t="shared" si="8"/>
        <v>--</v>
      </c>
      <c r="Q99" s="315" t="str">
        <f t="shared" si="9"/>
        <v>--</v>
      </c>
      <c r="R99" s="437" t="str">
        <f t="shared" si="10"/>
        <v>--</v>
      </c>
      <c r="T99" s="745" t="str">
        <f>IFERROR(AVERAGEIFS('VISSIM Link Segment Outputs'!$M$29:$M$107662, 'VISSIM Link Segment Outputs'!$A$29:$A$107662, "AVG",'VISSIM Link Segment Outputs'!$D$29:$D$107662, D99),"")</f>
        <v/>
      </c>
      <c r="U99" s="745" t="str">
        <f>IFERROR(AVERAGEIFS('VISSIM Link Segment Outputs'!$M$29:$M$107662, 'VISSIM Link Segment Outputs'!$A$29:$A$107662, "AVG",'VISSIM Link Segment Outputs'!$D$29:$D$107662, E99),"")</f>
        <v/>
      </c>
      <c r="V99" s="745" t="str">
        <f>IFERROR(AVERAGEIFS('VISSIM Link Segment Outputs'!$M$29:$M$107662, 'VISSIM Link Segment Outputs'!$A$29:$A$107662, "AVG",'VISSIM Link Segment Outputs'!$D$29:$D$107662, F99),"")</f>
        <v/>
      </c>
      <c r="W99" s="745" t="str">
        <f>IFERROR(AVERAGEIFS('VISSIM Link Segment Outputs'!$M$29:$M$107662, 'VISSIM Link Segment Outputs'!$A$29:$A$107662, "AVG",'VISSIM Link Segment Outputs'!$D$29:$D$107662, G99),"")</f>
        <v/>
      </c>
      <c r="X99" s="745" t="str">
        <f>IFERROR(AVERAGEIFS('VISSIM Link Segment Outputs'!$M$29:$M$107662, 'VISSIM Link Segment Outputs'!$A$29:$A$107662, "AVG",'VISSIM Link Segment Outputs'!$D$29:$D$107662, H99),"")</f>
        <v/>
      </c>
      <c r="Y99" s="509"/>
      <c r="Z99" s="508" t="str">
        <f>IFERROR(AVERAGEIFS('VISSIM Link Segment Outputs'!$I$29:$I$107662, 'VISSIM Link Segment Outputs'!$A$29:$A$107662, "AVG",'VISSIM Link Segment Outputs'!$D$29:$D$107662, D99),"")</f>
        <v/>
      </c>
      <c r="AA99" s="508" t="str">
        <f>IFERROR(AVERAGEIFS('VISSIM Link Segment Outputs'!$I$29:$I$107662, 'VISSIM Link Segment Outputs'!$A$29:$A$107662, "AVG",'VISSIM Link Segment Outputs'!$D$29:$D$107662, E99),"")</f>
        <v/>
      </c>
      <c r="AB99" s="508" t="str">
        <f>IFERROR(AVERAGEIFS('VISSIM Link Segment Outputs'!$I$29:$I$107662, 'VISSIM Link Segment Outputs'!$A$29:$A$107662, "AVG",'VISSIM Link Segment Outputs'!$D$29:$D$107662, F99),"")</f>
        <v/>
      </c>
      <c r="AC99" s="508" t="str">
        <f>IFERROR(AVERAGEIFS('VISSIM Link Segment Outputs'!$I$29:$I$107662, 'VISSIM Link Segment Outputs'!$A$29:$A$107662, "AVG",'VISSIM Link Segment Outputs'!$D$29:$D$107662, G99),"")</f>
        <v/>
      </c>
      <c r="AD99" s="508" t="str">
        <f>IFERROR(AVERAGEIFS('VISSIM Link Segment Outputs'!$I$29:$I$107662, 'VISSIM Link Segment Outputs'!$A$29:$A$107662, "AVG",'VISSIM Link Segment Outputs'!$D$29:$D$107662, H99),"")</f>
        <v/>
      </c>
      <c r="AE99" s="509"/>
      <c r="AF99" s="508" t="str">
        <f>IFERROR(AVERAGEIFS('VISSIM Link Segment Outputs'!$E$29:$E$107662, 'VISSIM Link Segment Outputs'!$A$29:$A$107662, "AVG",'VISSIM Link Segment Outputs'!$D$29:$D$107662, D99),"")</f>
        <v/>
      </c>
      <c r="AG99" s="508" t="str">
        <f>IFERROR(AVERAGEIFS('VISSIM Link Segment Outputs'!$E$29:$E$107662, 'VISSIM Link Segment Outputs'!$A$29:$A$107662, "AVG",'VISSIM Link Segment Outputs'!$D$29:$D$107662, E99),"")</f>
        <v/>
      </c>
      <c r="AH99" s="508" t="str">
        <f>IFERROR(AVERAGEIFS('VISSIM Link Segment Outputs'!$E$29:$E$107662, 'VISSIM Link Segment Outputs'!$A$29:$A$107662, "AVG",'VISSIM Link Segment Outputs'!$D$29:$D$107662, F99),"")</f>
        <v/>
      </c>
      <c r="AI99" s="508" t="str">
        <f>IFERROR(AVERAGEIFS('VISSIM Link Segment Outputs'!$E$29:$E$107662, 'VISSIM Link Segment Outputs'!$A$29:$A$107662, "AVG",'VISSIM Link Segment Outputs'!$D$29:$D$107662, G99),"")</f>
        <v/>
      </c>
      <c r="AJ99" s="508" t="str">
        <f>IFERROR(AVERAGEIFS('VISSIM Link Segment Outputs'!$E$29:$E$107662, 'VISSIM Link Segment Outputs'!$A$29:$A$107662, "AVG",'VISSIM Link Segment Outputs'!$D$29:$D$107662, H99),"")</f>
        <v/>
      </c>
      <c r="AL99" s="745">
        <f>IFERROR(SUMIFS('VISSIM Link Segment Outputs'!$Q$29:$Q$107662, 'VISSIM Link Segment Outputs'!$A$29:$A$107662, "AVG",'VISSIM Link Segment Outputs'!$D$29:$D$107662, D99),"")</f>
        <v>0</v>
      </c>
      <c r="AM99" s="745">
        <f>IFERROR(SUMIFS('VISSIM Link Segment Outputs'!$Q$29:$Q$107662, 'VISSIM Link Segment Outputs'!$A$29:$A$107662, "AVG",'VISSIM Link Segment Outputs'!$D$29:$D$107662, E99),"")</f>
        <v>0</v>
      </c>
      <c r="AN99" s="745">
        <f>IFERROR(SUMIFS('VISSIM Link Segment Outputs'!$Q$29:$Q$107662, 'VISSIM Link Segment Outputs'!$A$29:$A$107662, "AVG",'VISSIM Link Segment Outputs'!$D$29:$D$107662, F99),"")</f>
        <v>0</v>
      </c>
      <c r="AO99" s="745">
        <f>IFERROR(SUMIFS('VISSIM Link Segment Outputs'!$Q$29:$Q$107662, 'VISSIM Link Segment Outputs'!$A$29:$A$107662, "AVG",'VISSIM Link Segment Outputs'!$D$29:$D$107662, G99),"")</f>
        <v>0</v>
      </c>
      <c r="AP99" s="745">
        <f>IFERROR(SUMIFS('VISSIM Link Segment Outputs'!$Q$29:$Q$107662, 'VISSIM Link Segment Outputs'!$A$29:$A$107662, "AVG",'VISSIM Link Segment Outputs'!$D$29:$D$107662, H99),"")</f>
        <v>0</v>
      </c>
      <c r="AR99" s="781" t="str">
        <f>IFERROR(AVERAGEIFS('VISSIM Link Segment Outputs'!$R$29:$R$107662, 'VISSIM Link Segment Outputs'!$A$29:$A$107662, "AVG",'VISSIM Link Segment Outputs'!$D$29:$D$107662, D99),"")</f>
        <v/>
      </c>
    </row>
    <row r="100" spans="1:44" s="611" customFormat="1" x14ac:dyDescent="0.25">
      <c r="A100" s="615" t="str">
        <f t="shared" si="11"/>
        <v>H</v>
      </c>
      <c r="B100" s="194">
        <f>'Input - Freeways'!$B98</f>
        <v>94</v>
      </c>
      <c r="C100" s="194">
        <f>INDEX('Input - Freeways'!$B$4:$AI$106,MATCH($B100,'Input - Freeways'!$B$4:$B$106,0),MATCH(C$6,'Input - Freeways'!$B$4:$AI$4,0))</f>
        <v>0</v>
      </c>
      <c r="D100" s="194" t="str">
        <f t="shared" si="6"/>
        <v>0</v>
      </c>
      <c r="E100" s="194" t="str">
        <f t="shared" si="6"/>
        <v/>
      </c>
      <c r="F100" s="194" t="str">
        <f t="shared" si="6"/>
        <v/>
      </c>
      <c r="G100" s="194" t="str">
        <f t="shared" si="6"/>
        <v/>
      </c>
      <c r="H100" s="194" t="str">
        <f t="shared" si="6"/>
        <v/>
      </c>
      <c r="J100" s="774">
        <f>'Input - Freeways'!$C98</f>
        <v>0</v>
      </c>
      <c r="K100" s="468">
        <f>'Input - Freeways'!$D98</f>
        <v>0</v>
      </c>
      <c r="L100" s="318">
        <f>'Input - Freeways'!$E98</f>
        <v>0</v>
      </c>
      <c r="M100" s="776" t="str">
        <f>'Input - Freeways'!$F98</f>
        <v/>
      </c>
      <c r="N100" s="450" t="str" cm="1">
        <f t="array" ref="N100">_xlfn.SWITCH(fwy_moe_type,"DCM",AVERAGEIFS('VISSIM DCP Outputs'!$D$25:$D$433, 'VISSIM DCP Outputs'!$B$25:$B$433, $E$3,'VISSIM DCP Outputs'!$C$25:$C$433,$C100),"Link Eval","--")</f>
        <v>--</v>
      </c>
      <c r="O100" s="315" t="str" cm="1">
        <f t="array" ref="O100">_xlfn.SWITCH(fwy_moe_type,"DCM",AVERAGEIFS('VISSIM DCP Outputs'!$G$25:$G$433, 'VISSIM DCP Outputs'!$B$25:$B$433, $E$3,'VISSIM DCP Outputs'!$C$25:$C$433,$C100),"Link Eval","--")</f>
        <v>--</v>
      </c>
      <c r="P100" s="780" t="str">
        <f t="shared" si="8"/>
        <v>--</v>
      </c>
      <c r="Q100" s="315" t="str">
        <f t="shared" si="9"/>
        <v>--</v>
      </c>
      <c r="R100" s="437" t="str">
        <f t="shared" si="10"/>
        <v>--</v>
      </c>
      <c r="T100" s="745" t="str">
        <f>IFERROR(AVERAGEIFS('VISSIM Link Segment Outputs'!$M$29:$M$107662, 'VISSIM Link Segment Outputs'!$A$29:$A$107662, "AVG",'VISSIM Link Segment Outputs'!$D$29:$D$107662, D100),"")</f>
        <v/>
      </c>
      <c r="U100" s="745" t="str">
        <f>IFERROR(AVERAGEIFS('VISSIM Link Segment Outputs'!$M$29:$M$107662, 'VISSIM Link Segment Outputs'!$A$29:$A$107662, "AVG",'VISSIM Link Segment Outputs'!$D$29:$D$107662, E100),"")</f>
        <v/>
      </c>
      <c r="V100" s="745" t="str">
        <f>IFERROR(AVERAGEIFS('VISSIM Link Segment Outputs'!$M$29:$M$107662, 'VISSIM Link Segment Outputs'!$A$29:$A$107662, "AVG",'VISSIM Link Segment Outputs'!$D$29:$D$107662, F100),"")</f>
        <v/>
      </c>
      <c r="W100" s="745" t="str">
        <f>IFERROR(AVERAGEIFS('VISSIM Link Segment Outputs'!$M$29:$M$107662, 'VISSIM Link Segment Outputs'!$A$29:$A$107662, "AVG",'VISSIM Link Segment Outputs'!$D$29:$D$107662, G100),"")</f>
        <v/>
      </c>
      <c r="X100" s="745" t="str">
        <f>IFERROR(AVERAGEIFS('VISSIM Link Segment Outputs'!$M$29:$M$107662, 'VISSIM Link Segment Outputs'!$A$29:$A$107662, "AVG",'VISSIM Link Segment Outputs'!$D$29:$D$107662, H100),"")</f>
        <v/>
      </c>
      <c r="Y100" s="509"/>
      <c r="Z100" s="508" t="str">
        <f>IFERROR(AVERAGEIFS('VISSIM Link Segment Outputs'!$I$29:$I$107662, 'VISSIM Link Segment Outputs'!$A$29:$A$107662, "AVG",'VISSIM Link Segment Outputs'!$D$29:$D$107662, D100),"")</f>
        <v/>
      </c>
      <c r="AA100" s="508" t="str">
        <f>IFERROR(AVERAGEIFS('VISSIM Link Segment Outputs'!$I$29:$I$107662, 'VISSIM Link Segment Outputs'!$A$29:$A$107662, "AVG",'VISSIM Link Segment Outputs'!$D$29:$D$107662, E100),"")</f>
        <v/>
      </c>
      <c r="AB100" s="508" t="str">
        <f>IFERROR(AVERAGEIFS('VISSIM Link Segment Outputs'!$I$29:$I$107662, 'VISSIM Link Segment Outputs'!$A$29:$A$107662, "AVG",'VISSIM Link Segment Outputs'!$D$29:$D$107662, F100),"")</f>
        <v/>
      </c>
      <c r="AC100" s="508" t="str">
        <f>IFERROR(AVERAGEIFS('VISSIM Link Segment Outputs'!$I$29:$I$107662, 'VISSIM Link Segment Outputs'!$A$29:$A$107662, "AVG",'VISSIM Link Segment Outputs'!$D$29:$D$107662, G100),"")</f>
        <v/>
      </c>
      <c r="AD100" s="508" t="str">
        <f>IFERROR(AVERAGEIFS('VISSIM Link Segment Outputs'!$I$29:$I$107662, 'VISSIM Link Segment Outputs'!$A$29:$A$107662, "AVG",'VISSIM Link Segment Outputs'!$D$29:$D$107662, H100),"")</f>
        <v/>
      </c>
      <c r="AE100" s="509"/>
      <c r="AF100" s="508" t="str">
        <f>IFERROR(AVERAGEIFS('VISSIM Link Segment Outputs'!$E$29:$E$107662, 'VISSIM Link Segment Outputs'!$A$29:$A$107662, "AVG",'VISSIM Link Segment Outputs'!$D$29:$D$107662, D100),"")</f>
        <v/>
      </c>
      <c r="AG100" s="508" t="str">
        <f>IFERROR(AVERAGEIFS('VISSIM Link Segment Outputs'!$E$29:$E$107662, 'VISSIM Link Segment Outputs'!$A$29:$A$107662, "AVG",'VISSIM Link Segment Outputs'!$D$29:$D$107662, E100),"")</f>
        <v/>
      </c>
      <c r="AH100" s="508" t="str">
        <f>IFERROR(AVERAGEIFS('VISSIM Link Segment Outputs'!$E$29:$E$107662, 'VISSIM Link Segment Outputs'!$A$29:$A$107662, "AVG",'VISSIM Link Segment Outputs'!$D$29:$D$107662, F100),"")</f>
        <v/>
      </c>
      <c r="AI100" s="508" t="str">
        <f>IFERROR(AVERAGEIFS('VISSIM Link Segment Outputs'!$E$29:$E$107662, 'VISSIM Link Segment Outputs'!$A$29:$A$107662, "AVG",'VISSIM Link Segment Outputs'!$D$29:$D$107662, G100),"")</f>
        <v/>
      </c>
      <c r="AJ100" s="508" t="str">
        <f>IFERROR(AVERAGEIFS('VISSIM Link Segment Outputs'!$E$29:$E$107662, 'VISSIM Link Segment Outputs'!$A$29:$A$107662, "AVG",'VISSIM Link Segment Outputs'!$D$29:$D$107662, H100),"")</f>
        <v/>
      </c>
      <c r="AL100" s="745">
        <f>IFERROR(SUMIFS('VISSIM Link Segment Outputs'!$Q$29:$Q$107662, 'VISSIM Link Segment Outputs'!$A$29:$A$107662, "AVG",'VISSIM Link Segment Outputs'!$D$29:$D$107662, D100),"")</f>
        <v>0</v>
      </c>
      <c r="AM100" s="745">
        <f>IFERROR(SUMIFS('VISSIM Link Segment Outputs'!$Q$29:$Q$107662, 'VISSIM Link Segment Outputs'!$A$29:$A$107662, "AVG",'VISSIM Link Segment Outputs'!$D$29:$D$107662, E100),"")</f>
        <v>0</v>
      </c>
      <c r="AN100" s="745">
        <f>IFERROR(SUMIFS('VISSIM Link Segment Outputs'!$Q$29:$Q$107662, 'VISSIM Link Segment Outputs'!$A$29:$A$107662, "AVG",'VISSIM Link Segment Outputs'!$D$29:$D$107662, F100),"")</f>
        <v>0</v>
      </c>
      <c r="AO100" s="745">
        <f>IFERROR(SUMIFS('VISSIM Link Segment Outputs'!$Q$29:$Q$107662, 'VISSIM Link Segment Outputs'!$A$29:$A$107662, "AVG",'VISSIM Link Segment Outputs'!$D$29:$D$107662, G100),"")</f>
        <v>0</v>
      </c>
      <c r="AP100" s="745">
        <f>IFERROR(SUMIFS('VISSIM Link Segment Outputs'!$Q$29:$Q$107662, 'VISSIM Link Segment Outputs'!$A$29:$A$107662, "AVG",'VISSIM Link Segment Outputs'!$D$29:$D$107662, H100),"")</f>
        <v>0</v>
      </c>
      <c r="AR100" s="781" t="str">
        <f>IFERROR(AVERAGEIFS('VISSIM Link Segment Outputs'!$R$29:$R$107662, 'VISSIM Link Segment Outputs'!$A$29:$A$107662, "AVG",'VISSIM Link Segment Outputs'!$D$29:$D$107662, D100),"")</f>
        <v/>
      </c>
    </row>
    <row r="101" spans="1:44" s="611" customFormat="1" x14ac:dyDescent="0.25">
      <c r="A101" s="615" t="str">
        <f t="shared" si="11"/>
        <v>H</v>
      </c>
      <c r="B101" s="194">
        <f>'Input - Freeways'!$B99</f>
        <v>95</v>
      </c>
      <c r="C101" s="194">
        <f>INDEX('Input - Freeways'!$B$4:$AI$106,MATCH($B101,'Input - Freeways'!$B$4:$B$106,0),MATCH(C$6,'Input - Freeways'!$B$4:$AI$4,0))</f>
        <v>0</v>
      </c>
      <c r="D101" s="194" t="str">
        <f t="shared" si="6"/>
        <v>0</v>
      </c>
      <c r="E101" s="194" t="str">
        <f t="shared" si="6"/>
        <v/>
      </c>
      <c r="F101" s="194" t="str">
        <f t="shared" si="6"/>
        <v/>
      </c>
      <c r="G101" s="194" t="str">
        <f t="shared" si="6"/>
        <v/>
      </c>
      <c r="H101" s="194" t="str">
        <f t="shared" si="6"/>
        <v/>
      </c>
      <c r="J101" s="774">
        <f>'Input - Freeways'!$C99</f>
        <v>0</v>
      </c>
      <c r="K101" s="468">
        <f>'Input - Freeways'!$D99</f>
        <v>0</v>
      </c>
      <c r="L101" s="318">
        <f>'Input - Freeways'!$E99</f>
        <v>0</v>
      </c>
      <c r="M101" s="776" t="str">
        <f>'Input - Freeways'!$F99</f>
        <v/>
      </c>
      <c r="N101" s="450" t="str" cm="1">
        <f t="array" ref="N101">_xlfn.SWITCH(fwy_moe_type,"DCM",AVERAGEIFS('VISSIM DCP Outputs'!$D$25:$D$433, 'VISSIM DCP Outputs'!$B$25:$B$433, $E$3,'VISSIM DCP Outputs'!$C$25:$C$433,$C101),"Link Eval","--")</f>
        <v>--</v>
      </c>
      <c r="O101" s="315" t="str" cm="1">
        <f t="array" ref="O101">_xlfn.SWITCH(fwy_moe_type,"DCM",AVERAGEIFS('VISSIM DCP Outputs'!$G$25:$G$433, 'VISSIM DCP Outputs'!$B$25:$B$433, $E$3,'VISSIM DCP Outputs'!$C$25:$C$433,$C101),"Link Eval","--")</f>
        <v>--</v>
      </c>
      <c r="P101" s="780" t="str">
        <f t="shared" si="8"/>
        <v>--</v>
      </c>
      <c r="Q101" s="315" t="str">
        <f t="shared" si="9"/>
        <v>--</v>
      </c>
      <c r="R101" s="437" t="str">
        <f t="shared" si="10"/>
        <v>--</v>
      </c>
      <c r="T101" s="745" t="str">
        <f>IFERROR(AVERAGEIFS('VISSIM Link Segment Outputs'!$M$29:$M$107662, 'VISSIM Link Segment Outputs'!$A$29:$A$107662, "AVG",'VISSIM Link Segment Outputs'!$D$29:$D$107662, D101),"")</f>
        <v/>
      </c>
      <c r="U101" s="745" t="str">
        <f>IFERROR(AVERAGEIFS('VISSIM Link Segment Outputs'!$M$29:$M$107662, 'VISSIM Link Segment Outputs'!$A$29:$A$107662, "AVG",'VISSIM Link Segment Outputs'!$D$29:$D$107662, E101),"")</f>
        <v/>
      </c>
      <c r="V101" s="745" t="str">
        <f>IFERROR(AVERAGEIFS('VISSIM Link Segment Outputs'!$M$29:$M$107662, 'VISSIM Link Segment Outputs'!$A$29:$A$107662, "AVG",'VISSIM Link Segment Outputs'!$D$29:$D$107662, F101),"")</f>
        <v/>
      </c>
      <c r="W101" s="745" t="str">
        <f>IFERROR(AVERAGEIFS('VISSIM Link Segment Outputs'!$M$29:$M$107662, 'VISSIM Link Segment Outputs'!$A$29:$A$107662, "AVG",'VISSIM Link Segment Outputs'!$D$29:$D$107662, G101),"")</f>
        <v/>
      </c>
      <c r="X101" s="745" t="str">
        <f>IFERROR(AVERAGEIFS('VISSIM Link Segment Outputs'!$M$29:$M$107662, 'VISSIM Link Segment Outputs'!$A$29:$A$107662, "AVG",'VISSIM Link Segment Outputs'!$D$29:$D$107662, H101),"")</f>
        <v/>
      </c>
      <c r="Y101" s="509"/>
      <c r="Z101" s="508" t="str">
        <f>IFERROR(AVERAGEIFS('VISSIM Link Segment Outputs'!$I$29:$I$107662, 'VISSIM Link Segment Outputs'!$A$29:$A$107662, "AVG",'VISSIM Link Segment Outputs'!$D$29:$D$107662, D101),"")</f>
        <v/>
      </c>
      <c r="AA101" s="508" t="str">
        <f>IFERROR(AVERAGEIFS('VISSIM Link Segment Outputs'!$I$29:$I$107662, 'VISSIM Link Segment Outputs'!$A$29:$A$107662, "AVG",'VISSIM Link Segment Outputs'!$D$29:$D$107662, E101),"")</f>
        <v/>
      </c>
      <c r="AB101" s="508" t="str">
        <f>IFERROR(AVERAGEIFS('VISSIM Link Segment Outputs'!$I$29:$I$107662, 'VISSIM Link Segment Outputs'!$A$29:$A$107662, "AVG",'VISSIM Link Segment Outputs'!$D$29:$D$107662, F101),"")</f>
        <v/>
      </c>
      <c r="AC101" s="508" t="str">
        <f>IFERROR(AVERAGEIFS('VISSIM Link Segment Outputs'!$I$29:$I$107662, 'VISSIM Link Segment Outputs'!$A$29:$A$107662, "AVG",'VISSIM Link Segment Outputs'!$D$29:$D$107662, G101),"")</f>
        <v/>
      </c>
      <c r="AD101" s="508" t="str">
        <f>IFERROR(AVERAGEIFS('VISSIM Link Segment Outputs'!$I$29:$I$107662, 'VISSIM Link Segment Outputs'!$A$29:$A$107662, "AVG",'VISSIM Link Segment Outputs'!$D$29:$D$107662, H101),"")</f>
        <v/>
      </c>
      <c r="AE101" s="509"/>
      <c r="AF101" s="508" t="str">
        <f>IFERROR(AVERAGEIFS('VISSIM Link Segment Outputs'!$E$29:$E$107662, 'VISSIM Link Segment Outputs'!$A$29:$A$107662, "AVG",'VISSIM Link Segment Outputs'!$D$29:$D$107662, D101),"")</f>
        <v/>
      </c>
      <c r="AG101" s="508" t="str">
        <f>IFERROR(AVERAGEIFS('VISSIM Link Segment Outputs'!$E$29:$E$107662, 'VISSIM Link Segment Outputs'!$A$29:$A$107662, "AVG",'VISSIM Link Segment Outputs'!$D$29:$D$107662, E101),"")</f>
        <v/>
      </c>
      <c r="AH101" s="508" t="str">
        <f>IFERROR(AVERAGEIFS('VISSIM Link Segment Outputs'!$E$29:$E$107662, 'VISSIM Link Segment Outputs'!$A$29:$A$107662, "AVG",'VISSIM Link Segment Outputs'!$D$29:$D$107662, F101),"")</f>
        <v/>
      </c>
      <c r="AI101" s="508" t="str">
        <f>IFERROR(AVERAGEIFS('VISSIM Link Segment Outputs'!$E$29:$E$107662, 'VISSIM Link Segment Outputs'!$A$29:$A$107662, "AVG",'VISSIM Link Segment Outputs'!$D$29:$D$107662, G101),"")</f>
        <v/>
      </c>
      <c r="AJ101" s="508" t="str">
        <f>IFERROR(AVERAGEIFS('VISSIM Link Segment Outputs'!$E$29:$E$107662, 'VISSIM Link Segment Outputs'!$A$29:$A$107662, "AVG",'VISSIM Link Segment Outputs'!$D$29:$D$107662, H101),"")</f>
        <v/>
      </c>
      <c r="AL101" s="745">
        <f>IFERROR(SUMIFS('VISSIM Link Segment Outputs'!$Q$29:$Q$107662, 'VISSIM Link Segment Outputs'!$A$29:$A$107662, "AVG",'VISSIM Link Segment Outputs'!$D$29:$D$107662, D101),"")</f>
        <v>0</v>
      </c>
      <c r="AM101" s="745">
        <f>IFERROR(SUMIFS('VISSIM Link Segment Outputs'!$Q$29:$Q$107662, 'VISSIM Link Segment Outputs'!$A$29:$A$107662, "AVG",'VISSIM Link Segment Outputs'!$D$29:$D$107662, E101),"")</f>
        <v>0</v>
      </c>
      <c r="AN101" s="745">
        <f>IFERROR(SUMIFS('VISSIM Link Segment Outputs'!$Q$29:$Q$107662, 'VISSIM Link Segment Outputs'!$A$29:$A$107662, "AVG",'VISSIM Link Segment Outputs'!$D$29:$D$107662, F101),"")</f>
        <v>0</v>
      </c>
      <c r="AO101" s="745">
        <f>IFERROR(SUMIFS('VISSIM Link Segment Outputs'!$Q$29:$Q$107662, 'VISSIM Link Segment Outputs'!$A$29:$A$107662, "AVG",'VISSIM Link Segment Outputs'!$D$29:$D$107662, G101),"")</f>
        <v>0</v>
      </c>
      <c r="AP101" s="745">
        <f>IFERROR(SUMIFS('VISSIM Link Segment Outputs'!$Q$29:$Q$107662, 'VISSIM Link Segment Outputs'!$A$29:$A$107662, "AVG",'VISSIM Link Segment Outputs'!$D$29:$D$107662, H101),"")</f>
        <v>0</v>
      </c>
      <c r="AR101" s="781" t="str">
        <f>IFERROR(AVERAGEIFS('VISSIM Link Segment Outputs'!$R$29:$R$107662, 'VISSIM Link Segment Outputs'!$A$29:$A$107662, "AVG",'VISSIM Link Segment Outputs'!$D$29:$D$107662, D101),"")</f>
        <v/>
      </c>
    </row>
    <row r="102" spans="1:44" s="611" customFormat="1" x14ac:dyDescent="0.25">
      <c r="A102" s="615" t="str">
        <f t="shared" si="11"/>
        <v>H</v>
      </c>
      <c r="B102" s="194">
        <f>'Input - Freeways'!$B100</f>
        <v>96</v>
      </c>
      <c r="C102" s="194">
        <f>INDEX('Input - Freeways'!$B$4:$AI$106,MATCH($B102,'Input - Freeways'!$B$4:$B$106,0),MATCH(C$6,'Input - Freeways'!$B$4:$AI$4,0))</f>
        <v>0</v>
      </c>
      <c r="D102" s="194" t="str">
        <f t="shared" si="6"/>
        <v>0</v>
      </c>
      <c r="E102" s="194" t="str">
        <f t="shared" si="6"/>
        <v/>
      </c>
      <c r="F102" s="194" t="str">
        <f t="shared" si="6"/>
        <v/>
      </c>
      <c r="G102" s="194" t="str">
        <f t="shared" si="6"/>
        <v/>
      </c>
      <c r="H102" s="194" t="str">
        <f t="shared" si="6"/>
        <v/>
      </c>
      <c r="J102" s="774">
        <f>'Input - Freeways'!$C100</f>
        <v>0</v>
      </c>
      <c r="K102" s="468">
        <f>'Input - Freeways'!$D100</f>
        <v>0</v>
      </c>
      <c r="L102" s="318">
        <f>'Input - Freeways'!$E100</f>
        <v>0</v>
      </c>
      <c r="M102" s="776" t="str">
        <f>'Input - Freeways'!$F100</f>
        <v/>
      </c>
      <c r="N102" s="450" t="str" cm="1">
        <f t="array" ref="N102">_xlfn.SWITCH(fwy_moe_type,"DCM",AVERAGEIFS('VISSIM DCP Outputs'!$D$25:$D$433, 'VISSIM DCP Outputs'!$B$25:$B$433, $E$3,'VISSIM DCP Outputs'!$C$25:$C$433,$C102),"Link Eval","--")</f>
        <v>--</v>
      </c>
      <c r="O102" s="315" t="str" cm="1">
        <f t="array" ref="O102">_xlfn.SWITCH(fwy_moe_type,"DCM",AVERAGEIFS('VISSIM DCP Outputs'!$G$25:$G$433, 'VISSIM DCP Outputs'!$B$25:$B$433, $E$3,'VISSIM DCP Outputs'!$C$25:$C$433,$C102),"Link Eval","--")</f>
        <v>--</v>
      </c>
      <c r="P102" s="780" t="str">
        <f t="shared" si="8"/>
        <v>--</v>
      </c>
      <c r="Q102" s="315" t="str">
        <f t="shared" si="9"/>
        <v>--</v>
      </c>
      <c r="R102" s="437" t="str">
        <f t="shared" si="10"/>
        <v>--</v>
      </c>
      <c r="T102" s="745" t="str">
        <f>IFERROR(AVERAGEIFS('VISSIM Link Segment Outputs'!$M$29:$M$107662, 'VISSIM Link Segment Outputs'!$A$29:$A$107662, "AVG",'VISSIM Link Segment Outputs'!$D$29:$D$107662, D102),"")</f>
        <v/>
      </c>
      <c r="U102" s="745" t="str">
        <f>IFERROR(AVERAGEIFS('VISSIM Link Segment Outputs'!$M$29:$M$107662, 'VISSIM Link Segment Outputs'!$A$29:$A$107662, "AVG",'VISSIM Link Segment Outputs'!$D$29:$D$107662, E102),"")</f>
        <v/>
      </c>
      <c r="V102" s="745" t="str">
        <f>IFERROR(AVERAGEIFS('VISSIM Link Segment Outputs'!$M$29:$M$107662, 'VISSIM Link Segment Outputs'!$A$29:$A$107662, "AVG",'VISSIM Link Segment Outputs'!$D$29:$D$107662, F102),"")</f>
        <v/>
      </c>
      <c r="W102" s="745" t="str">
        <f>IFERROR(AVERAGEIFS('VISSIM Link Segment Outputs'!$M$29:$M$107662, 'VISSIM Link Segment Outputs'!$A$29:$A$107662, "AVG",'VISSIM Link Segment Outputs'!$D$29:$D$107662, G102),"")</f>
        <v/>
      </c>
      <c r="X102" s="745" t="str">
        <f>IFERROR(AVERAGEIFS('VISSIM Link Segment Outputs'!$M$29:$M$107662, 'VISSIM Link Segment Outputs'!$A$29:$A$107662, "AVG",'VISSIM Link Segment Outputs'!$D$29:$D$107662, H102),"")</f>
        <v/>
      </c>
      <c r="Y102" s="509"/>
      <c r="Z102" s="508" t="str">
        <f>IFERROR(AVERAGEIFS('VISSIM Link Segment Outputs'!$I$29:$I$107662, 'VISSIM Link Segment Outputs'!$A$29:$A$107662, "AVG",'VISSIM Link Segment Outputs'!$D$29:$D$107662, D102),"")</f>
        <v/>
      </c>
      <c r="AA102" s="508" t="str">
        <f>IFERROR(AVERAGEIFS('VISSIM Link Segment Outputs'!$I$29:$I$107662, 'VISSIM Link Segment Outputs'!$A$29:$A$107662, "AVG",'VISSIM Link Segment Outputs'!$D$29:$D$107662, E102),"")</f>
        <v/>
      </c>
      <c r="AB102" s="508" t="str">
        <f>IFERROR(AVERAGEIFS('VISSIM Link Segment Outputs'!$I$29:$I$107662, 'VISSIM Link Segment Outputs'!$A$29:$A$107662, "AVG",'VISSIM Link Segment Outputs'!$D$29:$D$107662, F102),"")</f>
        <v/>
      </c>
      <c r="AC102" s="508" t="str">
        <f>IFERROR(AVERAGEIFS('VISSIM Link Segment Outputs'!$I$29:$I$107662, 'VISSIM Link Segment Outputs'!$A$29:$A$107662, "AVG",'VISSIM Link Segment Outputs'!$D$29:$D$107662, G102),"")</f>
        <v/>
      </c>
      <c r="AD102" s="508" t="str">
        <f>IFERROR(AVERAGEIFS('VISSIM Link Segment Outputs'!$I$29:$I$107662, 'VISSIM Link Segment Outputs'!$A$29:$A$107662, "AVG",'VISSIM Link Segment Outputs'!$D$29:$D$107662, H102),"")</f>
        <v/>
      </c>
      <c r="AE102" s="509"/>
      <c r="AF102" s="508" t="str">
        <f>IFERROR(AVERAGEIFS('VISSIM Link Segment Outputs'!$E$29:$E$107662, 'VISSIM Link Segment Outputs'!$A$29:$A$107662, "AVG",'VISSIM Link Segment Outputs'!$D$29:$D$107662, D102),"")</f>
        <v/>
      </c>
      <c r="AG102" s="508" t="str">
        <f>IFERROR(AVERAGEIFS('VISSIM Link Segment Outputs'!$E$29:$E$107662, 'VISSIM Link Segment Outputs'!$A$29:$A$107662, "AVG",'VISSIM Link Segment Outputs'!$D$29:$D$107662, E102),"")</f>
        <v/>
      </c>
      <c r="AH102" s="508" t="str">
        <f>IFERROR(AVERAGEIFS('VISSIM Link Segment Outputs'!$E$29:$E$107662, 'VISSIM Link Segment Outputs'!$A$29:$A$107662, "AVG",'VISSIM Link Segment Outputs'!$D$29:$D$107662, F102),"")</f>
        <v/>
      </c>
      <c r="AI102" s="508" t="str">
        <f>IFERROR(AVERAGEIFS('VISSIM Link Segment Outputs'!$E$29:$E$107662, 'VISSIM Link Segment Outputs'!$A$29:$A$107662, "AVG",'VISSIM Link Segment Outputs'!$D$29:$D$107662, G102),"")</f>
        <v/>
      </c>
      <c r="AJ102" s="508" t="str">
        <f>IFERROR(AVERAGEIFS('VISSIM Link Segment Outputs'!$E$29:$E$107662, 'VISSIM Link Segment Outputs'!$A$29:$A$107662, "AVG",'VISSIM Link Segment Outputs'!$D$29:$D$107662, H102),"")</f>
        <v/>
      </c>
      <c r="AL102" s="745">
        <f>IFERROR(SUMIFS('VISSIM Link Segment Outputs'!$Q$29:$Q$107662, 'VISSIM Link Segment Outputs'!$A$29:$A$107662, "AVG",'VISSIM Link Segment Outputs'!$D$29:$D$107662, D102),"")</f>
        <v>0</v>
      </c>
      <c r="AM102" s="745">
        <f>IFERROR(SUMIFS('VISSIM Link Segment Outputs'!$Q$29:$Q$107662, 'VISSIM Link Segment Outputs'!$A$29:$A$107662, "AVG",'VISSIM Link Segment Outputs'!$D$29:$D$107662, E102),"")</f>
        <v>0</v>
      </c>
      <c r="AN102" s="745">
        <f>IFERROR(SUMIFS('VISSIM Link Segment Outputs'!$Q$29:$Q$107662, 'VISSIM Link Segment Outputs'!$A$29:$A$107662, "AVG",'VISSIM Link Segment Outputs'!$D$29:$D$107662, F102),"")</f>
        <v>0</v>
      </c>
      <c r="AO102" s="745">
        <f>IFERROR(SUMIFS('VISSIM Link Segment Outputs'!$Q$29:$Q$107662, 'VISSIM Link Segment Outputs'!$A$29:$A$107662, "AVG",'VISSIM Link Segment Outputs'!$D$29:$D$107662, G102),"")</f>
        <v>0</v>
      </c>
      <c r="AP102" s="745">
        <f>IFERROR(SUMIFS('VISSIM Link Segment Outputs'!$Q$29:$Q$107662, 'VISSIM Link Segment Outputs'!$A$29:$A$107662, "AVG",'VISSIM Link Segment Outputs'!$D$29:$D$107662, H102),"")</f>
        <v>0</v>
      </c>
      <c r="AR102" s="781" t="str">
        <f>IFERROR(AVERAGEIFS('VISSIM Link Segment Outputs'!$R$29:$R$107662, 'VISSIM Link Segment Outputs'!$A$29:$A$107662, "AVG",'VISSIM Link Segment Outputs'!$D$29:$D$107662, D102),"")</f>
        <v/>
      </c>
    </row>
    <row r="103" spans="1:44" s="611" customFormat="1" x14ac:dyDescent="0.25">
      <c r="A103" s="615" t="str">
        <f t="shared" si="11"/>
        <v>H</v>
      </c>
      <c r="B103" s="194">
        <f>'Input - Freeways'!$B101</f>
        <v>97</v>
      </c>
      <c r="C103" s="194">
        <f>INDEX('Input - Freeways'!$B$4:$AI$106,MATCH($B103,'Input - Freeways'!$B$4:$B$106,0),MATCH(C$6,'Input - Freeways'!$B$4:$AI$4,0))</f>
        <v>0</v>
      </c>
      <c r="D103" s="194" t="str">
        <f t="shared" si="6"/>
        <v>0</v>
      </c>
      <c r="E103" s="194" t="str">
        <f t="shared" si="6"/>
        <v/>
      </c>
      <c r="F103" s="194" t="str">
        <f t="shared" si="6"/>
        <v/>
      </c>
      <c r="G103" s="194" t="str">
        <f t="shared" si="6"/>
        <v/>
      </c>
      <c r="H103" s="194" t="str">
        <f t="shared" si="6"/>
        <v/>
      </c>
      <c r="J103" s="774">
        <f>'Input - Freeways'!$C101</f>
        <v>0</v>
      </c>
      <c r="K103" s="468">
        <f>'Input - Freeways'!$D101</f>
        <v>0</v>
      </c>
      <c r="L103" s="318">
        <f>'Input - Freeways'!$E101</f>
        <v>0</v>
      </c>
      <c r="M103" s="776" t="str">
        <f>'Input - Freeways'!$F101</f>
        <v/>
      </c>
      <c r="N103" s="450" t="str" cm="1">
        <f t="array" ref="N103">_xlfn.SWITCH(fwy_moe_type,"DCM",AVERAGEIFS('VISSIM DCP Outputs'!$D$25:$D$433, 'VISSIM DCP Outputs'!$B$25:$B$433, $E$3,'VISSIM DCP Outputs'!$C$25:$C$433,$C103),"Link Eval","--")</f>
        <v>--</v>
      </c>
      <c r="O103" s="315" t="str" cm="1">
        <f t="array" ref="O103">_xlfn.SWITCH(fwy_moe_type,"DCM",AVERAGEIFS('VISSIM DCP Outputs'!$G$25:$G$433, 'VISSIM DCP Outputs'!$B$25:$B$433, $E$3,'VISSIM DCP Outputs'!$C$25:$C$433,$C103),"Link Eval","--")</f>
        <v>--</v>
      </c>
      <c r="P103" s="780" t="str">
        <f t="shared" si="8"/>
        <v>--</v>
      </c>
      <c r="Q103" s="315" t="str">
        <f t="shared" si="9"/>
        <v>--</v>
      </c>
      <c r="R103" s="437" t="str">
        <f t="shared" si="10"/>
        <v>--</v>
      </c>
      <c r="T103" s="745" t="str">
        <f>IFERROR(AVERAGEIFS('VISSIM Link Segment Outputs'!$M$29:$M$107662, 'VISSIM Link Segment Outputs'!$A$29:$A$107662, "AVG",'VISSIM Link Segment Outputs'!$D$29:$D$107662, D103),"")</f>
        <v/>
      </c>
      <c r="U103" s="745" t="str">
        <f>IFERROR(AVERAGEIFS('VISSIM Link Segment Outputs'!$M$29:$M$107662, 'VISSIM Link Segment Outputs'!$A$29:$A$107662, "AVG",'VISSIM Link Segment Outputs'!$D$29:$D$107662, E103),"")</f>
        <v/>
      </c>
      <c r="V103" s="745" t="str">
        <f>IFERROR(AVERAGEIFS('VISSIM Link Segment Outputs'!$M$29:$M$107662, 'VISSIM Link Segment Outputs'!$A$29:$A$107662, "AVG",'VISSIM Link Segment Outputs'!$D$29:$D$107662, F103),"")</f>
        <v/>
      </c>
      <c r="W103" s="745" t="str">
        <f>IFERROR(AVERAGEIFS('VISSIM Link Segment Outputs'!$M$29:$M$107662, 'VISSIM Link Segment Outputs'!$A$29:$A$107662, "AVG",'VISSIM Link Segment Outputs'!$D$29:$D$107662, G103),"")</f>
        <v/>
      </c>
      <c r="X103" s="745" t="str">
        <f>IFERROR(AVERAGEIFS('VISSIM Link Segment Outputs'!$M$29:$M$107662, 'VISSIM Link Segment Outputs'!$A$29:$A$107662, "AVG",'VISSIM Link Segment Outputs'!$D$29:$D$107662, H103),"")</f>
        <v/>
      </c>
      <c r="Y103" s="509"/>
      <c r="Z103" s="508" t="str">
        <f>IFERROR(AVERAGEIFS('VISSIM Link Segment Outputs'!$I$29:$I$107662, 'VISSIM Link Segment Outputs'!$A$29:$A$107662, "AVG",'VISSIM Link Segment Outputs'!$D$29:$D$107662, D103),"")</f>
        <v/>
      </c>
      <c r="AA103" s="508" t="str">
        <f>IFERROR(AVERAGEIFS('VISSIM Link Segment Outputs'!$I$29:$I$107662, 'VISSIM Link Segment Outputs'!$A$29:$A$107662, "AVG",'VISSIM Link Segment Outputs'!$D$29:$D$107662, E103),"")</f>
        <v/>
      </c>
      <c r="AB103" s="508" t="str">
        <f>IFERROR(AVERAGEIFS('VISSIM Link Segment Outputs'!$I$29:$I$107662, 'VISSIM Link Segment Outputs'!$A$29:$A$107662, "AVG",'VISSIM Link Segment Outputs'!$D$29:$D$107662, F103),"")</f>
        <v/>
      </c>
      <c r="AC103" s="508" t="str">
        <f>IFERROR(AVERAGEIFS('VISSIM Link Segment Outputs'!$I$29:$I$107662, 'VISSIM Link Segment Outputs'!$A$29:$A$107662, "AVG",'VISSIM Link Segment Outputs'!$D$29:$D$107662, G103),"")</f>
        <v/>
      </c>
      <c r="AD103" s="508" t="str">
        <f>IFERROR(AVERAGEIFS('VISSIM Link Segment Outputs'!$I$29:$I$107662, 'VISSIM Link Segment Outputs'!$A$29:$A$107662, "AVG",'VISSIM Link Segment Outputs'!$D$29:$D$107662, H103),"")</f>
        <v/>
      </c>
      <c r="AE103" s="509"/>
      <c r="AF103" s="508" t="str">
        <f>IFERROR(AVERAGEIFS('VISSIM Link Segment Outputs'!$E$29:$E$107662, 'VISSIM Link Segment Outputs'!$A$29:$A$107662, "AVG",'VISSIM Link Segment Outputs'!$D$29:$D$107662, D103),"")</f>
        <v/>
      </c>
      <c r="AG103" s="508" t="str">
        <f>IFERROR(AVERAGEIFS('VISSIM Link Segment Outputs'!$E$29:$E$107662, 'VISSIM Link Segment Outputs'!$A$29:$A$107662, "AVG",'VISSIM Link Segment Outputs'!$D$29:$D$107662, E103),"")</f>
        <v/>
      </c>
      <c r="AH103" s="508" t="str">
        <f>IFERROR(AVERAGEIFS('VISSIM Link Segment Outputs'!$E$29:$E$107662, 'VISSIM Link Segment Outputs'!$A$29:$A$107662, "AVG",'VISSIM Link Segment Outputs'!$D$29:$D$107662, F103),"")</f>
        <v/>
      </c>
      <c r="AI103" s="508" t="str">
        <f>IFERROR(AVERAGEIFS('VISSIM Link Segment Outputs'!$E$29:$E$107662, 'VISSIM Link Segment Outputs'!$A$29:$A$107662, "AVG",'VISSIM Link Segment Outputs'!$D$29:$D$107662, G103),"")</f>
        <v/>
      </c>
      <c r="AJ103" s="508" t="str">
        <f>IFERROR(AVERAGEIFS('VISSIM Link Segment Outputs'!$E$29:$E$107662, 'VISSIM Link Segment Outputs'!$A$29:$A$107662, "AVG",'VISSIM Link Segment Outputs'!$D$29:$D$107662, H103),"")</f>
        <v/>
      </c>
      <c r="AL103" s="745">
        <f>IFERROR(SUMIFS('VISSIM Link Segment Outputs'!$Q$29:$Q$107662, 'VISSIM Link Segment Outputs'!$A$29:$A$107662, "AVG",'VISSIM Link Segment Outputs'!$D$29:$D$107662, D103),"")</f>
        <v>0</v>
      </c>
      <c r="AM103" s="745">
        <f>IFERROR(SUMIFS('VISSIM Link Segment Outputs'!$Q$29:$Q$107662, 'VISSIM Link Segment Outputs'!$A$29:$A$107662, "AVG",'VISSIM Link Segment Outputs'!$D$29:$D$107662, E103),"")</f>
        <v>0</v>
      </c>
      <c r="AN103" s="745">
        <f>IFERROR(SUMIFS('VISSIM Link Segment Outputs'!$Q$29:$Q$107662, 'VISSIM Link Segment Outputs'!$A$29:$A$107662, "AVG",'VISSIM Link Segment Outputs'!$D$29:$D$107662, F103),"")</f>
        <v>0</v>
      </c>
      <c r="AO103" s="745">
        <f>IFERROR(SUMIFS('VISSIM Link Segment Outputs'!$Q$29:$Q$107662, 'VISSIM Link Segment Outputs'!$A$29:$A$107662, "AVG",'VISSIM Link Segment Outputs'!$D$29:$D$107662, G103),"")</f>
        <v>0</v>
      </c>
      <c r="AP103" s="745">
        <f>IFERROR(SUMIFS('VISSIM Link Segment Outputs'!$Q$29:$Q$107662, 'VISSIM Link Segment Outputs'!$A$29:$A$107662, "AVG",'VISSIM Link Segment Outputs'!$D$29:$D$107662, H103),"")</f>
        <v>0</v>
      </c>
      <c r="AR103" s="781" t="str">
        <f>IFERROR(AVERAGEIFS('VISSIM Link Segment Outputs'!$R$29:$R$107662, 'VISSIM Link Segment Outputs'!$A$29:$A$107662, "AVG",'VISSIM Link Segment Outputs'!$D$29:$D$107662, D103),"")</f>
        <v/>
      </c>
    </row>
    <row r="104" spans="1:44" s="611" customFormat="1" x14ac:dyDescent="0.25">
      <c r="A104" s="615" t="str">
        <f t="shared" si="11"/>
        <v>H</v>
      </c>
      <c r="B104" s="194">
        <f>'Input - Freeways'!$B102</f>
        <v>98</v>
      </c>
      <c r="C104" s="194">
        <f>INDEX('Input - Freeways'!$B$4:$AI$106,MATCH($B104,'Input - Freeways'!$B$4:$B$106,0),MATCH(C$6,'Input - Freeways'!$B$4:$AI$4,0))</f>
        <v>0</v>
      </c>
      <c r="D104" s="194" t="str">
        <f t="shared" si="6"/>
        <v>0</v>
      </c>
      <c r="E104" s="194" t="str">
        <f t="shared" si="6"/>
        <v/>
      </c>
      <c r="F104" s="194" t="str">
        <f t="shared" si="6"/>
        <v/>
      </c>
      <c r="G104" s="194" t="str">
        <f t="shared" si="6"/>
        <v/>
      </c>
      <c r="H104" s="194" t="str">
        <f t="shared" si="6"/>
        <v/>
      </c>
      <c r="J104" s="774">
        <f>'Input - Freeways'!$C102</f>
        <v>0</v>
      </c>
      <c r="K104" s="468">
        <f>'Input - Freeways'!$D102</f>
        <v>0</v>
      </c>
      <c r="L104" s="318">
        <f>'Input - Freeways'!$E102</f>
        <v>0</v>
      </c>
      <c r="M104" s="776" t="str">
        <f>'Input - Freeways'!$F102</f>
        <v/>
      </c>
      <c r="N104" s="450" t="str" cm="1">
        <f t="array" ref="N104">_xlfn.SWITCH(fwy_moe_type,"DCM",AVERAGEIFS('VISSIM DCP Outputs'!$D$25:$D$433, 'VISSIM DCP Outputs'!$B$25:$B$433, $E$3,'VISSIM DCP Outputs'!$C$25:$C$433,$C104),"Link Eval","--")</f>
        <v>--</v>
      </c>
      <c r="O104" s="315" t="str" cm="1">
        <f t="array" ref="O104">_xlfn.SWITCH(fwy_moe_type,"DCM",AVERAGEIFS('VISSIM DCP Outputs'!$G$25:$G$433, 'VISSIM DCP Outputs'!$B$25:$B$433, $E$3,'VISSIM DCP Outputs'!$C$25:$C$433,$C104),"Link Eval","--")</f>
        <v>--</v>
      </c>
      <c r="P104" s="780" t="str">
        <f t="shared" si="8"/>
        <v>--</v>
      </c>
      <c r="Q104" s="315" t="str">
        <f t="shared" si="9"/>
        <v>--</v>
      </c>
      <c r="R104" s="437" t="str">
        <f t="shared" si="10"/>
        <v>--</v>
      </c>
      <c r="T104" s="745" t="str">
        <f>IFERROR(AVERAGEIFS('VISSIM Link Segment Outputs'!$M$29:$M$107662, 'VISSIM Link Segment Outputs'!$A$29:$A$107662, "AVG",'VISSIM Link Segment Outputs'!$D$29:$D$107662, D104),"")</f>
        <v/>
      </c>
      <c r="U104" s="745" t="str">
        <f>IFERROR(AVERAGEIFS('VISSIM Link Segment Outputs'!$M$29:$M$107662, 'VISSIM Link Segment Outputs'!$A$29:$A$107662, "AVG",'VISSIM Link Segment Outputs'!$D$29:$D$107662, E104),"")</f>
        <v/>
      </c>
      <c r="V104" s="745" t="str">
        <f>IFERROR(AVERAGEIFS('VISSIM Link Segment Outputs'!$M$29:$M$107662, 'VISSIM Link Segment Outputs'!$A$29:$A$107662, "AVG",'VISSIM Link Segment Outputs'!$D$29:$D$107662, F104),"")</f>
        <v/>
      </c>
      <c r="W104" s="745" t="str">
        <f>IFERROR(AVERAGEIFS('VISSIM Link Segment Outputs'!$M$29:$M$107662, 'VISSIM Link Segment Outputs'!$A$29:$A$107662, "AVG",'VISSIM Link Segment Outputs'!$D$29:$D$107662, G104),"")</f>
        <v/>
      </c>
      <c r="X104" s="745" t="str">
        <f>IFERROR(AVERAGEIFS('VISSIM Link Segment Outputs'!$M$29:$M$107662, 'VISSIM Link Segment Outputs'!$A$29:$A$107662, "AVG",'VISSIM Link Segment Outputs'!$D$29:$D$107662, H104),"")</f>
        <v/>
      </c>
      <c r="Y104" s="509"/>
      <c r="Z104" s="508" t="str">
        <f>IFERROR(AVERAGEIFS('VISSIM Link Segment Outputs'!$I$29:$I$107662, 'VISSIM Link Segment Outputs'!$A$29:$A$107662, "AVG",'VISSIM Link Segment Outputs'!$D$29:$D$107662, D104),"")</f>
        <v/>
      </c>
      <c r="AA104" s="508" t="str">
        <f>IFERROR(AVERAGEIFS('VISSIM Link Segment Outputs'!$I$29:$I$107662, 'VISSIM Link Segment Outputs'!$A$29:$A$107662, "AVG",'VISSIM Link Segment Outputs'!$D$29:$D$107662, E104),"")</f>
        <v/>
      </c>
      <c r="AB104" s="508" t="str">
        <f>IFERROR(AVERAGEIFS('VISSIM Link Segment Outputs'!$I$29:$I$107662, 'VISSIM Link Segment Outputs'!$A$29:$A$107662, "AVG",'VISSIM Link Segment Outputs'!$D$29:$D$107662, F104),"")</f>
        <v/>
      </c>
      <c r="AC104" s="508" t="str">
        <f>IFERROR(AVERAGEIFS('VISSIM Link Segment Outputs'!$I$29:$I$107662, 'VISSIM Link Segment Outputs'!$A$29:$A$107662, "AVG",'VISSIM Link Segment Outputs'!$D$29:$D$107662, G104),"")</f>
        <v/>
      </c>
      <c r="AD104" s="508" t="str">
        <f>IFERROR(AVERAGEIFS('VISSIM Link Segment Outputs'!$I$29:$I$107662, 'VISSIM Link Segment Outputs'!$A$29:$A$107662, "AVG",'VISSIM Link Segment Outputs'!$D$29:$D$107662, H104),"")</f>
        <v/>
      </c>
      <c r="AE104" s="509"/>
      <c r="AF104" s="508" t="str">
        <f>IFERROR(AVERAGEIFS('VISSIM Link Segment Outputs'!$E$29:$E$107662, 'VISSIM Link Segment Outputs'!$A$29:$A$107662, "AVG",'VISSIM Link Segment Outputs'!$D$29:$D$107662, D104),"")</f>
        <v/>
      </c>
      <c r="AG104" s="508" t="str">
        <f>IFERROR(AVERAGEIFS('VISSIM Link Segment Outputs'!$E$29:$E$107662, 'VISSIM Link Segment Outputs'!$A$29:$A$107662, "AVG",'VISSIM Link Segment Outputs'!$D$29:$D$107662, E104),"")</f>
        <v/>
      </c>
      <c r="AH104" s="508" t="str">
        <f>IFERROR(AVERAGEIFS('VISSIM Link Segment Outputs'!$E$29:$E$107662, 'VISSIM Link Segment Outputs'!$A$29:$A$107662, "AVG",'VISSIM Link Segment Outputs'!$D$29:$D$107662, F104),"")</f>
        <v/>
      </c>
      <c r="AI104" s="508" t="str">
        <f>IFERROR(AVERAGEIFS('VISSIM Link Segment Outputs'!$E$29:$E$107662, 'VISSIM Link Segment Outputs'!$A$29:$A$107662, "AVG",'VISSIM Link Segment Outputs'!$D$29:$D$107662, G104),"")</f>
        <v/>
      </c>
      <c r="AJ104" s="508" t="str">
        <f>IFERROR(AVERAGEIFS('VISSIM Link Segment Outputs'!$E$29:$E$107662, 'VISSIM Link Segment Outputs'!$A$29:$A$107662, "AVG",'VISSIM Link Segment Outputs'!$D$29:$D$107662, H104),"")</f>
        <v/>
      </c>
      <c r="AL104" s="745">
        <f>IFERROR(SUMIFS('VISSIM Link Segment Outputs'!$Q$29:$Q$107662, 'VISSIM Link Segment Outputs'!$A$29:$A$107662, "AVG",'VISSIM Link Segment Outputs'!$D$29:$D$107662, D104),"")</f>
        <v>0</v>
      </c>
      <c r="AM104" s="745">
        <f>IFERROR(SUMIFS('VISSIM Link Segment Outputs'!$Q$29:$Q$107662, 'VISSIM Link Segment Outputs'!$A$29:$A$107662, "AVG",'VISSIM Link Segment Outputs'!$D$29:$D$107662, E104),"")</f>
        <v>0</v>
      </c>
      <c r="AN104" s="745">
        <f>IFERROR(SUMIFS('VISSIM Link Segment Outputs'!$Q$29:$Q$107662, 'VISSIM Link Segment Outputs'!$A$29:$A$107662, "AVG",'VISSIM Link Segment Outputs'!$D$29:$D$107662, F104),"")</f>
        <v>0</v>
      </c>
      <c r="AO104" s="745">
        <f>IFERROR(SUMIFS('VISSIM Link Segment Outputs'!$Q$29:$Q$107662, 'VISSIM Link Segment Outputs'!$A$29:$A$107662, "AVG",'VISSIM Link Segment Outputs'!$D$29:$D$107662, G104),"")</f>
        <v>0</v>
      </c>
      <c r="AP104" s="745">
        <f>IFERROR(SUMIFS('VISSIM Link Segment Outputs'!$Q$29:$Q$107662, 'VISSIM Link Segment Outputs'!$A$29:$A$107662, "AVG",'VISSIM Link Segment Outputs'!$D$29:$D$107662, H104),"")</f>
        <v>0</v>
      </c>
      <c r="AR104" s="781" t="str">
        <f>IFERROR(AVERAGEIFS('VISSIM Link Segment Outputs'!$R$29:$R$107662, 'VISSIM Link Segment Outputs'!$A$29:$A$107662, "AVG",'VISSIM Link Segment Outputs'!$D$29:$D$107662, D104),"")</f>
        <v/>
      </c>
    </row>
    <row r="105" spans="1:44" s="611" customFormat="1" x14ac:dyDescent="0.25">
      <c r="A105" s="615" t="str">
        <f t="shared" si="11"/>
        <v>H</v>
      </c>
      <c r="B105" s="194">
        <f>'Input - Freeways'!$B103</f>
        <v>99</v>
      </c>
      <c r="C105" s="194">
        <f>INDEX('Input - Freeways'!$B$4:$AI$106,MATCH($B105,'Input - Freeways'!$B$4:$B$106,0),MATCH(C$6,'Input - Freeways'!$B$4:$AI$4,0))</f>
        <v>0</v>
      </c>
      <c r="D105" s="194" t="str">
        <f t="shared" si="6"/>
        <v>0</v>
      </c>
      <c r="E105" s="194" t="str">
        <f t="shared" si="6"/>
        <v/>
      </c>
      <c r="F105" s="194" t="str">
        <f t="shared" si="6"/>
        <v/>
      </c>
      <c r="G105" s="194" t="str">
        <f t="shared" si="6"/>
        <v/>
      </c>
      <c r="H105" s="194" t="str">
        <f t="shared" si="6"/>
        <v/>
      </c>
      <c r="J105" s="774">
        <f>'Input - Freeways'!$C103</f>
        <v>0</v>
      </c>
      <c r="K105" s="468">
        <f>'Input - Freeways'!$D103</f>
        <v>0</v>
      </c>
      <c r="L105" s="318">
        <f>'Input - Freeways'!$E103</f>
        <v>0</v>
      </c>
      <c r="M105" s="776" t="str">
        <f>'Input - Freeways'!$F103</f>
        <v/>
      </c>
      <c r="N105" s="450" t="str" cm="1">
        <f t="array" ref="N105">_xlfn.SWITCH(fwy_moe_type,"DCM",AVERAGEIFS('VISSIM DCP Outputs'!$D$25:$D$433, 'VISSIM DCP Outputs'!$B$25:$B$433, $E$3,'VISSIM DCP Outputs'!$C$25:$C$433,$C105),"Link Eval","--")</f>
        <v>--</v>
      </c>
      <c r="O105" s="315" t="str" cm="1">
        <f t="array" ref="O105">_xlfn.SWITCH(fwy_moe_type,"DCM",AVERAGEIFS('VISSIM DCP Outputs'!$G$25:$G$433, 'VISSIM DCP Outputs'!$B$25:$B$433, $E$3,'VISSIM DCP Outputs'!$C$25:$C$433,$C105),"Link Eval","--")</f>
        <v>--</v>
      </c>
      <c r="P105" s="780" t="str">
        <f t="shared" si="8"/>
        <v>--</v>
      </c>
      <c r="Q105" s="315" t="str">
        <f t="shared" si="9"/>
        <v>--</v>
      </c>
      <c r="R105" s="437" t="str">
        <f t="shared" si="10"/>
        <v>--</v>
      </c>
      <c r="T105" s="745" t="str">
        <f>IFERROR(AVERAGEIFS('VISSIM Link Segment Outputs'!$M$29:$M$107662, 'VISSIM Link Segment Outputs'!$A$29:$A$107662, "AVG",'VISSIM Link Segment Outputs'!$D$29:$D$107662, D105),"")</f>
        <v/>
      </c>
      <c r="U105" s="745" t="str">
        <f>IFERROR(AVERAGEIFS('VISSIM Link Segment Outputs'!$M$29:$M$107662, 'VISSIM Link Segment Outputs'!$A$29:$A$107662, "AVG",'VISSIM Link Segment Outputs'!$D$29:$D$107662, E105),"")</f>
        <v/>
      </c>
      <c r="V105" s="745" t="str">
        <f>IFERROR(AVERAGEIFS('VISSIM Link Segment Outputs'!$M$29:$M$107662, 'VISSIM Link Segment Outputs'!$A$29:$A$107662, "AVG",'VISSIM Link Segment Outputs'!$D$29:$D$107662, F105),"")</f>
        <v/>
      </c>
      <c r="W105" s="745" t="str">
        <f>IFERROR(AVERAGEIFS('VISSIM Link Segment Outputs'!$M$29:$M$107662, 'VISSIM Link Segment Outputs'!$A$29:$A$107662, "AVG",'VISSIM Link Segment Outputs'!$D$29:$D$107662, G105),"")</f>
        <v/>
      </c>
      <c r="X105" s="745" t="str">
        <f>IFERROR(AVERAGEIFS('VISSIM Link Segment Outputs'!$M$29:$M$107662, 'VISSIM Link Segment Outputs'!$A$29:$A$107662, "AVG",'VISSIM Link Segment Outputs'!$D$29:$D$107662, H105),"")</f>
        <v/>
      </c>
      <c r="Y105" s="509"/>
      <c r="Z105" s="508" t="str">
        <f>IFERROR(AVERAGEIFS('VISSIM Link Segment Outputs'!$I$29:$I$107662, 'VISSIM Link Segment Outputs'!$A$29:$A$107662, "AVG",'VISSIM Link Segment Outputs'!$D$29:$D$107662, D105),"")</f>
        <v/>
      </c>
      <c r="AA105" s="508" t="str">
        <f>IFERROR(AVERAGEIFS('VISSIM Link Segment Outputs'!$I$29:$I$107662, 'VISSIM Link Segment Outputs'!$A$29:$A$107662, "AVG",'VISSIM Link Segment Outputs'!$D$29:$D$107662, E105),"")</f>
        <v/>
      </c>
      <c r="AB105" s="508" t="str">
        <f>IFERROR(AVERAGEIFS('VISSIM Link Segment Outputs'!$I$29:$I$107662, 'VISSIM Link Segment Outputs'!$A$29:$A$107662, "AVG",'VISSIM Link Segment Outputs'!$D$29:$D$107662, F105),"")</f>
        <v/>
      </c>
      <c r="AC105" s="508" t="str">
        <f>IFERROR(AVERAGEIFS('VISSIM Link Segment Outputs'!$I$29:$I$107662, 'VISSIM Link Segment Outputs'!$A$29:$A$107662, "AVG",'VISSIM Link Segment Outputs'!$D$29:$D$107662, G105),"")</f>
        <v/>
      </c>
      <c r="AD105" s="508" t="str">
        <f>IFERROR(AVERAGEIFS('VISSIM Link Segment Outputs'!$I$29:$I$107662, 'VISSIM Link Segment Outputs'!$A$29:$A$107662, "AVG",'VISSIM Link Segment Outputs'!$D$29:$D$107662, H105),"")</f>
        <v/>
      </c>
      <c r="AE105" s="509"/>
      <c r="AF105" s="508" t="str">
        <f>IFERROR(AVERAGEIFS('VISSIM Link Segment Outputs'!$E$29:$E$107662, 'VISSIM Link Segment Outputs'!$A$29:$A$107662, "AVG",'VISSIM Link Segment Outputs'!$D$29:$D$107662, D105),"")</f>
        <v/>
      </c>
      <c r="AG105" s="508" t="str">
        <f>IFERROR(AVERAGEIFS('VISSIM Link Segment Outputs'!$E$29:$E$107662, 'VISSIM Link Segment Outputs'!$A$29:$A$107662, "AVG",'VISSIM Link Segment Outputs'!$D$29:$D$107662, E105),"")</f>
        <v/>
      </c>
      <c r="AH105" s="508" t="str">
        <f>IFERROR(AVERAGEIFS('VISSIM Link Segment Outputs'!$E$29:$E$107662, 'VISSIM Link Segment Outputs'!$A$29:$A$107662, "AVG",'VISSIM Link Segment Outputs'!$D$29:$D$107662, F105),"")</f>
        <v/>
      </c>
      <c r="AI105" s="508" t="str">
        <f>IFERROR(AVERAGEIFS('VISSIM Link Segment Outputs'!$E$29:$E$107662, 'VISSIM Link Segment Outputs'!$A$29:$A$107662, "AVG",'VISSIM Link Segment Outputs'!$D$29:$D$107662, G105),"")</f>
        <v/>
      </c>
      <c r="AJ105" s="508" t="str">
        <f>IFERROR(AVERAGEIFS('VISSIM Link Segment Outputs'!$E$29:$E$107662, 'VISSIM Link Segment Outputs'!$A$29:$A$107662, "AVG",'VISSIM Link Segment Outputs'!$D$29:$D$107662, H105),"")</f>
        <v/>
      </c>
      <c r="AL105" s="745">
        <f>IFERROR(SUMIFS('VISSIM Link Segment Outputs'!$Q$29:$Q$107662, 'VISSIM Link Segment Outputs'!$A$29:$A$107662, "AVG",'VISSIM Link Segment Outputs'!$D$29:$D$107662, D105),"")</f>
        <v>0</v>
      </c>
      <c r="AM105" s="745">
        <f>IFERROR(SUMIFS('VISSIM Link Segment Outputs'!$Q$29:$Q$107662, 'VISSIM Link Segment Outputs'!$A$29:$A$107662, "AVG",'VISSIM Link Segment Outputs'!$D$29:$D$107662, E105),"")</f>
        <v>0</v>
      </c>
      <c r="AN105" s="745">
        <f>IFERROR(SUMIFS('VISSIM Link Segment Outputs'!$Q$29:$Q$107662, 'VISSIM Link Segment Outputs'!$A$29:$A$107662, "AVG",'VISSIM Link Segment Outputs'!$D$29:$D$107662, F105),"")</f>
        <v>0</v>
      </c>
      <c r="AO105" s="745">
        <f>IFERROR(SUMIFS('VISSIM Link Segment Outputs'!$Q$29:$Q$107662, 'VISSIM Link Segment Outputs'!$A$29:$A$107662, "AVG",'VISSIM Link Segment Outputs'!$D$29:$D$107662, G105),"")</f>
        <v>0</v>
      </c>
      <c r="AP105" s="745">
        <f>IFERROR(SUMIFS('VISSIM Link Segment Outputs'!$Q$29:$Q$107662, 'VISSIM Link Segment Outputs'!$A$29:$A$107662, "AVG",'VISSIM Link Segment Outputs'!$D$29:$D$107662, H105),"")</f>
        <v>0</v>
      </c>
      <c r="AR105" s="781" t="str">
        <f>IFERROR(AVERAGEIFS('VISSIM Link Segment Outputs'!$R$29:$R$107662, 'VISSIM Link Segment Outputs'!$A$29:$A$107662, "AVG",'VISSIM Link Segment Outputs'!$D$29:$D$107662, D105),"")</f>
        <v/>
      </c>
    </row>
    <row r="106" spans="1:44" s="611" customFormat="1" x14ac:dyDescent="0.25">
      <c r="A106" s="615" t="str">
        <f t="shared" si="11"/>
        <v>H</v>
      </c>
      <c r="B106" s="194">
        <f>'Input - Freeways'!$B104</f>
        <v>100</v>
      </c>
      <c r="C106" s="194">
        <f>INDEX('Input - Freeways'!$B$4:$AI$106,MATCH($B106,'Input - Freeways'!$B$4:$B$106,0),MATCH(C$6,'Input - Freeways'!$B$4:$AI$4,0))</f>
        <v>0</v>
      </c>
      <c r="D106" s="194" t="str">
        <f t="shared" si="6"/>
        <v>0</v>
      </c>
      <c r="E106" s="194" t="str">
        <f t="shared" si="6"/>
        <v/>
      </c>
      <c r="F106" s="194" t="str">
        <f t="shared" si="6"/>
        <v/>
      </c>
      <c r="G106" s="194" t="str">
        <f t="shared" si="6"/>
        <v/>
      </c>
      <c r="H106" s="194" t="str">
        <f t="shared" si="6"/>
        <v/>
      </c>
      <c r="J106" s="774">
        <f>'Input - Freeways'!$C104</f>
        <v>0</v>
      </c>
      <c r="K106" s="468">
        <f>'Input - Freeways'!$D104</f>
        <v>0</v>
      </c>
      <c r="L106" s="318">
        <f>'Input - Freeways'!$E104</f>
        <v>0</v>
      </c>
      <c r="M106" s="776" t="str">
        <f>'Input - Freeways'!$F104</f>
        <v/>
      </c>
      <c r="N106" s="450" t="str" cm="1">
        <f t="array" ref="N106">_xlfn.SWITCH(fwy_moe_type,"DCM",AVERAGEIFS('VISSIM DCP Outputs'!$D$25:$D$433, 'VISSIM DCP Outputs'!$B$25:$B$433, $E$3,'VISSIM DCP Outputs'!$C$25:$C$433,$C106),"Link Eval","--")</f>
        <v>--</v>
      </c>
      <c r="O106" s="315" t="str" cm="1">
        <f t="array" ref="O106">_xlfn.SWITCH(fwy_moe_type,"DCM",AVERAGEIFS('VISSIM DCP Outputs'!$G$25:$G$433, 'VISSIM DCP Outputs'!$B$25:$B$433, $E$3,'VISSIM DCP Outputs'!$C$25:$C$433,$C106),"Link Eval","--")</f>
        <v>--</v>
      </c>
      <c r="P106" s="780" t="str">
        <f t="shared" si="8"/>
        <v>--</v>
      </c>
      <c r="Q106" s="315" t="str">
        <f t="shared" si="9"/>
        <v>--</v>
      </c>
      <c r="R106" s="437" t="str">
        <f t="shared" si="10"/>
        <v>--</v>
      </c>
      <c r="T106" s="745" t="str">
        <f>IFERROR(AVERAGEIFS('VISSIM Link Segment Outputs'!$M$29:$M$107662, 'VISSIM Link Segment Outputs'!$A$29:$A$107662, "AVG",'VISSIM Link Segment Outputs'!$D$29:$D$107662, D106),"")</f>
        <v/>
      </c>
      <c r="U106" s="745" t="str">
        <f>IFERROR(AVERAGEIFS('VISSIM Link Segment Outputs'!$M$29:$M$107662, 'VISSIM Link Segment Outputs'!$A$29:$A$107662, "AVG",'VISSIM Link Segment Outputs'!$D$29:$D$107662, E106),"")</f>
        <v/>
      </c>
      <c r="V106" s="745" t="str">
        <f>IFERROR(AVERAGEIFS('VISSIM Link Segment Outputs'!$M$29:$M$107662, 'VISSIM Link Segment Outputs'!$A$29:$A$107662, "AVG",'VISSIM Link Segment Outputs'!$D$29:$D$107662, F106),"")</f>
        <v/>
      </c>
      <c r="W106" s="745" t="str">
        <f>IFERROR(AVERAGEIFS('VISSIM Link Segment Outputs'!$M$29:$M$107662, 'VISSIM Link Segment Outputs'!$A$29:$A$107662, "AVG",'VISSIM Link Segment Outputs'!$D$29:$D$107662, G106),"")</f>
        <v/>
      </c>
      <c r="X106" s="745" t="str">
        <f>IFERROR(AVERAGEIFS('VISSIM Link Segment Outputs'!$M$29:$M$107662, 'VISSIM Link Segment Outputs'!$A$29:$A$107662, "AVG",'VISSIM Link Segment Outputs'!$D$29:$D$107662, H106),"")</f>
        <v/>
      </c>
      <c r="Y106" s="509"/>
      <c r="Z106" s="508" t="str">
        <f>IFERROR(AVERAGEIFS('VISSIM Link Segment Outputs'!$I$29:$I$107662, 'VISSIM Link Segment Outputs'!$A$29:$A$107662, "AVG",'VISSIM Link Segment Outputs'!$D$29:$D$107662, D106),"")</f>
        <v/>
      </c>
      <c r="AA106" s="508" t="str">
        <f>IFERROR(AVERAGEIFS('VISSIM Link Segment Outputs'!$I$29:$I$107662, 'VISSIM Link Segment Outputs'!$A$29:$A$107662, "AVG",'VISSIM Link Segment Outputs'!$D$29:$D$107662, E106),"")</f>
        <v/>
      </c>
      <c r="AB106" s="508" t="str">
        <f>IFERROR(AVERAGEIFS('VISSIM Link Segment Outputs'!$I$29:$I$107662, 'VISSIM Link Segment Outputs'!$A$29:$A$107662, "AVG",'VISSIM Link Segment Outputs'!$D$29:$D$107662, F106),"")</f>
        <v/>
      </c>
      <c r="AC106" s="508" t="str">
        <f>IFERROR(AVERAGEIFS('VISSIM Link Segment Outputs'!$I$29:$I$107662, 'VISSIM Link Segment Outputs'!$A$29:$A$107662, "AVG",'VISSIM Link Segment Outputs'!$D$29:$D$107662, G106),"")</f>
        <v/>
      </c>
      <c r="AD106" s="508" t="str">
        <f>IFERROR(AVERAGEIFS('VISSIM Link Segment Outputs'!$I$29:$I$107662, 'VISSIM Link Segment Outputs'!$A$29:$A$107662, "AVG",'VISSIM Link Segment Outputs'!$D$29:$D$107662, H106),"")</f>
        <v/>
      </c>
      <c r="AE106" s="509"/>
      <c r="AF106" s="508" t="str">
        <f>IFERROR(AVERAGEIFS('VISSIM Link Segment Outputs'!$E$29:$E$107662, 'VISSIM Link Segment Outputs'!$A$29:$A$107662, "AVG",'VISSIM Link Segment Outputs'!$D$29:$D$107662, D106),"")</f>
        <v/>
      </c>
      <c r="AG106" s="508" t="str">
        <f>IFERROR(AVERAGEIFS('VISSIM Link Segment Outputs'!$E$29:$E$107662, 'VISSIM Link Segment Outputs'!$A$29:$A$107662, "AVG",'VISSIM Link Segment Outputs'!$D$29:$D$107662, E106),"")</f>
        <v/>
      </c>
      <c r="AH106" s="508" t="str">
        <f>IFERROR(AVERAGEIFS('VISSIM Link Segment Outputs'!$E$29:$E$107662, 'VISSIM Link Segment Outputs'!$A$29:$A$107662, "AVG",'VISSIM Link Segment Outputs'!$D$29:$D$107662, F106),"")</f>
        <v/>
      </c>
      <c r="AI106" s="508" t="str">
        <f>IFERROR(AVERAGEIFS('VISSIM Link Segment Outputs'!$E$29:$E$107662, 'VISSIM Link Segment Outputs'!$A$29:$A$107662, "AVG",'VISSIM Link Segment Outputs'!$D$29:$D$107662, G106),"")</f>
        <v/>
      </c>
      <c r="AJ106" s="508" t="str">
        <f>IFERROR(AVERAGEIFS('VISSIM Link Segment Outputs'!$E$29:$E$107662, 'VISSIM Link Segment Outputs'!$A$29:$A$107662, "AVG",'VISSIM Link Segment Outputs'!$D$29:$D$107662, H106),"")</f>
        <v/>
      </c>
      <c r="AL106" s="745">
        <f>IFERROR(SUMIFS('VISSIM Link Segment Outputs'!$Q$29:$Q$107662, 'VISSIM Link Segment Outputs'!$A$29:$A$107662, "AVG",'VISSIM Link Segment Outputs'!$D$29:$D$107662, D106),"")</f>
        <v>0</v>
      </c>
      <c r="AM106" s="745">
        <f>IFERROR(SUMIFS('VISSIM Link Segment Outputs'!$Q$29:$Q$107662, 'VISSIM Link Segment Outputs'!$A$29:$A$107662, "AVG",'VISSIM Link Segment Outputs'!$D$29:$D$107662, E106),"")</f>
        <v>0</v>
      </c>
      <c r="AN106" s="745">
        <f>IFERROR(SUMIFS('VISSIM Link Segment Outputs'!$Q$29:$Q$107662, 'VISSIM Link Segment Outputs'!$A$29:$A$107662, "AVG",'VISSIM Link Segment Outputs'!$D$29:$D$107662, F106),"")</f>
        <v>0</v>
      </c>
      <c r="AO106" s="745">
        <f>IFERROR(SUMIFS('VISSIM Link Segment Outputs'!$Q$29:$Q$107662, 'VISSIM Link Segment Outputs'!$A$29:$A$107662, "AVG",'VISSIM Link Segment Outputs'!$D$29:$D$107662, G106),"")</f>
        <v>0</v>
      </c>
      <c r="AP106" s="745">
        <f>IFERROR(SUMIFS('VISSIM Link Segment Outputs'!$Q$29:$Q$107662, 'VISSIM Link Segment Outputs'!$A$29:$A$107662, "AVG",'VISSIM Link Segment Outputs'!$D$29:$D$107662, H106),"")</f>
        <v>0</v>
      </c>
      <c r="AR106" s="781" t="str">
        <f>IFERROR(AVERAGEIFS('VISSIM Link Segment Outputs'!$R$29:$R$107662, 'VISSIM Link Segment Outputs'!$A$29:$A$107662, "AVG",'VISSIM Link Segment Outputs'!$D$29:$D$107662, D106),"")</f>
        <v/>
      </c>
    </row>
    <row r="107" spans="1:44" customFormat="1" x14ac:dyDescent="0.25"/>
    <row r="108" spans="1:44" customFormat="1" x14ac:dyDescent="0.25"/>
    <row r="109" spans="1:44" customFormat="1" x14ac:dyDescent="0.25"/>
  </sheetData>
  <mergeCells count="6">
    <mergeCell ref="AR5:AR6"/>
    <mergeCell ref="N5:O5"/>
    <mergeCell ref="E3:F3"/>
    <mergeCell ref="E2:F2"/>
    <mergeCell ref="G3:H3"/>
    <mergeCell ref="G2:H2"/>
  </mergeCells>
  <phoneticPr fontId="88" type="noConversion"/>
  <conditionalFormatting sqref="O7:O80">
    <cfRule type="colorScale" priority="3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06">
    <cfRule type="colorScale" priority="3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1:O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L7:L106" xr:uid="{F4705A44-C8F7-4941-B312-6D3775432C8C}">
      <formula1>"Basic,Merge/Diverge,Weave,Ramp"</formula1>
    </dataValidation>
  </dataValidations>
  <pageMargins left="0.7" right="0.7" top="0.75" bottom="0.75" header="0.3" footer="0.3"/>
  <pageSetup scale="67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03C6-73F1-4D14-9058-2653BE0F9EBA}">
  <sheetPr codeName="Sheet32">
    <tabColor theme="9" tint="0.59999389629810485"/>
    <pageSetUpPr fitToPage="1"/>
  </sheetPr>
  <dimension ref="A1:AF129"/>
  <sheetViews>
    <sheetView zoomScale="55" zoomScaleNormal="55" workbookViewId="0">
      <selection activeCell="V119" sqref="V119"/>
    </sheetView>
  </sheetViews>
  <sheetFormatPr defaultColWidth="8.85546875" defaultRowHeight="15" x14ac:dyDescent="0.25"/>
  <cols>
    <col min="1" max="1" width="8.85546875" style="352" customWidth="1"/>
    <col min="2" max="2" width="6.7109375" style="326" customWidth="1"/>
    <col min="3" max="3" width="21.5703125" style="352" bestFit="1" customWidth="1"/>
    <col min="4" max="4" width="4.5703125" style="352" customWidth="1"/>
    <col min="5" max="5" width="4.140625" style="352" customWidth="1"/>
    <col min="6" max="6" width="73" style="352" customWidth="1"/>
    <col min="7" max="7" width="13.28515625" style="352" customWidth="1"/>
    <col min="8" max="15" width="10.5703125" style="352" customWidth="1"/>
    <col min="16" max="16" width="8.85546875" style="352"/>
    <col min="17" max="18" width="16" style="352" customWidth="1"/>
    <col min="19" max="21" width="8.85546875" style="352" customWidth="1"/>
    <col min="22" max="25" width="8.85546875" style="326" customWidth="1"/>
    <col min="26" max="31" width="8.85546875" style="326"/>
    <col min="32" max="32" width="13.28515625" style="326" customWidth="1"/>
    <col min="33" max="16384" width="8.85546875" style="352"/>
  </cols>
  <sheetData>
    <row r="1" spans="1:32" s="16" customFormat="1" ht="15.75" customHeight="1" x14ac:dyDescent="0.25">
      <c r="A1" s="302" t="s">
        <v>235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2"/>
      <c r="Z1" s="302"/>
      <c r="AA1" s="302"/>
      <c r="AB1" s="302"/>
      <c r="AC1" s="302"/>
      <c r="AD1" s="302"/>
      <c r="AE1" s="302"/>
      <c r="AF1" s="302"/>
    </row>
    <row r="2" spans="1:32" s="16" customFormat="1" ht="27.75" customHeight="1" x14ac:dyDescent="0.25">
      <c r="A2" s="302"/>
      <c r="B2" s="326"/>
      <c r="C2"/>
      <c r="D2" s="352"/>
      <c r="E2" s="11" t="s">
        <v>243</v>
      </c>
      <c r="F2" s="11"/>
      <c r="G2" s="7"/>
      <c r="H2" s="27"/>
      <c r="I2" s="17"/>
      <c r="J2" s="17"/>
      <c r="K2" s="17"/>
      <c r="L2" s="17"/>
      <c r="N2" s="6"/>
      <c r="O2" s="27"/>
      <c r="P2" s="352"/>
      <c r="Q2" s="352"/>
      <c r="R2" s="352"/>
      <c r="S2" s="352"/>
      <c r="T2" s="352"/>
      <c r="U2" s="352"/>
      <c r="V2" s="326"/>
      <c r="W2" s="326"/>
      <c r="X2" s="326"/>
      <c r="Y2" s="326"/>
      <c r="Z2" s="326"/>
      <c r="AA2" s="326"/>
      <c r="AB2" s="326"/>
      <c r="AC2" s="427"/>
      <c r="AD2" s="427"/>
      <c r="AE2" s="427"/>
      <c r="AF2" s="427"/>
    </row>
    <row r="3" spans="1:32" s="16" customFormat="1" ht="27.75" customHeight="1" thickBot="1" x14ac:dyDescent="0.3">
      <c r="A3" s="302"/>
      <c r="B3" s="326"/>
      <c r="C3"/>
      <c r="D3" s="352"/>
      <c r="E3" s="325" t="str">
        <f>tod&amp;" Peak Hour "&amp;pkhr</f>
        <v>PM Peak Hour 4:30PM - 5:30PM</v>
      </c>
      <c r="F3" s="325"/>
      <c r="G3" s="7"/>
      <c r="H3" s="17"/>
      <c r="J3" s="6"/>
      <c r="K3" s="27"/>
      <c r="L3" s="27"/>
      <c r="M3" s="27"/>
      <c r="N3" s="17"/>
      <c r="O3" s="17"/>
      <c r="P3" s="352"/>
      <c r="Q3" s="352"/>
      <c r="R3" s="352"/>
      <c r="S3" s="352"/>
      <c r="T3" s="352"/>
      <c r="U3" s="352"/>
      <c r="V3" s="326"/>
      <c r="W3" s="326"/>
      <c r="X3" s="326"/>
      <c r="Y3" s="326"/>
      <c r="Z3" s="326"/>
      <c r="AA3" s="326"/>
      <c r="AB3" s="326"/>
      <c r="AC3" s="427"/>
      <c r="AD3" s="427"/>
      <c r="AE3" s="427"/>
      <c r="AF3" s="427"/>
    </row>
    <row r="4" spans="1:32" s="111" customFormat="1" ht="33" customHeight="1" x14ac:dyDescent="0.25">
      <c r="A4" s="302"/>
      <c r="B4" s="490"/>
      <c r="C4" s="74"/>
      <c r="D4" s="74"/>
      <c r="E4" s="855" t="s">
        <v>363</v>
      </c>
      <c r="F4" s="856"/>
      <c r="G4" s="856"/>
      <c r="H4" s="856" t="s">
        <v>346</v>
      </c>
      <c r="I4" s="856"/>
      <c r="J4" s="856" t="s">
        <v>504</v>
      </c>
      <c r="K4" s="856"/>
      <c r="L4" s="422" t="s">
        <v>2</v>
      </c>
      <c r="M4" s="422" t="s">
        <v>3</v>
      </c>
      <c r="N4" s="856" t="s">
        <v>4</v>
      </c>
      <c r="O4" s="857"/>
      <c r="P4" s="74"/>
      <c r="Q4" s="74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</row>
    <row r="5" spans="1:32" s="16" customFormat="1" ht="15" customHeight="1" x14ac:dyDescent="0.25">
      <c r="A5" s="302"/>
      <c r="B5" s="326"/>
      <c r="C5" s="352"/>
      <c r="D5" s="352"/>
      <c r="E5" s="142" t="s">
        <v>364</v>
      </c>
      <c r="F5" s="143"/>
      <c r="G5" s="143"/>
      <c r="H5" s="178">
        <f>COUNTIFS(V$12:V$3998,"=1")</f>
        <v>0</v>
      </c>
      <c r="I5" s="882">
        <f>SUM(H5:H8)</f>
        <v>74</v>
      </c>
      <c r="J5" s="178">
        <f>COUNTIFS(Z$12:Z$3998,"=1",V$12:V$3998,"=1")</f>
        <v>0</v>
      </c>
      <c r="K5" s="882">
        <f>SUM(J5:J8)</f>
        <v>0</v>
      </c>
      <c r="L5" s="806">
        <f>K5/I5</f>
        <v>0</v>
      </c>
      <c r="M5" s="801">
        <v>0.85</v>
      </c>
      <c r="N5" s="865" t="str">
        <f>IF(ROUND(L5,2)&gt;=M5,"Yes","No")</f>
        <v>No</v>
      </c>
      <c r="O5" s="866"/>
      <c r="P5" s="352"/>
      <c r="Q5" s="352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</row>
    <row r="6" spans="1:32" s="16" customFormat="1" ht="15" customHeight="1" x14ac:dyDescent="0.25">
      <c r="A6" s="302"/>
      <c r="B6" s="326"/>
      <c r="C6" s="352"/>
      <c r="D6" s="352"/>
      <c r="E6" s="142" t="s">
        <v>365</v>
      </c>
      <c r="F6" s="143"/>
      <c r="G6" s="143"/>
      <c r="H6" s="178">
        <f>COUNTIFS(W$12:W$3998,"=1")</f>
        <v>0</v>
      </c>
      <c r="I6" s="882"/>
      <c r="J6" s="178">
        <f>COUNTIFS(AA$12:AA$3998,"=1",W$12:W$3998,"=1")</f>
        <v>0</v>
      </c>
      <c r="K6" s="882"/>
      <c r="L6" s="806"/>
      <c r="M6" s="801"/>
      <c r="N6" s="865"/>
      <c r="O6" s="866"/>
      <c r="P6" s="352"/>
      <c r="Q6" s="352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</row>
    <row r="7" spans="1:32" s="16" customFormat="1" ht="15" customHeight="1" x14ac:dyDescent="0.25">
      <c r="A7" s="302"/>
      <c r="B7" s="326"/>
      <c r="C7" s="352"/>
      <c r="D7" s="352"/>
      <c r="E7" s="142" t="s">
        <v>366</v>
      </c>
      <c r="F7" s="143"/>
      <c r="G7" s="143"/>
      <c r="H7" s="425">
        <f>COUNTIFS(X$12:X$3998,"=1")</f>
        <v>0</v>
      </c>
      <c r="I7" s="883"/>
      <c r="J7" s="425">
        <f>COUNTIFS(AB$12:AB$3998,"=1",X$12:X$3998,"=1")</f>
        <v>0</v>
      </c>
      <c r="K7" s="883"/>
      <c r="L7" s="861"/>
      <c r="M7" s="863"/>
      <c r="N7" s="867"/>
      <c r="O7" s="868"/>
      <c r="P7" s="352"/>
      <c r="Q7" s="352"/>
      <c r="V7" s="427"/>
      <c r="W7" s="427"/>
      <c r="X7" s="427"/>
      <c r="Y7" s="427"/>
      <c r="Z7" s="427"/>
      <c r="AA7" s="427"/>
      <c r="AB7" s="427"/>
      <c r="AC7" s="427"/>
      <c r="AD7" s="427"/>
      <c r="AE7" s="427"/>
      <c r="AF7" s="427"/>
    </row>
    <row r="8" spans="1:32" s="16" customFormat="1" ht="15" customHeight="1" thickBot="1" x14ac:dyDescent="0.3">
      <c r="A8" s="302"/>
      <c r="B8" s="326"/>
      <c r="C8" s="352"/>
      <c r="D8" s="352"/>
      <c r="E8" s="182" t="s">
        <v>367</v>
      </c>
      <c r="F8" s="144"/>
      <c r="G8" s="144"/>
      <c r="H8" s="179">
        <f>COUNTIFS(Y$12:Y$3998,"=1")</f>
        <v>74</v>
      </c>
      <c r="I8" s="884"/>
      <c r="J8" s="179">
        <f>COUNTIFS(AC$12:AC$3998,"=1",Y$12:Y$3998,"=1")</f>
        <v>0</v>
      </c>
      <c r="K8" s="884"/>
      <c r="L8" s="862"/>
      <c r="M8" s="864"/>
      <c r="N8" s="869"/>
      <c r="O8" s="870"/>
      <c r="P8" s="352"/>
      <c r="Q8" s="352"/>
      <c r="V8" s="427"/>
      <c r="W8" s="427"/>
      <c r="X8" s="427"/>
      <c r="Y8" s="427"/>
      <c r="Z8" s="427"/>
      <c r="AA8" s="427"/>
      <c r="AB8" s="427"/>
      <c r="AC8" s="427"/>
      <c r="AD8" s="427"/>
      <c r="AE8" s="427"/>
      <c r="AF8" s="427"/>
    </row>
    <row r="9" spans="1:32" ht="15" customHeight="1" x14ac:dyDescent="0.25">
      <c r="A9" s="302"/>
      <c r="E9" s="438" t="str">
        <f>"*Results show the average from "&amp;no_seeds&amp;" simulation runs."</f>
        <v>*Results show the average from 0 simulation runs.</v>
      </c>
    </row>
    <row r="10" spans="1:32" s="16" customFormat="1" ht="15" customHeight="1" thickBot="1" x14ac:dyDescent="0.3">
      <c r="A10" s="302"/>
      <c r="B10" s="326"/>
      <c r="C10" s="352"/>
      <c r="D10" s="352"/>
      <c r="E10" s="352"/>
      <c r="F10" s="416"/>
      <c r="G10" s="417"/>
      <c r="H10" s="418"/>
      <c r="I10" s="27"/>
      <c r="J10" s="7"/>
      <c r="K10" s="419"/>
      <c r="L10" s="7"/>
      <c r="M10" s="27"/>
      <c r="N10" s="6"/>
      <c r="O10" s="27"/>
      <c r="P10" s="352"/>
      <c r="Q10" s="184" t="s">
        <v>104</v>
      </c>
      <c r="R10" s="186"/>
      <c r="T10" s="830" t="s">
        <v>45</v>
      </c>
      <c r="V10" s="141" t="s">
        <v>105</v>
      </c>
      <c r="W10" s="141"/>
      <c r="X10" s="141"/>
      <c r="Y10" s="141"/>
      <c r="Z10" s="141"/>
      <c r="AA10" s="141"/>
      <c r="AB10" s="141"/>
      <c r="AC10" s="141"/>
      <c r="AD10" s="141"/>
      <c r="AE10" s="427"/>
      <c r="AF10" s="830" t="s">
        <v>106</v>
      </c>
    </row>
    <row r="11" spans="1:32" s="16" customFormat="1" ht="44.25" customHeight="1" x14ac:dyDescent="0.25">
      <c r="A11" s="302"/>
      <c r="B11" s="448" t="s">
        <v>149</v>
      </c>
      <c r="C11" s="448" t="s">
        <v>335</v>
      </c>
      <c r="E11" s="198"/>
      <c r="F11" s="751" t="s">
        <v>245</v>
      </c>
      <c r="G11" s="751" t="s">
        <v>246</v>
      </c>
      <c r="H11" s="840" t="s">
        <v>6</v>
      </c>
      <c r="I11" s="840"/>
      <c r="J11" s="840" t="s">
        <v>108</v>
      </c>
      <c r="K11" s="840"/>
      <c r="L11" s="840" t="s">
        <v>7</v>
      </c>
      <c r="M11" s="840"/>
      <c r="N11" s="840" t="s">
        <v>0</v>
      </c>
      <c r="O11" s="841"/>
      <c r="P11" s="352"/>
      <c r="Q11" s="420" t="s">
        <v>247</v>
      </c>
      <c r="R11" s="420" t="s">
        <v>248</v>
      </c>
      <c r="S11" s="27"/>
      <c r="T11" s="830"/>
      <c r="V11" s="420" t="s">
        <v>19</v>
      </c>
      <c r="W11" s="420" t="s">
        <v>20</v>
      </c>
      <c r="X11" s="420" t="s">
        <v>21</v>
      </c>
      <c r="Y11" s="420" t="s">
        <v>154</v>
      </c>
      <c r="Z11" s="420" t="s">
        <v>16</v>
      </c>
      <c r="AA11" s="420" t="s">
        <v>17</v>
      </c>
      <c r="AB11" s="420" t="s">
        <v>18</v>
      </c>
      <c r="AC11" s="420" t="s">
        <v>155</v>
      </c>
      <c r="AD11" s="420" t="s">
        <v>15</v>
      </c>
      <c r="AE11" s="427"/>
      <c r="AF11" s="830"/>
    </row>
    <row r="12" spans="1:32" ht="15" customHeight="1" x14ac:dyDescent="0.25">
      <c r="A12" s="302" t="str">
        <f>IF(C12=0, "H","")</f>
        <v/>
      </c>
      <c r="B12" s="453">
        <f>'Input - Freeways'!$B5</f>
        <v>1</v>
      </c>
      <c r="C12" s="436" t="str">
        <f>'Input - Freeways'!$C5</f>
        <v>NB Route 28</v>
      </c>
      <c r="E12" s="878" t="str">
        <f t="shared" ref="E12" si="0">C12</f>
        <v>NB Route 28</v>
      </c>
      <c r="F12" s="318" t="str">
        <f>'Freeway Calcs'!K7</f>
        <v>NB Route 28 south of Route 50</v>
      </c>
      <c r="G12" s="318" t="str">
        <f>'Freeway Calcs'!L7</f>
        <v>Diverge</v>
      </c>
      <c r="H12" s="874">
        <f>'Input - Freeways'!F5</f>
        <v>5230</v>
      </c>
      <c r="I12" s="875"/>
      <c r="J12" s="876" t="str">
        <f>IF('Freeway Calcs'!$C$3="DCM",'Freeway Calcs'!N7,'Freeway Calcs'!P7)</f>
        <v>--</v>
      </c>
      <c r="K12" s="876"/>
      <c r="L12" s="876" t="str">
        <f>IFERROR(IF(H12="", "", J12-H12),"--")</f>
        <v>--</v>
      </c>
      <c r="M12" s="876"/>
      <c r="N12" s="877" t="str">
        <f>IFERROR(IF($H12&lt;&gt;0,L12/H12,"-"), "-")</f>
        <v>-</v>
      </c>
      <c r="O12" s="877"/>
      <c r="Q12" s="315" t="str">
        <f>IF(J12&lt;&gt;0,IF('Freeway Calcs'!$C$3="DCM",'Freeway Calcs'!O7,'Freeway Calcs'!Q7),"-")</f>
        <v>--</v>
      </c>
      <c r="R12" s="315" t="str">
        <f>IF(J12&lt;&gt;0,IF('Freeway Calcs'!$C$3="DCM","",'Freeway Calcs'!R7),"-")</f>
        <v>--</v>
      </c>
      <c r="T12" s="101" t="str">
        <f>IFERROR(IF($H12=0,"-",J12/H12),"-")</f>
        <v>-</v>
      </c>
      <c r="U12" s="16"/>
      <c r="V12" s="543">
        <f>IF(H12="","-",IF(AND($J12&lt;&gt;0,$J12&lt;'Calibration Criteria'!$C$3),1,0))</f>
        <v>0</v>
      </c>
      <c r="W12" s="543">
        <f>IF(H12="","-",IF(AND($J12&gt;='Calibration Criteria'!$C$3,$J12&lt;'Calibration Criteria'!$C$4),1,0))</f>
        <v>0</v>
      </c>
      <c r="X12" s="543">
        <f>IF(H12="","-",IF(AND($J12&gt;='Calibration Criteria'!$C$4,$J12&lt;'Calibration Criteria'!$C$5),1,0))</f>
        <v>0</v>
      </c>
      <c r="Y12" s="543">
        <f>IF(H12="","-",IF(AND($J12&gt;='Calibration Criteria'!$C$6),1,0))</f>
        <v>1</v>
      </c>
      <c r="Z12" s="543" t="str">
        <f>IF($N12="-", "-", IF(AND($N12&lt;='Calibration Criteria'!$B$3,$N12&gt;=-'Calibration Criteria'!$B$3),1,0))</f>
        <v>-</v>
      </c>
      <c r="AA12" s="543" t="str">
        <f>IF($N12="-", "-",IF(AND($N12&lt;='Calibration Criteria'!$B$4,$N12&gt;=-'Calibration Criteria'!$B$4),1,0))</f>
        <v>-</v>
      </c>
      <c r="AB12" s="543" t="str">
        <f>IF($N12="-","-",IF(AND($N12&lt;='Calibration Criteria'!$B$5,$N12&gt;=-'Calibration Criteria'!$B$5),1,0))</f>
        <v>-</v>
      </c>
      <c r="AC12" s="543" t="str">
        <f>IF(N12="-", "-",IF(AND($N12&lt;='Calibration Criteria'!$B$6,$N12&gt;=-'Calibration Criteria'!$B$6,ABS(L12)&lt;&gt;H12),1,0))</f>
        <v>-</v>
      </c>
      <c r="AD12" s="426" t="str">
        <f>IF(AC12="-","-",SUMPRODUCT(V12:Y12,Z12:AC12))</f>
        <v>-</v>
      </c>
      <c r="AE12" s="427"/>
      <c r="AF12" s="421" t="str">
        <f>IFERROR(SQRT((J12-H12)^2/((H12+J12)/2)),"NA")</f>
        <v>NA</v>
      </c>
    </row>
    <row r="13" spans="1:32" x14ac:dyDescent="0.25">
      <c r="A13" s="615" t="str">
        <f t="shared" ref="A13:A76" si="1">IF(C13=0, "H","")</f>
        <v/>
      </c>
      <c r="B13" s="453">
        <f>'Input - Freeways'!$B6</f>
        <v>2</v>
      </c>
      <c r="C13" s="436" t="str">
        <f>'Input - Freeways'!$C6</f>
        <v>NB Route 28</v>
      </c>
      <c r="E13" s="879"/>
      <c r="F13" s="318" t="str">
        <f>'Freeway Calcs'!K8</f>
        <v>Ramp from Route 28 NB to Route 50 EB</v>
      </c>
      <c r="G13" s="318" t="str">
        <f>'Freeway Calcs'!L8</f>
        <v>Off-Ramp</v>
      </c>
      <c r="H13" s="874">
        <f>'Input - Freeways'!F6</f>
        <v>565</v>
      </c>
      <c r="I13" s="875"/>
      <c r="J13" s="876" t="str">
        <f>IF('Freeway Calcs'!$C$3="DCM",'Freeway Calcs'!N8,'Freeway Calcs'!P8)</f>
        <v>--</v>
      </c>
      <c r="K13" s="876"/>
      <c r="L13" s="876" t="str">
        <f t="shared" ref="L13:L76" si="2">IFERROR(IF(H13="", "", J13-H13),"--")</f>
        <v>--</v>
      </c>
      <c r="M13" s="876"/>
      <c r="N13" s="877" t="str">
        <f t="shared" ref="N13:N60" si="3">IFERROR(IF($H13&lt;&gt;0,L13/H13,"-"), "-")</f>
        <v>-</v>
      </c>
      <c r="O13" s="877"/>
      <c r="Q13" s="315" t="str">
        <f>IF(J13&lt;&gt;0,IF('Freeway Calcs'!$C$3="DCM",'Freeway Calcs'!O8,'Freeway Calcs'!Q8),"-")</f>
        <v>--</v>
      </c>
      <c r="R13" s="315" t="str">
        <f>IF(J13&lt;&gt;0,IF('Freeway Calcs'!$C$3="DCM","",'Freeway Calcs'!R8),"-")</f>
        <v>--</v>
      </c>
      <c r="T13" s="101" t="str">
        <f t="shared" ref="T13:T61" si="4">IFERROR(IF($H13=0,"-",J13/H13),"-")</f>
        <v>-</v>
      </c>
      <c r="V13" s="721">
        <f>IF(H13="","-",IF(AND($J13&lt;&gt;0,$J13&lt;'Calibration Criteria'!$C$3),1,0))</f>
        <v>0</v>
      </c>
      <c r="W13" s="721">
        <f>IF(H13="","-",IF(AND($J13&gt;='Calibration Criteria'!$C$3,$J13&lt;'Calibration Criteria'!$C$4),1,0))</f>
        <v>0</v>
      </c>
      <c r="X13" s="721">
        <f>IF(H13="","-",IF(AND($J13&gt;='Calibration Criteria'!$C$4,$J13&lt;'Calibration Criteria'!$C$5),1,0))</f>
        <v>0</v>
      </c>
      <c r="Y13" s="721">
        <f>IF(H13="","-",IF(AND($J13&gt;='Calibration Criteria'!$C$6),1,0))</f>
        <v>1</v>
      </c>
      <c r="Z13" s="721" t="str">
        <f>IF($N13="-", "-", IF(AND($N13&lt;='Calibration Criteria'!$B$3,$N13&gt;=-'Calibration Criteria'!$B$3),1,0))</f>
        <v>-</v>
      </c>
      <c r="AA13" s="721" t="str">
        <f>IF($N13="-", "-",IF(AND($N13&lt;='Calibration Criteria'!$B$4,$N13&gt;=-'Calibration Criteria'!$B$4),1,0))</f>
        <v>-</v>
      </c>
      <c r="AB13" s="721" t="str">
        <f>IF($N13="-","-",IF(AND($N13&lt;='Calibration Criteria'!$B$5,$N13&gt;=-'Calibration Criteria'!$B$5),1,0))</f>
        <v>-</v>
      </c>
      <c r="AC13" s="742" t="str">
        <f>IF(N13="-", "-",IF(AND($N13&lt;='Calibration Criteria'!$B$6,$N13&gt;=-'Calibration Criteria'!$B$6,ABS(L13)&lt;&gt;H13),1,0))</f>
        <v>-</v>
      </c>
      <c r="AD13" s="721" t="str">
        <f t="shared" ref="AD13:AD61" si="5">IF(AC13="-","-",SUMPRODUCT(V13:Y13,Z13:AC13))</f>
        <v>-</v>
      </c>
      <c r="AF13" s="421" t="str">
        <f t="shared" ref="AF13:AF31" si="6">IFERROR(SQRT((J13-H13)^2/((H13+J13)/2)),"NA")</f>
        <v>NA</v>
      </c>
    </row>
    <row r="14" spans="1:32" x14ac:dyDescent="0.25">
      <c r="A14" s="615" t="str">
        <f t="shared" si="1"/>
        <v/>
      </c>
      <c r="B14" s="453">
        <f>'Input - Freeways'!$B7</f>
        <v>3</v>
      </c>
      <c r="C14" s="436" t="str">
        <f>'Input - Freeways'!$C7</f>
        <v>NB Route 28</v>
      </c>
      <c r="E14" s="879"/>
      <c r="F14" s="318" t="str">
        <f>'Freeway Calcs'!K9</f>
        <v>Ramp from Route 50 EB to Route 28 NB</v>
      </c>
      <c r="G14" s="318" t="str">
        <f>'Freeway Calcs'!L9</f>
        <v>On-Ramp</v>
      </c>
      <c r="H14" s="874">
        <f>'Input - Freeways'!F7</f>
        <v>215</v>
      </c>
      <c r="I14" s="875"/>
      <c r="J14" s="876" t="str">
        <f>IF('Freeway Calcs'!$C$3="DCM",'Freeway Calcs'!N9,'Freeway Calcs'!P9)</f>
        <v>--</v>
      </c>
      <c r="K14" s="876"/>
      <c r="L14" s="876" t="str">
        <f t="shared" si="2"/>
        <v>--</v>
      </c>
      <c r="M14" s="876"/>
      <c r="N14" s="877" t="str">
        <f t="shared" si="3"/>
        <v>-</v>
      </c>
      <c r="O14" s="877"/>
      <c r="Q14" s="315" t="str">
        <f>IF(J14&lt;&gt;0,IF('Freeway Calcs'!$C$3="DCM",'Freeway Calcs'!O9,'Freeway Calcs'!Q9),"-")</f>
        <v>--</v>
      </c>
      <c r="R14" s="315" t="str">
        <f>IF(J14&lt;&gt;0,IF('Freeway Calcs'!$C$3="DCM","",'Freeway Calcs'!R9),"-")</f>
        <v>--</v>
      </c>
      <c r="T14" s="101" t="str">
        <f t="shared" si="4"/>
        <v>-</v>
      </c>
      <c r="V14" s="721">
        <f>IF(H14="","-",IF(AND($J14&lt;&gt;0,$J14&lt;'Calibration Criteria'!$C$3),1,0))</f>
        <v>0</v>
      </c>
      <c r="W14" s="721">
        <f>IF(H14="","-",IF(AND($J14&gt;='Calibration Criteria'!$C$3,$J14&lt;'Calibration Criteria'!$C$4),1,0))</f>
        <v>0</v>
      </c>
      <c r="X14" s="721">
        <f>IF(H14="","-",IF(AND($J14&gt;='Calibration Criteria'!$C$4,$J14&lt;'Calibration Criteria'!$C$5),1,0))</f>
        <v>0</v>
      </c>
      <c r="Y14" s="721">
        <f>IF(H14="","-",IF(AND($J14&gt;='Calibration Criteria'!$C$6),1,0))</f>
        <v>1</v>
      </c>
      <c r="Z14" s="721" t="str">
        <f>IF($N14="-", "-", IF(AND($N14&lt;='Calibration Criteria'!$B$3,$N14&gt;=-'Calibration Criteria'!$B$3),1,0))</f>
        <v>-</v>
      </c>
      <c r="AA14" s="721" t="str">
        <f>IF($N14="-", "-",IF(AND($N14&lt;='Calibration Criteria'!$B$4,$N14&gt;=-'Calibration Criteria'!$B$4),1,0))</f>
        <v>-</v>
      </c>
      <c r="AB14" s="721" t="str">
        <f>IF($N14="-","-",IF(AND($N14&lt;='Calibration Criteria'!$B$5,$N14&gt;=-'Calibration Criteria'!$B$5),1,0))</f>
        <v>-</v>
      </c>
      <c r="AC14" s="742" t="str">
        <f>IF(N14="-", "-",IF(AND($N14&lt;='Calibration Criteria'!$B$6,$N14&gt;=-'Calibration Criteria'!$B$6,ABS(L14)&lt;&gt;H14),1,0))</f>
        <v>-</v>
      </c>
      <c r="AD14" s="721" t="str">
        <f t="shared" si="5"/>
        <v>-</v>
      </c>
      <c r="AF14" s="421" t="str">
        <f t="shared" si="6"/>
        <v>NA</v>
      </c>
    </row>
    <row r="15" spans="1:32" x14ac:dyDescent="0.25">
      <c r="A15" s="615" t="str">
        <f t="shared" si="1"/>
        <v>H</v>
      </c>
      <c r="B15" s="453">
        <f>'Input - Freeways'!$B8</f>
        <v>4</v>
      </c>
      <c r="C15" s="436">
        <f>'Input - Freeways'!$C8</f>
        <v>0</v>
      </c>
      <c r="E15" s="879"/>
      <c r="F15" s="318">
        <f>'Freeway Calcs'!K10</f>
        <v>0</v>
      </c>
      <c r="G15" s="318">
        <f>'Freeway Calcs'!L10</f>
        <v>0</v>
      </c>
      <c r="H15" s="874">
        <f>'Input - Freeways'!F8</f>
        <v>0</v>
      </c>
      <c r="I15" s="875"/>
      <c r="J15" s="876" t="str">
        <f>IF('Freeway Calcs'!$C$3="DCM",'Freeway Calcs'!N10,'Freeway Calcs'!P10)</f>
        <v>--</v>
      </c>
      <c r="K15" s="876"/>
      <c r="L15" s="876" t="str">
        <f t="shared" si="2"/>
        <v>--</v>
      </c>
      <c r="M15" s="876"/>
      <c r="N15" s="877" t="str">
        <f t="shared" si="3"/>
        <v>-</v>
      </c>
      <c r="O15" s="877"/>
      <c r="Q15" s="315" t="str">
        <f>IF(J15&lt;&gt;0,IF('Freeway Calcs'!$C$3="DCM",'Freeway Calcs'!O10,'Freeway Calcs'!Q10),"-")</f>
        <v>--</v>
      </c>
      <c r="R15" s="315" t="str">
        <f>IF(J15&lt;&gt;0,IF('Freeway Calcs'!$C$3="DCM","",'Freeway Calcs'!R10),"-")</f>
        <v>--</v>
      </c>
      <c r="T15" s="101" t="str">
        <f t="shared" si="4"/>
        <v>-</v>
      </c>
      <c r="V15" s="721">
        <f>IF(H15="","-",IF(AND($J15&lt;&gt;0,$J15&lt;'Calibration Criteria'!$C$3),1,0))</f>
        <v>0</v>
      </c>
      <c r="W15" s="721">
        <f>IF(H15="","-",IF(AND($J15&gt;='Calibration Criteria'!$C$3,$J15&lt;'Calibration Criteria'!$C$4),1,0))</f>
        <v>0</v>
      </c>
      <c r="X15" s="721">
        <f>IF(H15="","-",IF(AND($J15&gt;='Calibration Criteria'!$C$4,$J15&lt;'Calibration Criteria'!$C$5),1,0))</f>
        <v>0</v>
      </c>
      <c r="Y15" s="721">
        <f>IF(H15="","-",IF(AND($J15&gt;='Calibration Criteria'!$C$6),1,0))</f>
        <v>1</v>
      </c>
      <c r="Z15" s="721" t="str">
        <f>IF($N15="-", "-", IF(AND($N15&lt;='Calibration Criteria'!$B$3,$N15&gt;=-'Calibration Criteria'!$B$3),1,0))</f>
        <v>-</v>
      </c>
      <c r="AA15" s="721" t="str">
        <f>IF($N15="-", "-",IF(AND($N15&lt;='Calibration Criteria'!$B$4,$N15&gt;=-'Calibration Criteria'!$B$4),1,0))</f>
        <v>-</v>
      </c>
      <c r="AB15" s="721" t="str">
        <f>IF($N15="-","-",IF(AND($N15&lt;='Calibration Criteria'!$B$5,$N15&gt;=-'Calibration Criteria'!$B$5),1,0))</f>
        <v>-</v>
      </c>
      <c r="AC15" s="742" t="str">
        <f>IF(N15="-", "-",IF(AND($N15&lt;='Calibration Criteria'!$B$6,$N15&gt;=-'Calibration Criteria'!$B$6,ABS(L15)&lt;&gt;H15),1,0))</f>
        <v>-</v>
      </c>
      <c r="AD15" s="721" t="str">
        <f t="shared" si="5"/>
        <v>-</v>
      </c>
      <c r="AF15" s="421" t="str">
        <f t="shared" si="6"/>
        <v>NA</v>
      </c>
    </row>
    <row r="16" spans="1:32" x14ac:dyDescent="0.25">
      <c r="A16" s="615" t="str">
        <f t="shared" si="1"/>
        <v>H</v>
      </c>
      <c r="B16" s="453">
        <f>'Input - Freeways'!$B9</f>
        <v>5</v>
      </c>
      <c r="C16" s="436">
        <f>'Input - Freeways'!$C9</f>
        <v>0</v>
      </c>
      <c r="E16" s="879"/>
      <c r="F16" s="318">
        <f>'Freeway Calcs'!K11</f>
        <v>0</v>
      </c>
      <c r="G16" s="318">
        <f>'Freeway Calcs'!L11</f>
        <v>0</v>
      </c>
      <c r="H16" s="874">
        <f>'Input - Freeways'!F9</f>
        <v>0</v>
      </c>
      <c r="I16" s="875"/>
      <c r="J16" s="876" t="str">
        <f>IF('Freeway Calcs'!$C$3="DCM",'Freeway Calcs'!N11,'Freeway Calcs'!P11)</f>
        <v>--</v>
      </c>
      <c r="K16" s="876"/>
      <c r="L16" s="876" t="str">
        <f t="shared" si="2"/>
        <v>--</v>
      </c>
      <c r="M16" s="876"/>
      <c r="N16" s="877" t="str">
        <f t="shared" si="3"/>
        <v>-</v>
      </c>
      <c r="O16" s="877"/>
      <c r="Q16" s="315" t="str">
        <f>IF(J16&lt;&gt;0,IF('Freeway Calcs'!$C$3="DCM",'Freeway Calcs'!O11,'Freeway Calcs'!Q11),"-")</f>
        <v>--</v>
      </c>
      <c r="R16" s="315" t="str">
        <f>IF(J16&lt;&gt;0,IF('Freeway Calcs'!$C$3="DCM","",'Freeway Calcs'!R11),"-")</f>
        <v>--</v>
      </c>
      <c r="T16" s="101" t="str">
        <f t="shared" si="4"/>
        <v>-</v>
      </c>
      <c r="V16" s="721">
        <f>IF(H16="","-",IF(AND($J16&lt;&gt;0,$J16&lt;'Calibration Criteria'!$C$3),1,0))</f>
        <v>0</v>
      </c>
      <c r="W16" s="721">
        <f>IF(H16="","-",IF(AND($J16&gt;='Calibration Criteria'!$C$3,$J16&lt;'Calibration Criteria'!$C$4),1,0))</f>
        <v>0</v>
      </c>
      <c r="X16" s="721">
        <f>IF(H16="","-",IF(AND($J16&gt;='Calibration Criteria'!$C$4,$J16&lt;'Calibration Criteria'!$C$5),1,0))</f>
        <v>0</v>
      </c>
      <c r="Y16" s="721">
        <f>IF(H16="","-",IF(AND($J16&gt;='Calibration Criteria'!$C$6),1,0))</f>
        <v>1</v>
      </c>
      <c r="Z16" s="721" t="str">
        <f>IF($N16="-", "-", IF(AND($N16&lt;='Calibration Criteria'!$B$3,$N16&gt;=-'Calibration Criteria'!$B$3),1,0))</f>
        <v>-</v>
      </c>
      <c r="AA16" s="721" t="str">
        <f>IF($N16="-", "-",IF(AND($N16&lt;='Calibration Criteria'!$B$4,$N16&gt;=-'Calibration Criteria'!$B$4),1,0))</f>
        <v>-</v>
      </c>
      <c r="AB16" s="721" t="str">
        <f>IF($N16="-","-",IF(AND($N16&lt;='Calibration Criteria'!$B$5,$N16&gt;=-'Calibration Criteria'!$B$5),1,0))</f>
        <v>-</v>
      </c>
      <c r="AC16" s="742" t="str">
        <f>IF(N16="-", "-",IF(AND($N16&lt;='Calibration Criteria'!$B$6,$N16&gt;=-'Calibration Criteria'!$B$6,ABS(L16)&lt;&gt;H16),1,0))</f>
        <v>-</v>
      </c>
      <c r="AD16" s="721" t="str">
        <f t="shared" si="5"/>
        <v>-</v>
      </c>
      <c r="AF16" s="421" t="str">
        <f t="shared" si="6"/>
        <v>NA</v>
      </c>
    </row>
    <row r="17" spans="1:32" x14ac:dyDescent="0.25">
      <c r="A17" s="615" t="str">
        <f t="shared" si="1"/>
        <v>H</v>
      </c>
      <c r="B17" s="453">
        <f>'Input - Freeways'!$B10</f>
        <v>6</v>
      </c>
      <c r="C17" s="436">
        <f>'Input - Freeways'!$C10</f>
        <v>0</v>
      </c>
      <c r="E17" s="879"/>
      <c r="F17" s="318">
        <f>'Freeway Calcs'!K12</f>
        <v>0</v>
      </c>
      <c r="G17" s="318">
        <f>'Freeway Calcs'!L12</f>
        <v>0</v>
      </c>
      <c r="H17" s="874">
        <f>'Input - Freeways'!F10</f>
        <v>0</v>
      </c>
      <c r="I17" s="875"/>
      <c r="J17" s="876" t="str">
        <f>IF('Freeway Calcs'!$C$3="DCM",'Freeway Calcs'!N12,'Freeway Calcs'!P12)</f>
        <v>--</v>
      </c>
      <c r="K17" s="876"/>
      <c r="L17" s="876" t="str">
        <f t="shared" si="2"/>
        <v>--</v>
      </c>
      <c r="M17" s="876"/>
      <c r="N17" s="877" t="str">
        <f t="shared" si="3"/>
        <v>-</v>
      </c>
      <c r="O17" s="877"/>
      <c r="Q17" s="315" t="str">
        <f>IF(J17&lt;&gt;0,IF('Freeway Calcs'!$C$3="DCM",'Freeway Calcs'!O12,'Freeway Calcs'!Q12),"-")</f>
        <v>--</v>
      </c>
      <c r="R17" s="315" t="str">
        <f>IF(J17&lt;&gt;0,IF('Freeway Calcs'!$C$3="DCM","",'Freeway Calcs'!R12),"-")</f>
        <v>--</v>
      </c>
      <c r="T17" s="101" t="str">
        <f t="shared" si="4"/>
        <v>-</v>
      </c>
      <c r="V17" s="721">
        <f>IF(H17="","-",IF(AND($J17&lt;&gt;0,$J17&lt;'Calibration Criteria'!$C$3),1,0))</f>
        <v>0</v>
      </c>
      <c r="W17" s="721">
        <f>IF(H17="","-",IF(AND($J17&gt;='Calibration Criteria'!$C$3,$J17&lt;'Calibration Criteria'!$C$4),1,0))</f>
        <v>0</v>
      </c>
      <c r="X17" s="721">
        <f>IF(H17="","-",IF(AND($J17&gt;='Calibration Criteria'!$C$4,$J17&lt;'Calibration Criteria'!$C$5),1,0))</f>
        <v>0</v>
      </c>
      <c r="Y17" s="721">
        <f>IF(H17="","-",IF(AND($J17&gt;='Calibration Criteria'!$C$6),1,0))</f>
        <v>1</v>
      </c>
      <c r="Z17" s="721" t="str">
        <f>IF($N17="-", "-", IF(AND($N17&lt;='Calibration Criteria'!$B$3,$N17&gt;=-'Calibration Criteria'!$B$3),1,0))</f>
        <v>-</v>
      </c>
      <c r="AA17" s="721" t="str">
        <f>IF($N17="-", "-",IF(AND($N17&lt;='Calibration Criteria'!$B$4,$N17&gt;=-'Calibration Criteria'!$B$4),1,0))</f>
        <v>-</v>
      </c>
      <c r="AB17" s="721" t="str">
        <f>IF($N17="-","-",IF(AND($N17&lt;='Calibration Criteria'!$B$5,$N17&gt;=-'Calibration Criteria'!$B$5),1,0))</f>
        <v>-</v>
      </c>
      <c r="AC17" s="742" t="str">
        <f>IF(N17="-", "-",IF(AND($N17&lt;='Calibration Criteria'!$B$6,$N17&gt;=-'Calibration Criteria'!$B$6,ABS(L17)&lt;&gt;H17),1,0))</f>
        <v>-</v>
      </c>
      <c r="AD17" s="721" t="str">
        <f t="shared" si="5"/>
        <v>-</v>
      </c>
      <c r="AF17" s="421" t="str">
        <f t="shared" si="6"/>
        <v>NA</v>
      </c>
    </row>
    <row r="18" spans="1:32" x14ac:dyDescent="0.25">
      <c r="A18" s="615" t="str">
        <f t="shared" si="1"/>
        <v>H</v>
      </c>
      <c r="B18" s="453">
        <f>'Input - Freeways'!$B11</f>
        <v>7</v>
      </c>
      <c r="C18" s="436">
        <f>'Input - Freeways'!$C11</f>
        <v>0</v>
      </c>
      <c r="E18" s="879"/>
      <c r="F18" s="318">
        <f>'Freeway Calcs'!K13</f>
        <v>0</v>
      </c>
      <c r="G18" s="318">
        <f>'Freeway Calcs'!L13</f>
        <v>0</v>
      </c>
      <c r="H18" s="874">
        <f>'Input - Freeways'!F11</f>
        <v>0</v>
      </c>
      <c r="I18" s="875"/>
      <c r="J18" s="876" t="str">
        <f>IF('Freeway Calcs'!$C$3="DCM",'Freeway Calcs'!N13,'Freeway Calcs'!P13)</f>
        <v>--</v>
      </c>
      <c r="K18" s="876"/>
      <c r="L18" s="876" t="str">
        <f t="shared" si="2"/>
        <v>--</v>
      </c>
      <c r="M18" s="876"/>
      <c r="N18" s="877" t="str">
        <f t="shared" si="3"/>
        <v>-</v>
      </c>
      <c r="O18" s="877"/>
      <c r="Q18" s="315" t="str">
        <f>IF(J18&lt;&gt;0,IF('Freeway Calcs'!$C$3="DCM",'Freeway Calcs'!O13,'Freeway Calcs'!Q13),"-")</f>
        <v>--</v>
      </c>
      <c r="R18" s="315" t="str">
        <f>IF(J18&lt;&gt;0,IF('Freeway Calcs'!$C$3="DCM","",'Freeway Calcs'!R13),"-")</f>
        <v>--</v>
      </c>
      <c r="T18" s="101" t="str">
        <f t="shared" si="4"/>
        <v>-</v>
      </c>
      <c r="V18" s="721">
        <f>IF(H18="","-",IF(AND($J18&lt;&gt;0,$J18&lt;'Calibration Criteria'!$C$3),1,0))</f>
        <v>0</v>
      </c>
      <c r="W18" s="721">
        <f>IF(H18="","-",IF(AND($J18&gt;='Calibration Criteria'!$C$3,$J18&lt;'Calibration Criteria'!$C$4),1,0))</f>
        <v>0</v>
      </c>
      <c r="X18" s="721">
        <f>IF(H18="","-",IF(AND($J18&gt;='Calibration Criteria'!$C$4,$J18&lt;'Calibration Criteria'!$C$5),1,0))</f>
        <v>0</v>
      </c>
      <c r="Y18" s="721">
        <f>IF(H18="","-",IF(AND($J18&gt;='Calibration Criteria'!$C$6),1,0))</f>
        <v>1</v>
      </c>
      <c r="Z18" s="721" t="str">
        <f>IF($N18="-", "-", IF(AND($N18&lt;='Calibration Criteria'!$B$3,$N18&gt;=-'Calibration Criteria'!$B$3),1,0))</f>
        <v>-</v>
      </c>
      <c r="AA18" s="721" t="str">
        <f>IF($N18="-", "-",IF(AND($N18&lt;='Calibration Criteria'!$B$4,$N18&gt;=-'Calibration Criteria'!$B$4),1,0))</f>
        <v>-</v>
      </c>
      <c r="AB18" s="721" t="str">
        <f>IF($N18="-","-",IF(AND($N18&lt;='Calibration Criteria'!$B$5,$N18&gt;=-'Calibration Criteria'!$B$5),1,0))</f>
        <v>-</v>
      </c>
      <c r="AC18" s="742" t="str">
        <f>IF(N18="-", "-",IF(AND($N18&lt;='Calibration Criteria'!$B$6,$N18&gt;=-'Calibration Criteria'!$B$6,ABS(L18)&lt;&gt;H18),1,0))</f>
        <v>-</v>
      </c>
      <c r="AD18" s="721" t="str">
        <f t="shared" si="5"/>
        <v>-</v>
      </c>
      <c r="AF18" s="421" t="str">
        <f t="shared" si="6"/>
        <v>NA</v>
      </c>
    </row>
    <row r="19" spans="1:32" x14ac:dyDescent="0.25">
      <c r="A19" s="615" t="str">
        <f t="shared" si="1"/>
        <v>H</v>
      </c>
      <c r="B19" s="453">
        <f>'Input - Freeways'!$B12</f>
        <v>8</v>
      </c>
      <c r="C19" s="436">
        <f>'Input - Freeways'!$C12</f>
        <v>0</v>
      </c>
      <c r="E19" s="879"/>
      <c r="F19" s="318">
        <f>'Freeway Calcs'!K14</f>
        <v>0</v>
      </c>
      <c r="G19" s="318">
        <f>'Freeway Calcs'!L14</f>
        <v>0</v>
      </c>
      <c r="H19" s="874">
        <f>'Input - Freeways'!F12</f>
        <v>0</v>
      </c>
      <c r="I19" s="875"/>
      <c r="J19" s="876" t="str">
        <f>IF('Freeway Calcs'!$C$3="DCM",'Freeway Calcs'!N14,'Freeway Calcs'!P14)</f>
        <v>--</v>
      </c>
      <c r="K19" s="876"/>
      <c r="L19" s="876" t="str">
        <f t="shared" si="2"/>
        <v>--</v>
      </c>
      <c r="M19" s="876"/>
      <c r="N19" s="877" t="str">
        <f t="shared" si="3"/>
        <v>-</v>
      </c>
      <c r="O19" s="877"/>
      <c r="Q19" s="315" t="str">
        <f>IF(J19&lt;&gt;0,IF('Freeway Calcs'!$C$3="DCM",'Freeway Calcs'!O14,'Freeway Calcs'!Q14),"-")</f>
        <v>--</v>
      </c>
      <c r="R19" s="315" t="str">
        <f>IF(J19&lt;&gt;0,IF('Freeway Calcs'!$C$3="DCM","",'Freeway Calcs'!R14),"-")</f>
        <v>--</v>
      </c>
      <c r="T19" s="101" t="str">
        <f t="shared" si="4"/>
        <v>-</v>
      </c>
      <c r="V19" s="721">
        <f>IF(H19="","-",IF(AND($J19&lt;&gt;0,$J19&lt;'Calibration Criteria'!$C$3),1,0))</f>
        <v>0</v>
      </c>
      <c r="W19" s="721">
        <f>IF(H19="","-",IF(AND($J19&gt;='Calibration Criteria'!$C$3,$J19&lt;'Calibration Criteria'!$C$4),1,0))</f>
        <v>0</v>
      </c>
      <c r="X19" s="721">
        <f>IF(H19="","-",IF(AND($J19&gt;='Calibration Criteria'!$C$4,$J19&lt;'Calibration Criteria'!$C$5),1,0))</f>
        <v>0</v>
      </c>
      <c r="Y19" s="721">
        <f>IF(H19="","-",IF(AND($J19&gt;='Calibration Criteria'!$C$6),1,0))</f>
        <v>1</v>
      </c>
      <c r="Z19" s="721" t="str">
        <f>IF($N19="-", "-", IF(AND($N19&lt;='Calibration Criteria'!$B$3,$N19&gt;=-'Calibration Criteria'!$B$3),1,0))</f>
        <v>-</v>
      </c>
      <c r="AA19" s="721" t="str">
        <f>IF($N19="-", "-",IF(AND($N19&lt;='Calibration Criteria'!$B$4,$N19&gt;=-'Calibration Criteria'!$B$4),1,0))</f>
        <v>-</v>
      </c>
      <c r="AB19" s="721" t="str">
        <f>IF($N19="-","-",IF(AND($N19&lt;='Calibration Criteria'!$B$5,$N19&gt;=-'Calibration Criteria'!$B$5),1,0))</f>
        <v>-</v>
      </c>
      <c r="AC19" s="742" t="str">
        <f>IF(N19="-", "-",IF(AND($N19&lt;='Calibration Criteria'!$B$6,$N19&gt;=-'Calibration Criteria'!$B$6,ABS(L19)&lt;&gt;H19),1,0))</f>
        <v>-</v>
      </c>
      <c r="AD19" s="721" t="str">
        <f t="shared" si="5"/>
        <v>-</v>
      </c>
      <c r="AF19" s="421" t="str">
        <f t="shared" si="6"/>
        <v>NA</v>
      </c>
    </row>
    <row r="20" spans="1:32" x14ac:dyDescent="0.25">
      <c r="A20" s="615" t="str">
        <f t="shared" si="1"/>
        <v>H</v>
      </c>
      <c r="B20" s="453">
        <f>'Input - Freeways'!$B13</f>
        <v>9</v>
      </c>
      <c r="C20" s="436">
        <f>'Input - Freeways'!$C13</f>
        <v>0</v>
      </c>
      <c r="E20" s="879"/>
      <c r="F20" s="318">
        <f>'Freeway Calcs'!K15</f>
        <v>0</v>
      </c>
      <c r="G20" s="318">
        <f>'Freeway Calcs'!L15</f>
        <v>0</v>
      </c>
      <c r="H20" s="874">
        <f>'Input - Freeways'!F13</f>
        <v>0</v>
      </c>
      <c r="I20" s="875"/>
      <c r="J20" s="876" t="str">
        <f>IF('Freeway Calcs'!$C$3="DCM",'Freeway Calcs'!N15,'Freeway Calcs'!P15)</f>
        <v>--</v>
      </c>
      <c r="K20" s="876"/>
      <c r="L20" s="876" t="str">
        <f t="shared" si="2"/>
        <v>--</v>
      </c>
      <c r="M20" s="876"/>
      <c r="N20" s="877" t="str">
        <f t="shared" si="3"/>
        <v>-</v>
      </c>
      <c r="O20" s="877"/>
      <c r="Q20" s="315" t="str">
        <f>IF(J20&lt;&gt;0,IF('Freeway Calcs'!$C$3="DCM",'Freeway Calcs'!O15,'Freeway Calcs'!Q15),"-")</f>
        <v>--</v>
      </c>
      <c r="R20" s="315" t="str">
        <f>IF(J20&lt;&gt;0,IF('Freeway Calcs'!$C$3="DCM","",'Freeway Calcs'!R15),"-")</f>
        <v>--</v>
      </c>
      <c r="T20" s="101" t="str">
        <f t="shared" si="4"/>
        <v>-</v>
      </c>
      <c r="V20" s="721">
        <f>IF(H20="","-",IF(AND($J20&lt;&gt;0,$J20&lt;'Calibration Criteria'!$C$3),1,0))</f>
        <v>0</v>
      </c>
      <c r="W20" s="721">
        <f>IF(H20="","-",IF(AND($J20&gt;='Calibration Criteria'!$C$3,$J20&lt;'Calibration Criteria'!$C$4),1,0))</f>
        <v>0</v>
      </c>
      <c r="X20" s="721">
        <f>IF(H20="","-",IF(AND($J20&gt;='Calibration Criteria'!$C$4,$J20&lt;'Calibration Criteria'!$C$5),1,0))</f>
        <v>0</v>
      </c>
      <c r="Y20" s="721">
        <f>IF(H20="","-",IF(AND($J20&gt;='Calibration Criteria'!$C$6),1,0))</f>
        <v>1</v>
      </c>
      <c r="Z20" s="721" t="str">
        <f>IF($N20="-", "-", IF(AND($N20&lt;='Calibration Criteria'!$B$3,$N20&gt;=-'Calibration Criteria'!$B$3),1,0))</f>
        <v>-</v>
      </c>
      <c r="AA20" s="721" t="str">
        <f>IF($N20="-", "-",IF(AND($N20&lt;='Calibration Criteria'!$B$4,$N20&gt;=-'Calibration Criteria'!$B$4),1,0))</f>
        <v>-</v>
      </c>
      <c r="AB20" s="721" t="str">
        <f>IF($N20="-","-",IF(AND($N20&lt;='Calibration Criteria'!$B$5,$N20&gt;=-'Calibration Criteria'!$B$5),1,0))</f>
        <v>-</v>
      </c>
      <c r="AC20" s="742" t="str">
        <f>IF(N20="-", "-",IF(AND($N20&lt;='Calibration Criteria'!$B$6,$N20&gt;=-'Calibration Criteria'!$B$6,ABS(L20)&lt;&gt;H20),1,0))</f>
        <v>-</v>
      </c>
      <c r="AD20" s="721" t="str">
        <f t="shared" si="5"/>
        <v>-</v>
      </c>
      <c r="AF20" s="421" t="str">
        <f t="shared" si="6"/>
        <v>NA</v>
      </c>
    </row>
    <row r="21" spans="1:32" x14ac:dyDescent="0.25">
      <c r="A21" s="615" t="str">
        <f t="shared" si="1"/>
        <v>H</v>
      </c>
      <c r="B21" s="453">
        <f>'Input - Freeways'!$B14</f>
        <v>10</v>
      </c>
      <c r="C21" s="436">
        <f>'Input - Freeways'!$C14</f>
        <v>0</v>
      </c>
      <c r="E21" s="879"/>
      <c r="F21" s="318">
        <f>'Freeway Calcs'!K16</f>
        <v>0</v>
      </c>
      <c r="G21" s="318">
        <f>'Freeway Calcs'!L16</f>
        <v>0</v>
      </c>
      <c r="H21" s="874">
        <f>'Input - Freeways'!F14</f>
        <v>0</v>
      </c>
      <c r="I21" s="875"/>
      <c r="J21" s="876" t="str">
        <f>IF('Freeway Calcs'!$C$3="DCM",'Freeway Calcs'!N16,'Freeway Calcs'!P16)</f>
        <v>--</v>
      </c>
      <c r="K21" s="876"/>
      <c r="L21" s="876" t="str">
        <f t="shared" si="2"/>
        <v>--</v>
      </c>
      <c r="M21" s="876"/>
      <c r="N21" s="877" t="str">
        <f t="shared" si="3"/>
        <v>-</v>
      </c>
      <c r="O21" s="877"/>
      <c r="Q21" s="315" t="str">
        <f>IF(J21&lt;&gt;0,IF('Freeway Calcs'!$C$3="DCM",'Freeway Calcs'!O16,'Freeway Calcs'!Q16),"-")</f>
        <v>--</v>
      </c>
      <c r="R21" s="315" t="str">
        <f>IF(J21&lt;&gt;0,IF('Freeway Calcs'!$C$3="DCM","",'Freeway Calcs'!R16),"-")</f>
        <v>--</v>
      </c>
      <c r="T21" s="101" t="str">
        <f t="shared" si="4"/>
        <v>-</v>
      </c>
      <c r="V21" s="721">
        <f>IF(H21="","-",IF(AND($J21&lt;&gt;0,$J21&lt;'Calibration Criteria'!$C$3),1,0))</f>
        <v>0</v>
      </c>
      <c r="W21" s="721">
        <f>IF(H21="","-",IF(AND($J21&gt;='Calibration Criteria'!$C$3,$J21&lt;'Calibration Criteria'!$C$4),1,0))</f>
        <v>0</v>
      </c>
      <c r="X21" s="721">
        <f>IF(H21="","-",IF(AND($J21&gt;='Calibration Criteria'!$C$4,$J21&lt;'Calibration Criteria'!$C$5),1,0))</f>
        <v>0</v>
      </c>
      <c r="Y21" s="721">
        <f>IF(H21="","-",IF(AND($J21&gt;='Calibration Criteria'!$C$6),1,0))</f>
        <v>1</v>
      </c>
      <c r="Z21" s="721" t="str">
        <f>IF($N21="-", "-", IF(AND($N21&lt;='Calibration Criteria'!$B$3,$N21&gt;=-'Calibration Criteria'!$B$3),1,0))</f>
        <v>-</v>
      </c>
      <c r="AA21" s="721" t="str">
        <f>IF($N21="-", "-",IF(AND($N21&lt;='Calibration Criteria'!$B$4,$N21&gt;=-'Calibration Criteria'!$B$4),1,0))</f>
        <v>-</v>
      </c>
      <c r="AB21" s="721" t="str">
        <f>IF($N21="-","-",IF(AND($N21&lt;='Calibration Criteria'!$B$5,$N21&gt;=-'Calibration Criteria'!$B$5),1,0))</f>
        <v>-</v>
      </c>
      <c r="AC21" s="742" t="str">
        <f>IF(N21="-", "-",IF(AND($N21&lt;='Calibration Criteria'!$B$6,$N21&gt;=-'Calibration Criteria'!$B$6,ABS(L21)&lt;&gt;H21),1,0))</f>
        <v>-</v>
      </c>
      <c r="AD21" s="721" t="str">
        <f t="shared" si="5"/>
        <v>-</v>
      </c>
      <c r="AF21" s="421" t="str">
        <f t="shared" si="6"/>
        <v>NA</v>
      </c>
    </row>
    <row r="22" spans="1:32" x14ac:dyDescent="0.25">
      <c r="A22" s="615" t="str">
        <f t="shared" si="1"/>
        <v>H</v>
      </c>
      <c r="B22" s="453">
        <f>'Input - Freeways'!$B15</f>
        <v>11</v>
      </c>
      <c r="C22" s="436">
        <f>'Input - Freeways'!$C15</f>
        <v>0</v>
      </c>
      <c r="E22" s="879"/>
      <c r="F22" s="318">
        <f>'Freeway Calcs'!K17</f>
        <v>0</v>
      </c>
      <c r="G22" s="318">
        <f>'Freeway Calcs'!L17</f>
        <v>0</v>
      </c>
      <c r="H22" s="874">
        <f>'Input - Freeways'!F15</f>
        <v>0</v>
      </c>
      <c r="I22" s="875"/>
      <c r="J22" s="876" t="str">
        <f>IF('Freeway Calcs'!$C$3="DCM",'Freeway Calcs'!N17,'Freeway Calcs'!P17)</f>
        <v>--</v>
      </c>
      <c r="K22" s="876"/>
      <c r="L22" s="876" t="str">
        <f t="shared" si="2"/>
        <v>--</v>
      </c>
      <c r="M22" s="876"/>
      <c r="N22" s="877" t="str">
        <f t="shared" si="3"/>
        <v>-</v>
      </c>
      <c r="O22" s="877"/>
      <c r="Q22" s="315" t="str">
        <f>IF(J22&lt;&gt;0,IF('Freeway Calcs'!$C$3="DCM",'Freeway Calcs'!O17,'Freeway Calcs'!Q17),"-")</f>
        <v>--</v>
      </c>
      <c r="R22" s="315" t="str">
        <f>IF(J22&lt;&gt;0,IF('Freeway Calcs'!$C$3="DCM","",'Freeway Calcs'!R17),"-")</f>
        <v>--</v>
      </c>
      <c r="T22" s="101" t="str">
        <f t="shared" si="4"/>
        <v>-</v>
      </c>
      <c r="V22" s="721">
        <f>IF(H22="","-",IF(AND($J22&lt;&gt;0,$J22&lt;'Calibration Criteria'!$C$3),1,0))</f>
        <v>0</v>
      </c>
      <c r="W22" s="721">
        <f>IF(H22="","-",IF(AND($J22&gt;='Calibration Criteria'!$C$3,$J22&lt;'Calibration Criteria'!$C$4),1,0))</f>
        <v>0</v>
      </c>
      <c r="X22" s="721">
        <f>IF(H22="","-",IF(AND($J22&gt;='Calibration Criteria'!$C$4,$J22&lt;'Calibration Criteria'!$C$5),1,0))</f>
        <v>0</v>
      </c>
      <c r="Y22" s="721">
        <f>IF(H22="","-",IF(AND($J22&gt;='Calibration Criteria'!$C$6),1,0))</f>
        <v>1</v>
      </c>
      <c r="Z22" s="721" t="str">
        <f>IF($N22="-", "-", IF(AND($N22&lt;='Calibration Criteria'!$B$3,$N22&gt;=-'Calibration Criteria'!$B$3),1,0))</f>
        <v>-</v>
      </c>
      <c r="AA22" s="721" t="str">
        <f>IF($N22="-", "-",IF(AND($N22&lt;='Calibration Criteria'!$B$4,$N22&gt;=-'Calibration Criteria'!$B$4),1,0))</f>
        <v>-</v>
      </c>
      <c r="AB22" s="721" t="str">
        <f>IF($N22="-","-",IF(AND($N22&lt;='Calibration Criteria'!$B$5,$N22&gt;=-'Calibration Criteria'!$B$5),1,0))</f>
        <v>-</v>
      </c>
      <c r="AC22" s="742" t="str">
        <f>IF(N22="-", "-",IF(AND($N22&lt;='Calibration Criteria'!$B$6,$N22&gt;=-'Calibration Criteria'!$B$6,ABS(L22)&lt;&gt;H22),1,0))</f>
        <v>-</v>
      </c>
      <c r="AD22" s="721" t="str">
        <f t="shared" si="5"/>
        <v>-</v>
      </c>
      <c r="AF22" s="421" t="str">
        <f t="shared" si="6"/>
        <v>NA</v>
      </c>
    </row>
    <row r="23" spans="1:32" x14ac:dyDescent="0.25">
      <c r="A23" s="615" t="str">
        <f t="shared" si="1"/>
        <v>H</v>
      </c>
      <c r="B23" s="453">
        <f>'Input - Freeways'!$B16</f>
        <v>12</v>
      </c>
      <c r="C23" s="436">
        <f>'Input - Freeways'!$C16</f>
        <v>0</v>
      </c>
      <c r="E23" s="879"/>
      <c r="F23" s="318">
        <f>'Freeway Calcs'!K18</f>
        <v>0</v>
      </c>
      <c r="G23" s="318">
        <f>'Freeway Calcs'!L18</f>
        <v>0</v>
      </c>
      <c r="H23" s="874">
        <f>'Input - Freeways'!F16</f>
        <v>0</v>
      </c>
      <c r="I23" s="875"/>
      <c r="J23" s="876" t="str">
        <f>IF('Freeway Calcs'!$C$3="DCM",'Freeway Calcs'!N18,'Freeway Calcs'!P18)</f>
        <v>--</v>
      </c>
      <c r="K23" s="876"/>
      <c r="L23" s="876" t="str">
        <f t="shared" si="2"/>
        <v>--</v>
      </c>
      <c r="M23" s="876"/>
      <c r="N23" s="877" t="str">
        <f t="shared" si="3"/>
        <v>-</v>
      </c>
      <c r="O23" s="877"/>
      <c r="Q23" s="315" t="str">
        <f>IF(J23&lt;&gt;0,IF('Freeway Calcs'!$C$3="DCM",'Freeway Calcs'!O18,'Freeway Calcs'!Q18),"-")</f>
        <v>--</v>
      </c>
      <c r="R23" s="315" t="str">
        <f>IF(J23&lt;&gt;0,IF('Freeway Calcs'!$C$3="DCM","",'Freeway Calcs'!R18),"-")</f>
        <v>--</v>
      </c>
      <c r="T23" s="101" t="str">
        <f t="shared" si="4"/>
        <v>-</v>
      </c>
      <c r="V23" s="721">
        <f>IF(H23="","-",IF(AND($J23&lt;&gt;0,$J23&lt;'Calibration Criteria'!$C$3),1,0))</f>
        <v>0</v>
      </c>
      <c r="W23" s="721">
        <f>IF(H23="","-",IF(AND($J23&gt;='Calibration Criteria'!$C$3,$J23&lt;'Calibration Criteria'!$C$4),1,0))</f>
        <v>0</v>
      </c>
      <c r="X23" s="721">
        <f>IF(H23="","-",IF(AND($J23&gt;='Calibration Criteria'!$C$4,$J23&lt;'Calibration Criteria'!$C$5),1,0))</f>
        <v>0</v>
      </c>
      <c r="Y23" s="721">
        <f>IF(H23="","-",IF(AND($J23&gt;='Calibration Criteria'!$C$6),1,0))</f>
        <v>1</v>
      </c>
      <c r="Z23" s="721" t="str">
        <f>IF($N23="-", "-", IF(AND($N23&lt;='Calibration Criteria'!$B$3,$N23&gt;=-'Calibration Criteria'!$B$3),1,0))</f>
        <v>-</v>
      </c>
      <c r="AA23" s="721" t="str">
        <f>IF($N23="-", "-",IF(AND($N23&lt;='Calibration Criteria'!$B$4,$N23&gt;=-'Calibration Criteria'!$B$4),1,0))</f>
        <v>-</v>
      </c>
      <c r="AB23" s="721" t="str">
        <f>IF($N23="-","-",IF(AND($N23&lt;='Calibration Criteria'!$B$5,$N23&gt;=-'Calibration Criteria'!$B$5),1,0))</f>
        <v>-</v>
      </c>
      <c r="AC23" s="742" t="str">
        <f>IF(N23="-", "-",IF(AND($N23&lt;='Calibration Criteria'!$B$6,$N23&gt;=-'Calibration Criteria'!$B$6,ABS(L23)&lt;&gt;H23),1,0))</f>
        <v>-</v>
      </c>
      <c r="AD23" s="721" t="str">
        <f t="shared" si="5"/>
        <v>-</v>
      </c>
      <c r="AF23" s="421" t="str">
        <f t="shared" si="6"/>
        <v>NA</v>
      </c>
    </row>
    <row r="24" spans="1:32" x14ac:dyDescent="0.25">
      <c r="A24" s="615" t="str">
        <f t="shared" si="1"/>
        <v>H</v>
      </c>
      <c r="B24" s="453">
        <f>'Input - Freeways'!$B17</f>
        <v>13</v>
      </c>
      <c r="C24" s="436">
        <f>'Input - Freeways'!$C17</f>
        <v>0</v>
      </c>
      <c r="E24" s="879"/>
      <c r="F24" s="318">
        <f>'Freeway Calcs'!K19</f>
        <v>0</v>
      </c>
      <c r="G24" s="318">
        <f>'Freeway Calcs'!L19</f>
        <v>0</v>
      </c>
      <c r="H24" s="874">
        <f>'Input - Freeways'!F17</f>
        <v>0</v>
      </c>
      <c r="I24" s="875"/>
      <c r="J24" s="876" t="str">
        <f>IF('Freeway Calcs'!$C$3="DCM",'Freeway Calcs'!N19,'Freeway Calcs'!P19)</f>
        <v>--</v>
      </c>
      <c r="K24" s="876"/>
      <c r="L24" s="876" t="str">
        <f t="shared" si="2"/>
        <v>--</v>
      </c>
      <c r="M24" s="876"/>
      <c r="N24" s="877" t="str">
        <f t="shared" si="3"/>
        <v>-</v>
      </c>
      <c r="O24" s="877"/>
      <c r="Q24" s="315" t="str">
        <f>IF(J24&lt;&gt;0,IF('Freeway Calcs'!$C$3="DCM",'Freeway Calcs'!O19,'Freeway Calcs'!Q19),"-")</f>
        <v>--</v>
      </c>
      <c r="R24" s="315" t="str">
        <f>IF(J24&lt;&gt;0,IF('Freeway Calcs'!$C$3="DCM","",'Freeway Calcs'!R19),"-")</f>
        <v>--</v>
      </c>
      <c r="T24" s="101" t="str">
        <f t="shared" si="4"/>
        <v>-</v>
      </c>
      <c r="V24" s="721">
        <f>IF(H24="","-",IF(AND($J24&lt;&gt;0,$J24&lt;'Calibration Criteria'!$C$3),1,0))</f>
        <v>0</v>
      </c>
      <c r="W24" s="721">
        <f>IF(H24="","-",IF(AND($J24&gt;='Calibration Criteria'!$C$3,$J24&lt;'Calibration Criteria'!$C$4),1,0))</f>
        <v>0</v>
      </c>
      <c r="X24" s="721">
        <f>IF(H24="","-",IF(AND($J24&gt;='Calibration Criteria'!$C$4,$J24&lt;'Calibration Criteria'!$C$5),1,0))</f>
        <v>0</v>
      </c>
      <c r="Y24" s="721">
        <f>IF(H24="","-",IF(AND($J24&gt;='Calibration Criteria'!$C$6),1,0))</f>
        <v>1</v>
      </c>
      <c r="Z24" s="721" t="str">
        <f>IF($N24="-", "-", IF(AND($N24&lt;='Calibration Criteria'!$B$3,$N24&gt;=-'Calibration Criteria'!$B$3),1,0))</f>
        <v>-</v>
      </c>
      <c r="AA24" s="721" t="str">
        <f>IF($N24="-", "-",IF(AND($N24&lt;='Calibration Criteria'!$B$4,$N24&gt;=-'Calibration Criteria'!$B$4),1,0))</f>
        <v>-</v>
      </c>
      <c r="AB24" s="721" t="str">
        <f>IF($N24="-","-",IF(AND($N24&lt;='Calibration Criteria'!$B$5,$N24&gt;=-'Calibration Criteria'!$B$5),1,0))</f>
        <v>-</v>
      </c>
      <c r="AC24" s="742" t="str">
        <f>IF(N24="-", "-",IF(AND($N24&lt;='Calibration Criteria'!$B$6,$N24&gt;=-'Calibration Criteria'!$B$6,ABS(L24)&lt;&gt;H24),1,0))</f>
        <v>-</v>
      </c>
      <c r="AD24" s="721" t="str">
        <f t="shared" si="5"/>
        <v>-</v>
      </c>
      <c r="AF24" s="421" t="str">
        <f t="shared" si="6"/>
        <v>NA</v>
      </c>
    </row>
    <row r="25" spans="1:32" x14ac:dyDescent="0.25">
      <c r="A25" s="615" t="str">
        <f t="shared" si="1"/>
        <v>H</v>
      </c>
      <c r="B25" s="453">
        <f>'Input - Freeways'!$B18</f>
        <v>14</v>
      </c>
      <c r="C25" s="436">
        <f>'Input - Freeways'!$C18</f>
        <v>0</v>
      </c>
      <c r="E25" s="879"/>
      <c r="F25" s="318">
        <f>'Freeway Calcs'!K20</f>
        <v>0</v>
      </c>
      <c r="G25" s="318">
        <f>'Freeway Calcs'!L20</f>
        <v>0</v>
      </c>
      <c r="H25" s="874">
        <f>'Input - Freeways'!F18</f>
        <v>0</v>
      </c>
      <c r="I25" s="875"/>
      <c r="J25" s="876" t="str">
        <f>IF('Freeway Calcs'!$C$3="DCM",'Freeway Calcs'!N20,'Freeway Calcs'!P20)</f>
        <v>--</v>
      </c>
      <c r="K25" s="876"/>
      <c r="L25" s="876" t="str">
        <f t="shared" si="2"/>
        <v>--</v>
      </c>
      <c r="M25" s="876"/>
      <c r="N25" s="877" t="str">
        <f t="shared" si="3"/>
        <v>-</v>
      </c>
      <c r="O25" s="877"/>
      <c r="Q25" s="315" t="str">
        <f>IF(J25&lt;&gt;0,IF('Freeway Calcs'!$C$3="DCM",'Freeway Calcs'!O20,'Freeway Calcs'!Q20),"-")</f>
        <v>--</v>
      </c>
      <c r="R25" s="315" t="str">
        <f>IF(J25&lt;&gt;0,IF('Freeway Calcs'!$C$3="DCM","",'Freeway Calcs'!R20),"-")</f>
        <v>--</v>
      </c>
      <c r="T25" s="101" t="str">
        <f t="shared" si="4"/>
        <v>-</v>
      </c>
      <c r="V25" s="721">
        <f>IF(H25="","-",IF(AND($J25&lt;&gt;0,$J25&lt;'Calibration Criteria'!$C$3),1,0))</f>
        <v>0</v>
      </c>
      <c r="W25" s="721">
        <f>IF(H25="","-",IF(AND($J25&gt;='Calibration Criteria'!$C$3,$J25&lt;'Calibration Criteria'!$C$4),1,0))</f>
        <v>0</v>
      </c>
      <c r="X25" s="721">
        <f>IF(H25="","-",IF(AND($J25&gt;='Calibration Criteria'!$C$4,$J25&lt;'Calibration Criteria'!$C$5),1,0))</f>
        <v>0</v>
      </c>
      <c r="Y25" s="721">
        <f>IF(H25="","-",IF(AND($J25&gt;='Calibration Criteria'!$C$6),1,0))</f>
        <v>1</v>
      </c>
      <c r="Z25" s="721" t="str">
        <f>IF($N25="-", "-", IF(AND($N25&lt;='Calibration Criteria'!$B$3,$N25&gt;=-'Calibration Criteria'!$B$3),1,0))</f>
        <v>-</v>
      </c>
      <c r="AA25" s="721" t="str">
        <f>IF($N25="-", "-",IF(AND($N25&lt;='Calibration Criteria'!$B$4,$N25&gt;=-'Calibration Criteria'!$B$4),1,0))</f>
        <v>-</v>
      </c>
      <c r="AB25" s="721" t="str">
        <f>IF($N25="-","-",IF(AND($N25&lt;='Calibration Criteria'!$B$5,$N25&gt;=-'Calibration Criteria'!$B$5),1,0))</f>
        <v>-</v>
      </c>
      <c r="AC25" s="742" t="str">
        <f>IF(N25="-", "-",IF(AND($N25&lt;='Calibration Criteria'!$B$6,$N25&gt;=-'Calibration Criteria'!$B$6,ABS(L25)&lt;&gt;H25),1,0))</f>
        <v>-</v>
      </c>
      <c r="AD25" s="721" t="str">
        <f t="shared" si="5"/>
        <v>-</v>
      </c>
      <c r="AF25" s="421" t="str">
        <f t="shared" si="6"/>
        <v>NA</v>
      </c>
    </row>
    <row r="26" spans="1:32" x14ac:dyDescent="0.25">
      <c r="A26" s="615" t="str">
        <f t="shared" si="1"/>
        <v>H</v>
      </c>
      <c r="B26" s="453">
        <f>'Input - Freeways'!$B19</f>
        <v>15</v>
      </c>
      <c r="C26" s="436">
        <f>'Input - Freeways'!$C19</f>
        <v>0</v>
      </c>
      <c r="E26" s="879"/>
      <c r="F26" s="318">
        <f>'Freeway Calcs'!K21</f>
        <v>0</v>
      </c>
      <c r="G26" s="318">
        <f>'Freeway Calcs'!L21</f>
        <v>0</v>
      </c>
      <c r="H26" s="874">
        <f>'Input - Freeways'!F19</f>
        <v>0</v>
      </c>
      <c r="I26" s="875"/>
      <c r="J26" s="876" t="str">
        <f>IF('Freeway Calcs'!$C$3="DCM",'Freeway Calcs'!N21,'Freeway Calcs'!P21)</f>
        <v>--</v>
      </c>
      <c r="K26" s="876"/>
      <c r="L26" s="876" t="str">
        <f t="shared" si="2"/>
        <v>--</v>
      </c>
      <c r="M26" s="876"/>
      <c r="N26" s="877" t="str">
        <f t="shared" si="3"/>
        <v>-</v>
      </c>
      <c r="O26" s="877"/>
      <c r="Q26" s="315" t="str">
        <f>IF(J26&lt;&gt;0,IF('Freeway Calcs'!$C$3="DCM",'Freeway Calcs'!O21,'Freeway Calcs'!Q21),"-")</f>
        <v>--</v>
      </c>
      <c r="R26" s="315" t="str">
        <f>IF(J26&lt;&gt;0,IF('Freeway Calcs'!$C$3="DCM","",'Freeway Calcs'!R21),"-")</f>
        <v>--</v>
      </c>
      <c r="T26" s="101" t="str">
        <f t="shared" si="4"/>
        <v>-</v>
      </c>
      <c r="V26" s="721">
        <f>IF(H26="","-",IF(AND($J26&lt;&gt;0,$J26&lt;'Calibration Criteria'!$C$3),1,0))</f>
        <v>0</v>
      </c>
      <c r="W26" s="721">
        <f>IF(H26="","-",IF(AND($J26&gt;='Calibration Criteria'!$C$3,$J26&lt;'Calibration Criteria'!$C$4),1,0))</f>
        <v>0</v>
      </c>
      <c r="X26" s="721">
        <f>IF(H26="","-",IF(AND($J26&gt;='Calibration Criteria'!$C$4,$J26&lt;'Calibration Criteria'!$C$5),1,0))</f>
        <v>0</v>
      </c>
      <c r="Y26" s="721">
        <f>IF(H26="","-",IF(AND($J26&gt;='Calibration Criteria'!$C$6),1,0))</f>
        <v>1</v>
      </c>
      <c r="Z26" s="721" t="str">
        <f>IF($N26="-", "-", IF(AND($N26&lt;='Calibration Criteria'!$B$3,$N26&gt;=-'Calibration Criteria'!$B$3),1,0))</f>
        <v>-</v>
      </c>
      <c r="AA26" s="721" t="str">
        <f>IF($N26="-", "-",IF(AND($N26&lt;='Calibration Criteria'!$B$4,$N26&gt;=-'Calibration Criteria'!$B$4),1,0))</f>
        <v>-</v>
      </c>
      <c r="AB26" s="721" t="str">
        <f>IF($N26="-","-",IF(AND($N26&lt;='Calibration Criteria'!$B$5,$N26&gt;=-'Calibration Criteria'!$B$5),1,0))</f>
        <v>-</v>
      </c>
      <c r="AC26" s="742" t="str">
        <f>IF(N26="-", "-",IF(AND($N26&lt;='Calibration Criteria'!$B$6,$N26&gt;=-'Calibration Criteria'!$B$6,ABS(L26)&lt;&gt;H26),1,0))</f>
        <v>-</v>
      </c>
      <c r="AD26" s="721" t="str">
        <f t="shared" si="5"/>
        <v>-</v>
      </c>
      <c r="AF26" s="421" t="str">
        <f>IFERROR(SQRT((J26-H26)^2/((H26+J26)/2)),"NA")</f>
        <v>NA</v>
      </c>
    </row>
    <row r="27" spans="1:32" x14ac:dyDescent="0.25">
      <c r="A27" s="615" t="str">
        <f t="shared" si="1"/>
        <v>H</v>
      </c>
      <c r="B27" s="453">
        <f>'Input - Freeways'!$B20</f>
        <v>16</v>
      </c>
      <c r="C27" s="436">
        <f>'Input - Freeways'!$C20</f>
        <v>0</v>
      </c>
      <c r="E27" s="879"/>
      <c r="F27" s="318">
        <f>'Freeway Calcs'!K22</f>
        <v>0</v>
      </c>
      <c r="G27" s="318">
        <f>'Freeway Calcs'!L22</f>
        <v>0</v>
      </c>
      <c r="H27" s="874">
        <f>'Input - Freeways'!F20</f>
        <v>0</v>
      </c>
      <c r="I27" s="875"/>
      <c r="J27" s="876" t="str">
        <f>IF('Freeway Calcs'!$C$3="DCM",'Freeway Calcs'!N22,'Freeway Calcs'!P22)</f>
        <v>--</v>
      </c>
      <c r="K27" s="876"/>
      <c r="L27" s="876" t="str">
        <f t="shared" si="2"/>
        <v>--</v>
      </c>
      <c r="M27" s="876"/>
      <c r="N27" s="877" t="str">
        <f t="shared" si="3"/>
        <v>-</v>
      </c>
      <c r="O27" s="877"/>
      <c r="Q27" s="315" t="str">
        <f>IF(J27&lt;&gt;0,IF('Freeway Calcs'!$C$3="DCM",'Freeway Calcs'!O22,'Freeway Calcs'!Q22),"-")</f>
        <v>--</v>
      </c>
      <c r="R27" s="315" t="str">
        <f>IF(J27&lt;&gt;0,IF('Freeway Calcs'!$C$3="DCM","",'Freeway Calcs'!R22),"-")</f>
        <v>--</v>
      </c>
      <c r="T27" s="101" t="str">
        <f t="shared" si="4"/>
        <v>-</v>
      </c>
      <c r="V27" s="721">
        <f>IF(H27="","-",IF(AND($J27&lt;&gt;0,$J27&lt;'Calibration Criteria'!$C$3),1,0))</f>
        <v>0</v>
      </c>
      <c r="W27" s="721">
        <f>IF(H27="","-",IF(AND($J27&gt;='Calibration Criteria'!$C$3,$J27&lt;'Calibration Criteria'!$C$4),1,0))</f>
        <v>0</v>
      </c>
      <c r="X27" s="721">
        <f>IF(H27="","-",IF(AND($J27&gt;='Calibration Criteria'!$C$4,$J27&lt;'Calibration Criteria'!$C$5),1,0))</f>
        <v>0</v>
      </c>
      <c r="Y27" s="721">
        <f>IF(H27="","-",IF(AND($J27&gt;='Calibration Criteria'!$C$6),1,0))</f>
        <v>1</v>
      </c>
      <c r="Z27" s="721" t="str">
        <f>IF($N27="-", "-", IF(AND($N27&lt;='Calibration Criteria'!$B$3,$N27&gt;=-'Calibration Criteria'!$B$3),1,0))</f>
        <v>-</v>
      </c>
      <c r="AA27" s="721" t="str">
        <f>IF($N27="-", "-",IF(AND($N27&lt;='Calibration Criteria'!$B$4,$N27&gt;=-'Calibration Criteria'!$B$4),1,0))</f>
        <v>-</v>
      </c>
      <c r="AB27" s="721" t="str">
        <f>IF($N27="-","-",IF(AND($N27&lt;='Calibration Criteria'!$B$5,$N27&gt;=-'Calibration Criteria'!$B$5),1,0))</f>
        <v>-</v>
      </c>
      <c r="AC27" s="742" t="str">
        <f>IF(N27="-", "-",IF(AND($N27&lt;='Calibration Criteria'!$B$6,$N27&gt;=-'Calibration Criteria'!$B$6,ABS(L27)&lt;&gt;H27),1,0))</f>
        <v>-</v>
      </c>
      <c r="AD27" s="721" t="str">
        <f t="shared" si="5"/>
        <v>-</v>
      </c>
      <c r="AF27" s="421" t="str">
        <f>IFERROR(SQRT((J27-H27)^2/((H27+J27)/2)),"NA")</f>
        <v>NA</v>
      </c>
    </row>
    <row r="28" spans="1:32" x14ac:dyDescent="0.25">
      <c r="A28" s="615" t="str">
        <f t="shared" si="1"/>
        <v>H</v>
      </c>
      <c r="B28" s="453">
        <f>'Input - Freeways'!$B21</f>
        <v>17</v>
      </c>
      <c r="C28" s="436">
        <f>'Input - Freeways'!$C21</f>
        <v>0</v>
      </c>
      <c r="E28" s="880"/>
      <c r="F28" s="318">
        <f>'Freeway Calcs'!K23</f>
        <v>0</v>
      </c>
      <c r="G28" s="318">
        <f>'Freeway Calcs'!L23</f>
        <v>0</v>
      </c>
      <c r="H28" s="874">
        <f>'Input - Freeways'!F21</f>
        <v>0</v>
      </c>
      <c r="I28" s="875"/>
      <c r="J28" s="876" t="str">
        <f>IF('Freeway Calcs'!$C$3="DCM",'Freeway Calcs'!N23,'Freeway Calcs'!P23)</f>
        <v>--</v>
      </c>
      <c r="K28" s="876"/>
      <c r="L28" s="876" t="str">
        <f t="shared" si="2"/>
        <v>--</v>
      </c>
      <c r="M28" s="876"/>
      <c r="N28" s="877" t="str">
        <f t="shared" si="3"/>
        <v>-</v>
      </c>
      <c r="O28" s="877"/>
      <c r="Q28" s="315" t="str">
        <f>IF(J28&lt;&gt;0,IF('Freeway Calcs'!$C$3="DCM",'Freeway Calcs'!O23,'Freeway Calcs'!Q23),"-")</f>
        <v>--</v>
      </c>
      <c r="R28" s="315" t="str">
        <f>IF(J28&lt;&gt;0,IF('Freeway Calcs'!$C$3="DCM","",'Freeway Calcs'!R23),"-")</f>
        <v>--</v>
      </c>
      <c r="T28" s="101" t="str">
        <f t="shared" si="4"/>
        <v>-</v>
      </c>
      <c r="V28" s="721">
        <f>IF(H28="","-",IF(AND($J28&lt;&gt;0,$J28&lt;'Calibration Criteria'!$C$3),1,0))</f>
        <v>0</v>
      </c>
      <c r="W28" s="721">
        <f>IF(H28="","-",IF(AND($J28&gt;='Calibration Criteria'!$C$3,$J28&lt;'Calibration Criteria'!$C$4),1,0))</f>
        <v>0</v>
      </c>
      <c r="X28" s="721">
        <f>IF(H28="","-",IF(AND($J28&gt;='Calibration Criteria'!$C$4,$J28&lt;'Calibration Criteria'!$C$5),1,0))</f>
        <v>0</v>
      </c>
      <c r="Y28" s="721">
        <f>IF(H28="","-",IF(AND($J28&gt;='Calibration Criteria'!$C$6),1,0))</f>
        <v>1</v>
      </c>
      <c r="Z28" s="721" t="str">
        <f>IF($N28="-", "-", IF(AND($N28&lt;='Calibration Criteria'!$B$3,$N28&gt;=-'Calibration Criteria'!$B$3),1,0))</f>
        <v>-</v>
      </c>
      <c r="AA28" s="721" t="str">
        <f>IF($N28="-", "-",IF(AND($N28&lt;='Calibration Criteria'!$B$4,$N28&gt;=-'Calibration Criteria'!$B$4),1,0))</f>
        <v>-</v>
      </c>
      <c r="AB28" s="721" t="str">
        <f>IF($N28="-","-",IF(AND($N28&lt;='Calibration Criteria'!$B$5,$N28&gt;=-'Calibration Criteria'!$B$5),1,0))</f>
        <v>-</v>
      </c>
      <c r="AC28" s="742" t="str">
        <f>IF(N28="-", "-",IF(AND($N28&lt;='Calibration Criteria'!$B$6,$N28&gt;=-'Calibration Criteria'!$B$6,ABS(L28)&lt;&gt;H28),1,0))</f>
        <v>-</v>
      </c>
      <c r="AD28" s="721" t="str">
        <f t="shared" si="5"/>
        <v>-</v>
      </c>
      <c r="AF28" s="421" t="str">
        <f>IFERROR(SQRT((J28-H28)^2/((H28+J28)/2)),"NA")</f>
        <v>NA</v>
      </c>
    </row>
    <row r="29" spans="1:32" ht="15" customHeight="1" x14ac:dyDescent="0.25">
      <c r="A29" s="615" t="str">
        <f t="shared" si="1"/>
        <v>H</v>
      </c>
      <c r="B29" s="453">
        <f>'Input - Freeways'!$B22</f>
        <v>18</v>
      </c>
      <c r="C29" s="436">
        <f>'Input - Freeways'!$C22</f>
        <v>0</v>
      </c>
      <c r="E29" s="980">
        <f>C29</f>
        <v>0</v>
      </c>
      <c r="F29" s="318">
        <f>'Freeway Calcs'!K24</f>
        <v>0</v>
      </c>
      <c r="G29" s="318">
        <f>'Freeway Calcs'!L24</f>
        <v>0</v>
      </c>
      <c r="H29" s="874">
        <f>'Input - Freeways'!F22</f>
        <v>0</v>
      </c>
      <c r="I29" s="875"/>
      <c r="J29" s="876" t="str">
        <f>IF('Freeway Calcs'!$C$3="DCM",'Freeway Calcs'!N24,'Freeway Calcs'!P24)</f>
        <v>--</v>
      </c>
      <c r="K29" s="876"/>
      <c r="L29" s="876" t="str">
        <f t="shared" si="2"/>
        <v>--</v>
      </c>
      <c r="M29" s="876"/>
      <c r="N29" s="877" t="str">
        <f t="shared" si="3"/>
        <v>-</v>
      </c>
      <c r="O29" s="877"/>
      <c r="Q29" s="315" t="str">
        <f>IF(J29&lt;&gt;0,IF('Freeway Calcs'!$C$3="DCM",'Freeway Calcs'!O24,'Freeway Calcs'!Q24),"-")</f>
        <v>--</v>
      </c>
      <c r="R29" s="315" t="str">
        <f>IF(J29&lt;&gt;0,IF('Freeway Calcs'!$C$3="DCM","",'Freeway Calcs'!R24),"-")</f>
        <v>--</v>
      </c>
      <c r="T29" s="101" t="str">
        <f t="shared" si="4"/>
        <v>-</v>
      </c>
      <c r="V29" s="721">
        <f>IF(H29="","-",IF(AND($J29&lt;&gt;0,$J29&lt;'Calibration Criteria'!$C$3),1,0))</f>
        <v>0</v>
      </c>
      <c r="W29" s="721">
        <f>IF(H29="","-",IF(AND($J29&gt;='Calibration Criteria'!$C$3,$J29&lt;'Calibration Criteria'!$C$4),1,0))</f>
        <v>0</v>
      </c>
      <c r="X29" s="721">
        <f>IF(H29="","-",IF(AND($J29&gt;='Calibration Criteria'!$C$4,$J29&lt;'Calibration Criteria'!$C$5),1,0))</f>
        <v>0</v>
      </c>
      <c r="Y29" s="721">
        <f>IF(H29="","-",IF(AND($J29&gt;='Calibration Criteria'!$C$6),1,0))</f>
        <v>1</v>
      </c>
      <c r="Z29" s="721" t="str">
        <f>IF($N29="-", "-", IF(AND($N29&lt;='Calibration Criteria'!$B$3,$N29&gt;=-'Calibration Criteria'!$B$3),1,0))</f>
        <v>-</v>
      </c>
      <c r="AA29" s="721" t="str">
        <f>IF($N29="-", "-",IF(AND($N29&lt;='Calibration Criteria'!$B$4,$N29&gt;=-'Calibration Criteria'!$B$4),1,0))</f>
        <v>-</v>
      </c>
      <c r="AB29" s="721" t="str">
        <f>IF($N29="-","-",IF(AND($N29&lt;='Calibration Criteria'!$B$5,$N29&gt;=-'Calibration Criteria'!$B$5),1,0))</f>
        <v>-</v>
      </c>
      <c r="AC29" s="742" t="str">
        <f>IF(N29="-", "-",IF(AND($N29&lt;='Calibration Criteria'!$B$6,$N29&gt;=-'Calibration Criteria'!$B$6,ABS(L29)&lt;&gt;H29),1,0))</f>
        <v>-</v>
      </c>
      <c r="AD29" s="721" t="str">
        <f t="shared" si="5"/>
        <v>-</v>
      </c>
      <c r="AF29" s="421" t="str">
        <f>IFERROR(SQRT((J29-H29)^2/((H29+J29)/2)),"NA")</f>
        <v>NA</v>
      </c>
    </row>
    <row r="30" spans="1:32" x14ac:dyDescent="0.25">
      <c r="A30" s="615" t="str">
        <f t="shared" si="1"/>
        <v>H</v>
      </c>
      <c r="B30" s="453">
        <f>'Input - Freeways'!$B23</f>
        <v>19</v>
      </c>
      <c r="C30" s="436">
        <f>'Input - Freeways'!$C23</f>
        <v>0</v>
      </c>
      <c r="E30" s="980">
        <f t="shared" ref="E30:E85" si="7">C30</f>
        <v>0</v>
      </c>
      <c r="F30" s="318">
        <f>'Freeway Calcs'!K25</f>
        <v>0</v>
      </c>
      <c r="G30" s="318">
        <f>'Freeway Calcs'!L25</f>
        <v>0</v>
      </c>
      <c r="H30" s="874">
        <f>'Input - Freeways'!F23</f>
        <v>0</v>
      </c>
      <c r="I30" s="875"/>
      <c r="J30" s="876" t="str">
        <f>IF('Freeway Calcs'!$C$3="DCM",'Freeway Calcs'!N25,'Freeway Calcs'!P25)</f>
        <v>--</v>
      </c>
      <c r="K30" s="876"/>
      <c r="L30" s="876" t="str">
        <f t="shared" si="2"/>
        <v>--</v>
      </c>
      <c r="M30" s="876"/>
      <c r="N30" s="877" t="str">
        <f t="shared" si="3"/>
        <v>-</v>
      </c>
      <c r="O30" s="877"/>
      <c r="Q30" s="315" t="str">
        <f>IF(J30&lt;&gt;0,IF('Freeway Calcs'!$C$3="DCM",'Freeway Calcs'!O25,'Freeway Calcs'!Q25),"-")</f>
        <v>--</v>
      </c>
      <c r="R30" s="315" t="str">
        <f>IF(J30&lt;&gt;0,IF('Freeway Calcs'!$C$3="DCM","",'Freeway Calcs'!R25),"-")</f>
        <v>--</v>
      </c>
      <c r="T30" s="101" t="str">
        <f t="shared" si="4"/>
        <v>-</v>
      </c>
      <c r="V30" s="721">
        <f>IF(H30="","-",IF(AND($J30&lt;&gt;0,$J30&lt;'Calibration Criteria'!$C$3),1,0))</f>
        <v>0</v>
      </c>
      <c r="W30" s="721">
        <f>IF(H30="","-",IF(AND($J30&gt;='Calibration Criteria'!$C$3,$J30&lt;'Calibration Criteria'!$C$4),1,0))</f>
        <v>0</v>
      </c>
      <c r="X30" s="721">
        <f>IF(H30="","-",IF(AND($J30&gt;='Calibration Criteria'!$C$4,$J30&lt;'Calibration Criteria'!$C$5),1,0))</f>
        <v>0</v>
      </c>
      <c r="Y30" s="721">
        <f>IF(H30="","-",IF(AND($J30&gt;='Calibration Criteria'!$C$6),1,0))</f>
        <v>1</v>
      </c>
      <c r="Z30" s="721" t="str">
        <f>IF($N30="-", "-", IF(AND($N30&lt;='Calibration Criteria'!$B$3,$N30&gt;=-'Calibration Criteria'!$B$3),1,0))</f>
        <v>-</v>
      </c>
      <c r="AA30" s="721" t="str">
        <f>IF($N30="-", "-",IF(AND($N30&lt;='Calibration Criteria'!$B$4,$N30&gt;=-'Calibration Criteria'!$B$4),1,0))</f>
        <v>-</v>
      </c>
      <c r="AB30" s="721" t="str">
        <f>IF($N30="-","-",IF(AND($N30&lt;='Calibration Criteria'!$B$5,$N30&gt;=-'Calibration Criteria'!$B$5),1,0))</f>
        <v>-</v>
      </c>
      <c r="AC30" s="742" t="str">
        <f>IF(N30="-", "-",IF(AND($N30&lt;='Calibration Criteria'!$B$6,$N30&gt;=-'Calibration Criteria'!$B$6,ABS(L30)&lt;&gt;H30),1,0))</f>
        <v>-</v>
      </c>
      <c r="AD30" s="721" t="str">
        <f t="shared" si="5"/>
        <v>-</v>
      </c>
      <c r="AF30" s="421" t="str">
        <f t="shared" si="6"/>
        <v>NA</v>
      </c>
    </row>
    <row r="31" spans="1:32" x14ac:dyDescent="0.25">
      <c r="A31" s="615" t="str">
        <f t="shared" si="1"/>
        <v>H</v>
      </c>
      <c r="B31" s="453">
        <f>'Input - Freeways'!$B24</f>
        <v>20</v>
      </c>
      <c r="C31" s="436">
        <f>'Input - Freeways'!$C24</f>
        <v>0</v>
      </c>
      <c r="E31" s="980">
        <f t="shared" si="7"/>
        <v>0</v>
      </c>
      <c r="F31" s="318">
        <f>'Freeway Calcs'!K26</f>
        <v>0</v>
      </c>
      <c r="G31" s="318">
        <f>'Freeway Calcs'!L26</f>
        <v>0</v>
      </c>
      <c r="H31" s="874">
        <f>'Input - Freeways'!F24</f>
        <v>0</v>
      </c>
      <c r="I31" s="875"/>
      <c r="J31" s="876" t="str">
        <f>IF('Freeway Calcs'!$C$3="DCM",'Freeway Calcs'!N26,'Freeway Calcs'!P26)</f>
        <v>--</v>
      </c>
      <c r="K31" s="876"/>
      <c r="L31" s="876" t="str">
        <f t="shared" si="2"/>
        <v>--</v>
      </c>
      <c r="M31" s="876"/>
      <c r="N31" s="877" t="str">
        <f t="shared" si="3"/>
        <v>-</v>
      </c>
      <c r="O31" s="877"/>
      <c r="Q31" s="315" t="str">
        <f>IF(J31&lt;&gt;0,IF('Freeway Calcs'!$C$3="DCM",'Freeway Calcs'!O26,'Freeway Calcs'!Q26),"-")</f>
        <v>--</v>
      </c>
      <c r="R31" s="315" t="str">
        <f>IF(J31&lt;&gt;0,IF('Freeway Calcs'!$C$3="DCM","",'Freeway Calcs'!R26),"-")</f>
        <v>--</v>
      </c>
      <c r="T31" s="101" t="str">
        <f t="shared" si="4"/>
        <v>-</v>
      </c>
      <c r="V31" s="721">
        <f>IF(H31="","-",IF(AND($J31&lt;&gt;0,$J31&lt;'Calibration Criteria'!$C$3),1,0))</f>
        <v>0</v>
      </c>
      <c r="W31" s="721">
        <f>IF(H31="","-",IF(AND($J31&gt;='Calibration Criteria'!$C$3,$J31&lt;'Calibration Criteria'!$C$4),1,0))</f>
        <v>0</v>
      </c>
      <c r="X31" s="721">
        <f>IF(H31="","-",IF(AND($J31&gt;='Calibration Criteria'!$C$4,$J31&lt;'Calibration Criteria'!$C$5),1,0))</f>
        <v>0</v>
      </c>
      <c r="Y31" s="721">
        <f>IF(H31="","-",IF(AND($J31&gt;='Calibration Criteria'!$C$6),1,0))</f>
        <v>1</v>
      </c>
      <c r="Z31" s="721" t="str">
        <f>IF($N31="-", "-", IF(AND($N31&lt;='Calibration Criteria'!$B$3,$N31&gt;=-'Calibration Criteria'!$B$3),1,0))</f>
        <v>-</v>
      </c>
      <c r="AA31" s="721" t="str">
        <f>IF($N31="-", "-",IF(AND($N31&lt;='Calibration Criteria'!$B$4,$N31&gt;=-'Calibration Criteria'!$B$4),1,0))</f>
        <v>-</v>
      </c>
      <c r="AB31" s="721" t="str">
        <f>IF($N31="-","-",IF(AND($N31&lt;='Calibration Criteria'!$B$5,$N31&gt;=-'Calibration Criteria'!$B$5),1,0))</f>
        <v>-</v>
      </c>
      <c r="AC31" s="742" t="str">
        <f>IF(N31="-", "-",IF(AND($N31&lt;='Calibration Criteria'!$B$6,$N31&gt;=-'Calibration Criteria'!$B$6,ABS(L31)&lt;&gt;H31),1,0))</f>
        <v>-</v>
      </c>
      <c r="AD31" s="721" t="str">
        <f t="shared" si="5"/>
        <v>-</v>
      </c>
      <c r="AF31" s="421" t="str">
        <f t="shared" si="6"/>
        <v>NA</v>
      </c>
    </row>
    <row r="32" spans="1:32" x14ac:dyDescent="0.25">
      <c r="A32" s="615" t="str">
        <f t="shared" si="1"/>
        <v>H</v>
      </c>
      <c r="B32" s="453">
        <f>'Input - Freeways'!$B25</f>
        <v>21</v>
      </c>
      <c r="C32" s="436">
        <f>'Input - Freeways'!$C25</f>
        <v>0</v>
      </c>
      <c r="E32" s="980">
        <f t="shared" si="7"/>
        <v>0</v>
      </c>
      <c r="F32" s="318">
        <f>'Freeway Calcs'!K27</f>
        <v>0</v>
      </c>
      <c r="G32" s="318">
        <f>'Freeway Calcs'!L27</f>
        <v>0</v>
      </c>
      <c r="H32" s="874">
        <f>'Input - Freeways'!F25</f>
        <v>0</v>
      </c>
      <c r="I32" s="875"/>
      <c r="J32" s="876" t="str">
        <f>IF('Freeway Calcs'!$C$3="DCM",'Freeway Calcs'!N27,'Freeway Calcs'!P27)</f>
        <v>--</v>
      </c>
      <c r="K32" s="876"/>
      <c r="L32" s="876" t="str">
        <f t="shared" si="2"/>
        <v>--</v>
      </c>
      <c r="M32" s="876"/>
      <c r="N32" s="877" t="str">
        <f t="shared" si="3"/>
        <v>-</v>
      </c>
      <c r="O32" s="877"/>
      <c r="Q32" s="315" t="str">
        <f>IF(J32&lt;&gt;0,IF('Freeway Calcs'!$C$3="DCM",'Freeway Calcs'!O27,'Freeway Calcs'!Q27),"-")</f>
        <v>--</v>
      </c>
      <c r="R32" s="315" t="str">
        <f>IF(J32&lt;&gt;0,IF('Freeway Calcs'!$C$3="DCM","",'Freeway Calcs'!R27),"-")</f>
        <v>--</v>
      </c>
      <c r="T32" s="101" t="str">
        <f t="shared" si="4"/>
        <v>-</v>
      </c>
      <c r="V32" s="721">
        <f>IF(H32="","-",IF(AND($J32&lt;&gt;0,$J32&lt;'Calibration Criteria'!$C$3),1,0))</f>
        <v>0</v>
      </c>
      <c r="W32" s="721">
        <f>IF(H32="","-",IF(AND($J32&gt;='Calibration Criteria'!$C$3,$J32&lt;'Calibration Criteria'!$C$4),1,0))</f>
        <v>0</v>
      </c>
      <c r="X32" s="721">
        <f>IF(H32="","-",IF(AND($J32&gt;='Calibration Criteria'!$C$4,$J32&lt;'Calibration Criteria'!$C$5),1,0))</f>
        <v>0</v>
      </c>
      <c r="Y32" s="721">
        <f>IF(H32="","-",IF(AND($J32&gt;='Calibration Criteria'!$C$6),1,0))</f>
        <v>1</v>
      </c>
      <c r="Z32" s="721" t="str">
        <f>IF($N32="-", "-", IF(AND($N32&lt;='Calibration Criteria'!$B$3,$N32&gt;=-'Calibration Criteria'!$B$3),1,0))</f>
        <v>-</v>
      </c>
      <c r="AA32" s="721" t="str">
        <f>IF($N32="-", "-",IF(AND($N32&lt;='Calibration Criteria'!$B$4,$N32&gt;=-'Calibration Criteria'!$B$4),1,0))</f>
        <v>-</v>
      </c>
      <c r="AB32" s="721" t="str">
        <f>IF($N32="-","-",IF(AND($N32&lt;='Calibration Criteria'!$B$5,$N32&gt;=-'Calibration Criteria'!$B$5),1,0))</f>
        <v>-</v>
      </c>
      <c r="AC32" s="742" t="str">
        <f>IF(N32="-", "-",IF(AND($N32&lt;='Calibration Criteria'!$B$6,$N32&gt;=-'Calibration Criteria'!$B$6,ABS(L32)&lt;&gt;H32),1,0))</f>
        <v>-</v>
      </c>
      <c r="AD32" s="721" t="str">
        <f t="shared" si="5"/>
        <v>-</v>
      </c>
      <c r="AF32" s="421" t="str">
        <f t="shared" ref="AF32:AF39" si="8">IFERROR(SQRT((J32-H32)^2/((H32+J32)/2)),"NA")</f>
        <v>NA</v>
      </c>
    </row>
    <row r="33" spans="1:32" x14ac:dyDescent="0.25">
      <c r="A33" s="615" t="str">
        <f t="shared" si="1"/>
        <v>H</v>
      </c>
      <c r="B33" s="453">
        <f>'Input - Freeways'!$B26</f>
        <v>22</v>
      </c>
      <c r="C33" s="436">
        <f>'Input - Freeways'!$C26</f>
        <v>0</v>
      </c>
      <c r="E33" s="980">
        <f t="shared" si="7"/>
        <v>0</v>
      </c>
      <c r="F33" s="318">
        <f>'Freeway Calcs'!K28</f>
        <v>0</v>
      </c>
      <c r="G33" s="318">
        <f>'Freeway Calcs'!L28</f>
        <v>0</v>
      </c>
      <c r="H33" s="874">
        <f>'Input - Freeways'!F26</f>
        <v>0</v>
      </c>
      <c r="I33" s="875"/>
      <c r="J33" s="876" t="str">
        <f>IF('Freeway Calcs'!$C$3="DCM",'Freeway Calcs'!N28,'Freeway Calcs'!P28)</f>
        <v>--</v>
      </c>
      <c r="K33" s="876"/>
      <c r="L33" s="876" t="str">
        <f t="shared" si="2"/>
        <v>--</v>
      </c>
      <c r="M33" s="876"/>
      <c r="N33" s="877" t="str">
        <f t="shared" si="3"/>
        <v>-</v>
      </c>
      <c r="O33" s="877"/>
      <c r="Q33" s="315" t="str">
        <f>IF(J33&lt;&gt;0,IF('Freeway Calcs'!$C$3="DCM",'Freeway Calcs'!O28,'Freeway Calcs'!Q28),"-")</f>
        <v>--</v>
      </c>
      <c r="R33" s="315" t="str">
        <f>IF(J33&lt;&gt;0,IF('Freeway Calcs'!$C$3="DCM","",'Freeway Calcs'!R28),"-")</f>
        <v>--</v>
      </c>
      <c r="T33" s="101" t="str">
        <f t="shared" si="4"/>
        <v>-</v>
      </c>
      <c r="V33" s="721">
        <f>IF(H33="","-",IF(AND($J33&lt;&gt;0,$J33&lt;'Calibration Criteria'!$C$3),1,0))</f>
        <v>0</v>
      </c>
      <c r="W33" s="721">
        <f>IF(H33="","-",IF(AND($J33&gt;='Calibration Criteria'!$C$3,$J33&lt;'Calibration Criteria'!$C$4),1,0))</f>
        <v>0</v>
      </c>
      <c r="X33" s="721">
        <f>IF(H33="","-",IF(AND($J33&gt;='Calibration Criteria'!$C$4,$J33&lt;'Calibration Criteria'!$C$5),1,0))</f>
        <v>0</v>
      </c>
      <c r="Y33" s="721">
        <f>IF(H33="","-",IF(AND($J33&gt;='Calibration Criteria'!$C$6),1,0))</f>
        <v>1</v>
      </c>
      <c r="Z33" s="721" t="str">
        <f>IF($N33="-", "-", IF(AND($N33&lt;='Calibration Criteria'!$B$3,$N33&gt;=-'Calibration Criteria'!$B$3),1,0))</f>
        <v>-</v>
      </c>
      <c r="AA33" s="721" t="str">
        <f>IF($N33="-", "-",IF(AND($N33&lt;='Calibration Criteria'!$B$4,$N33&gt;=-'Calibration Criteria'!$B$4),1,0))</f>
        <v>-</v>
      </c>
      <c r="AB33" s="721" t="str">
        <f>IF($N33="-","-",IF(AND($N33&lt;='Calibration Criteria'!$B$5,$N33&gt;=-'Calibration Criteria'!$B$5),1,0))</f>
        <v>-</v>
      </c>
      <c r="AC33" s="742" t="str">
        <f>IF(N33="-", "-",IF(AND($N33&lt;='Calibration Criteria'!$B$6,$N33&gt;=-'Calibration Criteria'!$B$6,ABS(L33)&lt;&gt;H33),1,0))</f>
        <v>-</v>
      </c>
      <c r="AD33" s="721" t="str">
        <f t="shared" si="5"/>
        <v>-</v>
      </c>
      <c r="AF33" s="421" t="str">
        <f t="shared" si="8"/>
        <v>NA</v>
      </c>
    </row>
    <row r="34" spans="1:32" x14ac:dyDescent="0.25">
      <c r="A34" s="615" t="str">
        <f t="shared" si="1"/>
        <v>H</v>
      </c>
      <c r="B34" s="453">
        <f>'Input - Freeways'!$B27</f>
        <v>23</v>
      </c>
      <c r="C34" s="436">
        <f>'Input - Freeways'!$C27</f>
        <v>0</v>
      </c>
      <c r="E34" s="980">
        <f t="shared" si="7"/>
        <v>0</v>
      </c>
      <c r="F34" s="318">
        <f>'Freeway Calcs'!K29</f>
        <v>0</v>
      </c>
      <c r="G34" s="318">
        <f>'Freeway Calcs'!L29</f>
        <v>0</v>
      </c>
      <c r="H34" s="874">
        <f>'Input - Freeways'!F27</f>
        <v>0</v>
      </c>
      <c r="I34" s="875"/>
      <c r="J34" s="876" t="str">
        <f>IF('Freeway Calcs'!$C$3="DCM",'Freeway Calcs'!N29,'Freeway Calcs'!P29)</f>
        <v>--</v>
      </c>
      <c r="K34" s="876"/>
      <c r="L34" s="876" t="str">
        <f t="shared" si="2"/>
        <v>--</v>
      </c>
      <c r="M34" s="876"/>
      <c r="N34" s="877" t="str">
        <f t="shared" si="3"/>
        <v>-</v>
      </c>
      <c r="O34" s="877"/>
      <c r="Q34" s="315" t="str">
        <f>IF(J34&lt;&gt;0,IF('Freeway Calcs'!$C$3="DCM",'Freeway Calcs'!O29,'Freeway Calcs'!Q29),"-")</f>
        <v>--</v>
      </c>
      <c r="R34" s="315" t="str">
        <f>IF(J34&lt;&gt;0,IF('Freeway Calcs'!$C$3="DCM","",'Freeway Calcs'!R29),"-")</f>
        <v>--</v>
      </c>
      <c r="T34" s="101" t="str">
        <f t="shared" si="4"/>
        <v>-</v>
      </c>
      <c r="V34" s="721">
        <f>IF(H34="","-",IF(AND($J34&lt;&gt;0,$J34&lt;'Calibration Criteria'!$C$3),1,0))</f>
        <v>0</v>
      </c>
      <c r="W34" s="721">
        <f>IF(H34="","-",IF(AND($J34&gt;='Calibration Criteria'!$C$3,$J34&lt;'Calibration Criteria'!$C$4),1,0))</f>
        <v>0</v>
      </c>
      <c r="X34" s="721">
        <f>IF(H34="","-",IF(AND($J34&gt;='Calibration Criteria'!$C$4,$J34&lt;'Calibration Criteria'!$C$5),1,0))</f>
        <v>0</v>
      </c>
      <c r="Y34" s="721">
        <f>IF(H34="","-",IF(AND($J34&gt;='Calibration Criteria'!$C$6),1,0))</f>
        <v>1</v>
      </c>
      <c r="Z34" s="721" t="str">
        <f>IF($N34="-", "-", IF(AND($N34&lt;='Calibration Criteria'!$B$3,$N34&gt;=-'Calibration Criteria'!$B$3),1,0))</f>
        <v>-</v>
      </c>
      <c r="AA34" s="721" t="str">
        <f>IF($N34="-", "-",IF(AND($N34&lt;='Calibration Criteria'!$B$4,$N34&gt;=-'Calibration Criteria'!$B$4),1,0))</f>
        <v>-</v>
      </c>
      <c r="AB34" s="721" t="str">
        <f>IF($N34="-","-",IF(AND($N34&lt;='Calibration Criteria'!$B$5,$N34&gt;=-'Calibration Criteria'!$B$5),1,0))</f>
        <v>-</v>
      </c>
      <c r="AC34" s="742" t="str">
        <f>IF(N34="-", "-",IF(AND($N34&lt;='Calibration Criteria'!$B$6,$N34&gt;=-'Calibration Criteria'!$B$6,ABS(L34)&lt;&gt;H34),1,0))</f>
        <v>-</v>
      </c>
      <c r="AD34" s="721" t="str">
        <f t="shared" si="5"/>
        <v>-</v>
      </c>
      <c r="AF34" s="421" t="str">
        <f t="shared" si="8"/>
        <v>NA</v>
      </c>
    </row>
    <row r="35" spans="1:32" x14ac:dyDescent="0.25">
      <c r="A35" s="615" t="str">
        <f t="shared" si="1"/>
        <v>H</v>
      </c>
      <c r="B35" s="453">
        <f>'Input - Freeways'!$B28</f>
        <v>24</v>
      </c>
      <c r="C35" s="436">
        <f>'Input - Freeways'!$C28</f>
        <v>0</v>
      </c>
      <c r="E35" s="980">
        <f t="shared" si="7"/>
        <v>0</v>
      </c>
      <c r="F35" s="318">
        <f>'Freeway Calcs'!K30</f>
        <v>0</v>
      </c>
      <c r="G35" s="318">
        <f>'Freeway Calcs'!L30</f>
        <v>0</v>
      </c>
      <c r="H35" s="874">
        <f>'Input - Freeways'!F28</f>
        <v>0</v>
      </c>
      <c r="I35" s="875"/>
      <c r="J35" s="876" t="str">
        <f>IF('Freeway Calcs'!$C$3="DCM",'Freeway Calcs'!N30,'Freeway Calcs'!P30)</f>
        <v>--</v>
      </c>
      <c r="K35" s="876"/>
      <c r="L35" s="876" t="str">
        <f t="shared" si="2"/>
        <v>--</v>
      </c>
      <c r="M35" s="876"/>
      <c r="N35" s="877" t="str">
        <f t="shared" si="3"/>
        <v>-</v>
      </c>
      <c r="O35" s="877"/>
      <c r="Q35" s="315" t="str">
        <f>IF(J35&lt;&gt;0,IF('Freeway Calcs'!$C$3="DCM",'Freeway Calcs'!O30,'Freeway Calcs'!Q30),"-")</f>
        <v>--</v>
      </c>
      <c r="R35" s="315" t="str">
        <f>IF(J35&lt;&gt;0,IF('Freeway Calcs'!$C$3="DCM","",'Freeway Calcs'!R30),"-")</f>
        <v>--</v>
      </c>
      <c r="T35" s="101" t="str">
        <f t="shared" si="4"/>
        <v>-</v>
      </c>
      <c r="V35" s="721">
        <f>IF(H35="","-",IF(AND($J35&lt;&gt;0,$J35&lt;'Calibration Criteria'!$C$3),1,0))</f>
        <v>0</v>
      </c>
      <c r="W35" s="721">
        <f>IF(H35="","-",IF(AND($J35&gt;='Calibration Criteria'!$C$3,$J35&lt;'Calibration Criteria'!$C$4),1,0))</f>
        <v>0</v>
      </c>
      <c r="X35" s="721">
        <f>IF(H35="","-",IF(AND($J35&gt;='Calibration Criteria'!$C$4,$J35&lt;'Calibration Criteria'!$C$5),1,0))</f>
        <v>0</v>
      </c>
      <c r="Y35" s="721">
        <f>IF(H35="","-",IF(AND($J35&gt;='Calibration Criteria'!$C$6),1,0))</f>
        <v>1</v>
      </c>
      <c r="Z35" s="721" t="str">
        <f>IF($N35="-", "-", IF(AND($N35&lt;='Calibration Criteria'!$B$3,$N35&gt;=-'Calibration Criteria'!$B$3),1,0))</f>
        <v>-</v>
      </c>
      <c r="AA35" s="721" t="str">
        <f>IF($N35="-", "-",IF(AND($N35&lt;='Calibration Criteria'!$B$4,$N35&gt;=-'Calibration Criteria'!$B$4),1,0))</f>
        <v>-</v>
      </c>
      <c r="AB35" s="721" t="str">
        <f>IF($N35="-","-",IF(AND($N35&lt;='Calibration Criteria'!$B$5,$N35&gt;=-'Calibration Criteria'!$B$5),1,0))</f>
        <v>-</v>
      </c>
      <c r="AC35" s="742" t="str">
        <f>IF(N35="-", "-",IF(AND($N35&lt;='Calibration Criteria'!$B$6,$N35&gt;=-'Calibration Criteria'!$B$6,ABS(L35)&lt;&gt;H35),1,0))</f>
        <v>-</v>
      </c>
      <c r="AD35" s="721" t="str">
        <f t="shared" si="5"/>
        <v>-</v>
      </c>
      <c r="AF35" s="446" t="str">
        <f t="shared" si="8"/>
        <v>NA</v>
      </c>
    </row>
    <row r="36" spans="1:32" x14ac:dyDescent="0.25">
      <c r="A36" s="615" t="str">
        <f t="shared" si="1"/>
        <v>H</v>
      </c>
      <c r="B36" s="453">
        <f>'Input - Freeways'!$B29</f>
        <v>25</v>
      </c>
      <c r="C36" s="436">
        <f>'Input - Freeways'!$C29</f>
        <v>0</v>
      </c>
      <c r="E36" s="980">
        <f t="shared" si="7"/>
        <v>0</v>
      </c>
      <c r="F36" s="318">
        <f>'Freeway Calcs'!K31</f>
        <v>0</v>
      </c>
      <c r="G36" s="318">
        <f>'Freeway Calcs'!L31</f>
        <v>0</v>
      </c>
      <c r="H36" s="874">
        <f>'Input - Freeways'!F29</f>
        <v>0</v>
      </c>
      <c r="I36" s="874"/>
      <c r="J36" s="876" t="str">
        <f>IF('Freeway Calcs'!$C$3="DCM",'Freeway Calcs'!N31,'Freeway Calcs'!P31)</f>
        <v>--</v>
      </c>
      <c r="K36" s="876"/>
      <c r="L36" s="876" t="str">
        <f t="shared" si="2"/>
        <v>--</v>
      </c>
      <c r="M36" s="876"/>
      <c r="N36" s="881" t="str">
        <f>IFERROR(IF($H36&lt;&gt;0,L36/H36,"-"), "-")</f>
        <v>-</v>
      </c>
      <c r="O36" s="881"/>
      <c r="Q36" s="315" t="str">
        <f>IF(J36&lt;&gt;0,IF('Freeway Calcs'!$C$3="DCM",'Freeway Calcs'!O31,'Freeway Calcs'!Q31),"-")</f>
        <v>--</v>
      </c>
      <c r="R36" s="315" t="str">
        <f>IF(J36&lt;&gt;0,IF('Freeway Calcs'!$C$3="DCM","",'Freeway Calcs'!R31),"-")</f>
        <v>--</v>
      </c>
      <c r="T36" s="101" t="str">
        <f t="shared" si="4"/>
        <v>-</v>
      </c>
      <c r="V36" s="721">
        <f>IF(H36="","-",IF(AND($J36&lt;&gt;0,$J36&lt;'Calibration Criteria'!$C$3),1,0))</f>
        <v>0</v>
      </c>
      <c r="W36" s="721">
        <f>IF(H36="","-",IF(AND($J36&gt;='Calibration Criteria'!$C$3,$J36&lt;'Calibration Criteria'!$C$4),1,0))</f>
        <v>0</v>
      </c>
      <c r="X36" s="721">
        <f>IF(H36="","-",IF(AND($J36&gt;='Calibration Criteria'!$C$4,$J36&lt;'Calibration Criteria'!$C$5),1,0))</f>
        <v>0</v>
      </c>
      <c r="Y36" s="721">
        <f>IF(H36="","-",IF(AND($J36&gt;='Calibration Criteria'!$C$6),1,0))</f>
        <v>1</v>
      </c>
      <c r="Z36" s="721" t="str">
        <f>IF($N36="-", "-", IF(AND($N36&lt;='Calibration Criteria'!$B$3,$N36&gt;=-'Calibration Criteria'!$B$3),1,0))</f>
        <v>-</v>
      </c>
      <c r="AA36" s="721" t="str">
        <f>IF($N36="-", "-",IF(AND($N36&lt;='Calibration Criteria'!$B$4,$N36&gt;=-'Calibration Criteria'!$B$4),1,0))</f>
        <v>-</v>
      </c>
      <c r="AB36" s="721" t="str">
        <f>IF($N36="-","-",IF(AND($N36&lt;='Calibration Criteria'!$B$5,$N36&gt;=-'Calibration Criteria'!$B$5),1,0))</f>
        <v>-</v>
      </c>
      <c r="AC36" s="742" t="str">
        <f>IF(N36="-", "-",IF(AND($N36&lt;='Calibration Criteria'!$B$6,$N36&gt;=-'Calibration Criteria'!$B$6,ABS(L36)&lt;&gt;H36),1,0))</f>
        <v>-</v>
      </c>
      <c r="AD36" s="721" t="str">
        <f t="shared" si="5"/>
        <v>-</v>
      </c>
      <c r="AF36" s="446" t="str">
        <f t="shared" si="8"/>
        <v>NA</v>
      </c>
    </row>
    <row r="37" spans="1:32" x14ac:dyDescent="0.25">
      <c r="A37" s="615" t="str">
        <f t="shared" si="1"/>
        <v>H</v>
      </c>
      <c r="B37" s="453">
        <f>'Input - Freeways'!$B30</f>
        <v>26</v>
      </c>
      <c r="C37" s="436">
        <f>'Input - Freeways'!$C30</f>
        <v>0</v>
      </c>
      <c r="E37" s="980">
        <f t="shared" si="7"/>
        <v>0</v>
      </c>
      <c r="F37" s="318">
        <f>'Freeway Calcs'!K32</f>
        <v>0</v>
      </c>
      <c r="G37" s="318">
        <f>'Freeway Calcs'!L32</f>
        <v>0</v>
      </c>
      <c r="H37" s="874">
        <f>'Input - Freeways'!F30</f>
        <v>0</v>
      </c>
      <c r="I37" s="875"/>
      <c r="J37" s="876" t="str">
        <f>IF('Freeway Calcs'!$C$3="DCM",'Freeway Calcs'!N32,'Freeway Calcs'!P32)</f>
        <v>--</v>
      </c>
      <c r="K37" s="876"/>
      <c r="L37" s="876" t="str">
        <f t="shared" si="2"/>
        <v>--</v>
      </c>
      <c r="M37" s="876"/>
      <c r="N37" s="877" t="str">
        <f t="shared" si="3"/>
        <v>-</v>
      </c>
      <c r="O37" s="877"/>
      <c r="Q37" s="315" t="str">
        <f>IF(J37&lt;&gt;0,IF('Freeway Calcs'!$C$3="DCM",'Freeway Calcs'!O32,'Freeway Calcs'!Q32),"-")</f>
        <v>--</v>
      </c>
      <c r="R37" s="315" t="str">
        <f>IF(J37&lt;&gt;0,IF('Freeway Calcs'!$C$3="DCM","",'Freeway Calcs'!R32),"-")</f>
        <v>--</v>
      </c>
      <c r="T37" s="101" t="str">
        <f t="shared" si="4"/>
        <v>-</v>
      </c>
      <c r="V37" s="721">
        <f>IF(H37="","-",IF(AND($J37&lt;&gt;0,$J37&lt;'Calibration Criteria'!$C$3),1,0))</f>
        <v>0</v>
      </c>
      <c r="W37" s="721">
        <f>IF(H37="","-",IF(AND($J37&gt;='Calibration Criteria'!$C$3,$J37&lt;'Calibration Criteria'!$C$4),1,0))</f>
        <v>0</v>
      </c>
      <c r="X37" s="721">
        <f>IF(H37="","-",IF(AND($J37&gt;='Calibration Criteria'!$C$4,$J37&lt;'Calibration Criteria'!$C$5),1,0))</f>
        <v>0</v>
      </c>
      <c r="Y37" s="721">
        <f>IF(H37="","-",IF(AND($J37&gt;='Calibration Criteria'!$C$6),1,0))</f>
        <v>1</v>
      </c>
      <c r="Z37" s="721" t="str">
        <f>IF($N37="-", "-", IF(AND($N37&lt;='Calibration Criteria'!$B$3,$N37&gt;=-'Calibration Criteria'!$B$3),1,0))</f>
        <v>-</v>
      </c>
      <c r="AA37" s="721" t="str">
        <f>IF($N37="-", "-",IF(AND($N37&lt;='Calibration Criteria'!$B$4,$N37&gt;=-'Calibration Criteria'!$B$4),1,0))</f>
        <v>-</v>
      </c>
      <c r="AB37" s="721" t="str">
        <f>IF($N37="-","-",IF(AND($N37&lt;='Calibration Criteria'!$B$5,$N37&gt;=-'Calibration Criteria'!$B$5),1,0))</f>
        <v>-</v>
      </c>
      <c r="AC37" s="742" t="str">
        <f>IF(N37="-", "-",IF(AND($N37&lt;='Calibration Criteria'!$B$6,$N37&gt;=-'Calibration Criteria'!$B$6,ABS(L37)&lt;&gt;H37),1,0))</f>
        <v>-</v>
      </c>
      <c r="AD37" s="721" t="str">
        <f t="shared" si="5"/>
        <v>-</v>
      </c>
      <c r="AF37" s="446" t="str">
        <f t="shared" si="8"/>
        <v>NA</v>
      </c>
    </row>
    <row r="38" spans="1:32" x14ac:dyDescent="0.25">
      <c r="A38" s="615" t="str">
        <f t="shared" si="1"/>
        <v>H</v>
      </c>
      <c r="B38" s="453">
        <f>'Input - Freeways'!$B31</f>
        <v>27</v>
      </c>
      <c r="C38" s="436">
        <f>'Input - Freeways'!$C31</f>
        <v>0</v>
      </c>
      <c r="E38" s="980">
        <f t="shared" si="7"/>
        <v>0</v>
      </c>
      <c r="F38" s="318">
        <f>'Freeway Calcs'!K33</f>
        <v>0</v>
      </c>
      <c r="G38" s="318">
        <f>'Freeway Calcs'!L33</f>
        <v>0</v>
      </c>
      <c r="H38" s="874">
        <f>'Input - Freeways'!F31</f>
        <v>0</v>
      </c>
      <c r="I38" s="875"/>
      <c r="J38" s="876" t="str">
        <f>IF('Freeway Calcs'!$C$3="DCM",'Freeway Calcs'!N33,'Freeway Calcs'!P33)</f>
        <v>--</v>
      </c>
      <c r="K38" s="876"/>
      <c r="L38" s="876" t="str">
        <f t="shared" si="2"/>
        <v>--</v>
      </c>
      <c r="M38" s="876"/>
      <c r="N38" s="877" t="str">
        <f t="shared" si="3"/>
        <v>-</v>
      </c>
      <c r="O38" s="877"/>
      <c r="Q38" s="315" t="str">
        <f>IF(J38&lt;&gt;0,IF('Freeway Calcs'!$C$3="DCM",'Freeway Calcs'!O33,'Freeway Calcs'!Q33),"-")</f>
        <v>--</v>
      </c>
      <c r="R38" s="315" t="str">
        <f>IF(J38&lt;&gt;0,IF('Freeway Calcs'!$C$3="DCM","",'Freeway Calcs'!R33),"-")</f>
        <v>--</v>
      </c>
      <c r="T38" s="101" t="str">
        <f t="shared" si="4"/>
        <v>-</v>
      </c>
      <c r="V38" s="721">
        <f>IF(H38="","-",IF(AND($J38&lt;&gt;0,$J38&lt;'Calibration Criteria'!$C$3),1,0))</f>
        <v>0</v>
      </c>
      <c r="W38" s="721">
        <f>IF(H38="","-",IF(AND($J38&gt;='Calibration Criteria'!$C$3,$J38&lt;'Calibration Criteria'!$C$4),1,0))</f>
        <v>0</v>
      </c>
      <c r="X38" s="721">
        <f>IF(H38="","-",IF(AND($J38&gt;='Calibration Criteria'!$C$4,$J38&lt;'Calibration Criteria'!$C$5),1,0))</f>
        <v>0</v>
      </c>
      <c r="Y38" s="721">
        <f>IF(H38="","-",IF(AND($J38&gt;='Calibration Criteria'!$C$6),1,0))</f>
        <v>1</v>
      </c>
      <c r="Z38" s="721" t="str">
        <f>IF($N38="-", "-", IF(AND($N38&lt;='Calibration Criteria'!$B$3,$N38&gt;=-'Calibration Criteria'!$B$3),1,0))</f>
        <v>-</v>
      </c>
      <c r="AA38" s="721" t="str">
        <f>IF($N38="-", "-",IF(AND($N38&lt;='Calibration Criteria'!$B$4,$N38&gt;=-'Calibration Criteria'!$B$4),1,0))</f>
        <v>-</v>
      </c>
      <c r="AB38" s="721" t="str">
        <f>IF($N38="-","-",IF(AND($N38&lt;='Calibration Criteria'!$B$5,$N38&gt;=-'Calibration Criteria'!$B$5),1,0))</f>
        <v>-</v>
      </c>
      <c r="AC38" s="742" t="str">
        <f>IF(N38="-", "-",IF(AND($N38&lt;='Calibration Criteria'!$B$6,$N38&gt;=-'Calibration Criteria'!$B$6,ABS(L38)&lt;&gt;H38),1,0))</f>
        <v>-</v>
      </c>
      <c r="AD38" s="721" t="str">
        <f t="shared" si="5"/>
        <v>-</v>
      </c>
      <c r="AF38" s="446" t="str">
        <f t="shared" si="8"/>
        <v>NA</v>
      </c>
    </row>
    <row r="39" spans="1:32" x14ac:dyDescent="0.25">
      <c r="A39" s="615" t="str">
        <f t="shared" si="1"/>
        <v>H</v>
      </c>
      <c r="B39" s="453">
        <f>'Input - Freeways'!$B32</f>
        <v>28</v>
      </c>
      <c r="C39" s="436">
        <f>'Input - Freeways'!$C32</f>
        <v>0</v>
      </c>
      <c r="E39" s="980">
        <f t="shared" si="7"/>
        <v>0</v>
      </c>
      <c r="F39" s="318">
        <f>'Freeway Calcs'!K34</f>
        <v>0</v>
      </c>
      <c r="G39" s="318">
        <f>'Freeway Calcs'!L34</f>
        <v>0</v>
      </c>
      <c r="H39" s="874">
        <f>'Input - Freeways'!F32</f>
        <v>0</v>
      </c>
      <c r="I39" s="875"/>
      <c r="J39" s="876" t="str">
        <f>IF('Freeway Calcs'!$C$3="DCM",'Freeway Calcs'!N34,'Freeway Calcs'!P34)</f>
        <v>--</v>
      </c>
      <c r="K39" s="876"/>
      <c r="L39" s="876" t="str">
        <f t="shared" si="2"/>
        <v>--</v>
      </c>
      <c r="M39" s="876"/>
      <c r="N39" s="877" t="str">
        <f t="shared" si="3"/>
        <v>-</v>
      </c>
      <c r="O39" s="877"/>
      <c r="Q39" s="315" t="str">
        <f>IF(J39&lt;&gt;0,IF('Freeway Calcs'!$C$3="DCM",'Freeway Calcs'!O34,'Freeway Calcs'!Q34),"-")</f>
        <v>--</v>
      </c>
      <c r="R39" s="315" t="str">
        <f>IF(J39&lt;&gt;0,IF('Freeway Calcs'!$C$3="DCM","",'Freeway Calcs'!R34),"-")</f>
        <v>--</v>
      </c>
      <c r="T39" s="101" t="str">
        <f t="shared" si="4"/>
        <v>-</v>
      </c>
      <c r="V39" s="721">
        <f>IF(H39="","-",IF(AND($J39&lt;&gt;0,$J39&lt;'Calibration Criteria'!$C$3),1,0))</f>
        <v>0</v>
      </c>
      <c r="W39" s="721">
        <f>IF(H39="","-",IF(AND($J39&gt;='Calibration Criteria'!$C$3,$J39&lt;'Calibration Criteria'!$C$4),1,0))</f>
        <v>0</v>
      </c>
      <c r="X39" s="721">
        <f>IF(H39="","-",IF(AND($J39&gt;='Calibration Criteria'!$C$4,$J39&lt;'Calibration Criteria'!$C$5),1,0))</f>
        <v>0</v>
      </c>
      <c r="Y39" s="721">
        <f>IF(H39="","-",IF(AND($J39&gt;='Calibration Criteria'!$C$6),1,0))</f>
        <v>1</v>
      </c>
      <c r="Z39" s="721" t="str">
        <f>IF($N39="-", "-", IF(AND($N39&lt;='Calibration Criteria'!$B$3,$N39&gt;=-'Calibration Criteria'!$B$3),1,0))</f>
        <v>-</v>
      </c>
      <c r="AA39" s="721" t="str">
        <f>IF($N39="-", "-",IF(AND($N39&lt;='Calibration Criteria'!$B$4,$N39&gt;=-'Calibration Criteria'!$B$4),1,0))</f>
        <v>-</v>
      </c>
      <c r="AB39" s="721" t="str">
        <f>IF($N39="-","-",IF(AND($N39&lt;='Calibration Criteria'!$B$5,$N39&gt;=-'Calibration Criteria'!$B$5),1,0))</f>
        <v>-</v>
      </c>
      <c r="AC39" s="742" t="str">
        <f>IF(N39="-", "-",IF(AND($N39&lt;='Calibration Criteria'!$B$6,$N39&gt;=-'Calibration Criteria'!$B$6,ABS(L39)&lt;&gt;H39),1,0))</f>
        <v>-</v>
      </c>
      <c r="AD39" s="721" t="str">
        <f t="shared" si="5"/>
        <v>-</v>
      </c>
      <c r="AF39" s="451" t="str">
        <f t="shared" si="8"/>
        <v>NA</v>
      </c>
    </row>
    <row r="40" spans="1:32" x14ac:dyDescent="0.25">
      <c r="A40" s="615" t="str">
        <f t="shared" si="1"/>
        <v>H</v>
      </c>
      <c r="B40" s="453">
        <f>'Input - Freeways'!$B33</f>
        <v>29</v>
      </c>
      <c r="C40" s="436">
        <f>'Input - Freeways'!$C33</f>
        <v>0</v>
      </c>
      <c r="E40" s="980">
        <f t="shared" si="7"/>
        <v>0</v>
      </c>
      <c r="F40" s="318">
        <f>'Freeway Calcs'!K35</f>
        <v>0</v>
      </c>
      <c r="G40" s="318">
        <f>'Freeway Calcs'!L35</f>
        <v>0</v>
      </c>
      <c r="H40" s="874">
        <f>'Input - Freeways'!F33</f>
        <v>0</v>
      </c>
      <c r="I40" s="875"/>
      <c r="J40" s="876" t="str">
        <f>IF('Freeway Calcs'!$C$3="DCM",'Freeway Calcs'!N35,'Freeway Calcs'!P35)</f>
        <v>--</v>
      </c>
      <c r="K40" s="876"/>
      <c r="L40" s="876" t="str">
        <f t="shared" si="2"/>
        <v>--</v>
      </c>
      <c r="M40" s="876"/>
      <c r="N40" s="877" t="str">
        <f t="shared" si="3"/>
        <v>-</v>
      </c>
      <c r="O40" s="877"/>
      <c r="Q40" s="315" t="str">
        <f>IF(J40&lt;&gt;0,IF('Freeway Calcs'!$C$3="DCM",'Freeway Calcs'!O35,'Freeway Calcs'!Q35),"-")</f>
        <v>--</v>
      </c>
      <c r="R40" s="315" t="str">
        <f>IF(J40&lt;&gt;0,IF('Freeway Calcs'!$C$3="DCM","",'Freeway Calcs'!R35),"-")</f>
        <v>--</v>
      </c>
      <c r="T40" s="101" t="str">
        <f t="shared" si="4"/>
        <v>-</v>
      </c>
      <c r="V40" s="721">
        <f>IF(H40="","-",IF(AND($J40&lt;&gt;0,$J40&lt;'Calibration Criteria'!$C$3),1,0))</f>
        <v>0</v>
      </c>
      <c r="W40" s="721">
        <f>IF(H40="","-",IF(AND($J40&gt;='Calibration Criteria'!$C$3,$J40&lt;'Calibration Criteria'!$C$4),1,0))</f>
        <v>0</v>
      </c>
      <c r="X40" s="721">
        <f>IF(H40="","-",IF(AND($J40&gt;='Calibration Criteria'!$C$4,$J40&lt;'Calibration Criteria'!$C$5),1,0))</f>
        <v>0</v>
      </c>
      <c r="Y40" s="721">
        <f>IF(H40="","-",IF(AND($J40&gt;='Calibration Criteria'!$C$6),1,0))</f>
        <v>1</v>
      </c>
      <c r="Z40" s="721" t="str">
        <f>IF($N40="-", "-", IF(AND($N40&lt;='Calibration Criteria'!$B$3,$N40&gt;=-'Calibration Criteria'!$B$3),1,0))</f>
        <v>-</v>
      </c>
      <c r="AA40" s="721" t="str">
        <f>IF($N40="-", "-",IF(AND($N40&lt;='Calibration Criteria'!$B$4,$N40&gt;=-'Calibration Criteria'!$B$4),1,0))</f>
        <v>-</v>
      </c>
      <c r="AB40" s="721" t="str">
        <f>IF($N40="-","-",IF(AND($N40&lt;='Calibration Criteria'!$B$5,$N40&gt;=-'Calibration Criteria'!$B$5),1,0))</f>
        <v>-</v>
      </c>
      <c r="AC40" s="742" t="str">
        <f>IF(N40="-", "-",IF(AND($N40&lt;='Calibration Criteria'!$B$6,$N40&gt;=-'Calibration Criteria'!$B$6,ABS(L40)&lt;&gt;H40),1,0))</f>
        <v>-</v>
      </c>
      <c r="AD40" s="721" t="str">
        <f t="shared" si="5"/>
        <v>-</v>
      </c>
      <c r="AF40" s="451" t="str">
        <f t="shared" ref="AF40:AF61" si="9">IFERROR(SQRT((J40-H40)^2/((H40+J40)/2)),"NA")</f>
        <v>NA</v>
      </c>
    </row>
    <row r="41" spans="1:32" x14ac:dyDescent="0.25">
      <c r="A41" s="615" t="str">
        <f t="shared" si="1"/>
        <v>H</v>
      </c>
      <c r="B41" s="453">
        <f>'Input - Freeways'!$B34</f>
        <v>30</v>
      </c>
      <c r="C41" s="436">
        <f>'Input - Freeways'!$C34</f>
        <v>0</v>
      </c>
      <c r="E41" s="980">
        <f t="shared" si="7"/>
        <v>0</v>
      </c>
      <c r="F41" s="318">
        <f>'Freeway Calcs'!K36</f>
        <v>0</v>
      </c>
      <c r="G41" s="318">
        <f>'Freeway Calcs'!L36</f>
        <v>0</v>
      </c>
      <c r="H41" s="874">
        <f>'Input - Freeways'!F34</f>
        <v>0</v>
      </c>
      <c r="I41" s="875"/>
      <c r="J41" s="876" t="str">
        <f>IF('Freeway Calcs'!$C$3="DCM",'Freeway Calcs'!N36,'Freeway Calcs'!P36)</f>
        <v>--</v>
      </c>
      <c r="K41" s="876"/>
      <c r="L41" s="876" t="str">
        <f t="shared" si="2"/>
        <v>--</v>
      </c>
      <c r="M41" s="876"/>
      <c r="N41" s="877" t="str">
        <f t="shared" si="3"/>
        <v>-</v>
      </c>
      <c r="O41" s="877"/>
      <c r="Q41" s="315" t="str">
        <f>IF(J41&lt;&gt;0,IF('Freeway Calcs'!$C$3="DCM",'Freeway Calcs'!O36,'Freeway Calcs'!Q36),"-")</f>
        <v>--</v>
      </c>
      <c r="R41" s="315" t="str">
        <f>IF(J41&lt;&gt;0,IF('Freeway Calcs'!$C$3="DCM","",'Freeway Calcs'!R36),"-")</f>
        <v>--</v>
      </c>
      <c r="T41" s="101" t="str">
        <f t="shared" si="4"/>
        <v>-</v>
      </c>
      <c r="V41" s="721">
        <f>IF(H41="","-",IF(AND($J41&lt;&gt;0,$J41&lt;'Calibration Criteria'!$C$3),1,0))</f>
        <v>0</v>
      </c>
      <c r="W41" s="721">
        <f>IF(H41="","-",IF(AND($J41&gt;='Calibration Criteria'!$C$3,$J41&lt;'Calibration Criteria'!$C$4),1,0))</f>
        <v>0</v>
      </c>
      <c r="X41" s="721">
        <f>IF(H41="","-",IF(AND($J41&gt;='Calibration Criteria'!$C$4,$J41&lt;'Calibration Criteria'!$C$5),1,0))</f>
        <v>0</v>
      </c>
      <c r="Y41" s="721">
        <f>IF(H41="","-",IF(AND($J41&gt;='Calibration Criteria'!$C$6),1,0))</f>
        <v>1</v>
      </c>
      <c r="Z41" s="721" t="str">
        <f>IF($N41="-", "-", IF(AND($N41&lt;='Calibration Criteria'!$B$3,$N41&gt;=-'Calibration Criteria'!$B$3),1,0))</f>
        <v>-</v>
      </c>
      <c r="AA41" s="721" t="str">
        <f>IF($N41="-", "-",IF(AND($N41&lt;='Calibration Criteria'!$B$4,$N41&gt;=-'Calibration Criteria'!$B$4),1,0))</f>
        <v>-</v>
      </c>
      <c r="AB41" s="721" t="str">
        <f>IF($N41="-","-",IF(AND($N41&lt;='Calibration Criteria'!$B$5,$N41&gt;=-'Calibration Criteria'!$B$5),1,0))</f>
        <v>-</v>
      </c>
      <c r="AC41" s="742" t="str">
        <f>IF(N41="-", "-",IF(AND($N41&lt;='Calibration Criteria'!$B$6,$N41&gt;=-'Calibration Criteria'!$B$6,ABS(L41)&lt;&gt;H41),1,0))</f>
        <v>-</v>
      </c>
      <c r="AD41" s="721" t="str">
        <f t="shared" si="5"/>
        <v>-</v>
      </c>
      <c r="AF41" s="451" t="str">
        <f t="shared" si="9"/>
        <v>NA</v>
      </c>
    </row>
    <row r="42" spans="1:32" x14ac:dyDescent="0.25">
      <c r="A42" s="615" t="str">
        <f t="shared" si="1"/>
        <v>H</v>
      </c>
      <c r="B42" s="453">
        <f>'Input - Freeways'!$B35</f>
        <v>31</v>
      </c>
      <c r="C42" s="436">
        <f>'Input - Freeways'!$C35</f>
        <v>0</v>
      </c>
      <c r="E42" s="980">
        <f t="shared" si="7"/>
        <v>0</v>
      </c>
      <c r="F42" s="318">
        <f>'Freeway Calcs'!K37</f>
        <v>0</v>
      </c>
      <c r="G42" s="318">
        <f>'Freeway Calcs'!L37</f>
        <v>0</v>
      </c>
      <c r="H42" s="874">
        <f>'Input - Freeways'!F35</f>
        <v>0</v>
      </c>
      <c r="I42" s="875"/>
      <c r="J42" s="876" t="str">
        <f>IF('Freeway Calcs'!$C$3="DCM",'Freeway Calcs'!N37,'Freeway Calcs'!P37)</f>
        <v>--</v>
      </c>
      <c r="K42" s="876"/>
      <c r="L42" s="876" t="str">
        <f t="shared" si="2"/>
        <v>--</v>
      </c>
      <c r="M42" s="876"/>
      <c r="N42" s="877" t="str">
        <f t="shared" si="3"/>
        <v>-</v>
      </c>
      <c r="O42" s="877"/>
      <c r="Q42" s="315" t="str">
        <f>IF(J42&lt;&gt;0,IF('Freeway Calcs'!$C$3="DCM",'Freeway Calcs'!O37,'Freeway Calcs'!Q37),"-")</f>
        <v>--</v>
      </c>
      <c r="R42" s="315" t="str">
        <f>IF(J42&lt;&gt;0,IF('Freeway Calcs'!$C$3="DCM","",'Freeway Calcs'!R37),"-")</f>
        <v>--</v>
      </c>
      <c r="T42" s="101" t="str">
        <f t="shared" si="4"/>
        <v>-</v>
      </c>
      <c r="V42" s="721">
        <f>IF(H42="","-",IF(AND($J42&lt;&gt;0,$J42&lt;'Calibration Criteria'!$C$3),1,0))</f>
        <v>0</v>
      </c>
      <c r="W42" s="721">
        <f>IF(H42="","-",IF(AND($J42&gt;='Calibration Criteria'!$C$3,$J42&lt;'Calibration Criteria'!$C$4),1,0))</f>
        <v>0</v>
      </c>
      <c r="X42" s="721">
        <f>IF(H42="","-",IF(AND($J42&gt;='Calibration Criteria'!$C$4,$J42&lt;'Calibration Criteria'!$C$5),1,0))</f>
        <v>0</v>
      </c>
      <c r="Y42" s="721">
        <f>IF(H42="","-",IF(AND($J42&gt;='Calibration Criteria'!$C$6),1,0))</f>
        <v>1</v>
      </c>
      <c r="Z42" s="721" t="str">
        <f>IF($N42="-", "-", IF(AND($N42&lt;='Calibration Criteria'!$B$3,$N42&gt;=-'Calibration Criteria'!$B$3),1,0))</f>
        <v>-</v>
      </c>
      <c r="AA42" s="721" t="str">
        <f>IF($N42="-", "-",IF(AND($N42&lt;='Calibration Criteria'!$B$4,$N42&gt;=-'Calibration Criteria'!$B$4),1,0))</f>
        <v>-</v>
      </c>
      <c r="AB42" s="721" t="str">
        <f>IF($N42="-","-",IF(AND($N42&lt;='Calibration Criteria'!$B$5,$N42&gt;=-'Calibration Criteria'!$B$5),1,0))</f>
        <v>-</v>
      </c>
      <c r="AC42" s="742" t="str">
        <f>IF(N42="-", "-",IF(AND($N42&lt;='Calibration Criteria'!$B$6,$N42&gt;=-'Calibration Criteria'!$B$6,ABS(L42)&lt;&gt;H42),1,0))</f>
        <v>-</v>
      </c>
      <c r="AD42" s="721" t="str">
        <f t="shared" si="5"/>
        <v>-</v>
      </c>
      <c r="AF42" s="451" t="str">
        <f t="shared" si="9"/>
        <v>NA</v>
      </c>
    </row>
    <row r="43" spans="1:32" x14ac:dyDescent="0.25">
      <c r="A43" s="615" t="str">
        <f t="shared" si="1"/>
        <v>H</v>
      </c>
      <c r="B43" s="453">
        <f>'Input - Freeways'!$B36</f>
        <v>32</v>
      </c>
      <c r="C43" s="436">
        <f>'Input - Freeways'!$C36</f>
        <v>0</v>
      </c>
      <c r="E43" s="980">
        <f t="shared" si="7"/>
        <v>0</v>
      </c>
      <c r="F43" s="318">
        <f>'Freeway Calcs'!K38</f>
        <v>0</v>
      </c>
      <c r="G43" s="318">
        <f>'Freeway Calcs'!L38</f>
        <v>0</v>
      </c>
      <c r="H43" s="874">
        <f>'Input - Freeways'!F36</f>
        <v>0</v>
      </c>
      <c r="I43" s="875"/>
      <c r="J43" s="876" t="str">
        <f>IF('Freeway Calcs'!$C$3="DCM",'Freeway Calcs'!N38,'Freeway Calcs'!P38)</f>
        <v>--</v>
      </c>
      <c r="K43" s="876"/>
      <c r="L43" s="876" t="str">
        <f t="shared" si="2"/>
        <v>--</v>
      </c>
      <c r="M43" s="876"/>
      <c r="N43" s="877" t="str">
        <f t="shared" si="3"/>
        <v>-</v>
      </c>
      <c r="O43" s="877"/>
      <c r="Q43" s="315" t="str">
        <f>IF(J43&lt;&gt;0,IF('Freeway Calcs'!$C$3="DCM",'Freeway Calcs'!O38,'Freeway Calcs'!Q38),"-")</f>
        <v>--</v>
      </c>
      <c r="R43" s="315" t="str">
        <f>IF(J43&lt;&gt;0,IF('Freeway Calcs'!$C$3="DCM","",'Freeway Calcs'!R38),"-")</f>
        <v>--</v>
      </c>
      <c r="T43" s="101" t="str">
        <f t="shared" si="4"/>
        <v>-</v>
      </c>
      <c r="V43" s="721">
        <f>IF(H43="","-",IF(AND($J43&lt;&gt;0,$J43&lt;'Calibration Criteria'!$C$3),1,0))</f>
        <v>0</v>
      </c>
      <c r="W43" s="721">
        <f>IF(H43="","-",IF(AND($J43&gt;='Calibration Criteria'!$C$3,$J43&lt;'Calibration Criteria'!$C$4),1,0))</f>
        <v>0</v>
      </c>
      <c r="X43" s="721">
        <f>IF(H43="","-",IF(AND($J43&gt;='Calibration Criteria'!$C$4,$J43&lt;'Calibration Criteria'!$C$5),1,0))</f>
        <v>0</v>
      </c>
      <c r="Y43" s="721">
        <f>IF(H43="","-",IF(AND($J43&gt;='Calibration Criteria'!$C$6),1,0))</f>
        <v>1</v>
      </c>
      <c r="Z43" s="721" t="str">
        <f>IF($N43="-", "-", IF(AND($N43&lt;='Calibration Criteria'!$B$3,$N43&gt;=-'Calibration Criteria'!$B$3),1,0))</f>
        <v>-</v>
      </c>
      <c r="AA43" s="721" t="str">
        <f>IF($N43="-", "-",IF(AND($N43&lt;='Calibration Criteria'!$B$4,$N43&gt;=-'Calibration Criteria'!$B$4),1,0))</f>
        <v>-</v>
      </c>
      <c r="AB43" s="721" t="str">
        <f>IF($N43="-","-",IF(AND($N43&lt;='Calibration Criteria'!$B$5,$N43&gt;=-'Calibration Criteria'!$B$5),1,0))</f>
        <v>-</v>
      </c>
      <c r="AC43" s="742" t="str">
        <f>IF(N43="-", "-",IF(AND($N43&lt;='Calibration Criteria'!$B$6,$N43&gt;=-'Calibration Criteria'!$B$6,ABS(L43)&lt;&gt;H43),1,0))</f>
        <v>-</v>
      </c>
      <c r="AD43" s="721" t="str">
        <f t="shared" si="5"/>
        <v>-</v>
      </c>
      <c r="AF43" s="451" t="str">
        <f t="shared" si="9"/>
        <v>NA</v>
      </c>
    </row>
    <row r="44" spans="1:32" x14ac:dyDescent="0.25">
      <c r="A44" s="615" t="str">
        <f t="shared" si="1"/>
        <v>H</v>
      </c>
      <c r="B44" s="453">
        <f>'Input - Freeways'!$B37</f>
        <v>33</v>
      </c>
      <c r="C44" s="436">
        <f>'Input - Freeways'!$C37</f>
        <v>0</v>
      </c>
      <c r="E44" s="980">
        <f t="shared" si="7"/>
        <v>0</v>
      </c>
      <c r="F44" s="318">
        <f>'Freeway Calcs'!K39</f>
        <v>0</v>
      </c>
      <c r="G44" s="318">
        <f>'Freeway Calcs'!L39</f>
        <v>0</v>
      </c>
      <c r="H44" s="874">
        <f>'Input - Freeways'!F37</f>
        <v>0</v>
      </c>
      <c r="I44" s="875"/>
      <c r="J44" s="876" t="str">
        <f>IF('Freeway Calcs'!$C$3="DCM",'Freeway Calcs'!N39,'Freeway Calcs'!P39)</f>
        <v>--</v>
      </c>
      <c r="K44" s="876"/>
      <c r="L44" s="876" t="str">
        <f t="shared" si="2"/>
        <v>--</v>
      </c>
      <c r="M44" s="876"/>
      <c r="N44" s="877" t="str">
        <f t="shared" si="3"/>
        <v>-</v>
      </c>
      <c r="O44" s="877"/>
      <c r="Q44" s="315" t="str">
        <f>IF(J44&lt;&gt;0,IF('Freeway Calcs'!$C$3="DCM",'Freeway Calcs'!O39,'Freeway Calcs'!Q39),"-")</f>
        <v>--</v>
      </c>
      <c r="R44" s="315" t="str">
        <f>IF(J44&lt;&gt;0,IF('Freeway Calcs'!$C$3="DCM","",'Freeway Calcs'!R39),"-")</f>
        <v>--</v>
      </c>
      <c r="T44" s="101" t="str">
        <f t="shared" si="4"/>
        <v>-</v>
      </c>
      <c r="V44" s="721">
        <f>IF(H44="","-",IF(AND($J44&lt;&gt;0,$J44&lt;'Calibration Criteria'!$C$3),1,0))</f>
        <v>0</v>
      </c>
      <c r="W44" s="721">
        <f>IF(H44="","-",IF(AND($J44&gt;='Calibration Criteria'!$C$3,$J44&lt;'Calibration Criteria'!$C$4),1,0))</f>
        <v>0</v>
      </c>
      <c r="X44" s="721">
        <f>IF(H44="","-",IF(AND($J44&gt;='Calibration Criteria'!$C$4,$J44&lt;'Calibration Criteria'!$C$5),1,0))</f>
        <v>0</v>
      </c>
      <c r="Y44" s="721">
        <f>IF(H44="","-",IF(AND($J44&gt;='Calibration Criteria'!$C$6),1,0))</f>
        <v>1</v>
      </c>
      <c r="Z44" s="721" t="str">
        <f>IF($N44="-", "-", IF(AND($N44&lt;='Calibration Criteria'!$B$3,$N44&gt;=-'Calibration Criteria'!$B$3),1,0))</f>
        <v>-</v>
      </c>
      <c r="AA44" s="721" t="str">
        <f>IF($N44="-", "-",IF(AND($N44&lt;='Calibration Criteria'!$B$4,$N44&gt;=-'Calibration Criteria'!$B$4),1,0))</f>
        <v>-</v>
      </c>
      <c r="AB44" s="721" t="str">
        <f>IF($N44="-","-",IF(AND($N44&lt;='Calibration Criteria'!$B$5,$N44&gt;=-'Calibration Criteria'!$B$5),1,0))</f>
        <v>-</v>
      </c>
      <c r="AC44" s="742" t="str">
        <f>IF(N44="-", "-",IF(AND($N44&lt;='Calibration Criteria'!$B$6,$N44&gt;=-'Calibration Criteria'!$B$6,ABS(L44)&lt;&gt;H44),1,0))</f>
        <v>-</v>
      </c>
      <c r="AD44" s="721" t="str">
        <f t="shared" si="5"/>
        <v>-</v>
      </c>
      <c r="AF44" s="451" t="str">
        <f t="shared" si="9"/>
        <v>NA</v>
      </c>
    </row>
    <row r="45" spans="1:32" x14ac:dyDescent="0.25">
      <c r="A45" s="615" t="str">
        <f t="shared" si="1"/>
        <v>H</v>
      </c>
      <c r="B45" s="453">
        <f>'Input - Freeways'!$B38</f>
        <v>34</v>
      </c>
      <c r="C45" s="436">
        <f>'Input - Freeways'!$C38</f>
        <v>0</v>
      </c>
      <c r="E45" s="980">
        <f t="shared" si="7"/>
        <v>0</v>
      </c>
      <c r="F45" s="318">
        <f>'Freeway Calcs'!K40</f>
        <v>0</v>
      </c>
      <c r="G45" s="318">
        <f>'Freeway Calcs'!L40</f>
        <v>0</v>
      </c>
      <c r="H45" s="874">
        <f>'Input - Freeways'!F38</f>
        <v>0</v>
      </c>
      <c r="I45" s="875"/>
      <c r="J45" s="876" t="str">
        <f>IF('Freeway Calcs'!$C$3="DCM",'Freeway Calcs'!N40,'Freeway Calcs'!P40)</f>
        <v>--</v>
      </c>
      <c r="K45" s="876"/>
      <c r="L45" s="876" t="str">
        <f t="shared" si="2"/>
        <v>--</v>
      </c>
      <c r="M45" s="876"/>
      <c r="N45" s="877" t="str">
        <f t="shared" si="3"/>
        <v>-</v>
      </c>
      <c r="O45" s="877"/>
      <c r="Q45" s="315" t="str">
        <f>IF(J45&lt;&gt;0,IF('Freeway Calcs'!$C$3="DCM",'Freeway Calcs'!O40,'Freeway Calcs'!Q40),"-")</f>
        <v>--</v>
      </c>
      <c r="R45" s="315" t="str">
        <f>IF(J45&lt;&gt;0,IF('Freeway Calcs'!$C$3="DCM","",'Freeway Calcs'!R40),"-")</f>
        <v>--</v>
      </c>
      <c r="T45" s="101" t="str">
        <f t="shared" si="4"/>
        <v>-</v>
      </c>
      <c r="V45" s="721">
        <f>IF(H45="","-",IF(AND($J45&lt;&gt;0,$J45&lt;'Calibration Criteria'!$C$3),1,0))</f>
        <v>0</v>
      </c>
      <c r="W45" s="721">
        <f>IF(H45="","-",IF(AND($J45&gt;='Calibration Criteria'!$C$3,$J45&lt;'Calibration Criteria'!$C$4),1,0))</f>
        <v>0</v>
      </c>
      <c r="X45" s="721">
        <f>IF(H45="","-",IF(AND($J45&gt;='Calibration Criteria'!$C$4,$J45&lt;'Calibration Criteria'!$C$5),1,0))</f>
        <v>0</v>
      </c>
      <c r="Y45" s="721">
        <f>IF(H45="","-",IF(AND($J45&gt;='Calibration Criteria'!$C$6),1,0))</f>
        <v>1</v>
      </c>
      <c r="Z45" s="721" t="str">
        <f>IF($N45="-", "-", IF(AND($N45&lt;='Calibration Criteria'!$B$3,$N45&gt;=-'Calibration Criteria'!$B$3),1,0))</f>
        <v>-</v>
      </c>
      <c r="AA45" s="721" t="str">
        <f>IF($N45="-", "-",IF(AND($N45&lt;='Calibration Criteria'!$B$4,$N45&gt;=-'Calibration Criteria'!$B$4),1,0))</f>
        <v>-</v>
      </c>
      <c r="AB45" s="721" t="str">
        <f>IF($N45="-","-",IF(AND($N45&lt;='Calibration Criteria'!$B$5,$N45&gt;=-'Calibration Criteria'!$B$5),1,0))</f>
        <v>-</v>
      </c>
      <c r="AC45" s="742" t="str">
        <f>IF(N45="-", "-",IF(AND($N45&lt;='Calibration Criteria'!$B$6,$N45&gt;=-'Calibration Criteria'!$B$6,ABS(L45)&lt;&gt;H45),1,0))</f>
        <v>-</v>
      </c>
      <c r="AD45" s="721" t="str">
        <f t="shared" si="5"/>
        <v>-</v>
      </c>
      <c r="AF45" s="451" t="str">
        <f t="shared" si="9"/>
        <v>NA</v>
      </c>
    </row>
    <row r="46" spans="1:32" x14ac:dyDescent="0.25">
      <c r="A46" s="615" t="str">
        <f t="shared" si="1"/>
        <v>H</v>
      </c>
      <c r="B46" s="453">
        <f>'Input - Freeways'!$B39</f>
        <v>35</v>
      </c>
      <c r="C46" s="436">
        <f>'Input - Freeways'!$C39</f>
        <v>0</v>
      </c>
      <c r="E46" s="980">
        <f t="shared" si="7"/>
        <v>0</v>
      </c>
      <c r="F46" s="318">
        <f>'Freeway Calcs'!K41</f>
        <v>0</v>
      </c>
      <c r="G46" s="318">
        <f>'Freeway Calcs'!L41</f>
        <v>0</v>
      </c>
      <c r="H46" s="874">
        <f>'Input - Freeways'!F39</f>
        <v>0</v>
      </c>
      <c r="I46" s="875"/>
      <c r="J46" s="876" t="str">
        <f>IF('Freeway Calcs'!$C$3="DCM",'Freeway Calcs'!N41,'Freeway Calcs'!P41)</f>
        <v>--</v>
      </c>
      <c r="K46" s="876"/>
      <c r="L46" s="876" t="str">
        <f t="shared" si="2"/>
        <v>--</v>
      </c>
      <c r="M46" s="876"/>
      <c r="N46" s="877" t="str">
        <f t="shared" si="3"/>
        <v>-</v>
      </c>
      <c r="O46" s="877"/>
      <c r="Q46" s="315" t="str">
        <f>IF(J46&lt;&gt;0,IF('Freeway Calcs'!$C$3="DCM",'Freeway Calcs'!O41,'Freeway Calcs'!Q41),"-")</f>
        <v>--</v>
      </c>
      <c r="R46" s="315" t="str">
        <f>IF(J46&lt;&gt;0,IF('Freeway Calcs'!$C$3="DCM","",'Freeway Calcs'!R41),"-")</f>
        <v>--</v>
      </c>
      <c r="T46" s="101" t="str">
        <f t="shared" si="4"/>
        <v>-</v>
      </c>
      <c r="V46" s="721">
        <f>IF(H46="","-",IF(AND($J46&lt;&gt;0,$J46&lt;'Calibration Criteria'!$C$3),1,0))</f>
        <v>0</v>
      </c>
      <c r="W46" s="721">
        <f>IF(H46="","-",IF(AND($J46&gt;='Calibration Criteria'!$C$3,$J46&lt;'Calibration Criteria'!$C$4),1,0))</f>
        <v>0</v>
      </c>
      <c r="X46" s="721">
        <f>IF(H46="","-",IF(AND($J46&gt;='Calibration Criteria'!$C$4,$J46&lt;'Calibration Criteria'!$C$5),1,0))</f>
        <v>0</v>
      </c>
      <c r="Y46" s="721">
        <f>IF(H46="","-",IF(AND($J46&gt;='Calibration Criteria'!$C$6),1,0))</f>
        <v>1</v>
      </c>
      <c r="Z46" s="721" t="str">
        <f>IF($N46="-", "-", IF(AND($N46&lt;='Calibration Criteria'!$B$3,$N46&gt;=-'Calibration Criteria'!$B$3),1,0))</f>
        <v>-</v>
      </c>
      <c r="AA46" s="721" t="str">
        <f>IF($N46="-", "-",IF(AND($N46&lt;='Calibration Criteria'!$B$4,$N46&gt;=-'Calibration Criteria'!$B$4),1,0))</f>
        <v>-</v>
      </c>
      <c r="AB46" s="721" t="str">
        <f>IF($N46="-","-",IF(AND($N46&lt;='Calibration Criteria'!$B$5,$N46&gt;=-'Calibration Criteria'!$B$5),1,0))</f>
        <v>-</v>
      </c>
      <c r="AC46" s="742" t="str">
        <f>IF(N46="-", "-",IF(AND($N46&lt;='Calibration Criteria'!$B$6,$N46&gt;=-'Calibration Criteria'!$B$6,ABS(L46)&lt;&gt;H46),1,0))</f>
        <v>-</v>
      </c>
      <c r="AD46" s="721" t="str">
        <f t="shared" si="5"/>
        <v>-</v>
      </c>
      <c r="AF46" s="451" t="str">
        <f t="shared" si="9"/>
        <v>NA</v>
      </c>
    </row>
    <row r="47" spans="1:32" x14ac:dyDescent="0.25">
      <c r="A47" s="615" t="str">
        <f t="shared" si="1"/>
        <v>H</v>
      </c>
      <c r="B47" s="453">
        <f>'Input - Freeways'!$B40</f>
        <v>36</v>
      </c>
      <c r="C47" s="436">
        <f>'Input - Freeways'!$C40</f>
        <v>0</v>
      </c>
      <c r="E47" s="980">
        <f t="shared" si="7"/>
        <v>0</v>
      </c>
      <c r="F47" s="318">
        <f>'Freeway Calcs'!K42</f>
        <v>0</v>
      </c>
      <c r="G47" s="318">
        <f>'Freeway Calcs'!L42</f>
        <v>0</v>
      </c>
      <c r="H47" s="874">
        <f>'Input - Freeways'!F40</f>
        <v>0</v>
      </c>
      <c r="I47" s="875"/>
      <c r="J47" s="876" t="str">
        <f>IF('Freeway Calcs'!$C$3="DCM",'Freeway Calcs'!N42,'Freeway Calcs'!P42)</f>
        <v>--</v>
      </c>
      <c r="K47" s="876"/>
      <c r="L47" s="876" t="str">
        <f t="shared" si="2"/>
        <v>--</v>
      </c>
      <c r="M47" s="876"/>
      <c r="N47" s="877" t="str">
        <f t="shared" si="3"/>
        <v>-</v>
      </c>
      <c r="O47" s="877"/>
      <c r="Q47" s="315" t="str">
        <f>IF(J47&lt;&gt;0,IF('Freeway Calcs'!$C$3="DCM",'Freeway Calcs'!O42,'Freeway Calcs'!Q42),"-")</f>
        <v>--</v>
      </c>
      <c r="R47" s="315" t="str">
        <f>IF(J47&lt;&gt;0,IF('Freeway Calcs'!$C$3="DCM","",'Freeway Calcs'!R42),"-")</f>
        <v>--</v>
      </c>
      <c r="T47" s="101" t="str">
        <f t="shared" si="4"/>
        <v>-</v>
      </c>
      <c r="V47" s="721">
        <f>IF(H47="","-",IF(AND($J47&lt;&gt;0,$J47&lt;'Calibration Criteria'!$C$3),1,0))</f>
        <v>0</v>
      </c>
      <c r="W47" s="721">
        <f>IF(H47="","-",IF(AND($J47&gt;='Calibration Criteria'!$C$3,$J47&lt;'Calibration Criteria'!$C$4),1,0))</f>
        <v>0</v>
      </c>
      <c r="X47" s="721">
        <f>IF(H47="","-",IF(AND($J47&gt;='Calibration Criteria'!$C$4,$J47&lt;'Calibration Criteria'!$C$5),1,0))</f>
        <v>0</v>
      </c>
      <c r="Y47" s="721">
        <f>IF(H47="","-",IF(AND($J47&gt;='Calibration Criteria'!$C$6),1,0))</f>
        <v>1</v>
      </c>
      <c r="Z47" s="721" t="str">
        <f>IF($N47="-", "-", IF(AND($N47&lt;='Calibration Criteria'!$B$3,$N47&gt;=-'Calibration Criteria'!$B$3),1,0))</f>
        <v>-</v>
      </c>
      <c r="AA47" s="721" t="str">
        <f>IF($N47="-", "-",IF(AND($N47&lt;='Calibration Criteria'!$B$4,$N47&gt;=-'Calibration Criteria'!$B$4),1,0))</f>
        <v>-</v>
      </c>
      <c r="AB47" s="721" t="str">
        <f>IF($N47="-","-",IF(AND($N47&lt;='Calibration Criteria'!$B$5,$N47&gt;=-'Calibration Criteria'!$B$5),1,0))</f>
        <v>-</v>
      </c>
      <c r="AC47" s="742" t="str">
        <f>IF(N47="-", "-",IF(AND($N47&lt;='Calibration Criteria'!$B$6,$N47&gt;=-'Calibration Criteria'!$B$6,ABS(L47)&lt;&gt;H47),1,0))</f>
        <v>-</v>
      </c>
      <c r="AD47" s="721" t="str">
        <f t="shared" si="5"/>
        <v>-</v>
      </c>
      <c r="AF47" s="451" t="str">
        <f t="shared" si="9"/>
        <v>NA</v>
      </c>
    </row>
    <row r="48" spans="1:32" x14ac:dyDescent="0.25">
      <c r="A48" s="615" t="str">
        <f t="shared" si="1"/>
        <v>H</v>
      </c>
      <c r="B48" s="453">
        <f>'Input - Freeways'!$B41</f>
        <v>37</v>
      </c>
      <c r="C48" s="436">
        <f>'Input - Freeways'!$C41</f>
        <v>0</v>
      </c>
      <c r="E48" s="980">
        <f t="shared" si="7"/>
        <v>0</v>
      </c>
      <c r="F48" s="318">
        <f>'Freeway Calcs'!K43</f>
        <v>0</v>
      </c>
      <c r="G48" s="318">
        <f>'Freeway Calcs'!L43</f>
        <v>0</v>
      </c>
      <c r="H48" s="874">
        <f>'Input - Freeways'!F41</f>
        <v>0</v>
      </c>
      <c r="I48" s="875"/>
      <c r="J48" s="876" t="str">
        <f>IF('Freeway Calcs'!$C$3="DCM",'Freeway Calcs'!N43,'Freeway Calcs'!P43)</f>
        <v>--</v>
      </c>
      <c r="K48" s="876"/>
      <c r="L48" s="876" t="str">
        <f t="shared" si="2"/>
        <v>--</v>
      </c>
      <c r="M48" s="876"/>
      <c r="N48" s="877" t="str">
        <f t="shared" si="3"/>
        <v>-</v>
      </c>
      <c r="O48" s="877"/>
      <c r="Q48" s="315" t="str">
        <f>IF(J48&lt;&gt;0,IF('Freeway Calcs'!$C$3="DCM",'Freeway Calcs'!O43,'Freeway Calcs'!Q43),"-")</f>
        <v>--</v>
      </c>
      <c r="R48" s="315" t="str">
        <f>IF(J48&lt;&gt;0,IF('Freeway Calcs'!$C$3="DCM","",'Freeway Calcs'!R43),"-")</f>
        <v>--</v>
      </c>
      <c r="T48" s="101" t="str">
        <f t="shared" si="4"/>
        <v>-</v>
      </c>
      <c r="V48" s="721">
        <f>IF(H48="","-",IF(AND($J48&lt;&gt;0,$J48&lt;'Calibration Criteria'!$C$3),1,0))</f>
        <v>0</v>
      </c>
      <c r="W48" s="721">
        <f>IF(H48="","-",IF(AND($J48&gt;='Calibration Criteria'!$C$3,$J48&lt;'Calibration Criteria'!$C$4),1,0))</f>
        <v>0</v>
      </c>
      <c r="X48" s="721">
        <f>IF(H48="","-",IF(AND($J48&gt;='Calibration Criteria'!$C$4,$J48&lt;'Calibration Criteria'!$C$5),1,0))</f>
        <v>0</v>
      </c>
      <c r="Y48" s="721">
        <f>IF(H48="","-",IF(AND($J48&gt;='Calibration Criteria'!$C$6),1,0))</f>
        <v>1</v>
      </c>
      <c r="Z48" s="721" t="str">
        <f>IF($N48="-", "-", IF(AND($N48&lt;='Calibration Criteria'!$B$3,$N48&gt;=-'Calibration Criteria'!$B$3),1,0))</f>
        <v>-</v>
      </c>
      <c r="AA48" s="721" t="str">
        <f>IF($N48="-", "-",IF(AND($N48&lt;='Calibration Criteria'!$B$4,$N48&gt;=-'Calibration Criteria'!$B$4),1,0))</f>
        <v>-</v>
      </c>
      <c r="AB48" s="721" t="str">
        <f>IF($N48="-","-",IF(AND($N48&lt;='Calibration Criteria'!$B$5,$N48&gt;=-'Calibration Criteria'!$B$5),1,0))</f>
        <v>-</v>
      </c>
      <c r="AC48" s="742" t="str">
        <f>IF(N48="-", "-",IF(AND($N48&lt;='Calibration Criteria'!$B$6,$N48&gt;=-'Calibration Criteria'!$B$6,ABS(L48)&lt;&gt;H48),1,0))</f>
        <v>-</v>
      </c>
      <c r="AD48" s="721" t="str">
        <f t="shared" si="5"/>
        <v>-</v>
      </c>
      <c r="AF48" s="451" t="str">
        <f t="shared" si="9"/>
        <v>NA</v>
      </c>
    </row>
    <row r="49" spans="1:32" x14ac:dyDescent="0.25">
      <c r="A49" s="615" t="str">
        <f t="shared" si="1"/>
        <v>H</v>
      </c>
      <c r="B49" s="453">
        <f>'Input - Freeways'!$B42</f>
        <v>38</v>
      </c>
      <c r="C49" s="436">
        <f>'Input - Freeways'!$C42</f>
        <v>0</v>
      </c>
      <c r="E49" s="980">
        <f t="shared" si="7"/>
        <v>0</v>
      </c>
      <c r="F49" s="318">
        <f>'Freeway Calcs'!K44</f>
        <v>0</v>
      </c>
      <c r="G49" s="318">
        <f>'Freeway Calcs'!L44</f>
        <v>0</v>
      </c>
      <c r="H49" s="874">
        <f>'Input - Freeways'!F42</f>
        <v>0</v>
      </c>
      <c r="I49" s="875"/>
      <c r="J49" s="876" t="str">
        <f>IF('Freeway Calcs'!$C$3="DCM",'Freeway Calcs'!N44,'Freeway Calcs'!P44)</f>
        <v>--</v>
      </c>
      <c r="K49" s="876"/>
      <c r="L49" s="876" t="str">
        <f t="shared" si="2"/>
        <v>--</v>
      </c>
      <c r="M49" s="876"/>
      <c r="N49" s="877" t="str">
        <f t="shared" si="3"/>
        <v>-</v>
      </c>
      <c r="O49" s="877"/>
      <c r="Q49" s="315" t="str">
        <f>IF(J49&lt;&gt;0,IF('Freeway Calcs'!$C$3="DCM",'Freeway Calcs'!O44,'Freeway Calcs'!Q44),"-")</f>
        <v>--</v>
      </c>
      <c r="R49" s="315" t="str">
        <f>IF(J49&lt;&gt;0,IF('Freeway Calcs'!$C$3="DCM","",'Freeway Calcs'!R44),"-")</f>
        <v>--</v>
      </c>
      <c r="T49" s="101" t="str">
        <f t="shared" si="4"/>
        <v>-</v>
      </c>
      <c r="V49" s="721">
        <f>IF(H49="","-",IF(AND($J49&lt;&gt;0,$J49&lt;'Calibration Criteria'!$C$3),1,0))</f>
        <v>0</v>
      </c>
      <c r="W49" s="721">
        <f>IF(H49="","-",IF(AND($J49&gt;='Calibration Criteria'!$C$3,$J49&lt;'Calibration Criteria'!$C$4),1,0))</f>
        <v>0</v>
      </c>
      <c r="X49" s="721">
        <f>IF(H49="","-",IF(AND($J49&gt;='Calibration Criteria'!$C$4,$J49&lt;'Calibration Criteria'!$C$5),1,0))</f>
        <v>0</v>
      </c>
      <c r="Y49" s="721">
        <f>IF(H49="","-",IF(AND($J49&gt;='Calibration Criteria'!$C$6),1,0))</f>
        <v>1</v>
      </c>
      <c r="Z49" s="721" t="str">
        <f>IF($N49="-", "-", IF(AND($N49&lt;='Calibration Criteria'!$B$3,$N49&gt;=-'Calibration Criteria'!$B$3),1,0))</f>
        <v>-</v>
      </c>
      <c r="AA49" s="721" t="str">
        <f>IF($N49="-", "-",IF(AND($N49&lt;='Calibration Criteria'!$B$4,$N49&gt;=-'Calibration Criteria'!$B$4),1,0))</f>
        <v>-</v>
      </c>
      <c r="AB49" s="721" t="str">
        <f>IF($N49="-","-",IF(AND($N49&lt;='Calibration Criteria'!$B$5,$N49&gt;=-'Calibration Criteria'!$B$5),1,0))</f>
        <v>-</v>
      </c>
      <c r="AC49" s="742" t="str">
        <f>IF(N49="-", "-",IF(AND($N49&lt;='Calibration Criteria'!$B$6,$N49&gt;=-'Calibration Criteria'!$B$6,ABS(L49)&lt;&gt;H49),1,0))</f>
        <v>-</v>
      </c>
      <c r="AD49" s="721" t="str">
        <f t="shared" si="5"/>
        <v>-</v>
      </c>
      <c r="AF49" s="451" t="str">
        <f t="shared" si="9"/>
        <v>NA</v>
      </c>
    </row>
    <row r="50" spans="1:32" x14ac:dyDescent="0.25">
      <c r="A50" s="615" t="str">
        <f t="shared" si="1"/>
        <v>H</v>
      </c>
      <c r="B50" s="453">
        <f>'Input - Freeways'!$B43</f>
        <v>39</v>
      </c>
      <c r="C50" s="436">
        <f>'Input - Freeways'!$C43</f>
        <v>0</v>
      </c>
      <c r="E50" s="980">
        <f t="shared" si="7"/>
        <v>0</v>
      </c>
      <c r="F50" s="318">
        <f>'Freeway Calcs'!K45</f>
        <v>0</v>
      </c>
      <c r="G50" s="318">
        <f>'Freeway Calcs'!L45</f>
        <v>0</v>
      </c>
      <c r="H50" s="874">
        <f>'Input - Freeways'!F43</f>
        <v>0</v>
      </c>
      <c r="I50" s="875"/>
      <c r="J50" s="876" t="str">
        <f>IF('Freeway Calcs'!$C$3="DCM",'Freeway Calcs'!N45,'Freeway Calcs'!P45)</f>
        <v>--</v>
      </c>
      <c r="K50" s="876"/>
      <c r="L50" s="876" t="str">
        <f t="shared" si="2"/>
        <v>--</v>
      </c>
      <c r="M50" s="876"/>
      <c r="N50" s="877" t="str">
        <f t="shared" si="3"/>
        <v>-</v>
      </c>
      <c r="O50" s="877"/>
      <c r="Q50" s="315" t="str">
        <f>IF(J50&lt;&gt;0,IF('Freeway Calcs'!$C$3="DCM",'Freeway Calcs'!O45,'Freeway Calcs'!Q45),"-")</f>
        <v>--</v>
      </c>
      <c r="R50" s="315" t="str">
        <f>IF(J50&lt;&gt;0,IF('Freeway Calcs'!$C$3="DCM","",'Freeway Calcs'!R45),"-")</f>
        <v>--</v>
      </c>
      <c r="T50" s="101" t="str">
        <f t="shared" si="4"/>
        <v>-</v>
      </c>
      <c r="V50" s="721">
        <f>IF(H50="","-",IF(AND($J50&lt;&gt;0,$J50&lt;'Calibration Criteria'!$C$3),1,0))</f>
        <v>0</v>
      </c>
      <c r="W50" s="721">
        <f>IF(H50="","-",IF(AND($J50&gt;='Calibration Criteria'!$C$3,$J50&lt;'Calibration Criteria'!$C$4),1,0))</f>
        <v>0</v>
      </c>
      <c r="X50" s="721">
        <f>IF(H50="","-",IF(AND($J50&gt;='Calibration Criteria'!$C$4,$J50&lt;'Calibration Criteria'!$C$5),1,0))</f>
        <v>0</v>
      </c>
      <c r="Y50" s="721">
        <f>IF(H50="","-",IF(AND($J50&gt;='Calibration Criteria'!$C$6),1,0))</f>
        <v>1</v>
      </c>
      <c r="Z50" s="721" t="str">
        <f>IF($N50="-", "-", IF(AND($N50&lt;='Calibration Criteria'!$B$3,$N50&gt;=-'Calibration Criteria'!$B$3),1,0))</f>
        <v>-</v>
      </c>
      <c r="AA50" s="721" t="str">
        <f>IF($N50="-", "-",IF(AND($N50&lt;='Calibration Criteria'!$B$4,$N50&gt;=-'Calibration Criteria'!$B$4),1,0))</f>
        <v>-</v>
      </c>
      <c r="AB50" s="721" t="str">
        <f>IF($N50="-","-",IF(AND($N50&lt;='Calibration Criteria'!$B$5,$N50&gt;=-'Calibration Criteria'!$B$5),1,0))</f>
        <v>-</v>
      </c>
      <c r="AC50" s="742" t="str">
        <f>IF(N50="-", "-",IF(AND($N50&lt;='Calibration Criteria'!$B$6,$N50&gt;=-'Calibration Criteria'!$B$6,ABS(L50)&lt;&gt;H50),1,0))</f>
        <v>-</v>
      </c>
      <c r="AD50" s="721" t="str">
        <f t="shared" si="5"/>
        <v>-</v>
      </c>
      <c r="AF50" s="451" t="str">
        <f t="shared" si="9"/>
        <v>NA</v>
      </c>
    </row>
    <row r="51" spans="1:32" x14ac:dyDescent="0.25">
      <c r="A51" s="615" t="str">
        <f t="shared" si="1"/>
        <v>H</v>
      </c>
      <c r="B51" s="453">
        <f>'Input - Freeways'!$B44</f>
        <v>40</v>
      </c>
      <c r="C51" s="436">
        <f>'Input - Freeways'!$C44</f>
        <v>0</v>
      </c>
      <c r="E51" s="980">
        <f t="shared" si="7"/>
        <v>0</v>
      </c>
      <c r="F51" s="318">
        <f>'Freeway Calcs'!K46</f>
        <v>0</v>
      </c>
      <c r="G51" s="318">
        <f>'Freeway Calcs'!L46</f>
        <v>0</v>
      </c>
      <c r="H51" s="874">
        <f>'Input - Freeways'!F44</f>
        <v>0</v>
      </c>
      <c r="I51" s="875"/>
      <c r="J51" s="876" t="str">
        <f>IF('Freeway Calcs'!$C$3="DCM",'Freeway Calcs'!N46,'Freeway Calcs'!P46)</f>
        <v>--</v>
      </c>
      <c r="K51" s="876"/>
      <c r="L51" s="876" t="str">
        <f t="shared" si="2"/>
        <v>--</v>
      </c>
      <c r="M51" s="876"/>
      <c r="N51" s="877" t="str">
        <f t="shared" si="3"/>
        <v>-</v>
      </c>
      <c r="O51" s="877"/>
      <c r="Q51" s="315" t="str">
        <f>IF(J51&lt;&gt;0,IF('Freeway Calcs'!$C$3="DCM",'Freeway Calcs'!O46,'Freeway Calcs'!Q46),"-")</f>
        <v>--</v>
      </c>
      <c r="R51" s="315" t="str">
        <f>IF(J51&lt;&gt;0,IF('Freeway Calcs'!$C$3="DCM","",'Freeway Calcs'!R46),"-")</f>
        <v>--</v>
      </c>
      <c r="T51" s="101" t="str">
        <f t="shared" si="4"/>
        <v>-</v>
      </c>
      <c r="V51" s="721">
        <f>IF(H51="","-",IF(AND($J51&lt;&gt;0,$J51&lt;'Calibration Criteria'!$C$3),1,0))</f>
        <v>0</v>
      </c>
      <c r="W51" s="721">
        <f>IF(H51="","-",IF(AND($J51&gt;='Calibration Criteria'!$C$3,$J51&lt;'Calibration Criteria'!$C$4),1,0))</f>
        <v>0</v>
      </c>
      <c r="X51" s="721">
        <f>IF(H51="","-",IF(AND($J51&gt;='Calibration Criteria'!$C$4,$J51&lt;'Calibration Criteria'!$C$5),1,0))</f>
        <v>0</v>
      </c>
      <c r="Y51" s="721">
        <f>IF(H51="","-",IF(AND($J51&gt;='Calibration Criteria'!$C$6),1,0))</f>
        <v>1</v>
      </c>
      <c r="Z51" s="721" t="str">
        <f>IF($N51="-", "-", IF(AND($N51&lt;='Calibration Criteria'!$B$3,$N51&gt;=-'Calibration Criteria'!$B$3),1,0))</f>
        <v>-</v>
      </c>
      <c r="AA51" s="721" t="str">
        <f>IF($N51="-", "-",IF(AND($N51&lt;='Calibration Criteria'!$B$4,$N51&gt;=-'Calibration Criteria'!$B$4),1,0))</f>
        <v>-</v>
      </c>
      <c r="AB51" s="721" t="str">
        <f>IF($N51="-","-",IF(AND($N51&lt;='Calibration Criteria'!$B$5,$N51&gt;=-'Calibration Criteria'!$B$5),1,0))</f>
        <v>-</v>
      </c>
      <c r="AC51" s="742" t="str">
        <f>IF(N51="-", "-",IF(AND($N51&lt;='Calibration Criteria'!$B$6,$N51&gt;=-'Calibration Criteria'!$B$6,ABS(L51)&lt;&gt;H51),1,0))</f>
        <v>-</v>
      </c>
      <c r="AD51" s="721" t="str">
        <f t="shared" si="5"/>
        <v>-</v>
      </c>
      <c r="AF51" s="451" t="str">
        <f t="shared" si="9"/>
        <v>NA</v>
      </c>
    </row>
    <row r="52" spans="1:32" x14ac:dyDescent="0.25">
      <c r="A52" s="615" t="str">
        <f t="shared" si="1"/>
        <v>H</v>
      </c>
      <c r="B52" s="453">
        <f>'Input - Freeways'!$B45</f>
        <v>41</v>
      </c>
      <c r="C52" s="436">
        <f>'Input - Freeways'!$C45</f>
        <v>0</v>
      </c>
      <c r="E52" s="980">
        <f t="shared" si="7"/>
        <v>0</v>
      </c>
      <c r="F52" s="318">
        <f>'Freeway Calcs'!K47</f>
        <v>0</v>
      </c>
      <c r="G52" s="318">
        <f>'Freeway Calcs'!L47</f>
        <v>0</v>
      </c>
      <c r="H52" s="874">
        <f>'Input - Freeways'!F45</f>
        <v>0</v>
      </c>
      <c r="I52" s="875"/>
      <c r="J52" s="876" t="str">
        <f>IF('Freeway Calcs'!$C$3="DCM",'Freeway Calcs'!N47,'Freeway Calcs'!P47)</f>
        <v>--</v>
      </c>
      <c r="K52" s="876"/>
      <c r="L52" s="876" t="str">
        <f t="shared" si="2"/>
        <v>--</v>
      </c>
      <c r="M52" s="876"/>
      <c r="N52" s="877" t="str">
        <f t="shared" si="3"/>
        <v>-</v>
      </c>
      <c r="O52" s="877"/>
      <c r="Q52" s="315" t="str">
        <f>IF(J52&lt;&gt;0,IF('Freeway Calcs'!$C$3="DCM",'Freeway Calcs'!O47,'Freeway Calcs'!Q47),"-")</f>
        <v>--</v>
      </c>
      <c r="R52" s="315" t="str">
        <f>IF(J52&lt;&gt;0,IF('Freeway Calcs'!$C$3="DCM","",'Freeway Calcs'!R47),"-")</f>
        <v>--</v>
      </c>
      <c r="T52" s="101" t="str">
        <f t="shared" si="4"/>
        <v>-</v>
      </c>
      <c r="V52" s="721">
        <f>IF(H52="","-",IF(AND($J52&lt;&gt;0,$J52&lt;'Calibration Criteria'!$C$3),1,0))</f>
        <v>0</v>
      </c>
      <c r="W52" s="721">
        <f>IF(H52="","-",IF(AND($J52&gt;='Calibration Criteria'!$C$3,$J52&lt;'Calibration Criteria'!$C$4),1,0))</f>
        <v>0</v>
      </c>
      <c r="X52" s="721">
        <f>IF(H52="","-",IF(AND($J52&gt;='Calibration Criteria'!$C$4,$J52&lt;'Calibration Criteria'!$C$5),1,0))</f>
        <v>0</v>
      </c>
      <c r="Y52" s="721">
        <f>IF(H52="","-",IF(AND($J52&gt;='Calibration Criteria'!$C$6),1,0))</f>
        <v>1</v>
      </c>
      <c r="Z52" s="721" t="str">
        <f>IF($N52="-", "-", IF(AND($N52&lt;='Calibration Criteria'!$B$3,$N52&gt;=-'Calibration Criteria'!$B$3),1,0))</f>
        <v>-</v>
      </c>
      <c r="AA52" s="721" t="str">
        <f>IF($N52="-", "-",IF(AND($N52&lt;='Calibration Criteria'!$B$4,$N52&gt;=-'Calibration Criteria'!$B$4),1,0))</f>
        <v>-</v>
      </c>
      <c r="AB52" s="721" t="str">
        <f>IF($N52="-","-",IF(AND($N52&lt;='Calibration Criteria'!$B$5,$N52&gt;=-'Calibration Criteria'!$B$5),1,0))</f>
        <v>-</v>
      </c>
      <c r="AC52" s="742" t="str">
        <f>IF(N52="-", "-",IF(AND($N52&lt;='Calibration Criteria'!$B$6,$N52&gt;=-'Calibration Criteria'!$B$6,ABS(L52)&lt;&gt;H52),1,0))</f>
        <v>-</v>
      </c>
      <c r="AD52" s="721" t="str">
        <f t="shared" si="5"/>
        <v>-</v>
      </c>
      <c r="AF52" s="451" t="str">
        <f t="shared" si="9"/>
        <v>NA</v>
      </c>
    </row>
    <row r="53" spans="1:32" x14ac:dyDescent="0.25">
      <c r="A53" s="615" t="str">
        <f t="shared" si="1"/>
        <v>H</v>
      </c>
      <c r="B53" s="453">
        <f>'Input - Freeways'!$B46</f>
        <v>42</v>
      </c>
      <c r="C53" s="436">
        <f>'Input - Freeways'!$C46</f>
        <v>0</v>
      </c>
      <c r="E53" s="980">
        <f t="shared" si="7"/>
        <v>0</v>
      </c>
      <c r="F53" s="318">
        <f>'Freeway Calcs'!K48</f>
        <v>0</v>
      </c>
      <c r="G53" s="318">
        <f>'Freeway Calcs'!L48</f>
        <v>0</v>
      </c>
      <c r="H53" s="874">
        <f>'Input - Freeways'!F46</f>
        <v>0</v>
      </c>
      <c r="I53" s="875"/>
      <c r="J53" s="876" t="str">
        <f>IF('Freeway Calcs'!$C$3="DCM",'Freeway Calcs'!N48,'Freeway Calcs'!P48)</f>
        <v>--</v>
      </c>
      <c r="K53" s="876"/>
      <c r="L53" s="876" t="str">
        <f t="shared" si="2"/>
        <v>--</v>
      </c>
      <c r="M53" s="876"/>
      <c r="N53" s="877" t="str">
        <f t="shared" si="3"/>
        <v>-</v>
      </c>
      <c r="O53" s="877"/>
      <c r="Q53" s="315" t="str">
        <f>IF(J53&lt;&gt;0,IF('Freeway Calcs'!$C$3="DCM",'Freeway Calcs'!O48,'Freeway Calcs'!Q48),"-")</f>
        <v>--</v>
      </c>
      <c r="R53" s="315" t="str">
        <f>IF(J53&lt;&gt;0,IF('Freeway Calcs'!$C$3="DCM","",'Freeway Calcs'!R48),"-")</f>
        <v>--</v>
      </c>
      <c r="T53" s="101" t="str">
        <f t="shared" si="4"/>
        <v>-</v>
      </c>
      <c r="V53" s="721">
        <f>IF(H53="","-",IF(AND($J53&lt;&gt;0,$J53&lt;'Calibration Criteria'!$C$3),1,0))</f>
        <v>0</v>
      </c>
      <c r="W53" s="721">
        <f>IF(H53="","-",IF(AND($J53&gt;='Calibration Criteria'!$C$3,$J53&lt;'Calibration Criteria'!$C$4),1,0))</f>
        <v>0</v>
      </c>
      <c r="X53" s="721">
        <f>IF(H53="","-",IF(AND($J53&gt;='Calibration Criteria'!$C$4,$J53&lt;'Calibration Criteria'!$C$5),1,0))</f>
        <v>0</v>
      </c>
      <c r="Y53" s="721">
        <f>IF(H53="","-",IF(AND($J53&gt;='Calibration Criteria'!$C$6),1,0))</f>
        <v>1</v>
      </c>
      <c r="Z53" s="721" t="str">
        <f>IF($N53="-", "-", IF(AND($N53&lt;='Calibration Criteria'!$B$3,$N53&gt;=-'Calibration Criteria'!$B$3),1,0))</f>
        <v>-</v>
      </c>
      <c r="AA53" s="721" t="str">
        <f>IF($N53="-", "-",IF(AND($N53&lt;='Calibration Criteria'!$B$4,$N53&gt;=-'Calibration Criteria'!$B$4),1,0))</f>
        <v>-</v>
      </c>
      <c r="AB53" s="721" t="str">
        <f>IF($N53="-","-",IF(AND($N53&lt;='Calibration Criteria'!$B$5,$N53&gt;=-'Calibration Criteria'!$B$5),1,0))</f>
        <v>-</v>
      </c>
      <c r="AC53" s="742" t="str">
        <f>IF(N53="-", "-",IF(AND($N53&lt;='Calibration Criteria'!$B$6,$N53&gt;=-'Calibration Criteria'!$B$6,ABS(L53)&lt;&gt;H53),1,0))</f>
        <v>-</v>
      </c>
      <c r="AD53" s="721" t="str">
        <f t="shared" si="5"/>
        <v>-</v>
      </c>
      <c r="AF53" s="451" t="str">
        <f t="shared" si="9"/>
        <v>NA</v>
      </c>
    </row>
    <row r="54" spans="1:32" x14ac:dyDescent="0.25">
      <c r="A54" s="615" t="str">
        <f t="shared" si="1"/>
        <v>H</v>
      </c>
      <c r="B54" s="453">
        <f>'Input - Freeways'!$B47</f>
        <v>43</v>
      </c>
      <c r="C54" s="436">
        <f>'Input - Freeways'!$C47</f>
        <v>0</v>
      </c>
      <c r="E54" s="980">
        <f t="shared" si="7"/>
        <v>0</v>
      </c>
      <c r="F54" s="318">
        <f>'Freeway Calcs'!K49</f>
        <v>0</v>
      </c>
      <c r="G54" s="318">
        <f>'Freeway Calcs'!L49</f>
        <v>0</v>
      </c>
      <c r="H54" s="874">
        <f>'Input - Freeways'!F47</f>
        <v>0</v>
      </c>
      <c r="I54" s="875"/>
      <c r="J54" s="876" t="str">
        <f>IF('Freeway Calcs'!$C$3="DCM",'Freeway Calcs'!N49,'Freeway Calcs'!P49)</f>
        <v>--</v>
      </c>
      <c r="K54" s="876"/>
      <c r="L54" s="876" t="str">
        <f t="shared" si="2"/>
        <v>--</v>
      </c>
      <c r="M54" s="876"/>
      <c r="N54" s="877" t="str">
        <f t="shared" si="3"/>
        <v>-</v>
      </c>
      <c r="O54" s="877"/>
      <c r="Q54" s="315" t="str">
        <f>IF(J54&lt;&gt;0,IF('Freeway Calcs'!$C$3="DCM",'Freeway Calcs'!O49,'Freeway Calcs'!Q49),"-")</f>
        <v>--</v>
      </c>
      <c r="R54" s="315" t="str">
        <f>IF(J54&lt;&gt;0,IF('Freeway Calcs'!$C$3="DCM","",'Freeway Calcs'!R49),"-")</f>
        <v>--</v>
      </c>
      <c r="T54" s="101" t="str">
        <f t="shared" si="4"/>
        <v>-</v>
      </c>
      <c r="V54" s="721">
        <f>IF(H54="","-",IF(AND($J54&lt;&gt;0,$J54&lt;'Calibration Criteria'!$C$3),1,0))</f>
        <v>0</v>
      </c>
      <c r="W54" s="721">
        <f>IF(H54="","-",IF(AND($J54&gt;='Calibration Criteria'!$C$3,$J54&lt;'Calibration Criteria'!$C$4),1,0))</f>
        <v>0</v>
      </c>
      <c r="X54" s="721">
        <f>IF(H54="","-",IF(AND($J54&gt;='Calibration Criteria'!$C$4,$J54&lt;'Calibration Criteria'!$C$5),1,0))</f>
        <v>0</v>
      </c>
      <c r="Y54" s="721">
        <f>IF(H54="","-",IF(AND($J54&gt;='Calibration Criteria'!$C$6),1,0))</f>
        <v>1</v>
      </c>
      <c r="Z54" s="721" t="str">
        <f>IF($N54="-", "-", IF(AND($N54&lt;='Calibration Criteria'!$B$3,$N54&gt;=-'Calibration Criteria'!$B$3),1,0))</f>
        <v>-</v>
      </c>
      <c r="AA54" s="721" t="str">
        <f>IF($N54="-", "-",IF(AND($N54&lt;='Calibration Criteria'!$B$4,$N54&gt;=-'Calibration Criteria'!$B$4),1,0))</f>
        <v>-</v>
      </c>
      <c r="AB54" s="721" t="str">
        <f>IF($N54="-","-",IF(AND($N54&lt;='Calibration Criteria'!$B$5,$N54&gt;=-'Calibration Criteria'!$B$5),1,0))</f>
        <v>-</v>
      </c>
      <c r="AC54" s="742" t="str">
        <f>IF(N54="-", "-",IF(AND($N54&lt;='Calibration Criteria'!$B$6,$N54&gt;=-'Calibration Criteria'!$B$6,ABS(L54)&lt;&gt;H54),1,0))</f>
        <v>-</v>
      </c>
      <c r="AD54" s="721" t="str">
        <f t="shared" si="5"/>
        <v>-</v>
      </c>
      <c r="AF54" s="451" t="str">
        <f t="shared" si="9"/>
        <v>NA</v>
      </c>
    </row>
    <row r="55" spans="1:32" x14ac:dyDescent="0.25">
      <c r="A55" s="615" t="str">
        <f t="shared" si="1"/>
        <v>H</v>
      </c>
      <c r="B55" s="453">
        <f>'Input - Freeways'!$B48</f>
        <v>44</v>
      </c>
      <c r="C55" s="436">
        <f>'Input - Freeways'!$C48</f>
        <v>0</v>
      </c>
      <c r="E55" s="980">
        <f t="shared" si="7"/>
        <v>0</v>
      </c>
      <c r="F55" s="318">
        <f>'Freeway Calcs'!K50</f>
        <v>0</v>
      </c>
      <c r="G55" s="318">
        <f>'Freeway Calcs'!L50</f>
        <v>0</v>
      </c>
      <c r="H55" s="874">
        <f>'Input - Freeways'!F48</f>
        <v>0</v>
      </c>
      <c r="I55" s="875"/>
      <c r="J55" s="876" t="str">
        <f>IF('Freeway Calcs'!$C$3="DCM",'Freeway Calcs'!N50,'Freeway Calcs'!P50)</f>
        <v>--</v>
      </c>
      <c r="K55" s="876"/>
      <c r="L55" s="876" t="str">
        <f t="shared" si="2"/>
        <v>--</v>
      </c>
      <c r="M55" s="876"/>
      <c r="N55" s="877" t="str">
        <f t="shared" si="3"/>
        <v>-</v>
      </c>
      <c r="O55" s="877"/>
      <c r="Q55" s="315" t="str">
        <f>IF(J55&lt;&gt;0,IF('Freeway Calcs'!$C$3="DCM",'Freeway Calcs'!O50,'Freeway Calcs'!Q50),"-")</f>
        <v>--</v>
      </c>
      <c r="R55" s="315" t="str">
        <f>IF(J55&lt;&gt;0,IF('Freeway Calcs'!$C$3="DCM","",'Freeway Calcs'!R50),"-")</f>
        <v>--</v>
      </c>
      <c r="T55" s="101" t="str">
        <f t="shared" si="4"/>
        <v>-</v>
      </c>
      <c r="V55" s="721">
        <f>IF(H55="","-",IF(AND($J55&lt;&gt;0,$J55&lt;'Calibration Criteria'!$C$3),1,0))</f>
        <v>0</v>
      </c>
      <c r="W55" s="721">
        <f>IF(H55="","-",IF(AND($J55&gt;='Calibration Criteria'!$C$3,$J55&lt;'Calibration Criteria'!$C$4),1,0))</f>
        <v>0</v>
      </c>
      <c r="X55" s="721">
        <f>IF(H55="","-",IF(AND($J55&gt;='Calibration Criteria'!$C$4,$J55&lt;'Calibration Criteria'!$C$5),1,0))</f>
        <v>0</v>
      </c>
      <c r="Y55" s="721">
        <f>IF(H55="","-",IF(AND($J55&gt;='Calibration Criteria'!$C$6),1,0))</f>
        <v>1</v>
      </c>
      <c r="Z55" s="721" t="str">
        <f>IF($N55="-", "-", IF(AND($N55&lt;='Calibration Criteria'!$B$3,$N55&gt;=-'Calibration Criteria'!$B$3),1,0))</f>
        <v>-</v>
      </c>
      <c r="AA55" s="721" t="str">
        <f>IF($N55="-", "-",IF(AND($N55&lt;='Calibration Criteria'!$B$4,$N55&gt;=-'Calibration Criteria'!$B$4),1,0))</f>
        <v>-</v>
      </c>
      <c r="AB55" s="721" t="str">
        <f>IF($N55="-","-",IF(AND($N55&lt;='Calibration Criteria'!$B$5,$N55&gt;=-'Calibration Criteria'!$B$5),1,0))</f>
        <v>-</v>
      </c>
      <c r="AC55" s="742" t="str">
        <f>IF(N55="-", "-",IF(AND($N55&lt;='Calibration Criteria'!$B$6,$N55&gt;=-'Calibration Criteria'!$B$6,ABS(L55)&lt;&gt;H55),1,0))</f>
        <v>-</v>
      </c>
      <c r="AD55" s="721" t="str">
        <f t="shared" si="5"/>
        <v>-</v>
      </c>
      <c r="AF55" s="451" t="str">
        <f t="shared" si="9"/>
        <v>NA</v>
      </c>
    </row>
    <row r="56" spans="1:32" x14ac:dyDescent="0.25">
      <c r="A56" s="615" t="str">
        <f t="shared" si="1"/>
        <v>H</v>
      </c>
      <c r="B56" s="453">
        <f>'Input - Freeways'!$B49</f>
        <v>45</v>
      </c>
      <c r="C56" s="436">
        <f>'Input - Freeways'!$C49</f>
        <v>0</v>
      </c>
      <c r="E56" s="980">
        <f t="shared" si="7"/>
        <v>0</v>
      </c>
      <c r="F56" s="318">
        <f>'Freeway Calcs'!K51</f>
        <v>0</v>
      </c>
      <c r="G56" s="318">
        <f>'Freeway Calcs'!L51</f>
        <v>0</v>
      </c>
      <c r="H56" s="874">
        <f>'Input - Freeways'!F49</f>
        <v>0</v>
      </c>
      <c r="I56" s="875"/>
      <c r="J56" s="876" t="str">
        <f>IF('Freeway Calcs'!$C$3="DCM",'Freeway Calcs'!N51,'Freeway Calcs'!P51)</f>
        <v>--</v>
      </c>
      <c r="K56" s="876"/>
      <c r="L56" s="876" t="str">
        <f t="shared" si="2"/>
        <v>--</v>
      </c>
      <c r="M56" s="876"/>
      <c r="N56" s="877" t="str">
        <f t="shared" si="3"/>
        <v>-</v>
      </c>
      <c r="O56" s="877"/>
      <c r="Q56" s="315" t="str">
        <f>IF(J56&lt;&gt;0,IF('Freeway Calcs'!$C$3="DCM",'Freeway Calcs'!O51,'Freeway Calcs'!Q51),"-")</f>
        <v>--</v>
      </c>
      <c r="R56" s="315" t="str">
        <f>IF(J56&lt;&gt;0,IF('Freeway Calcs'!$C$3="DCM","",'Freeway Calcs'!R51),"-")</f>
        <v>--</v>
      </c>
      <c r="T56" s="101" t="str">
        <f t="shared" si="4"/>
        <v>-</v>
      </c>
      <c r="V56" s="721">
        <f>IF(H56="","-",IF(AND($J56&lt;&gt;0,$J56&lt;'Calibration Criteria'!$C$3),1,0))</f>
        <v>0</v>
      </c>
      <c r="W56" s="721">
        <f>IF(H56="","-",IF(AND($J56&gt;='Calibration Criteria'!$C$3,$J56&lt;'Calibration Criteria'!$C$4),1,0))</f>
        <v>0</v>
      </c>
      <c r="X56" s="721">
        <f>IF(H56="","-",IF(AND($J56&gt;='Calibration Criteria'!$C$4,$J56&lt;'Calibration Criteria'!$C$5),1,0))</f>
        <v>0</v>
      </c>
      <c r="Y56" s="721">
        <f>IF(H56="","-",IF(AND($J56&gt;='Calibration Criteria'!$C$6),1,0))</f>
        <v>1</v>
      </c>
      <c r="Z56" s="721" t="str">
        <f>IF($N56="-", "-", IF(AND($N56&lt;='Calibration Criteria'!$B$3,$N56&gt;=-'Calibration Criteria'!$B$3),1,0))</f>
        <v>-</v>
      </c>
      <c r="AA56" s="721" t="str">
        <f>IF($N56="-", "-",IF(AND($N56&lt;='Calibration Criteria'!$B$4,$N56&gt;=-'Calibration Criteria'!$B$4),1,0))</f>
        <v>-</v>
      </c>
      <c r="AB56" s="721" t="str">
        <f>IF($N56="-","-",IF(AND($N56&lt;='Calibration Criteria'!$B$5,$N56&gt;=-'Calibration Criteria'!$B$5),1,0))</f>
        <v>-</v>
      </c>
      <c r="AC56" s="742" t="str">
        <f>IF(N56="-", "-",IF(AND($N56&lt;='Calibration Criteria'!$B$6,$N56&gt;=-'Calibration Criteria'!$B$6,ABS(L56)&lt;&gt;H56),1,0))</f>
        <v>-</v>
      </c>
      <c r="AD56" s="721" t="str">
        <f t="shared" si="5"/>
        <v>-</v>
      </c>
      <c r="AF56" s="451" t="str">
        <f t="shared" si="9"/>
        <v>NA</v>
      </c>
    </row>
    <row r="57" spans="1:32" x14ac:dyDescent="0.25">
      <c r="A57" s="615" t="str">
        <f t="shared" si="1"/>
        <v>H</v>
      </c>
      <c r="B57" s="453">
        <f>'Input - Freeways'!$B50</f>
        <v>46</v>
      </c>
      <c r="C57" s="436">
        <f>'Input - Freeways'!$C50</f>
        <v>0</v>
      </c>
      <c r="E57" s="980">
        <f t="shared" si="7"/>
        <v>0</v>
      </c>
      <c r="F57" s="318">
        <f>'Freeway Calcs'!K52</f>
        <v>0</v>
      </c>
      <c r="G57" s="318">
        <f>'Freeway Calcs'!L52</f>
        <v>0</v>
      </c>
      <c r="H57" s="874">
        <f>'Input - Freeways'!F50</f>
        <v>0</v>
      </c>
      <c r="I57" s="875"/>
      <c r="J57" s="876" t="str">
        <f>IF('Freeway Calcs'!$C$3="DCM",'Freeway Calcs'!N52,'Freeway Calcs'!P52)</f>
        <v>--</v>
      </c>
      <c r="K57" s="876"/>
      <c r="L57" s="876" t="str">
        <f t="shared" si="2"/>
        <v>--</v>
      </c>
      <c r="M57" s="876"/>
      <c r="N57" s="877" t="str">
        <f t="shared" si="3"/>
        <v>-</v>
      </c>
      <c r="O57" s="877"/>
      <c r="Q57" s="315" t="str">
        <f>IF(J57&lt;&gt;0,IF('Freeway Calcs'!$C$3="DCM",'Freeway Calcs'!O52,'Freeway Calcs'!Q52),"-")</f>
        <v>--</v>
      </c>
      <c r="R57" s="315" t="str">
        <f>IF(J57&lt;&gt;0,IF('Freeway Calcs'!$C$3="DCM","",'Freeway Calcs'!R52),"-")</f>
        <v>--</v>
      </c>
      <c r="T57" s="101" t="str">
        <f t="shared" si="4"/>
        <v>-</v>
      </c>
      <c r="V57" s="721">
        <f>IF(H57="","-",IF(AND($J57&lt;&gt;0,$J57&lt;'Calibration Criteria'!$C$3),1,0))</f>
        <v>0</v>
      </c>
      <c r="W57" s="721">
        <f>IF(H57="","-",IF(AND($J57&gt;='Calibration Criteria'!$C$3,$J57&lt;'Calibration Criteria'!$C$4),1,0))</f>
        <v>0</v>
      </c>
      <c r="X57" s="721">
        <f>IF(H57="","-",IF(AND($J57&gt;='Calibration Criteria'!$C$4,$J57&lt;'Calibration Criteria'!$C$5),1,0))</f>
        <v>0</v>
      </c>
      <c r="Y57" s="721">
        <f>IF(H57="","-",IF(AND($J57&gt;='Calibration Criteria'!$C$6),1,0))</f>
        <v>1</v>
      </c>
      <c r="Z57" s="721" t="str">
        <f>IF($N57="-", "-", IF(AND($N57&lt;='Calibration Criteria'!$B$3,$N57&gt;=-'Calibration Criteria'!$B$3),1,0))</f>
        <v>-</v>
      </c>
      <c r="AA57" s="721" t="str">
        <f>IF($N57="-", "-",IF(AND($N57&lt;='Calibration Criteria'!$B$4,$N57&gt;=-'Calibration Criteria'!$B$4),1,0))</f>
        <v>-</v>
      </c>
      <c r="AB57" s="721" t="str">
        <f>IF($N57="-","-",IF(AND($N57&lt;='Calibration Criteria'!$B$5,$N57&gt;=-'Calibration Criteria'!$B$5),1,0))</f>
        <v>-</v>
      </c>
      <c r="AC57" s="742" t="str">
        <f>IF(N57="-", "-",IF(AND($N57&lt;='Calibration Criteria'!$B$6,$N57&gt;=-'Calibration Criteria'!$B$6,ABS(L57)&lt;&gt;H57),1,0))</f>
        <v>-</v>
      </c>
      <c r="AD57" s="721" t="str">
        <f t="shared" si="5"/>
        <v>-</v>
      </c>
      <c r="AF57" s="451" t="str">
        <f t="shared" si="9"/>
        <v>NA</v>
      </c>
    </row>
    <row r="58" spans="1:32" x14ac:dyDescent="0.25">
      <c r="A58" s="615" t="str">
        <f t="shared" si="1"/>
        <v>H</v>
      </c>
      <c r="B58" s="453">
        <f>'Input - Freeways'!$B51</f>
        <v>47</v>
      </c>
      <c r="C58" s="436">
        <f>'Input - Freeways'!$C51</f>
        <v>0</v>
      </c>
      <c r="E58" s="980">
        <f t="shared" si="7"/>
        <v>0</v>
      </c>
      <c r="F58" s="318">
        <f>'Freeway Calcs'!K53</f>
        <v>0</v>
      </c>
      <c r="G58" s="318">
        <f>'Freeway Calcs'!L53</f>
        <v>0</v>
      </c>
      <c r="H58" s="874">
        <f>'Input - Freeways'!F51</f>
        <v>0</v>
      </c>
      <c r="I58" s="875"/>
      <c r="J58" s="876" t="str">
        <f>IF('Freeway Calcs'!$C$3="DCM",'Freeway Calcs'!N53,'Freeway Calcs'!P53)</f>
        <v>--</v>
      </c>
      <c r="K58" s="876"/>
      <c r="L58" s="876" t="str">
        <f t="shared" si="2"/>
        <v>--</v>
      </c>
      <c r="M58" s="876"/>
      <c r="N58" s="877" t="str">
        <f t="shared" si="3"/>
        <v>-</v>
      </c>
      <c r="O58" s="877"/>
      <c r="Q58" s="315" t="str">
        <f>IF(J58&lt;&gt;0,IF('Freeway Calcs'!$C$3="DCM",'Freeway Calcs'!O53,'Freeway Calcs'!Q53),"-")</f>
        <v>--</v>
      </c>
      <c r="R58" s="315" t="str">
        <f>IF(J58&lt;&gt;0,IF('Freeway Calcs'!$C$3="DCM","",'Freeway Calcs'!R53),"-")</f>
        <v>--</v>
      </c>
      <c r="T58" s="101" t="str">
        <f t="shared" si="4"/>
        <v>-</v>
      </c>
      <c r="V58" s="721">
        <f>IF(H58="","-",IF(AND($J58&lt;&gt;0,$J58&lt;'Calibration Criteria'!$C$3),1,0))</f>
        <v>0</v>
      </c>
      <c r="W58" s="721">
        <f>IF(H58="","-",IF(AND($J58&gt;='Calibration Criteria'!$C$3,$J58&lt;'Calibration Criteria'!$C$4),1,0))</f>
        <v>0</v>
      </c>
      <c r="X58" s="721">
        <f>IF(H58="","-",IF(AND($J58&gt;='Calibration Criteria'!$C$4,$J58&lt;'Calibration Criteria'!$C$5),1,0))</f>
        <v>0</v>
      </c>
      <c r="Y58" s="721">
        <f>IF(H58="","-",IF(AND($J58&gt;='Calibration Criteria'!$C$6),1,0))</f>
        <v>1</v>
      </c>
      <c r="Z58" s="721" t="str">
        <f>IF($N58="-", "-", IF(AND($N58&lt;='Calibration Criteria'!$B$3,$N58&gt;=-'Calibration Criteria'!$B$3),1,0))</f>
        <v>-</v>
      </c>
      <c r="AA58" s="721" t="str">
        <f>IF($N58="-", "-",IF(AND($N58&lt;='Calibration Criteria'!$B$4,$N58&gt;=-'Calibration Criteria'!$B$4),1,0))</f>
        <v>-</v>
      </c>
      <c r="AB58" s="721" t="str">
        <f>IF($N58="-","-",IF(AND($N58&lt;='Calibration Criteria'!$B$5,$N58&gt;=-'Calibration Criteria'!$B$5),1,0))</f>
        <v>-</v>
      </c>
      <c r="AC58" s="742" t="str">
        <f>IF(N58="-", "-",IF(AND($N58&lt;='Calibration Criteria'!$B$6,$N58&gt;=-'Calibration Criteria'!$B$6,ABS(L58)&lt;&gt;H58),1,0))</f>
        <v>-</v>
      </c>
      <c r="AD58" s="721" t="str">
        <f t="shared" si="5"/>
        <v>-</v>
      </c>
      <c r="AF58" s="451" t="str">
        <f t="shared" si="9"/>
        <v>NA</v>
      </c>
    </row>
    <row r="59" spans="1:32" x14ac:dyDescent="0.25">
      <c r="A59" s="615" t="str">
        <f t="shared" si="1"/>
        <v>H</v>
      </c>
      <c r="B59" s="453">
        <f>'Input - Freeways'!$B52</f>
        <v>48</v>
      </c>
      <c r="C59" s="436">
        <f>'Input - Freeways'!$C52</f>
        <v>0</v>
      </c>
      <c r="E59" s="980">
        <f t="shared" si="7"/>
        <v>0</v>
      </c>
      <c r="F59" s="318">
        <f>'Freeway Calcs'!K54</f>
        <v>0</v>
      </c>
      <c r="G59" s="318">
        <f>'Freeway Calcs'!L54</f>
        <v>0</v>
      </c>
      <c r="H59" s="874">
        <f>'Input - Freeways'!F52</f>
        <v>0</v>
      </c>
      <c r="I59" s="875"/>
      <c r="J59" s="876" t="str">
        <f>IF('Freeway Calcs'!$C$3="DCM",'Freeway Calcs'!N54,'Freeway Calcs'!P54)</f>
        <v>--</v>
      </c>
      <c r="K59" s="876"/>
      <c r="L59" s="876" t="str">
        <f t="shared" si="2"/>
        <v>--</v>
      </c>
      <c r="M59" s="876"/>
      <c r="N59" s="877" t="str">
        <f t="shared" si="3"/>
        <v>-</v>
      </c>
      <c r="O59" s="877"/>
      <c r="Q59" s="315" t="str">
        <f>IF(J59&lt;&gt;0,IF('Freeway Calcs'!$C$3="DCM",'Freeway Calcs'!O54,'Freeway Calcs'!Q54),"-")</f>
        <v>--</v>
      </c>
      <c r="R59" s="315" t="str">
        <f>IF(J59&lt;&gt;0,IF('Freeway Calcs'!$C$3="DCM","",'Freeway Calcs'!R54),"-")</f>
        <v>--</v>
      </c>
      <c r="T59" s="101" t="str">
        <f t="shared" si="4"/>
        <v>-</v>
      </c>
      <c r="V59" s="721">
        <f>IF(H59="","-",IF(AND($J59&lt;&gt;0,$J59&lt;'Calibration Criteria'!$C$3),1,0))</f>
        <v>0</v>
      </c>
      <c r="W59" s="721">
        <f>IF(H59="","-",IF(AND($J59&gt;='Calibration Criteria'!$C$3,$J59&lt;'Calibration Criteria'!$C$4),1,0))</f>
        <v>0</v>
      </c>
      <c r="X59" s="721">
        <f>IF(H59="","-",IF(AND($J59&gt;='Calibration Criteria'!$C$4,$J59&lt;'Calibration Criteria'!$C$5),1,0))</f>
        <v>0</v>
      </c>
      <c r="Y59" s="721">
        <f>IF(H59="","-",IF(AND($J59&gt;='Calibration Criteria'!$C$6),1,0))</f>
        <v>1</v>
      </c>
      <c r="Z59" s="721" t="str">
        <f>IF($N59="-", "-", IF(AND($N59&lt;='Calibration Criteria'!$B$3,$N59&gt;=-'Calibration Criteria'!$B$3),1,0))</f>
        <v>-</v>
      </c>
      <c r="AA59" s="721" t="str">
        <f>IF($N59="-", "-",IF(AND($N59&lt;='Calibration Criteria'!$B$4,$N59&gt;=-'Calibration Criteria'!$B$4),1,0))</f>
        <v>-</v>
      </c>
      <c r="AB59" s="721" t="str">
        <f>IF($N59="-","-",IF(AND($N59&lt;='Calibration Criteria'!$B$5,$N59&gt;=-'Calibration Criteria'!$B$5),1,0))</f>
        <v>-</v>
      </c>
      <c r="AC59" s="742" t="str">
        <f>IF(N59="-", "-",IF(AND($N59&lt;='Calibration Criteria'!$B$6,$N59&gt;=-'Calibration Criteria'!$B$6,ABS(L59)&lt;&gt;H59),1,0))</f>
        <v>-</v>
      </c>
      <c r="AD59" s="721" t="str">
        <f t="shared" si="5"/>
        <v>-</v>
      </c>
      <c r="AF59" s="451" t="str">
        <f t="shared" si="9"/>
        <v>NA</v>
      </c>
    </row>
    <row r="60" spans="1:32" x14ac:dyDescent="0.25">
      <c r="A60" s="615" t="str">
        <f t="shared" si="1"/>
        <v>H</v>
      </c>
      <c r="B60" s="453">
        <f>'Input - Freeways'!$B53</f>
        <v>49</v>
      </c>
      <c r="C60" s="436">
        <f>'Input - Freeways'!$C53</f>
        <v>0</v>
      </c>
      <c r="E60" s="980">
        <f t="shared" si="7"/>
        <v>0</v>
      </c>
      <c r="F60" s="318">
        <f>'Freeway Calcs'!K55</f>
        <v>0</v>
      </c>
      <c r="G60" s="318">
        <f>'Freeway Calcs'!L55</f>
        <v>0</v>
      </c>
      <c r="H60" s="874">
        <f>'Input - Freeways'!F53</f>
        <v>0</v>
      </c>
      <c r="I60" s="875"/>
      <c r="J60" s="876" t="str">
        <f>IF('Freeway Calcs'!$C$3="DCM",'Freeway Calcs'!N55,'Freeway Calcs'!P55)</f>
        <v>--</v>
      </c>
      <c r="K60" s="876"/>
      <c r="L60" s="876" t="str">
        <f t="shared" si="2"/>
        <v>--</v>
      </c>
      <c r="M60" s="876"/>
      <c r="N60" s="877" t="str">
        <f t="shared" si="3"/>
        <v>-</v>
      </c>
      <c r="O60" s="877"/>
      <c r="Q60" s="315" t="str">
        <f>IF(J60&lt;&gt;0,IF('Freeway Calcs'!$C$3="DCM",'Freeway Calcs'!O55,'Freeway Calcs'!Q55),"-")</f>
        <v>--</v>
      </c>
      <c r="R60" s="315" t="str">
        <f>IF(J60&lt;&gt;0,IF('Freeway Calcs'!$C$3="DCM","",'Freeway Calcs'!R55),"-")</f>
        <v>--</v>
      </c>
      <c r="T60" s="101" t="str">
        <f t="shared" si="4"/>
        <v>-</v>
      </c>
      <c r="V60" s="721">
        <f>IF(H60="","-",IF(AND($J60&lt;&gt;0,$J60&lt;'Calibration Criteria'!$C$3),1,0))</f>
        <v>0</v>
      </c>
      <c r="W60" s="721">
        <f>IF(H60="","-",IF(AND($J60&gt;='Calibration Criteria'!$C$3,$J60&lt;'Calibration Criteria'!$C$4),1,0))</f>
        <v>0</v>
      </c>
      <c r="X60" s="721">
        <f>IF(H60="","-",IF(AND($J60&gt;='Calibration Criteria'!$C$4,$J60&lt;'Calibration Criteria'!$C$5),1,0))</f>
        <v>0</v>
      </c>
      <c r="Y60" s="721">
        <f>IF(H60="","-",IF(AND($J60&gt;='Calibration Criteria'!$C$6),1,0))</f>
        <v>1</v>
      </c>
      <c r="Z60" s="721" t="str">
        <f>IF($N60="-", "-", IF(AND($N60&lt;='Calibration Criteria'!$B$3,$N60&gt;=-'Calibration Criteria'!$B$3),1,0))</f>
        <v>-</v>
      </c>
      <c r="AA60" s="721" t="str">
        <f>IF($N60="-", "-",IF(AND($N60&lt;='Calibration Criteria'!$B$4,$N60&gt;=-'Calibration Criteria'!$B$4),1,0))</f>
        <v>-</v>
      </c>
      <c r="AB60" s="721" t="str">
        <f>IF($N60="-","-",IF(AND($N60&lt;='Calibration Criteria'!$B$5,$N60&gt;=-'Calibration Criteria'!$B$5),1,0))</f>
        <v>-</v>
      </c>
      <c r="AC60" s="742" t="str">
        <f>IF(N60="-", "-",IF(AND($N60&lt;='Calibration Criteria'!$B$6,$N60&gt;=-'Calibration Criteria'!$B$6,ABS(L60)&lt;&gt;H60),1,0))</f>
        <v>-</v>
      </c>
      <c r="AD60" s="721" t="str">
        <f t="shared" si="5"/>
        <v>-</v>
      </c>
      <c r="AF60" s="451" t="str">
        <f t="shared" si="9"/>
        <v>NA</v>
      </c>
    </row>
    <row r="61" spans="1:32" x14ac:dyDescent="0.25">
      <c r="A61" s="615" t="str">
        <f t="shared" si="1"/>
        <v>H</v>
      </c>
      <c r="B61" s="453">
        <f>'Input - Freeways'!$B54</f>
        <v>50</v>
      </c>
      <c r="C61" s="436">
        <f>'Input - Freeways'!$C54</f>
        <v>0</v>
      </c>
      <c r="E61" s="980">
        <f t="shared" si="7"/>
        <v>0</v>
      </c>
      <c r="F61" s="318">
        <f>'Freeway Calcs'!K56</f>
        <v>0</v>
      </c>
      <c r="G61" s="318">
        <f>'Freeway Calcs'!L56</f>
        <v>0</v>
      </c>
      <c r="H61" s="874">
        <f>'Input - Freeways'!F54</f>
        <v>0</v>
      </c>
      <c r="I61" s="875"/>
      <c r="J61" s="876" t="str">
        <f>IF('Freeway Calcs'!$C$3="DCM",'Freeway Calcs'!N56,'Freeway Calcs'!P56)</f>
        <v>--</v>
      </c>
      <c r="K61" s="876"/>
      <c r="L61" s="876" t="str">
        <f t="shared" si="2"/>
        <v>--</v>
      </c>
      <c r="M61" s="876"/>
      <c r="N61" s="877" t="str">
        <f t="shared" ref="N61" si="10">IFERROR(IF($H61&lt;&gt;0,L61/H61,"-"), "-")</f>
        <v>-</v>
      </c>
      <c r="O61" s="877"/>
      <c r="Q61" s="315" t="str">
        <f>IF(J61&lt;&gt;0,IF('Freeway Calcs'!$C$3="DCM",'Freeway Calcs'!O56,'Freeway Calcs'!Q56),"-")</f>
        <v>--</v>
      </c>
      <c r="R61" s="315" t="str">
        <f>IF(J61&lt;&gt;0,IF('Freeway Calcs'!$C$3="DCM","",'Freeway Calcs'!R56),"-")</f>
        <v>--</v>
      </c>
      <c r="T61" s="101" t="str">
        <f t="shared" si="4"/>
        <v>-</v>
      </c>
      <c r="V61" s="721">
        <f>IF(H61="","-",IF(AND($J61&lt;&gt;0,$J61&lt;'Calibration Criteria'!$C$3),1,0))</f>
        <v>0</v>
      </c>
      <c r="W61" s="721">
        <f>IF(H61="","-",IF(AND($J61&gt;='Calibration Criteria'!$C$3,$J61&lt;'Calibration Criteria'!$C$4),1,0))</f>
        <v>0</v>
      </c>
      <c r="X61" s="721">
        <f>IF(H61="","-",IF(AND($J61&gt;='Calibration Criteria'!$C$4,$J61&lt;'Calibration Criteria'!$C$5),1,0))</f>
        <v>0</v>
      </c>
      <c r="Y61" s="721">
        <f>IF(H61="","-",IF(AND($J61&gt;='Calibration Criteria'!$C$6),1,0))</f>
        <v>1</v>
      </c>
      <c r="Z61" s="721" t="str">
        <f>IF($N61="-", "-", IF(AND($N61&lt;='Calibration Criteria'!$B$3,$N61&gt;=-'Calibration Criteria'!$B$3),1,0))</f>
        <v>-</v>
      </c>
      <c r="AA61" s="721" t="str">
        <f>IF($N61="-", "-",IF(AND($N61&lt;='Calibration Criteria'!$B$4,$N61&gt;=-'Calibration Criteria'!$B$4),1,0))</f>
        <v>-</v>
      </c>
      <c r="AB61" s="721" t="str">
        <f>IF($N61="-","-",IF(AND($N61&lt;='Calibration Criteria'!$B$5,$N61&gt;=-'Calibration Criteria'!$B$5),1,0))</f>
        <v>-</v>
      </c>
      <c r="AC61" s="742" t="str">
        <f>IF(N61="-", "-",IF(AND($N61&lt;='Calibration Criteria'!$B$6,$N61&gt;=-'Calibration Criteria'!$B$6,ABS(L61)&lt;&gt;H61),1,0))</f>
        <v>-</v>
      </c>
      <c r="AD61" s="721" t="str">
        <f t="shared" si="5"/>
        <v>-</v>
      </c>
      <c r="AF61" s="451" t="str">
        <f t="shared" si="9"/>
        <v>NA</v>
      </c>
    </row>
    <row r="62" spans="1:32" x14ac:dyDescent="0.25">
      <c r="A62" s="615" t="str">
        <f t="shared" si="1"/>
        <v>H</v>
      </c>
      <c r="B62" s="453">
        <f>'Input - Freeways'!$B55</f>
        <v>51</v>
      </c>
      <c r="C62" s="436">
        <f>'Input - Freeways'!$C55</f>
        <v>0</v>
      </c>
      <c r="E62" s="980">
        <f t="shared" si="7"/>
        <v>0</v>
      </c>
      <c r="F62" s="318">
        <f>'Freeway Calcs'!K57</f>
        <v>0</v>
      </c>
      <c r="G62" s="318">
        <f>'Freeway Calcs'!L57</f>
        <v>0</v>
      </c>
      <c r="H62" s="874">
        <f>'Input - Freeways'!F55</f>
        <v>0</v>
      </c>
      <c r="I62" s="875"/>
      <c r="J62" s="876" t="str">
        <f>IF('Freeway Calcs'!$C$3="DCM",'Freeway Calcs'!N57,'Freeway Calcs'!P57)</f>
        <v>--</v>
      </c>
      <c r="K62" s="876"/>
      <c r="L62" s="876" t="str">
        <f t="shared" si="2"/>
        <v>--</v>
      </c>
      <c r="M62" s="876"/>
      <c r="N62" s="877" t="str">
        <f t="shared" ref="N62:N85" si="11">IFERROR(IF($H62&lt;&gt;0,L62/H62,"-"), "-")</f>
        <v>-</v>
      </c>
      <c r="O62" s="877"/>
      <c r="Q62" s="315" t="str">
        <f>IF(J62&lt;&gt;0,IF('Freeway Calcs'!$C$3="DCM",'Freeway Calcs'!O57,'Freeway Calcs'!Q57),"-")</f>
        <v>--</v>
      </c>
      <c r="R62" s="315" t="str">
        <f>IF(J62&lt;&gt;0,IF('Freeway Calcs'!$C$3="DCM","",'Freeway Calcs'!R57),"-")</f>
        <v>--</v>
      </c>
      <c r="S62" s="611"/>
      <c r="T62" s="101" t="str">
        <f t="shared" ref="T62:T85" si="12">IFERROR(IF($H62=0,"-",J62/H62),"-")</f>
        <v>-</v>
      </c>
      <c r="U62" s="611"/>
      <c r="V62" s="771">
        <f>IF(H62="","-",IF(AND($J62&lt;&gt;0,$J62&lt;'Calibration Criteria'!$C$3),1,0))</f>
        <v>0</v>
      </c>
      <c r="W62" s="771">
        <f>IF(H62="","-",IF(AND($J62&gt;='Calibration Criteria'!$C$3,$J62&lt;'Calibration Criteria'!$C$4),1,0))</f>
        <v>0</v>
      </c>
      <c r="X62" s="771">
        <f>IF(H62="","-",IF(AND($J62&gt;='Calibration Criteria'!$C$4,$J62&lt;'Calibration Criteria'!$C$5),1,0))</f>
        <v>0</v>
      </c>
      <c r="Y62" s="771">
        <f>IF(H62="","-",IF(AND($J62&gt;='Calibration Criteria'!$C$6),1,0))</f>
        <v>1</v>
      </c>
      <c r="Z62" s="771" t="str">
        <f>IF($N62="-", "-", IF(AND($N62&lt;='Calibration Criteria'!$B$3,$N62&gt;=-'Calibration Criteria'!$B$3),1,0))</f>
        <v>-</v>
      </c>
      <c r="AA62" s="771" t="str">
        <f>IF($N62="-", "-",IF(AND($N62&lt;='Calibration Criteria'!$B$4,$N62&gt;=-'Calibration Criteria'!$B$4),1,0))</f>
        <v>-</v>
      </c>
      <c r="AB62" s="771" t="str">
        <f>IF($N62="-","-",IF(AND($N62&lt;='Calibration Criteria'!$B$5,$N62&gt;=-'Calibration Criteria'!$B$5),1,0))</f>
        <v>-</v>
      </c>
      <c r="AC62" s="771" t="str">
        <f>IF(N62="-", "-",IF(AND($N62&lt;='Calibration Criteria'!$B$6,$N62&gt;=-'Calibration Criteria'!$B$6,ABS(L62)&lt;&gt;H62),1,0))</f>
        <v>-</v>
      </c>
      <c r="AD62" s="771" t="str">
        <f t="shared" ref="AD62:AD85" si="13">IF(AC62="-","-",SUMPRODUCT(V62:Y62,Z62:AC62))</f>
        <v>-</v>
      </c>
      <c r="AF62" s="770" t="str">
        <f t="shared" ref="AF62:AF85" si="14">IFERROR(SQRT((J62-H62)^2/((H62+J62)/2)),"NA")</f>
        <v>NA</v>
      </c>
    </row>
    <row r="63" spans="1:32" x14ac:dyDescent="0.25">
      <c r="A63" s="615" t="str">
        <f t="shared" si="1"/>
        <v>H</v>
      </c>
      <c r="B63" s="453">
        <f>'Input - Freeways'!$B56</f>
        <v>52</v>
      </c>
      <c r="C63" s="436">
        <f>'Input - Freeways'!$C56</f>
        <v>0</v>
      </c>
      <c r="E63" s="980">
        <f t="shared" si="7"/>
        <v>0</v>
      </c>
      <c r="F63" s="318">
        <f>'Freeway Calcs'!K58</f>
        <v>0</v>
      </c>
      <c r="G63" s="318">
        <f>'Freeway Calcs'!L58</f>
        <v>0</v>
      </c>
      <c r="H63" s="874">
        <f>'Input - Freeways'!F56</f>
        <v>0</v>
      </c>
      <c r="I63" s="875"/>
      <c r="J63" s="876" t="str">
        <f>IF('Freeway Calcs'!$C$3="DCM",'Freeway Calcs'!N58,'Freeway Calcs'!P58)</f>
        <v>--</v>
      </c>
      <c r="K63" s="876"/>
      <c r="L63" s="876" t="str">
        <f t="shared" si="2"/>
        <v>--</v>
      </c>
      <c r="M63" s="876"/>
      <c r="N63" s="877" t="str">
        <f t="shared" si="11"/>
        <v>-</v>
      </c>
      <c r="O63" s="877"/>
      <c r="Q63" s="315" t="str">
        <f>IF(J63&lt;&gt;0,IF('Freeway Calcs'!$C$3="DCM",'Freeway Calcs'!O58,'Freeway Calcs'!Q58),"-")</f>
        <v>--</v>
      </c>
      <c r="R63" s="315" t="str">
        <f>IF(J63&lt;&gt;0,IF('Freeway Calcs'!$C$3="DCM","",'Freeway Calcs'!R58),"-")</f>
        <v>--</v>
      </c>
      <c r="S63" s="611"/>
      <c r="T63" s="101" t="str">
        <f t="shared" si="12"/>
        <v>-</v>
      </c>
      <c r="U63" s="611"/>
      <c r="V63" s="771">
        <f>IF(H63="","-",IF(AND($J63&lt;&gt;0,$J63&lt;'Calibration Criteria'!$C$3),1,0))</f>
        <v>0</v>
      </c>
      <c r="W63" s="771">
        <f>IF(H63="","-",IF(AND($J63&gt;='Calibration Criteria'!$C$3,$J63&lt;'Calibration Criteria'!$C$4),1,0))</f>
        <v>0</v>
      </c>
      <c r="X63" s="771">
        <f>IF(H63="","-",IF(AND($J63&gt;='Calibration Criteria'!$C$4,$J63&lt;'Calibration Criteria'!$C$5),1,0))</f>
        <v>0</v>
      </c>
      <c r="Y63" s="771">
        <f>IF(H63="","-",IF(AND($J63&gt;='Calibration Criteria'!$C$6),1,0))</f>
        <v>1</v>
      </c>
      <c r="Z63" s="771" t="str">
        <f>IF($N63="-", "-", IF(AND($N63&lt;='Calibration Criteria'!$B$3,$N63&gt;=-'Calibration Criteria'!$B$3),1,0))</f>
        <v>-</v>
      </c>
      <c r="AA63" s="771" t="str">
        <f>IF($N63="-", "-",IF(AND($N63&lt;='Calibration Criteria'!$B$4,$N63&gt;=-'Calibration Criteria'!$B$4),1,0))</f>
        <v>-</v>
      </c>
      <c r="AB63" s="771" t="str">
        <f>IF($N63="-","-",IF(AND($N63&lt;='Calibration Criteria'!$B$5,$N63&gt;=-'Calibration Criteria'!$B$5),1,0))</f>
        <v>-</v>
      </c>
      <c r="AC63" s="771" t="str">
        <f>IF(N63="-", "-",IF(AND($N63&lt;='Calibration Criteria'!$B$6,$N63&gt;=-'Calibration Criteria'!$B$6,ABS(L63)&lt;&gt;H63),1,0))</f>
        <v>-</v>
      </c>
      <c r="AD63" s="771" t="str">
        <f t="shared" si="13"/>
        <v>-</v>
      </c>
      <c r="AF63" s="770" t="str">
        <f t="shared" si="14"/>
        <v>NA</v>
      </c>
    </row>
    <row r="64" spans="1:32" x14ac:dyDescent="0.25">
      <c r="A64" s="615" t="str">
        <f t="shared" si="1"/>
        <v>H</v>
      </c>
      <c r="B64" s="453">
        <f>'Input - Freeways'!$B57</f>
        <v>53</v>
      </c>
      <c r="C64" s="436">
        <f>'Input - Freeways'!$C57</f>
        <v>0</v>
      </c>
      <c r="E64" s="980">
        <f t="shared" si="7"/>
        <v>0</v>
      </c>
      <c r="F64" s="318">
        <f>'Freeway Calcs'!K59</f>
        <v>0</v>
      </c>
      <c r="G64" s="318">
        <f>'Freeway Calcs'!L59</f>
        <v>0</v>
      </c>
      <c r="H64" s="874">
        <f>'Input - Freeways'!F57</f>
        <v>0</v>
      </c>
      <c r="I64" s="875"/>
      <c r="J64" s="876" t="str">
        <f>IF('Freeway Calcs'!$C$3="DCM",'Freeway Calcs'!N59,'Freeway Calcs'!P59)</f>
        <v>--</v>
      </c>
      <c r="K64" s="876"/>
      <c r="L64" s="876" t="str">
        <f t="shared" si="2"/>
        <v>--</v>
      </c>
      <c r="M64" s="876"/>
      <c r="N64" s="877" t="str">
        <f t="shared" si="11"/>
        <v>-</v>
      </c>
      <c r="O64" s="877"/>
      <c r="Q64" s="315" t="str">
        <f>IF(J64&lt;&gt;0,IF('Freeway Calcs'!$C$3="DCM",'Freeway Calcs'!O59,'Freeway Calcs'!Q59),"-")</f>
        <v>--</v>
      </c>
      <c r="R64" s="315" t="str">
        <f>IF(J64&lt;&gt;0,IF('Freeway Calcs'!$C$3="DCM","",'Freeway Calcs'!R59),"-")</f>
        <v>--</v>
      </c>
      <c r="S64" s="611"/>
      <c r="T64" s="101" t="str">
        <f t="shared" si="12"/>
        <v>-</v>
      </c>
      <c r="U64" s="611"/>
      <c r="V64" s="771">
        <f>IF(H64="","-",IF(AND($J64&lt;&gt;0,$J64&lt;'Calibration Criteria'!$C$3),1,0))</f>
        <v>0</v>
      </c>
      <c r="W64" s="771">
        <f>IF(H64="","-",IF(AND($J64&gt;='Calibration Criteria'!$C$3,$J64&lt;'Calibration Criteria'!$C$4),1,0))</f>
        <v>0</v>
      </c>
      <c r="X64" s="771">
        <f>IF(H64="","-",IF(AND($J64&gt;='Calibration Criteria'!$C$4,$J64&lt;'Calibration Criteria'!$C$5),1,0))</f>
        <v>0</v>
      </c>
      <c r="Y64" s="771">
        <f>IF(H64="","-",IF(AND($J64&gt;='Calibration Criteria'!$C$6),1,0))</f>
        <v>1</v>
      </c>
      <c r="Z64" s="771" t="str">
        <f>IF($N64="-", "-", IF(AND($N64&lt;='Calibration Criteria'!$B$3,$N64&gt;=-'Calibration Criteria'!$B$3),1,0))</f>
        <v>-</v>
      </c>
      <c r="AA64" s="771" t="str">
        <f>IF($N64="-", "-",IF(AND($N64&lt;='Calibration Criteria'!$B$4,$N64&gt;=-'Calibration Criteria'!$B$4),1,0))</f>
        <v>-</v>
      </c>
      <c r="AB64" s="771" t="str">
        <f>IF($N64="-","-",IF(AND($N64&lt;='Calibration Criteria'!$B$5,$N64&gt;=-'Calibration Criteria'!$B$5),1,0))</f>
        <v>-</v>
      </c>
      <c r="AC64" s="771" t="str">
        <f>IF(N64="-", "-",IF(AND($N64&lt;='Calibration Criteria'!$B$6,$N64&gt;=-'Calibration Criteria'!$B$6,ABS(L64)&lt;&gt;H64),1,0))</f>
        <v>-</v>
      </c>
      <c r="AD64" s="771" t="str">
        <f t="shared" si="13"/>
        <v>-</v>
      </c>
      <c r="AF64" s="770" t="str">
        <f t="shared" si="14"/>
        <v>NA</v>
      </c>
    </row>
    <row r="65" spans="1:32" x14ac:dyDescent="0.25">
      <c r="A65" s="615" t="str">
        <f t="shared" si="1"/>
        <v>H</v>
      </c>
      <c r="B65" s="453">
        <f>'Input - Freeways'!$B58</f>
        <v>54</v>
      </c>
      <c r="C65" s="436">
        <f>'Input - Freeways'!$C58</f>
        <v>0</v>
      </c>
      <c r="E65" s="980">
        <f t="shared" si="7"/>
        <v>0</v>
      </c>
      <c r="F65" s="318">
        <f>'Freeway Calcs'!K60</f>
        <v>0</v>
      </c>
      <c r="G65" s="318">
        <f>'Freeway Calcs'!L60</f>
        <v>0</v>
      </c>
      <c r="H65" s="874">
        <f>'Input - Freeways'!F58</f>
        <v>0</v>
      </c>
      <c r="I65" s="875"/>
      <c r="J65" s="876" t="str">
        <f>IF('Freeway Calcs'!$C$3="DCM",'Freeway Calcs'!N60,'Freeway Calcs'!P60)</f>
        <v>--</v>
      </c>
      <c r="K65" s="876"/>
      <c r="L65" s="876" t="str">
        <f t="shared" si="2"/>
        <v>--</v>
      </c>
      <c r="M65" s="876"/>
      <c r="N65" s="877" t="str">
        <f t="shared" si="11"/>
        <v>-</v>
      </c>
      <c r="O65" s="877"/>
      <c r="Q65" s="315" t="str">
        <f>IF(J65&lt;&gt;0,IF('Freeway Calcs'!$C$3="DCM",'Freeway Calcs'!O60,'Freeway Calcs'!Q60),"-")</f>
        <v>--</v>
      </c>
      <c r="R65" s="315" t="str">
        <f>IF(J65&lt;&gt;0,IF('Freeway Calcs'!$C$3="DCM","",'Freeway Calcs'!R60),"-")</f>
        <v>--</v>
      </c>
      <c r="S65" s="611"/>
      <c r="T65" s="101" t="str">
        <f t="shared" si="12"/>
        <v>-</v>
      </c>
      <c r="U65" s="611"/>
      <c r="V65" s="771">
        <f>IF(H65="","-",IF(AND($J65&lt;&gt;0,$J65&lt;'Calibration Criteria'!$C$3),1,0))</f>
        <v>0</v>
      </c>
      <c r="W65" s="771">
        <f>IF(H65="","-",IF(AND($J65&gt;='Calibration Criteria'!$C$3,$J65&lt;'Calibration Criteria'!$C$4),1,0))</f>
        <v>0</v>
      </c>
      <c r="X65" s="771">
        <f>IF(H65="","-",IF(AND($J65&gt;='Calibration Criteria'!$C$4,$J65&lt;'Calibration Criteria'!$C$5),1,0))</f>
        <v>0</v>
      </c>
      <c r="Y65" s="771">
        <f>IF(H65="","-",IF(AND($J65&gt;='Calibration Criteria'!$C$6),1,0))</f>
        <v>1</v>
      </c>
      <c r="Z65" s="771" t="str">
        <f>IF($N65="-", "-", IF(AND($N65&lt;='Calibration Criteria'!$B$3,$N65&gt;=-'Calibration Criteria'!$B$3),1,0))</f>
        <v>-</v>
      </c>
      <c r="AA65" s="771" t="str">
        <f>IF($N65="-", "-",IF(AND($N65&lt;='Calibration Criteria'!$B$4,$N65&gt;=-'Calibration Criteria'!$B$4),1,0))</f>
        <v>-</v>
      </c>
      <c r="AB65" s="771" t="str">
        <f>IF($N65="-","-",IF(AND($N65&lt;='Calibration Criteria'!$B$5,$N65&gt;=-'Calibration Criteria'!$B$5),1,0))</f>
        <v>-</v>
      </c>
      <c r="AC65" s="771" t="str">
        <f>IF(N65="-", "-",IF(AND($N65&lt;='Calibration Criteria'!$B$6,$N65&gt;=-'Calibration Criteria'!$B$6,ABS(L65)&lt;&gt;H65),1,0))</f>
        <v>-</v>
      </c>
      <c r="AD65" s="771" t="str">
        <f t="shared" si="13"/>
        <v>-</v>
      </c>
      <c r="AF65" s="770" t="str">
        <f t="shared" si="14"/>
        <v>NA</v>
      </c>
    </row>
    <row r="66" spans="1:32" x14ac:dyDescent="0.25">
      <c r="A66" s="615" t="str">
        <f t="shared" si="1"/>
        <v>H</v>
      </c>
      <c r="B66" s="453">
        <f>'Input - Freeways'!$B59</f>
        <v>55</v>
      </c>
      <c r="C66" s="436">
        <f>'Input - Freeways'!$C59</f>
        <v>0</v>
      </c>
      <c r="E66" s="980">
        <f t="shared" si="7"/>
        <v>0</v>
      </c>
      <c r="F66" s="318">
        <f>'Freeway Calcs'!K61</f>
        <v>0</v>
      </c>
      <c r="G66" s="318">
        <f>'Freeway Calcs'!L61</f>
        <v>0</v>
      </c>
      <c r="H66" s="874">
        <f>'Input - Freeways'!F59</f>
        <v>0</v>
      </c>
      <c r="I66" s="875"/>
      <c r="J66" s="876" t="str">
        <f>IF('Freeway Calcs'!$C$3="DCM",'Freeway Calcs'!N61,'Freeway Calcs'!P61)</f>
        <v>--</v>
      </c>
      <c r="K66" s="876"/>
      <c r="L66" s="876" t="str">
        <f t="shared" si="2"/>
        <v>--</v>
      </c>
      <c r="M66" s="876"/>
      <c r="N66" s="877" t="str">
        <f t="shared" si="11"/>
        <v>-</v>
      </c>
      <c r="O66" s="877"/>
      <c r="Q66" s="315" t="str">
        <f>IF(J66&lt;&gt;0,IF('Freeway Calcs'!$C$3="DCM",'Freeway Calcs'!O61,'Freeway Calcs'!Q61),"-")</f>
        <v>--</v>
      </c>
      <c r="R66" s="315" t="str">
        <f>IF(J66&lt;&gt;0,IF('Freeway Calcs'!$C$3="DCM","",'Freeway Calcs'!R61),"-")</f>
        <v>--</v>
      </c>
      <c r="S66" s="611"/>
      <c r="T66" s="101" t="str">
        <f t="shared" si="12"/>
        <v>-</v>
      </c>
      <c r="U66" s="611"/>
      <c r="V66" s="771">
        <f>IF(H66="","-",IF(AND($J66&lt;&gt;0,$J66&lt;'Calibration Criteria'!$C$3),1,0))</f>
        <v>0</v>
      </c>
      <c r="W66" s="771">
        <f>IF(H66="","-",IF(AND($J66&gt;='Calibration Criteria'!$C$3,$J66&lt;'Calibration Criteria'!$C$4),1,0))</f>
        <v>0</v>
      </c>
      <c r="X66" s="771">
        <f>IF(H66="","-",IF(AND($J66&gt;='Calibration Criteria'!$C$4,$J66&lt;'Calibration Criteria'!$C$5),1,0))</f>
        <v>0</v>
      </c>
      <c r="Y66" s="771">
        <f>IF(H66="","-",IF(AND($J66&gt;='Calibration Criteria'!$C$6),1,0))</f>
        <v>1</v>
      </c>
      <c r="Z66" s="771" t="str">
        <f>IF($N66="-", "-", IF(AND($N66&lt;='Calibration Criteria'!$B$3,$N66&gt;=-'Calibration Criteria'!$B$3),1,0))</f>
        <v>-</v>
      </c>
      <c r="AA66" s="771" t="str">
        <f>IF($N66="-", "-",IF(AND($N66&lt;='Calibration Criteria'!$B$4,$N66&gt;=-'Calibration Criteria'!$B$4),1,0))</f>
        <v>-</v>
      </c>
      <c r="AB66" s="771" t="str">
        <f>IF($N66="-","-",IF(AND($N66&lt;='Calibration Criteria'!$B$5,$N66&gt;=-'Calibration Criteria'!$B$5),1,0))</f>
        <v>-</v>
      </c>
      <c r="AC66" s="771" t="str">
        <f>IF(N66="-", "-",IF(AND($N66&lt;='Calibration Criteria'!$B$6,$N66&gt;=-'Calibration Criteria'!$B$6,ABS(L66)&lt;&gt;H66),1,0))</f>
        <v>-</v>
      </c>
      <c r="AD66" s="771" t="str">
        <f t="shared" si="13"/>
        <v>-</v>
      </c>
      <c r="AF66" s="770" t="str">
        <f t="shared" si="14"/>
        <v>NA</v>
      </c>
    </row>
    <row r="67" spans="1:32" x14ac:dyDescent="0.25">
      <c r="A67" s="615" t="str">
        <f t="shared" si="1"/>
        <v>H</v>
      </c>
      <c r="B67" s="453">
        <f>'Input - Freeways'!$B60</f>
        <v>56</v>
      </c>
      <c r="C67" s="436">
        <f>'Input - Freeways'!$C60</f>
        <v>0</v>
      </c>
      <c r="E67" s="980">
        <f t="shared" si="7"/>
        <v>0</v>
      </c>
      <c r="F67" s="318">
        <f>'Freeway Calcs'!K62</f>
        <v>0</v>
      </c>
      <c r="G67" s="318">
        <f>'Freeway Calcs'!L62</f>
        <v>0</v>
      </c>
      <c r="H67" s="874">
        <f>'Input - Freeways'!F60</f>
        <v>0</v>
      </c>
      <c r="I67" s="875"/>
      <c r="J67" s="876" t="str">
        <f>IF('Freeway Calcs'!$C$3="DCM",'Freeway Calcs'!N62,'Freeway Calcs'!P62)</f>
        <v>--</v>
      </c>
      <c r="K67" s="876"/>
      <c r="L67" s="876" t="str">
        <f t="shared" si="2"/>
        <v>--</v>
      </c>
      <c r="M67" s="876"/>
      <c r="N67" s="877" t="str">
        <f t="shared" si="11"/>
        <v>-</v>
      </c>
      <c r="O67" s="877"/>
      <c r="Q67" s="315" t="str">
        <f>IF(J67&lt;&gt;0,IF('Freeway Calcs'!$C$3="DCM",'Freeway Calcs'!O62,'Freeway Calcs'!Q62),"-")</f>
        <v>--</v>
      </c>
      <c r="R67" s="315" t="str">
        <f>IF(J67&lt;&gt;0,IF('Freeway Calcs'!$C$3="DCM","",'Freeway Calcs'!R62),"-")</f>
        <v>--</v>
      </c>
      <c r="S67" s="611"/>
      <c r="T67" s="101" t="str">
        <f t="shared" si="12"/>
        <v>-</v>
      </c>
      <c r="U67" s="611"/>
      <c r="V67" s="771">
        <f>IF(H67="","-",IF(AND($J67&lt;&gt;0,$J67&lt;'Calibration Criteria'!$C$3),1,0))</f>
        <v>0</v>
      </c>
      <c r="W67" s="771">
        <f>IF(H67="","-",IF(AND($J67&gt;='Calibration Criteria'!$C$3,$J67&lt;'Calibration Criteria'!$C$4),1,0))</f>
        <v>0</v>
      </c>
      <c r="X67" s="771">
        <f>IF(H67="","-",IF(AND($J67&gt;='Calibration Criteria'!$C$4,$J67&lt;'Calibration Criteria'!$C$5),1,0))</f>
        <v>0</v>
      </c>
      <c r="Y67" s="771">
        <f>IF(H67="","-",IF(AND($J67&gt;='Calibration Criteria'!$C$6),1,0))</f>
        <v>1</v>
      </c>
      <c r="Z67" s="771" t="str">
        <f>IF($N67="-", "-", IF(AND($N67&lt;='Calibration Criteria'!$B$3,$N67&gt;=-'Calibration Criteria'!$B$3),1,0))</f>
        <v>-</v>
      </c>
      <c r="AA67" s="771" t="str">
        <f>IF($N67="-", "-",IF(AND($N67&lt;='Calibration Criteria'!$B$4,$N67&gt;=-'Calibration Criteria'!$B$4),1,0))</f>
        <v>-</v>
      </c>
      <c r="AB67" s="771" t="str">
        <f>IF($N67="-","-",IF(AND($N67&lt;='Calibration Criteria'!$B$5,$N67&gt;=-'Calibration Criteria'!$B$5),1,0))</f>
        <v>-</v>
      </c>
      <c r="AC67" s="771" t="str">
        <f>IF(N67="-", "-",IF(AND($N67&lt;='Calibration Criteria'!$B$6,$N67&gt;=-'Calibration Criteria'!$B$6,ABS(L67)&lt;&gt;H67),1,0))</f>
        <v>-</v>
      </c>
      <c r="AD67" s="771" t="str">
        <f t="shared" si="13"/>
        <v>-</v>
      </c>
      <c r="AF67" s="770" t="str">
        <f t="shared" si="14"/>
        <v>NA</v>
      </c>
    </row>
    <row r="68" spans="1:32" x14ac:dyDescent="0.25">
      <c r="A68" s="615" t="str">
        <f t="shared" si="1"/>
        <v>H</v>
      </c>
      <c r="B68" s="453">
        <f>'Input - Freeways'!$B61</f>
        <v>57</v>
      </c>
      <c r="C68" s="436">
        <f>'Input - Freeways'!$C61</f>
        <v>0</v>
      </c>
      <c r="E68" s="980">
        <f t="shared" si="7"/>
        <v>0</v>
      </c>
      <c r="F68" s="318">
        <f>'Freeway Calcs'!K63</f>
        <v>0</v>
      </c>
      <c r="G68" s="318">
        <f>'Freeway Calcs'!L63</f>
        <v>0</v>
      </c>
      <c r="H68" s="874">
        <f>'Input - Freeways'!F61</f>
        <v>0</v>
      </c>
      <c r="I68" s="875"/>
      <c r="J68" s="876" t="str">
        <f>IF('Freeway Calcs'!$C$3="DCM",'Freeway Calcs'!N63,'Freeway Calcs'!P63)</f>
        <v>--</v>
      </c>
      <c r="K68" s="876"/>
      <c r="L68" s="876" t="str">
        <f t="shared" si="2"/>
        <v>--</v>
      </c>
      <c r="M68" s="876"/>
      <c r="N68" s="877" t="str">
        <f t="shared" si="11"/>
        <v>-</v>
      </c>
      <c r="O68" s="877"/>
      <c r="Q68" s="315" t="str">
        <f>IF(J68&lt;&gt;0,IF('Freeway Calcs'!$C$3="DCM",'Freeway Calcs'!O63,'Freeway Calcs'!Q63),"-")</f>
        <v>--</v>
      </c>
      <c r="R68" s="315" t="str">
        <f>IF(J68&lt;&gt;0,IF('Freeway Calcs'!$C$3="DCM","",'Freeway Calcs'!R63),"-")</f>
        <v>--</v>
      </c>
      <c r="S68" s="611"/>
      <c r="T68" s="101" t="str">
        <f t="shared" si="12"/>
        <v>-</v>
      </c>
      <c r="U68" s="611"/>
      <c r="V68" s="771">
        <f>IF(H68="","-",IF(AND($J68&lt;&gt;0,$J68&lt;'Calibration Criteria'!$C$3),1,0))</f>
        <v>0</v>
      </c>
      <c r="W68" s="771">
        <f>IF(H68="","-",IF(AND($J68&gt;='Calibration Criteria'!$C$3,$J68&lt;'Calibration Criteria'!$C$4),1,0))</f>
        <v>0</v>
      </c>
      <c r="X68" s="771">
        <f>IF(H68="","-",IF(AND($J68&gt;='Calibration Criteria'!$C$4,$J68&lt;'Calibration Criteria'!$C$5),1,0))</f>
        <v>0</v>
      </c>
      <c r="Y68" s="771">
        <f>IF(H68="","-",IF(AND($J68&gt;='Calibration Criteria'!$C$6),1,0))</f>
        <v>1</v>
      </c>
      <c r="Z68" s="771" t="str">
        <f>IF($N68="-", "-", IF(AND($N68&lt;='Calibration Criteria'!$B$3,$N68&gt;=-'Calibration Criteria'!$B$3),1,0))</f>
        <v>-</v>
      </c>
      <c r="AA68" s="771" t="str">
        <f>IF($N68="-", "-",IF(AND($N68&lt;='Calibration Criteria'!$B$4,$N68&gt;=-'Calibration Criteria'!$B$4),1,0))</f>
        <v>-</v>
      </c>
      <c r="AB68" s="771" t="str">
        <f>IF($N68="-","-",IF(AND($N68&lt;='Calibration Criteria'!$B$5,$N68&gt;=-'Calibration Criteria'!$B$5),1,0))</f>
        <v>-</v>
      </c>
      <c r="AC68" s="771" t="str">
        <f>IF(N68="-", "-",IF(AND($N68&lt;='Calibration Criteria'!$B$6,$N68&gt;=-'Calibration Criteria'!$B$6,ABS(L68)&lt;&gt;H68),1,0))</f>
        <v>-</v>
      </c>
      <c r="AD68" s="771" t="str">
        <f t="shared" si="13"/>
        <v>-</v>
      </c>
      <c r="AF68" s="770" t="str">
        <f t="shared" si="14"/>
        <v>NA</v>
      </c>
    </row>
    <row r="69" spans="1:32" x14ac:dyDescent="0.25">
      <c r="A69" s="615" t="str">
        <f t="shared" si="1"/>
        <v>H</v>
      </c>
      <c r="B69" s="453">
        <f>'Input - Freeways'!$B62</f>
        <v>58</v>
      </c>
      <c r="C69" s="436">
        <f>'Input - Freeways'!$C62</f>
        <v>0</v>
      </c>
      <c r="E69" s="980">
        <f t="shared" si="7"/>
        <v>0</v>
      </c>
      <c r="F69" s="318">
        <f>'Freeway Calcs'!K64</f>
        <v>0</v>
      </c>
      <c r="G69" s="318">
        <f>'Freeway Calcs'!L64</f>
        <v>0</v>
      </c>
      <c r="H69" s="874">
        <f>'Input - Freeways'!F62</f>
        <v>0</v>
      </c>
      <c r="I69" s="875"/>
      <c r="J69" s="876" t="str">
        <f>IF('Freeway Calcs'!$C$3="DCM",'Freeway Calcs'!N64,'Freeway Calcs'!P64)</f>
        <v>--</v>
      </c>
      <c r="K69" s="876"/>
      <c r="L69" s="876" t="str">
        <f t="shared" si="2"/>
        <v>--</v>
      </c>
      <c r="M69" s="876"/>
      <c r="N69" s="877" t="str">
        <f t="shared" si="11"/>
        <v>-</v>
      </c>
      <c r="O69" s="877"/>
      <c r="Q69" s="315" t="str">
        <f>IF(J69&lt;&gt;0,IF('Freeway Calcs'!$C$3="DCM",'Freeway Calcs'!O64,'Freeway Calcs'!Q64),"-")</f>
        <v>--</v>
      </c>
      <c r="R69" s="315" t="str">
        <f>IF(J69&lt;&gt;0,IF('Freeway Calcs'!$C$3="DCM","",'Freeway Calcs'!R64),"-")</f>
        <v>--</v>
      </c>
      <c r="S69" s="611"/>
      <c r="T69" s="101" t="str">
        <f t="shared" si="12"/>
        <v>-</v>
      </c>
      <c r="U69" s="611"/>
      <c r="V69" s="771">
        <f>IF(H69="","-",IF(AND($J69&lt;&gt;0,$J69&lt;'Calibration Criteria'!$C$3),1,0))</f>
        <v>0</v>
      </c>
      <c r="W69" s="771">
        <f>IF(H69="","-",IF(AND($J69&gt;='Calibration Criteria'!$C$3,$J69&lt;'Calibration Criteria'!$C$4),1,0))</f>
        <v>0</v>
      </c>
      <c r="X69" s="771">
        <f>IF(H69="","-",IF(AND($J69&gt;='Calibration Criteria'!$C$4,$J69&lt;'Calibration Criteria'!$C$5),1,0))</f>
        <v>0</v>
      </c>
      <c r="Y69" s="771">
        <f>IF(H69="","-",IF(AND($J69&gt;='Calibration Criteria'!$C$6),1,0))</f>
        <v>1</v>
      </c>
      <c r="Z69" s="771" t="str">
        <f>IF($N69="-", "-", IF(AND($N69&lt;='Calibration Criteria'!$B$3,$N69&gt;=-'Calibration Criteria'!$B$3),1,0))</f>
        <v>-</v>
      </c>
      <c r="AA69" s="771" t="str">
        <f>IF($N69="-", "-",IF(AND($N69&lt;='Calibration Criteria'!$B$4,$N69&gt;=-'Calibration Criteria'!$B$4),1,0))</f>
        <v>-</v>
      </c>
      <c r="AB69" s="771" t="str">
        <f>IF($N69="-","-",IF(AND($N69&lt;='Calibration Criteria'!$B$5,$N69&gt;=-'Calibration Criteria'!$B$5),1,0))</f>
        <v>-</v>
      </c>
      <c r="AC69" s="771" t="str">
        <f>IF(N69="-", "-",IF(AND($N69&lt;='Calibration Criteria'!$B$6,$N69&gt;=-'Calibration Criteria'!$B$6,ABS(L69)&lt;&gt;H69),1,0))</f>
        <v>-</v>
      </c>
      <c r="AD69" s="771" t="str">
        <f t="shared" si="13"/>
        <v>-</v>
      </c>
      <c r="AF69" s="770" t="str">
        <f t="shared" si="14"/>
        <v>NA</v>
      </c>
    </row>
    <row r="70" spans="1:32" x14ac:dyDescent="0.25">
      <c r="A70" s="615" t="str">
        <f t="shared" si="1"/>
        <v>H</v>
      </c>
      <c r="B70" s="453">
        <f>'Input - Freeways'!$B63</f>
        <v>59</v>
      </c>
      <c r="C70" s="436">
        <f>'Input - Freeways'!$C63</f>
        <v>0</v>
      </c>
      <c r="E70" s="980">
        <f t="shared" si="7"/>
        <v>0</v>
      </c>
      <c r="F70" s="318">
        <f>'Freeway Calcs'!K65</f>
        <v>0</v>
      </c>
      <c r="G70" s="318">
        <f>'Freeway Calcs'!L65</f>
        <v>0</v>
      </c>
      <c r="H70" s="874">
        <f>'Input - Freeways'!F63</f>
        <v>0</v>
      </c>
      <c r="I70" s="875"/>
      <c r="J70" s="876" t="str">
        <f>IF('Freeway Calcs'!$C$3="DCM",'Freeway Calcs'!N65,'Freeway Calcs'!P65)</f>
        <v>--</v>
      </c>
      <c r="K70" s="876"/>
      <c r="L70" s="876" t="str">
        <f t="shared" si="2"/>
        <v>--</v>
      </c>
      <c r="M70" s="876"/>
      <c r="N70" s="877" t="str">
        <f t="shared" si="11"/>
        <v>-</v>
      </c>
      <c r="O70" s="877"/>
      <c r="Q70" s="315" t="str">
        <f>IF(J70&lt;&gt;0,IF('Freeway Calcs'!$C$3="DCM",'Freeway Calcs'!O65,'Freeway Calcs'!Q65),"-")</f>
        <v>--</v>
      </c>
      <c r="R70" s="315" t="str">
        <f>IF(J70&lt;&gt;0,IF('Freeway Calcs'!$C$3="DCM","",'Freeway Calcs'!R65),"-")</f>
        <v>--</v>
      </c>
      <c r="S70" s="611"/>
      <c r="T70" s="101" t="str">
        <f t="shared" si="12"/>
        <v>-</v>
      </c>
      <c r="U70" s="611"/>
      <c r="V70" s="771">
        <f>IF(H70="","-",IF(AND($J70&lt;&gt;0,$J70&lt;'Calibration Criteria'!$C$3),1,0))</f>
        <v>0</v>
      </c>
      <c r="W70" s="771">
        <f>IF(H70="","-",IF(AND($J70&gt;='Calibration Criteria'!$C$3,$J70&lt;'Calibration Criteria'!$C$4),1,0))</f>
        <v>0</v>
      </c>
      <c r="X70" s="771">
        <f>IF(H70="","-",IF(AND($J70&gt;='Calibration Criteria'!$C$4,$J70&lt;'Calibration Criteria'!$C$5),1,0))</f>
        <v>0</v>
      </c>
      <c r="Y70" s="771">
        <f>IF(H70="","-",IF(AND($J70&gt;='Calibration Criteria'!$C$6),1,0))</f>
        <v>1</v>
      </c>
      <c r="Z70" s="771" t="str">
        <f>IF($N70="-", "-", IF(AND($N70&lt;='Calibration Criteria'!$B$3,$N70&gt;=-'Calibration Criteria'!$B$3),1,0))</f>
        <v>-</v>
      </c>
      <c r="AA70" s="771" t="str">
        <f>IF($N70="-", "-",IF(AND($N70&lt;='Calibration Criteria'!$B$4,$N70&gt;=-'Calibration Criteria'!$B$4),1,0))</f>
        <v>-</v>
      </c>
      <c r="AB70" s="771" t="str">
        <f>IF($N70="-","-",IF(AND($N70&lt;='Calibration Criteria'!$B$5,$N70&gt;=-'Calibration Criteria'!$B$5),1,0))</f>
        <v>-</v>
      </c>
      <c r="AC70" s="771" t="str">
        <f>IF(N70="-", "-",IF(AND($N70&lt;='Calibration Criteria'!$B$6,$N70&gt;=-'Calibration Criteria'!$B$6,ABS(L70)&lt;&gt;H70),1,0))</f>
        <v>-</v>
      </c>
      <c r="AD70" s="771" t="str">
        <f t="shared" si="13"/>
        <v>-</v>
      </c>
      <c r="AF70" s="770" t="str">
        <f t="shared" si="14"/>
        <v>NA</v>
      </c>
    </row>
    <row r="71" spans="1:32" x14ac:dyDescent="0.25">
      <c r="A71" s="615" t="str">
        <f t="shared" si="1"/>
        <v>H</v>
      </c>
      <c r="B71" s="453">
        <f>'Input - Freeways'!$B64</f>
        <v>60</v>
      </c>
      <c r="C71" s="436">
        <f>'Input - Freeways'!$C64</f>
        <v>0</v>
      </c>
      <c r="E71" s="980">
        <f t="shared" si="7"/>
        <v>0</v>
      </c>
      <c r="F71" s="318">
        <f>'Freeway Calcs'!K66</f>
        <v>0</v>
      </c>
      <c r="G71" s="318">
        <f>'Freeway Calcs'!L66</f>
        <v>0</v>
      </c>
      <c r="H71" s="874">
        <f>'Input - Freeways'!F64</f>
        <v>0</v>
      </c>
      <c r="I71" s="875"/>
      <c r="J71" s="876" t="str">
        <f>IF('Freeway Calcs'!$C$3="DCM",'Freeway Calcs'!N66,'Freeway Calcs'!P66)</f>
        <v>--</v>
      </c>
      <c r="K71" s="876"/>
      <c r="L71" s="876" t="str">
        <f t="shared" si="2"/>
        <v>--</v>
      </c>
      <c r="M71" s="876"/>
      <c r="N71" s="877" t="str">
        <f t="shared" si="11"/>
        <v>-</v>
      </c>
      <c r="O71" s="877"/>
      <c r="Q71" s="315" t="str">
        <f>IF(J71&lt;&gt;0,IF('Freeway Calcs'!$C$3="DCM",'Freeway Calcs'!O66,'Freeway Calcs'!Q66),"-")</f>
        <v>--</v>
      </c>
      <c r="R71" s="315" t="str">
        <f>IF(J71&lt;&gt;0,IF('Freeway Calcs'!$C$3="DCM","",'Freeway Calcs'!R66),"-")</f>
        <v>--</v>
      </c>
      <c r="S71" s="611"/>
      <c r="T71" s="101" t="str">
        <f t="shared" si="12"/>
        <v>-</v>
      </c>
      <c r="U71" s="611"/>
      <c r="V71" s="771">
        <f>IF(H71="","-",IF(AND($J71&lt;&gt;0,$J71&lt;'Calibration Criteria'!$C$3),1,0))</f>
        <v>0</v>
      </c>
      <c r="W71" s="771">
        <f>IF(H71="","-",IF(AND($J71&gt;='Calibration Criteria'!$C$3,$J71&lt;'Calibration Criteria'!$C$4),1,0))</f>
        <v>0</v>
      </c>
      <c r="X71" s="771">
        <f>IF(H71="","-",IF(AND($J71&gt;='Calibration Criteria'!$C$4,$J71&lt;'Calibration Criteria'!$C$5),1,0))</f>
        <v>0</v>
      </c>
      <c r="Y71" s="771">
        <f>IF(H71="","-",IF(AND($J71&gt;='Calibration Criteria'!$C$6),1,0))</f>
        <v>1</v>
      </c>
      <c r="Z71" s="771" t="str">
        <f>IF($N71="-", "-", IF(AND($N71&lt;='Calibration Criteria'!$B$3,$N71&gt;=-'Calibration Criteria'!$B$3),1,0))</f>
        <v>-</v>
      </c>
      <c r="AA71" s="771" t="str">
        <f>IF($N71="-", "-",IF(AND($N71&lt;='Calibration Criteria'!$B$4,$N71&gt;=-'Calibration Criteria'!$B$4),1,0))</f>
        <v>-</v>
      </c>
      <c r="AB71" s="771" t="str">
        <f>IF($N71="-","-",IF(AND($N71&lt;='Calibration Criteria'!$B$5,$N71&gt;=-'Calibration Criteria'!$B$5),1,0))</f>
        <v>-</v>
      </c>
      <c r="AC71" s="771" t="str">
        <f>IF(N71="-", "-",IF(AND($N71&lt;='Calibration Criteria'!$B$6,$N71&gt;=-'Calibration Criteria'!$B$6,ABS(L71)&lt;&gt;H71),1,0))</f>
        <v>-</v>
      </c>
      <c r="AD71" s="771" t="str">
        <f t="shared" si="13"/>
        <v>-</v>
      </c>
      <c r="AF71" s="770" t="str">
        <f t="shared" si="14"/>
        <v>NA</v>
      </c>
    </row>
    <row r="72" spans="1:32" x14ac:dyDescent="0.25">
      <c r="A72" s="615" t="str">
        <f t="shared" si="1"/>
        <v>H</v>
      </c>
      <c r="B72" s="453">
        <f>'Input - Freeways'!$B65</f>
        <v>61</v>
      </c>
      <c r="C72" s="436">
        <f>'Input - Freeways'!$C65</f>
        <v>0</v>
      </c>
      <c r="E72" s="980">
        <f t="shared" si="7"/>
        <v>0</v>
      </c>
      <c r="F72" s="318">
        <f>'Freeway Calcs'!K67</f>
        <v>0</v>
      </c>
      <c r="G72" s="318">
        <f>'Freeway Calcs'!L67</f>
        <v>0</v>
      </c>
      <c r="H72" s="874">
        <f>'Input - Freeways'!F65</f>
        <v>0</v>
      </c>
      <c r="I72" s="875"/>
      <c r="J72" s="876" t="str">
        <f>IF('Freeway Calcs'!$C$3="DCM",'Freeway Calcs'!N67,'Freeway Calcs'!P67)</f>
        <v>--</v>
      </c>
      <c r="K72" s="876"/>
      <c r="L72" s="876" t="str">
        <f t="shared" si="2"/>
        <v>--</v>
      </c>
      <c r="M72" s="876"/>
      <c r="N72" s="877" t="str">
        <f t="shared" si="11"/>
        <v>-</v>
      </c>
      <c r="O72" s="877"/>
      <c r="Q72" s="315" t="str">
        <f>IF(J72&lt;&gt;0,IF('Freeway Calcs'!$C$3="DCM",'Freeway Calcs'!O67,'Freeway Calcs'!Q67),"-")</f>
        <v>--</v>
      </c>
      <c r="R72" s="315" t="str">
        <f>IF(J72&lt;&gt;0,IF('Freeway Calcs'!$C$3="DCM","",'Freeway Calcs'!R67),"-")</f>
        <v>--</v>
      </c>
      <c r="S72" s="611"/>
      <c r="T72" s="101" t="str">
        <f t="shared" si="12"/>
        <v>-</v>
      </c>
      <c r="U72" s="611"/>
      <c r="V72" s="771">
        <f>IF(H72="","-",IF(AND($J72&lt;&gt;0,$J72&lt;'Calibration Criteria'!$C$3),1,0))</f>
        <v>0</v>
      </c>
      <c r="W72" s="771">
        <f>IF(H72="","-",IF(AND($J72&gt;='Calibration Criteria'!$C$3,$J72&lt;'Calibration Criteria'!$C$4),1,0))</f>
        <v>0</v>
      </c>
      <c r="X72" s="771">
        <f>IF(H72="","-",IF(AND($J72&gt;='Calibration Criteria'!$C$4,$J72&lt;'Calibration Criteria'!$C$5),1,0))</f>
        <v>0</v>
      </c>
      <c r="Y72" s="771">
        <f>IF(H72="","-",IF(AND($J72&gt;='Calibration Criteria'!$C$6),1,0))</f>
        <v>1</v>
      </c>
      <c r="Z72" s="771" t="str">
        <f>IF($N72="-", "-", IF(AND($N72&lt;='Calibration Criteria'!$B$3,$N72&gt;=-'Calibration Criteria'!$B$3),1,0))</f>
        <v>-</v>
      </c>
      <c r="AA72" s="771" t="str">
        <f>IF($N72="-", "-",IF(AND($N72&lt;='Calibration Criteria'!$B$4,$N72&gt;=-'Calibration Criteria'!$B$4),1,0))</f>
        <v>-</v>
      </c>
      <c r="AB72" s="771" t="str">
        <f>IF($N72="-","-",IF(AND($N72&lt;='Calibration Criteria'!$B$5,$N72&gt;=-'Calibration Criteria'!$B$5),1,0))</f>
        <v>-</v>
      </c>
      <c r="AC72" s="771" t="str">
        <f>IF(N72="-", "-",IF(AND($N72&lt;='Calibration Criteria'!$B$6,$N72&gt;=-'Calibration Criteria'!$B$6,ABS(L72)&lt;&gt;H72),1,0))</f>
        <v>-</v>
      </c>
      <c r="AD72" s="771" t="str">
        <f t="shared" si="13"/>
        <v>-</v>
      </c>
      <c r="AF72" s="770" t="str">
        <f t="shared" si="14"/>
        <v>NA</v>
      </c>
    </row>
    <row r="73" spans="1:32" x14ac:dyDescent="0.25">
      <c r="A73" s="615" t="str">
        <f t="shared" si="1"/>
        <v>H</v>
      </c>
      <c r="B73" s="453">
        <f>'Input - Freeways'!$B66</f>
        <v>62</v>
      </c>
      <c r="C73" s="436">
        <f>'Input - Freeways'!$C66</f>
        <v>0</v>
      </c>
      <c r="E73" s="980">
        <f t="shared" si="7"/>
        <v>0</v>
      </c>
      <c r="F73" s="318">
        <f>'Freeway Calcs'!K68</f>
        <v>0</v>
      </c>
      <c r="G73" s="318">
        <f>'Freeway Calcs'!L68</f>
        <v>0</v>
      </c>
      <c r="H73" s="874">
        <f>'Input - Freeways'!F66</f>
        <v>0</v>
      </c>
      <c r="I73" s="875"/>
      <c r="J73" s="876" t="str">
        <f>IF('Freeway Calcs'!$C$3="DCM",'Freeway Calcs'!N68,'Freeway Calcs'!P68)</f>
        <v>--</v>
      </c>
      <c r="K73" s="876"/>
      <c r="L73" s="876" t="str">
        <f t="shared" si="2"/>
        <v>--</v>
      </c>
      <c r="M73" s="876"/>
      <c r="N73" s="877" t="str">
        <f t="shared" si="11"/>
        <v>-</v>
      </c>
      <c r="O73" s="877"/>
      <c r="Q73" s="315" t="str">
        <f>IF(J73&lt;&gt;0,IF('Freeway Calcs'!$C$3="DCM",'Freeway Calcs'!O68,'Freeway Calcs'!Q68),"-")</f>
        <v>--</v>
      </c>
      <c r="R73" s="315" t="str">
        <f>IF(J73&lt;&gt;0,IF('Freeway Calcs'!$C$3="DCM","",'Freeway Calcs'!R68),"-")</f>
        <v>--</v>
      </c>
      <c r="S73" s="611"/>
      <c r="T73" s="101" t="str">
        <f t="shared" si="12"/>
        <v>-</v>
      </c>
      <c r="U73" s="611"/>
      <c r="V73" s="771">
        <f>IF(H73="","-",IF(AND($J73&lt;&gt;0,$J73&lt;'Calibration Criteria'!$C$3),1,0))</f>
        <v>0</v>
      </c>
      <c r="W73" s="771">
        <f>IF(H73="","-",IF(AND($J73&gt;='Calibration Criteria'!$C$3,$J73&lt;'Calibration Criteria'!$C$4),1,0))</f>
        <v>0</v>
      </c>
      <c r="X73" s="771">
        <f>IF(H73="","-",IF(AND($J73&gt;='Calibration Criteria'!$C$4,$J73&lt;'Calibration Criteria'!$C$5),1,0))</f>
        <v>0</v>
      </c>
      <c r="Y73" s="771">
        <f>IF(H73="","-",IF(AND($J73&gt;='Calibration Criteria'!$C$6),1,0))</f>
        <v>1</v>
      </c>
      <c r="Z73" s="771" t="str">
        <f>IF($N73="-", "-", IF(AND($N73&lt;='Calibration Criteria'!$B$3,$N73&gt;=-'Calibration Criteria'!$B$3),1,0))</f>
        <v>-</v>
      </c>
      <c r="AA73" s="771" t="str">
        <f>IF($N73="-", "-",IF(AND($N73&lt;='Calibration Criteria'!$B$4,$N73&gt;=-'Calibration Criteria'!$B$4),1,0))</f>
        <v>-</v>
      </c>
      <c r="AB73" s="771" t="str">
        <f>IF($N73="-","-",IF(AND($N73&lt;='Calibration Criteria'!$B$5,$N73&gt;=-'Calibration Criteria'!$B$5),1,0))</f>
        <v>-</v>
      </c>
      <c r="AC73" s="771" t="str">
        <f>IF(N73="-", "-",IF(AND($N73&lt;='Calibration Criteria'!$B$6,$N73&gt;=-'Calibration Criteria'!$B$6,ABS(L73)&lt;&gt;H73),1,0))</f>
        <v>-</v>
      </c>
      <c r="AD73" s="771" t="str">
        <f t="shared" si="13"/>
        <v>-</v>
      </c>
      <c r="AF73" s="770" t="str">
        <f t="shared" si="14"/>
        <v>NA</v>
      </c>
    </row>
    <row r="74" spans="1:32" x14ac:dyDescent="0.25">
      <c r="A74" s="615" t="str">
        <f t="shared" si="1"/>
        <v>H</v>
      </c>
      <c r="B74" s="453">
        <f>'Input - Freeways'!$B67</f>
        <v>63</v>
      </c>
      <c r="C74" s="436">
        <f>'Input - Freeways'!$C67</f>
        <v>0</v>
      </c>
      <c r="E74" s="980">
        <f t="shared" si="7"/>
        <v>0</v>
      </c>
      <c r="F74" s="318">
        <f>'Freeway Calcs'!K69</f>
        <v>0</v>
      </c>
      <c r="G74" s="318">
        <f>'Freeway Calcs'!L69</f>
        <v>0</v>
      </c>
      <c r="H74" s="874">
        <f>'Input - Freeways'!F67</f>
        <v>0</v>
      </c>
      <c r="I74" s="875"/>
      <c r="J74" s="876" t="str">
        <f>IF('Freeway Calcs'!$C$3="DCM",'Freeway Calcs'!N69,'Freeway Calcs'!P69)</f>
        <v>--</v>
      </c>
      <c r="K74" s="876"/>
      <c r="L74" s="876" t="str">
        <f t="shared" si="2"/>
        <v>--</v>
      </c>
      <c r="M74" s="876"/>
      <c r="N74" s="877" t="str">
        <f t="shared" si="11"/>
        <v>-</v>
      </c>
      <c r="O74" s="877"/>
      <c r="Q74" s="315" t="str">
        <f>IF(J74&lt;&gt;0,IF('Freeway Calcs'!$C$3="DCM",'Freeway Calcs'!O69,'Freeway Calcs'!Q69),"-")</f>
        <v>--</v>
      </c>
      <c r="R74" s="315" t="str">
        <f>IF(J74&lt;&gt;0,IF('Freeway Calcs'!$C$3="DCM","",'Freeway Calcs'!R69),"-")</f>
        <v>--</v>
      </c>
      <c r="S74" s="611"/>
      <c r="T74" s="101" t="str">
        <f t="shared" si="12"/>
        <v>-</v>
      </c>
      <c r="U74" s="611"/>
      <c r="V74" s="771">
        <f>IF(H74="","-",IF(AND($J74&lt;&gt;0,$J74&lt;'Calibration Criteria'!$C$3),1,0))</f>
        <v>0</v>
      </c>
      <c r="W74" s="771">
        <f>IF(H74="","-",IF(AND($J74&gt;='Calibration Criteria'!$C$3,$J74&lt;'Calibration Criteria'!$C$4),1,0))</f>
        <v>0</v>
      </c>
      <c r="X74" s="771">
        <f>IF(H74="","-",IF(AND($J74&gt;='Calibration Criteria'!$C$4,$J74&lt;'Calibration Criteria'!$C$5),1,0))</f>
        <v>0</v>
      </c>
      <c r="Y74" s="771">
        <f>IF(H74="","-",IF(AND($J74&gt;='Calibration Criteria'!$C$6),1,0))</f>
        <v>1</v>
      </c>
      <c r="Z74" s="771" t="str">
        <f>IF($N74="-", "-", IF(AND($N74&lt;='Calibration Criteria'!$B$3,$N74&gt;=-'Calibration Criteria'!$B$3),1,0))</f>
        <v>-</v>
      </c>
      <c r="AA74" s="771" t="str">
        <f>IF($N74="-", "-",IF(AND($N74&lt;='Calibration Criteria'!$B$4,$N74&gt;=-'Calibration Criteria'!$B$4),1,0))</f>
        <v>-</v>
      </c>
      <c r="AB74" s="771" t="str">
        <f>IF($N74="-","-",IF(AND($N74&lt;='Calibration Criteria'!$B$5,$N74&gt;=-'Calibration Criteria'!$B$5),1,0))</f>
        <v>-</v>
      </c>
      <c r="AC74" s="771" t="str">
        <f>IF(N74="-", "-",IF(AND($N74&lt;='Calibration Criteria'!$B$6,$N74&gt;=-'Calibration Criteria'!$B$6,ABS(L74)&lt;&gt;H74),1,0))</f>
        <v>-</v>
      </c>
      <c r="AD74" s="771" t="str">
        <f t="shared" si="13"/>
        <v>-</v>
      </c>
      <c r="AF74" s="770" t="str">
        <f t="shared" si="14"/>
        <v>NA</v>
      </c>
    </row>
    <row r="75" spans="1:32" x14ac:dyDescent="0.25">
      <c r="A75" s="615" t="str">
        <f t="shared" si="1"/>
        <v>H</v>
      </c>
      <c r="B75" s="453">
        <f>'Input - Freeways'!$B68</f>
        <v>64</v>
      </c>
      <c r="C75" s="436">
        <f>'Input - Freeways'!$C68</f>
        <v>0</v>
      </c>
      <c r="E75" s="980">
        <f t="shared" si="7"/>
        <v>0</v>
      </c>
      <c r="F75" s="318">
        <f>'Freeway Calcs'!K70</f>
        <v>0</v>
      </c>
      <c r="G75" s="318">
        <f>'Freeway Calcs'!L70</f>
        <v>0</v>
      </c>
      <c r="H75" s="874">
        <f>'Input - Freeways'!F68</f>
        <v>0</v>
      </c>
      <c r="I75" s="875"/>
      <c r="J75" s="876" t="str">
        <f>IF('Freeway Calcs'!$C$3="DCM",'Freeway Calcs'!N70,'Freeway Calcs'!P70)</f>
        <v>--</v>
      </c>
      <c r="K75" s="876"/>
      <c r="L75" s="876" t="str">
        <f t="shared" si="2"/>
        <v>--</v>
      </c>
      <c r="M75" s="876"/>
      <c r="N75" s="877" t="str">
        <f t="shared" si="11"/>
        <v>-</v>
      </c>
      <c r="O75" s="877"/>
      <c r="Q75" s="315" t="str">
        <f>IF(J75&lt;&gt;0,IF('Freeway Calcs'!$C$3="DCM",'Freeway Calcs'!O70,'Freeway Calcs'!Q70),"-")</f>
        <v>--</v>
      </c>
      <c r="R75" s="315" t="str">
        <f>IF(J75&lt;&gt;0,IF('Freeway Calcs'!$C$3="DCM","",'Freeway Calcs'!R70),"-")</f>
        <v>--</v>
      </c>
      <c r="S75" s="611"/>
      <c r="T75" s="101" t="str">
        <f t="shared" si="12"/>
        <v>-</v>
      </c>
      <c r="U75" s="611"/>
      <c r="V75" s="771">
        <f>IF(H75="","-",IF(AND($J75&lt;&gt;0,$J75&lt;'Calibration Criteria'!$C$3),1,0))</f>
        <v>0</v>
      </c>
      <c r="W75" s="771">
        <f>IF(H75="","-",IF(AND($J75&gt;='Calibration Criteria'!$C$3,$J75&lt;'Calibration Criteria'!$C$4),1,0))</f>
        <v>0</v>
      </c>
      <c r="X75" s="771">
        <f>IF(H75="","-",IF(AND($J75&gt;='Calibration Criteria'!$C$4,$J75&lt;'Calibration Criteria'!$C$5),1,0))</f>
        <v>0</v>
      </c>
      <c r="Y75" s="771">
        <f>IF(H75="","-",IF(AND($J75&gt;='Calibration Criteria'!$C$6),1,0))</f>
        <v>1</v>
      </c>
      <c r="Z75" s="771" t="str">
        <f>IF($N75="-", "-", IF(AND($N75&lt;='Calibration Criteria'!$B$3,$N75&gt;=-'Calibration Criteria'!$B$3),1,0))</f>
        <v>-</v>
      </c>
      <c r="AA75" s="771" t="str">
        <f>IF($N75="-", "-",IF(AND($N75&lt;='Calibration Criteria'!$B$4,$N75&gt;=-'Calibration Criteria'!$B$4),1,0))</f>
        <v>-</v>
      </c>
      <c r="AB75" s="771" t="str">
        <f>IF($N75="-","-",IF(AND($N75&lt;='Calibration Criteria'!$B$5,$N75&gt;=-'Calibration Criteria'!$B$5),1,0))</f>
        <v>-</v>
      </c>
      <c r="AC75" s="771" t="str">
        <f>IF(N75="-", "-",IF(AND($N75&lt;='Calibration Criteria'!$B$6,$N75&gt;=-'Calibration Criteria'!$B$6,ABS(L75)&lt;&gt;H75),1,0))</f>
        <v>-</v>
      </c>
      <c r="AD75" s="771" t="str">
        <f t="shared" si="13"/>
        <v>-</v>
      </c>
      <c r="AF75" s="770" t="str">
        <f t="shared" si="14"/>
        <v>NA</v>
      </c>
    </row>
    <row r="76" spans="1:32" x14ac:dyDescent="0.25">
      <c r="A76" s="615" t="str">
        <f t="shared" si="1"/>
        <v>H</v>
      </c>
      <c r="B76" s="453">
        <f>'Input - Freeways'!$B69</f>
        <v>65</v>
      </c>
      <c r="C76" s="436">
        <f>'Input - Freeways'!$C69</f>
        <v>0</v>
      </c>
      <c r="E76" s="980">
        <f t="shared" si="7"/>
        <v>0</v>
      </c>
      <c r="F76" s="318">
        <f>'Freeway Calcs'!K71</f>
        <v>0</v>
      </c>
      <c r="G76" s="318">
        <f>'Freeway Calcs'!L71</f>
        <v>0</v>
      </c>
      <c r="H76" s="874">
        <f>'Input - Freeways'!F69</f>
        <v>0</v>
      </c>
      <c r="I76" s="875"/>
      <c r="J76" s="876" t="str">
        <f>IF('Freeway Calcs'!$C$3="DCM",'Freeway Calcs'!N71,'Freeway Calcs'!P71)</f>
        <v>--</v>
      </c>
      <c r="K76" s="876"/>
      <c r="L76" s="876" t="str">
        <f t="shared" si="2"/>
        <v>--</v>
      </c>
      <c r="M76" s="876"/>
      <c r="N76" s="877" t="str">
        <f t="shared" si="11"/>
        <v>-</v>
      </c>
      <c r="O76" s="877"/>
      <c r="Q76" s="315" t="str">
        <f>IF(J76&lt;&gt;0,IF('Freeway Calcs'!$C$3="DCM",'Freeway Calcs'!O71,'Freeway Calcs'!Q71),"-")</f>
        <v>--</v>
      </c>
      <c r="R76" s="315" t="str">
        <f>IF(J76&lt;&gt;0,IF('Freeway Calcs'!$C$3="DCM","",'Freeway Calcs'!R71),"-")</f>
        <v>--</v>
      </c>
      <c r="S76" s="611"/>
      <c r="T76" s="101" t="str">
        <f t="shared" si="12"/>
        <v>-</v>
      </c>
      <c r="U76" s="611"/>
      <c r="V76" s="771">
        <f>IF(H76="","-",IF(AND($J76&lt;&gt;0,$J76&lt;'Calibration Criteria'!$C$3),1,0))</f>
        <v>0</v>
      </c>
      <c r="W76" s="771">
        <f>IF(H76="","-",IF(AND($J76&gt;='Calibration Criteria'!$C$3,$J76&lt;'Calibration Criteria'!$C$4),1,0))</f>
        <v>0</v>
      </c>
      <c r="X76" s="771">
        <f>IF(H76="","-",IF(AND($J76&gt;='Calibration Criteria'!$C$4,$J76&lt;'Calibration Criteria'!$C$5),1,0))</f>
        <v>0</v>
      </c>
      <c r="Y76" s="771">
        <f>IF(H76="","-",IF(AND($J76&gt;='Calibration Criteria'!$C$6),1,0))</f>
        <v>1</v>
      </c>
      <c r="Z76" s="771" t="str">
        <f>IF($N76="-", "-", IF(AND($N76&lt;='Calibration Criteria'!$B$3,$N76&gt;=-'Calibration Criteria'!$B$3),1,0))</f>
        <v>-</v>
      </c>
      <c r="AA76" s="771" t="str">
        <f>IF($N76="-", "-",IF(AND($N76&lt;='Calibration Criteria'!$B$4,$N76&gt;=-'Calibration Criteria'!$B$4),1,0))</f>
        <v>-</v>
      </c>
      <c r="AB76" s="771" t="str">
        <f>IF($N76="-","-",IF(AND($N76&lt;='Calibration Criteria'!$B$5,$N76&gt;=-'Calibration Criteria'!$B$5),1,0))</f>
        <v>-</v>
      </c>
      <c r="AC76" s="771" t="str">
        <f>IF(N76="-", "-",IF(AND($N76&lt;='Calibration Criteria'!$B$6,$N76&gt;=-'Calibration Criteria'!$B$6,ABS(L76)&lt;&gt;H76),1,0))</f>
        <v>-</v>
      </c>
      <c r="AD76" s="771" t="str">
        <f t="shared" si="13"/>
        <v>-</v>
      </c>
      <c r="AF76" s="770" t="str">
        <f t="shared" si="14"/>
        <v>NA</v>
      </c>
    </row>
    <row r="77" spans="1:32" x14ac:dyDescent="0.25">
      <c r="A77" s="615" t="str">
        <f t="shared" ref="A77:A85" si="15">IF(C77=0, "H","")</f>
        <v>H</v>
      </c>
      <c r="B77" s="453">
        <f>'Input - Freeways'!$B70</f>
        <v>66</v>
      </c>
      <c r="C77" s="436">
        <f>'Input - Freeways'!$C70</f>
        <v>0</v>
      </c>
      <c r="E77" s="980">
        <f t="shared" si="7"/>
        <v>0</v>
      </c>
      <c r="F77" s="318">
        <f>'Freeway Calcs'!K72</f>
        <v>0</v>
      </c>
      <c r="G77" s="318">
        <f>'Freeway Calcs'!L72</f>
        <v>0</v>
      </c>
      <c r="H77" s="874">
        <f>'Input - Freeways'!F70</f>
        <v>0</v>
      </c>
      <c r="I77" s="875"/>
      <c r="J77" s="876" t="str">
        <f>IF('Freeway Calcs'!$C$3="DCM",'Freeway Calcs'!N72,'Freeway Calcs'!P72)</f>
        <v>--</v>
      </c>
      <c r="K77" s="876"/>
      <c r="L77" s="876" t="str">
        <f t="shared" ref="L77:L85" si="16">IFERROR(IF(H77="", "", J77-H77),"--")</f>
        <v>--</v>
      </c>
      <c r="M77" s="876"/>
      <c r="N77" s="877" t="str">
        <f t="shared" si="11"/>
        <v>-</v>
      </c>
      <c r="O77" s="877"/>
      <c r="Q77" s="315" t="str">
        <f>IF(J77&lt;&gt;0,IF('Freeway Calcs'!$C$3="DCM",'Freeway Calcs'!O72,'Freeway Calcs'!Q72),"-")</f>
        <v>--</v>
      </c>
      <c r="R77" s="315" t="str">
        <f>IF(J77&lt;&gt;0,IF('Freeway Calcs'!$C$3="DCM","",'Freeway Calcs'!R72),"-")</f>
        <v>--</v>
      </c>
      <c r="S77" s="611"/>
      <c r="T77" s="101" t="str">
        <f t="shared" si="12"/>
        <v>-</v>
      </c>
      <c r="U77" s="611"/>
      <c r="V77" s="771">
        <f>IF(H77="","-",IF(AND($J77&lt;&gt;0,$J77&lt;'Calibration Criteria'!$C$3),1,0))</f>
        <v>0</v>
      </c>
      <c r="W77" s="771">
        <f>IF(H77="","-",IF(AND($J77&gt;='Calibration Criteria'!$C$3,$J77&lt;'Calibration Criteria'!$C$4),1,0))</f>
        <v>0</v>
      </c>
      <c r="X77" s="771">
        <f>IF(H77="","-",IF(AND($J77&gt;='Calibration Criteria'!$C$4,$J77&lt;'Calibration Criteria'!$C$5),1,0))</f>
        <v>0</v>
      </c>
      <c r="Y77" s="771">
        <f>IF(H77="","-",IF(AND($J77&gt;='Calibration Criteria'!$C$6),1,0))</f>
        <v>1</v>
      </c>
      <c r="Z77" s="771" t="str">
        <f>IF($N77="-", "-", IF(AND($N77&lt;='Calibration Criteria'!$B$3,$N77&gt;=-'Calibration Criteria'!$B$3),1,0))</f>
        <v>-</v>
      </c>
      <c r="AA77" s="771" t="str">
        <f>IF($N77="-", "-",IF(AND($N77&lt;='Calibration Criteria'!$B$4,$N77&gt;=-'Calibration Criteria'!$B$4),1,0))</f>
        <v>-</v>
      </c>
      <c r="AB77" s="771" t="str">
        <f>IF($N77="-","-",IF(AND($N77&lt;='Calibration Criteria'!$B$5,$N77&gt;=-'Calibration Criteria'!$B$5),1,0))</f>
        <v>-</v>
      </c>
      <c r="AC77" s="771" t="str">
        <f>IF(N77="-", "-",IF(AND($N77&lt;='Calibration Criteria'!$B$6,$N77&gt;=-'Calibration Criteria'!$B$6,ABS(L77)&lt;&gt;H77),1,0))</f>
        <v>-</v>
      </c>
      <c r="AD77" s="771" t="str">
        <f t="shared" si="13"/>
        <v>-</v>
      </c>
      <c r="AF77" s="770" t="str">
        <f t="shared" si="14"/>
        <v>NA</v>
      </c>
    </row>
    <row r="78" spans="1:32" x14ac:dyDescent="0.25">
      <c r="A78" s="615" t="str">
        <f t="shared" si="15"/>
        <v>H</v>
      </c>
      <c r="B78" s="453">
        <f>'Input - Freeways'!$B71</f>
        <v>67</v>
      </c>
      <c r="C78" s="436">
        <f>'Input - Freeways'!$C71</f>
        <v>0</v>
      </c>
      <c r="E78" s="980">
        <f t="shared" si="7"/>
        <v>0</v>
      </c>
      <c r="F78" s="318">
        <f>'Freeway Calcs'!K73</f>
        <v>0</v>
      </c>
      <c r="G78" s="318">
        <f>'Freeway Calcs'!L73</f>
        <v>0</v>
      </c>
      <c r="H78" s="874">
        <f>'Input - Freeways'!F71</f>
        <v>0</v>
      </c>
      <c r="I78" s="875"/>
      <c r="J78" s="876" t="str">
        <f>IF('Freeway Calcs'!$C$3="DCM",'Freeway Calcs'!N73,'Freeway Calcs'!P73)</f>
        <v>--</v>
      </c>
      <c r="K78" s="876"/>
      <c r="L78" s="876" t="str">
        <f t="shared" si="16"/>
        <v>--</v>
      </c>
      <c r="M78" s="876"/>
      <c r="N78" s="877" t="str">
        <f t="shared" si="11"/>
        <v>-</v>
      </c>
      <c r="O78" s="877"/>
      <c r="Q78" s="315" t="str">
        <f>IF(J78&lt;&gt;0,IF('Freeway Calcs'!$C$3="DCM",'Freeway Calcs'!O73,'Freeway Calcs'!Q73),"-")</f>
        <v>--</v>
      </c>
      <c r="R78" s="315" t="str">
        <f>IF(J78&lt;&gt;0,IF('Freeway Calcs'!$C$3="DCM","",'Freeway Calcs'!R73),"-")</f>
        <v>--</v>
      </c>
      <c r="S78" s="611"/>
      <c r="T78" s="101" t="str">
        <f t="shared" si="12"/>
        <v>-</v>
      </c>
      <c r="U78" s="611"/>
      <c r="V78" s="771">
        <f>IF(H78="","-",IF(AND($J78&lt;&gt;0,$J78&lt;'Calibration Criteria'!$C$3),1,0))</f>
        <v>0</v>
      </c>
      <c r="W78" s="771">
        <f>IF(H78="","-",IF(AND($J78&gt;='Calibration Criteria'!$C$3,$J78&lt;'Calibration Criteria'!$C$4),1,0))</f>
        <v>0</v>
      </c>
      <c r="X78" s="771">
        <f>IF(H78="","-",IF(AND($J78&gt;='Calibration Criteria'!$C$4,$J78&lt;'Calibration Criteria'!$C$5),1,0))</f>
        <v>0</v>
      </c>
      <c r="Y78" s="771">
        <f>IF(H78="","-",IF(AND($J78&gt;='Calibration Criteria'!$C$6),1,0))</f>
        <v>1</v>
      </c>
      <c r="Z78" s="771" t="str">
        <f>IF($N78="-", "-", IF(AND($N78&lt;='Calibration Criteria'!$B$3,$N78&gt;=-'Calibration Criteria'!$B$3),1,0))</f>
        <v>-</v>
      </c>
      <c r="AA78" s="771" t="str">
        <f>IF($N78="-", "-",IF(AND($N78&lt;='Calibration Criteria'!$B$4,$N78&gt;=-'Calibration Criteria'!$B$4),1,0))</f>
        <v>-</v>
      </c>
      <c r="AB78" s="771" t="str">
        <f>IF($N78="-","-",IF(AND($N78&lt;='Calibration Criteria'!$B$5,$N78&gt;=-'Calibration Criteria'!$B$5),1,0))</f>
        <v>-</v>
      </c>
      <c r="AC78" s="771" t="str">
        <f>IF(N78="-", "-",IF(AND($N78&lt;='Calibration Criteria'!$B$6,$N78&gt;=-'Calibration Criteria'!$B$6,ABS(L78)&lt;&gt;H78),1,0))</f>
        <v>-</v>
      </c>
      <c r="AD78" s="771" t="str">
        <f t="shared" si="13"/>
        <v>-</v>
      </c>
      <c r="AF78" s="770" t="str">
        <f t="shared" si="14"/>
        <v>NA</v>
      </c>
    </row>
    <row r="79" spans="1:32" x14ac:dyDescent="0.25">
      <c r="A79" s="615" t="str">
        <f t="shared" si="15"/>
        <v>H</v>
      </c>
      <c r="B79" s="453">
        <f>'Input - Freeways'!$B72</f>
        <v>68</v>
      </c>
      <c r="C79" s="436">
        <f>'Input - Freeways'!$C72</f>
        <v>0</v>
      </c>
      <c r="E79" s="980">
        <f t="shared" si="7"/>
        <v>0</v>
      </c>
      <c r="F79" s="318">
        <f>'Freeway Calcs'!K74</f>
        <v>0</v>
      </c>
      <c r="G79" s="318">
        <f>'Freeway Calcs'!L74</f>
        <v>0</v>
      </c>
      <c r="H79" s="874">
        <f>'Input - Freeways'!F72</f>
        <v>0</v>
      </c>
      <c r="I79" s="875"/>
      <c r="J79" s="876" t="str">
        <f>IF('Freeway Calcs'!$C$3="DCM",'Freeway Calcs'!N74,'Freeway Calcs'!P74)</f>
        <v>--</v>
      </c>
      <c r="K79" s="876"/>
      <c r="L79" s="876" t="str">
        <f t="shared" si="16"/>
        <v>--</v>
      </c>
      <c r="M79" s="876"/>
      <c r="N79" s="877" t="str">
        <f t="shared" si="11"/>
        <v>-</v>
      </c>
      <c r="O79" s="877"/>
      <c r="Q79" s="315" t="str">
        <f>IF(J79&lt;&gt;0,IF('Freeway Calcs'!$C$3="DCM",'Freeway Calcs'!O74,'Freeway Calcs'!Q74),"-")</f>
        <v>--</v>
      </c>
      <c r="R79" s="315" t="str">
        <f>IF(J79&lt;&gt;0,IF('Freeway Calcs'!$C$3="DCM","",'Freeway Calcs'!R74),"-")</f>
        <v>--</v>
      </c>
      <c r="S79" s="611"/>
      <c r="T79" s="101" t="str">
        <f t="shared" si="12"/>
        <v>-</v>
      </c>
      <c r="U79" s="611"/>
      <c r="V79" s="771">
        <f>IF(H79="","-",IF(AND($J79&lt;&gt;0,$J79&lt;'Calibration Criteria'!$C$3),1,0))</f>
        <v>0</v>
      </c>
      <c r="W79" s="771">
        <f>IF(H79="","-",IF(AND($J79&gt;='Calibration Criteria'!$C$3,$J79&lt;'Calibration Criteria'!$C$4),1,0))</f>
        <v>0</v>
      </c>
      <c r="X79" s="771">
        <f>IF(H79="","-",IF(AND($J79&gt;='Calibration Criteria'!$C$4,$J79&lt;'Calibration Criteria'!$C$5),1,0))</f>
        <v>0</v>
      </c>
      <c r="Y79" s="771">
        <f>IF(H79="","-",IF(AND($J79&gt;='Calibration Criteria'!$C$6),1,0))</f>
        <v>1</v>
      </c>
      <c r="Z79" s="771" t="str">
        <f>IF($N79="-", "-", IF(AND($N79&lt;='Calibration Criteria'!$B$3,$N79&gt;=-'Calibration Criteria'!$B$3),1,0))</f>
        <v>-</v>
      </c>
      <c r="AA79" s="771" t="str">
        <f>IF($N79="-", "-",IF(AND($N79&lt;='Calibration Criteria'!$B$4,$N79&gt;=-'Calibration Criteria'!$B$4),1,0))</f>
        <v>-</v>
      </c>
      <c r="AB79" s="771" t="str">
        <f>IF($N79="-","-",IF(AND($N79&lt;='Calibration Criteria'!$B$5,$N79&gt;=-'Calibration Criteria'!$B$5),1,0))</f>
        <v>-</v>
      </c>
      <c r="AC79" s="771" t="str">
        <f>IF(N79="-", "-",IF(AND($N79&lt;='Calibration Criteria'!$B$6,$N79&gt;=-'Calibration Criteria'!$B$6,ABS(L79)&lt;&gt;H79),1,0))</f>
        <v>-</v>
      </c>
      <c r="AD79" s="771" t="str">
        <f t="shared" si="13"/>
        <v>-</v>
      </c>
      <c r="AF79" s="770" t="str">
        <f t="shared" si="14"/>
        <v>NA</v>
      </c>
    </row>
    <row r="80" spans="1:32" x14ac:dyDescent="0.25">
      <c r="A80" s="615" t="str">
        <f t="shared" si="15"/>
        <v>H</v>
      </c>
      <c r="B80" s="453">
        <f>'Input - Freeways'!$B73</f>
        <v>69</v>
      </c>
      <c r="C80" s="436">
        <f>'Input - Freeways'!$C73</f>
        <v>0</v>
      </c>
      <c r="E80" s="980">
        <f t="shared" si="7"/>
        <v>0</v>
      </c>
      <c r="F80" s="318">
        <f>'Freeway Calcs'!K75</f>
        <v>0</v>
      </c>
      <c r="G80" s="318">
        <f>'Freeway Calcs'!L75</f>
        <v>0</v>
      </c>
      <c r="H80" s="874">
        <f>'Input - Freeways'!F73</f>
        <v>0</v>
      </c>
      <c r="I80" s="875"/>
      <c r="J80" s="876" t="str">
        <f>IF('Freeway Calcs'!$C$3="DCM",'Freeway Calcs'!N75,'Freeway Calcs'!P75)</f>
        <v>--</v>
      </c>
      <c r="K80" s="876"/>
      <c r="L80" s="876" t="str">
        <f t="shared" si="16"/>
        <v>--</v>
      </c>
      <c r="M80" s="876"/>
      <c r="N80" s="877" t="str">
        <f t="shared" si="11"/>
        <v>-</v>
      </c>
      <c r="O80" s="877"/>
      <c r="Q80" s="315" t="str">
        <f>IF(J80&lt;&gt;0,IF('Freeway Calcs'!$C$3="DCM",'Freeway Calcs'!O75,'Freeway Calcs'!Q75),"-")</f>
        <v>--</v>
      </c>
      <c r="R80" s="315" t="str">
        <f>IF(J80&lt;&gt;0,IF('Freeway Calcs'!$C$3="DCM","",'Freeway Calcs'!R75),"-")</f>
        <v>--</v>
      </c>
      <c r="S80" s="611"/>
      <c r="T80" s="101" t="str">
        <f t="shared" si="12"/>
        <v>-</v>
      </c>
      <c r="U80" s="611"/>
      <c r="V80" s="771">
        <f>IF(H80="","-",IF(AND($J80&lt;&gt;0,$J80&lt;'Calibration Criteria'!$C$3),1,0))</f>
        <v>0</v>
      </c>
      <c r="W80" s="771">
        <f>IF(H80="","-",IF(AND($J80&gt;='Calibration Criteria'!$C$3,$J80&lt;'Calibration Criteria'!$C$4),1,0))</f>
        <v>0</v>
      </c>
      <c r="X80" s="771">
        <f>IF(H80="","-",IF(AND($J80&gt;='Calibration Criteria'!$C$4,$J80&lt;'Calibration Criteria'!$C$5),1,0))</f>
        <v>0</v>
      </c>
      <c r="Y80" s="771">
        <f>IF(H80="","-",IF(AND($J80&gt;='Calibration Criteria'!$C$6),1,0))</f>
        <v>1</v>
      </c>
      <c r="Z80" s="771" t="str">
        <f>IF($N80="-", "-", IF(AND($N80&lt;='Calibration Criteria'!$B$3,$N80&gt;=-'Calibration Criteria'!$B$3),1,0))</f>
        <v>-</v>
      </c>
      <c r="AA80" s="771" t="str">
        <f>IF($N80="-", "-",IF(AND($N80&lt;='Calibration Criteria'!$B$4,$N80&gt;=-'Calibration Criteria'!$B$4),1,0))</f>
        <v>-</v>
      </c>
      <c r="AB80" s="771" t="str">
        <f>IF($N80="-","-",IF(AND($N80&lt;='Calibration Criteria'!$B$5,$N80&gt;=-'Calibration Criteria'!$B$5),1,0))</f>
        <v>-</v>
      </c>
      <c r="AC80" s="771" t="str">
        <f>IF(N80="-", "-",IF(AND($N80&lt;='Calibration Criteria'!$B$6,$N80&gt;=-'Calibration Criteria'!$B$6,ABS(L80)&lt;&gt;H80),1,0))</f>
        <v>-</v>
      </c>
      <c r="AD80" s="771" t="str">
        <f t="shared" si="13"/>
        <v>-</v>
      </c>
      <c r="AF80" s="770" t="str">
        <f t="shared" si="14"/>
        <v>NA</v>
      </c>
    </row>
    <row r="81" spans="1:32" x14ac:dyDescent="0.25">
      <c r="A81" s="615" t="str">
        <f t="shared" si="15"/>
        <v>H</v>
      </c>
      <c r="B81" s="453">
        <f>'Input - Freeways'!$B74</f>
        <v>70</v>
      </c>
      <c r="C81" s="436">
        <f>'Input - Freeways'!$C74</f>
        <v>0</v>
      </c>
      <c r="E81" s="980">
        <f t="shared" si="7"/>
        <v>0</v>
      </c>
      <c r="F81" s="318">
        <f>'Freeway Calcs'!K76</f>
        <v>0</v>
      </c>
      <c r="G81" s="318">
        <f>'Freeway Calcs'!L76</f>
        <v>0</v>
      </c>
      <c r="H81" s="874">
        <f>'Input - Freeways'!F74</f>
        <v>0</v>
      </c>
      <c r="I81" s="875"/>
      <c r="J81" s="876" t="str">
        <f>IF('Freeway Calcs'!$C$3="DCM",'Freeway Calcs'!N76,'Freeway Calcs'!P76)</f>
        <v>--</v>
      </c>
      <c r="K81" s="876"/>
      <c r="L81" s="876" t="str">
        <f t="shared" si="16"/>
        <v>--</v>
      </c>
      <c r="M81" s="876"/>
      <c r="N81" s="877" t="str">
        <f t="shared" si="11"/>
        <v>-</v>
      </c>
      <c r="O81" s="877"/>
      <c r="Q81" s="315" t="str">
        <f>IF(J81&lt;&gt;0,IF('Freeway Calcs'!$C$3="DCM",'Freeway Calcs'!O76,'Freeway Calcs'!Q76),"-")</f>
        <v>--</v>
      </c>
      <c r="R81" s="315" t="str">
        <f>IF(J81&lt;&gt;0,IF('Freeway Calcs'!$C$3="DCM","",'Freeway Calcs'!R76),"-")</f>
        <v>--</v>
      </c>
      <c r="S81" s="611"/>
      <c r="T81" s="101" t="str">
        <f t="shared" si="12"/>
        <v>-</v>
      </c>
      <c r="U81" s="611"/>
      <c r="V81" s="771">
        <f>IF(H81="","-",IF(AND($J81&lt;&gt;0,$J81&lt;'Calibration Criteria'!$C$3),1,0))</f>
        <v>0</v>
      </c>
      <c r="W81" s="771">
        <f>IF(H81="","-",IF(AND($J81&gt;='Calibration Criteria'!$C$3,$J81&lt;'Calibration Criteria'!$C$4),1,0))</f>
        <v>0</v>
      </c>
      <c r="X81" s="771">
        <f>IF(H81="","-",IF(AND($J81&gt;='Calibration Criteria'!$C$4,$J81&lt;'Calibration Criteria'!$C$5),1,0))</f>
        <v>0</v>
      </c>
      <c r="Y81" s="771">
        <f>IF(H81="","-",IF(AND($J81&gt;='Calibration Criteria'!$C$6),1,0))</f>
        <v>1</v>
      </c>
      <c r="Z81" s="771" t="str">
        <f>IF($N81="-", "-", IF(AND($N81&lt;='Calibration Criteria'!$B$3,$N81&gt;=-'Calibration Criteria'!$B$3),1,0))</f>
        <v>-</v>
      </c>
      <c r="AA81" s="771" t="str">
        <f>IF($N81="-", "-",IF(AND($N81&lt;='Calibration Criteria'!$B$4,$N81&gt;=-'Calibration Criteria'!$B$4),1,0))</f>
        <v>-</v>
      </c>
      <c r="AB81" s="771" t="str">
        <f>IF($N81="-","-",IF(AND($N81&lt;='Calibration Criteria'!$B$5,$N81&gt;=-'Calibration Criteria'!$B$5),1,0))</f>
        <v>-</v>
      </c>
      <c r="AC81" s="771" t="str">
        <f>IF(N81="-", "-",IF(AND($N81&lt;='Calibration Criteria'!$B$6,$N81&gt;=-'Calibration Criteria'!$B$6,ABS(L81)&lt;&gt;H81),1,0))</f>
        <v>-</v>
      </c>
      <c r="AD81" s="771" t="str">
        <f t="shared" si="13"/>
        <v>-</v>
      </c>
      <c r="AF81" s="770" t="str">
        <f t="shared" si="14"/>
        <v>NA</v>
      </c>
    </row>
    <row r="82" spans="1:32" x14ac:dyDescent="0.25">
      <c r="A82" s="615" t="str">
        <f t="shared" si="15"/>
        <v>H</v>
      </c>
      <c r="B82" s="453">
        <f>'Input - Freeways'!$B75</f>
        <v>71</v>
      </c>
      <c r="C82" s="436">
        <f>'Input - Freeways'!$C75</f>
        <v>0</v>
      </c>
      <c r="E82" s="980">
        <f t="shared" si="7"/>
        <v>0</v>
      </c>
      <c r="F82" s="318">
        <f>'Freeway Calcs'!K77</f>
        <v>0</v>
      </c>
      <c r="G82" s="318">
        <f>'Freeway Calcs'!L77</f>
        <v>0</v>
      </c>
      <c r="H82" s="874">
        <f>'Input - Freeways'!F75</f>
        <v>0</v>
      </c>
      <c r="I82" s="875"/>
      <c r="J82" s="876" t="str">
        <f>IF('Freeway Calcs'!$C$3="DCM",'Freeway Calcs'!N77,'Freeway Calcs'!P77)</f>
        <v>--</v>
      </c>
      <c r="K82" s="876"/>
      <c r="L82" s="876" t="str">
        <f t="shared" si="16"/>
        <v>--</v>
      </c>
      <c r="M82" s="876"/>
      <c r="N82" s="877" t="str">
        <f t="shared" si="11"/>
        <v>-</v>
      </c>
      <c r="O82" s="877"/>
      <c r="Q82" s="315" t="str">
        <f>IF(J82&lt;&gt;0,IF('Freeway Calcs'!$C$3="DCM",'Freeway Calcs'!O77,'Freeway Calcs'!Q77),"-")</f>
        <v>--</v>
      </c>
      <c r="R82" s="315" t="str">
        <f>IF(J82&lt;&gt;0,IF('Freeway Calcs'!$C$3="DCM","",'Freeway Calcs'!R77),"-")</f>
        <v>--</v>
      </c>
      <c r="S82" s="611"/>
      <c r="T82" s="101" t="str">
        <f t="shared" si="12"/>
        <v>-</v>
      </c>
      <c r="U82" s="611"/>
      <c r="V82" s="771">
        <f>IF(H82="","-",IF(AND($J82&lt;&gt;0,$J82&lt;'Calibration Criteria'!$C$3),1,0))</f>
        <v>0</v>
      </c>
      <c r="W82" s="771">
        <f>IF(H82="","-",IF(AND($J82&gt;='Calibration Criteria'!$C$3,$J82&lt;'Calibration Criteria'!$C$4),1,0))</f>
        <v>0</v>
      </c>
      <c r="X82" s="771">
        <f>IF(H82="","-",IF(AND($J82&gt;='Calibration Criteria'!$C$4,$J82&lt;'Calibration Criteria'!$C$5),1,0))</f>
        <v>0</v>
      </c>
      <c r="Y82" s="771">
        <f>IF(H82="","-",IF(AND($J82&gt;='Calibration Criteria'!$C$6),1,0))</f>
        <v>1</v>
      </c>
      <c r="Z82" s="771" t="str">
        <f>IF($N82="-", "-", IF(AND($N82&lt;='Calibration Criteria'!$B$3,$N82&gt;=-'Calibration Criteria'!$B$3),1,0))</f>
        <v>-</v>
      </c>
      <c r="AA82" s="771" t="str">
        <f>IF($N82="-", "-",IF(AND($N82&lt;='Calibration Criteria'!$B$4,$N82&gt;=-'Calibration Criteria'!$B$4),1,0))</f>
        <v>-</v>
      </c>
      <c r="AB82" s="771" t="str">
        <f>IF($N82="-","-",IF(AND($N82&lt;='Calibration Criteria'!$B$5,$N82&gt;=-'Calibration Criteria'!$B$5),1,0))</f>
        <v>-</v>
      </c>
      <c r="AC82" s="771" t="str">
        <f>IF(N82="-", "-",IF(AND($N82&lt;='Calibration Criteria'!$B$6,$N82&gt;=-'Calibration Criteria'!$B$6,ABS(L82)&lt;&gt;H82),1,0))</f>
        <v>-</v>
      </c>
      <c r="AD82" s="771" t="str">
        <f t="shared" si="13"/>
        <v>-</v>
      </c>
      <c r="AF82" s="770" t="str">
        <f t="shared" si="14"/>
        <v>NA</v>
      </c>
    </row>
    <row r="83" spans="1:32" x14ac:dyDescent="0.25">
      <c r="A83" s="615" t="str">
        <f t="shared" si="15"/>
        <v>H</v>
      </c>
      <c r="B83" s="453">
        <f>'Input - Freeways'!$B76</f>
        <v>72</v>
      </c>
      <c r="C83" s="436">
        <f>'Input - Freeways'!$C76</f>
        <v>0</v>
      </c>
      <c r="E83" s="980">
        <f t="shared" si="7"/>
        <v>0</v>
      </c>
      <c r="F83" s="318">
        <f>'Freeway Calcs'!K78</f>
        <v>0</v>
      </c>
      <c r="G83" s="318">
        <f>'Freeway Calcs'!L78</f>
        <v>0</v>
      </c>
      <c r="H83" s="874">
        <f>'Input - Freeways'!F76</f>
        <v>0</v>
      </c>
      <c r="I83" s="875"/>
      <c r="J83" s="876" t="str">
        <f>IF('Freeway Calcs'!$C$3="DCM",'Freeway Calcs'!N78,'Freeway Calcs'!P78)</f>
        <v>--</v>
      </c>
      <c r="K83" s="876"/>
      <c r="L83" s="876" t="str">
        <f t="shared" si="16"/>
        <v>--</v>
      </c>
      <c r="M83" s="876"/>
      <c r="N83" s="877" t="str">
        <f t="shared" si="11"/>
        <v>-</v>
      </c>
      <c r="O83" s="877"/>
      <c r="Q83" s="315" t="str">
        <f>IF(J83&lt;&gt;0,IF('Freeway Calcs'!$C$3="DCM",'Freeway Calcs'!O78,'Freeway Calcs'!Q78),"-")</f>
        <v>--</v>
      </c>
      <c r="R83" s="315" t="str">
        <f>IF(J83&lt;&gt;0,IF('Freeway Calcs'!$C$3="DCM","",'Freeway Calcs'!R78),"-")</f>
        <v>--</v>
      </c>
      <c r="S83" s="611"/>
      <c r="T83" s="101" t="str">
        <f t="shared" si="12"/>
        <v>-</v>
      </c>
      <c r="U83" s="611"/>
      <c r="V83" s="771">
        <f>IF(H83="","-",IF(AND($J83&lt;&gt;0,$J83&lt;'Calibration Criteria'!$C$3),1,0))</f>
        <v>0</v>
      </c>
      <c r="W83" s="771">
        <f>IF(H83="","-",IF(AND($J83&gt;='Calibration Criteria'!$C$3,$J83&lt;'Calibration Criteria'!$C$4),1,0))</f>
        <v>0</v>
      </c>
      <c r="X83" s="771">
        <f>IF(H83="","-",IF(AND($J83&gt;='Calibration Criteria'!$C$4,$J83&lt;'Calibration Criteria'!$C$5),1,0))</f>
        <v>0</v>
      </c>
      <c r="Y83" s="771">
        <f>IF(H83="","-",IF(AND($J83&gt;='Calibration Criteria'!$C$6),1,0))</f>
        <v>1</v>
      </c>
      <c r="Z83" s="771" t="str">
        <f>IF($N83="-", "-", IF(AND($N83&lt;='Calibration Criteria'!$B$3,$N83&gt;=-'Calibration Criteria'!$B$3),1,0))</f>
        <v>-</v>
      </c>
      <c r="AA83" s="771" t="str">
        <f>IF($N83="-", "-",IF(AND($N83&lt;='Calibration Criteria'!$B$4,$N83&gt;=-'Calibration Criteria'!$B$4),1,0))</f>
        <v>-</v>
      </c>
      <c r="AB83" s="771" t="str">
        <f>IF($N83="-","-",IF(AND($N83&lt;='Calibration Criteria'!$B$5,$N83&gt;=-'Calibration Criteria'!$B$5),1,0))</f>
        <v>-</v>
      </c>
      <c r="AC83" s="771" t="str">
        <f>IF(N83="-", "-",IF(AND($N83&lt;='Calibration Criteria'!$B$6,$N83&gt;=-'Calibration Criteria'!$B$6,ABS(L83)&lt;&gt;H83),1,0))</f>
        <v>-</v>
      </c>
      <c r="AD83" s="771" t="str">
        <f t="shared" si="13"/>
        <v>-</v>
      </c>
      <c r="AF83" s="770" t="str">
        <f t="shared" si="14"/>
        <v>NA</v>
      </c>
    </row>
    <row r="84" spans="1:32" x14ac:dyDescent="0.25">
      <c r="A84" s="615" t="str">
        <f t="shared" si="15"/>
        <v>H</v>
      </c>
      <c r="B84" s="453">
        <f>'Input - Freeways'!$B77</f>
        <v>73</v>
      </c>
      <c r="C84" s="436">
        <f>'Input - Freeways'!$C77</f>
        <v>0</v>
      </c>
      <c r="E84" s="980">
        <f t="shared" si="7"/>
        <v>0</v>
      </c>
      <c r="F84" s="318">
        <f>'Freeway Calcs'!K79</f>
        <v>0</v>
      </c>
      <c r="G84" s="318">
        <f>'Freeway Calcs'!L79</f>
        <v>0</v>
      </c>
      <c r="H84" s="874">
        <f>'Input - Freeways'!F77</f>
        <v>0</v>
      </c>
      <c r="I84" s="875"/>
      <c r="J84" s="876" t="str">
        <f>IF('Freeway Calcs'!$C$3="DCM",'Freeway Calcs'!N79,'Freeway Calcs'!P79)</f>
        <v>--</v>
      </c>
      <c r="K84" s="876"/>
      <c r="L84" s="876" t="str">
        <f t="shared" si="16"/>
        <v>--</v>
      </c>
      <c r="M84" s="876"/>
      <c r="N84" s="877" t="str">
        <f t="shared" si="11"/>
        <v>-</v>
      </c>
      <c r="O84" s="877"/>
      <c r="Q84" s="315" t="str">
        <f>IF(J84&lt;&gt;0,IF('Freeway Calcs'!$C$3="DCM",'Freeway Calcs'!O79,'Freeway Calcs'!Q79),"-")</f>
        <v>--</v>
      </c>
      <c r="R84" s="315" t="str">
        <f>IF(J84&lt;&gt;0,IF('Freeway Calcs'!$C$3="DCM","",'Freeway Calcs'!R79),"-")</f>
        <v>--</v>
      </c>
      <c r="S84" s="611"/>
      <c r="T84" s="101" t="str">
        <f t="shared" si="12"/>
        <v>-</v>
      </c>
      <c r="U84" s="611"/>
      <c r="V84" s="771">
        <f>IF(H84="","-",IF(AND($J84&lt;&gt;0,$J84&lt;'Calibration Criteria'!$C$3),1,0))</f>
        <v>0</v>
      </c>
      <c r="W84" s="771">
        <f>IF(H84="","-",IF(AND($J84&gt;='Calibration Criteria'!$C$3,$J84&lt;'Calibration Criteria'!$C$4),1,0))</f>
        <v>0</v>
      </c>
      <c r="X84" s="771">
        <f>IF(H84="","-",IF(AND($J84&gt;='Calibration Criteria'!$C$4,$J84&lt;'Calibration Criteria'!$C$5),1,0))</f>
        <v>0</v>
      </c>
      <c r="Y84" s="771">
        <f>IF(H84="","-",IF(AND($J84&gt;='Calibration Criteria'!$C$6),1,0))</f>
        <v>1</v>
      </c>
      <c r="Z84" s="771" t="str">
        <f>IF($N84="-", "-", IF(AND($N84&lt;='Calibration Criteria'!$B$3,$N84&gt;=-'Calibration Criteria'!$B$3),1,0))</f>
        <v>-</v>
      </c>
      <c r="AA84" s="771" t="str">
        <f>IF($N84="-", "-",IF(AND($N84&lt;='Calibration Criteria'!$B$4,$N84&gt;=-'Calibration Criteria'!$B$4),1,0))</f>
        <v>-</v>
      </c>
      <c r="AB84" s="771" t="str">
        <f>IF($N84="-","-",IF(AND($N84&lt;='Calibration Criteria'!$B$5,$N84&gt;=-'Calibration Criteria'!$B$5),1,0))</f>
        <v>-</v>
      </c>
      <c r="AC84" s="771" t="str">
        <f>IF(N84="-", "-",IF(AND($N84&lt;='Calibration Criteria'!$B$6,$N84&gt;=-'Calibration Criteria'!$B$6,ABS(L84)&lt;&gt;H84),1,0))</f>
        <v>-</v>
      </c>
      <c r="AD84" s="771" t="str">
        <f t="shared" si="13"/>
        <v>-</v>
      </c>
      <c r="AF84" s="770" t="str">
        <f t="shared" si="14"/>
        <v>NA</v>
      </c>
    </row>
    <row r="85" spans="1:32" x14ac:dyDescent="0.25">
      <c r="A85" s="615" t="str">
        <f t="shared" si="15"/>
        <v>H</v>
      </c>
      <c r="B85" s="453">
        <f>'Input - Freeways'!$B78</f>
        <v>74</v>
      </c>
      <c r="C85" s="436">
        <f>'Input - Freeways'!$C78</f>
        <v>0</v>
      </c>
      <c r="E85" s="980">
        <f t="shared" si="7"/>
        <v>0</v>
      </c>
      <c r="F85" s="318">
        <f>'Freeway Calcs'!K80</f>
        <v>0</v>
      </c>
      <c r="G85" s="318">
        <f>'Freeway Calcs'!L80</f>
        <v>0</v>
      </c>
      <c r="H85" s="874">
        <f>'Input - Freeways'!F78</f>
        <v>0</v>
      </c>
      <c r="I85" s="875"/>
      <c r="J85" s="876" t="str">
        <f>IF('Freeway Calcs'!$C$3="DCM",'Freeway Calcs'!N80,'Freeway Calcs'!P80)</f>
        <v>--</v>
      </c>
      <c r="K85" s="876"/>
      <c r="L85" s="876" t="str">
        <f t="shared" si="16"/>
        <v>--</v>
      </c>
      <c r="M85" s="876"/>
      <c r="N85" s="877" t="str">
        <f t="shared" si="11"/>
        <v>-</v>
      </c>
      <c r="O85" s="877"/>
      <c r="Q85" s="315" t="str">
        <f>IF(J85&lt;&gt;0,IF('Freeway Calcs'!$C$3="DCM",'Freeway Calcs'!O80,'Freeway Calcs'!Q80),"-")</f>
        <v>--</v>
      </c>
      <c r="R85" s="315" t="str">
        <f>IF(J85&lt;&gt;0,IF('Freeway Calcs'!$C$3="DCM","",'Freeway Calcs'!R80),"-")</f>
        <v>--</v>
      </c>
      <c r="S85" s="611"/>
      <c r="T85" s="101" t="str">
        <f t="shared" si="12"/>
        <v>-</v>
      </c>
      <c r="U85" s="611"/>
      <c r="V85" s="771">
        <f>IF(H85="","-",IF(AND($J85&lt;&gt;0,$J85&lt;'Calibration Criteria'!$C$3),1,0))</f>
        <v>0</v>
      </c>
      <c r="W85" s="771">
        <f>IF(H85="","-",IF(AND($J85&gt;='Calibration Criteria'!$C$3,$J85&lt;'Calibration Criteria'!$C$4),1,0))</f>
        <v>0</v>
      </c>
      <c r="X85" s="771">
        <f>IF(H85="","-",IF(AND($J85&gt;='Calibration Criteria'!$C$4,$J85&lt;'Calibration Criteria'!$C$5),1,0))</f>
        <v>0</v>
      </c>
      <c r="Y85" s="771">
        <f>IF(H85="","-",IF(AND($J85&gt;='Calibration Criteria'!$C$6),1,0))</f>
        <v>1</v>
      </c>
      <c r="Z85" s="771" t="str">
        <f>IF($N85="-", "-", IF(AND($N85&lt;='Calibration Criteria'!$B$3,$N85&gt;=-'Calibration Criteria'!$B$3),1,0))</f>
        <v>-</v>
      </c>
      <c r="AA85" s="771" t="str">
        <f>IF($N85="-", "-",IF(AND($N85&lt;='Calibration Criteria'!$B$4,$N85&gt;=-'Calibration Criteria'!$B$4),1,0))</f>
        <v>-</v>
      </c>
      <c r="AB85" s="771" t="str">
        <f>IF($N85="-","-",IF(AND($N85&lt;='Calibration Criteria'!$B$5,$N85&gt;=-'Calibration Criteria'!$B$5),1,0))</f>
        <v>-</v>
      </c>
      <c r="AC85" s="771" t="str">
        <f>IF(N85="-", "-",IF(AND($N85&lt;='Calibration Criteria'!$B$6,$N85&gt;=-'Calibration Criteria'!$B$6,ABS(L85)&lt;&gt;H85),1,0))</f>
        <v>-</v>
      </c>
      <c r="AD85" s="771" t="str">
        <f t="shared" si="13"/>
        <v>-</v>
      </c>
      <c r="AF85" s="770" t="str">
        <f t="shared" si="14"/>
        <v>NA</v>
      </c>
    </row>
    <row r="86" spans="1:32" s="611" customFormat="1" x14ac:dyDescent="0.25">
      <c r="A86" s="615" t="str">
        <f t="shared" ref="A86:A129" si="17">IF(C86=0, "H","")</f>
        <v>H</v>
      </c>
      <c r="B86" s="453">
        <f>'Input - Freeways'!$B79</f>
        <v>75</v>
      </c>
      <c r="C86" s="436">
        <f>'Input - Freeways'!$C79</f>
        <v>0</v>
      </c>
      <c r="E86" s="980">
        <f t="shared" ref="E86:E129" si="18">C86</f>
        <v>0</v>
      </c>
      <c r="F86" s="318">
        <f>'Freeway Calcs'!K81</f>
        <v>0</v>
      </c>
      <c r="G86" s="318">
        <f>'Freeway Calcs'!L81</f>
        <v>0</v>
      </c>
      <c r="H86" s="874" t="str">
        <f>'Input - Freeways'!F79</f>
        <v/>
      </c>
      <c r="I86" s="875"/>
      <c r="J86" s="876" t="str">
        <f>IF('Freeway Calcs'!$C$3="DCM",'Freeway Calcs'!N81,'Freeway Calcs'!P81)</f>
        <v>--</v>
      </c>
      <c r="K86" s="876"/>
      <c r="L86" s="876" t="str">
        <f t="shared" ref="L86:L129" si="19">IFERROR(IF(H86="", "", J86-H86),"--")</f>
        <v/>
      </c>
      <c r="M86" s="876"/>
      <c r="N86" s="877" t="str">
        <f t="shared" ref="N86:N129" si="20">IFERROR(IF($H86&lt;&gt;0,L86/H86,"-"), "-")</f>
        <v>-</v>
      </c>
      <c r="O86" s="877"/>
      <c r="Q86" s="315" t="str">
        <f>IF(J86&lt;&gt;0,IF('Freeway Calcs'!$C$3="DCM",'Freeway Calcs'!O81,'Freeway Calcs'!Q81),"-")</f>
        <v>--</v>
      </c>
      <c r="R86" s="315" t="str">
        <f>IF(J86&lt;&gt;0,IF('Freeway Calcs'!$C$3="DCM","",'Freeway Calcs'!R81),"-")</f>
        <v>--</v>
      </c>
      <c r="T86" s="101" t="str">
        <f t="shared" ref="T86:T129" si="21">IFERROR(IF($H86=0,"-",J86/H86),"-")</f>
        <v>-</v>
      </c>
      <c r="V86" s="778" t="str">
        <f>IF(H86="","-",IF(AND($J86&lt;&gt;0,$J86&lt;'Calibration Criteria'!$C$3),1,0))</f>
        <v>-</v>
      </c>
      <c r="W86" s="778" t="str">
        <f>IF(H86="","-",IF(AND($J86&gt;='Calibration Criteria'!$C$3,$J86&lt;'Calibration Criteria'!$C$4),1,0))</f>
        <v>-</v>
      </c>
      <c r="X86" s="778" t="str">
        <f>IF(H86="","-",IF(AND($J86&gt;='Calibration Criteria'!$C$4,$J86&lt;'Calibration Criteria'!$C$5),1,0))</f>
        <v>-</v>
      </c>
      <c r="Y86" s="778" t="str">
        <f>IF(H86="","-",IF(AND($J86&gt;='Calibration Criteria'!$C$6),1,0))</f>
        <v>-</v>
      </c>
      <c r="Z86" s="778" t="str">
        <f>IF($N86="-", "-", IF(AND($N86&lt;='Calibration Criteria'!$B$3,$N86&gt;=-'Calibration Criteria'!$B$3),1,0))</f>
        <v>-</v>
      </c>
      <c r="AA86" s="778" t="str">
        <f>IF($N86="-", "-",IF(AND($N86&lt;='Calibration Criteria'!$B$4,$N86&gt;=-'Calibration Criteria'!$B$4),1,0))</f>
        <v>-</v>
      </c>
      <c r="AB86" s="778" t="str">
        <f>IF($N86="-","-",IF(AND($N86&lt;='Calibration Criteria'!$B$5,$N86&gt;=-'Calibration Criteria'!$B$5),1,0))</f>
        <v>-</v>
      </c>
      <c r="AC86" s="778" t="str">
        <f>IF(N86="-", "-",IF(AND($N86&lt;='Calibration Criteria'!$B$6,$N86&gt;=-'Calibration Criteria'!$B$6,ABS(L86)&lt;&gt;H86),1,0))</f>
        <v>-</v>
      </c>
      <c r="AD86" s="778" t="str">
        <f t="shared" ref="AD86:AD129" si="22">IF(AC86="-","-",SUMPRODUCT(V86:Y86,Z86:AC86))</f>
        <v>-</v>
      </c>
      <c r="AE86" s="326"/>
      <c r="AF86" s="777" t="str">
        <f t="shared" ref="AF86:AF129" si="23">IFERROR(SQRT((J86-H86)^2/((H86+J86)/2)),"NA")</f>
        <v>NA</v>
      </c>
    </row>
    <row r="87" spans="1:32" s="611" customFormat="1" x14ac:dyDescent="0.25">
      <c r="A87" s="615" t="str">
        <f t="shared" si="17"/>
        <v>H</v>
      </c>
      <c r="B87" s="453">
        <f>'Input - Freeways'!$B80</f>
        <v>76</v>
      </c>
      <c r="C87" s="436">
        <f>'Input - Freeways'!$C80</f>
        <v>0</v>
      </c>
      <c r="E87" s="980">
        <f t="shared" si="18"/>
        <v>0</v>
      </c>
      <c r="F87" s="318">
        <f>'Freeway Calcs'!K82</f>
        <v>0</v>
      </c>
      <c r="G87" s="318">
        <f>'Freeway Calcs'!L82</f>
        <v>0</v>
      </c>
      <c r="H87" s="874" t="str">
        <f>'Input - Freeways'!F80</f>
        <v/>
      </c>
      <c r="I87" s="875"/>
      <c r="J87" s="876" t="str">
        <f>IF('Freeway Calcs'!$C$3="DCM",'Freeway Calcs'!N82,'Freeway Calcs'!P82)</f>
        <v>--</v>
      </c>
      <c r="K87" s="876"/>
      <c r="L87" s="876" t="str">
        <f t="shared" si="19"/>
        <v/>
      </c>
      <c r="M87" s="876"/>
      <c r="N87" s="877" t="str">
        <f t="shared" si="20"/>
        <v>-</v>
      </c>
      <c r="O87" s="877"/>
      <c r="Q87" s="315" t="str">
        <f>IF(J87&lt;&gt;0,IF('Freeway Calcs'!$C$3="DCM",'Freeway Calcs'!O82,'Freeway Calcs'!Q82),"-")</f>
        <v>--</v>
      </c>
      <c r="R87" s="315" t="str">
        <f>IF(J87&lt;&gt;0,IF('Freeway Calcs'!$C$3="DCM","",'Freeway Calcs'!R82),"-")</f>
        <v>--</v>
      </c>
      <c r="T87" s="101" t="str">
        <f t="shared" si="21"/>
        <v>-</v>
      </c>
      <c r="V87" s="778" t="str">
        <f>IF(H87="","-",IF(AND($J87&lt;&gt;0,$J87&lt;'Calibration Criteria'!$C$3),1,0))</f>
        <v>-</v>
      </c>
      <c r="W87" s="778" t="str">
        <f>IF(H87="","-",IF(AND($J87&gt;='Calibration Criteria'!$C$3,$J87&lt;'Calibration Criteria'!$C$4),1,0))</f>
        <v>-</v>
      </c>
      <c r="X87" s="778" t="str">
        <f>IF(H87="","-",IF(AND($J87&gt;='Calibration Criteria'!$C$4,$J87&lt;'Calibration Criteria'!$C$5),1,0))</f>
        <v>-</v>
      </c>
      <c r="Y87" s="778" t="str">
        <f>IF(H87="","-",IF(AND($J87&gt;='Calibration Criteria'!$C$6),1,0))</f>
        <v>-</v>
      </c>
      <c r="Z87" s="778" t="str">
        <f>IF($N87="-", "-", IF(AND($N87&lt;='Calibration Criteria'!$B$3,$N87&gt;=-'Calibration Criteria'!$B$3),1,0))</f>
        <v>-</v>
      </c>
      <c r="AA87" s="778" t="str">
        <f>IF($N87="-", "-",IF(AND($N87&lt;='Calibration Criteria'!$B$4,$N87&gt;=-'Calibration Criteria'!$B$4),1,0))</f>
        <v>-</v>
      </c>
      <c r="AB87" s="778" t="str">
        <f>IF($N87="-","-",IF(AND($N87&lt;='Calibration Criteria'!$B$5,$N87&gt;=-'Calibration Criteria'!$B$5),1,0))</f>
        <v>-</v>
      </c>
      <c r="AC87" s="778" t="str">
        <f>IF(N87="-", "-",IF(AND($N87&lt;='Calibration Criteria'!$B$6,$N87&gt;=-'Calibration Criteria'!$B$6,ABS(L87)&lt;&gt;H87),1,0))</f>
        <v>-</v>
      </c>
      <c r="AD87" s="778" t="str">
        <f t="shared" si="22"/>
        <v>-</v>
      </c>
      <c r="AE87" s="326"/>
      <c r="AF87" s="777" t="str">
        <f t="shared" si="23"/>
        <v>NA</v>
      </c>
    </row>
    <row r="88" spans="1:32" s="611" customFormat="1" x14ac:dyDescent="0.25">
      <c r="A88" s="615" t="str">
        <f t="shared" si="17"/>
        <v>H</v>
      </c>
      <c r="B88" s="453">
        <f>'Input - Freeways'!$B81</f>
        <v>77</v>
      </c>
      <c r="C88" s="436">
        <f>'Input - Freeways'!$C81</f>
        <v>0</v>
      </c>
      <c r="E88" s="980">
        <f t="shared" si="18"/>
        <v>0</v>
      </c>
      <c r="F88" s="318">
        <f>'Freeway Calcs'!K83</f>
        <v>0</v>
      </c>
      <c r="G88" s="318">
        <f>'Freeway Calcs'!L83</f>
        <v>0</v>
      </c>
      <c r="H88" s="874" t="str">
        <f>'Input - Freeways'!F81</f>
        <v/>
      </c>
      <c r="I88" s="875"/>
      <c r="J88" s="876" t="str">
        <f>IF('Freeway Calcs'!$C$3="DCM",'Freeway Calcs'!N83,'Freeway Calcs'!P83)</f>
        <v>--</v>
      </c>
      <c r="K88" s="876"/>
      <c r="L88" s="876" t="str">
        <f t="shared" si="19"/>
        <v/>
      </c>
      <c r="M88" s="876"/>
      <c r="N88" s="877" t="str">
        <f t="shared" si="20"/>
        <v>-</v>
      </c>
      <c r="O88" s="877"/>
      <c r="Q88" s="315" t="str">
        <f>IF(J88&lt;&gt;0,IF('Freeway Calcs'!$C$3="DCM",'Freeway Calcs'!O83,'Freeway Calcs'!Q83),"-")</f>
        <v>--</v>
      </c>
      <c r="R88" s="315" t="str">
        <f>IF(J88&lt;&gt;0,IF('Freeway Calcs'!$C$3="DCM","",'Freeway Calcs'!R83),"-")</f>
        <v>--</v>
      </c>
      <c r="T88" s="101" t="str">
        <f t="shared" si="21"/>
        <v>-</v>
      </c>
      <c r="V88" s="778" t="str">
        <f>IF(H88="","-",IF(AND($J88&lt;&gt;0,$J88&lt;'Calibration Criteria'!$C$3),1,0))</f>
        <v>-</v>
      </c>
      <c r="W88" s="778" t="str">
        <f>IF(H88="","-",IF(AND($J88&gt;='Calibration Criteria'!$C$3,$J88&lt;'Calibration Criteria'!$C$4),1,0))</f>
        <v>-</v>
      </c>
      <c r="X88" s="778" t="str">
        <f>IF(H88="","-",IF(AND($J88&gt;='Calibration Criteria'!$C$4,$J88&lt;'Calibration Criteria'!$C$5),1,0))</f>
        <v>-</v>
      </c>
      <c r="Y88" s="778" t="str">
        <f>IF(H88="","-",IF(AND($J88&gt;='Calibration Criteria'!$C$6),1,0))</f>
        <v>-</v>
      </c>
      <c r="Z88" s="778" t="str">
        <f>IF($N88="-", "-", IF(AND($N88&lt;='Calibration Criteria'!$B$3,$N88&gt;=-'Calibration Criteria'!$B$3),1,0))</f>
        <v>-</v>
      </c>
      <c r="AA88" s="778" t="str">
        <f>IF($N88="-", "-",IF(AND($N88&lt;='Calibration Criteria'!$B$4,$N88&gt;=-'Calibration Criteria'!$B$4),1,0))</f>
        <v>-</v>
      </c>
      <c r="AB88" s="778" t="str">
        <f>IF($N88="-","-",IF(AND($N88&lt;='Calibration Criteria'!$B$5,$N88&gt;=-'Calibration Criteria'!$B$5),1,0))</f>
        <v>-</v>
      </c>
      <c r="AC88" s="778" t="str">
        <f>IF(N88="-", "-",IF(AND($N88&lt;='Calibration Criteria'!$B$6,$N88&gt;=-'Calibration Criteria'!$B$6,ABS(L88)&lt;&gt;H88),1,0))</f>
        <v>-</v>
      </c>
      <c r="AD88" s="778" t="str">
        <f t="shared" si="22"/>
        <v>-</v>
      </c>
      <c r="AE88" s="326"/>
      <c r="AF88" s="777" t="str">
        <f t="shared" si="23"/>
        <v>NA</v>
      </c>
    </row>
    <row r="89" spans="1:32" s="611" customFormat="1" x14ac:dyDescent="0.25">
      <c r="A89" s="615" t="str">
        <f t="shared" si="17"/>
        <v>H</v>
      </c>
      <c r="B89" s="453">
        <f>'Input - Freeways'!$B82</f>
        <v>78</v>
      </c>
      <c r="C89" s="436">
        <f>'Input - Freeways'!$C82</f>
        <v>0</v>
      </c>
      <c r="E89" s="980">
        <f t="shared" si="18"/>
        <v>0</v>
      </c>
      <c r="F89" s="318">
        <f>'Freeway Calcs'!K84</f>
        <v>0</v>
      </c>
      <c r="G89" s="318">
        <f>'Freeway Calcs'!L84</f>
        <v>0</v>
      </c>
      <c r="H89" s="874" t="str">
        <f>'Input - Freeways'!F82</f>
        <v/>
      </c>
      <c r="I89" s="875"/>
      <c r="J89" s="876" t="str">
        <f>IF('Freeway Calcs'!$C$3="DCM",'Freeway Calcs'!N84,'Freeway Calcs'!P84)</f>
        <v>--</v>
      </c>
      <c r="K89" s="876"/>
      <c r="L89" s="876" t="str">
        <f t="shared" si="19"/>
        <v/>
      </c>
      <c r="M89" s="876"/>
      <c r="N89" s="877" t="str">
        <f t="shared" si="20"/>
        <v>-</v>
      </c>
      <c r="O89" s="877"/>
      <c r="Q89" s="315" t="str">
        <f>IF(J89&lt;&gt;0,IF('Freeway Calcs'!$C$3="DCM",'Freeway Calcs'!O84,'Freeway Calcs'!Q84),"-")</f>
        <v>--</v>
      </c>
      <c r="R89" s="315" t="str">
        <f>IF(J89&lt;&gt;0,IF('Freeway Calcs'!$C$3="DCM","",'Freeway Calcs'!R84),"-")</f>
        <v>--</v>
      </c>
      <c r="T89" s="101" t="str">
        <f t="shared" si="21"/>
        <v>-</v>
      </c>
      <c r="V89" s="778" t="str">
        <f>IF(H89="","-",IF(AND($J89&lt;&gt;0,$J89&lt;'Calibration Criteria'!$C$3),1,0))</f>
        <v>-</v>
      </c>
      <c r="W89" s="778" t="str">
        <f>IF(H89="","-",IF(AND($J89&gt;='Calibration Criteria'!$C$3,$J89&lt;'Calibration Criteria'!$C$4),1,0))</f>
        <v>-</v>
      </c>
      <c r="X89" s="778" t="str">
        <f>IF(H89="","-",IF(AND($J89&gt;='Calibration Criteria'!$C$4,$J89&lt;'Calibration Criteria'!$C$5),1,0))</f>
        <v>-</v>
      </c>
      <c r="Y89" s="778" t="str">
        <f>IF(H89="","-",IF(AND($J89&gt;='Calibration Criteria'!$C$6),1,0))</f>
        <v>-</v>
      </c>
      <c r="Z89" s="778" t="str">
        <f>IF($N89="-", "-", IF(AND($N89&lt;='Calibration Criteria'!$B$3,$N89&gt;=-'Calibration Criteria'!$B$3),1,0))</f>
        <v>-</v>
      </c>
      <c r="AA89" s="778" t="str">
        <f>IF($N89="-", "-",IF(AND($N89&lt;='Calibration Criteria'!$B$4,$N89&gt;=-'Calibration Criteria'!$B$4),1,0))</f>
        <v>-</v>
      </c>
      <c r="AB89" s="778" t="str">
        <f>IF($N89="-","-",IF(AND($N89&lt;='Calibration Criteria'!$B$5,$N89&gt;=-'Calibration Criteria'!$B$5),1,0))</f>
        <v>-</v>
      </c>
      <c r="AC89" s="778" t="str">
        <f>IF(N89="-", "-",IF(AND($N89&lt;='Calibration Criteria'!$B$6,$N89&gt;=-'Calibration Criteria'!$B$6,ABS(L89)&lt;&gt;H89),1,0))</f>
        <v>-</v>
      </c>
      <c r="AD89" s="778" t="str">
        <f t="shared" si="22"/>
        <v>-</v>
      </c>
      <c r="AE89" s="326"/>
      <c r="AF89" s="777" t="str">
        <f t="shared" si="23"/>
        <v>NA</v>
      </c>
    </row>
    <row r="90" spans="1:32" s="611" customFormat="1" x14ac:dyDescent="0.25">
      <c r="A90" s="615" t="str">
        <f t="shared" si="17"/>
        <v>H</v>
      </c>
      <c r="B90" s="453">
        <f>'Input - Freeways'!$B83</f>
        <v>79</v>
      </c>
      <c r="C90" s="436">
        <f>'Input - Freeways'!$C83</f>
        <v>0</v>
      </c>
      <c r="E90" s="980">
        <f t="shared" si="18"/>
        <v>0</v>
      </c>
      <c r="F90" s="318">
        <f>'Freeway Calcs'!K85</f>
        <v>0</v>
      </c>
      <c r="G90" s="318">
        <f>'Freeway Calcs'!L85</f>
        <v>0</v>
      </c>
      <c r="H90" s="874" t="str">
        <f>'Input - Freeways'!F83</f>
        <v/>
      </c>
      <c r="I90" s="875"/>
      <c r="J90" s="876" t="str">
        <f>IF('Freeway Calcs'!$C$3="DCM",'Freeway Calcs'!N85,'Freeway Calcs'!P85)</f>
        <v>--</v>
      </c>
      <c r="K90" s="876"/>
      <c r="L90" s="876" t="str">
        <f t="shared" si="19"/>
        <v/>
      </c>
      <c r="M90" s="876"/>
      <c r="N90" s="877" t="str">
        <f t="shared" si="20"/>
        <v>-</v>
      </c>
      <c r="O90" s="877"/>
      <c r="Q90" s="315" t="str">
        <f>IF(J90&lt;&gt;0,IF('Freeway Calcs'!$C$3="DCM",'Freeway Calcs'!O85,'Freeway Calcs'!Q85),"-")</f>
        <v>--</v>
      </c>
      <c r="R90" s="315" t="str">
        <f>IF(J90&lt;&gt;0,IF('Freeway Calcs'!$C$3="DCM","",'Freeway Calcs'!R85),"-")</f>
        <v>--</v>
      </c>
      <c r="T90" s="101" t="str">
        <f t="shared" si="21"/>
        <v>-</v>
      </c>
      <c r="V90" s="778" t="str">
        <f>IF(H90="","-",IF(AND($J90&lt;&gt;0,$J90&lt;'Calibration Criteria'!$C$3),1,0))</f>
        <v>-</v>
      </c>
      <c r="W90" s="778" t="str">
        <f>IF(H90="","-",IF(AND($J90&gt;='Calibration Criteria'!$C$3,$J90&lt;'Calibration Criteria'!$C$4),1,0))</f>
        <v>-</v>
      </c>
      <c r="X90" s="778" t="str">
        <f>IF(H90="","-",IF(AND($J90&gt;='Calibration Criteria'!$C$4,$J90&lt;'Calibration Criteria'!$C$5),1,0))</f>
        <v>-</v>
      </c>
      <c r="Y90" s="778" t="str">
        <f>IF(H90="","-",IF(AND($J90&gt;='Calibration Criteria'!$C$6),1,0))</f>
        <v>-</v>
      </c>
      <c r="Z90" s="778" t="str">
        <f>IF($N90="-", "-", IF(AND($N90&lt;='Calibration Criteria'!$B$3,$N90&gt;=-'Calibration Criteria'!$B$3),1,0))</f>
        <v>-</v>
      </c>
      <c r="AA90" s="778" t="str">
        <f>IF($N90="-", "-",IF(AND($N90&lt;='Calibration Criteria'!$B$4,$N90&gt;=-'Calibration Criteria'!$B$4),1,0))</f>
        <v>-</v>
      </c>
      <c r="AB90" s="778" t="str">
        <f>IF($N90="-","-",IF(AND($N90&lt;='Calibration Criteria'!$B$5,$N90&gt;=-'Calibration Criteria'!$B$5),1,0))</f>
        <v>-</v>
      </c>
      <c r="AC90" s="778" t="str">
        <f>IF(N90="-", "-",IF(AND($N90&lt;='Calibration Criteria'!$B$6,$N90&gt;=-'Calibration Criteria'!$B$6,ABS(L90)&lt;&gt;H90),1,0))</f>
        <v>-</v>
      </c>
      <c r="AD90" s="778" t="str">
        <f t="shared" si="22"/>
        <v>-</v>
      </c>
      <c r="AE90" s="326"/>
      <c r="AF90" s="777" t="str">
        <f t="shared" si="23"/>
        <v>NA</v>
      </c>
    </row>
    <row r="91" spans="1:32" s="611" customFormat="1" x14ac:dyDescent="0.25">
      <c r="A91" s="615" t="str">
        <f t="shared" si="17"/>
        <v>H</v>
      </c>
      <c r="B91" s="453">
        <f>'Input - Freeways'!$B84</f>
        <v>80</v>
      </c>
      <c r="C91" s="436">
        <f>'Input - Freeways'!$C84</f>
        <v>0</v>
      </c>
      <c r="E91" s="980">
        <f t="shared" si="18"/>
        <v>0</v>
      </c>
      <c r="F91" s="318">
        <f>'Freeway Calcs'!K86</f>
        <v>0</v>
      </c>
      <c r="G91" s="318">
        <f>'Freeway Calcs'!L86</f>
        <v>0</v>
      </c>
      <c r="H91" s="874" t="str">
        <f>'Input - Freeways'!F84</f>
        <v/>
      </c>
      <c r="I91" s="875"/>
      <c r="J91" s="876" t="str">
        <f>IF('Freeway Calcs'!$C$3="DCM",'Freeway Calcs'!N86,'Freeway Calcs'!P86)</f>
        <v>--</v>
      </c>
      <c r="K91" s="876"/>
      <c r="L91" s="876" t="str">
        <f t="shared" si="19"/>
        <v/>
      </c>
      <c r="M91" s="876"/>
      <c r="N91" s="877" t="str">
        <f t="shared" si="20"/>
        <v>-</v>
      </c>
      <c r="O91" s="877"/>
      <c r="Q91" s="315" t="str">
        <f>IF(J91&lt;&gt;0,IF('Freeway Calcs'!$C$3="DCM",'Freeway Calcs'!O86,'Freeway Calcs'!Q86),"-")</f>
        <v>--</v>
      </c>
      <c r="R91" s="315" t="str">
        <f>IF(J91&lt;&gt;0,IF('Freeway Calcs'!$C$3="DCM","",'Freeway Calcs'!R86),"-")</f>
        <v>--</v>
      </c>
      <c r="T91" s="101" t="str">
        <f t="shared" si="21"/>
        <v>-</v>
      </c>
      <c r="V91" s="778" t="str">
        <f>IF(H91="","-",IF(AND($J91&lt;&gt;0,$J91&lt;'Calibration Criteria'!$C$3),1,0))</f>
        <v>-</v>
      </c>
      <c r="W91" s="778" t="str">
        <f>IF(H91="","-",IF(AND($J91&gt;='Calibration Criteria'!$C$3,$J91&lt;'Calibration Criteria'!$C$4),1,0))</f>
        <v>-</v>
      </c>
      <c r="X91" s="778" t="str">
        <f>IF(H91="","-",IF(AND($J91&gt;='Calibration Criteria'!$C$4,$J91&lt;'Calibration Criteria'!$C$5),1,0))</f>
        <v>-</v>
      </c>
      <c r="Y91" s="778" t="str">
        <f>IF(H91="","-",IF(AND($J91&gt;='Calibration Criteria'!$C$6),1,0))</f>
        <v>-</v>
      </c>
      <c r="Z91" s="778" t="str">
        <f>IF($N91="-", "-", IF(AND($N91&lt;='Calibration Criteria'!$B$3,$N91&gt;=-'Calibration Criteria'!$B$3),1,0))</f>
        <v>-</v>
      </c>
      <c r="AA91" s="778" t="str">
        <f>IF($N91="-", "-",IF(AND($N91&lt;='Calibration Criteria'!$B$4,$N91&gt;=-'Calibration Criteria'!$B$4),1,0))</f>
        <v>-</v>
      </c>
      <c r="AB91" s="778" t="str">
        <f>IF($N91="-","-",IF(AND($N91&lt;='Calibration Criteria'!$B$5,$N91&gt;=-'Calibration Criteria'!$B$5),1,0))</f>
        <v>-</v>
      </c>
      <c r="AC91" s="778" t="str">
        <f>IF(N91="-", "-",IF(AND($N91&lt;='Calibration Criteria'!$B$6,$N91&gt;=-'Calibration Criteria'!$B$6,ABS(L91)&lt;&gt;H91),1,0))</f>
        <v>-</v>
      </c>
      <c r="AD91" s="778" t="str">
        <f t="shared" si="22"/>
        <v>-</v>
      </c>
      <c r="AE91" s="326"/>
      <c r="AF91" s="777" t="str">
        <f t="shared" si="23"/>
        <v>NA</v>
      </c>
    </row>
    <row r="92" spans="1:32" s="611" customFormat="1" x14ac:dyDescent="0.25">
      <c r="A92" s="615" t="str">
        <f t="shared" si="17"/>
        <v>H</v>
      </c>
      <c r="B92" s="453">
        <f>'Input - Freeways'!$B85</f>
        <v>81</v>
      </c>
      <c r="C92" s="436">
        <f>'Input - Freeways'!$C85</f>
        <v>0</v>
      </c>
      <c r="E92" s="980">
        <f t="shared" si="18"/>
        <v>0</v>
      </c>
      <c r="F92" s="318">
        <f>'Freeway Calcs'!K87</f>
        <v>0</v>
      </c>
      <c r="G92" s="318">
        <f>'Freeway Calcs'!L87</f>
        <v>0</v>
      </c>
      <c r="H92" s="874" t="str">
        <f>'Input - Freeways'!F85</f>
        <v/>
      </c>
      <c r="I92" s="875"/>
      <c r="J92" s="876" t="str">
        <f>IF('Freeway Calcs'!$C$3="DCM",'Freeway Calcs'!N87,'Freeway Calcs'!P87)</f>
        <v>--</v>
      </c>
      <c r="K92" s="876"/>
      <c r="L92" s="876" t="str">
        <f t="shared" si="19"/>
        <v/>
      </c>
      <c r="M92" s="876"/>
      <c r="N92" s="877" t="str">
        <f t="shared" si="20"/>
        <v>-</v>
      </c>
      <c r="O92" s="877"/>
      <c r="Q92" s="315" t="str">
        <f>IF(J92&lt;&gt;0,IF('Freeway Calcs'!$C$3="DCM",'Freeway Calcs'!O87,'Freeway Calcs'!Q87),"-")</f>
        <v>--</v>
      </c>
      <c r="R92" s="315" t="str">
        <f>IF(J92&lt;&gt;0,IF('Freeway Calcs'!$C$3="DCM","",'Freeway Calcs'!R87),"-")</f>
        <v>--</v>
      </c>
      <c r="T92" s="101" t="str">
        <f t="shared" si="21"/>
        <v>-</v>
      </c>
      <c r="V92" s="778" t="str">
        <f>IF(H92="","-",IF(AND($J92&lt;&gt;0,$J92&lt;'Calibration Criteria'!$C$3),1,0))</f>
        <v>-</v>
      </c>
      <c r="W92" s="778" t="str">
        <f>IF(H92="","-",IF(AND($J92&gt;='Calibration Criteria'!$C$3,$J92&lt;'Calibration Criteria'!$C$4),1,0))</f>
        <v>-</v>
      </c>
      <c r="X92" s="778" t="str">
        <f>IF(H92="","-",IF(AND($J92&gt;='Calibration Criteria'!$C$4,$J92&lt;'Calibration Criteria'!$C$5),1,0))</f>
        <v>-</v>
      </c>
      <c r="Y92" s="778" t="str">
        <f>IF(H92="","-",IF(AND($J92&gt;='Calibration Criteria'!$C$6),1,0))</f>
        <v>-</v>
      </c>
      <c r="Z92" s="778" t="str">
        <f>IF($N92="-", "-", IF(AND($N92&lt;='Calibration Criteria'!$B$3,$N92&gt;=-'Calibration Criteria'!$B$3),1,0))</f>
        <v>-</v>
      </c>
      <c r="AA92" s="778" t="str">
        <f>IF($N92="-", "-",IF(AND($N92&lt;='Calibration Criteria'!$B$4,$N92&gt;=-'Calibration Criteria'!$B$4),1,0))</f>
        <v>-</v>
      </c>
      <c r="AB92" s="778" t="str">
        <f>IF($N92="-","-",IF(AND($N92&lt;='Calibration Criteria'!$B$5,$N92&gt;=-'Calibration Criteria'!$B$5),1,0))</f>
        <v>-</v>
      </c>
      <c r="AC92" s="778" t="str">
        <f>IF(N92="-", "-",IF(AND($N92&lt;='Calibration Criteria'!$B$6,$N92&gt;=-'Calibration Criteria'!$B$6,ABS(L92)&lt;&gt;H92),1,0))</f>
        <v>-</v>
      </c>
      <c r="AD92" s="778" t="str">
        <f t="shared" si="22"/>
        <v>-</v>
      </c>
      <c r="AE92" s="326"/>
      <c r="AF92" s="777" t="str">
        <f t="shared" si="23"/>
        <v>NA</v>
      </c>
    </row>
    <row r="93" spans="1:32" s="611" customFormat="1" x14ac:dyDescent="0.25">
      <c r="A93" s="615" t="str">
        <f t="shared" si="17"/>
        <v>H</v>
      </c>
      <c r="B93" s="453">
        <f>'Input - Freeways'!$B86</f>
        <v>82</v>
      </c>
      <c r="C93" s="436">
        <f>'Input - Freeways'!$C86</f>
        <v>0</v>
      </c>
      <c r="E93" s="980">
        <f t="shared" si="18"/>
        <v>0</v>
      </c>
      <c r="F93" s="318">
        <f>'Freeway Calcs'!K88</f>
        <v>0</v>
      </c>
      <c r="G93" s="318">
        <f>'Freeway Calcs'!L88</f>
        <v>0</v>
      </c>
      <c r="H93" s="874" t="str">
        <f>'Input - Freeways'!F86</f>
        <v/>
      </c>
      <c r="I93" s="875"/>
      <c r="J93" s="876" t="str">
        <f>IF('Freeway Calcs'!$C$3="DCM",'Freeway Calcs'!N88,'Freeway Calcs'!P88)</f>
        <v>--</v>
      </c>
      <c r="K93" s="876"/>
      <c r="L93" s="876" t="str">
        <f t="shared" si="19"/>
        <v/>
      </c>
      <c r="M93" s="876"/>
      <c r="N93" s="877" t="str">
        <f t="shared" si="20"/>
        <v>-</v>
      </c>
      <c r="O93" s="877"/>
      <c r="Q93" s="315" t="str">
        <f>IF(J93&lt;&gt;0,IF('Freeway Calcs'!$C$3="DCM",'Freeway Calcs'!O88,'Freeway Calcs'!Q88),"-")</f>
        <v>--</v>
      </c>
      <c r="R93" s="315" t="str">
        <f>IF(J93&lt;&gt;0,IF('Freeway Calcs'!$C$3="DCM","",'Freeway Calcs'!R88),"-")</f>
        <v>--</v>
      </c>
      <c r="T93" s="101" t="str">
        <f t="shared" si="21"/>
        <v>-</v>
      </c>
      <c r="V93" s="778" t="str">
        <f>IF(H93="","-",IF(AND($J93&lt;&gt;0,$J93&lt;'Calibration Criteria'!$C$3),1,0))</f>
        <v>-</v>
      </c>
      <c r="W93" s="778" t="str">
        <f>IF(H93="","-",IF(AND($J93&gt;='Calibration Criteria'!$C$3,$J93&lt;'Calibration Criteria'!$C$4),1,0))</f>
        <v>-</v>
      </c>
      <c r="X93" s="778" t="str">
        <f>IF(H93="","-",IF(AND($J93&gt;='Calibration Criteria'!$C$4,$J93&lt;'Calibration Criteria'!$C$5),1,0))</f>
        <v>-</v>
      </c>
      <c r="Y93" s="778" t="str">
        <f>IF(H93="","-",IF(AND($J93&gt;='Calibration Criteria'!$C$6),1,0))</f>
        <v>-</v>
      </c>
      <c r="Z93" s="778" t="str">
        <f>IF($N93="-", "-", IF(AND($N93&lt;='Calibration Criteria'!$B$3,$N93&gt;=-'Calibration Criteria'!$B$3),1,0))</f>
        <v>-</v>
      </c>
      <c r="AA93" s="778" t="str">
        <f>IF($N93="-", "-",IF(AND($N93&lt;='Calibration Criteria'!$B$4,$N93&gt;=-'Calibration Criteria'!$B$4),1,0))</f>
        <v>-</v>
      </c>
      <c r="AB93" s="778" t="str">
        <f>IF($N93="-","-",IF(AND($N93&lt;='Calibration Criteria'!$B$5,$N93&gt;=-'Calibration Criteria'!$B$5),1,0))</f>
        <v>-</v>
      </c>
      <c r="AC93" s="778" t="str">
        <f>IF(N93="-", "-",IF(AND($N93&lt;='Calibration Criteria'!$B$6,$N93&gt;=-'Calibration Criteria'!$B$6,ABS(L93)&lt;&gt;H93),1,0))</f>
        <v>-</v>
      </c>
      <c r="AD93" s="778" t="str">
        <f t="shared" si="22"/>
        <v>-</v>
      </c>
      <c r="AE93" s="326"/>
      <c r="AF93" s="777" t="str">
        <f t="shared" si="23"/>
        <v>NA</v>
      </c>
    </row>
    <row r="94" spans="1:32" s="611" customFormat="1" x14ac:dyDescent="0.25">
      <c r="A94" s="615" t="str">
        <f t="shared" si="17"/>
        <v>H</v>
      </c>
      <c r="B94" s="453">
        <f>'Input - Freeways'!$B87</f>
        <v>83</v>
      </c>
      <c r="C94" s="436">
        <f>'Input - Freeways'!$C87</f>
        <v>0</v>
      </c>
      <c r="E94" s="980">
        <f t="shared" si="18"/>
        <v>0</v>
      </c>
      <c r="F94" s="318">
        <f>'Freeway Calcs'!K89</f>
        <v>0</v>
      </c>
      <c r="G94" s="318">
        <f>'Freeway Calcs'!L89</f>
        <v>0</v>
      </c>
      <c r="H94" s="874" t="str">
        <f>'Input - Freeways'!F87</f>
        <v/>
      </c>
      <c r="I94" s="875"/>
      <c r="J94" s="876" t="str">
        <f>IF('Freeway Calcs'!$C$3="DCM",'Freeway Calcs'!N89,'Freeway Calcs'!P89)</f>
        <v>--</v>
      </c>
      <c r="K94" s="876"/>
      <c r="L94" s="876" t="str">
        <f t="shared" si="19"/>
        <v/>
      </c>
      <c r="M94" s="876"/>
      <c r="N94" s="877" t="str">
        <f t="shared" si="20"/>
        <v>-</v>
      </c>
      <c r="O94" s="877"/>
      <c r="Q94" s="315" t="str">
        <f>IF(J94&lt;&gt;0,IF('Freeway Calcs'!$C$3="DCM",'Freeway Calcs'!O89,'Freeway Calcs'!Q89),"-")</f>
        <v>--</v>
      </c>
      <c r="R94" s="315" t="str">
        <f>IF(J94&lt;&gt;0,IF('Freeway Calcs'!$C$3="DCM","",'Freeway Calcs'!R89),"-")</f>
        <v>--</v>
      </c>
      <c r="T94" s="101" t="str">
        <f t="shared" si="21"/>
        <v>-</v>
      </c>
      <c r="V94" s="778" t="str">
        <f>IF(H94="","-",IF(AND($J94&lt;&gt;0,$J94&lt;'Calibration Criteria'!$C$3),1,0))</f>
        <v>-</v>
      </c>
      <c r="W94" s="778" t="str">
        <f>IF(H94="","-",IF(AND($J94&gt;='Calibration Criteria'!$C$3,$J94&lt;'Calibration Criteria'!$C$4),1,0))</f>
        <v>-</v>
      </c>
      <c r="X94" s="778" t="str">
        <f>IF(H94="","-",IF(AND($J94&gt;='Calibration Criteria'!$C$4,$J94&lt;'Calibration Criteria'!$C$5),1,0))</f>
        <v>-</v>
      </c>
      <c r="Y94" s="778" t="str">
        <f>IF(H94="","-",IF(AND($J94&gt;='Calibration Criteria'!$C$6),1,0))</f>
        <v>-</v>
      </c>
      <c r="Z94" s="778" t="str">
        <f>IF($N94="-", "-", IF(AND($N94&lt;='Calibration Criteria'!$B$3,$N94&gt;=-'Calibration Criteria'!$B$3),1,0))</f>
        <v>-</v>
      </c>
      <c r="AA94" s="778" t="str">
        <f>IF($N94="-", "-",IF(AND($N94&lt;='Calibration Criteria'!$B$4,$N94&gt;=-'Calibration Criteria'!$B$4),1,0))</f>
        <v>-</v>
      </c>
      <c r="AB94" s="778" t="str">
        <f>IF($N94="-","-",IF(AND($N94&lt;='Calibration Criteria'!$B$5,$N94&gt;=-'Calibration Criteria'!$B$5),1,0))</f>
        <v>-</v>
      </c>
      <c r="AC94" s="778" t="str">
        <f>IF(N94="-", "-",IF(AND($N94&lt;='Calibration Criteria'!$B$6,$N94&gt;=-'Calibration Criteria'!$B$6,ABS(L94)&lt;&gt;H94),1,0))</f>
        <v>-</v>
      </c>
      <c r="AD94" s="778" t="str">
        <f t="shared" si="22"/>
        <v>-</v>
      </c>
      <c r="AE94" s="326"/>
      <c r="AF94" s="777" t="str">
        <f t="shared" si="23"/>
        <v>NA</v>
      </c>
    </row>
    <row r="95" spans="1:32" s="611" customFormat="1" x14ac:dyDescent="0.25">
      <c r="A95" s="615" t="str">
        <f t="shared" si="17"/>
        <v>H</v>
      </c>
      <c r="B95" s="453">
        <f>'Input - Freeways'!$B88</f>
        <v>84</v>
      </c>
      <c r="C95" s="436">
        <f>'Input - Freeways'!$C88</f>
        <v>0</v>
      </c>
      <c r="E95" s="980">
        <f t="shared" si="18"/>
        <v>0</v>
      </c>
      <c r="F95" s="318">
        <f>'Freeway Calcs'!K90</f>
        <v>0</v>
      </c>
      <c r="G95" s="318">
        <f>'Freeway Calcs'!L90</f>
        <v>0</v>
      </c>
      <c r="H95" s="874" t="str">
        <f>'Input - Freeways'!F88</f>
        <v/>
      </c>
      <c r="I95" s="875"/>
      <c r="J95" s="876" t="str">
        <f>IF('Freeway Calcs'!$C$3="DCM",'Freeway Calcs'!N90,'Freeway Calcs'!P90)</f>
        <v>--</v>
      </c>
      <c r="K95" s="876"/>
      <c r="L95" s="876" t="str">
        <f t="shared" si="19"/>
        <v/>
      </c>
      <c r="M95" s="876"/>
      <c r="N95" s="877" t="str">
        <f t="shared" si="20"/>
        <v>-</v>
      </c>
      <c r="O95" s="877"/>
      <c r="Q95" s="315" t="str">
        <f>IF(J95&lt;&gt;0,IF('Freeway Calcs'!$C$3="DCM",'Freeway Calcs'!O90,'Freeway Calcs'!Q90),"-")</f>
        <v>--</v>
      </c>
      <c r="R95" s="315" t="str">
        <f>IF(J95&lt;&gt;0,IF('Freeway Calcs'!$C$3="DCM","",'Freeway Calcs'!R90),"-")</f>
        <v>--</v>
      </c>
      <c r="T95" s="101" t="str">
        <f t="shared" si="21"/>
        <v>-</v>
      </c>
      <c r="V95" s="778" t="str">
        <f>IF(H95="","-",IF(AND($J95&lt;&gt;0,$J95&lt;'Calibration Criteria'!$C$3),1,0))</f>
        <v>-</v>
      </c>
      <c r="W95" s="778" t="str">
        <f>IF(H95="","-",IF(AND($J95&gt;='Calibration Criteria'!$C$3,$J95&lt;'Calibration Criteria'!$C$4),1,0))</f>
        <v>-</v>
      </c>
      <c r="X95" s="778" t="str">
        <f>IF(H95="","-",IF(AND($J95&gt;='Calibration Criteria'!$C$4,$J95&lt;'Calibration Criteria'!$C$5),1,0))</f>
        <v>-</v>
      </c>
      <c r="Y95" s="778" t="str">
        <f>IF(H95="","-",IF(AND($J95&gt;='Calibration Criteria'!$C$6),1,0))</f>
        <v>-</v>
      </c>
      <c r="Z95" s="778" t="str">
        <f>IF($N95="-", "-", IF(AND($N95&lt;='Calibration Criteria'!$B$3,$N95&gt;=-'Calibration Criteria'!$B$3),1,0))</f>
        <v>-</v>
      </c>
      <c r="AA95" s="778" t="str">
        <f>IF($N95="-", "-",IF(AND($N95&lt;='Calibration Criteria'!$B$4,$N95&gt;=-'Calibration Criteria'!$B$4),1,0))</f>
        <v>-</v>
      </c>
      <c r="AB95" s="778" t="str">
        <f>IF($N95="-","-",IF(AND($N95&lt;='Calibration Criteria'!$B$5,$N95&gt;=-'Calibration Criteria'!$B$5),1,0))</f>
        <v>-</v>
      </c>
      <c r="AC95" s="778" t="str">
        <f>IF(N95="-", "-",IF(AND($N95&lt;='Calibration Criteria'!$B$6,$N95&gt;=-'Calibration Criteria'!$B$6,ABS(L95)&lt;&gt;H95),1,0))</f>
        <v>-</v>
      </c>
      <c r="AD95" s="778" t="str">
        <f t="shared" si="22"/>
        <v>-</v>
      </c>
      <c r="AE95" s="326"/>
      <c r="AF95" s="777" t="str">
        <f t="shared" si="23"/>
        <v>NA</v>
      </c>
    </row>
    <row r="96" spans="1:32" s="611" customFormat="1" x14ac:dyDescent="0.25">
      <c r="A96" s="615" t="str">
        <f t="shared" si="17"/>
        <v>H</v>
      </c>
      <c r="B96" s="453">
        <f>'Input - Freeways'!$B89</f>
        <v>85</v>
      </c>
      <c r="C96" s="436">
        <f>'Input - Freeways'!$C89</f>
        <v>0</v>
      </c>
      <c r="E96" s="980">
        <f t="shared" si="18"/>
        <v>0</v>
      </c>
      <c r="F96" s="318">
        <f>'Freeway Calcs'!K91</f>
        <v>0</v>
      </c>
      <c r="G96" s="318">
        <f>'Freeway Calcs'!L91</f>
        <v>0</v>
      </c>
      <c r="H96" s="874" t="str">
        <f>'Input - Freeways'!F89</f>
        <v/>
      </c>
      <c r="I96" s="875"/>
      <c r="J96" s="876" t="str">
        <f>IF('Freeway Calcs'!$C$3="DCM",'Freeway Calcs'!N91,'Freeway Calcs'!P91)</f>
        <v>--</v>
      </c>
      <c r="K96" s="876"/>
      <c r="L96" s="876" t="str">
        <f t="shared" si="19"/>
        <v/>
      </c>
      <c r="M96" s="876"/>
      <c r="N96" s="877" t="str">
        <f t="shared" si="20"/>
        <v>-</v>
      </c>
      <c r="O96" s="877"/>
      <c r="Q96" s="315" t="str">
        <f>IF(J96&lt;&gt;0,IF('Freeway Calcs'!$C$3="DCM",'Freeway Calcs'!O91,'Freeway Calcs'!Q91),"-")</f>
        <v>--</v>
      </c>
      <c r="R96" s="315" t="str">
        <f>IF(J96&lt;&gt;0,IF('Freeway Calcs'!$C$3="DCM","",'Freeway Calcs'!R91),"-")</f>
        <v>--</v>
      </c>
      <c r="T96" s="101" t="str">
        <f t="shared" si="21"/>
        <v>-</v>
      </c>
      <c r="V96" s="778" t="str">
        <f>IF(H96="","-",IF(AND($J96&lt;&gt;0,$J96&lt;'Calibration Criteria'!$C$3),1,0))</f>
        <v>-</v>
      </c>
      <c r="W96" s="778" t="str">
        <f>IF(H96="","-",IF(AND($J96&gt;='Calibration Criteria'!$C$3,$J96&lt;'Calibration Criteria'!$C$4),1,0))</f>
        <v>-</v>
      </c>
      <c r="X96" s="778" t="str">
        <f>IF(H96="","-",IF(AND($J96&gt;='Calibration Criteria'!$C$4,$J96&lt;'Calibration Criteria'!$C$5),1,0))</f>
        <v>-</v>
      </c>
      <c r="Y96" s="778" t="str">
        <f>IF(H96="","-",IF(AND($J96&gt;='Calibration Criteria'!$C$6),1,0))</f>
        <v>-</v>
      </c>
      <c r="Z96" s="778" t="str">
        <f>IF($N96="-", "-", IF(AND($N96&lt;='Calibration Criteria'!$B$3,$N96&gt;=-'Calibration Criteria'!$B$3),1,0))</f>
        <v>-</v>
      </c>
      <c r="AA96" s="778" t="str">
        <f>IF($N96="-", "-",IF(AND($N96&lt;='Calibration Criteria'!$B$4,$N96&gt;=-'Calibration Criteria'!$B$4),1,0))</f>
        <v>-</v>
      </c>
      <c r="AB96" s="778" t="str">
        <f>IF($N96="-","-",IF(AND($N96&lt;='Calibration Criteria'!$B$5,$N96&gt;=-'Calibration Criteria'!$B$5),1,0))</f>
        <v>-</v>
      </c>
      <c r="AC96" s="778" t="str">
        <f>IF(N96="-", "-",IF(AND($N96&lt;='Calibration Criteria'!$B$6,$N96&gt;=-'Calibration Criteria'!$B$6,ABS(L96)&lt;&gt;H96),1,0))</f>
        <v>-</v>
      </c>
      <c r="AD96" s="778" t="str">
        <f t="shared" si="22"/>
        <v>-</v>
      </c>
      <c r="AE96" s="326"/>
      <c r="AF96" s="777" t="str">
        <f t="shared" si="23"/>
        <v>NA</v>
      </c>
    </row>
    <row r="97" spans="1:32" s="611" customFormat="1" x14ac:dyDescent="0.25">
      <c r="A97" s="615" t="str">
        <f t="shared" si="17"/>
        <v>H</v>
      </c>
      <c r="B97" s="453">
        <f>'Input - Freeways'!$B90</f>
        <v>86</v>
      </c>
      <c r="C97" s="436">
        <f>'Input - Freeways'!$C90</f>
        <v>0</v>
      </c>
      <c r="E97" s="980">
        <f t="shared" si="18"/>
        <v>0</v>
      </c>
      <c r="F97" s="318">
        <f>'Freeway Calcs'!K92</f>
        <v>0</v>
      </c>
      <c r="G97" s="318">
        <f>'Freeway Calcs'!L92</f>
        <v>0</v>
      </c>
      <c r="H97" s="874" t="str">
        <f>'Input - Freeways'!F90</f>
        <v/>
      </c>
      <c r="I97" s="875"/>
      <c r="J97" s="876" t="str">
        <f>IF('Freeway Calcs'!$C$3="DCM",'Freeway Calcs'!N92,'Freeway Calcs'!P92)</f>
        <v>--</v>
      </c>
      <c r="K97" s="876"/>
      <c r="L97" s="876" t="str">
        <f t="shared" si="19"/>
        <v/>
      </c>
      <c r="M97" s="876"/>
      <c r="N97" s="877" t="str">
        <f t="shared" si="20"/>
        <v>-</v>
      </c>
      <c r="O97" s="877"/>
      <c r="Q97" s="315" t="str">
        <f>IF(J97&lt;&gt;0,IF('Freeway Calcs'!$C$3="DCM",'Freeway Calcs'!O92,'Freeway Calcs'!Q92),"-")</f>
        <v>--</v>
      </c>
      <c r="R97" s="315" t="str">
        <f>IF(J97&lt;&gt;0,IF('Freeway Calcs'!$C$3="DCM","",'Freeway Calcs'!R92),"-")</f>
        <v>--</v>
      </c>
      <c r="T97" s="101" t="str">
        <f t="shared" si="21"/>
        <v>-</v>
      </c>
      <c r="V97" s="778" t="str">
        <f>IF(H97="","-",IF(AND($J97&lt;&gt;0,$J97&lt;'Calibration Criteria'!$C$3),1,0))</f>
        <v>-</v>
      </c>
      <c r="W97" s="778" t="str">
        <f>IF(H97="","-",IF(AND($J97&gt;='Calibration Criteria'!$C$3,$J97&lt;'Calibration Criteria'!$C$4),1,0))</f>
        <v>-</v>
      </c>
      <c r="X97" s="778" t="str">
        <f>IF(H97="","-",IF(AND($J97&gt;='Calibration Criteria'!$C$4,$J97&lt;'Calibration Criteria'!$C$5),1,0))</f>
        <v>-</v>
      </c>
      <c r="Y97" s="778" t="str">
        <f>IF(H97="","-",IF(AND($J97&gt;='Calibration Criteria'!$C$6),1,0))</f>
        <v>-</v>
      </c>
      <c r="Z97" s="778" t="str">
        <f>IF($N97="-", "-", IF(AND($N97&lt;='Calibration Criteria'!$B$3,$N97&gt;=-'Calibration Criteria'!$B$3),1,0))</f>
        <v>-</v>
      </c>
      <c r="AA97" s="778" t="str">
        <f>IF($N97="-", "-",IF(AND($N97&lt;='Calibration Criteria'!$B$4,$N97&gt;=-'Calibration Criteria'!$B$4),1,0))</f>
        <v>-</v>
      </c>
      <c r="AB97" s="778" t="str">
        <f>IF($N97="-","-",IF(AND($N97&lt;='Calibration Criteria'!$B$5,$N97&gt;=-'Calibration Criteria'!$B$5),1,0))</f>
        <v>-</v>
      </c>
      <c r="AC97" s="778" t="str">
        <f>IF(N97="-", "-",IF(AND($N97&lt;='Calibration Criteria'!$B$6,$N97&gt;=-'Calibration Criteria'!$B$6,ABS(L97)&lt;&gt;H97),1,0))</f>
        <v>-</v>
      </c>
      <c r="AD97" s="778" t="str">
        <f t="shared" si="22"/>
        <v>-</v>
      </c>
      <c r="AE97" s="326"/>
      <c r="AF97" s="777" t="str">
        <f t="shared" si="23"/>
        <v>NA</v>
      </c>
    </row>
    <row r="98" spans="1:32" s="611" customFormat="1" x14ac:dyDescent="0.25">
      <c r="A98" s="615" t="str">
        <f t="shared" si="17"/>
        <v>H</v>
      </c>
      <c r="B98" s="453">
        <f>'Input - Freeways'!$B91</f>
        <v>87</v>
      </c>
      <c r="C98" s="436">
        <f>'Input - Freeways'!$C91</f>
        <v>0</v>
      </c>
      <c r="E98" s="980">
        <f t="shared" si="18"/>
        <v>0</v>
      </c>
      <c r="F98" s="318">
        <f>'Freeway Calcs'!K93</f>
        <v>0</v>
      </c>
      <c r="G98" s="318">
        <f>'Freeway Calcs'!L93</f>
        <v>0</v>
      </c>
      <c r="H98" s="874" t="str">
        <f>'Input - Freeways'!F91</f>
        <v/>
      </c>
      <c r="I98" s="875"/>
      <c r="J98" s="876" t="str">
        <f>IF('Freeway Calcs'!$C$3="DCM",'Freeway Calcs'!N93,'Freeway Calcs'!P93)</f>
        <v>--</v>
      </c>
      <c r="K98" s="876"/>
      <c r="L98" s="876" t="str">
        <f t="shared" si="19"/>
        <v/>
      </c>
      <c r="M98" s="876"/>
      <c r="N98" s="877" t="str">
        <f t="shared" si="20"/>
        <v>-</v>
      </c>
      <c r="O98" s="877"/>
      <c r="Q98" s="315" t="str">
        <f>IF(J98&lt;&gt;0,IF('Freeway Calcs'!$C$3="DCM",'Freeway Calcs'!O93,'Freeway Calcs'!Q93),"-")</f>
        <v>--</v>
      </c>
      <c r="R98" s="315" t="str">
        <f>IF(J98&lt;&gt;0,IF('Freeway Calcs'!$C$3="DCM","",'Freeway Calcs'!R93),"-")</f>
        <v>--</v>
      </c>
      <c r="T98" s="101" t="str">
        <f t="shared" si="21"/>
        <v>-</v>
      </c>
      <c r="V98" s="778" t="str">
        <f>IF(H98="","-",IF(AND($J98&lt;&gt;0,$J98&lt;'Calibration Criteria'!$C$3),1,0))</f>
        <v>-</v>
      </c>
      <c r="W98" s="778" t="str">
        <f>IF(H98="","-",IF(AND($J98&gt;='Calibration Criteria'!$C$3,$J98&lt;'Calibration Criteria'!$C$4),1,0))</f>
        <v>-</v>
      </c>
      <c r="X98" s="778" t="str">
        <f>IF(H98="","-",IF(AND($J98&gt;='Calibration Criteria'!$C$4,$J98&lt;'Calibration Criteria'!$C$5),1,0))</f>
        <v>-</v>
      </c>
      <c r="Y98" s="778" t="str">
        <f>IF(H98="","-",IF(AND($J98&gt;='Calibration Criteria'!$C$6),1,0))</f>
        <v>-</v>
      </c>
      <c r="Z98" s="778" t="str">
        <f>IF($N98="-", "-", IF(AND($N98&lt;='Calibration Criteria'!$B$3,$N98&gt;=-'Calibration Criteria'!$B$3),1,0))</f>
        <v>-</v>
      </c>
      <c r="AA98" s="778" t="str">
        <f>IF($N98="-", "-",IF(AND($N98&lt;='Calibration Criteria'!$B$4,$N98&gt;=-'Calibration Criteria'!$B$4),1,0))</f>
        <v>-</v>
      </c>
      <c r="AB98" s="778" t="str">
        <f>IF($N98="-","-",IF(AND($N98&lt;='Calibration Criteria'!$B$5,$N98&gt;=-'Calibration Criteria'!$B$5),1,0))</f>
        <v>-</v>
      </c>
      <c r="AC98" s="778" t="str">
        <f>IF(N98="-", "-",IF(AND($N98&lt;='Calibration Criteria'!$B$6,$N98&gt;=-'Calibration Criteria'!$B$6,ABS(L98)&lt;&gt;H98),1,0))</f>
        <v>-</v>
      </c>
      <c r="AD98" s="778" t="str">
        <f t="shared" si="22"/>
        <v>-</v>
      </c>
      <c r="AE98" s="326"/>
      <c r="AF98" s="777" t="str">
        <f t="shared" si="23"/>
        <v>NA</v>
      </c>
    </row>
    <row r="99" spans="1:32" s="611" customFormat="1" x14ac:dyDescent="0.25">
      <c r="A99" s="615" t="str">
        <f t="shared" si="17"/>
        <v>H</v>
      </c>
      <c r="B99" s="453">
        <f>'Input - Freeways'!$B92</f>
        <v>88</v>
      </c>
      <c r="C99" s="436">
        <f>'Input - Freeways'!$C92</f>
        <v>0</v>
      </c>
      <c r="E99" s="980">
        <f t="shared" si="18"/>
        <v>0</v>
      </c>
      <c r="F99" s="318">
        <f>'Freeway Calcs'!K94</f>
        <v>0</v>
      </c>
      <c r="G99" s="318">
        <f>'Freeway Calcs'!L94</f>
        <v>0</v>
      </c>
      <c r="H99" s="874" t="str">
        <f>'Input - Freeways'!F92</f>
        <v/>
      </c>
      <c r="I99" s="875"/>
      <c r="J99" s="876" t="str">
        <f>IF('Freeway Calcs'!$C$3="DCM",'Freeway Calcs'!N94,'Freeway Calcs'!P94)</f>
        <v>--</v>
      </c>
      <c r="K99" s="876"/>
      <c r="L99" s="876" t="str">
        <f t="shared" si="19"/>
        <v/>
      </c>
      <c r="M99" s="876"/>
      <c r="N99" s="877" t="str">
        <f t="shared" si="20"/>
        <v>-</v>
      </c>
      <c r="O99" s="877"/>
      <c r="Q99" s="315" t="str">
        <f>IF(J99&lt;&gt;0,IF('Freeway Calcs'!$C$3="DCM",'Freeway Calcs'!O94,'Freeway Calcs'!Q94),"-")</f>
        <v>--</v>
      </c>
      <c r="R99" s="315" t="str">
        <f>IF(J99&lt;&gt;0,IF('Freeway Calcs'!$C$3="DCM","",'Freeway Calcs'!R94),"-")</f>
        <v>--</v>
      </c>
      <c r="T99" s="101" t="str">
        <f t="shared" si="21"/>
        <v>-</v>
      </c>
      <c r="V99" s="778" t="str">
        <f>IF(H99="","-",IF(AND($J99&lt;&gt;0,$J99&lt;'Calibration Criteria'!$C$3),1,0))</f>
        <v>-</v>
      </c>
      <c r="W99" s="778" t="str">
        <f>IF(H99="","-",IF(AND($J99&gt;='Calibration Criteria'!$C$3,$J99&lt;'Calibration Criteria'!$C$4),1,0))</f>
        <v>-</v>
      </c>
      <c r="X99" s="778" t="str">
        <f>IF(H99="","-",IF(AND($J99&gt;='Calibration Criteria'!$C$4,$J99&lt;'Calibration Criteria'!$C$5),1,0))</f>
        <v>-</v>
      </c>
      <c r="Y99" s="778" t="str">
        <f>IF(H99="","-",IF(AND($J99&gt;='Calibration Criteria'!$C$6),1,0))</f>
        <v>-</v>
      </c>
      <c r="Z99" s="778" t="str">
        <f>IF($N99="-", "-", IF(AND($N99&lt;='Calibration Criteria'!$B$3,$N99&gt;=-'Calibration Criteria'!$B$3),1,0))</f>
        <v>-</v>
      </c>
      <c r="AA99" s="778" t="str">
        <f>IF($N99="-", "-",IF(AND($N99&lt;='Calibration Criteria'!$B$4,$N99&gt;=-'Calibration Criteria'!$B$4),1,0))</f>
        <v>-</v>
      </c>
      <c r="AB99" s="778" t="str">
        <f>IF($N99="-","-",IF(AND($N99&lt;='Calibration Criteria'!$B$5,$N99&gt;=-'Calibration Criteria'!$B$5),1,0))</f>
        <v>-</v>
      </c>
      <c r="AC99" s="778" t="str">
        <f>IF(N99="-", "-",IF(AND($N99&lt;='Calibration Criteria'!$B$6,$N99&gt;=-'Calibration Criteria'!$B$6,ABS(L99)&lt;&gt;H99),1,0))</f>
        <v>-</v>
      </c>
      <c r="AD99" s="778" t="str">
        <f t="shared" si="22"/>
        <v>-</v>
      </c>
      <c r="AE99" s="326"/>
      <c r="AF99" s="777" t="str">
        <f t="shared" si="23"/>
        <v>NA</v>
      </c>
    </row>
    <row r="100" spans="1:32" s="611" customFormat="1" x14ac:dyDescent="0.25">
      <c r="A100" s="615" t="str">
        <f t="shared" si="17"/>
        <v>H</v>
      </c>
      <c r="B100" s="453">
        <f>'Input - Freeways'!$B93</f>
        <v>89</v>
      </c>
      <c r="C100" s="436">
        <f>'Input - Freeways'!$C93</f>
        <v>0</v>
      </c>
      <c r="E100" s="980">
        <f t="shared" si="18"/>
        <v>0</v>
      </c>
      <c r="F100" s="318">
        <f>'Freeway Calcs'!K95</f>
        <v>0</v>
      </c>
      <c r="G100" s="318">
        <f>'Freeway Calcs'!L95</f>
        <v>0</v>
      </c>
      <c r="H100" s="874" t="str">
        <f>'Input - Freeways'!F93</f>
        <v/>
      </c>
      <c r="I100" s="875"/>
      <c r="J100" s="876" t="str">
        <f>IF('Freeway Calcs'!$C$3="DCM",'Freeway Calcs'!N95,'Freeway Calcs'!P95)</f>
        <v>--</v>
      </c>
      <c r="K100" s="876"/>
      <c r="L100" s="876" t="str">
        <f t="shared" si="19"/>
        <v/>
      </c>
      <c r="M100" s="876"/>
      <c r="N100" s="877" t="str">
        <f t="shared" si="20"/>
        <v>-</v>
      </c>
      <c r="O100" s="877"/>
      <c r="Q100" s="315" t="str">
        <f>IF(J100&lt;&gt;0,IF('Freeway Calcs'!$C$3="DCM",'Freeway Calcs'!O95,'Freeway Calcs'!Q95),"-")</f>
        <v>--</v>
      </c>
      <c r="R100" s="315" t="str">
        <f>IF(J100&lt;&gt;0,IF('Freeway Calcs'!$C$3="DCM","",'Freeway Calcs'!R95),"-")</f>
        <v>--</v>
      </c>
      <c r="T100" s="101" t="str">
        <f t="shared" si="21"/>
        <v>-</v>
      </c>
      <c r="V100" s="778" t="str">
        <f>IF(H100="","-",IF(AND($J100&lt;&gt;0,$J100&lt;'Calibration Criteria'!$C$3),1,0))</f>
        <v>-</v>
      </c>
      <c r="W100" s="778" t="str">
        <f>IF(H100="","-",IF(AND($J100&gt;='Calibration Criteria'!$C$3,$J100&lt;'Calibration Criteria'!$C$4),1,0))</f>
        <v>-</v>
      </c>
      <c r="X100" s="778" t="str">
        <f>IF(H100="","-",IF(AND($J100&gt;='Calibration Criteria'!$C$4,$J100&lt;'Calibration Criteria'!$C$5),1,0))</f>
        <v>-</v>
      </c>
      <c r="Y100" s="778" t="str">
        <f>IF(H100="","-",IF(AND($J100&gt;='Calibration Criteria'!$C$6),1,0))</f>
        <v>-</v>
      </c>
      <c r="Z100" s="778" t="str">
        <f>IF($N100="-", "-", IF(AND($N100&lt;='Calibration Criteria'!$B$3,$N100&gt;=-'Calibration Criteria'!$B$3),1,0))</f>
        <v>-</v>
      </c>
      <c r="AA100" s="778" t="str">
        <f>IF($N100="-", "-",IF(AND($N100&lt;='Calibration Criteria'!$B$4,$N100&gt;=-'Calibration Criteria'!$B$4),1,0))</f>
        <v>-</v>
      </c>
      <c r="AB100" s="778" t="str">
        <f>IF($N100="-","-",IF(AND($N100&lt;='Calibration Criteria'!$B$5,$N100&gt;=-'Calibration Criteria'!$B$5),1,0))</f>
        <v>-</v>
      </c>
      <c r="AC100" s="778" t="str">
        <f>IF(N100="-", "-",IF(AND($N100&lt;='Calibration Criteria'!$B$6,$N100&gt;=-'Calibration Criteria'!$B$6,ABS(L100)&lt;&gt;H100),1,0))</f>
        <v>-</v>
      </c>
      <c r="AD100" s="778" t="str">
        <f t="shared" si="22"/>
        <v>-</v>
      </c>
      <c r="AE100" s="326"/>
      <c r="AF100" s="777" t="str">
        <f t="shared" si="23"/>
        <v>NA</v>
      </c>
    </row>
    <row r="101" spans="1:32" s="611" customFormat="1" x14ac:dyDescent="0.25">
      <c r="A101" s="615" t="str">
        <f t="shared" si="17"/>
        <v>H</v>
      </c>
      <c r="B101" s="453">
        <f>'Input - Freeways'!$B94</f>
        <v>90</v>
      </c>
      <c r="C101" s="436">
        <f>'Input - Freeways'!$C94</f>
        <v>0</v>
      </c>
      <c r="E101" s="980">
        <f t="shared" si="18"/>
        <v>0</v>
      </c>
      <c r="F101" s="318">
        <f>'Freeway Calcs'!K96</f>
        <v>0</v>
      </c>
      <c r="G101" s="318">
        <f>'Freeway Calcs'!L96</f>
        <v>0</v>
      </c>
      <c r="H101" s="874" t="str">
        <f>'Input - Freeways'!F94</f>
        <v/>
      </c>
      <c r="I101" s="875"/>
      <c r="J101" s="876" t="str">
        <f>IF('Freeway Calcs'!$C$3="DCM",'Freeway Calcs'!N96,'Freeway Calcs'!P96)</f>
        <v>--</v>
      </c>
      <c r="K101" s="876"/>
      <c r="L101" s="876" t="str">
        <f t="shared" si="19"/>
        <v/>
      </c>
      <c r="M101" s="876"/>
      <c r="N101" s="877" t="str">
        <f t="shared" si="20"/>
        <v>-</v>
      </c>
      <c r="O101" s="877"/>
      <c r="Q101" s="315" t="str">
        <f>IF(J101&lt;&gt;0,IF('Freeway Calcs'!$C$3="DCM",'Freeway Calcs'!O96,'Freeway Calcs'!Q96),"-")</f>
        <v>--</v>
      </c>
      <c r="R101" s="315" t="str">
        <f>IF(J101&lt;&gt;0,IF('Freeway Calcs'!$C$3="DCM","",'Freeway Calcs'!R96),"-")</f>
        <v>--</v>
      </c>
      <c r="T101" s="101" t="str">
        <f t="shared" si="21"/>
        <v>-</v>
      </c>
      <c r="V101" s="778" t="str">
        <f>IF(H101="","-",IF(AND($J101&lt;&gt;0,$J101&lt;'Calibration Criteria'!$C$3),1,0))</f>
        <v>-</v>
      </c>
      <c r="W101" s="778" t="str">
        <f>IF(H101="","-",IF(AND($J101&gt;='Calibration Criteria'!$C$3,$J101&lt;'Calibration Criteria'!$C$4),1,0))</f>
        <v>-</v>
      </c>
      <c r="X101" s="778" t="str">
        <f>IF(H101="","-",IF(AND($J101&gt;='Calibration Criteria'!$C$4,$J101&lt;'Calibration Criteria'!$C$5),1,0))</f>
        <v>-</v>
      </c>
      <c r="Y101" s="778" t="str">
        <f>IF(H101="","-",IF(AND($J101&gt;='Calibration Criteria'!$C$6),1,0))</f>
        <v>-</v>
      </c>
      <c r="Z101" s="778" t="str">
        <f>IF($N101="-", "-", IF(AND($N101&lt;='Calibration Criteria'!$B$3,$N101&gt;=-'Calibration Criteria'!$B$3),1,0))</f>
        <v>-</v>
      </c>
      <c r="AA101" s="778" t="str">
        <f>IF($N101="-", "-",IF(AND($N101&lt;='Calibration Criteria'!$B$4,$N101&gt;=-'Calibration Criteria'!$B$4),1,0))</f>
        <v>-</v>
      </c>
      <c r="AB101" s="778" t="str">
        <f>IF($N101="-","-",IF(AND($N101&lt;='Calibration Criteria'!$B$5,$N101&gt;=-'Calibration Criteria'!$B$5),1,0))</f>
        <v>-</v>
      </c>
      <c r="AC101" s="778" t="str">
        <f>IF(N101="-", "-",IF(AND($N101&lt;='Calibration Criteria'!$B$6,$N101&gt;=-'Calibration Criteria'!$B$6,ABS(L101)&lt;&gt;H101),1,0))</f>
        <v>-</v>
      </c>
      <c r="AD101" s="778" t="str">
        <f t="shared" si="22"/>
        <v>-</v>
      </c>
      <c r="AE101" s="326"/>
      <c r="AF101" s="777" t="str">
        <f t="shared" si="23"/>
        <v>NA</v>
      </c>
    </row>
    <row r="102" spans="1:32" s="611" customFormat="1" x14ac:dyDescent="0.25">
      <c r="A102" s="615" t="str">
        <f t="shared" si="17"/>
        <v>H</v>
      </c>
      <c r="B102" s="453">
        <f>'Input - Freeways'!$B95</f>
        <v>91</v>
      </c>
      <c r="C102" s="436">
        <f>'Input - Freeways'!$C95</f>
        <v>0</v>
      </c>
      <c r="E102" s="980">
        <f t="shared" si="18"/>
        <v>0</v>
      </c>
      <c r="F102" s="318">
        <f>'Freeway Calcs'!K97</f>
        <v>0</v>
      </c>
      <c r="G102" s="318">
        <f>'Freeway Calcs'!L97</f>
        <v>0</v>
      </c>
      <c r="H102" s="874" t="str">
        <f>'Input - Freeways'!F95</f>
        <v/>
      </c>
      <c r="I102" s="875"/>
      <c r="J102" s="876" t="str">
        <f>IF('Freeway Calcs'!$C$3="DCM",'Freeway Calcs'!N97,'Freeway Calcs'!P97)</f>
        <v>--</v>
      </c>
      <c r="K102" s="876"/>
      <c r="L102" s="876" t="str">
        <f t="shared" si="19"/>
        <v/>
      </c>
      <c r="M102" s="876"/>
      <c r="N102" s="877" t="str">
        <f t="shared" si="20"/>
        <v>-</v>
      </c>
      <c r="O102" s="877"/>
      <c r="Q102" s="315" t="str">
        <f>IF(J102&lt;&gt;0,IF('Freeway Calcs'!$C$3="DCM",'Freeway Calcs'!O97,'Freeway Calcs'!Q97),"-")</f>
        <v>--</v>
      </c>
      <c r="R102" s="315" t="str">
        <f>IF(J102&lt;&gt;0,IF('Freeway Calcs'!$C$3="DCM","",'Freeway Calcs'!R97),"-")</f>
        <v>--</v>
      </c>
      <c r="T102" s="101" t="str">
        <f t="shared" si="21"/>
        <v>-</v>
      </c>
      <c r="V102" s="778" t="str">
        <f>IF(H102="","-",IF(AND($J102&lt;&gt;0,$J102&lt;'Calibration Criteria'!$C$3),1,0))</f>
        <v>-</v>
      </c>
      <c r="W102" s="778" t="str">
        <f>IF(H102="","-",IF(AND($J102&gt;='Calibration Criteria'!$C$3,$J102&lt;'Calibration Criteria'!$C$4),1,0))</f>
        <v>-</v>
      </c>
      <c r="X102" s="778" t="str">
        <f>IF(H102="","-",IF(AND($J102&gt;='Calibration Criteria'!$C$4,$J102&lt;'Calibration Criteria'!$C$5),1,0))</f>
        <v>-</v>
      </c>
      <c r="Y102" s="778" t="str">
        <f>IF(H102="","-",IF(AND($J102&gt;='Calibration Criteria'!$C$6),1,0))</f>
        <v>-</v>
      </c>
      <c r="Z102" s="778" t="str">
        <f>IF($N102="-", "-", IF(AND($N102&lt;='Calibration Criteria'!$B$3,$N102&gt;=-'Calibration Criteria'!$B$3),1,0))</f>
        <v>-</v>
      </c>
      <c r="AA102" s="778" t="str">
        <f>IF($N102="-", "-",IF(AND($N102&lt;='Calibration Criteria'!$B$4,$N102&gt;=-'Calibration Criteria'!$B$4),1,0))</f>
        <v>-</v>
      </c>
      <c r="AB102" s="778" t="str">
        <f>IF($N102="-","-",IF(AND($N102&lt;='Calibration Criteria'!$B$5,$N102&gt;=-'Calibration Criteria'!$B$5),1,0))</f>
        <v>-</v>
      </c>
      <c r="AC102" s="778" t="str">
        <f>IF(N102="-", "-",IF(AND($N102&lt;='Calibration Criteria'!$B$6,$N102&gt;=-'Calibration Criteria'!$B$6,ABS(L102)&lt;&gt;H102),1,0))</f>
        <v>-</v>
      </c>
      <c r="AD102" s="778" t="str">
        <f t="shared" si="22"/>
        <v>-</v>
      </c>
      <c r="AE102" s="326"/>
      <c r="AF102" s="777" t="str">
        <f t="shared" si="23"/>
        <v>NA</v>
      </c>
    </row>
    <row r="103" spans="1:32" s="611" customFormat="1" x14ac:dyDescent="0.25">
      <c r="A103" s="615" t="str">
        <f t="shared" si="17"/>
        <v>H</v>
      </c>
      <c r="B103" s="453">
        <f>'Input - Freeways'!$B96</f>
        <v>92</v>
      </c>
      <c r="C103" s="436">
        <f>'Input - Freeways'!$C96</f>
        <v>0</v>
      </c>
      <c r="E103" s="980">
        <f t="shared" si="18"/>
        <v>0</v>
      </c>
      <c r="F103" s="318">
        <f>'Freeway Calcs'!K98</f>
        <v>0</v>
      </c>
      <c r="G103" s="318">
        <f>'Freeway Calcs'!L98</f>
        <v>0</v>
      </c>
      <c r="H103" s="874" t="str">
        <f>'Input - Freeways'!F96</f>
        <v/>
      </c>
      <c r="I103" s="875"/>
      <c r="J103" s="876" t="str">
        <f>IF('Freeway Calcs'!$C$3="DCM",'Freeway Calcs'!N98,'Freeway Calcs'!P98)</f>
        <v>--</v>
      </c>
      <c r="K103" s="876"/>
      <c r="L103" s="876" t="str">
        <f t="shared" si="19"/>
        <v/>
      </c>
      <c r="M103" s="876"/>
      <c r="N103" s="877" t="str">
        <f t="shared" si="20"/>
        <v>-</v>
      </c>
      <c r="O103" s="877"/>
      <c r="Q103" s="315" t="str">
        <f>IF(J103&lt;&gt;0,IF('Freeway Calcs'!$C$3="DCM",'Freeway Calcs'!O98,'Freeway Calcs'!Q98),"-")</f>
        <v>--</v>
      </c>
      <c r="R103" s="315" t="str">
        <f>IF(J103&lt;&gt;0,IF('Freeway Calcs'!$C$3="DCM","",'Freeway Calcs'!R98),"-")</f>
        <v>--</v>
      </c>
      <c r="T103" s="101" t="str">
        <f t="shared" si="21"/>
        <v>-</v>
      </c>
      <c r="V103" s="778" t="str">
        <f>IF(H103="","-",IF(AND($J103&lt;&gt;0,$J103&lt;'Calibration Criteria'!$C$3),1,0))</f>
        <v>-</v>
      </c>
      <c r="W103" s="778" t="str">
        <f>IF(H103="","-",IF(AND($J103&gt;='Calibration Criteria'!$C$3,$J103&lt;'Calibration Criteria'!$C$4),1,0))</f>
        <v>-</v>
      </c>
      <c r="X103" s="778" t="str">
        <f>IF(H103="","-",IF(AND($J103&gt;='Calibration Criteria'!$C$4,$J103&lt;'Calibration Criteria'!$C$5),1,0))</f>
        <v>-</v>
      </c>
      <c r="Y103" s="778" t="str">
        <f>IF(H103="","-",IF(AND($J103&gt;='Calibration Criteria'!$C$6),1,0))</f>
        <v>-</v>
      </c>
      <c r="Z103" s="778" t="str">
        <f>IF($N103="-", "-", IF(AND($N103&lt;='Calibration Criteria'!$B$3,$N103&gt;=-'Calibration Criteria'!$B$3),1,0))</f>
        <v>-</v>
      </c>
      <c r="AA103" s="778" t="str">
        <f>IF($N103="-", "-",IF(AND($N103&lt;='Calibration Criteria'!$B$4,$N103&gt;=-'Calibration Criteria'!$B$4),1,0))</f>
        <v>-</v>
      </c>
      <c r="AB103" s="778" t="str">
        <f>IF($N103="-","-",IF(AND($N103&lt;='Calibration Criteria'!$B$5,$N103&gt;=-'Calibration Criteria'!$B$5),1,0))</f>
        <v>-</v>
      </c>
      <c r="AC103" s="778" t="str">
        <f>IF(N103="-", "-",IF(AND($N103&lt;='Calibration Criteria'!$B$6,$N103&gt;=-'Calibration Criteria'!$B$6,ABS(L103)&lt;&gt;H103),1,0))</f>
        <v>-</v>
      </c>
      <c r="AD103" s="778" t="str">
        <f t="shared" si="22"/>
        <v>-</v>
      </c>
      <c r="AE103" s="326"/>
      <c r="AF103" s="777" t="str">
        <f t="shared" si="23"/>
        <v>NA</v>
      </c>
    </row>
    <row r="104" spans="1:32" s="611" customFormat="1" x14ac:dyDescent="0.25">
      <c r="A104" s="615" t="str">
        <f t="shared" si="17"/>
        <v>H</v>
      </c>
      <c r="B104" s="453">
        <f>'Input - Freeways'!$B97</f>
        <v>93</v>
      </c>
      <c r="C104" s="436">
        <f>'Input - Freeways'!$C97</f>
        <v>0</v>
      </c>
      <c r="E104" s="980">
        <f t="shared" si="18"/>
        <v>0</v>
      </c>
      <c r="F104" s="318">
        <f>'Freeway Calcs'!K99</f>
        <v>0</v>
      </c>
      <c r="G104" s="318">
        <f>'Freeway Calcs'!L99</f>
        <v>0</v>
      </c>
      <c r="H104" s="874" t="str">
        <f>'Input - Freeways'!F97</f>
        <v/>
      </c>
      <c r="I104" s="875"/>
      <c r="J104" s="876" t="str">
        <f>IF('Freeway Calcs'!$C$3="DCM",'Freeway Calcs'!N99,'Freeway Calcs'!P99)</f>
        <v>--</v>
      </c>
      <c r="K104" s="876"/>
      <c r="L104" s="876" t="str">
        <f t="shared" si="19"/>
        <v/>
      </c>
      <c r="M104" s="876"/>
      <c r="N104" s="877" t="str">
        <f t="shared" si="20"/>
        <v>-</v>
      </c>
      <c r="O104" s="877"/>
      <c r="Q104" s="315" t="str">
        <f>IF(J104&lt;&gt;0,IF('Freeway Calcs'!$C$3="DCM",'Freeway Calcs'!O99,'Freeway Calcs'!Q99),"-")</f>
        <v>--</v>
      </c>
      <c r="R104" s="315" t="str">
        <f>IF(J104&lt;&gt;0,IF('Freeway Calcs'!$C$3="DCM","",'Freeway Calcs'!R99),"-")</f>
        <v>--</v>
      </c>
      <c r="T104" s="101" t="str">
        <f t="shared" si="21"/>
        <v>-</v>
      </c>
      <c r="V104" s="778" t="str">
        <f>IF(H104="","-",IF(AND($J104&lt;&gt;0,$J104&lt;'Calibration Criteria'!$C$3),1,0))</f>
        <v>-</v>
      </c>
      <c r="W104" s="778" t="str">
        <f>IF(H104="","-",IF(AND($J104&gt;='Calibration Criteria'!$C$3,$J104&lt;'Calibration Criteria'!$C$4),1,0))</f>
        <v>-</v>
      </c>
      <c r="X104" s="778" t="str">
        <f>IF(H104="","-",IF(AND($J104&gt;='Calibration Criteria'!$C$4,$J104&lt;'Calibration Criteria'!$C$5),1,0))</f>
        <v>-</v>
      </c>
      <c r="Y104" s="778" t="str">
        <f>IF(H104="","-",IF(AND($J104&gt;='Calibration Criteria'!$C$6),1,0))</f>
        <v>-</v>
      </c>
      <c r="Z104" s="778" t="str">
        <f>IF($N104="-", "-", IF(AND($N104&lt;='Calibration Criteria'!$B$3,$N104&gt;=-'Calibration Criteria'!$B$3),1,0))</f>
        <v>-</v>
      </c>
      <c r="AA104" s="778" t="str">
        <f>IF($N104="-", "-",IF(AND($N104&lt;='Calibration Criteria'!$B$4,$N104&gt;=-'Calibration Criteria'!$B$4),1,0))</f>
        <v>-</v>
      </c>
      <c r="AB104" s="778" t="str">
        <f>IF($N104="-","-",IF(AND($N104&lt;='Calibration Criteria'!$B$5,$N104&gt;=-'Calibration Criteria'!$B$5),1,0))</f>
        <v>-</v>
      </c>
      <c r="AC104" s="778" t="str">
        <f>IF(N104="-", "-",IF(AND($N104&lt;='Calibration Criteria'!$B$6,$N104&gt;=-'Calibration Criteria'!$B$6,ABS(L104)&lt;&gt;H104),1,0))</f>
        <v>-</v>
      </c>
      <c r="AD104" s="778" t="str">
        <f t="shared" si="22"/>
        <v>-</v>
      </c>
      <c r="AE104" s="326"/>
      <c r="AF104" s="777" t="str">
        <f t="shared" si="23"/>
        <v>NA</v>
      </c>
    </row>
    <row r="105" spans="1:32" s="611" customFormat="1" x14ac:dyDescent="0.25">
      <c r="A105" s="615" t="str">
        <f t="shared" si="17"/>
        <v>H</v>
      </c>
      <c r="B105" s="453">
        <f>'Input - Freeways'!$B98</f>
        <v>94</v>
      </c>
      <c r="C105" s="436">
        <f>'Input - Freeways'!$C98</f>
        <v>0</v>
      </c>
      <c r="E105" s="980">
        <f t="shared" si="18"/>
        <v>0</v>
      </c>
      <c r="F105" s="318">
        <f>'Freeway Calcs'!K100</f>
        <v>0</v>
      </c>
      <c r="G105" s="318">
        <f>'Freeway Calcs'!L100</f>
        <v>0</v>
      </c>
      <c r="H105" s="874" t="str">
        <f>'Input - Freeways'!F98</f>
        <v/>
      </c>
      <c r="I105" s="875"/>
      <c r="J105" s="876" t="str">
        <f>IF('Freeway Calcs'!$C$3="DCM",'Freeway Calcs'!N100,'Freeway Calcs'!P100)</f>
        <v>--</v>
      </c>
      <c r="K105" s="876"/>
      <c r="L105" s="876" t="str">
        <f t="shared" si="19"/>
        <v/>
      </c>
      <c r="M105" s="876"/>
      <c r="N105" s="877" t="str">
        <f t="shared" si="20"/>
        <v>-</v>
      </c>
      <c r="O105" s="877"/>
      <c r="Q105" s="315" t="str">
        <f>IF(J105&lt;&gt;0,IF('Freeway Calcs'!$C$3="DCM",'Freeway Calcs'!O100,'Freeway Calcs'!Q100),"-")</f>
        <v>--</v>
      </c>
      <c r="R105" s="315" t="str">
        <f>IF(J105&lt;&gt;0,IF('Freeway Calcs'!$C$3="DCM","",'Freeway Calcs'!R100),"-")</f>
        <v>--</v>
      </c>
      <c r="T105" s="101" t="str">
        <f t="shared" si="21"/>
        <v>-</v>
      </c>
      <c r="V105" s="778" t="str">
        <f>IF(H105="","-",IF(AND($J105&lt;&gt;0,$J105&lt;'Calibration Criteria'!$C$3),1,0))</f>
        <v>-</v>
      </c>
      <c r="W105" s="778" t="str">
        <f>IF(H105="","-",IF(AND($J105&gt;='Calibration Criteria'!$C$3,$J105&lt;'Calibration Criteria'!$C$4),1,0))</f>
        <v>-</v>
      </c>
      <c r="X105" s="778" t="str">
        <f>IF(H105="","-",IF(AND($J105&gt;='Calibration Criteria'!$C$4,$J105&lt;'Calibration Criteria'!$C$5),1,0))</f>
        <v>-</v>
      </c>
      <c r="Y105" s="778" t="str">
        <f>IF(H105="","-",IF(AND($J105&gt;='Calibration Criteria'!$C$6),1,0))</f>
        <v>-</v>
      </c>
      <c r="Z105" s="778" t="str">
        <f>IF($N105="-", "-", IF(AND($N105&lt;='Calibration Criteria'!$B$3,$N105&gt;=-'Calibration Criteria'!$B$3),1,0))</f>
        <v>-</v>
      </c>
      <c r="AA105" s="778" t="str">
        <f>IF($N105="-", "-",IF(AND($N105&lt;='Calibration Criteria'!$B$4,$N105&gt;=-'Calibration Criteria'!$B$4),1,0))</f>
        <v>-</v>
      </c>
      <c r="AB105" s="778" t="str">
        <f>IF($N105="-","-",IF(AND($N105&lt;='Calibration Criteria'!$B$5,$N105&gt;=-'Calibration Criteria'!$B$5),1,0))</f>
        <v>-</v>
      </c>
      <c r="AC105" s="778" t="str">
        <f>IF(N105="-", "-",IF(AND($N105&lt;='Calibration Criteria'!$B$6,$N105&gt;=-'Calibration Criteria'!$B$6,ABS(L105)&lt;&gt;H105),1,0))</f>
        <v>-</v>
      </c>
      <c r="AD105" s="778" t="str">
        <f t="shared" si="22"/>
        <v>-</v>
      </c>
      <c r="AE105" s="326"/>
      <c r="AF105" s="777" t="str">
        <f t="shared" si="23"/>
        <v>NA</v>
      </c>
    </row>
    <row r="106" spans="1:32" s="611" customFormat="1" x14ac:dyDescent="0.25">
      <c r="A106" s="615" t="str">
        <f t="shared" si="17"/>
        <v>H</v>
      </c>
      <c r="B106" s="453">
        <f>'Input - Freeways'!$B99</f>
        <v>95</v>
      </c>
      <c r="C106" s="436">
        <f>'Input - Freeways'!$C99</f>
        <v>0</v>
      </c>
      <c r="E106" s="980">
        <f t="shared" si="18"/>
        <v>0</v>
      </c>
      <c r="F106" s="318">
        <f>'Freeway Calcs'!K101</f>
        <v>0</v>
      </c>
      <c r="G106" s="318">
        <f>'Freeway Calcs'!L101</f>
        <v>0</v>
      </c>
      <c r="H106" s="874" t="str">
        <f>'Input - Freeways'!F99</f>
        <v/>
      </c>
      <c r="I106" s="875"/>
      <c r="J106" s="876" t="str">
        <f>IF('Freeway Calcs'!$C$3="DCM",'Freeway Calcs'!N101,'Freeway Calcs'!P101)</f>
        <v>--</v>
      </c>
      <c r="K106" s="876"/>
      <c r="L106" s="876" t="str">
        <f t="shared" si="19"/>
        <v/>
      </c>
      <c r="M106" s="876"/>
      <c r="N106" s="877" t="str">
        <f t="shared" si="20"/>
        <v>-</v>
      </c>
      <c r="O106" s="877"/>
      <c r="Q106" s="315" t="str">
        <f>IF(J106&lt;&gt;0,IF('Freeway Calcs'!$C$3="DCM",'Freeway Calcs'!O101,'Freeway Calcs'!Q101),"-")</f>
        <v>--</v>
      </c>
      <c r="R106" s="315" t="str">
        <f>IF(J106&lt;&gt;0,IF('Freeway Calcs'!$C$3="DCM","",'Freeway Calcs'!R101),"-")</f>
        <v>--</v>
      </c>
      <c r="T106" s="101" t="str">
        <f t="shared" si="21"/>
        <v>-</v>
      </c>
      <c r="V106" s="778" t="str">
        <f>IF(H106="","-",IF(AND($J106&lt;&gt;0,$J106&lt;'Calibration Criteria'!$C$3),1,0))</f>
        <v>-</v>
      </c>
      <c r="W106" s="778" t="str">
        <f>IF(H106="","-",IF(AND($J106&gt;='Calibration Criteria'!$C$3,$J106&lt;'Calibration Criteria'!$C$4),1,0))</f>
        <v>-</v>
      </c>
      <c r="X106" s="778" t="str">
        <f>IF(H106="","-",IF(AND($J106&gt;='Calibration Criteria'!$C$4,$J106&lt;'Calibration Criteria'!$C$5),1,0))</f>
        <v>-</v>
      </c>
      <c r="Y106" s="778" t="str">
        <f>IF(H106="","-",IF(AND($J106&gt;='Calibration Criteria'!$C$6),1,0))</f>
        <v>-</v>
      </c>
      <c r="Z106" s="778" t="str">
        <f>IF($N106="-", "-", IF(AND($N106&lt;='Calibration Criteria'!$B$3,$N106&gt;=-'Calibration Criteria'!$B$3),1,0))</f>
        <v>-</v>
      </c>
      <c r="AA106" s="778" t="str">
        <f>IF($N106="-", "-",IF(AND($N106&lt;='Calibration Criteria'!$B$4,$N106&gt;=-'Calibration Criteria'!$B$4),1,0))</f>
        <v>-</v>
      </c>
      <c r="AB106" s="778" t="str">
        <f>IF($N106="-","-",IF(AND($N106&lt;='Calibration Criteria'!$B$5,$N106&gt;=-'Calibration Criteria'!$B$5),1,0))</f>
        <v>-</v>
      </c>
      <c r="AC106" s="778" t="str">
        <f>IF(N106="-", "-",IF(AND($N106&lt;='Calibration Criteria'!$B$6,$N106&gt;=-'Calibration Criteria'!$B$6,ABS(L106)&lt;&gt;H106),1,0))</f>
        <v>-</v>
      </c>
      <c r="AD106" s="778" t="str">
        <f t="shared" si="22"/>
        <v>-</v>
      </c>
      <c r="AE106" s="326"/>
      <c r="AF106" s="777" t="str">
        <f t="shared" si="23"/>
        <v>NA</v>
      </c>
    </row>
    <row r="107" spans="1:32" s="611" customFormat="1" x14ac:dyDescent="0.25">
      <c r="A107" s="615" t="str">
        <f t="shared" si="17"/>
        <v>H</v>
      </c>
      <c r="B107" s="453">
        <f>'Input - Freeways'!$B100</f>
        <v>96</v>
      </c>
      <c r="C107" s="436">
        <f>'Input - Freeways'!$C100</f>
        <v>0</v>
      </c>
      <c r="E107" s="980">
        <f t="shared" si="18"/>
        <v>0</v>
      </c>
      <c r="F107" s="318">
        <f>'Freeway Calcs'!K102</f>
        <v>0</v>
      </c>
      <c r="G107" s="318">
        <f>'Freeway Calcs'!L102</f>
        <v>0</v>
      </c>
      <c r="H107" s="874" t="str">
        <f>'Input - Freeways'!F100</f>
        <v/>
      </c>
      <c r="I107" s="875"/>
      <c r="J107" s="876" t="str">
        <f>IF('Freeway Calcs'!$C$3="DCM",'Freeway Calcs'!N102,'Freeway Calcs'!P102)</f>
        <v>--</v>
      </c>
      <c r="K107" s="876"/>
      <c r="L107" s="876" t="str">
        <f t="shared" si="19"/>
        <v/>
      </c>
      <c r="M107" s="876"/>
      <c r="N107" s="877" t="str">
        <f t="shared" si="20"/>
        <v>-</v>
      </c>
      <c r="O107" s="877"/>
      <c r="Q107" s="315" t="str">
        <f>IF(J107&lt;&gt;0,IF('Freeway Calcs'!$C$3="DCM",'Freeway Calcs'!O102,'Freeway Calcs'!Q102),"-")</f>
        <v>--</v>
      </c>
      <c r="R107" s="315" t="str">
        <f>IF(J107&lt;&gt;0,IF('Freeway Calcs'!$C$3="DCM","",'Freeway Calcs'!R102),"-")</f>
        <v>--</v>
      </c>
      <c r="T107" s="101" t="str">
        <f t="shared" si="21"/>
        <v>-</v>
      </c>
      <c r="V107" s="778" t="str">
        <f>IF(H107="","-",IF(AND($J107&lt;&gt;0,$J107&lt;'Calibration Criteria'!$C$3),1,0))</f>
        <v>-</v>
      </c>
      <c r="W107" s="778" t="str">
        <f>IF(H107="","-",IF(AND($J107&gt;='Calibration Criteria'!$C$3,$J107&lt;'Calibration Criteria'!$C$4),1,0))</f>
        <v>-</v>
      </c>
      <c r="X107" s="778" t="str">
        <f>IF(H107="","-",IF(AND($J107&gt;='Calibration Criteria'!$C$4,$J107&lt;'Calibration Criteria'!$C$5),1,0))</f>
        <v>-</v>
      </c>
      <c r="Y107" s="778" t="str">
        <f>IF(H107="","-",IF(AND($J107&gt;='Calibration Criteria'!$C$6),1,0))</f>
        <v>-</v>
      </c>
      <c r="Z107" s="778" t="str">
        <f>IF($N107="-", "-", IF(AND($N107&lt;='Calibration Criteria'!$B$3,$N107&gt;=-'Calibration Criteria'!$B$3),1,0))</f>
        <v>-</v>
      </c>
      <c r="AA107" s="778" t="str">
        <f>IF($N107="-", "-",IF(AND($N107&lt;='Calibration Criteria'!$B$4,$N107&gt;=-'Calibration Criteria'!$B$4),1,0))</f>
        <v>-</v>
      </c>
      <c r="AB107" s="778" t="str">
        <f>IF($N107="-","-",IF(AND($N107&lt;='Calibration Criteria'!$B$5,$N107&gt;=-'Calibration Criteria'!$B$5),1,0))</f>
        <v>-</v>
      </c>
      <c r="AC107" s="778" t="str">
        <f>IF(N107="-", "-",IF(AND($N107&lt;='Calibration Criteria'!$B$6,$N107&gt;=-'Calibration Criteria'!$B$6,ABS(L107)&lt;&gt;H107),1,0))</f>
        <v>-</v>
      </c>
      <c r="AD107" s="778" t="str">
        <f t="shared" si="22"/>
        <v>-</v>
      </c>
      <c r="AE107" s="326"/>
      <c r="AF107" s="777" t="str">
        <f t="shared" si="23"/>
        <v>NA</v>
      </c>
    </row>
    <row r="108" spans="1:32" s="611" customFormat="1" x14ac:dyDescent="0.25">
      <c r="A108" s="615" t="str">
        <f t="shared" si="17"/>
        <v>H</v>
      </c>
      <c r="B108" s="453">
        <f>'Input - Freeways'!$B101</f>
        <v>97</v>
      </c>
      <c r="C108" s="436">
        <f>'Input - Freeways'!$C101</f>
        <v>0</v>
      </c>
      <c r="E108" s="980">
        <f t="shared" si="18"/>
        <v>0</v>
      </c>
      <c r="F108" s="318">
        <f>'Freeway Calcs'!K103</f>
        <v>0</v>
      </c>
      <c r="G108" s="318">
        <f>'Freeway Calcs'!L103</f>
        <v>0</v>
      </c>
      <c r="H108" s="874" t="str">
        <f>'Input - Freeways'!F101</f>
        <v/>
      </c>
      <c r="I108" s="875"/>
      <c r="J108" s="876" t="str">
        <f>IF('Freeway Calcs'!$C$3="DCM",'Freeway Calcs'!N103,'Freeway Calcs'!P103)</f>
        <v>--</v>
      </c>
      <c r="K108" s="876"/>
      <c r="L108" s="876" t="str">
        <f t="shared" si="19"/>
        <v/>
      </c>
      <c r="M108" s="876"/>
      <c r="N108" s="877" t="str">
        <f t="shared" si="20"/>
        <v>-</v>
      </c>
      <c r="O108" s="877"/>
      <c r="Q108" s="315" t="str">
        <f>IF(J108&lt;&gt;0,IF('Freeway Calcs'!$C$3="DCM",'Freeway Calcs'!O103,'Freeway Calcs'!Q103),"-")</f>
        <v>--</v>
      </c>
      <c r="R108" s="315" t="str">
        <f>IF(J108&lt;&gt;0,IF('Freeway Calcs'!$C$3="DCM","",'Freeway Calcs'!R103),"-")</f>
        <v>--</v>
      </c>
      <c r="T108" s="101" t="str">
        <f t="shared" si="21"/>
        <v>-</v>
      </c>
      <c r="V108" s="778" t="str">
        <f>IF(H108="","-",IF(AND($J108&lt;&gt;0,$J108&lt;'Calibration Criteria'!$C$3),1,0))</f>
        <v>-</v>
      </c>
      <c r="W108" s="778" t="str">
        <f>IF(H108="","-",IF(AND($J108&gt;='Calibration Criteria'!$C$3,$J108&lt;'Calibration Criteria'!$C$4),1,0))</f>
        <v>-</v>
      </c>
      <c r="X108" s="778" t="str">
        <f>IF(H108="","-",IF(AND($J108&gt;='Calibration Criteria'!$C$4,$J108&lt;'Calibration Criteria'!$C$5),1,0))</f>
        <v>-</v>
      </c>
      <c r="Y108" s="778" t="str">
        <f>IF(H108="","-",IF(AND($J108&gt;='Calibration Criteria'!$C$6),1,0))</f>
        <v>-</v>
      </c>
      <c r="Z108" s="778" t="str">
        <f>IF($N108="-", "-", IF(AND($N108&lt;='Calibration Criteria'!$B$3,$N108&gt;=-'Calibration Criteria'!$B$3),1,0))</f>
        <v>-</v>
      </c>
      <c r="AA108" s="778" t="str">
        <f>IF($N108="-", "-",IF(AND($N108&lt;='Calibration Criteria'!$B$4,$N108&gt;=-'Calibration Criteria'!$B$4),1,0))</f>
        <v>-</v>
      </c>
      <c r="AB108" s="778" t="str">
        <f>IF($N108="-","-",IF(AND($N108&lt;='Calibration Criteria'!$B$5,$N108&gt;=-'Calibration Criteria'!$B$5),1,0))</f>
        <v>-</v>
      </c>
      <c r="AC108" s="778" t="str">
        <f>IF(N108="-", "-",IF(AND($N108&lt;='Calibration Criteria'!$B$6,$N108&gt;=-'Calibration Criteria'!$B$6,ABS(L108)&lt;&gt;H108),1,0))</f>
        <v>-</v>
      </c>
      <c r="AD108" s="778" t="str">
        <f t="shared" si="22"/>
        <v>-</v>
      </c>
      <c r="AE108" s="326"/>
      <c r="AF108" s="777" t="str">
        <f t="shared" si="23"/>
        <v>NA</v>
      </c>
    </row>
    <row r="109" spans="1:32" s="611" customFormat="1" x14ac:dyDescent="0.25">
      <c r="A109" s="615" t="str">
        <f t="shared" si="17"/>
        <v>H</v>
      </c>
      <c r="B109" s="453">
        <f>'Input - Freeways'!$B102</f>
        <v>98</v>
      </c>
      <c r="C109" s="436">
        <f>'Input - Freeways'!$C102</f>
        <v>0</v>
      </c>
      <c r="E109" s="980">
        <f t="shared" si="18"/>
        <v>0</v>
      </c>
      <c r="F109" s="318">
        <f>'Freeway Calcs'!K104</f>
        <v>0</v>
      </c>
      <c r="G109" s="318">
        <f>'Freeway Calcs'!L104</f>
        <v>0</v>
      </c>
      <c r="H109" s="874" t="str">
        <f>'Input - Freeways'!F102</f>
        <v/>
      </c>
      <c r="I109" s="875"/>
      <c r="J109" s="876" t="str">
        <f>IF('Freeway Calcs'!$C$3="DCM",'Freeway Calcs'!N104,'Freeway Calcs'!P104)</f>
        <v>--</v>
      </c>
      <c r="K109" s="876"/>
      <c r="L109" s="876" t="str">
        <f t="shared" si="19"/>
        <v/>
      </c>
      <c r="M109" s="876"/>
      <c r="N109" s="877" t="str">
        <f t="shared" si="20"/>
        <v>-</v>
      </c>
      <c r="O109" s="877"/>
      <c r="Q109" s="315" t="str">
        <f>IF(J109&lt;&gt;0,IF('Freeway Calcs'!$C$3="DCM",'Freeway Calcs'!O104,'Freeway Calcs'!Q104),"-")</f>
        <v>--</v>
      </c>
      <c r="R109" s="315" t="str">
        <f>IF(J109&lt;&gt;0,IF('Freeway Calcs'!$C$3="DCM","",'Freeway Calcs'!R104),"-")</f>
        <v>--</v>
      </c>
      <c r="T109" s="101" t="str">
        <f t="shared" si="21"/>
        <v>-</v>
      </c>
      <c r="V109" s="778" t="str">
        <f>IF(H109="","-",IF(AND($J109&lt;&gt;0,$J109&lt;'Calibration Criteria'!$C$3),1,0))</f>
        <v>-</v>
      </c>
      <c r="W109" s="778" t="str">
        <f>IF(H109="","-",IF(AND($J109&gt;='Calibration Criteria'!$C$3,$J109&lt;'Calibration Criteria'!$C$4),1,0))</f>
        <v>-</v>
      </c>
      <c r="X109" s="778" t="str">
        <f>IF(H109="","-",IF(AND($J109&gt;='Calibration Criteria'!$C$4,$J109&lt;'Calibration Criteria'!$C$5),1,0))</f>
        <v>-</v>
      </c>
      <c r="Y109" s="778" t="str">
        <f>IF(H109="","-",IF(AND($J109&gt;='Calibration Criteria'!$C$6),1,0))</f>
        <v>-</v>
      </c>
      <c r="Z109" s="778" t="str">
        <f>IF($N109="-", "-", IF(AND($N109&lt;='Calibration Criteria'!$B$3,$N109&gt;=-'Calibration Criteria'!$B$3),1,0))</f>
        <v>-</v>
      </c>
      <c r="AA109" s="778" t="str">
        <f>IF($N109="-", "-",IF(AND($N109&lt;='Calibration Criteria'!$B$4,$N109&gt;=-'Calibration Criteria'!$B$4),1,0))</f>
        <v>-</v>
      </c>
      <c r="AB109" s="778" t="str">
        <f>IF($N109="-","-",IF(AND($N109&lt;='Calibration Criteria'!$B$5,$N109&gt;=-'Calibration Criteria'!$B$5),1,0))</f>
        <v>-</v>
      </c>
      <c r="AC109" s="778" t="str">
        <f>IF(N109="-", "-",IF(AND($N109&lt;='Calibration Criteria'!$B$6,$N109&gt;=-'Calibration Criteria'!$B$6,ABS(L109)&lt;&gt;H109),1,0))</f>
        <v>-</v>
      </c>
      <c r="AD109" s="778" t="str">
        <f t="shared" si="22"/>
        <v>-</v>
      </c>
      <c r="AE109" s="326"/>
      <c r="AF109" s="777" t="str">
        <f t="shared" si="23"/>
        <v>NA</v>
      </c>
    </row>
    <row r="110" spans="1:32" s="611" customFormat="1" x14ac:dyDescent="0.25">
      <c r="A110" s="615" t="str">
        <f t="shared" si="17"/>
        <v>H</v>
      </c>
      <c r="B110" s="453">
        <f>'Input - Freeways'!$B103</f>
        <v>99</v>
      </c>
      <c r="C110" s="436">
        <f>'Input - Freeways'!$C103</f>
        <v>0</v>
      </c>
      <c r="E110" s="980">
        <f t="shared" si="18"/>
        <v>0</v>
      </c>
      <c r="F110" s="318">
        <f>'Freeway Calcs'!K105</f>
        <v>0</v>
      </c>
      <c r="G110" s="318">
        <f>'Freeway Calcs'!L105</f>
        <v>0</v>
      </c>
      <c r="H110" s="874" t="str">
        <f>'Input - Freeways'!F103</f>
        <v/>
      </c>
      <c r="I110" s="875"/>
      <c r="J110" s="876" t="str">
        <f>IF('Freeway Calcs'!$C$3="DCM",'Freeway Calcs'!N105,'Freeway Calcs'!P105)</f>
        <v>--</v>
      </c>
      <c r="K110" s="876"/>
      <c r="L110" s="876" t="str">
        <f t="shared" si="19"/>
        <v/>
      </c>
      <c r="M110" s="876"/>
      <c r="N110" s="877" t="str">
        <f t="shared" si="20"/>
        <v>-</v>
      </c>
      <c r="O110" s="877"/>
      <c r="Q110" s="315" t="str">
        <f>IF(J110&lt;&gt;0,IF('Freeway Calcs'!$C$3="DCM",'Freeway Calcs'!O105,'Freeway Calcs'!Q105),"-")</f>
        <v>--</v>
      </c>
      <c r="R110" s="315" t="str">
        <f>IF(J110&lt;&gt;0,IF('Freeway Calcs'!$C$3="DCM","",'Freeway Calcs'!R105),"-")</f>
        <v>--</v>
      </c>
      <c r="T110" s="101" t="str">
        <f t="shared" si="21"/>
        <v>-</v>
      </c>
      <c r="V110" s="778" t="str">
        <f>IF(H110="","-",IF(AND($J110&lt;&gt;0,$J110&lt;'Calibration Criteria'!$C$3),1,0))</f>
        <v>-</v>
      </c>
      <c r="W110" s="778" t="str">
        <f>IF(H110="","-",IF(AND($J110&gt;='Calibration Criteria'!$C$3,$J110&lt;'Calibration Criteria'!$C$4),1,0))</f>
        <v>-</v>
      </c>
      <c r="X110" s="778" t="str">
        <f>IF(H110="","-",IF(AND($J110&gt;='Calibration Criteria'!$C$4,$J110&lt;'Calibration Criteria'!$C$5),1,0))</f>
        <v>-</v>
      </c>
      <c r="Y110" s="778" t="str">
        <f>IF(H110="","-",IF(AND($J110&gt;='Calibration Criteria'!$C$6),1,0))</f>
        <v>-</v>
      </c>
      <c r="Z110" s="778" t="str">
        <f>IF($N110="-", "-", IF(AND($N110&lt;='Calibration Criteria'!$B$3,$N110&gt;=-'Calibration Criteria'!$B$3),1,0))</f>
        <v>-</v>
      </c>
      <c r="AA110" s="778" t="str">
        <f>IF($N110="-", "-",IF(AND($N110&lt;='Calibration Criteria'!$B$4,$N110&gt;=-'Calibration Criteria'!$B$4),1,0))</f>
        <v>-</v>
      </c>
      <c r="AB110" s="778" t="str">
        <f>IF($N110="-","-",IF(AND($N110&lt;='Calibration Criteria'!$B$5,$N110&gt;=-'Calibration Criteria'!$B$5),1,0))</f>
        <v>-</v>
      </c>
      <c r="AC110" s="778" t="str">
        <f>IF(N110="-", "-",IF(AND($N110&lt;='Calibration Criteria'!$B$6,$N110&gt;=-'Calibration Criteria'!$B$6,ABS(L110)&lt;&gt;H110),1,0))</f>
        <v>-</v>
      </c>
      <c r="AD110" s="778" t="str">
        <f t="shared" si="22"/>
        <v>-</v>
      </c>
      <c r="AE110" s="326"/>
      <c r="AF110" s="777" t="str">
        <f t="shared" si="23"/>
        <v>NA</v>
      </c>
    </row>
    <row r="111" spans="1:32" s="611" customFormat="1" x14ac:dyDescent="0.25">
      <c r="A111" s="615" t="str">
        <f t="shared" si="17"/>
        <v>H</v>
      </c>
      <c r="B111" s="453">
        <f>'Input - Freeways'!$B104</f>
        <v>100</v>
      </c>
      <c r="C111" s="436">
        <f>'Input - Freeways'!$C104</f>
        <v>0</v>
      </c>
      <c r="E111" s="980">
        <f t="shared" si="18"/>
        <v>0</v>
      </c>
      <c r="F111" s="318">
        <f>'Freeway Calcs'!K106</f>
        <v>0</v>
      </c>
      <c r="G111" s="318">
        <f>'Freeway Calcs'!L106</f>
        <v>0</v>
      </c>
      <c r="H111" s="874" t="str">
        <f>'Input - Freeways'!F104</f>
        <v/>
      </c>
      <c r="I111" s="875"/>
      <c r="J111" s="876" t="str">
        <f>IF('Freeway Calcs'!$C$3="DCM",'Freeway Calcs'!N106,'Freeway Calcs'!P106)</f>
        <v>--</v>
      </c>
      <c r="K111" s="876"/>
      <c r="L111" s="876" t="str">
        <f t="shared" si="19"/>
        <v/>
      </c>
      <c r="M111" s="876"/>
      <c r="N111" s="877" t="str">
        <f t="shared" si="20"/>
        <v>-</v>
      </c>
      <c r="O111" s="877"/>
      <c r="Q111" s="315" t="str">
        <f>IF(J111&lt;&gt;0,IF('Freeway Calcs'!$C$3="DCM",'Freeway Calcs'!O106,'Freeway Calcs'!Q106),"-")</f>
        <v>--</v>
      </c>
      <c r="R111" s="315" t="str">
        <f>IF(J111&lt;&gt;0,IF('Freeway Calcs'!$C$3="DCM","",'Freeway Calcs'!R106),"-")</f>
        <v>--</v>
      </c>
      <c r="T111" s="101" t="str">
        <f t="shared" si="21"/>
        <v>-</v>
      </c>
      <c r="V111" s="778" t="str">
        <f>IF(H111="","-",IF(AND($J111&lt;&gt;0,$J111&lt;'Calibration Criteria'!$C$3),1,0))</f>
        <v>-</v>
      </c>
      <c r="W111" s="778" t="str">
        <f>IF(H111="","-",IF(AND($J111&gt;='Calibration Criteria'!$C$3,$J111&lt;'Calibration Criteria'!$C$4),1,0))</f>
        <v>-</v>
      </c>
      <c r="X111" s="778" t="str">
        <f>IF(H111="","-",IF(AND($J111&gt;='Calibration Criteria'!$C$4,$J111&lt;'Calibration Criteria'!$C$5),1,0))</f>
        <v>-</v>
      </c>
      <c r="Y111" s="778" t="str">
        <f>IF(H111="","-",IF(AND($J111&gt;='Calibration Criteria'!$C$6),1,0))</f>
        <v>-</v>
      </c>
      <c r="Z111" s="778" t="str">
        <f>IF($N111="-", "-", IF(AND($N111&lt;='Calibration Criteria'!$B$3,$N111&gt;=-'Calibration Criteria'!$B$3),1,0))</f>
        <v>-</v>
      </c>
      <c r="AA111" s="778" t="str">
        <f>IF($N111="-", "-",IF(AND($N111&lt;='Calibration Criteria'!$B$4,$N111&gt;=-'Calibration Criteria'!$B$4),1,0))</f>
        <v>-</v>
      </c>
      <c r="AB111" s="778" t="str">
        <f>IF($N111="-","-",IF(AND($N111&lt;='Calibration Criteria'!$B$5,$N111&gt;=-'Calibration Criteria'!$B$5),1,0))</f>
        <v>-</v>
      </c>
      <c r="AC111" s="778" t="str">
        <f>IF(N111="-", "-",IF(AND($N111&lt;='Calibration Criteria'!$B$6,$N111&gt;=-'Calibration Criteria'!$B$6,ABS(L111)&lt;&gt;H111),1,0))</f>
        <v>-</v>
      </c>
      <c r="AD111" s="778" t="str">
        <f t="shared" si="22"/>
        <v>-</v>
      </c>
      <c r="AE111" s="326"/>
      <c r="AF111" s="777" t="str">
        <f t="shared" si="23"/>
        <v>NA</v>
      </c>
    </row>
    <row r="112" spans="1:3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</sheetData>
  <mergeCells count="416">
    <mergeCell ref="H110:I110"/>
    <mergeCell ref="J110:K110"/>
    <mergeCell ref="L110:M110"/>
    <mergeCell ref="N110:O110"/>
    <mergeCell ref="H111:I111"/>
    <mergeCell ref="J111:K111"/>
    <mergeCell ref="L111:M111"/>
    <mergeCell ref="N111:O111"/>
    <mergeCell ref="H107:I107"/>
    <mergeCell ref="J107:K107"/>
    <mergeCell ref="L107:M107"/>
    <mergeCell ref="N107:O107"/>
    <mergeCell ref="H108:I108"/>
    <mergeCell ref="J108:K108"/>
    <mergeCell ref="L108:M108"/>
    <mergeCell ref="N108:O108"/>
    <mergeCell ref="H109:I109"/>
    <mergeCell ref="J109:K109"/>
    <mergeCell ref="L109:M109"/>
    <mergeCell ref="N109:O109"/>
    <mergeCell ref="H104:I104"/>
    <mergeCell ref="J104:K104"/>
    <mergeCell ref="L104:M104"/>
    <mergeCell ref="N104:O104"/>
    <mergeCell ref="H105:I105"/>
    <mergeCell ref="J105:K105"/>
    <mergeCell ref="L105:M105"/>
    <mergeCell ref="N105:O105"/>
    <mergeCell ref="H106:I106"/>
    <mergeCell ref="J106:K106"/>
    <mergeCell ref="L106:M106"/>
    <mergeCell ref="N106:O106"/>
    <mergeCell ref="H101:I101"/>
    <mergeCell ref="J101:K101"/>
    <mergeCell ref="L101:M101"/>
    <mergeCell ref="N101:O101"/>
    <mergeCell ref="H102:I102"/>
    <mergeCell ref="J102:K102"/>
    <mergeCell ref="L102:M102"/>
    <mergeCell ref="N102:O102"/>
    <mergeCell ref="H103:I103"/>
    <mergeCell ref="J103:K103"/>
    <mergeCell ref="L103:M103"/>
    <mergeCell ref="N103:O103"/>
    <mergeCell ref="H98:I98"/>
    <mergeCell ref="J98:K98"/>
    <mergeCell ref="L98:M98"/>
    <mergeCell ref="N98:O98"/>
    <mergeCell ref="H99:I99"/>
    <mergeCell ref="J99:K99"/>
    <mergeCell ref="L99:M99"/>
    <mergeCell ref="N99:O99"/>
    <mergeCell ref="H100:I100"/>
    <mergeCell ref="J100:K100"/>
    <mergeCell ref="L100:M100"/>
    <mergeCell ref="N100:O100"/>
    <mergeCell ref="H95:I95"/>
    <mergeCell ref="J95:K95"/>
    <mergeCell ref="L95:M95"/>
    <mergeCell ref="N95:O95"/>
    <mergeCell ref="H96:I96"/>
    <mergeCell ref="J96:K96"/>
    <mergeCell ref="L96:M96"/>
    <mergeCell ref="N96:O96"/>
    <mergeCell ref="H97:I97"/>
    <mergeCell ref="J97:K97"/>
    <mergeCell ref="L97:M97"/>
    <mergeCell ref="N97:O97"/>
    <mergeCell ref="H92:I92"/>
    <mergeCell ref="J92:K92"/>
    <mergeCell ref="L92:M92"/>
    <mergeCell ref="N92:O92"/>
    <mergeCell ref="H93:I93"/>
    <mergeCell ref="J93:K93"/>
    <mergeCell ref="L93:M93"/>
    <mergeCell ref="N93:O93"/>
    <mergeCell ref="H94:I94"/>
    <mergeCell ref="J94:K94"/>
    <mergeCell ref="L94:M94"/>
    <mergeCell ref="N94:O94"/>
    <mergeCell ref="H89:I89"/>
    <mergeCell ref="J89:K89"/>
    <mergeCell ref="L89:M89"/>
    <mergeCell ref="N89:O89"/>
    <mergeCell ref="H90:I90"/>
    <mergeCell ref="J90:K90"/>
    <mergeCell ref="L90:M90"/>
    <mergeCell ref="N90:O90"/>
    <mergeCell ref="H91:I91"/>
    <mergeCell ref="J91:K91"/>
    <mergeCell ref="L91:M91"/>
    <mergeCell ref="N91:O91"/>
    <mergeCell ref="H86:I86"/>
    <mergeCell ref="J86:K86"/>
    <mergeCell ref="L86:M86"/>
    <mergeCell ref="N86:O86"/>
    <mergeCell ref="H87:I87"/>
    <mergeCell ref="J87:K87"/>
    <mergeCell ref="L87:M87"/>
    <mergeCell ref="N87:O87"/>
    <mergeCell ref="H88:I88"/>
    <mergeCell ref="J88:K88"/>
    <mergeCell ref="L88:M88"/>
    <mergeCell ref="N88:O88"/>
    <mergeCell ref="H60:I60"/>
    <mergeCell ref="J60:K60"/>
    <mergeCell ref="L60:M60"/>
    <mergeCell ref="N60:O60"/>
    <mergeCell ref="H61:I61"/>
    <mergeCell ref="J61:K61"/>
    <mergeCell ref="L61:M61"/>
    <mergeCell ref="N61:O61"/>
    <mergeCell ref="H57:I57"/>
    <mergeCell ref="J57:K57"/>
    <mergeCell ref="L57:M57"/>
    <mergeCell ref="N57:O57"/>
    <mergeCell ref="H58:I58"/>
    <mergeCell ref="J58:K58"/>
    <mergeCell ref="L58:M58"/>
    <mergeCell ref="N58:O58"/>
    <mergeCell ref="H59:I59"/>
    <mergeCell ref="J59:K59"/>
    <mergeCell ref="L59:M59"/>
    <mergeCell ref="N59:O59"/>
    <mergeCell ref="H54:I54"/>
    <mergeCell ref="J54:K54"/>
    <mergeCell ref="L54:M54"/>
    <mergeCell ref="N54:O54"/>
    <mergeCell ref="H55:I55"/>
    <mergeCell ref="J55:K55"/>
    <mergeCell ref="L55:M55"/>
    <mergeCell ref="N55:O55"/>
    <mergeCell ref="H56:I56"/>
    <mergeCell ref="J56:K56"/>
    <mergeCell ref="L56:M56"/>
    <mergeCell ref="N56:O56"/>
    <mergeCell ref="H51:I51"/>
    <mergeCell ref="J51:K51"/>
    <mergeCell ref="L51:M51"/>
    <mergeCell ref="N51:O51"/>
    <mergeCell ref="H52:I52"/>
    <mergeCell ref="J52:K52"/>
    <mergeCell ref="L52:M52"/>
    <mergeCell ref="N52:O52"/>
    <mergeCell ref="H53:I53"/>
    <mergeCell ref="J53:K53"/>
    <mergeCell ref="L53:M53"/>
    <mergeCell ref="N53:O53"/>
    <mergeCell ref="H48:I48"/>
    <mergeCell ref="J48:K48"/>
    <mergeCell ref="L48:M48"/>
    <mergeCell ref="N48:O48"/>
    <mergeCell ref="H49:I49"/>
    <mergeCell ref="J49:K49"/>
    <mergeCell ref="L49:M49"/>
    <mergeCell ref="N49:O49"/>
    <mergeCell ref="H50:I50"/>
    <mergeCell ref="J50:K50"/>
    <mergeCell ref="L50:M50"/>
    <mergeCell ref="N50:O50"/>
    <mergeCell ref="H45:I45"/>
    <mergeCell ref="J45:K45"/>
    <mergeCell ref="L45:M45"/>
    <mergeCell ref="N45:O45"/>
    <mergeCell ref="H46:I46"/>
    <mergeCell ref="J46:K46"/>
    <mergeCell ref="L46:M46"/>
    <mergeCell ref="N46:O46"/>
    <mergeCell ref="H47:I47"/>
    <mergeCell ref="J47:K47"/>
    <mergeCell ref="L47:M47"/>
    <mergeCell ref="N47:O47"/>
    <mergeCell ref="H42:I42"/>
    <mergeCell ref="J42:K42"/>
    <mergeCell ref="L42:M42"/>
    <mergeCell ref="N42:O42"/>
    <mergeCell ref="H43:I43"/>
    <mergeCell ref="J43:K43"/>
    <mergeCell ref="L43:M43"/>
    <mergeCell ref="N43:O43"/>
    <mergeCell ref="H44:I44"/>
    <mergeCell ref="J44:K44"/>
    <mergeCell ref="L44:M44"/>
    <mergeCell ref="N44:O44"/>
    <mergeCell ref="H39:I39"/>
    <mergeCell ref="J39:K39"/>
    <mergeCell ref="L39:M39"/>
    <mergeCell ref="N39:O39"/>
    <mergeCell ref="H40:I40"/>
    <mergeCell ref="J40:K40"/>
    <mergeCell ref="L40:M40"/>
    <mergeCell ref="N40:O40"/>
    <mergeCell ref="H41:I41"/>
    <mergeCell ref="J41:K41"/>
    <mergeCell ref="L41:M41"/>
    <mergeCell ref="N41:O41"/>
    <mergeCell ref="H30:I30"/>
    <mergeCell ref="J30:K30"/>
    <mergeCell ref="L30:M30"/>
    <mergeCell ref="N30:O30"/>
    <mergeCell ref="H31:I31"/>
    <mergeCell ref="J31:K31"/>
    <mergeCell ref="L31:M31"/>
    <mergeCell ref="N31:O31"/>
    <mergeCell ref="H32:I32"/>
    <mergeCell ref="H34:I34"/>
    <mergeCell ref="J34:K34"/>
    <mergeCell ref="L34:M34"/>
    <mergeCell ref="N34:O34"/>
    <mergeCell ref="J32:K32"/>
    <mergeCell ref="L32:M32"/>
    <mergeCell ref="N32:O32"/>
    <mergeCell ref="H33:I33"/>
    <mergeCell ref="J33:K33"/>
    <mergeCell ref="L33:M33"/>
    <mergeCell ref="N33:O33"/>
    <mergeCell ref="J28:K28"/>
    <mergeCell ref="L28:M28"/>
    <mergeCell ref="N28:O28"/>
    <mergeCell ref="H29:I29"/>
    <mergeCell ref="J29:K29"/>
    <mergeCell ref="L29:M29"/>
    <mergeCell ref="N29:O29"/>
    <mergeCell ref="L26:M26"/>
    <mergeCell ref="N26:O26"/>
    <mergeCell ref="H27:I27"/>
    <mergeCell ref="J27:K27"/>
    <mergeCell ref="L27:M27"/>
    <mergeCell ref="N27:O27"/>
    <mergeCell ref="H28:I28"/>
    <mergeCell ref="J22:K22"/>
    <mergeCell ref="L22:M22"/>
    <mergeCell ref="N22:O22"/>
    <mergeCell ref="H23:I23"/>
    <mergeCell ref="J23:K23"/>
    <mergeCell ref="L23:M23"/>
    <mergeCell ref="N23:O23"/>
    <mergeCell ref="H24:I24"/>
    <mergeCell ref="J24:K24"/>
    <mergeCell ref="L24:M24"/>
    <mergeCell ref="N24:O24"/>
    <mergeCell ref="T10:T11"/>
    <mergeCell ref="AF10:AF11"/>
    <mergeCell ref="H11:I11"/>
    <mergeCell ref="J11:K11"/>
    <mergeCell ref="L11:M11"/>
    <mergeCell ref="N11:O11"/>
    <mergeCell ref="E4:G4"/>
    <mergeCell ref="H4:I4"/>
    <mergeCell ref="J4:K4"/>
    <mergeCell ref="N4:O4"/>
    <mergeCell ref="I5:I8"/>
    <mergeCell ref="K5:K8"/>
    <mergeCell ref="L5:L8"/>
    <mergeCell ref="M5:M8"/>
    <mergeCell ref="N5:O8"/>
    <mergeCell ref="J14:K14"/>
    <mergeCell ref="L14:M14"/>
    <mergeCell ref="N14:O14"/>
    <mergeCell ref="H15:I15"/>
    <mergeCell ref="J15:K15"/>
    <mergeCell ref="L15:M15"/>
    <mergeCell ref="N15:O15"/>
    <mergeCell ref="H12:I12"/>
    <mergeCell ref="J12:K12"/>
    <mergeCell ref="L12:M12"/>
    <mergeCell ref="N12:O12"/>
    <mergeCell ref="H13:I13"/>
    <mergeCell ref="J13:K13"/>
    <mergeCell ref="L13:M13"/>
    <mergeCell ref="N13:O13"/>
    <mergeCell ref="H14:I14"/>
    <mergeCell ref="N17:O17"/>
    <mergeCell ref="H25:I25"/>
    <mergeCell ref="J25:K25"/>
    <mergeCell ref="L25:M25"/>
    <mergeCell ref="N25:O25"/>
    <mergeCell ref="H26:I26"/>
    <mergeCell ref="J26:K26"/>
    <mergeCell ref="L21:M21"/>
    <mergeCell ref="N21:O21"/>
    <mergeCell ref="H18:I18"/>
    <mergeCell ref="J18:K18"/>
    <mergeCell ref="L18:M18"/>
    <mergeCell ref="N18:O18"/>
    <mergeCell ref="H19:I19"/>
    <mergeCell ref="J19:K19"/>
    <mergeCell ref="L19:M19"/>
    <mergeCell ref="N19:O19"/>
    <mergeCell ref="H20:I20"/>
    <mergeCell ref="J20:K20"/>
    <mergeCell ref="L20:M20"/>
    <mergeCell ref="N20:O20"/>
    <mergeCell ref="H21:I21"/>
    <mergeCell ref="J21:K21"/>
    <mergeCell ref="H22:I22"/>
    <mergeCell ref="E12:E28"/>
    <mergeCell ref="N36:O36"/>
    <mergeCell ref="N37:O37"/>
    <mergeCell ref="N38:O38"/>
    <mergeCell ref="H36:I36"/>
    <mergeCell ref="H37:I37"/>
    <mergeCell ref="H38:I38"/>
    <mergeCell ref="J35:K35"/>
    <mergeCell ref="J36:K36"/>
    <mergeCell ref="J37:K37"/>
    <mergeCell ref="J38:K38"/>
    <mergeCell ref="L35:M35"/>
    <mergeCell ref="L36:M36"/>
    <mergeCell ref="L37:M37"/>
    <mergeCell ref="L38:M38"/>
    <mergeCell ref="H35:I35"/>
    <mergeCell ref="H16:I16"/>
    <mergeCell ref="J16:K16"/>
    <mergeCell ref="L16:M16"/>
    <mergeCell ref="N16:O16"/>
    <mergeCell ref="H17:I17"/>
    <mergeCell ref="J17:K17"/>
    <mergeCell ref="L17:M17"/>
    <mergeCell ref="N35:O35"/>
    <mergeCell ref="H62:I62"/>
    <mergeCell ref="J62:K62"/>
    <mergeCell ref="L62:M62"/>
    <mergeCell ref="N62:O62"/>
    <mergeCell ref="H63:I63"/>
    <mergeCell ref="J63:K63"/>
    <mergeCell ref="L63:M63"/>
    <mergeCell ref="N63:O63"/>
    <mergeCell ref="H64:I64"/>
    <mergeCell ref="J64:K64"/>
    <mergeCell ref="L64:M64"/>
    <mergeCell ref="N64:O64"/>
    <mergeCell ref="H65:I65"/>
    <mergeCell ref="J65:K65"/>
    <mergeCell ref="L65:M65"/>
    <mergeCell ref="N65:O65"/>
    <mergeCell ref="H66:I66"/>
    <mergeCell ref="J66:K66"/>
    <mergeCell ref="L66:M66"/>
    <mergeCell ref="N66:O66"/>
    <mergeCell ref="H67:I67"/>
    <mergeCell ref="J67:K67"/>
    <mergeCell ref="L67:M67"/>
    <mergeCell ref="N67:O67"/>
    <mergeCell ref="H68:I68"/>
    <mergeCell ref="J68:K68"/>
    <mergeCell ref="L68:M68"/>
    <mergeCell ref="N68:O68"/>
    <mergeCell ref="H69:I69"/>
    <mergeCell ref="J69:K69"/>
    <mergeCell ref="L69:M69"/>
    <mergeCell ref="N69:O69"/>
    <mergeCell ref="H70:I70"/>
    <mergeCell ref="J70:K70"/>
    <mergeCell ref="L70:M70"/>
    <mergeCell ref="N70:O70"/>
    <mergeCell ref="H71:I71"/>
    <mergeCell ref="J71:K71"/>
    <mergeCell ref="L71:M71"/>
    <mergeCell ref="N71:O71"/>
    <mergeCell ref="H72:I72"/>
    <mergeCell ref="J72:K72"/>
    <mergeCell ref="L72:M72"/>
    <mergeCell ref="N72:O72"/>
    <mergeCell ref="H73:I73"/>
    <mergeCell ref="J73:K73"/>
    <mergeCell ref="L73:M73"/>
    <mergeCell ref="N73:O73"/>
    <mergeCell ref="H74:I74"/>
    <mergeCell ref="J74:K74"/>
    <mergeCell ref="L74:M74"/>
    <mergeCell ref="N74:O74"/>
    <mergeCell ref="H75:I75"/>
    <mergeCell ref="J75:K75"/>
    <mergeCell ref="L75:M75"/>
    <mergeCell ref="N75:O75"/>
    <mergeCell ref="H76:I76"/>
    <mergeCell ref="J76:K76"/>
    <mergeCell ref="L76:M76"/>
    <mergeCell ref="N76:O76"/>
    <mergeCell ref="H77:I77"/>
    <mergeCell ref="J77:K77"/>
    <mergeCell ref="L77:M77"/>
    <mergeCell ref="N77:O77"/>
    <mergeCell ref="H78:I78"/>
    <mergeCell ref="J78:K78"/>
    <mergeCell ref="L78:M78"/>
    <mergeCell ref="N78:O78"/>
    <mergeCell ref="H79:I79"/>
    <mergeCell ref="J79:K79"/>
    <mergeCell ref="L79:M79"/>
    <mergeCell ref="N79:O79"/>
    <mergeCell ref="H80:I80"/>
    <mergeCell ref="J80:K80"/>
    <mergeCell ref="L80:M80"/>
    <mergeCell ref="N80:O80"/>
    <mergeCell ref="H81:I81"/>
    <mergeCell ref="J81:K81"/>
    <mergeCell ref="L81:M81"/>
    <mergeCell ref="N81:O81"/>
    <mergeCell ref="H82:I82"/>
    <mergeCell ref="J82:K82"/>
    <mergeCell ref="L82:M82"/>
    <mergeCell ref="N82:O82"/>
    <mergeCell ref="H83:I83"/>
    <mergeCell ref="J83:K83"/>
    <mergeCell ref="L83:M83"/>
    <mergeCell ref="N83:O83"/>
    <mergeCell ref="H84:I84"/>
    <mergeCell ref="J84:K84"/>
    <mergeCell ref="L84:M84"/>
    <mergeCell ref="N84:O84"/>
    <mergeCell ref="H85:I85"/>
    <mergeCell ref="J85:K85"/>
    <mergeCell ref="L85:M85"/>
    <mergeCell ref="N85:O85"/>
  </mergeCells>
  <conditionalFormatting sqref="N5:O8">
    <cfRule type="expression" dxfId="30" priority="47">
      <formula>N5="No"</formula>
    </cfRule>
  </conditionalFormatting>
  <conditionalFormatting sqref="AD12:AD85">
    <cfRule type="expression" dxfId="29" priority="39">
      <formula>OR(AND(V12=1,Z12&lt;&gt;1),AND(W12=1,AA12&lt;&gt;1),AND(X12=1,AB12&lt;&gt;1),AND(Y12=1,AC12&lt;&gt;1))</formula>
    </cfRule>
    <cfRule type="expression" dxfId="28" priority="40">
      <formula>OR(AND(V12=1,Z12=1),AND(W12=1,AA12=1),AND(X12=1,AB12=1),AND(Y12=1,AC12=1))</formula>
    </cfRule>
  </conditionalFormatting>
  <conditionalFormatting sqref="T12:T85">
    <cfRule type="expression" dxfId="27" priority="44">
      <formula>T12="-"</formula>
    </cfRule>
    <cfRule type="expression" dxfId="26" priority="45">
      <formula>AND(T12&lt;0.9,T12&lt;&gt;"-")</formula>
    </cfRule>
    <cfRule type="expression" dxfId="25" priority="46">
      <formula>AND(T12&gt;1.1,T12&lt;&gt;"-")</formula>
    </cfRule>
  </conditionalFormatting>
  <conditionalFormatting sqref="V12:Y85">
    <cfRule type="expression" dxfId="24" priority="43">
      <formula>V12=1</formula>
    </cfRule>
  </conditionalFormatting>
  <conditionalFormatting sqref="Z12:AC85">
    <cfRule type="expression" dxfId="23" priority="41">
      <formula>AND(V12=1,Z12=0)</formula>
    </cfRule>
    <cfRule type="expression" dxfId="22" priority="42">
      <formula>AND(V12=1,Z12=1)</formula>
    </cfRule>
  </conditionalFormatting>
  <conditionalFormatting sqref="N12:O85">
    <cfRule type="expression" dxfId="21" priority="37">
      <formula>IF(AD12=0,TRUE,FALSE)</formula>
    </cfRule>
    <cfRule type="expression" dxfId="20" priority="38">
      <formula>IF(AD12=1,TRUE,FALSE)</formula>
    </cfRule>
  </conditionalFormatting>
  <conditionalFormatting sqref="Q12:Q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9:Q85">
    <cfRule type="colorScale" priority="3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2:AD85">
    <cfRule type="expression" dxfId="19" priority="13">
      <formula>V12="-"</formula>
    </cfRule>
  </conditionalFormatting>
  <conditionalFormatting sqref="AD86:AD111">
    <cfRule type="expression" dxfId="10" priority="4">
      <formula>OR(AND(V86=1,Z86&lt;&gt;1),AND(W86=1,AA86&lt;&gt;1),AND(X86=1,AB86&lt;&gt;1),AND(Y86=1,AC86&lt;&gt;1))</formula>
    </cfRule>
    <cfRule type="expression" dxfId="9" priority="5">
      <formula>OR(AND(V86=1,Z86=1),AND(W86=1,AA86=1),AND(X86=1,AB86=1),AND(Y86=1,AC86=1))</formula>
    </cfRule>
  </conditionalFormatting>
  <conditionalFormatting sqref="T86:T111">
    <cfRule type="expression" dxfId="8" priority="9">
      <formula>T86="-"</formula>
    </cfRule>
    <cfRule type="expression" dxfId="7" priority="10">
      <formula>AND(T86&lt;0.9,T86&lt;&gt;"-")</formula>
    </cfRule>
    <cfRule type="expression" dxfId="6" priority="11">
      <formula>AND(T86&gt;1.1,T86&lt;&gt;"-")</formula>
    </cfRule>
  </conditionalFormatting>
  <conditionalFormatting sqref="V86:Y111">
    <cfRule type="expression" dxfId="5" priority="8">
      <formula>V86=1</formula>
    </cfRule>
  </conditionalFormatting>
  <conditionalFormatting sqref="Z86:AC111">
    <cfRule type="expression" dxfId="4" priority="6">
      <formula>AND(V86=1,Z86=0)</formula>
    </cfRule>
    <cfRule type="expression" dxfId="3" priority="7">
      <formula>AND(V86=1,Z86=1)</formula>
    </cfRule>
  </conditionalFormatting>
  <conditionalFormatting sqref="N86:O111">
    <cfRule type="expression" dxfId="2" priority="2">
      <formula>IF(AD86=0,TRUE,FALSE)</formula>
    </cfRule>
    <cfRule type="expression" dxfId="1" priority="3">
      <formula>IF(AD86=1,TRUE,FALSE)</formula>
    </cfRule>
  </conditionalFormatting>
  <conditionalFormatting sqref="Q86:Q1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86:AD111">
    <cfRule type="expression" dxfId="0" priority="1">
      <formula>V86="-"</formula>
    </cfRule>
  </conditionalFormatting>
  <pageMargins left="0.7" right="0.7" top="0.75" bottom="0.75" header="0.3" footer="0.3"/>
  <pageSetup scale="39" orientation="landscape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388EB-7A42-41B4-AC66-9997982E43E2}">
  <sheetPr codeName="Sheet38">
    <tabColor theme="9" tint="0.59999389629810485"/>
    <pageSetUpPr fitToPage="1"/>
  </sheetPr>
  <dimension ref="A1:P89"/>
  <sheetViews>
    <sheetView tabSelected="1" zoomScale="85" zoomScaleNormal="85" workbookViewId="0">
      <selection activeCell="M15" sqref="M15"/>
    </sheetView>
  </sheetViews>
  <sheetFormatPr defaultColWidth="8.85546875" defaultRowHeight="15" x14ac:dyDescent="0.25"/>
  <cols>
    <col min="1" max="1" width="9.7109375" style="352" customWidth="1"/>
    <col min="2" max="2" width="7.42578125" style="352" customWidth="1"/>
    <col min="3" max="3" width="19.42578125" style="352" bestFit="1" customWidth="1"/>
    <col min="4" max="4" width="4.140625" customWidth="1"/>
    <col min="5" max="5" width="4.140625" style="352" customWidth="1"/>
    <col min="6" max="6" width="72.140625" style="352" customWidth="1"/>
    <col min="7" max="7" width="14" style="352" customWidth="1"/>
    <col min="8" max="14" width="14" style="326" customWidth="1"/>
    <col min="15" max="15" width="15" style="326" customWidth="1"/>
    <col min="16" max="21" width="8.85546875" style="352" customWidth="1"/>
    <col min="22" max="16384" width="8.85546875" style="352"/>
  </cols>
  <sheetData>
    <row r="1" spans="1:16" s="16" customFormat="1" ht="15.75" customHeight="1" x14ac:dyDescent="0.25">
      <c r="A1" s="302" t="s">
        <v>235</v>
      </c>
      <c r="B1" s="302"/>
      <c r="C1" s="302"/>
      <c r="D1" s="302"/>
      <c r="E1" s="302"/>
      <c r="F1" s="302"/>
      <c r="G1" s="302"/>
      <c r="H1" s="302"/>
      <c r="I1" s="302"/>
      <c r="J1" s="302" t="s">
        <v>176</v>
      </c>
      <c r="K1" s="302" t="s">
        <v>176</v>
      </c>
      <c r="L1" s="302" t="s">
        <v>176</v>
      </c>
      <c r="M1" s="302"/>
      <c r="N1" s="302"/>
      <c r="O1" s="302" t="s">
        <v>176</v>
      </c>
    </row>
    <row r="2" spans="1:16" s="16" customFormat="1" ht="27.75" customHeight="1" x14ac:dyDescent="0.25">
      <c r="A2" s="302"/>
      <c r="B2" s="352"/>
      <c r="C2"/>
      <c r="D2"/>
      <c r="E2" s="11" t="s">
        <v>499</v>
      </c>
      <c r="F2" s="11"/>
      <c r="G2" s="7"/>
      <c r="H2" s="27"/>
      <c r="I2" s="7"/>
      <c r="J2" s="7"/>
      <c r="K2" s="492"/>
      <c r="L2" s="326"/>
      <c r="M2" s="326"/>
      <c r="N2" s="326"/>
      <c r="O2" s="454"/>
    </row>
    <row r="3" spans="1:16" s="16" customFormat="1" ht="27.75" customHeight="1" x14ac:dyDescent="0.25">
      <c r="A3" s="302"/>
      <c r="B3" s="352"/>
      <c r="C3"/>
      <c r="D3"/>
      <c r="E3" s="325" t="str">
        <f>tod&amp;" Peak Hour "&amp;pkhr</f>
        <v>PM Peak Hour 4:30PM - 5:30PM</v>
      </c>
      <c r="F3" s="325"/>
      <c r="G3" s="7"/>
      <c r="H3" s="7"/>
      <c r="I3" s="492"/>
      <c r="J3" s="27"/>
      <c r="K3" s="7"/>
      <c r="L3" s="326"/>
      <c r="M3" s="326"/>
      <c r="N3" s="326"/>
      <c r="O3" s="454"/>
    </row>
    <row r="4" spans="1:16" s="16" customFormat="1" ht="15" customHeight="1" x14ac:dyDescent="0.25">
      <c r="A4" s="302"/>
      <c r="B4" s="352"/>
      <c r="C4" s="352"/>
      <c r="D4"/>
      <c r="E4" s="100" t="str">
        <f>"*Results show the average from "&amp;no_seeds&amp;" simulation runs."</f>
        <v>*Results show the average from 0 simulation runs.</v>
      </c>
      <c r="F4" s="416"/>
      <c r="G4" s="417"/>
      <c r="H4" s="418"/>
      <c r="I4" s="7"/>
      <c r="J4" s="7"/>
      <c r="K4" s="492"/>
      <c r="L4" s="493"/>
      <c r="M4" s="491"/>
      <c r="N4" s="491"/>
      <c r="O4" s="493"/>
      <c r="P4" s="8"/>
    </row>
    <row r="5" spans="1:16" s="16" customFormat="1" ht="15" customHeight="1" thickBot="1" x14ac:dyDescent="0.3">
      <c r="A5" s="615"/>
      <c r="B5" s="611"/>
      <c r="C5" s="611"/>
      <c r="D5" s="611"/>
      <c r="E5" s="100"/>
      <c r="F5" s="416"/>
      <c r="G5" s="417"/>
      <c r="H5" s="418"/>
      <c r="I5" s="7"/>
      <c r="J5" s="7"/>
      <c r="K5" s="492"/>
      <c r="L5" s="493"/>
      <c r="M5" s="491"/>
      <c r="N5" s="491"/>
      <c r="O5" s="493"/>
      <c r="P5" s="8"/>
    </row>
    <row r="6" spans="1:16" s="16" customFormat="1" ht="44.25" customHeight="1" thickBot="1" x14ac:dyDescent="0.3">
      <c r="A6" s="302"/>
      <c r="B6" s="448" t="s">
        <v>149</v>
      </c>
      <c r="C6" s="448" t="s">
        <v>335</v>
      </c>
      <c r="D6"/>
      <c r="E6" s="198"/>
      <c r="F6" s="750" t="s">
        <v>245</v>
      </c>
      <c r="G6" s="750" t="s">
        <v>246</v>
      </c>
      <c r="H6" s="455" t="s">
        <v>497</v>
      </c>
      <c r="I6" s="455" t="s">
        <v>108</v>
      </c>
      <c r="J6" s="455" t="s">
        <v>7</v>
      </c>
      <c r="K6" s="455" t="s">
        <v>0</v>
      </c>
      <c r="L6" s="455" t="s">
        <v>45</v>
      </c>
      <c r="M6" s="455" t="s">
        <v>498</v>
      </c>
      <c r="N6" s="455" t="s">
        <v>492</v>
      </c>
      <c r="O6" s="456" t="s">
        <v>106</v>
      </c>
    </row>
    <row r="7" spans="1:16" x14ac:dyDescent="0.25">
      <c r="A7" s="302" t="str">
        <f>IF(C7=0,"H","")</f>
        <v/>
      </c>
      <c r="B7" s="453">
        <f>'Input - Freeways'!B5</f>
        <v>1</v>
      </c>
      <c r="C7" s="453" t="str">
        <f>'Input - Freeways'!C5</f>
        <v>NB Route 28</v>
      </c>
      <c r="E7" s="899" t="str">
        <f>C7</f>
        <v>NB Route 28</v>
      </c>
      <c r="F7" s="439" t="str">
        <f>'Freeway Calcs'!K7</f>
        <v>NB Route 28 south of Route 50</v>
      </c>
      <c r="G7" s="439" t="str">
        <f>'Freeway Calcs'!L7</f>
        <v>Diverge</v>
      </c>
      <c r="H7" s="458">
        <f>'Input - Freeways'!F5</f>
        <v>5230</v>
      </c>
      <c r="I7" s="459" t="str">
        <f>IF('Freeway Calcs'!$C$3="DCM",'Freeway Calcs'!N7,'Freeway Calcs'!P7)</f>
        <v>--</v>
      </c>
      <c r="J7" s="459" t="str">
        <f>IFERROR(IF(H7="","-",I7-H7),"--")</f>
        <v>--</v>
      </c>
      <c r="K7" s="460" t="str">
        <f>IFERROR(J7/H7,"--")</f>
        <v>--</v>
      </c>
      <c r="L7" s="440" t="str">
        <f>IFERROR(I7/H7,"--")</f>
        <v>--</v>
      </c>
      <c r="M7" s="441" t="str">
        <f>IF(I7&lt;&gt;0,IF('Freeway Calcs'!$C$3="DCM",'Freeway Calcs'!O7,'Freeway Calcs'!Q7),"-")</f>
        <v>--</v>
      </c>
      <c r="N7" s="441" t="str">
        <f>IF(I7&lt;&gt;0,IF('Freeway Calcs'!$C$3="DCM","",'Freeway Calcs'!R7),"-")</f>
        <v>--</v>
      </c>
      <c r="O7" s="452" t="str">
        <f t="shared" ref="O7:O34" si="0">IFERROR(SQRT((I7-H7)^2/((H7+I7)/2)),"NA")</f>
        <v>NA</v>
      </c>
    </row>
    <row r="8" spans="1:16" x14ac:dyDescent="0.25">
      <c r="A8" s="302" t="str">
        <f t="shared" ref="A8:A56" si="1">IF(C8=0,"H","")</f>
        <v/>
      </c>
      <c r="B8" s="453">
        <f>'Input - Freeways'!B6</f>
        <v>2</v>
      </c>
      <c r="C8" s="453" t="str">
        <f>'Input - Freeways'!C6</f>
        <v>NB Route 28</v>
      </c>
      <c r="E8" s="900"/>
      <c r="F8" s="439" t="str">
        <f>'Freeway Calcs'!K8</f>
        <v>Ramp from Route 28 NB to Route 50 EB</v>
      </c>
      <c r="G8" s="318" t="str">
        <f>'Freeway Calcs'!L8</f>
        <v>Off-Ramp</v>
      </c>
      <c r="H8" s="458">
        <f>'Input - Freeways'!F6</f>
        <v>565</v>
      </c>
      <c r="I8" s="449" t="str">
        <f>IF('Freeway Calcs'!$C$3="DCM",'Freeway Calcs'!N8,'Freeway Calcs'!P8)</f>
        <v>--</v>
      </c>
      <c r="J8" s="459" t="str">
        <f t="shared" ref="J8:J71" si="2">IFERROR(IF(H8="","-",I8-H8),"--")</f>
        <v>--</v>
      </c>
      <c r="K8" s="460" t="str">
        <f t="shared" ref="K8:K71" si="3">IFERROR(J8/H8,"--")</f>
        <v>--</v>
      </c>
      <c r="L8" s="440" t="str">
        <f t="shared" ref="L8:L71" si="4">IFERROR(I8/H8,"--")</f>
        <v>--</v>
      </c>
      <c r="M8" s="315" t="str">
        <f>IF(I8&lt;&gt;0,IF('Freeway Calcs'!$C$3="DCM",'Freeway Calcs'!O8,'Freeway Calcs'!Q8),"-")</f>
        <v>--</v>
      </c>
      <c r="N8" s="315" t="str">
        <f>IF(I8&lt;&gt;0,IF('Freeway Calcs'!$C$3="DCM","",'Freeway Calcs'!R8),"-")</f>
        <v>--</v>
      </c>
      <c r="O8" s="451" t="str">
        <f t="shared" si="0"/>
        <v>NA</v>
      </c>
    </row>
    <row r="9" spans="1:16" x14ac:dyDescent="0.25">
      <c r="A9" s="302" t="str">
        <f t="shared" si="1"/>
        <v/>
      </c>
      <c r="B9" s="453">
        <f>'Input - Freeways'!B7</f>
        <v>3</v>
      </c>
      <c r="C9" s="453" t="str">
        <f>'Input - Freeways'!C7</f>
        <v>NB Route 28</v>
      </c>
      <c r="E9" s="900"/>
      <c r="F9" s="439" t="str">
        <f>'Freeway Calcs'!K9</f>
        <v>Ramp from Route 50 EB to Route 28 NB</v>
      </c>
      <c r="G9" s="318" t="str">
        <f>'Freeway Calcs'!L9</f>
        <v>On-Ramp</v>
      </c>
      <c r="H9" s="458">
        <f>'Input - Freeways'!F7</f>
        <v>215</v>
      </c>
      <c r="I9" s="449" t="str">
        <f>IF('Freeway Calcs'!$C$3="DCM",'Freeway Calcs'!N9,'Freeway Calcs'!P9)</f>
        <v>--</v>
      </c>
      <c r="J9" s="459" t="str">
        <f t="shared" si="2"/>
        <v>--</v>
      </c>
      <c r="K9" s="460" t="str">
        <f t="shared" si="3"/>
        <v>--</v>
      </c>
      <c r="L9" s="440" t="str">
        <f t="shared" si="4"/>
        <v>--</v>
      </c>
      <c r="M9" s="315" t="str">
        <f>IF(I9&lt;&gt;0,IF('Freeway Calcs'!$C$3="DCM",'Freeway Calcs'!O9,'Freeway Calcs'!Q9),"-")</f>
        <v>--</v>
      </c>
      <c r="N9" s="315" t="str">
        <f>IF(I9&lt;&gt;0,IF('Freeway Calcs'!$C$3="DCM","",'Freeway Calcs'!R9),"-")</f>
        <v>--</v>
      </c>
      <c r="O9" s="451" t="str">
        <f t="shared" si="0"/>
        <v>NA</v>
      </c>
    </row>
    <row r="10" spans="1:16" x14ac:dyDescent="0.25">
      <c r="A10" s="302" t="str">
        <f t="shared" si="1"/>
        <v>H</v>
      </c>
      <c r="B10" s="453">
        <f>'Input - Freeways'!B8</f>
        <v>4</v>
      </c>
      <c r="C10" s="453">
        <f>'Input - Freeways'!C8</f>
        <v>0</v>
      </c>
      <c r="E10" s="900"/>
      <c r="F10" s="439">
        <f>'Freeway Calcs'!K10</f>
        <v>0</v>
      </c>
      <c r="G10" s="318">
        <f>'Freeway Calcs'!L10</f>
        <v>0</v>
      </c>
      <c r="H10" s="458">
        <f>'Input - Freeways'!F8</f>
        <v>0</v>
      </c>
      <c r="I10" s="449" t="str">
        <f>IF('Freeway Calcs'!$C$3="DCM",'Freeway Calcs'!N10,'Freeway Calcs'!P10)</f>
        <v>--</v>
      </c>
      <c r="J10" s="459" t="str">
        <f t="shared" si="2"/>
        <v>--</v>
      </c>
      <c r="K10" s="460" t="str">
        <f t="shared" si="3"/>
        <v>--</v>
      </c>
      <c r="L10" s="440" t="str">
        <f t="shared" si="4"/>
        <v>--</v>
      </c>
      <c r="M10" s="315" t="str">
        <f>IF(I10&lt;&gt;0,IF('Freeway Calcs'!$C$3="DCM",'Freeway Calcs'!O10,'Freeway Calcs'!Q10),"-")</f>
        <v>--</v>
      </c>
      <c r="N10" s="315" t="str">
        <f>IF(I10&lt;&gt;0,IF('Freeway Calcs'!$C$3="DCM","",'Freeway Calcs'!R10),"-")</f>
        <v>--</v>
      </c>
      <c r="O10" s="451" t="str">
        <f t="shared" si="0"/>
        <v>NA</v>
      </c>
    </row>
    <row r="11" spans="1:16" x14ac:dyDescent="0.25">
      <c r="A11" s="302" t="str">
        <f t="shared" si="1"/>
        <v>H</v>
      </c>
      <c r="B11" s="453">
        <f>'Input - Freeways'!B9</f>
        <v>5</v>
      </c>
      <c r="C11" s="453">
        <f>'Input - Freeways'!C9</f>
        <v>0</v>
      </c>
      <c r="E11" s="900"/>
      <c r="F11" s="439">
        <f>'Freeway Calcs'!K11</f>
        <v>0</v>
      </c>
      <c r="G11" s="318">
        <f>'Freeway Calcs'!L11</f>
        <v>0</v>
      </c>
      <c r="H11" s="458">
        <f>'Input - Freeways'!F9</f>
        <v>0</v>
      </c>
      <c r="I11" s="449" t="str">
        <f>IF('Freeway Calcs'!$C$3="DCM",'Freeway Calcs'!N11,'Freeway Calcs'!P11)</f>
        <v>--</v>
      </c>
      <c r="J11" s="459" t="str">
        <f t="shared" si="2"/>
        <v>--</v>
      </c>
      <c r="K11" s="460" t="str">
        <f t="shared" si="3"/>
        <v>--</v>
      </c>
      <c r="L11" s="440" t="str">
        <f t="shared" si="4"/>
        <v>--</v>
      </c>
      <c r="M11" s="315" t="str">
        <f>IF(I11&lt;&gt;0,IF('Freeway Calcs'!$C$3="DCM",'Freeway Calcs'!O11,'Freeway Calcs'!Q11),"-")</f>
        <v>--</v>
      </c>
      <c r="N11" s="315" t="str">
        <f>IF(I11&lt;&gt;0,IF('Freeway Calcs'!$C$3="DCM","",'Freeway Calcs'!R11),"-")</f>
        <v>--</v>
      </c>
      <c r="O11" s="451" t="str">
        <f t="shared" si="0"/>
        <v>NA</v>
      </c>
    </row>
    <row r="12" spans="1:16" x14ac:dyDescent="0.25">
      <c r="A12" s="302" t="str">
        <f t="shared" si="1"/>
        <v>H</v>
      </c>
      <c r="B12" s="453">
        <f>'Input - Freeways'!B10</f>
        <v>6</v>
      </c>
      <c r="C12" s="453">
        <f>'Input - Freeways'!C10</f>
        <v>0</v>
      </c>
      <c r="E12" s="900"/>
      <c r="F12" s="439">
        <f>'Freeway Calcs'!K12</f>
        <v>0</v>
      </c>
      <c r="G12" s="318">
        <f>'Freeway Calcs'!L12</f>
        <v>0</v>
      </c>
      <c r="H12" s="458">
        <f>'Input - Freeways'!F10</f>
        <v>0</v>
      </c>
      <c r="I12" s="449" t="str">
        <f>IF('Freeway Calcs'!$C$3="DCM",'Freeway Calcs'!N12,'Freeway Calcs'!P12)</f>
        <v>--</v>
      </c>
      <c r="J12" s="459" t="str">
        <f t="shared" si="2"/>
        <v>--</v>
      </c>
      <c r="K12" s="460" t="str">
        <f t="shared" si="3"/>
        <v>--</v>
      </c>
      <c r="L12" s="440" t="str">
        <f t="shared" si="4"/>
        <v>--</v>
      </c>
      <c r="M12" s="315" t="str">
        <f>IF(I12&lt;&gt;0,IF('Freeway Calcs'!$C$3="DCM",'Freeway Calcs'!O12,'Freeway Calcs'!Q12),"-")</f>
        <v>--</v>
      </c>
      <c r="N12" s="315" t="str">
        <f>IF(I12&lt;&gt;0,IF('Freeway Calcs'!$C$3="DCM","",'Freeway Calcs'!R12),"-")</f>
        <v>--</v>
      </c>
      <c r="O12" s="451" t="str">
        <f t="shared" si="0"/>
        <v>NA</v>
      </c>
    </row>
    <row r="13" spans="1:16" x14ac:dyDescent="0.25">
      <c r="A13" s="302" t="str">
        <f t="shared" si="1"/>
        <v>H</v>
      </c>
      <c r="B13" s="453">
        <f>'Input - Freeways'!B11</f>
        <v>7</v>
      </c>
      <c r="C13" s="453">
        <f>'Input - Freeways'!C11</f>
        <v>0</v>
      </c>
      <c r="E13" s="900"/>
      <c r="F13" s="439">
        <f>'Freeway Calcs'!K13</f>
        <v>0</v>
      </c>
      <c r="G13" s="318">
        <f>'Freeway Calcs'!L13</f>
        <v>0</v>
      </c>
      <c r="H13" s="458">
        <f>'Input - Freeways'!F11</f>
        <v>0</v>
      </c>
      <c r="I13" s="449" t="str">
        <f>IF('Freeway Calcs'!$C$3="DCM",'Freeway Calcs'!N13,'Freeway Calcs'!P13)</f>
        <v>--</v>
      </c>
      <c r="J13" s="459" t="str">
        <f t="shared" si="2"/>
        <v>--</v>
      </c>
      <c r="K13" s="460" t="str">
        <f t="shared" si="3"/>
        <v>--</v>
      </c>
      <c r="L13" s="440" t="str">
        <f t="shared" si="4"/>
        <v>--</v>
      </c>
      <c r="M13" s="315" t="str">
        <f>IF(I13&lt;&gt;0,IF('Freeway Calcs'!$C$3="DCM",'Freeway Calcs'!O13,'Freeway Calcs'!Q13),"-")</f>
        <v>--</v>
      </c>
      <c r="N13" s="315" t="str">
        <f>IF(I13&lt;&gt;0,IF('Freeway Calcs'!$C$3="DCM","",'Freeway Calcs'!R13),"-")</f>
        <v>--</v>
      </c>
      <c r="O13" s="451" t="str">
        <f t="shared" si="0"/>
        <v>NA</v>
      </c>
    </row>
    <row r="14" spans="1:16" x14ac:dyDescent="0.25">
      <c r="A14" s="302" t="str">
        <f t="shared" si="1"/>
        <v>H</v>
      </c>
      <c r="B14" s="453">
        <f>'Input - Freeways'!B12</f>
        <v>8</v>
      </c>
      <c r="C14" s="453">
        <f>'Input - Freeways'!C12</f>
        <v>0</v>
      </c>
      <c r="E14" s="900"/>
      <c r="F14" s="439">
        <f>'Freeway Calcs'!K14</f>
        <v>0</v>
      </c>
      <c r="G14" s="318">
        <f>'Freeway Calcs'!L14</f>
        <v>0</v>
      </c>
      <c r="H14" s="458">
        <f>'Input - Freeways'!F12</f>
        <v>0</v>
      </c>
      <c r="I14" s="449" t="str">
        <f>IF('Freeway Calcs'!$C$3="DCM",'Freeway Calcs'!N14,'Freeway Calcs'!P14)</f>
        <v>--</v>
      </c>
      <c r="J14" s="459" t="str">
        <f t="shared" si="2"/>
        <v>--</v>
      </c>
      <c r="K14" s="460" t="str">
        <f t="shared" si="3"/>
        <v>--</v>
      </c>
      <c r="L14" s="440" t="str">
        <f t="shared" si="4"/>
        <v>--</v>
      </c>
      <c r="M14" s="315" t="str">
        <f>IF(I14&lt;&gt;0,IF('Freeway Calcs'!$C$3="DCM",'Freeway Calcs'!O14,'Freeway Calcs'!Q14),"-")</f>
        <v>--</v>
      </c>
      <c r="N14" s="315" t="str">
        <f>IF(I14&lt;&gt;0,IF('Freeway Calcs'!$C$3="DCM","",'Freeway Calcs'!R14),"-")</f>
        <v>--</v>
      </c>
      <c r="O14" s="451" t="str">
        <f t="shared" si="0"/>
        <v>NA</v>
      </c>
    </row>
    <row r="15" spans="1:16" x14ac:dyDescent="0.25">
      <c r="A15" s="302" t="str">
        <f t="shared" si="1"/>
        <v>H</v>
      </c>
      <c r="B15" s="453">
        <f>'Input - Freeways'!B13</f>
        <v>9</v>
      </c>
      <c r="C15" s="453">
        <f>'Input - Freeways'!C13</f>
        <v>0</v>
      </c>
      <c r="E15" s="900"/>
      <c r="F15" s="439">
        <f>'Freeway Calcs'!K15</f>
        <v>0</v>
      </c>
      <c r="G15" s="318">
        <f>'Freeway Calcs'!L15</f>
        <v>0</v>
      </c>
      <c r="H15" s="458">
        <f>'Input - Freeways'!F13</f>
        <v>0</v>
      </c>
      <c r="I15" s="449" t="str">
        <f>IF('Freeway Calcs'!$C$3="DCM",'Freeway Calcs'!N15,'Freeway Calcs'!P15)</f>
        <v>--</v>
      </c>
      <c r="J15" s="459" t="str">
        <f t="shared" si="2"/>
        <v>--</v>
      </c>
      <c r="K15" s="460" t="str">
        <f t="shared" si="3"/>
        <v>--</v>
      </c>
      <c r="L15" s="440" t="str">
        <f t="shared" si="4"/>
        <v>--</v>
      </c>
      <c r="M15" s="315" t="str">
        <f>IF(I15&lt;&gt;0,IF('Freeway Calcs'!$C$3="DCM",'Freeway Calcs'!O15,'Freeway Calcs'!Q15),"-")</f>
        <v>--</v>
      </c>
      <c r="N15" s="315" t="str">
        <f>IF(I15&lt;&gt;0,IF('Freeway Calcs'!$C$3="DCM","",'Freeway Calcs'!R15),"-")</f>
        <v>--</v>
      </c>
      <c r="O15" s="451" t="str">
        <f t="shared" si="0"/>
        <v>NA</v>
      </c>
    </row>
    <row r="16" spans="1:16" x14ac:dyDescent="0.25">
      <c r="A16" s="302" t="str">
        <f t="shared" si="1"/>
        <v>H</v>
      </c>
      <c r="B16" s="453">
        <f>'Input - Freeways'!B14</f>
        <v>10</v>
      </c>
      <c r="C16" s="453">
        <f>'Input - Freeways'!C14</f>
        <v>0</v>
      </c>
      <c r="E16" s="900"/>
      <c r="F16" s="439">
        <f>'Freeway Calcs'!K16</f>
        <v>0</v>
      </c>
      <c r="G16" s="318">
        <f>'Freeway Calcs'!L16</f>
        <v>0</v>
      </c>
      <c r="H16" s="458">
        <f>'Input - Freeways'!F14</f>
        <v>0</v>
      </c>
      <c r="I16" s="449" t="str">
        <f>IF('Freeway Calcs'!$C$3="DCM",'Freeway Calcs'!N16,'Freeway Calcs'!P16)</f>
        <v>--</v>
      </c>
      <c r="J16" s="459" t="str">
        <f t="shared" si="2"/>
        <v>--</v>
      </c>
      <c r="K16" s="460" t="str">
        <f t="shared" si="3"/>
        <v>--</v>
      </c>
      <c r="L16" s="440" t="str">
        <f t="shared" si="4"/>
        <v>--</v>
      </c>
      <c r="M16" s="315" t="str">
        <f>IF(I16&lt;&gt;0,IF('Freeway Calcs'!$C$3="DCM",'Freeway Calcs'!O16,'Freeway Calcs'!Q16),"-")</f>
        <v>--</v>
      </c>
      <c r="N16" s="315" t="str">
        <f>IF(I16&lt;&gt;0,IF('Freeway Calcs'!$C$3="DCM","",'Freeway Calcs'!R16),"-")</f>
        <v>--</v>
      </c>
      <c r="O16" s="451" t="str">
        <f t="shared" si="0"/>
        <v>NA</v>
      </c>
    </row>
    <row r="17" spans="1:15" x14ac:dyDescent="0.25">
      <c r="A17" s="302" t="str">
        <f t="shared" si="1"/>
        <v>H</v>
      </c>
      <c r="B17" s="453">
        <f>'Input - Freeways'!B15</f>
        <v>11</v>
      </c>
      <c r="C17" s="453">
        <f>'Input - Freeways'!C15</f>
        <v>0</v>
      </c>
      <c r="E17" s="900"/>
      <c r="F17" s="439">
        <f>'Freeway Calcs'!K17</f>
        <v>0</v>
      </c>
      <c r="G17" s="318">
        <f>'Freeway Calcs'!L17</f>
        <v>0</v>
      </c>
      <c r="H17" s="458">
        <f>'Input - Freeways'!F15</f>
        <v>0</v>
      </c>
      <c r="I17" s="449" t="str">
        <f>IF('Freeway Calcs'!$C$3="DCM",'Freeway Calcs'!N17,'Freeway Calcs'!P17)</f>
        <v>--</v>
      </c>
      <c r="J17" s="459" t="str">
        <f t="shared" si="2"/>
        <v>--</v>
      </c>
      <c r="K17" s="460" t="str">
        <f t="shared" si="3"/>
        <v>--</v>
      </c>
      <c r="L17" s="440" t="str">
        <f t="shared" si="4"/>
        <v>--</v>
      </c>
      <c r="M17" s="315" t="str">
        <f>IF(I17&lt;&gt;0,IF('Freeway Calcs'!$C$3="DCM",'Freeway Calcs'!O17,'Freeway Calcs'!Q17),"-")</f>
        <v>--</v>
      </c>
      <c r="N17" s="315" t="str">
        <f>IF(I17&lt;&gt;0,IF('Freeway Calcs'!$C$3="DCM","",'Freeway Calcs'!R17),"-")</f>
        <v>--</v>
      </c>
      <c r="O17" s="451" t="str">
        <f t="shared" si="0"/>
        <v>NA</v>
      </c>
    </row>
    <row r="18" spans="1:15" x14ac:dyDescent="0.25">
      <c r="A18" s="302" t="str">
        <f t="shared" si="1"/>
        <v>H</v>
      </c>
      <c r="B18" s="453">
        <f>'Input - Freeways'!B16</f>
        <v>12</v>
      </c>
      <c r="C18" s="453">
        <f>'Input - Freeways'!C16</f>
        <v>0</v>
      </c>
      <c r="E18" s="900"/>
      <c r="F18" s="439">
        <f>'Freeway Calcs'!K18</f>
        <v>0</v>
      </c>
      <c r="G18" s="318">
        <f>'Freeway Calcs'!L18</f>
        <v>0</v>
      </c>
      <c r="H18" s="458">
        <f>'Input - Freeways'!F16</f>
        <v>0</v>
      </c>
      <c r="I18" s="449" t="str">
        <f>IF('Freeway Calcs'!$C$3="DCM",'Freeway Calcs'!N18,'Freeway Calcs'!P18)</f>
        <v>--</v>
      </c>
      <c r="J18" s="459" t="str">
        <f t="shared" si="2"/>
        <v>--</v>
      </c>
      <c r="K18" s="460" t="str">
        <f t="shared" si="3"/>
        <v>--</v>
      </c>
      <c r="L18" s="440" t="str">
        <f t="shared" si="4"/>
        <v>--</v>
      </c>
      <c r="M18" s="315" t="str">
        <f>IF(I18&lt;&gt;0,IF('Freeway Calcs'!$C$3="DCM",'Freeway Calcs'!O18,'Freeway Calcs'!Q18),"-")</f>
        <v>--</v>
      </c>
      <c r="N18" s="315" t="str">
        <f>IF(I18&lt;&gt;0,IF('Freeway Calcs'!$C$3="DCM","",'Freeway Calcs'!R18),"-")</f>
        <v>--</v>
      </c>
      <c r="O18" s="451" t="str">
        <f t="shared" si="0"/>
        <v>NA</v>
      </c>
    </row>
    <row r="19" spans="1:15" x14ac:dyDescent="0.25">
      <c r="A19" s="302" t="str">
        <f t="shared" si="1"/>
        <v>H</v>
      </c>
      <c r="B19" s="453">
        <f>'Input - Freeways'!B17</f>
        <v>13</v>
      </c>
      <c r="C19" s="453">
        <f>'Input - Freeways'!C17</f>
        <v>0</v>
      </c>
      <c r="E19" s="900"/>
      <c r="F19" s="439">
        <f>'Freeway Calcs'!K19</f>
        <v>0</v>
      </c>
      <c r="G19" s="318">
        <f>'Freeway Calcs'!L19</f>
        <v>0</v>
      </c>
      <c r="H19" s="458">
        <f>'Input - Freeways'!F17</f>
        <v>0</v>
      </c>
      <c r="I19" s="449" t="str">
        <f>IF('Freeway Calcs'!$C$3="DCM",'Freeway Calcs'!N19,'Freeway Calcs'!P19)</f>
        <v>--</v>
      </c>
      <c r="J19" s="459" t="str">
        <f t="shared" si="2"/>
        <v>--</v>
      </c>
      <c r="K19" s="460" t="str">
        <f t="shared" si="3"/>
        <v>--</v>
      </c>
      <c r="L19" s="440" t="str">
        <f t="shared" si="4"/>
        <v>--</v>
      </c>
      <c r="M19" s="315" t="str">
        <f>IF(I19&lt;&gt;0,IF('Freeway Calcs'!$C$3="DCM",'Freeway Calcs'!O19,'Freeway Calcs'!Q19),"-")</f>
        <v>--</v>
      </c>
      <c r="N19" s="315" t="str">
        <f>IF(I19&lt;&gt;0,IF('Freeway Calcs'!$C$3="DCM","",'Freeway Calcs'!R19),"-")</f>
        <v>--</v>
      </c>
      <c r="O19" s="451" t="str">
        <f t="shared" si="0"/>
        <v>NA</v>
      </c>
    </row>
    <row r="20" spans="1:15" x14ac:dyDescent="0.25">
      <c r="A20" s="302" t="str">
        <f t="shared" si="1"/>
        <v>H</v>
      </c>
      <c r="B20" s="453">
        <f>'Input - Freeways'!B18</f>
        <v>14</v>
      </c>
      <c r="C20" s="453">
        <f>'Input - Freeways'!C18</f>
        <v>0</v>
      </c>
      <c r="E20" s="900"/>
      <c r="F20" s="439">
        <f>'Freeway Calcs'!K20</f>
        <v>0</v>
      </c>
      <c r="G20" s="318">
        <f>'Freeway Calcs'!L20</f>
        <v>0</v>
      </c>
      <c r="H20" s="458">
        <f>'Input - Freeways'!F18</f>
        <v>0</v>
      </c>
      <c r="I20" s="449" t="str">
        <f>IF('Freeway Calcs'!$C$3="DCM",'Freeway Calcs'!N20,'Freeway Calcs'!P20)</f>
        <v>--</v>
      </c>
      <c r="J20" s="459" t="str">
        <f t="shared" si="2"/>
        <v>--</v>
      </c>
      <c r="K20" s="460" t="str">
        <f t="shared" si="3"/>
        <v>--</v>
      </c>
      <c r="L20" s="440" t="str">
        <f t="shared" si="4"/>
        <v>--</v>
      </c>
      <c r="M20" s="315" t="str">
        <f>IF(I20&lt;&gt;0,IF('Freeway Calcs'!$C$3="DCM",'Freeway Calcs'!O20,'Freeway Calcs'!Q20),"-")</f>
        <v>--</v>
      </c>
      <c r="N20" s="315" t="str">
        <f>IF(I20&lt;&gt;0,IF('Freeway Calcs'!$C$3="DCM","",'Freeway Calcs'!R20),"-")</f>
        <v>--</v>
      </c>
      <c r="O20" s="451" t="str">
        <f t="shared" si="0"/>
        <v>NA</v>
      </c>
    </row>
    <row r="21" spans="1:15" x14ac:dyDescent="0.25">
      <c r="A21" s="302" t="str">
        <f t="shared" si="1"/>
        <v>H</v>
      </c>
      <c r="B21" s="453">
        <f>'Input - Freeways'!B19</f>
        <v>15</v>
      </c>
      <c r="C21" s="453">
        <f>'Input - Freeways'!C19</f>
        <v>0</v>
      </c>
      <c r="E21" s="900"/>
      <c r="F21" s="439">
        <f>'Freeway Calcs'!K21</f>
        <v>0</v>
      </c>
      <c r="G21" s="318">
        <f>'Freeway Calcs'!L21</f>
        <v>0</v>
      </c>
      <c r="H21" s="458">
        <f>'Input - Freeways'!F19</f>
        <v>0</v>
      </c>
      <c r="I21" s="449" t="str">
        <f>IF('Freeway Calcs'!$C$3="DCM",'Freeway Calcs'!N21,'Freeway Calcs'!P21)</f>
        <v>--</v>
      </c>
      <c r="J21" s="459" t="str">
        <f t="shared" si="2"/>
        <v>--</v>
      </c>
      <c r="K21" s="460" t="str">
        <f t="shared" si="3"/>
        <v>--</v>
      </c>
      <c r="L21" s="440" t="str">
        <f t="shared" si="4"/>
        <v>--</v>
      </c>
      <c r="M21" s="315" t="str">
        <f>IF(I21&lt;&gt;0,IF('Freeway Calcs'!$C$3="DCM",'Freeway Calcs'!O21,'Freeway Calcs'!Q21),"-")</f>
        <v>--</v>
      </c>
      <c r="N21" s="315" t="str">
        <f>IF(I21&lt;&gt;0,IF('Freeway Calcs'!$C$3="DCM","",'Freeway Calcs'!R21),"-")</f>
        <v>--</v>
      </c>
      <c r="O21" s="451" t="str">
        <f t="shared" si="0"/>
        <v>NA</v>
      </c>
    </row>
    <row r="22" spans="1:15" x14ac:dyDescent="0.25">
      <c r="A22" s="302" t="str">
        <f t="shared" si="1"/>
        <v>H</v>
      </c>
      <c r="B22" s="453">
        <f>'Input - Freeways'!B20</f>
        <v>16</v>
      </c>
      <c r="C22" s="453">
        <f>'Input - Freeways'!C20</f>
        <v>0</v>
      </c>
      <c r="E22" s="900"/>
      <c r="F22" s="439">
        <f>'Freeway Calcs'!K22</f>
        <v>0</v>
      </c>
      <c r="G22" s="318">
        <f>'Freeway Calcs'!L22</f>
        <v>0</v>
      </c>
      <c r="H22" s="458">
        <f>'Input - Freeways'!F20</f>
        <v>0</v>
      </c>
      <c r="I22" s="449" t="str">
        <f>IF('Freeway Calcs'!$C$3="DCM",'Freeway Calcs'!N22,'Freeway Calcs'!P22)</f>
        <v>--</v>
      </c>
      <c r="J22" s="459" t="str">
        <f t="shared" si="2"/>
        <v>--</v>
      </c>
      <c r="K22" s="460" t="str">
        <f t="shared" si="3"/>
        <v>--</v>
      </c>
      <c r="L22" s="440" t="str">
        <f t="shared" si="4"/>
        <v>--</v>
      </c>
      <c r="M22" s="315" t="str">
        <f>IF(I22&lt;&gt;0,IF('Freeway Calcs'!$C$3="DCM",'Freeway Calcs'!O22,'Freeway Calcs'!Q22),"-")</f>
        <v>--</v>
      </c>
      <c r="N22" s="315" t="str">
        <f>IF(I22&lt;&gt;0,IF('Freeway Calcs'!$C$3="DCM","",'Freeway Calcs'!R22),"-")</f>
        <v>--</v>
      </c>
      <c r="O22" s="451" t="str">
        <f t="shared" si="0"/>
        <v>NA</v>
      </c>
    </row>
    <row r="23" spans="1:15" x14ac:dyDescent="0.25">
      <c r="A23" s="302" t="str">
        <f t="shared" si="1"/>
        <v>H</v>
      </c>
      <c r="B23" s="453">
        <f>'Input - Freeways'!B21</f>
        <v>17</v>
      </c>
      <c r="C23" s="453">
        <f>'Input - Freeways'!C21</f>
        <v>0</v>
      </c>
      <c r="E23" s="901"/>
      <c r="F23" s="439">
        <f>'Freeway Calcs'!K23</f>
        <v>0</v>
      </c>
      <c r="G23" s="318">
        <f>'Freeway Calcs'!L23</f>
        <v>0</v>
      </c>
      <c r="H23" s="458">
        <f>'Input - Freeways'!F21</f>
        <v>0</v>
      </c>
      <c r="I23" s="449" t="str">
        <f>IF('Freeway Calcs'!$C$3="DCM",'Freeway Calcs'!N23,'Freeway Calcs'!P23)</f>
        <v>--</v>
      </c>
      <c r="J23" s="459" t="str">
        <f t="shared" si="2"/>
        <v>--</v>
      </c>
      <c r="K23" s="460" t="str">
        <f t="shared" si="3"/>
        <v>--</v>
      </c>
      <c r="L23" s="440" t="str">
        <f t="shared" si="4"/>
        <v>--</v>
      </c>
      <c r="M23" s="315" t="str">
        <f>IF(I23&lt;&gt;0,IF('Freeway Calcs'!$C$3="DCM",'Freeway Calcs'!O23,'Freeway Calcs'!Q23),"-")</f>
        <v>--</v>
      </c>
      <c r="N23" s="315" t="str">
        <f>IF(I23&lt;&gt;0,IF('Freeway Calcs'!$C$3="DCM","",'Freeway Calcs'!R23),"-")</f>
        <v>--</v>
      </c>
      <c r="O23" s="451" t="str">
        <f t="shared" si="0"/>
        <v>NA</v>
      </c>
    </row>
    <row r="24" spans="1:15" ht="15" customHeight="1" x14ac:dyDescent="0.25">
      <c r="A24" s="302" t="str">
        <f t="shared" si="1"/>
        <v>H</v>
      </c>
      <c r="B24" s="453">
        <f>'Input - Freeways'!B22</f>
        <v>18</v>
      </c>
      <c r="C24" s="453">
        <f>'Input - Freeways'!C22</f>
        <v>0</v>
      </c>
      <c r="E24" s="782">
        <f t="shared" ref="E24:E87" si="5">C24</f>
        <v>0</v>
      </c>
      <c r="F24" s="439">
        <f>'Freeway Calcs'!K24</f>
        <v>0</v>
      </c>
      <c r="G24" s="318">
        <f>'Freeway Calcs'!L24</f>
        <v>0</v>
      </c>
      <c r="H24" s="458">
        <f>'Input - Freeways'!F22</f>
        <v>0</v>
      </c>
      <c r="I24" s="449" t="str">
        <f>IF('Freeway Calcs'!$C$3="DCM",'Freeway Calcs'!N24,'Freeway Calcs'!P24)</f>
        <v>--</v>
      </c>
      <c r="J24" s="459" t="str">
        <f t="shared" si="2"/>
        <v>--</v>
      </c>
      <c r="K24" s="460" t="str">
        <f t="shared" si="3"/>
        <v>--</v>
      </c>
      <c r="L24" s="440" t="str">
        <f t="shared" si="4"/>
        <v>--</v>
      </c>
      <c r="M24" s="315" t="str">
        <f>IF(I24&lt;&gt;0,IF('Freeway Calcs'!$C$3="DCM",'Freeway Calcs'!O24,'Freeway Calcs'!Q24),"-")</f>
        <v>--</v>
      </c>
      <c r="N24" s="315" t="str">
        <f>IF(I24&lt;&gt;0,IF('Freeway Calcs'!$C$3="DCM","",'Freeway Calcs'!R24),"-")</f>
        <v>--</v>
      </c>
      <c r="O24" s="451" t="str">
        <f t="shared" si="0"/>
        <v>NA</v>
      </c>
    </row>
    <row r="25" spans="1:15" x14ac:dyDescent="0.25">
      <c r="A25" s="302" t="str">
        <f t="shared" si="1"/>
        <v>H</v>
      </c>
      <c r="B25" s="453">
        <f>'Input - Freeways'!B23</f>
        <v>19</v>
      </c>
      <c r="C25" s="453">
        <f>'Input - Freeways'!C23</f>
        <v>0</v>
      </c>
      <c r="E25" s="782">
        <f t="shared" si="5"/>
        <v>0</v>
      </c>
      <c r="F25" s="439">
        <f>'Freeway Calcs'!K25</f>
        <v>0</v>
      </c>
      <c r="G25" s="318">
        <f>'Freeway Calcs'!L25</f>
        <v>0</v>
      </c>
      <c r="H25" s="458">
        <f>'Input - Freeways'!F23</f>
        <v>0</v>
      </c>
      <c r="I25" s="449" t="str">
        <f>IF('Freeway Calcs'!$C$3="DCM",'Freeway Calcs'!N25,'Freeway Calcs'!P25)</f>
        <v>--</v>
      </c>
      <c r="J25" s="459" t="str">
        <f t="shared" si="2"/>
        <v>--</v>
      </c>
      <c r="K25" s="460" t="str">
        <f t="shared" si="3"/>
        <v>--</v>
      </c>
      <c r="L25" s="440" t="str">
        <f t="shared" si="4"/>
        <v>--</v>
      </c>
      <c r="M25" s="315" t="str">
        <f>IF(I25&lt;&gt;0,IF('Freeway Calcs'!$C$3="DCM",'Freeway Calcs'!O25,'Freeway Calcs'!Q25),"-")</f>
        <v>--</v>
      </c>
      <c r="N25" s="315" t="str">
        <f>IF(I25&lt;&gt;0,IF('Freeway Calcs'!$C$3="DCM","",'Freeway Calcs'!R25),"-")</f>
        <v>--</v>
      </c>
      <c r="O25" s="451" t="str">
        <f t="shared" si="0"/>
        <v>NA</v>
      </c>
    </row>
    <row r="26" spans="1:15" x14ac:dyDescent="0.25">
      <c r="A26" s="302" t="str">
        <f t="shared" si="1"/>
        <v>H</v>
      </c>
      <c r="B26" s="453">
        <f>'Input - Freeways'!B24</f>
        <v>20</v>
      </c>
      <c r="C26" s="453">
        <f>'Input - Freeways'!C24</f>
        <v>0</v>
      </c>
      <c r="E26" s="782">
        <f t="shared" si="5"/>
        <v>0</v>
      </c>
      <c r="F26" s="439">
        <f>'Freeway Calcs'!K26</f>
        <v>0</v>
      </c>
      <c r="G26" s="318">
        <f>'Freeway Calcs'!L26</f>
        <v>0</v>
      </c>
      <c r="H26" s="458">
        <f>'Input - Freeways'!F24</f>
        <v>0</v>
      </c>
      <c r="I26" s="449" t="str">
        <f>IF('Freeway Calcs'!$C$3="DCM",'Freeway Calcs'!N26,'Freeway Calcs'!P26)</f>
        <v>--</v>
      </c>
      <c r="J26" s="459" t="str">
        <f t="shared" si="2"/>
        <v>--</v>
      </c>
      <c r="K26" s="460" t="str">
        <f t="shared" si="3"/>
        <v>--</v>
      </c>
      <c r="L26" s="440" t="str">
        <f t="shared" si="4"/>
        <v>--</v>
      </c>
      <c r="M26" s="315" t="str">
        <f>IF(I26&lt;&gt;0,IF('Freeway Calcs'!$C$3="DCM",'Freeway Calcs'!O26,'Freeway Calcs'!Q26),"-")</f>
        <v>--</v>
      </c>
      <c r="N26" s="315" t="str">
        <f>IF(I26&lt;&gt;0,IF('Freeway Calcs'!$C$3="DCM","",'Freeway Calcs'!R26),"-")</f>
        <v>--</v>
      </c>
      <c r="O26" s="451" t="str">
        <f t="shared" si="0"/>
        <v>NA</v>
      </c>
    </row>
    <row r="27" spans="1:15" x14ac:dyDescent="0.25">
      <c r="A27" s="302" t="str">
        <f t="shared" si="1"/>
        <v>H</v>
      </c>
      <c r="B27" s="453">
        <f>'Input - Freeways'!B25</f>
        <v>21</v>
      </c>
      <c r="C27" s="453">
        <f>'Input - Freeways'!C25</f>
        <v>0</v>
      </c>
      <c r="E27" s="782">
        <f t="shared" si="5"/>
        <v>0</v>
      </c>
      <c r="F27" s="439">
        <f>'Freeway Calcs'!K27</f>
        <v>0</v>
      </c>
      <c r="G27" s="318">
        <f>'Freeway Calcs'!L27</f>
        <v>0</v>
      </c>
      <c r="H27" s="458">
        <f>'Input - Freeways'!F25</f>
        <v>0</v>
      </c>
      <c r="I27" s="449" t="str">
        <f>IF('Freeway Calcs'!$C$3="DCM",'Freeway Calcs'!N27,'Freeway Calcs'!P27)</f>
        <v>--</v>
      </c>
      <c r="J27" s="459" t="str">
        <f t="shared" si="2"/>
        <v>--</v>
      </c>
      <c r="K27" s="460" t="str">
        <f t="shared" si="3"/>
        <v>--</v>
      </c>
      <c r="L27" s="440" t="str">
        <f t="shared" si="4"/>
        <v>--</v>
      </c>
      <c r="M27" s="315" t="str">
        <f>IF(I27&lt;&gt;0,IF('Freeway Calcs'!$C$3="DCM",'Freeway Calcs'!O27,'Freeway Calcs'!Q27),"-")</f>
        <v>--</v>
      </c>
      <c r="N27" s="315" t="str">
        <f>IF(I27&lt;&gt;0,IF('Freeway Calcs'!$C$3="DCM","",'Freeway Calcs'!R27),"-")</f>
        <v>--</v>
      </c>
      <c r="O27" s="451" t="str">
        <f t="shared" si="0"/>
        <v>NA</v>
      </c>
    </row>
    <row r="28" spans="1:15" x14ac:dyDescent="0.25">
      <c r="A28" s="302" t="str">
        <f t="shared" si="1"/>
        <v>H</v>
      </c>
      <c r="B28" s="453">
        <f>'Input - Freeways'!B26</f>
        <v>22</v>
      </c>
      <c r="C28" s="453">
        <f>'Input - Freeways'!C26</f>
        <v>0</v>
      </c>
      <c r="E28" s="782">
        <f t="shared" si="5"/>
        <v>0</v>
      </c>
      <c r="F28" s="439">
        <f>'Freeway Calcs'!K28</f>
        <v>0</v>
      </c>
      <c r="G28" s="318">
        <f>'Freeway Calcs'!L28</f>
        <v>0</v>
      </c>
      <c r="H28" s="458">
        <f>'Input - Freeways'!F26</f>
        <v>0</v>
      </c>
      <c r="I28" s="449" t="str">
        <f>IF('Freeway Calcs'!$C$3="DCM",'Freeway Calcs'!N28,'Freeway Calcs'!P28)</f>
        <v>--</v>
      </c>
      <c r="J28" s="459" t="str">
        <f t="shared" si="2"/>
        <v>--</v>
      </c>
      <c r="K28" s="460" t="str">
        <f t="shared" si="3"/>
        <v>--</v>
      </c>
      <c r="L28" s="440" t="str">
        <f t="shared" si="4"/>
        <v>--</v>
      </c>
      <c r="M28" s="315" t="str">
        <f>IF(I28&lt;&gt;0,IF('Freeway Calcs'!$C$3="DCM",'Freeway Calcs'!O28,'Freeway Calcs'!Q28),"-")</f>
        <v>--</v>
      </c>
      <c r="N28" s="315" t="str">
        <f>IF(I28&lt;&gt;0,IF('Freeway Calcs'!$C$3="DCM","",'Freeway Calcs'!R28),"-")</f>
        <v>--</v>
      </c>
      <c r="O28" s="451" t="str">
        <f t="shared" si="0"/>
        <v>NA</v>
      </c>
    </row>
    <row r="29" spans="1:15" x14ac:dyDescent="0.25">
      <c r="A29" s="302" t="str">
        <f t="shared" si="1"/>
        <v>H</v>
      </c>
      <c r="B29" s="453">
        <f>'Input - Freeways'!B27</f>
        <v>23</v>
      </c>
      <c r="C29" s="453">
        <f>'Input - Freeways'!C27</f>
        <v>0</v>
      </c>
      <c r="E29" s="782">
        <f t="shared" si="5"/>
        <v>0</v>
      </c>
      <c r="F29" s="439">
        <f>'Freeway Calcs'!K29</f>
        <v>0</v>
      </c>
      <c r="G29" s="318">
        <f>'Freeway Calcs'!L29</f>
        <v>0</v>
      </c>
      <c r="H29" s="458">
        <f>'Input - Freeways'!F27</f>
        <v>0</v>
      </c>
      <c r="I29" s="449" t="str">
        <f>IF('Freeway Calcs'!$C$3="DCM",'Freeway Calcs'!N29,'Freeway Calcs'!P29)</f>
        <v>--</v>
      </c>
      <c r="J29" s="459" t="str">
        <f t="shared" si="2"/>
        <v>--</v>
      </c>
      <c r="K29" s="460" t="str">
        <f t="shared" si="3"/>
        <v>--</v>
      </c>
      <c r="L29" s="440" t="str">
        <f t="shared" si="4"/>
        <v>--</v>
      </c>
      <c r="M29" s="315" t="str">
        <f>IF(I29&lt;&gt;0,IF('Freeway Calcs'!$C$3="DCM",'Freeway Calcs'!O29,'Freeway Calcs'!Q29),"-")</f>
        <v>--</v>
      </c>
      <c r="N29" s="315" t="str">
        <f>IF(I29&lt;&gt;0,IF('Freeway Calcs'!$C$3="DCM","",'Freeway Calcs'!R29),"-")</f>
        <v>--</v>
      </c>
      <c r="O29" s="451" t="str">
        <f t="shared" si="0"/>
        <v>NA</v>
      </c>
    </row>
    <row r="30" spans="1:15" x14ac:dyDescent="0.25">
      <c r="A30" s="302" t="str">
        <f t="shared" si="1"/>
        <v>H</v>
      </c>
      <c r="B30" s="453">
        <f>'Input - Freeways'!B28</f>
        <v>24</v>
      </c>
      <c r="C30" s="453">
        <f>'Input - Freeways'!C28</f>
        <v>0</v>
      </c>
      <c r="E30" s="782">
        <f t="shared" si="5"/>
        <v>0</v>
      </c>
      <c r="F30" s="439">
        <f>'Freeway Calcs'!K30</f>
        <v>0</v>
      </c>
      <c r="G30" s="318">
        <f>'Freeway Calcs'!L30</f>
        <v>0</v>
      </c>
      <c r="H30" s="458">
        <f>'Input - Freeways'!F28</f>
        <v>0</v>
      </c>
      <c r="I30" s="449" t="str">
        <f>IF('Freeway Calcs'!$C$3="DCM",'Freeway Calcs'!N30,'Freeway Calcs'!P30)</f>
        <v>--</v>
      </c>
      <c r="J30" s="459" t="str">
        <f t="shared" si="2"/>
        <v>--</v>
      </c>
      <c r="K30" s="460" t="str">
        <f t="shared" si="3"/>
        <v>--</v>
      </c>
      <c r="L30" s="440" t="str">
        <f t="shared" si="4"/>
        <v>--</v>
      </c>
      <c r="M30" s="315" t="str">
        <f>IF(I30&lt;&gt;0,IF('Freeway Calcs'!$C$3="DCM",'Freeway Calcs'!O30,'Freeway Calcs'!Q30),"-")</f>
        <v>--</v>
      </c>
      <c r="N30" s="315" t="str">
        <f>IF(I30&lt;&gt;0,IF('Freeway Calcs'!$C$3="DCM","",'Freeway Calcs'!R30),"-")</f>
        <v>--</v>
      </c>
      <c r="O30" s="451" t="str">
        <f t="shared" si="0"/>
        <v>NA</v>
      </c>
    </row>
    <row r="31" spans="1:15" x14ac:dyDescent="0.25">
      <c r="A31" s="302" t="str">
        <f t="shared" si="1"/>
        <v>H</v>
      </c>
      <c r="B31" s="453">
        <f>'Input - Freeways'!B29</f>
        <v>25</v>
      </c>
      <c r="C31" s="453">
        <f>'Input - Freeways'!C29</f>
        <v>0</v>
      </c>
      <c r="E31" s="782">
        <f t="shared" si="5"/>
        <v>0</v>
      </c>
      <c r="F31" s="439">
        <f>'Freeway Calcs'!K31</f>
        <v>0</v>
      </c>
      <c r="G31" s="318">
        <f>'Freeway Calcs'!L31</f>
        <v>0</v>
      </c>
      <c r="H31" s="458">
        <f>'Input - Freeways'!F29</f>
        <v>0</v>
      </c>
      <c r="I31" s="449" t="str">
        <f>IF('Freeway Calcs'!$C$3="DCM",'Freeway Calcs'!N31,'Freeway Calcs'!P31)</f>
        <v>--</v>
      </c>
      <c r="J31" s="459" t="str">
        <f t="shared" si="2"/>
        <v>--</v>
      </c>
      <c r="K31" s="460" t="str">
        <f t="shared" si="3"/>
        <v>--</v>
      </c>
      <c r="L31" s="440" t="str">
        <f t="shared" si="4"/>
        <v>--</v>
      </c>
      <c r="M31" s="315" t="str">
        <f>IF(I31&lt;&gt;0,IF('Freeway Calcs'!$C$3="DCM",'Freeway Calcs'!O31,'Freeway Calcs'!Q31),"-")</f>
        <v>--</v>
      </c>
      <c r="N31" s="315" t="str">
        <f>IF(I31&lt;&gt;0,IF('Freeway Calcs'!$C$3="DCM","",'Freeway Calcs'!R31),"-")</f>
        <v>--</v>
      </c>
      <c r="O31" s="451" t="str">
        <f t="shared" si="0"/>
        <v>NA</v>
      </c>
    </row>
    <row r="32" spans="1:15" x14ac:dyDescent="0.25">
      <c r="A32" s="302" t="str">
        <f t="shared" si="1"/>
        <v>H</v>
      </c>
      <c r="B32" s="453">
        <f>'Input - Freeways'!B30</f>
        <v>26</v>
      </c>
      <c r="C32" s="453">
        <f>'Input - Freeways'!C30</f>
        <v>0</v>
      </c>
      <c r="E32" s="782">
        <f t="shared" si="5"/>
        <v>0</v>
      </c>
      <c r="F32" s="439">
        <f>'Freeway Calcs'!K32</f>
        <v>0</v>
      </c>
      <c r="G32" s="318">
        <f>'Freeway Calcs'!L32</f>
        <v>0</v>
      </c>
      <c r="H32" s="458">
        <f>'Input - Freeways'!F30</f>
        <v>0</v>
      </c>
      <c r="I32" s="449" t="str">
        <f>IF('Freeway Calcs'!$C$3="DCM",'Freeway Calcs'!N32,'Freeway Calcs'!P32)</f>
        <v>--</v>
      </c>
      <c r="J32" s="459" t="str">
        <f t="shared" si="2"/>
        <v>--</v>
      </c>
      <c r="K32" s="460" t="str">
        <f t="shared" si="3"/>
        <v>--</v>
      </c>
      <c r="L32" s="440" t="str">
        <f t="shared" si="4"/>
        <v>--</v>
      </c>
      <c r="M32" s="315" t="str">
        <f>IF(I32&lt;&gt;0,IF('Freeway Calcs'!$C$3="DCM",'Freeway Calcs'!O32,'Freeway Calcs'!Q32),"-")</f>
        <v>--</v>
      </c>
      <c r="N32" s="315" t="str">
        <f>IF(I32&lt;&gt;0,IF('Freeway Calcs'!$C$3="DCM","",'Freeway Calcs'!R32),"-")</f>
        <v>--</v>
      </c>
      <c r="O32" s="451" t="str">
        <f t="shared" si="0"/>
        <v>NA</v>
      </c>
    </row>
    <row r="33" spans="1:15" x14ac:dyDescent="0.25">
      <c r="A33" s="302" t="str">
        <f t="shared" si="1"/>
        <v>H</v>
      </c>
      <c r="B33" s="453">
        <f>'Input - Freeways'!B31</f>
        <v>27</v>
      </c>
      <c r="C33" s="453">
        <f>'Input - Freeways'!C31</f>
        <v>0</v>
      </c>
      <c r="E33" s="782">
        <f t="shared" si="5"/>
        <v>0</v>
      </c>
      <c r="F33" s="439">
        <f>'Freeway Calcs'!K33</f>
        <v>0</v>
      </c>
      <c r="G33" s="318">
        <f>'Freeway Calcs'!L33</f>
        <v>0</v>
      </c>
      <c r="H33" s="458">
        <f>'Input - Freeways'!F31</f>
        <v>0</v>
      </c>
      <c r="I33" s="449" t="str">
        <f>IF('Freeway Calcs'!$C$3="DCM",'Freeway Calcs'!N33,'Freeway Calcs'!P33)</f>
        <v>--</v>
      </c>
      <c r="J33" s="459" t="str">
        <f t="shared" si="2"/>
        <v>--</v>
      </c>
      <c r="K33" s="460" t="str">
        <f t="shared" si="3"/>
        <v>--</v>
      </c>
      <c r="L33" s="440" t="str">
        <f t="shared" si="4"/>
        <v>--</v>
      </c>
      <c r="M33" s="315" t="str">
        <f>IF(I33&lt;&gt;0,IF('Freeway Calcs'!$C$3="DCM",'Freeway Calcs'!O33,'Freeway Calcs'!Q33),"-")</f>
        <v>--</v>
      </c>
      <c r="N33" s="315" t="str">
        <f>IF(I33&lt;&gt;0,IF('Freeway Calcs'!$C$3="DCM","",'Freeway Calcs'!R33),"-")</f>
        <v>--</v>
      </c>
      <c r="O33" s="451" t="str">
        <f t="shared" si="0"/>
        <v>NA</v>
      </c>
    </row>
    <row r="34" spans="1:15" x14ac:dyDescent="0.25">
      <c r="A34" s="302" t="str">
        <f t="shared" si="1"/>
        <v>H</v>
      </c>
      <c r="B34" s="453">
        <f>'Input - Freeways'!B32</f>
        <v>28</v>
      </c>
      <c r="C34" s="453">
        <f>'Input - Freeways'!C32</f>
        <v>0</v>
      </c>
      <c r="D34" s="352"/>
      <c r="E34" s="782">
        <f t="shared" si="5"/>
        <v>0</v>
      </c>
      <c r="F34" s="439">
        <f>'Freeway Calcs'!K34</f>
        <v>0</v>
      </c>
      <c r="G34" s="318">
        <f>'Freeway Calcs'!L34</f>
        <v>0</v>
      </c>
      <c r="H34" s="458">
        <f>'Input - Freeways'!F32</f>
        <v>0</v>
      </c>
      <c r="I34" s="449" t="str">
        <f>IF('Freeway Calcs'!$C$3="DCM",'Freeway Calcs'!N34,'Freeway Calcs'!P34)</f>
        <v>--</v>
      </c>
      <c r="J34" s="459" t="str">
        <f t="shared" si="2"/>
        <v>--</v>
      </c>
      <c r="K34" s="460" t="str">
        <f t="shared" si="3"/>
        <v>--</v>
      </c>
      <c r="L34" s="440" t="str">
        <f t="shared" si="4"/>
        <v>--</v>
      </c>
      <c r="M34" s="315" t="str">
        <f>IF(I34&lt;&gt;0,IF('Freeway Calcs'!$C$3="DCM",'Freeway Calcs'!O34,'Freeway Calcs'!Q34),"-")</f>
        <v>--</v>
      </c>
      <c r="N34" s="315" t="str">
        <f>IF(I34&lt;&gt;0,IF('Freeway Calcs'!$C$3="DCM","",'Freeway Calcs'!R34),"-")</f>
        <v>--</v>
      </c>
      <c r="O34" s="451" t="str">
        <f t="shared" si="0"/>
        <v>NA</v>
      </c>
    </row>
    <row r="35" spans="1:15" x14ac:dyDescent="0.25">
      <c r="A35" s="302" t="str">
        <f t="shared" si="1"/>
        <v>H</v>
      </c>
      <c r="B35" s="453">
        <f>'Input - Freeways'!B33</f>
        <v>29</v>
      </c>
      <c r="C35" s="453">
        <f>'Input - Freeways'!C33</f>
        <v>0</v>
      </c>
      <c r="D35" s="352"/>
      <c r="E35" s="782">
        <f t="shared" si="5"/>
        <v>0</v>
      </c>
      <c r="F35" s="439">
        <f>'Freeway Calcs'!K35</f>
        <v>0</v>
      </c>
      <c r="G35" s="318">
        <f>'Freeway Calcs'!L35</f>
        <v>0</v>
      </c>
      <c r="H35" s="458">
        <f>'Input - Freeways'!F33</f>
        <v>0</v>
      </c>
      <c r="I35" s="449" t="str">
        <f>IF('Freeway Calcs'!$C$3="DCM",'Freeway Calcs'!N35,'Freeway Calcs'!P35)</f>
        <v>--</v>
      </c>
      <c r="J35" s="459" t="str">
        <f t="shared" si="2"/>
        <v>--</v>
      </c>
      <c r="K35" s="460" t="str">
        <f t="shared" si="3"/>
        <v>--</v>
      </c>
      <c r="L35" s="440" t="str">
        <f t="shared" si="4"/>
        <v>--</v>
      </c>
      <c r="M35" s="315" t="str">
        <f>IF(I35&lt;&gt;0,IF('Freeway Calcs'!$C$3="DCM",'Freeway Calcs'!O35,'Freeway Calcs'!Q35),"-")</f>
        <v>--</v>
      </c>
      <c r="N35" s="315" t="str">
        <f>IF(I35&lt;&gt;0,IF('Freeway Calcs'!$C$3="DCM","",'Freeway Calcs'!R35),"-")</f>
        <v>--</v>
      </c>
      <c r="O35" s="451" t="str">
        <f t="shared" ref="O35:O51" si="6">IFERROR(SQRT((I35-H35)^2/((H35+I35)/2)),"NA")</f>
        <v>NA</v>
      </c>
    </row>
    <row r="36" spans="1:15" x14ac:dyDescent="0.25">
      <c r="A36" s="302" t="str">
        <f t="shared" si="1"/>
        <v>H</v>
      </c>
      <c r="B36" s="453">
        <f>'Input - Freeways'!B34</f>
        <v>30</v>
      </c>
      <c r="C36" s="453">
        <f>'Input - Freeways'!C34</f>
        <v>0</v>
      </c>
      <c r="D36" s="352"/>
      <c r="E36" s="782">
        <f t="shared" si="5"/>
        <v>0</v>
      </c>
      <c r="F36" s="439">
        <f>'Freeway Calcs'!K36</f>
        <v>0</v>
      </c>
      <c r="G36" s="318">
        <f>'Freeway Calcs'!L36</f>
        <v>0</v>
      </c>
      <c r="H36" s="458">
        <f>'Input - Freeways'!F34</f>
        <v>0</v>
      </c>
      <c r="I36" s="449" t="str">
        <f>IF('Freeway Calcs'!$C$3="DCM",'Freeway Calcs'!N36,'Freeway Calcs'!P36)</f>
        <v>--</v>
      </c>
      <c r="J36" s="459" t="str">
        <f t="shared" si="2"/>
        <v>--</v>
      </c>
      <c r="K36" s="460" t="str">
        <f t="shared" si="3"/>
        <v>--</v>
      </c>
      <c r="L36" s="440" t="str">
        <f t="shared" si="4"/>
        <v>--</v>
      </c>
      <c r="M36" s="315" t="str">
        <f>IF(I36&lt;&gt;0,IF('Freeway Calcs'!$C$3="DCM",'Freeway Calcs'!O36,'Freeway Calcs'!Q36),"-")</f>
        <v>--</v>
      </c>
      <c r="N36" s="315" t="str">
        <f>IF(I36&lt;&gt;0,IF('Freeway Calcs'!$C$3="DCM","",'Freeway Calcs'!R36),"-")</f>
        <v>--</v>
      </c>
      <c r="O36" s="451" t="str">
        <f t="shared" si="6"/>
        <v>NA</v>
      </c>
    </row>
    <row r="37" spans="1:15" x14ac:dyDescent="0.25">
      <c r="A37" s="302" t="str">
        <f t="shared" si="1"/>
        <v>H</v>
      </c>
      <c r="B37" s="453">
        <f>'Input - Freeways'!B35</f>
        <v>31</v>
      </c>
      <c r="C37" s="453">
        <f>'Input - Freeways'!C35</f>
        <v>0</v>
      </c>
      <c r="D37" s="352"/>
      <c r="E37" s="782">
        <f t="shared" si="5"/>
        <v>0</v>
      </c>
      <c r="F37" s="439">
        <f>'Freeway Calcs'!K37</f>
        <v>0</v>
      </c>
      <c r="G37" s="318">
        <f>'Freeway Calcs'!L37</f>
        <v>0</v>
      </c>
      <c r="H37" s="458">
        <f>'Input - Freeways'!F35</f>
        <v>0</v>
      </c>
      <c r="I37" s="449" t="str">
        <f>IF('Freeway Calcs'!$C$3="DCM",'Freeway Calcs'!N37,'Freeway Calcs'!P37)</f>
        <v>--</v>
      </c>
      <c r="J37" s="459" t="str">
        <f t="shared" si="2"/>
        <v>--</v>
      </c>
      <c r="K37" s="460" t="str">
        <f t="shared" si="3"/>
        <v>--</v>
      </c>
      <c r="L37" s="440" t="str">
        <f t="shared" si="4"/>
        <v>--</v>
      </c>
      <c r="M37" s="315" t="str">
        <f>IF(I37&lt;&gt;0,IF('Freeway Calcs'!$C$3="DCM",'Freeway Calcs'!O37,'Freeway Calcs'!Q37),"-")</f>
        <v>--</v>
      </c>
      <c r="N37" s="315" t="str">
        <f>IF(I37&lt;&gt;0,IF('Freeway Calcs'!$C$3="DCM","",'Freeway Calcs'!R37),"-")</f>
        <v>--</v>
      </c>
      <c r="O37" s="451" t="str">
        <f t="shared" si="6"/>
        <v>NA</v>
      </c>
    </row>
    <row r="38" spans="1:15" x14ac:dyDescent="0.25">
      <c r="A38" s="302" t="str">
        <f t="shared" si="1"/>
        <v>H</v>
      </c>
      <c r="B38" s="453">
        <f>'Input - Freeways'!B36</f>
        <v>32</v>
      </c>
      <c r="C38" s="453">
        <f>'Input - Freeways'!C36</f>
        <v>0</v>
      </c>
      <c r="D38" s="352"/>
      <c r="E38" s="782">
        <f t="shared" si="5"/>
        <v>0</v>
      </c>
      <c r="F38" s="439">
        <f>'Freeway Calcs'!K38</f>
        <v>0</v>
      </c>
      <c r="G38" s="318">
        <f>'Freeway Calcs'!L38</f>
        <v>0</v>
      </c>
      <c r="H38" s="458">
        <f>'Input - Freeways'!F36</f>
        <v>0</v>
      </c>
      <c r="I38" s="449" t="str">
        <f>IF('Freeway Calcs'!$C$3="DCM",'Freeway Calcs'!N38,'Freeway Calcs'!P38)</f>
        <v>--</v>
      </c>
      <c r="J38" s="459" t="str">
        <f t="shared" si="2"/>
        <v>--</v>
      </c>
      <c r="K38" s="460" t="str">
        <f t="shared" si="3"/>
        <v>--</v>
      </c>
      <c r="L38" s="440" t="str">
        <f t="shared" si="4"/>
        <v>--</v>
      </c>
      <c r="M38" s="315" t="str">
        <f>IF(I38&lt;&gt;0,IF('Freeway Calcs'!$C$3="DCM",'Freeway Calcs'!O38,'Freeway Calcs'!Q38),"-")</f>
        <v>--</v>
      </c>
      <c r="N38" s="315" t="str">
        <f>IF(I38&lt;&gt;0,IF('Freeway Calcs'!$C$3="DCM","",'Freeway Calcs'!R38),"-")</f>
        <v>--</v>
      </c>
      <c r="O38" s="451" t="str">
        <f t="shared" si="6"/>
        <v>NA</v>
      </c>
    </row>
    <row r="39" spans="1:15" x14ac:dyDescent="0.25">
      <c r="A39" s="302" t="str">
        <f t="shared" si="1"/>
        <v>H</v>
      </c>
      <c r="B39" s="453">
        <f>'Input - Freeways'!B37</f>
        <v>33</v>
      </c>
      <c r="C39" s="453">
        <f>'Input - Freeways'!C37</f>
        <v>0</v>
      </c>
      <c r="D39" s="352"/>
      <c r="E39" s="782">
        <f t="shared" si="5"/>
        <v>0</v>
      </c>
      <c r="F39" s="439">
        <f>'Freeway Calcs'!K39</f>
        <v>0</v>
      </c>
      <c r="G39" s="318">
        <f>'Freeway Calcs'!L39</f>
        <v>0</v>
      </c>
      <c r="H39" s="458">
        <f>'Input - Freeways'!F37</f>
        <v>0</v>
      </c>
      <c r="I39" s="449" t="str">
        <f>IF('Freeway Calcs'!$C$3="DCM",'Freeway Calcs'!N39,'Freeway Calcs'!P39)</f>
        <v>--</v>
      </c>
      <c r="J39" s="459" t="str">
        <f t="shared" si="2"/>
        <v>--</v>
      </c>
      <c r="K39" s="460" t="str">
        <f t="shared" si="3"/>
        <v>--</v>
      </c>
      <c r="L39" s="440" t="str">
        <f t="shared" si="4"/>
        <v>--</v>
      </c>
      <c r="M39" s="315" t="str">
        <f>IF(I39&lt;&gt;0,IF('Freeway Calcs'!$C$3="DCM",'Freeway Calcs'!O39,'Freeway Calcs'!Q39),"-")</f>
        <v>--</v>
      </c>
      <c r="N39" s="315" t="str">
        <f>IF(I39&lt;&gt;0,IF('Freeway Calcs'!$C$3="DCM","",'Freeway Calcs'!R39),"-")</f>
        <v>--</v>
      </c>
      <c r="O39" s="451" t="str">
        <f t="shared" si="6"/>
        <v>NA</v>
      </c>
    </row>
    <row r="40" spans="1:15" x14ac:dyDescent="0.25">
      <c r="A40" s="302" t="str">
        <f t="shared" si="1"/>
        <v>H</v>
      </c>
      <c r="B40" s="453">
        <f>'Input - Freeways'!B38</f>
        <v>34</v>
      </c>
      <c r="C40" s="722">
        <f>'Input - Freeways'!C38</f>
        <v>0</v>
      </c>
      <c r="D40" s="352"/>
      <c r="E40" s="782">
        <f t="shared" si="5"/>
        <v>0</v>
      </c>
      <c r="F40" s="439">
        <f>'Freeway Calcs'!K40</f>
        <v>0</v>
      </c>
      <c r="G40" s="318">
        <f>'Freeway Calcs'!L40</f>
        <v>0</v>
      </c>
      <c r="H40" s="458">
        <f>'Input - Freeways'!F38</f>
        <v>0</v>
      </c>
      <c r="I40" s="449" t="str">
        <f>IF('Freeway Calcs'!$C$3="DCM",'Freeway Calcs'!N40,'Freeway Calcs'!P40)</f>
        <v>--</v>
      </c>
      <c r="J40" s="459" t="str">
        <f t="shared" si="2"/>
        <v>--</v>
      </c>
      <c r="K40" s="460" t="str">
        <f t="shared" si="3"/>
        <v>--</v>
      </c>
      <c r="L40" s="440" t="str">
        <f t="shared" si="4"/>
        <v>--</v>
      </c>
      <c r="M40" s="315" t="str">
        <f>IF(I40&lt;&gt;0,IF('Freeway Calcs'!$C$3="DCM",'Freeway Calcs'!O40,'Freeway Calcs'!Q40),"-")</f>
        <v>--</v>
      </c>
      <c r="N40" s="315" t="str">
        <f>IF(I40&lt;&gt;0,IF('Freeway Calcs'!$C$3="DCM","",'Freeway Calcs'!R40),"-")</f>
        <v>--</v>
      </c>
      <c r="O40" s="451" t="str">
        <f t="shared" si="6"/>
        <v>NA</v>
      </c>
    </row>
    <row r="41" spans="1:15" ht="15" customHeight="1" x14ac:dyDescent="0.25">
      <c r="A41" s="302" t="str">
        <f t="shared" si="1"/>
        <v>H</v>
      </c>
      <c r="B41" s="453">
        <f>'Input - Freeways'!B39</f>
        <v>35</v>
      </c>
      <c r="C41" s="453">
        <f>'Input - Freeways'!C39</f>
        <v>0</v>
      </c>
      <c r="D41" s="352"/>
      <c r="E41" s="782">
        <f t="shared" si="5"/>
        <v>0</v>
      </c>
      <c r="F41" s="439">
        <f>'Freeway Calcs'!K41</f>
        <v>0</v>
      </c>
      <c r="G41" s="318">
        <f>'Freeway Calcs'!L41</f>
        <v>0</v>
      </c>
      <c r="H41" s="458">
        <f>'Input - Freeways'!F39</f>
        <v>0</v>
      </c>
      <c r="I41" s="449" t="str">
        <f>IF('Freeway Calcs'!$C$3="DCM",'Freeway Calcs'!N41,'Freeway Calcs'!P41)</f>
        <v>--</v>
      </c>
      <c r="J41" s="459" t="str">
        <f t="shared" si="2"/>
        <v>--</v>
      </c>
      <c r="K41" s="460" t="str">
        <f t="shared" si="3"/>
        <v>--</v>
      </c>
      <c r="L41" s="440" t="str">
        <f t="shared" si="4"/>
        <v>--</v>
      </c>
      <c r="M41" s="315" t="str">
        <f>IF(I41&lt;&gt;0,IF('Freeway Calcs'!$C$3="DCM",'Freeway Calcs'!O41,'Freeway Calcs'!Q41),"-")</f>
        <v>--</v>
      </c>
      <c r="N41" s="315" t="str">
        <f>IF(I41&lt;&gt;0,IF('Freeway Calcs'!$C$3="DCM","",'Freeway Calcs'!R41),"-")</f>
        <v>--</v>
      </c>
      <c r="O41" s="451" t="str">
        <f t="shared" si="6"/>
        <v>NA</v>
      </c>
    </row>
    <row r="42" spans="1:15" ht="15" customHeight="1" x14ac:dyDescent="0.25">
      <c r="A42" s="302" t="str">
        <f t="shared" si="1"/>
        <v>H</v>
      </c>
      <c r="B42" s="453">
        <f>'Input - Freeways'!B40</f>
        <v>36</v>
      </c>
      <c r="C42" s="453">
        <f>'Input - Freeways'!C40</f>
        <v>0</v>
      </c>
      <c r="D42" s="352"/>
      <c r="E42" s="782">
        <f t="shared" si="5"/>
        <v>0</v>
      </c>
      <c r="F42" s="439">
        <f>'Freeway Calcs'!K42</f>
        <v>0</v>
      </c>
      <c r="G42" s="318">
        <f>'Freeway Calcs'!L42</f>
        <v>0</v>
      </c>
      <c r="H42" s="458">
        <f>'Input - Freeways'!F40</f>
        <v>0</v>
      </c>
      <c r="I42" s="449" t="str">
        <f>IF('Freeway Calcs'!$C$3="DCM",'Freeway Calcs'!N42,'Freeway Calcs'!P42)</f>
        <v>--</v>
      </c>
      <c r="J42" s="459" t="str">
        <f t="shared" si="2"/>
        <v>--</v>
      </c>
      <c r="K42" s="460" t="str">
        <f t="shared" si="3"/>
        <v>--</v>
      </c>
      <c r="L42" s="440" t="str">
        <f t="shared" si="4"/>
        <v>--</v>
      </c>
      <c r="M42" s="315" t="str">
        <f>IF(I42&lt;&gt;0,IF('Freeway Calcs'!$C$3="DCM",'Freeway Calcs'!O42,'Freeway Calcs'!Q42),"-")</f>
        <v>--</v>
      </c>
      <c r="N42" s="315" t="str">
        <f>IF(I42&lt;&gt;0,IF('Freeway Calcs'!$C$3="DCM","",'Freeway Calcs'!R42),"-")</f>
        <v>--</v>
      </c>
      <c r="O42" s="451" t="str">
        <f t="shared" si="6"/>
        <v>NA</v>
      </c>
    </row>
    <row r="43" spans="1:15" ht="15" customHeight="1" x14ac:dyDescent="0.25">
      <c r="A43" s="302" t="str">
        <f t="shared" si="1"/>
        <v>H</v>
      </c>
      <c r="B43" s="453">
        <f>'Input - Freeways'!B41</f>
        <v>37</v>
      </c>
      <c r="C43" s="453">
        <f>'Input - Freeways'!C41</f>
        <v>0</v>
      </c>
      <c r="D43" s="352"/>
      <c r="E43" s="782">
        <f t="shared" si="5"/>
        <v>0</v>
      </c>
      <c r="F43" s="439">
        <f>'Freeway Calcs'!K43</f>
        <v>0</v>
      </c>
      <c r="G43" s="318">
        <f>'Freeway Calcs'!L43</f>
        <v>0</v>
      </c>
      <c r="H43" s="458">
        <f>'Input - Freeways'!F41</f>
        <v>0</v>
      </c>
      <c r="I43" s="449" t="str">
        <f>IF('Freeway Calcs'!$C$3="DCM",'Freeway Calcs'!N43,'Freeway Calcs'!P43)</f>
        <v>--</v>
      </c>
      <c r="J43" s="459" t="str">
        <f t="shared" si="2"/>
        <v>--</v>
      </c>
      <c r="K43" s="460" t="str">
        <f t="shared" si="3"/>
        <v>--</v>
      </c>
      <c r="L43" s="440" t="str">
        <f t="shared" si="4"/>
        <v>--</v>
      </c>
      <c r="M43" s="315" t="str">
        <f>IF(I43&lt;&gt;0,IF('Freeway Calcs'!$C$3="DCM",'Freeway Calcs'!O43,'Freeway Calcs'!Q43),"-")</f>
        <v>--</v>
      </c>
      <c r="N43" s="315" t="str">
        <f>IF(I43&lt;&gt;0,IF('Freeway Calcs'!$C$3="DCM","",'Freeway Calcs'!R43),"-")</f>
        <v>--</v>
      </c>
      <c r="O43" s="451" t="str">
        <f t="shared" si="6"/>
        <v>NA</v>
      </c>
    </row>
    <row r="44" spans="1:15" ht="15" customHeight="1" x14ac:dyDescent="0.25">
      <c r="A44" s="302" t="str">
        <f t="shared" si="1"/>
        <v>H</v>
      </c>
      <c r="B44" s="453">
        <f>'Input - Freeways'!B42</f>
        <v>38</v>
      </c>
      <c r="C44" s="453">
        <f>'Input - Freeways'!C42</f>
        <v>0</v>
      </c>
      <c r="D44" s="352"/>
      <c r="E44" s="782">
        <f t="shared" si="5"/>
        <v>0</v>
      </c>
      <c r="F44" s="439">
        <f>'Freeway Calcs'!K44</f>
        <v>0</v>
      </c>
      <c r="G44" s="318">
        <f>'Freeway Calcs'!L44</f>
        <v>0</v>
      </c>
      <c r="H44" s="458">
        <f>'Input - Freeways'!F42</f>
        <v>0</v>
      </c>
      <c r="I44" s="449" t="str">
        <f>IF('Freeway Calcs'!$C$3="DCM",'Freeway Calcs'!N44,'Freeway Calcs'!P44)</f>
        <v>--</v>
      </c>
      <c r="J44" s="459" t="str">
        <f t="shared" si="2"/>
        <v>--</v>
      </c>
      <c r="K44" s="460" t="str">
        <f t="shared" si="3"/>
        <v>--</v>
      </c>
      <c r="L44" s="440" t="str">
        <f t="shared" si="4"/>
        <v>--</v>
      </c>
      <c r="M44" s="315" t="str">
        <f>IF(I44&lt;&gt;0,IF('Freeway Calcs'!$C$3="DCM",'Freeway Calcs'!O44,'Freeway Calcs'!Q44),"-")</f>
        <v>--</v>
      </c>
      <c r="N44" s="315" t="str">
        <f>IF(I44&lt;&gt;0,IF('Freeway Calcs'!$C$3="DCM","",'Freeway Calcs'!R44),"-")</f>
        <v>--</v>
      </c>
      <c r="O44" s="451" t="str">
        <f t="shared" si="6"/>
        <v>NA</v>
      </c>
    </row>
    <row r="45" spans="1:15" ht="15" customHeight="1" x14ac:dyDescent="0.25">
      <c r="A45" s="302" t="str">
        <f t="shared" si="1"/>
        <v>H</v>
      </c>
      <c r="B45" s="453">
        <f>'Input - Freeways'!B43</f>
        <v>39</v>
      </c>
      <c r="C45" s="453">
        <f>'Input - Freeways'!C43</f>
        <v>0</v>
      </c>
      <c r="D45" s="352"/>
      <c r="E45" s="782">
        <f t="shared" si="5"/>
        <v>0</v>
      </c>
      <c r="F45" s="439">
        <f>'Freeway Calcs'!K45</f>
        <v>0</v>
      </c>
      <c r="G45" s="318">
        <f>'Freeway Calcs'!L45</f>
        <v>0</v>
      </c>
      <c r="H45" s="458">
        <f>'Input - Freeways'!F43</f>
        <v>0</v>
      </c>
      <c r="I45" s="449" t="str">
        <f>IF('Freeway Calcs'!$C$3="DCM",'Freeway Calcs'!N45,'Freeway Calcs'!P45)</f>
        <v>--</v>
      </c>
      <c r="J45" s="459" t="str">
        <f t="shared" si="2"/>
        <v>--</v>
      </c>
      <c r="K45" s="460" t="str">
        <f t="shared" si="3"/>
        <v>--</v>
      </c>
      <c r="L45" s="440" t="str">
        <f t="shared" si="4"/>
        <v>--</v>
      </c>
      <c r="M45" s="315" t="str">
        <f>IF(I45&lt;&gt;0,IF('Freeway Calcs'!$C$3="DCM",'Freeway Calcs'!O45,'Freeway Calcs'!Q45),"-")</f>
        <v>--</v>
      </c>
      <c r="N45" s="315" t="str">
        <f>IF(I45&lt;&gt;0,IF('Freeway Calcs'!$C$3="DCM","",'Freeway Calcs'!R45),"-")</f>
        <v>--</v>
      </c>
      <c r="O45" s="451" t="str">
        <f t="shared" si="6"/>
        <v>NA</v>
      </c>
    </row>
    <row r="46" spans="1:15" ht="15" customHeight="1" x14ac:dyDescent="0.25">
      <c r="A46" s="302" t="str">
        <f t="shared" si="1"/>
        <v>H</v>
      </c>
      <c r="B46" s="453">
        <f>'Input - Freeways'!B44</f>
        <v>40</v>
      </c>
      <c r="C46" s="453">
        <f>'Input - Freeways'!C44</f>
        <v>0</v>
      </c>
      <c r="D46" s="352"/>
      <c r="E46" s="782">
        <f t="shared" si="5"/>
        <v>0</v>
      </c>
      <c r="F46" s="439">
        <f>'Freeway Calcs'!K46</f>
        <v>0</v>
      </c>
      <c r="G46" s="318">
        <f>'Freeway Calcs'!L46</f>
        <v>0</v>
      </c>
      <c r="H46" s="458">
        <f>'Input - Freeways'!F44</f>
        <v>0</v>
      </c>
      <c r="I46" s="449" t="str">
        <f>IF('Freeway Calcs'!$C$3="DCM",'Freeway Calcs'!N46,'Freeway Calcs'!P46)</f>
        <v>--</v>
      </c>
      <c r="J46" s="459" t="str">
        <f t="shared" si="2"/>
        <v>--</v>
      </c>
      <c r="K46" s="460" t="str">
        <f t="shared" si="3"/>
        <v>--</v>
      </c>
      <c r="L46" s="440" t="str">
        <f t="shared" si="4"/>
        <v>--</v>
      </c>
      <c r="M46" s="315" t="str">
        <f>IF(I46&lt;&gt;0,IF('Freeway Calcs'!$C$3="DCM",'Freeway Calcs'!O46,'Freeway Calcs'!Q46),"-")</f>
        <v>--</v>
      </c>
      <c r="N46" s="315" t="str">
        <f>IF(I46&lt;&gt;0,IF('Freeway Calcs'!$C$3="DCM","",'Freeway Calcs'!R46),"-")</f>
        <v>--</v>
      </c>
      <c r="O46" s="451" t="str">
        <f t="shared" si="6"/>
        <v>NA</v>
      </c>
    </row>
    <row r="47" spans="1:15" ht="15" customHeight="1" x14ac:dyDescent="0.25">
      <c r="A47" s="302" t="str">
        <f t="shared" si="1"/>
        <v>H</v>
      </c>
      <c r="B47" s="453">
        <f>'Input - Freeways'!B45</f>
        <v>41</v>
      </c>
      <c r="C47" s="453">
        <f>'Input - Freeways'!C45</f>
        <v>0</v>
      </c>
      <c r="D47" s="352"/>
      <c r="E47" s="782">
        <f t="shared" si="5"/>
        <v>0</v>
      </c>
      <c r="F47" s="439">
        <f>'Freeway Calcs'!K47</f>
        <v>0</v>
      </c>
      <c r="G47" s="318">
        <f>'Freeway Calcs'!L47</f>
        <v>0</v>
      </c>
      <c r="H47" s="458">
        <f>'Input - Freeways'!F45</f>
        <v>0</v>
      </c>
      <c r="I47" s="449" t="str">
        <f>IF('Freeway Calcs'!$C$3="DCM",'Freeway Calcs'!N47,'Freeway Calcs'!P47)</f>
        <v>--</v>
      </c>
      <c r="J47" s="459" t="str">
        <f t="shared" si="2"/>
        <v>--</v>
      </c>
      <c r="K47" s="460" t="str">
        <f t="shared" si="3"/>
        <v>--</v>
      </c>
      <c r="L47" s="440" t="str">
        <f t="shared" si="4"/>
        <v>--</v>
      </c>
      <c r="M47" s="315" t="str">
        <f>IF(I47&lt;&gt;0,IF('Freeway Calcs'!$C$3="DCM",'Freeway Calcs'!O47,'Freeway Calcs'!Q47),"-")</f>
        <v>--</v>
      </c>
      <c r="N47" s="315" t="str">
        <f>IF(I47&lt;&gt;0,IF('Freeway Calcs'!$C$3="DCM","",'Freeway Calcs'!R47),"-")</f>
        <v>--</v>
      </c>
      <c r="O47" s="451" t="str">
        <f t="shared" si="6"/>
        <v>NA</v>
      </c>
    </row>
    <row r="48" spans="1:15" ht="15" customHeight="1" x14ac:dyDescent="0.25">
      <c r="A48" s="302" t="str">
        <f t="shared" si="1"/>
        <v>H</v>
      </c>
      <c r="B48" s="453">
        <f>'Input - Freeways'!B46</f>
        <v>42</v>
      </c>
      <c r="C48" s="453">
        <f>'Input - Freeways'!C46</f>
        <v>0</v>
      </c>
      <c r="D48" s="352"/>
      <c r="E48" s="782">
        <f t="shared" si="5"/>
        <v>0</v>
      </c>
      <c r="F48" s="439">
        <f>'Freeway Calcs'!K48</f>
        <v>0</v>
      </c>
      <c r="G48" s="318">
        <f>'Freeway Calcs'!L48</f>
        <v>0</v>
      </c>
      <c r="H48" s="458">
        <f>'Input - Freeways'!F46</f>
        <v>0</v>
      </c>
      <c r="I48" s="449" t="str">
        <f>IF('Freeway Calcs'!$C$3="DCM",'Freeway Calcs'!N48,'Freeway Calcs'!P48)</f>
        <v>--</v>
      </c>
      <c r="J48" s="459" t="str">
        <f t="shared" si="2"/>
        <v>--</v>
      </c>
      <c r="K48" s="460" t="str">
        <f t="shared" si="3"/>
        <v>--</v>
      </c>
      <c r="L48" s="440" t="str">
        <f t="shared" si="4"/>
        <v>--</v>
      </c>
      <c r="M48" s="315" t="str">
        <f>IF(I48&lt;&gt;0,IF('Freeway Calcs'!$C$3="DCM",'Freeway Calcs'!O48,'Freeway Calcs'!Q48),"-")</f>
        <v>--</v>
      </c>
      <c r="N48" s="315" t="str">
        <f>IF(I48&lt;&gt;0,IF('Freeway Calcs'!$C$3="DCM","",'Freeway Calcs'!R48),"-")</f>
        <v>--</v>
      </c>
      <c r="O48" s="451" t="str">
        <f t="shared" si="6"/>
        <v>NA</v>
      </c>
    </row>
    <row r="49" spans="1:15" ht="15" customHeight="1" x14ac:dyDescent="0.25">
      <c r="A49" s="302" t="str">
        <f t="shared" si="1"/>
        <v>H</v>
      </c>
      <c r="B49" s="453">
        <f>'Input - Freeways'!B47</f>
        <v>43</v>
      </c>
      <c r="C49" s="453">
        <f>'Input - Freeways'!C47</f>
        <v>0</v>
      </c>
      <c r="D49" s="352"/>
      <c r="E49" s="782">
        <f t="shared" si="5"/>
        <v>0</v>
      </c>
      <c r="F49" s="439">
        <f>'Freeway Calcs'!K49</f>
        <v>0</v>
      </c>
      <c r="G49" s="318">
        <f>'Freeway Calcs'!L49</f>
        <v>0</v>
      </c>
      <c r="H49" s="458">
        <f>'Input - Freeways'!F47</f>
        <v>0</v>
      </c>
      <c r="I49" s="449" t="str">
        <f>IF('Freeway Calcs'!$C$3="DCM",'Freeway Calcs'!N49,'Freeway Calcs'!P49)</f>
        <v>--</v>
      </c>
      <c r="J49" s="459" t="str">
        <f t="shared" si="2"/>
        <v>--</v>
      </c>
      <c r="K49" s="460" t="str">
        <f t="shared" si="3"/>
        <v>--</v>
      </c>
      <c r="L49" s="440" t="str">
        <f t="shared" si="4"/>
        <v>--</v>
      </c>
      <c r="M49" s="315" t="str">
        <f>IF(I49&lt;&gt;0,IF('Freeway Calcs'!$C$3="DCM",'Freeway Calcs'!O49,'Freeway Calcs'!Q49),"-")</f>
        <v>--</v>
      </c>
      <c r="N49" s="315" t="str">
        <f>IF(I49&lt;&gt;0,IF('Freeway Calcs'!$C$3="DCM","",'Freeway Calcs'!R49),"-")</f>
        <v>--</v>
      </c>
      <c r="O49" s="451" t="str">
        <f t="shared" si="6"/>
        <v>NA</v>
      </c>
    </row>
    <row r="50" spans="1:15" ht="15" customHeight="1" x14ac:dyDescent="0.25">
      <c r="A50" s="302" t="str">
        <f t="shared" si="1"/>
        <v>H</v>
      </c>
      <c r="B50" s="453">
        <f>'Input - Freeways'!B48</f>
        <v>44</v>
      </c>
      <c r="C50" s="453">
        <f>'Input - Freeways'!C48</f>
        <v>0</v>
      </c>
      <c r="D50" s="352"/>
      <c r="E50" s="782">
        <f t="shared" si="5"/>
        <v>0</v>
      </c>
      <c r="F50" s="439">
        <f>'Freeway Calcs'!K50</f>
        <v>0</v>
      </c>
      <c r="G50" s="318">
        <f>'Freeway Calcs'!L50</f>
        <v>0</v>
      </c>
      <c r="H50" s="458">
        <f>'Input - Freeways'!F48</f>
        <v>0</v>
      </c>
      <c r="I50" s="449" t="str">
        <f>IF('Freeway Calcs'!$C$3="DCM",'Freeway Calcs'!N50,'Freeway Calcs'!P50)</f>
        <v>--</v>
      </c>
      <c r="J50" s="459" t="str">
        <f t="shared" si="2"/>
        <v>--</v>
      </c>
      <c r="K50" s="460" t="str">
        <f t="shared" si="3"/>
        <v>--</v>
      </c>
      <c r="L50" s="440" t="str">
        <f t="shared" si="4"/>
        <v>--</v>
      </c>
      <c r="M50" s="315" t="str">
        <f>IF(I50&lt;&gt;0,IF('Freeway Calcs'!$C$3="DCM",'Freeway Calcs'!O50,'Freeway Calcs'!Q50),"-")</f>
        <v>--</v>
      </c>
      <c r="N50" s="315" t="str">
        <f>IF(I50&lt;&gt;0,IF('Freeway Calcs'!$C$3="DCM","",'Freeway Calcs'!R50),"-")</f>
        <v>--</v>
      </c>
      <c r="O50" s="451" t="str">
        <f t="shared" si="6"/>
        <v>NA</v>
      </c>
    </row>
    <row r="51" spans="1:15" ht="15" customHeight="1" x14ac:dyDescent="0.25">
      <c r="A51" s="302" t="str">
        <f t="shared" si="1"/>
        <v>H</v>
      </c>
      <c r="B51" s="453">
        <f>'Input - Freeways'!B49</f>
        <v>45</v>
      </c>
      <c r="C51" s="453">
        <f>'Input - Freeways'!C49</f>
        <v>0</v>
      </c>
      <c r="D51" s="352"/>
      <c r="E51" s="782">
        <f t="shared" si="5"/>
        <v>0</v>
      </c>
      <c r="F51" s="439">
        <f>'Freeway Calcs'!K51</f>
        <v>0</v>
      </c>
      <c r="G51" s="318">
        <f>'Freeway Calcs'!L51</f>
        <v>0</v>
      </c>
      <c r="H51" s="458">
        <f>'Input - Freeways'!F49</f>
        <v>0</v>
      </c>
      <c r="I51" s="449" t="str">
        <f>IF('Freeway Calcs'!$C$3="DCM",'Freeway Calcs'!N51,'Freeway Calcs'!P51)</f>
        <v>--</v>
      </c>
      <c r="J51" s="459" t="str">
        <f t="shared" si="2"/>
        <v>--</v>
      </c>
      <c r="K51" s="460" t="str">
        <f t="shared" si="3"/>
        <v>--</v>
      </c>
      <c r="L51" s="440" t="str">
        <f t="shared" si="4"/>
        <v>--</v>
      </c>
      <c r="M51" s="315" t="str">
        <f>IF(I51&lt;&gt;0,IF('Freeway Calcs'!$C$3="DCM",'Freeway Calcs'!O51,'Freeway Calcs'!Q51),"-")</f>
        <v>--</v>
      </c>
      <c r="N51" s="315" t="str">
        <f>IF(I51&lt;&gt;0,IF('Freeway Calcs'!$C$3="DCM","",'Freeway Calcs'!R51),"-")</f>
        <v>--</v>
      </c>
      <c r="O51" s="451" t="str">
        <f t="shared" si="6"/>
        <v>NA</v>
      </c>
    </row>
    <row r="52" spans="1:15" ht="15" customHeight="1" x14ac:dyDescent="0.25">
      <c r="A52" s="302" t="str">
        <f t="shared" si="1"/>
        <v>H</v>
      </c>
      <c r="B52" s="453">
        <f>'Input - Freeways'!B50</f>
        <v>46</v>
      </c>
      <c r="C52" s="453">
        <f>'Input - Freeways'!C50</f>
        <v>0</v>
      </c>
      <c r="D52" s="352"/>
      <c r="E52" s="782">
        <f t="shared" si="5"/>
        <v>0</v>
      </c>
      <c r="F52" s="439">
        <f>'Freeway Calcs'!K52</f>
        <v>0</v>
      </c>
      <c r="G52" s="318">
        <f>'Freeway Calcs'!L52</f>
        <v>0</v>
      </c>
      <c r="H52" s="458">
        <f>'Input - Freeways'!F50</f>
        <v>0</v>
      </c>
      <c r="I52" s="449" t="str">
        <f>IF('Freeway Calcs'!$C$3="DCM",'Freeway Calcs'!N52,'Freeway Calcs'!P52)</f>
        <v>--</v>
      </c>
      <c r="J52" s="459" t="str">
        <f t="shared" si="2"/>
        <v>--</v>
      </c>
      <c r="K52" s="460" t="str">
        <f t="shared" si="3"/>
        <v>--</v>
      </c>
      <c r="L52" s="440" t="str">
        <f t="shared" si="4"/>
        <v>--</v>
      </c>
      <c r="M52" s="315" t="str">
        <f>IF(I52&lt;&gt;0,IF('Freeway Calcs'!$C$3="DCM",'Freeway Calcs'!O52,'Freeway Calcs'!Q52),"-")</f>
        <v>--</v>
      </c>
      <c r="N52" s="315" t="str">
        <f>IF(I52&lt;&gt;0,IF('Freeway Calcs'!$C$3="DCM","",'Freeway Calcs'!R52),"-")</f>
        <v>--</v>
      </c>
      <c r="O52" s="451" t="str">
        <f>IFERROR(SQRT((I52-H52)^2/((H52+I52)/2)),"NA")</f>
        <v>NA</v>
      </c>
    </row>
    <row r="53" spans="1:15" ht="15" customHeight="1" x14ac:dyDescent="0.25">
      <c r="A53" s="302" t="str">
        <f t="shared" si="1"/>
        <v>H</v>
      </c>
      <c r="B53" s="453">
        <f>'Input - Freeways'!B51</f>
        <v>47</v>
      </c>
      <c r="C53" s="453">
        <f>'Input - Freeways'!C51</f>
        <v>0</v>
      </c>
      <c r="D53" s="352"/>
      <c r="E53" s="782">
        <f t="shared" si="5"/>
        <v>0</v>
      </c>
      <c r="F53" s="439">
        <f>'Freeway Calcs'!K53</f>
        <v>0</v>
      </c>
      <c r="G53" s="318">
        <f>'Freeway Calcs'!L53</f>
        <v>0</v>
      </c>
      <c r="H53" s="458">
        <f>'Input - Freeways'!F51</f>
        <v>0</v>
      </c>
      <c r="I53" s="449" t="str">
        <f>IF('Freeway Calcs'!$C$3="DCM",'Freeway Calcs'!N53,'Freeway Calcs'!P53)</f>
        <v>--</v>
      </c>
      <c r="J53" s="459" t="str">
        <f t="shared" si="2"/>
        <v>--</v>
      </c>
      <c r="K53" s="460" t="str">
        <f t="shared" si="3"/>
        <v>--</v>
      </c>
      <c r="L53" s="440" t="str">
        <f t="shared" si="4"/>
        <v>--</v>
      </c>
      <c r="M53" s="315" t="str">
        <f>IF(I53&lt;&gt;0,IF('Freeway Calcs'!$C$3="DCM",'Freeway Calcs'!O53,'Freeway Calcs'!Q53),"-")</f>
        <v>--</v>
      </c>
      <c r="N53" s="315" t="str">
        <f>IF(I53&lt;&gt;0,IF('Freeway Calcs'!$C$3="DCM","",'Freeway Calcs'!R53),"-")</f>
        <v>--</v>
      </c>
      <c r="O53" s="451" t="str">
        <f>IFERROR(SQRT((I53-H53)^2/((H53+I53)/2)),"NA")</f>
        <v>NA</v>
      </c>
    </row>
    <row r="54" spans="1:15" ht="15" customHeight="1" x14ac:dyDescent="0.25">
      <c r="A54" s="302" t="str">
        <f t="shared" si="1"/>
        <v>H</v>
      </c>
      <c r="B54" s="453">
        <f>'Input - Freeways'!B52</f>
        <v>48</v>
      </c>
      <c r="C54" s="453">
        <f>'Input - Freeways'!C52</f>
        <v>0</v>
      </c>
      <c r="D54" s="352"/>
      <c r="E54" s="782">
        <f t="shared" si="5"/>
        <v>0</v>
      </c>
      <c r="F54" s="439">
        <f>'Freeway Calcs'!K54</f>
        <v>0</v>
      </c>
      <c r="G54" s="318">
        <f>'Freeway Calcs'!L54</f>
        <v>0</v>
      </c>
      <c r="H54" s="458">
        <f>'Input - Freeways'!F52</f>
        <v>0</v>
      </c>
      <c r="I54" s="449" t="str">
        <f>IF('Freeway Calcs'!$C$3="DCM",'Freeway Calcs'!N54,'Freeway Calcs'!P54)</f>
        <v>--</v>
      </c>
      <c r="J54" s="459" t="str">
        <f t="shared" si="2"/>
        <v>--</v>
      </c>
      <c r="K54" s="460" t="str">
        <f t="shared" si="3"/>
        <v>--</v>
      </c>
      <c r="L54" s="440" t="str">
        <f t="shared" si="4"/>
        <v>--</v>
      </c>
      <c r="M54" s="315" t="str">
        <f>IF(I54&lt;&gt;0,IF('Freeway Calcs'!$C$3="DCM",'Freeway Calcs'!O54,'Freeway Calcs'!Q54),"-")</f>
        <v>--</v>
      </c>
      <c r="N54" s="315" t="str">
        <f>IF(I54&lt;&gt;0,IF('Freeway Calcs'!$C$3="DCM","",'Freeway Calcs'!R54),"-")</f>
        <v>--</v>
      </c>
      <c r="O54" s="451" t="str">
        <f>IFERROR(SQRT((I54-H54)^2/((H54+I54)/2)),"NA")</f>
        <v>NA</v>
      </c>
    </row>
    <row r="55" spans="1:15" ht="15" customHeight="1" x14ac:dyDescent="0.25">
      <c r="A55" s="302" t="str">
        <f t="shared" si="1"/>
        <v>H</v>
      </c>
      <c r="B55" s="453">
        <f>'Input - Freeways'!B53</f>
        <v>49</v>
      </c>
      <c r="C55" s="453">
        <f>'Input - Freeways'!C53</f>
        <v>0</v>
      </c>
      <c r="D55" s="352"/>
      <c r="E55" s="782">
        <f t="shared" si="5"/>
        <v>0</v>
      </c>
      <c r="F55" s="439">
        <f>'Freeway Calcs'!K55</f>
        <v>0</v>
      </c>
      <c r="G55" s="318">
        <f>'Freeway Calcs'!L55</f>
        <v>0</v>
      </c>
      <c r="H55" s="458">
        <f>'Input - Freeways'!F53</f>
        <v>0</v>
      </c>
      <c r="I55" s="449" t="str">
        <f>IF('Freeway Calcs'!$C$3="DCM",'Freeway Calcs'!N55,'Freeway Calcs'!P55)</f>
        <v>--</v>
      </c>
      <c r="J55" s="459" t="str">
        <f t="shared" si="2"/>
        <v>--</v>
      </c>
      <c r="K55" s="460" t="str">
        <f t="shared" si="3"/>
        <v>--</v>
      </c>
      <c r="L55" s="440" t="str">
        <f t="shared" si="4"/>
        <v>--</v>
      </c>
      <c r="M55" s="315" t="str">
        <f>IF(I55&lt;&gt;0,IF('Freeway Calcs'!$C$3="DCM",'Freeway Calcs'!O55,'Freeway Calcs'!Q55),"-")</f>
        <v>--</v>
      </c>
      <c r="N55" s="315" t="str">
        <f>IF(I55&lt;&gt;0,IF('Freeway Calcs'!$C$3="DCM","",'Freeway Calcs'!R55),"-")</f>
        <v>--</v>
      </c>
      <c r="O55" s="451" t="str">
        <f>IFERROR(SQRT((I55-H55)^2/((H55+I55)/2)),"NA")</f>
        <v>NA</v>
      </c>
    </row>
    <row r="56" spans="1:15" ht="15" customHeight="1" x14ac:dyDescent="0.25">
      <c r="A56" s="302" t="str">
        <f t="shared" si="1"/>
        <v>H</v>
      </c>
      <c r="B56" s="453">
        <f>'Input - Freeways'!B54</f>
        <v>50</v>
      </c>
      <c r="C56" s="453">
        <f>'Input - Freeways'!C54</f>
        <v>0</v>
      </c>
      <c r="D56" s="352"/>
      <c r="E56" s="782">
        <f t="shared" si="5"/>
        <v>0</v>
      </c>
      <c r="F56" s="439">
        <f>'Freeway Calcs'!K56</f>
        <v>0</v>
      </c>
      <c r="G56" s="318">
        <f>'Freeway Calcs'!L56</f>
        <v>0</v>
      </c>
      <c r="H56" s="458">
        <f>'Input - Freeways'!F54</f>
        <v>0</v>
      </c>
      <c r="I56" s="449" t="str">
        <f>IF('Freeway Calcs'!$C$3="DCM",'Freeway Calcs'!N56,'Freeway Calcs'!P56)</f>
        <v>--</v>
      </c>
      <c r="J56" s="459" t="str">
        <f t="shared" si="2"/>
        <v>--</v>
      </c>
      <c r="K56" s="460" t="str">
        <f t="shared" si="3"/>
        <v>--</v>
      </c>
      <c r="L56" s="440" t="str">
        <f t="shared" si="4"/>
        <v>--</v>
      </c>
      <c r="M56" s="315" t="str">
        <f>IF(I56&lt;&gt;0,IF('Freeway Calcs'!$C$3="DCM",'Freeway Calcs'!O56,'Freeway Calcs'!Q56),"-")</f>
        <v>--</v>
      </c>
      <c r="N56" s="315" t="str">
        <f>IF(I56&lt;&gt;0,IF('Freeway Calcs'!$C$3="DCM","",'Freeway Calcs'!R56),"-")</f>
        <v>--</v>
      </c>
      <c r="O56" s="451" t="str">
        <f>IFERROR(SQRT((I56-H56)^2/((H56+I56)/2)),"NA")</f>
        <v>NA</v>
      </c>
    </row>
    <row r="57" spans="1:15" ht="15" customHeight="1" x14ac:dyDescent="0.25">
      <c r="A57" s="615" t="str">
        <f t="shared" ref="A57:A69" si="7">IF(C57=0,"H","")</f>
        <v>H</v>
      </c>
      <c r="B57" s="453">
        <f>'Input - Freeways'!B55</f>
        <v>51</v>
      </c>
      <c r="C57" s="453">
        <f>'Input - Freeways'!C55</f>
        <v>0</v>
      </c>
      <c r="D57" s="611"/>
      <c r="E57" s="782">
        <f t="shared" si="5"/>
        <v>0</v>
      </c>
      <c r="F57" s="439">
        <f>'Freeway Calcs'!K57</f>
        <v>0</v>
      </c>
      <c r="G57" s="318">
        <f>'Freeway Calcs'!L57</f>
        <v>0</v>
      </c>
      <c r="H57" s="458">
        <f>'Input - Freeways'!F55</f>
        <v>0</v>
      </c>
      <c r="I57" s="773" t="str">
        <f>IF('Freeway Calcs'!$C$3="DCM",'Freeway Calcs'!N57,'Freeway Calcs'!P57)</f>
        <v>--</v>
      </c>
      <c r="J57" s="459" t="str">
        <f t="shared" si="2"/>
        <v>--</v>
      </c>
      <c r="K57" s="460" t="str">
        <f t="shared" si="3"/>
        <v>--</v>
      </c>
      <c r="L57" s="440" t="str">
        <f t="shared" si="4"/>
        <v>--</v>
      </c>
      <c r="M57" s="315" t="str">
        <f>IF(I57&lt;&gt;0,IF('Freeway Calcs'!$C$3="DCM",'Freeway Calcs'!O57,'Freeway Calcs'!Q57),"-")</f>
        <v>--</v>
      </c>
      <c r="N57" s="315" t="str">
        <f>IF(I57&lt;&gt;0,IF('Freeway Calcs'!$C$3="DCM","",'Freeway Calcs'!R57),"-")</f>
        <v>--</v>
      </c>
      <c r="O57" s="772" t="str">
        <f t="shared" ref="O57:O69" si="8">IFERROR(SQRT((I57-H57)^2/((H57+I57)/2)),"NA")</f>
        <v>NA</v>
      </c>
    </row>
    <row r="58" spans="1:15" ht="15" customHeight="1" x14ac:dyDescent="0.25">
      <c r="A58" s="615" t="str">
        <f t="shared" si="7"/>
        <v>H</v>
      </c>
      <c r="B58" s="453">
        <f>'Input - Freeways'!B56</f>
        <v>52</v>
      </c>
      <c r="C58" s="453">
        <f>'Input - Freeways'!C56</f>
        <v>0</v>
      </c>
      <c r="D58" s="611"/>
      <c r="E58" s="782">
        <f t="shared" si="5"/>
        <v>0</v>
      </c>
      <c r="F58" s="439">
        <f>'Freeway Calcs'!K58</f>
        <v>0</v>
      </c>
      <c r="G58" s="318">
        <f>'Freeway Calcs'!L58</f>
        <v>0</v>
      </c>
      <c r="H58" s="458">
        <f>'Input - Freeways'!F56</f>
        <v>0</v>
      </c>
      <c r="I58" s="773" t="str">
        <f>IF('Freeway Calcs'!$C$3="DCM",'Freeway Calcs'!N58,'Freeway Calcs'!P58)</f>
        <v>--</v>
      </c>
      <c r="J58" s="459" t="str">
        <f t="shared" si="2"/>
        <v>--</v>
      </c>
      <c r="K58" s="460" t="str">
        <f t="shared" si="3"/>
        <v>--</v>
      </c>
      <c r="L58" s="440" t="str">
        <f t="shared" si="4"/>
        <v>--</v>
      </c>
      <c r="M58" s="315" t="str">
        <f>IF(I58&lt;&gt;0,IF('Freeway Calcs'!$C$3="DCM",'Freeway Calcs'!O58,'Freeway Calcs'!Q58),"-")</f>
        <v>--</v>
      </c>
      <c r="N58" s="315" t="str">
        <f>IF(I58&lt;&gt;0,IF('Freeway Calcs'!$C$3="DCM","",'Freeway Calcs'!R58),"-")</f>
        <v>--</v>
      </c>
      <c r="O58" s="772" t="str">
        <f t="shared" si="8"/>
        <v>NA</v>
      </c>
    </row>
    <row r="59" spans="1:15" ht="15" customHeight="1" x14ac:dyDescent="0.25">
      <c r="A59" s="615" t="str">
        <f t="shared" si="7"/>
        <v>H</v>
      </c>
      <c r="B59" s="453">
        <f>'Input - Freeways'!B57</f>
        <v>53</v>
      </c>
      <c r="C59" s="453">
        <f>'Input - Freeways'!C57</f>
        <v>0</v>
      </c>
      <c r="D59" s="611"/>
      <c r="E59" s="782">
        <f t="shared" si="5"/>
        <v>0</v>
      </c>
      <c r="F59" s="439">
        <f>'Freeway Calcs'!K59</f>
        <v>0</v>
      </c>
      <c r="G59" s="318">
        <f>'Freeway Calcs'!L59</f>
        <v>0</v>
      </c>
      <c r="H59" s="458">
        <f>'Input - Freeways'!F57</f>
        <v>0</v>
      </c>
      <c r="I59" s="773" t="str">
        <f>IF('Freeway Calcs'!$C$3="DCM",'Freeway Calcs'!N59,'Freeway Calcs'!P59)</f>
        <v>--</v>
      </c>
      <c r="J59" s="459" t="str">
        <f t="shared" si="2"/>
        <v>--</v>
      </c>
      <c r="K59" s="460" t="str">
        <f t="shared" si="3"/>
        <v>--</v>
      </c>
      <c r="L59" s="440" t="str">
        <f t="shared" si="4"/>
        <v>--</v>
      </c>
      <c r="M59" s="315" t="str">
        <f>IF(I59&lt;&gt;0,IF('Freeway Calcs'!$C$3="DCM",'Freeway Calcs'!O59,'Freeway Calcs'!Q59),"-")</f>
        <v>--</v>
      </c>
      <c r="N59" s="315" t="str">
        <f>IF(I59&lt;&gt;0,IF('Freeway Calcs'!$C$3="DCM","",'Freeway Calcs'!R59),"-")</f>
        <v>--</v>
      </c>
      <c r="O59" s="772" t="str">
        <f t="shared" si="8"/>
        <v>NA</v>
      </c>
    </row>
    <row r="60" spans="1:15" ht="15" customHeight="1" x14ac:dyDescent="0.25">
      <c r="A60" s="615" t="str">
        <f t="shared" si="7"/>
        <v>H</v>
      </c>
      <c r="B60" s="453">
        <f>'Input - Freeways'!B58</f>
        <v>54</v>
      </c>
      <c r="C60" s="453">
        <f>'Input - Freeways'!C58</f>
        <v>0</v>
      </c>
      <c r="D60" s="611"/>
      <c r="E60" s="782">
        <f t="shared" si="5"/>
        <v>0</v>
      </c>
      <c r="F60" s="439">
        <f>'Freeway Calcs'!K60</f>
        <v>0</v>
      </c>
      <c r="G60" s="318">
        <f>'Freeway Calcs'!L60</f>
        <v>0</v>
      </c>
      <c r="H60" s="458">
        <f>'Input - Freeways'!F58</f>
        <v>0</v>
      </c>
      <c r="I60" s="773" t="str">
        <f>IF('Freeway Calcs'!$C$3="DCM",'Freeway Calcs'!N60,'Freeway Calcs'!P60)</f>
        <v>--</v>
      </c>
      <c r="J60" s="459" t="str">
        <f t="shared" si="2"/>
        <v>--</v>
      </c>
      <c r="K60" s="460" t="str">
        <f t="shared" si="3"/>
        <v>--</v>
      </c>
      <c r="L60" s="440" t="str">
        <f t="shared" si="4"/>
        <v>--</v>
      </c>
      <c r="M60" s="315" t="str">
        <f>IF(I60&lt;&gt;0,IF('Freeway Calcs'!$C$3="DCM",'Freeway Calcs'!O60,'Freeway Calcs'!Q60),"-")</f>
        <v>--</v>
      </c>
      <c r="N60" s="315" t="str">
        <f>IF(I60&lt;&gt;0,IF('Freeway Calcs'!$C$3="DCM","",'Freeway Calcs'!R60),"-")</f>
        <v>--</v>
      </c>
      <c r="O60" s="772" t="str">
        <f t="shared" si="8"/>
        <v>NA</v>
      </c>
    </row>
    <row r="61" spans="1:15" ht="15" customHeight="1" x14ac:dyDescent="0.25">
      <c r="A61" s="615" t="str">
        <f t="shared" si="7"/>
        <v>H</v>
      </c>
      <c r="B61" s="453">
        <f>'Input - Freeways'!B59</f>
        <v>55</v>
      </c>
      <c r="C61" s="453">
        <f>'Input - Freeways'!C59</f>
        <v>0</v>
      </c>
      <c r="D61" s="611"/>
      <c r="E61" s="782">
        <f t="shared" si="5"/>
        <v>0</v>
      </c>
      <c r="F61" s="439">
        <f>'Freeway Calcs'!K61</f>
        <v>0</v>
      </c>
      <c r="G61" s="318">
        <f>'Freeway Calcs'!L61</f>
        <v>0</v>
      </c>
      <c r="H61" s="458">
        <f>'Input - Freeways'!F59</f>
        <v>0</v>
      </c>
      <c r="I61" s="773" t="str">
        <f>IF('Freeway Calcs'!$C$3="DCM",'Freeway Calcs'!N61,'Freeway Calcs'!P61)</f>
        <v>--</v>
      </c>
      <c r="J61" s="459" t="str">
        <f t="shared" si="2"/>
        <v>--</v>
      </c>
      <c r="K61" s="460" t="str">
        <f t="shared" si="3"/>
        <v>--</v>
      </c>
      <c r="L61" s="440" t="str">
        <f t="shared" si="4"/>
        <v>--</v>
      </c>
      <c r="M61" s="315" t="str">
        <f>IF(I61&lt;&gt;0,IF('Freeway Calcs'!$C$3="DCM",'Freeway Calcs'!O61,'Freeway Calcs'!Q61),"-")</f>
        <v>--</v>
      </c>
      <c r="N61" s="315" t="str">
        <f>IF(I61&lt;&gt;0,IF('Freeway Calcs'!$C$3="DCM","",'Freeway Calcs'!R61),"-")</f>
        <v>--</v>
      </c>
      <c r="O61" s="772" t="str">
        <f t="shared" si="8"/>
        <v>NA</v>
      </c>
    </row>
    <row r="62" spans="1:15" ht="15" customHeight="1" x14ac:dyDescent="0.25">
      <c r="A62" s="615" t="str">
        <f t="shared" si="7"/>
        <v>H</v>
      </c>
      <c r="B62" s="453">
        <f>'Input - Freeways'!B60</f>
        <v>56</v>
      </c>
      <c r="C62" s="453">
        <f>'Input - Freeways'!C60</f>
        <v>0</v>
      </c>
      <c r="D62" s="611"/>
      <c r="E62" s="782">
        <f t="shared" si="5"/>
        <v>0</v>
      </c>
      <c r="F62" s="439">
        <f>'Freeway Calcs'!K62</f>
        <v>0</v>
      </c>
      <c r="G62" s="318">
        <f>'Freeway Calcs'!L62</f>
        <v>0</v>
      </c>
      <c r="H62" s="458">
        <f>'Input - Freeways'!F60</f>
        <v>0</v>
      </c>
      <c r="I62" s="773" t="str">
        <f>IF('Freeway Calcs'!$C$3="DCM",'Freeway Calcs'!N62,'Freeway Calcs'!P62)</f>
        <v>--</v>
      </c>
      <c r="J62" s="459" t="str">
        <f t="shared" si="2"/>
        <v>--</v>
      </c>
      <c r="K62" s="460" t="str">
        <f t="shared" si="3"/>
        <v>--</v>
      </c>
      <c r="L62" s="440" t="str">
        <f t="shared" si="4"/>
        <v>--</v>
      </c>
      <c r="M62" s="315" t="str">
        <f>IF(I62&lt;&gt;0,IF('Freeway Calcs'!$C$3="DCM",'Freeway Calcs'!O62,'Freeway Calcs'!Q62),"-")</f>
        <v>--</v>
      </c>
      <c r="N62" s="315" t="str">
        <f>IF(I62&lt;&gt;0,IF('Freeway Calcs'!$C$3="DCM","",'Freeway Calcs'!R62),"-")</f>
        <v>--</v>
      </c>
      <c r="O62" s="772" t="str">
        <f t="shared" si="8"/>
        <v>NA</v>
      </c>
    </row>
    <row r="63" spans="1:15" ht="15" customHeight="1" x14ac:dyDescent="0.25">
      <c r="A63" s="615" t="str">
        <f t="shared" si="7"/>
        <v>H</v>
      </c>
      <c r="B63" s="453">
        <f>'Input - Freeways'!B61</f>
        <v>57</v>
      </c>
      <c r="C63" s="453">
        <f>'Input - Freeways'!C61</f>
        <v>0</v>
      </c>
      <c r="D63" s="611"/>
      <c r="E63" s="782">
        <f t="shared" si="5"/>
        <v>0</v>
      </c>
      <c r="F63" s="439">
        <f>'Freeway Calcs'!K63</f>
        <v>0</v>
      </c>
      <c r="G63" s="318">
        <f>'Freeway Calcs'!L63</f>
        <v>0</v>
      </c>
      <c r="H63" s="458">
        <f>'Input - Freeways'!F61</f>
        <v>0</v>
      </c>
      <c r="I63" s="773" t="str">
        <f>IF('Freeway Calcs'!$C$3="DCM",'Freeway Calcs'!N63,'Freeway Calcs'!P63)</f>
        <v>--</v>
      </c>
      <c r="J63" s="459" t="str">
        <f t="shared" si="2"/>
        <v>--</v>
      </c>
      <c r="K63" s="460" t="str">
        <f t="shared" si="3"/>
        <v>--</v>
      </c>
      <c r="L63" s="440" t="str">
        <f t="shared" si="4"/>
        <v>--</v>
      </c>
      <c r="M63" s="315" t="str">
        <f>IF(I63&lt;&gt;0,IF('Freeway Calcs'!$C$3="DCM",'Freeway Calcs'!O63,'Freeway Calcs'!Q63),"-")</f>
        <v>--</v>
      </c>
      <c r="N63" s="315" t="str">
        <f>IF(I63&lt;&gt;0,IF('Freeway Calcs'!$C$3="DCM","",'Freeway Calcs'!R63),"-")</f>
        <v>--</v>
      </c>
      <c r="O63" s="772" t="str">
        <f t="shared" si="8"/>
        <v>NA</v>
      </c>
    </row>
    <row r="64" spans="1:15" ht="15" customHeight="1" x14ac:dyDescent="0.25">
      <c r="A64" s="615" t="str">
        <f t="shared" si="7"/>
        <v>H</v>
      </c>
      <c r="B64" s="453">
        <f>'Input - Freeways'!B62</f>
        <v>58</v>
      </c>
      <c r="C64" s="453">
        <f>'Input - Freeways'!C62</f>
        <v>0</v>
      </c>
      <c r="D64" s="611"/>
      <c r="E64" s="782">
        <f t="shared" si="5"/>
        <v>0</v>
      </c>
      <c r="F64" s="439">
        <f>'Freeway Calcs'!K64</f>
        <v>0</v>
      </c>
      <c r="G64" s="318">
        <f>'Freeway Calcs'!L64</f>
        <v>0</v>
      </c>
      <c r="H64" s="458">
        <f>'Input - Freeways'!F62</f>
        <v>0</v>
      </c>
      <c r="I64" s="773" t="str">
        <f>IF('Freeway Calcs'!$C$3="DCM",'Freeway Calcs'!N64,'Freeway Calcs'!P64)</f>
        <v>--</v>
      </c>
      <c r="J64" s="459" t="str">
        <f t="shared" si="2"/>
        <v>--</v>
      </c>
      <c r="K64" s="460" t="str">
        <f t="shared" si="3"/>
        <v>--</v>
      </c>
      <c r="L64" s="440" t="str">
        <f t="shared" si="4"/>
        <v>--</v>
      </c>
      <c r="M64" s="315" t="str">
        <f>IF(I64&lt;&gt;0,IF('Freeway Calcs'!$C$3="DCM",'Freeway Calcs'!O64,'Freeway Calcs'!Q64),"-")</f>
        <v>--</v>
      </c>
      <c r="N64" s="315" t="str">
        <f>IF(I64&lt;&gt;0,IF('Freeway Calcs'!$C$3="DCM","",'Freeway Calcs'!R64),"-")</f>
        <v>--</v>
      </c>
      <c r="O64" s="772" t="str">
        <f t="shared" si="8"/>
        <v>NA</v>
      </c>
    </row>
    <row r="65" spans="1:15" ht="15" customHeight="1" x14ac:dyDescent="0.25">
      <c r="A65" s="615" t="str">
        <f t="shared" si="7"/>
        <v>H</v>
      </c>
      <c r="B65" s="453">
        <f>'Input - Freeways'!B63</f>
        <v>59</v>
      </c>
      <c r="C65" s="453">
        <f>'Input - Freeways'!C63</f>
        <v>0</v>
      </c>
      <c r="D65" s="611"/>
      <c r="E65" s="782">
        <f t="shared" si="5"/>
        <v>0</v>
      </c>
      <c r="F65" s="439">
        <f>'Freeway Calcs'!K65</f>
        <v>0</v>
      </c>
      <c r="G65" s="318">
        <f>'Freeway Calcs'!L65</f>
        <v>0</v>
      </c>
      <c r="H65" s="458">
        <f>'Input - Freeways'!F63</f>
        <v>0</v>
      </c>
      <c r="I65" s="773" t="str">
        <f>IF('Freeway Calcs'!$C$3="DCM",'Freeway Calcs'!N65,'Freeway Calcs'!P65)</f>
        <v>--</v>
      </c>
      <c r="J65" s="459" t="str">
        <f t="shared" si="2"/>
        <v>--</v>
      </c>
      <c r="K65" s="460" t="str">
        <f t="shared" si="3"/>
        <v>--</v>
      </c>
      <c r="L65" s="440" t="str">
        <f t="shared" si="4"/>
        <v>--</v>
      </c>
      <c r="M65" s="315" t="str">
        <f>IF(I65&lt;&gt;0,IF('Freeway Calcs'!$C$3="DCM",'Freeway Calcs'!O65,'Freeway Calcs'!Q65),"-")</f>
        <v>--</v>
      </c>
      <c r="N65" s="315" t="str">
        <f>IF(I65&lt;&gt;0,IF('Freeway Calcs'!$C$3="DCM","",'Freeway Calcs'!R65),"-")</f>
        <v>--</v>
      </c>
      <c r="O65" s="772" t="str">
        <f t="shared" si="8"/>
        <v>NA</v>
      </c>
    </row>
    <row r="66" spans="1:15" ht="15" customHeight="1" x14ac:dyDescent="0.25">
      <c r="A66" s="615" t="str">
        <f t="shared" si="7"/>
        <v>H</v>
      </c>
      <c r="B66" s="453">
        <f>'Input - Freeways'!B64</f>
        <v>60</v>
      </c>
      <c r="C66" s="453">
        <f>'Input - Freeways'!C64</f>
        <v>0</v>
      </c>
      <c r="D66" s="611"/>
      <c r="E66" s="782">
        <f t="shared" si="5"/>
        <v>0</v>
      </c>
      <c r="F66" s="439">
        <f>'Freeway Calcs'!K66</f>
        <v>0</v>
      </c>
      <c r="G66" s="318">
        <f>'Freeway Calcs'!L66</f>
        <v>0</v>
      </c>
      <c r="H66" s="458">
        <f>'Input - Freeways'!F64</f>
        <v>0</v>
      </c>
      <c r="I66" s="773" t="str">
        <f>IF('Freeway Calcs'!$C$3="DCM",'Freeway Calcs'!N66,'Freeway Calcs'!P66)</f>
        <v>--</v>
      </c>
      <c r="J66" s="459" t="str">
        <f t="shared" si="2"/>
        <v>--</v>
      </c>
      <c r="K66" s="460" t="str">
        <f t="shared" si="3"/>
        <v>--</v>
      </c>
      <c r="L66" s="440" t="str">
        <f t="shared" si="4"/>
        <v>--</v>
      </c>
      <c r="M66" s="315" t="str">
        <f>IF(I66&lt;&gt;0,IF('Freeway Calcs'!$C$3="DCM",'Freeway Calcs'!O66,'Freeway Calcs'!Q66),"-")</f>
        <v>--</v>
      </c>
      <c r="N66" s="315" t="str">
        <f>IF(I66&lt;&gt;0,IF('Freeway Calcs'!$C$3="DCM","",'Freeway Calcs'!R66),"-")</f>
        <v>--</v>
      </c>
      <c r="O66" s="772" t="str">
        <f t="shared" si="8"/>
        <v>NA</v>
      </c>
    </row>
    <row r="67" spans="1:15" ht="15" customHeight="1" x14ac:dyDescent="0.25">
      <c r="A67" s="615" t="str">
        <f t="shared" si="7"/>
        <v>H</v>
      </c>
      <c r="B67" s="453">
        <f>'Input - Freeways'!B65</f>
        <v>61</v>
      </c>
      <c r="C67" s="453">
        <f>'Input - Freeways'!C65</f>
        <v>0</v>
      </c>
      <c r="D67" s="611"/>
      <c r="E67" s="782">
        <f t="shared" si="5"/>
        <v>0</v>
      </c>
      <c r="F67" s="439">
        <f>'Freeway Calcs'!K67</f>
        <v>0</v>
      </c>
      <c r="G67" s="318">
        <f>'Freeway Calcs'!L67</f>
        <v>0</v>
      </c>
      <c r="H67" s="458">
        <f>'Input - Freeways'!F65</f>
        <v>0</v>
      </c>
      <c r="I67" s="773" t="str">
        <f>IF('Freeway Calcs'!$C$3="DCM",'Freeway Calcs'!N67,'Freeway Calcs'!P67)</f>
        <v>--</v>
      </c>
      <c r="J67" s="459" t="str">
        <f t="shared" si="2"/>
        <v>--</v>
      </c>
      <c r="K67" s="460" t="str">
        <f t="shared" si="3"/>
        <v>--</v>
      </c>
      <c r="L67" s="440" t="str">
        <f t="shared" si="4"/>
        <v>--</v>
      </c>
      <c r="M67" s="315" t="str">
        <f>IF(I67&lt;&gt;0,IF('Freeway Calcs'!$C$3="DCM",'Freeway Calcs'!O67,'Freeway Calcs'!Q67),"-")</f>
        <v>--</v>
      </c>
      <c r="N67" s="315" t="str">
        <f>IF(I67&lt;&gt;0,IF('Freeway Calcs'!$C$3="DCM","",'Freeway Calcs'!R67),"-")</f>
        <v>--</v>
      </c>
      <c r="O67" s="772" t="str">
        <f t="shared" si="8"/>
        <v>NA</v>
      </c>
    </row>
    <row r="68" spans="1:15" ht="15" customHeight="1" x14ac:dyDescent="0.25">
      <c r="A68" s="615" t="str">
        <f t="shared" si="7"/>
        <v>H</v>
      </c>
      <c r="B68" s="453">
        <f>'Input - Freeways'!B66</f>
        <v>62</v>
      </c>
      <c r="C68" s="453">
        <f>'Input - Freeways'!C66</f>
        <v>0</v>
      </c>
      <c r="D68" s="611"/>
      <c r="E68" s="782">
        <f t="shared" si="5"/>
        <v>0</v>
      </c>
      <c r="F68" s="439">
        <f>'Freeway Calcs'!K68</f>
        <v>0</v>
      </c>
      <c r="G68" s="318">
        <f>'Freeway Calcs'!L68</f>
        <v>0</v>
      </c>
      <c r="H68" s="458">
        <f>'Input - Freeways'!F66</f>
        <v>0</v>
      </c>
      <c r="I68" s="773" t="str">
        <f>IF('Freeway Calcs'!$C$3="DCM",'Freeway Calcs'!N68,'Freeway Calcs'!P68)</f>
        <v>--</v>
      </c>
      <c r="J68" s="459" t="str">
        <f t="shared" si="2"/>
        <v>--</v>
      </c>
      <c r="K68" s="460" t="str">
        <f t="shared" si="3"/>
        <v>--</v>
      </c>
      <c r="L68" s="440" t="str">
        <f t="shared" si="4"/>
        <v>--</v>
      </c>
      <c r="M68" s="315" t="str">
        <f>IF(I68&lt;&gt;0,IF('Freeway Calcs'!$C$3="DCM",'Freeway Calcs'!O68,'Freeway Calcs'!Q68),"-")</f>
        <v>--</v>
      </c>
      <c r="N68" s="315" t="str">
        <f>IF(I68&lt;&gt;0,IF('Freeway Calcs'!$C$3="DCM","",'Freeway Calcs'!R68),"-")</f>
        <v>--</v>
      </c>
      <c r="O68" s="772" t="str">
        <f t="shared" si="8"/>
        <v>NA</v>
      </c>
    </row>
    <row r="69" spans="1:15" ht="15" customHeight="1" x14ac:dyDescent="0.25">
      <c r="A69" s="615" t="str">
        <f t="shared" si="7"/>
        <v>H</v>
      </c>
      <c r="B69" s="453">
        <f>'Input - Freeways'!B67</f>
        <v>63</v>
      </c>
      <c r="C69" s="453">
        <f>'Input - Freeways'!C67</f>
        <v>0</v>
      </c>
      <c r="D69" s="611"/>
      <c r="E69" s="782">
        <f t="shared" si="5"/>
        <v>0</v>
      </c>
      <c r="F69" s="439">
        <f>'Freeway Calcs'!K69</f>
        <v>0</v>
      </c>
      <c r="G69" s="318">
        <f>'Freeway Calcs'!L69</f>
        <v>0</v>
      </c>
      <c r="H69" s="458">
        <f>'Input - Freeways'!F67</f>
        <v>0</v>
      </c>
      <c r="I69" s="773" t="str">
        <f>IF('Freeway Calcs'!$C$3="DCM",'Freeway Calcs'!N69,'Freeway Calcs'!P69)</f>
        <v>--</v>
      </c>
      <c r="J69" s="459" t="str">
        <f t="shared" si="2"/>
        <v>--</v>
      </c>
      <c r="K69" s="460" t="str">
        <f t="shared" si="3"/>
        <v>--</v>
      </c>
      <c r="L69" s="440" t="str">
        <f t="shared" si="4"/>
        <v>--</v>
      </c>
      <c r="M69" s="315" t="str">
        <f>IF(I69&lt;&gt;0,IF('Freeway Calcs'!$C$3="DCM",'Freeway Calcs'!O69,'Freeway Calcs'!Q69),"-")</f>
        <v>--</v>
      </c>
      <c r="N69" s="315" t="str">
        <f>IF(I69&lt;&gt;0,IF('Freeway Calcs'!$C$3="DCM","",'Freeway Calcs'!R69),"-")</f>
        <v>--</v>
      </c>
      <c r="O69" s="772" t="str">
        <f t="shared" si="8"/>
        <v>NA</v>
      </c>
    </row>
    <row r="70" spans="1:15" ht="15" customHeight="1" x14ac:dyDescent="0.25">
      <c r="A70" s="615" t="str">
        <f t="shared" ref="A70:A89" si="9">IF(C70=0,"H","")</f>
        <v>H</v>
      </c>
      <c r="B70" s="453">
        <f>'Input - Freeways'!B68</f>
        <v>64</v>
      </c>
      <c r="C70" s="453">
        <f>'Input - Freeways'!C68</f>
        <v>0</v>
      </c>
      <c r="D70" s="611"/>
      <c r="E70" s="782">
        <f t="shared" si="5"/>
        <v>0</v>
      </c>
      <c r="F70" s="439">
        <f>'Freeway Calcs'!K70</f>
        <v>0</v>
      </c>
      <c r="G70" s="318">
        <f>'Freeway Calcs'!L70</f>
        <v>0</v>
      </c>
      <c r="H70" s="458">
        <f>'Input - Freeways'!F68</f>
        <v>0</v>
      </c>
      <c r="I70" s="773" t="str">
        <f>IF('Freeway Calcs'!$C$3="DCM",'Freeway Calcs'!N70,'Freeway Calcs'!P70)</f>
        <v>--</v>
      </c>
      <c r="J70" s="459" t="str">
        <f t="shared" si="2"/>
        <v>--</v>
      </c>
      <c r="K70" s="460" t="str">
        <f t="shared" si="3"/>
        <v>--</v>
      </c>
      <c r="L70" s="440" t="str">
        <f t="shared" si="4"/>
        <v>--</v>
      </c>
      <c r="M70" s="315" t="str">
        <f>IF(I70&lt;&gt;0,IF('Freeway Calcs'!$C$3="DCM",'Freeway Calcs'!O70,'Freeway Calcs'!Q70),"-")</f>
        <v>--</v>
      </c>
      <c r="N70" s="315" t="str">
        <f>IF(I70&lt;&gt;0,IF('Freeway Calcs'!$C$3="DCM","",'Freeway Calcs'!R70),"-")</f>
        <v>--</v>
      </c>
      <c r="O70" s="772" t="str">
        <f t="shared" ref="O70:O89" si="10">IFERROR(SQRT((I70-H70)^2/((H70+I70)/2)),"NA")</f>
        <v>NA</v>
      </c>
    </row>
    <row r="71" spans="1:15" ht="15" customHeight="1" x14ac:dyDescent="0.25">
      <c r="A71" s="615" t="str">
        <f t="shared" si="9"/>
        <v>H</v>
      </c>
      <c r="B71" s="453">
        <f>'Input - Freeways'!B69</f>
        <v>65</v>
      </c>
      <c r="C71" s="453">
        <f>'Input - Freeways'!C69</f>
        <v>0</v>
      </c>
      <c r="D71" s="611"/>
      <c r="E71" s="782">
        <f t="shared" si="5"/>
        <v>0</v>
      </c>
      <c r="F71" s="439">
        <f>'Freeway Calcs'!K71</f>
        <v>0</v>
      </c>
      <c r="G71" s="318">
        <f>'Freeway Calcs'!L71</f>
        <v>0</v>
      </c>
      <c r="H71" s="458">
        <f>'Input - Freeways'!F69</f>
        <v>0</v>
      </c>
      <c r="I71" s="773" t="str">
        <f>IF('Freeway Calcs'!$C$3="DCM",'Freeway Calcs'!N71,'Freeway Calcs'!P71)</f>
        <v>--</v>
      </c>
      <c r="J71" s="459" t="str">
        <f t="shared" si="2"/>
        <v>--</v>
      </c>
      <c r="K71" s="460" t="str">
        <f t="shared" si="3"/>
        <v>--</v>
      </c>
      <c r="L71" s="440" t="str">
        <f t="shared" si="4"/>
        <v>--</v>
      </c>
      <c r="M71" s="315" t="str">
        <f>IF(I71&lt;&gt;0,IF('Freeway Calcs'!$C$3="DCM",'Freeway Calcs'!O71,'Freeway Calcs'!Q71),"-")</f>
        <v>--</v>
      </c>
      <c r="N71" s="315" t="str">
        <f>IF(I71&lt;&gt;0,IF('Freeway Calcs'!$C$3="DCM","",'Freeway Calcs'!R71),"-")</f>
        <v>--</v>
      </c>
      <c r="O71" s="772" t="str">
        <f t="shared" si="10"/>
        <v>NA</v>
      </c>
    </row>
    <row r="72" spans="1:15" ht="15" customHeight="1" x14ac:dyDescent="0.25">
      <c r="A72" s="615" t="str">
        <f t="shared" si="9"/>
        <v>H</v>
      </c>
      <c r="B72" s="453">
        <f>'Input - Freeways'!B70</f>
        <v>66</v>
      </c>
      <c r="C72" s="453">
        <f>'Input - Freeways'!C70</f>
        <v>0</v>
      </c>
      <c r="D72" s="611"/>
      <c r="E72" s="782">
        <f t="shared" si="5"/>
        <v>0</v>
      </c>
      <c r="F72" s="439">
        <f>'Freeway Calcs'!K72</f>
        <v>0</v>
      </c>
      <c r="G72" s="318">
        <f>'Freeway Calcs'!L72</f>
        <v>0</v>
      </c>
      <c r="H72" s="458">
        <f>'Input - Freeways'!F70</f>
        <v>0</v>
      </c>
      <c r="I72" s="773" t="str">
        <f>IF('Freeway Calcs'!$C$3="DCM",'Freeway Calcs'!N72,'Freeway Calcs'!P72)</f>
        <v>--</v>
      </c>
      <c r="J72" s="459" t="str">
        <f t="shared" ref="J72:J89" si="11">IFERROR(IF(H72="","-",I72-H72),"--")</f>
        <v>--</v>
      </c>
      <c r="K72" s="460" t="str">
        <f t="shared" ref="K72:K89" si="12">IFERROR(J72/H72,"--")</f>
        <v>--</v>
      </c>
      <c r="L72" s="440" t="str">
        <f t="shared" ref="L72:L89" si="13">IFERROR(I72/H72,"--")</f>
        <v>--</v>
      </c>
      <c r="M72" s="315" t="str">
        <f>IF(I72&lt;&gt;0,IF('Freeway Calcs'!$C$3="DCM",'Freeway Calcs'!O72,'Freeway Calcs'!Q72),"-")</f>
        <v>--</v>
      </c>
      <c r="N72" s="315" t="str">
        <f>IF(I72&lt;&gt;0,IF('Freeway Calcs'!$C$3="DCM","",'Freeway Calcs'!R72),"-")</f>
        <v>--</v>
      </c>
      <c r="O72" s="772" t="str">
        <f t="shared" si="10"/>
        <v>NA</v>
      </c>
    </row>
    <row r="73" spans="1:15" ht="15" customHeight="1" x14ac:dyDescent="0.25">
      <c r="A73" s="615" t="str">
        <f t="shared" si="9"/>
        <v>H</v>
      </c>
      <c r="B73" s="453">
        <f>'Input - Freeways'!B71</f>
        <v>67</v>
      </c>
      <c r="C73" s="453">
        <f>'Input - Freeways'!C71</f>
        <v>0</v>
      </c>
      <c r="D73" s="611"/>
      <c r="E73" s="782">
        <f t="shared" si="5"/>
        <v>0</v>
      </c>
      <c r="F73" s="439">
        <f>'Freeway Calcs'!K73</f>
        <v>0</v>
      </c>
      <c r="G73" s="318">
        <f>'Freeway Calcs'!L73</f>
        <v>0</v>
      </c>
      <c r="H73" s="458">
        <f>'Input - Freeways'!F71</f>
        <v>0</v>
      </c>
      <c r="I73" s="773" t="str">
        <f>IF('Freeway Calcs'!$C$3="DCM",'Freeway Calcs'!N73,'Freeway Calcs'!P73)</f>
        <v>--</v>
      </c>
      <c r="J73" s="459" t="str">
        <f t="shared" si="11"/>
        <v>--</v>
      </c>
      <c r="K73" s="460" t="str">
        <f t="shared" si="12"/>
        <v>--</v>
      </c>
      <c r="L73" s="440" t="str">
        <f t="shared" si="13"/>
        <v>--</v>
      </c>
      <c r="M73" s="315" t="str">
        <f>IF(I73&lt;&gt;0,IF('Freeway Calcs'!$C$3="DCM",'Freeway Calcs'!O73,'Freeway Calcs'!Q73),"-")</f>
        <v>--</v>
      </c>
      <c r="N73" s="315" t="str">
        <f>IF(I73&lt;&gt;0,IF('Freeway Calcs'!$C$3="DCM","",'Freeway Calcs'!R73),"-")</f>
        <v>--</v>
      </c>
      <c r="O73" s="772" t="str">
        <f t="shared" si="10"/>
        <v>NA</v>
      </c>
    </row>
    <row r="74" spans="1:15" ht="15" customHeight="1" x14ac:dyDescent="0.25">
      <c r="A74" s="615" t="str">
        <f t="shared" si="9"/>
        <v>H</v>
      </c>
      <c r="B74" s="453">
        <f>'Input - Freeways'!B72</f>
        <v>68</v>
      </c>
      <c r="C74" s="453">
        <f>'Input - Freeways'!C72</f>
        <v>0</v>
      </c>
      <c r="D74" s="611"/>
      <c r="E74" s="782">
        <f t="shared" si="5"/>
        <v>0</v>
      </c>
      <c r="F74" s="439">
        <f>'Freeway Calcs'!K74</f>
        <v>0</v>
      </c>
      <c r="G74" s="318">
        <f>'Freeway Calcs'!L74</f>
        <v>0</v>
      </c>
      <c r="H74" s="458">
        <f>'Input - Freeways'!F72</f>
        <v>0</v>
      </c>
      <c r="I74" s="773" t="str">
        <f>IF('Freeway Calcs'!$C$3="DCM",'Freeway Calcs'!N74,'Freeway Calcs'!P74)</f>
        <v>--</v>
      </c>
      <c r="J74" s="459" t="str">
        <f t="shared" si="11"/>
        <v>--</v>
      </c>
      <c r="K74" s="460" t="str">
        <f t="shared" si="12"/>
        <v>--</v>
      </c>
      <c r="L74" s="440" t="str">
        <f t="shared" si="13"/>
        <v>--</v>
      </c>
      <c r="M74" s="315" t="str">
        <f>IF(I74&lt;&gt;0,IF('Freeway Calcs'!$C$3="DCM",'Freeway Calcs'!O74,'Freeway Calcs'!Q74),"-")</f>
        <v>--</v>
      </c>
      <c r="N74" s="315" t="str">
        <f>IF(I74&lt;&gt;0,IF('Freeway Calcs'!$C$3="DCM","",'Freeway Calcs'!R74),"-")</f>
        <v>--</v>
      </c>
      <c r="O74" s="772" t="str">
        <f t="shared" si="10"/>
        <v>NA</v>
      </c>
    </row>
    <row r="75" spans="1:15" ht="15" customHeight="1" x14ac:dyDescent="0.25">
      <c r="A75" s="615" t="str">
        <f t="shared" si="9"/>
        <v>H</v>
      </c>
      <c r="B75" s="453">
        <f>'Input - Freeways'!B73</f>
        <v>69</v>
      </c>
      <c r="C75" s="453">
        <f>'Input - Freeways'!C73</f>
        <v>0</v>
      </c>
      <c r="D75" s="611"/>
      <c r="E75" s="782">
        <f t="shared" si="5"/>
        <v>0</v>
      </c>
      <c r="F75" s="439">
        <f>'Freeway Calcs'!K75</f>
        <v>0</v>
      </c>
      <c r="G75" s="318">
        <f>'Freeway Calcs'!L75</f>
        <v>0</v>
      </c>
      <c r="H75" s="458">
        <f>'Input - Freeways'!F73</f>
        <v>0</v>
      </c>
      <c r="I75" s="773" t="str">
        <f>IF('Freeway Calcs'!$C$3="DCM",'Freeway Calcs'!N75,'Freeway Calcs'!P75)</f>
        <v>--</v>
      </c>
      <c r="J75" s="459" t="str">
        <f t="shared" si="11"/>
        <v>--</v>
      </c>
      <c r="K75" s="460" t="str">
        <f t="shared" si="12"/>
        <v>--</v>
      </c>
      <c r="L75" s="440" t="str">
        <f t="shared" si="13"/>
        <v>--</v>
      </c>
      <c r="M75" s="315" t="str">
        <f>IF(I75&lt;&gt;0,IF('Freeway Calcs'!$C$3="DCM",'Freeway Calcs'!O75,'Freeway Calcs'!Q75),"-")</f>
        <v>--</v>
      </c>
      <c r="N75" s="315" t="str">
        <f>IF(I75&lt;&gt;0,IF('Freeway Calcs'!$C$3="DCM","",'Freeway Calcs'!R75),"-")</f>
        <v>--</v>
      </c>
      <c r="O75" s="772" t="str">
        <f t="shared" si="10"/>
        <v>NA</v>
      </c>
    </row>
    <row r="76" spans="1:15" ht="15" customHeight="1" x14ac:dyDescent="0.25">
      <c r="A76" s="615" t="str">
        <f t="shared" si="9"/>
        <v>H</v>
      </c>
      <c r="B76" s="453">
        <f>'Input - Freeways'!B74</f>
        <v>70</v>
      </c>
      <c r="C76" s="453">
        <f>'Input - Freeways'!C74</f>
        <v>0</v>
      </c>
      <c r="D76" s="611"/>
      <c r="E76" s="782">
        <f t="shared" si="5"/>
        <v>0</v>
      </c>
      <c r="F76" s="439">
        <f>'Freeway Calcs'!K76</f>
        <v>0</v>
      </c>
      <c r="G76" s="318">
        <f>'Freeway Calcs'!L76</f>
        <v>0</v>
      </c>
      <c r="H76" s="458">
        <f>'Input - Freeways'!F74</f>
        <v>0</v>
      </c>
      <c r="I76" s="773" t="str">
        <f>IF('Freeway Calcs'!$C$3="DCM",'Freeway Calcs'!N76,'Freeway Calcs'!P76)</f>
        <v>--</v>
      </c>
      <c r="J76" s="459" t="str">
        <f t="shared" si="11"/>
        <v>--</v>
      </c>
      <c r="K76" s="460" t="str">
        <f t="shared" si="12"/>
        <v>--</v>
      </c>
      <c r="L76" s="440" t="str">
        <f t="shared" si="13"/>
        <v>--</v>
      </c>
      <c r="M76" s="315" t="str">
        <f>IF(I76&lt;&gt;0,IF('Freeway Calcs'!$C$3="DCM",'Freeway Calcs'!O76,'Freeway Calcs'!Q76),"-")</f>
        <v>--</v>
      </c>
      <c r="N76" s="315" t="str">
        <f>IF(I76&lt;&gt;0,IF('Freeway Calcs'!$C$3="DCM","",'Freeway Calcs'!R76),"-")</f>
        <v>--</v>
      </c>
      <c r="O76" s="772" t="str">
        <f t="shared" si="10"/>
        <v>NA</v>
      </c>
    </row>
    <row r="77" spans="1:15" ht="15" customHeight="1" x14ac:dyDescent="0.25">
      <c r="A77" s="615" t="str">
        <f t="shared" si="9"/>
        <v>H</v>
      </c>
      <c r="B77" s="453">
        <f>'Input - Freeways'!B75</f>
        <v>71</v>
      </c>
      <c r="C77" s="453">
        <f>'Input - Freeways'!C75</f>
        <v>0</v>
      </c>
      <c r="D77" s="611"/>
      <c r="E77" s="782">
        <f t="shared" si="5"/>
        <v>0</v>
      </c>
      <c r="F77" s="439">
        <f>'Freeway Calcs'!K77</f>
        <v>0</v>
      </c>
      <c r="G77" s="318">
        <f>'Freeway Calcs'!L77</f>
        <v>0</v>
      </c>
      <c r="H77" s="458">
        <f>'Input - Freeways'!F75</f>
        <v>0</v>
      </c>
      <c r="I77" s="773" t="str">
        <f>IF('Freeway Calcs'!$C$3="DCM",'Freeway Calcs'!N77,'Freeway Calcs'!P77)</f>
        <v>--</v>
      </c>
      <c r="J77" s="459" t="str">
        <f t="shared" si="11"/>
        <v>--</v>
      </c>
      <c r="K77" s="460" t="str">
        <f t="shared" si="12"/>
        <v>--</v>
      </c>
      <c r="L77" s="440" t="str">
        <f t="shared" si="13"/>
        <v>--</v>
      </c>
      <c r="M77" s="315" t="str">
        <f>IF(I77&lt;&gt;0,IF('Freeway Calcs'!$C$3="DCM",'Freeway Calcs'!O77,'Freeway Calcs'!Q77),"-")</f>
        <v>--</v>
      </c>
      <c r="N77" s="315" t="str">
        <f>IF(I77&lt;&gt;0,IF('Freeway Calcs'!$C$3="DCM","",'Freeway Calcs'!R77),"-")</f>
        <v>--</v>
      </c>
      <c r="O77" s="772" t="str">
        <f t="shared" si="10"/>
        <v>NA</v>
      </c>
    </row>
    <row r="78" spans="1:15" ht="15" customHeight="1" x14ac:dyDescent="0.25">
      <c r="A78" s="615" t="str">
        <f t="shared" si="9"/>
        <v>H</v>
      </c>
      <c r="B78" s="453">
        <f>'Input - Freeways'!B76</f>
        <v>72</v>
      </c>
      <c r="C78" s="453">
        <f>'Input - Freeways'!C76</f>
        <v>0</v>
      </c>
      <c r="D78" s="611"/>
      <c r="E78" s="782">
        <f t="shared" si="5"/>
        <v>0</v>
      </c>
      <c r="F78" s="439">
        <f>'Freeway Calcs'!K78</f>
        <v>0</v>
      </c>
      <c r="G78" s="318">
        <f>'Freeway Calcs'!L78</f>
        <v>0</v>
      </c>
      <c r="H78" s="458">
        <f>'Input - Freeways'!F76</f>
        <v>0</v>
      </c>
      <c r="I78" s="773" t="str">
        <f>IF('Freeway Calcs'!$C$3="DCM",'Freeway Calcs'!N78,'Freeway Calcs'!P78)</f>
        <v>--</v>
      </c>
      <c r="J78" s="459" t="str">
        <f t="shared" si="11"/>
        <v>--</v>
      </c>
      <c r="K78" s="460" t="str">
        <f t="shared" si="12"/>
        <v>--</v>
      </c>
      <c r="L78" s="440" t="str">
        <f t="shared" si="13"/>
        <v>--</v>
      </c>
      <c r="M78" s="315" t="str">
        <f>IF(I78&lt;&gt;0,IF('Freeway Calcs'!$C$3="DCM",'Freeway Calcs'!O78,'Freeway Calcs'!Q78),"-")</f>
        <v>--</v>
      </c>
      <c r="N78" s="315" t="str">
        <f>IF(I78&lt;&gt;0,IF('Freeway Calcs'!$C$3="DCM","",'Freeway Calcs'!R78),"-")</f>
        <v>--</v>
      </c>
      <c r="O78" s="772" t="str">
        <f t="shared" si="10"/>
        <v>NA</v>
      </c>
    </row>
    <row r="79" spans="1:15" ht="15" customHeight="1" x14ac:dyDescent="0.25">
      <c r="A79" s="615" t="str">
        <f t="shared" si="9"/>
        <v>H</v>
      </c>
      <c r="B79" s="453">
        <f>'Input - Freeways'!B77</f>
        <v>73</v>
      </c>
      <c r="C79" s="453">
        <f>'Input - Freeways'!C77</f>
        <v>0</v>
      </c>
      <c r="D79" s="611"/>
      <c r="E79" s="782">
        <f t="shared" si="5"/>
        <v>0</v>
      </c>
      <c r="F79" s="439">
        <f>'Freeway Calcs'!K79</f>
        <v>0</v>
      </c>
      <c r="G79" s="318">
        <f>'Freeway Calcs'!L79</f>
        <v>0</v>
      </c>
      <c r="H79" s="458">
        <f>'Input - Freeways'!F77</f>
        <v>0</v>
      </c>
      <c r="I79" s="773" t="str">
        <f>IF('Freeway Calcs'!$C$3="DCM",'Freeway Calcs'!N79,'Freeway Calcs'!P79)</f>
        <v>--</v>
      </c>
      <c r="J79" s="459" t="str">
        <f t="shared" si="11"/>
        <v>--</v>
      </c>
      <c r="K79" s="460" t="str">
        <f t="shared" si="12"/>
        <v>--</v>
      </c>
      <c r="L79" s="440" t="str">
        <f t="shared" si="13"/>
        <v>--</v>
      </c>
      <c r="M79" s="315" t="str">
        <f>IF(I79&lt;&gt;0,IF('Freeway Calcs'!$C$3="DCM",'Freeway Calcs'!O79,'Freeway Calcs'!Q79),"-")</f>
        <v>--</v>
      </c>
      <c r="N79" s="315" t="str">
        <f>IF(I79&lt;&gt;0,IF('Freeway Calcs'!$C$3="DCM","",'Freeway Calcs'!R79),"-")</f>
        <v>--</v>
      </c>
      <c r="O79" s="772" t="str">
        <f t="shared" si="10"/>
        <v>NA</v>
      </c>
    </row>
    <row r="80" spans="1:15" ht="15" customHeight="1" x14ac:dyDescent="0.25">
      <c r="A80" s="615" t="str">
        <f t="shared" si="9"/>
        <v>H</v>
      </c>
      <c r="B80" s="453">
        <f>'Input - Freeways'!B78</f>
        <v>74</v>
      </c>
      <c r="C80" s="453">
        <f>'Input - Freeways'!C78</f>
        <v>0</v>
      </c>
      <c r="D80" s="611"/>
      <c r="E80" s="782">
        <f t="shared" si="5"/>
        <v>0</v>
      </c>
      <c r="F80" s="439">
        <f>'Freeway Calcs'!K80</f>
        <v>0</v>
      </c>
      <c r="G80" s="318">
        <f>'Freeway Calcs'!L80</f>
        <v>0</v>
      </c>
      <c r="H80" s="458">
        <f>'Input - Freeways'!F78</f>
        <v>0</v>
      </c>
      <c r="I80" s="773" t="str">
        <f>IF('Freeway Calcs'!$C$3="DCM",'Freeway Calcs'!N80,'Freeway Calcs'!P80)</f>
        <v>--</v>
      </c>
      <c r="J80" s="459" t="str">
        <f t="shared" si="11"/>
        <v>--</v>
      </c>
      <c r="K80" s="460" t="str">
        <f t="shared" si="12"/>
        <v>--</v>
      </c>
      <c r="L80" s="440" t="str">
        <f t="shared" si="13"/>
        <v>--</v>
      </c>
      <c r="M80" s="315" t="str">
        <f>IF(I80&lt;&gt;0,IF('Freeway Calcs'!$C$3="DCM",'Freeway Calcs'!O80,'Freeway Calcs'!Q80),"-")</f>
        <v>--</v>
      </c>
      <c r="N80" s="315" t="str">
        <f>IF(I80&lt;&gt;0,IF('Freeway Calcs'!$C$3="DCM","",'Freeway Calcs'!R80),"-")</f>
        <v>--</v>
      </c>
      <c r="O80" s="772" t="str">
        <f t="shared" si="10"/>
        <v>NA</v>
      </c>
    </row>
    <row r="81" spans="1:15" x14ac:dyDescent="0.25">
      <c r="A81" s="615" t="str">
        <f t="shared" si="9"/>
        <v>H</v>
      </c>
      <c r="B81" s="453">
        <f>'Input - Freeways'!B79</f>
        <v>75</v>
      </c>
      <c r="C81" s="453">
        <f>'Input - Freeways'!C79</f>
        <v>0</v>
      </c>
      <c r="D81" s="611"/>
      <c r="E81" s="782">
        <f t="shared" si="5"/>
        <v>0</v>
      </c>
      <c r="F81" s="439">
        <f>'Freeway Calcs'!K81</f>
        <v>0</v>
      </c>
      <c r="G81" s="318">
        <f>'Freeway Calcs'!L81</f>
        <v>0</v>
      </c>
      <c r="H81" s="458" t="str">
        <f>'Input - Freeways'!F79</f>
        <v/>
      </c>
      <c r="I81" s="773" t="str">
        <f>IF('Freeway Calcs'!$C$3="DCM",'Freeway Calcs'!N81,'Freeway Calcs'!P81)</f>
        <v>--</v>
      </c>
      <c r="J81" s="459" t="str">
        <f t="shared" si="11"/>
        <v>-</v>
      </c>
      <c r="K81" s="460" t="str">
        <f t="shared" si="12"/>
        <v>--</v>
      </c>
      <c r="L81" s="440" t="str">
        <f t="shared" si="13"/>
        <v>--</v>
      </c>
      <c r="M81" s="315" t="str">
        <f>IF(I81&lt;&gt;0,IF('Freeway Calcs'!$C$3="DCM",'Freeway Calcs'!O81,'Freeway Calcs'!Q81),"-")</f>
        <v>--</v>
      </c>
      <c r="N81" s="315" t="str">
        <f>IF(I81&lt;&gt;0,IF('Freeway Calcs'!$C$3="DCM","",'Freeway Calcs'!R81),"-")</f>
        <v>--</v>
      </c>
      <c r="O81" s="772" t="str">
        <f t="shared" si="10"/>
        <v>NA</v>
      </c>
    </row>
    <row r="82" spans="1:15" x14ac:dyDescent="0.25">
      <c r="A82" s="615" t="str">
        <f t="shared" si="9"/>
        <v>H</v>
      </c>
      <c r="B82" s="453">
        <f>'Input - Freeways'!B80</f>
        <v>76</v>
      </c>
      <c r="C82" s="453">
        <f>'Input - Freeways'!C80</f>
        <v>0</v>
      </c>
      <c r="D82" s="611"/>
      <c r="E82" s="782">
        <f t="shared" si="5"/>
        <v>0</v>
      </c>
      <c r="F82" s="439">
        <f>'Freeway Calcs'!K82</f>
        <v>0</v>
      </c>
      <c r="G82" s="318">
        <f>'Freeway Calcs'!L82</f>
        <v>0</v>
      </c>
      <c r="H82" s="458" t="str">
        <f>'Input - Freeways'!F80</f>
        <v/>
      </c>
      <c r="I82" s="773" t="str">
        <f>IF('Freeway Calcs'!$C$3="DCM",'Freeway Calcs'!N82,'Freeway Calcs'!P82)</f>
        <v>--</v>
      </c>
      <c r="J82" s="459" t="str">
        <f t="shared" si="11"/>
        <v>-</v>
      </c>
      <c r="K82" s="460" t="str">
        <f t="shared" si="12"/>
        <v>--</v>
      </c>
      <c r="L82" s="440" t="str">
        <f t="shared" si="13"/>
        <v>--</v>
      </c>
      <c r="M82" s="315" t="str">
        <f>IF(I82&lt;&gt;0,IF('Freeway Calcs'!$C$3="DCM",'Freeway Calcs'!O82,'Freeway Calcs'!Q82),"-")</f>
        <v>--</v>
      </c>
      <c r="N82" s="315" t="str">
        <f>IF(I82&lt;&gt;0,IF('Freeway Calcs'!$C$3="DCM","",'Freeway Calcs'!R82),"-")</f>
        <v>--</v>
      </c>
      <c r="O82" s="772" t="str">
        <f t="shared" si="10"/>
        <v>NA</v>
      </c>
    </row>
    <row r="83" spans="1:15" x14ac:dyDescent="0.25">
      <c r="A83" s="615" t="str">
        <f t="shared" si="9"/>
        <v>H</v>
      </c>
      <c r="B83" s="453">
        <f>'Input - Freeways'!B81</f>
        <v>77</v>
      </c>
      <c r="C83" s="453">
        <f>'Input - Freeways'!C81</f>
        <v>0</v>
      </c>
      <c r="D83" s="611"/>
      <c r="E83" s="782">
        <f t="shared" si="5"/>
        <v>0</v>
      </c>
      <c r="F83" s="439">
        <f>'Freeway Calcs'!K83</f>
        <v>0</v>
      </c>
      <c r="G83" s="318">
        <f>'Freeway Calcs'!L83</f>
        <v>0</v>
      </c>
      <c r="H83" s="458" t="str">
        <f>'Input - Freeways'!F81</f>
        <v/>
      </c>
      <c r="I83" s="773" t="str">
        <f>IF('Freeway Calcs'!$C$3="DCM",'Freeway Calcs'!N83,'Freeway Calcs'!P83)</f>
        <v>--</v>
      </c>
      <c r="J83" s="459" t="str">
        <f t="shared" si="11"/>
        <v>-</v>
      </c>
      <c r="K83" s="460" t="str">
        <f t="shared" si="12"/>
        <v>--</v>
      </c>
      <c r="L83" s="440" t="str">
        <f t="shared" si="13"/>
        <v>--</v>
      </c>
      <c r="M83" s="315" t="str">
        <f>IF(I83&lt;&gt;0,IF('Freeway Calcs'!$C$3="DCM",'Freeway Calcs'!O83,'Freeway Calcs'!Q83),"-")</f>
        <v>--</v>
      </c>
      <c r="N83" s="315" t="str">
        <f>IF(I83&lt;&gt;0,IF('Freeway Calcs'!$C$3="DCM","",'Freeway Calcs'!R83),"-")</f>
        <v>--</v>
      </c>
      <c r="O83" s="772" t="str">
        <f t="shared" si="10"/>
        <v>NA</v>
      </c>
    </row>
    <row r="84" spans="1:15" x14ac:dyDescent="0.25">
      <c r="A84" s="615" t="str">
        <f t="shared" si="9"/>
        <v>H</v>
      </c>
      <c r="B84" s="453">
        <f>'Input - Freeways'!B82</f>
        <v>78</v>
      </c>
      <c r="C84" s="453">
        <f>'Input - Freeways'!C82</f>
        <v>0</v>
      </c>
      <c r="D84" s="611"/>
      <c r="E84" s="782">
        <f t="shared" si="5"/>
        <v>0</v>
      </c>
      <c r="F84" s="439">
        <f>'Freeway Calcs'!K84</f>
        <v>0</v>
      </c>
      <c r="G84" s="318">
        <f>'Freeway Calcs'!L84</f>
        <v>0</v>
      </c>
      <c r="H84" s="458" t="str">
        <f>'Input - Freeways'!F82</f>
        <v/>
      </c>
      <c r="I84" s="773" t="str">
        <f>IF('Freeway Calcs'!$C$3="DCM",'Freeway Calcs'!N84,'Freeway Calcs'!P84)</f>
        <v>--</v>
      </c>
      <c r="J84" s="459" t="str">
        <f t="shared" si="11"/>
        <v>-</v>
      </c>
      <c r="K84" s="460" t="str">
        <f t="shared" si="12"/>
        <v>--</v>
      </c>
      <c r="L84" s="440" t="str">
        <f t="shared" si="13"/>
        <v>--</v>
      </c>
      <c r="M84" s="315" t="str">
        <f>IF(I84&lt;&gt;0,IF('Freeway Calcs'!$C$3="DCM",'Freeway Calcs'!O84,'Freeway Calcs'!Q84),"-")</f>
        <v>--</v>
      </c>
      <c r="N84" s="315" t="str">
        <f>IF(I84&lt;&gt;0,IF('Freeway Calcs'!$C$3="DCM","",'Freeway Calcs'!R84),"-")</f>
        <v>--</v>
      </c>
      <c r="O84" s="772" t="str">
        <f t="shared" si="10"/>
        <v>NA</v>
      </c>
    </row>
    <row r="85" spans="1:15" x14ac:dyDescent="0.25">
      <c r="A85" s="615" t="str">
        <f t="shared" si="9"/>
        <v>H</v>
      </c>
      <c r="B85" s="453">
        <f>'Input - Freeways'!B83</f>
        <v>79</v>
      </c>
      <c r="C85" s="453">
        <f>'Input - Freeways'!C83</f>
        <v>0</v>
      </c>
      <c r="D85" s="611"/>
      <c r="E85" s="782">
        <f t="shared" si="5"/>
        <v>0</v>
      </c>
      <c r="F85" s="439">
        <f>'Freeway Calcs'!K85</f>
        <v>0</v>
      </c>
      <c r="G85" s="318">
        <f>'Freeway Calcs'!L85</f>
        <v>0</v>
      </c>
      <c r="H85" s="458" t="str">
        <f>'Input - Freeways'!F83</f>
        <v/>
      </c>
      <c r="I85" s="773" t="str">
        <f>IF('Freeway Calcs'!$C$3="DCM",'Freeway Calcs'!N85,'Freeway Calcs'!P85)</f>
        <v>--</v>
      </c>
      <c r="J85" s="459" t="str">
        <f t="shared" si="11"/>
        <v>-</v>
      </c>
      <c r="K85" s="460" t="str">
        <f t="shared" si="12"/>
        <v>--</v>
      </c>
      <c r="L85" s="440" t="str">
        <f t="shared" si="13"/>
        <v>--</v>
      </c>
      <c r="M85" s="315" t="str">
        <f>IF(I85&lt;&gt;0,IF('Freeway Calcs'!$C$3="DCM",'Freeway Calcs'!O85,'Freeway Calcs'!Q85),"-")</f>
        <v>--</v>
      </c>
      <c r="N85" s="315" t="str">
        <f>IF(I85&lt;&gt;0,IF('Freeway Calcs'!$C$3="DCM","",'Freeway Calcs'!R85),"-")</f>
        <v>--</v>
      </c>
      <c r="O85" s="772" t="str">
        <f t="shared" si="10"/>
        <v>NA</v>
      </c>
    </row>
    <row r="86" spans="1:15" x14ac:dyDescent="0.25">
      <c r="A86" s="615" t="str">
        <f t="shared" si="9"/>
        <v>H</v>
      </c>
      <c r="B86" s="453">
        <f>'Input - Freeways'!B84</f>
        <v>80</v>
      </c>
      <c r="C86" s="453">
        <f>'Input - Freeways'!C84</f>
        <v>0</v>
      </c>
      <c r="D86" s="611"/>
      <c r="E86" s="782">
        <f t="shared" si="5"/>
        <v>0</v>
      </c>
      <c r="F86" s="439">
        <f>'Freeway Calcs'!K86</f>
        <v>0</v>
      </c>
      <c r="G86" s="318">
        <f>'Freeway Calcs'!L86</f>
        <v>0</v>
      </c>
      <c r="H86" s="458" t="str">
        <f>'Input - Freeways'!F84</f>
        <v/>
      </c>
      <c r="I86" s="773" t="str">
        <f>IF('Freeway Calcs'!$C$3="DCM",'Freeway Calcs'!N86,'Freeway Calcs'!P86)</f>
        <v>--</v>
      </c>
      <c r="J86" s="459" t="str">
        <f t="shared" si="11"/>
        <v>-</v>
      </c>
      <c r="K86" s="460" t="str">
        <f t="shared" si="12"/>
        <v>--</v>
      </c>
      <c r="L86" s="440" t="str">
        <f t="shared" si="13"/>
        <v>--</v>
      </c>
      <c r="M86" s="315" t="str">
        <f>IF(I86&lt;&gt;0,IF('Freeway Calcs'!$C$3="DCM",'Freeway Calcs'!O86,'Freeway Calcs'!Q86),"-")</f>
        <v>--</v>
      </c>
      <c r="N86" s="315" t="str">
        <f>IF(I86&lt;&gt;0,IF('Freeway Calcs'!$C$3="DCM","",'Freeway Calcs'!R86),"-")</f>
        <v>--</v>
      </c>
      <c r="O86" s="772" t="str">
        <f t="shared" si="10"/>
        <v>NA</v>
      </c>
    </row>
    <row r="87" spans="1:15" x14ac:dyDescent="0.25">
      <c r="A87" s="615" t="str">
        <f t="shared" si="9"/>
        <v>H</v>
      </c>
      <c r="B87" s="453">
        <f>'Input - Freeways'!B85</f>
        <v>81</v>
      </c>
      <c r="C87" s="453">
        <f>'Input - Freeways'!C85</f>
        <v>0</v>
      </c>
      <c r="D87" s="611"/>
      <c r="E87" s="782">
        <f t="shared" si="5"/>
        <v>0</v>
      </c>
      <c r="F87" s="439">
        <f>'Freeway Calcs'!K87</f>
        <v>0</v>
      </c>
      <c r="G87" s="318">
        <f>'Freeway Calcs'!L87</f>
        <v>0</v>
      </c>
      <c r="H87" s="458" t="str">
        <f>'Input - Freeways'!F85</f>
        <v/>
      </c>
      <c r="I87" s="773" t="str">
        <f>IF('Freeway Calcs'!$C$3="DCM",'Freeway Calcs'!N87,'Freeway Calcs'!P87)</f>
        <v>--</v>
      </c>
      <c r="J87" s="459" t="str">
        <f t="shared" si="11"/>
        <v>-</v>
      </c>
      <c r="K87" s="460" t="str">
        <f t="shared" si="12"/>
        <v>--</v>
      </c>
      <c r="L87" s="440" t="str">
        <f t="shared" si="13"/>
        <v>--</v>
      </c>
      <c r="M87" s="315" t="str">
        <f>IF(I87&lt;&gt;0,IF('Freeway Calcs'!$C$3="DCM",'Freeway Calcs'!O87,'Freeway Calcs'!Q87),"-")</f>
        <v>--</v>
      </c>
      <c r="N87" s="315" t="str">
        <f>IF(I87&lt;&gt;0,IF('Freeway Calcs'!$C$3="DCM","",'Freeway Calcs'!R87),"-")</f>
        <v>--</v>
      </c>
      <c r="O87" s="772" t="str">
        <f t="shared" si="10"/>
        <v>NA</v>
      </c>
    </row>
    <row r="88" spans="1:15" x14ac:dyDescent="0.25">
      <c r="A88" s="615" t="str">
        <f t="shared" si="9"/>
        <v>H</v>
      </c>
      <c r="B88" s="453">
        <f>'Input - Freeways'!B86</f>
        <v>82</v>
      </c>
      <c r="C88" s="453">
        <f>'Input - Freeways'!C86</f>
        <v>0</v>
      </c>
      <c r="D88" s="611"/>
      <c r="E88" s="782">
        <f t="shared" ref="E88:E89" si="14">C88</f>
        <v>0</v>
      </c>
      <c r="F88" s="439">
        <f>'Freeway Calcs'!K88</f>
        <v>0</v>
      </c>
      <c r="G88" s="318">
        <f>'Freeway Calcs'!L88</f>
        <v>0</v>
      </c>
      <c r="H88" s="458" t="str">
        <f>'Input - Freeways'!F86</f>
        <v/>
      </c>
      <c r="I88" s="773" t="str">
        <f>IF('Freeway Calcs'!$C$3="DCM",'Freeway Calcs'!N88,'Freeway Calcs'!P88)</f>
        <v>--</v>
      </c>
      <c r="J88" s="459" t="str">
        <f t="shared" si="11"/>
        <v>-</v>
      </c>
      <c r="K88" s="460" t="str">
        <f t="shared" si="12"/>
        <v>--</v>
      </c>
      <c r="L88" s="440" t="str">
        <f t="shared" si="13"/>
        <v>--</v>
      </c>
      <c r="M88" s="315" t="str">
        <f>IF(I88&lt;&gt;0,IF('Freeway Calcs'!$C$3="DCM",'Freeway Calcs'!O88,'Freeway Calcs'!Q88),"-")</f>
        <v>--</v>
      </c>
      <c r="N88" s="315" t="str">
        <f>IF(I88&lt;&gt;0,IF('Freeway Calcs'!$C$3="DCM","",'Freeway Calcs'!R88),"-")</f>
        <v>--</v>
      </c>
      <c r="O88" s="772" t="str">
        <f t="shared" si="10"/>
        <v>NA</v>
      </c>
    </row>
    <row r="89" spans="1:15" x14ac:dyDescent="0.25">
      <c r="A89" s="615" t="str">
        <f t="shared" si="9"/>
        <v>H</v>
      </c>
      <c r="B89" s="453">
        <f>'Input - Freeways'!B87</f>
        <v>83</v>
      </c>
      <c r="C89" s="453">
        <f>'Input - Freeways'!C87</f>
        <v>0</v>
      </c>
      <c r="D89" s="611"/>
      <c r="E89" s="782">
        <f t="shared" si="14"/>
        <v>0</v>
      </c>
      <c r="F89" s="439">
        <f>'Freeway Calcs'!K89</f>
        <v>0</v>
      </c>
      <c r="G89" s="318">
        <f>'Freeway Calcs'!L89</f>
        <v>0</v>
      </c>
      <c r="H89" s="458" t="str">
        <f>'Input - Freeways'!F87</f>
        <v/>
      </c>
      <c r="I89" s="773" t="str">
        <f>IF('Freeway Calcs'!$C$3="DCM",'Freeway Calcs'!N89,'Freeway Calcs'!P89)</f>
        <v>--</v>
      </c>
      <c r="J89" s="459" t="str">
        <f t="shared" si="11"/>
        <v>-</v>
      </c>
      <c r="K89" s="460" t="str">
        <f t="shared" si="12"/>
        <v>--</v>
      </c>
      <c r="L89" s="440" t="str">
        <f t="shared" si="13"/>
        <v>--</v>
      </c>
      <c r="M89" s="315" t="str">
        <f>IF(I89&lt;&gt;0,IF('Freeway Calcs'!$C$3="DCM",'Freeway Calcs'!O89,'Freeway Calcs'!Q89),"-")</f>
        <v>--</v>
      </c>
      <c r="N89" s="315" t="str">
        <f>IF(I89&lt;&gt;0,IF('Freeway Calcs'!$C$3="DCM","",'Freeway Calcs'!R89),"-")</f>
        <v>--</v>
      </c>
      <c r="O89" s="772" t="str">
        <f t="shared" si="10"/>
        <v>NA</v>
      </c>
    </row>
  </sheetData>
  <mergeCells count="1">
    <mergeCell ref="E7:E23"/>
  </mergeCells>
  <conditionalFormatting sqref="L7:L89">
    <cfRule type="expression" dxfId="18" priority="15">
      <formula>L7="-"</formula>
    </cfRule>
    <cfRule type="expression" dxfId="17" priority="16">
      <formula>AND(L7&lt;0.9,L7&lt;&gt;"-")</formula>
    </cfRule>
    <cfRule type="expression" dxfId="16" priority="17">
      <formula>AND(L7&gt;1.1,L7&lt;&gt;"-")</formula>
    </cfRule>
  </conditionalFormatting>
  <conditionalFormatting sqref="M7:M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L89">
    <cfRule type="expression" dxfId="15" priority="1477">
      <formula>IF(#REF!=0,TRUE,FALSE)</formula>
    </cfRule>
    <cfRule type="expression" dxfId="14" priority="1478">
      <formula>IF(#REF!=1,TRUE,FALSE)</formula>
    </cfRule>
  </conditionalFormatting>
  <pageMargins left="0.7" right="0.7" top="0.75" bottom="0.75" header="0.3" footer="0.3"/>
  <pageSetup scale="79" orientation="landscape" r:id="rId1"/>
  <rowBreaks count="1" manualBreakCount="1">
    <brk id="33" min="4" max="14" man="1"/>
  </rowBreaks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AF712-185E-47EF-AE20-C694A8F3480B}">
  <sheetPr codeName="Sheet51">
    <tabColor theme="3" tint="0.59999389629810485"/>
  </sheetPr>
  <dimension ref="A1:W28"/>
  <sheetViews>
    <sheetView workbookViewId="0">
      <selection activeCell="E28" sqref="E28"/>
    </sheetView>
  </sheetViews>
  <sheetFormatPr defaultRowHeight="15" x14ac:dyDescent="0.25"/>
  <cols>
    <col min="1" max="1" width="8" customWidth="1"/>
    <col min="3" max="3" width="37.5703125" bestFit="1" customWidth="1"/>
    <col min="4" max="4" width="14" customWidth="1"/>
    <col min="5" max="6" width="16.42578125" customWidth="1"/>
    <col min="18" max="24" width="9.140625" customWidth="1"/>
  </cols>
  <sheetData>
    <row r="1" spans="1:23" ht="15.75" thickBot="1" x14ac:dyDescent="0.3">
      <c r="A1" s="302" t="s">
        <v>250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</row>
    <row r="2" spans="1:23" ht="24.75" customHeight="1" x14ac:dyDescent="0.25">
      <c r="A2" s="302"/>
      <c r="B2" s="151" t="s">
        <v>38</v>
      </c>
      <c r="C2" s="152"/>
      <c r="D2" s="291"/>
    </row>
    <row r="3" spans="1:23" ht="37.5" customHeight="1" thickBot="1" x14ac:dyDescent="0.3">
      <c r="A3" s="302"/>
      <c r="B3" s="413" t="str">
        <f>HOME!D11</f>
        <v>3600-7200</v>
      </c>
      <c r="C3" s="414"/>
      <c r="D3" s="415"/>
    </row>
    <row r="4" spans="1:23" x14ac:dyDescent="0.25">
      <c r="A4" s="302"/>
    </row>
    <row r="5" spans="1:23" x14ac:dyDescent="0.25">
      <c r="A5" s="302"/>
    </row>
    <row r="6" spans="1:23" x14ac:dyDescent="0.25">
      <c r="A6" s="302"/>
    </row>
    <row r="7" spans="1:23" x14ac:dyDescent="0.25">
      <c r="A7" s="302"/>
    </row>
    <row r="8" spans="1:23" ht="18.75" x14ac:dyDescent="0.25">
      <c r="A8" s="302"/>
      <c r="B8" s="175"/>
      <c r="C8" s="478"/>
      <c r="D8" s="850" t="s">
        <v>193</v>
      </c>
      <c r="E8" s="851"/>
    </row>
    <row r="9" spans="1:23" ht="30" x14ac:dyDescent="0.25">
      <c r="A9" s="302"/>
      <c r="B9" s="187" t="s">
        <v>291</v>
      </c>
      <c r="C9" s="480" t="s">
        <v>351</v>
      </c>
      <c r="D9" s="477" t="s">
        <v>349</v>
      </c>
      <c r="E9" s="477" t="s">
        <v>350</v>
      </c>
    </row>
    <row r="10" spans="1:23" x14ac:dyDescent="0.25">
      <c r="A10" s="302" t="str">
        <f>IF(B10=0, "H","")</f>
        <v/>
      </c>
      <c r="B10" s="506">
        <f>'Input - Queue Counters'!C5</f>
        <v>1</v>
      </c>
      <c r="C10" s="726" t="str">
        <f>'Input - Queue Counters'!D5</f>
        <v>From Rt 50 EB to Rt 28 NB</v>
      </c>
      <c r="D10" s="194" t="str">
        <f>IFERROR(AVERAGEIFS('VISSIM Queue Counter Outputs'!$D$19:$D$6000, 'VISSIM Queue Counter Outputs'!$A$19:$A$6000, "AVG", 'VISSIM Queue Counter Outputs'!$B$19:$B$6000, $B$3, 'VISSIM Queue Counter Outputs'!$C$19:$C$6000, $B10),"")</f>
        <v/>
      </c>
      <c r="E10" s="194" t="str">
        <f>IFERROR(AVERAGEIFS('VISSIM Queue Counter Outputs'!$E$19:$E$6000, 'VISSIM Queue Counter Outputs'!$A$19:$A$6000, "AVG", 'VISSIM Queue Counter Outputs'!$B$19:$B$6000, $B$3, 'VISSIM Queue Counter Outputs'!$C$19:$C$6000, $B10),"")</f>
        <v/>
      </c>
    </row>
    <row r="11" spans="1:23" x14ac:dyDescent="0.25">
      <c r="A11" s="615" t="str">
        <f t="shared" ref="A11:A28" si="0">IF(B11=0, "H","")</f>
        <v/>
      </c>
      <c r="B11" s="720">
        <f>'Input - Queue Counters'!C6</f>
        <v>2</v>
      </c>
      <c r="C11" s="726" t="str">
        <f>'Input - Queue Counters'!D6</f>
        <v>Tall CedarsPkwy NB - 001C</v>
      </c>
      <c r="D11" s="194" t="str">
        <f>IFERROR(AVERAGEIFS('VISSIM Queue Counter Outputs'!$D$19:$D$6000, 'VISSIM Queue Counter Outputs'!$A$19:$A$6000, "AVG", 'VISSIM Queue Counter Outputs'!$B$19:$B$6000, $B$3, 'VISSIM Queue Counter Outputs'!$C$19:$C$6000, $B11),"")</f>
        <v/>
      </c>
      <c r="E11" s="194" t="str">
        <f>IFERROR(AVERAGEIFS('VISSIM Queue Counter Outputs'!$E$19:$E$6000, 'VISSIM Queue Counter Outputs'!$A$19:$A$6000, "AVG", 'VISSIM Queue Counter Outputs'!$B$19:$B$6000, $B$3, 'VISSIM Queue Counter Outputs'!$C$19:$C$6000, $B11),"")</f>
        <v/>
      </c>
    </row>
    <row r="12" spans="1:23" x14ac:dyDescent="0.25">
      <c r="A12" s="615" t="str">
        <f t="shared" si="0"/>
        <v/>
      </c>
      <c r="B12" s="720">
        <f>'Input - Queue Counters'!C7</f>
        <v>3</v>
      </c>
      <c r="C12" s="726" t="str">
        <f>'Input - Queue Counters'!D7</f>
        <v>Route 50 EB - 001A</v>
      </c>
      <c r="D12" s="194" t="str">
        <f>IFERROR(AVERAGEIFS('VISSIM Queue Counter Outputs'!$D$19:$D$6000, 'VISSIM Queue Counter Outputs'!$A$19:$A$6000, "AVG", 'VISSIM Queue Counter Outputs'!$B$19:$B$6000, $B$3, 'VISSIM Queue Counter Outputs'!$C$19:$C$6000, $B12),"")</f>
        <v/>
      </c>
      <c r="E12" s="194" t="str">
        <f>IFERROR(AVERAGEIFS('VISSIM Queue Counter Outputs'!$E$19:$E$6000, 'VISSIM Queue Counter Outputs'!$A$19:$A$6000, "AVG", 'VISSIM Queue Counter Outputs'!$B$19:$B$6000, $B$3, 'VISSIM Queue Counter Outputs'!$C$19:$C$6000, $B12),"")</f>
        <v/>
      </c>
    </row>
    <row r="13" spans="1:23" x14ac:dyDescent="0.25">
      <c r="A13" s="615" t="str">
        <f t="shared" si="0"/>
        <v/>
      </c>
      <c r="B13" s="720">
        <f>'Input - Queue Counters'!C8</f>
        <v>4</v>
      </c>
      <c r="C13" s="726" t="str">
        <f>'Input - Queue Counters'!D8</f>
        <v>Route 50 WB -001B</v>
      </c>
      <c r="D13" s="194" t="str">
        <f>IFERROR(AVERAGEIFS('VISSIM Queue Counter Outputs'!$D$19:$D$6000, 'VISSIM Queue Counter Outputs'!$A$19:$A$6000, "AVG", 'VISSIM Queue Counter Outputs'!$B$19:$B$6000, $B$3, 'VISSIM Queue Counter Outputs'!$C$19:$C$6000, $B13),"")</f>
        <v/>
      </c>
      <c r="E13" s="194" t="str">
        <f>IFERROR(AVERAGEIFS('VISSIM Queue Counter Outputs'!$E$19:$E$6000, 'VISSIM Queue Counter Outputs'!$A$19:$A$6000, "AVG", 'VISSIM Queue Counter Outputs'!$B$19:$B$6000, $B$3, 'VISSIM Queue Counter Outputs'!$C$19:$C$6000, $B13),"")</f>
        <v/>
      </c>
    </row>
    <row r="14" spans="1:23" x14ac:dyDescent="0.25">
      <c r="A14" s="615" t="str">
        <f t="shared" si="0"/>
        <v/>
      </c>
      <c r="B14" s="720">
        <f>'Input - Queue Counters'!C9</f>
        <v>5</v>
      </c>
      <c r="C14" s="726" t="str">
        <f>'Input - Queue Counters'!D9</f>
        <v>Tall Cedars Pkwy NB - 002A</v>
      </c>
      <c r="D14" s="194" t="str">
        <f>IFERROR(AVERAGEIFS('VISSIM Queue Counter Outputs'!$D$19:$D$6000, 'VISSIM Queue Counter Outputs'!$A$19:$A$6000, "AVG", 'VISSIM Queue Counter Outputs'!$B$19:$B$6000, $B$3, 'VISSIM Queue Counter Outputs'!$C$19:$C$6000, $B14),"")</f>
        <v/>
      </c>
      <c r="E14" s="194" t="str">
        <f>IFERROR(AVERAGEIFS('VISSIM Queue Counter Outputs'!$E$19:$E$6000, 'VISSIM Queue Counter Outputs'!$A$19:$A$6000, "AVG", 'VISSIM Queue Counter Outputs'!$B$19:$B$6000, $B$3, 'VISSIM Queue Counter Outputs'!$C$19:$C$6000, $B14),"")</f>
        <v/>
      </c>
    </row>
    <row r="15" spans="1:23" x14ac:dyDescent="0.25">
      <c r="A15" s="615" t="str">
        <f t="shared" si="0"/>
        <v/>
      </c>
      <c r="B15" s="720">
        <f>'Input - Queue Counters'!C10</f>
        <v>6</v>
      </c>
      <c r="C15" s="726" t="str">
        <f>'Input - Queue Counters'!D10</f>
        <v>Rte 28 SB Off Ramp - 003B</v>
      </c>
      <c r="D15" s="194" t="str">
        <f>IFERROR(AVERAGEIFS('VISSIM Queue Counter Outputs'!$D$19:$D$6000, 'VISSIM Queue Counter Outputs'!$A$19:$A$6000, "AVG", 'VISSIM Queue Counter Outputs'!$B$19:$B$6000, $B$3, 'VISSIM Queue Counter Outputs'!$C$19:$C$6000, $B15),"")</f>
        <v/>
      </c>
      <c r="E15" s="194" t="str">
        <f>IFERROR(AVERAGEIFS('VISSIM Queue Counter Outputs'!$E$19:$E$6000, 'VISSIM Queue Counter Outputs'!$A$19:$A$6000, "AVG", 'VISSIM Queue Counter Outputs'!$B$19:$B$6000, $B$3, 'VISSIM Queue Counter Outputs'!$C$19:$C$6000, $B15),"")</f>
        <v/>
      </c>
    </row>
    <row r="16" spans="1:23" x14ac:dyDescent="0.25">
      <c r="A16" s="615" t="str">
        <f t="shared" si="0"/>
        <v/>
      </c>
      <c r="B16" s="720">
        <f>'Input - Queue Counters'!C11</f>
        <v>7</v>
      </c>
      <c r="C16" s="726" t="str">
        <f>'Input - Queue Counters'!D11</f>
        <v>Route 50 WB - 003A</v>
      </c>
      <c r="D16" s="194" t="str">
        <f>IFERROR(AVERAGEIFS('VISSIM Queue Counter Outputs'!$D$19:$D$6000, 'VISSIM Queue Counter Outputs'!$A$19:$A$6000, "AVG", 'VISSIM Queue Counter Outputs'!$B$19:$B$6000, $B$3, 'VISSIM Queue Counter Outputs'!$C$19:$C$6000, $B16),"")</f>
        <v/>
      </c>
      <c r="E16" s="194" t="str">
        <f>IFERROR(AVERAGEIFS('VISSIM Queue Counter Outputs'!$E$19:$E$6000, 'VISSIM Queue Counter Outputs'!$A$19:$A$6000, "AVG", 'VISSIM Queue Counter Outputs'!$B$19:$B$6000, $B$3, 'VISSIM Queue Counter Outputs'!$C$19:$C$6000, $B16),"")</f>
        <v/>
      </c>
    </row>
    <row r="17" spans="1:5" x14ac:dyDescent="0.25">
      <c r="A17" s="615" t="str">
        <f t="shared" si="0"/>
        <v/>
      </c>
      <c r="B17" s="720">
        <f>'Input - Queue Counters'!C12</f>
        <v>8</v>
      </c>
      <c r="C17" s="726" t="str">
        <f>'Input - Queue Counters'!D12</f>
        <v>From Rt 28 NB to Rt 50 WB</v>
      </c>
      <c r="D17" s="194" t="str">
        <f>IFERROR(AVERAGEIFS('VISSIM Queue Counter Outputs'!$D$19:$D$6000, 'VISSIM Queue Counter Outputs'!$A$19:$A$6000, "AVG", 'VISSIM Queue Counter Outputs'!$B$19:$B$6000, $B$3, 'VISSIM Queue Counter Outputs'!$C$19:$C$6000, $B17),"")</f>
        <v/>
      </c>
      <c r="E17" s="194" t="str">
        <f>IFERROR(AVERAGEIFS('VISSIM Queue Counter Outputs'!$E$19:$E$6000, 'VISSIM Queue Counter Outputs'!$A$19:$A$6000, "AVG", 'VISSIM Queue Counter Outputs'!$B$19:$B$6000, $B$3, 'VISSIM Queue Counter Outputs'!$C$19:$C$6000, $B17),"")</f>
        <v/>
      </c>
    </row>
    <row r="18" spans="1:5" x14ac:dyDescent="0.25">
      <c r="A18" s="615" t="str">
        <f t="shared" si="0"/>
        <v/>
      </c>
      <c r="B18" s="720">
        <f>'Input - Queue Counters'!C13</f>
        <v>9</v>
      </c>
      <c r="C18" s="726" t="str">
        <f>'Input - Queue Counters'!D13</f>
        <v>From Rt 28 SB to Rt 50 EB</v>
      </c>
      <c r="D18" s="194" t="str">
        <f>IFERROR(AVERAGEIFS('VISSIM Queue Counter Outputs'!$D$19:$D$6000, 'VISSIM Queue Counter Outputs'!$A$19:$A$6000, "AVG", 'VISSIM Queue Counter Outputs'!$B$19:$B$6000, $B$3, 'VISSIM Queue Counter Outputs'!$C$19:$C$6000, $B18),"")</f>
        <v/>
      </c>
      <c r="E18" s="194" t="str">
        <f>IFERROR(AVERAGEIFS('VISSIM Queue Counter Outputs'!$E$19:$E$6000, 'VISSIM Queue Counter Outputs'!$A$19:$A$6000, "AVG", 'VISSIM Queue Counter Outputs'!$B$19:$B$6000, $B$3, 'VISSIM Queue Counter Outputs'!$C$19:$C$6000, $B18),"")</f>
        <v/>
      </c>
    </row>
    <row r="19" spans="1:5" x14ac:dyDescent="0.25">
      <c r="A19" s="615" t="str">
        <f t="shared" si="0"/>
        <v/>
      </c>
      <c r="B19" s="720">
        <f>'Input - Queue Counters'!C14</f>
        <v>10</v>
      </c>
      <c r="C19" s="726" t="str">
        <f>'Input - Queue Counters'!D14</f>
        <v>From Rt 50 WB to Rt 28 SB</v>
      </c>
      <c r="D19" s="194" t="str">
        <f>IFERROR(AVERAGEIFS('VISSIM Queue Counter Outputs'!$D$19:$D$6000, 'VISSIM Queue Counter Outputs'!$A$19:$A$6000, "AVG", 'VISSIM Queue Counter Outputs'!$B$19:$B$6000, $B$3, 'VISSIM Queue Counter Outputs'!$C$19:$C$6000, $B19),"")</f>
        <v/>
      </c>
      <c r="E19" s="194" t="str">
        <f>IFERROR(AVERAGEIFS('VISSIM Queue Counter Outputs'!$E$19:$E$6000, 'VISSIM Queue Counter Outputs'!$A$19:$A$6000, "AVG", 'VISSIM Queue Counter Outputs'!$B$19:$B$6000, $B$3, 'VISSIM Queue Counter Outputs'!$C$19:$C$6000, $B19),"")</f>
        <v/>
      </c>
    </row>
    <row r="20" spans="1:5" x14ac:dyDescent="0.25">
      <c r="A20" s="615" t="str">
        <f t="shared" si="0"/>
        <v/>
      </c>
      <c r="B20" s="720">
        <f>'Input - Queue Counters'!C15</f>
        <v>11</v>
      </c>
      <c r="C20" s="726" t="str">
        <f>'Input - Queue Counters'!D15</f>
        <v>From Rt 50 EB to Rt 28 SB</v>
      </c>
      <c r="D20" s="194" t="str">
        <f>IFERROR(AVERAGEIFS('VISSIM Queue Counter Outputs'!$D$19:$D$6000, 'VISSIM Queue Counter Outputs'!$A$19:$A$6000, "AVG", 'VISSIM Queue Counter Outputs'!$B$19:$B$6000, $B$3, 'VISSIM Queue Counter Outputs'!$C$19:$C$6000, $B20),"")</f>
        <v/>
      </c>
      <c r="E20" s="194" t="str">
        <f>IFERROR(AVERAGEIFS('VISSIM Queue Counter Outputs'!$E$19:$E$6000, 'VISSIM Queue Counter Outputs'!$A$19:$A$6000, "AVG", 'VISSIM Queue Counter Outputs'!$B$19:$B$6000, $B$3, 'VISSIM Queue Counter Outputs'!$C$19:$C$6000, $B20),"")</f>
        <v/>
      </c>
    </row>
    <row r="21" spans="1:5" x14ac:dyDescent="0.25">
      <c r="A21" s="615" t="str">
        <f t="shared" si="0"/>
        <v/>
      </c>
      <c r="B21" s="720">
        <f>'Input - Queue Counters'!C16</f>
        <v>12</v>
      </c>
      <c r="C21" s="726" t="str">
        <f>'Input - Queue Counters'!D16</f>
        <v>From Rt 28 SB to Rt 50 WB</v>
      </c>
      <c r="D21" s="194" t="str">
        <f>IFERROR(AVERAGEIFS('VISSIM Queue Counter Outputs'!$D$19:$D$6000, 'VISSIM Queue Counter Outputs'!$A$19:$A$6000, "AVG", 'VISSIM Queue Counter Outputs'!$B$19:$B$6000, $B$3, 'VISSIM Queue Counter Outputs'!$C$19:$C$6000, $B21),"")</f>
        <v/>
      </c>
      <c r="E21" s="194" t="str">
        <f>IFERROR(AVERAGEIFS('VISSIM Queue Counter Outputs'!$E$19:$E$6000, 'VISSIM Queue Counter Outputs'!$A$19:$A$6000, "AVG", 'VISSIM Queue Counter Outputs'!$B$19:$B$6000, $B$3, 'VISSIM Queue Counter Outputs'!$C$19:$C$6000, $B21),"")</f>
        <v/>
      </c>
    </row>
    <row r="22" spans="1:5" x14ac:dyDescent="0.25">
      <c r="A22" s="615" t="str">
        <f t="shared" si="0"/>
        <v/>
      </c>
      <c r="B22" s="720">
        <f>'Input - Queue Counters'!C17</f>
        <v>13</v>
      </c>
      <c r="C22" s="726" t="str">
        <f>'Input - Queue Counters'!D17</f>
        <v>From Rt 50 WB to Rt 28 NB</v>
      </c>
      <c r="D22" s="194" t="str">
        <f>IFERROR(AVERAGEIFS('VISSIM Queue Counter Outputs'!$D$19:$D$6000, 'VISSIM Queue Counter Outputs'!$A$19:$A$6000, "AVG", 'VISSIM Queue Counter Outputs'!$B$19:$B$6000, $B$3, 'VISSIM Queue Counter Outputs'!$C$19:$C$6000, $B22),"")</f>
        <v/>
      </c>
      <c r="E22" s="194" t="str">
        <f>IFERROR(AVERAGEIFS('VISSIM Queue Counter Outputs'!$E$19:$E$6000, 'VISSIM Queue Counter Outputs'!$A$19:$A$6000, "AVG", 'VISSIM Queue Counter Outputs'!$B$19:$B$6000, $B$3, 'VISSIM Queue Counter Outputs'!$C$19:$C$6000, $B22),"")</f>
        <v/>
      </c>
    </row>
    <row r="23" spans="1:5" x14ac:dyDescent="0.25">
      <c r="A23" s="615" t="str">
        <f t="shared" si="0"/>
        <v/>
      </c>
      <c r="B23" s="720">
        <f>'Input - Queue Counters'!C18</f>
        <v>14</v>
      </c>
      <c r="C23" s="726" t="str">
        <f>'Input - Queue Counters'!D18</f>
        <v>From Rt 28 NB to Rt 50 EB</v>
      </c>
      <c r="D23" s="194" t="str">
        <f>IFERROR(AVERAGEIFS('VISSIM Queue Counter Outputs'!$D$19:$D$6000, 'VISSIM Queue Counter Outputs'!$A$19:$A$6000, "AVG", 'VISSIM Queue Counter Outputs'!$B$19:$B$6000, $B$3, 'VISSIM Queue Counter Outputs'!$C$19:$C$6000, $B23),"")</f>
        <v/>
      </c>
      <c r="E23" s="194" t="str">
        <f>IFERROR(AVERAGEIFS('VISSIM Queue Counter Outputs'!$E$19:$E$6000, 'VISSIM Queue Counter Outputs'!$A$19:$A$6000, "AVG", 'VISSIM Queue Counter Outputs'!$B$19:$B$6000, $B$3, 'VISSIM Queue Counter Outputs'!$C$19:$C$6000, $B23),"")</f>
        <v/>
      </c>
    </row>
    <row r="24" spans="1:5" x14ac:dyDescent="0.25">
      <c r="A24" s="615" t="str">
        <f t="shared" si="0"/>
        <v>H</v>
      </c>
      <c r="B24" s="720">
        <f>'Input - Queue Counters'!C19</f>
        <v>0</v>
      </c>
      <c r="C24" s="726" t="str">
        <f>'Input - Queue Counters'!D19</f>
        <v>From EB Rt 50 to NB Rt 606</v>
      </c>
      <c r="D24" s="194" t="str">
        <f>IFERROR(AVERAGEIFS('VISSIM Queue Counter Outputs'!$D$19:$D$6000, 'VISSIM Queue Counter Outputs'!$A$19:$A$6000, "AVG", 'VISSIM Queue Counter Outputs'!$B$19:$B$6000, $B$3, 'VISSIM Queue Counter Outputs'!$C$19:$C$6000, $B24),"")</f>
        <v/>
      </c>
      <c r="E24" s="194" t="str">
        <f>IFERROR(AVERAGEIFS('VISSIM Queue Counter Outputs'!$E$19:$E$6000, 'VISSIM Queue Counter Outputs'!$A$19:$A$6000, "AVG", 'VISSIM Queue Counter Outputs'!$B$19:$B$6000, $B$3, 'VISSIM Queue Counter Outputs'!$C$19:$C$6000, $B24),"")</f>
        <v/>
      </c>
    </row>
    <row r="25" spans="1:5" x14ac:dyDescent="0.25">
      <c r="A25" s="615" t="str">
        <f t="shared" si="0"/>
        <v>H</v>
      </c>
      <c r="B25" s="720">
        <f>'Input - Queue Counters'!C20</f>
        <v>0</v>
      </c>
      <c r="C25" s="726" t="str">
        <f>'Input - Queue Counters'!D20</f>
        <v>From WB Rt 50 to SB Rt 606</v>
      </c>
      <c r="D25" s="194" t="str">
        <f>IFERROR(AVERAGEIFS('VISSIM Queue Counter Outputs'!$D$19:$D$6000, 'VISSIM Queue Counter Outputs'!$A$19:$A$6000, "AVG", 'VISSIM Queue Counter Outputs'!$B$19:$B$6000, $B$3, 'VISSIM Queue Counter Outputs'!$C$19:$C$6000, $B25),"")</f>
        <v/>
      </c>
      <c r="E25" s="194" t="str">
        <f>IFERROR(AVERAGEIFS('VISSIM Queue Counter Outputs'!$E$19:$E$6000, 'VISSIM Queue Counter Outputs'!$A$19:$A$6000, "AVG", 'VISSIM Queue Counter Outputs'!$B$19:$B$6000, $B$3, 'VISSIM Queue Counter Outputs'!$C$19:$C$6000, $B25),"")</f>
        <v/>
      </c>
    </row>
    <row r="26" spans="1:5" x14ac:dyDescent="0.25">
      <c r="A26" s="615" t="str">
        <f t="shared" si="0"/>
        <v>H</v>
      </c>
      <c r="B26" s="720">
        <f>'Input - Queue Counters'!C21</f>
        <v>0</v>
      </c>
      <c r="C26" s="726">
        <f>'Input - Queue Counters'!D21</f>
        <v>0</v>
      </c>
      <c r="D26" s="194" t="str">
        <f>IFERROR(AVERAGEIFS('VISSIM Queue Counter Outputs'!$D$19:$D$6000, 'VISSIM Queue Counter Outputs'!$A$19:$A$6000, "AVG", 'VISSIM Queue Counter Outputs'!$B$19:$B$6000, $B$3, 'VISSIM Queue Counter Outputs'!$C$19:$C$6000, $B26),"")</f>
        <v/>
      </c>
      <c r="E26" s="194" t="str">
        <f>IFERROR(AVERAGEIFS('VISSIM Queue Counter Outputs'!$E$19:$E$6000, 'VISSIM Queue Counter Outputs'!$A$19:$A$6000, "AVG", 'VISSIM Queue Counter Outputs'!$B$19:$B$6000, $B$3, 'VISSIM Queue Counter Outputs'!$C$19:$C$6000, $B26),"")</f>
        <v/>
      </c>
    </row>
    <row r="27" spans="1:5" x14ac:dyDescent="0.25">
      <c r="A27" s="615" t="str">
        <f t="shared" si="0"/>
        <v>H</v>
      </c>
      <c r="B27" s="720">
        <f>'Input - Queue Counters'!C22</f>
        <v>0</v>
      </c>
      <c r="C27" s="726">
        <f>'Input - Queue Counters'!D22</f>
        <v>0</v>
      </c>
      <c r="D27" s="194" t="str">
        <f>IFERROR(AVERAGEIFS('VISSIM Queue Counter Outputs'!$D$19:$D$6000, 'VISSIM Queue Counter Outputs'!$A$19:$A$6000, "AVG", 'VISSIM Queue Counter Outputs'!$B$19:$B$6000, $B$3, 'VISSIM Queue Counter Outputs'!$C$19:$C$6000, $B27),"")</f>
        <v/>
      </c>
      <c r="E27" s="194" t="str">
        <f>IFERROR(AVERAGEIFS('VISSIM Queue Counter Outputs'!$E$19:$E$6000, 'VISSIM Queue Counter Outputs'!$A$19:$A$6000, "AVG", 'VISSIM Queue Counter Outputs'!$B$19:$B$6000, $B$3, 'VISSIM Queue Counter Outputs'!$C$19:$C$6000, $B27),"")</f>
        <v/>
      </c>
    </row>
    <row r="28" spans="1:5" x14ac:dyDescent="0.25">
      <c r="A28" s="615" t="str">
        <f t="shared" si="0"/>
        <v>H</v>
      </c>
      <c r="B28" s="720">
        <f>'Input - Queue Counters'!C23</f>
        <v>0</v>
      </c>
      <c r="C28" s="726">
        <f>'Input - Queue Counters'!D23</f>
        <v>0</v>
      </c>
      <c r="D28" s="194" t="str">
        <f>IFERROR(AVERAGEIFS('VISSIM Queue Counter Outputs'!$D$19:$D$6000, 'VISSIM Queue Counter Outputs'!$A$19:$A$6000, "AVG", 'VISSIM Queue Counter Outputs'!$B$19:$B$6000, $B$3, 'VISSIM Queue Counter Outputs'!$C$19:$C$6000, $B28),"")</f>
        <v/>
      </c>
      <c r="E28" s="194" t="str">
        <f>IFERROR(AVERAGEIFS('VISSIM Queue Counter Outputs'!$E$19:$E$6000, 'VISSIM Queue Counter Outputs'!$A$19:$A$6000, "AVG", 'VISSIM Queue Counter Outputs'!$B$19:$B$6000, $B$3, 'VISSIM Queue Counter Outputs'!$C$19:$C$6000, $B28),"")</f>
        <v/>
      </c>
    </row>
  </sheetData>
  <mergeCells count="1">
    <mergeCell ref="D8:E8"/>
  </mergeCell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7FA2-4A6F-418B-A6E0-DE27C994AA03}">
  <sheetPr codeName="Sheet27">
    <tabColor theme="3" tint="0.59999389629810485"/>
  </sheetPr>
  <dimension ref="A1:Q56"/>
  <sheetViews>
    <sheetView workbookViewId="0">
      <selection activeCell="E28" sqref="E28"/>
    </sheetView>
  </sheetViews>
  <sheetFormatPr defaultColWidth="8.85546875" defaultRowHeight="15" x14ac:dyDescent="0.25"/>
  <cols>
    <col min="1" max="1" width="9.7109375" style="611" customWidth="1"/>
    <col min="2" max="2" width="7.42578125" style="611" customWidth="1"/>
    <col min="3" max="3" width="5.7109375" style="611" customWidth="1"/>
    <col min="4" max="4" width="4.140625" style="611" customWidth="1"/>
    <col min="5" max="5" width="14.28515625" style="611" customWidth="1"/>
    <col min="6" max="6" width="37.85546875" style="611" customWidth="1"/>
    <col min="7" max="7" width="15.5703125" style="611" customWidth="1"/>
    <col min="8" max="8" width="15" style="326" customWidth="1"/>
    <col min="9" max="10" width="16" style="326" customWidth="1"/>
    <col min="11" max="12" width="15" style="326" customWidth="1"/>
    <col min="13" max="14" width="15" style="326" hidden="1" customWidth="1"/>
    <col min="15" max="16" width="16" style="326" hidden="1" customWidth="1"/>
    <col min="17" max="17" width="15" style="326" customWidth="1"/>
    <col min="18" max="16384" width="8.85546875" style="611"/>
  </cols>
  <sheetData>
    <row r="1" spans="1:17" s="16" customFormat="1" ht="15.75" customHeight="1" x14ac:dyDescent="0.25">
      <c r="A1" s="615" t="s">
        <v>235</v>
      </c>
      <c r="B1" s="615"/>
      <c r="C1" s="615"/>
      <c r="D1" s="615"/>
      <c r="E1" s="615"/>
      <c r="F1" s="615"/>
      <c r="G1" s="615"/>
      <c r="H1" s="615" t="s">
        <v>176</v>
      </c>
      <c r="I1" s="615" t="s">
        <v>176</v>
      </c>
      <c r="J1" s="615"/>
      <c r="K1" s="615"/>
      <c r="L1" s="615"/>
      <c r="M1" s="615" t="s">
        <v>176</v>
      </c>
      <c r="N1" s="615" t="s">
        <v>176</v>
      </c>
      <c r="O1" s="615" t="s">
        <v>176</v>
      </c>
      <c r="P1" s="615" t="s">
        <v>176</v>
      </c>
      <c r="Q1" s="611"/>
    </row>
    <row r="2" spans="1:17" s="16" customFormat="1" ht="27.75" customHeight="1" x14ac:dyDescent="0.25">
      <c r="A2" s="615"/>
      <c r="B2" s="611"/>
      <c r="C2" s="611"/>
      <c r="D2" s="611"/>
      <c r="E2" s="11" t="s">
        <v>468</v>
      </c>
      <c r="F2" s="11"/>
      <c r="G2" s="7"/>
      <c r="H2" s="27"/>
      <c r="I2" s="7"/>
      <c r="J2" s="7"/>
      <c r="K2" s="492"/>
      <c r="L2" s="326"/>
      <c r="M2" s="27"/>
      <c r="N2" s="7"/>
      <c r="O2" s="326"/>
      <c r="P2" s="326"/>
      <c r="Q2" s="494"/>
    </row>
    <row r="3" spans="1:17" s="16" customFormat="1" ht="27.75" customHeight="1" x14ac:dyDescent="0.25">
      <c r="A3" s="615"/>
      <c r="B3" s="611" t="str">
        <f>HOME!D11</f>
        <v>3600-7200</v>
      </c>
      <c r="C3" s="611"/>
      <c r="D3" s="611"/>
      <c r="E3" s="325" t="str">
        <f>tod&amp;" Peak Hour "&amp;pkhr</f>
        <v>PM Peak Hour 4:30PM - 5:30PM</v>
      </c>
      <c r="F3" s="325"/>
      <c r="G3" s="7"/>
      <c r="H3" s="7"/>
      <c r="I3" s="492"/>
      <c r="J3" s="492"/>
      <c r="K3" s="7"/>
      <c r="L3" s="326"/>
      <c r="M3" s="7"/>
      <c r="N3" s="27"/>
      <c r="O3" s="326"/>
      <c r="P3" s="326"/>
      <c r="Q3" s="494"/>
    </row>
    <row r="4" spans="1:17" s="16" customFormat="1" ht="15" customHeight="1" x14ac:dyDescent="0.25">
      <c r="A4" s="615"/>
      <c r="B4" s="611"/>
      <c r="C4" s="611"/>
      <c r="D4" s="611"/>
      <c r="E4" s="100" t="str">
        <f>"*Results show the average from "&amp;no_seeds&amp;" simulation runs."</f>
        <v>*Results show the average from 0 simulation runs.</v>
      </c>
      <c r="F4" s="416"/>
      <c r="G4" s="417"/>
      <c r="H4" s="418"/>
      <c r="I4" s="7"/>
      <c r="J4" s="7"/>
      <c r="K4" s="492"/>
      <c r="L4" s="735"/>
      <c r="M4" s="418"/>
      <c r="N4" s="7"/>
      <c r="O4" s="736"/>
      <c r="P4" s="736"/>
      <c r="Q4" s="735"/>
    </row>
    <row r="5" spans="1:17" s="16" customFormat="1" ht="15" customHeight="1" thickBot="1" x14ac:dyDescent="0.3">
      <c r="A5" s="615"/>
      <c r="B5" s="611"/>
      <c r="C5" s="611"/>
      <c r="D5" s="611"/>
      <c r="E5" s="100"/>
      <c r="F5" s="416"/>
      <c r="G5" s="417"/>
      <c r="H5" s="418"/>
      <c r="I5" s="7"/>
      <c r="J5" s="7"/>
      <c r="K5" s="492"/>
      <c r="L5" s="735"/>
      <c r="M5" s="418"/>
      <c r="N5" s="7"/>
      <c r="O5" s="736"/>
      <c r="P5" s="736"/>
      <c r="Q5" s="735"/>
    </row>
    <row r="6" spans="1:17" s="16" customFormat="1" ht="44.25" customHeight="1" thickBot="1" x14ac:dyDescent="0.3">
      <c r="A6" s="615"/>
      <c r="B6" s="717" t="s">
        <v>149</v>
      </c>
      <c r="C6" s="611"/>
      <c r="D6" s="611"/>
      <c r="E6" s="317" t="s">
        <v>291</v>
      </c>
      <c r="F6" s="719" t="s">
        <v>351</v>
      </c>
      <c r="G6" s="761" t="s">
        <v>511</v>
      </c>
      <c r="H6" s="759" t="s">
        <v>507</v>
      </c>
      <c r="I6" s="759" t="s">
        <v>508</v>
      </c>
      <c r="J6" s="761" t="s">
        <v>513</v>
      </c>
      <c r="K6" s="761" t="s">
        <v>509</v>
      </c>
      <c r="L6" s="761" t="s">
        <v>510</v>
      </c>
      <c r="M6" s="719" t="s">
        <v>444</v>
      </c>
      <c r="N6" s="719" t="s">
        <v>469</v>
      </c>
      <c r="O6" s="719" t="s">
        <v>470</v>
      </c>
      <c r="P6" s="719" t="s">
        <v>471</v>
      </c>
      <c r="Q6" s="611"/>
    </row>
    <row r="7" spans="1:17" x14ac:dyDescent="0.25">
      <c r="A7" s="615" t="str">
        <f>IF(E7=0,"H","")</f>
        <v/>
      </c>
      <c r="B7" s="453">
        <f>'Input - Queue Counters'!B5</f>
        <v>1</v>
      </c>
      <c r="E7" s="720">
        <f>INDEX('Input - Queue Counters'!$B$4:$G$54, MATCH($B7, 'Input - Queue Counters'!$B$4:$B$54, 0), MATCH(E$6, 'Input - Queue Counters'!$B$4:$G$4, 0))</f>
        <v>1</v>
      </c>
      <c r="F7" s="284" t="str">
        <f>INDEX('Input - Queue Counters'!$B$4:$G$54, MATCH($B7, 'Input - Queue Counters'!$B$4:$B$54, 0), MATCH(F$6, 'Input - Queue Counters'!$B$4:$G$4, 0))</f>
        <v>From Rt 50 EB to Rt 28 NB</v>
      </c>
      <c r="G7" s="88" t="str">
        <f>INDEX('Input - Queue Counters'!$B$4:$G$54, MATCH($B7, 'Input - Queue Counters'!$B$4:$B$54, 0), MATCH(G$6, 'Input - Queue Counters'!$B$4:$G$4, 0))</f>
        <v/>
      </c>
      <c r="H7" s="757"/>
      <c r="I7" s="459" t="e">
        <f>AVERAGEIFS('VISSIM Queue Counter Outputs'!$E$19:$E$6000, 'VISSIM Queue Counter Outputs'!$C$19:$C$6000, $E7, 'VISSIM Queue Counter Outputs'!$A$19:$A$6000, "AVG")</f>
        <v>#DIV/0!</v>
      </c>
      <c r="J7" s="459" t="e">
        <f>I7</f>
        <v>#DIV/0!</v>
      </c>
      <c r="K7" s="737" t="str">
        <f>IFERROR(J7-G7,"--")</f>
        <v>--</v>
      </c>
      <c r="L7" s="440" t="str">
        <f>IFERROR(K7/G7, "--")</f>
        <v>--</v>
      </c>
      <c r="M7" s="88" t="e">
        <f>INDEX('Input - Queue Counters'!$B$4:$G$54, MATCH($B7, 'Input - Queue Counters'!$B$4:$B$54, 0), MATCH(M$6, 'Input - Queue Counters'!$B$4:$G$4, 0))</f>
        <v>#N/A</v>
      </c>
      <c r="N7" s="459" t="e">
        <f>AVERAGEIFS('VISSIM Queue Counter Outputs'!$D$19:$D$6000, 'VISSIM Queue Counter Outputs'!$C$19:$C$6000, $E7, 'VISSIM Queue Counter Outputs'!$A$19:$A$6000, "AVG")</f>
        <v>#DIV/0!</v>
      </c>
      <c r="O7" s="737" t="e">
        <f t="shared" ref="O7:O38" si="0">IF(M7="","--", N7-M7)</f>
        <v>#N/A</v>
      </c>
      <c r="P7" s="440" t="str">
        <f t="shared" ref="P7:P38" si="1">IFERROR(O7/M7, "--")</f>
        <v>--</v>
      </c>
      <c r="Q7" s="611"/>
    </row>
    <row r="8" spans="1:17" x14ac:dyDescent="0.25">
      <c r="A8" s="615" t="str">
        <f t="shared" ref="A8:A56" si="2">IF(E8=0,"H","")</f>
        <v/>
      </c>
      <c r="B8" s="453">
        <f>'Input - Queue Counters'!B6</f>
        <v>2</v>
      </c>
      <c r="E8" s="720">
        <f>INDEX('Input - Queue Counters'!$B$4:$G$54, MATCH($B8, 'Input - Queue Counters'!$B$4:$B$54, 0), MATCH(E$6, 'Input - Queue Counters'!$B$4:$G$4, 0))</f>
        <v>2</v>
      </c>
      <c r="F8" s="284" t="str">
        <f>INDEX('Input - Queue Counters'!$B$4:$G$54, MATCH($B8, 'Input - Queue Counters'!$B$4:$B$54, 0), MATCH(F$6, 'Input - Queue Counters'!$B$4:$G$4, 0))</f>
        <v>Tall CedarsPkwy NB - 001C</v>
      </c>
      <c r="G8" s="738">
        <f>INDEX('Input - Queue Counters'!$B$4:$G$54, MATCH($B8, 'Input - Queue Counters'!$B$4:$B$54, 0), MATCH(G$6, 'Input - Queue Counters'!$B$4:$G$4, 0))</f>
        <v>259.09199999999998</v>
      </c>
      <c r="H8" s="758" t="e">
        <f>'Intersection Performance'!#REF!</f>
        <v>#REF!</v>
      </c>
      <c r="I8" s="459" t="e">
        <f>AVERAGEIFS('VISSIM Queue Counter Outputs'!$E$19:$E$6000, 'VISSIM Queue Counter Outputs'!$C$19:$C$6000, $E8, 'VISSIM Queue Counter Outputs'!$A$19:$A$6000, "AVG")</f>
        <v>#DIV/0!</v>
      </c>
      <c r="J8" s="459" t="e">
        <f>H8</f>
        <v>#REF!</v>
      </c>
      <c r="K8" s="737" t="str">
        <f t="shared" ref="K8:K56" si="3">IFERROR(J8-G8,"--")</f>
        <v>--</v>
      </c>
      <c r="L8" s="440" t="str">
        <f t="shared" ref="L8:L56" si="4">IFERROR(K8/G8, "--")</f>
        <v>--</v>
      </c>
      <c r="M8" s="738" t="e">
        <f>INDEX('Input - Queue Counters'!$B$4:$G$54, MATCH($B8, 'Input - Queue Counters'!$B$4:$B$54, 0), MATCH(M$6, 'Input - Queue Counters'!$B$4:$G$4, 0))</f>
        <v>#N/A</v>
      </c>
      <c r="N8" s="459" t="e">
        <f>AVERAGEIFS('VISSIM Queue Counter Outputs'!$D$19:$D$6000, 'VISSIM Queue Counter Outputs'!$C$19:$C$6000, $E8, 'VISSIM Queue Counter Outputs'!$A$19:$A$6000, "AVG")</f>
        <v>#DIV/0!</v>
      </c>
      <c r="O8" s="737" t="e">
        <f t="shared" si="0"/>
        <v>#N/A</v>
      </c>
      <c r="P8" s="440" t="str">
        <f t="shared" si="1"/>
        <v>--</v>
      </c>
      <c r="Q8" s="611"/>
    </row>
    <row r="9" spans="1:17" x14ac:dyDescent="0.25">
      <c r="A9" s="615" t="str">
        <f t="shared" si="2"/>
        <v/>
      </c>
      <c r="B9" s="453">
        <f>'Input - Queue Counters'!B7</f>
        <v>3</v>
      </c>
      <c r="E9" s="720">
        <f>INDEX('Input - Queue Counters'!$B$4:$G$54, MATCH($B9, 'Input - Queue Counters'!$B$4:$B$54, 0), MATCH(E$6, 'Input - Queue Counters'!$B$4:$G$4, 0))</f>
        <v>3</v>
      </c>
      <c r="F9" s="284" t="str">
        <f>INDEX('Input - Queue Counters'!$B$4:$G$54, MATCH($B9, 'Input - Queue Counters'!$B$4:$B$54, 0), MATCH(F$6, 'Input - Queue Counters'!$B$4:$G$4, 0))</f>
        <v>Route 50 EB - 001A</v>
      </c>
      <c r="G9" s="738">
        <f>INDEX('Input - Queue Counters'!$B$4:$G$54, MATCH($B9, 'Input - Queue Counters'!$B$4:$B$54, 0), MATCH(G$6, 'Input - Queue Counters'!$B$4:$G$4, 0))</f>
        <v>591.95899999999995</v>
      </c>
      <c r="H9" s="758" t="e">
        <f>'Intersection Performance'!#REF!</f>
        <v>#REF!</v>
      </c>
      <c r="I9" s="459" t="e">
        <f>AVERAGEIFS('VISSIM Queue Counter Outputs'!$E$19:$E$6000, 'VISSIM Queue Counter Outputs'!$C$19:$C$6000, $E9, 'VISSIM Queue Counter Outputs'!$A$19:$A$6000, "AVG")</f>
        <v>#DIV/0!</v>
      </c>
      <c r="J9" s="459" t="e" cm="1">
        <f t="array" ref="J9">_xlfn.SWITCH(tod,"AM",I9,"PM",H9)</f>
        <v>#REF!</v>
      </c>
      <c r="K9" s="737" t="str">
        <f t="shared" si="3"/>
        <v>--</v>
      </c>
      <c r="L9" s="440" t="str">
        <f t="shared" si="4"/>
        <v>--</v>
      </c>
      <c r="M9" s="738" t="e">
        <f>INDEX('Input - Queue Counters'!$B$4:$G$54, MATCH($B9, 'Input - Queue Counters'!$B$4:$B$54, 0), MATCH(M$6, 'Input - Queue Counters'!$B$4:$G$4, 0))</f>
        <v>#N/A</v>
      </c>
      <c r="N9" s="459" t="e">
        <f>AVERAGEIFS('VISSIM Queue Counter Outputs'!$D$19:$D$6000, 'VISSIM Queue Counter Outputs'!$C$19:$C$6000, $E9, 'VISSIM Queue Counter Outputs'!$A$19:$A$6000, "AVG")</f>
        <v>#DIV/0!</v>
      </c>
      <c r="O9" s="737" t="e">
        <f t="shared" si="0"/>
        <v>#N/A</v>
      </c>
      <c r="P9" s="440" t="str">
        <f t="shared" si="1"/>
        <v>--</v>
      </c>
      <c r="Q9" s="611"/>
    </row>
    <row r="10" spans="1:17" x14ac:dyDescent="0.25">
      <c r="A10" s="615" t="str">
        <f t="shared" si="2"/>
        <v/>
      </c>
      <c r="B10" s="453">
        <f>'Input - Queue Counters'!B8</f>
        <v>4</v>
      </c>
      <c r="E10" s="720">
        <f>INDEX('Input - Queue Counters'!$B$4:$G$54, MATCH($B10, 'Input - Queue Counters'!$B$4:$B$54, 0), MATCH(E$6, 'Input - Queue Counters'!$B$4:$G$4, 0))</f>
        <v>4</v>
      </c>
      <c r="F10" s="284" t="str">
        <f>INDEX('Input - Queue Counters'!$B$4:$G$54, MATCH($B10, 'Input - Queue Counters'!$B$4:$B$54, 0), MATCH(F$6, 'Input - Queue Counters'!$B$4:$G$4, 0))</f>
        <v>Route 50 WB -001B</v>
      </c>
      <c r="G10" s="738">
        <f>INDEX('Input - Queue Counters'!$B$4:$G$54, MATCH($B10, 'Input - Queue Counters'!$B$4:$B$54, 0), MATCH(G$6, 'Input - Queue Counters'!$B$4:$G$4, 0))</f>
        <v>595.4325</v>
      </c>
      <c r="H10" s="758" t="e">
        <f>'Intersection Performance'!#REF!</f>
        <v>#REF!</v>
      </c>
      <c r="I10" s="459" t="e">
        <f>AVERAGEIFS('VISSIM Queue Counter Outputs'!$E$19:$E$6000, 'VISSIM Queue Counter Outputs'!$C$19:$C$6000, $E10, 'VISSIM Queue Counter Outputs'!$A$19:$A$6000, "AVG")</f>
        <v>#DIV/0!</v>
      </c>
      <c r="J10" s="459" t="e">
        <f t="shared" ref="J10:J56" si="5">I10</f>
        <v>#DIV/0!</v>
      </c>
      <c r="K10" s="737" t="str">
        <f t="shared" si="3"/>
        <v>--</v>
      </c>
      <c r="L10" s="440" t="str">
        <f t="shared" si="4"/>
        <v>--</v>
      </c>
      <c r="M10" s="738" t="e">
        <f>INDEX('Input - Queue Counters'!$B$4:$G$54, MATCH($B10, 'Input - Queue Counters'!$B$4:$B$54, 0), MATCH(M$6, 'Input - Queue Counters'!$B$4:$G$4, 0))</f>
        <v>#N/A</v>
      </c>
      <c r="N10" s="459" t="e">
        <f>AVERAGEIFS('VISSIM Queue Counter Outputs'!$D$19:$D$6000, 'VISSIM Queue Counter Outputs'!$C$19:$C$6000, $E10, 'VISSIM Queue Counter Outputs'!$A$19:$A$6000, "AVG")</f>
        <v>#DIV/0!</v>
      </c>
      <c r="O10" s="737" t="e">
        <f t="shared" si="0"/>
        <v>#N/A</v>
      </c>
      <c r="P10" s="440" t="str">
        <f t="shared" si="1"/>
        <v>--</v>
      </c>
      <c r="Q10" s="611"/>
    </row>
    <row r="11" spans="1:17" x14ac:dyDescent="0.25">
      <c r="A11" s="615" t="str">
        <f t="shared" si="2"/>
        <v/>
      </c>
      <c r="B11" s="453">
        <f>'Input - Queue Counters'!B9</f>
        <v>5</v>
      </c>
      <c r="E11" s="720">
        <f>INDEX('Input - Queue Counters'!$B$4:$G$54, MATCH($B11, 'Input - Queue Counters'!$B$4:$B$54, 0), MATCH(E$6, 'Input - Queue Counters'!$B$4:$G$4, 0))</f>
        <v>5</v>
      </c>
      <c r="F11" s="284" t="str">
        <f>INDEX('Input - Queue Counters'!$B$4:$G$54, MATCH($B11, 'Input - Queue Counters'!$B$4:$B$54, 0), MATCH(F$6, 'Input - Queue Counters'!$B$4:$G$4, 0))</f>
        <v>Tall Cedars Pkwy NB - 002A</v>
      </c>
      <c r="G11" s="738">
        <f>INDEX('Input - Queue Counters'!$B$4:$G$54, MATCH($B11, 'Input - Queue Counters'!$B$4:$B$54, 0), MATCH(G$6, 'Input - Queue Counters'!$B$4:$G$4, 0))</f>
        <v>165.04</v>
      </c>
      <c r="H11" s="758" t="e">
        <f>'Intersection Performance'!#REF!</f>
        <v>#REF!</v>
      </c>
      <c r="I11" s="459" t="e">
        <f>AVERAGEIFS('VISSIM Queue Counter Outputs'!$E$19:$E$6000, 'VISSIM Queue Counter Outputs'!$C$19:$C$6000, $E11, 'VISSIM Queue Counter Outputs'!$A$19:$A$6000, "AVG")</f>
        <v>#DIV/0!</v>
      </c>
      <c r="J11" s="459" t="e">
        <f>H11</f>
        <v>#REF!</v>
      </c>
      <c r="K11" s="737" t="str">
        <f t="shared" si="3"/>
        <v>--</v>
      </c>
      <c r="L11" s="440" t="str">
        <f t="shared" si="4"/>
        <v>--</v>
      </c>
      <c r="M11" s="738" t="e">
        <f>INDEX('Input - Queue Counters'!$B$4:$G$54, MATCH($B11, 'Input - Queue Counters'!$B$4:$B$54, 0), MATCH(M$6, 'Input - Queue Counters'!$B$4:$G$4, 0))</f>
        <v>#N/A</v>
      </c>
      <c r="N11" s="459" t="e">
        <f>AVERAGEIFS('VISSIM Queue Counter Outputs'!$D$19:$D$6000, 'VISSIM Queue Counter Outputs'!$C$19:$C$6000, $E11, 'VISSIM Queue Counter Outputs'!$A$19:$A$6000, "AVG")</f>
        <v>#DIV/0!</v>
      </c>
      <c r="O11" s="737" t="e">
        <f t="shared" si="0"/>
        <v>#N/A</v>
      </c>
      <c r="P11" s="440" t="str">
        <f t="shared" si="1"/>
        <v>--</v>
      </c>
      <c r="Q11" s="611"/>
    </row>
    <row r="12" spans="1:17" x14ac:dyDescent="0.25">
      <c r="A12" s="615" t="str">
        <f t="shared" si="2"/>
        <v/>
      </c>
      <c r="B12" s="453">
        <f>'Input - Queue Counters'!B10</f>
        <v>6</v>
      </c>
      <c r="E12" s="720">
        <f>INDEX('Input - Queue Counters'!$B$4:$G$54, MATCH($B12, 'Input - Queue Counters'!$B$4:$B$54, 0), MATCH(E$6, 'Input - Queue Counters'!$B$4:$G$4, 0))</f>
        <v>6</v>
      </c>
      <c r="F12" s="284" t="str">
        <f>INDEX('Input - Queue Counters'!$B$4:$G$54, MATCH($B12, 'Input - Queue Counters'!$B$4:$B$54, 0), MATCH(F$6, 'Input - Queue Counters'!$B$4:$G$4, 0))</f>
        <v>Rte 28 SB Off Ramp - 003B</v>
      </c>
      <c r="G12" s="738">
        <f>INDEX('Input - Queue Counters'!$B$4:$G$54, MATCH($B12, 'Input - Queue Counters'!$B$4:$B$54, 0), MATCH(G$6, 'Input - Queue Counters'!$B$4:$G$4, 0))</f>
        <v>103.88999999999999</v>
      </c>
      <c r="H12" s="758" t="e">
        <f>'Intersection Performance'!#REF!</f>
        <v>#REF!</v>
      </c>
      <c r="I12" s="459" t="e">
        <f>AVERAGEIFS('VISSIM Queue Counter Outputs'!$E$19:$E$6000, 'VISSIM Queue Counter Outputs'!$C$19:$C$6000, $E12, 'VISSIM Queue Counter Outputs'!$A$19:$A$6000, "AVG")</f>
        <v>#DIV/0!</v>
      </c>
      <c r="J12" s="459" t="e">
        <f t="shared" si="5"/>
        <v>#DIV/0!</v>
      </c>
      <c r="K12" s="737" t="str">
        <f t="shared" si="3"/>
        <v>--</v>
      </c>
      <c r="L12" s="440" t="str">
        <f t="shared" si="4"/>
        <v>--</v>
      </c>
      <c r="M12" s="738" t="e">
        <f>INDEX('Input - Queue Counters'!$B$4:$G$54, MATCH($B12, 'Input - Queue Counters'!$B$4:$B$54, 0), MATCH(M$6, 'Input - Queue Counters'!$B$4:$G$4, 0))</f>
        <v>#N/A</v>
      </c>
      <c r="N12" s="459" t="e">
        <f>AVERAGEIFS('VISSIM Queue Counter Outputs'!$D$19:$D$6000, 'VISSIM Queue Counter Outputs'!$C$19:$C$6000, $E12, 'VISSIM Queue Counter Outputs'!$A$19:$A$6000, "AVG")</f>
        <v>#DIV/0!</v>
      </c>
      <c r="O12" s="737" t="e">
        <f t="shared" si="0"/>
        <v>#N/A</v>
      </c>
      <c r="P12" s="440" t="str">
        <f t="shared" si="1"/>
        <v>--</v>
      </c>
      <c r="Q12" s="611"/>
    </row>
    <row r="13" spans="1:17" x14ac:dyDescent="0.25">
      <c r="A13" s="615" t="str">
        <f t="shared" si="2"/>
        <v/>
      </c>
      <c r="B13" s="453">
        <f>'Input - Queue Counters'!B11</f>
        <v>7</v>
      </c>
      <c r="E13" s="720">
        <f>INDEX('Input - Queue Counters'!$B$4:$G$54, MATCH($B13, 'Input - Queue Counters'!$B$4:$B$54, 0), MATCH(E$6, 'Input - Queue Counters'!$B$4:$G$4, 0))</f>
        <v>7</v>
      </c>
      <c r="F13" s="284" t="str">
        <f>INDEX('Input - Queue Counters'!$B$4:$G$54, MATCH($B13, 'Input - Queue Counters'!$B$4:$B$54, 0), MATCH(F$6, 'Input - Queue Counters'!$B$4:$G$4, 0))</f>
        <v>Route 50 WB - 003A</v>
      </c>
      <c r="G13" s="738">
        <f>INDEX('Input - Queue Counters'!$B$4:$G$54, MATCH($B13, 'Input - Queue Counters'!$B$4:$B$54, 0), MATCH(G$6, 'Input - Queue Counters'!$B$4:$G$4, 0))</f>
        <v>52.475999999999985</v>
      </c>
      <c r="H13" s="758" t="e">
        <f>'Intersection Performance'!#REF!</f>
        <v>#REF!</v>
      </c>
      <c r="I13" s="459" t="e">
        <f>AVERAGEIFS('VISSIM Queue Counter Outputs'!$E$19:$E$6000, 'VISSIM Queue Counter Outputs'!$C$19:$C$6000, $E13, 'VISSIM Queue Counter Outputs'!$A$19:$A$6000, "AVG")</f>
        <v>#DIV/0!</v>
      </c>
      <c r="J13" s="459" t="e">
        <f t="shared" si="5"/>
        <v>#DIV/0!</v>
      </c>
      <c r="K13" s="737" t="str">
        <f t="shared" si="3"/>
        <v>--</v>
      </c>
      <c r="L13" s="440" t="str">
        <f t="shared" si="4"/>
        <v>--</v>
      </c>
      <c r="M13" s="738" t="e">
        <f>INDEX('Input - Queue Counters'!$B$4:$G$54, MATCH($B13, 'Input - Queue Counters'!$B$4:$B$54, 0), MATCH(M$6, 'Input - Queue Counters'!$B$4:$G$4, 0))</f>
        <v>#N/A</v>
      </c>
      <c r="N13" s="459" t="e">
        <f>AVERAGEIFS('VISSIM Queue Counter Outputs'!$D$19:$D$6000, 'VISSIM Queue Counter Outputs'!$C$19:$C$6000, $E13, 'VISSIM Queue Counter Outputs'!$A$19:$A$6000, "AVG")</f>
        <v>#DIV/0!</v>
      </c>
      <c r="O13" s="737" t="e">
        <f t="shared" si="0"/>
        <v>#N/A</v>
      </c>
      <c r="P13" s="440" t="str">
        <f t="shared" si="1"/>
        <v>--</v>
      </c>
      <c r="Q13" s="611"/>
    </row>
    <row r="14" spans="1:17" x14ac:dyDescent="0.25">
      <c r="A14" s="615" t="str">
        <f t="shared" si="2"/>
        <v/>
      </c>
      <c r="B14" s="453">
        <f>'Input - Queue Counters'!B12</f>
        <v>8</v>
      </c>
      <c r="E14" s="720">
        <f>INDEX('Input - Queue Counters'!$B$4:$G$54, MATCH($B14, 'Input - Queue Counters'!$B$4:$B$54, 0), MATCH(E$6, 'Input - Queue Counters'!$B$4:$G$4, 0))</f>
        <v>8</v>
      </c>
      <c r="F14" s="284" t="str">
        <f>INDEX('Input - Queue Counters'!$B$4:$G$54, MATCH($B14, 'Input - Queue Counters'!$B$4:$B$54, 0), MATCH(F$6, 'Input - Queue Counters'!$B$4:$G$4, 0))</f>
        <v>From Rt 28 NB to Rt 50 WB</v>
      </c>
      <c r="G14" s="88" t="str">
        <f>INDEX('Input - Queue Counters'!$B$4:$G$54, MATCH($B14, 'Input - Queue Counters'!$B$4:$B$54, 0), MATCH(G$6, 'Input - Queue Counters'!$B$4:$G$4, 0))</f>
        <v/>
      </c>
      <c r="H14" s="757"/>
      <c r="I14" s="459" t="e">
        <f>AVERAGEIFS('VISSIM Queue Counter Outputs'!$E$19:$E$6000, 'VISSIM Queue Counter Outputs'!$C$19:$C$6000, $E14, 'VISSIM Queue Counter Outputs'!$A$19:$A$6000, "AVG")</f>
        <v>#DIV/0!</v>
      </c>
      <c r="J14" s="459" t="e">
        <f t="shared" si="5"/>
        <v>#DIV/0!</v>
      </c>
      <c r="K14" s="737" t="str">
        <f t="shared" si="3"/>
        <v>--</v>
      </c>
      <c r="L14" s="440" t="str">
        <f t="shared" si="4"/>
        <v>--</v>
      </c>
      <c r="M14" s="88" t="e">
        <f>INDEX('Input - Queue Counters'!$B$4:$G$54, MATCH($B14, 'Input - Queue Counters'!$B$4:$B$54, 0), MATCH(M$6, 'Input - Queue Counters'!$B$4:$G$4, 0))</f>
        <v>#N/A</v>
      </c>
      <c r="N14" s="459" t="e">
        <f>AVERAGEIFS('VISSIM Queue Counter Outputs'!$D$19:$D$6000, 'VISSIM Queue Counter Outputs'!$C$19:$C$6000, $E14, 'VISSIM Queue Counter Outputs'!$A$19:$A$6000, "AVG")</f>
        <v>#DIV/0!</v>
      </c>
      <c r="O14" s="737" t="e">
        <f t="shared" si="0"/>
        <v>#N/A</v>
      </c>
      <c r="P14" s="440" t="str">
        <f t="shared" si="1"/>
        <v>--</v>
      </c>
      <c r="Q14" s="611"/>
    </row>
    <row r="15" spans="1:17" x14ac:dyDescent="0.25">
      <c r="A15" s="615" t="str">
        <f t="shared" si="2"/>
        <v/>
      </c>
      <c r="B15" s="453">
        <f>'Input - Queue Counters'!B13</f>
        <v>9</v>
      </c>
      <c r="E15" s="720">
        <f>INDEX('Input - Queue Counters'!$B$4:$G$54, MATCH($B15, 'Input - Queue Counters'!$B$4:$B$54, 0), MATCH(E$6, 'Input - Queue Counters'!$B$4:$G$4, 0))</f>
        <v>9</v>
      </c>
      <c r="F15" s="284" t="str">
        <f>INDEX('Input - Queue Counters'!$B$4:$G$54, MATCH($B15, 'Input - Queue Counters'!$B$4:$B$54, 0), MATCH(F$6, 'Input - Queue Counters'!$B$4:$G$4, 0))</f>
        <v>From Rt 28 SB to Rt 50 EB</v>
      </c>
      <c r="G15" s="88" t="str">
        <f>INDEX('Input - Queue Counters'!$B$4:$G$54, MATCH($B15, 'Input - Queue Counters'!$B$4:$B$54, 0), MATCH(G$6, 'Input - Queue Counters'!$B$4:$G$4, 0))</f>
        <v/>
      </c>
      <c r="H15" s="757"/>
      <c r="I15" s="459" t="e">
        <f>AVERAGEIFS('VISSIM Queue Counter Outputs'!$E$19:$E$6000, 'VISSIM Queue Counter Outputs'!$C$19:$C$6000, $E15, 'VISSIM Queue Counter Outputs'!$A$19:$A$6000, "AVG")</f>
        <v>#DIV/0!</v>
      </c>
      <c r="J15" s="459" t="e">
        <f t="shared" si="5"/>
        <v>#DIV/0!</v>
      </c>
      <c r="K15" s="737" t="str">
        <f t="shared" si="3"/>
        <v>--</v>
      </c>
      <c r="L15" s="440" t="str">
        <f t="shared" si="4"/>
        <v>--</v>
      </c>
      <c r="M15" s="88" t="e">
        <f>INDEX('Input - Queue Counters'!$B$4:$G$54, MATCH($B15, 'Input - Queue Counters'!$B$4:$B$54, 0), MATCH(M$6, 'Input - Queue Counters'!$B$4:$G$4, 0))</f>
        <v>#N/A</v>
      </c>
      <c r="N15" s="459" t="e">
        <f>AVERAGEIFS('VISSIM Queue Counter Outputs'!$D$19:$D$6000, 'VISSIM Queue Counter Outputs'!$C$19:$C$6000, $E15, 'VISSIM Queue Counter Outputs'!$A$19:$A$6000, "AVG")</f>
        <v>#DIV/0!</v>
      </c>
      <c r="O15" s="737" t="e">
        <f t="shared" si="0"/>
        <v>#N/A</v>
      </c>
      <c r="P15" s="440" t="str">
        <f t="shared" si="1"/>
        <v>--</v>
      </c>
      <c r="Q15" s="611"/>
    </row>
    <row r="16" spans="1:17" x14ac:dyDescent="0.25">
      <c r="A16" s="615" t="str">
        <f t="shared" si="2"/>
        <v/>
      </c>
      <c r="B16" s="453">
        <f>'Input - Queue Counters'!B14</f>
        <v>10</v>
      </c>
      <c r="E16" s="720">
        <f>INDEX('Input - Queue Counters'!$B$4:$G$54, MATCH($B16, 'Input - Queue Counters'!$B$4:$B$54, 0), MATCH(E$6, 'Input - Queue Counters'!$B$4:$G$4, 0))</f>
        <v>10</v>
      </c>
      <c r="F16" s="284" t="str">
        <f>INDEX('Input - Queue Counters'!$B$4:$G$54, MATCH($B16, 'Input - Queue Counters'!$B$4:$B$54, 0), MATCH(F$6, 'Input - Queue Counters'!$B$4:$G$4, 0))</f>
        <v>From Rt 50 WB to Rt 28 SB</v>
      </c>
      <c r="G16" s="88" t="str">
        <f>INDEX('Input - Queue Counters'!$B$4:$G$54, MATCH($B16, 'Input - Queue Counters'!$B$4:$B$54, 0), MATCH(G$6, 'Input - Queue Counters'!$B$4:$G$4, 0))</f>
        <v/>
      </c>
      <c r="H16" s="757"/>
      <c r="I16" s="459" t="e">
        <f>AVERAGEIFS('VISSIM Queue Counter Outputs'!$E$19:$E$6000, 'VISSIM Queue Counter Outputs'!$C$19:$C$6000, $E16, 'VISSIM Queue Counter Outputs'!$A$19:$A$6000, "AVG")</f>
        <v>#DIV/0!</v>
      </c>
      <c r="J16" s="459" t="e">
        <f t="shared" si="5"/>
        <v>#DIV/0!</v>
      </c>
      <c r="K16" s="737" t="str">
        <f t="shared" si="3"/>
        <v>--</v>
      </c>
      <c r="L16" s="440" t="str">
        <f t="shared" si="4"/>
        <v>--</v>
      </c>
      <c r="M16" s="88" t="e">
        <f>INDEX('Input - Queue Counters'!$B$4:$G$54, MATCH($B16, 'Input - Queue Counters'!$B$4:$B$54, 0), MATCH(M$6, 'Input - Queue Counters'!$B$4:$G$4, 0))</f>
        <v>#N/A</v>
      </c>
      <c r="N16" s="459" t="e">
        <f>AVERAGEIFS('VISSIM Queue Counter Outputs'!$D$19:$D$6000, 'VISSIM Queue Counter Outputs'!$C$19:$C$6000, $E16, 'VISSIM Queue Counter Outputs'!$A$19:$A$6000, "AVG")</f>
        <v>#DIV/0!</v>
      </c>
      <c r="O16" s="737" t="e">
        <f t="shared" si="0"/>
        <v>#N/A</v>
      </c>
      <c r="P16" s="440" t="str">
        <f t="shared" si="1"/>
        <v>--</v>
      </c>
      <c r="Q16" s="611"/>
    </row>
    <row r="17" spans="1:17" x14ac:dyDescent="0.25">
      <c r="A17" s="615" t="str">
        <f t="shared" si="2"/>
        <v/>
      </c>
      <c r="B17" s="453">
        <f>'Input - Queue Counters'!B15</f>
        <v>11</v>
      </c>
      <c r="E17" s="720">
        <f>INDEX('Input - Queue Counters'!$B$4:$G$54, MATCH($B17, 'Input - Queue Counters'!$B$4:$B$54, 0), MATCH(E$6, 'Input - Queue Counters'!$B$4:$G$4, 0))</f>
        <v>11</v>
      </c>
      <c r="F17" s="284" t="str">
        <f>INDEX('Input - Queue Counters'!$B$4:$G$54, MATCH($B17, 'Input - Queue Counters'!$B$4:$B$54, 0), MATCH(F$6, 'Input - Queue Counters'!$B$4:$G$4, 0))</f>
        <v>From Rt 50 EB to Rt 28 SB</v>
      </c>
      <c r="G17" s="88" t="str">
        <f>INDEX('Input - Queue Counters'!$B$4:$G$54, MATCH($B17, 'Input - Queue Counters'!$B$4:$B$54, 0), MATCH(G$6, 'Input - Queue Counters'!$B$4:$G$4, 0))</f>
        <v/>
      </c>
      <c r="H17" s="757"/>
      <c r="I17" s="459" t="e">
        <f>AVERAGEIFS('VISSIM Queue Counter Outputs'!$E$19:$E$6000, 'VISSIM Queue Counter Outputs'!$C$19:$C$6000, $E17, 'VISSIM Queue Counter Outputs'!$A$19:$A$6000, "AVG")</f>
        <v>#DIV/0!</v>
      </c>
      <c r="J17" s="459" t="e">
        <f t="shared" si="5"/>
        <v>#DIV/0!</v>
      </c>
      <c r="K17" s="737" t="str">
        <f t="shared" si="3"/>
        <v>--</v>
      </c>
      <c r="L17" s="440" t="str">
        <f t="shared" si="4"/>
        <v>--</v>
      </c>
      <c r="M17" s="88" t="e">
        <f>INDEX('Input - Queue Counters'!$B$4:$G$54, MATCH($B17, 'Input - Queue Counters'!$B$4:$B$54, 0), MATCH(M$6, 'Input - Queue Counters'!$B$4:$G$4, 0))</f>
        <v>#N/A</v>
      </c>
      <c r="N17" s="459" t="e">
        <f>AVERAGEIFS('VISSIM Queue Counter Outputs'!$D$19:$D$6000, 'VISSIM Queue Counter Outputs'!$C$19:$C$6000, $E17, 'VISSIM Queue Counter Outputs'!$A$19:$A$6000, "AVG")</f>
        <v>#DIV/0!</v>
      </c>
      <c r="O17" s="737" t="e">
        <f t="shared" si="0"/>
        <v>#N/A</v>
      </c>
      <c r="P17" s="440" t="str">
        <f t="shared" si="1"/>
        <v>--</v>
      </c>
      <c r="Q17" s="611"/>
    </row>
    <row r="18" spans="1:17" x14ac:dyDescent="0.25">
      <c r="A18" s="615" t="str">
        <f t="shared" si="2"/>
        <v/>
      </c>
      <c r="B18" s="453">
        <f>'Input - Queue Counters'!B16</f>
        <v>12</v>
      </c>
      <c r="E18" s="720">
        <f>INDEX('Input - Queue Counters'!$B$4:$G$54, MATCH($B18, 'Input - Queue Counters'!$B$4:$B$54, 0), MATCH(E$6, 'Input - Queue Counters'!$B$4:$G$4, 0))</f>
        <v>12</v>
      </c>
      <c r="F18" s="284" t="str">
        <f>INDEX('Input - Queue Counters'!$B$4:$G$54, MATCH($B18, 'Input - Queue Counters'!$B$4:$B$54, 0), MATCH(F$6, 'Input - Queue Counters'!$B$4:$G$4, 0))</f>
        <v>From Rt 28 SB to Rt 50 WB</v>
      </c>
      <c r="G18" s="88" t="str">
        <f>INDEX('Input - Queue Counters'!$B$4:$G$54, MATCH($B18, 'Input - Queue Counters'!$B$4:$B$54, 0), MATCH(G$6, 'Input - Queue Counters'!$B$4:$G$4, 0))</f>
        <v/>
      </c>
      <c r="H18" s="757"/>
      <c r="I18" s="459" t="e">
        <f>AVERAGEIFS('VISSIM Queue Counter Outputs'!$E$19:$E$6000, 'VISSIM Queue Counter Outputs'!$C$19:$C$6000, $E18, 'VISSIM Queue Counter Outputs'!$A$19:$A$6000, "AVG")</f>
        <v>#DIV/0!</v>
      </c>
      <c r="J18" s="459" t="e">
        <f t="shared" si="5"/>
        <v>#DIV/0!</v>
      </c>
      <c r="K18" s="737" t="str">
        <f t="shared" si="3"/>
        <v>--</v>
      </c>
      <c r="L18" s="440" t="str">
        <f t="shared" si="4"/>
        <v>--</v>
      </c>
      <c r="M18" s="88" t="e">
        <f>INDEX('Input - Queue Counters'!$B$4:$G$54, MATCH($B18, 'Input - Queue Counters'!$B$4:$B$54, 0), MATCH(M$6, 'Input - Queue Counters'!$B$4:$G$4, 0))</f>
        <v>#N/A</v>
      </c>
      <c r="N18" s="459" t="e">
        <f>AVERAGEIFS('VISSIM Queue Counter Outputs'!$D$19:$D$6000, 'VISSIM Queue Counter Outputs'!$C$19:$C$6000, $E18, 'VISSIM Queue Counter Outputs'!$A$19:$A$6000, "AVG")</f>
        <v>#DIV/0!</v>
      </c>
      <c r="O18" s="737" t="e">
        <f t="shared" si="0"/>
        <v>#N/A</v>
      </c>
      <c r="P18" s="440" t="str">
        <f t="shared" si="1"/>
        <v>--</v>
      </c>
      <c r="Q18" s="611"/>
    </row>
    <row r="19" spans="1:17" x14ac:dyDescent="0.25">
      <c r="A19" s="615" t="str">
        <f t="shared" si="2"/>
        <v/>
      </c>
      <c r="B19" s="453">
        <f>'Input - Queue Counters'!B17</f>
        <v>13</v>
      </c>
      <c r="E19" s="720">
        <f>INDEX('Input - Queue Counters'!$B$4:$G$54, MATCH($B19, 'Input - Queue Counters'!$B$4:$B$54, 0), MATCH(E$6, 'Input - Queue Counters'!$B$4:$G$4, 0))</f>
        <v>13</v>
      </c>
      <c r="F19" s="284" t="str">
        <f>INDEX('Input - Queue Counters'!$B$4:$G$54, MATCH($B19, 'Input - Queue Counters'!$B$4:$B$54, 0), MATCH(F$6, 'Input - Queue Counters'!$B$4:$G$4, 0))</f>
        <v>From Rt 50 WB to Rt 28 NB</v>
      </c>
      <c r="G19" s="88" t="str">
        <f>INDEX('Input - Queue Counters'!$B$4:$G$54, MATCH($B19, 'Input - Queue Counters'!$B$4:$B$54, 0), MATCH(G$6, 'Input - Queue Counters'!$B$4:$G$4, 0))</f>
        <v/>
      </c>
      <c r="H19" s="757"/>
      <c r="I19" s="459" t="e">
        <f>AVERAGEIFS('VISSIM Queue Counter Outputs'!$E$19:$E$6000, 'VISSIM Queue Counter Outputs'!$C$19:$C$6000, $E19, 'VISSIM Queue Counter Outputs'!$A$19:$A$6000, "AVG")</f>
        <v>#DIV/0!</v>
      </c>
      <c r="J19" s="459" t="e">
        <f t="shared" si="5"/>
        <v>#DIV/0!</v>
      </c>
      <c r="K19" s="737" t="str">
        <f t="shared" si="3"/>
        <v>--</v>
      </c>
      <c r="L19" s="440" t="str">
        <f t="shared" si="4"/>
        <v>--</v>
      </c>
      <c r="M19" s="88" t="e">
        <f>INDEX('Input - Queue Counters'!$B$4:$G$54, MATCH($B19, 'Input - Queue Counters'!$B$4:$B$54, 0), MATCH(M$6, 'Input - Queue Counters'!$B$4:$G$4, 0))</f>
        <v>#N/A</v>
      </c>
      <c r="N19" s="459" t="e">
        <f>AVERAGEIFS('VISSIM Queue Counter Outputs'!$D$19:$D$6000, 'VISSIM Queue Counter Outputs'!$C$19:$C$6000, $E19, 'VISSIM Queue Counter Outputs'!$A$19:$A$6000, "AVG")</f>
        <v>#DIV/0!</v>
      </c>
      <c r="O19" s="737" t="e">
        <f t="shared" si="0"/>
        <v>#N/A</v>
      </c>
      <c r="P19" s="440" t="str">
        <f t="shared" si="1"/>
        <v>--</v>
      </c>
      <c r="Q19" s="611"/>
    </row>
    <row r="20" spans="1:17" x14ac:dyDescent="0.25">
      <c r="A20" s="615" t="str">
        <f t="shared" si="2"/>
        <v/>
      </c>
      <c r="B20" s="718">
        <f>'Input - Queue Counters'!B18</f>
        <v>14</v>
      </c>
      <c r="E20" s="720">
        <f>INDEX('Input - Queue Counters'!$B$4:$G$54, MATCH($B20, 'Input - Queue Counters'!$B$4:$B$54, 0), MATCH(E$6, 'Input - Queue Counters'!$B$4:$G$4, 0))</f>
        <v>14</v>
      </c>
      <c r="F20" s="284" t="str">
        <f>INDEX('Input - Queue Counters'!$B$4:$G$54, MATCH($B20, 'Input - Queue Counters'!$B$4:$B$54, 0), MATCH(F$6, 'Input - Queue Counters'!$B$4:$G$4, 0))</f>
        <v>From Rt 28 NB to Rt 50 EB</v>
      </c>
      <c r="G20" s="88" t="str">
        <f>INDEX('Input - Queue Counters'!$B$4:$G$54, MATCH($B20, 'Input - Queue Counters'!$B$4:$B$54, 0), MATCH(G$6, 'Input - Queue Counters'!$B$4:$G$4, 0))</f>
        <v/>
      </c>
      <c r="H20" s="757"/>
      <c r="I20" s="459" t="e">
        <f>AVERAGEIFS('VISSIM Queue Counter Outputs'!$E$19:$E$6000, 'VISSIM Queue Counter Outputs'!$C$19:$C$6000, $E20, 'VISSIM Queue Counter Outputs'!$A$19:$A$6000, "AVG")</f>
        <v>#DIV/0!</v>
      </c>
      <c r="J20" s="459" t="e">
        <f t="shared" si="5"/>
        <v>#DIV/0!</v>
      </c>
      <c r="K20" s="737" t="str">
        <f t="shared" si="3"/>
        <v>--</v>
      </c>
      <c r="L20" s="440" t="str">
        <f t="shared" si="4"/>
        <v>--</v>
      </c>
      <c r="M20" s="88" t="e">
        <f>INDEX('Input - Queue Counters'!$B$4:$G$54, MATCH($B20, 'Input - Queue Counters'!$B$4:$B$54, 0), MATCH(M$6, 'Input - Queue Counters'!$B$4:$G$4, 0))</f>
        <v>#N/A</v>
      </c>
      <c r="N20" s="459" t="e">
        <f>AVERAGEIFS('VISSIM Queue Counter Outputs'!$D$19:$D$6000, 'VISSIM Queue Counter Outputs'!$C$19:$C$6000, $E20, 'VISSIM Queue Counter Outputs'!$A$19:$A$6000, "AVG")</f>
        <v>#DIV/0!</v>
      </c>
      <c r="O20" s="737" t="e">
        <f t="shared" si="0"/>
        <v>#N/A</v>
      </c>
      <c r="P20" s="440" t="str">
        <f t="shared" si="1"/>
        <v>--</v>
      </c>
      <c r="Q20" s="611"/>
    </row>
    <row r="21" spans="1:17" hidden="1" x14ac:dyDescent="0.25">
      <c r="A21" s="615" t="str">
        <f t="shared" si="2"/>
        <v>H</v>
      </c>
      <c r="B21" s="453">
        <f>'Input - Queue Counters'!B19</f>
        <v>15</v>
      </c>
      <c r="E21" s="284">
        <f>INDEX('Input - Queue Counters'!$B$4:$G$54, MATCH($B21, 'Input - Queue Counters'!$B$4:$B$54, 0), MATCH(E$6, 'Input - Queue Counters'!$B$4:$G$4, 0))</f>
        <v>0</v>
      </c>
      <c r="F21" s="284" t="str">
        <f>INDEX('Input - Queue Counters'!$B$4:$G$54, MATCH($B21, 'Input - Queue Counters'!$B$4:$B$54, 0), MATCH(F$6, 'Input - Queue Counters'!$B$4:$G$4, 0))</f>
        <v>From EB Rt 50 to NB Rt 606</v>
      </c>
      <c r="G21" s="88">
        <f>INDEX('Input - Queue Counters'!$B$4:$G$54, MATCH($B21, 'Input - Queue Counters'!$B$4:$B$54, 0), MATCH(G$6, 'Input - Queue Counters'!$B$4:$G$4, 0))</f>
        <v>0</v>
      </c>
      <c r="H21" s="757"/>
      <c r="I21" s="459" t="e">
        <f>AVERAGEIFS('VISSIM Queue Counter Outputs'!$E$19:$E$6000, 'VISSIM Queue Counter Outputs'!$C$19:$C$6000, $E21, 'VISSIM Queue Counter Outputs'!$A$19:$A$6000, "AVG")</f>
        <v>#DIV/0!</v>
      </c>
      <c r="J21" s="459" t="e">
        <f t="shared" si="5"/>
        <v>#DIV/0!</v>
      </c>
      <c r="K21" s="737" t="str">
        <f t="shared" si="3"/>
        <v>--</v>
      </c>
      <c r="L21" s="440" t="str">
        <f t="shared" si="4"/>
        <v>--</v>
      </c>
      <c r="M21" s="88" t="e">
        <f>INDEX('Input - Queue Counters'!$B$4:$G$54, MATCH($B21, 'Input - Queue Counters'!$B$4:$B$54, 0), MATCH(M$6, 'Input - Queue Counters'!$B$4:$G$4, 0))</f>
        <v>#N/A</v>
      </c>
      <c r="N21" s="459" t="e">
        <f>AVERAGEIFS('VISSIM Queue Counter Outputs'!$D$19:$D$6000, 'VISSIM Queue Counter Outputs'!$C$19:$C$6000, $E21, 'VISSIM Queue Counter Outputs'!$A$19:$A$6000, "AVG")</f>
        <v>#DIV/0!</v>
      </c>
      <c r="O21" s="737" t="e">
        <f t="shared" si="0"/>
        <v>#N/A</v>
      </c>
      <c r="P21" s="440" t="str">
        <f t="shared" si="1"/>
        <v>--</v>
      </c>
      <c r="Q21" s="611"/>
    </row>
    <row r="22" spans="1:17" hidden="1" x14ac:dyDescent="0.25">
      <c r="A22" s="615" t="str">
        <f t="shared" si="2"/>
        <v>H</v>
      </c>
      <c r="B22" s="453">
        <f>'Input - Queue Counters'!B20</f>
        <v>16</v>
      </c>
      <c r="E22" s="284">
        <f>INDEX('Input - Queue Counters'!$B$4:$G$54, MATCH($B22, 'Input - Queue Counters'!$B$4:$B$54, 0), MATCH(E$6, 'Input - Queue Counters'!$B$4:$G$4, 0))</f>
        <v>0</v>
      </c>
      <c r="F22" s="284" t="str">
        <f>INDEX('Input - Queue Counters'!$B$4:$G$54, MATCH($B22, 'Input - Queue Counters'!$B$4:$B$54, 0), MATCH(F$6, 'Input - Queue Counters'!$B$4:$G$4, 0))</f>
        <v>From WB Rt 50 to SB Rt 606</v>
      </c>
      <c r="G22" s="88">
        <f>INDEX('Input - Queue Counters'!$B$4:$G$54, MATCH($B22, 'Input - Queue Counters'!$B$4:$B$54, 0), MATCH(G$6, 'Input - Queue Counters'!$B$4:$G$4, 0))</f>
        <v>0</v>
      </c>
      <c r="H22" s="757"/>
      <c r="I22" s="459" t="e">
        <f>AVERAGEIFS('VISSIM Queue Counter Outputs'!$E$19:$E$6000, 'VISSIM Queue Counter Outputs'!$C$19:$C$6000, $E22, 'VISSIM Queue Counter Outputs'!$A$19:$A$6000, "AVG")</f>
        <v>#DIV/0!</v>
      </c>
      <c r="J22" s="459" t="e">
        <f t="shared" si="5"/>
        <v>#DIV/0!</v>
      </c>
      <c r="K22" s="737" t="str">
        <f t="shared" si="3"/>
        <v>--</v>
      </c>
      <c r="L22" s="440" t="str">
        <f t="shared" si="4"/>
        <v>--</v>
      </c>
      <c r="M22" s="88" t="e">
        <f>INDEX('Input - Queue Counters'!$B$4:$G$54, MATCH($B22, 'Input - Queue Counters'!$B$4:$B$54, 0), MATCH(M$6, 'Input - Queue Counters'!$B$4:$G$4, 0))</f>
        <v>#N/A</v>
      </c>
      <c r="N22" s="459" t="e">
        <f>AVERAGEIFS('VISSIM Queue Counter Outputs'!$D$19:$D$6000, 'VISSIM Queue Counter Outputs'!$C$19:$C$6000, $E22, 'VISSIM Queue Counter Outputs'!$A$19:$A$6000, "AVG")</f>
        <v>#DIV/0!</v>
      </c>
      <c r="O22" s="737" t="e">
        <f t="shared" si="0"/>
        <v>#N/A</v>
      </c>
      <c r="P22" s="440" t="str">
        <f t="shared" si="1"/>
        <v>--</v>
      </c>
      <c r="Q22" s="611"/>
    </row>
    <row r="23" spans="1:17" hidden="1" x14ac:dyDescent="0.25">
      <c r="A23" s="615" t="str">
        <f t="shared" si="2"/>
        <v>H</v>
      </c>
      <c r="B23" s="453">
        <f>'Input - Queue Counters'!B21</f>
        <v>17</v>
      </c>
      <c r="E23" s="284">
        <f>INDEX('Input - Queue Counters'!$B$4:$G$54, MATCH($B23, 'Input - Queue Counters'!$B$4:$B$54, 0), MATCH(E$6, 'Input - Queue Counters'!$B$4:$G$4, 0))</f>
        <v>0</v>
      </c>
      <c r="F23" s="284">
        <f>INDEX('Input - Queue Counters'!$B$4:$G$54, MATCH($B23, 'Input - Queue Counters'!$B$4:$B$54, 0), MATCH(F$6, 'Input - Queue Counters'!$B$4:$G$4, 0))</f>
        <v>0</v>
      </c>
      <c r="G23" s="88">
        <f>INDEX('Input - Queue Counters'!$B$4:$G$54, MATCH($B23, 'Input - Queue Counters'!$B$4:$B$54, 0), MATCH(G$6, 'Input - Queue Counters'!$B$4:$G$4, 0))</f>
        <v>0</v>
      </c>
      <c r="H23" s="757"/>
      <c r="I23" s="459" t="e">
        <f>AVERAGEIFS('VISSIM Queue Counter Outputs'!$E$19:$E$6000, 'VISSIM Queue Counter Outputs'!$C$19:$C$6000, $E23, 'VISSIM Queue Counter Outputs'!$A$19:$A$6000, "AVG")</f>
        <v>#DIV/0!</v>
      </c>
      <c r="J23" s="459" t="e">
        <f t="shared" si="5"/>
        <v>#DIV/0!</v>
      </c>
      <c r="K23" s="737" t="str">
        <f t="shared" si="3"/>
        <v>--</v>
      </c>
      <c r="L23" s="440" t="str">
        <f t="shared" si="4"/>
        <v>--</v>
      </c>
      <c r="M23" s="88" t="e">
        <f>INDEX('Input - Queue Counters'!$B$4:$G$54, MATCH($B23, 'Input - Queue Counters'!$B$4:$B$54, 0), MATCH(M$6, 'Input - Queue Counters'!$B$4:$G$4, 0))</f>
        <v>#N/A</v>
      </c>
      <c r="N23" s="459" t="e">
        <f>AVERAGEIFS('VISSIM Queue Counter Outputs'!$D$19:$D$6000, 'VISSIM Queue Counter Outputs'!$C$19:$C$6000, $E23, 'VISSIM Queue Counter Outputs'!$A$19:$A$6000, "AVG")</f>
        <v>#DIV/0!</v>
      </c>
      <c r="O23" s="737" t="e">
        <f t="shared" si="0"/>
        <v>#N/A</v>
      </c>
      <c r="P23" s="440" t="str">
        <f t="shared" si="1"/>
        <v>--</v>
      </c>
      <c r="Q23" s="611"/>
    </row>
    <row r="24" spans="1:17" hidden="1" x14ac:dyDescent="0.25">
      <c r="A24" s="615" t="str">
        <f t="shared" si="2"/>
        <v>H</v>
      </c>
      <c r="B24" s="453">
        <f>'Input - Queue Counters'!B22</f>
        <v>18</v>
      </c>
      <c r="E24" s="284">
        <f>INDEX('Input - Queue Counters'!$B$4:$G$54, MATCH($B24, 'Input - Queue Counters'!$B$4:$B$54, 0), MATCH(E$6, 'Input - Queue Counters'!$B$4:$G$4, 0))</f>
        <v>0</v>
      </c>
      <c r="F24" s="284">
        <f>INDEX('Input - Queue Counters'!$B$4:$G$54, MATCH($B24, 'Input - Queue Counters'!$B$4:$B$54, 0), MATCH(F$6, 'Input - Queue Counters'!$B$4:$G$4, 0))</f>
        <v>0</v>
      </c>
      <c r="G24" s="88">
        <f>INDEX('Input - Queue Counters'!$B$4:$G$54, MATCH($B24, 'Input - Queue Counters'!$B$4:$B$54, 0), MATCH(G$6, 'Input - Queue Counters'!$B$4:$G$4, 0))</f>
        <v>0</v>
      </c>
      <c r="H24" s="757"/>
      <c r="I24" s="459" t="e">
        <f>AVERAGEIFS('VISSIM Queue Counter Outputs'!$E$19:$E$6000, 'VISSIM Queue Counter Outputs'!$C$19:$C$6000, $E24, 'VISSIM Queue Counter Outputs'!$A$19:$A$6000, "AVG")</f>
        <v>#DIV/0!</v>
      </c>
      <c r="J24" s="459" t="e">
        <f t="shared" si="5"/>
        <v>#DIV/0!</v>
      </c>
      <c r="K24" s="737" t="str">
        <f t="shared" si="3"/>
        <v>--</v>
      </c>
      <c r="L24" s="440" t="str">
        <f t="shared" si="4"/>
        <v>--</v>
      </c>
      <c r="M24" s="88" t="e">
        <f>INDEX('Input - Queue Counters'!$B$4:$G$54, MATCH($B24, 'Input - Queue Counters'!$B$4:$B$54, 0), MATCH(M$6, 'Input - Queue Counters'!$B$4:$G$4, 0))</f>
        <v>#N/A</v>
      </c>
      <c r="N24" s="459" t="e">
        <f>AVERAGEIFS('VISSIM Queue Counter Outputs'!$D$19:$D$6000, 'VISSIM Queue Counter Outputs'!$C$19:$C$6000, $E24, 'VISSIM Queue Counter Outputs'!$A$19:$A$6000, "AVG")</f>
        <v>#DIV/0!</v>
      </c>
      <c r="O24" s="737" t="e">
        <f t="shared" si="0"/>
        <v>#N/A</v>
      </c>
      <c r="P24" s="440" t="str">
        <f t="shared" si="1"/>
        <v>--</v>
      </c>
      <c r="Q24" s="611"/>
    </row>
    <row r="25" spans="1:17" hidden="1" x14ac:dyDescent="0.25">
      <c r="A25" s="615" t="str">
        <f t="shared" si="2"/>
        <v>H</v>
      </c>
      <c r="B25" s="453">
        <f>'Input - Queue Counters'!B23</f>
        <v>19</v>
      </c>
      <c r="E25" s="284">
        <f>INDEX('Input - Queue Counters'!$B$4:$G$54, MATCH($B25, 'Input - Queue Counters'!$B$4:$B$54, 0), MATCH(E$6, 'Input - Queue Counters'!$B$4:$G$4, 0))</f>
        <v>0</v>
      </c>
      <c r="F25" s="284">
        <f>INDEX('Input - Queue Counters'!$B$4:$G$54, MATCH($B25, 'Input - Queue Counters'!$B$4:$B$54, 0), MATCH(F$6, 'Input - Queue Counters'!$B$4:$G$4, 0))</f>
        <v>0</v>
      </c>
      <c r="G25" s="88">
        <f>INDEX('Input - Queue Counters'!$B$4:$G$54, MATCH($B25, 'Input - Queue Counters'!$B$4:$B$54, 0), MATCH(G$6, 'Input - Queue Counters'!$B$4:$G$4, 0))</f>
        <v>0</v>
      </c>
      <c r="H25" s="757"/>
      <c r="I25" s="459" t="e">
        <f>AVERAGEIFS('VISSIM Queue Counter Outputs'!$E$19:$E$6000, 'VISSIM Queue Counter Outputs'!$C$19:$C$6000, $E25, 'VISSIM Queue Counter Outputs'!$A$19:$A$6000, "AVG")</f>
        <v>#DIV/0!</v>
      </c>
      <c r="J25" s="459" t="e">
        <f t="shared" si="5"/>
        <v>#DIV/0!</v>
      </c>
      <c r="K25" s="737" t="str">
        <f t="shared" si="3"/>
        <v>--</v>
      </c>
      <c r="L25" s="440" t="str">
        <f t="shared" si="4"/>
        <v>--</v>
      </c>
      <c r="M25" s="88" t="e">
        <f>INDEX('Input - Queue Counters'!$B$4:$G$54, MATCH($B25, 'Input - Queue Counters'!$B$4:$B$54, 0), MATCH(M$6, 'Input - Queue Counters'!$B$4:$G$4, 0))</f>
        <v>#N/A</v>
      </c>
      <c r="N25" s="459" t="e">
        <f>AVERAGEIFS('VISSIM Queue Counter Outputs'!$D$19:$D$6000, 'VISSIM Queue Counter Outputs'!$C$19:$C$6000, $E25, 'VISSIM Queue Counter Outputs'!$A$19:$A$6000, "AVG")</f>
        <v>#DIV/0!</v>
      </c>
      <c r="O25" s="737" t="e">
        <f t="shared" si="0"/>
        <v>#N/A</v>
      </c>
      <c r="P25" s="440" t="str">
        <f t="shared" si="1"/>
        <v>--</v>
      </c>
      <c r="Q25" s="611"/>
    </row>
    <row r="26" spans="1:17" hidden="1" x14ac:dyDescent="0.25">
      <c r="A26" s="615" t="str">
        <f t="shared" si="2"/>
        <v>H</v>
      </c>
      <c r="B26" s="453">
        <f>'Input - Queue Counters'!B24</f>
        <v>20</v>
      </c>
      <c r="E26" s="284">
        <f>INDEX('Input - Queue Counters'!$B$4:$G$54, MATCH($B26, 'Input - Queue Counters'!$B$4:$B$54, 0), MATCH(E$6, 'Input - Queue Counters'!$B$4:$G$4, 0))</f>
        <v>0</v>
      </c>
      <c r="F26" s="284">
        <f>INDEX('Input - Queue Counters'!$B$4:$G$54, MATCH($B26, 'Input - Queue Counters'!$B$4:$B$54, 0), MATCH(F$6, 'Input - Queue Counters'!$B$4:$G$4, 0))</f>
        <v>0</v>
      </c>
      <c r="G26" s="88">
        <f>INDEX('Input - Queue Counters'!$B$4:$G$54, MATCH($B26, 'Input - Queue Counters'!$B$4:$B$54, 0), MATCH(G$6, 'Input - Queue Counters'!$B$4:$G$4, 0))</f>
        <v>0</v>
      </c>
      <c r="H26" s="757"/>
      <c r="I26" s="459" t="e">
        <f>AVERAGEIFS('VISSIM Queue Counter Outputs'!$E$19:$E$6000, 'VISSIM Queue Counter Outputs'!$C$19:$C$6000, $E26, 'VISSIM Queue Counter Outputs'!$A$19:$A$6000, "AVG")</f>
        <v>#DIV/0!</v>
      </c>
      <c r="J26" s="459" t="e">
        <f t="shared" si="5"/>
        <v>#DIV/0!</v>
      </c>
      <c r="K26" s="737" t="str">
        <f t="shared" si="3"/>
        <v>--</v>
      </c>
      <c r="L26" s="440" t="str">
        <f t="shared" si="4"/>
        <v>--</v>
      </c>
      <c r="M26" s="88" t="e">
        <f>INDEX('Input - Queue Counters'!$B$4:$G$54, MATCH($B26, 'Input - Queue Counters'!$B$4:$B$54, 0), MATCH(M$6, 'Input - Queue Counters'!$B$4:$G$4, 0))</f>
        <v>#N/A</v>
      </c>
      <c r="N26" s="459" t="e">
        <f>AVERAGEIFS('VISSIM Queue Counter Outputs'!$D$19:$D$6000, 'VISSIM Queue Counter Outputs'!$C$19:$C$6000, $E26, 'VISSIM Queue Counter Outputs'!$A$19:$A$6000, "AVG")</f>
        <v>#DIV/0!</v>
      </c>
      <c r="O26" s="737" t="e">
        <f t="shared" si="0"/>
        <v>#N/A</v>
      </c>
      <c r="P26" s="440" t="str">
        <f t="shared" si="1"/>
        <v>--</v>
      </c>
      <c r="Q26" s="611"/>
    </row>
    <row r="27" spans="1:17" hidden="1" x14ac:dyDescent="0.25">
      <c r="A27" s="615" t="str">
        <f t="shared" si="2"/>
        <v>H</v>
      </c>
      <c r="B27" s="453">
        <f>'Input - Queue Counters'!B25</f>
        <v>21</v>
      </c>
      <c r="E27" s="284">
        <f>INDEX('Input - Queue Counters'!$B$4:$G$54, MATCH($B27, 'Input - Queue Counters'!$B$4:$B$54, 0), MATCH(E$6, 'Input - Queue Counters'!$B$4:$G$4, 0))</f>
        <v>0</v>
      </c>
      <c r="F27" s="284">
        <f>INDEX('Input - Queue Counters'!$B$4:$G$54, MATCH($B27, 'Input - Queue Counters'!$B$4:$B$54, 0), MATCH(F$6, 'Input - Queue Counters'!$B$4:$G$4, 0))</f>
        <v>0</v>
      </c>
      <c r="G27" s="88">
        <f>INDEX('Input - Queue Counters'!$B$4:$G$54, MATCH($B27, 'Input - Queue Counters'!$B$4:$B$54, 0), MATCH(G$6, 'Input - Queue Counters'!$B$4:$G$4, 0))</f>
        <v>0</v>
      </c>
      <c r="H27" s="757"/>
      <c r="I27" s="459" t="e">
        <f>AVERAGEIFS('VISSIM Queue Counter Outputs'!$E$19:$E$6000, 'VISSIM Queue Counter Outputs'!$C$19:$C$6000, $E27, 'VISSIM Queue Counter Outputs'!$A$19:$A$6000, "AVG")</f>
        <v>#DIV/0!</v>
      </c>
      <c r="J27" s="459" t="e">
        <f t="shared" si="5"/>
        <v>#DIV/0!</v>
      </c>
      <c r="K27" s="737" t="str">
        <f t="shared" si="3"/>
        <v>--</v>
      </c>
      <c r="L27" s="440" t="str">
        <f t="shared" si="4"/>
        <v>--</v>
      </c>
      <c r="M27" s="88" t="e">
        <f>INDEX('Input - Queue Counters'!$B$4:$G$54, MATCH($B27, 'Input - Queue Counters'!$B$4:$B$54, 0), MATCH(M$6, 'Input - Queue Counters'!$B$4:$G$4, 0))</f>
        <v>#N/A</v>
      </c>
      <c r="N27" s="459" t="e">
        <f>AVERAGEIFS('VISSIM Queue Counter Outputs'!$D$19:$D$6000, 'VISSIM Queue Counter Outputs'!$C$19:$C$6000, $E27, 'VISSIM Queue Counter Outputs'!$A$19:$A$6000, "AVG")</f>
        <v>#DIV/0!</v>
      </c>
      <c r="O27" s="737" t="e">
        <f t="shared" si="0"/>
        <v>#N/A</v>
      </c>
      <c r="P27" s="440" t="str">
        <f t="shared" si="1"/>
        <v>--</v>
      </c>
      <c r="Q27" s="611"/>
    </row>
    <row r="28" spans="1:17" hidden="1" x14ac:dyDescent="0.25">
      <c r="A28" s="615" t="str">
        <f t="shared" si="2"/>
        <v>H</v>
      </c>
      <c r="B28" s="453">
        <f>'Input - Queue Counters'!B26</f>
        <v>22</v>
      </c>
      <c r="E28" s="284">
        <f>INDEX('Input - Queue Counters'!$B$4:$G$54, MATCH($B28, 'Input - Queue Counters'!$B$4:$B$54, 0), MATCH(E$6, 'Input - Queue Counters'!$B$4:$G$4, 0))</f>
        <v>0</v>
      </c>
      <c r="F28" s="284">
        <f>INDEX('Input - Queue Counters'!$B$4:$G$54, MATCH($B28, 'Input - Queue Counters'!$B$4:$B$54, 0), MATCH(F$6, 'Input - Queue Counters'!$B$4:$G$4, 0))</f>
        <v>0</v>
      </c>
      <c r="G28" s="88">
        <f>INDEX('Input - Queue Counters'!$B$4:$G$54, MATCH($B28, 'Input - Queue Counters'!$B$4:$B$54, 0), MATCH(G$6, 'Input - Queue Counters'!$B$4:$G$4, 0))</f>
        <v>0</v>
      </c>
      <c r="H28" s="757"/>
      <c r="I28" s="459" t="e">
        <f>AVERAGEIFS('VISSIM Queue Counter Outputs'!$E$19:$E$6000, 'VISSIM Queue Counter Outputs'!$C$19:$C$6000, $E28, 'VISSIM Queue Counter Outputs'!$A$19:$A$6000, "AVG")</f>
        <v>#DIV/0!</v>
      </c>
      <c r="J28" s="459" t="e">
        <f t="shared" si="5"/>
        <v>#DIV/0!</v>
      </c>
      <c r="K28" s="737" t="str">
        <f t="shared" si="3"/>
        <v>--</v>
      </c>
      <c r="L28" s="440" t="str">
        <f t="shared" si="4"/>
        <v>--</v>
      </c>
      <c r="M28" s="88" t="e">
        <f>INDEX('Input - Queue Counters'!$B$4:$G$54, MATCH($B28, 'Input - Queue Counters'!$B$4:$B$54, 0), MATCH(M$6, 'Input - Queue Counters'!$B$4:$G$4, 0))</f>
        <v>#N/A</v>
      </c>
      <c r="N28" s="459" t="e">
        <f>AVERAGEIFS('VISSIM Queue Counter Outputs'!$D$19:$D$6000, 'VISSIM Queue Counter Outputs'!$C$19:$C$6000, $E28, 'VISSIM Queue Counter Outputs'!$A$19:$A$6000, "AVG")</f>
        <v>#DIV/0!</v>
      </c>
      <c r="O28" s="737" t="e">
        <f t="shared" si="0"/>
        <v>#N/A</v>
      </c>
      <c r="P28" s="440" t="str">
        <f t="shared" si="1"/>
        <v>--</v>
      </c>
      <c r="Q28" s="611"/>
    </row>
    <row r="29" spans="1:17" hidden="1" x14ac:dyDescent="0.25">
      <c r="A29" s="615" t="str">
        <f t="shared" si="2"/>
        <v>H</v>
      </c>
      <c r="B29" s="453">
        <f>'Input - Queue Counters'!B27</f>
        <v>23</v>
      </c>
      <c r="E29" s="284">
        <f>INDEX('Input - Queue Counters'!$B$4:$G$54, MATCH($B29, 'Input - Queue Counters'!$B$4:$B$54, 0), MATCH(E$6, 'Input - Queue Counters'!$B$4:$G$4, 0))</f>
        <v>0</v>
      </c>
      <c r="F29" s="284">
        <f>INDEX('Input - Queue Counters'!$B$4:$G$54, MATCH($B29, 'Input - Queue Counters'!$B$4:$B$54, 0), MATCH(F$6, 'Input - Queue Counters'!$B$4:$G$4, 0))</f>
        <v>0</v>
      </c>
      <c r="G29" s="88">
        <f>INDEX('Input - Queue Counters'!$B$4:$G$54, MATCH($B29, 'Input - Queue Counters'!$B$4:$B$54, 0), MATCH(G$6, 'Input - Queue Counters'!$B$4:$G$4, 0))</f>
        <v>0</v>
      </c>
      <c r="H29" s="757"/>
      <c r="I29" s="459" t="e">
        <f>AVERAGEIFS('VISSIM Queue Counter Outputs'!$E$19:$E$6000, 'VISSIM Queue Counter Outputs'!$C$19:$C$6000, $E29, 'VISSIM Queue Counter Outputs'!$A$19:$A$6000, "AVG")</f>
        <v>#DIV/0!</v>
      </c>
      <c r="J29" s="459" t="e">
        <f t="shared" si="5"/>
        <v>#DIV/0!</v>
      </c>
      <c r="K29" s="737" t="str">
        <f t="shared" si="3"/>
        <v>--</v>
      </c>
      <c r="L29" s="440" t="str">
        <f t="shared" si="4"/>
        <v>--</v>
      </c>
      <c r="M29" s="88" t="e">
        <f>INDEX('Input - Queue Counters'!$B$4:$G$54, MATCH($B29, 'Input - Queue Counters'!$B$4:$B$54, 0), MATCH(M$6, 'Input - Queue Counters'!$B$4:$G$4, 0))</f>
        <v>#N/A</v>
      </c>
      <c r="N29" s="459" t="e">
        <f>AVERAGEIFS('VISSIM Queue Counter Outputs'!$D$19:$D$6000, 'VISSIM Queue Counter Outputs'!$C$19:$C$6000, $E29, 'VISSIM Queue Counter Outputs'!$A$19:$A$6000, "AVG")</f>
        <v>#DIV/0!</v>
      </c>
      <c r="O29" s="737" t="e">
        <f t="shared" si="0"/>
        <v>#N/A</v>
      </c>
      <c r="P29" s="440" t="str">
        <f t="shared" si="1"/>
        <v>--</v>
      </c>
      <c r="Q29" s="611"/>
    </row>
    <row r="30" spans="1:17" hidden="1" x14ac:dyDescent="0.25">
      <c r="A30" s="615" t="str">
        <f t="shared" si="2"/>
        <v>H</v>
      </c>
      <c r="B30" s="453">
        <f>'Input - Queue Counters'!B28</f>
        <v>24</v>
      </c>
      <c r="E30" s="284">
        <f>INDEX('Input - Queue Counters'!$B$4:$G$54, MATCH($B30, 'Input - Queue Counters'!$B$4:$B$54, 0), MATCH(E$6, 'Input - Queue Counters'!$B$4:$G$4, 0))</f>
        <v>0</v>
      </c>
      <c r="F30" s="284">
        <f>INDEX('Input - Queue Counters'!$B$4:$G$54, MATCH($B30, 'Input - Queue Counters'!$B$4:$B$54, 0), MATCH(F$6, 'Input - Queue Counters'!$B$4:$G$4, 0))</f>
        <v>0</v>
      </c>
      <c r="G30" s="88">
        <f>INDEX('Input - Queue Counters'!$B$4:$G$54, MATCH($B30, 'Input - Queue Counters'!$B$4:$B$54, 0), MATCH(G$6, 'Input - Queue Counters'!$B$4:$G$4, 0))</f>
        <v>0</v>
      </c>
      <c r="H30" s="757"/>
      <c r="I30" s="459" t="e">
        <f>AVERAGEIFS('VISSIM Queue Counter Outputs'!$E$19:$E$6000, 'VISSIM Queue Counter Outputs'!$C$19:$C$6000, $E30, 'VISSIM Queue Counter Outputs'!$A$19:$A$6000, "AVG")</f>
        <v>#DIV/0!</v>
      </c>
      <c r="J30" s="459" t="e">
        <f t="shared" si="5"/>
        <v>#DIV/0!</v>
      </c>
      <c r="K30" s="737" t="str">
        <f t="shared" si="3"/>
        <v>--</v>
      </c>
      <c r="L30" s="440" t="str">
        <f t="shared" si="4"/>
        <v>--</v>
      </c>
      <c r="M30" s="88" t="e">
        <f>INDEX('Input - Queue Counters'!$B$4:$G$54, MATCH($B30, 'Input - Queue Counters'!$B$4:$B$54, 0), MATCH(M$6, 'Input - Queue Counters'!$B$4:$G$4, 0))</f>
        <v>#N/A</v>
      </c>
      <c r="N30" s="459" t="e">
        <f>AVERAGEIFS('VISSIM Queue Counter Outputs'!$D$19:$D$6000, 'VISSIM Queue Counter Outputs'!$C$19:$C$6000, $E30, 'VISSIM Queue Counter Outputs'!$A$19:$A$6000, "AVG")</f>
        <v>#DIV/0!</v>
      </c>
      <c r="O30" s="737" t="e">
        <f t="shared" si="0"/>
        <v>#N/A</v>
      </c>
      <c r="P30" s="440" t="str">
        <f t="shared" si="1"/>
        <v>--</v>
      </c>
      <c r="Q30" s="611"/>
    </row>
    <row r="31" spans="1:17" hidden="1" x14ac:dyDescent="0.25">
      <c r="A31" s="615" t="str">
        <f t="shared" si="2"/>
        <v>H</v>
      </c>
      <c r="B31" s="453">
        <f>'Input - Queue Counters'!B29</f>
        <v>25</v>
      </c>
      <c r="E31" s="284">
        <f>INDEX('Input - Queue Counters'!$B$4:$G$54, MATCH($B31, 'Input - Queue Counters'!$B$4:$B$54, 0), MATCH(E$6, 'Input - Queue Counters'!$B$4:$G$4, 0))</f>
        <v>0</v>
      </c>
      <c r="F31" s="284">
        <f>INDEX('Input - Queue Counters'!$B$4:$G$54, MATCH($B31, 'Input - Queue Counters'!$B$4:$B$54, 0), MATCH(F$6, 'Input - Queue Counters'!$B$4:$G$4, 0))</f>
        <v>0</v>
      </c>
      <c r="G31" s="88">
        <f>INDEX('Input - Queue Counters'!$B$4:$G$54, MATCH($B31, 'Input - Queue Counters'!$B$4:$B$54, 0), MATCH(G$6, 'Input - Queue Counters'!$B$4:$G$4, 0))</f>
        <v>0</v>
      </c>
      <c r="H31" s="757"/>
      <c r="I31" s="459" t="e">
        <f>AVERAGEIFS('VISSIM Queue Counter Outputs'!$E$19:$E$6000, 'VISSIM Queue Counter Outputs'!$C$19:$C$6000, $E31, 'VISSIM Queue Counter Outputs'!$A$19:$A$6000, "AVG")</f>
        <v>#DIV/0!</v>
      </c>
      <c r="J31" s="459" t="e">
        <f t="shared" si="5"/>
        <v>#DIV/0!</v>
      </c>
      <c r="K31" s="737" t="str">
        <f t="shared" si="3"/>
        <v>--</v>
      </c>
      <c r="L31" s="440" t="str">
        <f t="shared" si="4"/>
        <v>--</v>
      </c>
      <c r="M31" s="88" t="e">
        <f>INDEX('Input - Queue Counters'!$B$4:$G$54, MATCH($B31, 'Input - Queue Counters'!$B$4:$B$54, 0), MATCH(M$6, 'Input - Queue Counters'!$B$4:$G$4, 0))</f>
        <v>#N/A</v>
      </c>
      <c r="N31" s="459" t="e">
        <f>AVERAGEIFS('VISSIM Queue Counter Outputs'!$D$19:$D$6000, 'VISSIM Queue Counter Outputs'!$C$19:$C$6000, $E31, 'VISSIM Queue Counter Outputs'!$A$19:$A$6000, "AVG")</f>
        <v>#DIV/0!</v>
      </c>
      <c r="O31" s="737" t="e">
        <f t="shared" si="0"/>
        <v>#N/A</v>
      </c>
      <c r="P31" s="440" t="str">
        <f t="shared" si="1"/>
        <v>--</v>
      </c>
      <c r="Q31" s="611"/>
    </row>
    <row r="32" spans="1:17" hidden="1" x14ac:dyDescent="0.25">
      <c r="A32" s="615" t="str">
        <f t="shared" si="2"/>
        <v>H</v>
      </c>
      <c r="B32" s="453">
        <f>'Input - Queue Counters'!B30</f>
        <v>26</v>
      </c>
      <c r="E32" s="284">
        <f>INDEX('Input - Queue Counters'!$B$4:$G$54, MATCH($B32, 'Input - Queue Counters'!$B$4:$B$54, 0), MATCH(E$6, 'Input - Queue Counters'!$B$4:$G$4, 0))</f>
        <v>0</v>
      </c>
      <c r="F32" s="284">
        <f>INDEX('Input - Queue Counters'!$B$4:$G$54, MATCH($B32, 'Input - Queue Counters'!$B$4:$B$54, 0), MATCH(F$6, 'Input - Queue Counters'!$B$4:$G$4, 0))</f>
        <v>0</v>
      </c>
      <c r="G32" s="88">
        <f>INDEX('Input - Queue Counters'!$B$4:$G$54, MATCH($B32, 'Input - Queue Counters'!$B$4:$B$54, 0), MATCH(G$6, 'Input - Queue Counters'!$B$4:$G$4, 0))</f>
        <v>0</v>
      </c>
      <c r="H32" s="757"/>
      <c r="I32" s="459" t="e">
        <f>AVERAGEIFS('VISSIM Queue Counter Outputs'!$E$19:$E$6000, 'VISSIM Queue Counter Outputs'!$C$19:$C$6000, $E32, 'VISSIM Queue Counter Outputs'!$A$19:$A$6000, "AVG")</f>
        <v>#DIV/0!</v>
      </c>
      <c r="J32" s="459" t="e">
        <f t="shared" si="5"/>
        <v>#DIV/0!</v>
      </c>
      <c r="K32" s="737" t="str">
        <f t="shared" si="3"/>
        <v>--</v>
      </c>
      <c r="L32" s="440" t="str">
        <f t="shared" si="4"/>
        <v>--</v>
      </c>
      <c r="M32" s="88" t="e">
        <f>INDEX('Input - Queue Counters'!$B$4:$G$54, MATCH($B32, 'Input - Queue Counters'!$B$4:$B$54, 0), MATCH(M$6, 'Input - Queue Counters'!$B$4:$G$4, 0))</f>
        <v>#N/A</v>
      </c>
      <c r="N32" s="459" t="e">
        <f>AVERAGEIFS('VISSIM Queue Counter Outputs'!$D$19:$D$6000, 'VISSIM Queue Counter Outputs'!$C$19:$C$6000, $E32, 'VISSIM Queue Counter Outputs'!$A$19:$A$6000, "AVG")</f>
        <v>#DIV/0!</v>
      </c>
      <c r="O32" s="737" t="e">
        <f t="shared" si="0"/>
        <v>#N/A</v>
      </c>
      <c r="P32" s="440" t="str">
        <f t="shared" si="1"/>
        <v>--</v>
      </c>
      <c r="Q32" s="611"/>
    </row>
    <row r="33" spans="1:17" hidden="1" x14ac:dyDescent="0.25">
      <c r="A33" s="615" t="str">
        <f t="shared" si="2"/>
        <v>H</v>
      </c>
      <c r="B33" s="453">
        <f>'Input - Queue Counters'!B31</f>
        <v>27</v>
      </c>
      <c r="E33" s="284">
        <f>INDEX('Input - Queue Counters'!$B$4:$G$54, MATCH($B33, 'Input - Queue Counters'!$B$4:$B$54, 0), MATCH(E$6, 'Input - Queue Counters'!$B$4:$G$4, 0))</f>
        <v>0</v>
      </c>
      <c r="F33" s="284">
        <f>INDEX('Input - Queue Counters'!$B$4:$G$54, MATCH($B33, 'Input - Queue Counters'!$B$4:$B$54, 0), MATCH(F$6, 'Input - Queue Counters'!$B$4:$G$4, 0))</f>
        <v>0</v>
      </c>
      <c r="G33" s="88">
        <f>INDEX('Input - Queue Counters'!$B$4:$G$54, MATCH($B33, 'Input - Queue Counters'!$B$4:$B$54, 0), MATCH(G$6, 'Input - Queue Counters'!$B$4:$G$4, 0))</f>
        <v>0</v>
      </c>
      <c r="H33" s="757"/>
      <c r="I33" s="459" t="e">
        <f>AVERAGEIFS('VISSIM Queue Counter Outputs'!$E$19:$E$6000, 'VISSIM Queue Counter Outputs'!$C$19:$C$6000, $E33, 'VISSIM Queue Counter Outputs'!$A$19:$A$6000, "AVG")</f>
        <v>#DIV/0!</v>
      </c>
      <c r="J33" s="459" t="e">
        <f t="shared" si="5"/>
        <v>#DIV/0!</v>
      </c>
      <c r="K33" s="737" t="str">
        <f t="shared" si="3"/>
        <v>--</v>
      </c>
      <c r="L33" s="440" t="str">
        <f t="shared" si="4"/>
        <v>--</v>
      </c>
      <c r="M33" s="88" t="e">
        <f>INDEX('Input - Queue Counters'!$B$4:$G$54, MATCH($B33, 'Input - Queue Counters'!$B$4:$B$54, 0), MATCH(M$6, 'Input - Queue Counters'!$B$4:$G$4, 0))</f>
        <v>#N/A</v>
      </c>
      <c r="N33" s="459" t="e">
        <f>AVERAGEIFS('VISSIM Queue Counter Outputs'!$D$19:$D$6000, 'VISSIM Queue Counter Outputs'!$C$19:$C$6000, $E33, 'VISSIM Queue Counter Outputs'!$A$19:$A$6000, "AVG")</f>
        <v>#DIV/0!</v>
      </c>
      <c r="O33" s="737" t="e">
        <f t="shared" si="0"/>
        <v>#N/A</v>
      </c>
      <c r="P33" s="440" t="str">
        <f t="shared" si="1"/>
        <v>--</v>
      </c>
      <c r="Q33" s="611"/>
    </row>
    <row r="34" spans="1:17" hidden="1" x14ac:dyDescent="0.25">
      <c r="A34" s="615" t="str">
        <f t="shared" si="2"/>
        <v>H</v>
      </c>
      <c r="B34" s="453">
        <f>'Input - Queue Counters'!B32</f>
        <v>28</v>
      </c>
      <c r="E34" s="284">
        <f>INDEX('Input - Queue Counters'!$B$4:$G$54, MATCH($B34, 'Input - Queue Counters'!$B$4:$B$54, 0), MATCH(E$6, 'Input - Queue Counters'!$B$4:$G$4, 0))</f>
        <v>0</v>
      </c>
      <c r="F34" s="284">
        <f>INDEX('Input - Queue Counters'!$B$4:$G$54, MATCH($B34, 'Input - Queue Counters'!$B$4:$B$54, 0), MATCH(F$6, 'Input - Queue Counters'!$B$4:$G$4, 0))</f>
        <v>0</v>
      </c>
      <c r="G34" s="88">
        <f>INDEX('Input - Queue Counters'!$B$4:$G$54, MATCH($B34, 'Input - Queue Counters'!$B$4:$B$54, 0), MATCH(G$6, 'Input - Queue Counters'!$B$4:$G$4, 0))</f>
        <v>0</v>
      </c>
      <c r="H34" s="757"/>
      <c r="I34" s="459" t="e">
        <f>AVERAGEIFS('VISSIM Queue Counter Outputs'!$E$19:$E$6000, 'VISSIM Queue Counter Outputs'!$C$19:$C$6000, $E34, 'VISSIM Queue Counter Outputs'!$A$19:$A$6000, "AVG")</f>
        <v>#DIV/0!</v>
      </c>
      <c r="J34" s="459" t="e">
        <f t="shared" si="5"/>
        <v>#DIV/0!</v>
      </c>
      <c r="K34" s="737" t="str">
        <f t="shared" si="3"/>
        <v>--</v>
      </c>
      <c r="L34" s="440" t="str">
        <f t="shared" si="4"/>
        <v>--</v>
      </c>
      <c r="M34" s="88" t="e">
        <f>INDEX('Input - Queue Counters'!$B$4:$G$54, MATCH($B34, 'Input - Queue Counters'!$B$4:$B$54, 0), MATCH(M$6, 'Input - Queue Counters'!$B$4:$G$4, 0))</f>
        <v>#N/A</v>
      </c>
      <c r="N34" s="459" t="e">
        <f>AVERAGEIFS('VISSIM Queue Counter Outputs'!$D$19:$D$6000, 'VISSIM Queue Counter Outputs'!$C$19:$C$6000, $E34, 'VISSIM Queue Counter Outputs'!$A$19:$A$6000, "AVG")</f>
        <v>#DIV/0!</v>
      </c>
      <c r="O34" s="737" t="e">
        <f t="shared" si="0"/>
        <v>#N/A</v>
      </c>
      <c r="P34" s="440" t="str">
        <f t="shared" si="1"/>
        <v>--</v>
      </c>
      <c r="Q34" s="611"/>
    </row>
    <row r="35" spans="1:17" hidden="1" x14ac:dyDescent="0.25">
      <c r="A35" s="615" t="str">
        <f t="shared" si="2"/>
        <v>H</v>
      </c>
      <c r="B35" s="453">
        <f>'Input - Queue Counters'!B33</f>
        <v>29</v>
      </c>
      <c r="E35" s="284">
        <f>INDEX('Input - Queue Counters'!$B$4:$G$54, MATCH($B35, 'Input - Queue Counters'!$B$4:$B$54, 0), MATCH(E$6, 'Input - Queue Counters'!$B$4:$G$4, 0))</f>
        <v>0</v>
      </c>
      <c r="F35" s="284">
        <f>INDEX('Input - Queue Counters'!$B$4:$G$54, MATCH($B35, 'Input - Queue Counters'!$B$4:$B$54, 0), MATCH(F$6, 'Input - Queue Counters'!$B$4:$G$4, 0))</f>
        <v>0</v>
      </c>
      <c r="G35" s="88">
        <f>INDEX('Input - Queue Counters'!$B$4:$G$54, MATCH($B35, 'Input - Queue Counters'!$B$4:$B$54, 0), MATCH(G$6, 'Input - Queue Counters'!$B$4:$G$4, 0))</f>
        <v>0</v>
      </c>
      <c r="H35" s="757"/>
      <c r="I35" s="459" t="e">
        <f>AVERAGEIFS('VISSIM Queue Counter Outputs'!$E$19:$E$6000, 'VISSIM Queue Counter Outputs'!$C$19:$C$6000, $E35, 'VISSIM Queue Counter Outputs'!$A$19:$A$6000, "AVG")</f>
        <v>#DIV/0!</v>
      </c>
      <c r="J35" s="459" t="e">
        <f t="shared" si="5"/>
        <v>#DIV/0!</v>
      </c>
      <c r="K35" s="737" t="str">
        <f t="shared" si="3"/>
        <v>--</v>
      </c>
      <c r="L35" s="440" t="str">
        <f t="shared" si="4"/>
        <v>--</v>
      </c>
      <c r="M35" s="88" t="e">
        <f>INDEX('Input - Queue Counters'!$B$4:$G$54, MATCH($B35, 'Input - Queue Counters'!$B$4:$B$54, 0), MATCH(M$6, 'Input - Queue Counters'!$B$4:$G$4, 0))</f>
        <v>#N/A</v>
      </c>
      <c r="N35" s="459" t="e">
        <f>AVERAGEIFS('VISSIM Queue Counter Outputs'!$D$19:$D$6000, 'VISSIM Queue Counter Outputs'!$C$19:$C$6000, $E35, 'VISSIM Queue Counter Outputs'!$A$19:$A$6000, "AVG")</f>
        <v>#DIV/0!</v>
      </c>
      <c r="O35" s="737" t="e">
        <f t="shared" si="0"/>
        <v>#N/A</v>
      </c>
      <c r="P35" s="440" t="str">
        <f t="shared" si="1"/>
        <v>--</v>
      </c>
      <c r="Q35" s="611"/>
    </row>
    <row r="36" spans="1:17" hidden="1" x14ac:dyDescent="0.25">
      <c r="A36" s="615" t="str">
        <f t="shared" si="2"/>
        <v>H</v>
      </c>
      <c r="B36" s="453">
        <f>'Input - Queue Counters'!B34</f>
        <v>30</v>
      </c>
      <c r="E36" s="284">
        <f>INDEX('Input - Queue Counters'!$B$4:$G$54, MATCH($B36, 'Input - Queue Counters'!$B$4:$B$54, 0), MATCH(E$6, 'Input - Queue Counters'!$B$4:$G$4, 0))</f>
        <v>0</v>
      </c>
      <c r="F36" s="284">
        <f>INDEX('Input - Queue Counters'!$B$4:$G$54, MATCH($B36, 'Input - Queue Counters'!$B$4:$B$54, 0), MATCH(F$6, 'Input - Queue Counters'!$B$4:$G$4, 0))</f>
        <v>0</v>
      </c>
      <c r="G36" s="88">
        <f>INDEX('Input - Queue Counters'!$B$4:$G$54, MATCH($B36, 'Input - Queue Counters'!$B$4:$B$54, 0), MATCH(G$6, 'Input - Queue Counters'!$B$4:$G$4, 0))</f>
        <v>0</v>
      </c>
      <c r="H36" s="757"/>
      <c r="I36" s="459" t="e">
        <f>AVERAGEIFS('VISSIM Queue Counter Outputs'!$E$19:$E$6000, 'VISSIM Queue Counter Outputs'!$C$19:$C$6000, $E36, 'VISSIM Queue Counter Outputs'!$A$19:$A$6000, "AVG")</f>
        <v>#DIV/0!</v>
      </c>
      <c r="J36" s="459" t="e">
        <f t="shared" si="5"/>
        <v>#DIV/0!</v>
      </c>
      <c r="K36" s="737" t="str">
        <f t="shared" si="3"/>
        <v>--</v>
      </c>
      <c r="L36" s="440" t="str">
        <f t="shared" si="4"/>
        <v>--</v>
      </c>
      <c r="M36" s="88" t="e">
        <f>INDEX('Input - Queue Counters'!$B$4:$G$54, MATCH($B36, 'Input - Queue Counters'!$B$4:$B$54, 0), MATCH(M$6, 'Input - Queue Counters'!$B$4:$G$4, 0))</f>
        <v>#N/A</v>
      </c>
      <c r="N36" s="459" t="e">
        <f>AVERAGEIFS('VISSIM Queue Counter Outputs'!$D$19:$D$6000, 'VISSIM Queue Counter Outputs'!$C$19:$C$6000, $E36, 'VISSIM Queue Counter Outputs'!$A$19:$A$6000, "AVG")</f>
        <v>#DIV/0!</v>
      </c>
      <c r="O36" s="737" t="e">
        <f t="shared" si="0"/>
        <v>#N/A</v>
      </c>
      <c r="P36" s="440" t="str">
        <f t="shared" si="1"/>
        <v>--</v>
      </c>
      <c r="Q36" s="611"/>
    </row>
    <row r="37" spans="1:17" hidden="1" x14ac:dyDescent="0.25">
      <c r="A37" s="615" t="str">
        <f t="shared" si="2"/>
        <v>H</v>
      </c>
      <c r="B37" s="453">
        <f>'Input - Queue Counters'!B35</f>
        <v>31</v>
      </c>
      <c r="E37" s="284">
        <f>INDEX('Input - Queue Counters'!$B$4:$G$54, MATCH($B37, 'Input - Queue Counters'!$B$4:$B$54, 0), MATCH(E$6, 'Input - Queue Counters'!$B$4:$G$4, 0))</f>
        <v>0</v>
      </c>
      <c r="F37" s="284">
        <f>INDEX('Input - Queue Counters'!$B$4:$G$54, MATCH($B37, 'Input - Queue Counters'!$B$4:$B$54, 0), MATCH(F$6, 'Input - Queue Counters'!$B$4:$G$4, 0))</f>
        <v>0</v>
      </c>
      <c r="G37" s="88">
        <f>INDEX('Input - Queue Counters'!$B$4:$G$54, MATCH($B37, 'Input - Queue Counters'!$B$4:$B$54, 0), MATCH(G$6, 'Input - Queue Counters'!$B$4:$G$4, 0))</f>
        <v>0</v>
      </c>
      <c r="H37" s="757"/>
      <c r="I37" s="459" t="e">
        <f>AVERAGEIFS('VISSIM Queue Counter Outputs'!$E$19:$E$6000, 'VISSIM Queue Counter Outputs'!$C$19:$C$6000, $E37, 'VISSIM Queue Counter Outputs'!$A$19:$A$6000, "AVG")</f>
        <v>#DIV/0!</v>
      </c>
      <c r="J37" s="459" t="e">
        <f t="shared" si="5"/>
        <v>#DIV/0!</v>
      </c>
      <c r="K37" s="737" t="str">
        <f t="shared" si="3"/>
        <v>--</v>
      </c>
      <c r="L37" s="440" t="str">
        <f t="shared" si="4"/>
        <v>--</v>
      </c>
      <c r="M37" s="88" t="e">
        <f>INDEX('Input - Queue Counters'!$B$4:$G$54, MATCH($B37, 'Input - Queue Counters'!$B$4:$B$54, 0), MATCH(M$6, 'Input - Queue Counters'!$B$4:$G$4, 0))</f>
        <v>#N/A</v>
      </c>
      <c r="N37" s="459" t="e">
        <f>AVERAGEIFS('VISSIM Queue Counter Outputs'!$D$19:$D$6000, 'VISSIM Queue Counter Outputs'!$C$19:$C$6000, $E37, 'VISSIM Queue Counter Outputs'!$A$19:$A$6000, "AVG")</f>
        <v>#DIV/0!</v>
      </c>
      <c r="O37" s="737" t="e">
        <f t="shared" si="0"/>
        <v>#N/A</v>
      </c>
      <c r="P37" s="440" t="str">
        <f t="shared" si="1"/>
        <v>--</v>
      </c>
      <c r="Q37" s="611"/>
    </row>
    <row r="38" spans="1:17" hidden="1" x14ac:dyDescent="0.25">
      <c r="A38" s="615" t="str">
        <f t="shared" si="2"/>
        <v>H</v>
      </c>
      <c r="B38" s="453">
        <f>'Input - Queue Counters'!B36</f>
        <v>32</v>
      </c>
      <c r="E38" s="284">
        <f>INDEX('Input - Queue Counters'!$B$4:$G$54, MATCH($B38, 'Input - Queue Counters'!$B$4:$B$54, 0), MATCH(E$6, 'Input - Queue Counters'!$B$4:$G$4, 0))</f>
        <v>0</v>
      </c>
      <c r="F38" s="284">
        <f>INDEX('Input - Queue Counters'!$B$4:$G$54, MATCH($B38, 'Input - Queue Counters'!$B$4:$B$54, 0), MATCH(F$6, 'Input - Queue Counters'!$B$4:$G$4, 0))</f>
        <v>0</v>
      </c>
      <c r="G38" s="88">
        <f>INDEX('Input - Queue Counters'!$B$4:$G$54, MATCH($B38, 'Input - Queue Counters'!$B$4:$B$54, 0), MATCH(G$6, 'Input - Queue Counters'!$B$4:$G$4, 0))</f>
        <v>0</v>
      </c>
      <c r="H38" s="757"/>
      <c r="I38" s="459" t="e">
        <f>AVERAGEIFS('VISSIM Queue Counter Outputs'!$E$19:$E$6000, 'VISSIM Queue Counter Outputs'!$C$19:$C$6000, $E38, 'VISSIM Queue Counter Outputs'!$A$19:$A$6000, "AVG")</f>
        <v>#DIV/0!</v>
      </c>
      <c r="J38" s="459" t="e">
        <f t="shared" si="5"/>
        <v>#DIV/0!</v>
      </c>
      <c r="K38" s="737" t="str">
        <f t="shared" si="3"/>
        <v>--</v>
      </c>
      <c r="L38" s="440" t="str">
        <f t="shared" si="4"/>
        <v>--</v>
      </c>
      <c r="M38" s="88" t="e">
        <f>INDEX('Input - Queue Counters'!$B$4:$G$54, MATCH($B38, 'Input - Queue Counters'!$B$4:$B$54, 0), MATCH(M$6, 'Input - Queue Counters'!$B$4:$G$4, 0))</f>
        <v>#N/A</v>
      </c>
      <c r="N38" s="459" t="e">
        <f>AVERAGEIFS('VISSIM Queue Counter Outputs'!$D$19:$D$6000, 'VISSIM Queue Counter Outputs'!$C$19:$C$6000, $E38, 'VISSIM Queue Counter Outputs'!$A$19:$A$6000, "AVG")</f>
        <v>#DIV/0!</v>
      </c>
      <c r="O38" s="737" t="e">
        <f t="shared" si="0"/>
        <v>#N/A</v>
      </c>
      <c r="P38" s="440" t="str">
        <f t="shared" si="1"/>
        <v>--</v>
      </c>
      <c r="Q38" s="611"/>
    </row>
    <row r="39" spans="1:17" hidden="1" x14ac:dyDescent="0.25">
      <c r="A39" s="615" t="str">
        <f t="shared" si="2"/>
        <v>H</v>
      </c>
      <c r="B39" s="453">
        <f>'Input - Queue Counters'!B37</f>
        <v>33</v>
      </c>
      <c r="E39" s="284">
        <f>INDEX('Input - Queue Counters'!$B$4:$G$54, MATCH($B39, 'Input - Queue Counters'!$B$4:$B$54, 0), MATCH(E$6, 'Input - Queue Counters'!$B$4:$G$4, 0))</f>
        <v>0</v>
      </c>
      <c r="F39" s="284">
        <f>INDEX('Input - Queue Counters'!$B$4:$G$54, MATCH($B39, 'Input - Queue Counters'!$B$4:$B$54, 0), MATCH(F$6, 'Input - Queue Counters'!$B$4:$G$4, 0))</f>
        <v>0</v>
      </c>
      <c r="G39" s="88">
        <f>INDEX('Input - Queue Counters'!$B$4:$G$54, MATCH($B39, 'Input - Queue Counters'!$B$4:$B$54, 0), MATCH(G$6, 'Input - Queue Counters'!$B$4:$G$4, 0))</f>
        <v>0</v>
      </c>
      <c r="H39" s="757"/>
      <c r="I39" s="459" t="e">
        <f>AVERAGEIFS('VISSIM Queue Counter Outputs'!$E$19:$E$6000, 'VISSIM Queue Counter Outputs'!$C$19:$C$6000, $E39, 'VISSIM Queue Counter Outputs'!$A$19:$A$6000, "AVG")</f>
        <v>#DIV/0!</v>
      </c>
      <c r="J39" s="459" t="e">
        <f t="shared" si="5"/>
        <v>#DIV/0!</v>
      </c>
      <c r="K39" s="737" t="str">
        <f t="shared" si="3"/>
        <v>--</v>
      </c>
      <c r="L39" s="440" t="str">
        <f t="shared" si="4"/>
        <v>--</v>
      </c>
      <c r="M39" s="88" t="e">
        <f>INDEX('Input - Queue Counters'!$B$4:$G$54, MATCH($B39, 'Input - Queue Counters'!$B$4:$B$54, 0), MATCH(M$6, 'Input - Queue Counters'!$B$4:$G$4, 0))</f>
        <v>#N/A</v>
      </c>
      <c r="N39" s="459" t="e">
        <f>AVERAGEIFS('VISSIM Queue Counter Outputs'!$D$19:$D$6000, 'VISSIM Queue Counter Outputs'!$C$19:$C$6000, $E39, 'VISSIM Queue Counter Outputs'!$A$19:$A$6000, "AVG")</f>
        <v>#DIV/0!</v>
      </c>
      <c r="O39" s="737" t="e">
        <f t="shared" ref="O39:O56" si="6">IF(M39="","--", N39-M39)</f>
        <v>#N/A</v>
      </c>
      <c r="P39" s="440" t="str">
        <f t="shared" ref="P39:P56" si="7">IFERROR(O39/M39, "--")</f>
        <v>--</v>
      </c>
      <c r="Q39" s="611"/>
    </row>
    <row r="40" spans="1:17" hidden="1" x14ac:dyDescent="0.25">
      <c r="A40" s="615" t="str">
        <f t="shared" si="2"/>
        <v>H</v>
      </c>
      <c r="B40" s="453">
        <f>'Input - Queue Counters'!B38</f>
        <v>34</v>
      </c>
      <c r="E40" s="284">
        <f>INDEX('Input - Queue Counters'!$B$4:$G$54, MATCH($B40, 'Input - Queue Counters'!$B$4:$B$54, 0), MATCH(E$6, 'Input - Queue Counters'!$B$4:$G$4, 0))</f>
        <v>0</v>
      </c>
      <c r="F40" s="284">
        <f>INDEX('Input - Queue Counters'!$B$4:$G$54, MATCH($B40, 'Input - Queue Counters'!$B$4:$B$54, 0), MATCH(F$6, 'Input - Queue Counters'!$B$4:$G$4, 0))</f>
        <v>0</v>
      </c>
      <c r="G40" s="88">
        <f>INDEX('Input - Queue Counters'!$B$4:$G$54, MATCH($B40, 'Input - Queue Counters'!$B$4:$B$54, 0), MATCH(G$6, 'Input - Queue Counters'!$B$4:$G$4, 0))</f>
        <v>0</v>
      </c>
      <c r="H40" s="757"/>
      <c r="I40" s="459" t="e">
        <f>AVERAGEIFS('VISSIM Queue Counter Outputs'!$E$19:$E$6000, 'VISSIM Queue Counter Outputs'!$C$19:$C$6000, $E40, 'VISSIM Queue Counter Outputs'!$A$19:$A$6000, "AVG")</f>
        <v>#DIV/0!</v>
      </c>
      <c r="J40" s="459" t="e">
        <f t="shared" si="5"/>
        <v>#DIV/0!</v>
      </c>
      <c r="K40" s="737" t="str">
        <f t="shared" si="3"/>
        <v>--</v>
      </c>
      <c r="L40" s="440" t="str">
        <f t="shared" si="4"/>
        <v>--</v>
      </c>
      <c r="M40" s="88" t="e">
        <f>INDEX('Input - Queue Counters'!$B$4:$G$54, MATCH($B40, 'Input - Queue Counters'!$B$4:$B$54, 0), MATCH(M$6, 'Input - Queue Counters'!$B$4:$G$4, 0))</f>
        <v>#N/A</v>
      </c>
      <c r="N40" s="459" t="e">
        <f>AVERAGEIFS('VISSIM Queue Counter Outputs'!$D$19:$D$6000, 'VISSIM Queue Counter Outputs'!$C$19:$C$6000, $E40, 'VISSIM Queue Counter Outputs'!$A$19:$A$6000, "AVG")</f>
        <v>#DIV/0!</v>
      </c>
      <c r="O40" s="737" t="e">
        <f t="shared" si="6"/>
        <v>#N/A</v>
      </c>
      <c r="P40" s="440" t="str">
        <f t="shared" si="7"/>
        <v>--</v>
      </c>
      <c r="Q40" s="611"/>
    </row>
    <row r="41" spans="1:17" hidden="1" x14ac:dyDescent="0.25">
      <c r="A41" s="615" t="str">
        <f t="shared" si="2"/>
        <v>H</v>
      </c>
      <c r="B41" s="453">
        <f>'Input - Queue Counters'!B39</f>
        <v>35</v>
      </c>
      <c r="E41" s="284">
        <f>INDEX('Input - Queue Counters'!$B$4:$G$54, MATCH($B41, 'Input - Queue Counters'!$B$4:$B$54, 0), MATCH(E$6, 'Input - Queue Counters'!$B$4:$G$4, 0))</f>
        <v>0</v>
      </c>
      <c r="F41" s="284">
        <f>INDEX('Input - Queue Counters'!$B$4:$G$54, MATCH($B41, 'Input - Queue Counters'!$B$4:$B$54, 0), MATCH(F$6, 'Input - Queue Counters'!$B$4:$G$4, 0))</f>
        <v>0</v>
      </c>
      <c r="G41" s="88">
        <f>INDEX('Input - Queue Counters'!$B$4:$G$54, MATCH($B41, 'Input - Queue Counters'!$B$4:$B$54, 0), MATCH(G$6, 'Input - Queue Counters'!$B$4:$G$4, 0))</f>
        <v>0</v>
      </c>
      <c r="H41" s="757"/>
      <c r="I41" s="459" t="e">
        <f>AVERAGEIFS('VISSIM Queue Counter Outputs'!$E$19:$E$6000, 'VISSIM Queue Counter Outputs'!$C$19:$C$6000, $E41, 'VISSIM Queue Counter Outputs'!$A$19:$A$6000, "AVG")</f>
        <v>#DIV/0!</v>
      </c>
      <c r="J41" s="459" t="e">
        <f t="shared" si="5"/>
        <v>#DIV/0!</v>
      </c>
      <c r="K41" s="737" t="str">
        <f t="shared" si="3"/>
        <v>--</v>
      </c>
      <c r="L41" s="440" t="str">
        <f t="shared" si="4"/>
        <v>--</v>
      </c>
      <c r="M41" s="88" t="e">
        <f>INDEX('Input - Queue Counters'!$B$4:$G$54, MATCH($B41, 'Input - Queue Counters'!$B$4:$B$54, 0), MATCH(M$6, 'Input - Queue Counters'!$B$4:$G$4, 0))</f>
        <v>#N/A</v>
      </c>
      <c r="N41" s="459" t="e">
        <f>AVERAGEIFS('VISSIM Queue Counter Outputs'!$D$19:$D$6000, 'VISSIM Queue Counter Outputs'!$C$19:$C$6000, $E41, 'VISSIM Queue Counter Outputs'!$A$19:$A$6000, "AVG")</f>
        <v>#DIV/0!</v>
      </c>
      <c r="O41" s="737" t="e">
        <f t="shared" si="6"/>
        <v>#N/A</v>
      </c>
      <c r="P41" s="440" t="str">
        <f t="shared" si="7"/>
        <v>--</v>
      </c>
      <c r="Q41" s="611"/>
    </row>
    <row r="42" spans="1:17" hidden="1" x14ac:dyDescent="0.25">
      <c r="A42" s="615" t="str">
        <f t="shared" si="2"/>
        <v>H</v>
      </c>
      <c r="B42" s="453">
        <f>'Input - Queue Counters'!B40</f>
        <v>36</v>
      </c>
      <c r="E42" s="284">
        <f>INDEX('Input - Queue Counters'!$B$4:$G$54, MATCH($B42, 'Input - Queue Counters'!$B$4:$B$54, 0), MATCH(E$6, 'Input - Queue Counters'!$B$4:$G$4, 0))</f>
        <v>0</v>
      </c>
      <c r="F42" s="284">
        <f>INDEX('Input - Queue Counters'!$B$4:$G$54, MATCH($B42, 'Input - Queue Counters'!$B$4:$B$54, 0), MATCH(F$6, 'Input - Queue Counters'!$B$4:$G$4, 0))</f>
        <v>0</v>
      </c>
      <c r="G42" s="88">
        <f>INDEX('Input - Queue Counters'!$B$4:$G$54, MATCH($B42, 'Input - Queue Counters'!$B$4:$B$54, 0), MATCH(G$6, 'Input - Queue Counters'!$B$4:$G$4, 0))</f>
        <v>0</v>
      </c>
      <c r="H42" s="757"/>
      <c r="I42" s="459" t="e">
        <f>AVERAGEIFS('VISSIM Queue Counter Outputs'!$E$19:$E$6000, 'VISSIM Queue Counter Outputs'!$C$19:$C$6000, $E42, 'VISSIM Queue Counter Outputs'!$A$19:$A$6000, "AVG")</f>
        <v>#DIV/0!</v>
      </c>
      <c r="J42" s="459" t="e">
        <f t="shared" si="5"/>
        <v>#DIV/0!</v>
      </c>
      <c r="K42" s="737" t="str">
        <f t="shared" si="3"/>
        <v>--</v>
      </c>
      <c r="L42" s="440" t="str">
        <f t="shared" si="4"/>
        <v>--</v>
      </c>
      <c r="M42" s="88" t="e">
        <f>INDEX('Input - Queue Counters'!$B$4:$G$54, MATCH($B42, 'Input - Queue Counters'!$B$4:$B$54, 0), MATCH(M$6, 'Input - Queue Counters'!$B$4:$G$4, 0))</f>
        <v>#N/A</v>
      </c>
      <c r="N42" s="459" t="e">
        <f>AVERAGEIFS('VISSIM Queue Counter Outputs'!$D$19:$D$6000, 'VISSIM Queue Counter Outputs'!$C$19:$C$6000, $E42, 'VISSIM Queue Counter Outputs'!$A$19:$A$6000, "AVG")</f>
        <v>#DIV/0!</v>
      </c>
      <c r="O42" s="737" t="e">
        <f t="shared" si="6"/>
        <v>#N/A</v>
      </c>
      <c r="P42" s="440" t="str">
        <f t="shared" si="7"/>
        <v>--</v>
      </c>
      <c r="Q42" s="611"/>
    </row>
    <row r="43" spans="1:17" hidden="1" x14ac:dyDescent="0.25">
      <c r="A43" s="615" t="str">
        <f t="shared" si="2"/>
        <v>H</v>
      </c>
      <c r="B43" s="453">
        <f>'Input - Queue Counters'!B41</f>
        <v>37</v>
      </c>
      <c r="E43" s="284">
        <f>INDEX('Input - Queue Counters'!$B$4:$G$54, MATCH($B43, 'Input - Queue Counters'!$B$4:$B$54, 0), MATCH(E$6, 'Input - Queue Counters'!$B$4:$G$4, 0))</f>
        <v>0</v>
      </c>
      <c r="F43" s="284">
        <f>INDEX('Input - Queue Counters'!$B$4:$G$54, MATCH($B43, 'Input - Queue Counters'!$B$4:$B$54, 0), MATCH(F$6, 'Input - Queue Counters'!$B$4:$G$4, 0))</f>
        <v>0</v>
      </c>
      <c r="G43" s="88">
        <f>INDEX('Input - Queue Counters'!$B$4:$G$54, MATCH($B43, 'Input - Queue Counters'!$B$4:$B$54, 0), MATCH(G$6, 'Input - Queue Counters'!$B$4:$G$4, 0))</f>
        <v>0</v>
      </c>
      <c r="H43" s="757"/>
      <c r="I43" s="459" t="e">
        <f>AVERAGEIFS('VISSIM Queue Counter Outputs'!$E$19:$E$6000, 'VISSIM Queue Counter Outputs'!$C$19:$C$6000, $E43, 'VISSIM Queue Counter Outputs'!$A$19:$A$6000, "AVG")</f>
        <v>#DIV/0!</v>
      </c>
      <c r="J43" s="459" t="e">
        <f t="shared" si="5"/>
        <v>#DIV/0!</v>
      </c>
      <c r="K43" s="737" t="str">
        <f t="shared" si="3"/>
        <v>--</v>
      </c>
      <c r="L43" s="440" t="str">
        <f t="shared" si="4"/>
        <v>--</v>
      </c>
      <c r="M43" s="88" t="e">
        <f>INDEX('Input - Queue Counters'!$B$4:$G$54, MATCH($B43, 'Input - Queue Counters'!$B$4:$B$54, 0), MATCH(M$6, 'Input - Queue Counters'!$B$4:$G$4, 0))</f>
        <v>#N/A</v>
      </c>
      <c r="N43" s="459" t="e">
        <f>AVERAGEIFS('VISSIM Queue Counter Outputs'!$D$19:$D$6000, 'VISSIM Queue Counter Outputs'!$C$19:$C$6000, $E43, 'VISSIM Queue Counter Outputs'!$A$19:$A$6000, "AVG")</f>
        <v>#DIV/0!</v>
      </c>
      <c r="O43" s="737" t="e">
        <f t="shared" si="6"/>
        <v>#N/A</v>
      </c>
      <c r="P43" s="440" t="str">
        <f t="shared" si="7"/>
        <v>--</v>
      </c>
      <c r="Q43" s="611"/>
    </row>
    <row r="44" spans="1:17" hidden="1" x14ac:dyDescent="0.25">
      <c r="A44" s="615" t="str">
        <f t="shared" si="2"/>
        <v>H</v>
      </c>
      <c r="B44" s="453">
        <f>'Input - Queue Counters'!B42</f>
        <v>38</v>
      </c>
      <c r="E44" s="284">
        <f>INDEX('Input - Queue Counters'!$B$4:$G$54, MATCH($B44, 'Input - Queue Counters'!$B$4:$B$54, 0), MATCH(E$6, 'Input - Queue Counters'!$B$4:$G$4, 0))</f>
        <v>0</v>
      </c>
      <c r="F44" s="284">
        <f>INDEX('Input - Queue Counters'!$B$4:$G$54, MATCH($B44, 'Input - Queue Counters'!$B$4:$B$54, 0), MATCH(F$6, 'Input - Queue Counters'!$B$4:$G$4, 0))</f>
        <v>0</v>
      </c>
      <c r="G44" s="88">
        <f>INDEX('Input - Queue Counters'!$B$4:$G$54, MATCH($B44, 'Input - Queue Counters'!$B$4:$B$54, 0), MATCH(G$6, 'Input - Queue Counters'!$B$4:$G$4, 0))</f>
        <v>0</v>
      </c>
      <c r="H44" s="757"/>
      <c r="I44" s="459" t="e">
        <f>AVERAGEIFS('VISSIM Queue Counter Outputs'!$E$19:$E$6000, 'VISSIM Queue Counter Outputs'!$C$19:$C$6000, $E44, 'VISSIM Queue Counter Outputs'!$A$19:$A$6000, "AVG")</f>
        <v>#DIV/0!</v>
      </c>
      <c r="J44" s="459" t="e">
        <f t="shared" si="5"/>
        <v>#DIV/0!</v>
      </c>
      <c r="K44" s="737" t="str">
        <f t="shared" si="3"/>
        <v>--</v>
      </c>
      <c r="L44" s="440" t="str">
        <f t="shared" si="4"/>
        <v>--</v>
      </c>
      <c r="M44" s="88" t="e">
        <f>INDEX('Input - Queue Counters'!$B$4:$G$54, MATCH($B44, 'Input - Queue Counters'!$B$4:$B$54, 0), MATCH(M$6, 'Input - Queue Counters'!$B$4:$G$4, 0))</f>
        <v>#N/A</v>
      </c>
      <c r="N44" s="459" t="e">
        <f>AVERAGEIFS('VISSIM Queue Counter Outputs'!$D$19:$D$6000, 'VISSIM Queue Counter Outputs'!$C$19:$C$6000, $E44, 'VISSIM Queue Counter Outputs'!$A$19:$A$6000, "AVG")</f>
        <v>#DIV/0!</v>
      </c>
      <c r="O44" s="737" t="e">
        <f t="shared" si="6"/>
        <v>#N/A</v>
      </c>
      <c r="P44" s="440" t="str">
        <f t="shared" si="7"/>
        <v>--</v>
      </c>
      <c r="Q44" s="611"/>
    </row>
    <row r="45" spans="1:17" hidden="1" x14ac:dyDescent="0.25">
      <c r="A45" s="615" t="str">
        <f t="shared" si="2"/>
        <v>H</v>
      </c>
      <c r="B45" s="453">
        <f>'Input - Queue Counters'!B43</f>
        <v>39</v>
      </c>
      <c r="E45" s="284">
        <f>INDEX('Input - Queue Counters'!$B$4:$G$54, MATCH($B45, 'Input - Queue Counters'!$B$4:$B$54, 0), MATCH(E$6, 'Input - Queue Counters'!$B$4:$G$4, 0))</f>
        <v>0</v>
      </c>
      <c r="F45" s="284">
        <f>INDEX('Input - Queue Counters'!$B$4:$G$54, MATCH($B45, 'Input - Queue Counters'!$B$4:$B$54, 0), MATCH(F$6, 'Input - Queue Counters'!$B$4:$G$4, 0))</f>
        <v>0</v>
      </c>
      <c r="G45" s="88">
        <f>INDEX('Input - Queue Counters'!$B$4:$G$54, MATCH($B45, 'Input - Queue Counters'!$B$4:$B$54, 0), MATCH(G$6, 'Input - Queue Counters'!$B$4:$G$4, 0))</f>
        <v>0</v>
      </c>
      <c r="H45" s="757"/>
      <c r="I45" s="459" t="e">
        <f>AVERAGEIFS('VISSIM Queue Counter Outputs'!$E$19:$E$6000, 'VISSIM Queue Counter Outputs'!$C$19:$C$6000, $E45, 'VISSIM Queue Counter Outputs'!$A$19:$A$6000, "AVG")</f>
        <v>#DIV/0!</v>
      </c>
      <c r="J45" s="459" t="e">
        <f t="shared" si="5"/>
        <v>#DIV/0!</v>
      </c>
      <c r="K45" s="737" t="str">
        <f t="shared" si="3"/>
        <v>--</v>
      </c>
      <c r="L45" s="440" t="str">
        <f t="shared" si="4"/>
        <v>--</v>
      </c>
      <c r="M45" s="88" t="e">
        <f>INDEX('Input - Queue Counters'!$B$4:$G$54, MATCH($B45, 'Input - Queue Counters'!$B$4:$B$54, 0), MATCH(M$6, 'Input - Queue Counters'!$B$4:$G$4, 0))</f>
        <v>#N/A</v>
      </c>
      <c r="N45" s="459" t="e">
        <f>AVERAGEIFS('VISSIM Queue Counter Outputs'!$D$19:$D$6000, 'VISSIM Queue Counter Outputs'!$C$19:$C$6000, $E45, 'VISSIM Queue Counter Outputs'!$A$19:$A$6000, "AVG")</f>
        <v>#DIV/0!</v>
      </c>
      <c r="O45" s="737" t="e">
        <f t="shared" si="6"/>
        <v>#N/A</v>
      </c>
      <c r="P45" s="440" t="str">
        <f t="shared" si="7"/>
        <v>--</v>
      </c>
      <c r="Q45" s="611"/>
    </row>
    <row r="46" spans="1:17" hidden="1" x14ac:dyDescent="0.25">
      <c r="A46" s="615" t="str">
        <f t="shared" si="2"/>
        <v>H</v>
      </c>
      <c r="B46" s="453">
        <f>'Input - Queue Counters'!B44</f>
        <v>40</v>
      </c>
      <c r="E46" s="284">
        <f>INDEX('Input - Queue Counters'!$B$4:$G$54, MATCH($B46, 'Input - Queue Counters'!$B$4:$B$54, 0), MATCH(E$6, 'Input - Queue Counters'!$B$4:$G$4, 0))</f>
        <v>0</v>
      </c>
      <c r="F46" s="284">
        <f>INDEX('Input - Queue Counters'!$B$4:$G$54, MATCH($B46, 'Input - Queue Counters'!$B$4:$B$54, 0), MATCH(F$6, 'Input - Queue Counters'!$B$4:$G$4, 0))</f>
        <v>0</v>
      </c>
      <c r="G46" s="88">
        <f>INDEX('Input - Queue Counters'!$B$4:$G$54, MATCH($B46, 'Input - Queue Counters'!$B$4:$B$54, 0), MATCH(G$6, 'Input - Queue Counters'!$B$4:$G$4, 0))</f>
        <v>0</v>
      </c>
      <c r="H46" s="757"/>
      <c r="I46" s="459" t="e">
        <f>AVERAGEIFS('VISSIM Queue Counter Outputs'!$E$19:$E$6000, 'VISSIM Queue Counter Outputs'!$C$19:$C$6000, $E46, 'VISSIM Queue Counter Outputs'!$A$19:$A$6000, "AVG")</f>
        <v>#DIV/0!</v>
      </c>
      <c r="J46" s="459" t="e">
        <f t="shared" si="5"/>
        <v>#DIV/0!</v>
      </c>
      <c r="K46" s="737" t="str">
        <f t="shared" si="3"/>
        <v>--</v>
      </c>
      <c r="L46" s="440" t="str">
        <f t="shared" si="4"/>
        <v>--</v>
      </c>
      <c r="M46" s="88" t="e">
        <f>INDEX('Input - Queue Counters'!$B$4:$G$54, MATCH($B46, 'Input - Queue Counters'!$B$4:$B$54, 0), MATCH(M$6, 'Input - Queue Counters'!$B$4:$G$4, 0))</f>
        <v>#N/A</v>
      </c>
      <c r="N46" s="459" t="e">
        <f>AVERAGEIFS('VISSIM Queue Counter Outputs'!$D$19:$D$6000, 'VISSIM Queue Counter Outputs'!$C$19:$C$6000, $E46, 'VISSIM Queue Counter Outputs'!$A$19:$A$6000, "AVG")</f>
        <v>#DIV/0!</v>
      </c>
      <c r="O46" s="737" t="e">
        <f t="shared" si="6"/>
        <v>#N/A</v>
      </c>
      <c r="P46" s="440" t="str">
        <f t="shared" si="7"/>
        <v>--</v>
      </c>
      <c r="Q46" s="611"/>
    </row>
    <row r="47" spans="1:17" hidden="1" x14ac:dyDescent="0.25">
      <c r="A47" s="615" t="str">
        <f t="shared" si="2"/>
        <v>H</v>
      </c>
      <c r="B47" s="453">
        <f>'Input - Queue Counters'!B45</f>
        <v>41</v>
      </c>
      <c r="E47" s="284">
        <f>INDEX('Input - Queue Counters'!$B$4:$G$54, MATCH($B47, 'Input - Queue Counters'!$B$4:$B$54, 0), MATCH(E$6, 'Input - Queue Counters'!$B$4:$G$4, 0))</f>
        <v>0</v>
      </c>
      <c r="F47" s="284">
        <f>INDEX('Input - Queue Counters'!$B$4:$G$54, MATCH($B47, 'Input - Queue Counters'!$B$4:$B$54, 0), MATCH(F$6, 'Input - Queue Counters'!$B$4:$G$4, 0))</f>
        <v>0</v>
      </c>
      <c r="G47" s="88">
        <f>INDEX('Input - Queue Counters'!$B$4:$G$54, MATCH($B47, 'Input - Queue Counters'!$B$4:$B$54, 0), MATCH(G$6, 'Input - Queue Counters'!$B$4:$G$4, 0))</f>
        <v>0</v>
      </c>
      <c r="H47" s="757"/>
      <c r="I47" s="459" t="e">
        <f>AVERAGEIFS('VISSIM Queue Counter Outputs'!$E$19:$E$6000, 'VISSIM Queue Counter Outputs'!$C$19:$C$6000, $E47, 'VISSIM Queue Counter Outputs'!$A$19:$A$6000, "AVG")</f>
        <v>#DIV/0!</v>
      </c>
      <c r="J47" s="459" t="e">
        <f t="shared" si="5"/>
        <v>#DIV/0!</v>
      </c>
      <c r="K47" s="737" t="str">
        <f t="shared" si="3"/>
        <v>--</v>
      </c>
      <c r="L47" s="440" t="str">
        <f t="shared" si="4"/>
        <v>--</v>
      </c>
      <c r="M47" s="88" t="e">
        <f>INDEX('Input - Queue Counters'!$B$4:$G$54, MATCH($B47, 'Input - Queue Counters'!$B$4:$B$54, 0), MATCH(M$6, 'Input - Queue Counters'!$B$4:$G$4, 0))</f>
        <v>#N/A</v>
      </c>
      <c r="N47" s="459" t="e">
        <f>AVERAGEIFS('VISSIM Queue Counter Outputs'!$D$19:$D$6000, 'VISSIM Queue Counter Outputs'!$C$19:$C$6000, $E47, 'VISSIM Queue Counter Outputs'!$A$19:$A$6000, "AVG")</f>
        <v>#DIV/0!</v>
      </c>
      <c r="O47" s="737" t="e">
        <f t="shared" si="6"/>
        <v>#N/A</v>
      </c>
      <c r="P47" s="440" t="str">
        <f t="shared" si="7"/>
        <v>--</v>
      </c>
      <c r="Q47" s="611"/>
    </row>
    <row r="48" spans="1:17" hidden="1" x14ac:dyDescent="0.25">
      <c r="A48" s="615" t="str">
        <f t="shared" si="2"/>
        <v>H</v>
      </c>
      <c r="B48" s="453">
        <f>'Input - Queue Counters'!B46</f>
        <v>42</v>
      </c>
      <c r="E48" s="284">
        <f>INDEX('Input - Queue Counters'!$B$4:$G$54, MATCH($B48, 'Input - Queue Counters'!$B$4:$B$54, 0), MATCH(E$6, 'Input - Queue Counters'!$B$4:$G$4, 0))</f>
        <v>0</v>
      </c>
      <c r="F48" s="284">
        <f>INDEX('Input - Queue Counters'!$B$4:$G$54, MATCH($B48, 'Input - Queue Counters'!$B$4:$B$54, 0), MATCH(F$6, 'Input - Queue Counters'!$B$4:$G$4, 0))</f>
        <v>0</v>
      </c>
      <c r="G48" s="88">
        <f>INDEX('Input - Queue Counters'!$B$4:$G$54, MATCH($B48, 'Input - Queue Counters'!$B$4:$B$54, 0), MATCH(G$6, 'Input - Queue Counters'!$B$4:$G$4, 0))</f>
        <v>0</v>
      </c>
      <c r="H48" s="757"/>
      <c r="I48" s="459" t="e">
        <f>AVERAGEIFS('VISSIM Queue Counter Outputs'!$E$19:$E$6000, 'VISSIM Queue Counter Outputs'!$C$19:$C$6000, $E48, 'VISSIM Queue Counter Outputs'!$A$19:$A$6000, "AVG")</f>
        <v>#DIV/0!</v>
      </c>
      <c r="J48" s="459" t="e">
        <f t="shared" si="5"/>
        <v>#DIV/0!</v>
      </c>
      <c r="K48" s="737" t="str">
        <f t="shared" si="3"/>
        <v>--</v>
      </c>
      <c r="L48" s="440" t="str">
        <f t="shared" si="4"/>
        <v>--</v>
      </c>
      <c r="M48" s="88" t="e">
        <f>INDEX('Input - Queue Counters'!$B$4:$G$54, MATCH($B48, 'Input - Queue Counters'!$B$4:$B$54, 0), MATCH(M$6, 'Input - Queue Counters'!$B$4:$G$4, 0))</f>
        <v>#N/A</v>
      </c>
      <c r="N48" s="459" t="e">
        <f>AVERAGEIFS('VISSIM Queue Counter Outputs'!$D$19:$D$6000, 'VISSIM Queue Counter Outputs'!$C$19:$C$6000, $E48, 'VISSIM Queue Counter Outputs'!$A$19:$A$6000, "AVG")</f>
        <v>#DIV/0!</v>
      </c>
      <c r="O48" s="737" t="e">
        <f t="shared" si="6"/>
        <v>#N/A</v>
      </c>
      <c r="P48" s="440" t="str">
        <f t="shared" si="7"/>
        <v>--</v>
      </c>
      <c r="Q48" s="611"/>
    </row>
    <row r="49" spans="1:17" hidden="1" x14ac:dyDescent="0.25">
      <c r="A49" s="615" t="str">
        <f t="shared" si="2"/>
        <v>H</v>
      </c>
      <c r="B49" s="453">
        <f>'Input - Queue Counters'!B47</f>
        <v>43</v>
      </c>
      <c r="E49" s="284">
        <f>INDEX('Input - Queue Counters'!$B$4:$G$54, MATCH($B49, 'Input - Queue Counters'!$B$4:$B$54, 0), MATCH(E$6, 'Input - Queue Counters'!$B$4:$G$4, 0))</f>
        <v>0</v>
      </c>
      <c r="F49" s="284">
        <f>INDEX('Input - Queue Counters'!$B$4:$G$54, MATCH($B49, 'Input - Queue Counters'!$B$4:$B$54, 0), MATCH(F$6, 'Input - Queue Counters'!$B$4:$G$4, 0))</f>
        <v>0</v>
      </c>
      <c r="G49" s="88">
        <f>INDEX('Input - Queue Counters'!$B$4:$G$54, MATCH($B49, 'Input - Queue Counters'!$B$4:$B$54, 0), MATCH(G$6, 'Input - Queue Counters'!$B$4:$G$4, 0))</f>
        <v>0</v>
      </c>
      <c r="H49" s="757"/>
      <c r="I49" s="459" t="e">
        <f>AVERAGEIFS('VISSIM Queue Counter Outputs'!$E$19:$E$6000, 'VISSIM Queue Counter Outputs'!$C$19:$C$6000, $E49, 'VISSIM Queue Counter Outputs'!$A$19:$A$6000, "AVG")</f>
        <v>#DIV/0!</v>
      </c>
      <c r="J49" s="459" t="e">
        <f t="shared" si="5"/>
        <v>#DIV/0!</v>
      </c>
      <c r="K49" s="737" t="str">
        <f t="shared" si="3"/>
        <v>--</v>
      </c>
      <c r="L49" s="440" t="str">
        <f t="shared" si="4"/>
        <v>--</v>
      </c>
      <c r="M49" s="88" t="e">
        <f>INDEX('Input - Queue Counters'!$B$4:$G$54, MATCH($B49, 'Input - Queue Counters'!$B$4:$B$54, 0), MATCH(M$6, 'Input - Queue Counters'!$B$4:$G$4, 0))</f>
        <v>#N/A</v>
      </c>
      <c r="N49" s="459" t="e">
        <f>AVERAGEIFS('VISSIM Queue Counter Outputs'!$D$19:$D$6000, 'VISSIM Queue Counter Outputs'!$C$19:$C$6000, $E49, 'VISSIM Queue Counter Outputs'!$A$19:$A$6000, "AVG")</f>
        <v>#DIV/0!</v>
      </c>
      <c r="O49" s="737" t="e">
        <f t="shared" si="6"/>
        <v>#N/A</v>
      </c>
      <c r="P49" s="440" t="str">
        <f t="shared" si="7"/>
        <v>--</v>
      </c>
      <c r="Q49" s="611"/>
    </row>
    <row r="50" spans="1:17" hidden="1" x14ac:dyDescent="0.25">
      <c r="A50" s="615" t="str">
        <f t="shared" si="2"/>
        <v>H</v>
      </c>
      <c r="B50" s="453">
        <f>'Input - Queue Counters'!B48</f>
        <v>44</v>
      </c>
      <c r="E50" s="284">
        <f>INDEX('Input - Queue Counters'!$B$4:$G$54, MATCH($B50, 'Input - Queue Counters'!$B$4:$B$54, 0), MATCH(E$6, 'Input - Queue Counters'!$B$4:$G$4, 0))</f>
        <v>0</v>
      </c>
      <c r="F50" s="284">
        <f>INDEX('Input - Queue Counters'!$B$4:$G$54, MATCH($B50, 'Input - Queue Counters'!$B$4:$B$54, 0), MATCH(F$6, 'Input - Queue Counters'!$B$4:$G$4, 0))</f>
        <v>0</v>
      </c>
      <c r="G50" s="88">
        <f>INDEX('Input - Queue Counters'!$B$4:$G$54, MATCH($B50, 'Input - Queue Counters'!$B$4:$B$54, 0), MATCH(G$6, 'Input - Queue Counters'!$B$4:$G$4, 0))</f>
        <v>0</v>
      </c>
      <c r="H50" s="757"/>
      <c r="I50" s="459" t="e">
        <f>AVERAGEIFS('VISSIM Queue Counter Outputs'!$E$19:$E$6000, 'VISSIM Queue Counter Outputs'!$C$19:$C$6000, $E50, 'VISSIM Queue Counter Outputs'!$A$19:$A$6000, "AVG")</f>
        <v>#DIV/0!</v>
      </c>
      <c r="J50" s="459" t="e">
        <f t="shared" si="5"/>
        <v>#DIV/0!</v>
      </c>
      <c r="K50" s="737" t="str">
        <f t="shared" si="3"/>
        <v>--</v>
      </c>
      <c r="L50" s="440" t="str">
        <f t="shared" si="4"/>
        <v>--</v>
      </c>
      <c r="M50" s="88" t="e">
        <f>INDEX('Input - Queue Counters'!$B$4:$G$54, MATCH($B50, 'Input - Queue Counters'!$B$4:$B$54, 0), MATCH(M$6, 'Input - Queue Counters'!$B$4:$G$4, 0))</f>
        <v>#N/A</v>
      </c>
      <c r="N50" s="459" t="e">
        <f>AVERAGEIFS('VISSIM Queue Counter Outputs'!$D$19:$D$6000, 'VISSIM Queue Counter Outputs'!$C$19:$C$6000, $E50, 'VISSIM Queue Counter Outputs'!$A$19:$A$6000, "AVG")</f>
        <v>#DIV/0!</v>
      </c>
      <c r="O50" s="737" t="e">
        <f t="shared" si="6"/>
        <v>#N/A</v>
      </c>
      <c r="P50" s="440" t="str">
        <f t="shared" si="7"/>
        <v>--</v>
      </c>
      <c r="Q50" s="611"/>
    </row>
    <row r="51" spans="1:17" hidden="1" x14ac:dyDescent="0.25">
      <c r="A51" s="615" t="str">
        <f t="shared" si="2"/>
        <v>H</v>
      </c>
      <c r="B51" s="453">
        <f>'Input - Queue Counters'!B49</f>
        <v>45</v>
      </c>
      <c r="E51" s="284">
        <f>INDEX('Input - Queue Counters'!$B$4:$G$54, MATCH($B51, 'Input - Queue Counters'!$B$4:$B$54, 0), MATCH(E$6, 'Input - Queue Counters'!$B$4:$G$4, 0))</f>
        <v>0</v>
      </c>
      <c r="F51" s="284">
        <f>INDEX('Input - Queue Counters'!$B$4:$G$54, MATCH($B51, 'Input - Queue Counters'!$B$4:$B$54, 0), MATCH(F$6, 'Input - Queue Counters'!$B$4:$G$4, 0))</f>
        <v>0</v>
      </c>
      <c r="G51" s="88">
        <f>INDEX('Input - Queue Counters'!$B$4:$G$54, MATCH($B51, 'Input - Queue Counters'!$B$4:$B$54, 0), MATCH(G$6, 'Input - Queue Counters'!$B$4:$G$4, 0))</f>
        <v>0</v>
      </c>
      <c r="H51" s="757"/>
      <c r="I51" s="459" t="e">
        <f>AVERAGEIFS('VISSIM Queue Counter Outputs'!$E$19:$E$6000, 'VISSIM Queue Counter Outputs'!$C$19:$C$6000, $E51, 'VISSIM Queue Counter Outputs'!$A$19:$A$6000, "AVG")</f>
        <v>#DIV/0!</v>
      </c>
      <c r="J51" s="459" t="e">
        <f t="shared" si="5"/>
        <v>#DIV/0!</v>
      </c>
      <c r="K51" s="737" t="str">
        <f t="shared" si="3"/>
        <v>--</v>
      </c>
      <c r="L51" s="440" t="str">
        <f t="shared" si="4"/>
        <v>--</v>
      </c>
      <c r="M51" s="88" t="e">
        <f>INDEX('Input - Queue Counters'!$B$4:$G$54, MATCH($B51, 'Input - Queue Counters'!$B$4:$B$54, 0), MATCH(M$6, 'Input - Queue Counters'!$B$4:$G$4, 0))</f>
        <v>#N/A</v>
      </c>
      <c r="N51" s="459" t="e">
        <f>AVERAGEIFS('VISSIM Queue Counter Outputs'!$D$19:$D$6000, 'VISSIM Queue Counter Outputs'!$C$19:$C$6000, $E51, 'VISSIM Queue Counter Outputs'!$A$19:$A$6000, "AVG")</f>
        <v>#DIV/0!</v>
      </c>
      <c r="O51" s="737" t="e">
        <f t="shared" si="6"/>
        <v>#N/A</v>
      </c>
      <c r="P51" s="440" t="str">
        <f t="shared" si="7"/>
        <v>--</v>
      </c>
      <c r="Q51" s="611"/>
    </row>
    <row r="52" spans="1:17" hidden="1" x14ac:dyDescent="0.25">
      <c r="A52" s="615" t="str">
        <f t="shared" si="2"/>
        <v>H</v>
      </c>
      <c r="B52" s="453">
        <f>'Input - Queue Counters'!B50</f>
        <v>46</v>
      </c>
      <c r="E52" s="284">
        <f>INDEX('Input - Queue Counters'!$B$4:$G$54, MATCH($B52, 'Input - Queue Counters'!$B$4:$B$54, 0), MATCH(E$6, 'Input - Queue Counters'!$B$4:$G$4, 0))</f>
        <v>0</v>
      </c>
      <c r="F52" s="284">
        <f>INDEX('Input - Queue Counters'!$B$4:$G$54, MATCH($B52, 'Input - Queue Counters'!$B$4:$B$54, 0), MATCH(F$6, 'Input - Queue Counters'!$B$4:$G$4, 0))</f>
        <v>0</v>
      </c>
      <c r="G52" s="88">
        <f>INDEX('Input - Queue Counters'!$B$4:$G$54, MATCH($B52, 'Input - Queue Counters'!$B$4:$B$54, 0), MATCH(G$6, 'Input - Queue Counters'!$B$4:$G$4, 0))</f>
        <v>0</v>
      </c>
      <c r="H52" s="757"/>
      <c r="I52" s="459" t="e">
        <f>AVERAGEIFS('VISSIM Queue Counter Outputs'!$E$19:$E$6000, 'VISSIM Queue Counter Outputs'!$C$19:$C$6000, $E52, 'VISSIM Queue Counter Outputs'!$A$19:$A$6000, "AVG")</f>
        <v>#DIV/0!</v>
      </c>
      <c r="J52" s="459" t="e">
        <f t="shared" si="5"/>
        <v>#DIV/0!</v>
      </c>
      <c r="K52" s="737" t="str">
        <f t="shared" si="3"/>
        <v>--</v>
      </c>
      <c r="L52" s="440" t="str">
        <f t="shared" si="4"/>
        <v>--</v>
      </c>
      <c r="M52" s="88" t="e">
        <f>INDEX('Input - Queue Counters'!$B$4:$G$54, MATCH($B52, 'Input - Queue Counters'!$B$4:$B$54, 0), MATCH(M$6, 'Input - Queue Counters'!$B$4:$G$4, 0))</f>
        <v>#N/A</v>
      </c>
      <c r="N52" s="459" t="e">
        <f>AVERAGEIFS('VISSIM Queue Counter Outputs'!$D$19:$D$6000, 'VISSIM Queue Counter Outputs'!$C$19:$C$6000, $E52, 'VISSIM Queue Counter Outputs'!$A$19:$A$6000, "AVG")</f>
        <v>#DIV/0!</v>
      </c>
      <c r="O52" s="737" t="e">
        <f t="shared" si="6"/>
        <v>#N/A</v>
      </c>
      <c r="P52" s="440" t="str">
        <f t="shared" si="7"/>
        <v>--</v>
      </c>
      <c r="Q52" s="611"/>
    </row>
    <row r="53" spans="1:17" hidden="1" x14ac:dyDescent="0.25">
      <c r="A53" s="615" t="str">
        <f t="shared" si="2"/>
        <v>H</v>
      </c>
      <c r="B53" s="453">
        <f>'Input - Queue Counters'!B51</f>
        <v>47</v>
      </c>
      <c r="E53" s="284">
        <f>INDEX('Input - Queue Counters'!$B$4:$G$54, MATCH($B53, 'Input - Queue Counters'!$B$4:$B$54, 0), MATCH(E$6, 'Input - Queue Counters'!$B$4:$G$4, 0))</f>
        <v>0</v>
      </c>
      <c r="F53" s="284">
        <f>INDEX('Input - Queue Counters'!$B$4:$G$54, MATCH($B53, 'Input - Queue Counters'!$B$4:$B$54, 0), MATCH(F$6, 'Input - Queue Counters'!$B$4:$G$4, 0))</f>
        <v>0</v>
      </c>
      <c r="G53" s="88">
        <f>INDEX('Input - Queue Counters'!$B$4:$G$54, MATCH($B53, 'Input - Queue Counters'!$B$4:$B$54, 0), MATCH(G$6, 'Input - Queue Counters'!$B$4:$G$4, 0))</f>
        <v>0</v>
      </c>
      <c r="H53" s="757"/>
      <c r="I53" s="459" t="e">
        <f>AVERAGEIFS('VISSIM Queue Counter Outputs'!$E$19:$E$6000, 'VISSIM Queue Counter Outputs'!$C$19:$C$6000, $E53, 'VISSIM Queue Counter Outputs'!$A$19:$A$6000, "AVG")</f>
        <v>#DIV/0!</v>
      </c>
      <c r="J53" s="459" t="e">
        <f t="shared" si="5"/>
        <v>#DIV/0!</v>
      </c>
      <c r="K53" s="737" t="str">
        <f t="shared" si="3"/>
        <v>--</v>
      </c>
      <c r="L53" s="440" t="str">
        <f t="shared" si="4"/>
        <v>--</v>
      </c>
      <c r="M53" s="88" t="e">
        <f>INDEX('Input - Queue Counters'!$B$4:$G$54, MATCH($B53, 'Input - Queue Counters'!$B$4:$B$54, 0), MATCH(M$6, 'Input - Queue Counters'!$B$4:$G$4, 0))</f>
        <v>#N/A</v>
      </c>
      <c r="N53" s="459" t="e">
        <f>AVERAGEIFS('VISSIM Queue Counter Outputs'!$D$19:$D$6000, 'VISSIM Queue Counter Outputs'!$C$19:$C$6000, $E53, 'VISSIM Queue Counter Outputs'!$A$19:$A$6000, "AVG")</f>
        <v>#DIV/0!</v>
      </c>
      <c r="O53" s="737" t="e">
        <f t="shared" si="6"/>
        <v>#N/A</v>
      </c>
      <c r="P53" s="440" t="str">
        <f t="shared" si="7"/>
        <v>--</v>
      </c>
      <c r="Q53" s="611"/>
    </row>
    <row r="54" spans="1:17" hidden="1" x14ac:dyDescent="0.25">
      <c r="A54" s="615" t="str">
        <f t="shared" si="2"/>
        <v>H</v>
      </c>
      <c r="B54" s="453">
        <f>'Input - Queue Counters'!B52</f>
        <v>48</v>
      </c>
      <c r="E54" s="284">
        <f>INDEX('Input - Queue Counters'!$B$4:$G$54, MATCH($B54, 'Input - Queue Counters'!$B$4:$B$54, 0), MATCH(E$6, 'Input - Queue Counters'!$B$4:$G$4, 0))</f>
        <v>0</v>
      </c>
      <c r="F54" s="284">
        <f>INDEX('Input - Queue Counters'!$B$4:$G$54, MATCH($B54, 'Input - Queue Counters'!$B$4:$B$54, 0), MATCH(F$6, 'Input - Queue Counters'!$B$4:$G$4, 0))</f>
        <v>0</v>
      </c>
      <c r="G54" s="88">
        <f>INDEX('Input - Queue Counters'!$B$4:$G$54, MATCH($B54, 'Input - Queue Counters'!$B$4:$B$54, 0), MATCH(G$6, 'Input - Queue Counters'!$B$4:$G$4, 0))</f>
        <v>0</v>
      </c>
      <c r="H54" s="757"/>
      <c r="I54" s="459" t="e">
        <f>AVERAGEIFS('VISSIM Queue Counter Outputs'!$E$19:$E$6000, 'VISSIM Queue Counter Outputs'!$C$19:$C$6000, $E54, 'VISSIM Queue Counter Outputs'!$A$19:$A$6000, "AVG")</f>
        <v>#DIV/0!</v>
      </c>
      <c r="J54" s="459" t="e">
        <f t="shared" si="5"/>
        <v>#DIV/0!</v>
      </c>
      <c r="K54" s="737" t="str">
        <f t="shared" si="3"/>
        <v>--</v>
      </c>
      <c r="L54" s="440" t="str">
        <f t="shared" si="4"/>
        <v>--</v>
      </c>
      <c r="M54" s="88" t="e">
        <f>INDEX('Input - Queue Counters'!$B$4:$G$54, MATCH($B54, 'Input - Queue Counters'!$B$4:$B$54, 0), MATCH(M$6, 'Input - Queue Counters'!$B$4:$G$4, 0))</f>
        <v>#N/A</v>
      </c>
      <c r="N54" s="459" t="e">
        <f>AVERAGEIFS('VISSIM Queue Counter Outputs'!$D$19:$D$6000, 'VISSIM Queue Counter Outputs'!$C$19:$C$6000, $E54, 'VISSIM Queue Counter Outputs'!$A$19:$A$6000, "AVG")</f>
        <v>#DIV/0!</v>
      </c>
      <c r="O54" s="737" t="e">
        <f t="shared" si="6"/>
        <v>#N/A</v>
      </c>
      <c r="P54" s="440" t="str">
        <f t="shared" si="7"/>
        <v>--</v>
      </c>
      <c r="Q54" s="611"/>
    </row>
    <row r="55" spans="1:17" hidden="1" x14ac:dyDescent="0.25">
      <c r="A55" s="615" t="str">
        <f t="shared" si="2"/>
        <v>H</v>
      </c>
      <c r="B55" s="453">
        <f>'Input - Queue Counters'!B53</f>
        <v>49</v>
      </c>
      <c r="E55" s="284">
        <f>INDEX('Input - Queue Counters'!$B$4:$G$54, MATCH($B55, 'Input - Queue Counters'!$B$4:$B$54, 0), MATCH(E$6, 'Input - Queue Counters'!$B$4:$G$4, 0))</f>
        <v>0</v>
      </c>
      <c r="F55" s="284">
        <f>INDEX('Input - Queue Counters'!$B$4:$G$54, MATCH($B55, 'Input - Queue Counters'!$B$4:$B$54, 0), MATCH(F$6, 'Input - Queue Counters'!$B$4:$G$4, 0))</f>
        <v>0</v>
      </c>
      <c r="G55" s="88">
        <f>INDEX('Input - Queue Counters'!$B$4:$G$54, MATCH($B55, 'Input - Queue Counters'!$B$4:$B$54, 0), MATCH(G$6, 'Input - Queue Counters'!$B$4:$G$4, 0))</f>
        <v>0</v>
      </c>
      <c r="H55" s="757"/>
      <c r="I55" s="459" t="e">
        <f>AVERAGEIFS('VISSIM Queue Counter Outputs'!$E$19:$E$6000, 'VISSIM Queue Counter Outputs'!$C$19:$C$6000, $E55, 'VISSIM Queue Counter Outputs'!$A$19:$A$6000, "AVG")</f>
        <v>#DIV/0!</v>
      </c>
      <c r="J55" s="459" t="e">
        <f t="shared" si="5"/>
        <v>#DIV/0!</v>
      </c>
      <c r="K55" s="737" t="str">
        <f t="shared" si="3"/>
        <v>--</v>
      </c>
      <c r="L55" s="440" t="str">
        <f t="shared" si="4"/>
        <v>--</v>
      </c>
      <c r="M55" s="88" t="e">
        <f>INDEX('Input - Queue Counters'!$B$4:$G$54, MATCH($B55, 'Input - Queue Counters'!$B$4:$B$54, 0), MATCH(M$6, 'Input - Queue Counters'!$B$4:$G$4, 0))</f>
        <v>#N/A</v>
      </c>
      <c r="N55" s="459" t="e">
        <f>AVERAGEIFS('VISSIM Queue Counter Outputs'!$D$19:$D$6000, 'VISSIM Queue Counter Outputs'!$C$19:$C$6000, $E55, 'VISSIM Queue Counter Outputs'!$A$19:$A$6000, "AVG")</f>
        <v>#DIV/0!</v>
      </c>
      <c r="O55" s="737" t="e">
        <f t="shared" si="6"/>
        <v>#N/A</v>
      </c>
      <c r="P55" s="440" t="str">
        <f t="shared" si="7"/>
        <v>--</v>
      </c>
      <c r="Q55" s="611"/>
    </row>
    <row r="56" spans="1:17" hidden="1" x14ac:dyDescent="0.25">
      <c r="A56" s="615" t="str">
        <f t="shared" si="2"/>
        <v>H</v>
      </c>
      <c r="B56" s="453">
        <f>'Input - Queue Counters'!B54</f>
        <v>50</v>
      </c>
      <c r="E56" s="284">
        <f>INDEX('Input - Queue Counters'!$B$4:$G$54, MATCH($B56, 'Input - Queue Counters'!$B$4:$B$54, 0), MATCH(E$6, 'Input - Queue Counters'!$B$4:$G$4, 0))</f>
        <v>0</v>
      </c>
      <c r="F56" s="284">
        <f>INDEX('Input - Queue Counters'!$B$4:$G$54, MATCH($B56, 'Input - Queue Counters'!$B$4:$B$54, 0), MATCH(F$6, 'Input - Queue Counters'!$B$4:$G$4, 0))</f>
        <v>0</v>
      </c>
      <c r="G56" s="88">
        <f>INDEX('Input - Queue Counters'!$B$4:$G$54, MATCH($B56, 'Input - Queue Counters'!$B$4:$B$54, 0), MATCH(G$6, 'Input - Queue Counters'!$B$4:$G$4, 0))</f>
        <v>0</v>
      </c>
      <c r="H56" s="757"/>
      <c r="I56" s="459" t="e">
        <f>AVERAGEIFS('VISSIM Queue Counter Outputs'!$E$19:$E$6000, 'VISSIM Queue Counter Outputs'!$C$19:$C$6000, $E56, 'VISSIM Queue Counter Outputs'!$A$19:$A$6000, "AVG")</f>
        <v>#DIV/0!</v>
      </c>
      <c r="J56" s="459" t="e">
        <f t="shared" si="5"/>
        <v>#DIV/0!</v>
      </c>
      <c r="K56" s="737" t="str">
        <f t="shared" si="3"/>
        <v>--</v>
      </c>
      <c r="L56" s="440" t="str">
        <f t="shared" si="4"/>
        <v>--</v>
      </c>
      <c r="M56" s="88" t="e">
        <f>INDEX('Input - Queue Counters'!$B$4:$G$54, MATCH($B56, 'Input - Queue Counters'!$B$4:$B$54, 0), MATCH(M$6, 'Input - Queue Counters'!$B$4:$G$4, 0))</f>
        <v>#N/A</v>
      </c>
      <c r="N56" s="459" t="e">
        <f>AVERAGEIFS('VISSIM Queue Counter Outputs'!$D$19:$D$6000, 'VISSIM Queue Counter Outputs'!$C$19:$C$6000, $E56, 'VISSIM Queue Counter Outputs'!$A$19:$A$6000, "AVG")</f>
        <v>#DIV/0!</v>
      </c>
      <c r="O56" s="737" t="e">
        <f t="shared" si="6"/>
        <v>#N/A</v>
      </c>
      <c r="P56" s="440" t="str">
        <f t="shared" si="7"/>
        <v>--</v>
      </c>
      <c r="Q56" s="611"/>
    </row>
  </sheetData>
  <pageMargins left="0.7" right="0.7" top="0.75" bottom="0.75" header="0.3" footer="0.3"/>
  <pageSetup scale="53" orientation="portrait" horizont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D5A8D-3E42-465B-9520-BD03AEE32741}">
  <sheetPr codeName="Sheet15">
    <tabColor theme="0" tint="-0.249977111117893"/>
  </sheetPr>
  <dimension ref="A1:G29"/>
  <sheetViews>
    <sheetView workbookViewId="0">
      <selection activeCell="D34" sqref="D34"/>
    </sheetView>
  </sheetViews>
  <sheetFormatPr defaultRowHeight="15" outlineLevelRow="1" x14ac:dyDescent="0.25"/>
  <cols>
    <col min="1" max="1" width="27.5703125" style="15" customWidth="1"/>
    <col min="2" max="7" width="21.7109375" style="15" customWidth="1"/>
    <col min="18" max="24" width="9.140625" customWidth="1"/>
  </cols>
  <sheetData>
    <row r="1" spans="1:7" x14ac:dyDescent="0.25">
      <c r="A1"/>
      <c r="B1"/>
      <c r="C1" s="352"/>
      <c r="D1"/>
      <c r="E1"/>
      <c r="F1"/>
      <c r="G1"/>
    </row>
    <row r="2" spans="1:7" x14ac:dyDescent="0.25">
      <c r="A2" s="86"/>
      <c r="B2"/>
      <c r="C2"/>
      <c r="D2"/>
      <c r="E2"/>
      <c r="F2"/>
      <c r="G2"/>
    </row>
    <row r="3" spans="1:7" x14ac:dyDescent="0.25">
      <c r="A3"/>
      <c r="B3"/>
      <c r="C3"/>
      <c r="D3"/>
      <c r="E3"/>
      <c r="F3"/>
      <c r="G3"/>
    </row>
    <row r="4" spans="1:7" x14ac:dyDescent="0.25">
      <c r="A4" s="29"/>
      <c r="B4"/>
      <c r="C4"/>
      <c r="D4"/>
      <c r="E4"/>
      <c r="F4"/>
      <c r="G4"/>
    </row>
    <row r="5" spans="1:7" outlineLevel="1" x14ac:dyDescent="0.25">
      <c r="A5"/>
      <c r="B5"/>
      <c r="C5"/>
      <c r="D5"/>
      <c r="E5"/>
      <c r="F5"/>
      <c r="G5"/>
    </row>
    <row r="6" spans="1:7" outlineLevel="1" x14ac:dyDescent="0.25">
      <c r="A6"/>
      <c r="B6"/>
      <c r="C6"/>
      <c r="D6"/>
      <c r="E6"/>
      <c r="F6"/>
      <c r="G6"/>
    </row>
    <row r="7" spans="1:7" outlineLevel="1" x14ac:dyDescent="0.25">
      <c r="A7"/>
      <c r="B7"/>
      <c r="C7"/>
      <c r="D7"/>
      <c r="E7"/>
      <c r="F7"/>
      <c r="G7"/>
    </row>
    <row r="8" spans="1:7" outlineLevel="1" x14ac:dyDescent="0.25">
      <c r="A8"/>
      <c r="B8"/>
      <c r="C8"/>
      <c r="D8"/>
      <c r="E8"/>
      <c r="F8"/>
      <c r="G8"/>
    </row>
    <row r="9" spans="1:7" outlineLevel="1" x14ac:dyDescent="0.25">
      <c r="A9"/>
      <c r="B9"/>
      <c r="C9"/>
      <c r="D9"/>
      <c r="E9"/>
      <c r="F9"/>
      <c r="G9"/>
    </row>
    <row r="10" spans="1:7" outlineLevel="1" x14ac:dyDescent="0.25">
      <c r="A10"/>
      <c r="B10"/>
      <c r="C10"/>
      <c r="D10"/>
      <c r="E10"/>
      <c r="F10"/>
      <c r="G10"/>
    </row>
    <row r="11" spans="1:7" outlineLevel="1" x14ac:dyDescent="0.25">
      <c r="A11"/>
      <c r="B11"/>
      <c r="C11"/>
      <c r="D11"/>
      <c r="E11"/>
      <c r="F11"/>
      <c r="G11"/>
    </row>
    <row r="12" spans="1:7" outlineLevel="1" x14ac:dyDescent="0.25">
      <c r="A12"/>
      <c r="B12"/>
      <c r="C12"/>
      <c r="D12"/>
      <c r="E12"/>
      <c r="F12"/>
      <c r="G12"/>
    </row>
    <row r="13" spans="1:7" outlineLevel="1" x14ac:dyDescent="0.25">
      <c r="A13"/>
      <c r="B13"/>
      <c r="C13"/>
      <c r="D13"/>
      <c r="E13"/>
      <c r="F13"/>
      <c r="G13"/>
    </row>
    <row r="14" spans="1:7" outlineLevel="1" x14ac:dyDescent="0.25">
      <c r="A14"/>
      <c r="B14"/>
      <c r="C14"/>
      <c r="D14"/>
      <c r="E14"/>
      <c r="F14"/>
      <c r="G14"/>
    </row>
    <row r="15" spans="1:7" outlineLevel="1" x14ac:dyDescent="0.25">
      <c r="A15"/>
      <c r="B15"/>
      <c r="C15"/>
      <c r="D15"/>
      <c r="E15"/>
      <c r="F15"/>
      <c r="G15"/>
    </row>
    <row r="16" spans="1:7" outlineLevel="1" x14ac:dyDescent="0.25">
      <c r="A16"/>
      <c r="B16"/>
      <c r="C16"/>
      <c r="D16"/>
      <c r="E16"/>
      <c r="F16"/>
      <c r="G16"/>
    </row>
    <row r="17" spans="1:7" outlineLevel="1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 s="81"/>
      <c r="B19" s="81"/>
      <c r="C19" s="81"/>
      <c r="D19" s="81"/>
      <c r="E19" s="81"/>
      <c r="F19" s="81"/>
      <c r="G19" s="81"/>
    </row>
    <row r="20" spans="1:7" x14ac:dyDescent="0.25">
      <c r="B20" s="82"/>
      <c r="E20" s="83"/>
    </row>
    <row r="21" spans="1:7" x14ac:dyDescent="0.25">
      <c r="A21" s="237"/>
      <c r="B21" s="238"/>
      <c r="C21" s="237"/>
      <c r="D21" s="237"/>
      <c r="E21" s="239"/>
      <c r="F21" s="237"/>
      <c r="G21" s="237"/>
    </row>
    <row r="22" spans="1:7" x14ac:dyDescent="0.25">
      <c r="B22" s="82"/>
      <c r="E22" s="83"/>
    </row>
    <row r="23" spans="1:7" x14ac:dyDescent="0.25">
      <c r="B23" s="82"/>
      <c r="E23" s="83"/>
    </row>
    <row r="24" spans="1:7" x14ac:dyDescent="0.25">
      <c r="B24" s="82"/>
      <c r="E24" s="83"/>
    </row>
    <row r="25" spans="1:7" x14ac:dyDescent="0.25">
      <c r="B25" s="82"/>
      <c r="E25" s="83"/>
    </row>
    <row r="26" spans="1:7" x14ac:dyDescent="0.25">
      <c r="B26" s="82"/>
      <c r="E26" s="83"/>
    </row>
    <row r="27" spans="1:7" x14ac:dyDescent="0.25">
      <c r="B27" s="82"/>
      <c r="E27" s="83"/>
    </row>
    <row r="28" spans="1:7" x14ac:dyDescent="0.25">
      <c r="B28" s="82"/>
      <c r="E28" s="83"/>
    </row>
    <row r="29" spans="1:7" x14ac:dyDescent="0.25">
      <c r="B29" s="82"/>
      <c r="E29" s="83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F9F7-8C7E-4ED4-8B8B-CF3E80AE0D50}">
  <sheetPr codeName="Sheet14">
    <tabColor theme="0" tint="-0.249977111117893"/>
  </sheetPr>
  <dimension ref="A1:AV53"/>
  <sheetViews>
    <sheetView workbookViewId="0">
      <selection sqref="A1:AV1048576"/>
    </sheetView>
  </sheetViews>
  <sheetFormatPr defaultRowHeight="15" outlineLevelRow="1" x14ac:dyDescent="0.25"/>
  <cols>
    <col min="1" max="1" width="22.7109375" style="92" customWidth="1"/>
    <col min="2" max="2" width="14.5703125" style="15" customWidth="1"/>
    <col min="3" max="4" width="15.5703125" style="15" customWidth="1"/>
    <col min="5" max="48" width="12.42578125" style="15" customWidth="1"/>
  </cols>
  <sheetData>
    <row r="1" spans="1:48" x14ac:dyDescent="0.25">
      <c r="A1" s="95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</row>
    <row r="2" spans="1:48" x14ac:dyDescent="0.25">
      <c r="A2" s="688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</row>
    <row r="3" spans="1:48" x14ac:dyDescent="0.25">
      <c r="A3" s="95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</row>
    <row r="4" spans="1:48" x14ac:dyDescent="0.25">
      <c r="A4" s="69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9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hidden="1" outlineLevel="1" x14ac:dyDescent="0.25">
      <c r="A6" s="95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hidden="1" outlineLevel="1" x14ac:dyDescent="0.25">
      <c r="A7" s="95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hidden="1" outlineLevel="1" x14ac:dyDescent="0.25">
      <c r="A8" s="95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hidden="1" outlineLevel="1" x14ac:dyDescent="0.25">
      <c r="A9" s="95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hidden="1" outlineLevel="1" x14ac:dyDescent="0.25">
      <c r="A10" s="9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hidden="1" outlineLevel="1" x14ac:dyDescent="0.25">
      <c r="A11" s="9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hidden="1" outlineLevel="1" x14ac:dyDescent="0.25">
      <c r="A12" s="9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hidden="1" outlineLevel="1" x14ac:dyDescent="0.25">
      <c r="A13" s="9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hidden="1" outlineLevel="1" x14ac:dyDescent="0.25">
      <c r="A14" s="9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hidden="1" outlineLevel="1" x14ac:dyDescent="0.25">
      <c r="A15" s="9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hidden="1" outlineLevel="1" x14ac:dyDescent="0.25">
      <c r="A16" s="9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17" spans="1:48" hidden="1" outlineLevel="1" x14ac:dyDescent="0.25">
      <c r="A17" s="9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</row>
    <row r="18" spans="1:48" hidden="1" outlineLevel="1" x14ac:dyDescent="0.25">
      <c r="A18" s="9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</row>
    <row r="19" spans="1:48" hidden="1" outlineLevel="1" x14ac:dyDescent="0.25">
      <c r="A19" s="9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</row>
    <row r="20" spans="1:48" s="95" customFormat="1" hidden="1" outlineLevel="1" x14ac:dyDescent="0.25">
      <c r="A20" s="92"/>
      <c r="B20" s="93"/>
      <c r="C20" s="92"/>
      <c r="D20" s="92"/>
      <c r="E20" s="94"/>
      <c r="F20" s="92"/>
      <c r="G20" s="92"/>
    </row>
    <row r="21" spans="1:48" s="95" customFormat="1" hidden="1" outlineLevel="1" x14ac:dyDescent="0.25">
      <c r="A21" s="92"/>
      <c r="B21" s="93"/>
      <c r="C21" s="92"/>
      <c r="D21" s="92"/>
      <c r="E21" s="94"/>
      <c r="F21" s="92"/>
      <c r="G21" s="92"/>
    </row>
    <row r="22" spans="1:48" s="95" customFormat="1" hidden="1" outlineLevel="1" x14ac:dyDescent="0.25">
      <c r="A22" s="92"/>
      <c r="B22" s="93"/>
      <c r="C22" s="92"/>
      <c r="D22" s="92"/>
      <c r="E22" s="94"/>
      <c r="F22" s="92"/>
      <c r="G22" s="92"/>
    </row>
    <row r="23" spans="1:48" s="95" customFormat="1" hidden="1" outlineLevel="1" x14ac:dyDescent="0.25">
      <c r="A23" s="92"/>
      <c r="B23" s="93"/>
      <c r="C23" s="92"/>
      <c r="D23" s="92"/>
      <c r="E23" s="94"/>
      <c r="F23" s="92"/>
      <c r="G23" s="92"/>
    </row>
    <row r="24" spans="1:48" s="95" customFormat="1" hidden="1" outlineLevel="1" x14ac:dyDescent="0.25">
      <c r="A24" s="92"/>
      <c r="B24" s="92"/>
      <c r="C24" s="92"/>
      <c r="D24" s="92"/>
      <c r="E24" s="92"/>
      <c r="F24" s="92"/>
      <c r="G24" s="92"/>
    </row>
    <row r="25" spans="1:48" s="95" customFormat="1" hidden="1" outlineLevel="1" x14ac:dyDescent="0.25">
      <c r="A25" s="92"/>
      <c r="B25" s="92"/>
      <c r="C25" s="92"/>
      <c r="D25" s="92"/>
      <c r="E25" s="92"/>
      <c r="F25" s="92"/>
      <c r="G25" s="92"/>
    </row>
    <row r="26" spans="1:48" s="95" customFormat="1" hidden="1" outlineLevel="1" x14ac:dyDescent="0.25">
      <c r="A26" s="92"/>
      <c r="B26" s="92"/>
      <c r="C26" s="92"/>
      <c r="D26" s="92"/>
      <c r="E26" s="92"/>
      <c r="F26" s="92"/>
      <c r="G26" s="92"/>
    </row>
    <row r="27" spans="1:48" s="95" customFormat="1" hidden="1" outlineLevel="1" x14ac:dyDescent="0.25">
      <c r="A27" s="92"/>
      <c r="B27" s="92"/>
      <c r="C27" s="92"/>
      <c r="D27" s="92"/>
      <c r="E27" s="92"/>
      <c r="F27" s="92"/>
      <c r="G27" s="92"/>
    </row>
    <row r="28" spans="1:48" s="95" customFormat="1" hidden="1" outlineLevel="1" x14ac:dyDescent="0.25">
      <c r="A28" s="92"/>
      <c r="B28" s="92"/>
      <c r="C28" s="92"/>
      <c r="D28" s="92"/>
      <c r="E28" s="92"/>
      <c r="F28" s="92"/>
      <c r="G28" s="92"/>
    </row>
    <row r="29" spans="1:48" s="95" customFormat="1" hidden="1" outlineLevel="1" x14ac:dyDescent="0.25">
      <c r="A29" s="92"/>
      <c r="B29" s="92"/>
      <c r="C29" s="92"/>
      <c r="D29" s="92"/>
      <c r="E29" s="92"/>
      <c r="F29" s="92"/>
      <c r="G29" s="92"/>
    </row>
    <row r="30" spans="1:48" s="95" customFormat="1" hidden="1" outlineLevel="1" x14ac:dyDescent="0.25">
      <c r="A30" s="92"/>
      <c r="B30" s="92"/>
      <c r="C30" s="92"/>
      <c r="D30" s="92"/>
      <c r="E30" s="92"/>
      <c r="F30" s="92"/>
      <c r="G30" s="92"/>
    </row>
    <row r="31" spans="1:48" s="95" customFormat="1" hidden="1" outlineLevel="1" x14ac:dyDescent="0.25">
      <c r="A31" s="92"/>
      <c r="B31" s="92"/>
      <c r="C31" s="92"/>
      <c r="D31" s="92"/>
      <c r="E31" s="92"/>
      <c r="F31" s="92"/>
      <c r="G31" s="92"/>
    </row>
    <row r="32" spans="1:48" s="95" customFormat="1" hidden="1" outlineLevel="1" x14ac:dyDescent="0.25">
      <c r="A32" s="92"/>
      <c r="B32" s="92"/>
      <c r="C32" s="92"/>
      <c r="D32" s="92"/>
      <c r="E32" s="92"/>
      <c r="F32" s="92"/>
      <c r="G32" s="92"/>
    </row>
    <row r="33" spans="1:7" s="95" customFormat="1" hidden="1" outlineLevel="1" x14ac:dyDescent="0.25">
      <c r="A33" s="92"/>
      <c r="B33" s="92"/>
      <c r="C33" s="92"/>
      <c r="D33" s="92"/>
      <c r="E33" s="92"/>
      <c r="F33" s="92"/>
      <c r="G33" s="92"/>
    </row>
    <row r="34" spans="1:7" s="95" customFormat="1" hidden="1" outlineLevel="1" x14ac:dyDescent="0.25">
      <c r="A34" s="92"/>
      <c r="B34" s="92"/>
      <c r="C34" s="92"/>
      <c r="D34" s="92"/>
      <c r="E34" s="92"/>
      <c r="F34" s="92"/>
      <c r="G34" s="92"/>
    </row>
    <row r="35" spans="1:7" s="95" customFormat="1" hidden="1" outlineLevel="1" x14ac:dyDescent="0.25">
      <c r="A35" s="92"/>
      <c r="B35" s="92"/>
      <c r="C35" s="92"/>
      <c r="D35" s="92"/>
      <c r="E35" s="92"/>
      <c r="F35" s="92"/>
      <c r="G35" s="92"/>
    </row>
    <row r="36" spans="1:7" s="95" customFormat="1" hidden="1" outlineLevel="1" x14ac:dyDescent="0.25">
      <c r="A36" s="92"/>
      <c r="B36" s="92"/>
      <c r="C36" s="92"/>
      <c r="D36" s="92"/>
      <c r="E36" s="92"/>
      <c r="F36" s="92"/>
      <c r="G36" s="92"/>
    </row>
    <row r="37" spans="1:7" s="95" customFormat="1" hidden="1" outlineLevel="1" x14ac:dyDescent="0.25">
      <c r="A37" s="92"/>
      <c r="B37" s="92"/>
      <c r="C37" s="92"/>
      <c r="D37" s="92"/>
      <c r="E37" s="92"/>
      <c r="F37" s="92"/>
      <c r="G37" s="92"/>
    </row>
    <row r="38" spans="1:7" s="95" customFormat="1" hidden="1" outlineLevel="1" x14ac:dyDescent="0.25">
      <c r="A38" s="92"/>
      <c r="B38" s="92"/>
      <c r="C38" s="92"/>
      <c r="D38" s="92"/>
      <c r="E38" s="92"/>
      <c r="F38" s="92"/>
      <c r="G38" s="92"/>
    </row>
    <row r="39" spans="1:7" s="95" customFormat="1" hidden="1" outlineLevel="1" x14ac:dyDescent="0.25">
      <c r="A39" s="92"/>
      <c r="B39" s="92"/>
      <c r="C39" s="92"/>
      <c r="D39" s="92"/>
      <c r="E39" s="92"/>
      <c r="F39" s="92"/>
      <c r="G39" s="92"/>
    </row>
    <row r="40" spans="1:7" s="95" customFormat="1" hidden="1" outlineLevel="1" x14ac:dyDescent="0.25">
      <c r="A40" s="92"/>
      <c r="B40" s="92"/>
      <c r="C40" s="92"/>
      <c r="D40" s="92"/>
      <c r="E40" s="92"/>
      <c r="F40" s="92"/>
      <c r="G40" s="92"/>
    </row>
    <row r="41" spans="1:7" s="95" customFormat="1" hidden="1" outlineLevel="1" x14ac:dyDescent="0.25">
      <c r="A41" s="92"/>
      <c r="B41" s="92"/>
      <c r="C41" s="92"/>
      <c r="D41" s="92"/>
      <c r="E41" s="92"/>
      <c r="F41" s="92"/>
      <c r="G41" s="92"/>
    </row>
    <row r="42" spans="1:7" s="95" customFormat="1" hidden="1" outlineLevel="1" x14ac:dyDescent="0.25">
      <c r="A42" s="92"/>
      <c r="B42" s="92"/>
      <c r="C42" s="92"/>
      <c r="D42" s="92"/>
      <c r="E42" s="92"/>
      <c r="F42" s="92"/>
      <c r="G42" s="92"/>
    </row>
    <row r="43" spans="1:7" s="95" customFormat="1" hidden="1" outlineLevel="1" x14ac:dyDescent="0.25">
      <c r="A43" s="92"/>
      <c r="B43" s="92"/>
      <c r="C43" s="92"/>
      <c r="D43" s="92"/>
      <c r="E43" s="92"/>
      <c r="F43" s="92"/>
      <c r="G43" s="92"/>
    </row>
    <row r="44" spans="1:7" s="95" customFormat="1" hidden="1" outlineLevel="1" x14ac:dyDescent="0.25">
      <c r="A44" s="92"/>
      <c r="B44" s="92"/>
      <c r="C44" s="92"/>
      <c r="D44" s="92"/>
      <c r="E44" s="92"/>
      <c r="F44" s="92"/>
      <c r="G44" s="92"/>
    </row>
    <row r="45" spans="1:7" s="95" customFormat="1" hidden="1" outlineLevel="1" x14ac:dyDescent="0.25">
      <c r="A45" s="92"/>
      <c r="B45" s="92"/>
      <c r="C45" s="92"/>
      <c r="D45" s="92"/>
      <c r="E45" s="92"/>
      <c r="F45" s="92"/>
      <c r="G45" s="92"/>
    </row>
    <row r="46" spans="1:7" s="95" customFormat="1" hidden="1" outlineLevel="1" x14ac:dyDescent="0.25">
      <c r="A46" s="92"/>
      <c r="B46" s="92"/>
      <c r="C46" s="92"/>
      <c r="D46" s="92"/>
      <c r="E46" s="92"/>
      <c r="F46" s="92"/>
      <c r="G46" s="92"/>
    </row>
    <row r="47" spans="1:7" s="95" customFormat="1" hidden="1" outlineLevel="1" x14ac:dyDescent="0.25">
      <c r="A47" s="92"/>
      <c r="B47" s="92"/>
      <c r="C47" s="92"/>
      <c r="D47" s="92"/>
      <c r="E47" s="92"/>
      <c r="F47" s="92"/>
      <c r="G47" s="92"/>
    </row>
    <row r="48" spans="1:7" s="95" customFormat="1" hidden="1" outlineLevel="1" x14ac:dyDescent="0.25">
      <c r="A48" s="92"/>
      <c r="B48" s="92"/>
      <c r="C48" s="92"/>
      <c r="D48" s="92"/>
      <c r="E48" s="92"/>
      <c r="F48" s="92"/>
      <c r="G48" s="92"/>
    </row>
    <row r="49" spans="1:48" s="74" customFormat="1" collapsed="1" x14ac:dyDescent="0.25">
      <c r="A49" s="695"/>
      <c r="B49" s="96"/>
      <c r="C49" s="96"/>
      <c r="D49" s="97"/>
      <c r="E49" s="98"/>
      <c r="F49" s="127"/>
      <c r="G49" s="98"/>
      <c r="H49" s="98"/>
      <c r="I49" s="98"/>
      <c r="J49" s="98"/>
      <c r="K49" s="98"/>
      <c r="L49" s="98"/>
      <c r="M49" s="98"/>
      <c r="N49" s="127"/>
      <c r="O49" s="98"/>
      <c r="P49" s="98"/>
      <c r="Q49" s="98"/>
      <c r="R49" s="127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127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127"/>
      <c r="AQ49" s="98"/>
      <c r="AR49" s="98"/>
      <c r="AS49" s="98"/>
      <c r="AT49" s="127"/>
      <c r="AU49" s="98"/>
      <c r="AV49" s="98"/>
    </row>
    <row r="50" spans="1:48" s="324" customFormat="1" x14ac:dyDescent="0.25">
      <c r="A50" s="92"/>
      <c r="B50" s="15"/>
      <c r="C50" s="15"/>
      <c r="D50" s="15"/>
      <c r="E50" s="15"/>
      <c r="F50" s="15"/>
      <c r="G50" s="15"/>
    </row>
    <row r="51" spans="1:48" s="324" customFormat="1" x14ac:dyDescent="0.25">
      <c r="A51" s="696"/>
      <c r="B51" s="692"/>
      <c r="C51" s="692"/>
      <c r="D51" s="692"/>
      <c r="E51" s="692"/>
      <c r="F51" s="692"/>
      <c r="G51" s="692"/>
      <c r="H51" s="693"/>
      <c r="I51" s="693"/>
      <c r="J51" s="693"/>
      <c r="K51" s="693"/>
      <c r="L51" s="693"/>
      <c r="M51" s="693"/>
      <c r="N51" s="693"/>
      <c r="O51" s="693"/>
      <c r="P51" s="693"/>
      <c r="Q51" s="693"/>
      <c r="R51" s="693"/>
      <c r="S51" s="693"/>
      <c r="T51" s="693"/>
      <c r="U51" s="693"/>
      <c r="V51" s="693"/>
      <c r="W51" s="693"/>
      <c r="X51" s="693"/>
      <c r="Y51" s="693"/>
      <c r="Z51" s="693"/>
      <c r="AA51" s="693"/>
      <c r="AB51" s="693"/>
      <c r="AC51" s="693"/>
      <c r="AD51" s="693"/>
      <c r="AE51" s="693"/>
      <c r="AF51" s="693"/>
      <c r="AG51" s="693"/>
      <c r="AH51" s="693"/>
      <c r="AI51" s="693"/>
      <c r="AJ51" s="693"/>
      <c r="AK51" s="693"/>
    </row>
    <row r="52" spans="1:48" s="324" customFormat="1" x14ac:dyDescent="0.25">
      <c r="A52" s="696"/>
      <c r="B52" s="692"/>
      <c r="C52" s="692"/>
      <c r="D52" s="692"/>
      <c r="E52" s="692"/>
      <c r="F52" s="692"/>
      <c r="G52" s="692"/>
      <c r="H52" s="693"/>
      <c r="I52" s="693"/>
      <c r="J52" s="693"/>
      <c r="K52" s="693"/>
      <c r="L52" s="693"/>
      <c r="M52" s="693"/>
      <c r="N52" s="693"/>
      <c r="O52" s="693"/>
      <c r="P52" s="693"/>
      <c r="Q52" s="693"/>
      <c r="R52" s="693"/>
      <c r="S52" s="693"/>
      <c r="T52" s="693"/>
      <c r="U52" s="693"/>
      <c r="V52" s="693"/>
      <c r="W52" s="693"/>
      <c r="X52" s="693"/>
      <c r="Y52" s="693"/>
      <c r="Z52" s="693"/>
      <c r="AA52" s="693"/>
      <c r="AB52" s="693"/>
      <c r="AC52" s="693"/>
      <c r="AD52" s="693"/>
      <c r="AE52" s="693"/>
      <c r="AF52" s="693"/>
      <c r="AG52" s="693"/>
      <c r="AH52" s="693"/>
      <c r="AI52" s="693"/>
      <c r="AJ52" s="693"/>
      <c r="AK52" s="693"/>
    </row>
    <row r="53" spans="1:48" s="324" customFormat="1" x14ac:dyDescent="0.25">
      <c r="A53" s="696"/>
      <c r="B53" s="692"/>
      <c r="C53" s="692"/>
      <c r="D53" s="692"/>
      <c r="E53" s="692"/>
      <c r="F53" s="692"/>
      <c r="G53" s="692"/>
      <c r="H53" s="693"/>
      <c r="I53" s="693"/>
      <c r="J53" s="693"/>
      <c r="K53" s="693"/>
      <c r="L53" s="693"/>
      <c r="M53" s="693"/>
      <c r="N53" s="693"/>
      <c r="O53" s="693"/>
      <c r="P53" s="693"/>
      <c r="Q53" s="693"/>
      <c r="R53" s="693"/>
      <c r="S53" s="693"/>
      <c r="T53" s="693"/>
      <c r="U53" s="693"/>
      <c r="V53" s="693"/>
      <c r="W53" s="693"/>
      <c r="X53" s="693"/>
      <c r="Y53" s="693"/>
      <c r="Z53" s="693"/>
      <c r="AA53" s="693"/>
      <c r="AB53" s="693"/>
      <c r="AC53" s="693"/>
      <c r="AD53" s="693"/>
      <c r="AE53" s="693"/>
      <c r="AF53" s="693"/>
      <c r="AG53" s="693"/>
      <c r="AH53" s="693"/>
      <c r="AI53" s="693"/>
      <c r="AJ53" s="693"/>
      <c r="AK53" s="693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631A-C42A-4EC4-9D60-83D12C291CD1}">
  <sheetPr codeName="Sheet12">
    <tabColor theme="0" tint="-0.249977111117893"/>
  </sheetPr>
  <dimension ref="A1:O25"/>
  <sheetViews>
    <sheetView workbookViewId="0">
      <selection sqref="A1:O1048576"/>
    </sheetView>
  </sheetViews>
  <sheetFormatPr defaultRowHeight="15" outlineLevelRow="1" x14ac:dyDescent="0.25"/>
  <cols>
    <col min="1" max="1" width="26.5703125" style="92" customWidth="1"/>
    <col min="2" max="2" width="14.42578125" style="15" customWidth="1"/>
    <col min="3" max="3" width="16.28515625" style="15" customWidth="1"/>
    <col min="4" max="15" width="14.42578125" style="15" customWidth="1"/>
  </cols>
  <sheetData>
    <row r="1" spans="1:15" x14ac:dyDescent="0.25">
      <c r="A1" s="95"/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</row>
    <row r="2" spans="1:15" x14ac:dyDescent="0.25">
      <c r="A2" s="688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326"/>
    </row>
    <row r="3" spans="1:15" x14ac:dyDescent="0.25">
      <c r="A3" s="95"/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</row>
    <row r="4" spans="1:15" x14ac:dyDescent="0.25">
      <c r="A4" s="694"/>
      <c r="B4" s="326"/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</row>
    <row r="5" spans="1:15" x14ac:dyDescent="0.25">
      <c r="A5" s="95"/>
      <c r="B5" s="326"/>
      <c r="C5" s="326"/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</row>
    <row r="6" spans="1:15" x14ac:dyDescent="0.25">
      <c r="A6" s="95"/>
      <c r="B6" s="326"/>
      <c r="C6" s="326"/>
      <c r="D6" s="326"/>
      <c r="E6" s="326"/>
      <c r="F6" s="326"/>
      <c r="G6" s="326"/>
      <c r="H6" s="326"/>
      <c r="I6" s="326"/>
      <c r="J6" s="326"/>
      <c r="K6" s="326"/>
      <c r="L6" s="326"/>
      <c r="M6" s="326"/>
      <c r="N6" s="326"/>
      <c r="O6" s="326"/>
    </row>
    <row r="7" spans="1:15" outlineLevel="1" x14ac:dyDescent="0.25">
      <c r="A7" s="95"/>
      <c r="B7" s="326"/>
      <c r="C7" s="326"/>
      <c r="D7" s="326"/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6"/>
    </row>
    <row r="8" spans="1:15" outlineLevel="1" x14ac:dyDescent="0.25">
      <c r="A8" s="95"/>
      <c r="B8" s="326"/>
      <c r="C8" s="326"/>
      <c r="D8" s="326"/>
      <c r="E8" s="326"/>
      <c r="F8" s="326"/>
      <c r="G8" s="326"/>
      <c r="H8" s="326"/>
      <c r="I8" s="326"/>
      <c r="J8" s="326"/>
      <c r="K8" s="326"/>
      <c r="L8" s="326"/>
      <c r="M8" s="326"/>
      <c r="N8" s="326"/>
      <c r="O8" s="326"/>
    </row>
    <row r="9" spans="1:15" outlineLevel="1" x14ac:dyDescent="0.25">
      <c r="A9" s="95"/>
      <c r="B9" s="326"/>
      <c r="C9" s="326"/>
      <c r="D9" s="326"/>
      <c r="E9" s="326"/>
      <c r="F9" s="326"/>
      <c r="G9" s="326"/>
      <c r="H9" s="326"/>
      <c r="I9" s="326"/>
      <c r="J9" s="326"/>
      <c r="K9" s="326"/>
      <c r="L9" s="326"/>
      <c r="M9" s="326"/>
      <c r="N9" s="326"/>
      <c r="O9" s="326"/>
    </row>
    <row r="10" spans="1:15" outlineLevel="1" x14ac:dyDescent="0.25">
      <c r="A10" s="9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</row>
    <row r="11" spans="1:15" outlineLevel="1" x14ac:dyDescent="0.25">
      <c r="A11" s="95"/>
      <c r="B11" s="326"/>
      <c r="C11" s="326"/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</row>
    <row r="12" spans="1:15" outlineLevel="1" x14ac:dyDescent="0.25">
      <c r="A12" s="95"/>
      <c r="B12" s="326"/>
      <c r="C12" s="326"/>
      <c r="D12" s="326"/>
      <c r="E12" s="326"/>
      <c r="F12" s="326"/>
      <c r="G12" s="326"/>
      <c r="H12" s="326"/>
      <c r="I12" s="326"/>
      <c r="J12" s="326"/>
      <c r="K12" s="326"/>
      <c r="L12" s="326"/>
      <c r="M12" s="326"/>
      <c r="N12" s="326"/>
      <c r="O12" s="326"/>
    </row>
    <row r="13" spans="1:15" outlineLevel="1" x14ac:dyDescent="0.25">
      <c r="A13" s="95"/>
      <c r="B13" s="326"/>
      <c r="C13" s="326"/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</row>
    <row r="14" spans="1:15" outlineLevel="1" x14ac:dyDescent="0.25">
      <c r="A14" s="95"/>
      <c r="B14" s="326"/>
      <c r="C14" s="326"/>
      <c r="D14" s="326"/>
      <c r="E14" s="326"/>
      <c r="F14" s="326"/>
      <c r="G14" s="326"/>
      <c r="H14" s="326"/>
      <c r="I14" s="326"/>
      <c r="J14" s="326"/>
      <c r="K14" s="326"/>
      <c r="L14" s="326"/>
      <c r="M14" s="326"/>
      <c r="N14" s="326"/>
      <c r="O14" s="326"/>
    </row>
    <row r="15" spans="1:15" outlineLevel="1" x14ac:dyDescent="0.25">
      <c r="A15" s="95"/>
      <c r="B15" s="326"/>
      <c r="C15" s="326"/>
      <c r="D15" s="326"/>
      <c r="E15" s="326"/>
      <c r="F15" s="326"/>
      <c r="G15" s="326"/>
      <c r="H15" s="326"/>
      <c r="I15" s="326"/>
      <c r="J15" s="326"/>
      <c r="K15" s="326"/>
      <c r="L15" s="326"/>
      <c r="M15" s="326"/>
      <c r="N15" s="326"/>
      <c r="O15" s="326"/>
    </row>
    <row r="16" spans="1:15" outlineLevel="1" x14ac:dyDescent="0.25">
      <c r="A16" s="95"/>
      <c r="B16" s="326"/>
      <c r="C16" s="326"/>
      <c r="D16" s="326"/>
      <c r="E16" s="326"/>
      <c r="F16" s="326"/>
      <c r="G16" s="326"/>
      <c r="H16" s="326"/>
      <c r="I16" s="326"/>
      <c r="J16" s="326"/>
      <c r="K16" s="326"/>
      <c r="L16" s="326"/>
      <c r="M16" s="326"/>
      <c r="N16" s="326"/>
      <c r="O16" s="326"/>
    </row>
    <row r="17" spans="1:15" outlineLevel="1" x14ac:dyDescent="0.25">
      <c r="A17" s="95"/>
      <c r="B17" s="326"/>
      <c r="C17" s="326"/>
      <c r="D17" s="326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326"/>
    </row>
    <row r="18" spans="1:15" outlineLevel="1" x14ac:dyDescent="0.25">
      <c r="A18" s="95"/>
      <c r="B18" s="326"/>
      <c r="C18" s="326"/>
      <c r="D18" s="326"/>
      <c r="E18" s="326"/>
      <c r="F18" s="326"/>
      <c r="G18" s="326"/>
      <c r="H18" s="326"/>
      <c r="I18" s="326"/>
      <c r="J18" s="326"/>
      <c r="K18" s="326"/>
      <c r="L18" s="326"/>
      <c r="M18" s="326"/>
      <c r="N18" s="326"/>
      <c r="O18" s="326"/>
    </row>
    <row r="19" spans="1:15" outlineLevel="1" x14ac:dyDescent="0.25">
      <c r="A19" s="95"/>
      <c r="B19" s="326"/>
      <c r="C19" s="326"/>
      <c r="D19" s="326"/>
      <c r="E19" s="326"/>
      <c r="F19" s="326"/>
      <c r="G19" s="326"/>
      <c r="H19" s="326"/>
      <c r="I19" s="326"/>
      <c r="J19" s="326"/>
      <c r="K19" s="326"/>
      <c r="L19" s="326"/>
      <c r="M19" s="326"/>
      <c r="N19" s="326"/>
      <c r="O19" s="326"/>
    </row>
    <row r="20" spans="1:15" outlineLevel="1" x14ac:dyDescent="0.25">
      <c r="A20" s="95"/>
      <c r="B20" s="326"/>
      <c r="C20" s="326"/>
      <c r="D20" s="326"/>
      <c r="E20" s="326"/>
      <c r="F20" s="326"/>
      <c r="G20" s="326"/>
      <c r="H20" s="326"/>
      <c r="I20" s="326"/>
      <c r="J20" s="326"/>
      <c r="K20" s="326"/>
      <c r="L20" s="326"/>
      <c r="M20" s="326"/>
      <c r="N20" s="326"/>
      <c r="O20" s="326"/>
    </row>
    <row r="21" spans="1:15" outlineLevel="1" x14ac:dyDescent="0.25">
      <c r="A21" s="95"/>
      <c r="B21" s="326"/>
      <c r="C21" s="326"/>
      <c r="D21" s="326"/>
      <c r="E21" s="326"/>
      <c r="F21" s="326"/>
      <c r="G21" s="326"/>
      <c r="H21" s="326"/>
      <c r="I21" s="326"/>
      <c r="J21" s="326"/>
      <c r="K21" s="326"/>
      <c r="L21" s="326"/>
      <c r="M21" s="326"/>
      <c r="N21" s="326"/>
      <c r="O21" s="326"/>
    </row>
    <row r="22" spans="1:15" outlineLevel="1" x14ac:dyDescent="0.25">
      <c r="A22" s="95"/>
      <c r="B22" s="326"/>
      <c r="C22" s="326"/>
      <c r="D22" s="326"/>
      <c r="E22" s="326"/>
      <c r="F22" s="326"/>
      <c r="G22" s="326"/>
      <c r="H22" s="326"/>
      <c r="I22" s="326"/>
      <c r="J22" s="326"/>
      <c r="K22" s="326"/>
      <c r="L22" s="326"/>
      <c r="M22" s="326"/>
      <c r="N22" s="326"/>
      <c r="O22" s="326"/>
    </row>
    <row r="23" spans="1:15" x14ac:dyDescent="0.25">
      <c r="A23" s="95"/>
      <c r="B23" s="326"/>
      <c r="C23" s="326"/>
      <c r="D23" s="326"/>
      <c r="E23" s="326"/>
      <c r="F23" s="326"/>
      <c r="G23" s="326"/>
      <c r="H23" s="326"/>
      <c r="I23" s="326"/>
      <c r="J23" s="326"/>
      <c r="K23" s="326"/>
      <c r="L23" s="326"/>
      <c r="M23" s="326"/>
      <c r="N23" s="326"/>
      <c r="O23" s="326"/>
    </row>
    <row r="24" spans="1:15" s="84" customFormat="1" x14ac:dyDescent="0.25">
      <c r="A24" s="691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</row>
    <row r="25" spans="1:15" s="24" customFormat="1" x14ac:dyDescent="0.25">
      <c r="A25" s="92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0" tint="-0.249977111117893"/>
  </sheetPr>
  <dimension ref="A1:N23"/>
  <sheetViews>
    <sheetView topLeftCell="A13" workbookViewId="0">
      <selection sqref="A1:N1048576"/>
    </sheetView>
  </sheetViews>
  <sheetFormatPr defaultRowHeight="15" outlineLevelRow="1" x14ac:dyDescent="0.25"/>
  <cols>
    <col min="1" max="1" width="24.7109375" style="92" customWidth="1"/>
    <col min="2" max="2" width="12" style="326" customWidth="1"/>
    <col min="3" max="3" width="13.28515625" style="326" customWidth="1"/>
    <col min="4" max="4" width="45.140625" style="326" bestFit="1" customWidth="1"/>
    <col min="5" max="5" width="12.42578125" style="326" customWidth="1"/>
    <col min="6" max="7" width="12.28515625" style="15" customWidth="1"/>
    <col min="8" max="14" width="15.42578125" style="15" customWidth="1"/>
    <col min="18" max="24" width="9.140625" customWidth="1"/>
  </cols>
  <sheetData>
    <row r="1" spans="1:14" x14ac:dyDescent="0.25">
      <c r="A1" s="95"/>
      <c r="F1" s="326"/>
      <c r="G1" s="326"/>
      <c r="H1" s="326"/>
      <c r="I1" s="326"/>
      <c r="J1" s="326"/>
      <c r="K1" s="326"/>
      <c r="L1"/>
      <c r="M1"/>
      <c r="N1"/>
    </row>
    <row r="2" spans="1:14" x14ac:dyDescent="0.25">
      <c r="A2" s="95"/>
      <c r="F2" s="326"/>
      <c r="G2" s="326"/>
      <c r="H2" s="326"/>
      <c r="I2" s="326"/>
      <c r="J2" s="326"/>
      <c r="K2" s="326"/>
      <c r="L2"/>
      <c r="M2"/>
      <c r="N2"/>
    </row>
    <row r="3" spans="1:14" x14ac:dyDescent="0.25">
      <c r="A3" s="95"/>
      <c r="F3" s="326"/>
      <c r="G3" s="326"/>
      <c r="H3" s="326"/>
      <c r="I3" s="326"/>
      <c r="J3" s="326"/>
      <c r="K3" s="326"/>
      <c r="L3"/>
      <c r="M3"/>
      <c r="N3"/>
    </row>
    <row r="4" spans="1:14" x14ac:dyDescent="0.25">
      <c r="A4" s="694"/>
      <c r="F4" s="326"/>
      <c r="G4" s="326"/>
      <c r="H4" s="326"/>
      <c r="I4" s="326"/>
      <c r="J4" s="326"/>
      <c r="K4" s="326"/>
      <c r="L4"/>
      <c r="M4"/>
      <c r="N4"/>
    </row>
    <row r="5" spans="1:14" x14ac:dyDescent="0.25">
      <c r="A5" s="95"/>
      <c r="F5" s="326"/>
      <c r="G5" s="326"/>
      <c r="H5" s="326"/>
      <c r="I5" s="326"/>
      <c r="J5" s="326"/>
      <c r="K5" s="326"/>
      <c r="L5"/>
      <c r="M5"/>
      <c r="N5"/>
    </row>
    <row r="6" spans="1:14" outlineLevel="1" x14ac:dyDescent="0.25">
      <c r="A6" s="95"/>
      <c r="F6" s="326"/>
      <c r="G6" s="326"/>
      <c r="H6" s="326"/>
      <c r="I6" s="326"/>
      <c r="J6" s="326"/>
      <c r="K6" s="326"/>
      <c r="L6"/>
      <c r="M6"/>
      <c r="N6"/>
    </row>
    <row r="7" spans="1:14" outlineLevel="1" x14ac:dyDescent="0.25">
      <c r="A7" s="95"/>
      <c r="F7" s="326"/>
      <c r="G7" s="326"/>
      <c r="H7" s="326"/>
      <c r="I7" s="326"/>
      <c r="J7" s="326"/>
      <c r="K7" s="326"/>
      <c r="L7"/>
      <c r="M7"/>
      <c r="N7"/>
    </row>
    <row r="8" spans="1:14" outlineLevel="1" x14ac:dyDescent="0.25">
      <c r="A8" s="95"/>
      <c r="F8" s="326"/>
      <c r="G8" s="326"/>
      <c r="H8" s="326"/>
      <c r="I8" s="326"/>
      <c r="J8" s="326"/>
      <c r="K8" s="326"/>
      <c r="L8"/>
      <c r="M8"/>
      <c r="N8"/>
    </row>
    <row r="9" spans="1:14" outlineLevel="1" x14ac:dyDescent="0.25">
      <c r="A9" s="95"/>
      <c r="F9" s="326"/>
      <c r="G9" s="326"/>
      <c r="H9" s="326"/>
      <c r="I9" s="326"/>
      <c r="J9" s="326"/>
      <c r="K9" s="326"/>
      <c r="L9"/>
      <c r="M9"/>
      <c r="N9"/>
    </row>
    <row r="10" spans="1:14" outlineLevel="1" x14ac:dyDescent="0.25">
      <c r="A10" s="95"/>
      <c r="F10" s="326"/>
      <c r="G10" s="326"/>
      <c r="H10" s="326"/>
      <c r="I10" s="326"/>
      <c r="J10" s="326"/>
      <c r="K10" s="326"/>
      <c r="L10"/>
      <c r="M10"/>
      <c r="N10"/>
    </row>
    <row r="11" spans="1:14" outlineLevel="1" x14ac:dyDescent="0.25">
      <c r="A11" s="95"/>
      <c r="F11" s="326"/>
      <c r="G11" s="326"/>
      <c r="H11" s="326"/>
      <c r="I11" s="326"/>
      <c r="J11" s="326"/>
      <c r="K11" s="326"/>
      <c r="L11"/>
      <c r="M11"/>
      <c r="N11"/>
    </row>
    <row r="12" spans="1:14" outlineLevel="1" x14ac:dyDescent="0.25">
      <c r="A12" s="95"/>
      <c r="F12" s="326"/>
      <c r="G12" s="326"/>
      <c r="H12" s="326"/>
      <c r="I12" s="326"/>
      <c r="J12" s="326"/>
      <c r="K12" s="326"/>
      <c r="L12"/>
      <c r="M12"/>
      <c r="N12"/>
    </row>
    <row r="13" spans="1:14" outlineLevel="1" x14ac:dyDescent="0.25">
      <c r="A13" s="95"/>
      <c r="F13" s="326"/>
      <c r="G13" s="326"/>
      <c r="H13" s="326"/>
      <c r="I13" s="326"/>
      <c r="J13" s="326"/>
      <c r="K13" s="326"/>
      <c r="L13"/>
      <c r="M13"/>
      <c r="N13"/>
    </row>
    <row r="14" spans="1:14" outlineLevel="1" x14ac:dyDescent="0.25">
      <c r="A14" s="95"/>
      <c r="F14" s="326"/>
      <c r="G14" s="326"/>
      <c r="H14" s="326"/>
      <c r="I14" s="326"/>
      <c r="J14" s="326"/>
      <c r="K14" s="326"/>
      <c r="L14"/>
      <c r="M14"/>
      <c r="N14"/>
    </row>
    <row r="15" spans="1:14" outlineLevel="1" x14ac:dyDescent="0.25">
      <c r="A15" s="95"/>
      <c r="F15" s="326"/>
      <c r="G15" s="326"/>
      <c r="H15" s="326"/>
      <c r="I15" s="326"/>
      <c r="J15" s="326"/>
      <c r="K15" s="326"/>
      <c r="L15"/>
      <c r="M15"/>
      <c r="N15"/>
    </row>
    <row r="16" spans="1:14" outlineLevel="1" x14ac:dyDescent="0.25">
      <c r="A16" s="95"/>
      <c r="F16" s="326"/>
      <c r="G16" s="326"/>
      <c r="H16" s="326"/>
      <c r="I16" s="326"/>
      <c r="J16" s="326"/>
      <c r="K16" s="326"/>
      <c r="L16"/>
      <c r="M16"/>
      <c r="N16"/>
    </row>
    <row r="17" spans="1:14" outlineLevel="1" x14ac:dyDescent="0.25">
      <c r="A17" s="95"/>
      <c r="F17" s="326"/>
      <c r="G17" s="326"/>
      <c r="H17" s="326"/>
      <c r="I17" s="326"/>
      <c r="J17" s="326"/>
      <c r="K17" s="326"/>
      <c r="L17"/>
      <c r="M17"/>
      <c r="N17"/>
    </row>
    <row r="18" spans="1:14" outlineLevel="1" x14ac:dyDescent="0.25">
      <c r="A18" s="95"/>
      <c r="F18" s="326"/>
      <c r="G18" s="326"/>
      <c r="H18" s="326"/>
      <c r="I18" s="326"/>
      <c r="J18" s="326"/>
      <c r="K18" s="326"/>
      <c r="L18"/>
      <c r="M18"/>
      <c r="N18"/>
    </row>
    <row r="19" spans="1:14" outlineLevel="1" x14ac:dyDescent="0.25">
      <c r="A19" s="95"/>
      <c r="F19" s="326"/>
      <c r="G19" s="326"/>
      <c r="H19" s="326"/>
      <c r="I19" s="326"/>
      <c r="J19" s="326"/>
      <c r="K19" s="326"/>
      <c r="L19"/>
      <c r="M19"/>
      <c r="N19"/>
    </row>
    <row r="20" spans="1:14" outlineLevel="1" x14ac:dyDescent="0.25">
      <c r="A20" s="95"/>
      <c r="F20" s="326"/>
      <c r="G20" s="326"/>
      <c r="H20" s="326"/>
      <c r="I20" s="326"/>
      <c r="J20" s="326"/>
      <c r="K20" s="326"/>
      <c r="L20"/>
      <c r="M20"/>
      <c r="N20"/>
    </row>
    <row r="21" spans="1:14" outlineLevel="1" x14ac:dyDescent="0.25">
      <c r="A21" s="95"/>
      <c r="F21" s="326"/>
      <c r="G21" s="326"/>
      <c r="H21" s="326"/>
      <c r="I21" s="326"/>
      <c r="J21" s="326"/>
      <c r="K21" s="326"/>
      <c r="L21"/>
      <c r="M21"/>
      <c r="N21"/>
    </row>
    <row r="22" spans="1:14" x14ac:dyDescent="0.25">
      <c r="A22" s="95"/>
      <c r="F22" s="326"/>
      <c r="G22" s="326"/>
      <c r="H22" s="326"/>
      <c r="I22" s="326"/>
      <c r="J22" s="326"/>
      <c r="K22" s="326"/>
      <c r="L22"/>
      <c r="M22"/>
      <c r="N22"/>
    </row>
    <row r="23" spans="1:14" x14ac:dyDescent="0.25">
      <c r="A23" s="686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257"/>
      <c r="M23" s="257"/>
      <c r="N23" s="257"/>
    </row>
  </sheetData>
  <phoneticPr fontId="88" type="noConversion"/>
  <conditionalFormatting sqref="L24:M1048576">
    <cfRule type="containsErrors" dxfId="13" priority="2">
      <formula>ISERROR(L24)</formula>
    </cfRule>
  </conditionalFormatting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0" tint="-0.249977111117893"/>
  </sheetPr>
  <dimension ref="A1:R509"/>
  <sheetViews>
    <sheetView workbookViewId="0">
      <selection sqref="A1:Q1048576"/>
    </sheetView>
  </sheetViews>
  <sheetFormatPr defaultRowHeight="15" outlineLevelRow="1" x14ac:dyDescent="0.25"/>
  <cols>
    <col min="1" max="1" width="17.28515625" style="92" customWidth="1"/>
    <col min="2" max="4" width="17.28515625" style="15" customWidth="1"/>
    <col min="5" max="5" width="27" style="15" customWidth="1"/>
    <col min="6" max="17" width="12.5703125" style="15" customWidth="1"/>
    <col min="18" max="18" width="12.5703125" style="326" customWidth="1"/>
    <col min="19" max="24" width="9.140625" customWidth="1"/>
  </cols>
  <sheetData>
    <row r="1" spans="1:17" x14ac:dyDescent="0.25">
      <c r="A1" s="95"/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</row>
    <row r="2" spans="1:17" x14ac:dyDescent="0.25">
      <c r="A2" s="95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326"/>
      <c r="P2" s="326"/>
      <c r="Q2" s="326"/>
    </row>
    <row r="3" spans="1:17" x14ac:dyDescent="0.25">
      <c r="A3" s="95"/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</row>
    <row r="4" spans="1:17" x14ac:dyDescent="0.25">
      <c r="A4" s="694"/>
      <c r="B4" s="697"/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</row>
    <row r="5" spans="1:17" x14ac:dyDescent="0.25">
      <c r="A5" s="95"/>
      <c r="B5" s="326"/>
      <c r="C5" s="326"/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</row>
    <row r="6" spans="1:17" hidden="1" outlineLevel="1" x14ac:dyDescent="0.25">
      <c r="A6" s="95"/>
      <c r="B6" s="326"/>
      <c r="C6" s="326"/>
      <c r="D6" s="326"/>
      <c r="E6" s="326"/>
      <c r="F6" s="326"/>
      <c r="G6" s="326"/>
      <c r="H6" s="326"/>
      <c r="I6" s="326"/>
      <c r="J6" s="326"/>
      <c r="K6" s="326"/>
      <c r="L6" s="326"/>
      <c r="M6" s="326"/>
      <c r="N6" s="326"/>
      <c r="O6" s="326"/>
      <c r="P6" s="326"/>
      <c r="Q6" s="326"/>
    </row>
    <row r="7" spans="1:17" hidden="1" outlineLevel="1" x14ac:dyDescent="0.25">
      <c r="A7" s="95"/>
      <c r="B7" s="326"/>
      <c r="C7" s="326"/>
      <c r="D7" s="326"/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</row>
    <row r="8" spans="1:17" hidden="1" outlineLevel="1" x14ac:dyDescent="0.25">
      <c r="A8" s="95"/>
      <c r="B8" s="326"/>
      <c r="C8" s="326"/>
      <c r="D8" s="326"/>
      <c r="E8" s="326"/>
      <c r="F8" s="326"/>
      <c r="G8" s="326"/>
      <c r="H8" s="326"/>
      <c r="I8" s="326"/>
      <c r="J8" s="326"/>
      <c r="K8" s="326"/>
      <c r="L8" s="326"/>
      <c r="M8" s="326"/>
      <c r="N8" s="326"/>
      <c r="O8" s="326"/>
      <c r="P8" s="326"/>
      <c r="Q8" s="326"/>
    </row>
    <row r="9" spans="1:17" hidden="1" outlineLevel="1" x14ac:dyDescent="0.25">
      <c r="A9" s="95"/>
      <c r="B9" s="326"/>
      <c r="C9" s="326"/>
      <c r="D9" s="326"/>
      <c r="E9" s="326"/>
      <c r="F9" s="326"/>
      <c r="G9" s="326"/>
      <c r="H9" s="326"/>
      <c r="I9" s="326"/>
      <c r="J9" s="326"/>
      <c r="K9" s="326"/>
      <c r="L9" s="326"/>
      <c r="M9" s="326"/>
      <c r="N9" s="326"/>
      <c r="O9" s="326"/>
      <c r="P9" s="326"/>
      <c r="Q9" s="326"/>
    </row>
    <row r="10" spans="1:17" hidden="1" outlineLevel="1" x14ac:dyDescent="0.25">
      <c r="A10" s="9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</row>
    <row r="11" spans="1:17" hidden="1" outlineLevel="1" x14ac:dyDescent="0.25">
      <c r="A11" s="95"/>
      <c r="B11" s="326"/>
      <c r="C11" s="326"/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</row>
    <row r="12" spans="1:17" hidden="1" outlineLevel="1" x14ac:dyDescent="0.25">
      <c r="A12" s="95"/>
      <c r="B12" s="326"/>
      <c r="C12" s="326"/>
      <c r="D12" s="326"/>
      <c r="E12" s="326"/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</row>
    <row r="13" spans="1:17" hidden="1" outlineLevel="1" x14ac:dyDescent="0.25">
      <c r="A13" s="95"/>
      <c r="B13" s="326"/>
      <c r="C13" s="326"/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</row>
    <row r="14" spans="1:17" hidden="1" outlineLevel="1" x14ac:dyDescent="0.25">
      <c r="A14" s="95"/>
      <c r="B14" s="326"/>
      <c r="C14" s="326"/>
      <c r="D14" s="326"/>
      <c r="E14" s="326"/>
      <c r="F14" s="326"/>
      <c r="G14" s="326"/>
      <c r="H14" s="326"/>
      <c r="I14" s="326"/>
      <c r="J14" s="326"/>
      <c r="K14" s="326"/>
      <c r="L14" s="326"/>
      <c r="M14" s="326"/>
      <c r="N14" s="326"/>
      <c r="O14" s="326"/>
      <c r="P14" s="326"/>
      <c r="Q14" s="326"/>
    </row>
    <row r="15" spans="1:17" hidden="1" outlineLevel="1" x14ac:dyDescent="0.25">
      <c r="A15" s="95"/>
      <c r="B15" s="326"/>
      <c r="C15" s="326"/>
      <c r="D15" s="326"/>
      <c r="E15" s="326"/>
      <c r="F15" s="326"/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326"/>
    </row>
    <row r="16" spans="1:17" hidden="1" outlineLevel="1" x14ac:dyDescent="0.25">
      <c r="A16" s="95"/>
      <c r="B16" s="326"/>
      <c r="C16" s="326"/>
      <c r="D16" s="326"/>
      <c r="E16" s="326"/>
      <c r="F16" s="326"/>
      <c r="G16" s="326"/>
      <c r="H16" s="326"/>
      <c r="I16" s="326"/>
      <c r="J16" s="326"/>
      <c r="K16" s="326"/>
      <c r="L16" s="326"/>
      <c r="M16" s="326"/>
      <c r="N16" s="326"/>
      <c r="O16" s="326"/>
      <c r="P16" s="326"/>
      <c r="Q16" s="326"/>
    </row>
    <row r="17" spans="1:18" hidden="1" outlineLevel="1" x14ac:dyDescent="0.25">
      <c r="A17" s="95"/>
      <c r="B17" s="326"/>
      <c r="C17" s="326"/>
      <c r="D17" s="326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</row>
    <row r="18" spans="1:18" hidden="1" outlineLevel="1" x14ac:dyDescent="0.25">
      <c r="A18" s="95"/>
      <c r="B18" s="326"/>
      <c r="C18" s="326"/>
      <c r="D18" s="326"/>
      <c r="E18" s="326"/>
      <c r="F18" s="326"/>
      <c r="G18" s="326"/>
      <c r="H18" s="326"/>
      <c r="I18" s="326"/>
      <c r="J18" s="326"/>
      <c r="K18" s="326"/>
      <c r="L18" s="326"/>
      <c r="M18" s="326"/>
      <c r="N18" s="326"/>
      <c r="O18" s="326"/>
      <c r="P18" s="326"/>
      <c r="Q18" s="326"/>
    </row>
    <row r="19" spans="1:18" hidden="1" outlineLevel="1" x14ac:dyDescent="0.25">
      <c r="A19" s="95"/>
      <c r="B19" s="326"/>
      <c r="C19" s="326"/>
      <c r="D19" s="326"/>
      <c r="E19" s="326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</row>
    <row r="20" spans="1:18" hidden="1" outlineLevel="1" x14ac:dyDescent="0.25">
      <c r="A20" s="95"/>
      <c r="B20" s="326"/>
      <c r="C20" s="326"/>
      <c r="D20" s="326"/>
      <c r="E20" s="326"/>
      <c r="F20" s="326"/>
      <c r="G20" s="326"/>
      <c r="H20" s="326"/>
      <c r="I20" s="326"/>
      <c r="J20" s="326"/>
      <c r="K20" s="326"/>
      <c r="L20" s="326"/>
      <c r="M20" s="326"/>
      <c r="N20" s="326"/>
      <c r="O20" s="326"/>
      <c r="P20" s="326"/>
      <c r="Q20" s="326"/>
    </row>
    <row r="21" spans="1:18" hidden="1" outlineLevel="1" x14ac:dyDescent="0.25">
      <c r="A21" s="95"/>
      <c r="B21" s="326"/>
      <c r="C21" s="326"/>
      <c r="D21" s="326"/>
      <c r="E21" s="326"/>
      <c r="F21" s="326"/>
      <c r="G21" s="326"/>
      <c r="H21" s="326"/>
      <c r="I21" s="326"/>
      <c r="J21" s="326"/>
      <c r="K21" s="326"/>
      <c r="L21" s="326"/>
      <c r="M21" s="326"/>
      <c r="N21" s="326"/>
      <c r="O21" s="326"/>
      <c r="P21" s="326"/>
      <c r="Q21" s="326"/>
    </row>
    <row r="22" spans="1:18" hidden="1" outlineLevel="1" x14ac:dyDescent="0.25">
      <c r="A22" s="95"/>
      <c r="B22" s="326"/>
      <c r="C22" s="326"/>
      <c r="D22" s="326"/>
      <c r="E22" s="326"/>
      <c r="F22" s="326"/>
      <c r="G22" s="326"/>
      <c r="H22" s="326"/>
      <c r="I22" s="326"/>
      <c r="J22" s="326"/>
      <c r="K22" s="326"/>
      <c r="L22" s="326"/>
      <c r="M22" s="326"/>
      <c r="N22" s="326"/>
      <c r="O22" s="326"/>
      <c r="P22" s="326"/>
      <c r="Q22" s="326"/>
    </row>
    <row r="23" spans="1:18" hidden="1" outlineLevel="1" x14ac:dyDescent="0.25">
      <c r="A23" s="95"/>
      <c r="B23" s="326"/>
      <c r="C23" s="326"/>
      <c r="D23" s="326"/>
      <c r="E23" s="326"/>
      <c r="F23" s="326"/>
      <c r="G23" s="326"/>
      <c r="H23" s="326"/>
      <c r="I23" s="326"/>
      <c r="J23" s="326"/>
      <c r="K23" s="326"/>
      <c r="L23" s="326"/>
      <c r="M23" s="326"/>
      <c r="N23" s="326"/>
      <c r="O23" s="326"/>
      <c r="P23" s="326"/>
      <c r="Q23" s="326"/>
    </row>
    <row r="24" spans="1:18" hidden="1" outlineLevel="1" x14ac:dyDescent="0.25">
      <c r="A24" s="95"/>
      <c r="B24" s="326"/>
      <c r="C24" s="326"/>
      <c r="D24" s="326"/>
      <c r="E24" s="326"/>
      <c r="F24" s="326"/>
      <c r="G24" s="326"/>
      <c r="H24" s="326"/>
      <c r="I24" s="326"/>
      <c r="J24" s="326"/>
      <c r="K24" s="326"/>
      <c r="L24" s="326"/>
      <c r="M24" s="326"/>
      <c r="N24" s="326"/>
      <c r="O24" s="326"/>
      <c r="P24" s="326"/>
      <c r="Q24" s="326"/>
    </row>
    <row r="25" spans="1:18" hidden="1" outlineLevel="1" x14ac:dyDescent="0.25">
      <c r="A25" s="95"/>
      <c r="B25" s="326"/>
      <c r="C25" s="326"/>
      <c r="D25" s="326"/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6"/>
    </row>
    <row r="26" spans="1:18" s="611" customFormat="1" collapsed="1" x14ac:dyDescent="0.25">
      <c r="A26" s="686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</row>
    <row r="27" spans="1:18" x14ac:dyDescent="0.25">
      <c r="A27" s="95"/>
      <c r="B27" s="326"/>
      <c r="C27" s="326"/>
      <c r="D27" s="326"/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</row>
    <row r="28" spans="1:18" x14ac:dyDescent="0.25">
      <c r="A28" s="95"/>
      <c r="B28" s="326"/>
      <c r="C28" s="326"/>
      <c r="D28" s="326"/>
      <c r="E28" s="326"/>
      <c r="F28" s="326"/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</row>
    <row r="29" spans="1:18" x14ac:dyDescent="0.25">
      <c r="A29" s="95"/>
      <c r="B29" s="326"/>
      <c r="C29" s="326"/>
      <c r="D29" s="326"/>
      <c r="E29" s="326"/>
      <c r="F29" s="326"/>
      <c r="G29" s="326"/>
      <c r="H29" s="326"/>
      <c r="I29" s="326"/>
      <c r="J29" s="326"/>
      <c r="K29" s="326"/>
      <c r="L29" s="326"/>
      <c r="M29" s="326"/>
      <c r="N29" s="326"/>
      <c r="O29" s="326"/>
      <c r="P29" s="326"/>
      <c r="Q29" s="326"/>
    </row>
    <row r="30" spans="1:18" s="611" customFormat="1" x14ac:dyDescent="0.25">
      <c r="A30" s="95"/>
      <c r="B30" s="326"/>
      <c r="C30" s="326"/>
      <c r="D30" s="326"/>
      <c r="E30" s="326"/>
      <c r="F30" s="326"/>
      <c r="G30" s="326"/>
      <c r="H30" s="326"/>
      <c r="I30" s="326"/>
      <c r="J30" s="326"/>
      <c r="K30" s="326"/>
      <c r="L30" s="326"/>
      <c r="M30" s="326"/>
      <c r="N30" s="326"/>
      <c r="O30" s="326"/>
      <c r="P30" s="326"/>
      <c r="Q30" s="326"/>
      <c r="R30" s="326"/>
    </row>
    <row r="31" spans="1:18" x14ac:dyDescent="0.25">
      <c r="B31" s="326"/>
      <c r="C31" s="326"/>
      <c r="D31" s="326"/>
      <c r="E31" s="326"/>
      <c r="F31" s="326"/>
      <c r="G31" s="326"/>
      <c r="H31" s="326"/>
      <c r="I31" s="326"/>
      <c r="J31" s="326"/>
      <c r="K31" s="326"/>
      <c r="L31" s="326"/>
      <c r="M31" s="326"/>
      <c r="N31" s="326"/>
      <c r="O31" s="326"/>
      <c r="P31" s="326"/>
      <c r="Q31" s="326"/>
    </row>
    <row r="32" spans="1:18" x14ac:dyDescent="0.25">
      <c r="B32" s="326"/>
      <c r="C32" s="326"/>
      <c r="D32" s="326"/>
      <c r="E32" s="326"/>
      <c r="F32" s="326"/>
      <c r="G32" s="326"/>
      <c r="H32" s="326"/>
      <c r="I32" s="326"/>
      <c r="J32" s="326"/>
      <c r="K32" s="326"/>
      <c r="L32" s="326"/>
      <c r="M32" s="326"/>
      <c r="N32" s="326"/>
      <c r="O32" s="326"/>
      <c r="P32" s="326"/>
      <c r="Q32" s="326"/>
    </row>
    <row r="33" spans="2:14" x14ac:dyDescent="0.25">
      <c r="B33" s="326"/>
      <c r="C33" s="326"/>
      <c r="D33" s="326"/>
      <c r="E33" s="326"/>
      <c r="F33" s="326"/>
      <c r="G33" s="326"/>
      <c r="H33" s="326"/>
      <c r="I33" s="326"/>
      <c r="J33" s="326"/>
      <c r="K33" s="326"/>
      <c r="L33" s="326"/>
      <c r="M33" s="326"/>
      <c r="N33" s="326"/>
    </row>
    <row r="34" spans="2:14" x14ac:dyDescent="0.25">
      <c r="B34" s="326"/>
      <c r="C34" s="326"/>
      <c r="D34" s="326"/>
      <c r="E34" s="326"/>
      <c r="F34" s="326"/>
      <c r="G34" s="326"/>
      <c r="H34" s="326"/>
      <c r="I34" s="326"/>
      <c r="J34" s="326"/>
      <c r="K34" s="326"/>
      <c r="L34" s="326"/>
      <c r="M34" s="326"/>
      <c r="N34" s="326"/>
    </row>
    <row r="35" spans="2:14" x14ac:dyDescent="0.25">
      <c r="B35" s="326"/>
      <c r="C35" s="326"/>
      <c r="D35" s="326"/>
      <c r="E35" s="326"/>
      <c r="F35" s="326"/>
      <c r="G35" s="326"/>
      <c r="H35" s="326"/>
      <c r="I35" s="326"/>
      <c r="J35" s="326"/>
      <c r="K35" s="326"/>
      <c r="L35" s="326"/>
      <c r="M35" s="326"/>
      <c r="N35" s="326"/>
    </row>
    <row r="36" spans="2:14" x14ac:dyDescent="0.25">
      <c r="B36" s="326"/>
      <c r="C36" s="326"/>
      <c r="D36" s="326"/>
      <c r="E36" s="326"/>
      <c r="F36" s="326"/>
      <c r="G36" s="326"/>
      <c r="H36" s="326"/>
      <c r="I36" s="326"/>
      <c r="J36" s="326"/>
      <c r="K36" s="326"/>
      <c r="L36" s="326"/>
      <c r="M36" s="326"/>
      <c r="N36" s="326"/>
    </row>
    <row r="37" spans="2:14" x14ac:dyDescent="0.25">
      <c r="B37" s="326"/>
      <c r="C37" s="326"/>
      <c r="D37" s="326"/>
      <c r="E37" s="326"/>
      <c r="F37" s="326"/>
      <c r="G37" s="326"/>
      <c r="H37" s="326"/>
      <c r="I37" s="326"/>
      <c r="J37" s="326"/>
      <c r="K37" s="326"/>
      <c r="L37" s="326"/>
      <c r="M37" s="326"/>
      <c r="N37" s="326"/>
    </row>
    <row r="38" spans="2:14" x14ac:dyDescent="0.25">
      <c r="B38" s="326"/>
      <c r="C38" s="326"/>
      <c r="D38" s="326"/>
      <c r="E38" s="326"/>
      <c r="F38" s="326"/>
      <c r="G38" s="326"/>
      <c r="H38" s="326"/>
      <c r="I38" s="326"/>
      <c r="J38" s="326"/>
      <c r="K38" s="326"/>
      <c r="L38" s="326"/>
      <c r="M38" s="326"/>
      <c r="N38" s="326"/>
    </row>
    <row r="39" spans="2:14" x14ac:dyDescent="0.25">
      <c r="B39" s="326"/>
      <c r="C39" s="326"/>
      <c r="D39" s="326"/>
      <c r="E39" s="326"/>
      <c r="F39" s="326"/>
      <c r="G39" s="326"/>
      <c r="H39" s="326"/>
      <c r="I39" s="326"/>
      <c r="J39" s="326"/>
      <c r="K39" s="326"/>
      <c r="L39" s="326"/>
      <c r="M39" s="326"/>
      <c r="N39" s="326"/>
    </row>
    <row r="40" spans="2:14" x14ac:dyDescent="0.25">
      <c r="B40" s="326"/>
      <c r="C40" s="326"/>
      <c r="D40" s="326"/>
      <c r="E40" s="326"/>
      <c r="F40" s="326"/>
      <c r="G40" s="326"/>
      <c r="H40" s="326"/>
      <c r="I40" s="326"/>
      <c r="J40" s="326"/>
      <c r="K40" s="326"/>
      <c r="L40" s="326"/>
      <c r="M40" s="326"/>
      <c r="N40" s="326"/>
    </row>
    <row r="41" spans="2:14" x14ac:dyDescent="0.25">
      <c r="B41" s="326"/>
      <c r="C41" s="326"/>
      <c r="D41" s="326"/>
      <c r="E41" s="326"/>
      <c r="F41" s="326"/>
      <c r="G41" s="326"/>
      <c r="H41" s="326"/>
      <c r="I41" s="326"/>
      <c r="J41" s="326"/>
      <c r="K41" s="326"/>
      <c r="L41" s="326"/>
      <c r="M41" s="326"/>
      <c r="N41" s="326"/>
    </row>
    <row r="42" spans="2:14" x14ac:dyDescent="0.25">
      <c r="B42" s="326"/>
      <c r="C42" s="326"/>
      <c r="D42" s="326"/>
      <c r="E42" s="326"/>
      <c r="F42" s="326"/>
      <c r="G42" s="326"/>
      <c r="H42" s="326"/>
      <c r="I42" s="326"/>
      <c r="J42" s="326"/>
      <c r="K42" s="326"/>
      <c r="L42" s="326"/>
      <c r="M42" s="326"/>
      <c r="N42" s="326"/>
    </row>
    <row r="43" spans="2:14" x14ac:dyDescent="0.25">
      <c r="B43" s="326"/>
      <c r="C43" s="326"/>
      <c r="D43" s="326"/>
      <c r="E43" s="326"/>
      <c r="F43" s="326"/>
      <c r="G43" s="326"/>
      <c r="H43" s="326"/>
      <c r="I43" s="326"/>
      <c r="J43" s="326"/>
      <c r="K43" s="326"/>
      <c r="L43" s="326"/>
      <c r="M43" s="326"/>
      <c r="N43" s="326"/>
    </row>
    <row r="44" spans="2:14" x14ac:dyDescent="0.25">
      <c r="B44" s="326"/>
      <c r="C44" s="326"/>
      <c r="D44" s="326"/>
      <c r="E44" s="326"/>
      <c r="F44" s="326"/>
      <c r="G44" s="326"/>
      <c r="H44" s="326"/>
      <c r="I44" s="326"/>
      <c r="J44" s="326"/>
      <c r="K44" s="326"/>
      <c r="L44" s="326"/>
      <c r="M44" s="326"/>
      <c r="N44" s="326"/>
    </row>
    <row r="45" spans="2:14" x14ac:dyDescent="0.25">
      <c r="B45" s="326"/>
      <c r="C45" s="326"/>
      <c r="D45" s="326"/>
      <c r="E45" s="326"/>
      <c r="F45" s="326"/>
      <c r="G45" s="326"/>
      <c r="H45" s="326"/>
      <c r="I45" s="326"/>
      <c r="J45" s="326"/>
      <c r="K45" s="326"/>
      <c r="L45" s="326"/>
      <c r="M45" s="326"/>
      <c r="N45" s="326"/>
    </row>
    <row r="46" spans="2:14" x14ac:dyDescent="0.25">
      <c r="B46" s="326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M46" s="326"/>
      <c r="N46" s="326"/>
    </row>
    <row r="47" spans="2:14" x14ac:dyDescent="0.25"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M47" s="326"/>
      <c r="N47" s="326"/>
    </row>
    <row r="48" spans="2:14" x14ac:dyDescent="0.25"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M48" s="326"/>
      <c r="N48" s="326"/>
    </row>
    <row r="49" spans="2:14" x14ac:dyDescent="0.25"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M49" s="326"/>
      <c r="N49" s="326"/>
    </row>
    <row r="50" spans="2:14" x14ac:dyDescent="0.25">
      <c r="B50" s="326"/>
      <c r="C50" s="326"/>
      <c r="D50" s="326"/>
      <c r="E50" s="326"/>
      <c r="F50" s="326"/>
      <c r="G50" s="326"/>
      <c r="H50" s="326"/>
      <c r="I50" s="326"/>
      <c r="J50" s="326"/>
      <c r="K50" s="326"/>
      <c r="L50" s="326"/>
      <c r="M50" s="326"/>
      <c r="N50" s="326"/>
    </row>
    <row r="51" spans="2:14" x14ac:dyDescent="0.25">
      <c r="B51" s="326"/>
      <c r="C51" s="326"/>
      <c r="D51" s="326"/>
      <c r="E51" s="326"/>
      <c r="F51" s="326"/>
      <c r="G51" s="326"/>
      <c r="H51" s="326"/>
      <c r="I51" s="326"/>
      <c r="J51" s="326"/>
      <c r="K51" s="326"/>
      <c r="L51" s="326"/>
      <c r="M51" s="326"/>
      <c r="N51" s="326"/>
    </row>
    <row r="52" spans="2:14" x14ac:dyDescent="0.25">
      <c r="B52" s="326"/>
      <c r="C52" s="326"/>
      <c r="D52" s="326"/>
      <c r="E52" s="326"/>
      <c r="F52" s="326"/>
      <c r="G52" s="326"/>
      <c r="H52" s="326"/>
      <c r="I52" s="326"/>
      <c r="J52" s="326"/>
      <c r="K52" s="326"/>
      <c r="L52" s="326"/>
      <c r="M52" s="326"/>
      <c r="N52" s="326"/>
    </row>
    <row r="53" spans="2:14" x14ac:dyDescent="0.25">
      <c r="B53" s="326"/>
      <c r="C53" s="326"/>
      <c r="D53" s="326"/>
      <c r="E53" s="326"/>
      <c r="F53" s="326"/>
      <c r="G53" s="326"/>
      <c r="H53" s="326"/>
      <c r="I53" s="326"/>
      <c r="J53" s="326"/>
      <c r="K53" s="326"/>
      <c r="L53" s="326"/>
      <c r="M53" s="326"/>
      <c r="N53" s="326"/>
    </row>
    <row r="54" spans="2:14" x14ac:dyDescent="0.25">
      <c r="B54" s="326"/>
      <c r="C54" s="326"/>
      <c r="D54" s="326"/>
      <c r="E54" s="326"/>
      <c r="F54" s="326"/>
      <c r="G54" s="326"/>
      <c r="H54" s="326"/>
      <c r="I54" s="326"/>
      <c r="J54" s="326"/>
      <c r="K54" s="326"/>
      <c r="L54" s="326"/>
      <c r="M54" s="326"/>
      <c r="N54" s="326"/>
    </row>
    <row r="55" spans="2:14" x14ac:dyDescent="0.25">
      <c r="B55" s="326"/>
      <c r="C55" s="326"/>
      <c r="D55" s="326"/>
      <c r="E55" s="326"/>
      <c r="F55" s="326"/>
      <c r="G55" s="326"/>
      <c r="H55" s="326"/>
      <c r="I55" s="326"/>
      <c r="J55" s="326"/>
      <c r="K55" s="326"/>
      <c r="L55" s="326"/>
      <c r="M55" s="326"/>
      <c r="N55" s="326"/>
    </row>
    <row r="88" spans="10:10" x14ac:dyDescent="0.25">
      <c r="J88" s="130"/>
    </row>
    <row r="98" spans="10:10" x14ac:dyDescent="0.25">
      <c r="J98" s="130"/>
    </row>
    <row r="108" spans="10:10" x14ac:dyDescent="0.25">
      <c r="J108" s="130"/>
    </row>
    <row r="168" spans="1:10" x14ac:dyDescent="0.25">
      <c r="A168" s="690"/>
      <c r="B168" s="129"/>
      <c r="J168" s="129"/>
    </row>
    <row r="178" spans="1:10" x14ac:dyDescent="0.25">
      <c r="A178" s="690"/>
      <c r="B178" s="129"/>
      <c r="J178" s="129"/>
    </row>
    <row r="188" spans="1:10" x14ac:dyDescent="0.25">
      <c r="A188" s="690"/>
      <c r="B188" s="129"/>
      <c r="J188" s="129"/>
    </row>
    <row r="438" spans="10:10" x14ac:dyDescent="0.25">
      <c r="J438" s="40"/>
    </row>
    <row r="439" spans="10:10" x14ac:dyDescent="0.25">
      <c r="J439" s="40"/>
    </row>
    <row r="448" spans="10:10" x14ac:dyDescent="0.25">
      <c r="J448" s="40"/>
    </row>
    <row r="449" spans="10:10" x14ac:dyDescent="0.25">
      <c r="J449" s="40"/>
    </row>
    <row r="458" spans="10:10" x14ac:dyDescent="0.25">
      <c r="J458" s="40"/>
    </row>
    <row r="459" spans="10:10" x14ac:dyDescent="0.25">
      <c r="J459" s="40"/>
    </row>
    <row r="468" spans="10:10" x14ac:dyDescent="0.25">
      <c r="J468" s="40"/>
    </row>
    <row r="469" spans="10:10" x14ac:dyDescent="0.25">
      <c r="J469" s="40"/>
    </row>
    <row r="478" spans="10:10" x14ac:dyDescent="0.25">
      <c r="J478" s="40"/>
    </row>
    <row r="479" spans="10:10" x14ac:dyDescent="0.25">
      <c r="J479" s="40"/>
    </row>
    <row r="488" spans="10:10" x14ac:dyDescent="0.25">
      <c r="J488" s="128"/>
    </row>
    <row r="489" spans="10:10" x14ac:dyDescent="0.25">
      <c r="J489" s="40"/>
    </row>
    <row r="498" spans="10:10" x14ac:dyDescent="0.25">
      <c r="J498" s="128"/>
    </row>
    <row r="499" spans="10:10" x14ac:dyDescent="0.25">
      <c r="J499" s="40"/>
    </row>
    <row r="508" spans="10:10" x14ac:dyDescent="0.25">
      <c r="J508" s="128"/>
    </row>
    <row r="509" spans="10:10" x14ac:dyDescent="0.25">
      <c r="J509" s="40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7068-2AFD-4148-9E2A-A77216F52486}">
  <sheetPr codeName="Sheet37">
    <tabColor theme="0" tint="-0.249977111117893"/>
  </sheetPr>
  <dimension ref="A1:R109454"/>
  <sheetViews>
    <sheetView topLeftCell="A43" workbookViewId="0">
      <selection sqref="A1:Q1048576"/>
    </sheetView>
  </sheetViews>
  <sheetFormatPr defaultColWidth="9.140625" defaultRowHeight="15" outlineLevelRow="1" x14ac:dyDescent="0.25"/>
  <cols>
    <col min="1" max="1" width="19.28515625" style="92" customWidth="1"/>
    <col min="2" max="2" width="12" style="15" customWidth="1"/>
    <col min="3" max="10" width="14.5703125" style="15" customWidth="1"/>
    <col min="11" max="13" width="12.5703125" style="15" customWidth="1"/>
    <col min="14" max="17" width="13.7109375" style="15" customWidth="1"/>
    <col min="18" max="24" width="9.140625" style="352" customWidth="1"/>
    <col min="25" max="16384" width="9.140625" style="352"/>
  </cols>
  <sheetData>
    <row r="1" spans="1:17" x14ac:dyDescent="0.25">
      <c r="A1" s="95"/>
      <c r="B1" s="326"/>
      <c r="C1" s="326"/>
      <c r="D1" s="326"/>
      <c r="E1" s="326"/>
      <c r="F1" s="326"/>
      <c r="G1" s="326"/>
      <c r="H1" s="326"/>
      <c r="I1" s="326"/>
      <c r="J1" s="326"/>
      <c r="K1" s="611"/>
      <c r="L1" s="611"/>
      <c r="M1" s="611"/>
      <c r="N1" s="611"/>
      <c r="O1" s="611"/>
      <c r="P1" s="611"/>
      <c r="Q1" s="611"/>
    </row>
    <row r="2" spans="1:17" x14ac:dyDescent="0.25">
      <c r="A2" s="688"/>
      <c r="B2" s="326"/>
      <c r="C2" s="326"/>
      <c r="D2" s="326"/>
      <c r="E2" s="326"/>
      <c r="F2" s="326"/>
      <c r="G2" s="326"/>
      <c r="H2" s="326"/>
      <c r="I2" s="326"/>
      <c r="J2" s="326"/>
      <c r="K2" s="611"/>
      <c r="L2" s="611"/>
      <c r="M2" s="611"/>
      <c r="N2" s="611"/>
      <c r="O2" s="611"/>
      <c r="P2" s="611"/>
      <c r="Q2" s="611"/>
    </row>
    <row r="3" spans="1:17" x14ac:dyDescent="0.25">
      <c r="A3" s="95"/>
      <c r="B3" s="326"/>
      <c r="C3" s="326"/>
      <c r="D3" s="326"/>
      <c r="E3" s="326"/>
      <c r="F3" s="326"/>
      <c r="G3" s="326"/>
      <c r="H3" s="326"/>
      <c r="I3" s="326"/>
      <c r="J3" s="326"/>
      <c r="K3" s="611"/>
      <c r="L3" s="611"/>
      <c r="M3" s="611"/>
      <c r="N3" s="611"/>
      <c r="O3" s="611"/>
      <c r="P3" s="611"/>
      <c r="Q3" s="611"/>
    </row>
    <row r="4" spans="1:17" x14ac:dyDescent="0.25">
      <c r="A4" s="694"/>
      <c r="B4" s="697"/>
      <c r="C4" s="326"/>
      <c r="D4" s="326"/>
      <c r="E4" s="326"/>
      <c r="F4" s="326"/>
      <c r="G4" s="326"/>
      <c r="H4" s="326"/>
      <c r="I4" s="326"/>
      <c r="J4" s="326"/>
      <c r="K4" s="611"/>
      <c r="L4" s="611"/>
      <c r="M4" s="611"/>
      <c r="N4" s="611"/>
      <c r="O4" s="611"/>
      <c r="P4" s="611"/>
      <c r="Q4" s="611"/>
    </row>
    <row r="5" spans="1:17" x14ac:dyDescent="0.25">
      <c r="A5" s="95"/>
      <c r="B5" s="326"/>
      <c r="C5" s="326"/>
      <c r="D5" s="326"/>
      <c r="E5" s="326"/>
      <c r="F5" s="326"/>
      <c r="G5" s="326"/>
      <c r="H5" s="326"/>
      <c r="I5" s="326"/>
      <c r="J5" s="326"/>
      <c r="K5" s="611"/>
      <c r="L5" s="611"/>
      <c r="M5" s="611"/>
      <c r="N5" s="611"/>
      <c r="O5" s="611"/>
      <c r="P5" s="611"/>
      <c r="Q5" s="611"/>
    </row>
    <row r="6" spans="1:17" hidden="1" outlineLevel="1" x14ac:dyDescent="0.25">
      <c r="A6" s="95"/>
      <c r="B6" s="326"/>
      <c r="C6" s="326"/>
      <c r="D6" s="326"/>
      <c r="E6" s="326"/>
      <c r="F6" s="326"/>
      <c r="G6" s="326"/>
      <c r="H6" s="326"/>
      <c r="I6" s="326"/>
      <c r="J6" s="326"/>
      <c r="K6" s="611"/>
      <c r="L6" s="611"/>
      <c r="M6" s="611"/>
      <c r="N6" s="611"/>
      <c r="O6" s="611"/>
      <c r="P6" s="611"/>
      <c r="Q6" s="611"/>
    </row>
    <row r="7" spans="1:17" hidden="1" outlineLevel="1" x14ac:dyDescent="0.25">
      <c r="A7" s="95"/>
      <c r="B7" s="326"/>
      <c r="C7" s="326"/>
      <c r="D7" s="326"/>
      <c r="E7" s="326"/>
      <c r="F7" s="326"/>
      <c r="G7" s="326"/>
      <c r="H7" s="326"/>
      <c r="I7" s="326"/>
      <c r="J7" s="326"/>
      <c r="K7" s="611"/>
      <c r="L7" s="611"/>
      <c r="M7" s="611"/>
      <c r="N7" s="611"/>
      <c r="O7" s="611"/>
      <c r="P7" s="611"/>
      <c r="Q7" s="611"/>
    </row>
    <row r="8" spans="1:17" hidden="1" outlineLevel="1" x14ac:dyDescent="0.25">
      <c r="A8" s="95"/>
      <c r="B8" s="326"/>
      <c r="C8" s="326"/>
      <c r="D8" s="326"/>
      <c r="E8" s="326"/>
      <c r="F8" s="326"/>
      <c r="G8" s="326"/>
      <c r="H8" s="326"/>
      <c r="I8" s="326"/>
      <c r="J8" s="326"/>
      <c r="K8" s="611"/>
      <c r="L8" s="611"/>
      <c r="M8" s="611"/>
      <c r="N8" s="611"/>
      <c r="O8" s="611"/>
      <c r="P8" s="611"/>
      <c r="Q8" s="611"/>
    </row>
    <row r="9" spans="1:17" hidden="1" outlineLevel="1" x14ac:dyDescent="0.25">
      <c r="A9" s="95"/>
      <c r="B9" s="326"/>
      <c r="C9" s="326"/>
      <c r="D9" s="326"/>
      <c r="E9" s="326"/>
      <c r="F9" s="326"/>
      <c r="G9" s="326"/>
      <c r="H9" s="326"/>
      <c r="I9" s="326"/>
      <c r="J9" s="326"/>
      <c r="K9" s="611"/>
      <c r="L9" s="611"/>
      <c r="M9" s="611"/>
      <c r="N9" s="611"/>
      <c r="O9" s="611"/>
      <c r="P9" s="611"/>
      <c r="Q9" s="611"/>
    </row>
    <row r="10" spans="1:17" hidden="1" outlineLevel="1" x14ac:dyDescent="0.25">
      <c r="A10" s="95"/>
      <c r="B10" s="326"/>
      <c r="C10" s="326"/>
      <c r="D10" s="326"/>
      <c r="E10" s="326"/>
      <c r="F10" s="326"/>
      <c r="G10" s="326"/>
      <c r="H10" s="326"/>
      <c r="I10" s="326"/>
      <c r="J10" s="326"/>
      <c r="K10" s="611"/>
      <c r="L10" s="611"/>
      <c r="M10" s="611"/>
      <c r="N10" s="611"/>
      <c r="O10" s="611"/>
      <c r="P10" s="611"/>
      <c r="Q10" s="611"/>
    </row>
    <row r="11" spans="1:17" hidden="1" outlineLevel="1" x14ac:dyDescent="0.25">
      <c r="A11" s="95"/>
      <c r="B11" s="326"/>
      <c r="C11" s="326"/>
      <c r="D11" s="326"/>
      <c r="E11" s="326"/>
      <c r="F11" s="326"/>
      <c r="G11" s="326"/>
      <c r="H11" s="326"/>
      <c r="I11" s="326"/>
      <c r="J11" s="326"/>
      <c r="K11" s="611"/>
      <c r="L11" s="611"/>
      <c r="M11" s="611"/>
      <c r="N11" s="611"/>
      <c r="O11" s="611"/>
      <c r="P11" s="611"/>
      <c r="Q11" s="611"/>
    </row>
    <row r="12" spans="1:17" hidden="1" outlineLevel="1" x14ac:dyDescent="0.25">
      <c r="A12" s="95"/>
      <c r="B12" s="326"/>
      <c r="C12" s="326"/>
      <c r="D12" s="326"/>
      <c r="E12" s="326"/>
      <c r="F12" s="326"/>
      <c r="G12" s="326"/>
      <c r="H12" s="326"/>
      <c r="I12" s="326"/>
      <c r="J12" s="326"/>
      <c r="K12" s="611"/>
      <c r="L12" s="611"/>
      <c r="M12" s="611"/>
      <c r="N12" s="611"/>
      <c r="O12" s="611"/>
      <c r="P12" s="611"/>
      <c r="Q12" s="611"/>
    </row>
    <row r="13" spans="1:17" hidden="1" outlineLevel="1" x14ac:dyDescent="0.25">
      <c r="A13" s="95"/>
      <c r="B13" s="326"/>
      <c r="C13" s="326"/>
      <c r="D13" s="326"/>
      <c r="E13" s="326"/>
      <c r="F13" s="326"/>
      <c r="G13" s="326"/>
      <c r="H13" s="326"/>
      <c r="I13" s="326"/>
      <c r="J13" s="326"/>
      <c r="K13" s="611"/>
      <c r="L13" s="611"/>
      <c r="M13" s="611"/>
      <c r="N13" s="611"/>
      <c r="O13" s="611"/>
      <c r="P13" s="611"/>
      <c r="Q13" s="611"/>
    </row>
    <row r="14" spans="1:17" hidden="1" outlineLevel="1" x14ac:dyDescent="0.25">
      <c r="A14" s="95"/>
      <c r="B14" s="326"/>
      <c r="C14" s="326"/>
      <c r="D14" s="326"/>
      <c r="E14" s="326"/>
      <c r="F14" s="326"/>
      <c r="G14" s="326"/>
      <c r="H14" s="326"/>
      <c r="I14" s="326"/>
      <c r="J14" s="326"/>
      <c r="K14" s="611"/>
      <c r="L14" s="611"/>
      <c r="M14" s="611"/>
      <c r="N14" s="611"/>
      <c r="O14" s="611"/>
      <c r="P14" s="611"/>
      <c r="Q14" s="611"/>
    </row>
    <row r="15" spans="1:17" hidden="1" outlineLevel="1" x14ac:dyDescent="0.25">
      <c r="A15" s="95"/>
      <c r="B15" s="326"/>
      <c r="C15" s="326"/>
      <c r="D15" s="326"/>
      <c r="E15" s="326"/>
      <c r="F15" s="326"/>
      <c r="G15" s="326"/>
      <c r="H15" s="326"/>
      <c r="I15" s="326"/>
      <c r="J15" s="326"/>
      <c r="K15" s="611"/>
      <c r="L15" s="611"/>
      <c r="M15" s="611"/>
      <c r="N15" s="611"/>
      <c r="O15" s="611"/>
      <c r="P15" s="611"/>
      <c r="Q15" s="611"/>
    </row>
    <row r="16" spans="1:17" hidden="1" outlineLevel="1" x14ac:dyDescent="0.25">
      <c r="A16" s="95"/>
      <c r="B16" s="326"/>
      <c r="C16" s="326"/>
      <c r="D16" s="326"/>
      <c r="E16" s="326"/>
      <c r="F16" s="326"/>
      <c r="G16" s="326"/>
      <c r="H16" s="326"/>
      <c r="I16" s="326"/>
      <c r="J16" s="326"/>
      <c r="K16" s="611"/>
      <c r="L16" s="611"/>
      <c r="M16" s="611"/>
      <c r="N16" s="611"/>
      <c r="O16" s="611"/>
      <c r="P16" s="611"/>
      <c r="Q16" s="611"/>
    </row>
    <row r="17" spans="1:18" hidden="1" outlineLevel="1" x14ac:dyDescent="0.25">
      <c r="A17" s="95"/>
      <c r="B17" s="326"/>
      <c r="C17" s="326"/>
      <c r="D17" s="326"/>
      <c r="E17" s="326"/>
      <c r="F17" s="326"/>
      <c r="G17" s="326"/>
      <c r="H17" s="326"/>
      <c r="I17" s="326"/>
      <c r="J17" s="326"/>
      <c r="K17" s="611"/>
      <c r="L17" s="611"/>
      <c r="M17" s="611"/>
      <c r="N17" s="611"/>
      <c r="O17" s="611"/>
      <c r="P17" s="611"/>
      <c r="Q17" s="611"/>
    </row>
    <row r="18" spans="1:18" hidden="1" outlineLevel="1" x14ac:dyDescent="0.25">
      <c r="A18" s="95"/>
      <c r="B18" s="326"/>
      <c r="C18" s="326"/>
      <c r="D18" s="326"/>
      <c r="E18" s="326"/>
      <c r="F18" s="326"/>
      <c r="G18" s="326"/>
      <c r="H18" s="326"/>
      <c r="I18" s="326"/>
      <c r="J18" s="326"/>
      <c r="K18" s="611"/>
      <c r="L18" s="611"/>
      <c r="M18" s="611"/>
      <c r="N18" s="611"/>
      <c r="O18" s="611"/>
      <c r="P18" s="611"/>
      <c r="Q18" s="611"/>
    </row>
    <row r="19" spans="1:18" hidden="1" outlineLevel="1" x14ac:dyDescent="0.25">
      <c r="A19" s="95"/>
      <c r="B19" s="326"/>
      <c r="C19" s="326"/>
      <c r="D19" s="326"/>
      <c r="E19" s="326"/>
      <c r="F19" s="326"/>
      <c r="G19" s="326"/>
      <c r="H19" s="326"/>
      <c r="I19" s="326"/>
      <c r="J19" s="326"/>
      <c r="K19" s="611"/>
      <c r="L19" s="611"/>
      <c r="M19" s="611"/>
      <c r="N19" s="611"/>
      <c r="O19" s="611"/>
      <c r="P19" s="611"/>
      <c r="Q19" s="611"/>
    </row>
    <row r="20" spans="1:18" hidden="1" outlineLevel="1" x14ac:dyDescent="0.25">
      <c r="A20" s="95"/>
      <c r="B20" s="326"/>
      <c r="C20" s="326"/>
      <c r="D20" s="326"/>
      <c r="E20" s="326"/>
      <c r="F20" s="326"/>
      <c r="G20" s="326"/>
      <c r="H20" s="326"/>
      <c r="I20" s="326"/>
      <c r="J20" s="326"/>
      <c r="K20" s="611"/>
      <c r="L20" s="611"/>
      <c r="M20" s="611"/>
      <c r="N20" s="611"/>
      <c r="O20" s="611"/>
      <c r="P20" s="611"/>
      <c r="Q20" s="611"/>
    </row>
    <row r="21" spans="1:18" hidden="1" outlineLevel="1" x14ac:dyDescent="0.25">
      <c r="A21" s="95"/>
      <c r="B21" s="326"/>
      <c r="C21" s="326"/>
      <c r="D21" s="326"/>
      <c r="E21" s="326"/>
      <c r="F21" s="326"/>
      <c r="G21" s="326"/>
      <c r="H21" s="326"/>
      <c r="I21" s="326"/>
      <c r="J21" s="326"/>
      <c r="K21" s="611"/>
      <c r="L21" s="611"/>
      <c r="M21" s="611"/>
      <c r="N21" s="611"/>
      <c r="O21" s="611"/>
      <c r="P21" s="611"/>
      <c r="Q21" s="611"/>
    </row>
    <row r="22" spans="1:18" s="611" customFormat="1" hidden="1" outlineLevel="1" x14ac:dyDescent="0.25">
      <c r="A22" s="95"/>
      <c r="B22" s="326"/>
      <c r="C22" s="326"/>
      <c r="D22" s="326"/>
      <c r="E22" s="326"/>
      <c r="F22" s="326"/>
      <c r="G22" s="326"/>
      <c r="H22" s="326"/>
      <c r="I22" s="326"/>
      <c r="J22" s="326"/>
    </row>
    <row r="23" spans="1:18" hidden="1" outlineLevel="1" x14ac:dyDescent="0.25">
      <c r="A23" s="95"/>
      <c r="B23" s="326"/>
      <c r="C23" s="326"/>
      <c r="D23" s="326"/>
      <c r="E23" s="326"/>
      <c r="F23" s="326"/>
      <c r="G23" s="326"/>
      <c r="H23" s="326"/>
      <c r="I23" s="326"/>
      <c r="J23" s="689"/>
      <c r="K23" s="611"/>
      <c r="L23" s="611"/>
      <c r="M23" s="611"/>
      <c r="N23" s="611"/>
      <c r="O23" s="611"/>
      <c r="P23" s="611"/>
      <c r="Q23" s="611"/>
    </row>
    <row r="24" spans="1:18" hidden="1" outlineLevel="1" x14ac:dyDescent="0.25"/>
    <row r="25" spans="1:18" hidden="1" outlineLevel="1" x14ac:dyDescent="0.25"/>
    <row r="26" spans="1:18" hidden="1" outlineLevel="1" collapsed="1" x14ac:dyDescent="0.25"/>
    <row r="27" spans="1:18" hidden="1" outlineLevel="1" x14ac:dyDescent="0.25"/>
    <row r="28" spans="1:18" collapsed="1" x14ac:dyDescent="0.25">
      <c r="R28" s="352" t="s">
        <v>490</v>
      </c>
    </row>
    <row r="29" spans="1:18" s="611" customFormat="1" x14ac:dyDescent="0.25">
      <c r="A29" s="92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spans="1:18" s="611" customFormat="1" ht="75" x14ac:dyDescent="0.25">
      <c r="A30" s="686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 t="s">
        <v>491</v>
      </c>
    </row>
    <row r="31" spans="1:18" x14ac:dyDescent="0.25">
      <c r="R31" s="15">
        <v>1</v>
      </c>
    </row>
    <row r="32" spans="1:18" x14ac:dyDescent="0.25">
      <c r="R32" s="15">
        <v>1</v>
      </c>
    </row>
    <row r="33" spans="18:18" x14ac:dyDescent="0.25">
      <c r="R33" s="15">
        <v>1</v>
      </c>
    </row>
    <row r="34" spans="18:18" x14ac:dyDescent="0.25">
      <c r="R34" s="15">
        <v>1</v>
      </c>
    </row>
    <row r="35" spans="18:18" x14ac:dyDescent="0.25">
      <c r="R35" s="15">
        <v>1</v>
      </c>
    </row>
    <row r="36" spans="18:18" x14ac:dyDescent="0.25">
      <c r="R36" s="15">
        <v>1</v>
      </c>
    </row>
    <row r="37" spans="18:18" x14ac:dyDescent="0.25">
      <c r="R37" s="15">
        <v>1</v>
      </c>
    </row>
    <row r="38" spans="18:18" x14ac:dyDescent="0.25">
      <c r="R38" s="15">
        <v>1</v>
      </c>
    </row>
    <row r="39" spans="18:18" x14ac:dyDescent="0.25">
      <c r="R39" s="15">
        <v>1</v>
      </c>
    </row>
    <row r="40" spans="18:18" x14ac:dyDescent="0.25">
      <c r="R40" s="15">
        <v>2</v>
      </c>
    </row>
    <row r="41" spans="18:18" x14ac:dyDescent="0.25">
      <c r="R41" s="15">
        <v>2</v>
      </c>
    </row>
    <row r="42" spans="18:18" x14ac:dyDescent="0.25">
      <c r="R42" s="15">
        <v>1</v>
      </c>
    </row>
    <row r="43" spans="18:18" x14ac:dyDescent="0.25">
      <c r="R43" s="15">
        <v>1</v>
      </c>
    </row>
    <row r="44" spans="18:18" x14ac:dyDescent="0.25">
      <c r="R44" s="15">
        <v>1</v>
      </c>
    </row>
    <row r="45" spans="18:18" x14ac:dyDescent="0.25">
      <c r="R45" s="15">
        <v>1</v>
      </c>
    </row>
    <row r="46" spans="18:18" x14ac:dyDescent="0.25">
      <c r="R46" s="15">
        <v>1</v>
      </c>
    </row>
    <row r="47" spans="18:18" x14ac:dyDescent="0.25">
      <c r="R47" s="15">
        <v>1</v>
      </c>
    </row>
    <row r="48" spans="18:18" x14ac:dyDescent="0.25">
      <c r="R48" s="15">
        <v>1</v>
      </c>
    </row>
    <row r="49" spans="18:18" x14ac:dyDescent="0.25">
      <c r="R49" s="15">
        <v>1</v>
      </c>
    </row>
    <row r="50" spans="18:18" x14ac:dyDescent="0.25">
      <c r="R50" s="15">
        <v>1</v>
      </c>
    </row>
    <row r="51" spans="18:18" x14ac:dyDescent="0.25">
      <c r="R51" s="15">
        <v>1</v>
      </c>
    </row>
    <row r="52" spans="18:18" x14ac:dyDescent="0.25">
      <c r="R52" s="15">
        <v>1</v>
      </c>
    </row>
    <row r="53" spans="18:18" x14ac:dyDescent="0.25">
      <c r="R53" s="15">
        <v>3</v>
      </c>
    </row>
    <row r="54" spans="18:18" x14ac:dyDescent="0.25">
      <c r="R54" s="15">
        <v>3</v>
      </c>
    </row>
    <row r="55" spans="18:18" x14ac:dyDescent="0.25">
      <c r="R55" s="15">
        <v>3</v>
      </c>
    </row>
    <row r="56" spans="18:18" x14ac:dyDescent="0.25">
      <c r="R56" s="15">
        <v>3</v>
      </c>
    </row>
    <row r="57" spans="18:18" x14ac:dyDescent="0.25">
      <c r="R57" s="15">
        <v>3</v>
      </c>
    </row>
    <row r="58" spans="18:18" x14ac:dyDescent="0.25">
      <c r="R58" s="15">
        <v>3</v>
      </c>
    </row>
    <row r="59" spans="18:18" x14ac:dyDescent="0.25">
      <c r="R59" s="15">
        <v>3</v>
      </c>
    </row>
    <row r="60" spans="18:18" x14ac:dyDescent="0.25">
      <c r="R60" s="15">
        <v>3</v>
      </c>
    </row>
    <row r="61" spans="18:18" x14ac:dyDescent="0.25">
      <c r="R61" s="15">
        <v>3</v>
      </c>
    </row>
    <row r="62" spans="18:18" x14ac:dyDescent="0.25">
      <c r="R62" s="15">
        <v>3</v>
      </c>
    </row>
    <row r="63" spans="18:18" x14ac:dyDescent="0.25">
      <c r="R63" s="15">
        <v>3</v>
      </c>
    </row>
    <row r="64" spans="18:18" x14ac:dyDescent="0.25">
      <c r="R64" s="15">
        <v>3</v>
      </c>
    </row>
    <row r="65" spans="18:18" x14ac:dyDescent="0.25">
      <c r="R65" s="15">
        <v>3</v>
      </c>
    </row>
    <row r="66" spans="18:18" x14ac:dyDescent="0.25">
      <c r="R66" s="15">
        <v>3</v>
      </c>
    </row>
    <row r="67" spans="18:18" x14ac:dyDescent="0.25">
      <c r="R67" s="15">
        <v>3</v>
      </c>
    </row>
    <row r="68" spans="18:18" x14ac:dyDescent="0.25">
      <c r="R68" s="15">
        <v>3</v>
      </c>
    </row>
    <row r="69" spans="18:18" x14ac:dyDescent="0.25">
      <c r="R69" s="15">
        <v>3</v>
      </c>
    </row>
    <row r="70" spans="18:18" x14ac:dyDescent="0.25">
      <c r="R70" s="15">
        <v>3</v>
      </c>
    </row>
    <row r="71" spans="18:18" x14ac:dyDescent="0.25">
      <c r="R71" s="15">
        <v>3</v>
      </c>
    </row>
    <row r="72" spans="18:18" x14ac:dyDescent="0.25">
      <c r="R72" s="15">
        <v>3</v>
      </c>
    </row>
    <row r="73" spans="18:18" x14ac:dyDescent="0.25">
      <c r="R73" s="15">
        <v>3</v>
      </c>
    </row>
    <row r="74" spans="18:18" x14ac:dyDescent="0.25">
      <c r="R74" s="15">
        <v>4</v>
      </c>
    </row>
    <row r="75" spans="18:18" x14ac:dyDescent="0.25">
      <c r="R75" s="15">
        <v>4</v>
      </c>
    </row>
    <row r="76" spans="18:18" x14ac:dyDescent="0.25">
      <c r="R76" s="15">
        <v>4</v>
      </c>
    </row>
    <row r="77" spans="18:18" x14ac:dyDescent="0.25">
      <c r="R77" s="15">
        <v>4</v>
      </c>
    </row>
    <row r="78" spans="18:18" x14ac:dyDescent="0.25">
      <c r="R78" s="15">
        <v>4</v>
      </c>
    </row>
    <row r="79" spans="18:18" x14ac:dyDescent="0.25">
      <c r="R79" s="15">
        <v>4</v>
      </c>
    </row>
    <row r="80" spans="18:18" x14ac:dyDescent="0.25">
      <c r="R80" s="15">
        <v>4</v>
      </c>
    </row>
    <row r="81" spans="18:18" x14ac:dyDescent="0.25">
      <c r="R81" s="15">
        <v>4</v>
      </c>
    </row>
    <row r="82" spans="18:18" x14ac:dyDescent="0.25">
      <c r="R82" s="15">
        <v>4</v>
      </c>
    </row>
    <row r="83" spans="18:18" x14ac:dyDescent="0.25">
      <c r="R83" s="15">
        <v>4</v>
      </c>
    </row>
    <row r="84" spans="18:18" x14ac:dyDescent="0.25">
      <c r="R84" s="15">
        <v>2</v>
      </c>
    </row>
    <row r="85" spans="18:18" x14ac:dyDescent="0.25">
      <c r="R85" s="15">
        <v>2</v>
      </c>
    </row>
    <row r="86" spans="18:18" x14ac:dyDescent="0.25">
      <c r="R86" s="15">
        <v>2</v>
      </c>
    </row>
    <row r="87" spans="18:18" x14ac:dyDescent="0.25">
      <c r="R87" s="15">
        <v>2</v>
      </c>
    </row>
    <row r="88" spans="18:18" x14ac:dyDescent="0.25">
      <c r="R88" s="15">
        <v>2</v>
      </c>
    </row>
    <row r="89" spans="18:18" x14ac:dyDescent="0.25">
      <c r="R89" s="15">
        <v>2</v>
      </c>
    </row>
    <row r="90" spans="18:18" x14ac:dyDescent="0.25">
      <c r="R90" s="15">
        <v>2</v>
      </c>
    </row>
    <row r="91" spans="18:18" x14ac:dyDescent="0.25">
      <c r="R91" s="15">
        <v>2</v>
      </c>
    </row>
    <row r="92" spans="18:18" x14ac:dyDescent="0.25">
      <c r="R92" s="15">
        <v>2</v>
      </c>
    </row>
    <row r="93" spans="18:18" x14ac:dyDescent="0.25">
      <c r="R93" s="15">
        <v>3</v>
      </c>
    </row>
    <row r="94" spans="18:18" x14ac:dyDescent="0.25">
      <c r="R94" s="15">
        <v>3</v>
      </c>
    </row>
    <row r="95" spans="18:18" x14ac:dyDescent="0.25">
      <c r="R95" s="15">
        <v>3</v>
      </c>
    </row>
    <row r="96" spans="18:18" x14ac:dyDescent="0.25">
      <c r="R96" s="15">
        <v>3</v>
      </c>
    </row>
    <row r="97" spans="18:18" x14ac:dyDescent="0.25">
      <c r="R97" s="15">
        <v>3</v>
      </c>
    </row>
    <row r="98" spans="18:18" x14ac:dyDescent="0.25">
      <c r="R98" s="15">
        <v>3</v>
      </c>
    </row>
    <row r="99" spans="18:18" x14ac:dyDescent="0.25">
      <c r="R99" s="15">
        <v>3</v>
      </c>
    </row>
    <row r="100" spans="18:18" x14ac:dyDescent="0.25">
      <c r="R100" s="15">
        <v>3</v>
      </c>
    </row>
    <row r="101" spans="18:18" x14ac:dyDescent="0.25">
      <c r="R101" s="15">
        <v>3</v>
      </c>
    </row>
    <row r="102" spans="18:18" x14ac:dyDescent="0.25">
      <c r="R102" s="15">
        <v>3</v>
      </c>
    </row>
    <row r="103" spans="18:18" x14ac:dyDescent="0.25">
      <c r="R103" s="15">
        <v>3</v>
      </c>
    </row>
    <row r="104" spans="18:18" x14ac:dyDescent="0.25">
      <c r="R104" s="15">
        <v>3</v>
      </c>
    </row>
    <row r="105" spans="18:18" x14ac:dyDescent="0.25">
      <c r="R105" s="15">
        <v>3</v>
      </c>
    </row>
    <row r="106" spans="18:18" x14ac:dyDescent="0.25">
      <c r="R106" s="15">
        <v>3</v>
      </c>
    </row>
    <row r="107" spans="18:18" x14ac:dyDescent="0.25">
      <c r="R107" s="15">
        <v>3</v>
      </c>
    </row>
    <row r="108" spans="18:18" x14ac:dyDescent="0.25">
      <c r="R108" s="15">
        <v>3</v>
      </c>
    </row>
    <row r="109" spans="18:18" x14ac:dyDescent="0.25">
      <c r="R109" s="15">
        <v>3</v>
      </c>
    </row>
    <row r="110" spans="18:18" x14ac:dyDescent="0.25">
      <c r="R110" s="15">
        <v>3</v>
      </c>
    </row>
    <row r="111" spans="18:18" x14ac:dyDescent="0.25">
      <c r="R111" s="15">
        <v>3</v>
      </c>
    </row>
    <row r="112" spans="18:18" x14ac:dyDescent="0.25">
      <c r="R112" s="15">
        <v>3</v>
      </c>
    </row>
    <row r="113" spans="18:18" x14ac:dyDescent="0.25">
      <c r="R113" s="15">
        <v>3</v>
      </c>
    </row>
    <row r="114" spans="18:18" x14ac:dyDescent="0.25">
      <c r="R114" s="15">
        <v>3</v>
      </c>
    </row>
    <row r="115" spans="18:18" x14ac:dyDescent="0.25">
      <c r="R115" s="15">
        <v>3</v>
      </c>
    </row>
    <row r="116" spans="18:18" x14ac:dyDescent="0.25">
      <c r="R116" s="15">
        <v>3</v>
      </c>
    </row>
    <row r="117" spans="18:18" x14ac:dyDescent="0.25">
      <c r="R117" s="15">
        <v>3</v>
      </c>
    </row>
    <row r="118" spans="18:18" x14ac:dyDescent="0.25">
      <c r="R118" s="15">
        <v>3</v>
      </c>
    </row>
    <row r="119" spans="18:18" x14ac:dyDescent="0.25">
      <c r="R119" s="15">
        <v>3</v>
      </c>
    </row>
    <row r="120" spans="18:18" x14ac:dyDescent="0.25">
      <c r="R120" s="15">
        <v>3</v>
      </c>
    </row>
    <row r="121" spans="18:18" x14ac:dyDescent="0.25">
      <c r="R121" s="15">
        <v>3</v>
      </c>
    </row>
    <row r="122" spans="18:18" x14ac:dyDescent="0.25">
      <c r="R122" s="15">
        <v>3</v>
      </c>
    </row>
    <row r="123" spans="18:18" x14ac:dyDescent="0.25">
      <c r="R123" s="15">
        <v>3</v>
      </c>
    </row>
    <row r="124" spans="18:18" x14ac:dyDescent="0.25">
      <c r="R124" s="15">
        <v>3</v>
      </c>
    </row>
    <row r="125" spans="18:18" x14ac:dyDescent="0.25">
      <c r="R125" s="15">
        <v>3</v>
      </c>
    </row>
    <row r="126" spans="18:18" x14ac:dyDescent="0.25">
      <c r="R126" s="15">
        <v>3</v>
      </c>
    </row>
    <row r="127" spans="18:18" x14ac:dyDescent="0.25">
      <c r="R127" s="15">
        <v>3</v>
      </c>
    </row>
    <row r="128" spans="18:18" x14ac:dyDescent="0.25">
      <c r="R128" s="15">
        <v>3</v>
      </c>
    </row>
    <row r="129" spans="18:18" x14ac:dyDescent="0.25">
      <c r="R129" s="15">
        <v>3</v>
      </c>
    </row>
    <row r="130" spans="18:18" x14ac:dyDescent="0.25">
      <c r="R130" s="15">
        <v>3</v>
      </c>
    </row>
    <row r="131" spans="18:18" x14ac:dyDescent="0.25">
      <c r="R131" s="15">
        <v>3</v>
      </c>
    </row>
    <row r="132" spans="18:18" x14ac:dyDescent="0.25">
      <c r="R132" s="15">
        <v>3</v>
      </c>
    </row>
    <row r="133" spans="18:18" x14ac:dyDescent="0.25">
      <c r="R133" s="15">
        <v>3</v>
      </c>
    </row>
    <row r="134" spans="18:18" x14ac:dyDescent="0.25">
      <c r="R134" s="15">
        <v>3</v>
      </c>
    </row>
    <row r="135" spans="18:18" x14ac:dyDescent="0.25">
      <c r="R135" s="15">
        <v>3</v>
      </c>
    </row>
    <row r="136" spans="18:18" x14ac:dyDescent="0.25">
      <c r="R136" s="15">
        <v>3</v>
      </c>
    </row>
    <row r="137" spans="18:18" x14ac:dyDescent="0.25">
      <c r="R137" s="15">
        <v>3</v>
      </c>
    </row>
    <row r="138" spans="18:18" x14ac:dyDescent="0.25">
      <c r="R138" s="15">
        <v>3</v>
      </c>
    </row>
    <row r="139" spans="18:18" x14ac:dyDescent="0.25">
      <c r="R139" s="15">
        <v>3</v>
      </c>
    </row>
    <row r="140" spans="18:18" x14ac:dyDescent="0.25">
      <c r="R140" s="15">
        <v>3</v>
      </c>
    </row>
    <row r="141" spans="18:18" x14ac:dyDescent="0.25">
      <c r="R141" s="15">
        <v>3</v>
      </c>
    </row>
    <row r="142" spans="18:18" x14ac:dyDescent="0.25">
      <c r="R142" s="15">
        <v>3</v>
      </c>
    </row>
    <row r="143" spans="18:18" x14ac:dyDescent="0.25">
      <c r="R143" s="15">
        <v>3</v>
      </c>
    </row>
    <row r="144" spans="18:18" x14ac:dyDescent="0.25">
      <c r="R144" s="15">
        <v>3</v>
      </c>
    </row>
    <row r="145" spans="18:18" x14ac:dyDescent="0.25">
      <c r="R145" s="15">
        <v>3</v>
      </c>
    </row>
    <row r="146" spans="18:18" x14ac:dyDescent="0.25">
      <c r="R146" s="15">
        <v>3</v>
      </c>
    </row>
    <row r="147" spans="18:18" x14ac:dyDescent="0.25">
      <c r="R147" s="15">
        <v>3</v>
      </c>
    </row>
    <row r="148" spans="18:18" x14ac:dyDescent="0.25">
      <c r="R148" s="15">
        <v>3</v>
      </c>
    </row>
    <row r="149" spans="18:18" x14ac:dyDescent="0.25">
      <c r="R149" s="15">
        <v>3</v>
      </c>
    </row>
    <row r="150" spans="18:18" x14ac:dyDescent="0.25">
      <c r="R150" s="15">
        <v>3</v>
      </c>
    </row>
    <row r="151" spans="18:18" x14ac:dyDescent="0.25">
      <c r="R151" s="15">
        <v>3</v>
      </c>
    </row>
    <row r="152" spans="18:18" x14ac:dyDescent="0.25">
      <c r="R152" s="15">
        <v>3</v>
      </c>
    </row>
    <row r="153" spans="18:18" x14ac:dyDescent="0.25">
      <c r="R153" s="15">
        <v>3</v>
      </c>
    </row>
    <row r="154" spans="18:18" x14ac:dyDescent="0.25">
      <c r="R154" s="15">
        <v>3</v>
      </c>
    </row>
    <row r="155" spans="18:18" x14ac:dyDescent="0.25">
      <c r="R155" s="15">
        <v>3</v>
      </c>
    </row>
    <row r="156" spans="18:18" x14ac:dyDescent="0.25">
      <c r="R156" s="15">
        <v>3</v>
      </c>
    </row>
    <row r="157" spans="18:18" x14ac:dyDescent="0.25">
      <c r="R157" s="15">
        <v>3</v>
      </c>
    </row>
    <row r="158" spans="18:18" x14ac:dyDescent="0.25">
      <c r="R158" s="15">
        <v>3</v>
      </c>
    </row>
    <row r="159" spans="18:18" x14ac:dyDescent="0.25">
      <c r="R159" s="15">
        <v>3</v>
      </c>
    </row>
    <row r="160" spans="18:18" x14ac:dyDescent="0.25">
      <c r="R160" s="15">
        <v>3</v>
      </c>
    </row>
    <row r="161" spans="18:18" x14ac:dyDescent="0.25">
      <c r="R161" s="15">
        <v>3</v>
      </c>
    </row>
    <row r="162" spans="18:18" x14ac:dyDescent="0.25">
      <c r="R162" s="15">
        <v>3</v>
      </c>
    </row>
    <row r="163" spans="18:18" x14ac:dyDescent="0.25">
      <c r="R163" s="15">
        <v>3</v>
      </c>
    </row>
    <row r="164" spans="18:18" x14ac:dyDescent="0.25">
      <c r="R164" s="15">
        <v>3</v>
      </c>
    </row>
    <row r="165" spans="18:18" x14ac:dyDescent="0.25">
      <c r="R165" s="15">
        <v>3</v>
      </c>
    </row>
    <row r="166" spans="18:18" x14ac:dyDescent="0.25">
      <c r="R166" s="15">
        <v>3</v>
      </c>
    </row>
    <row r="167" spans="18:18" x14ac:dyDescent="0.25">
      <c r="R167" s="15">
        <v>3</v>
      </c>
    </row>
    <row r="168" spans="18:18" x14ac:dyDescent="0.25">
      <c r="R168" s="15">
        <v>3</v>
      </c>
    </row>
    <row r="169" spans="18:18" x14ac:dyDescent="0.25">
      <c r="R169" s="15">
        <v>3</v>
      </c>
    </row>
    <row r="170" spans="18:18" x14ac:dyDescent="0.25">
      <c r="R170" s="15">
        <v>3</v>
      </c>
    </row>
    <row r="171" spans="18:18" x14ac:dyDescent="0.25">
      <c r="R171" s="15">
        <v>3</v>
      </c>
    </row>
    <row r="172" spans="18:18" x14ac:dyDescent="0.25">
      <c r="R172" s="15">
        <v>3</v>
      </c>
    </row>
    <row r="173" spans="18:18" x14ac:dyDescent="0.25">
      <c r="R173" s="15">
        <v>3</v>
      </c>
    </row>
    <row r="174" spans="18:18" x14ac:dyDescent="0.25">
      <c r="R174" s="15">
        <v>3</v>
      </c>
    </row>
    <row r="175" spans="18:18" x14ac:dyDescent="0.25">
      <c r="R175" s="15">
        <v>3</v>
      </c>
    </row>
    <row r="176" spans="18:18" x14ac:dyDescent="0.25">
      <c r="R176" s="15">
        <v>3</v>
      </c>
    </row>
    <row r="177" spans="18:18" x14ac:dyDescent="0.25">
      <c r="R177" s="15">
        <v>3</v>
      </c>
    </row>
    <row r="178" spans="18:18" x14ac:dyDescent="0.25">
      <c r="R178" s="15">
        <v>3</v>
      </c>
    </row>
    <row r="179" spans="18:18" x14ac:dyDescent="0.25">
      <c r="R179" s="15">
        <v>3</v>
      </c>
    </row>
    <row r="180" spans="18:18" x14ac:dyDescent="0.25">
      <c r="R180" s="15">
        <v>3</v>
      </c>
    </row>
    <row r="181" spans="18:18" x14ac:dyDescent="0.25">
      <c r="R181" s="15">
        <v>3</v>
      </c>
    </row>
    <row r="182" spans="18:18" x14ac:dyDescent="0.25">
      <c r="R182" s="15">
        <v>3</v>
      </c>
    </row>
    <row r="183" spans="18:18" x14ac:dyDescent="0.25">
      <c r="R183" s="15">
        <v>3</v>
      </c>
    </row>
    <row r="184" spans="18:18" x14ac:dyDescent="0.25">
      <c r="R184" s="15">
        <v>3</v>
      </c>
    </row>
    <row r="185" spans="18:18" x14ac:dyDescent="0.25">
      <c r="R185" s="15">
        <v>3</v>
      </c>
    </row>
    <row r="186" spans="18:18" x14ac:dyDescent="0.25">
      <c r="R186" s="15">
        <v>3</v>
      </c>
    </row>
    <row r="187" spans="18:18" x14ac:dyDescent="0.25">
      <c r="R187" s="15">
        <v>3</v>
      </c>
    </row>
    <row r="188" spans="18:18" x14ac:dyDescent="0.25">
      <c r="R188" s="15">
        <v>3</v>
      </c>
    </row>
    <row r="189" spans="18:18" x14ac:dyDescent="0.25">
      <c r="R189" s="15">
        <v>3</v>
      </c>
    </row>
    <row r="190" spans="18:18" x14ac:dyDescent="0.25">
      <c r="R190" s="15">
        <v>3</v>
      </c>
    </row>
    <row r="191" spans="18:18" x14ac:dyDescent="0.25">
      <c r="R191" s="15">
        <v>3</v>
      </c>
    </row>
    <row r="192" spans="18:18" x14ac:dyDescent="0.25">
      <c r="R192" s="15">
        <v>3</v>
      </c>
    </row>
    <row r="193" spans="18:18" x14ac:dyDescent="0.25">
      <c r="R193" s="15">
        <v>3</v>
      </c>
    </row>
    <row r="194" spans="18:18" x14ac:dyDescent="0.25">
      <c r="R194" s="15">
        <v>3</v>
      </c>
    </row>
    <row r="195" spans="18:18" x14ac:dyDescent="0.25">
      <c r="R195" s="15">
        <v>3</v>
      </c>
    </row>
    <row r="196" spans="18:18" x14ac:dyDescent="0.25">
      <c r="R196" s="15">
        <v>3</v>
      </c>
    </row>
    <row r="197" spans="18:18" x14ac:dyDescent="0.25">
      <c r="R197" s="15">
        <v>3</v>
      </c>
    </row>
    <row r="198" spans="18:18" x14ac:dyDescent="0.25">
      <c r="R198" s="15">
        <v>3</v>
      </c>
    </row>
    <row r="199" spans="18:18" x14ac:dyDescent="0.25">
      <c r="R199" s="15">
        <v>3</v>
      </c>
    </row>
    <row r="200" spans="18:18" x14ac:dyDescent="0.25">
      <c r="R200" s="15">
        <v>3</v>
      </c>
    </row>
    <row r="201" spans="18:18" x14ac:dyDescent="0.25">
      <c r="R201" s="15">
        <v>3</v>
      </c>
    </row>
    <row r="202" spans="18:18" x14ac:dyDescent="0.25">
      <c r="R202" s="15">
        <v>3</v>
      </c>
    </row>
    <row r="203" spans="18:18" x14ac:dyDescent="0.25">
      <c r="R203" s="15">
        <v>4</v>
      </c>
    </row>
    <row r="204" spans="18:18" x14ac:dyDescent="0.25">
      <c r="R204" s="15">
        <v>4</v>
      </c>
    </row>
    <row r="205" spans="18:18" x14ac:dyDescent="0.25">
      <c r="R205" s="15">
        <v>4</v>
      </c>
    </row>
    <row r="206" spans="18:18" x14ac:dyDescent="0.25">
      <c r="R206" s="15">
        <v>4</v>
      </c>
    </row>
    <row r="207" spans="18:18" x14ac:dyDescent="0.25">
      <c r="R207" s="15">
        <v>4</v>
      </c>
    </row>
    <row r="208" spans="18:18" x14ac:dyDescent="0.25">
      <c r="R208" s="15">
        <v>4</v>
      </c>
    </row>
    <row r="209" spans="18:18" x14ac:dyDescent="0.25">
      <c r="R209" s="15">
        <v>4</v>
      </c>
    </row>
    <row r="210" spans="18:18" x14ac:dyDescent="0.25">
      <c r="R210" s="15">
        <v>4</v>
      </c>
    </row>
    <row r="211" spans="18:18" x14ac:dyDescent="0.25">
      <c r="R211" s="15">
        <v>4</v>
      </c>
    </row>
    <row r="212" spans="18:18" x14ac:dyDescent="0.25">
      <c r="R212" s="15">
        <v>4</v>
      </c>
    </row>
    <row r="213" spans="18:18" x14ac:dyDescent="0.25">
      <c r="R213" s="15">
        <v>4</v>
      </c>
    </row>
    <row r="214" spans="18:18" x14ac:dyDescent="0.25">
      <c r="R214" s="15">
        <v>4</v>
      </c>
    </row>
    <row r="215" spans="18:18" x14ac:dyDescent="0.25">
      <c r="R215" s="15">
        <v>4</v>
      </c>
    </row>
    <row r="216" spans="18:18" x14ac:dyDescent="0.25">
      <c r="R216" s="15">
        <v>4</v>
      </c>
    </row>
    <row r="217" spans="18:18" x14ac:dyDescent="0.25">
      <c r="R217" s="15">
        <v>4</v>
      </c>
    </row>
    <row r="218" spans="18:18" x14ac:dyDescent="0.25">
      <c r="R218" s="15">
        <v>4</v>
      </c>
    </row>
    <row r="219" spans="18:18" x14ac:dyDescent="0.25">
      <c r="R219" s="15">
        <v>4</v>
      </c>
    </row>
    <row r="220" spans="18:18" x14ac:dyDescent="0.25">
      <c r="R220" s="15">
        <v>4</v>
      </c>
    </row>
    <row r="221" spans="18:18" x14ac:dyDescent="0.25">
      <c r="R221" s="15">
        <v>4</v>
      </c>
    </row>
    <row r="222" spans="18:18" x14ac:dyDescent="0.25">
      <c r="R222" s="15">
        <v>4</v>
      </c>
    </row>
    <row r="223" spans="18:18" x14ac:dyDescent="0.25">
      <c r="R223" s="15">
        <v>4</v>
      </c>
    </row>
    <row r="224" spans="18:18" x14ac:dyDescent="0.25">
      <c r="R224" s="15">
        <v>4</v>
      </c>
    </row>
    <row r="225" spans="18:18" x14ac:dyDescent="0.25">
      <c r="R225" s="15">
        <v>4</v>
      </c>
    </row>
    <row r="226" spans="18:18" x14ac:dyDescent="0.25">
      <c r="R226" s="15">
        <v>4</v>
      </c>
    </row>
    <row r="227" spans="18:18" x14ac:dyDescent="0.25">
      <c r="R227" s="15">
        <v>4</v>
      </c>
    </row>
    <row r="228" spans="18:18" x14ac:dyDescent="0.25">
      <c r="R228" s="15">
        <v>4</v>
      </c>
    </row>
    <row r="229" spans="18:18" x14ac:dyDescent="0.25">
      <c r="R229" s="15">
        <v>4</v>
      </c>
    </row>
    <row r="230" spans="18:18" x14ac:dyDescent="0.25">
      <c r="R230" s="15">
        <v>4</v>
      </c>
    </row>
    <row r="231" spans="18:18" x14ac:dyDescent="0.25">
      <c r="R231" s="15">
        <v>4</v>
      </c>
    </row>
    <row r="232" spans="18:18" x14ac:dyDescent="0.25">
      <c r="R232" s="15">
        <v>4</v>
      </c>
    </row>
    <row r="233" spans="18:18" x14ac:dyDescent="0.25">
      <c r="R233" s="15">
        <v>4</v>
      </c>
    </row>
    <row r="234" spans="18:18" x14ac:dyDescent="0.25">
      <c r="R234" s="15">
        <v>4</v>
      </c>
    </row>
    <row r="235" spans="18:18" x14ac:dyDescent="0.25">
      <c r="R235" s="15">
        <v>4</v>
      </c>
    </row>
    <row r="236" spans="18:18" x14ac:dyDescent="0.25">
      <c r="R236" s="15">
        <v>4</v>
      </c>
    </row>
    <row r="237" spans="18:18" x14ac:dyDescent="0.25">
      <c r="R237" s="15">
        <v>4</v>
      </c>
    </row>
    <row r="238" spans="18:18" x14ac:dyDescent="0.25">
      <c r="R238" s="15">
        <v>4</v>
      </c>
    </row>
    <row r="239" spans="18:18" x14ac:dyDescent="0.25">
      <c r="R239" s="15">
        <v>4</v>
      </c>
    </row>
    <row r="240" spans="18:18" x14ac:dyDescent="0.25">
      <c r="R240" s="15">
        <v>4</v>
      </c>
    </row>
    <row r="241" spans="18:18" x14ac:dyDescent="0.25">
      <c r="R241" s="15">
        <v>4</v>
      </c>
    </row>
    <row r="242" spans="18:18" x14ac:dyDescent="0.25">
      <c r="R242" s="15">
        <v>4</v>
      </c>
    </row>
    <row r="243" spans="18:18" x14ac:dyDescent="0.25">
      <c r="R243" s="15">
        <v>4</v>
      </c>
    </row>
    <row r="244" spans="18:18" x14ac:dyDescent="0.25">
      <c r="R244" s="15">
        <v>4</v>
      </c>
    </row>
    <row r="245" spans="18:18" x14ac:dyDescent="0.25">
      <c r="R245" s="15">
        <v>4</v>
      </c>
    </row>
    <row r="246" spans="18:18" x14ac:dyDescent="0.25">
      <c r="R246" s="15">
        <v>4</v>
      </c>
    </row>
    <row r="247" spans="18:18" x14ac:dyDescent="0.25">
      <c r="R247" s="15">
        <v>4</v>
      </c>
    </row>
    <row r="248" spans="18:18" x14ac:dyDescent="0.25">
      <c r="R248" s="15">
        <v>4</v>
      </c>
    </row>
    <row r="249" spans="18:18" x14ac:dyDescent="0.25">
      <c r="R249" s="15">
        <v>4</v>
      </c>
    </row>
    <row r="250" spans="18:18" x14ac:dyDescent="0.25">
      <c r="R250" s="15">
        <v>4</v>
      </c>
    </row>
    <row r="251" spans="18:18" x14ac:dyDescent="0.25">
      <c r="R251" s="15">
        <v>4</v>
      </c>
    </row>
    <row r="252" spans="18:18" x14ac:dyDescent="0.25">
      <c r="R252" s="15">
        <v>4</v>
      </c>
    </row>
    <row r="253" spans="18:18" x14ac:dyDescent="0.25">
      <c r="R253" s="15">
        <v>4</v>
      </c>
    </row>
    <row r="254" spans="18:18" x14ac:dyDescent="0.25">
      <c r="R254" s="15">
        <v>4</v>
      </c>
    </row>
    <row r="255" spans="18:18" x14ac:dyDescent="0.25">
      <c r="R255" s="15">
        <v>4</v>
      </c>
    </row>
    <row r="256" spans="18:18" x14ac:dyDescent="0.25">
      <c r="R256" s="15">
        <v>4</v>
      </c>
    </row>
    <row r="257" spans="18:18" x14ac:dyDescent="0.25">
      <c r="R257" s="15">
        <v>4</v>
      </c>
    </row>
    <row r="258" spans="18:18" x14ac:dyDescent="0.25">
      <c r="R258" s="15">
        <v>4</v>
      </c>
    </row>
    <row r="259" spans="18:18" x14ac:dyDescent="0.25">
      <c r="R259" s="15">
        <v>4</v>
      </c>
    </row>
    <row r="260" spans="18:18" x14ac:dyDescent="0.25">
      <c r="R260" s="15">
        <v>4</v>
      </c>
    </row>
    <row r="261" spans="18:18" x14ac:dyDescent="0.25">
      <c r="R261" s="15">
        <v>4</v>
      </c>
    </row>
    <row r="262" spans="18:18" x14ac:dyDescent="0.25">
      <c r="R262" s="15">
        <v>4</v>
      </c>
    </row>
    <row r="263" spans="18:18" x14ac:dyDescent="0.25">
      <c r="R263" s="15">
        <v>4</v>
      </c>
    </row>
    <row r="264" spans="18:18" x14ac:dyDescent="0.25">
      <c r="R264" s="15">
        <v>4</v>
      </c>
    </row>
    <row r="265" spans="18:18" x14ac:dyDescent="0.25">
      <c r="R265" s="15">
        <v>4</v>
      </c>
    </row>
    <row r="266" spans="18:18" x14ac:dyDescent="0.25">
      <c r="R266" s="15">
        <v>4</v>
      </c>
    </row>
    <row r="267" spans="18:18" x14ac:dyDescent="0.25">
      <c r="R267" s="15">
        <v>4</v>
      </c>
    </row>
    <row r="268" spans="18:18" x14ac:dyDescent="0.25">
      <c r="R268" s="15">
        <v>4</v>
      </c>
    </row>
    <row r="269" spans="18:18" x14ac:dyDescent="0.25">
      <c r="R269" s="15">
        <v>4</v>
      </c>
    </row>
    <row r="270" spans="18:18" x14ac:dyDescent="0.25">
      <c r="R270" s="15">
        <v>4</v>
      </c>
    </row>
    <row r="271" spans="18:18" x14ac:dyDescent="0.25">
      <c r="R271" s="15">
        <v>4</v>
      </c>
    </row>
    <row r="272" spans="18:18" x14ac:dyDescent="0.25">
      <c r="R272" s="15">
        <v>4</v>
      </c>
    </row>
    <row r="273" spans="18:18" x14ac:dyDescent="0.25">
      <c r="R273" s="15">
        <v>4</v>
      </c>
    </row>
    <row r="274" spans="18:18" x14ac:dyDescent="0.25">
      <c r="R274" s="15">
        <v>4</v>
      </c>
    </row>
    <row r="275" spans="18:18" x14ac:dyDescent="0.25">
      <c r="R275" s="15">
        <v>4</v>
      </c>
    </row>
    <row r="276" spans="18:18" x14ac:dyDescent="0.25">
      <c r="R276" s="15">
        <v>4</v>
      </c>
    </row>
    <row r="277" spans="18:18" x14ac:dyDescent="0.25">
      <c r="R277" s="15">
        <v>4</v>
      </c>
    </row>
    <row r="278" spans="18:18" x14ac:dyDescent="0.25">
      <c r="R278" s="15">
        <v>4</v>
      </c>
    </row>
    <row r="279" spans="18:18" x14ac:dyDescent="0.25">
      <c r="R279" s="15">
        <v>4</v>
      </c>
    </row>
    <row r="280" spans="18:18" x14ac:dyDescent="0.25">
      <c r="R280" s="15">
        <v>4</v>
      </c>
    </row>
    <row r="281" spans="18:18" x14ac:dyDescent="0.25">
      <c r="R281" s="15">
        <v>4</v>
      </c>
    </row>
    <row r="282" spans="18:18" x14ac:dyDescent="0.25">
      <c r="R282" s="15">
        <v>4</v>
      </c>
    </row>
    <row r="283" spans="18:18" x14ac:dyDescent="0.25">
      <c r="R283" s="15">
        <v>4</v>
      </c>
    </row>
    <row r="284" spans="18:18" x14ac:dyDescent="0.25">
      <c r="R284" s="15">
        <v>4</v>
      </c>
    </row>
    <row r="285" spans="18:18" x14ac:dyDescent="0.25">
      <c r="R285" s="15">
        <v>4</v>
      </c>
    </row>
    <row r="286" spans="18:18" x14ac:dyDescent="0.25">
      <c r="R286" s="15">
        <v>4</v>
      </c>
    </row>
    <row r="287" spans="18:18" x14ac:dyDescent="0.25">
      <c r="R287" s="15">
        <v>4</v>
      </c>
    </row>
    <row r="288" spans="18:18" x14ac:dyDescent="0.25">
      <c r="R288" s="15">
        <v>4</v>
      </c>
    </row>
    <row r="289" spans="18:18" x14ac:dyDescent="0.25">
      <c r="R289" s="15">
        <v>4</v>
      </c>
    </row>
    <row r="290" spans="18:18" x14ac:dyDescent="0.25">
      <c r="R290" s="15">
        <v>4</v>
      </c>
    </row>
    <row r="291" spans="18:18" x14ac:dyDescent="0.25">
      <c r="R291" s="15">
        <v>4</v>
      </c>
    </row>
    <row r="292" spans="18:18" x14ac:dyDescent="0.25">
      <c r="R292" s="15">
        <v>4</v>
      </c>
    </row>
    <row r="293" spans="18:18" x14ac:dyDescent="0.25">
      <c r="R293" s="15">
        <v>4</v>
      </c>
    </row>
    <row r="294" spans="18:18" x14ac:dyDescent="0.25">
      <c r="R294" s="15">
        <v>4</v>
      </c>
    </row>
    <row r="295" spans="18:18" x14ac:dyDescent="0.25">
      <c r="R295" s="15">
        <v>4</v>
      </c>
    </row>
    <row r="296" spans="18:18" x14ac:dyDescent="0.25">
      <c r="R296" s="15">
        <v>4</v>
      </c>
    </row>
    <row r="297" spans="18:18" x14ac:dyDescent="0.25">
      <c r="R297" s="15">
        <v>3</v>
      </c>
    </row>
    <row r="298" spans="18:18" x14ac:dyDescent="0.25">
      <c r="R298" s="15">
        <v>3</v>
      </c>
    </row>
    <row r="299" spans="18:18" x14ac:dyDescent="0.25">
      <c r="R299" s="15">
        <v>3</v>
      </c>
    </row>
    <row r="300" spans="18:18" x14ac:dyDescent="0.25">
      <c r="R300" s="15">
        <v>3</v>
      </c>
    </row>
    <row r="301" spans="18:18" x14ac:dyDescent="0.25">
      <c r="R301" s="15">
        <v>3</v>
      </c>
    </row>
    <row r="302" spans="18:18" x14ac:dyDescent="0.25">
      <c r="R302" s="15">
        <v>3</v>
      </c>
    </row>
    <row r="303" spans="18:18" x14ac:dyDescent="0.25">
      <c r="R303" s="15">
        <v>3</v>
      </c>
    </row>
    <row r="304" spans="18:18" x14ac:dyDescent="0.25">
      <c r="R304" s="15">
        <v>3</v>
      </c>
    </row>
    <row r="305" spans="18:18" x14ac:dyDescent="0.25">
      <c r="R305" s="15">
        <v>3</v>
      </c>
    </row>
    <row r="306" spans="18:18" x14ac:dyDescent="0.25">
      <c r="R306" s="15">
        <v>3</v>
      </c>
    </row>
    <row r="307" spans="18:18" x14ac:dyDescent="0.25">
      <c r="R307" s="15">
        <v>3</v>
      </c>
    </row>
    <row r="308" spans="18:18" x14ac:dyDescent="0.25">
      <c r="R308" s="15">
        <v>3</v>
      </c>
    </row>
    <row r="309" spans="18:18" x14ac:dyDescent="0.25">
      <c r="R309" s="15">
        <v>3</v>
      </c>
    </row>
    <row r="310" spans="18:18" x14ac:dyDescent="0.25">
      <c r="R310" s="15">
        <v>3</v>
      </c>
    </row>
    <row r="311" spans="18:18" x14ac:dyDescent="0.25">
      <c r="R311" s="15">
        <v>3</v>
      </c>
    </row>
    <row r="312" spans="18:18" x14ac:dyDescent="0.25">
      <c r="R312" s="15">
        <v>3</v>
      </c>
    </row>
    <row r="313" spans="18:18" x14ac:dyDescent="0.25">
      <c r="R313" s="15">
        <v>3</v>
      </c>
    </row>
    <row r="314" spans="18:18" x14ac:dyDescent="0.25">
      <c r="R314" s="15">
        <v>3</v>
      </c>
    </row>
    <row r="315" spans="18:18" x14ac:dyDescent="0.25">
      <c r="R315" s="15">
        <v>3</v>
      </c>
    </row>
    <row r="316" spans="18:18" x14ac:dyDescent="0.25">
      <c r="R316" s="15">
        <v>3</v>
      </c>
    </row>
    <row r="317" spans="18:18" x14ac:dyDescent="0.25">
      <c r="R317" s="15">
        <v>3</v>
      </c>
    </row>
    <row r="318" spans="18:18" x14ac:dyDescent="0.25">
      <c r="R318" s="15">
        <v>3</v>
      </c>
    </row>
    <row r="319" spans="18:18" x14ac:dyDescent="0.25">
      <c r="R319" s="15">
        <v>3</v>
      </c>
    </row>
    <row r="320" spans="18:18" x14ac:dyDescent="0.25">
      <c r="R320" s="15">
        <v>3</v>
      </c>
    </row>
    <row r="321" spans="18:18" x14ac:dyDescent="0.25">
      <c r="R321" s="15">
        <v>3</v>
      </c>
    </row>
    <row r="322" spans="18:18" x14ac:dyDescent="0.25">
      <c r="R322" s="15">
        <v>3</v>
      </c>
    </row>
    <row r="323" spans="18:18" x14ac:dyDescent="0.25">
      <c r="R323" s="15">
        <v>3</v>
      </c>
    </row>
    <row r="324" spans="18:18" x14ac:dyDescent="0.25">
      <c r="R324" s="15">
        <v>3</v>
      </c>
    </row>
    <row r="325" spans="18:18" x14ac:dyDescent="0.25">
      <c r="R325" s="15">
        <v>3</v>
      </c>
    </row>
    <row r="326" spans="18:18" x14ac:dyDescent="0.25">
      <c r="R326" s="15">
        <v>3</v>
      </c>
    </row>
    <row r="327" spans="18:18" x14ac:dyDescent="0.25">
      <c r="R327" s="15">
        <v>3</v>
      </c>
    </row>
    <row r="328" spans="18:18" x14ac:dyDescent="0.25">
      <c r="R328" s="15">
        <v>3</v>
      </c>
    </row>
    <row r="329" spans="18:18" x14ac:dyDescent="0.25">
      <c r="R329" s="15">
        <v>3</v>
      </c>
    </row>
    <row r="330" spans="18:18" x14ac:dyDescent="0.25">
      <c r="R330" s="15">
        <v>3</v>
      </c>
    </row>
    <row r="331" spans="18:18" x14ac:dyDescent="0.25">
      <c r="R331" s="15">
        <v>3</v>
      </c>
    </row>
    <row r="332" spans="18:18" x14ac:dyDescent="0.25">
      <c r="R332" s="15">
        <v>3</v>
      </c>
    </row>
    <row r="333" spans="18:18" x14ac:dyDescent="0.25">
      <c r="R333" s="15">
        <v>3</v>
      </c>
    </row>
    <row r="334" spans="18:18" x14ac:dyDescent="0.25">
      <c r="R334" s="15">
        <v>3</v>
      </c>
    </row>
    <row r="335" spans="18:18" x14ac:dyDescent="0.25">
      <c r="R335" s="15">
        <v>3</v>
      </c>
    </row>
    <row r="336" spans="18:18" x14ac:dyDescent="0.25">
      <c r="R336" s="15">
        <v>3</v>
      </c>
    </row>
    <row r="337" spans="18:18" x14ac:dyDescent="0.25">
      <c r="R337" s="15">
        <v>3</v>
      </c>
    </row>
    <row r="338" spans="18:18" x14ac:dyDescent="0.25">
      <c r="R338" s="15">
        <v>3</v>
      </c>
    </row>
    <row r="339" spans="18:18" x14ac:dyDescent="0.25">
      <c r="R339" s="15">
        <v>3</v>
      </c>
    </row>
    <row r="340" spans="18:18" x14ac:dyDescent="0.25">
      <c r="R340" s="15">
        <v>3</v>
      </c>
    </row>
    <row r="341" spans="18:18" x14ac:dyDescent="0.25">
      <c r="R341" s="15">
        <v>3</v>
      </c>
    </row>
    <row r="342" spans="18:18" x14ac:dyDescent="0.25">
      <c r="R342" s="15">
        <v>3</v>
      </c>
    </row>
    <row r="343" spans="18:18" x14ac:dyDescent="0.25">
      <c r="R343" s="15">
        <v>3</v>
      </c>
    </row>
    <row r="344" spans="18:18" x14ac:dyDescent="0.25">
      <c r="R344" s="15">
        <v>3</v>
      </c>
    </row>
    <row r="345" spans="18:18" x14ac:dyDescent="0.25">
      <c r="R345" s="15">
        <v>3</v>
      </c>
    </row>
    <row r="346" spans="18:18" x14ac:dyDescent="0.25">
      <c r="R346" s="15">
        <v>3</v>
      </c>
    </row>
    <row r="347" spans="18:18" x14ac:dyDescent="0.25">
      <c r="R347" s="15">
        <v>3</v>
      </c>
    </row>
    <row r="348" spans="18:18" x14ac:dyDescent="0.25">
      <c r="R348" s="15">
        <v>3</v>
      </c>
    </row>
    <row r="349" spans="18:18" x14ac:dyDescent="0.25">
      <c r="R349" s="15">
        <v>3</v>
      </c>
    </row>
    <row r="350" spans="18:18" x14ac:dyDescent="0.25">
      <c r="R350" s="15">
        <v>3</v>
      </c>
    </row>
    <row r="351" spans="18:18" x14ac:dyDescent="0.25">
      <c r="R351" s="15">
        <v>3</v>
      </c>
    </row>
    <row r="352" spans="18:18" x14ac:dyDescent="0.25">
      <c r="R352" s="15">
        <v>3</v>
      </c>
    </row>
    <row r="353" spans="18:18" x14ac:dyDescent="0.25">
      <c r="R353" s="15">
        <v>5</v>
      </c>
    </row>
    <row r="354" spans="18:18" x14ac:dyDescent="0.25">
      <c r="R354" s="15">
        <v>5</v>
      </c>
    </row>
    <row r="355" spans="18:18" x14ac:dyDescent="0.25">
      <c r="R355" s="15">
        <v>5</v>
      </c>
    </row>
    <row r="356" spans="18:18" x14ac:dyDescent="0.25">
      <c r="R356" s="15">
        <v>5</v>
      </c>
    </row>
    <row r="357" spans="18:18" x14ac:dyDescent="0.25">
      <c r="R357" s="15">
        <v>5</v>
      </c>
    </row>
    <row r="358" spans="18:18" x14ac:dyDescent="0.25">
      <c r="R358" s="15">
        <v>5</v>
      </c>
    </row>
    <row r="359" spans="18:18" x14ac:dyDescent="0.25">
      <c r="R359" s="15">
        <v>5</v>
      </c>
    </row>
    <row r="360" spans="18:18" x14ac:dyDescent="0.25">
      <c r="R360" s="15">
        <v>5</v>
      </c>
    </row>
    <row r="361" spans="18:18" x14ac:dyDescent="0.25">
      <c r="R361" s="15">
        <v>5</v>
      </c>
    </row>
    <row r="362" spans="18:18" x14ac:dyDescent="0.25">
      <c r="R362" s="15">
        <v>5</v>
      </c>
    </row>
    <row r="363" spans="18:18" x14ac:dyDescent="0.25">
      <c r="R363" s="15">
        <v>5</v>
      </c>
    </row>
    <row r="364" spans="18:18" x14ac:dyDescent="0.25">
      <c r="R364" s="15">
        <v>5</v>
      </c>
    </row>
    <row r="365" spans="18:18" x14ac:dyDescent="0.25">
      <c r="R365" s="15">
        <v>5</v>
      </c>
    </row>
    <row r="366" spans="18:18" x14ac:dyDescent="0.25">
      <c r="R366" s="15">
        <v>5</v>
      </c>
    </row>
    <row r="367" spans="18:18" x14ac:dyDescent="0.25">
      <c r="R367" s="15">
        <v>5</v>
      </c>
    </row>
    <row r="368" spans="18:18" x14ac:dyDescent="0.25">
      <c r="R368" s="15">
        <v>5</v>
      </c>
    </row>
    <row r="369" spans="18:18" x14ac:dyDescent="0.25">
      <c r="R369" s="15">
        <v>5</v>
      </c>
    </row>
    <row r="370" spans="18:18" x14ac:dyDescent="0.25">
      <c r="R370" s="15">
        <v>3</v>
      </c>
    </row>
    <row r="371" spans="18:18" x14ac:dyDescent="0.25">
      <c r="R371" s="15">
        <v>3</v>
      </c>
    </row>
    <row r="372" spans="18:18" x14ac:dyDescent="0.25">
      <c r="R372" s="15">
        <v>3</v>
      </c>
    </row>
    <row r="373" spans="18:18" x14ac:dyDescent="0.25">
      <c r="R373" s="15">
        <v>3</v>
      </c>
    </row>
    <row r="374" spans="18:18" x14ac:dyDescent="0.25">
      <c r="R374" s="15">
        <v>3</v>
      </c>
    </row>
    <row r="375" spans="18:18" x14ac:dyDescent="0.25">
      <c r="R375" s="15">
        <v>3</v>
      </c>
    </row>
    <row r="376" spans="18:18" x14ac:dyDescent="0.25">
      <c r="R376" s="15">
        <v>3</v>
      </c>
    </row>
    <row r="377" spans="18:18" x14ac:dyDescent="0.25">
      <c r="R377" s="15">
        <v>3</v>
      </c>
    </row>
    <row r="378" spans="18:18" x14ac:dyDescent="0.25">
      <c r="R378" s="15">
        <v>3</v>
      </c>
    </row>
    <row r="379" spans="18:18" x14ac:dyDescent="0.25">
      <c r="R379" s="15">
        <v>3</v>
      </c>
    </row>
    <row r="380" spans="18:18" x14ac:dyDescent="0.25">
      <c r="R380" s="15">
        <v>3</v>
      </c>
    </row>
    <row r="381" spans="18:18" x14ac:dyDescent="0.25">
      <c r="R381" s="15">
        <v>3</v>
      </c>
    </row>
    <row r="382" spans="18:18" x14ac:dyDescent="0.25">
      <c r="R382" s="15">
        <v>3</v>
      </c>
    </row>
    <row r="383" spans="18:18" x14ac:dyDescent="0.25">
      <c r="R383" s="15">
        <v>3</v>
      </c>
    </row>
    <row r="384" spans="18:18" x14ac:dyDescent="0.25">
      <c r="R384" s="15">
        <v>3</v>
      </c>
    </row>
    <row r="385" spans="18:18" x14ac:dyDescent="0.25">
      <c r="R385" s="15">
        <v>3</v>
      </c>
    </row>
    <row r="386" spans="18:18" x14ac:dyDescent="0.25">
      <c r="R386" s="15">
        <v>3</v>
      </c>
    </row>
    <row r="387" spans="18:18" x14ac:dyDescent="0.25">
      <c r="R387" s="15">
        <v>3</v>
      </c>
    </row>
    <row r="388" spans="18:18" x14ac:dyDescent="0.25">
      <c r="R388" s="15">
        <v>3</v>
      </c>
    </row>
    <row r="389" spans="18:18" x14ac:dyDescent="0.25">
      <c r="R389" s="15">
        <v>3</v>
      </c>
    </row>
    <row r="390" spans="18:18" x14ac:dyDescent="0.25">
      <c r="R390" s="15">
        <v>3</v>
      </c>
    </row>
    <row r="391" spans="18:18" x14ac:dyDescent="0.25">
      <c r="R391" s="15">
        <v>3</v>
      </c>
    </row>
    <row r="392" spans="18:18" x14ac:dyDescent="0.25">
      <c r="R392" s="15">
        <v>3</v>
      </c>
    </row>
    <row r="393" spans="18:18" x14ac:dyDescent="0.25">
      <c r="R393" s="15">
        <v>3</v>
      </c>
    </row>
    <row r="394" spans="18:18" x14ac:dyDescent="0.25">
      <c r="R394" s="15">
        <v>3</v>
      </c>
    </row>
    <row r="395" spans="18:18" x14ac:dyDescent="0.25">
      <c r="R395" s="15">
        <v>3</v>
      </c>
    </row>
    <row r="396" spans="18:18" x14ac:dyDescent="0.25">
      <c r="R396" s="15">
        <v>3</v>
      </c>
    </row>
    <row r="397" spans="18:18" x14ac:dyDescent="0.25">
      <c r="R397" s="15">
        <v>3</v>
      </c>
    </row>
    <row r="398" spans="18:18" x14ac:dyDescent="0.25">
      <c r="R398" s="15">
        <v>3</v>
      </c>
    </row>
    <row r="399" spans="18:18" x14ac:dyDescent="0.25">
      <c r="R399" s="15">
        <v>3</v>
      </c>
    </row>
    <row r="400" spans="18:18" x14ac:dyDescent="0.25">
      <c r="R400" s="15">
        <v>3</v>
      </c>
    </row>
    <row r="401" spans="18:18" x14ac:dyDescent="0.25">
      <c r="R401" s="15">
        <v>3</v>
      </c>
    </row>
    <row r="402" spans="18:18" x14ac:dyDescent="0.25">
      <c r="R402" s="15">
        <v>3</v>
      </c>
    </row>
    <row r="403" spans="18:18" x14ac:dyDescent="0.25">
      <c r="R403" s="15">
        <v>3</v>
      </c>
    </row>
    <row r="404" spans="18:18" x14ac:dyDescent="0.25">
      <c r="R404" s="15">
        <v>3</v>
      </c>
    </row>
    <row r="405" spans="18:18" x14ac:dyDescent="0.25">
      <c r="R405" s="15">
        <v>3</v>
      </c>
    </row>
    <row r="406" spans="18:18" x14ac:dyDescent="0.25">
      <c r="R406" s="15">
        <v>3</v>
      </c>
    </row>
    <row r="407" spans="18:18" x14ac:dyDescent="0.25">
      <c r="R407" s="15">
        <v>3</v>
      </c>
    </row>
    <row r="408" spans="18:18" x14ac:dyDescent="0.25">
      <c r="R408" s="15">
        <v>3</v>
      </c>
    </row>
    <row r="409" spans="18:18" x14ac:dyDescent="0.25">
      <c r="R409" s="15">
        <v>3</v>
      </c>
    </row>
    <row r="410" spans="18:18" x14ac:dyDescent="0.25">
      <c r="R410" s="15">
        <v>3</v>
      </c>
    </row>
    <row r="411" spans="18:18" x14ac:dyDescent="0.25">
      <c r="R411" s="15">
        <v>3</v>
      </c>
    </row>
    <row r="412" spans="18:18" x14ac:dyDescent="0.25">
      <c r="R412" s="15">
        <v>3</v>
      </c>
    </row>
    <row r="413" spans="18:18" x14ac:dyDescent="0.25">
      <c r="R413" s="15">
        <v>4</v>
      </c>
    </row>
    <row r="414" spans="18:18" x14ac:dyDescent="0.25">
      <c r="R414" s="15">
        <v>4</v>
      </c>
    </row>
    <row r="415" spans="18:18" x14ac:dyDescent="0.25">
      <c r="R415" s="15">
        <v>4</v>
      </c>
    </row>
    <row r="416" spans="18:18" x14ac:dyDescent="0.25">
      <c r="R416" s="15">
        <v>4</v>
      </c>
    </row>
    <row r="417" spans="18:18" x14ac:dyDescent="0.25">
      <c r="R417" s="15">
        <v>4</v>
      </c>
    </row>
    <row r="418" spans="18:18" x14ac:dyDescent="0.25">
      <c r="R418" s="15">
        <v>4</v>
      </c>
    </row>
    <row r="419" spans="18:18" x14ac:dyDescent="0.25">
      <c r="R419" s="15">
        <v>4</v>
      </c>
    </row>
    <row r="420" spans="18:18" x14ac:dyDescent="0.25">
      <c r="R420" s="15">
        <v>4</v>
      </c>
    </row>
    <row r="421" spans="18:18" x14ac:dyDescent="0.25">
      <c r="R421" s="15">
        <v>4</v>
      </c>
    </row>
    <row r="422" spans="18:18" x14ac:dyDescent="0.25">
      <c r="R422" s="15">
        <v>4</v>
      </c>
    </row>
    <row r="423" spans="18:18" x14ac:dyDescent="0.25">
      <c r="R423" s="15">
        <v>4</v>
      </c>
    </row>
    <row r="424" spans="18:18" x14ac:dyDescent="0.25">
      <c r="R424" s="15">
        <v>4</v>
      </c>
    </row>
    <row r="425" spans="18:18" x14ac:dyDescent="0.25">
      <c r="R425" s="15">
        <v>4</v>
      </c>
    </row>
    <row r="426" spans="18:18" x14ac:dyDescent="0.25">
      <c r="R426" s="15">
        <v>4</v>
      </c>
    </row>
    <row r="427" spans="18:18" x14ac:dyDescent="0.25">
      <c r="R427" s="15">
        <v>4</v>
      </c>
    </row>
    <row r="428" spans="18:18" x14ac:dyDescent="0.25">
      <c r="R428" s="15">
        <v>1</v>
      </c>
    </row>
    <row r="429" spans="18:18" x14ac:dyDescent="0.25">
      <c r="R429" s="15">
        <v>1</v>
      </c>
    </row>
    <row r="430" spans="18:18" x14ac:dyDescent="0.25">
      <c r="R430" s="15">
        <v>1</v>
      </c>
    </row>
    <row r="431" spans="18:18" x14ac:dyDescent="0.25">
      <c r="R431" s="15">
        <v>1</v>
      </c>
    </row>
    <row r="432" spans="18:18" x14ac:dyDescent="0.25">
      <c r="R432" s="15">
        <v>1</v>
      </c>
    </row>
    <row r="433" spans="18:18" x14ac:dyDescent="0.25">
      <c r="R433" s="15">
        <v>1</v>
      </c>
    </row>
    <row r="434" spans="18:18" x14ac:dyDescent="0.25">
      <c r="R434" s="15">
        <v>1</v>
      </c>
    </row>
    <row r="435" spans="18:18" x14ac:dyDescent="0.25">
      <c r="R435" s="15">
        <v>1</v>
      </c>
    </row>
    <row r="436" spans="18:18" x14ac:dyDescent="0.25">
      <c r="R436" s="15">
        <v>1</v>
      </c>
    </row>
    <row r="437" spans="18:18" x14ac:dyDescent="0.25">
      <c r="R437" s="15">
        <v>1</v>
      </c>
    </row>
    <row r="438" spans="18:18" x14ac:dyDescent="0.25">
      <c r="R438" s="15">
        <v>3</v>
      </c>
    </row>
    <row r="439" spans="18:18" x14ac:dyDescent="0.25">
      <c r="R439" s="15">
        <v>3</v>
      </c>
    </row>
    <row r="440" spans="18:18" x14ac:dyDescent="0.25">
      <c r="R440" s="15">
        <v>3</v>
      </c>
    </row>
    <row r="441" spans="18:18" x14ac:dyDescent="0.25">
      <c r="R441" s="15">
        <v>3</v>
      </c>
    </row>
    <row r="442" spans="18:18" x14ac:dyDescent="0.25">
      <c r="R442" s="15">
        <v>3</v>
      </c>
    </row>
    <row r="443" spans="18:18" x14ac:dyDescent="0.25">
      <c r="R443" s="15">
        <v>3</v>
      </c>
    </row>
    <row r="444" spans="18:18" x14ac:dyDescent="0.25">
      <c r="R444" s="15">
        <v>3</v>
      </c>
    </row>
    <row r="445" spans="18:18" x14ac:dyDescent="0.25">
      <c r="R445" s="15">
        <v>3</v>
      </c>
    </row>
    <row r="446" spans="18:18" x14ac:dyDescent="0.25">
      <c r="R446" s="15">
        <v>3</v>
      </c>
    </row>
    <row r="447" spans="18:18" x14ac:dyDescent="0.25">
      <c r="R447" s="15">
        <v>3</v>
      </c>
    </row>
    <row r="448" spans="18:18" x14ac:dyDescent="0.25">
      <c r="R448" s="15">
        <v>3</v>
      </c>
    </row>
    <row r="449" spans="18:18" x14ac:dyDescent="0.25">
      <c r="R449" s="15">
        <v>1</v>
      </c>
    </row>
    <row r="450" spans="18:18" x14ac:dyDescent="0.25">
      <c r="R450" s="15">
        <v>1</v>
      </c>
    </row>
    <row r="451" spans="18:18" x14ac:dyDescent="0.25">
      <c r="R451" s="15">
        <v>1</v>
      </c>
    </row>
    <row r="452" spans="18:18" x14ac:dyDescent="0.25">
      <c r="R452" s="15">
        <v>1</v>
      </c>
    </row>
    <row r="453" spans="18:18" x14ac:dyDescent="0.25">
      <c r="R453" s="15">
        <v>1</v>
      </c>
    </row>
    <row r="454" spans="18:18" x14ac:dyDescent="0.25">
      <c r="R454" s="15">
        <v>1</v>
      </c>
    </row>
    <row r="455" spans="18:18" x14ac:dyDescent="0.25">
      <c r="R455" s="15">
        <v>1</v>
      </c>
    </row>
    <row r="456" spans="18:18" x14ac:dyDescent="0.25">
      <c r="R456" s="15">
        <v>1</v>
      </c>
    </row>
    <row r="457" spans="18:18" x14ac:dyDescent="0.25">
      <c r="R457" s="15">
        <v>1</v>
      </c>
    </row>
    <row r="458" spans="18:18" x14ac:dyDescent="0.25">
      <c r="R458" s="15">
        <v>1</v>
      </c>
    </row>
    <row r="459" spans="18:18" x14ac:dyDescent="0.25">
      <c r="R459" s="15">
        <v>1</v>
      </c>
    </row>
    <row r="460" spans="18:18" x14ac:dyDescent="0.25">
      <c r="R460" s="15">
        <v>1</v>
      </c>
    </row>
    <row r="461" spans="18:18" x14ac:dyDescent="0.25">
      <c r="R461" s="15">
        <v>3</v>
      </c>
    </row>
    <row r="462" spans="18:18" x14ac:dyDescent="0.25">
      <c r="R462" s="15">
        <v>3</v>
      </c>
    </row>
    <row r="463" spans="18:18" x14ac:dyDescent="0.25">
      <c r="R463" s="15">
        <v>3</v>
      </c>
    </row>
    <row r="464" spans="18:18" x14ac:dyDescent="0.25">
      <c r="R464" s="15">
        <v>3</v>
      </c>
    </row>
    <row r="465" spans="18:18" x14ac:dyDescent="0.25">
      <c r="R465" s="15">
        <v>3</v>
      </c>
    </row>
    <row r="466" spans="18:18" x14ac:dyDescent="0.25">
      <c r="R466" s="15">
        <v>3</v>
      </c>
    </row>
    <row r="467" spans="18:18" x14ac:dyDescent="0.25">
      <c r="R467" s="15">
        <v>3</v>
      </c>
    </row>
    <row r="468" spans="18:18" x14ac:dyDescent="0.25">
      <c r="R468" s="15">
        <v>3</v>
      </c>
    </row>
    <row r="469" spans="18:18" x14ac:dyDescent="0.25">
      <c r="R469" s="15">
        <v>3</v>
      </c>
    </row>
    <row r="470" spans="18:18" x14ac:dyDescent="0.25">
      <c r="R470" s="15">
        <v>3</v>
      </c>
    </row>
    <row r="471" spans="18:18" x14ac:dyDescent="0.25">
      <c r="R471" s="15">
        <v>3</v>
      </c>
    </row>
    <row r="472" spans="18:18" x14ac:dyDescent="0.25">
      <c r="R472" s="15">
        <v>3</v>
      </c>
    </row>
    <row r="473" spans="18:18" x14ac:dyDescent="0.25">
      <c r="R473" s="15">
        <v>3</v>
      </c>
    </row>
    <row r="474" spans="18:18" x14ac:dyDescent="0.25">
      <c r="R474" s="15">
        <v>3</v>
      </c>
    </row>
    <row r="475" spans="18:18" x14ac:dyDescent="0.25">
      <c r="R475" s="15">
        <v>3</v>
      </c>
    </row>
    <row r="476" spans="18:18" x14ac:dyDescent="0.25">
      <c r="R476" s="15">
        <v>3</v>
      </c>
    </row>
    <row r="477" spans="18:18" x14ac:dyDescent="0.25">
      <c r="R477" s="15">
        <v>3</v>
      </c>
    </row>
    <row r="478" spans="18:18" x14ac:dyDescent="0.25">
      <c r="R478" s="15">
        <v>3</v>
      </c>
    </row>
    <row r="479" spans="18:18" x14ac:dyDescent="0.25">
      <c r="R479" s="15">
        <v>3</v>
      </c>
    </row>
    <row r="480" spans="18:18" x14ac:dyDescent="0.25">
      <c r="R480" s="15">
        <v>3</v>
      </c>
    </row>
    <row r="481" spans="18:18" x14ac:dyDescent="0.25">
      <c r="R481" s="15">
        <v>3</v>
      </c>
    </row>
    <row r="482" spans="18:18" x14ac:dyDescent="0.25">
      <c r="R482" s="15">
        <v>3</v>
      </c>
    </row>
    <row r="483" spans="18:18" x14ac:dyDescent="0.25">
      <c r="R483" s="15">
        <v>3</v>
      </c>
    </row>
    <row r="484" spans="18:18" x14ac:dyDescent="0.25">
      <c r="R484" s="15">
        <v>3</v>
      </c>
    </row>
    <row r="485" spans="18:18" x14ac:dyDescent="0.25">
      <c r="R485" s="15">
        <v>3</v>
      </c>
    </row>
    <row r="486" spans="18:18" x14ac:dyDescent="0.25">
      <c r="R486" s="15">
        <v>3</v>
      </c>
    </row>
    <row r="487" spans="18:18" x14ac:dyDescent="0.25">
      <c r="R487" s="15">
        <v>3</v>
      </c>
    </row>
    <row r="488" spans="18:18" x14ac:dyDescent="0.25">
      <c r="R488" s="15">
        <v>3</v>
      </c>
    </row>
    <row r="489" spans="18:18" x14ac:dyDescent="0.25">
      <c r="R489" s="15">
        <v>3</v>
      </c>
    </row>
    <row r="490" spans="18:18" x14ac:dyDescent="0.25">
      <c r="R490" s="15">
        <v>3</v>
      </c>
    </row>
    <row r="491" spans="18:18" x14ac:dyDescent="0.25">
      <c r="R491" s="15">
        <v>3</v>
      </c>
    </row>
    <row r="492" spans="18:18" x14ac:dyDescent="0.25">
      <c r="R492" s="15">
        <v>3</v>
      </c>
    </row>
    <row r="493" spans="18:18" x14ac:dyDescent="0.25">
      <c r="R493" s="15">
        <v>3</v>
      </c>
    </row>
    <row r="494" spans="18:18" x14ac:dyDescent="0.25">
      <c r="R494" s="15">
        <v>3</v>
      </c>
    </row>
    <row r="495" spans="18:18" x14ac:dyDescent="0.25">
      <c r="R495" s="15">
        <v>3</v>
      </c>
    </row>
    <row r="496" spans="18:18" x14ac:dyDescent="0.25">
      <c r="R496" s="15">
        <v>3</v>
      </c>
    </row>
    <row r="497" spans="18:18" x14ac:dyDescent="0.25">
      <c r="R497" s="15">
        <v>3</v>
      </c>
    </row>
    <row r="498" spans="18:18" x14ac:dyDescent="0.25">
      <c r="R498" s="15">
        <v>3</v>
      </c>
    </row>
    <row r="499" spans="18:18" x14ac:dyDescent="0.25">
      <c r="R499" s="15">
        <v>3</v>
      </c>
    </row>
    <row r="500" spans="18:18" x14ac:dyDescent="0.25">
      <c r="R500" s="15">
        <v>3</v>
      </c>
    </row>
    <row r="501" spans="18:18" x14ac:dyDescent="0.25">
      <c r="R501" s="15">
        <v>3</v>
      </c>
    </row>
    <row r="502" spans="18:18" x14ac:dyDescent="0.25">
      <c r="R502" s="15">
        <v>3</v>
      </c>
    </row>
    <row r="503" spans="18:18" x14ac:dyDescent="0.25">
      <c r="R503" s="15">
        <v>3</v>
      </c>
    </row>
    <row r="504" spans="18:18" x14ac:dyDescent="0.25">
      <c r="R504" s="15">
        <v>3</v>
      </c>
    </row>
    <row r="505" spans="18:18" x14ac:dyDescent="0.25">
      <c r="R505" s="15">
        <v>3</v>
      </c>
    </row>
    <row r="506" spans="18:18" x14ac:dyDescent="0.25">
      <c r="R506" s="15">
        <v>3</v>
      </c>
    </row>
    <row r="507" spans="18:18" x14ac:dyDescent="0.25">
      <c r="R507" s="15">
        <v>3</v>
      </c>
    </row>
    <row r="508" spans="18:18" x14ac:dyDescent="0.25">
      <c r="R508" s="15">
        <v>3</v>
      </c>
    </row>
    <row r="509" spans="18:18" x14ac:dyDescent="0.25">
      <c r="R509" s="15">
        <v>3</v>
      </c>
    </row>
    <row r="510" spans="18:18" x14ac:dyDescent="0.25">
      <c r="R510" s="15">
        <v>3</v>
      </c>
    </row>
    <row r="511" spans="18:18" x14ac:dyDescent="0.25">
      <c r="R511" s="15">
        <v>3</v>
      </c>
    </row>
    <row r="512" spans="18:18" x14ac:dyDescent="0.25">
      <c r="R512" s="15">
        <v>3</v>
      </c>
    </row>
    <row r="513" spans="18:18" x14ac:dyDescent="0.25">
      <c r="R513" s="15">
        <v>3</v>
      </c>
    </row>
    <row r="514" spans="18:18" x14ac:dyDescent="0.25">
      <c r="R514" s="15">
        <v>3</v>
      </c>
    </row>
    <row r="515" spans="18:18" x14ac:dyDescent="0.25">
      <c r="R515" s="15">
        <v>3</v>
      </c>
    </row>
    <row r="516" spans="18:18" x14ac:dyDescent="0.25">
      <c r="R516" s="15">
        <v>3</v>
      </c>
    </row>
    <row r="517" spans="18:18" x14ac:dyDescent="0.25">
      <c r="R517" s="15">
        <v>3</v>
      </c>
    </row>
    <row r="518" spans="18:18" x14ac:dyDescent="0.25">
      <c r="R518" s="15">
        <v>3</v>
      </c>
    </row>
    <row r="519" spans="18:18" x14ac:dyDescent="0.25">
      <c r="R519" s="15">
        <v>3</v>
      </c>
    </row>
    <row r="520" spans="18:18" x14ac:dyDescent="0.25">
      <c r="R520" s="15">
        <v>3</v>
      </c>
    </row>
    <row r="521" spans="18:18" x14ac:dyDescent="0.25">
      <c r="R521" s="15">
        <v>3</v>
      </c>
    </row>
    <row r="522" spans="18:18" x14ac:dyDescent="0.25">
      <c r="R522" s="15">
        <v>3</v>
      </c>
    </row>
    <row r="523" spans="18:18" x14ac:dyDescent="0.25">
      <c r="R523" s="15">
        <v>3</v>
      </c>
    </row>
    <row r="524" spans="18:18" x14ac:dyDescent="0.25">
      <c r="R524" s="15">
        <v>3</v>
      </c>
    </row>
    <row r="525" spans="18:18" x14ac:dyDescent="0.25">
      <c r="R525" s="15">
        <v>3</v>
      </c>
    </row>
    <row r="526" spans="18:18" x14ac:dyDescent="0.25">
      <c r="R526" s="15">
        <v>3</v>
      </c>
    </row>
    <row r="527" spans="18:18" x14ac:dyDescent="0.25">
      <c r="R527" s="15">
        <v>3</v>
      </c>
    </row>
    <row r="528" spans="18:18" x14ac:dyDescent="0.25">
      <c r="R528" s="15">
        <v>3</v>
      </c>
    </row>
    <row r="529" spans="18:18" x14ac:dyDescent="0.25">
      <c r="R529" s="15">
        <v>3</v>
      </c>
    </row>
    <row r="530" spans="18:18" x14ac:dyDescent="0.25">
      <c r="R530" s="15">
        <v>3</v>
      </c>
    </row>
    <row r="531" spans="18:18" x14ac:dyDescent="0.25">
      <c r="R531" s="15">
        <v>3</v>
      </c>
    </row>
    <row r="532" spans="18:18" x14ac:dyDescent="0.25">
      <c r="R532" s="15">
        <v>3</v>
      </c>
    </row>
    <row r="533" spans="18:18" x14ac:dyDescent="0.25">
      <c r="R533" s="15">
        <v>3</v>
      </c>
    </row>
    <row r="534" spans="18:18" x14ac:dyDescent="0.25">
      <c r="R534" s="15">
        <v>3</v>
      </c>
    </row>
    <row r="535" spans="18:18" x14ac:dyDescent="0.25">
      <c r="R535" s="15">
        <v>3</v>
      </c>
    </row>
    <row r="536" spans="18:18" x14ac:dyDescent="0.25">
      <c r="R536" s="15">
        <v>3</v>
      </c>
    </row>
    <row r="537" spans="18:18" x14ac:dyDescent="0.25">
      <c r="R537" s="15">
        <v>3</v>
      </c>
    </row>
    <row r="538" spans="18:18" x14ac:dyDescent="0.25">
      <c r="R538" s="15">
        <v>3</v>
      </c>
    </row>
    <row r="539" spans="18:18" x14ac:dyDescent="0.25">
      <c r="R539" s="15">
        <v>3</v>
      </c>
    </row>
    <row r="540" spans="18:18" x14ac:dyDescent="0.25">
      <c r="R540" s="15">
        <v>3</v>
      </c>
    </row>
    <row r="541" spans="18:18" x14ac:dyDescent="0.25">
      <c r="R541" s="15">
        <v>3</v>
      </c>
    </row>
    <row r="542" spans="18:18" x14ac:dyDescent="0.25">
      <c r="R542" s="15">
        <v>3</v>
      </c>
    </row>
    <row r="543" spans="18:18" x14ac:dyDescent="0.25">
      <c r="R543" s="15">
        <v>3</v>
      </c>
    </row>
    <row r="544" spans="18:18" x14ac:dyDescent="0.25">
      <c r="R544" s="15">
        <v>3</v>
      </c>
    </row>
    <row r="545" spans="18:18" x14ac:dyDescent="0.25">
      <c r="R545" s="15">
        <v>3</v>
      </c>
    </row>
    <row r="546" spans="18:18" x14ac:dyDescent="0.25">
      <c r="R546" s="15">
        <v>3</v>
      </c>
    </row>
    <row r="547" spans="18:18" x14ac:dyDescent="0.25">
      <c r="R547" s="15">
        <v>3</v>
      </c>
    </row>
    <row r="548" spans="18:18" x14ac:dyDescent="0.25">
      <c r="R548" s="15">
        <v>3</v>
      </c>
    </row>
    <row r="549" spans="18:18" x14ac:dyDescent="0.25">
      <c r="R549" s="15">
        <v>3</v>
      </c>
    </row>
    <row r="550" spans="18:18" x14ac:dyDescent="0.25">
      <c r="R550" s="15">
        <v>3</v>
      </c>
    </row>
    <row r="551" spans="18:18" x14ac:dyDescent="0.25">
      <c r="R551" s="15">
        <v>3</v>
      </c>
    </row>
    <row r="552" spans="18:18" x14ac:dyDescent="0.25">
      <c r="R552" s="15">
        <v>3</v>
      </c>
    </row>
    <row r="553" spans="18:18" x14ac:dyDescent="0.25">
      <c r="R553" s="15">
        <v>3</v>
      </c>
    </row>
    <row r="554" spans="18:18" x14ac:dyDescent="0.25">
      <c r="R554" s="15">
        <v>3</v>
      </c>
    </row>
    <row r="555" spans="18:18" x14ac:dyDescent="0.25">
      <c r="R555" s="15">
        <v>3</v>
      </c>
    </row>
    <row r="556" spans="18:18" x14ac:dyDescent="0.25">
      <c r="R556" s="15">
        <v>3</v>
      </c>
    </row>
    <row r="557" spans="18:18" x14ac:dyDescent="0.25">
      <c r="R557" s="15">
        <v>3</v>
      </c>
    </row>
    <row r="558" spans="18:18" x14ac:dyDescent="0.25">
      <c r="R558" s="15">
        <v>3</v>
      </c>
    </row>
    <row r="559" spans="18:18" x14ac:dyDescent="0.25">
      <c r="R559" s="15">
        <v>3</v>
      </c>
    </row>
    <row r="560" spans="18:18" x14ac:dyDescent="0.25">
      <c r="R560" s="15">
        <v>3</v>
      </c>
    </row>
    <row r="561" spans="18:18" x14ac:dyDescent="0.25">
      <c r="R561" s="15">
        <v>3</v>
      </c>
    </row>
    <row r="562" spans="18:18" x14ac:dyDescent="0.25">
      <c r="R562" s="15">
        <v>4</v>
      </c>
    </row>
    <row r="563" spans="18:18" x14ac:dyDescent="0.25">
      <c r="R563" s="15">
        <v>4</v>
      </c>
    </row>
    <row r="564" spans="18:18" x14ac:dyDescent="0.25">
      <c r="R564" s="15">
        <v>4</v>
      </c>
    </row>
    <row r="565" spans="18:18" x14ac:dyDescent="0.25">
      <c r="R565" s="15">
        <v>4</v>
      </c>
    </row>
    <row r="566" spans="18:18" x14ac:dyDescent="0.25">
      <c r="R566" s="15">
        <v>4</v>
      </c>
    </row>
    <row r="567" spans="18:18" x14ac:dyDescent="0.25">
      <c r="R567" s="15">
        <v>4</v>
      </c>
    </row>
    <row r="568" spans="18:18" x14ac:dyDescent="0.25">
      <c r="R568" s="15">
        <v>4</v>
      </c>
    </row>
    <row r="569" spans="18:18" x14ac:dyDescent="0.25">
      <c r="R569" s="15">
        <v>4</v>
      </c>
    </row>
    <row r="570" spans="18:18" x14ac:dyDescent="0.25">
      <c r="R570" s="15">
        <v>4</v>
      </c>
    </row>
    <row r="571" spans="18:18" x14ac:dyDescent="0.25">
      <c r="R571" s="15">
        <v>4</v>
      </c>
    </row>
    <row r="572" spans="18:18" x14ac:dyDescent="0.25">
      <c r="R572" s="15">
        <v>4</v>
      </c>
    </row>
    <row r="573" spans="18:18" x14ac:dyDescent="0.25">
      <c r="R573" s="15">
        <v>3</v>
      </c>
    </row>
    <row r="574" spans="18:18" x14ac:dyDescent="0.25">
      <c r="R574" s="15">
        <v>3</v>
      </c>
    </row>
    <row r="575" spans="18:18" x14ac:dyDescent="0.25">
      <c r="R575" s="15">
        <v>3</v>
      </c>
    </row>
    <row r="576" spans="18:18" x14ac:dyDescent="0.25">
      <c r="R576" s="15">
        <v>3</v>
      </c>
    </row>
    <row r="577" spans="18:18" x14ac:dyDescent="0.25">
      <c r="R577" s="15">
        <v>3</v>
      </c>
    </row>
    <row r="578" spans="18:18" x14ac:dyDescent="0.25">
      <c r="R578" s="15">
        <v>3</v>
      </c>
    </row>
    <row r="579" spans="18:18" x14ac:dyDescent="0.25">
      <c r="R579" s="15">
        <v>3</v>
      </c>
    </row>
    <row r="580" spans="18:18" x14ac:dyDescent="0.25">
      <c r="R580" s="15">
        <v>3</v>
      </c>
    </row>
    <row r="581" spans="18:18" x14ac:dyDescent="0.25">
      <c r="R581" s="15">
        <v>3</v>
      </c>
    </row>
    <row r="582" spans="18:18" x14ac:dyDescent="0.25">
      <c r="R582" s="15">
        <v>3</v>
      </c>
    </row>
    <row r="583" spans="18:18" x14ac:dyDescent="0.25">
      <c r="R583" s="15">
        <v>3</v>
      </c>
    </row>
    <row r="584" spans="18:18" x14ac:dyDescent="0.25">
      <c r="R584" s="15">
        <v>3</v>
      </c>
    </row>
    <row r="585" spans="18:18" x14ac:dyDescent="0.25">
      <c r="R585" s="15">
        <v>3</v>
      </c>
    </row>
    <row r="586" spans="18:18" x14ac:dyDescent="0.25">
      <c r="R586" s="15">
        <v>3</v>
      </c>
    </row>
    <row r="587" spans="18:18" x14ac:dyDescent="0.25">
      <c r="R587" s="15">
        <v>3</v>
      </c>
    </row>
    <row r="588" spans="18:18" x14ac:dyDescent="0.25">
      <c r="R588" s="15">
        <v>3</v>
      </c>
    </row>
    <row r="589" spans="18:18" x14ac:dyDescent="0.25">
      <c r="R589" s="15">
        <v>3</v>
      </c>
    </row>
    <row r="590" spans="18:18" x14ac:dyDescent="0.25">
      <c r="R590" s="15">
        <v>3</v>
      </c>
    </row>
    <row r="591" spans="18:18" x14ac:dyDescent="0.25">
      <c r="R591" s="15">
        <v>3</v>
      </c>
    </row>
    <row r="592" spans="18:18" x14ac:dyDescent="0.25">
      <c r="R592" s="15">
        <v>3</v>
      </c>
    </row>
    <row r="593" spans="18:18" x14ac:dyDescent="0.25">
      <c r="R593" s="15">
        <v>3</v>
      </c>
    </row>
    <row r="594" spans="18:18" x14ac:dyDescent="0.25">
      <c r="R594" s="15">
        <v>3</v>
      </c>
    </row>
    <row r="595" spans="18:18" x14ac:dyDescent="0.25">
      <c r="R595" s="15">
        <v>3</v>
      </c>
    </row>
    <row r="596" spans="18:18" x14ac:dyDescent="0.25">
      <c r="R596" s="15">
        <v>2</v>
      </c>
    </row>
    <row r="597" spans="18:18" x14ac:dyDescent="0.25">
      <c r="R597" s="15">
        <v>2</v>
      </c>
    </row>
    <row r="598" spans="18:18" x14ac:dyDescent="0.25">
      <c r="R598" s="15">
        <v>2</v>
      </c>
    </row>
    <row r="599" spans="18:18" x14ac:dyDescent="0.25">
      <c r="R599" s="15">
        <v>2</v>
      </c>
    </row>
    <row r="600" spans="18:18" x14ac:dyDescent="0.25">
      <c r="R600" s="15">
        <v>2</v>
      </c>
    </row>
    <row r="601" spans="18:18" x14ac:dyDescent="0.25">
      <c r="R601" s="15">
        <v>3</v>
      </c>
    </row>
    <row r="602" spans="18:18" x14ac:dyDescent="0.25">
      <c r="R602" s="15">
        <v>3</v>
      </c>
    </row>
    <row r="603" spans="18:18" x14ac:dyDescent="0.25">
      <c r="R603" s="15">
        <v>3</v>
      </c>
    </row>
    <row r="604" spans="18:18" x14ac:dyDescent="0.25">
      <c r="R604" s="15">
        <v>3</v>
      </c>
    </row>
    <row r="605" spans="18:18" x14ac:dyDescent="0.25">
      <c r="R605" s="15">
        <v>3</v>
      </c>
    </row>
    <row r="606" spans="18:18" x14ac:dyDescent="0.25">
      <c r="R606" s="15">
        <v>3</v>
      </c>
    </row>
    <row r="607" spans="18:18" x14ac:dyDescent="0.25">
      <c r="R607" s="15">
        <v>3</v>
      </c>
    </row>
    <row r="608" spans="18:18" x14ac:dyDescent="0.25">
      <c r="R608" s="15">
        <v>3</v>
      </c>
    </row>
    <row r="609" spans="18:18" x14ac:dyDescent="0.25">
      <c r="R609" s="15">
        <v>3</v>
      </c>
    </row>
    <row r="610" spans="18:18" x14ac:dyDescent="0.25">
      <c r="R610" s="15">
        <v>3</v>
      </c>
    </row>
    <row r="611" spans="18:18" x14ac:dyDescent="0.25">
      <c r="R611" s="15">
        <v>3</v>
      </c>
    </row>
    <row r="612" spans="18:18" x14ac:dyDescent="0.25">
      <c r="R612" s="15">
        <v>3</v>
      </c>
    </row>
    <row r="613" spans="18:18" x14ac:dyDescent="0.25">
      <c r="R613" s="15">
        <v>3</v>
      </c>
    </row>
    <row r="614" spans="18:18" x14ac:dyDescent="0.25">
      <c r="R614" s="15">
        <v>3</v>
      </c>
    </row>
    <row r="615" spans="18:18" x14ac:dyDescent="0.25">
      <c r="R615" s="15">
        <v>3</v>
      </c>
    </row>
    <row r="616" spans="18:18" x14ac:dyDescent="0.25">
      <c r="R616" s="15">
        <v>3</v>
      </c>
    </row>
    <row r="617" spans="18:18" x14ac:dyDescent="0.25">
      <c r="R617" s="15">
        <v>3</v>
      </c>
    </row>
    <row r="618" spans="18:18" x14ac:dyDescent="0.25">
      <c r="R618" s="15">
        <v>3</v>
      </c>
    </row>
    <row r="619" spans="18:18" x14ac:dyDescent="0.25">
      <c r="R619" s="15">
        <v>3</v>
      </c>
    </row>
    <row r="620" spans="18:18" x14ac:dyDescent="0.25">
      <c r="R620" s="15">
        <v>3</v>
      </c>
    </row>
    <row r="621" spans="18:18" x14ac:dyDescent="0.25">
      <c r="R621" s="15">
        <v>3</v>
      </c>
    </row>
    <row r="622" spans="18:18" x14ac:dyDescent="0.25">
      <c r="R622" s="15">
        <v>3</v>
      </c>
    </row>
    <row r="623" spans="18:18" x14ac:dyDescent="0.25">
      <c r="R623" s="15">
        <v>3</v>
      </c>
    </row>
    <row r="624" spans="18:18" x14ac:dyDescent="0.25">
      <c r="R624" s="15">
        <v>3</v>
      </c>
    </row>
    <row r="625" spans="18:18" x14ac:dyDescent="0.25">
      <c r="R625" s="15">
        <v>3</v>
      </c>
    </row>
    <row r="626" spans="18:18" x14ac:dyDescent="0.25">
      <c r="R626" s="15">
        <v>3</v>
      </c>
    </row>
    <row r="627" spans="18:18" x14ac:dyDescent="0.25">
      <c r="R627" s="15">
        <v>3</v>
      </c>
    </row>
    <row r="628" spans="18:18" x14ac:dyDescent="0.25">
      <c r="R628" s="15">
        <v>3</v>
      </c>
    </row>
    <row r="629" spans="18:18" x14ac:dyDescent="0.25">
      <c r="R629" s="15">
        <v>3</v>
      </c>
    </row>
    <row r="630" spans="18:18" x14ac:dyDescent="0.25">
      <c r="R630" s="15">
        <v>3</v>
      </c>
    </row>
    <row r="631" spans="18:18" x14ac:dyDescent="0.25">
      <c r="R631" s="15">
        <v>3</v>
      </c>
    </row>
    <row r="632" spans="18:18" x14ac:dyDescent="0.25">
      <c r="R632" s="15">
        <v>3</v>
      </c>
    </row>
    <row r="633" spans="18:18" x14ac:dyDescent="0.25">
      <c r="R633" s="15">
        <v>3</v>
      </c>
    </row>
    <row r="634" spans="18:18" x14ac:dyDescent="0.25">
      <c r="R634" s="15">
        <v>3</v>
      </c>
    </row>
    <row r="635" spans="18:18" x14ac:dyDescent="0.25">
      <c r="R635" s="15">
        <v>3</v>
      </c>
    </row>
    <row r="636" spans="18:18" x14ac:dyDescent="0.25">
      <c r="R636" s="15">
        <v>3</v>
      </c>
    </row>
    <row r="637" spans="18:18" x14ac:dyDescent="0.25">
      <c r="R637" s="15">
        <v>3</v>
      </c>
    </row>
    <row r="638" spans="18:18" x14ac:dyDescent="0.25">
      <c r="R638" s="15">
        <v>3</v>
      </c>
    </row>
    <row r="639" spans="18:18" x14ac:dyDescent="0.25">
      <c r="R639" s="15">
        <v>3</v>
      </c>
    </row>
    <row r="640" spans="18:18" x14ac:dyDescent="0.25">
      <c r="R640" s="15">
        <v>3</v>
      </c>
    </row>
    <row r="641" spans="18:18" x14ac:dyDescent="0.25">
      <c r="R641" s="15">
        <v>3</v>
      </c>
    </row>
    <row r="642" spans="18:18" x14ac:dyDescent="0.25">
      <c r="R642" s="15">
        <v>3</v>
      </c>
    </row>
    <row r="643" spans="18:18" x14ac:dyDescent="0.25">
      <c r="R643" s="15">
        <v>3</v>
      </c>
    </row>
    <row r="644" spans="18:18" x14ac:dyDescent="0.25">
      <c r="R644" s="15">
        <v>3</v>
      </c>
    </row>
    <row r="645" spans="18:18" x14ac:dyDescent="0.25">
      <c r="R645" s="15">
        <v>3</v>
      </c>
    </row>
    <row r="646" spans="18:18" x14ac:dyDescent="0.25">
      <c r="R646" s="15">
        <v>3</v>
      </c>
    </row>
    <row r="647" spans="18:18" x14ac:dyDescent="0.25">
      <c r="R647" s="15">
        <v>3</v>
      </c>
    </row>
    <row r="648" spans="18:18" x14ac:dyDescent="0.25">
      <c r="R648" s="15">
        <v>3</v>
      </c>
    </row>
    <row r="649" spans="18:18" x14ac:dyDescent="0.25">
      <c r="R649" s="15">
        <v>3</v>
      </c>
    </row>
    <row r="650" spans="18:18" x14ac:dyDescent="0.25">
      <c r="R650" s="15">
        <v>3</v>
      </c>
    </row>
    <row r="651" spans="18:18" x14ac:dyDescent="0.25">
      <c r="R651" s="15">
        <v>3</v>
      </c>
    </row>
    <row r="652" spans="18:18" x14ac:dyDescent="0.25">
      <c r="R652" s="15">
        <v>3</v>
      </c>
    </row>
    <row r="653" spans="18:18" x14ac:dyDescent="0.25">
      <c r="R653" s="15">
        <v>3</v>
      </c>
    </row>
    <row r="654" spans="18:18" x14ac:dyDescent="0.25">
      <c r="R654" s="15">
        <v>3</v>
      </c>
    </row>
    <row r="655" spans="18:18" x14ac:dyDescent="0.25">
      <c r="R655" s="15">
        <v>3</v>
      </c>
    </row>
    <row r="656" spans="18:18" x14ac:dyDescent="0.25">
      <c r="R656" s="15">
        <v>3</v>
      </c>
    </row>
    <row r="657" spans="18:18" x14ac:dyDescent="0.25">
      <c r="R657" s="15">
        <v>3</v>
      </c>
    </row>
    <row r="658" spans="18:18" x14ac:dyDescent="0.25">
      <c r="R658" s="15">
        <v>3</v>
      </c>
    </row>
    <row r="659" spans="18:18" x14ac:dyDescent="0.25">
      <c r="R659" s="15">
        <v>3</v>
      </c>
    </row>
    <row r="660" spans="18:18" x14ac:dyDescent="0.25">
      <c r="R660" s="15">
        <v>3</v>
      </c>
    </row>
    <row r="661" spans="18:18" x14ac:dyDescent="0.25">
      <c r="R661" s="15">
        <v>3</v>
      </c>
    </row>
    <row r="662" spans="18:18" x14ac:dyDescent="0.25">
      <c r="R662" s="15">
        <v>3</v>
      </c>
    </row>
    <row r="663" spans="18:18" x14ac:dyDescent="0.25">
      <c r="R663" s="15">
        <v>3</v>
      </c>
    </row>
    <row r="664" spans="18:18" x14ac:dyDescent="0.25">
      <c r="R664" s="15">
        <v>3</v>
      </c>
    </row>
    <row r="665" spans="18:18" x14ac:dyDescent="0.25">
      <c r="R665" s="15">
        <v>3</v>
      </c>
    </row>
    <row r="666" spans="18:18" x14ac:dyDescent="0.25">
      <c r="R666" s="15">
        <v>3</v>
      </c>
    </row>
    <row r="667" spans="18:18" x14ac:dyDescent="0.25">
      <c r="R667" s="15">
        <v>3</v>
      </c>
    </row>
    <row r="668" spans="18:18" x14ac:dyDescent="0.25">
      <c r="R668" s="15">
        <v>3</v>
      </c>
    </row>
    <row r="669" spans="18:18" x14ac:dyDescent="0.25">
      <c r="R669" s="15">
        <v>3</v>
      </c>
    </row>
    <row r="670" spans="18:18" x14ac:dyDescent="0.25">
      <c r="R670" s="15">
        <v>3</v>
      </c>
    </row>
    <row r="671" spans="18:18" x14ac:dyDescent="0.25">
      <c r="R671" s="15">
        <v>3</v>
      </c>
    </row>
    <row r="672" spans="18:18" x14ac:dyDescent="0.25">
      <c r="R672" s="15">
        <v>3</v>
      </c>
    </row>
    <row r="673" spans="18:18" x14ac:dyDescent="0.25">
      <c r="R673" s="15">
        <v>3</v>
      </c>
    </row>
    <row r="674" spans="18:18" x14ac:dyDescent="0.25">
      <c r="R674" s="15">
        <v>3</v>
      </c>
    </row>
    <row r="675" spans="18:18" x14ac:dyDescent="0.25">
      <c r="R675" s="15">
        <v>3</v>
      </c>
    </row>
    <row r="676" spans="18:18" x14ac:dyDescent="0.25">
      <c r="R676" s="15">
        <v>3</v>
      </c>
    </row>
    <row r="677" spans="18:18" x14ac:dyDescent="0.25">
      <c r="R677" s="15">
        <v>3</v>
      </c>
    </row>
    <row r="678" spans="18:18" x14ac:dyDescent="0.25">
      <c r="R678" s="15">
        <v>3</v>
      </c>
    </row>
    <row r="679" spans="18:18" x14ac:dyDescent="0.25">
      <c r="R679" s="15">
        <v>3</v>
      </c>
    </row>
    <row r="680" spans="18:18" x14ac:dyDescent="0.25">
      <c r="R680" s="15">
        <v>5</v>
      </c>
    </row>
    <row r="681" spans="18:18" x14ac:dyDescent="0.25">
      <c r="R681" s="15">
        <v>5</v>
      </c>
    </row>
    <row r="682" spans="18:18" x14ac:dyDescent="0.25">
      <c r="R682" s="15">
        <v>5</v>
      </c>
    </row>
    <row r="683" spans="18:18" x14ac:dyDescent="0.25">
      <c r="R683" s="15">
        <v>5</v>
      </c>
    </row>
    <row r="684" spans="18:18" x14ac:dyDescent="0.25">
      <c r="R684" s="15">
        <v>5</v>
      </c>
    </row>
    <row r="685" spans="18:18" x14ac:dyDescent="0.25">
      <c r="R685" s="15">
        <v>5</v>
      </c>
    </row>
    <row r="686" spans="18:18" x14ac:dyDescent="0.25">
      <c r="R686" s="15">
        <v>5</v>
      </c>
    </row>
    <row r="687" spans="18:18" x14ac:dyDescent="0.25">
      <c r="R687" s="15">
        <v>5</v>
      </c>
    </row>
    <row r="688" spans="18:18" x14ac:dyDescent="0.25">
      <c r="R688" s="15">
        <v>5</v>
      </c>
    </row>
    <row r="689" spans="18:18" x14ac:dyDescent="0.25">
      <c r="R689" s="15">
        <v>5</v>
      </c>
    </row>
    <row r="690" spans="18:18" x14ac:dyDescent="0.25">
      <c r="R690" s="15">
        <v>5</v>
      </c>
    </row>
    <row r="691" spans="18:18" x14ac:dyDescent="0.25">
      <c r="R691" s="15">
        <v>5</v>
      </c>
    </row>
    <row r="692" spans="18:18" x14ac:dyDescent="0.25">
      <c r="R692" s="15">
        <v>5</v>
      </c>
    </row>
    <row r="693" spans="18:18" x14ac:dyDescent="0.25">
      <c r="R693" s="15">
        <v>5</v>
      </c>
    </row>
    <row r="694" spans="18:18" x14ac:dyDescent="0.25">
      <c r="R694" s="15">
        <v>5</v>
      </c>
    </row>
    <row r="695" spans="18:18" x14ac:dyDescent="0.25">
      <c r="R695" s="15">
        <v>5</v>
      </c>
    </row>
    <row r="696" spans="18:18" x14ac:dyDescent="0.25">
      <c r="R696" s="15">
        <v>5</v>
      </c>
    </row>
    <row r="697" spans="18:18" x14ac:dyDescent="0.25">
      <c r="R697" s="15">
        <v>5</v>
      </c>
    </row>
    <row r="698" spans="18:18" x14ac:dyDescent="0.25">
      <c r="R698" s="15">
        <v>5</v>
      </c>
    </row>
    <row r="699" spans="18:18" x14ac:dyDescent="0.25">
      <c r="R699" s="15">
        <v>5</v>
      </c>
    </row>
    <row r="700" spans="18:18" x14ac:dyDescent="0.25">
      <c r="R700" s="15">
        <v>5</v>
      </c>
    </row>
    <row r="701" spans="18:18" x14ac:dyDescent="0.25">
      <c r="R701" s="15">
        <v>3</v>
      </c>
    </row>
    <row r="702" spans="18:18" x14ac:dyDescent="0.25">
      <c r="R702" s="15">
        <v>3</v>
      </c>
    </row>
    <row r="703" spans="18:18" x14ac:dyDescent="0.25">
      <c r="R703" s="15">
        <v>3</v>
      </c>
    </row>
    <row r="704" spans="18:18" x14ac:dyDescent="0.25">
      <c r="R704" s="15">
        <v>3</v>
      </c>
    </row>
    <row r="705" spans="18:18" x14ac:dyDescent="0.25">
      <c r="R705" s="15">
        <v>3</v>
      </c>
    </row>
    <row r="706" spans="18:18" x14ac:dyDescent="0.25">
      <c r="R706" s="15">
        <v>3</v>
      </c>
    </row>
    <row r="707" spans="18:18" x14ac:dyDescent="0.25">
      <c r="R707" s="15">
        <v>3</v>
      </c>
    </row>
    <row r="708" spans="18:18" x14ac:dyDescent="0.25">
      <c r="R708" s="15">
        <v>3</v>
      </c>
    </row>
    <row r="709" spans="18:18" x14ac:dyDescent="0.25">
      <c r="R709" s="15">
        <v>3</v>
      </c>
    </row>
    <row r="710" spans="18:18" x14ac:dyDescent="0.25">
      <c r="R710" s="15">
        <v>3</v>
      </c>
    </row>
    <row r="711" spans="18:18" x14ac:dyDescent="0.25">
      <c r="R711" s="15">
        <v>3</v>
      </c>
    </row>
    <row r="712" spans="18:18" x14ac:dyDescent="0.25">
      <c r="R712" s="15">
        <v>3</v>
      </c>
    </row>
    <row r="713" spans="18:18" x14ac:dyDescent="0.25">
      <c r="R713" s="15">
        <v>3</v>
      </c>
    </row>
    <row r="714" spans="18:18" x14ac:dyDescent="0.25">
      <c r="R714" s="15">
        <v>3</v>
      </c>
    </row>
    <row r="715" spans="18:18" x14ac:dyDescent="0.25">
      <c r="R715" s="15">
        <v>3</v>
      </c>
    </row>
    <row r="716" spans="18:18" x14ac:dyDescent="0.25">
      <c r="R716" s="15">
        <v>3</v>
      </c>
    </row>
    <row r="717" spans="18:18" x14ac:dyDescent="0.25">
      <c r="R717" s="15">
        <v>3</v>
      </c>
    </row>
    <row r="718" spans="18:18" x14ac:dyDescent="0.25">
      <c r="R718" s="15">
        <v>3</v>
      </c>
    </row>
    <row r="719" spans="18:18" x14ac:dyDescent="0.25">
      <c r="R719" s="15">
        <v>3</v>
      </c>
    </row>
    <row r="720" spans="18:18" x14ac:dyDescent="0.25">
      <c r="R720" s="15">
        <v>3</v>
      </c>
    </row>
    <row r="721" spans="18:18" x14ac:dyDescent="0.25">
      <c r="R721" s="15">
        <v>3</v>
      </c>
    </row>
    <row r="722" spans="18:18" x14ac:dyDescent="0.25">
      <c r="R722" s="15">
        <v>3</v>
      </c>
    </row>
    <row r="723" spans="18:18" x14ac:dyDescent="0.25">
      <c r="R723" s="15">
        <v>3</v>
      </c>
    </row>
    <row r="724" spans="18:18" x14ac:dyDescent="0.25">
      <c r="R724" s="15">
        <v>3</v>
      </c>
    </row>
    <row r="725" spans="18:18" x14ac:dyDescent="0.25">
      <c r="R725" s="15">
        <v>3</v>
      </c>
    </row>
    <row r="726" spans="18:18" x14ac:dyDescent="0.25">
      <c r="R726" s="15">
        <v>3</v>
      </c>
    </row>
    <row r="727" spans="18:18" x14ac:dyDescent="0.25">
      <c r="R727" s="15">
        <v>3</v>
      </c>
    </row>
    <row r="728" spans="18:18" x14ac:dyDescent="0.25">
      <c r="R728" s="15">
        <v>3</v>
      </c>
    </row>
    <row r="729" spans="18:18" x14ac:dyDescent="0.25">
      <c r="R729" s="15">
        <v>3</v>
      </c>
    </row>
    <row r="730" spans="18:18" x14ac:dyDescent="0.25">
      <c r="R730" s="15">
        <v>3</v>
      </c>
    </row>
    <row r="731" spans="18:18" x14ac:dyDescent="0.25">
      <c r="R731" s="15">
        <v>3</v>
      </c>
    </row>
    <row r="732" spans="18:18" x14ac:dyDescent="0.25">
      <c r="R732" s="15">
        <v>3</v>
      </c>
    </row>
    <row r="733" spans="18:18" x14ac:dyDescent="0.25">
      <c r="R733" s="15">
        <v>3</v>
      </c>
    </row>
    <row r="734" spans="18:18" x14ac:dyDescent="0.25">
      <c r="R734" s="15">
        <v>3</v>
      </c>
    </row>
    <row r="735" spans="18:18" x14ac:dyDescent="0.25">
      <c r="R735" s="15">
        <v>3</v>
      </c>
    </row>
    <row r="736" spans="18:18" x14ac:dyDescent="0.25">
      <c r="R736" s="15">
        <v>3</v>
      </c>
    </row>
    <row r="737" spans="18:18" x14ac:dyDescent="0.25">
      <c r="R737" s="15">
        <v>3</v>
      </c>
    </row>
    <row r="738" spans="18:18" x14ac:dyDescent="0.25">
      <c r="R738" s="15">
        <v>3</v>
      </c>
    </row>
    <row r="739" spans="18:18" x14ac:dyDescent="0.25">
      <c r="R739" s="15">
        <v>3</v>
      </c>
    </row>
    <row r="740" spans="18:18" x14ac:dyDescent="0.25">
      <c r="R740" s="15">
        <v>3</v>
      </c>
    </row>
    <row r="741" spans="18:18" x14ac:dyDescent="0.25">
      <c r="R741" s="15">
        <v>3</v>
      </c>
    </row>
    <row r="742" spans="18:18" x14ac:dyDescent="0.25">
      <c r="R742" s="15">
        <v>3</v>
      </c>
    </row>
    <row r="743" spans="18:18" x14ac:dyDescent="0.25">
      <c r="R743" s="15">
        <v>3</v>
      </c>
    </row>
    <row r="744" spans="18:18" x14ac:dyDescent="0.25">
      <c r="R744" s="15">
        <v>3</v>
      </c>
    </row>
    <row r="745" spans="18:18" x14ac:dyDescent="0.25">
      <c r="R745" s="15">
        <v>3</v>
      </c>
    </row>
    <row r="746" spans="18:18" x14ac:dyDescent="0.25">
      <c r="R746" s="15">
        <v>3</v>
      </c>
    </row>
    <row r="747" spans="18:18" x14ac:dyDescent="0.25">
      <c r="R747" s="15">
        <v>3</v>
      </c>
    </row>
    <row r="748" spans="18:18" x14ac:dyDescent="0.25">
      <c r="R748" s="15">
        <v>3</v>
      </c>
    </row>
    <row r="749" spans="18:18" x14ac:dyDescent="0.25">
      <c r="R749" s="15">
        <v>3</v>
      </c>
    </row>
    <row r="750" spans="18:18" x14ac:dyDescent="0.25">
      <c r="R750" s="15">
        <v>3</v>
      </c>
    </row>
    <row r="751" spans="18:18" x14ac:dyDescent="0.25">
      <c r="R751" s="15">
        <v>3</v>
      </c>
    </row>
    <row r="752" spans="18:18" x14ac:dyDescent="0.25">
      <c r="R752" s="15">
        <v>3</v>
      </c>
    </row>
    <row r="753" spans="18:18" x14ac:dyDescent="0.25">
      <c r="R753" s="15">
        <v>3</v>
      </c>
    </row>
    <row r="754" spans="18:18" x14ac:dyDescent="0.25">
      <c r="R754" s="15">
        <v>3</v>
      </c>
    </row>
    <row r="755" spans="18:18" x14ac:dyDescent="0.25">
      <c r="R755" s="15">
        <v>3</v>
      </c>
    </row>
    <row r="756" spans="18:18" x14ac:dyDescent="0.25">
      <c r="R756" s="15">
        <v>3</v>
      </c>
    </row>
    <row r="757" spans="18:18" x14ac:dyDescent="0.25">
      <c r="R757" s="15">
        <v>3</v>
      </c>
    </row>
    <row r="758" spans="18:18" x14ac:dyDescent="0.25">
      <c r="R758" s="15">
        <v>3</v>
      </c>
    </row>
    <row r="759" spans="18:18" x14ac:dyDescent="0.25">
      <c r="R759" s="15">
        <v>3</v>
      </c>
    </row>
    <row r="760" spans="18:18" x14ac:dyDescent="0.25">
      <c r="R760" s="15">
        <v>3</v>
      </c>
    </row>
    <row r="761" spans="18:18" x14ac:dyDescent="0.25">
      <c r="R761" s="15">
        <v>3</v>
      </c>
    </row>
    <row r="762" spans="18:18" x14ac:dyDescent="0.25">
      <c r="R762" s="15">
        <v>3</v>
      </c>
    </row>
    <row r="763" spans="18:18" x14ac:dyDescent="0.25">
      <c r="R763" s="15">
        <v>3</v>
      </c>
    </row>
    <row r="764" spans="18:18" x14ac:dyDescent="0.25">
      <c r="R764" s="15">
        <v>3</v>
      </c>
    </row>
    <row r="765" spans="18:18" x14ac:dyDescent="0.25">
      <c r="R765" s="15">
        <v>3</v>
      </c>
    </row>
    <row r="766" spans="18:18" x14ac:dyDescent="0.25">
      <c r="R766" s="15">
        <v>3</v>
      </c>
    </row>
    <row r="767" spans="18:18" x14ac:dyDescent="0.25">
      <c r="R767" s="15">
        <v>3</v>
      </c>
    </row>
    <row r="768" spans="18:18" x14ac:dyDescent="0.25">
      <c r="R768" s="15">
        <v>3</v>
      </c>
    </row>
    <row r="769" spans="18:18" x14ac:dyDescent="0.25">
      <c r="R769" s="15">
        <v>3</v>
      </c>
    </row>
    <row r="770" spans="18:18" x14ac:dyDescent="0.25">
      <c r="R770" s="15">
        <v>3</v>
      </c>
    </row>
    <row r="771" spans="18:18" x14ac:dyDescent="0.25">
      <c r="R771" s="15">
        <v>3</v>
      </c>
    </row>
    <row r="772" spans="18:18" x14ac:dyDescent="0.25">
      <c r="R772" s="15">
        <v>3</v>
      </c>
    </row>
    <row r="773" spans="18:18" x14ac:dyDescent="0.25">
      <c r="R773" s="15">
        <v>3</v>
      </c>
    </row>
    <row r="774" spans="18:18" x14ac:dyDescent="0.25">
      <c r="R774" s="15">
        <v>3</v>
      </c>
    </row>
    <row r="775" spans="18:18" x14ac:dyDescent="0.25">
      <c r="R775" s="15">
        <v>3</v>
      </c>
    </row>
    <row r="776" spans="18:18" x14ac:dyDescent="0.25">
      <c r="R776" s="15">
        <v>3</v>
      </c>
    </row>
    <row r="777" spans="18:18" x14ac:dyDescent="0.25">
      <c r="R777" s="15">
        <v>3</v>
      </c>
    </row>
    <row r="778" spans="18:18" x14ac:dyDescent="0.25">
      <c r="R778" s="15">
        <v>3</v>
      </c>
    </row>
    <row r="779" spans="18:18" x14ac:dyDescent="0.25">
      <c r="R779" s="15">
        <v>3</v>
      </c>
    </row>
    <row r="780" spans="18:18" x14ac:dyDescent="0.25">
      <c r="R780" s="15">
        <v>3</v>
      </c>
    </row>
    <row r="781" spans="18:18" x14ac:dyDescent="0.25">
      <c r="R781" s="15">
        <v>3</v>
      </c>
    </row>
    <row r="782" spans="18:18" x14ac:dyDescent="0.25">
      <c r="R782" s="15">
        <v>3</v>
      </c>
    </row>
    <row r="783" spans="18:18" x14ac:dyDescent="0.25">
      <c r="R783" s="15">
        <v>3</v>
      </c>
    </row>
    <row r="784" spans="18:18" x14ac:dyDescent="0.25">
      <c r="R784" s="15">
        <v>3</v>
      </c>
    </row>
    <row r="785" spans="18:18" x14ac:dyDescent="0.25">
      <c r="R785" s="15">
        <v>3</v>
      </c>
    </row>
    <row r="786" spans="18:18" x14ac:dyDescent="0.25">
      <c r="R786" s="15">
        <v>3</v>
      </c>
    </row>
    <row r="787" spans="18:18" x14ac:dyDescent="0.25">
      <c r="R787" s="15">
        <v>3</v>
      </c>
    </row>
    <row r="788" spans="18:18" x14ac:dyDescent="0.25">
      <c r="R788" s="15">
        <v>3</v>
      </c>
    </row>
    <row r="789" spans="18:18" x14ac:dyDescent="0.25">
      <c r="R789" s="15">
        <v>3</v>
      </c>
    </row>
    <row r="790" spans="18:18" x14ac:dyDescent="0.25">
      <c r="R790" s="15">
        <v>3</v>
      </c>
    </row>
    <row r="791" spans="18:18" x14ac:dyDescent="0.25">
      <c r="R791" s="15">
        <v>3</v>
      </c>
    </row>
    <row r="792" spans="18:18" x14ac:dyDescent="0.25">
      <c r="R792" s="15">
        <v>3</v>
      </c>
    </row>
    <row r="793" spans="18:18" x14ac:dyDescent="0.25">
      <c r="R793" s="15">
        <v>3</v>
      </c>
    </row>
    <row r="794" spans="18:18" x14ac:dyDescent="0.25">
      <c r="R794" s="15">
        <v>2</v>
      </c>
    </row>
    <row r="795" spans="18:18" x14ac:dyDescent="0.25">
      <c r="R795" s="15">
        <v>2</v>
      </c>
    </row>
    <row r="796" spans="18:18" x14ac:dyDescent="0.25">
      <c r="R796" s="15">
        <v>2</v>
      </c>
    </row>
    <row r="797" spans="18:18" x14ac:dyDescent="0.25">
      <c r="R797" s="15">
        <v>3</v>
      </c>
    </row>
    <row r="798" spans="18:18" x14ac:dyDescent="0.25">
      <c r="R798" s="15">
        <v>3</v>
      </c>
    </row>
    <row r="799" spans="18:18" x14ac:dyDescent="0.25">
      <c r="R799" s="15">
        <v>3</v>
      </c>
    </row>
    <row r="800" spans="18:18" x14ac:dyDescent="0.25">
      <c r="R800" s="15">
        <v>3</v>
      </c>
    </row>
    <row r="801" spans="18:18" x14ac:dyDescent="0.25">
      <c r="R801" s="15">
        <v>3</v>
      </c>
    </row>
    <row r="802" spans="18:18" x14ac:dyDescent="0.25">
      <c r="R802" s="15">
        <v>3</v>
      </c>
    </row>
    <row r="803" spans="18:18" x14ac:dyDescent="0.25">
      <c r="R803" s="15">
        <v>3</v>
      </c>
    </row>
    <row r="804" spans="18:18" x14ac:dyDescent="0.25">
      <c r="R804" s="15">
        <v>3</v>
      </c>
    </row>
    <row r="805" spans="18:18" x14ac:dyDescent="0.25">
      <c r="R805" s="15">
        <v>3</v>
      </c>
    </row>
    <row r="806" spans="18:18" x14ac:dyDescent="0.25">
      <c r="R806" s="15">
        <v>4</v>
      </c>
    </row>
    <row r="807" spans="18:18" x14ac:dyDescent="0.25">
      <c r="R807" s="15">
        <v>4</v>
      </c>
    </row>
    <row r="808" spans="18:18" x14ac:dyDescent="0.25">
      <c r="R808" s="15">
        <v>4</v>
      </c>
    </row>
    <row r="809" spans="18:18" x14ac:dyDescent="0.25">
      <c r="R809" s="15">
        <v>4</v>
      </c>
    </row>
    <row r="810" spans="18:18" x14ac:dyDescent="0.25">
      <c r="R810" s="15">
        <v>4</v>
      </c>
    </row>
    <row r="811" spans="18:18" x14ac:dyDescent="0.25">
      <c r="R811" s="15">
        <v>4</v>
      </c>
    </row>
    <row r="812" spans="18:18" x14ac:dyDescent="0.25">
      <c r="R812" s="15">
        <v>4</v>
      </c>
    </row>
    <row r="813" spans="18:18" x14ac:dyDescent="0.25">
      <c r="R813" s="15">
        <v>4</v>
      </c>
    </row>
    <row r="814" spans="18:18" x14ac:dyDescent="0.25">
      <c r="R814" s="15">
        <v>4</v>
      </c>
    </row>
    <row r="815" spans="18:18" x14ac:dyDescent="0.25">
      <c r="R815" s="15">
        <v>5</v>
      </c>
    </row>
    <row r="816" spans="18:18" x14ac:dyDescent="0.25">
      <c r="R816" s="15">
        <v>5</v>
      </c>
    </row>
    <row r="817" spans="18:18" x14ac:dyDescent="0.25">
      <c r="R817" s="15">
        <v>5</v>
      </c>
    </row>
    <row r="818" spans="18:18" x14ac:dyDescent="0.25">
      <c r="R818" s="15">
        <v>5</v>
      </c>
    </row>
    <row r="819" spans="18:18" x14ac:dyDescent="0.25">
      <c r="R819" s="15">
        <v>5</v>
      </c>
    </row>
    <row r="820" spans="18:18" x14ac:dyDescent="0.25">
      <c r="R820" s="15">
        <v>5</v>
      </c>
    </row>
    <row r="821" spans="18:18" x14ac:dyDescent="0.25">
      <c r="R821" s="15">
        <v>4</v>
      </c>
    </row>
    <row r="822" spans="18:18" x14ac:dyDescent="0.25">
      <c r="R822" s="15">
        <v>4</v>
      </c>
    </row>
    <row r="823" spans="18:18" x14ac:dyDescent="0.25">
      <c r="R823" s="15">
        <v>4</v>
      </c>
    </row>
    <row r="824" spans="18:18" x14ac:dyDescent="0.25">
      <c r="R824" s="15">
        <v>4</v>
      </c>
    </row>
    <row r="825" spans="18:18" x14ac:dyDescent="0.25">
      <c r="R825" s="15">
        <v>4</v>
      </c>
    </row>
    <row r="826" spans="18:18" x14ac:dyDescent="0.25">
      <c r="R826" s="15">
        <v>4</v>
      </c>
    </row>
    <row r="827" spans="18:18" x14ac:dyDescent="0.25">
      <c r="R827" s="15">
        <v>4</v>
      </c>
    </row>
    <row r="828" spans="18:18" x14ac:dyDescent="0.25">
      <c r="R828" s="15">
        <v>4</v>
      </c>
    </row>
    <row r="829" spans="18:18" x14ac:dyDescent="0.25">
      <c r="R829" s="15">
        <v>4</v>
      </c>
    </row>
    <row r="830" spans="18:18" x14ac:dyDescent="0.25">
      <c r="R830" s="15">
        <v>4</v>
      </c>
    </row>
    <row r="831" spans="18:18" x14ac:dyDescent="0.25">
      <c r="R831" s="15">
        <v>4</v>
      </c>
    </row>
    <row r="832" spans="18:18" x14ac:dyDescent="0.25">
      <c r="R832" s="15">
        <v>4</v>
      </c>
    </row>
    <row r="833" spans="18:18" x14ac:dyDescent="0.25">
      <c r="R833" s="15">
        <v>4</v>
      </c>
    </row>
    <row r="834" spans="18:18" x14ac:dyDescent="0.25">
      <c r="R834" s="15">
        <v>4</v>
      </c>
    </row>
    <row r="835" spans="18:18" x14ac:dyDescent="0.25">
      <c r="R835" s="15">
        <v>4</v>
      </c>
    </row>
    <row r="836" spans="18:18" x14ac:dyDescent="0.25">
      <c r="R836" s="15">
        <v>4</v>
      </c>
    </row>
    <row r="837" spans="18:18" x14ac:dyDescent="0.25">
      <c r="R837" s="15">
        <v>4</v>
      </c>
    </row>
    <row r="838" spans="18:18" x14ac:dyDescent="0.25">
      <c r="R838" s="15">
        <v>4</v>
      </c>
    </row>
    <row r="839" spans="18:18" x14ac:dyDescent="0.25">
      <c r="R839" s="15">
        <v>4</v>
      </c>
    </row>
    <row r="840" spans="18:18" x14ac:dyDescent="0.25">
      <c r="R840" s="15">
        <v>4</v>
      </c>
    </row>
    <row r="841" spans="18:18" x14ac:dyDescent="0.25">
      <c r="R841" s="15">
        <v>4</v>
      </c>
    </row>
    <row r="842" spans="18:18" x14ac:dyDescent="0.25">
      <c r="R842" s="15">
        <v>4</v>
      </c>
    </row>
    <row r="843" spans="18:18" x14ac:dyDescent="0.25">
      <c r="R843" s="15">
        <v>4</v>
      </c>
    </row>
    <row r="844" spans="18:18" x14ac:dyDescent="0.25">
      <c r="R844" s="15">
        <v>3</v>
      </c>
    </row>
    <row r="845" spans="18:18" x14ac:dyDescent="0.25">
      <c r="R845" s="15">
        <v>3</v>
      </c>
    </row>
    <row r="846" spans="18:18" x14ac:dyDescent="0.25">
      <c r="R846" s="15">
        <v>3</v>
      </c>
    </row>
    <row r="847" spans="18:18" x14ac:dyDescent="0.25">
      <c r="R847" s="15">
        <v>3</v>
      </c>
    </row>
    <row r="848" spans="18:18" x14ac:dyDescent="0.25">
      <c r="R848" s="15">
        <v>3</v>
      </c>
    </row>
    <row r="849" spans="18:18" x14ac:dyDescent="0.25">
      <c r="R849" s="15">
        <v>3</v>
      </c>
    </row>
    <row r="850" spans="18:18" x14ac:dyDescent="0.25">
      <c r="R850" s="15">
        <v>3</v>
      </c>
    </row>
    <row r="851" spans="18:18" x14ac:dyDescent="0.25">
      <c r="R851" s="15">
        <v>4</v>
      </c>
    </row>
    <row r="852" spans="18:18" x14ac:dyDescent="0.25">
      <c r="R852" s="15">
        <v>4</v>
      </c>
    </row>
    <row r="853" spans="18:18" x14ac:dyDescent="0.25">
      <c r="R853" s="15">
        <v>4</v>
      </c>
    </row>
    <row r="854" spans="18:18" x14ac:dyDescent="0.25">
      <c r="R854" s="15">
        <v>6</v>
      </c>
    </row>
    <row r="855" spans="18:18" x14ac:dyDescent="0.25">
      <c r="R855" s="15">
        <v>6</v>
      </c>
    </row>
    <row r="856" spans="18:18" x14ac:dyDescent="0.25">
      <c r="R856" s="15">
        <v>6</v>
      </c>
    </row>
    <row r="857" spans="18:18" x14ac:dyDescent="0.25">
      <c r="R857" s="15">
        <v>6</v>
      </c>
    </row>
    <row r="858" spans="18:18" x14ac:dyDescent="0.25">
      <c r="R858" s="15">
        <v>6</v>
      </c>
    </row>
    <row r="859" spans="18:18" x14ac:dyDescent="0.25">
      <c r="R859" s="15">
        <v>6</v>
      </c>
    </row>
    <row r="860" spans="18:18" x14ac:dyDescent="0.25">
      <c r="R860" s="15">
        <v>6</v>
      </c>
    </row>
    <row r="861" spans="18:18" x14ac:dyDescent="0.25">
      <c r="R861" s="15">
        <v>6</v>
      </c>
    </row>
    <row r="862" spans="18:18" x14ac:dyDescent="0.25">
      <c r="R862" s="15">
        <v>6</v>
      </c>
    </row>
    <row r="863" spans="18:18" x14ac:dyDescent="0.25">
      <c r="R863" s="15">
        <v>6</v>
      </c>
    </row>
    <row r="864" spans="18:18" x14ac:dyDescent="0.25">
      <c r="R864" s="15">
        <v>6</v>
      </c>
    </row>
    <row r="865" spans="18:18" x14ac:dyDescent="0.25">
      <c r="R865" s="15">
        <v>6</v>
      </c>
    </row>
    <row r="866" spans="18:18" x14ac:dyDescent="0.25">
      <c r="R866" s="15">
        <v>6</v>
      </c>
    </row>
    <row r="867" spans="18:18" x14ac:dyDescent="0.25">
      <c r="R867" s="15">
        <v>6</v>
      </c>
    </row>
    <row r="868" spans="18:18" x14ac:dyDescent="0.25">
      <c r="R868" s="15">
        <v>6</v>
      </c>
    </row>
    <row r="869" spans="18:18" x14ac:dyDescent="0.25">
      <c r="R869" s="15">
        <v>6</v>
      </c>
    </row>
    <row r="870" spans="18:18" x14ac:dyDescent="0.25">
      <c r="R870" s="15">
        <v>6</v>
      </c>
    </row>
    <row r="871" spans="18:18" x14ac:dyDescent="0.25">
      <c r="R871" s="15">
        <v>6</v>
      </c>
    </row>
    <row r="872" spans="18:18" x14ac:dyDescent="0.25">
      <c r="R872" s="15">
        <v>6</v>
      </c>
    </row>
    <row r="873" spans="18:18" x14ac:dyDescent="0.25">
      <c r="R873" s="15">
        <v>6</v>
      </c>
    </row>
    <row r="874" spans="18:18" x14ac:dyDescent="0.25">
      <c r="R874" s="15">
        <v>6</v>
      </c>
    </row>
    <row r="875" spans="18:18" x14ac:dyDescent="0.25">
      <c r="R875" s="15">
        <v>6</v>
      </c>
    </row>
    <row r="876" spans="18:18" x14ac:dyDescent="0.25">
      <c r="R876" s="15">
        <v>5</v>
      </c>
    </row>
    <row r="877" spans="18:18" x14ac:dyDescent="0.25">
      <c r="R877" s="15">
        <v>5</v>
      </c>
    </row>
    <row r="878" spans="18:18" x14ac:dyDescent="0.25">
      <c r="R878" s="15">
        <v>5</v>
      </c>
    </row>
    <row r="879" spans="18:18" x14ac:dyDescent="0.25">
      <c r="R879" s="15">
        <v>5</v>
      </c>
    </row>
    <row r="880" spans="18:18" x14ac:dyDescent="0.25">
      <c r="R880" s="15">
        <v>5</v>
      </c>
    </row>
    <row r="881" spans="18:18" x14ac:dyDescent="0.25">
      <c r="R881" s="15">
        <v>5</v>
      </c>
    </row>
    <row r="882" spans="18:18" x14ac:dyDescent="0.25">
      <c r="R882" s="15">
        <v>5</v>
      </c>
    </row>
    <row r="883" spans="18:18" x14ac:dyDescent="0.25">
      <c r="R883" s="15">
        <v>5</v>
      </c>
    </row>
    <row r="884" spans="18:18" x14ac:dyDescent="0.25">
      <c r="R884" s="15">
        <v>5</v>
      </c>
    </row>
    <row r="885" spans="18:18" x14ac:dyDescent="0.25">
      <c r="R885" s="15">
        <v>5</v>
      </c>
    </row>
    <row r="886" spans="18:18" x14ac:dyDescent="0.25">
      <c r="R886" s="15">
        <v>5</v>
      </c>
    </row>
    <row r="887" spans="18:18" x14ac:dyDescent="0.25">
      <c r="R887" s="15">
        <v>5</v>
      </c>
    </row>
    <row r="888" spans="18:18" x14ac:dyDescent="0.25">
      <c r="R888" s="15">
        <v>5</v>
      </c>
    </row>
    <row r="889" spans="18:18" x14ac:dyDescent="0.25">
      <c r="R889" s="15">
        <v>5</v>
      </c>
    </row>
    <row r="890" spans="18:18" x14ac:dyDescent="0.25">
      <c r="R890" s="15">
        <v>5</v>
      </c>
    </row>
    <row r="891" spans="18:18" x14ac:dyDescent="0.25">
      <c r="R891" s="15">
        <v>6</v>
      </c>
    </row>
    <row r="892" spans="18:18" x14ac:dyDescent="0.25">
      <c r="R892" s="15">
        <v>6</v>
      </c>
    </row>
    <row r="893" spans="18:18" x14ac:dyDescent="0.25">
      <c r="R893" s="15">
        <v>6</v>
      </c>
    </row>
    <row r="894" spans="18:18" x14ac:dyDescent="0.25">
      <c r="R894" s="15">
        <v>6</v>
      </c>
    </row>
    <row r="895" spans="18:18" x14ac:dyDescent="0.25">
      <c r="R895" s="15">
        <v>6</v>
      </c>
    </row>
    <row r="896" spans="18:18" x14ac:dyDescent="0.25">
      <c r="R896" s="15">
        <v>6</v>
      </c>
    </row>
    <row r="897" spans="18:18" x14ac:dyDescent="0.25">
      <c r="R897" s="15">
        <v>6</v>
      </c>
    </row>
    <row r="898" spans="18:18" x14ac:dyDescent="0.25">
      <c r="R898" s="15">
        <v>6</v>
      </c>
    </row>
    <row r="899" spans="18:18" x14ac:dyDescent="0.25">
      <c r="R899" s="15">
        <v>6</v>
      </c>
    </row>
    <row r="900" spans="18:18" x14ac:dyDescent="0.25">
      <c r="R900" s="15">
        <v>6</v>
      </c>
    </row>
    <row r="901" spans="18:18" x14ac:dyDescent="0.25">
      <c r="R901" s="15">
        <v>6</v>
      </c>
    </row>
    <row r="902" spans="18:18" x14ac:dyDescent="0.25">
      <c r="R902" s="15">
        <v>6</v>
      </c>
    </row>
    <row r="903" spans="18:18" x14ac:dyDescent="0.25">
      <c r="R903" s="15">
        <v>6</v>
      </c>
    </row>
    <row r="904" spans="18:18" x14ac:dyDescent="0.25">
      <c r="R904" s="15">
        <v>6</v>
      </c>
    </row>
    <row r="905" spans="18:18" x14ac:dyDescent="0.25">
      <c r="R905" s="15">
        <v>6</v>
      </c>
    </row>
    <row r="906" spans="18:18" x14ac:dyDescent="0.25">
      <c r="R906" s="15">
        <v>6</v>
      </c>
    </row>
    <row r="907" spans="18:18" x14ac:dyDescent="0.25">
      <c r="R907" s="15">
        <v>6</v>
      </c>
    </row>
    <row r="908" spans="18:18" x14ac:dyDescent="0.25">
      <c r="R908" s="15">
        <v>6</v>
      </c>
    </row>
    <row r="909" spans="18:18" x14ac:dyDescent="0.25">
      <c r="R909" s="15">
        <v>6</v>
      </c>
    </row>
    <row r="910" spans="18:18" x14ac:dyDescent="0.25">
      <c r="R910" s="15">
        <v>6</v>
      </c>
    </row>
    <row r="911" spans="18:18" x14ac:dyDescent="0.25">
      <c r="R911" s="15">
        <v>6</v>
      </c>
    </row>
    <row r="912" spans="18:18" x14ac:dyDescent="0.25">
      <c r="R912" s="15">
        <v>6</v>
      </c>
    </row>
    <row r="913" spans="18:18" x14ac:dyDescent="0.25">
      <c r="R913" s="15">
        <v>4</v>
      </c>
    </row>
    <row r="914" spans="18:18" x14ac:dyDescent="0.25">
      <c r="R914" s="15">
        <v>4</v>
      </c>
    </row>
    <row r="915" spans="18:18" x14ac:dyDescent="0.25">
      <c r="R915" s="15">
        <v>4</v>
      </c>
    </row>
    <row r="916" spans="18:18" x14ac:dyDescent="0.25">
      <c r="R916" s="15">
        <v>4</v>
      </c>
    </row>
    <row r="917" spans="18:18" x14ac:dyDescent="0.25">
      <c r="R917" s="15">
        <v>4</v>
      </c>
    </row>
    <row r="918" spans="18:18" x14ac:dyDescent="0.25">
      <c r="R918" s="15">
        <v>4</v>
      </c>
    </row>
    <row r="919" spans="18:18" x14ac:dyDescent="0.25">
      <c r="R919" s="15">
        <v>4</v>
      </c>
    </row>
    <row r="920" spans="18:18" x14ac:dyDescent="0.25">
      <c r="R920" s="15">
        <v>4</v>
      </c>
    </row>
    <row r="921" spans="18:18" x14ac:dyDescent="0.25">
      <c r="R921" s="15">
        <v>4</v>
      </c>
    </row>
    <row r="922" spans="18:18" x14ac:dyDescent="0.25">
      <c r="R922" s="15">
        <v>4</v>
      </c>
    </row>
    <row r="923" spans="18:18" x14ac:dyDescent="0.25">
      <c r="R923" s="15">
        <v>4</v>
      </c>
    </row>
    <row r="924" spans="18:18" x14ac:dyDescent="0.25">
      <c r="R924" s="15">
        <v>4</v>
      </c>
    </row>
    <row r="925" spans="18:18" x14ac:dyDescent="0.25">
      <c r="R925" s="15">
        <v>4</v>
      </c>
    </row>
    <row r="926" spans="18:18" x14ac:dyDescent="0.25">
      <c r="R926" s="15">
        <v>4</v>
      </c>
    </row>
    <row r="927" spans="18:18" x14ac:dyDescent="0.25">
      <c r="R927" s="15">
        <v>4</v>
      </c>
    </row>
    <row r="928" spans="18:18" x14ac:dyDescent="0.25">
      <c r="R928" s="15">
        <v>4</v>
      </c>
    </row>
    <row r="929" spans="18:18" x14ac:dyDescent="0.25">
      <c r="R929" s="15">
        <v>4</v>
      </c>
    </row>
    <row r="930" spans="18:18" x14ac:dyDescent="0.25">
      <c r="R930" s="15">
        <v>4</v>
      </c>
    </row>
    <row r="931" spans="18:18" x14ac:dyDescent="0.25">
      <c r="R931" s="15">
        <v>4</v>
      </c>
    </row>
    <row r="932" spans="18:18" x14ac:dyDescent="0.25">
      <c r="R932" s="15">
        <v>4</v>
      </c>
    </row>
    <row r="933" spans="18:18" x14ac:dyDescent="0.25">
      <c r="R933" s="15">
        <v>4</v>
      </c>
    </row>
    <row r="934" spans="18:18" x14ac:dyDescent="0.25">
      <c r="R934" s="15">
        <v>4</v>
      </c>
    </row>
    <row r="935" spans="18:18" x14ac:dyDescent="0.25">
      <c r="R935" s="15">
        <v>4</v>
      </c>
    </row>
    <row r="936" spans="18:18" x14ac:dyDescent="0.25">
      <c r="R936" s="15">
        <v>4</v>
      </c>
    </row>
    <row r="937" spans="18:18" x14ac:dyDescent="0.25">
      <c r="R937" s="15">
        <v>4</v>
      </c>
    </row>
    <row r="938" spans="18:18" x14ac:dyDescent="0.25">
      <c r="R938" s="15">
        <v>4</v>
      </c>
    </row>
    <row r="939" spans="18:18" x14ac:dyDescent="0.25">
      <c r="R939" s="15">
        <v>4</v>
      </c>
    </row>
    <row r="940" spans="18:18" x14ac:dyDescent="0.25">
      <c r="R940" s="15">
        <v>4</v>
      </c>
    </row>
    <row r="941" spans="18:18" x14ac:dyDescent="0.25">
      <c r="R941" s="15">
        <v>4</v>
      </c>
    </row>
    <row r="942" spans="18:18" x14ac:dyDescent="0.25">
      <c r="R942" s="15">
        <v>4</v>
      </c>
    </row>
    <row r="943" spans="18:18" x14ac:dyDescent="0.25">
      <c r="R943" s="15">
        <v>4</v>
      </c>
    </row>
    <row r="944" spans="18:18" x14ac:dyDescent="0.25">
      <c r="R944" s="15">
        <v>4</v>
      </c>
    </row>
    <row r="945" spans="18:18" x14ac:dyDescent="0.25">
      <c r="R945" s="15">
        <v>4</v>
      </c>
    </row>
    <row r="946" spans="18:18" x14ac:dyDescent="0.25">
      <c r="R946" s="15">
        <v>4</v>
      </c>
    </row>
    <row r="947" spans="18:18" x14ac:dyDescent="0.25">
      <c r="R947" s="15">
        <v>4</v>
      </c>
    </row>
    <row r="948" spans="18:18" x14ac:dyDescent="0.25">
      <c r="R948" s="15">
        <v>4</v>
      </c>
    </row>
    <row r="949" spans="18:18" x14ac:dyDescent="0.25">
      <c r="R949" s="15">
        <v>4</v>
      </c>
    </row>
    <row r="950" spans="18:18" x14ac:dyDescent="0.25">
      <c r="R950" s="15">
        <v>3</v>
      </c>
    </row>
    <row r="951" spans="18:18" x14ac:dyDescent="0.25">
      <c r="R951" s="15">
        <v>3</v>
      </c>
    </row>
    <row r="952" spans="18:18" x14ac:dyDescent="0.25">
      <c r="R952" s="15">
        <v>3</v>
      </c>
    </row>
    <row r="953" spans="18:18" x14ac:dyDescent="0.25">
      <c r="R953" s="15">
        <v>3</v>
      </c>
    </row>
    <row r="954" spans="18:18" x14ac:dyDescent="0.25">
      <c r="R954" s="15">
        <v>3</v>
      </c>
    </row>
    <row r="955" spans="18:18" x14ac:dyDescent="0.25">
      <c r="R955" s="15">
        <v>3</v>
      </c>
    </row>
    <row r="956" spans="18:18" x14ac:dyDescent="0.25">
      <c r="R956" s="15">
        <v>3</v>
      </c>
    </row>
    <row r="957" spans="18:18" x14ac:dyDescent="0.25">
      <c r="R957" s="15">
        <v>1</v>
      </c>
    </row>
    <row r="958" spans="18:18" x14ac:dyDescent="0.25">
      <c r="R958" s="15">
        <v>1</v>
      </c>
    </row>
    <row r="959" spans="18:18" x14ac:dyDescent="0.25">
      <c r="R959" s="15">
        <v>1</v>
      </c>
    </row>
    <row r="960" spans="18:18" x14ac:dyDescent="0.25">
      <c r="R960" s="15">
        <v>1</v>
      </c>
    </row>
    <row r="961" spans="18:18" x14ac:dyDescent="0.25">
      <c r="R961" s="15">
        <v>1</v>
      </c>
    </row>
    <row r="962" spans="18:18" x14ac:dyDescent="0.25">
      <c r="R962" s="15">
        <v>1</v>
      </c>
    </row>
    <row r="963" spans="18:18" x14ac:dyDescent="0.25">
      <c r="R963" s="15">
        <v>1</v>
      </c>
    </row>
    <row r="964" spans="18:18" x14ac:dyDescent="0.25">
      <c r="R964" s="15">
        <v>1</v>
      </c>
    </row>
    <row r="965" spans="18:18" x14ac:dyDescent="0.25">
      <c r="R965" s="15">
        <v>1</v>
      </c>
    </row>
    <row r="966" spans="18:18" x14ac:dyDescent="0.25">
      <c r="R966" s="15">
        <v>1</v>
      </c>
    </row>
    <row r="967" spans="18:18" x14ac:dyDescent="0.25">
      <c r="R967" s="15">
        <v>1</v>
      </c>
    </row>
    <row r="968" spans="18:18" x14ac:dyDescent="0.25">
      <c r="R968" s="15">
        <v>1</v>
      </c>
    </row>
    <row r="969" spans="18:18" x14ac:dyDescent="0.25">
      <c r="R969" s="15">
        <v>1</v>
      </c>
    </row>
    <row r="970" spans="18:18" x14ac:dyDescent="0.25">
      <c r="R970" s="15">
        <v>1</v>
      </c>
    </row>
    <row r="971" spans="18:18" x14ac:dyDescent="0.25">
      <c r="R971" s="15">
        <v>1</v>
      </c>
    </row>
    <row r="972" spans="18:18" x14ac:dyDescent="0.25">
      <c r="R972" s="15">
        <v>1</v>
      </c>
    </row>
    <row r="973" spans="18:18" x14ac:dyDescent="0.25">
      <c r="R973" s="15">
        <v>2</v>
      </c>
    </row>
    <row r="974" spans="18:18" x14ac:dyDescent="0.25">
      <c r="R974" s="15">
        <v>2</v>
      </c>
    </row>
    <row r="975" spans="18:18" x14ac:dyDescent="0.25">
      <c r="R975" s="15">
        <v>2</v>
      </c>
    </row>
    <row r="976" spans="18:18" x14ac:dyDescent="0.25">
      <c r="R976" s="15">
        <v>2</v>
      </c>
    </row>
    <row r="977" spans="18:18" x14ac:dyDescent="0.25">
      <c r="R977" s="15">
        <v>2</v>
      </c>
    </row>
    <row r="978" spans="18:18" x14ac:dyDescent="0.25">
      <c r="R978" s="15">
        <v>2</v>
      </c>
    </row>
    <row r="979" spans="18:18" x14ac:dyDescent="0.25">
      <c r="R979" s="15">
        <v>6</v>
      </c>
    </row>
    <row r="980" spans="18:18" x14ac:dyDescent="0.25">
      <c r="R980" s="15">
        <v>6</v>
      </c>
    </row>
    <row r="981" spans="18:18" x14ac:dyDescent="0.25">
      <c r="R981" s="15">
        <v>6</v>
      </c>
    </row>
    <row r="982" spans="18:18" x14ac:dyDescent="0.25">
      <c r="R982" s="15">
        <v>6</v>
      </c>
    </row>
    <row r="983" spans="18:18" x14ac:dyDescent="0.25">
      <c r="R983" s="15">
        <v>6</v>
      </c>
    </row>
    <row r="984" spans="18:18" x14ac:dyDescent="0.25">
      <c r="R984" s="15">
        <v>6</v>
      </c>
    </row>
    <row r="985" spans="18:18" x14ac:dyDescent="0.25">
      <c r="R985" s="15">
        <v>6</v>
      </c>
    </row>
    <row r="986" spans="18:18" x14ac:dyDescent="0.25">
      <c r="R986" s="15">
        <v>6</v>
      </c>
    </row>
    <row r="987" spans="18:18" x14ac:dyDescent="0.25">
      <c r="R987" s="15">
        <v>6</v>
      </c>
    </row>
    <row r="988" spans="18:18" x14ac:dyDescent="0.25">
      <c r="R988" s="15">
        <v>6</v>
      </c>
    </row>
    <row r="989" spans="18:18" x14ac:dyDescent="0.25">
      <c r="R989" s="15">
        <v>6</v>
      </c>
    </row>
    <row r="990" spans="18:18" x14ac:dyDescent="0.25">
      <c r="R990" s="15">
        <v>6</v>
      </c>
    </row>
    <row r="991" spans="18:18" x14ac:dyDescent="0.25">
      <c r="R991" s="15">
        <v>6</v>
      </c>
    </row>
    <row r="992" spans="18:18" x14ac:dyDescent="0.25">
      <c r="R992" s="15">
        <v>6</v>
      </c>
    </row>
    <row r="993" spans="18:18" x14ac:dyDescent="0.25">
      <c r="R993" s="15">
        <v>6</v>
      </c>
    </row>
    <row r="994" spans="18:18" x14ac:dyDescent="0.25">
      <c r="R994" s="15">
        <v>6</v>
      </c>
    </row>
    <row r="995" spans="18:18" x14ac:dyDescent="0.25">
      <c r="R995" s="15">
        <v>6</v>
      </c>
    </row>
    <row r="996" spans="18:18" x14ac:dyDescent="0.25">
      <c r="R996" s="15">
        <v>6</v>
      </c>
    </row>
    <row r="997" spans="18:18" x14ac:dyDescent="0.25">
      <c r="R997" s="15">
        <v>6</v>
      </c>
    </row>
    <row r="998" spans="18:18" x14ac:dyDescent="0.25">
      <c r="R998" s="15">
        <v>6</v>
      </c>
    </row>
    <row r="999" spans="18:18" x14ac:dyDescent="0.25">
      <c r="R999" s="15">
        <v>6</v>
      </c>
    </row>
    <row r="1000" spans="18:18" x14ac:dyDescent="0.25">
      <c r="R1000" s="15">
        <v>6</v>
      </c>
    </row>
    <row r="1001" spans="18:18" x14ac:dyDescent="0.25">
      <c r="R1001" s="15">
        <v>1</v>
      </c>
    </row>
    <row r="1002" spans="18:18" x14ac:dyDescent="0.25">
      <c r="R1002" s="15">
        <v>1</v>
      </c>
    </row>
    <row r="1003" spans="18:18" x14ac:dyDescent="0.25">
      <c r="R1003" s="15">
        <v>6</v>
      </c>
    </row>
    <row r="1004" spans="18:18" x14ac:dyDescent="0.25">
      <c r="R1004" s="15">
        <v>6</v>
      </c>
    </row>
    <row r="1005" spans="18:18" x14ac:dyDescent="0.25">
      <c r="R1005" s="15">
        <v>6</v>
      </c>
    </row>
    <row r="1006" spans="18:18" x14ac:dyDescent="0.25">
      <c r="R1006" s="15">
        <v>6</v>
      </c>
    </row>
    <row r="1007" spans="18:18" x14ac:dyDescent="0.25">
      <c r="R1007" s="15">
        <v>6</v>
      </c>
    </row>
    <row r="1008" spans="18:18" x14ac:dyDescent="0.25">
      <c r="R1008" s="15">
        <v>6</v>
      </c>
    </row>
    <row r="1009" spans="18:18" x14ac:dyDescent="0.25">
      <c r="R1009" s="15">
        <v>6</v>
      </c>
    </row>
    <row r="1010" spans="18:18" x14ac:dyDescent="0.25">
      <c r="R1010" s="15">
        <v>6</v>
      </c>
    </row>
    <row r="1011" spans="18:18" x14ac:dyDescent="0.25">
      <c r="R1011" s="15">
        <v>6</v>
      </c>
    </row>
    <row r="1012" spans="18:18" x14ac:dyDescent="0.25">
      <c r="R1012" s="15">
        <v>6</v>
      </c>
    </row>
    <row r="1013" spans="18:18" x14ac:dyDescent="0.25">
      <c r="R1013" s="15">
        <v>6</v>
      </c>
    </row>
    <row r="1014" spans="18:18" x14ac:dyDescent="0.25">
      <c r="R1014" s="15">
        <v>6</v>
      </c>
    </row>
    <row r="1015" spans="18:18" x14ac:dyDescent="0.25">
      <c r="R1015" s="15">
        <v>6</v>
      </c>
    </row>
    <row r="1016" spans="18:18" x14ac:dyDescent="0.25">
      <c r="R1016" s="15">
        <v>6</v>
      </c>
    </row>
    <row r="1017" spans="18:18" x14ac:dyDescent="0.25">
      <c r="R1017" s="15">
        <v>6</v>
      </c>
    </row>
    <row r="1018" spans="18:18" x14ac:dyDescent="0.25">
      <c r="R1018" s="15">
        <v>6</v>
      </c>
    </row>
    <row r="1019" spans="18:18" x14ac:dyDescent="0.25">
      <c r="R1019" s="15">
        <v>6</v>
      </c>
    </row>
    <row r="1020" spans="18:18" x14ac:dyDescent="0.25">
      <c r="R1020" s="15">
        <v>6</v>
      </c>
    </row>
    <row r="1021" spans="18:18" x14ac:dyDescent="0.25">
      <c r="R1021" s="15">
        <v>6</v>
      </c>
    </row>
    <row r="1022" spans="18:18" x14ac:dyDescent="0.25">
      <c r="R1022" s="15">
        <v>6</v>
      </c>
    </row>
    <row r="1023" spans="18:18" x14ac:dyDescent="0.25">
      <c r="R1023" s="15">
        <v>6</v>
      </c>
    </row>
    <row r="1024" spans="18:18" x14ac:dyDescent="0.25">
      <c r="R1024" s="15">
        <v>6</v>
      </c>
    </row>
    <row r="1025" spans="18:18" x14ac:dyDescent="0.25">
      <c r="R1025" s="15">
        <v>6</v>
      </c>
    </row>
    <row r="1026" spans="18:18" x14ac:dyDescent="0.25">
      <c r="R1026" s="15">
        <v>1</v>
      </c>
    </row>
    <row r="1027" spans="18:18" x14ac:dyDescent="0.25">
      <c r="R1027" s="15">
        <v>1</v>
      </c>
    </row>
    <row r="1028" spans="18:18" x14ac:dyDescent="0.25">
      <c r="R1028" s="15">
        <v>1</v>
      </c>
    </row>
    <row r="1029" spans="18:18" x14ac:dyDescent="0.25">
      <c r="R1029" s="15">
        <v>3</v>
      </c>
    </row>
    <row r="1030" spans="18:18" x14ac:dyDescent="0.25">
      <c r="R1030" s="15">
        <v>3</v>
      </c>
    </row>
    <row r="1031" spans="18:18" x14ac:dyDescent="0.25">
      <c r="R1031" s="15">
        <v>2</v>
      </c>
    </row>
    <row r="1032" spans="18:18" x14ac:dyDescent="0.25">
      <c r="R1032" s="15">
        <v>2</v>
      </c>
    </row>
    <row r="1033" spans="18:18" x14ac:dyDescent="0.25">
      <c r="R1033" s="15">
        <v>4</v>
      </c>
    </row>
    <row r="1034" spans="18:18" x14ac:dyDescent="0.25">
      <c r="R1034" s="15">
        <v>4</v>
      </c>
    </row>
    <row r="1035" spans="18:18" x14ac:dyDescent="0.25">
      <c r="R1035" s="15">
        <v>4</v>
      </c>
    </row>
    <row r="1036" spans="18:18" x14ac:dyDescent="0.25">
      <c r="R1036" s="15">
        <v>4</v>
      </c>
    </row>
    <row r="1037" spans="18:18" x14ac:dyDescent="0.25">
      <c r="R1037" s="15">
        <v>4</v>
      </c>
    </row>
    <row r="1038" spans="18:18" x14ac:dyDescent="0.25">
      <c r="R1038" s="15">
        <v>4</v>
      </c>
    </row>
    <row r="1039" spans="18:18" x14ac:dyDescent="0.25">
      <c r="R1039" s="15">
        <v>5</v>
      </c>
    </row>
    <row r="1040" spans="18:18" x14ac:dyDescent="0.25">
      <c r="R1040" s="15">
        <v>5</v>
      </c>
    </row>
    <row r="1041" spans="18:18" x14ac:dyDescent="0.25">
      <c r="R1041" s="15">
        <v>5</v>
      </c>
    </row>
    <row r="1042" spans="18:18" x14ac:dyDescent="0.25">
      <c r="R1042" s="15">
        <v>5</v>
      </c>
    </row>
    <row r="1043" spans="18:18" x14ac:dyDescent="0.25">
      <c r="R1043" s="15">
        <v>5</v>
      </c>
    </row>
    <row r="1044" spans="18:18" x14ac:dyDescent="0.25">
      <c r="R1044" s="15">
        <v>5</v>
      </c>
    </row>
    <row r="1045" spans="18:18" x14ac:dyDescent="0.25">
      <c r="R1045" s="15">
        <v>5</v>
      </c>
    </row>
    <row r="1046" spans="18:18" x14ac:dyDescent="0.25">
      <c r="R1046" s="15">
        <v>3</v>
      </c>
    </row>
    <row r="1047" spans="18:18" x14ac:dyDescent="0.25">
      <c r="R1047" s="15">
        <v>3</v>
      </c>
    </row>
    <row r="1048" spans="18:18" x14ac:dyDescent="0.25">
      <c r="R1048" s="15">
        <v>3</v>
      </c>
    </row>
    <row r="1049" spans="18:18" x14ac:dyDescent="0.25">
      <c r="R1049" s="15">
        <v>3</v>
      </c>
    </row>
    <row r="1050" spans="18:18" x14ac:dyDescent="0.25">
      <c r="R1050" s="15">
        <v>3</v>
      </c>
    </row>
    <row r="1051" spans="18:18" x14ac:dyDescent="0.25">
      <c r="R1051" s="15">
        <v>3</v>
      </c>
    </row>
    <row r="1052" spans="18:18" x14ac:dyDescent="0.25">
      <c r="R1052" s="15">
        <v>3</v>
      </c>
    </row>
    <row r="1053" spans="18:18" x14ac:dyDescent="0.25">
      <c r="R1053" s="15">
        <v>3</v>
      </c>
    </row>
    <row r="1054" spans="18:18" x14ac:dyDescent="0.25">
      <c r="R1054" s="15">
        <v>3</v>
      </c>
    </row>
    <row r="1055" spans="18:18" x14ac:dyDescent="0.25">
      <c r="R1055" s="15">
        <v>3</v>
      </c>
    </row>
    <row r="1056" spans="18:18" x14ac:dyDescent="0.25">
      <c r="R1056" s="15">
        <v>3</v>
      </c>
    </row>
    <row r="1057" spans="18:18" x14ac:dyDescent="0.25">
      <c r="R1057" s="15">
        <v>3</v>
      </c>
    </row>
    <row r="1058" spans="18:18" x14ac:dyDescent="0.25">
      <c r="R1058" s="15">
        <v>3</v>
      </c>
    </row>
    <row r="1059" spans="18:18" x14ac:dyDescent="0.25">
      <c r="R1059" s="15">
        <v>3</v>
      </c>
    </row>
    <row r="1060" spans="18:18" x14ac:dyDescent="0.25">
      <c r="R1060" s="15">
        <v>3</v>
      </c>
    </row>
    <row r="1061" spans="18:18" x14ac:dyDescent="0.25">
      <c r="R1061" s="15">
        <v>3</v>
      </c>
    </row>
    <row r="1062" spans="18:18" x14ac:dyDescent="0.25">
      <c r="R1062" s="15">
        <v>3</v>
      </c>
    </row>
    <row r="1063" spans="18:18" x14ac:dyDescent="0.25">
      <c r="R1063" s="15">
        <v>3</v>
      </c>
    </row>
    <row r="1064" spans="18:18" x14ac:dyDescent="0.25">
      <c r="R1064" s="15">
        <v>3</v>
      </c>
    </row>
    <row r="1065" spans="18:18" x14ac:dyDescent="0.25">
      <c r="R1065" s="15">
        <v>3</v>
      </c>
    </row>
    <row r="1066" spans="18:18" x14ac:dyDescent="0.25">
      <c r="R1066" s="15">
        <v>3</v>
      </c>
    </row>
    <row r="1067" spans="18:18" x14ac:dyDescent="0.25">
      <c r="R1067" s="15">
        <v>3</v>
      </c>
    </row>
    <row r="1068" spans="18:18" x14ac:dyDescent="0.25">
      <c r="R1068" s="15">
        <v>3</v>
      </c>
    </row>
    <row r="1069" spans="18:18" x14ac:dyDescent="0.25">
      <c r="R1069" s="15">
        <v>3</v>
      </c>
    </row>
    <row r="1070" spans="18:18" x14ac:dyDescent="0.25">
      <c r="R1070" s="15">
        <v>3</v>
      </c>
    </row>
    <row r="1071" spans="18:18" x14ac:dyDescent="0.25">
      <c r="R1071" s="15">
        <v>3</v>
      </c>
    </row>
    <row r="1072" spans="18:18" x14ac:dyDescent="0.25">
      <c r="R1072" s="15">
        <v>3</v>
      </c>
    </row>
    <row r="1073" spans="18:18" x14ac:dyDescent="0.25">
      <c r="R1073" s="15">
        <v>3</v>
      </c>
    </row>
    <row r="1074" spans="18:18" x14ac:dyDescent="0.25">
      <c r="R1074" s="15">
        <v>3</v>
      </c>
    </row>
    <row r="1075" spans="18:18" x14ac:dyDescent="0.25">
      <c r="R1075" s="15">
        <v>3</v>
      </c>
    </row>
    <row r="1076" spans="18:18" x14ac:dyDescent="0.25">
      <c r="R1076" s="15">
        <v>3</v>
      </c>
    </row>
    <row r="1077" spans="18:18" x14ac:dyDescent="0.25">
      <c r="R1077" s="15">
        <v>3</v>
      </c>
    </row>
    <row r="1078" spans="18:18" x14ac:dyDescent="0.25">
      <c r="R1078" s="15">
        <v>3</v>
      </c>
    </row>
    <row r="1079" spans="18:18" x14ac:dyDescent="0.25">
      <c r="R1079" s="15">
        <v>3</v>
      </c>
    </row>
    <row r="1080" spans="18:18" x14ac:dyDescent="0.25">
      <c r="R1080" s="15">
        <v>3</v>
      </c>
    </row>
    <row r="1081" spans="18:18" x14ac:dyDescent="0.25">
      <c r="R1081" s="15">
        <v>3</v>
      </c>
    </row>
    <row r="1082" spans="18:18" x14ac:dyDescent="0.25">
      <c r="R1082" s="15">
        <v>3</v>
      </c>
    </row>
    <row r="1083" spans="18:18" x14ac:dyDescent="0.25">
      <c r="R1083" s="15">
        <v>3</v>
      </c>
    </row>
    <row r="1084" spans="18:18" x14ac:dyDescent="0.25">
      <c r="R1084" s="15">
        <v>3</v>
      </c>
    </row>
    <row r="1085" spans="18:18" x14ac:dyDescent="0.25">
      <c r="R1085" s="15">
        <v>3</v>
      </c>
    </row>
    <row r="1086" spans="18:18" x14ac:dyDescent="0.25">
      <c r="R1086" s="15">
        <v>3</v>
      </c>
    </row>
    <row r="1087" spans="18:18" x14ac:dyDescent="0.25">
      <c r="R1087" s="15">
        <v>3</v>
      </c>
    </row>
    <row r="1088" spans="18:18" x14ac:dyDescent="0.25">
      <c r="R1088" s="15">
        <v>3</v>
      </c>
    </row>
    <row r="1089" spans="18:18" x14ac:dyDescent="0.25">
      <c r="R1089" s="15">
        <v>3</v>
      </c>
    </row>
    <row r="1090" spans="18:18" x14ac:dyDescent="0.25">
      <c r="R1090" s="15">
        <v>3</v>
      </c>
    </row>
    <row r="1091" spans="18:18" x14ac:dyDescent="0.25">
      <c r="R1091" s="15">
        <v>3</v>
      </c>
    </row>
    <row r="1092" spans="18:18" x14ac:dyDescent="0.25">
      <c r="R1092" s="15">
        <v>3</v>
      </c>
    </row>
    <row r="1093" spans="18:18" x14ac:dyDescent="0.25">
      <c r="R1093" s="15">
        <v>3</v>
      </c>
    </row>
    <row r="1094" spans="18:18" x14ac:dyDescent="0.25">
      <c r="R1094" s="15">
        <v>3</v>
      </c>
    </row>
    <row r="1095" spans="18:18" x14ac:dyDescent="0.25">
      <c r="R1095" s="15">
        <v>3</v>
      </c>
    </row>
    <row r="1096" spans="18:18" x14ac:dyDescent="0.25">
      <c r="R1096" s="15">
        <v>3</v>
      </c>
    </row>
    <row r="1097" spans="18:18" x14ac:dyDescent="0.25">
      <c r="R1097" s="15">
        <v>3</v>
      </c>
    </row>
    <row r="1098" spans="18:18" x14ac:dyDescent="0.25">
      <c r="R1098" s="15">
        <v>3</v>
      </c>
    </row>
    <row r="1099" spans="18:18" x14ac:dyDescent="0.25">
      <c r="R1099" s="15">
        <v>3</v>
      </c>
    </row>
    <row r="1100" spans="18:18" x14ac:dyDescent="0.25">
      <c r="R1100" s="15">
        <v>3</v>
      </c>
    </row>
    <row r="1101" spans="18:18" x14ac:dyDescent="0.25">
      <c r="R1101" s="15">
        <v>5</v>
      </c>
    </row>
    <row r="1102" spans="18:18" x14ac:dyDescent="0.25">
      <c r="R1102" s="15">
        <v>5</v>
      </c>
    </row>
    <row r="1103" spans="18:18" x14ac:dyDescent="0.25">
      <c r="R1103" s="15">
        <v>5</v>
      </c>
    </row>
    <row r="1104" spans="18:18" x14ac:dyDescent="0.25">
      <c r="R1104" s="15">
        <v>5</v>
      </c>
    </row>
    <row r="1105" spans="18:18" x14ac:dyDescent="0.25">
      <c r="R1105" s="15">
        <v>5</v>
      </c>
    </row>
    <row r="1106" spans="18:18" x14ac:dyDescent="0.25">
      <c r="R1106" s="15">
        <v>5</v>
      </c>
    </row>
    <row r="1107" spans="18:18" x14ac:dyDescent="0.25">
      <c r="R1107" s="15">
        <v>5</v>
      </c>
    </row>
    <row r="1108" spans="18:18" x14ac:dyDescent="0.25">
      <c r="R1108" s="15">
        <v>5</v>
      </c>
    </row>
    <row r="1109" spans="18:18" x14ac:dyDescent="0.25">
      <c r="R1109" s="15">
        <v>5</v>
      </c>
    </row>
    <row r="1110" spans="18:18" x14ac:dyDescent="0.25">
      <c r="R1110" s="15">
        <v>2</v>
      </c>
    </row>
    <row r="1111" spans="18:18" x14ac:dyDescent="0.25">
      <c r="R1111" s="15">
        <v>2</v>
      </c>
    </row>
    <row r="1112" spans="18:18" x14ac:dyDescent="0.25">
      <c r="R1112" s="15">
        <v>2</v>
      </c>
    </row>
    <row r="1113" spans="18:18" x14ac:dyDescent="0.25">
      <c r="R1113" s="15">
        <v>2</v>
      </c>
    </row>
    <row r="1114" spans="18:18" x14ac:dyDescent="0.25">
      <c r="R1114" s="15">
        <v>2</v>
      </c>
    </row>
    <row r="1115" spans="18:18" x14ac:dyDescent="0.25">
      <c r="R1115" s="15">
        <v>2</v>
      </c>
    </row>
    <row r="1116" spans="18:18" x14ac:dyDescent="0.25">
      <c r="R1116" s="15">
        <v>2</v>
      </c>
    </row>
    <row r="1117" spans="18:18" x14ac:dyDescent="0.25">
      <c r="R1117" s="15">
        <v>2</v>
      </c>
    </row>
    <row r="1118" spans="18:18" x14ac:dyDescent="0.25">
      <c r="R1118" s="15">
        <v>2</v>
      </c>
    </row>
    <row r="1119" spans="18:18" x14ac:dyDescent="0.25">
      <c r="R1119" s="15">
        <v>2</v>
      </c>
    </row>
    <row r="1120" spans="18:18" x14ac:dyDescent="0.25">
      <c r="R1120" s="15">
        <v>2</v>
      </c>
    </row>
    <row r="1121" spans="18:18" x14ac:dyDescent="0.25">
      <c r="R1121" s="15">
        <v>2</v>
      </c>
    </row>
    <row r="1122" spans="18:18" x14ac:dyDescent="0.25">
      <c r="R1122" s="15">
        <v>2</v>
      </c>
    </row>
    <row r="1123" spans="18:18" x14ac:dyDescent="0.25">
      <c r="R1123" s="15">
        <v>2</v>
      </c>
    </row>
    <row r="1124" spans="18:18" x14ac:dyDescent="0.25">
      <c r="R1124" s="15">
        <v>2</v>
      </c>
    </row>
    <row r="1125" spans="18:18" x14ac:dyDescent="0.25">
      <c r="R1125" s="15">
        <v>2</v>
      </c>
    </row>
    <row r="1126" spans="18:18" x14ac:dyDescent="0.25">
      <c r="R1126" s="15">
        <v>2</v>
      </c>
    </row>
    <row r="1127" spans="18:18" x14ac:dyDescent="0.25">
      <c r="R1127" s="15">
        <v>2</v>
      </c>
    </row>
    <row r="1128" spans="18:18" x14ac:dyDescent="0.25">
      <c r="R1128" s="15">
        <v>2</v>
      </c>
    </row>
    <row r="1129" spans="18:18" x14ac:dyDescent="0.25">
      <c r="R1129" s="15">
        <v>2</v>
      </c>
    </row>
    <row r="1130" spans="18:18" x14ac:dyDescent="0.25">
      <c r="R1130" s="15">
        <v>2</v>
      </c>
    </row>
    <row r="1131" spans="18:18" x14ac:dyDescent="0.25">
      <c r="R1131" s="15">
        <v>2</v>
      </c>
    </row>
    <row r="1132" spans="18:18" x14ac:dyDescent="0.25">
      <c r="R1132" s="15">
        <v>2</v>
      </c>
    </row>
    <row r="1133" spans="18:18" x14ac:dyDescent="0.25">
      <c r="R1133" s="15">
        <v>2</v>
      </c>
    </row>
    <row r="1134" spans="18:18" x14ac:dyDescent="0.25">
      <c r="R1134" s="15">
        <v>2</v>
      </c>
    </row>
    <row r="1135" spans="18:18" x14ac:dyDescent="0.25">
      <c r="R1135" s="15">
        <v>2</v>
      </c>
    </row>
    <row r="1136" spans="18:18" x14ac:dyDescent="0.25">
      <c r="R1136" s="15">
        <v>2</v>
      </c>
    </row>
    <row r="1137" spans="18:18" x14ac:dyDescent="0.25">
      <c r="R1137" s="15">
        <v>5</v>
      </c>
    </row>
    <row r="1138" spans="18:18" x14ac:dyDescent="0.25">
      <c r="R1138" s="15">
        <v>5</v>
      </c>
    </row>
    <row r="1139" spans="18:18" x14ac:dyDescent="0.25">
      <c r="R1139" s="15">
        <v>5</v>
      </c>
    </row>
    <row r="1140" spans="18:18" x14ac:dyDescent="0.25">
      <c r="R1140" s="15">
        <v>5</v>
      </c>
    </row>
    <row r="1141" spans="18:18" x14ac:dyDescent="0.25">
      <c r="R1141" s="15">
        <v>5</v>
      </c>
    </row>
    <row r="1142" spans="18:18" x14ac:dyDescent="0.25">
      <c r="R1142" s="15">
        <v>5</v>
      </c>
    </row>
    <row r="1143" spans="18:18" x14ac:dyDescent="0.25">
      <c r="R1143" s="15">
        <v>5</v>
      </c>
    </row>
    <row r="1144" spans="18:18" x14ac:dyDescent="0.25">
      <c r="R1144" s="15">
        <v>5</v>
      </c>
    </row>
    <row r="1145" spans="18:18" x14ac:dyDescent="0.25">
      <c r="R1145" s="15">
        <v>5</v>
      </c>
    </row>
    <row r="1146" spans="18:18" x14ac:dyDescent="0.25">
      <c r="R1146" s="15">
        <v>1</v>
      </c>
    </row>
    <row r="1147" spans="18:18" x14ac:dyDescent="0.25">
      <c r="R1147" s="15">
        <v>1</v>
      </c>
    </row>
    <row r="1148" spans="18:18" x14ac:dyDescent="0.25">
      <c r="R1148" s="15">
        <v>1</v>
      </c>
    </row>
    <row r="1149" spans="18:18" x14ac:dyDescent="0.25">
      <c r="R1149" s="15">
        <v>1</v>
      </c>
    </row>
    <row r="1150" spans="18:18" x14ac:dyDescent="0.25">
      <c r="R1150" s="15">
        <v>1</v>
      </c>
    </row>
    <row r="1151" spans="18:18" x14ac:dyDescent="0.25">
      <c r="R1151" s="15">
        <v>1</v>
      </c>
    </row>
    <row r="1152" spans="18:18" x14ac:dyDescent="0.25">
      <c r="R1152" s="15">
        <v>1</v>
      </c>
    </row>
    <row r="1153" spans="18:18" x14ac:dyDescent="0.25">
      <c r="R1153" s="15">
        <v>1</v>
      </c>
    </row>
    <row r="1154" spans="18:18" x14ac:dyDescent="0.25">
      <c r="R1154" s="15">
        <v>1</v>
      </c>
    </row>
    <row r="1155" spans="18:18" x14ac:dyDescent="0.25">
      <c r="R1155" s="15">
        <v>1</v>
      </c>
    </row>
    <row r="1156" spans="18:18" x14ac:dyDescent="0.25">
      <c r="R1156" s="15">
        <v>1</v>
      </c>
    </row>
    <row r="1157" spans="18:18" x14ac:dyDescent="0.25">
      <c r="R1157" s="15">
        <v>1</v>
      </c>
    </row>
    <row r="1158" spans="18:18" x14ac:dyDescent="0.25">
      <c r="R1158" s="15">
        <v>1</v>
      </c>
    </row>
    <row r="1159" spans="18:18" x14ac:dyDescent="0.25">
      <c r="R1159" s="15">
        <v>1</v>
      </c>
    </row>
    <row r="1160" spans="18:18" x14ac:dyDescent="0.25">
      <c r="R1160" s="15">
        <v>1</v>
      </c>
    </row>
    <row r="1161" spans="18:18" x14ac:dyDescent="0.25">
      <c r="R1161" s="15">
        <v>1</v>
      </c>
    </row>
    <row r="1162" spans="18:18" x14ac:dyDescent="0.25">
      <c r="R1162" s="15">
        <v>1</v>
      </c>
    </row>
    <row r="1163" spans="18:18" x14ac:dyDescent="0.25">
      <c r="R1163" s="15">
        <v>1</v>
      </c>
    </row>
    <row r="1164" spans="18:18" x14ac:dyDescent="0.25">
      <c r="R1164" s="15">
        <v>1</v>
      </c>
    </row>
    <row r="1165" spans="18:18" x14ac:dyDescent="0.25">
      <c r="R1165" s="15">
        <v>1</v>
      </c>
    </row>
    <row r="1166" spans="18:18" x14ac:dyDescent="0.25">
      <c r="R1166" s="15">
        <v>1</v>
      </c>
    </row>
    <row r="1167" spans="18:18" x14ac:dyDescent="0.25">
      <c r="R1167" s="15">
        <v>1</v>
      </c>
    </row>
    <row r="1168" spans="18:18" x14ac:dyDescent="0.25">
      <c r="R1168" s="15">
        <v>1</v>
      </c>
    </row>
    <row r="1169" spans="18:18" x14ac:dyDescent="0.25">
      <c r="R1169" s="15">
        <v>1</v>
      </c>
    </row>
    <row r="1170" spans="18:18" x14ac:dyDescent="0.25">
      <c r="R1170" s="15">
        <v>1</v>
      </c>
    </row>
    <row r="1171" spans="18:18" x14ac:dyDescent="0.25">
      <c r="R1171" s="15">
        <v>1</v>
      </c>
    </row>
    <row r="1172" spans="18:18" x14ac:dyDescent="0.25">
      <c r="R1172" s="15">
        <v>1</v>
      </c>
    </row>
    <row r="1173" spans="18:18" x14ac:dyDescent="0.25">
      <c r="R1173" s="15">
        <v>1</v>
      </c>
    </row>
    <row r="1174" spans="18:18" x14ac:dyDescent="0.25">
      <c r="R1174" s="15">
        <v>4</v>
      </c>
    </row>
    <row r="1175" spans="18:18" x14ac:dyDescent="0.25">
      <c r="R1175" s="15">
        <v>4</v>
      </c>
    </row>
    <row r="1176" spans="18:18" x14ac:dyDescent="0.25">
      <c r="R1176" s="15">
        <v>4</v>
      </c>
    </row>
    <row r="1177" spans="18:18" x14ac:dyDescent="0.25">
      <c r="R1177" s="15">
        <v>2</v>
      </c>
    </row>
    <row r="1178" spans="18:18" x14ac:dyDescent="0.25">
      <c r="R1178" s="15">
        <v>2</v>
      </c>
    </row>
    <row r="1179" spans="18:18" x14ac:dyDescent="0.25">
      <c r="R1179" s="15">
        <v>2</v>
      </c>
    </row>
    <row r="1180" spans="18:18" x14ac:dyDescent="0.25">
      <c r="R1180" s="15">
        <v>2</v>
      </c>
    </row>
    <row r="1181" spans="18:18" x14ac:dyDescent="0.25">
      <c r="R1181" s="15">
        <v>4</v>
      </c>
    </row>
    <row r="1182" spans="18:18" x14ac:dyDescent="0.25">
      <c r="R1182" s="15">
        <v>4</v>
      </c>
    </row>
    <row r="1183" spans="18:18" x14ac:dyDescent="0.25">
      <c r="R1183" s="15">
        <v>4</v>
      </c>
    </row>
    <row r="1184" spans="18:18" x14ac:dyDescent="0.25">
      <c r="R1184" s="15">
        <v>4</v>
      </c>
    </row>
    <row r="1185" spans="18:18" x14ac:dyDescent="0.25">
      <c r="R1185" s="15">
        <v>4</v>
      </c>
    </row>
    <row r="1186" spans="18:18" x14ac:dyDescent="0.25">
      <c r="R1186" s="15">
        <v>4</v>
      </c>
    </row>
    <row r="1187" spans="18:18" x14ac:dyDescent="0.25">
      <c r="R1187" s="15">
        <v>4</v>
      </c>
    </row>
    <row r="1188" spans="18:18" x14ac:dyDescent="0.25">
      <c r="R1188" s="15">
        <v>4</v>
      </c>
    </row>
    <row r="1189" spans="18:18" x14ac:dyDescent="0.25">
      <c r="R1189" s="15">
        <v>4</v>
      </c>
    </row>
    <row r="1190" spans="18:18" x14ac:dyDescent="0.25">
      <c r="R1190" s="15">
        <v>4</v>
      </c>
    </row>
    <row r="1191" spans="18:18" x14ac:dyDescent="0.25">
      <c r="R1191" s="15">
        <v>4</v>
      </c>
    </row>
    <row r="1192" spans="18:18" x14ac:dyDescent="0.25">
      <c r="R1192" s="15">
        <v>4</v>
      </c>
    </row>
    <row r="1193" spans="18:18" x14ac:dyDescent="0.25">
      <c r="R1193" s="15">
        <v>4</v>
      </c>
    </row>
    <row r="1194" spans="18:18" x14ac:dyDescent="0.25">
      <c r="R1194" s="15">
        <v>1</v>
      </c>
    </row>
    <row r="1195" spans="18:18" x14ac:dyDescent="0.25">
      <c r="R1195" s="15">
        <v>1</v>
      </c>
    </row>
    <row r="1196" spans="18:18" x14ac:dyDescent="0.25">
      <c r="R1196" s="15">
        <v>5</v>
      </c>
    </row>
    <row r="1197" spans="18:18" x14ac:dyDescent="0.25">
      <c r="R1197" s="15">
        <v>5</v>
      </c>
    </row>
    <row r="1198" spans="18:18" x14ac:dyDescent="0.25">
      <c r="R1198" s="15">
        <v>5</v>
      </c>
    </row>
    <row r="1199" spans="18:18" x14ac:dyDescent="0.25">
      <c r="R1199" s="15">
        <v>5</v>
      </c>
    </row>
    <row r="1200" spans="18:18" x14ac:dyDescent="0.25">
      <c r="R1200" s="15">
        <v>5</v>
      </c>
    </row>
    <row r="1201" spans="18:18" x14ac:dyDescent="0.25">
      <c r="R1201" s="15">
        <v>5</v>
      </c>
    </row>
    <row r="1202" spans="18:18" x14ac:dyDescent="0.25">
      <c r="R1202" s="15">
        <v>5</v>
      </c>
    </row>
    <row r="1203" spans="18:18" x14ac:dyDescent="0.25">
      <c r="R1203" s="15">
        <v>5</v>
      </c>
    </row>
    <row r="1204" spans="18:18" x14ac:dyDescent="0.25">
      <c r="R1204" s="15">
        <v>5</v>
      </c>
    </row>
    <row r="1205" spans="18:18" x14ac:dyDescent="0.25">
      <c r="R1205" s="15">
        <v>5</v>
      </c>
    </row>
    <row r="1206" spans="18:18" x14ac:dyDescent="0.25">
      <c r="R1206" s="15">
        <v>5</v>
      </c>
    </row>
    <row r="1207" spans="18:18" x14ac:dyDescent="0.25">
      <c r="R1207" s="15">
        <v>5</v>
      </c>
    </row>
    <row r="1208" spans="18:18" x14ac:dyDescent="0.25">
      <c r="R1208" s="15">
        <v>5</v>
      </c>
    </row>
    <row r="1209" spans="18:18" x14ac:dyDescent="0.25">
      <c r="R1209" s="15">
        <v>5</v>
      </c>
    </row>
    <row r="1210" spans="18:18" x14ac:dyDescent="0.25">
      <c r="R1210" s="15">
        <v>5</v>
      </c>
    </row>
    <row r="1211" spans="18:18" x14ac:dyDescent="0.25">
      <c r="R1211" s="15">
        <v>5</v>
      </c>
    </row>
    <row r="1212" spans="18:18" x14ac:dyDescent="0.25">
      <c r="R1212" s="15">
        <v>5</v>
      </c>
    </row>
    <row r="1213" spans="18:18" x14ac:dyDescent="0.25">
      <c r="R1213" s="15">
        <v>5</v>
      </c>
    </row>
    <row r="1214" spans="18:18" x14ac:dyDescent="0.25">
      <c r="R1214" s="15">
        <v>5</v>
      </c>
    </row>
    <row r="1215" spans="18:18" x14ac:dyDescent="0.25">
      <c r="R1215" s="15">
        <v>5</v>
      </c>
    </row>
    <row r="1216" spans="18:18" x14ac:dyDescent="0.25">
      <c r="R1216" s="15">
        <v>5</v>
      </c>
    </row>
    <row r="1217" spans="18:18" x14ac:dyDescent="0.25">
      <c r="R1217" s="15">
        <v>4</v>
      </c>
    </row>
    <row r="1218" spans="18:18" x14ac:dyDescent="0.25">
      <c r="R1218" s="15">
        <v>4</v>
      </c>
    </row>
    <row r="1219" spans="18:18" x14ac:dyDescent="0.25">
      <c r="R1219" s="15">
        <v>4</v>
      </c>
    </row>
    <row r="1220" spans="18:18" x14ac:dyDescent="0.25">
      <c r="R1220" s="15">
        <v>4</v>
      </c>
    </row>
    <row r="1221" spans="18:18" x14ac:dyDescent="0.25">
      <c r="R1221" s="15">
        <v>4</v>
      </c>
    </row>
    <row r="1222" spans="18:18" x14ac:dyDescent="0.25">
      <c r="R1222" s="15">
        <v>4</v>
      </c>
    </row>
    <row r="1223" spans="18:18" x14ac:dyDescent="0.25">
      <c r="R1223" s="15">
        <v>4</v>
      </c>
    </row>
    <row r="1224" spans="18:18" x14ac:dyDescent="0.25">
      <c r="R1224" s="15">
        <v>4</v>
      </c>
    </row>
    <row r="1225" spans="18:18" x14ac:dyDescent="0.25">
      <c r="R1225" s="15">
        <v>4</v>
      </c>
    </row>
    <row r="1226" spans="18:18" x14ac:dyDescent="0.25">
      <c r="R1226" s="15">
        <v>4</v>
      </c>
    </row>
    <row r="1227" spans="18:18" x14ac:dyDescent="0.25">
      <c r="R1227" s="15">
        <v>4</v>
      </c>
    </row>
    <row r="1228" spans="18:18" x14ac:dyDescent="0.25">
      <c r="R1228" s="15">
        <v>4</v>
      </c>
    </row>
    <row r="1229" spans="18:18" x14ac:dyDescent="0.25">
      <c r="R1229" s="15">
        <v>4</v>
      </c>
    </row>
    <row r="1230" spans="18:18" x14ac:dyDescent="0.25">
      <c r="R1230" s="15">
        <v>4</v>
      </c>
    </row>
    <row r="1231" spans="18:18" x14ac:dyDescent="0.25">
      <c r="R1231" s="15">
        <v>4</v>
      </c>
    </row>
    <row r="1232" spans="18:18" x14ac:dyDescent="0.25">
      <c r="R1232" s="15">
        <v>4</v>
      </c>
    </row>
    <row r="1233" spans="18:18" x14ac:dyDescent="0.25">
      <c r="R1233" s="15">
        <v>4</v>
      </c>
    </row>
    <row r="1234" spans="18:18" x14ac:dyDescent="0.25">
      <c r="R1234" s="15">
        <v>4</v>
      </c>
    </row>
    <row r="1235" spans="18:18" x14ac:dyDescent="0.25">
      <c r="R1235" s="15">
        <v>4</v>
      </c>
    </row>
    <row r="1236" spans="18:18" x14ac:dyDescent="0.25">
      <c r="R1236" s="15">
        <v>4</v>
      </c>
    </row>
    <row r="1237" spans="18:18" x14ac:dyDescent="0.25">
      <c r="R1237" s="15">
        <v>4</v>
      </c>
    </row>
    <row r="1238" spans="18:18" x14ac:dyDescent="0.25">
      <c r="R1238" s="15">
        <v>4</v>
      </c>
    </row>
    <row r="1239" spans="18:18" x14ac:dyDescent="0.25">
      <c r="R1239" s="15">
        <v>4</v>
      </c>
    </row>
    <row r="1240" spans="18:18" x14ac:dyDescent="0.25">
      <c r="R1240" s="15">
        <v>4</v>
      </c>
    </row>
    <row r="1241" spans="18:18" x14ac:dyDescent="0.25">
      <c r="R1241" s="15">
        <v>4</v>
      </c>
    </row>
    <row r="1242" spans="18:18" x14ac:dyDescent="0.25">
      <c r="R1242" s="15">
        <v>4</v>
      </c>
    </row>
    <row r="1243" spans="18:18" x14ac:dyDescent="0.25">
      <c r="R1243" s="15">
        <v>4</v>
      </c>
    </row>
    <row r="1244" spans="18:18" x14ac:dyDescent="0.25">
      <c r="R1244" s="15">
        <v>4</v>
      </c>
    </row>
    <row r="1245" spans="18:18" x14ac:dyDescent="0.25">
      <c r="R1245" s="15">
        <v>4</v>
      </c>
    </row>
    <row r="1246" spans="18:18" x14ac:dyDescent="0.25">
      <c r="R1246" s="15">
        <v>4</v>
      </c>
    </row>
    <row r="1247" spans="18:18" x14ac:dyDescent="0.25">
      <c r="R1247" s="15">
        <v>4</v>
      </c>
    </row>
    <row r="1248" spans="18:18" x14ac:dyDescent="0.25">
      <c r="R1248" s="15">
        <v>4</v>
      </c>
    </row>
    <row r="1249" spans="18:18" x14ac:dyDescent="0.25">
      <c r="R1249" s="15">
        <v>4</v>
      </c>
    </row>
    <row r="1250" spans="18:18" x14ac:dyDescent="0.25">
      <c r="R1250" s="15">
        <v>4</v>
      </c>
    </row>
    <row r="1251" spans="18:18" x14ac:dyDescent="0.25">
      <c r="R1251" s="15">
        <v>4</v>
      </c>
    </row>
    <row r="1252" spans="18:18" x14ac:dyDescent="0.25">
      <c r="R1252" s="15">
        <v>4</v>
      </c>
    </row>
    <row r="1253" spans="18:18" x14ac:dyDescent="0.25">
      <c r="R1253" s="15">
        <v>4</v>
      </c>
    </row>
    <row r="1254" spans="18:18" x14ac:dyDescent="0.25">
      <c r="R1254" s="15">
        <v>4</v>
      </c>
    </row>
    <row r="1255" spans="18:18" x14ac:dyDescent="0.25">
      <c r="R1255" s="15">
        <v>4</v>
      </c>
    </row>
    <row r="1256" spans="18:18" x14ac:dyDescent="0.25">
      <c r="R1256" s="15">
        <v>4</v>
      </c>
    </row>
    <row r="1257" spans="18:18" x14ac:dyDescent="0.25">
      <c r="R1257" s="15">
        <v>4</v>
      </c>
    </row>
    <row r="1258" spans="18:18" x14ac:dyDescent="0.25">
      <c r="R1258" s="15">
        <v>4</v>
      </c>
    </row>
    <row r="1259" spans="18:18" x14ac:dyDescent="0.25">
      <c r="R1259" s="15">
        <v>4</v>
      </c>
    </row>
    <row r="1260" spans="18:18" x14ac:dyDescent="0.25">
      <c r="R1260" s="15">
        <v>4</v>
      </c>
    </row>
    <row r="1261" spans="18:18" x14ac:dyDescent="0.25">
      <c r="R1261" s="15">
        <v>4</v>
      </c>
    </row>
    <row r="1262" spans="18:18" x14ac:dyDescent="0.25">
      <c r="R1262" s="15">
        <v>4</v>
      </c>
    </row>
    <row r="1263" spans="18:18" x14ac:dyDescent="0.25">
      <c r="R1263" s="15">
        <v>4</v>
      </c>
    </row>
    <row r="1264" spans="18:18" x14ac:dyDescent="0.25">
      <c r="R1264" s="15">
        <v>4</v>
      </c>
    </row>
    <row r="1265" spans="18:18" x14ac:dyDescent="0.25">
      <c r="R1265" s="15">
        <v>4</v>
      </c>
    </row>
    <row r="1266" spans="18:18" x14ac:dyDescent="0.25">
      <c r="R1266" s="15">
        <v>4</v>
      </c>
    </row>
    <row r="1267" spans="18:18" x14ac:dyDescent="0.25">
      <c r="R1267" s="15">
        <v>4</v>
      </c>
    </row>
    <row r="1268" spans="18:18" x14ac:dyDescent="0.25">
      <c r="R1268" s="15">
        <v>3</v>
      </c>
    </row>
    <row r="1269" spans="18:18" x14ac:dyDescent="0.25">
      <c r="R1269" s="15">
        <v>3</v>
      </c>
    </row>
    <row r="1270" spans="18:18" x14ac:dyDescent="0.25">
      <c r="R1270" s="15">
        <v>3</v>
      </c>
    </row>
    <row r="1271" spans="18:18" x14ac:dyDescent="0.25">
      <c r="R1271" s="15">
        <v>3</v>
      </c>
    </row>
    <row r="1272" spans="18:18" x14ac:dyDescent="0.25">
      <c r="R1272" s="15">
        <v>3</v>
      </c>
    </row>
    <row r="1273" spans="18:18" x14ac:dyDescent="0.25">
      <c r="R1273" s="15">
        <v>3</v>
      </c>
    </row>
    <row r="1274" spans="18:18" x14ac:dyDescent="0.25">
      <c r="R1274" s="15">
        <v>3</v>
      </c>
    </row>
    <row r="1275" spans="18:18" x14ac:dyDescent="0.25">
      <c r="R1275" s="15">
        <v>3</v>
      </c>
    </row>
    <row r="1276" spans="18:18" x14ac:dyDescent="0.25">
      <c r="R1276" s="15">
        <v>2</v>
      </c>
    </row>
    <row r="1277" spans="18:18" x14ac:dyDescent="0.25">
      <c r="R1277" s="15">
        <v>2</v>
      </c>
    </row>
    <row r="1278" spans="18:18" x14ac:dyDescent="0.25">
      <c r="R1278" s="15">
        <v>2</v>
      </c>
    </row>
    <row r="1279" spans="18:18" x14ac:dyDescent="0.25">
      <c r="R1279" s="15">
        <v>2</v>
      </c>
    </row>
    <row r="1280" spans="18:18" x14ac:dyDescent="0.25">
      <c r="R1280" s="15">
        <v>2</v>
      </c>
    </row>
    <row r="1281" spans="18:18" x14ac:dyDescent="0.25">
      <c r="R1281" s="15">
        <v>4</v>
      </c>
    </row>
    <row r="1282" spans="18:18" x14ac:dyDescent="0.25">
      <c r="R1282" s="15">
        <v>4</v>
      </c>
    </row>
    <row r="1283" spans="18:18" x14ac:dyDescent="0.25">
      <c r="R1283" s="15">
        <v>4</v>
      </c>
    </row>
    <row r="1284" spans="18:18" x14ac:dyDescent="0.25">
      <c r="R1284" s="15">
        <v>4</v>
      </c>
    </row>
    <row r="1285" spans="18:18" x14ac:dyDescent="0.25">
      <c r="R1285" s="15">
        <v>4</v>
      </c>
    </row>
    <row r="1286" spans="18:18" x14ac:dyDescent="0.25">
      <c r="R1286" s="15">
        <v>4</v>
      </c>
    </row>
    <row r="1287" spans="18:18" x14ac:dyDescent="0.25">
      <c r="R1287" s="15">
        <v>4</v>
      </c>
    </row>
    <row r="1288" spans="18:18" x14ac:dyDescent="0.25">
      <c r="R1288" s="15">
        <v>4</v>
      </c>
    </row>
    <row r="1289" spans="18:18" x14ac:dyDescent="0.25">
      <c r="R1289" s="15">
        <v>4</v>
      </c>
    </row>
    <row r="1290" spans="18:18" x14ac:dyDescent="0.25">
      <c r="R1290" s="15">
        <v>4</v>
      </c>
    </row>
    <row r="1291" spans="18:18" x14ac:dyDescent="0.25">
      <c r="R1291" s="15">
        <v>4</v>
      </c>
    </row>
    <row r="1292" spans="18:18" x14ac:dyDescent="0.25">
      <c r="R1292" s="15">
        <v>4</v>
      </c>
    </row>
    <row r="1293" spans="18:18" x14ac:dyDescent="0.25">
      <c r="R1293" s="15">
        <v>4</v>
      </c>
    </row>
    <row r="1294" spans="18:18" x14ac:dyDescent="0.25">
      <c r="R1294" s="15">
        <v>4</v>
      </c>
    </row>
    <row r="1295" spans="18:18" x14ac:dyDescent="0.25">
      <c r="R1295" s="15">
        <v>4</v>
      </c>
    </row>
    <row r="1296" spans="18:18" x14ac:dyDescent="0.25">
      <c r="R1296" s="15">
        <v>4</v>
      </c>
    </row>
    <row r="1297" spans="18:18" x14ac:dyDescent="0.25">
      <c r="R1297" s="15">
        <v>4</v>
      </c>
    </row>
    <row r="1298" spans="18:18" x14ac:dyDescent="0.25">
      <c r="R1298" s="15">
        <v>4</v>
      </c>
    </row>
    <row r="1299" spans="18:18" x14ac:dyDescent="0.25">
      <c r="R1299" s="15">
        <v>4</v>
      </c>
    </row>
    <row r="1300" spans="18:18" x14ac:dyDescent="0.25">
      <c r="R1300" s="15">
        <v>4</v>
      </c>
    </row>
    <row r="1301" spans="18:18" x14ac:dyDescent="0.25">
      <c r="R1301" s="15">
        <v>4</v>
      </c>
    </row>
    <row r="1302" spans="18:18" x14ac:dyDescent="0.25">
      <c r="R1302" s="15">
        <v>4</v>
      </c>
    </row>
    <row r="1303" spans="18:18" x14ac:dyDescent="0.25">
      <c r="R1303" s="15">
        <v>4</v>
      </c>
    </row>
    <row r="1304" spans="18:18" x14ac:dyDescent="0.25">
      <c r="R1304" s="15">
        <v>4</v>
      </c>
    </row>
    <row r="1305" spans="18:18" x14ac:dyDescent="0.25">
      <c r="R1305" s="15">
        <v>4</v>
      </c>
    </row>
    <row r="1306" spans="18:18" x14ac:dyDescent="0.25">
      <c r="R1306" s="15">
        <v>4</v>
      </c>
    </row>
    <row r="1307" spans="18:18" x14ac:dyDescent="0.25">
      <c r="R1307" s="15">
        <v>4</v>
      </c>
    </row>
    <row r="1308" spans="18:18" x14ac:dyDescent="0.25">
      <c r="R1308" s="15">
        <v>4</v>
      </c>
    </row>
    <row r="1309" spans="18:18" x14ac:dyDescent="0.25">
      <c r="R1309" s="15">
        <v>4</v>
      </c>
    </row>
    <row r="1310" spans="18:18" x14ac:dyDescent="0.25">
      <c r="R1310" s="15">
        <v>4</v>
      </c>
    </row>
    <row r="1311" spans="18:18" x14ac:dyDescent="0.25">
      <c r="R1311" s="15">
        <v>4</v>
      </c>
    </row>
    <row r="1312" spans="18:18" x14ac:dyDescent="0.25">
      <c r="R1312" s="15">
        <v>4</v>
      </c>
    </row>
    <row r="1313" spans="18:18" x14ac:dyDescent="0.25">
      <c r="R1313" s="15">
        <v>4</v>
      </c>
    </row>
    <row r="1314" spans="18:18" x14ac:dyDescent="0.25">
      <c r="R1314" s="15">
        <v>4</v>
      </c>
    </row>
    <row r="1315" spans="18:18" x14ac:dyDescent="0.25">
      <c r="R1315" s="15">
        <v>4</v>
      </c>
    </row>
    <row r="1316" spans="18:18" x14ac:dyDescent="0.25">
      <c r="R1316" s="15">
        <v>4</v>
      </c>
    </row>
    <row r="1317" spans="18:18" x14ac:dyDescent="0.25">
      <c r="R1317" s="15">
        <v>4</v>
      </c>
    </row>
    <row r="1318" spans="18:18" x14ac:dyDescent="0.25">
      <c r="R1318" s="15">
        <v>4</v>
      </c>
    </row>
    <row r="1319" spans="18:18" x14ac:dyDescent="0.25">
      <c r="R1319" s="15">
        <v>4</v>
      </c>
    </row>
    <row r="1320" spans="18:18" x14ac:dyDescent="0.25">
      <c r="R1320" s="15">
        <v>4</v>
      </c>
    </row>
    <row r="1321" spans="18:18" x14ac:dyDescent="0.25">
      <c r="R1321" s="15">
        <v>4</v>
      </c>
    </row>
    <row r="1322" spans="18:18" x14ac:dyDescent="0.25">
      <c r="R1322" s="15">
        <v>4</v>
      </c>
    </row>
    <row r="1323" spans="18:18" x14ac:dyDescent="0.25">
      <c r="R1323" s="15">
        <v>4</v>
      </c>
    </row>
    <row r="1324" spans="18:18" x14ac:dyDescent="0.25">
      <c r="R1324" s="15">
        <v>4</v>
      </c>
    </row>
    <row r="1325" spans="18:18" x14ac:dyDescent="0.25">
      <c r="R1325" s="15">
        <v>4</v>
      </c>
    </row>
    <row r="1326" spans="18:18" x14ac:dyDescent="0.25">
      <c r="R1326" s="15">
        <v>4</v>
      </c>
    </row>
    <row r="1327" spans="18:18" x14ac:dyDescent="0.25">
      <c r="R1327" s="15">
        <v>4</v>
      </c>
    </row>
    <row r="1328" spans="18:18" x14ac:dyDescent="0.25">
      <c r="R1328" s="15">
        <v>4</v>
      </c>
    </row>
    <row r="1329" spans="18:18" x14ac:dyDescent="0.25">
      <c r="R1329" s="15">
        <v>4</v>
      </c>
    </row>
    <row r="1330" spans="18:18" x14ac:dyDescent="0.25">
      <c r="R1330" s="15">
        <v>4</v>
      </c>
    </row>
    <row r="1331" spans="18:18" x14ac:dyDescent="0.25">
      <c r="R1331" s="15">
        <v>4</v>
      </c>
    </row>
    <row r="1332" spans="18:18" x14ac:dyDescent="0.25">
      <c r="R1332" s="15">
        <v>2</v>
      </c>
    </row>
    <row r="1333" spans="18:18" x14ac:dyDescent="0.25">
      <c r="R1333" s="15">
        <v>2</v>
      </c>
    </row>
    <row r="1334" spans="18:18" x14ac:dyDescent="0.25">
      <c r="R1334" s="15">
        <v>2</v>
      </c>
    </row>
    <row r="1335" spans="18:18" x14ac:dyDescent="0.25">
      <c r="R1335" s="15">
        <v>2</v>
      </c>
    </row>
    <row r="1336" spans="18:18" x14ac:dyDescent="0.25">
      <c r="R1336" s="15">
        <v>2</v>
      </c>
    </row>
    <row r="1337" spans="18:18" x14ac:dyDescent="0.25">
      <c r="R1337" s="15">
        <v>2</v>
      </c>
    </row>
    <row r="1338" spans="18:18" x14ac:dyDescent="0.25">
      <c r="R1338" s="15">
        <v>2</v>
      </c>
    </row>
    <row r="1339" spans="18:18" x14ac:dyDescent="0.25">
      <c r="R1339" s="15">
        <v>2</v>
      </c>
    </row>
    <row r="1340" spans="18:18" x14ac:dyDescent="0.25">
      <c r="R1340" s="15">
        <v>2</v>
      </c>
    </row>
    <row r="1341" spans="18:18" x14ac:dyDescent="0.25">
      <c r="R1341" s="15">
        <v>2</v>
      </c>
    </row>
    <row r="1342" spans="18:18" x14ac:dyDescent="0.25">
      <c r="R1342" s="15">
        <v>2</v>
      </c>
    </row>
    <row r="1343" spans="18:18" x14ac:dyDescent="0.25">
      <c r="R1343" s="15">
        <v>2</v>
      </c>
    </row>
    <row r="1344" spans="18:18" x14ac:dyDescent="0.25">
      <c r="R1344" s="15">
        <v>2</v>
      </c>
    </row>
    <row r="1345" spans="18:18" x14ac:dyDescent="0.25">
      <c r="R1345" s="15">
        <v>2</v>
      </c>
    </row>
    <row r="1346" spans="18:18" x14ac:dyDescent="0.25">
      <c r="R1346" s="15">
        <v>2</v>
      </c>
    </row>
    <row r="1347" spans="18:18" x14ac:dyDescent="0.25">
      <c r="R1347" s="15">
        <v>2</v>
      </c>
    </row>
    <row r="1348" spans="18:18" x14ac:dyDescent="0.25">
      <c r="R1348" s="15">
        <v>2</v>
      </c>
    </row>
    <row r="1349" spans="18:18" x14ac:dyDescent="0.25">
      <c r="R1349" s="15">
        <v>2</v>
      </c>
    </row>
    <row r="1350" spans="18:18" x14ac:dyDescent="0.25">
      <c r="R1350" s="15">
        <v>2</v>
      </c>
    </row>
    <row r="1351" spans="18:18" x14ac:dyDescent="0.25">
      <c r="R1351" s="15">
        <v>2</v>
      </c>
    </row>
    <row r="1352" spans="18:18" x14ac:dyDescent="0.25">
      <c r="R1352" s="15">
        <v>2</v>
      </c>
    </row>
    <row r="1353" spans="18:18" x14ac:dyDescent="0.25">
      <c r="R1353" s="15">
        <v>2</v>
      </c>
    </row>
    <row r="1354" spans="18:18" x14ac:dyDescent="0.25">
      <c r="R1354" s="15">
        <v>2</v>
      </c>
    </row>
    <row r="1355" spans="18:18" x14ac:dyDescent="0.25">
      <c r="R1355" s="15">
        <v>2</v>
      </c>
    </row>
    <row r="1356" spans="18:18" x14ac:dyDescent="0.25">
      <c r="R1356" s="15">
        <v>2</v>
      </c>
    </row>
    <row r="1357" spans="18:18" x14ac:dyDescent="0.25">
      <c r="R1357" s="15">
        <v>2</v>
      </c>
    </row>
    <row r="1358" spans="18:18" x14ac:dyDescent="0.25">
      <c r="R1358" s="15">
        <v>2</v>
      </c>
    </row>
    <row r="1359" spans="18:18" x14ac:dyDescent="0.25">
      <c r="R1359" s="15">
        <v>2</v>
      </c>
    </row>
    <row r="1360" spans="18:18" x14ac:dyDescent="0.25">
      <c r="R1360" s="15">
        <v>2</v>
      </c>
    </row>
    <row r="1361" spans="18:18" x14ac:dyDescent="0.25">
      <c r="R1361" s="15">
        <v>2</v>
      </c>
    </row>
    <row r="1362" spans="18:18" x14ac:dyDescent="0.25">
      <c r="R1362" s="15">
        <v>2</v>
      </c>
    </row>
    <row r="1363" spans="18:18" x14ac:dyDescent="0.25">
      <c r="R1363" s="15">
        <v>2</v>
      </c>
    </row>
    <row r="1364" spans="18:18" x14ac:dyDescent="0.25">
      <c r="R1364" s="15">
        <v>2</v>
      </c>
    </row>
    <row r="1365" spans="18:18" x14ac:dyDescent="0.25">
      <c r="R1365" s="15">
        <v>2</v>
      </c>
    </row>
    <row r="1366" spans="18:18" x14ac:dyDescent="0.25">
      <c r="R1366" s="15">
        <v>2</v>
      </c>
    </row>
    <row r="1367" spans="18:18" x14ac:dyDescent="0.25">
      <c r="R1367" s="15">
        <v>2</v>
      </c>
    </row>
    <row r="1368" spans="18:18" x14ac:dyDescent="0.25">
      <c r="R1368" s="15">
        <v>2</v>
      </c>
    </row>
    <row r="1369" spans="18:18" x14ac:dyDescent="0.25">
      <c r="R1369" s="15">
        <v>2</v>
      </c>
    </row>
    <row r="1370" spans="18:18" x14ac:dyDescent="0.25">
      <c r="R1370" s="15">
        <v>2</v>
      </c>
    </row>
    <row r="1371" spans="18:18" x14ac:dyDescent="0.25">
      <c r="R1371" s="15">
        <v>2</v>
      </c>
    </row>
    <row r="1372" spans="18:18" x14ac:dyDescent="0.25">
      <c r="R1372" s="15">
        <v>2</v>
      </c>
    </row>
    <row r="1373" spans="18:18" x14ac:dyDescent="0.25">
      <c r="R1373" s="15">
        <v>2</v>
      </c>
    </row>
    <row r="1374" spans="18:18" x14ac:dyDescent="0.25">
      <c r="R1374" s="15">
        <v>2</v>
      </c>
    </row>
    <row r="1375" spans="18:18" x14ac:dyDescent="0.25">
      <c r="R1375" s="15">
        <v>2</v>
      </c>
    </row>
    <row r="1376" spans="18:18" x14ac:dyDescent="0.25">
      <c r="R1376" s="15">
        <v>2</v>
      </c>
    </row>
    <row r="1377" spans="18:18" x14ac:dyDescent="0.25">
      <c r="R1377" s="15">
        <v>2</v>
      </c>
    </row>
    <row r="1378" spans="18:18" x14ac:dyDescent="0.25">
      <c r="R1378" s="15">
        <v>2</v>
      </c>
    </row>
    <row r="1379" spans="18:18" x14ac:dyDescent="0.25">
      <c r="R1379" s="15">
        <v>2</v>
      </c>
    </row>
    <row r="1380" spans="18:18" x14ac:dyDescent="0.25">
      <c r="R1380" s="15">
        <v>2</v>
      </c>
    </row>
    <row r="1381" spans="18:18" x14ac:dyDescent="0.25">
      <c r="R1381" s="15">
        <v>2</v>
      </c>
    </row>
    <row r="1382" spans="18:18" x14ac:dyDescent="0.25">
      <c r="R1382" s="15">
        <v>2</v>
      </c>
    </row>
    <row r="1383" spans="18:18" x14ac:dyDescent="0.25">
      <c r="R1383" s="15">
        <v>2</v>
      </c>
    </row>
    <row r="1384" spans="18:18" x14ac:dyDescent="0.25">
      <c r="R1384" s="15">
        <v>1</v>
      </c>
    </row>
    <row r="1385" spans="18:18" x14ac:dyDescent="0.25">
      <c r="R1385" s="15">
        <v>1</v>
      </c>
    </row>
    <row r="1386" spans="18:18" x14ac:dyDescent="0.25">
      <c r="R1386" s="15">
        <v>1</v>
      </c>
    </row>
    <row r="1387" spans="18:18" x14ac:dyDescent="0.25">
      <c r="R1387" s="15">
        <v>1</v>
      </c>
    </row>
    <row r="1388" spans="18:18" x14ac:dyDescent="0.25">
      <c r="R1388" s="15">
        <v>1</v>
      </c>
    </row>
    <row r="1389" spans="18:18" x14ac:dyDescent="0.25">
      <c r="R1389" s="15">
        <v>1</v>
      </c>
    </row>
    <row r="1390" spans="18:18" x14ac:dyDescent="0.25">
      <c r="R1390" s="15">
        <v>1</v>
      </c>
    </row>
    <row r="1391" spans="18:18" x14ac:dyDescent="0.25">
      <c r="R1391" s="15">
        <v>1</v>
      </c>
    </row>
    <row r="1392" spans="18:18" x14ac:dyDescent="0.25">
      <c r="R1392" s="15">
        <v>1</v>
      </c>
    </row>
    <row r="1393" spans="18:18" x14ac:dyDescent="0.25">
      <c r="R1393" s="15">
        <v>1</v>
      </c>
    </row>
    <row r="1394" spans="18:18" x14ac:dyDescent="0.25">
      <c r="R1394" s="15">
        <v>1</v>
      </c>
    </row>
    <row r="1395" spans="18:18" x14ac:dyDescent="0.25">
      <c r="R1395" s="15">
        <v>1</v>
      </c>
    </row>
    <row r="1396" spans="18:18" x14ac:dyDescent="0.25">
      <c r="R1396" s="15">
        <v>1</v>
      </c>
    </row>
    <row r="1397" spans="18:18" x14ac:dyDescent="0.25">
      <c r="R1397" s="15">
        <v>1</v>
      </c>
    </row>
    <row r="1398" spans="18:18" x14ac:dyDescent="0.25">
      <c r="R1398" s="15">
        <v>1</v>
      </c>
    </row>
    <row r="1399" spans="18:18" x14ac:dyDescent="0.25">
      <c r="R1399" s="15">
        <v>1</v>
      </c>
    </row>
    <row r="1400" spans="18:18" x14ac:dyDescent="0.25">
      <c r="R1400" s="15">
        <v>1</v>
      </c>
    </row>
    <row r="1401" spans="18:18" x14ac:dyDescent="0.25">
      <c r="R1401" s="15">
        <v>1</v>
      </c>
    </row>
    <row r="1402" spans="18:18" x14ac:dyDescent="0.25">
      <c r="R1402" s="15">
        <v>1</v>
      </c>
    </row>
    <row r="1403" spans="18:18" x14ac:dyDescent="0.25">
      <c r="R1403" s="15">
        <v>2</v>
      </c>
    </row>
    <row r="1404" spans="18:18" x14ac:dyDescent="0.25">
      <c r="R1404" s="15">
        <v>2</v>
      </c>
    </row>
    <row r="1405" spans="18:18" x14ac:dyDescent="0.25">
      <c r="R1405" s="15">
        <v>2</v>
      </c>
    </row>
    <row r="1406" spans="18:18" x14ac:dyDescent="0.25">
      <c r="R1406" s="15">
        <v>2</v>
      </c>
    </row>
    <row r="1407" spans="18:18" x14ac:dyDescent="0.25">
      <c r="R1407" s="15">
        <v>1</v>
      </c>
    </row>
    <row r="1408" spans="18:18" x14ac:dyDescent="0.25">
      <c r="R1408" s="15">
        <v>1</v>
      </c>
    </row>
    <row r="1409" spans="18:18" x14ac:dyDescent="0.25">
      <c r="R1409" s="15">
        <v>1</v>
      </c>
    </row>
    <row r="1410" spans="18:18" x14ac:dyDescent="0.25">
      <c r="R1410" s="15">
        <v>1</v>
      </c>
    </row>
    <row r="1411" spans="18:18" x14ac:dyDescent="0.25">
      <c r="R1411" s="15">
        <v>1</v>
      </c>
    </row>
    <row r="1412" spans="18:18" x14ac:dyDescent="0.25">
      <c r="R1412" s="15">
        <v>1</v>
      </c>
    </row>
    <row r="1413" spans="18:18" x14ac:dyDescent="0.25">
      <c r="R1413" s="15">
        <v>1</v>
      </c>
    </row>
    <row r="1414" spans="18:18" x14ac:dyDescent="0.25">
      <c r="R1414" s="15">
        <v>1</v>
      </c>
    </row>
    <row r="1415" spans="18:18" x14ac:dyDescent="0.25">
      <c r="R1415" s="15">
        <v>1</v>
      </c>
    </row>
    <row r="1416" spans="18:18" x14ac:dyDescent="0.25">
      <c r="R1416" s="15">
        <v>1</v>
      </c>
    </row>
    <row r="1417" spans="18:18" x14ac:dyDescent="0.25">
      <c r="R1417" s="15">
        <v>1</v>
      </c>
    </row>
    <row r="1418" spans="18:18" x14ac:dyDescent="0.25">
      <c r="R1418" s="15">
        <v>1</v>
      </c>
    </row>
    <row r="1419" spans="18:18" x14ac:dyDescent="0.25">
      <c r="R1419" s="15">
        <v>1</v>
      </c>
    </row>
    <row r="1420" spans="18:18" x14ac:dyDescent="0.25">
      <c r="R1420" s="15">
        <v>1</v>
      </c>
    </row>
    <row r="1421" spans="18:18" x14ac:dyDescent="0.25">
      <c r="R1421" s="15">
        <v>1</v>
      </c>
    </row>
    <row r="1422" spans="18:18" x14ac:dyDescent="0.25">
      <c r="R1422" s="15">
        <v>1</v>
      </c>
    </row>
    <row r="1423" spans="18:18" x14ac:dyDescent="0.25">
      <c r="R1423" s="15">
        <v>1</v>
      </c>
    </row>
    <row r="1424" spans="18:18" x14ac:dyDescent="0.25">
      <c r="R1424" s="15">
        <v>1</v>
      </c>
    </row>
    <row r="1425" spans="18:18" x14ac:dyDescent="0.25">
      <c r="R1425" s="15">
        <v>1</v>
      </c>
    </row>
    <row r="1426" spans="18:18" x14ac:dyDescent="0.25">
      <c r="R1426" s="15">
        <v>1</v>
      </c>
    </row>
    <row r="1427" spans="18:18" x14ac:dyDescent="0.25">
      <c r="R1427" s="15">
        <v>1</v>
      </c>
    </row>
    <row r="1428" spans="18:18" x14ac:dyDescent="0.25">
      <c r="R1428" s="15">
        <v>1</v>
      </c>
    </row>
    <row r="1429" spans="18:18" x14ac:dyDescent="0.25">
      <c r="R1429" s="15">
        <v>1</v>
      </c>
    </row>
    <row r="1430" spans="18:18" x14ac:dyDescent="0.25">
      <c r="R1430" s="15">
        <v>1</v>
      </c>
    </row>
    <row r="1431" spans="18:18" x14ac:dyDescent="0.25">
      <c r="R1431" s="15">
        <v>1</v>
      </c>
    </row>
    <row r="1432" spans="18:18" x14ac:dyDescent="0.25">
      <c r="R1432" s="15">
        <v>1</v>
      </c>
    </row>
    <row r="1433" spans="18:18" x14ac:dyDescent="0.25">
      <c r="R1433" s="15">
        <v>1</v>
      </c>
    </row>
    <row r="1434" spans="18:18" x14ac:dyDescent="0.25">
      <c r="R1434" s="15">
        <v>2</v>
      </c>
    </row>
    <row r="1435" spans="18:18" x14ac:dyDescent="0.25">
      <c r="R1435" s="15">
        <v>2</v>
      </c>
    </row>
    <row r="1436" spans="18:18" x14ac:dyDescent="0.25">
      <c r="R1436" s="15">
        <v>2</v>
      </c>
    </row>
    <row r="1437" spans="18:18" x14ac:dyDescent="0.25">
      <c r="R1437" s="15">
        <v>1</v>
      </c>
    </row>
    <row r="1438" spans="18:18" x14ac:dyDescent="0.25">
      <c r="R1438" s="15">
        <v>1</v>
      </c>
    </row>
    <row r="1439" spans="18:18" x14ac:dyDescent="0.25">
      <c r="R1439" s="15">
        <v>1</v>
      </c>
    </row>
    <row r="1440" spans="18:18" x14ac:dyDescent="0.25">
      <c r="R1440" s="15">
        <v>1</v>
      </c>
    </row>
    <row r="1441" spans="18:18" x14ac:dyDescent="0.25">
      <c r="R1441" s="15">
        <v>2</v>
      </c>
    </row>
    <row r="1442" spans="18:18" x14ac:dyDescent="0.25">
      <c r="R1442" s="15">
        <v>2</v>
      </c>
    </row>
    <row r="1443" spans="18:18" x14ac:dyDescent="0.25">
      <c r="R1443" s="15">
        <v>2</v>
      </c>
    </row>
    <row r="1444" spans="18:18" x14ac:dyDescent="0.25">
      <c r="R1444" s="15">
        <v>2</v>
      </c>
    </row>
    <row r="1445" spans="18:18" x14ac:dyDescent="0.25">
      <c r="R1445" s="15">
        <v>2</v>
      </c>
    </row>
    <row r="1446" spans="18:18" x14ac:dyDescent="0.25">
      <c r="R1446" s="15">
        <v>2</v>
      </c>
    </row>
    <row r="1447" spans="18:18" x14ac:dyDescent="0.25">
      <c r="R1447" s="15">
        <v>2</v>
      </c>
    </row>
    <row r="1448" spans="18:18" x14ac:dyDescent="0.25">
      <c r="R1448" s="15">
        <v>2</v>
      </c>
    </row>
    <row r="1449" spans="18:18" x14ac:dyDescent="0.25">
      <c r="R1449" s="15">
        <v>2</v>
      </c>
    </row>
    <row r="1450" spans="18:18" x14ac:dyDescent="0.25">
      <c r="R1450" s="15">
        <v>4</v>
      </c>
    </row>
    <row r="1451" spans="18:18" x14ac:dyDescent="0.25">
      <c r="R1451" s="15">
        <v>4</v>
      </c>
    </row>
    <row r="1452" spans="18:18" x14ac:dyDescent="0.25">
      <c r="R1452" s="15">
        <v>4</v>
      </c>
    </row>
    <row r="1453" spans="18:18" x14ac:dyDescent="0.25">
      <c r="R1453" s="15">
        <v>4</v>
      </c>
    </row>
    <row r="1454" spans="18:18" x14ac:dyDescent="0.25">
      <c r="R1454" s="15">
        <v>4</v>
      </c>
    </row>
    <row r="1455" spans="18:18" x14ac:dyDescent="0.25">
      <c r="R1455" s="15">
        <v>4</v>
      </c>
    </row>
    <row r="1456" spans="18:18" x14ac:dyDescent="0.25">
      <c r="R1456" s="15">
        <v>2</v>
      </c>
    </row>
    <row r="1457" spans="18:18" x14ac:dyDescent="0.25">
      <c r="R1457" s="15">
        <v>2</v>
      </c>
    </row>
    <row r="1458" spans="18:18" x14ac:dyDescent="0.25">
      <c r="R1458" s="15">
        <v>2</v>
      </c>
    </row>
    <row r="1459" spans="18:18" x14ac:dyDescent="0.25">
      <c r="R1459" s="15">
        <v>2</v>
      </c>
    </row>
    <row r="1460" spans="18:18" x14ac:dyDescent="0.25">
      <c r="R1460" s="15">
        <v>2</v>
      </c>
    </row>
    <row r="1461" spans="18:18" x14ac:dyDescent="0.25">
      <c r="R1461" s="15">
        <v>2</v>
      </c>
    </row>
    <row r="1462" spans="18:18" x14ac:dyDescent="0.25">
      <c r="R1462" s="15">
        <v>2</v>
      </c>
    </row>
    <row r="1463" spans="18:18" x14ac:dyDescent="0.25">
      <c r="R1463" s="15">
        <v>2</v>
      </c>
    </row>
    <row r="1464" spans="18:18" x14ac:dyDescent="0.25">
      <c r="R1464" s="15">
        <v>4</v>
      </c>
    </row>
    <row r="1465" spans="18:18" x14ac:dyDescent="0.25">
      <c r="R1465" s="15">
        <v>4</v>
      </c>
    </row>
    <row r="1466" spans="18:18" x14ac:dyDescent="0.25">
      <c r="R1466" s="15">
        <v>4</v>
      </c>
    </row>
    <row r="1467" spans="18:18" x14ac:dyDescent="0.25">
      <c r="R1467" s="15">
        <v>4</v>
      </c>
    </row>
    <row r="1468" spans="18:18" x14ac:dyDescent="0.25">
      <c r="R1468" s="15">
        <v>4</v>
      </c>
    </row>
    <row r="1469" spans="18:18" x14ac:dyDescent="0.25">
      <c r="R1469" s="15">
        <v>4</v>
      </c>
    </row>
    <row r="1470" spans="18:18" x14ac:dyDescent="0.25">
      <c r="R1470" s="15">
        <v>4</v>
      </c>
    </row>
    <row r="1471" spans="18:18" x14ac:dyDescent="0.25">
      <c r="R1471" s="15">
        <v>4</v>
      </c>
    </row>
    <row r="1472" spans="18:18" x14ac:dyDescent="0.25">
      <c r="R1472" s="15">
        <v>4</v>
      </c>
    </row>
    <row r="1473" spans="18:18" x14ac:dyDescent="0.25">
      <c r="R1473" s="15">
        <v>4</v>
      </c>
    </row>
    <row r="1474" spans="18:18" x14ac:dyDescent="0.25">
      <c r="R1474" s="15">
        <v>4</v>
      </c>
    </row>
    <row r="1475" spans="18:18" x14ac:dyDescent="0.25">
      <c r="R1475" s="15">
        <v>4</v>
      </c>
    </row>
    <row r="1476" spans="18:18" x14ac:dyDescent="0.25">
      <c r="R1476" s="15">
        <v>4</v>
      </c>
    </row>
    <row r="1477" spans="18:18" x14ac:dyDescent="0.25">
      <c r="R1477" s="15">
        <v>4</v>
      </c>
    </row>
    <row r="1478" spans="18:18" x14ac:dyDescent="0.25">
      <c r="R1478" s="15">
        <v>4</v>
      </c>
    </row>
    <row r="1479" spans="18:18" x14ac:dyDescent="0.25">
      <c r="R1479" s="15">
        <v>4</v>
      </c>
    </row>
    <row r="1480" spans="18:18" x14ac:dyDescent="0.25">
      <c r="R1480" s="15">
        <v>4</v>
      </c>
    </row>
    <row r="1481" spans="18:18" x14ac:dyDescent="0.25">
      <c r="R1481" s="15">
        <v>4</v>
      </c>
    </row>
    <row r="1482" spans="18:18" x14ac:dyDescent="0.25">
      <c r="R1482" s="15">
        <v>1</v>
      </c>
    </row>
    <row r="1483" spans="18:18" x14ac:dyDescent="0.25">
      <c r="R1483" s="15">
        <v>1</v>
      </c>
    </row>
    <row r="1484" spans="18:18" x14ac:dyDescent="0.25">
      <c r="R1484" s="15">
        <v>1</v>
      </c>
    </row>
    <row r="1485" spans="18:18" x14ac:dyDescent="0.25">
      <c r="R1485" s="15">
        <v>1</v>
      </c>
    </row>
    <row r="1486" spans="18:18" x14ac:dyDescent="0.25">
      <c r="R1486" s="15">
        <v>4</v>
      </c>
    </row>
    <row r="1487" spans="18:18" x14ac:dyDescent="0.25">
      <c r="R1487" s="15">
        <v>4</v>
      </c>
    </row>
    <row r="1488" spans="18:18" x14ac:dyDescent="0.25">
      <c r="R1488" s="15">
        <v>4</v>
      </c>
    </row>
    <row r="1489" spans="18:18" x14ac:dyDescent="0.25">
      <c r="R1489" s="15">
        <v>4</v>
      </c>
    </row>
    <row r="1490" spans="18:18" x14ac:dyDescent="0.25">
      <c r="R1490" s="15">
        <v>4</v>
      </c>
    </row>
    <row r="1491" spans="18:18" x14ac:dyDescent="0.25">
      <c r="R1491" s="15">
        <v>4</v>
      </c>
    </row>
    <row r="1492" spans="18:18" x14ac:dyDescent="0.25">
      <c r="R1492" s="15">
        <v>4</v>
      </c>
    </row>
    <row r="1493" spans="18:18" x14ac:dyDescent="0.25">
      <c r="R1493" s="15">
        <v>4</v>
      </c>
    </row>
    <row r="1494" spans="18:18" x14ac:dyDescent="0.25">
      <c r="R1494" s="15">
        <v>4</v>
      </c>
    </row>
    <row r="1495" spans="18:18" x14ac:dyDescent="0.25">
      <c r="R1495" s="15">
        <v>1</v>
      </c>
    </row>
    <row r="1496" spans="18:18" x14ac:dyDescent="0.25">
      <c r="R1496" s="15">
        <v>1</v>
      </c>
    </row>
    <row r="1497" spans="18:18" x14ac:dyDescent="0.25">
      <c r="R1497" s="15">
        <v>1</v>
      </c>
    </row>
    <row r="1498" spans="18:18" x14ac:dyDescent="0.25">
      <c r="R1498" s="15">
        <v>1</v>
      </c>
    </row>
    <row r="1499" spans="18:18" x14ac:dyDescent="0.25">
      <c r="R1499" s="15">
        <v>1</v>
      </c>
    </row>
    <row r="1500" spans="18:18" x14ac:dyDescent="0.25">
      <c r="R1500" s="15">
        <v>1</v>
      </c>
    </row>
    <row r="1501" spans="18:18" x14ac:dyDescent="0.25">
      <c r="R1501" s="15">
        <v>1</v>
      </c>
    </row>
    <row r="1502" spans="18:18" x14ac:dyDescent="0.25">
      <c r="R1502" s="15">
        <v>1</v>
      </c>
    </row>
    <row r="1503" spans="18:18" x14ac:dyDescent="0.25">
      <c r="R1503" s="15">
        <v>1</v>
      </c>
    </row>
    <row r="1504" spans="18:18" x14ac:dyDescent="0.25">
      <c r="R1504" s="15">
        <v>1</v>
      </c>
    </row>
    <row r="1505" spans="18:18" x14ac:dyDescent="0.25">
      <c r="R1505" s="15">
        <v>1</v>
      </c>
    </row>
    <row r="1506" spans="18:18" x14ac:dyDescent="0.25">
      <c r="R1506" s="15">
        <v>2</v>
      </c>
    </row>
    <row r="1507" spans="18:18" x14ac:dyDescent="0.25">
      <c r="R1507" s="15">
        <v>2</v>
      </c>
    </row>
    <row r="1508" spans="18:18" x14ac:dyDescent="0.25">
      <c r="R1508" s="15">
        <v>2</v>
      </c>
    </row>
    <row r="1509" spans="18:18" x14ac:dyDescent="0.25">
      <c r="R1509" s="15">
        <v>2</v>
      </c>
    </row>
    <row r="1510" spans="18:18" x14ac:dyDescent="0.25">
      <c r="R1510" s="15">
        <v>2</v>
      </c>
    </row>
    <row r="1511" spans="18:18" x14ac:dyDescent="0.25">
      <c r="R1511" s="15">
        <v>2</v>
      </c>
    </row>
    <row r="1512" spans="18:18" x14ac:dyDescent="0.25">
      <c r="R1512" s="15">
        <v>2</v>
      </c>
    </row>
    <row r="1513" spans="18:18" x14ac:dyDescent="0.25">
      <c r="R1513" s="15">
        <v>2</v>
      </c>
    </row>
    <row r="1514" spans="18:18" x14ac:dyDescent="0.25">
      <c r="R1514" s="15">
        <v>2</v>
      </c>
    </row>
    <row r="1515" spans="18:18" x14ac:dyDescent="0.25">
      <c r="R1515" s="15">
        <v>2</v>
      </c>
    </row>
    <row r="1516" spans="18:18" x14ac:dyDescent="0.25">
      <c r="R1516" s="15">
        <v>1</v>
      </c>
    </row>
    <row r="1517" spans="18:18" x14ac:dyDescent="0.25">
      <c r="R1517" s="15">
        <v>1</v>
      </c>
    </row>
    <row r="1518" spans="18:18" x14ac:dyDescent="0.25">
      <c r="R1518" s="15">
        <v>1</v>
      </c>
    </row>
    <row r="1519" spans="18:18" x14ac:dyDescent="0.25">
      <c r="R1519" s="15">
        <v>1</v>
      </c>
    </row>
    <row r="1520" spans="18:18" x14ac:dyDescent="0.25">
      <c r="R1520" s="15">
        <v>1</v>
      </c>
    </row>
    <row r="1521" spans="18:18" x14ac:dyDescent="0.25">
      <c r="R1521" s="15">
        <v>1</v>
      </c>
    </row>
    <row r="1522" spans="18:18" x14ac:dyDescent="0.25">
      <c r="R1522" s="15">
        <v>1</v>
      </c>
    </row>
    <row r="1523" spans="18:18" x14ac:dyDescent="0.25">
      <c r="R1523" s="15">
        <v>1</v>
      </c>
    </row>
    <row r="1524" spans="18:18" x14ac:dyDescent="0.25">
      <c r="R1524" s="15">
        <v>1</v>
      </c>
    </row>
    <row r="1525" spans="18:18" x14ac:dyDescent="0.25">
      <c r="R1525" s="15">
        <v>1</v>
      </c>
    </row>
    <row r="1526" spans="18:18" x14ac:dyDescent="0.25">
      <c r="R1526" s="15">
        <v>1</v>
      </c>
    </row>
    <row r="1527" spans="18:18" x14ac:dyDescent="0.25">
      <c r="R1527" s="15">
        <v>1</v>
      </c>
    </row>
    <row r="1528" spans="18:18" x14ac:dyDescent="0.25">
      <c r="R1528" s="15">
        <v>3</v>
      </c>
    </row>
    <row r="1529" spans="18:18" x14ac:dyDescent="0.25">
      <c r="R1529" s="15">
        <v>3</v>
      </c>
    </row>
    <row r="1530" spans="18:18" x14ac:dyDescent="0.25">
      <c r="R1530" s="15">
        <v>3</v>
      </c>
    </row>
    <row r="1531" spans="18:18" x14ac:dyDescent="0.25">
      <c r="R1531" s="15">
        <v>3</v>
      </c>
    </row>
    <row r="1532" spans="18:18" x14ac:dyDescent="0.25">
      <c r="R1532" s="15">
        <v>3</v>
      </c>
    </row>
    <row r="1533" spans="18:18" x14ac:dyDescent="0.25">
      <c r="R1533" s="15">
        <v>3</v>
      </c>
    </row>
    <row r="1534" spans="18:18" x14ac:dyDescent="0.25">
      <c r="R1534" s="15">
        <v>3</v>
      </c>
    </row>
    <row r="1535" spans="18:18" x14ac:dyDescent="0.25">
      <c r="R1535" s="15">
        <v>3</v>
      </c>
    </row>
    <row r="1536" spans="18:18" x14ac:dyDescent="0.25">
      <c r="R1536" s="15">
        <v>3</v>
      </c>
    </row>
    <row r="1537" spans="18:18" x14ac:dyDescent="0.25">
      <c r="R1537" s="15">
        <v>3</v>
      </c>
    </row>
    <row r="1538" spans="18:18" x14ac:dyDescent="0.25">
      <c r="R1538" s="15">
        <v>3</v>
      </c>
    </row>
    <row r="1539" spans="18:18" x14ac:dyDescent="0.25">
      <c r="R1539" s="15">
        <v>3</v>
      </c>
    </row>
    <row r="1540" spans="18:18" x14ac:dyDescent="0.25">
      <c r="R1540" s="15">
        <v>3</v>
      </c>
    </row>
    <row r="1541" spans="18:18" x14ac:dyDescent="0.25">
      <c r="R1541" s="15">
        <v>3</v>
      </c>
    </row>
    <row r="1542" spans="18:18" x14ac:dyDescent="0.25">
      <c r="R1542" s="15">
        <v>3</v>
      </c>
    </row>
    <row r="1543" spans="18:18" x14ac:dyDescent="0.25">
      <c r="R1543" s="15">
        <v>3</v>
      </c>
    </row>
    <row r="1544" spans="18:18" x14ac:dyDescent="0.25">
      <c r="R1544" s="15">
        <v>3</v>
      </c>
    </row>
    <row r="1545" spans="18:18" x14ac:dyDescent="0.25">
      <c r="R1545" s="15">
        <v>3</v>
      </c>
    </row>
    <row r="1546" spans="18:18" x14ac:dyDescent="0.25">
      <c r="R1546" s="15">
        <v>3</v>
      </c>
    </row>
    <row r="1547" spans="18:18" x14ac:dyDescent="0.25">
      <c r="R1547" s="15">
        <v>3</v>
      </c>
    </row>
    <row r="1548" spans="18:18" x14ac:dyDescent="0.25">
      <c r="R1548" s="15">
        <v>3</v>
      </c>
    </row>
    <row r="1549" spans="18:18" x14ac:dyDescent="0.25">
      <c r="R1549" s="15">
        <v>3</v>
      </c>
    </row>
    <row r="1550" spans="18:18" x14ac:dyDescent="0.25">
      <c r="R1550" s="15">
        <v>3</v>
      </c>
    </row>
    <row r="1551" spans="18:18" x14ac:dyDescent="0.25">
      <c r="R1551" s="15">
        <v>3</v>
      </c>
    </row>
    <row r="1552" spans="18:18" x14ac:dyDescent="0.25">
      <c r="R1552" s="15">
        <v>3</v>
      </c>
    </row>
    <row r="1553" spans="18:18" x14ac:dyDescent="0.25">
      <c r="R1553" s="15">
        <v>3</v>
      </c>
    </row>
    <row r="1554" spans="18:18" x14ac:dyDescent="0.25">
      <c r="R1554" s="15">
        <v>3</v>
      </c>
    </row>
    <row r="1555" spans="18:18" x14ac:dyDescent="0.25">
      <c r="R1555" s="15">
        <v>3</v>
      </c>
    </row>
    <row r="1556" spans="18:18" x14ac:dyDescent="0.25">
      <c r="R1556" s="15">
        <v>3</v>
      </c>
    </row>
    <row r="1557" spans="18:18" x14ac:dyDescent="0.25">
      <c r="R1557" s="15">
        <v>3</v>
      </c>
    </row>
    <row r="1558" spans="18:18" x14ac:dyDescent="0.25">
      <c r="R1558" s="15">
        <v>3</v>
      </c>
    </row>
    <row r="1559" spans="18:18" x14ac:dyDescent="0.25">
      <c r="R1559" s="15">
        <v>3</v>
      </c>
    </row>
    <row r="1560" spans="18:18" x14ac:dyDescent="0.25">
      <c r="R1560" s="15">
        <v>3</v>
      </c>
    </row>
    <row r="1561" spans="18:18" x14ac:dyDescent="0.25">
      <c r="R1561" s="15">
        <v>3</v>
      </c>
    </row>
    <row r="1562" spans="18:18" x14ac:dyDescent="0.25">
      <c r="R1562" s="15">
        <v>3</v>
      </c>
    </row>
    <row r="1563" spans="18:18" x14ac:dyDescent="0.25">
      <c r="R1563" s="15">
        <v>3</v>
      </c>
    </row>
    <row r="1564" spans="18:18" x14ac:dyDescent="0.25">
      <c r="R1564" s="15">
        <v>3</v>
      </c>
    </row>
    <row r="1565" spans="18:18" x14ac:dyDescent="0.25">
      <c r="R1565" s="15">
        <v>3</v>
      </c>
    </row>
    <row r="1566" spans="18:18" x14ac:dyDescent="0.25">
      <c r="R1566" s="15">
        <v>3</v>
      </c>
    </row>
    <row r="1567" spans="18:18" x14ac:dyDescent="0.25">
      <c r="R1567" s="15">
        <v>3</v>
      </c>
    </row>
    <row r="1568" spans="18:18" x14ac:dyDescent="0.25">
      <c r="R1568" s="15">
        <v>2</v>
      </c>
    </row>
    <row r="1569" spans="18:18" x14ac:dyDescent="0.25">
      <c r="R1569" s="15">
        <v>2</v>
      </c>
    </row>
    <row r="1570" spans="18:18" x14ac:dyDescent="0.25">
      <c r="R1570" s="15">
        <v>2</v>
      </c>
    </row>
    <row r="1571" spans="18:18" x14ac:dyDescent="0.25">
      <c r="R1571" s="15">
        <v>2</v>
      </c>
    </row>
    <row r="1572" spans="18:18" x14ac:dyDescent="0.25">
      <c r="R1572" s="15">
        <v>2</v>
      </c>
    </row>
    <row r="1573" spans="18:18" x14ac:dyDescent="0.25">
      <c r="R1573" s="15">
        <v>2</v>
      </c>
    </row>
    <row r="1574" spans="18:18" x14ac:dyDescent="0.25">
      <c r="R1574" s="15">
        <v>2</v>
      </c>
    </row>
    <row r="1575" spans="18:18" x14ac:dyDescent="0.25">
      <c r="R1575" s="15">
        <v>2</v>
      </c>
    </row>
    <row r="1576" spans="18:18" x14ac:dyDescent="0.25">
      <c r="R1576" s="15">
        <v>2</v>
      </c>
    </row>
    <row r="1577" spans="18:18" x14ac:dyDescent="0.25">
      <c r="R1577" s="15">
        <v>2</v>
      </c>
    </row>
    <row r="1578" spans="18:18" x14ac:dyDescent="0.25">
      <c r="R1578" s="15">
        <v>2</v>
      </c>
    </row>
    <row r="1579" spans="18:18" x14ac:dyDescent="0.25">
      <c r="R1579" s="15">
        <v>2</v>
      </c>
    </row>
    <row r="1580" spans="18:18" x14ac:dyDescent="0.25">
      <c r="R1580" s="15">
        <v>2</v>
      </c>
    </row>
    <row r="1581" spans="18:18" x14ac:dyDescent="0.25">
      <c r="R1581" s="15">
        <v>2</v>
      </c>
    </row>
    <row r="1582" spans="18:18" x14ac:dyDescent="0.25">
      <c r="R1582" s="15">
        <v>2</v>
      </c>
    </row>
    <row r="1583" spans="18:18" x14ac:dyDescent="0.25">
      <c r="R1583" s="15">
        <v>2</v>
      </c>
    </row>
    <row r="1584" spans="18:18" x14ac:dyDescent="0.25">
      <c r="R1584" s="15">
        <v>3</v>
      </c>
    </row>
    <row r="1585" spans="18:18" x14ac:dyDescent="0.25">
      <c r="R1585" s="15">
        <v>3</v>
      </c>
    </row>
    <row r="1586" spans="18:18" x14ac:dyDescent="0.25">
      <c r="R1586" s="15">
        <v>3</v>
      </c>
    </row>
    <row r="1587" spans="18:18" x14ac:dyDescent="0.25">
      <c r="R1587" s="15">
        <v>3</v>
      </c>
    </row>
    <row r="1588" spans="18:18" x14ac:dyDescent="0.25">
      <c r="R1588" s="15">
        <v>3</v>
      </c>
    </row>
    <row r="1589" spans="18:18" x14ac:dyDescent="0.25">
      <c r="R1589" s="15">
        <v>3</v>
      </c>
    </row>
    <row r="1590" spans="18:18" x14ac:dyDescent="0.25">
      <c r="R1590" s="15">
        <v>3</v>
      </c>
    </row>
    <row r="1591" spans="18:18" x14ac:dyDescent="0.25">
      <c r="R1591" s="15">
        <v>3</v>
      </c>
    </row>
    <row r="1592" spans="18:18" x14ac:dyDescent="0.25">
      <c r="R1592" s="15">
        <v>3</v>
      </c>
    </row>
    <row r="1593" spans="18:18" x14ac:dyDescent="0.25">
      <c r="R1593" s="15">
        <v>3</v>
      </c>
    </row>
    <row r="1594" spans="18:18" x14ac:dyDescent="0.25">
      <c r="R1594" s="15">
        <v>3</v>
      </c>
    </row>
    <row r="1595" spans="18:18" x14ac:dyDescent="0.25">
      <c r="R1595" s="15">
        <v>3</v>
      </c>
    </row>
    <row r="1596" spans="18:18" x14ac:dyDescent="0.25">
      <c r="R1596" s="15">
        <v>3</v>
      </c>
    </row>
    <row r="1597" spans="18:18" x14ac:dyDescent="0.25">
      <c r="R1597" s="15">
        <v>3</v>
      </c>
    </row>
    <row r="1598" spans="18:18" x14ac:dyDescent="0.25">
      <c r="R1598" s="15">
        <v>3</v>
      </c>
    </row>
    <row r="1599" spans="18:18" x14ac:dyDescent="0.25">
      <c r="R1599" s="15">
        <v>3</v>
      </c>
    </row>
    <row r="1600" spans="18:18" x14ac:dyDescent="0.25">
      <c r="R1600" s="15">
        <v>3</v>
      </c>
    </row>
    <row r="1601" spans="18:18" x14ac:dyDescent="0.25">
      <c r="R1601" s="15">
        <v>3</v>
      </c>
    </row>
    <row r="1602" spans="18:18" x14ac:dyDescent="0.25">
      <c r="R1602" s="15">
        <v>4</v>
      </c>
    </row>
    <row r="1603" spans="18:18" x14ac:dyDescent="0.25">
      <c r="R1603" s="15">
        <v>4</v>
      </c>
    </row>
    <row r="1604" spans="18:18" x14ac:dyDescent="0.25">
      <c r="R1604" s="15">
        <v>4</v>
      </c>
    </row>
    <row r="1605" spans="18:18" x14ac:dyDescent="0.25">
      <c r="R1605" s="15">
        <v>4</v>
      </c>
    </row>
    <row r="1606" spans="18:18" x14ac:dyDescent="0.25">
      <c r="R1606" s="15">
        <v>4</v>
      </c>
    </row>
    <row r="1607" spans="18:18" x14ac:dyDescent="0.25">
      <c r="R1607" s="15">
        <v>4</v>
      </c>
    </row>
    <row r="1608" spans="18:18" x14ac:dyDescent="0.25">
      <c r="R1608" s="15">
        <v>4</v>
      </c>
    </row>
    <row r="1609" spans="18:18" x14ac:dyDescent="0.25">
      <c r="R1609" s="15">
        <v>3</v>
      </c>
    </row>
    <row r="1610" spans="18:18" x14ac:dyDescent="0.25">
      <c r="R1610" s="15">
        <v>3</v>
      </c>
    </row>
    <row r="1611" spans="18:18" x14ac:dyDescent="0.25">
      <c r="R1611" s="15">
        <v>3</v>
      </c>
    </row>
    <row r="1612" spans="18:18" x14ac:dyDescent="0.25">
      <c r="R1612" s="15">
        <v>3</v>
      </c>
    </row>
    <row r="1613" spans="18:18" x14ac:dyDescent="0.25">
      <c r="R1613" s="15">
        <v>3</v>
      </c>
    </row>
    <row r="1614" spans="18:18" x14ac:dyDescent="0.25">
      <c r="R1614" s="15">
        <v>3</v>
      </c>
    </row>
    <row r="1615" spans="18:18" x14ac:dyDescent="0.25">
      <c r="R1615" s="15">
        <v>3</v>
      </c>
    </row>
    <row r="1616" spans="18:18" x14ac:dyDescent="0.25">
      <c r="R1616" s="15">
        <v>3</v>
      </c>
    </row>
    <row r="1617" spans="18:18" x14ac:dyDescent="0.25">
      <c r="R1617" s="15">
        <v>3</v>
      </c>
    </row>
    <row r="1618" spans="18:18" x14ac:dyDescent="0.25">
      <c r="R1618" s="15">
        <v>3</v>
      </c>
    </row>
    <row r="1619" spans="18:18" x14ac:dyDescent="0.25">
      <c r="R1619" s="15">
        <v>3</v>
      </c>
    </row>
    <row r="1620" spans="18:18" x14ac:dyDescent="0.25">
      <c r="R1620" s="15">
        <v>3</v>
      </c>
    </row>
    <row r="1621" spans="18:18" x14ac:dyDescent="0.25">
      <c r="R1621" s="15">
        <v>3</v>
      </c>
    </row>
    <row r="1622" spans="18:18" x14ac:dyDescent="0.25">
      <c r="R1622" s="15">
        <v>3</v>
      </c>
    </row>
    <row r="1623" spans="18:18" x14ac:dyDescent="0.25">
      <c r="R1623" s="15">
        <v>3</v>
      </c>
    </row>
    <row r="1624" spans="18:18" x14ac:dyDescent="0.25">
      <c r="R1624" s="15">
        <v>3</v>
      </c>
    </row>
    <row r="1625" spans="18:18" x14ac:dyDescent="0.25">
      <c r="R1625" s="15">
        <v>3</v>
      </c>
    </row>
    <row r="1626" spans="18:18" x14ac:dyDescent="0.25">
      <c r="R1626" s="15">
        <v>3</v>
      </c>
    </row>
    <row r="1627" spans="18:18" x14ac:dyDescent="0.25">
      <c r="R1627" s="15">
        <v>3</v>
      </c>
    </row>
    <row r="1628" spans="18:18" x14ac:dyDescent="0.25">
      <c r="R1628" s="15">
        <v>3</v>
      </c>
    </row>
    <row r="1629" spans="18:18" x14ac:dyDescent="0.25">
      <c r="R1629" s="15">
        <v>3</v>
      </c>
    </row>
    <row r="1630" spans="18:18" x14ac:dyDescent="0.25">
      <c r="R1630" s="15">
        <v>3</v>
      </c>
    </row>
    <row r="1631" spans="18:18" x14ac:dyDescent="0.25">
      <c r="R1631" s="15">
        <v>3</v>
      </c>
    </row>
    <row r="1632" spans="18:18" x14ac:dyDescent="0.25">
      <c r="R1632" s="15">
        <v>3</v>
      </c>
    </row>
    <row r="1633" spans="18:18" x14ac:dyDescent="0.25">
      <c r="R1633" s="15">
        <v>3</v>
      </c>
    </row>
    <row r="1634" spans="18:18" x14ac:dyDescent="0.25">
      <c r="R1634" s="15">
        <v>3</v>
      </c>
    </row>
    <row r="1635" spans="18:18" x14ac:dyDescent="0.25">
      <c r="R1635" s="15">
        <v>3</v>
      </c>
    </row>
    <row r="1636" spans="18:18" x14ac:dyDescent="0.25">
      <c r="R1636" s="15">
        <v>4</v>
      </c>
    </row>
    <row r="1637" spans="18:18" x14ac:dyDescent="0.25">
      <c r="R1637" s="15">
        <v>4</v>
      </c>
    </row>
    <row r="1638" spans="18:18" x14ac:dyDescent="0.25">
      <c r="R1638" s="15">
        <v>4</v>
      </c>
    </row>
    <row r="1639" spans="18:18" x14ac:dyDescent="0.25">
      <c r="R1639" s="15">
        <v>3</v>
      </c>
    </row>
    <row r="1640" spans="18:18" x14ac:dyDescent="0.25">
      <c r="R1640" s="15">
        <v>3</v>
      </c>
    </row>
    <row r="1641" spans="18:18" x14ac:dyDescent="0.25">
      <c r="R1641" s="15">
        <v>3</v>
      </c>
    </row>
    <row r="1642" spans="18:18" x14ac:dyDescent="0.25">
      <c r="R1642" s="15">
        <v>3</v>
      </c>
    </row>
    <row r="1643" spans="18:18" x14ac:dyDescent="0.25">
      <c r="R1643" s="15">
        <v>3</v>
      </c>
    </row>
    <row r="1644" spans="18:18" x14ac:dyDescent="0.25">
      <c r="R1644" s="15">
        <v>3</v>
      </c>
    </row>
    <row r="1645" spans="18:18" x14ac:dyDescent="0.25">
      <c r="R1645" s="15">
        <v>3</v>
      </c>
    </row>
    <row r="1646" spans="18:18" x14ac:dyDescent="0.25">
      <c r="R1646" s="15">
        <v>3</v>
      </c>
    </row>
    <row r="1647" spans="18:18" x14ac:dyDescent="0.25">
      <c r="R1647" s="15">
        <v>3</v>
      </c>
    </row>
    <row r="1648" spans="18:18" x14ac:dyDescent="0.25">
      <c r="R1648" s="15">
        <v>3</v>
      </c>
    </row>
    <row r="1649" spans="18:18" x14ac:dyDescent="0.25">
      <c r="R1649" s="15">
        <v>3</v>
      </c>
    </row>
    <row r="1650" spans="18:18" x14ac:dyDescent="0.25">
      <c r="R1650" s="15">
        <v>3</v>
      </c>
    </row>
    <row r="1651" spans="18:18" x14ac:dyDescent="0.25">
      <c r="R1651" s="15">
        <v>3</v>
      </c>
    </row>
    <row r="1652" spans="18:18" x14ac:dyDescent="0.25">
      <c r="R1652" s="15">
        <v>3</v>
      </c>
    </row>
    <row r="1653" spans="18:18" x14ac:dyDescent="0.25">
      <c r="R1653" s="15">
        <v>3</v>
      </c>
    </row>
    <row r="1654" spans="18:18" x14ac:dyDescent="0.25">
      <c r="R1654" s="15">
        <v>4</v>
      </c>
    </row>
    <row r="1655" spans="18:18" x14ac:dyDescent="0.25">
      <c r="R1655" s="15">
        <v>4</v>
      </c>
    </row>
    <row r="1656" spans="18:18" x14ac:dyDescent="0.25">
      <c r="R1656" s="15">
        <v>4</v>
      </c>
    </row>
    <row r="1657" spans="18:18" x14ac:dyDescent="0.25">
      <c r="R1657" s="15">
        <v>4</v>
      </c>
    </row>
    <row r="1658" spans="18:18" x14ac:dyDescent="0.25">
      <c r="R1658" s="15">
        <v>4</v>
      </c>
    </row>
    <row r="1659" spans="18:18" x14ac:dyDescent="0.25">
      <c r="R1659" s="15">
        <v>4</v>
      </c>
    </row>
    <row r="1660" spans="18:18" x14ac:dyDescent="0.25">
      <c r="R1660" s="15">
        <v>3</v>
      </c>
    </row>
    <row r="1661" spans="18:18" x14ac:dyDescent="0.25">
      <c r="R1661" s="15">
        <v>3</v>
      </c>
    </row>
    <row r="1662" spans="18:18" x14ac:dyDescent="0.25">
      <c r="R1662" s="15">
        <v>3</v>
      </c>
    </row>
    <row r="1663" spans="18:18" x14ac:dyDescent="0.25">
      <c r="R1663" s="15">
        <v>3</v>
      </c>
    </row>
    <row r="1664" spans="18:18" x14ac:dyDescent="0.25">
      <c r="R1664" s="15">
        <v>3</v>
      </c>
    </row>
    <row r="1665" spans="18:18" x14ac:dyDescent="0.25">
      <c r="R1665" s="15">
        <v>3</v>
      </c>
    </row>
    <row r="1666" spans="18:18" x14ac:dyDescent="0.25">
      <c r="R1666" s="15">
        <v>3</v>
      </c>
    </row>
    <row r="1667" spans="18:18" x14ac:dyDescent="0.25">
      <c r="R1667" s="15">
        <v>3</v>
      </c>
    </row>
    <row r="1668" spans="18:18" x14ac:dyDescent="0.25">
      <c r="R1668" s="15">
        <v>3</v>
      </c>
    </row>
    <row r="1669" spans="18:18" x14ac:dyDescent="0.25">
      <c r="R1669" s="15">
        <v>3</v>
      </c>
    </row>
    <row r="1670" spans="18:18" x14ac:dyDescent="0.25">
      <c r="R1670" s="15">
        <v>3</v>
      </c>
    </row>
    <row r="1671" spans="18:18" x14ac:dyDescent="0.25">
      <c r="R1671" s="15">
        <v>3</v>
      </c>
    </row>
    <row r="1672" spans="18:18" x14ac:dyDescent="0.25">
      <c r="R1672" s="15">
        <v>3</v>
      </c>
    </row>
    <row r="1673" spans="18:18" x14ac:dyDescent="0.25">
      <c r="R1673" s="15">
        <v>3</v>
      </c>
    </row>
    <row r="1674" spans="18:18" x14ac:dyDescent="0.25">
      <c r="R1674" s="15">
        <v>3</v>
      </c>
    </row>
    <row r="1675" spans="18:18" x14ac:dyDescent="0.25">
      <c r="R1675" s="15">
        <v>3</v>
      </c>
    </row>
    <row r="1676" spans="18:18" x14ac:dyDescent="0.25">
      <c r="R1676" s="15">
        <v>1</v>
      </c>
    </row>
    <row r="1677" spans="18:18" x14ac:dyDescent="0.25">
      <c r="R1677" s="15">
        <v>1</v>
      </c>
    </row>
    <row r="1678" spans="18:18" x14ac:dyDescent="0.25">
      <c r="R1678" s="15">
        <v>1</v>
      </c>
    </row>
    <row r="1679" spans="18:18" x14ac:dyDescent="0.25">
      <c r="R1679" s="15">
        <v>1</v>
      </c>
    </row>
    <row r="1680" spans="18:18" x14ac:dyDescent="0.25">
      <c r="R1680" s="15">
        <v>1</v>
      </c>
    </row>
    <row r="1681" spans="18:18" x14ac:dyDescent="0.25">
      <c r="R1681" s="15">
        <v>1</v>
      </c>
    </row>
    <row r="1682" spans="18:18" x14ac:dyDescent="0.25">
      <c r="R1682" s="15">
        <v>1</v>
      </c>
    </row>
    <row r="1683" spans="18:18" x14ac:dyDescent="0.25">
      <c r="R1683" s="15">
        <v>1</v>
      </c>
    </row>
    <row r="1684" spans="18:18" x14ac:dyDescent="0.25">
      <c r="R1684" s="15">
        <v>1</v>
      </c>
    </row>
    <row r="1685" spans="18:18" x14ac:dyDescent="0.25">
      <c r="R1685" s="15">
        <v>1</v>
      </c>
    </row>
    <row r="1686" spans="18:18" x14ac:dyDescent="0.25">
      <c r="R1686" s="15">
        <v>1</v>
      </c>
    </row>
    <row r="1687" spans="18:18" x14ac:dyDescent="0.25">
      <c r="R1687" s="15">
        <v>1</v>
      </c>
    </row>
    <row r="1688" spans="18:18" x14ac:dyDescent="0.25">
      <c r="R1688" s="15">
        <v>1</v>
      </c>
    </row>
    <row r="1689" spans="18:18" x14ac:dyDescent="0.25">
      <c r="R1689" s="15">
        <v>1</v>
      </c>
    </row>
    <row r="1690" spans="18:18" x14ac:dyDescent="0.25">
      <c r="R1690" s="15">
        <v>1</v>
      </c>
    </row>
    <row r="1691" spans="18:18" x14ac:dyDescent="0.25">
      <c r="R1691" s="15">
        <v>1</v>
      </c>
    </row>
    <row r="1692" spans="18:18" x14ac:dyDescent="0.25">
      <c r="R1692" s="15">
        <v>1</v>
      </c>
    </row>
    <row r="1693" spans="18:18" x14ac:dyDescent="0.25">
      <c r="R1693" s="15">
        <v>1</v>
      </c>
    </row>
    <row r="1694" spans="18:18" x14ac:dyDescent="0.25">
      <c r="R1694" s="15">
        <v>1</v>
      </c>
    </row>
    <row r="1695" spans="18:18" x14ac:dyDescent="0.25">
      <c r="R1695" s="15">
        <v>1</v>
      </c>
    </row>
    <row r="1696" spans="18:18" x14ac:dyDescent="0.25">
      <c r="R1696" s="15">
        <v>1</v>
      </c>
    </row>
    <row r="1697" spans="18:18" x14ac:dyDescent="0.25">
      <c r="R1697" s="15">
        <v>1</v>
      </c>
    </row>
    <row r="1698" spans="18:18" x14ac:dyDescent="0.25">
      <c r="R1698" s="15">
        <v>3</v>
      </c>
    </row>
    <row r="1699" spans="18:18" x14ac:dyDescent="0.25">
      <c r="R1699" s="15">
        <v>3</v>
      </c>
    </row>
    <row r="1700" spans="18:18" x14ac:dyDescent="0.25">
      <c r="R1700" s="15">
        <v>3</v>
      </c>
    </row>
    <row r="1701" spans="18:18" x14ac:dyDescent="0.25">
      <c r="R1701" s="15">
        <v>3</v>
      </c>
    </row>
    <row r="1702" spans="18:18" x14ac:dyDescent="0.25">
      <c r="R1702" s="15">
        <v>3</v>
      </c>
    </row>
    <row r="1703" spans="18:18" x14ac:dyDescent="0.25">
      <c r="R1703" s="15">
        <v>1</v>
      </c>
    </row>
    <row r="1704" spans="18:18" x14ac:dyDescent="0.25">
      <c r="R1704" s="15">
        <v>1</v>
      </c>
    </row>
    <row r="1705" spans="18:18" x14ac:dyDescent="0.25">
      <c r="R1705" s="15">
        <v>1</v>
      </c>
    </row>
    <row r="1706" spans="18:18" x14ac:dyDescent="0.25">
      <c r="R1706" s="15">
        <v>1</v>
      </c>
    </row>
    <row r="1707" spans="18:18" x14ac:dyDescent="0.25">
      <c r="R1707" s="15">
        <v>1</v>
      </c>
    </row>
    <row r="1708" spans="18:18" x14ac:dyDescent="0.25">
      <c r="R1708" s="15">
        <v>1</v>
      </c>
    </row>
    <row r="1709" spans="18:18" x14ac:dyDescent="0.25">
      <c r="R1709" s="15">
        <v>3</v>
      </c>
    </row>
    <row r="1710" spans="18:18" x14ac:dyDescent="0.25">
      <c r="R1710" s="15">
        <v>3</v>
      </c>
    </row>
    <row r="1711" spans="18:18" x14ac:dyDescent="0.25">
      <c r="R1711" s="15">
        <v>3</v>
      </c>
    </row>
    <row r="1712" spans="18:18" x14ac:dyDescent="0.25">
      <c r="R1712" s="15">
        <v>3</v>
      </c>
    </row>
    <row r="1713" spans="18:18" x14ac:dyDescent="0.25">
      <c r="R1713" s="15">
        <v>3</v>
      </c>
    </row>
    <row r="1714" spans="18:18" x14ac:dyDescent="0.25">
      <c r="R1714" s="15">
        <v>3</v>
      </c>
    </row>
    <row r="1715" spans="18:18" x14ac:dyDescent="0.25">
      <c r="R1715" s="15">
        <v>3</v>
      </c>
    </row>
    <row r="1716" spans="18:18" x14ac:dyDescent="0.25">
      <c r="R1716" s="15">
        <v>3</v>
      </c>
    </row>
    <row r="1717" spans="18:18" x14ac:dyDescent="0.25">
      <c r="R1717" s="15">
        <v>3</v>
      </c>
    </row>
    <row r="1718" spans="18:18" x14ac:dyDescent="0.25">
      <c r="R1718" s="15">
        <v>3</v>
      </c>
    </row>
    <row r="1719" spans="18:18" x14ac:dyDescent="0.25">
      <c r="R1719" s="15">
        <v>3</v>
      </c>
    </row>
    <row r="1720" spans="18:18" x14ac:dyDescent="0.25">
      <c r="R1720" s="15">
        <v>3</v>
      </c>
    </row>
    <row r="1721" spans="18:18" x14ac:dyDescent="0.25">
      <c r="R1721" s="15">
        <v>3</v>
      </c>
    </row>
    <row r="1722" spans="18:18" x14ac:dyDescent="0.25">
      <c r="R1722" s="15">
        <v>3</v>
      </c>
    </row>
    <row r="1723" spans="18:18" x14ac:dyDescent="0.25">
      <c r="R1723" s="15">
        <v>3</v>
      </c>
    </row>
    <row r="1724" spans="18:18" x14ac:dyDescent="0.25">
      <c r="R1724" s="15">
        <v>3</v>
      </c>
    </row>
    <row r="1725" spans="18:18" x14ac:dyDescent="0.25">
      <c r="R1725" s="15">
        <v>3</v>
      </c>
    </row>
    <row r="1726" spans="18:18" x14ac:dyDescent="0.25">
      <c r="R1726" s="15">
        <v>3</v>
      </c>
    </row>
    <row r="1727" spans="18:18" x14ac:dyDescent="0.25">
      <c r="R1727" s="15">
        <v>3</v>
      </c>
    </row>
    <row r="1728" spans="18:18" x14ac:dyDescent="0.25">
      <c r="R1728" s="15">
        <v>3</v>
      </c>
    </row>
    <row r="1729" spans="18:18" x14ac:dyDescent="0.25">
      <c r="R1729" s="15">
        <v>3</v>
      </c>
    </row>
    <row r="1730" spans="18:18" x14ac:dyDescent="0.25">
      <c r="R1730" s="15">
        <v>3</v>
      </c>
    </row>
    <row r="1731" spans="18:18" x14ac:dyDescent="0.25">
      <c r="R1731" s="15">
        <v>3</v>
      </c>
    </row>
    <row r="1732" spans="18:18" x14ac:dyDescent="0.25">
      <c r="R1732" s="15">
        <v>3</v>
      </c>
    </row>
    <row r="1733" spans="18:18" x14ac:dyDescent="0.25">
      <c r="R1733" s="15">
        <v>3</v>
      </c>
    </row>
    <row r="1734" spans="18:18" x14ac:dyDescent="0.25">
      <c r="R1734" s="15">
        <v>3</v>
      </c>
    </row>
    <row r="1735" spans="18:18" x14ac:dyDescent="0.25">
      <c r="R1735" s="15">
        <v>3</v>
      </c>
    </row>
    <row r="1736" spans="18:18" x14ac:dyDescent="0.25">
      <c r="R1736" s="15">
        <v>3</v>
      </c>
    </row>
    <row r="1737" spans="18:18" x14ac:dyDescent="0.25">
      <c r="R1737" s="15">
        <v>3</v>
      </c>
    </row>
    <row r="1738" spans="18:18" x14ac:dyDescent="0.25">
      <c r="R1738" s="15">
        <v>3</v>
      </c>
    </row>
    <row r="1739" spans="18:18" x14ac:dyDescent="0.25">
      <c r="R1739" s="15">
        <v>3</v>
      </c>
    </row>
    <row r="1740" spans="18:18" x14ac:dyDescent="0.25">
      <c r="R1740" s="15">
        <v>3</v>
      </c>
    </row>
    <row r="1741" spans="18:18" x14ac:dyDescent="0.25">
      <c r="R1741" s="15">
        <v>1</v>
      </c>
    </row>
    <row r="1742" spans="18:18" x14ac:dyDescent="0.25">
      <c r="R1742" s="15">
        <v>1</v>
      </c>
    </row>
    <row r="1743" spans="18:18" x14ac:dyDescent="0.25">
      <c r="R1743" s="15">
        <v>1</v>
      </c>
    </row>
    <row r="1744" spans="18:18" x14ac:dyDescent="0.25">
      <c r="R1744" s="15">
        <v>1</v>
      </c>
    </row>
    <row r="1745" spans="18:18" x14ac:dyDescent="0.25">
      <c r="R1745" s="15">
        <v>1</v>
      </c>
    </row>
    <row r="1746" spans="18:18" x14ac:dyDescent="0.25">
      <c r="R1746" s="15">
        <v>1</v>
      </c>
    </row>
    <row r="1747" spans="18:18" x14ac:dyDescent="0.25">
      <c r="R1747" s="15">
        <v>1</v>
      </c>
    </row>
    <row r="1748" spans="18:18" x14ac:dyDescent="0.25">
      <c r="R1748" s="15">
        <v>1</v>
      </c>
    </row>
    <row r="1749" spans="18:18" x14ac:dyDescent="0.25">
      <c r="R1749" s="15">
        <v>3</v>
      </c>
    </row>
    <row r="1750" spans="18:18" x14ac:dyDescent="0.25">
      <c r="R1750" s="15">
        <v>3</v>
      </c>
    </row>
    <row r="1751" spans="18:18" x14ac:dyDescent="0.25">
      <c r="R1751" s="15">
        <v>3</v>
      </c>
    </row>
    <row r="1752" spans="18:18" x14ac:dyDescent="0.25">
      <c r="R1752" s="15">
        <v>3</v>
      </c>
    </row>
    <row r="1753" spans="18:18" x14ac:dyDescent="0.25">
      <c r="R1753" s="15">
        <v>3</v>
      </c>
    </row>
    <row r="1754" spans="18:18" x14ac:dyDescent="0.25">
      <c r="R1754" s="15">
        <v>3</v>
      </c>
    </row>
    <row r="1755" spans="18:18" x14ac:dyDescent="0.25">
      <c r="R1755" s="15">
        <v>3</v>
      </c>
    </row>
    <row r="1756" spans="18:18" x14ac:dyDescent="0.25">
      <c r="R1756" s="15">
        <v>3</v>
      </c>
    </row>
    <row r="1757" spans="18:18" x14ac:dyDescent="0.25">
      <c r="R1757" s="15">
        <v>3</v>
      </c>
    </row>
    <row r="1758" spans="18:18" x14ac:dyDescent="0.25">
      <c r="R1758" s="15">
        <v>3</v>
      </c>
    </row>
    <row r="1759" spans="18:18" x14ac:dyDescent="0.25">
      <c r="R1759" s="15">
        <v>3</v>
      </c>
    </row>
    <row r="1760" spans="18:18" x14ac:dyDescent="0.25">
      <c r="R1760" s="15">
        <v>3</v>
      </c>
    </row>
    <row r="1761" spans="18:18" x14ac:dyDescent="0.25">
      <c r="R1761" s="15">
        <v>3</v>
      </c>
    </row>
    <row r="1762" spans="18:18" x14ac:dyDescent="0.25">
      <c r="R1762" s="15">
        <v>3</v>
      </c>
    </row>
    <row r="1763" spans="18:18" x14ac:dyDescent="0.25">
      <c r="R1763" s="15">
        <v>3</v>
      </c>
    </row>
    <row r="1764" spans="18:18" x14ac:dyDescent="0.25">
      <c r="R1764" s="15">
        <v>3</v>
      </c>
    </row>
    <row r="1765" spans="18:18" x14ac:dyDescent="0.25">
      <c r="R1765" s="15">
        <v>3</v>
      </c>
    </row>
    <row r="1766" spans="18:18" x14ac:dyDescent="0.25">
      <c r="R1766" s="15">
        <v>3</v>
      </c>
    </row>
    <row r="1767" spans="18:18" x14ac:dyDescent="0.25">
      <c r="R1767" s="15">
        <v>3</v>
      </c>
    </row>
    <row r="1768" spans="18:18" x14ac:dyDescent="0.25">
      <c r="R1768" s="15">
        <v>3</v>
      </c>
    </row>
    <row r="1769" spans="18:18" x14ac:dyDescent="0.25">
      <c r="R1769" s="15">
        <v>3</v>
      </c>
    </row>
    <row r="1770" spans="18:18" x14ac:dyDescent="0.25">
      <c r="R1770" s="15">
        <v>3</v>
      </c>
    </row>
    <row r="1771" spans="18:18" x14ac:dyDescent="0.25">
      <c r="R1771" s="15">
        <v>3</v>
      </c>
    </row>
    <row r="1772" spans="18:18" x14ac:dyDescent="0.25">
      <c r="R1772" s="15">
        <v>3</v>
      </c>
    </row>
    <row r="1773" spans="18:18" x14ac:dyDescent="0.25">
      <c r="R1773" s="15">
        <v>3</v>
      </c>
    </row>
    <row r="1774" spans="18:18" x14ac:dyDescent="0.25">
      <c r="R1774" s="15">
        <v>3</v>
      </c>
    </row>
    <row r="1775" spans="18:18" x14ac:dyDescent="0.25">
      <c r="R1775" s="15">
        <v>3</v>
      </c>
    </row>
    <row r="1776" spans="18:18" x14ac:dyDescent="0.25">
      <c r="R1776" s="15">
        <v>3</v>
      </c>
    </row>
    <row r="1777" spans="18:18" x14ac:dyDescent="0.25">
      <c r="R1777" s="15">
        <v>3</v>
      </c>
    </row>
    <row r="1778" spans="18:18" x14ac:dyDescent="0.25">
      <c r="R1778" s="15">
        <v>3</v>
      </c>
    </row>
    <row r="1779" spans="18:18" x14ac:dyDescent="0.25">
      <c r="R1779" s="15">
        <v>3</v>
      </c>
    </row>
    <row r="1780" spans="18:18" x14ac:dyDescent="0.25">
      <c r="R1780" s="15">
        <v>3</v>
      </c>
    </row>
    <row r="1781" spans="18:18" x14ac:dyDescent="0.25">
      <c r="R1781" s="15">
        <v>3</v>
      </c>
    </row>
    <row r="1782" spans="18:18" x14ac:dyDescent="0.25">
      <c r="R1782" s="15">
        <v>3</v>
      </c>
    </row>
    <row r="1783" spans="18:18" x14ac:dyDescent="0.25">
      <c r="R1783" s="15">
        <v>3</v>
      </c>
    </row>
    <row r="1784" spans="18:18" x14ac:dyDescent="0.25">
      <c r="R1784" s="15">
        <v>3</v>
      </c>
    </row>
    <row r="1785" spans="18:18" x14ac:dyDescent="0.25">
      <c r="R1785" s="15">
        <v>3</v>
      </c>
    </row>
    <row r="1786" spans="18:18" x14ac:dyDescent="0.25">
      <c r="R1786" s="15">
        <v>3</v>
      </c>
    </row>
    <row r="1787" spans="18:18" x14ac:dyDescent="0.25">
      <c r="R1787" s="15">
        <v>3</v>
      </c>
    </row>
    <row r="1788" spans="18:18" x14ac:dyDescent="0.25">
      <c r="R1788" s="15">
        <v>3</v>
      </c>
    </row>
    <row r="1789" spans="18:18" x14ac:dyDescent="0.25">
      <c r="R1789" s="15">
        <v>3</v>
      </c>
    </row>
    <row r="1790" spans="18:18" x14ac:dyDescent="0.25">
      <c r="R1790" s="15">
        <v>3</v>
      </c>
    </row>
    <row r="1791" spans="18:18" x14ac:dyDescent="0.25">
      <c r="R1791" s="15">
        <v>4</v>
      </c>
    </row>
    <row r="1792" spans="18:18" x14ac:dyDescent="0.25">
      <c r="R1792" s="15">
        <v>4</v>
      </c>
    </row>
    <row r="1793" spans="18:18" x14ac:dyDescent="0.25">
      <c r="R1793" s="15">
        <v>4</v>
      </c>
    </row>
    <row r="1794" spans="18:18" x14ac:dyDescent="0.25">
      <c r="R1794" s="15">
        <v>3</v>
      </c>
    </row>
    <row r="1795" spans="18:18" x14ac:dyDescent="0.25">
      <c r="R1795" s="15">
        <v>3</v>
      </c>
    </row>
    <row r="1796" spans="18:18" x14ac:dyDescent="0.25">
      <c r="R1796" s="15">
        <v>3</v>
      </c>
    </row>
    <row r="1797" spans="18:18" x14ac:dyDescent="0.25">
      <c r="R1797" s="15">
        <v>3</v>
      </c>
    </row>
    <row r="1798" spans="18:18" x14ac:dyDescent="0.25">
      <c r="R1798" s="15">
        <v>3</v>
      </c>
    </row>
    <row r="1799" spans="18:18" x14ac:dyDescent="0.25">
      <c r="R1799" s="15">
        <v>3</v>
      </c>
    </row>
    <row r="1800" spans="18:18" x14ac:dyDescent="0.25">
      <c r="R1800" s="15">
        <v>3</v>
      </c>
    </row>
    <row r="1801" spans="18:18" x14ac:dyDescent="0.25">
      <c r="R1801" s="15">
        <v>3</v>
      </c>
    </row>
    <row r="1802" spans="18:18" x14ac:dyDescent="0.25">
      <c r="R1802" s="15">
        <v>3</v>
      </c>
    </row>
    <row r="1803" spans="18:18" x14ac:dyDescent="0.25">
      <c r="R1803" s="15">
        <v>3</v>
      </c>
    </row>
    <row r="1804" spans="18:18" x14ac:dyDescent="0.25">
      <c r="R1804" s="15">
        <v>3</v>
      </c>
    </row>
    <row r="1805" spans="18:18" x14ac:dyDescent="0.25">
      <c r="R1805" s="15">
        <v>3</v>
      </c>
    </row>
    <row r="1806" spans="18:18" x14ac:dyDescent="0.25">
      <c r="R1806" s="15">
        <v>3</v>
      </c>
    </row>
    <row r="1807" spans="18:18" x14ac:dyDescent="0.25">
      <c r="R1807" s="15">
        <v>1</v>
      </c>
    </row>
    <row r="1808" spans="18:18" x14ac:dyDescent="0.25">
      <c r="R1808" s="15">
        <v>1</v>
      </c>
    </row>
    <row r="1809" spans="18:18" x14ac:dyDescent="0.25">
      <c r="R1809" s="15">
        <v>1</v>
      </c>
    </row>
    <row r="1810" spans="18:18" x14ac:dyDescent="0.25">
      <c r="R1810" s="15">
        <v>1</v>
      </c>
    </row>
    <row r="1811" spans="18:18" x14ac:dyDescent="0.25">
      <c r="R1811" s="15">
        <v>1</v>
      </c>
    </row>
    <row r="1812" spans="18:18" x14ac:dyDescent="0.25">
      <c r="R1812" s="15">
        <v>1</v>
      </c>
    </row>
    <row r="1813" spans="18:18" x14ac:dyDescent="0.25">
      <c r="R1813" s="15">
        <v>1</v>
      </c>
    </row>
    <row r="1814" spans="18:18" x14ac:dyDescent="0.25">
      <c r="R1814" s="15">
        <v>1</v>
      </c>
    </row>
    <row r="1815" spans="18:18" x14ac:dyDescent="0.25">
      <c r="R1815" s="15">
        <v>1</v>
      </c>
    </row>
    <row r="1816" spans="18:18" x14ac:dyDescent="0.25">
      <c r="R1816" s="15">
        <v>1</v>
      </c>
    </row>
    <row r="1817" spans="18:18" x14ac:dyDescent="0.25">
      <c r="R1817" s="15">
        <v>1</v>
      </c>
    </row>
    <row r="1818" spans="18:18" x14ac:dyDescent="0.25">
      <c r="R1818" s="15">
        <v>1</v>
      </c>
    </row>
    <row r="1819" spans="18:18" x14ac:dyDescent="0.25">
      <c r="R1819" s="15">
        <v>1</v>
      </c>
    </row>
    <row r="1820" spans="18:18" x14ac:dyDescent="0.25">
      <c r="R1820" s="15">
        <v>1</v>
      </c>
    </row>
    <row r="1821" spans="18:18" x14ac:dyDescent="0.25">
      <c r="R1821" s="15">
        <v>1</v>
      </c>
    </row>
    <row r="1822" spans="18:18" x14ac:dyDescent="0.25">
      <c r="R1822" s="15">
        <v>1</v>
      </c>
    </row>
    <row r="1823" spans="18:18" x14ac:dyDescent="0.25">
      <c r="R1823" s="15">
        <v>1</v>
      </c>
    </row>
    <row r="1824" spans="18:18" x14ac:dyDescent="0.25">
      <c r="R1824" s="15">
        <v>1</v>
      </c>
    </row>
    <row r="1825" spans="18:18" x14ac:dyDescent="0.25">
      <c r="R1825" s="15">
        <v>1</v>
      </c>
    </row>
    <row r="1826" spans="18:18" x14ac:dyDescent="0.25">
      <c r="R1826" s="15">
        <v>1</v>
      </c>
    </row>
    <row r="1827" spans="18:18" x14ac:dyDescent="0.25">
      <c r="R1827" s="15">
        <v>1</v>
      </c>
    </row>
    <row r="1828" spans="18:18" x14ac:dyDescent="0.25">
      <c r="R1828" s="15">
        <v>1</v>
      </c>
    </row>
    <row r="1829" spans="18:18" x14ac:dyDescent="0.25">
      <c r="R1829" s="15">
        <v>1</v>
      </c>
    </row>
    <row r="1830" spans="18:18" x14ac:dyDescent="0.25">
      <c r="R1830" s="15">
        <v>1</v>
      </c>
    </row>
    <row r="1831" spans="18:18" x14ac:dyDescent="0.25">
      <c r="R1831" s="15">
        <v>1</v>
      </c>
    </row>
    <row r="1832" spans="18:18" x14ac:dyDescent="0.25">
      <c r="R1832" s="15">
        <v>1</v>
      </c>
    </row>
    <row r="1833" spans="18:18" x14ac:dyDescent="0.25">
      <c r="R1833" s="15">
        <v>1</v>
      </c>
    </row>
    <row r="1834" spans="18:18" x14ac:dyDescent="0.25">
      <c r="R1834" s="15">
        <v>2</v>
      </c>
    </row>
    <row r="1835" spans="18:18" x14ac:dyDescent="0.25">
      <c r="R1835" s="15">
        <v>2</v>
      </c>
    </row>
    <row r="1836" spans="18:18" x14ac:dyDescent="0.25">
      <c r="R1836" s="15">
        <v>2</v>
      </c>
    </row>
    <row r="1837" spans="18:18" x14ac:dyDescent="0.25">
      <c r="R1837" s="15">
        <v>2</v>
      </c>
    </row>
    <row r="1838" spans="18:18" x14ac:dyDescent="0.25">
      <c r="R1838" s="15">
        <v>2</v>
      </c>
    </row>
    <row r="1839" spans="18:18" x14ac:dyDescent="0.25">
      <c r="R1839" s="15">
        <v>2</v>
      </c>
    </row>
    <row r="1840" spans="18:18" x14ac:dyDescent="0.25">
      <c r="R1840" s="15">
        <v>3</v>
      </c>
    </row>
    <row r="1841" spans="18:18" x14ac:dyDescent="0.25">
      <c r="R1841" s="15">
        <v>3</v>
      </c>
    </row>
    <row r="1842" spans="18:18" x14ac:dyDescent="0.25">
      <c r="R1842" s="15">
        <v>3</v>
      </c>
    </row>
    <row r="1843" spans="18:18" x14ac:dyDescent="0.25">
      <c r="R1843" s="15">
        <v>3</v>
      </c>
    </row>
    <row r="1844" spans="18:18" x14ac:dyDescent="0.25">
      <c r="R1844" s="15">
        <v>3</v>
      </c>
    </row>
    <row r="1845" spans="18:18" x14ac:dyDescent="0.25">
      <c r="R1845" s="15">
        <v>3</v>
      </c>
    </row>
    <row r="1846" spans="18:18" x14ac:dyDescent="0.25">
      <c r="R1846" s="15">
        <v>3</v>
      </c>
    </row>
    <row r="1847" spans="18:18" x14ac:dyDescent="0.25">
      <c r="R1847" s="15">
        <v>3</v>
      </c>
    </row>
    <row r="1848" spans="18:18" x14ac:dyDescent="0.25">
      <c r="R1848" s="15">
        <v>3</v>
      </c>
    </row>
    <row r="1849" spans="18:18" x14ac:dyDescent="0.25">
      <c r="R1849" s="15">
        <v>4</v>
      </c>
    </row>
    <row r="1850" spans="18:18" x14ac:dyDescent="0.25">
      <c r="R1850" s="15">
        <v>4</v>
      </c>
    </row>
    <row r="1851" spans="18:18" x14ac:dyDescent="0.25">
      <c r="R1851" s="15">
        <v>4</v>
      </c>
    </row>
    <row r="1852" spans="18:18" x14ac:dyDescent="0.25">
      <c r="R1852" s="15">
        <v>4</v>
      </c>
    </row>
    <row r="1853" spans="18:18" x14ac:dyDescent="0.25">
      <c r="R1853" s="15">
        <v>4</v>
      </c>
    </row>
    <row r="1854" spans="18:18" x14ac:dyDescent="0.25">
      <c r="R1854" s="15">
        <v>4</v>
      </c>
    </row>
    <row r="1855" spans="18:18" x14ac:dyDescent="0.25">
      <c r="R1855" s="15">
        <v>4</v>
      </c>
    </row>
    <row r="1856" spans="18:18" x14ac:dyDescent="0.25">
      <c r="R1856" s="15">
        <v>4</v>
      </c>
    </row>
    <row r="1857" spans="18:18" x14ac:dyDescent="0.25">
      <c r="R1857" s="15">
        <v>4</v>
      </c>
    </row>
    <row r="1858" spans="18:18" x14ac:dyDescent="0.25">
      <c r="R1858" s="15">
        <v>4</v>
      </c>
    </row>
    <row r="1859" spans="18:18" x14ac:dyDescent="0.25">
      <c r="R1859" s="15">
        <v>4</v>
      </c>
    </row>
    <row r="1860" spans="18:18" x14ac:dyDescent="0.25">
      <c r="R1860" s="15">
        <v>4</v>
      </c>
    </row>
    <row r="1861" spans="18:18" x14ac:dyDescent="0.25">
      <c r="R1861" s="15">
        <v>4</v>
      </c>
    </row>
    <row r="1862" spans="18:18" x14ac:dyDescent="0.25">
      <c r="R1862" s="15">
        <v>1</v>
      </c>
    </row>
    <row r="1863" spans="18:18" x14ac:dyDescent="0.25">
      <c r="R1863" s="15">
        <v>1</v>
      </c>
    </row>
    <row r="1864" spans="18:18" x14ac:dyDescent="0.25">
      <c r="R1864" s="15">
        <v>1</v>
      </c>
    </row>
    <row r="1865" spans="18:18" x14ac:dyDescent="0.25">
      <c r="R1865" s="15">
        <v>1</v>
      </c>
    </row>
    <row r="1866" spans="18:18" x14ac:dyDescent="0.25">
      <c r="R1866" s="15">
        <v>1</v>
      </c>
    </row>
    <row r="1867" spans="18:18" x14ac:dyDescent="0.25">
      <c r="R1867" s="15">
        <v>1</v>
      </c>
    </row>
    <row r="1868" spans="18:18" x14ac:dyDescent="0.25">
      <c r="R1868" s="15">
        <v>1</v>
      </c>
    </row>
    <row r="1869" spans="18:18" x14ac:dyDescent="0.25">
      <c r="R1869" s="15">
        <v>3</v>
      </c>
    </row>
    <row r="1870" spans="18:18" x14ac:dyDescent="0.25">
      <c r="R1870" s="15">
        <v>3</v>
      </c>
    </row>
    <row r="1871" spans="18:18" x14ac:dyDescent="0.25">
      <c r="R1871" s="15">
        <v>3</v>
      </c>
    </row>
    <row r="1872" spans="18:18" x14ac:dyDescent="0.25">
      <c r="R1872" s="15">
        <v>3</v>
      </c>
    </row>
    <row r="1873" spans="18:18" x14ac:dyDescent="0.25">
      <c r="R1873" s="15">
        <v>3</v>
      </c>
    </row>
    <row r="1874" spans="18:18" x14ac:dyDescent="0.25">
      <c r="R1874" s="15">
        <v>3</v>
      </c>
    </row>
    <row r="1875" spans="18:18" x14ac:dyDescent="0.25">
      <c r="R1875" s="15">
        <v>1</v>
      </c>
    </row>
    <row r="1876" spans="18:18" x14ac:dyDescent="0.25">
      <c r="R1876" s="15">
        <v>1</v>
      </c>
    </row>
    <row r="1877" spans="18:18" x14ac:dyDescent="0.25">
      <c r="R1877" s="15">
        <v>1</v>
      </c>
    </row>
    <row r="1878" spans="18:18" x14ac:dyDescent="0.25">
      <c r="R1878" s="15">
        <v>1</v>
      </c>
    </row>
    <row r="1879" spans="18:18" x14ac:dyDescent="0.25">
      <c r="R1879" s="15">
        <v>1</v>
      </c>
    </row>
    <row r="1880" spans="18:18" x14ac:dyDescent="0.25">
      <c r="R1880" s="15">
        <v>1</v>
      </c>
    </row>
    <row r="1881" spans="18:18" x14ac:dyDescent="0.25">
      <c r="R1881" s="15">
        <v>1</v>
      </c>
    </row>
    <row r="1882" spans="18:18" x14ac:dyDescent="0.25">
      <c r="R1882" s="15">
        <v>1</v>
      </c>
    </row>
    <row r="1883" spans="18:18" x14ac:dyDescent="0.25">
      <c r="R1883" s="15">
        <v>1</v>
      </c>
    </row>
    <row r="1884" spans="18:18" x14ac:dyDescent="0.25">
      <c r="R1884" s="15">
        <v>1</v>
      </c>
    </row>
    <row r="1885" spans="18:18" x14ac:dyDescent="0.25">
      <c r="R1885" s="15">
        <v>3</v>
      </c>
    </row>
    <row r="1886" spans="18:18" x14ac:dyDescent="0.25">
      <c r="R1886" s="15">
        <v>3</v>
      </c>
    </row>
    <row r="1887" spans="18:18" x14ac:dyDescent="0.25">
      <c r="R1887" s="15">
        <v>3</v>
      </c>
    </row>
    <row r="1888" spans="18:18" x14ac:dyDescent="0.25">
      <c r="R1888" s="15">
        <v>3</v>
      </c>
    </row>
    <row r="1889" spans="18:18" x14ac:dyDescent="0.25">
      <c r="R1889" s="15">
        <v>3</v>
      </c>
    </row>
    <row r="1890" spans="18:18" x14ac:dyDescent="0.25">
      <c r="R1890" s="15">
        <v>3</v>
      </c>
    </row>
    <row r="1891" spans="18:18" x14ac:dyDescent="0.25">
      <c r="R1891" s="15">
        <v>3</v>
      </c>
    </row>
    <row r="1892" spans="18:18" x14ac:dyDescent="0.25">
      <c r="R1892" s="15">
        <v>3</v>
      </c>
    </row>
    <row r="1893" spans="18:18" x14ac:dyDescent="0.25">
      <c r="R1893" s="15">
        <v>3</v>
      </c>
    </row>
    <row r="1894" spans="18:18" x14ac:dyDescent="0.25">
      <c r="R1894" s="15">
        <v>3</v>
      </c>
    </row>
    <row r="1895" spans="18:18" x14ac:dyDescent="0.25">
      <c r="R1895" s="15">
        <v>3</v>
      </c>
    </row>
    <row r="1896" spans="18:18" x14ac:dyDescent="0.25">
      <c r="R1896" s="15">
        <v>3</v>
      </c>
    </row>
    <row r="1897" spans="18:18" x14ac:dyDescent="0.25">
      <c r="R1897" s="15">
        <v>3</v>
      </c>
    </row>
    <row r="1898" spans="18:18" x14ac:dyDescent="0.25">
      <c r="R1898" s="15">
        <v>3</v>
      </c>
    </row>
    <row r="1899" spans="18:18" x14ac:dyDescent="0.25">
      <c r="R1899" s="15">
        <v>3</v>
      </c>
    </row>
    <row r="1900" spans="18:18" x14ac:dyDescent="0.25">
      <c r="R1900" s="15">
        <v>3</v>
      </c>
    </row>
    <row r="1901" spans="18:18" x14ac:dyDescent="0.25">
      <c r="R1901" s="15">
        <v>4</v>
      </c>
    </row>
    <row r="1902" spans="18:18" x14ac:dyDescent="0.25">
      <c r="R1902" s="15">
        <v>4</v>
      </c>
    </row>
    <row r="1903" spans="18:18" x14ac:dyDescent="0.25">
      <c r="R1903" s="15">
        <v>4</v>
      </c>
    </row>
    <row r="1904" spans="18:18" x14ac:dyDescent="0.25">
      <c r="R1904" s="15">
        <v>4</v>
      </c>
    </row>
    <row r="1905" spans="18:18" x14ac:dyDescent="0.25">
      <c r="R1905" s="15">
        <v>4</v>
      </c>
    </row>
    <row r="1906" spans="18:18" x14ac:dyDescent="0.25">
      <c r="R1906" s="15">
        <v>4</v>
      </c>
    </row>
    <row r="1907" spans="18:18" x14ac:dyDescent="0.25">
      <c r="R1907" s="15">
        <v>4</v>
      </c>
    </row>
    <row r="1908" spans="18:18" x14ac:dyDescent="0.25">
      <c r="R1908" s="15">
        <v>4</v>
      </c>
    </row>
    <row r="1909" spans="18:18" x14ac:dyDescent="0.25">
      <c r="R1909" s="15">
        <v>4</v>
      </c>
    </row>
    <row r="1910" spans="18:18" x14ac:dyDescent="0.25">
      <c r="R1910" s="15">
        <v>4</v>
      </c>
    </row>
    <row r="1911" spans="18:18" x14ac:dyDescent="0.25">
      <c r="R1911" s="15">
        <v>4</v>
      </c>
    </row>
    <row r="1912" spans="18:18" x14ac:dyDescent="0.25">
      <c r="R1912" s="15">
        <v>4</v>
      </c>
    </row>
    <row r="1913" spans="18:18" x14ac:dyDescent="0.25">
      <c r="R1913" s="15">
        <v>4</v>
      </c>
    </row>
    <row r="1914" spans="18:18" x14ac:dyDescent="0.25">
      <c r="R1914" s="15">
        <v>4</v>
      </c>
    </row>
    <row r="1915" spans="18:18" x14ac:dyDescent="0.25">
      <c r="R1915" s="15">
        <v>4</v>
      </c>
    </row>
    <row r="1916" spans="18:18" x14ac:dyDescent="0.25">
      <c r="R1916" s="15">
        <v>4</v>
      </c>
    </row>
    <row r="1917" spans="18:18" x14ac:dyDescent="0.25">
      <c r="R1917" s="15">
        <v>1</v>
      </c>
    </row>
    <row r="1918" spans="18:18" x14ac:dyDescent="0.25">
      <c r="R1918" s="15">
        <v>1</v>
      </c>
    </row>
    <row r="1919" spans="18:18" x14ac:dyDescent="0.25">
      <c r="R1919" s="15">
        <v>1</v>
      </c>
    </row>
    <row r="1920" spans="18:18" x14ac:dyDescent="0.25">
      <c r="R1920" s="15">
        <v>1</v>
      </c>
    </row>
    <row r="1921" spans="18:18" x14ac:dyDescent="0.25">
      <c r="R1921" s="15">
        <v>4</v>
      </c>
    </row>
    <row r="1922" spans="18:18" x14ac:dyDescent="0.25">
      <c r="R1922" s="15">
        <v>4</v>
      </c>
    </row>
    <row r="1923" spans="18:18" x14ac:dyDescent="0.25">
      <c r="R1923" s="15">
        <v>4</v>
      </c>
    </row>
    <row r="1924" spans="18:18" x14ac:dyDescent="0.25">
      <c r="R1924" s="15">
        <v>4</v>
      </c>
    </row>
    <row r="1925" spans="18:18" x14ac:dyDescent="0.25">
      <c r="R1925" s="15">
        <v>4</v>
      </c>
    </row>
    <row r="1926" spans="18:18" x14ac:dyDescent="0.25">
      <c r="R1926" s="15">
        <v>4</v>
      </c>
    </row>
    <row r="1927" spans="18:18" x14ac:dyDescent="0.25">
      <c r="R1927" s="15">
        <v>4</v>
      </c>
    </row>
    <row r="1928" spans="18:18" x14ac:dyDescent="0.25">
      <c r="R1928" s="15">
        <v>4</v>
      </c>
    </row>
    <row r="1929" spans="18:18" x14ac:dyDescent="0.25">
      <c r="R1929" s="15">
        <v>4</v>
      </c>
    </row>
    <row r="1930" spans="18:18" x14ac:dyDescent="0.25">
      <c r="R1930" s="15">
        <v>3</v>
      </c>
    </row>
    <row r="1931" spans="18:18" x14ac:dyDescent="0.25">
      <c r="R1931" s="15">
        <v>3</v>
      </c>
    </row>
    <row r="1932" spans="18:18" x14ac:dyDescent="0.25">
      <c r="R1932" s="15">
        <v>3</v>
      </c>
    </row>
    <row r="1933" spans="18:18" x14ac:dyDescent="0.25">
      <c r="R1933" s="15">
        <v>3</v>
      </c>
    </row>
    <row r="1934" spans="18:18" x14ac:dyDescent="0.25">
      <c r="R1934" s="15">
        <v>3</v>
      </c>
    </row>
    <row r="1935" spans="18:18" x14ac:dyDescent="0.25">
      <c r="R1935" s="15">
        <v>3</v>
      </c>
    </row>
    <row r="1936" spans="18:18" x14ac:dyDescent="0.25">
      <c r="R1936" s="15">
        <v>3</v>
      </c>
    </row>
    <row r="1937" spans="18:18" x14ac:dyDescent="0.25">
      <c r="R1937" s="15">
        <v>3</v>
      </c>
    </row>
    <row r="1938" spans="18:18" x14ac:dyDescent="0.25">
      <c r="R1938" s="15">
        <v>3</v>
      </c>
    </row>
    <row r="1939" spans="18:18" x14ac:dyDescent="0.25">
      <c r="R1939" s="15">
        <v>3</v>
      </c>
    </row>
    <row r="1940" spans="18:18" x14ac:dyDescent="0.25">
      <c r="R1940" s="15">
        <v>3</v>
      </c>
    </row>
    <row r="1941" spans="18:18" x14ac:dyDescent="0.25">
      <c r="R1941" s="15">
        <v>3</v>
      </c>
    </row>
    <row r="1942" spans="18:18" x14ac:dyDescent="0.25">
      <c r="R1942" s="15">
        <v>3</v>
      </c>
    </row>
    <row r="1943" spans="18:18" x14ac:dyDescent="0.25">
      <c r="R1943" s="15">
        <v>3</v>
      </c>
    </row>
    <row r="1944" spans="18:18" x14ac:dyDescent="0.25">
      <c r="R1944" s="15">
        <v>3</v>
      </c>
    </row>
    <row r="1945" spans="18:18" x14ac:dyDescent="0.25">
      <c r="R1945" s="15">
        <v>3</v>
      </c>
    </row>
    <row r="1946" spans="18:18" x14ac:dyDescent="0.25">
      <c r="R1946" s="15">
        <v>3</v>
      </c>
    </row>
    <row r="1947" spans="18:18" x14ac:dyDescent="0.25">
      <c r="R1947" s="15">
        <v>3</v>
      </c>
    </row>
    <row r="1948" spans="18:18" x14ac:dyDescent="0.25">
      <c r="R1948" s="15">
        <v>3</v>
      </c>
    </row>
    <row r="1949" spans="18:18" x14ac:dyDescent="0.25">
      <c r="R1949" s="15">
        <v>3</v>
      </c>
    </row>
    <row r="1950" spans="18:18" x14ac:dyDescent="0.25">
      <c r="R1950" s="15">
        <v>3</v>
      </c>
    </row>
    <row r="1951" spans="18:18" x14ac:dyDescent="0.25">
      <c r="R1951" s="15">
        <v>3</v>
      </c>
    </row>
    <row r="1952" spans="18:18" x14ac:dyDescent="0.25">
      <c r="R1952" s="15">
        <v>3</v>
      </c>
    </row>
    <row r="1953" spans="18:18" x14ac:dyDescent="0.25">
      <c r="R1953" s="15">
        <v>3</v>
      </c>
    </row>
    <row r="1954" spans="18:18" x14ac:dyDescent="0.25">
      <c r="R1954" s="15">
        <v>3</v>
      </c>
    </row>
    <row r="1955" spans="18:18" x14ac:dyDescent="0.25">
      <c r="R1955" s="15">
        <v>3</v>
      </c>
    </row>
    <row r="1956" spans="18:18" x14ac:dyDescent="0.25">
      <c r="R1956" s="15">
        <v>3</v>
      </c>
    </row>
    <row r="1957" spans="18:18" x14ac:dyDescent="0.25">
      <c r="R1957" s="15">
        <v>3</v>
      </c>
    </row>
    <row r="1958" spans="18:18" x14ac:dyDescent="0.25">
      <c r="R1958" s="15">
        <v>3</v>
      </c>
    </row>
    <row r="1959" spans="18:18" x14ac:dyDescent="0.25">
      <c r="R1959" s="15">
        <v>3</v>
      </c>
    </row>
    <row r="1960" spans="18:18" x14ac:dyDescent="0.25">
      <c r="R1960" s="15">
        <v>3</v>
      </c>
    </row>
    <row r="1961" spans="18:18" x14ac:dyDescent="0.25">
      <c r="R1961" s="15">
        <v>3</v>
      </c>
    </row>
    <row r="1962" spans="18:18" x14ac:dyDescent="0.25">
      <c r="R1962" s="15">
        <v>3</v>
      </c>
    </row>
    <row r="1963" spans="18:18" x14ac:dyDescent="0.25">
      <c r="R1963" s="15">
        <v>3</v>
      </c>
    </row>
    <row r="1964" spans="18:18" x14ac:dyDescent="0.25">
      <c r="R1964" s="15">
        <v>3</v>
      </c>
    </row>
    <row r="1965" spans="18:18" x14ac:dyDescent="0.25">
      <c r="R1965" s="15">
        <v>3</v>
      </c>
    </row>
    <row r="1966" spans="18:18" x14ac:dyDescent="0.25">
      <c r="R1966" s="15">
        <v>1</v>
      </c>
    </row>
    <row r="1967" spans="18:18" x14ac:dyDescent="0.25">
      <c r="R1967" s="15">
        <v>1</v>
      </c>
    </row>
    <row r="1968" spans="18:18" x14ac:dyDescent="0.25">
      <c r="R1968" s="15">
        <v>4</v>
      </c>
    </row>
    <row r="1969" spans="18:18" x14ac:dyDescent="0.25">
      <c r="R1969" s="15">
        <v>4</v>
      </c>
    </row>
    <row r="1970" spans="18:18" x14ac:dyDescent="0.25">
      <c r="R1970" s="15">
        <v>4</v>
      </c>
    </row>
    <row r="1971" spans="18:18" x14ac:dyDescent="0.25">
      <c r="R1971" s="15">
        <v>4</v>
      </c>
    </row>
    <row r="1972" spans="18:18" x14ac:dyDescent="0.25">
      <c r="R1972" s="15">
        <v>3</v>
      </c>
    </row>
    <row r="1973" spans="18:18" x14ac:dyDescent="0.25">
      <c r="R1973" s="15">
        <v>3</v>
      </c>
    </row>
    <row r="1974" spans="18:18" x14ac:dyDescent="0.25">
      <c r="R1974" s="15">
        <v>3</v>
      </c>
    </row>
    <row r="1975" spans="18:18" x14ac:dyDescent="0.25">
      <c r="R1975" s="15">
        <v>3</v>
      </c>
    </row>
    <row r="1976" spans="18:18" x14ac:dyDescent="0.25">
      <c r="R1976" s="15">
        <v>3</v>
      </c>
    </row>
    <row r="1977" spans="18:18" x14ac:dyDescent="0.25">
      <c r="R1977" s="15">
        <v>3</v>
      </c>
    </row>
    <row r="1978" spans="18:18" x14ac:dyDescent="0.25">
      <c r="R1978" s="15">
        <v>3</v>
      </c>
    </row>
    <row r="1979" spans="18:18" x14ac:dyDescent="0.25">
      <c r="R1979" s="15">
        <v>3</v>
      </c>
    </row>
    <row r="1980" spans="18:18" x14ac:dyDescent="0.25">
      <c r="R1980" s="15">
        <v>3</v>
      </c>
    </row>
    <row r="1981" spans="18:18" x14ac:dyDescent="0.25">
      <c r="R1981" s="15">
        <v>3</v>
      </c>
    </row>
    <row r="1982" spans="18:18" x14ac:dyDescent="0.25">
      <c r="R1982" s="15">
        <v>3</v>
      </c>
    </row>
    <row r="1983" spans="18:18" x14ac:dyDescent="0.25">
      <c r="R1983" s="15">
        <v>3</v>
      </c>
    </row>
    <row r="1984" spans="18:18" x14ac:dyDescent="0.25">
      <c r="R1984" s="15">
        <v>3</v>
      </c>
    </row>
    <row r="1985" spans="18:18" x14ac:dyDescent="0.25">
      <c r="R1985" s="15">
        <v>3</v>
      </c>
    </row>
    <row r="1986" spans="18:18" x14ac:dyDescent="0.25">
      <c r="R1986" s="15">
        <v>3</v>
      </c>
    </row>
    <row r="1987" spans="18:18" x14ac:dyDescent="0.25">
      <c r="R1987" s="15">
        <v>3</v>
      </c>
    </row>
    <row r="1988" spans="18:18" x14ac:dyDescent="0.25">
      <c r="R1988" s="15">
        <v>3</v>
      </c>
    </row>
    <row r="1989" spans="18:18" x14ac:dyDescent="0.25">
      <c r="R1989" s="15">
        <v>3</v>
      </c>
    </row>
    <row r="1990" spans="18:18" x14ac:dyDescent="0.25">
      <c r="R1990" s="15">
        <v>3</v>
      </c>
    </row>
    <row r="1991" spans="18:18" x14ac:dyDescent="0.25">
      <c r="R1991" s="15">
        <v>3</v>
      </c>
    </row>
    <row r="1992" spans="18:18" x14ac:dyDescent="0.25">
      <c r="R1992" s="15">
        <v>3</v>
      </c>
    </row>
    <row r="1993" spans="18:18" x14ac:dyDescent="0.25">
      <c r="R1993" s="15">
        <v>3</v>
      </c>
    </row>
    <row r="1994" spans="18:18" x14ac:dyDescent="0.25">
      <c r="R1994" s="15">
        <v>3</v>
      </c>
    </row>
    <row r="1995" spans="18:18" x14ac:dyDescent="0.25">
      <c r="R1995" s="15">
        <v>3</v>
      </c>
    </row>
    <row r="1996" spans="18:18" x14ac:dyDescent="0.25">
      <c r="R1996" s="15">
        <v>3</v>
      </c>
    </row>
    <row r="1997" spans="18:18" x14ac:dyDescent="0.25">
      <c r="R1997" s="15">
        <v>3</v>
      </c>
    </row>
    <row r="1998" spans="18:18" x14ac:dyDescent="0.25">
      <c r="R1998" s="15">
        <v>3</v>
      </c>
    </row>
    <row r="1999" spans="18:18" x14ac:dyDescent="0.25">
      <c r="R1999" s="15">
        <v>3</v>
      </c>
    </row>
    <row r="2000" spans="18:18" x14ac:dyDescent="0.25">
      <c r="R2000" s="15">
        <v>3</v>
      </c>
    </row>
    <row r="2001" spans="18:18" x14ac:dyDescent="0.25">
      <c r="R2001" s="15">
        <v>3</v>
      </c>
    </row>
    <row r="2002" spans="18:18" x14ac:dyDescent="0.25">
      <c r="R2002" s="15">
        <v>1</v>
      </c>
    </row>
    <row r="2003" spans="18:18" x14ac:dyDescent="0.25">
      <c r="R2003" s="15">
        <v>1</v>
      </c>
    </row>
    <row r="2004" spans="18:18" x14ac:dyDescent="0.25">
      <c r="R2004" s="15">
        <v>3</v>
      </c>
    </row>
    <row r="2005" spans="18:18" x14ac:dyDescent="0.25">
      <c r="R2005" s="15">
        <v>3</v>
      </c>
    </row>
    <row r="2006" spans="18:18" x14ac:dyDescent="0.25">
      <c r="R2006" s="15">
        <v>3</v>
      </c>
    </row>
    <row r="2007" spans="18:18" x14ac:dyDescent="0.25">
      <c r="R2007" s="15">
        <v>3</v>
      </c>
    </row>
    <row r="2008" spans="18:18" x14ac:dyDescent="0.25">
      <c r="R2008" s="15">
        <v>3</v>
      </c>
    </row>
    <row r="2009" spans="18:18" x14ac:dyDescent="0.25">
      <c r="R2009" s="15">
        <v>3</v>
      </c>
    </row>
    <row r="2010" spans="18:18" x14ac:dyDescent="0.25">
      <c r="R2010" s="15">
        <v>3</v>
      </c>
    </row>
    <row r="2011" spans="18:18" x14ac:dyDescent="0.25">
      <c r="R2011" s="15">
        <v>3</v>
      </c>
    </row>
    <row r="2012" spans="18:18" x14ac:dyDescent="0.25">
      <c r="R2012" s="15">
        <v>3</v>
      </c>
    </row>
    <row r="2013" spans="18:18" x14ac:dyDescent="0.25">
      <c r="R2013" s="15">
        <v>3</v>
      </c>
    </row>
    <row r="2014" spans="18:18" x14ac:dyDescent="0.25">
      <c r="R2014" s="15">
        <v>3</v>
      </c>
    </row>
    <row r="2015" spans="18:18" x14ac:dyDescent="0.25">
      <c r="R2015" s="15">
        <v>3</v>
      </c>
    </row>
    <row r="2016" spans="18:18" x14ac:dyDescent="0.25">
      <c r="R2016" s="15">
        <v>3</v>
      </c>
    </row>
    <row r="2017" spans="18:18" x14ac:dyDescent="0.25">
      <c r="R2017" s="15">
        <v>3</v>
      </c>
    </row>
    <row r="2018" spans="18:18" x14ac:dyDescent="0.25">
      <c r="R2018" s="15">
        <v>3</v>
      </c>
    </row>
    <row r="2019" spans="18:18" x14ac:dyDescent="0.25">
      <c r="R2019" s="15">
        <v>3</v>
      </c>
    </row>
    <row r="2020" spans="18:18" x14ac:dyDescent="0.25">
      <c r="R2020" s="15">
        <v>3</v>
      </c>
    </row>
    <row r="2021" spans="18:18" x14ac:dyDescent="0.25">
      <c r="R2021" s="15">
        <v>3</v>
      </c>
    </row>
    <row r="2022" spans="18:18" x14ac:dyDescent="0.25">
      <c r="R2022" s="15">
        <v>3</v>
      </c>
    </row>
    <row r="2023" spans="18:18" x14ac:dyDescent="0.25">
      <c r="R2023" s="15">
        <v>3</v>
      </c>
    </row>
    <row r="2024" spans="18:18" x14ac:dyDescent="0.25">
      <c r="R2024" s="15">
        <v>3</v>
      </c>
    </row>
    <row r="2025" spans="18:18" x14ac:dyDescent="0.25">
      <c r="R2025" s="15">
        <v>3</v>
      </c>
    </row>
    <row r="2026" spans="18:18" x14ac:dyDescent="0.25">
      <c r="R2026" s="15">
        <v>3</v>
      </c>
    </row>
    <row r="2027" spans="18:18" x14ac:dyDescent="0.25">
      <c r="R2027" s="15">
        <v>2</v>
      </c>
    </row>
    <row r="2028" spans="18:18" x14ac:dyDescent="0.25">
      <c r="R2028" s="15">
        <v>2</v>
      </c>
    </row>
    <row r="2029" spans="18:18" x14ac:dyDescent="0.25">
      <c r="R2029" s="15">
        <v>2</v>
      </c>
    </row>
    <row r="2030" spans="18:18" x14ac:dyDescent="0.25">
      <c r="R2030" s="15">
        <v>2</v>
      </c>
    </row>
    <row r="2031" spans="18:18" x14ac:dyDescent="0.25">
      <c r="R2031" s="15">
        <v>2</v>
      </c>
    </row>
    <row r="2032" spans="18:18" x14ac:dyDescent="0.25">
      <c r="R2032" s="15">
        <v>2</v>
      </c>
    </row>
    <row r="2033" spans="18:18" x14ac:dyDescent="0.25">
      <c r="R2033" s="15">
        <v>2</v>
      </c>
    </row>
    <row r="2034" spans="18:18" x14ac:dyDescent="0.25">
      <c r="R2034" s="15">
        <v>2</v>
      </c>
    </row>
    <row r="2035" spans="18:18" x14ac:dyDescent="0.25">
      <c r="R2035" s="15">
        <v>2</v>
      </c>
    </row>
    <row r="2036" spans="18:18" x14ac:dyDescent="0.25">
      <c r="R2036" s="15">
        <v>1</v>
      </c>
    </row>
    <row r="2037" spans="18:18" x14ac:dyDescent="0.25">
      <c r="R2037" s="15">
        <v>1</v>
      </c>
    </row>
    <row r="2038" spans="18:18" x14ac:dyDescent="0.25">
      <c r="R2038" s="15">
        <v>1</v>
      </c>
    </row>
    <row r="2039" spans="18:18" x14ac:dyDescent="0.25">
      <c r="R2039" s="15">
        <v>1</v>
      </c>
    </row>
    <row r="2040" spans="18:18" x14ac:dyDescent="0.25">
      <c r="R2040" s="15">
        <v>1</v>
      </c>
    </row>
    <row r="2041" spans="18:18" x14ac:dyDescent="0.25">
      <c r="R2041" s="15">
        <v>1</v>
      </c>
    </row>
    <row r="2042" spans="18:18" x14ac:dyDescent="0.25">
      <c r="R2042" s="15">
        <v>1</v>
      </c>
    </row>
    <row r="2043" spans="18:18" x14ac:dyDescent="0.25">
      <c r="R2043" s="15">
        <v>1</v>
      </c>
    </row>
    <row r="2044" spans="18:18" x14ac:dyDescent="0.25">
      <c r="R2044" s="15">
        <v>1</v>
      </c>
    </row>
    <row r="2045" spans="18:18" x14ac:dyDescent="0.25">
      <c r="R2045" s="15">
        <v>2</v>
      </c>
    </row>
    <row r="2046" spans="18:18" x14ac:dyDescent="0.25">
      <c r="R2046" s="15">
        <v>2</v>
      </c>
    </row>
    <row r="2047" spans="18:18" x14ac:dyDescent="0.25">
      <c r="R2047" s="15">
        <v>2</v>
      </c>
    </row>
    <row r="2048" spans="18:18" x14ac:dyDescent="0.25">
      <c r="R2048" s="15">
        <v>2</v>
      </c>
    </row>
    <row r="2049" spans="18:18" x14ac:dyDescent="0.25">
      <c r="R2049" s="15">
        <v>2</v>
      </c>
    </row>
    <row r="2050" spans="18:18" x14ac:dyDescent="0.25">
      <c r="R2050" s="15">
        <v>2</v>
      </c>
    </row>
    <row r="2051" spans="18:18" x14ac:dyDescent="0.25">
      <c r="R2051" s="15">
        <v>2</v>
      </c>
    </row>
    <row r="2052" spans="18:18" x14ac:dyDescent="0.25">
      <c r="R2052" s="15">
        <v>2</v>
      </c>
    </row>
    <row r="2053" spans="18:18" x14ac:dyDescent="0.25">
      <c r="R2053" s="15">
        <v>2</v>
      </c>
    </row>
    <row r="2054" spans="18:18" x14ac:dyDescent="0.25">
      <c r="R2054" s="15">
        <v>2</v>
      </c>
    </row>
    <row r="2055" spans="18:18" x14ac:dyDescent="0.25">
      <c r="R2055" s="15">
        <v>2</v>
      </c>
    </row>
    <row r="2056" spans="18:18" x14ac:dyDescent="0.25">
      <c r="R2056" s="15">
        <v>2</v>
      </c>
    </row>
    <row r="2057" spans="18:18" x14ac:dyDescent="0.25">
      <c r="R2057" s="15">
        <v>2</v>
      </c>
    </row>
    <row r="2058" spans="18:18" x14ac:dyDescent="0.25">
      <c r="R2058" s="15">
        <v>2</v>
      </c>
    </row>
    <row r="2059" spans="18:18" x14ac:dyDescent="0.25">
      <c r="R2059" s="15">
        <v>2</v>
      </c>
    </row>
    <row r="2060" spans="18:18" x14ac:dyDescent="0.25">
      <c r="R2060" s="15">
        <v>2</v>
      </c>
    </row>
    <row r="2061" spans="18:18" x14ac:dyDescent="0.25">
      <c r="R2061" s="15">
        <v>2</v>
      </c>
    </row>
    <row r="2062" spans="18:18" x14ac:dyDescent="0.25">
      <c r="R2062" s="15">
        <v>2</v>
      </c>
    </row>
    <row r="2063" spans="18:18" x14ac:dyDescent="0.25">
      <c r="R2063" s="15">
        <v>2</v>
      </c>
    </row>
    <row r="2064" spans="18:18" x14ac:dyDescent="0.25">
      <c r="R2064" s="15">
        <v>2</v>
      </c>
    </row>
    <row r="2065" spans="18:18" x14ac:dyDescent="0.25">
      <c r="R2065" s="15">
        <v>2</v>
      </c>
    </row>
    <row r="2066" spans="18:18" x14ac:dyDescent="0.25">
      <c r="R2066" s="15">
        <v>2</v>
      </c>
    </row>
    <row r="2067" spans="18:18" x14ac:dyDescent="0.25">
      <c r="R2067" s="15">
        <v>2</v>
      </c>
    </row>
    <row r="2068" spans="18:18" x14ac:dyDescent="0.25">
      <c r="R2068" s="15">
        <v>2</v>
      </c>
    </row>
    <row r="2069" spans="18:18" x14ac:dyDescent="0.25">
      <c r="R2069" s="15">
        <v>1</v>
      </c>
    </row>
    <row r="2070" spans="18:18" x14ac:dyDescent="0.25">
      <c r="R2070" s="15">
        <v>1</v>
      </c>
    </row>
    <row r="2071" spans="18:18" x14ac:dyDescent="0.25">
      <c r="R2071" s="15">
        <v>1</v>
      </c>
    </row>
    <row r="2072" spans="18:18" x14ac:dyDescent="0.25">
      <c r="R2072" s="15">
        <v>1</v>
      </c>
    </row>
    <row r="2073" spans="18:18" x14ac:dyDescent="0.25">
      <c r="R2073" s="15">
        <v>1</v>
      </c>
    </row>
    <row r="2074" spans="18:18" x14ac:dyDescent="0.25">
      <c r="R2074" s="15">
        <v>1</v>
      </c>
    </row>
    <row r="2075" spans="18:18" x14ac:dyDescent="0.25">
      <c r="R2075" s="15">
        <v>1</v>
      </c>
    </row>
    <row r="2076" spans="18:18" x14ac:dyDescent="0.25">
      <c r="R2076" s="15">
        <v>1</v>
      </c>
    </row>
    <row r="2077" spans="18:18" x14ac:dyDescent="0.25">
      <c r="R2077" s="15">
        <v>1</v>
      </c>
    </row>
    <row r="2078" spans="18:18" x14ac:dyDescent="0.25">
      <c r="R2078" s="15">
        <v>1</v>
      </c>
    </row>
    <row r="2079" spans="18:18" x14ac:dyDescent="0.25">
      <c r="R2079" s="15">
        <v>1</v>
      </c>
    </row>
    <row r="2080" spans="18:18" x14ac:dyDescent="0.25">
      <c r="R2080" s="15">
        <v>4</v>
      </c>
    </row>
    <row r="2081" spans="18:18" x14ac:dyDescent="0.25">
      <c r="R2081" s="15">
        <v>4</v>
      </c>
    </row>
    <row r="2082" spans="18:18" x14ac:dyDescent="0.25">
      <c r="R2082" s="15">
        <v>4</v>
      </c>
    </row>
    <row r="2083" spans="18:18" x14ac:dyDescent="0.25">
      <c r="R2083" s="15">
        <v>4</v>
      </c>
    </row>
    <row r="2084" spans="18:18" x14ac:dyDescent="0.25">
      <c r="R2084" s="15">
        <v>4</v>
      </c>
    </row>
    <row r="2085" spans="18:18" x14ac:dyDescent="0.25">
      <c r="R2085" s="15">
        <v>4</v>
      </c>
    </row>
    <row r="2086" spans="18:18" x14ac:dyDescent="0.25">
      <c r="R2086" s="15">
        <v>4</v>
      </c>
    </row>
    <row r="2087" spans="18:18" x14ac:dyDescent="0.25">
      <c r="R2087" s="15">
        <v>4</v>
      </c>
    </row>
    <row r="2088" spans="18:18" x14ac:dyDescent="0.25">
      <c r="R2088" s="15">
        <v>4</v>
      </c>
    </row>
    <row r="2089" spans="18:18" x14ac:dyDescent="0.25">
      <c r="R2089" s="15">
        <v>4</v>
      </c>
    </row>
    <row r="2090" spans="18:18" x14ac:dyDescent="0.25">
      <c r="R2090" s="15">
        <v>4</v>
      </c>
    </row>
    <row r="2091" spans="18:18" x14ac:dyDescent="0.25">
      <c r="R2091" s="15">
        <v>4</v>
      </c>
    </row>
    <row r="2092" spans="18:18" x14ac:dyDescent="0.25">
      <c r="R2092" s="15">
        <v>4</v>
      </c>
    </row>
    <row r="2093" spans="18:18" x14ac:dyDescent="0.25">
      <c r="R2093" s="15">
        <v>4</v>
      </c>
    </row>
    <row r="2094" spans="18:18" x14ac:dyDescent="0.25">
      <c r="R2094" s="15">
        <v>1</v>
      </c>
    </row>
    <row r="2095" spans="18:18" x14ac:dyDescent="0.25">
      <c r="R2095" s="15">
        <v>1</v>
      </c>
    </row>
    <row r="2096" spans="18:18" x14ac:dyDescent="0.25">
      <c r="R2096" s="15">
        <v>1</v>
      </c>
    </row>
    <row r="2097" spans="18:18" x14ac:dyDescent="0.25">
      <c r="R2097" s="15">
        <v>1</v>
      </c>
    </row>
    <row r="2098" spans="18:18" x14ac:dyDescent="0.25">
      <c r="R2098" s="15">
        <v>1</v>
      </c>
    </row>
    <row r="2099" spans="18:18" x14ac:dyDescent="0.25">
      <c r="R2099" s="15">
        <v>1</v>
      </c>
    </row>
    <row r="2100" spans="18:18" x14ac:dyDescent="0.25">
      <c r="R2100" s="15">
        <v>1</v>
      </c>
    </row>
    <row r="2101" spans="18:18" x14ac:dyDescent="0.25">
      <c r="R2101" s="15">
        <v>1</v>
      </c>
    </row>
    <row r="2102" spans="18:18" x14ac:dyDescent="0.25">
      <c r="R2102" s="15">
        <v>1</v>
      </c>
    </row>
    <row r="2103" spans="18:18" x14ac:dyDescent="0.25">
      <c r="R2103" s="15">
        <v>3</v>
      </c>
    </row>
    <row r="2104" spans="18:18" x14ac:dyDescent="0.25">
      <c r="R2104" s="15">
        <v>3</v>
      </c>
    </row>
    <row r="2105" spans="18:18" x14ac:dyDescent="0.25">
      <c r="R2105" s="15">
        <v>3</v>
      </c>
    </row>
    <row r="2106" spans="18:18" x14ac:dyDescent="0.25">
      <c r="R2106" s="15">
        <v>3</v>
      </c>
    </row>
    <row r="2107" spans="18:18" x14ac:dyDescent="0.25">
      <c r="R2107" s="15">
        <v>3</v>
      </c>
    </row>
    <row r="2108" spans="18:18" x14ac:dyDescent="0.25">
      <c r="R2108" s="15">
        <v>3</v>
      </c>
    </row>
    <row r="2109" spans="18:18" x14ac:dyDescent="0.25">
      <c r="R2109" s="15">
        <v>3</v>
      </c>
    </row>
    <row r="2110" spans="18:18" x14ac:dyDescent="0.25">
      <c r="R2110" s="15">
        <v>4</v>
      </c>
    </row>
    <row r="2111" spans="18:18" x14ac:dyDescent="0.25">
      <c r="R2111" s="15">
        <v>4</v>
      </c>
    </row>
    <row r="2112" spans="18:18" x14ac:dyDescent="0.25">
      <c r="R2112" s="15">
        <v>4</v>
      </c>
    </row>
    <row r="2113" spans="18:18" x14ac:dyDescent="0.25">
      <c r="R2113" s="15">
        <v>4</v>
      </c>
    </row>
    <row r="2114" spans="18:18" x14ac:dyDescent="0.25">
      <c r="R2114" s="15">
        <v>4</v>
      </c>
    </row>
    <row r="2115" spans="18:18" x14ac:dyDescent="0.25">
      <c r="R2115" s="15">
        <v>4</v>
      </c>
    </row>
    <row r="2116" spans="18:18" x14ac:dyDescent="0.25">
      <c r="R2116" s="15">
        <v>4</v>
      </c>
    </row>
    <row r="2117" spans="18:18" x14ac:dyDescent="0.25">
      <c r="R2117" s="15">
        <v>4</v>
      </c>
    </row>
    <row r="2118" spans="18:18" x14ac:dyDescent="0.25">
      <c r="R2118" s="15">
        <v>4</v>
      </c>
    </row>
    <row r="2119" spans="18:18" x14ac:dyDescent="0.25">
      <c r="R2119" s="15">
        <v>4</v>
      </c>
    </row>
    <row r="2120" spans="18:18" x14ac:dyDescent="0.25">
      <c r="R2120" s="15">
        <v>4</v>
      </c>
    </row>
    <row r="2121" spans="18:18" x14ac:dyDescent="0.25">
      <c r="R2121" s="15">
        <v>4</v>
      </c>
    </row>
    <row r="2122" spans="18:18" x14ac:dyDescent="0.25">
      <c r="R2122" s="15">
        <v>4</v>
      </c>
    </row>
    <row r="2123" spans="18:18" x14ac:dyDescent="0.25">
      <c r="R2123" s="15">
        <v>4</v>
      </c>
    </row>
    <row r="2124" spans="18:18" x14ac:dyDescent="0.25">
      <c r="R2124" s="15">
        <v>4</v>
      </c>
    </row>
    <row r="2125" spans="18:18" x14ac:dyDescent="0.25">
      <c r="R2125" s="15">
        <v>4</v>
      </c>
    </row>
    <row r="2126" spans="18:18" x14ac:dyDescent="0.25">
      <c r="R2126" s="15">
        <v>4</v>
      </c>
    </row>
    <row r="2127" spans="18:18" x14ac:dyDescent="0.25">
      <c r="R2127" s="15">
        <v>4</v>
      </c>
    </row>
    <row r="2128" spans="18:18" x14ac:dyDescent="0.25">
      <c r="R2128" s="15">
        <v>4</v>
      </c>
    </row>
    <row r="2129" spans="18:18" x14ac:dyDescent="0.25">
      <c r="R2129" s="15">
        <v>4</v>
      </c>
    </row>
    <row r="2130" spans="18:18" x14ac:dyDescent="0.25">
      <c r="R2130" s="15">
        <v>4</v>
      </c>
    </row>
    <row r="2131" spans="18:18" x14ac:dyDescent="0.25">
      <c r="R2131" s="15">
        <v>4</v>
      </c>
    </row>
    <row r="2132" spans="18:18" x14ac:dyDescent="0.25">
      <c r="R2132" s="15">
        <v>4</v>
      </c>
    </row>
    <row r="2133" spans="18:18" x14ac:dyDescent="0.25">
      <c r="R2133" s="15">
        <v>4</v>
      </c>
    </row>
    <row r="2134" spans="18:18" x14ac:dyDescent="0.25">
      <c r="R2134" s="15">
        <v>1</v>
      </c>
    </row>
    <row r="2135" spans="18:18" x14ac:dyDescent="0.25">
      <c r="R2135" s="15">
        <v>1</v>
      </c>
    </row>
    <row r="2136" spans="18:18" x14ac:dyDescent="0.25">
      <c r="R2136" s="15">
        <v>1</v>
      </c>
    </row>
    <row r="2137" spans="18:18" x14ac:dyDescent="0.25">
      <c r="R2137" s="15">
        <v>1</v>
      </c>
    </row>
    <row r="2138" spans="18:18" x14ac:dyDescent="0.25">
      <c r="R2138" s="15">
        <v>1</v>
      </c>
    </row>
    <row r="2139" spans="18:18" x14ac:dyDescent="0.25">
      <c r="R2139" s="15">
        <v>1</v>
      </c>
    </row>
    <row r="2140" spans="18:18" x14ac:dyDescent="0.25">
      <c r="R2140" s="15">
        <v>1</v>
      </c>
    </row>
    <row r="2141" spans="18:18" x14ac:dyDescent="0.25">
      <c r="R2141" s="15">
        <v>1</v>
      </c>
    </row>
    <row r="2142" spans="18:18" x14ac:dyDescent="0.25">
      <c r="R2142" s="15">
        <v>1</v>
      </c>
    </row>
    <row r="2143" spans="18:18" x14ac:dyDescent="0.25">
      <c r="R2143" s="15">
        <v>1</v>
      </c>
    </row>
    <row r="2144" spans="18:18" x14ac:dyDescent="0.25">
      <c r="R2144" s="15">
        <v>1</v>
      </c>
    </row>
    <row r="2145" spans="18:18" x14ac:dyDescent="0.25">
      <c r="R2145" s="15">
        <v>1</v>
      </c>
    </row>
    <row r="2146" spans="18:18" x14ac:dyDescent="0.25">
      <c r="R2146" s="15">
        <v>1</v>
      </c>
    </row>
    <row r="2147" spans="18:18" x14ac:dyDescent="0.25">
      <c r="R2147" s="15">
        <v>4</v>
      </c>
    </row>
    <row r="2148" spans="18:18" x14ac:dyDescent="0.25">
      <c r="R2148" s="15">
        <v>4</v>
      </c>
    </row>
    <row r="2149" spans="18:18" x14ac:dyDescent="0.25">
      <c r="R2149" s="15">
        <v>4</v>
      </c>
    </row>
    <row r="2150" spans="18:18" x14ac:dyDescent="0.25">
      <c r="R2150" s="15">
        <v>4</v>
      </c>
    </row>
    <row r="2151" spans="18:18" x14ac:dyDescent="0.25">
      <c r="R2151" s="15">
        <v>4</v>
      </c>
    </row>
    <row r="2152" spans="18:18" x14ac:dyDescent="0.25">
      <c r="R2152" s="15">
        <v>4</v>
      </c>
    </row>
    <row r="2153" spans="18:18" x14ac:dyDescent="0.25">
      <c r="R2153" s="15">
        <v>4</v>
      </c>
    </row>
    <row r="2154" spans="18:18" x14ac:dyDescent="0.25">
      <c r="R2154" s="15">
        <v>4</v>
      </c>
    </row>
    <row r="2155" spans="18:18" x14ac:dyDescent="0.25">
      <c r="R2155" s="15">
        <v>4</v>
      </c>
    </row>
    <row r="2156" spans="18:18" x14ac:dyDescent="0.25">
      <c r="R2156" s="15">
        <v>4</v>
      </c>
    </row>
    <row r="2157" spans="18:18" x14ac:dyDescent="0.25">
      <c r="R2157" s="15">
        <v>4</v>
      </c>
    </row>
    <row r="2158" spans="18:18" x14ac:dyDescent="0.25">
      <c r="R2158" s="15">
        <v>4</v>
      </c>
    </row>
    <row r="2159" spans="18:18" x14ac:dyDescent="0.25">
      <c r="R2159" s="15">
        <v>4</v>
      </c>
    </row>
    <row r="2160" spans="18:18" x14ac:dyDescent="0.25">
      <c r="R2160" s="15">
        <v>4</v>
      </c>
    </row>
    <row r="2161" spans="18:18" x14ac:dyDescent="0.25">
      <c r="R2161" s="15">
        <v>2</v>
      </c>
    </row>
    <row r="2162" spans="18:18" x14ac:dyDescent="0.25">
      <c r="R2162" s="15">
        <v>2</v>
      </c>
    </row>
    <row r="2163" spans="18:18" x14ac:dyDescent="0.25">
      <c r="R2163" s="15">
        <v>2</v>
      </c>
    </row>
    <row r="2164" spans="18:18" x14ac:dyDescent="0.25">
      <c r="R2164" s="15">
        <v>2</v>
      </c>
    </row>
    <row r="2165" spans="18:18" x14ac:dyDescent="0.25">
      <c r="R2165" s="15">
        <v>2</v>
      </c>
    </row>
    <row r="2166" spans="18:18" x14ac:dyDescent="0.25">
      <c r="R2166" s="15">
        <v>4</v>
      </c>
    </row>
    <row r="2167" spans="18:18" x14ac:dyDescent="0.25">
      <c r="R2167" s="15">
        <v>4</v>
      </c>
    </row>
    <row r="2168" spans="18:18" x14ac:dyDescent="0.25">
      <c r="R2168" s="15">
        <v>4</v>
      </c>
    </row>
    <row r="2169" spans="18:18" x14ac:dyDescent="0.25">
      <c r="R2169" s="15">
        <v>4</v>
      </c>
    </row>
    <row r="2170" spans="18:18" x14ac:dyDescent="0.25">
      <c r="R2170" s="15">
        <v>4</v>
      </c>
    </row>
    <row r="2171" spans="18:18" x14ac:dyDescent="0.25">
      <c r="R2171" s="15">
        <v>4</v>
      </c>
    </row>
    <row r="2172" spans="18:18" x14ac:dyDescent="0.25">
      <c r="R2172" s="15">
        <v>4</v>
      </c>
    </row>
    <row r="2173" spans="18:18" x14ac:dyDescent="0.25">
      <c r="R2173" s="15">
        <v>4</v>
      </c>
    </row>
    <row r="2174" spans="18:18" x14ac:dyDescent="0.25">
      <c r="R2174" s="15">
        <v>4</v>
      </c>
    </row>
    <row r="2175" spans="18:18" x14ac:dyDescent="0.25">
      <c r="R2175" s="15">
        <v>4</v>
      </c>
    </row>
    <row r="2176" spans="18:18" x14ac:dyDescent="0.25">
      <c r="R2176" s="15">
        <v>4</v>
      </c>
    </row>
    <row r="2177" spans="18:18" x14ac:dyDescent="0.25">
      <c r="R2177" s="15">
        <v>4</v>
      </c>
    </row>
    <row r="2178" spans="18:18" x14ac:dyDescent="0.25">
      <c r="R2178" s="15">
        <v>4</v>
      </c>
    </row>
    <row r="2179" spans="18:18" x14ac:dyDescent="0.25">
      <c r="R2179" s="15">
        <v>4</v>
      </c>
    </row>
    <row r="2180" spans="18:18" x14ac:dyDescent="0.25">
      <c r="R2180" s="15">
        <v>4</v>
      </c>
    </row>
    <row r="2181" spans="18:18" x14ac:dyDescent="0.25">
      <c r="R2181" s="15">
        <v>4</v>
      </c>
    </row>
    <row r="2182" spans="18:18" x14ac:dyDescent="0.25">
      <c r="R2182" s="15">
        <v>4</v>
      </c>
    </row>
    <row r="2183" spans="18:18" x14ac:dyDescent="0.25">
      <c r="R2183" s="15">
        <v>4</v>
      </c>
    </row>
    <row r="2184" spans="18:18" x14ac:dyDescent="0.25">
      <c r="R2184" s="15">
        <v>4</v>
      </c>
    </row>
    <row r="2185" spans="18:18" x14ac:dyDescent="0.25">
      <c r="R2185" s="15">
        <v>4</v>
      </c>
    </row>
    <row r="2186" spans="18:18" x14ac:dyDescent="0.25">
      <c r="R2186" s="15">
        <v>4</v>
      </c>
    </row>
    <row r="2187" spans="18:18" x14ac:dyDescent="0.25">
      <c r="R2187" s="15">
        <v>4</v>
      </c>
    </row>
    <row r="2188" spans="18:18" x14ac:dyDescent="0.25">
      <c r="R2188" s="15">
        <v>4</v>
      </c>
    </row>
    <row r="2189" spans="18:18" x14ac:dyDescent="0.25">
      <c r="R2189" s="15">
        <v>4</v>
      </c>
    </row>
    <row r="2190" spans="18:18" x14ac:dyDescent="0.25">
      <c r="R2190" s="15">
        <v>4</v>
      </c>
    </row>
    <row r="2191" spans="18:18" x14ac:dyDescent="0.25">
      <c r="R2191" s="15">
        <v>4</v>
      </c>
    </row>
    <row r="2192" spans="18:18" x14ac:dyDescent="0.25">
      <c r="R2192" s="15">
        <v>4</v>
      </c>
    </row>
    <row r="2193" spans="18:18" x14ac:dyDescent="0.25">
      <c r="R2193" s="15">
        <v>4</v>
      </c>
    </row>
    <row r="2194" spans="18:18" x14ac:dyDescent="0.25">
      <c r="R2194" s="15">
        <v>4</v>
      </c>
    </row>
    <row r="2195" spans="18:18" x14ac:dyDescent="0.25">
      <c r="R2195" s="15">
        <v>4</v>
      </c>
    </row>
    <row r="2196" spans="18:18" x14ac:dyDescent="0.25">
      <c r="R2196" s="15">
        <v>4</v>
      </c>
    </row>
    <row r="2197" spans="18:18" x14ac:dyDescent="0.25">
      <c r="R2197" s="15">
        <v>4</v>
      </c>
    </row>
    <row r="2198" spans="18:18" x14ac:dyDescent="0.25">
      <c r="R2198" s="15">
        <v>4</v>
      </c>
    </row>
    <row r="2199" spans="18:18" x14ac:dyDescent="0.25">
      <c r="R2199" s="15">
        <v>4</v>
      </c>
    </row>
    <row r="2200" spans="18:18" x14ac:dyDescent="0.25">
      <c r="R2200" s="15">
        <v>4</v>
      </c>
    </row>
    <row r="2201" spans="18:18" x14ac:dyDescent="0.25">
      <c r="R2201" s="15">
        <v>4</v>
      </c>
    </row>
    <row r="2202" spans="18:18" x14ac:dyDescent="0.25">
      <c r="R2202" s="15">
        <v>4</v>
      </c>
    </row>
    <row r="2203" spans="18:18" x14ac:dyDescent="0.25">
      <c r="R2203" s="15">
        <v>4</v>
      </c>
    </row>
    <row r="2204" spans="18:18" x14ac:dyDescent="0.25">
      <c r="R2204" s="15">
        <v>4</v>
      </c>
    </row>
    <row r="2205" spans="18:18" x14ac:dyDescent="0.25">
      <c r="R2205" s="15">
        <v>4</v>
      </c>
    </row>
    <row r="2206" spans="18:18" x14ac:dyDescent="0.25">
      <c r="R2206" s="15">
        <v>4</v>
      </c>
    </row>
    <row r="2207" spans="18:18" x14ac:dyDescent="0.25">
      <c r="R2207" s="15">
        <v>4</v>
      </c>
    </row>
    <row r="2208" spans="18:18" x14ac:dyDescent="0.25">
      <c r="R2208" s="15">
        <v>4</v>
      </c>
    </row>
    <row r="2209" spans="18:18" x14ac:dyDescent="0.25">
      <c r="R2209" s="15">
        <v>4</v>
      </c>
    </row>
    <row r="2210" spans="18:18" x14ac:dyDescent="0.25">
      <c r="R2210" s="15">
        <v>4</v>
      </c>
    </row>
    <row r="2211" spans="18:18" x14ac:dyDescent="0.25">
      <c r="R2211" s="15">
        <v>4</v>
      </c>
    </row>
    <row r="2212" spans="18:18" x14ac:dyDescent="0.25">
      <c r="R2212" s="15">
        <v>4</v>
      </c>
    </row>
    <row r="2213" spans="18:18" x14ac:dyDescent="0.25">
      <c r="R2213" s="15">
        <v>4</v>
      </c>
    </row>
    <row r="2214" spans="18:18" x14ac:dyDescent="0.25">
      <c r="R2214" s="15">
        <v>4</v>
      </c>
    </row>
    <row r="2215" spans="18:18" x14ac:dyDescent="0.25">
      <c r="R2215" s="15">
        <v>4</v>
      </c>
    </row>
    <row r="2216" spans="18:18" x14ac:dyDescent="0.25">
      <c r="R2216" s="15">
        <v>4</v>
      </c>
    </row>
    <row r="2217" spans="18:18" x14ac:dyDescent="0.25">
      <c r="R2217" s="15">
        <v>4</v>
      </c>
    </row>
    <row r="2218" spans="18:18" x14ac:dyDescent="0.25">
      <c r="R2218" s="15">
        <v>4</v>
      </c>
    </row>
    <row r="2219" spans="18:18" x14ac:dyDescent="0.25">
      <c r="R2219" s="15">
        <v>4</v>
      </c>
    </row>
    <row r="2220" spans="18:18" x14ac:dyDescent="0.25">
      <c r="R2220" s="15">
        <v>4</v>
      </c>
    </row>
    <row r="2221" spans="18:18" x14ac:dyDescent="0.25">
      <c r="R2221" s="15">
        <v>4</v>
      </c>
    </row>
    <row r="2222" spans="18:18" x14ac:dyDescent="0.25">
      <c r="R2222" s="15">
        <v>4</v>
      </c>
    </row>
    <row r="2223" spans="18:18" x14ac:dyDescent="0.25">
      <c r="R2223" s="15">
        <v>4</v>
      </c>
    </row>
    <row r="2224" spans="18:18" x14ac:dyDescent="0.25">
      <c r="R2224" s="15">
        <v>4</v>
      </c>
    </row>
    <row r="2225" spans="18:18" x14ac:dyDescent="0.25">
      <c r="R2225" s="15">
        <v>4</v>
      </c>
    </row>
    <row r="2226" spans="18:18" x14ac:dyDescent="0.25">
      <c r="R2226" s="15">
        <v>4</v>
      </c>
    </row>
    <row r="2227" spans="18:18" x14ac:dyDescent="0.25">
      <c r="R2227" s="15">
        <v>4</v>
      </c>
    </row>
    <row r="2228" spans="18:18" x14ac:dyDescent="0.25">
      <c r="R2228" s="15">
        <v>4</v>
      </c>
    </row>
    <row r="2229" spans="18:18" x14ac:dyDescent="0.25">
      <c r="R2229" s="15">
        <v>4</v>
      </c>
    </row>
    <row r="2230" spans="18:18" x14ac:dyDescent="0.25">
      <c r="R2230" s="15">
        <v>4</v>
      </c>
    </row>
    <row r="2231" spans="18:18" x14ac:dyDescent="0.25">
      <c r="R2231" s="15">
        <v>4</v>
      </c>
    </row>
    <row r="2232" spans="18:18" x14ac:dyDescent="0.25">
      <c r="R2232" s="15">
        <v>4</v>
      </c>
    </row>
    <row r="2233" spans="18:18" x14ac:dyDescent="0.25">
      <c r="R2233" s="15">
        <v>4</v>
      </c>
    </row>
    <row r="2234" spans="18:18" x14ac:dyDescent="0.25">
      <c r="R2234" s="15">
        <v>4</v>
      </c>
    </row>
    <row r="2235" spans="18:18" x14ac:dyDescent="0.25">
      <c r="R2235" s="15">
        <v>4</v>
      </c>
    </row>
    <row r="2236" spans="18:18" x14ac:dyDescent="0.25">
      <c r="R2236" s="15">
        <v>4</v>
      </c>
    </row>
    <row r="2237" spans="18:18" x14ac:dyDescent="0.25">
      <c r="R2237" s="15">
        <v>4</v>
      </c>
    </row>
    <row r="2238" spans="18:18" x14ac:dyDescent="0.25">
      <c r="R2238" s="15">
        <v>4</v>
      </c>
    </row>
    <row r="2239" spans="18:18" x14ac:dyDescent="0.25">
      <c r="R2239" s="15">
        <v>4</v>
      </c>
    </row>
    <row r="2240" spans="18:18" x14ac:dyDescent="0.25">
      <c r="R2240" s="15">
        <v>4</v>
      </c>
    </row>
    <row r="2241" spans="18:18" x14ac:dyDescent="0.25">
      <c r="R2241" s="15">
        <v>4</v>
      </c>
    </row>
    <row r="2242" spans="18:18" x14ac:dyDescent="0.25">
      <c r="R2242" s="15">
        <v>4</v>
      </c>
    </row>
    <row r="2243" spans="18:18" x14ac:dyDescent="0.25">
      <c r="R2243" s="15">
        <v>4</v>
      </c>
    </row>
    <row r="2244" spans="18:18" x14ac:dyDescent="0.25">
      <c r="R2244" s="15">
        <v>4</v>
      </c>
    </row>
    <row r="2245" spans="18:18" x14ac:dyDescent="0.25">
      <c r="R2245" s="15">
        <v>4</v>
      </c>
    </row>
    <row r="2246" spans="18:18" x14ac:dyDescent="0.25">
      <c r="R2246" s="15">
        <v>4</v>
      </c>
    </row>
    <row r="2247" spans="18:18" x14ac:dyDescent="0.25">
      <c r="R2247" s="15">
        <v>4</v>
      </c>
    </row>
    <row r="2248" spans="18:18" x14ac:dyDescent="0.25">
      <c r="R2248" s="15">
        <v>4</v>
      </c>
    </row>
    <row r="2249" spans="18:18" x14ac:dyDescent="0.25">
      <c r="R2249" s="15">
        <v>4</v>
      </c>
    </row>
    <row r="2250" spans="18:18" x14ac:dyDescent="0.25">
      <c r="R2250" s="15">
        <v>4</v>
      </c>
    </row>
    <row r="2251" spans="18:18" x14ac:dyDescent="0.25">
      <c r="R2251" s="15">
        <v>4</v>
      </c>
    </row>
    <row r="2252" spans="18:18" x14ac:dyDescent="0.25">
      <c r="R2252" s="15">
        <v>4</v>
      </c>
    </row>
    <row r="2253" spans="18:18" x14ac:dyDescent="0.25">
      <c r="R2253" s="15">
        <v>4</v>
      </c>
    </row>
    <row r="2254" spans="18:18" x14ac:dyDescent="0.25">
      <c r="R2254" s="15">
        <v>4</v>
      </c>
    </row>
    <row r="2255" spans="18:18" x14ac:dyDescent="0.25">
      <c r="R2255" s="15">
        <v>4</v>
      </c>
    </row>
    <row r="2256" spans="18:18" x14ac:dyDescent="0.25">
      <c r="R2256" s="15">
        <v>4</v>
      </c>
    </row>
    <row r="2257" spans="18:18" x14ac:dyDescent="0.25">
      <c r="R2257" s="15">
        <v>4</v>
      </c>
    </row>
    <row r="2258" spans="18:18" x14ac:dyDescent="0.25">
      <c r="R2258" s="15">
        <v>4</v>
      </c>
    </row>
    <row r="2259" spans="18:18" x14ac:dyDescent="0.25">
      <c r="R2259" s="15">
        <v>4</v>
      </c>
    </row>
    <row r="2260" spans="18:18" x14ac:dyDescent="0.25">
      <c r="R2260" s="15">
        <v>4</v>
      </c>
    </row>
    <row r="2261" spans="18:18" x14ac:dyDescent="0.25">
      <c r="R2261" s="15">
        <v>1</v>
      </c>
    </row>
    <row r="2262" spans="18:18" x14ac:dyDescent="0.25">
      <c r="R2262" s="15">
        <v>1</v>
      </c>
    </row>
    <row r="2263" spans="18:18" x14ac:dyDescent="0.25">
      <c r="R2263" s="15">
        <v>1</v>
      </c>
    </row>
    <row r="2264" spans="18:18" x14ac:dyDescent="0.25">
      <c r="R2264" s="15">
        <v>1</v>
      </c>
    </row>
    <row r="2265" spans="18:18" x14ac:dyDescent="0.25">
      <c r="R2265" s="15">
        <v>1</v>
      </c>
    </row>
    <row r="2266" spans="18:18" x14ac:dyDescent="0.25">
      <c r="R2266" s="15">
        <v>1</v>
      </c>
    </row>
    <row r="2267" spans="18:18" x14ac:dyDescent="0.25">
      <c r="R2267" s="15">
        <v>1</v>
      </c>
    </row>
    <row r="2268" spans="18:18" x14ac:dyDescent="0.25">
      <c r="R2268" s="15">
        <v>1</v>
      </c>
    </row>
    <row r="2269" spans="18:18" x14ac:dyDescent="0.25">
      <c r="R2269" s="15">
        <v>1</v>
      </c>
    </row>
    <row r="2270" spans="18:18" x14ac:dyDescent="0.25">
      <c r="R2270" s="15">
        <v>1</v>
      </c>
    </row>
    <row r="2271" spans="18:18" x14ac:dyDescent="0.25">
      <c r="R2271" s="15">
        <v>1</v>
      </c>
    </row>
    <row r="2272" spans="18:18" x14ac:dyDescent="0.25">
      <c r="R2272" s="15">
        <v>1</v>
      </c>
    </row>
    <row r="2273" spans="18:18" x14ac:dyDescent="0.25">
      <c r="R2273" s="15">
        <v>1</v>
      </c>
    </row>
    <row r="2274" spans="18:18" x14ac:dyDescent="0.25">
      <c r="R2274" s="15">
        <v>1</v>
      </c>
    </row>
    <row r="2275" spans="18:18" x14ac:dyDescent="0.25">
      <c r="R2275" s="15">
        <v>1</v>
      </c>
    </row>
    <row r="2276" spans="18:18" x14ac:dyDescent="0.25">
      <c r="R2276" s="15">
        <v>1</v>
      </c>
    </row>
    <row r="2277" spans="18:18" x14ac:dyDescent="0.25">
      <c r="R2277" s="15">
        <v>1</v>
      </c>
    </row>
    <row r="2278" spans="18:18" x14ac:dyDescent="0.25">
      <c r="R2278" s="15">
        <v>1</v>
      </c>
    </row>
    <row r="2279" spans="18:18" x14ac:dyDescent="0.25">
      <c r="R2279" s="15">
        <v>1</v>
      </c>
    </row>
    <row r="2280" spans="18:18" x14ac:dyDescent="0.25">
      <c r="R2280" s="15">
        <v>1</v>
      </c>
    </row>
    <row r="2281" spans="18:18" x14ac:dyDescent="0.25">
      <c r="R2281" s="15">
        <v>1</v>
      </c>
    </row>
    <row r="2282" spans="18:18" x14ac:dyDescent="0.25">
      <c r="R2282" s="15">
        <v>1</v>
      </c>
    </row>
    <row r="2283" spans="18:18" x14ac:dyDescent="0.25">
      <c r="R2283" s="15">
        <v>1</v>
      </c>
    </row>
    <row r="2284" spans="18:18" x14ac:dyDescent="0.25">
      <c r="R2284" s="15">
        <v>1</v>
      </c>
    </row>
    <row r="2285" spans="18:18" x14ac:dyDescent="0.25">
      <c r="R2285" s="15">
        <v>1</v>
      </c>
    </row>
    <row r="2286" spans="18:18" x14ac:dyDescent="0.25">
      <c r="R2286" s="15">
        <v>1</v>
      </c>
    </row>
    <row r="2287" spans="18:18" x14ac:dyDescent="0.25">
      <c r="R2287" s="15">
        <v>1</v>
      </c>
    </row>
    <row r="2288" spans="18:18" x14ac:dyDescent="0.25">
      <c r="R2288" s="15">
        <v>1</v>
      </c>
    </row>
    <row r="2289" spans="18:18" x14ac:dyDescent="0.25">
      <c r="R2289" s="15">
        <v>1</v>
      </c>
    </row>
    <row r="2290" spans="18:18" x14ac:dyDescent="0.25">
      <c r="R2290" s="15">
        <v>1</v>
      </c>
    </row>
    <row r="2291" spans="18:18" x14ac:dyDescent="0.25">
      <c r="R2291" s="15">
        <v>1</v>
      </c>
    </row>
    <row r="2292" spans="18:18" x14ac:dyDescent="0.25">
      <c r="R2292" s="15">
        <v>1</v>
      </c>
    </row>
    <row r="2293" spans="18:18" x14ac:dyDescent="0.25">
      <c r="R2293" s="15">
        <v>4</v>
      </c>
    </row>
    <row r="2294" spans="18:18" x14ac:dyDescent="0.25">
      <c r="R2294" s="15">
        <v>4</v>
      </c>
    </row>
    <row r="2295" spans="18:18" x14ac:dyDescent="0.25">
      <c r="R2295" s="15">
        <v>4</v>
      </c>
    </row>
    <row r="2296" spans="18:18" x14ac:dyDescent="0.25">
      <c r="R2296" s="15">
        <v>4</v>
      </c>
    </row>
    <row r="2297" spans="18:18" x14ac:dyDescent="0.25">
      <c r="R2297" s="15">
        <v>4</v>
      </c>
    </row>
    <row r="2298" spans="18:18" x14ac:dyDescent="0.25">
      <c r="R2298" s="15">
        <v>4</v>
      </c>
    </row>
    <row r="2299" spans="18:18" x14ac:dyDescent="0.25">
      <c r="R2299" s="15">
        <v>4</v>
      </c>
    </row>
    <row r="2300" spans="18:18" x14ac:dyDescent="0.25">
      <c r="R2300" s="15">
        <v>4</v>
      </c>
    </row>
    <row r="2301" spans="18:18" x14ac:dyDescent="0.25">
      <c r="R2301" s="15">
        <v>2</v>
      </c>
    </row>
    <row r="2302" spans="18:18" x14ac:dyDescent="0.25">
      <c r="R2302" s="15">
        <v>2</v>
      </c>
    </row>
    <row r="2303" spans="18:18" x14ac:dyDescent="0.25">
      <c r="R2303" s="15">
        <v>2</v>
      </c>
    </row>
    <row r="2304" spans="18:18" x14ac:dyDescent="0.25">
      <c r="R2304" s="15">
        <v>2</v>
      </c>
    </row>
    <row r="2305" spans="18:18" x14ac:dyDescent="0.25">
      <c r="R2305" s="15">
        <v>2</v>
      </c>
    </row>
    <row r="2306" spans="18:18" x14ac:dyDescent="0.25">
      <c r="R2306" s="15">
        <v>2</v>
      </c>
    </row>
    <row r="2307" spans="18:18" x14ac:dyDescent="0.25">
      <c r="R2307" s="15">
        <v>2</v>
      </c>
    </row>
    <row r="2308" spans="18:18" x14ac:dyDescent="0.25">
      <c r="R2308" s="15">
        <v>2</v>
      </c>
    </row>
    <row r="2309" spans="18:18" x14ac:dyDescent="0.25">
      <c r="R2309" s="15">
        <v>2</v>
      </c>
    </row>
    <row r="2310" spans="18:18" x14ac:dyDescent="0.25">
      <c r="R2310" s="15">
        <v>1</v>
      </c>
    </row>
    <row r="2311" spans="18:18" x14ac:dyDescent="0.25">
      <c r="R2311" s="15">
        <v>1</v>
      </c>
    </row>
    <row r="2312" spans="18:18" x14ac:dyDescent="0.25">
      <c r="R2312" s="15">
        <v>1</v>
      </c>
    </row>
    <row r="2313" spans="18:18" x14ac:dyDescent="0.25">
      <c r="R2313" s="15">
        <v>1</v>
      </c>
    </row>
    <row r="2314" spans="18:18" x14ac:dyDescent="0.25">
      <c r="R2314" s="15">
        <v>4</v>
      </c>
    </row>
    <row r="2315" spans="18:18" x14ac:dyDescent="0.25">
      <c r="R2315" s="15">
        <v>4</v>
      </c>
    </row>
    <row r="2316" spans="18:18" x14ac:dyDescent="0.25">
      <c r="R2316" s="15">
        <v>4</v>
      </c>
    </row>
    <row r="2317" spans="18:18" x14ac:dyDescent="0.25">
      <c r="R2317" s="15">
        <v>4</v>
      </c>
    </row>
    <row r="2318" spans="18:18" x14ac:dyDescent="0.25">
      <c r="R2318" s="15">
        <v>4</v>
      </c>
    </row>
    <row r="2319" spans="18:18" x14ac:dyDescent="0.25">
      <c r="R2319" s="15">
        <v>4</v>
      </c>
    </row>
    <row r="2320" spans="18:18" x14ac:dyDescent="0.25">
      <c r="R2320" s="15">
        <v>4</v>
      </c>
    </row>
    <row r="2321" spans="18:18" x14ac:dyDescent="0.25">
      <c r="R2321" s="15">
        <v>4</v>
      </c>
    </row>
    <row r="2322" spans="18:18" x14ac:dyDescent="0.25">
      <c r="R2322" s="15">
        <v>4</v>
      </c>
    </row>
    <row r="2323" spans="18:18" x14ac:dyDescent="0.25">
      <c r="R2323" s="15">
        <v>4</v>
      </c>
    </row>
    <row r="2324" spans="18:18" x14ac:dyDescent="0.25">
      <c r="R2324" s="15">
        <v>4</v>
      </c>
    </row>
    <row r="2325" spans="18:18" x14ac:dyDescent="0.25">
      <c r="R2325" s="15">
        <v>4</v>
      </c>
    </row>
    <row r="2326" spans="18:18" x14ac:dyDescent="0.25">
      <c r="R2326" s="15">
        <v>4</v>
      </c>
    </row>
    <row r="2327" spans="18:18" x14ac:dyDescent="0.25">
      <c r="R2327" s="15">
        <v>4</v>
      </c>
    </row>
    <row r="2328" spans="18:18" x14ac:dyDescent="0.25">
      <c r="R2328" s="15">
        <v>4</v>
      </c>
    </row>
    <row r="2329" spans="18:18" x14ac:dyDescent="0.25">
      <c r="R2329" s="15">
        <v>4</v>
      </c>
    </row>
    <row r="2330" spans="18:18" x14ac:dyDescent="0.25">
      <c r="R2330" s="15">
        <v>4</v>
      </c>
    </row>
    <row r="2331" spans="18:18" x14ac:dyDescent="0.25">
      <c r="R2331" s="15">
        <v>4</v>
      </c>
    </row>
    <row r="2332" spans="18:18" x14ac:dyDescent="0.25">
      <c r="R2332" s="15">
        <v>4</v>
      </c>
    </row>
    <row r="2333" spans="18:18" x14ac:dyDescent="0.25">
      <c r="R2333" s="15">
        <v>4</v>
      </c>
    </row>
    <row r="2334" spans="18:18" x14ac:dyDescent="0.25">
      <c r="R2334" s="15">
        <v>4</v>
      </c>
    </row>
    <row r="2335" spans="18:18" x14ac:dyDescent="0.25">
      <c r="R2335" s="15">
        <v>3</v>
      </c>
    </row>
    <row r="2336" spans="18:18" x14ac:dyDescent="0.25">
      <c r="R2336" s="15">
        <v>3</v>
      </c>
    </row>
    <row r="2337" spans="18:18" x14ac:dyDescent="0.25">
      <c r="R2337" s="15">
        <v>3</v>
      </c>
    </row>
    <row r="2338" spans="18:18" x14ac:dyDescent="0.25">
      <c r="R2338" s="15">
        <v>3</v>
      </c>
    </row>
    <row r="2339" spans="18:18" x14ac:dyDescent="0.25">
      <c r="R2339" s="15">
        <v>3</v>
      </c>
    </row>
    <row r="2340" spans="18:18" x14ac:dyDescent="0.25">
      <c r="R2340" s="15">
        <v>3</v>
      </c>
    </row>
    <row r="2341" spans="18:18" x14ac:dyDescent="0.25">
      <c r="R2341" s="15">
        <v>3</v>
      </c>
    </row>
    <row r="2342" spans="18:18" x14ac:dyDescent="0.25">
      <c r="R2342" s="15">
        <v>3</v>
      </c>
    </row>
    <row r="2343" spans="18:18" x14ac:dyDescent="0.25">
      <c r="R2343" s="15">
        <v>3</v>
      </c>
    </row>
    <row r="2344" spans="18:18" x14ac:dyDescent="0.25">
      <c r="R2344" s="15">
        <v>3</v>
      </c>
    </row>
    <row r="2345" spans="18:18" x14ac:dyDescent="0.25">
      <c r="R2345" s="15">
        <v>3</v>
      </c>
    </row>
    <row r="2346" spans="18:18" x14ac:dyDescent="0.25">
      <c r="R2346" s="15">
        <v>3</v>
      </c>
    </row>
    <row r="2347" spans="18:18" x14ac:dyDescent="0.25">
      <c r="R2347" s="15">
        <v>3</v>
      </c>
    </row>
    <row r="2348" spans="18:18" x14ac:dyDescent="0.25">
      <c r="R2348" s="15">
        <v>3</v>
      </c>
    </row>
    <row r="2349" spans="18:18" x14ac:dyDescent="0.25">
      <c r="R2349" s="15">
        <v>3</v>
      </c>
    </row>
    <row r="2350" spans="18:18" x14ac:dyDescent="0.25">
      <c r="R2350" s="15">
        <v>3</v>
      </c>
    </row>
    <row r="2351" spans="18:18" x14ac:dyDescent="0.25">
      <c r="R2351" s="15">
        <v>3</v>
      </c>
    </row>
    <row r="2352" spans="18:18" x14ac:dyDescent="0.25">
      <c r="R2352" s="15">
        <v>3</v>
      </c>
    </row>
    <row r="2353" spans="18:18" x14ac:dyDescent="0.25">
      <c r="R2353" s="15">
        <v>3</v>
      </c>
    </row>
    <row r="2354" spans="18:18" x14ac:dyDescent="0.25">
      <c r="R2354" s="15">
        <v>3</v>
      </c>
    </row>
    <row r="2355" spans="18:18" x14ac:dyDescent="0.25">
      <c r="R2355" s="15">
        <v>3</v>
      </c>
    </row>
    <row r="2356" spans="18:18" x14ac:dyDescent="0.25">
      <c r="R2356" s="15">
        <v>3</v>
      </c>
    </row>
    <row r="2357" spans="18:18" x14ac:dyDescent="0.25">
      <c r="R2357" s="15">
        <v>3</v>
      </c>
    </row>
    <row r="2358" spans="18:18" x14ac:dyDescent="0.25">
      <c r="R2358" s="15">
        <v>3</v>
      </c>
    </row>
    <row r="2359" spans="18:18" x14ac:dyDescent="0.25">
      <c r="R2359" s="15">
        <v>3</v>
      </c>
    </row>
    <row r="2360" spans="18:18" x14ac:dyDescent="0.25">
      <c r="R2360" s="15">
        <v>3</v>
      </c>
    </row>
    <row r="2361" spans="18:18" x14ac:dyDescent="0.25">
      <c r="R2361" s="15">
        <v>3</v>
      </c>
    </row>
    <row r="2362" spans="18:18" x14ac:dyDescent="0.25">
      <c r="R2362" s="15">
        <v>3</v>
      </c>
    </row>
    <row r="2363" spans="18:18" x14ac:dyDescent="0.25">
      <c r="R2363" s="15">
        <v>1</v>
      </c>
    </row>
    <row r="2364" spans="18:18" x14ac:dyDescent="0.25">
      <c r="R2364" s="15">
        <v>1</v>
      </c>
    </row>
    <row r="2365" spans="18:18" x14ac:dyDescent="0.25">
      <c r="R2365" s="15">
        <v>1</v>
      </c>
    </row>
    <row r="2366" spans="18:18" x14ac:dyDescent="0.25">
      <c r="R2366" s="15">
        <v>1</v>
      </c>
    </row>
    <row r="2367" spans="18:18" x14ac:dyDescent="0.25">
      <c r="R2367" s="15">
        <v>1</v>
      </c>
    </row>
    <row r="2368" spans="18:18" x14ac:dyDescent="0.25">
      <c r="R2368" s="15">
        <v>1</v>
      </c>
    </row>
    <row r="2369" spans="18:18" x14ac:dyDescent="0.25">
      <c r="R2369" s="15">
        <v>1</v>
      </c>
    </row>
    <row r="2370" spans="18:18" x14ac:dyDescent="0.25">
      <c r="R2370" s="15">
        <v>1</v>
      </c>
    </row>
    <row r="2371" spans="18:18" x14ac:dyDescent="0.25">
      <c r="R2371" s="15">
        <v>1</v>
      </c>
    </row>
    <row r="2372" spans="18:18" x14ac:dyDescent="0.25">
      <c r="R2372" s="15">
        <v>1</v>
      </c>
    </row>
    <row r="2373" spans="18:18" x14ac:dyDescent="0.25">
      <c r="R2373" s="15">
        <v>1</v>
      </c>
    </row>
    <row r="2374" spans="18:18" x14ac:dyDescent="0.25">
      <c r="R2374" s="15">
        <v>1</v>
      </c>
    </row>
    <row r="2375" spans="18:18" x14ac:dyDescent="0.25">
      <c r="R2375" s="15">
        <v>1</v>
      </c>
    </row>
    <row r="2376" spans="18:18" x14ac:dyDescent="0.25">
      <c r="R2376" s="15">
        <v>1</v>
      </c>
    </row>
    <row r="2377" spans="18:18" x14ac:dyDescent="0.25">
      <c r="R2377" s="15">
        <v>1</v>
      </c>
    </row>
    <row r="2378" spans="18:18" x14ac:dyDescent="0.25">
      <c r="R2378" s="15">
        <v>1</v>
      </c>
    </row>
    <row r="2379" spans="18:18" x14ac:dyDescent="0.25">
      <c r="R2379" s="15">
        <v>1</v>
      </c>
    </row>
    <row r="2380" spans="18:18" x14ac:dyDescent="0.25">
      <c r="R2380" s="15">
        <v>1</v>
      </c>
    </row>
    <row r="2381" spans="18:18" x14ac:dyDescent="0.25">
      <c r="R2381" s="15">
        <v>1</v>
      </c>
    </row>
    <row r="2382" spans="18:18" x14ac:dyDescent="0.25">
      <c r="R2382" s="15">
        <v>1</v>
      </c>
    </row>
    <row r="2383" spans="18:18" x14ac:dyDescent="0.25">
      <c r="R2383" s="15">
        <v>1</v>
      </c>
    </row>
    <row r="2384" spans="18:18" x14ac:dyDescent="0.25">
      <c r="R2384" s="15">
        <v>1</v>
      </c>
    </row>
    <row r="2385" spans="18:18" x14ac:dyDescent="0.25">
      <c r="R2385" s="15">
        <v>1</v>
      </c>
    </row>
    <row r="2386" spans="18:18" x14ac:dyDescent="0.25">
      <c r="R2386" s="15">
        <v>1</v>
      </c>
    </row>
    <row r="2387" spans="18:18" x14ac:dyDescent="0.25">
      <c r="R2387" s="15">
        <v>1</v>
      </c>
    </row>
    <row r="2388" spans="18:18" x14ac:dyDescent="0.25">
      <c r="R2388" s="15">
        <v>1</v>
      </c>
    </row>
    <row r="2389" spans="18:18" x14ac:dyDescent="0.25">
      <c r="R2389" s="15">
        <v>1</v>
      </c>
    </row>
    <row r="2390" spans="18:18" x14ac:dyDescent="0.25">
      <c r="R2390" s="15">
        <v>1</v>
      </c>
    </row>
    <row r="2391" spans="18:18" x14ac:dyDescent="0.25">
      <c r="R2391" s="15">
        <v>1</v>
      </c>
    </row>
    <row r="2392" spans="18:18" x14ac:dyDescent="0.25">
      <c r="R2392" s="15">
        <v>1</v>
      </c>
    </row>
    <row r="2393" spans="18:18" x14ac:dyDescent="0.25">
      <c r="R2393" s="15">
        <v>1</v>
      </c>
    </row>
    <row r="2394" spans="18:18" x14ac:dyDescent="0.25">
      <c r="R2394" s="15">
        <v>1</v>
      </c>
    </row>
    <row r="2395" spans="18:18" x14ac:dyDescent="0.25">
      <c r="R2395" s="15">
        <v>1</v>
      </c>
    </row>
    <row r="2396" spans="18:18" x14ac:dyDescent="0.25">
      <c r="R2396" s="15">
        <v>1</v>
      </c>
    </row>
    <row r="2397" spans="18:18" x14ac:dyDescent="0.25">
      <c r="R2397" s="15">
        <v>1</v>
      </c>
    </row>
    <row r="2398" spans="18:18" x14ac:dyDescent="0.25">
      <c r="R2398" s="15">
        <v>1</v>
      </c>
    </row>
    <row r="2399" spans="18:18" x14ac:dyDescent="0.25">
      <c r="R2399" s="15">
        <v>1</v>
      </c>
    </row>
    <row r="2400" spans="18:18" x14ac:dyDescent="0.25">
      <c r="R2400" s="15">
        <v>1</v>
      </c>
    </row>
    <row r="2401" spans="18:18" x14ac:dyDescent="0.25">
      <c r="R2401" s="15">
        <v>1</v>
      </c>
    </row>
    <row r="2402" spans="18:18" x14ac:dyDescent="0.25">
      <c r="R2402" s="15">
        <v>1</v>
      </c>
    </row>
    <row r="2403" spans="18:18" x14ac:dyDescent="0.25">
      <c r="R2403" s="15">
        <v>1</v>
      </c>
    </row>
    <row r="2404" spans="18:18" x14ac:dyDescent="0.25">
      <c r="R2404" s="15">
        <v>1</v>
      </c>
    </row>
    <row r="2405" spans="18:18" x14ac:dyDescent="0.25">
      <c r="R2405" s="15">
        <v>1</v>
      </c>
    </row>
    <row r="2406" spans="18:18" x14ac:dyDescent="0.25">
      <c r="R2406" s="15">
        <v>1</v>
      </c>
    </row>
    <row r="2407" spans="18:18" x14ac:dyDescent="0.25">
      <c r="R2407" s="15">
        <v>1</v>
      </c>
    </row>
    <row r="2408" spans="18:18" x14ac:dyDescent="0.25">
      <c r="R2408" s="15">
        <v>1</v>
      </c>
    </row>
    <row r="2409" spans="18:18" x14ac:dyDescent="0.25">
      <c r="R2409" s="15">
        <v>1</v>
      </c>
    </row>
    <row r="2410" spans="18:18" x14ac:dyDescent="0.25">
      <c r="R2410" s="15">
        <v>1</v>
      </c>
    </row>
    <row r="2411" spans="18:18" x14ac:dyDescent="0.25">
      <c r="R2411" s="15">
        <v>2</v>
      </c>
    </row>
    <row r="2412" spans="18:18" x14ac:dyDescent="0.25">
      <c r="R2412" s="15">
        <v>2</v>
      </c>
    </row>
    <row r="2413" spans="18:18" x14ac:dyDescent="0.25">
      <c r="R2413" s="15">
        <v>2</v>
      </c>
    </row>
    <row r="2414" spans="18:18" x14ac:dyDescent="0.25">
      <c r="R2414" s="15">
        <v>2</v>
      </c>
    </row>
    <row r="2415" spans="18:18" x14ac:dyDescent="0.25">
      <c r="R2415" s="15">
        <v>2</v>
      </c>
    </row>
    <row r="2416" spans="18:18" x14ac:dyDescent="0.25">
      <c r="R2416" s="15">
        <v>2</v>
      </c>
    </row>
    <row r="2417" spans="18:18" x14ac:dyDescent="0.25">
      <c r="R2417" s="15">
        <v>2</v>
      </c>
    </row>
    <row r="2418" spans="18:18" x14ac:dyDescent="0.25">
      <c r="R2418" s="15">
        <v>2</v>
      </c>
    </row>
    <row r="2419" spans="18:18" x14ac:dyDescent="0.25">
      <c r="R2419" s="15">
        <v>2</v>
      </c>
    </row>
    <row r="2420" spans="18:18" x14ac:dyDescent="0.25">
      <c r="R2420" s="15">
        <v>2</v>
      </c>
    </row>
    <row r="2421" spans="18:18" x14ac:dyDescent="0.25">
      <c r="R2421" s="15">
        <v>2</v>
      </c>
    </row>
    <row r="2422" spans="18:18" x14ac:dyDescent="0.25">
      <c r="R2422" s="15">
        <v>2</v>
      </c>
    </row>
    <row r="2423" spans="18:18" x14ac:dyDescent="0.25">
      <c r="R2423" s="15">
        <v>2</v>
      </c>
    </row>
    <row r="2424" spans="18:18" x14ac:dyDescent="0.25">
      <c r="R2424" s="15">
        <v>2</v>
      </c>
    </row>
    <row r="2425" spans="18:18" x14ac:dyDescent="0.25">
      <c r="R2425" s="15">
        <v>1</v>
      </c>
    </row>
    <row r="2426" spans="18:18" x14ac:dyDescent="0.25">
      <c r="R2426" s="15">
        <v>1</v>
      </c>
    </row>
    <row r="2427" spans="18:18" x14ac:dyDescent="0.25">
      <c r="R2427" s="15">
        <v>1</v>
      </c>
    </row>
    <row r="2428" spans="18:18" x14ac:dyDescent="0.25">
      <c r="R2428" s="15">
        <v>1</v>
      </c>
    </row>
    <row r="2429" spans="18:18" x14ac:dyDescent="0.25">
      <c r="R2429" s="15">
        <v>1</v>
      </c>
    </row>
    <row r="2430" spans="18:18" x14ac:dyDescent="0.25">
      <c r="R2430" s="15">
        <v>1</v>
      </c>
    </row>
    <row r="2431" spans="18:18" x14ac:dyDescent="0.25">
      <c r="R2431" s="15">
        <v>1</v>
      </c>
    </row>
    <row r="2432" spans="18:18" x14ac:dyDescent="0.25">
      <c r="R2432" s="15">
        <v>1</v>
      </c>
    </row>
    <row r="2433" spans="18:18" x14ac:dyDescent="0.25">
      <c r="R2433" s="15">
        <v>1</v>
      </c>
    </row>
    <row r="2434" spans="18:18" x14ac:dyDescent="0.25">
      <c r="R2434" s="15">
        <v>3</v>
      </c>
    </row>
    <row r="2435" spans="18:18" x14ac:dyDescent="0.25">
      <c r="R2435" s="15">
        <v>3</v>
      </c>
    </row>
    <row r="2436" spans="18:18" x14ac:dyDescent="0.25">
      <c r="R2436" s="15">
        <v>3</v>
      </c>
    </row>
    <row r="2437" spans="18:18" x14ac:dyDescent="0.25">
      <c r="R2437" s="15">
        <v>3</v>
      </c>
    </row>
    <row r="2438" spans="18:18" x14ac:dyDescent="0.25">
      <c r="R2438" s="15">
        <v>3</v>
      </c>
    </row>
    <row r="2439" spans="18:18" x14ac:dyDescent="0.25">
      <c r="R2439" s="15">
        <v>3</v>
      </c>
    </row>
    <row r="2440" spans="18:18" x14ac:dyDescent="0.25">
      <c r="R2440" s="15">
        <v>3</v>
      </c>
    </row>
    <row r="2441" spans="18:18" x14ac:dyDescent="0.25">
      <c r="R2441" s="15">
        <v>3</v>
      </c>
    </row>
    <row r="2442" spans="18:18" x14ac:dyDescent="0.25">
      <c r="R2442" s="15">
        <v>3</v>
      </c>
    </row>
    <row r="2443" spans="18:18" x14ac:dyDescent="0.25">
      <c r="R2443" s="15">
        <v>3</v>
      </c>
    </row>
    <row r="2444" spans="18:18" x14ac:dyDescent="0.25">
      <c r="R2444" s="15">
        <v>3</v>
      </c>
    </row>
    <row r="2445" spans="18:18" x14ac:dyDescent="0.25">
      <c r="R2445" s="15">
        <v>3</v>
      </c>
    </row>
    <row r="2446" spans="18:18" x14ac:dyDescent="0.25">
      <c r="R2446" s="15">
        <v>3</v>
      </c>
    </row>
    <row r="2447" spans="18:18" x14ac:dyDescent="0.25">
      <c r="R2447" s="15">
        <v>3</v>
      </c>
    </row>
    <row r="2448" spans="18:18" x14ac:dyDescent="0.25">
      <c r="R2448" s="15">
        <v>3</v>
      </c>
    </row>
    <row r="2449" spans="18:18" x14ac:dyDescent="0.25">
      <c r="R2449" s="15">
        <v>3</v>
      </c>
    </row>
    <row r="2450" spans="18:18" x14ac:dyDescent="0.25">
      <c r="R2450" s="15">
        <v>3</v>
      </c>
    </row>
    <row r="2451" spans="18:18" x14ac:dyDescent="0.25">
      <c r="R2451" s="15">
        <v>3</v>
      </c>
    </row>
    <row r="2452" spans="18:18" x14ac:dyDescent="0.25">
      <c r="R2452" s="15">
        <v>3</v>
      </c>
    </row>
    <row r="2453" spans="18:18" x14ac:dyDescent="0.25">
      <c r="R2453" s="15">
        <v>3</v>
      </c>
    </row>
    <row r="2454" spans="18:18" x14ac:dyDescent="0.25">
      <c r="R2454" s="15">
        <v>3</v>
      </c>
    </row>
    <row r="2455" spans="18:18" x14ac:dyDescent="0.25">
      <c r="R2455" s="15">
        <v>3</v>
      </c>
    </row>
    <row r="2456" spans="18:18" x14ac:dyDescent="0.25">
      <c r="R2456" s="15">
        <v>3</v>
      </c>
    </row>
    <row r="2457" spans="18:18" x14ac:dyDescent="0.25">
      <c r="R2457" s="15">
        <v>3</v>
      </c>
    </row>
    <row r="2458" spans="18:18" x14ac:dyDescent="0.25">
      <c r="R2458" s="15">
        <v>3</v>
      </c>
    </row>
    <row r="2459" spans="18:18" x14ac:dyDescent="0.25">
      <c r="R2459" s="15">
        <v>3</v>
      </c>
    </row>
    <row r="2460" spans="18:18" x14ac:dyDescent="0.25">
      <c r="R2460" s="15">
        <v>3</v>
      </c>
    </row>
    <row r="2461" spans="18:18" x14ac:dyDescent="0.25">
      <c r="R2461" s="15">
        <v>3</v>
      </c>
    </row>
    <row r="2462" spans="18:18" x14ac:dyDescent="0.25">
      <c r="R2462" s="15">
        <v>3</v>
      </c>
    </row>
    <row r="2463" spans="18:18" x14ac:dyDescent="0.25">
      <c r="R2463" s="15">
        <v>3</v>
      </c>
    </row>
    <row r="2464" spans="18:18" x14ac:dyDescent="0.25">
      <c r="R2464" s="15">
        <v>3</v>
      </c>
    </row>
    <row r="2465" spans="18:18" x14ac:dyDescent="0.25">
      <c r="R2465" s="15">
        <v>3</v>
      </c>
    </row>
    <row r="2466" spans="18:18" x14ac:dyDescent="0.25">
      <c r="R2466" s="15">
        <v>3</v>
      </c>
    </row>
    <row r="2467" spans="18:18" x14ac:dyDescent="0.25">
      <c r="R2467" s="15">
        <v>3</v>
      </c>
    </row>
    <row r="2468" spans="18:18" x14ac:dyDescent="0.25">
      <c r="R2468" s="15">
        <v>3</v>
      </c>
    </row>
    <row r="2469" spans="18:18" x14ac:dyDescent="0.25">
      <c r="R2469" s="15">
        <v>3</v>
      </c>
    </row>
    <row r="2470" spans="18:18" x14ac:dyDescent="0.25">
      <c r="R2470" s="15">
        <v>3</v>
      </c>
    </row>
    <row r="2471" spans="18:18" x14ac:dyDescent="0.25">
      <c r="R2471" s="15">
        <v>3</v>
      </c>
    </row>
    <row r="2472" spans="18:18" x14ac:dyDescent="0.25">
      <c r="R2472" s="15">
        <v>3</v>
      </c>
    </row>
    <row r="2473" spans="18:18" x14ac:dyDescent="0.25">
      <c r="R2473" s="15">
        <v>3</v>
      </c>
    </row>
    <row r="2474" spans="18:18" x14ac:dyDescent="0.25">
      <c r="R2474" s="15">
        <v>3</v>
      </c>
    </row>
    <row r="2475" spans="18:18" x14ac:dyDescent="0.25">
      <c r="R2475" s="15">
        <v>3</v>
      </c>
    </row>
    <row r="2476" spans="18:18" x14ac:dyDescent="0.25">
      <c r="R2476" s="15">
        <v>3</v>
      </c>
    </row>
    <row r="2477" spans="18:18" x14ac:dyDescent="0.25">
      <c r="R2477" s="15">
        <v>3</v>
      </c>
    </row>
    <row r="2478" spans="18:18" x14ac:dyDescent="0.25">
      <c r="R2478" s="15">
        <v>3</v>
      </c>
    </row>
    <row r="2479" spans="18:18" x14ac:dyDescent="0.25">
      <c r="R2479" s="15">
        <v>3</v>
      </c>
    </row>
    <row r="2480" spans="18:18" x14ac:dyDescent="0.25">
      <c r="R2480" s="15">
        <v>3</v>
      </c>
    </row>
    <row r="2481" spans="18:18" x14ac:dyDescent="0.25">
      <c r="R2481" s="15">
        <v>3</v>
      </c>
    </row>
    <row r="2482" spans="18:18" x14ac:dyDescent="0.25">
      <c r="R2482" s="15">
        <v>3</v>
      </c>
    </row>
    <row r="2483" spans="18:18" x14ac:dyDescent="0.25">
      <c r="R2483" s="15">
        <v>3</v>
      </c>
    </row>
    <row r="2484" spans="18:18" x14ac:dyDescent="0.25">
      <c r="R2484" s="15">
        <v>3</v>
      </c>
    </row>
    <row r="2485" spans="18:18" x14ac:dyDescent="0.25">
      <c r="R2485" s="15">
        <v>3</v>
      </c>
    </row>
    <row r="2486" spans="18:18" x14ac:dyDescent="0.25">
      <c r="R2486" s="15">
        <v>3</v>
      </c>
    </row>
    <row r="2487" spans="18:18" x14ac:dyDescent="0.25">
      <c r="R2487" s="15">
        <v>3</v>
      </c>
    </row>
    <row r="2488" spans="18:18" x14ac:dyDescent="0.25">
      <c r="R2488" s="15">
        <v>3</v>
      </c>
    </row>
    <row r="2489" spans="18:18" x14ac:dyDescent="0.25">
      <c r="R2489" s="15">
        <v>3</v>
      </c>
    </row>
    <row r="2490" spans="18:18" x14ac:dyDescent="0.25">
      <c r="R2490" s="15">
        <v>3</v>
      </c>
    </row>
    <row r="2491" spans="18:18" x14ac:dyDescent="0.25">
      <c r="R2491" s="15">
        <v>3</v>
      </c>
    </row>
    <row r="2492" spans="18:18" x14ac:dyDescent="0.25">
      <c r="R2492" s="15">
        <v>3</v>
      </c>
    </row>
    <row r="2493" spans="18:18" x14ac:dyDescent="0.25">
      <c r="R2493" s="15">
        <v>3</v>
      </c>
    </row>
    <row r="2494" spans="18:18" x14ac:dyDescent="0.25">
      <c r="R2494" s="15">
        <v>3</v>
      </c>
    </row>
    <row r="2495" spans="18:18" x14ac:dyDescent="0.25">
      <c r="R2495" s="15">
        <v>3</v>
      </c>
    </row>
    <row r="2496" spans="18:18" x14ac:dyDescent="0.25">
      <c r="R2496" s="15">
        <v>3</v>
      </c>
    </row>
    <row r="2497" spans="18:18" x14ac:dyDescent="0.25">
      <c r="R2497" s="15">
        <v>3</v>
      </c>
    </row>
    <row r="2498" spans="18:18" x14ac:dyDescent="0.25">
      <c r="R2498" s="15">
        <v>3</v>
      </c>
    </row>
    <row r="2499" spans="18:18" x14ac:dyDescent="0.25">
      <c r="R2499" s="15">
        <v>3</v>
      </c>
    </row>
    <row r="2500" spans="18:18" x14ac:dyDescent="0.25">
      <c r="R2500" s="15">
        <v>3</v>
      </c>
    </row>
    <row r="2501" spans="18:18" x14ac:dyDescent="0.25">
      <c r="R2501" s="15">
        <v>3</v>
      </c>
    </row>
    <row r="2502" spans="18:18" x14ac:dyDescent="0.25">
      <c r="R2502" s="15">
        <v>3</v>
      </c>
    </row>
    <row r="2503" spans="18:18" x14ac:dyDescent="0.25">
      <c r="R2503" s="15">
        <v>3</v>
      </c>
    </row>
    <row r="2504" spans="18:18" x14ac:dyDescent="0.25">
      <c r="R2504" s="15">
        <v>3</v>
      </c>
    </row>
    <row r="2505" spans="18:18" x14ac:dyDescent="0.25">
      <c r="R2505" s="15">
        <v>3</v>
      </c>
    </row>
    <row r="2506" spans="18:18" x14ac:dyDescent="0.25">
      <c r="R2506" s="15">
        <v>3</v>
      </c>
    </row>
    <row r="2507" spans="18:18" x14ac:dyDescent="0.25">
      <c r="R2507" s="15">
        <v>3</v>
      </c>
    </row>
    <row r="2508" spans="18:18" x14ac:dyDescent="0.25">
      <c r="R2508" s="15">
        <v>3</v>
      </c>
    </row>
    <row r="2509" spans="18:18" x14ac:dyDescent="0.25">
      <c r="R2509" s="15">
        <v>3</v>
      </c>
    </row>
    <row r="2510" spans="18:18" x14ac:dyDescent="0.25">
      <c r="R2510" s="15">
        <v>3</v>
      </c>
    </row>
    <row r="2511" spans="18:18" x14ac:dyDescent="0.25">
      <c r="R2511" s="15">
        <v>3</v>
      </c>
    </row>
    <row r="2512" spans="18:18" x14ac:dyDescent="0.25">
      <c r="R2512" s="15">
        <v>3</v>
      </c>
    </row>
    <row r="2513" spans="18:18" x14ac:dyDescent="0.25">
      <c r="R2513" s="15">
        <v>3</v>
      </c>
    </row>
    <row r="2514" spans="18:18" x14ac:dyDescent="0.25">
      <c r="R2514" s="15">
        <v>3</v>
      </c>
    </row>
    <row r="2515" spans="18:18" x14ac:dyDescent="0.25">
      <c r="R2515" s="15">
        <v>3</v>
      </c>
    </row>
    <row r="2516" spans="18:18" x14ac:dyDescent="0.25">
      <c r="R2516" s="15">
        <v>3</v>
      </c>
    </row>
    <row r="2517" spans="18:18" x14ac:dyDescent="0.25">
      <c r="R2517" s="15">
        <v>3</v>
      </c>
    </row>
    <row r="2518" spans="18:18" x14ac:dyDescent="0.25">
      <c r="R2518" s="15">
        <v>3</v>
      </c>
    </row>
    <row r="2519" spans="18:18" x14ac:dyDescent="0.25">
      <c r="R2519" s="15">
        <v>3</v>
      </c>
    </row>
    <row r="2520" spans="18:18" x14ac:dyDescent="0.25">
      <c r="R2520" s="15">
        <v>3</v>
      </c>
    </row>
    <row r="2521" spans="18:18" x14ac:dyDescent="0.25">
      <c r="R2521" s="15">
        <v>3</v>
      </c>
    </row>
    <row r="2522" spans="18:18" x14ac:dyDescent="0.25">
      <c r="R2522" s="15">
        <v>3</v>
      </c>
    </row>
    <row r="2523" spans="18:18" x14ac:dyDescent="0.25">
      <c r="R2523" s="15">
        <v>3</v>
      </c>
    </row>
    <row r="2524" spans="18:18" x14ac:dyDescent="0.25">
      <c r="R2524" s="15">
        <v>3</v>
      </c>
    </row>
    <row r="2525" spans="18:18" x14ac:dyDescent="0.25">
      <c r="R2525" s="15">
        <v>3</v>
      </c>
    </row>
    <row r="2526" spans="18:18" x14ac:dyDescent="0.25">
      <c r="R2526" s="15">
        <v>3</v>
      </c>
    </row>
    <row r="2527" spans="18:18" x14ac:dyDescent="0.25">
      <c r="R2527" s="15">
        <v>3</v>
      </c>
    </row>
    <row r="2528" spans="18:18" x14ac:dyDescent="0.25">
      <c r="R2528" s="15">
        <v>3</v>
      </c>
    </row>
    <row r="2529" spans="18:18" x14ac:dyDescent="0.25">
      <c r="R2529" s="15">
        <v>3</v>
      </c>
    </row>
    <row r="2530" spans="18:18" x14ac:dyDescent="0.25">
      <c r="R2530" s="15">
        <v>3</v>
      </c>
    </row>
    <row r="2531" spans="18:18" x14ac:dyDescent="0.25">
      <c r="R2531" s="15">
        <v>3</v>
      </c>
    </row>
    <row r="2532" spans="18:18" x14ac:dyDescent="0.25">
      <c r="R2532" s="15">
        <v>3</v>
      </c>
    </row>
    <row r="2533" spans="18:18" x14ac:dyDescent="0.25">
      <c r="R2533" s="15">
        <v>3</v>
      </c>
    </row>
    <row r="2534" spans="18:18" x14ac:dyDescent="0.25">
      <c r="R2534" s="15">
        <v>3</v>
      </c>
    </row>
    <row r="2535" spans="18:18" x14ac:dyDescent="0.25">
      <c r="R2535" s="15">
        <v>3</v>
      </c>
    </row>
    <row r="2536" spans="18:18" x14ac:dyDescent="0.25">
      <c r="R2536" s="15">
        <v>3</v>
      </c>
    </row>
    <row r="2537" spans="18:18" x14ac:dyDescent="0.25">
      <c r="R2537" s="15">
        <v>3</v>
      </c>
    </row>
    <row r="2538" spans="18:18" x14ac:dyDescent="0.25">
      <c r="R2538" s="15">
        <v>3</v>
      </c>
    </row>
    <row r="2539" spans="18:18" x14ac:dyDescent="0.25">
      <c r="R2539" s="15">
        <v>3</v>
      </c>
    </row>
    <row r="2540" spans="18:18" x14ac:dyDescent="0.25">
      <c r="R2540" s="15">
        <v>1</v>
      </c>
    </row>
    <row r="2541" spans="18:18" x14ac:dyDescent="0.25">
      <c r="R2541" s="15">
        <v>1</v>
      </c>
    </row>
    <row r="2542" spans="18:18" x14ac:dyDescent="0.25">
      <c r="R2542" s="15">
        <v>2</v>
      </c>
    </row>
    <row r="2543" spans="18:18" x14ac:dyDescent="0.25">
      <c r="R2543" s="15">
        <v>2</v>
      </c>
    </row>
    <row r="2544" spans="18:18" x14ac:dyDescent="0.25">
      <c r="R2544" s="15">
        <v>2</v>
      </c>
    </row>
    <row r="2545" spans="18:18" x14ac:dyDescent="0.25">
      <c r="R2545" s="15">
        <v>2</v>
      </c>
    </row>
    <row r="2546" spans="18:18" x14ac:dyDescent="0.25">
      <c r="R2546" s="15">
        <v>2</v>
      </c>
    </row>
    <row r="2547" spans="18:18" x14ac:dyDescent="0.25">
      <c r="R2547" s="15">
        <v>2</v>
      </c>
    </row>
    <row r="2548" spans="18:18" x14ac:dyDescent="0.25">
      <c r="R2548" s="15">
        <v>2</v>
      </c>
    </row>
    <row r="2549" spans="18:18" x14ac:dyDescent="0.25">
      <c r="R2549" s="15">
        <v>3</v>
      </c>
    </row>
    <row r="2550" spans="18:18" x14ac:dyDescent="0.25">
      <c r="R2550" s="15">
        <v>3</v>
      </c>
    </row>
    <row r="2551" spans="18:18" x14ac:dyDescent="0.25">
      <c r="R2551" s="15">
        <v>3</v>
      </c>
    </row>
    <row r="2552" spans="18:18" x14ac:dyDescent="0.25">
      <c r="R2552" s="15">
        <v>3</v>
      </c>
    </row>
    <row r="2553" spans="18:18" x14ac:dyDescent="0.25">
      <c r="R2553" s="15">
        <v>3</v>
      </c>
    </row>
    <row r="2554" spans="18:18" x14ac:dyDescent="0.25">
      <c r="R2554" s="15">
        <v>3</v>
      </c>
    </row>
    <row r="2555" spans="18:18" x14ac:dyDescent="0.25">
      <c r="R2555" s="15">
        <v>3</v>
      </c>
    </row>
    <row r="2556" spans="18:18" x14ac:dyDescent="0.25">
      <c r="R2556" s="15">
        <v>2</v>
      </c>
    </row>
    <row r="2557" spans="18:18" x14ac:dyDescent="0.25">
      <c r="R2557" s="15">
        <v>2</v>
      </c>
    </row>
    <row r="2558" spans="18:18" x14ac:dyDescent="0.25">
      <c r="R2558" s="15">
        <v>2</v>
      </c>
    </row>
    <row r="2559" spans="18:18" x14ac:dyDescent="0.25">
      <c r="R2559" s="15">
        <v>2</v>
      </c>
    </row>
    <row r="2560" spans="18:18" x14ac:dyDescent="0.25">
      <c r="R2560" s="15">
        <v>2</v>
      </c>
    </row>
    <row r="2561" spans="18:18" x14ac:dyDescent="0.25">
      <c r="R2561" s="15">
        <v>2</v>
      </c>
    </row>
    <row r="2562" spans="18:18" x14ac:dyDescent="0.25">
      <c r="R2562" s="15">
        <v>2</v>
      </c>
    </row>
    <row r="2563" spans="18:18" x14ac:dyDescent="0.25">
      <c r="R2563" s="15">
        <v>2</v>
      </c>
    </row>
    <row r="2564" spans="18:18" x14ac:dyDescent="0.25">
      <c r="R2564" s="15">
        <v>2</v>
      </c>
    </row>
    <row r="2565" spans="18:18" x14ac:dyDescent="0.25">
      <c r="R2565" s="15">
        <v>2</v>
      </c>
    </row>
    <row r="2566" spans="18:18" x14ac:dyDescent="0.25">
      <c r="R2566" s="15">
        <v>2</v>
      </c>
    </row>
    <row r="2567" spans="18:18" x14ac:dyDescent="0.25">
      <c r="R2567" s="15">
        <v>2</v>
      </c>
    </row>
    <row r="2568" spans="18:18" x14ac:dyDescent="0.25">
      <c r="R2568" s="15">
        <v>2</v>
      </c>
    </row>
    <row r="2569" spans="18:18" x14ac:dyDescent="0.25">
      <c r="R2569" s="15">
        <v>2</v>
      </c>
    </row>
    <row r="2570" spans="18:18" x14ac:dyDescent="0.25">
      <c r="R2570" s="15">
        <v>2</v>
      </c>
    </row>
    <row r="2571" spans="18:18" x14ac:dyDescent="0.25">
      <c r="R2571" s="15">
        <v>2</v>
      </c>
    </row>
    <row r="2572" spans="18:18" x14ac:dyDescent="0.25">
      <c r="R2572" s="15">
        <v>2</v>
      </c>
    </row>
    <row r="2573" spans="18:18" x14ac:dyDescent="0.25">
      <c r="R2573" s="15">
        <v>2</v>
      </c>
    </row>
    <row r="2574" spans="18:18" x14ac:dyDescent="0.25">
      <c r="R2574" s="15">
        <v>2</v>
      </c>
    </row>
    <row r="2575" spans="18:18" x14ac:dyDescent="0.25">
      <c r="R2575" s="15">
        <v>2</v>
      </c>
    </row>
    <row r="2576" spans="18:18" x14ac:dyDescent="0.25">
      <c r="R2576" s="15">
        <v>2</v>
      </c>
    </row>
    <row r="2577" spans="18:18" x14ac:dyDescent="0.25">
      <c r="R2577" s="15">
        <v>4</v>
      </c>
    </row>
    <row r="2578" spans="18:18" x14ac:dyDescent="0.25">
      <c r="R2578" s="15">
        <v>4</v>
      </c>
    </row>
    <row r="2579" spans="18:18" x14ac:dyDescent="0.25">
      <c r="R2579" s="15">
        <v>4</v>
      </c>
    </row>
    <row r="2580" spans="18:18" x14ac:dyDescent="0.25">
      <c r="R2580" s="15">
        <v>4</v>
      </c>
    </row>
    <row r="2581" spans="18:18" x14ac:dyDescent="0.25">
      <c r="R2581" s="15">
        <v>4</v>
      </c>
    </row>
    <row r="2582" spans="18:18" x14ac:dyDescent="0.25">
      <c r="R2582" s="15">
        <v>4</v>
      </c>
    </row>
    <row r="2583" spans="18:18" x14ac:dyDescent="0.25">
      <c r="R2583" s="15">
        <v>4</v>
      </c>
    </row>
    <row r="2584" spans="18:18" x14ac:dyDescent="0.25">
      <c r="R2584" s="15">
        <v>4</v>
      </c>
    </row>
    <row r="2585" spans="18:18" x14ac:dyDescent="0.25">
      <c r="R2585" s="15">
        <v>2</v>
      </c>
    </row>
    <row r="2586" spans="18:18" x14ac:dyDescent="0.25">
      <c r="R2586" s="15">
        <v>2</v>
      </c>
    </row>
    <row r="2587" spans="18:18" x14ac:dyDescent="0.25">
      <c r="R2587" s="15">
        <v>2</v>
      </c>
    </row>
    <row r="2588" spans="18:18" x14ac:dyDescent="0.25">
      <c r="R2588" s="15">
        <v>2</v>
      </c>
    </row>
    <row r="2589" spans="18:18" x14ac:dyDescent="0.25">
      <c r="R2589" s="15">
        <v>2</v>
      </c>
    </row>
    <row r="2590" spans="18:18" x14ac:dyDescent="0.25">
      <c r="R2590" s="15">
        <v>2</v>
      </c>
    </row>
    <row r="2591" spans="18:18" x14ac:dyDescent="0.25">
      <c r="R2591" s="15">
        <v>2</v>
      </c>
    </row>
    <row r="2592" spans="18:18" x14ac:dyDescent="0.25">
      <c r="R2592" s="15">
        <v>2</v>
      </c>
    </row>
    <row r="2593" spans="18:18" x14ac:dyDescent="0.25">
      <c r="R2593" s="15">
        <v>2</v>
      </c>
    </row>
    <row r="2594" spans="18:18" x14ac:dyDescent="0.25">
      <c r="R2594" s="15">
        <v>2</v>
      </c>
    </row>
    <row r="2595" spans="18:18" x14ac:dyDescent="0.25">
      <c r="R2595" s="15">
        <v>2</v>
      </c>
    </row>
    <row r="2596" spans="18:18" x14ac:dyDescent="0.25">
      <c r="R2596" s="15">
        <v>2</v>
      </c>
    </row>
    <row r="2597" spans="18:18" x14ac:dyDescent="0.25">
      <c r="R2597" s="15">
        <v>2</v>
      </c>
    </row>
    <row r="2598" spans="18:18" x14ac:dyDescent="0.25">
      <c r="R2598" s="15">
        <v>2</v>
      </c>
    </row>
    <row r="2599" spans="18:18" x14ac:dyDescent="0.25">
      <c r="R2599" s="15">
        <v>2</v>
      </c>
    </row>
    <row r="2600" spans="18:18" x14ac:dyDescent="0.25">
      <c r="R2600" s="15">
        <v>2</v>
      </c>
    </row>
    <row r="2601" spans="18:18" x14ac:dyDescent="0.25">
      <c r="R2601" s="15">
        <v>2</v>
      </c>
    </row>
    <row r="2602" spans="18:18" x14ac:dyDescent="0.25">
      <c r="R2602" s="15">
        <v>2</v>
      </c>
    </row>
    <row r="2603" spans="18:18" x14ac:dyDescent="0.25">
      <c r="R2603" s="15">
        <v>2</v>
      </c>
    </row>
    <row r="2604" spans="18:18" x14ac:dyDescent="0.25">
      <c r="R2604" s="15">
        <v>2</v>
      </c>
    </row>
    <row r="2605" spans="18:18" x14ac:dyDescent="0.25">
      <c r="R2605" s="15">
        <v>4</v>
      </c>
    </row>
    <row r="2606" spans="18:18" x14ac:dyDescent="0.25">
      <c r="R2606" s="15">
        <v>4</v>
      </c>
    </row>
    <row r="2607" spans="18:18" x14ac:dyDescent="0.25">
      <c r="R2607" s="15">
        <v>4</v>
      </c>
    </row>
    <row r="2608" spans="18:18" x14ac:dyDescent="0.25">
      <c r="R2608" s="15">
        <v>4</v>
      </c>
    </row>
    <row r="2609" spans="18:18" x14ac:dyDescent="0.25">
      <c r="R2609" s="15">
        <v>4</v>
      </c>
    </row>
    <row r="2610" spans="18:18" x14ac:dyDescent="0.25">
      <c r="R2610" s="15">
        <v>4</v>
      </c>
    </row>
    <row r="2611" spans="18:18" x14ac:dyDescent="0.25">
      <c r="R2611" s="15">
        <v>4</v>
      </c>
    </row>
    <row r="2612" spans="18:18" x14ac:dyDescent="0.25">
      <c r="R2612" s="15">
        <v>2</v>
      </c>
    </row>
    <row r="2613" spans="18:18" x14ac:dyDescent="0.25">
      <c r="R2613" s="15">
        <v>2</v>
      </c>
    </row>
    <row r="2614" spans="18:18" x14ac:dyDescent="0.25">
      <c r="R2614" s="15">
        <v>2</v>
      </c>
    </row>
    <row r="2615" spans="18:18" x14ac:dyDescent="0.25">
      <c r="R2615" s="15">
        <v>2</v>
      </c>
    </row>
    <row r="2616" spans="18:18" x14ac:dyDescent="0.25">
      <c r="R2616" s="15">
        <v>2</v>
      </c>
    </row>
    <row r="2617" spans="18:18" x14ac:dyDescent="0.25">
      <c r="R2617" s="15">
        <v>2</v>
      </c>
    </row>
    <row r="2618" spans="18:18" x14ac:dyDescent="0.25">
      <c r="R2618" s="15">
        <v>2</v>
      </c>
    </row>
    <row r="2619" spans="18:18" x14ac:dyDescent="0.25">
      <c r="R2619" s="15">
        <v>2</v>
      </c>
    </row>
    <row r="2620" spans="18:18" x14ac:dyDescent="0.25">
      <c r="R2620" s="15">
        <v>2</v>
      </c>
    </row>
    <row r="2621" spans="18:18" x14ac:dyDescent="0.25">
      <c r="R2621" s="15">
        <v>2</v>
      </c>
    </row>
    <row r="2622" spans="18:18" x14ac:dyDescent="0.25">
      <c r="R2622" s="15">
        <v>2</v>
      </c>
    </row>
    <row r="2623" spans="18:18" x14ac:dyDescent="0.25">
      <c r="R2623" s="15">
        <v>2</v>
      </c>
    </row>
    <row r="2624" spans="18:18" x14ac:dyDescent="0.25">
      <c r="R2624" s="15">
        <v>2</v>
      </c>
    </row>
    <row r="2625" spans="18:18" x14ac:dyDescent="0.25">
      <c r="R2625" s="15">
        <v>2</v>
      </c>
    </row>
    <row r="2626" spans="18:18" x14ac:dyDescent="0.25">
      <c r="R2626" s="15">
        <v>2</v>
      </c>
    </row>
    <row r="2627" spans="18:18" x14ac:dyDescent="0.25">
      <c r="R2627" s="15">
        <v>2</v>
      </c>
    </row>
    <row r="2628" spans="18:18" x14ac:dyDescent="0.25">
      <c r="R2628" s="15">
        <v>2</v>
      </c>
    </row>
    <row r="2629" spans="18:18" x14ac:dyDescent="0.25">
      <c r="R2629" s="15">
        <v>3</v>
      </c>
    </row>
    <row r="2630" spans="18:18" x14ac:dyDescent="0.25">
      <c r="R2630" s="15">
        <v>3</v>
      </c>
    </row>
    <row r="2631" spans="18:18" x14ac:dyDescent="0.25">
      <c r="R2631" s="15">
        <v>3</v>
      </c>
    </row>
    <row r="2632" spans="18:18" x14ac:dyDescent="0.25">
      <c r="R2632" s="15">
        <v>3</v>
      </c>
    </row>
    <row r="2633" spans="18:18" x14ac:dyDescent="0.25">
      <c r="R2633" s="15">
        <v>3</v>
      </c>
    </row>
    <row r="2634" spans="18:18" x14ac:dyDescent="0.25">
      <c r="R2634" s="15">
        <v>3</v>
      </c>
    </row>
    <row r="2635" spans="18:18" x14ac:dyDescent="0.25">
      <c r="R2635" s="15">
        <v>1</v>
      </c>
    </row>
    <row r="2636" spans="18:18" x14ac:dyDescent="0.25">
      <c r="R2636" s="15">
        <v>1</v>
      </c>
    </row>
    <row r="2637" spans="18:18" x14ac:dyDescent="0.25">
      <c r="R2637" s="15">
        <v>1</v>
      </c>
    </row>
    <row r="2638" spans="18:18" x14ac:dyDescent="0.25">
      <c r="R2638" s="15">
        <v>1</v>
      </c>
    </row>
    <row r="2639" spans="18:18" x14ac:dyDescent="0.25">
      <c r="R2639" s="15">
        <v>3</v>
      </c>
    </row>
    <row r="2640" spans="18:18" x14ac:dyDescent="0.25">
      <c r="R2640" s="15">
        <v>3</v>
      </c>
    </row>
    <row r="2641" spans="18:18" x14ac:dyDescent="0.25">
      <c r="R2641" s="15">
        <v>3</v>
      </c>
    </row>
    <row r="2642" spans="18:18" x14ac:dyDescent="0.25">
      <c r="R2642" s="15">
        <v>3</v>
      </c>
    </row>
    <row r="2643" spans="18:18" x14ac:dyDescent="0.25">
      <c r="R2643" s="15">
        <v>3</v>
      </c>
    </row>
    <row r="2644" spans="18:18" x14ac:dyDescent="0.25">
      <c r="R2644" s="15">
        <v>3</v>
      </c>
    </row>
    <row r="2645" spans="18:18" x14ac:dyDescent="0.25">
      <c r="R2645" s="15">
        <v>3</v>
      </c>
    </row>
    <row r="2646" spans="18:18" x14ac:dyDescent="0.25">
      <c r="R2646" s="15">
        <v>3</v>
      </c>
    </row>
    <row r="2647" spans="18:18" x14ac:dyDescent="0.25">
      <c r="R2647" s="15">
        <v>3</v>
      </c>
    </row>
    <row r="2648" spans="18:18" x14ac:dyDescent="0.25">
      <c r="R2648" s="15">
        <v>3</v>
      </c>
    </row>
    <row r="2649" spans="18:18" x14ac:dyDescent="0.25">
      <c r="R2649" s="15">
        <v>3</v>
      </c>
    </row>
    <row r="2650" spans="18:18" x14ac:dyDescent="0.25">
      <c r="R2650" s="15">
        <v>3</v>
      </c>
    </row>
    <row r="2651" spans="18:18" x14ac:dyDescent="0.25">
      <c r="R2651" s="15">
        <v>3</v>
      </c>
    </row>
    <row r="2652" spans="18:18" x14ac:dyDescent="0.25">
      <c r="R2652" s="15">
        <v>3</v>
      </c>
    </row>
    <row r="2653" spans="18:18" x14ac:dyDescent="0.25">
      <c r="R2653" s="15">
        <v>3</v>
      </c>
    </row>
    <row r="2654" spans="18:18" x14ac:dyDescent="0.25">
      <c r="R2654" s="15">
        <v>2</v>
      </c>
    </row>
    <row r="2655" spans="18:18" x14ac:dyDescent="0.25">
      <c r="R2655" s="15">
        <v>2</v>
      </c>
    </row>
    <row r="2656" spans="18:18" x14ac:dyDescent="0.25">
      <c r="R2656" s="15">
        <v>2</v>
      </c>
    </row>
    <row r="2657" spans="18:18" x14ac:dyDescent="0.25">
      <c r="R2657" s="15">
        <v>2</v>
      </c>
    </row>
    <row r="2658" spans="18:18" x14ac:dyDescent="0.25">
      <c r="R2658" s="15">
        <v>2</v>
      </c>
    </row>
    <row r="2659" spans="18:18" x14ac:dyDescent="0.25">
      <c r="R2659" s="15">
        <v>2</v>
      </c>
    </row>
    <row r="2660" spans="18:18" x14ac:dyDescent="0.25">
      <c r="R2660" s="15">
        <v>2</v>
      </c>
    </row>
    <row r="2661" spans="18:18" x14ac:dyDescent="0.25">
      <c r="R2661" s="15">
        <v>2</v>
      </c>
    </row>
    <row r="2662" spans="18:18" x14ac:dyDescent="0.25">
      <c r="R2662" s="15">
        <v>2</v>
      </c>
    </row>
    <row r="2663" spans="18:18" x14ac:dyDescent="0.25">
      <c r="R2663" s="15">
        <v>3</v>
      </c>
    </row>
    <row r="2664" spans="18:18" x14ac:dyDescent="0.25">
      <c r="R2664" s="15">
        <v>3</v>
      </c>
    </row>
    <row r="2665" spans="18:18" x14ac:dyDescent="0.25">
      <c r="R2665" s="15">
        <v>3</v>
      </c>
    </row>
    <row r="2666" spans="18:18" x14ac:dyDescent="0.25">
      <c r="R2666" s="15">
        <v>3</v>
      </c>
    </row>
    <row r="2667" spans="18:18" x14ac:dyDescent="0.25">
      <c r="R2667" s="15">
        <v>3</v>
      </c>
    </row>
    <row r="2668" spans="18:18" x14ac:dyDescent="0.25">
      <c r="R2668" s="15">
        <v>3</v>
      </c>
    </row>
    <row r="2669" spans="18:18" x14ac:dyDescent="0.25">
      <c r="R2669" s="15">
        <v>2</v>
      </c>
    </row>
    <row r="2670" spans="18:18" x14ac:dyDescent="0.25">
      <c r="R2670" s="15">
        <v>2</v>
      </c>
    </row>
    <row r="2671" spans="18:18" x14ac:dyDescent="0.25">
      <c r="R2671" s="15">
        <v>2</v>
      </c>
    </row>
    <row r="2672" spans="18:18" x14ac:dyDescent="0.25">
      <c r="R2672" s="15">
        <v>3</v>
      </c>
    </row>
    <row r="2673" spans="18:18" x14ac:dyDescent="0.25">
      <c r="R2673" s="15">
        <v>3</v>
      </c>
    </row>
    <row r="2674" spans="18:18" x14ac:dyDescent="0.25">
      <c r="R2674" s="15">
        <v>3</v>
      </c>
    </row>
    <row r="2675" spans="18:18" x14ac:dyDescent="0.25">
      <c r="R2675" s="15">
        <v>3</v>
      </c>
    </row>
    <row r="2676" spans="18:18" x14ac:dyDescent="0.25">
      <c r="R2676" s="15">
        <v>3</v>
      </c>
    </row>
    <row r="2677" spans="18:18" x14ac:dyDescent="0.25">
      <c r="R2677" s="15">
        <v>3</v>
      </c>
    </row>
    <row r="2678" spans="18:18" x14ac:dyDescent="0.25">
      <c r="R2678" s="15">
        <v>4</v>
      </c>
    </row>
    <row r="2679" spans="18:18" x14ac:dyDescent="0.25">
      <c r="R2679" s="15">
        <v>4</v>
      </c>
    </row>
    <row r="2680" spans="18:18" x14ac:dyDescent="0.25">
      <c r="R2680" s="15">
        <v>4</v>
      </c>
    </row>
    <row r="2681" spans="18:18" x14ac:dyDescent="0.25">
      <c r="R2681" s="15">
        <v>4</v>
      </c>
    </row>
    <row r="2682" spans="18:18" x14ac:dyDescent="0.25">
      <c r="R2682" s="15">
        <v>4</v>
      </c>
    </row>
    <row r="2683" spans="18:18" x14ac:dyDescent="0.25">
      <c r="R2683" s="15">
        <v>4</v>
      </c>
    </row>
    <row r="2684" spans="18:18" x14ac:dyDescent="0.25">
      <c r="R2684" s="15">
        <v>4</v>
      </c>
    </row>
    <row r="2685" spans="18:18" x14ac:dyDescent="0.25">
      <c r="R2685" s="15">
        <v>4</v>
      </c>
    </row>
    <row r="2686" spans="18:18" x14ac:dyDescent="0.25">
      <c r="R2686" s="15">
        <v>1</v>
      </c>
    </row>
    <row r="2687" spans="18:18" x14ac:dyDescent="0.25">
      <c r="R2687" s="15">
        <v>1</v>
      </c>
    </row>
    <row r="2688" spans="18:18" x14ac:dyDescent="0.25">
      <c r="R2688" s="15">
        <v>2</v>
      </c>
    </row>
    <row r="2689" spans="18:18" x14ac:dyDescent="0.25">
      <c r="R2689" s="15">
        <v>2</v>
      </c>
    </row>
    <row r="2690" spans="18:18" x14ac:dyDescent="0.25">
      <c r="R2690" s="15">
        <v>2</v>
      </c>
    </row>
    <row r="2691" spans="18:18" x14ac:dyDescent="0.25">
      <c r="R2691" s="15">
        <v>2</v>
      </c>
    </row>
    <row r="2692" spans="18:18" x14ac:dyDescent="0.25">
      <c r="R2692" s="15">
        <v>2</v>
      </c>
    </row>
    <row r="2693" spans="18:18" x14ac:dyDescent="0.25">
      <c r="R2693" s="15">
        <v>2</v>
      </c>
    </row>
    <row r="2694" spans="18:18" x14ac:dyDescent="0.25">
      <c r="R2694" s="15">
        <v>2</v>
      </c>
    </row>
    <row r="2695" spans="18:18" x14ac:dyDescent="0.25">
      <c r="R2695" s="15">
        <v>2</v>
      </c>
    </row>
    <row r="2696" spans="18:18" x14ac:dyDescent="0.25">
      <c r="R2696" s="15">
        <v>2</v>
      </c>
    </row>
    <row r="2697" spans="18:18" x14ac:dyDescent="0.25">
      <c r="R2697" s="15">
        <v>2</v>
      </c>
    </row>
    <row r="2698" spans="18:18" x14ac:dyDescent="0.25">
      <c r="R2698" s="15">
        <v>2</v>
      </c>
    </row>
    <row r="2699" spans="18:18" x14ac:dyDescent="0.25">
      <c r="R2699" s="15">
        <v>2</v>
      </c>
    </row>
    <row r="2700" spans="18:18" x14ac:dyDescent="0.25">
      <c r="R2700" s="15">
        <v>2</v>
      </c>
    </row>
    <row r="2701" spans="18:18" x14ac:dyDescent="0.25">
      <c r="R2701" s="15">
        <v>2</v>
      </c>
    </row>
    <row r="2702" spans="18:18" x14ac:dyDescent="0.25">
      <c r="R2702" s="15">
        <v>2</v>
      </c>
    </row>
    <row r="2703" spans="18:18" x14ac:dyDescent="0.25">
      <c r="R2703" s="15">
        <v>2</v>
      </c>
    </row>
    <row r="2704" spans="18:18" x14ac:dyDescent="0.25">
      <c r="R2704" s="15">
        <v>2</v>
      </c>
    </row>
    <row r="2705" spans="18:18" x14ac:dyDescent="0.25">
      <c r="R2705" s="15">
        <v>2</v>
      </c>
    </row>
    <row r="2706" spans="18:18" x14ac:dyDescent="0.25">
      <c r="R2706" s="15">
        <v>2</v>
      </c>
    </row>
    <row r="2707" spans="18:18" x14ac:dyDescent="0.25">
      <c r="R2707" s="15">
        <v>2</v>
      </c>
    </row>
    <row r="2708" spans="18:18" x14ac:dyDescent="0.25">
      <c r="R2708" s="15">
        <v>2</v>
      </c>
    </row>
    <row r="2709" spans="18:18" x14ac:dyDescent="0.25">
      <c r="R2709" s="15">
        <v>2</v>
      </c>
    </row>
    <row r="2710" spans="18:18" x14ac:dyDescent="0.25">
      <c r="R2710" s="15">
        <v>2</v>
      </c>
    </row>
    <row r="2711" spans="18:18" x14ac:dyDescent="0.25">
      <c r="R2711" s="15">
        <v>2</v>
      </c>
    </row>
    <row r="2712" spans="18:18" x14ac:dyDescent="0.25">
      <c r="R2712" s="15">
        <v>2</v>
      </c>
    </row>
    <row r="2713" spans="18:18" x14ac:dyDescent="0.25">
      <c r="R2713" s="15">
        <v>2</v>
      </c>
    </row>
    <row r="2714" spans="18:18" x14ac:dyDescent="0.25">
      <c r="R2714" s="15">
        <v>2</v>
      </c>
    </row>
    <row r="2715" spans="18:18" x14ac:dyDescent="0.25">
      <c r="R2715" s="15">
        <v>2</v>
      </c>
    </row>
    <row r="2716" spans="18:18" x14ac:dyDescent="0.25">
      <c r="R2716" s="15">
        <v>2</v>
      </c>
    </row>
    <row r="2717" spans="18:18" x14ac:dyDescent="0.25">
      <c r="R2717" s="15">
        <v>2</v>
      </c>
    </row>
    <row r="2718" spans="18:18" x14ac:dyDescent="0.25">
      <c r="R2718" s="15">
        <v>2</v>
      </c>
    </row>
    <row r="2719" spans="18:18" x14ac:dyDescent="0.25">
      <c r="R2719" s="15">
        <v>2</v>
      </c>
    </row>
    <row r="2720" spans="18:18" x14ac:dyDescent="0.25">
      <c r="R2720" s="15">
        <v>3</v>
      </c>
    </row>
    <row r="2721" spans="18:18" x14ac:dyDescent="0.25">
      <c r="R2721" s="15">
        <v>3</v>
      </c>
    </row>
    <row r="2722" spans="18:18" x14ac:dyDescent="0.25">
      <c r="R2722" s="15">
        <v>3</v>
      </c>
    </row>
    <row r="2723" spans="18:18" x14ac:dyDescent="0.25">
      <c r="R2723" s="15">
        <v>3</v>
      </c>
    </row>
    <row r="2724" spans="18:18" x14ac:dyDescent="0.25">
      <c r="R2724" s="15">
        <v>3</v>
      </c>
    </row>
    <row r="2725" spans="18:18" x14ac:dyDescent="0.25">
      <c r="R2725" s="15">
        <v>3</v>
      </c>
    </row>
    <row r="2726" spans="18:18" x14ac:dyDescent="0.25">
      <c r="R2726" s="15">
        <v>3</v>
      </c>
    </row>
    <row r="2727" spans="18:18" x14ac:dyDescent="0.25">
      <c r="R2727" s="15">
        <v>3</v>
      </c>
    </row>
    <row r="2728" spans="18:18" x14ac:dyDescent="0.25">
      <c r="R2728" s="15">
        <v>3</v>
      </c>
    </row>
    <row r="2729" spans="18:18" x14ac:dyDescent="0.25">
      <c r="R2729" s="15">
        <v>3</v>
      </c>
    </row>
    <row r="2730" spans="18:18" x14ac:dyDescent="0.25">
      <c r="R2730" s="15">
        <v>3</v>
      </c>
    </row>
    <row r="2731" spans="18:18" x14ac:dyDescent="0.25">
      <c r="R2731" s="15">
        <v>3</v>
      </c>
    </row>
    <row r="2732" spans="18:18" x14ac:dyDescent="0.25">
      <c r="R2732" s="15">
        <v>3</v>
      </c>
    </row>
    <row r="2733" spans="18:18" x14ac:dyDescent="0.25">
      <c r="R2733" s="15">
        <v>3</v>
      </c>
    </row>
    <row r="2734" spans="18:18" x14ac:dyDescent="0.25">
      <c r="R2734" s="15">
        <v>3</v>
      </c>
    </row>
    <row r="2735" spans="18:18" x14ac:dyDescent="0.25">
      <c r="R2735" s="15">
        <v>3</v>
      </c>
    </row>
    <row r="2736" spans="18:18" x14ac:dyDescent="0.25">
      <c r="R2736" s="15">
        <v>3</v>
      </c>
    </row>
    <row r="2737" spans="18:18" x14ac:dyDescent="0.25">
      <c r="R2737" s="15">
        <v>3</v>
      </c>
    </row>
    <row r="2738" spans="18:18" x14ac:dyDescent="0.25">
      <c r="R2738" s="15">
        <v>3</v>
      </c>
    </row>
    <row r="2739" spans="18:18" x14ac:dyDescent="0.25">
      <c r="R2739" s="15">
        <v>3</v>
      </c>
    </row>
    <row r="2740" spans="18:18" x14ac:dyDescent="0.25">
      <c r="R2740" s="15">
        <v>3</v>
      </c>
    </row>
    <row r="2741" spans="18:18" x14ac:dyDescent="0.25">
      <c r="R2741" s="15">
        <v>3</v>
      </c>
    </row>
    <row r="2742" spans="18:18" x14ac:dyDescent="0.25">
      <c r="R2742" s="15">
        <v>3</v>
      </c>
    </row>
    <row r="2743" spans="18:18" x14ac:dyDescent="0.25">
      <c r="R2743" s="15">
        <v>3</v>
      </c>
    </row>
    <row r="2744" spans="18:18" x14ac:dyDescent="0.25">
      <c r="R2744" s="15">
        <v>3</v>
      </c>
    </row>
    <row r="2745" spans="18:18" x14ac:dyDescent="0.25">
      <c r="R2745" s="15">
        <v>3</v>
      </c>
    </row>
    <row r="2746" spans="18:18" x14ac:dyDescent="0.25">
      <c r="R2746" s="15">
        <v>3</v>
      </c>
    </row>
    <row r="2747" spans="18:18" x14ac:dyDescent="0.25">
      <c r="R2747" s="15">
        <v>3</v>
      </c>
    </row>
    <row r="2748" spans="18:18" x14ac:dyDescent="0.25">
      <c r="R2748" s="15">
        <v>3</v>
      </c>
    </row>
    <row r="2749" spans="18:18" x14ac:dyDescent="0.25">
      <c r="R2749" s="15">
        <v>2</v>
      </c>
    </row>
    <row r="2750" spans="18:18" x14ac:dyDescent="0.25">
      <c r="R2750" s="15">
        <v>2</v>
      </c>
    </row>
    <row r="2751" spans="18:18" x14ac:dyDescent="0.25">
      <c r="R2751" s="15">
        <v>2</v>
      </c>
    </row>
    <row r="2752" spans="18:18" x14ac:dyDescent="0.25">
      <c r="R2752" s="15">
        <v>2</v>
      </c>
    </row>
    <row r="2753" spans="18:18" x14ac:dyDescent="0.25">
      <c r="R2753" s="15">
        <v>2</v>
      </c>
    </row>
    <row r="2754" spans="18:18" x14ac:dyDescent="0.25">
      <c r="R2754" s="15">
        <v>2</v>
      </c>
    </row>
    <row r="2755" spans="18:18" x14ac:dyDescent="0.25">
      <c r="R2755" s="15">
        <v>2</v>
      </c>
    </row>
    <row r="2756" spans="18:18" x14ac:dyDescent="0.25">
      <c r="R2756" s="15">
        <v>2</v>
      </c>
    </row>
    <row r="2757" spans="18:18" x14ac:dyDescent="0.25">
      <c r="R2757" s="15">
        <v>2</v>
      </c>
    </row>
    <row r="2758" spans="18:18" x14ac:dyDescent="0.25">
      <c r="R2758" s="15">
        <v>2</v>
      </c>
    </row>
    <row r="2759" spans="18:18" x14ac:dyDescent="0.25">
      <c r="R2759" s="15">
        <v>2</v>
      </c>
    </row>
    <row r="2760" spans="18:18" x14ac:dyDescent="0.25">
      <c r="R2760" s="15">
        <v>2</v>
      </c>
    </row>
    <row r="2761" spans="18:18" x14ac:dyDescent="0.25">
      <c r="R2761" s="15">
        <v>2</v>
      </c>
    </row>
    <row r="2762" spans="18:18" x14ac:dyDescent="0.25">
      <c r="R2762" s="15">
        <v>2</v>
      </c>
    </row>
    <row r="2763" spans="18:18" x14ac:dyDescent="0.25">
      <c r="R2763" s="15">
        <v>2</v>
      </c>
    </row>
    <row r="2764" spans="18:18" x14ac:dyDescent="0.25">
      <c r="R2764" s="15">
        <v>2</v>
      </c>
    </row>
    <row r="2765" spans="18:18" x14ac:dyDescent="0.25">
      <c r="R2765" s="15">
        <v>2</v>
      </c>
    </row>
    <row r="2766" spans="18:18" x14ac:dyDescent="0.25">
      <c r="R2766" s="15">
        <v>3</v>
      </c>
    </row>
    <row r="2767" spans="18:18" x14ac:dyDescent="0.25">
      <c r="R2767" s="15">
        <v>3</v>
      </c>
    </row>
    <row r="2768" spans="18:18" x14ac:dyDescent="0.25">
      <c r="R2768" s="15">
        <v>3</v>
      </c>
    </row>
    <row r="2769" spans="18:18" x14ac:dyDescent="0.25">
      <c r="R2769" s="15">
        <v>3</v>
      </c>
    </row>
    <row r="2770" spans="18:18" x14ac:dyDescent="0.25">
      <c r="R2770" s="15">
        <v>3</v>
      </c>
    </row>
    <row r="2771" spans="18:18" x14ac:dyDescent="0.25">
      <c r="R2771" s="15">
        <v>3</v>
      </c>
    </row>
    <row r="2772" spans="18:18" x14ac:dyDescent="0.25">
      <c r="R2772" s="15">
        <v>3</v>
      </c>
    </row>
    <row r="2773" spans="18:18" x14ac:dyDescent="0.25">
      <c r="R2773" s="15">
        <v>3</v>
      </c>
    </row>
    <row r="2774" spans="18:18" x14ac:dyDescent="0.25">
      <c r="R2774" s="15">
        <v>3</v>
      </c>
    </row>
    <row r="2775" spans="18:18" x14ac:dyDescent="0.25">
      <c r="R2775" s="15">
        <v>3</v>
      </c>
    </row>
    <row r="2776" spans="18:18" x14ac:dyDescent="0.25">
      <c r="R2776" s="15">
        <v>1</v>
      </c>
    </row>
    <row r="2777" spans="18:18" x14ac:dyDescent="0.25">
      <c r="R2777" s="15">
        <v>1</v>
      </c>
    </row>
    <row r="2778" spans="18:18" x14ac:dyDescent="0.25">
      <c r="R2778" s="15">
        <v>1</v>
      </c>
    </row>
    <row r="2779" spans="18:18" x14ac:dyDescent="0.25">
      <c r="R2779" s="15">
        <v>1</v>
      </c>
    </row>
    <row r="2780" spans="18:18" x14ac:dyDescent="0.25">
      <c r="R2780" s="15">
        <v>1</v>
      </c>
    </row>
    <row r="2781" spans="18:18" x14ac:dyDescent="0.25">
      <c r="R2781" s="15">
        <v>1</v>
      </c>
    </row>
    <row r="2782" spans="18:18" x14ac:dyDescent="0.25">
      <c r="R2782" s="15">
        <v>1</v>
      </c>
    </row>
    <row r="2783" spans="18:18" x14ac:dyDescent="0.25">
      <c r="R2783" s="15">
        <v>1</v>
      </c>
    </row>
    <row r="2784" spans="18:18" x14ac:dyDescent="0.25">
      <c r="R2784" s="15">
        <v>1</v>
      </c>
    </row>
    <row r="2785" spans="18:18" x14ac:dyDescent="0.25">
      <c r="R2785" s="15">
        <v>1</v>
      </c>
    </row>
    <row r="2786" spans="18:18" x14ac:dyDescent="0.25">
      <c r="R2786" s="15">
        <v>4</v>
      </c>
    </row>
    <row r="2787" spans="18:18" x14ac:dyDescent="0.25">
      <c r="R2787" s="15">
        <v>4</v>
      </c>
    </row>
    <row r="2788" spans="18:18" x14ac:dyDescent="0.25">
      <c r="R2788" s="15">
        <v>4</v>
      </c>
    </row>
    <row r="2789" spans="18:18" x14ac:dyDescent="0.25">
      <c r="R2789" s="15">
        <v>4</v>
      </c>
    </row>
    <row r="2790" spans="18:18" x14ac:dyDescent="0.25">
      <c r="R2790" s="15">
        <v>4</v>
      </c>
    </row>
    <row r="2791" spans="18:18" x14ac:dyDescent="0.25">
      <c r="R2791" s="15">
        <v>4</v>
      </c>
    </row>
    <row r="2792" spans="18:18" x14ac:dyDescent="0.25">
      <c r="R2792" s="15">
        <v>4</v>
      </c>
    </row>
    <row r="2793" spans="18:18" x14ac:dyDescent="0.25">
      <c r="R2793" s="15">
        <v>4</v>
      </c>
    </row>
    <row r="2794" spans="18:18" x14ac:dyDescent="0.25">
      <c r="R2794" s="15">
        <v>4</v>
      </c>
    </row>
    <row r="2795" spans="18:18" x14ac:dyDescent="0.25">
      <c r="R2795" s="15">
        <v>4</v>
      </c>
    </row>
    <row r="2796" spans="18:18" x14ac:dyDescent="0.25">
      <c r="R2796" s="15">
        <v>4</v>
      </c>
    </row>
    <row r="2797" spans="18:18" x14ac:dyDescent="0.25">
      <c r="R2797" s="15">
        <v>4</v>
      </c>
    </row>
    <row r="2798" spans="18:18" x14ac:dyDescent="0.25">
      <c r="R2798" s="15">
        <v>4</v>
      </c>
    </row>
    <row r="2799" spans="18:18" x14ac:dyDescent="0.25">
      <c r="R2799" s="15">
        <v>4</v>
      </c>
    </row>
    <row r="2800" spans="18:18" x14ac:dyDescent="0.25">
      <c r="R2800" s="15">
        <v>4</v>
      </c>
    </row>
    <row r="2801" spans="18:18" x14ac:dyDescent="0.25">
      <c r="R2801" s="15">
        <v>4</v>
      </c>
    </row>
    <row r="2802" spans="18:18" x14ac:dyDescent="0.25">
      <c r="R2802" s="15">
        <v>3</v>
      </c>
    </row>
    <row r="2803" spans="18:18" x14ac:dyDescent="0.25">
      <c r="R2803" s="15">
        <v>3</v>
      </c>
    </row>
    <row r="2804" spans="18:18" x14ac:dyDescent="0.25">
      <c r="R2804" s="15">
        <v>3</v>
      </c>
    </row>
    <row r="2805" spans="18:18" x14ac:dyDescent="0.25">
      <c r="R2805" s="15">
        <v>3</v>
      </c>
    </row>
    <row r="2806" spans="18:18" x14ac:dyDescent="0.25">
      <c r="R2806" s="15">
        <v>3</v>
      </c>
    </row>
    <row r="2807" spans="18:18" x14ac:dyDescent="0.25">
      <c r="R2807" s="15">
        <v>3</v>
      </c>
    </row>
    <row r="2808" spans="18:18" x14ac:dyDescent="0.25">
      <c r="R2808" s="15">
        <v>3</v>
      </c>
    </row>
    <row r="2809" spans="18:18" x14ac:dyDescent="0.25">
      <c r="R2809" s="15">
        <v>3</v>
      </c>
    </row>
    <row r="2810" spans="18:18" x14ac:dyDescent="0.25">
      <c r="R2810" s="15">
        <v>3</v>
      </c>
    </row>
    <row r="2811" spans="18:18" x14ac:dyDescent="0.25">
      <c r="R2811" s="15">
        <v>3</v>
      </c>
    </row>
    <row r="2812" spans="18:18" x14ac:dyDescent="0.25">
      <c r="R2812" s="15">
        <v>3</v>
      </c>
    </row>
    <row r="2813" spans="18:18" x14ac:dyDescent="0.25">
      <c r="R2813" s="15">
        <v>3</v>
      </c>
    </row>
    <row r="2814" spans="18:18" x14ac:dyDescent="0.25">
      <c r="R2814" s="15">
        <v>3</v>
      </c>
    </row>
    <row r="2815" spans="18:18" x14ac:dyDescent="0.25">
      <c r="R2815" s="15">
        <v>3</v>
      </c>
    </row>
    <row r="2816" spans="18:18" x14ac:dyDescent="0.25">
      <c r="R2816" s="15">
        <v>3</v>
      </c>
    </row>
    <row r="2817" spans="18:18" x14ac:dyDescent="0.25">
      <c r="R2817" s="15">
        <v>3</v>
      </c>
    </row>
    <row r="2818" spans="18:18" x14ac:dyDescent="0.25">
      <c r="R2818" s="15">
        <v>1</v>
      </c>
    </row>
    <row r="2819" spans="18:18" x14ac:dyDescent="0.25">
      <c r="R2819" s="15">
        <v>1</v>
      </c>
    </row>
    <row r="2820" spans="18:18" x14ac:dyDescent="0.25">
      <c r="R2820" s="15">
        <v>1</v>
      </c>
    </row>
    <row r="2821" spans="18:18" x14ac:dyDescent="0.25">
      <c r="R2821" s="15">
        <v>1</v>
      </c>
    </row>
    <row r="2822" spans="18:18" x14ac:dyDescent="0.25">
      <c r="R2822" s="15">
        <v>1</v>
      </c>
    </row>
    <row r="2823" spans="18:18" x14ac:dyDescent="0.25">
      <c r="R2823" s="15">
        <v>1</v>
      </c>
    </row>
    <row r="2824" spans="18:18" x14ac:dyDescent="0.25">
      <c r="R2824" s="15">
        <v>1</v>
      </c>
    </row>
    <row r="2825" spans="18:18" x14ac:dyDescent="0.25">
      <c r="R2825" s="15">
        <v>1</v>
      </c>
    </row>
    <row r="2826" spans="18:18" x14ac:dyDescent="0.25">
      <c r="R2826" s="15">
        <v>1</v>
      </c>
    </row>
    <row r="2827" spans="18:18" x14ac:dyDescent="0.25">
      <c r="R2827" s="15">
        <v>1</v>
      </c>
    </row>
    <row r="2828" spans="18:18" x14ac:dyDescent="0.25">
      <c r="R2828" s="15">
        <v>1</v>
      </c>
    </row>
    <row r="2829" spans="18:18" x14ac:dyDescent="0.25">
      <c r="R2829" s="15">
        <v>1</v>
      </c>
    </row>
    <row r="2830" spans="18:18" x14ac:dyDescent="0.25">
      <c r="R2830" s="15">
        <v>1</v>
      </c>
    </row>
    <row r="2831" spans="18:18" x14ac:dyDescent="0.25">
      <c r="R2831" s="15">
        <v>1</v>
      </c>
    </row>
    <row r="2832" spans="18:18" x14ac:dyDescent="0.25">
      <c r="R2832" s="15">
        <v>1</v>
      </c>
    </row>
    <row r="2833" spans="18:18" x14ac:dyDescent="0.25">
      <c r="R2833" s="15">
        <v>1</v>
      </c>
    </row>
    <row r="2834" spans="18:18" x14ac:dyDescent="0.25">
      <c r="R2834" s="15">
        <v>1</v>
      </c>
    </row>
    <row r="2835" spans="18:18" x14ac:dyDescent="0.25">
      <c r="R2835" s="15">
        <v>1</v>
      </c>
    </row>
    <row r="2836" spans="18:18" x14ac:dyDescent="0.25">
      <c r="R2836" s="15">
        <v>1</v>
      </c>
    </row>
    <row r="2837" spans="18:18" x14ac:dyDescent="0.25">
      <c r="R2837" s="15">
        <v>1</v>
      </c>
    </row>
    <row r="2838" spans="18:18" x14ac:dyDescent="0.25">
      <c r="R2838" s="15">
        <v>1</v>
      </c>
    </row>
    <row r="2839" spans="18:18" x14ac:dyDescent="0.25">
      <c r="R2839" s="15">
        <v>1</v>
      </c>
    </row>
    <row r="2840" spans="18:18" x14ac:dyDescent="0.25">
      <c r="R2840" s="15">
        <v>1</v>
      </c>
    </row>
    <row r="2841" spans="18:18" x14ac:dyDescent="0.25">
      <c r="R2841" s="15">
        <v>1</v>
      </c>
    </row>
    <row r="2842" spans="18:18" x14ac:dyDescent="0.25">
      <c r="R2842" s="15">
        <v>1</v>
      </c>
    </row>
    <row r="2843" spans="18:18" x14ac:dyDescent="0.25">
      <c r="R2843" s="15">
        <v>1</v>
      </c>
    </row>
    <row r="2844" spans="18:18" x14ac:dyDescent="0.25">
      <c r="R2844" s="15">
        <v>1</v>
      </c>
    </row>
    <row r="2845" spans="18:18" x14ac:dyDescent="0.25">
      <c r="R2845" s="15">
        <v>1</v>
      </c>
    </row>
    <row r="2846" spans="18:18" x14ac:dyDescent="0.25">
      <c r="R2846" s="15">
        <v>1</v>
      </c>
    </row>
    <row r="2847" spans="18:18" x14ac:dyDescent="0.25">
      <c r="R2847" s="15">
        <v>1</v>
      </c>
    </row>
    <row r="2848" spans="18:18" x14ac:dyDescent="0.25">
      <c r="R2848" s="15">
        <v>1</v>
      </c>
    </row>
    <row r="2849" spans="18:18" x14ac:dyDescent="0.25">
      <c r="R2849" s="15">
        <v>1</v>
      </c>
    </row>
    <row r="2850" spans="18:18" x14ac:dyDescent="0.25">
      <c r="R2850" s="15">
        <v>1</v>
      </c>
    </row>
    <row r="2851" spans="18:18" x14ac:dyDescent="0.25">
      <c r="R2851" s="15">
        <v>1</v>
      </c>
    </row>
    <row r="2852" spans="18:18" x14ac:dyDescent="0.25">
      <c r="R2852" s="15">
        <v>1</v>
      </c>
    </row>
    <row r="2853" spans="18:18" x14ac:dyDescent="0.25">
      <c r="R2853" s="15">
        <v>1</v>
      </c>
    </row>
    <row r="2854" spans="18:18" x14ac:dyDescent="0.25">
      <c r="R2854" s="15">
        <v>1</v>
      </c>
    </row>
    <row r="2855" spans="18:18" x14ac:dyDescent="0.25">
      <c r="R2855" s="15">
        <v>1</v>
      </c>
    </row>
    <row r="2856" spans="18:18" x14ac:dyDescent="0.25">
      <c r="R2856" s="15">
        <v>1</v>
      </c>
    </row>
    <row r="2857" spans="18:18" x14ac:dyDescent="0.25">
      <c r="R2857" s="15">
        <v>1</v>
      </c>
    </row>
    <row r="2858" spans="18:18" x14ac:dyDescent="0.25">
      <c r="R2858" s="15">
        <v>1</v>
      </c>
    </row>
    <row r="2859" spans="18:18" x14ac:dyDescent="0.25">
      <c r="R2859" s="15">
        <v>1</v>
      </c>
    </row>
    <row r="2860" spans="18:18" x14ac:dyDescent="0.25">
      <c r="R2860" s="15">
        <v>1</v>
      </c>
    </row>
    <row r="2861" spans="18:18" x14ac:dyDescent="0.25">
      <c r="R2861" s="15">
        <v>1</v>
      </c>
    </row>
    <row r="2862" spans="18:18" x14ac:dyDescent="0.25">
      <c r="R2862" s="15">
        <v>1</v>
      </c>
    </row>
    <row r="2863" spans="18:18" x14ac:dyDescent="0.25">
      <c r="R2863" s="15">
        <v>1</v>
      </c>
    </row>
    <row r="2864" spans="18:18" x14ac:dyDescent="0.25">
      <c r="R2864" s="15">
        <v>1</v>
      </c>
    </row>
    <row r="2865" spans="18:18" x14ac:dyDescent="0.25">
      <c r="R2865" s="15">
        <v>1</v>
      </c>
    </row>
    <row r="2866" spans="18:18" x14ac:dyDescent="0.25">
      <c r="R2866" s="15">
        <v>1</v>
      </c>
    </row>
    <row r="2867" spans="18:18" x14ac:dyDescent="0.25">
      <c r="R2867" s="15">
        <v>1</v>
      </c>
    </row>
    <row r="2868" spans="18:18" x14ac:dyDescent="0.25">
      <c r="R2868" s="15">
        <v>1</v>
      </c>
    </row>
    <row r="2869" spans="18:18" x14ac:dyDescent="0.25">
      <c r="R2869" s="15">
        <v>1</v>
      </c>
    </row>
    <row r="2870" spans="18:18" x14ac:dyDescent="0.25">
      <c r="R2870" s="15">
        <v>1</v>
      </c>
    </row>
    <row r="2871" spans="18:18" x14ac:dyDescent="0.25">
      <c r="R2871" s="15">
        <v>1</v>
      </c>
    </row>
    <row r="2872" spans="18:18" x14ac:dyDescent="0.25">
      <c r="R2872" s="15">
        <v>1</v>
      </c>
    </row>
    <row r="2873" spans="18:18" x14ac:dyDescent="0.25">
      <c r="R2873" s="15">
        <v>1</v>
      </c>
    </row>
    <row r="2874" spans="18:18" x14ac:dyDescent="0.25">
      <c r="R2874" s="15">
        <v>1</v>
      </c>
    </row>
    <row r="2875" spans="18:18" x14ac:dyDescent="0.25">
      <c r="R2875" s="15">
        <v>1</v>
      </c>
    </row>
    <row r="2876" spans="18:18" x14ac:dyDescent="0.25">
      <c r="R2876" s="15">
        <v>1</v>
      </c>
    </row>
    <row r="2877" spans="18:18" x14ac:dyDescent="0.25">
      <c r="R2877" s="15">
        <v>1</v>
      </c>
    </row>
    <row r="2878" spans="18:18" x14ac:dyDescent="0.25">
      <c r="R2878" s="15">
        <v>1</v>
      </c>
    </row>
    <row r="2879" spans="18:18" x14ac:dyDescent="0.25">
      <c r="R2879" s="15">
        <v>1</v>
      </c>
    </row>
    <row r="2880" spans="18:18" x14ac:dyDescent="0.25">
      <c r="R2880" s="15">
        <v>1</v>
      </c>
    </row>
    <row r="2881" spans="18:18" x14ac:dyDescent="0.25">
      <c r="R2881" s="15">
        <v>1</v>
      </c>
    </row>
    <row r="2882" spans="18:18" x14ac:dyDescent="0.25">
      <c r="R2882" s="15">
        <v>1</v>
      </c>
    </row>
    <row r="2883" spans="18:18" x14ac:dyDescent="0.25">
      <c r="R2883" s="15">
        <v>1</v>
      </c>
    </row>
    <row r="2884" spans="18:18" x14ac:dyDescent="0.25">
      <c r="R2884" s="15">
        <v>1</v>
      </c>
    </row>
    <row r="2885" spans="18:18" x14ac:dyDescent="0.25">
      <c r="R2885" s="15">
        <v>1</v>
      </c>
    </row>
    <row r="2886" spans="18:18" x14ac:dyDescent="0.25">
      <c r="R2886" s="15">
        <v>1</v>
      </c>
    </row>
    <row r="2887" spans="18:18" x14ac:dyDescent="0.25">
      <c r="R2887" s="15">
        <v>1</v>
      </c>
    </row>
    <row r="2888" spans="18:18" x14ac:dyDescent="0.25">
      <c r="R2888" s="15">
        <v>1</v>
      </c>
    </row>
    <row r="2889" spans="18:18" x14ac:dyDescent="0.25">
      <c r="R2889" s="15">
        <v>1</v>
      </c>
    </row>
    <row r="2890" spans="18:18" x14ac:dyDescent="0.25">
      <c r="R2890" s="15">
        <v>1</v>
      </c>
    </row>
    <row r="2891" spans="18:18" x14ac:dyDescent="0.25">
      <c r="R2891" s="15">
        <v>1</v>
      </c>
    </row>
    <row r="2892" spans="18:18" x14ac:dyDescent="0.25">
      <c r="R2892" s="15">
        <v>1</v>
      </c>
    </row>
    <row r="2893" spans="18:18" x14ac:dyDescent="0.25">
      <c r="R2893" s="15">
        <v>1</v>
      </c>
    </row>
    <row r="2894" spans="18:18" x14ac:dyDescent="0.25">
      <c r="R2894" s="15">
        <v>1</v>
      </c>
    </row>
    <row r="2895" spans="18:18" x14ac:dyDescent="0.25">
      <c r="R2895" s="15">
        <v>3</v>
      </c>
    </row>
    <row r="2896" spans="18:18" x14ac:dyDescent="0.25">
      <c r="R2896" s="15">
        <v>3</v>
      </c>
    </row>
    <row r="2897" spans="18:18" x14ac:dyDescent="0.25">
      <c r="R2897" s="15">
        <v>3</v>
      </c>
    </row>
    <row r="2898" spans="18:18" x14ac:dyDescent="0.25">
      <c r="R2898" s="15">
        <v>3</v>
      </c>
    </row>
    <row r="2899" spans="18:18" x14ac:dyDescent="0.25">
      <c r="R2899" s="15">
        <v>3</v>
      </c>
    </row>
    <row r="2900" spans="18:18" x14ac:dyDescent="0.25">
      <c r="R2900" s="15">
        <v>3</v>
      </c>
    </row>
    <row r="2901" spans="18:18" x14ac:dyDescent="0.25">
      <c r="R2901" s="15">
        <v>3</v>
      </c>
    </row>
    <row r="2902" spans="18:18" x14ac:dyDescent="0.25">
      <c r="R2902" s="15">
        <v>3</v>
      </c>
    </row>
    <row r="2903" spans="18:18" x14ac:dyDescent="0.25">
      <c r="R2903" s="15">
        <v>3</v>
      </c>
    </row>
    <row r="2904" spans="18:18" x14ac:dyDescent="0.25">
      <c r="R2904" s="15">
        <v>3</v>
      </c>
    </row>
    <row r="2905" spans="18:18" x14ac:dyDescent="0.25">
      <c r="R2905" s="15">
        <v>3</v>
      </c>
    </row>
    <row r="2906" spans="18:18" x14ac:dyDescent="0.25">
      <c r="R2906" s="15">
        <v>3</v>
      </c>
    </row>
    <row r="2907" spans="18:18" x14ac:dyDescent="0.25">
      <c r="R2907" s="15">
        <v>3</v>
      </c>
    </row>
    <row r="2908" spans="18:18" x14ac:dyDescent="0.25">
      <c r="R2908" s="15">
        <v>3</v>
      </c>
    </row>
    <row r="2909" spans="18:18" x14ac:dyDescent="0.25">
      <c r="R2909" s="15">
        <v>3</v>
      </c>
    </row>
    <row r="2910" spans="18:18" x14ac:dyDescent="0.25">
      <c r="R2910" s="15">
        <v>3</v>
      </c>
    </row>
    <row r="2911" spans="18:18" x14ac:dyDescent="0.25">
      <c r="R2911" s="15">
        <v>3</v>
      </c>
    </row>
    <row r="2912" spans="18:18" x14ac:dyDescent="0.25">
      <c r="R2912" s="15">
        <v>3</v>
      </c>
    </row>
    <row r="2913" spans="18:18" x14ac:dyDescent="0.25">
      <c r="R2913" s="15">
        <v>3</v>
      </c>
    </row>
    <row r="2914" spans="18:18" x14ac:dyDescent="0.25">
      <c r="R2914" s="15">
        <v>3</v>
      </c>
    </row>
    <row r="2915" spans="18:18" x14ac:dyDescent="0.25">
      <c r="R2915" s="15">
        <v>3</v>
      </c>
    </row>
    <row r="2916" spans="18:18" x14ac:dyDescent="0.25">
      <c r="R2916" s="15">
        <v>3</v>
      </c>
    </row>
    <row r="2917" spans="18:18" x14ac:dyDescent="0.25">
      <c r="R2917" s="15">
        <v>3</v>
      </c>
    </row>
    <row r="2918" spans="18:18" x14ac:dyDescent="0.25">
      <c r="R2918" s="15">
        <v>3</v>
      </c>
    </row>
    <row r="2919" spans="18:18" x14ac:dyDescent="0.25">
      <c r="R2919" s="15">
        <v>3</v>
      </c>
    </row>
    <row r="2920" spans="18:18" x14ac:dyDescent="0.25">
      <c r="R2920" s="15">
        <v>3</v>
      </c>
    </row>
    <row r="2921" spans="18:18" x14ac:dyDescent="0.25">
      <c r="R2921" s="15">
        <v>3</v>
      </c>
    </row>
    <row r="2922" spans="18:18" x14ac:dyDescent="0.25">
      <c r="R2922" s="15">
        <v>3</v>
      </c>
    </row>
    <row r="2923" spans="18:18" x14ac:dyDescent="0.25">
      <c r="R2923" s="15">
        <v>3</v>
      </c>
    </row>
    <row r="2924" spans="18:18" x14ac:dyDescent="0.25">
      <c r="R2924" s="15">
        <v>3</v>
      </c>
    </row>
    <row r="2925" spans="18:18" x14ac:dyDescent="0.25">
      <c r="R2925" s="15">
        <v>3</v>
      </c>
    </row>
    <row r="2926" spans="18:18" x14ac:dyDescent="0.25">
      <c r="R2926" s="15">
        <v>3</v>
      </c>
    </row>
    <row r="2927" spans="18:18" x14ac:dyDescent="0.25">
      <c r="R2927" s="15">
        <v>3</v>
      </c>
    </row>
    <row r="2928" spans="18:18" x14ac:dyDescent="0.25">
      <c r="R2928" s="15">
        <v>3</v>
      </c>
    </row>
    <row r="2929" spans="18:18" x14ac:dyDescent="0.25">
      <c r="R2929" s="15">
        <v>3</v>
      </c>
    </row>
    <row r="2930" spans="18:18" x14ac:dyDescent="0.25">
      <c r="R2930" s="15">
        <v>3</v>
      </c>
    </row>
    <row r="2931" spans="18:18" x14ac:dyDescent="0.25">
      <c r="R2931" s="15">
        <v>3</v>
      </c>
    </row>
    <row r="2932" spans="18:18" x14ac:dyDescent="0.25">
      <c r="R2932" s="15">
        <v>3</v>
      </c>
    </row>
    <row r="2933" spans="18:18" x14ac:dyDescent="0.25">
      <c r="R2933" s="15">
        <v>3</v>
      </c>
    </row>
    <row r="2934" spans="18:18" x14ac:dyDescent="0.25">
      <c r="R2934" s="15">
        <v>3</v>
      </c>
    </row>
    <row r="2935" spans="18:18" x14ac:dyDescent="0.25">
      <c r="R2935" s="15">
        <v>3</v>
      </c>
    </row>
    <row r="2936" spans="18:18" x14ac:dyDescent="0.25">
      <c r="R2936" s="15">
        <v>3</v>
      </c>
    </row>
    <row r="2937" spans="18:18" x14ac:dyDescent="0.25">
      <c r="R2937" s="15">
        <v>3</v>
      </c>
    </row>
    <row r="2938" spans="18:18" x14ac:dyDescent="0.25">
      <c r="R2938" s="15">
        <v>3</v>
      </c>
    </row>
    <row r="2939" spans="18:18" x14ac:dyDescent="0.25">
      <c r="R2939" s="15">
        <v>3</v>
      </c>
    </row>
    <row r="2940" spans="18:18" x14ac:dyDescent="0.25">
      <c r="R2940" s="15">
        <v>3</v>
      </c>
    </row>
    <row r="2941" spans="18:18" x14ac:dyDescent="0.25">
      <c r="R2941" s="15">
        <v>3</v>
      </c>
    </row>
    <row r="2942" spans="18:18" x14ac:dyDescent="0.25">
      <c r="R2942" s="15">
        <v>3</v>
      </c>
    </row>
    <row r="2943" spans="18:18" x14ac:dyDescent="0.25">
      <c r="R2943" s="15">
        <v>3</v>
      </c>
    </row>
    <row r="2944" spans="18:18" x14ac:dyDescent="0.25">
      <c r="R2944" s="15">
        <v>3</v>
      </c>
    </row>
    <row r="2945" spans="18:18" x14ac:dyDescent="0.25">
      <c r="R2945" s="15">
        <v>3</v>
      </c>
    </row>
    <row r="2946" spans="18:18" x14ac:dyDescent="0.25">
      <c r="R2946" s="15">
        <v>3</v>
      </c>
    </row>
    <row r="2947" spans="18:18" x14ac:dyDescent="0.25">
      <c r="R2947" s="15">
        <v>3</v>
      </c>
    </row>
    <row r="2948" spans="18:18" x14ac:dyDescent="0.25">
      <c r="R2948" s="15">
        <v>3</v>
      </c>
    </row>
    <row r="2949" spans="18:18" x14ac:dyDescent="0.25">
      <c r="R2949" s="15">
        <v>3</v>
      </c>
    </row>
    <row r="2950" spans="18:18" x14ac:dyDescent="0.25">
      <c r="R2950" s="15">
        <v>3</v>
      </c>
    </row>
    <row r="2951" spans="18:18" x14ac:dyDescent="0.25">
      <c r="R2951" s="15">
        <v>3</v>
      </c>
    </row>
    <row r="2952" spans="18:18" x14ac:dyDescent="0.25">
      <c r="R2952" s="15">
        <v>3</v>
      </c>
    </row>
    <row r="2953" spans="18:18" x14ac:dyDescent="0.25">
      <c r="R2953" s="15">
        <v>3</v>
      </c>
    </row>
    <row r="2954" spans="18:18" x14ac:dyDescent="0.25">
      <c r="R2954" s="15">
        <v>3</v>
      </c>
    </row>
    <row r="2955" spans="18:18" x14ac:dyDescent="0.25">
      <c r="R2955" s="15">
        <v>3</v>
      </c>
    </row>
    <row r="2956" spans="18:18" x14ac:dyDescent="0.25">
      <c r="R2956" s="15">
        <v>3</v>
      </c>
    </row>
    <row r="2957" spans="18:18" x14ac:dyDescent="0.25">
      <c r="R2957" s="15">
        <v>3</v>
      </c>
    </row>
    <row r="2958" spans="18:18" x14ac:dyDescent="0.25">
      <c r="R2958" s="15">
        <v>3</v>
      </c>
    </row>
    <row r="2959" spans="18:18" x14ac:dyDescent="0.25">
      <c r="R2959" s="15">
        <v>3</v>
      </c>
    </row>
    <row r="2960" spans="18:18" x14ac:dyDescent="0.25">
      <c r="R2960" s="15">
        <v>3</v>
      </c>
    </row>
    <row r="2961" spans="18:18" x14ac:dyDescent="0.25">
      <c r="R2961" s="15">
        <v>3</v>
      </c>
    </row>
    <row r="2962" spans="18:18" x14ac:dyDescent="0.25">
      <c r="R2962" s="15">
        <v>4</v>
      </c>
    </row>
    <row r="2963" spans="18:18" x14ac:dyDescent="0.25">
      <c r="R2963" s="15">
        <v>4</v>
      </c>
    </row>
    <row r="2964" spans="18:18" x14ac:dyDescent="0.25">
      <c r="R2964" s="15">
        <v>4</v>
      </c>
    </row>
    <row r="2965" spans="18:18" x14ac:dyDescent="0.25">
      <c r="R2965" s="15">
        <v>4</v>
      </c>
    </row>
    <row r="2966" spans="18:18" x14ac:dyDescent="0.25">
      <c r="R2966" s="15">
        <v>4</v>
      </c>
    </row>
    <row r="2967" spans="18:18" x14ac:dyDescent="0.25">
      <c r="R2967" s="15">
        <v>4</v>
      </c>
    </row>
    <row r="2968" spans="18:18" x14ac:dyDescent="0.25">
      <c r="R2968" s="15">
        <v>4</v>
      </c>
    </row>
    <row r="2969" spans="18:18" x14ac:dyDescent="0.25">
      <c r="R2969" s="15">
        <v>4</v>
      </c>
    </row>
    <row r="2970" spans="18:18" x14ac:dyDescent="0.25">
      <c r="R2970" s="15">
        <v>4</v>
      </c>
    </row>
    <row r="2971" spans="18:18" x14ac:dyDescent="0.25">
      <c r="R2971" s="15">
        <v>4</v>
      </c>
    </row>
    <row r="2972" spans="18:18" x14ac:dyDescent="0.25">
      <c r="R2972" s="15">
        <v>4</v>
      </c>
    </row>
    <row r="2973" spans="18:18" x14ac:dyDescent="0.25">
      <c r="R2973" s="15">
        <v>4</v>
      </c>
    </row>
    <row r="2974" spans="18:18" x14ac:dyDescent="0.25">
      <c r="R2974" s="15">
        <v>4</v>
      </c>
    </row>
    <row r="2975" spans="18:18" x14ac:dyDescent="0.25">
      <c r="R2975" s="15">
        <v>4</v>
      </c>
    </row>
    <row r="2976" spans="18:18" x14ac:dyDescent="0.25">
      <c r="R2976" s="15">
        <v>4</v>
      </c>
    </row>
    <row r="2977" spans="18:18" x14ac:dyDescent="0.25">
      <c r="R2977" s="15">
        <v>4</v>
      </c>
    </row>
    <row r="2978" spans="18:18" x14ac:dyDescent="0.25">
      <c r="R2978" s="15">
        <v>4</v>
      </c>
    </row>
    <row r="2979" spans="18:18" x14ac:dyDescent="0.25">
      <c r="R2979" s="15">
        <v>3</v>
      </c>
    </row>
    <row r="2980" spans="18:18" x14ac:dyDescent="0.25">
      <c r="R2980" s="15">
        <v>3</v>
      </c>
    </row>
    <row r="2981" spans="18:18" x14ac:dyDescent="0.25">
      <c r="R2981" s="15">
        <v>3</v>
      </c>
    </row>
    <row r="2982" spans="18:18" x14ac:dyDescent="0.25">
      <c r="R2982" s="15">
        <v>3</v>
      </c>
    </row>
    <row r="2983" spans="18:18" x14ac:dyDescent="0.25">
      <c r="R2983" s="15">
        <v>3</v>
      </c>
    </row>
    <row r="2984" spans="18:18" x14ac:dyDescent="0.25">
      <c r="R2984" s="15">
        <v>3</v>
      </c>
    </row>
    <row r="2985" spans="18:18" x14ac:dyDescent="0.25">
      <c r="R2985" s="15">
        <v>3</v>
      </c>
    </row>
    <row r="2986" spans="18:18" x14ac:dyDescent="0.25">
      <c r="R2986" s="15">
        <v>3</v>
      </c>
    </row>
    <row r="2987" spans="18:18" x14ac:dyDescent="0.25">
      <c r="R2987" s="15">
        <v>3</v>
      </c>
    </row>
    <row r="2988" spans="18:18" x14ac:dyDescent="0.25">
      <c r="R2988" s="15">
        <v>3</v>
      </c>
    </row>
    <row r="2989" spans="18:18" x14ac:dyDescent="0.25">
      <c r="R2989" s="15">
        <v>3</v>
      </c>
    </row>
    <row r="2990" spans="18:18" x14ac:dyDescent="0.25">
      <c r="R2990" s="15">
        <v>3</v>
      </c>
    </row>
    <row r="2991" spans="18:18" x14ac:dyDescent="0.25">
      <c r="R2991" s="15">
        <v>3</v>
      </c>
    </row>
    <row r="2992" spans="18:18" x14ac:dyDescent="0.25">
      <c r="R2992" s="15">
        <v>3</v>
      </c>
    </row>
    <row r="2993" spans="18:18" x14ac:dyDescent="0.25">
      <c r="R2993" s="15">
        <v>3</v>
      </c>
    </row>
    <row r="2994" spans="18:18" x14ac:dyDescent="0.25">
      <c r="R2994" s="15">
        <v>3</v>
      </c>
    </row>
    <row r="2995" spans="18:18" x14ac:dyDescent="0.25">
      <c r="R2995" s="15">
        <v>3</v>
      </c>
    </row>
    <row r="2996" spans="18:18" x14ac:dyDescent="0.25">
      <c r="R2996" s="15">
        <v>3</v>
      </c>
    </row>
    <row r="2997" spans="18:18" x14ac:dyDescent="0.25">
      <c r="R2997" s="15">
        <v>3</v>
      </c>
    </row>
    <row r="2998" spans="18:18" x14ac:dyDescent="0.25">
      <c r="R2998" s="15">
        <v>3</v>
      </c>
    </row>
    <row r="2999" spans="18:18" x14ac:dyDescent="0.25">
      <c r="R2999" s="15">
        <v>3</v>
      </c>
    </row>
    <row r="3000" spans="18:18" x14ac:dyDescent="0.25">
      <c r="R3000" s="15">
        <v>3</v>
      </c>
    </row>
    <row r="3001" spans="18:18" x14ac:dyDescent="0.25">
      <c r="R3001" s="15">
        <v>3</v>
      </c>
    </row>
    <row r="3002" spans="18:18" x14ac:dyDescent="0.25">
      <c r="R3002" s="15">
        <v>3</v>
      </c>
    </row>
    <row r="3003" spans="18:18" x14ac:dyDescent="0.25">
      <c r="R3003" s="15">
        <v>3</v>
      </c>
    </row>
    <row r="3004" spans="18:18" x14ac:dyDescent="0.25">
      <c r="R3004" s="15">
        <v>4</v>
      </c>
    </row>
    <row r="3005" spans="18:18" x14ac:dyDescent="0.25">
      <c r="R3005" s="15">
        <v>4</v>
      </c>
    </row>
    <row r="3006" spans="18:18" x14ac:dyDescent="0.25">
      <c r="R3006" s="15">
        <v>4</v>
      </c>
    </row>
    <row r="3007" spans="18:18" x14ac:dyDescent="0.25">
      <c r="R3007" s="15">
        <v>4</v>
      </c>
    </row>
    <row r="3008" spans="18:18" x14ac:dyDescent="0.25">
      <c r="R3008" s="15">
        <v>4</v>
      </c>
    </row>
    <row r="3009" spans="18:18" x14ac:dyDescent="0.25">
      <c r="R3009" s="15">
        <v>4</v>
      </c>
    </row>
    <row r="3010" spans="18:18" x14ac:dyDescent="0.25">
      <c r="R3010" s="15">
        <v>4</v>
      </c>
    </row>
    <row r="3011" spans="18:18" x14ac:dyDescent="0.25">
      <c r="R3011" s="15">
        <v>4</v>
      </c>
    </row>
    <row r="3012" spans="18:18" x14ac:dyDescent="0.25">
      <c r="R3012" s="15">
        <v>4</v>
      </c>
    </row>
    <row r="3013" spans="18:18" x14ac:dyDescent="0.25">
      <c r="R3013" s="15">
        <v>4</v>
      </c>
    </row>
    <row r="3014" spans="18:18" x14ac:dyDescent="0.25">
      <c r="R3014" s="15">
        <v>4</v>
      </c>
    </row>
    <row r="3015" spans="18:18" x14ac:dyDescent="0.25">
      <c r="R3015" s="15">
        <v>4</v>
      </c>
    </row>
    <row r="3016" spans="18:18" x14ac:dyDescent="0.25">
      <c r="R3016" s="15">
        <v>4</v>
      </c>
    </row>
    <row r="3017" spans="18:18" x14ac:dyDescent="0.25">
      <c r="R3017" s="15">
        <v>4</v>
      </c>
    </row>
    <row r="3018" spans="18:18" x14ac:dyDescent="0.25">
      <c r="R3018" s="15">
        <v>4</v>
      </c>
    </row>
    <row r="3019" spans="18:18" x14ac:dyDescent="0.25">
      <c r="R3019" s="15">
        <v>4</v>
      </c>
    </row>
    <row r="3020" spans="18:18" x14ac:dyDescent="0.25">
      <c r="R3020" s="15">
        <v>3</v>
      </c>
    </row>
    <row r="3021" spans="18:18" x14ac:dyDescent="0.25">
      <c r="R3021" s="15">
        <v>3</v>
      </c>
    </row>
    <row r="3022" spans="18:18" x14ac:dyDescent="0.25">
      <c r="R3022" s="15">
        <v>3</v>
      </c>
    </row>
    <row r="3023" spans="18:18" x14ac:dyDescent="0.25">
      <c r="R3023" s="15">
        <v>3</v>
      </c>
    </row>
    <row r="3024" spans="18:18" x14ac:dyDescent="0.25">
      <c r="R3024" s="15">
        <v>3</v>
      </c>
    </row>
    <row r="3025" spans="18:18" x14ac:dyDescent="0.25">
      <c r="R3025" s="15">
        <v>5</v>
      </c>
    </row>
    <row r="3026" spans="18:18" x14ac:dyDescent="0.25">
      <c r="R3026" s="15">
        <v>5</v>
      </c>
    </row>
    <row r="3027" spans="18:18" x14ac:dyDescent="0.25">
      <c r="R3027" s="15">
        <v>5</v>
      </c>
    </row>
    <row r="3028" spans="18:18" x14ac:dyDescent="0.25">
      <c r="R3028" s="15">
        <v>5</v>
      </c>
    </row>
    <row r="3029" spans="18:18" x14ac:dyDescent="0.25">
      <c r="R3029" s="15">
        <v>5</v>
      </c>
    </row>
    <row r="3030" spans="18:18" x14ac:dyDescent="0.25">
      <c r="R3030" s="15">
        <v>5</v>
      </c>
    </row>
    <row r="3031" spans="18:18" x14ac:dyDescent="0.25">
      <c r="R3031" s="15">
        <v>3</v>
      </c>
    </row>
    <row r="3032" spans="18:18" x14ac:dyDescent="0.25">
      <c r="R3032" s="15">
        <v>3</v>
      </c>
    </row>
    <row r="3033" spans="18:18" x14ac:dyDescent="0.25">
      <c r="R3033" s="15">
        <v>3</v>
      </c>
    </row>
    <row r="3034" spans="18:18" x14ac:dyDescent="0.25">
      <c r="R3034" s="15">
        <v>3</v>
      </c>
    </row>
    <row r="3035" spans="18:18" x14ac:dyDescent="0.25">
      <c r="R3035" s="15">
        <v>3</v>
      </c>
    </row>
    <row r="3036" spans="18:18" x14ac:dyDescent="0.25">
      <c r="R3036" s="15">
        <v>3</v>
      </c>
    </row>
    <row r="3037" spans="18:18" x14ac:dyDescent="0.25">
      <c r="R3037" s="15">
        <v>3</v>
      </c>
    </row>
    <row r="3038" spans="18:18" x14ac:dyDescent="0.25">
      <c r="R3038" s="15">
        <v>3</v>
      </c>
    </row>
    <row r="3039" spans="18:18" x14ac:dyDescent="0.25">
      <c r="R3039" s="15">
        <v>3</v>
      </c>
    </row>
    <row r="3040" spans="18:18" x14ac:dyDescent="0.25">
      <c r="R3040" s="15">
        <v>3</v>
      </c>
    </row>
    <row r="3041" spans="18:18" x14ac:dyDescent="0.25">
      <c r="R3041" s="15">
        <v>3</v>
      </c>
    </row>
    <row r="3042" spans="18:18" x14ac:dyDescent="0.25">
      <c r="R3042" s="15">
        <v>3</v>
      </c>
    </row>
    <row r="3043" spans="18:18" x14ac:dyDescent="0.25">
      <c r="R3043" s="15">
        <v>3</v>
      </c>
    </row>
    <row r="3044" spans="18:18" x14ac:dyDescent="0.25">
      <c r="R3044" s="15">
        <v>3</v>
      </c>
    </row>
    <row r="3045" spans="18:18" x14ac:dyDescent="0.25">
      <c r="R3045" s="15">
        <v>3</v>
      </c>
    </row>
    <row r="3046" spans="18:18" x14ac:dyDescent="0.25">
      <c r="R3046" s="15">
        <v>3</v>
      </c>
    </row>
    <row r="3047" spans="18:18" x14ac:dyDescent="0.25">
      <c r="R3047" s="15">
        <v>3</v>
      </c>
    </row>
    <row r="3048" spans="18:18" x14ac:dyDescent="0.25">
      <c r="R3048" s="15">
        <v>3</v>
      </c>
    </row>
    <row r="3049" spans="18:18" x14ac:dyDescent="0.25">
      <c r="R3049" s="15">
        <v>3</v>
      </c>
    </row>
    <row r="3050" spans="18:18" x14ac:dyDescent="0.25">
      <c r="R3050" s="15">
        <v>3</v>
      </c>
    </row>
    <row r="3051" spans="18:18" x14ac:dyDescent="0.25">
      <c r="R3051" s="15">
        <v>3</v>
      </c>
    </row>
    <row r="3052" spans="18:18" x14ac:dyDescent="0.25">
      <c r="R3052" s="15">
        <v>3</v>
      </c>
    </row>
    <row r="3053" spans="18:18" x14ac:dyDescent="0.25">
      <c r="R3053" s="15">
        <v>3</v>
      </c>
    </row>
    <row r="3054" spans="18:18" x14ac:dyDescent="0.25">
      <c r="R3054" s="15">
        <v>3</v>
      </c>
    </row>
    <row r="3055" spans="18:18" x14ac:dyDescent="0.25">
      <c r="R3055" s="15">
        <v>3</v>
      </c>
    </row>
    <row r="3056" spans="18:18" x14ac:dyDescent="0.25">
      <c r="R3056" s="15">
        <v>1</v>
      </c>
    </row>
    <row r="3057" spans="18:18" x14ac:dyDescent="0.25">
      <c r="R3057" s="15">
        <v>1</v>
      </c>
    </row>
    <row r="3058" spans="18:18" x14ac:dyDescent="0.25">
      <c r="R3058" s="15">
        <v>1</v>
      </c>
    </row>
    <row r="3059" spans="18:18" x14ac:dyDescent="0.25">
      <c r="R3059" s="15">
        <v>1</v>
      </c>
    </row>
    <row r="3060" spans="18:18" x14ac:dyDescent="0.25">
      <c r="R3060" s="15">
        <v>1</v>
      </c>
    </row>
    <row r="3061" spans="18:18" x14ac:dyDescent="0.25">
      <c r="R3061" s="15">
        <v>1</v>
      </c>
    </row>
    <row r="3062" spans="18:18" x14ac:dyDescent="0.25">
      <c r="R3062" s="15">
        <v>1</v>
      </c>
    </row>
    <row r="3063" spans="18:18" x14ac:dyDescent="0.25">
      <c r="R3063" s="15">
        <v>1</v>
      </c>
    </row>
    <row r="3064" spans="18:18" x14ac:dyDescent="0.25">
      <c r="R3064" s="15">
        <v>1</v>
      </c>
    </row>
    <row r="3065" spans="18:18" x14ac:dyDescent="0.25">
      <c r="R3065" s="15">
        <v>1</v>
      </c>
    </row>
    <row r="3066" spans="18:18" x14ac:dyDescent="0.25">
      <c r="R3066" s="15">
        <v>1</v>
      </c>
    </row>
    <row r="3067" spans="18:18" x14ac:dyDescent="0.25">
      <c r="R3067" s="15">
        <v>1</v>
      </c>
    </row>
    <row r="3068" spans="18:18" x14ac:dyDescent="0.25">
      <c r="R3068" s="15">
        <v>1</v>
      </c>
    </row>
    <row r="3069" spans="18:18" x14ac:dyDescent="0.25">
      <c r="R3069" s="15">
        <v>1</v>
      </c>
    </row>
    <row r="3070" spans="18:18" x14ac:dyDescent="0.25">
      <c r="R3070" s="15">
        <v>1</v>
      </c>
    </row>
    <row r="3071" spans="18:18" x14ac:dyDescent="0.25">
      <c r="R3071" s="15">
        <v>1</v>
      </c>
    </row>
    <row r="3072" spans="18:18" x14ac:dyDescent="0.25">
      <c r="R3072" s="15">
        <v>1</v>
      </c>
    </row>
    <row r="3073" spans="18:18" x14ac:dyDescent="0.25">
      <c r="R3073" s="15">
        <v>1</v>
      </c>
    </row>
    <row r="3074" spans="18:18" x14ac:dyDescent="0.25">
      <c r="R3074" s="15">
        <v>1</v>
      </c>
    </row>
    <row r="3075" spans="18:18" x14ac:dyDescent="0.25">
      <c r="R3075" s="15">
        <v>1</v>
      </c>
    </row>
    <row r="3076" spans="18:18" x14ac:dyDescent="0.25">
      <c r="R3076" s="15">
        <v>1</v>
      </c>
    </row>
    <row r="3077" spans="18:18" x14ac:dyDescent="0.25">
      <c r="R3077" s="15">
        <v>1</v>
      </c>
    </row>
    <row r="3078" spans="18:18" x14ac:dyDescent="0.25">
      <c r="R3078" s="15">
        <v>1</v>
      </c>
    </row>
    <row r="3079" spans="18:18" x14ac:dyDescent="0.25">
      <c r="R3079" s="15">
        <v>1</v>
      </c>
    </row>
    <row r="3080" spans="18:18" x14ac:dyDescent="0.25">
      <c r="R3080" s="15">
        <v>1</v>
      </c>
    </row>
    <row r="3081" spans="18:18" x14ac:dyDescent="0.25">
      <c r="R3081" s="15">
        <v>1</v>
      </c>
    </row>
    <row r="3082" spans="18:18" x14ac:dyDescent="0.25">
      <c r="R3082" s="15">
        <v>1</v>
      </c>
    </row>
    <row r="3083" spans="18:18" x14ac:dyDescent="0.25">
      <c r="R3083" s="15">
        <v>1</v>
      </c>
    </row>
    <row r="3084" spans="18:18" x14ac:dyDescent="0.25">
      <c r="R3084" s="15">
        <v>1</v>
      </c>
    </row>
    <row r="3085" spans="18:18" x14ac:dyDescent="0.25">
      <c r="R3085" s="15">
        <v>1</v>
      </c>
    </row>
    <row r="3086" spans="18:18" x14ac:dyDescent="0.25">
      <c r="R3086" s="15">
        <v>1</v>
      </c>
    </row>
    <row r="3087" spans="18:18" x14ac:dyDescent="0.25">
      <c r="R3087" s="15">
        <v>1</v>
      </c>
    </row>
    <row r="3088" spans="18:18" x14ac:dyDescent="0.25">
      <c r="R3088" s="15">
        <v>1</v>
      </c>
    </row>
    <row r="3089" spans="18:18" x14ac:dyDescent="0.25">
      <c r="R3089" s="15">
        <v>1</v>
      </c>
    </row>
    <row r="3090" spans="18:18" x14ac:dyDescent="0.25">
      <c r="R3090" s="15">
        <v>1</v>
      </c>
    </row>
    <row r="3091" spans="18:18" x14ac:dyDescent="0.25">
      <c r="R3091" s="15">
        <v>1</v>
      </c>
    </row>
    <row r="3092" spans="18:18" x14ac:dyDescent="0.25">
      <c r="R3092" s="15">
        <v>1</v>
      </c>
    </row>
    <row r="3093" spans="18:18" x14ac:dyDescent="0.25">
      <c r="R3093" s="15">
        <v>1</v>
      </c>
    </row>
    <row r="3094" spans="18:18" x14ac:dyDescent="0.25">
      <c r="R3094" s="15">
        <v>1</v>
      </c>
    </row>
    <row r="3095" spans="18:18" x14ac:dyDescent="0.25">
      <c r="R3095" s="15">
        <v>1</v>
      </c>
    </row>
    <row r="3096" spans="18:18" x14ac:dyDescent="0.25">
      <c r="R3096" s="15">
        <v>1</v>
      </c>
    </row>
    <row r="3097" spans="18:18" x14ac:dyDescent="0.25">
      <c r="R3097" s="15">
        <v>1</v>
      </c>
    </row>
    <row r="3098" spans="18:18" x14ac:dyDescent="0.25">
      <c r="R3098" s="15">
        <v>1</v>
      </c>
    </row>
    <row r="3099" spans="18:18" x14ac:dyDescent="0.25">
      <c r="R3099" s="15">
        <v>1</v>
      </c>
    </row>
    <row r="3100" spans="18:18" x14ac:dyDescent="0.25">
      <c r="R3100" s="15">
        <v>1</v>
      </c>
    </row>
    <row r="3101" spans="18:18" x14ac:dyDescent="0.25">
      <c r="R3101" s="15">
        <v>1</v>
      </c>
    </row>
    <row r="3102" spans="18:18" x14ac:dyDescent="0.25">
      <c r="R3102" s="15">
        <v>1</v>
      </c>
    </row>
    <row r="3103" spans="18:18" x14ac:dyDescent="0.25">
      <c r="R3103" s="15">
        <v>1</v>
      </c>
    </row>
    <row r="3104" spans="18:18" x14ac:dyDescent="0.25">
      <c r="R3104" s="15">
        <v>1</v>
      </c>
    </row>
    <row r="3105" spans="18:18" x14ac:dyDescent="0.25">
      <c r="R3105" s="15">
        <v>1</v>
      </c>
    </row>
    <row r="3106" spans="18:18" x14ac:dyDescent="0.25">
      <c r="R3106" s="15">
        <v>1</v>
      </c>
    </row>
    <row r="3107" spans="18:18" x14ac:dyDescent="0.25">
      <c r="R3107" s="15">
        <v>1</v>
      </c>
    </row>
    <row r="3108" spans="18:18" x14ac:dyDescent="0.25">
      <c r="R3108" s="15">
        <v>1</v>
      </c>
    </row>
    <row r="3109" spans="18:18" x14ac:dyDescent="0.25">
      <c r="R3109" s="15">
        <v>1</v>
      </c>
    </row>
    <row r="3110" spans="18:18" x14ac:dyDescent="0.25">
      <c r="R3110" s="15">
        <v>1</v>
      </c>
    </row>
    <row r="3111" spans="18:18" x14ac:dyDescent="0.25">
      <c r="R3111" s="15">
        <v>1</v>
      </c>
    </row>
    <row r="3112" spans="18:18" x14ac:dyDescent="0.25">
      <c r="R3112" s="15">
        <v>1</v>
      </c>
    </row>
    <row r="3113" spans="18:18" x14ac:dyDescent="0.25">
      <c r="R3113" s="15">
        <v>1</v>
      </c>
    </row>
    <row r="3114" spans="18:18" x14ac:dyDescent="0.25">
      <c r="R3114" s="15">
        <v>1</v>
      </c>
    </row>
    <row r="3115" spans="18:18" x14ac:dyDescent="0.25">
      <c r="R3115" s="15">
        <v>1</v>
      </c>
    </row>
    <row r="3116" spans="18:18" x14ac:dyDescent="0.25">
      <c r="R3116" s="15">
        <v>1</v>
      </c>
    </row>
    <row r="3117" spans="18:18" x14ac:dyDescent="0.25">
      <c r="R3117" s="15">
        <v>1</v>
      </c>
    </row>
    <row r="3118" spans="18:18" x14ac:dyDescent="0.25">
      <c r="R3118" s="15">
        <v>1</v>
      </c>
    </row>
    <row r="3119" spans="18:18" x14ac:dyDescent="0.25">
      <c r="R3119" s="15">
        <v>1</v>
      </c>
    </row>
    <row r="3120" spans="18:18" x14ac:dyDescent="0.25">
      <c r="R3120" s="15">
        <v>1</v>
      </c>
    </row>
    <row r="3121" spans="18:18" x14ac:dyDescent="0.25">
      <c r="R3121" s="15">
        <v>1</v>
      </c>
    </row>
    <row r="3122" spans="18:18" x14ac:dyDescent="0.25">
      <c r="R3122" s="15">
        <v>1</v>
      </c>
    </row>
    <row r="3123" spans="18:18" x14ac:dyDescent="0.25">
      <c r="R3123" s="15">
        <v>1</v>
      </c>
    </row>
    <row r="3124" spans="18:18" x14ac:dyDescent="0.25">
      <c r="R3124" s="15">
        <v>2</v>
      </c>
    </row>
    <row r="3125" spans="18:18" x14ac:dyDescent="0.25">
      <c r="R3125" s="15">
        <v>2</v>
      </c>
    </row>
    <row r="3126" spans="18:18" x14ac:dyDescent="0.25">
      <c r="R3126" s="15">
        <v>2</v>
      </c>
    </row>
    <row r="3127" spans="18:18" x14ac:dyDescent="0.25">
      <c r="R3127" s="15">
        <v>2</v>
      </c>
    </row>
    <row r="3128" spans="18:18" x14ac:dyDescent="0.25">
      <c r="R3128" s="15">
        <v>2</v>
      </c>
    </row>
    <row r="3129" spans="18:18" x14ac:dyDescent="0.25">
      <c r="R3129" s="15">
        <v>2</v>
      </c>
    </row>
    <row r="3130" spans="18:18" x14ac:dyDescent="0.25">
      <c r="R3130" s="15">
        <v>2</v>
      </c>
    </row>
    <row r="3131" spans="18:18" x14ac:dyDescent="0.25">
      <c r="R3131" s="15">
        <v>2</v>
      </c>
    </row>
    <row r="3132" spans="18:18" x14ac:dyDescent="0.25">
      <c r="R3132" s="15">
        <v>2</v>
      </c>
    </row>
    <row r="3133" spans="18:18" x14ac:dyDescent="0.25">
      <c r="R3133" s="15">
        <v>2</v>
      </c>
    </row>
    <row r="3134" spans="18:18" x14ac:dyDescent="0.25">
      <c r="R3134" s="15">
        <v>2</v>
      </c>
    </row>
    <row r="3135" spans="18:18" x14ac:dyDescent="0.25">
      <c r="R3135" s="15">
        <v>2</v>
      </c>
    </row>
    <row r="3136" spans="18:18" x14ac:dyDescent="0.25">
      <c r="R3136" s="15">
        <v>2</v>
      </c>
    </row>
    <row r="3137" spans="18:18" x14ac:dyDescent="0.25">
      <c r="R3137" s="15">
        <v>1</v>
      </c>
    </row>
    <row r="3138" spans="18:18" x14ac:dyDescent="0.25">
      <c r="R3138" s="15">
        <v>1</v>
      </c>
    </row>
    <row r="3139" spans="18:18" x14ac:dyDescent="0.25">
      <c r="R3139" s="15">
        <v>1</v>
      </c>
    </row>
    <row r="3140" spans="18:18" x14ac:dyDescent="0.25">
      <c r="R3140" s="15">
        <v>1</v>
      </c>
    </row>
    <row r="3141" spans="18:18" x14ac:dyDescent="0.25">
      <c r="R3141" s="15">
        <v>1</v>
      </c>
    </row>
    <row r="3142" spans="18:18" x14ac:dyDescent="0.25">
      <c r="R3142" s="15">
        <v>1</v>
      </c>
    </row>
    <row r="3143" spans="18:18" x14ac:dyDescent="0.25">
      <c r="R3143" s="15">
        <v>1</v>
      </c>
    </row>
    <row r="3144" spans="18:18" x14ac:dyDescent="0.25">
      <c r="R3144" s="15">
        <v>1</v>
      </c>
    </row>
    <row r="3145" spans="18:18" x14ac:dyDescent="0.25">
      <c r="R3145" s="15">
        <v>1</v>
      </c>
    </row>
    <row r="3146" spans="18:18" x14ac:dyDescent="0.25">
      <c r="R3146" s="15">
        <v>1</v>
      </c>
    </row>
    <row r="3147" spans="18:18" x14ac:dyDescent="0.25">
      <c r="R3147" s="15">
        <v>1</v>
      </c>
    </row>
    <row r="3148" spans="18:18" x14ac:dyDescent="0.25">
      <c r="R3148" s="15">
        <v>1</v>
      </c>
    </row>
    <row r="3149" spans="18:18" x14ac:dyDescent="0.25">
      <c r="R3149" s="15">
        <v>1</v>
      </c>
    </row>
    <row r="3150" spans="18:18" x14ac:dyDescent="0.25">
      <c r="R3150" s="15">
        <v>1</v>
      </c>
    </row>
    <row r="3151" spans="18:18" x14ac:dyDescent="0.25">
      <c r="R3151" s="15">
        <v>1</v>
      </c>
    </row>
    <row r="3152" spans="18:18" x14ac:dyDescent="0.25">
      <c r="R3152" s="15">
        <v>1</v>
      </c>
    </row>
    <row r="3153" spans="18:18" x14ac:dyDescent="0.25">
      <c r="R3153" s="15">
        <v>1</v>
      </c>
    </row>
    <row r="3154" spans="18:18" x14ac:dyDescent="0.25">
      <c r="R3154" s="15">
        <v>1</v>
      </c>
    </row>
    <row r="3155" spans="18:18" x14ac:dyDescent="0.25">
      <c r="R3155" s="15">
        <v>1</v>
      </c>
    </row>
    <row r="3156" spans="18:18" x14ac:dyDescent="0.25">
      <c r="R3156" s="15">
        <v>1</v>
      </c>
    </row>
    <row r="3157" spans="18:18" x14ac:dyDescent="0.25">
      <c r="R3157" s="15">
        <v>1</v>
      </c>
    </row>
    <row r="3158" spans="18:18" x14ac:dyDescent="0.25">
      <c r="R3158" s="15">
        <v>1</v>
      </c>
    </row>
    <row r="3159" spans="18:18" x14ac:dyDescent="0.25">
      <c r="R3159" s="15">
        <v>1</v>
      </c>
    </row>
    <row r="3160" spans="18:18" x14ac:dyDescent="0.25">
      <c r="R3160" s="15">
        <v>1</v>
      </c>
    </row>
    <row r="3161" spans="18:18" x14ac:dyDescent="0.25">
      <c r="R3161" s="15">
        <v>1</v>
      </c>
    </row>
    <row r="3162" spans="18:18" x14ac:dyDescent="0.25">
      <c r="R3162" s="15">
        <v>1</v>
      </c>
    </row>
    <row r="3163" spans="18:18" x14ac:dyDescent="0.25">
      <c r="R3163" s="15">
        <v>1</v>
      </c>
    </row>
    <row r="3164" spans="18:18" x14ac:dyDescent="0.25">
      <c r="R3164" s="15">
        <v>1</v>
      </c>
    </row>
    <row r="3165" spans="18:18" x14ac:dyDescent="0.25">
      <c r="R3165" s="15">
        <v>1</v>
      </c>
    </row>
    <row r="3166" spans="18:18" x14ac:dyDescent="0.25">
      <c r="R3166" s="15">
        <v>2</v>
      </c>
    </row>
    <row r="3167" spans="18:18" x14ac:dyDescent="0.25">
      <c r="R3167" s="15">
        <v>2</v>
      </c>
    </row>
    <row r="3168" spans="18:18" x14ac:dyDescent="0.25">
      <c r="R3168" s="15">
        <v>2</v>
      </c>
    </row>
    <row r="3169" spans="18:18" x14ac:dyDescent="0.25">
      <c r="R3169" s="15">
        <v>2</v>
      </c>
    </row>
    <row r="3170" spans="18:18" x14ac:dyDescent="0.25">
      <c r="R3170" s="15">
        <v>2</v>
      </c>
    </row>
    <row r="3171" spans="18:18" x14ac:dyDescent="0.25">
      <c r="R3171" s="15">
        <v>2</v>
      </c>
    </row>
    <row r="3172" spans="18:18" x14ac:dyDescent="0.25">
      <c r="R3172" s="15">
        <v>2</v>
      </c>
    </row>
    <row r="3173" spans="18:18" x14ac:dyDescent="0.25">
      <c r="R3173" s="15">
        <v>2</v>
      </c>
    </row>
    <row r="3174" spans="18:18" x14ac:dyDescent="0.25">
      <c r="R3174" s="15">
        <v>2</v>
      </c>
    </row>
    <row r="3175" spans="18:18" x14ac:dyDescent="0.25">
      <c r="R3175" s="15">
        <v>2</v>
      </c>
    </row>
    <row r="3176" spans="18:18" x14ac:dyDescent="0.25">
      <c r="R3176" s="15">
        <v>2</v>
      </c>
    </row>
    <row r="3177" spans="18:18" x14ac:dyDescent="0.25">
      <c r="R3177" s="15">
        <v>2</v>
      </c>
    </row>
    <row r="3178" spans="18:18" x14ac:dyDescent="0.25">
      <c r="R3178" s="15">
        <v>2</v>
      </c>
    </row>
    <row r="3179" spans="18:18" x14ac:dyDescent="0.25">
      <c r="R3179" s="15">
        <v>2</v>
      </c>
    </row>
    <row r="3180" spans="18:18" x14ac:dyDescent="0.25">
      <c r="R3180" s="15">
        <v>2</v>
      </c>
    </row>
    <row r="3181" spans="18:18" x14ac:dyDescent="0.25">
      <c r="R3181" s="15">
        <v>2</v>
      </c>
    </row>
    <row r="3182" spans="18:18" x14ac:dyDescent="0.25">
      <c r="R3182" s="15">
        <v>2</v>
      </c>
    </row>
    <row r="3183" spans="18:18" x14ac:dyDescent="0.25">
      <c r="R3183" s="15">
        <v>2</v>
      </c>
    </row>
    <row r="3184" spans="18:18" x14ac:dyDescent="0.25">
      <c r="R3184" s="15">
        <v>2</v>
      </c>
    </row>
    <row r="3185" spans="18:18" x14ac:dyDescent="0.25">
      <c r="R3185" s="15">
        <v>2</v>
      </c>
    </row>
    <row r="3186" spans="18:18" x14ac:dyDescent="0.25">
      <c r="R3186" s="15">
        <v>2</v>
      </c>
    </row>
    <row r="3187" spans="18:18" x14ac:dyDescent="0.25">
      <c r="R3187" s="15">
        <v>2</v>
      </c>
    </row>
    <row r="3188" spans="18:18" x14ac:dyDescent="0.25">
      <c r="R3188" s="15">
        <v>2</v>
      </c>
    </row>
    <row r="3189" spans="18:18" x14ac:dyDescent="0.25">
      <c r="R3189" s="15">
        <v>2</v>
      </c>
    </row>
    <row r="3190" spans="18:18" x14ac:dyDescent="0.25">
      <c r="R3190" s="15">
        <v>2</v>
      </c>
    </row>
    <row r="3191" spans="18:18" x14ac:dyDescent="0.25">
      <c r="R3191" s="15">
        <v>2</v>
      </c>
    </row>
    <row r="3192" spans="18:18" x14ac:dyDescent="0.25">
      <c r="R3192" s="15">
        <v>2</v>
      </c>
    </row>
    <row r="3193" spans="18:18" x14ac:dyDescent="0.25">
      <c r="R3193" s="15">
        <v>2</v>
      </c>
    </row>
    <row r="3194" spans="18:18" x14ac:dyDescent="0.25">
      <c r="R3194" s="15">
        <v>1</v>
      </c>
    </row>
    <row r="3195" spans="18:18" x14ac:dyDescent="0.25">
      <c r="R3195" s="15">
        <v>1</v>
      </c>
    </row>
    <row r="3196" spans="18:18" x14ac:dyDescent="0.25">
      <c r="R3196" s="15">
        <v>1</v>
      </c>
    </row>
    <row r="3197" spans="18:18" x14ac:dyDescent="0.25">
      <c r="R3197" s="15">
        <v>1</v>
      </c>
    </row>
    <row r="3198" spans="18:18" x14ac:dyDescent="0.25">
      <c r="R3198" s="15">
        <v>1</v>
      </c>
    </row>
    <row r="3199" spans="18:18" x14ac:dyDescent="0.25">
      <c r="R3199" s="15">
        <v>1</v>
      </c>
    </row>
    <row r="3200" spans="18:18" x14ac:dyDescent="0.25">
      <c r="R3200" s="15">
        <v>1</v>
      </c>
    </row>
    <row r="3201" spans="18:18" x14ac:dyDescent="0.25">
      <c r="R3201" s="15">
        <v>1</v>
      </c>
    </row>
    <row r="3202" spans="18:18" x14ac:dyDescent="0.25">
      <c r="R3202" s="15">
        <v>1</v>
      </c>
    </row>
    <row r="3203" spans="18:18" x14ac:dyDescent="0.25">
      <c r="R3203" s="15">
        <v>1</v>
      </c>
    </row>
    <row r="3204" spans="18:18" x14ac:dyDescent="0.25">
      <c r="R3204" s="15">
        <v>1</v>
      </c>
    </row>
    <row r="3205" spans="18:18" x14ac:dyDescent="0.25">
      <c r="R3205" s="15">
        <v>1</v>
      </c>
    </row>
    <row r="3206" spans="18:18" x14ac:dyDescent="0.25">
      <c r="R3206" s="15">
        <v>1</v>
      </c>
    </row>
    <row r="3207" spans="18:18" x14ac:dyDescent="0.25">
      <c r="R3207" s="15">
        <v>1</v>
      </c>
    </row>
    <row r="3208" spans="18:18" x14ac:dyDescent="0.25">
      <c r="R3208" s="15">
        <v>1</v>
      </c>
    </row>
    <row r="3209" spans="18:18" x14ac:dyDescent="0.25">
      <c r="R3209" s="15">
        <v>1</v>
      </c>
    </row>
    <row r="3210" spans="18:18" x14ac:dyDescent="0.25">
      <c r="R3210" s="15">
        <v>1</v>
      </c>
    </row>
    <row r="3211" spans="18:18" x14ac:dyDescent="0.25">
      <c r="R3211" s="15">
        <v>1</v>
      </c>
    </row>
    <row r="3212" spans="18:18" x14ac:dyDescent="0.25">
      <c r="R3212" s="15">
        <v>1</v>
      </c>
    </row>
    <row r="3213" spans="18:18" x14ac:dyDescent="0.25">
      <c r="R3213" s="15">
        <v>1</v>
      </c>
    </row>
    <row r="3214" spans="18:18" x14ac:dyDescent="0.25">
      <c r="R3214" s="15">
        <v>1</v>
      </c>
    </row>
    <row r="3215" spans="18:18" x14ac:dyDescent="0.25">
      <c r="R3215" s="15">
        <v>1</v>
      </c>
    </row>
    <row r="3216" spans="18:18" x14ac:dyDescent="0.25">
      <c r="R3216" s="15">
        <v>1</v>
      </c>
    </row>
    <row r="3217" spans="18:18" x14ac:dyDescent="0.25">
      <c r="R3217" s="15">
        <v>1</v>
      </c>
    </row>
    <row r="3218" spans="18:18" x14ac:dyDescent="0.25">
      <c r="R3218" s="15">
        <v>1</v>
      </c>
    </row>
    <row r="3219" spans="18:18" x14ac:dyDescent="0.25">
      <c r="R3219" s="15">
        <v>1</v>
      </c>
    </row>
    <row r="3220" spans="18:18" x14ac:dyDescent="0.25">
      <c r="R3220" s="15">
        <v>1</v>
      </c>
    </row>
    <row r="3221" spans="18:18" x14ac:dyDescent="0.25">
      <c r="R3221" s="15">
        <v>1</v>
      </c>
    </row>
    <row r="3222" spans="18:18" x14ac:dyDescent="0.25">
      <c r="R3222" s="15">
        <v>1</v>
      </c>
    </row>
    <row r="3223" spans="18:18" x14ac:dyDescent="0.25">
      <c r="R3223" s="15">
        <v>1</v>
      </c>
    </row>
    <row r="3224" spans="18:18" x14ac:dyDescent="0.25">
      <c r="R3224" s="15">
        <v>1</v>
      </c>
    </row>
    <row r="3225" spans="18:18" x14ac:dyDescent="0.25">
      <c r="R3225" s="15">
        <v>1</v>
      </c>
    </row>
    <row r="3226" spans="18:18" x14ac:dyDescent="0.25">
      <c r="R3226" s="15">
        <v>1</v>
      </c>
    </row>
    <row r="3227" spans="18:18" x14ac:dyDescent="0.25">
      <c r="R3227" s="15">
        <v>1</v>
      </c>
    </row>
    <row r="3228" spans="18:18" x14ac:dyDescent="0.25">
      <c r="R3228" s="15">
        <v>1</v>
      </c>
    </row>
    <row r="3229" spans="18:18" x14ac:dyDescent="0.25">
      <c r="R3229" s="15">
        <v>1</v>
      </c>
    </row>
    <row r="3230" spans="18:18" x14ac:dyDescent="0.25">
      <c r="R3230" s="15">
        <v>1</v>
      </c>
    </row>
    <row r="3231" spans="18:18" x14ac:dyDescent="0.25">
      <c r="R3231" s="15">
        <v>1</v>
      </c>
    </row>
    <row r="3232" spans="18:18" x14ac:dyDescent="0.25">
      <c r="R3232" s="15">
        <v>1</v>
      </c>
    </row>
    <row r="3233" spans="18:18" x14ac:dyDescent="0.25">
      <c r="R3233" s="15">
        <v>1</v>
      </c>
    </row>
    <row r="3234" spans="18:18" x14ac:dyDescent="0.25">
      <c r="R3234" s="15">
        <v>1</v>
      </c>
    </row>
    <row r="3235" spans="18:18" x14ac:dyDescent="0.25">
      <c r="R3235" s="15">
        <v>1</v>
      </c>
    </row>
    <row r="3236" spans="18:18" x14ac:dyDescent="0.25">
      <c r="R3236" s="15">
        <v>1</v>
      </c>
    </row>
    <row r="3237" spans="18:18" x14ac:dyDescent="0.25">
      <c r="R3237" s="15">
        <v>1</v>
      </c>
    </row>
    <row r="3238" spans="18:18" x14ac:dyDescent="0.25">
      <c r="R3238" s="15">
        <v>1</v>
      </c>
    </row>
    <row r="3239" spans="18:18" x14ac:dyDescent="0.25">
      <c r="R3239" s="15">
        <v>1</v>
      </c>
    </row>
    <row r="3240" spans="18:18" x14ac:dyDescent="0.25">
      <c r="R3240" s="15">
        <v>1</v>
      </c>
    </row>
    <row r="3241" spans="18:18" x14ac:dyDescent="0.25">
      <c r="R3241" s="15">
        <v>3</v>
      </c>
    </row>
    <row r="3242" spans="18:18" x14ac:dyDescent="0.25">
      <c r="R3242" s="15">
        <v>3</v>
      </c>
    </row>
    <row r="3243" spans="18:18" x14ac:dyDescent="0.25">
      <c r="R3243" s="15">
        <v>3</v>
      </c>
    </row>
    <row r="3244" spans="18:18" x14ac:dyDescent="0.25">
      <c r="R3244" s="15">
        <v>3</v>
      </c>
    </row>
    <row r="3245" spans="18:18" x14ac:dyDescent="0.25">
      <c r="R3245" s="15">
        <v>3</v>
      </c>
    </row>
    <row r="3246" spans="18:18" x14ac:dyDescent="0.25">
      <c r="R3246" s="15">
        <v>3</v>
      </c>
    </row>
    <row r="3247" spans="18:18" x14ac:dyDescent="0.25">
      <c r="R3247" s="15">
        <v>3</v>
      </c>
    </row>
    <row r="3248" spans="18:18" x14ac:dyDescent="0.25">
      <c r="R3248" s="15">
        <v>3</v>
      </c>
    </row>
    <row r="3249" spans="18:18" x14ac:dyDescent="0.25">
      <c r="R3249" s="15">
        <v>3</v>
      </c>
    </row>
    <row r="3250" spans="18:18" x14ac:dyDescent="0.25">
      <c r="R3250" s="15">
        <v>3</v>
      </c>
    </row>
    <row r="3251" spans="18:18" x14ac:dyDescent="0.25">
      <c r="R3251" s="15">
        <v>3</v>
      </c>
    </row>
    <row r="3252" spans="18:18" x14ac:dyDescent="0.25">
      <c r="R3252" s="15">
        <v>3</v>
      </c>
    </row>
    <row r="3253" spans="18:18" x14ac:dyDescent="0.25">
      <c r="R3253" s="15">
        <v>3</v>
      </c>
    </row>
    <row r="3254" spans="18:18" x14ac:dyDescent="0.25">
      <c r="R3254" s="15">
        <v>3</v>
      </c>
    </row>
    <row r="3255" spans="18:18" x14ac:dyDescent="0.25">
      <c r="R3255" s="15">
        <v>3</v>
      </c>
    </row>
    <row r="3256" spans="18:18" x14ac:dyDescent="0.25">
      <c r="R3256" s="15">
        <v>3</v>
      </c>
    </row>
    <row r="3257" spans="18:18" x14ac:dyDescent="0.25">
      <c r="R3257" s="15">
        <v>3</v>
      </c>
    </row>
    <row r="3258" spans="18:18" x14ac:dyDescent="0.25">
      <c r="R3258" s="15">
        <v>3</v>
      </c>
    </row>
    <row r="3259" spans="18:18" x14ac:dyDescent="0.25">
      <c r="R3259" s="15">
        <v>3</v>
      </c>
    </row>
    <row r="3260" spans="18:18" x14ac:dyDescent="0.25">
      <c r="R3260" s="15">
        <v>3</v>
      </c>
    </row>
    <row r="3261" spans="18:18" x14ac:dyDescent="0.25">
      <c r="R3261" s="15">
        <v>3</v>
      </c>
    </row>
    <row r="3262" spans="18:18" x14ac:dyDescent="0.25">
      <c r="R3262" s="15">
        <v>3</v>
      </c>
    </row>
    <row r="3263" spans="18:18" x14ac:dyDescent="0.25">
      <c r="R3263" s="15">
        <v>3</v>
      </c>
    </row>
    <row r="3264" spans="18:18" x14ac:dyDescent="0.25">
      <c r="R3264" s="15">
        <v>3</v>
      </c>
    </row>
    <row r="3265" spans="18:18" x14ac:dyDescent="0.25">
      <c r="R3265" s="15">
        <v>3</v>
      </c>
    </row>
    <row r="3266" spans="18:18" x14ac:dyDescent="0.25">
      <c r="R3266" s="15">
        <v>3</v>
      </c>
    </row>
    <row r="3267" spans="18:18" x14ac:dyDescent="0.25">
      <c r="R3267" s="15">
        <v>3</v>
      </c>
    </row>
    <row r="3268" spans="18:18" x14ac:dyDescent="0.25">
      <c r="R3268" s="15">
        <v>3</v>
      </c>
    </row>
    <row r="3269" spans="18:18" x14ac:dyDescent="0.25">
      <c r="R3269" s="15">
        <v>3</v>
      </c>
    </row>
    <row r="3270" spans="18:18" x14ac:dyDescent="0.25">
      <c r="R3270" s="15">
        <v>3</v>
      </c>
    </row>
    <row r="3271" spans="18:18" x14ac:dyDescent="0.25">
      <c r="R3271" s="15">
        <v>3</v>
      </c>
    </row>
    <row r="3272" spans="18:18" x14ac:dyDescent="0.25">
      <c r="R3272" s="15">
        <v>3</v>
      </c>
    </row>
    <row r="3273" spans="18:18" x14ac:dyDescent="0.25">
      <c r="R3273" s="15">
        <v>3</v>
      </c>
    </row>
    <row r="3274" spans="18:18" x14ac:dyDescent="0.25">
      <c r="R3274" s="15">
        <v>3</v>
      </c>
    </row>
    <row r="3275" spans="18:18" x14ac:dyDescent="0.25">
      <c r="R3275" s="15">
        <v>3</v>
      </c>
    </row>
    <row r="3276" spans="18:18" x14ac:dyDescent="0.25">
      <c r="R3276" s="15">
        <v>3</v>
      </c>
    </row>
    <row r="3277" spans="18:18" x14ac:dyDescent="0.25">
      <c r="R3277" s="15">
        <v>3</v>
      </c>
    </row>
    <row r="3278" spans="18:18" x14ac:dyDescent="0.25">
      <c r="R3278" s="15">
        <v>3</v>
      </c>
    </row>
    <row r="3279" spans="18:18" x14ac:dyDescent="0.25">
      <c r="R3279" s="15">
        <v>3</v>
      </c>
    </row>
    <row r="3280" spans="18:18" x14ac:dyDescent="0.25">
      <c r="R3280" s="15">
        <v>3</v>
      </c>
    </row>
    <row r="3281" spans="18:18" x14ac:dyDescent="0.25">
      <c r="R3281" s="15">
        <v>3</v>
      </c>
    </row>
    <row r="3282" spans="18:18" x14ac:dyDescent="0.25">
      <c r="R3282" s="15">
        <v>3</v>
      </c>
    </row>
    <row r="3283" spans="18:18" x14ac:dyDescent="0.25">
      <c r="R3283" s="15">
        <v>3</v>
      </c>
    </row>
    <row r="3284" spans="18:18" x14ac:dyDescent="0.25">
      <c r="R3284" s="15">
        <v>3</v>
      </c>
    </row>
    <row r="3285" spans="18:18" x14ac:dyDescent="0.25">
      <c r="R3285" s="15">
        <v>3</v>
      </c>
    </row>
    <row r="3286" spans="18:18" x14ac:dyDescent="0.25">
      <c r="R3286" s="15">
        <v>3</v>
      </c>
    </row>
    <row r="3287" spans="18:18" x14ac:dyDescent="0.25">
      <c r="R3287" s="15">
        <v>3</v>
      </c>
    </row>
    <row r="3288" spans="18:18" x14ac:dyDescent="0.25">
      <c r="R3288" s="15">
        <v>3</v>
      </c>
    </row>
    <row r="3289" spans="18:18" x14ac:dyDescent="0.25">
      <c r="R3289" s="15">
        <v>3</v>
      </c>
    </row>
    <row r="3290" spans="18:18" x14ac:dyDescent="0.25">
      <c r="R3290" s="15">
        <v>3</v>
      </c>
    </row>
    <row r="3291" spans="18:18" x14ac:dyDescent="0.25">
      <c r="R3291" s="15">
        <v>3</v>
      </c>
    </row>
    <row r="3292" spans="18:18" x14ac:dyDescent="0.25">
      <c r="R3292" s="15">
        <v>3</v>
      </c>
    </row>
    <row r="3293" spans="18:18" x14ac:dyDescent="0.25">
      <c r="R3293" s="15">
        <v>3</v>
      </c>
    </row>
    <row r="3294" spans="18:18" x14ac:dyDescent="0.25">
      <c r="R3294" s="15">
        <v>3</v>
      </c>
    </row>
    <row r="3295" spans="18:18" x14ac:dyDescent="0.25">
      <c r="R3295" s="15">
        <v>3</v>
      </c>
    </row>
    <row r="3296" spans="18:18" x14ac:dyDescent="0.25">
      <c r="R3296" s="15">
        <v>3</v>
      </c>
    </row>
    <row r="3297" spans="18:18" x14ac:dyDescent="0.25">
      <c r="R3297" s="15">
        <v>3</v>
      </c>
    </row>
    <row r="3298" spans="18:18" x14ac:dyDescent="0.25">
      <c r="R3298" s="15">
        <v>3</v>
      </c>
    </row>
    <row r="3299" spans="18:18" x14ac:dyDescent="0.25">
      <c r="R3299" s="15">
        <v>3</v>
      </c>
    </row>
    <row r="3300" spans="18:18" x14ac:dyDescent="0.25">
      <c r="R3300" s="15">
        <v>3</v>
      </c>
    </row>
    <row r="3301" spans="18:18" x14ac:dyDescent="0.25">
      <c r="R3301" s="15">
        <v>3</v>
      </c>
    </row>
    <row r="3302" spans="18:18" x14ac:dyDescent="0.25">
      <c r="R3302" s="15">
        <v>3</v>
      </c>
    </row>
    <row r="3303" spans="18:18" x14ac:dyDescent="0.25">
      <c r="R3303" s="15">
        <v>3</v>
      </c>
    </row>
    <row r="3304" spans="18:18" x14ac:dyDescent="0.25">
      <c r="R3304" s="15">
        <v>3</v>
      </c>
    </row>
    <row r="3305" spans="18:18" x14ac:dyDescent="0.25">
      <c r="R3305" s="15">
        <v>3</v>
      </c>
    </row>
    <row r="3306" spans="18:18" x14ac:dyDescent="0.25">
      <c r="R3306" s="15">
        <v>3</v>
      </c>
    </row>
    <row r="3307" spans="18:18" x14ac:dyDescent="0.25">
      <c r="R3307" s="15">
        <v>3</v>
      </c>
    </row>
    <row r="3308" spans="18:18" x14ac:dyDescent="0.25">
      <c r="R3308" s="15">
        <v>3</v>
      </c>
    </row>
    <row r="3309" spans="18:18" x14ac:dyDescent="0.25">
      <c r="R3309" s="15">
        <v>3</v>
      </c>
    </row>
    <row r="3310" spans="18:18" x14ac:dyDescent="0.25">
      <c r="R3310" s="15">
        <v>3</v>
      </c>
    </row>
    <row r="3311" spans="18:18" x14ac:dyDescent="0.25">
      <c r="R3311" s="15">
        <v>3</v>
      </c>
    </row>
    <row r="3312" spans="18:18" x14ac:dyDescent="0.25">
      <c r="R3312" s="15">
        <v>3</v>
      </c>
    </row>
    <row r="3313" spans="18:18" x14ac:dyDescent="0.25">
      <c r="R3313" s="15">
        <v>3</v>
      </c>
    </row>
    <row r="3314" spans="18:18" x14ac:dyDescent="0.25">
      <c r="R3314" s="15">
        <v>3</v>
      </c>
    </row>
    <row r="3315" spans="18:18" x14ac:dyDescent="0.25">
      <c r="R3315" s="15">
        <v>3</v>
      </c>
    </row>
    <row r="3316" spans="18:18" x14ac:dyDescent="0.25">
      <c r="R3316" s="15">
        <v>3</v>
      </c>
    </row>
    <row r="3317" spans="18:18" x14ac:dyDescent="0.25">
      <c r="R3317" s="15">
        <v>3</v>
      </c>
    </row>
    <row r="3318" spans="18:18" x14ac:dyDescent="0.25">
      <c r="R3318" s="15">
        <v>3</v>
      </c>
    </row>
    <row r="3319" spans="18:18" x14ac:dyDescent="0.25">
      <c r="R3319" s="15">
        <v>3</v>
      </c>
    </row>
    <row r="3320" spans="18:18" x14ac:dyDescent="0.25">
      <c r="R3320" s="15">
        <v>3</v>
      </c>
    </row>
    <row r="3321" spans="18:18" x14ac:dyDescent="0.25">
      <c r="R3321" s="15">
        <v>3</v>
      </c>
    </row>
    <row r="3322" spans="18:18" x14ac:dyDescent="0.25">
      <c r="R3322" s="15">
        <v>3</v>
      </c>
    </row>
    <row r="3323" spans="18:18" x14ac:dyDescent="0.25">
      <c r="R3323" s="15">
        <v>3</v>
      </c>
    </row>
    <row r="3324" spans="18:18" x14ac:dyDescent="0.25">
      <c r="R3324" s="15">
        <v>3</v>
      </c>
    </row>
    <row r="3325" spans="18:18" x14ac:dyDescent="0.25">
      <c r="R3325" s="15">
        <v>3</v>
      </c>
    </row>
    <row r="3326" spans="18:18" x14ac:dyDescent="0.25">
      <c r="R3326" s="15">
        <v>3</v>
      </c>
    </row>
    <row r="3327" spans="18:18" x14ac:dyDescent="0.25">
      <c r="R3327" s="15">
        <v>3</v>
      </c>
    </row>
    <row r="3328" spans="18:18" x14ac:dyDescent="0.25">
      <c r="R3328" s="15">
        <v>3</v>
      </c>
    </row>
    <row r="3329" spans="18:18" x14ac:dyDescent="0.25">
      <c r="R3329" s="15">
        <v>3</v>
      </c>
    </row>
    <row r="3330" spans="18:18" x14ac:dyDescent="0.25">
      <c r="R3330" s="15">
        <v>3</v>
      </c>
    </row>
    <row r="3331" spans="18:18" x14ac:dyDescent="0.25">
      <c r="R3331" s="15">
        <v>3</v>
      </c>
    </row>
    <row r="3332" spans="18:18" x14ac:dyDescent="0.25">
      <c r="R3332" s="15">
        <v>3</v>
      </c>
    </row>
    <row r="3333" spans="18:18" x14ac:dyDescent="0.25">
      <c r="R3333" s="15">
        <v>3</v>
      </c>
    </row>
    <row r="3334" spans="18:18" x14ac:dyDescent="0.25">
      <c r="R3334" s="15">
        <v>3</v>
      </c>
    </row>
    <row r="3335" spans="18:18" x14ac:dyDescent="0.25">
      <c r="R3335" s="15">
        <v>3</v>
      </c>
    </row>
    <row r="3336" spans="18:18" x14ac:dyDescent="0.25">
      <c r="R3336" s="15">
        <v>3</v>
      </c>
    </row>
    <row r="3337" spans="18:18" x14ac:dyDescent="0.25">
      <c r="R3337" s="15">
        <v>3</v>
      </c>
    </row>
    <row r="3338" spans="18:18" x14ac:dyDescent="0.25">
      <c r="R3338" s="15">
        <v>3</v>
      </c>
    </row>
    <row r="3339" spans="18:18" x14ac:dyDescent="0.25">
      <c r="R3339" s="15">
        <v>3</v>
      </c>
    </row>
    <row r="3340" spans="18:18" x14ac:dyDescent="0.25">
      <c r="R3340" s="15">
        <v>3</v>
      </c>
    </row>
    <row r="3341" spans="18:18" x14ac:dyDescent="0.25">
      <c r="R3341" s="15">
        <v>3</v>
      </c>
    </row>
    <row r="3342" spans="18:18" x14ac:dyDescent="0.25">
      <c r="R3342" s="15">
        <v>3</v>
      </c>
    </row>
    <row r="3343" spans="18:18" x14ac:dyDescent="0.25">
      <c r="R3343" s="15">
        <v>3</v>
      </c>
    </row>
    <row r="3344" spans="18:18" x14ac:dyDescent="0.25">
      <c r="R3344" s="15">
        <v>3</v>
      </c>
    </row>
    <row r="3345" spans="18:18" x14ac:dyDescent="0.25">
      <c r="R3345" s="15">
        <v>3</v>
      </c>
    </row>
    <row r="3346" spans="18:18" x14ac:dyDescent="0.25">
      <c r="R3346" s="15">
        <v>3</v>
      </c>
    </row>
    <row r="3347" spans="18:18" x14ac:dyDescent="0.25">
      <c r="R3347" s="15">
        <v>3</v>
      </c>
    </row>
    <row r="3348" spans="18:18" x14ac:dyDescent="0.25">
      <c r="R3348" s="15">
        <v>3</v>
      </c>
    </row>
    <row r="3349" spans="18:18" x14ac:dyDescent="0.25">
      <c r="R3349" s="15">
        <v>3</v>
      </c>
    </row>
    <row r="3350" spans="18:18" x14ac:dyDescent="0.25">
      <c r="R3350" s="15">
        <v>3</v>
      </c>
    </row>
    <row r="3351" spans="18:18" x14ac:dyDescent="0.25">
      <c r="R3351" s="15">
        <v>3</v>
      </c>
    </row>
    <row r="3352" spans="18:18" x14ac:dyDescent="0.25">
      <c r="R3352" s="15">
        <v>3</v>
      </c>
    </row>
    <row r="3353" spans="18:18" x14ac:dyDescent="0.25">
      <c r="R3353" s="15">
        <v>3</v>
      </c>
    </row>
    <row r="3354" spans="18:18" x14ac:dyDescent="0.25">
      <c r="R3354" s="15">
        <v>3</v>
      </c>
    </row>
    <row r="3355" spans="18:18" x14ac:dyDescent="0.25">
      <c r="R3355" s="15">
        <v>3</v>
      </c>
    </row>
    <row r="3356" spans="18:18" x14ac:dyDescent="0.25">
      <c r="R3356" s="15">
        <v>3</v>
      </c>
    </row>
    <row r="3357" spans="18:18" x14ac:dyDescent="0.25">
      <c r="R3357" s="15">
        <v>4</v>
      </c>
    </row>
    <row r="3358" spans="18:18" x14ac:dyDescent="0.25">
      <c r="R3358" s="15">
        <v>4</v>
      </c>
    </row>
    <row r="3359" spans="18:18" x14ac:dyDescent="0.25">
      <c r="R3359" s="15">
        <v>4</v>
      </c>
    </row>
    <row r="3360" spans="18:18" x14ac:dyDescent="0.25">
      <c r="R3360" s="15">
        <v>4</v>
      </c>
    </row>
    <row r="3361" spans="18:18" x14ac:dyDescent="0.25">
      <c r="R3361" s="15">
        <v>4</v>
      </c>
    </row>
    <row r="3362" spans="18:18" x14ac:dyDescent="0.25">
      <c r="R3362" s="15">
        <v>4</v>
      </c>
    </row>
    <row r="3363" spans="18:18" x14ac:dyDescent="0.25">
      <c r="R3363" s="15">
        <v>4</v>
      </c>
    </row>
    <row r="3364" spans="18:18" x14ac:dyDescent="0.25">
      <c r="R3364" s="15">
        <v>4</v>
      </c>
    </row>
    <row r="3365" spans="18:18" x14ac:dyDescent="0.25">
      <c r="R3365" s="15">
        <v>4</v>
      </c>
    </row>
    <row r="3366" spans="18:18" x14ac:dyDescent="0.25">
      <c r="R3366" s="15">
        <v>4</v>
      </c>
    </row>
    <row r="3367" spans="18:18" x14ac:dyDescent="0.25">
      <c r="R3367" s="15">
        <v>4</v>
      </c>
    </row>
    <row r="3368" spans="18:18" x14ac:dyDescent="0.25">
      <c r="R3368" s="15">
        <v>4</v>
      </c>
    </row>
    <row r="3369" spans="18:18" x14ac:dyDescent="0.25">
      <c r="R3369" s="15">
        <v>4</v>
      </c>
    </row>
    <row r="3370" spans="18:18" x14ac:dyDescent="0.25">
      <c r="R3370" s="15">
        <v>4</v>
      </c>
    </row>
    <row r="3371" spans="18:18" x14ac:dyDescent="0.25">
      <c r="R3371" s="15">
        <v>4</v>
      </c>
    </row>
    <row r="3372" spans="18:18" x14ac:dyDescent="0.25">
      <c r="R3372" s="15">
        <v>4</v>
      </c>
    </row>
    <row r="3373" spans="18:18" x14ac:dyDescent="0.25">
      <c r="R3373" s="15">
        <v>4</v>
      </c>
    </row>
    <row r="3374" spans="18:18" x14ac:dyDescent="0.25">
      <c r="R3374" s="15">
        <v>4</v>
      </c>
    </row>
    <row r="3375" spans="18:18" x14ac:dyDescent="0.25">
      <c r="R3375" s="15">
        <v>4</v>
      </c>
    </row>
    <row r="3376" spans="18:18" x14ac:dyDescent="0.25">
      <c r="R3376" s="15">
        <v>4</v>
      </c>
    </row>
    <row r="3377" spans="18:18" x14ac:dyDescent="0.25">
      <c r="R3377" s="15">
        <v>4</v>
      </c>
    </row>
    <row r="3378" spans="18:18" x14ac:dyDescent="0.25">
      <c r="R3378" s="15">
        <v>4</v>
      </c>
    </row>
    <row r="3379" spans="18:18" x14ac:dyDescent="0.25">
      <c r="R3379" s="15">
        <v>4</v>
      </c>
    </row>
    <row r="3380" spans="18:18" x14ac:dyDescent="0.25">
      <c r="R3380" s="15">
        <v>4</v>
      </c>
    </row>
    <row r="3381" spans="18:18" x14ac:dyDescent="0.25">
      <c r="R3381" s="15">
        <v>4</v>
      </c>
    </row>
    <row r="3382" spans="18:18" x14ac:dyDescent="0.25">
      <c r="R3382" s="15">
        <v>4</v>
      </c>
    </row>
    <row r="3383" spans="18:18" x14ac:dyDescent="0.25">
      <c r="R3383" s="15">
        <v>4</v>
      </c>
    </row>
    <row r="3384" spans="18:18" x14ac:dyDescent="0.25">
      <c r="R3384" s="15">
        <v>4</v>
      </c>
    </row>
    <row r="3385" spans="18:18" x14ac:dyDescent="0.25">
      <c r="R3385" s="15">
        <v>4</v>
      </c>
    </row>
    <row r="3386" spans="18:18" x14ac:dyDescent="0.25">
      <c r="R3386" s="15">
        <v>4</v>
      </c>
    </row>
    <row r="3387" spans="18:18" x14ac:dyDescent="0.25">
      <c r="R3387" s="15">
        <v>4</v>
      </c>
    </row>
    <row r="3388" spans="18:18" x14ac:dyDescent="0.25">
      <c r="R3388" s="15">
        <v>4</v>
      </c>
    </row>
    <row r="3389" spans="18:18" x14ac:dyDescent="0.25">
      <c r="R3389" s="15">
        <v>4</v>
      </c>
    </row>
    <row r="3390" spans="18:18" x14ac:dyDescent="0.25">
      <c r="R3390" s="15">
        <v>4</v>
      </c>
    </row>
    <row r="3391" spans="18:18" x14ac:dyDescent="0.25">
      <c r="R3391" s="15">
        <v>4</v>
      </c>
    </row>
    <row r="3392" spans="18:18" x14ac:dyDescent="0.25">
      <c r="R3392" s="15">
        <v>4</v>
      </c>
    </row>
    <row r="3393" spans="18:18" x14ac:dyDescent="0.25">
      <c r="R3393" s="15">
        <v>4</v>
      </c>
    </row>
    <row r="3394" spans="18:18" x14ac:dyDescent="0.25">
      <c r="R3394" s="15">
        <v>4</v>
      </c>
    </row>
    <row r="3395" spans="18:18" x14ac:dyDescent="0.25">
      <c r="R3395" s="15">
        <v>4</v>
      </c>
    </row>
    <row r="3396" spans="18:18" x14ac:dyDescent="0.25">
      <c r="R3396" s="15">
        <v>4</v>
      </c>
    </row>
    <row r="3397" spans="18:18" x14ac:dyDescent="0.25">
      <c r="R3397" s="15">
        <v>4</v>
      </c>
    </row>
    <row r="3398" spans="18:18" x14ac:dyDescent="0.25">
      <c r="R3398" s="15">
        <v>4</v>
      </c>
    </row>
    <row r="3399" spans="18:18" x14ac:dyDescent="0.25">
      <c r="R3399" s="15">
        <v>4</v>
      </c>
    </row>
    <row r="3400" spans="18:18" x14ac:dyDescent="0.25">
      <c r="R3400" s="15">
        <v>4</v>
      </c>
    </row>
    <row r="3401" spans="18:18" x14ac:dyDescent="0.25">
      <c r="R3401" s="15">
        <v>4</v>
      </c>
    </row>
    <row r="3402" spans="18:18" x14ac:dyDescent="0.25">
      <c r="R3402" s="15">
        <v>4</v>
      </c>
    </row>
    <row r="3403" spans="18:18" x14ac:dyDescent="0.25">
      <c r="R3403" s="15">
        <v>4</v>
      </c>
    </row>
    <row r="3404" spans="18:18" x14ac:dyDescent="0.25">
      <c r="R3404" s="15">
        <v>4</v>
      </c>
    </row>
    <row r="3405" spans="18:18" x14ac:dyDescent="0.25">
      <c r="R3405" s="15">
        <v>4</v>
      </c>
    </row>
    <row r="3406" spans="18:18" x14ac:dyDescent="0.25">
      <c r="R3406" s="15">
        <v>4</v>
      </c>
    </row>
    <row r="3407" spans="18:18" x14ac:dyDescent="0.25">
      <c r="R3407" s="15">
        <v>4</v>
      </c>
    </row>
    <row r="3408" spans="18:18" x14ac:dyDescent="0.25">
      <c r="R3408" s="15">
        <v>4</v>
      </c>
    </row>
    <row r="3409" spans="18:18" x14ac:dyDescent="0.25">
      <c r="R3409" s="15">
        <v>4</v>
      </c>
    </row>
    <row r="3410" spans="18:18" x14ac:dyDescent="0.25">
      <c r="R3410" s="15">
        <v>4</v>
      </c>
    </row>
    <row r="3411" spans="18:18" x14ac:dyDescent="0.25">
      <c r="R3411" s="15">
        <v>4</v>
      </c>
    </row>
    <row r="3412" spans="18:18" x14ac:dyDescent="0.25">
      <c r="R3412" s="15">
        <v>4</v>
      </c>
    </row>
    <row r="3413" spans="18:18" x14ac:dyDescent="0.25">
      <c r="R3413" s="15">
        <v>4</v>
      </c>
    </row>
    <row r="3414" spans="18:18" x14ac:dyDescent="0.25">
      <c r="R3414" s="15">
        <v>4</v>
      </c>
    </row>
    <row r="3415" spans="18:18" x14ac:dyDescent="0.25">
      <c r="R3415" s="15">
        <v>4</v>
      </c>
    </row>
    <row r="3416" spans="18:18" x14ac:dyDescent="0.25">
      <c r="R3416" s="15">
        <v>4</v>
      </c>
    </row>
    <row r="3417" spans="18:18" x14ac:dyDescent="0.25">
      <c r="R3417" s="15">
        <v>4</v>
      </c>
    </row>
    <row r="3418" spans="18:18" x14ac:dyDescent="0.25">
      <c r="R3418" s="15">
        <v>4</v>
      </c>
    </row>
    <row r="3419" spans="18:18" x14ac:dyDescent="0.25">
      <c r="R3419" s="15">
        <v>4</v>
      </c>
    </row>
    <row r="3420" spans="18:18" x14ac:dyDescent="0.25">
      <c r="R3420" s="15">
        <v>4</v>
      </c>
    </row>
    <row r="3421" spans="18:18" x14ac:dyDescent="0.25">
      <c r="R3421" s="15">
        <v>4</v>
      </c>
    </row>
    <row r="3422" spans="18:18" x14ac:dyDescent="0.25">
      <c r="R3422" s="15">
        <v>4</v>
      </c>
    </row>
    <row r="3423" spans="18:18" x14ac:dyDescent="0.25">
      <c r="R3423" s="15">
        <v>4</v>
      </c>
    </row>
    <row r="3424" spans="18:18" x14ac:dyDescent="0.25">
      <c r="R3424" s="15">
        <v>4</v>
      </c>
    </row>
    <row r="3425" spans="18:18" x14ac:dyDescent="0.25">
      <c r="R3425" s="15">
        <v>4</v>
      </c>
    </row>
    <row r="3426" spans="18:18" x14ac:dyDescent="0.25">
      <c r="R3426" s="15">
        <v>4</v>
      </c>
    </row>
    <row r="3427" spans="18:18" x14ac:dyDescent="0.25">
      <c r="R3427" s="15">
        <v>4</v>
      </c>
    </row>
    <row r="3428" spans="18:18" x14ac:dyDescent="0.25">
      <c r="R3428" s="15">
        <v>4</v>
      </c>
    </row>
    <row r="3429" spans="18:18" x14ac:dyDescent="0.25">
      <c r="R3429" s="15">
        <v>4</v>
      </c>
    </row>
    <row r="3430" spans="18:18" x14ac:dyDescent="0.25">
      <c r="R3430" s="15">
        <v>4</v>
      </c>
    </row>
    <row r="3431" spans="18:18" x14ac:dyDescent="0.25">
      <c r="R3431" s="15">
        <v>4</v>
      </c>
    </row>
    <row r="3432" spans="18:18" x14ac:dyDescent="0.25">
      <c r="R3432" s="15">
        <v>4</v>
      </c>
    </row>
    <row r="3433" spans="18:18" x14ac:dyDescent="0.25">
      <c r="R3433" s="15">
        <v>4</v>
      </c>
    </row>
    <row r="3434" spans="18:18" x14ac:dyDescent="0.25">
      <c r="R3434" s="15">
        <v>4</v>
      </c>
    </row>
    <row r="3435" spans="18:18" x14ac:dyDescent="0.25">
      <c r="R3435" s="15">
        <v>4</v>
      </c>
    </row>
    <row r="3436" spans="18:18" x14ac:dyDescent="0.25">
      <c r="R3436" s="15">
        <v>4</v>
      </c>
    </row>
    <row r="3437" spans="18:18" x14ac:dyDescent="0.25">
      <c r="R3437" s="15">
        <v>4</v>
      </c>
    </row>
    <row r="3438" spans="18:18" x14ac:dyDescent="0.25">
      <c r="R3438" s="15">
        <v>4</v>
      </c>
    </row>
    <row r="3439" spans="18:18" x14ac:dyDescent="0.25">
      <c r="R3439" s="15">
        <v>4</v>
      </c>
    </row>
    <row r="3440" spans="18:18" x14ac:dyDescent="0.25">
      <c r="R3440" s="15">
        <v>4</v>
      </c>
    </row>
    <row r="3441" spans="18:18" x14ac:dyDescent="0.25">
      <c r="R3441" s="15">
        <v>4</v>
      </c>
    </row>
    <row r="3442" spans="18:18" x14ac:dyDescent="0.25">
      <c r="R3442" s="15">
        <v>4</v>
      </c>
    </row>
    <row r="3443" spans="18:18" x14ac:dyDescent="0.25">
      <c r="R3443" s="15">
        <v>4</v>
      </c>
    </row>
    <row r="3444" spans="18:18" x14ac:dyDescent="0.25">
      <c r="R3444" s="15">
        <v>4</v>
      </c>
    </row>
    <row r="3445" spans="18:18" x14ac:dyDescent="0.25">
      <c r="R3445" s="15">
        <v>4</v>
      </c>
    </row>
    <row r="3446" spans="18:18" x14ac:dyDescent="0.25">
      <c r="R3446" s="15">
        <v>4</v>
      </c>
    </row>
    <row r="3447" spans="18:18" x14ac:dyDescent="0.25">
      <c r="R3447" s="15">
        <v>4</v>
      </c>
    </row>
    <row r="3448" spans="18:18" x14ac:dyDescent="0.25">
      <c r="R3448" s="15">
        <v>4</v>
      </c>
    </row>
    <row r="3449" spans="18:18" x14ac:dyDescent="0.25">
      <c r="R3449" s="15">
        <v>4</v>
      </c>
    </row>
    <row r="3450" spans="18:18" x14ac:dyDescent="0.25">
      <c r="R3450" s="15">
        <v>4</v>
      </c>
    </row>
    <row r="3451" spans="18:18" x14ac:dyDescent="0.25">
      <c r="R3451" s="15">
        <v>4</v>
      </c>
    </row>
    <row r="3452" spans="18:18" x14ac:dyDescent="0.25">
      <c r="R3452" s="15">
        <v>4</v>
      </c>
    </row>
    <row r="3453" spans="18:18" x14ac:dyDescent="0.25">
      <c r="R3453" s="15">
        <v>4</v>
      </c>
    </row>
    <row r="3454" spans="18:18" x14ac:dyDescent="0.25">
      <c r="R3454" s="15">
        <v>4</v>
      </c>
    </row>
    <row r="3455" spans="18:18" x14ac:dyDescent="0.25">
      <c r="R3455" s="15">
        <v>3</v>
      </c>
    </row>
    <row r="3456" spans="18:18" x14ac:dyDescent="0.25">
      <c r="R3456" s="15">
        <v>3</v>
      </c>
    </row>
    <row r="3457" spans="18:18" x14ac:dyDescent="0.25">
      <c r="R3457" s="15">
        <v>3</v>
      </c>
    </row>
    <row r="3458" spans="18:18" x14ac:dyDescent="0.25">
      <c r="R3458" s="15">
        <v>3</v>
      </c>
    </row>
    <row r="3459" spans="18:18" x14ac:dyDescent="0.25">
      <c r="R3459" s="15">
        <v>3</v>
      </c>
    </row>
    <row r="3460" spans="18:18" x14ac:dyDescent="0.25">
      <c r="R3460" s="15">
        <v>3</v>
      </c>
    </row>
    <row r="3461" spans="18:18" x14ac:dyDescent="0.25">
      <c r="R3461" s="15">
        <v>3</v>
      </c>
    </row>
    <row r="3462" spans="18:18" x14ac:dyDescent="0.25">
      <c r="R3462" s="15">
        <v>3</v>
      </c>
    </row>
    <row r="3463" spans="18:18" x14ac:dyDescent="0.25">
      <c r="R3463" s="15">
        <v>3</v>
      </c>
    </row>
    <row r="3464" spans="18:18" x14ac:dyDescent="0.25">
      <c r="R3464" s="15">
        <v>3</v>
      </c>
    </row>
    <row r="3465" spans="18:18" x14ac:dyDescent="0.25">
      <c r="R3465" s="15">
        <v>3</v>
      </c>
    </row>
    <row r="3466" spans="18:18" x14ac:dyDescent="0.25">
      <c r="R3466" s="15">
        <v>3</v>
      </c>
    </row>
    <row r="3467" spans="18:18" x14ac:dyDescent="0.25">
      <c r="R3467" s="15">
        <v>3</v>
      </c>
    </row>
    <row r="3468" spans="18:18" x14ac:dyDescent="0.25">
      <c r="R3468" s="15">
        <v>3</v>
      </c>
    </row>
    <row r="3469" spans="18:18" x14ac:dyDescent="0.25">
      <c r="R3469" s="15">
        <v>3</v>
      </c>
    </row>
    <row r="3470" spans="18:18" x14ac:dyDescent="0.25">
      <c r="R3470" s="15">
        <v>3</v>
      </c>
    </row>
    <row r="3471" spans="18:18" x14ac:dyDescent="0.25">
      <c r="R3471" s="15">
        <v>3</v>
      </c>
    </row>
    <row r="3472" spans="18:18" x14ac:dyDescent="0.25">
      <c r="R3472" s="15">
        <v>3</v>
      </c>
    </row>
    <row r="3473" spans="18:18" x14ac:dyDescent="0.25">
      <c r="R3473" s="15">
        <v>3</v>
      </c>
    </row>
    <row r="3474" spans="18:18" x14ac:dyDescent="0.25">
      <c r="R3474" s="15">
        <v>3</v>
      </c>
    </row>
    <row r="3475" spans="18:18" x14ac:dyDescent="0.25">
      <c r="R3475" s="15">
        <v>3</v>
      </c>
    </row>
    <row r="3476" spans="18:18" x14ac:dyDescent="0.25">
      <c r="R3476" s="15">
        <v>3</v>
      </c>
    </row>
    <row r="3477" spans="18:18" x14ac:dyDescent="0.25">
      <c r="R3477" s="15">
        <v>3</v>
      </c>
    </row>
    <row r="3478" spans="18:18" x14ac:dyDescent="0.25">
      <c r="R3478" s="15">
        <v>3</v>
      </c>
    </row>
    <row r="3479" spans="18:18" x14ac:dyDescent="0.25">
      <c r="R3479" s="15">
        <v>3</v>
      </c>
    </row>
    <row r="3480" spans="18:18" x14ac:dyDescent="0.25">
      <c r="R3480" s="15">
        <v>3</v>
      </c>
    </row>
    <row r="3481" spans="18:18" x14ac:dyDescent="0.25">
      <c r="R3481" s="15">
        <v>3</v>
      </c>
    </row>
    <row r="3482" spans="18:18" x14ac:dyDescent="0.25">
      <c r="R3482" s="15">
        <v>3</v>
      </c>
    </row>
    <row r="3483" spans="18:18" x14ac:dyDescent="0.25">
      <c r="R3483" s="15">
        <v>3</v>
      </c>
    </row>
    <row r="3484" spans="18:18" x14ac:dyDescent="0.25">
      <c r="R3484" s="15">
        <v>3</v>
      </c>
    </row>
    <row r="3485" spans="18:18" x14ac:dyDescent="0.25">
      <c r="R3485" s="15">
        <v>3</v>
      </c>
    </row>
    <row r="3486" spans="18:18" x14ac:dyDescent="0.25">
      <c r="R3486" s="15">
        <v>3</v>
      </c>
    </row>
    <row r="3487" spans="18:18" x14ac:dyDescent="0.25">
      <c r="R3487" s="15">
        <v>3</v>
      </c>
    </row>
    <row r="3488" spans="18:18" x14ac:dyDescent="0.25">
      <c r="R3488" s="15">
        <v>3</v>
      </c>
    </row>
    <row r="3489" spans="18:18" x14ac:dyDescent="0.25">
      <c r="R3489" s="15">
        <v>3</v>
      </c>
    </row>
    <row r="3490" spans="18:18" x14ac:dyDescent="0.25">
      <c r="R3490" s="15">
        <v>3</v>
      </c>
    </row>
    <row r="3491" spans="18:18" x14ac:dyDescent="0.25">
      <c r="R3491" s="15">
        <v>3</v>
      </c>
    </row>
    <row r="3492" spans="18:18" x14ac:dyDescent="0.25">
      <c r="R3492" s="15">
        <v>3</v>
      </c>
    </row>
    <row r="3493" spans="18:18" x14ac:dyDescent="0.25">
      <c r="R3493" s="15">
        <v>3</v>
      </c>
    </row>
    <row r="3494" spans="18:18" x14ac:dyDescent="0.25">
      <c r="R3494" s="15">
        <v>3</v>
      </c>
    </row>
    <row r="3495" spans="18:18" x14ac:dyDescent="0.25">
      <c r="R3495" s="15">
        <v>3</v>
      </c>
    </row>
    <row r="3496" spans="18:18" x14ac:dyDescent="0.25">
      <c r="R3496" s="15">
        <v>3</v>
      </c>
    </row>
    <row r="3497" spans="18:18" x14ac:dyDescent="0.25">
      <c r="R3497" s="15">
        <v>3</v>
      </c>
    </row>
    <row r="3498" spans="18:18" x14ac:dyDescent="0.25">
      <c r="R3498" s="15">
        <v>3</v>
      </c>
    </row>
    <row r="3499" spans="18:18" x14ac:dyDescent="0.25">
      <c r="R3499" s="15">
        <v>3</v>
      </c>
    </row>
    <row r="3500" spans="18:18" x14ac:dyDescent="0.25">
      <c r="R3500" s="15">
        <v>3</v>
      </c>
    </row>
    <row r="3501" spans="18:18" x14ac:dyDescent="0.25">
      <c r="R3501" s="15">
        <v>3</v>
      </c>
    </row>
    <row r="3502" spans="18:18" x14ac:dyDescent="0.25">
      <c r="R3502" s="15">
        <v>3</v>
      </c>
    </row>
    <row r="3503" spans="18:18" x14ac:dyDescent="0.25">
      <c r="R3503" s="15">
        <v>3</v>
      </c>
    </row>
    <row r="3504" spans="18:18" x14ac:dyDescent="0.25">
      <c r="R3504" s="15">
        <v>3</v>
      </c>
    </row>
    <row r="3505" spans="18:18" x14ac:dyDescent="0.25">
      <c r="R3505" s="15">
        <v>3</v>
      </c>
    </row>
    <row r="3506" spans="18:18" x14ac:dyDescent="0.25">
      <c r="R3506" s="15">
        <v>3</v>
      </c>
    </row>
    <row r="3507" spans="18:18" x14ac:dyDescent="0.25">
      <c r="R3507" s="15">
        <v>3</v>
      </c>
    </row>
    <row r="3508" spans="18:18" x14ac:dyDescent="0.25">
      <c r="R3508" s="15">
        <v>3</v>
      </c>
    </row>
    <row r="3509" spans="18:18" x14ac:dyDescent="0.25">
      <c r="R3509" s="15">
        <v>3</v>
      </c>
    </row>
    <row r="3510" spans="18:18" x14ac:dyDescent="0.25">
      <c r="R3510" s="15">
        <v>3</v>
      </c>
    </row>
    <row r="3511" spans="18:18" x14ac:dyDescent="0.25">
      <c r="R3511" s="15">
        <v>3</v>
      </c>
    </row>
    <row r="3512" spans="18:18" x14ac:dyDescent="0.25">
      <c r="R3512" s="15">
        <v>3</v>
      </c>
    </row>
    <row r="3513" spans="18:18" x14ac:dyDescent="0.25">
      <c r="R3513" s="15">
        <v>3</v>
      </c>
    </row>
    <row r="3514" spans="18:18" x14ac:dyDescent="0.25">
      <c r="R3514" s="15">
        <v>3</v>
      </c>
    </row>
    <row r="3515" spans="18:18" x14ac:dyDescent="0.25">
      <c r="R3515" s="15">
        <v>3</v>
      </c>
    </row>
    <row r="3516" spans="18:18" x14ac:dyDescent="0.25">
      <c r="R3516" s="15">
        <v>3</v>
      </c>
    </row>
    <row r="3517" spans="18:18" x14ac:dyDescent="0.25">
      <c r="R3517" s="15">
        <v>3</v>
      </c>
    </row>
    <row r="3518" spans="18:18" x14ac:dyDescent="0.25">
      <c r="R3518" s="15">
        <v>3</v>
      </c>
    </row>
    <row r="3519" spans="18:18" x14ac:dyDescent="0.25">
      <c r="R3519" s="15">
        <v>3</v>
      </c>
    </row>
    <row r="3520" spans="18:18" x14ac:dyDescent="0.25">
      <c r="R3520" s="15">
        <v>3</v>
      </c>
    </row>
    <row r="3521" spans="18:18" x14ac:dyDescent="0.25">
      <c r="R3521" s="15">
        <v>4</v>
      </c>
    </row>
    <row r="3522" spans="18:18" x14ac:dyDescent="0.25">
      <c r="R3522" s="15">
        <v>4</v>
      </c>
    </row>
    <row r="3523" spans="18:18" x14ac:dyDescent="0.25">
      <c r="R3523" s="15">
        <v>4</v>
      </c>
    </row>
    <row r="3524" spans="18:18" x14ac:dyDescent="0.25">
      <c r="R3524" s="15">
        <v>4</v>
      </c>
    </row>
    <row r="3525" spans="18:18" x14ac:dyDescent="0.25">
      <c r="R3525" s="15">
        <v>4</v>
      </c>
    </row>
    <row r="3526" spans="18:18" x14ac:dyDescent="0.25">
      <c r="R3526" s="15">
        <v>4</v>
      </c>
    </row>
    <row r="3527" spans="18:18" x14ac:dyDescent="0.25">
      <c r="R3527" s="15">
        <v>4</v>
      </c>
    </row>
    <row r="3528" spans="18:18" x14ac:dyDescent="0.25">
      <c r="R3528" s="15">
        <v>4</v>
      </c>
    </row>
    <row r="3529" spans="18:18" x14ac:dyDescent="0.25">
      <c r="R3529" s="15">
        <v>4</v>
      </c>
    </row>
    <row r="3530" spans="18:18" x14ac:dyDescent="0.25">
      <c r="R3530" s="15">
        <v>4</v>
      </c>
    </row>
    <row r="3531" spans="18:18" x14ac:dyDescent="0.25">
      <c r="R3531" s="15">
        <v>4</v>
      </c>
    </row>
    <row r="3532" spans="18:18" x14ac:dyDescent="0.25">
      <c r="R3532" s="15">
        <v>4</v>
      </c>
    </row>
    <row r="3533" spans="18:18" x14ac:dyDescent="0.25">
      <c r="R3533" s="15">
        <v>4</v>
      </c>
    </row>
    <row r="3534" spans="18:18" x14ac:dyDescent="0.25">
      <c r="R3534" s="15">
        <v>4</v>
      </c>
    </row>
    <row r="3535" spans="18:18" x14ac:dyDescent="0.25">
      <c r="R3535" s="15">
        <v>4</v>
      </c>
    </row>
    <row r="3536" spans="18:18" x14ac:dyDescent="0.25">
      <c r="R3536" s="15">
        <v>4</v>
      </c>
    </row>
    <row r="3537" spans="18:18" x14ac:dyDescent="0.25">
      <c r="R3537" s="15">
        <v>4</v>
      </c>
    </row>
    <row r="3538" spans="18:18" x14ac:dyDescent="0.25">
      <c r="R3538" s="15">
        <v>4</v>
      </c>
    </row>
    <row r="3539" spans="18:18" x14ac:dyDescent="0.25">
      <c r="R3539" s="15">
        <v>4</v>
      </c>
    </row>
    <row r="3540" spans="18:18" x14ac:dyDescent="0.25">
      <c r="R3540" s="15">
        <v>4</v>
      </c>
    </row>
    <row r="3541" spans="18:18" x14ac:dyDescent="0.25">
      <c r="R3541" s="15">
        <v>4</v>
      </c>
    </row>
    <row r="3542" spans="18:18" x14ac:dyDescent="0.25">
      <c r="R3542" s="15">
        <v>4</v>
      </c>
    </row>
    <row r="3543" spans="18:18" x14ac:dyDescent="0.25">
      <c r="R3543" s="15">
        <v>4</v>
      </c>
    </row>
    <row r="3544" spans="18:18" x14ac:dyDescent="0.25">
      <c r="R3544" s="15">
        <v>4</v>
      </c>
    </row>
    <row r="3545" spans="18:18" x14ac:dyDescent="0.25">
      <c r="R3545" s="15">
        <v>4</v>
      </c>
    </row>
    <row r="3546" spans="18:18" x14ac:dyDescent="0.25">
      <c r="R3546" s="15">
        <v>4</v>
      </c>
    </row>
    <row r="3547" spans="18:18" x14ac:dyDescent="0.25">
      <c r="R3547" s="15">
        <v>4</v>
      </c>
    </row>
    <row r="3548" spans="18:18" x14ac:dyDescent="0.25">
      <c r="R3548" s="15">
        <v>4</v>
      </c>
    </row>
    <row r="3549" spans="18:18" x14ac:dyDescent="0.25">
      <c r="R3549" s="15">
        <v>4</v>
      </c>
    </row>
    <row r="3550" spans="18:18" x14ac:dyDescent="0.25">
      <c r="R3550" s="15">
        <v>4</v>
      </c>
    </row>
    <row r="3551" spans="18:18" x14ac:dyDescent="0.25">
      <c r="R3551" s="15">
        <v>4</v>
      </c>
    </row>
    <row r="3552" spans="18:18" x14ac:dyDescent="0.25">
      <c r="R3552" s="15">
        <v>4</v>
      </c>
    </row>
    <row r="3553" spans="18:18" x14ac:dyDescent="0.25">
      <c r="R3553" s="15">
        <v>4</v>
      </c>
    </row>
    <row r="3554" spans="18:18" x14ac:dyDescent="0.25">
      <c r="R3554" s="15">
        <v>4</v>
      </c>
    </row>
    <row r="3555" spans="18:18" x14ac:dyDescent="0.25">
      <c r="R3555" s="15">
        <v>4</v>
      </c>
    </row>
    <row r="3556" spans="18:18" x14ac:dyDescent="0.25">
      <c r="R3556" s="15">
        <v>4</v>
      </c>
    </row>
    <row r="3557" spans="18:18" x14ac:dyDescent="0.25">
      <c r="R3557" s="15">
        <v>4</v>
      </c>
    </row>
    <row r="3558" spans="18:18" x14ac:dyDescent="0.25">
      <c r="R3558" s="15">
        <v>4</v>
      </c>
    </row>
    <row r="3559" spans="18:18" x14ac:dyDescent="0.25">
      <c r="R3559" s="15">
        <v>4</v>
      </c>
    </row>
    <row r="3560" spans="18:18" x14ac:dyDescent="0.25">
      <c r="R3560" s="15">
        <v>4</v>
      </c>
    </row>
    <row r="3561" spans="18:18" x14ac:dyDescent="0.25">
      <c r="R3561" s="15">
        <v>4</v>
      </c>
    </row>
    <row r="3562" spans="18:18" x14ac:dyDescent="0.25">
      <c r="R3562" s="15">
        <v>4</v>
      </c>
    </row>
    <row r="3563" spans="18:18" x14ac:dyDescent="0.25">
      <c r="R3563" s="15">
        <v>4</v>
      </c>
    </row>
    <row r="3564" spans="18:18" x14ac:dyDescent="0.25">
      <c r="R3564" s="15">
        <v>4</v>
      </c>
    </row>
    <row r="3565" spans="18:18" x14ac:dyDescent="0.25">
      <c r="R3565" s="15">
        <v>4</v>
      </c>
    </row>
    <row r="3566" spans="18:18" x14ac:dyDescent="0.25">
      <c r="R3566" s="15">
        <v>4</v>
      </c>
    </row>
    <row r="3567" spans="18:18" x14ac:dyDescent="0.25">
      <c r="R3567" s="15">
        <v>4</v>
      </c>
    </row>
    <row r="3568" spans="18:18" x14ac:dyDescent="0.25">
      <c r="R3568" s="15">
        <v>4</v>
      </c>
    </row>
    <row r="3569" spans="18:18" x14ac:dyDescent="0.25">
      <c r="R3569" s="15">
        <v>4</v>
      </c>
    </row>
    <row r="3570" spans="18:18" x14ac:dyDescent="0.25">
      <c r="R3570" s="15">
        <v>4</v>
      </c>
    </row>
    <row r="3571" spans="18:18" x14ac:dyDescent="0.25">
      <c r="R3571" s="15">
        <v>4</v>
      </c>
    </row>
    <row r="3572" spans="18:18" x14ac:dyDescent="0.25">
      <c r="R3572" s="15">
        <v>4</v>
      </c>
    </row>
    <row r="3573" spans="18:18" x14ac:dyDescent="0.25">
      <c r="R3573" s="15">
        <v>2</v>
      </c>
    </row>
    <row r="3574" spans="18:18" x14ac:dyDescent="0.25">
      <c r="R3574" s="15">
        <v>2</v>
      </c>
    </row>
    <row r="3575" spans="18:18" x14ac:dyDescent="0.25">
      <c r="R3575" s="15">
        <v>2</v>
      </c>
    </row>
    <row r="3576" spans="18:18" x14ac:dyDescent="0.25">
      <c r="R3576" s="15">
        <v>2</v>
      </c>
    </row>
    <row r="3577" spans="18:18" x14ac:dyDescent="0.25">
      <c r="R3577" s="15">
        <v>2</v>
      </c>
    </row>
    <row r="3578" spans="18:18" x14ac:dyDescent="0.25">
      <c r="R3578" s="15">
        <v>2</v>
      </c>
    </row>
    <row r="3579" spans="18:18" x14ac:dyDescent="0.25">
      <c r="R3579" s="15">
        <v>2</v>
      </c>
    </row>
    <row r="3580" spans="18:18" x14ac:dyDescent="0.25">
      <c r="R3580" s="15">
        <v>2</v>
      </c>
    </row>
    <row r="3581" spans="18:18" x14ac:dyDescent="0.25">
      <c r="R3581" s="15">
        <v>2</v>
      </c>
    </row>
    <row r="3582" spans="18:18" x14ac:dyDescent="0.25">
      <c r="R3582" s="15">
        <v>2</v>
      </c>
    </row>
    <row r="3583" spans="18:18" x14ac:dyDescent="0.25">
      <c r="R3583" s="15">
        <v>2</v>
      </c>
    </row>
    <row r="3584" spans="18:18" x14ac:dyDescent="0.25">
      <c r="R3584" s="15">
        <v>2</v>
      </c>
    </row>
    <row r="3585" spans="18:18" x14ac:dyDescent="0.25">
      <c r="R3585" s="15">
        <v>2</v>
      </c>
    </row>
    <row r="3586" spans="18:18" x14ac:dyDescent="0.25">
      <c r="R3586" s="15">
        <v>1</v>
      </c>
    </row>
    <row r="3587" spans="18:18" x14ac:dyDescent="0.25">
      <c r="R3587" s="15">
        <v>1</v>
      </c>
    </row>
    <row r="3588" spans="18:18" x14ac:dyDescent="0.25">
      <c r="R3588" s="15">
        <v>1</v>
      </c>
    </row>
    <row r="3589" spans="18:18" x14ac:dyDescent="0.25">
      <c r="R3589" s="15">
        <v>1</v>
      </c>
    </row>
    <row r="3590" spans="18:18" x14ac:dyDescent="0.25">
      <c r="R3590" s="15">
        <v>1</v>
      </c>
    </row>
    <row r="3591" spans="18:18" x14ac:dyDescent="0.25">
      <c r="R3591" s="15">
        <v>1</v>
      </c>
    </row>
    <row r="3592" spans="18:18" x14ac:dyDescent="0.25">
      <c r="R3592" s="15">
        <v>1</v>
      </c>
    </row>
    <row r="3593" spans="18:18" x14ac:dyDescent="0.25">
      <c r="R3593" s="15">
        <v>1</v>
      </c>
    </row>
    <row r="3594" spans="18:18" x14ac:dyDescent="0.25">
      <c r="R3594" s="15">
        <v>1</v>
      </c>
    </row>
    <row r="3595" spans="18:18" x14ac:dyDescent="0.25">
      <c r="R3595" s="15">
        <v>1</v>
      </c>
    </row>
    <row r="3596" spans="18:18" x14ac:dyDescent="0.25">
      <c r="R3596" s="15">
        <v>1</v>
      </c>
    </row>
    <row r="3597" spans="18:18" x14ac:dyDescent="0.25">
      <c r="R3597" s="15">
        <v>1</v>
      </c>
    </row>
    <row r="3598" spans="18:18" x14ac:dyDescent="0.25">
      <c r="R3598" s="15">
        <v>1</v>
      </c>
    </row>
    <row r="3599" spans="18:18" x14ac:dyDescent="0.25">
      <c r="R3599" s="15">
        <v>1</v>
      </c>
    </row>
    <row r="3600" spans="18:18" x14ac:dyDescent="0.25">
      <c r="R3600" s="15">
        <v>1</v>
      </c>
    </row>
    <row r="3601" spans="18:18" x14ac:dyDescent="0.25">
      <c r="R3601" s="15">
        <v>1</v>
      </c>
    </row>
    <row r="3602" spans="18:18" x14ac:dyDescent="0.25">
      <c r="R3602" s="15">
        <v>1</v>
      </c>
    </row>
    <row r="3603" spans="18:18" x14ac:dyDescent="0.25">
      <c r="R3603" s="15">
        <v>1</v>
      </c>
    </row>
    <row r="3604" spans="18:18" x14ac:dyDescent="0.25">
      <c r="R3604" s="15">
        <v>1</v>
      </c>
    </row>
    <row r="3605" spans="18:18" x14ac:dyDescent="0.25">
      <c r="R3605" s="15">
        <v>1</v>
      </c>
    </row>
    <row r="3606" spans="18:18" x14ac:dyDescent="0.25">
      <c r="R3606" s="15">
        <v>1</v>
      </c>
    </row>
    <row r="3607" spans="18:18" x14ac:dyDescent="0.25">
      <c r="R3607" s="15">
        <v>1</v>
      </c>
    </row>
    <row r="3608" spans="18:18" x14ac:dyDescent="0.25">
      <c r="R3608" s="15">
        <v>1</v>
      </c>
    </row>
    <row r="3609" spans="18:18" x14ac:dyDescent="0.25">
      <c r="R3609" s="15">
        <v>1</v>
      </c>
    </row>
    <row r="3610" spans="18:18" x14ac:dyDescent="0.25">
      <c r="R3610" s="15">
        <v>1</v>
      </c>
    </row>
    <row r="3611" spans="18:18" x14ac:dyDescent="0.25">
      <c r="R3611" s="15">
        <v>1</v>
      </c>
    </row>
    <row r="3612" spans="18:18" x14ac:dyDescent="0.25">
      <c r="R3612" s="15">
        <v>1</v>
      </c>
    </row>
    <row r="3613" spans="18:18" x14ac:dyDescent="0.25">
      <c r="R3613" s="15">
        <v>1</v>
      </c>
    </row>
    <row r="3614" spans="18:18" x14ac:dyDescent="0.25">
      <c r="R3614" s="15">
        <v>1</v>
      </c>
    </row>
    <row r="3615" spans="18:18" x14ac:dyDescent="0.25">
      <c r="R3615" s="15">
        <v>1</v>
      </c>
    </row>
    <row r="3616" spans="18:18" x14ac:dyDescent="0.25">
      <c r="R3616" s="15">
        <v>1</v>
      </c>
    </row>
    <row r="3617" spans="18:18" x14ac:dyDescent="0.25">
      <c r="R3617" s="15">
        <v>1</v>
      </c>
    </row>
    <row r="3618" spans="18:18" x14ac:dyDescent="0.25">
      <c r="R3618" s="15">
        <v>1</v>
      </c>
    </row>
    <row r="3619" spans="18:18" x14ac:dyDescent="0.25">
      <c r="R3619" s="15">
        <v>1</v>
      </c>
    </row>
    <row r="3620" spans="18:18" x14ac:dyDescent="0.25">
      <c r="R3620" s="15">
        <v>1</v>
      </c>
    </row>
    <row r="3621" spans="18:18" x14ac:dyDescent="0.25">
      <c r="R3621" s="15">
        <v>1</v>
      </c>
    </row>
    <row r="3622" spans="18:18" x14ac:dyDescent="0.25">
      <c r="R3622" s="15">
        <v>1</v>
      </c>
    </row>
    <row r="3623" spans="18:18" x14ac:dyDescent="0.25">
      <c r="R3623" s="15">
        <v>1</v>
      </c>
    </row>
    <row r="3624" spans="18:18" x14ac:dyDescent="0.25">
      <c r="R3624" s="15">
        <v>1</v>
      </c>
    </row>
    <row r="3625" spans="18:18" x14ac:dyDescent="0.25">
      <c r="R3625" s="15">
        <v>1</v>
      </c>
    </row>
    <row r="3626" spans="18:18" x14ac:dyDescent="0.25">
      <c r="R3626" s="15">
        <v>1</v>
      </c>
    </row>
    <row r="3627" spans="18:18" x14ac:dyDescent="0.25">
      <c r="R3627" s="15">
        <v>1</v>
      </c>
    </row>
    <row r="3628" spans="18:18" x14ac:dyDescent="0.25">
      <c r="R3628" s="15">
        <v>1</v>
      </c>
    </row>
    <row r="3629" spans="18:18" x14ac:dyDescent="0.25">
      <c r="R3629" s="15">
        <v>1</v>
      </c>
    </row>
    <row r="3630" spans="18:18" x14ac:dyDescent="0.25">
      <c r="R3630" s="15">
        <v>1</v>
      </c>
    </row>
    <row r="3631" spans="18:18" x14ac:dyDescent="0.25">
      <c r="R3631" s="15">
        <v>1</v>
      </c>
    </row>
    <row r="3632" spans="18:18" x14ac:dyDescent="0.25">
      <c r="R3632" s="15">
        <v>1</v>
      </c>
    </row>
    <row r="3633" spans="18:18" x14ac:dyDescent="0.25">
      <c r="R3633" s="15">
        <v>1</v>
      </c>
    </row>
    <row r="3634" spans="18:18" x14ac:dyDescent="0.25">
      <c r="R3634" s="15">
        <v>1</v>
      </c>
    </row>
    <row r="3635" spans="18:18" x14ac:dyDescent="0.25">
      <c r="R3635" s="15">
        <v>1</v>
      </c>
    </row>
    <row r="3636" spans="18:18" x14ac:dyDescent="0.25">
      <c r="R3636" s="15">
        <v>1</v>
      </c>
    </row>
    <row r="3637" spans="18:18" x14ac:dyDescent="0.25">
      <c r="R3637" s="15">
        <v>1</v>
      </c>
    </row>
    <row r="3638" spans="18:18" x14ac:dyDescent="0.25">
      <c r="R3638" s="15">
        <v>1</v>
      </c>
    </row>
    <row r="3639" spans="18:18" x14ac:dyDescent="0.25">
      <c r="R3639" s="15">
        <v>1</v>
      </c>
    </row>
    <row r="3640" spans="18:18" x14ac:dyDescent="0.25">
      <c r="R3640" s="15">
        <v>1</v>
      </c>
    </row>
    <row r="3641" spans="18:18" x14ac:dyDescent="0.25">
      <c r="R3641" s="15">
        <v>1</v>
      </c>
    </row>
    <row r="3642" spans="18:18" x14ac:dyDescent="0.25">
      <c r="R3642" s="15">
        <v>1</v>
      </c>
    </row>
    <row r="3643" spans="18:18" x14ac:dyDescent="0.25">
      <c r="R3643" s="15">
        <v>1</v>
      </c>
    </row>
    <row r="3644" spans="18:18" x14ac:dyDescent="0.25">
      <c r="R3644" s="15">
        <v>1</v>
      </c>
    </row>
    <row r="3645" spans="18:18" x14ac:dyDescent="0.25">
      <c r="R3645" s="15">
        <v>1</v>
      </c>
    </row>
    <row r="3646" spans="18:18" x14ac:dyDescent="0.25">
      <c r="R3646" s="15">
        <v>1</v>
      </c>
    </row>
    <row r="3647" spans="18:18" x14ac:dyDescent="0.25">
      <c r="R3647" s="15">
        <v>1</v>
      </c>
    </row>
    <row r="3648" spans="18:18" x14ac:dyDescent="0.25">
      <c r="R3648" s="15">
        <v>1</v>
      </c>
    </row>
    <row r="3649" spans="18:18" x14ac:dyDescent="0.25">
      <c r="R3649" s="15">
        <v>1</v>
      </c>
    </row>
    <row r="3650" spans="18:18" x14ac:dyDescent="0.25">
      <c r="R3650" s="15">
        <v>1</v>
      </c>
    </row>
    <row r="3651" spans="18:18" x14ac:dyDescent="0.25">
      <c r="R3651" s="15">
        <v>1</v>
      </c>
    </row>
    <row r="3652" spans="18:18" x14ac:dyDescent="0.25">
      <c r="R3652" s="15">
        <v>1</v>
      </c>
    </row>
    <row r="3653" spans="18:18" x14ac:dyDescent="0.25">
      <c r="R3653" s="15">
        <v>1</v>
      </c>
    </row>
    <row r="3654" spans="18:18" x14ac:dyDescent="0.25">
      <c r="R3654" s="15">
        <v>1</v>
      </c>
    </row>
    <row r="3655" spans="18:18" x14ac:dyDescent="0.25">
      <c r="R3655" s="15">
        <v>1</v>
      </c>
    </row>
    <row r="3656" spans="18:18" x14ac:dyDescent="0.25">
      <c r="R3656" s="15">
        <v>1</v>
      </c>
    </row>
    <row r="3657" spans="18:18" x14ac:dyDescent="0.25">
      <c r="R3657" s="15">
        <v>1</v>
      </c>
    </row>
    <row r="3658" spans="18:18" x14ac:dyDescent="0.25">
      <c r="R3658" s="15">
        <v>1</v>
      </c>
    </row>
    <row r="3659" spans="18:18" x14ac:dyDescent="0.25">
      <c r="R3659" s="15">
        <v>1</v>
      </c>
    </row>
    <row r="3660" spans="18:18" x14ac:dyDescent="0.25">
      <c r="R3660" s="15">
        <v>1</v>
      </c>
    </row>
    <row r="3661" spans="18:18" x14ac:dyDescent="0.25">
      <c r="R3661" s="15">
        <v>1</v>
      </c>
    </row>
    <row r="3662" spans="18:18" x14ac:dyDescent="0.25">
      <c r="R3662" s="15">
        <v>1</v>
      </c>
    </row>
    <row r="3663" spans="18:18" x14ac:dyDescent="0.25">
      <c r="R3663" s="15">
        <v>1</v>
      </c>
    </row>
    <row r="3664" spans="18:18" x14ac:dyDescent="0.25">
      <c r="R3664" s="15">
        <v>1</v>
      </c>
    </row>
    <row r="3665" spans="18:18" x14ac:dyDescent="0.25">
      <c r="R3665" s="15">
        <v>1</v>
      </c>
    </row>
    <row r="3666" spans="18:18" x14ac:dyDescent="0.25">
      <c r="R3666" s="15">
        <v>1</v>
      </c>
    </row>
    <row r="3667" spans="18:18" x14ac:dyDescent="0.25">
      <c r="R3667" s="15">
        <v>1</v>
      </c>
    </row>
    <row r="3668" spans="18:18" x14ac:dyDescent="0.25">
      <c r="R3668" s="15">
        <v>1</v>
      </c>
    </row>
    <row r="3669" spans="18:18" x14ac:dyDescent="0.25">
      <c r="R3669" s="15">
        <v>1</v>
      </c>
    </row>
    <row r="3670" spans="18:18" x14ac:dyDescent="0.25">
      <c r="R3670" s="15">
        <v>1</v>
      </c>
    </row>
    <row r="3671" spans="18:18" x14ac:dyDescent="0.25">
      <c r="R3671" s="15">
        <v>1</v>
      </c>
    </row>
    <row r="3672" spans="18:18" x14ac:dyDescent="0.25">
      <c r="R3672" s="15">
        <v>1</v>
      </c>
    </row>
    <row r="3673" spans="18:18" x14ac:dyDescent="0.25">
      <c r="R3673" s="15">
        <v>1</v>
      </c>
    </row>
    <row r="3674" spans="18:18" x14ac:dyDescent="0.25">
      <c r="R3674" s="15">
        <v>1</v>
      </c>
    </row>
    <row r="3675" spans="18:18" x14ac:dyDescent="0.25">
      <c r="R3675" s="15">
        <v>1</v>
      </c>
    </row>
    <row r="3676" spans="18:18" x14ac:dyDescent="0.25">
      <c r="R3676" s="15">
        <v>1</v>
      </c>
    </row>
    <row r="3677" spans="18:18" x14ac:dyDescent="0.25">
      <c r="R3677" s="15">
        <v>1</v>
      </c>
    </row>
    <row r="3678" spans="18:18" x14ac:dyDescent="0.25">
      <c r="R3678" s="15">
        <v>1</v>
      </c>
    </row>
    <row r="3679" spans="18:18" x14ac:dyDescent="0.25">
      <c r="R3679" s="15">
        <v>1</v>
      </c>
    </row>
    <row r="3680" spans="18:18" x14ac:dyDescent="0.25">
      <c r="R3680" s="15">
        <v>1</v>
      </c>
    </row>
    <row r="3681" spans="18:18" x14ac:dyDescent="0.25">
      <c r="R3681" s="15">
        <v>1</v>
      </c>
    </row>
    <row r="3682" spans="18:18" x14ac:dyDescent="0.25">
      <c r="R3682" s="15">
        <v>1</v>
      </c>
    </row>
    <row r="3683" spans="18:18" x14ac:dyDescent="0.25">
      <c r="R3683" s="15">
        <v>1</v>
      </c>
    </row>
    <row r="3684" spans="18:18" x14ac:dyDescent="0.25">
      <c r="R3684" s="15">
        <v>1</v>
      </c>
    </row>
    <row r="3685" spans="18:18" x14ac:dyDescent="0.25">
      <c r="R3685" s="15">
        <v>1</v>
      </c>
    </row>
    <row r="3686" spans="18:18" x14ac:dyDescent="0.25">
      <c r="R3686" s="15">
        <v>1</v>
      </c>
    </row>
    <row r="3687" spans="18:18" x14ac:dyDescent="0.25">
      <c r="R3687" s="15">
        <v>1</v>
      </c>
    </row>
    <row r="3688" spans="18:18" x14ac:dyDescent="0.25">
      <c r="R3688" s="15">
        <v>1</v>
      </c>
    </row>
    <row r="3689" spans="18:18" x14ac:dyDescent="0.25">
      <c r="R3689" s="15">
        <v>1</v>
      </c>
    </row>
    <row r="3690" spans="18:18" x14ac:dyDescent="0.25">
      <c r="R3690" s="15">
        <v>1</v>
      </c>
    </row>
    <row r="3691" spans="18:18" x14ac:dyDescent="0.25">
      <c r="R3691" s="15">
        <v>1</v>
      </c>
    </row>
    <row r="3692" spans="18:18" x14ac:dyDescent="0.25">
      <c r="R3692" s="15">
        <v>1</v>
      </c>
    </row>
    <row r="3693" spans="18:18" x14ac:dyDescent="0.25">
      <c r="R3693" s="15">
        <v>1</v>
      </c>
    </row>
    <row r="3694" spans="18:18" x14ac:dyDescent="0.25">
      <c r="R3694" s="15">
        <v>1</v>
      </c>
    </row>
    <row r="3695" spans="18:18" x14ac:dyDescent="0.25">
      <c r="R3695" s="15">
        <v>1</v>
      </c>
    </row>
    <row r="3696" spans="18:18" x14ac:dyDescent="0.25">
      <c r="R3696" s="15">
        <v>1</v>
      </c>
    </row>
    <row r="3697" spans="18:18" x14ac:dyDescent="0.25">
      <c r="R3697" s="15">
        <v>1</v>
      </c>
    </row>
    <row r="3698" spans="18:18" x14ac:dyDescent="0.25">
      <c r="R3698" s="15">
        <v>1</v>
      </c>
    </row>
    <row r="3699" spans="18:18" x14ac:dyDescent="0.25">
      <c r="R3699" s="15">
        <v>1</v>
      </c>
    </row>
    <row r="3700" spans="18:18" x14ac:dyDescent="0.25">
      <c r="R3700" s="15">
        <v>1</v>
      </c>
    </row>
    <row r="3701" spans="18:18" x14ac:dyDescent="0.25">
      <c r="R3701" s="15">
        <v>1</v>
      </c>
    </row>
    <row r="3702" spans="18:18" x14ac:dyDescent="0.25">
      <c r="R3702" s="15">
        <v>1</v>
      </c>
    </row>
    <row r="3703" spans="18:18" x14ac:dyDescent="0.25">
      <c r="R3703" s="15">
        <v>1</v>
      </c>
    </row>
    <row r="3704" spans="18:18" x14ac:dyDescent="0.25">
      <c r="R3704" s="15">
        <v>1</v>
      </c>
    </row>
    <row r="3705" spans="18:18" x14ac:dyDescent="0.25">
      <c r="R3705" s="15">
        <v>1</v>
      </c>
    </row>
    <row r="3706" spans="18:18" x14ac:dyDescent="0.25">
      <c r="R3706" s="15">
        <v>1</v>
      </c>
    </row>
    <row r="3707" spans="18:18" x14ac:dyDescent="0.25">
      <c r="R3707" s="15">
        <v>1</v>
      </c>
    </row>
    <row r="3708" spans="18:18" x14ac:dyDescent="0.25">
      <c r="R3708" s="15">
        <v>1</v>
      </c>
    </row>
    <row r="3709" spans="18:18" x14ac:dyDescent="0.25">
      <c r="R3709" s="15">
        <v>1</v>
      </c>
    </row>
    <row r="3710" spans="18:18" x14ac:dyDescent="0.25">
      <c r="R3710" s="15">
        <v>1</v>
      </c>
    </row>
    <row r="3711" spans="18:18" x14ac:dyDescent="0.25">
      <c r="R3711" s="15">
        <v>1</v>
      </c>
    </row>
    <row r="3712" spans="18:18" x14ac:dyDescent="0.25">
      <c r="R3712" s="15">
        <v>1</v>
      </c>
    </row>
    <row r="3713" spans="18:18" x14ac:dyDescent="0.25">
      <c r="R3713" s="15">
        <v>1</v>
      </c>
    </row>
    <row r="3714" spans="18:18" x14ac:dyDescent="0.25">
      <c r="R3714" s="15">
        <v>1</v>
      </c>
    </row>
    <row r="3715" spans="18:18" x14ac:dyDescent="0.25">
      <c r="R3715" s="15">
        <v>1</v>
      </c>
    </row>
    <row r="3716" spans="18:18" x14ac:dyDescent="0.25">
      <c r="R3716" s="15">
        <v>1</v>
      </c>
    </row>
    <row r="3717" spans="18:18" x14ac:dyDescent="0.25">
      <c r="R3717" s="15">
        <v>1</v>
      </c>
    </row>
    <row r="3718" spans="18:18" x14ac:dyDescent="0.25">
      <c r="R3718" s="15">
        <v>1</v>
      </c>
    </row>
    <row r="3719" spans="18:18" x14ac:dyDescent="0.25">
      <c r="R3719" s="15">
        <v>1</v>
      </c>
    </row>
    <row r="3720" spans="18:18" x14ac:dyDescent="0.25">
      <c r="R3720" s="15">
        <v>1</v>
      </c>
    </row>
    <row r="3721" spans="18:18" x14ac:dyDescent="0.25">
      <c r="R3721" s="15">
        <v>1</v>
      </c>
    </row>
    <row r="3722" spans="18:18" x14ac:dyDescent="0.25">
      <c r="R3722" s="15">
        <v>1</v>
      </c>
    </row>
    <row r="3723" spans="18:18" x14ac:dyDescent="0.25">
      <c r="R3723" s="15">
        <v>1</v>
      </c>
    </row>
    <row r="3724" spans="18:18" x14ac:dyDescent="0.25">
      <c r="R3724" s="15">
        <v>1</v>
      </c>
    </row>
    <row r="3725" spans="18:18" x14ac:dyDescent="0.25">
      <c r="R3725" s="15">
        <v>1</v>
      </c>
    </row>
    <row r="3726" spans="18:18" x14ac:dyDescent="0.25">
      <c r="R3726" s="15">
        <v>1</v>
      </c>
    </row>
    <row r="3727" spans="18:18" x14ac:dyDescent="0.25">
      <c r="R3727" s="15">
        <v>1</v>
      </c>
    </row>
    <row r="3728" spans="18:18" x14ac:dyDescent="0.25">
      <c r="R3728" s="15">
        <v>1</v>
      </c>
    </row>
    <row r="3729" spans="18:18" x14ac:dyDescent="0.25">
      <c r="R3729" s="15">
        <v>1</v>
      </c>
    </row>
    <row r="3730" spans="18:18" x14ac:dyDescent="0.25">
      <c r="R3730" s="15">
        <v>1</v>
      </c>
    </row>
    <row r="3731" spans="18:18" x14ac:dyDescent="0.25">
      <c r="R3731" s="15">
        <v>1</v>
      </c>
    </row>
    <row r="3732" spans="18:18" x14ac:dyDescent="0.25">
      <c r="R3732" s="15">
        <v>1</v>
      </c>
    </row>
    <row r="3733" spans="18:18" x14ac:dyDescent="0.25">
      <c r="R3733" s="15">
        <v>1</v>
      </c>
    </row>
    <row r="3734" spans="18:18" x14ac:dyDescent="0.25">
      <c r="R3734" s="15">
        <v>1</v>
      </c>
    </row>
    <row r="3735" spans="18:18" x14ac:dyDescent="0.25">
      <c r="R3735" s="15">
        <v>1</v>
      </c>
    </row>
    <row r="3736" spans="18:18" x14ac:dyDescent="0.25">
      <c r="R3736" s="15">
        <v>1</v>
      </c>
    </row>
    <row r="3737" spans="18:18" x14ac:dyDescent="0.25">
      <c r="R3737" s="15">
        <v>1</v>
      </c>
    </row>
    <row r="3738" spans="18:18" x14ac:dyDescent="0.25">
      <c r="R3738" s="15">
        <v>1</v>
      </c>
    </row>
    <row r="3739" spans="18:18" x14ac:dyDescent="0.25">
      <c r="R3739" s="15">
        <v>1</v>
      </c>
    </row>
    <row r="3740" spans="18:18" x14ac:dyDescent="0.25">
      <c r="R3740" s="15">
        <v>1</v>
      </c>
    </row>
    <row r="3741" spans="18:18" x14ac:dyDescent="0.25">
      <c r="R3741" s="15">
        <v>1</v>
      </c>
    </row>
    <row r="3742" spans="18:18" x14ac:dyDescent="0.25">
      <c r="R3742" s="15">
        <v>1</v>
      </c>
    </row>
    <row r="3743" spans="18:18" x14ac:dyDescent="0.25">
      <c r="R3743" s="15">
        <v>1</v>
      </c>
    </row>
    <row r="3744" spans="18:18" x14ac:dyDescent="0.25">
      <c r="R3744" s="15">
        <v>1</v>
      </c>
    </row>
    <row r="3745" spans="18:18" x14ac:dyDescent="0.25">
      <c r="R3745" s="15">
        <v>1</v>
      </c>
    </row>
    <row r="3746" spans="18:18" x14ac:dyDescent="0.25">
      <c r="R3746" s="15">
        <v>1</v>
      </c>
    </row>
    <row r="3747" spans="18:18" x14ac:dyDescent="0.25">
      <c r="R3747" s="15">
        <v>1</v>
      </c>
    </row>
    <row r="3748" spans="18:18" x14ac:dyDescent="0.25">
      <c r="R3748" s="15">
        <v>1</v>
      </c>
    </row>
    <row r="3749" spans="18:18" x14ac:dyDescent="0.25">
      <c r="R3749" s="15">
        <v>1</v>
      </c>
    </row>
    <row r="3750" spans="18:18" x14ac:dyDescent="0.25">
      <c r="R3750" s="15">
        <v>1</v>
      </c>
    </row>
    <row r="3751" spans="18:18" x14ac:dyDescent="0.25">
      <c r="R3751" s="15">
        <v>1</v>
      </c>
    </row>
    <row r="3752" spans="18:18" x14ac:dyDescent="0.25">
      <c r="R3752" s="15">
        <v>1</v>
      </c>
    </row>
    <row r="3753" spans="18:18" x14ac:dyDescent="0.25">
      <c r="R3753" s="15">
        <v>1</v>
      </c>
    </row>
    <row r="3754" spans="18:18" x14ac:dyDescent="0.25">
      <c r="R3754" s="15">
        <v>1</v>
      </c>
    </row>
    <row r="3755" spans="18:18" x14ac:dyDescent="0.25">
      <c r="R3755" s="15">
        <v>1</v>
      </c>
    </row>
    <row r="3756" spans="18:18" x14ac:dyDescent="0.25">
      <c r="R3756" s="15">
        <v>1</v>
      </c>
    </row>
    <row r="3757" spans="18:18" x14ac:dyDescent="0.25">
      <c r="R3757" s="15">
        <v>1</v>
      </c>
    </row>
    <row r="3758" spans="18:18" x14ac:dyDescent="0.25">
      <c r="R3758" s="15">
        <v>1</v>
      </c>
    </row>
    <row r="3759" spans="18:18" x14ac:dyDescent="0.25">
      <c r="R3759" s="15">
        <v>1</v>
      </c>
    </row>
    <row r="3760" spans="18:18" x14ac:dyDescent="0.25">
      <c r="R3760" s="15">
        <v>1</v>
      </c>
    </row>
    <row r="3761" spans="18:18" x14ac:dyDescent="0.25">
      <c r="R3761" s="15">
        <v>1</v>
      </c>
    </row>
    <row r="3762" spans="18:18" x14ac:dyDescent="0.25">
      <c r="R3762" s="15">
        <v>1</v>
      </c>
    </row>
    <row r="3763" spans="18:18" x14ac:dyDescent="0.25">
      <c r="R3763" s="15">
        <v>1</v>
      </c>
    </row>
    <row r="3764" spans="18:18" x14ac:dyDescent="0.25">
      <c r="R3764" s="15">
        <v>1</v>
      </c>
    </row>
    <row r="3765" spans="18:18" x14ac:dyDescent="0.25">
      <c r="R3765" s="15">
        <v>1</v>
      </c>
    </row>
    <row r="3766" spans="18:18" x14ac:dyDescent="0.25">
      <c r="R3766" s="15">
        <v>1</v>
      </c>
    </row>
    <row r="3767" spans="18:18" x14ac:dyDescent="0.25">
      <c r="R3767" s="15">
        <v>1</v>
      </c>
    </row>
    <row r="3768" spans="18:18" x14ac:dyDescent="0.25">
      <c r="R3768" s="15">
        <v>1</v>
      </c>
    </row>
    <row r="3769" spans="18:18" x14ac:dyDescent="0.25">
      <c r="R3769" s="15">
        <v>1</v>
      </c>
    </row>
    <row r="3770" spans="18:18" x14ac:dyDescent="0.25">
      <c r="R3770" s="15">
        <v>1</v>
      </c>
    </row>
    <row r="3771" spans="18:18" x14ac:dyDescent="0.25">
      <c r="R3771" s="15">
        <v>1</v>
      </c>
    </row>
    <row r="3772" spans="18:18" x14ac:dyDescent="0.25">
      <c r="R3772" s="15">
        <v>1</v>
      </c>
    </row>
    <row r="3773" spans="18:18" x14ac:dyDescent="0.25">
      <c r="R3773" s="15">
        <v>1</v>
      </c>
    </row>
    <row r="3774" spans="18:18" x14ac:dyDescent="0.25">
      <c r="R3774" s="15">
        <v>1</v>
      </c>
    </row>
    <row r="3775" spans="18:18" x14ac:dyDescent="0.25">
      <c r="R3775" s="15">
        <v>1</v>
      </c>
    </row>
    <row r="3776" spans="18:18" x14ac:dyDescent="0.25">
      <c r="R3776" s="15">
        <v>1</v>
      </c>
    </row>
    <row r="3777" spans="18:18" x14ac:dyDescent="0.25">
      <c r="R3777" s="15">
        <v>1</v>
      </c>
    </row>
    <row r="3778" spans="18:18" x14ac:dyDescent="0.25">
      <c r="R3778" s="15">
        <v>1</v>
      </c>
    </row>
    <row r="3779" spans="18:18" x14ac:dyDescent="0.25">
      <c r="R3779" s="15">
        <v>1</v>
      </c>
    </row>
    <row r="3780" spans="18:18" x14ac:dyDescent="0.25">
      <c r="R3780" s="15">
        <v>1</v>
      </c>
    </row>
    <row r="3781" spans="18:18" x14ac:dyDescent="0.25">
      <c r="R3781" s="15">
        <v>1</v>
      </c>
    </row>
    <row r="3782" spans="18:18" x14ac:dyDescent="0.25">
      <c r="R3782" s="15">
        <v>1</v>
      </c>
    </row>
    <row r="3783" spans="18:18" x14ac:dyDescent="0.25">
      <c r="R3783" s="15">
        <v>1</v>
      </c>
    </row>
    <row r="3784" spans="18:18" x14ac:dyDescent="0.25">
      <c r="R3784" s="15">
        <v>1</v>
      </c>
    </row>
    <row r="3785" spans="18:18" x14ac:dyDescent="0.25">
      <c r="R3785" s="15">
        <v>1</v>
      </c>
    </row>
    <row r="3786" spans="18:18" x14ac:dyDescent="0.25">
      <c r="R3786" s="15">
        <v>1</v>
      </c>
    </row>
    <row r="3787" spans="18:18" x14ac:dyDescent="0.25">
      <c r="R3787" s="15">
        <v>1</v>
      </c>
    </row>
    <row r="3788" spans="18:18" x14ac:dyDescent="0.25">
      <c r="R3788" s="15">
        <v>1</v>
      </c>
    </row>
    <row r="3789" spans="18:18" x14ac:dyDescent="0.25">
      <c r="R3789" s="15">
        <v>1</v>
      </c>
    </row>
    <row r="3790" spans="18:18" x14ac:dyDescent="0.25">
      <c r="R3790" s="15">
        <v>1</v>
      </c>
    </row>
    <row r="3791" spans="18:18" x14ac:dyDescent="0.25">
      <c r="R3791" s="15">
        <v>1</v>
      </c>
    </row>
    <row r="3792" spans="18:18" x14ac:dyDescent="0.25">
      <c r="R3792" s="15">
        <v>1</v>
      </c>
    </row>
    <row r="3793" spans="18:18" x14ac:dyDescent="0.25">
      <c r="R3793" s="15">
        <v>1</v>
      </c>
    </row>
    <row r="3794" spans="18:18" x14ac:dyDescent="0.25">
      <c r="R3794" s="15">
        <v>1</v>
      </c>
    </row>
    <row r="3795" spans="18:18" x14ac:dyDescent="0.25">
      <c r="R3795" s="15">
        <v>1</v>
      </c>
    </row>
    <row r="3796" spans="18:18" x14ac:dyDescent="0.25">
      <c r="R3796" s="15">
        <v>1</v>
      </c>
    </row>
    <row r="3797" spans="18:18" x14ac:dyDescent="0.25">
      <c r="R3797" s="15">
        <v>1</v>
      </c>
    </row>
    <row r="3798" spans="18:18" x14ac:dyDescent="0.25">
      <c r="R3798" s="15">
        <v>1</v>
      </c>
    </row>
    <row r="3799" spans="18:18" x14ac:dyDescent="0.25">
      <c r="R3799" s="15">
        <v>1</v>
      </c>
    </row>
    <row r="3800" spans="18:18" x14ac:dyDescent="0.25">
      <c r="R3800" s="15">
        <v>1</v>
      </c>
    </row>
    <row r="3801" spans="18:18" x14ac:dyDescent="0.25">
      <c r="R3801" s="15">
        <v>1</v>
      </c>
    </row>
    <row r="3802" spans="18:18" x14ac:dyDescent="0.25">
      <c r="R3802" s="15">
        <v>1</v>
      </c>
    </row>
    <row r="3803" spans="18:18" x14ac:dyDescent="0.25">
      <c r="R3803" s="15">
        <v>1</v>
      </c>
    </row>
    <row r="3804" spans="18:18" x14ac:dyDescent="0.25">
      <c r="R3804" s="15">
        <v>1</v>
      </c>
    </row>
    <row r="3805" spans="18:18" x14ac:dyDescent="0.25">
      <c r="R3805" s="15">
        <v>1</v>
      </c>
    </row>
    <row r="3806" spans="18:18" x14ac:dyDescent="0.25">
      <c r="R3806" s="15">
        <v>1</v>
      </c>
    </row>
    <row r="3807" spans="18:18" x14ac:dyDescent="0.25">
      <c r="R3807" s="15">
        <v>1</v>
      </c>
    </row>
    <row r="3808" spans="18:18" x14ac:dyDescent="0.25">
      <c r="R3808" s="15">
        <v>1</v>
      </c>
    </row>
    <row r="3809" spans="18:18" x14ac:dyDescent="0.25">
      <c r="R3809" s="15">
        <v>1</v>
      </c>
    </row>
    <row r="3810" spans="18:18" x14ac:dyDescent="0.25">
      <c r="R3810" s="15">
        <v>1</v>
      </c>
    </row>
    <row r="3811" spans="18:18" x14ac:dyDescent="0.25">
      <c r="R3811" s="15">
        <v>1</v>
      </c>
    </row>
    <row r="3812" spans="18:18" x14ac:dyDescent="0.25">
      <c r="R3812" s="15">
        <v>1</v>
      </c>
    </row>
    <row r="3813" spans="18:18" x14ac:dyDescent="0.25">
      <c r="R3813" s="15">
        <v>1</v>
      </c>
    </row>
    <row r="3814" spans="18:18" x14ac:dyDescent="0.25">
      <c r="R3814" s="15">
        <v>1</v>
      </c>
    </row>
    <row r="3815" spans="18:18" x14ac:dyDescent="0.25">
      <c r="R3815" s="15">
        <v>1</v>
      </c>
    </row>
    <row r="3816" spans="18:18" x14ac:dyDescent="0.25">
      <c r="R3816" s="15">
        <v>1</v>
      </c>
    </row>
    <row r="3817" spans="18:18" x14ac:dyDescent="0.25">
      <c r="R3817" s="15">
        <v>1</v>
      </c>
    </row>
    <row r="3818" spans="18:18" x14ac:dyDescent="0.25">
      <c r="R3818" s="15">
        <v>1</v>
      </c>
    </row>
    <row r="3819" spans="18:18" x14ac:dyDescent="0.25">
      <c r="R3819" s="15">
        <v>1</v>
      </c>
    </row>
    <row r="3820" spans="18:18" x14ac:dyDescent="0.25">
      <c r="R3820" s="15">
        <v>1</v>
      </c>
    </row>
    <row r="3821" spans="18:18" x14ac:dyDescent="0.25">
      <c r="R3821" s="15">
        <v>1</v>
      </c>
    </row>
    <row r="3822" spans="18:18" x14ac:dyDescent="0.25">
      <c r="R3822" s="15">
        <v>1</v>
      </c>
    </row>
    <row r="3823" spans="18:18" x14ac:dyDescent="0.25">
      <c r="R3823" s="15">
        <v>1</v>
      </c>
    </row>
    <row r="3824" spans="18:18" x14ac:dyDescent="0.25">
      <c r="R3824" s="15">
        <v>1</v>
      </c>
    </row>
    <row r="3825" spans="18:18" x14ac:dyDescent="0.25">
      <c r="R3825" s="15">
        <v>1</v>
      </c>
    </row>
    <row r="3826" spans="18:18" x14ac:dyDescent="0.25">
      <c r="R3826" s="15">
        <v>1</v>
      </c>
    </row>
    <row r="3827" spans="18:18" x14ac:dyDescent="0.25">
      <c r="R3827" s="15">
        <v>1</v>
      </c>
    </row>
    <row r="3828" spans="18:18" x14ac:dyDescent="0.25">
      <c r="R3828" s="15">
        <v>1</v>
      </c>
    </row>
    <row r="3829" spans="18:18" x14ac:dyDescent="0.25">
      <c r="R3829" s="15">
        <v>1</v>
      </c>
    </row>
    <row r="3830" spans="18:18" x14ac:dyDescent="0.25">
      <c r="R3830" s="15">
        <v>1</v>
      </c>
    </row>
    <row r="3831" spans="18:18" x14ac:dyDescent="0.25">
      <c r="R3831" s="15">
        <v>1</v>
      </c>
    </row>
    <row r="3832" spans="18:18" x14ac:dyDescent="0.25">
      <c r="R3832" s="15">
        <v>4</v>
      </c>
    </row>
    <row r="3833" spans="18:18" x14ac:dyDescent="0.25">
      <c r="R3833" s="15">
        <v>4</v>
      </c>
    </row>
    <row r="3834" spans="18:18" x14ac:dyDescent="0.25">
      <c r="R3834" s="15">
        <v>4</v>
      </c>
    </row>
    <row r="3835" spans="18:18" x14ac:dyDescent="0.25">
      <c r="R3835" s="15">
        <v>4</v>
      </c>
    </row>
    <row r="3836" spans="18:18" x14ac:dyDescent="0.25">
      <c r="R3836" s="15">
        <v>4</v>
      </c>
    </row>
    <row r="3837" spans="18:18" x14ac:dyDescent="0.25">
      <c r="R3837" s="15">
        <v>4</v>
      </c>
    </row>
    <row r="3838" spans="18:18" x14ac:dyDescent="0.25">
      <c r="R3838" s="15">
        <v>4</v>
      </c>
    </row>
    <row r="3839" spans="18:18" x14ac:dyDescent="0.25">
      <c r="R3839" s="15">
        <v>4</v>
      </c>
    </row>
    <row r="3840" spans="18:18" x14ac:dyDescent="0.25">
      <c r="R3840" s="15">
        <v>4</v>
      </c>
    </row>
    <row r="3841" spans="18:18" x14ac:dyDescent="0.25">
      <c r="R3841" s="15">
        <v>4</v>
      </c>
    </row>
    <row r="3842" spans="18:18" x14ac:dyDescent="0.25">
      <c r="R3842" s="15">
        <v>4</v>
      </c>
    </row>
    <row r="3843" spans="18:18" x14ac:dyDescent="0.25">
      <c r="R3843" s="15">
        <v>4</v>
      </c>
    </row>
    <row r="3844" spans="18:18" x14ac:dyDescent="0.25">
      <c r="R3844" s="15">
        <v>4</v>
      </c>
    </row>
    <row r="3845" spans="18:18" x14ac:dyDescent="0.25">
      <c r="R3845" s="15">
        <v>4</v>
      </c>
    </row>
    <row r="3846" spans="18:18" x14ac:dyDescent="0.25">
      <c r="R3846" s="15">
        <v>4</v>
      </c>
    </row>
    <row r="3847" spans="18:18" x14ac:dyDescent="0.25">
      <c r="R3847" s="15">
        <v>4</v>
      </c>
    </row>
    <row r="3848" spans="18:18" x14ac:dyDescent="0.25">
      <c r="R3848" s="15">
        <v>4</v>
      </c>
    </row>
    <row r="3849" spans="18:18" x14ac:dyDescent="0.25">
      <c r="R3849" s="15">
        <v>4</v>
      </c>
    </row>
    <row r="3850" spans="18:18" x14ac:dyDescent="0.25">
      <c r="R3850" s="15">
        <v>4</v>
      </c>
    </row>
    <row r="3851" spans="18:18" x14ac:dyDescent="0.25">
      <c r="R3851" s="15">
        <v>4</v>
      </c>
    </row>
    <row r="3852" spans="18:18" x14ac:dyDescent="0.25">
      <c r="R3852" s="15">
        <v>4</v>
      </c>
    </row>
    <row r="3853" spans="18:18" x14ac:dyDescent="0.25">
      <c r="R3853" s="15">
        <v>4</v>
      </c>
    </row>
    <row r="3854" spans="18:18" x14ac:dyDescent="0.25">
      <c r="R3854" s="15">
        <v>4</v>
      </c>
    </row>
    <row r="3855" spans="18:18" x14ac:dyDescent="0.25">
      <c r="R3855" s="15">
        <v>4</v>
      </c>
    </row>
    <row r="3856" spans="18:18" x14ac:dyDescent="0.25">
      <c r="R3856" s="15">
        <v>3</v>
      </c>
    </row>
    <row r="3857" spans="18:18" x14ac:dyDescent="0.25">
      <c r="R3857" s="15">
        <v>3</v>
      </c>
    </row>
    <row r="3858" spans="18:18" x14ac:dyDescent="0.25">
      <c r="R3858" s="15">
        <v>3</v>
      </c>
    </row>
    <row r="3859" spans="18:18" x14ac:dyDescent="0.25">
      <c r="R3859" s="15">
        <v>3</v>
      </c>
    </row>
    <row r="3860" spans="18:18" x14ac:dyDescent="0.25">
      <c r="R3860" s="15">
        <v>3</v>
      </c>
    </row>
    <row r="3861" spans="18:18" x14ac:dyDescent="0.25">
      <c r="R3861" s="15">
        <v>3</v>
      </c>
    </row>
    <row r="3862" spans="18:18" x14ac:dyDescent="0.25">
      <c r="R3862" s="15">
        <v>5</v>
      </c>
    </row>
    <row r="3863" spans="18:18" x14ac:dyDescent="0.25">
      <c r="R3863" s="15">
        <v>5</v>
      </c>
    </row>
    <row r="3864" spans="18:18" x14ac:dyDescent="0.25">
      <c r="R3864" s="15">
        <v>5</v>
      </c>
    </row>
    <row r="3865" spans="18:18" x14ac:dyDescent="0.25">
      <c r="R3865" s="15">
        <v>5</v>
      </c>
    </row>
    <row r="3866" spans="18:18" x14ac:dyDescent="0.25">
      <c r="R3866" s="15">
        <v>5</v>
      </c>
    </row>
    <row r="3867" spans="18:18" x14ac:dyDescent="0.25">
      <c r="R3867" s="15">
        <v>5</v>
      </c>
    </row>
    <row r="3868" spans="18:18" x14ac:dyDescent="0.25">
      <c r="R3868" s="15">
        <v>5</v>
      </c>
    </row>
    <row r="3869" spans="18:18" x14ac:dyDescent="0.25">
      <c r="R3869" s="15">
        <v>5</v>
      </c>
    </row>
    <row r="3870" spans="18:18" x14ac:dyDescent="0.25">
      <c r="R3870" s="15">
        <v>5</v>
      </c>
    </row>
    <row r="3871" spans="18:18" x14ac:dyDescent="0.25">
      <c r="R3871" s="15">
        <v>5</v>
      </c>
    </row>
    <row r="3872" spans="18:18" x14ac:dyDescent="0.25">
      <c r="R3872" s="15">
        <v>5</v>
      </c>
    </row>
    <row r="3873" spans="18:18" x14ac:dyDescent="0.25">
      <c r="R3873" s="15">
        <v>5</v>
      </c>
    </row>
    <row r="3874" spans="18:18" x14ac:dyDescent="0.25">
      <c r="R3874" s="15">
        <v>5</v>
      </c>
    </row>
    <row r="3875" spans="18:18" x14ac:dyDescent="0.25">
      <c r="R3875" s="15">
        <v>5</v>
      </c>
    </row>
    <row r="3876" spans="18:18" x14ac:dyDescent="0.25">
      <c r="R3876" s="15">
        <v>5</v>
      </c>
    </row>
    <row r="3877" spans="18:18" x14ac:dyDescent="0.25">
      <c r="R3877" s="15">
        <v>5</v>
      </c>
    </row>
    <row r="3878" spans="18:18" x14ac:dyDescent="0.25">
      <c r="R3878" s="15">
        <v>5</v>
      </c>
    </row>
    <row r="3879" spans="18:18" x14ac:dyDescent="0.25">
      <c r="R3879" s="15">
        <v>5</v>
      </c>
    </row>
    <row r="3880" spans="18:18" x14ac:dyDescent="0.25">
      <c r="R3880" s="15">
        <v>5</v>
      </c>
    </row>
    <row r="3881" spans="18:18" x14ac:dyDescent="0.25">
      <c r="R3881" s="15">
        <v>5</v>
      </c>
    </row>
    <row r="3882" spans="18:18" x14ac:dyDescent="0.25">
      <c r="R3882" s="15">
        <v>5</v>
      </c>
    </row>
    <row r="3883" spans="18:18" x14ac:dyDescent="0.25">
      <c r="R3883" s="15">
        <v>5</v>
      </c>
    </row>
    <row r="3884" spans="18:18" x14ac:dyDescent="0.25">
      <c r="R3884" s="15">
        <v>5</v>
      </c>
    </row>
    <row r="3885" spans="18:18" x14ac:dyDescent="0.25">
      <c r="R3885" s="15">
        <v>5</v>
      </c>
    </row>
    <row r="3886" spans="18:18" x14ac:dyDescent="0.25">
      <c r="R3886" s="15">
        <v>5</v>
      </c>
    </row>
    <row r="3887" spans="18:18" x14ac:dyDescent="0.25">
      <c r="R3887" s="15">
        <v>5</v>
      </c>
    </row>
    <row r="3888" spans="18:18" x14ac:dyDescent="0.25">
      <c r="R3888" s="15">
        <v>5</v>
      </c>
    </row>
    <row r="3889" spans="18:18" x14ac:dyDescent="0.25">
      <c r="R3889" s="15">
        <v>5</v>
      </c>
    </row>
    <row r="3890" spans="18:18" x14ac:dyDescent="0.25">
      <c r="R3890" s="15">
        <v>5</v>
      </c>
    </row>
    <row r="3891" spans="18:18" x14ac:dyDescent="0.25">
      <c r="R3891" s="15">
        <v>5</v>
      </c>
    </row>
    <row r="3892" spans="18:18" x14ac:dyDescent="0.25">
      <c r="R3892" s="15">
        <v>5</v>
      </c>
    </row>
    <row r="3893" spans="18:18" x14ac:dyDescent="0.25">
      <c r="R3893" s="15">
        <v>5</v>
      </c>
    </row>
    <row r="3894" spans="18:18" x14ac:dyDescent="0.25">
      <c r="R3894" s="15">
        <v>5</v>
      </c>
    </row>
    <row r="3895" spans="18:18" x14ac:dyDescent="0.25">
      <c r="R3895" s="15">
        <v>5</v>
      </c>
    </row>
    <row r="3896" spans="18:18" x14ac:dyDescent="0.25">
      <c r="R3896" s="15">
        <v>5</v>
      </c>
    </row>
    <row r="3897" spans="18:18" x14ac:dyDescent="0.25">
      <c r="R3897" s="15">
        <v>5</v>
      </c>
    </row>
    <row r="3898" spans="18:18" x14ac:dyDescent="0.25">
      <c r="R3898" s="15">
        <v>5</v>
      </c>
    </row>
    <row r="3899" spans="18:18" x14ac:dyDescent="0.25">
      <c r="R3899" s="15">
        <v>5</v>
      </c>
    </row>
    <row r="3900" spans="18:18" x14ac:dyDescent="0.25">
      <c r="R3900" s="15">
        <v>5</v>
      </c>
    </row>
    <row r="3901" spans="18:18" x14ac:dyDescent="0.25">
      <c r="R3901" s="15">
        <v>5</v>
      </c>
    </row>
    <row r="3902" spans="18:18" x14ac:dyDescent="0.25">
      <c r="R3902" s="15">
        <v>5</v>
      </c>
    </row>
    <row r="3903" spans="18:18" x14ac:dyDescent="0.25">
      <c r="R3903" s="15">
        <v>5</v>
      </c>
    </row>
    <row r="3904" spans="18:18" x14ac:dyDescent="0.25">
      <c r="R3904" s="15">
        <v>5</v>
      </c>
    </row>
    <row r="3905" spans="18:18" x14ac:dyDescent="0.25">
      <c r="R3905" s="15">
        <v>4</v>
      </c>
    </row>
    <row r="3906" spans="18:18" x14ac:dyDescent="0.25">
      <c r="R3906" s="15">
        <v>4</v>
      </c>
    </row>
    <row r="3907" spans="18:18" x14ac:dyDescent="0.25">
      <c r="R3907" s="15">
        <v>4</v>
      </c>
    </row>
    <row r="3908" spans="18:18" x14ac:dyDescent="0.25">
      <c r="R3908" s="15">
        <v>4</v>
      </c>
    </row>
    <row r="3909" spans="18:18" x14ac:dyDescent="0.25">
      <c r="R3909" s="15">
        <v>5</v>
      </c>
    </row>
    <row r="3910" spans="18:18" x14ac:dyDescent="0.25">
      <c r="R3910" s="15">
        <v>5</v>
      </c>
    </row>
    <row r="3911" spans="18:18" x14ac:dyDescent="0.25">
      <c r="R3911" s="15">
        <v>5</v>
      </c>
    </row>
    <row r="3912" spans="18:18" x14ac:dyDescent="0.25">
      <c r="R3912" s="15">
        <v>5</v>
      </c>
    </row>
    <row r="3913" spans="18:18" x14ac:dyDescent="0.25">
      <c r="R3913" s="15">
        <v>5</v>
      </c>
    </row>
    <row r="3914" spans="18:18" x14ac:dyDescent="0.25">
      <c r="R3914" s="15">
        <v>5</v>
      </c>
    </row>
    <row r="3915" spans="18:18" x14ac:dyDescent="0.25">
      <c r="R3915" s="15">
        <v>5</v>
      </c>
    </row>
    <row r="3916" spans="18:18" x14ac:dyDescent="0.25">
      <c r="R3916" s="15">
        <v>5</v>
      </c>
    </row>
    <row r="3917" spans="18:18" x14ac:dyDescent="0.25">
      <c r="R3917" s="15">
        <v>5</v>
      </c>
    </row>
    <row r="3918" spans="18:18" x14ac:dyDescent="0.25">
      <c r="R3918" s="15">
        <v>5</v>
      </c>
    </row>
    <row r="3919" spans="18:18" x14ac:dyDescent="0.25">
      <c r="R3919" s="15">
        <v>5</v>
      </c>
    </row>
    <row r="3920" spans="18:18" x14ac:dyDescent="0.25">
      <c r="R3920" s="15">
        <v>5</v>
      </c>
    </row>
    <row r="3921" spans="18:18" x14ac:dyDescent="0.25">
      <c r="R3921" s="15">
        <v>5</v>
      </c>
    </row>
    <row r="3922" spans="18:18" x14ac:dyDescent="0.25">
      <c r="R3922" s="15">
        <v>5</v>
      </c>
    </row>
    <row r="3923" spans="18:18" x14ac:dyDescent="0.25">
      <c r="R3923" s="15">
        <v>5</v>
      </c>
    </row>
    <row r="3924" spans="18:18" x14ac:dyDescent="0.25">
      <c r="R3924" s="15">
        <v>5</v>
      </c>
    </row>
    <row r="3925" spans="18:18" x14ac:dyDescent="0.25">
      <c r="R3925" s="15">
        <v>5</v>
      </c>
    </row>
    <row r="3926" spans="18:18" x14ac:dyDescent="0.25">
      <c r="R3926" s="15">
        <v>5</v>
      </c>
    </row>
    <row r="3927" spans="18:18" x14ac:dyDescent="0.25">
      <c r="R3927" s="15">
        <v>5</v>
      </c>
    </row>
    <row r="3928" spans="18:18" x14ac:dyDescent="0.25">
      <c r="R3928" s="15">
        <v>5</v>
      </c>
    </row>
    <row r="3929" spans="18:18" x14ac:dyDescent="0.25">
      <c r="R3929" s="15">
        <v>5</v>
      </c>
    </row>
    <row r="3930" spans="18:18" x14ac:dyDescent="0.25">
      <c r="R3930" s="15">
        <v>5</v>
      </c>
    </row>
    <row r="3931" spans="18:18" x14ac:dyDescent="0.25">
      <c r="R3931" s="15">
        <v>5</v>
      </c>
    </row>
    <row r="3932" spans="18:18" x14ac:dyDescent="0.25">
      <c r="R3932" s="15">
        <v>5</v>
      </c>
    </row>
    <row r="3933" spans="18:18" x14ac:dyDescent="0.25">
      <c r="R3933" s="15">
        <v>5</v>
      </c>
    </row>
    <row r="3934" spans="18:18" x14ac:dyDescent="0.25">
      <c r="R3934" s="15">
        <v>5</v>
      </c>
    </row>
    <row r="3935" spans="18:18" x14ac:dyDescent="0.25">
      <c r="R3935" s="15">
        <v>5</v>
      </c>
    </row>
    <row r="3936" spans="18:18" x14ac:dyDescent="0.25">
      <c r="R3936" s="15">
        <v>5</v>
      </c>
    </row>
    <row r="3937" spans="18:18" x14ac:dyDescent="0.25">
      <c r="R3937" s="15">
        <v>5</v>
      </c>
    </row>
    <row r="3938" spans="18:18" x14ac:dyDescent="0.25">
      <c r="R3938" s="15">
        <v>5</v>
      </c>
    </row>
    <row r="3939" spans="18:18" x14ac:dyDescent="0.25">
      <c r="R3939" s="15">
        <v>5</v>
      </c>
    </row>
    <row r="3940" spans="18:18" x14ac:dyDescent="0.25">
      <c r="R3940" s="15">
        <v>5</v>
      </c>
    </row>
    <row r="3941" spans="18:18" x14ac:dyDescent="0.25">
      <c r="R3941" s="15">
        <v>5</v>
      </c>
    </row>
    <row r="3942" spans="18:18" x14ac:dyDescent="0.25">
      <c r="R3942" s="15">
        <v>5</v>
      </c>
    </row>
    <row r="3943" spans="18:18" x14ac:dyDescent="0.25">
      <c r="R3943" s="15">
        <v>5</v>
      </c>
    </row>
    <row r="3944" spans="18:18" x14ac:dyDescent="0.25">
      <c r="R3944" s="15">
        <v>5</v>
      </c>
    </row>
    <row r="3945" spans="18:18" x14ac:dyDescent="0.25">
      <c r="R3945" s="15">
        <v>5</v>
      </c>
    </row>
    <row r="3946" spans="18:18" x14ac:dyDescent="0.25">
      <c r="R3946" s="15">
        <v>5</v>
      </c>
    </row>
    <row r="3947" spans="18:18" x14ac:dyDescent="0.25">
      <c r="R3947" s="15">
        <v>5</v>
      </c>
    </row>
    <row r="3948" spans="18:18" x14ac:dyDescent="0.25">
      <c r="R3948" s="15">
        <v>5</v>
      </c>
    </row>
    <row r="3949" spans="18:18" x14ac:dyDescent="0.25">
      <c r="R3949" s="15">
        <v>5</v>
      </c>
    </row>
    <row r="3950" spans="18:18" x14ac:dyDescent="0.25">
      <c r="R3950" s="15">
        <v>5</v>
      </c>
    </row>
    <row r="3951" spans="18:18" x14ac:dyDescent="0.25">
      <c r="R3951" s="15">
        <v>5</v>
      </c>
    </row>
    <row r="3952" spans="18:18" x14ac:dyDescent="0.25">
      <c r="R3952" s="15">
        <v>5</v>
      </c>
    </row>
    <row r="3953" spans="18:18" x14ac:dyDescent="0.25">
      <c r="R3953" s="15">
        <v>5</v>
      </c>
    </row>
    <row r="3954" spans="18:18" x14ac:dyDescent="0.25">
      <c r="R3954" s="15">
        <v>5</v>
      </c>
    </row>
    <row r="3955" spans="18:18" x14ac:dyDescent="0.25">
      <c r="R3955" s="15">
        <v>5</v>
      </c>
    </row>
    <row r="3956" spans="18:18" x14ac:dyDescent="0.25">
      <c r="R3956" s="15">
        <v>5</v>
      </c>
    </row>
    <row r="3957" spans="18:18" x14ac:dyDescent="0.25">
      <c r="R3957" s="15">
        <v>5</v>
      </c>
    </row>
    <row r="3958" spans="18:18" x14ac:dyDescent="0.25">
      <c r="R3958" s="15">
        <v>5</v>
      </c>
    </row>
    <row r="3959" spans="18:18" x14ac:dyDescent="0.25">
      <c r="R3959" s="15">
        <v>5</v>
      </c>
    </row>
    <row r="3960" spans="18:18" x14ac:dyDescent="0.25">
      <c r="R3960" s="15">
        <v>5</v>
      </c>
    </row>
    <row r="3961" spans="18:18" x14ac:dyDescent="0.25">
      <c r="R3961" s="15">
        <v>5</v>
      </c>
    </row>
    <row r="3962" spans="18:18" x14ac:dyDescent="0.25">
      <c r="R3962" s="15">
        <v>5</v>
      </c>
    </row>
    <row r="3963" spans="18:18" x14ac:dyDescent="0.25">
      <c r="R3963" s="15">
        <v>5</v>
      </c>
    </row>
    <row r="3964" spans="18:18" x14ac:dyDescent="0.25">
      <c r="R3964" s="15">
        <v>5</v>
      </c>
    </row>
    <row r="3965" spans="18:18" x14ac:dyDescent="0.25">
      <c r="R3965" s="15">
        <v>5</v>
      </c>
    </row>
    <row r="3966" spans="18:18" x14ac:dyDescent="0.25">
      <c r="R3966" s="15">
        <v>5</v>
      </c>
    </row>
    <row r="3967" spans="18:18" x14ac:dyDescent="0.25">
      <c r="R3967" s="15">
        <v>4</v>
      </c>
    </row>
    <row r="3968" spans="18:18" x14ac:dyDescent="0.25">
      <c r="R3968" s="15">
        <v>4</v>
      </c>
    </row>
    <row r="3969" spans="18:18" x14ac:dyDescent="0.25">
      <c r="R3969" s="15">
        <v>4</v>
      </c>
    </row>
    <row r="3970" spans="18:18" x14ac:dyDescent="0.25">
      <c r="R3970" s="15">
        <v>4</v>
      </c>
    </row>
    <row r="3971" spans="18:18" x14ac:dyDescent="0.25">
      <c r="R3971" s="15">
        <v>4</v>
      </c>
    </row>
    <row r="3972" spans="18:18" x14ac:dyDescent="0.25">
      <c r="R3972" s="15">
        <v>4</v>
      </c>
    </row>
    <row r="3973" spans="18:18" x14ac:dyDescent="0.25">
      <c r="R3973" s="15">
        <v>4</v>
      </c>
    </row>
    <row r="3974" spans="18:18" x14ac:dyDescent="0.25">
      <c r="R3974" s="15">
        <v>4</v>
      </c>
    </row>
    <row r="3975" spans="18:18" x14ac:dyDescent="0.25">
      <c r="R3975" s="15">
        <v>4</v>
      </c>
    </row>
    <row r="3976" spans="18:18" x14ac:dyDescent="0.25">
      <c r="R3976" s="15">
        <v>4</v>
      </c>
    </row>
    <row r="3977" spans="18:18" x14ac:dyDescent="0.25">
      <c r="R3977" s="15">
        <v>4</v>
      </c>
    </row>
    <row r="3978" spans="18:18" x14ac:dyDescent="0.25">
      <c r="R3978" s="15">
        <v>4</v>
      </c>
    </row>
    <row r="3979" spans="18:18" x14ac:dyDescent="0.25">
      <c r="R3979" s="15">
        <v>4</v>
      </c>
    </row>
    <row r="3980" spans="18:18" x14ac:dyDescent="0.25">
      <c r="R3980" s="15">
        <v>4</v>
      </c>
    </row>
    <row r="3981" spans="18:18" x14ac:dyDescent="0.25">
      <c r="R3981" s="15">
        <v>4</v>
      </c>
    </row>
    <row r="3982" spans="18:18" x14ac:dyDescent="0.25">
      <c r="R3982" s="15">
        <v>4</v>
      </c>
    </row>
    <row r="3983" spans="18:18" x14ac:dyDescent="0.25">
      <c r="R3983" s="15">
        <v>4</v>
      </c>
    </row>
    <row r="3984" spans="18:18" x14ac:dyDescent="0.25">
      <c r="R3984" s="15">
        <v>4</v>
      </c>
    </row>
    <row r="3985" spans="18:18" x14ac:dyDescent="0.25">
      <c r="R3985" s="15">
        <v>4</v>
      </c>
    </row>
    <row r="3986" spans="18:18" x14ac:dyDescent="0.25">
      <c r="R3986" s="15">
        <v>4</v>
      </c>
    </row>
    <row r="3987" spans="18:18" x14ac:dyDescent="0.25">
      <c r="R3987" s="15">
        <v>4</v>
      </c>
    </row>
    <row r="3988" spans="18:18" x14ac:dyDescent="0.25">
      <c r="R3988" s="15">
        <v>4</v>
      </c>
    </row>
    <row r="3989" spans="18:18" x14ac:dyDescent="0.25">
      <c r="R3989" s="15">
        <v>4</v>
      </c>
    </row>
    <row r="3990" spans="18:18" x14ac:dyDescent="0.25">
      <c r="R3990" s="15">
        <v>4</v>
      </c>
    </row>
    <row r="3991" spans="18:18" x14ac:dyDescent="0.25">
      <c r="R3991" s="15">
        <v>4</v>
      </c>
    </row>
    <row r="3992" spans="18:18" x14ac:dyDescent="0.25">
      <c r="R3992" s="15">
        <v>4</v>
      </c>
    </row>
    <row r="3993" spans="18:18" x14ac:dyDescent="0.25">
      <c r="R3993" s="15">
        <v>4</v>
      </c>
    </row>
    <row r="3994" spans="18:18" x14ac:dyDescent="0.25">
      <c r="R3994" s="15">
        <v>4</v>
      </c>
    </row>
    <row r="3995" spans="18:18" x14ac:dyDescent="0.25">
      <c r="R3995" s="15">
        <v>4</v>
      </c>
    </row>
    <row r="3996" spans="18:18" x14ac:dyDescent="0.25">
      <c r="R3996" s="15">
        <v>4</v>
      </c>
    </row>
    <row r="3997" spans="18:18" x14ac:dyDescent="0.25">
      <c r="R3997" s="15">
        <v>4</v>
      </c>
    </row>
    <row r="3998" spans="18:18" x14ac:dyDescent="0.25">
      <c r="R3998" s="15">
        <v>4</v>
      </c>
    </row>
    <row r="3999" spans="18:18" x14ac:dyDescent="0.25">
      <c r="R3999" s="15">
        <v>4</v>
      </c>
    </row>
    <row r="4000" spans="18:18" x14ac:dyDescent="0.25">
      <c r="R4000" s="15">
        <v>4</v>
      </c>
    </row>
    <row r="4001" spans="18:18" x14ac:dyDescent="0.25">
      <c r="R4001" s="15">
        <v>4</v>
      </c>
    </row>
    <row r="4002" spans="18:18" x14ac:dyDescent="0.25">
      <c r="R4002" s="15">
        <v>4</v>
      </c>
    </row>
    <row r="4003" spans="18:18" x14ac:dyDescent="0.25">
      <c r="R4003" s="15">
        <v>4</v>
      </c>
    </row>
    <row r="4004" spans="18:18" x14ac:dyDescent="0.25">
      <c r="R4004" s="15">
        <v>4</v>
      </c>
    </row>
    <row r="4005" spans="18:18" x14ac:dyDescent="0.25">
      <c r="R4005" s="15">
        <v>4</v>
      </c>
    </row>
    <row r="4006" spans="18:18" x14ac:dyDescent="0.25">
      <c r="R4006" s="15">
        <v>4</v>
      </c>
    </row>
    <row r="4007" spans="18:18" x14ac:dyDescent="0.25">
      <c r="R4007" s="15">
        <v>4</v>
      </c>
    </row>
    <row r="4008" spans="18:18" x14ac:dyDescent="0.25">
      <c r="R4008" s="15">
        <v>4</v>
      </c>
    </row>
    <row r="4009" spans="18:18" x14ac:dyDescent="0.25">
      <c r="R4009" s="15">
        <v>4</v>
      </c>
    </row>
    <row r="4010" spans="18:18" x14ac:dyDescent="0.25">
      <c r="R4010" s="15">
        <v>4</v>
      </c>
    </row>
    <row r="4011" spans="18:18" x14ac:dyDescent="0.25">
      <c r="R4011" s="15">
        <v>4</v>
      </c>
    </row>
    <row r="4012" spans="18:18" x14ac:dyDescent="0.25">
      <c r="R4012" s="15">
        <v>4</v>
      </c>
    </row>
    <row r="4013" spans="18:18" x14ac:dyDescent="0.25">
      <c r="R4013" s="15">
        <v>4</v>
      </c>
    </row>
    <row r="4014" spans="18:18" x14ac:dyDescent="0.25">
      <c r="R4014" s="15">
        <v>4</v>
      </c>
    </row>
    <row r="4015" spans="18:18" x14ac:dyDescent="0.25">
      <c r="R4015" s="15">
        <v>4</v>
      </c>
    </row>
    <row r="4016" spans="18:18" x14ac:dyDescent="0.25">
      <c r="R4016" s="15">
        <v>4</v>
      </c>
    </row>
    <row r="4017" spans="18:18" x14ac:dyDescent="0.25">
      <c r="R4017" s="15">
        <v>4</v>
      </c>
    </row>
    <row r="4018" spans="18:18" x14ac:dyDescent="0.25">
      <c r="R4018" s="15">
        <v>4</v>
      </c>
    </row>
    <row r="4019" spans="18:18" x14ac:dyDescent="0.25">
      <c r="R4019" s="15">
        <v>4</v>
      </c>
    </row>
    <row r="4020" spans="18:18" x14ac:dyDescent="0.25">
      <c r="R4020" s="15">
        <v>4</v>
      </c>
    </row>
    <row r="4021" spans="18:18" x14ac:dyDescent="0.25">
      <c r="R4021" s="15">
        <v>4</v>
      </c>
    </row>
    <row r="4022" spans="18:18" x14ac:dyDescent="0.25">
      <c r="R4022" s="15">
        <v>4</v>
      </c>
    </row>
    <row r="4023" spans="18:18" x14ac:dyDescent="0.25">
      <c r="R4023" s="15">
        <v>4</v>
      </c>
    </row>
    <row r="4024" spans="18:18" x14ac:dyDescent="0.25">
      <c r="R4024" s="15">
        <v>4</v>
      </c>
    </row>
    <row r="4025" spans="18:18" x14ac:dyDescent="0.25">
      <c r="R4025" s="15">
        <v>4</v>
      </c>
    </row>
    <row r="4026" spans="18:18" x14ac:dyDescent="0.25">
      <c r="R4026" s="15">
        <v>4</v>
      </c>
    </row>
    <row r="4027" spans="18:18" x14ac:dyDescent="0.25">
      <c r="R4027" s="15">
        <v>4</v>
      </c>
    </row>
    <row r="4028" spans="18:18" x14ac:dyDescent="0.25">
      <c r="R4028" s="15">
        <v>4</v>
      </c>
    </row>
    <row r="4029" spans="18:18" x14ac:dyDescent="0.25">
      <c r="R4029" s="15">
        <v>4</v>
      </c>
    </row>
    <row r="4030" spans="18:18" x14ac:dyDescent="0.25">
      <c r="R4030" s="15">
        <v>4</v>
      </c>
    </row>
    <row r="4031" spans="18:18" x14ac:dyDescent="0.25">
      <c r="R4031" s="15">
        <v>4</v>
      </c>
    </row>
    <row r="4032" spans="18:18" x14ac:dyDescent="0.25">
      <c r="R4032" s="15">
        <v>4</v>
      </c>
    </row>
    <row r="4033" spans="18:18" x14ac:dyDescent="0.25">
      <c r="R4033" s="15">
        <v>4</v>
      </c>
    </row>
    <row r="4034" spans="18:18" x14ac:dyDescent="0.25">
      <c r="R4034" s="15">
        <v>4</v>
      </c>
    </row>
    <row r="4035" spans="18:18" x14ac:dyDescent="0.25">
      <c r="R4035" s="15">
        <v>4</v>
      </c>
    </row>
    <row r="4036" spans="18:18" x14ac:dyDescent="0.25">
      <c r="R4036" s="15">
        <v>4</v>
      </c>
    </row>
    <row r="4037" spans="18:18" x14ac:dyDescent="0.25">
      <c r="R4037" s="15">
        <v>4</v>
      </c>
    </row>
    <row r="4038" spans="18:18" x14ac:dyDescent="0.25">
      <c r="R4038" s="15">
        <v>4</v>
      </c>
    </row>
    <row r="4039" spans="18:18" x14ac:dyDescent="0.25">
      <c r="R4039" s="15">
        <v>4</v>
      </c>
    </row>
    <row r="4040" spans="18:18" x14ac:dyDescent="0.25">
      <c r="R4040" s="15">
        <v>4</v>
      </c>
    </row>
    <row r="4041" spans="18:18" x14ac:dyDescent="0.25">
      <c r="R4041" s="15">
        <v>4</v>
      </c>
    </row>
    <row r="4042" spans="18:18" x14ac:dyDescent="0.25">
      <c r="R4042" s="15">
        <v>4</v>
      </c>
    </row>
    <row r="4043" spans="18:18" x14ac:dyDescent="0.25">
      <c r="R4043" s="15">
        <v>4</v>
      </c>
    </row>
    <row r="4044" spans="18:18" x14ac:dyDescent="0.25">
      <c r="R4044" s="15">
        <v>4</v>
      </c>
    </row>
    <row r="4045" spans="18:18" x14ac:dyDescent="0.25">
      <c r="R4045" s="15">
        <v>4</v>
      </c>
    </row>
    <row r="4046" spans="18:18" x14ac:dyDescent="0.25">
      <c r="R4046" s="15">
        <v>4</v>
      </c>
    </row>
    <row r="4047" spans="18:18" x14ac:dyDescent="0.25">
      <c r="R4047" s="15">
        <v>4</v>
      </c>
    </row>
    <row r="4048" spans="18:18" x14ac:dyDescent="0.25">
      <c r="R4048" s="15">
        <v>4</v>
      </c>
    </row>
    <row r="4049" spans="18:18" x14ac:dyDescent="0.25">
      <c r="R4049" s="15">
        <v>4</v>
      </c>
    </row>
    <row r="4050" spans="18:18" x14ac:dyDescent="0.25">
      <c r="R4050" s="15">
        <v>4</v>
      </c>
    </row>
    <row r="4051" spans="18:18" x14ac:dyDescent="0.25">
      <c r="R4051" s="15">
        <v>4</v>
      </c>
    </row>
    <row r="4052" spans="18:18" x14ac:dyDescent="0.25">
      <c r="R4052" s="15">
        <v>4</v>
      </c>
    </row>
    <row r="4053" spans="18:18" x14ac:dyDescent="0.25">
      <c r="R4053" s="15">
        <v>4</v>
      </c>
    </row>
    <row r="4054" spans="18:18" x14ac:dyDescent="0.25">
      <c r="R4054" s="15">
        <v>4</v>
      </c>
    </row>
    <row r="4055" spans="18:18" x14ac:dyDescent="0.25">
      <c r="R4055" s="15">
        <v>4</v>
      </c>
    </row>
    <row r="4056" spans="18:18" x14ac:dyDescent="0.25">
      <c r="R4056" s="15">
        <v>4</v>
      </c>
    </row>
    <row r="4057" spans="18:18" x14ac:dyDescent="0.25">
      <c r="R4057" s="15">
        <v>4</v>
      </c>
    </row>
    <row r="4058" spans="18:18" x14ac:dyDescent="0.25">
      <c r="R4058" s="15">
        <v>4</v>
      </c>
    </row>
    <row r="4059" spans="18:18" x14ac:dyDescent="0.25">
      <c r="R4059" s="15">
        <v>4</v>
      </c>
    </row>
    <row r="4060" spans="18:18" x14ac:dyDescent="0.25">
      <c r="R4060" s="15">
        <v>4</v>
      </c>
    </row>
    <row r="4061" spans="18:18" x14ac:dyDescent="0.25">
      <c r="R4061" s="15">
        <v>4</v>
      </c>
    </row>
    <row r="4062" spans="18:18" x14ac:dyDescent="0.25">
      <c r="R4062" s="15">
        <v>4</v>
      </c>
    </row>
    <row r="4063" spans="18:18" x14ac:dyDescent="0.25">
      <c r="R4063" s="15">
        <v>4</v>
      </c>
    </row>
    <row r="4064" spans="18:18" x14ac:dyDescent="0.25">
      <c r="R4064" s="15">
        <v>4</v>
      </c>
    </row>
    <row r="4065" spans="18:18" x14ac:dyDescent="0.25">
      <c r="R4065" s="15">
        <v>4</v>
      </c>
    </row>
    <row r="4066" spans="18:18" x14ac:dyDescent="0.25">
      <c r="R4066" s="15">
        <v>4</v>
      </c>
    </row>
    <row r="4067" spans="18:18" x14ac:dyDescent="0.25">
      <c r="R4067" s="15">
        <v>4</v>
      </c>
    </row>
    <row r="4068" spans="18:18" x14ac:dyDescent="0.25">
      <c r="R4068" s="15">
        <v>4</v>
      </c>
    </row>
    <row r="4069" spans="18:18" x14ac:dyDescent="0.25">
      <c r="R4069" s="15">
        <v>4</v>
      </c>
    </row>
    <row r="4070" spans="18:18" x14ac:dyDescent="0.25">
      <c r="R4070" s="15">
        <v>4</v>
      </c>
    </row>
    <row r="4071" spans="18:18" x14ac:dyDescent="0.25">
      <c r="R4071" s="15">
        <v>4</v>
      </c>
    </row>
    <row r="4072" spans="18:18" x14ac:dyDescent="0.25">
      <c r="R4072" s="15">
        <v>4</v>
      </c>
    </row>
    <row r="4073" spans="18:18" x14ac:dyDescent="0.25">
      <c r="R4073" s="15">
        <v>4</v>
      </c>
    </row>
    <row r="4074" spans="18:18" x14ac:dyDescent="0.25">
      <c r="R4074" s="15">
        <v>4</v>
      </c>
    </row>
    <row r="4075" spans="18:18" x14ac:dyDescent="0.25">
      <c r="R4075" s="15">
        <v>4</v>
      </c>
    </row>
    <row r="4076" spans="18:18" x14ac:dyDescent="0.25">
      <c r="R4076" s="15">
        <v>4</v>
      </c>
    </row>
    <row r="4077" spans="18:18" x14ac:dyDescent="0.25">
      <c r="R4077" s="15">
        <v>4</v>
      </c>
    </row>
    <row r="4078" spans="18:18" x14ac:dyDescent="0.25">
      <c r="R4078" s="15">
        <v>4</v>
      </c>
    </row>
    <row r="4079" spans="18:18" x14ac:dyDescent="0.25">
      <c r="R4079" s="15">
        <v>4</v>
      </c>
    </row>
    <row r="4080" spans="18:18" x14ac:dyDescent="0.25">
      <c r="R4080" s="15">
        <v>4</v>
      </c>
    </row>
    <row r="4081" spans="18:18" x14ac:dyDescent="0.25">
      <c r="R4081" s="15">
        <v>4</v>
      </c>
    </row>
    <row r="4082" spans="18:18" x14ac:dyDescent="0.25">
      <c r="R4082" s="15">
        <v>4</v>
      </c>
    </row>
    <row r="4083" spans="18:18" x14ac:dyDescent="0.25">
      <c r="R4083" s="15">
        <v>4</v>
      </c>
    </row>
    <row r="4084" spans="18:18" x14ac:dyDescent="0.25">
      <c r="R4084" s="15">
        <v>4</v>
      </c>
    </row>
    <row r="4085" spans="18:18" x14ac:dyDescent="0.25">
      <c r="R4085" s="15">
        <v>4</v>
      </c>
    </row>
    <row r="4086" spans="18:18" x14ac:dyDescent="0.25">
      <c r="R4086" s="15">
        <v>4</v>
      </c>
    </row>
    <row r="4087" spans="18:18" x14ac:dyDescent="0.25">
      <c r="R4087" s="15">
        <v>4</v>
      </c>
    </row>
    <row r="4088" spans="18:18" x14ac:dyDescent="0.25">
      <c r="R4088" s="15">
        <v>4</v>
      </c>
    </row>
    <row r="4089" spans="18:18" x14ac:dyDescent="0.25">
      <c r="R4089" s="15">
        <v>4</v>
      </c>
    </row>
    <row r="4090" spans="18:18" x14ac:dyDescent="0.25">
      <c r="R4090" s="15">
        <v>1</v>
      </c>
    </row>
    <row r="4091" spans="18:18" x14ac:dyDescent="0.25">
      <c r="R4091" s="15">
        <v>1</v>
      </c>
    </row>
    <row r="4092" spans="18:18" x14ac:dyDescent="0.25">
      <c r="R4092" s="15">
        <v>1</v>
      </c>
    </row>
    <row r="4093" spans="18:18" x14ac:dyDescent="0.25">
      <c r="R4093" s="15">
        <v>1</v>
      </c>
    </row>
    <row r="4094" spans="18:18" x14ac:dyDescent="0.25">
      <c r="R4094" s="15">
        <v>1</v>
      </c>
    </row>
    <row r="4095" spans="18:18" x14ac:dyDescent="0.25">
      <c r="R4095" s="15">
        <v>1</v>
      </c>
    </row>
    <row r="4096" spans="18:18" x14ac:dyDescent="0.25">
      <c r="R4096" s="15">
        <v>1</v>
      </c>
    </row>
    <row r="4097" spans="18:18" x14ac:dyDescent="0.25">
      <c r="R4097" s="15">
        <v>1</v>
      </c>
    </row>
    <row r="4098" spans="18:18" x14ac:dyDescent="0.25">
      <c r="R4098" s="15">
        <v>1</v>
      </c>
    </row>
    <row r="4099" spans="18:18" x14ac:dyDescent="0.25">
      <c r="R4099" s="15">
        <v>1</v>
      </c>
    </row>
    <row r="4100" spans="18:18" x14ac:dyDescent="0.25">
      <c r="R4100" s="15">
        <v>1</v>
      </c>
    </row>
    <row r="4101" spans="18:18" x14ac:dyDescent="0.25">
      <c r="R4101" s="15">
        <v>1</v>
      </c>
    </row>
    <row r="4102" spans="18:18" x14ac:dyDescent="0.25">
      <c r="R4102" s="15">
        <v>1</v>
      </c>
    </row>
    <row r="4103" spans="18:18" x14ac:dyDescent="0.25">
      <c r="R4103" s="15">
        <v>1</v>
      </c>
    </row>
    <row r="4104" spans="18:18" x14ac:dyDescent="0.25">
      <c r="R4104" s="15">
        <v>1</v>
      </c>
    </row>
    <row r="4105" spans="18:18" x14ac:dyDescent="0.25">
      <c r="R4105" s="15">
        <v>1</v>
      </c>
    </row>
    <row r="4106" spans="18:18" x14ac:dyDescent="0.25">
      <c r="R4106" s="15">
        <v>1</v>
      </c>
    </row>
    <row r="4107" spans="18:18" x14ac:dyDescent="0.25">
      <c r="R4107" s="15">
        <v>1</v>
      </c>
    </row>
    <row r="4108" spans="18:18" x14ac:dyDescent="0.25">
      <c r="R4108" s="15">
        <v>1</v>
      </c>
    </row>
    <row r="4109" spans="18:18" x14ac:dyDescent="0.25">
      <c r="R4109" s="15">
        <v>1</v>
      </c>
    </row>
    <row r="4110" spans="18:18" x14ac:dyDescent="0.25">
      <c r="R4110" s="15">
        <v>1</v>
      </c>
    </row>
    <row r="4111" spans="18:18" x14ac:dyDescent="0.25">
      <c r="R4111" s="15">
        <v>1</v>
      </c>
    </row>
    <row r="4112" spans="18:18" x14ac:dyDescent="0.25">
      <c r="R4112" s="15">
        <v>1</v>
      </c>
    </row>
    <row r="4113" spans="18:18" x14ac:dyDescent="0.25">
      <c r="R4113" s="15">
        <v>1</v>
      </c>
    </row>
    <row r="4114" spans="18:18" x14ac:dyDescent="0.25">
      <c r="R4114" s="15">
        <v>1</v>
      </c>
    </row>
    <row r="4115" spans="18:18" x14ac:dyDescent="0.25">
      <c r="R4115" s="15">
        <v>1</v>
      </c>
    </row>
    <row r="4116" spans="18:18" x14ac:dyDescent="0.25">
      <c r="R4116" s="15">
        <v>1</v>
      </c>
    </row>
    <row r="4117" spans="18:18" x14ac:dyDescent="0.25">
      <c r="R4117" s="15">
        <v>1</v>
      </c>
    </row>
    <row r="4118" spans="18:18" x14ac:dyDescent="0.25">
      <c r="R4118" s="15">
        <v>1</v>
      </c>
    </row>
    <row r="4119" spans="18:18" x14ac:dyDescent="0.25">
      <c r="R4119" s="15">
        <v>1</v>
      </c>
    </row>
    <row r="4120" spans="18:18" x14ac:dyDescent="0.25">
      <c r="R4120" s="15">
        <v>1</v>
      </c>
    </row>
    <row r="4121" spans="18:18" x14ac:dyDescent="0.25">
      <c r="R4121" s="15">
        <v>1</v>
      </c>
    </row>
    <row r="4122" spans="18:18" x14ac:dyDescent="0.25">
      <c r="R4122" s="15">
        <v>1</v>
      </c>
    </row>
    <row r="4123" spans="18:18" x14ac:dyDescent="0.25">
      <c r="R4123" s="15">
        <v>1</v>
      </c>
    </row>
    <row r="4124" spans="18:18" x14ac:dyDescent="0.25">
      <c r="R4124" s="15">
        <v>1</v>
      </c>
    </row>
    <row r="4125" spans="18:18" x14ac:dyDescent="0.25">
      <c r="R4125" s="15">
        <v>1</v>
      </c>
    </row>
    <row r="4126" spans="18:18" x14ac:dyDescent="0.25">
      <c r="R4126" s="15">
        <v>1</v>
      </c>
    </row>
    <row r="4127" spans="18:18" x14ac:dyDescent="0.25">
      <c r="R4127" s="15">
        <v>4</v>
      </c>
    </row>
    <row r="4128" spans="18:18" x14ac:dyDescent="0.25">
      <c r="R4128" s="15">
        <v>4</v>
      </c>
    </row>
    <row r="4129" spans="18:18" x14ac:dyDescent="0.25">
      <c r="R4129" s="15">
        <v>4</v>
      </c>
    </row>
    <row r="4130" spans="18:18" x14ac:dyDescent="0.25">
      <c r="R4130" s="15">
        <v>4</v>
      </c>
    </row>
    <row r="4131" spans="18:18" x14ac:dyDescent="0.25">
      <c r="R4131" s="15">
        <v>4</v>
      </c>
    </row>
    <row r="4132" spans="18:18" x14ac:dyDescent="0.25">
      <c r="R4132" s="15">
        <v>4</v>
      </c>
    </row>
    <row r="4133" spans="18:18" x14ac:dyDescent="0.25">
      <c r="R4133" s="15">
        <v>4</v>
      </c>
    </row>
    <row r="4134" spans="18:18" x14ac:dyDescent="0.25">
      <c r="R4134" s="15">
        <v>4</v>
      </c>
    </row>
    <row r="4135" spans="18:18" x14ac:dyDescent="0.25">
      <c r="R4135" s="15">
        <v>4</v>
      </c>
    </row>
    <row r="4136" spans="18:18" x14ac:dyDescent="0.25">
      <c r="R4136" s="15">
        <v>4</v>
      </c>
    </row>
    <row r="4137" spans="18:18" x14ac:dyDescent="0.25">
      <c r="R4137" s="15">
        <v>4</v>
      </c>
    </row>
    <row r="4138" spans="18:18" x14ac:dyDescent="0.25">
      <c r="R4138" s="15">
        <v>4</v>
      </c>
    </row>
    <row r="4139" spans="18:18" x14ac:dyDescent="0.25">
      <c r="R4139" s="15">
        <v>4</v>
      </c>
    </row>
    <row r="4140" spans="18:18" x14ac:dyDescent="0.25">
      <c r="R4140" s="15">
        <v>4</v>
      </c>
    </row>
    <row r="4141" spans="18:18" x14ac:dyDescent="0.25">
      <c r="R4141" s="15">
        <v>4</v>
      </c>
    </row>
    <row r="4142" spans="18:18" x14ac:dyDescent="0.25">
      <c r="R4142" s="15">
        <v>4</v>
      </c>
    </row>
    <row r="4143" spans="18:18" x14ac:dyDescent="0.25">
      <c r="R4143" s="15">
        <v>4</v>
      </c>
    </row>
    <row r="4144" spans="18:18" x14ac:dyDescent="0.25">
      <c r="R4144" s="15">
        <v>4</v>
      </c>
    </row>
    <row r="4145" spans="18:18" x14ac:dyDescent="0.25">
      <c r="R4145" s="15">
        <v>4</v>
      </c>
    </row>
    <row r="4146" spans="18:18" x14ac:dyDescent="0.25">
      <c r="R4146" s="15">
        <v>4</v>
      </c>
    </row>
    <row r="4147" spans="18:18" x14ac:dyDescent="0.25">
      <c r="R4147" s="15">
        <v>4</v>
      </c>
    </row>
    <row r="4148" spans="18:18" x14ac:dyDescent="0.25">
      <c r="R4148" s="15">
        <v>4</v>
      </c>
    </row>
    <row r="4149" spans="18:18" x14ac:dyDescent="0.25">
      <c r="R4149" s="15">
        <v>4</v>
      </c>
    </row>
    <row r="4150" spans="18:18" x14ac:dyDescent="0.25">
      <c r="R4150" s="15">
        <v>4</v>
      </c>
    </row>
    <row r="4151" spans="18:18" x14ac:dyDescent="0.25">
      <c r="R4151" s="15">
        <v>4</v>
      </c>
    </row>
    <row r="4152" spans="18:18" x14ac:dyDescent="0.25">
      <c r="R4152" s="15">
        <v>4</v>
      </c>
    </row>
    <row r="4153" spans="18:18" x14ac:dyDescent="0.25">
      <c r="R4153" s="15">
        <v>4</v>
      </c>
    </row>
    <row r="4154" spans="18:18" x14ac:dyDescent="0.25">
      <c r="R4154" s="15">
        <v>4</v>
      </c>
    </row>
    <row r="4155" spans="18:18" x14ac:dyDescent="0.25">
      <c r="R4155" s="15">
        <v>4</v>
      </c>
    </row>
    <row r="4156" spans="18:18" x14ac:dyDescent="0.25">
      <c r="R4156" s="15">
        <v>4</v>
      </c>
    </row>
    <row r="4157" spans="18:18" x14ac:dyDescent="0.25">
      <c r="R4157" s="15">
        <v>4</v>
      </c>
    </row>
    <row r="4158" spans="18:18" x14ac:dyDescent="0.25">
      <c r="R4158" s="15">
        <v>4</v>
      </c>
    </row>
    <row r="4159" spans="18:18" x14ac:dyDescent="0.25">
      <c r="R4159" s="15">
        <v>4</v>
      </c>
    </row>
    <row r="4160" spans="18:18" x14ac:dyDescent="0.25">
      <c r="R4160" s="15">
        <v>4</v>
      </c>
    </row>
    <row r="4161" spans="18:18" x14ac:dyDescent="0.25">
      <c r="R4161" s="15">
        <v>4</v>
      </c>
    </row>
    <row r="4162" spans="18:18" x14ac:dyDescent="0.25">
      <c r="R4162" s="15">
        <v>4</v>
      </c>
    </row>
    <row r="4163" spans="18:18" x14ac:dyDescent="0.25">
      <c r="R4163" s="15">
        <v>4</v>
      </c>
    </row>
    <row r="4164" spans="18:18" x14ac:dyDescent="0.25">
      <c r="R4164" s="15">
        <v>4</v>
      </c>
    </row>
    <row r="4165" spans="18:18" x14ac:dyDescent="0.25">
      <c r="R4165" s="15">
        <v>4</v>
      </c>
    </row>
    <row r="4166" spans="18:18" x14ac:dyDescent="0.25">
      <c r="R4166" s="15">
        <v>4</v>
      </c>
    </row>
    <row r="4167" spans="18:18" x14ac:dyDescent="0.25">
      <c r="R4167" s="15">
        <v>4</v>
      </c>
    </row>
    <row r="4168" spans="18:18" x14ac:dyDescent="0.25">
      <c r="R4168" s="15">
        <v>4</v>
      </c>
    </row>
    <row r="4169" spans="18:18" x14ac:dyDescent="0.25">
      <c r="R4169" s="15">
        <v>4</v>
      </c>
    </row>
    <row r="4170" spans="18:18" x14ac:dyDescent="0.25">
      <c r="R4170" s="15">
        <v>4</v>
      </c>
    </row>
    <row r="4171" spans="18:18" x14ac:dyDescent="0.25">
      <c r="R4171" s="15">
        <v>4</v>
      </c>
    </row>
    <row r="4172" spans="18:18" x14ac:dyDescent="0.25">
      <c r="R4172" s="15">
        <v>4</v>
      </c>
    </row>
    <row r="4173" spans="18:18" x14ac:dyDescent="0.25">
      <c r="R4173" s="15">
        <v>4</v>
      </c>
    </row>
    <row r="4174" spans="18:18" x14ac:dyDescent="0.25">
      <c r="R4174" s="15">
        <v>4</v>
      </c>
    </row>
    <row r="4175" spans="18:18" x14ac:dyDescent="0.25">
      <c r="R4175" s="15">
        <v>4</v>
      </c>
    </row>
    <row r="4176" spans="18:18" x14ac:dyDescent="0.25">
      <c r="R4176" s="15">
        <v>4</v>
      </c>
    </row>
    <row r="4177" spans="18:18" x14ac:dyDescent="0.25">
      <c r="R4177" s="15">
        <v>4</v>
      </c>
    </row>
    <row r="4178" spans="18:18" x14ac:dyDescent="0.25">
      <c r="R4178" s="15">
        <v>4</v>
      </c>
    </row>
    <row r="4179" spans="18:18" x14ac:dyDescent="0.25">
      <c r="R4179" s="15">
        <v>4</v>
      </c>
    </row>
    <row r="4180" spans="18:18" x14ac:dyDescent="0.25">
      <c r="R4180" s="15">
        <v>4</v>
      </c>
    </row>
    <row r="4181" spans="18:18" x14ac:dyDescent="0.25">
      <c r="R4181" s="15">
        <v>4</v>
      </c>
    </row>
    <row r="4182" spans="18:18" x14ac:dyDescent="0.25">
      <c r="R4182" s="15">
        <v>4</v>
      </c>
    </row>
    <row r="4183" spans="18:18" x14ac:dyDescent="0.25">
      <c r="R4183" s="15">
        <v>4</v>
      </c>
    </row>
    <row r="4184" spans="18:18" x14ac:dyDescent="0.25">
      <c r="R4184" s="15">
        <v>4</v>
      </c>
    </row>
    <row r="4185" spans="18:18" x14ac:dyDescent="0.25">
      <c r="R4185" s="15">
        <v>4</v>
      </c>
    </row>
    <row r="4186" spans="18:18" x14ac:dyDescent="0.25">
      <c r="R4186" s="15">
        <v>4</v>
      </c>
    </row>
    <row r="4187" spans="18:18" x14ac:dyDescent="0.25">
      <c r="R4187" s="15">
        <v>4</v>
      </c>
    </row>
    <row r="4188" spans="18:18" x14ac:dyDescent="0.25">
      <c r="R4188" s="15">
        <v>4</v>
      </c>
    </row>
    <row r="4189" spans="18:18" x14ac:dyDescent="0.25">
      <c r="R4189" s="15">
        <v>4</v>
      </c>
    </row>
    <row r="4190" spans="18:18" x14ac:dyDescent="0.25">
      <c r="R4190" s="15">
        <v>4</v>
      </c>
    </row>
    <row r="4191" spans="18:18" x14ac:dyDescent="0.25">
      <c r="R4191" s="15">
        <v>4</v>
      </c>
    </row>
    <row r="4192" spans="18:18" x14ac:dyDescent="0.25">
      <c r="R4192" s="15">
        <v>4</v>
      </c>
    </row>
    <row r="4193" spans="18:18" x14ac:dyDescent="0.25">
      <c r="R4193" s="15">
        <v>4</v>
      </c>
    </row>
    <row r="4194" spans="18:18" x14ac:dyDescent="0.25">
      <c r="R4194" s="15">
        <v>4</v>
      </c>
    </row>
    <row r="4195" spans="18:18" x14ac:dyDescent="0.25">
      <c r="R4195" s="15">
        <v>4</v>
      </c>
    </row>
    <row r="4196" spans="18:18" x14ac:dyDescent="0.25">
      <c r="R4196" s="15">
        <v>4</v>
      </c>
    </row>
    <row r="4197" spans="18:18" x14ac:dyDescent="0.25">
      <c r="R4197" s="15">
        <v>4</v>
      </c>
    </row>
    <row r="4198" spans="18:18" x14ac:dyDescent="0.25">
      <c r="R4198" s="15">
        <v>4</v>
      </c>
    </row>
    <row r="4199" spans="18:18" x14ac:dyDescent="0.25">
      <c r="R4199" s="15">
        <v>4</v>
      </c>
    </row>
    <row r="4200" spans="18:18" x14ac:dyDescent="0.25">
      <c r="R4200" s="15">
        <v>4</v>
      </c>
    </row>
    <row r="4201" spans="18:18" x14ac:dyDescent="0.25">
      <c r="R4201" s="15">
        <v>4</v>
      </c>
    </row>
    <row r="4202" spans="18:18" x14ac:dyDescent="0.25">
      <c r="R4202" s="15">
        <v>4</v>
      </c>
    </row>
    <row r="4203" spans="18:18" x14ac:dyDescent="0.25">
      <c r="R4203" s="15">
        <v>4</v>
      </c>
    </row>
    <row r="4204" spans="18:18" x14ac:dyDescent="0.25">
      <c r="R4204" s="15">
        <v>4</v>
      </c>
    </row>
    <row r="4205" spans="18:18" x14ac:dyDescent="0.25">
      <c r="R4205" s="15">
        <v>4</v>
      </c>
    </row>
    <row r="4206" spans="18:18" x14ac:dyDescent="0.25">
      <c r="R4206" s="15">
        <v>4</v>
      </c>
    </row>
    <row r="4207" spans="18:18" x14ac:dyDescent="0.25">
      <c r="R4207" s="15">
        <v>4</v>
      </c>
    </row>
    <row r="4208" spans="18:18" x14ac:dyDescent="0.25">
      <c r="R4208" s="15">
        <v>4</v>
      </c>
    </row>
    <row r="4209" spans="18:18" x14ac:dyDescent="0.25">
      <c r="R4209" s="15">
        <v>4</v>
      </c>
    </row>
    <row r="4210" spans="18:18" x14ac:dyDescent="0.25">
      <c r="R4210" s="15">
        <v>4</v>
      </c>
    </row>
    <row r="4211" spans="18:18" x14ac:dyDescent="0.25">
      <c r="R4211" s="15">
        <v>4</v>
      </c>
    </row>
    <row r="4212" spans="18:18" x14ac:dyDescent="0.25">
      <c r="R4212" s="15">
        <v>4</v>
      </c>
    </row>
    <row r="4213" spans="18:18" x14ac:dyDescent="0.25">
      <c r="R4213" s="15">
        <v>4</v>
      </c>
    </row>
    <row r="4214" spans="18:18" x14ac:dyDescent="0.25">
      <c r="R4214" s="15">
        <v>4</v>
      </c>
    </row>
    <row r="4215" spans="18:18" x14ac:dyDescent="0.25">
      <c r="R4215" s="15">
        <v>4</v>
      </c>
    </row>
    <row r="4216" spans="18:18" x14ac:dyDescent="0.25">
      <c r="R4216" s="15">
        <v>4</v>
      </c>
    </row>
    <row r="4217" spans="18:18" x14ac:dyDescent="0.25">
      <c r="R4217" s="15">
        <v>4</v>
      </c>
    </row>
    <row r="4218" spans="18:18" x14ac:dyDescent="0.25">
      <c r="R4218" s="15">
        <v>4</v>
      </c>
    </row>
    <row r="4219" spans="18:18" x14ac:dyDescent="0.25">
      <c r="R4219" s="15">
        <v>4</v>
      </c>
    </row>
    <row r="4220" spans="18:18" x14ac:dyDescent="0.25">
      <c r="R4220" s="15">
        <v>4</v>
      </c>
    </row>
    <row r="4221" spans="18:18" x14ac:dyDescent="0.25">
      <c r="R4221" s="15">
        <v>4</v>
      </c>
    </row>
    <row r="4222" spans="18:18" x14ac:dyDescent="0.25">
      <c r="R4222" s="15">
        <v>4</v>
      </c>
    </row>
    <row r="4223" spans="18:18" x14ac:dyDescent="0.25">
      <c r="R4223" s="15">
        <v>4</v>
      </c>
    </row>
    <row r="4224" spans="18:18" x14ac:dyDescent="0.25">
      <c r="R4224" s="15">
        <v>4</v>
      </c>
    </row>
    <row r="4225" spans="18:18" x14ac:dyDescent="0.25">
      <c r="R4225" s="15">
        <v>4</v>
      </c>
    </row>
    <row r="4226" spans="18:18" x14ac:dyDescent="0.25">
      <c r="R4226" s="15">
        <v>4</v>
      </c>
    </row>
    <row r="4227" spans="18:18" x14ac:dyDescent="0.25">
      <c r="R4227" s="15">
        <v>4</v>
      </c>
    </row>
    <row r="4228" spans="18:18" x14ac:dyDescent="0.25">
      <c r="R4228" s="15">
        <v>4</v>
      </c>
    </row>
    <row r="4229" spans="18:18" x14ac:dyDescent="0.25">
      <c r="R4229" s="15">
        <v>4</v>
      </c>
    </row>
    <row r="4230" spans="18:18" x14ac:dyDescent="0.25">
      <c r="R4230" s="15">
        <v>4</v>
      </c>
    </row>
    <row r="4231" spans="18:18" x14ac:dyDescent="0.25">
      <c r="R4231" s="15">
        <v>4</v>
      </c>
    </row>
    <row r="4232" spans="18:18" x14ac:dyDescent="0.25">
      <c r="R4232" s="15">
        <v>4</v>
      </c>
    </row>
    <row r="4233" spans="18:18" x14ac:dyDescent="0.25">
      <c r="R4233" s="15">
        <v>4</v>
      </c>
    </row>
    <row r="4234" spans="18:18" x14ac:dyDescent="0.25">
      <c r="R4234" s="15">
        <v>4</v>
      </c>
    </row>
    <row r="4235" spans="18:18" x14ac:dyDescent="0.25">
      <c r="R4235" s="15">
        <v>4</v>
      </c>
    </row>
    <row r="4236" spans="18:18" x14ac:dyDescent="0.25">
      <c r="R4236" s="15">
        <v>4</v>
      </c>
    </row>
    <row r="4237" spans="18:18" x14ac:dyDescent="0.25">
      <c r="R4237" s="15">
        <v>4</v>
      </c>
    </row>
    <row r="4238" spans="18:18" x14ac:dyDescent="0.25">
      <c r="R4238" s="15">
        <v>4</v>
      </c>
    </row>
    <row r="4239" spans="18:18" x14ac:dyDescent="0.25">
      <c r="R4239" s="15">
        <v>4</v>
      </c>
    </row>
    <row r="4240" spans="18:18" x14ac:dyDescent="0.25">
      <c r="R4240" s="15">
        <v>4</v>
      </c>
    </row>
    <row r="4241" spans="18:18" x14ac:dyDescent="0.25">
      <c r="R4241" s="15">
        <v>4</v>
      </c>
    </row>
    <row r="4242" spans="18:18" x14ac:dyDescent="0.25">
      <c r="R4242" s="15">
        <v>4</v>
      </c>
    </row>
    <row r="4243" spans="18:18" x14ac:dyDescent="0.25">
      <c r="R4243" s="15">
        <v>4</v>
      </c>
    </row>
    <row r="4244" spans="18:18" x14ac:dyDescent="0.25">
      <c r="R4244" s="15">
        <v>4</v>
      </c>
    </row>
    <row r="4245" spans="18:18" x14ac:dyDescent="0.25">
      <c r="R4245" s="15">
        <v>4</v>
      </c>
    </row>
    <row r="4246" spans="18:18" x14ac:dyDescent="0.25">
      <c r="R4246" s="15">
        <v>4</v>
      </c>
    </row>
    <row r="4247" spans="18:18" x14ac:dyDescent="0.25">
      <c r="R4247" s="15">
        <v>4</v>
      </c>
    </row>
    <row r="4248" spans="18:18" x14ac:dyDescent="0.25">
      <c r="R4248" s="15">
        <v>4</v>
      </c>
    </row>
    <row r="4249" spans="18:18" x14ac:dyDescent="0.25">
      <c r="R4249" s="15">
        <v>4</v>
      </c>
    </row>
    <row r="4250" spans="18:18" x14ac:dyDescent="0.25">
      <c r="R4250" s="15">
        <v>4</v>
      </c>
    </row>
    <row r="4251" spans="18:18" x14ac:dyDescent="0.25">
      <c r="R4251" s="15">
        <v>4</v>
      </c>
    </row>
    <row r="4252" spans="18:18" x14ac:dyDescent="0.25">
      <c r="R4252" s="15">
        <v>4</v>
      </c>
    </row>
    <row r="4253" spans="18:18" x14ac:dyDescent="0.25">
      <c r="R4253" s="15">
        <v>4</v>
      </c>
    </row>
    <row r="4254" spans="18:18" x14ac:dyDescent="0.25">
      <c r="R4254" s="15">
        <v>4</v>
      </c>
    </row>
    <row r="4255" spans="18:18" x14ac:dyDescent="0.25">
      <c r="R4255" s="15">
        <v>4</v>
      </c>
    </row>
    <row r="4256" spans="18:18" x14ac:dyDescent="0.25">
      <c r="R4256" s="15">
        <v>4</v>
      </c>
    </row>
    <row r="4257" spans="18:18" x14ac:dyDescent="0.25">
      <c r="R4257" s="15">
        <v>1</v>
      </c>
    </row>
    <row r="4258" spans="18:18" x14ac:dyDescent="0.25">
      <c r="R4258" s="15">
        <v>1</v>
      </c>
    </row>
    <row r="4259" spans="18:18" x14ac:dyDescent="0.25">
      <c r="R4259" s="15">
        <v>1</v>
      </c>
    </row>
    <row r="4260" spans="18:18" x14ac:dyDescent="0.25">
      <c r="R4260" s="15">
        <v>1</v>
      </c>
    </row>
    <row r="4261" spans="18:18" x14ac:dyDescent="0.25">
      <c r="R4261" s="15">
        <v>1</v>
      </c>
    </row>
    <row r="4262" spans="18:18" x14ac:dyDescent="0.25">
      <c r="R4262" s="15">
        <v>1</v>
      </c>
    </row>
    <row r="4263" spans="18:18" x14ac:dyDescent="0.25">
      <c r="R4263" s="15">
        <v>1</v>
      </c>
    </row>
    <row r="4264" spans="18:18" x14ac:dyDescent="0.25">
      <c r="R4264" s="15">
        <v>1</v>
      </c>
    </row>
    <row r="4265" spans="18:18" x14ac:dyDescent="0.25">
      <c r="R4265" s="15">
        <v>1</v>
      </c>
    </row>
    <row r="4266" spans="18:18" x14ac:dyDescent="0.25">
      <c r="R4266" s="15">
        <v>1</v>
      </c>
    </row>
    <row r="4267" spans="18:18" x14ac:dyDescent="0.25">
      <c r="R4267" s="15">
        <v>1</v>
      </c>
    </row>
    <row r="4268" spans="18:18" x14ac:dyDescent="0.25">
      <c r="R4268" s="15">
        <v>1</v>
      </c>
    </row>
    <row r="4269" spans="18:18" x14ac:dyDescent="0.25">
      <c r="R4269" s="15">
        <v>2</v>
      </c>
    </row>
    <row r="4270" spans="18:18" x14ac:dyDescent="0.25">
      <c r="R4270" s="15">
        <v>2</v>
      </c>
    </row>
    <row r="4271" spans="18:18" x14ac:dyDescent="0.25">
      <c r="R4271" s="15">
        <v>2</v>
      </c>
    </row>
    <row r="4272" spans="18:18" x14ac:dyDescent="0.25">
      <c r="R4272" s="15">
        <v>2</v>
      </c>
    </row>
    <row r="4273" spans="18:18" x14ac:dyDescent="0.25">
      <c r="R4273" s="15">
        <v>2</v>
      </c>
    </row>
    <row r="4274" spans="18:18" x14ac:dyDescent="0.25">
      <c r="R4274" s="15">
        <v>2</v>
      </c>
    </row>
    <row r="4275" spans="18:18" x14ac:dyDescent="0.25">
      <c r="R4275" s="15">
        <v>2</v>
      </c>
    </row>
    <row r="4276" spans="18:18" x14ac:dyDescent="0.25">
      <c r="R4276" s="15">
        <v>2</v>
      </c>
    </row>
    <row r="4277" spans="18:18" x14ac:dyDescent="0.25">
      <c r="R4277" s="15">
        <v>2</v>
      </c>
    </row>
    <row r="4278" spans="18:18" x14ac:dyDescent="0.25">
      <c r="R4278" s="15">
        <v>2</v>
      </c>
    </row>
    <row r="4279" spans="18:18" x14ac:dyDescent="0.25">
      <c r="R4279" s="15">
        <v>2</v>
      </c>
    </row>
    <row r="4280" spans="18:18" x14ac:dyDescent="0.25">
      <c r="R4280" s="15">
        <v>2</v>
      </c>
    </row>
    <row r="4281" spans="18:18" x14ac:dyDescent="0.25">
      <c r="R4281" s="15">
        <v>2</v>
      </c>
    </row>
    <row r="4282" spans="18:18" x14ac:dyDescent="0.25">
      <c r="R4282" s="15">
        <v>2</v>
      </c>
    </row>
    <row r="4283" spans="18:18" x14ac:dyDescent="0.25">
      <c r="R4283" s="15">
        <v>2</v>
      </c>
    </row>
    <row r="4284" spans="18:18" x14ac:dyDescent="0.25">
      <c r="R4284" s="15">
        <v>1</v>
      </c>
    </row>
    <row r="4285" spans="18:18" x14ac:dyDescent="0.25">
      <c r="R4285" s="15">
        <v>1</v>
      </c>
    </row>
    <row r="4286" spans="18:18" x14ac:dyDescent="0.25">
      <c r="R4286" s="15">
        <v>1</v>
      </c>
    </row>
    <row r="4287" spans="18:18" x14ac:dyDescent="0.25">
      <c r="R4287" s="15">
        <v>1</v>
      </c>
    </row>
    <row r="4288" spans="18:18" x14ac:dyDescent="0.25">
      <c r="R4288" s="15">
        <v>1</v>
      </c>
    </row>
    <row r="4289" spans="18:18" x14ac:dyDescent="0.25">
      <c r="R4289" s="15">
        <v>1</v>
      </c>
    </row>
    <row r="4290" spans="18:18" x14ac:dyDescent="0.25">
      <c r="R4290" s="15">
        <v>1</v>
      </c>
    </row>
    <row r="4291" spans="18:18" x14ac:dyDescent="0.25">
      <c r="R4291" s="15">
        <v>1</v>
      </c>
    </row>
    <row r="4292" spans="18:18" x14ac:dyDescent="0.25">
      <c r="R4292" s="15">
        <v>1</v>
      </c>
    </row>
    <row r="4293" spans="18:18" x14ac:dyDescent="0.25">
      <c r="R4293" s="15">
        <v>1</v>
      </c>
    </row>
    <row r="4294" spans="18:18" x14ac:dyDescent="0.25">
      <c r="R4294" s="15">
        <v>1</v>
      </c>
    </row>
    <row r="4295" spans="18:18" x14ac:dyDescent="0.25">
      <c r="R4295" s="15">
        <v>1</v>
      </c>
    </row>
    <row r="4296" spans="18:18" x14ac:dyDescent="0.25">
      <c r="R4296" s="15">
        <v>1</v>
      </c>
    </row>
    <row r="4297" spans="18:18" x14ac:dyDescent="0.25">
      <c r="R4297" s="15">
        <v>1</v>
      </c>
    </row>
    <row r="4298" spans="18:18" x14ac:dyDescent="0.25">
      <c r="R4298" s="15">
        <v>1</v>
      </c>
    </row>
    <row r="4299" spans="18:18" x14ac:dyDescent="0.25">
      <c r="R4299" s="15">
        <v>1</v>
      </c>
    </row>
    <row r="4300" spans="18:18" x14ac:dyDescent="0.25">
      <c r="R4300" s="15">
        <v>1</v>
      </c>
    </row>
    <row r="4301" spans="18:18" x14ac:dyDescent="0.25">
      <c r="R4301" s="15">
        <v>1</v>
      </c>
    </row>
    <row r="4302" spans="18:18" x14ac:dyDescent="0.25">
      <c r="R4302" s="15">
        <v>1</v>
      </c>
    </row>
    <row r="4303" spans="18:18" x14ac:dyDescent="0.25">
      <c r="R4303" s="15">
        <v>1</v>
      </c>
    </row>
    <row r="4304" spans="18:18" x14ac:dyDescent="0.25">
      <c r="R4304" s="15">
        <v>1</v>
      </c>
    </row>
    <row r="4305" spans="18:18" x14ac:dyDescent="0.25">
      <c r="R4305" s="15">
        <v>1</v>
      </c>
    </row>
    <row r="4306" spans="18:18" x14ac:dyDescent="0.25">
      <c r="R4306" s="15">
        <v>1</v>
      </c>
    </row>
    <row r="4307" spans="18:18" x14ac:dyDescent="0.25">
      <c r="R4307" s="15">
        <v>1</v>
      </c>
    </row>
    <row r="4308" spans="18:18" x14ac:dyDescent="0.25">
      <c r="R4308" s="15">
        <v>1</v>
      </c>
    </row>
    <row r="4309" spans="18:18" x14ac:dyDescent="0.25">
      <c r="R4309" s="15">
        <v>1</v>
      </c>
    </row>
    <row r="4310" spans="18:18" x14ac:dyDescent="0.25">
      <c r="R4310" s="15">
        <v>1</v>
      </c>
    </row>
    <row r="4311" spans="18:18" x14ac:dyDescent="0.25">
      <c r="R4311" s="15">
        <v>1</v>
      </c>
    </row>
    <row r="4312" spans="18:18" x14ac:dyDescent="0.25">
      <c r="R4312" s="15">
        <v>1</v>
      </c>
    </row>
    <row r="4313" spans="18:18" x14ac:dyDescent="0.25">
      <c r="R4313" s="15">
        <v>1</v>
      </c>
    </row>
    <row r="4314" spans="18:18" x14ac:dyDescent="0.25">
      <c r="R4314" s="15">
        <v>1</v>
      </c>
    </row>
    <row r="4315" spans="18:18" x14ac:dyDescent="0.25">
      <c r="R4315" s="15">
        <v>1</v>
      </c>
    </row>
    <row r="4316" spans="18:18" x14ac:dyDescent="0.25">
      <c r="R4316" s="15">
        <v>1</v>
      </c>
    </row>
    <row r="4317" spans="18:18" x14ac:dyDescent="0.25">
      <c r="R4317" s="15">
        <v>1</v>
      </c>
    </row>
    <row r="4318" spans="18:18" x14ac:dyDescent="0.25">
      <c r="R4318" s="15">
        <v>1</v>
      </c>
    </row>
    <row r="4319" spans="18:18" x14ac:dyDescent="0.25">
      <c r="R4319" s="15">
        <v>1</v>
      </c>
    </row>
    <row r="4320" spans="18:18" x14ac:dyDescent="0.25">
      <c r="R4320" s="15">
        <v>1</v>
      </c>
    </row>
    <row r="4321" spans="18:18" x14ac:dyDescent="0.25">
      <c r="R4321" s="15">
        <v>1</v>
      </c>
    </row>
    <row r="4322" spans="18:18" x14ac:dyDescent="0.25">
      <c r="R4322" s="15">
        <v>1</v>
      </c>
    </row>
    <row r="4323" spans="18:18" x14ac:dyDescent="0.25">
      <c r="R4323" s="15">
        <v>1</v>
      </c>
    </row>
    <row r="4324" spans="18:18" x14ac:dyDescent="0.25">
      <c r="R4324" s="15">
        <v>2</v>
      </c>
    </row>
    <row r="4325" spans="18:18" x14ac:dyDescent="0.25">
      <c r="R4325" s="15">
        <v>2</v>
      </c>
    </row>
    <row r="4326" spans="18:18" x14ac:dyDescent="0.25">
      <c r="R4326" s="15">
        <v>2</v>
      </c>
    </row>
    <row r="4327" spans="18:18" x14ac:dyDescent="0.25">
      <c r="R4327" s="15">
        <v>2</v>
      </c>
    </row>
    <row r="4328" spans="18:18" x14ac:dyDescent="0.25">
      <c r="R4328" s="15">
        <v>2</v>
      </c>
    </row>
    <row r="4329" spans="18:18" x14ac:dyDescent="0.25">
      <c r="R4329" s="15">
        <v>2</v>
      </c>
    </row>
    <row r="4330" spans="18:18" x14ac:dyDescent="0.25">
      <c r="R4330" s="15">
        <v>2</v>
      </c>
    </row>
    <row r="4331" spans="18:18" x14ac:dyDescent="0.25">
      <c r="R4331" s="15">
        <v>2</v>
      </c>
    </row>
    <row r="4332" spans="18:18" x14ac:dyDescent="0.25">
      <c r="R4332" s="15">
        <v>2</v>
      </c>
    </row>
    <row r="4333" spans="18:18" x14ac:dyDescent="0.25">
      <c r="R4333" s="15">
        <v>2</v>
      </c>
    </row>
    <row r="4334" spans="18:18" x14ac:dyDescent="0.25">
      <c r="R4334" s="15">
        <v>2</v>
      </c>
    </row>
    <row r="4335" spans="18:18" x14ac:dyDescent="0.25">
      <c r="R4335" s="15">
        <v>2</v>
      </c>
    </row>
    <row r="4336" spans="18:18" x14ac:dyDescent="0.25">
      <c r="R4336" s="15">
        <v>2</v>
      </c>
    </row>
    <row r="4337" spans="18:18" x14ac:dyDescent="0.25">
      <c r="R4337" s="15">
        <v>2</v>
      </c>
    </row>
    <row r="4338" spans="18:18" x14ac:dyDescent="0.25">
      <c r="R4338" s="15">
        <v>2</v>
      </c>
    </row>
    <row r="4339" spans="18:18" x14ac:dyDescent="0.25">
      <c r="R4339" s="15">
        <v>2</v>
      </c>
    </row>
    <row r="4340" spans="18:18" x14ac:dyDescent="0.25">
      <c r="R4340" s="15">
        <v>2</v>
      </c>
    </row>
    <row r="4341" spans="18:18" x14ac:dyDescent="0.25">
      <c r="R4341" s="15">
        <v>2</v>
      </c>
    </row>
    <row r="4342" spans="18:18" x14ac:dyDescent="0.25">
      <c r="R4342" s="15">
        <v>2</v>
      </c>
    </row>
    <row r="4343" spans="18:18" x14ac:dyDescent="0.25">
      <c r="R4343" s="15">
        <v>2</v>
      </c>
    </row>
    <row r="4344" spans="18:18" x14ac:dyDescent="0.25">
      <c r="R4344" s="15">
        <v>2</v>
      </c>
    </row>
    <row r="4345" spans="18:18" x14ac:dyDescent="0.25">
      <c r="R4345" s="15">
        <v>2</v>
      </c>
    </row>
    <row r="4346" spans="18:18" x14ac:dyDescent="0.25">
      <c r="R4346" s="15">
        <v>2</v>
      </c>
    </row>
    <row r="4347" spans="18:18" x14ac:dyDescent="0.25">
      <c r="R4347" s="15">
        <v>2</v>
      </c>
    </row>
    <row r="4348" spans="18:18" x14ac:dyDescent="0.25">
      <c r="R4348" s="15">
        <v>2</v>
      </c>
    </row>
    <row r="4349" spans="18:18" x14ac:dyDescent="0.25">
      <c r="R4349" s="15">
        <v>2</v>
      </c>
    </row>
    <row r="4350" spans="18:18" x14ac:dyDescent="0.25">
      <c r="R4350" s="15">
        <v>2</v>
      </c>
    </row>
    <row r="4351" spans="18:18" x14ac:dyDescent="0.25">
      <c r="R4351" s="15">
        <v>2</v>
      </c>
    </row>
    <row r="4352" spans="18:18" x14ac:dyDescent="0.25">
      <c r="R4352" s="15">
        <v>2</v>
      </c>
    </row>
    <row r="4353" spans="18:18" x14ac:dyDescent="0.25">
      <c r="R4353" s="15">
        <v>2</v>
      </c>
    </row>
    <row r="4354" spans="18:18" x14ac:dyDescent="0.25">
      <c r="R4354" s="15">
        <v>2</v>
      </c>
    </row>
    <row r="4355" spans="18:18" x14ac:dyDescent="0.25">
      <c r="R4355" s="15">
        <v>1</v>
      </c>
    </row>
    <row r="4356" spans="18:18" x14ac:dyDescent="0.25">
      <c r="R4356" s="15">
        <v>1</v>
      </c>
    </row>
    <row r="4357" spans="18:18" x14ac:dyDescent="0.25">
      <c r="R4357" s="15">
        <v>1</v>
      </c>
    </row>
    <row r="4358" spans="18:18" x14ac:dyDescent="0.25">
      <c r="R4358" s="15">
        <v>1</v>
      </c>
    </row>
    <row r="4359" spans="18:18" x14ac:dyDescent="0.25">
      <c r="R4359" s="15">
        <v>1</v>
      </c>
    </row>
    <row r="4360" spans="18:18" x14ac:dyDescent="0.25">
      <c r="R4360" s="15">
        <v>1</v>
      </c>
    </row>
    <row r="4361" spans="18:18" x14ac:dyDescent="0.25">
      <c r="R4361" s="15">
        <v>1</v>
      </c>
    </row>
    <row r="4362" spans="18:18" x14ac:dyDescent="0.25">
      <c r="R4362" s="15">
        <v>1</v>
      </c>
    </row>
    <row r="4363" spans="18:18" x14ac:dyDescent="0.25">
      <c r="R4363" s="15">
        <v>1</v>
      </c>
    </row>
    <row r="4364" spans="18:18" x14ac:dyDescent="0.25">
      <c r="R4364" s="15">
        <v>1</v>
      </c>
    </row>
    <row r="4365" spans="18:18" x14ac:dyDescent="0.25">
      <c r="R4365" s="15">
        <v>1</v>
      </c>
    </row>
    <row r="4366" spans="18:18" x14ac:dyDescent="0.25">
      <c r="R4366" s="15">
        <v>1</v>
      </c>
    </row>
    <row r="4367" spans="18:18" x14ac:dyDescent="0.25">
      <c r="R4367" s="15">
        <v>1</v>
      </c>
    </row>
    <row r="4368" spans="18:18" x14ac:dyDescent="0.25">
      <c r="R4368" s="15">
        <v>1</v>
      </c>
    </row>
    <row r="4369" spans="18:18" x14ac:dyDescent="0.25">
      <c r="R4369" s="15">
        <v>1</v>
      </c>
    </row>
    <row r="4370" spans="18:18" x14ac:dyDescent="0.25">
      <c r="R4370" s="15">
        <v>1</v>
      </c>
    </row>
    <row r="4371" spans="18:18" x14ac:dyDescent="0.25">
      <c r="R4371" s="15">
        <v>1</v>
      </c>
    </row>
    <row r="4372" spans="18:18" x14ac:dyDescent="0.25">
      <c r="R4372" s="15">
        <v>1</v>
      </c>
    </row>
    <row r="4373" spans="18:18" x14ac:dyDescent="0.25">
      <c r="R4373" s="15">
        <v>1</v>
      </c>
    </row>
    <row r="4374" spans="18:18" x14ac:dyDescent="0.25">
      <c r="R4374" s="15">
        <v>1</v>
      </c>
    </row>
    <row r="4375" spans="18:18" x14ac:dyDescent="0.25">
      <c r="R4375" s="15">
        <v>1</v>
      </c>
    </row>
    <row r="4376" spans="18:18" x14ac:dyDescent="0.25">
      <c r="R4376" s="15">
        <v>1</v>
      </c>
    </row>
    <row r="4377" spans="18:18" x14ac:dyDescent="0.25">
      <c r="R4377" s="15">
        <v>1</v>
      </c>
    </row>
    <row r="4378" spans="18:18" x14ac:dyDescent="0.25">
      <c r="R4378" s="15">
        <v>1</v>
      </c>
    </row>
    <row r="4379" spans="18:18" x14ac:dyDescent="0.25">
      <c r="R4379" s="15">
        <v>1</v>
      </c>
    </row>
    <row r="4380" spans="18:18" x14ac:dyDescent="0.25">
      <c r="R4380" s="15">
        <v>1</v>
      </c>
    </row>
    <row r="4381" spans="18:18" x14ac:dyDescent="0.25">
      <c r="R4381" s="15">
        <v>1</v>
      </c>
    </row>
    <row r="4382" spans="18:18" x14ac:dyDescent="0.25">
      <c r="R4382" s="15">
        <v>1</v>
      </c>
    </row>
    <row r="4383" spans="18:18" x14ac:dyDescent="0.25">
      <c r="R4383" s="15">
        <v>1</v>
      </c>
    </row>
    <row r="4384" spans="18:18" x14ac:dyDescent="0.25">
      <c r="R4384" s="15">
        <v>1</v>
      </c>
    </row>
    <row r="4385" spans="18:18" x14ac:dyDescent="0.25">
      <c r="R4385" s="15">
        <v>1</v>
      </c>
    </row>
    <row r="4386" spans="18:18" x14ac:dyDescent="0.25">
      <c r="R4386" s="15">
        <v>1</v>
      </c>
    </row>
    <row r="4387" spans="18:18" x14ac:dyDescent="0.25">
      <c r="R4387" s="15">
        <v>1</v>
      </c>
    </row>
    <row r="4388" spans="18:18" x14ac:dyDescent="0.25">
      <c r="R4388" s="15">
        <v>3</v>
      </c>
    </row>
    <row r="4389" spans="18:18" x14ac:dyDescent="0.25">
      <c r="R4389" s="15">
        <v>3</v>
      </c>
    </row>
    <row r="4390" spans="18:18" x14ac:dyDescent="0.25">
      <c r="R4390" s="15">
        <v>3</v>
      </c>
    </row>
    <row r="4391" spans="18:18" x14ac:dyDescent="0.25">
      <c r="R4391" s="15">
        <v>3</v>
      </c>
    </row>
    <row r="4392" spans="18:18" x14ac:dyDescent="0.25">
      <c r="R4392" s="15">
        <v>3</v>
      </c>
    </row>
    <row r="4393" spans="18:18" x14ac:dyDescent="0.25">
      <c r="R4393" s="15">
        <v>3</v>
      </c>
    </row>
    <row r="4394" spans="18:18" x14ac:dyDescent="0.25">
      <c r="R4394" s="15">
        <v>3</v>
      </c>
    </row>
    <row r="4395" spans="18:18" x14ac:dyDescent="0.25">
      <c r="R4395" s="15">
        <v>3</v>
      </c>
    </row>
    <row r="4396" spans="18:18" x14ac:dyDescent="0.25">
      <c r="R4396" s="15">
        <v>3</v>
      </c>
    </row>
    <row r="4397" spans="18:18" x14ac:dyDescent="0.25">
      <c r="R4397" s="15">
        <v>3</v>
      </c>
    </row>
    <row r="4398" spans="18:18" x14ac:dyDescent="0.25">
      <c r="R4398" s="15">
        <v>3</v>
      </c>
    </row>
    <row r="4399" spans="18:18" x14ac:dyDescent="0.25">
      <c r="R4399" s="15">
        <v>3</v>
      </c>
    </row>
    <row r="4400" spans="18:18" x14ac:dyDescent="0.25">
      <c r="R4400" s="15">
        <v>3</v>
      </c>
    </row>
    <row r="4401" spans="18:18" x14ac:dyDescent="0.25">
      <c r="R4401" s="15">
        <v>3</v>
      </c>
    </row>
    <row r="4402" spans="18:18" x14ac:dyDescent="0.25">
      <c r="R4402" s="15">
        <v>3</v>
      </c>
    </row>
    <row r="4403" spans="18:18" x14ac:dyDescent="0.25">
      <c r="R4403" s="15">
        <v>3</v>
      </c>
    </row>
    <row r="4404" spans="18:18" x14ac:dyDescent="0.25">
      <c r="R4404" s="15">
        <v>1</v>
      </c>
    </row>
    <row r="4405" spans="18:18" x14ac:dyDescent="0.25">
      <c r="R4405" s="15">
        <v>1</v>
      </c>
    </row>
    <row r="4406" spans="18:18" x14ac:dyDescent="0.25">
      <c r="R4406" s="15">
        <v>1</v>
      </c>
    </row>
    <row r="4407" spans="18:18" x14ac:dyDescent="0.25">
      <c r="R4407" s="15">
        <v>1</v>
      </c>
    </row>
    <row r="4408" spans="18:18" x14ac:dyDescent="0.25">
      <c r="R4408" s="15">
        <v>1</v>
      </c>
    </row>
    <row r="4409" spans="18:18" x14ac:dyDescent="0.25">
      <c r="R4409" s="15">
        <v>1</v>
      </c>
    </row>
    <row r="4410" spans="18:18" x14ac:dyDescent="0.25">
      <c r="R4410" s="15">
        <v>1</v>
      </c>
    </row>
    <row r="4411" spans="18:18" x14ac:dyDescent="0.25">
      <c r="R4411" s="15">
        <v>1</v>
      </c>
    </row>
    <row r="4412" spans="18:18" x14ac:dyDescent="0.25">
      <c r="R4412" s="15">
        <v>1</v>
      </c>
    </row>
    <row r="4413" spans="18:18" x14ac:dyDescent="0.25">
      <c r="R4413" s="15">
        <v>1</v>
      </c>
    </row>
    <row r="4414" spans="18:18" x14ac:dyDescent="0.25">
      <c r="R4414" s="15">
        <v>1</v>
      </c>
    </row>
    <row r="4415" spans="18:18" x14ac:dyDescent="0.25">
      <c r="R4415" s="15">
        <v>1</v>
      </c>
    </row>
    <row r="4416" spans="18:18" x14ac:dyDescent="0.25">
      <c r="R4416" s="15">
        <v>1</v>
      </c>
    </row>
    <row r="4417" spans="18:18" x14ac:dyDescent="0.25">
      <c r="R4417" s="15">
        <v>1</v>
      </c>
    </row>
    <row r="4418" spans="18:18" x14ac:dyDescent="0.25">
      <c r="R4418" s="15">
        <v>1</v>
      </c>
    </row>
    <row r="4419" spans="18:18" x14ac:dyDescent="0.25">
      <c r="R4419" s="15">
        <v>1</v>
      </c>
    </row>
    <row r="4420" spans="18:18" x14ac:dyDescent="0.25">
      <c r="R4420" s="15">
        <v>1</v>
      </c>
    </row>
    <row r="4421" spans="18:18" x14ac:dyDescent="0.25">
      <c r="R4421" s="15">
        <v>1</v>
      </c>
    </row>
    <row r="4422" spans="18:18" x14ac:dyDescent="0.25">
      <c r="R4422" s="15">
        <v>1</v>
      </c>
    </row>
    <row r="4423" spans="18:18" x14ac:dyDescent="0.25">
      <c r="R4423" s="15">
        <v>1</v>
      </c>
    </row>
    <row r="4424" spans="18:18" x14ac:dyDescent="0.25">
      <c r="R4424" s="15">
        <v>1</v>
      </c>
    </row>
    <row r="4425" spans="18:18" x14ac:dyDescent="0.25">
      <c r="R4425" s="15">
        <v>1</v>
      </c>
    </row>
    <row r="4426" spans="18:18" x14ac:dyDescent="0.25">
      <c r="R4426" s="15">
        <v>1</v>
      </c>
    </row>
    <row r="4427" spans="18:18" x14ac:dyDescent="0.25">
      <c r="R4427" s="15">
        <v>1</v>
      </c>
    </row>
    <row r="4428" spans="18:18" x14ac:dyDescent="0.25">
      <c r="R4428" s="15">
        <v>1</v>
      </c>
    </row>
    <row r="4429" spans="18:18" x14ac:dyDescent="0.25">
      <c r="R4429" s="15">
        <v>1</v>
      </c>
    </row>
    <row r="4430" spans="18:18" x14ac:dyDescent="0.25">
      <c r="R4430" s="15">
        <v>1</v>
      </c>
    </row>
    <row r="4431" spans="18:18" x14ac:dyDescent="0.25">
      <c r="R4431" s="15">
        <v>1</v>
      </c>
    </row>
    <row r="4432" spans="18:18" x14ac:dyDescent="0.25">
      <c r="R4432" s="15">
        <v>1</v>
      </c>
    </row>
    <row r="4433" spans="18:18" x14ac:dyDescent="0.25">
      <c r="R4433" s="15">
        <v>1</v>
      </c>
    </row>
    <row r="4434" spans="18:18" x14ac:dyDescent="0.25">
      <c r="R4434" s="15">
        <v>1</v>
      </c>
    </row>
    <row r="4435" spans="18:18" x14ac:dyDescent="0.25">
      <c r="R4435" s="15">
        <v>1</v>
      </c>
    </row>
    <row r="4436" spans="18:18" x14ac:dyDescent="0.25">
      <c r="R4436" s="15">
        <v>1</v>
      </c>
    </row>
    <row r="4437" spans="18:18" x14ac:dyDescent="0.25">
      <c r="R4437" s="15">
        <v>1</v>
      </c>
    </row>
    <row r="4438" spans="18:18" x14ac:dyDescent="0.25">
      <c r="R4438" s="15">
        <v>1</v>
      </c>
    </row>
    <row r="4439" spans="18:18" x14ac:dyDescent="0.25">
      <c r="R4439" s="15">
        <v>1</v>
      </c>
    </row>
    <row r="4440" spans="18:18" x14ac:dyDescent="0.25">
      <c r="R4440" s="15">
        <v>1</v>
      </c>
    </row>
    <row r="4441" spans="18:18" x14ac:dyDescent="0.25">
      <c r="R4441" s="15">
        <v>1</v>
      </c>
    </row>
    <row r="4442" spans="18:18" x14ac:dyDescent="0.25">
      <c r="R4442" s="15">
        <v>1</v>
      </c>
    </row>
    <row r="4443" spans="18:18" x14ac:dyDescent="0.25">
      <c r="R4443" s="15">
        <v>1</v>
      </c>
    </row>
    <row r="4444" spans="18:18" x14ac:dyDescent="0.25">
      <c r="R4444" s="15">
        <v>1</v>
      </c>
    </row>
    <row r="4445" spans="18:18" x14ac:dyDescent="0.25">
      <c r="R4445" s="15">
        <v>1</v>
      </c>
    </row>
    <row r="4446" spans="18:18" x14ac:dyDescent="0.25">
      <c r="R4446" s="15">
        <v>1</v>
      </c>
    </row>
    <row r="4447" spans="18:18" x14ac:dyDescent="0.25">
      <c r="R4447" s="15">
        <v>1</v>
      </c>
    </row>
    <row r="4448" spans="18:18" x14ac:dyDescent="0.25">
      <c r="R4448" s="15">
        <v>1</v>
      </c>
    </row>
    <row r="4449" spans="18:18" x14ac:dyDescent="0.25">
      <c r="R4449" s="15">
        <v>1</v>
      </c>
    </row>
    <row r="4450" spans="18:18" x14ac:dyDescent="0.25">
      <c r="R4450" s="15">
        <v>1</v>
      </c>
    </row>
    <row r="4451" spans="18:18" x14ac:dyDescent="0.25">
      <c r="R4451" s="15">
        <v>1</v>
      </c>
    </row>
    <row r="4452" spans="18:18" x14ac:dyDescent="0.25">
      <c r="R4452" s="15">
        <v>1</v>
      </c>
    </row>
    <row r="4453" spans="18:18" x14ac:dyDescent="0.25">
      <c r="R4453" s="15">
        <v>1</v>
      </c>
    </row>
    <row r="4454" spans="18:18" x14ac:dyDescent="0.25">
      <c r="R4454" s="15">
        <v>1</v>
      </c>
    </row>
    <row r="4455" spans="18:18" x14ac:dyDescent="0.25">
      <c r="R4455" s="15">
        <v>1</v>
      </c>
    </row>
    <row r="4456" spans="18:18" x14ac:dyDescent="0.25">
      <c r="R4456" s="15">
        <v>1</v>
      </c>
    </row>
    <row r="4457" spans="18:18" x14ac:dyDescent="0.25">
      <c r="R4457" s="15">
        <v>1</v>
      </c>
    </row>
    <row r="4458" spans="18:18" x14ac:dyDescent="0.25">
      <c r="R4458" s="15">
        <v>1</v>
      </c>
    </row>
    <row r="4459" spans="18:18" x14ac:dyDescent="0.25">
      <c r="R4459" s="15">
        <v>1</v>
      </c>
    </row>
    <row r="4460" spans="18:18" x14ac:dyDescent="0.25">
      <c r="R4460" s="15">
        <v>1</v>
      </c>
    </row>
    <row r="4461" spans="18:18" x14ac:dyDescent="0.25">
      <c r="R4461" s="15">
        <v>1</v>
      </c>
    </row>
    <row r="4462" spans="18:18" x14ac:dyDescent="0.25">
      <c r="R4462" s="15">
        <v>1</v>
      </c>
    </row>
    <row r="4463" spans="18:18" x14ac:dyDescent="0.25">
      <c r="R4463" s="15">
        <v>1</v>
      </c>
    </row>
    <row r="4464" spans="18:18" x14ac:dyDescent="0.25">
      <c r="R4464" s="15">
        <v>1</v>
      </c>
    </row>
    <row r="4465" spans="18:18" x14ac:dyDescent="0.25">
      <c r="R4465" s="15">
        <v>1</v>
      </c>
    </row>
    <row r="4466" spans="18:18" x14ac:dyDescent="0.25">
      <c r="R4466" s="15">
        <v>1</v>
      </c>
    </row>
    <row r="4467" spans="18:18" x14ac:dyDescent="0.25">
      <c r="R4467" s="15">
        <v>1</v>
      </c>
    </row>
    <row r="4468" spans="18:18" x14ac:dyDescent="0.25">
      <c r="R4468" s="15">
        <v>1</v>
      </c>
    </row>
    <row r="4469" spans="18:18" x14ac:dyDescent="0.25">
      <c r="R4469" s="15">
        <v>1</v>
      </c>
    </row>
    <row r="4470" spans="18:18" x14ac:dyDescent="0.25">
      <c r="R4470" s="15">
        <v>1</v>
      </c>
    </row>
    <row r="4471" spans="18:18" x14ac:dyDescent="0.25">
      <c r="R4471" s="15">
        <v>1</v>
      </c>
    </row>
    <row r="4472" spans="18:18" x14ac:dyDescent="0.25">
      <c r="R4472" s="15">
        <v>1</v>
      </c>
    </row>
    <row r="4473" spans="18:18" x14ac:dyDescent="0.25">
      <c r="R4473" s="15">
        <v>1</v>
      </c>
    </row>
    <row r="4474" spans="18:18" x14ac:dyDescent="0.25">
      <c r="R4474" s="15">
        <v>1</v>
      </c>
    </row>
    <row r="4475" spans="18:18" x14ac:dyDescent="0.25">
      <c r="R4475" s="15">
        <v>1</v>
      </c>
    </row>
    <row r="4476" spans="18:18" x14ac:dyDescent="0.25">
      <c r="R4476" s="15">
        <v>1</v>
      </c>
    </row>
    <row r="4477" spans="18:18" x14ac:dyDescent="0.25">
      <c r="R4477" s="15">
        <v>1</v>
      </c>
    </row>
    <row r="4478" spans="18:18" x14ac:dyDescent="0.25">
      <c r="R4478" s="15">
        <v>1</v>
      </c>
    </row>
    <row r="4479" spans="18:18" x14ac:dyDescent="0.25">
      <c r="R4479" s="15">
        <v>1</v>
      </c>
    </row>
    <row r="4480" spans="18:18" x14ac:dyDescent="0.25">
      <c r="R4480" s="15">
        <v>1</v>
      </c>
    </row>
    <row r="4481" spans="18:18" x14ac:dyDescent="0.25">
      <c r="R4481" s="15">
        <v>1</v>
      </c>
    </row>
    <row r="4482" spans="18:18" x14ac:dyDescent="0.25">
      <c r="R4482" s="15">
        <v>1</v>
      </c>
    </row>
    <row r="4483" spans="18:18" x14ac:dyDescent="0.25">
      <c r="R4483" s="15">
        <v>1</v>
      </c>
    </row>
    <row r="4484" spans="18:18" x14ac:dyDescent="0.25">
      <c r="R4484" s="15">
        <v>1</v>
      </c>
    </row>
    <row r="4485" spans="18:18" x14ac:dyDescent="0.25">
      <c r="R4485" s="15">
        <v>1</v>
      </c>
    </row>
    <row r="4486" spans="18:18" x14ac:dyDescent="0.25">
      <c r="R4486" s="15">
        <v>1</v>
      </c>
    </row>
    <row r="4487" spans="18:18" x14ac:dyDescent="0.25">
      <c r="R4487" s="15">
        <v>1</v>
      </c>
    </row>
    <row r="4488" spans="18:18" x14ac:dyDescent="0.25">
      <c r="R4488" s="15">
        <v>1</v>
      </c>
    </row>
    <row r="4489" spans="18:18" x14ac:dyDescent="0.25">
      <c r="R4489" s="15">
        <v>1</v>
      </c>
    </row>
    <row r="4490" spans="18:18" x14ac:dyDescent="0.25">
      <c r="R4490" s="15">
        <v>1</v>
      </c>
    </row>
    <row r="4491" spans="18:18" x14ac:dyDescent="0.25">
      <c r="R4491" s="15">
        <v>1</v>
      </c>
    </row>
    <row r="4492" spans="18:18" x14ac:dyDescent="0.25">
      <c r="R4492" s="15">
        <v>1</v>
      </c>
    </row>
    <row r="4493" spans="18:18" x14ac:dyDescent="0.25">
      <c r="R4493" s="15">
        <v>1</v>
      </c>
    </row>
    <row r="4494" spans="18:18" x14ac:dyDescent="0.25">
      <c r="R4494" s="15">
        <v>1</v>
      </c>
    </row>
    <row r="4495" spans="18:18" x14ac:dyDescent="0.25">
      <c r="R4495" s="15">
        <v>1</v>
      </c>
    </row>
    <row r="4496" spans="18:18" x14ac:dyDescent="0.25">
      <c r="R4496" s="15">
        <v>1</v>
      </c>
    </row>
    <row r="4497" spans="18:18" x14ac:dyDescent="0.25">
      <c r="R4497" s="15">
        <v>1</v>
      </c>
    </row>
    <row r="4498" spans="18:18" x14ac:dyDescent="0.25">
      <c r="R4498" s="15">
        <v>1</v>
      </c>
    </row>
    <row r="4499" spans="18:18" x14ac:dyDescent="0.25">
      <c r="R4499" s="15">
        <v>1</v>
      </c>
    </row>
    <row r="4500" spans="18:18" x14ac:dyDescent="0.25">
      <c r="R4500" s="15">
        <v>1</v>
      </c>
    </row>
    <row r="4501" spans="18:18" x14ac:dyDescent="0.25">
      <c r="R4501" s="15">
        <v>1</v>
      </c>
    </row>
    <row r="4502" spans="18:18" x14ac:dyDescent="0.25">
      <c r="R4502" s="15">
        <v>1</v>
      </c>
    </row>
    <row r="4503" spans="18:18" x14ac:dyDescent="0.25">
      <c r="R4503" s="15">
        <v>1</v>
      </c>
    </row>
    <row r="4504" spans="18:18" x14ac:dyDescent="0.25">
      <c r="R4504" s="15">
        <v>1</v>
      </c>
    </row>
    <row r="4505" spans="18:18" x14ac:dyDescent="0.25">
      <c r="R4505" s="15">
        <v>1</v>
      </c>
    </row>
    <row r="4506" spans="18:18" x14ac:dyDescent="0.25">
      <c r="R4506" s="15">
        <v>1</v>
      </c>
    </row>
    <row r="4507" spans="18:18" x14ac:dyDescent="0.25">
      <c r="R4507" s="15">
        <v>1</v>
      </c>
    </row>
    <row r="4508" spans="18:18" x14ac:dyDescent="0.25">
      <c r="R4508" s="15">
        <v>1</v>
      </c>
    </row>
    <row r="4509" spans="18:18" x14ac:dyDescent="0.25">
      <c r="R4509" s="15">
        <v>1</v>
      </c>
    </row>
    <row r="4510" spans="18:18" x14ac:dyDescent="0.25">
      <c r="R4510" s="15">
        <v>1</v>
      </c>
    </row>
    <row r="4511" spans="18:18" x14ac:dyDescent="0.25">
      <c r="R4511" s="15">
        <v>1</v>
      </c>
    </row>
    <row r="4512" spans="18:18" x14ac:dyDescent="0.25">
      <c r="R4512" s="15">
        <v>1</v>
      </c>
    </row>
    <row r="4513" spans="18:18" x14ac:dyDescent="0.25">
      <c r="R4513" s="15">
        <v>1</v>
      </c>
    </row>
    <row r="4514" spans="18:18" x14ac:dyDescent="0.25">
      <c r="R4514" s="15">
        <v>1</v>
      </c>
    </row>
    <row r="4515" spans="18:18" x14ac:dyDescent="0.25">
      <c r="R4515" s="15">
        <v>1</v>
      </c>
    </row>
    <row r="4516" spans="18:18" x14ac:dyDescent="0.25">
      <c r="R4516" s="15">
        <v>1</v>
      </c>
    </row>
    <row r="4517" spans="18:18" x14ac:dyDescent="0.25">
      <c r="R4517" s="15">
        <v>1</v>
      </c>
    </row>
    <row r="4518" spans="18:18" x14ac:dyDescent="0.25">
      <c r="R4518" s="15">
        <v>1</v>
      </c>
    </row>
    <row r="4519" spans="18:18" x14ac:dyDescent="0.25">
      <c r="R4519" s="15">
        <v>1</v>
      </c>
    </row>
    <row r="4520" spans="18:18" x14ac:dyDescent="0.25">
      <c r="R4520" s="15">
        <v>1</v>
      </c>
    </row>
    <row r="4521" spans="18:18" x14ac:dyDescent="0.25">
      <c r="R4521" s="15">
        <v>1</v>
      </c>
    </row>
    <row r="4522" spans="18:18" x14ac:dyDescent="0.25">
      <c r="R4522" s="15">
        <v>1</v>
      </c>
    </row>
    <row r="4523" spans="18:18" x14ac:dyDescent="0.25">
      <c r="R4523" s="15">
        <v>1</v>
      </c>
    </row>
    <row r="4524" spans="18:18" x14ac:dyDescent="0.25">
      <c r="R4524" s="15">
        <v>1</v>
      </c>
    </row>
    <row r="4525" spans="18:18" x14ac:dyDescent="0.25">
      <c r="R4525" s="15">
        <v>1</v>
      </c>
    </row>
    <row r="4526" spans="18:18" x14ac:dyDescent="0.25">
      <c r="R4526" s="15">
        <v>1</v>
      </c>
    </row>
    <row r="4527" spans="18:18" x14ac:dyDescent="0.25">
      <c r="R4527" s="15">
        <v>1</v>
      </c>
    </row>
    <row r="4528" spans="18:18" x14ac:dyDescent="0.25">
      <c r="R4528" s="15">
        <v>1</v>
      </c>
    </row>
    <row r="4529" spans="18:18" x14ac:dyDescent="0.25">
      <c r="R4529" s="15">
        <v>1</v>
      </c>
    </row>
    <row r="4530" spans="18:18" x14ac:dyDescent="0.25">
      <c r="R4530" s="15">
        <v>1</v>
      </c>
    </row>
    <row r="4531" spans="18:18" x14ac:dyDescent="0.25">
      <c r="R4531" s="15">
        <v>1</v>
      </c>
    </row>
    <row r="4532" spans="18:18" x14ac:dyDescent="0.25">
      <c r="R4532" s="15">
        <v>1</v>
      </c>
    </row>
    <row r="4533" spans="18:18" x14ac:dyDescent="0.25">
      <c r="R4533" s="15">
        <v>1</v>
      </c>
    </row>
    <row r="4534" spans="18:18" x14ac:dyDescent="0.25">
      <c r="R4534" s="15">
        <v>1</v>
      </c>
    </row>
    <row r="4535" spans="18:18" x14ac:dyDescent="0.25">
      <c r="R4535" s="15">
        <v>1</v>
      </c>
    </row>
    <row r="4536" spans="18:18" x14ac:dyDescent="0.25">
      <c r="R4536" s="15">
        <v>1</v>
      </c>
    </row>
    <row r="4537" spans="18:18" x14ac:dyDescent="0.25">
      <c r="R4537" s="15">
        <v>1</v>
      </c>
    </row>
    <row r="4538" spans="18:18" x14ac:dyDescent="0.25">
      <c r="R4538" s="15">
        <v>1</v>
      </c>
    </row>
    <row r="4539" spans="18:18" x14ac:dyDescent="0.25">
      <c r="R4539" s="15">
        <v>1</v>
      </c>
    </row>
    <row r="4540" spans="18:18" x14ac:dyDescent="0.25">
      <c r="R4540" s="15">
        <v>1</v>
      </c>
    </row>
    <row r="4541" spans="18:18" x14ac:dyDescent="0.25">
      <c r="R4541" s="15">
        <v>1</v>
      </c>
    </row>
    <row r="4542" spans="18:18" x14ac:dyDescent="0.25">
      <c r="R4542" s="15">
        <v>1</v>
      </c>
    </row>
    <row r="4543" spans="18:18" x14ac:dyDescent="0.25">
      <c r="R4543" s="15">
        <v>1</v>
      </c>
    </row>
    <row r="4544" spans="18:18" x14ac:dyDescent="0.25">
      <c r="R4544" s="15">
        <v>1</v>
      </c>
    </row>
    <row r="4545" spans="18:18" x14ac:dyDescent="0.25">
      <c r="R4545" s="15">
        <v>1</v>
      </c>
    </row>
    <row r="4546" spans="18:18" x14ac:dyDescent="0.25">
      <c r="R4546" s="15">
        <v>1</v>
      </c>
    </row>
    <row r="4547" spans="18:18" x14ac:dyDescent="0.25">
      <c r="R4547" s="15">
        <v>1</v>
      </c>
    </row>
    <row r="4548" spans="18:18" x14ac:dyDescent="0.25">
      <c r="R4548" s="15">
        <v>1</v>
      </c>
    </row>
    <row r="4549" spans="18:18" x14ac:dyDescent="0.25">
      <c r="R4549" s="15">
        <v>1</v>
      </c>
    </row>
    <row r="4550" spans="18:18" x14ac:dyDescent="0.25">
      <c r="R4550" s="15">
        <v>1</v>
      </c>
    </row>
    <row r="4551" spans="18:18" x14ac:dyDescent="0.25">
      <c r="R4551" s="15">
        <v>1</v>
      </c>
    </row>
    <row r="4552" spans="18:18" x14ac:dyDescent="0.25">
      <c r="R4552" s="15">
        <v>1</v>
      </c>
    </row>
    <row r="4553" spans="18:18" x14ac:dyDescent="0.25">
      <c r="R4553" s="15">
        <v>1</v>
      </c>
    </row>
    <row r="4554" spans="18:18" x14ac:dyDescent="0.25">
      <c r="R4554" s="15">
        <v>1</v>
      </c>
    </row>
    <row r="4555" spans="18:18" x14ac:dyDescent="0.25">
      <c r="R4555" s="15">
        <v>1</v>
      </c>
    </row>
    <row r="4556" spans="18:18" x14ac:dyDescent="0.25">
      <c r="R4556" s="15">
        <v>1</v>
      </c>
    </row>
    <row r="4557" spans="18:18" x14ac:dyDescent="0.25">
      <c r="R4557" s="15">
        <v>1</v>
      </c>
    </row>
    <row r="4558" spans="18:18" x14ac:dyDescent="0.25">
      <c r="R4558" s="15">
        <v>1</v>
      </c>
    </row>
    <row r="4559" spans="18:18" x14ac:dyDescent="0.25">
      <c r="R4559" s="15">
        <v>1</v>
      </c>
    </row>
    <row r="4560" spans="18:18" x14ac:dyDescent="0.25">
      <c r="R4560" s="15">
        <v>1</v>
      </c>
    </row>
    <row r="4561" spans="18:18" x14ac:dyDescent="0.25">
      <c r="R4561" s="15">
        <v>1</v>
      </c>
    </row>
    <row r="4562" spans="18:18" x14ac:dyDescent="0.25">
      <c r="R4562" s="15">
        <v>1</v>
      </c>
    </row>
    <row r="4563" spans="18:18" x14ac:dyDescent="0.25">
      <c r="R4563" s="15">
        <v>1</v>
      </c>
    </row>
    <row r="4564" spans="18:18" x14ac:dyDescent="0.25">
      <c r="R4564" s="15">
        <v>1</v>
      </c>
    </row>
    <row r="4565" spans="18:18" x14ac:dyDescent="0.25">
      <c r="R4565" s="15">
        <v>1</v>
      </c>
    </row>
    <row r="4566" spans="18:18" x14ac:dyDescent="0.25">
      <c r="R4566" s="15">
        <v>1</v>
      </c>
    </row>
    <row r="4567" spans="18:18" x14ac:dyDescent="0.25">
      <c r="R4567" s="15">
        <v>1</v>
      </c>
    </row>
    <row r="4568" spans="18:18" x14ac:dyDescent="0.25">
      <c r="R4568" s="15">
        <v>1</v>
      </c>
    </row>
    <row r="4569" spans="18:18" x14ac:dyDescent="0.25">
      <c r="R4569" s="15">
        <v>1</v>
      </c>
    </row>
    <row r="4570" spans="18:18" x14ac:dyDescent="0.25">
      <c r="R4570" s="15">
        <v>1</v>
      </c>
    </row>
    <row r="4571" spans="18:18" x14ac:dyDescent="0.25">
      <c r="R4571" s="15">
        <v>1</v>
      </c>
    </row>
    <row r="4572" spans="18:18" x14ac:dyDescent="0.25">
      <c r="R4572" s="15">
        <v>1</v>
      </c>
    </row>
    <row r="4573" spans="18:18" x14ac:dyDescent="0.25">
      <c r="R4573" s="15">
        <v>1</v>
      </c>
    </row>
    <row r="4574" spans="18:18" x14ac:dyDescent="0.25">
      <c r="R4574" s="15">
        <v>1</v>
      </c>
    </row>
    <row r="4575" spans="18:18" x14ac:dyDescent="0.25">
      <c r="R4575" s="15">
        <v>1</v>
      </c>
    </row>
    <row r="4576" spans="18:18" x14ac:dyDescent="0.25">
      <c r="R4576" s="15">
        <v>1</v>
      </c>
    </row>
    <row r="4577" spans="18:18" x14ac:dyDescent="0.25">
      <c r="R4577" s="15">
        <v>2</v>
      </c>
    </row>
    <row r="4578" spans="18:18" x14ac:dyDescent="0.25">
      <c r="R4578" s="15">
        <v>2</v>
      </c>
    </row>
    <row r="4579" spans="18:18" x14ac:dyDescent="0.25">
      <c r="R4579" s="15">
        <v>2</v>
      </c>
    </row>
    <row r="4580" spans="18:18" x14ac:dyDescent="0.25">
      <c r="R4580" s="15">
        <v>2</v>
      </c>
    </row>
    <row r="4581" spans="18:18" x14ac:dyDescent="0.25">
      <c r="R4581" s="15">
        <v>2</v>
      </c>
    </row>
    <row r="4582" spans="18:18" x14ac:dyDescent="0.25">
      <c r="R4582" s="15">
        <v>2</v>
      </c>
    </row>
    <row r="4583" spans="18:18" x14ac:dyDescent="0.25">
      <c r="R4583" s="15">
        <v>2</v>
      </c>
    </row>
    <row r="4584" spans="18:18" x14ac:dyDescent="0.25">
      <c r="R4584" s="15">
        <v>2</v>
      </c>
    </row>
    <row r="4585" spans="18:18" x14ac:dyDescent="0.25">
      <c r="R4585" s="15">
        <v>2</v>
      </c>
    </row>
    <row r="4586" spans="18:18" x14ac:dyDescent="0.25">
      <c r="R4586" s="15">
        <v>2</v>
      </c>
    </row>
    <row r="4587" spans="18:18" x14ac:dyDescent="0.25">
      <c r="R4587" s="15">
        <v>2</v>
      </c>
    </row>
    <row r="4588" spans="18:18" x14ac:dyDescent="0.25">
      <c r="R4588" s="15">
        <v>2</v>
      </c>
    </row>
    <row r="4589" spans="18:18" x14ac:dyDescent="0.25">
      <c r="R4589" s="15">
        <v>2</v>
      </c>
    </row>
    <row r="4590" spans="18:18" x14ac:dyDescent="0.25">
      <c r="R4590" s="15">
        <v>2</v>
      </c>
    </row>
    <row r="4591" spans="18:18" x14ac:dyDescent="0.25">
      <c r="R4591" s="15">
        <v>2</v>
      </c>
    </row>
    <row r="4592" spans="18:18" x14ac:dyDescent="0.25">
      <c r="R4592" s="15">
        <v>2</v>
      </c>
    </row>
    <row r="4593" spans="18:18" x14ac:dyDescent="0.25">
      <c r="R4593" s="15">
        <v>2</v>
      </c>
    </row>
    <row r="4594" spans="18:18" x14ac:dyDescent="0.25">
      <c r="R4594" s="15">
        <v>2</v>
      </c>
    </row>
    <row r="4595" spans="18:18" x14ac:dyDescent="0.25">
      <c r="R4595" s="15">
        <v>2</v>
      </c>
    </row>
    <row r="4596" spans="18:18" x14ac:dyDescent="0.25">
      <c r="R4596" s="15">
        <v>2</v>
      </c>
    </row>
    <row r="4597" spans="18:18" x14ac:dyDescent="0.25">
      <c r="R4597" s="15">
        <v>1</v>
      </c>
    </row>
    <row r="4598" spans="18:18" x14ac:dyDescent="0.25">
      <c r="R4598" s="15">
        <v>1</v>
      </c>
    </row>
    <row r="4599" spans="18:18" x14ac:dyDescent="0.25">
      <c r="R4599" s="15">
        <v>1</v>
      </c>
    </row>
    <row r="4600" spans="18:18" x14ac:dyDescent="0.25">
      <c r="R4600" s="15">
        <v>1</v>
      </c>
    </row>
    <row r="4601" spans="18:18" x14ac:dyDescent="0.25">
      <c r="R4601" s="15">
        <v>1</v>
      </c>
    </row>
    <row r="4602" spans="18:18" x14ac:dyDescent="0.25">
      <c r="R4602" s="15">
        <v>1</v>
      </c>
    </row>
    <row r="4603" spans="18:18" x14ac:dyDescent="0.25">
      <c r="R4603" s="15">
        <v>1</v>
      </c>
    </row>
    <row r="4604" spans="18:18" x14ac:dyDescent="0.25">
      <c r="R4604" s="15">
        <v>1</v>
      </c>
    </row>
    <row r="4605" spans="18:18" x14ac:dyDescent="0.25">
      <c r="R4605" s="15">
        <v>1</v>
      </c>
    </row>
    <row r="4606" spans="18:18" x14ac:dyDescent="0.25">
      <c r="R4606" s="15">
        <v>1</v>
      </c>
    </row>
    <row r="4607" spans="18:18" x14ac:dyDescent="0.25">
      <c r="R4607" s="15">
        <v>1</v>
      </c>
    </row>
    <row r="4608" spans="18:18" x14ac:dyDescent="0.25">
      <c r="R4608" s="15">
        <v>1</v>
      </c>
    </row>
    <row r="4609" spans="18:18" x14ac:dyDescent="0.25">
      <c r="R4609" s="15">
        <v>1</v>
      </c>
    </row>
    <row r="4610" spans="18:18" x14ac:dyDescent="0.25">
      <c r="R4610" s="15">
        <v>1</v>
      </c>
    </row>
    <row r="4611" spans="18:18" x14ac:dyDescent="0.25">
      <c r="R4611" s="15">
        <v>1</v>
      </c>
    </row>
    <row r="4612" spans="18:18" x14ac:dyDescent="0.25">
      <c r="R4612" s="15">
        <v>1</v>
      </c>
    </row>
    <row r="4613" spans="18:18" x14ac:dyDescent="0.25">
      <c r="R4613" s="15">
        <v>1</v>
      </c>
    </row>
    <row r="4614" spans="18:18" x14ac:dyDescent="0.25">
      <c r="R4614" s="15">
        <v>1</v>
      </c>
    </row>
    <row r="4615" spans="18:18" x14ac:dyDescent="0.25">
      <c r="R4615" s="15">
        <v>1</v>
      </c>
    </row>
    <row r="4616" spans="18:18" x14ac:dyDescent="0.25">
      <c r="R4616" s="15">
        <v>1</v>
      </c>
    </row>
    <row r="4617" spans="18:18" x14ac:dyDescent="0.25">
      <c r="R4617" s="15">
        <v>1</v>
      </c>
    </row>
    <row r="4618" spans="18:18" x14ac:dyDescent="0.25">
      <c r="R4618" s="15">
        <v>1</v>
      </c>
    </row>
    <row r="4619" spans="18:18" x14ac:dyDescent="0.25">
      <c r="R4619" s="15">
        <v>1</v>
      </c>
    </row>
    <row r="4620" spans="18:18" x14ac:dyDescent="0.25">
      <c r="R4620" s="15">
        <v>1</v>
      </c>
    </row>
    <row r="4621" spans="18:18" x14ac:dyDescent="0.25">
      <c r="R4621" s="15">
        <v>1</v>
      </c>
    </row>
    <row r="4622" spans="18:18" x14ac:dyDescent="0.25">
      <c r="R4622" s="15">
        <v>1</v>
      </c>
    </row>
    <row r="4623" spans="18:18" x14ac:dyDescent="0.25">
      <c r="R4623" s="15">
        <v>1</v>
      </c>
    </row>
    <row r="4624" spans="18:18" x14ac:dyDescent="0.25">
      <c r="R4624" s="15">
        <v>1</v>
      </c>
    </row>
    <row r="4625" spans="18:18" x14ac:dyDescent="0.25">
      <c r="R4625" s="15">
        <v>1</v>
      </c>
    </row>
    <row r="4626" spans="18:18" x14ac:dyDescent="0.25">
      <c r="R4626" s="15">
        <v>1</v>
      </c>
    </row>
    <row r="4627" spans="18:18" x14ac:dyDescent="0.25">
      <c r="R4627" s="15">
        <v>1</v>
      </c>
    </row>
    <row r="4628" spans="18:18" x14ac:dyDescent="0.25">
      <c r="R4628" s="15">
        <v>1</v>
      </c>
    </row>
    <row r="4629" spans="18:18" x14ac:dyDescent="0.25">
      <c r="R4629" s="15">
        <v>1</v>
      </c>
    </row>
    <row r="4630" spans="18:18" x14ac:dyDescent="0.25">
      <c r="R4630" s="15">
        <v>1</v>
      </c>
    </row>
    <row r="4631" spans="18:18" x14ac:dyDescent="0.25">
      <c r="R4631" s="15">
        <v>1</v>
      </c>
    </row>
    <row r="4632" spans="18:18" x14ac:dyDescent="0.25">
      <c r="R4632" s="15">
        <v>1</v>
      </c>
    </row>
    <row r="4633" spans="18:18" x14ac:dyDescent="0.25">
      <c r="R4633" s="15">
        <v>1</v>
      </c>
    </row>
    <row r="4634" spans="18:18" x14ac:dyDescent="0.25">
      <c r="R4634" s="15">
        <v>1</v>
      </c>
    </row>
    <row r="4635" spans="18:18" x14ac:dyDescent="0.25">
      <c r="R4635" s="15">
        <v>1</v>
      </c>
    </row>
    <row r="4636" spans="18:18" x14ac:dyDescent="0.25">
      <c r="R4636" s="15">
        <v>1</v>
      </c>
    </row>
    <row r="4637" spans="18:18" x14ac:dyDescent="0.25">
      <c r="R4637" s="15">
        <v>1</v>
      </c>
    </row>
    <row r="4638" spans="18:18" x14ac:dyDescent="0.25">
      <c r="R4638" s="15">
        <v>1</v>
      </c>
    </row>
    <row r="4639" spans="18:18" x14ac:dyDescent="0.25">
      <c r="R4639" s="15">
        <v>2</v>
      </c>
    </row>
    <row r="4640" spans="18:18" x14ac:dyDescent="0.25">
      <c r="R4640" s="15">
        <v>2</v>
      </c>
    </row>
    <row r="4641" spans="18:18" x14ac:dyDescent="0.25">
      <c r="R4641" s="15">
        <v>2</v>
      </c>
    </row>
    <row r="4642" spans="18:18" x14ac:dyDescent="0.25">
      <c r="R4642" s="15">
        <v>2</v>
      </c>
    </row>
    <row r="4643" spans="18:18" x14ac:dyDescent="0.25">
      <c r="R4643" s="15">
        <v>2</v>
      </c>
    </row>
    <row r="4644" spans="18:18" x14ac:dyDescent="0.25">
      <c r="R4644" s="15">
        <v>2</v>
      </c>
    </row>
    <row r="4645" spans="18:18" x14ac:dyDescent="0.25">
      <c r="R4645" s="15">
        <v>2</v>
      </c>
    </row>
    <row r="4646" spans="18:18" x14ac:dyDescent="0.25">
      <c r="R4646" s="15">
        <v>2</v>
      </c>
    </row>
    <row r="4647" spans="18:18" x14ac:dyDescent="0.25">
      <c r="R4647" s="15">
        <v>2</v>
      </c>
    </row>
    <row r="4648" spans="18:18" x14ac:dyDescent="0.25">
      <c r="R4648" s="15">
        <v>2</v>
      </c>
    </row>
    <row r="4649" spans="18:18" x14ac:dyDescent="0.25">
      <c r="R4649" s="15">
        <v>2</v>
      </c>
    </row>
    <row r="4650" spans="18:18" x14ac:dyDescent="0.25">
      <c r="R4650" s="15">
        <v>2</v>
      </c>
    </row>
    <row r="4651" spans="18:18" x14ac:dyDescent="0.25">
      <c r="R4651" s="15">
        <v>2</v>
      </c>
    </row>
    <row r="4652" spans="18:18" x14ac:dyDescent="0.25">
      <c r="R4652" s="15">
        <v>2</v>
      </c>
    </row>
    <row r="4653" spans="18:18" x14ac:dyDescent="0.25">
      <c r="R4653" s="15">
        <v>2</v>
      </c>
    </row>
    <row r="4654" spans="18:18" x14ac:dyDescent="0.25">
      <c r="R4654" s="15">
        <v>2</v>
      </c>
    </row>
    <row r="4655" spans="18:18" x14ac:dyDescent="0.25">
      <c r="R4655" s="15">
        <v>2</v>
      </c>
    </row>
    <row r="4656" spans="18:18" x14ac:dyDescent="0.25">
      <c r="R4656" s="15">
        <v>2</v>
      </c>
    </row>
    <row r="4657" spans="18:18" x14ac:dyDescent="0.25">
      <c r="R4657" s="15">
        <v>2</v>
      </c>
    </row>
    <row r="4658" spans="18:18" x14ac:dyDescent="0.25">
      <c r="R4658" s="15">
        <v>2</v>
      </c>
    </row>
    <row r="4659" spans="18:18" x14ac:dyDescent="0.25">
      <c r="R4659" s="15">
        <v>2</v>
      </c>
    </row>
    <row r="4660" spans="18:18" x14ac:dyDescent="0.25">
      <c r="R4660" s="15">
        <v>2</v>
      </c>
    </row>
    <row r="4661" spans="18:18" x14ac:dyDescent="0.25">
      <c r="R4661" s="15">
        <v>2</v>
      </c>
    </row>
    <row r="4662" spans="18:18" x14ac:dyDescent="0.25">
      <c r="R4662" s="15">
        <v>2</v>
      </c>
    </row>
    <row r="4663" spans="18:18" x14ac:dyDescent="0.25">
      <c r="R4663" s="15">
        <v>2</v>
      </c>
    </row>
    <row r="4664" spans="18:18" x14ac:dyDescent="0.25">
      <c r="R4664" s="15">
        <v>2</v>
      </c>
    </row>
    <row r="4665" spans="18:18" x14ac:dyDescent="0.25">
      <c r="R4665" s="15">
        <v>2</v>
      </c>
    </row>
    <row r="4666" spans="18:18" x14ac:dyDescent="0.25">
      <c r="R4666" s="15">
        <v>2</v>
      </c>
    </row>
    <row r="4667" spans="18:18" x14ac:dyDescent="0.25">
      <c r="R4667" s="15">
        <v>2</v>
      </c>
    </row>
    <row r="4668" spans="18:18" x14ac:dyDescent="0.25">
      <c r="R4668" s="15">
        <v>2</v>
      </c>
    </row>
    <row r="4669" spans="18:18" x14ac:dyDescent="0.25">
      <c r="R4669" s="15">
        <v>2</v>
      </c>
    </row>
    <row r="4670" spans="18:18" x14ac:dyDescent="0.25">
      <c r="R4670" s="15">
        <v>2</v>
      </c>
    </row>
    <row r="4671" spans="18:18" x14ac:dyDescent="0.25">
      <c r="R4671" s="15">
        <v>2</v>
      </c>
    </row>
    <row r="4672" spans="18:18" x14ac:dyDescent="0.25">
      <c r="R4672" s="15">
        <v>2</v>
      </c>
    </row>
    <row r="4673" spans="18:18" x14ac:dyDescent="0.25">
      <c r="R4673" s="15">
        <v>2</v>
      </c>
    </row>
    <row r="4674" spans="18:18" x14ac:dyDescent="0.25">
      <c r="R4674" s="15">
        <v>2</v>
      </c>
    </row>
    <row r="4675" spans="18:18" x14ac:dyDescent="0.25">
      <c r="R4675" s="15">
        <v>2</v>
      </c>
    </row>
    <row r="4676" spans="18:18" x14ac:dyDescent="0.25">
      <c r="R4676" s="15">
        <v>2</v>
      </c>
    </row>
    <row r="4677" spans="18:18" x14ac:dyDescent="0.25">
      <c r="R4677" s="15">
        <v>2</v>
      </c>
    </row>
    <row r="4678" spans="18:18" x14ac:dyDescent="0.25">
      <c r="R4678" s="15">
        <v>2</v>
      </c>
    </row>
    <row r="4679" spans="18:18" x14ac:dyDescent="0.25">
      <c r="R4679" s="15">
        <v>3</v>
      </c>
    </row>
    <row r="4680" spans="18:18" x14ac:dyDescent="0.25">
      <c r="R4680" s="15">
        <v>3</v>
      </c>
    </row>
    <row r="4681" spans="18:18" x14ac:dyDescent="0.25">
      <c r="R4681" s="15">
        <v>3</v>
      </c>
    </row>
    <row r="4682" spans="18:18" x14ac:dyDescent="0.25">
      <c r="R4682" s="15">
        <v>3</v>
      </c>
    </row>
    <row r="4683" spans="18:18" x14ac:dyDescent="0.25">
      <c r="R4683" s="15">
        <v>3</v>
      </c>
    </row>
    <row r="4684" spans="18:18" x14ac:dyDescent="0.25">
      <c r="R4684" s="15">
        <v>3</v>
      </c>
    </row>
    <row r="4685" spans="18:18" x14ac:dyDescent="0.25">
      <c r="R4685" s="15">
        <v>3</v>
      </c>
    </row>
    <row r="4686" spans="18:18" x14ac:dyDescent="0.25">
      <c r="R4686" s="15">
        <v>3</v>
      </c>
    </row>
    <row r="4687" spans="18:18" x14ac:dyDescent="0.25">
      <c r="R4687" s="15">
        <v>3</v>
      </c>
    </row>
    <row r="4688" spans="18:18" x14ac:dyDescent="0.25">
      <c r="R4688" s="15">
        <v>3</v>
      </c>
    </row>
    <row r="4689" spans="18:18" x14ac:dyDescent="0.25">
      <c r="R4689" s="15">
        <v>3</v>
      </c>
    </row>
    <row r="4690" spans="18:18" x14ac:dyDescent="0.25">
      <c r="R4690" s="15">
        <v>3</v>
      </c>
    </row>
    <row r="4691" spans="18:18" x14ac:dyDescent="0.25">
      <c r="R4691" s="15">
        <v>3</v>
      </c>
    </row>
    <row r="4692" spans="18:18" x14ac:dyDescent="0.25">
      <c r="R4692" s="15">
        <v>3</v>
      </c>
    </row>
    <row r="4693" spans="18:18" x14ac:dyDescent="0.25">
      <c r="R4693" s="15">
        <v>3</v>
      </c>
    </row>
    <row r="4694" spans="18:18" x14ac:dyDescent="0.25">
      <c r="R4694" s="15">
        <v>1</v>
      </c>
    </row>
    <row r="4695" spans="18:18" x14ac:dyDescent="0.25">
      <c r="R4695" s="15">
        <v>1</v>
      </c>
    </row>
    <row r="4696" spans="18:18" x14ac:dyDescent="0.25">
      <c r="R4696" s="15">
        <v>1</v>
      </c>
    </row>
    <row r="4697" spans="18:18" x14ac:dyDescent="0.25">
      <c r="R4697" s="15">
        <v>1</v>
      </c>
    </row>
    <row r="4698" spans="18:18" x14ac:dyDescent="0.25">
      <c r="R4698" s="15">
        <v>1</v>
      </c>
    </row>
    <row r="4699" spans="18:18" x14ac:dyDescent="0.25">
      <c r="R4699" s="15">
        <v>1</v>
      </c>
    </row>
    <row r="4700" spans="18:18" x14ac:dyDescent="0.25">
      <c r="R4700" s="15">
        <v>1</v>
      </c>
    </row>
    <row r="4701" spans="18:18" x14ac:dyDescent="0.25">
      <c r="R4701" s="15">
        <v>1</v>
      </c>
    </row>
    <row r="4702" spans="18:18" x14ac:dyDescent="0.25">
      <c r="R4702" s="15">
        <v>1</v>
      </c>
    </row>
    <row r="4703" spans="18:18" x14ac:dyDescent="0.25">
      <c r="R4703" s="15">
        <v>1</v>
      </c>
    </row>
    <row r="4704" spans="18:18" x14ac:dyDescent="0.25">
      <c r="R4704" s="15">
        <v>1</v>
      </c>
    </row>
    <row r="4705" spans="18:18" x14ac:dyDescent="0.25">
      <c r="R4705" s="15">
        <v>1</v>
      </c>
    </row>
    <row r="4706" spans="18:18" x14ac:dyDescent="0.25">
      <c r="R4706" s="15">
        <v>1</v>
      </c>
    </row>
    <row r="4707" spans="18:18" x14ac:dyDescent="0.25">
      <c r="R4707" s="15">
        <v>1</v>
      </c>
    </row>
    <row r="4708" spans="18:18" x14ac:dyDescent="0.25">
      <c r="R4708" s="15">
        <v>1</v>
      </c>
    </row>
    <row r="4709" spans="18:18" x14ac:dyDescent="0.25">
      <c r="R4709" s="15">
        <v>1</v>
      </c>
    </row>
    <row r="4710" spans="18:18" x14ac:dyDescent="0.25">
      <c r="R4710" s="15">
        <v>1</v>
      </c>
    </row>
    <row r="4711" spans="18:18" x14ac:dyDescent="0.25">
      <c r="R4711" s="15">
        <v>1</v>
      </c>
    </row>
    <row r="4712" spans="18:18" x14ac:dyDescent="0.25">
      <c r="R4712" s="15">
        <v>1</v>
      </c>
    </row>
    <row r="4713" spans="18:18" x14ac:dyDescent="0.25">
      <c r="R4713" s="15">
        <v>1</v>
      </c>
    </row>
    <row r="4714" spans="18:18" x14ac:dyDescent="0.25">
      <c r="R4714" s="15">
        <v>1</v>
      </c>
    </row>
    <row r="4715" spans="18:18" x14ac:dyDescent="0.25">
      <c r="R4715" s="15">
        <v>1</v>
      </c>
    </row>
    <row r="4716" spans="18:18" x14ac:dyDescent="0.25">
      <c r="R4716" s="15">
        <v>1</v>
      </c>
    </row>
    <row r="4717" spans="18:18" x14ac:dyDescent="0.25">
      <c r="R4717" s="15">
        <v>1</v>
      </c>
    </row>
    <row r="4718" spans="18:18" x14ac:dyDescent="0.25">
      <c r="R4718" s="15">
        <v>1</v>
      </c>
    </row>
    <row r="4719" spans="18:18" x14ac:dyDescent="0.25">
      <c r="R4719" s="15">
        <v>1</v>
      </c>
    </row>
    <row r="4720" spans="18:18" x14ac:dyDescent="0.25">
      <c r="R4720" s="15">
        <v>1</v>
      </c>
    </row>
    <row r="4721" spans="18:18" x14ac:dyDescent="0.25">
      <c r="R4721" s="15">
        <v>1</v>
      </c>
    </row>
    <row r="4722" spans="18:18" x14ac:dyDescent="0.25">
      <c r="R4722" s="15">
        <v>1</v>
      </c>
    </row>
    <row r="4723" spans="18:18" x14ac:dyDescent="0.25">
      <c r="R4723" s="15">
        <v>1</v>
      </c>
    </row>
    <row r="4724" spans="18:18" x14ac:dyDescent="0.25">
      <c r="R4724" s="15">
        <v>1</v>
      </c>
    </row>
    <row r="4725" spans="18:18" x14ac:dyDescent="0.25">
      <c r="R4725" s="15">
        <v>1</v>
      </c>
    </row>
    <row r="4726" spans="18:18" x14ac:dyDescent="0.25">
      <c r="R4726" s="15">
        <v>1</v>
      </c>
    </row>
    <row r="4727" spans="18:18" x14ac:dyDescent="0.25">
      <c r="R4727" s="15">
        <v>1</v>
      </c>
    </row>
    <row r="4728" spans="18:18" x14ac:dyDescent="0.25">
      <c r="R4728" s="15">
        <v>1</v>
      </c>
    </row>
    <row r="4729" spans="18:18" x14ac:dyDescent="0.25">
      <c r="R4729" s="15">
        <v>1</v>
      </c>
    </row>
    <row r="4730" spans="18:18" x14ac:dyDescent="0.25">
      <c r="R4730" s="15">
        <v>1</v>
      </c>
    </row>
    <row r="4731" spans="18:18" x14ac:dyDescent="0.25">
      <c r="R4731" s="15">
        <v>1</v>
      </c>
    </row>
    <row r="4732" spans="18:18" x14ac:dyDescent="0.25">
      <c r="R4732" s="15">
        <v>1</v>
      </c>
    </row>
    <row r="4733" spans="18:18" x14ac:dyDescent="0.25">
      <c r="R4733" s="15">
        <v>1</v>
      </c>
    </row>
    <row r="4734" spans="18:18" x14ac:dyDescent="0.25">
      <c r="R4734" s="15">
        <v>1</v>
      </c>
    </row>
    <row r="4735" spans="18:18" x14ac:dyDescent="0.25">
      <c r="R4735" s="15">
        <v>1</v>
      </c>
    </row>
    <row r="4736" spans="18:18" x14ac:dyDescent="0.25">
      <c r="R4736" s="15">
        <v>1</v>
      </c>
    </row>
    <row r="4737" spans="18:18" x14ac:dyDescent="0.25">
      <c r="R4737" s="15">
        <v>1</v>
      </c>
    </row>
    <row r="4738" spans="18:18" x14ac:dyDescent="0.25">
      <c r="R4738" s="15">
        <v>1</v>
      </c>
    </row>
    <row r="4739" spans="18:18" x14ac:dyDescent="0.25">
      <c r="R4739" s="15">
        <v>1</v>
      </c>
    </row>
    <row r="4740" spans="18:18" x14ac:dyDescent="0.25">
      <c r="R4740" s="15">
        <v>1</v>
      </c>
    </row>
    <row r="4741" spans="18:18" x14ac:dyDescent="0.25">
      <c r="R4741" s="15">
        <v>1</v>
      </c>
    </row>
    <row r="4742" spans="18:18" x14ac:dyDescent="0.25">
      <c r="R4742" s="15">
        <v>1</v>
      </c>
    </row>
    <row r="4743" spans="18:18" x14ac:dyDescent="0.25">
      <c r="R4743" s="15">
        <v>1</v>
      </c>
    </row>
    <row r="4744" spans="18:18" x14ac:dyDescent="0.25">
      <c r="R4744" s="15">
        <v>1</v>
      </c>
    </row>
    <row r="4745" spans="18:18" x14ac:dyDescent="0.25">
      <c r="R4745" s="15">
        <v>1</v>
      </c>
    </row>
    <row r="4746" spans="18:18" x14ac:dyDescent="0.25">
      <c r="R4746" s="15">
        <v>1</v>
      </c>
    </row>
    <row r="4747" spans="18:18" x14ac:dyDescent="0.25">
      <c r="R4747" s="15">
        <v>1</v>
      </c>
    </row>
    <row r="4748" spans="18:18" x14ac:dyDescent="0.25">
      <c r="R4748" s="15">
        <v>1</v>
      </c>
    </row>
    <row r="4749" spans="18:18" x14ac:dyDescent="0.25">
      <c r="R4749" s="15">
        <v>1</v>
      </c>
    </row>
    <row r="4750" spans="18:18" x14ac:dyDescent="0.25">
      <c r="R4750" s="15">
        <v>1</v>
      </c>
    </row>
    <row r="4751" spans="18:18" x14ac:dyDescent="0.25">
      <c r="R4751" s="15">
        <v>1</v>
      </c>
    </row>
    <row r="4752" spans="18:18" x14ac:dyDescent="0.25">
      <c r="R4752" s="15">
        <v>1</v>
      </c>
    </row>
    <row r="4753" spans="18:18" x14ac:dyDescent="0.25">
      <c r="R4753" s="15">
        <v>1</v>
      </c>
    </row>
    <row r="4754" spans="18:18" x14ac:dyDescent="0.25">
      <c r="R4754" s="15">
        <v>1</v>
      </c>
    </row>
    <row r="4755" spans="18:18" x14ac:dyDescent="0.25">
      <c r="R4755" s="15">
        <v>1</v>
      </c>
    </row>
    <row r="4756" spans="18:18" x14ac:dyDescent="0.25">
      <c r="R4756" s="15">
        <v>1</v>
      </c>
    </row>
    <row r="4757" spans="18:18" x14ac:dyDescent="0.25">
      <c r="R4757" s="15">
        <v>1</v>
      </c>
    </row>
    <row r="4758" spans="18:18" x14ac:dyDescent="0.25">
      <c r="R4758" s="15">
        <v>1</v>
      </c>
    </row>
    <row r="4759" spans="18:18" x14ac:dyDescent="0.25">
      <c r="R4759" s="15">
        <v>1</v>
      </c>
    </row>
    <row r="4760" spans="18:18" x14ac:dyDescent="0.25">
      <c r="R4760" s="15">
        <v>1</v>
      </c>
    </row>
    <row r="4761" spans="18:18" x14ac:dyDescent="0.25">
      <c r="R4761" s="15">
        <v>1</v>
      </c>
    </row>
    <row r="4762" spans="18:18" x14ac:dyDescent="0.25">
      <c r="R4762" s="15">
        <v>1</v>
      </c>
    </row>
    <row r="4763" spans="18:18" x14ac:dyDescent="0.25">
      <c r="R4763" s="15">
        <v>1</v>
      </c>
    </row>
    <row r="4764" spans="18:18" x14ac:dyDescent="0.25">
      <c r="R4764" s="15">
        <v>1</v>
      </c>
    </row>
    <row r="4765" spans="18:18" x14ac:dyDescent="0.25">
      <c r="R4765" s="15">
        <v>1</v>
      </c>
    </row>
    <row r="4766" spans="18:18" x14ac:dyDescent="0.25">
      <c r="R4766" s="15">
        <v>1</v>
      </c>
    </row>
    <row r="4767" spans="18:18" x14ac:dyDescent="0.25">
      <c r="R4767" s="15">
        <v>1</v>
      </c>
    </row>
    <row r="4768" spans="18:18" x14ac:dyDescent="0.25">
      <c r="R4768" s="15">
        <v>1</v>
      </c>
    </row>
    <row r="4769" spans="18:18" x14ac:dyDescent="0.25">
      <c r="R4769" s="15">
        <v>1</v>
      </c>
    </row>
    <row r="4770" spans="18:18" x14ac:dyDescent="0.25">
      <c r="R4770" s="15">
        <v>1</v>
      </c>
    </row>
    <row r="4771" spans="18:18" x14ac:dyDescent="0.25">
      <c r="R4771" s="15">
        <v>1</v>
      </c>
    </row>
    <row r="4772" spans="18:18" x14ac:dyDescent="0.25">
      <c r="R4772" s="15">
        <v>1</v>
      </c>
    </row>
    <row r="4773" spans="18:18" x14ac:dyDescent="0.25">
      <c r="R4773" s="15">
        <v>1</v>
      </c>
    </row>
    <row r="4774" spans="18:18" x14ac:dyDescent="0.25">
      <c r="R4774" s="15">
        <v>1</v>
      </c>
    </row>
    <row r="4775" spans="18:18" x14ac:dyDescent="0.25">
      <c r="R4775" s="15">
        <v>1</v>
      </c>
    </row>
    <row r="4776" spans="18:18" x14ac:dyDescent="0.25">
      <c r="R4776" s="15">
        <v>1</v>
      </c>
    </row>
    <row r="4777" spans="18:18" x14ac:dyDescent="0.25">
      <c r="R4777" s="15">
        <v>1</v>
      </c>
    </row>
    <row r="4778" spans="18:18" x14ac:dyDescent="0.25">
      <c r="R4778" s="15">
        <v>1</v>
      </c>
    </row>
    <row r="4779" spans="18:18" x14ac:dyDescent="0.25">
      <c r="R4779" s="15">
        <v>1</v>
      </c>
    </row>
    <row r="4780" spans="18:18" x14ac:dyDescent="0.25">
      <c r="R4780" s="15">
        <v>1</v>
      </c>
    </row>
    <row r="4781" spans="18:18" x14ac:dyDescent="0.25">
      <c r="R4781" s="15">
        <v>1</v>
      </c>
    </row>
    <row r="4782" spans="18:18" x14ac:dyDescent="0.25">
      <c r="R4782" s="15">
        <v>1</v>
      </c>
    </row>
    <row r="4783" spans="18:18" x14ac:dyDescent="0.25">
      <c r="R4783" s="15">
        <v>1</v>
      </c>
    </row>
    <row r="4784" spans="18:18" x14ac:dyDescent="0.25">
      <c r="R4784" s="15">
        <v>1</v>
      </c>
    </row>
    <row r="4785" spans="18:18" x14ac:dyDescent="0.25">
      <c r="R4785" s="15">
        <v>1</v>
      </c>
    </row>
    <row r="4786" spans="18:18" x14ac:dyDescent="0.25">
      <c r="R4786" s="15">
        <v>1</v>
      </c>
    </row>
    <row r="4787" spans="18:18" x14ac:dyDescent="0.25">
      <c r="R4787" s="15">
        <v>2</v>
      </c>
    </row>
    <row r="4788" spans="18:18" x14ac:dyDescent="0.25">
      <c r="R4788" s="15">
        <v>2</v>
      </c>
    </row>
    <row r="4789" spans="18:18" x14ac:dyDescent="0.25">
      <c r="R4789" s="15">
        <v>2</v>
      </c>
    </row>
    <row r="4790" spans="18:18" x14ac:dyDescent="0.25">
      <c r="R4790" s="15">
        <v>2</v>
      </c>
    </row>
    <row r="4791" spans="18:18" x14ac:dyDescent="0.25">
      <c r="R4791" s="15">
        <v>2</v>
      </c>
    </row>
    <row r="4792" spans="18:18" x14ac:dyDescent="0.25">
      <c r="R4792" s="15">
        <v>2</v>
      </c>
    </row>
    <row r="4793" spans="18:18" x14ac:dyDescent="0.25">
      <c r="R4793" s="15">
        <v>2</v>
      </c>
    </row>
    <row r="4794" spans="18:18" x14ac:dyDescent="0.25">
      <c r="R4794" s="15">
        <v>2</v>
      </c>
    </row>
    <row r="4795" spans="18:18" x14ac:dyDescent="0.25">
      <c r="R4795" s="15">
        <v>2</v>
      </c>
    </row>
    <row r="4796" spans="18:18" x14ac:dyDescent="0.25">
      <c r="R4796" s="15">
        <v>2</v>
      </c>
    </row>
    <row r="4797" spans="18:18" x14ac:dyDescent="0.25">
      <c r="R4797" s="15">
        <v>2</v>
      </c>
    </row>
    <row r="4798" spans="18:18" x14ac:dyDescent="0.25">
      <c r="R4798" s="15">
        <v>2</v>
      </c>
    </row>
    <row r="4799" spans="18:18" x14ac:dyDescent="0.25">
      <c r="R4799" s="15">
        <v>2</v>
      </c>
    </row>
    <row r="4800" spans="18:18" x14ac:dyDescent="0.25">
      <c r="R4800" s="15">
        <v>2</v>
      </c>
    </row>
    <row r="4801" spans="18:18" x14ac:dyDescent="0.25">
      <c r="R4801" s="15">
        <v>2</v>
      </c>
    </row>
    <row r="4802" spans="18:18" x14ac:dyDescent="0.25">
      <c r="R4802" s="15">
        <v>2</v>
      </c>
    </row>
    <row r="4803" spans="18:18" x14ac:dyDescent="0.25">
      <c r="R4803" s="15">
        <v>2</v>
      </c>
    </row>
    <row r="4804" spans="18:18" x14ac:dyDescent="0.25">
      <c r="R4804" s="15">
        <v>2</v>
      </c>
    </row>
    <row r="4805" spans="18:18" x14ac:dyDescent="0.25">
      <c r="R4805" s="15">
        <v>2</v>
      </c>
    </row>
    <row r="4806" spans="18:18" x14ac:dyDescent="0.25">
      <c r="R4806" s="15">
        <v>1</v>
      </c>
    </row>
    <row r="4807" spans="18:18" x14ac:dyDescent="0.25">
      <c r="R4807" s="15">
        <v>1</v>
      </c>
    </row>
    <row r="4808" spans="18:18" x14ac:dyDescent="0.25">
      <c r="R4808" s="15">
        <v>1</v>
      </c>
    </row>
    <row r="4809" spans="18:18" x14ac:dyDescent="0.25">
      <c r="R4809" s="15">
        <v>1</v>
      </c>
    </row>
    <row r="4810" spans="18:18" x14ac:dyDescent="0.25">
      <c r="R4810" s="15">
        <v>1</v>
      </c>
    </row>
    <row r="4811" spans="18:18" x14ac:dyDescent="0.25">
      <c r="R4811" s="15">
        <v>1</v>
      </c>
    </row>
    <row r="4812" spans="18:18" x14ac:dyDescent="0.25">
      <c r="R4812" s="15">
        <v>1</v>
      </c>
    </row>
    <row r="4813" spans="18:18" x14ac:dyDescent="0.25">
      <c r="R4813" s="15">
        <v>1</v>
      </c>
    </row>
    <row r="4814" spans="18:18" x14ac:dyDescent="0.25">
      <c r="R4814" s="15">
        <v>1</v>
      </c>
    </row>
    <row r="4815" spans="18:18" x14ac:dyDescent="0.25">
      <c r="R4815" s="15">
        <v>1</v>
      </c>
    </row>
    <row r="4816" spans="18:18" x14ac:dyDescent="0.25">
      <c r="R4816" s="15">
        <v>1</v>
      </c>
    </row>
    <row r="4817" spans="18:18" x14ac:dyDescent="0.25">
      <c r="R4817" s="15">
        <v>1</v>
      </c>
    </row>
    <row r="4818" spans="18:18" x14ac:dyDescent="0.25">
      <c r="R4818" s="15">
        <v>1</v>
      </c>
    </row>
    <row r="4819" spans="18:18" x14ac:dyDescent="0.25">
      <c r="R4819" s="15">
        <v>1</v>
      </c>
    </row>
    <row r="4820" spans="18:18" x14ac:dyDescent="0.25">
      <c r="R4820" s="15">
        <v>1</v>
      </c>
    </row>
    <row r="4821" spans="18:18" x14ac:dyDescent="0.25">
      <c r="R4821" s="15">
        <v>1</v>
      </c>
    </row>
    <row r="4822" spans="18:18" x14ac:dyDescent="0.25">
      <c r="R4822" s="15">
        <v>1</v>
      </c>
    </row>
    <row r="4823" spans="18:18" x14ac:dyDescent="0.25">
      <c r="R4823" s="15">
        <v>1</v>
      </c>
    </row>
    <row r="4824" spans="18:18" x14ac:dyDescent="0.25">
      <c r="R4824" s="15">
        <v>1</v>
      </c>
    </row>
    <row r="4825" spans="18:18" x14ac:dyDescent="0.25">
      <c r="R4825" s="15">
        <v>1</v>
      </c>
    </row>
    <row r="4826" spans="18:18" x14ac:dyDescent="0.25">
      <c r="R4826" s="15">
        <v>1</v>
      </c>
    </row>
    <row r="4827" spans="18:18" x14ac:dyDescent="0.25">
      <c r="R4827" s="15">
        <v>1</v>
      </c>
    </row>
    <row r="4828" spans="18:18" x14ac:dyDescent="0.25">
      <c r="R4828" s="15">
        <v>1</v>
      </c>
    </row>
    <row r="4829" spans="18:18" x14ac:dyDescent="0.25">
      <c r="R4829" s="15">
        <v>1</v>
      </c>
    </row>
    <row r="4830" spans="18:18" x14ac:dyDescent="0.25">
      <c r="R4830" s="15">
        <v>2</v>
      </c>
    </row>
    <row r="4831" spans="18:18" x14ac:dyDescent="0.25">
      <c r="R4831" s="15">
        <v>2</v>
      </c>
    </row>
    <row r="4832" spans="18:18" x14ac:dyDescent="0.25">
      <c r="R4832" s="15">
        <v>2</v>
      </c>
    </row>
    <row r="4833" spans="18:18" x14ac:dyDescent="0.25">
      <c r="R4833" s="15">
        <v>2</v>
      </c>
    </row>
    <row r="4834" spans="18:18" x14ac:dyDescent="0.25">
      <c r="R4834" s="15">
        <v>2</v>
      </c>
    </row>
    <row r="4835" spans="18:18" x14ac:dyDescent="0.25">
      <c r="R4835" s="15">
        <v>2</v>
      </c>
    </row>
    <row r="4836" spans="18:18" x14ac:dyDescent="0.25">
      <c r="R4836" s="15">
        <v>2</v>
      </c>
    </row>
    <row r="4837" spans="18:18" x14ac:dyDescent="0.25">
      <c r="R4837" s="15">
        <v>2</v>
      </c>
    </row>
    <row r="4838" spans="18:18" x14ac:dyDescent="0.25">
      <c r="R4838" s="15">
        <v>2</v>
      </c>
    </row>
    <row r="4839" spans="18:18" x14ac:dyDescent="0.25">
      <c r="R4839" s="15">
        <v>2</v>
      </c>
    </row>
    <row r="4840" spans="18:18" x14ac:dyDescent="0.25">
      <c r="R4840" s="15">
        <v>2</v>
      </c>
    </row>
    <row r="4841" spans="18:18" x14ac:dyDescent="0.25">
      <c r="R4841" s="15">
        <v>2</v>
      </c>
    </row>
    <row r="4842" spans="18:18" x14ac:dyDescent="0.25">
      <c r="R4842" s="15">
        <v>2</v>
      </c>
    </row>
    <row r="4843" spans="18:18" x14ac:dyDescent="0.25">
      <c r="R4843" s="15">
        <v>2</v>
      </c>
    </row>
    <row r="4844" spans="18:18" x14ac:dyDescent="0.25">
      <c r="R4844" s="15">
        <v>2</v>
      </c>
    </row>
    <row r="4845" spans="18:18" x14ac:dyDescent="0.25">
      <c r="R4845" s="15">
        <v>2</v>
      </c>
    </row>
    <row r="4846" spans="18:18" x14ac:dyDescent="0.25">
      <c r="R4846" s="15">
        <v>2</v>
      </c>
    </row>
    <row r="4847" spans="18:18" x14ac:dyDescent="0.25">
      <c r="R4847" s="15">
        <v>2</v>
      </c>
    </row>
    <row r="4848" spans="18:18" x14ac:dyDescent="0.25">
      <c r="R4848" s="15">
        <v>2</v>
      </c>
    </row>
    <row r="4849" spans="18:18" x14ac:dyDescent="0.25">
      <c r="R4849" s="15">
        <v>2</v>
      </c>
    </row>
    <row r="4850" spans="18:18" x14ac:dyDescent="0.25">
      <c r="R4850" s="15">
        <v>2</v>
      </c>
    </row>
    <row r="4851" spans="18:18" x14ac:dyDescent="0.25">
      <c r="R4851" s="15">
        <v>2</v>
      </c>
    </row>
    <row r="4852" spans="18:18" x14ac:dyDescent="0.25">
      <c r="R4852" s="15">
        <v>2</v>
      </c>
    </row>
    <row r="4853" spans="18:18" x14ac:dyDescent="0.25">
      <c r="R4853" s="15">
        <v>2</v>
      </c>
    </row>
    <row r="4854" spans="18:18" x14ac:dyDescent="0.25">
      <c r="R4854" s="15">
        <v>2</v>
      </c>
    </row>
    <row r="4855" spans="18:18" x14ac:dyDescent="0.25">
      <c r="R4855" s="15">
        <v>2</v>
      </c>
    </row>
    <row r="4856" spans="18:18" x14ac:dyDescent="0.25">
      <c r="R4856" s="15">
        <v>2</v>
      </c>
    </row>
    <row r="4857" spans="18:18" x14ac:dyDescent="0.25">
      <c r="R4857" s="15">
        <v>2</v>
      </c>
    </row>
    <row r="4858" spans="18:18" x14ac:dyDescent="0.25">
      <c r="R4858" s="15">
        <v>1</v>
      </c>
    </row>
    <row r="4859" spans="18:18" x14ac:dyDescent="0.25">
      <c r="R4859" s="15">
        <v>1</v>
      </c>
    </row>
    <row r="4860" spans="18:18" x14ac:dyDescent="0.25">
      <c r="R4860" s="15">
        <v>1</v>
      </c>
    </row>
    <row r="4861" spans="18:18" x14ac:dyDescent="0.25">
      <c r="R4861" s="15">
        <v>1</v>
      </c>
    </row>
    <row r="4862" spans="18:18" x14ac:dyDescent="0.25">
      <c r="R4862" s="15">
        <v>1</v>
      </c>
    </row>
    <row r="4863" spans="18:18" x14ac:dyDescent="0.25">
      <c r="R4863" s="15">
        <v>1</v>
      </c>
    </row>
    <row r="4864" spans="18:18" x14ac:dyDescent="0.25">
      <c r="R4864" s="15">
        <v>1</v>
      </c>
    </row>
    <row r="4865" spans="18:18" x14ac:dyDescent="0.25">
      <c r="R4865" s="15">
        <v>1</v>
      </c>
    </row>
    <row r="4866" spans="18:18" x14ac:dyDescent="0.25">
      <c r="R4866" s="15">
        <v>1</v>
      </c>
    </row>
    <row r="4867" spans="18:18" x14ac:dyDescent="0.25">
      <c r="R4867" s="15">
        <v>1</v>
      </c>
    </row>
    <row r="4868" spans="18:18" x14ac:dyDescent="0.25">
      <c r="R4868" s="15">
        <v>1</v>
      </c>
    </row>
    <row r="4869" spans="18:18" x14ac:dyDescent="0.25">
      <c r="R4869" s="15">
        <v>1</v>
      </c>
    </row>
    <row r="4870" spans="18:18" x14ac:dyDescent="0.25">
      <c r="R4870" s="15">
        <v>1</v>
      </c>
    </row>
    <row r="4871" spans="18:18" x14ac:dyDescent="0.25">
      <c r="R4871" s="15">
        <v>1</v>
      </c>
    </row>
    <row r="4872" spans="18:18" x14ac:dyDescent="0.25">
      <c r="R4872" s="15">
        <v>1</v>
      </c>
    </row>
    <row r="4873" spans="18:18" x14ac:dyDescent="0.25">
      <c r="R4873" s="15">
        <v>1</v>
      </c>
    </row>
    <row r="4874" spans="18:18" x14ac:dyDescent="0.25">
      <c r="R4874" s="15">
        <v>1</v>
      </c>
    </row>
    <row r="4875" spans="18:18" x14ac:dyDescent="0.25">
      <c r="R4875" s="15">
        <v>1</v>
      </c>
    </row>
    <row r="4876" spans="18:18" x14ac:dyDescent="0.25">
      <c r="R4876" s="15">
        <v>1</v>
      </c>
    </row>
    <row r="4877" spans="18:18" x14ac:dyDescent="0.25">
      <c r="R4877" s="15">
        <v>1</v>
      </c>
    </row>
    <row r="4878" spans="18:18" x14ac:dyDescent="0.25">
      <c r="R4878" s="15">
        <v>1</v>
      </c>
    </row>
    <row r="4879" spans="18:18" x14ac:dyDescent="0.25">
      <c r="R4879" s="15">
        <v>1</v>
      </c>
    </row>
    <row r="4880" spans="18:18" x14ac:dyDescent="0.25">
      <c r="R4880" s="15">
        <v>1</v>
      </c>
    </row>
    <row r="4881" spans="18:18" x14ac:dyDescent="0.25">
      <c r="R4881" s="15">
        <v>1</v>
      </c>
    </row>
    <row r="4882" spans="18:18" x14ac:dyDescent="0.25">
      <c r="R4882" s="15">
        <v>1</v>
      </c>
    </row>
    <row r="4883" spans="18:18" x14ac:dyDescent="0.25">
      <c r="R4883" s="15">
        <v>1</v>
      </c>
    </row>
    <row r="4884" spans="18:18" x14ac:dyDescent="0.25">
      <c r="R4884" s="15">
        <v>1</v>
      </c>
    </row>
    <row r="4885" spans="18:18" x14ac:dyDescent="0.25">
      <c r="R4885" s="15">
        <v>1</v>
      </c>
    </row>
    <row r="4886" spans="18:18" x14ac:dyDescent="0.25">
      <c r="R4886" s="15">
        <v>1</v>
      </c>
    </row>
    <row r="4887" spans="18:18" x14ac:dyDescent="0.25">
      <c r="R4887" s="15">
        <v>3</v>
      </c>
    </row>
    <row r="4888" spans="18:18" x14ac:dyDescent="0.25">
      <c r="R4888" s="15">
        <v>3</v>
      </c>
    </row>
    <row r="4889" spans="18:18" x14ac:dyDescent="0.25">
      <c r="R4889" s="15">
        <v>3</v>
      </c>
    </row>
    <row r="4890" spans="18:18" x14ac:dyDescent="0.25">
      <c r="R4890" s="15">
        <v>3</v>
      </c>
    </row>
    <row r="4891" spans="18:18" x14ac:dyDescent="0.25">
      <c r="R4891" s="15">
        <v>3</v>
      </c>
    </row>
    <row r="4892" spans="18:18" x14ac:dyDescent="0.25">
      <c r="R4892" s="15">
        <v>4</v>
      </c>
    </row>
    <row r="4893" spans="18:18" x14ac:dyDescent="0.25">
      <c r="R4893" s="15">
        <v>4</v>
      </c>
    </row>
    <row r="4894" spans="18:18" x14ac:dyDescent="0.25">
      <c r="R4894" s="15">
        <v>4</v>
      </c>
    </row>
    <row r="4895" spans="18:18" x14ac:dyDescent="0.25">
      <c r="R4895" s="15">
        <v>4</v>
      </c>
    </row>
    <row r="4896" spans="18:18" x14ac:dyDescent="0.25">
      <c r="R4896" s="15">
        <v>4</v>
      </c>
    </row>
    <row r="4897" spans="18:18" x14ac:dyDescent="0.25">
      <c r="R4897" s="15">
        <v>4</v>
      </c>
    </row>
    <row r="4898" spans="18:18" x14ac:dyDescent="0.25">
      <c r="R4898" s="15">
        <v>4</v>
      </c>
    </row>
    <row r="4899" spans="18:18" x14ac:dyDescent="0.25">
      <c r="R4899" s="15">
        <v>4</v>
      </c>
    </row>
    <row r="4900" spans="18:18" x14ac:dyDescent="0.25">
      <c r="R4900" s="15">
        <v>4</v>
      </c>
    </row>
    <row r="4901" spans="18:18" x14ac:dyDescent="0.25">
      <c r="R4901" s="15">
        <v>4</v>
      </c>
    </row>
    <row r="4902" spans="18:18" x14ac:dyDescent="0.25">
      <c r="R4902" s="15">
        <v>4</v>
      </c>
    </row>
    <row r="4903" spans="18:18" x14ac:dyDescent="0.25">
      <c r="R4903" s="15">
        <v>4</v>
      </c>
    </row>
    <row r="4904" spans="18:18" x14ac:dyDescent="0.25">
      <c r="R4904" s="15">
        <v>4</v>
      </c>
    </row>
    <row r="4905" spans="18:18" x14ac:dyDescent="0.25">
      <c r="R4905" s="15">
        <v>4</v>
      </c>
    </row>
    <row r="4906" spans="18:18" x14ac:dyDescent="0.25">
      <c r="R4906" s="15">
        <v>4</v>
      </c>
    </row>
    <row r="4907" spans="18:18" x14ac:dyDescent="0.25">
      <c r="R4907" s="15">
        <v>4</v>
      </c>
    </row>
    <row r="4908" spans="18:18" x14ac:dyDescent="0.25">
      <c r="R4908" s="15">
        <v>4</v>
      </c>
    </row>
    <row r="4909" spans="18:18" x14ac:dyDescent="0.25">
      <c r="R4909" s="15">
        <v>4</v>
      </c>
    </row>
    <row r="4910" spans="18:18" x14ac:dyDescent="0.25">
      <c r="R4910" s="15">
        <v>4</v>
      </c>
    </row>
    <row r="4911" spans="18:18" x14ac:dyDescent="0.25">
      <c r="R4911" s="15">
        <v>4</v>
      </c>
    </row>
    <row r="4912" spans="18:18" x14ac:dyDescent="0.25">
      <c r="R4912" s="15">
        <v>4</v>
      </c>
    </row>
    <row r="4913" spans="18:18" x14ac:dyDescent="0.25">
      <c r="R4913" s="15">
        <v>4</v>
      </c>
    </row>
    <row r="4914" spans="18:18" x14ac:dyDescent="0.25">
      <c r="R4914" s="15">
        <v>4</v>
      </c>
    </row>
    <row r="4915" spans="18:18" x14ac:dyDescent="0.25">
      <c r="R4915" s="15">
        <v>4</v>
      </c>
    </row>
    <row r="4916" spans="18:18" x14ac:dyDescent="0.25">
      <c r="R4916" s="15">
        <v>4</v>
      </c>
    </row>
    <row r="4917" spans="18:18" x14ac:dyDescent="0.25">
      <c r="R4917" s="15">
        <v>4</v>
      </c>
    </row>
    <row r="4918" spans="18:18" x14ac:dyDescent="0.25">
      <c r="R4918" s="15">
        <v>4</v>
      </c>
    </row>
    <row r="4919" spans="18:18" x14ac:dyDescent="0.25">
      <c r="R4919" s="15">
        <v>4</v>
      </c>
    </row>
    <row r="4920" spans="18:18" x14ac:dyDescent="0.25">
      <c r="R4920" s="15">
        <v>4</v>
      </c>
    </row>
    <row r="4921" spans="18:18" x14ac:dyDescent="0.25">
      <c r="R4921" s="15">
        <v>4</v>
      </c>
    </row>
    <row r="4922" spans="18:18" x14ac:dyDescent="0.25">
      <c r="R4922" s="15">
        <v>4</v>
      </c>
    </row>
    <row r="4923" spans="18:18" x14ac:dyDescent="0.25">
      <c r="R4923" s="15">
        <v>4</v>
      </c>
    </row>
    <row r="4924" spans="18:18" x14ac:dyDescent="0.25">
      <c r="R4924" s="15">
        <v>4</v>
      </c>
    </row>
    <row r="4925" spans="18:18" x14ac:dyDescent="0.25">
      <c r="R4925" s="15">
        <v>4</v>
      </c>
    </row>
    <row r="4926" spans="18:18" x14ac:dyDescent="0.25">
      <c r="R4926" s="15">
        <v>4</v>
      </c>
    </row>
    <row r="4927" spans="18:18" x14ac:dyDescent="0.25">
      <c r="R4927" s="15">
        <v>4</v>
      </c>
    </row>
    <row r="4928" spans="18:18" x14ac:dyDescent="0.25">
      <c r="R4928" s="15">
        <v>4</v>
      </c>
    </row>
    <row r="4929" spans="18:18" x14ac:dyDescent="0.25">
      <c r="R4929" s="15">
        <v>4</v>
      </c>
    </row>
    <row r="4930" spans="18:18" x14ac:dyDescent="0.25">
      <c r="R4930" s="15">
        <v>4</v>
      </c>
    </row>
    <row r="4931" spans="18:18" x14ac:dyDescent="0.25">
      <c r="R4931" s="15">
        <v>4</v>
      </c>
    </row>
    <row r="4932" spans="18:18" x14ac:dyDescent="0.25">
      <c r="R4932" s="15">
        <v>4</v>
      </c>
    </row>
    <row r="4933" spans="18:18" x14ac:dyDescent="0.25">
      <c r="R4933" s="15">
        <v>4</v>
      </c>
    </row>
    <row r="4934" spans="18:18" x14ac:dyDescent="0.25">
      <c r="R4934" s="15">
        <v>4</v>
      </c>
    </row>
    <row r="4935" spans="18:18" x14ac:dyDescent="0.25">
      <c r="R4935" s="15">
        <v>4</v>
      </c>
    </row>
    <row r="4936" spans="18:18" x14ac:dyDescent="0.25">
      <c r="R4936" s="15">
        <v>4</v>
      </c>
    </row>
    <row r="4937" spans="18:18" x14ac:dyDescent="0.25">
      <c r="R4937" s="15">
        <v>4</v>
      </c>
    </row>
    <row r="4938" spans="18:18" x14ac:dyDescent="0.25">
      <c r="R4938" s="15">
        <v>4</v>
      </c>
    </row>
    <row r="4939" spans="18:18" x14ac:dyDescent="0.25">
      <c r="R4939" s="15">
        <v>4</v>
      </c>
    </row>
    <row r="4940" spans="18:18" x14ac:dyDescent="0.25">
      <c r="R4940" s="15">
        <v>4</v>
      </c>
    </row>
    <row r="4941" spans="18:18" x14ac:dyDescent="0.25">
      <c r="R4941" s="15">
        <v>4</v>
      </c>
    </row>
    <row r="4942" spans="18:18" x14ac:dyDescent="0.25">
      <c r="R4942" s="15">
        <v>4</v>
      </c>
    </row>
    <row r="4943" spans="18:18" x14ac:dyDescent="0.25">
      <c r="R4943" s="15">
        <v>4</v>
      </c>
    </row>
    <row r="4944" spans="18:18" x14ac:dyDescent="0.25">
      <c r="R4944" s="15">
        <v>4</v>
      </c>
    </row>
    <row r="4945" spans="18:18" x14ac:dyDescent="0.25">
      <c r="R4945" s="15">
        <v>4</v>
      </c>
    </row>
    <row r="4946" spans="18:18" x14ac:dyDescent="0.25">
      <c r="R4946" s="15">
        <v>4</v>
      </c>
    </row>
    <row r="4947" spans="18:18" x14ac:dyDescent="0.25">
      <c r="R4947" s="15">
        <v>4</v>
      </c>
    </row>
    <row r="4948" spans="18:18" x14ac:dyDescent="0.25">
      <c r="R4948" s="15">
        <v>4</v>
      </c>
    </row>
    <row r="4949" spans="18:18" x14ac:dyDescent="0.25">
      <c r="R4949" s="15">
        <v>4</v>
      </c>
    </row>
    <row r="4950" spans="18:18" x14ac:dyDescent="0.25">
      <c r="R4950" s="15">
        <v>4</v>
      </c>
    </row>
    <row r="4951" spans="18:18" x14ac:dyDescent="0.25">
      <c r="R4951" s="15">
        <v>4</v>
      </c>
    </row>
    <row r="4952" spans="18:18" x14ac:dyDescent="0.25">
      <c r="R4952" s="15">
        <v>4</v>
      </c>
    </row>
    <row r="4953" spans="18:18" x14ac:dyDescent="0.25">
      <c r="R4953" s="15">
        <v>4</v>
      </c>
    </row>
    <row r="4954" spans="18:18" x14ac:dyDescent="0.25">
      <c r="R4954" s="15">
        <v>4</v>
      </c>
    </row>
    <row r="4955" spans="18:18" x14ac:dyDescent="0.25">
      <c r="R4955" s="15">
        <v>4</v>
      </c>
    </row>
    <row r="4956" spans="18:18" x14ac:dyDescent="0.25">
      <c r="R4956" s="15">
        <v>4</v>
      </c>
    </row>
    <row r="4957" spans="18:18" x14ac:dyDescent="0.25">
      <c r="R4957" s="15">
        <v>4</v>
      </c>
    </row>
    <row r="4958" spans="18:18" x14ac:dyDescent="0.25">
      <c r="R4958" s="15">
        <v>4</v>
      </c>
    </row>
    <row r="4959" spans="18:18" x14ac:dyDescent="0.25">
      <c r="R4959" s="15">
        <v>4</v>
      </c>
    </row>
    <row r="4960" spans="18:18" x14ac:dyDescent="0.25">
      <c r="R4960" s="15">
        <v>4</v>
      </c>
    </row>
    <row r="4961" spans="18:18" x14ac:dyDescent="0.25">
      <c r="R4961" s="15">
        <v>4</v>
      </c>
    </row>
    <row r="4962" spans="18:18" x14ac:dyDescent="0.25">
      <c r="R4962" s="15">
        <v>4</v>
      </c>
    </row>
    <row r="4963" spans="18:18" x14ac:dyDescent="0.25">
      <c r="R4963" s="15">
        <v>4</v>
      </c>
    </row>
    <row r="4964" spans="18:18" x14ac:dyDescent="0.25">
      <c r="R4964" s="15">
        <v>4</v>
      </c>
    </row>
    <row r="4965" spans="18:18" x14ac:dyDescent="0.25">
      <c r="R4965" s="15">
        <v>4</v>
      </c>
    </row>
    <row r="4966" spans="18:18" x14ac:dyDescent="0.25">
      <c r="R4966" s="15">
        <v>4</v>
      </c>
    </row>
    <row r="4967" spans="18:18" x14ac:dyDescent="0.25">
      <c r="R4967" s="15">
        <v>4</v>
      </c>
    </row>
    <row r="4968" spans="18:18" x14ac:dyDescent="0.25">
      <c r="R4968" s="15">
        <v>4</v>
      </c>
    </row>
    <row r="4969" spans="18:18" x14ac:dyDescent="0.25">
      <c r="R4969" s="15">
        <v>4</v>
      </c>
    </row>
    <row r="4970" spans="18:18" x14ac:dyDescent="0.25">
      <c r="R4970" s="15">
        <v>4</v>
      </c>
    </row>
    <row r="4971" spans="18:18" x14ac:dyDescent="0.25">
      <c r="R4971" s="15">
        <v>3</v>
      </c>
    </row>
    <row r="4972" spans="18:18" x14ac:dyDescent="0.25">
      <c r="R4972" s="15">
        <v>3</v>
      </c>
    </row>
    <row r="4973" spans="18:18" x14ac:dyDescent="0.25">
      <c r="R4973" s="15">
        <v>3</v>
      </c>
    </row>
    <row r="4974" spans="18:18" x14ac:dyDescent="0.25">
      <c r="R4974" s="15">
        <v>3</v>
      </c>
    </row>
    <row r="4975" spans="18:18" x14ac:dyDescent="0.25">
      <c r="R4975" s="15">
        <v>3</v>
      </c>
    </row>
    <row r="4976" spans="18:18" x14ac:dyDescent="0.25">
      <c r="R4976" s="15">
        <v>3</v>
      </c>
    </row>
    <row r="4977" spans="18:18" x14ac:dyDescent="0.25">
      <c r="R4977" s="15">
        <v>3</v>
      </c>
    </row>
    <row r="4978" spans="18:18" x14ac:dyDescent="0.25">
      <c r="R4978" s="15">
        <v>3</v>
      </c>
    </row>
    <row r="4979" spans="18:18" x14ac:dyDescent="0.25">
      <c r="R4979" s="15">
        <v>3</v>
      </c>
    </row>
    <row r="4980" spans="18:18" x14ac:dyDescent="0.25">
      <c r="R4980" s="15">
        <v>3</v>
      </c>
    </row>
    <row r="4981" spans="18:18" x14ac:dyDescent="0.25">
      <c r="R4981" s="15">
        <v>3</v>
      </c>
    </row>
    <row r="4982" spans="18:18" x14ac:dyDescent="0.25">
      <c r="R4982" s="15">
        <v>3</v>
      </c>
    </row>
    <row r="4983" spans="18:18" x14ac:dyDescent="0.25">
      <c r="R4983" s="15">
        <v>3</v>
      </c>
    </row>
    <row r="4984" spans="18:18" x14ac:dyDescent="0.25">
      <c r="R4984" s="15">
        <v>3</v>
      </c>
    </row>
    <row r="4985" spans="18:18" x14ac:dyDescent="0.25">
      <c r="R4985" s="15">
        <v>3</v>
      </c>
    </row>
    <row r="4986" spans="18:18" x14ac:dyDescent="0.25">
      <c r="R4986" s="15">
        <v>3</v>
      </c>
    </row>
    <row r="4987" spans="18:18" x14ac:dyDescent="0.25">
      <c r="R4987" s="15">
        <v>3</v>
      </c>
    </row>
    <row r="4988" spans="18:18" x14ac:dyDescent="0.25">
      <c r="R4988" s="15">
        <v>3</v>
      </c>
    </row>
    <row r="4989" spans="18:18" x14ac:dyDescent="0.25">
      <c r="R4989" s="15">
        <v>3</v>
      </c>
    </row>
    <row r="4990" spans="18:18" x14ac:dyDescent="0.25">
      <c r="R4990" s="15">
        <v>3</v>
      </c>
    </row>
    <row r="4991" spans="18:18" x14ac:dyDescent="0.25">
      <c r="R4991" s="15">
        <v>1</v>
      </c>
    </row>
    <row r="4992" spans="18:18" x14ac:dyDescent="0.25">
      <c r="R4992" s="15">
        <v>1</v>
      </c>
    </row>
    <row r="4993" spans="18:18" x14ac:dyDescent="0.25">
      <c r="R4993" s="15">
        <v>1</v>
      </c>
    </row>
    <row r="4994" spans="18:18" x14ac:dyDescent="0.25">
      <c r="R4994" s="15">
        <v>1</v>
      </c>
    </row>
    <row r="4995" spans="18:18" x14ac:dyDescent="0.25">
      <c r="R4995" s="15">
        <v>1</v>
      </c>
    </row>
    <row r="4996" spans="18:18" x14ac:dyDescent="0.25">
      <c r="R4996" s="15">
        <v>1</v>
      </c>
    </row>
    <row r="4997" spans="18:18" x14ac:dyDescent="0.25">
      <c r="R4997" s="15">
        <v>1</v>
      </c>
    </row>
    <row r="4998" spans="18:18" x14ac:dyDescent="0.25">
      <c r="R4998" s="15">
        <v>1</v>
      </c>
    </row>
    <row r="4999" spans="18:18" x14ac:dyDescent="0.25">
      <c r="R4999" s="15">
        <v>1</v>
      </c>
    </row>
    <row r="5000" spans="18:18" x14ac:dyDescent="0.25">
      <c r="R5000" s="15">
        <v>1</v>
      </c>
    </row>
    <row r="5001" spans="18:18" x14ac:dyDescent="0.25">
      <c r="R5001" s="15">
        <v>1</v>
      </c>
    </row>
    <row r="5002" spans="18:18" x14ac:dyDescent="0.25">
      <c r="R5002" s="15">
        <v>1</v>
      </c>
    </row>
    <row r="5003" spans="18:18" x14ac:dyDescent="0.25">
      <c r="R5003" s="15">
        <v>1</v>
      </c>
    </row>
    <row r="5004" spans="18:18" x14ac:dyDescent="0.25">
      <c r="R5004" s="15">
        <v>1</v>
      </c>
    </row>
    <row r="5005" spans="18:18" x14ac:dyDescent="0.25">
      <c r="R5005" s="15">
        <v>1</v>
      </c>
    </row>
    <row r="5006" spans="18:18" x14ac:dyDescent="0.25">
      <c r="R5006" s="15">
        <v>1</v>
      </c>
    </row>
    <row r="5007" spans="18:18" x14ac:dyDescent="0.25">
      <c r="R5007" s="15">
        <v>1</v>
      </c>
    </row>
    <row r="5008" spans="18:18" x14ac:dyDescent="0.25">
      <c r="R5008" s="15">
        <v>1</v>
      </c>
    </row>
    <row r="5009" spans="18:18" x14ac:dyDescent="0.25">
      <c r="R5009" s="15">
        <v>1</v>
      </c>
    </row>
    <row r="5010" spans="18:18" x14ac:dyDescent="0.25">
      <c r="R5010" s="15">
        <v>1</v>
      </c>
    </row>
    <row r="5011" spans="18:18" x14ac:dyDescent="0.25">
      <c r="R5011" s="15">
        <v>3</v>
      </c>
    </row>
    <row r="5012" spans="18:18" x14ac:dyDescent="0.25">
      <c r="R5012" s="15">
        <v>3</v>
      </c>
    </row>
    <row r="5013" spans="18:18" x14ac:dyDescent="0.25">
      <c r="R5013" s="15">
        <v>3</v>
      </c>
    </row>
    <row r="5014" spans="18:18" x14ac:dyDescent="0.25">
      <c r="R5014" s="15">
        <v>3</v>
      </c>
    </row>
    <row r="5015" spans="18:18" x14ac:dyDescent="0.25">
      <c r="R5015" s="15">
        <v>3</v>
      </c>
    </row>
    <row r="5016" spans="18:18" x14ac:dyDescent="0.25">
      <c r="R5016" s="15">
        <v>3</v>
      </c>
    </row>
    <row r="5017" spans="18:18" x14ac:dyDescent="0.25">
      <c r="R5017" s="15">
        <v>3</v>
      </c>
    </row>
    <row r="5018" spans="18:18" x14ac:dyDescent="0.25">
      <c r="R5018" s="15">
        <v>3</v>
      </c>
    </row>
    <row r="5019" spans="18:18" x14ac:dyDescent="0.25">
      <c r="R5019" s="15">
        <v>3</v>
      </c>
    </row>
    <row r="5020" spans="18:18" x14ac:dyDescent="0.25">
      <c r="R5020" s="15">
        <v>3</v>
      </c>
    </row>
    <row r="5021" spans="18:18" x14ac:dyDescent="0.25">
      <c r="R5021" s="15">
        <v>3</v>
      </c>
    </row>
    <row r="5022" spans="18:18" x14ac:dyDescent="0.25">
      <c r="R5022" s="15">
        <v>3</v>
      </c>
    </row>
    <row r="5023" spans="18:18" x14ac:dyDescent="0.25">
      <c r="R5023" s="15">
        <v>3</v>
      </c>
    </row>
    <row r="5024" spans="18:18" x14ac:dyDescent="0.25">
      <c r="R5024" s="15">
        <v>3</v>
      </c>
    </row>
    <row r="5025" spans="18:18" x14ac:dyDescent="0.25">
      <c r="R5025" s="15">
        <v>3</v>
      </c>
    </row>
    <row r="5026" spans="18:18" x14ac:dyDescent="0.25">
      <c r="R5026" s="15">
        <v>3</v>
      </c>
    </row>
    <row r="5027" spans="18:18" x14ac:dyDescent="0.25">
      <c r="R5027" s="15">
        <v>3</v>
      </c>
    </row>
    <row r="5028" spans="18:18" x14ac:dyDescent="0.25">
      <c r="R5028" s="15">
        <v>3</v>
      </c>
    </row>
    <row r="5029" spans="18:18" x14ac:dyDescent="0.25">
      <c r="R5029" s="15">
        <v>3</v>
      </c>
    </row>
    <row r="5030" spans="18:18" x14ac:dyDescent="0.25">
      <c r="R5030" s="15">
        <v>3</v>
      </c>
    </row>
    <row r="5031" spans="18:18" x14ac:dyDescent="0.25">
      <c r="R5031" s="15">
        <v>3</v>
      </c>
    </row>
    <row r="5032" spans="18:18" x14ac:dyDescent="0.25">
      <c r="R5032" s="15">
        <v>3</v>
      </c>
    </row>
    <row r="5033" spans="18:18" x14ac:dyDescent="0.25">
      <c r="R5033" s="15">
        <v>3</v>
      </c>
    </row>
    <row r="5034" spans="18:18" x14ac:dyDescent="0.25">
      <c r="R5034" s="15">
        <v>3</v>
      </c>
    </row>
    <row r="5035" spans="18:18" x14ac:dyDescent="0.25">
      <c r="R5035" s="15">
        <v>3</v>
      </c>
    </row>
    <row r="5036" spans="18:18" x14ac:dyDescent="0.25">
      <c r="R5036" s="15">
        <v>3</v>
      </c>
    </row>
    <row r="5037" spans="18:18" x14ac:dyDescent="0.25">
      <c r="R5037" s="15">
        <v>3</v>
      </c>
    </row>
    <row r="5038" spans="18:18" x14ac:dyDescent="0.25">
      <c r="R5038" s="15">
        <v>3</v>
      </c>
    </row>
    <row r="5039" spans="18:18" x14ac:dyDescent="0.25">
      <c r="R5039" s="15">
        <v>3</v>
      </c>
    </row>
    <row r="5040" spans="18:18" x14ac:dyDescent="0.25">
      <c r="R5040" s="15">
        <v>3</v>
      </c>
    </row>
    <row r="5041" spans="18:18" x14ac:dyDescent="0.25">
      <c r="R5041" s="15">
        <v>3</v>
      </c>
    </row>
    <row r="5042" spans="18:18" x14ac:dyDescent="0.25">
      <c r="R5042" s="15">
        <v>3</v>
      </c>
    </row>
    <row r="5043" spans="18:18" x14ac:dyDescent="0.25">
      <c r="R5043" s="15">
        <v>3</v>
      </c>
    </row>
    <row r="5044" spans="18:18" x14ac:dyDescent="0.25">
      <c r="R5044" s="15">
        <v>3</v>
      </c>
    </row>
    <row r="5045" spans="18:18" x14ac:dyDescent="0.25">
      <c r="R5045" s="15">
        <v>3</v>
      </c>
    </row>
    <row r="5046" spans="18:18" x14ac:dyDescent="0.25">
      <c r="R5046" s="15">
        <v>3</v>
      </c>
    </row>
    <row r="5047" spans="18:18" x14ac:dyDescent="0.25">
      <c r="R5047" s="15">
        <v>3</v>
      </c>
    </row>
    <row r="5048" spans="18:18" x14ac:dyDescent="0.25">
      <c r="R5048" s="15">
        <v>4</v>
      </c>
    </row>
    <row r="5049" spans="18:18" x14ac:dyDescent="0.25">
      <c r="R5049" s="15">
        <v>4</v>
      </c>
    </row>
    <row r="5050" spans="18:18" x14ac:dyDescent="0.25">
      <c r="R5050" s="15">
        <v>1</v>
      </c>
    </row>
    <row r="5051" spans="18:18" x14ac:dyDescent="0.25">
      <c r="R5051" s="15">
        <v>1</v>
      </c>
    </row>
    <row r="5052" spans="18:18" x14ac:dyDescent="0.25">
      <c r="R5052" s="15">
        <v>1</v>
      </c>
    </row>
    <row r="5053" spans="18:18" x14ac:dyDescent="0.25">
      <c r="R5053" s="15">
        <v>1</v>
      </c>
    </row>
    <row r="5054" spans="18:18" x14ac:dyDescent="0.25">
      <c r="R5054" s="15">
        <v>4</v>
      </c>
    </row>
    <row r="5055" spans="18:18" x14ac:dyDescent="0.25">
      <c r="R5055" s="15">
        <v>4</v>
      </c>
    </row>
    <row r="5056" spans="18:18" x14ac:dyDescent="0.25">
      <c r="R5056" s="15">
        <v>1</v>
      </c>
    </row>
    <row r="5057" spans="18:18" x14ac:dyDescent="0.25">
      <c r="R5057" s="15">
        <v>1</v>
      </c>
    </row>
    <row r="5058" spans="18:18" x14ac:dyDescent="0.25">
      <c r="R5058" s="15">
        <v>1</v>
      </c>
    </row>
    <row r="5059" spans="18:18" x14ac:dyDescent="0.25">
      <c r="R5059" s="15">
        <v>1</v>
      </c>
    </row>
    <row r="5060" spans="18:18" x14ac:dyDescent="0.25">
      <c r="R5060" s="15">
        <v>3</v>
      </c>
    </row>
    <row r="5061" spans="18:18" x14ac:dyDescent="0.25">
      <c r="R5061" s="15">
        <v>3</v>
      </c>
    </row>
    <row r="5062" spans="18:18" x14ac:dyDescent="0.25">
      <c r="R5062" s="15">
        <v>1</v>
      </c>
    </row>
    <row r="5063" spans="18:18" x14ac:dyDescent="0.25">
      <c r="R5063" s="15">
        <v>1</v>
      </c>
    </row>
    <row r="5064" spans="18:18" x14ac:dyDescent="0.25">
      <c r="R5064" s="15">
        <v>1</v>
      </c>
    </row>
    <row r="5065" spans="18:18" x14ac:dyDescent="0.25">
      <c r="R5065" s="15">
        <v>3</v>
      </c>
    </row>
    <row r="5066" spans="18:18" x14ac:dyDescent="0.25">
      <c r="R5066" s="15">
        <v>3</v>
      </c>
    </row>
    <row r="5067" spans="18:18" x14ac:dyDescent="0.25">
      <c r="R5067" s="15">
        <v>3</v>
      </c>
    </row>
    <row r="5068" spans="18:18" x14ac:dyDescent="0.25">
      <c r="R5068" s="15">
        <v>3</v>
      </c>
    </row>
    <row r="5069" spans="18:18" x14ac:dyDescent="0.25">
      <c r="R5069" s="15">
        <v>3</v>
      </c>
    </row>
    <row r="5070" spans="18:18" x14ac:dyDescent="0.25">
      <c r="R5070" s="15">
        <v>3</v>
      </c>
    </row>
    <row r="5071" spans="18:18" x14ac:dyDescent="0.25">
      <c r="R5071" s="15">
        <v>3</v>
      </c>
    </row>
    <row r="5072" spans="18:18" x14ac:dyDescent="0.25">
      <c r="R5072" s="15">
        <v>3</v>
      </c>
    </row>
    <row r="5073" spans="18:18" x14ac:dyDescent="0.25">
      <c r="R5073" s="15">
        <v>3</v>
      </c>
    </row>
    <row r="5074" spans="18:18" x14ac:dyDescent="0.25">
      <c r="R5074" s="15">
        <v>3</v>
      </c>
    </row>
    <row r="5075" spans="18:18" x14ac:dyDescent="0.25">
      <c r="R5075" s="15">
        <v>3</v>
      </c>
    </row>
    <row r="5076" spans="18:18" x14ac:dyDescent="0.25">
      <c r="R5076" s="15">
        <v>3</v>
      </c>
    </row>
    <row r="5077" spans="18:18" x14ac:dyDescent="0.25">
      <c r="R5077" s="15">
        <v>3</v>
      </c>
    </row>
    <row r="5078" spans="18:18" x14ac:dyDescent="0.25">
      <c r="R5078" s="15">
        <v>3</v>
      </c>
    </row>
    <row r="5079" spans="18:18" x14ac:dyDescent="0.25">
      <c r="R5079" s="15">
        <v>3</v>
      </c>
    </row>
    <row r="5080" spans="18:18" x14ac:dyDescent="0.25">
      <c r="R5080" s="15">
        <v>4</v>
      </c>
    </row>
    <row r="5081" spans="18:18" x14ac:dyDescent="0.25">
      <c r="R5081" s="15">
        <v>4</v>
      </c>
    </row>
    <row r="5082" spans="18:18" x14ac:dyDescent="0.25">
      <c r="R5082" s="15">
        <v>4</v>
      </c>
    </row>
    <row r="5083" spans="18:18" x14ac:dyDescent="0.25">
      <c r="R5083" s="15">
        <v>4</v>
      </c>
    </row>
    <row r="5084" spans="18:18" x14ac:dyDescent="0.25">
      <c r="R5084" s="15">
        <v>4</v>
      </c>
    </row>
    <row r="5085" spans="18:18" x14ac:dyDescent="0.25">
      <c r="R5085" s="15">
        <v>4</v>
      </c>
    </row>
    <row r="5086" spans="18:18" x14ac:dyDescent="0.25">
      <c r="R5086" s="15">
        <v>4</v>
      </c>
    </row>
    <row r="5087" spans="18:18" x14ac:dyDescent="0.25">
      <c r="R5087" s="15">
        <v>4</v>
      </c>
    </row>
    <row r="5088" spans="18:18" x14ac:dyDescent="0.25">
      <c r="R5088" s="15">
        <v>4</v>
      </c>
    </row>
    <row r="5089" spans="18:18" x14ac:dyDescent="0.25">
      <c r="R5089" s="15">
        <v>4</v>
      </c>
    </row>
    <row r="5090" spans="18:18" x14ac:dyDescent="0.25">
      <c r="R5090" s="15">
        <v>4</v>
      </c>
    </row>
    <row r="5091" spans="18:18" x14ac:dyDescent="0.25">
      <c r="R5091" s="15">
        <v>4</v>
      </c>
    </row>
    <row r="5092" spans="18:18" x14ac:dyDescent="0.25">
      <c r="R5092" s="15">
        <v>4</v>
      </c>
    </row>
    <row r="5093" spans="18:18" x14ac:dyDescent="0.25">
      <c r="R5093" s="15">
        <v>4</v>
      </c>
    </row>
    <row r="5094" spans="18:18" x14ac:dyDescent="0.25">
      <c r="R5094" s="15">
        <v>4</v>
      </c>
    </row>
    <row r="5095" spans="18:18" x14ac:dyDescent="0.25">
      <c r="R5095" s="15">
        <v>4</v>
      </c>
    </row>
    <row r="5096" spans="18:18" x14ac:dyDescent="0.25">
      <c r="R5096" s="15">
        <v>4</v>
      </c>
    </row>
    <row r="5097" spans="18:18" x14ac:dyDescent="0.25">
      <c r="R5097" s="15">
        <v>4</v>
      </c>
    </row>
    <row r="5098" spans="18:18" x14ac:dyDescent="0.25">
      <c r="R5098" s="15">
        <v>4</v>
      </c>
    </row>
    <row r="5099" spans="18:18" x14ac:dyDescent="0.25">
      <c r="R5099" s="15">
        <v>4</v>
      </c>
    </row>
    <row r="5100" spans="18:18" x14ac:dyDescent="0.25">
      <c r="R5100" s="15">
        <v>4</v>
      </c>
    </row>
    <row r="5101" spans="18:18" x14ac:dyDescent="0.25">
      <c r="R5101" s="15">
        <v>3</v>
      </c>
    </row>
    <row r="5102" spans="18:18" x14ac:dyDescent="0.25">
      <c r="R5102" s="15">
        <v>3</v>
      </c>
    </row>
    <row r="5103" spans="18:18" x14ac:dyDescent="0.25">
      <c r="R5103" s="15">
        <v>3</v>
      </c>
    </row>
    <row r="5104" spans="18:18" x14ac:dyDescent="0.25">
      <c r="R5104" s="15">
        <v>3</v>
      </c>
    </row>
    <row r="5105" spans="18:18" x14ac:dyDescent="0.25">
      <c r="R5105" s="15">
        <v>3</v>
      </c>
    </row>
    <row r="5106" spans="18:18" x14ac:dyDescent="0.25">
      <c r="R5106" s="15">
        <v>3</v>
      </c>
    </row>
    <row r="5107" spans="18:18" x14ac:dyDescent="0.25">
      <c r="R5107" s="15">
        <v>3</v>
      </c>
    </row>
    <row r="5108" spans="18:18" x14ac:dyDescent="0.25">
      <c r="R5108" s="15">
        <v>2</v>
      </c>
    </row>
    <row r="5109" spans="18:18" x14ac:dyDescent="0.25">
      <c r="R5109" s="15">
        <v>2</v>
      </c>
    </row>
    <row r="5110" spans="18:18" x14ac:dyDescent="0.25">
      <c r="R5110" s="15">
        <v>2</v>
      </c>
    </row>
    <row r="5111" spans="18:18" x14ac:dyDescent="0.25">
      <c r="R5111" s="15">
        <v>2</v>
      </c>
    </row>
    <row r="5112" spans="18:18" x14ac:dyDescent="0.25">
      <c r="R5112" s="15">
        <v>2</v>
      </c>
    </row>
    <row r="5113" spans="18:18" x14ac:dyDescent="0.25">
      <c r="R5113" s="15">
        <v>2</v>
      </c>
    </row>
    <row r="5114" spans="18:18" x14ac:dyDescent="0.25">
      <c r="R5114" s="15">
        <v>2</v>
      </c>
    </row>
    <row r="5115" spans="18:18" x14ac:dyDescent="0.25">
      <c r="R5115" s="15">
        <v>2</v>
      </c>
    </row>
    <row r="5116" spans="18:18" x14ac:dyDescent="0.25">
      <c r="R5116" s="15">
        <v>2</v>
      </c>
    </row>
    <row r="5117" spans="18:18" x14ac:dyDescent="0.25">
      <c r="R5117" s="15">
        <v>2</v>
      </c>
    </row>
    <row r="5118" spans="18:18" x14ac:dyDescent="0.25">
      <c r="R5118" s="15">
        <v>2</v>
      </c>
    </row>
    <row r="5119" spans="18:18" x14ac:dyDescent="0.25">
      <c r="R5119" s="15">
        <v>1</v>
      </c>
    </row>
    <row r="5120" spans="18:18" x14ac:dyDescent="0.25">
      <c r="R5120" s="15">
        <v>1</v>
      </c>
    </row>
    <row r="5121" spans="18:18" x14ac:dyDescent="0.25">
      <c r="R5121" s="15">
        <v>1</v>
      </c>
    </row>
    <row r="5122" spans="18:18" x14ac:dyDescent="0.25">
      <c r="R5122" s="15">
        <v>1</v>
      </c>
    </row>
    <row r="5123" spans="18:18" x14ac:dyDescent="0.25">
      <c r="R5123" s="15">
        <v>1</v>
      </c>
    </row>
    <row r="5124" spans="18:18" x14ac:dyDescent="0.25">
      <c r="R5124" s="15">
        <v>1</v>
      </c>
    </row>
    <row r="5125" spans="18:18" x14ac:dyDescent="0.25">
      <c r="R5125" s="15">
        <v>1</v>
      </c>
    </row>
    <row r="5126" spans="18:18" x14ac:dyDescent="0.25">
      <c r="R5126" s="15">
        <v>1</v>
      </c>
    </row>
    <row r="5127" spans="18:18" x14ac:dyDescent="0.25">
      <c r="R5127" s="15">
        <v>1</v>
      </c>
    </row>
    <row r="5128" spans="18:18" x14ac:dyDescent="0.25">
      <c r="R5128" s="15">
        <v>1</v>
      </c>
    </row>
    <row r="5129" spans="18:18" x14ac:dyDescent="0.25">
      <c r="R5129" s="15">
        <v>1</v>
      </c>
    </row>
    <row r="5130" spans="18:18" x14ac:dyDescent="0.25">
      <c r="R5130" s="15">
        <v>1</v>
      </c>
    </row>
    <row r="5131" spans="18:18" x14ac:dyDescent="0.25">
      <c r="R5131" s="15">
        <v>1</v>
      </c>
    </row>
    <row r="5132" spans="18:18" x14ac:dyDescent="0.25">
      <c r="R5132" s="15">
        <v>1</v>
      </c>
    </row>
    <row r="5133" spans="18:18" x14ac:dyDescent="0.25">
      <c r="R5133" s="15">
        <v>1</v>
      </c>
    </row>
    <row r="5134" spans="18:18" x14ac:dyDescent="0.25">
      <c r="R5134" s="15">
        <v>1</v>
      </c>
    </row>
    <row r="5135" spans="18:18" x14ac:dyDescent="0.25">
      <c r="R5135" s="15">
        <v>1</v>
      </c>
    </row>
    <row r="5136" spans="18:18" x14ac:dyDescent="0.25">
      <c r="R5136" s="15">
        <v>1</v>
      </c>
    </row>
    <row r="5137" spans="18:18" x14ac:dyDescent="0.25">
      <c r="R5137" s="15">
        <v>1</v>
      </c>
    </row>
    <row r="5138" spans="18:18" x14ac:dyDescent="0.25">
      <c r="R5138" s="15">
        <v>1</v>
      </c>
    </row>
    <row r="5139" spans="18:18" x14ac:dyDescent="0.25">
      <c r="R5139" s="15">
        <v>1</v>
      </c>
    </row>
    <row r="5140" spans="18:18" x14ac:dyDescent="0.25">
      <c r="R5140" s="15">
        <v>1</v>
      </c>
    </row>
    <row r="5141" spans="18:18" x14ac:dyDescent="0.25">
      <c r="R5141" s="15">
        <v>1</v>
      </c>
    </row>
    <row r="5142" spans="18:18" x14ac:dyDescent="0.25">
      <c r="R5142" s="15">
        <v>1</v>
      </c>
    </row>
    <row r="5143" spans="18:18" x14ac:dyDescent="0.25">
      <c r="R5143" s="15">
        <v>1</v>
      </c>
    </row>
    <row r="5144" spans="18:18" x14ac:dyDescent="0.25">
      <c r="R5144" s="15">
        <v>1</v>
      </c>
    </row>
    <row r="5145" spans="18:18" x14ac:dyDescent="0.25">
      <c r="R5145" s="15">
        <v>1</v>
      </c>
    </row>
    <row r="5146" spans="18:18" x14ac:dyDescent="0.25">
      <c r="R5146" s="15">
        <v>1</v>
      </c>
    </row>
    <row r="5147" spans="18:18" x14ac:dyDescent="0.25">
      <c r="R5147" s="15">
        <v>2</v>
      </c>
    </row>
    <row r="5148" spans="18:18" x14ac:dyDescent="0.25">
      <c r="R5148" s="15">
        <v>2</v>
      </c>
    </row>
    <row r="5149" spans="18:18" x14ac:dyDescent="0.25">
      <c r="R5149" s="15">
        <v>2</v>
      </c>
    </row>
    <row r="5150" spans="18:18" x14ac:dyDescent="0.25">
      <c r="R5150" s="15">
        <v>2</v>
      </c>
    </row>
    <row r="5151" spans="18:18" x14ac:dyDescent="0.25">
      <c r="R5151" s="15">
        <v>2</v>
      </c>
    </row>
    <row r="5152" spans="18:18" x14ac:dyDescent="0.25">
      <c r="R5152" s="15">
        <v>2</v>
      </c>
    </row>
    <row r="5153" spans="18:18" x14ac:dyDescent="0.25">
      <c r="R5153" s="15">
        <v>2</v>
      </c>
    </row>
    <row r="5154" spans="18:18" x14ac:dyDescent="0.25">
      <c r="R5154" s="15">
        <v>2</v>
      </c>
    </row>
    <row r="5155" spans="18:18" x14ac:dyDescent="0.25">
      <c r="R5155" s="15">
        <v>2</v>
      </c>
    </row>
    <row r="5156" spans="18:18" x14ac:dyDescent="0.25">
      <c r="R5156" s="15">
        <v>2</v>
      </c>
    </row>
    <row r="5157" spans="18:18" x14ac:dyDescent="0.25">
      <c r="R5157" s="15">
        <v>2</v>
      </c>
    </row>
    <row r="5158" spans="18:18" x14ac:dyDescent="0.25">
      <c r="R5158" s="15">
        <v>1</v>
      </c>
    </row>
    <row r="5159" spans="18:18" x14ac:dyDescent="0.25">
      <c r="R5159" s="15">
        <v>1</v>
      </c>
    </row>
    <row r="5160" spans="18:18" x14ac:dyDescent="0.25">
      <c r="R5160" s="15">
        <v>1</v>
      </c>
    </row>
    <row r="5161" spans="18:18" x14ac:dyDescent="0.25">
      <c r="R5161" s="15">
        <v>1</v>
      </c>
    </row>
    <row r="5162" spans="18:18" x14ac:dyDescent="0.25">
      <c r="R5162" s="15">
        <v>1</v>
      </c>
    </row>
    <row r="5163" spans="18:18" x14ac:dyDescent="0.25">
      <c r="R5163" s="15">
        <v>1</v>
      </c>
    </row>
    <row r="5164" spans="18:18" x14ac:dyDescent="0.25">
      <c r="R5164" s="15">
        <v>1</v>
      </c>
    </row>
    <row r="5165" spans="18:18" x14ac:dyDescent="0.25">
      <c r="R5165" s="15">
        <v>1</v>
      </c>
    </row>
    <row r="5166" spans="18:18" x14ac:dyDescent="0.25">
      <c r="R5166" s="15">
        <v>1</v>
      </c>
    </row>
    <row r="5167" spans="18:18" x14ac:dyDescent="0.25">
      <c r="R5167" s="15">
        <v>1</v>
      </c>
    </row>
    <row r="5168" spans="18:18" x14ac:dyDescent="0.25">
      <c r="R5168" s="15">
        <v>1</v>
      </c>
    </row>
    <row r="5169" spans="18:18" x14ac:dyDescent="0.25">
      <c r="R5169" s="15">
        <v>1</v>
      </c>
    </row>
    <row r="5170" spans="18:18" x14ac:dyDescent="0.25">
      <c r="R5170" s="15">
        <v>1</v>
      </c>
    </row>
    <row r="5171" spans="18:18" x14ac:dyDescent="0.25">
      <c r="R5171" s="15">
        <v>1</v>
      </c>
    </row>
    <row r="5172" spans="18:18" x14ac:dyDescent="0.25">
      <c r="R5172" s="15">
        <v>1</v>
      </c>
    </row>
    <row r="5173" spans="18:18" x14ac:dyDescent="0.25">
      <c r="R5173" s="15">
        <v>1</v>
      </c>
    </row>
    <row r="5174" spans="18:18" x14ac:dyDescent="0.25">
      <c r="R5174" s="15">
        <v>1</v>
      </c>
    </row>
    <row r="5175" spans="18:18" x14ac:dyDescent="0.25">
      <c r="R5175" s="15">
        <v>1</v>
      </c>
    </row>
    <row r="5176" spans="18:18" x14ac:dyDescent="0.25">
      <c r="R5176" s="15">
        <v>1</v>
      </c>
    </row>
    <row r="5177" spans="18:18" x14ac:dyDescent="0.25">
      <c r="R5177" s="15">
        <v>1</v>
      </c>
    </row>
    <row r="5178" spans="18:18" x14ac:dyDescent="0.25">
      <c r="R5178" s="15">
        <v>1</v>
      </c>
    </row>
    <row r="5179" spans="18:18" x14ac:dyDescent="0.25">
      <c r="R5179" s="15">
        <v>4</v>
      </c>
    </row>
    <row r="5180" spans="18:18" x14ac:dyDescent="0.25">
      <c r="R5180" s="15">
        <v>4</v>
      </c>
    </row>
    <row r="5181" spans="18:18" x14ac:dyDescent="0.25">
      <c r="R5181" s="15">
        <v>4</v>
      </c>
    </row>
    <row r="5182" spans="18:18" x14ac:dyDescent="0.25">
      <c r="R5182" s="15">
        <v>4</v>
      </c>
    </row>
    <row r="5183" spans="18:18" x14ac:dyDescent="0.25">
      <c r="R5183" s="15">
        <v>5</v>
      </c>
    </row>
    <row r="5184" spans="18:18" x14ac:dyDescent="0.25">
      <c r="R5184" s="15">
        <v>5</v>
      </c>
    </row>
    <row r="5185" spans="18:18" x14ac:dyDescent="0.25">
      <c r="R5185" s="15">
        <v>5</v>
      </c>
    </row>
    <row r="5186" spans="18:18" x14ac:dyDescent="0.25">
      <c r="R5186" s="15">
        <v>5</v>
      </c>
    </row>
    <row r="5187" spans="18:18" x14ac:dyDescent="0.25">
      <c r="R5187" s="15">
        <v>5</v>
      </c>
    </row>
    <row r="5188" spans="18:18" x14ac:dyDescent="0.25">
      <c r="R5188" s="15">
        <v>5</v>
      </c>
    </row>
    <row r="5189" spans="18:18" x14ac:dyDescent="0.25">
      <c r="R5189" s="15">
        <v>5</v>
      </c>
    </row>
    <row r="5190" spans="18:18" x14ac:dyDescent="0.25">
      <c r="R5190" s="15">
        <v>5</v>
      </c>
    </row>
    <row r="5191" spans="18:18" x14ac:dyDescent="0.25">
      <c r="R5191" s="15">
        <v>5</v>
      </c>
    </row>
    <row r="5192" spans="18:18" x14ac:dyDescent="0.25">
      <c r="R5192" s="15">
        <v>5</v>
      </c>
    </row>
    <row r="5193" spans="18:18" x14ac:dyDescent="0.25">
      <c r="R5193" s="15">
        <v>5</v>
      </c>
    </row>
    <row r="5194" spans="18:18" x14ac:dyDescent="0.25">
      <c r="R5194" s="15">
        <v>5</v>
      </c>
    </row>
    <row r="5195" spans="18:18" x14ac:dyDescent="0.25">
      <c r="R5195" s="15">
        <v>5</v>
      </c>
    </row>
    <row r="5196" spans="18:18" x14ac:dyDescent="0.25">
      <c r="R5196" s="15">
        <v>5</v>
      </c>
    </row>
    <row r="5197" spans="18:18" x14ac:dyDescent="0.25">
      <c r="R5197" s="15">
        <v>5</v>
      </c>
    </row>
    <row r="5198" spans="18:18" x14ac:dyDescent="0.25">
      <c r="R5198" s="15">
        <v>5</v>
      </c>
    </row>
    <row r="5199" spans="18:18" x14ac:dyDescent="0.25">
      <c r="R5199" s="15">
        <v>5</v>
      </c>
    </row>
    <row r="5200" spans="18:18" x14ac:dyDescent="0.25">
      <c r="R5200" s="15">
        <v>5</v>
      </c>
    </row>
    <row r="5201" spans="18:18" x14ac:dyDescent="0.25">
      <c r="R5201" s="15">
        <v>5</v>
      </c>
    </row>
    <row r="5202" spans="18:18" x14ac:dyDescent="0.25">
      <c r="R5202" s="15">
        <v>5</v>
      </c>
    </row>
    <row r="5203" spans="18:18" x14ac:dyDescent="0.25">
      <c r="R5203" s="15">
        <v>5</v>
      </c>
    </row>
    <row r="5204" spans="18:18" x14ac:dyDescent="0.25">
      <c r="R5204" s="15">
        <v>5</v>
      </c>
    </row>
    <row r="5205" spans="18:18" x14ac:dyDescent="0.25">
      <c r="R5205" s="15">
        <v>5</v>
      </c>
    </row>
    <row r="5206" spans="18:18" x14ac:dyDescent="0.25">
      <c r="R5206" s="15">
        <v>5</v>
      </c>
    </row>
    <row r="5207" spans="18:18" x14ac:dyDescent="0.25">
      <c r="R5207" s="15">
        <v>5</v>
      </c>
    </row>
    <row r="5208" spans="18:18" x14ac:dyDescent="0.25">
      <c r="R5208" s="15">
        <v>5</v>
      </c>
    </row>
    <row r="5209" spans="18:18" x14ac:dyDescent="0.25">
      <c r="R5209" s="15">
        <v>5</v>
      </c>
    </row>
    <row r="5210" spans="18:18" x14ac:dyDescent="0.25">
      <c r="R5210" s="15">
        <v>5</v>
      </c>
    </row>
    <row r="5211" spans="18:18" x14ac:dyDescent="0.25">
      <c r="R5211" s="15">
        <v>5</v>
      </c>
    </row>
    <row r="5212" spans="18:18" x14ac:dyDescent="0.25">
      <c r="R5212" s="15">
        <v>5</v>
      </c>
    </row>
    <row r="5213" spans="18:18" x14ac:dyDescent="0.25">
      <c r="R5213" s="15">
        <v>5</v>
      </c>
    </row>
    <row r="5214" spans="18:18" x14ac:dyDescent="0.25">
      <c r="R5214" s="15">
        <v>5</v>
      </c>
    </row>
    <row r="5215" spans="18:18" x14ac:dyDescent="0.25">
      <c r="R5215" s="15">
        <v>5</v>
      </c>
    </row>
    <row r="5216" spans="18:18" x14ac:dyDescent="0.25">
      <c r="R5216" s="15">
        <v>5</v>
      </c>
    </row>
    <row r="5217" spans="18:18" x14ac:dyDescent="0.25">
      <c r="R5217" s="15">
        <v>5</v>
      </c>
    </row>
    <row r="5218" spans="18:18" x14ac:dyDescent="0.25">
      <c r="R5218" s="15">
        <v>5</v>
      </c>
    </row>
    <row r="5219" spans="18:18" x14ac:dyDescent="0.25">
      <c r="R5219" s="15">
        <v>5</v>
      </c>
    </row>
    <row r="5220" spans="18:18" x14ac:dyDescent="0.25">
      <c r="R5220" s="15">
        <v>5</v>
      </c>
    </row>
    <row r="5221" spans="18:18" x14ac:dyDescent="0.25">
      <c r="R5221" s="15">
        <v>5</v>
      </c>
    </row>
    <row r="5222" spans="18:18" x14ac:dyDescent="0.25">
      <c r="R5222" s="15">
        <v>5</v>
      </c>
    </row>
    <row r="5223" spans="18:18" x14ac:dyDescent="0.25">
      <c r="R5223" s="15">
        <v>5</v>
      </c>
    </row>
    <row r="5224" spans="18:18" x14ac:dyDescent="0.25">
      <c r="R5224" s="15">
        <v>5</v>
      </c>
    </row>
    <row r="5225" spans="18:18" x14ac:dyDescent="0.25">
      <c r="R5225" s="15">
        <v>5</v>
      </c>
    </row>
    <row r="5226" spans="18:18" x14ac:dyDescent="0.25">
      <c r="R5226" s="15">
        <v>5</v>
      </c>
    </row>
    <row r="5227" spans="18:18" x14ac:dyDescent="0.25">
      <c r="R5227" s="15">
        <v>5</v>
      </c>
    </row>
    <row r="5228" spans="18:18" x14ac:dyDescent="0.25">
      <c r="R5228" s="15">
        <v>5</v>
      </c>
    </row>
    <row r="5229" spans="18:18" x14ac:dyDescent="0.25">
      <c r="R5229" s="15">
        <v>5</v>
      </c>
    </row>
    <row r="5230" spans="18:18" x14ac:dyDescent="0.25">
      <c r="R5230" s="15">
        <v>5</v>
      </c>
    </row>
    <row r="5231" spans="18:18" x14ac:dyDescent="0.25">
      <c r="R5231" s="15">
        <v>5</v>
      </c>
    </row>
    <row r="5232" spans="18:18" x14ac:dyDescent="0.25">
      <c r="R5232" s="15">
        <v>5</v>
      </c>
    </row>
    <row r="5233" spans="18:18" x14ac:dyDescent="0.25">
      <c r="R5233" s="15">
        <v>5</v>
      </c>
    </row>
    <row r="5234" spans="18:18" x14ac:dyDescent="0.25">
      <c r="R5234" s="15">
        <v>5</v>
      </c>
    </row>
    <row r="5235" spans="18:18" x14ac:dyDescent="0.25">
      <c r="R5235" s="15">
        <v>5</v>
      </c>
    </row>
    <row r="5236" spans="18:18" x14ac:dyDescent="0.25">
      <c r="R5236" s="15">
        <v>5</v>
      </c>
    </row>
    <row r="5237" spans="18:18" x14ac:dyDescent="0.25">
      <c r="R5237" s="15">
        <v>5</v>
      </c>
    </row>
    <row r="5238" spans="18:18" x14ac:dyDescent="0.25">
      <c r="R5238" s="15">
        <v>5</v>
      </c>
    </row>
    <row r="5239" spans="18:18" x14ac:dyDescent="0.25">
      <c r="R5239" s="15">
        <v>5</v>
      </c>
    </row>
    <row r="5240" spans="18:18" x14ac:dyDescent="0.25">
      <c r="R5240" s="15">
        <v>5</v>
      </c>
    </row>
    <row r="5241" spans="18:18" x14ac:dyDescent="0.25">
      <c r="R5241" s="15">
        <v>5</v>
      </c>
    </row>
    <row r="5242" spans="18:18" x14ac:dyDescent="0.25">
      <c r="R5242" s="15">
        <v>5</v>
      </c>
    </row>
    <row r="5243" spans="18:18" x14ac:dyDescent="0.25">
      <c r="R5243" s="15">
        <v>5</v>
      </c>
    </row>
    <row r="5244" spans="18:18" x14ac:dyDescent="0.25">
      <c r="R5244" s="15">
        <v>4</v>
      </c>
    </row>
    <row r="5245" spans="18:18" x14ac:dyDescent="0.25">
      <c r="R5245" s="15">
        <v>4</v>
      </c>
    </row>
    <row r="5246" spans="18:18" x14ac:dyDescent="0.25">
      <c r="R5246" s="15">
        <v>4</v>
      </c>
    </row>
    <row r="5247" spans="18:18" x14ac:dyDescent="0.25">
      <c r="R5247" s="15">
        <v>4</v>
      </c>
    </row>
    <row r="5248" spans="18:18" x14ac:dyDescent="0.25">
      <c r="R5248" s="15">
        <v>4</v>
      </c>
    </row>
    <row r="5249" spans="18:18" x14ac:dyDescent="0.25">
      <c r="R5249" s="15">
        <v>4</v>
      </c>
    </row>
    <row r="5250" spans="18:18" x14ac:dyDescent="0.25">
      <c r="R5250" s="15">
        <v>4</v>
      </c>
    </row>
    <row r="5251" spans="18:18" x14ac:dyDescent="0.25">
      <c r="R5251" s="15">
        <v>4</v>
      </c>
    </row>
    <row r="5252" spans="18:18" x14ac:dyDescent="0.25">
      <c r="R5252" s="15">
        <v>5</v>
      </c>
    </row>
    <row r="5253" spans="18:18" x14ac:dyDescent="0.25">
      <c r="R5253" s="15">
        <v>5</v>
      </c>
    </row>
    <row r="5254" spans="18:18" x14ac:dyDescent="0.25">
      <c r="R5254" s="15">
        <v>5</v>
      </c>
    </row>
    <row r="5255" spans="18:18" x14ac:dyDescent="0.25">
      <c r="R5255" s="15">
        <v>5</v>
      </c>
    </row>
    <row r="5256" spans="18:18" x14ac:dyDescent="0.25">
      <c r="R5256" s="15">
        <v>5</v>
      </c>
    </row>
    <row r="5257" spans="18:18" x14ac:dyDescent="0.25">
      <c r="R5257" s="15">
        <v>5</v>
      </c>
    </row>
    <row r="5258" spans="18:18" x14ac:dyDescent="0.25">
      <c r="R5258" s="15">
        <v>5</v>
      </c>
    </row>
    <row r="5259" spans="18:18" x14ac:dyDescent="0.25">
      <c r="R5259" s="15">
        <v>5</v>
      </c>
    </row>
    <row r="5260" spans="18:18" x14ac:dyDescent="0.25">
      <c r="R5260" s="15">
        <v>5</v>
      </c>
    </row>
    <row r="5261" spans="18:18" x14ac:dyDescent="0.25">
      <c r="R5261" s="15">
        <v>5</v>
      </c>
    </row>
    <row r="5262" spans="18:18" x14ac:dyDescent="0.25">
      <c r="R5262" s="15">
        <v>5</v>
      </c>
    </row>
    <row r="5263" spans="18:18" x14ac:dyDescent="0.25">
      <c r="R5263" s="15">
        <v>5</v>
      </c>
    </row>
    <row r="5264" spans="18:18" x14ac:dyDescent="0.25">
      <c r="R5264" s="15">
        <v>5</v>
      </c>
    </row>
    <row r="5265" spans="18:18" x14ac:dyDescent="0.25">
      <c r="R5265" s="15">
        <v>5</v>
      </c>
    </row>
    <row r="5266" spans="18:18" x14ac:dyDescent="0.25">
      <c r="R5266" s="15">
        <v>5</v>
      </c>
    </row>
    <row r="5267" spans="18:18" x14ac:dyDescent="0.25">
      <c r="R5267" s="15">
        <v>5</v>
      </c>
    </row>
    <row r="5268" spans="18:18" x14ac:dyDescent="0.25">
      <c r="R5268" s="15">
        <v>5</v>
      </c>
    </row>
    <row r="5269" spans="18:18" x14ac:dyDescent="0.25">
      <c r="R5269" s="15">
        <v>5</v>
      </c>
    </row>
    <row r="5270" spans="18:18" x14ac:dyDescent="0.25">
      <c r="R5270" s="15">
        <v>5</v>
      </c>
    </row>
    <row r="5271" spans="18:18" x14ac:dyDescent="0.25">
      <c r="R5271" s="15">
        <v>5</v>
      </c>
    </row>
    <row r="5272" spans="18:18" x14ac:dyDescent="0.25">
      <c r="R5272" s="15">
        <v>5</v>
      </c>
    </row>
    <row r="5273" spans="18:18" x14ac:dyDescent="0.25">
      <c r="R5273" s="15">
        <v>5</v>
      </c>
    </row>
    <row r="5274" spans="18:18" x14ac:dyDescent="0.25">
      <c r="R5274" s="15">
        <v>5</v>
      </c>
    </row>
    <row r="5275" spans="18:18" x14ac:dyDescent="0.25">
      <c r="R5275" s="15">
        <v>5</v>
      </c>
    </row>
    <row r="5276" spans="18:18" x14ac:dyDescent="0.25">
      <c r="R5276" s="15">
        <v>5</v>
      </c>
    </row>
    <row r="5277" spans="18:18" x14ac:dyDescent="0.25">
      <c r="R5277" s="15">
        <v>5</v>
      </c>
    </row>
    <row r="5278" spans="18:18" x14ac:dyDescent="0.25">
      <c r="R5278" s="15">
        <v>5</v>
      </c>
    </row>
    <row r="5279" spans="18:18" x14ac:dyDescent="0.25">
      <c r="R5279" s="15">
        <v>5</v>
      </c>
    </row>
    <row r="5280" spans="18:18" x14ac:dyDescent="0.25">
      <c r="R5280" s="15">
        <v>5</v>
      </c>
    </row>
    <row r="5281" spans="18:18" x14ac:dyDescent="0.25">
      <c r="R5281" s="15">
        <v>5</v>
      </c>
    </row>
    <row r="5282" spans="18:18" x14ac:dyDescent="0.25">
      <c r="R5282" s="15">
        <v>5</v>
      </c>
    </row>
    <row r="5283" spans="18:18" x14ac:dyDescent="0.25">
      <c r="R5283" s="15">
        <v>5</v>
      </c>
    </row>
    <row r="5284" spans="18:18" x14ac:dyDescent="0.25">
      <c r="R5284" s="15">
        <v>5</v>
      </c>
    </row>
    <row r="5285" spans="18:18" x14ac:dyDescent="0.25">
      <c r="R5285" s="15">
        <v>5</v>
      </c>
    </row>
    <row r="5286" spans="18:18" x14ac:dyDescent="0.25">
      <c r="R5286" s="15">
        <v>5</v>
      </c>
    </row>
    <row r="5287" spans="18:18" x14ac:dyDescent="0.25">
      <c r="R5287" s="15">
        <v>5</v>
      </c>
    </row>
    <row r="5288" spans="18:18" x14ac:dyDescent="0.25">
      <c r="R5288" s="15">
        <v>1</v>
      </c>
    </row>
    <row r="5289" spans="18:18" x14ac:dyDescent="0.25">
      <c r="R5289" s="15">
        <v>1</v>
      </c>
    </row>
    <row r="5290" spans="18:18" x14ac:dyDescent="0.25">
      <c r="R5290" s="15">
        <v>1</v>
      </c>
    </row>
    <row r="5291" spans="18:18" x14ac:dyDescent="0.25">
      <c r="R5291" s="15">
        <v>1</v>
      </c>
    </row>
    <row r="5292" spans="18:18" x14ac:dyDescent="0.25">
      <c r="R5292" s="15">
        <v>1</v>
      </c>
    </row>
    <row r="5293" spans="18:18" x14ac:dyDescent="0.25">
      <c r="R5293" s="15">
        <v>1</v>
      </c>
    </row>
    <row r="5294" spans="18:18" x14ac:dyDescent="0.25">
      <c r="R5294" s="15">
        <v>1</v>
      </c>
    </row>
    <row r="5295" spans="18:18" x14ac:dyDescent="0.25">
      <c r="R5295" s="15">
        <v>1</v>
      </c>
    </row>
    <row r="5296" spans="18:18" x14ac:dyDescent="0.25">
      <c r="R5296" s="15">
        <v>1</v>
      </c>
    </row>
    <row r="5297" spans="18:18" x14ac:dyDescent="0.25">
      <c r="R5297" s="15">
        <v>1</v>
      </c>
    </row>
    <row r="5298" spans="18:18" x14ac:dyDescent="0.25">
      <c r="R5298" s="15">
        <v>1</v>
      </c>
    </row>
    <row r="5299" spans="18:18" x14ac:dyDescent="0.25">
      <c r="R5299" s="15">
        <v>1</v>
      </c>
    </row>
    <row r="5300" spans="18:18" x14ac:dyDescent="0.25">
      <c r="R5300" s="15">
        <v>1</v>
      </c>
    </row>
    <row r="5301" spans="18:18" x14ac:dyDescent="0.25">
      <c r="R5301" s="15">
        <v>1</v>
      </c>
    </row>
    <row r="5302" spans="18:18" x14ac:dyDescent="0.25">
      <c r="R5302" s="15">
        <v>1</v>
      </c>
    </row>
    <row r="5303" spans="18:18" x14ac:dyDescent="0.25">
      <c r="R5303" s="15">
        <v>1</v>
      </c>
    </row>
    <row r="5304" spans="18:18" x14ac:dyDescent="0.25">
      <c r="R5304" s="15">
        <v>1</v>
      </c>
    </row>
    <row r="5305" spans="18:18" x14ac:dyDescent="0.25">
      <c r="R5305" s="15">
        <v>1</v>
      </c>
    </row>
    <row r="5306" spans="18:18" x14ac:dyDescent="0.25">
      <c r="R5306" s="15">
        <v>1</v>
      </c>
    </row>
    <row r="5307" spans="18:18" x14ac:dyDescent="0.25">
      <c r="R5307" s="15">
        <v>1</v>
      </c>
    </row>
    <row r="5308" spans="18:18" x14ac:dyDescent="0.25">
      <c r="R5308" s="15">
        <v>5</v>
      </c>
    </row>
    <row r="5309" spans="18:18" x14ac:dyDescent="0.25">
      <c r="R5309" s="15">
        <v>5</v>
      </c>
    </row>
    <row r="5310" spans="18:18" x14ac:dyDescent="0.25">
      <c r="R5310" s="15">
        <v>5</v>
      </c>
    </row>
    <row r="5311" spans="18:18" x14ac:dyDescent="0.25">
      <c r="R5311" s="15">
        <v>5</v>
      </c>
    </row>
    <row r="5312" spans="18:18" x14ac:dyDescent="0.25">
      <c r="R5312" s="15">
        <v>5</v>
      </c>
    </row>
    <row r="5313" spans="18:18" x14ac:dyDescent="0.25">
      <c r="R5313" s="15">
        <v>5</v>
      </c>
    </row>
    <row r="5314" spans="18:18" x14ac:dyDescent="0.25">
      <c r="R5314" s="15">
        <v>5</v>
      </c>
    </row>
    <row r="5315" spans="18:18" x14ac:dyDescent="0.25">
      <c r="R5315" s="15">
        <v>5</v>
      </c>
    </row>
    <row r="5316" spans="18:18" x14ac:dyDescent="0.25">
      <c r="R5316" s="15">
        <v>5</v>
      </c>
    </row>
    <row r="5317" spans="18:18" x14ac:dyDescent="0.25">
      <c r="R5317" s="15">
        <v>5</v>
      </c>
    </row>
    <row r="5318" spans="18:18" x14ac:dyDescent="0.25">
      <c r="R5318" s="15">
        <v>5</v>
      </c>
    </row>
    <row r="5319" spans="18:18" x14ac:dyDescent="0.25">
      <c r="R5319" s="15">
        <v>5</v>
      </c>
    </row>
    <row r="5320" spans="18:18" x14ac:dyDescent="0.25">
      <c r="R5320" s="15">
        <v>5</v>
      </c>
    </row>
    <row r="5321" spans="18:18" x14ac:dyDescent="0.25">
      <c r="R5321" s="15">
        <v>5</v>
      </c>
    </row>
    <row r="5322" spans="18:18" x14ac:dyDescent="0.25">
      <c r="R5322" s="15">
        <v>5</v>
      </c>
    </row>
    <row r="5323" spans="18:18" x14ac:dyDescent="0.25">
      <c r="R5323" s="15">
        <v>5</v>
      </c>
    </row>
    <row r="5324" spans="18:18" x14ac:dyDescent="0.25">
      <c r="R5324" s="15">
        <v>5</v>
      </c>
    </row>
    <row r="5325" spans="18:18" x14ac:dyDescent="0.25">
      <c r="R5325" s="15">
        <v>5</v>
      </c>
    </row>
    <row r="5326" spans="18:18" x14ac:dyDescent="0.25">
      <c r="R5326" s="15">
        <v>4</v>
      </c>
    </row>
    <row r="5327" spans="18:18" x14ac:dyDescent="0.25">
      <c r="R5327" s="15">
        <v>4</v>
      </c>
    </row>
    <row r="5328" spans="18:18" x14ac:dyDescent="0.25">
      <c r="R5328" s="15">
        <v>4</v>
      </c>
    </row>
    <row r="5329" spans="18:18" x14ac:dyDescent="0.25">
      <c r="R5329" s="15">
        <v>4</v>
      </c>
    </row>
    <row r="5330" spans="18:18" x14ac:dyDescent="0.25">
      <c r="R5330" s="15">
        <v>4</v>
      </c>
    </row>
    <row r="5331" spans="18:18" x14ac:dyDescent="0.25">
      <c r="R5331" s="15">
        <v>4</v>
      </c>
    </row>
    <row r="5332" spans="18:18" x14ac:dyDescent="0.25">
      <c r="R5332" s="15">
        <v>4</v>
      </c>
    </row>
    <row r="5333" spans="18:18" x14ac:dyDescent="0.25">
      <c r="R5333" s="15">
        <v>4</v>
      </c>
    </row>
    <row r="5334" spans="18:18" x14ac:dyDescent="0.25">
      <c r="R5334" s="15">
        <v>4</v>
      </c>
    </row>
    <row r="5335" spans="18:18" x14ac:dyDescent="0.25">
      <c r="R5335" s="15">
        <v>4</v>
      </c>
    </row>
    <row r="5336" spans="18:18" x14ac:dyDescent="0.25">
      <c r="R5336" s="15">
        <v>4</v>
      </c>
    </row>
    <row r="5337" spans="18:18" x14ac:dyDescent="0.25">
      <c r="R5337" s="15">
        <v>4</v>
      </c>
    </row>
    <row r="5338" spans="18:18" x14ac:dyDescent="0.25">
      <c r="R5338" s="15">
        <v>4</v>
      </c>
    </row>
    <row r="5339" spans="18:18" x14ac:dyDescent="0.25">
      <c r="R5339" s="15">
        <v>4</v>
      </c>
    </row>
    <row r="5340" spans="18:18" x14ac:dyDescent="0.25">
      <c r="R5340" s="15">
        <v>4</v>
      </c>
    </row>
    <row r="5341" spans="18:18" x14ac:dyDescent="0.25">
      <c r="R5341" s="15">
        <v>4</v>
      </c>
    </row>
    <row r="5342" spans="18:18" x14ac:dyDescent="0.25">
      <c r="R5342" s="15">
        <v>4</v>
      </c>
    </row>
    <row r="5343" spans="18:18" x14ac:dyDescent="0.25">
      <c r="R5343" s="15">
        <v>4</v>
      </c>
    </row>
    <row r="5344" spans="18:18" x14ac:dyDescent="0.25">
      <c r="R5344" s="15">
        <v>4</v>
      </c>
    </row>
    <row r="5345" spans="18:18" x14ac:dyDescent="0.25">
      <c r="R5345" s="15">
        <v>4</v>
      </c>
    </row>
    <row r="5346" spans="18:18" x14ac:dyDescent="0.25">
      <c r="R5346" s="15">
        <v>4</v>
      </c>
    </row>
    <row r="5347" spans="18:18" x14ac:dyDescent="0.25">
      <c r="R5347" s="15">
        <v>4</v>
      </c>
    </row>
    <row r="5348" spans="18:18" x14ac:dyDescent="0.25">
      <c r="R5348" s="15">
        <v>4</v>
      </c>
    </row>
    <row r="5349" spans="18:18" x14ac:dyDescent="0.25">
      <c r="R5349" s="15">
        <v>4</v>
      </c>
    </row>
    <row r="5350" spans="18:18" x14ac:dyDescent="0.25">
      <c r="R5350" s="15">
        <v>4</v>
      </c>
    </row>
    <row r="5351" spans="18:18" x14ac:dyDescent="0.25">
      <c r="R5351" s="15">
        <v>4</v>
      </c>
    </row>
    <row r="5352" spans="18:18" x14ac:dyDescent="0.25">
      <c r="R5352" s="15">
        <v>4</v>
      </c>
    </row>
    <row r="5353" spans="18:18" x14ac:dyDescent="0.25">
      <c r="R5353" s="15">
        <v>4</v>
      </c>
    </row>
    <row r="5354" spans="18:18" x14ac:dyDescent="0.25">
      <c r="R5354" s="15">
        <v>4</v>
      </c>
    </row>
    <row r="5355" spans="18:18" x14ac:dyDescent="0.25">
      <c r="R5355" s="15">
        <v>4</v>
      </c>
    </row>
    <row r="5356" spans="18:18" x14ac:dyDescent="0.25">
      <c r="R5356" s="15">
        <v>4</v>
      </c>
    </row>
    <row r="5357" spans="18:18" x14ac:dyDescent="0.25">
      <c r="R5357" s="15">
        <v>4</v>
      </c>
    </row>
    <row r="5358" spans="18:18" x14ac:dyDescent="0.25">
      <c r="R5358" s="15">
        <v>4</v>
      </c>
    </row>
    <row r="5359" spans="18:18" x14ac:dyDescent="0.25">
      <c r="R5359" s="15">
        <v>4</v>
      </c>
    </row>
    <row r="5360" spans="18:18" x14ac:dyDescent="0.25">
      <c r="R5360" s="15">
        <v>4</v>
      </c>
    </row>
    <row r="5361" spans="18:18" x14ac:dyDescent="0.25">
      <c r="R5361" s="15">
        <v>4</v>
      </c>
    </row>
    <row r="5362" spans="18:18" x14ac:dyDescent="0.25">
      <c r="R5362" s="15">
        <v>4</v>
      </c>
    </row>
    <row r="5363" spans="18:18" x14ac:dyDescent="0.25">
      <c r="R5363" s="15">
        <v>4</v>
      </c>
    </row>
    <row r="5364" spans="18:18" x14ac:dyDescent="0.25">
      <c r="R5364" s="15">
        <v>4</v>
      </c>
    </row>
    <row r="5365" spans="18:18" x14ac:dyDescent="0.25">
      <c r="R5365" s="15">
        <v>4</v>
      </c>
    </row>
    <row r="5366" spans="18:18" x14ac:dyDescent="0.25">
      <c r="R5366" s="15">
        <v>4</v>
      </c>
    </row>
    <row r="5367" spans="18:18" x14ac:dyDescent="0.25">
      <c r="R5367" s="15">
        <v>4</v>
      </c>
    </row>
    <row r="5368" spans="18:18" x14ac:dyDescent="0.25">
      <c r="R5368" s="15">
        <v>4</v>
      </c>
    </row>
    <row r="5369" spans="18:18" x14ac:dyDescent="0.25">
      <c r="R5369" s="15">
        <v>4</v>
      </c>
    </row>
    <row r="5370" spans="18:18" x14ac:dyDescent="0.25">
      <c r="R5370" s="15">
        <v>4</v>
      </c>
    </row>
    <row r="5371" spans="18:18" x14ac:dyDescent="0.25">
      <c r="R5371" s="15">
        <v>4</v>
      </c>
    </row>
    <row r="5372" spans="18:18" x14ac:dyDescent="0.25">
      <c r="R5372" s="15">
        <v>4</v>
      </c>
    </row>
    <row r="5373" spans="18:18" x14ac:dyDescent="0.25">
      <c r="R5373" s="15">
        <v>4</v>
      </c>
    </row>
    <row r="5374" spans="18:18" x14ac:dyDescent="0.25">
      <c r="R5374" s="15">
        <v>4</v>
      </c>
    </row>
    <row r="5375" spans="18:18" x14ac:dyDescent="0.25">
      <c r="R5375" s="15">
        <v>4</v>
      </c>
    </row>
    <row r="5376" spans="18:18" x14ac:dyDescent="0.25">
      <c r="R5376" s="15">
        <v>4</v>
      </c>
    </row>
    <row r="5377" spans="18:18" x14ac:dyDescent="0.25">
      <c r="R5377" s="15">
        <v>4</v>
      </c>
    </row>
    <row r="5378" spans="18:18" x14ac:dyDescent="0.25">
      <c r="R5378" s="15">
        <v>4</v>
      </c>
    </row>
    <row r="5379" spans="18:18" x14ac:dyDescent="0.25">
      <c r="R5379" s="15">
        <v>4</v>
      </c>
    </row>
    <row r="5380" spans="18:18" x14ac:dyDescent="0.25">
      <c r="R5380" s="15">
        <v>4</v>
      </c>
    </row>
    <row r="5381" spans="18:18" x14ac:dyDescent="0.25">
      <c r="R5381" s="15">
        <v>4</v>
      </c>
    </row>
    <row r="5382" spans="18:18" x14ac:dyDescent="0.25">
      <c r="R5382" s="15">
        <v>4</v>
      </c>
    </row>
    <row r="5383" spans="18:18" x14ac:dyDescent="0.25">
      <c r="R5383" s="15">
        <v>4</v>
      </c>
    </row>
    <row r="5384" spans="18:18" x14ac:dyDescent="0.25">
      <c r="R5384" s="15">
        <v>4</v>
      </c>
    </row>
    <row r="5385" spans="18:18" x14ac:dyDescent="0.25">
      <c r="R5385" s="15">
        <v>4</v>
      </c>
    </row>
    <row r="5386" spans="18:18" x14ac:dyDescent="0.25">
      <c r="R5386" s="15">
        <v>4</v>
      </c>
    </row>
    <row r="5387" spans="18:18" x14ac:dyDescent="0.25">
      <c r="R5387" s="15">
        <v>4</v>
      </c>
    </row>
    <row r="5388" spans="18:18" x14ac:dyDescent="0.25">
      <c r="R5388" s="15">
        <v>4</v>
      </c>
    </row>
    <row r="5389" spans="18:18" x14ac:dyDescent="0.25">
      <c r="R5389" s="15">
        <v>4</v>
      </c>
    </row>
    <row r="5390" spans="18:18" x14ac:dyDescent="0.25">
      <c r="R5390" s="15">
        <v>5</v>
      </c>
    </row>
    <row r="5391" spans="18:18" x14ac:dyDescent="0.25">
      <c r="R5391" s="15">
        <v>5</v>
      </c>
    </row>
    <row r="5392" spans="18:18" x14ac:dyDescent="0.25">
      <c r="R5392" s="15">
        <v>5</v>
      </c>
    </row>
    <row r="5393" spans="18:18" x14ac:dyDescent="0.25">
      <c r="R5393" s="15">
        <v>5</v>
      </c>
    </row>
    <row r="5394" spans="18:18" x14ac:dyDescent="0.25">
      <c r="R5394" s="15">
        <v>5</v>
      </c>
    </row>
    <row r="5395" spans="18:18" x14ac:dyDescent="0.25">
      <c r="R5395" s="15">
        <v>5</v>
      </c>
    </row>
    <row r="5396" spans="18:18" x14ac:dyDescent="0.25">
      <c r="R5396" s="15">
        <v>5</v>
      </c>
    </row>
    <row r="5397" spans="18:18" x14ac:dyDescent="0.25">
      <c r="R5397" s="15">
        <v>5</v>
      </c>
    </row>
    <row r="5398" spans="18:18" x14ac:dyDescent="0.25">
      <c r="R5398" s="15">
        <v>5</v>
      </c>
    </row>
    <row r="5399" spans="18:18" x14ac:dyDescent="0.25">
      <c r="R5399" s="15">
        <v>5</v>
      </c>
    </row>
    <row r="5400" spans="18:18" x14ac:dyDescent="0.25">
      <c r="R5400" s="15">
        <v>5</v>
      </c>
    </row>
    <row r="5401" spans="18:18" x14ac:dyDescent="0.25">
      <c r="R5401" s="15">
        <v>5</v>
      </c>
    </row>
    <row r="5402" spans="18:18" x14ac:dyDescent="0.25">
      <c r="R5402" s="15">
        <v>5</v>
      </c>
    </row>
    <row r="5403" spans="18:18" x14ac:dyDescent="0.25">
      <c r="R5403" s="15">
        <v>5</v>
      </c>
    </row>
    <row r="5404" spans="18:18" x14ac:dyDescent="0.25">
      <c r="R5404" s="15">
        <v>5</v>
      </c>
    </row>
    <row r="5405" spans="18:18" x14ac:dyDescent="0.25">
      <c r="R5405" s="15">
        <v>5</v>
      </c>
    </row>
    <row r="5406" spans="18:18" x14ac:dyDescent="0.25">
      <c r="R5406" s="15">
        <v>5</v>
      </c>
    </row>
    <row r="5407" spans="18:18" x14ac:dyDescent="0.25">
      <c r="R5407" s="15">
        <v>5</v>
      </c>
    </row>
    <row r="5408" spans="18:18" x14ac:dyDescent="0.25">
      <c r="R5408" s="15">
        <v>5</v>
      </c>
    </row>
    <row r="5409" spans="18:18" x14ac:dyDescent="0.25">
      <c r="R5409" s="15">
        <v>5</v>
      </c>
    </row>
    <row r="5410" spans="18:18" x14ac:dyDescent="0.25">
      <c r="R5410" s="15">
        <v>5</v>
      </c>
    </row>
    <row r="5411" spans="18:18" x14ac:dyDescent="0.25">
      <c r="R5411" s="15">
        <v>5</v>
      </c>
    </row>
    <row r="5412" spans="18:18" x14ac:dyDescent="0.25">
      <c r="R5412" s="15">
        <v>5</v>
      </c>
    </row>
    <row r="5413" spans="18:18" x14ac:dyDescent="0.25">
      <c r="R5413" s="15">
        <v>5</v>
      </c>
    </row>
    <row r="5414" spans="18:18" x14ac:dyDescent="0.25">
      <c r="R5414" s="15">
        <v>5</v>
      </c>
    </row>
    <row r="5415" spans="18:18" x14ac:dyDescent="0.25">
      <c r="R5415" s="15">
        <v>5</v>
      </c>
    </row>
    <row r="5416" spans="18:18" x14ac:dyDescent="0.25">
      <c r="R5416" s="15">
        <v>5</v>
      </c>
    </row>
    <row r="5417" spans="18:18" x14ac:dyDescent="0.25">
      <c r="R5417" s="15">
        <v>5</v>
      </c>
    </row>
    <row r="5418" spans="18:18" x14ac:dyDescent="0.25">
      <c r="R5418" s="15">
        <v>5</v>
      </c>
    </row>
    <row r="5419" spans="18:18" x14ac:dyDescent="0.25">
      <c r="R5419" s="15">
        <v>5</v>
      </c>
    </row>
    <row r="5420" spans="18:18" x14ac:dyDescent="0.25">
      <c r="R5420" s="15">
        <v>5</v>
      </c>
    </row>
    <row r="5421" spans="18:18" x14ac:dyDescent="0.25">
      <c r="R5421" s="15">
        <v>5</v>
      </c>
    </row>
    <row r="5422" spans="18:18" x14ac:dyDescent="0.25">
      <c r="R5422" s="15">
        <v>5</v>
      </c>
    </row>
    <row r="5423" spans="18:18" x14ac:dyDescent="0.25">
      <c r="R5423" s="15">
        <v>5</v>
      </c>
    </row>
    <row r="5424" spans="18:18" x14ac:dyDescent="0.25">
      <c r="R5424" s="15">
        <v>5</v>
      </c>
    </row>
    <row r="5425" spans="18:18" x14ac:dyDescent="0.25">
      <c r="R5425" s="15">
        <v>5</v>
      </c>
    </row>
    <row r="5426" spans="18:18" x14ac:dyDescent="0.25">
      <c r="R5426" s="15">
        <v>5</v>
      </c>
    </row>
    <row r="5427" spans="18:18" x14ac:dyDescent="0.25">
      <c r="R5427" s="15">
        <v>5</v>
      </c>
    </row>
    <row r="5428" spans="18:18" x14ac:dyDescent="0.25">
      <c r="R5428" s="15">
        <v>5</v>
      </c>
    </row>
    <row r="5429" spans="18:18" x14ac:dyDescent="0.25">
      <c r="R5429" s="15">
        <v>5</v>
      </c>
    </row>
    <row r="5430" spans="18:18" x14ac:dyDescent="0.25">
      <c r="R5430" s="15">
        <v>5</v>
      </c>
    </row>
    <row r="5431" spans="18:18" x14ac:dyDescent="0.25">
      <c r="R5431" s="15">
        <v>5</v>
      </c>
    </row>
    <row r="5432" spans="18:18" x14ac:dyDescent="0.25">
      <c r="R5432" s="15">
        <v>5</v>
      </c>
    </row>
    <row r="5433" spans="18:18" x14ac:dyDescent="0.25">
      <c r="R5433" s="15">
        <v>5</v>
      </c>
    </row>
    <row r="5434" spans="18:18" x14ac:dyDescent="0.25">
      <c r="R5434" s="15">
        <v>5</v>
      </c>
    </row>
    <row r="5435" spans="18:18" x14ac:dyDescent="0.25">
      <c r="R5435" s="15">
        <v>5</v>
      </c>
    </row>
    <row r="5436" spans="18:18" x14ac:dyDescent="0.25">
      <c r="R5436" s="15">
        <v>1</v>
      </c>
    </row>
    <row r="5437" spans="18:18" x14ac:dyDescent="0.25">
      <c r="R5437" s="15">
        <v>1</v>
      </c>
    </row>
    <row r="5438" spans="18:18" x14ac:dyDescent="0.25">
      <c r="R5438" s="15">
        <v>1</v>
      </c>
    </row>
    <row r="5439" spans="18:18" x14ac:dyDescent="0.25">
      <c r="R5439" s="15">
        <v>1</v>
      </c>
    </row>
    <row r="5440" spans="18:18" x14ac:dyDescent="0.25">
      <c r="R5440" s="15">
        <v>1</v>
      </c>
    </row>
    <row r="5441" spans="18:18" x14ac:dyDescent="0.25">
      <c r="R5441" s="15">
        <v>1</v>
      </c>
    </row>
    <row r="5442" spans="18:18" x14ac:dyDescent="0.25">
      <c r="R5442" s="15">
        <v>1</v>
      </c>
    </row>
    <row r="5443" spans="18:18" x14ac:dyDescent="0.25">
      <c r="R5443" s="15">
        <v>1</v>
      </c>
    </row>
    <row r="5444" spans="18:18" x14ac:dyDescent="0.25">
      <c r="R5444" s="15">
        <v>1</v>
      </c>
    </row>
    <row r="5445" spans="18:18" x14ac:dyDescent="0.25">
      <c r="R5445" s="15">
        <v>1</v>
      </c>
    </row>
    <row r="5446" spans="18:18" x14ac:dyDescent="0.25">
      <c r="R5446" s="15">
        <v>1</v>
      </c>
    </row>
    <row r="5447" spans="18:18" x14ac:dyDescent="0.25">
      <c r="R5447" s="15">
        <v>1</v>
      </c>
    </row>
    <row r="5448" spans="18:18" x14ac:dyDescent="0.25">
      <c r="R5448" s="15">
        <v>1</v>
      </c>
    </row>
    <row r="5449" spans="18:18" x14ac:dyDescent="0.25">
      <c r="R5449" s="15">
        <v>1</v>
      </c>
    </row>
    <row r="5450" spans="18:18" x14ac:dyDescent="0.25">
      <c r="R5450" s="15">
        <v>1</v>
      </c>
    </row>
    <row r="5451" spans="18:18" x14ac:dyDescent="0.25">
      <c r="R5451" s="15">
        <v>1</v>
      </c>
    </row>
    <row r="5452" spans="18:18" x14ac:dyDescent="0.25">
      <c r="R5452" s="15">
        <v>1</v>
      </c>
    </row>
    <row r="5453" spans="18:18" x14ac:dyDescent="0.25">
      <c r="R5453" s="15">
        <v>1</v>
      </c>
    </row>
    <row r="5454" spans="18:18" x14ac:dyDescent="0.25">
      <c r="R5454" s="15">
        <v>1</v>
      </c>
    </row>
    <row r="5455" spans="18:18" x14ac:dyDescent="0.25">
      <c r="R5455" s="15">
        <v>1</v>
      </c>
    </row>
    <row r="5456" spans="18:18" x14ac:dyDescent="0.25">
      <c r="R5456" s="15">
        <v>1</v>
      </c>
    </row>
    <row r="5457" spans="18:18" x14ac:dyDescent="0.25">
      <c r="R5457" s="15">
        <v>1</v>
      </c>
    </row>
    <row r="5458" spans="18:18" x14ac:dyDescent="0.25">
      <c r="R5458" s="15">
        <v>1</v>
      </c>
    </row>
    <row r="5459" spans="18:18" x14ac:dyDescent="0.25">
      <c r="R5459" s="15">
        <v>1</v>
      </c>
    </row>
    <row r="5460" spans="18:18" x14ac:dyDescent="0.25">
      <c r="R5460" s="15">
        <v>1</v>
      </c>
    </row>
    <row r="5461" spans="18:18" x14ac:dyDescent="0.25">
      <c r="R5461" s="15">
        <v>1</v>
      </c>
    </row>
    <row r="5462" spans="18:18" x14ac:dyDescent="0.25">
      <c r="R5462" s="15">
        <v>1</v>
      </c>
    </row>
    <row r="5463" spans="18:18" x14ac:dyDescent="0.25">
      <c r="R5463" s="15">
        <v>1</v>
      </c>
    </row>
    <row r="5464" spans="18:18" x14ac:dyDescent="0.25">
      <c r="R5464" s="15">
        <v>1</v>
      </c>
    </row>
    <row r="5465" spans="18:18" x14ac:dyDescent="0.25">
      <c r="R5465" s="15">
        <v>1</v>
      </c>
    </row>
    <row r="5466" spans="18:18" x14ac:dyDescent="0.25">
      <c r="R5466" s="15">
        <v>1</v>
      </c>
    </row>
    <row r="5467" spans="18:18" x14ac:dyDescent="0.25">
      <c r="R5467" s="15">
        <v>1</v>
      </c>
    </row>
    <row r="5468" spans="18:18" x14ac:dyDescent="0.25">
      <c r="R5468" s="15">
        <v>1</v>
      </c>
    </row>
    <row r="5469" spans="18:18" x14ac:dyDescent="0.25">
      <c r="R5469" s="15">
        <v>1</v>
      </c>
    </row>
    <row r="5470" spans="18:18" x14ac:dyDescent="0.25">
      <c r="R5470" s="15">
        <v>1</v>
      </c>
    </row>
    <row r="5471" spans="18:18" x14ac:dyDescent="0.25">
      <c r="R5471" s="15">
        <v>1</v>
      </c>
    </row>
    <row r="5472" spans="18:18" x14ac:dyDescent="0.25">
      <c r="R5472" s="15">
        <v>2</v>
      </c>
    </row>
    <row r="5473" spans="18:18" x14ac:dyDescent="0.25">
      <c r="R5473" s="15">
        <v>2</v>
      </c>
    </row>
    <row r="5474" spans="18:18" x14ac:dyDescent="0.25">
      <c r="R5474" s="15">
        <v>2</v>
      </c>
    </row>
    <row r="5475" spans="18:18" x14ac:dyDescent="0.25">
      <c r="R5475" s="15">
        <v>2</v>
      </c>
    </row>
    <row r="5476" spans="18:18" x14ac:dyDescent="0.25">
      <c r="R5476" s="15">
        <v>2</v>
      </c>
    </row>
    <row r="5477" spans="18:18" x14ac:dyDescent="0.25">
      <c r="R5477" s="15">
        <v>3</v>
      </c>
    </row>
    <row r="5478" spans="18:18" x14ac:dyDescent="0.25">
      <c r="R5478" s="15">
        <v>3</v>
      </c>
    </row>
    <row r="5479" spans="18:18" x14ac:dyDescent="0.25">
      <c r="R5479" s="15">
        <v>3</v>
      </c>
    </row>
    <row r="5480" spans="18:18" x14ac:dyDescent="0.25">
      <c r="R5480" s="15">
        <v>3</v>
      </c>
    </row>
    <row r="5481" spans="18:18" x14ac:dyDescent="0.25">
      <c r="R5481" s="15">
        <v>4</v>
      </c>
    </row>
    <row r="5482" spans="18:18" x14ac:dyDescent="0.25">
      <c r="R5482" s="15">
        <v>4</v>
      </c>
    </row>
    <row r="5483" spans="18:18" x14ac:dyDescent="0.25">
      <c r="R5483" s="15">
        <v>4</v>
      </c>
    </row>
    <row r="5484" spans="18:18" x14ac:dyDescent="0.25">
      <c r="R5484" s="15">
        <v>4</v>
      </c>
    </row>
    <row r="5485" spans="18:18" x14ac:dyDescent="0.25">
      <c r="R5485" s="15">
        <v>4</v>
      </c>
    </row>
    <row r="5486" spans="18:18" x14ac:dyDescent="0.25">
      <c r="R5486" s="15">
        <v>4</v>
      </c>
    </row>
    <row r="5487" spans="18:18" x14ac:dyDescent="0.25">
      <c r="R5487" s="15">
        <v>4</v>
      </c>
    </row>
    <row r="5488" spans="18:18" x14ac:dyDescent="0.25">
      <c r="R5488" s="15">
        <v>4</v>
      </c>
    </row>
    <row r="5489" spans="18:18" x14ac:dyDescent="0.25">
      <c r="R5489" s="15">
        <v>4</v>
      </c>
    </row>
    <row r="5490" spans="18:18" x14ac:dyDescent="0.25">
      <c r="R5490" s="15">
        <v>4</v>
      </c>
    </row>
    <row r="5491" spans="18:18" x14ac:dyDescent="0.25">
      <c r="R5491" s="15">
        <v>4</v>
      </c>
    </row>
    <row r="5492" spans="18:18" x14ac:dyDescent="0.25">
      <c r="R5492" s="15">
        <v>4</v>
      </c>
    </row>
    <row r="5493" spans="18:18" x14ac:dyDescent="0.25">
      <c r="R5493" s="15">
        <v>4</v>
      </c>
    </row>
    <row r="5494" spans="18:18" x14ac:dyDescent="0.25">
      <c r="R5494" s="15">
        <v>4</v>
      </c>
    </row>
    <row r="5495" spans="18:18" x14ac:dyDescent="0.25">
      <c r="R5495" s="15">
        <v>4</v>
      </c>
    </row>
    <row r="5496" spans="18:18" x14ac:dyDescent="0.25">
      <c r="R5496" s="15">
        <v>4</v>
      </c>
    </row>
    <row r="5497" spans="18:18" x14ac:dyDescent="0.25">
      <c r="R5497" s="15">
        <v>4</v>
      </c>
    </row>
    <row r="5498" spans="18:18" x14ac:dyDescent="0.25">
      <c r="R5498" s="15">
        <v>4</v>
      </c>
    </row>
    <row r="5499" spans="18:18" x14ac:dyDescent="0.25">
      <c r="R5499" s="15">
        <v>4</v>
      </c>
    </row>
    <row r="5500" spans="18:18" x14ac:dyDescent="0.25">
      <c r="R5500" s="15">
        <v>4</v>
      </c>
    </row>
    <row r="5501" spans="18:18" x14ac:dyDescent="0.25">
      <c r="R5501" s="15">
        <v>4</v>
      </c>
    </row>
    <row r="5502" spans="18:18" x14ac:dyDescent="0.25">
      <c r="R5502" s="15">
        <v>4</v>
      </c>
    </row>
    <row r="5503" spans="18:18" x14ac:dyDescent="0.25">
      <c r="R5503" s="15">
        <v>4</v>
      </c>
    </row>
    <row r="5504" spans="18:18" x14ac:dyDescent="0.25">
      <c r="R5504" s="15">
        <v>4</v>
      </c>
    </row>
    <row r="5505" spans="18:18" x14ac:dyDescent="0.25">
      <c r="R5505" s="15">
        <v>4</v>
      </c>
    </row>
    <row r="5506" spans="18:18" x14ac:dyDescent="0.25">
      <c r="R5506" s="15">
        <v>4</v>
      </c>
    </row>
    <row r="5507" spans="18:18" x14ac:dyDescent="0.25">
      <c r="R5507" s="15">
        <v>4</v>
      </c>
    </row>
    <row r="5508" spans="18:18" x14ac:dyDescent="0.25">
      <c r="R5508" s="15">
        <v>4</v>
      </c>
    </row>
    <row r="5509" spans="18:18" x14ac:dyDescent="0.25">
      <c r="R5509" s="15">
        <v>4</v>
      </c>
    </row>
    <row r="5510" spans="18:18" x14ac:dyDescent="0.25">
      <c r="R5510" s="15">
        <v>4</v>
      </c>
    </row>
    <row r="5511" spans="18:18" x14ac:dyDescent="0.25">
      <c r="R5511" s="15">
        <v>4</v>
      </c>
    </row>
    <row r="5512" spans="18:18" x14ac:dyDescent="0.25">
      <c r="R5512" s="15">
        <v>1</v>
      </c>
    </row>
    <row r="5513" spans="18:18" x14ac:dyDescent="0.25">
      <c r="R5513" s="15">
        <v>1</v>
      </c>
    </row>
    <row r="5514" spans="18:18" x14ac:dyDescent="0.25">
      <c r="R5514" s="15">
        <v>1</v>
      </c>
    </row>
    <row r="5515" spans="18:18" x14ac:dyDescent="0.25">
      <c r="R5515" s="15">
        <v>1</v>
      </c>
    </row>
    <row r="5516" spans="18:18" x14ac:dyDescent="0.25">
      <c r="R5516" s="15">
        <v>1</v>
      </c>
    </row>
    <row r="5517" spans="18:18" x14ac:dyDescent="0.25">
      <c r="R5517" s="15">
        <v>1</v>
      </c>
    </row>
    <row r="5518" spans="18:18" x14ac:dyDescent="0.25">
      <c r="R5518" s="15">
        <v>1</v>
      </c>
    </row>
    <row r="5519" spans="18:18" x14ac:dyDescent="0.25">
      <c r="R5519" s="15">
        <v>1</v>
      </c>
    </row>
    <row r="5520" spans="18:18" x14ac:dyDescent="0.25">
      <c r="R5520" s="15">
        <v>1</v>
      </c>
    </row>
    <row r="5521" spans="18:18" x14ac:dyDescent="0.25">
      <c r="R5521" s="15">
        <v>1</v>
      </c>
    </row>
    <row r="5522" spans="18:18" x14ac:dyDescent="0.25">
      <c r="R5522" s="15">
        <v>1</v>
      </c>
    </row>
    <row r="5523" spans="18:18" x14ac:dyDescent="0.25">
      <c r="R5523" s="15">
        <v>1</v>
      </c>
    </row>
    <row r="5524" spans="18:18" x14ac:dyDescent="0.25">
      <c r="R5524" s="15">
        <v>1</v>
      </c>
    </row>
    <row r="5525" spans="18:18" x14ac:dyDescent="0.25">
      <c r="R5525" s="15">
        <v>1</v>
      </c>
    </row>
    <row r="5526" spans="18:18" x14ac:dyDescent="0.25">
      <c r="R5526" s="15">
        <v>1</v>
      </c>
    </row>
    <row r="5527" spans="18:18" x14ac:dyDescent="0.25">
      <c r="R5527" s="15">
        <v>1</v>
      </c>
    </row>
    <row r="5528" spans="18:18" x14ac:dyDescent="0.25">
      <c r="R5528" s="15">
        <v>1</v>
      </c>
    </row>
    <row r="5529" spans="18:18" x14ac:dyDescent="0.25">
      <c r="R5529" s="15">
        <v>1</v>
      </c>
    </row>
    <row r="5530" spans="18:18" x14ac:dyDescent="0.25">
      <c r="R5530" s="15">
        <v>1</v>
      </c>
    </row>
    <row r="5531" spans="18:18" x14ac:dyDescent="0.25">
      <c r="R5531" s="15">
        <v>1</v>
      </c>
    </row>
    <row r="5532" spans="18:18" x14ac:dyDescent="0.25">
      <c r="R5532" s="15">
        <v>1</v>
      </c>
    </row>
    <row r="5533" spans="18:18" x14ac:dyDescent="0.25">
      <c r="R5533" s="15">
        <v>1</v>
      </c>
    </row>
    <row r="5534" spans="18:18" x14ac:dyDescent="0.25">
      <c r="R5534" s="15">
        <v>1</v>
      </c>
    </row>
    <row r="5535" spans="18:18" x14ac:dyDescent="0.25">
      <c r="R5535" s="15">
        <v>1</v>
      </c>
    </row>
    <row r="5536" spans="18:18" x14ac:dyDescent="0.25">
      <c r="R5536" s="15">
        <v>1</v>
      </c>
    </row>
    <row r="5537" spans="18:18" x14ac:dyDescent="0.25">
      <c r="R5537" s="15">
        <v>1</v>
      </c>
    </row>
    <row r="5538" spans="18:18" x14ac:dyDescent="0.25">
      <c r="R5538" s="15">
        <v>1</v>
      </c>
    </row>
    <row r="5539" spans="18:18" x14ac:dyDescent="0.25">
      <c r="R5539" s="15">
        <v>1</v>
      </c>
    </row>
    <row r="5540" spans="18:18" x14ac:dyDescent="0.25">
      <c r="R5540" s="15">
        <v>1</v>
      </c>
    </row>
    <row r="5541" spans="18:18" x14ac:dyDescent="0.25">
      <c r="R5541" s="15">
        <v>1</v>
      </c>
    </row>
    <row r="5542" spans="18:18" x14ac:dyDescent="0.25">
      <c r="R5542" s="15">
        <v>1</v>
      </c>
    </row>
    <row r="5543" spans="18:18" x14ac:dyDescent="0.25">
      <c r="R5543" s="15">
        <v>1</v>
      </c>
    </row>
    <row r="5544" spans="18:18" x14ac:dyDescent="0.25">
      <c r="R5544" s="15">
        <v>1</v>
      </c>
    </row>
    <row r="5545" spans="18:18" x14ac:dyDescent="0.25">
      <c r="R5545" s="15">
        <v>1</v>
      </c>
    </row>
    <row r="5546" spans="18:18" x14ac:dyDescent="0.25">
      <c r="R5546" s="15">
        <v>1</v>
      </c>
    </row>
    <row r="5547" spans="18:18" x14ac:dyDescent="0.25">
      <c r="R5547" s="15">
        <v>1</v>
      </c>
    </row>
    <row r="5548" spans="18:18" x14ac:dyDescent="0.25">
      <c r="R5548" s="15">
        <v>1</v>
      </c>
    </row>
    <row r="5549" spans="18:18" x14ac:dyDescent="0.25">
      <c r="R5549" s="15">
        <v>1</v>
      </c>
    </row>
    <row r="5550" spans="18:18" x14ac:dyDescent="0.25">
      <c r="R5550" s="15">
        <v>1</v>
      </c>
    </row>
    <row r="5551" spans="18:18" x14ac:dyDescent="0.25">
      <c r="R5551" s="15">
        <v>1</v>
      </c>
    </row>
    <row r="5552" spans="18:18" x14ac:dyDescent="0.25">
      <c r="R5552" s="15">
        <v>1</v>
      </c>
    </row>
    <row r="5553" spans="18:18" x14ac:dyDescent="0.25">
      <c r="R5553" s="15">
        <v>1</v>
      </c>
    </row>
    <row r="5554" spans="18:18" x14ac:dyDescent="0.25">
      <c r="R5554" s="15">
        <v>1</v>
      </c>
    </row>
    <row r="5555" spans="18:18" x14ac:dyDescent="0.25">
      <c r="R5555" s="15">
        <v>1</v>
      </c>
    </row>
    <row r="5556" spans="18:18" x14ac:dyDescent="0.25">
      <c r="R5556" s="15">
        <v>1</v>
      </c>
    </row>
    <row r="5557" spans="18:18" x14ac:dyDescent="0.25">
      <c r="R5557" s="15">
        <v>1</v>
      </c>
    </row>
    <row r="5558" spans="18:18" x14ac:dyDescent="0.25">
      <c r="R5558" s="15">
        <v>1</v>
      </c>
    </row>
    <row r="5559" spans="18:18" x14ac:dyDescent="0.25">
      <c r="R5559" s="15">
        <v>1</v>
      </c>
    </row>
    <row r="5560" spans="18:18" x14ac:dyDescent="0.25">
      <c r="R5560" s="15">
        <v>1</v>
      </c>
    </row>
    <row r="5561" spans="18:18" x14ac:dyDescent="0.25">
      <c r="R5561" s="15">
        <v>1</v>
      </c>
    </row>
    <row r="5562" spans="18:18" x14ac:dyDescent="0.25">
      <c r="R5562" s="15">
        <v>1</v>
      </c>
    </row>
    <row r="5563" spans="18:18" x14ac:dyDescent="0.25">
      <c r="R5563" s="15">
        <v>1</v>
      </c>
    </row>
    <row r="5564" spans="18:18" x14ac:dyDescent="0.25">
      <c r="R5564" s="15">
        <v>1</v>
      </c>
    </row>
    <row r="5565" spans="18:18" x14ac:dyDescent="0.25">
      <c r="R5565" s="15">
        <v>1</v>
      </c>
    </row>
    <row r="5566" spans="18:18" x14ac:dyDescent="0.25">
      <c r="R5566" s="15">
        <v>2</v>
      </c>
    </row>
    <row r="5567" spans="18:18" x14ac:dyDescent="0.25">
      <c r="R5567" s="15">
        <v>2</v>
      </c>
    </row>
    <row r="5568" spans="18:18" x14ac:dyDescent="0.25">
      <c r="R5568" s="15">
        <v>2</v>
      </c>
    </row>
    <row r="5569" spans="18:18" x14ac:dyDescent="0.25">
      <c r="R5569" s="15">
        <v>2</v>
      </c>
    </row>
    <row r="5570" spans="18:18" x14ac:dyDescent="0.25">
      <c r="R5570" s="15">
        <v>2</v>
      </c>
    </row>
    <row r="5571" spans="18:18" x14ac:dyDescent="0.25">
      <c r="R5571" s="15">
        <v>2</v>
      </c>
    </row>
    <row r="5572" spans="18:18" x14ac:dyDescent="0.25">
      <c r="R5572" s="15">
        <v>2</v>
      </c>
    </row>
    <row r="5573" spans="18:18" x14ac:dyDescent="0.25">
      <c r="R5573" s="15">
        <v>2</v>
      </c>
    </row>
    <row r="5574" spans="18:18" x14ac:dyDescent="0.25">
      <c r="R5574" s="15">
        <v>2</v>
      </c>
    </row>
    <row r="5575" spans="18:18" x14ac:dyDescent="0.25">
      <c r="R5575" s="15">
        <v>2</v>
      </c>
    </row>
    <row r="5576" spans="18:18" x14ac:dyDescent="0.25">
      <c r="R5576" s="15">
        <v>2</v>
      </c>
    </row>
    <row r="5577" spans="18:18" x14ac:dyDescent="0.25">
      <c r="R5577" s="15">
        <v>2</v>
      </c>
    </row>
    <row r="5578" spans="18:18" x14ac:dyDescent="0.25">
      <c r="R5578" s="15">
        <v>2</v>
      </c>
    </row>
    <row r="5579" spans="18:18" x14ac:dyDescent="0.25">
      <c r="R5579" s="15">
        <v>2</v>
      </c>
    </row>
    <row r="5580" spans="18:18" x14ac:dyDescent="0.25">
      <c r="R5580" s="15">
        <v>2</v>
      </c>
    </row>
    <row r="5581" spans="18:18" x14ac:dyDescent="0.25">
      <c r="R5581" s="15">
        <v>2</v>
      </c>
    </row>
    <row r="5582" spans="18:18" x14ac:dyDescent="0.25">
      <c r="R5582" s="15">
        <v>2</v>
      </c>
    </row>
    <row r="5583" spans="18:18" x14ac:dyDescent="0.25">
      <c r="R5583" s="15">
        <v>2</v>
      </c>
    </row>
    <row r="5584" spans="18:18" x14ac:dyDescent="0.25">
      <c r="R5584" s="15">
        <v>2</v>
      </c>
    </row>
    <row r="5585" spans="18:18" x14ac:dyDescent="0.25">
      <c r="R5585" s="15">
        <v>2</v>
      </c>
    </row>
    <row r="5586" spans="18:18" x14ac:dyDescent="0.25">
      <c r="R5586" s="15">
        <v>2</v>
      </c>
    </row>
    <row r="5587" spans="18:18" x14ac:dyDescent="0.25">
      <c r="R5587" s="15">
        <v>2</v>
      </c>
    </row>
    <row r="5588" spans="18:18" x14ac:dyDescent="0.25">
      <c r="R5588" s="15">
        <v>2</v>
      </c>
    </row>
    <row r="5589" spans="18:18" x14ac:dyDescent="0.25">
      <c r="R5589" s="15">
        <v>2</v>
      </c>
    </row>
    <row r="5590" spans="18:18" x14ac:dyDescent="0.25">
      <c r="R5590" s="15">
        <v>2</v>
      </c>
    </row>
    <row r="5591" spans="18:18" x14ac:dyDescent="0.25">
      <c r="R5591" s="15">
        <v>2</v>
      </c>
    </row>
    <row r="5592" spans="18:18" x14ac:dyDescent="0.25">
      <c r="R5592" s="15">
        <v>2</v>
      </c>
    </row>
    <row r="5593" spans="18:18" x14ac:dyDescent="0.25">
      <c r="R5593" s="15">
        <v>2</v>
      </c>
    </row>
    <row r="5594" spans="18:18" x14ac:dyDescent="0.25">
      <c r="R5594" s="15">
        <v>2</v>
      </c>
    </row>
    <row r="5595" spans="18:18" x14ac:dyDescent="0.25">
      <c r="R5595" s="15">
        <v>2</v>
      </c>
    </row>
    <row r="5596" spans="18:18" x14ac:dyDescent="0.25">
      <c r="R5596" s="15">
        <v>2</v>
      </c>
    </row>
    <row r="5597" spans="18:18" x14ac:dyDescent="0.25">
      <c r="R5597" s="15">
        <v>2</v>
      </c>
    </row>
    <row r="5598" spans="18:18" x14ac:dyDescent="0.25">
      <c r="R5598" s="15">
        <v>1</v>
      </c>
    </row>
    <row r="5599" spans="18:18" x14ac:dyDescent="0.25">
      <c r="R5599" s="15">
        <v>1</v>
      </c>
    </row>
    <row r="5600" spans="18:18" x14ac:dyDescent="0.25">
      <c r="R5600" s="15">
        <v>1</v>
      </c>
    </row>
    <row r="5601" spans="18:18" x14ac:dyDescent="0.25">
      <c r="R5601" s="15">
        <v>1</v>
      </c>
    </row>
    <row r="5602" spans="18:18" x14ac:dyDescent="0.25">
      <c r="R5602" s="15">
        <v>1</v>
      </c>
    </row>
    <row r="5603" spans="18:18" x14ac:dyDescent="0.25">
      <c r="R5603" s="15">
        <v>1</v>
      </c>
    </row>
    <row r="5604" spans="18:18" x14ac:dyDescent="0.25">
      <c r="R5604" s="15">
        <v>1</v>
      </c>
    </row>
    <row r="5605" spans="18:18" x14ac:dyDescent="0.25">
      <c r="R5605" s="15">
        <v>1</v>
      </c>
    </row>
    <row r="5606" spans="18:18" x14ac:dyDescent="0.25">
      <c r="R5606" s="15">
        <v>1</v>
      </c>
    </row>
    <row r="5607" spans="18:18" x14ac:dyDescent="0.25">
      <c r="R5607" s="15">
        <v>1</v>
      </c>
    </row>
    <row r="5608" spans="18:18" x14ac:dyDescent="0.25">
      <c r="R5608" s="15">
        <v>1</v>
      </c>
    </row>
    <row r="5609" spans="18:18" x14ac:dyDescent="0.25">
      <c r="R5609" s="15">
        <v>1</v>
      </c>
    </row>
    <row r="5610" spans="18:18" x14ac:dyDescent="0.25">
      <c r="R5610" s="15">
        <v>1</v>
      </c>
    </row>
    <row r="5611" spans="18:18" x14ac:dyDescent="0.25">
      <c r="R5611" s="15">
        <v>1</v>
      </c>
    </row>
    <row r="5612" spans="18:18" x14ac:dyDescent="0.25">
      <c r="R5612" s="15">
        <v>1</v>
      </c>
    </row>
    <row r="5613" spans="18:18" x14ac:dyDescent="0.25">
      <c r="R5613" s="15">
        <v>1</v>
      </c>
    </row>
    <row r="5614" spans="18:18" x14ac:dyDescent="0.25">
      <c r="R5614" s="15">
        <v>1</v>
      </c>
    </row>
    <row r="5615" spans="18:18" x14ac:dyDescent="0.25">
      <c r="R5615" s="15">
        <v>1</v>
      </c>
    </row>
    <row r="5616" spans="18:18" x14ac:dyDescent="0.25">
      <c r="R5616" s="15">
        <v>1</v>
      </c>
    </row>
    <row r="5617" spans="18:18" x14ac:dyDescent="0.25">
      <c r="R5617" s="15">
        <v>1</v>
      </c>
    </row>
    <row r="5618" spans="18:18" x14ac:dyDescent="0.25">
      <c r="R5618" s="15">
        <v>1</v>
      </c>
    </row>
    <row r="5619" spans="18:18" x14ac:dyDescent="0.25">
      <c r="R5619" s="15">
        <v>1</v>
      </c>
    </row>
    <row r="5620" spans="18:18" x14ac:dyDescent="0.25">
      <c r="R5620" s="15">
        <v>1</v>
      </c>
    </row>
    <row r="5621" spans="18:18" x14ac:dyDescent="0.25">
      <c r="R5621" s="15">
        <v>1</v>
      </c>
    </row>
    <row r="5622" spans="18:18" x14ac:dyDescent="0.25">
      <c r="R5622" s="15">
        <v>1</v>
      </c>
    </row>
    <row r="5623" spans="18:18" x14ac:dyDescent="0.25">
      <c r="R5623" s="15">
        <v>1</v>
      </c>
    </row>
    <row r="5624" spans="18:18" x14ac:dyDescent="0.25">
      <c r="R5624" s="15">
        <v>1</v>
      </c>
    </row>
    <row r="5625" spans="18:18" x14ac:dyDescent="0.25">
      <c r="R5625" s="15">
        <v>1</v>
      </c>
    </row>
    <row r="5626" spans="18:18" x14ac:dyDescent="0.25">
      <c r="R5626" s="15">
        <v>1</v>
      </c>
    </row>
    <row r="5627" spans="18:18" x14ac:dyDescent="0.25">
      <c r="R5627" s="15">
        <v>1</v>
      </c>
    </row>
    <row r="5628" spans="18:18" x14ac:dyDescent="0.25">
      <c r="R5628" s="15">
        <v>1</v>
      </c>
    </row>
    <row r="5629" spans="18:18" x14ac:dyDescent="0.25">
      <c r="R5629" s="15">
        <v>1</v>
      </c>
    </row>
    <row r="5630" spans="18:18" x14ac:dyDescent="0.25">
      <c r="R5630" s="15">
        <v>1</v>
      </c>
    </row>
    <row r="5631" spans="18:18" x14ac:dyDescent="0.25">
      <c r="R5631" s="15">
        <v>1</v>
      </c>
    </row>
    <row r="5632" spans="18:18" x14ac:dyDescent="0.25">
      <c r="R5632" s="15">
        <v>1</v>
      </c>
    </row>
    <row r="5633" spans="18:18" x14ac:dyDescent="0.25">
      <c r="R5633" s="15">
        <v>1</v>
      </c>
    </row>
    <row r="5634" spans="18:18" x14ac:dyDescent="0.25">
      <c r="R5634" s="15">
        <v>1</v>
      </c>
    </row>
    <row r="5635" spans="18:18" x14ac:dyDescent="0.25">
      <c r="R5635" s="15">
        <v>1</v>
      </c>
    </row>
    <row r="5636" spans="18:18" x14ac:dyDescent="0.25">
      <c r="R5636" s="15">
        <v>1</v>
      </c>
    </row>
    <row r="5637" spans="18:18" x14ac:dyDescent="0.25">
      <c r="R5637" s="15">
        <v>1</v>
      </c>
    </row>
    <row r="5638" spans="18:18" x14ac:dyDescent="0.25">
      <c r="R5638" s="15">
        <v>1</v>
      </c>
    </row>
    <row r="5639" spans="18:18" x14ac:dyDescent="0.25">
      <c r="R5639" s="15">
        <v>1</v>
      </c>
    </row>
    <row r="5640" spans="18:18" x14ac:dyDescent="0.25">
      <c r="R5640" s="15">
        <v>1</v>
      </c>
    </row>
    <row r="5641" spans="18:18" x14ac:dyDescent="0.25">
      <c r="R5641" s="15">
        <v>1</v>
      </c>
    </row>
    <row r="5642" spans="18:18" x14ac:dyDescent="0.25">
      <c r="R5642" s="15">
        <v>1</v>
      </c>
    </row>
    <row r="5643" spans="18:18" x14ac:dyDescent="0.25">
      <c r="R5643" s="15">
        <v>1</v>
      </c>
    </row>
    <row r="5644" spans="18:18" x14ac:dyDescent="0.25">
      <c r="R5644" s="15">
        <v>1</v>
      </c>
    </row>
    <row r="5645" spans="18:18" x14ac:dyDescent="0.25">
      <c r="R5645" s="15">
        <v>1</v>
      </c>
    </row>
    <row r="5646" spans="18:18" x14ac:dyDescent="0.25">
      <c r="R5646" s="15">
        <v>1</v>
      </c>
    </row>
    <row r="5647" spans="18:18" x14ac:dyDescent="0.25">
      <c r="R5647" s="15">
        <v>1</v>
      </c>
    </row>
    <row r="5648" spans="18:18" x14ac:dyDescent="0.25">
      <c r="R5648" s="15">
        <v>1</v>
      </c>
    </row>
    <row r="5649" spans="18:18" x14ac:dyDescent="0.25">
      <c r="R5649" s="15">
        <v>1</v>
      </c>
    </row>
    <row r="5650" spans="18:18" x14ac:dyDescent="0.25">
      <c r="R5650" s="15">
        <v>1</v>
      </c>
    </row>
    <row r="5651" spans="18:18" x14ac:dyDescent="0.25">
      <c r="R5651" s="15">
        <v>1</v>
      </c>
    </row>
    <row r="5652" spans="18:18" x14ac:dyDescent="0.25">
      <c r="R5652" s="15">
        <v>1</v>
      </c>
    </row>
    <row r="5653" spans="18:18" x14ac:dyDescent="0.25">
      <c r="R5653" s="15">
        <v>1</v>
      </c>
    </row>
    <row r="5654" spans="18:18" x14ac:dyDescent="0.25">
      <c r="R5654" s="15">
        <v>1</v>
      </c>
    </row>
    <row r="5655" spans="18:18" x14ac:dyDescent="0.25">
      <c r="R5655" s="15">
        <v>1</v>
      </c>
    </row>
    <row r="5656" spans="18:18" x14ac:dyDescent="0.25">
      <c r="R5656" s="15">
        <v>1</v>
      </c>
    </row>
    <row r="5657" spans="18:18" x14ac:dyDescent="0.25">
      <c r="R5657" s="15">
        <v>1</v>
      </c>
    </row>
    <row r="5658" spans="18:18" x14ac:dyDescent="0.25">
      <c r="R5658" s="15">
        <v>1</v>
      </c>
    </row>
    <row r="5659" spans="18:18" x14ac:dyDescent="0.25">
      <c r="R5659" s="15">
        <v>1</v>
      </c>
    </row>
    <row r="5660" spans="18:18" x14ac:dyDescent="0.25">
      <c r="R5660" s="15">
        <v>1</v>
      </c>
    </row>
    <row r="5661" spans="18:18" x14ac:dyDescent="0.25">
      <c r="R5661" s="15">
        <v>1</v>
      </c>
    </row>
    <row r="5662" spans="18:18" x14ac:dyDescent="0.25">
      <c r="R5662" s="15">
        <v>1</v>
      </c>
    </row>
    <row r="5663" spans="18:18" x14ac:dyDescent="0.25">
      <c r="R5663" s="15">
        <v>1</v>
      </c>
    </row>
    <row r="5664" spans="18:18" x14ac:dyDescent="0.25">
      <c r="R5664" s="15">
        <v>1</v>
      </c>
    </row>
    <row r="5665" spans="18:18" x14ac:dyDescent="0.25">
      <c r="R5665" s="15">
        <v>1</v>
      </c>
    </row>
    <row r="5666" spans="18:18" x14ac:dyDescent="0.25">
      <c r="R5666" s="15">
        <v>1</v>
      </c>
    </row>
    <row r="5667" spans="18:18" x14ac:dyDescent="0.25">
      <c r="R5667" s="15">
        <v>1</v>
      </c>
    </row>
    <row r="5668" spans="18:18" x14ac:dyDescent="0.25">
      <c r="R5668" s="15">
        <v>1</v>
      </c>
    </row>
    <row r="5669" spans="18:18" x14ac:dyDescent="0.25">
      <c r="R5669" s="15">
        <v>1</v>
      </c>
    </row>
    <row r="5670" spans="18:18" x14ac:dyDescent="0.25">
      <c r="R5670" s="15">
        <v>1</v>
      </c>
    </row>
    <row r="5671" spans="18:18" x14ac:dyDescent="0.25">
      <c r="R5671" s="15">
        <v>1</v>
      </c>
    </row>
    <row r="5672" spans="18:18" x14ac:dyDescent="0.25">
      <c r="R5672" s="15">
        <v>1</v>
      </c>
    </row>
    <row r="5673" spans="18:18" x14ac:dyDescent="0.25">
      <c r="R5673" s="15">
        <v>1</v>
      </c>
    </row>
    <row r="5674" spans="18:18" x14ac:dyDescent="0.25">
      <c r="R5674" s="15">
        <v>1</v>
      </c>
    </row>
    <row r="5675" spans="18:18" x14ac:dyDescent="0.25">
      <c r="R5675" s="15">
        <v>1</v>
      </c>
    </row>
    <row r="5676" spans="18:18" x14ac:dyDescent="0.25">
      <c r="R5676" s="15">
        <v>1</v>
      </c>
    </row>
    <row r="5677" spans="18:18" x14ac:dyDescent="0.25">
      <c r="R5677" s="15">
        <v>1</v>
      </c>
    </row>
    <row r="5678" spans="18:18" x14ac:dyDescent="0.25">
      <c r="R5678" s="15">
        <v>1</v>
      </c>
    </row>
    <row r="5679" spans="18:18" x14ac:dyDescent="0.25">
      <c r="R5679" s="15">
        <v>1</v>
      </c>
    </row>
    <row r="5680" spans="18:18" x14ac:dyDescent="0.25">
      <c r="R5680" s="15">
        <v>1</v>
      </c>
    </row>
    <row r="5681" spans="18:18" x14ac:dyDescent="0.25">
      <c r="R5681" s="15">
        <v>1</v>
      </c>
    </row>
    <row r="5682" spans="18:18" x14ac:dyDescent="0.25">
      <c r="R5682" s="15">
        <v>1</v>
      </c>
    </row>
    <row r="5683" spans="18:18" x14ac:dyDescent="0.25">
      <c r="R5683" s="15">
        <v>1</v>
      </c>
    </row>
    <row r="5684" spans="18:18" x14ac:dyDescent="0.25">
      <c r="R5684" s="15">
        <v>1</v>
      </c>
    </row>
    <row r="5685" spans="18:18" x14ac:dyDescent="0.25">
      <c r="R5685" s="15">
        <v>1</v>
      </c>
    </row>
    <row r="5686" spans="18:18" x14ac:dyDescent="0.25">
      <c r="R5686" s="15">
        <v>1</v>
      </c>
    </row>
    <row r="5687" spans="18:18" x14ac:dyDescent="0.25">
      <c r="R5687" s="15">
        <v>1</v>
      </c>
    </row>
    <row r="5688" spans="18:18" x14ac:dyDescent="0.25">
      <c r="R5688" s="15">
        <v>1</v>
      </c>
    </row>
    <row r="5689" spans="18:18" x14ac:dyDescent="0.25">
      <c r="R5689" s="15">
        <v>1</v>
      </c>
    </row>
    <row r="5690" spans="18:18" x14ac:dyDescent="0.25">
      <c r="R5690" s="15">
        <v>1</v>
      </c>
    </row>
    <row r="5691" spans="18:18" x14ac:dyDescent="0.25">
      <c r="R5691" s="15">
        <v>1</v>
      </c>
    </row>
    <row r="5692" spans="18:18" x14ac:dyDescent="0.25">
      <c r="R5692" s="15">
        <v>1</v>
      </c>
    </row>
    <row r="5693" spans="18:18" x14ac:dyDescent="0.25">
      <c r="R5693" s="15">
        <v>1</v>
      </c>
    </row>
    <row r="5694" spans="18:18" x14ac:dyDescent="0.25">
      <c r="R5694" s="15">
        <v>1</v>
      </c>
    </row>
    <row r="5695" spans="18:18" x14ac:dyDescent="0.25">
      <c r="R5695" s="15">
        <v>1</v>
      </c>
    </row>
    <row r="5696" spans="18:18" x14ac:dyDescent="0.25">
      <c r="R5696" s="15">
        <v>1</v>
      </c>
    </row>
    <row r="5697" spans="18:18" x14ac:dyDescent="0.25">
      <c r="R5697" s="15">
        <v>1</v>
      </c>
    </row>
    <row r="5698" spans="18:18" x14ac:dyDescent="0.25">
      <c r="R5698" s="15">
        <v>1</v>
      </c>
    </row>
    <row r="5699" spans="18:18" x14ac:dyDescent="0.25">
      <c r="R5699" s="15">
        <v>1</v>
      </c>
    </row>
    <row r="5700" spans="18:18" x14ac:dyDescent="0.25">
      <c r="R5700" s="15">
        <v>1</v>
      </c>
    </row>
    <row r="5701" spans="18:18" x14ac:dyDescent="0.25">
      <c r="R5701" s="15">
        <v>1</v>
      </c>
    </row>
    <row r="5702" spans="18:18" x14ac:dyDescent="0.25">
      <c r="R5702" s="15">
        <v>1</v>
      </c>
    </row>
    <row r="5703" spans="18:18" x14ac:dyDescent="0.25">
      <c r="R5703" s="15">
        <v>1</v>
      </c>
    </row>
    <row r="5704" spans="18:18" x14ac:dyDescent="0.25">
      <c r="R5704" s="15">
        <v>1</v>
      </c>
    </row>
    <row r="5705" spans="18:18" x14ac:dyDescent="0.25">
      <c r="R5705" s="15">
        <v>1</v>
      </c>
    </row>
    <row r="5706" spans="18:18" x14ac:dyDescent="0.25">
      <c r="R5706" s="15">
        <v>1</v>
      </c>
    </row>
    <row r="5707" spans="18:18" x14ac:dyDescent="0.25">
      <c r="R5707" s="15">
        <v>1</v>
      </c>
    </row>
    <row r="5708" spans="18:18" x14ac:dyDescent="0.25">
      <c r="R5708" s="15">
        <v>1</v>
      </c>
    </row>
    <row r="5709" spans="18:18" x14ac:dyDescent="0.25">
      <c r="R5709" s="15">
        <v>1</v>
      </c>
    </row>
    <row r="5710" spans="18:18" x14ac:dyDescent="0.25">
      <c r="R5710" s="15">
        <v>1</v>
      </c>
    </row>
    <row r="5711" spans="18:18" x14ac:dyDescent="0.25">
      <c r="R5711" s="15">
        <v>1</v>
      </c>
    </row>
    <row r="5712" spans="18:18" x14ac:dyDescent="0.25">
      <c r="R5712" s="15">
        <v>1</v>
      </c>
    </row>
    <row r="5713" spans="18:18" x14ac:dyDescent="0.25">
      <c r="R5713" s="15">
        <v>1</v>
      </c>
    </row>
    <row r="5714" spans="18:18" x14ac:dyDescent="0.25">
      <c r="R5714" s="15">
        <v>1</v>
      </c>
    </row>
    <row r="5715" spans="18:18" x14ac:dyDescent="0.25">
      <c r="R5715" s="15">
        <v>1</v>
      </c>
    </row>
    <row r="5716" spans="18:18" x14ac:dyDescent="0.25">
      <c r="R5716" s="15">
        <v>1</v>
      </c>
    </row>
    <row r="5717" spans="18:18" x14ac:dyDescent="0.25">
      <c r="R5717" s="15">
        <v>1</v>
      </c>
    </row>
    <row r="5718" spans="18:18" x14ac:dyDescent="0.25">
      <c r="R5718" s="15">
        <v>1</v>
      </c>
    </row>
    <row r="5719" spans="18:18" x14ac:dyDescent="0.25">
      <c r="R5719" s="15">
        <v>1</v>
      </c>
    </row>
    <row r="5720" spans="18:18" x14ac:dyDescent="0.25">
      <c r="R5720" s="15">
        <v>1</v>
      </c>
    </row>
    <row r="5721" spans="18:18" x14ac:dyDescent="0.25">
      <c r="R5721" s="15">
        <v>1</v>
      </c>
    </row>
    <row r="5722" spans="18:18" x14ac:dyDescent="0.25">
      <c r="R5722" s="15">
        <v>1</v>
      </c>
    </row>
    <row r="5723" spans="18:18" x14ac:dyDescent="0.25">
      <c r="R5723" s="15">
        <v>1</v>
      </c>
    </row>
    <row r="5724" spans="18:18" x14ac:dyDescent="0.25">
      <c r="R5724" s="15">
        <v>1</v>
      </c>
    </row>
    <row r="5725" spans="18:18" x14ac:dyDescent="0.25">
      <c r="R5725" s="15">
        <v>1</v>
      </c>
    </row>
    <row r="5726" spans="18:18" x14ac:dyDescent="0.25">
      <c r="R5726" s="15">
        <v>1</v>
      </c>
    </row>
    <row r="5727" spans="18:18" x14ac:dyDescent="0.25">
      <c r="R5727" s="15">
        <v>1</v>
      </c>
    </row>
    <row r="5728" spans="18:18" x14ac:dyDescent="0.25">
      <c r="R5728" s="15">
        <v>1</v>
      </c>
    </row>
    <row r="5729" spans="18:18" x14ac:dyDescent="0.25">
      <c r="R5729" s="15">
        <v>1</v>
      </c>
    </row>
    <row r="5730" spans="18:18" x14ac:dyDescent="0.25">
      <c r="R5730" s="15">
        <v>1</v>
      </c>
    </row>
    <row r="5731" spans="18:18" x14ac:dyDescent="0.25">
      <c r="R5731" s="15">
        <v>1</v>
      </c>
    </row>
    <row r="5732" spans="18:18" x14ac:dyDescent="0.25">
      <c r="R5732" s="15">
        <v>1</v>
      </c>
    </row>
    <row r="5733" spans="18:18" x14ac:dyDescent="0.25">
      <c r="R5733" s="15">
        <v>1</v>
      </c>
    </row>
    <row r="5734" spans="18:18" x14ac:dyDescent="0.25">
      <c r="R5734" s="15">
        <v>1</v>
      </c>
    </row>
    <row r="5735" spans="18:18" x14ac:dyDescent="0.25">
      <c r="R5735" s="15">
        <v>1</v>
      </c>
    </row>
    <row r="5736" spans="18:18" x14ac:dyDescent="0.25">
      <c r="R5736" s="15">
        <v>1</v>
      </c>
    </row>
    <row r="5737" spans="18:18" x14ac:dyDescent="0.25">
      <c r="R5737" s="15">
        <v>1</v>
      </c>
    </row>
    <row r="5738" spans="18:18" x14ac:dyDescent="0.25">
      <c r="R5738" s="15">
        <v>1</v>
      </c>
    </row>
    <row r="5739" spans="18:18" x14ac:dyDescent="0.25">
      <c r="R5739" s="15">
        <v>1</v>
      </c>
    </row>
    <row r="5740" spans="18:18" x14ac:dyDescent="0.25">
      <c r="R5740" s="15">
        <v>1</v>
      </c>
    </row>
    <row r="5741" spans="18:18" x14ac:dyDescent="0.25">
      <c r="R5741" s="15">
        <v>1</v>
      </c>
    </row>
    <row r="5742" spans="18:18" x14ac:dyDescent="0.25">
      <c r="R5742" s="15">
        <v>1</v>
      </c>
    </row>
    <row r="5743" spans="18:18" x14ac:dyDescent="0.25">
      <c r="R5743" s="15">
        <v>1</v>
      </c>
    </row>
    <row r="5744" spans="18:18" x14ac:dyDescent="0.25">
      <c r="R5744" s="15">
        <v>1</v>
      </c>
    </row>
    <row r="5745" spans="18:18" x14ac:dyDescent="0.25">
      <c r="R5745" s="15">
        <v>1</v>
      </c>
    </row>
    <row r="5746" spans="18:18" x14ac:dyDescent="0.25">
      <c r="R5746" s="15">
        <v>1</v>
      </c>
    </row>
    <row r="5747" spans="18:18" x14ac:dyDescent="0.25">
      <c r="R5747" s="15">
        <v>1</v>
      </c>
    </row>
    <row r="5748" spans="18:18" x14ac:dyDescent="0.25">
      <c r="R5748" s="15">
        <v>1</v>
      </c>
    </row>
    <row r="5749" spans="18:18" x14ac:dyDescent="0.25">
      <c r="R5749" s="15">
        <v>1</v>
      </c>
    </row>
    <row r="5750" spans="18:18" x14ac:dyDescent="0.25">
      <c r="R5750" s="15">
        <v>1</v>
      </c>
    </row>
    <row r="5751" spans="18:18" x14ac:dyDescent="0.25">
      <c r="R5751" s="15">
        <v>1</v>
      </c>
    </row>
    <row r="5752" spans="18:18" x14ac:dyDescent="0.25">
      <c r="R5752" s="15">
        <v>1</v>
      </c>
    </row>
    <row r="5753" spans="18:18" x14ac:dyDescent="0.25">
      <c r="R5753" s="15">
        <v>1</v>
      </c>
    </row>
    <row r="5754" spans="18:18" x14ac:dyDescent="0.25">
      <c r="R5754" s="15">
        <v>1</v>
      </c>
    </row>
    <row r="5755" spans="18:18" x14ac:dyDescent="0.25">
      <c r="R5755" s="15">
        <v>1</v>
      </c>
    </row>
    <row r="5756" spans="18:18" x14ac:dyDescent="0.25">
      <c r="R5756" s="15">
        <v>1</v>
      </c>
    </row>
    <row r="5757" spans="18:18" x14ac:dyDescent="0.25">
      <c r="R5757" s="15">
        <v>1</v>
      </c>
    </row>
    <row r="5758" spans="18:18" x14ac:dyDescent="0.25">
      <c r="R5758" s="15">
        <v>1</v>
      </c>
    </row>
    <row r="5759" spans="18:18" x14ac:dyDescent="0.25">
      <c r="R5759" s="15">
        <v>1</v>
      </c>
    </row>
    <row r="5760" spans="18:18" x14ac:dyDescent="0.25">
      <c r="R5760" s="15">
        <v>1</v>
      </c>
    </row>
    <row r="5761" spans="18:18" x14ac:dyDescent="0.25">
      <c r="R5761" s="15">
        <v>1</v>
      </c>
    </row>
    <row r="5762" spans="18:18" x14ac:dyDescent="0.25">
      <c r="R5762" s="15">
        <v>1</v>
      </c>
    </row>
    <row r="5763" spans="18:18" x14ac:dyDescent="0.25">
      <c r="R5763" s="15">
        <v>1</v>
      </c>
    </row>
    <row r="5764" spans="18:18" x14ac:dyDescent="0.25">
      <c r="R5764" s="15">
        <v>1</v>
      </c>
    </row>
    <row r="5765" spans="18:18" x14ac:dyDescent="0.25">
      <c r="R5765" s="15">
        <v>1</v>
      </c>
    </row>
    <row r="5766" spans="18:18" x14ac:dyDescent="0.25">
      <c r="R5766" s="15">
        <v>1</v>
      </c>
    </row>
    <row r="5767" spans="18:18" x14ac:dyDescent="0.25">
      <c r="R5767" s="15">
        <v>1</v>
      </c>
    </row>
    <row r="5768" spans="18:18" x14ac:dyDescent="0.25">
      <c r="R5768" s="15">
        <v>1</v>
      </c>
    </row>
    <row r="5769" spans="18:18" x14ac:dyDescent="0.25">
      <c r="R5769" s="15">
        <v>4</v>
      </c>
    </row>
    <row r="5770" spans="18:18" x14ac:dyDescent="0.25">
      <c r="R5770" s="15">
        <v>4</v>
      </c>
    </row>
    <row r="5771" spans="18:18" x14ac:dyDescent="0.25">
      <c r="R5771" s="15">
        <v>4</v>
      </c>
    </row>
    <row r="5772" spans="18:18" x14ac:dyDescent="0.25">
      <c r="R5772" s="15">
        <v>4</v>
      </c>
    </row>
    <row r="5773" spans="18:18" x14ac:dyDescent="0.25">
      <c r="R5773" s="15">
        <v>4</v>
      </c>
    </row>
    <row r="5774" spans="18:18" x14ac:dyDescent="0.25">
      <c r="R5774" s="15">
        <v>4</v>
      </c>
    </row>
    <row r="5775" spans="18:18" x14ac:dyDescent="0.25">
      <c r="R5775" s="15">
        <v>4</v>
      </c>
    </row>
    <row r="5776" spans="18:18" x14ac:dyDescent="0.25">
      <c r="R5776" s="15">
        <v>4</v>
      </c>
    </row>
    <row r="5777" spans="18:18" x14ac:dyDescent="0.25">
      <c r="R5777" s="15">
        <v>4</v>
      </c>
    </row>
    <row r="5778" spans="18:18" x14ac:dyDescent="0.25">
      <c r="R5778" s="15">
        <v>4</v>
      </c>
    </row>
    <row r="5779" spans="18:18" x14ac:dyDescent="0.25">
      <c r="R5779" s="15">
        <v>4</v>
      </c>
    </row>
    <row r="5780" spans="18:18" x14ac:dyDescent="0.25">
      <c r="R5780" s="15">
        <v>4</v>
      </c>
    </row>
    <row r="5781" spans="18:18" x14ac:dyDescent="0.25">
      <c r="R5781" s="15">
        <v>4</v>
      </c>
    </row>
    <row r="5782" spans="18:18" x14ac:dyDescent="0.25">
      <c r="R5782" s="15">
        <v>4</v>
      </c>
    </row>
    <row r="5783" spans="18:18" x14ac:dyDescent="0.25">
      <c r="R5783" s="15">
        <v>4</v>
      </c>
    </row>
    <row r="5784" spans="18:18" x14ac:dyDescent="0.25">
      <c r="R5784" s="15">
        <v>4</v>
      </c>
    </row>
    <row r="5785" spans="18:18" x14ac:dyDescent="0.25">
      <c r="R5785" s="15">
        <v>4</v>
      </c>
    </row>
    <row r="5786" spans="18:18" x14ac:dyDescent="0.25">
      <c r="R5786" s="15">
        <v>4</v>
      </c>
    </row>
    <row r="5787" spans="18:18" x14ac:dyDescent="0.25">
      <c r="R5787" s="15">
        <v>4</v>
      </c>
    </row>
    <row r="5788" spans="18:18" x14ac:dyDescent="0.25">
      <c r="R5788" s="15">
        <v>4</v>
      </c>
    </row>
    <row r="5789" spans="18:18" x14ac:dyDescent="0.25">
      <c r="R5789" s="15">
        <v>4</v>
      </c>
    </row>
    <row r="5790" spans="18:18" x14ac:dyDescent="0.25">
      <c r="R5790" s="15">
        <v>4</v>
      </c>
    </row>
    <row r="5791" spans="18:18" x14ac:dyDescent="0.25">
      <c r="R5791" s="15">
        <v>4</v>
      </c>
    </row>
    <row r="5792" spans="18:18" x14ac:dyDescent="0.25">
      <c r="R5792" s="15">
        <v>4</v>
      </c>
    </row>
    <row r="5793" spans="18:18" x14ac:dyDescent="0.25">
      <c r="R5793" s="15">
        <v>4</v>
      </c>
    </row>
    <row r="5794" spans="18:18" x14ac:dyDescent="0.25">
      <c r="R5794" s="15">
        <v>4</v>
      </c>
    </row>
    <row r="5795" spans="18:18" x14ac:dyDescent="0.25">
      <c r="R5795" s="15">
        <v>4</v>
      </c>
    </row>
    <row r="5796" spans="18:18" x14ac:dyDescent="0.25">
      <c r="R5796" s="15">
        <v>4</v>
      </c>
    </row>
    <row r="5797" spans="18:18" x14ac:dyDescent="0.25">
      <c r="R5797" s="15">
        <v>4</v>
      </c>
    </row>
    <row r="5798" spans="18:18" x14ac:dyDescent="0.25">
      <c r="R5798" s="15">
        <v>4</v>
      </c>
    </row>
    <row r="5799" spans="18:18" x14ac:dyDescent="0.25">
      <c r="R5799" s="15">
        <v>4</v>
      </c>
    </row>
    <row r="5800" spans="18:18" x14ac:dyDescent="0.25">
      <c r="R5800" s="15">
        <v>4</v>
      </c>
    </row>
    <row r="5801" spans="18:18" x14ac:dyDescent="0.25">
      <c r="R5801" s="15">
        <v>4</v>
      </c>
    </row>
    <row r="5802" spans="18:18" x14ac:dyDescent="0.25">
      <c r="R5802" s="15">
        <v>4</v>
      </c>
    </row>
    <row r="5803" spans="18:18" x14ac:dyDescent="0.25">
      <c r="R5803" s="15">
        <v>4</v>
      </c>
    </row>
    <row r="5804" spans="18:18" x14ac:dyDescent="0.25">
      <c r="R5804" s="15">
        <v>4</v>
      </c>
    </row>
    <row r="5805" spans="18:18" x14ac:dyDescent="0.25">
      <c r="R5805" s="15">
        <v>4</v>
      </c>
    </row>
    <row r="5806" spans="18:18" x14ac:dyDescent="0.25">
      <c r="R5806" s="15">
        <v>4</v>
      </c>
    </row>
    <row r="5807" spans="18:18" x14ac:dyDescent="0.25">
      <c r="R5807" s="15">
        <v>4</v>
      </c>
    </row>
    <row r="5808" spans="18:18" x14ac:dyDescent="0.25">
      <c r="R5808" s="15">
        <v>4</v>
      </c>
    </row>
    <row r="5809" spans="18:18" x14ac:dyDescent="0.25">
      <c r="R5809" s="15">
        <v>4</v>
      </c>
    </row>
    <row r="5810" spans="18:18" x14ac:dyDescent="0.25">
      <c r="R5810" s="15">
        <v>4</v>
      </c>
    </row>
    <row r="5811" spans="18:18" x14ac:dyDescent="0.25">
      <c r="R5811" s="15">
        <v>4</v>
      </c>
    </row>
    <row r="5812" spans="18:18" x14ac:dyDescent="0.25">
      <c r="R5812" s="15">
        <v>4</v>
      </c>
    </row>
    <row r="5813" spans="18:18" x14ac:dyDescent="0.25">
      <c r="R5813" s="15">
        <v>4</v>
      </c>
    </row>
    <row r="5814" spans="18:18" x14ac:dyDescent="0.25">
      <c r="R5814" s="15">
        <v>4</v>
      </c>
    </row>
    <row r="5815" spans="18:18" x14ac:dyDescent="0.25">
      <c r="R5815" s="15">
        <v>4</v>
      </c>
    </row>
    <row r="5816" spans="18:18" x14ac:dyDescent="0.25">
      <c r="R5816" s="15">
        <v>4</v>
      </c>
    </row>
    <row r="5817" spans="18:18" x14ac:dyDescent="0.25">
      <c r="R5817" s="15">
        <v>4</v>
      </c>
    </row>
    <row r="5818" spans="18:18" x14ac:dyDescent="0.25">
      <c r="R5818" s="15">
        <v>4</v>
      </c>
    </row>
    <row r="5819" spans="18:18" x14ac:dyDescent="0.25">
      <c r="R5819" s="15">
        <v>4</v>
      </c>
    </row>
    <row r="5820" spans="18:18" x14ac:dyDescent="0.25">
      <c r="R5820" s="15">
        <v>4</v>
      </c>
    </row>
    <row r="5821" spans="18:18" x14ac:dyDescent="0.25">
      <c r="R5821" s="15">
        <v>4</v>
      </c>
    </row>
    <row r="5822" spans="18:18" x14ac:dyDescent="0.25">
      <c r="R5822" s="15">
        <v>4</v>
      </c>
    </row>
    <row r="5823" spans="18:18" x14ac:dyDescent="0.25">
      <c r="R5823" s="15">
        <v>4</v>
      </c>
    </row>
    <row r="5824" spans="18:18" x14ac:dyDescent="0.25">
      <c r="R5824" s="15">
        <v>4</v>
      </c>
    </row>
    <row r="5825" spans="18:18" x14ac:dyDescent="0.25">
      <c r="R5825" s="15">
        <v>4</v>
      </c>
    </row>
    <row r="5826" spans="18:18" x14ac:dyDescent="0.25">
      <c r="R5826" s="15">
        <v>4</v>
      </c>
    </row>
    <row r="5827" spans="18:18" x14ac:dyDescent="0.25">
      <c r="R5827" s="15">
        <v>4</v>
      </c>
    </row>
    <row r="5828" spans="18:18" x14ac:dyDescent="0.25">
      <c r="R5828" s="15">
        <v>4</v>
      </c>
    </row>
    <row r="5829" spans="18:18" x14ac:dyDescent="0.25">
      <c r="R5829" s="15">
        <v>4</v>
      </c>
    </row>
    <row r="5830" spans="18:18" x14ac:dyDescent="0.25">
      <c r="R5830" s="15">
        <v>4</v>
      </c>
    </row>
    <row r="5831" spans="18:18" x14ac:dyDescent="0.25">
      <c r="R5831" s="15">
        <v>4</v>
      </c>
    </row>
    <row r="5832" spans="18:18" x14ac:dyDescent="0.25">
      <c r="R5832" s="15">
        <v>4</v>
      </c>
    </row>
    <row r="5833" spans="18:18" x14ac:dyDescent="0.25">
      <c r="R5833" s="15">
        <v>4</v>
      </c>
    </row>
    <row r="5834" spans="18:18" x14ac:dyDescent="0.25">
      <c r="R5834" s="15">
        <v>4</v>
      </c>
    </row>
    <row r="5835" spans="18:18" x14ac:dyDescent="0.25">
      <c r="R5835" s="15">
        <v>4</v>
      </c>
    </row>
    <row r="5836" spans="18:18" x14ac:dyDescent="0.25">
      <c r="R5836" s="15">
        <v>4</v>
      </c>
    </row>
    <row r="5837" spans="18:18" x14ac:dyDescent="0.25">
      <c r="R5837" s="15">
        <v>4</v>
      </c>
    </row>
    <row r="5838" spans="18:18" x14ac:dyDescent="0.25">
      <c r="R5838" s="15">
        <v>4</v>
      </c>
    </row>
    <row r="5839" spans="18:18" x14ac:dyDescent="0.25">
      <c r="R5839" s="15">
        <v>4</v>
      </c>
    </row>
    <row r="5840" spans="18:18" x14ac:dyDescent="0.25">
      <c r="R5840" s="15">
        <v>4</v>
      </c>
    </row>
    <row r="5841" spans="18:18" x14ac:dyDescent="0.25">
      <c r="R5841" s="15">
        <v>4</v>
      </c>
    </row>
    <row r="5842" spans="18:18" x14ac:dyDescent="0.25">
      <c r="R5842" s="15">
        <v>4</v>
      </c>
    </row>
    <row r="5843" spans="18:18" x14ac:dyDescent="0.25">
      <c r="R5843" s="15">
        <v>4</v>
      </c>
    </row>
    <row r="5844" spans="18:18" x14ac:dyDescent="0.25">
      <c r="R5844" s="15">
        <v>4</v>
      </c>
    </row>
    <row r="5845" spans="18:18" x14ac:dyDescent="0.25">
      <c r="R5845" s="15">
        <v>4</v>
      </c>
    </row>
    <row r="5846" spans="18:18" x14ac:dyDescent="0.25">
      <c r="R5846" s="15">
        <v>4</v>
      </c>
    </row>
    <row r="5847" spans="18:18" x14ac:dyDescent="0.25">
      <c r="R5847" s="15">
        <v>4</v>
      </c>
    </row>
    <row r="5848" spans="18:18" x14ac:dyDescent="0.25">
      <c r="R5848" s="15">
        <v>4</v>
      </c>
    </row>
    <row r="5849" spans="18:18" x14ac:dyDescent="0.25">
      <c r="R5849" s="15">
        <v>4</v>
      </c>
    </row>
    <row r="5850" spans="18:18" x14ac:dyDescent="0.25">
      <c r="R5850" s="15">
        <v>4</v>
      </c>
    </row>
    <row r="5851" spans="18:18" x14ac:dyDescent="0.25">
      <c r="R5851" s="15">
        <v>4</v>
      </c>
    </row>
    <row r="5852" spans="18:18" x14ac:dyDescent="0.25">
      <c r="R5852" s="15">
        <v>4</v>
      </c>
    </row>
    <row r="5853" spans="18:18" x14ac:dyDescent="0.25">
      <c r="R5853" s="15">
        <v>4</v>
      </c>
    </row>
    <row r="5854" spans="18:18" x14ac:dyDescent="0.25">
      <c r="R5854" s="15">
        <v>4</v>
      </c>
    </row>
    <row r="5855" spans="18:18" x14ac:dyDescent="0.25">
      <c r="R5855" s="15">
        <v>4</v>
      </c>
    </row>
    <row r="5856" spans="18:18" x14ac:dyDescent="0.25">
      <c r="R5856" s="15">
        <v>4</v>
      </c>
    </row>
    <row r="5857" spans="18:18" x14ac:dyDescent="0.25">
      <c r="R5857" s="15">
        <v>4</v>
      </c>
    </row>
    <row r="5858" spans="18:18" x14ac:dyDescent="0.25">
      <c r="R5858" s="15">
        <v>4</v>
      </c>
    </row>
    <row r="5859" spans="18:18" x14ac:dyDescent="0.25">
      <c r="R5859" s="15">
        <v>4</v>
      </c>
    </row>
    <row r="5860" spans="18:18" x14ac:dyDescent="0.25">
      <c r="R5860" s="15">
        <v>4</v>
      </c>
    </row>
    <row r="5861" spans="18:18" x14ac:dyDescent="0.25">
      <c r="R5861" s="15">
        <v>4</v>
      </c>
    </row>
    <row r="5862" spans="18:18" x14ac:dyDescent="0.25">
      <c r="R5862" s="15">
        <v>4</v>
      </c>
    </row>
    <row r="5863" spans="18:18" x14ac:dyDescent="0.25">
      <c r="R5863" s="15">
        <v>4</v>
      </c>
    </row>
    <row r="5864" spans="18:18" x14ac:dyDescent="0.25">
      <c r="R5864" s="15">
        <v>4</v>
      </c>
    </row>
    <row r="5865" spans="18:18" x14ac:dyDescent="0.25">
      <c r="R5865" s="15">
        <v>4</v>
      </c>
    </row>
    <row r="5866" spans="18:18" x14ac:dyDescent="0.25">
      <c r="R5866" s="15">
        <v>4</v>
      </c>
    </row>
    <row r="5867" spans="18:18" x14ac:dyDescent="0.25">
      <c r="R5867" s="15">
        <v>4</v>
      </c>
    </row>
    <row r="5868" spans="18:18" x14ac:dyDescent="0.25">
      <c r="R5868" s="15">
        <v>4</v>
      </c>
    </row>
    <row r="5869" spans="18:18" x14ac:dyDescent="0.25">
      <c r="R5869" s="15">
        <v>4</v>
      </c>
    </row>
    <row r="5870" spans="18:18" x14ac:dyDescent="0.25">
      <c r="R5870" s="15">
        <v>4</v>
      </c>
    </row>
    <row r="5871" spans="18:18" x14ac:dyDescent="0.25">
      <c r="R5871" s="15">
        <v>4</v>
      </c>
    </row>
    <row r="5872" spans="18:18" x14ac:dyDescent="0.25">
      <c r="R5872" s="15">
        <v>4</v>
      </c>
    </row>
    <row r="5873" spans="18:18" x14ac:dyDescent="0.25">
      <c r="R5873" s="15">
        <v>4</v>
      </c>
    </row>
    <row r="5874" spans="18:18" x14ac:dyDescent="0.25">
      <c r="R5874" s="15">
        <v>4</v>
      </c>
    </row>
    <row r="5875" spans="18:18" x14ac:dyDescent="0.25">
      <c r="R5875" s="15">
        <v>4</v>
      </c>
    </row>
    <row r="5876" spans="18:18" x14ac:dyDescent="0.25">
      <c r="R5876" s="15">
        <v>4</v>
      </c>
    </row>
    <row r="5877" spans="18:18" x14ac:dyDescent="0.25">
      <c r="R5877" s="15">
        <v>4</v>
      </c>
    </row>
    <row r="5878" spans="18:18" x14ac:dyDescent="0.25">
      <c r="R5878" s="15">
        <v>4</v>
      </c>
    </row>
    <row r="5879" spans="18:18" x14ac:dyDescent="0.25">
      <c r="R5879" s="15">
        <v>4</v>
      </c>
    </row>
    <row r="5880" spans="18:18" x14ac:dyDescent="0.25">
      <c r="R5880" s="15">
        <v>4</v>
      </c>
    </row>
    <row r="5881" spans="18:18" x14ac:dyDescent="0.25">
      <c r="R5881" s="15">
        <v>4</v>
      </c>
    </row>
    <row r="5882" spans="18:18" x14ac:dyDescent="0.25">
      <c r="R5882" s="15">
        <v>4</v>
      </c>
    </row>
    <row r="5883" spans="18:18" x14ac:dyDescent="0.25">
      <c r="R5883" s="15">
        <v>4</v>
      </c>
    </row>
    <row r="5884" spans="18:18" x14ac:dyDescent="0.25">
      <c r="R5884" s="15">
        <v>4</v>
      </c>
    </row>
    <row r="5885" spans="18:18" x14ac:dyDescent="0.25">
      <c r="R5885" s="15">
        <v>4</v>
      </c>
    </row>
    <row r="5886" spans="18:18" x14ac:dyDescent="0.25">
      <c r="R5886" s="15">
        <v>4</v>
      </c>
    </row>
    <row r="5887" spans="18:18" x14ac:dyDescent="0.25">
      <c r="R5887" s="15">
        <v>4</v>
      </c>
    </row>
    <row r="5888" spans="18:18" x14ac:dyDescent="0.25">
      <c r="R5888" s="15">
        <v>4</v>
      </c>
    </row>
    <row r="5889" spans="18:18" x14ac:dyDescent="0.25">
      <c r="R5889" s="15">
        <v>4</v>
      </c>
    </row>
    <row r="5890" spans="18:18" x14ac:dyDescent="0.25">
      <c r="R5890" s="15">
        <v>4</v>
      </c>
    </row>
    <row r="5891" spans="18:18" x14ac:dyDescent="0.25">
      <c r="R5891" s="15">
        <v>4</v>
      </c>
    </row>
    <row r="5892" spans="18:18" x14ac:dyDescent="0.25">
      <c r="R5892" s="15">
        <v>4</v>
      </c>
    </row>
    <row r="5893" spans="18:18" x14ac:dyDescent="0.25">
      <c r="R5893" s="15">
        <v>4</v>
      </c>
    </row>
    <row r="5894" spans="18:18" x14ac:dyDescent="0.25">
      <c r="R5894" s="15">
        <v>4</v>
      </c>
    </row>
    <row r="5895" spans="18:18" x14ac:dyDescent="0.25">
      <c r="R5895" s="15">
        <v>4</v>
      </c>
    </row>
    <row r="5896" spans="18:18" x14ac:dyDescent="0.25">
      <c r="R5896" s="15">
        <v>4</v>
      </c>
    </row>
    <row r="5897" spans="18:18" x14ac:dyDescent="0.25">
      <c r="R5897" s="15">
        <v>4</v>
      </c>
    </row>
    <row r="5898" spans="18:18" x14ac:dyDescent="0.25">
      <c r="R5898" s="15">
        <v>4</v>
      </c>
    </row>
    <row r="5899" spans="18:18" x14ac:dyDescent="0.25">
      <c r="R5899" s="15">
        <v>4</v>
      </c>
    </row>
    <row r="5900" spans="18:18" x14ac:dyDescent="0.25">
      <c r="R5900" s="15">
        <v>4</v>
      </c>
    </row>
    <row r="5901" spans="18:18" x14ac:dyDescent="0.25">
      <c r="R5901" s="15">
        <v>4</v>
      </c>
    </row>
    <row r="5902" spans="18:18" x14ac:dyDescent="0.25">
      <c r="R5902" s="15">
        <v>2</v>
      </c>
    </row>
    <row r="5903" spans="18:18" x14ac:dyDescent="0.25">
      <c r="R5903" s="15">
        <v>2</v>
      </c>
    </row>
    <row r="5904" spans="18:18" x14ac:dyDescent="0.25">
      <c r="R5904" s="15">
        <v>2</v>
      </c>
    </row>
    <row r="5905" spans="18:18" x14ac:dyDescent="0.25">
      <c r="R5905" s="15">
        <v>2</v>
      </c>
    </row>
    <row r="5906" spans="18:18" x14ac:dyDescent="0.25">
      <c r="R5906" s="15">
        <v>2</v>
      </c>
    </row>
    <row r="5907" spans="18:18" x14ac:dyDescent="0.25">
      <c r="R5907" s="15">
        <v>2</v>
      </c>
    </row>
    <row r="5908" spans="18:18" x14ac:dyDescent="0.25">
      <c r="R5908" s="15">
        <v>2</v>
      </c>
    </row>
    <row r="5909" spans="18:18" x14ac:dyDescent="0.25">
      <c r="R5909" s="15">
        <v>2</v>
      </c>
    </row>
    <row r="5910" spans="18:18" x14ac:dyDescent="0.25">
      <c r="R5910" s="15">
        <v>2</v>
      </c>
    </row>
    <row r="5911" spans="18:18" x14ac:dyDescent="0.25">
      <c r="R5911" s="15">
        <v>2</v>
      </c>
    </row>
    <row r="5912" spans="18:18" x14ac:dyDescent="0.25">
      <c r="R5912" s="15">
        <v>2</v>
      </c>
    </row>
    <row r="5913" spans="18:18" x14ac:dyDescent="0.25">
      <c r="R5913" s="15">
        <v>2</v>
      </c>
    </row>
    <row r="5914" spans="18:18" x14ac:dyDescent="0.25">
      <c r="R5914" s="15">
        <v>4</v>
      </c>
    </row>
    <row r="5915" spans="18:18" x14ac:dyDescent="0.25">
      <c r="R5915" s="15">
        <v>4</v>
      </c>
    </row>
    <row r="5916" spans="18:18" x14ac:dyDescent="0.25">
      <c r="R5916" s="15">
        <v>4</v>
      </c>
    </row>
    <row r="5917" spans="18:18" x14ac:dyDescent="0.25">
      <c r="R5917" s="15">
        <v>4</v>
      </c>
    </row>
    <row r="5918" spans="18:18" x14ac:dyDescent="0.25">
      <c r="R5918" s="15">
        <v>4</v>
      </c>
    </row>
    <row r="5919" spans="18:18" x14ac:dyDescent="0.25">
      <c r="R5919" s="15">
        <v>4</v>
      </c>
    </row>
    <row r="5920" spans="18:18" x14ac:dyDescent="0.25">
      <c r="R5920" s="15">
        <v>4</v>
      </c>
    </row>
    <row r="5921" spans="18:18" x14ac:dyDescent="0.25">
      <c r="R5921" s="15">
        <v>4</v>
      </c>
    </row>
    <row r="5922" spans="18:18" x14ac:dyDescent="0.25">
      <c r="R5922" s="15">
        <v>4</v>
      </c>
    </row>
    <row r="5923" spans="18:18" x14ac:dyDescent="0.25">
      <c r="R5923" s="15">
        <v>4</v>
      </c>
    </row>
    <row r="5924" spans="18:18" x14ac:dyDescent="0.25">
      <c r="R5924" s="15">
        <v>4</v>
      </c>
    </row>
    <row r="5925" spans="18:18" x14ac:dyDescent="0.25">
      <c r="R5925" s="15">
        <v>4</v>
      </c>
    </row>
    <row r="5926" spans="18:18" x14ac:dyDescent="0.25">
      <c r="R5926" s="15">
        <v>1</v>
      </c>
    </row>
    <row r="5927" spans="18:18" x14ac:dyDescent="0.25">
      <c r="R5927" s="15">
        <v>1</v>
      </c>
    </row>
    <row r="5928" spans="18:18" x14ac:dyDescent="0.25">
      <c r="R5928" s="15">
        <v>1</v>
      </c>
    </row>
    <row r="5929" spans="18:18" x14ac:dyDescent="0.25">
      <c r="R5929" s="15">
        <v>1</v>
      </c>
    </row>
    <row r="5930" spans="18:18" x14ac:dyDescent="0.25">
      <c r="R5930" s="15">
        <v>1</v>
      </c>
    </row>
    <row r="5931" spans="18:18" x14ac:dyDescent="0.25">
      <c r="R5931" s="15">
        <v>1</v>
      </c>
    </row>
    <row r="5932" spans="18:18" x14ac:dyDescent="0.25">
      <c r="R5932" s="15">
        <v>1</v>
      </c>
    </row>
    <row r="5933" spans="18:18" x14ac:dyDescent="0.25">
      <c r="R5933" s="15">
        <v>1</v>
      </c>
    </row>
    <row r="5934" spans="18:18" x14ac:dyDescent="0.25">
      <c r="R5934" s="15">
        <v>1</v>
      </c>
    </row>
    <row r="5935" spans="18:18" x14ac:dyDescent="0.25">
      <c r="R5935" s="15">
        <v>1</v>
      </c>
    </row>
    <row r="5936" spans="18:18" x14ac:dyDescent="0.25">
      <c r="R5936" s="15">
        <v>1</v>
      </c>
    </row>
    <row r="5937" spans="18:18" x14ac:dyDescent="0.25">
      <c r="R5937" s="15">
        <v>1</v>
      </c>
    </row>
    <row r="5938" spans="18:18" x14ac:dyDescent="0.25">
      <c r="R5938" s="15">
        <v>1</v>
      </c>
    </row>
    <row r="5939" spans="18:18" x14ac:dyDescent="0.25">
      <c r="R5939" s="15">
        <v>1</v>
      </c>
    </row>
    <row r="5940" spans="18:18" x14ac:dyDescent="0.25">
      <c r="R5940" s="15">
        <v>1</v>
      </c>
    </row>
    <row r="5941" spans="18:18" x14ac:dyDescent="0.25">
      <c r="R5941" s="15">
        <v>1</v>
      </c>
    </row>
    <row r="5942" spans="18:18" x14ac:dyDescent="0.25">
      <c r="R5942" s="15">
        <v>1</v>
      </c>
    </row>
    <row r="5943" spans="18:18" x14ac:dyDescent="0.25">
      <c r="R5943" s="15">
        <v>1</v>
      </c>
    </row>
    <row r="5944" spans="18:18" x14ac:dyDescent="0.25">
      <c r="R5944" s="15">
        <v>1</v>
      </c>
    </row>
    <row r="5945" spans="18:18" x14ac:dyDescent="0.25">
      <c r="R5945" s="15">
        <v>1</v>
      </c>
    </row>
    <row r="5946" spans="18:18" x14ac:dyDescent="0.25">
      <c r="R5946" s="15">
        <v>1</v>
      </c>
    </row>
    <row r="5947" spans="18:18" x14ac:dyDescent="0.25">
      <c r="R5947" s="15">
        <v>1</v>
      </c>
    </row>
    <row r="5948" spans="18:18" x14ac:dyDescent="0.25">
      <c r="R5948" s="15">
        <v>1</v>
      </c>
    </row>
    <row r="5949" spans="18:18" x14ac:dyDescent="0.25">
      <c r="R5949" s="15">
        <v>1</v>
      </c>
    </row>
    <row r="5950" spans="18:18" x14ac:dyDescent="0.25">
      <c r="R5950" s="15">
        <v>1</v>
      </c>
    </row>
    <row r="5951" spans="18:18" x14ac:dyDescent="0.25">
      <c r="R5951" s="15">
        <v>1</v>
      </c>
    </row>
    <row r="5952" spans="18:18" x14ac:dyDescent="0.25">
      <c r="R5952" s="15">
        <v>1</v>
      </c>
    </row>
    <row r="5953" spans="18:18" x14ac:dyDescent="0.25">
      <c r="R5953" s="15">
        <v>1</v>
      </c>
    </row>
    <row r="5954" spans="18:18" x14ac:dyDescent="0.25">
      <c r="R5954" s="15">
        <v>1</v>
      </c>
    </row>
    <row r="5955" spans="18:18" x14ac:dyDescent="0.25">
      <c r="R5955" s="15">
        <v>1</v>
      </c>
    </row>
    <row r="5956" spans="18:18" x14ac:dyDescent="0.25">
      <c r="R5956" s="15">
        <v>1</v>
      </c>
    </row>
    <row r="5957" spans="18:18" x14ac:dyDescent="0.25">
      <c r="R5957" s="15">
        <v>1</v>
      </c>
    </row>
    <row r="5958" spans="18:18" x14ac:dyDescent="0.25">
      <c r="R5958" s="15">
        <v>1</v>
      </c>
    </row>
    <row r="5959" spans="18:18" x14ac:dyDescent="0.25">
      <c r="R5959" s="15">
        <v>1</v>
      </c>
    </row>
    <row r="5960" spans="18:18" x14ac:dyDescent="0.25">
      <c r="R5960" s="15">
        <v>1</v>
      </c>
    </row>
    <row r="5961" spans="18:18" x14ac:dyDescent="0.25">
      <c r="R5961" s="15">
        <v>1</v>
      </c>
    </row>
    <row r="5962" spans="18:18" x14ac:dyDescent="0.25">
      <c r="R5962" s="15">
        <v>1</v>
      </c>
    </row>
    <row r="5963" spans="18:18" x14ac:dyDescent="0.25">
      <c r="R5963" s="15">
        <v>1</v>
      </c>
    </row>
    <row r="5964" spans="18:18" x14ac:dyDescent="0.25">
      <c r="R5964" s="15">
        <v>1</v>
      </c>
    </row>
    <row r="5965" spans="18:18" x14ac:dyDescent="0.25">
      <c r="R5965" s="15">
        <v>1</v>
      </c>
    </row>
    <row r="5966" spans="18:18" x14ac:dyDescent="0.25">
      <c r="R5966" s="15">
        <v>1</v>
      </c>
    </row>
    <row r="5967" spans="18:18" x14ac:dyDescent="0.25">
      <c r="R5967" s="15">
        <v>1</v>
      </c>
    </row>
    <row r="5968" spans="18:18" x14ac:dyDescent="0.25">
      <c r="R5968" s="15">
        <v>1</v>
      </c>
    </row>
    <row r="5969" spans="18:18" x14ac:dyDescent="0.25">
      <c r="R5969" s="15">
        <v>1</v>
      </c>
    </row>
    <row r="5970" spans="18:18" x14ac:dyDescent="0.25">
      <c r="R5970" s="15">
        <v>1</v>
      </c>
    </row>
    <row r="5971" spans="18:18" x14ac:dyDescent="0.25">
      <c r="R5971" s="15">
        <v>1</v>
      </c>
    </row>
    <row r="5972" spans="18:18" x14ac:dyDescent="0.25">
      <c r="R5972" s="15">
        <v>5</v>
      </c>
    </row>
    <row r="5973" spans="18:18" x14ac:dyDescent="0.25">
      <c r="R5973" s="15">
        <v>5</v>
      </c>
    </row>
    <row r="5974" spans="18:18" x14ac:dyDescent="0.25">
      <c r="R5974" s="15">
        <v>5</v>
      </c>
    </row>
    <row r="5975" spans="18:18" x14ac:dyDescent="0.25">
      <c r="R5975" s="15">
        <v>5</v>
      </c>
    </row>
    <row r="5976" spans="18:18" x14ac:dyDescent="0.25">
      <c r="R5976" s="15">
        <v>5</v>
      </c>
    </row>
    <row r="5977" spans="18:18" x14ac:dyDescent="0.25">
      <c r="R5977" s="15">
        <v>5</v>
      </c>
    </row>
    <row r="5978" spans="18:18" x14ac:dyDescent="0.25">
      <c r="R5978" s="15">
        <v>5</v>
      </c>
    </row>
    <row r="5979" spans="18:18" x14ac:dyDescent="0.25">
      <c r="R5979" s="15">
        <v>5</v>
      </c>
    </row>
    <row r="5980" spans="18:18" x14ac:dyDescent="0.25">
      <c r="R5980" s="15">
        <v>5</v>
      </c>
    </row>
    <row r="5981" spans="18:18" x14ac:dyDescent="0.25">
      <c r="R5981" s="15">
        <v>5</v>
      </c>
    </row>
    <row r="5982" spans="18:18" x14ac:dyDescent="0.25">
      <c r="R5982" s="15">
        <v>5</v>
      </c>
    </row>
    <row r="5983" spans="18:18" x14ac:dyDescent="0.25">
      <c r="R5983" s="15">
        <v>5</v>
      </c>
    </row>
    <row r="5984" spans="18:18" x14ac:dyDescent="0.25">
      <c r="R5984" s="15">
        <v>5</v>
      </c>
    </row>
    <row r="5985" spans="18:18" x14ac:dyDescent="0.25">
      <c r="R5985" s="15">
        <v>5</v>
      </c>
    </row>
    <row r="5986" spans="18:18" x14ac:dyDescent="0.25">
      <c r="R5986" s="15">
        <v>5</v>
      </c>
    </row>
    <row r="5987" spans="18:18" x14ac:dyDescent="0.25">
      <c r="R5987" s="15">
        <v>5</v>
      </c>
    </row>
    <row r="5988" spans="18:18" x14ac:dyDescent="0.25">
      <c r="R5988" s="15">
        <v>5</v>
      </c>
    </row>
    <row r="5989" spans="18:18" x14ac:dyDescent="0.25">
      <c r="R5989" s="15">
        <v>5</v>
      </c>
    </row>
    <row r="5990" spans="18:18" x14ac:dyDescent="0.25">
      <c r="R5990" s="15">
        <v>5</v>
      </c>
    </row>
    <row r="5991" spans="18:18" x14ac:dyDescent="0.25">
      <c r="R5991" s="15">
        <v>5</v>
      </c>
    </row>
    <row r="5992" spans="18:18" x14ac:dyDescent="0.25">
      <c r="R5992" s="15">
        <v>5</v>
      </c>
    </row>
    <row r="5993" spans="18:18" x14ac:dyDescent="0.25">
      <c r="R5993" s="15">
        <v>5</v>
      </c>
    </row>
    <row r="5994" spans="18:18" x14ac:dyDescent="0.25">
      <c r="R5994" s="15">
        <v>5</v>
      </c>
    </row>
    <row r="5995" spans="18:18" x14ac:dyDescent="0.25">
      <c r="R5995" s="15">
        <v>5</v>
      </c>
    </row>
    <row r="5996" spans="18:18" x14ac:dyDescent="0.25">
      <c r="R5996" s="15">
        <v>5</v>
      </c>
    </row>
    <row r="5997" spans="18:18" x14ac:dyDescent="0.25">
      <c r="R5997" s="15">
        <v>5</v>
      </c>
    </row>
    <row r="5998" spans="18:18" x14ac:dyDescent="0.25">
      <c r="R5998" s="15">
        <v>5</v>
      </c>
    </row>
    <row r="5999" spans="18:18" x14ac:dyDescent="0.25">
      <c r="R5999" s="15">
        <v>5</v>
      </c>
    </row>
    <row r="6000" spans="18:18" x14ac:dyDescent="0.25">
      <c r="R6000" s="15">
        <v>5</v>
      </c>
    </row>
    <row r="6001" spans="18:18" x14ac:dyDescent="0.25">
      <c r="R6001" s="15">
        <v>5</v>
      </c>
    </row>
    <row r="6002" spans="18:18" x14ac:dyDescent="0.25">
      <c r="R6002" s="15">
        <v>5</v>
      </c>
    </row>
    <row r="6003" spans="18:18" x14ac:dyDescent="0.25">
      <c r="R6003" s="15">
        <v>5</v>
      </c>
    </row>
    <row r="6004" spans="18:18" x14ac:dyDescent="0.25">
      <c r="R6004" s="15">
        <v>5</v>
      </c>
    </row>
    <row r="6005" spans="18:18" x14ac:dyDescent="0.25">
      <c r="R6005" s="15">
        <v>5</v>
      </c>
    </row>
    <row r="6006" spans="18:18" x14ac:dyDescent="0.25">
      <c r="R6006" s="15">
        <v>5</v>
      </c>
    </row>
    <row r="6007" spans="18:18" x14ac:dyDescent="0.25">
      <c r="R6007" s="15">
        <v>5</v>
      </c>
    </row>
    <row r="6008" spans="18:18" x14ac:dyDescent="0.25">
      <c r="R6008" s="15">
        <v>5</v>
      </c>
    </row>
    <row r="6009" spans="18:18" x14ac:dyDescent="0.25">
      <c r="R6009" s="15">
        <v>5</v>
      </c>
    </row>
    <row r="6010" spans="18:18" x14ac:dyDescent="0.25">
      <c r="R6010" s="15">
        <v>5</v>
      </c>
    </row>
    <row r="6011" spans="18:18" x14ac:dyDescent="0.25">
      <c r="R6011" s="15">
        <v>5</v>
      </c>
    </row>
    <row r="6012" spans="18:18" x14ac:dyDescent="0.25">
      <c r="R6012" s="15">
        <v>5</v>
      </c>
    </row>
    <row r="6013" spans="18:18" x14ac:dyDescent="0.25">
      <c r="R6013" s="15">
        <v>5</v>
      </c>
    </row>
    <row r="6014" spans="18:18" x14ac:dyDescent="0.25">
      <c r="R6014" s="15">
        <v>5</v>
      </c>
    </row>
    <row r="6015" spans="18:18" x14ac:dyDescent="0.25">
      <c r="R6015" s="15">
        <v>5</v>
      </c>
    </row>
    <row r="6016" spans="18:18" x14ac:dyDescent="0.25">
      <c r="R6016" s="15">
        <v>5</v>
      </c>
    </row>
    <row r="6017" spans="18:18" x14ac:dyDescent="0.25">
      <c r="R6017" s="15">
        <v>5</v>
      </c>
    </row>
    <row r="6018" spans="18:18" x14ac:dyDescent="0.25">
      <c r="R6018" s="15">
        <v>5</v>
      </c>
    </row>
    <row r="6019" spans="18:18" x14ac:dyDescent="0.25">
      <c r="R6019" s="15">
        <v>5</v>
      </c>
    </row>
    <row r="6020" spans="18:18" x14ac:dyDescent="0.25">
      <c r="R6020" s="15">
        <v>5</v>
      </c>
    </row>
    <row r="6021" spans="18:18" x14ac:dyDescent="0.25">
      <c r="R6021" s="15">
        <v>5</v>
      </c>
    </row>
    <row r="6022" spans="18:18" x14ac:dyDescent="0.25">
      <c r="R6022" s="15">
        <v>5</v>
      </c>
    </row>
    <row r="6023" spans="18:18" x14ac:dyDescent="0.25">
      <c r="R6023" s="15">
        <v>5</v>
      </c>
    </row>
    <row r="6024" spans="18:18" x14ac:dyDescent="0.25">
      <c r="R6024" s="15">
        <v>5</v>
      </c>
    </row>
    <row r="6025" spans="18:18" x14ac:dyDescent="0.25">
      <c r="R6025" s="15">
        <v>5</v>
      </c>
    </row>
    <row r="6026" spans="18:18" x14ac:dyDescent="0.25">
      <c r="R6026" s="15">
        <v>5</v>
      </c>
    </row>
    <row r="6027" spans="18:18" x14ac:dyDescent="0.25">
      <c r="R6027" s="15">
        <v>5</v>
      </c>
    </row>
    <row r="6028" spans="18:18" x14ac:dyDescent="0.25">
      <c r="R6028" s="15">
        <v>5</v>
      </c>
    </row>
    <row r="6029" spans="18:18" x14ac:dyDescent="0.25">
      <c r="R6029" s="15">
        <v>5</v>
      </c>
    </row>
    <row r="6030" spans="18:18" x14ac:dyDescent="0.25">
      <c r="R6030" s="15">
        <v>5</v>
      </c>
    </row>
    <row r="6031" spans="18:18" x14ac:dyDescent="0.25">
      <c r="R6031" s="15">
        <v>5</v>
      </c>
    </row>
    <row r="6032" spans="18:18" x14ac:dyDescent="0.25">
      <c r="R6032" s="15">
        <v>5</v>
      </c>
    </row>
    <row r="6033" spans="18:18" x14ac:dyDescent="0.25">
      <c r="R6033" s="15">
        <v>5</v>
      </c>
    </row>
    <row r="6034" spans="18:18" x14ac:dyDescent="0.25">
      <c r="R6034" s="15">
        <v>5</v>
      </c>
    </row>
    <row r="6035" spans="18:18" x14ac:dyDescent="0.25">
      <c r="R6035" s="15">
        <v>5</v>
      </c>
    </row>
    <row r="6036" spans="18:18" x14ac:dyDescent="0.25">
      <c r="R6036" s="15">
        <v>5</v>
      </c>
    </row>
    <row r="6037" spans="18:18" x14ac:dyDescent="0.25">
      <c r="R6037" s="15">
        <v>5</v>
      </c>
    </row>
    <row r="6038" spans="18:18" x14ac:dyDescent="0.25">
      <c r="R6038" s="15">
        <v>4</v>
      </c>
    </row>
    <row r="6039" spans="18:18" x14ac:dyDescent="0.25">
      <c r="R6039" s="15">
        <v>4</v>
      </c>
    </row>
    <row r="6040" spans="18:18" x14ac:dyDescent="0.25">
      <c r="R6040" s="15">
        <v>4</v>
      </c>
    </row>
    <row r="6041" spans="18:18" x14ac:dyDescent="0.25">
      <c r="R6041" s="15">
        <v>4</v>
      </c>
    </row>
    <row r="6042" spans="18:18" x14ac:dyDescent="0.25">
      <c r="R6042" s="15">
        <v>4</v>
      </c>
    </row>
    <row r="6043" spans="18:18" x14ac:dyDescent="0.25">
      <c r="R6043" s="15">
        <v>4</v>
      </c>
    </row>
    <row r="6044" spans="18:18" x14ac:dyDescent="0.25">
      <c r="R6044" s="15">
        <v>4</v>
      </c>
    </row>
    <row r="6045" spans="18:18" x14ac:dyDescent="0.25">
      <c r="R6045" s="15">
        <v>4</v>
      </c>
    </row>
    <row r="6046" spans="18:18" x14ac:dyDescent="0.25">
      <c r="R6046" s="15">
        <v>4</v>
      </c>
    </row>
    <row r="6047" spans="18:18" x14ac:dyDescent="0.25">
      <c r="R6047" s="15">
        <v>4</v>
      </c>
    </row>
    <row r="6048" spans="18:18" x14ac:dyDescent="0.25">
      <c r="R6048" s="15">
        <v>4</v>
      </c>
    </row>
    <row r="6049" spans="18:18" x14ac:dyDescent="0.25">
      <c r="R6049" s="15">
        <v>4</v>
      </c>
    </row>
    <row r="6050" spans="18:18" x14ac:dyDescent="0.25">
      <c r="R6050" s="15">
        <v>4</v>
      </c>
    </row>
    <row r="6051" spans="18:18" x14ac:dyDescent="0.25">
      <c r="R6051" s="15">
        <v>4</v>
      </c>
    </row>
    <row r="6052" spans="18:18" x14ac:dyDescent="0.25">
      <c r="R6052" s="15">
        <v>4</v>
      </c>
    </row>
    <row r="6053" spans="18:18" x14ac:dyDescent="0.25">
      <c r="R6053" s="15">
        <v>4</v>
      </c>
    </row>
    <row r="6054" spans="18:18" x14ac:dyDescent="0.25">
      <c r="R6054" s="15">
        <v>4</v>
      </c>
    </row>
    <row r="6055" spans="18:18" x14ac:dyDescent="0.25">
      <c r="R6055" s="15">
        <v>4</v>
      </c>
    </row>
    <row r="6056" spans="18:18" x14ac:dyDescent="0.25">
      <c r="R6056" s="15">
        <v>4</v>
      </c>
    </row>
    <row r="6057" spans="18:18" x14ac:dyDescent="0.25">
      <c r="R6057" s="15">
        <v>4</v>
      </c>
    </row>
    <row r="6058" spans="18:18" x14ac:dyDescent="0.25">
      <c r="R6058" s="15">
        <v>4</v>
      </c>
    </row>
    <row r="6059" spans="18:18" x14ac:dyDescent="0.25">
      <c r="R6059" s="15">
        <v>4</v>
      </c>
    </row>
    <row r="6060" spans="18:18" x14ac:dyDescent="0.25">
      <c r="R6060" s="15">
        <v>4</v>
      </c>
    </row>
    <row r="6061" spans="18:18" x14ac:dyDescent="0.25">
      <c r="R6061" s="15">
        <v>4</v>
      </c>
    </row>
    <row r="6062" spans="18:18" x14ac:dyDescent="0.25">
      <c r="R6062" s="15">
        <v>4</v>
      </c>
    </row>
    <row r="6063" spans="18:18" x14ac:dyDescent="0.25">
      <c r="R6063" s="15">
        <v>4</v>
      </c>
    </row>
    <row r="6064" spans="18:18" x14ac:dyDescent="0.25">
      <c r="R6064" s="15">
        <v>4</v>
      </c>
    </row>
    <row r="6065" spans="18:18" x14ac:dyDescent="0.25">
      <c r="R6065" s="15">
        <v>4</v>
      </c>
    </row>
    <row r="6066" spans="18:18" x14ac:dyDescent="0.25">
      <c r="R6066" s="15">
        <v>4</v>
      </c>
    </row>
    <row r="6067" spans="18:18" x14ac:dyDescent="0.25">
      <c r="R6067" s="15">
        <v>4</v>
      </c>
    </row>
    <row r="6068" spans="18:18" x14ac:dyDescent="0.25">
      <c r="R6068" s="15">
        <v>4</v>
      </c>
    </row>
    <row r="6069" spans="18:18" x14ac:dyDescent="0.25">
      <c r="R6069" s="15">
        <v>4</v>
      </c>
    </row>
    <row r="6070" spans="18:18" x14ac:dyDescent="0.25">
      <c r="R6070" s="15">
        <v>4</v>
      </c>
    </row>
    <row r="6071" spans="18:18" x14ac:dyDescent="0.25">
      <c r="R6071" s="15">
        <v>4</v>
      </c>
    </row>
    <row r="6072" spans="18:18" x14ac:dyDescent="0.25">
      <c r="R6072" s="15">
        <v>4</v>
      </c>
    </row>
    <row r="6073" spans="18:18" x14ac:dyDescent="0.25">
      <c r="R6073" s="15">
        <v>4</v>
      </c>
    </row>
    <row r="6074" spans="18:18" x14ac:dyDescent="0.25">
      <c r="R6074" s="15">
        <v>4</v>
      </c>
    </row>
    <row r="6075" spans="18:18" x14ac:dyDescent="0.25">
      <c r="R6075" s="15">
        <v>4</v>
      </c>
    </row>
    <row r="6076" spans="18:18" x14ac:dyDescent="0.25">
      <c r="R6076" s="15">
        <v>4</v>
      </c>
    </row>
    <row r="6077" spans="18:18" x14ac:dyDescent="0.25">
      <c r="R6077" s="15">
        <v>4</v>
      </c>
    </row>
    <row r="6078" spans="18:18" x14ac:dyDescent="0.25">
      <c r="R6078" s="15">
        <v>4</v>
      </c>
    </row>
    <row r="6079" spans="18:18" x14ac:dyDescent="0.25">
      <c r="R6079" s="15">
        <v>4</v>
      </c>
    </row>
    <row r="6080" spans="18:18" x14ac:dyDescent="0.25">
      <c r="R6080" s="15">
        <v>4</v>
      </c>
    </row>
    <row r="6081" spans="18:18" x14ac:dyDescent="0.25">
      <c r="R6081" s="15">
        <v>4</v>
      </c>
    </row>
    <row r="6082" spans="18:18" x14ac:dyDescent="0.25">
      <c r="R6082" s="15">
        <v>4</v>
      </c>
    </row>
    <row r="6083" spans="18:18" x14ac:dyDescent="0.25">
      <c r="R6083" s="15">
        <v>4</v>
      </c>
    </row>
    <row r="6084" spans="18:18" x14ac:dyDescent="0.25">
      <c r="R6084" s="15">
        <v>5</v>
      </c>
    </row>
    <row r="6085" spans="18:18" x14ac:dyDescent="0.25">
      <c r="R6085" s="15">
        <v>5</v>
      </c>
    </row>
    <row r="6086" spans="18:18" x14ac:dyDescent="0.25">
      <c r="R6086" s="15">
        <v>5</v>
      </c>
    </row>
    <row r="6087" spans="18:18" x14ac:dyDescent="0.25">
      <c r="R6087" s="15">
        <v>5</v>
      </c>
    </row>
    <row r="6088" spans="18:18" x14ac:dyDescent="0.25">
      <c r="R6088" s="15">
        <v>5</v>
      </c>
    </row>
    <row r="6089" spans="18:18" x14ac:dyDescent="0.25">
      <c r="R6089" s="15">
        <v>5</v>
      </c>
    </row>
    <row r="6090" spans="18:18" x14ac:dyDescent="0.25">
      <c r="R6090" s="15">
        <v>5</v>
      </c>
    </row>
    <row r="6091" spans="18:18" x14ac:dyDescent="0.25">
      <c r="R6091" s="15">
        <v>5</v>
      </c>
    </row>
    <row r="6092" spans="18:18" x14ac:dyDescent="0.25">
      <c r="R6092" s="15">
        <v>5</v>
      </c>
    </row>
    <row r="6093" spans="18:18" x14ac:dyDescent="0.25">
      <c r="R6093" s="15">
        <v>5</v>
      </c>
    </row>
    <row r="6094" spans="18:18" x14ac:dyDescent="0.25">
      <c r="R6094" s="15">
        <v>5</v>
      </c>
    </row>
    <row r="6095" spans="18:18" x14ac:dyDescent="0.25">
      <c r="R6095" s="15">
        <v>5</v>
      </c>
    </row>
    <row r="6096" spans="18:18" x14ac:dyDescent="0.25">
      <c r="R6096" s="15">
        <v>5</v>
      </c>
    </row>
    <row r="6097" spans="18:18" x14ac:dyDescent="0.25">
      <c r="R6097" s="15">
        <v>5</v>
      </c>
    </row>
    <row r="6098" spans="18:18" x14ac:dyDescent="0.25">
      <c r="R6098" s="15">
        <v>5</v>
      </c>
    </row>
    <row r="6099" spans="18:18" x14ac:dyDescent="0.25">
      <c r="R6099" s="15">
        <v>5</v>
      </c>
    </row>
    <row r="6100" spans="18:18" x14ac:dyDescent="0.25">
      <c r="R6100" s="15">
        <v>5</v>
      </c>
    </row>
    <row r="6101" spans="18:18" x14ac:dyDescent="0.25">
      <c r="R6101" s="15">
        <v>5</v>
      </c>
    </row>
    <row r="6102" spans="18:18" x14ac:dyDescent="0.25">
      <c r="R6102" s="15">
        <v>5</v>
      </c>
    </row>
    <row r="6103" spans="18:18" x14ac:dyDescent="0.25">
      <c r="R6103" s="15">
        <v>5</v>
      </c>
    </row>
    <row r="6104" spans="18:18" x14ac:dyDescent="0.25">
      <c r="R6104" s="15">
        <v>5</v>
      </c>
    </row>
    <row r="6105" spans="18:18" x14ac:dyDescent="0.25">
      <c r="R6105" s="15">
        <v>5</v>
      </c>
    </row>
    <row r="6106" spans="18:18" x14ac:dyDescent="0.25">
      <c r="R6106" s="15">
        <v>5</v>
      </c>
    </row>
    <row r="6107" spans="18:18" x14ac:dyDescent="0.25">
      <c r="R6107" s="15">
        <v>5</v>
      </c>
    </row>
    <row r="6108" spans="18:18" x14ac:dyDescent="0.25">
      <c r="R6108" s="15">
        <v>5</v>
      </c>
    </row>
    <row r="6109" spans="18:18" x14ac:dyDescent="0.25">
      <c r="R6109" s="15">
        <v>5</v>
      </c>
    </row>
    <row r="6110" spans="18:18" x14ac:dyDescent="0.25">
      <c r="R6110" s="15">
        <v>5</v>
      </c>
    </row>
    <row r="6111" spans="18:18" x14ac:dyDescent="0.25">
      <c r="R6111" s="15">
        <v>5</v>
      </c>
    </row>
    <row r="6112" spans="18:18" x14ac:dyDescent="0.25">
      <c r="R6112" s="15">
        <v>5</v>
      </c>
    </row>
    <row r="6113" spans="18:18" x14ac:dyDescent="0.25">
      <c r="R6113" s="15">
        <v>5</v>
      </c>
    </row>
    <row r="6114" spans="18:18" x14ac:dyDescent="0.25">
      <c r="R6114" s="15">
        <v>5</v>
      </c>
    </row>
    <row r="6115" spans="18:18" x14ac:dyDescent="0.25">
      <c r="R6115" s="15">
        <v>5</v>
      </c>
    </row>
    <row r="6116" spans="18:18" x14ac:dyDescent="0.25">
      <c r="R6116" s="15">
        <v>5</v>
      </c>
    </row>
    <row r="6117" spans="18:18" x14ac:dyDescent="0.25">
      <c r="R6117" s="15">
        <v>5</v>
      </c>
    </row>
    <row r="6118" spans="18:18" x14ac:dyDescent="0.25">
      <c r="R6118" s="15">
        <v>5</v>
      </c>
    </row>
    <row r="6119" spans="18:18" x14ac:dyDescent="0.25">
      <c r="R6119" s="15">
        <v>5</v>
      </c>
    </row>
    <row r="6120" spans="18:18" x14ac:dyDescent="0.25">
      <c r="R6120" s="15">
        <v>5</v>
      </c>
    </row>
    <row r="6121" spans="18:18" x14ac:dyDescent="0.25">
      <c r="R6121" s="15">
        <v>5</v>
      </c>
    </row>
    <row r="6122" spans="18:18" x14ac:dyDescent="0.25">
      <c r="R6122" s="15">
        <v>5</v>
      </c>
    </row>
    <row r="6123" spans="18:18" x14ac:dyDescent="0.25">
      <c r="R6123" s="15">
        <v>5</v>
      </c>
    </row>
    <row r="6124" spans="18:18" x14ac:dyDescent="0.25">
      <c r="R6124" s="15">
        <v>5</v>
      </c>
    </row>
    <row r="6125" spans="18:18" x14ac:dyDescent="0.25">
      <c r="R6125" s="15">
        <v>5</v>
      </c>
    </row>
    <row r="6126" spans="18:18" x14ac:dyDescent="0.25">
      <c r="R6126" s="15">
        <v>5</v>
      </c>
    </row>
    <row r="6127" spans="18:18" x14ac:dyDescent="0.25">
      <c r="R6127" s="15">
        <v>5</v>
      </c>
    </row>
    <row r="6128" spans="18:18" x14ac:dyDescent="0.25">
      <c r="R6128" s="15">
        <v>5</v>
      </c>
    </row>
    <row r="6129" spans="18:18" x14ac:dyDescent="0.25">
      <c r="R6129" s="15">
        <v>5</v>
      </c>
    </row>
    <row r="6130" spans="18:18" x14ac:dyDescent="0.25">
      <c r="R6130" s="15">
        <v>5</v>
      </c>
    </row>
    <row r="6131" spans="18:18" x14ac:dyDescent="0.25">
      <c r="R6131" s="15">
        <v>5</v>
      </c>
    </row>
    <row r="6132" spans="18:18" x14ac:dyDescent="0.25">
      <c r="R6132" s="15">
        <v>5</v>
      </c>
    </row>
    <row r="6133" spans="18:18" x14ac:dyDescent="0.25">
      <c r="R6133" s="15">
        <v>5</v>
      </c>
    </row>
    <row r="6134" spans="18:18" x14ac:dyDescent="0.25">
      <c r="R6134" s="15">
        <v>5</v>
      </c>
    </row>
    <row r="6135" spans="18:18" x14ac:dyDescent="0.25">
      <c r="R6135" s="15">
        <v>5</v>
      </c>
    </row>
    <row r="6136" spans="18:18" x14ac:dyDescent="0.25">
      <c r="R6136" s="15">
        <v>5</v>
      </c>
    </row>
    <row r="6137" spans="18:18" x14ac:dyDescent="0.25">
      <c r="R6137" s="15">
        <v>5</v>
      </c>
    </row>
    <row r="6138" spans="18:18" x14ac:dyDescent="0.25">
      <c r="R6138" s="15">
        <v>5</v>
      </c>
    </row>
    <row r="6139" spans="18:18" x14ac:dyDescent="0.25">
      <c r="R6139" s="15">
        <v>5</v>
      </c>
    </row>
    <row r="6140" spans="18:18" x14ac:dyDescent="0.25">
      <c r="R6140" s="15">
        <v>5</v>
      </c>
    </row>
    <row r="6141" spans="18:18" x14ac:dyDescent="0.25">
      <c r="R6141" s="15">
        <v>5</v>
      </c>
    </row>
    <row r="6142" spans="18:18" x14ac:dyDescent="0.25">
      <c r="R6142" s="15">
        <v>5</v>
      </c>
    </row>
    <row r="6143" spans="18:18" x14ac:dyDescent="0.25">
      <c r="R6143" s="15">
        <v>5</v>
      </c>
    </row>
    <row r="6144" spans="18:18" x14ac:dyDescent="0.25">
      <c r="R6144" s="15">
        <v>5</v>
      </c>
    </row>
    <row r="6145" spans="18:18" x14ac:dyDescent="0.25">
      <c r="R6145" s="15">
        <v>5</v>
      </c>
    </row>
    <row r="6146" spans="18:18" x14ac:dyDescent="0.25">
      <c r="R6146" s="15">
        <v>5</v>
      </c>
    </row>
    <row r="6147" spans="18:18" x14ac:dyDescent="0.25">
      <c r="R6147" s="15">
        <v>5</v>
      </c>
    </row>
    <row r="6148" spans="18:18" x14ac:dyDescent="0.25">
      <c r="R6148" s="15">
        <v>5</v>
      </c>
    </row>
    <row r="6149" spans="18:18" x14ac:dyDescent="0.25">
      <c r="R6149" s="15">
        <v>5</v>
      </c>
    </row>
    <row r="6150" spans="18:18" x14ac:dyDescent="0.25">
      <c r="R6150" s="15">
        <v>5</v>
      </c>
    </row>
    <row r="6151" spans="18:18" x14ac:dyDescent="0.25">
      <c r="R6151" s="15">
        <v>5</v>
      </c>
    </row>
    <row r="6152" spans="18:18" x14ac:dyDescent="0.25">
      <c r="R6152" s="15">
        <v>5</v>
      </c>
    </row>
    <row r="6153" spans="18:18" x14ac:dyDescent="0.25">
      <c r="R6153" s="15">
        <v>4</v>
      </c>
    </row>
    <row r="6154" spans="18:18" x14ac:dyDescent="0.25">
      <c r="R6154" s="15">
        <v>4</v>
      </c>
    </row>
    <row r="6155" spans="18:18" x14ac:dyDescent="0.25">
      <c r="R6155" s="15">
        <v>4</v>
      </c>
    </row>
    <row r="6156" spans="18:18" x14ac:dyDescent="0.25">
      <c r="R6156" s="15">
        <v>4</v>
      </c>
    </row>
    <row r="6157" spans="18:18" x14ac:dyDescent="0.25">
      <c r="R6157" s="15">
        <v>4</v>
      </c>
    </row>
    <row r="6158" spans="18:18" x14ac:dyDescent="0.25">
      <c r="R6158" s="15">
        <v>4</v>
      </c>
    </row>
    <row r="6159" spans="18:18" x14ac:dyDescent="0.25">
      <c r="R6159" s="15">
        <v>4</v>
      </c>
    </row>
    <row r="6160" spans="18:18" x14ac:dyDescent="0.25">
      <c r="R6160" s="15">
        <v>4</v>
      </c>
    </row>
    <row r="6161" spans="18:18" x14ac:dyDescent="0.25">
      <c r="R6161" s="15">
        <v>4</v>
      </c>
    </row>
    <row r="6162" spans="18:18" x14ac:dyDescent="0.25">
      <c r="R6162" s="15">
        <v>4</v>
      </c>
    </row>
    <row r="6163" spans="18:18" x14ac:dyDescent="0.25">
      <c r="R6163" s="15">
        <v>4</v>
      </c>
    </row>
    <row r="6164" spans="18:18" x14ac:dyDescent="0.25">
      <c r="R6164" s="15">
        <v>4</v>
      </c>
    </row>
    <row r="6165" spans="18:18" x14ac:dyDescent="0.25">
      <c r="R6165" s="15">
        <v>4</v>
      </c>
    </row>
    <row r="6166" spans="18:18" x14ac:dyDescent="0.25">
      <c r="R6166" s="15">
        <v>4</v>
      </c>
    </row>
    <row r="6167" spans="18:18" x14ac:dyDescent="0.25">
      <c r="R6167" s="15">
        <v>4</v>
      </c>
    </row>
    <row r="6168" spans="18:18" x14ac:dyDescent="0.25">
      <c r="R6168" s="15">
        <v>4</v>
      </c>
    </row>
    <row r="6169" spans="18:18" x14ac:dyDescent="0.25">
      <c r="R6169" s="15">
        <v>4</v>
      </c>
    </row>
    <row r="6170" spans="18:18" x14ac:dyDescent="0.25">
      <c r="R6170" s="15">
        <v>1</v>
      </c>
    </row>
    <row r="6171" spans="18:18" x14ac:dyDescent="0.25">
      <c r="R6171" s="15">
        <v>1</v>
      </c>
    </row>
    <row r="6172" spans="18:18" x14ac:dyDescent="0.25">
      <c r="R6172" s="15">
        <v>1</v>
      </c>
    </row>
    <row r="6173" spans="18:18" x14ac:dyDescent="0.25">
      <c r="R6173" s="15">
        <v>1</v>
      </c>
    </row>
    <row r="6174" spans="18:18" x14ac:dyDescent="0.25">
      <c r="R6174" s="15">
        <v>1</v>
      </c>
    </row>
    <row r="6175" spans="18:18" x14ac:dyDescent="0.25">
      <c r="R6175" s="15">
        <v>1</v>
      </c>
    </row>
    <row r="6176" spans="18:18" x14ac:dyDescent="0.25">
      <c r="R6176" s="15">
        <v>1</v>
      </c>
    </row>
    <row r="6177" spans="18:18" x14ac:dyDescent="0.25">
      <c r="R6177" s="15">
        <v>1</v>
      </c>
    </row>
    <row r="6178" spans="18:18" x14ac:dyDescent="0.25">
      <c r="R6178" s="15">
        <v>1</v>
      </c>
    </row>
    <row r="6179" spans="18:18" x14ac:dyDescent="0.25">
      <c r="R6179" s="15">
        <v>1</v>
      </c>
    </row>
    <row r="6180" spans="18:18" x14ac:dyDescent="0.25">
      <c r="R6180" s="15">
        <v>1</v>
      </c>
    </row>
    <row r="6181" spans="18:18" x14ac:dyDescent="0.25">
      <c r="R6181" s="15">
        <v>1</v>
      </c>
    </row>
    <row r="6182" spans="18:18" x14ac:dyDescent="0.25">
      <c r="R6182" s="15">
        <v>1</v>
      </c>
    </row>
    <row r="6183" spans="18:18" x14ac:dyDescent="0.25">
      <c r="R6183" s="15">
        <v>1</v>
      </c>
    </row>
    <row r="6184" spans="18:18" x14ac:dyDescent="0.25">
      <c r="R6184" s="15">
        <v>1</v>
      </c>
    </row>
    <row r="6185" spans="18:18" x14ac:dyDescent="0.25">
      <c r="R6185" s="15">
        <v>1</v>
      </c>
    </row>
    <row r="6186" spans="18:18" x14ac:dyDescent="0.25">
      <c r="R6186" s="15">
        <v>1</v>
      </c>
    </row>
    <row r="6187" spans="18:18" x14ac:dyDescent="0.25">
      <c r="R6187" s="15">
        <v>1</v>
      </c>
    </row>
    <row r="6188" spans="18:18" x14ac:dyDescent="0.25">
      <c r="R6188" s="15">
        <v>1</v>
      </c>
    </row>
    <row r="6189" spans="18:18" x14ac:dyDescent="0.25">
      <c r="R6189" s="15">
        <v>1</v>
      </c>
    </row>
    <row r="6190" spans="18:18" x14ac:dyDescent="0.25">
      <c r="R6190" s="15">
        <v>1</v>
      </c>
    </row>
    <row r="6191" spans="18:18" x14ac:dyDescent="0.25">
      <c r="R6191" s="15">
        <v>1</v>
      </c>
    </row>
    <row r="6192" spans="18:18" x14ac:dyDescent="0.25">
      <c r="R6192" s="15">
        <v>1</v>
      </c>
    </row>
    <row r="6193" spans="18:18" x14ac:dyDescent="0.25">
      <c r="R6193" s="15">
        <v>1</v>
      </c>
    </row>
    <row r="6194" spans="18:18" x14ac:dyDescent="0.25">
      <c r="R6194" s="15">
        <v>1</v>
      </c>
    </row>
    <row r="6195" spans="18:18" x14ac:dyDescent="0.25">
      <c r="R6195" s="15">
        <v>1</v>
      </c>
    </row>
    <row r="6196" spans="18:18" x14ac:dyDescent="0.25">
      <c r="R6196" s="15">
        <v>1</v>
      </c>
    </row>
    <row r="6197" spans="18:18" x14ac:dyDescent="0.25">
      <c r="R6197" s="15">
        <v>1</v>
      </c>
    </row>
    <row r="6198" spans="18:18" x14ac:dyDescent="0.25">
      <c r="R6198" s="15">
        <v>1</v>
      </c>
    </row>
    <row r="6199" spans="18:18" x14ac:dyDescent="0.25">
      <c r="R6199" s="15">
        <v>1</v>
      </c>
    </row>
    <row r="6200" spans="18:18" x14ac:dyDescent="0.25">
      <c r="R6200" s="15">
        <v>1</v>
      </c>
    </row>
    <row r="6201" spans="18:18" x14ac:dyDescent="0.25">
      <c r="R6201" s="15">
        <v>1</v>
      </c>
    </row>
    <row r="6202" spans="18:18" x14ac:dyDescent="0.25">
      <c r="R6202" s="15">
        <v>1</v>
      </c>
    </row>
    <row r="6203" spans="18:18" x14ac:dyDescent="0.25">
      <c r="R6203" s="15">
        <v>1</v>
      </c>
    </row>
    <row r="6204" spans="18:18" x14ac:dyDescent="0.25">
      <c r="R6204" s="15">
        <v>1</v>
      </c>
    </row>
    <row r="6205" spans="18:18" x14ac:dyDescent="0.25">
      <c r="R6205" s="15">
        <v>1</v>
      </c>
    </row>
    <row r="6206" spans="18:18" x14ac:dyDescent="0.25">
      <c r="R6206" s="15">
        <v>1</v>
      </c>
    </row>
    <row r="6207" spans="18:18" x14ac:dyDescent="0.25">
      <c r="R6207" s="15">
        <v>1</v>
      </c>
    </row>
    <row r="6208" spans="18:18" x14ac:dyDescent="0.25">
      <c r="R6208" s="15">
        <v>1</v>
      </c>
    </row>
    <row r="6209" spans="18:18" x14ac:dyDescent="0.25">
      <c r="R6209" s="15">
        <v>1</v>
      </c>
    </row>
    <row r="6210" spans="18:18" x14ac:dyDescent="0.25">
      <c r="R6210" s="15">
        <v>1</v>
      </c>
    </row>
    <row r="6211" spans="18:18" x14ac:dyDescent="0.25">
      <c r="R6211" s="15">
        <v>1</v>
      </c>
    </row>
    <row r="6212" spans="18:18" x14ac:dyDescent="0.25">
      <c r="R6212" s="15">
        <v>1</v>
      </c>
    </row>
    <row r="6213" spans="18:18" x14ac:dyDescent="0.25">
      <c r="R6213" s="15">
        <v>1</v>
      </c>
    </row>
    <row r="6214" spans="18:18" x14ac:dyDescent="0.25">
      <c r="R6214" s="15">
        <v>1</v>
      </c>
    </row>
    <row r="6215" spans="18:18" x14ac:dyDescent="0.25">
      <c r="R6215" s="15">
        <v>1</v>
      </c>
    </row>
    <row r="6216" spans="18:18" x14ac:dyDescent="0.25">
      <c r="R6216" s="15">
        <v>1</v>
      </c>
    </row>
    <row r="6217" spans="18:18" x14ac:dyDescent="0.25">
      <c r="R6217" s="15">
        <v>1</v>
      </c>
    </row>
    <row r="6218" spans="18:18" x14ac:dyDescent="0.25">
      <c r="R6218" s="15">
        <v>1</v>
      </c>
    </row>
    <row r="6219" spans="18:18" x14ac:dyDescent="0.25">
      <c r="R6219" s="15">
        <v>1</v>
      </c>
    </row>
    <row r="6220" spans="18:18" x14ac:dyDescent="0.25">
      <c r="R6220" s="15">
        <v>1</v>
      </c>
    </row>
    <row r="6221" spans="18:18" x14ac:dyDescent="0.25">
      <c r="R6221" s="15">
        <v>1</v>
      </c>
    </row>
    <row r="6222" spans="18:18" x14ac:dyDescent="0.25">
      <c r="R6222" s="15">
        <v>1</v>
      </c>
    </row>
    <row r="6223" spans="18:18" x14ac:dyDescent="0.25">
      <c r="R6223" s="15">
        <v>1</v>
      </c>
    </row>
    <row r="6224" spans="18:18" x14ac:dyDescent="0.25">
      <c r="R6224" s="15">
        <v>1</v>
      </c>
    </row>
    <row r="6225" spans="18:18" x14ac:dyDescent="0.25">
      <c r="R6225" s="15">
        <v>1</v>
      </c>
    </row>
    <row r="6226" spans="18:18" x14ac:dyDescent="0.25">
      <c r="R6226" s="15">
        <v>4</v>
      </c>
    </row>
    <row r="6227" spans="18:18" x14ac:dyDescent="0.25">
      <c r="R6227" s="15">
        <v>4</v>
      </c>
    </row>
    <row r="6228" spans="18:18" x14ac:dyDescent="0.25">
      <c r="R6228" s="15">
        <v>4</v>
      </c>
    </row>
    <row r="6229" spans="18:18" x14ac:dyDescent="0.25">
      <c r="R6229" s="15">
        <v>4</v>
      </c>
    </row>
    <row r="6230" spans="18:18" x14ac:dyDescent="0.25">
      <c r="R6230" s="15">
        <v>4</v>
      </c>
    </row>
    <row r="6231" spans="18:18" x14ac:dyDescent="0.25">
      <c r="R6231" s="15">
        <v>4</v>
      </c>
    </row>
    <row r="6232" spans="18:18" x14ac:dyDescent="0.25">
      <c r="R6232" s="15">
        <v>4</v>
      </c>
    </row>
    <row r="6233" spans="18:18" x14ac:dyDescent="0.25">
      <c r="R6233" s="15">
        <v>4</v>
      </c>
    </row>
    <row r="6234" spans="18:18" x14ac:dyDescent="0.25">
      <c r="R6234" s="15">
        <v>4</v>
      </c>
    </row>
    <row r="6235" spans="18:18" x14ac:dyDescent="0.25">
      <c r="R6235" s="15">
        <v>2</v>
      </c>
    </row>
    <row r="6236" spans="18:18" x14ac:dyDescent="0.25">
      <c r="R6236" s="15">
        <v>2</v>
      </c>
    </row>
    <row r="6237" spans="18:18" x14ac:dyDescent="0.25">
      <c r="R6237" s="15">
        <v>2</v>
      </c>
    </row>
    <row r="6238" spans="18:18" x14ac:dyDescent="0.25">
      <c r="R6238" s="15">
        <v>2</v>
      </c>
    </row>
    <row r="6239" spans="18:18" x14ac:dyDescent="0.25">
      <c r="R6239" s="15">
        <v>2</v>
      </c>
    </row>
    <row r="6240" spans="18:18" x14ac:dyDescent="0.25">
      <c r="R6240" s="15">
        <v>2</v>
      </c>
    </row>
    <row r="6241" spans="18:18" x14ac:dyDescent="0.25">
      <c r="R6241" s="15">
        <v>2</v>
      </c>
    </row>
    <row r="6242" spans="18:18" x14ac:dyDescent="0.25">
      <c r="R6242" s="15">
        <v>2</v>
      </c>
    </row>
    <row r="6243" spans="18:18" x14ac:dyDescent="0.25">
      <c r="R6243" s="15">
        <v>2</v>
      </c>
    </row>
    <row r="6244" spans="18:18" x14ac:dyDescent="0.25">
      <c r="R6244" s="15">
        <v>2</v>
      </c>
    </row>
    <row r="6245" spans="18:18" x14ac:dyDescent="0.25">
      <c r="R6245" s="15">
        <v>2</v>
      </c>
    </row>
    <row r="6246" spans="18:18" x14ac:dyDescent="0.25">
      <c r="R6246" s="15">
        <v>2</v>
      </c>
    </row>
    <row r="6247" spans="18:18" x14ac:dyDescent="0.25">
      <c r="R6247" s="15">
        <v>2</v>
      </c>
    </row>
    <row r="6248" spans="18:18" x14ac:dyDescent="0.25">
      <c r="R6248" s="15">
        <v>3</v>
      </c>
    </row>
    <row r="6249" spans="18:18" x14ac:dyDescent="0.25">
      <c r="R6249" s="15">
        <v>3</v>
      </c>
    </row>
    <row r="6250" spans="18:18" x14ac:dyDescent="0.25">
      <c r="R6250" s="15">
        <v>3</v>
      </c>
    </row>
    <row r="6251" spans="18:18" x14ac:dyDescent="0.25">
      <c r="R6251" s="15">
        <v>3</v>
      </c>
    </row>
    <row r="6252" spans="18:18" x14ac:dyDescent="0.25">
      <c r="R6252" s="15">
        <v>3</v>
      </c>
    </row>
    <row r="6253" spans="18:18" x14ac:dyDescent="0.25">
      <c r="R6253" s="15">
        <v>3</v>
      </c>
    </row>
    <row r="6254" spans="18:18" x14ac:dyDescent="0.25">
      <c r="R6254" s="15">
        <v>3</v>
      </c>
    </row>
    <row r="6255" spans="18:18" x14ac:dyDescent="0.25">
      <c r="R6255" s="15">
        <v>3</v>
      </c>
    </row>
    <row r="6256" spans="18:18" x14ac:dyDescent="0.25">
      <c r="R6256" s="15">
        <v>3</v>
      </c>
    </row>
    <row r="6257" spans="18:18" x14ac:dyDescent="0.25">
      <c r="R6257" s="15">
        <v>3</v>
      </c>
    </row>
    <row r="6258" spans="18:18" x14ac:dyDescent="0.25">
      <c r="R6258" s="15">
        <v>3</v>
      </c>
    </row>
    <row r="6259" spans="18:18" x14ac:dyDescent="0.25">
      <c r="R6259" s="15">
        <v>3</v>
      </c>
    </row>
    <row r="6260" spans="18:18" x14ac:dyDescent="0.25">
      <c r="R6260" s="15">
        <v>3</v>
      </c>
    </row>
    <row r="6261" spans="18:18" x14ac:dyDescent="0.25">
      <c r="R6261" s="15">
        <v>3</v>
      </c>
    </row>
    <row r="6262" spans="18:18" x14ac:dyDescent="0.25">
      <c r="R6262" s="15">
        <v>3</v>
      </c>
    </row>
    <row r="6263" spans="18:18" x14ac:dyDescent="0.25">
      <c r="R6263" s="15">
        <v>3</v>
      </c>
    </row>
    <row r="6264" spans="18:18" x14ac:dyDescent="0.25">
      <c r="R6264" s="15">
        <v>3</v>
      </c>
    </row>
    <row r="6265" spans="18:18" x14ac:dyDescent="0.25">
      <c r="R6265" s="15">
        <v>3</v>
      </c>
    </row>
    <row r="6266" spans="18:18" x14ac:dyDescent="0.25">
      <c r="R6266" s="15">
        <v>3</v>
      </c>
    </row>
    <row r="6267" spans="18:18" x14ac:dyDescent="0.25">
      <c r="R6267" s="15">
        <v>3</v>
      </c>
    </row>
    <row r="6268" spans="18:18" x14ac:dyDescent="0.25">
      <c r="R6268" s="15">
        <v>3</v>
      </c>
    </row>
    <row r="6269" spans="18:18" x14ac:dyDescent="0.25">
      <c r="R6269" s="15">
        <v>3</v>
      </c>
    </row>
    <row r="6270" spans="18:18" x14ac:dyDescent="0.25">
      <c r="R6270" s="15">
        <v>3</v>
      </c>
    </row>
    <row r="6271" spans="18:18" x14ac:dyDescent="0.25">
      <c r="R6271" s="15">
        <v>3</v>
      </c>
    </row>
    <row r="6272" spans="18:18" x14ac:dyDescent="0.25">
      <c r="R6272" s="15">
        <v>3</v>
      </c>
    </row>
    <row r="6273" spans="18:18" x14ac:dyDescent="0.25">
      <c r="R6273" s="15">
        <v>3</v>
      </c>
    </row>
    <row r="6274" spans="18:18" x14ac:dyDescent="0.25">
      <c r="R6274" s="15">
        <v>3</v>
      </c>
    </row>
    <row r="6275" spans="18:18" x14ac:dyDescent="0.25">
      <c r="R6275" s="15">
        <v>3</v>
      </c>
    </row>
    <row r="6276" spans="18:18" x14ac:dyDescent="0.25">
      <c r="R6276" s="15">
        <v>3</v>
      </c>
    </row>
    <row r="6277" spans="18:18" x14ac:dyDescent="0.25">
      <c r="R6277" s="15">
        <v>3</v>
      </c>
    </row>
    <row r="6278" spans="18:18" x14ac:dyDescent="0.25">
      <c r="R6278" s="15">
        <v>3</v>
      </c>
    </row>
    <row r="6279" spans="18:18" x14ac:dyDescent="0.25">
      <c r="R6279" s="15">
        <v>3</v>
      </c>
    </row>
    <row r="6280" spans="18:18" x14ac:dyDescent="0.25">
      <c r="R6280" s="15">
        <v>3</v>
      </c>
    </row>
    <row r="6281" spans="18:18" x14ac:dyDescent="0.25">
      <c r="R6281" s="15">
        <v>1</v>
      </c>
    </row>
    <row r="6282" spans="18:18" x14ac:dyDescent="0.25">
      <c r="R6282" s="15">
        <v>1</v>
      </c>
    </row>
    <row r="6283" spans="18:18" x14ac:dyDescent="0.25">
      <c r="R6283" s="15">
        <v>1</v>
      </c>
    </row>
    <row r="6284" spans="18:18" x14ac:dyDescent="0.25">
      <c r="R6284" s="15">
        <v>1</v>
      </c>
    </row>
    <row r="6285" spans="18:18" x14ac:dyDescent="0.25">
      <c r="R6285" s="15">
        <v>1</v>
      </c>
    </row>
    <row r="6286" spans="18:18" x14ac:dyDescent="0.25">
      <c r="R6286" s="15">
        <v>1</v>
      </c>
    </row>
    <row r="6287" spans="18:18" x14ac:dyDescent="0.25">
      <c r="R6287" s="15">
        <v>1</v>
      </c>
    </row>
    <row r="6288" spans="18:18" x14ac:dyDescent="0.25">
      <c r="R6288" s="15">
        <v>1</v>
      </c>
    </row>
    <row r="6289" spans="18:18" x14ac:dyDescent="0.25">
      <c r="R6289" s="15">
        <v>1</v>
      </c>
    </row>
    <row r="6290" spans="18:18" x14ac:dyDescent="0.25">
      <c r="R6290" s="15">
        <v>1</v>
      </c>
    </row>
    <row r="6291" spans="18:18" x14ac:dyDescent="0.25">
      <c r="R6291" s="15">
        <v>1</v>
      </c>
    </row>
    <row r="6292" spans="18:18" x14ac:dyDescent="0.25">
      <c r="R6292" s="15">
        <v>1</v>
      </c>
    </row>
    <row r="6293" spans="18:18" x14ac:dyDescent="0.25">
      <c r="R6293" s="15">
        <v>1</v>
      </c>
    </row>
    <row r="6294" spans="18:18" x14ac:dyDescent="0.25">
      <c r="R6294" s="15">
        <v>1</v>
      </c>
    </row>
    <row r="6295" spans="18:18" x14ac:dyDescent="0.25">
      <c r="R6295" s="15">
        <v>1</v>
      </c>
    </row>
    <row r="6296" spans="18:18" x14ac:dyDescent="0.25">
      <c r="R6296" s="15">
        <v>1</v>
      </c>
    </row>
    <row r="6297" spans="18:18" x14ac:dyDescent="0.25">
      <c r="R6297" s="15">
        <v>1</v>
      </c>
    </row>
    <row r="6298" spans="18:18" x14ac:dyDescent="0.25">
      <c r="R6298" s="15">
        <v>1</v>
      </c>
    </row>
    <row r="6299" spans="18:18" x14ac:dyDescent="0.25">
      <c r="R6299" s="15">
        <v>1</v>
      </c>
    </row>
    <row r="6300" spans="18:18" x14ac:dyDescent="0.25">
      <c r="R6300" s="15">
        <v>1</v>
      </c>
    </row>
    <row r="6301" spans="18:18" x14ac:dyDescent="0.25">
      <c r="R6301" s="15">
        <v>1</v>
      </c>
    </row>
    <row r="6302" spans="18:18" x14ac:dyDescent="0.25">
      <c r="R6302" s="15">
        <v>1</v>
      </c>
    </row>
    <row r="6303" spans="18:18" x14ac:dyDescent="0.25">
      <c r="R6303" s="15">
        <v>1</v>
      </c>
    </row>
    <row r="6304" spans="18:18" x14ac:dyDescent="0.25">
      <c r="R6304" s="15">
        <v>1</v>
      </c>
    </row>
    <row r="6305" spans="18:18" x14ac:dyDescent="0.25">
      <c r="R6305" s="15">
        <v>1</v>
      </c>
    </row>
    <row r="6306" spans="18:18" x14ac:dyDescent="0.25">
      <c r="R6306" s="15">
        <v>1</v>
      </c>
    </row>
    <row r="6307" spans="18:18" x14ac:dyDescent="0.25">
      <c r="R6307" s="15">
        <v>1</v>
      </c>
    </row>
    <row r="6308" spans="18:18" x14ac:dyDescent="0.25">
      <c r="R6308" s="15">
        <v>1</v>
      </c>
    </row>
    <row r="6309" spans="18:18" x14ac:dyDescent="0.25">
      <c r="R6309" s="15">
        <v>1</v>
      </c>
    </row>
    <row r="6310" spans="18:18" x14ac:dyDescent="0.25">
      <c r="R6310" s="15">
        <v>1</v>
      </c>
    </row>
    <row r="6311" spans="18:18" x14ac:dyDescent="0.25">
      <c r="R6311" s="15">
        <v>1</v>
      </c>
    </row>
    <row r="6312" spans="18:18" x14ac:dyDescent="0.25">
      <c r="R6312" s="15">
        <v>1</v>
      </c>
    </row>
    <row r="6313" spans="18:18" x14ac:dyDescent="0.25">
      <c r="R6313" s="15">
        <v>1</v>
      </c>
    </row>
    <row r="6314" spans="18:18" x14ac:dyDescent="0.25">
      <c r="R6314" s="15">
        <v>1</v>
      </c>
    </row>
    <row r="6315" spans="18:18" x14ac:dyDescent="0.25">
      <c r="R6315" s="15">
        <v>1</v>
      </c>
    </row>
    <row r="6316" spans="18:18" x14ac:dyDescent="0.25">
      <c r="R6316" s="15">
        <v>1</v>
      </c>
    </row>
    <row r="6317" spans="18:18" x14ac:dyDescent="0.25">
      <c r="R6317" s="15">
        <v>1</v>
      </c>
    </row>
    <row r="6318" spans="18:18" x14ac:dyDescent="0.25">
      <c r="R6318" s="15">
        <v>1</v>
      </c>
    </row>
    <row r="6319" spans="18:18" x14ac:dyDescent="0.25">
      <c r="R6319" s="15">
        <v>1</v>
      </c>
    </row>
    <row r="6320" spans="18:18" x14ac:dyDescent="0.25">
      <c r="R6320" s="15">
        <v>1</v>
      </c>
    </row>
    <row r="6321" spans="18:18" x14ac:dyDescent="0.25">
      <c r="R6321" s="15">
        <v>1</v>
      </c>
    </row>
    <row r="6322" spans="18:18" x14ac:dyDescent="0.25">
      <c r="R6322" s="15">
        <v>1</v>
      </c>
    </row>
    <row r="6323" spans="18:18" x14ac:dyDescent="0.25">
      <c r="R6323" s="15">
        <v>1</v>
      </c>
    </row>
    <row r="6324" spans="18:18" x14ac:dyDescent="0.25">
      <c r="R6324" s="15">
        <v>1</v>
      </c>
    </row>
    <row r="6325" spans="18:18" x14ac:dyDescent="0.25">
      <c r="R6325" s="15">
        <v>1</v>
      </c>
    </row>
    <row r="6326" spans="18:18" x14ac:dyDescent="0.25">
      <c r="R6326" s="15">
        <v>1</v>
      </c>
    </row>
    <row r="6327" spans="18:18" x14ac:dyDescent="0.25">
      <c r="R6327" s="15">
        <v>1</v>
      </c>
    </row>
    <row r="6328" spans="18:18" x14ac:dyDescent="0.25">
      <c r="R6328" s="15">
        <v>1</v>
      </c>
    </row>
    <row r="6329" spans="18:18" x14ac:dyDescent="0.25">
      <c r="R6329" s="15">
        <v>1</v>
      </c>
    </row>
    <row r="6330" spans="18:18" x14ac:dyDescent="0.25">
      <c r="R6330" s="15">
        <v>1</v>
      </c>
    </row>
    <row r="6331" spans="18:18" x14ac:dyDescent="0.25">
      <c r="R6331" s="15">
        <v>1</v>
      </c>
    </row>
    <row r="6332" spans="18:18" x14ac:dyDescent="0.25">
      <c r="R6332" s="15">
        <v>1</v>
      </c>
    </row>
    <row r="6333" spans="18:18" x14ac:dyDescent="0.25">
      <c r="R6333" s="15">
        <v>1</v>
      </c>
    </row>
    <row r="6334" spans="18:18" x14ac:dyDescent="0.25">
      <c r="R6334" s="15">
        <v>1</v>
      </c>
    </row>
    <row r="6335" spans="18:18" x14ac:dyDescent="0.25">
      <c r="R6335" s="15">
        <v>1</v>
      </c>
    </row>
    <row r="6336" spans="18:18" x14ac:dyDescent="0.25">
      <c r="R6336" s="15">
        <v>1</v>
      </c>
    </row>
    <row r="6337" spans="18:18" x14ac:dyDescent="0.25">
      <c r="R6337" s="15">
        <v>1</v>
      </c>
    </row>
    <row r="6338" spans="18:18" x14ac:dyDescent="0.25">
      <c r="R6338" s="15">
        <v>1</v>
      </c>
    </row>
    <row r="6339" spans="18:18" x14ac:dyDescent="0.25">
      <c r="R6339" s="15">
        <v>1</v>
      </c>
    </row>
    <row r="6340" spans="18:18" x14ac:dyDescent="0.25">
      <c r="R6340" s="15">
        <v>1</v>
      </c>
    </row>
    <row r="6341" spans="18:18" x14ac:dyDescent="0.25">
      <c r="R6341" s="15">
        <v>1</v>
      </c>
    </row>
    <row r="6342" spans="18:18" x14ac:dyDescent="0.25">
      <c r="R6342" s="15">
        <v>1</v>
      </c>
    </row>
    <row r="6343" spans="18:18" x14ac:dyDescent="0.25">
      <c r="R6343" s="15">
        <v>1</v>
      </c>
    </row>
    <row r="6344" spans="18:18" x14ac:dyDescent="0.25">
      <c r="R6344" s="15">
        <v>1</v>
      </c>
    </row>
    <row r="6345" spans="18:18" x14ac:dyDescent="0.25">
      <c r="R6345" s="15">
        <v>1</v>
      </c>
    </row>
    <row r="6346" spans="18:18" x14ac:dyDescent="0.25">
      <c r="R6346" s="15">
        <v>1</v>
      </c>
    </row>
    <row r="6347" spans="18:18" x14ac:dyDescent="0.25">
      <c r="R6347" s="15">
        <v>1</v>
      </c>
    </row>
    <row r="6348" spans="18:18" x14ac:dyDescent="0.25">
      <c r="R6348" s="15">
        <v>1</v>
      </c>
    </row>
    <row r="6349" spans="18:18" x14ac:dyDescent="0.25">
      <c r="R6349" s="15">
        <v>1</v>
      </c>
    </row>
    <row r="6350" spans="18:18" x14ac:dyDescent="0.25">
      <c r="R6350" s="15">
        <v>1</v>
      </c>
    </row>
    <row r="6351" spans="18:18" x14ac:dyDescent="0.25">
      <c r="R6351" s="15">
        <v>1</v>
      </c>
    </row>
    <row r="6352" spans="18:18" x14ac:dyDescent="0.25">
      <c r="R6352" s="15">
        <v>1</v>
      </c>
    </row>
    <row r="6353" spans="18:18" x14ac:dyDescent="0.25">
      <c r="R6353" s="15">
        <v>1</v>
      </c>
    </row>
    <row r="6354" spans="18:18" x14ac:dyDescent="0.25">
      <c r="R6354" s="15">
        <v>1</v>
      </c>
    </row>
    <row r="6355" spans="18:18" x14ac:dyDescent="0.25">
      <c r="R6355" s="15">
        <v>1</v>
      </c>
    </row>
    <row r="6356" spans="18:18" x14ac:dyDescent="0.25">
      <c r="R6356" s="15">
        <v>1</v>
      </c>
    </row>
    <row r="6357" spans="18:18" x14ac:dyDescent="0.25">
      <c r="R6357" s="15">
        <v>1</v>
      </c>
    </row>
    <row r="6358" spans="18:18" x14ac:dyDescent="0.25">
      <c r="R6358" s="15">
        <v>1</v>
      </c>
    </row>
    <row r="6359" spans="18:18" x14ac:dyDescent="0.25">
      <c r="R6359" s="15">
        <v>1</v>
      </c>
    </row>
    <row r="6360" spans="18:18" x14ac:dyDescent="0.25">
      <c r="R6360" s="15">
        <v>1</v>
      </c>
    </row>
    <row r="6361" spans="18:18" x14ac:dyDescent="0.25">
      <c r="R6361" s="15">
        <v>1</v>
      </c>
    </row>
    <row r="6362" spans="18:18" x14ac:dyDescent="0.25">
      <c r="R6362" s="15">
        <v>1</v>
      </c>
    </row>
    <row r="6363" spans="18:18" x14ac:dyDescent="0.25">
      <c r="R6363" s="15">
        <v>1</v>
      </c>
    </row>
    <row r="6364" spans="18:18" x14ac:dyDescent="0.25">
      <c r="R6364" s="15">
        <v>1</v>
      </c>
    </row>
    <row r="6365" spans="18:18" x14ac:dyDescent="0.25">
      <c r="R6365" s="15">
        <v>1</v>
      </c>
    </row>
    <row r="6366" spans="18:18" x14ac:dyDescent="0.25">
      <c r="R6366" s="15">
        <v>1</v>
      </c>
    </row>
    <row r="6367" spans="18:18" x14ac:dyDescent="0.25">
      <c r="R6367" s="15">
        <v>1</v>
      </c>
    </row>
    <row r="6368" spans="18:18" x14ac:dyDescent="0.25">
      <c r="R6368" s="15">
        <v>1</v>
      </c>
    </row>
    <row r="6369" spans="18:18" x14ac:dyDescent="0.25">
      <c r="R6369" s="15">
        <v>1</v>
      </c>
    </row>
    <row r="6370" spans="18:18" x14ac:dyDescent="0.25">
      <c r="R6370" s="15">
        <v>1</v>
      </c>
    </row>
    <row r="6371" spans="18:18" x14ac:dyDescent="0.25">
      <c r="R6371" s="15">
        <v>1</v>
      </c>
    </row>
    <row r="6372" spans="18:18" x14ac:dyDescent="0.25">
      <c r="R6372" s="15">
        <v>1</v>
      </c>
    </row>
    <row r="6373" spans="18:18" x14ac:dyDescent="0.25">
      <c r="R6373" s="15">
        <v>1</v>
      </c>
    </row>
    <row r="6374" spans="18:18" x14ac:dyDescent="0.25">
      <c r="R6374" s="15">
        <v>1</v>
      </c>
    </row>
    <row r="6375" spans="18:18" x14ac:dyDescent="0.25">
      <c r="R6375" s="15">
        <v>1</v>
      </c>
    </row>
    <row r="6376" spans="18:18" x14ac:dyDescent="0.25">
      <c r="R6376" s="15">
        <v>1</v>
      </c>
    </row>
    <row r="6377" spans="18:18" x14ac:dyDescent="0.25">
      <c r="R6377" s="15">
        <v>1</v>
      </c>
    </row>
    <row r="6378" spans="18:18" x14ac:dyDescent="0.25">
      <c r="R6378" s="15">
        <v>1</v>
      </c>
    </row>
    <row r="6379" spans="18:18" x14ac:dyDescent="0.25">
      <c r="R6379" s="15">
        <v>1</v>
      </c>
    </row>
    <row r="6380" spans="18:18" x14ac:dyDescent="0.25">
      <c r="R6380" s="15">
        <v>1</v>
      </c>
    </row>
    <row r="6381" spans="18:18" x14ac:dyDescent="0.25">
      <c r="R6381" s="15">
        <v>1</v>
      </c>
    </row>
    <row r="6382" spans="18:18" x14ac:dyDescent="0.25">
      <c r="R6382" s="15">
        <v>1</v>
      </c>
    </row>
    <row r="6383" spans="18:18" x14ac:dyDescent="0.25">
      <c r="R6383" s="15">
        <v>1</v>
      </c>
    </row>
    <row r="6384" spans="18:18" x14ac:dyDescent="0.25">
      <c r="R6384" s="15">
        <v>1</v>
      </c>
    </row>
    <row r="6385" spans="18:18" x14ac:dyDescent="0.25">
      <c r="R6385" s="15">
        <v>1</v>
      </c>
    </row>
    <row r="6386" spans="18:18" x14ac:dyDescent="0.25">
      <c r="R6386" s="15">
        <v>1</v>
      </c>
    </row>
    <row r="6387" spans="18:18" x14ac:dyDescent="0.25">
      <c r="R6387" s="15">
        <v>1</v>
      </c>
    </row>
    <row r="6388" spans="18:18" x14ac:dyDescent="0.25">
      <c r="R6388" s="15">
        <v>1</v>
      </c>
    </row>
    <row r="6389" spans="18:18" x14ac:dyDescent="0.25">
      <c r="R6389" s="15">
        <v>1</v>
      </c>
    </row>
    <row r="6390" spans="18:18" x14ac:dyDescent="0.25">
      <c r="R6390" s="15">
        <v>1</v>
      </c>
    </row>
    <row r="6391" spans="18:18" x14ac:dyDescent="0.25">
      <c r="R6391" s="15">
        <v>1</v>
      </c>
    </row>
    <row r="6392" spans="18:18" x14ac:dyDescent="0.25">
      <c r="R6392" s="15">
        <v>1</v>
      </c>
    </row>
    <row r="6393" spans="18:18" x14ac:dyDescent="0.25">
      <c r="R6393" s="15">
        <v>1</v>
      </c>
    </row>
    <row r="6394" spans="18:18" x14ac:dyDescent="0.25">
      <c r="R6394" s="15">
        <v>1</v>
      </c>
    </row>
    <row r="6395" spans="18:18" x14ac:dyDescent="0.25">
      <c r="R6395" s="15">
        <v>1</v>
      </c>
    </row>
    <row r="6396" spans="18:18" x14ac:dyDescent="0.25">
      <c r="R6396" s="15">
        <v>1</v>
      </c>
    </row>
    <row r="6397" spans="18:18" x14ac:dyDescent="0.25">
      <c r="R6397" s="15">
        <v>1</v>
      </c>
    </row>
    <row r="6398" spans="18:18" x14ac:dyDescent="0.25">
      <c r="R6398" s="15">
        <v>1</v>
      </c>
    </row>
    <row r="6399" spans="18:18" x14ac:dyDescent="0.25">
      <c r="R6399" s="15">
        <v>1</v>
      </c>
    </row>
    <row r="6400" spans="18:18" x14ac:dyDescent="0.25">
      <c r="R6400" s="15">
        <v>1</v>
      </c>
    </row>
    <row r="6401" spans="18:18" x14ac:dyDescent="0.25">
      <c r="R6401" s="15">
        <v>1</v>
      </c>
    </row>
    <row r="6402" spans="18:18" x14ac:dyDescent="0.25">
      <c r="R6402" s="15">
        <v>1</v>
      </c>
    </row>
    <row r="6403" spans="18:18" x14ac:dyDescent="0.25">
      <c r="R6403" s="15">
        <v>1</v>
      </c>
    </row>
    <row r="6404" spans="18:18" x14ac:dyDescent="0.25">
      <c r="R6404" s="15">
        <v>1</v>
      </c>
    </row>
    <row r="6405" spans="18:18" x14ac:dyDescent="0.25">
      <c r="R6405" s="15">
        <v>1</v>
      </c>
    </row>
    <row r="6406" spans="18:18" x14ac:dyDescent="0.25">
      <c r="R6406" s="15">
        <v>1</v>
      </c>
    </row>
    <row r="6407" spans="18:18" x14ac:dyDescent="0.25">
      <c r="R6407" s="15">
        <v>1</v>
      </c>
    </row>
    <row r="6408" spans="18:18" x14ac:dyDescent="0.25">
      <c r="R6408" s="15">
        <v>1</v>
      </c>
    </row>
    <row r="6409" spans="18:18" x14ac:dyDescent="0.25">
      <c r="R6409" s="15">
        <v>1</v>
      </c>
    </row>
    <row r="6410" spans="18:18" x14ac:dyDescent="0.25">
      <c r="R6410" s="15">
        <v>1</v>
      </c>
    </row>
    <row r="6411" spans="18:18" x14ac:dyDescent="0.25">
      <c r="R6411" s="15">
        <v>1</v>
      </c>
    </row>
    <row r="6412" spans="18:18" x14ac:dyDescent="0.25">
      <c r="R6412" s="15">
        <v>1</v>
      </c>
    </row>
    <row r="6413" spans="18:18" x14ac:dyDescent="0.25">
      <c r="R6413" s="15">
        <v>1</v>
      </c>
    </row>
    <row r="6414" spans="18:18" x14ac:dyDescent="0.25">
      <c r="R6414" s="15">
        <v>1</v>
      </c>
    </row>
    <row r="6415" spans="18:18" x14ac:dyDescent="0.25">
      <c r="R6415" s="15">
        <v>1</v>
      </c>
    </row>
    <row r="6416" spans="18:18" x14ac:dyDescent="0.25">
      <c r="R6416" s="15">
        <v>1</v>
      </c>
    </row>
    <row r="6417" spans="18:18" x14ac:dyDescent="0.25">
      <c r="R6417" s="15">
        <v>1</v>
      </c>
    </row>
    <row r="6418" spans="18:18" x14ac:dyDescent="0.25">
      <c r="R6418" s="15">
        <v>1</v>
      </c>
    </row>
    <row r="6419" spans="18:18" x14ac:dyDescent="0.25">
      <c r="R6419" s="15">
        <v>1</v>
      </c>
    </row>
    <row r="6420" spans="18:18" x14ac:dyDescent="0.25">
      <c r="R6420" s="15">
        <v>1</v>
      </c>
    </row>
    <row r="6421" spans="18:18" x14ac:dyDescent="0.25">
      <c r="R6421" s="15">
        <v>1</v>
      </c>
    </row>
    <row r="6422" spans="18:18" x14ac:dyDescent="0.25">
      <c r="R6422" s="15">
        <v>1</v>
      </c>
    </row>
    <row r="6423" spans="18:18" x14ac:dyDescent="0.25">
      <c r="R6423" s="15">
        <v>1</v>
      </c>
    </row>
    <row r="6424" spans="18:18" x14ac:dyDescent="0.25">
      <c r="R6424" s="15">
        <v>1</v>
      </c>
    </row>
    <row r="6425" spans="18:18" x14ac:dyDescent="0.25">
      <c r="R6425" s="15">
        <v>1</v>
      </c>
    </row>
    <row r="6426" spans="18:18" x14ac:dyDescent="0.25">
      <c r="R6426" s="15">
        <v>1</v>
      </c>
    </row>
    <row r="6427" spans="18:18" x14ac:dyDescent="0.25">
      <c r="R6427" s="15">
        <v>1</v>
      </c>
    </row>
    <row r="6428" spans="18:18" x14ac:dyDescent="0.25">
      <c r="R6428" s="15">
        <v>1</v>
      </c>
    </row>
    <row r="6429" spans="18:18" x14ac:dyDescent="0.25">
      <c r="R6429" s="15">
        <v>1</v>
      </c>
    </row>
    <row r="6430" spans="18:18" x14ac:dyDescent="0.25">
      <c r="R6430" s="15">
        <v>1</v>
      </c>
    </row>
    <row r="6431" spans="18:18" x14ac:dyDescent="0.25">
      <c r="R6431" s="15">
        <v>1</v>
      </c>
    </row>
    <row r="6432" spans="18:18" x14ac:dyDescent="0.25">
      <c r="R6432" s="15">
        <v>1</v>
      </c>
    </row>
    <row r="6433" spans="18:18" x14ac:dyDescent="0.25">
      <c r="R6433" s="15">
        <v>1</v>
      </c>
    </row>
    <row r="6434" spans="18:18" x14ac:dyDescent="0.25">
      <c r="R6434" s="15">
        <v>1</v>
      </c>
    </row>
    <row r="6435" spans="18:18" x14ac:dyDescent="0.25">
      <c r="R6435" s="15">
        <v>1</v>
      </c>
    </row>
    <row r="6436" spans="18:18" x14ac:dyDescent="0.25">
      <c r="R6436" s="15">
        <v>1</v>
      </c>
    </row>
    <row r="6437" spans="18:18" x14ac:dyDescent="0.25">
      <c r="R6437" s="15">
        <v>1</v>
      </c>
    </row>
    <row r="6438" spans="18:18" x14ac:dyDescent="0.25">
      <c r="R6438" s="15">
        <v>1</v>
      </c>
    </row>
    <row r="6439" spans="18:18" x14ac:dyDescent="0.25">
      <c r="R6439" s="15">
        <v>1</v>
      </c>
    </row>
    <row r="6440" spans="18:18" x14ac:dyDescent="0.25">
      <c r="R6440" s="15">
        <v>1</v>
      </c>
    </row>
    <row r="6441" spans="18:18" x14ac:dyDescent="0.25">
      <c r="R6441" s="15">
        <v>1</v>
      </c>
    </row>
    <row r="6442" spans="18:18" x14ac:dyDescent="0.25">
      <c r="R6442" s="15">
        <v>1</v>
      </c>
    </row>
    <row r="6443" spans="18:18" x14ac:dyDescent="0.25">
      <c r="R6443" s="15">
        <v>1</v>
      </c>
    </row>
    <row r="6444" spans="18:18" x14ac:dyDescent="0.25">
      <c r="R6444" s="15">
        <v>1</v>
      </c>
    </row>
    <row r="6445" spans="18:18" x14ac:dyDescent="0.25">
      <c r="R6445" s="15">
        <v>1</v>
      </c>
    </row>
    <row r="6446" spans="18:18" x14ac:dyDescent="0.25">
      <c r="R6446" s="15">
        <v>1</v>
      </c>
    </row>
    <row r="6447" spans="18:18" x14ac:dyDescent="0.25">
      <c r="R6447" s="15">
        <v>1</v>
      </c>
    </row>
    <row r="6448" spans="18:18" x14ac:dyDescent="0.25">
      <c r="R6448" s="15">
        <v>1</v>
      </c>
    </row>
    <row r="6449" spans="18:18" x14ac:dyDescent="0.25">
      <c r="R6449" s="15">
        <v>3</v>
      </c>
    </row>
    <row r="6450" spans="18:18" x14ac:dyDescent="0.25">
      <c r="R6450" s="15">
        <v>3</v>
      </c>
    </row>
    <row r="6451" spans="18:18" x14ac:dyDescent="0.25">
      <c r="R6451" s="15">
        <v>3</v>
      </c>
    </row>
    <row r="6452" spans="18:18" x14ac:dyDescent="0.25">
      <c r="R6452" s="15">
        <v>3</v>
      </c>
    </row>
    <row r="6453" spans="18:18" x14ac:dyDescent="0.25">
      <c r="R6453" s="15">
        <v>3</v>
      </c>
    </row>
    <row r="6454" spans="18:18" x14ac:dyDescent="0.25">
      <c r="R6454" s="15">
        <v>3</v>
      </c>
    </row>
    <row r="6455" spans="18:18" x14ac:dyDescent="0.25">
      <c r="R6455" s="15">
        <v>3</v>
      </c>
    </row>
    <row r="6456" spans="18:18" x14ac:dyDescent="0.25">
      <c r="R6456" s="15">
        <v>3</v>
      </c>
    </row>
    <row r="6457" spans="18:18" x14ac:dyDescent="0.25">
      <c r="R6457" s="15">
        <v>3</v>
      </c>
    </row>
    <row r="6458" spans="18:18" x14ac:dyDescent="0.25">
      <c r="R6458" s="15">
        <v>1</v>
      </c>
    </row>
    <row r="6459" spans="18:18" x14ac:dyDescent="0.25">
      <c r="R6459" s="15">
        <v>1</v>
      </c>
    </row>
    <row r="6460" spans="18:18" x14ac:dyDescent="0.25">
      <c r="R6460" s="15">
        <v>1</v>
      </c>
    </row>
    <row r="6461" spans="18:18" x14ac:dyDescent="0.25">
      <c r="R6461" s="15">
        <v>1</v>
      </c>
    </row>
    <row r="6462" spans="18:18" x14ac:dyDescent="0.25">
      <c r="R6462" s="15">
        <v>1</v>
      </c>
    </row>
    <row r="6463" spans="18:18" x14ac:dyDescent="0.25">
      <c r="R6463" s="15">
        <v>1</v>
      </c>
    </row>
    <row r="6464" spans="18:18" x14ac:dyDescent="0.25">
      <c r="R6464" s="15">
        <v>1</v>
      </c>
    </row>
    <row r="6465" spans="18:18" x14ac:dyDescent="0.25">
      <c r="R6465" s="15">
        <v>1</v>
      </c>
    </row>
    <row r="6466" spans="18:18" x14ac:dyDescent="0.25">
      <c r="R6466" s="15">
        <v>1</v>
      </c>
    </row>
    <row r="6467" spans="18:18" x14ac:dyDescent="0.25">
      <c r="R6467" s="15">
        <v>1</v>
      </c>
    </row>
    <row r="6468" spans="18:18" x14ac:dyDescent="0.25">
      <c r="R6468" s="15">
        <v>1</v>
      </c>
    </row>
    <row r="6469" spans="18:18" x14ac:dyDescent="0.25">
      <c r="R6469" s="15">
        <v>1</v>
      </c>
    </row>
    <row r="6470" spans="18:18" x14ac:dyDescent="0.25">
      <c r="R6470" s="15">
        <v>1</v>
      </c>
    </row>
    <row r="6471" spans="18:18" x14ac:dyDescent="0.25">
      <c r="R6471" s="15">
        <v>1</v>
      </c>
    </row>
    <row r="6472" spans="18:18" x14ac:dyDescent="0.25">
      <c r="R6472" s="15">
        <v>4</v>
      </c>
    </row>
    <row r="6473" spans="18:18" x14ac:dyDescent="0.25">
      <c r="R6473" s="15">
        <v>4</v>
      </c>
    </row>
    <row r="6474" spans="18:18" x14ac:dyDescent="0.25">
      <c r="R6474" s="15">
        <v>4</v>
      </c>
    </row>
    <row r="6475" spans="18:18" x14ac:dyDescent="0.25">
      <c r="R6475" s="15">
        <v>4</v>
      </c>
    </row>
    <row r="6476" spans="18:18" x14ac:dyDescent="0.25">
      <c r="R6476" s="15">
        <v>4</v>
      </c>
    </row>
    <row r="6477" spans="18:18" x14ac:dyDescent="0.25">
      <c r="R6477" s="15">
        <v>4</v>
      </c>
    </row>
    <row r="6478" spans="18:18" x14ac:dyDescent="0.25">
      <c r="R6478" s="15">
        <v>4</v>
      </c>
    </row>
    <row r="6479" spans="18:18" x14ac:dyDescent="0.25">
      <c r="R6479" s="15">
        <v>4</v>
      </c>
    </row>
    <row r="6480" spans="18:18" x14ac:dyDescent="0.25">
      <c r="R6480" s="15">
        <v>4</v>
      </c>
    </row>
    <row r="6481" spans="18:18" x14ac:dyDescent="0.25">
      <c r="R6481" s="15">
        <v>4</v>
      </c>
    </row>
    <row r="6482" spans="18:18" x14ac:dyDescent="0.25">
      <c r="R6482" s="15">
        <v>4</v>
      </c>
    </row>
    <row r="6483" spans="18:18" x14ac:dyDescent="0.25">
      <c r="R6483" s="15">
        <v>4</v>
      </c>
    </row>
    <row r="6484" spans="18:18" x14ac:dyDescent="0.25">
      <c r="R6484" s="15">
        <v>4</v>
      </c>
    </row>
    <row r="6485" spans="18:18" x14ac:dyDescent="0.25">
      <c r="R6485" s="15">
        <v>4</v>
      </c>
    </row>
    <row r="6486" spans="18:18" x14ac:dyDescent="0.25">
      <c r="R6486" s="15">
        <v>4</v>
      </c>
    </row>
    <row r="6487" spans="18:18" x14ac:dyDescent="0.25">
      <c r="R6487" s="15">
        <v>4</v>
      </c>
    </row>
    <row r="6488" spans="18:18" x14ac:dyDescent="0.25">
      <c r="R6488" s="15">
        <v>4</v>
      </c>
    </row>
    <row r="6489" spans="18:18" x14ac:dyDescent="0.25">
      <c r="R6489" s="15">
        <v>4</v>
      </c>
    </row>
    <row r="6490" spans="18:18" x14ac:dyDescent="0.25">
      <c r="R6490" s="15">
        <v>4</v>
      </c>
    </row>
    <row r="6491" spans="18:18" x14ac:dyDescent="0.25">
      <c r="R6491" s="15">
        <v>4</v>
      </c>
    </row>
    <row r="6492" spans="18:18" x14ac:dyDescent="0.25">
      <c r="R6492" s="15">
        <v>4</v>
      </c>
    </row>
    <row r="6493" spans="18:18" x14ac:dyDescent="0.25">
      <c r="R6493" s="15">
        <v>4</v>
      </c>
    </row>
    <row r="6494" spans="18:18" x14ac:dyDescent="0.25">
      <c r="R6494" s="15">
        <v>4</v>
      </c>
    </row>
    <row r="6495" spans="18:18" x14ac:dyDescent="0.25">
      <c r="R6495" s="15">
        <v>4</v>
      </c>
    </row>
    <row r="6496" spans="18:18" x14ac:dyDescent="0.25">
      <c r="R6496" s="15">
        <v>4</v>
      </c>
    </row>
    <row r="6497" spans="18:18" x14ac:dyDescent="0.25">
      <c r="R6497" s="15">
        <v>4</v>
      </c>
    </row>
    <row r="6498" spans="18:18" x14ac:dyDescent="0.25">
      <c r="R6498" s="15">
        <v>4</v>
      </c>
    </row>
    <row r="6499" spans="18:18" x14ac:dyDescent="0.25">
      <c r="R6499" s="15">
        <v>4</v>
      </c>
    </row>
    <row r="6500" spans="18:18" x14ac:dyDescent="0.25">
      <c r="R6500" s="15">
        <v>4</v>
      </c>
    </row>
    <row r="6501" spans="18:18" x14ac:dyDescent="0.25">
      <c r="R6501" s="15">
        <v>4</v>
      </c>
    </row>
    <row r="6502" spans="18:18" x14ac:dyDescent="0.25">
      <c r="R6502" s="15">
        <v>4</v>
      </c>
    </row>
    <row r="6503" spans="18:18" x14ac:dyDescent="0.25">
      <c r="R6503" s="15">
        <v>4</v>
      </c>
    </row>
    <row r="6504" spans="18:18" x14ac:dyDescent="0.25">
      <c r="R6504" s="15">
        <v>4</v>
      </c>
    </row>
    <row r="6505" spans="18:18" x14ac:dyDescent="0.25">
      <c r="R6505" s="15">
        <v>4</v>
      </c>
    </row>
    <row r="6506" spans="18:18" x14ac:dyDescent="0.25">
      <c r="R6506" s="15">
        <v>4</v>
      </c>
    </row>
    <row r="6507" spans="18:18" x14ac:dyDescent="0.25">
      <c r="R6507" s="15">
        <v>4</v>
      </c>
    </row>
    <row r="6508" spans="18:18" x14ac:dyDescent="0.25">
      <c r="R6508" s="15">
        <v>5</v>
      </c>
    </row>
    <row r="6509" spans="18:18" x14ac:dyDescent="0.25">
      <c r="R6509" s="15">
        <v>5</v>
      </c>
    </row>
    <row r="6510" spans="18:18" x14ac:dyDescent="0.25">
      <c r="R6510" s="15">
        <v>5</v>
      </c>
    </row>
    <row r="6511" spans="18:18" x14ac:dyDescent="0.25">
      <c r="R6511" s="15">
        <v>5</v>
      </c>
    </row>
    <row r="6512" spans="18:18" x14ac:dyDescent="0.25">
      <c r="R6512" s="15">
        <v>5</v>
      </c>
    </row>
    <row r="6513" spans="18:18" x14ac:dyDescent="0.25">
      <c r="R6513" s="15">
        <v>5</v>
      </c>
    </row>
    <row r="6514" spans="18:18" x14ac:dyDescent="0.25">
      <c r="R6514" s="15">
        <v>5</v>
      </c>
    </row>
    <row r="6515" spans="18:18" x14ac:dyDescent="0.25">
      <c r="R6515" s="15">
        <v>5</v>
      </c>
    </row>
    <row r="6516" spans="18:18" x14ac:dyDescent="0.25">
      <c r="R6516" s="15">
        <v>5</v>
      </c>
    </row>
    <row r="6517" spans="18:18" x14ac:dyDescent="0.25">
      <c r="R6517" s="15">
        <v>5</v>
      </c>
    </row>
    <row r="6518" spans="18:18" x14ac:dyDescent="0.25">
      <c r="R6518" s="15">
        <v>5</v>
      </c>
    </row>
    <row r="6519" spans="18:18" x14ac:dyDescent="0.25">
      <c r="R6519" s="15">
        <v>5</v>
      </c>
    </row>
    <row r="6520" spans="18:18" x14ac:dyDescent="0.25">
      <c r="R6520" s="15">
        <v>5</v>
      </c>
    </row>
    <row r="6521" spans="18:18" x14ac:dyDescent="0.25">
      <c r="R6521" s="15">
        <v>5</v>
      </c>
    </row>
    <row r="6522" spans="18:18" x14ac:dyDescent="0.25">
      <c r="R6522" s="15">
        <v>5</v>
      </c>
    </row>
    <row r="6523" spans="18:18" x14ac:dyDescent="0.25">
      <c r="R6523" s="15">
        <v>5</v>
      </c>
    </row>
    <row r="6524" spans="18:18" x14ac:dyDescent="0.25">
      <c r="R6524" s="15">
        <v>5</v>
      </c>
    </row>
    <row r="6525" spans="18:18" x14ac:dyDescent="0.25">
      <c r="R6525" s="15">
        <v>5</v>
      </c>
    </row>
    <row r="6526" spans="18:18" x14ac:dyDescent="0.25">
      <c r="R6526" s="15">
        <v>5</v>
      </c>
    </row>
    <row r="6527" spans="18:18" x14ac:dyDescent="0.25">
      <c r="R6527" s="15">
        <v>5</v>
      </c>
    </row>
    <row r="6528" spans="18:18" x14ac:dyDescent="0.25">
      <c r="R6528" s="15">
        <v>5</v>
      </c>
    </row>
    <row r="6529" spans="18:18" x14ac:dyDescent="0.25">
      <c r="R6529" s="15">
        <v>5</v>
      </c>
    </row>
    <row r="6530" spans="18:18" x14ac:dyDescent="0.25">
      <c r="R6530" s="15">
        <v>5</v>
      </c>
    </row>
    <row r="6531" spans="18:18" x14ac:dyDescent="0.25">
      <c r="R6531" s="15">
        <v>5</v>
      </c>
    </row>
    <row r="6532" spans="18:18" x14ac:dyDescent="0.25">
      <c r="R6532" s="15">
        <v>5</v>
      </c>
    </row>
    <row r="6533" spans="18:18" x14ac:dyDescent="0.25">
      <c r="R6533" s="15">
        <v>5</v>
      </c>
    </row>
    <row r="6534" spans="18:18" x14ac:dyDescent="0.25">
      <c r="R6534" s="15">
        <v>4</v>
      </c>
    </row>
    <row r="6535" spans="18:18" x14ac:dyDescent="0.25">
      <c r="R6535" s="15">
        <v>4</v>
      </c>
    </row>
    <row r="6536" spans="18:18" x14ac:dyDescent="0.25">
      <c r="R6536" s="15">
        <v>4</v>
      </c>
    </row>
    <row r="6537" spans="18:18" x14ac:dyDescent="0.25">
      <c r="R6537" s="15">
        <v>4</v>
      </c>
    </row>
    <row r="6538" spans="18:18" x14ac:dyDescent="0.25">
      <c r="R6538" s="15">
        <v>4</v>
      </c>
    </row>
    <row r="6539" spans="18:18" x14ac:dyDescent="0.25">
      <c r="R6539" s="15">
        <v>4</v>
      </c>
    </row>
    <row r="6540" spans="18:18" x14ac:dyDescent="0.25">
      <c r="R6540" s="15">
        <v>4</v>
      </c>
    </row>
    <row r="6541" spans="18:18" x14ac:dyDescent="0.25">
      <c r="R6541" s="15">
        <v>4</v>
      </c>
    </row>
    <row r="6542" spans="18:18" x14ac:dyDescent="0.25">
      <c r="R6542" s="15">
        <v>4</v>
      </c>
    </row>
    <row r="6543" spans="18:18" x14ac:dyDescent="0.25">
      <c r="R6543" s="15">
        <v>4</v>
      </c>
    </row>
    <row r="6544" spans="18:18" x14ac:dyDescent="0.25">
      <c r="R6544" s="15">
        <v>4</v>
      </c>
    </row>
    <row r="6545" spans="18:18" x14ac:dyDescent="0.25">
      <c r="R6545" s="15">
        <v>4</v>
      </c>
    </row>
    <row r="6546" spans="18:18" x14ac:dyDescent="0.25">
      <c r="R6546" s="15">
        <v>4</v>
      </c>
    </row>
    <row r="6547" spans="18:18" x14ac:dyDescent="0.25">
      <c r="R6547" s="15">
        <v>4</v>
      </c>
    </row>
    <row r="6548" spans="18:18" x14ac:dyDescent="0.25">
      <c r="R6548" s="15">
        <v>4</v>
      </c>
    </row>
    <row r="6549" spans="18:18" x14ac:dyDescent="0.25">
      <c r="R6549" s="15">
        <v>4</v>
      </c>
    </row>
    <row r="6550" spans="18:18" x14ac:dyDescent="0.25">
      <c r="R6550" s="15">
        <v>4</v>
      </c>
    </row>
    <row r="6551" spans="18:18" x14ac:dyDescent="0.25">
      <c r="R6551" s="15">
        <v>4</v>
      </c>
    </row>
    <row r="6552" spans="18:18" x14ac:dyDescent="0.25">
      <c r="R6552" s="15">
        <v>4</v>
      </c>
    </row>
    <row r="6553" spans="18:18" x14ac:dyDescent="0.25">
      <c r="R6553" s="15">
        <v>4</v>
      </c>
    </row>
    <row r="6554" spans="18:18" x14ac:dyDescent="0.25">
      <c r="R6554" s="15">
        <v>4</v>
      </c>
    </row>
    <row r="6555" spans="18:18" x14ac:dyDescent="0.25">
      <c r="R6555" s="15">
        <v>4</v>
      </c>
    </row>
    <row r="6556" spans="18:18" x14ac:dyDescent="0.25">
      <c r="R6556" s="15">
        <v>4</v>
      </c>
    </row>
    <row r="6557" spans="18:18" x14ac:dyDescent="0.25">
      <c r="R6557" s="15">
        <v>4</v>
      </c>
    </row>
    <row r="6558" spans="18:18" x14ac:dyDescent="0.25">
      <c r="R6558" s="15">
        <v>4</v>
      </c>
    </row>
    <row r="6559" spans="18:18" x14ac:dyDescent="0.25">
      <c r="R6559" s="15">
        <v>4</v>
      </c>
    </row>
    <row r="6560" spans="18:18" x14ac:dyDescent="0.25">
      <c r="R6560" s="15">
        <v>4</v>
      </c>
    </row>
    <row r="6561" spans="18:18" x14ac:dyDescent="0.25">
      <c r="R6561" s="15">
        <v>4</v>
      </c>
    </row>
    <row r="6562" spans="18:18" x14ac:dyDescent="0.25">
      <c r="R6562" s="15">
        <v>4</v>
      </c>
    </row>
    <row r="6563" spans="18:18" x14ac:dyDescent="0.25">
      <c r="R6563" s="15">
        <v>4</v>
      </c>
    </row>
    <row r="6564" spans="18:18" x14ac:dyDescent="0.25">
      <c r="R6564" s="15">
        <v>4</v>
      </c>
    </row>
    <row r="6565" spans="18:18" x14ac:dyDescent="0.25">
      <c r="R6565" s="15">
        <v>4</v>
      </c>
    </row>
    <row r="6566" spans="18:18" x14ac:dyDescent="0.25">
      <c r="R6566" s="15">
        <v>4</v>
      </c>
    </row>
    <row r="6567" spans="18:18" x14ac:dyDescent="0.25">
      <c r="R6567" s="15">
        <v>4</v>
      </c>
    </row>
    <row r="6568" spans="18:18" x14ac:dyDescent="0.25">
      <c r="R6568" s="15">
        <v>4</v>
      </c>
    </row>
    <row r="6569" spans="18:18" x14ac:dyDescent="0.25">
      <c r="R6569" s="15">
        <v>4</v>
      </c>
    </row>
    <row r="6570" spans="18:18" x14ac:dyDescent="0.25">
      <c r="R6570" s="15">
        <v>4</v>
      </c>
    </row>
    <row r="6571" spans="18:18" x14ac:dyDescent="0.25">
      <c r="R6571" s="15">
        <v>1</v>
      </c>
    </row>
    <row r="6572" spans="18:18" x14ac:dyDescent="0.25">
      <c r="R6572" s="15">
        <v>1</v>
      </c>
    </row>
    <row r="6573" spans="18:18" x14ac:dyDescent="0.25">
      <c r="R6573" s="15">
        <v>1</v>
      </c>
    </row>
    <row r="6574" spans="18:18" x14ac:dyDescent="0.25">
      <c r="R6574" s="15">
        <v>1</v>
      </c>
    </row>
    <row r="6575" spans="18:18" x14ac:dyDescent="0.25">
      <c r="R6575" s="15">
        <v>1</v>
      </c>
    </row>
    <row r="6576" spans="18:18" x14ac:dyDescent="0.25">
      <c r="R6576" s="15">
        <v>1</v>
      </c>
    </row>
    <row r="6577" spans="18:18" x14ac:dyDescent="0.25">
      <c r="R6577" s="15">
        <v>1</v>
      </c>
    </row>
    <row r="6578" spans="18:18" x14ac:dyDescent="0.25">
      <c r="R6578" s="15">
        <v>1</v>
      </c>
    </row>
    <row r="6579" spans="18:18" x14ac:dyDescent="0.25">
      <c r="R6579" s="15">
        <v>1</v>
      </c>
    </row>
    <row r="6580" spans="18:18" x14ac:dyDescent="0.25">
      <c r="R6580" s="15">
        <v>1</v>
      </c>
    </row>
    <row r="6581" spans="18:18" x14ac:dyDescent="0.25">
      <c r="R6581" s="15">
        <v>1</v>
      </c>
    </row>
    <row r="6582" spans="18:18" x14ac:dyDescent="0.25">
      <c r="R6582" s="15">
        <v>1</v>
      </c>
    </row>
    <row r="6583" spans="18:18" x14ac:dyDescent="0.25">
      <c r="R6583" s="15">
        <v>1</v>
      </c>
    </row>
    <row r="6584" spans="18:18" x14ac:dyDescent="0.25">
      <c r="R6584" s="15">
        <v>1</v>
      </c>
    </row>
    <row r="6585" spans="18:18" x14ac:dyDescent="0.25">
      <c r="R6585" s="15">
        <v>1</v>
      </c>
    </row>
    <row r="6586" spans="18:18" x14ac:dyDescent="0.25">
      <c r="R6586" s="15">
        <v>1</v>
      </c>
    </row>
    <row r="6587" spans="18:18" x14ac:dyDescent="0.25">
      <c r="R6587" s="15">
        <v>1</v>
      </c>
    </row>
    <row r="6588" spans="18:18" x14ac:dyDescent="0.25">
      <c r="R6588" s="15">
        <v>1</v>
      </c>
    </row>
    <row r="6589" spans="18:18" x14ac:dyDescent="0.25">
      <c r="R6589" s="15">
        <v>1</v>
      </c>
    </row>
    <row r="6590" spans="18:18" x14ac:dyDescent="0.25">
      <c r="R6590" s="15">
        <v>1</v>
      </c>
    </row>
    <row r="6591" spans="18:18" x14ac:dyDescent="0.25">
      <c r="R6591" s="15">
        <v>3</v>
      </c>
    </row>
    <row r="6592" spans="18:18" x14ac:dyDescent="0.25">
      <c r="R6592" s="15">
        <v>3</v>
      </c>
    </row>
    <row r="6593" spans="18:18" x14ac:dyDescent="0.25">
      <c r="R6593" s="15">
        <v>3</v>
      </c>
    </row>
    <row r="6594" spans="18:18" x14ac:dyDescent="0.25">
      <c r="R6594" s="15">
        <v>3</v>
      </c>
    </row>
    <row r="6595" spans="18:18" x14ac:dyDescent="0.25">
      <c r="R6595" s="15">
        <v>3</v>
      </c>
    </row>
    <row r="6596" spans="18:18" x14ac:dyDescent="0.25">
      <c r="R6596" s="15">
        <v>3</v>
      </c>
    </row>
    <row r="6597" spans="18:18" x14ac:dyDescent="0.25">
      <c r="R6597" s="15">
        <v>3</v>
      </c>
    </row>
    <row r="6598" spans="18:18" x14ac:dyDescent="0.25">
      <c r="R6598" s="15">
        <v>3</v>
      </c>
    </row>
    <row r="6599" spans="18:18" x14ac:dyDescent="0.25">
      <c r="R6599" s="15">
        <v>3</v>
      </c>
    </row>
    <row r="6600" spans="18:18" x14ac:dyDescent="0.25">
      <c r="R6600" s="15">
        <v>3</v>
      </c>
    </row>
    <row r="6601" spans="18:18" x14ac:dyDescent="0.25">
      <c r="R6601" s="15">
        <v>3</v>
      </c>
    </row>
    <row r="6602" spans="18:18" x14ac:dyDescent="0.25">
      <c r="R6602" s="15">
        <v>3</v>
      </c>
    </row>
    <row r="6603" spans="18:18" x14ac:dyDescent="0.25">
      <c r="R6603" s="15">
        <v>3</v>
      </c>
    </row>
    <row r="6604" spans="18:18" x14ac:dyDescent="0.25">
      <c r="R6604" s="15">
        <v>3</v>
      </c>
    </row>
    <row r="6605" spans="18:18" x14ac:dyDescent="0.25">
      <c r="R6605" s="15">
        <v>3</v>
      </c>
    </row>
    <row r="6606" spans="18:18" x14ac:dyDescent="0.25">
      <c r="R6606" s="15">
        <v>3</v>
      </c>
    </row>
    <row r="6607" spans="18:18" x14ac:dyDescent="0.25">
      <c r="R6607" s="15">
        <v>4</v>
      </c>
    </row>
    <row r="6608" spans="18:18" x14ac:dyDescent="0.25">
      <c r="R6608" s="15">
        <v>4</v>
      </c>
    </row>
    <row r="6609" spans="18:18" x14ac:dyDescent="0.25">
      <c r="R6609" s="15">
        <v>4</v>
      </c>
    </row>
    <row r="6610" spans="18:18" x14ac:dyDescent="0.25">
      <c r="R6610" s="15">
        <v>4</v>
      </c>
    </row>
    <row r="6611" spans="18:18" x14ac:dyDescent="0.25">
      <c r="R6611" s="15">
        <v>4</v>
      </c>
    </row>
    <row r="6612" spans="18:18" x14ac:dyDescent="0.25">
      <c r="R6612" s="15">
        <v>4</v>
      </c>
    </row>
    <row r="6613" spans="18:18" x14ac:dyDescent="0.25">
      <c r="R6613" s="15">
        <v>4</v>
      </c>
    </row>
    <row r="6614" spans="18:18" x14ac:dyDescent="0.25">
      <c r="R6614" s="15">
        <v>4</v>
      </c>
    </row>
    <row r="6615" spans="18:18" x14ac:dyDescent="0.25">
      <c r="R6615" s="15">
        <v>4</v>
      </c>
    </row>
    <row r="6616" spans="18:18" x14ac:dyDescent="0.25">
      <c r="R6616" s="15">
        <v>4</v>
      </c>
    </row>
    <row r="6617" spans="18:18" x14ac:dyDescent="0.25">
      <c r="R6617" s="15">
        <v>4</v>
      </c>
    </row>
    <row r="6618" spans="18:18" x14ac:dyDescent="0.25">
      <c r="R6618" s="15">
        <v>4</v>
      </c>
    </row>
    <row r="6619" spans="18:18" x14ac:dyDescent="0.25">
      <c r="R6619" s="15">
        <v>4</v>
      </c>
    </row>
    <row r="6620" spans="18:18" x14ac:dyDescent="0.25">
      <c r="R6620" s="15">
        <v>4</v>
      </c>
    </row>
    <row r="6621" spans="18:18" x14ac:dyDescent="0.25">
      <c r="R6621" s="15">
        <v>4</v>
      </c>
    </row>
    <row r="6622" spans="18:18" x14ac:dyDescent="0.25">
      <c r="R6622" s="15">
        <v>4</v>
      </c>
    </row>
    <row r="6623" spans="18:18" x14ac:dyDescent="0.25">
      <c r="R6623" s="15">
        <v>4</v>
      </c>
    </row>
    <row r="6624" spans="18:18" x14ac:dyDescent="0.25">
      <c r="R6624" s="15">
        <v>4</v>
      </c>
    </row>
    <row r="6625" spans="18:18" x14ac:dyDescent="0.25">
      <c r="R6625" s="15">
        <v>4</v>
      </c>
    </row>
    <row r="6626" spans="18:18" x14ac:dyDescent="0.25">
      <c r="R6626" s="15">
        <v>4</v>
      </c>
    </row>
    <row r="6627" spans="18:18" x14ac:dyDescent="0.25">
      <c r="R6627" s="15">
        <v>4</v>
      </c>
    </row>
    <row r="6628" spans="18:18" x14ac:dyDescent="0.25">
      <c r="R6628" s="15">
        <v>4</v>
      </c>
    </row>
    <row r="6629" spans="18:18" x14ac:dyDescent="0.25">
      <c r="R6629" s="15">
        <v>4</v>
      </c>
    </row>
    <row r="6630" spans="18:18" x14ac:dyDescent="0.25">
      <c r="R6630" s="15">
        <v>1</v>
      </c>
    </row>
    <row r="6631" spans="18:18" x14ac:dyDescent="0.25">
      <c r="R6631" s="15">
        <v>1</v>
      </c>
    </row>
    <row r="6632" spans="18:18" x14ac:dyDescent="0.25">
      <c r="R6632" s="15">
        <v>1</v>
      </c>
    </row>
    <row r="6633" spans="18:18" x14ac:dyDescent="0.25">
      <c r="R6633" s="15">
        <v>1</v>
      </c>
    </row>
    <row r="6634" spans="18:18" x14ac:dyDescent="0.25">
      <c r="R6634" s="15">
        <v>1</v>
      </c>
    </row>
    <row r="6635" spans="18:18" x14ac:dyDescent="0.25">
      <c r="R6635" s="15">
        <v>1</v>
      </c>
    </row>
    <row r="6636" spans="18:18" x14ac:dyDescent="0.25">
      <c r="R6636" s="15">
        <v>1</v>
      </c>
    </row>
    <row r="6637" spans="18:18" x14ac:dyDescent="0.25">
      <c r="R6637" s="15">
        <v>1</v>
      </c>
    </row>
    <row r="6638" spans="18:18" x14ac:dyDescent="0.25">
      <c r="R6638" s="15">
        <v>1</v>
      </c>
    </row>
    <row r="6639" spans="18:18" x14ac:dyDescent="0.25">
      <c r="R6639" s="15">
        <v>1</v>
      </c>
    </row>
    <row r="6640" spans="18:18" x14ac:dyDescent="0.25">
      <c r="R6640" s="15">
        <v>1</v>
      </c>
    </row>
    <row r="6641" spans="18:18" x14ac:dyDescent="0.25">
      <c r="R6641" s="15">
        <v>1</v>
      </c>
    </row>
    <row r="6642" spans="18:18" x14ac:dyDescent="0.25">
      <c r="R6642" s="15">
        <v>2</v>
      </c>
    </row>
    <row r="6643" spans="18:18" x14ac:dyDescent="0.25">
      <c r="R6643" s="15">
        <v>2</v>
      </c>
    </row>
    <row r="6644" spans="18:18" x14ac:dyDescent="0.25">
      <c r="R6644" s="15">
        <v>2</v>
      </c>
    </row>
    <row r="6645" spans="18:18" x14ac:dyDescent="0.25">
      <c r="R6645" s="15">
        <v>2</v>
      </c>
    </row>
    <row r="6646" spans="18:18" x14ac:dyDescent="0.25">
      <c r="R6646" s="15">
        <v>2</v>
      </c>
    </row>
    <row r="6647" spans="18:18" x14ac:dyDescent="0.25">
      <c r="R6647" s="15">
        <v>2</v>
      </c>
    </row>
    <row r="6648" spans="18:18" x14ac:dyDescent="0.25">
      <c r="R6648" s="15">
        <v>1</v>
      </c>
    </row>
    <row r="6649" spans="18:18" x14ac:dyDescent="0.25">
      <c r="R6649" s="15">
        <v>1</v>
      </c>
    </row>
    <row r="6650" spans="18:18" x14ac:dyDescent="0.25">
      <c r="R6650" s="15">
        <v>1</v>
      </c>
    </row>
    <row r="6651" spans="18:18" x14ac:dyDescent="0.25">
      <c r="R6651" s="15">
        <v>1</v>
      </c>
    </row>
    <row r="6652" spans="18:18" x14ac:dyDescent="0.25">
      <c r="R6652" s="15">
        <v>1</v>
      </c>
    </row>
    <row r="6653" spans="18:18" x14ac:dyDescent="0.25">
      <c r="R6653" s="15">
        <v>1</v>
      </c>
    </row>
    <row r="6654" spans="18:18" x14ac:dyDescent="0.25">
      <c r="R6654" s="15">
        <v>1</v>
      </c>
    </row>
    <row r="6655" spans="18:18" x14ac:dyDescent="0.25">
      <c r="R6655" s="15">
        <v>1</v>
      </c>
    </row>
    <row r="6656" spans="18:18" x14ac:dyDescent="0.25">
      <c r="R6656" s="15">
        <v>1</v>
      </c>
    </row>
    <row r="6657" spans="18:18" x14ac:dyDescent="0.25">
      <c r="R6657" s="15">
        <v>1</v>
      </c>
    </row>
    <row r="6658" spans="18:18" x14ac:dyDescent="0.25">
      <c r="R6658" s="15">
        <v>1</v>
      </c>
    </row>
    <row r="6659" spans="18:18" x14ac:dyDescent="0.25">
      <c r="R6659" s="15">
        <v>1</v>
      </c>
    </row>
    <row r="6660" spans="18:18" x14ac:dyDescent="0.25">
      <c r="R6660" s="15">
        <v>1</v>
      </c>
    </row>
    <row r="6661" spans="18:18" x14ac:dyDescent="0.25">
      <c r="R6661" s="15">
        <v>1</v>
      </c>
    </row>
    <row r="6662" spans="18:18" x14ac:dyDescent="0.25">
      <c r="R6662" s="15">
        <v>1</v>
      </c>
    </row>
    <row r="6663" spans="18:18" x14ac:dyDescent="0.25">
      <c r="R6663" s="15">
        <v>1</v>
      </c>
    </row>
    <row r="6664" spans="18:18" x14ac:dyDescent="0.25">
      <c r="R6664" s="15">
        <v>1</v>
      </c>
    </row>
    <row r="6665" spans="18:18" x14ac:dyDescent="0.25">
      <c r="R6665" s="15">
        <v>1</v>
      </c>
    </row>
    <row r="6666" spans="18:18" x14ac:dyDescent="0.25">
      <c r="R6666" s="15">
        <v>1</v>
      </c>
    </row>
    <row r="6667" spans="18:18" x14ac:dyDescent="0.25">
      <c r="R6667" s="15">
        <v>1</v>
      </c>
    </row>
    <row r="6668" spans="18:18" x14ac:dyDescent="0.25">
      <c r="R6668" s="15">
        <v>1</v>
      </c>
    </row>
    <row r="6669" spans="18:18" x14ac:dyDescent="0.25">
      <c r="R6669" s="15">
        <v>1</v>
      </c>
    </row>
    <row r="6670" spans="18:18" x14ac:dyDescent="0.25">
      <c r="R6670" s="15">
        <v>1</v>
      </c>
    </row>
    <row r="6671" spans="18:18" x14ac:dyDescent="0.25">
      <c r="R6671" s="15">
        <v>1</v>
      </c>
    </row>
    <row r="6672" spans="18:18" x14ac:dyDescent="0.25">
      <c r="R6672" s="15">
        <v>1</v>
      </c>
    </row>
    <row r="6673" spans="18:18" x14ac:dyDescent="0.25">
      <c r="R6673" s="15">
        <v>1</v>
      </c>
    </row>
    <row r="6674" spans="18:18" x14ac:dyDescent="0.25">
      <c r="R6674" s="15">
        <v>1</v>
      </c>
    </row>
    <row r="6675" spans="18:18" x14ac:dyDescent="0.25">
      <c r="R6675" s="15">
        <v>1</v>
      </c>
    </row>
    <row r="6676" spans="18:18" x14ac:dyDescent="0.25">
      <c r="R6676" s="15">
        <v>1</v>
      </c>
    </row>
    <row r="6677" spans="18:18" x14ac:dyDescent="0.25">
      <c r="R6677" s="15">
        <v>1</v>
      </c>
    </row>
    <row r="6678" spans="18:18" x14ac:dyDescent="0.25">
      <c r="R6678" s="15">
        <v>1</v>
      </c>
    </row>
    <row r="6679" spans="18:18" x14ac:dyDescent="0.25">
      <c r="R6679" s="15">
        <v>1</v>
      </c>
    </row>
    <row r="6680" spans="18:18" x14ac:dyDescent="0.25">
      <c r="R6680" s="15">
        <v>1</v>
      </c>
    </row>
    <row r="6681" spans="18:18" x14ac:dyDescent="0.25">
      <c r="R6681" s="15">
        <v>1</v>
      </c>
    </row>
    <row r="6682" spans="18:18" x14ac:dyDescent="0.25">
      <c r="R6682" s="15">
        <v>1</v>
      </c>
    </row>
    <row r="6683" spans="18:18" x14ac:dyDescent="0.25">
      <c r="R6683" s="15">
        <v>1</v>
      </c>
    </row>
    <row r="6684" spans="18:18" x14ac:dyDescent="0.25">
      <c r="R6684" s="15">
        <v>1</v>
      </c>
    </row>
    <row r="6685" spans="18:18" x14ac:dyDescent="0.25">
      <c r="R6685" s="15">
        <v>1</v>
      </c>
    </row>
    <row r="6686" spans="18:18" x14ac:dyDescent="0.25">
      <c r="R6686" s="15">
        <v>1</v>
      </c>
    </row>
    <row r="6687" spans="18:18" x14ac:dyDescent="0.25">
      <c r="R6687" s="15">
        <v>1</v>
      </c>
    </row>
    <row r="6688" spans="18:18" x14ac:dyDescent="0.25">
      <c r="R6688" s="15">
        <v>1</v>
      </c>
    </row>
    <row r="6689" spans="18:18" x14ac:dyDescent="0.25">
      <c r="R6689" s="15">
        <v>1</v>
      </c>
    </row>
    <row r="6690" spans="18:18" x14ac:dyDescent="0.25">
      <c r="R6690" s="15">
        <v>1</v>
      </c>
    </row>
    <row r="6691" spans="18:18" x14ac:dyDescent="0.25">
      <c r="R6691" s="15">
        <v>1</v>
      </c>
    </row>
    <row r="6692" spans="18:18" x14ac:dyDescent="0.25">
      <c r="R6692" s="15">
        <v>1</v>
      </c>
    </row>
    <row r="6693" spans="18:18" x14ac:dyDescent="0.25">
      <c r="R6693" s="15">
        <v>1</v>
      </c>
    </row>
    <row r="6694" spans="18:18" x14ac:dyDescent="0.25">
      <c r="R6694" s="15">
        <v>1</v>
      </c>
    </row>
    <row r="6695" spans="18:18" x14ac:dyDescent="0.25">
      <c r="R6695" s="15">
        <v>1</v>
      </c>
    </row>
    <row r="6696" spans="18:18" x14ac:dyDescent="0.25">
      <c r="R6696" s="15">
        <v>1</v>
      </c>
    </row>
    <row r="6697" spans="18:18" x14ac:dyDescent="0.25">
      <c r="R6697" s="15">
        <v>1</v>
      </c>
    </row>
    <row r="6698" spans="18:18" x14ac:dyDescent="0.25">
      <c r="R6698" s="15">
        <v>1</v>
      </c>
    </row>
    <row r="6699" spans="18:18" x14ac:dyDescent="0.25">
      <c r="R6699" s="15">
        <v>1</v>
      </c>
    </row>
    <row r="6700" spans="18:18" x14ac:dyDescent="0.25">
      <c r="R6700" s="15">
        <v>1</v>
      </c>
    </row>
    <row r="6701" spans="18:18" x14ac:dyDescent="0.25">
      <c r="R6701" s="15">
        <v>1</v>
      </c>
    </row>
    <row r="6702" spans="18:18" x14ac:dyDescent="0.25">
      <c r="R6702" s="15">
        <v>1</v>
      </c>
    </row>
    <row r="6703" spans="18:18" x14ac:dyDescent="0.25">
      <c r="R6703" s="15">
        <v>1</v>
      </c>
    </row>
    <row r="6704" spans="18:18" x14ac:dyDescent="0.25">
      <c r="R6704" s="15">
        <v>1</v>
      </c>
    </row>
    <row r="6705" spans="18:18" x14ac:dyDescent="0.25">
      <c r="R6705" s="15">
        <v>3</v>
      </c>
    </row>
    <row r="6706" spans="18:18" x14ac:dyDescent="0.25">
      <c r="R6706" s="15">
        <v>3</v>
      </c>
    </row>
    <row r="6707" spans="18:18" x14ac:dyDescent="0.25">
      <c r="R6707" s="15">
        <v>3</v>
      </c>
    </row>
    <row r="6708" spans="18:18" x14ac:dyDescent="0.25">
      <c r="R6708" s="15">
        <v>3</v>
      </c>
    </row>
    <row r="6709" spans="18:18" x14ac:dyDescent="0.25">
      <c r="R6709" s="15">
        <v>3</v>
      </c>
    </row>
    <row r="6710" spans="18:18" x14ac:dyDescent="0.25">
      <c r="R6710" s="15">
        <v>3</v>
      </c>
    </row>
    <row r="6711" spans="18:18" x14ac:dyDescent="0.25">
      <c r="R6711" s="15">
        <v>3</v>
      </c>
    </row>
    <row r="6712" spans="18:18" x14ac:dyDescent="0.25">
      <c r="R6712" s="15">
        <v>3</v>
      </c>
    </row>
    <row r="6713" spans="18:18" x14ac:dyDescent="0.25">
      <c r="R6713" s="15">
        <v>3</v>
      </c>
    </row>
    <row r="6714" spans="18:18" x14ac:dyDescent="0.25">
      <c r="R6714" s="15">
        <v>3</v>
      </c>
    </row>
    <row r="6715" spans="18:18" x14ac:dyDescent="0.25">
      <c r="R6715" s="15">
        <v>3</v>
      </c>
    </row>
    <row r="6716" spans="18:18" x14ac:dyDescent="0.25">
      <c r="R6716" s="15">
        <v>3</v>
      </c>
    </row>
    <row r="6717" spans="18:18" x14ac:dyDescent="0.25">
      <c r="R6717" s="15">
        <v>3</v>
      </c>
    </row>
    <row r="6718" spans="18:18" x14ac:dyDescent="0.25">
      <c r="R6718" s="15">
        <v>3</v>
      </c>
    </row>
    <row r="6719" spans="18:18" x14ac:dyDescent="0.25">
      <c r="R6719" s="15">
        <v>3</v>
      </c>
    </row>
    <row r="6720" spans="18:18" x14ac:dyDescent="0.25">
      <c r="R6720" s="15">
        <v>3</v>
      </c>
    </row>
    <row r="6721" spans="18:18" x14ac:dyDescent="0.25">
      <c r="R6721" s="15">
        <v>3</v>
      </c>
    </row>
    <row r="6722" spans="18:18" x14ac:dyDescent="0.25">
      <c r="R6722" s="15">
        <v>3</v>
      </c>
    </row>
    <row r="6723" spans="18:18" x14ac:dyDescent="0.25">
      <c r="R6723" s="15">
        <v>1</v>
      </c>
    </row>
    <row r="6724" spans="18:18" x14ac:dyDescent="0.25">
      <c r="R6724" s="15">
        <v>1</v>
      </c>
    </row>
    <row r="6725" spans="18:18" x14ac:dyDescent="0.25">
      <c r="R6725" s="15">
        <v>1</v>
      </c>
    </row>
    <row r="6726" spans="18:18" x14ac:dyDescent="0.25">
      <c r="R6726" s="15">
        <v>1</v>
      </c>
    </row>
    <row r="6727" spans="18:18" x14ac:dyDescent="0.25">
      <c r="R6727" s="15">
        <v>1</v>
      </c>
    </row>
    <row r="6728" spans="18:18" x14ac:dyDescent="0.25">
      <c r="R6728" s="15">
        <v>1</v>
      </c>
    </row>
    <row r="6729" spans="18:18" x14ac:dyDescent="0.25">
      <c r="R6729" s="15">
        <v>1</v>
      </c>
    </row>
    <row r="6730" spans="18:18" x14ac:dyDescent="0.25">
      <c r="R6730" s="15">
        <v>1</v>
      </c>
    </row>
    <row r="6731" spans="18:18" x14ac:dyDescent="0.25">
      <c r="R6731" s="15">
        <v>1</v>
      </c>
    </row>
    <row r="6732" spans="18:18" x14ac:dyDescent="0.25">
      <c r="R6732" s="15">
        <v>1</v>
      </c>
    </row>
    <row r="6733" spans="18:18" x14ac:dyDescent="0.25">
      <c r="R6733" s="15">
        <v>1</v>
      </c>
    </row>
    <row r="6734" spans="18:18" x14ac:dyDescent="0.25">
      <c r="R6734" s="15">
        <v>1</v>
      </c>
    </row>
    <row r="6735" spans="18:18" x14ac:dyDescent="0.25">
      <c r="R6735" s="15">
        <v>1</v>
      </c>
    </row>
    <row r="6736" spans="18:18" x14ac:dyDescent="0.25">
      <c r="R6736" s="15">
        <v>1</v>
      </c>
    </row>
    <row r="6737" spans="18:18" x14ac:dyDescent="0.25">
      <c r="R6737" s="15">
        <v>1</v>
      </c>
    </row>
    <row r="6738" spans="18:18" x14ac:dyDescent="0.25">
      <c r="R6738" s="15">
        <v>1</v>
      </c>
    </row>
    <row r="6739" spans="18:18" x14ac:dyDescent="0.25">
      <c r="R6739" s="15">
        <v>1</v>
      </c>
    </row>
    <row r="6740" spans="18:18" x14ac:dyDescent="0.25">
      <c r="R6740" s="15">
        <v>1</v>
      </c>
    </row>
    <row r="6741" spans="18:18" x14ac:dyDescent="0.25">
      <c r="R6741" s="15">
        <v>1</v>
      </c>
    </row>
    <row r="6742" spans="18:18" x14ac:dyDescent="0.25">
      <c r="R6742" s="15">
        <v>1</v>
      </c>
    </row>
    <row r="6743" spans="18:18" x14ac:dyDescent="0.25">
      <c r="R6743" s="15">
        <v>1</v>
      </c>
    </row>
    <row r="6744" spans="18:18" x14ac:dyDescent="0.25">
      <c r="R6744" s="15">
        <v>1</v>
      </c>
    </row>
    <row r="6745" spans="18:18" x14ac:dyDescent="0.25">
      <c r="R6745" s="15">
        <v>1</v>
      </c>
    </row>
    <row r="6746" spans="18:18" x14ac:dyDescent="0.25">
      <c r="R6746" s="15">
        <v>3</v>
      </c>
    </row>
    <row r="6747" spans="18:18" x14ac:dyDescent="0.25">
      <c r="R6747" s="15">
        <v>3</v>
      </c>
    </row>
    <row r="6748" spans="18:18" x14ac:dyDescent="0.25">
      <c r="R6748" s="15">
        <v>3</v>
      </c>
    </row>
    <row r="6749" spans="18:18" x14ac:dyDescent="0.25">
      <c r="R6749" s="15">
        <v>3</v>
      </c>
    </row>
    <row r="6750" spans="18:18" x14ac:dyDescent="0.25">
      <c r="R6750" s="15">
        <v>3</v>
      </c>
    </row>
    <row r="6751" spans="18:18" x14ac:dyDescent="0.25">
      <c r="R6751" s="15">
        <v>3</v>
      </c>
    </row>
    <row r="6752" spans="18:18" x14ac:dyDescent="0.25">
      <c r="R6752" s="15">
        <v>3</v>
      </c>
    </row>
    <row r="6753" spans="18:18" x14ac:dyDescent="0.25">
      <c r="R6753" s="15">
        <v>4</v>
      </c>
    </row>
    <row r="6754" spans="18:18" x14ac:dyDescent="0.25">
      <c r="R6754" s="15">
        <v>4</v>
      </c>
    </row>
    <row r="6755" spans="18:18" x14ac:dyDescent="0.25">
      <c r="R6755" s="15">
        <v>4</v>
      </c>
    </row>
    <row r="6756" spans="18:18" x14ac:dyDescent="0.25">
      <c r="R6756" s="15">
        <v>4</v>
      </c>
    </row>
    <row r="6757" spans="18:18" x14ac:dyDescent="0.25">
      <c r="R6757" s="15">
        <v>4</v>
      </c>
    </row>
    <row r="6758" spans="18:18" x14ac:dyDescent="0.25">
      <c r="R6758" s="15">
        <v>4</v>
      </c>
    </row>
    <row r="6759" spans="18:18" x14ac:dyDescent="0.25">
      <c r="R6759" s="15">
        <v>4</v>
      </c>
    </row>
    <row r="6760" spans="18:18" x14ac:dyDescent="0.25">
      <c r="R6760" s="15">
        <v>4</v>
      </c>
    </row>
    <row r="6761" spans="18:18" x14ac:dyDescent="0.25">
      <c r="R6761" s="15">
        <v>4</v>
      </c>
    </row>
    <row r="6762" spans="18:18" x14ac:dyDescent="0.25">
      <c r="R6762" s="15">
        <v>4</v>
      </c>
    </row>
    <row r="6763" spans="18:18" x14ac:dyDescent="0.25">
      <c r="R6763" s="15">
        <v>4</v>
      </c>
    </row>
    <row r="6764" spans="18:18" x14ac:dyDescent="0.25">
      <c r="R6764" s="15">
        <v>4</v>
      </c>
    </row>
    <row r="6765" spans="18:18" x14ac:dyDescent="0.25">
      <c r="R6765" s="15">
        <v>4</v>
      </c>
    </row>
    <row r="6766" spans="18:18" x14ac:dyDescent="0.25">
      <c r="R6766" s="15">
        <v>4</v>
      </c>
    </row>
    <row r="6767" spans="18:18" x14ac:dyDescent="0.25">
      <c r="R6767" s="15">
        <v>4</v>
      </c>
    </row>
    <row r="6768" spans="18:18" x14ac:dyDescent="0.25">
      <c r="R6768" s="15">
        <v>5</v>
      </c>
    </row>
    <row r="6769" spans="18:18" x14ac:dyDescent="0.25">
      <c r="R6769" s="15">
        <v>5</v>
      </c>
    </row>
    <row r="6770" spans="18:18" x14ac:dyDescent="0.25">
      <c r="R6770" s="15">
        <v>5</v>
      </c>
    </row>
    <row r="6771" spans="18:18" x14ac:dyDescent="0.25">
      <c r="R6771" s="15">
        <v>5</v>
      </c>
    </row>
    <row r="6772" spans="18:18" x14ac:dyDescent="0.25">
      <c r="R6772" s="15">
        <v>5</v>
      </c>
    </row>
    <row r="6773" spans="18:18" x14ac:dyDescent="0.25">
      <c r="R6773" s="15">
        <v>5</v>
      </c>
    </row>
    <row r="6774" spans="18:18" x14ac:dyDescent="0.25">
      <c r="R6774" s="15">
        <v>5</v>
      </c>
    </row>
    <row r="6775" spans="18:18" x14ac:dyDescent="0.25">
      <c r="R6775" s="15">
        <v>5</v>
      </c>
    </row>
    <row r="6776" spans="18:18" x14ac:dyDescent="0.25">
      <c r="R6776" s="15">
        <v>5</v>
      </c>
    </row>
    <row r="6777" spans="18:18" x14ac:dyDescent="0.25">
      <c r="R6777" s="15">
        <v>5</v>
      </c>
    </row>
    <row r="6778" spans="18:18" x14ac:dyDescent="0.25">
      <c r="R6778" s="15">
        <v>5</v>
      </c>
    </row>
    <row r="6779" spans="18:18" x14ac:dyDescent="0.25">
      <c r="R6779" s="15">
        <v>1</v>
      </c>
    </row>
    <row r="6780" spans="18:18" x14ac:dyDescent="0.25">
      <c r="R6780" s="15">
        <v>1</v>
      </c>
    </row>
    <row r="6781" spans="18:18" x14ac:dyDescent="0.25">
      <c r="R6781" s="15">
        <v>1</v>
      </c>
    </row>
    <row r="6782" spans="18:18" x14ac:dyDescent="0.25">
      <c r="R6782" s="15">
        <v>1</v>
      </c>
    </row>
    <row r="6783" spans="18:18" x14ac:dyDescent="0.25">
      <c r="R6783" s="15">
        <v>1</v>
      </c>
    </row>
    <row r="6784" spans="18:18" x14ac:dyDescent="0.25">
      <c r="R6784" s="15">
        <v>1</v>
      </c>
    </row>
    <row r="6785" spans="18:18" x14ac:dyDescent="0.25">
      <c r="R6785" s="15">
        <v>1</v>
      </c>
    </row>
    <row r="6786" spans="18:18" x14ac:dyDescent="0.25">
      <c r="R6786" s="15">
        <v>1</v>
      </c>
    </row>
    <row r="6787" spans="18:18" x14ac:dyDescent="0.25">
      <c r="R6787" s="15">
        <v>1</v>
      </c>
    </row>
    <row r="6788" spans="18:18" x14ac:dyDescent="0.25">
      <c r="R6788" s="15">
        <v>1</v>
      </c>
    </row>
    <row r="6789" spans="18:18" x14ac:dyDescent="0.25">
      <c r="R6789" s="15">
        <v>1</v>
      </c>
    </row>
    <row r="6790" spans="18:18" x14ac:dyDescent="0.25">
      <c r="R6790" s="15">
        <v>1</v>
      </c>
    </row>
    <row r="6791" spans="18:18" x14ac:dyDescent="0.25">
      <c r="R6791" s="15">
        <v>1</v>
      </c>
    </row>
    <row r="6792" spans="18:18" x14ac:dyDescent="0.25">
      <c r="R6792" s="15">
        <v>1</v>
      </c>
    </row>
    <row r="6793" spans="18:18" x14ac:dyDescent="0.25">
      <c r="R6793" s="15">
        <v>1</v>
      </c>
    </row>
    <row r="6794" spans="18:18" x14ac:dyDescent="0.25">
      <c r="R6794" s="15">
        <v>1</v>
      </c>
    </row>
    <row r="6795" spans="18:18" x14ac:dyDescent="0.25">
      <c r="R6795" s="15">
        <v>1</v>
      </c>
    </row>
    <row r="6796" spans="18:18" x14ac:dyDescent="0.25">
      <c r="R6796" s="15">
        <v>1</v>
      </c>
    </row>
    <row r="6797" spans="18:18" x14ac:dyDescent="0.25">
      <c r="R6797" s="15">
        <v>1</v>
      </c>
    </row>
    <row r="6798" spans="18:18" x14ac:dyDescent="0.25">
      <c r="R6798" s="15">
        <v>4</v>
      </c>
    </row>
    <row r="6799" spans="18:18" x14ac:dyDescent="0.25">
      <c r="R6799" s="15">
        <v>4</v>
      </c>
    </row>
    <row r="6800" spans="18:18" x14ac:dyDescent="0.25">
      <c r="R6800" s="15">
        <v>4</v>
      </c>
    </row>
    <row r="6801" spans="18:18" x14ac:dyDescent="0.25">
      <c r="R6801" s="15">
        <v>4</v>
      </c>
    </row>
    <row r="6802" spans="18:18" x14ac:dyDescent="0.25">
      <c r="R6802" s="15">
        <v>4</v>
      </c>
    </row>
    <row r="6803" spans="18:18" x14ac:dyDescent="0.25">
      <c r="R6803" s="15">
        <v>4</v>
      </c>
    </row>
    <row r="6804" spans="18:18" x14ac:dyDescent="0.25">
      <c r="R6804" s="15">
        <v>4</v>
      </c>
    </row>
    <row r="6805" spans="18:18" x14ac:dyDescent="0.25">
      <c r="R6805" s="15">
        <v>4</v>
      </c>
    </row>
    <row r="6806" spans="18:18" x14ac:dyDescent="0.25">
      <c r="R6806" s="15">
        <v>4</v>
      </c>
    </row>
    <row r="6807" spans="18:18" x14ac:dyDescent="0.25">
      <c r="R6807" s="15">
        <v>4</v>
      </c>
    </row>
    <row r="6808" spans="18:18" x14ac:dyDescent="0.25">
      <c r="R6808" s="15">
        <v>4</v>
      </c>
    </row>
    <row r="6809" spans="18:18" x14ac:dyDescent="0.25">
      <c r="R6809" s="15">
        <v>1</v>
      </c>
    </row>
    <row r="6810" spans="18:18" x14ac:dyDescent="0.25">
      <c r="R6810" s="15">
        <v>1</v>
      </c>
    </row>
    <row r="6811" spans="18:18" x14ac:dyDescent="0.25">
      <c r="R6811" s="15">
        <v>1</v>
      </c>
    </row>
    <row r="6812" spans="18:18" x14ac:dyDescent="0.25">
      <c r="R6812" s="15">
        <v>1</v>
      </c>
    </row>
    <row r="6813" spans="18:18" x14ac:dyDescent="0.25">
      <c r="R6813" s="15">
        <v>1</v>
      </c>
    </row>
    <row r="6814" spans="18:18" x14ac:dyDescent="0.25">
      <c r="R6814" s="15">
        <v>1</v>
      </c>
    </row>
    <row r="6815" spans="18:18" x14ac:dyDescent="0.25">
      <c r="R6815" s="15">
        <v>1</v>
      </c>
    </row>
    <row r="6816" spans="18:18" x14ac:dyDescent="0.25">
      <c r="R6816" s="15">
        <v>1</v>
      </c>
    </row>
    <row r="6817" spans="18:18" x14ac:dyDescent="0.25">
      <c r="R6817" s="15">
        <v>1</v>
      </c>
    </row>
    <row r="6818" spans="18:18" x14ac:dyDescent="0.25">
      <c r="R6818" s="15">
        <v>1</v>
      </c>
    </row>
    <row r="6819" spans="18:18" x14ac:dyDescent="0.25">
      <c r="R6819" s="15">
        <v>1</v>
      </c>
    </row>
    <row r="6820" spans="18:18" x14ac:dyDescent="0.25">
      <c r="R6820" s="15">
        <v>1</v>
      </c>
    </row>
    <row r="6821" spans="18:18" x14ac:dyDescent="0.25">
      <c r="R6821" s="15">
        <v>1</v>
      </c>
    </row>
    <row r="6822" spans="18:18" x14ac:dyDescent="0.25">
      <c r="R6822" s="15">
        <v>1</v>
      </c>
    </row>
    <row r="6823" spans="18:18" x14ac:dyDescent="0.25">
      <c r="R6823" s="15">
        <v>1</v>
      </c>
    </row>
    <row r="6824" spans="18:18" x14ac:dyDescent="0.25">
      <c r="R6824" s="15">
        <v>1</v>
      </c>
    </row>
    <row r="6825" spans="18:18" x14ac:dyDescent="0.25">
      <c r="R6825" s="15">
        <v>1</v>
      </c>
    </row>
    <row r="6826" spans="18:18" x14ac:dyDescent="0.25">
      <c r="R6826" s="15">
        <v>1</v>
      </c>
    </row>
    <row r="6827" spans="18:18" x14ac:dyDescent="0.25">
      <c r="R6827" s="15">
        <v>1</v>
      </c>
    </row>
    <row r="6828" spans="18:18" x14ac:dyDescent="0.25">
      <c r="R6828" s="15">
        <v>1</v>
      </c>
    </row>
    <row r="6829" spans="18:18" x14ac:dyDescent="0.25">
      <c r="R6829" s="15">
        <v>1</v>
      </c>
    </row>
    <row r="6830" spans="18:18" x14ac:dyDescent="0.25">
      <c r="R6830" s="15">
        <v>1</v>
      </c>
    </row>
    <row r="6831" spans="18:18" x14ac:dyDescent="0.25">
      <c r="R6831" s="15">
        <v>1</v>
      </c>
    </row>
    <row r="6832" spans="18:18" x14ac:dyDescent="0.25">
      <c r="R6832" s="15">
        <v>1</v>
      </c>
    </row>
    <row r="6833" spans="18:18" x14ac:dyDescent="0.25">
      <c r="R6833" s="15">
        <v>1</v>
      </c>
    </row>
    <row r="6834" spans="18:18" x14ac:dyDescent="0.25">
      <c r="R6834" s="15">
        <v>1</v>
      </c>
    </row>
    <row r="6835" spans="18:18" x14ac:dyDescent="0.25">
      <c r="R6835" s="15">
        <v>1</v>
      </c>
    </row>
    <row r="6836" spans="18:18" x14ac:dyDescent="0.25">
      <c r="R6836" s="15">
        <v>1</v>
      </c>
    </row>
    <row r="6837" spans="18:18" x14ac:dyDescent="0.25">
      <c r="R6837" s="15">
        <v>1</v>
      </c>
    </row>
    <row r="6838" spans="18:18" x14ac:dyDescent="0.25">
      <c r="R6838" s="15">
        <v>1</v>
      </c>
    </row>
    <row r="6839" spans="18:18" x14ac:dyDescent="0.25">
      <c r="R6839" s="15">
        <v>1</v>
      </c>
    </row>
    <row r="6840" spans="18:18" x14ac:dyDescent="0.25">
      <c r="R6840" s="15">
        <v>1</v>
      </c>
    </row>
    <row r="6841" spans="18:18" x14ac:dyDescent="0.25">
      <c r="R6841" s="15">
        <v>1</v>
      </c>
    </row>
    <row r="6842" spans="18:18" x14ac:dyDescent="0.25">
      <c r="R6842" s="15">
        <v>1</v>
      </c>
    </row>
    <row r="6843" spans="18:18" x14ac:dyDescent="0.25">
      <c r="R6843" s="15">
        <v>1</v>
      </c>
    </row>
    <row r="6844" spans="18:18" x14ac:dyDescent="0.25">
      <c r="R6844" s="15">
        <v>1</v>
      </c>
    </row>
    <row r="6845" spans="18:18" x14ac:dyDescent="0.25">
      <c r="R6845" s="15">
        <v>1</v>
      </c>
    </row>
    <row r="6846" spans="18:18" x14ac:dyDescent="0.25">
      <c r="R6846" s="15">
        <v>1</v>
      </c>
    </row>
    <row r="6847" spans="18:18" x14ac:dyDescent="0.25">
      <c r="R6847" s="15">
        <v>1</v>
      </c>
    </row>
    <row r="6848" spans="18:18" x14ac:dyDescent="0.25">
      <c r="R6848" s="15">
        <v>1</v>
      </c>
    </row>
    <row r="6849" spans="18:18" x14ac:dyDescent="0.25">
      <c r="R6849" s="15">
        <v>1</v>
      </c>
    </row>
    <row r="6850" spans="18:18" x14ac:dyDescent="0.25">
      <c r="R6850" s="15">
        <v>2</v>
      </c>
    </row>
    <row r="6851" spans="18:18" x14ac:dyDescent="0.25">
      <c r="R6851" s="15">
        <v>2</v>
      </c>
    </row>
    <row r="6852" spans="18:18" x14ac:dyDescent="0.25">
      <c r="R6852" s="15">
        <v>2</v>
      </c>
    </row>
    <row r="6853" spans="18:18" x14ac:dyDescent="0.25">
      <c r="R6853" s="15">
        <v>2</v>
      </c>
    </row>
    <row r="6854" spans="18:18" x14ac:dyDescent="0.25">
      <c r="R6854" s="15">
        <v>2</v>
      </c>
    </row>
    <row r="6855" spans="18:18" x14ac:dyDescent="0.25">
      <c r="R6855" s="15">
        <v>2</v>
      </c>
    </row>
    <row r="6856" spans="18:18" x14ac:dyDescent="0.25">
      <c r="R6856" s="15">
        <v>2</v>
      </c>
    </row>
    <row r="6857" spans="18:18" x14ac:dyDescent="0.25">
      <c r="R6857" s="15">
        <v>2</v>
      </c>
    </row>
    <row r="6858" spans="18:18" x14ac:dyDescent="0.25">
      <c r="R6858" s="15">
        <v>2</v>
      </c>
    </row>
    <row r="6859" spans="18:18" x14ac:dyDescent="0.25">
      <c r="R6859" s="15">
        <v>2</v>
      </c>
    </row>
    <row r="6860" spans="18:18" x14ac:dyDescent="0.25">
      <c r="R6860" s="15">
        <v>3</v>
      </c>
    </row>
    <row r="6861" spans="18:18" x14ac:dyDescent="0.25">
      <c r="R6861" s="15">
        <v>3</v>
      </c>
    </row>
    <row r="6862" spans="18:18" x14ac:dyDescent="0.25">
      <c r="R6862" s="15">
        <v>3</v>
      </c>
    </row>
    <row r="6863" spans="18:18" x14ac:dyDescent="0.25">
      <c r="R6863" s="15">
        <v>3</v>
      </c>
    </row>
    <row r="6864" spans="18:18" x14ac:dyDescent="0.25">
      <c r="R6864" s="15">
        <v>3</v>
      </c>
    </row>
    <row r="6865" spans="18:18" x14ac:dyDescent="0.25">
      <c r="R6865" s="15">
        <v>3</v>
      </c>
    </row>
    <row r="6866" spans="18:18" x14ac:dyDescent="0.25">
      <c r="R6866" s="15">
        <v>3</v>
      </c>
    </row>
    <row r="6867" spans="18:18" x14ac:dyDescent="0.25">
      <c r="R6867" s="15">
        <v>3</v>
      </c>
    </row>
    <row r="6868" spans="18:18" x14ac:dyDescent="0.25">
      <c r="R6868" s="15">
        <v>3</v>
      </c>
    </row>
    <row r="6869" spans="18:18" x14ac:dyDescent="0.25">
      <c r="R6869" s="15">
        <v>3</v>
      </c>
    </row>
    <row r="6870" spans="18:18" x14ac:dyDescent="0.25">
      <c r="R6870" s="15">
        <v>3</v>
      </c>
    </row>
    <row r="6871" spans="18:18" x14ac:dyDescent="0.25">
      <c r="R6871" s="15">
        <v>3</v>
      </c>
    </row>
    <row r="6872" spans="18:18" x14ac:dyDescent="0.25">
      <c r="R6872" s="15">
        <v>3</v>
      </c>
    </row>
    <row r="6873" spans="18:18" x14ac:dyDescent="0.25">
      <c r="R6873" s="15">
        <v>3</v>
      </c>
    </row>
    <row r="6874" spans="18:18" x14ac:dyDescent="0.25">
      <c r="R6874" s="15">
        <v>2</v>
      </c>
    </row>
    <row r="6875" spans="18:18" x14ac:dyDescent="0.25">
      <c r="R6875" s="15">
        <v>2</v>
      </c>
    </row>
    <row r="6876" spans="18:18" x14ac:dyDescent="0.25">
      <c r="R6876" s="15">
        <v>2</v>
      </c>
    </row>
    <row r="6877" spans="18:18" x14ac:dyDescent="0.25">
      <c r="R6877" s="15">
        <v>2</v>
      </c>
    </row>
    <row r="6878" spans="18:18" x14ac:dyDescent="0.25">
      <c r="R6878" s="15">
        <v>2</v>
      </c>
    </row>
    <row r="6879" spans="18:18" x14ac:dyDescent="0.25">
      <c r="R6879" s="15">
        <v>2</v>
      </c>
    </row>
    <row r="6880" spans="18:18" x14ac:dyDescent="0.25">
      <c r="R6880" s="15">
        <v>2</v>
      </c>
    </row>
    <row r="6881" spans="18:18" x14ac:dyDescent="0.25">
      <c r="R6881" s="15">
        <v>2</v>
      </c>
    </row>
    <row r="6882" spans="18:18" x14ac:dyDescent="0.25">
      <c r="R6882" s="15">
        <v>2</v>
      </c>
    </row>
    <row r="6883" spans="18:18" x14ac:dyDescent="0.25">
      <c r="R6883" s="15">
        <v>2</v>
      </c>
    </row>
    <row r="6884" spans="18:18" x14ac:dyDescent="0.25">
      <c r="R6884" s="15">
        <v>2</v>
      </c>
    </row>
    <row r="6885" spans="18:18" x14ac:dyDescent="0.25">
      <c r="R6885" s="15">
        <v>2</v>
      </c>
    </row>
    <row r="6886" spans="18:18" x14ac:dyDescent="0.25">
      <c r="R6886" s="15">
        <v>2</v>
      </c>
    </row>
    <row r="6887" spans="18:18" x14ac:dyDescent="0.25">
      <c r="R6887" s="15">
        <v>2</v>
      </c>
    </row>
    <row r="6888" spans="18:18" x14ac:dyDescent="0.25">
      <c r="R6888" s="15">
        <v>2</v>
      </c>
    </row>
    <row r="6889" spans="18:18" x14ac:dyDescent="0.25">
      <c r="R6889" s="15">
        <v>2</v>
      </c>
    </row>
    <row r="6890" spans="18:18" x14ac:dyDescent="0.25">
      <c r="R6890" s="15">
        <v>2</v>
      </c>
    </row>
    <row r="6891" spans="18:18" x14ac:dyDescent="0.25">
      <c r="R6891" s="15">
        <v>2</v>
      </c>
    </row>
    <row r="6892" spans="18:18" x14ac:dyDescent="0.25">
      <c r="R6892" s="15">
        <v>2</v>
      </c>
    </row>
    <row r="6893" spans="18:18" x14ac:dyDescent="0.25">
      <c r="R6893" s="15">
        <v>2</v>
      </c>
    </row>
    <row r="6894" spans="18:18" x14ac:dyDescent="0.25">
      <c r="R6894" s="15">
        <v>2</v>
      </c>
    </row>
    <row r="6895" spans="18:18" x14ac:dyDescent="0.25">
      <c r="R6895" s="15">
        <v>2</v>
      </c>
    </row>
    <row r="6896" spans="18:18" x14ac:dyDescent="0.25">
      <c r="R6896" s="15">
        <v>2</v>
      </c>
    </row>
    <row r="6897" spans="18:18" x14ac:dyDescent="0.25">
      <c r="R6897" s="15">
        <v>2</v>
      </c>
    </row>
    <row r="6898" spans="18:18" x14ac:dyDescent="0.25">
      <c r="R6898" s="15">
        <v>2</v>
      </c>
    </row>
    <row r="6899" spans="18:18" x14ac:dyDescent="0.25">
      <c r="R6899" s="15">
        <v>2</v>
      </c>
    </row>
    <row r="6900" spans="18:18" x14ac:dyDescent="0.25">
      <c r="R6900" s="15">
        <v>2</v>
      </c>
    </row>
    <row r="6901" spans="18:18" x14ac:dyDescent="0.25">
      <c r="R6901" s="15">
        <v>2</v>
      </c>
    </row>
    <row r="6902" spans="18:18" x14ac:dyDescent="0.25">
      <c r="R6902" s="15">
        <v>2</v>
      </c>
    </row>
    <row r="6903" spans="18:18" x14ac:dyDescent="0.25">
      <c r="R6903" s="15">
        <v>2</v>
      </c>
    </row>
    <row r="6904" spans="18:18" x14ac:dyDescent="0.25">
      <c r="R6904" s="15">
        <v>2</v>
      </c>
    </row>
    <row r="6905" spans="18:18" x14ac:dyDescent="0.25">
      <c r="R6905" s="15">
        <v>2</v>
      </c>
    </row>
    <row r="6906" spans="18:18" x14ac:dyDescent="0.25">
      <c r="R6906" s="15">
        <v>1</v>
      </c>
    </row>
    <row r="6907" spans="18:18" x14ac:dyDescent="0.25">
      <c r="R6907" s="15">
        <v>3</v>
      </c>
    </row>
    <row r="6908" spans="18:18" x14ac:dyDescent="0.25">
      <c r="R6908" s="15">
        <v>2</v>
      </c>
    </row>
    <row r="6909" spans="18:18" x14ac:dyDescent="0.25">
      <c r="R6909" s="15">
        <v>2</v>
      </c>
    </row>
    <row r="6910" spans="18:18" x14ac:dyDescent="0.25">
      <c r="R6910" s="15">
        <v>2</v>
      </c>
    </row>
    <row r="6911" spans="18:18" x14ac:dyDescent="0.25">
      <c r="R6911" s="15">
        <v>2</v>
      </c>
    </row>
    <row r="6912" spans="18:18" x14ac:dyDescent="0.25">
      <c r="R6912" s="15">
        <v>2</v>
      </c>
    </row>
    <row r="6913" spans="18:18" x14ac:dyDescent="0.25">
      <c r="R6913" s="15">
        <v>2</v>
      </c>
    </row>
    <row r="6914" spans="18:18" x14ac:dyDescent="0.25">
      <c r="R6914" s="15">
        <v>2</v>
      </c>
    </row>
    <row r="6915" spans="18:18" x14ac:dyDescent="0.25">
      <c r="R6915" s="15">
        <v>2</v>
      </c>
    </row>
    <row r="6916" spans="18:18" x14ac:dyDescent="0.25">
      <c r="R6916" s="15">
        <v>2</v>
      </c>
    </row>
    <row r="6917" spans="18:18" x14ac:dyDescent="0.25">
      <c r="R6917" s="15">
        <v>1</v>
      </c>
    </row>
    <row r="6918" spans="18:18" x14ac:dyDescent="0.25">
      <c r="R6918" s="15">
        <v>1</v>
      </c>
    </row>
    <row r="6919" spans="18:18" x14ac:dyDescent="0.25">
      <c r="R6919" s="15">
        <v>1</v>
      </c>
    </row>
    <row r="6920" spans="18:18" x14ac:dyDescent="0.25">
      <c r="R6920" s="15">
        <v>1</v>
      </c>
    </row>
    <row r="6921" spans="18:18" x14ac:dyDescent="0.25">
      <c r="R6921" s="15">
        <v>1</v>
      </c>
    </row>
    <row r="6922" spans="18:18" x14ac:dyDescent="0.25">
      <c r="R6922" s="15">
        <v>1</v>
      </c>
    </row>
    <row r="6923" spans="18:18" x14ac:dyDescent="0.25">
      <c r="R6923" s="15">
        <v>1</v>
      </c>
    </row>
    <row r="6924" spans="18:18" x14ac:dyDescent="0.25">
      <c r="R6924" s="15">
        <v>1</v>
      </c>
    </row>
    <row r="6925" spans="18:18" x14ac:dyDescent="0.25">
      <c r="R6925" s="15">
        <v>1</v>
      </c>
    </row>
    <row r="6926" spans="18:18" x14ac:dyDescent="0.25">
      <c r="R6926" s="15">
        <v>1</v>
      </c>
    </row>
    <row r="6927" spans="18:18" x14ac:dyDescent="0.25">
      <c r="R6927" s="15">
        <v>1</v>
      </c>
    </row>
    <row r="6928" spans="18:18" x14ac:dyDescent="0.25">
      <c r="R6928" s="15">
        <v>1</v>
      </c>
    </row>
    <row r="6929" spans="18:18" x14ac:dyDescent="0.25">
      <c r="R6929" s="15">
        <v>1</v>
      </c>
    </row>
    <row r="6930" spans="18:18" x14ac:dyDescent="0.25">
      <c r="R6930" s="15">
        <v>1</v>
      </c>
    </row>
    <row r="6931" spans="18:18" x14ac:dyDescent="0.25">
      <c r="R6931" s="15">
        <v>3</v>
      </c>
    </row>
    <row r="6932" spans="18:18" x14ac:dyDescent="0.25">
      <c r="R6932" s="15">
        <v>3</v>
      </c>
    </row>
    <row r="6933" spans="18:18" x14ac:dyDescent="0.25">
      <c r="R6933" s="15">
        <v>4</v>
      </c>
    </row>
    <row r="6934" spans="18:18" x14ac:dyDescent="0.25">
      <c r="R6934" s="15">
        <v>4</v>
      </c>
    </row>
    <row r="6935" spans="18:18" x14ac:dyDescent="0.25">
      <c r="R6935" s="15">
        <v>3</v>
      </c>
    </row>
    <row r="6936" spans="18:18" x14ac:dyDescent="0.25">
      <c r="R6936" s="15">
        <v>3</v>
      </c>
    </row>
    <row r="6937" spans="18:18" x14ac:dyDescent="0.25">
      <c r="R6937" s="15">
        <v>1</v>
      </c>
    </row>
    <row r="6938" spans="18:18" x14ac:dyDescent="0.25">
      <c r="R6938" s="15">
        <v>1</v>
      </c>
    </row>
    <row r="6939" spans="18:18" x14ac:dyDescent="0.25">
      <c r="R6939" s="15">
        <v>1</v>
      </c>
    </row>
    <row r="6940" spans="18:18" x14ac:dyDescent="0.25">
      <c r="R6940" s="15">
        <v>1</v>
      </c>
    </row>
    <row r="6941" spans="18:18" x14ac:dyDescent="0.25">
      <c r="R6941" s="15">
        <v>4</v>
      </c>
    </row>
    <row r="6942" spans="18:18" x14ac:dyDescent="0.25">
      <c r="R6942" s="15">
        <v>1</v>
      </c>
    </row>
    <row r="6943" spans="18:18" x14ac:dyDescent="0.25">
      <c r="R6943" s="15">
        <v>3</v>
      </c>
    </row>
    <row r="6944" spans="18:18" x14ac:dyDescent="0.25">
      <c r="R6944" s="15">
        <v>1</v>
      </c>
    </row>
    <row r="6945" spans="18:18" x14ac:dyDescent="0.25">
      <c r="R6945" s="15">
        <v>3</v>
      </c>
    </row>
    <row r="6946" spans="18:18" x14ac:dyDescent="0.25">
      <c r="R6946" s="15">
        <v>1</v>
      </c>
    </row>
    <row r="6947" spans="18:18" x14ac:dyDescent="0.25">
      <c r="R6947" s="15">
        <v>4</v>
      </c>
    </row>
    <row r="6948" spans="18:18" x14ac:dyDescent="0.25">
      <c r="R6948" s="15">
        <v>1</v>
      </c>
    </row>
    <row r="6949" spans="18:18" x14ac:dyDescent="0.25">
      <c r="R6949" s="15">
        <v>1</v>
      </c>
    </row>
    <row r="6950" spans="18:18" x14ac:dyDescent="0.25">
      <c r="R6950" s="15">
        <v>1</v>
      </c>
    </row>
    <row r="6951" spans="18:18" x14ac:dyDescent="0.25">
      <c r="R6951" s="15">
        <v>1</v>
      </c>
    </row>
    <row r="6952" spans="18:18" x14ac:dyDescent="0.25">
      <c r="R6952" s="15">
        <v>1</v>
      </c>
    </row>
    <row r="6953" spans="18:18" x14ac:dyDescent="0.25">
      <c r="R6953" s="15">
        <v>1</v>
      </c>
    </row>
    <row r="6954" spans="18:18" x14ac:dyDescent="0.25">
      <c r="R6954" s="15">
        <v>1</v>
      </c>
    </row>
    <row r="6955" spans="18:18" x14ac:dyDescent="0.25">
      <c r="R6955" s="15">
        <v>1</v>
      </c>
    </row>
    <row r="6956" spans="18:18" x14ac:dyDescent="0.25">
      <c r="R6956" s="15">
        <v>3</v>
      </c>
    </row>
    <row r="6957" spans="18:18" x14ac:dyDescent="0.25">
      <c r="R6957" s="15">
        <v>2</v>
      </c>
    </row>
    <row r="6958" spans="18:18" x14ac:dyDescent="0.25">
      <c r="R6958" s="15">
        <v>2</v>
      </c>
    </row>
    <row r="6959" spans="18:18" x14ac:dyDescent="0.25">
      <c r="R6959" s="15">
        <v>2</v>
      </c>
    </row>
    <row r="6960" spans="18:18" x14ac:dyDescent="0.25">
      <c r="R6960" s="15">
        <v>2</v>
      </c>
    </row>
    <row r="6961" spans="18:18" x14ac:dyDescent="0.25">
      <c r="R6961" s="15">
        <v>2</v>
      </c>
    </row>
    <row r="6962" spans="18:18" x14ac:dyDescent="0.25">
      <c r="R6962" s="15">
        <v>2</v>
      </c>
    </row>
    <row r="6963" spans="18:18" x14ac:dyDescent="0.25">
      <c r="R6963" s="15">
        <v>2</v>
      </c>
    </row>
    <row r="6964" spans="18:18" x14ac:dyDescent="0.25">
      <c r="R6964" s="15">
        <v>3</v>
      </c>
    </row>
    <row r="6965" spans="18:18" x14ac:dyDescent="0.25">
      <c r="R6965" s="15">
        <v>3</v>
      </c>
    </row>
    <row r="6966" spans="18:18" x14ac:dyDescent="0.25">
      <c r="R6966" s="15">
        <v>3</v>
      </c>
    </row>
    <row r="6967" spans="18:18" x14ac:dyDescent="0.25">
      <c r="R6967" s="15">
        <v>3</v>
      </c>
    </row>
    <row r="6968" spans="18:18" x14ac:dyDescent="0.25">
      <c r="R6968" s="15">
        <v>3</v>
      </c>
    </row>
    <row r="6969" spans="18:18" x14ac:dyDescent="0.25">
      <c r="R6969" s="15">
        <v>3</v>
      </c>
    </row>
    <row r="6970" spans="18:18" x14ac:dyDescent="0.25">
      <c r="R6970" s="15">
        <v>3</v>
      </c>
    </row>
    <row r="6971" spans="18:18" x14ac:dyDescent="0.25">
      <c r="R6971" s="15">
        <v>2</v>
      </c>
    </row>
    <row r="6972" spans="18:18" x14ac:dyDescent="0.25">
      <c r="R6972" s="15">
        <v>2</v>
      </c>
    </row>
    <row r="6973" spans="18:18" x14ac:dyDescent="0.25">
      <c r="R6973" s="15">
        <v>2</v>
      </c>
    </row>
    <row r="6974" spans="18:18" x14ac:dyDescent="0.25">
      <c r="R6974" s="15">
        <v>2</v>
      </c>
    </row>
    <row r="6975" spans="18:18" x14ac:dyDescent="0.25">
      <c r="R6975" s="15">
        <v>1</v>
      </c>
    </row>
    <row r="6976" spans="18:18" x14ac:dyDescent="0.25">
      <c r="R6976" s="15">
        <v>1</v>
      </c>
    </row>
    <row r="6977" spans="18:18" x14ac:dyDescent="0.25">
      <c r="R6977" s="15">
        <v>1</v>
      </c>
    </row>
    <row r="6978" spans="18:18" x14ac:dyDescent="0.25">
      <c r="R6978" s="15">
        <v>2</v>
      </c>
    </row>
    <row r="6979" spans="18:18" x14ac:dyDescent="0.25">
      <c r="R6979" s="15">
        <v>2</v>
      </c>
    </row>
    <row r="6980" spans="18:18" x14ac:dyDescent="0.25">
      <c r="R6980" s="15">
        <v>1</v>
      </c>
    </row>
    <row r="6981" spans="18:18" x14ac:dyDescent="0.25">
      <c r="R6981" s="15">
        <v>1</v>
      </c>
    </row>
    <row r="6982" spans="18:18" x14ac:dyDescent="0.25">
      <c r="R6982" s="15">
        <v>1</v>
      </c>
    </row>
    <row r="6983" spans="18:18" x14ac:dyDescent="0.25">
      <c r="R6983" s="15">
        <v>1</v>
      </c>
    </row>
    <row r="6984" spans="18:18" x14ac:dyDescent="0.25">
      <c r="R6984" s="15">
        <v>1</v>
      </c>
    </row>
    <row r="6985" spans="18:18" x14ac:dyDescent="0.25">
      <c r="R6985" s="15">
        <v>1</v>
      </c>
    </row>
    <row r="6986" spans="18:18" x14ac:dyDescent="0.25">
      <c r="R6986" s="15">
        <v>1</v>
      </c>
    </row>
    <row r="6987" spans="18:18" x14ac:dyDescent="0.25">
      <c r="R6987" s="15">
        <v>1</v>
      </c>
    </row>
    <row r="6988" spans="18:18" x14ac:dyDescent="0.25">
      <c r="R6988" s="15">
        <v>3</v>
      </c>
    </row>
    <row r="6989" spans="18:18" x14ac:dyDescent="0.25">
      <c r="R6989" s="15">
        <v>3</v>
      </c>
    </row>
    <row r="6990" spans="18:18" x14ac:dyDescent="0.25">
      <c r="R6990" s="15">
        <v>3</v>
      </c>
    </row>
    <row r="6991" spans="18:18" x14ac:dyDescent="0.25">
      <c r="R6991" s="15">
        <v>3</v>
      </c>
    </row>
    <row r="6992" spans="18:18" x14ac:dyDescent="0.25">
      <c r="R6992" s="15">
        <v>3</v>
      </c>
    </row>
    <row r="6993" spans="18:18" x14ac:dyDescent="0.25">
      <c r="R6993" s="15">
        <v>2</v>
      </c>
    </row>
    <row r="6994" spans="18:18" x14ac:dyDescent="0.25">
      <c r="R6994" s="15">
        <v>2</v>
      </c>
    </row>
    <row r="6995" spans="18:18" x14ac:dyDescent="0.25">
      <c r="R6995" s="15">
        <v>2</v>
      </c>
    </row>
    <row r="6996" spans="18:18" x14ac:dyDescent="0.25">
      <c r="R6996" s="15">
        <v>2</v>
      </c>
    </row>
    <row r="6997" spans="18:18" x14ac:dyDescent="0.25">
      <c r="R6997" s="15">
        <v>2</v>
      </c>
    </row>
    <row r="6998" spans="18:18" x14ac:dyDescent="0.25">
      <c r="R6998" s="15">
        <v>1</v>
      </c>
    </row>
    <row r="6999" spans="18:18" x14ac:dyDescent="0.25">
      <c r="R6999" s="15">
        <v>1</v>
      </c>
    </row>
    <row r="7000" spans="18:18" x14ac:dyDescent="0.25">
      <c r="R7000" s="15">
        <v>1</v>
      </c>
    </row>
    <row r="7001" spans="18:18" x14ac:dyDescent="0.25">
      <c r="R7001" s="15">
        <v>1</v>
      </c>
    </row>
    <row r="7002" spans="18:18" x14ac:dyDescent="0.25">
      <c r="R7002" s="15">
        <v>1</v>
      </c>
    </row>
    <row r="7003" spans="18:18" x14ac:dyDescent="0.25">
      <c r="R7003" s="15">
        <v>1</v>
      </c>
    </row>
    <row r="7004" spans="18:18" x14ac:dyDescent="0.25">
      <c r="R7004" s="15">
        <v>1</v>
      </c>
    </row>
    <row r="7005" spans="18:18" x14ac:dyDescent="0.25">
      <c r="R7005" s="15">
        <v>1</v>
      </c>
    </row>
    <row r="7006" spans="18:18" x14ac:dyDescent="0.25">
      <c r="R7006" s="15">
        <v>1</v>
      </c>
    </row>
    <row r="7007" spans="18:18" x14ac:dyDescent="0.25">
      <c r="R7007" s="15">
        <v>1</v>
      </c>
    </row>
    <row r="7008" spans="18:18" x14ac:dyDescent="0.25">
      <c r="R7008" s="15">
        <v>1</v>
      </c>
    </row>
    <row r="7009" spans="18:18" x14ac:dyDescent="0.25">
      <c r="R7009" s="15">
        <v>1</v>
      </c>
    </row>
    <row r="7010" spans="18:18" x14ac:dyDescent="0.25">
      <c r="R7010" s="15">
        <v>1</v>
      </c>
    </row>
    <row r="7011" spans="18:18" x14ac:dyDescent="0.25">
      <c r="R7011" s="15">
        <v>1</v>
      </c>
    </row>
    <row r="7012" spans="18:18" x14ac:dyDescent="0.25">
      <c r="R7012" s="15">
        <v>1</v>
      </c>
    </row>
    <row r="7013" spans="18:18" x14ac:dyDescent="0.25">
      <c r="R7013" s="15">
        <v>1</v>
      </c>
    </row>
    <row r="7014" spans="18:18" x14ac:dyDescent="0.25">
      <c r="R7014" s="15">
        <v>1</v>
      </c>
    </row>
    <row r="7015" spans="18:18" x14ac:dyDescent="0.25">
      <c r="R7015" s="15">
        <v>2</v>
      </c>
    </row>
    <row r="7016" spans="18:18" x14ac:dyDescent="0.25">
      <c r="R7016" s="15">
        <v>2</v>
      </c>
    </row>
    <row r="7017" spans="18:18" x14ac:dyDescent="0.25">
      <c r="R7017" s="15">
        <v>2</v>
      </c>
    </row>
    <row r="7018" spans="18:18" x14ac:dyDescent="0.25">
      <c r="R7018" s="15">
        <v>2</v>
      </c>
    </row>
    <row r="7019" spans="18:18" x14ac:dyDescent="0.25">
      <c r="R7019" s="15">
        <v>2</v>
      </c>
    </row>
    <row r="7020" spans="18:18" x14ac:dyDescent="0.25">
      <c r="R7020" s="15">
        <v>3</v>
      </c>
    </row>
    <row r="7021" spans="18:18" x14ac:dyDescent="0.25">
      <c r="R7021" s="15">
        <v>3</v>
      </c>
    </row>
    <row r="7022" spans="18:18" x14ac:dyDescent="0.25">
      <c r="R7022" s="15">
        <v>3</v>
      </c>
    </row>
    <row r="7023" spans="18:18" x14ac:dyDescent="0.25">
      <c r="R7023" s="15">
        <v>3</v>
      </c>
    </row>
    <row r="7024" spans="18:18" x14ac:dyDescent="0.25">
      <c r="R7024" s="15">
        <v>1</v>
      </c>
    </row>
    <row r="7025" spans="18:18" x14ac:dyDescent="0.25">
      <c r="R7025" s="15">
        <v>1</v>
      </c>
    </row>
    <row r="7026" spans="18:18" x14ac:dyDescent="0.25">
      <c r="R7026" s="15">
        <v>1</v>
      </c>
    </row>
    <row r="7027" spans="18:18" x14ac:dyDescent="0.25">
      <c r="R7027" s="15">
        <v>1</v>
      </c>
    </row>
    <row r="7028" spans="18:18" x14ac:dyDescent="0.25">
      <c r="R7028" s="15">
        <v>1</v>
      </c>
    </row>
    <row r="7029" spans="18:18" x14ac:dyDescent="0.25">
      <c r="R7029" s="15">
        <v>1</v>
      </c>
    </row>
    <row r="7030" spans="18:18" x14ac:dyDescent="0.25">
      <c r="R7030" s="15">
        <v>1</v>
      </c>
    </row>
    <row r="7031" spans="18:18" x14ac:dyDescent="0.25">
      <c r="R7031" s="15">
        <v>1</v>
      </c>
    </row>
    <row r="7032" spans="18:18" x14ac:dyDescent="0.25">
      <c r="R7032" s="15">
        <v>5</v>
      </c>
    </row>
    <row r="7033" spans="18:18" x14ac:dyDescent="0.25">
      <c r="R7033" s="15">
        <v>1</v>
      </c>
    </row>
    <row r="7034" spans="18:18" x14ac:dyDescent="0.25">
      <c r="R7034" s="15">
        <v>1</v>
      </c>
    </row>
    <row r="7035" spans="18:18" x14ac:dyDescent="0.25">
      <c r="R7035" s="15">
        <v>2</v>
      </c>
    </row>
    <row r="7036" spans="18:18" x14ac:dyDescent="0.25">
      <c r="R7036" s="15">
        <v>2</v>
      </c>
    </row>
    <row r="7037" spans="18:18" x14ac:dyDescent="0.25">
      <c r="R7037" s="15">
        <v>3</v>
      </c>
    </row>
    <row r="7038" spans="18:18" x14ac:dyDescent="0.25">
      <c r="R7038" s="15">
        <v>3</v>
      </c>
    </row>
    <row r="7039" spans="18:18" x14ac:dyDescent="0.25">
      <c r="R7039" s="15">
        <v>5</v>
      </c>
    </row>
    <row r="7040" spans="18:18" x14ac:dyDescent="0.25">
      <c r="R7040" s="15">
        <v>3</v>
      </c>
    </row>
    <row r="7041" spans="18:18" x14ac:dyDescent="0.25">
      <c r="R7041" s="15">
        <v>3</v>
      </c>
    </row>
    <row r="7042" spans="18:18" x14ac:dyDescent="0.25">
      <c r="R7042" s="15">
        <v>3</v>
      </c>
    </row>
    <row r="7043" spans="18:18" x14ac:dyDescent="0.25">
      <c r="R7043" s="15">
        <v>4</v>
      </c>
    </row>
    <row r="7044" spans="18:18" x14ac:dyDescent="0.25">
      <c r="R7044" s="15">
        <v>1</v>
      </c>
    </row>
    <row r="7045" spans="18:18" x14ac:dyDescent="0.25">
      <c r="R7045" s="15">
        <v>1</v>
      </c>
    </row>
    <row r="7046" spans="18:18" x14ac:dyDescent="0.25">
      <c r="R7046" s="15">
        <v>1</v>
      </c>
    </row>
    <row r="7047" spans="18:18" x14ac:dyDescent="0.25">
      <c r="R7047" s="15">
        <v>2</v>
      </c>
    </row>
    <row r="7048" spans="18:18" x14ac:dyDescent="0.25">
      <c r="R7048" s="15">
        <v>2</v>
      </c>
    </row>
    <row r="7049" spans="18:18" x14ac:dyDescent="0.25">
      <c r="R7049" s="15">
        <v>2</v>
      </c>
    </row>
    <row r="7050" spans="18:18" x14ac:dyDescent="0.25">
      <c r="R7050" s="15">
        <v>2</v>
      </c>
    </row>
    <row r="7051" spans="18:18" x14ac:dyDescent="0.25">
      <c r="R7051" s="15">
        <v>2</v>
      </c>
    </row>
    <row r="7052" spans="18:18" x14ac:dyDescent="0.25">
      <c r="R7052" s="15">
        <v>4</v>
      </c>
    </row>
    <row r="7053" spans="18:18" x14ac:dyDescent="0.25">
      <c r="R7053" s="15">
        <v>1</v>
      </c>
    </row>
    <row r="7054" spans="18:18" x14ac:dyDescent="0.25">
      <c r="R7054" s="15">
        <v>1</v>
      </c>
    </row>
    <row r="7055" spans="18:18" x14ac:dyDescent="0.25">
      <c r="R7055" s="15">
        <v>1</v>
      </c>
    </row>
    <row r="7056" spans="18:18" x14ac:dyDescent="0.25">
      <c r="R7056" s="15">
        <v>1</v>
      </c>
    </row>
    <row r="7057" spans="18:18" x14ac:dyDescent="0.25">
      <c r="R7057" s="15">
        <v>1</v>
      </c>
    </row>
    <row r="7058" spans="18:18" x14ac:dyDescent="0.25">
      <c r="R7058" s="15">
        <v>1</v>
      </c>
    </row>
    <row r="7059" spans="18:18" x14ac:dyDescent="0.25">
      <c r="R7059" s="15">
        <v>1</v>
      </c>
    </row>
    <row r="7060" spans="18:18" x14ac:dyDescent="0.25">
      <c r="R7060" s="15">
        <v>1</v>
      </c>
    </row>
    <row r="7061" spans="18:18" x14ac:dyDescent="0.25">
      <c r="R7061" s="15">
        <v>1</v>
      </c>
    </row>
    <row r="7062" spans="18:18" x14ac:dyDescent="0.25">
      <c r="R7062" s="15">
        <v>1</v>
      </c>
    </row>
    <row r="7063" spans="18:18" x14ac:dyDescent="0.25">
      <c r="R7063" s="15">
        <v>1</v>
      </c>
    </row>
    <row r="7064" spans="18:18" x14ac:dyDescent="0.25">
      <c r="R7064" s="15">
        <v>1</v>
      </c>
    </row>
    <row r="7065" spans="18:18" x14ac:dyDescent="0.25">
      <c r="R7065" s="15">
        <v>3</v>
      </c>
    </row>
    <row r="7066" spans="18:18" x14ac:dyDescent="0.25">
      <c r="R7066" s="15">
        <v>3</v>
      </c>
    </row>
    <row r="7067" spans="18:18" x14ac:dyDescent="0.25">
      <c r="R7067" s="15">
        <v>3</v>
      </c>
    </row>
    <row r="7068" spans="18:18" x14ac:dyDescent="0.25">
      <c r="R7068" s="15">
        <v>3</v>
      </c>
    </row>
    <row r="7069" spans="18:18" x14ac:dyDescent="0.25">
      <c r="R7069" s="15">
        <v>3</v>
      </c>
    </row>
    <row r="7070" spans="18:18" x14ac:dyDescent="0.25">
      <c r="R7070" s="15">
        <v>3</v>
      </c>
    </row>
    <row r="7071" spans="18:18" x14ac:dyDescent="0.25">
      <c r="R7071" s="15">
        <v>3</v>
      </c>
    </row>
    <row r="7072" spans="18:18" x14ac:dyDescent="0.25">
      <c r="R7072" s="15">
        <v>3</v>
      </c>
    </row>
    <row r="7073" spans="18:18" x14ac:dyDescent="0.25">
      <c r="R7073" s="15">
        <v>3</v>
      </c>
    </row>
    <row r="7074" spans="18:18" x14ac:dyDescent="0.25">
      <c r="R7074" s="15">
        <v>3</v>
      </c>
    </row>
    <row r="7075" spans="18:18" x14ac:dyDescent="0.25">
      <c r="R7075" s="15">
        <v>3</v>
      </c>
    </row>
    <row r="7076" spans="18:18" x14ac:dyDescent="0.25">
      <c r="R7076" s="15">
        <v>3</v>
      </c>
    </row>
    <row r="7077" spans="18:18" x14ac:dyDescent="0.25">
      <c r="R7077" s="15">
        <v>3</v>
      </c>
    </row>
    <row r="7078" spans="18:18" x14ac:dyDescent="0.25">
      <c r="R7078" s="15">
        <v>1</v>
      </c>
    </row>
    <row r="7079" spans="18:18" x14ac:dyDescent="0.25">
      <c r="R7079" s="15">
        <v>1</v>
      </c>
    </row>
    <row r="7080" spans="18:18" x14ac:dyDescent="0.25">
      <c r="R7080" s="15">
        <v>1</v>
      </c>
    </row>
    <row r="7081" spans="18:18" x14ac:dyDescent="0.25">
      <c r="R7081" s="15">
        <v>1</v>
      </c>
    </row>
    <row r="7082" spans="18:18" x14ac:dyDescent="0.25">
      <c r="R7082" s="15">
        <v>1</v>
      </c>
    </row>
    <row r="7083" spans="18:18" x14ac:dyDescent="0.25">
      <c r="R7083" s="15">
        <v>1</v>
      </c>
    </row>
    <row r="7084" spans="18:18" x14ac:dyDescent="0.25">
      <c r="R7084" s="15">
        <v>1</v>
      </c>
    </row>
    <row r="7085" spans="18:18" x14ac:dyDescent="0.25">
      <c r="R7085" s="15">
        <v>2</v>
      </c>
    </row>
    <row r="7086" spans="18:18" x14ac:dyDescent="0.25">
      <c r="R7086" s="15">
        <v>2</v>
      </c>
    </row>
    <row r="7087" spans="18:18" x14ac:dyDescent="0.25">
      <c r="R7087" s="15">
        <v>2</v>
      </c>
    </row>
    <row r="7088" spans="18:18" x14ac:dyDescent="0.25">
      <c r="R7088" s="15">
        <v>2</v>
      </c>
    </row>
    <row r="7089" spans="18:18" x14ac:dyDescent="0.25">
      <c r="R7089" s="15">
        <v>2</v>
      </c>
    </row>
    <row r="7090" spans="18:18" x14ac:dyDescent="0.25">
      <c r="R7090" s="15">
        <v>2</v>
      </c>
    </row>
    <row r="7091" spans="18:18" x14ac:dyDescent="0.25">
      <c r="R7091" s="15">
        <v>5</v>
      </c>
    </row>
    <row r="7092" spans="18:18" x14ac:dyDescent="0.25">
      <c r="R7092" s="15">
        <v>1</v>
      </c>
    </row>
    <row r="7093" spans="18:18" x14ac:dyDescent="0.25">
      <c r="R7093" s="15">
        <v>1</v>
      </c>
    </row>
    <row r="7094" spans="18:18" x14ac:dyDescent="0.25">
      <c r="R7094" s="15">
        <v>1</v>
      </c>
    </row>
    <row r="7095" spans="18:18" x14ac:dyDescent="0.25">
      <c r="R7095" s="15">
        <v>1</v>
      </c>
    </row>
    <row r="7096" spans="18:18" x14ac:dyDescent="0.25">
      <c r="R7096" s="15">
        <v>1</v>
      </c>
    </row>
    <row r="7097" spans="18:18" x14ac:dyDescent="0.25">
      <c r="R7097" s="15">
        <v>1</v>
      </c>
    </row>
    <row r="7098" spans="18:18" x14ac:dyDescent="0.25">
      <c r="R7098" s="15">
        <v>1</v>
      </c>
    </row>
    <row r="7099" spans="18:18" x14ac:dyDescent="0.25">
      <c r="R7099" s="15">
        <v>3</v>
      </c>
    </row>
    <row r="7100" spans="18:18" x14ac:dyDescent="0.25">
      <c r="R7100" s="15">
        <v>3</v>
      </c>
    </row>
    <row r="7101" spans="18:18" x14ac:dyDescent="0.25">
      <c r="R7101" s="15">
        <v>3</v>
      </c>
    </row>
    <row r="7102" spans="18:18" x14ac:dyDescent="0.25">
      <c r="R7102" s="15">
        <v>3</v>
      </c>
    </row>
    <row r="7103" spans="18:18" x14ac:dyDescent="0.25">
      <c r="R7103" s="15">
        <v>3</v>
      </c>
    </row>
    <row r="7104" spans="18:18" x14ac:dyDescent="0.25">
      <c r="R7104" s="15">
        <v>3</v>
      </c>
    </row>
    <row r="7105" spans="18:18" x14ac:dyDescent="0.25">
      <c r="R7105" s="15">
        <v>1</v>
      </c>
    </row>
    <row r="7106" spans="18:18" x14ac:dyDescent="0.25">
      <c r="R7106" s="15">
        <v>1</v>
      </c>
    </row>
    <row r="7107" spans="18:18" x14ac:dyDescent="0.25">
      <c r="R7107" s="15">
        <v>1</v>
      </c>
    </row>
    <row r="7108" spans="18:18" x14ac:dyDescent="0.25">
      <c r="R7108" s="15">
        <v>1</v>
      </c>
    </row>
    <row r="7109" spans="18:18" x14ac:dyDescent="0.25">
      <c r="R7109" s="15">
        <v>4</v>
      </c>
    </row>
    <row r="7110" spans="18:18" x14ac:dyDescent="0.25">
      <c r="R7110" s="15">
        <v>4</v>
      </c>
    </row>
    <row r="7111" spans="18:18" x14ac:dyDescent="0.25">
      <c r="R7111" s="15">
        <v>4</v>
      </c>
    </row>
    <row r="7112" spans="18:18" x14ac:dyDescent="0.25">
      <c r="R7112" s="15">
        <v>4</v>
      </c>
    </row>
    <row r="7113" spans="18:18" x14ac:dyDescent="0.25">
      <c r="R7113" s="15">
        <v>1</v>
      </c>
    </row>
    <row r="7114" spans="18:18" x14ac:dyDescent="0.25">
      <c r="R7114" s="15">
        <v>1</v>
      </c>
    </row>
    <row r="7115" spans="18:18" x14ac:dyDescent="0.25">
      <c r="R7115" s="15">
        <v>1</v>
      </c>
    </row>
    <row r="7116" spans="18:18" x14ac:dyDescent="0.25">
      <c r="R7116" s="15">
        <v>1</v>
      </c>
    </row>
    <row r="7117" spans="18:18" x14ac:dyDescent="0.25">
      <c r="R7117" s="15">
        <v>1</v>
      </c>
    </row>
    <row r="7118" spans="18:18" x14ac:dyDescent="0.25">
      <c r="R7118" s="15">
        <v>4</v>
      </c>
    </row>
    <row r="7119" spans="18:18" x14ac:dyDescent="0.25">
      <c r="R7119" s="15">
        <v>4</v>
      </c>
    </row>
    <row r="7120" spans="18:18" x14ac:dyDescent="0.25">
      <c r="R7120" s="15">
        <v>4</v>
      </c>
    </row>
    <row r="7121" spans="18:18" x14ac:dyDescent="0.25">
      <c r="R7121" s="15">
        <v>4</v>
      </c>
    </row>
    <row r="7122" spans="18:18" x14ac:dyDescent="0.25">
      <c r="R7122" s="15">
        <v>1</v>
      </c>
    </row>
    <row r="7123" spans="18:18" x14ac:dyDescent="0.25">
      <c r="R7123" s="15">
        <v>1</v>
      </c>
    </row>
    <row r="7124" spans="18:18" x14ac:dyDescent="0.25">
      <c r="R7124" s="15">
        <v>1</v>
      </c>
    </row>
    <row r="7125" spans="18:18" x14ac:dyDescent="0.25">
      <c r="R7125" s="15">
        <v>3</v>
      </c>
    </row>
    <row r="7126" spans="18:18" x14ac:dyDescent="0.25">
      <c r="R7126" s="15">
        <v>3</v>
      </c>
    </row>
    <row r="7127" spans="18:18" x14ac:dyDescent="0.25">
      <c r="R7127" s="15">
        <v>3</v>
      </c>
    </row>
    <row r="7128" spans="18:18" x14ac:dyDescent="0.25">
      <c r="R7128" s="15">
        <v>3</v>
      </c>
    </row>
    <row r="7129" spans="18:18" x14ac:dyDescent="0.25">
      <c r="R7129" s="15">
        <v>3</v>
      </c>
    </row>
    <row r="7130" spans="18:18" x14ac:dyDescent="0.25">
      <c r="R7130" s="15">
        <v>3</v>
      </c>
    </row>
    <row r="7131" spans="18:18" x14ac:dyDescent="0.25">
      <c r="R7131" s="15">
        <v>3</v>
      </c>
    </row>
    <row r="7132" spans="18:18" x14ac:dyDescent="0.25">
      <c r="R7132" s="15">
        <v>3</v>
      </c>
    </row>
    <row r="7133" spans="18:18" x14ac:dyDescent="0.25">
      <c r="R7133" s="15">
        <v>3</v>
      </c>
    </row>
    <row r="7134" spans="18:18" x14ac:dyDescent="0.25">
      <c r="R7134" s="15">
        <v>1</v>
      </c>
    </row>
    <row r="7135" spans="18:18" x14ac:dyDescent="0.25">
      <c r="R7135" s="15">
        <v>1</v>
      </c>
    </row>
    <row r="7136" spans="18:18" x14ac:dyDescent="0.25">
      <c r="R7136" s="15">
        <v>1</v>
      </c>
    </row>
    <row r="7137" spans="18:18" x14ac:dyDescent="0.25">
      <c r="R7137" s="15">
        <v>1</v>
      </c>
    </row>
    <row r="7138" spans="18:18" x14ac:dyDescent="0.25">
      <c r="R7138" s="15">
        <v>1</v>
      </c>
    </row>
    <row r="7139" spans="18:18" x14ac:dyDescent="0.25">
      <c r="R7139" s="15">
        <v>1</v>
      </c>
    </row>
    <row r="7140" spans="18:18" x14ac:dyDescent="0.25">
      <c r="R7140" s="15">
        <v>1</v>
      </c>
    </row>
    <row r="7141" spans="18:18" x14ac:dyDescent="0.25">
      <c r="R7141" s="15">
        <v>1</v>
      </c>
    </row>
    <row r="7142" spans="18:18" x14ac:dyDescent="0.25">
      <c r="R7142" s="15">
        <v>1</v>
      </c>
    </row>
    <row r="7143" spans="18:18" x14ac:dyDescent="0.25">
      <c r="R7143" s="15">
        <v>1</v>
      </c>
    </row>
    <row r="7144" spans="18:18" x14ac:dyDescent="0.25">
      <c r="R7144" s="15">
        <v>1</v>
      </c>
    </row>
    <row r="7145" spans="18:18" x14ac:dyDescent="0.25">
      <c r="R7145" s="15">
        <v>3</v>
      </c>
    </row>
    <row r="7146" spans="18:18" x14ac:dyDescent="0.25">
      <c r="R7146" s="15">
        <v>3</v>
      </c>
    </row>
    <row r="7147" spans="18:18" x14ac:dyDescent="0.25">
      <c r="R7147" s="15">
        <v>3</v>
      </c>
    </row>
    <row r="7148" spans="18:18" x14ac:dyDescent="0.25">
      <c r="R7148" s="15">
        <v>3</v>
      </c>
    </row>
    <row r="7149" spans="18:18" x14ac:dyDescent="0.25">
      <c r="R7149" s="15">
        <v>2</v>
      </c>
    </row>
    <row r="7150" spans="18:18" x14ac:dyDescent="0.25">
      <c r="R7150" s="15">
        <v>2</v>
      </c>
    </row>
    <row r="7151" spans="18:18" x14ac:dyDescent="0.25">
      <c r="R7151" s="15">
        <v>2</v>
      </c>
    </row>
    <row r="7152" spans="18:18" x14ac:dyDescent="0.25">
      <c r="R7152" s="15">
        <v>2</v>
      </c>
    </row>
    <row r="7153" spans="18:18" x14ac:dyDescent="0.25">
      <c r="R7153" s="15">
        <v>2</v>
      </c>
    </row>
    <row r="7154" spans="18:18" x14ac:dyDescent="0.25">
      <c r="R7154" s="15">
        <v>2</v>
      </c>
    </row>
    <row r="7155" spans="18:18" x14ac:dyDescent="0.25">
      <c r="R7155" s="15">
        <v>1</v>
      </c>
    </row>
    <row r="7156" spans="18:18" x14ac:dyDescent="0.25">
      <c r="R7156" s="15">
        <v>1</v>
      </c>
    </row>
    <row r="7157" spans="18:18" x14ac:dyDescent="0.25">
      <c r="R7157" s="15">
        <v>3</v>
      </c>
    </row>
    <row r="7158" spans="18:18" x14ac:dyDescent="0.25">
      <c r="R7158" s="15">
        <v>3</v>
      </c>
    </row>
    <row r="7159" spans="18:18" x14ac:dyDescent="0.25">
      <c r="R7159" s="15">
        <v>3</v>
      </c>
    </row>
    <row r="7160" spans="18:18" x14ac:dyDescent="0.25">
      <c r="R7160" s="15">
        <v>3</v>
      </c>
    </row>
    <row r="7161" spans="18:18" x14ac:dyDescent="0.25">
      <c r="R7161" s="15">
        <v>3</v>
      </c>
    </row>
    <row r="7162" spans="18:18" x14ac:dyDescent="0.25">
      <c r="R7162" s="15">
        <v>3</v>
      </c>
    </row>
    <row r="7163" spans="18:18" x14ac:dyDescent="0.25">
      <c r="R7163" s="15">
        <v>1</v>
      </c>
    </row>
    <row r="7164" spans="18:18" x14ac:dyDescent="0.25">
      <c r="R7164" s="15">
        <v>1</v>
      </c>
    </row>
    <row r="7165" spans="18:18" x14ac:dyDescent="0.25">
      <c r="R7165" s="15">
        <v>1</v>
      </c>
    </row>
    <row r="7166" spans="18:18" x14ac:dyDescent="0.25">
      <c r="R7166" s="15">
        <v>1</v>
      </c>
    </row>
    <row r="7167" spans="18:18" x14ac:dyDescent="0.25">
      <c r="R7167" s="15">
        <v>1</v>
      </c>
    </row>
    <row r="7168" spans="18:18" x14ac:dyDescent="0.25">
      <c r="R7168" s="15">
        <v>1</v>
      </c>
    </row>
    <row r="7169" spans="18:18" x14ac:dyDescent="0.25">
      <c r="R7169" s="15">
        <v>1</v>
      </c>
    </row>
    <row r="7170" spans="18:18" x14ac:dyDescent="0.25">
      <c r="R7170" s="15">
        <v>3</v>
      </c>
    </row>
    <row r="7171" spans="18:18" x14ac:dyDescent="0.25">
      <c r="R7171" s="15">
        <v>3</v>
      </c>
    </row>
    <row r="7172" spans="18:18" x14ac:dyDescent="0.25">
      <c r="R7172" s="15">
        <v>3</v>
      </c>
    </row>
    <row r="7173" spans="18:18" x14ac:dyDescent="0.25">
      <c r="R7173" s="15">
        <v>3</v>
      </c>
    </row>
    <row r="7174" spans="18:18" x14ac:dyDescent="0.25">
      <c r="R7174" s="15">
        <v>3</v>
      </c>
    </row>
    <row r="7175" spans="18:18" x14ac:dyDescent="0.25">
      <c r="R7175" s="15">
        <v>3</v>
      </c>
    </row>
    <row r="7176" spans="18:18" x14ac:dyDescent="0.25">
      <c r="R7176" s="15">
        <v>1</v>
      </c>
    </row>
    <row r="7177" spans="18:18" x14ac:dyDescent="0.25">
      <c r="R7177" s="15">
        <v>2</v>
      </c>
    </row>
    <row r="7178" spans="18:18" x14ac:dyDescent="0.25">
      <c r="R7178" s="15">
        <v>2</v>
      </c>
    </row>
    <row r="7179" spans="18:18" x14ac:dyDescent="0.25">
      <c r="R7179" s="15">
        <v>2</v>
      </c>
    </row>
    <row r="7180" spans="18:18" x14ac:dyDescent="0.25">
      <c r="R7180" s="15">
        <v>2</v>
      </c>
    </row>
    <row r="7181" spans="18:18" x14ac:dyDescent="0.25">
      <c r="R7181" s="15">
        <v>1</v>
      </c>
    </row>
    <row r="7182" spans="18:18" x14ac:dyDescent="0.25">
      <c r="R7182" s="15">
        <v>1</v>
      </c>
    </row>
    <row r="7183" spans="18:18" x14ac:dyDescent="0.25">
      <c r="R7183" s="15">
        <v>3</v>
      </c>
    </row>
    <row r="7184" spans="18:18" x14ac:dyDescent="0.25">
      <c r="R7184" s="15">
        <v>3</v>
      </c>
    </row>
    <row r="7185" spans="18:18" x14ac:dyDescent="0.25">
      <c r="R7185" s="15">
        <v>3</v>
      </c>
    </row>
    <row r="7186" spans="18:18" x14ac:dyDescent="0.25">
      <c r="R7186" s="15">
        <v>3</v>
      </c>
    </row>
    <row r="7187" spans="18:18" x14ac:dyDescent="0.25">
      <c r="R7187" s="15">
        <v>2</v>
      </c>
    </row>
    <row r="7188" spans="18:18" x14ac:dyDescent="0.25">
      <c r="R7188" s="15">
        <v>2</v>
      </c>
    </row>
    <row r="7189" spans="18:18" x14ac:dyDescent="0.25">
      <c r="R7189" s="15">
        <v>2</v>
      </c>
    </row>
    <row r="7190" spans="18:18" x14ac:dyDescent="0.25">
      <c r="R7190" s="15">
        <v>2</v>
      </c>
    </row>
    <row r="7191" spans="18:18" x14ac:dyDescent="0.25">
      <c r="R7191" s="15">
        <v>2</v>
      </c>
    </row>
    <row r="7192" spans="18:18" x14ac:dyDescent="0.25">
      <c r="R7192" s="15">
        <v>1</v>
      </c>
    </row>
    <row r="7193" spans="18:18" x14ac:dyDescent="0.25">
      <c r="R7193" s="15">
        <v>1</v>
      </c>
    </row>
    <row r="7194" spans="18:18" x14ac:dyDescent="0.25">
      <c r="R7194" s="15">
        <v>1</v>
      </c>
    </row>
    <row r="7195" spans="18:18" x14ac:dyDescent="0.25">
      <c r="R7195" s="15">
        <v>1</v>
      </c>
    </row>
    <row r="7196" spans="18:18" x14ac:dyDescent="0.25">
      <c r="R7196" s="15">
        <v>1</v>
      </c>
    </row>
    <row r="7197" spans="18:18" x14ac:dyDescent="0.25">
      <c r="R7197" s="15">
        <v>1</v>
      </c>
    </row>
    <row r="7198" spans="18:18" x14ac:dyDescent="0.25">
      <c r="R7198" s="15">
        <v>1</v>
      </c>
    </row>
    <row r="7199" spans="18:18" x14ac:dyDescent="0.25">
      <c r="R7199" s="15">
        <v>1</v>
      </c>
    </row>
    <row r="7200" spans="18:18" x14ac:dyDescent="0.25">
      <c r="R7200" s="15">
        <v>1</v>
      </c>
    </row>
    <row r="7201" spans="18:18" x14ac:dyDescent="0.25">
      <c r="R7201" s="15">
        <v>1</v>
      </c>
    </row>
    <row r="7202" spans="18:18" x14ac:dyDescent="0.25">
      <c r="R7202" s="15">
        <v>1</v>
      </c>
    </row>
    <row r="7203" spans="18:18" x14ac:dyDescent="0.25">
      <c r="R7203" s="15">
        <v>1</v>
      </c>
    </row>
    <row r="7204" spans="18:18" x14ac:dyDescent="0.25">
      <c r="R7204" s="15">
        <v>1</v>
      </c>
    </row>
    <row r="7205" spans="18:18" x14ac:dyDescent="0.25">
      <c r="R7205" s="15">
        <v>1</v>
      </c>
    </row>
    <row r="7206" spans="18:18" x14ac:dyDescent="0.25">
      <c r="R7206" s="15">
        <v>2</v>
      </c>
    </row>
    <row r="7207" spans="18:18" x14ac:dyDescent="0.25">
      <c r="R7207" s="15">
        <v>2</v>
      </c>
    </row>
    <row r="7208" spans="18:18" x14ac:dyDescent="0.25">
      <c r="R7208" s="15">
        <v>1</v>
      </c>
    </row>
    <row r="7209" spans="18:18" x14ac:dyDescent="0.25">
      <c r="R7209" s="15">
        <v>1</v>
      </c>
    </row>
    <row r="7210" spans="18:18" x14ac:dyDescent="0.25">
      <c r="R7210" s="15">
        <v>1</v>
      </c>
    </row>
    <row r="7211" spans="18:18" x14ac:dyDescent="0.25">
      <c r="R7211" s="15">
        <v>1</v>
      </c>
    </row>
    <row r="7212" spans="18:18" x14ac:dyDescent="0.25">
      <c r="R7212" s="15">
        <v>1</v>
      </c>
    </row>
    <row r="7213" spans="18:18" x14ac:dyDescent="0.25">
      <c r="R7213" s="15">
        <v>1</v>
      </c>
    </row>
    <row r="7214" spans="18:18" x14ac:dyDescent="0.25">
      <c r="R7214" s="15">
        <v>1</v>
      </c>
    </row>
    <row r="7215" spans="18:18" x14ac:dyDescent="0.25">
      <c r="R7215" s="15">
        <v>1</v>
      </c>
    </row>
    <row r="7216" spans="18:18" x14ac:dyDescent="0.25">
      <c r="R7216" s="15">
        <v>1</v>
      </c>
    </row>
    <row r="7217" spans="18:18" x14ac:dyDescent="0.25">
      <c r="R7217" s="15">
        <v>1</v>
      </c>
    </row>
    <row r="7218" spans="18:18" x14ac:dyDescent="0.25">
      <c r="R7218" s="15">
        <v>1</v>
      </c>
    </row>
    <row r="7219" spans="18:18" x14ac:dyDescent="0.25">
      <c r="R7219" s="15">
        <v>1</v>
      </c>
    </row>
    <row r="7220" spans="18:18" x14ac:dyDescent="0.25">
      <c r="R7220" s="15">
        <v>1</v>
      </c>
    </row>
    <row r="7221" spans="18:18" x14ac:dyDescent="0.25">
      <c r="R7221" s="15">
        <v>1</v>
      </c>
    </row>
    <row r="7222" spans="18:18" x14ac:dyDescent="0.25">
      <c r="R7222" s="15">
        <v>1</v>
      </c>
    </row>
    <row r="7223" spans="18:18" x14ac:dyDescent="0.25">
      <c r="R7223" s="15">
        <v>1</v>
      </c>
    </row>
    <row r="7224" spans="18:18" x14ac:dyDescent="0.25">
      <c r="R7224" s="15">
        <v>1</v>
      </c>
    </row>
    <row r="7225" spans="18:18" x14ac:dyDescent="0.25">
      <c r="R7225" s="15">
        <v>1</v>
      </c>
    </row>
    <row r="7226" spans="18:18" x14ac:dyDescent="0.25">
      <c r="R7226" s="15">
        <v>1</v>
      </c>
    </row>
    <row r="7227" spans="18:18" x14ac:dyDescent="0.25">
      <c r="R7227" s="15">
        <v>1</v>
      </c>
    </row>
    <row r="7228" spans="18:18" x14ac:dyDescent="0.25">
      <c r="R7228" s="15">
        <v>1</v>
      </c>
    </row>
    <row r="7229" spans="18:18" x14ac:dyDescent="0.25">
      <c r="R7229" s="15">
        <v>1</v>
      </c>
    </row>
    <row r="7230" spans="18:18" x14ac:dyDescent="0.25">
      <c r="R7230" s="15">
        <v>1</v>
      </c>
    </row>
    <row r="7231" spans="18:18" x14ac:dyDescent="0.25">
      <c r="R7231" s="15">
        <v>1</v>
      </c>
    </row>
    <row r="7232" spans="18:18" x14ac:dyDescent="0.25">
      <c r="R7232" s="15">
        <v>1</v>
      </c>
    </row>
    <row r="7233" spans="18:18" x14ac:dyDescent="0.25">
      <c r="R7233" s="15">
        <v>1</v>
      </c>
    </row>
    <row r="7234" spans="18:18" x14ac:dyDescent="0.25">
      <c r="R7234" s="15">
        <v>1</v>
      </c>
    </row>
    <row r="7235" spans="18:18" x14ac:dyDescent="0.25">
      <c r="R7235" s="15">
        <v>1</v>
      </c>
    </row>
    <row r="7236" spans="18:18" x14ac:dyDescent="0.25">
      <c r="R7236" s="15">
        <v>1</v>
      </c>
    </row>
    <row r="7237" spans="18:18" x14ac:dyDescent="0.25">
      <c r="R7237" s="15">
        <v>3</v>
      </c>
    </row>
    <row r="7238" spans="18:18" x14ac:dyDescent="0.25">
      <c r="R7238" s="15">
        <v>3</v>
      </c>
    </row>
    <row r="7239" spans="18:18" x14ac:dyDescent="0.25">
      <c r="R7239" s="15">
        <v>3</v>
      </c>
    </row>
    <row r="7240" spans="18:18" x14ac:dyDescent="0.25">
      <c r="R7240" s="15">
        <v>3</v>
      </c>
    </row>
    <row r="7241" spans="18:18" x14ac:dyDescent="0.25">
      <c r="R7241" s="15">
        <v>3</v>
      </c>
    </row>
    <row r="7242" spans="18:18" x14ac:dyDescent="0.25">
      <c r="R7242" s="15">
        <v>3</v>
      </c>
    </row>
    <row r="7243" spans="18:18" x14ac:dyDescent="0.25">
      <c r="R7243" s="15">
        <v>1</v>
      </c>
    </row>
    <row r="7244" spans="18:18" x14ac:dyDescent="0.25">
      <c r="R7244" s="15">
        <v>1</v>
      </c>
    </row>
    <row r="7245" spans="18:18" x14ac:dyDescent="0.25">
      <c r="R7245" s="15">
        <v>1</v>
      </c>
    </row>
    <row r="7246" spans="18:18" x14ac:dyDescent="0.25">
      <c r="R7246" s="15">
        <v>1</v>
      </c>
    </row>
    <row r="7247" spans="18:18" x14ac:dyDescent="0.25">
      <c r="R7247" s="15">
        <v>2</v>
      </c>
    </row>
    <row r="7248" spans="18:18" x14ac:dyDescent="0.25">
      <c r="R7248" s="15">
        <v>2</v>
      </c>
    </row>
    <row r="7249" spans="18:18" x14ac:dyDescent="0.25">
      <c r="R7249" s="15">
        <v>2</v>
      </c>
    </row>
    <row r="7250" spans="18:18" x14ac:dyDescent="0.25">
      <c r="R7250" s="15">
        <v>2</v>
      </c>
    </row>
    <row r="7251" spans="18:18" x14ac:dyDescent="0.25">
      <c r="R7251" s="15">
        <v>1</v>
      </c>
    </row>
    <row r="7252" spans="18:18" x14ac:dyDescent="0.25">
      <c r="R7252" s="15">
        <v>1</v>
      </c>
    </row>
    <row r="7253" spans="18:18" x14ac:dyDescent="0.25">
      <c r="R7253" s="15">
        <v>1</v>
      </c>
    </row>
    <row r="7254" spans="18:18" x14ac:dyDescent="0.25">
      <c r="R7254" s="15">
        <v>1</v>
      </c>
    </row>
    <row r="7255" spans="18:18" x14ac:dyDescent="0.25">
      <c r="R7255" s="15">
        <v>1</v>
      </c>
    </row>
    <row r="7256" spans="18:18" x14ac:dyDescent="0.25">
      <c r="R7256" s="15">
        <v>1</v>
      </c>
    </row>
    <row r="7257" spans="18:18" x14ac:dyDescent="0.25">
      <c r="R7257" s="15">
        <v>2</v>
      </c>
    </row>
    <row r="7258" spans="18:18" x14ac:dyDescent="0.25">
      <c r="R7258" s="15">
        <v>2</v>
      </c>
    </row>
    <row r="7259" spans="18:18" x14ac:dyDescent="0.25">
      <c r="R7259" s="15">
        <v>2</v>
      </c>
    </row>
    <row r="7260" spans="18:18" x14ac:dyDescent="0.25">
      <c r="R7260" s="15">
        <v>2</v>
      </c>
    </row>
    <row r="7261" spans="18:18" x14ac:dyDescent="0.25">
      <c r="R7261" s="15">
        <v>2</v>
      </c>
    </row>
    <row r="7262" spans="18:18" x14ac:dyDescent="0.25">
      <c r="R7262" s="15">
        <v>2</v>
      </c>
    </row>
    <row r="7263" spans="18:18" x14ac:dyDescent="0.25">
      <c r="R7263" s="15">
        <v>2</v>
      </c>
    </row>
    <row r="7264" spans="18:18" x14ac:dyDescent="0.25">
      <c r="R7264" s="15">
        <v>2</v>
      </c>
    </row>
    <row r="7265" spans="18:18" x14ac:dyDescent="0.25">
      <c r="R7265" s="15">
        <v>2</v>
      </c>
    </row>
    <row r="7266" spans="18:18" x14ac:dyDescent="0.25">
      <c r="R7266" s="15">
        <v>2</v>
      </c>
    </row>
    <row r="7267" spans="18:18" x14ac:dyDescent="0.25">
      <c r="R7267" s="15">
        <v>3</v>
      </c>
    </row>
    <row r="7268" spans="18:18" x14ac:dyDescent="0.25">
      <c r="R7268" s="15">
        <v>1</v>
      </c>
    </row>
    <row r="7269" spans="18:18" x14ac:dyDescent="0.25">
      <c r="R7269" s="15">
        <v>1</v>
      </c>
    </row>
    <row r="7270" spans="18:18" x14ac:dyDescent="0.25">
      <c r="R7270" s="15">
        <v>3</v>
      </c>
    </row>
    <row r="7271" spans="18:18" x14ac:dyDescent="0.25">
      <c r="R7271" s="15">
        <v>3</v>
      </c>
    </row>
    <row r="7272" spans="18:18" x14ac:dyDescent="0.25">
      <c r="R7272" s="15">
        <v>3</v>
      </c>
    </row>
    <row r="7273" spans="18:18" x14ac:dyDescent="0.25">
      <c r="R7273" s="15">
        <v>3</v>
      </c>
    </row>
    <row r="7274" spans="18:18" x14ac:dyDescent="0.25">
      <c r="R7274" s="15">
        <v>3</v>
      </c>
    </row>
    <row r="7275" spans="18:18" x14ac:dyDescent="0.25">
      <c r="R7275" s="15">
        <v>4</v>
      </c>
    </row>
    <row r="7276" spans="18:18" x14ac:dyDescent="0.25">
      <c r="R7276" s="15">
        <v>4</v>
      </c>
    </row>
    <row r="7277" spans="18:18" x14ac:dyDescent="0.25">
      <c r="R7277" s="15">
        <v>4</v>
      </c>
    </row>
    <row r="7278" spans="18:18" x14ac:dyDescent="0.25">
      <c r="R7278" s="15">
        <v>1</v>
      </c>
    </row>
    <row r="7279" spans="18:18" x14ac:dyDescent="0.25">
      <c r="R7279" s="15">
        <v>1</v>
      </c>
    </row>
    <row r="7280" spans="18:18" x14ac:dyDescent="0.25">
      <c r="R7280" s="15">
        <v>3</v>
      </c>
    </row>
    <row r="7281" spans="18:18" x14ac:dyDescent="0.25">
      <c r="R7281" s="15">
        <v>3</v>
      </c>
    </row>
    <row r="7282" spans="18:18" x14ac:dyDescent="0.25">
      <c r="R7282" s="15">
        <v>3</v>
      </c>
    </row>
    <row r="7283" spans="18:18" x14ac:dyDescent="0.25">
      <c r="R7283" s="15">
        <v>3</v>
      </c>
    </row>
    <row r="7284" spans="18:18" x14ac:dyDescent="0.25">
      <c r="R7284" s="15">
        <v>3</v>
      </c>
    </row>
    <row r="7285" spans="18:18" x14ac:dyDescent="0.25">
      <c r="R7285" s="15">
        <v>3</v>
      </c>
    </row>
    <row r="7286" spans="18:18" x14ac:dyDescent="0.25">
      <c r="R7286" s="15">
        <v>3</v>
      </c>
    </row>
    <row r="7287" spans="18:18" x14ac:dyDescent="0.25">
      <c r="R7287" s="15">
        <v>3</v>
      </c>
    </row>
    <row r="7288" spans="18:18" x14ac:dyDescent="0.25">
      <c r="R7288" s="15">
        <v>3</v>
      </c>
    </row>
    <row r="7289" spans="18:18" x14ac:dyDescent="0.25">
      <c r="R7289" s="15">
        <v>3</v>
      </c>
    </row>
    <row r="7290" spans="18:18" x14ac:dyDescent="0.25">
      <c r="R7290" s="15">
        <v>3</v>
      </c>
    </row>
    <row r="7291" spans="18:18" x14ac:dyDescent="0.25">
      <c r="R7291" s="15">
        <v>3</v>
      </c>
    </row>
    <row r="7292" spans="18:18" x14ac:dyDescent="0.25">
      <c r="R7292" s="15">
        <v>3</v>
      </c>
    </row>
    <row r="7293" spans="18:18" x14ac:dyDescent="0.25">
      <c r="R7293" s="15">
        <v>1</v>
      </c>
    </row>
    <row r="7294" spans="18:18" x14ac:dyDescent="0.25">
      <c r="R7294" s="15">
        <v>1</v>
      </c>
    </row>
    <row r="7295" spans="18:18" x14ac:dyDescent="0.25">
      <c r="R7295" s="15">
        <v>3</v>
      </c>
    </row>
    <row r="7296" spans="18:18" x14ac:dyDescent="0.25">
      <c r="R7296" s="15">
        <v>3</v>
      </c>
    </row>
    <row r="7297" spans="18:18" x14ac:dyDescent="0.25">
      <c r="R7297" s="15">
        <v>3</v>
      </c>
    </row>
    <row r="7298" spans="18:18" x14ac:dyDescent="0.25">
      <c r="R7298" s="15">
        <v>3</v>
      </c>
    </row>
    <row r="7299" spans="18:18" x14ac:dyDescent="0.25">
      <c r="R7299" s="15">
        <v>3</v>
      </c>
    </row>
    <row r="7300" spans="18:18" x14ac:dyDescent="0.25">
      <c r="R7300" s="15">
        <v>3</v>
      </c>
    </row>
    <row r="7301" spans="18:18" x14ac:dyDescent="0.25">
      <c r="R7301" s="15">
        <v>3</v>
      </c>
    </row>
    <row r="7302" spans="18:18" x14ac:dyDescent="0.25">
      <c r="R7302" s="15">
        <v>3</v>
      </c>
    </row>
    <row r="7303" spans="18:18" x14ac:dyDescent="0.25">
      <c r="R7303" s="15">
        <v>3</v>
      </c>
    </row>
    <row r="7304" spans="18:18" x14ac:dyDescent="0.25">
      <c r="R7304" s="15">
        <v>3</v>
      </c>
    </row>
    <row r="7305" spans="18:18" x14ac:dyDescent="0.25">
      <c r="R7305" s="15">
        <v>3</v>
      </c>
    </row>
    <row r="7306" spans="18:18" x14ac:dyDescent="0.25">
      <c r="R7306" s="15">
        <v>3</v>
      </c>
    </row>
    <row r="7307" spans="18:18" x14ac:dyDescent="0.25">
      <c r="R7307" s="15">
        <v>3</v>
      </c>
    </row>
    <row r="7308" spans="18:18" x14ac:dyDescent="0.25">
      <c r="R7308" s="15">
        <v>3</v>
      </c>
    </row>
    <row r="7309" spans="18:18" x14ac:dyDescent="0.25">
      <c r="R7309" s="15">
        <v>3</v>
      </c>
    </row>
    <row r="7310" spans="18:18" x14ac:dyDescent="0.25">
      <c r="R7310" s="15">
        <v>3</v>
      </c>
    </row>
    <row r="7311" spans="18:18" x14ac:dyDescent="0.25">
      <c r="R7311" s="15">
        <v>3</v>
      </c>
    </row>
    <row r="7312" spans="18:18" x14ac:dyDescent="0.25">
      <c r="R7312" s="15">
        <v>3</v>
      </c>
    </row>
    <row r="7313" spans="18:18" x14ac:dyDescent="0.25">
      <c r="R7313" s="15">
        <v>3</v>
      </c>
    </row>
    <row r="7314" spans="18:18" x14ac:dyDescent="0.25">
      <c r="R7314" s="15">
        <v>3</v>
      </c>
    </row>
    <row r="7315" spans="18:18" x14ac:dyDescent="0.25">
      <c r="R7315" s="15">
        <v>3</v>
      </c>
    </row>
    <row r="7316" spans="18:18" x14ac:dyDescent="0.25">
      <c r="R7316" s="15">
        <v>1</v>
      </c>
    </row>
    <row r="7317" spans="18:18" x14ac:dyDescent="0.25">
      <c r="R7317" s="15">
        <v>1</v>
      </c>
    </row>
    <row r="7318" spans="18:18" x14ac:dyDescent="0.25">
      <c r="R7318" s="15">
        <v>1</v>
      </c>
    </row>
    <row r="7319" spans="18:18" x14ac:dyDescent="0.25">
      <c r="R7319" s="15">
        <v>1</v>
      </c>
    </row>
    <row r="7320" spans="18:18" x14ac:dyDescent="0.25">
      <c r="R7320" s="15">
        <v>2</v>
      </c>
    </row>
    <row r="7321" spans="18:18" x14ac:dyDescent="0.25">
      <c r="R7321" s="15">
        <v>1</v>
      </c>
    </row>
    <row r="7322" spans="18:18" x14ac:dyDescent="0.25">
      <c r="R7322" s="15">
        <v>3</v>
      </c>
    </row>
    <row r="7323" spans="18:18" x14ac:dyDescent="0.25">
      <c r="R7323" s="15">
        <v>3</v>
      </c>
    </row>
    <row r="7324" spans="18:18" x14ac:dyDescent="0.25">
      <c r="R7324" s="15">
        <v>3</v>
      </c>
    </row>
    <row r="7325" spans="18:18" x14ac:dyDescent="0.25">
      <c r="R7325" s="15">
        <v>3</v>
      </c>
    </row>
    <row r="7326" spans="18:18" x14ac:dyDescent="0.25">
      <c r="R7326" s="15">
        <v>3</v>
      </c>
    </row>
    <row r="7327" spans="18:18" x14ac:dyDescent="0.25">
      <c r="R7327" s="15">
        <v>3</v>
      </c>
    </row>
    <row r="7328" spans="18:18" x14ac:dyDescent="0.25">
      <c r="R7328" s="15">
        <v>3</v>
      </c>
    </row>
    <row r="7329" spans="18:18" x14ac:dyDescent="0.25">
      <c r="R7329" s="15">
        <v>3</v>
      </c>
    </row>
    <row r="7330" spans="18:18" x14ac:dyDescent="0.25">
      <c r="R7330" s="15">
        <v>3</v>
      </c>
    </row>
    <row r="7331" spans="18:18" x14ac:dyDescent="0.25">
      <c r="R7331" s="15">
        <v>3</v>
      </c>
    </row>
    <row r="7332" spans="18:18" x14ac:dyDescent="0.25">
      <c r="R7332" s="15">
        <v>3</v>
      </c>
    </row>
    <row r="7333" spans="18:18" x14ac:dyDescent="0.25">
      <c r="R7333" s="15">
        <v>3</v>
      </c>
    </row>
    <row r="7334" spans="18:18" x14ac:dyDescent="0.25">
      <c r="R7334" s="15">
        <v>3</v>
      </c>
    </row>
    <row r="7335" spans="18:18" x14ac:dyDescent="0.25">
      <c r="R7335" s="15">
        <v>3</v>
      </c>
    </row>
    <row r="7336" spans="18:18" x14ac:dyDescent="0.25">
      <c r="R7336" s="15">
        <v>3</v>
      </c>
    </row>
    <row r="7337" spans="18:18" x14ac:dyDescent="0.25">
      <c r="R7337" s="15">
        <v>3</v>
      </c>
    </row>
    <row r="7338" spans="18:18" x14ac:dyDescent="0.25">
      <c r="R7338" s="15">
        <v>3</v>
      </c>
    </row>
    <row r="7339" spans="18:18" x14ac:dyDescent="0.25">
      <c r="R7339" s="15">
        <v>3</v>
      </c>
    </row>
    <row r="7340" spans="18:18" x14ac:dyDescent="0.25">
      <c r="R7340" s="15">
        <v>3</v>
      </c>
    </row>
    <row r="7341" spans="18:18" x14ac:dyDescent="0.25">
      <c r="R7341" s="15">
        <v>3</v>
      </c>
    </row>
    <row r="7342" spans="18:18" x14ac:dyDescent="0.25">
      <c r="R7342" s="15">
        <v>1</v>
      </c>
    </row>
    <row r="7343" spans="18:18" x14ac:dyDescent="0.25">
      <c r="R7343" s="15">
        <v>1</v>
      </c>
    </row>
    <row r="7344" spans="18:18" x14ac:dyDescent="0.25">
      <c r="R7344" s="15">
        <v>1</v>
      </c>
    </row>
    <row r="7345" spans="18:18" x14ac:dyDescent="0.25">
      <c r="R7345" s="15">
        <v>1</v>
      </c>
    </row>
    <row r="7346" spans="18:18" x14ac:dyDescent="0.25">
      <c r="R7346" s="15">
        <v>1</v>
      </c>
    </row>
    <row r="7347" spans="18:18" x14ac:dyDescent="0.25">
      <c r="R7347" s="15">
        <v>1</v>
      </c>
    </row>
    <row r="7348" spans="18:18" x14ac:dyDescent="0.25">
      <c r="R7348" s="15">
        <v>1</v>
      </c>
    </row>
    <row r="7349" spans="18:18" x14ac:dyDescent="0.25">
      <c r="R7349" s="15">
        <v>1</v>
      </c>
    </row>
    <row r="7350" spans="18:18" x14ac:dyDescent="0.25">
      <c r="R7350" s="15">
        <v>1</v>
      </c>
    </row>
    <row r="7351" spans="18:18" x14ac:dyDescent="0.25">
      <c r="R7351" s="15">
        <v>1</v>
      </c>
    </row>
    <row r="7352" spans="18:18" x14ac:dyDescent="0.25">
      <c r="R7352" s="15">
        <v>1</v>
      </c>
    </row>
    <row r="7353" spans="18:18" x14ac:dyDescent="0.25">
      <c r="R7353" s="15">
        <v>1</v>
      </c>
    </row>
    <row r="7354" spans="18:18" x14ac:dyDescent="0.25">
      <c r="R7354" s="15">
        <v>1</v>
      </c>
    </row>
    <row r="7355" spans="18:18" x14ac:dyDescent="0.25">
      <c r="R7355" s="15">
        <v>2</v>
      </c>
    </row>
    <row r="7356" spans="18:18" x14ac:dyDescent="0.25">
      <c r="R7356" s="15">
        <v>3</v>
      </c>
    </row>
    <row r="7357" spans="18:18" x14ac:dyDescent="0.25">
      <c r="R7357" s="15">
        <v>3</v>
      </c>
    </row>
    <row r="7358" spans="18:18" x14ac:dyDescent="0.25">
      <c r="R7358" s="15">
        <v>1</v>
      </c>
    </row>
    <row r="7359" spans="18:18" x14ac:dyDescent="0.25">
      <c r="R7359" s="15">
        <v>1</v>
      </c>
    </row>
    <row r="7360" spans="18:18" x14ac:dyDescent="0.25">
      <c r="R7360" s="15">
        <v>3</v>
      </c>
    </row>
    <row r="7361" spans="18:18" x14ac:dyDescent="0.25">
      <c r="R7361" s="15">
        <v>1</v>
      </c>
    </row>
    <row r="7362" spans="18:18" x14ac:dyDescent="0.25">
      <c r="R7362" s="15">
        <v>1</v>
      </c>
    </row>
    <row r="7363" spans="18:18" x14ac:dyDescent="0.25">
      <c r="R7363" s="15">
        <v>1</v>
      </c>
    </row>
    <row r="7364" spans="18:18" x14ac:dyDescent="0.25">
      <c r="R7364" s="15">
        <v>1</v>
      </c>
    </row>
    <row r="7365" spans="18:18" x14ac:dyDescent="0.25">
      <c r="R7365" s="15">
        <v>1</v>
      </c>
    </row>
    <row r="7366" spans="18:18" x14ac:dyDescent="0.25">
      <c r="R7366" s="15">
        <v>3</v>
      </c>
    </row>
    <row r="7367" spans="18:18" x14ac:dyDescent="0.25">
      <c r="R7367" s="15">
        <v>3</v>
      </c>
    </row>
    <row r="7368" spans="18:18" x14ac:dyDescent="0.25">
      <c r="R7368" s="15">
        <v>3</v>
      </c>
    </row>
    <row r="7369" spans="18:18" x14ac:dyDescent="0.25">
      <c r="R7369" s="15">
        <v>1</v>
      </c>
    </row>
    <row r="7370" spans="18:18" x14ac:dyDescent="0.25">
      <c r="R7370" s="15">
        <v>1</v>
      </c>
    </row>
    <row r="7371" spans="18:18" x14ac:dyDescent="0.25">
      <c r="R7371" s="15">
        <v>1</v>
      </c>
    </row>
    <row r="7372" spans="18:18" x14ac:dyDescent="0.25">
      <c r="R7372" s="15">
        <v>1</v>
      </c>
    </row>
    <row r="7373" spans="18:18" x14ac:dyDescent="0.25">
      <c r="R7373" s="15">
        <v>1</v>
      </c>
    </row>
    <row r="7374" spans="18:18" x14ac:dyDescent="0.25">
      <c r="R7374" s="15">
        <v>3</v>
      </c>
    </row>
    <row r="7375" spans="18:18" x14ac:dyDescent="0.25">
      <c r="R7375" s="15">
        <v>1</v>
      </c>
    </row>
    <row r="7376" spans="18:18" x14ac:dyDescent="0.25">
      <c r="R7376" s="15">
        <v>1</v>
      </c>
    </row>
    <row r="7377" spans="18:18" x14ac:dyDescent="0.25">
      <c r="R7377" s="15">
        <v>1</v>
      </c>
    </row>
    <row r="7378" spans="18:18" x14ac:dyDescent="0.25">
      <c r="R7378" s="15">
        <v>1</v>
      </c>
    </row>
    <row r="7379" spans="18:18" x14ac:dyDescent="0.25">
      <c r="R7379" s="15">
        <v>1</v>
      </c>
    </row>
    <row r="7380" spans="18:18" x14ac:dyDescent="0.25">
      <c r="R7380" s="15">
        <v>1</v>
      </c>
    </row>
    <row r="7381" spans="18:18" x14ac:dyDescent="0.25">
      <c r="R7381" s="15">
        <v>1</v>
      </c>
    </row>
    <row r="7382" spans="18:18" x14ac:dyDescent="0.25">
      <c r="R7382" s="15">
        <v>1</v>
      </c>
    </row>
    <row r="7383" spans="18:18" x14ac:dyDescent="0.25">
      <c r="R7383" s="15">
        <v>1</v>
      </c>
    </row>
    <row r="7384" spans="18:18" x14ac:dyDescent="0.25">
      <c r="R7384" s="15">
        <v>3</v>
      </c>
    </row>
    <row r="7385" spans="18:18" x14ac:dyDescent="0.25">
      <c r="R7385" s="15">
        <v>1</v>
      </c>
    </row>
    <row r="7386" spans="18:18" x14ac:dyDescent="0.25">
      <c r="R7386" s="15">
        <v>1</v>
      </c>
    </row>
    <row r="7387" spans="18:18" x14ac:dyDescent="0.25">
      <c r="R7387" s="15">
        <v>1</v>
      </c>
    </row>
    <row r="7388" spans="18:18" x14ac:dyDescent="0.25">
      <c r="R7388" s="15">
        <v>1</v>
      </c>
    </row>
    <row r="7389" spans="18:18" x14ac:dyDescent="0.25">
      <c r="R7389" s="15">
        <v>1</v>
      </c>
    </row>
    <row r="7390" spans="18:18" x14ac:dyDescent="0.25">
      <c r="R7390" s="15">
        <v>1</v>
      </c>
    </row>
    <row r="7391" spans="18:18" x14ac:dyDescent="0.25">
      <c r="R7391" s="15">
        <v>1</v>
      </c>
    </row>
    <row r="7392" spans="18:18" x14ac:dyDescent="0.25">
      <c r="R7392" s="15">
        <v>3</v>
      </c>
    </row>
    <row r="7393" spans="18:18" x14ac:dyDescent="0.25">
      <c r="R7393" s="15">
        <v>3</v>
      </c>
    </row>
    <row r="7394" spans="18:18" x14ac:dyDescent="0.25">
      <c r="R7394" s="15">
        <v>3</v>
      </c>
    </row>
    <row r="7395" spans="18:18" x14ac:dyDescent="0.25">
      <c r="R7395" s="15">
        <v>3</v>
      </c>
    </row>
    <row r="7396" spans="18:18" x14ac:dyDescent="0.25">
      <c r="R7396" s="15">
        <v>3</v>
      </c>
    </row>
    <row r="7397" spans="18:18" x14ac:dyDescent="0.25">
      <c r="R7397" s="15">
        <v>3</v>
      </c>
    </row>
    <row r="7398" spans="18:18" x14ac:dyDescent="0.25">
      <c r="R7398" s="15">
        <v>3</v>
      </c>
    </row>
    <row r="7399" spans="18:18" x14ac:dyDescent="0.25">
      <c r="R7399" s="15">
        <v>1</v>
      </c>
    </row>
    <row r="7400" spans="18:18" x14ac:dyDescent="0.25">
      <c r="R7400" s="15">
        <v>1</v>
      </c>
    </row>
    <row r="7401" spans="18:18" x14ac:dyDescent="0.25">
      <c r="R7401" s="15">
        <v>3</v>
      </c>
    </row>
    <row r="7402" spans="18:18" x14ac:dyDescent="0.25">
      <c r="R7402" s="15">
        <v>1</v>
      </c>
    </row>
    <row r="7403" spans="18:18" x14ac:dyDescent="0.25">
      <c r="R7403" s="15">
        <v>1</v>
      </c>
    </row>
    <row r="7404" spans="18:18" x14ac:dyDescent="0.25">
      <c r="R7404" s="15">
        <v>1</v>
      </c>
    </row>
    <row r="7405" spans="18:18" x14ac:dyDescent="0.25">
      <c r="R7405" s="15">
        <v>1</v>
      </c>
    </row>
    <row r="7406" spans="18:18" x14ac:dyDescent="0.25">
      <c r="R7406" s="15">
        <v>1</v>
      </c>
    </row>
    <row r="7407" spans="18:18" x14ac:dyDescent="0.25">
      <c r="R7407" s="15">
        <v>1</v>
      </c>
    </row>
    <row r="7408" spans="18:18" x14ac:dyDescent="0.25">
      <c r="R7408" s="15">
        <v>1</v>
      </c>
    </row>
    <row r="7409" spans="18:18" x14ac:dyDescent="0.25">
      <c r="R7409" s="15">
        <v>1</v>
      </c>
    </row>
    <row r="7410" spans="18:18" x14ac:dyDescent="0.25">
      <c r="R7410" s="15">
        <v>1</v>
      </c>
    </row>
    <row r="7411" spans="18:18" x14ac:dyDescent="0.25">
      <c r="R7411" s="15">
        <v>1</v>
      </c>
    </row>
    <row r="7412" spans="18:18" x14ac:dyDescent="0.25">
      <c r="R7412" s="15">
        <v>1</v>
      </c>
    </row>
    <row r="7413" spans="18:18" x14ac:dyDescent="0.25">
      <c r="R7413" s="15">
        <v>3</v>
      </c>
    </row>
    <row r="7414" spans="18:18" x14ac:dyDescent="0.25">
      <c r="R7414" s="15">
        <v>1</v>
      </c>
    </row>
    <row r="7415" spans="18:18" x14ac:dyDescent="0.25">
      <c r="R7415" s="15">
        <v>3</v>
      </c>
    </row>
    <row r="7416" spans="18:18" x14ac:dyDescent="0.25">
      <c r="R7416" s="15">
        <v>3</v>
      </c>
    </row>
    <row r="7417" spans="18:18" x14ac:dyDescent="0.25">
      <c r="R7417" s="15">
        <v>2</v>
      </c>
    </row>
    <row r="7418" spans="18:18" x14ac:dyDescent="0.25">
      <c r="R7418" s="15">
        <v>2</v>
      </c>
    </row>
    <row r="7419" spans="18:18" x14ac:dyDescent="0.25">
      <c r="R7419" s="15">
        <v>2</v>
      </c>
    </row>
    <row r="7420" spans="18:18" x14ac:dyDescent="0.25">
      <c r="R7420" s="15">
        <v>2</v>
      </c>
    </row>
    <row r="7421" spans="18:18" x14ac:dyDescent="0.25">
      <c r="R7421" s="15">
        <v>2</v>
      </c>
    </row>
    <row r="7422" spans="18:18" x14ac:dyDescent="0.25">
      <c r="R7422" s="15">
        <v>2</v>
      </c>
    </row>
    <row r="7423" spans="18:18" x14ac:dyDescent="0.25">
      <c r="R7423" s="15">
        <v>1</v>
      </c>
    </row>
    <row r="7424" spans="18:18" x14ac:dyDescent="0.25">
      <c r="R7424" s="15">
        <v>1</v>
      </c>
    </row>
    <row r="7425" spans="18:18" x14ac:dyDescent="0.25">
      <c r="R7425" s="15">
        <v>1</v>
      </c>
    </row>
    <row r="7426" spans="18:18" x14ac:dyDescent="0.25">
      <c r="R7426" s="15">
        <v>1</v>
      </c>
    </row>
    <row r="7427" spans="18:18" x14ac:dyDescent="0.25">
      <c r="R7427" s="15">
        <v>1</v>
      </c>
    </row>
    <row r="7428" spans="18:18" x14ac:dyDescent="0.25">
      <c r="R7428" s="15">
        <v>1</v>
      </c>
    </row>
    <row r="7429" spans="18:18" x14ac:dyDescent="0.25">
      <c r="R7429" s="15">
        <v>3</v>
      </c>
    </row>
    <row r="7430" spans="18:18" x14ac:dyDescent="0.25">
      <c r="R7430" s="15">
        <v>3</v>
      </c>
    </row>
    <row r="7431" spans="18:18" x14ac:dyDescent="0.25">
      <c r="R7431" s="15">
        <v>3</v>
      </c>
    </row>
    <row r="7432" spans="18:18" x14ac:dyDescent="0.25">
      <c r="R7432" s="15">
        <v>3</v>
      </c>
    </row>
    <row r="7433" spans="18:18" x14ac:dyDescent="0.25">
      <c r="R7433" s="15">
        <v>3</v>
      </c>
    </row>
    <row r="7434" spans="18:18" x14ac:dyDescent="0.25">
      <c r="R7434" s="15">
        <v>3</v>
      </c>
    </row>
    <row r="7435" spans="18:18" x14ac:dyDescent="0.25">
      <c r="R7435" s="15">
        <v>3</v>
      </c>
    </row>
    <row r="7436" spans="18:18" x14ac:dyDescent="0.25">
      <c r="R7436" s="15">
        <v>3</v>
      </c>
    </row>
    <row r="7437" spans="18:18" x14ac:dyDescent="0.25">
      <c r="R7437" s="15">
        <v>3</v>
      </c>
    </row>
    <row r="7438" spans="18:18" x14ac:dyDescent="0.25">
      <c r="R7438" s="15">
        <v>1</v>
      </c>
    </row>
    <row r="7439" spans="18:18" x14ac:dyDescent="0.25">
      <c r="R7439" s="15">
        <v>1</v>
      </c>
    </row>
    <row r="7440" spans="18:18" x14ac:dyDescent="0.25">
      <c r="R7440" s="15">
        <v>1</v>
      </c>
    </row>
    <row r="7441" spans="18:18" x14ac:dyDescent="0.25">
      <c r="R7441" s="15">
        <v>1</v>
      </c>
    </row>
    <row r="7442" spans="18:18" x14ac:dyDescent="0.25">
      <c r="R7442" s="15">
        <v>1</v>
      </c>
    </row>
    <row r="7443" spans="18:18" x14ac:dyDescent="0.25">
      <c r="R7443" s="15">
        <v>3</v>
      </c>
    </row>
    <row r="7444" spans="18:18" x14ac:dyDescent="0.25">
      <c r="R7444" s="15">
        <v>3</v>
      </c>
    </row>
    <row r="7445" spans="18:18" x14ac:dyDescent="0.25">
      <c r="R7445" s="15">
        <v>3</v>
      </c>
    </row>
    <row r="7446" spans="18:18" x14ac:dyDescent="0.25">
      <c r="R7446" s="15">
        <v>3</v>
      </c>
    </row>
    <row r="7447" spans="18:18" x14ac:dyDescent="0.25">
      <c r="R7447" s="15">
        <v>4</v>
      </c>
    </row>
    <row r="7448" spans="18:18" x14ac:dyDescent="0.25">
      <c r="R7448" s="15">
        <v>2</v>
      </c>
    </row>
    <row r="7449" spans="18:18" x14ac:dyDescent="0.25">
      <c r="R7449" s="15">
        <v>2</v>
      </c>
    </row>
    <row r="7450" spans="18:18" x14ac:dyDescent="0.25">
      <c r="R7450" s="15">
        <v>2</v>
      </c>
    </row>
    <row r="7451" spans="18:18" x14ac:dyDescent="0.25">
      <c r="R7451" s="15">
        <v>1</v>
      </c>
    </row>
    <row r="7452" spans="18:18" x14ac:dyDescent="0.25">
      <c r="R7452" s="15">
        <v>1</v>
      </c>
    </row>
    <row r="7453" spans="18:18" x14ac:dyDescent="0.25">
      <c r="R7453" s="15">
        <v>1</v>
      </c>
    </row>
    <row r="7454" spans="18:18" x14ac:dyDescent="0.25">
      <c r="R7454" s="15">
        <v>3</v>
      </c>
    </row>
    <row r="7455" spans="18:18" x14ac:dyDescent="0.25">
      <c r="R7455" s="15">
        <v>2</v>
      </c>
    </row>
    <row r="7456" spans="18:18" x14ac:dyDescent="0.25">
      <c r="R7456" s="15">
        <v>2</v>
      </c>
    </row>
    <row r="7457" spans="18:18" x14ac:dyDescent="0.25">
      <c r="R7457" s="15">
        <v>1</v>
      </c>
    </row>
    <row r="7458" spans="18:18" x14ac:dyDescent="0.25">
      <c r="R7458" s="15">
        <v>1</v>
      </c>
    </row>
    <row r="7459" spans="18:18" x14ac:dyDescent="0.25">
      <c r="R7459" s="15">
        <v>1</v>
      </c>
    </row>
    <row r="7460" spans="18:18" x14ac:dyDescent="0.25">
      <c r="R7460" s="15">
        <v>1</v>
      </c>
    </row>
    <row r="7461" spans="18:18" x14ac:dyDescent="0.25">
      <c r="R7461" s="15">
        <v>1</v>
      </c>
    </row>
    <row r="7462" spans="18:18" x14ac:dyDescent="0.25">
      <c r="R7462" s="15">
        <v>2</v>
      </c>
    </row>
    <row r="7463" spans="18:18" x14ac:dyDescent="0.25">
      <c r="R7463" s="15">
        <v>2</v>
      </c>
    </row>
    <row r="7464" spans="18:18" x14ac:dyDescent="0.25">
      <c r="R7464" s="15">
        <v>2</v>
      </c>
    </row>
    <row r="7465" spans="18:18" x14ac:dyDescent="0.25">
      <c r="R7465" s="15">
        <v>2</v>
      </c>
    </row>
    <row r="7466" spans="18:18" x14ac:dyDescent="0.25">
      <c r="R7466" s="15">
        <v>2</v>
      </c>
    </row>
    <row r="7467" spans="18:18" x14ac:dyDescent="0.25">
      <c r="R7467" s="15">
        <v>2</v>
      </c>
    </row>
    <row r="7468" spans="18:18" x14ac:dyDescent="0.25">
      <c r="R7468" s="15">
        <v>2</v>
      </c>
    </row>
    <row r="7469" spans="18:18" x14ac:dyDescent="0.25">
      <c r="R7469" s="15">
        <v>2</v>
      </c>
    </row>
    <row r="7470" spans="18:18" x14ac:dyDescent="0.25">
      <c r="R7470" s="15">
        <v>1</v>
      </c>
    </row>
    <row r="7471" spans="18:18" x14ac:dyDescent="0.25">
      <c r="R7471" s="15">
        <v>2</v>
      </c>
    </row>
    <row r="7472" spans="18:18" x14ac:dyDescent="0.25">
      <c r="R7472" s="15">
        <v>2</v>
      </c>
    </row>
    <row r="7473" spans="18:18" x14ac:dyDescent="0.25">
      <c r="R7473" s="15">
        <v>2</v>
      </c>
    </row>
    <row r="7474" spans="18:18" x14ac:dyDescent="0.25">
      <c r="R7474" s="15">
        <v>1</v>
      </c>
    </row>
    <row r="7475" spans="18:18" x14ac:dyDescent="0.25">
      <c r="R7475" s="15">
        <v>1</v>
      </c>
    </row>
    <row r="7476" spans="18:18" x14ac:dyDescent="0.25">
      <c r="R7476" s="15">
        <v>1</v>
      </c>
    </row>
    <row r="7477" spans="18:18" x14ac:dyDescent="0.25">
      <c r="R7477" s="15">
        <v>1</v>
      </c>
    </row>
    <row r="7478" spans="18:18" x14ac:dyDescent="0.25">
      <c r="R7478" s="15">
        <v>1</v>
      </c>
    </row>
    <row r="7479" spans="18:18" x14ac:dyDescent="0.25">
      <c r="R7479" s="15">
        <v>2</v>
      </c>
    </row>
    <row r="7480" spans="18:18" x14ac:dyDescent="0.25">
      <c r="R7480" s="15">
        <v>2</v>
      </c>
    </row>
    <row r="7481" spans="18:18" x14ac:dyDescent="0.25">
      <c r="R7481" s="15">
        <v>2</v>
      </c>
    </row>
    <row r="7482" spans="18:18" x14ac:dyDescent="0.25">
      <c r="R7482" s="15">
        <v>1</v>
      </c>
    </row>
    <row r="7483" spans="18:18" x14ac:dyDescent="0.25">
      <c r="R7483" s="15">
        <v>1</v>
      </c>
    </row>
    <row r="7484" spans="18:18" x14ac:dyDescent="0.25">
      <c r="R7484" s="15">
        <v>1</v>
      </c>
    </row>
    <row r="7485" spans="18:18" x14ac:dyDescent="0.25">
      <c r="R7485" s="15">
        <v>2</v>
      </c>
    </row>
    <row r="7486" spans="18:18" x14ac:dyDescent="0.25">
      <c r="R7486" s="15">
        <v>2</v>
      </c>
    </row>
    <row r="7487" spans="18:18" x14ac:dyDescent="0.25">
      <c r="R7487" s="15">
        <v>2</v>
      </c>
    </row>
    <row r="7488" spans="18:18" x14ac:dyDescent="0.25">
      <c r="R7488" s="15">
        <v>2</v>
      </c>
    </row>
    <row r="7489" spans="18:18" x14ac:dyDescent="0.25">
      <c r="R7489" s="15">
        <v>1</v>
      </c>
    </row>
    <row r="7490" spans="18:18" x14ac:dyDescent="0.25">
      <c r="R7490" s="15">
        <v>1</v>
      </c>
    </row>
    <row r="7491" spans="18:18" x14ac:dyDescent="0.25">
      <c r="R7491" s="15">
        <v>1</v>
      </c>
    </row>
    <row r="7492" spans="18:18" x14ac:dyDescent="0.25">
      <c r="R7492" s="15">
        <v>1</v>
      </c>
    </row>
    <row r="7493" spans="18:18" x14ac:dyDescent="0.25">
      <c r="R7493" s="15">
        <v>1</v>
      </c>
    </row>
    <row r="7494" spans="18:18" x14ac:dyDescent="0.25">
      <c r="R7494" s="15">
        <v>1</v>
      </c>
    </row>
    <row r="7495" spans="18:18" x14ac:dyDescent="0.25">
      <c r="R7495" s="15">
        <v>1</v>
      </c>
    </row>
    <row r="7496" spans="18:18" x14ac:dyDescent="0.25">
      <c r="R7496" s="15">
        <v>1</v>
      </c>
    </row>
    <row r="7497" spans="18:18" x14ac:dyDescent="0.25">
      <c r="R7497" s="15">
        <v>1</v>
      </c>
    </row>
    <row r="7498" spans="18:18" x14ac:dyDescent="0.25">
      <c r="R7498" s="15">
        <v>1</v>
      </c>
    </row>
    <row r="7499" spans="18:18" x14ac:dyDescent="0.25">
      <c r="R7499" s="15">
        <v>1</v>
      </c>
    </row>
    <row r="7500" spans="18:18" x14ac:dyDescent="0.25">
      <c r="R7500" s="15">
        <v>1</v>
      </c>
    </row>
    <row r="7501" spans="18:18" x14ac:dyDescent="0.25">
      <c r="R7501" s="15">
        <v>1</v>
      </c>
    </row>
    <row r="7502" spans="18:18" x14ac:dyDescent="0.25">
      <c r="R7502" s="15">
        <v>1</v>
      </c>
    </row>
    <row r="7503" spans="18:18" x14ac:dyDescent="0.25">
      <c r="R7503" s="15">
        <v>1</v>
      </c>
    </row>
    <row r="7504" spans="18:18" x14ac:dyDescent="0.25">
      <c r="R7504" s="15">
        <v>2</v>
      </c>
    </row>
    <row r="7505" spans="18:18" x14ac:dyDescent="0.25">
      <c r="R7505" s="15">
        <v>2</v>
      </c>
    </row>
    <row r="7506" spans="18:18" x14ac:dyDescent="0.25">
      <c r="R7506" s="15">
        <v>2</v>
      </c>
    </row>
    <row r="7507" spans="18:18" x14ac:dyDescent="0.25">
      <c r="R7507" s="15">
        <v>2</v>
      </c>
    </row>
    <row r="7508" spans="18:18" x14ac:dyDescent="0.25">
      <c r="R7508" s="15">
        <v>2</v>
      </c>
    </row>
    <row r="7509" spans="18:18" x14ac:dyDescent="0.25">
      <c r="R7509" s="15">
        <v>2</v>
      </c>
    </row>
    <row r="7510" spans="18:18" x14ac:dyDescent="0.25">
      <c r="R7510" s="15">
        <v>2</v>
      </c>
    </row>
    <row r="7511" spans="18:18" x14ac:dyDescent="0.25">
      <c r="R7511" s="15">
        <v>2</v>
      </c>
    </row>
    <row r="7512" spans="18:18" x14ac:dyDescent="0.25">
      <c r="R7512" s="15">
        <v>2</v>
      </c>
    </row>
    <row r="7513" spans="18:18" x14ac:dyDescent="0.25">
      <c r="R7513" s="15">
        <v>2</v>
      </c>
    </row>
    <row r="7514" spans="18:18" x14ac:dyDescent="0.25">
      <c r="R7514" s="15">
        <v>2</v>
      </c>
    </row>
    <row r="7515" spans="18:18" x14ac:dyDescent="0.25">
      <c r="R7515" s="15">
        <v>2</v>
      </c>
    </row>
    <row r="7516" spans="18:18" x14ac:dyDescent="0.25">
      <c r="R7516" s="15">
        <v>1</v>
      </c>
    </row>
    <row r="7517" spans="18:18" x14ac:dyDescent="0.25">
      <c r="R7517" s="15">
        <v>1</v>
      </c>
    </row>
    <row r="7518" spans="18:18" x14ac:dyDescent="0.25">
      <c r="R7518" s="15">
        <v>1</v>
      </c>
    </row>
    <row r="7519" spans="18:18" x14ac:dyDescent="0.25">
      <c r="R7519" s="15">
        <v>1</v>
      </c>
    </row>
    <row r="7520" spans="18:18" x14ac:dyDescent="0.25">
      <c r="R7520" s="15">
        <v>1</v>
      </c>
    </row>
    <row r="7521" spans="18:18" x14ac:dyDescent="0.25">
      <c r="R7521" s="15">
        <v>1</v>
      </c>
    </row>
    <row r="7522" spans="18:18" x14ac:dyDescent="0.25">
      <c r="R7522" s="15">
        <v>1</v>
      </c>
    </row>
    <row r="7523" spans="18:18" x14ac:dyDescent="0.25">
      <c r="R7523" s="15">
        <v>1</v>
      </c>
    </row>
    <row r="7524" spans="18:18" x14ac:dyDescent="0.25">
      <c r="R7524" s="15">
        <v>1</v>
      </c>
    </row>
    <row r="7525" spans="18:18" x14ac:dyDescent="0.25">
      <c r="R7525" s="15">
        <v>1</v>
      </c>
    </row>
    <row r="7526" spans="18:18" x14ac:dyDescent="0.25">
      <c r="R7526" s="15">
        <v>2</v>
      </c>
    </row>
    <row r="7527" spans="18:18" x14ac:dyDescent="0.25">
      <c r="R7527" s="15">
        <v>2</v>
      </c>
    </row>
    <row r="7528" spans="18:18" x14ac:dyDescent="0.25">
      <c r="R7528" s="15">
        <v>2</v>
      </c>
    </row>
    <row r="7529" spans="18:18" x14ac:dyDescent="0.25">
      <c r="R7529" s="15">
        <v>2</v>
      </c>
    </row>
    <row r="7530" spans="18:18" x14ac:dyDescent="0.25">
      <c r="R7530" s="15">
        <v>2</v>
      </c>
    </row>
    <row r="7531" spans="18:18" x14ac:dyDescent="0.25">
      <c r="R7531" s="15">
        <v>2</v>
      </c>
    </row>
    <row r="7532" spans="18:18" x14ac:dyDescent="0.25">
      <c r="R7532" s="15">
        <v>2</v>
      </c>
    </row>
    <row r="7533" spans="18:18" x14ac:dyDescent="0.25">
      <c r="R7533" s="15">
        <v>2</v>
      </c>
    </row>
    <row r="7534" spans="18:18" x14ac:dyDescent="0.25">
      <c r="R7534" s="15">
        <v>1</v>
      </c>
    </row>
    <row r="7535" spans="18:18" x14ac:dyDescent="0.25">
      <c r="R7535" s="15">
        <v>1</v>
      </c>
    </row>
    <row r="7536" spans="18:18" x14ac:dyDescent="0.25">
      <c r="R7536" s="15">
        <v>1</v>
      </c>
    </row>
    <row r="7537" spans="18:18" x14ac:dyDescent="0.25">
      <c r="R7537" s="15">
        <v>1</v>
      </c>
    </row>
    <row r="7538" spans="18:18" x14ac:dyDescent="0.25">
      <c r="R7538" s="15">
        <v>1</v>
      </c>
    </row>
    <row r="7539" spans="18:18" x14ac:dyDescent="0.25">
      <c r="R7539" s="15">
        <v>3</v>
      </c>
    </row>
    <row r="7540" spans="18:18" x14ac:dyDescent="0.25">
      <c r="R7540" s="15">
        <v>3</v>
      </c>
    </row>
    <row r="7541" spans="18:18" x14ac:dyDescent="0.25">
      <c r="R7541" s="15">
        <v>3</v>
      </c>
    </row>
    <row r="7542" spans="18:18" x14ac:dyDescent="0.25">
      <c r="R7542" s="15">
        <v>3</v>
      </c>
    </row>
    <row r="7543" spans="18:18" x14ac:dyDescent="0.25">
      <c r="R7543" s="15">
        <v>3</v>
      </c>
    </row>
    <row r="7544" spans="18:18" x14ac:dyDescent="0.25">
      <c r="R7544" s="15">
        <v>3</v>
      </c>
    </row>
    <row r="7545" spans="18:18" x14ac:dyDescent="0.25">
      <c r="R7545" s="15">
        <v>1</v>
      </c>
    </row>
    <row r="7546" spans="18:18" x14ac:dyDescent="0.25">
      <c r="R7546" s="15">
        <v>1</v>
      </c>
    </row>
    <row r="7547" spans="18:18" x14ac:dyDescent="0.25">
      <c r="R7547" s="15">
        <v>1</v>
      </c>
    </row>
    <row r="7548" spans="18:18" x14ac:dyDescent="0.25">
      <c r="R7548" s="15">
        <v>1</v>
      </c>
    </row>
    <row r="7549" spans="18:18" x14ac:dyDescent="0.25">
      <c r="R7549" s="15">
        <v>3</v>
      </c>
    </row>
    <row r="7550" spans="18:18" x14ac:dyDescent="0.25">
      <c r="R7550" s="15">
        <v>3</v>
      </c>
    </row>
    <row r="7551" spans="18:18" x14ac:dyDescent="0.25">
      <c r="R7551" s="15">
        <v>3</v>
      </c>
    </row>
    <row r="7552" spans="18:18" x14ac:dyDescent="0.25">
      <c r="R7552" s="15">
        <v>1</v>
      </c>
    </row>
    <row r="7553" spans="18:18" x14ac:dyDescent="0.25">
      <c r="R7553" s="15">
        <v>2</v>
      </c>
    </row>
    <row r="7554" spans="18:18" x14ac:dyDescent="0.25">
      <c r="R7554" s="15">
        <v>1</v>
      </c>
    </row>
    <row r="7555" spans="18:18" x14ac:dyDescent="0.25">
      <c r="R7555" s="15">
        <v>1</v>
      </c>
    </row>
    <row r="7556" spans="18:18" x14ac:dyDescent="0.25">
      <c r="R7556" s="15">
        <v>1</v>
      </c>
    </row>
    <row r="7557" spans="18:18" x14ac:dyDescent="0.25">
      <c r="R7557" s="15">
        <v>1</v>
      </c>
    </row>
    <row r="7558" spans="18:18" x14ac:dyDescent="0.25">
      <c r="R7558" s="15">
        <v>1</v>
      </c>
    </row>
    <row r="7559" spans="18:18" x14ac:dyDescent="0.25">
      <c r="R7559" s="15">
        <v>2</v>
      </c>
    </row>
    <row r="7560" spans="18:18" x14ac:dyDescent="0.25">
      <c r="R7560" s="15">
        <v>2</v>
      </c>
    </row>
    <row r="7561" spans="18:18" x14ac:dyDescent="0.25">
      <c r="R7561" s="15">
        <v>3</v>
      </c>
    </row>
    <row r="7562" spans="18:18" x14ac:dyDescent="0.25">
      <c r="R7562" s="15">
        <v>3</v>
      </c>
    </row>
    <row r="7563" spans="18:18" x14ac:dyDescent="0.25">
      <c r="R7563" s="15">
        <v>1</v>
      </c>
    </row>
    <row r="7564" spans="18:18" x14ac:dyDescent="0.25">
      <c r="R7564" s="15">
        <v>3</v>
      </c>
    </row>
    <row r="7565" spans="18:18" x14ac:dyDescent="0.25">
      <c r="R7565" s="15">
        <v>3</v>
      </c>
    </row>
    <row r="7566" spans="18:18" x14ac:dyDescent="0.25">
      <c r="R7566" s="15">
        <v>2</v>
      </c>
    </row>
    <row r="7567" spans="18:18" x14ac:dyDescent="0.25">
      <c r="R7567" s="15">
        <v>2</v>
      </c>
    </row>
    <row r="7568" spans="18:18" x14ac:dyDescent="0.25">
      <c r="R7568" s="15">
        <v>2</v>
      </c>
    </row>
    <row r="7569" spans="18:18" x14ac:dyDescent="0.25">
      <c r="R7569" s="15">
        <v>2</v>
      </c>
    </row>
    <row r="7570" spans="18:18" x14ac:dyDescent="0.25">
      <c r="R7570" s="15">
        <v>3</v>
      </c>
    </row>
    <row r="7571" spans="18:18" x14ac:dyDescent="0.25">
      <c r="R7571" s="15">
        <v>3</v>
      </c>
    </row>
    <row r="7572" spans="18:18" x14ac:dyDescent="0.25">
      <c r="R7572" s="15">
        <v>3</v>
      </c>
    </row>
    <row r="7573" spans="18:18" x14ac:dyDescent="0.25">
      <c r="R7573" s="15">
        <v>3</v>
      </c>
    </row>
    <row r="7574" spans="18:18" x14ac:dyDescent="0.25">
      <c r="R7574" s="15">
        <v>3</v>
      </c>
    </row>
    <row r="7575" spans="18:18" x14ac:dyDescent="0.25">
      <c r="R7575" s="15">
        <v>1</v>
      </c>
    </row>
    <row r="7576" spans="18:18" x14ac:dyDescent="0.25">
      <c r="R7576" s="15">
        <v>1</v>
      </c>
    </row>
    <row r="7577" spans="18:18" x14ac:dyDescent="0.25">
      <c r="R7577" s="15">
        <v>3</v>
      </c>
    </row>
    <row r="7578" spans="18:18" x14ac:dyDescent="0.25">
      <c r="R7578" s="15">
        <v>1</v>
      </c>
    </row>
    <row r="7579" spans="18:18" x14ac:dyDescent="0.25">
      <c r="R7579" s="15">
        <v>3</v>
      </c>
    </row>
    <row r="7580" spans="18:18" x14ac:dyDescent="0.25">
      <c r="R7580" s="15">
        <v>3</v>
      </c>
    </row>
    <row r="7581" spans="18:18" x14ac:dyDescent="0.25">
      <c r="R7581" s="15">
        <v>1</v>
      </c>
    </row>
    <row r="7582" spans="18:18" x14ac:dyDescent="0.25">
      <c r="R7582" s="15">
        <v>1</v>
      </c>
    </row>
    <row r="7583" spans="18:18" x14ac:dyDescent="0.25">
      <c r="R7583" s="15">
        <v>1</v>
      </c>
    </row>
    <row r="7584" spans="18:18" x14ac:dyDescent="0.25">
      <c r="R7584" s="15">
        <v>1</v>
      </c>
    </row>
    <row r="7585" spans="18:18" x14ac:dyDescent="0.25">
      <c r="R7585" s="15">
        <v>1</v>
      </c>
    </row>
    <row r="7586" spans="18:18" x14ac:dyDescent="0.25">
      <c r="R7586" s="15">
        <v>1</v>
      </c>
    </row>
    <row r="7587" spans="18:18" x14ac:dyDescent="0.25">
      <c r="R7587" s="15">
        <v>1</v>
      </c>
    </row>
    <row r="7588" spans="18:18" x14ac:dyDescent="0.25">
      <c r="R7588" s="15">
        <v>1</v>
      </c>
    </row>
    <row r="7589" spans="18:18" x14ac:dyDescent="0.25">
      <c r="R7589" s="15">
        <v>3</v>
      </c>
    </row>
    <row r="7590" spans="18:18" x14ac:dyDescent="0.25">
      <c r="R7590" s="15">
        <v>3</v>
      </c>
    </row>
    <row r="7591" spans="18:18" x14ac:dyDescent="0.25">
      <c r="R7591" s="15">
        <v>1</v>
      </c>
    </row>
    <row r="7592" spans="18:18" x14ac:dyDescent="0.25">
      <c r="R7592" s="15">
        <v>1</v>
      </c>
    </row>
    <row r="7593" spans="18:18" x14ac:dyDescent="0.25">
      <c r="R7593" s="15">
        <v>3</v>
      </c>
    </row>
    <row r="7594" spans="18:18" x14ac:dyDescent="0.25">
      <c r="R7594" s="15">
        <v>3</v>
      </c>
    </row>
    <row r="7595" spans="18:18" x14ac:dyDescent="0.25">
      <c r="R7595" s="15">
        <v>1</v>
      </c>
    </row>
    <row r="7596" spans="18:18" x14ac:dyDescent="0.25">
      <c r="R7596" s="15">
        <v>1</v>
      </c>
    </row>
    <row r="7597" spans="18:18" x14ac:dyDescent="0.25">
      <c r="R7597" s="15">
        <v>1</v>
      </c>
    </row>
    <row r="7598" spans="18:18" x14ac:dyDescent="0.25">
      <c r="R7598" s="15">
        <v>3</v>
      </c>
    </row>
    <row r="7599" spans="18:18" x14ac:dyDescent="0.25">
      <c r="R7599" s="15">
        <v>1</v>
      </c>
    </row>
    <row r="7600" spans="18:18" x14ac:dyDescent="0.25">
      <c r="R7600" s="15">
        <v>3</v>
      </c>
    </row>
    <row r="7601" spans="18:18" x14ac:dyDescent="0.25">
      <c r="R7601" s="15">
        <v>3</v>
      </c>
    </row>
    <row r="7602" spans="18:18" x14ac:dyDescent="0.25">
      <c r="R7602" s="15">
        <v>1</v>
      </c>
    </row>
    <row r="7603" spans="18:18" x14ac:dyDescent="0.25">
      <c r="R7603" s="15">
        <v>1</v>
      </c>
    </row>
    <row r="7604" spans="18:18" x14ac:dyDescent="0.25">
      <c r="R7604" s="15">
        <v>3</v>
      </c>
    </row>
    <row r="7605" spans="18:18" x14ac:dyDescent="0.25">
      <c r="R7605" s="15">
        <v>1</v>
      </c>
    </row>
    <row r="7606" spans="18:18" x14ac:dyDescent="0.25">
      <c r="R7606" s="15">
        <v>1</v>
      </c>
    </row>
    <row r="7607" spans="18:18" x14ac:dyDescent="0.25">
      <c r="R7607" s="15">
        <v>1</v>
      </c>
    </row>
    <row r="7608" spans="18:18" x14ac:dyDescent="0.25">
      <c r="R7608" s="15">
        <v>4</v>
      </c>
    </row>
    <row r="7609" spans="18:18" x14ac:dyDescent="0.25">
      <c r="R7609" s="15">
        <v>2</v>
      </c>
    </row>
    <row r="7610" spans="18:18" x14ac:dyDescent="0.25">
      <c r="R7610" s="15">
        <v>3</v>
      </c>
    </row>
    <row r="7611" spans="18:18" x14ac:dyDescent="0.25">
      <c r="R7611" s="15">
        <v>4</v>
      </c>
    </row>
    <row r="7612" spans="18:18" x14ac:dyDescent="0.25">
      <c r="R7612" s="15">
        <v>4</v>
      </c>
    </row>
    <row r="7613" spans="18:18" x14ac:dyDescent="0.25">
      <c r="R7613" s="15">
        <v>4</v>
      </c>
    </row>
    <row r="7614" spans="18:18" x14ac:dyDescent="0.25">
      <c r="R7614" s="15">
        <v>1</v>
      </c>
    </row>
    <row r="7615" spans="18:18" x14ac:dyDescent="0.25">
      <c r="R7615" s="15">
        <v>2</v>
      </c>
    </row>
    <row r="7616" spans="18:18" x14ac:dyDescent="0.25">
      <c r="R7616" s="15">
        <v>2</v>
      </c>
    </row>
    <row r="7617" spans="18:18" x14ac:dyDescent="0.25">
      <c r="R7617" s="15">
        <v>1</v>
      </c>
    </row>
    <row r="7618" spans="18:18" x14ac:dyDescent="0.25">
      <c r="R7618" s="15">
        <v>2</v>
      </c>
    </row>
    <row r="7619" spans="18:18" x14ac:dyDescent="0.25">
      <c r="R7619" s="15">
        <v>1</v>
      </c>
    </row>
    <row r="7620" spans="18:18" x14ac:dyDescent="0.25">
      <c r="R7620" s="15">
        <v>2</v>
      </c>
    </row>
    <row r="7621" spans="18:18" x14ac:dyDescent="0.25">
      <c r="R7621" s="15">
        <v>2</v>
      </c>
    </row>
    <row r="7622" spans="18:18" x14ac:dyDescent="0.25">
      <c r="R7622" s="15">
        <v>1</v>
      </c>
    </row>
    <row r="7623" spans="18:18" x14ac:dyDescent="0.25">
      <c r="R7623" s="15">
        <v>1</v>
      </c>
    </row>
    <row r="7624" spans="18:18" x14ac:dyDescent="0.25">
      <c r="R7624" s="15">
        <v>2</v>
      </c>
    </row>
    <row r="7625" spans="18:18" x14ac:dyDescent="0.25">
      <c r="R7625" s="15">
        <v>1</v>
      </c>
    </row>
    <row r="7626" spans="18:18" x14ac:dyDescent="0.25">
      <c r="R7626" s="15">
        <v>1</v>
      </c>
    </row>
    <row r="7627" spans="18:18" x14ac:dyDescent="0.25">
      <c r="R7627" s="15">
        <v>1</v>
      </c>
    </row>
    <row r="7628" spans="18:18" x14ac:dyDescent="0.25">
      <c r="R7628" s="15">
        <v>1</v>
      </c>
    </row>
    <row r="7629" spans="18:18" x14ac:dyDescent="0.25">
      <c r="R7629" s="15">
        <v>1</v>
      </c>
    </row>
    <row r="7630" spans="18:18" x14ac:dyDescent="0.25">
      <c r="R7630" s="15">
        <v>1</v>
      </c>
    </row>
    <row r="7631" spans="18:18" x14ac:dyDescent="0.25">
      <c r="R7631" s="15">
        <v>1</v>
      </c>
    </row>
    <row r="7632" spans="18:18" x14ac:dyDescent="0.25">
      <c r="R7632" s="15">
        <v>1</v>
      </c>
    </row>
    <row r="7633" spans="18:18" x14ac:dyDescent="0.25">
      <c r="R7633" s="15">
        <v>1</v>
      </c>
    </row>
    <row r="7634" spans="18:18" x14ac:dyDescent="0.25">
      <c r="R7634" s="15">
        <v>1</v>
      </c>
    </row>
    <row r="7635" spans="18:18" x14ac:dyDescent="0.25">
      <c r="R7635" s="15">
        <v>1</v>
      </c>
    </row>
    <row r="7636" spans="18:18" x14ac:dyDescent="0.25">
      <c r="R7636" s="15">
        <v>1</v>
      </c>
    </row>
    <row r="7637" spans="18:18" x14ac:dyDescent="0.25">
      <c r="R7637" s="15">
        <v>1</v>
      </c>
    </row>
    <row r="7638" spans="18:18" x14ac:dyDescent="0.25">
      <c r="R7638" s="15">
        <v>1</v>
      </c>
    </row>
    <row r="7639" spans="18:18" x14ac:dyDescent="0.25">
      <c r="R7639" s="15">
        <v>1</v>
      </c>
    </row>
    <row r="7640" spans="18:18" x14ac:dyDescent="0.25">
      <c r="R7640" s="15">
        <v>1</v>
      </c>
    </row>
    <row r="7641" spans="18:18" x14ac:dyDescent="0.25">
      <c r="R7641" s="15">
        <v>1</v>
      </c>
    </row>
    <row r="7642" spans="18:18" x14ac:dyDescent="0.25">
      <c r="R7642" s="15">
        <v>1</v>
      </c>
    </row>
    <row r="7643" spans="18:18" x14ac:dyDescent="0.25">
      <c r="R7643" s="15">
        <v>1</v>
      </c>
    </row>
    <row r="7644" spans="18:18" x14ac:dyDescent="0.25">
      <c r="R7644" s="15">
        <v>2</v>
      </c>
    </row>
    <row r="7645" spans="18:18" x14ac:dyDescent="0.25">
      <c r="R7645" s="15">
        <v>2</v>
      </c>
    </row>
    <row r="7646" spans="18:18" x14ac:dyDescent="0.25">
      <c r="R7646" s="15">
        <v>2</v>
      </c>
    </row>
    <row r="7647" spans="18:18" x14ac:dyDescent="0.25">
      <c r="R7647" s="15">
        <v>2</v>
      </c>
    </row>
    <row r="7648" spans="18:18" x14ac:dyDescent="0.25">
      <c r="R7648" s="15">
        <v>4</v>
      </c>
    </row>
    <row r="7649" spans="18:18" x14ac:dyDescent="0.25">
      <c r="R7649" s="15">
        <v>4</v>
      </c>
    </row>
    <row r="7650" spans="18:18" x14ac:dyDescent="0.25">
      <c r="R7650" s="15">
        <v>1</v>
      </c>
    </row>
    <row r="7651" spans="18:18" x14ac:dyDescent="0.25">
      <c r="R7651" s="15">
        <v>1</v>
      </c>
    </row>
    <row r="7652" spans="18:18" x14ac:dyDescent="0.25">
      <c r="R7652" s="15">
        <v>1</v>
      </c>
    </row>
    <row r="7653" spans="18:18" x14ac:dyDescent="0.25">
      <c r="R7653" s="15">
        <v>1</v>
      </c>
    </row>
    <row r="7654" spans="18:18" x14ac:dyDescent="0.25">
      <c r="R7654" s="15">
        <v>1</v>
      </c>
    </row>
    <row r="7655" spans="18:18" x14ac:dyDescent="0.25">
      <c r="R7655" s="15">
        <v>1</v>
      </c>
    </row>
    <row r="7656" spans="18:18" x14ac:dyDescent="0.25">
      <c r="R7656" s="15">
        <v>1</v>
      </c>
    </row>
    <row r="7657" spans="18:18" x14ac:dyDescent="0.25">
      <c r="R7657" s="15">
        <v>1</v>
      </c>
    </row>
    <row r="7658" spans="18:18" x14ac:dyDescent="0.25">
      <c r="R7658" s="15">
        <v>1</v>
      </c>
    </row>
    <row r="7659" spans="18:18" x14ac:dyDescent="0.25">
      <c r="R7659" s="15">
        <v>1</v>
      </c>
    </row>
    <row r="7660" spans="18:18" x14ac:dyDescent="0.25">
      <c r="R7660" s="15">
        <v>1</v>
      </c>
    </row>
    <row r="7661" spans="18:18" x14ac:dyDescent="0.25">
      <c r="R7661" s="15">
        <v>2</v>
      </c>
    </row>
    <row r="7662" spans="18:18" x14ac:dyDescent="0.25">
      <c r="R7662" s="15">
        <v>1</v>
      </c>
    </row>
    <row r="7663" spans="18:18" x14ac:dyDescent="0.25">
      <c r="R7663" s="15">
        <v>1</v>
      </c>
    </row>
    <row r="7664" spans="18:18" x14ac:dyDescent="0.25">
      <c r="R7664" s="15">
        <v>1</v>
      </c>
    </row>
    <row r="7665" spans="18:18" x14ac:dyDescent="0.25">
      <c r="R7665" s="15">
        <v>1</v>
      </c>
    </row>
    <row r="7666" spans="18:18" x14ac:dyDescent="0.25">
      <c r="R7666" s="15">
        <v>1</v>
      </c>
    </row>
    <row r="7667" spans="18:18" x14ac:dyDescent="0.25">
      <c r="R7667" s="15">
        <v>1</v>
      </c>
    </row>
    <row r="7668" spans="18:18" x14ac:dyDescent="0.25">
      <c r="R7668" s="15">
        <v>1</v>
      </c>
    </row>
    <row r="7669" spans="18:18" x14ac:dyDescent="0.25">
      <c r="R7669" s="15">
        <v>1</v>
      </c>
    </row>
    <row r="7670" spans="18:18" x14ac:dyDescent="0.25">
      <c r="R7670" s="15">
        <v>1</v>
      </c>
    </row>
    <row r="7671" spans="18:18" x14ac:dyDescent="0.25">
      <c r="R7671" s="15">
        <v>1</v>
      </c>
    </row>
    <row r="7672" spans="18:18" x14ac:dyDescent="0.25">
      <c r="R7672" s="15">
        <v>1</v>
      </c>
    </row>
    <row r="7673" spans="18:18" x14ac:dyDescent="0.25">
      <c r="R7673" s="15">
        <v>3</v>
      </c>
    </row>
    <row r="7674" spans="18:18" x14ac:dyDescent="0.25">
      <c r="R7674" s="15">
        <v>3</v>
      </c>
    </row>
    <row r="7675" spans="18:18" x14ac:dyDescent="0.25">
      <c r="R7675" s="15">
        <v>3</v>
      </c>
    </row>
    <row r="7676" spans="18:18" x14ac:dyDescent="0.25">
      <c r="R7676" s="15">
        <v>1</v>
      </c>
    </row>
    <row r="7677" spans="18:18" x14ac:dyDescent="0.25">
      <c r="R7677" s="15">
        <v>3</v>
      </c>
    </row>
    <row r="7678" spans="18:18" x14ac:dyDescent="0.25">
      <c r="R7678" s="15">
        <v>1</v>
      </c>
    </row>
    <row r="7679" spans="18:18" x14ac:dyDescent="0.25">
      <c r="R7679" s="15">
        <v>1</v>
      </c>
    </row>
    <row r="7680" spans="18:18" x14ac:dyDescent="0.25">
      <c r="R7680" s="15">
        <v>3</v>
      </c>
    </row>
    <row r="7681" spans="18:18" x14ac:dyDescent="0.25">
      <c r="R7681" s="15">
        <v>3</v>
      </c>
    </row>
    <row r="7682" spans="18:18" x14ac:dyDescent="0.25">
      <c r="R7682" s="15">
        <v>3</v>
      </c>
    </row>
    <row r="7683" spans="18:18" x14ac:dyDescent="0.25">
      <c r="R7683" s="15">
        <v>3</v>
      </c>
    </row>
    <row r="7684" spans="18:18" x14ac:dyDescent="0.25">
      <c r="R7684" s="15">
        <v>3</v>
      </c>
    </row>
    <row r="7685" spans="18:18" x14ac:dyDescent="0.25">
      <c r="R7685" s="15">
        <v>3</v>
      </c>
    </row>
    <row r="7686" spans="18:18" x14ac:dyDescent="0.25">
      <c r="R7686" s="15">
        <v>3</v>
      </c>
    </row>
    <row r="7687" spans="18:18" x14ac:dyDescent="0.25">
      <c r="R7687" s="15">
        <v>3</v>
      </c>
    </row>
    <row r="7688" spans="18:18" x14ac:dyDescent="0.25">
      <c r="R7688" s="15">
        <v>3</v>
      </c>
    </row>
    <row r="7689" spans="18:18" x14ac:dyDescent="0.25">
      <c r="R7689" s="15">
        <v>3</v>
      </c>
    </row>
    <row r="7690" spans="18:18" x14ac:dyDescent="0.25">
      <c r="R7690" s="15">
        <v>3</v>
      </c>
    </row>
    <row r="7691" spans="18:18" x14ac:dyDescent="0.25">
      <c r="R7691" s="15">
        <v>3</v>
      </c>
    </row>
    <row r="7692" spans="18:18" x14ac:dyDescent="0.25">
      <c r="R7692" s="15">
        <v>3</v>
      </c>
    </row>
    <row r="7693" spans="18:18" x14ac:dyDescent="0.25">
      <c r="R7693" s="15">
        <v>3</v>
      </c>
    </row>
    <row r="7694" spans="18:18" x14ac:dyDescent="0.25">
      <c r="R7694" s="15">
        <v>3</v>
      </c>
    </row>
    <row r="7695" spans="18:18" x14ac:dyDescent="0.25">
      <c r="R7695" s="15">
        <v>1</v>
      </c>
    </row>
    <row r="7696" spans="18:18" x14ac:dyDescent="0.25">
      <c r="R7696" s="15">
        <v>1</v>
      </c>
    </row>
    <row r="7697" spans="18:18" x14ac:dyDescent="0.25">
      <c r="R7697" s="15">
        <v>1</v>
      </c>
    </row>
    <row r="7698" spans="18:18" x14ac:dyDescent="0.25">
      <c r="R7698" s="15">
        <v>1</v>
      </c>
    </row>
    <row r="7699" spans="18:18" x14ac:dyDescent="0.25">
      <c r="R7699" s="15">
        <v>1</v>
      </c>
    </row>
    <row r="7700" spans="18:18" x14ac:dyDescent="0.25">
      <c r="R7700" s="15">
        <v>1</v>
      </c>
    </row>
    <row r="7701" spans="18:18" x14ac:dyDescent="0.25">
      <c r="R7701" s="15">
        <v>1</v>
      </c>
    </row>
    <row r="7702" spans="18:18" x14ac:dyDescent="0.25">
      <c r="R7702" s="15">
        <v>1</v>
      </c>
    </row>
    <row r="7703" spans="18:18" x14ac:dyDescent="0.25">
      <c r="R7703" s="15">
        <v>1</v>
      </c>
    </row>
    <row r="7704" spans="18:18" x14ac:dyDescent="0.25">
      <c r="R7704" s="15">
        <v>1</v>
      </c>
    </row>
    <row r="7705" spans="18:18" x14ac:dyDescent="0.25">
      <c r="R7705" s="15">
        <v>1</v>
      </c>
    </row>
    <row r="7706" spans="18:18" x14ac:dyDescent="0.25">
      <c r="R7706" s="15">
        <v>1</v>
      </c>
    </row>
    <row r="7707" spans="18:18" x14ac:dyDescent="0.25">
      <c r="R7707" s="15">
        <v>2</v>
      </c>
    </row>
    <row r="7708" spans="18:18" x14ac:dyDescent="0.25">
      <c r="R7708" s="15">
        <v>2</v>
      </c>
    </row>
    <row r="7709" spans="18:18" x14ac:dyDescent="0.25">
      <c r="R7709" s="15">
        <v>2</v>
      </c>
    </row>
    <row r="7710" spans="18:18" x14ac:dyDescent="0.25">
      <c r="R7710" s="15">
        <v>2</v>
      </c>
    </row>
    <row r="7711" spans="18:18" x14ac:dyDescent="0.25">
      <c r="R7711" s="15">
        <v>2</v>
      </c>
    </row>
    <row r="7712" spans="18:18" x14ac:dyDescent="0.25">
      <c r="R7712" s="15">
        <v>1</v>
      </c>
    </row>
    <row r="7713" spans="18:18" x14ac:dyDescent="0.25">
      <c r="R7713" s="15">
        <v>1</v>
      </c>
    </row>
    <row r="7714" spans="18:18" x14ac:dyDescent="0.25">
      <c r="R7714" s="15">
        <v>1</v>
      </c>
    </row>
    <row r="7715" spans="18:18" x14ac:dyDescent="0.25">
      <c r="R7715" s="15">
        <v>3</v>
      </c>
    </row>
    <row r="7716" spans="18:18" x14ac:dyDescent="0.25">
      <c r="R7716" s="15">
        <v>3</v>
      </c>
    </row>
    <row r="7717" spans="18:18" x14ac:dyDescent="0.25">
      <c r="R7717" s="15">
        <v>2</v>
      </c>
    </row>
    <row r="7718" spans="18:18" x14ac:dyDescent="0.25">
      <c r="R7718" s="15">
        <v>2</v>
      </c>
    </row>
    <row r="7719" spans="18:18" x14ac:dyDescent="0.25">
      <c r="R7719" s="15">
        <v>2</v>
      </c>
    </row>
    <row r="7720" spans="18:18" x14ac:dyDescent="0.25">
      <c r="R7720" s="15">
        <v>2</v>
      </c>
    </row>
    <row r="7721" spans="18:18" x14ac:dyDescent="0.25">
      <c r="R7721" s="15">
        <v>3</v>
      </c>
    </row>
    <row r="7722" spans="18:18" x14ac:dyDescent="0.25">
      <c r="R7722" s="15">
        <v>3</v>
      </c>
    </row>
    <row r="7723" spans="18:18" x14ac:dyDescent="0.25">
      <c r="R7723" s="15">
        <v>3</v>
      </c>
    </row>
    <row r="7724" spans="18:18" x14ac:dyDescent="0.25">
      <c r="R7724" s="15">
        <v>1</v>
      </c>
    </row>
    <row r="7725" spans="18:18" x14ac:dyDescent="0.25">
      <c r="R7725" s="15">
        <v>1</v>
      </c>
    </row>
    <row r="7726" spans="18:18" x14ac:dyDescent="0.25">
      <c r="R7726" s="15">
        <v>1</v>
      </c>
    </row>
    <row r="7727" spans="18:18" x14ac:dyDescent="0.25">
      <c r="R7727" s="15">
        <v>1</v>
      </c>
    </row>
    <row r="7728" spans="18:18" x14ac:dyDescent="0.25">
      <c r="R7728" s="15">
        <v>1</v>
      </c>
    </row>
    <row r="7729" spans="18:18" x14ac:dyDescent="0.25">
      <c r="R7729" s="15">
        <v>1</v>
      </c>
    </row>
    <row r="7730" spans="18:18" x14ac:dyDescent="0.25">
      <c r="R7730" s="15">
        <v>1</v>
      </c>
    </row>
    <row r="7731" spans="18:18" x14ac:dyDescent="0.25">
      <c r="R7731" s="15">
        <v>2</v>
      </c>
    </row>
    <row r="7732" spans="18:18" x14ac:dyDescent="0.25">
      <c r="R7732" s="15">
        <v>1</v>
      </c>
    </row>
    <row r="7733" spans="18:18" x14ac:dyDescent="0.25">
      <c r="R7733" s="15">
        <v>2</v>
      </c>
    </row>
    <row r="7734" spans="18:18" x14ac:dyDescent="0.25">
      <c r="R7734" s="15">
        <v>1</v>
      </c>
    </row>
    <row r="7735" spans="18:18" x14ac:dyDescent="0.25">
      <c r="R7735" s="15">
        <v>4</v>
      </c>
    </row>
    <row r="7736" spans="18:18" x14ac:dyDescent="0.25">
      <c r="R7736" s="15">
        <v>1</v>
      </c>
    </row>
    <row r="7737" spans="18:18" x14ac:dyDescent="0.25">
      <c r="R7737" s="15">
        <v>4</v>
      </c>
    </row>
    <row r="7738" spans="18:18" x14ac:dyDescent="0.25">
      <c r="R7738" s="15">
        <v>4</v>
      </c>
    </row>
    <row r="7739" spans="18:18" x14ac:dyDescent="0.25">
      <c r="R7739" s="15">
        <v>1</v>
      </c>
    </row>
    <row r="7740" spans="18:18" x14ac:dyDescent="0.25">
      <c r="R7740" s="15">
        <v>4</v>
      </c>
    </row>
    <row r="7741" spans="18:18" x14ac:dyDescent="0.25">
      <c r="R7741" s="15">
        <v>1</v>
      </c>
    </row>
    <row r="7742" spans="18:18" x14ac:dyDescent="0.25">
      <c r="R7742" s="15">
        <v>4</v>
      </c>
    </row>
    <row r="7743" spans="18:18" x14ac:dyDescent="0.25">
      <c r="R7743" s="15">
        <v>1</v>
      </c>
    </row>
    <row r="7744" spans="18:18" x14ac:dyDescent="0.25">
      <c r="R7744" s="15">
        <v>1</v>
      </c>
    </row>
    <row r="7745" spans="18:18" x14ac:dyDescent="0.25">
      <c r="R7745" s="15">
        <v>1</v>
      </c>
    </row>
    <row r="7746" spans="18:18" x14ac:dyDescent="0.25">
      <c r="R7746" s="15">
        <v>1</v>
      </c>
    </row>
    <row r="7747" spans="18:18" x14ac:dyDescent="0.25">
      <c r="R7747" s="15">
        <v>1</v>
      </c>
    </row>
    <row r="7748" spans="18:18" x14ac:dyDescent="0.25">
      <c r="R7748" s="15">
        <v>4</v>
      </c>
    </row>
    <row r="7749" spans="18:18" x14ac:dyDescent="0.25">
      <c r="R7749" s="15">
        <v>4</v>
      </c>
    </row>
    <row r="7750" spans="18:18" x14ac:dyDescent="0.25">
      <c r="R7750" s="15">
        <v>4</v>
      </c>
    </row>
    <row r="7751" spans="18:18" x14ac:dyDescent="0.25">
      <c r="R7751" s="15">
        <v>1</v>
      </c>
    </row>
    <row r="7752" spans="18:18" x14ac:dyDescent="0.25">
      <c r="R7752" s="15">
        <v>3</v>
      </c>
    </row>
    <row r="7753" spans="18:18" x14ac:dyDescent="0.25">
      <c r="R7753" s="15">
        <v>2</v>
      </c>
    </row>
    <row r="7754" spans="18:18" x14ac:dyDescent="0.25">
      <c r="R7754" s="15">
        <v>1</v>
      </c>
    </row>
    <row r="7755" spans="18:18" x14ac:dyDescent="0.25">
      <c r="R7755" s="15">
        <v>1</v>
      </c>
    </row>
    <row r="7756" spans="18:18" x14ac:dyDescent="0.25">
      <c r="R7756" s="15">
        <v>1</v>
      </c>
    </row>
    <row r="7757" spans="18:18" x14ac:dyDescent="0.25">
      <c r="R7757" s="15">
        <v>1</v>
      </c>
    </row>
    <row r="7758" spans="18:18" x14ac:dyDescent="0.25">
      <c r="R7758" s="15">
        <v>1</v>
      </c>
    </row>
    <row r="7759" spans="18:18" x14ac:dyDescent="0.25">
      <c r="R7759" s="15">
        <v>3</v>
      </c>
    </row>
    <row r="7760" spans="18:18" x14ac:dyDescent="0.25">
      <c r="R7760" s="15">
        <v>1</v>
      </c>
    </row>
    <row r="7761" spans="18:18" x14ac:dyDescent="0.25">
      <c r="R7761" s="15">
        <v>2</v>
      </c>
    </row>
    <row r="7762" spans="18:18" x14ac:dyDescent="0.25">
      <c r="R7762" s="15">
        <v>2</v>
      </c>
    </row>
    <row r="7763" spans="18:18" x14ac:dyDescent="0.25">
      <c r="R7763" s="15">
        <v>2</v>
      </c>
    </row>
    <row r="7764" spans="18:18" x14ac:dyDescent="0.25">
      <c r="R7764" s="15">
        <v>2</v>
      </c>
    </row>
    <row r="7765" spans="18:18" x14ac:dyDescent="0.25">
      <c r="R7765" s="15">
        <v>1</v>
      </c>
    </row>
    <row r="7766" spans="18:18" x14ac:dyDescent="0.25">
      <c r="R7766" s="15">
        <v>1</v>
      </c>
    </row>
    <row r="7767" spans="18:18" x14ac:dyDescent="0.25">
      <c r="R7767" s="15">
        <v>4</v>
      </c>
    </row>
    <row r="7768" spans="18:18" x14ac:dyDescent="0.25">
      <c r="R7768" s="15">
        <v>1</v>
      </c>
    </row>
    <row r="7769" spans="18:18" x14ac:dyDescent="0.25">
      <c r="R7769" s="15">
        <v>1</v>
      </c>
    </row>
    <row r="7770" spans="18:18" x14ac:dyDescent="0.25">
      <c r="R7770" s="15">
        <v>4</v>
      </c>
    </row>
    <row r="7771" spans="18:18" x14ac:dyDescent="0.25">
      <c r="R7771" s="15">
        <v>2</v>
      </c>
    </row>
    <row r="7772" spans="18:18" x14ac:dyDescent="0.25">
      <c r="R7772" s="15">
        <v>2</v>
      </c>
    </row>
    <row r="7773" spans="18:18" x14ac:dyDescent="0.25">
      <c r="R7773" s="15">
        <v>4</v>
      </c>
    </row>
    <row r="7774" spans="18:18" x14ac:dyDescent="0.25">
      <c r="R7774" s="15">
        <v>5</v>
      </c>
    </row>
    <row r="7775" spans="18:18" x14ac:dyDescent="0.25">
      <c r="R7775" s="15">
        <v>4</v>
      </c>
    </row>
    <row r="7776" spans="18:18" x14ac:dyDescent="0.25">
      <c r="R7776" s="15">
        <v>5</v>
      </c>
    </row>
    <row r="7777" spans="18:18" x14ac:dyDescent="0.25">
      <c r="R7777" s="15">
        <v>5</v>
      </c>
    </row>
    <row r="7778" spans="18:18" x14ac:dyDescent="0.25">
      <c r="R7778" s="15">
        <v>3</v>
      </c>
    </row>
    <row r="7779" spans="18:18" x14ac:dyDescent="0.25">
      <c r="R7779" s="15">
        <v>1</v>
      </c>
    </row>
    <row r="7780" spans="18:18" x14ac:dyDescent="0.25">
      <c r="R7780" s="15">
        <v>1</v>
      </c>
    </row>
    <row r="7781" spans="18:18" x14ac:dyDescent="0.25">
      <c r="R7781" s="15">
        <v>1</v>
      </c>
    </row>
    <row r="7782" spans="18:18" x14ac:dyDescent="0.25">
      <c r="R7782" s="15">
        <v>1</v>
      </c>
    </row>
    <row r="7783" spans="18:18" x14ac:dyDescent="0.25">
      <c r="R7783" s="15">
        <v>1</v>
      </c>
    </row>
    <row r="7784" spans="18:18" x14ac:dyDescent="0.25">
      <c r="R7784" s="15">
        <v>1</v>
      </c>
    </row>
    <row r="7785" spans="18:18" x14ac:dyDescent="0.25">
      <c r="R7785" s="15">
        <v>1</v>
      </c>
    </row>
    <row r="7786" spans="18:18" x14ac:dyDescent="0.25">
      <c r="R7786" s="15">
        <v>1</v>
      </c>
    </row>
    <row r="7787" spans="18:18" x14ac:dyDescent="0.25">
      <c r="R7787" s="15">
        <v>1</v>
      </c>
    </row>
    <row r="7788" spans="18:18" x14ac:dyDescent="0.25">
      <c r="R7788" s="15">
        <v>1</v>
      </c>
    </row>
    <row r="7789" spans="18:18" x14ac:dyDescent="0.25">
      <c r="R7789" s="15">
        <v>3</v>
      </c>
    </row>
    <row r="7790" spans="18:18" x14ac:dyDescent="0.25">
      <c r="R7790" s="15">
        <v>3</v>
      </c>
    </row>
    <row r="7791" spans="18:18" x14ac:dyDescent="0.25">
      <c r="R7791" s="15">
        <v>1</v>
      </c>
    </row>
    <row r="7792" spans="18:18" x14ac:dyDescent="0.25">
      <c r="R7792" s="15">
        <v>1</v>
      </c>
    </row>
    <row r="7793" spans="18:18" x14ac:dyDescent="0.25">
      <c r="R7793" s="15">
        <v>1</v>
      </c>
    </row>
    <row r="7794" spans="18:18" x14ac:dyDescent="0.25">
      <c r="R7794" s="15">
        <v>1</v>
      </c>
    </row>
    <row r="7795" spans="18:18" x14ac:dyDescent="0.25">
      <c r="R7795" s="15">
        <v>1</v>
      </c>
    </row>
    <row r="7796" spans="18:18" x14ac:dyDescent="0.25">
      <c r="R7796" s="15">
        <v>1</v>
      </c>
    </row>
    <row r="7797" spans="18:18" x14ac:dyDescent="0.25">
      <c r="R7797" s="15">
        <v>1</v>
      </c>
    </row>
    <row r="7798" spans="18:18" x14ac:dyDescent="0.25">
      <c r="R7798" s="15">
        <v>1</v>
      </c>
    </row>
    <row r="7799" spans="18:18" x14ac:dyDescent="0.25">
      <c r="R7799" s="15">
        <v>1</v>
      </c>
    </row>
    <row r="7800" spans="18:18" x14ac:dyDescent="0.25">
      <c r="R7800" s="15">
        <v>1</v>
      </c>
    </row>
    <row r="7801" spans="18:18" x14ac:dyDescent="0.25">
      <c r="R7801" s="15">
        <v>1</v>
      </c>
    </row>
    <row r="7802" spans="18:18" x14ac:dyDescent="0.25">
      <c r="R7802" s="15">
        <v>1</v>
      </c>
    </row>
    <row r="7803" spans="18:18" x14ac:dyDescent="0.25">
      <c r="R7803" s="15">
        <v>2</v>
      </c>
    </row>
    <row r="7804" spans="18:18" x14ac:dyDescent="0.25">
      <c r="R7804" s="15">
        <v>2</v>
      </c>
    </row>
    <row r="7805" spans="18:18" x14ac:dyDescent="0.25">
      <c r="R7805" s="15">
        <v>2</v>
      </c>
    </row>
    <row r="7806" spans="18:18" x14ac:dyDescent="0.25">
      <c r="R7806" s="15">
        <v>1</v>
      </c>
    </row>
    <row r="7807" spans="18:18" x14ac:dyDescent="0.25">
      <c r="R7807" s="15">
        <v>1</v>
      </c>
    </row>
    <row r="7808" spans="18:18" x14ac:dyDescent="0.25">
      <c r="R7808" s="15">
        <v>1</v>
      </c>
    </row>
    <row r="7809" spans="18:18" x14ac:dyDescent="0.25">
      <c r="R7809" s="15">
        <v>1</v>
      </c>
    </row>
    <row r="7810" spans="18:18" x14ac:dyDescent="0.25">
      <c r="R7810" s="15">
        <v>1</v>
      </c>
    </row>
    <row r="7811" spans="18:18" x14ac:dyDescent="0.25">
      <c r="R7811" s="15">
        <v>1</v>
      </c>
    </row>
    <row r="7812" spans="18:18" x14ac:dyDescent="0.25">
      <c r="R7812" s="15">
        <v>1</v>
      </c>
    </row>
    <row r="7813" spans="18:18" x14ac:dyDescent="0.25">
      <c r="R7813" s="15">
        <v>1</v>
      </c>
    </row>
    <row r="7814" spans="18:18" x14ac:dyDescent="0.25">
      <c r="R7814" s="15">
        <v>4</v>
      </c>
    </row>
    <row r="7815" spans="18:18" x14ac:dyDescent="0.25">
      <c r="R7815" s="15">
        <v>4</v>
      </c>
    </row>
    <row r="7816" spans="18:18" x14ac:dyDescent="0.25">
      <c r="R7816" s="15">
        <v>4</v>
      </c>
    </row>
    <row r="7817" spans="18:18" x14ac:dyDescent="0.25">
      <c r="R7817" s="15">
        <v>5</v>
      </c>
    </row>
    <row r="7818" spans="18:18" x14ac:dyDescent="0.25">
      <c r="R7818" s="15">
        <v>4</v>
      </c>
    </row>
    <row r="7819" spans="18:18" x14ac:dyDescent="0.25">
      <c r="R7819" s="15">
        <v>1</v>
      </c>
    </row>
    <row r="7820" spans="18:18" x14ac:dyDescent="0.25">
      <c r="R7820" s="15">
        <v>3</v>
      </c>
    </row>
    <row r="7821" spans="18:18" x14ac:dyDescent="0.25">
      <c r="R7821" s="15">
        <v>3</v>
      </c>
    </row>
    <row r="7822" spans="18:18" x14ac:dyDescent="0.25">
      <c r="R7822" s="15">
        <v>3</v>
      </c>
    </row>
    <row r="7823" spans="18:18" x14ac:dyDescent="0.25">
      <c r="R7823" s="15">
        <v>3</v>
      </c>
    </row>
    <row r="7824" spans="18:18" x14ac:dyDescent="0.25">
      <c r="R7824" s="15">
        <v>3</v>
      </c>
    </row>
    <row r="7825" spans="18:18" x14ac:dyDescent="0.25">
      <c r="R7825" s="15">
        <v>3</v>
      </c>
    </row>
    <row r="7826" spans="18:18" x14ac:dyDescent="0.25">
      <c r="R7826" s="15">
        <v>1</v>
      </c>
    </row>
    <row r="7827" spans="18:18" x14ac:dyDescent="0.25">
      <c r="R7827" s="15">
        <v>1</v>
      </c>
    </row>
    <row r="7828" spans="18:18" x14ac:dyDescent="0.25">
      <c r="R7828" s="15">
        <v>1</v>
      </c>
    </row>
    <row r="7829" spans="18:18" x14ac:dyDescent="0.25">
      <c r="R7829" s="15">
        <v>3</v>
      </c>
    </row>
    <row r="7830" spans="18:18" x14ac:dyDescent="0.25">
      <c r="R7830" s="15">
        <v>3</v>
      </c>
    </row>
    <row r="7831" spans="18:18" x14ac:dyDescent="0.25">
      <c r="R7831" s="15">
        <v>3</v>
      </c>
    </row>
    <row r="7832" spans="18:18" x14ac:dyDescent="0.25">
      <c r="R7832" s="15">
        <v>3</v>
      </c>
    </row>
    <row r="7833" spans="18:18" x14ac:dyDescent="0.25">
      <c r="R7833" s="15">
        <v>1</v>
      </c>
    </row>
    <row r="7834" spans="18:18" x14ac:dyDescent="0.25">
      <c r="R7834" s="15">
        <v>3</v>
      </c>
    </row>
    <row r="7835" spans="18:18" x14ac:dyDescent="0.25">
      <c r="R7835" s="15">
        <v>3</v>
      </c>
    </row>
    <row r="7836" spans="18:18" x14ac:dyDescent="0.25">
      <c r="R7836" s="15">
        <v>3</v>
      </c>
    </row>
    <row r="7837" spans="18:18" x14ac:dyDescent="0.25">
      <c r="R7837" s="15">
        <v>3</v>
      </c>
    </row>
    <row r="7838" spans="18:18" x14ac:dyDescent="0.25">
      <c r="R7838" s="15">
        <v>3</v>
      </c>
    </row>
    <row r="7839" spans="18:18" x14ac:dyDescent="0.25">
      <c r="R7839" s="15">
        <v>3</v>
      </c>
    </row>
    <row r="7840" spans="18:18" x14ac:dyDescent="0.25">
      <c r="R7840" s="15">
        <v>3</v>
      </c>
    </row>
    <row r="7841" spans="18:18" x14ac:dyDescent="0.25">
      <c r="R7841" s="15">
        <v>1</v>
      </c>
    </row>
    <row r="7842" spans="18:18" x14ac:dyDescent="0.25">
      <c r="R7842" s="15">
        <v>1</v>
      </c>
    </row>
    <row r="7843" spans="18:18" x14ac:dyDescent="0.25">
      <c r="R7843" s="15">
        <v>2</v>
      </c>
    </row>
    <row r="7844" spans="18:18" x14ac:dyDescent="0.25">
      <c r="R7844" s="15">
        <v>2</v>
      </c>
    </row>
    <row r="7845" spans="18:18" x14ac:dyDescent="0.25">
      <c r="R7845" s="15">
        <v>2</v>
      </c>
    </row>
    <row r="7846" spans="18:18" x14ac:dyDescent="0.25">
      <c r="R7846" s="15">
        <v>2</v>
      </c>
    </row>
    <row r="7847" spans="18:18" x14ac:dyDescent="0.25">
      <c r="R7847" s="15">
        <v>1</v>
      </c>
    </row>
    <row r="7848" spans="18:18" x14ac:dyDescent="0.25">
      <c r="R7848" s="15">
        <v>1</v>
      </c>
    </row>
    <row r="7849" spans="18:18" x14ac:dyDescent="0.25">
      <c r="R7849" s="15">
        <v>1</v>
      </c>
    </row>
    <row r="7850" spans="18:18" x14ac:dyDescent="0.25">
      <c r="R7850" s="15">
        <v>1</v>
      </c>
    </row>
    <row r="7851" spans="18:18" x14ac:dyDescent="0.25">
      <c r="R7851" s="15">
        <v>1</v>
      </c>
    </row>
    <row r="7852" spans="18:18" x14ac:dyDescent="0.25">
      <c r="R7852" s="15">
        <v>1</v>
      </c>
    </row>
    <row r="7853" spans="18:18" x14ac:dyDescent="0.25">
      <c r="R7853" s="15">
        <v>1</v>
      </c>
    </row>
    <row r="7854" spans="18:18" x14ac:dyDescent="0.25">
      <c r="R7854" s="15">
        <v>1</v>
      </c>
    </row>
    <row r="7855" spans="18:18" x14ac:dyDescent="0.25">
      <c r="R7855" s="15">
        <v>1</v>
      </c>
    </row>
    <row r="7856" spans="18:18" x14ac:dyDescent="0.25">
      <c r="R7856" s="15">
        <v>2</v>
      </c>
    </row>
    <row r="7857" spans="18:18" x14ac:dyDescent="0.25">
      <c r="R7857" s="15">
        <v>2</v>
      </c>
    </row>
    <row r="7858" spans="18:18" x14ac:dyDescent="0.25">
      <c r="R7858" s="15">
        <v>1</v>
      </c>
    </row>
    <row r="7859" spans="18:18" x14ac:dyDescent="0.25">
      <c r="R7859" s="15">
        <v>1</v>
      </c>
    </row>
    <row r="7860" spans="18:18" x14ac:dyDescent="0.25">
      <c r="R7860" s="15">
        <v>1</v>
      </c>
    </row>
    <row r="7861" spans="18:18" x14ac:dyDescent="0.25">
      <c r="R7861" s="15">
        <v>1</v>
      </c>
    </row>
    <row r="7862" spans="18:18" x14ac:dyDescent="0.25">
      <c r="R7862" s="15">
        <v>1</v>
      </c>
    </row>
    <row r="7863" spans="18:18" x14ac:dyDescent="0.25">
      <c r="R7863" s="15">
        <v>1</v>
      </c>
    </row>
    <row r="7864" spans="18:18" x14ac:dyDescent="0.25">
      <c r="R7864" s="15">
        <v>1</v>
      </c>
    </row>
    <row r="7865" spans="18:18" x14ac:dyDescent="0.25">
      <c r="R7865" s="15">
        <v>1</v>
      </c>
    </row>
    <row r="7866" spans="18:18" x14ac:dyDescent="0.25">
      <c r="R7866" s="15">
        <v>1</v>
      </c>
    </row>
    <row r="7867" spans="18:18" x14ac:dyDescent="0.25">
      <c r="R7867" s="15">
        <v>1</v>
      </c>
    </row>
    <row r="7868" spans="18:18" x14ac:dyDescent="0.25">
      <c r="R7868" s="15">
        <v>1</v>
      </c>
    </row>
    <row r="7869" spans="18:18" x14ac:dyDescent="0.25">
      <c r="R7869" s="15">
        <v>3</v>
      </c>
    </row>
    <row r="7870" spans="18:18" x14ac:dyDescent="0.25">
      <c r="R7870" s="15">
        <v>3</v>
      </c>
    </row>
    <row r="7871" spans="18:18" x14ac:dyDescent="0.25">
      <c r="R7871" s="15">
        <v>3</v>
      </c>
    </row>
    <row r="7872" spans="18:18" x14ac:dyDescent="0.25">
      <c r="R7872" s="15">
        <v>3</v>
      </c>
    </row>
    <row r="7873" spans="18:18" x14ac:dyDescent="0.25">
      <c r="R7873" s="15">
        <v>3</v>
      </c>
    </row>
    <row r="7874" spans="18:18" x14ac:dyDescent="0.25">
      <c r="R7874" s="15">
        <v>3</v>
      </c>
    </row>
    <row r="7875" spans="18:18" x14ac:dyDescent="0.25">
      <c r="R7875" s="15">
        <v>3</v>
      </c>
    </row>
    <row r="7876" spans="18:18" x14ac:dyDescent="0.25">
      <c r="R7876" s="15">
        <v>3</v>
      </c>
    </row>
    <row r="7877" spans="18:18" x14ac:dyDescent="0.25">
      <c r="R7877" s="15">
        <v>3</v>
      </c>
    </row>
    <row r="7878" spans="18:18" x14ac:dyDescent="0.25">
      <c r="R7878" s="15">
        <v>3</v>
      </c>
    </row>
    <row r="7879" spans="18:18" x14ac:dyDescent="0.25">
      <c r="R7879" s="15">
        <v>3</v>
      </c>
    </row>
    <row r="7880" spans="18:18" x14ac:dyDescent="0.25">
      <c r="R7880" s="15">
        <v>3</v>
      </c>
    </row>
    <row r="7881" spans="18:18" x14ac:dyDescent="0.25">
      <c r="R7881" s="15">
        <v>3</v>
      </c>
    </row>
    <row r="7882" spans="18:18" x14ac:dyDescent="0.25">
      <c r="R7882" s="15">
        <v>3</v>
      </c>
    </row>
    <row r="7883" spans="18:18" x14ac:dyDescent="0.25">
      <c r="R7883" s="15">
        <v>3</v>
      </c>
    </row>
    <row r="7884" spans="18:18" x14ac:dyDescent="0.25">
      <c r="R7884" s="15">
        <v>3</v>
      </c>
    </row>
    <row r="7885" spans="18:18" x14ac:dyDescent="0.25">
      <c r="R7885" s="15">
        <v>3</v>
      </c>
    </row>
    <row r="7886" spans="18:18" x14ac:dyDescent="0.25">
      <c r="R7886" s="15">
        <v>3</v>
      </c>
    </row>
    <row r="7887" spans="18:18" x14ac:dyDescent="0.25">
      <c r="R7887" s="15">
        <v>3</v>
      </c>
    </row>
    <row r="7888" spans="18:18" x14ac:dyDescent="0.25">
      <c r="R7888" s="15">
        <v>3</v>
      </c>
    </row>
    <row r="7889" spans="18:18" x14ac:dyDescent="0.25">
      <c r="R7889" s="15">
        <v>3</v>
      </c>
    </row>
    <row r="7890" spans="18:18" x14ac:dyDescent="0.25">
      <c r="R7890" s="15">
        <v>4</v>
      </c>
    </row>
    <row r="7891" spans="18:18" x14ac:dyDescent="0.25">
      <c r="R7891" s="15">
        <v>4</v>
      </c>
    </row>
    <row r="7892" spans="18:18" x14ac:dyDescent="0.25">
      <c r="R7892" s="15">
        <v>4</v>
      </c>
    </row>
    <row r="7893" spans="18:18" x14ac:dyDescent="0.25">
      <c r="R7893" s="15">
        <v>4</v>
      </c>
    </row>
    <row r="7894" spans="18:18" x14ac:dyDescent="0.25">
      <c r="R7894" s="15">
        <v>4</v>
      </c>
    </row>
    <row r="7895" spans="18:18" x14ac:dyDescent="0.25">
      <c r="R7895" s="15">
        <v>4</v>
      </c>
    </row>
    <row r="7896" spans="18:18" x14ac:dyDescent="0.25">
      <c r="R7896" s="15">
        <v>4</v>
      </c>
    </row>
    <row r="7897" spans="18:18" x14ac:dyDescent="0.25">
      <c r="R7897" s="15">
        <v>4</v>
      </c>
    </row>
    <row r="7898" spans="18:18" x14ac:dyDescent="0.25">
      <c r="R7898" s="15">
        <v>4</v>
      </c>
    </row>
    <row r="7899" spans="18:18" x14ac:dyDescent="0.25">
      <c r="R7899" s="15">
        <v>4</v>
      </c>
    </row>
    <row r="7900" spans="18:18" x14ac:dyDescent="0.25">
      <c r="R7900" s="15">
        <v>2</v>
      </c>
    </row>
    <row r="7901" spans="18:18" x14ac:dyDescent="0.25">
      <c r="R7901" s="15">
        <v>2</v>
      </c>
    </row>
    <row r="7902" spans="18:18" x14ac:dyDescent="0.25">
      <c r="R7902" s="15">
        <v>2</v>
      </c>
    </row>
    <row r="7903" spans="18:18" x14ac:dyDescent="0.25">
      <c r="R7903" s="15">
        <v>2</v>
      </c>
    </row>
    <row r="7904" spans="18:18" x14ac:dyDescent="0.25">
      <c r="R7904" s="15">
        <v>2</v>
      </c>
    </row>
    <row r="7905" spans="18:18" x14ac:dyDescent="0.25">
      <c r="R7905" s="15">
        <v>2</v>
      </c>
    </row>
    <row r="7906" spans="18:18" x14ac:dyDescent="0.25">
      <c r="R7906" s="15">
        <v>2</v>
      </c>
    </row>
    <row r="7907" spans="18:18" x14ac:dyDescent="0.25">
      <c r="R7907" s="15">
        <v>2</v>
      </c>
    </row>
    <row r="7908" spans="18:18" x14ac:dyDescent="0.25">
      <c r="R7908" s="15">
        <v>2</v>
      </c>
    </row>
    <row r="7909" spans="18:18" x14ac:dyDescent="0.25">
      <c r="R7909" s="15">
        <v>3</v>
      </c>
    </row>
    <row r="7910" spans="18:18" x14ac:dyDescent="0.25">
      <c r="R7910" s="15">
        <v>3</v>
      </c>
    </row>
    <row r="7911" spans="18:18" x14ac:dyDescent="0.25">
      <c r="R7911" s="15">
        <v>3</v>
      </c>
    </row>
    <row r="7912" spans="18:18" x14ac:dyDescent="0.25">
      <c r="R7912" s="15">
        <v>3</v>
      </c>
    </row>
    <row r="7913" spans="18:18" x14ac:dyDescent="0.25">
      <c r="R7913" s="15">
        <v>3</v>
      </c>
    </row>
    <row r="7914" spans="18:18" x14ac:dyDescent="0.25">
      <c r="R7914" s="15">
        <v>3</v>
      </c>
    </row>
    <row r="7915" spans="18:18" x14ac:dyDescent="0.25">
      <c r="R7915" s="15">
        <v>3</v>
      </c>
    </row>
    <row r="7916" spans="18:18" x14ac:dyDescent="0.25">
      <c r="R7916" s="15">
        <v>3</v>
      </c>
    </row>
    <row r="7917" spans="18:18" x14ac:dyDescent="0.25">
      <c r="R7917" s="15">
        <v>3</v>
      </c>
    </row>
    <row r="7918" spans="18:18" x14ac:dyDescent="0.25">
      <c r="R7918" s="15">
        <v>3</v>
      </c>
    </row>
    <row r="7919" spans="18:18" x14ac:dyDescent="0.25">
      <c r="R7919" s="15">
        <v>3</v>
      </c>
    </row>
    <row r="7920" spans="18:18" x14ac:dyDescent="0.25">
      <c r="R7920" s="15">
        <v>3</v>
      </c>
    </row>
    <row r="7921" spans="18:18" x14ac:dyDescent="0.25">
      <c r="R7921" s="15">
        <v>3</v>
      </c>
    </row>
    <row r="7922" spans="18:18" x14ac:dyDescent="0.25">
      <c r="R7922" s="15">
        <v>3</v>
      </c>
    </row>
    <row r="7923" spans="18:18" x14ac:dyDescent="0.25">
      <c r="R7923" s="15">
        <v>3</v>
      </c>
    </row>
    <row r="7924" spans="18:18" x14ac:dyDescent="0.25">
      <c r="R7924" s="15">
        <v>3</v>
      </c>
    </row>
    <row r="7925" spans="18:18" x14ac:dyDescent="0.25">
      <c r="R7925" s="15">
        <v>3</v>
      </c>
    </row>
    <row r="7926" spans="18:18" x14ac:dyDescent="0.25">
      <c r="R7926" s="15">
        <v>3</v>
      </c>
    </row>
    <row r="7927" spans="18:18" x14ac:dyDescent="0.25">
      <c r="R7927" s="15">
        <v>3</v>
      </c>
    </row>
    <row r="7928" spans="18:18" x14ac:dyDescent="0.25">
      <c r="R7928" s="15">
        <v>3</v>
      </c>
    </row>
    <row r="7929" spans="18:18" x14ac:dyDescent="0.25">
      <c r="R7929" s="15">
        <v>3</v>
      </c>
    </row>
    <row r="7930" spans="18:18" x14ac:dyDescent="0.25">
      <c r="R7930" s="15">
        <v>3</v>
      </c>
    </row>
    <row r="7931" spans="18:18" x14ac:dyDescent="0.25">
      <c r="R7931" s="15">
        <v>3</v>
      </c>
    </row>
    <row r="7932" spans="18:18" x14ac:dyDescent="0.25">
      <c r="R7932" s="15">
        <v>3</v>
      </c>
    </row>
    <row r="7933" spans="18:18" x14ac:dyDescent="0.25">
      <c r="R7933" s="15">
        <v>3</v>
      </c>
    </row>
    <row r="7934" spans="18:18" x14ac:dyDescent="0.25">
      <c r="R7934" s="15">
        <v>3</v>
      </c>
    </row>
    <row r="7935" spans="18:18" x14ac:dyDescent="0.25">
      <c r="R7935" s="15">
        <v>3</v>
      </c>
    </row>
    <row r="7936" spans="18:18" x14ac:dyDescent="0.25">
      <c r="R7936" s="15">
        <v>3</v>
      </c>
    </row>
    <row r="7937" spans="18:18" x14ac:dyDescent="0.25">
      <c r="R7937" s="15">
        <v>3</v>
      </c>
    </row>
    <row r="7938" spans="18:18" x14ac:dyDescent="0.25">
      <c r="R7938" s="15">
        <v>3</v>
      </c>
    </row>
    <row r="7939" spans="18:18" x14ac:dyDescent="0.25">
      <c r="R7939" s="15">
        <v>3</v>
      </c>
    </row>
    <row r="7940" spans="18:18" x14ac:dyDescent="0.25">
      <c r="R7940" s="15">
        <v>3</v>
      </c>
    </row>
    <row r="7941" spans="18:18" x14ac:dyDescent="0.25">
      <c r="R7941" s="15">
        <v>3</v>
      </c>
    </row>
    <row r="7942" spans="18:18" x14ac:dyDescent="0.25">
      <c r="R7942" s="15">
        <v>3</v>
      </c>
    </row>
    <row r="7943" spans="18:18" x14ac:dyDescent="0.25">
      <c r="R7943" s="15">
        <v>3</v>
      </c>
    </row>
    <row r="7944" spans="18:18" x14ac:dyDescent="0.25">
      <c r="R7944" s="15">
        <v>3</v>
      </c>
    </row>
    <row r="7945" spans="18:18" x14ac:dyDescent="0.25">
      <c r="R7945" s="15">
        <v>3</v>
      </c>
    </row>
    <row r="7946" spans="18:18" x14ac:dyDescent="0.25">
      <c r="R7946" s="15">
        <v>3</v>
      </c>
    </row>
    <row r="7947" spans="18:18" x14ac:dyDescent="0.25">
      <c r="R7947" s="15">
        <v>3</v>
      </c>
    </row>
    <row r="7948" spans="18:18" x14ac:dyDescent="0.25">
      <c r="R7948" s="15">
        <v>3</v>
      </c>
    </row>
    <row r="7949" spans="18:18" x14ac:dyDescent="0.25">
      <c r="R7949" s="15">
        <v>3</v>
      </c>
    </row>
    <row r="7950" spans="18:18" x14ac:dyDescent="0.25">
      <c r="R7950" s="15">
        <v>3</v>
      </c>
    </row>
    <row r="7951" spans="18:18" x14ac:dyDescent="0.25">
      <c r="R7951" s="15">
        <v>3</v>
      </c>
    </row>
    <row r="7952" spans="18:18" x14ac:dyDescent="0.25">
      <c r="R7952" s="15">
        <v>3</v>
      </c>
    </row>
    <row r="7953" spans="18:18" x14ac:dyDescent="0.25">
      <c r="R7953" s="15">
        <v>3</v>
      </c>
    </row>
    <row r="7954" spans="18:18" x14ac:dyDescent="0.25">
      <c r="R7954" s="15">
        <v>3</v>
      </c>
    </row>
    <row r="7955" spans="18:18" x14ac:dyDescent="0.25">
      <c r="R7955" s="15">
        <v>3</v>
      </c>
    </row>
    <row r="7956" spans="18:18" x14ac:dyDescent="0.25">
      <c r="R7956" s="15">
        <v>3</v>
      </c>
    </row>
    <row r="7957" spans="18:18" x14ac:dyDescent="0.25">
      <c r="R7957" s="15">
        <v>3</v>
      </c>
    </row>
    <row r="7958" spans="18:18" x14ac:dyDescent="0.25">
      <c r="R7958" s="15">
        <v>3</v>
      </c>
    </row>
    <row r="7959" spans="18:18" x14ac:dyDescent="0.25">
      <c r="R7959" s="15">
        <v>3</v>
      </c>
    </row>
    <row r="7960" spans="18:18" x14ac:dyDescent="0.25">
      <c r="R7960" s="15">
        <v>3</v>
      </c>
    </row>
    <row r="7961" spans="18:18" x14ac:dyDescent="0.25">
      <c r="R7961" s="15">
        <v>3</v>
      </c>
    </row>
    <row r="7962" spans="18:18" x14ac:dyDescent="0.25">
      <c r="R7962" s="15">
        <v>3</v>
      </c>
    </row>
    <row r="7963" spans="18:18" x14ac:dyDescent="0.25">
      <c r="R7963" s="15">
        <v>3</v>
      </c>
    </row>
    <row r="7964" spans="18:18" x14ac:dyDescent="0.25">
      <c r="R7964" s="15">
        <v>3</v>
      </c>
    </row>
    <row r="7965" spans="18:18" x14ac:dyDescent="0.25">
      <c r="R7965" s="15">
        <v>3</v>
      </c>
    </row>
    <row r="7966" spans="18:18" x14ac:dyDescent="0.25">
      <c r="R7966" s="15">
        <v>3</v>
      </c>
    </row>
    <row r="7967" spans="18:18" x14ac:dyDescent="0.25">
      <c r="R7967" s="15">
        <v>3</v>
      </c>
    </row>
    <row r="7968" spans="18:18" x14ac:dyDescent="0.25">
      <c r="R7968" s="15">
        <v>3</v>
      </c>
    </row>
    <row r="7969" spans="18:18" x14ac:dyDescent="0.25">
      <c r="R7969" s="15">
        <v>3</v>
      </c>
    </row>
    <row r="7970" spans="18:18" x14ac:dyDescent="0.25">
      <c r="R7970" s="15">
        <v>3</v>
      </c>
    </row>
    <row r="7971" spans="18:18" x14ac:dyDescent="0.25">
      <c r="R7971" s="15">
        <v>3</v>
      </c>
    </row>
    <row r="7972" spans="18:18" x14ac:dyDescent="0.25">
      <c r="R7972" s="15">
        <v>3</v>
      </c>
    </row>
    <row r="7973" spans="18:18" x14ac:dyDescent="0.25">
      <c r="R7973" s="15">
        <v>3</v>
      </c>
    </row>
    <row r="7974" spans="18:18" x14ac:dyDescent="0.25">
      <c r="R7974" s="15">
        <v>3</v>
      </c>
    </row>
    <row r="7975" spans="18:18" x14ac:dyDescent="0.25">
      <c r="R7975" s="15">
        <v>3</v>
      </c>
    </row>
    <row r="7976" spans="18:18" x14ac:dyDescent="0.25">
      <c r="R7976" s="15">
        <v>3</v>
      </c>
    </row>
    <row r="7977" spans="18:18" x14ac:dyDescent="0.25">
      <c r="R7977" s="15">
        <v>3</v>
      </c>
    </row>
    <row r="7978" spans="18:18" x14ac:dyDescent="0.25">
      <c r="R7978" s="15">
        <v>3</v>
      </c>
    </row>
    <row r="7979" spans="18:18" x14ac:dyDescent="0.25">
      <c r="R7979" s="15">
        <v>3</v>
      </c>
    </row>
    <row r="7980" spans="18:18" x14ac:dyDescent="0.25">
      <c r="R7980" s="15">
        <v>3</v>
      </c>
    </row>
    <row r="7981" spans="18:18" x14ac:dyDescent="0.25">
      <c r="R7981" s="15">
        <v>3</v>
      </c>
    </row>
    <row r="7982" spans="18:18" x14ac:dyDescent="0.25">
      <c r="R7982" s="15">
        <v>3</v>
      </c>
    </row>
    <row r="7983" spans="18:18" x14ac:dyDescent="0.25">
      <c r="R7983" s="15">
        <v>3</v>
      </c>
    </row>
    <row r="7984" spans="18:18" x14ac:dyDescent="0.25">
      <c r="R7984" s="15">
        <v>3</v>
      </c>
    </row>
    <row r="7985" spans="18:18" x14ac:dyDescent="0.25">
      <c r="R7985" s="15">
        <v>3</v>
      </c>
    </row>
    <row r="7986" spans="18:18" x14ac:dyDescent="0.25">
      <c r="R7986" s="15">
        <v>3</v>
      </c>
    </row>
    <row r="7987" spans="18:18" x14ac:dyDescent="0.25">
      <c r="R7987" s="15">
        <v>3</v>
      </c>
    </row>
    <row r="7988" spans="18:18" x14ac:dyDescent="0.25">
      <c r="R7988" s="15">
        <v>3</v>
      </c>
    </row>
    <row r="7989" spans="18:18" x14ac:dyDescent="0.25">
      <c r="R7989" s="15">
        <v>3</v>
      </c>
    </row>
    <row r="7990" spans="18:18" x14ac:dyDescent="0.25">
      <c r="R7990" s="15">
        <v>3</v>
      </c>
    </row>
    <row r="7991" spans="18:18" x14ac:dyDescent="0.25">
      <c r="R7991" s="15">
        <v>3</v>
      </c>
    </row>
    <row r="7992" spans="18:18" x14ac:dyDescent="0.25">
      <c r="R7992" s="15">
        <v>3</v>
      </c>
    </row>
    <row r="7993" spans="18:18" x14ac:dyDescent="0.25">
      <c r="R7993" s="15">
        <v>3</v>
      </c>
    </row>
    <row r="7994" spans="18:18" x14ac:dyDescent="0.25">
      <c r="R7994" s="15">
        <v>3</v>
      </c>
    </row>
    <row r="7995" spans="18:18" x14ac:dyDescent="0.25">
      <c r="R7995" s="15">
        <v>3</v>
      </c>
    </row>
    <row r="7996" spans="18:18" x14ac:dyDescent="0.25">
      <c r="R7996" s="15">
        <v>3</v>
      </c>
    </row>
    <row r="7997" spans="18:18" x14ac:dyDescent="0.25">
      <c r="R7997" s="15">
        <v>3</v>
      </c>
    </row>
    <row r="7998" spans="18:18" x14ac:dyDescent="0.25">
      <c r="R7998" s="15">
        <v>3</v>
      </c>
    </row>
    <row r="7999" spans="18:18" x14ac:dyDescent="0.25">
      <c r="R7999" s="15">
        <v>3</v>
      </c>
    </row>
    <row r="8000" spans="18:18" x14ac:dyDescent="0.25">
      <c r="R8000" s="15">
        <v>3</v>
      </c>
    </row>
    <row r="8001" spans="18:18" x14ac:dyDescent="0.25">
      <c r="R8001" s="15">
        <v>3</v>
      </c>
    </row>
    <row r="8002" spans="18:18" x14ac:dyDescent="0.25">
      <c r="R8002" s="15">
        <v>3</v>
      </c>
    </row>
    <row r="8003" spans="18:18" x14ac:dyDescent="0.25">
      <c r="R8003" s="15">
        <v>3</v>
      </c>
    </row>
    <row r="8004" spans="18:18" x14ac:dyDescent="0.25">
      <c r="R8004" s="15">
        <v>3</v>
      </c>
    </row>
    <row r="8005" spans="18:18" x14ac:dyDescent="0.25">
      <c r="R8005" s="15">
        <v>3</v>
      </c>
    </row>
    <row r="8006" spans="18:18" x14ac:dyDescent="0.25">
      <c r="R8006" s="15">
        <v>3</v>
      </c>
    </row>
    <row r="8007" spans="18:18" x14ac:dyDescent="0.25">
      <c r="R8007" s="15">
        <v>3</v>
      </c>
    </row>
    <row r="8008" spans="18:18" x14ac:dyDescent="0.25">
      <c r="R8008" s="15">
        <v>3</v>
      </c>
    </row>
    <row r="8009" spans="18:18" x14ac:dyDescent="0.25">
      <c r="R8009" s="15">
        <v>3</v>
      </c>
    </row>
    <row r="8010" spans="18:18" x14ac:dyDescent="0.25">
      <c r="R8010" s="15">
        <v>3</v>
      </c>
    </row>
    <row r="8011" spans="18:18" x14ac:dyDescent="0.25">
      <c r="R8011" s="15">
        <v>3</v>
      </c>
    </row>
    <row r="8012" spans="18:18" x14ac:dyDescent="0.25">
      <c r="R8012" s="15">
        <v>3</v>
      </c>
    </row>
    <row r="8013" spans="18:18" x14ac:dyDescent="0.25">
      <c r="R8013" s="15">
        <v>3</v>
      </c>
    </row>
    <row r="8014" spans="18:18" x14ac:dyDescent="0.25">
      <c r="R8014" s="15">
        <v>3</v>
      </c>
    </row>
    <row r="8015" spans="18:18" x14ac:dyDescent="0.25">
      <c r="R8015" s="15">
        <v>3</v>
      </c>
    </row>
    <row r="8016" spans="18:18" x14ac:dyDescent="0.25">
      <c r="R8016" s="15">
        <v>3</v>
      </c>
    </row>
    <row r="8017" spans="18:18" x14ac:dyDescent="0.25">
      <c r="R8017" s="15">
        <v>3</v>
      </c>
    </row>
    <row r="8018" spans="18:18" x14ac:dyDescent="0.25">
      <c r="R8018" s="15">
        <v>3</v>
      </c>
    </row>
    <row r="8019" spans="18:18" x14ac:dyDescent="0.25">
      <c r="R8019" s="15">
        <v>4</v>
      </c>
    </row>
    <row r="8020" spans="18:18" x14ac:dyDescent="0.25">
      <c r="R8020" s="15">
        <v>4</v>
      </c>
    </row>
    <row r="8021" spans="18:18" x14ac:dyDescent="0.25">
      <c r="R8021" s="15">
        <v>4</v>
      </c>
    </row>
    <row r="8022" spans="18:18" x14ac:dyDescent="0.25">
      <c r="R8022" s="15">
        <v>4</v>
      </c>
    </row>
    <row r="8023" spans="18:18" x14ac:dyDescent="0.25">
      <c r="R8023" s="15">
        <v>4</v>
      </c>
    </row>
    <row r="8024" spans="18:18" x14ac:dyDescent="0.25">
      <c r="R8024" s="15">
        <v>4</v>
      </c>
    </row>
    <row r="8025" spans="18:18" x14ac:dyDescent="0.25">
      <c r="R8025" s="15">
        <v>4</v>
      </c>
    </row>
    <row r="8026" spans="18:18" x14ac:dyDescent="0.25">
      <c r="R8026" s="15">
        <v>4</v>
      </c>
    </row>
    <row r="8027" spans="18:18" x14ac:dyDescent="0.25">
      <c r="R8027" s="15">
        <v>4</v>
      </c>
    </row>
    <row r="8028" spans="18:18" x14ac:dyDescent="0.25">
      <c r="R8028" s="15">
        <v>4</v>
      </c>
    </row>
    <row r="8029" spans="18:18" x14ac:dyDescent="0.25">
      <c r="R8029" s="15">
        <v>4</v>
      </c>
    </row>
    <row r="8030" spans="18:18" x14ac:dyDescent="0.25">
      <c r="R8030" s="15">
        <v>4</v>
      </c>
    </row>
    <row r="8031" spans="18:18" x14ac:dyDescent="0.25">
      <c r="R8031" s="15">
        <v>4</v>
      </c>
    </row>
    <row r="8032" spans="18:18" x14ac:dyDescent="0.25">
      <c r="R8032" s="15">
        <v>4</v>
      </c>
    </row>
    <row r="8033" spans="18:18" x14ac:dyDescent="0.25">
      <c r="R8033" s="15">
        <v>4</v>
      </c>
    </row>
    <row r="8034" spans="18:18" x14ac:dyDescent="0.25">
      <c r="R8034" s="15">
        <v>4</v>
      </c>
    </row>
    <row r="8035" spans="18:18" x14ac:dyDescent="0.25">
      <c r="R8035" s="15">
        <v>4</v>
      </c>
    </row>
    <row r="8036" spans="18:18" x14ac:dyDescent="0.25">
      <c r="R8036" s="15">
        <v>4</v>
      </c>
    </row>
    <row r="8037" spans="18:18" x14ac:dyDescent="0.25">
      <c r="R8037" s="15">
        <v>4</v>
      </c>
    </row>
    <row r="8038" spans="18:18" x14ac:dyDescent="0.25">
      <c r="R8038" s="15">
        <v>4</v>
      </c>
    </row>
    <row r="8039" spans="18:18" x14ac:dyDescent="0.25">
      <c r="R8039" s="15">
        <v>4</v>
      </c>
    </row>
    <row r="8040" spans="18:18" x14ac:dyDescent="0.25">
      <c r="R8040" s="15">
        <v>4</v>
      </c>
    </row>
    <row r="8041" spans="18:18" x14ac:dyDescent="0.25">
      <c r="R8041" s="15">
        <v>4</v>
      </c>
    </row>
    <row r="8042" spans="18:18" x14ac:dyDescent="0.25">
      <c r="R8042" s="15">
        <v>4</v>
      </c>
    </row>
    <row r="8043" spans="18:18" x14ac:dyDescent="0.25">
      <c r="R8043" s="15">
        <v>4</v>
      </c>
    </row>
    <row r="8044" spans="18:18" x14ac:dyDescent="0.25">
      <c r="R8044" s="15">
        <v>4</v>
      </c>
    </row>
    <row r="8045" spans="18:18" x14ac:dyDescent="0.25">
      <c r="R8045" s="15">
        <v>4</v>
      </c>
    </row>
    <row r="8046" spans="18:18" x14ac:dyDescent="0.25">
      <c r="R8046" s="15">
        <v>4</v>
      </c>
    </row>
    <row r="8047" spans="18:18" x14ac:dyDescent="0.25">
      <c r="R8047" s="15">
        <v>4</v>
      </c>
    </row>
    <row r="8048" spans="18:18" x14ac:dyDescent="0.25">
      <c r="R8048" s="15">
        <v>4</v>
      </c>
    </row>
    <row r="8049" spans="18:18" x14ac:dyDescent="0.25">
      <c r="R8049" s="15">
        <v>4</v>
      </c>
    </row>
    <row r="8050" spans="18:18" x14ac:dyDescent="0.25">
      <c r="R8050" s="15">
        <v>4</v>
      </c>
    </row>
    <row r="8051" spans="18:18" x14ac:dyDescent="0.25">
      <c r="R8051" s="15">
        <v>4</v>
      </c>
    </row>
    <row r="8052" spans="18:18" x14ac:dyDescent="0.25">
      <c r="R8052" s="15">
        <v>4</v>
      </c>
    </row>
    <row r="8053" spans="18:18" x14ac:dyDescent="0.25">
      <c r="R8053" s="15">
        <v>4</v>
      </c>
    </row>
    <row r="8054" spans="18:18" x14ac:dyDescent="0.25">
      <c r="R8054" s="15">
        <v>4</v>
      </c>
    </row>
    <row r="8055" spans="18:18" x14ac:dyDescent="0.25">
      <c r="R8055" s="15">
        <v>4</v>
      </c>
    </row>
    <row r="8056" spans="18:18" x14ac:dyDescent="0.25">
      <c r="R8056" s="15">
        <v>4</v>
      </c>
    </row>
    <row r="8057" spans="18:18" x14ac:dyDescent="0.25">
      <c r="R8057" s="15">
        <v>4</v>
      </c>
    </row>
    <row r="8058" spans="18:18" x14ac:dyDescent="0.25">
      <c r="R8058" s="15">
        <v>4</v>
      </c>
    </row>
    <row r="8059" spans="18:18" x14ac:dyDescent="0.25">
      <c r="R8059" s="15">
        <v>4</v>
      </c>
    </row>
    <row r="8060" spans="18:18" x14ac:dyDescent="0.25">
      <c r="R8060" s="15">
        <v>4</v>
      </c>
    </row>
    <row r="8061" spans="18:18" x14ac:dyDescent="0.25">
      <c r="R8061" s="15">
        <v>4</v>
      </c>
    </row>
    <row r="8062" spans="18:18" x14ac:dyDescent="0.25">
      <c r="R8062" s="15">
        <v>4</v>
      </c>
    </row>
    <row r="8063" spans="18:18" x14ac:dyDescent="0.25">
      <c r="R8063" s="15">
        <v>4</v>
      </c>
    </row>
    <row r="8064" spans="18:18" x14ac:dyDescent="0.25">
      <c r="R8064" s="15">
        <v>4</v>
      </c>
    </row>
    <row r="8065" spans="18:18" x14ac:dyDescent="0.25">
      <c r="R8065" s="15">
        <v>4</v>
      </c>
    </row>
    <row r="8066" spans="18:18" x14ac:dyDescent="0.25">
      <c r="R8066" s="15">
        <v>4</v>
      </c>
    </row>
    <row r="8067" spans="18:18" x14ac:dyDescent="0.25">
      <c r="R8067" s="15">
        <v>4</v>
      </c>
    </row>
    <row r="8068" spans="18:18" x14ac:dyDescent="0.25">
      <c r="R8068" s="15">
        <v>4</v>
      </c>
    </row>
    <row r="8069" spans="18:18" x14ac:dyDescent="0.25">
      <c r="R8069" s="15">
        <v>4</v>
      </c>
    </row>
    <row r="8070" spans="18:18" x14ac:dyDescent="0.25">
      <c r="R8070" s="15">
        <v>4</v>
      </c>
    </row>
    <row r="8071" spans="18:18" x14ac:dyDescent="0.25">
      <c r="R8071" s="15">
        <v>4</v>
      </c>
    </row>
    <row r="8072" spans="18:18" x14ac:dyDescent="0.25">
      <c r="R8072" s="15">
        <v>4</v>
      </c>
    </row>
    <row r="8073" spans="18:18" x14ac:dyDescent="0.25">
      <c r="R8073" s="15">
        <v>4</v>
      </c>
    </row>
    <row r="8074" spans="18:18" x14ac:dyDescent="0.25">
      <c r="R8074" s="15">
        <v>4</v>
      </c>
    </row>
    <row r="8075" spans="18:18" x14ac:dyDescent="0.25">
      <c r="R8075" s="15">
        <v>4</v>
      </c>
    </row>
    <row r="8076" spans="18:18" x14ac:dyDescent="0.25">
      <c r="R8076" s="15">
        <v>4</v>
      </c>
    </row>
    <row r="8077" spans="18:18" x14ac:dyDescent="0.25">
      <c r="R8077" s="15">
        <v>4</v>
      </c>
    </row>
    <row r="8078" spans="18:18" x14ac:dyDescent="0.25">
      <c r="R8078" s="15">
        <v>4</v>
      </c>
    </row>
    <row r="8079" spans="18:18" x14ac:dyDescent="0.25">
      <c r="R8079" s="15">
        <v>4</v>
      </c>
    </row>
    <row r="8080" spans="18:18" x14ac:dyDescent="0.25">
      <c r="R8080" s="15">
        <v>4</v>
      </c>
    </row>
    <row r="8081" spans="18:18" x14ac:dyDescent="0.25">
      <c r="R8081" s="15">
        <v>4</v>
      </c>
    </row>
    <row r="8082" spans="18:18" x14ac:dyDescent="0.25">
      <c r="R8082" s="15">
        <v>4</v>
      </c>
    </row>
    <row r="8083" spans="18:18" x14ac:dyDescent="0.25">
      <c r="R8083" s="15">
        <v>4</v>
      </c>
    </row>
    <row r="8084" spans="18:18" x14ac:dyDescent="0.25">
      <c r="R8084" s="15">
        <v>4</v>
      </c>
    </row>
    <row r="8085" spans="18:18" x14ac:dyDescent="0.25">
      <c r="R8085" s="15">
        <v>4</v>
      </c>
    </row>
    <row r="8086" spans="18:18" x14ac:dyDescent="0.25">
      <c r="R8086" s="15">
        <v>4</v>
      </c>
    </row>
    <row r="8087" spans="18:18" x14ac:dyDescent="0.25">
      <c r="R8087" s="15">
        <v>4</v>
      </c>
    </row>
    <row r="8088" spans="18:18" x14ac:dyDescent="0.25">
      <c r="R8088" s="15">
        <v>4</v>
      </c>
    </row>
    <row r="8089" spans="18:18" x14ac:dyDescent="0.25">
      <c r="R8089" s="15">
        <v>4</v>
      </c>
    </row>
    <row r="8090" spans="18:18" x14ac:dyDescent="0.25">
      <c r="R8090" s="15">
        <v>4</v>
      </c>
    </row>
    <row r="8091" spans="18:18" x14ac:dyDescent="0.25">
      <c r="R8091" s="15">
        <v>4</v>
      </c>
    </row>
    <row r="8092" spans="18:18" x14ac:dyDescent="0.25">
      <c r="R8092" s="15">
        <v>4</v>
      </c>
    </row>
    <row r="8093" spans="18:18" x14ac:dyDescent="0.25">
      <c r="R8093" s="15">
        <v>4</v>
      </c>
    </row>
    <row r="8094" spans="18:18" x14ac:dyDescent="0.25">
      <c r="R8094" s="15">
        <v>4</v>
      </c>
    </row>
    <row r="8095" spans="18:18" x14ac:dyDescent="0.25">
      <c r="R8095" s="15">
        <v>4</v>
      </c>
    </row>
    <row r="8096" spans="18:18" x14ac:dyDescent="0.25">
      <c r="R8096" s="15">
        <v>4</v>
      </c>
    </row>
    <row r="8097" spans="18:18" x14ac:dyDescent="0.25">
      <c r="R8097" s="15">
        <v>4</v>
      </c>
    </row>
    <row r="8098" spans="18:18" x14ac:dyDescent="0.25">
      <c r="R8098" s="15">
        <v>4</v>
      </c>
    </row>
    <row r="8099" spans="18:18" x14ac:dyDescent="0.25">
      <c r="R8099" s="15">
        <v>4</v>
      </c>
    </row>
    <row r="8100" spans="18:18" x14ac:dyDescent="0.25">
      <c r="R8100" s="15">
        <v>4</v>
      </c>
    </row>
    <row r="8101" spans="18:18" x14ac:dyDescent="0.25">
      <c r="R8101" s="15">
        <v>4</v>
      </c>
    </row>
    <row r="8102" spans="18:18" x14ac:dyDescent="0.25">
      <c r="R8102" s="15">
        <v>4</v>
      </c>
    </row>
    <row r="8103" spans="18:18" x14ac:dyDescent="0.25">
      <c r="R8103" s="15">
        <v>4</v>
      </c>
    </row>
    <row r="8104" spans="18:18" x14ac:dyDescent="0.25">
      <c r="R8104" s="15">
        <v>4</v>
      </c>
    </row>
    <row r="8105" spans="18:18" x14ac:dyDescent="0.25">
      <c r="R8105" s="15">
        <v>4</v>
      </c>
    </row>
    <row r="8106" spans="18:18" x14ac:dyDescent="0.25">
      <c r="R8106" s="15">
        <v>4</v>
      </c>
    </row>
    <row r="8107" spans="18:18" x14ac:dyDescent="0.25">
      <c r="R8107" s="15">
        <v>4</v>
      </c>
    </row>
    <row r="8108" spans="18:18" x14ac:dyDescent="0.25">
      <c r="R8108" s="15">
        <v>4</v>
      </c>
    </row>
    <row r="8109" spans="18:18" x14ac:dyDescent="0.25">
      <c r="R8109" s="15">
        <v>4</v>
      </c>
    </row>
    <row r="8110" spans="18:18" x14ac:dyDescent="0.25">
      <c r="R8110" s="15">
        <v>4</v>
      </c>
    </row>
    <row r="8111" spans="18:18" x14ac:dyDescent="0.25">
      <c r="R8111" s="15">
        <v>4</v>
      </c>
    </row>
    <row r="8112" spans="18:18" x14ac:dyDescent="0.25">
      <c r="R8112" s="15">
        <v>4</v>
      </c>
    </row>
    <row r="8113" spans="18:18" x14ac:dyDescent="0.25">
      <c r="R8113" s="15">
        <v>3</v>
      </c>
    </row>
    <row r="8114" spans="18:18" x14ac:dyDescent="0.25">
      <c r="R8114" s="15">
        <v>3</v>
      </c>
    </row>
    <row r="8115" spans="18:18" x14ac:dyDescent="0.25">
      <c r="R8115" s="15">
        <v>3</v>
      </c>
    </row>
    <row r="8116" spans="18:18" x14ac:dyDescent="0.25">
      <c r="R8116" s="15">
        <v>3</v>
      </c>
    </row>
    <row r="8117" spans="18:18" x14ac:dyDescent="0.25">
      <c r="R8117" s="15">
        <v>3</v>
      </c>
    </row>
    <row r="8118" spans="18:18" x14ac:dyDescent="0.25">
      <c r="R8118" s="15">
        <v>3</v>
      </c>
    </row>
    <row r="8119" spans="18:18" x14ac:dyDescent="0.25">
      <c r="R8119" s="15">
        <v>3</v>
      </c>
    </row>
    <row r="8120" spans="18:18" x14ac:dyDescent="0.25">
      <c r="R8120" s="15">
        <v>3</v>
      </c>
    </row>
    <row r="8121" spans="18:18" x14ac:dyDescent="0.25">
      <c r="R8121" s="15">
        <v>3</v>
      </c>
    </row>
    <row r="8122" spans="18:18" x14ac:dyDescent="0.25">
      <c r="R8122" s="15">
        <v>3</v>
      </c>
    </row>
    <row r="8123" spans="18:18" x14ac:dyDescent="0.25">
      <c r="R8123" s="15">
        <v>3</v>
      </c>
    </row>
    <row r="8124" spans="18:18" x14ac:dyDescent="0.25">
      <c r="R8124" s="15">
        <v>3</v>
      </c>
    </row>
    <row r="8125" spans="18:18" x14ac:dyDescent="0.25">
      <c r="R8125" s="15">
        <v>3</v>
      </c>
    </row>
    <row r="8126" spans="18:18" x14ac:dyDescent="0.25">
      <c r="R8126" s="15">
        <v>3</v>
      </c>
    </row>
    <row r="8127" spans="18:18" x14ac:dyDescent="0.25">
      <c r="R8127" s="15">
        <v>3</v>
      </c>
    </row>
    <row r="8128" spans="18:18" x14ac:dyDescent="0.25">
      <c r="R8128" s="15">
        <v>3</v>
      </c>
    </row>
    <row r="8129" spans="18:18" x14ac:dyDescent="0.25">
      <c r="R8129" s="15">
        <v>3</v>
      </c>
    </row>
    <row r="8130" spans="18:18" x14ac:dyDescent="0.25">
      <c r="R8130" s="15">
        <v>3</v>
      </c>
    </row>
    <row r="8131" spans="18:18" x14ac:dyDescent="0.25">
      <c r="R8131" s="15">
        <v>3</v>
      </c>
    </row>
    <row r="8132" spans="18:18" x14ac:dyDescent="0.25">
      <c r="R8132" s="15">
        <v>3</v>
      </c>
    </row>
    <row r="8133" spans="18:18" x14ac:dyDescent="0.25">
      <c r="R8133" s="15">
        <v>3</v>
      </c>
    </row>
    <row r="8134" spans="18:18" x14ac:dyDescent="0.25">
      <c r="R8134" s="15">
        <v>3</v>
      </c>
    </row>
    <row r="8135" spans="18:18" x14ac:dyDescent="0.25">
      <c r="R8135" s="15">
        <v>3</v>
      </c>
    </row>
    <row r="8136" spans="18:18" x14ac:dyDescent="0.25">
      <c r="R8136" s="15">
        <v>3</v>
      </c>
    </row>
    <row r="8137" spans="18:18" x14ac:dyDescent="0.25">
      <c r="R8137" s="15">
        <v>3</v>
      </c>
    </row>
    <row r="8138" spans="18:18" x14ac:dyDescent="0.25">
      <c r="R8138" s="15">
        <v>3</v>
      </c>
    </row>
    <row r="8139" spans="18:18" x14ac:dyDescent="0.25">
      <c r="R8139" s="15">
        <v>3</v>
      </c>
    </row>
    <row r="8140" spans="18:18" x14ac:dyDescent="0.25">
      <c r="R8140" s="15">
        <v>3</v>
      </c>
    </row>
    <row r="8141" spans="18:18" x14ac:dyDescent="0.25">
      <c r="R8141" s="15">
        <v>3</v>
      </c>
    </row>
    <row r="8142" spans="18:18" x14ac:dyDescent="0.25">
      <c r="R8142" s="15">
        <v>3</v>
      </c>
    </row>
    <row r="8143" spans="18:18" x14ac:dyDescent="0.25">
      <c r="R8143" s="15">
        <v>3</v>
      </c>
    </row>
    <row r="8144" spans="18:18" x14ac:dyDescent="0.25">
      <c r="R8144" s="15">
        <v>3</v>
      </c>
    </row>
    <row r="8145" spans="18:18" x14ac:dyDescent="0.25">
      <c r="R8145" s="15">
        <v>3</v>
      </c>
    </row>
    <row r="8146" spans="18:18" x14ac:dyDescent="0.25">
      <c r="R8146" s="15">
        <v>3</v>
      </c>
    </row>
    <row r="8147" spans="18:18" x14ac:dyDescent="0.25">
      <c r="R8147" s="15">
        <v>3</v>
      </c>
    </row>
    <row r="8148" spans="18:18" x14ac:dyDescent="0.25">
      <c r="R8148" s="15">
        <v>3</v>
      </c>
    </row>
    <row r="8149" spans="18:18" x14ac:dyDescent="0.25">
      <c r="R8149" s="15">
        <v>3</v>
      </c>
    </row>
    <row r="8150" spans="18:18" x14ac:dyDescent="0.25">
      <c r="R8150" s="15">
        <v>3</v>
      </c>
    </row>
    <row r="8151" spans="18:18" x14ac:dyDescent="0.25">
      <c r="R8151" s="15">
        <v>3</v>
      </c>
    </row>
    <row r="8152" spans="18:18" x14ac:dyDescent="0.25">
      <c r="R8152" s="15">
        <v>3</v>
      </c>
    </row>
    <row r="8153" spans="18:18" x14ac:dyDescent="0.25">
      <c r="R8153" s="15">
        <v>3</v>
      </c>
    </row>
    <row r="8154" spans="18:18" x14ac:dyDescent="0.25">
      <c r="R8154" s="15">
        <v>3</v>
      </c>
    </row>
    <row r="8155" spans="18:18" x14ac:dyDescent="0.25">
      <c r="R8155" s="15">
        <v>3</v>
      </c>
    </row>
    <row r="8156" spans="18:18" x14ac:dyDescent="0.25">
      <c r="R8156" s="15">
        <v>3</v>
      </c>
    </row>
    <row r="8157" spans="18:18" x14ac:dyDescent="0.25">
      <c r="R8157" s="15">
        <v>3</v>
      </c>
    </row>
    <row r="8158" spans="18:18" x14ac:dyDescent="0.25">
      <c r="R8158" s="15">
        <v>3</v>
      </c>
    </row>
    <row r="8159" spans="18:18" x14ac:dyDescent="0.25">
      <c r="R8159" s="15">
        <v>3</v>
      </c>
    </row>
    <row r="8160" spans="18:18" x14ac:dyDescent="0.25">
      <c r="R8160" s="15">
        <v>3</v>
      </c>
    </row>
    <row r="8161" spans="18:18" x14ac:dyDescent="0.25">
      <c r="R8161" s="15">
        <v>3</v>
      </c>
    </row>
    <row r="8162" spans="18:18" x14ac:dyDescent="0.25">
      <c r="R8162" s="15">
        <v>3</v>
      </c>
    </row>
    <row r="8163" spans="18:18" x14ac:dyDescent="0.25">
      <c r="R8163" s="15">
        <v>3</v>
      </c>
    </row>
    <row r="8164" spans="18:18" x14ac:dyDescent="0.25">
      <c r="R8164" s="15">
        <v>3</v>
      </c>
    </row>
    <row r="8165" spans="18:18" x14ac:dyDescent="0.25">
      <c r="R8165" s="15">
        <v>3</v>
      </c>
    </row>
    <row r="8166" spans="18:18" x14ac:dyDescent="0.25">
      <c r="R8166" s="15">
        <v>3</v>
      </c>
    </row>
    <row r="8167" spans="18:18" x14ac:dyDescent="0.25">
      <c r="R8167" s="15">
        <v>3</v>
      </c>
    </row>
    <row r="8168" spans="18:18" x14ac:dyDescent="0.25">
      <c r="R8168" s="15">
        <v>3</v>
      </c>
    </row>
    <row r="8169" spans="18:18" x14ac:dyDescent="0.25">
      <c r="R8169" s="15">
        <v>5</v>
      </c>
    </row>
    <row r="8170" spans="18:18" x14ac:dyDescent="0.25">
      <c r="R8170" s="15">
        <v>5</v>
      </c>
    </row>
    <row r="8171" spans="18:18" x14ac:dyDescent="0.25">
      <c r="R8171" s="15">
        <v>5</v>
      </c>
    </row>
    <row r="8172" spans="18:18" x14ac:dyDescent="0.25">
      <c r="R8172" s="15">
        <v>5</v>
      </c>
    </row>
    <row r="8173" spans="18:18" x14ac:dyDescent="0.25">
      <c r="R8173" s="15">
        <v>5</v>
      </c>
    </row>
    <row r="8174" spans="18:18" x14ac:dyDescent="0.25">
      <c r="R8174" s="15">
        <v>5</v>
      </c>
    </row>
    <row r="8175" spans="18:18" x14ac:dyDescent="0.25">
      <c r="R8175" s="15">
        <v>5</v>
      </c>
    </row>
    <row r="8176" spans="18:18" x14ac:dyDescent="0.25">
      <c r="R8176" s="15">
        <v>5</v>
      </c>
    </row>
    <row r="8177" spans="18:18" x14ac:dyDescent="0.25">
      <c r="R8177" s="15">
        <v>5</v>
      </c>
    </row>
    <row r="8178" spans="18:18" x14ac:dyDescent="0.25">
      <c r="R8178" s="15">
        <v>5</v>
      </c>
    </row>
    <row r="8179" spans="18:18" x14ac:dyDescent="0.25">
      <c r="R8179" s="15">
        <v>5</v>
      </c>
    </row>
    <row r="8180" spans="18:18" x14ac:dyDescent="0.25">
      <c r="R8180" s="15">
        <v>5</v>
      </c>
    </row>
    <row r="8181" spans="18:18" x14ac:dyDescent="0.25">
      <c r="R8181" s="15">
        <v>5</v>
      </c>
    </row>
    <row r="8182" spans="18:18" x14ac:dyDescent="0.25">
      <c r="R8182" s="15">
        <v>5</v>
      </c>
    </row>
    <row r="8183" spans="18:18" x14ac:dyDescent="0.25">
      <c r="R8183" s="15">
        <v>5</v>
      </c>
    </row>
    <row r="8184" spans="18:18" x14ac:dyDescent="0.25">
      <c r="R8184" s="15">
        <v>5</v>
      </c>
    </row>
    <row r="8185" spans="18:18" x14ac:dyDescent="0.25">
      <c r="R8185" s="15">
        <v>5</v>
      </c>
    </row>
    <row r="8186" spans="18:18" x14ac:dyDescent="0.25">
      <c r="R8186" s="15">
        <v>3</v>
      </c>
    </row>
    <row r="8187" spans="18:18" x14ac:dyDescent="0.25">
      <c r="R8187" s="15">
        <v>3</v>
      </c>
    </row>
    <row r="8188" spans="18:18" x14ac:dyDescent="0.25">
      <c r="R8188" s="15">
        <v>3</v>
      </c>
    </row>
    <row r="8189" spans="18:18" x14ac:dyDescent="0.25">
      <c r="R8189" s="15">
        <v>3</v>
      </c>
    </row>
    <row r="8190" spans="18:18" x14ac:dyDescent="0.25">
      <c r="R8190" s="15">
        <v>3</v>
      </c>
    </row>
    <row r="8191" spans="18:18" x14ac:dyDescent="0.25">
      <c r="R8191" s="15">
        <v>3</v>
      </c>
    </row>
    <row r="8192" spans="18:18" x14ac:dyDescent="0.25">
      <c r="R8192" s="15">
        <v>3</v>
      </c>
    </row>
    <row r="8193" spans="18:18" x14ac:dyDescent="0.25">
      <c r="R8193" s="15">
        <v>3</v>
      </c>
    </row>
    <row r="8194" spans="18:18" x14ac:dyDescent="0.25">
      <c r="R8194" s="15">
        <v>3</v>
      </c>
    </row>
    <row r="8195" spans="18:18" x14ac:dyDescent="0.25">
      <c r="R8195" s="15">
        <v>3</v>
      </c>
    </row>
    <row r="8196" spans="18:18" x14ac:dyDescent="0.25">
      <c r="R8196" s="15">
        <v>3</v>
      </c>
    </row>
    <row r="8197" spans="18:18" x14ac:dyDescent="0.25">
      <c r="R8197" s="15">
        <v>3</v>
      </c>
    </row>
    <row r="8198" spans="18:18" x14ac:dyDescent="0.25">
      <c r="R8198" s="15">
        <v>3</v>
      </c>
    </row>
    <row r="8199" spans="18:18" x14ac:dyDescent="0.25">
      <c r="R8199" s="15">
        <v>3</v>
      </c>
    </row>
    <row r="8200" spans="18:18" x14ac:dyDescent="0.25">
      <c r="R8200" s="15">
        <v>3</v>
      </c>
    </row>
    <row r="8201" spans="18:18" x14ac:dyDescent="0.25">
      <c r="R8201" s="15">
        <v>3</v>
      </c>
    </row>
    <row r="8202" spans="18:18" x14ac:dyDescent="0.25">
      <c r="R8202" s="15">
        <v>3</v>
      </c>
    </row>
    <row r="8203" spans="18:18" x14ac:dyDescent="0.25">
      <c r="R8203" s="15">
        <v>3</v>
      </c>
    </row>
    <row r="8204" spans="18:18" x14ac:dyDescent="0.25">
      <c r="R8204" s="15">
        <v>3</v>
      </c>
    </row>
    <row r="8205" spans="18:18" x14ac:dyDescent="0.25">
      <c r="R8205" s="15">
        <v>3</v>
      </c>
    </row>
    <row r="8206" spans="18:18" x14ac:dyDescent="0.25">
      <c r="R8206" s="15">
        <v>3</v>
      </c>
    </row>
    <row r="8207" spans="18:18" x14ac:dyDescent="0.25">
      <c r="R8207" s="15">
        <v>3</v>
      </c>
    </row>
    <row r="8208" spans="18:18" x14ac:dyDescent="0.25">
      <c r="R8208" s="15">
        <v>3</v>
      </c>
    </row>
    <row r="8209" spans="18:18" x14ac:dyDescent="0.25">
      <c r="R8209" s="15">
        <v>3</v>
      </c>
    </row>
    <row r="8210" spans="18:18" x14ac:dyDescent="0.25">
      <c r="R8210" s="15">
        <v>3</v>
      </c>
    </row>
    <row r="8211" spans="18:18" x14ac:dyDescent="0.25">
      <c r="R8211" s="15">
        <v>3</v>
      </c>
    </row>
    <row r="8212" spans="18:18" x14ac:dyDescent="0.25">
      <c r="R8212" s="15">
        <v>3</v>
      </c>
    </row>
    <row r="8213" spans="18:18" x14ac:dyDescent="0.25">
      <c r="R8213" s="15">
        <v>3</v>
      </c>
    </row>
    <row r="8214" spans="18:18" x14ac:dyDescent="0.25">
      <c r="R8214" s="15">
        <v>3</v>
      </c>
    </row>
    <row r="8215" spans="18:18" x14ac:dyDescent="0.25">
      <c r="R8215" s="15">
        <v>3</v>
      </c>
    </row>
    <row r="8216" spans="18:18" x14ac:dyDescent="0.25">
      <c r="R8216" s="15">
        <v>3</v>
      </c>
    </row>
    <row r="8217" spans="18:18" x14ac:dyDescent="0.25">
      <c r="R8217" s="15">
        <v>3</v>
      </c>
    </row>
    <row r="8218" spans="18:18" x14ac:dyDescent="0.25">
      <c r="R8218" s="15">
        <v>3</v>
      </c>
    </row>
    <row r="8219" spans="18:18" x14ac:dyDescent="0.25">
      <c r="R8219" s="15">
        <v>3</v>
      </c>
    </row>
    <row r="8220" spans="18:18" x14ac:dyDescent="0.25">
      <c r="R8220" s="15">
        <v>3</v>
      </c>
    </row>
    <row r="8221" spans="18:18" x14ac:dyDescent="0.25">
      <c r="R8221" s="15">
        <v>3</v>
      </c>
    </row>
    <row r="8222" spans="18:18" x14ac:dyDescent="0.25">
      <c r="R8222" s="15">
        <v>3</v>
      </c>
    </row>
    <row r="8223" spans="18:18" x14ac:dyDescent="0.25">
      <c r="R8223" s="15">
        <v>3</v>
      </c>
    </row>
    <row r="8224" spans="18:18" x14ac:dyDescent="0.25">
      <c r="R8224" s="15">
        <v>3</v>
      </c>
    </row>
    <row r="8225" spans="18:18" x14ac:dyDescent="0.25">
      <c r="R8225" s="15">
        <v>3</v>
      </c>
    </row>
    <row r="8226" spans="18:18" x14ac:dyDescent="0.25">
      <c r="R8226" s="15">
        <v>3</v>
      </c>
    </row>
    <row r="8227" spans="18:18" x14ac:dyDescent="0.25">
      <c r="R8227" s="15">
        <v>3</v>
      </c>
    </row>
    <row r="8228" spans="18:18" x14ac:dyDescent="0.25">
      <c r="R8228" s="15">
        <v>3</v>
      </c>
    </row>
    <row r="8229" spans="18:18" x14ac:dyDescent="0.25">
      <c r="R8229" s="15">
        <v>4</v>
      </c>
    </row>
    <row r="8230" spans="18:18" x14ac:dyDescent="0.25">
      <c r="R8230" s="15">
        <v>4</v>
      </c>
    </row>
    <row r="8231" spans="18:18" x14ac:dyDescent="0.25">
      <c r="R8231" s="15">
        <v>4</v>
      </c>
    </row>
    <row r="8232" spans="18:18" x14ac:dyDescent="0.25">
      <c r="R8232" s="15">
        <v>4</v>
      </c>
    </row>
    <row r="8233" spans="18:18" x14ac:dyDescent="0.25">
      <c r="R8233" s="15">
        <v>4</v>
      </c>
    </row>
    <row r="8234" spans="18:18" x14ac:dyDescent="0.25">
      <c r="R8234" s="15">
        <v>4</v>
      </c>
    </row>
    <row r="8235" spans="18:18" x14ac:dyDescent="0.25">
      <c r="R8235" s="15">
        <v>4</v>
      </c>
    </row>
    <row r="8236" spans="18:18" x14ac:dyDescent="0.25">
      <c r="R8236" s="15">
        <v>4</v>
      </c>
    </row>
    <row r="8237" spans="18:18" x14ac:dyDescent="0.25">
      <c r="R8237" s="15">
        <v>4</v>
      </c>
    </row>
    <row r="8238" spans="18:18" x14ac:dyDescent="0.25">
      <c r="R8238" s="15">
        <v>4</v>
      </c>
    </row>
    <row r="8239" spans="18:18" x14ac:dyDescent="0.25">
      <c r="R8239" s="15">
        <v>4</v>
      </c>
    </row>
    <row r="8240" spans="18:18" x14ac:dyDescent="0.25">
      <c r="R8240" s="15">
        <v>4</v>
      </c>
    </row>
    <row r="8241" spans="18:18" x14ac:dyDescent="0.25">
      <c r="R8241" s="15">
        <v>4</v>
      </c>
    </row>
    <row r="8242" spans="18:18" x14ac:dyDescent="0.25">
      <c r="R8242" s="15">
        <v>4</v>
      </c>
    </row>
    <row r="8243" spans="18:18" x14ac:dyDescent="0.25">
      <c r="R8243" s="15">
        <v>4</v>
      </c>
    </row>
    <row r="8244" spans="18:18" x14ac:dyDescent="0.25">
      <c r="R8244" s="15">
        <v>1</v>
      </c>
    </row>
    <row r="8245" spans="18:18" x14ac:dyDescent="0.25">
      <c r="R8245" s="15">
        <v>1</v>
      </c>
    </row>
    <row r="8246" spans="18:18" x14ac:dyDescent="0.25">
      <c r="R8246" s="15">
        <v>1</v>
      </c>
    </row>
    <row r="8247" spans="18:18" x14ac:dyDescent="0.25">
      <c r="R8247" s="15">
        <v>1</v>
      </c>
    </row>
    <row r="8248" spans="18:18" x14ac:dyDescent="0.25">
      <c r="R8248" s="15">
        <v>1</v>
      </c>
    </row>
    <row r="8249" spans="18:18" x14ac:dyDescent="0.25">
      <c r="R8249" s="15">
        <v>1</v>
      </c>
    </row>
    <row r="8250" spans="18:18" x14ac:dyDescent="0.25">
      <c r="R8250" s="15">
        <v>1</v>
      </c>
    </row>
    <row r="8251" spans="18:18" x14ac:dyDescent="0.25">
      <c r="R8251" s="15">
        <v>1</v>
      </c>
    </row>
    <row r="8252" spans="18:18" x14ac:dyDescent="0.25">
      <c r="R8252" s="15">
        <v>1</v>
      </c>
    </row>
    <row r="8253" spans="18:18" x14ac:dyDescent="0.25">
      <c r="R8253" s="15">
        <v>1</v>
      </c>
    </row>
    <row r="8254" spans="18:18" x14ac:dyDescent="0.25">
      <c r="R8254" s="15">
        <v>3</v>
      </c>
    </row>
    <row r="8255" spans="18:18" x14ac:dyDescent="0.25">
      <c r="R8255" s="15">
        <v>3</v>
      </c>
    </row>
    <row r="8256" spans="18:18" x14ac:dyDescent="0.25">
      <c r="R8256" s="15">
        <v>3</v>
      </c>
    </row>
    <row r="8257" spans="18:18" x14ac:dyDescent="0.25">
      <c r="R8257" s="15">
        <v>3</v>
      </c>
    </row>
    <row r="8258" spans="18:18" x14ac:dyDescent="0.25">
      <c r="R8258" s="15">
        <v>3</v>
      </c>
    </row>
    <row r="8259" spans="18:18" x14ac:dyDescent="0.25">
      <c r="R8259" s="15">
        <v>3</v>
      </c>
    </row>
    <row r="8260" spans="18:18" x14ac:dyDescent="0.25">
      <c r="R8260" s="15">
        <v>3</v>
      </c>
    </row>
    <row r="8261" spans="18:18" x14ac:dyDescent="0.25">
      <c r="R8261" s="15">
        <v>3</v>
      </c>
    </row>
    <row r="8262" spans="18:18" x14ac:dyDescent="0.25">
      <c r="R8262" s="15">
        <v>3</v>
      </c>
    </row>
    <row r="8263" spans="18:18" x14ac:dyDescent="0.25">
      <c r="R8263" s="15">
        <v>3</v>
      </c>
    </row>
    <row r="8264" spans="18:18" x14ac:dyDescent="0.25">
      <c r="R8264" s="15">
        <v>3</v>
      </c>
    </row>
    <row r="8265" spans="18:18" x14ac:dyDescent="0.25">
      <c r="R8265" s="15">
        <v>1</v>
      </c>
    </row>
    <row r="8266" spans="18:18" x14ac:dyDescent="0.25">
      <c r="R8266" s="15">
        <v>1</v>
      </c>
    </row>
    <row r="8267" spans="18:18" x14ac:dyDescent="0.25">
      <c r="R8267" s="15">
        <v>1</v>
      </c>
    </row>
    <row r="8268" spans="18:18" x14ac:dyDescent="0.25">
      <c r="R8268" s="15">
        <v>1</v>
      </c>
    </row>
    <row r="8269" spans="18:18" x14ac:dyDescent="0.25">
      <c r="R8269" s="15">
        <v>1</v>
      </c>
    </row>
    <row r="8270" spans="18:18" x14ac:dyDescent="0.25">
      <c r="R8270" s="15">
        <v>1</v>
      </c>
    </row>
    <row r="8271" spans="18:18" x14ac:dyDescent="0.25">
      <c r="R8271" s="15">
        <v>1</v>
      </c>
    </row>
    <row r="8272" spans="18:18" x14ac:dyDescent="0.25">
      <c r="R8272" s="15">
        <v>1</v>
      </c>
    </row>
    <row r="8273" spans="18:18" x14ac:dyDescent="0.25">
      <c r="R8273" s="15">
        <v>1</v>
      </c>
    </row>
    <row r="8274" spans="18:18" x14ac:dyDescent="0.25">
      <c r="R8274" s="15">
        <v>1</v>
      </c>
    </row>
    <row r="8275" spans="18:18" x14ac:dyDescent="0.25">
      <c r="R8275" s="15">
        <v>1</v>
      </c>
    </row>
    <row r="8276" spans="18:18" x14ac:dyDescent="0.25">
      <c r="R8276" s="15">
        <v>1</v>
      </c>
    </row>
    <row r="8277" spans="18:18" x14ac:dyDescent="0.25">
      <c r="R8277" s="15">
        <v>3</v>
      </c>
    </row>
    <row r="8278" spans="18:18" x14ac:dyDescent="0.25">
      <c r="R8278" s="15">
        <v>3</v>
      </c>
    </row>
    <row r="8279" spans="18:18" x14ac:dyDescent="0.25">
      <c r="R8279" s="15">
        <v>3</v>
      </c>
    </row>
    <row r="8280" spans="18:18" x14ac:dyDescent="0.25">
      <c r="R8280" s="15">
        <v>3</v>
      </c>
    </row>
    <row r="8281" spans="18:18" x14ac:dyDescent="0.25">
      <c r="R8281" s="15">
        <v>3</v>
      </c>
    </row>
    <row r="8282" spans="18:18" x14ac:dyDescent="0.25">
      <c r="R8282" s="15">
        <v>3</v>
      </c>
    </row>
    <row r="8283" spans="18:18" x14ac:dyDescent="0.25">
      <c r="R8283" s="15">
        <v>3</v>
      </c>
    </row>
    <row r="8284" spans="18:18" x14ac:dyDescent="0.25">
      <c r="R8284" s="15">
        <v>3</v>
      </c>
    </row>
    <row r="8285" spans="18:18" x14ac:dyDescent="0.25">
      <c r="R8285" s="15">
        <v>3</v>
      </c>
    </row>
    <row r="8286" spans="18:18" x14ac:dyDescent="0.25">
      <c r="R8286" s="15">
        <v>3</v>
      </c>
    </row>
    <row r="8287" spans="18:18" x14ac:dyDescent="0.25">
      <c r="R8287" s="15">
        <v>3</v>
      </c>
    </row>
    <row r="8288" spans="18:18" x14ac:dyDescent="0.25">
      <c r="R8288" s="15">
        <v>3</v>
      </c>
    </row>
    <row r="8289" spans="18:18" x14ac:dyDescent="0.25">
      <c r="R8289" s="15">
        <v>3</v>
      </c>
    </row>
    <row r="8290" spans="18:18" x14ac:dyDescent="0.25">
      <c r="R8290" s="15">
        <v>3</v>
      </c>
    </row>
    <row r="8291" spans="18:18" x14ac:dyDescent="0.25">
      <c r="R8291" s="15">
        <v>3</v>
      </c>
    </row>
    <row r="8292" spans="18:18" x14ac:dyDescent="0.25">
      <c r="R8292" s="15">
        <v>3</v>
      </c>
    </row>
    <row r="8293" spans="18:18" x14ac:dyDescent="0.25">
      <c r="R8293" s="15">
        <v>3</v>
      </c>
    </row>
    <row r="8294" spans="18:18" x14ac:dyDescent="0.25">
      <c r="R8294" s="15">
        <v>3</v>
      </c>
    </row>
    <row r="8295" spans="18:18" x14ac:dyDescent="0.25">
      <c r="R8295" s="15">
        <v>3</v>
      </c>
    </row>
    <row r="8296" spans="18:18" x14ac:dyDescent="0.25">
      <c r="R8296" s="15">
        <v>3</v>
      </c>
    </row>
    <row r="8297" spans="18:18" x14ac:dyDescent="0.25">
      <c r="R8297" s="15">
        <v>3</v>
      </c>
    </row>
    <row r="8298" spans="18:18" x14ac:dyDescent="0.25">
      <c r="R8298" s="15">
        <v>3</v>
      </c>
    </row>
    <row r="8299" spans="18:18" x14ac:dyDescent="0.25">
      <c r="R8299" s="15">
        <v>3</v>
      </c>
    </row>
    <row r="8300" spans="18:18" x14ac:dyDescent="0.25">
      <c r="R8300" s="15">
        <v>3</v>
      </c>
    </row>
    <row r="8301" spans="18:18" x14ac:dyDescent="0.25">
      <c r="R8301" s="15">
        <v>3</v>
      </c>
    </row>
    <row r="8302" spans="18:18" x14ac:dyDescent="0.25">
      <c r="R8302" s="15">
        <v>3</v>
      </c>
    </row>
    <row r="8303" spans="18:18" x14ac:dyDescent="0.25">
      <c r="R8303" s="15">
        <v>3</v>
      </c>
    </row>
    <row r="8304" spans="18:18" x14ac:dyDescent="0.25">
      <c r="R8304" s="15">
        <v>3</v>
      </c>
    </row>
    <row r="8305" spans="18:18" x14ac:dyDescent="0.25">
      <c r="R8305" s="15">
        <v>3</v>
      </c>
    </row>
    <row r="8306" spans="18:18" x14ac:dyDescent="0.25">
      <c r="R8306" s="15">
        <v>3</v>
      </c>
    </row>
    <row r="8307" spans="18:18" x14ac:dyDescent="0.25">
      <c r="R8307" s="15">
        <v>3</v>
      </c>
    </row>
    <row r="8308" spans="18:18" x14ac:dyDescent="0.25">
      <c r="R8308" s="15">
        <v>3</v>
      </c>
    </row>
    <row r="8309" spans="18:18" x14ac:dyDescent="0.25">
      <c r="R8309" s="15">
        <v>3</v>
      </c>
    </row>
    <row r="8310" spans="18:18" x14ac:dyDescent="0.25">
      <c r="R8310" s="15">
        <v>3</v>
      </c>
    </row>
    <row r="8311" spans="18:18" x14ac:dyDescent="0.25">
      <c r="R8311" s="15">
        <v>3</v>
      </c>
    </row>
    <row r="8312" spans="18:18" x14ac:dyDescent="0.25">
      <c r="R8312" s="15">
        <v>3</v>
      </c>
    </row>
    <row r="8313" spans="18:18" x14ac:dyDescent="0.25">
      <c r="R8313" s="15">
        <v>3</v>
      </c>
    </row>
    <row r="8314" spans="18:18" x14ac:dyDescent="0.25">
      <c r="R8314" s="15">
        <v>3</v>
      </c>
    </row>
    <row r="8315" spans="18:18" x14ac:dyDescent="0.25">
      <c r="R8315" s="15">
        <v>3</v>
      </c>
    </row>
    <row r="8316" spans="18:18" x14ac:dyDescent="0.25">
      <c r="R8316" s="15">
        <v>3</v>
      </c>
    </row>
    <row r="8317" spans="18:18" x14ac:dyDescent="0.25">
      <c r="R8317" s="15">
        <v>3</v>
      </c>
    </row>
    <row r="8318" spans="18:18" x14ac:dyDescent="0.25">
      <c r="R8318" s="15">
        <v>3</v>
      </c>
    </row>
    <row r="8319" spans="18:18" x14ac:dyDescent="0.25">
      <c r="R8319" s="15">
        <v>3</v>
      </c>
    </row>
    <row r="8320" spans="18:18" x14ac:dyDescent="0.25">
      <c r="R8320" s="15">
        <v>3</v>
      </c>
    </row>
    <row r="8321" spans="18:18" x14ac:dyDescent="0.25">
      <c r="R8321" s="15">
        <v>3</v>
      </c>
    </row>
    <row r="8322" spans="18:18" x14ac:dyDescent="0.25">
      <c r="R8322" s="15">
        <v>3</v>
      </c>
    </row>
    <row r="8323" spans="18:18" x14ac:dyDescent="0.25">
      <c r="R8323" s="15">
        <v>3</v>
      </c>
    </row>
    <row r="8324" spans="18:18" x14ac:dyDescent="0.25">
      <c r="R8324" s="15">
        <v>3</v>
      </c>
    </row>
    <row r="8325" spans="18:18" x14ac:dyDescent="0.25">
      <c r="R8325" s="15">
        <v>3</v>
      </c>
    </row>
    <row r="8326" spans="18:18" x14ac:dyDescent="0.25">
      <c r="R8326" s="15">
        <v>3</v>
      </c>
    </row>
    <row r="8327" spans="18:18" x14ac:dyDescent="0.25">
      <c r="R8327" s="15">
        <v>3</v>
      </c>
    </row>
    <row r="8328" spans="18:18" x14ac:dyDescent="0.25">
      <c r="R8328" s="15">
        <v>3</v>
      </c>
    </row>
    <row r="8329" spans="18:18" x14ac:dyDescent="0.25">
      <c r="R8329" s="15">
        <v>3</v>
      </c>
    </row>
    <row r="8330" spans="18:18" x14ac:dyDescent="0.25">
      <c r="R8330" s="15">
        <v>3</v>
      </c>
    </row>
    <row r="8331" spans="18:18" x14ac:dyDescent="0.25">
      <c r="R8331" s="15">
        <v>3</v>
      </c>
    </row>
    <row r="8332" spans="18:18" x14ac:dyDescent="0.25">
      <c r="R8332" s="15">
        <v>3</v>
      </c>
    </row>
    <row r="8333" spans="18:18" x14ac:dyDescent="0.25">
      <c r="R8333" s="15">
        <v>3</v>
      </c>
    </row>
    <row r="8334" spans="18:18" x14ac:dyDescent="0.25">
      <c r="R8334" s="15">
        <v>3</v>
      </c>
    </row>
    <row r="8335" spans="18:18" x14ac:dyDescent="0.25">
      <c r="R8335" s="15">
        <v>3</v>
      </c>
    </row>
    <row r="8336" spans="18:18" x14ac:dyDescent="0.25">
      <c r="R8336" s="15">
        <v>3</v>
      </c>
    </row>
    <row r="8337" spans="18:18" x14ac:dyDescent="0.25">
      <c r="R8337" s="15">
        <v>3</v>
      </c>
    </row>
    <row r="8338" spans="18:18" x14ac:dyDescent="0.25">
      <c r="R8338" s="15">
        <v>3</v>
      </c>
    </row>
    <row r="8339" spans="18:18" x14ac:dyDescent="0.25">
      <c r="R8339" s="15">
        <v>3</v>
      </c>
    </row>
    <row r="8340" spans="18:18" x14ac:dyDescent="0.25">
      <c r="R8340" s="15">
        <v>3</v>
      </c>
    </row>
    <row r="8341" spans="18:18" x14ac:dyDescent="0.25">
      <c r="R8341" s="15">
        <v>3</v>
      </c>
    </row>
    <row r="8342" spans="18:18" x14ac:dyDescent="0.25">
      <c r="R8342" s="15">
        <v>3</v>
      </c>
    </row>
    <row r="8343" spans="18:18" x14ac:dyDescent="0.25">
      <c r="R8343" s="15">
        <v>3</v>
      </c>
    </row>
    <row r="8344" spans="18:18" x14ac:dyDescent="0.25">
      <c r="R8344" s="15">
        <v>3</v>
      </c>
    </row>
    <row r="8345" spans="18:18" x14ac:dyDescent="0.25">
      <c r="R8345" s="15">
        <v>3</v>
      </c>
    </row>
    <row r="8346" spans="18:18" x14ac:dyDescent="0.25">
      <c r="R8346" s="15">
        <v>3</v>
      </c>
    </row>
    <row r="8347" spans="18:18" x14ac:dyDescent="0.25">
      <c r="R8347" s="15">
        <v>3</v>
      </c>
    </row>
    <row r="8348" spans="18:18" x14ac:dyDescent="0.25">
      <c r="R8348" s="15">
        <v>3</v>
      </c>
    </row>
    <row r="8349" spans="18:18" x14ac:dyDescent="0.25">
      <c r="R8349" s="15">
        <v>3</v>
      </c>
    </row>
    <row r="8350" spans="18:18" x14ac:dyDescent="0.25">
      <c r="R8350" s="15">
        <v>3</v>
      </c>
    </row>
    <row r="8351" spans="18:18" x14ac:dyDescent="0.25">
      <c r="R8351" s="15">
        <v>3</v>
      </c>
    </row>
    <row r="8352" spans="18:18" x14ac:dyDescent="0.25">
      <c r="R8352" s="15">
        <v>3</v>
      </c>
    </row>
    <row r="8353" spans="18:18" x14ac:dyDescent="0.25">
      <c r="R8353" s="15">
        <v>3</v>
      </c>
    </row>
    <row r="8354" spans="18:18" x14ac:dyDescent="0.25">
      <c r="R8354" s="15">
        <v>3</v>
      </c>
    </row>
    <row r="8355" spans="18:18" x14ac:dyDescent="0.25">
      <c r="R8355" s="15">
        <v>3</v>
      </c>
    </row>
    <row r="8356" spans="18:18" x14ac:dyDescent="0.25">
      <c r="R8356" s="15">
        <v>3</v>
      </c>
    </row>
    <row r="8357" spans="18:18" x14ac:dyDescent="0.25">
      <c r="R8357" s="15">
        <v>3</v>
      </c>
    </row>
    <row r="8358" spans="18:18" x14ac:dyDescent="0.25">
      <c r="R8358" s="15">
        <v>3</v>
      </c>
    </row>
    <row r="8359" spans="18:18" x14ac:dyDescent="0.25">
      <c r="R8359" s="15">
        <v>3</v>
      </c>
    </row>
    <row r="8360" spans="18:18" x14ac:dyDescent="0.25">
      <c r="R8360" s="15">
        <v>3</v>
      </c>
    </row>
    <row r="8361" spans="18:18" x14ac:dyDescent="0.25">
      <c r="R8361" s="15">
        <v>3</v>
      </c>
    </row>
    <row r="8362" spans="18:18" x14ac:dyDescent="0.25">
      <c r="R8362" s="15">
        <v>3</v>
      </c>
    </row>
    <row r="8363" spans="18:18" x14ac:dyDescent="0.25">
      <c r="R8363" s="15">
        <v>3</v>
      </c>
    </row>
    <row r="8364" spans="18:18" x14ac:dyDescent="0.25">
      <c r="R8364" s="15">
        <v>3</v>
      </c>
    </row>
    <row r="8365" spans="18:18" x14ac:dyDescent="0.25">
      <c r="R8365" s="15">
        <v>3</v>
      </c>
    </row>
    <row r="8366" spans="18:18" x14ac:dyDescent="0.25">
      <c r="R8366" s="15">
        <v>3</v>
      </c>
    </row>
    <row r="8367" spans="18:18" x14ac:dyDescent="0.25">
      <c r="R8367" s="15">
        <v>3</v>
      </c>
    </row>
    <row r="8368" spans="18:18" x14ac:dyDescent="0.25">
      <c r="R8368" s="15">
        <v>3</v>
      </c>
    </row>
    <row r="8369" spans="18:18" x14ac:dyDescent="0.25">
      <c r="R8369" s="15">
        <v>3</v>
      </c>
    </row>
    <row r="8370" spans="18:18" x14ac:dyDescent="0.25">
      <c r="R8370" s="15">
        <v>3</v>
      </c>
    </row>
    <row r="8371" spans="18:18" x14ac:dyDescent="0.25">
      <c r="R8371" s="15">
        <v>3</v>
      </c>
    </row>
    <row r="8372" spans="18:18" x14ac:dyDescent="0.25">
      <c r="R8372" s="15">
        <v>3</v>
      </c>
    </row>
    <row r="8373" spans="18:18" x14ac:dyDescent="0.25">
      <c r="R8373" s="15">
        <v>3</v>
      </c>
    </row>
    <row r="8374" spans="18:18" x14ac:dyDescent="0.25">
      <c r="R8374" s="15">
        <v>3</v>
      </c>
    </row>
    <row r="8375" spans="18:18" x14ac:dyDescent="0.25">
      <c r="R8375" s="15">
        <v>3</v>
      </c>
    </row>
    <row r="8376" spans="18:18" x14ac:dyDescent="0.25">
      <c r="R8376" s="15">
        <v>3</v>
      </c>
    </row>
    <row r="8377" spans="18:18" x14ac:dyDescent="0.25">
      <c r="R8377" s="15">
        <v>3</v>
      </c>
    </row>
    <row r="8378" spans="18:18" x14ac:dyDescent="0.25">
      <c r="R8378" s="15">
        <v>4</v>
      </c>
    </row>
    <row r="8379" spans="18:18" x14ac:dyDescent="0.25">
      <c r="R8379" s="15">
        <v>4</v>
      </c>
    </row>
    <row r="8380" spans="18:18" x14ac:dyDescent="0.25">
      <c r="R8380" s="15">
        <v>4</v>
      </c>
    </row>
    <row r="8381" spans="18:18" x14ac:dyDescent="0.25">
      <c r="R8381" s="15">
        <v>4</v>
      </c>
    </row>
    <row r="8382" spans="18:18" x14ac:dyDescent="0.25">
      <c r="R8382" s="15">
        <v>4</v>
      </c>
    </row>
    <row r="8383" spans="18:18" x14ac:dyDescent="0.25">
      <c r="R8383" s="15">
        <v>4</v>
      </c>
    </row>
    <row r="8384" spans="18:18" x14ac:dyDescent="0.25">
      <c r="R8384" s="15">
        <v>4</v>
      </c>
    </row>
    <row r="8385" spans="18:18" x14ac:dyDescent="0.25">
      <c r="R8385" s="15">
        <v>4</v>
      </c>
    </row>
    <row r="8386" spans="18:18" x14ac:dyDescent="0.25">
      <c r="R8386" s="15">
        <v>4</v>
      </c>
    </row>
    <row r="8387" spans="18:18" x14ac:dyDescent="0.25">
      <c r="R8387" s="15">
        <v>4</v>
      </c>
    </row>
    <row r="8388" spans="18:18" x14ac:dyDescent="0.25">
      <c r="R8388" s="15">
        <v>4</v>
      </c>
    </row>
    <row r="8389" spans="18:18" x14ac:dyDescent="0.25">
      <c r="R8389" s="15">
        <v>3</v>
      </c>
    </row>
    <row r="8390" spans="18:18" x14ac:dyDescent="0.25">
      <c r="R8390" s="15">
        <v>3</v>
      </c>
    </row>
    <row r="8391" spans="18:18" x14ac:dyDescent="0.25">
      <c r="R8391" s="15">
        <v>3</v>
      </c>
    </row>
    <row r="8392" spans="18:18" x14ac:dyDescent="0.25">
      <c r="R8392" s="15">
        <v>3</v>
      </c>
    </row>
    <row r="8393" spans="18:18" x14ac:dyDescent="0.25">
      <c r="R8393" s="15">
        <v>3</v>
      </c>
    </row>
    <row r="8394" spans="18:18" x14ac:dyDescent="0.25">
      <c r="R8394" s="15">
        <v>3</v>
      </c>
    </row>
    <row r="8395" spans="18:18" x14ac:dyDescent="0.25">
      <c r="R8395" s="15">
        <v>3</v>
      </c>
    </row>
    <row r="8396" spans="18:18" x14ac:dyDescent="0.25">
      <c r="R8396" s="15">
        <v>3</v>
      </c>
    </row>
    <row r="8397" spans="18:18" x14ac:dyDescent="0.25">
      <c r="R8397" s="15">
        <v>3</v>
      </c>
    </row>
    <row r="8398" spans="18:18" x14ac:dyDescent="0.25">
      <c r="R8398" s="15">
        <v>3</v>
      </c>
    </row>
    <row r="8399" spans="18:18" x14ac:dyDescent="0.25">
      <c r="R8399" s="15">
        <v>3</v>
      </c>
    </row>
    <row r="8400" spans="18:18" x14ac:dyDescent="0.25">
      <c r="R8400" s="15">
        <v>3</v>
      </c>
    </row>
    <row r="8401" spans="18:18" x14ac:dyDescent="0.25">
      <c r="R8401" s="15">
        <v>3</v>
      </c>
    </row>
    <row r="8402" spans="18:18" x14ac:dyDescent="0.25">
      <c r="R8402" s="15">
        <v>3</v>
      </c>
    </row>
    <row r="8403" spans="18:18" x14ac:dyDescent="0.25">
      <c r="R8403" s="15">
        <v>3</v>
      </c>
    </row>
    <row r="8404" spans="18:18" x14ac:dyDescent="0.25">
      <c r="R8404" s="15">
        <v>3</v>
      </c>
    </row>
    <row r="8405" spans="18:18" x14ac:dyDescent="0.25">
      <c r="R8405" s="15">
        <v>3</v>
      </c>
    </row>
    <row r="8406" spans="18:18" x14ac:dyDescent="0.25">
      <c r="R8406" s="15">
        <v>3</v>
      </c>
    </row>
    <row r="8407" spans="18:18" x14ac:dyDescent="0.25">
      <c r="R8407" s="15">
        <v>3</v>
      </c>
    </row>
    <row r="8408" spans="18:18" x14ac:dyDescent="0.25">
      <c r="R8408" s="15">
        <v>3</v>
      </c>
    </row>
    <row r="8409" spans="18:18" x14ac:dyDescent="0.25">
      <c r="R8409" s="15">
        <v>3</v>
      </c>
    </row>
    <row r="8410" spans="18:18" x14ac:dyDescent="0.25">
      <c r="R8410" s="15">
        <v>3</v>
      </c>
    </row>
    <row r="8411" spans="18:18" x14ac:dyDescent="0.25">
      <c r="R8411" s="15">
        <v>3</v>
      </c>
    </row>
    <row r="8412" spans="18:18" x14ac:dyDescent="0.25">
      <c r="R8412" s="15">
        <v>2</v>
      </c>
    </row>
    <row r="8413" spans="18:18" x14ac:dyDescent="0.25">
      <c r="R8413" s="15">
        <v>2</v>
      </c>
    </row>
    <row r="8414" spans="18:18" x14ac:dyDescent="0.25">
      <c r="R8414" s="15">
        <v>2</v>
      </c>
    </row>
    <row r="8415" spans="18:18" x14ac:dyDescent="0.25">
      <c r="R8415" s="15">
        <v>2</v>
      </c>
    </row>
    <row r="8416" spans="18:18" x14ac:dyDescent="0.25">
      <c r="R8416" s="15">
        <v>2</v>
      </c>
    </row>
    <row r="8417" spans="18:18" x14ac:dyDescent="0.25">
      <c r="R8417" s="15">
        <v>3</v>
      </c>
    </row>
    <row r="8418" spans="18:18" x14ac:dyDescent="0.25">
      <c r="R8418" s="15">
        <v>3</v>
      </c>
    </row>
    <row r="8419" spans="18:18" x14ac:dyDescent="0.25">
      <c r="R8419" s="15">
        <v>3</v>
      </c>
    </row>
    <row r="8420" spans="18:18" x14ac:dyDescent="0.25">
      <c r="R8420" s="15">
        <v>3</v>
      </c>
    </row>
    <row r="8421" spans="18:18" x14ac:dyDescent="0.25">
      <c r="R8421" s="15">
        <v>3</v>
      </c>
    </row>
    <row r="8422" spans="18:18" x14ac:dyDescent="0.25">
      <c r="R8422" s="15">
        <v>3</v>
      </c>
    </row>
    <row r="8423" spans="18:18" x14ac:dyDescent="0.25">
      <c r="R8423" s="15">
        <v>3</v>
      </c>
    </row>
    <row r="8424" spans="18:18" x14ac:dyDescent="0.25">
      <c r="R8424" s="15">
        <v>3</v>
      </c>
    </row>
    <row r="8425" spans="18:18" x14ac:dyDescent="0.25">
      <c r="R8425" s="15">
        <v>3</v>
      </c>
    </row>
    <row r="8426" spans="18:18" x14ac:dyDescent="0.25">
      <c r="R8426" s="15">
        <v>3</v>
      </c>
    </row>
    <row r="8427" spans="18:18" x14ac:dyDescent="0.25">
      <c r="R8427" s="15">
        <v>3</v>
      </c>
    </row>
    <row r="8428" spans="18:18" x14ac:dyDescent="0.25">
      <c r="R8428" s="15">
        <v>3</v>
      </c>
    </row>
    <row r="8429" spans="18:18" x14ac:dyDescent="0.25">
      <c r="R8429" s="15">
        <v>3</v>
      </c>
    </row>
    <row r="8430" spans="18:18" x14ac:dyDescent="0.25">
      <c r="R8430" s="15">
        <v>3</v>
      </c>
    </row>
    <row r="8431" spans="18:18" x14ac:dyDescent="0.25">
      <c r="R8431" s="15">
        <v>3</v>
      </c>
    </row>
    <row r="8432" spans="18:18" x14ac:dyDescent="0.25">
      <c r="R8432" s="15">
        <v>3</v>
      </c>
    </row>
    <row r="8433" spans="18:18" x14ac:dyDescent="0.25">
      <c r="R8433" s="15">
        <v>3</v>
      </c>
    </row>
    <row r="8434" spans="18:18" x14ac:dyDescent="0.25">
      <c r="R8434" s="15">
        <v>3</v>
      </c>
    </row>
    <row r="8435" spans="18:18" x14ac:dyDescent="0.25">
      <c r="R8435" s="15">
        <v>3</v>
      </c>
    </row>
    <row r="8436" spans="18:18" x14ac:dyDescent="0.25">
      <c r="R8436" s="15">
        <v>3</v>
      </c>
    </row>
    <row r="8437" spans="18:18" x14ac:dyDescent="0.25">
      <c r="R8437" s="15">
        <v>3</v>
      </c>
    </row>
    <row r="8438" spans="18:18" x14ac:dyDescent="0.25">
      <c r="R8438" s="15">
        <v>3</v>
      </c>
    </row>
    <row r="8439" spans="18:18" x14ac:dyDescent="0.25">
      <c r="R8439" s="15">
        <v>3</v>
      </c>
    </row>
    <row r="8440" spans="18:18" x14ac:dyDescent="0.25">
      <c r="R8440" s="15">
        <v>3</v>
      </c>
    </row>
    <row r="8441" spans="18:18" x14ac:dyDescent="0.25">
      <c r="R8441" s="15">
        <v>3</v>
      </c>
    </row>
    <row r="8442" spans="18:18" x14ac:dyDescent="0.25">
      <c r="R8442" s="15">
        <v>3</v>
      </c>
    </row>
    <row r="8443" spans="18:18" x14ac:dyDescent="0.25">
      <c r="R8443" s="15">
        <v>3</v>
      </c>
    </row>
    <row r="8444" spans="18:18" x14ac:dyDescent="0.25">
      <c r="R8444" s="15">
        <v>3</v>
      </c>
    </row>
    <row r="8445" spans="18:18" x14ac:dyDescent="0.25">
      <c r="R8445" s="15">
        <v>3</v>
      </c>
    </row>
    <row r="8446" spans="18:18" x14ac:dyDescent="0.25">
      <c r="R8446" s="15">
        <v>3</v>
      </c>
    </row>
    <row r="8447" spans="18:18" x14ac:dyDescent="0.25">
      <c r="R8447" s="15">
        <v>3</v>
      </c>
    </row>
    <row r="8448" spans="18:18" x14ac:dyDescent="0.25">
      <c r="R8448" s="15">
        <v>3</v>
      </c>
    </row>
    <row r="8449" spans="18:18" x14ac:dyDescent="0.25">
      <c r="R8449" s="15">
        <v>3</v>
      </c>
    </row>
    <row r="8450" spans="18:18" x14ac:dyDescent="0.25">
      <c r="R8450" s="15">
        <v>3</v>
      </c>
    </row>
    <row r="8451" spans="18:18" x14ac:dyDescent="0.25">
      <c r="R8451" s="15">
        <v>3</v>
      </c>
    </row>
    <row r="8452" spans="18:18" x14ac:dyDescent="0.25">
      <c r="R8452" s="15">
        <v>3</v>
      </c>
    </row>
    <row r="8453" spans="18:18" x14ac:dyDescent="0.25">
      <c r="R8453" s="15">
        <v>3</v>
      </c>
    </row>
    <row r="8454" spans="18:18" x14ac:dyDescent="0.25">
      <c r="R8454" s="15">
        <v>3</v>
      </c>
    </row>
    <row r="8455" spans="18:18" x14ac:dyDescent="0.25">
      <c r="R8455" s="15">
        <v>3</v>
      </c>
    </row>
    <row r="8456" spans="18:18" x14ac:dyDescent="0.25">
      <c r="R8456" s="15">
        <v>3</v>
      </c>
    </row>
    <row r="8457" spans="18:18" x14ac:dyDescent="0.25">
      <c r="R8457" s="15">
        <v>3</v>
      </c>
    </row>
    <row r="8458" spans="18:18" x14ac:dyDescent="0.25">
      <c r="R8458" s="15">
        <v>3</v>
      </c>
    </row>
    <row r="8459" spans="18:18" x14ac:dyDescent="0.25">
      <c r="R8459" s="15">
        <v>3</v>
      </c>
    </row>
    <row r="8460" spans="18:18" x14ac:dyDescent="0.25">
      <c r="R8460" s="15">
        <v>3</v>
      </c>
    </row>
    <row r="8461" spans="18:18" x14ac:dyDescent="0.25">
      <c r="R8461" s="15">
        <v>3</v>
      </c>
    </row>
    <row r="8462" spans="18:18" x14ac:dyDescent="0.25">
      <c r="R8462" s="15">
        <v>3</v>
      </c>
    </row>
    <row r="8463" spans="18:18" x14ac:dyDescent="0.25">
      <c r="R8463" s="15">
        <v>3</v>
      </c>
    </row>
    <row r="8464" spans="18:18" x14ac:dyDescent="0.25">
      <c r="R8464" s="15">
        <v>3</v>
      </c>
    </row>
    <row r="8465" spans="18:18" x14ac:dyDescent="0.25">
      <c r="R8465" s="15">
        <v>3</v>
      </c>
    </row>
    <row r="8466" spans="18:18" x14ac:dyDescent="0.25">
      <c r="R8466" s="15">
        <v>3</v>
      </c>
    </row>
    <row r="8467" spans="18:18" x14ac:dyDescent="0.25">
      <c r="R8467" s="15">
        <v>3</v>
      </c>
    </row>
    <row r="8468" spans="18:18" x14ac:dyDescent="0.25">
      <c r="R8468" s="15">
        <v>3</v>
      </c>
    </row>
    <row r="8469" spans="18:18" x14ac:dyDescent="0.25">
      <c r="R8469" s="15">
        <v>3</v>
      </c>
    </row>
    <row r="8470" spans="18:18" x14ac:dyDescent="0.25">
      <c r="R8470" s="15">
        <v>3</v>
      </c>
    </row>
    <row r="8471" spans="18:18" x14ac:dyDescent="0.25">
      <c r="R8471" s="15">
        <v>3</v>
      </c>
    </row>
    <row r="8472" spans="18:18" x14ac:dyDescent="0.25">
      <c r="R8472" s="15">
        <v>3</v>
      </c>
    </row>
    <row r="8473" spans="18:18" x14ac:dyDescent="0.25">
      <c r="R8473" s="15">
        <v>3</v>
      </c>
    </row>
    <row r="8474" spans="18:18" x14ac:dyDescent="0.25">
      <c r="R8474" s="15">
        <v>3</v>
      </c>
    </row>
    <row r="8475" spans="18:18" x14ac:dyDescent="0.25">
      <c r="R8475" s="15">
        <v>3</v>
      </c>
    </row>
    <row r="8476" spans="18:18" x14ac:dyDescent="0.25">
      <c r="R8476" s="15">
        <v>3</v>
      </c>
    </row>
    <row r="8477" spans="18:18" x14ac:dyDescent="0.25">
      <c r="R8477" s="15">
        <v>3</v>
      </c>
    </row>
    <row r="8478" spans="18:18" x14ac:dyDescent="0.25">
      <c r="R8478" s="15">
        <v>3</v>
      </c>
    </row>
    <row r="8479" spans="18:18" x14ac:dyDescent="0.25">
      <c r="R8479" s="15">
        <v>3</v>
      </c>
    </row>
    <row r="8480" spans="18:18" x14ac:dyDescent="0.25">
      <c r="R8480" s="15">
        <v>3</v>
      </c>
    </row>
    <row r="8481" spans="18:18" x14ac:dyDescent="0.25">
      <c r="R8481" s="15">
        <v>3</v>
      </c>
    </row>
    <row r="8482" spans="18:18" x14ac:dyDescent="0.25">
      <c r="R8482" s="15">
        <v>3</v>
      </c>
    </row>
    <row r="8483" spans="18:18" x14ac:dyDescent="0.25">
      <c r="R8483" s="15">
        <v>3</v>
      </c>
    </row>
    <row r="8484" spans="18:18" x14ac:dyDescent="0.25">
      <c r="R8484" s="15">
        <v>3</v>
      </c>
    </row>
    <row r="8485" spans="18:18" x14ac:dyDescent="0.25">
      <c r="R8485" s="15">
        <v>3</v>
      </c>
    </row>
    <row r="8486" spans="18:18" x14ac:dyDescent="0.25">
      <c r="R8486" s="15">
        <v>3</v>
      </c>
    </row>
    <row r="8487" spans="18:18" x14ac:dyDescent="0.25">
      <c r="R8487" s="15">
        <v>3</v>
      </c>
    </row>
    <row r="8488" spans="18:18" x14ac:dyDescent="0.25">
      <c r="R8488" s="15">
        <v>3</v>
      </c>
    </row>
    <row r="8489" spans="18:18" x14ac:dyDescent="0.25">
      <c r="R8489" s="15">
        <v>3</v>
      </c>
    </row>
    <row r="8490" spans="18:18" x14ac:dyDescent="0.25">
      <c r="R8490" s="15">
        <v>3</v>
      </c>
    </row>
    <row r="8491" spans="18:18" x14ac:dyDescent="0.25">
      <c r="R8491" s="15">
        <v>3</v>
      </c>
    </row>
    <row r="8492" spans="18:18" x14ac:dyDescent="0.25">
      <c r="R8492" s="15">
        <v>3</v>
      </c>
    </row>
    <row r="8493" spans="18:18" x14ac:dyDescent="0.25">
      <c r="R8493" s="15">
        <v>3</v>
      </c>
    </row>
    <row r="8494" spans="18:18" x14ac:dyDescent="0.25">
      <c r="R8494" s="15">
        <v>3</v>
      </c>
    </row>
    <row r="8495" spans="18:18" x14ac:dyDescent="0.25">
      <c r="R8495" s="15">
        <v>3</v>
      </c>
    </row>
    <row r="8496" spans="18:18" x14ac:dyDescent="0.25">
      <c r="R8496" s="15">
        <v>5</v>
      </c>
    </row>
    <row r="8497" spans="18:18" x14ac:dyDescent="0.25">
      <c r="R8497" s="15">
        <v>5</v>
      </c>
    </row>
    <row r="8498" spans="18:18" x14ac:dyDescent="0.25">
      <c r="R8498" s="15">
        <v>5</v>
      </c>
    </row>
    <row r="8499" spans="18:18" x14ac:dyDescent="0.25">
      <c r="R8499" s="15">
        <v>5</v>
      </c>
    </row>
    <row r="8500" spans="18:18" x14ac:dyDescent="0.25">
      <c r="R8500" s="15">
        <v>5</v>
      </c>
    </row>
    <row r="8501" spans="18:18" x14ac:dyDescent="0.25">
      <c r="R8501" s="15">
        <v>5</v>
      </c>
    </row>
    <row r="8502" spans="18:18" x14ac:dyDescent="0.25">
      <c r="R8502" s="15">
        <v>5</v>
      </c>
    </row>
    <row r="8503" spans="18:18" x14ac:dyDescent="0.25">
      <c r="R8503" s="15">
        <v>5</v>
      </c>
    </row>
    <row r="8504" spans="18:18" x14ac:dyDescent="0.25">
      <c r="R8504" s="15">
        <v>5</v>
      </c>
    </row>
    <row r="8505" spans="18:18" x14ac:dyDescent="0.25">
      <c r="R8505" s="15">
        <v>5</v>
      </c>
    </row>
    <row r="8506" spans="18:18" x14ac:dyDescent="0.25">
      <c r="R8506" s="15">
        <v>5</v>
      </c>
    </row>
    <row r="8507" spans="18:18" x14ac:dyDescent="0.25">
      <c r="R8507" s="15">
        <v>5</v>
      </c>
    </row>
    <row r="8508" spans="18:18" x14ac:dyDescent="0.25">
      <c r="R8508" s="15">
        <v>5</v>
      </c>
    </row>
    <row r="8509" spans="18:18" x14ac:dyDescent="0.25">
      <c r="R8509" s="15">
        <v>5</v>
      </c>
    </row>
    <row r="8510" spans="18:18" x14ac:dyDescent="0.25">
      <c r="R8510" s="15">
        <v>5</v>
      </c>
    </row>
    <row r="8511" spans="18:18" x14ac:dyDescent="0.25">
      <c r="R8511" s="15">
        <v>5</v>
      </c>
    </row>
    <row r="8512" spans="18:18" x14ac:dyDescent="0.25">
      <c r="R8512" s="15">
        <v>5</v>
      </c>
    </row>
    <row r="8513" spans="18:18" x14ac:dyDescent="0.25">
      <c r="R8513" s="15">
        <v>5</v>
      </c>
    </row>
    <row r="8514" spans="18:18" x14ac:dyDescent="0.25">
      <c r="R8514" s="15">
        <v>5</v>
      </c>
    </row>
    <row r="8515" spans="18:18" x14ac:dyDescent="0.25">
      <c r="R8515" s="15">
        <v>5</v>
      </c>
    </row>
    <row r="8516" spans="18:18" x14ac:dyDescent="0.25">
      <c r="R8516" s="15">
        <v>5</v>
      </c>
    </row>
    <row r="8517" spans="18:18" x14ac:dyDescent="0.25">
      <c r="R8517" s="15">
        <v>3</v>
      </c>
    </row>
    <row r="8518" spans="18:18" x14ac:dyDescent="0.25">
      <c r="R8518" s="15">
        <v>3</v>
      </c>
    </row>
    <row r="8519" spans="18:18" x14ac:dyDescent="0.25">
      <c r="R8519" s="15">
        <v>3</v>
      </c>
    </row>
    <row r="8520" spans="18:18" x14ac:dyDescent="0.25">
      <c r="R8520" s="15">
        <v>3</v>
      </c>
    </row>
    <row r="8521" spans="18:18" x14ac:dyDescent="0.25">
      <c r="R8521" s="15">
        <v>3</v>
      </c>
    </row>
    <row r="8522" spans="18:18" x14ac:dyDescent="0.25">
      <c r="R8522" s="15">
        <v>3</v>
      </c>
    </row>
    <row r="8523" spans="18:18" x14ac:dyDescent="0.25">
      <c r="R8523" s="15">
        <v>3</v>
      </c>
    </row>
    <row r="8524" spans="18:18" x14ac:dyDescent="0.25">
      <c r="R8524" s="15">
        <v>3</v>
      </c>
    </row>
    <row r="8525" spans="18:18" x14ac:dyDescent="0.25">
      <c r="R8525" s="15">
        <v>3</v>
      </c>
    </row>
    <row r="8526" spans="18:18" x14ac:dyDescent="0.25">
      <c r="R8526" s="15">
        <v>3</v>
      </c>
    </row>
    <row r="8527" spans="18:18" x14ac:dyDescent="0.25">
      <c r="R8527" s="15">
        <v>3</v>
      </c>
    </row>
    <row r="8528" spans="18:18" x14ac:dyDescent="0.25">
      <c r="R8528" s="15">
        <v>3</v>
      </c>
    </row>
    <row r="8529" spans="18:18" x14ac:dyDescent="0.25">
      <c r="R8529" s="15">
        <v>3</v>
      </c>
    </row>
    <row r="8530" spans="18:18" x14ac:dyDescent="0.25">
      <c r="R8530" s="15">
        <v>3</v>
      </c>
    </row>
    <row r="8531" spans="18:18" x14ac:dyDescent="0.25">
      <c r="R8531" s="15">
        <v>3</v>
      </c>
    </row>
    <row r="8532" spans="18:18" x14ac:dyDescent="0.25">
      <c r="R8532" s="15">
        <v>3</v>
      </c>
    </row>
    <row r="8533" spans="18:18" x14ac:dyDescent="0.25">
      <c r="R8533" s="15">
        <v>3</v>
      </c>
    </row>
    <row r="8534" spans="18:18" x14ac:dyDescent="0.25">
      <c r="R8534" s="15">
        <v>3</v>
      </c>
    </row>
    <row r="8535" spans="18:18" x14ac:dyDescent="0.25">
      <c r="R8535" s="15">
        <v>3</v>
      </c>
    </row>
    <row r="8536" spans="18:18" x14ac:dyDescent="0.25">
      <c r="R8536" s="15">
        <v>3</v>
      </c>
    </row>
    <row r="8537" spans="18:18" x14ac:dyDescent="0.25">
      <c r="R8537" s="15">
        <v>3</v>
      </c>
    </row>
    <row r="8538" spans="18:18" x14ac:dyDescent="0.25">
      <c r="R8538" s="15">
        <v>3</v>
      </c>
    </row>
    <row r="8539" spans="18:18" x14ac:dyDescent="0.25">
      <c r="R8539" s="15">
        <v>3</v>
      </c>
    </row>
    <row r="8540" spans="18:18" x14ac:dyDescent="0.25">
      <c r="R8540" s="15">
        <v>3</v>
      </c>
    </row>
    <row r="8541" spans="18:18" x14ac:dyDescent="0.25">
      <c r="R8541" s="15">
        <v>3</v>
      </c>
    </row>
    <row r="8542" spans="18:18" x14ac:dyDescent="0.25">
      <c r="R8542" s="15">
        <v>3</v>
      </c>
    </row>
    <row r="8543" spans="18:18" x14ac:dyDescent="0.25">
      <c r="R8543" s="15">
        <v>3</v>
      </c>
    </row>
    <row r="8544" spans="18:18" x14ac:dyDescent="0.25">
      <c r="R8544" s="15">
        <v>3</v>
      </c>
    </row>
    <row r="8545" spans="18:18" x14ac:dyDescent="0.25">
      <c r="R8545" s="15">
        <v>3</v>
      </c>
    </row>
    <row r="8546" spans="18:18" x14ac:dyDescent="0.25">
      <c r="R8546" s="15">
        <v>3</v>
      </c>
    </row>
    <row r="8547" spans="18:18" x14ac:dyDescent="0.25">
      <c r="R8547" s="15">
        <v>3</v>
      </c>
    </row>
    <row r="8548" spans="18:18" x14ac:dyDescent="0.25">
      <c r="R8548" s="15">
        <v>3</v>
      </c>
    </row>
    <row r="8549" spans="18:18" x14ac:dyDescent="0.25">
      <c r="R8549" s="15">
        <v>3</v>
      </c>
    </row>
    <row r="8550" spans="18:18" x14ac:dyDescent="0.25">
      <c r="R8550" s="15">
        <v>3</v>
      </c>
    </row>
    <row r="8551" spans="18:18" x14ac:dyDescent="0.25">
      <c r="R8551" s="15">
        <v>3</v>
      </c>
    </row>
    <row r="8552" spans="18:18" x14ac:dyDescent="0.25">
      <c r="R8552" s="15">
        <v>3</v>
      </c>
    </row>
    <row r="8553" spans="18:18" x14ac:dyDescent="0.25">
      <c r="R8553" s="15">
        <v>3</v>
      </c>
    </row>
    <row r="8554" spans="18:18" x14ac:dyDescent="0.25">
      <c r="R8554" s="15">
        <v>3</v>
      </c>
    </row>
    <row r="8555" spans="18:18" x14ac:dyDescent="0.25">
      <c r="R8555" s="15">
        <v>3</v>
      </c>
    </row>
    <row r="8556" spans="18:18" x14ac:dyDescent="0.25">
      <c r="R8556" s="15">
        <v>3</v>
      </c>
    </row>
    <row r="8557" spans="18:18" x14ac:dyDescent="0.25">
      <c r="R8557" s="15">
        <v>3</v>
      </c>
    </row>
    <row r="8558" spans="18:18" x14ac:dyDescent="0.25">
      <c r="R8558" s="15">
        <v>3</v>
      </c>
    </row>
    <row r="8559" spans="18:18" x14ac:dyDescent="0.25">
      <c r="R8559" s="15">
        <v>3</v>
      </c>
    </row>
    <row r="8560" spans="18:18" x14ac:dyDescent="0.25">
      <c r="R8560" s="15">
        <v>3</v>
      </c>
    </row>
    <row r="8561" spans="18:18" x14ac:dyDescent="0.25">
      <c r="R8561" s="15">
        <v>3</v>
      </c>
    </row>
    <row r="8562" spans="18:18" x14ac:dyDescent="0.25">
      <c r="R8562" s="15">
        <v>3</v>
      </c>
    </row>
    <row r="8563" spans="18:18" x14ac:dyDescent="0.25">
      <c r="R8563" s="15">
        <v>3</v>
      </c>
    </row>
    <row r="8564" spans="18:18" x14ac:dyDescent="0.25">
      <c r="R8564" s="15">
        <v>3</v>
      </c>
    </row>
    <row r="8565" spans="18:18" x14ac:dyDescent="0.25">
      <c r="R8565" s="15">
        <v>3</v>
      </c>
    </row>
    <row r="8566" spans="18:18" x14ac:dyDescent="0.25">
      <c r="R8566" s="15">
        <v>3</v>
      </c>
    </row>
    <row r="8567" spans="18:18" x14ac:dyDescent="0.25">
      <c r="R8567" s="15">
        <v>3</v>
      </c>
    </row>
    <row r="8568" spans="18:18" x14ac:dyDescent="0.25">
      <c r="R8568" s="15">
        <v>3</v>
      </c>
    </row>
    <row r="8569" spans="18:18" x14ac:dyDescent="0.25">
      <c r="R8569" s="15">
        <v>3</v>
      </c>
    </row>
    <row r="8570" spans="18:18" x14ac:dyDescent="0.25">
      <c r="R8570" s="15">
        <v>3</v>
      </c>
    </row>
    <row r="8571" spans="18:18" x14ac:dyDescent="0.25">
      <c r="R8571" s="15">
        <v>3</v>
      </c>
    </row>
    <row r="8572" spans="18:18" x14ac:dyDescent="0.25">
      <c r="R8572" s="15">
        <v>3</v>
      </c>
    </row>
    <row r="8573" spans="18:18" x14ac:dyDescent="0.25">
      <c r="R8573" s="15">
        <v>3</v>
      </c>
    </row>
    <row r="8574" spans="18:18" x14ac:dyDescent="0.25">
      <c r="R8574" s="15">
        <v>3</v>
      </c>
    </row>
    <row r="8575" spans="18:18" x14ac:dyDescent="0.25">
      <c r="R8575" s="15">
        <v>3</v>
      </c>
    </row>
    <row r="8576" spans="18:18" x14ac:dyDescent="0.25">
      <c r="R8576" s="15">
        <v>3</v>
      </c>
    </row>
    <row r="8577" spans="18:18" x14ac:dyDescent="0.25">
      <c r="R8577" s="15">
        <v>3</v>
      </c>
    </row>
    <row r="8578" spans="18:18" x14ac:dyDescent="0.25">
      <c r="R8578" s="15">
        <v>3</v>
      </c>
    </row>
    <row r="8579" spans="18:18" x14ac:dyDescent="0.25">
      <c r="R8579" s="15">
        <v>3</v>
      </c>
    </row>
    <row r="8580" spans="18:18" x14ac:dyDescent="0.25">
      <c r="R8580" s="15">
        <v>3</v>
      </c>
    </row>
    <row r="8581" spans="18:18" x14ac:dyDescent="0.25">
      <c r="R8581" s="15">
        <v>3</v>
      </c>
    </row>
    <row r="8582" spans="18:18" x14ac:dyDescent="0.25">
      <c r="R8582" s="15">
        <v>3</v>
      </c>
    </row>
    <row r="8583" spans="18:18" x14ac:dyDescent="0.25">
      <c r="R8583" s="15">
        <v>3</v>
      </c>
    </row>
    <row r="8584" spans="18:18" x14ac:dyDescent="0.25">
      <c r="R8584" s="15">
        <v>3</v>
      </c>
    </row>
    <row r="8585" spans="18:18" x14ac:dyDescent="0.25">
      <c r="R8585" s="15">
        <v>3</v>
      </c>
    </row>
    <row r="8586" spans="18:18" x14ac:dyDescent="0.25">
      <c r="R8586" s="15">
        <v>3</v>
      </c>
    </row>
    <row r="8587" spans="18:18" x14ac:dyDescent="0.25">
      <c r="R8587" s="15">
        <v>3</v>
      </c>
    </row>
    <row r="8588" spans="18:18" x14ac:dyDescent="0.25">
      <c r="R8588" s="15">
        <v>3</v>
      </c>
    </row>
    <row r="8589" spans="18:18" x14ac:dyDescent="0.25">
      <c r="R8589" s="15">
        <v>3</v>
      </c>
    </row>
    <row r="8590" spans="18:18" x14ac:dyDescent="0.25">
      <c r="R8590" s="15">
        <v>3</v>
      </c>
    </row>
    <row r="8591" spans="18:18" x14ac:dyDescent="0.25">
      <c r="R8591" s="15">
        <v>3</v>
      </c>
    </row>
    <row r="8592" spans="18:18" x14ac:dyDescent="0.25">
      <c r="R8592" s="15">
        <v>3</v>
      </c>
    </row>
    <row r="8593" spans="18:18" x14ac:dyDescent="0.25">
      <c r="R8593" s="15">
        <v>3</v>
      </c>
    </row>
    <row r="8594" spans="18:18" x14ac:dyDescent="0.25">
      <c r="R8594" s="15">
        <v>3</v>
      </c>
    </row>
    <row r="8595" spans="18:18" x14ac:dyDescent="0.25">
      <c r="R8595" s="15">
        <v>3</v>
      </c>
    </row>
    <row r="8596" spans="18:18" x14ac:dyDescent="0.25">
      <c r="R8596" s="15">
        <v>3</v>
      </c>
    </row>
    <row r="8597" spans="18:18" x14ac:dyDescent="0.25">
      <c r="R8597" s="15">
        <v>3</v>
      </c>
    </row>
    <row r="8598" spans="18:18" x14ac:dyDescent="0.25">
      <c r="R8598" s="15">
        <v>3</v>
      </c>
    </row>
    <row r="8599" spans="18:18" x14ac:dyDescent="0.25">
      <c r="R8599" s="15">
        <v>3</v>
      </c>
    </row>
    <row r="8600" spans="18:18" x14ac:dyDescent="0.25">
      <c r="R8600" s="15">
        <v>3</v>
      </c>
    </row>
    <row r="8601" spans="18:18" x14ac:dyDescent="0.25">
      <c r="R8601" s="15">
        <v>3</v>
      </c>
    </row>
    <row r="8602" spans="18:18" x14ac:dyDescent="0.25">
      <c r="R8602" s="15">
        <v>3</v>
      </c>
    </row>
    <row r="8603" spans="18:18" x14ac:dyDescent="0.25">
      <c r="R8603" s="15">
        <v>3</v>
      </c>
    </row>
    <row r="8604" spans="18:18" x14ac:dyDescent="0.25">
      <c r="R8604" s="15">
        <v>3</v>
      </c>
    </row>
    <row r="8605" spans="18:18" x14ac:dyDescent="0.25">
      <c r="R8605" s="15">
        <v>3</v>
      </c>
    </row>
    <row r="8606" spans="18:18" x14ac:dyDescent="0.25">
      <c r="R8606" s="15">
        <v>3</v>
      </c>
    </row>
    <row r="8607" spans="18:18" x14ac:dyDescent="0.25">
      <c r="R8607" s="15">
        <v>3</v>
      </c>
    </row>
    <row r="8608" spans="18:18" x14ac:dyDescent="0.25">
      <c r="R8608" s="15">
        <v>3</v>
      </c>
    </row>
    <row r="8609" spans="18:18" x14ac:dyDescent="0.25">
      <c r="R8609" s="15">
        <v>3</v>
      </c>
    </row>
    <row r="8610" spans="18:18" x14ac:dyDescent="0.25">
      <c r="R8610" s="15">
        <v>2</v>
      </c>
    </row>
    <row r="8611" spans="18:18" x14ac:dyDescent="0.25">
      <c r="R8611" s="15">
        <v>2</v>
      </c>
    </row>
    <row r="8612" spans="18:18" x14ac:dyDescent="0.25">
      <c r="R8612" s="15">
        <v>2</v>
      </c>
    </row>
    <row r="8613" spans="18:18" x14ac:dyDescent="0.25">
      <c r="R8613" s="15">
        <v>3</v>
      </c>
    </row>
    <row r="8614" spans="18:18" x14ac:dyDescent="0.25">
      <c r="R8614" s="15">
        <v>3</v>
      </c>
    </row>
    <row r="8615" spans="18:18" x14ac:dyDescent="0.25">
      <c r="R8615" s="15">
        <v>3</v>
      </c>
    </row>
    <row r="8616" spans="18:18" x14ac:dyDescent="0.25">
      <c r="R8616" s="15">
        <v>3</v>
      </c>
    </row>
    <row r="8617" spans="18:18" x14ac:dyDescent="0.25">
      <c r="R8617" s="15">
        <v>3</v>
      </c>
    </row>
    <row r="8618" spans="18:18" x14ac:dyDescent="0.25">
      <c r="R8618" s="15">
        <v>3</v>
      </c>
    </row>
    <row r="8619" spans="18:18" x14ac:dyDescent="0.25">
      <c r="R8619" s="15">
        <v>3</v>
      </c>
    </row>
    <row r="8620" spans="18:18" x14ac:dyDescent="0.25">
      <c r="R8620" s="15">
        <v>3</v>
      </c>
    </row>
    <row r="8621" spans="18:18" x14ac:dyDescent="0.25">
      <c r="R8621" s="15">
        <v>3</v>
      </c>
    </row>
    <row r="8622" spans="18:18" x14ac:dyDescent="0.25">
      <c r="R8622" s="15">
        <v>4</v>
      </c>
    </row>
    <row r="8623" spans="18:18" x14ac:dyDescent="0.25">
      <c r="R8623" s="15">
        <v>4</v>
      </c>
    </row>
    <row r="8624" spans="18:18" x14ac:dyDescent="0.25">
      <c r="R8624" s="15">
        <v>4</v>
      </c>
    </row>
    <row r="8625" spans="18:18" x14ac:dyDescent="0.25">
      <c r="R8625" s="15">
        <v>4</v>
      </c>
    </row>
    <row r="8626" spans="18:18" x14ac:dyDescent="0.25">
      <c r="R8626" s="15">
        <v>4</v>
      </c>
    </row>
    <row r="8627" spans="18:18" x14ac:dyDescent="0.25">
      <c r="R8627" s="15">
        <v>4</v>
      </c>
    </row>
    <row r="8628" spans="18:18" x14ac:dyDescent="0.25">
      <c r="R8628" s="15">
        <v>4</v>
      </c>
    </row>
    <row r="8629" spans="18:18" x14ac:dyDescent="0.25">
      <c r="R8629" s="15">
        <v>4</v>
      </c>
    </row>
    <row r="8630" spans="18:18" x14ac:dyDescent="0.25">
      <c r="R8630" s="15">
        <v>4</v>
      </c>
    </row>
    <row r="8631" spans="18:18" x14ac:dyDescent="0.25">
      <c r="R8631" s="15">
        <v>5</v>
      </c>
    </row>
    <row r="8632" spans="18:18" x14ac:dyDescent="0.25">
      <c r="R8632" s="15">
        <v>5</v>
      </c>
    </row>
    <row r="8633" spans="18:18" x14ac:dyDescent="0.25">
      <c r="R8633" s="15">
        <v>5</v>
      </c>
    </row>
    <row r="8634" spans="18:18" x14ac:dyDescent="0.25">
      <c r="R8634" s="15">
        <v>5</v>
      </c>
    </row>
    <row r="8635" spans="18:18" x14ac:dyDescent="0.25">
      <c r="R8635" s="15">
        <v>5</v>
      </c>
    </row>
    <row r="8636" spans="18:18" x14ac:dyDescent="0.25">
      <c r="R8636" s="15">
        <v>5</v>
      </c>
    </row>
    <row r="8637" spans="18:18" x14ac:dyDescent="0.25">
      <c r="R8637" s="15">
        <v>4</v>
      </c>
    </row>
    <row r="8638" spans="18:18" x14ac:dyDescent="0.25">
      <c r="R8638" s="15">
        <v>4</v>
      </c>
    </row>
    <row r="8639" spans="18:18" x14ac:dyDescent="0.25">
      <c r="R8639" s="15">
        <v>4</v>
      </c>
    </row>
    <row r="8640" spans="18:18" x14ac:dyDescent="0.25">
      <c r="R8640" s="15">
        <v>4</v>
      </c>
    </row>
    <row r="8641" spans="18:18" x14ac:dyDescent="0.25">
      <c r="R8641" s="15">
        <v>4</v>
      </c>
    </row>
    <row r="8642" spans="18:18" x14ac:dyDescent="0.25">
      <c r="R8642" s="15">
        <v>4</v>
      </c>
    </row>
    <row r="8643" spans="18:18" x14ac:dyDescent="0.25">
      <c r="R8643" s="15">
        <v>4</v>
      </c>
    </row>
    <row r="8644" spans="18:18" x14ac:dyDescent="0.25">
      <c r="R8644" s="15">
        <v>4</v>
      </c>
    </row>
    <row r="8645" spans="18:18" x14ac:dyDescent="0.25">
      <c r="R8645" s="15">
        <v>4</v>
      </c>
    </row>
    <row r="8646" spans="18:18" x14ac:dyDescent="0.25">
      <c r="R8646" s="15">
        <v>4</v>
      </c>
    </row>
    <row r="8647" spans="18:18" x14ac:dyDescent="0.25">
      <c r="R8647" s="15">
        <v>4</v>
      </c>
    </row>
    <row r="8648" spans="18:18" x14ac:dyDescent="0.25">
      <c r="R8648" s="15">
        <v>4</v>
      </c>
    </row>
    <row r="8649" spans="18:18" x14ac:dyDescent="0.25">
      <c r="R8649" s="15">
        <v>4</v>
      </c>
    </row>
    <row r="8650" spans="18:18" x14ac:dyDescent="0.25">
      <c r="R8650" s="15">
        <v>4</v>
      </c>
    </row>
    <row r="8651" spans="18:18" x14ac:dyDescent="0.25">
      <c r="R8651" s="15">
        <v>4</v>
      </c>
    </row>
    <row r="8652" spans="18:18" x14ac:dyDescent="0.25">
      <c r="R8652" s="15">
        <v>4</v>
      </c>
    </row>
    <row r="8653" spans="18:18" x14ac:dyDescent="0.25">
      <c r="R8653" s="15">
        <v>4</v>
      </c>
    </row>
    <row r="8654" spans="18:18" x14ac:dyDescent="0.25">
      <c r="R8654" s="15">
        <v>4</v>
      </c>
    </row>
    <row r="8655" spans="18:18" x14ac:dyDescent="0.25">
      <c r="R8655" s="15">
        <v>4</v>
      </c>
    </row>
    <row r="8656" spans="18:18" x14ac:dyDescent="0.25">
      <c r="R8656" s="15">
        <v>4</v>
      </c>
    </row>
    <row r="8657" spans="18:18" x14ac:dyDescent="0.25">
      <c r="R8657" s="15">
        <v>4</v>
      </c>
    </row>
    <row r="8658" spans="18:18" x14ac:dyDescent="0.25">
      <c r="R8658" s="15">
        <v>4</v>
      </c>
    </row>
    <row r="8659" spans="18:18" x14ac:dyDescent="0.25">
      <c r="R8659" s="15">
        <v>4</v>
      </c>
    </row>
    <row r="8660" spans="18:18" x14ac:dyDescent="0.25">
      <c r="R8660" s="15">
        <v>3</v>
      </c>
    </row>
    <row r="8661" spans="18:18" x14ac:dyDescent="0.25">
      <c r="R8661" s="15">
        <v>3</v>
      </c>
    </row>
    <row r="8662" spans="18:18" x14ac:dyDescent="0.25">
      <c r="R8662" s="15">
        <v>3</v>
      </c>
    </row>
    <row r="8663" spans="18:18" x14ac:dyDescent="0.25">
      <c r="R8663" s="15">
        <v>3</v>
      </c>
    </row>
    <row r="8664" spans="18:18" x14ac:dyDescent="0.25">
      <c r="R8664" s="15">
        <v>3</v>
      </c>
    </row>
    <row r="8665" spans="18:18" x14ac:dyDescent="0.25">
      <c r="R8665" s="15">
        <v>3</v>
      </c>
    </row>
    <row r="8666" spans="18:18" x14ac:dyDescent="0.25">
      <c r="R8666" s="15">
        <v>3</v>
      </c>
    </row>
    <row r="8667" spans="18:18" x14ac:dyDescent="0.25">
      <c r="R8667" s="15">
        <v>4</v>
      </c>
    </row>
    <row r="8668" spans="18:18" x14ac:dyDescent="0.25">
      <c r="R8668" s="15">
        <v>4</v>
      </c>
    </row>
    <row r="8669" spans="18:18" x14ac:dyDescent="0.25">
      <c r="R8669" s="15">
        <v>4</v>
      </c>
    </row>
    <row r="8670" spans="18:18" x14ac:dyDescent="0.25">
      <c r="R8670" s="15">
        <v>6</v>
      </c>
    </row>
    <row r="8671" spans="18:18" x14ac:dyDescent="0.25">
      <c r="R8671" s="15">
        <v>6</v>
      </c>
    </row>
    <row r="8672" spans="18:18" x14ac:dyDescent="0.25">
      <c r="R8672" s="15">
        <v>6</v>
      </c>
    </row>
    <row r="8673" spans="18:18" x14ac:dyDescent="0.25">
      <c r="R8673" s="15">
        <v>6</v>
      </c>
    </row>
    <row r="8674" spans="18:18" x14ac:dyDescent="0.25">
      <c r="R8674" s="15">
        <v>6</v>
      </c>
    </row>
    <row r="8675" spans="18:18" x14ac:dyDescent="0.25">
      <c r="R8675" s="15">
        <v>6</v>
      </c>
    </row>
    <row r="8676" spans="18:18" x14ac:dyDescent="0.25">
      <c r="R8676" s="15">
        <v>6</v>
      </c>
    </row>
    <row r="8677" spans="18:18" x14ac:dyDescent="0.25">
      <c r="R8677" s="15">
        <v>6</v>
      </c>
    </row>
    <row r="8678" spans="18:18" x14ac:dyDescent="0.25">
      <c r="R8678" s="15">
        <v>6</v>
      </c>
    </row>
    <row r="8679" spans="18:18" x14ac:dyDescent="0.25">
      <c r="R8679" s="15">
        <v>6</v>
      </c>
    </row>
    <row r="8680" spans="18:18" x14ac:dyDescent="0.25">
      <c r="R8680" s="15">
        <v>6</v>
      </c>
    </row>
    <row r="8681" spans="18:18" x14ac:dyDescent="0.25">
      <c r="R8681" s="15">
        <v>6</v>
      </c>
    </row>
    <row r="8682" spans="18:18" x14ac:dyDescent="0.25">
      <c r="R8682" s="15">
        <v>6</v>
      </c>
    </row>
    <row r="8683" spans="18:18" x14ac:dyDescent="0.25">
      <c r="R8683" s="15">
        <v>6</v>
      </c>
    </row>
    <row r="8684" spans="18:18" x14ac:dyDescent="0.25">
      <c r="R8684" s="15">
        <v>6</v>
      </c>
    </row>
    <row r="8685" spans="18:18" x14ac:dyDescent="0.25">
      <c r="R8685" s="15">
        <v>6</v>
      </c>
    </row>
    <row r="8686" spans="18:18" x14ac:dyDescent="0.25">
      <c r="R8686" s="15">
        <v>6</v>
      </c>
    </row>
    <row r="8687" spans="18:18" x14ac:dyDescent="0.25">
      <c r="R8687" s="15">
        <v>6</v>
      </c>
    </row>
    <row r="8688" spans="18:18" x14ac:dyDescent="0.25">
      <c r="R8688" s="15">
        <v>6</v>
      </c>
    </row>
    <row r="8689" spans="18:18" x14ac:dyDescent="0.25">
      <c r="R8689" s="15">
        <v>6</v>
      </c>
    </row>
    <row r="8690" spans="18:18" x14ac:dyDescent="0.25">
      <c r="R8690" s="15">
        <v>6</v>
      </c>
    </row>
    <row r="8691" spans="18:18" x14ac:dyDescent="0.25">
      <c r="R8691" s="15">
        <v>6</v>
      </c>
    </row>
    <row r="8692" spans="18:18" x14ac:dyDescent="0.25">
      <c r="R8692" s="15">
        <v>5</v>
      </c>
    </row>
    <row r="8693" spans="18:18" x14ac:dyDescent="0.25">
      <c r="R8693" s="15">
        <v>5</v>
      </c>
    </row>
    <row r="8694" spans="18:18" x14ac:dyDescent="0.25">
      <c r="R8694" s="15">
        <v>5</v>
      </c>
    </row>
    <row r="8695" spans="18:18" x14ac:dyDescent="0.25">
      <c r="R8695" s="15">
        <v>5</v>
      </c>
    </row>
    <row r="8696" spans="18:18" x14ac:dyDescent="0.25">
      <c r="R8696" s="15">
        <v>5</v>
      </c>
    </row>
    <row r="8697" spans="18:18" x14ac:dyDescent="0.25">
      <c r="R8697" s="15">
        <v>5</v>
      </c>
    </row>
    <row r="8698" spans="18:18" x14ac:dyDescent="0.25">
      <c r="R8698" s="15">
        <v>5</v>
      </c>
    </row>
    <row r="8699" spans="18:18" x14ac:dyDescent="0.25">
      <c r="R8699" s="15">
        <v>5</v>
      </c>
    </row>
    <row r="8700" spans="18:18" x14ac:dyDescent="0.25">
      <c r="R8700" s="15">
        <v>5</v>
      </c>
    </row>
    <row r="8701" spans="18:18" x14ac:dyDescent="0.25">
      <c r="R8701" s="15">
        <v>5</v>
      </c>
    </row>
    <row r="8702" spans="18:18" x14ac:dyDescent="0.25">
      <c r="R8702" s="15">
        <v>5</v>
      </c>
    </row>
    <row r="8703" spans="18:18" x14ac:dyDescent="0.25">
      <c r="R8703" s="15">
        <v>5</v>
      </c>
    </row>
    <row r="8704" spans="18:18" x14ac:dyDescent="0.25">
      <c r="R8704" s="15">
        <v>5</v>
      </c>
    </row>
    <row r="8705" spans="18:18" x14ac:dyDescent="0.25">
      <c r="R8705" s="15">
        <v>5</v>
      </c>
    </row>
    <row r="8706" spans="18:18" x14ac:dyDescent="0.25">
      <c r="R8706" s="15">
        <v>5</v>
      </c>
    </row>
    <row r="8707" spans="18:18" x14ac:dyDescent="0.25">
      <c r="R8707" s="15">
        <v>6</v>
      </c>
    </row>
    <row r="8708" spans="18:18" x14ac:dyDescent="0.25">
      <c r="R8708" s="15">
        <v>6</v>
      </c>
    </row>
    <row r="8709" spans="18:18" x14ac:dyDescent="0.25">
      <c r="R8709" s="15">
        <v>6</v>
      </c>
    </row>
    <row r="8710" spans="18:18" x14ac:dyDescent="0.25">
      <c r="R8710" s="15">
        <v>6</v>
      </c>
    </row>
    <row r="8711" spans="18:18" x14ac:dyDescent="0.25">
      <c r="R8711" s="15">
        <v>6</v>
      </c>
    </row>
    <row r="8712" spans="18:18" x14ac:dyDescent="0.25">
      <c r="R8712" s="15">
        <v>6</v>
      </c>
    </row>
    <row r="8713" spans="18:18" x14ac:dyDescent="0.25">
      <c r="R8713" s="15">
        <v>6</v>
      </c>
    </row>
    <row r="8714" spans="18:18" x14ac:dyDescent="0.25">
      <c r="R8714" s="15">
        <v>6</v>
      </c>
    </row>
    <row r="8715" spans="18:18" x14ac:dyDescent="0.25">
      <c r="R8715" s="15">
        <v>6</v>
      </c>
    </row>
    <row r="8716" spans="18:18" x14ac:dyDescent="0.25">
      <c r="R8716" s="15">
        <v>6</v>
      </c>
    </row>
    <row r="8717" spans="18:18" x14ac:dyDescent="0.25">
      <c r="R8717" s="15">
        <v>6</v>
      </c>
    </row>
    <row r="8718" spans="18:18" x14ac:dyDescent="0.25">
      <c r="R8718" s="15">
        <v>6</v>
      </c>
    </row>
    <row r="8719" spans="18:18" x14ac:dyDescent="0.25">
      <c r="R8719" s="15">
        <v>6</v>
      </c>
    </row>
    <row r="8720" spans="18:18" x14ac:dyDescent="0.25">
      <c r="R8720" s="15">
        <v>6</v>
      </c>
    </row>
    <row r="8721" spans="18:18" x14ac:dyDescent="0.25">
      <c r="R8721" s="15">
        <v>6</v>
      </c>
    </row>
    <row r="8722" spans="18:18" x14ac:dyDescent="0.25">
      <c r="R8722" s="15">
        <v>6</v>
      </c>
    </row>
    <row r="8723" spans="18:18" x14ac:dyDescent="0.25">
      <c r="R8723" s="15">
        <v>6</v>
      </c>
    </row>
    <row r="8724" spans="18:18" x14ac:dyDescent="0.25">
      <c r="R8724" s="15">
        <v>6</v>
      </c>
    </row>
    <row r="8725" spans="18:18" x14ac:dyDescent="0.25">
      <c r="R8725" s="15">
        <v>6</v>
      </c>
    </row>
    <row r="8726" spans="18:18" x14ac:dyDescent="0.25">
      <c r="R8726" s="15">
        <v>6</v>
      </c>
    </row>
    <row r="8727" spans="18:18" x14ac:dyDescent="0.25">
      <c r="R8727" s="15">
        <v>6</v>
      </c>
    </row>
    <row r="8728" spans="18:18" x14ac:dyDescent="0.25">
      <c r="R8728" s="15">
        <v>6</v>
      </c>
    </row>
    <row r="8729" spans="18:18" x14ac:dyDescent="0.25">
      <c r="R8729" s="15">
        <v>4</v>
      </c>
    </row>
    <row r="8730" spans="18:18" x14ac:dyDescent="0.25">
      <c r="R8730" s="15">
        <v>4</v>
      </c>
    </row>
    <row r="8731" spans="18:18" x14ac:dyDescent="0.25">
      <c r="R8731" s="15">
        <v>4</v>
      </c>
    </row>
    <row r="8732" spans="18:18" x14ac:dyDescent="0.25">
      <c r="R8732" s="15">
        <v>4</v>
      </c>
    </row>
    <row r="8733" spans="18:18" x14ac:dyDescent="0.25">
      <c r="R8733" s="15">
        <v>4</v>
      </c>
    </row>
    <row r="8734" spans="18:18" x14ac:dyDescent="0.25">
      <c r="R8734" s="15">
        <v>4</v>
      </c>
    </row>
    <row r="8735" spans="18:18" x14ac:dyDescent="0.25">
      <c r="R8735" s="15">
        <v>4</v>
      </c>
    </row>
    <row r="8736" spans="18:18" x14ac:dyDescent="0.25">
      <c r="R8736" s="15">
        <v>4</v>
      </c>
    </row>
    <row r="8737" spans="18:18" x14ac:dyDescent="0.25">
      <c r="R8737" s="15">
        <v>4</v>
      </c>
    </row>
    <row r="8738" spans="18:18" x14ac:dyDescent="0.25">
      <c r="R8738" s="15">
        <v>4</v>
      </c>
    </row>
    <row r="8739" spans="18:18" x14ac:dyDescent="0.25">
      <c r="R8739" s="15">
        <v>4</v>
      </c>
    </row>
    <row r="8740" spans="18:18" x14ac:dyDescent="0.25">
      <c r="R8740" s="15">
        <v>4</v>
      </c>
    </row>
    <row r="8741" spans="18:18" x14ac:dyDescent="0.25">
      <c r="R8741" s="15">
        <v>4</v>
      </c>
    </row>
    <row r="8742" spans="18:18" x14ac:dyDescent="0.25">
      <c r="R8742" s="15">
        <v>4</v>
      </c>
    </row>
    <row r="8743" spans="18:18" x14ac:dyDescent="0.25">
      <c r="R8743" s="15">
        <v>4</v>
      </c>
    </row>
    <row r="8744" spans="18:18" x14ac:dyDescent="0.25">
      <c r="R8744" s="15">
        <v>4</v>
      </c>
    </row>
    <row r="8745" spans="18:18" x14ac:dyDescent="0.25">
      <c r="R8745" s="15">
        <v>4</v>
      </c>
    </row>
    <row r="8746" spans="18:18" x14ac:dyDescent="0.25">
      <c r="R8746" s="15">
        <v>4</v>
      </c>
    </row>
    <row r="8747" spans="18:18" x14ac:dyDescent="0.25">
      <c r="R8747" s="15">
        <v>4</v>
      </c>
    </row>
    <row r="8748" spans="18:18" x14ac:dyDescent="0.25">
      <c r="R8748" s="15">
        <v>4</v>
      </c>
    </row>
    <row r="8749" spans="18:18" x14ac:dyDescent="0.25">
      <c r="R8749" s="15">
        <v>4</v>
      </c>
    </row>
    <row r="8750" spans="18:18" x14ac:dyDescent="0.25">
      <c r="R8750" s="15">
        <v>4</v>
      </c>
    </row>
    <row r="8751" spans="18:18" x14ac:dyDescent="0.25">
      <c r="R8751" s="15">
        <v>4</v>
      </c>
    </row>
    <row r="8752" spans="18:18" x14ac:dyDescent="0.25">
      <c r="R8752" s="15">
        <v>4</v>
      </c>
    </row>
    <row r="8753" spans="18:18" x14ac:dyDescent="0.25">
      <c r="R8753" s="15">
        <v>4</v>
      </c>
    </row>
    <row r="8754" spans="18:18" x14ac:dyDescent="0.25">
      <c r="R8754" s="15">
        <v>4</v>
      </c>
    </row>
    <row r="8755" spans="18:18" x14ac:dyDescent="0.25">
      <c r="R8755" s="15">
        <v>4</v>
      </c>
    </row>
    <row r="8756" spans="18:18" x14ac:dyDescent="0.25">
      <c r="R8756" s="15">
        <v>4</v>
      </c>
    </row>
    <row r="8757" spans="18:18" x14ac:dyDescent="0.25">
      <c r="R8757" s="15">
        <v>4</v>
      </c>
    </row>
    <row r="8758" spans="18:18" x14ac:dyDescent="0.25">
      <c r="R8758" s="15">
        <v>4</v>
      </c>
    </row>
    <row r="8759" spans="18:18" x14ac:dyDescent="0.25">
      <c r="R8759" s="15">
        <v>4</v>
      </c>
    </row>
    <row r="8760" spans="18:18" x14ac:dyDescent="0.25">
      <c r="R8760" s="15">
        <v>4</v>
      </c>
    </row>
    <row r="8761" spans="18:18" x14ac:dyDescent="0.25">
      <c r="R8761" s="15">
        <v>4</v>
      </c>
    </row>
    <row r="8762" spans="18:18" x14ac:dyDescent="0.25">
      <c r="R8762" s="15">
        <v>4</v>
      </c>
    </row>
    <row r="8763" spans="18:18" x14ac:dyDescent="0.25">
      <c r="R8763" s="15">
        <v>4</v>
      </c>
    </row>
    <row r="8764" spans="18:18" x14ac:dyDescent="0.25">
      <c r="R8764" s="15">
        <v>4</v>
      </c>
    </row>
    <row r="8765" spans="18:18" x14ac:dyDescent="0.25">
      <c r="R8765" s="15">
        <v>4</v>
      </c>
    </row>
    <row r="8766" spans="18:18" x14ac:dyDescent="0.25">
      <c r="R8766" s="15">
        <v>3</v>
      </c>
    </row>
    <row r="8767" spans="18:18" x14ac:dyDescent="0.25">
      <c r="R8767" s="15">
        <v>3</v>
      </c>
    </row>
    <row r="8768" spans="18:18" x14ac:dyDescent="0.25">
      <c r="R8768" s="15">
        <v>3</v>
      </c>
    </row>
    <row r="8769" spans="18:18" x14ac:dyDescent="0.25">
      <c r="R8769" s="15">
        <v>3</v>
      </c>
    </row>
    <row r="8770" spans="18:18" x14ac:dyDescent="0.25">
      <c r="R8770" s="15">
        <v>3</v>
      </c>
    </row>
    <row r="8771" spans="18:18" x14ac:dyDescent="0.25">
      <c r="R8771" s="15">
        <v>3</v>
      </c>
    </row>
    <row r="8772" spans="18:18" x14ac:dyDescent="0.25">
      <c r="R8772" s="15">
        <v>3</v>
      </c>
    </row>
    <row r="8773" spans="18:18" x14ac:dyDescent="0.25">
      <c r="R8773" s="15">
        <v>1</v>
      </c>
    </row>
    <row r="8774" spans="18:18" x14ac:dyDescent="0.25">
      <c r="R8774" s="15">
        <v>1</v>
      </c>
    </row>
    <row r="8775" spans="18:18" x14ac:dyDescent="0.25">
      <c r="R8775" s="15">
        <v>1</v>
      </c>
    </row>
    <row r="8776" spans="18:18" x14ac:dyDescent="0.25">
      <c r="R8776" s="15">
        <v>1</v>
      </c>
    </row>
    <row r="8777" spans="18:18" x14ac:dyDescent="0.25">
      <c r="R8777" s="15">
        <v>1</v>
      </c>
    </row>
    <row r="8778" spans="18:18" x14ac:dyDescent="0.25">
      <c r="R8778" s="15">
        <v>1</v>
      </c>
    </row>
    <row r="8779" spans="18:18" x14ac:dyDescent="0.25">
      <c r="R8779" s="15">
        <v>1</v>
      </c>
    </row>
    <row r="8780" spans="18:18" x14ac:dyDescent="0.25">
      <c r="R8780" s="15">
        <v>1</v>
      </c>
    </row>
    <row r="8781" spans="18:18" x14ac:dyDescent="0.25">
      <c r="R8781" s="15">
        <v>1</v>
      </c>
    </row>
    <row r="8782" spans="18:18" x14ac:dyDescent="0.25">
      <c r="R8782" s="15">
        <v>1</v>
      </c>
    </row>
    <row r="8783" spans="18:18" x14ac:dyDescent="0.25">
      <c r="R8783" s="15">
        <v>1</v>
      </c>
    </row>
    <row r="8784" spans="18:18" x14ac:dyDescent="0.25">
      <c r="R8784" s="15">
        <v>1</v>
      </c>
    </row>
    <row r="8785" spans="18:18" x14ac:dyDescent="0.25">
      <c r="R8785" s="15">
        <v>1</v>
      </c>
    </row>
    <row r="8786" spans="18:18" x14ac:dyDescent="0.25">
      <c r="R8786" s="15">
        <v>1</v>
      </c>
    </row>
    <row r="8787" spans="18:18" x14ac:dyDescent="0.25">
      <c r="R8787" s="15">
        <v>1</v>
      </c>
    </row>
    <row r="8788" spans="18:18" x14ac:dyDescent="0.25">
      <c r="R8788" s="15">
        <v>1</v>
      </c>
    </row>
    <row r="8789" spans="18:18" x14ac:dyDescent="0.25">
      <c r="R8789" s="15">
        <v>2</v>
      </c>
    </row>
    <row r="8790" spans="18:18" x14ac:dyDescent="0.25">
      <c r="R8790" s="15">
        <v>2</v>
      </c>
    </row>
    <row r="8791" spans="18:18" x14ac:dyDescent="0.25">
      <c r="R8791" s="15">
        <v>2</v>
      </c>
    </row>
    <row r="8792" spans="18:18" x14ac:dyDescent="0.25">
      <c r="R8792" s="15">
        <v>2</v>
      </c>
    </row>
    <row r="8793" spans="18:18" x14ac:dyDescent="0.25">
      <c r="R8793" s="15">
        <v>2</v>
      </c>
    </row>
    <row r="8794" spans="18:18" x14ac:dyDescent="0.25">
      <c r="R8794" s="15">
        <v>2</v>
      </c>
    </row>
    <row r="8795" spans="18:18" x14ac:dyDescent="0.25">
      <c r="R8795" s="15">
        <v>6</v>
      </c>
    </row>
    <row r="8796" spans="18:18" x14ac:dyDescent="0.25">
      <c r="R8796" s="15">
        <v>6</v>
      </c>
    </row>
    <row r="8797" spans="18:18" x14ac:dyDescent="0.25">
      <c r="R8797" s="15">
        <v>6</v>
      </c>
    </row>
    <row r="8798" spans="18:18" x14ac:dyDescent="0.25">
      <c r="R8798" s="15">
        <v>6</v>
      </c>
    </row>
    <row r="8799" spans="18:18" x14ac:dyDescent="0.25">
      <c r="R8799" s="15">
        <v>6</v>
      </c>
    </row>
    <row r="8800" spans="18:18" x14ac:dyDescent="0.25">
      <c r="R8800" s="15">
        <v>6</v>
      </c>
    </row>
    <row r="8801" spans="18:18" x14ac:dyDescent="0.25">
      <c r="R8801" s="15">
        <v>6</v>
      </c>
    </row>
    <row r="8802" spans="18:18" x14ac:dyDescent="0.25">
      <c r="R8802" s="15">
        <v>6</v>
      </c>
    </row>
    <row r="8803" spans="18:18" x14ac:dyDescent="0.25">
      <c r="R8803" s="15">
        <v>6</v>
      </c>
    </row>
    <row r="8804" spans="18:18" x14ac:dyDescent="0.25">
      <c r="R8804" s="15">
        <v>6</v>
      </c>
    </row>
    <row r="8805" spans="18:18" x14ac:dyDescent="0.25">
      <c r="R8805" s="15">
        <v>6</v>
      </c>
    </row>
    <row r="8806" spans="18:18" x14ac:dyDescent="0.25">
      <c r="R8806" s="15">
        <v>6</v>
      </c>
    </row>
    <row r="8807" spans="18:18" x14ac:dyDescent="0.25">
      <c r="R8807" s="15">
        <v>6</v>
      </c>
    </row>
    <row r="8808" spans="18:18" x14ac:dyDescent="0.25">
      <c r="R8808" s="15">
        <v>6</v>
      </c>
    </row>
    <row r="8809" spans="18:18" x14ac:dyDescent="0.25">
      <c r="R8809" s="15">
        <v>6</v>
      </c>
    </row>
    <row r="8810" spans="18:18" x14ac:dyDescent="0.25">
      <c r="R8810" s="15">
        <v>6</v>
      </c>
    </row>
    <row r="8811" spans="18:18" x14ac:dyDescent="0.25">
      <c r="R8811" s="15">
        <v>6</v>
      </c>
    </row>
    <row r="8812" spans="18:18" x14ac:dyDescent="0.25">
      <c r="R8812" s="15">
        <v>6</v>
      </c>
    </row>
    <row r="8813" spans="18:18" x14ac:dyDescent="0.25">
      <c r="R8813" s="15">
        <v>6</v>
      </c>
    </row>
    <row r="8814" spans="18:18" x14ac:dyDescent="0.25">
      <c r="R8814" s="15">
        <v>6</v>
      </c>
    </row>
    <row r="8815" spans="18:18" x14ac:dyDescent="0.25">
      <c r="R8815" s="15">
        <v>6</v>
      </c>
    </row>
    <row r="8816" spans="18:18" x14ac:dyDescent="0.25">
      <c r="R8816" s="15">
        <v>6</v>
      </c>
    </row>
    <row r="8817" spans="18:18" x14ac:dyDescent="0.25">
      <c r="R8817" s="15">
        <v>1</v>
      </c>
    </row>
    <row r="8818" spans="18:18" x14ac:dyDescent="0.25">
      <c r="R8818" s="15">
        <v>1</v>
      </c>
    </row>
    <row r="8819" spans="18:18" x14ac:dyDescent="0.25">
      <c r="R8819" s="15">
        <v>6</v>
      </c>
    </row>
    <row r="8820" spans="18:18" x14ac:dyDescent="0.25">
      <c r="R8820" s="15">
        <v>6</v>
      </c>
    </row>
    <row r="8821" spans="18:18" x14ac:dyDescent="0.25">
      <c r="R8821" s="15">
        <v>6</v>
      </c>
    </row>
    <row r="8822" spans="18:18" x14ac:dyDescent="0.25">
      <c r="R8822" s="15">
        <v>6</v>
      </c>
    </row>
    <row r="8823" spans="18:18" x14ac:dyDescent="0.25">
      <c r="R8823" s="15">
        <v>6</v>
      </c>
    </row>
    <row r="8824" spans="18:18" x14ac:dyDescent="0.25">
      <c r="R8824" s="15">
        <v>6</v>
      </c>
    </row>
    <row r="8825" spans="18:18" x14ac:dyDescent="0.25">
      <c r="R8825" s="15">
        <v>6</v>
      </c>
    </row>
    <row r="8826" spans="18:18" x14ac:dyDescent="0.25">
      <c r="R8826" s="15">
        <v>6</v>
      </c>
    </row>
    <row r="8827" spans="18:18" x14ac:dyDescent="0.25">
      <c r="R8827" s="15">
        <v>6</v>
      </c>
    </row>
    <row r="8828" spans="18:18" x14ac:dyDescent="0.25">
      <c r="R8828" s="15">
        <v>6</v>
      </c>
    </row>
    <row r="8829" spans="18:18" x14ac:dyDescent="0.25">
      <c r="R8829" s="15">
        <v>6</v>
      </c>
    </row>
    <row r="8830" spans="18:18" x14ac:dyDescent="0.25">
      <c r="R8830" s="15">
        <v>6</v>
      </c>
    </row>
    <row r="8831" spans="18:18" x14ac:dyDescent="0.25">
      <c r="R8831" s="15">
        <v>6</v>
      </c>
    </row>
    <row r="8832" spans="18:18" x14ac:dyDescent="0.25">
      <c r="R8832" s="15">
        <v>6</v>
      </c>
    </row>
    <row r="8833" spans="18:18" x14ac:dyDescent="0.25">
      <c r="R8833" s="15">
        <v>6</v>
      </c>
    </row>
    <row r="8834" spans="18:18" x14ac:dyDescent="0.25">
      <c r="R8834" s="15">
        <v>6</v>
      </c>
    </row>
    <row r="8835" spans="18:18" x14ac:dyDescent="0.25">
      <c r="R8835" s="15">
        <v>6</v>
      </c>
    </row>
    <row r="8836" spans="18:18" x14ac:dyDescent="0.25">
      <c r="R8836" s="15">
        <v>6</v>
      </c>
    </row>
    <row r="8837" spans="18:18" x14ac:dyDescent="0.25">
      <c r="R8837" s="15">
        <v>6</v>
      </c>
    </row>
    <row r="8838" spans="18:18" x14ac:dyDescent="0.25">
      <c r="R8838" s="15">
        <v>6</v>
      </c>
    </row>
    <row r="8839" spans="18:18" x14ac:dyDescent="0.25">
      <c r="R8839" s="15">
        <v>6</v>
      </c>
    </row>
    <row r="8840" spans="18:18" x14ac:dyDescent="0.25">
      <c r="R8840" s="15">
        <v>6</v>
      </c>
    </row>
    <row r="8841" spans="18:18" x14ac:dyDescent="0.25">
      <c r="R8841" s="15">
        <v>6</v>
      </c>
    </row>
    <row r="8842" spans="18:18" x14ac:dyDescent="0.25">
      <c r="R8842" s="15">
        <v>1</v>
      </c>
    </row>
    <row r="8843" spans="18:18" x14ac:dyDescent="0.25">
      <c r="R8843" s="15">
        <v>1</v>
      </c>
    </row>
    <row r="8844" spans="18:18" x14ac:dyDescent="0.25">
      <c r="R8844" s="15">
        <v>1</v>
      </c>
    </row>
    <row r="8845" spans="18:18" x14ac:dyDescent="0.25">
      <c r="R8845" s="15">
        <v>3</v>
      </c>
    </row>
    <row r="8846" spans="18:18" x14ac:dyDescent="0.25">
      <c r="R8846" s="15">
        <v>3</v>
      </c>
    </row>
    <row r="8847" spans="18:18" x14ac:dyDescent="0.25">
      <c r="R8847" s="15">
        <v>2</v>
      </c>
    </row>
    <row r="8848" spans="18:18" x14ac:dyDescent="0.25">
      <c r="R8848" s="15">
        <v>2</v>
      </c>
    </row>
    <row r="8849" spans="18:18" x14ac:dyDescent="0.25">
      <c r="R8849" s="15">
        <v>4</v>
      </c>
    </row>
    <row r="8850" spans="18:18" x14ac:dyDescent="0.25">
      <c r="R8850" s="15">
        <v>4</v>
      </c>
    </row>
    <row r="8851" spans="18:18" x14ac:dyDescent="0.25">
      <c r="R8851" s="15">
        <v>4</v>
      </c>
    </row>
    <row r="8852" spans="18:18" x14ac:dyDescent="0.25">
      <c r="R8852" s="15">
        <v>4</v>
      </c>
    </row>
    <row r="8853" spans="18:18" x14ac:dyDescent="0.25">
      <c r="R8853" s="15">
        <v>4</v>
      </c>
    </row>
    <row r="8854" spans="18:18" x14ac:dyDescent="0.25">
      <c r="R8854" s="15">
        <v>4</v>
      </c>
    </row>
    <row r="8855" spans="18:18" x14ac:dyDescent="0.25">
      <c r="R8855" s="15">
        <v>5</v>
      </c>
    </row>
    <row r="8856" spans="18:18" x14ac:dyDescent="0.25">
      <c r="R8856" s="15">
        <v>5</v>
      </c>
    </row>
    <row r="8857" spans="18:18" x14ac:dyDescent="0.25">
      <c r="R8857" s="15">
        <v>5</v>
      </c>
    </row>
    <row r="8858" spans="18:18" x14ac:dyDescent="0.25">
      <c r="R8858" s="15">
        <v>5</v>
      </c>
    </row>
    <row r="8859" spans="18:18" x14ac:dyDescent="0.25">
      <c r="R8859" s="15">
        <v>5</v>
      </c>
    </row>
    <row r="8860" spans="18:18" x14ac:dyDescent="0.25">
      <c r="R8860" s="15">
        <v>5</v>
      </c>
    </row>
    <row r="8861" spans="18:18" x14ac:dyDescent="0.25">
      <c r="R8861" s="15">
        <v>5</v>
      </c>
    </row>
    <row r="8862" spans="18:18" x14ac:dyDescent="0.25">
      <c r="R8862" s="15">
        <v>3</v>
      </c>
    </row>
    <row r="8863" spans="18:18" x14ac:dyDescent="0.25">
      <c r="R8863" s="15">
        <v>3</v>
      </c>
    </row>
    <row r="8864" spans="18:18" x14ac:dyDescent="0.25">
      <c r="R8864" s="15">
        <v>3</v>
      </c>
    </row>
    <row r="8865" spans="18:18" x14ac:dyDescent="0.25">
      <c r="R8865" s="15">
        <v>3</v>
      </c>
    </row>
    <row r="8866" spans="18:18" x14ac:dyDescent="0.25">
      <c r="R8866" s="15">
        <v>3</v>
      </c>
    </row>
    <row r="8867" spans="18:18" x14ac:dyDescent="0.25">
      <c r="R8867" s="15">
        <v>3</v>
      </c>
    </row>
    <row r="8868" spans="18:18" x14ac:dyDescent="0.25">
      <c r="R8868" s="15">
        <v>3</v>
      </c>
    </row>
    <row r="8869" spans="18:18" x14ac:dyDescent="0.25">
      <c r="R8869" s="15">
        <v>3</v>
      </c>
    </row>
    <row r="8870" spans="18:18" x14ac:dyDescent="0.25">
      <c r="R8870" s="15">
        <v>3</v>
      </c>
    </row>
    <row r="8871" spans="18:18" x14ac:dyDescent="0.25">
      <c r="R8871" s="15">
        <v>3</v>
      </c>
    </row>
    <row r="8872" spans="18:18" x14ac:dyDescent="0.25">
      <c r="R8872" s="15">
        <v>3</v>
      </c>
    </row>
    <row r="8873" spans="18:18" x14ac:dyDescent="0.25">
      <c r="R8873" s="15">
        <v>3</v>
      </c>
    </row>
    <row r="8874" spans="18:18" x14ac:dyDescent="0.25">
      <c r="R8874" s="15">
        <v>3</v>
      </c>
    </row>
    <row r="8875" spans="18:18" x14ac:dyDescent="0.25">
      <c r="R8875" s="15">
        <v>3</v>
      </c>
    </row>
    <row r="8876" spans="18:18" x14ac:dyDescent="0.25">
      <c r="R8876" s="15">
        <v>3</v>
      </c>
    </row>
    <row r="8877" spans="18:18" x14ac:dyDescent="0.25">
      <c r="R8877" s="15">
        <v>3</v>
      </c>
    </row>
    <row r="8878" spans="18:18" x14ac:dyDescent="0.25">
      <c r="R8878" s="15">
        <v>3</v>
      </c>
    </row>
    <row r="8879" spans="18:18" x14ac:dyDescent="0.25">
      <c r="R8879" s="15">
        <v>3</v>
      </c>
    </row>
    <row r="8880" spans="18:18" x14ac:dyDescent="0.25">
      <c r="R8880" s="15">
        <v>3</v>
      </c>
    </row>
    <row r="8881" spans="18:18" x14ac:dyDescent="0.25">
      <c r="R8881" s="15">
        <v>3</v>
      </c>
    </row>
    <row r="8882" spans="18:18" x14ac:dyDescent="0.25">
      <c r="R8882" s="15">
        <v>3</v>
      </c>
    </row>
    <row r="8883" spans="18:18" x14ac:dyDescent="0.25">
      <c r="R8883" s="15">
        <v>3</v>
      </c>
    </row>
    <row r="8884" spans="18:18" x14ac:dyDescent="0.25">
      <c r="R8884" s="15">
        <v>3</v>
      </c>
    </row>
    <row r="8885" spans="18:18" x14ac:dyDescent="0.25">
      <c r="R8885" s="15">
        <v>3</v>
      </c>
    </row>
    <row r="8886" spans="18:18" x14ac:dyDescent="0.25">
      <c r="R8886" s="15">
        <v>3</v>
      </c>
    </row>
    <row r="8887" spans="18:18" x14ac:dyDescent="0.25">
      <c r="R8887" s="15">
        <v>3</v>
      </c>
    </row>
    <row r="8888" spans="18:18" x14ac:dyDescent="0.25">
      <c r="R8888" s="15">
        <v>3</v>
      </c>
    </row>
    <row r="8889" spans="18:18" x14ac:dyDescent="0.25">
      <c r="R8889" s="15">
        <v>3</v>
      </c>
    </row>
    <row r="8890" spans="18:18" x14ac:dyDescent="0.25">
      <c r="R8890" s="15">
        <v>3</v>
      </c>
    </row>
    <row r="8891" spans="18:18" x14ac:dyDescent="0.25">
      <c r="R8891" s="15">
        <v>3</v>
      </c>
    </row>
    <row r="8892" spans="18:18" x14ac:dyDescent="0.25">
      <c r="R8892" s="15">
        <v>3</v>
      </c>
    </row>
    <row r="8893" spans="18:18" x14ac:dyDescent="0.25">
      <c r="R8893" s="15">
        <v>3</v>
      </c>
    </row>
    <row r="8894" spans="18:18" x14ac:dyDescent="0.25">
      <c r="R8894" s="15">
        <v>3</v>
      </c>
    </row>
    <row r="8895" spans="18:18" x14ac:dyDescent="0.25">
      <c r="R8895" s="15">
        <v>3</v>
      </c>
    </row>
    <row r="8896" spans="18:18" x14ac:dyDescent="0.25">
      <c r="R8896" s="15">
        <v>3</v>
      </c>
    </row>
    <row r="8897" spans="18:18" x14ac:dyDescent="0.25">
      <c r="R8897" s="15">
        <v>3</v>
      </c>
    </row>
    <row r="8898" spans="18:18" x14ac:dyDescent="0.25">
      <c r="R8898" s="15">
        <v>3</v>
      </c>
    </row>
    <row r="8899" spans="18:18" x14ac:dyDescent="0.25">
      <c r="R8899" s="15">
        <v>3</v>
      </c>
    </row>
    <row r="8900" spans="18:18" x14ac:dyDescent="0.25">
      <c r="R8900" s="15">
        <v>3</v>
      </c>
    </row>
    <row r="8901" spans="18:18" x14ac:dyDescent="0.25">
      <c r="R8901" s="15">
        <v>3</v>
      </c>
    </row>
    <row r="8902" spans="18:18" x14ac:dyDescent="0.25">
      <c r="R8902" s="15">
        <v>3</v>
      </c>
    </row>
    <row r="8903" spans="18:18" x14ac:dyDescent="0.25">
      <c r="R8903" s="15">
        <v>3</v>
      </c>
    </row>
    <row r="8904" spans="18:18" x14ac:dyDescent="0.25">
      <c r="R8904" s="15">
        <v>3</v>
      </c>
    </row>
    <row r="8905" spans="18:18" x14ac:dyDescent="0.25">
      <c r="R8905" s="15">
        <v>3</v>
      </c>
    </row>
    <row r="8906" spans="18:18" x14ac:dyDescent="0.25">
      <c r="R8906" s="15">
        <v>3</v>
      </c>
    </row>
    <row r="8907" spans="18:18" x14ac:dyDescent="0.25">
      <c r="R8907" s="15">
        <v>3</v>
      </c>
    </row>
    <row r="8908" spans="18:18" x14ac:dyDescent="0.25">
      <c r="R8908" s="15">
        <v>3</v>
      </c>
    </row>
    <row r="8909" spans="18:18" x14ac:dyDescent="0.25">
      <c r="R8909" s="15">
        <v>3</v>
      </c>
    </row>
    <row r="8910" spans="18:18" x14ac:dyDescent="0.25">
      <c r="R8910" s="15">
        <v>3</v>
      </c>
    </row>
    <row r="8911" spans="18:18" x14ac:dyDescent="0.25">
      <c r="R8911" s="15">
        <v>3</v>
      </c>
    </row>
    <row r="8912" spans="18:18" x14ac:dyDescent="0.25">
      <c r="R8912" s="15">
        <v>3</v>
      </c>
    </row>
    <row r="8913" spans="18:18" x14ac:dyDescent="0.25">
      <c r="R8913" s="15">
        <v>3</v>
      </c>
    </row>
    <row r="8914" spans="18:18" x14ac:dyDescent="0.25">
      <c r="R8914" s="15">
        <v>3</v>
      </c>
    </row>
    <row r="8915" spans="18:18" x14ac:dyDescent="0.25">
      <c r="R8915" s="15">
        <v>3</v>
      </c>
    </row>
    <row r="8916" spans="18:18" x14ac:dyDescent="0.25">
      <c r="R8916" s="15">
        <v>3</v>
      </c>
    </row>
    <row r="8917" spans="18:18" x14ac:dyDescent="0.25">
      <c r="R8917" s="15">
        <v>5</v>
      </c>
    </row>
    <row r="8918" spans="18:18" x14ac:dyDescent="0.25">
      <c r="R8918" s="15">
        <v>5</v>
      </c>
    </row>
    <row r="8919" spans="18:18" x14ac:dyDescent="0.25">
      <c r="R8919" s="15">
        <v>5</v>
      </c>
    </row>
    <row r="8920" spans="18:18" x14ac:dyDescent="0.25">
      <c r="R8920" s="15">
        <v>5</v>
      </c>
    </row>
    <row r="8921" spans="18:18" x14ac:dyDescent="0.25">
      <c r="R8921" s="15">
        <v>5</v>
      </c>
    </row>
    <row r="8922" spans="18:18" x14ac:dyDescent="0.25">
      <c r="R8922" s="15">
        <v>5</v>
      </c>
    </row>
    <row r="8923" spans="18:18" x14ac:dyDescent="0.25">
      <c r="R8923" s="15">
        <v>5</v>
      </c>
    </row>
    <row r="8924" spans="18:18" x14ac:dyDescent="0.25">
      <c r="R8924" s="15">
        <v>5</v>
      </c>
    </row>
    <row r="8925" spans="18:18" x14ac:dyDescent="0.25">
      <c r="R8925" s="15">
        <v>5</v>
      </c>
    </row>
    <row r="8926" spans="18:18" x14ac:dyDescent="0.25">
      <c r="R8926" s="15">
        <v>2</v>
      </c>
    </row>
    <row r="8927" spans="18:18" x14ac:dyDescent="0.25">
      <c r="R8927" s="15">
        <v>2</v>
      </c>
    </row>
    <row r="8928" spans="18:18" x14ac:dyDescent="0.25">
      <c r="R8928" s="15">
        <v>2</v>
      </c>
    </row>
    <row r="8929" spans="18:18" x14ac:dyDescent="0.25">
      <c r="R8929" s="15">
        <v>2</v>
      </c>
    </row>
    <row r="8930" spans="18:18" x14ac:dyDescent="0.25">
      <c r="R8930" s="15">
        <v>2</v>
      </c>
    </row>
    <row r="8931" spans="18:18" x14ac:dyDescent="0.25">
      <c r="R8931" s="15">
        <v>2</v>
      </c>
    </row>
    <row r="8932" spans="18:18" x14ac:dyDescent="0.25">
      <c r="R8932" s="15">
        <v>2</v>
      </c>
    </row>
    <row r="8933" spans="18:18" x14ac:dyDescent="0.25">
      <c r="R8933" s="15">
        <v>2</v>
      </c>
    </row>
    <row r="8934" spans="18:18" x14ac:dyDescent="0.25">
      <c r="R8934" s="15">
        <v>2</v>
      </c>
    </row>
    <row r="8935" spans="18:18" x14ac:dyDescent="0.25">
      <c r="R8935" s="15">
        <v>2</v>
      </c>
    </row>
    <row r="8936" spans="18:18" x14ac:dyDescent="0.25">
      <c r="R8936" s="15">
        <v>2</v>
      </c>
    </row>
    <row r="8937" spans="18:18" x14ac:dyDescent="0.25">
      <c r="R8937" s="15">
        <v>2</v>
      </c>
    </row>
    <row r="8938" spans="18:18" x14ac:dyDescent="0.25">
      <c r="R8938" s="15">
        <v>2</v>
      </c>
    </row>
    <row r="8939" spans="18:18" x14ac:dyDescent="0.25">
      <c r="R8939" s="15">
        <v>2</v>
      </c>
    </row>
    <row r="8940" spans="18:18" x14ac:dyDescent="0.25">
      <c r="R8940" s="15">
        <v>2</v>
      </c>
    </row>
    <row r="8941" spans="18:18" x14ac:dyDescent="0.25">
      <c r="R8941" s="15">
        <v>2</v>
      </c>
    </row>
    <row r="8942" spans="18:18" x14ac:dyDescent="0.25">
      <c r="R8942" s="15">
        <v>2</v>
      </c>
    </row>
    <row r="8943" spans="18:18" x14ac:dyDescent="0.25">
      <c r="R8943" s="15">
        <v>2</v>
      </c>
    </row>
    <row r="8944" spans="18:18" x14ac:dyDescent="0.25">
      <c r="R8944" s="15">
        <v>2</v>
      </c>
    </row>
    <row r="8945" spans="18:18" x14ac:dyDescent="0.25">
      <c r="R8945" s="15">
        <v>2</v>
      </c>
    </row>
    <row r="8946" spans="18:18" x14ac:dyDescent="0.25">
      <c r="R8946" s="15">
        <v>2</v>
      </c>
    </row>
    <row r="8947" spans="18:18" x14ac:dyDescent="0.25">
      <c r="R8947" s="15">
        <v>2</v>
      </c>
    </row>
    <row r="8948" spans="18:18" x14ac:dyDescent="0.25">
      <c r="R8948" s="15">
        <v>2</v>
      </c>
    </row>
    <row r="8949" spans="18:18" x14ac:dyDescent="0.25">
      <c r="R8949" s="15">
        <v>2</v>
      </c>
    </row>
    <row r="8950" spans="18:18" x14ac:dyDescent="0.25">
      <c r="R8950" s="15">
        <v>2</v>
      </c>
    </row>
    <row r="8951" spans="18:18" x14ac:dyDescent="0.25">
      <c r="R8951" s="15">
        <v>2</v>
      </c>
    </row>
    <row r="8952" spans="18:18" x14ac:dyDescent="0.25">
      <c r="R8952" s="15">
        <v>2</v>
      </c>
    </row>
    <row r="8953" spans="18:18" x14ac:dyDescent="0.25">
      <c r="R8953" s="15">
        <v>5</v>
      </c>
    </row>
    <row r="8954" spans="18:18" x14ac:dyDescent="0.25">
      <c r="R8954" s="15">
        <v>5</v>
      </c>
    </row>
    <row r="8955" spans="18:18" x14ac:dyDescent="0.25">
      <c r="R8955" s="15">
        <v>5</v>
      </c>
    </row>
    <row r="8956" spans="18:18" x14ac:dyDescent="0.25">
      <c r="R8956" s="15">
        <v>5</v>
      </c>
    </row>
    <row r="8957" spans="18:18" x14ac:dyDescent="0.25">
      <c r="R8957" s="15">
        <v>5</v>
      </c>
    </row>
    <row r="8958" spans="18:18" x14ac:dyDescent="0.25">
      <c r="R8958" s="15">
        <v>5</v>
      </c>
    </row>
    <row r="8959" spans="18:18" x14ac:dyDescent="0.25">
      <c r="R8959" s="15">
        <v>5</v>
      </c>
    </row>
    <row r="8960" spans="18:18" x14ac:dyDescent="0.25">
      <c r="R8960" s="15">
        <v>5</v>
      </c>
    </row>
    <row r="8961" spans="18:18" x14ac:dyDescent="0.25">
      <c r="R8961" s="15">
        <v>5</v>
      </c>
    </row>
    <row r="8962" spans="18:18" x14ac:dyDescent="0.25">
      <c r="R8962" s="15">
        <v>1</v>
      </c>
    </row>
    <row r="8963" spans="18:18" x14ac:dyDescent="0.25">
      <c r="R8963" s="15">
        <v>1</v>
      </c>
    </row>
    <row r="8964" spans="18:18" x14ac:dyDescent="0.25">
      <c r="R8964" s="15">
        <v>1</v>
      </c>
    </row>
    <row r="8965" spans="18:18" x14ac:dyDescent="0.25">
      <c r="R8965" s="15">
        <v>1</v>
      </c>
    </row>
    <row r="8966" spans="18:18" x14ac:dyDescent="0.25">
      <c r="R8966" s="15">
        <v>1</v>
      </c>
    </row>
    <row r="8967" spans="18:18" x14ac:dyDescent="0.25">
      <c r="R8967" s="15">
        <v>1</v>
      </c>
    </row>
    <row r="8968" spans="18:18" x14ac:dyDescent="0.25">
      <c r="R8968" s="15">
        <v>1</v>
      </c>
    </row>
    <row r="8969" spans="18:18" x14ac:dyDescent="0.25">
      <c r="R8969" s="15">
        <v>1</v>
      </c>
    </row>
    <row r="8970" spans="18:18" x14ac:dyDescent="0.25">
      <c r="R8970" s="15">
        <v>1</v>
      </c>
    </row>
    <row r="8971" spans="18:18" x14ac:dyDescent="0.25">
      <c r="R8971" s="15">
        <v>1</v>
      </c>
    </row>
    <row r="8972" spans="18:18" x14ac:dyDescent="0.25">
      <c r="R8972" s="15">
        <v>1</v>
      </c>
    </row>
    <row r="8973" spans="18:18" x14ac:dyDescent="0.25">
      <c r="R8973" s="15">
        <v>1</v>
      </c>
    </row>
    <row r="8974" spans="18:18" x14ac:dyDescent="0.25">
      <c r="R8974" s="15">
        <v>1</v>
      </c>
    </row>
    <row r="8975" spans="18:18" x14ac:dyDescent="0.25">
      <c r="R8975" s="15">
        <v>1</v>
      </c>
    </row>
    <row r="8976" spans="18:18" x14ac:dyDescent="0.25">
      <c r="R8976" s="15">
        <v>1</v>
      </c>
    </row>
    <row r="8977" spans="18:18" x14ac:dyDescent="0.25">
      <c r="R8977" s="15">
        <v>1</v>
      </c>
    </row>
    <row r="8978" spans="18:18" x14ac:dyDescent="0.25">
      <c r="R8978" s="15">
        <v>1</v>
      </c>
    </row>
    <row r="8979" spans="18:18" x14ac:dyDescent="0.25">
      <c r="R8979" s="15">
        <v>1</v>
      </c>
    </row>
    <row r="8980" spans="18:18" x14ac:dyDescent="0.25">
      <c r="R8980" s="15">
        <v>1</v>
      </c>
    </row>
    <row r="8981" spans="18:18" x14ac:dyDescent="0.25">
      <c r="R8981" s="15">
        <v>1</v>
      </c>
    </row>
    <row r="8982" spans="18:18" x14ac:dyDescent="0.25">
      <c r="R8982" s="15">
        <v>1</v>
      </c>
    </row>
    <row r="8983" spans="18:18" x14ac:dyDescent="0.25">
      <c r="R8983" s="15">
        <v>1</v>
      </c>
    </row>
    <row r="8984" spans="18:18" x14ac:dyDescent="0.25">
      <c r="R8984" s="15">
        <v>1</v>
      </c>
    </row>
    <row r="8985" spans="18:18" x14ac:dyDescent="0.25">
      <c r="R8985" s="15">
        <v>1</v>
      </c>
    </row>
    <row r="8986" spans="18:18" x14ac:dyDescent="0.25">
      <c r="R8986" s="15">
        <v>1</v>
      </c>
    </row>
    <row r="8987" spans="18:18" x14ac:dyDescent="0.25">
      <c r="R8987" s="15">
        <v>1</v>
      </c>
    </row>
    <row r="8988" spans="18:18" x14ac:dyDescent="0.25">
      <c r="R8988" s="15">
        <v>1</v>
      </c>
    </row>
    <row r="8989" spans="18:18" x14ac:dyDescent="0.25">
      <c r="R8989" s="15">
        <v>1</v>
      </c>
    </row>
    <row r="8990" spans="18:18" x14ac:dyDescent="0.25">
      <c r="R8990" s="15">
        <v>4</v>
      </c>
    </row>
    <row r="8991" spans="18:18" x14ac:dyDescent="0.25">
      <c r="R8991" s="15">
        <v>4</v>
      </c>
    </row>
    <row r="8992" spans="18:18" x14ac:dyDescent="0.25">
      <c r="R8992" s="15">
        <v>4</v>
      </c>
    </row>
    <row r="8993" spans="18:18" x14ac:dyDescent="0.25">
      <c r="R8993" s="15">
        <v>2</v>
      </c>
    </row>
    <row r="8994" spans="18:18" x14ac:dyDescent="0.25">
      <c r="R8994" s="15">
        <v>2</v>
      </c>
    </row>
    <row r="8995" spans="18:18" x14ac:dyDescent="0.25">
      <c r="R8995" s="15">
        <v>2</v>
      </c>
    </row>
    <row r="8996" spans="18:18" x14ac:dyDescent="0.25">
      <c r="R8996" s="15">
        <v>2</v>
      </c>
    </row>
    <row r="8997" spans="18:18" x14ac:dyDescent="0.25">
      <c r="R8997" s="15">
        <v>4</v>
      </c>
    </row>
    <row r="8998" spans="18:18" x14ac:dyDescent="0.25">
      <c r="R8998" s="15">
        <v>4</v>
      </c>
    </row>
    <row r="8999" spans="18:18" x14ac:dyDescent="0.25">
      <c r="R8999" s="15">
        <v>4</v>
      </c>
    </row>
    <row r="9000" spans="18:18" x14ac:dyDescent="0.25">
      <c r="R9000" s="15">
        <v>4</v>
      </c>
    </row>
    <row r="9001" spans="18:18" x14ac:dyDescent="0.25">
      <c r="R9001" s="15">
        <v>4</v>
      </c>
    </row>
    <row r="9002" spans="18:18" x14ac:dyDescent="0.25">
      <c r="R9002" s="15">
        <v>4</v>
      </c>
    </row>
    <row r="9003" spans="18:18" x14ac:dyDescent="0.25">
      <c r="R9003" s="15">
        <v>4</v>
      </c>
    </row>
    <row r="9004" spans="18:18" x14ac:dyDescent="0.25">
      <c r="R9004" s="15">
        <v>4</v>
      </c>
    </row>
    <row r="9005" spans="18:18" x14ac:dyDescent="0.25">
      <c r="R9005" s="15">
        <v>4</v>
      </c>
    </row>
    <row r="9006" spans="18:18" x14ac:dyDescent="0.25">
      <c r="R9006" s="15">
        <v>4</v>
      </c>
    </row>
    <row r="9007" spans="18:18" x14ac:dyDescent="0.25">
      <c r="R9007" s="15">
        <v>4</v>
      </c>
    </row>
    <row r="9008" spans="18:18" x14ac:dyDescent="0.25">
      <c r="R9008" s="15">
        <v>4</v>
      </c>
    </row>
    <row r="9009" spans="18:18" x14ac:dyDescent="0.25">
      <c r="R9009" s="15">
        <v>4</v>
      </c>
    </row>
    <row r="9010" spans="18:18" x14ac:dyDescent="0.25">
      <c r="R9010" s="15">
        <v>1</v>
      </c>
    </row>
    <row r="9011" spans="18:18" x14ac:dyDescent="0.25">
      <c r="R9011" s="15">
        <v>1</v>
      </c>
    </row>
    <row r="9012" spans="18:18" x14ac:dyDescent="0.25">
      <c r="R9012" s="15">
        <v>5</v>
      </c>
    </row>
    <row r="9013" spans="18:18" x14ac:dyDescent="0.25">
      <c r="R9013" s="15">
        <v>5</v>
      </c>
    </row>
    <row r="9014" spans="18:18" x14ac:dyDescent="0.25">
      <c r="R9014" s="15">
        <v>5</v>
      </c>
    </row>
    <row r="9015" spans="18:18" x14ac:dyDescent="0.25">
      <c r="R9015" s="15">
        <v>5</v>
      </c>
    </row>
    <row r="9016" spans="18:18" x14ac:dyDescent="0.25">
      <c r="R9016" s="15">
        <v>5</v>
      </c>
    </row>
    <row r="9017" spans="18:18" x14ac:dyDescent="0.25">
      <c r="R9017" s="15">
        <v>5</v>
      </c>
    </row>
    <row r="9018" spans="18:18" x14ac:dyDescent="0.25">
      <c r="R9018" s="15">
        <v>5</v>
      </c>
    </row>
    <row r="9019" spans="18:18" x14ac:dyDescent="0.25">
      <c r="R9019" s="15">
        <v>5</v>
      </c>
    </row>
    <row r="9020" spans="18:18" x14ac:dyDescent="0.25">
      <c r="R9020" s="15">
        <v>5</v>
      </c>
    </row>
    <row r="9021" spans="18:18" x14ac:dyDescent="0.25">
      <c r="R9021" s="15">
        <v>5</v>
      </c>
    </row>
    <row r="9022" spans="18:18" x14ac:dyDescent="0.25">
      <c r="R9022" s="15">
        <v>5</v>
      </c>
    </row>
    <row r="9023" spans="18:18" x14ac:dyDescent="0.25">
      <c r="R9023" s="15">
        <v>5</v>
      </c>
    </row>
    <row r="9024" spans="18:18" x14ac:dyDescent="0.25">
      <c r="R9024" s="15">
        <v>5</v>
      </c>
    </row>
    <row r="9025" spans="18:18" x14ac:dyDescent="0.25">
      <c r="R9025" s="15">
        <v>5</v>
      </c>
    </row>
    <row r="9026" spans="18:18" x14ac:dyDescent="0.25">
      <c r="R9026" s="15">
        <v>5</v>
      </c>
    </row>
    <row r="9027" spans="18:18" x14ac:dyDescent="0.25">
      <c r="R9027" s="15">
        <v>5</v>
      </c>
    </row>
    <row r="9028" spans="18:18" x14ac:dyDescent="0.25">
      <c r="R9028" s="15">
        <v>5</v>
      </c>
    </row>
    <row r="9029" spans="18:18" x14ac:dyDescent="0.25">
      <c r="R9029" s="15">
        <v>5</v>
      </c>
    </row>
    <row r="9030" spans="18:18" x14ac:dyDescent="0.25">
      <c r="R9030" s="15">
        <v>5</v>
      </c>
    </row>
    <row r="9031" spans="18:18" x14ac:dyDescent="0.25">
      <c r="R9031" s="15">
        <v>5</v>
      </c>
    </row>
    <row r="9032" spans="18:18" x14ac:dyDescent="0.25">
      <c r="R9032" s="15">
        <v>5</v>
      </c>
    </row>
    <row r="9033" spans="18:18" x14ac:dyDescent="0.25">
      <c r="R9033" s="15">
        <v>4</v>
      </c>
    </row>
    <row r="9034" spans="18:18" x14ac:dyDescent="0.25">
      <c r="R9034" s="15">
        <v>4</v>
      </c>
    </row>
    <row r="9035" spans="18:18" x14ac:dyDescent="0.25">
      <c r="R9035" s="15">
        <v>4</v>
      </c>
    </row>
    <row r="9036" spans="18:18" x14ac:dyDescent="0.25">
      <c r="R9036" s="15">
        <v>4</v>
      </c>
    </row>
    <row r="9037" spans="18:18" x14ac:dyDescent="0.25">
      <c r="R9037" s="15">
        <v>4</v>
      </c>
    </row>
    <row r="9038" spans="18:18" x14ac:dyDescent="0.25">
      <c r="R9038" s="15">
        <v>4</v>
      </c>
    </row>
    <row r="9039" spans="18:18" x14ac:dyDescent="0.25">
      <c r="R9039" s="15">
        <v>4</v>
      </c>
    </row>
    <row r="9040" spans="18:18" x14ac:dyDescent="0.25">
      <c r="R9040" s="15">
        <v>4</v>
      </c>
    </row>
    <row r="9041" spans="18:18" x14ac:dyDescent="0.25">
      <c r="R9041" s="15">
        <v>4</v>
      </c>
    </row>
    <row r="9042" spans="18:18" x14ac:dyDescent="0.25">
      <c r="R9042" s="15">
        <v>4</v>
      </c>
    </row>
    <row r="9043" spans="18:18" x14ac:dyDescent="0.25">
      <c r="R9043" s="15">
        <v>4</v>
      </c>
    </row>
    <row r="9044" spans="18:18" x14ac:dyDescent="0.25">
      <c r="R9044" s="15">
        <v>4</v>
      </c>
    </row>
    <row r="9045" spans="18:18" x14ac:dyDescent="0.25">
      <c r="R9045" s="15">
        <v>4</v>
      </c>
    </row>
    <row r="9046" spans="18:18" x14ac:dyDescent="0.25">
      <c r="R9046" s="15">
        <v>4</v>
      </c>
    </row>
    <row r="9047" spans="18:18" x14ac:dyDescent="0.25">
      <c r="R9047" s="15">
        <v>4</v>
      </c>
    </row>
    <row r="9048" spans="18:18" x14ac:dyDescent="0.25">
      <c r="R9048" s="15">
        <v>4</v>
      </c>
    </row>
    <row r="9049" spans="18:18" x14ac:dyDescent="0.25">
      <c r="R9049" s="15">
        <v>4</v>
      </c>
    </row>
    <row r="9050" spans="18:18" x14ac:dyDescent="0.25">
      <c r="R9050" s="15">
        <v>4</v>
      </c>
    </row>
    <row r="9051" spans="18:18" x14ac:dyDescent="0.25">
      <c r="R9051" s="15">
        <v>4</v>
      </c>
    </row>
    <row r="9052" spans="18:18" x14ac:dyDescent="0.25">
      <c r="R9052" s="15">
        <v>4</v>
      </c>
    </row>
    <row r="9053" spans="18:18" x14ac:dyDescent="0.25">
      <c r="R9053" s="15">
        <v>4</v>
      </c>
    </row>
    <row r="9054" spans="18:18" x14ac:dyDescent="0.25">
      <c r="R9054" s="15">
        <v>4</v>
      </c>
    </row>
    <row r="9055" spans="18:18" x14ac:dyDescent="0.25">
      <c r="R9055" s="15">
        <v>4</v>
      </c>
    </row>
    <row r="9056" spans="18:18" x14ac:dyDescent="0.25">
      <c r="R9056" s="15">
        <v>4</v>
      </c>
    </row>
    <row r="9057" spans="18:18" x14ac:dyDescent="0.25">
      <c r="R9057" s="15">
        <v>4</v>
      </c>
    </row>
    <row r="9058" spans="18:18" x14ac:dyDescent="0.25">
      <c r="R9058" s="15">
        <v>4</v>
      </c>
    </row>
    <row r="9059" spans="18:18" x14ac:dyDescent="0.25">
      <c r="R9059" s="15">
        <v>4</v>
      </c>
    </row>
    <row r="9060" spans="18:18" x14ac:dyDescent="0.25">
      <c r="R9060" s="15">
        <v>4</v>
      </c>
    </row>
    <row r="9061" spans="18:18" x14ac:dyDescent="0.25">
      <c r="R9061" s="15">
        <v>4</v>
      </c>
    </row>
    <row r="9062" spans="18:18" x14ac:dyDescent="0.25">
      <c r="R9062" s="15">
        <v>4</v>
      </c>
    </row>
    <row r="9063" spans="18:18" x14ac:dyDescent="0.25">
      <c r="R9063" s="15">
        <v>4</v>
      </c>
    </row>
    <row r="9064" spans="18:18" x14ac:dyDescent="0.25">
      <c r="R9064" s="15">
        <v>4</v>
      </c>
    </row>
    <row r="9065" spans="18:18" x14ac:dyDescent="0.25">
      <c r="R9065" s="15">
        <v>4</v>
      </c>
    </row>
    <row r="9066" spans="18:18" x14ac:dyDescent="0.25">
      <c r="R9066" s="15">
        <v>4</v>
      </c>
    </row>
    <row r="9067" spans="18:18" x14ac:dyDescent="0.25">
      <c r="R9067" s="15">
        <v>4</v>
      </c>
    </row>
    <row r="9068" spans="18:18" x14ac:dyDescent="0.25">
      <c r="R9068" s="15">
        <v>4</v>
      </c>
    </row>
    <row r="9069" spans="18:18" x14ac:dyDescent="0.25">
      <c r="R9069" s="15">
        <v>4</v>
      </c>
    </row>
    <row r="9070" spans="18:18" x14ac:dyDescent="0.25">
      <c r="R9070" s="15">
        <v>4</v>
      </c>
    </row>
    <row r="9071" spans="18:18" x14ac:dyDescent="0.25">
      <c r="R9071" s="15">
        <v>4</v>
      </c>
    </row>
    <row r="9072" spans="18:18" x14ac:dyDescent="0.25">
      <c r="R9072" s="15">
        <v>4</v>
      </c>
    </row>
    <row r="9073" spans="18:18" x14ac:dyDescent="0.25">
      <c r="R9073" s="15">
        <v>4</v>
      </c>
    </row>
    <row r="9074" spans="18:18" x14ac:dyDescent="0.25">
      <c r="R9074" s="15">
        <v>4</v>
      </c>
    </row>
    <row r="9075" spans="18:18" x14ac:dyDescent="0.25">
      <c r="R9075" s="15">
        <v>4</v>
      </c>
    </row>
    <row r="9076" spans="18:18" x14ac:dyDescent="0.25">
      <c r="R9076" s="15">
        <v>4</v>
      </c>
    </row>
    <row r="9077" spans="18:18" x14ac:dyDescent="0.25">
      <c r="R9077" s="15">
        <v>4</v>
      </c>
    </row>
    <row r="9078" spans="18:18" x14ac:dyDescent="0.25">
      <c r="R9078" s="15">
        <v>4</v>
      </c>
    </row>
    <row r="9079" spans="18:18" x14ac:dyDescent="0.25">
      <c r="R9079" s="15">
        <v>4</v>
      </c>
    </row>
    <row r="9080" spans="18:18" x14ac:dyDescent="0.25">
      <c r="R9080" s="15">
        <v>4</v>
      </c>
    </row>
    <row r="9081" spans="18:18" x14ac:dyDescent="0.25">
      <c r="R9081" s="15">
        <v>4</v>
      </c>
    </row>
    <row r="9082" spans="18:18" x14ac:dyDescent="0.25">
      <c r="R9082" s="15">
        <v>4</v>
      </c>
    </row>
    <row r="9083" spans="18:18" x14ac:dyDescent="0.25">
      <c r="R9083" s="15">
        <v>4</v>
      </c>
    </row>
    <row r="9084" spans="18:18" x14ac:dyDescent="0.25">
      <c r="R9084" s="15">
        <v>3</v>
      </c>
    </row>
    <row r="9085" spans="18:18" x14ac:dyDescent="0.25">
      <c r="R9085" s="15">
        <v>3</v>
      </c>
    </row>
    <row r="9086" spans="18:18" x14ac:dyDescent="0.25">
      <c r="R9086" s="15">
        <v>3</v>
      </c>
    </row>
    <row r="9087" spans="18:18" x14ac:dyDescent="0.25">
      <c r="R9087" s="15">
        <v>3</v>
      </c>
    </row>
    <row r="9088" spans="18:18" x14ac:dyDescent="0.25">
      <c r="R9088" s="15">
        <v>3</v>
      </c>
    </row>
    <row r="9089" spans="18:18" x14ac:dyDescent="0.25">
      <c r="R9089" s="15">
        <v>3</v>
      </c>
    </row>
    <row r="9090" spans="18:18" x14ac:dyDescent="0.25">
      <c r="R9090" s="15">
        <v>3</v>
      </c>
    </row>
    <row r="9091" spans="18:18" x14ac:dyDescent="0.25">
      <c r="R9091" s="15">
        <v>3</v>
      </c>
    </row>
    <row r="9092" spans="18:18" x14ac:dyDescent="0.25">
      <c r="R9092" s="15">
        <v>2</v>
      </c>
    </row>
    <row r="9093" spans="18:18" x14ac:dyDescent="0.25">
      <c r="R9093" s="15">
        <v>2</v>
      </c>
    </row>
    <row r="9094" spans="18:18" x14ac:dyDescent="0.25">
      <c r="R9094" s="15">
        <v>2</v>
      </c>
    </row>
    <row r="9095" spans="18:18" x14ac:dyDescent="0.25">
      <c r="R9095" s="15">
        <v>2</v>
      </c>
    </row>
    <row r="9096" spans="18:18" x14ac:dyDescent="0.25">
      <c r="R9096" s="15">
        <v>2</v>
      </c>
    </row>
    <row r="9097" spans="18:18" x14ac:dyDescent="0.25">
      <c r="R9097" s="15">
        <v>4</v>
      </c>
    </row>
    <row r="9098" spans="18:18" x14ac:dyDescent="0.25">
      <c r="R9098" s="15">
        <v>4</v>
      </c>
    </row>
    <row r="9099" spans="18:18" x14ac:dyDescent="0.25">
      <c r="R9099" s="15">
        <v>4</v>
      </c>
    </row>
    <row r="9100" spans="18:18" x14ac:dyDescent="0.25">
      <c r="R9100" s="15">
        <v>4</v>
      </c>
    </row>
    <row r="9101" spans="18:18" x14ac:dyDescent="0.25">
      <c r="R9101" s="15">
        <v>4</v>
      </c>
    </row>
    <row r="9102" spans="18:18" x14ac:dyDescent="0.25">
      <c r="R9102" s="15">
        <v>4</v>
      </c>
    </row>
    <row r="9103" spans="18:18" x14ac:dyDescent="0.25">
      <c r="R9103" s="15">
        <v>4</v>
      </c>
    </row>
    <row r="9104" spans="18:18" x14ac:dyDescent="0.25">
      <c r="R9104" s="15">
        <v>4</v>
      </c>
    </row>
    <row r="9105" spans="18:18" x14ac:dyDescent="0.25">
      <c r="R9105" s="15">
        <v>4</v>
      </c>
    </row>
    <row r="9106" spans="18:18" x14ac:dyDescent="0.25">
      <c r="R9106" s="15">
        <v>4</v>
      </c>
    </row>
    <row r="9107" spans="18:18" x14ac:dyDescent="0.25">
      <c r="R9107" s="15">
        <v>4</v>
      </c>
    </row>
    <row r="9108" spans="18:18" x14ac:dyDescent="0.25">
      <c r="R9108" s="15">
        <v>4</v>
      </c>
    </row>
    <row r="9109" spans="18:18" x14ac:dyDescent="0.25">
      <c r="R9109" s="15">
        <v>4</v>
      </c>
    </row>
    <row r="9110" spans="18:18" x14ac:dyDescent="0.25">
      <c r="R9110" s="15">
        <v>4</v>
      </c>
    </row>
    <row r="9111" spans="18:18" x14ac:dyDescent="0.25">
      <c r="R9111" s="15">
        <v>4</v>
      </c>
    </row>
    <row r="9112" spans="18:18" x14ac:dyDescent="0.25">
      <c r="R9112" s="15">
        <v>4</v>
      </c>
    </row>
    <row r="9113" spans="18:18" x14ac:dyDescent="0.25">
      <c r="R9113" s="15">
        <v>4</v>
      </c>
    </row>
    <row r="9114" spans="18:18" x14ac:dyDescent="0.25">
      <c r="R9114" s="15">
        <v>4</v>
      </c>
    </row>
    <row r="9115" spans="18:18" x14ac:dyDescent="0.25">
      <c r="R9115" s="15">
        <v>4</v>
      </c>
    </row>
    <row r="9116" spans="18:18" x14ac:dyDescent="0.25">
      <c r="R9116" s="15">
        <v>4</v>
      </c>
    </row>
    <row r="9117" spans="18:18" x14ac:dyDescent="0.25">
      <c r="R9117" s="15">
        <v>4</v>
      </c>
    </row>
    <row r="9118" spans="18:18" x14ac:dyDescent="0.25">
      <c r="R9118" s="15">
        <v>4</v>
      </c>
    </row>
    <row r="9119" spans="18:18" x14ac:dyDescent="0.25">
      <c r="R9119" s="15">
        <v>4</v>
      </c>
    </row>
    <row r="9120" spans="18:18" x14ac:dyDescent="0.25">
      <c r="R9120" s="15">
        <v>4</v>
      </c>
    </row>
    <row r="9121" spans="18:18" x14ac:dyDescent="0.25">
      <c r="R9121" s="15">
        <v>4</v>
      </c>
    </row>
    <row r="9122" spans="18:18" x14ac:dyDescent="0.25">
      <c r="R9122" s="15">
        <v>4</v>
      </c>
    </row>
    <row r="9123" spans="18:18" x14ac:dyDescent="0.25">
      <c r="R9123" s="15">
        <v>4</v>
      </c>
    </row>
    <row r="9124" spans="18:18" x14ac:dyDescent="0.25">
      <c r="R9124" s="15">
        <v>4</v>
      </c>
    </row>
    <row r="9125" spans="18:18" x14ac:dyDescent="0.25">
      <c r="R9125" s="15">
        <v>4</v>
      </c>
    </row>
    <row r="9126" spans="18:18" x14ac:dyDescent="0.25">
      <c r="R9126" s="15">
        <v>4</v>
      </c>
    </row>
    <row r="9127" spans="18:18" x14ac:dyDescent="0.25">
      <c r="R9127" s="15">
        <v>4</v>
      </c>
    </row>
    <row r="9128" spans="18:18" x14ac:dyDescent="0.25">
      <c r="R9128" s="15">
        <v>4</v>
      </c>
    </row>
    <row r="9129" spans="18:18" x14ac:dyDescent="0.25">
      <c r="R9129" s="15">
        <v>4</v>
      </c>
    </row>
    <row r="9130" spans="18:18" x14ac:dyDescent="0.25">
      <c r="R9130" s="15">
        <v>4</v>
      </c>
    </row>
    <row r="9131" spans="18:18" x14ac:dyDescent="0.25">
      <c r="R9131" s="15">
        <v>4</v>
      </c>
    </row>
    <row r="9132" spans="18:18" x14ac:dyDescent="0.25">
      <c r="R9132" s="15">
        <v>4</v>
      </c>
    </row>
    <row r="9133" spans="18:18" x14ac:dyDescent="0.25">
      <c r="R9133" s="15">
        <v>4</v>
      </c>
    </row>
    <row r="9134" spans="18:18" x14ac:dyDescent="0.25">
      <c r="R9134" s="15">
        <v>4</v>
      </c>
    </row>
    <row r="9135" spans="18:18" x14ac:dyDescent="0.25">
      <c r="R9135" s="15">
        <v>4</v>
      </c>
    </row>
    <row r="9136" spans="18:18" x14ac:dyDescent="0.25">
      <c r="R9136" s="15">
        <v>4</v>
      </c>
    </row>
    <row r="9137" spans="18:18" x14ac:dyDescent="0.25">
      <c r="R9137" s="15">
        <v>4</v>
      </c>
    </row>
    <row r="9138" spans="18:18" x14ac:dyDescent="0.25">
      <c r="R9138" s="15">
        <v>4</v>
      </c>
    </row>
    <row r="9139" spans="18:18" x14ac:dyDescent="0.25">
      <c r="R9139" s="15">
        <v>4</v>
      </c>
    </row>
    <row r="9140" spans="18:18" x14ac:dyDescent="0.25">
      <c r="R9140" s="15">
        <v>4</v>
      </c>
    </row>
    <row r="9141" spans="18:18" x14ac:dyDescent="0.25">
      <c r="R9141" s="15">
        <v>4</v>
      </c>
    </row>
    <row r="9142" spans="18:18" x14ac:dyDescent="0.25">
      <c r="R9142" s="15">
        <v>4</v>
      </c>
    </row>
    <row r="9143" spans="18:18" x14ac:dyDescent="0.25">
      <c r="R9143" s="15">
        <v>4</v>
      </c>
    </row>
    <row r="9144" spans="18:18" x14ac:dyDescent="0.25">
      <c r="R9144" s="15">
        <v>4</v>
      </c>
    </row>
    <row r="9145" spans="18:18" x14ac:dyDescent="0.25">
      <c r="R9145" s="15">
        <v>4</v>
      </c>
    </row>
    <row r="9146" spans="18:18" x14ac:dyDescent="0.25">
      <c r="R9146" s="15">
        <v>4</v>
      </c>
    </row>
    <row r="9147" spans="18:18" x14ac:dyDescent="0.25">
      <c r="R9147" s="15">
        <v>4</v>
      </c>
    </row>
    <row r="9148" spans="18:18" x14ac:dyDescent="0.25">
      <c r="R9148" s="15">
        <v>2</v>
      </c>
    </row>
    <row r="9149" spans="18:18" x14ac:dyDescent="0.25">
      <c r="R9149" s="15">
        <v>2</v>
      </c>
    </row>
    <row r="9150" spans="18:18" x14ac:dyDescent="0.25">
      <c r="R9150" s="15">
        <v>2</v>
      </c>
    </row>
    <row r="9151" spans="18:18" x14ac:dyDescent="0.25">
      <c r="R9151" s="15">
        <v>2</v>
      </c>
    </row>
    <row r="9152" spans="18:18" x14ac:dyDescent="0.25">
      <c r="R9152" s="15">
        <v>2</v>
      </c>
    </row>
    <row r="9153" spans="18:18" x14ac:dyDescent="0.25">
      <c r="R9153" s="15">
        <v>2</v>
      </c>
    </row>
    <row r="9154" spans="18:18" x14ac:dyDescent="0.25">
      <c r="R9154" s="15">
        <v>2</v>
      </c>
    </row>
    <row r="9155" spans="18:18" x14ac:dyDescent="0.25">
      <c r="R9155" s="15">
        <v>2</v>
      </c>
    </row>
    <row r="9156" spans="18:18" x14ac:dyDescent="0.25">
      <c r="R9156" s="15">
        <v>2</v>
      </c>
    </row>
    <row r="9157" spans="18:18" x14ac:dyDescent="0.25">
      <c r="R9157" s="15">
        <v>2</v>
      </c>
    </row>
    <row r="9158" spans="18:18" x14ac:dyDescent="0.25">
      <c r="R9158" s="15">
        <v>2</v>
      </c>
    </row>
    <row r="9159" spans="18:18" x14ac:dyDescent="0.25">
      <c r="R9159" s="15">
        <v>2</v>
      </c>
    </row>
    <row r="9160" spans="18:18" x14ac:dyDescent="0.25">
      <c r="R9160" s="15">
        <v>2</v>
      </c>
    </row>
    <row r="9161" spans="18:18" x14ac:dyDescent="0.25">
      <c r="R9161" s="15">
        <v>2</v>
      </c>
    </row>
    <row r="9162" spans="18:18" x14ac:dyDescent="0.25">
      <c r="R9162" s="15">
        <v>2</v>
      </c>
    </row>
    <row r="9163" spans="18:18" x14ac:dyDescent="0.25">
      <c r="R9163" s="15">
        <v>2</v>
      </c>
    </row>
    <row r="9164" spans="18:18" x14ac:dyDescent="0.25">
      <c r="R9164" s="15">
        <v>2</v>
      </c>
    </row>
    <row r="9165" spans="18:18" x14ac:dyDescent="0.25">
      <c r="R9165" s="15">
        <v>2</v>
      </c>
    </row>
    <row r="9166" spans="18:18" x14ac:dyDescent="0.25">
      <c r="R9166" s="15">
        <v>2</v>
      </c>
    </row>
    <row r="9167" spans="18:18" x14ac:dyDescent="0.25">
      <c r="R9167" s="15">
        <v>2</v>
      </c>
    </row>
    <row r="9168" spans="18:18" x14ac:dyDescent="0.25">
      <c r="R9168" s="15">
        <v>2</v>
      </c>
    </row>
    <row r="9169" spans="18:18" x14ac:dyDescent="0.25">
      <c r="R9169" s="15">
        <v>2</v>
      </c>
    </row>
    <row r="9170" spans="18:18" x14ac:dyDescent="0.25">
      <c r="R9170" s="15">
        <v>2</v>
      </c>
    </row>
    <row r="9171" spans="18:18" x14ac:dyDescent="0.25">
      <c r="R9171" s="15">
        <v>2</v>
      </c>
    </row>
    <row r="9172" spans="18:18" x14ac:dyDescent="0.25">
      <c r="R9172" s="15">
        <v>2</v>
      </c>
    </row>
    <row r="9173" spans="18:18" x14ac:dyDescent="0.25">
      <c r="R9173" s="15">
        <v>2</v>
      </c>
    </row>
    <row r="9174" spans="18:18" x14ac:dyDescent="0.25">
      <c r="R9174" s="15">
        <v>2</v>
      </c>
    </row>
    <row r="9175" spans="18:18" x14ac:dyDescent="0.25">
      <c r="R9175" s="15">
        <v>2</v>
      </c>
    </row>
    <row r="9176" spans="18:18" x14ac:dyDescent="0.25">
      <c r="R9176" s="15">
        <v>2</v>
      </c>
    </row>
    <row r="9177" spans="18:18" x14ac:dyDescent="0.25">
      <c r="R9177" s="15">
        <v>2</v>
      </c>
    </row>
    <row r="9178" spans="18:18" x14ac:dyDescent="0.25">
      <c r="R9178" s="15">
        <v>2</v>
      </c>
    </row>
    <row r="9179" spans="18:18" x14ac:dyDescent="0.25">
      <c r="R9179" s="15">
        <v>2</v>
      </c>
    </row>
    <row r="9180" spans="18:18" x14ac:dyDescent="0.25">
      <c r="R9180" s="15">
        <v>2</v>
      </c>
    </row>
    <row r="9181" spans="18:18" x14ac:dyDescent="0.25">
      <c r="R9181" s="15">
        <v>2</v>
      </c>
    </row>
    <row r="9182" spans="18:18" x14ac:dyDescent="0.25">
      <c r="R9182" s="15">
        <v>2</v>
      </c>
    </row>
    <row r="9183" spans="18:18" x14ac:dyDescent="0.25">
      <c r="R9183" s="15">
        <v>2</v>
      </c>
    </row>
    <row r="9184" spans="18:18" x14ac:dyDescent="0.25">
      <c r="R9184" s="15">
        <v>2</v>
      </c>
    </row>
    <row r="9185" spans="18:18" x14ac:dyDescent="0.25">
      <c r="R9185" s="15">
        <v>2</v>
      </c>
    </row>
    <row r="9186" spans="18:18" x14ac:dyDescent="0.25">
      <c r="R9186" s="15">
        <v>2</v>
      </c>
    </row>
    <row r="9187" spans="18:18" x14ac:dyDescent="0.25">
      <c r="R9187" s="15">
        <v>2</v>
      </c>
    </row>
    <row r="9188" spans="18:18" x14ac:dyDescent="0.25">
      <c r="R9188" s="15">
        <v>2</v>
      </c>
    </row>
    <row r="9189" spans="18:18" x14ac:dyDescent="0.25">
      <c r="R9189" s="15">
        <v>2</v>
      </c>
    </row>
    <row r="9190" spans="18:18" x14ac:dyDescent="0.25">
      <c r="R9190" s="15">
        <v>2</v>
      </c>
    </row>
    <row r="9191" spans="18:18" x14ac:dyDescent="0.25">
      <c r="R9191" s="15">
        <v>2</v>
      </c>
    </row>
    <row r="9192" spans="18:18" x14ac:dyDescent="0.25">
      <c r="R9192" s="15">
        <v>2</v>
      </c>
    </row>
    <row r="9193" spans="18:18" x14ac:dyDescent="0.25">
      <c r="R9193" s="15">
        <v>2</v>
      </c>
    </row>
    <row r="9194" spans="18:18" x14ac:dyDescent="0.25">
      <c r="R9194" s="15">
        <v>2</v>
      </c>
    </row>
    <row r="9195" spans="18:18" x14ac:dyDescent="0.25">
      <c r="R9195" s="15">
        <v>2</v>
      </c>
    </row>
    <row r="9196" spans="18:18" x14ac:dyDescent="0.25">
      <c r="R9196" s="15">
        <v>2</v>
      </c>
    </row>
    <row r="9197" spans="18:18" x14ac:dyDescent="0.25">
      <c r="R9197" s="15">
        <v>2</v>
      </c>
    </row>
    <row r="9198" spans="18:18" x14ac:dyDescent="0.25">
      <c r="R9198" s="15">
        <v>2</v>
      </c>
    </row>
    <row r="9199" spans="18:18" x14ac:dyDescent="0.25">
      <c r="R9199" s="15">
        <v>2</v>
      </c>
    </row>
    <row r="9200" spans="18:18" x14ac:dyDescent="0.25">
      <c r="R9200" s="15">
        <v>1</v>
      </c>
    </row>
    <row r="9201" spans="18:18" x14ac:dyDescent="0.25">
      <c r="R9201" s="15">
        <v>1</v>
      </c>
    </row>
    <row r="9202" spans="18:18" x14ac:dyDescent="0.25">
      <c r="R9202" s="15">
        <v>1</v>
      </c>
    </row>
    <row r="9203" spans="18:18" x14ac:dyDescent="0.25">
      <c r="R9203" s="15">
        <v>1</v>
      </c>
    </row>
    <row r="9204" spans="18:18" x14ac:dyDescent="0.25">
      <c r="R9204" s="15">
        <v>1</v>
      </c>
    </row>
    <row r="9205" spans="18:18" x14ac:dyDescent="0.25">
      <c r="R9205" s="15">
        <v>1</v>
      </c>
    </row>
    <row r="9206" spans="18:18" x14ac:dyDescent="0.25">
      <c r="R9206" s="15">
        <v>1</v>
      </c>
    </row>
    <row r="9207" spans="18:18" x14ac:dyDescent="0.25">
      <c r="R9207" s="15">
        <v>1</v>
      </c>
    </row>
    <row r="9208" spans="18:18" x14ac:dyDescent="0.25">
      <c r="R9208" s="15">
        <v>1</v>
      </c>
    </row>
    <row r="9209" spans="18:18" x14ac:dyDescent="0.25">
      <c r="R9209" s="15">
        <v>1</v>
      </c>
    </row>
    <row r="9210" spans="18:18" x14ac:dyDescent="0.25">
      <c r="R9210" s="15">
        <v>1</v>
      </c>
    </row>
    <row r="9211" spans="18:18" x14ac:dyDescent="0.25">
      <c r="R9211" s="15">
        <v>1</v>
      </c>
    </row>
    <row r="9212" spans="18:18" x14ac:dyDescent="0.25">
      <c r="R9212" s="15">
        <v>1</v>
      </c>
    </row>
    <row r="9213" spans="18:18" x14ac:dyDescent="0.25">
      <c r="R9213" s="15">
        <v>1</v>
      </c>
    </row>
    <row r="9214" spans="18:18" x14ac:dyDescent="0.25">
      <c r="R9214" s="15">
        <v>1</v>
      </c>
    </row>
    <row r="9215" spans="18:18" x14ac:dyDescent="0.25">
      <c r="R9215" s="15">
        <v>1</v>
      </c>
    </row>
    <row r="9216" spans="18:18" x14ac:dyDescent="0.25">
      <c r="R9216" s="15">
        <v>1</v>
      </c>
    </row>
    <row r="9217" spans="18:18" x14ac:dyDescent="0.25">
      <c r="R9217" s="15">
        <v>1</v>
      </c>
    </row>
    <row r="9218" spans="18:18" x14ac:dyDescent="0.25">
      <c r="R9218" s="15">
        <v>1</v>
      </c>
    </row>
    <row r="9219" spans="18:18" x14ac:dyDescent="0.25">
      <c r="R9219" s="15">
        <v>2</v>
      </c>
    </row>
    <row r="9220" spans="18:18" x14ac:dyDescent="0.25">
      <c r="R9220" s="15">
        <v>2</v>
      </c>
    </row>
    <row r="9221" spans="18:18" x14ac:dyDescent="0.25">
      <c r="R9221" s="15">
        <v>2</v>
      </c>
    </row>
    <row r="9222" spans="18:18" x14ac:dyDescent="0.25">
      <c r="R9222" s="15">
        <v>2</v>
      </c>
    </row>
    <row r="9223" spans="18:18" x14ac:dyDescent="0.25">
      <c r="R9223" s="15">
        <v>1</v>
      </c>
    </row>
    <row r="9224" spans="18:18" x14ac:dyDescent="0.25">
      <c r="R9224" s="15">
        <v>1</v>
      </c>
    </row>
    <row r="9225" spans="18:18" x14ac:dyDescent="0.25">
      <c r="R9225" s="15">
        <v>1</v>
      </c>
    </row>
    <row r="9226" spans="18:18" x14ac:dyDescent="0.25">
      <c r="R9226" s="15">
        <v>1</v>
      </c>
    </row>
    <row r="9227" spans="18:18" x14ac:dyDescent="0.25">
      <c r="R9227" s="15">
        <v>1</v>
      </c>
    </row>
    <row r="9228" spans="18:18" x14ac:dyDescent="0.25">
      <c r="R9228" s="15">
        <v>1</v>
      </c>
    </row>
    <row r="9229" spans="18:18" x14ac:dyDescent="0.25">
      <c r="R9229" s="15">
        <v>1</v>
      </c>
    </row>
    <row r="9230" spans="18:18" x14ac:dyDescent="0.25">
      <c r="R9230" s="15">
        <v>1</v>
      </c>
    </row>
    <row r="9231" spans="18:18" x14ac:dyDescent="0.25">
      <c r="R9231" s="15">
        <v>1</v>
      </c>
    </row>
    <row r="9232" spans="18:18" x14ac:dyDescent="0.25">
      <c r="R9232" s="15">
        <v>1</v>
      </c>
    </row>
    <row r="9233" spans="18:18" x14ac:dyDescent="0.25">
      <c r="R9233" s="15">
        <v>1</v>
      </c>
    </row>
    <row r="9234" spans="18:18" x14ac:dyDescent="0.25">
      <c r="R9234" s="15">
        <v>1</v>
      </c>
    </row>
    <row r="9235" spans="18:18" x14ac:dyDescent="0.25">
      <c r="R9235" s="15">
        <v>1</v>
      </c>
    </row>
    <row r="9236" spans="18:18" x14ac:dyDescent="0.25">
      <c r="R9236" s="15">
        <v>1</v>
      </c>
    </row>
    <row r="9237" spans="18:18" x14ac:dyDescent="0.25">
      <c r="R9237" s="15">
        <v>1</v>
      </c>
    </row>
    <row r="9238" spans="18:18" x14ac:dyDescent="0.25">
      <c r="R9238" s="15">
        <v>1</v>
      </c>
    </row>
    <row r="9239" spans="18:18" x14ac:dyDescent="0.25">
      <c r="R9239" s="15">
        <v>1</v>
      </c>
    </row>
    <row r="9240" spans="18:18" x14ac:dyDescent="0.25">
      <c r="R9240" s="15">
        <v>1</v>
      </c>
    </row>
    <row r="9241" spans="18:18" x14ac:dyDescent="0.25">
      <c r="R9241" s="15">
        <v>1</v>
      </c>
    </row>
    <row r="9242" spans="18:18" x14ac:dyDescent="0.25">
      <c r="R9242" s="15">
        <v>1</v>
      </c>
    </row>
    <row r="9243" spans="18:18" x14ac:dyDescent="0.25">
      <c r="R9243" s="15">
        <v>1</v>
      </c>
    </row>
    <row r="9244" spans="18:18" x14ac:dyDescent="0.25">
      <c r="R9244" s="15">
        <v>1</v>
      </c>
    </row>
    <row r="9245" spans="18:18" x14ac:dyDescent="0.25">
      <c r="R9245" s="15">
        <v>1</v>
      </c>
    </row>
    <row r="9246" spans="18:18" x14ac:dyDescent="0.25">
      <c r="R9246" s="15">
        <v>1</v>
      </c>
    </row>
    <row r="9247" spans="18:18" x14ac:dyDescent="0.25">
      <c r="R9247" s="15">
        <v>1</v>
      </c>
    </row>
    <row r="9248" spans="18:18" x14ac:dyDescent="0.25">
      <c r="R9248" s="15">
        <v>1</v>
      </c>
    </row>
    <row r="9249" spans="18:18" x14ac:dyDescent="0.25">
      <c r="R9249" s="15">
        <v>1</v>
      </c>
    </row>
    <row r="9250" spans="18:18" x14ac:dyDescent="0.25">
      <c r="R9250" s="15">
        <v>2</v>
      </c>
    </row>
    <row r="9251" spans="18:18" x14ac:dyDescent="0.25">
      <c r="R9251" s="15">
        <v>2</v>
      </c>
    </row>
    <row r="9252" spans="18:18" x14ac:dyDescent="0.25">
      <c r="R9252" s="15">
        <v>2</v>
      </c>
    </row>
    <row r="9253" spans="18:18" x14ac:dyDescent="0.25">
      <c r="R9253" s="15">
        <v>1</v>
      </c>
    </row>
    <row r="9254" spans="18:18" x14ac:dyDescent="0.25">
      <c r="R9254" s="15">
        <v>1</v>
      </c>
    </row>
    <row r="9255" spans="18:18" x14ac:dyDescent="0.25">
      <c r="R9255" s="15">
        <v>1</v>
      </c>
    </row>
    <row r="9256" spans="18:18" x14ac:dyDescent="0.25">
      <c r="R9256" s="15">
        <v>1</v>
      </c>
    </row>
    <row r="9257" spans="18:18" x14ac:dyDescent="0.25">
      <c r="R9257" s="15">
        <v>2</v>
      </c>
    </row>
    <row r="9258" spans="18:18" x14ac:dyDescent="0.25">
      <c r="R9258" s="15">
        <v>2</v>
      </c>
    </row>
    <row r="9259" spans="18:18" x14ac:dyDescent="0.25">
      <c r="R9259" s="15">
        <v>2</v>
      </c>
    </row>
    <row r="9260" spans="18:18" x14ac:dyDescent="0.25">
      <c r="R9260" s="15">
        <v>2</v>
      </c>
    </row>
    <row r="9261" spans="18:18" x14ac:dyDescent="0.25">
      <c r="R9261" s="15">
        <v>2</v>
      </c>
    </row>
    <row r="9262" spans="18:18" x14ac:dyDescent="0.25">
      <c r="R9262" s="15">
        <v>2</v>
      </c>
    </row>
    <row r="9263" spans="18:18" x14ac:dyDescent="0.25">
      <c r="R9263" s="15">
        <v>2</v>
      </c>
    </row>
    <row r="9264" spans="18:18" x14ac:dyDescent="0.25">
      <c r="R9264" s="15">
        <v>2</v>
      </c>
    </row>
    <row r="9265" spans="18:18" x14ac:dyDescent="0.25">
      <c r="R9265" s="15">
        <v>2</v>
      </c>
    </row>
    <row r="9266" spans="18:18" x14ac:dyDescent="0.25">
      <c r="R9266" s="15">
        <v>4</v>
      </c>
    </row>
    <row r="9267" spans="18:18" x14ac:dyDescent="0.25">
      <c r="R9267" s="15">
        <v>4</v>
      </c>
    </row>
    <row r="9268" spans="18:18" x14ac:dyDescent="0.25">
      <c r="R9268" s="15">
        <v>4</v>
      </c>
    </row>
    <row r="9269" spans="18:18" x14ac:dyDescent="0.25">
      <c r="R9269" s="15">
        <v>4</v>
      </c>
    </row>
    <row r="9270" spans="18:18" x14ac:dyDescent="0.25">
      <c r="R9270" s="15">
        <v>4</v>
      </c>
    </row>
    <row r="9271" spans="18:18" x14ac:dyDescent="0.25">
      <c r="R9271" s="15">
        <v>4</v>
      </c>
    </row>
    <row r="9272" spans="18:18" x14ac:dyDescent="0.25">
      <c r="R9272" s="15">
        <v>2</v>
      </c>
    </row>
    <row r="9273" spans="18:18" x14ac:dyDescent="0.25">
      <c r="R9273" s="15">
        <v>2</v>
      </c>
    </row>
    <row r="9274" spans="18:18" x14ac:dyDescent="0.25">
      <c r="R9274" s="15">
        <v>2</v>
      </c>
    </row>
    <row r="9275" spans="18:18" x14ac:dyDescent="0.25">
      <c r="R9275" s="15">
        <v>2</v>
      </c>
    </row>
    <row r="9276" spans="18:18" x14ac:dyDescent="0.25">
      <c r="R9276" s="15">
        <v>2</v>
      </c>
    </row>
    <row r="9277" spans="18:18" x14ac:dyDescent="0.25">
      <c r="R9277" s="15">
        <v>2</v>
      </c>
    </row>
    <row r="9278" spans="18:18" x14ac:dyDescent="0.25">
      <c r="R9278" s="15">
        <v>2</v>
      </c>
    </row>
    <row r="9279" spans="18:18" x14ac:dyDescent="0.25">
      <c r="R9279" s="15">
        <v>2</v>
      </c>
    </row>
    <row r="9280" spans="18:18" x14ac:dyDescent="0.25">
      <c r="R9280" s="15">
        <v>4</v>
      </c>
    </row>
    <row r="9281" spans="18:18" x14ac:dyDescent="0.25">
      <c r="R9281" s="15">
        <v>4</v>
      </c>
    </row>
    <row r="9282" spans="18:18" x14ac:dyDescent="0.25">
      <c r="R9282" s="15">
        <v>4</v>
      </c>
    </row>
    <row r="9283" spans="18:18" x14ac:dyDescent="0.25">
      <c r="R9283" s="15">
        <v>4</v>
      </c>
    </row>
    <row r="9284" spans="18:18" x14ac:dyDescent="0.25">
      <c r="R9284" s="15">
        <v>4</v>
      </c>
    </row>
    <row r="9285" spans="18:18" x14ac:dyDescent="0.25">
      <c r="R9285" s="15">
        <v>4</v>
      </c>
    </row>
    <row r="9286" spans="18:18" x14ac:dyDescent="0.25">
      <c r="R9286" s="15">
        <v>4</v>
      </c>
    </row>
    <row r="9287" spans="18:18" x14ac:dyDescent="0.25">
      <c r="R9287" s="15">
        <v>4</v>
      </c>
    </row>
    <row r="9288" spans="18:18" x14ac:dyDescent="0.25">
      <c r="R9288" s="15">
        <v>4</v>
      </c>
    </row>
    <row r="9289" spans="18:18" x14ac:dyDescent="0.25">
      <c r="R9289" s="15">
        <v>4</v>
      </c>
    </row>
    <row r="9290" spans="18:18" x14ac:dyDescent="0.25">
      <c r="R9290" s="15">
        <v>4</v>
      </c>
    </row>
    <row r="9291" spans="18:18" x14ac:dyDescent="0.25">
      <c r="R9291" s="15">
        <v>4</v>
      </c>
    </row>
    <row r="9292" spans="18:18" x14ac:dyDescent="0.25">
      <c r="R9292" s="15">
        <v>4</v>
      </c>
    </row>
    <row r="9293" spans="18:18" x14ac:dyDescent="0.25">
      <c r="R9293" s="15">
        <v>4</v>
      </c>
    </row>
    <row r="9294" spans="18:18" x14ac:dyDescent="0.25">
      <c r="R9294" s="15">
        <v>4</v>
      </c>
    </row>
    <row r="9295" spans="18:18" x14ac:dyDescent="0.25">
      <c r="R9295" s="15">
        <v>4</v>
      </c>
    </row>
    <row r="9296" spans="18:18" x14ac:dyDescent="0.25">
      <c r="R9296" s="15">
        <v>4</v>
      </c>
    </row>
    <row r="9297" spans="18:18" x14ac:dyDescent="0.25">
      <c r="R9297" s="15">
        <v>4</v>
      </c>
    </row>
    <row r="9298" spans="18:18" x14ac:dyDescent="0.25">
      <c r="R9298" s="15">
        <v>1</v>
      </c>
    </row>
    <row r="9299" spans="18:18" x14ac:dyDescent="0.25">
      <c r="R9299" s="15">
        <v>1</v>
      </c>
    </row>
    <row r="9300" spans="18:18" x14ac:dyDescent="0.25">
      <c r="R9300" s="15">
        <v>1</v>
      </c>
    </row>
    <row r="9301" spans="18:18" x14ac:dyDescent="0.25">
      <c r="R9301" s="15">
        <v>1</v>
      </c>
    </row>
    <row r="9302" spans="18:18" x14ac:dyDescent="0.25">
      <c r="R9302" s="15">
        <v>4</v>
      </c>
    </row>
    <row r="9303" spans="18:18" x14ac:dyDescent="0.25">
      <c r="R9303" s="15">
        <v>4</v>
      </c>
    </row>
    <row r="9304" spans="18:18" x14ac:dyDescent="0.25">
      <c r="R9304" s="15">
        <v>4</v>
      </c>
    </row>
    <row r="9305" spans="18:18" x14ac:dyDescent="0.25">
      <c r="R9305" s="15">
        <v>4</v>
      </c>
    </row>
    <row r="9306" spans="18:18" x14ac:dyDescent="0.25">
      <c r="R9306" s="15">
        <v>4</v>
      </c>
    </row>
    <row r="9307" spans="18:18" x14ac:dyDescent="0.25">
      <c r="R9307" s="15">
        <v>4</v>
      </c>
    </row>
    <row r="9308" spans="18:18" x14ac:dyDescent="0.25">
      <c r="R9308" s="15">
        <v>4</v>
      </c>
    </row>
    <row r="9309" spans="18:18" x14ac:dyDescent="0.25">
      <c r="R9309" s="15">
        <v>4</v>
      </c>
    </row>
    <row r="9310" spans="18:18" x14ac:dyDescent="0.25">
      <c r="R9310" s="15">
        <v>4</v>
      </c>
    </row>
    <row r="9311" spans="18:18" x14ac:dyDescent="0.25">
      <c r="R9311" s="15">
        <v>1</v>
      </c>
    </row>
    <row r="9312" spans="18:18" x14ac:dyDescent="0.25">
      <c r="R9312" s="15">
        <v>1</v>
      </c>
    </row>
    <row r="9313" spans="18:18" x14ac:dyDescent="0.25">
      <c r="R9313" s="15">
        <v>1</v>
      </c>
    </row>
    <row r="9314" spans="18:18" x14ac:dyDescent="0.25">
      <c r="R9314" s="15">
        <v>1</v>
      </c>
    </row>
    <row r="9315" spans="18:18" x14ac:dyDescent="0.25">
      <c r="R9315" s="15">
        <v>1</v>
      </c>
    </row>
    <row r="9316" spans="18:18" x14ac:dyDescent="0.25">
      <c r="R9316" s="15">
        <v>1</v>
      </c>
    </row>
    <row r="9317" spans="18:18" x14ac:dyDescent="0.25">
      <c r="R9317" s="15">
        <v>1</v>
      </c>
    </row>
    <row r="9318" spans="18:18" x14ac:dyDescent="0.25">
      <c r="R9318" s="15">
        <v>1</v>
      </c>
    </row>
    <row r="9319" spans="18:18" x14ac:dyDescent="0.25">
      <c r="R9319" s="15">
        <v>1</v>
      </c>
    </row>
    <row r="9320" spans="18:18" x14ac:dyDescent="0.25">
      <c r="R9320" s="15">
        <v>1</v>
      </c>
    </row>
    <row r="9321" spans="18:18" x14ac:dyDescent="0.25">
      <c r="R9321" s="15">
        <v>1</v>
      </c>
    </row>
    <row r="9322" spans="18:18" x14ac:dyDescent="0.25">
      <c r="R9322" s="15">
        <v>2</v>
      </c>
    </row>
    <row r="9323" spans="18:18" x14ac:dyDescent="0.25">
      <c r="R9323" s="15">
        <v>2</v>
      </c>
    </row>
    <row r="9324" spans="18:18" x14ac:dyDescent="0.25">
      <c r="R9324" s="15">
        <v>2</v>
      </c>
    </row>
    <row r="9325" spans="18:18" x14ac:dyDescent="0.25">
      <c r="R9325" s="15">
        <v>2</v>
      </c>
    </row>
    <row r="9326" spans="18:18" x14ac:dyDescent="0.25">
      <c r="R9326" s="15">
        <v>2</v>
      </c>
    </row>
    <row r="9327" spans="18:18" x14ac:dyDescent="0.25">
      <c r="R9327" s="15">
        <v>2</v>
      </c>
    </row>
    <row r="9328" spans="18:18" x14ac:dyDescent="0.25">
      <c r="R9328" s="15">
        <v>2</v>
      </c>
    </row>
    <row r="9329" spans="18:18" x14ac:dyDescent="0.25">
      <c r="R9329" s="15">
        <v>2</v>
      </c>
    </row>
    <row r="9330" spans="18:18" x14ac:dyDescent="0.25">
      <c r="R9330" s="15">
        <v>2</v>
      </c>
    </row>
    <row r="9331" spans="18:18" x14ac:dyDescent="0.25">
      <c r="R9331" s="15">
        <v>2</v>
      </c>
    </row>
    <row r="9332" spans="18:18" x14ac:dyDescent="0.25">
      <c r="R9332" s="15">
        <v>1</v>
      </c>
    </row>
    <row r="9333" spans="18:18" x14ac:dyDescent="0.25">
      <c r="R9333" s="15">
        <v>1</v>
      </c>
    </row>
    <row r="9334" spans="18:18" x14ac:dyDescent="0.25">
      <c r="R9334" s="15">
        <v>1</v>
      </c>
    </row>
    <row r="9335" spans="18:18" x14ac:dyDescent="0.25">
      <c r="R9335" s="15">
        <v>1</v>
      </c>
    </row>
    <row r="9336" spans="18:18" x14ac:dyDescent="0.25">
      <c r="R9336" s="15">
        <v>1</v>
      </c>
    </row>
    <row r="9337" spans="18:18" x14ac:dyDescent="0.25">
      <c r="R9337" s="15">
        <v>1</v>
      </c>
    </row>
    <row r="9338" spans="18:18" x14ac:dyDescent="0.25">
      <c r="R9338" s="15">
        <v>1</v>
      </c>
    </row>
    <row r="9339" spans="18:18" x14ac:dyDescent="0.25">
      <c r="R9339" s="15">
        <v>1</v>
      </c>
    </row>
    <row r="9340" spans="18:18" x14ac:dyDescent="0.25">
      <c r="R9340" s="15">
        <v>1</v>
      </c>
    </row>
    <row r="9341" spans="18:18" x14ac:dyDescent="0.25">
      <c r="R9341" s="15">
        <v>1</v>
      </c>
    </row>
    <row r="9342" spans="18:18" x14ac:dyDescent="0.25">
      <c r="R9342" s="15">
        <v>1</v>
      </c>
    </row>
    <row r="9343" spans="18:18" x14ac:dyDescent="0.25">
      <c r="R9343" s="15">
        <v>1</v>
      </c>
    </row>
    <row r="9344" spans="18:18" x14ac:dyDescent="0.25">
      <c r="R9344" s="15">
        <v>3</v>
      </c>
    </row>
    <row r="9345" spans="18:18" x14ac:dyDescent="0.25">
      <c r="R9345" s="15">
        <v>3</v>
      </c>
    </row>
    <row r="9346" spans="18:18" x14ac:dyDescent="0.25">
      <c r="R9346" s="15">
        <v>3</v>
      </c>
    </row>
    <row r="9347" spans="18:18" x14ac:dyDescent="0.25">
      <c r="R9347" s="15">
        <v>3</v>
      </c>
    </row>
    <row r="9348" spans="18:18" x14ac:dyDescent="0.25">
      <c r="R9348" s="15">
        <v>3</v>
      </c>
    </row>
    <row r="9349" spans="18:18" x14ac:dyDescent="0.25">
      <c r="R9349" s="15">
        <v>3</v>
      </c>
    </row>
    <row r="9350" spans="18:18" x14ac:dyDescent="0.25">
      <c r="R9350" s="15">
        <v>3</v>
      </c>
    </row>
    <row r="9351" spans="18:18" x14ac:dyDescent="0.25">
      <c r="R9351" s="15">
        <v>3</v>
      </c>
    </row>
    <row r="9352" spans="18:18" x14ac:dyDescent="0.25">
      <c r="R9352" s="15">
        <v>3</v>
      </c>
    </row>
    <row r="9353" spans="18:18" x14ac:dyDescent="0.25">
      <c r="R9353" s="15">
        <v>3</v>
      </c>
    </row>
    <row r="9354" spans="18:18" x14ac:dyDescent="0.25">
      <c r="R9354" s="15">
        <v>3</v>
      </c>
    </row>
    <row r="9355" spans="18:18" x14ac:dyDescent="0.25">
      <c r="R9355" s="15">
        <v>3</v>
      </c>
    </row>
    <row r="9356" spans="18:18" x14ac:dyDescent="0.25">
      <c r="R9356" s="15">
        <v>3</v>
      </c>
    </row>
    <row r="9357" spans="18:18" x14ac:dyDescent="0.25">
      <c r="R9357" s="15">
        <v>3</v>
      </c>
    </row>
    <row r="9358" spans="18:18" x14ac:dyDescent="0.25">
      <c r="R9358" s="15">
        <v>3</v>
      </c>
    </row>
    <row r="9359" spans="18:18" x14ac:dyDescent="0.25">
      <c r="R9359" s="15">
        <v>3</v>
      </c>
    </row>
    <row r="9360" spans="18:18" x14ac:dyDescent="0.25">
      <c r="R9360" s="15">
        <v>3</v>
      </c>
    </row>
    <row r="9361" spans="18:18" x14ac:dyDescent="0.25">
      <c r="R9361" s="15">
        <v>3</v>
      </c>
    </row>
    <row r="9362" spans="18:18" x14ac:dyDescent="0.25">
      <c r="R9362" s="15">
        <v>3</v>
      </c>
    </row>
    <row r="9363" spans="18:18" x14ac:dyDescent="0.25">
      <c r="R9363" s="15">
        <v>3</v>
      </c>
    </row>
    <row r="9364" spans="18:18" x14ac:dyDescent="0.25">
      <c r="R9364" s="15">
        <v>3</v>
      </c>
    </row>
    <row r="9365" spans="18:18" x14ac:dyDescent="0.25">
      <c r="R9365" s="15">
        <v>3</v>
      </c>
    </row>
    <row r="9366" spans="18:18" x14ac:dyDescent="0.25">
      <c r="R9366" s="15">
        <v>3</v>
      </c>
    </row>
    <row r="9367" spans="18:18" x14ac:dyDescent="0.25">
      <c r="R9367" s="15">
        <v>3</v>
      </c>
    </row>
    <row r="9368" spans="18:18" x14ac:dyDescent="0.25">
      <c r="R9368" s="15">
        <v>3</v>
      </c>
    </row>
    <row r="9369" spans="18:18" x14ac:dyDescent="0.25">
      <c r="R9369" s="15">
        <v>3</v>
      </c>
    </row>
    <row r="9370" spans="18:18" x14ac:dyDescent="0.25">
      <c r="R9370" s="15">
        <v>3</v>
      </c>
    </row>
    <row r="9371" spans="18:18" x14ac:dyDescent="0.25">
      <c r="R9371" s="15">
        <v>3</v>
      </c>
    </row>
    <row r="9372" spans="18:18" x14ac:dyDescent="0.25">
      <c r="R9372" s="15">
        <v>3</v>
      </c>
    </row>
    <row r="9373" spans="18:18" x14ac:dyDescent="0.25">
      <c r="R9373" s="15">
        <v>3</v>
      </c>
    </row>
    <row r="9374" spans="18:18" x14ac:dyDescent="0.25">
      <c r="R9374" s="15">
        <v>3</v>
      </c>
    </row>
    <row r="9375" spans="18:18" x14ac:dyDescent="0.25">
      <c r="R9375" s="15">
        <v>3</v>
      </c>
    </row>
    <row r="9376" spans="18:18" x14ac:dyDescent="0.25">
      <c r="R9376" s="15">
        <v>3</v>
      </c>
    </row>
    <row r="9377" spans="18:18" x14ac:dyDescent="0.25">
      <c r="R9377" s="15">
        <v>3</v>
      </c>
    </row>
    <row r="9378" spans="18:18" x14ac:dyDescent="0.25">
      <c r="R9378" s="15">
        <v>3</v>
      </c>
    </row>
    <row r="9379" spans="18:18" x14ac:dyDescent="0.25">
      <c r="R9379" s="15">
        <v>3</v>
      </c>
    </row>
    <row r="9380" spans="18:18" x14ac:dyDescent="0.25">
      <c r="R9380" s="15">
        <v>3</v>
      </c>
    </row>
    <row r="9381" spans="18:18" x14ac:dyDescent="0.25">
      <c r="R9381" s="15">
        <v>3</v>
      </c>
    </row>
    <row r="9382" spans="18:18" x14ac:dyDescent="0.25">
      <c r="R9382" s="15">
        <v>3</v>
      </c>
    </row>
    <row r="9383" spans="18:18" x14ac:dyDescent="0.25">
      <c r="R9383" s="15">
        <v>3</v>
      </c>
    </row>
    <row r="9384" spans="18:18" x14ac:dyDescent="0.25">
      <c r="R9384" s="15">
        <v>2</v>
      </c>
    </row>
    <row r="9385" spans="18:18" x14ac:dyDescent="0.25">
      <c r="R9385" s="15">
        <v>2</v>
      </c>
    </row>
    <row r="9386" spans="18:18" x14ac:dyDescent="0.25">
      <c r="R9386" s="15">
        <v>2</v>
      </c>
    </row>
    <row r="9387" spans="18:18" x14ac:dyDescent="0.25">
      <c r="R9387" s="15">
        <v>2</v>
      </c>
    </row>
    <row r="9388" spans="18:18" x14ac:dyDescent="0.25">
      <c r="R9388" s="15">
        <v>2</v>
      </c>
    </row>
    <row r="9389" spans="18:18" x14ac:dyDescent="0.25">
      <c r="R9389" s="15">
        <v>2</v>
      </c>
    </row>
    <row r="9390" spans="18:18" x14ac:dyDescent="0.25">
      <c r="R9390" s="15">
        <v>2</v>
      </c>
    </row>
    <row r="9391" spans="18:18" x14ac:dyDescent="0.25">
      <c r="R9391" s="15">
        <v>2</v>
      </c>
    </row>
    <row r="9392" spans="18:18" x14ac:dyDescent="0.25">
      <c r="R9392" s="15">
        <v>2</v>
      </c>
    </row>
    <row r="9393" spans="18:18" x14ac:dyDescent="0.25">
      <c r="R9393" s="15">
        <v>2</v>
      </c>
    </row>
    <row r="9394" spans="18:18" x14ac:dyDescent="0.25">
      <c r="R9394" s="15">
        <v>2</v>
      </c>
    </row>
    <row r="9395" spans="18:18" x14ac:dyDescent="0.25">
      <c r="R9395" s="15">
        <v>2</v>
      </c>
    </row>
    <row r="9396" spans="18:18" x14ac:dyDescent="0.25">
      <c r="R9396" s="15">
        <v>2</v>
      </c>
    </row>
    <row r="9397" spans="18:18" x14ac:dyDescent="0.25">
      <c r="R9397" s="15">
        <v>2</v>
      </c>
    </row>
    <row r="9398" spans="18:18" x14ac:dyDescent="0.25">
      <c r="R9398" s="15">
        <v>2</v>
      </c>
    </row>
    <row r="9399" spans="18:18" x14ac:dyDescent="0.25">
      <c r="R9399" s="15">
        <v>2</v>
      </c>
    </row>
    <row r="9400" spans="18:18" x14ac:dyDescent="0.25">
      <c r="R9400" s="15">
        <v>3</v>
      </c>
    </row>
    <row r="9401" spans="18:18" x14ac:dyDescent="0.25">
      <c r="R9401" s="15">
        <v>3</v>
      </c>
    </row>
    <row r="9402" spans="18:18" x14ac:dyDescent="0.25">
      <c r="R9402" s="15">
        <v>3</v>
      </c>
    </row>
    <row r="9403" spans="18:18" x14ac:dyDescent="0.25">
      <c r="R9403" s="15">
        <v>3</v>
      </c>
    </row>
    <row r="9404" spans="18:18" x14ac:dyDescent="0.25">
      <c r="R9404" s="15">
        <v>3</v>
      </c>
    </row>
    <row r="9405" spans="18:18" x14ac:dyDescent="0.25">
      <c r="R9405" s="15">
        <v>3</v>
      </c>
    </row>
    <row r="9406" spans="18:18" x14ac:dyDescent="0.25">
      <c r="R9406" s="15">
        <v>3</v>
      </c>
    </row>
    <row r="9407" spans="18:18" x14ac:dyDescent="0.25">
      <c r="R9407" s="15">
        <v>3</v>
      </c>
    </row>
    <row r="9408" spans="18:18" x14ac:dyDescent="0.25">
      <c r="R9408" s="15">
        <v>3</v>
      </c>
    </row>
    <row r="9409" spans="18:18" x14ac:dyDescent="0.25">
      <c r="R9409" s="15">
        <v>3</v>
      </c>
    </row>
    <row r="9410" spans="18:18" x14ac:dyDescent="0.25">
      <c r="R9410" s="15">
        <v>3</v>
      </c>
    </row>
    <row r="9411" spans="18:18" x14ac:dyDescent="0.25">
      <c r="R9411" s="15">
        <v>3</v>
      </c>
    </row>
    <row r="9412" spans="18:18" x14ac:dyDescent="0.25">
      <c r="R9412" s="15">
        <v>3</v>
      </c>
    </row>
    <row r="9413" spans="18:18" x14ac:dyDescent="0.25">
      <c r="R9413" s="15">
        <v>3</v>
      </c>
    </row>
    <row r="9414" spans="18:18" x14ac:dyDescent="0.25">
      <c r="R9414" s="15">
        <v>3</v>
      </c>
    </row>
    <row r="9415" spans="18:18" x14ac:dyDescent="0.25">
      <c r="R9415" s="15">
        <v>3</v>
      </c>
    </row>
    <row r="9416" spans="18:18" x14ac:dyDescent="0.25">
      <c r="R9416" s="15">
        <v>3</v>
      </c>
    </row>
    <row r="9417" spans="18:18" x14ac:dyDescent="0.25">
      <c r="R9417" s="15">
        <v>3</v>
      </c>
    </row>
    <row r="9418" spans="18:18" x14ac:dyDescent="0.25">
      <c r="R9418" s="15">
        <v>4</v>
      </c>
    </row>
    <row r="9419" spans="18:18" x14ac:dyDescent="0.25">
      <c r="R9419" s="15">
        <v>4</v>
      </c>
    </row>
    <row r="9420" spans="18:18" x14ac:dyDescent="0.25">
      <c r="R9420" s="15">
        <v>4</v>
      </c>
    </row>
    <row r="9421" spans="18:18" x14ac:dyDescent="0.25">
      <c r="R9421" s="15">
        <v>4</v>
      </c>
    </row>
    <row r="9422" spans="18:18" x14ac:dyDescent="0.25">
      <c r="R9422" s="15">
        <v>4</v>
      </c>
    </row>
    <row r="9423" spans="18:18" x14ac:dyDescent="0.25">
      <c r="R9423" s="15">
        <v>4</v>
      </c>
    </row>
    <row r="9424" spans="18:18" x14ac:dyDescent="0.25">
      <c r="R9424" s="15">
        <v>4</v>
      </c>
    </row>
    <row r="9425" spans="18:18" x14ac:dyDescent="0.25">
      <c r="R9425" s="15">
        <v>3</v>
      </c>
    </row>
    <row r="9426" spans="18:18" x14ac:dyDescent="0.25">
      <c r="R9426" s="15">
        <v>3</v>
      </c>
    </row>
    <row r="9427" spans="18:18" x14ac:dyDescent="0.25">
      <c r="R9427" s="15">
        <v>3</v>
      </c>
    </row>
    <row r="9428" spans="18:18" x14ac:dyDescent="0.25">
      <c r="R9428" s="15">
        <v>3</v>
      </c>
    </row>
    <row r="9429" spans="18:18" x14ac:dyDescent="0.25">
      <c r="R9429" s="15">
        <v>3</v>
      </c>
    </row>
    <row r="9430" spans="18:18" x14ac:dyDescent="0.25">
      <c r="R9430" s="15">
        <v>3</v>
      </c>
    </row>
    <row r="9431" spans="18:18" x14ac:dyDescent="0.25">
      <c r="R9431" s="15">
        <v>3</v>
      </c>
    </row>
    <row r="9432" spans="18:18" x14ac:dyDescent="0.25">
      <c r="R9432" s="15">
        <v>3</v>
      </c>
    </row>
    <row r="9433" spans="18:18" x14ac:dyDescent="0.25">
      <c r="R9433" s="15">
        <v>3</v>
      </c>
    </row>
    <row r="9434" spans="18:18" x14ac:dyDescent="0.25">
      <c r="R9434" s="15">
        <v>3</v>
      </c>
    </row>
    <row r="9435" spans="18:18" x14ac:dyDescent="0.25">
      <c r="R9435" s="15">
        <v>3</v>
      </c>
    </row>
    <row r="9436" spans="18:18" x14ac:dyDescent="0.25">
      <c r="R9436" s="15">
        <v>3</v>
      </c>
    </row>
    <row r="9437" spans="18:18" x14ac:dyDescent="0.25">
      <c r="R9437" s="15">
        <v>3</v>
      </c>
    </row>
    <row r="9438" spans="18:18" x14ac:dyDescent="0.25">
      <c r="R9438" s="15">
        <v>3</v>
      </c>
    </row>
    <row r="9439" spans="18:18" x14ac:dyDescent="0.25">
      <c r="R9439" s="15">
        <v>3</v>
      </c>
    </row>
    <row r="9440" spans="18:18" x14ac:dyDescent="0.25">
      <c r="R9440" s="15">
        <v>3</v>
      </c>
    </row>
    <row r="9441" spans="18:18" x14ac:dyDescent="0.25">
      <c r="R9441" s="15">
        <v>3</v>
      </c>
    </row>
    <row r="9442" spans="18:18" x14ac:dyDescent="0.25">
      <c r="R9442" s="15">
        <v>3</v>
      </c>
    </row>
    <row r="9443" spans="18:18" x14ac:dyDescent="0.25">
      <c r="R9443" s="15">
        <v>3</v>
      </c>
    </row>
    <row r="9444" spans="18:18" x14ac:dyDescent="0.25">
      <c r="R9444" s="15">
        <v>3</v>
      </c>
    </row>
    <row r="9445" spans="18:18" x14ac:dyDescent="0.25">
      <c r="R9445" s="15">
        <v>3</v>
      </c>
    </row>
    <row r="9446" spans="18:18" x14ac:dyDescent="0.25">
      <c r="R9446" s="15">
        <v>3</v>
      </c>
    </row>
    <row r="9447" spans="18:18" x14ac:dyDescent="0.25">
      <c r="R9447" s="15">
        <v>3</v>
      </c>
    </row>
    <row r="9448" spans="18:18" x14ac:dyDescent="0.25">
      <c r="R9448" s="15">
        <v>3</v>
      </c>
    </row>
    <row r="9449" spans="18:18" x14ac:dyDescent="0.25">
      <c r="R9449" s="15">
        <v>3</v>
      </c>
    </row>
    <row r="9450" spans="18:18" x14ac:dyDescent="0.25">
      <c r="R9450" s="15">
        <v>3</v>
      </c>
    </row>
    <row r="9451" spans="18:18" x14ac:dyDescent="0.25">
      <c r="R9451" s="15">
        <v>3</v>
      </c>
    </row>
    <row r="9452" spans="18:18" x14ac:dyDescent="0.25">
      <c r="R9452" s="15">
        <v>4</v>
      </c>
    </row>
    <row r="9453" spans="18:18" x14ac:dyDescent="0.25">
      <c r="R9453" s="15">
        <v>4</v>
      </c>
    </row>
    <row r="9454" spans="18:18" x14ac:dyDescent="0.25">
      <c r="R9454" s="15">
        <v>4</v>
      </c>
    </row>
    <row r="9455" spans="18:18" x14ac:dyDescent="0.25">
      <c r="R9455" s="15">
        <v>3</v>
      </c>
    </row>
    <row r="9456" spans="18:18" x14ac:dyDescent="0.25">
      <c r="R9456" s="15">
        <v>3</v>
      </c>
    </row>
    <row r="9457" spans="18:18" x14ac:dyDescent="0.25">
      <c r="R9457" s="15">
        <v>3</v>
      </c>
    </row>
    <row r="9458" spans="18:18" x14ac:dyDescent="0.25">
      <c r="R9458" s="15">
        <v>3</v>
      </c>
    </row>
    <row r="9459" spans="18:18" x14ac:dyDescent="0.25">
      <c r="R9459" s="15">
        <v>3</v>
      </c>
    </row>
    <row r="9460" spans="18:18" x14ac:dyDescent="0.25">
      <c r="R9460" s="15">
        <v>3</v>
      </c>
    </row>
    <row r="9461" spans="18:18" x14ac:dyDescent="0.25">
      <c r="R9461" s="15">
        <v>3</v>
      </c>
    </row>
    <row r="9462" spans="18:18" x14ac:dyDescent="0.25">
      <c r="R9462" s="15">
        <v>3</v>
      </c>
    </row>
    <row r="9463" spans="18:18" x14ac:dyDescent="0.25">
      <c r="R9463" s="15">
        <v>3</v>
      </c>
    </row>
    <row r="9464" spans="18:18" x14ac:dyDescent="0.25">
      <c r="R9464" s="15">
        <v>3</v>
      </c>
    </row>
    <row r="9465" spans="18:18" x14ac:dyDescent="0.25">
      <c r="R9465" s="15">
        <v>3</v>
      </c>
    </row>
    <row r="9466" spans="18:18" x14ac:dyDescent="0.25">
      <c r="R9466" s="15">
        <v>3</v>
      </c>
    </row>
    <row r="9467" spans="18:18" x14ac:dyDescent="0.25">
      <c r="R9467" s="15">
        <v>3</v>
      </c>
    </row>
    <row r="9468" spans="18:18" x14ac:dyDescent="0.25">
      <c r="R9468" s="15">
        <v>3</v>
      </c>
    </row>
    <row r="9469" spans="18:18" x14ac:dyDescent="0.25">
      <c r="R9469" s="15">
        <v>3</v>
      </c>
    </row>
    <row r="9470" spans="18:18" x14ac:dyDescent="0.25">
      <c r="R9470" s="15">
        <v>4</v>
      </c>
    </row>
    <row r="9471" spans="18:18" x14ac:dyDescent="0.25">
      <c r="R9471" s="15">
        <v>4</v>
      </c>
    </row>
    <row r="9472" spans="18:18" x14ac:dyDescent="0.25">
      <c r="R9472" s="15">
        <v>4</v>
      </c>
    </row>
    <row r="9473" spans="18:18" x14ac:dyDescent="0.25">
      <c r="R9473" s="15">
        <v>4</v>
      </c>
    </row>
    <row r="9474" spans="18:18" x14ac:dyDescent="0.25">
      <c r="R9474" s="15">
        <v>4</v>
      </c>
    </row>
    <row r="9475" spans="18:18" x14ac:dyDescent="0.25">
      <c r="R9475" s="15">
        <v>4</v>
      </c>
    </row>
    <row r="9476" spans="18:18" x14ac:dyDescent="0.25">
      <c r="R9476" s="15">
        <v>3</v>
      </c>
    </row>
    <row r="9477" spans="18:18" x14ac:dyDescent="0.25">
      <c r="R9477" s="15">
        <v>3</v>
      </c>
    </row>
    <row r="9478" spans="18:18" x14ac:dyDescent="0.25">
      <c r="R9478" s="15">
        <v>3</v>
      </c>
    </row>
    <row r="9479" spans="18:18" x14ac:dyDescent="0.25">
      <c r="R9479" s="15">
        <v>3</v>
      </c>
    </row>
    <row r="9480" spans="18:18" x14ac:dyDescent="0.25">
      <c r="R9480" s="15">
        <v>3</v>
      </c>
    </row>
    <row r="9481" spans="18:18" x14ac:dyDescent="0.25">
      <c r="R9481" s="15">
        <v>3</v>
      </c>
    </row>
    <row r="9482" spans="18:18" x14ac:dyDescent="0.25">
      <c r="R9482" s="15">
        <v>3</v>
      </c>
    </row>
    <row r="9483" spans="18:18" x14ac:dyDescent="0.25">
      <c r="R9483" s="15">
        <v>3</v>
      </c>
    </row>
    <row r="9484" spans="18:18" x14ac:dyDescent="0.25">
      <c r="R9484" s="15">
        <v>3</v>
      </c>
    </row>
    <row r="9485" spans="18:18" x14ac:dyDescent="0.25">
      <c r="R9485" s="15">
        <v>3</v>
      </c>
    </row>
    <row r="9486" spans="18:18" x14ac:dyDescent="0.25">
      <c r="R9486" s="15">
        <v>3</v>
      </c>
    </row>
    <row r="9487" spans="18:18" x14ac:dyDescent="0.25">
      <c r="R9487" s="15">
        <v>3</v>
      </c>
    </row>
    <row r="9488" spans="18:18" x14ac:dyDescent="0.25">
      <c r="R9488" s="15">
        <v>3</v>
      </c>
    </row>
    <row r="9489" spans="18:18" x14ac:dyDescent="0.25">
      <c r="R9489" s="15">
        <v>3</v>
      </c>
    </row>
    <row r="9490" spans="18:18" x14ac:dyDescent="0.25">
      <c r="R9490" s="15">
        <v>3</v>
      </c>
    </row>
    <row r="9491" spans="18:18" x14ac:dyDescent="0.25">
      <c r="R9491" s="15">
        <v>3</v>
      </c>
    </row>
    <row r="9492" spans="18:18" x14ac:dyDescent="0.25">
      <c r="R9492" s="15">
        <v>1</v>
      </c>
    </row>
    <row r="9493" spans="18:18" x14ac:dyDescent="0.25">
      <c r="R9493" s="15">
        <v>1</v>
      </c>
    </row>
    <row r="9494" spans="18:18" x14ac:dyDescent="0.25">
      <c r="R9494" s="15">
        <v>1</v>
      </c>
    </row>
    <row r="9495" spans="18:18" x14ac:dyDescent="0.25">
      <c r="R9495" s="15">
        <v>1</v>
      </c>
    </row>
    <row r="9496" spans="18:18" x14ac:dyDescent="0.25">
      <c r="R9496" s="15">
        <v>1</v>
      </c>
    </row>
    <row r="9497" spans="18:18" x14ac:dyDescent="0.25">
      <c r="R9497" s="15">
        <v>1</v>
      </c>
    </row>
    <row r="9498" spans="18:18" x14ac:dyDescent="0.25">
      <c r="R9498" s="15">
        <v>1</v>
      </c>
    </row>
    <row r="9499" spans="18:18" x14ac:dyDescent="0.25">
      <c r="R9499" s="15">
        <v>1</v>
      </c>
    </row>
    <row r="9500" spans="18:18" x14ac:dyDescent="0.25">
      <c r="R9500" s="15">
        <v>1</v>
      </c>
    </row>
    <row r="9501" spans="18:18" x14ac:dyDescent="0.25">
      <c r="R9501" s="15">
        <v>1</v>
      </c>
    </row>
    <row r="9502" spans="18:18" x14ac:dyDescent="0.25">
      <c r="R9502" s="15">
        <v>1</v>
      </c>
    </row>
    <row r="9503" spans="18:18" x14ac:dyDescent="0.25">
      <c r="R9503" s="15">
        <v>1</v>
      </c>
    </row>
    <row r="9504" spans="18:18" x14ac:dyDescent="0.25">
      <c r="R9504" s="15">
        <v>1</v>
      </c>
    </row>
    <row r="9505" spans="18:18" x14ac:dyDescent="0.25">
      <c r="R9505" s="15">
        <v>1</v>
      </c>
    </row>
    <row r="9506" spans="18:18" x14ac:dyDescent="0.25">
      <c r="R9506" s="15">
        <v>1</v>
      </c>
    </row>
    <row r="9507" spans="18:18" x14ac:dyDescent="0.25">
      <c r="R9507" s="15">
        <v>1</v>
      </c>
    </row>
    <row r="9508" spans="18:18" x14ac:dyDescent="0.25">
      <c r="R9508" s="15">
        <v>1</v>
      </c>
    </row>
    <row r="9509" spans="18:18" x14ac:dyDescent="0.25">
      <c r="R9509" s="15">
        <v>1</v>
      </c>
    </row>
    <row r="9510" spans="18:18" x14ac:dyDescent="0.25">
      <c r="R9510" s="15">
        <v>1</v>
      </c>
    </row>
    <row r="9511" spans="18:18" x14ac:dyDescent="0.25">
      <c r="R9511" s="15">
        <v>1</v>
      </c>
    </row>
    <row r="9512" spans="18:18" x14ac:dyDescent="0.25">
      <c r="R9512" s="15">
        <v>1</v>
      </c>
    </row>
    <row r="9513" spans="18:18" x14ac:dyDescent="0.25">
      <c r="R9513" s="15">
        <v>1</v>
      </c>
    </row>
    <row r="9514" spans="18:18" x14ac:dyDescent="0.25">
      <c r="R9514" s="15">
        <v>3</v>
      </c>
    </row>
    <row r="9515" spans="18:18" x14ac:dyDescent="0.25">
      <c r="R9515" s="15">
        <v>3</v>
      </c>
    </row>
    <row r="9516" spans="18:18" x14ac:dyDescent="0.25">
      <c r="R9516" s="15">
        <v>3</v>
      </c>
    </row>
    <row r="9517" spans="18:18" x14ac:dyDescent="0.25">
      <c r="R9517" s="15">
        <v>3</v>
      </c>
    </row>
    <row r="9518" spans="18:18" x14ac:dyDescent="0.25">
      <c r="R9518" s="15">
        <v>3</v>
      </c>
    </row>
    <row r="9519" spans="18:18" x14ac:dyDescent="0.25">
      <c r="R9519" s="15">
        <v>1</v>
      </c>
    </row>
    <row r="9520" spans="18:18" x14ac:dyDescent="0.25">
      <c r="R9520" s="15">
        <v>1</v>
      </c>
    </row>
    <row r="9521" spans="18:18" x14ac:dyDescent="0.25">
      <c r="R9521" s="15">
        <v>1</v>
      </c>
    </row>
    <row r="9522" spans="18:18" x14ac:dyDescent="0.25">
      <c r="R9522" s="15">
        <v>1</v>
      </c>
    </row>
    <row r="9523" spans="18:18" x14ac:dyDescent="0.25">
      <c r="R9523" s="15">
        <v>1</v>
      </c>
    </row>
    <row r="9524" spans="18:18" x14ac:dyDescent="0.25">
      <c r="R9524" s="15">
        <v>1</v>
      </c>
    </row>
    <row r="9525" spans="18:18" x14ac:dyDescent="0.25">
      <c r="R9525" s="15">
        <v>3</v>
      </c>
    </row>
    <row r="9526" spans="18:18" x14ac:dyDescent="0.25">
      <c r="R9526" s="15">
        <v>3</v>
      </c>
    </row>
    <row r="9527" spans="18:18" x14ac:dyDescent="0.25">
      <c r="R9527" s="15">
        <v>3</v>
      </c>
    </row>
    <row r="9528" spans="18:18" x14ac:dyDescent="0.25">
      <c r="R9528" s="15">
        <v>3</v>
      </c>
    </row>
    <row r="9529" spans="18:18" x14ac:dyDescent="0.25">
      <c r="R9529" s="15">
        <v>3</v>
      </c>
    </row>
    <row r="9530" spans="18:18" x14ac:dyDescent="0.25">
      <c r="R9530" s="15">
        <v>3</v>
      </c>
    </row>
    <row r="9531" spans="18:18" x14ac:dyDescent="0.25">
      <c r="R9531" s="15">
        <v>3</v>
      </c>
    </row>
    <row r="9532" spans="18:18" x14ac:dyDescent="0.25">
      <c r="R9532" s="15">
        <v>3</v>
      </c>
    </row>
    <row r="9533" spans="18:18" x14ac:dyDescent="0.25">
      <c r="R9533" s="15">
        <v>3</v>
      </c>
    </row>
    <row r="9534" spans="18:18" x14ac:dyDescent="0.25">
      <c r="R9534" s="15">
        <v>3</v>
      </c>
    </row>
    <row r="9535" spans="18:18" x14ac:dyDescent="0.25">
      <c r="R9535" s="15">
        <v>3</v>
      </c>
    </row>
    <row r="9536" spans="18:18" x14ac:dyDescent="0.25">
      <c r="R9536" s="15">
        <v>3</v>
      </c>
    </row>
    <row r="9537" spans="18:18" x14ac:dyDescent="0.25">
      <c r="R9537" s="15">
        <v>3</v>
      </c>
    </row>
    <row r="9538" spans="18:18" x14ac:dyDescent="0.25">
      <c r="R9538" s="15">
        <v>3</v>
      </c>
    </row>
    <row r="9539" spans="18:18" x14ac:dyDescent="0.25">
      <c r="R9539" s="15">
        <v>3</v>
      </c>
    </row>
    <row r="9540" spans="18:18" x14ac:dyDescent="0.25">
      <c r="R9540" s="15">
        <v>3</v>
      </c>
    </row>
    <row r="9541" spans="18:18" x14ac:dyDescent="0.25">
      <c r="R9541" s="15">
        <v>3</v>
      </c>
    </row>
    <row r="9542" spans="18:18" x14ac:dyDescent="0.25">
      <c r="R9542" s="15">
        <v>3</v>
      </c>
    </row>
    <row r="9543" spans="18:18" x14ac:dyDescent="0.25">
      <c r="R9543" s="15">
        <v>3</v>
      </c>
    </row>
    <row r="9544" spans="18:18" x14ac:dyDescent="0.25">
      <c r="R9544" s="15">
        <v>3</v>
      </c>
    </row>
    <row r="9545" spans="18:18" x14ac:dyDescent="0.25">
      <c r="R9545" s="15">
        <v>3</v>
      </c>
    </row>
    <row r="9546" spans="18:18" x14ac:dyDescent="0.25">
      <c r="R9546" s="15">
        <v>3</v>
      </c>
    </row>
    <row r="9547" spans="18:18" x14ac:dyDescent="0.25">
      <c r="R9547" s="15">
        <v>3</v>
      </c>
    </row>
    <row r="9548" spans="18:18" x14ac:dyDescent="0.25">
      <c r="R9548" s="15">
        <v>3</v>
      </c>
    </row>
    <row r="9549" spans="18:18" x14ac:dyDescent="0.25">
      <c r="R9549" s="15">
        <v>3</v>
      </c>
    </row>
    <row r="9550" spans="18:18" x14ac:dyDescent="0.25">
      <c r="R9550" s="15">
        <v>3</v>
      </c>
    </row>
    <row r="9551" spans="18:18" x14ac:dyDescent="0.25">
      <c r="R9551" s="15">
        <v>3</v>
      </c>
    </row>
    <row r="9552" spans="18:18" x14ac:dyDescent="0.25">
      <c r="R9552" s="15">
        <v>3</v>
      </c>
    </row>
    <row r="9553" spans="18:18" x14ac:dyDescent="0.25">
      <c r="R9553" s="15">
        <v>3</v>
      </c>
    </row>
    <row r="9554" spans="18:18" x14ac:dyDescent="0.25">
      <c r="R9554" s="15">
        <v>3</v>
      </c>
    </row>
    <row r="9555" spans="18:18" x14ac:dyDescent="0.25">
      <c r="R9555" s="15">
        <v>3</v>
      </c>
    </row>
    <row r="9556" spans="18:18" x14ac:dyDescent="0.25">
      <c r="R9556" s="15">
        <v>3</v>
      </c>
    </row>
    <row r="9557" spans="18:18" x14ac:dyDescent="0.25">
      <c r="R9557" s="15">
        <v>1</v>
      </c>
    </row>
    <row r="9558" spans="18:18" x14ac:dyDescent="0.25">
      <c r="R9558" s="15">
        <v>1</v>
      </c>
    </row>
    <row r="9559" spans="18:18" x14ac:dyDescent="0.25">
      <c r="R9559" s="15">
        <v>1</v>
      </c>
    </row>
    <row r="9560" spans="18:18" x14ac:dyDescent="0.25">
      <c r="R9560" s="15">
        <v>1</v>
      </c>
    </row>
    <row r="9561" spans="18:18" x14ac:dyDescent="0.25">
      <c r="R9561" s="15">
        <v>1</v>
      </c>
    </row>
    <row r="9562" spans="18:18" x14ac:dyDescent="0.25">
      <c r="R9562" s="15">
        <v>1</v>
      </c>
    </row>
    <row r="9563" spans="18:18" x14ac:dyDescent="0.25">
      <c r="R9563" s="15">
        <v>1</v>
      </c>
    </row>
    <row r="9564" spans="18:18" x14ac:dyDescent="0.25">
      <c r="R9564" s="15">
        <v>1</v>
      </c>
    </row>
    <row r="9565" spans="18:18" x14ac:dyDescent="0.25">
      <c r="R9565" s="15">
        <v>3</v>
      </c>
    </row>
    <row r="9566" spans="18:18" x14ac:dyDescent="0.25">
      <c r="R9566" s="15">
        <v>3</v>
      </c>
    </row>
    <row r="9567" spans="18:18" x14ac:dyDescent="0.25">
      <c r="R9567" s="15">
        <v>3</v>
      </c>
    </row>
    <row r="9568" spans="18:18" x14ac:dyDescent="0.25">
      <c r="R9568" s="15">
        <v>3</v>
      </c>
    </row>
    <row r="9569" spans="18:18" x14ac:dyDescent="0.25">
      <c r="R9569" s="15">
        <v>3</v>
      </c>
    </row>
    <row r="9570" spans="18:18" x14ac:dyDescent="0.25">
      <c r="R9570" s="15">
        <v>3</v>
      </c>
    </row>
    <row r="9571" spans="18:18" x14ac:dyDescent="0.25">
      <c r="R9571" s="15">
        <v>3</v>
      </c>
    </row>
    <row r="9572" spans="18:18" x14ac:dyDescent="0.25">
      <c r="R9572" s="15">
        <v>3</v>
      </c>
    </row>
    <row r="9573" spans="18:18" x14ac:dyDescent="0.25">
      <c r="R9573" s="15">
        <v>3</v>
      </c>
    </row>
    <row r="9574" spans="18:18" x14ac:dyDescent="0.25">
      <c r="R9574" s="15">
        <v>3</v>
      </c>
    </row>
    <row r="9575" spans="18:18" x14ac:dyDescent="0.25">
      <c r="R9575" s="15">
        <v>3</v>
      </c>
    </row>
    <row r="9576" spans="18:18" x14ac:dyDescent="0.25">
      <c r="R9576" s="15">
        <v>3</v>
      </c>
    </row>
    <row r="9577" spans="18:18" x14ac:dyDescent="0.25">
      <c r="R9577" s="15">
        <v>3</v>
      </c>
    </row>
    <row r="9578" spans="18:18" x14ac:dyDescent="0.25">
      <c r="R9578" s="15">
        <v>3</v>
      </c>
    </row>
    <row r="9579" spans="18:18" x14ac:dyDescent="0.25">
      <c r="R9579" s="15">
        <v>3</v>
      </c>
    </row>
    <row r="9580" spans="18:18" x14ac:dyDescent="0.25">
      <c r="R9580" s="15">
        <v>3</v>
      </c>
    </row>
    <row r="9581" spans="18:18" x14ac:dyDescent="0.25">
      <c r="R9581" s="15">
        <v>3</v>
      </c>
    </row>
    <row r="9582" spans="18:18" x14ac:dyDescent="0.25">
      <c r="R9582" s="15">
        <v>3</v>
      </c>
    </row>
    <row r="9583" spans="18:18" x14ac:dyDescent="0.25">
      <c r="R9583" s="15">
        <v>3</v>
      </c>
    </row>
    <row r="9584" spans="18:18" x14ac:dyDescent="0.25">
      <c r="R9584" s="15">
        <v>3</v>
      </c>
    </row>
    <row r="9585" spans="18:18" x14ac:dyDescent="0.25">
      <c r="R9585" s="15">
        <v>3</v>
      </c>
    </row>
    <row r="9586" spans="18:18" x14ac:dyDescent="0.25">
      <c r="R9586" s="15">
        <v>3</v>
      </c>
    </row>
    <row r="9587" spans="18:18" x14ac:dyDescent="0.25">
      <c r="R9587" s="15">
        <v>3</v>
      </c>
    </row>
    <row r="9588" spans="18:18" x14ac:dyDescent="0.25">
      <c r="R9588" s="15">
        <v>3</v>
      </c>
    </row>
    <row r="9589" spans="18:18" x14ac:dyDescent="0.25">
      <c r="R9589" s="15">
        <v>3</v>
      </c>
    </row>
    <row r="9590" spans="18:18" x14ac:dyDescent="0.25">
      <c r="R9590" s="15">
        <v>3</v>
      </c>
    </row>
    <row r="9591" spans="18:18" x14ac:dyDescent="0.25">
      <c r="R9591" s="15">
        <v>3</v>
      </c>
    </row>
    <row r="9592" spans="18:18" x14ac:dyDescent="0.25">
      <c r="R9592" s="15">
        <v>3</v>
      </c>
    </row>
    <row r="9593" spans="18:18" x14ac:dyDescent="0.25">
      <c r="R9593" s="15">
        <v>3</v>
      </c>
    </row>
    <row r="9594" spans="18:18" x14ac:dyDescent="0.25">
      <c r="R9594" s="15">
        <v>3</v>
      </c>
    </row>
    <row r="9595" spans="18:18" x14ac:dyDescent="0.25">
      <c r="R9595" s="15">
        <v>3</v>
      </c>
    </row>
    <row r="9596" spans="18:18" x14ac:dyDescent="0.25">
      <c r="R9596" s="15">
        <v>3</v>
      </c>
    </row>
    <row r="9597" spans="18:18" x14ac:dyDescent="0.25">
      <c r="R9597" s="15">
        <v>3</v>
      </c>
    </row>
    <row r="9598" spans="18:18" x14ac:dyDescent="0.25">
      <c r="R9598" s="15">
        <v>3</v>
      </c>
    </row>
    <row r="9599" spans="18:18" x14ac:dyDescent="0.25">
      <c r="R9599" s="15">
        <v>3</v>
      </c>
    </row>
    <row r="9600" spans="18:18" x14ac:dyDescent="0.25">
      <c r="R9600" s="15">
        <v>3</v>
      </c>
    </row>
    <row r="9601" spans="18:18" x14ac:dyDescent="0.25">
      <c r="R9601" s="15">
        <v>3</v>
      </c>
    </row>
    <row r="9602" spans="18:18" x14ac:dyDescent="0.25">
      <c r="R9602" s="15">
        <v>3</v>
      </c>
    </row>
    <row r="9603" spans="18:18" x14ac:dyDescent="0.25">
      <c r="R9603" s="15">
        <v>3</v>
      </c>
    </row>
    <row r="9604" spans="18:18" x14ac:dyDescent="0.25">
      <c r="R9604" s="15">
        <v>3</v>
      </c>
    </row>
    <row r="9605" spans="18:18" x14ac:dyDescent="0.25">
      <c r="R9605" s="15">
        <v>3</v>
      </c>
    </row>
    <row r="9606" spans="18:18" x14ac:dyDescent="0.25">
      <c r="R9606" s="15">
        <v>3</v>
      </c>
    </row>
    <row r="9607" spans="18:18" x14ac:dyDescent="0.25">
      <c r="R9607" s="15">
        <v>4</v>
      </c>
    </row>
    <row r="9608" spans="18:18" x14ac:dyDescent="0.25">
      <c r="R9608" s="15">
        <v>4</v>
      </c>
    </row>
    <row r="9609" spans="18:18" x14ac:dyDescent="0.25">
      <c r="R9609" s="15">
        <v>4</v>
      </c>
    </row>
    <row r="9610" spans="18:18" x14ac:dyDescent="0.25">
      <c r="R9610" s="15">
        <v>3</v>
      </c>
    </row>
    <row r="9611" spans="18:18" x14ac:dyDescent="0.25">
      <c r="R9611" s="15">
        <v>3</v>
      </c>
    </row>
    <row r="9612" spans="18:18" x14ac:dyDescent="0.25">
      <c r="R9612" s="15">
        <v>3</v>
      </c>
    </row>
    <row r="9613" spans="18:18" x14ac:dyDescent="0.25">
      <c r="R9613" s="15">
        <v>3</v>
      </c>
    </row>
    <row r="9614" spans="18:18" x14ac:dyDescent="0.25">
      <c r="R9614" s="15">
        <v>3</v>
      </c>
    </row>
    <row r="9615" spans="18:18" x14ac:dyDescent="0.25">
      <c r="R9615" s="15">
        <v>3</v>
      </c>
    </row>
    <row r="9616" spans="18:18" x14ac:dyDescent="0.25">
      <c r="R9616" s="15">
        <v>3</v>
      </c>
    </row>
    <row r="9617" spans="18:18" x14ac:dyDescent="0.25">
      <c r="R9617" s="15">
        <v>3</v>
      </c>
    </row>
    <row r="9618" spans="18:18" x14ac:dyDescent="0.25">
      <c r="R9618" s="15">
        <v>3</v>
      </c>
    </row>
    <row r="9619" spans="18:18" x14ac:dyDescent="0.25">
      <c r="R9619" s="15">
        <v>3</v>
      </c>
    </row>
    <row r="9620" spans="18:18" x14ac:dyDescent="0.25">
      <c r="R9620" s="15">
        <v>3</v>
      </c>
    </row>
    <row r="9621" spans="18:18" x14ac:dyDescent="0.25">
      <c r="R9621" s="15">
        <v>3</v>
      </c>
    </row>
    <row r="9622" spans="18:18" x14ac:dyDescent="0.25">
      <c r="R9622" s="15">
        <v>3</v>
      </c>
    </row>
    <row r="9623" spans="18:18" x14ac:dyDescent="0.25">
      <c r="R9623" s="15">
        <v>1</v>
      </c>
    </row>
    <row r="9624" spans="18:18" x14ac:dyDescent="0.25">
      <c r="R9624" s="15">
        <v>1</v>
      </c>
    </row>
    <row r="9625" spans="18:18" x14ac:dyDescent="0.25">
      <c r="R9625" s="15">
        <v>1</v>
      </c>
    </row>
    <row r="9626" spans="18:18" x14ac:dyDescent="0.25">
      <c r="R9626" s="15">
        <v>1</v>
      </c>
    </row>
    <row r="9627" spans="18:18" x14ac:dyDescent="0.25">
      <c r="R9627" s="15">
        <v>1</v>
      </c>
    </row>
    <row r="9628" spans="18:18" x14ac:dyDescent="0.25">
      <c r="R9628" s="15">
        <v>1</v>
      </c>
    </row>
    <row r="9629" spans="18:18" x14ac:dyDescent="0.25">
      <c r="R9629" s="15">
        <v>1</v>
      </c>
    </row>
    <row r="9630" spans="18:18" x14ac:dyDescent="0.25">
      <c r="R9630" s="15">
        <v>1</v>
      </c>
    </row>
    <row r="9631" spans="18:18" x14ac:dyDescent="0.25">
      <c r="R9631" s="15">
        <v>1</v>
      </c>
    </row>
    <row r="9632" spans="18:18" x14ac:dyDescent="0.25">
      <c r="R9632" s="15">
        <v>1</v>
      </c>
    </row>
    <row r="9633" spans="18:18" x14ac:dyDescent="0.25">
      <c r="R9633" s="15">
        <v>1</v>
      </c>
    </row>
    <row r="9634" spans="18:18" x14ac:dyDescent="0.25">
      <c r="R9634" s="15">
        <v>1</v>
      </c>
    </row>
    <row r="9635" spans="18:18" x14ac:dyDescent="0.25">
      <c r="R9635" s="15">
        <v>1</v>
      </c>
    </row>
    <row r="9636" spans="18:18" x14ac:dyDescent="0.25">
      <c r="R9636" s="15">
        <v>1</v>
      </c>
    </row>
    <row r="9637" spans="18:18" x14ac:dyDescent="0.25">
      <c r="R9637" s="15">
        <v>1</v>
      </c>
    </row>
    <row r="9638" spans="18:18" x14ac:dyDescent="0.25">
      <c r="R9638" s="15">
        <v>1</v>
      </c>
    </row>
    <row r="9639" spans="18:18" x14ac:dyDescent="0.25">
      <c r="R9639" s="15">
        <v>1</v>
      </c>
    </row>
    <row r="9640" spans="18:18" x14ac:dyDescent="0.25">
      <c r="R9640" s="15">
        <v>1</v>
      </c>
    </row>
    <row r="9641" spans="18:18" x14ac:dyDescent="0.25">
      <c r="R9641" s="15">
        <v>1</v>
      </c>
    </row>
    <row r="9642" spans="18:18" x14ac:dyDescent="0.25">
      <c r="R9642" s="15">
        <v>1</v>
      </c>
    </row>
    <row r="9643" spans="18:18" x14ac:dyDescent="0.25">
      <c r="R9643" s="15">
        <v>1</v>
      </c>
    </row>
    <row r="9644" spans="18:18" x14ac:dyDescent="0.25">
      <c r="R9644" s="15">
        <v>1</v>
      </c>
    </row>
    <row r="9645" spans="18:18" x14ac:dyDescent="0.25">
      <c r="R9645" s="15">
        <v>1</v>
      </c>
    </row>
    <row r="9646" spans="18:18" x14ac:dyDescent="0.25">
      <c r="R9646" s="15">
        <v>1</v>
      </c>
    </row>
    <row r="9647" spans="18:18" x14ac:dyDescent="0.25">
      <c r="R9647" s="15">
        <v>1</v>
      </c>
    </row>
    <row r="9648" spans="18:18" x14ac:dyDescent="0.25">
      <c r="R9648" s="15">
        <v>1</v>
      </c>
    </row>
    <row r="9649" spans="18:18" x14ac:dyDescent="0.25">
      <c r="R9649" s="15">
        <v>1</v>
      </c>
    </row>
    <row r="9650" spans="18:18" x14ac:dyDescent="0.25">
      <c r="R9650" s="15">
        <v>2</v>
      </c>
    </row>
    <row r="9651" spans="18:18" x14ac:dyDescent="0.25">
      <c r="R9651" s="15">
        <v>2</v>
      </c>
    </row>
    <row r="9652" spans="18:18" x14ac:dyDescent="0.25">
      <c r="R9652" s="15">
        <v>2</v>
      </c>
    </row>
    <row r="9653" spans="18:18" x14ac:dyDescent="0.25">
      <c r="R9653" s="15">
        <v>2</v>
      </c>
    </row>
    <row r="9654" spans="18:18" x14ac:dyDescent="0.25">
      <c r="R9654" s="15">
        <v>2</v>
      </c>
    </row>
    <row r="9655" spans="18:18" x14ac:dyDescent="0.25">
      <c r="R9655" s="15">
        <v>2</v>
      </c>
    </row>
    <row r="9656" spans="18:18" x14ac:dyDescent="0.25">
      <c r="R9656" s="15">
        <v>3</v>
      </c>
    </row>
    <row r="9657" spans="18:18" x14ac:dyDescent="0.25">
      <c r="R9657" s="15">
        <v>3</v>
      </c>
    </row>
    <row r="9658" spans="18:18" x14ac:dyDescent="0.25">
      <c r="R9658" s="15">
        <v>3</v>
      </c>
    </row>
    <row r="9659" spans="18:18" x14ac:dyDescent="0.25">
      <c r="R9659" s="15">
        <v>3</v>
      </c>
    </row>
    <row r="9660" spans="18:18" x14ac:dyDescent="0.25">
      <c r="R9660" s="15">
        <v>3</v>
      </c>
    </row>
    <row r="9661" spans="18:18" x14ac:dyDescent="0.25">
      <c r="R9661" s="15">
        <v>3</v>
      </c>
    </row>
    <row r="9662" spans="18:18" x14ac:dyDescent="0.25">
      <c r="R9662" s="15">
        <v>3</v>
      </c>
    </row>
    <row r="9663" spans="18:18" x14ac:dyDescent="0.25">
      <c r="R9663" s="15">
        <v>3</v>
      </c>
    </row>
    <row r="9664" spans="18:18" x14ac:dyDescent="0.25">
      <c r="R9664" s="15">
        <v>3</v>
      </c>
    </row>
    <row r="9665" spans="18:18" x14ac:dyDescent="0.25">
      <c r="R9665" s="15">
        <v>4</v>
      </c>
    </row>
    <row r="9666" spans="18:18" x14ac:dyDescent="0.25">
      <c r="R9666" s="15">
        <v>4</v>
      </c>
    </row>
    <row r="9667" spans="18:18" x14ac:dyDescent="0.25">
      <c r="R9667" s="15">
        <v>4</v>
      </c>
    </row>
    <row r="9668" spans="18:18" x14ac:dyDescent="0.25">
      <c r="R9668" s="15">
        <v>4</v>
      </c>
    </row>
    <row r="9669" spans="18:18" x14ac:dyDescent="0.25">
      <c r="R9669" s="15">
        <v>4</v>
      </c>
    </row>
    <row r="9670" spans="18:18" x14ac:dyDescent="0.25">
      <c r="R9670" s="15">
        <v>4</v>
      </c>
    </row>
    <row r="9671" spans="18:18" x14ac:dyDescent="0.25">
      <c r="R9671" s="15">
        <v>4</v>
      </c>
    </row>
    <row r="9672" spans="18:18" x14ac:dyDescent="0.25">
      <c r="R9672" s="15">
        <v>4</v>
      </c>
    </row>
    <row r="9673" spans="18:18" x14ac:dyDescent="0.25">
      <c r="R9673" s="15">
        <v>4</v>
      </c>
    </row>
    <row r="9674" spans="18:18" x14ac:dyDescent="0.25">
      <c r="R9674" s="15">
        <v>4</v>
      </c>
    </row>
    <row r="9675" spans="18:18" x14ac:dyDescent="0.25">
      <c r="R9675" s="15">
        <v>4</v>
      </c>
    </row>
    <row r="9676" spans="18:18" x14ac:dyDescent="0.25">
      <c r="R9676" s="15">
        <v>4</v>
      </c>
    </row>
    <row r="9677" spans="18:18" x14ac:dyDescent="0.25">
      <c r="R9677" s="15">
        <v>4</v>
      </c>
    </row>
    <row r="9678" spans="18:18" x14ac:dyDescent="0.25">
      <c r="R9678" s="15">
        <v>1</v>
      </c>
    </row>
    <row r="9679" spans="18:18" x14ac:dyDescent="0.25">
      <c r="R9679" s="15">
        <v>1</v>
      </c>
    </row>
    <row r="9680" spans="18:18" x14ac:dyDescent="0.25">
      <c r="R9680" s="15">
        <v>1</v>
      </c>
    </row>
    <row r="9681" spans="18:18" x14ac:dyDescent="0.25">
      <c r="R9681" s="15">
        <v>1</v>
      </c>
    </row>
    <row r="9682" spans="18:18" x14ac:dyDescent="0.25">
      <c r="R9682" s="15">
        <v>1</v>
      </c>
    </row>
    <row r="9683" spans="18:18" x14ac:dyDescent="0.25">
      <c r="R9683" s="15">
        <v>1</v>
      </c>
    </row>
    <row r="9684" spans="18:18" x14ac:dyDescent="0.25">
      <c r="R9684" s="15">
        <v>1</v>
      </c>
    </row>
    <row r="9685" spans="18:18" x14ac:dyDescent="0.25">
      <c r="R9685" s="15">
        <v>3</v>
      </c>
    </row>
    <row r="9686" spans="18:18" x14ac:dyDescent="0.25">
      <c r="R9686" s="15">
        <v>3</v>
      </c>
    </row>
    <row r="9687" spans="18:18" x14ac:dyDescent="0.25">
      <c r="R9687" s="15">
        <v>3</v>
      </c>
    </row>
    <row r="9688" spans="18:18" x14ac:dyDescent="0.25">
      <c r="R9688" s="15">
        <v>3</v>
      </c>
    </row>
    <row r="9689" spans="18:18" x14ac:dyDescent="0.25">
      <c r="R9689" s="15">
        <v>3</v>
      </c>
    </row>
    <row r="9690" spans="18:18" x14ac:dyDescent="0.25">
      <c r="R9690" s="15">
        <v>3</v>
      </c>
    </row>
    <row r="9691" spans="18:18" x14ac:dyDescent="0.25">
      <c r="R9691" s="15">
        <v>1</v>
      </c>
    </row>
    <row r="9692" spans="18:18" x14ac:dyDescent="0.25">
      <c r="R9692" s="15">
        <v>1</v>
      </c>
    </row>
    <row r="9693" spans="18:18" x14ac:dyDescent="0.25">
      <c r="R9693" s="15">
        <v>1</v>
      </c>
    </row>
    <row r="9694" spans="18:18" x14ac:dyDescent="0.25">
      <c r="R9694" s="15">
        <v>1</v>
      </c>
    </row>
    <row r="9695" spans="18:18" x14ac:dyDescent="0.25">
      <c r="R9695" s="15">
        <v>1</v>
      </c>
    </row>
    <row r="9696" spans="18:18" x14ac:dyDescent="0.25">
      <c r="R9696" s="15">
        <v>1</v>
      </c>
    </row>
    <row r="9697" spans="18:18" x14ac:dyDescent="0.25">
      <c r="R9697" s="15">
        <v>1</v>
      </c>
    </row>
    <row r="9698" spans="18:18" x14ac:dyDescent="0.25">
      <c r="R9698" s="15">
        <v>1</v>
      </c>
    </row>
    <row r="9699" spans="18:18" x14ac:dyDescent="0.25">
      <c r="R9699" s="15">
        <v>1</v>
      </c>
    </row>
    <row r="9700" spans="18:18" x14ac:dyDescent="0.25">
      <c r="R9700" s="15">
        <v>1</v>
      </c>
    </row>
    <row r="9701" spans="18:18" x14ac:dyDescent="0.25">
      <c r="R9701" s="15">
        <v>3</v>
      </c>
    </row>
    <row r="9702" spans="18:18" x14ac:dyDescent="0.25">
      <c r="R9702" s="15">
        <v>3</v>
      </c>
    </row>
    <row r="9703" spans="18:18" x14ac:dyDescent="0.25">
      <c r="R9703" s="15">
        <v>3</v>
      </c>
    </row>
    <row r="9704" spans="18:18" x14ac:dyDescent="0.25">
      <c r="R9704" s="15">
        <v>3</v>
      </c>
    </row>
    <row r="9705" spans="18:18" x14ac:dyDescent="0.25">
      <c r="R9705" s="15">
        <v>3</v>
      </c>
    </row>
    <row r="9706" spans="18:18" x14ac:dyDescent="0.25">
      <c r="R9706" s="15">
        <v>3</v>
      </c>
    </row>
    <row r="9707" spans="18:18" x14ac:dyDescent="0.25">
      <c r="R9707" s="15">
        <v>3</v>
      </c>
    </row>
    <row r="9708" spans="18:18" x14ac:dyDescent="0.25">
      <c r="R9708" s="15">
        <v>3</v>
      </c>
    </row>
    <row r="9709" spans="18:18" x14ac:dyDescent="0.25">
      <c r="R9709" s="15">
        <v>3</v>
      </c>
    </row>
    <row r="9710" spans="18:18" x14ac:dyDescent="0.25">
      <c r="R9710" s="15">
        <v>3</v>
      </c>
    </row>
    <row r="9711" spans="18:18" x14ac:dyDescent="0.25">
      <c r="R9711" s="15">
        <v>3</v>
      </c>
    </row>
    <row r="9712" spans="18:18" x14ac:dyDescent="0.25">
      <c r="R9712" s="15">
        <v>3</v>
      </c>
    </row>
    <row r="9713" spans="18:18" x14ac:dyDescent="0.25">
      <c r="R9713" s="15">
        <v>3</v>
      </c>
    </row>
    <row r="9714" spans="18:18" x14ac:dyDescent="0.25">
      <c r="R9714" s="15">
        <v>3</v>
      </c>
    </row>
    <row r="9715" spans="18:18" x14ac:dyDescent="0.25">
      <c r="R9715" s="15">
        <v>3</v>
      </c>
    </row>
    <row r="9716" spans="18:18" x14ac:dyDescent="0.25">
      <c r="R9716" s="15">
        <v>3</v>
      </c>
    </row>
    <row r="9717" spans="18:18" x14ac:dyDescent="0.25">
      <c r="R9717" s="15">
        <v>4</v>
      </c>
    </row>
    <row r="9718" spans="18:18" x14ac:dyDescent="0.25">
      <c r="R9718" s="15">
        <v>4</v>
      </c>
    </row>
    <row r="9719" spans="18:18" x14ac:dyDescent="0.25">
      <c r="R9719" s="15">
        <v>4</v>
      </c>
    </row>
    <row r="9720" spans="18:18" x14ac:dyDescent="0.25">
      <c r="R9720" s="15">
        <v>4</v>
      </c>
    </row>
    <row r="9721" spans="18:18" x14ac:dyDescent="0.25">
      <c r="R9721" s="15">
        <v>4</v>
      </c>
    </row>
    <row r="9722" spans="18:18" x14ac:dyDescent="0.25">
      <c r="R9722" s="15">
        <v>4</v>
      </c>
    </row>
    <row r="9723" spans="18:18" x14ac:dyDescent="0.25">
      <c r="R9723" s="15">
        <v>4</v>
      </c>
    </row>
    <row r="9724" spans="18:18" x14ac:dyDescent="0.25">
      <c r="R9724" s="15">
        <v>4</v>
      </c>
    </row>
    <row r="9725" spans="18:18" x14ac:dyDescent="0.25">
      <c r="R9725" s="15">
        <v>4</v>
      </c>
    </row>
    <row r="9726" spans="18:18" x14ac:dyDescent="0.25">
      <c r="R9726" s="15">
        <v>4</v>
      </c>
    </row>
    <row r="9727" spans="18:18" x14ac:dyDescent="0.25">
      <c r="R9727" s="15">
        <v>4</v>
      </c>
    </row>
    <row r="9728" spans="18:18" x14ac:dyDescent="0.25">
      <c r="R9728" s="15">
        <v>4</v>
      </c>
    </row>
    <row r="9729" spans="18:18" x14ac:dyDescent="0.25">
      <c r="R9729" s="15">
        <v>4</v>
      </c>
    </row>
    <row r="9730" spans="18:18" x14ac:dyDescent="0.25">
      <c r="R9730" s="15">
        <v>4</v>
      </c>
    </row>
    <row r="9731" spans="18:18" x14ac:dyDescent="0.25">
      <c r="R9731" s="15">
        <v>4</v>
      </c>
    </row>
    <row r="9732" spans="18:18" x14ac:dyDescent="0.25">
      <c r="R9732" s="15">
        <v>4</v>
      </c>
    </row>
    <row r="9733" spans="18:18" x14ac:dyDescent="0.25">
      <c r="R9733" s="15">
        <v>1</v>
      </c>
    </row>
    <row r="9734" spans="18:18" x14ac:dyDescent="0.25">
      <c r="R9734" s="15">
        <v>1</v>
      </c>
    </row>
    <row r="9735" spans="18:18" x14ac:dyDescent="0.25">
      <c r="R9735" s="15">
        <v>1</v>
      </c>
    </row>
    <row r="9736" spans="18:18" x14ac:dyDescent="0.25">
      <c r="R9736" s="15">
        <v>1</v>
      </c>
    </row>
    <row r="9737" spans="18:18" x14ac:dyDescent="0.25">
      <c r="R9737" s="15">
        <v>4</v>
      </c>
    </row>
    <row r="9738" spans="18:18" x14ac:dyDescent="0.25">
      <c r="R9738" s="15">
        <v>4</v>
      </c>
    </row>
    <row r="9739" spans="18:18" x14ac:dyDescent="0.25">
      <c r="R9739" s="15">
        <v>4</v>
      </c>
    </row>
    <row r="9740" spans="18:18" x14ac:dyDescent="0.25">
      <c r="R9740" s="15">
        <v>4</v>
      </c>
    </row>
    <row r="9741" spans="18:18" x14ac:dyDescent="0.25">
      <c r="R9741" s="15">
        <v>4</v>
      </c>
    </row>
    <row r="9742" spans="18:18" x14ac:dyDescent="0.25">
      <c r="R9742" s="15">
        <v>4</v>
      </c>
    </row>
    <row r="9743" spans="18:18" x14ac:dyDescent="0.25">
      <c r="R9743" s="15">
        <v>4</v>
      </c>
    </row>
    <row r="9744" spans="18:18" x14ac:dyDescent="0.25">
      <c r="R9744" s="15">
        <v>4</v>
      </c>
    </row>
    <row r="9745" spans="18:18" x14ac:dyDescent="0.25">
      <c r="R9745" s="15">
        <v>4</v>
      </c>
    </row>
    <row r="9746" spans="18:18" x14ac:dyDescent="0.25">
      <c r="R9746" s="15">
        <v>3</v>
      </c>
    </row>
    <row r="9747" spans="18:18" x14ac:dyDescent="0.25">
      <c r="R9747" s="15">
        <v>3</v>
      </c>
    </row>
    <row r="9748" spans="18:18" x14ac:dyDescent="0.25">
      <c r="R9748" s="15">
        <v>3</v>
      </c>
    </row>
    <row r="9749" spans="18:18" x14ac:dyDescent="0.25">
      <c r="R9749" s="15">
        <v>3</v>
      </c>
    </row>
    <row r="9750" spans="18:18" x14ac:dyDescent="0.25">
      <c r="R9750" s="15">
        <v>3</v>
      </c>
    </row>
    <row r="9751" spans="18:18" x14ac:dyDescent="0.25">
      <c r="R9751" s="15">
        <v>3</v>
      </c>
    </row>
    <row r="9752" spans="18:18" x14ac:dyDescent="0.25">
      <c r="R9752" s="15">
        <v>3</v>
      </c>
    </row>
    <row r="9753" spans="18:18" x14ac:dyDescent="0.25">
      <c r="R9753" s="15">
        <v>3</v>
      </c>
    </row>
    <row r="9754" spans="18:18" x14ac:dyDescent="0.25">
      <c r="R9754" s="15">
        <v>3</v>
      </c>
    </row>
    <row r="9755" spans="18:18" x14ac:dyDescent="0.25">
      <c r="R9755" s="15">
        <v>3</v>
      </c>
    </row>
    <row r="9756" spans="18:18" x14ac:dyDescent="0.25">
      <c r="R9756" s="15">
        <v>3</v>
      </c>
    </row>
    <row r="9757" spans="18:18" x14ac:dyDescent="0.25">
      <c r="R9757" s="15">
        <v>3</v>
      </c>
    </row>
    <row r="9758" spans="18:18" x14ac:dyDescent="0.25">
      <c r="R9758" s="15">
        <v>3</v>
      </c>
    </row>
    <row r="9759" spans="18:18" x14ac:dyDescent="0.25">
      <c r="R9759" s="15">
        <v>3</v>
      </c>
    </row>
    <row r="9760" spans="18:18" x14ac:dyDescent="0.25">
      <c r="R9760" s="15">
        <v>3</v>
      </c>
    </row>
    <row r="9761" spans="18:18" x14ac:dyDescent="0.25">
      <c r="R9761" s="15">
        <v>3</v>
      </c>
    </row>
    <row r="9762" spans="18:18" x14ac:dyDescent="0.25">
      <c r="R9762" s="15">
        <v>3</v>
      </c>
    </row>
    <row r="9763" spans="18:18" x14ac:dyDescent="0.25">
      <c r="R9763" s="15">
        <v>3</v>
      </c>
    </row>
    <row r="9764" spans="18:18" x14ac:dyDescent="0.25">
      <c r="R9764" s="15">
        <v>3</v>
      </c>
    </row>
    <row r="9765" spans="18:18" x14ac:dyDescent="0.25">
      <c r="R9765" s="15">
        <v>3</v>
      </c>
    </row>
    <row r="9766" spans="18:18" x14ac:dyDescent="0.25">
      <c r="R9766" s="15">
        <v>3</v>
      </c>
    </row>
    <row r="9767" spans="18:18" x14ac:dyDescent="0.25">
      <c r="R9767" s="15">
        <v>3</v>
      </c>
    </row>
    <row r="9768" spans="18:18" x14ac:dyDescent="0.25">
      <c r="R9768" s="15">
        <v>3</v>
      </c>
    </row>
    <row r="9769" spans="18:18" x14ac:dyDescent="0.25">
      <c r="R9769" s="15">
        <v>3</v>
      </c>
    </row>
    <row r="9770" spans="18:18" x14ac:dyDescent="0.25">
      <c r="R9770" s="15">
        <v>3</v>
      </c>
    </row>
    <row r="9771" spans="18:18" x14ac:dyDescent="0.25">
      <c r="R9771" s="15">
        <v>3</v>
      </c>
    </row>
    <row r="9772" spans="18:18" x14ac:dyDescent="0.25">
      <c r="R9772" s="15">
        <v>3</v>
      </c>
    </row>
    <row r="9773" spans="18:18" x14ac:dyDescent="0.25">
      <c r="R9773" s="15">
        <v>3</v>
      </c>
    </row>
    <row r="9774" spans="18:18" x14ac:dyDescent="0.25">
      <c r="R9774" s="15">
        <v>3</v>
      </c>
    </row>
    <row r="9775" spans="18:18" x14ac:dyDescent="0.25">
      <c r="R9775" s="15">
        <v>3</v>
      </c>
    </row>
    <row r="9776" spans="18:18" x14ac:dyDescent="0.25">
      <c r="R9776" s="15">
        <v>3</v>
      </c>
    </row>
    <row r="9777" spans="18:18" x14ac:dyDescent="0.25">
      <c r="R9777" s="15">
        <v>3</v>
      </c>
    </row>
    <row r="9778" spans="18:18" x14ac:dyDescent="0.25">
      <c r="R9778" s="15">
        <v>3</v>
      </c>
    </row>
    <row r="9779" spans="18:18" x14ac:dyDescent="0.25">
      <c r="R9779" s="15">
        <v>3</v>
      </c>
    </row>
    <row r="9780" spans="18:18" x14ac:dyDescent="0.25">
      <c r="R9780" s="15">
        <v>3</v>
      </c>
    </row>
    <row r="9781" spans="18:18" x14ac:dyDescent="0.25">
      <c r="R9781" s="15">
        <v>3</v>
      </c>
    </row>
    <row r="9782" spans="18:18" x14ac:dyDescent="0.25">
      <c r="R9782" s="15">
        <v>1</v>
      </c>
    </row>
    <row r="9783" spans="18:18" x14ac:dyDescent="0.25">
      <c r="R9783" s="15">
        <v>1</v>
      </c>
    </row>
    <row r="9784" spans="18:18" x14ac:dyDescent="0.25">
      <c r="R9784" s="15">
        <v>4</v>
      </c>
    </row>
    <row r="9785" spans="18:18" x14ac:dyDescent="0.25">
      <c r="R9785" s="15">
        <v>4</v>
      </c>
    </row>
    <row r="9786" spans="18:18" x14ac:dyDescent="0.25">
      <c r="R9786" s="15">
        <v>4</v>
      </c>
    </row>
    <row r="9787" spans="18:18" x14ac:dyDescent="0.25">
      <c r="R9787" s="15">
        <v>4</v>
      </c>
    </row>
    <row r="9788" spans="18:18" x14ac:dyDescent="0.25">
      <c r="R9788" s="15">
        <v>3</v>
      </c>
    </row>
    <row r="9789" spans="18:18" x14ac:dyDescent="0.25">
      <c r="R9789" s="15">
        <v>3</v>
      </c>
    </row>
    <row r="9790" spans="18:18" x14ac:dyDescent="0.25">
      <c r="R9790" s="15">
        <v>3</v>
      </c>
    </row>
    <row r="9791" spans="18:18" x14ac:dyDescent="0.25">
      <c r="R9791" s="15">
        <v>3</v>
      </c>
    </row>
    <row r="9792" spans="18:18" x14ac:dyDescent="0.25">
      <c r="R9792" s="15">
        <v>3</v>
      </c>
    </row>
    <row r="9793" spans="18:18" x14ac:dyDescent="0.25">
      <c r="R9793" s="15">
        <v>3</v>
      </c>
    </row>
    <row r="9794" spans="18:18" x14ac:dyDescent="0.25">
      <c r="R9794" s="15">
        <v>3</v>
      </c>
    </row>
    <row r="9795" spans="18:18" x14ac:dyDescent="0.25">
      <c r="R9795" s="15">
        <v>3</v>
      </c>
    </row>
    <row r="9796" spans="18:18" x14ac:dyDescent="0.25">
      <c r="R9796" s="15">
        <v>3</v>
      </c>
    </row>
    <row r="9797" spans="18:18" x14ac:dyDescent="0.25">
      <c r="R9797" s="15">
        <v>3</v>
      </c>
    </row>
    <row r="9798" spans="18:18" x14ac:dyDescent="0.25">
      <c r="R9798" s="15">
        <v>3</v>
      </c>
    </row>
    <row r="9799" spans="18:18" x14ac:dyDescent="0.25">
      <c r="R9799" s="15">
        <v>3</v>
      </c>
    </row>
    <row r="9800" spans="18:18" x14ac:dyDescent="0.25">
      <c r="R9800" s="15">
        <v>3</v>
      </c>
    </row>
    <row r="9801" spans="18:18" x14ac:dyDescent="0.25">
      <c r="R9801" s="15">
        <v>3</v>
      </c>
    </row>
    <row r="9802" spans="18:18" x14ac:dyDescent="0.25">
      <c r="R9802" s="15">
        <v>3</v>
      </c>
    </row>
    <row r="9803" spans="18:18" x14ac:dyDescent="0.25">
      <c r="R9803" s="15">
        <v>3</v>
      </c>
    </row>
    <row r="9804" spans="18:18" x14ac:dyDescent="0.25">
      <c r="R9804" s="15">
        <v>3</v>
      </c>
    </row>
    <row r="9805" spans="18:18" x14ac:dyDescent="0.25">
      <c r="R9805" s="15">
        <v>3</v>
      </c>
    </row>
    <row r="9806" spans="18:18" x14ac:dyDescent="0.25">
      <c r="R9806" s="15">
        <v>3</v>
      </c>
    </row>
    <row r="9807" spans="18:18" x14ac:dyDescent="0.25">
      <c r="R9807" s="15">
        <v>3</v>
      </c>
    </row>
    <row r="9808" spans="18:18" x14ac:dyDescent="0.25">
      <c r="R9808" s="15">
        <v>3</v>
      </c>
    </row>
    <row r="9809" spans="18:18" x14ac:dyDescent="0.25">
      <c r="R9809" s="15">
        <v>3</v>
      </c>
    </row>
    <row r="9810" spans="18:18" x14ac:dyDescent="0.25">
      <c r="R9810" s="15">
        <v>3</v>
      </c>
    </row>
    <row r="9811" spans="18:18" x14ac:dyDescent="0.25">
      <c r="R9811" s="15">
        <v>3</v>
      </c>
    </row>
    <row r="9812" spans="18:18" x14ac:dyDescent="0.25">
      <c r="R9812" s="15">
        <v>3</v>
      </c>
    </row>
    <row r="9813" spans="18:18" x14ac:dyDescent="0.25">
      <c r="R9813" s="15">
        <v>3</v>
      </c>
    </row>
    <row r="9814" spans="18:18" x14ac:dyDescent="0.25">
      <c r="R9814" s="15">
        <v>3</v>
      </c>
    </row>
    <row r="9815" spans="18:18" x14ac:dyDescent="0.25">
      <c r="R9815" s="15">
        <v>3</v>
      </c>
    </row>
    <row r="9816" spans="18:18" x14ac:dyDescent="0.25">
      <c r="R9816" s="15">
        <v>3</v>
      </c>
    </row>
    <row r="9817" spans="18:18" x14ac:dyDescent="0.25">
      <c r="R9817" s="15">
        <v>3</v>
      </c>
    </row>
    <row r="9818" spans="18:18" x14ac:dyDescent="0.25">
      <c r="R9818" s="15">
        <v>1</v>
      </c>
    </row>
    <row r="9819" spans="18:18" x14ac:dyDescent="0.25">
      <c r="R9819" s="15">
        <v>1</v>
      </c>
    </row>
    <row r="9820" spans="18:18" x14ac:dyDescent="0.25">
      <c r="R9820" s="15">
        <v>3</v>
      </c>
    </row>
    <row r="9821" spans="18:18" x14ac:dyDescent="0.25">
      <c r="R9821" s="15">
        <v>3</v>
      </c>
    </row>
    <row r="9822" spans="18:18" x14ac:dyDescent="0.25">
      <c r="R9822" s="15">
        <v>3</v>
      </c>
    </row>
    <row r="9823" spans="18:18" x14ac:dyDescent="0.25">
      <c r="R9823" s="15">
        <v>3</v>
      </c>
    </row>
    <row r="9824" spans="18:18" x14ac:dyDescent="0.25">
      <c r="R9824" s="15">
        <v>3</v>
      </c>
    </row>
    <row r="9825" spans="18:18" x14ac:dyDescent="0.25">
      <c r="R9825" s="15">
        <v>3</v>
      </c>
    </row>
    <row r="9826" spans="18:18" x14ac:dyDescent="0.25">
      <c r="R9826" s="15">
        <v>3</v>
      </c>
    </row>
    <row r="9827" spans="18:18" x14ac:dyDescent="0.25">
      <c r="R9827" s="15">
        <v>3</v>
      </c>
    </row>
    <row r="9828" spans="18:18" x14ac:dyDescent="0.25">
      <c r="R9828" s="15">
        <v>3</v>
      </c>
    </row>
    <row r="9829" spans="18:18" x14ac:dyDescent="0.25">
      <c r="R9829" s="15">
        <v>3</v>
      </c>
    </row>
    <row r="9830" spans="18:18" x14ac:dyDescent="0.25">
      <c r="R9830" s="15">
        <v>3</v>
      </c>
    </row>
    <row r="9831" spans="18:18" x14ac:dyDescent="0.25">
      <c r="R9831" s="15">
        <v>3</v>
      </c>
    </row>
    <row r="9832" spans="18:18" x14ac:dyDescent="0.25">
      <c r="R9832" s="15">
        <v>3</v>
      </c>
    </row>
    <row r="9833" spans="18:18" x14ac:dyDescent="0.25">
      <c r="R9833" s="15">
        <v>3</v>
      </c>
    </row>
    <row r="9834" spans="18:18" x14ac:dyDescent="0.25">
      <c r="R9834" s="15">
        <v>3</v>
      </c>
    </row>
    <row r="9835" spans="18:18" x14ac:dyDescent="0.25">
      <c r="R9835" s="15">
        <v>3</v>
      </c>
    </row>
    <row r="9836" spans="18:18" x14ac:dyDescent="0.25">
      <c r="R9836" s="15">
        <v>3</v>
      </c>
    </row>
    <row r="9837" spans="18:18" x14ac:dyDescent="0.25">
      <c r="R9837" s="15">
        <v>3</v>
      </c>
    </row>
    <row r="9838" spans="18:18" x14ac:dyDescent="0.25">
      <c r="R9838" s="15">
        <v>3</v>
      </c>
    </row>
    <row r="9839" spans="18:18" x14ac:dyDescent="0.25">
      <c r="R9839" s="15">
        <v>3</v>
      </c>
    </row>
    <row r="9840" spans="18:18" x14ac:dyDescent="0.25">
      <c r="R9840" s="15">
        <v>3</v>
      </c>
    </row>
    <row r="9841" spans="18:18" x14ac:dyDescent="0.25">
      <c r="R9841" s="15">
        <v>3</v>
      </c>
    </row>
    <row r="9842" spans="18:18" x14ac:dyDescent="0.25">
      <c r="R9842" s="15">
        <v>3</v>
      </c>
    </row>
    <row r="9843" spans="18:18" x14ac:dyDescent="0.25">
      <c r="R9843" s="15">
        <v>2</v>
      </c>
    </row>
    <row r="9844" spans="18:18" x14ac:dyDescent="0.25">
      <c r="R9844" s="15">
        <v>2</v>
      </c>
    </row>
    <row r="9845" spans="18:18" x14ac:dyDescent="0.25">
      <c r="R9845" s="15">
        <v>2</v>
      </c>
    </row>
    <row r="9846" spans="18:18" x14ac:dyDescent="0.25">
      <c r="R9846" s="15">
        <v>2</v>
      </c>
    </row>
    <row r="9847" spans="18:18" x14ac:dyDescent="0.25">
      <c r="R9847" s="15">
        <v>2</v>
      </c>
    </row>
    <row r="9848" spans="18:18" x14ac:dyDescent="0.25">
      <c r="R9848" s="15">
        <v>2</v>
      </c>
    </row>
    <row r="9849" spans="18:18" x14ac:dyDescent="0.25">
      <c r="R9849" s="15">
        <v>2</v>
      </c>
    </row>
    <row r="9850" spans="18:18" x14ac:dyDescent="0.25">
      <c r="R9850" s="15">
        <v>2</v>
      </c>
    </row>
    <row r="9851" spans="18:18" x14ac:dyDescent="0.25">
      <c r="R9851" s="15">
        <v>2</v>
      </c>
    </row>
    <row r="9852" spans="18:18" x14ac:dyDescent="0.25">
      <c r="R9852" s="15">
        <v>1</v>
      </c>
    </row>
    <row r="9853" spans="18:18" x14ac:dyDescent="0.25">
      <c r="R9853" s="15">
        <v>1</v>
      </c>
    </row>
    <row r="9854" spans="18:18" x14ac:dyDescent="0.25">
      <c r="R9854" s="15">
        <v>1</v>
      </c>
    </row>
    <row r="9855" spans="18:18" x14ac:dyDescent="0.25">
      <c r="R9855" s="15">
        <v>1</v>
      </c>
    </row>
    <row r="9856" spans="18:18" x14ac:dyDescent="0.25">
      <c r="R9856" s="15">
        <v>1</v>
      </c>
    </row>
    <row r="9857" spans="18:18" x14ac:dyDescent="0.25">
      <c r="R9857" s="15">
        <v>1</v>
      </c>
    </row>
    <row r="9858" spans="18:18" x14ac:dyDescent="0.25">
      <c r="R9858" s="15">
        <v>1</v>
      </c>
    </row>
    <row r="9859" spans="18:18" x14ac:dyDescent="0.25">
      <c r="R9859" s="15">
        <v>1</v>
      </c>
    </row>
    <row r="9860" spans="18:18" x14ac:dyDescent="0.25">
      <c r="R9860" s="15">
        <v>1</v>
      </c>
    </row>
    <row r="9861" spans="18:18" x14ac:dyDescent="0.25">
      <c r="R9861" s="15">
        <v>2</v>
      </c>
    </row>
    <row r="9862" spans="18:18" x14ac:dyDescent="0.25">
      <c r="R9862" s="15">
        <v>2</v>
      </c>
    </row>
    <row r="9863" spans="18:18" x14ac:dyDescent="0.25">
      <c r="R9863" s="15">
        <v>2</v>
      </c>
    </row>
    <row r="9864" spans="18:18" x14ac:dyDescent="0.25">
      <c r="R9864" s="15">
        <v>2</v>
      </c>
    </row>
    <row r="9865" spans="18:18" x14ac:dyDescent="0.25">
      <c r="R9865" s="15">
        <v>2</v>
      </c>
    </row>
    <row r="9866" spans="18:18" x14ac:dyDescent="0.25">
      <c r="R9866" s="15">
        <v>2</v>
      </c>
    </row>
    <row r="9867" spans="18:18" x14ac:dyDescent="0.25">
      <c r="R9867" s="15">
        <v>2</v>
      </c>
    </row>
    <row r="9868" spans="18:18" x14ac:dyDescent="0.25">
      <c r="R9868" s="15">
        <v>2</v>
      </c>
    </row>
    <row r="9869" spans="18:18" x14ac:dyDescent="0.25">
      <c r="R9869" s="15">
        <v>2</v>
      </c>
    </row>
    <row r="9870" spans="18:18" x14ac:dyDescent="0.25">
      <c r="R9870" s="15">
        <v>2</v>
      </c>
    </row>
    <row r="9871" spans="18:18" x14ac:dyDescent="0.25">
      <c r="R9871" s="15">
        <v>2</v>
      </c>
    </row>
    <row r="9872" spans="18:18" x14ac:dyDescent="0.25">
      <c r="R9872" s="15">
        <v>2</v>
      </c>
    </row>
    <row r="9873" spans="18:18" x14ac:dyDescent="0.25">
      <c r="R9873" s="15">
        <v>2</v>
      </c>
    </row>
    <row r="9874" spans="18:18" x14ac:dyDescent="0.25">
      <c r="R9874" s="15">
        <v>2</v>
      </c>
    </row>
    <row r="9875" spans="18:18" x14ac:dyDescent="0.25">
      <c r="R9875" s="15">
        <v>2</v>
      </c>
    </row>
    <row r="9876" spans="18:18" x14ac:dyDescent="0.25">
      <c r="R9876" s="15">
        <v>2</v>
      </c>
    </row>
    <row r="9877" spans="18:18" x14ac:dyDescent="0.25">
      <c r="R9877" s="15">
        <v>2</v>
      </c>
    </row>
    <row r="9878" spans="18:18" x14ac:dyDescent="0.25">
      <c r="R9878" s="15">
        <v>2</v>
      </c>
    </row>
    <row r="9879" spans="18:18" x14ac:dyDescent="0.25">
      <c r="R9879" s="15">
        <v>2</v>
      </c>
    </row>
    <row r="9880" spans="18:18" x14ac:dyDescent="0.25">
      <c r="R9880" s="15">
        <v>2</v>
      </c>
    </row>
    <row r="9881" spans="18:18" x14ac:dyDescent="0.25">
      <c r="R9881" s="15">
        <v>2</v>
      </c>
    </row>
    <row r="9882" spans="18:18" x14ac:dyDescent="0.25">
      <c r="R9882" s="15">
        <v>2</v>
      </c>
    </row>
    <row r="9883" spans="18:18" x14ac:dyDescent="0.25">
      <c r="R9883" s="15">
        <v>2</v>
      </c>
    </row>
    <row r="9884" spans="18:18" x14ac:dyDescent="0.25">
      <c r="R9884" s="15">
        <v>2</v>
      </c>
    </row>
    <row r="9885" spans="18:18" x14ac:dyDescent="0.25">
      <c r="R9885" s="15">
        <v>1</v>
      </c>
    </row>
    <row r="9886" spans="18:18" x14ac:dyDescent="0.25">
      <c r="R9886" s="15">
        <v>1</v>
      </c>
    </row>
    <row r="9887" spans="18:18" x14ac:dyDescent="0.25">
      <c r="R9887" s="15">
        <v>1</v>
      </c>
    </row>
    <row r="9888" spans="18:18" x14ac:dyDescent="0.25">
      <c r="R9888" s="15">
        <v>1</v>
      </c>
    </row>
    <row r="9889" spans="18:18" x14ac:dyDescent="0.25">
      <c r="R9889" s="15">
        <v>1</v>
      </c>
    </row>
    <row r="9890" spans="18:18" x14ac:dyDescent="0.25">
      <c r="R9890" s="15">
        <v>1</v>
      </c>
    </row>
    <row r="9891" spans="18:18" x14ac:dyDescent="0.25">
      <c r="R9891" s="15">
        <v>1</v>
      </c>
    </row>
    <row r="9892" spans="18:18" x14ac:dyDescent="0.25">
      <c r="R9892" s="15">
        <v>1</v>
      </c>
    </row>
    <row r="9893" spans="18:18" x14ac:dyDescent="0.25">
      <c r="R9893" s="15">
        <v>1</v>
      </c>
    </row>
    <row r="9894" spans="18:18" x14ac:dyDescent="0.25">
      <c r="R9894" s="15">
        <v>1</v>
      </c>
    </row>
    <row r="9895" spans="18:18" x14ac:dyDescent="0.25">
      <c r="R9895" s="15">
        <v>1</v>
      </c>
    </row>
    <row r="9896" spans="18:18" x14ac:dyDescent="0.25">
      <c r="R9896" s="15">
        <v>4</v>
      </c>
    </row>
    <row r="9897" spans="18:18" x14ac:dyDescent="0.25">
      <c r="R9897" s="15">
        <v>4</v>
      </c>
    </row>
    <row r="9898" spans="18:18" x14ac:dyDescent="0.25">
      <c r="R9898" s="15">
        <v>4</v>
      </c>
    </row>
    <row r="9899" spans="18:18" x14ac:dyDescent="0.25">
      <c r="R9899" s="15">
        <v>4</v>
      </c>
    </row>
    <row r="9900" spans="18:18" x14ac:dyDescent="0.25">
      <c r="R9900" s="15">
        <v>4</v>
      </c>
    </row>
    <row r="9901" spans="18:18" x14ac:dyDescent="0.25">
      <c r="R9901" s="15">
        <v>4</v>
      </c>
    </row>
    <row r="9902" spans="18:18" x14ac:dyDescent="0.25">
      <c r="R9902" s="15">
        <v>4</v>
      </c>
    </row>
    <row r="9903" spans="18:18" x14ac:dyDescent="0.25">
      <c r="R9903" s="15">
        <v>4</v>
      </c>
    </row>
    <row r="9904" spans="18:18" x14ac:dyDescent="0.25">
      <c r="R9904" s="15">
        <v>4</v>
      </c>
    </row>
    <row r="9905" spans="18:18" x14ac:dyDescent="0.25">
      <c r="R9905" s="15">
        <v>4</v>
      </c>
    </row>
    <row r="9906" spans="18:18" x14ac:dyDescent="0.25">
      <c r="R9906" s="15">
        <v>4</v>
      </c>
    </row>
    <row r="9907" spans="18:18" x14ac:dyDescent="0.25">
      <c r="R9907" s="15">
        <v>4</v>
      </c>
    </row>
    <row r="9908" spans="18:18" x14ac:dyDescent="0.25">
      <c r="R9908" s="15">
        <v>4</v>
      </c>
    </row>
    <row r="9909" spans="18:18" x14ac:dyDescent="0.25">
      <c r="R9909" s="15">
        <v>4</v>
      </c>
    </row>
    <row r="9910" spans="18:18" x14ac:dyDescent="0.25">
      <c r="R9910" s="15">
        <v>1</v>
      </c>
    </row>
    <row r="9911" spans="18:18" x14ac:dyDescent="0.25">
      <c r="R9911" s="15">
        <v>1</v>
      </c>
    </row>
    <row r="9912" spans="18:18" x14ac:dyDescent="0.25">
      <c r="R9912" s="15">
        <v>1</v>
      </c>
    </row>
    <row r="9913" spans="18:18" x14ac:dyDescent="0.25">
      <c r="R9913" s="15">
        <v>1</v>
      </c>
    </row>
    <row r="9914" spans="18:18" x14ac:dyDescent="0.25">
      <c r="R9914" s="15">
        <v>1</v>
      </c>
    </row>
    <row r="9915" spans="18:18" x14ac:dyDescent="0.25">
      <c r="R9915" s="15">
        <v>1</v>
      </c>
    </row>
    <row r="9916" spans="18:18" x14ac:dyDescent="0.25">
      <c r="R9916" s="15">
        <v>1</v>
      </c>
    </row>
    <row r="9917" spans="18:18" x14ac:dyDescent="0.25">
      <c r="R9917" s="15">
        <v>1</v>
      </c>
    </row>
    <row r="9918" spans="18:18" x14ac:dyDescent="0.25">
      <c r="R9918" s="15">
        <v>1</v>
      </c>
    </row>
    <row r="9919" spans="18:18" x14ac:dyDescent="0.25">
      <c r="R9919" s="15">
        <v>3</v>
      </c>
    </row>
    <row r="9920" spans="18:18" x14ac:dyDescent="0.25">
      <c r="R9920" s="15">
        <v>3</v>
      </c>
    </row>
    <row r="9921" spans="18:18" x14ac:dyDescent="0.25">
      <c r="R9921" s="15">
        <v>3</v>
      </c>
    </row>
    <row r="9922" spans="18:18" x14ac:dyDescent="0.25">
      <c r="R9922" s="15">
        <v>3</v>
      </c>
    </row>
    <row r="9923" spans="18:18" x14ac:dyDescent="0.25">
      <c r="R9923" s="15">
        <v>3</v>
      </c>
    </row>
    <row r="9924" spans="18:18" x14ac:dyDescent="0.25">
      <c r="R9924" s="15">
        <v>3</v>
      </c>
    </row>
    <row r="9925" spans="18:18" x14ac:dyDescent="0.25">
      <c r="R9925" s="15">
        <v>3</v>
      </c>
    </row>
    <row r="9926" spans="18:18" x14ac:dyDescent="0.25">
      <c r="R9926" s="15">
        <v>4</v>
      </c>
    </row>
    <row r="9927" spans="18:18" x14ac:dyDescent="0.25">
      <c r="R9927" s="15">
        <v>4</v>
      </c>
    </row>
    <row r="9928" spans="18:18" x14ac:dyDescent="0.25">
      <c r="R9928" s="15">
        <v>4</v>
      </c>
    </row>
    <row r="9929" spans="18:18" x14ac:dyDescent="0.25">
      <c r="R9929" s="15">
        <v>4</v>
      </c>
    </row>
    <row r="9930" spans="18:18" x14ac:dyDescent="0.25">
      <c r="R9930" s="15">
        <v>4</v>
      </c>
    </row>
    <row r="9931" spans="18:18" x14ac:dyDescent="0.25">
      <c r="R9931" s="15">
        <v>4</v>
      </c>
    </row>
    <row r="9932" spans="18:18" x14ac:dyDescent="0.25">
      <c r="R9932" s="15">
        <v>4</v>
      </c>
    </row>
    <row r="9933" spans="18:18" x14ac:dyDescent="0.25">
      <c r="R9933" s="15">
        <v>4</v>
      </c>
    </row>
    <row r="9934" spans="18:18" x14ac:dyDescent="0.25">
      <c r="R9934" s="15">
        <v>4</v>
      </c>
    </row>
    <row r="9935" spans="18:18" x14ac:dyDescent="0.25">
      <c r="R9935" s="15">
        <v>4</v>
      </c>
    </row>
    <row r="9936" spans="18:18" x14ac:dyDescent="0.25">
      <c r="R9936" s="15">
        <v>4</v>
      </c>
    </row>
    <row r="9937" spans="18:18" x14ac:dyDescent="0.25">
      <c r="R9937" s="15">
        <v>4</v>
      </c>
    </row>
    <row r="9938" spans="18:18" x14ac:dyDescent="0.25">
      <c r="R9938" s="15">
        <v>4</v>
      </c>
    </row>
    <row r="9939" spans="18:18" x14ac:dyDescent="0.25">
      <c r="R9939" s="15">
        <v>4</v>
      </c>
    </row>
    <row r="9940" spans="18:18" x14ac:dyDescent="0.25">
      <c r="R9940" s="15">
        <v>4</v>
      </c>
    </row>
    <row r="9941" spans="18:18" x14ac:dyDescent="0.25">
      <c r="R9941" s="15">
        <v>4</v>
      </c>
    </row>
    <row r="9942" spans="18:18" x14ac:dyDescent="0.25">
      <c r="R9942" s="15">
        <v>4</v>
      </c>
    </row>
    <row r="9943" spans="18:18" x14ac:dyDescent="0.25">
      <c r="R9943" s="15">
        <v>4</v>
      </c>
    </row>
    <row r="9944" spans="18:18" x14ac:dyDescent="0.25">
      <c r="R9944" s="15">
        <v>4</v>
      </c>
    </row>
    <row r="9945" spans="18:18" x14ac:dyDescent="0.25">
      <c r="R9945" s="15">
        <v>4</v>
      </c>
    </row>
    <row r="9946" spans="18:18" x14ac:dyDescent="0.25">
      <c r="R9946" s="15">
        <v>4</v>
      </c>
    </row>
    <row r="9947" spans="18:18" x14ac:dyDescent="0.25">
      <c r="R9947" s="15">
        <v>4</v>
      </c>
    </row>
    <row r="9948" spans="18:18" x14ac:dyDescent="0.25">
      <c r="R9948" s="15">
        <v>4</v>
      </c>
    </row>
    <row r="9949" spans="18:18" x14ac:dyDescent="0.25">
      <c r="R9949" s="15">
        <v>4</v>
      </c>
    </row>
    <row r="9950" spans="18:18" x14ac:dyDescent="0.25">
      <c r="R9950" s="15">
        <v>1</v>
      </c>
    </row>
    <row r="9951" spans="18:18" x14ac:dyDescent="0.25">
      <c r="R9951" s="15">
        <v>1</v>
      </c>
    </row>
    <row r="9952" spans="18:18" x14ac:dyDescent="0.25">
      <c r="R9952" s="15">
        <v>1</v>
      </c>
    </row>
    <row r="9953" spans="18:18" x14ac:dyDescent="0.25">
      <c r="R9953" s="15">
        <v>1</v>
      </c>
    </row>
    <row r="9954" spans="18:18" x14ac:dyDescent="0.25">
      <c r="R9954" s="15">
        <v>1</v>
      </c>
    </row>
    <row r="9955" spans="18:18" x14ac:dyDescent="0.25">
      <c r="R9955" s="15">
        <v>1</v>
      </c>
    </row>
    <row r="9956" spans="18:18" x14ac:dyDescent="0.25">
      <c r="R9956" s="15">
        <v>1</v>
      </c>
    </row>
    <row r="9957" spans="18:18" x14ac:dyDescent="0.25">
      <c r="R9957" s="15">
        <v>1</v>
      </c>
    </row>
    <row r="9958" spans="18:18" x14ac:dyDescent="0.25">
      <c r="R9958" s="15">
        <v>1</v>
      </c>
    </row>
    <row r="9959" spans="18:18" x14ac:dyDescent="0.25">
      <c r="R9959" s="15">
        <v>1</v>
      </c>
    </row>
    <row r="9960" spans="18:18" x14ac:dyDescent="0.25">
      <c r="R9960" s="15">
        <v>1</v>
      </c>
    </row>
    <row r="9961" spans="18:18" x14ac:dyDescent="0.25">
      <c r="R9961" s="15">
        <v>1</v>
      </c>
    </row>
    <row r="9962" spans="18:18" x14ac:dyDescent="0.25">
      <c r="R9962" s="15">
        <v>1</v>
      </c>
    </row>
    <row r="9963" spans="18:18" x14ac:dyDescent="0.25">
      <c r="R9963" s="15">
        <v>4</v>
      </c>
    </row>
    <row r="9964" spans="18:18" x14ac:dyDescent="0.25">
      <c r="R9964" s="15">
        <v>4</v>
      </c>
    </row>
    <row r="9965" spans="18:18" x14ac:dyDescent="0.25">
      <c r="R9965" s="15">
        <v>4</v>
      </c>
    </row>
    <row r="9966" spans="18:18" x14ac:dyDescent="0.25">
      <c r="R9966" s="15">
        <v>4</v>
      </c>
    </row>
    <row r="9967" spans="18:18" x14ac:dyDescent="0.25">
      <c r="R9967" s="15">
        <v>4</v>
      </c>
    </row>
    <row r="9968" spans="18:18" x14ac:dyDescent="0.25">
      <c r="R9968" s="15">
        <v>4</v>
      </c>
    </row>
    <row r="9969" spans="18:18" x14ac:dyDescent="0.25">
      <c r="R9969" s="15">
        <v>4</v>
      </c>
    </row>
    <row r="9970" spans="18:18" x14ac:dyDescent="0.25">
      <c r="R9970" s="15">
        <v>4</v>
      </c>
    </row>
    <row r="9971" spans="18:18" x14ac:dyDescent="0.25">
      <c r="R9971" s="15">
        <v>4</v>
      </c>
    </row>
    <row r="9972" spans="18:18" x14ac:dyDescent="0.25">
      <c r="R9972" s="15">
        <v>4</v>
      </c>
    </row>
    <row r="9973" spans="18:18" x14ac:dyDescent="0.25">
      <c r="R9973" s="15">
        <v>4</v>
      </c>
    </row>
    <row r="9974" spans="18:18" x14ac:dyDescent="0.25">
      <c r="R9974" s="15">
        <v>4</v>
      </c>
    </row>
    <row r="9975" spans="18:18" x14ac:dyDescent="0.25">
      <c r="R9975" s="15">
        <v>4</v>
      </c>
    </row>
    <row r="9976" spans="18:18" x14ac:dyDescent="0.25">
      <c r="R9976" s="15">
        <v>4</v>
      </c>
    </row>
    <row r="9977" spans="18:18" x14ac:dyDescent="0.25">
      <c r="R9977" s="15">
        <v>2</v>
      </c>
    </row>
    <row r="9978" spans="18:18" x14ac:dyDescent="0.25">
      <c r="R9978" s="15">
        <v>2</v>
      </c>
    </row>
    <row r="9979" spans="18:18" x14ac:dyDescent="0.25">
      <c r="R9979" s="15">
        <v>2</v>
      </c>
    </row>
    <row r="9980" spans="18:18" x14ac:dyDescent="0.25">
      <c r="R9980" s="15">
        <v>2</v>
      </c>
    </row>
    <row r="9981" spans="18:18" x14ac:dyDescent="0.25">
      <c r="R9981" s="15">
        <v>2</v>
      </c>
    </row>
    <row r="9982" spans="18:18" x14ac:dyDescent="0.25">
      <c r="R9982" s="15">
        <v>4</v>
      </c>
    </row>
    <row r="9983" spans="18:18" x14ac:dyDescent="0.25">
      <c r="R9983" s="15">
        <v>4</v>
      </c>
    </row>
    <row r="9984" spans="18:18" x14ac:dyDescent="0.25">
      <c r="R9984" s="15">
        <v>4</v>
      </c>
    </row>
    <row r="9985" spans="18:18" x14ac:dyDescent="0.25">
      <c r="R9985" s="15">
        <v>4</v>
      </c>
    </row>
    <row r="9986" spans="18:18" x14ac:dyDescent="0.25">
      <c r="R9986" s="15">
        <v>4</v>
      </c>
    </row>
    <row r="9987" spans="18:18" x14ac:dyDescent="0.25">
      <c r="R9987" s="15">
        <v>4</v>
      </c>
    </row>
    <row r="9988" spans="18:18" x14ac:dyDescent="0.25">
      <c r="R9988" s="15">
        <v>4</v>
      </c>
    </row>
    <row r="9989" spans="18:18" x14ac:dyDescent="0.25">
      <c r="R9989" s="15">
        <v>4</v>
      </c>
    </row>
    <row r="9990" spans="18:18" x14ac:dyDescent="0.25">
      <c r="R9990" s="15">
        <v>4</v>
      </c>
    </row>
    <row r="9991" spans="18:18" x14ac:dyDescent="0.25">
      <c r="R9991" s="15">
        <v>4</v>
      </c>
    </row>
    <row r="9992" spans="18:18" x14ac:dyDescent="0.25">
      <c r="R9992" s="15">
        <v>4</v>
      </c>
    </row>
    <row r="9993" spans="18:18" x14ac:dyDescent="0.25">
      <c r="R9993" s="15">
        <v>4</v>
      </c>
    </row>
    <row r="9994" spans="18:18" x14ac:dyDescent="0.25">
      <c r="R9994" s="15">
        <v>4</v>
      </c>
    </row>
    <row r="9995" spans="18:18" x14ac:dyDescent="0.25">
      <c r="R9995" s="15">
        <v>4</v>
      </c>
    </row>
    <row r="9996" spans="18:18" x14ac:dyDescent="0.25">
      <c r="R9996" s="15">
        <v>4</v>
      </c>
    </row>
    <row r="9997" spans="18:18" x14ac:dyDescent="0.25">
      <c r="R9997" s="15">
        <v>4</v>
      </c>
    </row>
    <row r="9998" spans="18:18" x14ac:dyDescent="0.25">
      <c r="R9998" s="15">
        <v>4</v>
      </c>
    </row>
    <row r="9999" spans="18:18" x14ac:dyDescent="0.25">
      <c r="R9999" s="15">
        <v>4</v>
      </c>
    </row>
    <row r="10000" spans="18:18" x14ac:dyDescent="0.25">
      <c r="R10000" s="15">
        <v>4</v>
      </c>
    </row>
    <row r="10001" spans="18:18" x14ac:dyDescent="0.25">
      <c r="R10001" s="15">
        <v>4</v>
      </c>
    </row>
    <row r="10002" spans="18:18" x14ac:dyDescent="0.25">
      <c r="R10002" s="15">
        <v>4</v>
      </c>
    </row>
    <row r="10003" spans="18:18" x14ac:dyDescent="0.25">
      <c r="R10003" s="15">
        <v>4</v>
      </c>
    </row>
    <row r="10004" spans="18:18" x14ac:dyDescent="0.25">
      <c r="R10004" s="15">
        <v>4</v>
      </c>
    </row>
    <row r="10005" spans="18:18" x14ac:dyDescent="0.25">
      <c r="R10005" s="15">
        <v>4</v>
      </c>
    </row>
    <row r="10006" spans="18:18" x14ac:dyDescent="0.25">
      <c r="R10006" s="15">
        <v>4</v>
      </c>
    </row>
    <row r="10007" spans="18:18" x14ac:dyDescent="0.25">
      <c r="R10007" s="15">
        <v>4</v>
      </c>
    </row>
    <row r="10008" spans="18:18" x14ac:dyDescent="0.25">
      <c r="R10008" s="15">
        <v>4</v>
      </c>
    </row>
    <row r="10009" spans="18:18" x14ac:dyDescent="0.25">
      <c r="R10009" s="15">
        <v>4</v>
      </c>
    </row>
    <row r="10010" spans="18:18" x14ac:dyDescent="0.25">
      <c r="R10010" s="15">
        <v>4</v>
      </c>
    </row>
    <row r="10011" spans="18:18" x14ac:dyDescent="0.25">
      <c r="R10011" s="15">
        <v>4</v>
      </c>
    </row>
    <row r="10012" spans="18:18" x14ac:dyDescent="0.25">
      <c r="R10012" s="15">
        <v>4</v>
      </c>
    </row>
    <row r="10013" spans="18:18" x14ac:dyDescent="0.25">
      <c r="R10013" s="15">
        <v>4</v>
      </c>
    </row>
    <row r="10014" spans="18:18" x14ac:dyDescent="0.25">
      <c r="R10014" s="15">
        <v>4</v>
      </c>
    </row>
    <row r="10015" spans="18:18" x14ac:dyDescent="0.25">
      <c r="R10015" s="15">
        <v>4</v>
      </c>
    </row>
    <row r="10016" spans="18:18" x14ac:dyDescent="0.25">
      <c r="R10016" s="15">
        <v>4</v>
      </c>
    </row>
    <row r="10017" spans="18:18" x14ac:dyDescent="0.25">
      <c r="R10017" s="15">
        <v>4</v>
      </c>
    </row>
    <row r="10018" spans="18:18" x14ac:dyDescent="0.25">
      <c r="R10018" s="15">
        <v>4</v>
      </c>
    </row>
    <row r="10019" spans="18:18" x14ac:dyDescent="0.25">
      <c r="R10019" s="15">
        <v>4</v>
      </c>
    </row>
    <row r="10020" spans="18:18" x14ac:dyDescent="0.25">
      <c r="R10020" s="15">
        <v>4</v>
      </c>
    </row>
    <row r="10021" spans="18:18" x14ac:dyDescent="0.25">
      <c r="R10021" s="15">
        <v>4</v>
      </c>
    </row>
    <row r="10022" spans="18:18" x14ac:dyDescent="0.25">
      <c r="R10022" s="15">
        <v>4</v>
      </c>
    </row>
    <row r="10023" spans="18:18" x14ac:dyDescent="0.25">
      <c r="R10023" s="15">
        <v>4</v>
      </c>
    </row>
    <row r="10024" spans="18:18" x14ac:dyDescent="0.25">
      <c r="R10024" s="15">
        <v>4</v>
      </c>
    </row>
    <row r="10025" spans="18:18" x14ac:dyDescent="0.25">
      <c r="R10025" s="15">
        <v>4</v>
      </c>
    </row>
    <row r="10026" spans="18:18" x14ac:dyDescent="0.25">
      <c r="R10026" s="15">
        <v>4</v>
      </c>
    </row>
    <row r="10027" spans="18:18" x14ac:dyDescent="0.25">
      <c r="R10027" s="15">
        <v>4</v>
      </c>
    </row>
    <row r="10028" spans="18:18" x14ac:dyDescent="0.25">
      <c r="R10028" s="15">
        <v>4</v>
      </c>
    </row>
    <row r="10029" spans="18:18" x14ac:dyDescent="0.25">
      <c r="R10029" s="15">
        <v>4</v>
      </c>
    </row>
    <row r="10030" spans="18:18" x14ac:dyDescent="0.25">
      <c r="R10030" s="15">
        <v>4</v>
      </c>
    </row>
    <row r="10031" spans="18:18" x14ac:dyDescent="0.25">
      <c r="R10031" s="15">
        <v>4</v>
      </c>
    </row>
    <row r="10032" spans="18:18" x14ac:dyDescent="0.25">
      <c r="R10032" s="15">
        <v>4</v>
      </c>
    </row>
    <row r="10033" spans="18:18" x14ac:dyDescent="0.25">
      <c r="R10033" s="15">
        <v>4</v>
      </c>
    </row>
    <row r="10034" spans="18:18" x14ac:dyDescent="0.25">
      <c r="R10034" s="15">
        <v>4</v>
      </c>
    </row>
    <row r="10035" spans="18:18" x14ac:dyDescent="0.25">
      <c r="R10035" s="15">
        <v>4</v>
      </c>
    </row>
    <row r="10036" spans="18:18" x14ac:dyDescent="0.25">
      <c r="R10036" s="15">
        <v>4</v>
      </c>
    </row>
    <row r="10037" spans="18:18" x14ac:dyDescent="0.25">
      <c r="R10037" s="15">
        <v>4</v>
      </c>
    </row>
    <row r="10038" spans="18:18" x14ac:dyDescent="0.25">
      <c r="R10038" s="15">
        <v>4</v>
      </c>
    </row>
    <row r="10039" spans="18:18" x14ac:dyDescent="0.25">
      <c r="R10039" s="15">
        <v>4</v>
      </c>
    </row>
    <row r="10040" spans="18:18" x14ac:dyDescent="0.25">
      <c r="R10040" s="15">
        <v>4</v>
      </c>
    </row>
    <row r="10041" spans="18:18" x14ac:dyDescent="0.25">
      <c r="R10041" s="15">
        <v>4</v>
      </c>
    </row>
    <row r="10042" spans="18:18" x14ac:dyDescent="0.25">
      <c r="R10042" s="15">
        <v>4</v>
      </c>
    </row>
    <row r="10043" spans="18:18" x14ac:dyDescent="0.25">
      <c r="R10043" s="15">
        <v>4</v>
      </c>
    </row>
    <row r="10044" spans="18:18" x14ac:dyDescent="0.25">
      <c r="R10044" s="15">
        <v>4</v>
      </c>
    </row>
    <row r="10045" spans="18:18" x14ac:dyDescent="0.25">
      <c r="R10045" s="15">
        <v>4</v>
      </c>
    </row>
    <row r="10046" spans="18:18" x14ac:dyDescent="0.25">
      <c r="R10046" s="15">
        <v>4</v>
      </c>
    </row>
    <row r="10047" spans="18:18" x14ac:dyDescent="0.25">
      <c r="R10047" s="15">
        <v>4</v>
      </c>
    </row>
    <row r="10048" spans="18:18" x14ac:dyDescent="0.25">
      <c r="R10048" s="15">
        <v>4</v>
      </c>
    </row>
    <row r="10049" spans="18:18" x14ac:dyDescent="0.25">
      <c r="R10049" s="15">
        <v>4</v>
      </c>
    </row>
    <row r="10050" spans="18:18" x14ac:dyDescent="0.25">
      <c r="R10050" s="15">
        <v>4</v>
      </c>
    </row>
    <row r="10051" spans="18:18" x14ac:dyDescent="0.25">
      <c r="R10051" s="15">
        <v>4</v>
      </c>
    </row>
    <row r="10052" spans="18:18" x14ac:dyDescent="0.25">
      <c r="R10052" s="15">
        <v>4</v>
      </c>
    </row>
    <row r="10053" spans="18:18" x14ac:dyDescent="0.25">
      <c r="R10053" s="15">
        <v>4</v>
      </c>
    </row>
    <row r="10054" spans="18:18" x14ac:dyDescent="0.25">
      <c r="R10054" s="15">
        <v>4</v>
      </c>
    </row>
    <row r="10055" spans="18:18" x14ac:dyDescent="0.25">
      <c r="R10055" s="15">
        <v>4</v>
      </c>
    </row>
    <row r="10056" spans="18:18" x14ac:dyDescent="0.25">
      <c r="R10056" s="15">
        <v>4</v>
      </c>
    </row>
    <row r="10057" spans="18:18" x14ac:dyDescent="0.25">
      <c r="R10057" s="15">
        <v>4</v>
      </c>
    </row>
    <row r="10058" spans="18:18" x14ac:dyDescent="0.25">
      <c r="R10058" s="15">
        <v>4</v>
      </c>
    </row>
    <row r="10059" spans="18:18" x14ac:dyDescent="0.25">
      <c r="R10059" s="15">
        <v>4</v>
      </c>
    </row>
    <row r="10060" spans="18:18" x14ac:dyDescent="0.25">
      <c r="R10060" s="15">
        <v>4</v>
      </c>
    </row>
    <row r="10061" spans="18:18" x14ac:dyDescent="0.25">
      <c r="R10061" s="15">
        <v>4</v>
      </c>
    </row>
    <row r="10062" spans="18:18" x14ac:dyDescent="0.25">
      <c r="R10062" s="15">
        <v>4</v>
      </c>
    </row>
    <row r="10063" spans="18:18" x14ac:dyDescent="0.25">
      <c r="R10063" s="15">
        <v>4</v>
      </c>
    </row>
    <row r="10064" spans="18:18" x14ac:dyDescent="0.25">
      <c r="R10064" s="15">
        <v>4</v>
      </c>
    </row>
    <row r="10065" spans="18:18" x14ac:dyDescent="0.25">
      <c r="R10065" s="15">
        <v>4</v>
      </c>
    </row>
    <row r="10066" spans="18:18" x14ac:dyDescent="0.25">
      <c r="R10066" s="15">
        <v>4</v>
      </c>
    </row>
    <row r="10067" spans="18:18" x14ac:dyDescent="0.25">
      <c r="R10067" s="15">
        <v>4</v>
      </c>
    </row>
    <row r="10068" spans="18:18" x14ac:dyDescent="0.25">
      <c r="R10068" s="15">
        <v>4</v>
      </c>
    </row>
    <row r="10069" spans="18:18" x14ac:dyDescent="0.25">
      <c r="R10069" s="15">
        <v>4</v>
      </c>
    </row>
    <row r="10070" spans="18:18" x14ac:dyDescent="0.25">
      <c r="R10070" s="15">
        <v>4</v>
      </c>
    </row>
    <row r="10071" spans="18:18" x14ac:dyDescent="0.25">
      <c r="R10071" s="15">
        <v>4</v>
      </c>
    </row>
    <row r="10072" spans="18:18" x14ac:dyDescent="0.25">
      <c r="R10072" s="15">
        <v>4</v>
      </c>
    </row>
    <row r="10073" spans="18:18" x14ac:dyDescent="0.25">
      <c r="R10073" s="15">
        <v>4</v>
      </c>
    </row>
    <row r="10074" spans="18:18" x14ac:dyDescent="0.25">
      <c r="R10074" s="15">
        <v>4</v>
      </c>
    </row>
    <row r="10075" spans="18:18" x14ac:dyDescent="0.25">
      <c r="R10075" s="15">
        <v>4</v>
      </c>
    </row>
    <row r="10076" spans="18:18" x14ac:dyDescent="0.25">
      <c r="R10076" s="15">
        <v>4</v>
      </c>
    </row>
    <row r="10077" spans="18:18" x14ac:dyDescent="0.25">
      <c r="R10077" s="15">
        <v>1</v>
      </c>
    </row>
    <row r="10078" spans="18:18" x14ac:dyDescent="0.25">
      <c r="R10078" s="15">
        <v>1</v>
      </c>
    </row>
    <row r="10079" spans="18:18" x14ac:dyDescent="0.25">
      <c r="R10079" s="15">
        <v>1</v>
      </c>
    </row>
    <row r="10080" spans="18:18" x14ac:dyDescent="0.25">
      <c r="R10080" s="15">
        <v>1</v>
      </c>
    </row>
    <row r="10081" spans="18:18" x14ac:dyDescent="0.25">
      <c r="R10081" s="15">
        <v>1</v>
      </c>
    </row>
    <row r="10082" spans="18:18" x14ac:dyDescent="0.25">
      <c r="R10082" s="15">
        <v>1</v>
      </c>
    </row>
    <row r="10083" spans="18:18" x14ac:dyDescent="0.25">
      <c r="R10083" s="15">
        <v>1</v>
      </c>
    </row>
    <row r="10084" spans="18:18" x14ac:dyDescent="0.25">
      <c r="R10084" s="15">
        <v>1</v>
      </c>
    </row>
    <row r="10085" spans="18:18" x14ac:dyDescent="0.25">
      <c r="R10085" s="15">
        <v>1</v>
      </c>
    </row>
    <row r="10086" spans="18:18" x14ac:dyDescent="0.25">
      <c r="R10086" s="15">
        <v>1</v>
      </c>
    </row>
    <row r="10087" spans="18:18" x14ac:dyDescent="0.25">
      <c r="R10087" s="15">
        <v>1</v>
      </c>
    </row>
    <row r="10088" spans="18:18" x14ac:dyDescent="0.25">
      <c r="R10088" s="15">
        <v>1</v>
      </c>
    </row>
    <row r="10089" spans="18:18" x14ac:dyDescent="0.25">
      <c r="R10089" s="15">
        <v>1</v>
      </c>
    </row>
    <row r="10090" spans="18:18" x14ac:dyDescent="0.25">
      <c r="R10090" s="15">
        <v>1</v>
      </c>
    </row>
    <row r="10091" spans="18:18" x14ac:dyDescent="0.25">
      <c r="R10091" s="15">
        <v>1</v>
      </c>
    </row>
    <row r="10092" spans="18:18" x14ac:dyDescent="0.25">
      <c r="R10092" s="15">
        <v>1</v>
      </c>
    </row>
    <row r="10093" spans="18:18" x14ac:dyDescent="0.25">
      <c r="R10093" s="15">
        <v>1</v>
      </c>
    </row>
    <row r="10094" spans="18:18" x14ac:dyDescent="0.25">
      <c r="R10094" s="15">
        <v>1</v>
      </c>
    </row>
    <row r="10095" spans="18:18" x14ac:dyDescent="0.25">
      <c r="R10095" s="15">
        <v>1</v>
      </c>
    </row>
    <row r="10096" spans="18:18" x14ac:dyDescent="0.25">
      <c r="R10096" s="15">
        <v>1</v>
      </c>
    </row>
    <row r="10097" spans="18:18" x14ac:dyDescent="0.25">
      <c r="R10097" s="15">
        <v>1</v>
      </c>
    </row>
    <row r="10098" spans="18:18" x14ac:dyDescent="0.25">
      <c r="R10098" s="15">
        <v>1</v>
      </c>
    </row>
    <row r="10099" spans="18:18" x14ac:dyDescent="0.25">
      <c r="R10099" s="15">
        <v>1</v>
      </c>
    </row>
    <row r="10100" spans="18:18" x14ac:dyDescent="0.25">
      <c r="R10100" s="15">
        <v>1</v>
      </c>
    </row>
    <row r="10101" spans="18:18" x14ac:dyDescent="0.25">
      <c r="R10101" s="15">
        <v>1</v>
      </c>
    </row>
    <row r="10102" spans="18:18" x14ac:dyDescent="0.25">
      <c r="R10102" s="15">
        <v>1</v>
      </c>
    </row>
    <row r="10103" spans="18:18" x14ac:dyDescent="0.25">
      <c r="R10103" s="15">
        <v>1</v>
      </c>
    </row>
    <row r="10104" spans="18:18" x14ac:dyDescent="0.25">
      <c r="R10104" s="15">
        <v>1</v>
      </c>
    </row>
    <row r="10105" spans="18:18" x14ac:dyDescent="0.25">
      <c r="R10105" s="15">
        <v>1</v>
      </c>
    </row>
    <row r="10106" spans="18:18" x14ac:dyDescent="0.25">
      <c r="R10106" s="15">
        <v>1</v>
      </c>
    </row>
    <row r="10107" spans="18:18" x14ac:dyDescent="0.25">
      <c r="R10107" s="15">
        <v>1</v>
      </c>
    </row>
    <row r="10108" spans="18:18" x14ac:dyDescent="0.25">
      <c r="R10108" s="15">
        <v>1</v>
      </c>
    </row>
    <row r="10109" spans="18:18" x14ac:dyDescent="0.25">
      <c r="R10109" s="15">
        <v>4</v>
      </c>
    </row>
    <row r="10110" spans="18:18" x14ac:dyDescent="0.25">
      <c r="R10110" s="15">
        <v>4</v>
      </c>
    </row>
    <row r="10111" spans="18:18" x14ac:dyDescent="0.25">
      <c r="R10111" s="15">
        <v>4</v>
      </c>
    </row>
    <row r="10112" spans="18:18" x14ac:dyDescent="0.25">
      <c r="R10112" s="15">
        <v>4</v>
      </c>
    </row>
    <row r="10113" spans="18:18" x14ac:dyDescent="0.25">
      <c r="R10113" s="15">
        <v>4</v>
      </c>
    </row>
    <row r="10114" spans="18:18" x14ac:dyDescent="0.25">
      <c r="R10114" s="15">
        <v>4</v>
      </c>
    </row>
    <row r="10115" spans="18:18" x14ac:dyDescent="0.25">
      <c r="R10115" s="15">
        <v>4</v>
      </c>
    </row>
    <row r="10116" spans="18:18" x14ac:dyDescent="0.25">
      <c r="R10116" s="15">
        <v>4</v>
      </c>
    </row>
    <row r="10117" spans="18:18" x14ac:dyDescent="0.25">
      <c r="R10117" s="15">
        <v>2</v>
      </c>
    </row>
    <row r="10118" spans="18:18" x14ac:dyDescent="0.25">
      <c r="R10118" s="15">
        <v>2</v>
      </c>
    </row>
    <row r="10119" spans="18:18" x14ac:dyDescent="0.25">
      <c r="R10119" s="15">
        <v>2</v>
      </c>
    </row>
    <row r="10120" spans="18:18" x14ac:dyDescent="0.25">
      <c r="R10120" s="15">
        <v>2</v>
      </c>
    </row>
    <row r="10121" spans="18:18" x14ac:dyDescent="0.25">
      <c r="R10121" s="15">
        <v>2</v>
      </c>
    </row>
    <row r="10122" spans="18:18" x14ac:dyDescent="0.25">
      <c r="R10122" s="15">
        <v>2</v>
      </c>
    </row>
    <row r="10123" spans="18:18" x14ac:dyDescent="0.25">
      <c r="R10123" s="15">
        <v>2</v>
      </c>
    </row>
    <row r="10124" spans="18:18" x14ac:dyDescent="0.25">
      <c r="R10124" s="15">
        <v>2</v>
      </c>
    </row>
    <row r="10125" spans="18:18" x14ac:dyDescent="0.25">
      <c r="R10125" s="15">
        <v>2</v>
      </c>
    </row>
    <row r="10126" spans="18:18" x14ac:dyDescent="0.25">
      <c r="R10126" s="15">
        <v>1</v>
      </c>
    </row>
    <row r="10127" spans="18:18" x14ac:dyDescent="0.25">
      <c r="R10127" s="15">
        <v>1</v>
      </c>
    </row>
    <row r="10128" spans="18:18" x14ac:dyDescent="0.25">
      <c r="R10128" s="15">
        <v>1</v>
      </c>
    </row>
    <row r="10129" spans="18:18" x14ac:dyDescent="0.25">
      <c r="R10129" s="15">
        <v>1</v>
      </c>
    </row>
    <row r="10130" spans="18:18" x14ac:dyDescent="0.25">
      <c r="R10130" s="15">
        <v>4</v>
      </c>
    </row>
    <row r="10131" spans="18:18" x14ac:dyDescent="0.25">
      <c r="R10131" s="15">
        <v>4</v>
      </c>
    </row>
    <row r="10132" spans="18:18" x14ac:dyDescent="0.25">
      <c r="R10132" s="15">
        <v>4</v>
      </c>
    </row>
    <row r="10133" spans="18:18" x14ac:dyDescent="0.25">
      <c r="R10133" s="15">
        <v>4</v>
      </c>
    </row>
    <row r="10134" spans="18:18" x14ac:dyDescent="0.25">
      <c r="R10134" s="15">
        <v>4</v>
      </c>
    </row>
    <row r="10135" spans="18:18" x14ac:dyDescent="0.25">
      <c r="R10135" s="15">
        <v>4</v>
      </c>
    </row>
    <row r="10136" spans="18:18" x14ac:dyDescent="0.25">
      <c r="R10136" s="15">
        <v>4</v>
      </c>
    </row>
    <row r="10137" spans="18:18" x14ac:dyDescent="0.25">
      <c r="R10137" s="15">
        <v>4</v>
      </c>
    </row>
    <row r="10138" spans="18:18" x14ac:dyDescent="0.25">
      <c r="R10138" s="15">
        <v>4</v>
      </c>
    </row>
    <row r="10139" spans="18:18" x14ac:dyDescent="0.25">
      <c r="R10139" s="15">
        <v>4</v>
      </c>
    </row>
    <row r="10140" spans="18:18" x14ac:dyDescent="0.25">
      <c r="R10140" s="15">
        <v>4</v>
      </c>
    </row>
    <row r="10141" spans="18:18" x14ac:dyDescent="0.25">
      <c r="R10141" s="15">
        <v>4</v>
      </c>
    </row>
    <row r="10142" spans="18:18" x14ac:dyDescent="0.25">
      <c r="R10142" s="15">
        <v>4</v>
      </c>
    </row>
    <row r="10143" spans="18:18" x14ac:dyDescent="0.25">
      <c r="R10143" s="15">
        <v>4</v>
      </c>
    </row>
    <row r="10144" spans="18:18" x14ac:dyDescent="0.25">
      <c r="R10144" s="15">
        <v>4</v>
      </c>
    </row>
    <row r="10145" spans="18:18" x14ac:dyDescent="0.25">
      <c r="R10145" s="15">
        <v>4</v>
      </c>
    </row>
    <row r="10146" spans="18:18" x14ac:dyDescent="0.25">
      <c r="R10146" s="15">
        <v>4</v>
      </c>
    </row>
    <row r="10147" spans="18:18" x14ac:dyDescent="0.25">
      <c r="R10147" s="15">
        <v>4</v>
      </c>
    </row>
    <row r="10148" spans="18:18" x14ac:dyDescent="0.25">
      <c r="R10148" s="15">
        <v>4</v>
      </c>
    </row>
    <row r="10149" spans="18:18" x14ac:dyDescent="0.25">
      <c r="R10149" s="15">
        <v>4</v>
      </c>
    </row>
    <row r="10150" spans="18:18" x14ac:dyDescent="0.25">
      <c r="R10150" s="15">
        <v>4</v>
      </c>
    </row>
    <row r="10151" spans="18:18" x14ac:dyDescent="0.25">
      <c r="R10151" s="15">
        <v>3</v>
      </c>
    </row>
    <row r="10152" spans="18:18" x14ac:dyDescent="0.25">
      <c r="R10152" s="15">
        <v>3</v>
      </c>
    </row>
    <row r="10153" spans="18:18" x14ac:dyDescent="0.25">
      <c r="R10153" s="15">
        <v>3</v>
      </c>
    </row>
    <row r="10154" spans="18:18" x14ac:dyDescent="0.25">
      <c r="R10154" s="15">
        <v>3</v>
      </c>
    </row>
    <row r="10155" spans="18:18" x14ac:dyDescent="0.25">
      <c r="R10155" s="15">
        <v>3</v>
      </c>
    </row>
    <row r="10156" spans="18:18" x14ac:dyDescent="0.25">
      <c r="R10156" s="15">
        <v>3</v>
      </c>
    </row>
    <row r="10157" spans="18:18" x14ac:dyDescent="0.25">
      <c r="R10157" s="15">
        <v>3</v>
      </c>
    </row>
    <row r="10158" spans="18:18" x14ac:dyDescent="0.25">
      <c r="R10158" s="15">
        <v>3</v>
      </c>
    </row>
    <row r="10159" spans="18:18" x14ac:dyDescent="0.25">
      <c r="R10159" s="15">
        <v>3</v>
      </c>
    </row>
    <row r="10160" spans="18:18" x14ac:dyDescent="0.25">
      <c r="R10160" s="15">
        <v>3</v>
      </c>
    </row>
    <row r="10161" spans="18:18" x14ac:dyDescent="0.25">
      <c r="R10161" s="15">
        <v>3</v>
      </c>
    </row>
    <row r="10162" spans="18:18" x14ac:dyDescent="0.25">
      <c r="R10162" s="15">
        <v>3</v>
      </c>
    </row>
    <row r="10163" spans="18:18" x14ac:dyDescent="0.25">
      <c r="R10163" s="15">
        <v>3</v>
      </c>
    </row>
    <row r="10164" spans="18:18" x14ac:dyDescent="0.25">
      <c r="R10164" s="15">
        <v>3</v>
      </c>
    </row>
    <row r="10165" spans="18:18" x14ac:dyDescent="0.25">
      <c r="R10165" s="15">
        <v>3</v>
      </c>
    </row>
    <row r="10166" spans="18:18" x14ac:dyDescent="0.25">
      <c r="R10166" s="15">
        <v>3</v>
      </c>
    </row>
    <row r="10167" spans="18:18" x14ac:dyDescent="0.25">
      <c r="R10167" s="15">
        <v>3</v>
      </c>
    </row>
    <row r="10168" spans="18:18" x14ac:dyDescent="0.25">
      <c r="R10168" s="15">
        <v>3</v>
      </c>
    </row>
    <row r="10169" spans="18:18" x14ac:dyDescent="0.25">
      <c r="R10169" s="15">
        <v>3</v>
      </c>
    </row>
    <row r="10170" spans="18:18" x14ac:dyDescent="0.25">
      <c r="R10170" s="15">
        <v>3</v>
      </c>
    </row>
    <row r="10171" spans="18:18" x14ac:dyDescent="0.25">
      <c r="R10171" s="15">
        <v>3</v>
      </c>
    </row>
    <row r="10172" spans="18:18" x14ac:dyDescent="0.25">
      <c r="R10172" s="15">
        <v>3</v>
      </c>
    </row>
    <row r="10173" spans="18:18" x14ac:dyDescent="0.25">
      <c r="R10173" s="15">
        <v>3</v>
      </c>
    </row>
    <row r="10174" spans="18:18" x14ac:dyDescent="0.25">
      <c r="R10174" s="15">
        <v>3</v>
      </c>
    </row>
    <row r="10175" spans="18:18" x14ac:dyDescent="0.25">
      <c r="R10175" s="15">
        <v>3</v>
      </c>
    </row>
    <row r="10176" spans="18:18" x14ac:dyDescent="0.25">
      <c r="R10176" s="15">
        <v>3</v>
      </c>
    </row>
    <row r="10177" spans="18:18" x14ac:dyDescent="0.25">
      <c r="R10177" s="15">
        <v>3</v>
      </c>
    </row>
    <row r="10178" spans="18:18" x14ac:dyDescent="0.25">
      <c r="R10178" s="15">
        <v>3</v>
      </c>
    </row>
    <row r="10179" spans="18:18" x14ac:dyDescent="0.25">
      <c r="R10179" s="15">
        <v>1</v>
      </c>
    </row>
    <row r="10180" spans="18:18" x14ac:dyDescent="0.25">
      <c r="R10180" s="15">
        <v>1</v>
      </c>
    </row>
    <row r="10181" spans="18:18" x14ac:dyDescent="0.25">
      <c r="R10181" s="15">
        <v>1</v>
      </c>
    </row>
    <row r="10182" spans="18:18" x14ac:dyDescent="0.25">
      <c r="R10182" s="15">
        <v>1</v>
      </c>
    </row>
    <row r="10183" spans="18:18" x14ac:dyDescent="0.25">
      <c r="R10183" s="15">
        <v>1</v>
      </c>
    </row>
    <row r="10184" spans="18:18" x14ac:dyDescent="0.25">
      <c r="R10184" s="15">
        <v>1</v>
      </c>
    </row>
    <row r="10185" spans="18:18" x14ac:dyDescent="0.25">
      <c r="R10185" s="15">
        <v>1</v>
      </c>
    </row>
    <row r="10186" spans="18:18" x14ac:dyDescent="0.25">
      <c r="R10186" s="15">
        <v>1</v>
      </c>
    </row>
    <row r="10187" spans="18:18" x14ac:dyDescent="0.25">
      <c r="R10187" s="15">
        <v>1</v>
      </c>
    </row>
    <row r="10188" spans="18:18" x14ac:dyDescent="0.25">
      <c r="R10188" s="15">
        <v>1</v>
      </c>
    </row>
    <row r="10189" spans="18:18" x14ac:dyDescent="0.25">
      <c r="R10189" s="15">
        <v>1</v>
      </c>
    </row>
    <row r="10190" spans="18:18" x14ac:dyDescent="0.25">
      <c r="R10190" s="15">
        <v>1</v>
      </c>
    </row>
    <row r="10191" spans="18:18" x14ac:dyDescent="0.25">
      <c r="R10191" s="15">
        <v>1</v>
      </c>
    </row>
    <row r="10192" spans="18:18" x14ac:dyDescent="0.25">
      <c r="R10192" s="15">
        <v>1</v>
      </c>
    </row>
    <row r="10193" spans="18:18" x14ac:dyDescent="0.25">
      <c r="R10193" s="15">
        <v>1</v>
      </c>
    </row>
    <row r="10194" spans="18:18" x14ac:dyDescent="0.25">
      <c r="R10194" s="15">
        <v>1</v>
      </c>
    </row>
    <row r="10195" spans="18:18" x14ac:dyDescent="0.25">
      <c r="R10195" s="15">
        <v>1</v>
      </c>
    </row>
    <row r="10196" spans="18:18" x14ac:dyDescent="0.25">
      <c r="R10196" s="15">
        <v>1</v>
      </c>
    </row>
    <row r="10197" spans="18:18" x14ac:dyDescent="0.25">
      <c r="R10197" s="15">
        <v>1</v>
      </c>
    </row>
    <row r="10198" spans="18:18" x14ac:dyDescent="0.25">
      <c r="R10198" s="15">
        <v>1</v>
      </c>
    </row>
    <row r="10199" spans="18:18" x14ac:dyDescent="0.25">
      <c r="R10199" s="15">
        <v>1</v>
      </c>
    </row>
    <row r="10200" spans="18:18" x14ac:dyDescent="0.25">
      <c r="R10200" s="15">
        <v>1</v>
      </c>
    </row>
    <row r="10201" spans="18:18" x14ac:dyDescent="0.25">
      <c r="R10201" s="15">
        <v>1</v>
      </c>
    </row>
    <row r="10202" spans="18:18" x14ac:dyDescent="0.25">
      <c r="R10202" s="15">
        <v>1</v>
      </c>
    </row>
    <row r="10203" spans="18:18" x14ac:dyDescent="0.25">
      <c r="R10203" s="15">
        <v>1</v>
      </c>
    </row>
    <row r="10204" spans="18:18" x14ac:dyDescent="0.25">
      <c r="R10204" s="15">
        <v>1</v>
      </c>
    </row>
    <row r="10205" spans="18:18" x14ac:dyDescent="0.25">
      <c r="R10205" s="15">
        <v>1</v>
      </c>
    </row>
    <row r="10206" spans="18:18" x14ac:dyDescent="0.25">
      <c r="R10206" s="15">
        <v>1</v>
      </c>
    </row>
    <row r="10207" spans="18:18" x14ac:dyDescent="0.25">
      <c r="R10207" s="15">
        <v>1</v>
      </c>
    </row>
    <row r="10208" spans="18:18" x14ac:dyDescent="0.25">
      <c r="R10208" s="15">
        <v>1</v>
      </c>
    </row>
    <row r="10209" spans="18:18" x14ac:dyDescent="0.25">
      <c r="R10209" s="15">
        <v>1</v>
      </c>
    </row>
    <row r="10210" spans="18:18" x14ac:dyDescent="0.25">
      <c r="R10210" s="15">
        <v>1</v>
      </c>
    </row>
    <row r="10211" spans="18:18" x14ac:dyDescent="0.25">
      <c r="R10211" s="15">
        <v>1</v>
      </c>
    </row>
    <row r="10212" spans="18:18" x14ac:dyDescent="0.25">
      <c r="R10212" s="15">
        <v>1</v>
      </c>
    </row>
    <row r="10213" spans="18:18" x14ac:dyDescent="0.25">
      <c r="R10213" s="15">
        <v>1</v>
      </c>
    </row>
    <row r="10214" spans="18:18" x14ac:dyDescent="0.25">
      <c r="R10214" s="15">
        <v>1</v>
      </c>
    </row>
    <row r="10215" spans="18:18" x14ac:dyDescent="0.25">
      <c r="R10215" s="15">
        <v>1</v>
      </c>
    </row>
    <row r="10216" spans="18:18" x14ac:dyDescent="0.25">
      <c r="R10216" s="15">
        <v>1</v>
      </c>
    </row>
    <row r="10217" spans="18:18" x14ac:dyDescent="0.25">
      <c r="R10217" s="15">
        <v>1</v>
      </c>
    </row>
    <row r="10218" spans="18:18" x14ac:dyDescent="0.25">
      <c r="R10218" s="15">
        <v>1</v>
      </c>
    </row>
    <row r="10219" spans="18:18" x14ac:dyDescent="0.25">
      <c r="R10219" s="15">
        <v>1</v>
      </c>
    </row>
    <row r="10220" spans="18:18" x14ac:dyDescent="0.25">
      <c r="R10220" s="15">
        <v>1</v>
      </c>
    </row>
    <row r="10221" spans="18:18" x14ac:dyDescent="0.25">
      <c r="R10221" s="15">
        <v>1</v>
      </c>
    </row>
    <row r="10222" spans="18:18" x14ac:dyDescent="0.25">
      <c r="R10222" s="15">
        <v>1</v>
      </c>
    </row>
    <row r="10223" spans="18:18" x14ac:dyDescent="0.25">
      <c r="R10223" s="15">
        <v>1</v>
      </c>
    </row>
    <row r="10224" spans="18:18" x14ac:dyDescent="0.25">
      <c r="R10224" s="15">
        <v>1</v>
      </c>
    </row>
    <row r="10225" spans="18:18" x14ac:dyDescent="0.25">
      <c r="R10225" s="15">
        <v>1</v>
      </c>
    </row>
    <row r="10226" spans="18:18" x14ac:dyDescent="0.25">
      <c r="R10226" s="15">
        <v>1</v>
      </c>
    </row>
    <row r="10227" spans="18:18" x14ac:dyDescent="0.25">
      <c r="R10227" s="15">
        <v>2</v>
      </c>
    </row>
    <row r="10228" spans="18:18" x14ac:dyDescent="0.25">
      <c r="R10228" s="15">
        <v>2</v>
      </c>
    </row>
    <row r="10229" spans="18:18" x14ac:dyDescent="0.25">
      <c r="R10229" s="15">
        <v>2</v>
      </c>
    </row>
    <row r="10230" spans="18:18" x14ac:dyDescent="0.25">
      <c r="R10230" s="15">
        <v>2</v>
      </c>
    </row>
    <row r="10231" spans="18:18" x14ac:dyDescent="0.25">
      <c r="R10231" s="15">
        <v>2</v>
      </c>
    </row>
    <row r="10232" spans="18:18" x14ac:dyDescent="0.25">
      <c r="R10232" s="15">
        <v>2</v>
      </c>
    </row>
    <row r="10233" spans="18:18" x14ac:dyDescent="0.25">
      <c r="R10233" s="15">
        <v>2</v>
      </c>
    </row>
    <row r="10234" spans="18:18" x14ac:dyDescent="0.25">
      <c r="R10234" s="15">
        <v>2</v>
      </c>
    </row>
    <row r="10235" spans="18:18" x14ac:dyDescent="0.25">
      <c r="R10235" s="15">
        <v>2</v>
      </c>
    </row>
    <row r="10236" spans="18:18" x14ac:dyDescent="0.25">
      <c r="R10236" s="15">
        <v>2</v>
      </c>
    </row>
    <row r="10237" spans="18:18" x14ac:dyDescent="0.25">
      <c r="R10237" s="15">
        <v>2</v>
      </c>
    </row>
    <row r="10238" spans="18:18" x14ac:dyDescent="0.25">
      <c r="R10238" s="15">
        <v>2</v>
      </c>
    </row>
    <row r="10239" spans="18:18" x14ac:dyDescent="0.25">
      <c r="R10239" s="15">
        <v>2</v>
      </c>
    </row>
    <row r="10240" spans="18:18" x14ac:dyDescent="0.25">
      <c r="R10240" s="15">
        <v>2</v>
      </c>
    </row>
    <row r="10241" spans="18:18" x14ac:dyDescent="0.25">
      <c r="R10241" s="15">
        <v>1</v>
      </c>
    </row>
    <row r="10242" spans="18:18" x14ac:dyDescent="0.25">
      <c r="R10242" s="15">
        <v>1</v>
      </c>
    </row>
    <row r="10243" spans="18:18" x14ac:dyDescent="0.25">
      <c r="R10243" s="15">
        <v>1</v>
      </c>
    </row>
    <row r="10244" spans="18:18" x14ac:dyDescent="0.25">
      <c r="R10244" s="15">
        <v>1</v>
      </c>
    </row>
    <row r="10245" spans="18:18" x14ac:dyDescent="0.25">
      <c r="R10245" s="15">
        <v>1</v>
      </c>
    </row>
    <row r="10246" spans="18:18" x14ac:dyDescent="0.25">
      <c r="R10246" s="15">
        <v>1</v>
      </c>
    </row>
    <row r="10247" spans="18:18" x14ac:dyDescent="0.25">
      <c r="R10247" s="15">
        <v>1</v>
      </c>
    </row>
    <row r="10248" spans="18:18" x14ac:dyDescent="0.25">
      <c r="R10248" s="15">
        <v>1</v>
      </c>
    </row>
    <row r="10249" spans="18:18" x14ac:dyDescent="0.25">
      <c r="R10249" s="15">
        <v>1</v>
      </c>
    </row>
    <row r="10250" spans="18:18" x14ac:dyDescent="0.25">
      <c r="R10250" s="15">
        <v>3</v>
      </c>
    </row>
    <row r="10251" spans="18:18" x14ac:dyDescent="0.25">
      <c r="R10251" s="15">
        <v>3</v>
      </c>
    </row>
    <row r="10252" spans="18:18" x14ac:dyDescent="0.25">
      <c r="R10252" s="15">
        <v>3</v>
      </c>
    </row>
    <row r="10253" spans="18:18" x14ac:dyDescent="0.25">
      <c r="R10253" s="15">
        <v>3</v>
      </c>
    </row>
    <row r="10254" spans="18:18" x14ac:dyDescent="0.25">
      <c r="R10254" s="15">
        <v>3</v>
      </c>
    </row>
    <row r="10255" spans="18:18" x14ac:dyDescent="0.25">
      <c r="R10255" s="15">
        <v>3</v>
      </c>
    </row>
    <row r="10256" spans="18:18" x14ac:dyDescent="0.25">
      <c r="R10256" s="15">
        <v>3</v>
      </c>
    </row>
    <row r="10257" spans="18:18" x14ac:dyDescent="0.25">
      <c r="R10257" s="15">
        <v>3</v>
      </c>
    </row>
    <row r="10258" spans="18:18" x14ac:dyDescent="0.25">
      <c r="R10258" s="15">
        <v>3</v>
      </c>
    </row>
    <row r="10259" spans="18:18" x14ac:dyDescent="0.25">
      <c r="R10259" s="15">
        <v>3</v>
      </c>
    </row>
    <row r="10260" spans="18:18" x14ac:dyDescent="0.25">
      <c r="R10260" s="15">
        <v>3</v>
      </c>
    </row>
    <row r="10261" spans="18:18" x14ac:dyDescent="0.25">
      <c r="R10261" s="15">
        <v>3</v>
      </c>
    </row>
    <row r="10262" spans="18:18" x14ac:dyDescent="0.25">
      <c r="R10262" s="15">
        <v>3</v>
      </c>
    </row>
    <row r="10263" spans="18:18" x14ac:dyDescent="0.25">
      <c r="R10263" s="15">
        <v>3</v>
      </c>
    </row>
    <row r="10264" spans="18:18" x14ac:dyDescent="0.25">
      <c r="R10264" s="15">
        <v>3</v>
      </c>
    </row>
    <row r="10265" spans="18:18" x14ac:dyDescent="0.25">
      <c r="R10265" s="15">
        <v>3</v>
      </c>
    </row>
    <row r="10266" spans="18:18" x14ac:dyDescent="0.25">
      <c r="R10266" s="15">
        <v>3</v>
      </c>
    </row>
    <row r="10267" spans="18:18" x14ac:dyDescent="0.25">
      <c r="R10267" s="15">
        <v>3</v>
      </c>
    </row>
    <row r="10268" spans="18:18" x14ac:dyDescent="0.25">
      <c r="R10268" s="15">
        <v>3</v>
      </c>
    </row>
    <row r="10269" spans="18:18" x14ac:dyDescent="0.25">
      <c r="R10269" s="15">
        <v>3</v>
      </c>
    </row>
    <row r="10270" spans="18:18" x14ac:dyDescent="0.25">
      <c r="R10270" s="15">
        <v>3</v>
      </c>
    </row>
    <row r="10271" spans="18:18" x14ac:dyDescent="0.25">
      <c r="R10271" s="15">
        <v>3</v>
      </c>
    </row>
    <row r="10272" spans="18:18" x14ac:dyDescent="0.25">
      <c r="R10272" s="15">
        <v>3</v>
      </c>
    </row>
    <row r="10273" spans="18:18" x14ac:dyDescent="0.25">
      <c r="R10273" s="15">
        <v>3</v>
      </c>
    </row>
    <row r="10274" spans="18:18" x14ac:dyDescent="0.25">
      <c r="R10274" s="15">
        <v>3</v>
      </c>
    </row>
    <row r="10275" spans="18:18" x14ac:dyDescent="0.25">
      <c r="R10275" s="15">
        <v>3</v>
      </c>
    </row>
    <row r="10276" spans="18:18" x14ac:dyDescent="0.25">
      <c r="R10276" s="15">
        <v>3</v>
      </c>
    </row>
    <row r="10277" spans="18:18" x14ac:dyDescent="0.25">
      <c r="R10277" s="15">
        <v>3</v>
      </c>
    </row>
    <row r="10278" spans="18:18" x14ac:dyDescent="0.25">
      <c r="R10278" s="15">
        <v>3</v>
      </c>
    </row>
    <row r="10279" spans="18:18" x14ac:dyDescent="0.25">
      <c r="R10279" s="15">
        <v>3</v>
      </c>
    </row>
    <row r="10280" spans="18:18" x14ac:dyDescent="0.25">
      <c r="R10280" s="15">
        <v>3</v>
      </c>
    </row>
    <row r="10281" spans="18:18" x14ac:dyDescent="0.25">
      <c r="R10281" s="15">
        <v>3</v>
      </c>
    </row>
    <row r="10282" spans="18:18" x14ac:dyDescent="0.25">
      <c r="R10282" s="15">
        <v>3</v>
      </c>
    </row>
    <row r="10283" spans="18:18" x14ac:dyDescent="0.25">
      <c r="R10283" s="15">
        <v>3</v>
      </c>
    </row>
    <row r="10284" spans="18:18" x14ac:dyDescent="0.25">
      <c r="R10284" s="15">
        <v>3</v>
      </c>
    </row>
    <row r="10285" spans="18:18" x14ac:dyDescent="0.25">
      <c r="R10285" s="15">
        <v>3</v>
      </c>
    </row>
    <row r="10286" spans="18:18" x14ac:dyDescent="0.25">
      <c r="R10286" s="15">
        <v>3</v>
      </c>
    </row>
    <row r="10287" spans="18:18" x14ac:dyDescent="0.25">
      <c r="R10287" s="15">
        <v>3</v>
      </c>
    </row>
    <row r="10288" spans="18:18" x14ac:dyDescent="0.25">
      <c r="R10288" s="15">
        <v>3</v>
      </c>
    </row>
    <row r="10289" spans="18:18" x14ac:dyDescent="0.25">
      <c r="R10289" s="15">
        <v>3</v>
      </c>
    </row>
    <row r="10290" spans="18:18" x14ac:dyDescent="0.25">
      <c r="R10290" s="15">
        <v>3</v>
      </c>
    </row>
    <row r="10291" spans="18:18" x14ac:dyDescent="0.25">
      <c r="R10291" s="15">
        <v>3</v>
      </c>
    </row>
    <row r="10292" spans="18:18" x14ac:dyDescent="0.25">
      <c r="R10292" s="15">
        <v>3</v>
      </c>
    </row>
    <row r="10293" spans="18:18" x14ac:dyDescent="0.25">
      <c r="R10293" s="15">
        <v>3</v>
      </c>
    </row>
    <row r="10294" spans="18:18" x14ac:dyDescent="0.25">
      <c r="R10294" s="15">
        <v>3</v>
      </c>
    </row>
    <row r="10295" spans="18:18" x14ac:dyDescent="0.25">
      <c r="R10295" s="15">
        <v>3</v>
      </c>
    </row>
    <row r="10296" spans="18:18" x14ac:dyDescent="0.25">
      <c r="R10296" s="15">
        <v>3</v>
      </c>
    </row>
    <row r="10297" spans="18:18" x14ac:dyDescent="0.25">
      <c r="R10297" s="15">
        <v>3</v>
      </c>
    </row>
    <row r="10298" spans="18:18" x14ac:dyDescent="0.25">
      <c r="R10298" s="15">
        <v>3</v>
      </c>
    </row>
    <row r="10299" spans="18:18" x14ac:dyDescent="0.25">
      <c r="R10299" s="15">
        <v>3</v>
      </c>
    </row>
    <row r="10300" spans="18:18" x14ac:dyDescent="0.25">
      <c r="R10300" s="15">
        <v>3</v>
      </c>
    </row>
    <row r="10301" spans="18:18" x14ac:dyDescent="0.25">
      <c r="R10301" s="15">
        <v>3</v>
      </c>
    </row>
    <row r="10302" spans="18:18" x14ac:dyDescent="0.25">
      <c r="R10302" s="15">
        <v>3</v>
      </c>
    </row>
    <row r="10303" spans="18:18" x14ac:dyDescent="0.25">
      <c r="R10303" s="15">
        <v>3</v>
      </c>
    </row>
    <row r="10304" spans="18:18" x14ac:dyDescent="0.25">
      <c r="R10304" s="15">
        <v>3</v>
      </c>
    </row>
    <row r="10305" spans="18:18" x14ac:dyDescent="0.25">
      <c r="R10305" s="15">
        <v>3</v>
      </c>
    </row>
    <row r="10306" spans="18:18" x14ac:dyDescent="0.25">
      <c r="R10306" s="15">
        <v>3</v>
      </c>
    </row>
    <row r="10307" spans="18:18" x14ac:dyDescent="0.25">
      <c r="R10307" s="15">
        <v>3</v>
      </c>
    </row>
    <row r="10308" spans="18:18" x14ac:dyDescent="0.25">
      <c r="R10308" s="15">
        <v>3</v>
      </c>
    </row>
    <row r="10309" spans="18:18" x14ac:dyDescent="0.25">
      <c r="R10309" s="15">
        <v>3</v>
      </c>
    </row>
    <row r="10310" spans="18:18" x14ac:dyDescent="0.25">
      <c r="R10310" s="15">
        <v>3</v>
      </c>
    </row>
    <row r="10311" spans="18:18" x14ac:dyDescent="0.25">
      <c r="R10311" s="15">
        <v>3</v>
      </c>
    </row>
    <row r="10312" spans="18:18" x14ac:dyDescent="0.25">
      <c r="R10312" s="15">
        <v>3</v>
      </c>
    </row>
    <row r="10313" spans="18:18" x14ac:dyDescent="0.25">
      <c r="R10313" s="15">
        <v>3</v>
      </c>
    </row>
    <row r="10314" spans="18:18" x14ac:dyDescent="0.25">
      <c r="R10314" s="15">
        <v>3</v>
      </c>
    </row>
    <row r="10315" spans="18:18" x14ac:dyDescent="0.25">
      <c r="R10315" s="15">
        <v>3</v>
      </c>
    </row>
    <row r="10316" spans="18:18" x14ac:dyDescent="0.25">
      <c r="R10316" s="15">
        <v>3</v>
      </c>
    </row>
    <row r="10317" spans="18:18" x14ac:dyDescent="0.25">
      <c r="R10317" s="15">
        <v>3</v>
      </c>
    </row>
    <row r="10318" spans="18:18" x14ac:dyDescent="0.25">
      <c r="R10318" s="15">
        <v>3</v>
      </c>
    </row>
    <row r="10319" spans="18:18" x14ac:dyDescent="0.25">
      <c r="R10319" s="15">
        <v>3</v>
      </c>
    </row>
    <row r="10320" spans="18:18" x14ac:dyDescent="0.25">
      <c r="R10320" s="15">
        <v>3</v>
      </c>
    </row>
    <row r="10321" spans="18:18" x14ac:dyDescent="0.25">
      <c r="R10321" s="15">
        <v>3</v>
      </c>
    </row>
    <row r="10322" spans="18:18" x14ac:dyDescent="0.25">
      <c r="R10322" s="15">
        <v>3</v>
      </c>
    </row>
    <row r="10323" spans="18:18" x14ac:dyDescent="0.25">
      <c r="R10323" s="15">
        <v>3</v>
      </c>
    </row>
    <row r="10324" spans="18:18" x14ac:dyDescent="0.25">
      <c r="R10324" s="15">
        <v>3</v>
      </c>
    </row>
    <row r="10325" spans="18:18" x14ac:dyDescent="0.25">
      <c r="R10325" s="15">
        <v>3</v>
      </c>
    </row>
    <row r="10326" spans="18:18" x14ac:dyDescent="0.25">
      <c r="R10326" s="15">
        <v>3</v>
      </c>
    </row>
    <row r="10327" spans="18:18" x14ac:dyDescent="0.25">
      <c r="R10327" s="15">
        <v>3</v>
      </c>
    </row>
    <row r="10328" spans="18:18" x14ac:dyDescent="0.25">
      <c r="R10328" s="15">
        <v>3</v>
      </c>
    </row>
    <row r="10329" spans="18:18" x14ac:dyDescent="0.25">
      <c r="R10329" s="15">
        <v>3</v>
      </c>
    </row>
    <row r="10330" spans="18:18" x14ac:dyDescent="0.25">
      <c r="R10330" s="15">
        <v>3</v>
      </c>
    </row>
    <row r="10331" spans="18:18" x14ac:dyDescent="0.25">
      <c r="R10331" s="15">
        <v>3</v>
      </c>
    </row>
    <row r="10332" spans="18:18" x14ac:dyDescent="0.25">
      <c r="R10332" s="15">
        <v>3</v>
      </c>
    </row>
    <row r="10333" spans="18:18" x14ac:dyDescent="0.25">
      <c r="R10333" s="15">
        <v>3</v>
      </c>
    </row>
    <row r="10334" spans="18:18" x14ac:dyDescent="0.25">
      <c r="R10334" s="15">
        <v>3</v>
      </c>
    </row>
    <row r="10335" spans="18:18" x14ac:dyDescent="0.25">
      <c r="R10335" s="15">
        <v>3</v>
      </c>
    </row>
    <row r="10336" spans="18:18" x14ac:dyDescent="0.25">
      <c r="R10336" s="15">
        <v>3</v>
      </c>
    </row>
    <row r="10337" spans="18:18" x14ac:dyDescent="0.25">
      <c r="R10337" s="15">
        <v>3</v>
      </c>
    </row>
    <row r="10338" spans="18:18" x14ac:dyDescent="0.25">
      <c r="R10338" s="15">
        <v>3</v>
      </c>
    </row>
    <row r="10339" spans="18:18" x14ac:dyDescent="0.25">
      <c r="R10339" s="15">
        <v>3</v>
      </c>
    </row>
    <row r="10340" spans="18:18" x14ac:dyDescent="0.25">
      <c r="R10340" s="15">
        <v>3</v>
      </c>
    </row>
    <row r="10341" spans="18:18" x14ac:dyDescent="0.25">
      <c r="R10341" s="15">
        <v>3</v>
      </c>
    </row>
    <row r="10342" spans="18:18" x14ac:dyDescent="0.25">
      <c r="R10342" s="15">
        <v>3</v>
      </c>
    </row>
    <row r="10343" spans="18:18" x14ac:dyDescent="0.25">
      <c r="R10343" s="15">
        <v>3</v>
      </c>
    </row>
    <row r="10344" spans="18:18" x14ac:dyDescent="0.25">
      <c r="R10344" s="15">
        <v>3</v>
      </c>
    </row>
    <row r="10345" spans="18:18" x14ac:dyDescent="0.25">
      <c r="R10345" s="15">
        <v>3</v>
      </c>
    </row>
    <row r="10346" spans="18:18" x14ac:dyDescent="0.25">
      <c r="R10346" s="15">
        <v>3</v>
      </c>
    </row>
    <row r="10347" spans="18:18" x14ac:dyDescent="0.25">
      <c r="R10347" s="15">
        <v>3</v>
      </c>
    </row>
    <row r="10348" spans="18:18" x14ac:dyDescent="0.25">
      <c r="R10348" s="15">
        <v>3</v>
      </c>
    </row>
    <row r="10349" spans="18:18" x14ac:dyDescent="0.25">
      <c r="R10349" s="15">
        <v>3</v>
      </c>
    </row>
    <row r="10350" spans="18:18" x14ac:dyDescent="0.25">
      <c r="R10350" s="15">
        <v>3</v>
      </c>
    </row>
    <row r="10351" spans="18:18" x14ac:dyDescent="0.25">
      <c r="R10351" s="15">
        <v>3</v>
      </c>
    </row>
    <row r="10352" spans="18:18" x14ac:dyDescent="0.25">
      <c r="R10352" s="15">
        <v>3</v>
      </c>
    </row>
    <row r="10353" spans="18:18" x14ac:dyDescent="0.25">
      <c r="R10353" s="15">
        <v>3</v>
      </c>
    </row>
    <row r="10354" spans="18:18" x14ac:dyDescent="0.25">
      <c r="R10354" s="15">
        <v>3</v>
      </c>
    </row>
    <row r="10355" spans="18:18" x14ac:dyDescent="0.25">
      <c r="R10355" s="15">
        <v>3</v>
      </c>
    </row>
    <row r="10356" spans="18:18" x14ac:dyDescent="0.25">
      <c r="R10356" s="15">
        <v>1</v>
      </c>
    </row>
    <row r="10357" spans="18:18" x14ac:dyDescent="0.25">
      <c r="R10357" s="15">
        <v>1</v>
      </c>
    </row>
    <row r="10358" spans="18:18" x14ac:dyDescent="0.25">
      <c r="R10358" s="15">
        <v>2</v>
      </c>
    </row>
    <row r="10359" spans="18:18" x14ac:dyDescent="0.25">
      <c r="R10359" s="15">
        <v>2</v>
      </c>
    </row>
    <row r="10360" spans="18:18" x14ac:dyDescent="0.25">
      <c r="R10360" s="15">
        <v>2</v>
      </c>
    </row>
    <row r="10361" spans="18:18" x14ac:dyDescent="0.25">
      <c r="R10361" s="15">
        <v>2</v>
      </c>
    </row>
    <row r="10362" spans="18:18" x14ac:dyDescent="0.25">
      <c r="R10362" s="15">
        <v>2</v>
      </c>
    </row>
    <row r="10363" spans="18:18" x14ac:dyDescent="0.25">
      <c r="R10363" s="15">
        <v>2</v>
      </c>
    </row>
    <row r="10364" spans="18:18" x14ac:dyDescent="0.25">
      <c r="R10364" s="15">
        <v>2</v>
      </c>
    </row>
    <row r="10365" spans="18:18" x14ac:dyDescent="0.25">
      <c r="R10365" s="15">
        <v>3</v>
      </c>
    </row>
    <row r="10366" spans="18:18" x14ac:dyDescent="0.25">
      <c r="R10366" s="15">
        <v>3</v>
      </c>
    </row>
    <row r="10367" spans="18:18" x14ac:dyDescent="0.25">
      <c r="R10367" s="15">
        <v>3</v>
      </c>
    </row>
    <row r="10368" spans="18:18" x14ac:dyDescent="0.25">
      <c r="R10368" s="15">
        <v>3</v>
      </c>
    </row>
    <row r="10369" spans="18:18" x14ac:dyDescent="0.25">
      <c r="R10369" s="15">
        <v>3</v>
      </c>
    </row>
    <row r="10370" spans="18:18" x14ac:dyDescent="0.25">
      <c r="R10370" s="15">
        <v>3</v>
      </c>
    </row>
    <row r="10371" spans="18:18" x14ac:dyDescent="0.25">
      <c r="R10371" s="15">
        <v>3</v>
      </c>
    </row>
    <row r="10372" spans="18:18" x14ac:dyDescent="0.25">
      <c r="R10372" s="15">
        <v>2</v>
      </c>
    </row>
    <row r="10373" spans="18:18" x14ac:dyDescent="0.25">
      <c r="R10373" s="15">
        <v>2</v>
      </c>
    </row>
    <row r="10374" spans="18:18" x14ac:dyDescent="0.25">
      <c r="R10374" s="15">
        <v>2</v>
      </c>
    </row>
    <row r="10375" spans="18:18" x14ac:dyDescent="0.25">
      <c r="R10375" s="15">
        <v>2</v>
      </c>
    </row>
    <row r="10376" spans="18:18" x14ac:dyDescent="0.25">
      <c r="R10376" s="15">
        <v>2</v>
      </c>
    </row>
    <row r="10377" spans="18:18" x14ac:dyDescent="0.25">
      <c r="R10377" s="15">
        <v>2</v>
      </c>
    </row>
    <row r="10378" spans="18:18" x14ac:dyDescent="0.25">
      <c r="R10378" s="15">
        <v>2</v>
      </c>
    </row>
    <row r="10379" spans="18:18" x14ac:dyDescent="0.25">
      <c r="R10379" s="15">
        <v>2</v>
      </c>
    </row>
    <row r="10380" spans="18:18" x14ac:dyDescent="0.25">
      <c r="R10380" s="15">
        <v>2</v>
      </c>
    </row>
    <row r="10381" spans="18:18" x14ac:dyDescent="0.25">
      <c r="R10381" s="15">
        <v>2</v>
      </c>
    </row>
    <row r="10382" spans="18:18" x14ac:dyDescent="0.25">
      <c r="R10382" s="15">
        <v>2</v>
      </c>
    </row>
    <row r="10383" spans="18:18" x14ac:dyDescent="0.25">
      <c r="R10383" s="15">
        <v>2</v>
      </c>
    </row>
    <row r="10384" spans="18:18" x14ac:dyDescent="0.25">
      <c r="R10384" s="15">
        <v>2</v>
      </c>
    </row>
    <row r="10385" spans="18:18" x14ac:dyDescent="0.25">
      <c r="R10385" s="15">
        <v>2</v>
      </c>
    </row>
    <row r="10386" spans="18:18" x14ac:dyDescent="0.25">
      <c r="R10386" s="15">
        <v>2</v>
      </c>
    </row>
    <row r="10387" spans="18:18" x14ac:dyDescent="0.25">
      <c r="R10387" s="15">
        <v>2</v>
      </c>
    </row>
    <row r="10388" spans="18:18" x14ac:dyDescent="0.25">
      <c r="R10388" s="15">
        <v>2</v>
      </c>
    </row>
    <row r="10389" spans="18:18" x14ac:dyDescent="0.25">
      <c r="R10389" s="15">
        <v>2</v>
      </c>
    </row>
    <row r="10390" spans="18:18" x14ac:dyDescent="0.25">
      <c r="R10390" s="15">
        <v>2</v>
      </c>
    </row>
    <row r="10391" spans="18:18" x14ac:dyDescent="0.25">
      <c r="R10391" s="15">
        <v>2</v>
      </c>
    </row>
    <row r="10392" spans="18:18" x14ac:dyDescent="0.25">
      <c r="R10392" s="15">
        <v>2</v>
      </c>
    </row>
    <row r="10393" spans="18:18" x14ac:dyDescent="0.25">
      <c r="R10393" s="15">
        <v>4</v>
      </c>
    </row>
    <row r="10394" spans="18:18" x14ac:dyDescent="0.25">
      <c r="R10394" s="15">
        <v>4</v>
      </c>
    </row>
    <row r="10395" spans="18:18" x14ac:dyDescent="0.25">
      <c r="R10395" s="15">
        <v>4</v>
      </c>
    </row>
    <row r="10396" spans="18:18" x14ac:dyDescent="0.25">
      <c r="R10396" s="15">
        <v>4</v>
      </c>
    </row>
    <row r="10397" spans="18:18" x14ac:dyDescent="0.25">
      <c r="R10397" s="15">
        <v>4</v>
      </c>
    </row>
    <row r="10398" spans="18:18" x14ac:dyDescent="0.25">
      <c r="R10398" s="15">
        <v>4</v>
      </c>
    </row>
    <row r="10399" spans="18:18" x14ac:dyDescent="0.25">
      <c r="R10399" s="15">
        <v>4</v>
      </c>
    </row>
    <row r="10400" spans="18:18" x14ac:dyDescent="0.25">
      <c r="R10400" s="15">
        <v>4</v>
      </c>
    </row>
    <row r="10401" spans="18:18" x14ac:dyDescent="0.25">
      <c r="R10401" s="15">
        <v>2</v>
      </c>
    </row>
    <row r="10402" spans="18:18" x14ac:dyDescent="0.25">
      <c r="R10402" s="15">
        <v>2</v>
      </c>
    </row>
    <row r="10403" spans="18:18" x14ac:dyDescent="0.25">
      <c r="R10403" s="15">
        <v>2</v>
      </c>
    </row>
    <row r="10404" spans="18:18" x14ac:dyDescent="0.25">
      <c r="R10404" s="15">
        <v>2</v>
      </c>
    </row>
    <row r="10405" spans="18:18" x14ac:dyDescent="0.25">
      <c r="R10405" s="15">
        <v>2</v>
      </c>
    </row>
    <row r="10406" spans="18:18" x14ac:dyDescent="0.25">
      <c r="R10406" s="15">
        <v>2</v>
      </c>
    </row>
    <row r="10407" spans="18:18" x14ac:dyDescent="0.25">
      <c r="R10407" s="15">
        <v>2</v>
      </c>
    </row>
    <row r="10408" spans="18:18" x14ac:dyDescent="0.25">
      <c r="R10408" s="15">
        <v>2</v>
      </c>
    </row>
    <row r="10409" spans="18:18" x14ac:dyDescent="0.25">
      <c r="R10409" s="15">
        <v>2</v>
      </c>
    </row>
    <row r="10410" spans="18:18" x14ac:dyDescent="0.25">
      <c r="R10410" s="15">
        <v>2</v>
      </c>
    </row>
    <row r="10411" spans="18:18" x14ac:dyDescent="0.25">
      <c r="R10411" s="15">
        <v>2</v>
      </c>
    </row>
    <row r="10412" spans="18:18" x14ac:dyDescent="0.25">
      <c r="R10412" s="15">
        <v>2</v>
      </c>
    </row>
    <row r="10413" spans="18:18" x14ac:dyDescent="0.25">
      <c r="R10413" s="15">
        <v>2</v>
      </c>
    </row>
    <row r="10414" spans="18:18" x14ac:dyDescent="0.25">
      <c r="R10414" s="15">
        <v>2</v>
      </c>
    </row>
    <row r="10415" spans="18:18" x14ac:dyDescent="0.25">
      <c r="R10415" s="15">
        <v>2</v>
      </c>
    </row>
    <row r="10416" spans="18:18" x14ac:dyDescent="0.25">
      <c r="R10416" s="15">
        <v>2</v>
      </c>
    </row>
    <row r="10417" spans="18:18" x14ac:dyDescent="0.25">
      <c r="R10417" s="15">
        <v>2</v>
      </c>
    </row>
    <row r="10418" spans="18:18" x14ac:dyDescent="0.25">
      <c r="R10418" s="15">
        <v>2</v>
      </c>
    </row>
    <row r="10419" spans="18:18" x14ac:dyDescent="0.25">
      <c r="R10419" s="15">
        <v>2</v>
      </c>
    </row>
    <row r="10420" spans="18:18" x14ac:dyDescent="0.25">
      <c r="R10420" s="15">
        <v>2</v>
      </c>
    </row>
    <row r="10421" spans="18:18" x14ac:dyDescent="0.25">
      <c r="R10421" s="15">
        <v>4</v>
      </c>
    </row>
    <row r="10422" spans="18:18" x14ac:dyDescent="0.25">
      <c r="R10422" s="15">
        <v>4</v>
      </c>
    </row>
    <row r="10423" spans="18:18" x14ac:dyDescent="0.25">
      <c r="R10423" s="15">
        <v>4</v>
      </c>
    </row>
    <row r="10424" spans="18:18" x14ac:dyDescent="0.25">
      <c r="R10424" s="15">
        <v>4</v>
      </c>
    </row>
    <row r="10425" spans="18:18" x14ac:dyDescent="0.25">
      <c r="R10425" s="15">
        <v>4</v>
      </c>
    </row>
    <row r="10426" spans="18:18" x14ac:dyDescent="0.25">
      <c r="R10426" s="15">
        <v>4</v>
      </c>
    </row>
    <row r="10427" spans="18:18" x14ac:dyDescent="0.25">
      <c r="R10427" s="15">
        <v>4</v>
      </c>
    </row>
    <row r="10428" spans="18:18" x14ac:dyDescent="0.25">
      <c r="R10428" s="15">
        <v>2</v>
      </c>
    </row>
    <row r="10429" spans="18:18" x14ac:dyDescent="0.25">
      <c r="R10429" s="15">
        <v>2</v>
      </c>
    </row>
    <row r="10430" spans="18:18" x14ac:dyDescent="0.25">
      <c r="R10430" s="15">
        <v>2</v>
      </c>
    </row>
    <row r="10431" spans="18:18" x14ac:dyDescent="0.25">
      <c r="R10431" s="15">
        <v>2</v>
      </c>
    </row>
    <row r="10432" spans="18:18" x14ac:dyDescent="0.25">
      <c r="R10432" s="15">
        <v>2</v>
      </c>
    </row>
    <row r="10433" spans="18:18" x14ac:dyDescent="0.25">
      <c r="R10433" s="15">
        <v>2</v>
      </c>
    </row>
    <row r="10434" spans="18:18" x14ac:dyDescent="0.25">
      <c r="R10434" s="15">
        <v>2</v>
      </c>
    </row>
    <row r="10435" spans="18:18" x14ac:dyDescent="0.25">
      <c r="R10435" s="15">
        <v>2</v>
      </c>
    </row>
    <row r="10436" spans="18:18" x14ac:dyDescent="0.25">
      <c r="R10436" s="15">
        <v>2</v>
      </c>
    </row>
    <row r="10437" spans="18:18" x14ac:dyDescent="0.25">
      <c r="R10437" s="15">
        <v>2</v>
      </c>
    </row>
    <row r="10438" spans="18:18" x14ac:dyDescent="0.25">
      <c r="R10438" s="15">
        <v>2</v>
      </c>
    </row>
    <row r="10439" spans="18:18" x14ac:dyDescent="0.25">
      <c r="R10439" s="15">
        <v>2</v>
      </c>
    </row>
    <row r="10440" spans="18:18" x14ac:dyDescent="0.25">
      <c r="R10440" s="15">
        <v>2</v>
      </c>
    </row>
    <row r="10441" spans="18:18" x14ac:dyDescent="0.25">
      <c r="R10441" s="15">
        <v>2</v>
      </c>
    </row>
    <row r="10442" spans="18:18" x14ac:dyDescent="0.25">
      <c r="R10442" s="15">
        <v>2</v>
      </c>
    </row>
    <row r="10443" spans="18:18" x14ac:dyDescent="0.25">
      <c r="R10443" s="15">
        <v>2</v>
      </c>
    </row>
    <row r="10444" spans="18:18" x14ac:dyDescent="0.25">
      <c r="R10444" s="15">
        <v>2</v>
      </c>
    </row>
    <row r="10445" spans="18:18" x14ac:dyDescent="0.25">
      <c r="R10445" s="15">
        <v>3</v>
      </c>
    </row>
    <row r="10446" spans="18:18" x14ac:dyDescent="0.25">
      <c r="R10446" s="15">
        <v>3</v>
      </c>
    </row>
    <row r="10447" spans="18:18" x14ac:dyDescent="0.25">
      <c r="R10447" s="15">
        <v>3</v>
      </c>
    </row>
    <row r="10448" spans="18:18" x14ac:dyDescent="0.25">
      <c r="R10448" s="15">
        <v>3</v>
      </c>
    </row>
    <row r="10449" spans="18:18" x14ac:dyDescent="0.25">
      <c r="R10449" s="15">
        <v>3</v>
      </c>
    </row>
    <row r="10450" spans="18:18" x14ac:dyDescent="0.25">
      <c r="R10450" s="15">
        <v>3</v>
      </c>
    </row>
    <row r="10451" spans="18:18" x14ac:dyDescent="0.25">
      <c r="R10451" s="15">
        <v>1</v>
      </c>
    </row>
    <row r="10452" spans="18:18" x14ac:dyDescent="0.25">
      <c r="R10452" s="15">
        <v>1</v>
      </c>
    </row>
    <row r="10453" spans="18:18" x14ac:dyDescent="0.25">
      <c r="R10453" s="15">
        <v>1</v>
      </c>
    </row>
    <row r="10454" spans="18:18" x14ac:dyDescent="0.25">
      <c r="R10454" s="15">
        <v>1</v>
      </c>
    </row>
    <row r="10455" spans="18:18" x14ac:dyDescent="0.25">
      <c r="R10455" s="15">
        <v>3</v>
      </c>
    </row>
    <row r="10456" spans="18:18" x14ac:dyDescent="0.25">
      <c r="R10456" s="15">
        <v>3</v>
      </c>
    </row>
    <row r="10457" spans="18:18" x14ac:dyDescent="0.25">
      <c r="R10457" s="15">
        <v>3</v>
      </c>
    </row>
    <row r="10458" spans="18:18" x14ac:dyDescent="0.25">
      <c r="R10458" s="15">
        <v>3</v>
      </c>
    </row>
    <row r="10459" spans="18:18" x14ac:dyDescent="0.25">
      <c r="R10459" s="15">
        <v>3</v>
      </c>
    </row>
    <row r="10460" spans="18:18" x14ac:dyDescent="0.25">
      <c r="R10460" s="15">
        <v>3</v>
      </c>
    </row>
    <row r="10461" spans="18:18" x14ac:dyDescent="0.25">
      <c r="R10461" s="15">
        <v>3</v>
      </c>
    </row>
    <row r="10462" spans="18:18" x14ac:dyDescent="0.25">
      <c r="R10462" s="15">
        <v>3</v>
      </c>
    </row>
    <row r="10463" spans="18:18" x14ac:dyDescent="0.25">
      <c r="R10463" s="15">
        <v>3</v>
      </c>
    </row>
    <row r="10464" spans="18:18" x14ac:dyDescent="0.25">
      <c r="R10464" s="15">
        <v>3</v>
      </c>
    </row>
    <row r="10465" spans="18:18" x14ac:dyDescent="0.25">
      <c r="R10465" s="15">
        <v>3</v>
      </c>
    </row>
    <row r="10466" spans="18:18" x14ac:dyDescent="0.25">
      <c r="R10466" s="15">
        <v>3</v>
      </c>
    </row>
    <row r="10467" spans="18:18" x14ac:dyDescent="0.25">
      <c r="R10467" s="15">
        <v>3</v>
      </c>
    </row>
    <row r="10468" spans="18:18" x14ac:dyDescent="0.25">
      <c r="R10468" s="15">
        <v>3</v>
      </c>
    </row>
    <row r="10469" spans="18:18" x14ac:dyDescent="0.25">
      <c r="R10469" s="15">
        <v>3</v>
      </c>
    </row>
    <row r="10470" spans="18:18" x14ac:dyDescent="0.25">
      <c r="R10470" s="15">
        <v>2</v>
      </c>
    </row>
    <row r="10471" spans="18:18" x14ac:dyDescent="0.25">
      <c r="R10471" s="15">
        <v>2</v>
      </c>
    </row>
    <row r="10472" spans="18:18" x14ac:dyDescent="0.25">
      <c r="R10472" s="15">
        <v>2</v>
      </c>
    </row>
    <row r="10473" spans="18:18" x14ac:dyDescent="0.25">
      <c r="R10473" s="15">
        <v>2</v>
      </c>
    </row>
    <row r="10474" spans="18:18" x14ac:dyDescent="0.25">
      <c r="R10474" s="15">
        <v>2</v>
      </c>
    </row>
    <row r="10475" spans="18:18" x14ac:dyDescent="0.25">
      <c r="R10475" s="15">
        <v>2</v>
      </c>
    </row>
    <row r="10476" spans="18:18" x14ac:dyDescent="0.25">
      <c r="R10476" s="15">
        <v>2</v>
      </c>
    </row>
    <row r="10477" spans="18:18" x14ac:dyDescent="0.25">
      <c r="R10477" s="15">
        <v>2</v>
      </c>
    </row>
    <row r="10478" spans="18:18" x14ac:dyDescent="0.25">
      <c r="R10478" s="15">
        <v>2</v>
      </c>
    </row>
    <row r="10479" spans="18:18" x14ac:dyDescent="0.25">
      <c r="R10479" s="15">
        <v>3</v>
      </c>
    </row>
    <row r="10480" spans="18:18" x14ac:dyDescent="0.25">
      <c r="R10480" s="15">
        <v>3</v>
      </c>
    </row>
    <row r="10481" spans="18:18" x14ac:dyDescent="0.25">
      <c r="R10481" s="15">
        <v>3</v>
      </c>
    </row>
    <row r="10482" spans="18:18" x14ac:dyDescent="0.25">
      <c r="R10482" s="15">
        <v>3</v>
      </c>
    </row>
    <row r="10483" spans="18:18" x14ac:dyDescent="0.25">
      <c r="R10483" s="15">
        <v>3</v>
      </c>
    </row>
    <row r="10484" spans="18:18" x14ac:dyDescent="0.25">
      <c r="R10484" s="15">
        <v>3</v>
      </c>
    </row>
    <row r="10485" spans="18:18" x14ac:dyDescent="0.25">
      <c r="R10485" s="15">
        <v>2</v>
      </c>
    </row>
    <row r="10486" spans="18:18" x14ac:dyDescent="0.25">
      <c r="R10486" s="15">
        <v>2</v>
      </c>
    </row>
    <row r="10487" spans="18:18" x14ac:dyDescent="0.25">
      <c r="R10487" s="15">
        <v>2</v>
      </c>
    </row>
    <row r="10488" spans="18:18" x14ac:dyDescent="0.25">
      <c r="R10488" s="15">
        <v>3</v>
      </c>
    </row>
    <row r="10489" spans="18:18" x14ac:dyDescent="0.25">
      <c r="R10489" s="15">
        <v>3</v>
      </c>
    </row>
    <row r="10490" spans="18:18" x14ac:dyDescent="0.25">
      <c r="R10490" s="15">
        <v>3</v>
      </c>
    </row>
    <row r="10491" spans="18:18" x14ac:dyDescent="0.25">
      <c r="R10491" s="15">
        <v>3</v>
      </c>
    </row>
    <row r="10492" spans="18:18" x14ac:dyDescent="0.25">
      <c r="R10492" s="15">
        <v>3</v>
      </c>
    </row>
    <row r="10493" spans="18:18" x14ac:dyDescent="0.25">
      <c r="R10493" s="15">
        <v>3</v>
      </c>
    </row>
    <row r="10494" spans="18:18" x14ac:dyDescent="0.25">
      <c r="R10494" s="15">
        <v>4</v>
      </c>
    </row>
    <row r="10495" spans="18:18" x14ac:dyDescent="0.25">
      <c r="R10495" s="15">
        <v>4</v>
      </c>
    </row>
    <row r="10496" spans="18:18" x14ac:dyDescent="0.25">
      <c r="R10496" s="15">
        <v>4</v>
      </c>
    </row>
    <row r="10497" spans="18:18" x14ac:dyDescent="0.25">
      <c r="R10497" s="15">
        <v>4</v>
      </c>
    </row>
    <row r="10498" spans="18:18" x14ac:dyDescent="0.25">
      <c r="R10498" s="15">
        <v>4</v>
      </c>
    </row>
    <row r="10499" spans="18:18" x14ac:dyDescent="0.25">
      <c r="R10499" s="15">
        <v>4</v>
      </c>
    </row>
    <row r="10500" spans="18:18" x14ac:dyDescent="0.25">
      <c r="R10500" s="15">
        <v>4</v>
      </c>
    </row>
    <row r="10501" spans="18:18" x14ac:dyDescent="0.25">
      <c r="R10501" s="15">
        <v>4</v>
      </c>
    </row>
    <row r="10502" spans="18:18" x14ac:dyDescent="0.25">
      <c r="R10502" s="15">
        <v>1</v>
      </c>
    </row>
    <row r="10503" spans="18:18" x14ac:dyDescent="0.25">
      <c r="R10503" s="15">
        <v>1</v>
      </c>
    </row>
    <row r="10504" spans="18:18" x14ac:dyDescent="0.25">
      <c r="R10504" s="15">
        <v>2</v>
      </c>
    </row>
    <row r="10505" spans="18:18" x14ac:dyDescent="0.25">
      <c r="R10505" s="15">
        <v>2</v>
      </c>
    </row>
    <row r="10506" spans="18:18" x14ac:dyDescent="0.25">
      <c r="R10506" s="15">
        <v>2</v>
      </c>
    </row>
    <row r="10507" spans="18:18" x14ac:dyDescent="0.25">
      <c r="R10507" s="15">
        <v>2</v>
      </c>
    </row>
    <row r="10508" spans="18:18" x14ac:dyDescent="0.25">
      <c r="R10508" s="15">
        <v>2</v>
      </c>
    </row>
    <row r="10509" spans="18:18" x14ac:dyDescent="0.25">
      <c r="R10509" s="15">
        <v>2</v>
      </c>
    </row>
    <row r="10510" spans="18:18" x14ac:dyDescent="0.25">
      <c r="R10510" s="15">
        <v>2</v>
      </c>
    </row>
    <row r="10511" spans="18:18" x14ac:dyDescent="0.25">
      <c r="R10511" s="15">
        <v>2</v>
      </c>
    </row>
    <row r="10512" spans="18:18" x14ac:dyDescent="0.25">
      <c r="R10512" s="15">
        <v>2</v>
      </c>
    </row>
    <row r="10513" spans="18:18" x14ac:dyDescent="0.25">
      <c r="R10513" s="15">
        <v>2</v>
      </c>
    </row>
    <row r="10514" spans="18:18" x14ac:dyDescent="0.25">
      <c r="R10514" s="15">
        <v>2</v>
      </c>
    </row>
    <row r="10515" spans="18:18" x14ac:dyDescent="0.25">
      <c r="R10515" s="15">
        <v>2</v>
      </c>
    </row>
    <row r="10516" spans="18:18" x14ac:dyDescent="0.25">
      <c r="R10516" s="15">
        <v>2</v>
      </c>
    </row>
    <row r="10517" spans="18:18" x14ac:dyDescent="0.25">
      <c r="R10517" s="15">
        <v>2</v>
      </c>
    </row>
    <row r="10518" spans="18:18" x14ac:dyDescent="0.25">
      <c r="R10518" s="15">
        <v>2</v>
      </c>
    </row>
    <row r="10519" spans="18:18" x14ac:dyDescent="0.25">
      <c r="R10519" s="15">
        <v>2</v>
      </c>
    </row>
    <row r="10520" spans="18:18" x14ac:dyDescent="0.25">
      <c r="R10520" s="15">
        <v>2</v>
      </c>
    </row>
    <row r="10521" spans="18:18" x14ac:dyDescent="0.25">
      <c r="R10521" s="15">
        <v>2</v>
      </c>
    </row>
    <row r="10522" spans="18:18" x14ac:dyDescent="0.25">
      <c r="R10522" s="15">
        <v>2</v>
      </c>
    </row>
    <row r="10523" spans="18:18" x14ac:dyDescent="0.25">
      <c r="R10523" s="15">
        <v>2</v>
      </c>
    </row>
    <row r="10524" spans="18:18" x14ac:dyDescent="0.25">
      <c r="R10524" s="15">
        <v>2</v>
      </c>
    </row>
    <row r="10525" spans="18:18" x14ac:dyDescent="0.25">
      <c r="R10525" s="15">
        <v>2</v>
      </c>
    </row>
    <row r="10526" spans="18:18" x14ac:dyDescent="0.25">
      <c r="R10526" s="15">
        <v>2</v>
      </c>
    </row>
    <row r="10527" spans="18:18" x14ac:dyDescent="0.25">
      <c r="R10527" s="15">
        <v>2</v>
      </c>
    </row>
    <row r="10528" spans="18:18" x14ac:dyDescent="0.25">
      <c r="R10528" s="15">
        <v>2</v>
      </c>
    </row>
    <row r="10529" spans="18:18" x14ac:dyDescent="0.25">
      <c r="R10529" s="15">
        <v>2</v>
      </c>
    </row>
    <row r="10530" spans="18:18" x14ac:dyDescent="0.25">
      <c r="R10530" s="15">
        <v>2</v>
      </c>
    </row>
    <row r="10531" spans="18:18" x14ac:dyDescent="0.25">
      <c r="R10531" s="15">
        <v>2</v>
      </c>
    </row>
    <row r="10532" spans="18:18" x14ac:dyDescent="0.25">
      <c r="R10532" s="15">
        <v>2</v>
      </c>
    </row>
    <row r="10533" spans="18:18" x14ac:dyDescent="0.25">
      <c r="R10533" s="15">
        <v>2</v>
      </c>
    </row>
    <row r="10534" spans="18:18" x14ac:dyDescent="0.25">
      <c r="R10534" s="15">
        <v>2</v>
      </c>
    </row>
    <row r="10535" spans="18:18" x14ac:dyDescent="0.25">
      <c r="R10535" s="15">
        <v>2</v>
      </c>
    </row>
    <row r="10536" spans="18:18" x14ac:dyDescent="0.25">
      <c r="R10536" s="15">
        <v>3</v>
      </c>
    </row>
    <row r="10537" spans="18:18" x14ac:dyDescent="0.25">
      <c r="R10537" s="15">
        <v>3</v>
      </c>
    </row>
    <row r="10538" spans="18:18" x14ac:dyDescent="0.25">
      <c r="R10538" s="15">
        <v>3</v>
      </c>
    </row>
    <row r="10539" spans="18:18" x14ac:dyDescent="0.25">
      <c r="R10539" s="15">
        <v>3</v>
      </c>
    </row>
    <row r="10540" spans="18:18" x14ac:dyDescent="0.25">
      <c r="R10540" s="15">
        <v>3</v>
      </c>
    </row>
    <row r="10541" spans="18:18" x14ac:dyDescent="0.25">
      <c r="R10541" s="15">
        <v>3</v>
      </c>
    </row>
    <row r="10542" spans="18:18" x14ac:dyDescent="0.25">
      <c r="R10542" s="15">
        <v>3</v>
      </c>
    </row>
    <row r="10543" spans="18:18" x14ac:dyDescent="0.25">
      <c r="R10543" s="15">
        <v>3</v>
      </c>
    </row>
    <row r="10544" spans="18:18" x14ac:dyDescent="0.25">
      <c r="R10544" s="15">
        <v>3</v>
      </c>
    </row>
    <row r="10545" spans="18:18" x14ac:dyDescent="0.25">
      <c r="R10545" s="15">
        <v>3</v>
      </c>
    </row>
    <row r="10546" spans="18:18" x14ac:dyDescent="0.25">
      <c r="R10546" s="15">
        <v>3</v>
      </c>
    </row>
    <row r="10547" spans="18:18" x14ac:dyDescent="0.25">
      <c r="R10547" s="15">
        <v>3</v>
      </c>
    </row>
    <row r="10548" spans="18:18" x14ac:dyDescent="0.25">
      <c r="R10548" s="15">
        <v>3</v>
      </c>
    </row>
    <row r="10549" spans="18:18" x14ac:dyDescent="0.25">
      <c r="R10549" s="15">
        <v>3</v>
      </c>
    </row>
    <row r="10550" spans="18:18" x14ac:dyDescent="0.25">
      <c r="R10550" s="15">
        <v>3</v>
      </c>
    </row>
    <row r="10551" spans="18:18" x14ac:dyDescent="0.25">
      <c r="R10551" s="15">
        <v>3</v>
      </c>
    </row>
    <row r="10552" spans="18:18" x14ac:dyDescent="0.25">
      <c r="R10552" s="15">
        <v>3</v>
      </c>
    </row>
    <row r="10553" spans="18:18" x14ac:dyDescent="0.25">
      <c r="R10553" s="15">
        <v>3</v>
      </c>
    </row>
    <row r="10554" spans="18:18" x14ac:dyDescent="0.25">
      <c r="R10554" s="15">
        <v>3</v>
      </c>
    </row>
    <row r="10555" spans="18:18" x14ac:dyDescent="0.25">
      <c r="R10555" s="15">
        <v>3</v>
      </c>
    </row>
    <row r="10556" spans="18:18" x14ac:dyDescent="0.25">
      <c r="R10556" s="15">
        <v>3</v>
      </c>
    </row>
    <row r="10557" spans="18:18" x14ac:dyDescent="0.25">
      <c r="R10557" s="15">
        <v>3</v>
      </c>
    </row>
    <row r="10558" spans="18:18" x14ac:dyDescent="0.25">
      <c r="R10558" s="15">
        <v>3</v>
      </c>
    </row>
    <row r="10559" spans="18:18" x14ac:dyDescent="0.25">
      <c r="R10559" s="15">
        <v>3</v>
      </c>
    </row>
    <row r="10560" spans="18:18" x14ac:dyDescent="0.25">
      <c r="R10560" s="15">
        <v>3</v>
      </c>
    </row>
    <row r="10561" spans="18:18" x14ac:dyDescent="0.25">
      <c r="R10561" s="15">
        <v>3</v>
      </c>
    </row>
    <row r="10562" spans="18:18" x14ac:dyDescent="0.25">
      <c r="R10562" s="15">
        <v>3</v>
      </c>
    </row>
    <row r="10563" spans="18:18" x14ac:dyDescent="0.25">
      <c r="R10563" s="15">
        <v>3</v>
      </c>
    </row>
    <row r="10564" spans="18:18" x14ac:dyDescent="0.25">
      <c r="R10564" s="15">
        <v>3</v>
      </c>
    </row>
    <row r="10565" spans="18:18" x14ac:dyDescent="0.25">
      <c r="R10565" s="15">
        <v>2</v>
      </c>
    </row>
    <row r="10566" spans="18:18" x14ac:dyDescent="0.25">
      <c r="R10566" s="15">
        <v>2</v>
      </c>
    </row>
    <row r="10567" spans="18:18" x14ac:dyDescent="0.25">
      <c r="R10567" s="15">
        <v>2</v>
      </c>
    </row>
    <row r="10568" spans="18:18" x14ac:dyDescent="0.25">
      <c r="R10568" s="15">
        <v>2</v>
      </c>
    </row>
    <row r="10569" spans="18:18" x14ac:dyDescent="0.25">
      <c r="R10569" s="15">
        <v>2</v>
      </c>
    </row>
    <row r="10570" spans="18:18" x14ac:dyDescent="0.25">
      <c r="R10570" s="15">
        <v>2</v>
      </c>
    </row>
    <row r="10571" spans="18:18" x14ac:dyDescent="0.25">
      <c r="R10571" s="15">
        <v>2</v>
      </c>
    </row>
    <row r="10572" spans="18:18" x14ac:dyDescent="0.25">
      <c r="R10572" s="15">
        <v>2</v>
      </c>
    </row>
    <row r="10573" spans="18:18" x14ac:dyDescent="0.25">
      <c r="R10573" s="15">
        <v>2</v>
      </c>
    </row>
    <row r="10574" spans="18:18" x14ac:dyDescent="0.25">
      <c r="R10574" s="15">
        <v>2</v>
      </c>
    </row>
    <row r="10575" spans="18:18" x14ac:dyDescent="0.25">
      <c r="R10575" s="15">
        <v>2</v>
      </c>
    </row>
    <row r="10576" spans="18:18" x14ac:dyDescent="0.25">
      <c r="R10576" s="15">
        <v>2</v>
      </c>
    </row>
    <row r="10577" spans="18:18" x14ac:dyDescent="0.25">
      <c r="R10577" s="15">
        <v>2</v>
      </c>
    </row>
    <row r="10578" spans="18:18" x14ac:dyDescent="0.25">
      <c r="R10578" s="15">
        <v>2</v>
      </c>
    </row>
    <row r="10579" spans="18:18" x14ac:dyDescent="0.25">
      <c r="R10579" s="15">
        <v>2</v>
      </c>
    </row>
    <row r="10580" spans="18:18" x14ac:dyDescent="0.25">
      <c r="R10580" s="15">
        <v>2</v>
      </c>
    </row>
    <row r="10581" spans="18:18" x14ac:dyDescent="0.25">
      <c r="R10581" s="15">
        <v>2</v>
      </c>
    </row>
    <row r="10582" spans="18:18" x14ac:dyDescent="0.25">
      <c r="R10582" s="15">
        <v>3</v>
      </c>
    </row>
    <row r="10583" spans="18:18" x14ac:dyDescent="0.25">
      <c r="R10583" s="15">
        <v>3</v>
      </c>
    </row>
    <row r="10584" spans="18:18" x14ac:dyDescent="0.25">
      <c r="R10584" s="15">
        <v>3</v>
      </c>
    </row>
    <row r="10585" spans="18:18" x14ac:dyDescent="0.25">
      <c r="R10585" s="15">
        <v>3</v>
      </c>
    </row>
    <row r="10586" spans="18:18" x14ac:dyDescent="0.25">
      <c r="R10586" s="15">
        <v>3</v>
      </c>
    </row>
    <row r="10587" spans="18:18" x14ac:dyDescent="0.25">
      <c r="R10587" s="15">
        <v>3</v>
      </c>
    </row>
    <row r="10588" spans="18:18" x14ac:dyDescent="0.25">
      <c r="R10588" s="15">
        <v>3</v>
      </c>
    </row>
    <row r="10589" spans="18:18" x14ac:dyDescent="0.25">
      <c r="R10589" s="15">
        <v>3</v>
      </c>
    </row>
    <row r="10590" spans="18:18" x14ac:dyDescent="0.25">
      <c r="R10590" s="15">
        <v>3</v>
      </c>
    </row>
    <row r="10591" spans="18:18" x14ac:dyDescent="0.25">
      <c r="R10591" s="15">
        <v>3</v>
      </c>
    </row>
    <row r="10592" spans="18:18" x14ac:dyDescent="0.25">
      <c r="R10592" s="15">
        <v>1</v>
      </c>
    </row>
    <row r="10593" spans="18:18" x14ac:dyDescent="0.25">
      <c r="R10593" s="15">
        <v>1</v>
      </c>
    </row>
    <row r="10594" spans="18:18" x14ac:dyDescent="0.25">
      <c r="R10594" s="15">
        <v>1</v>
      </c>
    </row>
    <row r="10595" spans="18:18" x14ac:dyDescent="0.25">
      <c r="R10595" s="15">
        <v>1</v>
      </c>
    </row>
    <row r="10596" spans="18:18" x14ac:dyDescent="0.25">
      <c r="R10596" s="15">
        <v>1</v>
      </c>
    </row>
    <row r="10597" spans="18:18" x14ac:dyDescent="0.25">
      <c r="R10597" s="15">
        <v>1</v>
      </c>
    </row>
    <row r="10598" spans="18:18" x14ac:dyDescent="0.25">
      <c r="R10598" s="15">
        <v>1</v>
      </c>
    </row>
    <row r="10599" spans="18:18" x14ac:dyDescent="0.25">
      <c r="R10599" s="15">
        <v>1</v>
      </c>
    </row>
    <row r="10600" spans="18:18" x14ac:dyDescent="0.25">
      <c r="R10600" s="15">
        <v>1</v>
      </c>
    </row>
    <row r="10601" spans="18:18" x14ac:dyDescent="0.25">
      <c r="R10601" s="15">
        <v>1</v>
      </c>
    </row>
    <row r="10602" spans="18:18" x14ac:dyDescent="0.25">
      <c r="R10602" s="15">
        <v>4</v>
      </c>
    </row>
    <row r="10603" spans="18:18" x14ac:dyDescent="0.25">
      <c r="R10603" s="15">
        <v>4</v>
      </c>
    </row>
    <row r="10604" spans="18:18" x14ac:dyDescent="0.25">
      <c r="R10604" s="15">
        <v>4</v>
      </c>
    </row>
    <row r="10605" spans="18:18" x14ac:dyDescent="0.25">
      <c r="R10605" s="15">
        <v>4</v>
      </c>
    </row>
    <row r="10606" spans="18:18" x14ac:dyDescent="0.25">
      <c r="R10606" s="15">
        <v>4</v>
      </c>
    </row>
    <row r="10607" spans="18:18" x14ac:dyDescent="0.25">
      <c r="R10607" s="15">
        <v>4</v>
      </c>
    </row>
    <row r="10608" spans="18:18" x14ac:dyDescent="0.25">
      <c r="R10608" s="15">
        <v>4</v>
      </c>
    </row>
    <row r="10609" spans="18:18" x14ac:dyDescent="0.25">
      <c r="R10609" s="15">
        <v>4</v>
      </c>
    </row>
    <row r="10610" spans="18:18" x14ac:dyDescent="0.25">
      <c r="R10610" s="15">
        <v>4</v>
      </c>
    </row>
    <row r="10611" spans="18:18" x14ac:dyDescent="0.25">
      <c r="R10611" s="15">
        <v>4</v>
      </c>
    </row>
    <row r="10612" spans="18:18" x14ac:dyDescent="0.25">
      <c r="R10612" s="15">
        <v>4</v>
      </c>
    </row>
    <row r="10613" spans="18:18" x14ac:dyDescent="0.25">
      <c r="R10613" s="15">
        <v>4</v>
      </c>
    </row>
    <row r="10614" spans="18:18" x14ac:dyDescent="0.25">
      <c r="R10614" s="15">
        <v>4</v>
      </c>
    </row>
    <row r="10615" spans="18:18" x14ac:dyDescent="0.25">
      <c r="R10615" s="15">
        <v>4</v>
      </c>
    </row>
    <row r="10616" spans="18:18" x14ac:dyDescent="0.25">
      <c r="R10616" s="15">
        <v>4</v>
      </c>
    </row>
    <row r="10617" spans="18:18" x14ac:dyDescent="0.25">
      <c r="R10617" s="15">
        <v>4</v>
      </c>
    </row>
    <row r="10618" spans="18:18" x14ac:dyDescent="0.25">
      <c r="R10618" s="15">
        <v>3</v>
      </c>
    </row>
    <row r="10619" spans="18:18" x14ac:dyDescent="0.25">
      <c r="R10619" s="15">
        <v>3</v>
      </c>
    </row>
    <row r="10620" spans="18:18" x14ac:dyDescent="0.25">
      <c r="R10620" s="15">
        <v>3</v>
      </c>
    </row>
    <row r="10621" spans="18:18" x14ac:dyDescent="0.25">
      <c r="R10621" s="15">
        <v>3</v>
      </c>
    </row>
    <row r="10622" spans="18:18" x14ac:dyDescent="0.25">
      <c r="R10622" s="15">
        <v>3</v>
      </c>
    </row>
    <row r="10623" spans="18:18" x14ac:dyDescent="0.25">
      <c r="R10623" s="15">
        <v>3</v>
      </c>
    </row>
    <row r="10624" spans="18:18" x14ac:dyDescent="0.25">
      <c r="R10624" s="15">
        <v>3</v>
      </c>
    </row>
    <row r="10625" spans="18:18" x14ac:dyDescent="0.25">
      <c r="R10625" s="15">
        <v>3</v>
      </c>
    </row>
    <row r="10626" spans="18:18" x14ac:dyDescent="0.25">
      <c r="R10626" s="15">
        <v>3</v>
      </c>
    </row>
    <row r="10627" spans="18:18" x14ac:dyDescent="0.25">
      <c r="R10627" s="15">
        <v>3</v>
      </c>
    </row>
    <row r="10628" spans="18:18" x14ac:dyDescent="0.25">
      <c r="R10628" s="15">
        <v>3</v>
      </c>
    </row>
    <row r="10629" spans="18:18" x14ac:dyDescent="0.25">
      <c r="R10629" s="15">
        <v>3</v>
      </c>
    </row>
    <row r="10630" spans="18:18" x14ac:dyDescent="0.25">
      <c r="R10630" s="15">
        <v>3</v>
      </c>
    </row>
    <row r="10631" spans="18:18" x14ac:dyDescent="0.25">
      <c r="R10631" s="15">
        <v>3</v>
      </c>
    </row>
    <row r="10632" spans="18:18" x14ac:dyDescent="0.25">
      <c r="R10632" s="15">
        <v>3</v>
      </c>
    </row>
    <row r="10633" spans="18:18" x14ac:dyDescent="0.25">
      <c r="R10633" s="15">
        <v>3</v>
      </c>
    </row>
    <row r="10634" spans="18:18" x14ac:dyDescent="0.25">
      <c r="R10634" s="15">
        <v>1</v>
      </c>
    </row>
    <row r="10635" spans="18:18" x14ac:dyDescent="0.25">
      <c r="R10635" s="15">
        <v>1</v>
      </c>
    </row>
    <row r="10636" spans="18:18" x14ac:dyDescent="0.25">
      <c r="R10636" s="15">
        <v>1</v>
      </c>
    </row>
    <row r="10637" spans="18:18" x14ac:dyDescent="0.25">
      <c r="R10637" s="15">
        <v>1</v>
      </c>
    </row>
    <row r="10638" spans="18:18" x14ac:dyDescent="0.25">
      <c r="R10638" s="15">
        <v>1</v>
      </c>
    </row>
    <row r="10639" spans="18:18" x14ac:dyDescent="0.25">
      <c r="R10639" s="15">
        <v>1</v>
      </c>
    </row>
    <row r="10640" spans="18:18" x14ac:dyDescent="0.25">
      <c r="R10640" s="15">
        <v>1</v>
      </c>
    </row>
    <row r="10641" spans="18:18" x14ac:dyDescent="0.25">
      <c r="R10641" s="15">
        <v>1</v>
      </c>
    </row>
    <row r="10642" spans="18:18" x14ac:dyDescent="0.25">
      <c r="R10642" s="15">
        <v>1</v>
      </c>
    </row>
    <row r="10643" spans="18:18" x14ac:dyDescent="0.25">
      <c r="R10643" s="15">
        <v>1</v>
      </c>
    </row>
    <row r="10644" spans="18:18" x14ac:dyDescent="0.25">
      <c r="R10644" s="15">
        <v>1</v>
      </c>
    </row>
    <row r="10645" spans="18:18" x14ac:dyDescent="0.25">
      <c r="R10645" s="15">
        <v>1</v>
      </c>
    </row>
    <row r="10646" spans="18:18" x14ac:dyDescent="0.25">
      <c r="R10646" s="15">
        <v>1</v>
      </c>
    </row>
    <row r="10647" spans="18:18" x14ac:dyDescent="0.25">
      <c r="R10647" s="15">
        <v>1</v>
      </c>
    </row>
    <row r="10648" spans="18:18" x14ac:dyDescent="0.25">
      <c r="R10648" s="15">
        <v>1</v>
      </c>
    </row>
    <row r="10649" spans="18:18" x14ac:dyDescent="0.25">
      <c r="R10649" s="15">
        <v>1</v>
      </c>
    </row>
    <row r="10650" spans="18:18" x14ac:dyDescent="0.25">
      <c r="R10650" s="15">
        <v>1</v>
      </c>
    </row>
    <row r="10651" spans="18:18" x14ac:dyDescent="0.25">
      <c r="R10651" s="15">
        <v>1</v>
      </c>
    </row>
    <row r="10652" spans="18:18" x14ac:dyDescent="0.25">
      <c r="R10652" s="15">
        <v>1</v>
      </c>
    </row>
    <row r="10653" spans="18:18" x14ac:dyDescent="0.25">
      <c r="R10653" s="15">
        <v>1</v>
      </c>
    </row>
    <row r="10654" spans="18:18" x14ac:dyDescent="0.25">
      <c r="R10654" s="15">
        <v>1</v>
      </c>
    </row>
    <row r="10655" spans="18:18" x14ac:dyDescent="0.25">
      <c r="R10655" s="15">
        <v>1</v>
      </c>
    </row>
    <row r="10656" spans="18:18" x14ac:dyDescent="0.25">
      <c r="R10656" s="15">
        <v>1</v>
      </c>
    </row>
    <row r="10657" spans="18:18" x14ac:dyDescent="0.25">
      <c r="R10657" s="15">
        <v>1</v>
      </c>
    </row>
    <row r="10658" spans="18:18" x14ac:dyDescent="0.25">
      <c r="R10658" s="15">
        <v>1</v>
      </c>
    </row>
    <row r="10659" spans="18:18" x14ac:dyDescent="0.25">
      <c r="R10659" s="15">
        <v>1</v>
      </c>
    </row>
    <row r="10660" spans="18:18" x14ac:dyDescent="0.25">
      <c r="R10660" s="15">
        <v>1</v>
      </c>
    </row>
    <row r="10661" spans="18:18" x14ac:dyDescent="0.25">
      <c r="R10661" s="15">
        <v>1</v>
      </c>
    </row>
    <row r="10662" spans="18:18" x14ac:dyDescent="0.25">
      <c r="R10662" s="15">
        <v>1</v>
      </c>
    </row>
    <row r="10663" spans="18:18" x14ac:dyDescent="0.25">
      <c r="R10663" s="15">
        <v>1</v>
      </c>
    </row>
    <row r="10664" spans="18:18" x14ac:dyDescent="0.25">
      <c r="R10664" s="15">
        <v>1</v>
      </c>
    </row>
    <row r="10665" spans="18:18" x14ac:dyDescent="0.25">
      <c r="R10665" s="15">
        <v>1</v>
      </c>
    </row>
    <row r="10666" spans="18:18" x14ac:dyDescent="0.25">
      <c r="R10666" s="15">
        <v>1</v>
      </c>
    </row>
    <row r="10667" spans="18:18" x14ac:dyDescent="0.25">
      <c r="R10667" s="15">
        <v>1</v>
      </c>
    </row>
    <row r="10668" spans="18:18" x14ac:dyDescent="0.25">
      <c r="R10668" s="15">
        <v>1</v>
      </c>
    </row>
    <row r="10669" spans="18:18" x14ac:dyDescent="0.25">
      <c r="R10669" s="15">
        <v>1</v>
      </c>
    </row>
    <row r="10670" spans="18:18" x14ac:dyDescent="0.25">
      <c r="R10670" s="15">
        <v>1</v>
      </c>
    </row>
    <row r="10671" spans="18:18" x14ac:dyDescent="0.25">
      <c r="R10671" s="15">
        <v>1</v>
      </c>
    </row>
    <row r="10672" spans="18:18" x14ac:dyDescent="0.25">
      <c r="R10672" s="15">
        <v>1</v>
      </c>
    </row>
    <row r="10673" spans="18:18" x14ac:dyDescent="0.25">
      <c r="R10673" s="15">
        <v>1</v>
      </c>
    </row>
    <row r="10674" spans="18:18" x14ac:dyDescent="0.25">
      <c r="R10674" s="15">
        <v>1</v>
      </c>
    </row>
    <row r="10675" spans="18:18" x14ac:dyDescent="0.25">
      <c r="R10675" s="15">
        <v>1</v>
      </c>
    </row>
    <row r="10676" spans="18:18" x14ac:dyDescent="0.25">
      <c r="R10676" s="15">
        <v>1</v>
      </c>
    </row>
    <row r="10677" spans="18:18" x14ac:dyDescent="0.25">
      <c r="R10677" s="15">
        <v>1</v>
      </c>
    </row>
    <row r="10678" spans="18:18" x14ac:dyDescent="0.25">
      <c r="R10678" s="15">
        <v>1</v>
      </c>
    </row>
    <row r="10679" spans="18:18" x14ac:dyDescent="0.25">
      <c r="R10679" s="15">
        <v>1</v>
      </c>
    </row>
    <row r="10680" spans="18:18" x14ac:dyDescent="0.25">
      <c r="R10680" s="15">
        <v>1</v>
      </c>
    </row>
    <row r="10681" spans="18:18" x14ac:dyDescent="0.25">
      <c r="R10681" s="15">
        <v>1</v>
      </c>
    </row>
    <row r="10682" spans="18:18" x14ac:dyDescent="0.25">
      <c r="R10682" s="15">
        <v>1</v>
      </c>
    </row>
    <row r="10683" spans="18:18" x14ac:dyDescent="0.25">
      <c r="R10683" s="15">
        <v>1</v>
      </c>
    </row>
    <row r="10684" spans="18:18" x14ac:dyDescent="0.25">
      <c r="R10684" s="15">
        <v>1</v>
      </c>
    </row>
    <row r="10685" spans="18:18" x14ac:dyDescent="0.25">
      <c r="R10685" s="15">
        <v>1</v>
      </c>
    </row>
    <row r="10686" spans="18:18" x14ac:dyDescent="0.25">
      <c r="R10686" s="15">
        <v>1</v>
      </c>
    </row>
    <row r="10687" spans="18:18" x14ac:dyDescent="0.25">
      <c r="R10687" s="15">
        <v>1</v>
      </c>
    </row>
    <row r="10688" spans="18:18" x14ac:dyDescent="0.25">
      <c r="R10688" s="15">
        <v>1</v>
      </c>
    </row>
    <row r="10689" spans="18:18" x14ac:dyDescent="0.25">
      <c r="R10689" s="15">
        <v>1</v>
      </c>
    </row>
    <row r="10690" spans="18:18" x14ac:dyDescent="0.25">
      <c r="R10690" s="15">
        <v>1</v>
      </c>
    </row>
    <row r="10691" spans="18:18" x14ac:dyDescent="0.25">
      <c r="R10691" s="15">
        <v>1</v>
      </c>
    </row>
    <row r="10692" spans="18:18" x14ac:dyDescent="0.25">
      <c r="R10692" s="15">
        <v>1</v>
      </c>
    </row>
    <row r="10693" spans="18:18" x14ac:dyDescent="0.25">
      <c r="R10693" s="15">
        <v>1</v>
      </c>
    </row>
    <row r="10694" spans="18:18" x14ac:dyDescent="0.25">
      <c r="R10694" s="15">
        <v>1</v>
      </c>
    </row>
    <row r="10695" spans="18:18" x14ac:dyDescent="0.25">
      <c r="R10695" s="15">
        <v>1</v>
      </c>
    </row>
    <row r="10696" spans="18:18" x14ac:dyDescent="0.25">
      <c r="R10696" s="15">
        <v>1</v>
      </c>
    </row>
    <row r="10697" spans="18:18" x14ac:dyDescent="0.25">
      <c r="R10697" s="15">
        <v>1</v>
      </c>
    </row>
    <row r="10698" spans="18:18" x14ac:dyDescent="0.25">
      <c r="R10698" s="15">
        <v>1</v>
      </c>
    </row>
    <row r="10699" spans="18:18" x14ac:dyDescent="0.25">
      <c r="R10699" s="15">
        <v>1</v>
      </c>
    </row>
    <row r="10700" spans="18:18" x14ac:dyDescent="0.25">
      <c r="R10700" s="15">
        <v>1</v>
      </c>
    </row>
    <row r="10701" spans="18:18" x14ac:dyDescent="0.25">
      <c r="R10701" s="15">
        <v>1</v>
      </c>
    </row>
    <row r="10702" spans="18:18" x14ac:dyDescent="0.25">
      <c r="R10702" s="15">
        <v>1</v>
      </c>
    </row>
    <row r="10703" spans="18:18" x14ac:dyDescent="0.25">
      <c r="R10703" s="15">
        <v>1</v>
      </c>
    </row>
    <row r="10704" spans="18:18" x14ac:dyDescent="0.25">
      <c r="R10704" s="15">
        <v>1</v>
      </c>
    </row>
    <row r="10705" spans="18:18" x14ac:dyDescent="0.25">
      <c r="R10705" s="15">
        <v>1</v>
      </c>
    </row>
    <row r="10706" spans="18:18" x14ac:dyDescent="0.25">
      <c r="R10706" s="15">
        <v>1</v>
      </c>
    </row>
    <row r="10707" spans="18:18" x14ac:dyDescent="0.25">
      <c r="R10707" s="15">
        <v>1</v>
      </c>
    </row>
    <row r="10708" spans="18:18" x14ac:dyDescent="0.25">
      <c r="R10708" s="15">
        <v>1</v>
      </c>
    </row>
    <row r="10709" spans="18:18" x14ac:dyDescent="0.25">
      <c r="R10709" s="15">
        <v>1</v>
      </c>
    </row>
    <row r="10710" spans="18:18" x14ac:dyDescent="0.25">
      <c r="R10710" s="15">
        <v>1</v>
      </c>
    </row>
    <row r="10711" spans="18:18" x14ac:dyDescent="0.25">
      <c r="R10711" s="15">
        <v>3</v>
      </c>
    </row>
    <row r="10712" spans="18:18" x14ac:dyDescent="0.25">
      <c r="R10712" s="15">
        <v>3</v>
      </c>
    </row>
    <row r="10713" spans="18:18" x14ac:dyDescent="0.25">
      <c r="R10713" s="15">
        <v>3</v>
      </c>
    </row>
    <row r="10714" spans="18:18" x14ac:dyDescent="0.25">
      <c r="R10714" s="15">
        <v>3</v>
      </c>
    </row>
    <row r="10715" spans="18:18" x14ac:dyDescent="0.25">
      <c r="R10715" s="15">
        <v>3</v>
      </c>
    </row>
    <row r="10716" spans="18:18" x14ac:dyDescent="0.25">
      <c r="R10716" s="15">
        <v>3</v>
      </c>
    </row>
    <row r="10717" spans="18:18" x14ac:dyDescent="0.25">
      <c r="R10717" s="15">
        <v>3</v>
      </c>
    </row>
    <row r="10718" spans="18:18" x14ac:dyDescent="0.25">
      <c r="R10718" s="15">
        <v>3</v>
      </c>
    </row>
    <row r="10719" spans="18:18" x14ac:dyDescent="0.25">
      <c r="R10719" s="15">
        <v>3</v>
      </c>
    </row>
    <row r="10720" spans="18:18" x14ac:dyDescent="0.25">
      <c r="R10720" s="15">
        <v>3</v>
      </c>
    </row>
    <row r="10721" spans="18:18" x14ac:dyDescent="0.25">
      <c r="R10721" s="15">
        <v>3</v>
      </c>
    </row>
    <row r="10722" spans="18:18" x14ac:dyDescent="0.25">
      <c r="R10722" s="15">
        <v>3</v>
      </c>
    </row>
    <row r="10723" spans="18:18" x14ac:dyDescent="0.25">
      <c r="R10723" s="15">
        <v>3</v>
      </c>
    </row>
    <row r="10724" spans="18:18" x14ac:dyDescent="0.25">
      <c r="R10724" s="15">
        <v>3</v>
      </c>
    </row>
    <row r="10725" spans="18:18" x14ac:dyDescent="0.25">
      <c r="R10725" s="15">
        <v>3</v>
      </c>
    </row>
    <row r="10726" spans="18:18" x14ac:dyDescent="0.25">
      <c r="R10726" s="15">
        <v>3</v>
      </c>
    </row>
    <row r="10727" spans="18:18" x14ac:dyDescent="0.25">
      <c r="R10727" s="15">
        <v>3</v>
      </c>
    </row>
    <row r="10728" spans="18:18" x14ac:dyDescent="0.25">
      <c r="R10728" s="15">
        <v>3</v>
      </c>
    </row>
    <row r="10729" spans="18:18" x14ac:dyDescent="0.25">
      <c r="R10729" s="15">
        <v>3</v>
      </c>
    </row>
    <row r="10730" spans="18:18" x14ac:dyDescent="0.25">
      <c r="R10730" s="15">
        <v>3</v>
      </c>
    </row>
    <row r="10731" spans="18:18" x14ac:dyDescent="0.25">
      <c r="R10731" s="15">
        <v>3</v>
      </c>
    </row>
    <row r="10732" spans="18:18" x14ac:dyDescent="0.25">
      <c r="R10732" s="15">
        <v>3</v>
      </c>
    </row>
    <row r="10733" spans="18:18" x14ac:dyDescent="0.25">
      <c r="R10733" s="15">
        <v>3</v>
      </c>
    </row>
    <row r="10734" spans="18:18" x14ac:dyDescent="0.25">
      <c r="R10734" s="15">
        <v>3</v>
      </c>
    </row>
    <row r="10735" spans="18:18" x14ac:dyDescent="0.25">
      <c r="R10735" s="15">
        <v>3</v>
      </c>
    </row>
    <row r="10736" spans="18:18" x14ac:dyDescent="0.25">
      <c r="R10736" s="15">
        <v>3</v>
      </c>
    </row>
    <row r="10737" spans="18:18" x14ac:dyDescent="0.25">
      <c r="R10737" s="15">
        <v>3</v>
      </c>
    </row>
    <row r="10738" spans="18:18" x14ac:dyDescent="0.25">
      <c r="R10738" s="15">
        <v>3</v>
      </c>
    </row>
    <row r="10739" spans="18:18" x14ac:dyDescent="0.25">
      <c r="R10739" s="15">
        <v>3</v>
      </c>
    </row>
    <row r="10740" spans="18:18" x14ac:dyDescent="0.25">
      <c r="R10740" s="15">
        <v>3</v>
      </c>
    </row>
    <row r="10741" spans="18:18" x14ac:dyDescent="0.25">
      <c r="R10741" s="15">
        <v>3</v>
      </c>
    </row>
    <row r="10742" spans="18:18" x14ac:dyDescent="0.25">
      <c r="R10742" s="15">
        <v>3</v>
      </c>
    </row>
    <row r="10743" spans="18:18" x14ac:dyDescent="0.25">
      <c r="R10743" s="15">
        <v>3</v>
      </c>
    </row>
    <row r="10744" spans="18:18" x14ac:dyDescent="0.25">
      <c r="R10744" s="15">
        <v>3</v>
      </c>
    </row>
    <row r="10745" spans="18:18" x14ac:dyDescent="0.25">
      <c r="R10745" s="15">
        <v>3</v>
      </c>
    </row>
    <row r="10746" spans="18:18" x14ac:dyDescent="0.25">
      <c r="R10746" s="15">
        <v>3</v>
      </c>
    </row>
    <row r="10747" spans="18:18" x14ac:dyDescent="0.25">
      <c r="R10747" s="15">
        <v>3</v>
      </c>
    </row>
    <row r="10748" spans="18:18" x14ac:dyDescent="0.25">
      <c r="R10748" s="15">
        <v>3</v>
      </c>
    </row>
    <row r="10749" spans="18:18" x14ac:dyDescent="0.25">
      <c r="R10749" s="15">
        <v>3</v>
      </c>
    </row>
    <row r="10750" spans="18:18" x14ac:dyDescent="0.25">
      <c r="R10750" s="15">
        <v>3</v>
      </c>
    </row>
    <row r="10751" spans="18:18" x14ac:dyDescent="0.25">
      <c r="R10751" s="15">
        <v>3</v>
      </c>
    </row>
    <row r="10752" spans="18:18" x14ac:dyDescent="0.25">
      <c r="R10752" s="15">
        <v>3</v>
      </c>
    </row>
    <row r="10753" spans="18:18" x14ac:dyDescent="0.25">
      <c r="R10753" s="15">
        <v>3</v>
      </c>
    </row>
    <row r="10754" spans="18:18" x14ac:dyDescent="0.25">
      <c r="R10754" s="15">
        <v>3</v>
      </c>
    </row>
    <row r="10755" spans="18:18" x14ac:dyDescent="0.25">
      <c r="R10755" s="15">
        <v>3</v>
      </c>
    </row>
    <row r="10756" spans="18:18" x14ac:dyDescent="0.25">
      <c r="R10756" s="15">
        <v>3</v>
      </c>
    </row>
    <row r="10757" spans="18:18" x14ac:dyDescent="0.25">
      <c r="R10757" s="15">
        <v>3</v>
      </c>
    </row>
    <row r="10758" spans="18:18" x14ac:dyDescent="0.25">
      <c r="R10758" s="15">
        <v>3</v>
      </c>
    </row>
    <row r="10759" spans="18:18" x14ac:dyDescent="0.25">
      <c r="R10759" s="15">
        <v>3</v>
      </c>
    </row>
    <row r="10760" spans="18:18" x14ac:dyDescent="0.25">
      <c r="R10760" s="15">
        <v>3</v>
      </c>
    </row>
    <row r="10761" spans="18:18" x14ac:dyDescent="0.25">
      <c r="R10761" s="15">
        <v>3</v>
      </c>
    </row>
    <row r="10762" spans="18:18" x14ac:dyDescent="0.25">
      <c r="R10762" s="15">
        <v>3</v>
      </c>
    </row>
    <row r="10763" spans="18:18" x14ac:dyDescent="0.25">
      <c r="R10763" s="15">
        <v>3</v>
      </c>
    </row>
    <row r="10764" spans="18:18" x14ac:dyDescent="0.25">
      <c r="R10764" s="15">
        <v>3</v>
      </c>
    </row>
    <row r="10765" spans="18:18" x14ac:dyDescent="0.25">
      <c r="R10765" s="15">
        <v>3</v>
      </c>
    </row>
    <row r="10766" spans="18:18" x14ac:dyDescent="0.25">
      <c r="R10766" s="15">
        <v>3</v>
      </c>
    </row>
    <row r="10767" spans="18:18" x14ac:dyDescent="0.25">
      <c r="R10767" s="15">
        <v>3</v>
      </c>
    </row>
    <row r="10768" spans="18:18" x14ac:dyDescent="0.25">
      <c r="R10768" s="15">
        <v>3</v>
      </c>
    </row>
    <row r="10769" spans="18:18" x14ac:dyDescent="0.25">
      <c r="R10769" s="15">
        <v>3</v>
      </c>
    </row>
    <row r="10770" spans="18:18" x14ac:dyDescent="0.25">
      <c r="R10770" s="15">
        <v>3</v>
      </c>
    </row>
    <row r="10771" spans="18:18" x14ac:dyDescent="0.25">
      <c r="R10771" s="15">
        <v>3</v>
      </c>
    </row>
    <row r="10772" spans="18:18" x14ac:dyDescent="0.25">
      <c r="R10772" s="15">
        <v>3</v>
      </c>
    </row>
    <row r="10773" spans="18:18" x14ac:dyDescent="0.25">
      <c r="R10773" s="15">
        <v>3</v>
      </c>
    </row>
    <row r="10774" spans="18:18" x14ac:dyDescent="0.25">
      <c r="R10774" s="15">
        <v>3</v>
      </c>
    </row>
    <row r="10775" spans="18:18" x14ac:dyDescent="0.25">
      <c r="R10775" s="15">
        <v>3</v>
      </c>
    </row>
    <row r="10776" spans="18:18" x14ac:dyDescent="0.25">
      <c r="R10776" s="15">
        <v>3</v>
      </c>
    </row>
    <row r="10777" spans="18:18" x14ac:dyDescent="0.25">
      <c r="R10777" s="15">
        <v>3</v>
      </c>
    </row>
    <row r="10778" spans="18:18" x14ac:dyDescent="0.25">
      <c r="R10778" s="15">
        <v>4</v>
      </c>
    </row>
    <row r="10779" spans="18:18" x14ac:dyDescent="0.25">
      <c r="R10779" s="15">
        <v>4</v>
      </c>
    </row>
    <row r="10780" spans="18:18" x14ac:dyDescent="0.25">
      <c r="R10780" s="15">
        <v>4</v>
      </c>
    </row>
    <row r="10781" spans="18:18" x14ac:dyDescent="0.25">
      <c r="R10781" s="15">
        <v>4</v>
      </c>
    </row>
    <row r="10782" spans="18:18" x14ac:dyDescent="0.25">
      <c r="R10782" s="15">
        <v>4</v>
      </c>
    </row>
    <row r="10783" spans="18:18" x14ac:dyDescent="0.25">
      <c r="R10783" s="15">
        <v>4</v>
      </c>
    </row>
    <row r="10784" spans="18:18" x14ac:dyDescent="0.25">
      <c r="R10784" s="15">
        <v>4</v>
      </c>
    </row>
    <row r="10785" spans="18:18" x14ac:dyDescent="0.25">
      <c r="R10785" s="15">
        <v>4</v>
      </c>
    </row>
    <row r="10786" spans="18:18" x14ac:dyDescent="0.25">
      <c r="R10786" s="15">
        <v>4</v>
      </c>
    </row>
    <row r="10787" spans="18:18" x14ac:dyDescent="0.25">
      <c r="R10787" s="15">
        <v>4</v>
      </c>
    </row>
    <row r="10788" spans="18:18" x14ac:dyDescent="0.25">
      <c r="R10788" s="15">
        <v>4</v>
      </c>
    </row>
    <row r="10789" spans="18:18" x14ac:dyDescent="0.25">
      <c r="R10789" s="15">
        <v>4</v>
      </c>
    </row>
    <row r="10790" spans="18:18" x14ac:dyDescent="0.25">
      <c r="R10790" s="15">
        <v>4</v>
      </c>
    </row>
    <row r="10791" spans="18:18" x14ac:dyDescent="0.25">
      <c r="R10791" s="15">
        <v>4</v>
      </c>
    </row>
    <row r="10792" spans="18:18" x14ac:dyDescent="0.25">
      <c r="R10792" s="15">
        <v>4</v>
      </c>
    </row>
    <row r="10793" spans="18:18" x14ac:dyDescent="0.25">
      <c r="R10793" s="15">
        <v>4</v>
      </c>
    </row>
    <row r="10794" spans="18:18" x14ac:dyDescent="0.25">
      <c r="R10794" s="15">
        <v>4</v>
      </c>
    </row>
    <row r="10795" spans="18:18" x14ac:dyDescent="0.25">
      <c r="R10795" s="15">
        <v>3</v>
      </c>
    </row>
    <row r="10796" spans="18:18" x14ac:dyDescent="0.25">
      <c r="R10796" s="15">
        <v>3</v>
      </c>
    </row>
    <row r="10797" spans="18:18" x14ac:dyDescent="0.25">
      <c r="R10797" s="15">
        <v>3</v>
      </c>
    </row>
    <row r="10798" spans="18:18" x14ac:dyDescent="0.25">
      <c r="R10798" s="15">
        <v>3</v>
      </c>
    </row>
    <row r="10799" spans="18:18" x14ac:dyDescent="0.25">
      <c r="R10799" s="15">
        <v>3</v>
      </c>
    </row>
    <row r="10800" spans="18:18" x14ac:dyDescent="0.25">
      <c r="R10800" s="15">
        <v>3</v>
      </c>
    </row>
    <row r="10801" spans="18:18" x14ac:dyDescent="0.25">
      <c r="R10801" s="15">
        <v>3</v>
      </c>
    </row>
    <row r="10802" spans="18:18" x14ac:dyDescent="0.25">
      <c r="R10802" s="15">
        <v>3</v>
      </c>
    </row>
    <row r="10803" spans="18:18" x14ac:dyDescent="0.25">
      <c r="R10803" s="15">
        <v>3</v>
      </c>
    </row>
    <row r="10804" spans="18:18" x14ac:dyDescent="0.25">
      <c r="R10804" s="15">
        <v>3</v>
      </c>
    </row>
    <row r="10805" spans="18:18" x14ac:dyDescent="0.25">
      <c r="R10805" s="15">
        <v>3</v>
      </c>
    </row>
    <row r="10806" spans="18:18" x14ac:dyDescent="0.25">
      <c r="R10806" s="15">
        <v>3</v>
      </c>
    </row>
    <row r="10807" spans="18:18" x14ac:dyDescent="0.25">
      <c r="R10807" s="15">
        <v>3</v>
      </c>
    </row>
    <row r="10808" spans="18:18" x14ac:dyDescent="0.25">
      <c r="R10808" s="15">
        <v>3</v>
      </c>
    </row>
    <row r="10809" spans="18:18" x14ac:dyDescent="0.25">
      <c r="R10809" s="15">
        <v>3</v>
      </c>
    </row>
    <row r="10810" spans="18:18" x14ac:dyDescent="0.25">
      <c r="R10810" s="15">
        <v>3</v>
      </c>
    </row>
    <row r="10811" spans="18:18" x14ac:dyDescent="0.25">
      <c r="R10811" s="15">
        <v>3</v>
      </c>
    </row>
    <row r="10812" spans="18:18" x14ac:dyDescent="0.25">
      <c r="R10812" s="15">
        <v>3</v>
      </c>
    </row>
    <row r="10813" spans="18:18" x14ac:dyDescent="0.25">
      <c r="R10813" s="15">
        <v>3</v>
      </c>
    </row>
    <row r="10814" spans="18:18" x14ac:dyDescent="0.25">
      <c r="R10814" s="15">
        <v>3</v>
      </c>
    </row>
    <row r="10815" spans="18:18" x14ac:dyDescent="0.25">
      <c r="R10815" s="15">
        <v>3</v>
      </c>
    </row>
    <row r="10816" spans="18:18" x14ac:dyDescent="0.25">
      <c r="R10816" s="15">
        <v>3</v>
      </c>
    </row>
    <row r="10817" spans="18:18" x14ac:dyDescent="0.25">
      <c r="R10817" s="15">
        <v>3</v>
      </c>
    </row>
    <row r="10818" spans="18:18" x14ac:dyDescent="0.25">
      <c r="R10818" s="15">
        <v>3</v>
      </c>
    </row>
    <row r="10819" spans="18:18" x14ac:dyDescent="0.25">
      <c r="R10819" s="15">
        <v>3</v>
      </c>
    </row>
    <row r="10820" spans="18:18" x14ac:dyDescent="0.25">
      <c r="R10820" s="15">
        <v>4</v>
      </c>
    </row>
    <row r="10821" spans="18:18" x14ac:dyDescent="0.25">
      <c r="R10821" s="15">
        <v>4</v>
      </c>
    </row>
    <row r="10822" spans="18:18" x14ac:dyDescent="0.25">
      <c r="R10822" s="15">
        <v>4</v>
      </c>
    </row>
    <row r="10823" spans="18:18" x14ac:dyDescent="0.25">
      <c r="R10823" s="15">
        <v>4</v>
      </c>
    </row>
    <row r="10824" spans="18:18" x14ac:dyDescent="0.25">
      <c r="R10824" s="15">
        <v>4</v>
      </c>
    </row>
    <row r="10825" spans="18:18" x14ac:dyDescent="0.25">
      <c r="R10825" s="15">
        <v>4</v>
      </c>
    </row>
    <row r="10826" spans="18:18" x14ac:dyDescent="0.25">
      <c r="R10826" s="15">
        <v>4</v>
      </c>
    </row>
    <row r="10827" spans="18:18" x14ac:dyDescent="0.25">
      <c r="R10827" s="15">
        <v>4</v>
      </c>
    </row>
    <row r="10828" spans="18:18" x14ac:dyDescent="0.25">
      <c r="R10828" s="15">
        <v>4</v>
      </c>
    </row>
    <row r="10829" spans="18:18" x14ac:dyDescent="0.25">
      <c r="R10829" s="15">
        <v>4</v>
      </c>
    </row>
    <row r="10830" spans="18:18" x14ac:dyDescent="0.25">
      <c r="R10830" s="15">
        <v>4</v>
      </c>
    </row>
    <row r="10831" spans="18:18" x14ac:dyDescent="0.25">
      <c r="R10831" s="15">
        <v>4</v>
      </c>
    </row>
    <row r="10832" spans="18:18" x14ac:dyDescent="0.25">
      <c r="R10832" s="15">
        <v>4</v>
      </c>
    </row>
    <row r="10833" spans="18:18" x14ac:dyDescent="0.25">
      <c r="R10833" s="15">
        <v>4</v>
      </c>
    </row>
    <row r="10834" spans="18:18" x14ac:dyDescent="0.25">
      <c r="R10834" s="15">
        <v>4</v>
      </c>
    </row>
    <row r="10835" spans="18:18" x14ac:dyDescent="0.25">
      <c r="R10835" s="15">
        <v>4</v>
      </c>
    </row>
    <row r="10836" spans="18:18" x14ac:dyDescent="0.25">
      <c r="R10836" s="15">
        <v>3</v>
      </c>
    </row>
    <row r="10837" spans="18:18" x14ac:dyDescent="0.25">
      <c r="R10837" s="15">
        <v>3</v>
      </c>
    </row>
    <row r="10838" spans="18:18" x14ac:dyDescent="0.25">
      <c r="R10838" s="15">
        <v>3</v>
      </c>
    </row>
    <row r="10839" spans="18:18" x14ac:dyDescent="0.25">
      <c r="R10839" s="15">
        <v>3</v>
      </c>
    </row>
    <row r="10840" spans="18:18" x14ac:dyDescent="0.25">
      <c r="R10840" s="15">
        <v>3</v>
      </c>
    </row>
    <row r="10841" spans="18:18" x14ac:dyDescent="0.25">
      <c r="R10841" s="15">
        <v>5</v>
      </c>
    </row>
    <row r="10842" spans="18:18" x14ac:dyDescent="0.25">
      <c r="R10842" s="15">
        <v>5</v>
      </c>
    </row>
    <row r="10843" spans="18:18" x14ac:dyDescent="0.25">
      <c r="R10843" s="15">
        <v>5</v>
      </c>
    </row>
    <row r="10844" spans="18:18" x14ac:dyDescent="0.25">
      <c r="R10844" s="15">
        <v>5</v>
      </c>
    </row>
    <row r="10845" spans="18:18" x14ac:dyDescent="0.25">
      <c r="R10845" s="15">
        <v>5</v>
      </c>
    </row>
    <row r="10846" spans="18:18" x14ac:dyDescent="0.25">
      <c r="R10846" s="15">
        <v>5</v>
      </c>
    </row>
    <row r="10847" spans="18:18" x14ac:dyDescent="0.25">
      <c r="R10847" s="15">
        <v>3</v>
      </c>
    </row>
    <row r="10848" spans="18:18" x14ac:dyDescent="0.25">
      <c r="R10848" s="15">
        <v>3</v>
      </c>
    </row>
    <row r="10849" spans="18:18" x14ac:dyDescent="0.25">
      <c r="R10849" s="15">
        <v>3</v>
      </c>
    </row>
    <row r="10850" spans="18:18" x14ac:dyDescent="0.25">
      <c r="R10850" s="15">
        <v>3</v>
      </c>
    </row>
    <row r="10851" spans="18:18" x14ac:dyDescent="0.25">
      <c r="R10851" s="15">
        <v>3</v>
      </c>
    </row>
    <row r="10852" spans="18:18" x14ac:dyDescent="0.25">
      <c r="R10852" s="15">
        <v>3</v>
      </c>
    </row>
    <row r="10853" spans="18:18" x14ac:dyDescent="0.25">
      <c r="R10853" s="15">
        <v>3</v>
      </c>
    </row>
    <row r="10854" spans="18:18" x14ac:dyDescent="0.25">
      <c r="R10854" s="15">
        <v>3</v>
      </c>
    </row>
    <row r="10855" spans="18:18" x14ac:dyDescent="0.25">
      <c r="R10855" s="15">
        <v>3</v>
      </c>
    </row>
    <row r="10856" spans="18:18" x14ac:dyDescent="0.25">
      <c r="R10856" s="15">
        <v>3</v>
      </c>
    </row>
    <row r="10857" spans="18:18" x14ac:dyDescent="0.25">
      <c r="R10857" s="15">
        <v>3</v>
      </c>
    </row>
    <row r="10858" spans="18:18" x14ac:dyDescent="0.25">
      <c r="R10858" s="15">
        <v>3</v>
      </c>
    </row>
    <row r="10859" spans="18:18" x14ac:dyDescent="0.25">
      <c r="R10859" s="15">
        <v>3</v>
      </c>
    </row>
    <row r="10860" spans="18:18" x14ac:dyDescent="0.25">
      <c r="R10860" s="15">
        <v>3</v>
      </c>
    </row>
    <row r="10861" spans="18:18" x14ac:dyDescent="0.25">
      <c r="R10861" s="15">
        <v>3</v>
      </c>
    </row>
    <row r="10862" spans="18:18" x14ac:dyDescent="0.25">
      <c r="R10862" s="15">
        <v>3</v>
      </c>
    </row>
    <row r="10863" spans="18:18" x14ac:dyDescent="0.25">
      <c r="R10863" s="15">
        <v>3</v>
      </c>
    </row>
    <row r="10864" spans="18:18" x14ac:dyDescent="0.25">
      <c r="R10864" s="15">
        <v>3</v>
      </c>
    </row>
    <row r="10865" spans="18:18" x14ac:dyDescent="0.25">
      <c r="R10865" s="15">
        <v>3</v>
      </c>
    </row>
    <row r="10866" spans="18:18" x14ac:dyDescent="0.25">
      <c r="R10866" s="15">
        <v>3</v>
      </c>
    </row>
    <row r="10867" spans="18:18" x14ac:dyDescent="0.25">
      <c r="R10867" s="15">
        <v>3</v>
      </c>
    </row>
    <row r="10868" spans="18:18" x14ac:dyDescent="0.25">
      <c r="R10868" s="15">
        <v>3</v>
      </c>
    </row>
    <row r="10869" spans="18:18" x14ac:dyDescent="0.25">
      <c r="R10869" s="15">
        <v>3</v>
      </c>
    </row>
    <row r="10870" spans="18:18" x14ac:dyDescent="0.25">
      <c r="R10870" s="15">
        <v>3</v>
      </c>
    </row>
    <row r="10871" spans="18:18" x14ac:dyDescent="0.25">
      <c r="R10871" s="15">
        <v>3</v>
      </c>
    </row>
    <row r="10872" spans="18:18" x14ac:dyDescent="0.25">
      <c r="R10872" s="15">
        <v>1</v>
      </c>
    </row>
    <row r="10873" spans="18:18" x14ac:dyDescent="0.25">
      <c r="R10873" s="15">
        <v>1</v>
      </c>
    </row>
    <row r="10874" spans="18:18" x14ac:dyDescent="0.25">
      <c r="R10874" s="15">
        <v>1</v>
      </c>
    </row>
    <row r="10875" spans="18:18" x14ac:dyDescent="0.25">
      <c r="R10875" s="15">
        <v>1</v>
      </c>
    </row>
    <row r="10876" spans="18:18" x14ac:dyDescent="0.25">
      <c r="R10876" s="15">
        <v>1</v>
      </c>
    </row>
    <row r="10877" spans="18:18" x14ac:dyDescent="0.25">
      <c r="R10877" s="15">
        <v>1</v>
      </c>
    </row>
    <row r="10878" spans="18:18" x14ac:dyDescent="0.25">
      <c r="R10878" s="15">
        <v>1</v>
      </c>
    </row>
    <row r="10879" spans="18:18" x14ac:dyDescent="0.25">
      <c r="R10879" s="15">
        <v>1</v>
      </c>
    </row>
    <row r="10880" spans="18:18" x14ac:dyDescent="0.25">
      <c r="R10880" s="15">
        <v>1</v>
      </c>
    </row>
    <row r="10881" spans="18:18" x14ac:dyDescent="0.25">
      <c r="R10881" s="15">
        <v>1</v>
      </c>
    </row>
    <row r="10882" spans="18:18" x14ac:dyDescent="0.25">
      <c r="R10882" s="15">
        <v>1</v>
      </c>
    </row>
    <row r="10883" spans="18:18" x14ac:dyDescent="0.25">
      <c r="R10883" s="15">
        <v>1</v>
      </c>
    </row>
    <row r="10884" spans="18:18" x14ac:dyDescent="0.25">
      <c r="R10884" s="15">
        <v>1</v>
      </c>
    </row>
    <row r="10885" spans="18:18" x14ac:dyDescent="0.25">
      <c r="R10885" s="15">
        <v>1</v>
      </c>
    </row>
    <row r="10886" spans="18:18" x14ac:dyDescent="0.25">
      <c r="R10886" s="15">
        <v>1</v>
      </c>
    </row>
    <row r="10887" spans="18:18" x14ac:dyDescent="0.25">
      <c r="R10887" s="15">
        <v>1</v>
      </c>
    </row>
    <row r="10888" spans="18:18" x14ac:dyDescent="0.25">
      <c r="R10888" s="15">
        <v>1</v>
      </c>
    </row>
    <row r="10889" spans="18:18" x14ac:dyDescent="0.25">
      <c r="R10889" s="15">
        <v>1</v>
      </c>
    </row>
    <row r="10890" spans="18:18" x14ac:dyDescent="0.25">
      <c r="R10890" s="15">
        <v>1</v>
      </c>
    </row>
    <row r="10891" spans="18:18" x14ac:dyDescent="0.25">
      <c r="R10891" s="15">
        <v>1</v>
      </c>
    </row>
    <row r="10892" spans="18:18" x14ac:dyDescent="0.25">
      <c r="R10892" s="15">
        <v>1</v>
      </c>
    </row>
    <row r="10893" spans="18:18" x14ac:dyDescent="0.25">
      <c r="R10893" s="15">
        <v>1</v>
      </c>
    </row>
    <row r="10894" spans="18:18" x14ac:dyDescent="0.25">
      <c r="R10894" s="15">
        <v>1</v>
      </c>
    </row>
    <row r="10895" spans="18:18" x14ac:dyDescent="0.25">
      <c r="R10895" s="15">
        <v>1</v>
      </c>
    </row>
    <row r="10896" spans="18:18" x14ac:dyDescent="0.25">
      <c r="R10896" s="15">
        <v>1</v>
      </c>
    </row>
    <row r="10897" spans="18:18" x14ac:dyDescent="0.25">
      <c r="R10897" s="15">
        <v>1</v>
      </c>
    </row>
    <row r="10898" spans="18:18" x14ac:dyDescent="0.25">
      <c r="R10898" s="15">
        <v>1</v>
      </c>
    </row>
    <row r="10899" spans="18:18" x14ac:dyDescent="0.25">
      <c r="R10899" s="15">
        <v>1</v>
      </c>
    </row>
    <row r="10900" spans="18:18" x14ac:dyDescent="0.25">
      <c r="R10900" s="15">
        <v>1</v>
      </c>
    </row>
    <row r="10901" spans="18:18" x14ac:dyDescent="0.25">
      <c r="R10901" s="15">
        <v>1</v>
      </c>
    </row>
    <row r="10902" spans="18:18" x14ac:dyDescent="0.25">
      <c r="R10902" s="15">
        <v>1</v>
      </c>
    </row>
    <row r="10903" spans="18:18" x14ac:dyDescent="0.25">
      <c r="R10903" s="15">
        <v>1</v>
      </c>
    </row>
    <row r="10904" spans="18:18" x14ac:dyDescent="0.25">
      <c r="R10904" s="15">
        <v>1</v>
      </c>
    </row>
    <row r="10905" spans="18:18" x14ac:dyDescent="0.25">
      <c r="R10905" s="15">
        <v>1</v>
      </c>
    </row>
    <row r="10906" spans="18:18" x14ac:dyDescent="0.25">
      <c r="R10906" s="15">
        <v>1</v>
      </c>
    </row>
    <row r="10907" spans="18:18" x14ac:dyDescent="0.25">
      <c r="R10907" s="15">
        <v>1</v>
      </c>
    </row>
    <row r="10908" spans="18:18" x14ac:dyDescent="0.25">
      <c r="R10908" s="15">
        <v>1</v>
      </c>
    </row>
    <row r="10909" spans="18:18" x14ac:dyDescent="0.25">
      <c r="R10909" s="15">
        <v>1</v>
      </c>
    </row>
    <row r="10910" spans="18:18" x14ac:dyDescent="0.25">
      <c r="R10910" s="15">
        <v>1</v>
      </c>
    </row>
    <row r="10911" spans="18:18" x14ac:dyDescent="0.25">
      <c r="R10911" s="15">
        <v>1</v>
      </c>
    </row>
    <row r="10912" spans="18:18" x14ac:dyDescent="0.25">
      <c r="R10912" s="15">
        <v>1</v>
      </c>
    </row>
    <row r="10913" spans="18:18" x14ac:dyDescent="0.25">
      <c r="R10913" s="15">
        <v>1</v>
      </c>
    </row>
    <row r="10914" spans="18:18" x14ac:dyDescent="0.25">
      <c r="R10914" s="15">
        <v>1</v>
      </c>
    </row>
    <row r="10915" spans="18:18" x14ac:dyDescent="0.25">
      <c r="R10915" s="15">
        <v>1</v>
      </c>
    </row>
    <row r="10916" spans="18:18" x14ac:dyDescent="0.25">
      <c r="R10916" s="15">
        <v>1</v>
      </c>
    </row>
    <row r="10917" spans="18:18" x14ac:dyDescent="0.25">
      <c r="R10917" s="15">
        <v>1</v>
      </c>
    </row>
    <row r="10918" spans="18:18" x14ac:dyDescent="0.25">
      <c r="R10918" s="15">
        <v>1</v>
      </c>
    </row>
    <row r="10919" spans="18:18" x14ac:dyDescent="0.25">
      <c r="R10919" s="15">
        <v>1</v>
      </c>
    </row>
    <row r="10920" spans="18:18" x14ac:dyDescent="0.25">
      <c r="R10920" s="15">
        <v>1</v>
      </c>
    </row>
    <row r="10921" spans="18:18" x14ac:dyDescent="0.25">
      <c r="R10921" s="15">
        <v>1</v>
      </c>
    </row>
    <row r="10922" spans="18:18" x14ac:dyDescent="0.25">
      <c r="R10922" s="15">
        <v>1</v>
      </c>
    </row>
    <row r="10923" spans="18:18" x14ac:dyDescent="0.25">
      <c r="R10923" s="15">
        <v>1</v>
      </c>
    </row>
    <row r="10924" spans="18:18" x14ac:dyDescent="0.25">
      <c r="R10924" s="15">
        <v>1</v>
      </c>
    </row>
    <row r="10925" spans="18:18" x14ac:dyDescent="0.25">
      <c r="R10925" s="15">
        <v>1</v>
      </c>
    </row>
    <row r="10926" spans="18:18" x14ac:dyDescent="0.25">
      <c r="R10926" s="15">
        <v>1</v>
      </c>
    </row>
    <row r="10927" spans="18:18" x14ac:dyDescent="0.25">
      <c r="R10927" s="15">
        <v>1</v>
      </c>
    </row>
    <row r="10928" spans="18:18" x14ac:dyDescent="0.25">
      <c r="R10928" s="15">
        <v>1</v>
      </c>
    </row>
    <row r="10929" spans="18:18" x14ac:dyDescent="0.25">
      <c r="R10929" s="15">
        <v>1</v>
      </c>
    </row>
    <row r="10930" spans="18:18" x14ac:dyDescent="0.25">
      <c r="R10930" s="15">
        <v>1</v>
      </c>
    </row>
    <row r="10931" spans="18:18" x14ac:dyDescent="0.25">
      <c r="R10931" s="15">
        <v>1</v>
      </c>
    </row>
    <row r="10932" spans="18:18" x14ac:dyDescent="0.25">
      <c r="R10932" s="15">
        <v>1</v>
      </c>
    </row>
    <row r="10933" spans="18:18" x14ac:dyDescent="0.25">
      <c r="R10933" s="15">
        <v>1</v>
      </c>
    </row>
    <row r="10934" spans="18:18" x14ac:dyDescent="0.25">
      <c r="R10934" s="15">
        <v>1</v>
      </c>
    </row>
    <row r="10935" spans="18:18" x14ac:dyDescent="0.25">
      <c r="R10935" s="15">
        <v>1</v>
      </c>
    </row>
    <row r="10936" spans="18:18" x14ac:dyDescent="0.25">
      <c r="R10936" s="15">
        <v>1</v>
      </c>
    </row>
    <row r="10937" spans="18:18" x14ac:dyDescent="0.25">
      <c r="R10937" s="15">
        <v>1</v>
      </c>
    </row>
    <row r="10938" spans="18:18" x14ac:dyDescent="0.25">
      <c r="R10938" s="15">
        <v>1</v>
      </c>
    </row>
    <row r="10939" spans="18:18" x14ac:dyDescent="0.25">
      <c r="R10939" s="15">
        <v>1</v>
      </c>
    </row>
    <row r="10940" spans="18:18" x14ac:dyDescent="0.25">
      <c r="R10940" s="15">
        <v>2</v>
      </c>
    </row>
    <row r="10941" spans="18:18" x14ac:dyDescent="0.25">
      <c r="R10941" s="15">
        <v>2</v>
      </c>
    </row>
    <row r="10942" spans="18:18" x14ac:dyDescent="0.25">
      <c r="R10942" s="15">
        <v>2</v>
      </c>
    </row>
    <row r="10943" spans="18:18" x14ac:dyDescent="0.25">
      <c r="R10943" s="15">
        <v>2</v>
      </c>
    </row>
    <row r="10944" spans="18:18" x14ac:dyDescent="0.25">
      <c r="R10944" s="15">
        <v>2</v>
      </c>
    </row>
    <row r="10945" spans="18:18" x14ac:dyDescent="0.25">
      <c r="R10945" s="15">
        <v>2</v>
      </c>
    </row>
    <row r="10946" spans="18:18" x14ac:dyDescent="0.25">
      <c r="R10946" s="15">
        <v>2</v>
      </c>
    </row>
    <row r="10947" spans="18:18" x14ac:dyDescent="0.25">
      <c r="R10947" s="15">
        <v>2</v>
      </c>
    </row>
    <row r="10948" spans="18:18" x14ac:dyDescent="0.25">
      <c r="R10948" s="15">
        <v>2</v>
      </c>
    </row>
    <row r="10949" spans="18:18" x14ac:dyDescent="0.25">
      <c r="R10949" s="15">
        <v>2</v>
      </c>
    </row>
    <row r="10950" spans="18:18" x14ac:dyDescent="0.25">
      <c r="R10950" s="15">
        <v>2</v>
      </c>
    </row>
    <row r="10951" spans="18:18" x14ac:dyDescent="0.25">
      <c r="R10951" s="15">
        <v>2</v>
      </c>
    </row>
    <row r="10952" spans="18:18" x14ac:dyDescent="0.25">
      <c r="R10952" s="15">
        <v>2</v>
      </c>
    </row>
    <row r="10953" spans="18:18" x14ac:dyDescent="0.25">
      <c r="R10953" s="15">
        <v>1</v>
      </c>
    </row>
    <row r="10954" spans="18:18" x14ac:dyDescent="0.25">
      <c r="R10954" s="15">
        <v>1</v>
      </c>
    </row>
    <row r="10955" spans="18:18" x14ac:dyDescent="0.25">
      <c r="R10955" s="15">
        <v>1</v>
      </c>
    </row>
    <row r="10956" spans="18:18" x14ac:dyDescent="0.25">
      <c r="R10956" s="15">
        <v>1</v>
      </c>
    </row>
    <row r="10957" spans="18:18" x14ac:dyDescent="0.25">
      <c r="R10957" s="15">
        <v>1</v>
      </c>
    </row>
    <row r="10958" spans="18:18" x14ac:dyDescent="0.25">
      <c r="R10958" s="15">
        <v>1</v>
      </c>
    </row>
    <row r="10959" spans="18:18" x14ac:dyDescent="0.25">
      <c r="R10959" s="15">
        <v>1</v>
      </c>
    </row>
    <row r="10960" spans="18:18" x14ac:dyDescent="0.25">
      <c r="R10960" s="15">
        <v>1</v>
      </c>
    </row>
    <row r="10961" spans="18:18" x14ac:dyDescent="0.25">
      <c r="R10961" s="15">
        <v>1</v>
      </c>
    </row>
    <row r="10962" spans="18:18" x14ac:dyDescent="0.25">
      <c r="R10962" s="15">
        <v>1</v>
      </c>
    </row>
    <row r="10963" spans="18:18" x14ac:dyDescent="0.25">
      <c r="R10963" s="15">
        <v>1</v>
      </c>
    </row>
    <row r="10964" spans="18:18" x14ac:dyDescent="0.25">
      <c r="R10964" s="15">
        <v>1</v>
      </c>
    </row>
    <row r="10965" spans="18:18" x14ac:dyDescent="0.25">
      <c r="R10965" s="15">
        <v>1</v>
      </c>
    </row>
    <row r="10966" spans="18:18" x14ac:dyDescent="0.25">
      <c r="R10966" s="15">
        <v>1</v>
      </c>
    </row>
    <row r="10967" spans="18:18" x14ac:dyDescent="0.25">
      <c r="R10967" s="15">
        <v>1</v>
      </c>
    </row>
    <row r="10968" spans="18:18" x14ac:dyDescent="0.25">
      <c r="R10968" s="15">
        <v>1</v>
      </c>
    </row>
    <row r="10969" spans="18:18" x14ac:dyDescent="0.25">
      <c r="R10969" s="15">
        <v>1</v>
      </c>
    </row>
    <row r="10970" spans="18:18" x14ac:dyDescent="0.25">
      <c r="R10970" s="15">
        <v>1</v>
      </c>
    </row>
    <row r="10971" spans="18:18" x14ac:dyDescent="0.25">
      <c r="R10971" s="15">
        <v>1</v>
      </c>
    </row>
    <row r="10972" spans="18:18" x14ac:dyDescent="0.25">
      <c r="R10972" s="15">
        <v>1</v>
      </c>
    </row>
    <row r="10973" spans="18:18" x14ac:dyDescent="0.25">
      <c r="R10973" s="15">
        <v>1</v>
      </c>
    </row>
    <row r="10974" spans="18:18" x14ac:dyDescent="0.25">
      <c r="R10974" s="15">
        <v>1</v>
      </c>
    </row>
    <row r="10975" spans="18:18" x14ac:dyDescent="0.25">
      <c r="R10975" s="15">
        <v>1</v>
      </c>
    </row>
    <row r="10976" spans="18:18" x14ac:dyDescent="0.25">
      <c r="R10976" s="15">
        <v>1</v>
      </c>
    </row>
    <row r="10977" spans="18:18" x14ac:dyDescent="0.25">
      <c r="R10977" s="15">
        <v>1</v>
      </c>
    </row>
    <row r="10978" spans="18:18" x14ac:dyDescent="0.25">
      <c r="R10978" s="15">
        <v>1</v>
      </c>
    </row>
    <row r="10979" spans="18:18" x14ac:dyDescent="0.25">
      <c r="R10979" s="15">
        <v>1</v>
      </c>
    </row>
    <row r="10980" spans="18:18" x14ac:dyDescent="0.25">
      <c r="R10980" s="15">
        <v>1</v>
      </c>
    </row>
    <row r="10981" spans="18:18" x14ac:dyDescent="0.25">
      <c r="R10981" s="15">
        <v>1</v>
      </c>
    </row>
    <row r="10982" spans="18:18" x14ac:dyDescent="0.25">
      <c r="R10982" s="15">
        <v>2</v>
      </c>
    </row>
    <row r="10983" spans="18:18" x14ac:dyDescent="0.25">
      <c r="R10983" s="15">
        <v>2</v>
      </c>
    </row>
    <row r="10984" spans="18:18" x14ac:dyDescent="0.25">
      <c r="R10984" s="15">
        <v>2</v>
      </c>
    </row>
    <row r="10985" spans="18:18" x14ac:dyDescent="0.25">
      <c r="R10985" s="15">
        <v>2</v>
      </c>
    </row>
    <row r="10986" spans="18:18" x14ac:dyDescent="0.25">
      <c r="R10986" s="15">
        <v>2</v>
      </c>
    </row>
    <row r="10987" spans="18:18" x14ac:dyDescent="0.25">
      <c r="R10987" s="15">
        <v>2</v>
      </c>
    </row>
    <row r="10988" spans="18:18" x14ac:dyDescent="0.25">
      <c r="R10988" s="15">
        <v>2</v>
      </c>
    </row>
    <row r="10989" spans="18:18" x14ac:dyDescent="0.25">
      <c r="R10989" s="15">
        <v>2</v>
      </c>
    </row>
    <row r="10990" spans="18:18" x14ac:dyDescent="0.25">
      <c r="R10990" s="15">
        <v>2</v>
      </c>
    </row>
    <row r="10991" spans="18:18" x14ac:dyDescent="0.25">
      <c r="R10991" s="15">
        <v>2</v>
      </c>
    </row>
    <row r="10992" spans="18:18" x14ac:dyDescent="0.25">
      <c r="R10992" s="15">
        <v>2</v>
      </c>
    </row>
    <row r="10993" spans="18:18" x14ac:dyDescent="0.25">
      <c r="R10993" s="15">
        <v>2</v>
      </c>
    </row>
    <row r="10994" spans="18:18" x14ac:dyDescent="0.25">
      <c r="R10994" s="15">
        <v>2</v>
      </c>
    </row>
    <row r="10995" spans="18:18" x14ac:dyDescent="0.25">
      <c r="R10995" s="15">
        <v>2</v>
      </c>
    </row>
    <row r="10996" spans="18:18" x14ac:dyDescent="0.25">
      <c r="R10996" s="15">
        <v>2</v>
      </c>
    </row>
    <row r="10997" spans="18:18" x14ac:dyDescent="0.25">
      <c r="R10997" s="15">
        <v>2</v>
      </c>
    </row>
    <row r="10998" spans="18:18" x14ac:dyDescent="0.25">
      <c r="R10998" s="15">
        <v>2</v>
      </c>
    </row>
    <row r="10999" spans="18:18" x14ac:dyDescent="0.25">
      <c r="R10999" s="15">
        <v>2</v>
      </c>
    </row>
    <row r="11000" spans="18:18" x14ac:dyDescent="0.25">
      <c r="R11000" s="15">
        <v>2</v>
      </c>
    </row>
    <row r="11001" spans="18:18" x14ac:dyDescent="0.25">
      <c r="R11001" s="15">
        <v>2</v>
      </c>
    </row>
    <row r="11002" spans="18:18" x14ac:dyDescent="0.25">
      <c r="R11002" s="15">
        <v>2</v>
      </c>
    </row>
    <row r="11003" spans="18:18" x14ac:dyDescent="0.25">
      <c r="R11003" s="15">
        <v>2</v>
      </c>
    </row>
    <row r="11004" spans="18:18" x14ac:dyDescent="0.25">
      <c r="R11004" s="15">
        <v>2</v>
      </c>
    </row>
    <row r="11005" spans="18:18" x14ac:dyDescent="0.25">
      <c r="R11005" s="15">
        <v>2</v>
      </c>
    </row>
    <row r="11006" spans="18:18" x14ac:dyDescent="0.25">
      <c r="R11006" s="15">
        <v>2</v>
      </c>
    </row>
    <row r="11007" spans="18:18" x14ac:dyDescent="0.25">
      <c r="R11007" s="15">
        <v>2</v>
      </c>
    </row>
    <row r="11008" spans="18:18" x14ac:dyDescent="0.25">
      <c r="R11008" s="15">
        <v>2</v>
      </c>
    </row>
    <row r="11009" spans="18:18" x14ac:dyDescent="0.25">
      <c r="R11009" s="15">
        <v>2</v>
      </c>
    </row>
    <row r="11010" spans="18:18" x14ac:dyDescent="0.25">
      <c r="R11010" s="15">
        <v>1</v>
      </c>
    </row>
    <row r="11011" spans="18:18" x14ac:dyDescent="0.25">
      <c r="R11011" s="15">
        <v>1</v>
      </c>
    </row>
    <row r="11012" spans="18:18" x14ac:dyDescent="0.25">
      <c r="R11012" s="15">
        <v>1</v>
      </c>
    </row>
    <row r="11013" spans="18:18" x14ac:dyDescent="0.25">
      <c r="R11013" s="15">
        <v>1</v>
      </c>
    </row>
    <row r="11014" spans="18:18" x14ac:dyDescent="0.25">
      <c r="R11014" s="15">
        <v>1</v>
      </c>
    </row>
    <row r="11015" spans="18:18" x14ac:dyDescent="0.25">
      <c r="R11015" s="15">
        <v>1</v>
      </c>
    </row>
    <row r="11016" spans="18:18" x14ac:dyDescent="0.25">
      <c r="R11016" s="15">
        <v>1</v>
      </c>
    </row>
    <row r="11017" spans="18:18" x14ac:dyDescent="0.25">
      <c r="R11017" s="15">
        <v>1</v>
      </c>
    </row>
    <row r="11018" spans="18:18" x14ac:dyDescent="0.25">
      <c r="R11018" s="15">
        <v>1</v>
      </c>
    </row>
    <row r="11019" spans="18:18" x14ac:dyDescent="0.25">
      <c r="R11019" s="15">
        <v>1</v>
      </c>
    </row>
    <row r="11020" spans="18:18" x14ac:dyDescent="0.25">
      <c r="R11020" s="15">
        <v>1</v>
      </c>
    </row>
    <row r="11021" spans="18:18" x14ac:dyDescent="0.25">
      <c r="R11021" s="15">
        <v>1</v>
      </c>
    </row>
    <row r="11022" spans="18:18" x14ac:dyDescent="0.25">
      <c r="R11022" s="15">
        <v>1</v>
      </c>
    </row>
    <row r="11023" spans="18:18" x14ac:dyDescent="0.25">
      <c r="R11023" s="15">
        <v>1</v>
      </c>
    </row>
    <row r="11024" spans="18:18" x14ac:dyDescent="0.25">
      <c r="R11024" s="15">
        <v>1</v>
      </c>
    </row>
    <row r="11025" spans="18:18" x14ac:dyDescent="0.25">
      <c r="R11025" s="15">
        <v>1</v>
      </c>
    </row>
    <row r="11026" spans="18:18" x14ac:dyDescent="0.25">
      <c r="R11026" s="15">
        <v>1</v>
      </c>
    </row>
    <row r="11027" spans="18:18" x14ac:dyDescent="0.25">
      <c r="R11027" s="15">
        <v>1</v>
      </c>
    </row>
    <row r="11028" spans="18:18" x14ac:dyDescent="0.25">
      <c r="R11028" s="15">
        <v>1</v>
      </c>
    </row>
    <row r="11029" spans="18:18" x14ac:dyDescent="0.25">
      <c r="R11029" s="15">
        <v>1</v>
      </c>
    </row>
    <row r="11030" spans="18:18" x14ac:dyDescent="0.25">
      <c r="R11030" s="15">
        <v>1</v>
      </c>
    </row>
    <row r="11031" spans="18:18" x14ac:dyDescent="0.25">
      <c r="R11031" s="15">
        <v>1</v>
      </c>
    </row>
    <row r="11032" spans="18:18" x14ac:dyDescent="0.25">
      <c r="R11032" s="15">
        <v>1</v>
      </c>
    </row>
    <row r="11033" spans="18:18" x14ac:dyDescent="0.25">
      <c r="R11033" s="15">
        <v>1</v>
      </c>
    </row>
    <row r="11034" spans="18:18" x14ac:dyDescent="0.25">
      <c r="R11034" s="15">
        <v>1</v>
      </c>
    </row>
    <row r="11035" spans="18:18" x14ac:dyDescent="0.25">
      <c r="R11035" s="15">
        <v>1</v>
      </c>
    </row>
    <row r="11036" spans="18:18" x14ac:dyDescent="0.25">
      <c r="R11036" s="15">
        <v>1</v>
      </c>
    </row>
    <row r="11037" spans="18:18" x14ac:dyDescent="0.25">
      <c r="R11037" s="15">
        <v>1</v>
      </c>
    </row>
    <row r="11038" spans="18:18" x14ac:dyDescent="0.25">
      <c r="R11038" s="15">
        <v>1</v>
      </c>
    </row>
    <row r="11039" spans="18:18" x14ac:dyDescent="0.25">
      <c r="R11039" s="15">
        <v>1</v>
      </c>
    </row>
    <row r="11040" spans="18:18" x14ac:dyDescent="0.25">
      <c r="R11040" s="15">
        <v>1</v>
      </c>
    </row>
    <row r="11041" spans="18:18" x14ac:dyDescent="0.25">
      <c r="R11041" s="15">
        <v>1</v>
      </c>
    </row>
    <row r="11042" spans="18:18" x14ac:dyDescent="0.25">
      <c r="R11042" s="15">
        <v>1</v>
      </c>
    </row>
    <row r="11043" spans="18:18" x14ac:dyDescent="0.25">
      <c r="R11043" s="15">
        <v>1</v>
      </c>
    </row>
    <row r="11044" spans="18:18" x14ac:dyDescent="0.25">
      <c r="R11044" s="15">
        <v>1</v>
      </c>
    </row>
    <row r="11045" spans="18:18" x14ac:dyDescent="0.25">
      <c r="R11045" s="15">
        <v>1</v>
      </c>
    </row>
    <row r="11046" spans="18:18" x14ac:dyDescent="0.25">
      <c r="R11046" s="15">
        <v>1</v>
      </c>
    </row>
    <row r="11047" spans="18:18" x14ac:dyDescent="0.25">
      <c r="R11047" s="15">
        <v>1</v>
      </c>
    </row>
    <row r="11048" spans="18:18" x14ac:dyDescent="0.25">
      <c r="R11048" s="15">
        <v>1</v>
      </c>
    </row>
    <row r="11049" spans="18:18" x14ac:dyDescent="0.25">
      <c r="R11049" s="15">
        <v>1</v>
      </c>
    </row>
    <row r="11050" spans="18:18" x14ac:dyDescent="0.25">
      <c r="R11050" s="15">
        <v>1</v>
      </c>
    </row>
    <row r="11051" spans="18:18" x14ac:dyDescent="0.25">
      <c r="R11051" s="15">
        <v>1</v>
      </c>
    </row>
    <row r="11052" spans="18:18" x14ac:dyDescent="0.25">
      <c r="R11052" s="15">
        <v>1</v>
      </c>
    </row>
    <row r="11053" spans="18:18" x14ac:dyDescent="0.25">
      <c r="R11053" s="15">
        <v>1</v>
      </c>
    </row>
    <row r="11054" spans="18:18" x14ac:dyDescent="0.25">
      <c r="R11054" s="15">
        <v>1</v>
      </c>
    </row>
    <row r="11055" spans="18:18" x14ac:dyDescent="0.25">
      <c r="R11055" s="15">
        <v>1</v>
      </c>
    </row>
    <row r="11056" spans="18:18" x14ac:dyDescent="0.25">
      <c r="R11056" s="15">
        <v>1</v>
      </c>
    </row>
    <row r="11057" spans="18:18" x14ac:dyDescent="0.25">
      <c r="R11057" s="15">
        <v>3</v>
      </c>
    </row>
    <row r="11058" spans="18:18" x14ac:dyDescent="0.25">
      <c r="R11058" s="15">
        <v>3</v>
      </c>
    </row>
    <row r="11059" spans="18:18" x14ac:dyDescent="0.25">
      <c r="R11059" s="15">
        <v>3</v>
      </c>
    </row>
    <row r="11060" spans="18:18" x14ac:dyDescent="0.25">
      <c r="R11060" s="15">
        <v>3</v>
      </c>
    </row>
    <row r="11061" spans="18:18" x14ac:dyDescent="0.25">
      <c r="R11061" s="15">
        <v>3</v>
      </c>
    </row>
    <row r="11062" spans="18:18" x14ac:dyDescent="0.25">
      <c r="R11062" s="15">
        <v>3</v>
      </c>
    </row>
    <row r="11063" spans="18:18" x14ac:dyDescent="0.25">
      <c r="R11063" s="15">
        <v>3</v>
      </c>
    </row>
    <row r="11064" spans="18:18" x14ac:dyDescent="0.25">
      <c r="R11064" s="15">
        <v>3</v>
      </c>
    </row>
    <row r="11065" spans="18:18" x14ac:dyDescent="0.25">
      <c r="R11065" s="15">
        <v>3</v>
      </c>
    </row>
    <row r="11066" spans="18:18" x14ac:dyDescent="0.25">
      <c r="R11066" s="15">
        <v>3</v>
      </c>
    </row>
    <row r="11067" spans="18:18" x14ac:dyDescent="0.25">
      <c r="R11067" s="15">
        <v>3</v>
      </c>
    </row>
    <row r="11068" spans="18:18" x14ac:dyDescent="0.25">
      <c r="R11068" s="15">
        <v>3</v>
      </c>
    </row>
    <row r="11069" spans="18:18" x14ac:dyDescent="0.25">
      <c r="R11069" s="15">
        <v>3</v>
      </c>
    </row>
    <row r="11070" spans="18:18" x14ac:dyDescent="0.25">
      <c r="R11070" s="15">
        <v>3</v>
      </c>
    </row>
    <row r="11071" spans="18:18" x14ac:dyDescent="0.25">
      <c r="R11071" s="15">
        <v>3</v>
      </c>
    </row>
    <row r="11072" spans="18:18" x14ac:dyDescent="0.25">
      <c r="R11072" s="15">
        <v>3</v>
      </c>
    </row>
    <row r="11073" spans="18:18" x14ac:dyDescent="0.25">
      <c r="R11073" s="15">
        <v>3</v>
      </c>
    </row>
    <row r="11074" spans="18:18" x14ac:dyDescent="0.25">
      <c r="R11074" s="15">
        <v>3</v>
      </c>
    </row>
    <row r="11075" spans="18:18" x14ac:dyDescent="0.25">
      <c r="R11075" s="15">
        <v>3</v>
      </c>
    </row>
    <row r="11076" spans="18:18" x14ac:dyDescent="0.25">
      <c r="R11076" s="15">
        <v>3</v>
      </c>
    </row>
    <row r="11077" spans="18:18" x14ac:dyDescent="0.25">
      <c r="R11077" s="15">
        <v>3</v>
      </c>
    </row>
    <row r="11078" spans="18:18" x14ac:dyDescent="0.25">
      <c r="R11078" s="15">
        <v>3</v>
      </c>
    </row>
    <row r="11079" spans="18:18" x14ac:dyDescent="0.25">
      <c r="R11079" s="15">
        <v>3</v>
      </c>
    </row>
    <row r="11080" spans="18:18" x14ac:dyDescent="0.25">
      <c r="R11080" s="15">
        <v>3</v>
      </c>
    </row>
    <row r="11081" spans="18:18" x14ac:dyDescent="0.25">
      <c r="R11081" s="15">
        <v>3</v>
      </c>
    </row>
    <row r="11082" spans="18:18" x14ac:dyDescent="0.25">
      <c r="R11082" s="15">
        <v>3</v>
      </c>
    </row>
    <row r="11083" spans="18:18" x14ac:dyDescent="0.25">
      <c r="R11083" s="15">
        <v>3</v>
      </c>
    </row>
    <row r="11084" spans="18:18" x14ac:dyDescent="0.25">
      <c r="R11084" s="15">
        <v>3</v>
      </c>
    </row>
    <row r="11085" spans="18:18" x14ac:dyDescent="0.25">
      <c r="R11085" s="15">
        <v>3</v>
      </c>
    </row>
    <row r="11086" spans="18:18" x14ac:dyDescent="0.25">
      <c r="R11086" s="15">
        <v>3</v>
      </c>
    </row>
    <row r="11087" spans="18:18" x14ac:dyDescent="0.25">
      <c r="R11087" s="15">
        <v>3</v>
      </c>
    </row>
    <row r="11088" spans="18:18" x14ac:dyDescent="0.25">
      <c r="R11088" s="15">
        <v>3</v>
      </c>
    </row>
    <row r="11089" spans="18:18" x14ac:dyDescent="0.25">
      <c r="R11089" s="15">
        <v>3</v>
      </c>
    </row>
    <row r="11090" spans="18:18" x14ac:dyDescent="0.25">
      <c r="R11090" s="15">
        <v>3</v>
      </c>
    </row>
    <row r="11091" spans="18:18" x14ac:dyDescent="0.25">
      <c r="R11091" s="15">
        <v>3</v>
      </c>
    </row>
    <row r="11092" spans="18:18" x14ac:dyDescent="0.25">
      <c r="R11092" s="15">
        <v>3</v>
      </c>
    </row>
    <row r="11093" spans="18:18" x14ac:dyDescent="0.25">
      <c r="R11093" s="15">
        <v>3</v>
      </c>
    </row>
    <row r="11094" spans="18:18" x14ac:dyDescent="0.25">
      <c r="R11094" s="15">
        <v>3</v>
      </c>
    </row>
    <row r="11095" spans="18:18" x14ac:dyDescent="0.25">
      <c r="R11095" s="15">
        <v>3</v>
      </c>
    </row>
    <row r="11096" spans="18:18" x14ac:dyDescent="0.25">
      <c r="R11096" s="15">
        <v>3</v>
      </c>
    </row>
    <row r="11097" spans="18:18" x14ac:dyDescent="0.25">
      <c r="R11097" s="15">
        <v>3</v>
      </c>
    </row>
    <row r="11098" spans="18:18" x14ac:dyDescent="0.25">
      <c r="R11098" s="15">
        <v>3</v>
      </c>
    </row>
    <row r="11099" spans="18:18" x14ac:dyDescent="0.25">
      <c r="R11099" s="15">
        <v>3</v>
      </c>
    </row>
    <row r="11100" spans="18:18" x14ac:dyDescent="0.25">
      <c r="R11100" s="15">
        <v>3</v>
      </c>
    </row>
    <row r="11101" spans="18:18" x14ac:dyDescent="0.25">
      <c r="R11101" s="15">
        <v>3</v>
      </c>
    </row>
    <row r="11102" spans="18:18" x14ac:dyDescent="0.25">
      <c r="R11102" s="15">
        <v>3</v>
      </c>
    </row>
    <row r="11103" spans="18:18" x14ac:dyDescent="0.25">
      <c r="R11103" s="15">
        <v>3</v>
      </c>
    </row>
    <row r="11104" spans="18:18" x14ac:dyDescent="0.25">
      <c r="R11104" s="15">
        <v>3</v>
      </c>
    </row>
    <row r="11105" spans="18:18" x14ac:dyDescent="0.25">
      <c r="R11105" s="15">
        <v>3</v>
      </c>
    </row>
    <row r="11106" spans="18:18" x14ac:dyDescent="0.25">
      <c r="R11106" s="15">
        <v>3</v>
      </c>
    </row>
    <row r="11107" spans="18:18" x14ac:dyDescent="0.25">
      <c r="R11107" s="15">
        <v>3</v>
      </c>
    </row>
    <row r="11108" spans="18:18" x14ac:dyDescent="0.25">
      <c r="R11108" s="15">
        <v>3</v>
      </c>
    </row>
    <row r="11109" spans="18:18" x14ac:dyDescent="0.25">
      <c r="R11109" s="15">
        <v>3</v>
      </c>
    </row>
    <row r="11110" spans="18:18" x14ac:dyDescent="0.25">
      <c r="R11110" s="15">
        <v>3</v>
      </c>
    </row>
    <row r="11111" spans="18:18" x14ac:dyDescent="0.25">
      <c r="R11111" s="15">
        <v>3</v>
      </c>
    </row>
    <row r="11112" spans="18:18" x14ac:dyDescent="0.25">
      <c r="R11112" s="15">
        <v>3</v>
      </c>
    </row>
    <row r="11113" spans="18:18" x14ac:dyDescent="0.25">
      <c r="R11113" s="15">
        <v>3</v>
      </c>
    </row>
    <row r="11114" spans="18:18" x14ac:dyDescent="0.25">
      <c r="R11114" s="15">
        <v>3</v>
      </c>
    </row>
    <row r="11115" spans="18:18" x14ac:dyDescent="0.25">
      <c r="R11115" s="15">
        <v>3</v>
      </c>
    </row>
    <row r="11116" spans="18:18" x14ac:dyDescent="0.25">
      <c r="R11116" s="15">
        <v>3</v>
      </c>
    </row>
    <row r="11117" spans="18:18" x14ac:dyDescent="0.25">
      <c r="R11117" s="15">
        <v>3</v>
      </c>
    </row>
    <row r="11118" spans="18:18" x14ac:dyDescent="0.25">
      <c r="R11118" s="15">
        <v>3</v>
      </c>
    </row>
    <row r="11119" spans="18:18" x14ac:dyDescent="0.25">
      <c r="R11119" s="15">
        <v>3</v>
      </c>
    </row>
    <row r="11120" spans="18:18" x14ac:dyDescent="0.25">
      <c r="R11120" s="15">
        <v>3</v>
      </c>
    </row>
    <row r="11121" spans="18:18" x14ac:dyDescent="0.25">
      <c r="R11121" s="15">
        <v>3</v>
      </c>
    </row>
    <row r="11122" spans="18:18" x14ac:dyDescent="0.25">
      <c r="R11122" s="15">
        <v>3</v>
      </c>
    </row>
    <row r="11123" spans="18:18" x14ac:dyDescent="0.25">
      <c r="R11123" s="15">
        <v>3</v>
      </c>
    </row>
    <row r="11124" spans="18:18" x14ac:dyDescent="0.25">
      <c r="R11124" s="15">
        <v>3</v>
      </c>
    </row>
    <row r="11125" spans="18:18" x14ac:dyDescent="0.25">
      <c r="R11125" s="15">
        <v>3</v>
      </c>
    </row>
    <row r="11126" spans="18:18" x14ac:dyDescent="0.25">
      <c r="R11126" s="15">
        <v>3</v>
      </c>
    </row>
    <row r="11127" spans="18:18" x14ac:dyDescent="0.25">
      <c r="R11127" s="15">
        <v>3</v>
      </c>
    </row>
    <row r="11128" spans="18:18" x14ac:dyDescent="0.25">
      <c r="R11128" s="15">
        <v>3</v>
      </c>
    </row>
    <row r="11129" spans="18:18" x14ac:dyDescent="0.25">
      <c r="R11129" s="15">
        <v>3</v>
      </c>
    </row>
    <row r="11130" spans="18:18" x14ac:dyDescent="0.25">
      <c r="R11130" s="15">
        <v>3</v>
      </c>
    </row>
    <row r="11131" spans="18:18" x14ac:dyDescent="0.25">
      <c r="R11131" s="15">
        <v>3</v>
      </c>
    </row>
    <row r="11132" spans="18:18" x14ac:dyDescent="0.25">
      <c r="R11132" s="15">
        <v>3</v>
      </c>
    </row>
    <row r="11133" spans="18:18" x14ac:dyDescent="0.25">
      <c r="R11133" s="15">
        <v>3</v>
      </c>
    </row>
    <row r="11134" spans="18:18" x14ac:dyDescent="0.25">
      <c r="R11134" s="15">
        <v>3</v>
      </c>
    </row>
    <row r="11135" spans="18:18" x14ac:dyDescent="0.25">
      <c r="R11135" s="15">
        <v>3</v>
      </c>
    </row>
    <row r="11136" spans="18:18" x14ac:dyDescent="0.25">
      <c r="R11136" s="15">
        <v>3</v>
      </c>
    </row>
    <row r="11137" spans="18:18" x14ac:dyDescent="0.25">
      <c r="R11137" s="15">
        <v>3</v>
      </c>
    </row>
    <row r="11138" spans="18:18" x14ac:dyDescent="0.25">
      <c r="R11138" s="15">
        <v>3</v>
      </c>
    </row>
    <row r="11139" spans="18:18" x14ac:dyDescent="0.25">
      <c r="R11139" s="15">
        <v>3</v>
      </c>
    </row>
    <row r="11140" spans="18:18" x14ac:dyDescent="0.25">
      <c r="R11140" s="15">
        <v>3</v>
      </c>
    </row>
    <row r="11141" spans="18:18" x14ac:dyDescent="0.25">
      <c r="R11141" s="15">
        <v>3</v>
      </c>
    </row>
    <row r="11142" spans="18:18" x14ac:dyDescent="0.25">
      <c r="R11142" s="15">
        <v>3</v>
      </c>
    </row>
    <row r="11143" spans="18:18" x14ac:dyDescent="0.25">
      <c r="R11143" s="15">
        <v>3</v>
      </c>
    </row>
    <row r="11144" spans="18:18" x14ac:dyDescent="0.25">
      <c r="R11144" s="15">
        <v>3</v>
      </c>
    </row>
    <row r="11145" spans="18:18" x14ac:dyDescent="0.25">
      <c r="R11145" s="15">
        <v>3</v>
      </c>
    </row>
    <row r="11146" spans="18:18" x14ac:dyDescent="0.25">
      <c r="R11146" s="15">
        <v>3</v>
      </c>
    </row>
    <row r="11147" spans="18:18" x14ac:dyDescent="0.25">
      <c r="R11147" s="15">
        <v>3</v>
      </c>
    </row>
    <row r="11148" spans="18:18" x14ac:dyDescent="0.25">
      <c r="R11148" s="15">
        <v>3</v>
      </c>
    </row>
    <row r="11149" spans="18:18" x14ac:dyDescent="0.25">
      <c r="R11149" s="15">
        <v>3</v>
      </c>
    </row>
    <row r="11150" spans="18:18" x14ac:dyDescent="0.25">
      <c r="R11150" s="15">
        <v>3</v>
      </c>
    </row>
    <row r="11151" spans="18:18" x14ac:dyDescent="0.25">
      <c r="R11151" s="15">
        <v>3</v>
      </c>
    </row>
    <row r="11152" spans="18:18" x14ac:dyDescent="0.25">
      <c r="R11152" s="15">
        <v>3</v>
      </c>
    </row>
    <row r="11153" spans="18:18" x14ac:dyDescent="0.25">
      <c r="R11153" s="15">
        <v>3</v>
      </c>
    </row>
    <row r="11154" spans="18:18" x14ac:dyDescent="0.25">
      <c r="R11154" s="15">
        <v>3</v>
      </c>
    </row>
    <row r="11155" spans="18:18" x14ac:dyDescent="0.25">
      <c r="R11155" s="15">
        <v>3</v>
      </c>
    </row>
    <row r="11156" spans="18:18" x14ac:dyDescent="0.25">
      <c r="R11156" s="15">
        <v>3</v>
      </c>
    </row>
    <row r="11157" spans="18:18" x14ac:dyDescent="0.25">
      <c r="R11157" s="15">
        <v>3</v>
      </c>
    </row>
    <row r="11158" spans="18:18" x14ac:dyDescent="0.25">
      <c r="R11158" s="15">
        <v>3</v>
      </c>
    </row>
    <row r="11159" spans="18:18" x14ac:dyDescent="0.25">
      <c r="R11159" s="15">
        <v>3</v>
      </c>
    </row>
    <row r="11160" spans="18:18" x14ac:dyDescent="0.25">
      <c r="R11160" s="15">
        <v>3</v>
      </c>
    </row>
    <row r="11161" spans="18:18" x14ac:dyDescent="0.25">
      <c r="R11161" s="15">
        <v>3</v>
      </c>
    </row>
    <row r="11162" spans="18:18" x14ac:dyDescent="0.25">
      <c r="R11162" s="15">
        <v>3</v>
      </c>
    </row>
    <row r="11163" spans="18:18" x14ac:dyDescent="0.25">
      <c r="R11163" s="15">
        <v>3</v>
      </c>
    </row>
    <row r="11164" spans="18:18" x14ac:dyDescent="0.25">
      <c r="R11164" s="15">
        <v>3</v>
      </c>
    </row>
    <row r="11165" spans="18:18" x14ac:dyDescent="0.25">
      <c r="R11165" s="15">
        <v>3</v>
      </c>
    </row>
    <row r="11166" spans="18:18" x14ac:dyDescent="0.25">
      <c r="R11166" s="15">
        <v>3</v>
      </c>
    </row>
    <row r="11167" spans="18:18" x14ac:dyDescent="0.25">
      <c r="R11167" s="15">
        <v>3</v>
      </c>
    </row>
    <row r="11168" spans="18:18" x14ac:dyDescent="0.25">
      <c r="R11168" s="15">
        <v>3</v>
      </c>
    </row>
    <row r="11169" spans="18:18" x14ac:dyDescent="0.25">
      <c r="R11169" s="15">
        <v>3</v>
      </c>
    </row>
    <row r="11170" spans="18:18" x14ac:dyDescent="0.25">
      <c r="R11170" s="15">
        <v>3</v>
      </c>
    </row>
    <row r="11171" spans="18:18" x14ac:dyDescent="0.25">
      <c r="R11171" s="15">
        <v>3</v>
      </c>
    </row>
    <row r="11172" spans="18:18" x14ac:dyDescent="0.25">
      <c r="R11172" s="15">
        <v>3</v>
      </c>
    </row>
    <row r="11173" spans="18:18" x14ac:dyDescent="0.25">
      <c r="R11173" s="15">
        <v>4</v>
      </c>
    </row>
    <row r="11174" spans="18:18" x14ac:dyDescent="0.25">
      <c r="R11174" s="15">
        <v>4</v>
      </c>
    </row>
    <row r="11175" spans="18:18" x14ac:dyDescent="0.25">
      <c r="R11175" s="15">
        <v>4</v>
      </c>
    </row>
    <row r="11176" spans="18:18" x14ac:dyDescent="0.25">
      <c r="R11176" s="15">
        <v>4</v>
      </c>
    </row>
    <row r="11177" spans="18:18" x14ac:dyDescent="0.25">
      <c r="R11177" s="15">
        <v>4</v>
      </c>
    </row>
    <row r="11178" spans="18:18" x14ac:dyDescent="0.25">
      <c r="R11178" s="15">
        <v>4</v>
      </c>
    </row>
    <row r="11179" spans="18:18" x14ac:dyDescent="0.25">
      <c r="R11179" s="15">
        <v>4</v>
      </c>
    </row>
    <row r="11180" spans="18:18" x14ac:dyDescent="0.25">
      <c r="R11180" s="15">
        <v>4</v>
      </c>
    </row>
    <row r="11181" spans="18:18" x14ac:dyDescent="0.25">
      <c r="R11181" s="15">
        <v>4</v>
      </c>
    </row>
    <row r="11182" spans="18:18" x14ac:dyDescent="0.25">
      <c r="R11182" s="15">
        <v>4</v>
      </c>
    </row>
    <row r="11183" spans="18:18" x14ac:dyDescent="0.25">
      <c r="R11183" s="15">
        <v>4</v>
      </c>
    </row>
    <row r="11184" spans="18:18" x14ac:dyDescent="0.25">
      <c r="R11184" s="15">
        <v>4</v>
      </c>
    </row>
    <row r="11185" spans="18:18" x14ac:dyDescent="0.25">
      <c r="R11185" s="15">
        <v>4</v>
      </c>
    </row>
    <row r="11186" spans="18:18" x14ac:dyDescent="0.25">
      <c r="R11186" s="15">
        <v>4</v>
      </c>
    </row>
    <row r="11187" spans="18:18" x14ac:dyDescent="0.25">
      <c r="R11187" s="15">
        <v>4</v>
      </c>
    </row>
    <row r="11188" spans="18:18" x14ac:dyDescent="0.25">
      <c r="R11188" s="15">
        <v>4</v>
      </c>
    </row>
    <row r="11189" spans="18:18" x14ac:dyDescent="0.25">
      <c r="R11189" s="15">
        <v>4</v>
      </c>
    </row>
    <row r="11190" spans="18:18" x14ac:dyDescent="0.25">
      <c r="R11190" s="15">
        <v>4</v>
      </c>
    </row>
    <row r="11191" spans="18:18" x14ac:dyDescent="0.25">
      <c r="R11191" s="15">
        <v>4</v>
      </c>
    </row>
    <row r="11192" spans="18:18" x14ac:dyDescent="0.25">
      <c r="R11192" s="15">
        <v>4</v>
      </c>
    </row>
    <row r="11193" spans="18:18" x14ac:dyDescent="0.25">
      <c r="R11193" s="15">
        <v>4</v>
      </c>
    </row>
    <row r="11194" spans="18:18" x14ac:dyDescent="0.25">
      <c r="R11194" s="15">
        <v>4</v>
      </c>
    </row>
    <row r="11195" spans="18:18" x14ac:dyDescent="0.25">
      <c r="R11195" s="15">
        <v>4</v>
      </c>
    </row>
    <row r="11196" spans="18:18" x14ac:dyDescent="0.25">
      <c r="R11196" s="15">
        <v>4</v>
      </c>
    </row>
    <row r="11197" spans="18:18" x14ac:dyDescent="0.25">
      <c r="R11197" s="15">
        <v>4</v>
      </c>
    </row>
    <row r="11198" spans="18:18" x14ac:dyDescent="0.25">
      <c r="R11198" s="15">
        <v>4</v>
      </c>
    </row>
    <row r="11199" spans="18:18" x14ac:dyDescent="0.25">
      <c r="R11199" s="15">
        <v>4</v>
      </c>
    </row>
    <row r="11200" spans="18:18" x14ac:dyDescent="0.25">
      <c r="R11200" s="15">
        <v>4</v>
      </c>
    </row>
    <row r="11201" spans="18:18" x14ac:dyDescent="0.25">
      <c r="R11201" s="15">
        <v>4</v>
      </c>
    </row>
    <row r="11202" spans="18:18" x14ac:dyDescent="0.25">
      <c r="R11202" s="15">
        <v>4</v>
      </c>
    </row>
    <row r="11203" spans="18:18" x14ac:dyDescent="0.25">
      <c r="R11203" s="15">
        <v>4</v>
      </c>
    </row>
    <row r="11204" spans="18:18" x14ac:dyDescent="0.25">
      <c r="R11204" s="15">
        <v>4</v>
      </c>
    </row>
    <row r="11205" spans="18:18" x14ac:dyDescent="0.25">
      <c r="R11205" s="15">
        <v>4</v>
      </c>
    </row>
    <row r="11206" spans="18:18" x14ac:dyDescent="0.25">
      <c r="R11206" s="15">
        <v>4</v>
      </c>
    </row>
    <row r="11207" spans="18:18" x14ac:dyDescent="0.25">
      <c r="R11207" s="15">
        <v>4</v>
      </c>
    </row>
    <row r="11208" spans="18:18" x14ac:dyDescent="0.25">
      <c r="R11208" s="15">
        <v>4</v>
      </c>
    </row>
    <row r="11209" spans="18:18" x14ac:dyDescent="0.25">
      <c r="R11209" s="15">
        <v>4</v>
      </c>
    </row>
    <row r="11210" spans="18:18" x14ac:dyDescent="0.25">
      <c r="R11210" s="15">
        <v>4</v>
      </c>
    </row>
    <row r="11211" spans="18:18" x14ac:dyDescent="0.25">
      <c r="R11211" s="15">
        <v>4</v>
      </c>
    </row>
    <row r="11212" spans="18:18" x14ac:dyDescent="0.25">
      <c r="R11212" s="15">
        <v>4</v>
      </c>
    </row>
    <row r="11213" spans="18:18" x14ac:dyDescent="0.25">
      <c r="R11213" s="15">
        <v>4</v>
      </c>
    </row>
    <row r="11214" spans="18:18" x14ac:dyDescent="0.25">
      <c r="R11214" s="15">
        <v>4</v>
      </c>
    </row>
    <row r="11215" spans="18:18" x14ac:dyDescent="0.25">
      <c r="R11215" s="15">
        <v>4</v>
      </c>
    </row>
    <row r="11216" spans="18:18" x14ac:dyDescent="0.25">
      <c r="R11216" s="15">
        <v>4</v>
      </c>
    </row>
    <row r="11217" spans="18:18" x14ac:dyDescent="0.25">
      <c r="R11217" s="15">
        <v>4</v>
      </c>
    </row>
    <row r="11218" spans="18:18" x14ac:dyDescent="0.25">
      <c r="R11218" s="15">
        <v>4</v>
      </c>
    </row>
    <row r="11219" spans="18:18" x14ac:dyDescent="0.25">
      <c r="R11219" s="15">
        <v>4</v>
      </c>
    </row>
    <row r="11220" spans="18:18" x14ac:dyDescent="0.25">
      <c r="R11220" s="15">
        <v>4</v>
      </c>
    </row>
    <row r="11221" spans="18:18" x14ac:dyDescent="0.25">
      <c r="R11221" s="15">
        <v>4</v>
      </c>
    </row>
    <row r="11222" spans="18:18" x14ac:dyDescent="0.25">
      <c r="R11222" s="15">
        <v>4</v>
      </c>
    </row>
    <row r="11223" spans="18:18" x14ac:dyDescent="0.25">
      <c r="R11223" s="15">
        <v>4</v>
      </c>
    </row>
    <row r="11224" spans="18:18" x14ac:dyDescent="0.25">
      <c r="R11224" s="15">
        <v>4</v>
      </c>
    </row>
    <row r="11225" spans="18:18" x14ac:dyDescent="0.25">
      <c r="R11225" s="15">
        <v>4</v>
      </c>
    </row>
    <row r="11226" spans="18:18" x14ac:dyDescent="0.25">
      <c r="R11226" s="15">
        <v>4</v>
      </c>
    </row>
    <row r="11227" spans="18:18" x14ac:dyDescent="0.25">
      <c r="R11227" s="15">
        <v>4</v>
      </c>
    </row>
    <row r="11228" spans="18:18" x14ac:dyDescent="0.25">
      <c r="R11228" s="15">
        <v>4</v>
      </c>
    </row>
    <row r="11229" spans="18:18" x14ac:dyDescent="0.25">
      <c r="R11229" s="15">
        <v>4</v>
      </c>
    </row>
    <row r="11230" spans="18:18" x14ac:dyDescent="0.25">
      <c r="R11230" s="15">
        <v>4</v>
      </c>
    </row>
    <row r="11231" spans="18:18" x14ac:dyDescent="0.25">
      <c r="R11231" s="15">
        <v>4</v>
      </c>
    </row>
    <row r="11232" spans="18:18" x14ac:dyDescent="0.25">
      <c r="R11232" s="15">
        <v>4</v>
      </c>
    </row>
    <row r="11233" spans="18:18" x14ac:dyDescent="0.25">
      <c r="R11233" s="15">
        <v>4</v>
      </c>
    </row>
    <row r="11234" spans="18:18" x14ac:dyDescent="0.25">
      <c r="R11234" s="15">
        <v>4</v>
      </c>
    </row>
    <row r="11235" spans="18:18" x14ac:dyDescent="0.25">
      <c r="R11235" s="15">
        <v>4</v>
      </c>
    </row>
    <row r="11236" spans="18:18" x14ac:dyDescent="0.25">
      <c r="R11236" s="15">
        <v>4</v>
      </c>
    </row>
    <row r="11237" spans="18:18" x14ac:dyDescent="0.25">
      <c r="R11237" s="15">
        <v>4</v>
      </c>
    </row>
    <row r="11238" spans="18:18" x14ac:dyDescent="0.25">
      <c r="R11238" s="15">
        <v>4</v>
      </c>
    </row>
    <row r="11239" spans="18:18" x14ac:dyDescent="0.25">
      <c r="R11239" s="15">
        <v>4</v>
      </c>
    </row>
    <row r="11240" spans="18:18" x14ac:dyDescent="0.25">
      <c r="R11240" s="15">
        <v>4</v>
      </c>
    </row>
    <row r="11241" spans="18:18" x14ac:dyDescent="0.25">
      <c r="R11241" s="15">
        <v>4</v>
      </c>
    </row>
    <row r="11242" spans="18:18" x14ac:dyDescent="0.25">
      <c r="R11242" s="15">
        <v>4</v>
      </c>
    </row>
    <row r="11243" spans="18:18" x14ac:dyDescent="0.25">
      <c r="R11243" s="15">
        <v>4</v>
      </c>
    </row>
    <row r="11244" spans="18:18" x14ac:dyDescent="0.25">
      <c r="R11244" s="15">
        <v>4</v>
      </c>
    </row>
    <row r="11245" spans="18:18" x14ac:dyDescent="0.25">
      <c r="R11245" s="15">
        <v>4</v>
      </c>
    </row>
    <row r="11246" spans="18:18" x14ac:dyDescent="0.25">
      <c r="R11246" s="15">
        <v>4</v>
      </c>
    </row>
    <row r="11247" spans="18:18" x14ac:dyDescent="0.25">
      <c r="R11247" s="15">
        <v>4</v>
      </c>
    </row>
    <row r="11248" spans="18:18" x14ac:dyDescent="0.25">
      <c r="R11248" s="15">
        <v>4</v>
      </c>
    </row>
    <row r="11249" spans="18:18" x14ac:dyDescent="0.25">
      <c r="R11249" s="15">
        <v>4</v>
      </c>
    </row>
    <row r="11250" spans="18:18" x14ac:dyDescent="0.25">
      <c r="R11250" s="15">
        <v>4</v>
      </c>
    </row>
    <row r="11251" spans="18:18" x14ac:dyDescent="0.25">
      <c r="R11251" s="15">
        <v>4</v>
      </c>
    </row>
    <row r="11252" spans="18:18" x14ac:dyDescent="0.25">
      <c r="R11252" s="15">
        <v>4</v>
      </c>
    </row>
    <row r="11253" spans="18:18" x14ac:dyDescent="0.25">
      <c r="R11253" s="15">
        <v>4</v>
      </c>
    </row>
    <row r="11254" spans="18:18" x14ac:dyDescent="0.25">
      <c r="R11254" s="15">
        <v>4</v>
      </c>
    </row>
    <row r="11255" spans="18:18" x14ac:dyDescent="0.25">
      <c r="R11255" s="15">
        <v>4</v>
      </c>
    </row>
    <row r="11256" spans="18:18" x14ac:dyDescent="0.25">
      <c r="R11256" s="15">
        <v>4</v>
      </c>
    </row>
    <row r="11257" spans="18:18" x14ac:dyDescent="0.25">
      <c r="R11257" s="15">
        <v>4</v>
      </c>
    </row>
    <row r="11258" spans="18:18" x14ac:dyDescent="0.25">
      <c r="R11258" s="15">
        <v>4</v>
      </c>
    </row>
    <row r="11259" spans="18:18" x14ac:dyDescent="0.25">
      <c r="R11259" s="15">
        <v>4</v>
      </c>
    </row>
    <row r="11260" spans="18:18" x14ac:dyDescent="0.25">
      <c r="R11260" s="15">
        <v>4</v>
      </c>
    </row>
    <row r="11261" spans="18:18" x14ac:dyDescent="0.25">
      <c r="R11261" s="15">
        <v>4</v>
      </c>
    </row>
    <row r="11262" spans="18:18" x14ac:dyDescent="0.25">
      <c r="R11262" s="15">
        <v>4</v>
      </c>
    </row>
    <row r="11263" spans="18:18" x14ac:dyDescent="0.25">
      <c r="R11263" s="15">
        <v>4</v>
      </c>
    </row>
    <row r="11264" spans="18:18" x14ac:dyDescent="0.25">
      <c r="R11264" s="15">
        <v>4</v>
      </c>
    </row>
    <row r="11265" spans="18:18" x14ac:dyDescent="0.25">
      <c r="R11265" s="15">
        <v>4</v>
      </c>
    </row>
    <row r="11266" spans="18:18" x14ac:dyDescent="0.25">
      <c r="R11266" s="15">
        <v>4</v>
      </c>
    </row>
    <row r="11267" spans="18:18" x14ac:dyDescent="0.25">
      <c r="R11267" s="15">
        <v>4</v>
      </c>
    </row>
    <row r="11268" spans="18:18" x14ac:dyDescent="0.25">
      <c r="R11268" s="15">
        <v>4</v>
      </c>
    </row>
    <row r="11269" spans="18:18" x14ac:dyDescent="0.25">
      <c r="R11269" s="15">
        <v>4</v>
      </c>
    </row>
    <row r="11270" spans="18:18" x14ac:dyDescent="0.25">
      <c r="R11270" s="15">
        <v>4</v>
      </c>
    </row>
    <row r="11271" spans="18:18" x14ac:dyDescent="0.25">
      <c r="R11271" s="15">
        <v>3</v>
      </c>
    </row>
    <row r="11272" spans="18:18" x14ac:dyDescent="0.25">
      <c r="R11272" s="15">
        <v>3</v>
      </c>
    </row>
    <row r="11273" spans="18:18" x14ac:dyDescent="0.25">
      <c r="R11273" s="15">
        <v>3</v>
      </c>
    </row>
    <row r="11274" spans="18:18" x14ac:dyDescent="0.25">
      <c r="R11274" s="15">
        <v>3</v>
      </c>
    </row>
    <row r="11275" spans="18:18" x14ac:dyDescent="0.25">
      <c r="R11275" s="15">
        <v>3</v>
      </c>
    </row>
    <row r="11276" spans="18:18" x14ac:dyDescent="0.25">
      <c r="R11276" s="15">
        <v>3</v>
      </c>
    </row>
    <row r="11277" spans="18:18" x14ac:dyDescent="0.25">
      <c r="R11277" s="15">
        <v>3</v>
      </c>
    </row>
    <row r="11278" spans="18:18" x14ac:dyDescent="0.25">
      <c r="R11278" s="15">
        <v>3</v>
      </c>
    </row>
    <row r="11279" spans="18:18" x14ac:dyDescent="0.25">
      <c r="R11279" s="15">
        <v>3</v>
      </c>
    </row>
    <row r="11280" spans="18:18" x14ac:dyDescent="0.25">
      <c r="R11280" s="15">
        <v>3</v>
      </c>
    </row>
    <row r="11281" spans="18:18" x14ac:dyDescent="0.25">
      <c r="R11281" s="15">
        <v>3</v>
      </c>
    </row>
    <row r="11282" spans="18:18" x14ac:dyDescent="0.25">
      <c r="R11282" s="15">
        <v>3</v>
      </c>
    </row>
    <row r="11283" spans="18:18" x14ac:dyDescent="0.25">
      <c r="R11283" s="15">
        <v>3</v>
      </c>
    </row>
    <row r="11284" spans="18:18" x14ac:dyDescent="0.25">
      <c r="R11284" s="15">
        <v>3</v>
      </c>
    </row>
    <row r="11285" spans="18:18" x14ac:dyDescent="0.25">
      <c r="R11285" s="15">
        <v>3</v>
      </c>
    </row>
    <row r="11286" spans="18:18" x14ac:dyDescent="0.25">
      <c r="R11286" s="15">
        <v>3</v>
      </c>
    </row>
    <row r="11287" spans="18:18" x14ac:dyDescent="0.25">
      <c r="R11287" s="15">
        <v>3</v>
      </c>
    </row>
    <row r="11288" spans="18:18" x14ac:dyDescent="0.25">
      <c r="R11288" s="15">
        <v>3</v>
      </c>
    </row>
    <row r="11289" spans="18:18" x14ac:dyDescent="0.25">
      <c r="R11289" s="15">
        <v>3</v>
      </c>
    </row>
    <row r="11290" spans="18:18" x14ac:dyDescent="0.25">
      <c r="R11290" s="15">
        <v>3</v>
      </c>
    </row>
    <row r="11291" spans="18:18" x14ac:dyDescent="0.25">
      <c r="R11291" s="15">
        <v>3</v>
      </c>
    </row>
    <row r="11292" spans="18:18" x14ac:dyDescent="0.25">
      <c r="R11292" s="15">
        <v>3</v>
      </c>
    </row>
    <row r="11293" spans="18:18" x14ac:dyDescent="0.25">
      <c r="R11293" s="15">
        <v>3</v>
      </c>
    </row>
    <row r="11294" spans="18:18" x14ac:dyDescent="0.25">
      <c r="R11294" s="15">
        <v>3</v>
      </c>
    </row>
    <row r="11295" spans="18:18" x14ac:dyDescent="0.25">
      <c r="R11295" s="15">
        <v>3</v>
      </c>
    </row>
    <row r="11296" spans="18:18" x14ac:dyDescent="0.25">
      <c r="R11296" s="15">
        <v>3</v>
      </c>
    </row>
    <row r="11297" spans="18:18" x14ac:dyDescent="0.25">
      <c r="R11297" s="15">
        <v>3</v>
      </c>
    </row>
    <row r="11298" spans="18:18" x14ac:dyDescent="0.25">
      <c r="R11298" s="15">
        <v>3</v>
      </c>
    </row>
    <row r="11299" spans="18:18" x14ac:dyDescent="0.25">
      <c r="R11299" s="15">
        <v>3</v>
      </c>
    </row>
    <row r="11300" spans="18:18" x14ac:dyDescent="0.25">
      <c r="R11300" s="15">
        <v>3</v>
      </c>
    </row>
    <row r="11301" spans="18:18" x14ac:dyDescent="0.25">
      <c r="R11301" s="15">
        <v>3</v>
      </c>
    </row>
    <row r="11302" spans="18:18" x14ac:dyDescent="0.25">
      <c r="R11302" s="15">
        <v>3</v>
      </c>
    </row>
    <row r="11303" spans="18:18" x14ac:dyDescent="0.25">
      <c r="R11303" s="15">
        <v>3</v>
      </c>
    </row>
    <row r="11304" spans="18:18" x14ac:dyDescent="0.25">
      <c r="R11304" s="15">
        <v>3</v>
      </c>
    </row>
    <row r="11305" spans="18:18" x14ac:dyDescent="0.25">
      <c r="R11305" s="15">
        <v>3</v>
      </c>
    </row>
    <row r="11306" spans="18:18" x14ac:dyDescent="0.25">
      <c r="R11306" s="15">
        <v>3</v>
      </c>
    </row>
    <row r="11307" spans="18:18" x14ac:dyDescent="0.25">
      <c r="R11307" s="15">
        <v>3</v>
      </c>
    </row>
    <row r="11308" spans="18:18" x14ac:dyDescent="0.25">
      <c r="R11308" s="15">
        <v>3</v>
      </c>
    </row>
    <row r="11309" spans="18:18" x14ac:dyDescent="0.25">
      <c r="R11309" s="15">
        <v>3</v>
      </c>
    </row>
    <row r="11310" spans="18:18" x14ac:dyDescent="0.25">
      <c r="R11310" s="15">
        <v>3</v>
      </c>
    </row>
    <row r="11311" spans="18:18" x14ac:dyDescent="0.25">
      <c r="R11311" s="15">
        <v>3</v>
      </c>
    </row>
    <row r="11312" spans="18:18" x14ac:dyDescent="0.25">
      <c r="R11312" s="15">
        <v>3</v>
      </c>
    </row>
    <row r="11313" spans="18:18" x14ac:dyDescent="0.25">
      <c r="R11313" s="15">
        <v>3</v>
      </c>
    </row>
    <row r="11314" spans="18:18" x14ac:dyDescent="0.25">
      <c r="R11314" s="15">
        <v>3</v>
      </c>
    </row>
    <row r="11315" spans="18:18" x14ac:dyDescent="0.25">
      <c r="R11315" s="15">
        <v>3</v>
      </c>
    </row>
    <row r="11316" spans="18:18" x14ac:dyDescent="0.25">
      <c r="R11316" s="15">
        <v>3</v>
      </c>
    </row>
    <row r="11317" spans="18:18" x14ac:dyDescent="0.25">
      <c r="R11317" s="15">
        <v>3</v>
      </c>
    </row>
    <row r="11318" spans="18:18" x14ac:dyDescent="0.25">
      <c r="R11318" s="15">
        <v>3</v>
      </c>
    </row>
    <row r="11319" spans="18:18" x14ac:dyDescent="0.25">
      <c r="R11319" s="15">
        <v>3</v>
      </c>
    </row>
    <row r="11320" spans="18:18" x14ac:dyDescent="0.25">
      <c r="R11320" s="15">
        <v>3</v>
      </c>
    </row>
    <row r="11321" spans="18:18" x14ac:dyDescent="0.25">
      <c r="R11321" s="15">
        <v>3</v>
      </c>
    </row>
    <row r="11322" spans="18:18" x14ac:dyDescent="0.25">
      <c r="R11322" s="15">
        <v>3</v>
      </c>
    </row>
    <row r="11323" spans="18:18" x14ac:dyDescent="0.25">
      <c r="R11323" s="15">
        <v>3</v>
      </c>
    </row>
    <row r="11324" spans="18:18" x14ac:dyDescent="0.25">
      <c r="R11324" s="15">
        <v>3</v>
      </c>
    </row>
    <row r="11325" spans="18:18" x14ac:dyDescent="0.25">
      <c r="R11325" s="15">
        <v>3</v>
      </c>
    </row>
    <row r="11326" spans="18:18" x14ac:dyDescent="0.25">
      <c r="R11326" s="15">
        <v>3</v>
      </c>
    </row>
    <row r="11327" spans="18:18" x14ac:dyDescent="0.25">
      <c r="R11327" s="15">
        <v>3</v>
      </c>
    </row>
    <row r="11328" spans="18:18" x14ac:dyDescent="0.25">
      <c r="R11328" s="15">
        <v>3</v>
      </c>
    </row>
    <row r="11329" spans="18:18" x14ac:dyDescent="0.25">
      <c r="R11329" s="15">
        <v>3</v>
      </c>
    </row>
    <row r="11330" spans="18:18" x14ac:dyDescent="0.25">
      <c r="R11330" s="15">
        <v>3</v>
      </c>
    </row>
    <row r="11331" spans="18:18" x14ac:dyDescent="0.25">
      <c r="R11331" s="15">
        <v>3</v>
      </c>
    </row>
    <row r="11332" spans="18:18" x14ac:dyDescent="0.25">
      <c r="R11332" s="15">
        <v>3</v>
      </c>
    </row>
    <row r="11333" spans="18:18" x14ac:dyDescent="0.25">
      <c r="R11333" s="15">
        <v>3</v>
      </c>
    </row>
    <row r="11334" spans="18:18" x14ac:dyDescent="0.25">
      <c r="R11334" s="15">
        <v>3</v>
      </c>
    </row>
    <row r="11335" spans="18:18" x14ac:dyDescent="0.25">
      <c r="R11335" s="15">
        <v>3</v>
      </c>
    </row>
    <row r="11336" spans="18:18" x14ac:dyDescent="0.25">
      <c r="R11336" s="15">
        <v>3</v>
      </c>
    </row>
    <row r="11337" spans="18:18" x14ac:dyDescent="0.25">
      <c r="R11337" s="15">
        <v>4</v>
      </c>
    </row>
    <row r="11338" spans="18:18" x14ac:dyDescent="0.25">
      <c r="R11338" s="15">
        <v>4</v>
      </c>
    </row>
    <row r="11339" spans="18:18" x14ac:dyDescent="0.25">
      <c r="R11339" s="15">
        <v>4</v>
      </c>
    </row>
    <row r="11340" spans="18:18" x14ac:dyDescent="0.25">
      <c r="R11340" s="15">
        <v>4</v>
      </c>
    </row>
    <row r="11341" spans="18:18" x14ac:dyDescent="0.25">
      <c r="R11341" s="15">
        <v>4</v>
      </c>
    </row>
    <row r="11342" spans="18:18" x14ac:dyDescent="0.25">
      <c r="R11342" s="15">
        <v>4</v>
      </c>
    </row>
    <row r="11343" spans="18:18" x14ac:dyDescent="0.25">
      <c r="R11343" s="15">
        <v>4</v>
      </c>
    </row>
    <row r="11344" spans="18:18" x14ac:dyDescent="0.25">
      <c r="R11344" s="15">
        <v>4</v>
      </c>
    </row>
    <row r="11345" spans="18:18" x14ac:dyDescent="0.25">
      <c r="R11345" s="15">
        <v>4</v>
      </c>
    </row>
    <row r="11346" spans="18:18" x14ac:dyDescent="0.25">
      <c r="R11346" s="15">
        <v>4</v>
      </c>
    </row>
    <row r="11347" spans="18:18" x14ac:dyDescent="0.25">
      <c r="R11347" s="15">
        <v>4</v>
      </c>
    </row>
    <row r="11348" spans="18:18" x14ac:dyDescent="0.25">
      <c r="R11348" s="15">
        <v>4</v>
      </c>
    </row>
    <row r="11349" spans="18:18" x14ac:dyDescent="0.25">
      <c r="R11349" s="15">
        <v>4</v>
      </c>
    </row>
    <row r="11350" spans="18:18" x14ac:dyDescent="0.25">
      <c r="R11350" s="15">
        <v>4</v>
      </c>
    </row>
    <row r="11351" spans="18:18" x14ac:dyDescent="0.25">
      <c r="R11351" s="15">
        <v>4</v>
      </c>
    </row>
    <row r="11352" spans="18:18" x14ac:dyDescent="0.25">
      <c r="R11352" s="15">
        <v>4</v>
      </c>
    </row>
    <row r="11353" spans="18:18" x14ac:dyDescent="0.25">
      <c r="R11353" s="15">
        <v>4</v>
      </c>
    </row>
    <row r="11354" spans="18:18" x14ac:dyDescent="0.25">
      <c r="R11354" s="15">
        <v>4</v>
      </c>
    </row>
    <row r="11355" spans="18:18" x14ac:dyDescent="0.25">
      <c r="R11355" s="15">
        <v>4</v>
      </c>
    </row>
    <row r="11356" spans="18:18" x14ac:dyDescent="0.25">
      <c r="R11356" s="15">
        <v>4</v>
      </c>
    </row>
    <row r="11357" spans="18:18" x14ac:dyDescent="0.25">
      <c r="R11357" s="15">
        <v>4</v>
      </c>
    </row>
    <row r="11358" spans="18:18" x14ac:dyDescent="0.25">
      <c r="R11358" s="15">
        <v>4</v>
      </c>
    </row>
    <row r="11359" spans="18:18" x14ac:dyDescent="0.25">
      <c r="R11359" s="15">
        <v>4</v>
      </c>
    </row>
    <row r="11360" spans="18:18" x14ac:dyDescent="0.25">
      <c r="R11360" s="15">
        <v>4</v>
      </c>
    </row>
    <row r="11361" spans="18:18" x14ac:dyDescent="0.25">
      <c r="R11361" s="15">
        <v>4</v>
      </c>
    </row>
    <row r="11362" spans="18:18" x14ac:dyDescent="0.25">
      <c r="R11362" s="15">
        <v>4</v>
      </c>
    </row>
    <row r="11363" spans="18:18" x14ac:dyDescent="0.25">
      <c r="R11363" s="15">
        <v>4</v>
      </c>
    </row>
    <row r="11364" spans="18:18" x14ac:dyDescent="0.25">
      <c r="R11364" s="15">
        <v>4</v>
      </c>
    </row>
    <row r="11365" spans="18:18" x14ac:dyDescent="0.25">
      <c r="R11365" s="15">
        <v>4</v>
      </c>
    </row>
    <row r="11366" spans="18:18" x14ac:dyDescent="0.25">
      <c r="R11366" s="15">
        <v>4</v>
      </c>
    </row>
    <row r="11367" spans="18:18" x14ac:dyDescent="0.25">
      <c r="R11367" s="15">
        <v>4</v>
      </c>
    </row>
    <row r="11368" spans="18:18" x14ac:dyDescent="0.25">
      <c r="R11368" s="15">
        <v>4</v>
      </c>
    </row>
    <row r="11369" spans="18:18" x14ac:dyDescent="0.25">
      <c r="R11369" s="15">
        <v>4</v>
      </c>
    </row>
    <row r="11370" spans="18:18" x14ac:dyDescent="0.25">
      <c r="R11370" s="15">
        <v>4</v>
      </c>
    </row>
    <row r="11371" spans="18:18" x14ac:dyDescent="0.25">
      <c r="R11371" s="15">
        <v>4</v>
      </c>
    </row>
    <row r="11372" spans="18:18" x14ac:dyDescent="0.25">
      <c r="R11372" s="15">
        <v>4</v>
      </c>
    </row>
    <row r="11373" spans="18:18" x14ac:dyDescent="0.25">
      <c r="R11373" s="15">
        <v>4</v>
      </c>
    </row>
    <row r="11374" spans="18:18" x14ac:dyDescent="0.25">
      <c r="R11374" s="15">
        <v>4</v>
      </c>
    </row>
    <row r="11375" spans="18:18" x14ac:dyDescent="0.25">
      <c r="R11375" s="15">
        <v>4</v>
      </c>
    </row>
    <row r="11376" spans="18:18" x14ac:dyDescent="0.25">
      <c r="R11376" s="15">
        <v>4</v>
      </c>
    </row>
    <row r="11377" spans="18:18" x14ac:dyDescent="0.25">
      <c r="R11377" s="15">
        <v>4</v>
      </c>
    </row>
    <row r="11378" spans="18:18" x14ac:dyDescent="0.25">
      <c r="R11378" s="15">
        <v>4</v>
      </c>
    </row>
    <row r="11379" spans="18:18" x14ac:dyDescent="0.25">
      <c r="R11379" s="15">
        <v>4</v>
      </c>
    </row>
    <row r="11380" spans="18:18" x14ac:dyDescent="0.25">
      <c r="R11380" s="15">
        <v>4</v>
      </c>
    </row>
    <row r="11381" spans="18:18" x14ac:dyDescent="0.25">
      <c r="R11381" s="15">
        <v>4</v>
      </c>
    </row>
    <row r="11382" spans="18:18" x14ac:dyDescent="0.25">
      <c r="R11382" s="15">
        <v>4</v>
      </c>
    </row>
    <row r="11383" spans="18:18" x14ac:dyDescent="0.25">
      <c r="R11383" s="15">
        <v>4</v>
      </c>
    </row>
    <row r="11384" spans="18:18" x14ac:dyDescent="0.25">
      <c r="R11384" s="15">
        <v>4</v>
      </c>
    </row>
    <row r="11385" spans="18:18" x14ac:dyDescent="0.25">
      <c r="R11385" s="15">
        <v>4</v>
      </c>
    </row>
    <row r="11386" spans="18:18" x14ac:dyDescent="0.25">
      <c r="R11386" s="15">
        <v>4</v>
      </c>
    </row>
    <row r="11387" spans="18:18" x14ac:dyDescent="0.25">
      <c r="R11387" s="15">
        <v>4</v>
      </c>
    </row>
    <row r="11388" spans="18:18" x14ac:dyDescent="0.25">
      <c r="R11388" s="15">
        <v>4</v>
      </c>
    </row>
    <row r="11389" spans="18:18" x14ac:dyDescent="0.25">
      <c r="R11389" s="15">
        <v>2</v>
      </c>
    </row>
    <row r="11390" spans="18:18" x14ac:dyDescent="0.25">
      <c r="R11390" s="15">
        <v>2</v>
      </c>
    </row>
    <row r="11391" spans="18:18" x14ac:dyDescent="0.25">
      <c r="R11391" s="15">
        <v>2</v>
      </c>
    </row>
    <row r="11392" spans="18:18" x14ac:dyDescent="0.25">
      <c r="R11392" s="15">
        <v>2</v>
      </c>
    </row>
    <row r="11393" spans="18:18" x14ac:dyDescent="0.25">
      <c r="R11393" s="15">
        <v>2</v>
      </c>
    </row>
    <row r="11394" spans="18:18" x14ac:dyDescent="0.25">
      <c r="R11394" s="15">
        <v>2</v>
      </c>
    </row>
    <row r="11395" spans="18:18" x14ac:dyDescent="0.25">
      <c r="R11395" s="15">
        <v>2</v>
      </c>
    </row>
    <row r="11396" spans="18:18" x14ac:dyDescent="0.25">
      <c r="R11396" s="15">
        <v>2</v>
      </c>
    </row>
    <row r="11397" spans="18:18" x14ac:dyDescent="0.25">
      <c r="R11397" s="15">
        <v>2</v>
      </c>
    </row>
    <row r="11398" spans="18:18" x14ac:dyDescent="0.25">
      <c r="R11398" s="15">
        <v>2</v>
      </c>
    </row>
    <row r="11399" spans="18:18" x14ac:dyDescent="0.25">
      <c r="R11399" s="15">
        <v>2</v>
      </c>
    </row>
    <row r="11400" spans="18:18" x14ac:dyDescent="0.25">
      <c r="R11400" s="15">
        <v>2</v>
      </c>
    </row>
    <row r="11401" spans="18:18" x14ac:dyDescent="0.25">
      <c r="R11401" s="15">
        <v>2</v>
      </c>
    </row>
    <row r="11402" spans="18:18" x14ac:dyDescent="0.25">
      <c r="R11402" s="15">
        <v>1</v>
      </c>
    </row>
    <row r="11403" spans="18:18" x14ac:dyDescent="0.25">
      <c r="R11403" s="15">
        <v>1</v>
      </c>
    </row>
    <row r="11404" spans="18:18" x14ac:dyDescent="0.25">
      <c r="R11404" s="15">
        <v>1</v>
      </c>
    </row>
    <row r="11405" spans="18:18" x14ac:dyDescent="0.25">
      <c r="R11405" s="15">
        <v>1</v>
      </c>
    </row>
    <row r="11406" spans="18:18" x14ac:dyDescent="0.25">
      <c r="R11406" s="15">
        <v>1</v>
      </c>
    </row>
    <row r="11407" spans="18:18" x14ac:dyDescent="0.25">
      <c r="R11407" s="15">
        <v>1</v>
      </c>
    </row>
    <row r="11408" spans="18:18" x14ac:dyDescent="0.25">
      <c r="R11408" s="15">
        <v>1</v>
      </c>
    </row>
    <row r="11409" spans="18:18" x14ac:dyDescent="0.25">
      <c r="R11409" s="15">
        <v>1</v>
      </c>
    </row>
    <row r="11410" spans="18:18" x14ac:dyDescent="0.25">
      <c r="R11410" s="15">
        <v>1</v>
      </c>
    </row>
    <row r="11411" spans="18:18" x14ac:dyDescent="0.25">
      <c r="R11411" s="15">
        <v>1</v>
      </c>
    </row>
    <row r="11412" spans="18:18" x14ac:dyDescent="0.25">
      <c r="R11412" s="15">
        <v>1</v>
      </c>
    </row>
    <row r="11413" spans="18:18" x14ac:dyDescent="0.25">
      <c r="R11413" s="15">
        <v>1</v>
      </c>
    </row>
    <row r="11414" spans="18:18" x14ac:dyDescent="0.25">
      <c r="R11414" s="15">
        <v>1</v>
      </c>
    </row>
    <row r="11415" spans="18:18" x14ac:dyDescent="0.25">
      <c r="R11415" s="15">
        <v>1</v>
      </c>
    </row>
    <row r="11416" spans="18:18" x14ac:dyDescent="0.25">
      <c r="R11416" s="15">
        <v>1</v>
      </c>
    </row>
    <row r="11417" spans="18:18" x14ac:dyDescent="0.25">
      <c r="R11417" s="15">
        <v>1</v>
      </c>
    </row>
    <row r="11418" spans="18:18" x14ac:dyDescent="0.25">
      <c r="R11418" s="15">
        <v>1</v>
      </c>
    </row>
    <row r="11419" spans="18:18" x14ac:dyDescent="0.25">
      <c r="R11419" s="15">
        <v>1</v>
      </c>
    </row>
    <row r="11420" spans="18:18" x14ac:dyDescent="0.25">
      <c r="R11420" s="15">
        <v>1</v>
      </c>
    </row>
    <row r="11421" spans="18:18" x14ac:dyDescent="0.25">
      <c r="R11421" s="15">
        <v>1</v>
      </c>
    </row>
    <row r="11422" spans="18:18" x14ac:dyDescent="0.25">
      <c r="R11422" s="15">
        <v>1</v>
      </c>
    </row>
    <row r="11423" spans="18:18" x14ac:dyDescent="0.25">
      <c r="R11423" s="15">
        <v>1</v>
      </c>
    </row>
    <row r="11424" spans="18:18" x14ac:dyDescent="0.25">
      <c r="R11424" s="15">
        <v>1</v>
      </c>
    </row>
    <row r="11425" spans="18:18" x14ac:dyDescent="0.25">
      <c r="R11425" s="15">
        <v>1</v>
      </c>
    </row>
    <row r="11426" spans="18:18" x14ac:dyDescent="0.25">
      <c r="R11426" s="15">
        <v>1</v>
      </c>
    </row>
    <row r="11427" spans="18:18" x14ac:dyDescent="0.25">
      <c r="R11427" s="15">
        <v>1</v>
      </c>
    </row>
    <row r="11428" spans="18:18" x14ac:dyDescent="0.25">
      <c r="R11428" s="15">
        <v>1</v>
      </c>
    </row>
    <row r="11429" spans="18:18" x14ac:dyDescent="0.25">
      <c r="R11429" s="15">
        <v>1</v>
      </c>
    </row>
    <row r="11430" spans="18:18" x14ac:dyDescent="0.25">
      <c r="R11430" s="15">
        <v>1</v>
      </c>
    </row>
    <row r="11431" spans="18:18" x14ac:dyDescent="0.25">
      <c r="R11431" s="15">
        <v>1</v>
      </c>
    </row>
    <row r="11432" spans="18:18" x14ac:dyDescent="0.25">
      <c r="R11432" s="15">
        <v>1</v>
      </c>
    </row>
    <row r="11433" spans="18:18" x14ac:dyDescent="0.25">
      <c r="R11433" s="15">
        <v>1</v>
      </c>
    </row>
    <row r="11434" spans="18:18" x14ac:dyDescent="0.25">
      <c r="R11434" s="15">
        <v>1</v>
      </c>
    </row>
    <row r="11435" spans="18:18" x14ac:dyDescent="0.25">
      <c r="R11435" s="15">
        <v>1</v>
      </c>
    </row>
    <row r="11436" spans="18:18" x14ac:dyDescent="0.25">
      <c r="R11436" s="15">
        <v>1</v>
      </c>
    </row>
    <row r="11437" spans="18:18" x14ac:dyDescent="0.25">
      <c r="R11437" s="15">
        <v>1</v>
      </c>
    </row>
    <row r="11438" spans="18:18" x14ac:dyDescent="0.25">
      <c r="R11438" s="15">
        <v>1</v>
      </c>
    </row>
    <row r="11439" spans="18:18" x14ac:dyDescent="0.25">
      <c r="R11439" s="15">
        <v>1</v>
      </c>
    </row>
    <row r="11440" spans="18:18" x14ac:dyDescent="0.25">
      <c r="R11440" s="15">
        <v>1</v>
      </c>
    </row>
    <row r="11441" spans="18:18" x14ac:dyDescent="0.25">
      <c r="R11441" s="15">
        <v>1</v>
      </c>
    </row>
    <row r="11442" spans="18:18" x14ac:dyDescent="0.25">
      <c r="R11442" s="15">
        <v>1</v>
      </c>
    </row>
    <row r="11443" spans="18:18" x14ac:dyDescent="0.25">
      <c r="R11443" s="15">
        <v>1</v>
      </c>
    </row>
    <row r="11444" spans="18:18" x14ac:dyDescent="0.25">
      <c r="R11444" s="15">
        <v>1</v>
      </c>
    </row>
    <row r="11445" spans="18:18" x14ac:dyDescent="0.25">
      <c r="R11445" s="15">
        <v>1</v>
      </c>
    </row>
    <row r="11446" spans="18:18" x14ac:dyDescent="0.25">
      <c r="R11446" s="15">
        <v>1</v>
      </c>
    </row>
    <row r="11447" spans="18:18" x14ac:dyDescent="0.25">
      <c r="R11447" s="15">
        <v>1</v>
      </c>
    </row>
    <row r="11448" spans="18:18" x14ac:dyDescent="0.25">
      <c r="R11448" s="15">
        <v>1</v>
      </c>
    </row>
    <row r="11449" spans="18:18" x14ac:dyDescent="0.25">
      <c r="R11449" s="15">
        <v>1</v>
      </c>
    </row>
    <row r="11450" spans="18:18" x14ac:dyDescent="0.25">
      <c r="R11450" s="15">
        <v>1</v>
      </c>
    </row>
    <row r="11451" spans="18:18" x14ac:dyDescent="0.25">
      <c r="R11451" s="15">
        <v>1</v>
      </c>
    </row>
    <row r="11452" spans="18:18" x14ac:dyDescent="0.25">
      <c r="R11452" s="15">
        <v>1</v>
      </c>
    </row>
    <row r="11453" spans="18:18" x14ac:dyDescent="0.25">
      <c r="R11453" s="15">
        <v>1</v>
      </c>
    </row>
    <row r="11454" spans="18:18" x14ac:dyDescent="0.25">
      <c r="R11454" s="15">
        <v>1</v>
      </c>
    </row>
    <row r="11455" spans="18:18" x14ac:dyDescent="0.25">
      <c r="R11455" s="15">
        <v>1</v>
      </c>
    </row>
    <row r="11456" spans="18:18" x14ac:dyDescent="0.25">
      <c r="R11456" s="15">
        <v>1</v>
      </c>
    </row>
    <row r="11457" spans="18:18" x14ac:dyDescent="0.25">
      <c r="R11457" s="15">
        <v>1</v>
      </c>
    </row>
    <row r="11458" spans="18:18" x14ac:dyDescent="0.25">
      <c r="R11458" s="15">
        <v>1</v>
      </c>
    </row>
    <row r="11459" spans="18:18" x14ac:dyDescent="0.25">
      <c r="R11459" s="15">
        <v>1</v>
      </c>
    </row>
    <row r="11460" spans="18:18" x14ac:dyDescent="0.25">
      <c r="R11460" s="15">
        <v>1</v>
      </c>
    </row>
    <row r="11461" spans="18:18" x14ac:dyDescent="0.25">
      <c r="R11461" s="15">
        <v>1</v>
      </c>
    </row>
    <row r="11462" spans="18:18" x14ac:dyDescent="0.25">
      <c r="R11462" s="15">
        <v>1</v>
      </c>
    </row>
    <row r="11463" spans="18:18" x14ac:dyDescent="0.25">
      <c r="R11463" s="15">
        <v>1</v>
      </c>
    </row>
    <row r="11464" spans="18:18" x14ac:dyDescent="0.25">
      <c r="R11464" s="15">
        <v>1</v>
      </c>
    </row>
    <row r="11465" spans="18:18" x14ac:dyDescent="0.25">
      <c r="R11465" s="15">
        <v>1</v>
      </c>
    </row>
    <row r="11466" spans="18:18" x14ac:dyDescent="0.25">
      <c r="R11466" s="15">
        <v>1</v>
      </c>
    </row>
    <row r="11467" spans="18:18" x14ac:dyDescent="0.25">
      <c r="R11467" s="15">
        <v>1</v>
      </c>
    </row>
    <row r="11468" spans="18:18" x14ac:dyDescent="0.25">
      <c r="R11468" s="15">
        <v>1</v>
      </c>
    </row>
    <row r="11469" spans="18:18" x14ac:dyDescent="0.25">
      <c r="R11469" s="15">
        <v>1</v>
      </c>
    </row>
    <row r="11470" spans="18:18" x14ac:dyDescent="0.25">
      <c r="R11470" s="15">
        <v>1</v>
      </c>
    </row>
    <row r="11471" spans="18:18" x14ac:dyDescent="0.25">
      <c r="R11471" s="15">
        <v>1</v>
      </c>
    </row>
    <row r="11472" spans="18:18" x14ac:dyDescent="0.25">
      <c r="R11472" s="15">
        <v>1</v>
      </c>
    </row>
    <row r="11473" spans="18:18" x14ac:dyDescent="0.25">
      <c r="R11473" s="15">
        <v>1</v>
      </c>
    </row>
    <row r="11474" spans="18:18" x14ac:dyDescent="0.25">
      <c r="R11474" s="15">
        <v>1</v>
      </c>
    </row>
    <row r="11475" spans="18:18" x14ac:dyDescent="0.25">
      <c r="R11475" s="15">
        <v>1</v>
      </c>
    </row>
    <row r="11476" spans="18:18" x14ac:dyDescent="0.25">
      <c r="R11476" s="15">
        <v>1</v>
      </c>
    </row>
    <row r="11477" spans="18:18" x14ac:dyDescent="0.25">
      <c r="R11477" s="15">
        <v>1</v>
      </c>
    </row>
    <row r="11478" spans="18:18" x14ac:dyDescent="0.25">
      <c r="R11478" s="15">
        <v>1</v>
      </c>
    </row>
    <row r="11479" spans="18:18" x14ac:dyDescent="0.25">
      <c r="R11479" s="15">
        <v>1</v>
      </c>
    </row>
    <row r="11480" spans="18:18" x14ac:dyDescent="0.25">
      <c r="R11480" s="15">
        <v>1</v>
      </c>
    </row>
    <row r="11481" spans="18:18" x14ac:dyDescent="0.25">
      <c r="R11481" s="15">
        <v>1</v>
      </c>
    </row>
    <row r="11482" spans="18:18" x14ac:dyDescent="0.25">
      <c r="R11482" s="15">
        <v>1</v>
      </c>
    </row>
    <row r="11483" spans="18:18" x14ac:dyDescent="0.25">
      <c r="R11483" s="15">
        <v>1</v>
      </c>
    </row>
    <row r="11484" spans="18:18" x14ac:dyDescent="0.25">
      <c r="R11484" s="15">
        <v>1</v>
      </c>
    </row>
    <row r="11485" spans="18:18" x14ac:dyDescent="0.25">
      <c r="R11485" s="15">
        <v>1</v>
      </c>
    </row>
    <row r="11486" spans="18:18" x14ac:dyDescent="0.25">
      <c r="R11486" s="15">
        <v>1</v>
      </c>
    </row>
    <row r="11487" spans="18:18" x14ac:dyDescent="0.25">
      <c r="R11487" s="15">
        <v>1</v>
      </c>
    </row>
    <row r="11488" spans="18:18" x14ac:dyDescent="0.25">
      <c r="R11488" s="15">
        <v>1</v>
      </c>
    </row>
    <row r="11489" spans="18:18" x14ac:dyDescent="0.25">
      <c r="R11489" s="15">
        <v>1</v>
      </c>
    </row>
    <row r="11490" spans="18:18" x14ac:dyDescent="0.25">
      <c r="R11490" s="15">
        <v>1</v>
      </c>
    </row>
    <row r="11491" spans="18:18" x14ac:dyDescent="0.25">
      <c r="R11491" s="15">
        <v>1</v>
      </c>
    </row>
    <row r="11492" spans="18:18" x14ac:dyDescent="0.25">
      <c r="R11492" s="15">
        <v>1</v>
      </c>
    </row>
    <row r="11493" spans="18:18" x14ac:dyDescent="0.25">
      <c r="R11493" s="15">
        <v>1</v>
      </c>
    </row>
    <row r="11494" spans="18:18" x14ac:dyDescent="0.25">
      <c r="R11494" s="15">
        <v>1</v>
      </c>
    </row>
    <row r="11495" spans="18:18" x14ac:dyDescent="0.25">
      <c r="R11495" s="15">
        <v>1</v>
      </c>
    </row>
    <row r="11496" spans="18:18" x14ac:dyDescent="0.25">
      <c r="R11496" s="15">
        <v>1</v>
      </c>
    </row>
    <row r="11497" spans="18:18" x14ac:dyDescent="0.25">
      <c r="R11497" s="15">
        <v>1</v>
      </c>
    </row>
    <row r="11498" spans="18:18" x14ac:dyDescent="0.25">
      <c r="R11498" s="15">
        <v>1</v>
      </c>
    </row>
    <row r="11499" spans="18:18" x14ac:dyDescent="0.25">
      <c r="R11499" s="15">
        <v>1</v>
      </c>
    </row>
    <row r="11500" spans="18:18" x14ac:dyDescent="0.25">
      <c r="R11500" s="15">
        <v>1</v>
      </c>
    </row>
    <row r="11501" spans="18:18" x14ac:dyDescent="0.25">
      <c r="R11501" s="15">
        <v>1</v>
      </c>
    </row>
    <row r="11502" spans="18:18" x14ac:dyDescent="0.25">
      <c r="R11502" s="15">
        <v>1</v>
      </c>
    </row>
    <row r="11503" spans="18:18" x14ac:dyDescent="0.25">
      <c r="R11503" s="15">
        <v>1</v>
      </c>
    </row>
    <row r="11504" spans="18:18" x14ac:dyDescent="0.25">
      <c r="R11504" s="15">
        <v>1</v>
      </c>
    </row>
    <row r="11505" spans="18:18" x14ac:dyDescent="0.25">
      <c r="R11505" s="15">
        <v>1</v>
      </c>
    </row>
    <row r="11506" spans="18:18" x14ac:dyDescent="0.25">
      <c r="R11506" s="15">
        <v>1</v>
      </c>
    </row>
    <row r="11507" spans="18:18" x14ac:dyDescent="0.25">
      <c r="R11507" s="15">
        <v>1</v>
      </c>
    </row>
    <row r="11508" spans="18:18" x14ac:dyDescent="0.25">
      <c r="R11508" s="15">
        <v>1</v>
      </c>
    </row>
    <row r="11509" spans="18:18" x14ac:dyDescent="0.25">
      <c r="R11509" s="15">
        <v>1</v>
      </c>
    </row>
    <row r="11510" spans="18:18" x14ac:dyDescent="0.25">
      <c r="R11510" s="15">
        <v>1</v>
      </c>
    </row>
    <row r="11511" spans="18:18" x14ac:dyDescent="0.25">
      <c r="R11511" s="15">
        <v>1</v>
      </c>
    </row>
    <row r="11512" spans="18:18" x14ac:dyDescent="0.25">
      <c r="R11512" s="15">
        <v>1</v>
      </c>
    </row>
    <row r="11513" spans="18:18" x14ac:dyDescent="0.25">
      <c r="R11513" s="15">
        <v>1</v>
      </c>
    </row>
    <row r="11514" spans="18:18" x14ac:dyDescent="0.25">
      <c r="R11514" s="15">
        <v>1</v>
      </c>
    </row>
    <row r="11515" spans="18:18" x14ac:dyDescent="0.25">
      <c r="R11515" s="15">
        <v>1</v>
      </c>
    </row>
    <row r="11516" spans="18:18" x14ac:dyDescent="0.25">
      <c r="R11516" s="15">
        <v>1</v>
      </c>
    </row>
    <row r="11517" spans="18:18" x14ac:dyDescent="0.25">
      <c r="R11517" s="15">
        <v>1</v>
      </c>
    </row>
    <row r="11518" spans="18:18" x14ac:dyDescent="0.25">
      <c r="R11518" s="15">
        <v>1</v>
      </c>
    </row>
    <row r="11519" spans="18:18" x14ac:dyDescent="0.25">
      <c r="R11519" s="15">
        <v>1</v>
      </c>
    </row>
    <row r="11520" spans="18:18" x14ac:dyDescent="0.25">
      <c r="R11520" s="15">
        <v>1</v>
      </c>
    </row>
    <row r="11521" spans="18:18" x14ac:dyDescent="0.25">
      <c r="R11521" s="15">
        <v>1</v>
      </c>
    </row>
    <row r="11522" spans="18:18" x14ac:dyDescent="0.25">
      <c r="R11522" s="15">
        <v>1</v>
      </c>
    </row>
    <row r="11523" spans="18:18" x14ac:dyDescent="0.25">
      <c r="R11523" s="15">
        <v>1</v>
      </c>
    </row>
    <row r="11524" spans="18:18" x14ac:dyDescent="0.25">
      <c r="R11524" s="15">
        <v>1</v>
      </c>
    </row>
    <row r="11525" spans="18:18" x14ac:dyDescent="0.25">
      <c r="R11525" s="15">
        <v>1</v>
      </c>
    </row>
    <row r="11526" spans="18:18" x14ac:dyDescent="0.25">
      <c r="R11526" s="15">
        <v>1</v>
      </c>
    </row>
    <row r="11527" spans="18:18" x14ac:dyDescent="0.25">
      <c r="R11527" s="15">
        <v>1</v>
      </c>
    </row>
    <row r="11528" spans="18:18" x14ac:dyDescent="0.25">
      <c r="R11528" s="15">
        <v>1</v>
      </c>
    </row>
    <row r="11529" spans="18:18" x14ac:dyDescent="0.25">
      <c r="R11529" s="15">
        <v>1</v>
      </c>
    </row>
    <row r="11530" spans="18:18" x14ac:dyDescent="0.25">
      <c r="R11530" s="15">
        <v>1</v>
      </c>
    </row>
    <row r="11531" spans="18:18" x14ac:dyDescent="0.25">
      <c r="R11531" s="15">
        <v>1</v>
      </c>
    </row>
    <row r="11532" spans="18:18" x14ac:dyDescent="0.25">
      <c r="R11532" s="15">
        <v>1</v>
      </c>
    </row>
    <row r="11533" spans="18:18" x14ac:dyDescent="0.25">
      <c r="R11533" s="15">
        <v>1</v>
      </c>
    </row>
    <row r="11534" spans="18:18" x14ac:dyDescent="0.25">
      <c r="R11534" s="15">
        <v>1</v>
      </c>
    </row>
    <row r="11535" spans="18:18" x14ac:dyDescent="0.25">
      <c r="R11535" s="15">
        <v>1</v>
      </c>
    </row>
    <row r="11536" spans="18:18" x14ac:dyDescent="0.25">
      <c r="R11536" s="15">
        <v>1</v>
      </c>
    </row>
    <row r="11537" spans="18:18" x14ac:dyDescent="0.25">
      <c r="R11537" s="15">
        <v>1</v>
      </c>
    </row>
    <row r="11538" spans="18:18" x14ac:dyDescent="0.25">
      <c r="R11538" s="15">
        <v>1</v>
      </c>
    </row>
    <row r="11539" spans="18:18" x14ac:dyDescent="0.25">
      <c r="R11539" s="15">
        <v>1</v>
      </c>
    </row>
    <row r="11540" spans="18:18" x14ac:dyDescent="0.25">
      <c r="R11540" s="15">
        <v>1</v>
      </c>
    </row>
    <row r="11541" spans="18:18" x14ac:dyDescent="0.25">
      <c r="R11541" s="15">
        <v>1</v>
      </c>
    </row>
    <row r="11542" spans="18:18" x14ac:dyDescent="0.25">
      <c r="R11542" s="15">
        <v>1</v>
      </c>
    </row>
    <row r="11543" spans="18:18" x14ac:dyDescent="0.25">
      <c r="R11543" s="15">
        <v>1</v>
      </c>
    </row>
    <row r="11544" spans="18:18" x14ac:dyDescent="0.25">
      <c r="R11544" s="15">
        <v>1</v>
      </c>
    </row>
    <row r="11545" spans="18:18" x14ac:dyDescent="0.25">
      <c r="R11545" s="15">
        <v>1</v>
      </c>
    </row>
    <row r="11546" spans="18:18" x14ac:dyDescent="0.25">
      <c r="R11546" s="15">
        <v>1</v>
      </c>
    </row>
    <row r="11547" spans="18:18" x14ac:dyDescent="0.25">
      <c r="R11547" s="15">
        <v>1</v>
      </c>
    </row>
    <row r="11548" spans="18:18" x14ac:dyDescent="0.25">
      <c r="R11548" s="15">
        <v>1</v>
      </c>
    </row>
    <row r="11549" spans="18:18" x14ac:dyDescent="0.25">
      <c r="R11549" s="15">
        <v>1</v>
      </c>
    </row>
    <row r="11550" spans="18:18" x14ac:dyDescent="0.25">
      <c r="R11550" s="15">
        <v>1</v>
      </c>
    </row>
    <row r="11551" spans="18:18" x14ac:dyDescent="0.25">
      <c r="R11551" s="15">
        <v>1</v>
      </c>
    </row>
    <row r="11552" spans="18:18" x14ac:dyDescent="0.25">
      <c r="R11552" s="15">
        <v>1</v>
      </c>
    </row>
    <row r="11553" spans="18:18" x14ac:dyDescent="0.25">
      <c r="R11553" s="15">
        <v>1</v>
      </c>
    </row>
    <row r="11554" spans="18:18" x14ac:dyDescent="0.25">
      <c r="R11554" s="15">
        <v>1</v>
      </c>
    </row>
    <row r="11555" spans="18:18" x14ac:dyDescent="0.25">
      <c r="R11555" s="15">
        <v>1</v>
      </c>
    </row>
    <row r="11556" spans="18:18" x14ac:dyDescent="0.25">
      <c r="R11556" s="15">
        <v>1</v>
      </c>
    </row>
    <row r="11557" spans="18:18" x14ac:dyDescent="0.25">
      <c r="R11557" s="15">
        <v>1</v>
      </c>
    </row>
    <row r="11558" spans="18:18" x14ac:dyDescent="0.25">
      <c r="R11558" s="15">
        <v>1</v>
      </c>
    </row>
    <row r="11559" spans="18:18" x14ac:dyDescent="0.25">
      <c r="R11559" s="15">
        <v>1</v>
      </c>
    </row>
    <row r="11560" spans="18:18" x14ac:dyDescent="0.25">
      <c r="R11560" s="15">
        <v>1</v>
      </c>
    </row>
    <row r="11561" spans="18:18" x14ac:dyDescent="0.25">
      <c r="R11561" s="15">
        <v>1</v>
      </c>
    </row>
    <row r="11562" spans="18:18" x14ac:dyDescent="0.25">
      <c r="R11562" s="15">
        <v>1</v>
      </c>
    </row>
    <row r="11563" spans="18:18" x14ac:dyDescent="0.25">
      <c r="R11563" s="15">
        <v>1</v>
      </c>
    </row>
    <row r="11564" spans="18:18" x14ac:dyDescent="0.25">
      <c r="R11564" s="15">
        <v>1</v>
      </c>
    </row>
    <row r="11565" spans="18:18" x14ac:dyDescent="0.25">
      <c r="R11565" s="15">
        <v>1</v>
      </c>
    </row>
    <row r="11566" spans="18:18" x14ac:dyDescent="0.25">
      <c r="R11566" s="15">
        <v>1</v>
      </c>
    </row>
    <row r="11567" spans="18:18" x14ac:dyDescent="0.25">
      <c r="R11567" s="15">
        <v>1</v>
      </c>
    </row>
    <row r="11568" spans="18:18" x14ac:dyDescent="0.25">
      <c r="R11568" s="15">
        <v>1</v>
      </c>
    </row>
    <row r="11569" spans="18:18" x14ac:dyDescent="0.25">
      <c r="R11569" s="15">
        <v>1</v>
      </c>
    </row>
    <row r="11570" spans="18:18" x14ac:dyDescent="0.25">
      <c r="R11570" s="15">
        <v>1</v>
      </c>
    </row>
    <row r="11571" spans="18:18" x14ac:dyDescent="0.25">
      <c r="R11571" s="15">
        <v>1</v>
      </c>
    </row>
    <row r="11572" spans="18:18" x14ac:dyDescent="0.25">
      <c r="R11572" s="15">
        <v>1</v>
      </c>
    </row>
    <row r="11573" spans="18:18" x14ac:dyDescent="0.25">
      <c r="R11573" s="15">
        <v>1</v>
      </c>
    </row>
    <row r="11574" spans="18:18" x14ac:dyDescent="0.25">
      <c r="R11574" s="15">
        <v>1</v>
      </c>
    </row>
    <row r="11575" spans="18:18" x14ac:dyDescent="0.25">
      <c r="R11575" s="15">
        <v>1</v>
      </c>
    </row>
    <row r="11576" spans="18:18" x14ac:dyDescent="0.25">
      <c r="R11576" s="15">
        <v>1</v>
      </c>
    </row>
    <row r="11577" spans="18:18" x14ac:dyDescent="0.25">
      <c r="R11577" s="15">
        <v>1</v>
      </c>
    </row>
    <row r="11578" spans="18:18" x14ac:dyDescent="0.25">
      <c r="R11578" s="15">
        <v>1</v>
      </c>
    </row>
    <row r="11579" spans="18:18" x14ac:dyDescent="0.25">
      <c r="R11579" s="15">
        <v>1</v>
      </c>
    </row>
    <row r="11580" spans="18:18" x14ac:dyDescent="0.25">
      <c r="R11580" s="15">
        <v>1</v>
      </c>
    </row>
    <row r="11581" spans="18:18" x14ac:dyDescent="0.25">
      <c r="R11581" s="15">
        <v>1</v>
      </c>
    </row>
    <row r="11582" spans="18:18" x14ac:dyDescent="0.25">
      <c r="R11582" s="15">
        <v>1</v>
      </c>
    </row>
    <row r="11583" spans="18:18" x14ac:dyDescent="0.25">
      <c r="R11583" s="15">
        <v>1</v>
      </c>
    </row>
    <row r="11584" spans="18:18" x14ac:dyDescent="0.25">
      <c r="R11584" s="15">
        <v>1</v>
      </c>
    </row>
    <row r="11585" spans="18:18" x14ac:dyDescent="0.25">
      <c r="R11585" s="15">
        <v>1</v>
      </c>
    </row>
    <row r="11586" spans="18:18" x14ac:dyDescent="0.25">
      <c r="R11586" s="15">
        <v>1</v>
      </c>
    </row>
    <row r="11587" spans="18:18" x14ac:dyDescent="0.25">
      <c r="R11587" s="15">
        <v>1</v>
      </c>
    </row>
    <row r="11588" spans="18:18" x14ac:dyDescent="0.25">
      <c r="R11588" s="15">
        <v>1</v>
      </c>
    </row>
    <row r="11589" spans="18:18" x14ac:dyDescent="0.25">
      <c r="R11589" s="15">
        <v>1</v>
      </c>
    </row>
    <row r="11590" spans="18:18" x14ac:dyDescent="0.25">
      <c r="R11590" s="15">
        <v>1</v>
      </c>
    </row>
    <row r="11591" spans="18:18" x14ac:dyDescent="0.25">
      <c r="R11591" s="15">
        <v>1</v>
      </c>
    </row>
    <row r="11592" spans="18:18" x14ac:dyDescent="0.25">
      <c r="R11592" s="15">
        <v>1</v>
      </c>
    </row>
    <row r="11593" spans="18:18" x14ac:dyDescent="0.25">
      <c r="R11593" s="15">
        <v>1</v>
      </c>
    </row>
    <row r="11594" spans="18:18" x14ac:dyDescent="0.25">
      <c r="R11594" s="15">
        <v>1</v>
      </c>
    </row>
    <row r="11595" spans="18:18" x14ac:dyDescent="0.25">
      <c r="R11595" s="15">
        <v>1</v>
      </c>
    </row>
    <row r="11596" spans="18:18" x14ac:dyDescent="0.25">
      <c r="R11596" s="15">
        <v>1</v>
      </c>
    </row>
    <row r="11597" spans="18:18" x14ac:dyDescent="0.25">
      <c r="R11597" s="15">
        <v>1</v>
      </c>
    </row>
    <row r="11598" spans="18:18" x14ac:dyDescent="0.25">
      <c r="R11598" s="15">
        <v>1</v>
      </c>
    </row>
    <row r="11599" spans="18:18" x14ac:dyDescent="0.25">
      <c r="R11599" s="15">
        <v>1</v>
      </c>
    </row>
    <row r="11600" spans="18:18" x14ac:dyDescent="0.25">
      <c r="R11600" s="15">
        <v>1</v>
      </c>
    </row>
    <row r="11601" spans="18:18" x14ac:dyDescent="0.25">
      <c r="R11601" s="15">
        <v>1</v>
      </c>
    </row>
    <row r="11602" spans="18:18" x14ac:dyDescent="0.25">
      <c r="R11602" s="15">
        <v>1</v>
      </c>
    </row>
    <row r="11603" spans="18:18" x14ac:dyDescent="0.25">
      <c r="R11603" s="15">
        <v>1</v>
      </c>
    </row>
    <row r="11604" spans="18:18" x14ac:dyDescent="0.25">
      <c r="R11604" s="15">
        <v>1</v>
      </c>
    </row>
    <row r="11605" spans="18:18" x14ac:dyDescent="0.25">
      <c r="R11605" s="15">
        <v>1</v>
      </c>
    </row>
    <row r="11606" spans="18:18" x14ac:dyDescent="0.25">
      <c r="R11606" s="15">
        <v>1</v>
      </c>
    </row>
    <row r="11607" spans="18:18" x14ac:dyDescent="0.25">
      <c r="R11607" s="15">
        <v>1</v>
      </c>
    </row>
    <row r="11608" spans="18:18" x14ac:dyDescent="0.25">
      <c r="R11608" s="15">
        <v>1</v>
      </c>
    </row>
    <row r="11609" spans="18:18" x14ac:dyDescent="0.25">
      <c r="R11609" s="15">
        <v>1</v>
      </c>
    </row>
    <row r="11610" spans="18:18" x14ac:dyDescent="0.25">
      <c r="R11610" s="15">
        <v>1</v>
      </c>
    </row>
    <row r="11611" spans="18:18" x14ac:dyDescent="0.25">
      <c r="R11611" s="15">
        <v>1</v>
      </c>
    </row>
    <row r="11612" spans="18:18" x14ac:dyDescent="0.25">
      <c r="R11612" s="15">
        <v>1</v>
      </c>
    </row>
    <row r="11613" spans="18:18" x14ac:dyDescent="0.25">
      <c r="R11613" s="15">
        <v>1</v>
      </c>
    </row>
    <row r="11614" spans="18:18" x14ac:dyDescent="0.25">
      <c r="R11614" s="15">
        <v>1</v>
      </c>
    </row>
    <row r="11615" spans="18:18" x14ac:dyDescent="0.25">
      <c r="R11615" s="15">
        <v>1</v>
      </c>
    </row>
    <row r="11616" spans="18:18" x14ac:dyDescent="0.25">
      <c r="R11616" s="15">
        <v>1</v>
      </c>
    </row>
    <row r="11617" spans="18:18" x14ac:dyDescent="0.25">
      <c r="R11617" s="15">
        <v>1</v>
      </c>
    </row>
    <row r="11618" spans="18:18" x14ac:dyDescent="0.25">
      <c r="R11618" s="15">
        <v>1</v>
      </c>
    </row>
    <row r="11619" spans="18:18" x14ac:dyDescent="0.25">
      <c r="R11619" s="15">
        <v>1</v>
      </c>
    </row>
    <row r="11620" spans="18:18" x14ac:dyDescent="0.25">
      <c r="R11620" s="15">
        <v>1</v>
      </c>
    </row>
    <row r="11621" spans="18:18" x14ac:dyDescent="0.25">
      <c r="R11621" s="15">
        <v>1</v>
      </c>
    </row>
    <row r="11622" spans="18:18" x14ac:dyDescent="0.25">
      <c r="R11622" s="15">
        <v>1</v>
      </c>
    </row>
    <row r="11623" spans="18:18" x14ac:dyDescent="0.25">
      <c r="R11623" s="15">
        <v>1</v>
      </c>
    </row>
    <row r="11624" spans="18:18" x14ac:dyDescent="0.25">
      <c r="R11624" s="15">
        <v>1</v>
      </c>
    </row>
    <row r="11625" spans="18:18" x14ac:dyDescent="0.25">
      <c r="R11625" s="15">
        <v>1</v>
      </c>
    </row>
    <row r="11626" spans="18:18" x14ac:dyDescent="0.25">
      <c r="R11626" s="15">
        <v>1</v>
      </c>
    </row>
    <row r="11627" spans="18:18" x14ac:dyDescent="0.25">
      <c r="R11627" s="15">
        <v>1</v>
      </c>
    </row>
    <row r="11628" spans="18:18" x14ac:dyDescent="0.25">
      <c r="R11628" s="15">
        <v>1</v>
      </c>
    </row>
    <row r="11629" spans="18:18" x14ac:dyDescent="0.25">
      <c r="R11629" s="15">
        <v>1</v>
      </c>
    </row>
    <row r="11630" spans="18:18" x14ac:dyDescent="0.25">
      <c r="R11630" s="15">
        <v>1</v>
      </c>
    </row>
    <row r="11631" spans="18:18" x14ac:dyDescent="0.25">
      <c r="R11631" s="15">
        <v>1</v>
      </c>
    </row>
    <row r="11632" spans="18:18" x14ac:dyDescent="0.25">
      <c r="R11632" s="15">
        <v>1</v>
      </c>
    </row>
    <row r="11633" spans="18:18" x14ac:dyDescent="0.25">
      <c r="R11633" s="15">
        <v>1</v>
      </c>
    </row>
    <row r="11634" spans="18:18" x14ac:dyDescent="0.25">
      <c r="R11634" s="15">
        <v>1</v>
      </c>
    </row>
    <row r="11635" spans="18:18" x14ac:dyDescent="0.25">
      <c r="R11635" s="15">
        <v>1</v>
      </c>
    </row>
    <row r="11636" spans="18:18" x14ac:dyDescent="0.25">
      <c r="R11636" s="15">
        <v>1</v>
      </c>
    </row>
    <row r="11637" spans="18:18" x14ac:dyDescent="0.25">
      <c r="R11637" s="15">
        <v>1</v>
      </c>
    </row>
    <row r="11638" spans="18:18" x14ac:dyDescent="0.25">
      <c r="R11638" s="15">
        <v>1</v>
      </c>
    </row>
    <row r="11639" spans="18:18" x14ac:dyDescent="0.25">
      <c r="R11639" s="15">
        <v>1</v>
      </c>
    </row>
    <row r="11640" spans="18:18" x14ac:dyDescent="0.25">
      <c r="R11640" s="15">
        <v>1</v>
      </c>
    </row>
    <row r="11641" spans="18:18" x14ac:dyDescent="0.25">
      <c r="R11641" s="15">
        <v>1</v>
      </c>
    </row>
    <row r="11642" spans="18:18" x14ac:dyDescent="0.25">
      <c r="R11642" s="15">
        <v>1</v>
      </c>
    </row>
    <row r="11643" spans="18:18" x14ac:dyDescent="0.25">
      <c r="R11643" s="15">
        <v>1</v>
      </c>
    </row>
    <row r="11644" spans="18:18" x14ac:dyDescent="0.25">
      <c r="R11644" s="15">
        <v>1</v>
      </c>
    </row>
    <row r="11645" spans="18:18" x14ac:dyDescent="0.25">
      <c r="R11645" s="15">
        <v>1</v>
      </c>
    </row>
    <row r="11646" spans="18:18" x14ac:dyDescent="0.25">
      <c r="R11646" s="15">
        <v>1</v>
      </c>
    </row>
    <row r="11647" spans="18:18" x14ac:dyDescent="0.25">
      <c r="R11647" s="15">
        <v>1</v>
      </c>
    </row>
    <row r="11648" spans="18:18" x14ac:dyDescent="0.25">
      <c r="R11648" s="15">
        <v>4</v>
      </c>
    </row>
    <row r="11649" spans="18:18" x14ac:dyDescent="0.25">
      <c r="R11649" s="15">
        <v>4</v>
      </c>
    </row>
    <row r="11650" spans="18:18" x14ac:dyDescent="0.25">
      <c r="R11650" s="15">
        <v>4</v>
      </c>
    </row>
    <row r="11651" spans="18:18" x14ac:dyDescent="0.25">
      <c r="R11651" s="15">
        <v>4</v>
      </c>
    </row>
    <row r="11652" spans="18:18" x14ac:dyDescent="0.25">
      <c r="R11652" s="15">
        <v>4</v>
      </c>
    </row>
    <row r="11653" spans="18:18" x14ac:dyDescent="0.25">
      <c r="R11653" s="15">
        <v>4</v>
      </c>
    </row>
    <row r="11654" spans="18:18" x14ac:dyDescent="0.25">
      <c r="R11654" s="15">
        <v>4</v>
      </c>
    </row>
    <row r="11655" spans="18:18" x14ac:dyDescent="0.25">
      <c r="R11655" s="15">
        <v>4</v>
      </c>
    </row>
    <row r="11656" spans="18:18" x14ac:dyDescent="0.25">
      <c r="R11656" s="15">
        <v>4</v>
      </c>
    </row>
    <row r="11657" spans="18:18" x14ac:dyDescent="0.25">
      <c r="R11657" s="15">
        <v>4</v>
      </c>
    </row>
    <row r="11658" spans="18:18" x14ac:dyDescent="0.25">
      <c r="R11658" s="15">
        <v>4</v>
      </c>
    </row>
    <row r="11659" spans="18:18" x14ac:dyDescent="0.25">
      <c r="R11659" s="15">
        <v>4</v>
      </c>
    </row>
    <row r="11660" spans="18:18" x14ac:dyDescent="0.25">
      <c r="R11660" s="15">
        <v>4</v>
      </c>
    </row>
    <row r="11661" spans="18:18" x14ac:dyDescent="0.25">
      <c r="R11661" s="15">
        <v>4</v>
      </c>
    </row>
    <row r="11662" spans="18:18" x14ac:dyDescent="0.25">
      <c r="R11662" s="15">
        <v>4</v>
      </c>
    </row>
    <row r="11663" spans="18:18" x14ac:dyDescent="0.25">
      <c r="R11663" s="15">
        <v>4</v>
      </c>
    </row>
    <row r="11664" spans="18:18" x14ac:dyDescent="0.25">
      <c r="R11664" s="15">
        <v>4</v>
      </c>
    </row>
    <row r="11665" spans="18:18" x14ac:dyDescent="0.25">
      <c r="R11665" s="15">
        <v>4</v>
      </c>
    </row>
    <row r="11666" spans="18:18" x14ac:dyDescent="0.25">
      <c r="R11666" s="15">
        <v>4</v>
      </c>
    </row>
    <row r="11667" spans="18:18" x14ac:dyDescent="0.25">
      <c r="R11667" s="15">
        <v>4</v>
      </c>
    </row>
    <row r="11668" spans="18:18" x14ac:dyDescent="0.25">
      <c r="R11668" s="15">
        <v>4</v>
      </c>
    </row>
    <row r="11669" spans="18:18" x14ac:dyDescent="0.25">
      <c r="R11669" s="15">
        <v>4</v>
      </c>
    </row>
    <row r="11670" spans="18:18" x14ac:dyDescent="0.25">
      <c r="R11670" s="15">
        <v>4</v>
      </c>
    </row>
    <row r="11671" spans="18:18" x14ac:dyDescent="0.25">
      <c r="R11671" s="15">
        <v>4</v>
      </c>
    </row>
    <row r="11672" spans="18:18" x14ac:dyDescent="0.25">
      <c r="R11672" s="15">
        <v>3</v>
      </c>
    </row>
    <row r="11673" spans="18:18" x14ac:dyDescent="0.25">
      <c r="R11673" s="15">
        <v>3</v>
      </c>
    </row>
    <row r="11674" spans="18:18" x14ac:dyDescent="0.25">
      <c r="R11674" s="15">
        <v>3</v>
      </c>
    </row>
    <row r="11675" spans="18:18" x14ac:dyDescent="0.25">
      <c r="R11675" s="15">
        <v>3</v>
      </c>
    </row>
    <row r="11676" spans="18:18" x14ac:dyDescent="0.25">
      <c r="R11676" s="15">
        <v>3</v>
      </c>
    </row>
    <row r="11677" spans="18:18" x14ac:dyDescent="0.25">
      <c r="R11677" s="15">
        <v>3</v>
      </c>
    </row>
    <row r="11678" spans="18:18" x14ac:dyDescent="0.25">
      <c r="R11678" s="15">
        <v>5</v>
      </c>
    </row>
    <row r="11679" spans="18:18" x14ac:dyDescent="0.25">
      <c r="R11679" s="15">
        <v>5</v>
      </c>
    </row>
    <row r="11680" spans="18:18" x14ac:dyDescent="0.25">
      <c r="R11680" s="15">
        <v>5</v>
      </c>
    </row>
    <row r="11681" spans="18:18" x14ac:dyDescent="0.25">
      <c r="R11681" s="15">
        <v>5</v>
      </c>
    </row>
    <row r="11682" spans="18:18" x14ac:dyDescent="0.25">
      <c r="R11682" s="15">
        <v>5</v>
      </c>
    </row>
    <row r="11683" spans="18:18" x14ac:dyDescent="0.25">
      <c r="R11683" s="15">
        <v>5</v>
      </c>
    </row>
    <row r="11684" spans="18:18" x14ac:dyDescent="0.25">
      <c r="R11684" s="15">
        <v>5</v>
      </c>
    </row>
    <row r="11685" spans="18:18" x14ac:dyDescent="0.25">
      <c r="R11685" s="15">
        <v>5</v>
      </c>
    </row>
    <row r="11686" spans="18:18" x14ac:dyDescent="0.25">
      <c r="R11686" s="15">
        <v>5</v>
      </c>
    </row>
    <row r="11687" spans="18:18" x14ac:dyDescent="0.25">
      <c r="R11687" s="15">
        <v>5</v>
      </c>
    </row>
    <row r="11688" spans="18:18" x14ac:dyDescent="0.25">
      <c r="R11688" s="15">
        <v>5</v>
      </c>
    </row>
    <row r="11689" spans="18:18" x14ac:dyDescent="0.25">
      <c r="R11689" s="15">
        <v>5</v>
      </c>
    </row>
    <row r="11690" spans="18:18" x14ac:dyDescent="0.25">
      <c r="R11690" s="15">
        <v>5</v>
      </c>
    </row>
    <row r="11691" spans="18:18" x14ac:dyDescent="0.25">
      <c r="R11691" s="15">
        <v>5</v>
      </c>
    </row>
    <row r="11692" spans="18:18" x14ac:dyDescent="0.25">
      <c r="R11692" s="15">
        <v>5</v>
      </c>
    </row>
    <row r="11693" spans="18:18" x14ac:dyDescent="0.25">
      <c r="R11693" s="15">
        <v>5</v>
      </c>
    </row>
    <row r="11694" spans="18:18" x14ac:dyDescent="0.25">
      <c r="R11694" s="15">
        <v>5</v>
      </c>
    </row>
    <row r="11695" spans="18:18" x14ac:dyDescent="0.25">
      <c r="R11695" s="15">
        <v>5</v>
      </c>
    </row>
    <row r="11696" spans="18:18" x14ac:dyDescent="0.25">
      <c r="R11696" s="15">
        <v>5</v>
      </c>
    </row>
    <row r="11697" spans="18:18" x14ac:dyDescent="0.25">
      <c r="R11697" s="15">
        <v>5</v>
      </c>
    </row>
    <row r="11698" spans="18:18" x14ac:dyDescent="0.25">
      <c r="R11698" s="15">
        <v>5</v>
      </c>
    </row>
    <row r="11699" spans="18:18" x14ac:dyDescent="0.25">
      <c r="R11699" s="15">
        <v>5</v>
      </c>
    </row>
    <row r="11700" spans="18:18" x14ac:dyDescent="0.25">
      <c r="R11700" s="15">
        <v>5</v>
      </c>
    </row>
    <row r="11701" spans="18:18" x14ac:dyDescent="0.25">
      <c r="R11701" s="15">
        <v>5</v>
      </c>
    </row>
    <row r="11702" spans="18:18" x14ac:dyDescent="0.25">
      <c r="R11702" s="15">
        <v>5</v>
      </c>
    </row>
    <row r="11703" spans="18:18" x14ac:dyDescent="0.25">
      <c r="R11703" s="15">
        <v>5</v>
      </c>
    </row>
    <row r="11704" spans="18:18" x14ac:dyDescent="0.25">
      <c r="R11704" s="15">
        <v>5</v>
      </c>
    </row>
    <row r="11705" spans="18:18" x14ac:dyDescent="0.25">
      <c r="R11705" s="15">
        <v>5</v>
      </c>
    </row>
    <row r="11706" spans="18:18" x14ac:dyDescent="0.25">
      <c r="R11706" s="15">
        <v>5</v>
      </c>
    </row>
    <row r="11707" spans="18:18" x14ac:dyDescent="0.25">
      <c r="R11707" s="15">
        <v>5</v>
      </c>
    </row>
    <row r="11708" spans="18:18" x14ac:dyDescent="0.25">
      <c r="R11708" s="15">
        <v>5</v>
      </c>
    </row>
    <row r="11709" spans="18:18" x14ac:dyDescent="0.25">
      <c r="R11709" s="15">
        <v>5</v>
      </c>
    </row>
    <row r="11710" spans="18:18" x14ac:dyDescent="0.25">
      <c r="R11710" s="15">
        <v>5</v>
      </c>
    </row>
    <row r="11711" spans="18:18" x14ac:dyDescent="0.25">
      <c r="R11711" s="15">
        <v>5</v>
      </c>
    </row>
    <row r="11712" spans="18:18" x14ac:dyDescent="0.25">
      <c r="R11712" s="15">
        <v>5</v>
      </c>
    </row>
    <row r="11713" spans="18:18" x14ac:dyDescent="0.25">
      <c r="R11713" s="15">
        <v>5</v>
      </c>
    </row>
    <row r="11714" spans="18:18" x14ac:dyDescent="0.25">
      <c r="R11714" s="15">
        <v>5</v>
      </c>
    </row>
    <row r="11715" spans="18:18" x14ac:dyDescent="0.25">
      <c r="R11715" s="15">
        <v>5</v>
      </c>
    </row>
    <row r="11716" spans="18:18" x14ac:dyDescent="0.25">
      <c r="R11716" s="15">
        <v>5</v>
      </c>
    </row>
    <row r="11717" spans="18:18" x14ac:dyDescent="0.25">
      <c r="R11717" s="15">
        <v>5</v>
      </c>
    </row>
    <row r="11718" spans="18:18" x14ac:dyDescent="0.25">
      <c r="R11718" s="15">
        <v>5</v>
      </c>
    </row>
    <row r="11719" spans="18:18" x14ac:dyDescent="0.25">
      <c r="R11719" s="15">
        <v>5</v>
      </c>
    </row>
    <row r="11720" spans="18:18" x14ac:dyDescent="0.25">
      <c r="R11720" s="15">
        <v>5</v>
      </c>
    </row>
    <row r="11721" spans="18:18" x14ac:dyDescent="0.25">
      <c r="R11721" s="15">
        <v>4</v>
      </c>
    </row>
    <row r="11722" spans="18:18" x14ac:dyDescent="0.25">
      <c r="R11722" s="15">
        <v>4</v>
      </c>
    </row>
    <row r="11723" spans="18:18" x14ac:dyDescent="0.25">
      <c r="R11723" s="15">
        <v>4</v>
      </c>
    </row>
    <row r="11724" spans="18:18" x14ac:dyDescent="0.25">
      <c r="R11724" s="15">
        <v>4</v>
      </c>
    </row>
    <row r="11725" spans="18:18" x14ac:dyDescent="0.25">
      <c r="R11725" s="15">
        <v>5</v>
      </c>
    </row>
    <row r="11726" spans="18:18" x14ac:dyDescent="0.25">
      <c r="R11726" s="15">
        <v>5</v>
      </c>
    </row>
    <row r="11727" spans="18:18" x14ac:dyDescent="0.25">
      <c r="R11727" s="15">
        <v>5</v>
      </c>
    </row>
    <row r="11728" spans="18:18" x14ac:dyDescent="0.25">
      <c r="R11728" s="15">
        <v>5</v>
      </c>
    </row>
    <row r="11729" spans="18:18" x14ac:dyDescent="0.25">
      <c r="R11729" s="15">
        <v>5</v>
      </c>
    </row>
    <row r="11730" spans="18:18" x14ac:dyDescent="0.25">
      <c r="R11730" s="15">
        <v>5</v>
      </c>
    </row>
    <row r="11731" spans="18:18" x14ac:dyDescent="0.25">
      <c r="R11731" s="15">
        <v>5</v>
      </c>
    </row>
    <row r="11732" spans="18:18" x14ac:dyDescent="0.25">
      <c r="R11732" s="15">
        <v>5</v>
      </c>
    </row>
    <row r="11733" spans="18:18" x14ac:dyDescent="0.25">
      <c r="R11733" s="15">
        <v>5</v>
      </c>
    </row>
    <row r="11734" spans="18:18" x14ac:dyDescent="0.25">
      <c r="R11734" s="15">
        <v>5</v>
      </c>
    </row>
    <row r="11735" spans="18:18" x14ac:dyDescent="0.25">
      <c r="R11735" s="15">
        <v>5</v>
      </c>
    </row>
    <row r="11736" spans="18:18" x14ac:dyDescent="0.25">
      <c r="R11736" s="15">
        <v>5</v>
      </c>
    </row>
    <row r="11737" spans="18:18" x14ac:dyDescent="0.25">
      <c r="R11737" s="15">
        <v>5</v>
      </c>
    </row>
    <row r="11738" spans="18:18" x14ac:dyDescent="0.25">
      <c r="R11738" s="15">
        <v>5</v>
      </c>
    </row>
    <row r="11739" spans="18:18" x14ac:dyDescent="0.25">
      <c r="R11739" s="15">
        <v>5</v>
      </c>
    </row>
    <row r="11740" spans="18:18" x14ac:dyDescent="0.25">
      <c r="R11740" s="15">
        <v>5</v>
      </c>
    </row>
    <row r="11741" spans="18:18" x14ac:dyDescent="0.25">
      <c r="R11741" s="15">
        <v>5</v>
      </c>
    </row>
    <row r="11742" spans="18:18" x14ac:dyDescent="0.25">
      <c r="R11742" s="15">
        <v>5</v>
      </c>
    </row>
    <row r="11743" spans="18:18" x14ac:dyDescent="0.25">
      <c r="R11743" s="15">
        <v>5</v>
      </c>
    </row>
    <row r="11744" spans="18:18" x14ac:dyDescent="0.25">
      <c r="R11744" s="15">
        <v>5</v>
      </c>
    </row>
    <row r="11745" spans="18:18" x14ac:dyDescent="0.25">
      <c r="R11745" s="15">
        <v>5</v>
      </c>
    </row>
    <row r="11746" spans="18:18" x14ac:dyDescent="0.25">
      <c r="R11746" s="15">
        <v>5</v>
      </c>
    </row>
    <row r="11747" spans="18:18" x14ac:dyDescent="0.25">
      <c r="R11747" s="15">
        <v>5</v>
      </c>
    </row>
    <row r="11748" spans="18:18" x14ac:dyDescent="0.25">
      <c r="R11748" s="15">
        <v>5</v>
      </c>
    </row>
    <row r="11749" spans="18:18" x14ac:dyDescent="0.25">
      <c r="R11749" s="15">
        <v>5</v>
      </c>
    </row>
    <row r="11750" spans="18:18" x14ac:dyDescent="0.25">
      <c r="R11750" s="15">
        <v>5</v>
      </c>
    </row>
    <row r="11751" spans="18:18" x14ac:dyDescent="0.25">
      <c r="R11751" s="15">
        <v>5</v>
      </c>
    </row>
    <row r="11752" spans="18:18" x14ac:dyDescent="0.25">
      <c r="R11752" s="15">
        <v>5</v>
      </c>
    </row>
    <row r="11753" spans="18:18" x14ac:dyDescent="0.25">
      <c r="R11753" s="15">
        <v>5</v>
      </c>
    </row>
    <row r="11754" spans="18:18" x14ac:dyDescent="0.25">
      <c r="R11754" s="15">
        <v>5</v>
      </c>
    </row>
    <row r="11755" spans="18:18" x14ac:dyDescent="0.25">
      <c r="R11755" s="15">
        <v>5</v>
      </c>
    </row>
    <row r="11756" spans="18:18" x14ac:dyDescent="0.25">
      <c r="R11756" s="15">
        <v>5</v>
      </c>
    </row>
    <row r="11757" spans="18:18" x14ac:dyDescent="0.25">
      <c r="R11757" s="15">
        <v>5</v>
      </c>
    </row>
    <row r="11758" spans="18:18" x14ac:dyDescent="0.25">
      <c r="R11758" s="15">
        <v>5</v>
      </c>
    </row>
    <row r="11759" spans="18:18" x14ac:dyDescent="0.25">
      <c r="R11759" s="15">
        <v>5</v>
      </c>
    </row>
    <row r="11760" spans="18:18" x14ac:dyDescent="0.25">
      <c r="R11760" s="15">
        <v>5</v>
      </c>
    </row>
    <row r="11761" spans="18:18" x14ac:dyDescent="0.25">
      <c r="R11761" s="15">
        <v>5</v>
      </c>
    </row>
    <row r="11762" spans="18:18" x14ac:dyDescent="0.25">
      <c r="R11762" s="15">
        <v>5</v>
      </c>
    </row>
    <row r="11763" spans="18:18" x14ac:dyDescent="0.25">
      <c r="R11763" s="15">
        <v>5</v>
      </c>
    </row>
    <row r="11764" spans="18:18" x14ac:dyDescent="0.25">
      <c r="R11764" s="15">
        <v>5</v>
      </c>
    </row>
    <row r="11765" spans="18:18" x14ac:dyDescent="0.25">
      <c r="R11765" s="15">
        <v>5</v>
      </c>
    </row>
    <row r="11766" spans="18:18" x14ac:dyDescent="0.25">
      <c r="R11766" s="15">
        <v>5</v>
      </c>
    </row>
    <row r="11767" spans="18:18" x14ac:dyDescent="0.25">
      <c r="R11767" s="15">
        <v>5</v>
      </c>
    </row>
    <row r="11768" spans="18:18" x14ac:dyDescent="0.25">
      <c r="R11768" s="15">
        <v>5</v>
      </c>
    </row>
    <row r="11769" spans="18:18" x14ac:dyDescent="0.25">
      <c r="R11769" s="15">
        <v>5</v>
      </c>
    </row>
    <row r="11770" spans="18:18" x14ac:dyDescent="0.25">
      <c r="R11770" s="15">
        <v>5</v>
      </c>
    </row>
    <row r="11771" spans="18:18" x14ac:dyDescent="0.25">
      <c r="R11771" s="15">
        <v>5</v>
      </c>
    </row>
    <row r="11772" spans="18:18" x14ac:dyDescent="0.25">
      <c r="R11772" s="15">
        <v>5</v>
      </c>
    </row>
    <row r="11773" spans="18:18" x14ac:dyDescent="0.25">
      <c r="R11773" s="15">
        <v>5</v>
      </c>
    </row>
    <row r="11774" spans="18:18" x14ac:dyDescent="0.25">
      <c r="R11774" s="15">
        <v>5</v>
      </c>
    </row>
    <row r="11775" spans="18:18" x14ac:dyDescent="0.25">
      <c r="R11775" s="15">
        <v>5</v>
      </c>
    </row>
    <row r="11776" spans="18:18" x14ac:dyDescent="0.25">
      <c r="R11776" s="15">
        <v>5</v>
      </c>
    </row>
    <row r="11777" spans="18:18" x14ac:dyDescent="0.25">
      <c r="R11777" s="15">
        <v>5</v>
      </c>
    </row>
    <row r="11778" spans="18:18" x14ac:dyDescent="0.25">
      <c r="R11778" s="15">
        <v>5</v>
      </c>
    </row>
    <row r="11779" spans="18:18" x14ac:dyDescent="0.25">
      <c r="R11779" s="15">
        <v>5</v>
      </c>
    </row>
    <row r="11780" spans="18:18" x14ac:dyDescent="0.25">
      <c r="R11780" s="15">
        <v>5</v>
      </c>
    </row>
    <row r="11781" spans="18:18" x14ac:dyDescent="0.25">
      <c r="R11781" s="15">
        <v>5</v>
      </c>
    </row>
    <row r="11782" spans="18:18" x14ac:dyDescent="0.25">
      <c r="R11782" s="15">
        <v>5</v>
      </c>
    </row>
    <row r="11783" spans="18:18" x14ac:dyDescent="0.25">
      <c r="R11783" s="15">
        <v>4</v>
      </c>
    </row>
    <row r="11784" spans="18:18" x14ac:dyDescent="0.25">
      <c r="R11784" s="15">
        <v>4</v>
      </c>
    </row>
    <row r="11785" spans="18:18" x14ac:dyDescent="0.25">
      <c r="R11785" s="15">
        <v>4</v>
      </c>
    </row>
    <row r="11786" spans="18:18" x14ac:dyDescent="0.25">
      <c r="R11786" s="15">
        <v>4</v>
      </c>
    </row>
    <row r="11787" spans="18:18" x14ac:dyDescent="0.25">
      <c r="R11787" s="15">
        <v>4</v>
      </c>
    </row>
    <row r="11788" spans="18:18" x14ac:dyDescent="0.25">
      <c r="R11788" s="15">
        <v>4</v>
      </c>
    </row>
    <row r="11789" spans="18:18" x14ac:dyDescent="0.25">
      <c r="R11789" s="15">
        <v>4</v>
      </c>
    </row>
    <row r="11790" spans="18:18" x14ac:dyDescent="0.25">
      <c r="R11790" s="15">
        <v>4</v>
      </c>
    </row>
    <row r="11791" spans="18:18" x14ac:dyDescent="0.25">
      <c r="R11791" s="15">
        <v>4</v>
      </c>
    </row>
    <row r="11792" spans="18:18" x14ac:dyDescent="0.25">
      <c r="R11792" s="15">
        <v>4</v>
      </c>
    </row>
    <row r="11793" spans="18:18" x14ac:dyDescent="0.25">
      <c r="R11793" s="15">
        <v>4</v>
      </c>
    </row>
    <row r="11794" spans="18:18" x14ac:dyDescent="0.25">
      <c r="R11794" s="15">
        <v>4</v>
      </c>
    </row>
    <row r="11795" spans="18:18" x14ac:dyDescent="0.25">
      <c r="R11795" s="15">
        <v>4</v>
      </c>
    </row>
    <row r="11796" spans="18:18" x14ac:dyDescent="0.25">
      <c r="R11796" s="15">
        <v>4</v>
      </c>
    </row>
    <row r="11797" spans="18:18" x14ac:dyDescent="0.25">
      <c r="R11797" s="15">
        <v>4</v>
      </c>
    </row>
    <row r="11798" spans="18:18" x14ac:dyDescent="0.25">
      <c r="R11798" s="15">
        <v>4</v>
      </c>
    </row>
    <row r="11799" spans="18:18" x14ac:dyDescent="0.25">
      <c r="R11799" s="15">
        <v>4</v>
      </c>
    </row>
    <row r="11800" spans="18:18" x14ac:dyDescent="0.25">
      <c r="R11800" s="15">
        <v>4</v>
      </c>
    </row>
    <row r="11801" spans="18:18" x14ac:dyDescent="0.25">
      <c r="R11801" s="15">
        <v>4</v>
      </c>
    </row>
    <row r="11802" spans="18:18" x14ac:dyDescent="0.25">
      <c r="R11802" s="15">
        <v>4</v>
      </c>
    </row>
    <row r="11803" spans="18:18" x14ac:dyDescent="0.25">
      <c r="R11803" s="15">
        <v>4</v>
      </c>
    </row>
    <row r="11804" spans="18:18" x14ac:dyDescent="0.25">
      <c r="R11804" s="15">
        <v>4</v>
      </c>
    </row>
    <row r="11805" spans="18:18" x14ac:dyDescent="0.25">
      <c r="R11805" s="15">
        <v>4</v>
      </c>
    </row>
    <row r="11806" spans="18:18" x14ac:dyDescent="0.25">
      <c r="R11806" s="15">
        <v>4</v>
      </c>
    </row>
    <row r="11807" spans="18:18" x14ac:dyDescent="0.25">
      <c r="R11807" s="15">
        <v>4</v>
      </c>
    </row>
    <row r="11808" spans="18:18" x14ac:dyDescent="0.25">
      <c r="R11808" s="15">
        <v>4</v>
      </c>
    </row>
    <row r="11809" spans="18:18" x14ac:dyDescent="0.25">
      <c r="R11809" s="15">
        <v>4</v>
      </c>
    </row>
    <row r="11810" spans="18:18" x14ac:dyDescent="0.25">
      <c r="R11810" s="15">
        <v>4</v>
      </c>
    </row>
    <row r="11811" spans="18:18" x14ac:dyDescent="0.25">
      <c r="R11811" s="15">
        <v>4</v>
      </c>
    </row>
    <row r="11812" spans="18:18" x14ac:dyDescent="0.25">
      <c r="R11812" s="15">
        <v>4</v>
      </c>
    </row>
    <row r="11813" spans="18:18" x14ac:dyDescent="0.25">
      <c r="R11813" s="15">
        <v>4</v>
      </c>
    </row>
    <row r="11814" spans="18:18" x14ac:dyDescent="0.25">
      <c r="R11814" s="15">
        <v>4</v>
      </c>
    </row>
    <row r="11815" spans="18:18" x14ac:dyDescent="0.25">
      <c r="R11815" s="15">
        <v>4</v>
      </c>
    </row>
    <row r="11816" spans="18:18" x14ac:dyDescent="0.25">
      <c r="R11816" s="15">
        <v>4</v>
      </c>
    </row>
    <row r="11817" spans="18:18" x14ac:dyDescent="0.25">
      <c r="R11817" s="15">
        <v>4</v>
      </c>
    </row>
    <row r="11818" spans="18:18" x14ac:dyDescent="0.25">
      <c r="R11818" s="15">
        <v>4</v>
      </c>
    </row>
    <row r="11819" spans="18:18" x14ac:dyDescent="0.25">
      <c r="R11819" s="15">
        <v>4</v>
      </c>
    </row>
    <row r="11820" spans="18:18" x14ac:dyDescent="0.25">
      <c r="R11820" s="15">
        <v>4</v>
      </c>
    </row>
    <row r="11821" spans="18:18" x14ac:dyDescent="0.25">
      <c r="R11821" s="15">
        <v>4</v>
      </c>
    </row>
    <row r="11822" spans="18:18" x14ac:dyDescent="0.25">
      <c r="R11822" s="15">
        <v>4</v>
      </c>
    </row>
    <row r="11823" spans="18:18" x14ac:dyDescent="0.25">
      <c r="R11823" s="15">
        <v>4</v>
      </c>
    </row>
    <row r="11824" spans="18:18" x14ac:dyDescent="0.25">
      <c r="R11824" s="15">
        <v>4</v>
      </c>
    </row>
    <row r="11825" spans="18:18" x14ac:dyDescent="0.25">
      <c r="R11825" s="15">
        <v>4</v>
      </c>
    </row>
    <row r="11826" spans="18:18" x14ac:dyDescent="0.25">
      <c r="R11826" s="15">
        <v>4</v>
      </c>
    </row>
    <row r="11827" spans="18:18" x14ac:dyDescent="0.25">
      <c r="R11827" s="15">
        <v>4</v>
      </c>
    </row>
    <row r="11828" spans="18:18" x14ac:dyDescent="0.25">
      <c r="R11828" s="15">
        <v>4</v>
      </c>
    </row>
    <row r="11829" spans="18:18" x14ac:dyDescent="0.25">
      <c r="R11829" s="15">
        <v>4</v>
      </c>
    </row>
    <row r="11830" spans="18:18" x14ac:dyDescent="0.25">
      <c r="R11830" s="15">
        <v>4</v>
      </c>
    </row>
    <row r="11831" spans="18:18" x14ac:dyDescent="0.25">
      <c r="R11831" s="15">
        <v>4</v>
      </c>
    </row>
    <row r="11832" spans="18:18" x14ac:dyDescent="0.25">
      <c r="R11832" s="15">
        <v>4</v>
      </c>
    </row>
    <row r="11833" spans="18:18" x14ac:dyDescent="0.25">
      <c r="R11833" s="15">
        <v>4</v>
      </c>
    </row>
    <row r="11834" spans="18:18" x14ac:dyDescent="0.25">
      <c r="R11834" s="15">
        <v>4</v>
      </c>
    </row>
    <row r="11835" spans="18:18" x14ac:dyDescent="0.25">
      <c r="R11835" s="15">
        <v>4</v>
      </c>
    </row>
    <row r="11836" spans="18:18" x14ac:dyDescent="0.25">
      <c r="R11836" s="15">
        <v>4</v>
      </c>
    </row>
    <row r="11837" spans="18:18" x14ac:dyDescent="0.25">
      <c r="R11837" s="15">
        <v>4</v>
      </c>
    </row>
    <row r="11838" spans="18:18" x14ac:dyDescent="0.25">
      <c r="R11838" s="15">
        <v>4</v>
      </c>
    </row>
    <row r="11839" spans="18:18" x14ac:dyDescent="0.25">
      <c r="R11839" s="15">
        <v>4</v>
      </c>
    </row>
    <row r="11840" spans="18:18" x14ac:dyDescent="0.25">
      <c r="R11840" s="15">
        <v>4</v>
      </c>
    </row>
    <row r="11841" spans="18:18" x14ac:dyDescent="0.25">
      <c r="R11841" s="15">
        <v>4</v>
      </c>
    </row>
    <row r="11842" spans="18:18" x14ac:dyDescent="0.25">
      <c r="R11842" s="15">
        <v>4</v>
      </c>
    </row>
    <row r="11843" spans="18:18" x14ac:dyDescent="0.25">
      <c r="R11843" s="15">
        <v>4</v>
      </c>
    </row>
    <row r="11844" spans="18:18" x14ac:dyDescent="0.25">
      <c r="R11844" s="15">
        <v>4</v>
      </c>
    </row>
    <row r="11845" spans="18:18" x14ac:dyDescent="0.25">
      <c r="R11845" s="15">
        <v>4</v>
      </c>
    </row>
    <row r="11846" spans="18:18" x14ac:dyDescent="0.25">
      <c r="R11846" s="15">
        <v>4</v>
      </c>
    </row>
    <row r="11847" spans="18:18" x14ac:dyDescent="0.25">
      <c r="R11847" s="15">
        <v>4</v>
      </c>
    </row>
    <row r="11848" spans="18:18" x14ac:dyDescent="0.25">
      <c r="R11848" s="15">
        <v>4</v>
      </c>
    </row>
    <row r="11849" spans="18:18" x14ac:dyDescent="0.25">
      <c r="R11849" s="15">
        <v>4</v>
      </c>
    </row>
    <row r="11850" spans="18:18" x14ac:dyDescent="0.25">
      <c r="R11850" s="15">
        <v>4</v>
      </c>
    </row>
    <row r="11851" spans="18:18" x14ac:dyDescent="0.25">
      <c r="R11851" s="15">
        <v>4</v>
      </c>
    </row>
    <row r="11852" spans="18:18" x14ac:dyDescent="0.25">
      <c r="R11852" s="15">
        <v>4</v>
      </c>
    </row>
    <row r="11853" spans="18:18" x14ac:dyDescent="0.25">
      <c r="R11853" s="15">
        <v>4</v>
      </c>
    </row>
    <row r="11854" spans="18:18" x14ac:dyDescent="0.25">
      <c r="R11854" s="15">
        <v>4</v>
      </c>
    </row>
    <row r="11855" spans="18:18" x14ac:dyDescent="0.25">
      <c r="R11855" s="15">
        <v>4</v>
      </c>
    </row>
    <row r="11856" spans="18:18" x14ac:dyDescent="0.25">
      <c r="R11856" s="15">
        <v>4</v>
      </c>
    </row>
    <row r="11857" spans="18:18" x14ac:dyDescent="0.25">
      <c r="R11857" s="15">
        <v>4</v>
      </c>
    </row>
    <row r="11858" spans="18:18" x14ac:dyDescent="0.25">
      <c r="R11858" s="15">
        <v>4</v>
      </c>
    </row>
    <row r="11859" spans="18:18" x14ac:dyDescent="0.25">
      <c r="R11859" s="15">
        <v>4</v>
      </c>
    </row>
    <row r="11860" spans="18:18" x14ac:dyDescent="0.25">
      <c r="R11860" s="15">
        <v>4</v>
      </c>
    </row>
    <row r="11861" spans="18:18" x14ac:dyDescent="0.25">
      <c r="R11861" s="15">
        <v>4</v>
      </c>
    </row>
    <row r="11862" spans="18:18" x14ac:dyDescent="0.25">
      <c r="R11862" s="15">
        <v>4</v>
      </c>
    </row>
    <row r="11863" spans="18:18" x14ac:dyDescent="0.25">
      <c r="R11863" s="15">
        <v>4</v>
      </c>
    </row>
    <row r="11864" spans="18:18" x14ac:dyDescent="0.25">
      <c r="R11864" s="15">
        <v>4</v>
      </c>
    </row>
    <row r="11865" spans="18:18" x14ac:dyDescent="0.25">
      <c r="R11865" s="15">
        <v>4</v>
      </c>
    </row>
    <row r="11866" spans="18:18" x14ac:dyDescent="0.25">
      <c r="R11866" s="15">
        <v>4</v>
      </c>
    </row>
    <row r="11867" spans="18:18" x14ac:dyDescent="0.25">
      <c r="R11867" s="15">
        <v>4</v>
      </c>
    </row>
    <row r="11868" spans="18:18" x14ac:dyDescent="0.25">
      <c r="R11868" s="15">
        <v>4</v>
      </c>
    </row>
    <row r="11869" spans="18:18" x14ac:dyDescent="0.25">
      <c r="R11869" s="15">
        <v>4</v>
      </c>
    </row>
    <row r="11870" spans="18:18" x14ac:dyDescent="0.25">
      <c r="R11870" s="15">
        <v>4</v>
      </c>
    </row>
    <row r="11871" spans="18:18" x14ac:dyDescent="0.25">
      <c r="R11871" s="15">
        <v>4</v>
      </c>
    </row>
    <row r="11872" spans="18:18" x14ac:dyDescent="0.25">
      <c r="R11872" s="15">
        <v>4</v>
      </c>
    </row>
    <row r="11873" spans="18:18" x14ac:dyDescent="0.25">
      <c r="R11873" s="15">
        <v>4</v>
      </c>
    </row>
    <row r="11874" spans="18:18" x14ac:dyDescent="0.25">
      <c r="R11874" s="15">
        <v>4</v>
      </c>
    </row>
    <row r="11875" spans="18:18" x14ac:dyDescent="0.25">
      <c r="R11875" s="15">
        <v>4</v>
      </c>
    </row>
    <row r="11876" spans="18:18" x14ac:dyDescent="0.25">
      <c r="R11876" s="15">
        <v>4</v>
      </c>
    </row>
    <row r="11877" spans="18:18" x14ac:dyDescent="0.25">
      <c r="R11877" s="15">
        <v>4</v>
      </c>
    </row>
    <row r="11878" spans="18:18" x14ac:dyDescent="0.25">
      <c r="R11878" s="15">
        <v>4</v>
      </c>
    </row>
    <row r="11879" spans="18:18" x14ac:dyDescent="0.25">
      <c r="R11879" s="15">
        <v>4</v>
      </c>
    </row>
    <row r="11880" spans="18:18" x14ac:dyDescent="0.25">
      <c r="R11880" s="15">
        <v>4</v>
      </c>
    </row>
    <row r="11881" spans="18:18" x14ac:dyDescent="0.25">
      <c r="R11881" s="15">
        <v>4</v>
      </c>
    </row>
    <row r="11882" spans="18:18" x14ac:dyDescent="0.25">
      <c r="R11882" s="15">
        <v>4</v>
      </c>
    </row>
    <row r="11883" spans="18:18" x14ac:dyDescent="0.25">
      <c r="R11883" s="15">
        <v>4</v>
      </c>
    </row>
    <row r="11884" spans="18:18" x14ac:dyDescent="0.25">
      <c r="R11884" s="15">
        <v>4</v>
      </c>
    </row>
    <row r="11885" spans="18:18" x14ac:dyDescent="0.25">
      <c r="R11885" s="15">
        <v>4</v>
      </c>
    </row>
    <row r="11886" spans="18:18" x14ac:dyDescent="0.25">
      <c r="R11886" s="15">
        <v>4</v>
      </c>
    </row>
    <row r="11887" spans="18:18" x14ac:dyDescent="0.25">
      <c r="R11887" s="15">
        <v>4</v>
      </c>
    </row>
    <row r="11888" spans="18:18" x14ac:dyDescent="0.25">
      <c r="R11888" s="15">
        <v>4</v>
      </c>
    </row>
    <row r="11889" spans="18:18" x14ac:dyDescent="0.25">
      <c r="R11889" s="15">
        <v>4</v>
      </c>
    </row>
    <row r="11890" spans="18:18" x14ac:dyDescent="0.25">
      <c r="R11890" s="15">
        <v>4</v>
      </c>
    </row>
    <row r="11891" spans="18:18" x14ac:dyDescent="0.25">
      <c r="R11891" s="15">
        <v>4</v>
      </c>
    </row>
    <row r="11892" spans="18:18" x14ac:dyDescent="0.25">
      <c r="R11892" s="15">
        <v>4</v>
      </c>
    </row>
    <row r="11893" spans="18:18" x14ac:dyDescent="0.25">
      <c r="R11893" s="15">
        <v>4</v>
      </c>
    </row>
    <row r="11894" spans="18:18" x14ac:dyDescent="0.25">
      <c r="R11894" s="15">
        <v>4</v>
      </c>
    </row>
    <row r="11895" spans="18:18" x14ac:dyDescent="0.25">
      <c r="R11895" s="15">
        <v>4</v>
      </c>
    </row>
    <row r="11896" spans="18:18" x14ac:dyDescent="0.25">
      <c r="R11896" s="15">
        <v>4</v>
      </c>
    </row>
    <row r="11897" spans="18:18" x14ac:dyDescent="0.25">
      <c r="R11897" s="15">
        <v>4</v>
      </c>
    </row>
    <row r="11898" spans="18:18" x14ac:dyDescent="0.25">
      <c r="R11898" s="15">
        <v>4</v>
      </c>
    </row>
    <row r="11899" spans="18:18" x14ac:dyDescent="0.25">
      <c r="R11899" s="15">
        <v>4</v>
      </c>
    </row>
    <row r="11900" spans="18:18" x14ac:dyDescent="0.25">
      <c r="R11900" s="15">
        <v>4</v>
      </c>
    </row>
    <row r="11901" spans="18:18" x14ac:dyDescent="0.25">
      <c r="R11901" s="15">
        <v>4</v>
      </c>
    </row>
    <row r="11902" spans="18:18" x14ac:dyDescent="0.25">
      <c r="R11902" s="15">
        <v>4</v>
      </c>
    </row>
    <row r="11903" spans="18:18" x14ac:dyDescent="0.25">
      <c r="R11903" s="15">
        <v>4</v>
      </c>
    </row>
    <row r="11904" spans="18:18" x14ac:dyDescent="0.25">
      <c r="R11904" s="15">
        <v>4</v>
      </c>
    </row>
    <row r="11905" spans="18:18" x14ac:dyDescent="0.25">
      <c r="R11905" s="15">
        <v>4</v>
      </c>
    </row>
    <row r="11906" spans="18:18" x14ac:dyDescent="0.25">
      <c r="R11906" s="15">
        <v>1</v>
      </c>
    </row>
    <row r="11907" spans="18:18" x14ac:dyDescent="0.25">
      <c r="R11907" s="15">
        <v>1</v>
      </c>
    </row>
    <row r="11908" spans="18:18" x14ac:dyDescent="0.25">
      <c r="R11908" s="15">
        <v>1</v>
      </c>
    </row>
    <row r="11909" spans="18:18" x14ac:dyDescent="0.25">
      <c r="R11909" s="15">
        <v>1</v>
      </c>
    </row>
    <row r="11910" spans="18:18" x14ac:dyDescent="0.25">
      <c r="R11910" s="15">
        <v>1</v>
      </c>
    </row>
    <row r="11911" spans="18:18" x14ac:dyDescent="0.25">
      <c r="R11911" s="15">
        <v>1</v>
      </c>
    </row>
    <row r="11912" spans="18:18" x14ac:dyDescent="0.25">
      <c r="R11912" s="15">
        <v>1</v>
      </c>
    </row>
    <row r="11913" spans="18:18" x14ac:dyDescent="0.25">
      <c r="R11913" s="15">
        <v>1</v>
      </c>
    </row>
    <row r="11914" spans="18:18" x14ac:dyDescent="0.25">
      <c r="R11914" s="15">
        <v>1</v>
      </c>
    </row>
    <row r="11915" spans="18:18" x14ac:dyDescent="0.25">
      <c r="R11915" s="15">
        <v>1</v>
      </c>
    </row>
    <row r="11916" spans="18:18" x14ac:dyDescent="0.25">
      <c r="R11916" s="15">
        <v>1</v>
      </c>
    </row>
    <row r="11917" spans="18:18" x14ac:dyDescent="0.25">
      <c r="R11917" s="15">
        <v>1</v>
      </c>
    </row>
    <row r="11918" spans="18:18" x14ac:dyDescent="0.25">
      <c r="R11918" s="15">
        <v>1</v>
      </c>
    </row>
    <row r="11919" spans="18:18" x14ac:dyDescent="0.25">
      <c r="R11919" s="15">
        <v>1</v>
      </c>
    </row>
    <row r="11920" spans="18:18" x14ac:dyDescent="0.25">
      <c r="R11920" s="15">
        <v>1</v>
      </c>
    </row>
    <row r="11921" spans="18:18" x14ac:dyDescent="0.25">
      <c r="R11921" s="15">
        <v>1</v>
      </c>
    </row>
    <row r="11922" spans="18:18" x14ac:dyDescent="0.25">
      <c r="R11922" s="15">
        <v>1</v>
      </c>
    </row>
    <row r="11923" spans="18:18" x14ac:dyDescent="0.25">
      <c r="R11923" s="15">
        <v>1</v>
      </c>
    </row>
    <row r="11924" spans="18:18" x14ac:dyDescent="0.25">
      <c r="R11924" s="15">
        <v>1</v>
      </c>
    </row>
    <row r="11925" spans="18:18" x14ac:dyDescent="0.25">
      <c r="R11925" s="15">
        <v>1</v>
      </c>
    </row>
    <row r="11926" spans="18:18" x14ac:dyDescent="0.25">
      <c r="R11926" s="15">
        <v>1</v>
      </c>
    </row>
    <row r="11927" spans="18:18" x14ac:dyDescent="0.25">
      <c r="R11927" s="15">
        <v>1</v>
      </c>
    </row>
    <row r="11928" spans="18:18" x14ac:dyDescent="0.25">
      <c r="R11928" s="15">
        <v>1</v>
      </c>
    </row>
    <row r="11929" spans="18:18" x14ac:dyDescent="0.25">
      <c r="R11929" s="15">
        <v>1</v>
      </c>
    </row>
    <row r="11930" spans="18:18" x14ac:dyDescent="0.25">
      <c r="R11930" s="15">
        <v>1</v>
      </c>
    </row>
    <row r="11931" spans="18:18" x14ac:dyDescent="0.25">
      <c r="R11931" s="15">
        <v>1</v>
      </c>
    </row>
    <row r="11932" spans="18:18" x14ac:dyDescent="0.25">
      <c r="R11932" s="15">
        <v>1</v>
      </c>
    </row>
    <row r="11933" spans="18:18" x14ac:dyDescent="0.25">
      <c r="R11933" s="15">
        <v>1</v>
      </c>
    </row>
    <row r="11934" spans="18:18" x14ac:dyDescent="0.25">
      <c r="R11934" s="15">
        <v>1</v>
      </c>
    </row>
    <row r="11935" spans="18:18" x14ac:dyDescent="0.25">
      <c r="R11935" s="15">
        <v>1</v>
      </c>
    </row>
    <row r="11936" spans="18:18" x14ac:dyDescent="0.25">
      <c r="R11936" s="15">
        <v>1</v>
      </c>
    </row>
    <row r="11937" spans="18:18" x14ac:dyDescent="0.25">
      <c r="R11937" s="15">
        <v>1</v>
      </c>
    </row>
    <row r="11938" spans="18:18" x14ac:dyDescent="0.25">
      <c r="R11938" s="15">
        <v>1</v>
      </c>
    </row>
    <row r="11939" spans="18:18" x14ac:dyDescent="0.25">
      <c r="R11939" s="15">
        <v>1</v>
      </c>
    </row>
    <row r="11940" spans="18:18" x14ac:dyDescent="0.25">
      <c r="R11940" s="15">
        <v>1</v>
      </c>
    </row>
    <row r="11941" spans="18:18" x14ac:dyDescent="0.25">
      <c r="R11941" s="15">
        <v>1</v>
      </c>
    </row>
    <row r="11942" spans="18:18" x14ac:dyDescent="0.25">
      <c r="R11942" s="15">
        <v>1</v>
      </c>
    </row>
    <row r="11943" spans="18:18" x14ac:dyDescent="0.25">
      <c r="R11943" s="15">
        <v>4</v>
      </c>
    </row>
    <row r="11944" spans="18:18" x14ac:dyDescent="0.25">
      <c r="R11944" s="15">
        <v>4</v>
      </c>
    </row>
    <row r="11945" spans="18:18" x14ac:dyDescent="0.25">
      <c r="R11945" s="15">
        <v>4</v>
      </c>
    </row>
    <row r="11946" spans="18:18" x14ac:dyDescent="0.25">
      <c r="R11946" s="15">
        <v>4</v>
      </c>
    </row>
    <row r="11947" spans="18:18" x14ac:dyDescent="0.25">
      <c r="R11947" s="15">
        <v>4</v>
      </c>
    </row>
    <row r="11948" spans="18:18" x14ac:dyDescent="0.25">
      <c r="R11948" s="15">
        <v>4</v>
      </c>
    </row>
    <row r="11949" spans="18:18" x14ac:dyDescent="0.25">
      <c r="R11949" s="15">
        <v>4</v>
      </c>
    </row>
    <row r="11950" spans="18:18" x14ac:dyDescent="0.25">
      <c r="R11950" s="15">
        <v>4</v>
      </c>
    </row>
    <row r="11951" spans="18:18" x14ac:dyDescent="0.25">
      <c r="R11951" s="15">
        <v>4</v>
      </c>
    </row>
    <row r="11952" spans="18:18" x14ac:dyDescent="0.25">
      <c r="R11952" s="15">
        <v>4</v>
      </c>
    </row>
    <row r="11953" spans="18:18" x14ac:dyDescent="0.25">
      <c r="R11953" s="15">
        <v>4</v>
      </c>
    </row>
    <row r="11954" spans="18:18" x14ac:dyDescent="0.25">
      <c r="R11954" s="15">
        <v>4</v>
      </c>
    </row>
    <row r="11955" spans="18:18" x14ac:dyDescent="0.25">
      <c r="R11955" s="15">
        <v>4</v>
      </c>
    </row>
    <row r="11956" spans="18:18" x14ac:dyDescent="0.25">
      <c r="R11956" s="15">
        <v>4</v>
      </c>
    </row>
    <row r="11957" spans="18:18" x14ac:dyDescent="0.25">
      <c r="R11957" s="15">
        <v>4</v>
      </c>
    </row>
    <row r="11958" spans="18:18" x14ac:dyDescent="0.25">
      <c r="R11958" s="15">
        <v>4</v>
      </c>
    </row>
    <row r="11959" spans="18:18" x14ac:dyDescent="0.25">
      <c r="R11959" s="15">
        <v>4</v>
      </c>
    </row>
    <row r="11960" spans="18:18" x14ac:dyDescent="0.25">
      <c r="R11960" s="15">
        <v>4</v>
      </c>
    </row>
    <row r="11961" spans="18:18" x14ac:dyDescent="0.25">
      <c r="R11961" s="15">
        <v>4</v>
      </c>
    </row>
    <row r="11962" spans="18:18" x14ac:dyDescent="0.25">
      <c r="R11962" s="15">
        <v>4</v>
      </c>
    </row>
    <row r="11963" spans="18:18" x14ac:dyDescent="0.25">
      <c r="R11963" s="15">
        <v>4</v>
      </c>
    </row>
    <row r="11964" spans="18:18" x14ac:dyDescent="0.25">
      <c r="R11964" s="15">
        <v>4</v>
      </c>
    </row>
    <row r="11965" spans="18:18" x14ac:dyDescent="0.25">
      <c r="R11965" s="15">
        <v>4</v>
      </c>
    </row>
    <row r="11966" spans="18:18" x14ac:dyDescent="0.25">
      <c r="R11966" s="15">
        <v>4</v>
      </c>
    </row>
    <row r="11967" spans="18:18" x14ac:dyDescent="0.25">
      <c r="R11967" s="15">
        <v>4</v>
      </c>
    </row>
    <row r="11968" spans="18:18" x14ac:dyDescent="0.25">
      <c r="R11968" s="15">
        <v>4</v>
      </c>
    </row>
    <row r="11969" spans="18:18" x14ac:dyDescent="0.25">
      <c r="R11969" s="15">
        <v>4</v>
      </c>
    </row>
    <row r="11970" spans="18:18" x14ac:dyDescent="0.25">
      <c r="R11970" s="15">
        <v>4</v>
      </c>
    </row>
    <row r="11971" spans="18:18" x14ac:dyDescent="0.25">
      <c r="R11971" s="15">
        <v>4</v>
      </c>
    </row>
    <row r="11972" spans="18:18" x14ac:dyDescent="0.25">
      <c r="R11972" s="15">
        <v>4</v>
      </c>
    </row>
    <row r="11973" spans="18:18" x14ac:dyDescent="0.25">
      <c r="R11973" s="15">
        <v>4</v>
      </c>
    </row>
    <row r="11974" spans="18:18" x14ac:dyDescent="0.25">
      <c r="R11974" s="15">
        <v>4</v>
      </c>
    </row>
    <row r="11975" spans="18:18" x14ac:dyDescent="0.25">
      <c r="R11975" s="15">
        <v>4</v>
      </c>
    </row>
    <row r="11976" spans="18:18" x14ac:dyDescent="0.25">
      <c r="R11976" s="15">
        <v>4</v>
      </c>
    </row>
    <row r="11977" spans="18:18" x14ac:dyDescent="0.25">
      <c r="R11977" s="15">
        <v>4</v>
      </c>
    </row>
    <row r="11978" spans="18:18" x14ac:dyDescent="0.25">
      <c r="R11978" s="15">
        <v>4</v>
      </c>
    </row>
    <row r="11979" spans="18:18" x14ac:dyDescent="0.25">
      <c r="R11979" s="15">
        <v>4</v>
      </c>
    </row>
    <row r="11980" spans="18:18" x14ac:dyDescent="0.25">
      <c r="R11980" s="15">
        <v>4</v>
      </c>
    </row>
    <row r="11981" spans="18:18" x14ac:dyDescent="0.25">
      <c r="R11981" s="15">
        <v>4</v>
      </c>
    </row>
    <row r="11982" spans="18:18" x14ac:dyDescent="0.25">
      <c r="R11982" s="15">
        <v>4</v>
      </c>
    </row>
    <row r="11983" spans="18:18" x14ac:dyDescent="0.25">
      <c r="R11983" s="15">
        <v>4</v>
      </c>
    </row>
    <row r="11984" spans="18:18" x14ac:dyDescent="0.25">
      <c r="R11984" s="15">
        <v>4</v>
      </c>
    </row>
    <row r="11985" spans="18:18" x14ac:dyDescent="0.25">
      <c r="R11985" s="15">
        <v>4</v>
      </c>
    </row>
    <row r="11986" spans="18:18" x14ac:dyDescent="0.25">
      <c r="R11986" s="15">
        <v>4</v>
      </c>
    </row>
    <row r="11987" spans="18:18" x14ac:dyDescent="0.25">
      <c r="R11987" s="15">
        <v>4</v>
      </c>
    </row>
    <row r="11988" spans="18:18" x14ac:dyDescent="0.25">
      <c r="R11988" s="15">
        <v>4</v>
      </c>
    </row>
    <row r="11989" spans="18:18" x14ac:dyDescent="0.25">
      <c r="R11989" s="15">
        <v>4</v>
      </c>
    </row>
    <row r="11990" spans="18:18" x14ac:dyDescent="0.25">
      <c r="R11990" s="15">
        <v>4</v>
      </c>
    </row>
    <row r="11991" spans="18:18" x14ac:dyDescent="0.25">
      <c r="R11991" s="15">
        <v>4</v>
      </c>
    </row>
    <row r="11992" spans="18:18" x14ac:dyDescent="0.25">
      <c r="R11992" s="15">
        <v>4</v>
      </c>
    </row>
    <row r="11993" spans="18:18" x14ac:dyDescent="0.25">
      <c r="R11993" s="15">
        <v>4</v>
      </c>
    </row>
    <row r="11994" spans="18:18" x14ac:dyDescent="0.25">
      <c r="R11994" s="15">
        <v>4</v>
      </c>
    </row>
    <row r="11995" spans="18:18" x14ac:dyDescent="0.25">
      <c r="R11995" s="15">
        <v>4</v>
      </c>
    </row>
    <row r="11996" spans="18:18" x14ac:dyDescent="0.25">
      <c r="R11996" s="15">
        <v>4</v>
      </c>
    </row>
    <row r="11997" spans="18:18" x14ac:dyDescent="0.25">
      <c r="R11997" s="15">
        <v>4</v>
      </c>
    </row>
    <row r="11998" spans="18:18" x14ac:dyDescent="0.25">
      <c r="R11998" s="15">
        <v>4</v>
      </c>
    </row>
    <row r="11999" spans="18:18" x14ac:dyDescent="0.25">
      <c r="R11999" s="15">
        <v>4</v>
      </c>
    </row>
    <row r="12000" spans="18:18" x14ac:dyDescent="0.25">
      <c r="R12000" s="15">
        <v>4</v>
      </c>
    </row>
    <row r="12001" spans="18:18" x14ac:dyDescent="0.25">
      <c r="R12001" s="15">
        <v>4</v>
      </c>
    </row>
    <row r="12002" spans="18:18" x14ac:dyDescent="0.25">
      <c r="R12002" s="15">
        <v>4</v>
      </c>
    </row>
    <row r="12003" spans="18:18" x14ac:dyDescent="0.25">
      <c r="R12003" s="15">
        <v>4</v>
      </c>
    </row>
    <row r="12004" spans="18:18" x14ac:dyDescent="0.25">
      <c r="R12004" s="15">
        <v>4</v>
      </c>
    </row>
    <row r="12005" spans="18:18" x14ac:dyDescent="0.25">
      <c r="R12005" s="15">
        <v>4</v>
      </c>
    </row>
    <row r="12006" spans="18:18" x14ac:dyDescent="0.25">
      <c r="R12006" s="15">
        <v>4</v>
      </c>
    </row>
    <row r="12007" spans="18:18" x14ac:dyDescent="0.25">
      <c r="R12007" s="15">
        <v>4</v>
      </c>
    </row>
    <row r="12008" spans="18:18" x14ac:dyDescent="0.25">
      <c r="R12008" s="15">
        <v>4</v>
      </c>
    </row>
    <row r="12009" spans="18:18" x14ac:dyDescent="0.25">
      <c r="R12009" s="15">
        <v>4</v>
      </c>
    </row>
    <row r="12010" spans="18:18" x14ac:dyDescent="0.25">
      <c r="R12010" s="15">
        <v>4</v>
      </c>
    </row>
    <row r="12011" spans="18:18" x14ac:dyDescent="0.25">
      <c r="R12011" s="15">
        <v>4</v>
      </c>
    </row>
    <row r="12012" spans="18:18" x14ac:dyDescent="0.25">
      <c r="R12012" s="15">
        <v>4</v>
      </c>
    </row>
    <row r="12013" spans="18:18" x14ac:dyDescent="0.25">
      <c r="R12013" s="15">
        <v>4</v>
      </c>
    </row>
    <row r="12014" spans="18:18" x14ac:dyDescent="0.25">
      <c r="R12014" s="15">
        <v>4</v>
      </c>
    </row>
    <row r="12015" spans="18:18" x14ac:dyDescent="0.25">
      <c r="R12015" s="15">
        <v>4</v>
      </c>
    </row>
    <row r="12016" spans="18:18" x14ac:dyDescent="0.25">
      <c r="R12016" s="15">
        <v>4</v>
      </c>
    </row>
    <row r="12017" spans="18:18" x14ac:dyDescent="0.25">
      <c r="R12017" s="15">
        <v>4</v>
      </c>
    </row>
    <row r="12018" spans="18:18" x14ac:dyDescent="0.25">
      <c r="R12018" s="15">
        <v>4</v>
      </c>
    </row>
    <row r="12019" spans="18:18" x14ac:dyDescent="0.25">
      <c r="R12019" s="15">
        <v>4</v>
      </c>
    </row>
    <row r="12020" spans="18:18" x14ac:dyDescent="0.25">
      <c r="R12020" s="15">
        <v>4</v>
      </c>
    </row>
    <row r="12021" spans="18:18" x14ac:dyDescent="0.25">
      <c r="R12021" s="15">
        <v>4</v>
      </c>
    </row>
    <row r="12022" spans="18:18" x14ac:dyDescent="0.25">
      <c r="R12022" s="15">
        <v>4</v>
      </c>
    </row>
    <row r="12023" spans="18:18" x14ac:dyDescent="0.25">
      <c r="R12023" s="15">
        <v>4</v>
      </c>
    </row>
    <row r="12024" spans="18:18" x14ac:dyDescent="0.25">
      <c r="R12024" s="15">
        <v>4</v>
      </c>
    </row>
    <row r="12025" spans="18:18" x14ac:dyDescent="0.25">
      <c r="R12025" s="15">
        <v>4</v>
      </c>
    </row>
    <row r="12026" spans="18:18" x14ac:dyDescent="0.25">
      <c r="R12026" s="15">
        <v>4</v>
      </c>
    </row>
    <row r="12027" spans="18:18" x14ac:dyDescent="0.25">
      <c r="R12027" s="15">
        <v>4</v>
      </c>
    </row>
    <row r="12028" spans="18:18" x14ac:dyDescent="0.25">
      <c r="R12028" s="15">
        <v>4</v>
      </c>
    </row>
    <row r="12029" spans="18:18" x14ac:dyDescent="0.25">
      <c r="R12029" s="15">
        <v>4</v>
      </c>
    </row>
    <row r="12030" spans="18:18" x14ac:dyDescent="0.25">
      <c r="R12030" s="15">
        <v>4</v>
      </c>
    </row>
    <row r="12031" spans="18:18" x14ac:dyDescent="0.25">
      <c r="R12031" s="15">
        <v>4</v>
      </c>
    </row>
    <row r="12032" spans="18:18" x14ac:dyDescent="0.25">
      <c r="R12032" s="15">
        <v>4</v>
      </c>
    </row>
    <row r="12033" spans="18:18" x14ac:dyDescent="0.25">
      <c r="R12033" s="15">
        <v>4</v>
      </c>
    </row>
    <row r="12034" spans="18:18" x14ac:dyDescent="0.25">
      <c r="R12034" s="15">
        <v>4</v>
      </c>
    </row>
    <row r="12035" spans="18:18" x14ac:dyDescent="0.25">
      <c r="R12035" s="15">
        <v>4</v>
      </c>
    </row>
    <row r="12036" spans="18:18" x14ac:dyDescent="0.25">
      <c r="R12036" s="15">
        <v>4</v>
      </c>
    </row>
    <row r="12037" spans="18:18" x14ac:dyDescent="0.25">
      <c r="R12037" s="15">
        <v>4</v>
      </c>
    </row>
    <row r="12038" spans="18:18" x14ac:dyDescent="0.25">
      <c r="R12038" s="15">
        <v>4</v>
      </c>
    </row>
    <row r="12039" spans="18:18" x14ac:dyDescent="0.25">
      <c r="R12039" s="15">
        <v>4</v>
      </c>
    </row>
    <row r="12040" spans="18:18" x14ac:dyDescent="0.25">
      <c r="R12040" s="15">
        <v>4</v>
      </c>
    </row>
    <row r="12041" spans="18:18" x14ac:dyDescent="0.25">
      <c r="R12041" s="15">
        <v>4</v>
      </c>
    </row>
    <row r="12042" spans="18:18" x14ac:dyDescent="0.25">
      <c r="R12042" s="15">
        <v>4</v>
      </c>
    </row>
    <row r="12043" spans="18:18" x14ac:dyDescent="0.25">
      <c r="R12043" s="15">
        <v>4</v>
      </c>
    </row>
    <row r="12044" spans="18:18" x14ac:dyDescent="0.25">
      <c r="R12044" s="15">
        <v>4</v>
      </c>
    </row>
    <row r="12045" spans="18:18" x14ac:dyDescent="0.25">
      <c r="R12045" s="15">
        <v>4</v>
      </c>
    </row>
    <row r="12046" spans="18:18" x14ac:dyDescent="0.25">
      <c r="R12046" s="15">
        <v>4</v>
      </c>
    </row>
    <row r="12047" spans="18:18" x14ac:dyDescent="0.25">
      <c r="R12047" s="15">
        <v>4</v>
      </c>
    </row>
    <row r="12048" spans="18:18" x14ac:dyDescent="0.25">
      <c r="R12048" s="15">
        <v>4</v>
      </c>
    </row>
    <row r="12049" spans="18:18" x14ac:dyDescent="0.25">
      <c r="R12049" s="15">
        <v>4</v>
      </c>
    </row>
    <row r="12050" spans="18:18" x14ac:dyDescent="0.25">
      <c r="R12050" s="15">
        <v>4</v>
      </c>
    </row>
    <row r="12051" spans="18:18" x14ac:dyDescent="0.25">
      <c r="R12051" s="15">
        <v>4</v>
      </c>
    </row>
    <row r="12052" spans="18:18" x14ac:dyDescent="0.25">
      <c r="R12052" s="15">
        <v>4</v>
      </c>
    </row>
    <row r="12053" spans="18:18" x14ac:dyDescent="0.25">
      <c r="R12053" s="15">
        <v>4</v>
      </c>
    </row>
    <row r="12054" spans="18:18" x14ac:dyDescent="0.25">
      <c r="R12054" s="15">
        <v>4</v>
      </c>
    </row>
    <row r="12055" spans="18:18" x14ac:dyDescent="0.25">
      <c r="R12055" s="15">
        <v>4</v>
      </c>
    </row>
    <row r="12056" spans="18:18" x14ac:dyDescent="0.25">
      <c r="R12056" s="15">
        <v>4</v>
      </c>
    </row>
    <row r="12057" spans="18:18" x14ac:dyDescent="0.25">
      <c r="R12057" s="15">
        <v>4</v>
      </c>
    </row>
    <row r="12058" spans="18:18" x14ac:dyDescent="0.25">
      <c r="R12058" s="15">
        <v>4</v>
      </c>
    </row>
    <row r="12059" spans="18:18" x14ac:dyDescent="0.25">
      <c r="R12059" s="15">
        <v>4</v>
      </c>
    </row>
    <row r="12060" spans="18:18" x14ac:dyDescent="0.25">
      <c r="R12060" s="15">
        <v>4</v>
      </c>
    </row>
    <row r="12061" spans="18:18" x14ac:dyDescent="0.25">
      <c r="R12061" s="15">
        <v>4</v>
      </c>
    </row>
    <row r="12062" spans="18:18" x14ac:dyDescent="0.25">
      <c r="R12062" s="15">
        <v>4</v>
      </c>
    </row>
    <row r="12063" spans="18:18" x14ac:dyDescent="0.25">
      <c r="R12063" s="15">
        <v>4</v>
      </c>
    </row>
    <row r="12064" spans="18:18" x14ac:dyDescent="0.25">
      <c r="R12064" s="15">
        <v>4</v>
      </c>
    </row>
    <row r="12065" spans="18:18" x14ac:dyDescent="0.25">
      <c r="R12065" s="15">
        <v>4</v>
      </c>
    </row>
    <row r="12066" spans="18:18" x14ac:dyDescent="0.25">
      <c r="R12066" s="15">
        <v>4</v>
      </c>
    </row>
    <row r="12067" spans="18:18" x14ac:dyDescent="0.25">
      <c r="R12067" s="15">
        <v>4</v>
      </c>
    </row>
    <row r="12068" spans="18:18" x14ac:dyDescent="0.25">
      <c r="R12068" s="15">
        <v>4</v>
      </c>
    </row>
    <row r="12069" spans="18:18" x14ac:dyDescent="0.25">
      <c r="R12069" s="15">
        <v>4</v>
      </c>
    </row>
    <row r="12070" spans="18:18" x14ac:dyDescent="0.25">
      <c r="R12070" s="15">
        <v>4</v>
      </c>
    </row>
    <row r="12071" spans="18:18" x14ac:dyDescent="0.25">
      <c r="R12071" s="15">
        <v>4</v>
      </c>
    </row>
    <row r="12072" spans="18:18" x14ac:dyDescent="0.25">
      <c r="R12072" s="15">
        <v>4</v>
      </c>
    </row>
    <row r="12073" spans="18:18" x14ac:dyDescent="0.25">
      <c r="R12073" s="15">
        <v>1</v>
      </c>
    </row>
    <row r="12074" spans="18:18" x14ac:dyDescent="0.25">
      <c r="R12074" s="15">
        <v>1</v>
      </c>
    </row>
    <row r="12075" spans="18:18" x14ac:dyDescent="0.25">
      <c r="R12075" s="15">
        <v>1</v>
      </c>
    </row>
    <row r="12076" spans="18:18" x14ac:dyDescent="0.25">
      <c r="R12076" s="15">
        <v>1</v>
      </c>
    </row>
    <row r="12077" spans="18:18" x14ac:dyDescent="0.25">
      <c r="R12077" s="15">
        <v>1</v>
      </c>
    </row>
    <row r="12078" spans="18:18" x14ac:dyDescent="0.25">
      <c r="R12078" s="15">
        <v>1</v>
      </c>
    </row>
    <row r="12079" spans="18:18" x14ac:dyDescent="0.25">
      <c r="R12079" s="15">
        <v>1</v>
      </c>
    </row>
    <row r="12080" spans="18:18" x14ac:dyDescent="0.25">
      <c r="R12080" s="15">
        <v>1</v>
      </c>
    </row>
    <row r="12081" spans="18:18" x14ac:dyDescent="0.25">
      <c r="R12081" s="15">
        <v>1</v>
      </c>
    </row>
    <row r="12082" spans="18:18" x14ac:dyDescent="0.25">
      <c r="R12082" s="15">
        <v>1</v>
      </c>
    </row>
    <row r="12083" spans="18:18" x14ac:dyDescent="0.25">
      <c r="R12083" s="15">
        <v>1</v>
      </c>
    </row>
    <row r="12084" spans="18:18" x14ac:dyDescent="0.25">
      <c r="R12084" s="15">
        <v>1</v>
      </c>
    </row>
    <row r="12085" spans="18:18" x14ac:dyDescent="0.25">
      <c r="R12085" s="15">
        <v>2</v>
      </c>
    </row>
    <row r="12086" spans="18:18" x14ac:dyDescent="0.25">
      <c r="R12086" s="15">
        <v>2</v>
      </c>
    </row>
    <row r="12087" spans="18:18" x14ac:dyDescent="0.25">
      <c r="R12087" s="15">
        <v>2</v>
      </c>
    </row>
    <row r="12088" spans="18:18" x14ac:dyDescent="0.25">
      <c r="R12088" s="15">
        <v>2</v>
      </c>
    </row>
    <row r="12089" spans="18:18" x14ac:dyDescent="0.25">
      <c r="R12089" s="15">
        <v>2</v>
      </c>
    </row>
    <row r="12090" spans="18:18" x14ac:dyDescent="0.25">
      <c r="R12090" s="15">
        <v>2</v>
      </c>
    </row>
    <row r="12091" spans="18:18" x14ac:dyDescent="0.25">
      <c r="R12091" s="15">
        <v>2</v>
      </c>
    </row>
    <row r="12092" spans="18:18" x14ac:dyDescent="0.25">
      <c r="R12092" s="15">
        <v>2</v>
      </c>
    </row>
    <row r="12093" spans="18:18" x14ac:dyDescent="0.25">
      <c r="R12093" s="15">
        <v>2</v>
      </c>
    </row>
    <row r="12094" spans="18:18" x14ac:dyDescent="0.25">
      <c r="R12094" s="15">
        <v>2</v>
      </c>
    </row>
    <row r="12095" spans="18:18" x14ac:dyDescent="0.25">
      <c r="R12095" s="15">
        <v>2</v>
      </c>
    </row>
    <row r="12096" spans="18:18" x14ac:dyDescent="0.25">
      <c r="R12096" s="15">
        <v>2</v>
      </c>
    </row>
    <row r="12097" spans="18:18" x14ac:dyDescent="0.25">
      <c r="R12097" s="15">
        <v>2</v>
      </c>
    </row>
    <row r="12098" spans="18:18" x14ac:dyDescent="0.25">
      <c r="R12098" s="15">
        <v>2</v>
      </c>
    </row>
    <row r="12099" spans="18:18" x14ac:dyDescent="0.25">
      <c r="R12099" s="15">
        <v>2</v>
      </c>
    </row>
    <row r="12100" spans="18:18" x14ac:dyDescent="0.25">
      <c r="R12100" s="15">
        <v>1</v>
      </c>
    </row>
    <row r="12101" spans="18:18" x14ac:dyDescent="0.25">
      <c r="R12101" s="15">
        <v>1</v>
      </c>
    </row>
    <row r="12102" spans="18:18" x14ac:dyDescent="0.25">
      <c r="R12102" s="15">
        <v>1</v>
      </c>
    </row>
    <row r="12103" spans="18:18" x14ac:dyDescent="0.25">
      <c r="R12103" s="15">
        <v>1</v>
      </c>
    </row>
    <row r="12104" spans="18:18" x14ac:dyDescent="0.25">
      <c r="R12104" s="15">
        <v>1</v>
      </c>
    </row>
    <row r="12105" spans="18:18" x14ac:dyDescent="0.25">
      <c r="R12105" s="15">
        <v>1</v>
      </c>
    </row>
    <row r="12106" spans="18:18" x14ac:dyDescent="0.25">
      <c r="R12106" s="15">
        <v>1</v>
      </c>
    </row>
    <row r="12107" spans="18:18" x14ac:dyDescent="0.25">
      <c r="R12107" s="15">
        <v>1</v>
      </c>
    </row>
    <row r="12108" spans="18:18" x14ac:dyDescent="0.25">
      <c r="R12108" s="15">
        <v>1</v>
      </c>
    </row>
    <row r="12109" spans="18:18" x14ac:dyDescent="0.25">
      <c r="R12109" s="15">
        <v>1</v>
      </c>
    </row>
    <row r="12110" spans="18:18" x14ac:dyDescent="0.25">
      <c r="R12110" s="15">
        <v>1</v>
      </c>
    </row>
    <row r="12111" spans="18:18" x14ac:dyDescent="0.25">
      <c r="R12111" s="15">
        <v>1</v>
      </c>
    </row>
    <row r="12112" spans="18:18" x14ac:dyDescent="0.25">
      <c r="R12112" s="15">
        <v>1</v>
      </c>
    </row>
    <row r="12113" spans="18:18" x14ac:dyDescent="0.25">
      <c r="R12113" s="15">
        <v>1</v>
      </c>
    </row>
    <row r="12114" spans="18:18" x14ac:dyDescent="0.25">
      <c r="R12114" s="15">
        <v>1</v>
      </c>
    </row>
    <row r="12115" spans="18:18" x14ac:dyDescent="0.25">
      <c r="R12115" s="15">
        <v>1</v>
      </c>
    </row>
    <row r="12116" spans="18:18" x14ac:dyDescent="0.25">
      <c r="R12116" s="15">
        <v>1</v>
      </c>
    </row>
    <row r="12117" spans="18:18" x14ac:dyDescent="0.25">
      <c r="R12117" s="15">
        <v>1</v>
      </c>
    </row>
    <row r="12118" spans="18:18" x14ac:dyDescent="0.25">
      <c r="R12118" s="15">
        <v>1</v>
      </c>
    </row>
    <row r="12119" spans="18:18" x14ac:dyDescent="0.25">
      <c r="R12119" s="15">
        <v>1</v>
      </c>
    </row>
    <row r="12120" spans="18:18" x14ac:dyDescent="0.25">
      <c r="R12120" s="15">
        <v>1</v>
      </c>
    </row>
    <row r="12121" spans="18:18" x14ac:dyDescent="0.25">
      <c r="R12121" s="15">
        <v>1</v>
      </c>
    </row>
    <row r="12122" spans="18:18" x14ac:dyDescent="0.25">
      <c r="R12122" s="15">
        <v>1</v>
      </c>
    </row>
    <row r="12123" spans="18:18" x14ac:dyDescent="0.25">
      <c r="R12123" s="15">
        <v>1</v>
      </c>
    </row>
    <row r="12124" spans="18:18" x14ac:dyDescent="0.25">
      <c r="R12124" s="15">
        <v>1</v>
      </c>
    </row>
    <row r="12125" spans="18:18" x14ac:dyDescent="0.25">
      <c r="R12125" s="15">
        <v>1</v>
      </c>
    </row>
    <row r="12126" spans="18:18" x14ac:dyDescent="0.25">
      <c r="R12126" s="15">
        <v>1</v>
      </c>
    </row>
    <row r="12127" spans="18:18" x14ac:dyDescent="0.25">
      <c r="R12127" s="15">
        <v>1</v>
      </c>
    </row>
    <row r="12128" spans="18:18" x14ac:dyDescent="0.25">
      <c r="R12128" s="15">
        <v>1</v>
      </c>
    </row>
    <row r="12129" spans="18:18" x14ac:dyDescent="0.25">
      <c r="R12129" s="15">
        <v>1</v>
      </c>
    </row>
    <row r="12130" spans="18:18" x14ac:dyDescent="0.25">
      <c r="R12130" s="15">
        <v>1</v>
      </c>
    </row>
    <row r="12131" spans="18:18" x14ac:dyDescent="0.25">
      <c r="R12131" s="15">
        <v>1</v>
      </c>
    </row>
    <row r="12132" spans="18:18" x14ac:dyDescent="0.25">
      <c r="R12132" s="15">
        <v>1</v>
      </c>
    </row>
    <row r="12133" spans="18:18" x14ac:dyDescent="0.25">
      <c r="R12133" s="15">
        <v>1</v>
      </c>
    </row>
    <row r="12134" spans="18:18" x14ac:dyDescent="0.25">
      <c r="R12134" s="15">
        <v>1</v>
      </c>
    </row>
    <row r="12135" spans="18:18" x14ac:dyDescent="0.25">
      <c r="R12135" s="15">
        <v>1</v>
      </c>
    </row>
    <row r="12136" spans="18:18" x14ac:dyDescent="0.25">
      <c r="R12136" s="15">
        <v>1</v>
      </c>
    </row>
    <row r="12137" spans="18:18" x14ac:dyDescent="0.25">
      <c r="R12137" s="15">
        <v>1</v>
      </c>
    </row>
    <row r="12138" spans="18:18" x14ac:dyDescent="0.25">
      <c r="R12138" s="15">
        <v>1</v>
      </c>
    </row>
    <row r="12139" spans="18:18" x14ac:dyDescent="0.25">
      <c r="R12139" s="15">
        <v>1</v>
      </c>
    </row>
    <row r="12140" spans="18:18" x14ac:dyDescent="0.25">
      <c r="R12140" s="15">
        <v>2</v>
      </c>
    </row>
    <row r="12141" spans="18:18" x14ac:dyDescent="0.25">
      <c r="R12141" s="15">
        <v>2</v>
      </c>
    </row>
    <row r="12142" spans="18:18" x14ac:dyDescent="0.25">
      <c r="R12142" s="15">
        <v>2</v>
      </c>
    </row>
    <row r="12143" spans="18:18" x14ac:dyDescent="0.25">
      <c r="R12143" s="15">
        <v>2</v>
      </c>
    </row>
    <row r="12144" spans="18:18" x14ac:dyDescent="0.25">
      <c r="R12144" s="15">
        <v>2</v>
      </c>
    </row>
    <row r="12145" spans="18:18" x14ac:dyDescent="0.25">
      <c r="R12145" s="15">
        <v>2</v>
      </c>
    </row>
    <row r="12146" spans="18:18" x14ac:dyDescent="0.25">
      <c r="R12146" s="15">
        <v>2</v>
      </c>
    </row>
    <row r="12147" spans="18:18" x14ac:dyDescent="0.25">
      <c r="R12147" s="15">
        <v>2</v>
      </c>
    </row>
    <row r="12148" spans="18:18" x14ac:dyDescent="0.25">
      <c r="R12148" s="15">
        <v>2</v>
      </c>
    </row>
    <row r="12149" spans="18:18" x14ac:dyDescent="0.25">
      <c r="R12149" s="15">
        <v>2</v>
      </c>
    </row>
    <row r="12150" spans="18:18" x14ac:dyDescent="0.25">
      <c r="R12150" s="15">
        <v>2</v>
      </c>
    </row>
    <row r="12151" spans="18:18" x14ac:dyDescent="0.25">
      <c r="R12151" s="15">
        <v>2</v>
      </c>
    </row>
    <row r="12152" spans="18:18" x14ac:dyDescent="0.25">
      <c r="R12152" s="15">
        <v>2</v>
      </c>
    </row>
    <row r="12153" spans="18:18" x14ac:dyDescent="0.25">
      <c r="R12153" s="15">
        <v>2</v>
      </c>
    </row>
    <row r="12154" spans="18:18" x14ac:dyDescent="0.25">
      <c r="R12154" s="15">
        <v>2</v>
      </c>
    </row>
    <row r="12155" spans="18:18" x14ac:dyDescent="0.25">
      <c r="R12155" s="15">
        <v>2</v>
      </c>
    </row>
    <row r="12156" spans="18:18" x14ac:dyDescent="0.25">
      <c r="R12156" s="15">
        <v>2</v>
      </c>
    </row>
    <row r="12157" spans="18:18" x14ac:dyDescent="0.25">
      <c r="R12157" s="15">
        <v>2</v>
      </c>
    </row>
    <row r="12158" spans="18:18" x14ac:dyDescent="0.25">
      <c r="R12158" s="15">
        <v>2</v>
      </c>
    </row>
    <row r="12159" spans="18:18" x14ac:dyDescent="0.25">
      <c r="R12159" s="15">
        <v>2</v>
      </c>
    </row>
    <row r="12160" spans="18:18" x14ac:dyDescent="0.25">
      <c r="R12160" s="15">
        <v>2</v>
      </c>
    </row>
    <row r="12161" spans="18:18" x14ac:dyDescent="0.25">
      <c r="R12161" s="15">
        <v>2</v>
      </c>
    </row>
    <row r="12162" spans="18:18" x14ac:dyDescent="0.25">
      <c r="R12162" s="15">
        <v>2</v>
      </c>
    </row>
    <row r="12163" spans="18:18" x14ac:dyDescent="0.25">
      <c r="R12163" s="15">
        <v>2</v>
      </c>
    </row>
    <row r="12164" spans="18:18" x14ac:dyDescent="0.25">
      <c r="R12164" s="15">
        <v>2</v>
      </c>
    </row>
    <row r="12165" spans="18:18" x14ac:dyDescent="0.25">
      <c r="R12165" s="15">
        <v>2</v>
      </c>
    </row>
    <row r="12166" spans="18:18" x14ac:dyDescent="0.25">
      <c r="R12166" s="15">
        <v>2</v>
      </c>
    </row>
    <row r="12167" spans="18:18" x14ac:dyDescent="0.25">
      <c r="R12167" s="15">
        <v>2</v>
      </c>
    </row>
    <row r="12168" spans="18:18" x14ac:dyDescent="0.25">
      <c r="R12168" s="15">
        <v>2</v>
      </c>
    </row>
    <row r="12169" spans="18:18" x14ac:dyDescent="0.25">
      <c r="R12169" s="15">
        <v>2</v>
      </c>
    </row>
    <row r="12170" spans="18:18" x14ac:dyDescent="0.25">
      <c r="R12170" s="15">
        <v>2</v>
      </c>
    </row>
    <row r="12171" spans="18:18" x14ac:dyDescent="0.25">
      <c r="R12171" s="15">
        <v>1</v>
      </c>
    </row>
    <row r="12172" spans="18:18" x14ac:dyDescent="0.25">
      <c r="R12172" s="15">
        <v>1</v>
      </c>
    </row>
    <row r="12173" spans="18:18" x14ac:dyDescent="0.25">
      <c r="R12173" s="15">
        <v>1</v>
      </c>
    </row>
    <row r="12174" spans="18:18" x14ac:dyDescent="0.25">
      <c r="R12174" s="15">
        <v>1</v>
      </c>
    </row>
    <row r="12175" spans="18:18" x14ac:dyDescent="0.25">
      <c r="R12175" s="15">
        <v>1</v>
      </c>
    </row>
    <row r="12176" spans="18:18" x14ac:dyDescent="0.25">
      <c r="R12176" s="15">
        <v>1</v>
      </c>
    </row>
    <row r="12177" spans="18:18" x14ac:dyDescent="0.25">
      <c r="R12177" s="15">
        <v>1</v>
      </c>
    </row>
    <row r="12178" spans="18:18" x14ac:dyDescent="0.25">
      <c r="R12178" s="15">
        <v>1</v>
      </c>
    </row>
    <row r="12179" spans="18:18" x14ac:dyDescent="0.25">
      <c r="R12179" s="15">
        <v>1</v>
      </c>
    </row>
    <row r="12180" spans="18:18" x14ac:dyDescent="0.25">
      <c r="R12180" s="15">
        <v>1</v>
      </c>
    </row>
    <row r="12181" spans="18:18" x14ac:dyDescent="0.25">
      <c r="R12181" s="15">
        <v>1</v>
      </c>
    </row>
    <row r="12182" spans="18:18" x14ac:dyDescent="0.25">
      <c r="R12182" s="15">
        <v>1</v>
      </c>
    </row>
    <row r="12183" spans="18:18" x14ac:dyDescent="0.25">
      <c r="R12183" s="15">
        <v>1</v>
      </c>
    </row>
    <row r="12184" spans="18:18" x14ac:dyDescent="0.25">
      <c r="R12184" s="15">
        <v>1</v>
      </c>
    </row>
    <row r="12185" spans="18:18" x14ac:dyDescent="0.25">
      <c r="R12185" s="15">
        <v>1</v>
      </c>
    </row>
    <row r="12186" spans="18:18" x14ac:dyDescent="0.25">
      <c r="R12186" s="15">
        <v>1</v>
      </c>
    </row>
    <row r="12187" spans="18:18" x14ac:dyDescent="0.25">
      <c r="R12187" s="15">
        <v>1</v>
      </c>
    </row>
    <row r="12188" spans="18:18" x14ac:dyDescent="0.25">
      <c r="R12188" s="15">
        <v>1</v>
      </c>
    </row>
    <row r="12189" spans="18:18" x14ac:dyDescent="0.25">
      <c r="R12189" s="15">
        <v>1</v>
      </c>
    </row>
    <row r="12190" spans="18:18" x14ac:dyDescent="0.25">
      <c r="R12190" s="15">
        <v>1</v>
      </c>
    </row>
    <row r="12191" spans="18:18" x14ac:dyDescent="0.25">
      <c r="R12191" s="15">
        <v>1</v>
      </c>
    </row>
    <row r="12192" spans="18:18" x14ac:dyDescent="0.25">
      <c r="R12192" s="15">
        <v>1</v>
      </c>
    </row>
    <row r="12193" spans="18:18" x14ac:dyDescent="0.25">
      <c r="R12193" s="15">
        <v>1</v>
      </c>
    </row>
    <row r="12194" spans="18:18" x14ac:dyDescent="0.25">
      <c r="R12194" s="15">
        <v>1</v>
      </c>
    </row>
    <row r="12195" spans="18:18" x14ac:dyDescent="0.25">
      <c r="R12195" s="15">
        <v>1</v>
      </c>
    </row>
    <row r="12196" spans="18:18" x14ac:dyDescent="0.25">
      <c r="R12196" s="15">
        <v>1</v>
      </c>
    </row>
    <row r="12197" spans="18:18" x14ac:dyDescent="0.25">
      <c r="R12197" s="15">
        <v>1</v>
      </c>
    </row>
    <row r="12198" spans="18:18" x14ac:dyDescent="0.25">
      <c r="R12198" s="15">
        <v>1</v>
      </c>
    </row>
    <row r="12199" spans="18:18" x14ac:dyDescent="0.25">
      <c r="R12199" s="15">
        <v>1</v>
      </c>
    </row>
    <row r="12200" spans="18:18" x14ac:dyDescent="0.25">
      <c r="R12200" s="15">
        <v>1</v>
      </c>
    </row>
    <row r="12201" spans="18:18" x14ac:dyDescent="0.25">
      <c r="R12201" s="15">
        <v>1</v>
      </c>
    </row>
    <row r="12202" spans="18:18" x14ac:dyDescent="0.25">
      <c r="R12202" s="15">
        <v>1</v>
      </c>
    </row>
    <row r="12203" spans="18:18" x14ac:dyDescent="0.25">
      <c r="R12203" s="15">
        <v>1</v>
      </c>
    </row>
    <row r="12204" spans="18:18" x14ac:dyDescent="0.25">
      <c r="R12204" s="15">
        <v>3</v>
      </c>
    </row>
    <row r="12205" spans="18:18" x14ac:dyDescent="0.25">
      <c r="R12205" s="15">
        <v>3</v>
      </c>
    </row>
    <row r="12206" spans="18:18" x14ac:dyDescent="0.25">
      <c r="R12206" s="15">
        <v>3</v>
      </c>
    </row>
    <row r="12207" spans="18:18" x14ac:dyDescent="0.25">
      <c r="R12207" s="15">
        <v>3</v>
      </c>
    </row>
    <row r="12208" spans="18:18" x14ac:dyDescent="0.25">
      <c r="R12208" s="15">
        <v>3</v>
      </c>
    </row>
    <row r="12209" spans="18:18" x14ac:dyDescent="0.25">
      <c r="R12209" s="15">
        <v>3</v>
      </c>
    </row>
    <row r="12210" spans="18:18" x14ac:dyDescent="0.25">
      <c r="R12210" s="15">
        <v>3</v>
      </c>
    </row>
    <row r="12211" spans="18:18" x14ac:dyDescent="0.25">
      <c r="R12211" s="15">
        <v>3</v>
      </c>
    </row>
    <row r="12212" spans="18:18" x14ac:dyDescent="0.25">
      <c r="R12212" s="15">
        <v>3</v>
      </c>
    </row>
    <row r="12213" spans="18:18" x14ac:dyDescent="0.25">
      <c r="R12213" s="15">
        <v>3</v>
      </c>
    </row>
    <row r="12214" spans="18:18" x14ac:dyDescent="0.25">
      <c r="R12214" s="15">
        <v>3</v>
      </c>
    </row>
    <row r="12215" spans="18:18" x14ac:dyDescent="0.25">
      <c r="R12215" s="15">
        <v>3</v>
      </c>
    </row>
    <row r="12216" spans="18:18" x14ac:dyDescent="0.25">
      <c r="R12216" s="15">
        <v>3</v>
      </c>
    </row>
    <row r="12217" spans="18:18" x14ac:dyDescent="0.25">
      <c r="R12217" s="15">
        <v>3</v>
      </c>
    </row>
    <row r="12218" spans="18:18" x14ac:dyDescent="0.25">
      <c r="R12218" s="15">
        <v>3</v>
      </c>
    </row>
    <row r="12219" spans="18:18" x14ac:dyDescent="0.25">
      <c r="R12219" s="15">
        <v>3</v>
      </c>
    </row>
    <row r="12220" spans="18:18" x14ac:dyDescent="0.25">
      <c r="R12220" s="15">
        <v>1</v>
      </c>
    </row>
    <row r="12221" spans="18:18" x14ac:dyDescent="0.25">
      <c r="R12221" s="15">
        <v>1</v>
      </c>
    </row>
    <row r="12222" spans="18:18" x14ac:dyDescent="0.25">
      <c r="R12222" s="15">
        <v>1</v>
      </c>
    </row>
    <row r="12223" spans="18:18" x14ac:dyDescent="0.25">
      <c r="R12223" s="15">
        <v>1</v>
      </c>
    </row>
    <row r="12224" spans="18:18" x14ac:dyDescent="0.25">
      <c r="R12224" s="15">
        <v>1</v>
      </c>
    </row>
    <row r="12225" spans="18:18" x14ac:dyDescent="0.25">
      <c r="R12225" s="15">
        <v>1</v>
      </c>
    </row>
    <row r="12226" spans="18:18" x14ac:dyDescent="0.25">
      <c r="R12226" s="15">
        <v>1</v>
      </c>
    </row>
    <row r="12227" spans="18:18" x14ac:dyDescent="0.25">
      <c r="R12227" s="15">
        <v>1</v>
      </c>
    </row>
    <row r="12228" spans="18:18" x14ac:dyDescent="0.25">
      <c r="R12228" s="15">
        <v>1</v>
      </c>
    </row>
    <row r="12229" spans="18:18" x14ac:dyDescent="0.25">
      <c r="R12229" s="15">
        <v>1</v>
      </c>
    </row>
    <row r="12230" spans="18:18" x14ac:dyDescent="0.25">
      <c r="R12230" s="15">
        <v>1</v>
      </c>
    </row>
    <row r="12231" spans="18:18" x14ac:dyDescent="0.25">
      <c r="R12231" s="15">
        <v>1</v>
      </c>
    </row>
    <row r="12232" spans="18:18" x14ac:dyDescent="0.25">
      <c r="R12232" s="15">
        <v>1</v>
      </c>
    </row>
    <row r="12233" spans="18:18" x14ac:dyDescent="0.25">
      <c r="R12233" s="15">
        <v>1</v>
      </c>
    </row>
    <row r="12234" spans="18:18" x14ac:dyDescent="0.25">
      <c r="R12234" s="15">
        <v>1</v>
      </c>
    </row>
    <row r="12235" spans="18:18" x14ac:dyDescent="0.25">
      <c r="R12235" s="15">
        <v>1</v>
      </c>
    </row>
    <row r="12236" spans="18:18" x14ac:dyDescent="0.25">
      <c r="R12236" s="15">
        <v>1</v>
      </c>
    </row>
    <row r="12237" spans="18:18" x14ac:dyDescent="0.25">
      <c r="R12237" s="15">
        <v>1</v>
      </c>
    </row>
    <row r="12238" spans="18:18" x14ac:dyDescent="0.25">
      <c r="R12238" s="15">
        <v>1</v>
      </c>
    </row>
    <row r="12239" spans="18:18" x14ac:dyDescent="0.25">
      <c r="R12239" s="15">
        <v>1</v>
      </c>
    </row>
    <row r="12240" spans="18:18" x14ac:dyDescent="0.25">
      <c r="R12240" s="15">
        <v>1</v>
      </c>
    </row>
    <row r="12241" spans="18:18" x14ac:dyDescent="0.25">
      <c r="R12241" s="15">
        <v>1</v>
      </c>
    </row>
    <row r="12242" spans="18:18" x14ac:dyDescent="0.25">
      <c r="R12242" s="15">
        <v>1</v>
      </c>
    </row>
    <row r="12243" spans="18:18" x14ac:dyDescent="0.25">
      <c r="R12243" s="15">
        <v>1</v>
      </c>
    </row>
    <row r="12244" spans="18:18" x14ac:dyDescent="0.25">
      <c r="R12244" s="15">
        <v>1</v>
      </c>
    </row>
    <row r="12245" spans="18:18" x14ac:dyDescent="0.25">
      <c r="R12245" s="15">
        <v>1</v>
      </c>
    </row>
    <row r="12246" spans="18:18" x14ac:dyDescent="0.25">
      <c r="R12246" s="15">
        <v>1</v>
      </c>
    </row>
    <row r="12247" spans="18:18" x14ac:dyDescent="0.25">
      <c r="R12247" s="15">
        <v>1</v>
      </c>
    </row>
    <row r="12248" spans="18:18" x14ac:dyDescent="0.25">
      <c r="R12248" s="15">
        <v>1</v>
      </c>
    </row>
    <row r="12249" spans="18:18" x14ac:dyDescent="0.25">
      <c r="R12249" s="15">
        <v>1</v>
      </c>
    </row>
    <row r="12250" spans="18:18" x14ac:dyDescent="0.25">
      <c r="R12250" s="15">
        <v>1</v>
      </c>
    </row>
    <row r="12251" spans="18:18" x14ac:dyDescent="0.25">
      <c r="R12251" s="15">
        <v>1</v>
      </c>
    </row>
    <row r="12252" spans="18:18" x14ac:dyDescent="0.25">
      <c r="R12252" s="15">
        <v>1</v>
      </c>
    </row>
    <row r="12253" spans="18:18" x14ac:dyDescent="0.25">
      <c r="R12253" s="15">
        <v>1</v>
      </c>
    </row>
    <row r="12254" spans="18:18" x14ac:dyDescent="0.25">
      <c r="R12254" s="15">
        <v>1</v>
      </c>
    </row>
    <row r="12255" spans="18:18" x14ac:dyDescent="0.25">
      <c r="R12255" s="15">
        <v>1</v>
      </c>
    </row>
    <row r="12256" spans="18:18" x14ac:dyDescent="0.25">
      <c r="R12256" s="15">
        <v>1</v>
      </c>
    </row>
    <row r="12257" spans="18:18" x14ac:dyDescent="0.25">
      <c r="R12257" s="15">
        <v>1</v>
      </c>
    </row>
    <row r="12258" spans="18:18" x14ac:dyDescent="0.25">
      <c r="R12258" s="15">
        <v>1</v>
      </c>
    </row>
    <row r="12259" spans="18:18" x14ac:dyDescent="0.25">
      <c r="R12259" s="15">
        <v>1</v>
      </c>
    </row>
    <row r="12260" spans="18:18" x14ac:dyDescent="0.25">
      <c r="R12260" s="15">
        <v>1</v>
      </c>
    </row>
    <row r="12261" spans="18:18" x14ac:dyDescent="0.25">
      <c r="R12261" s="15">
        <v>1</v>
      </c>
    </row>
    <row r="12262" spans="18:18" x14ac:dyDescent="0.25">
      <c r="R12262" s="15">
        <v>1</v>
      </c>
    </row>
    <row r="12263" spans="18:18" x14ac:dyDescent="0.25">
      <c r="R12263" s="15">
        <v>1</v>
      </c>
    </row>
    <row r="12264" spans="18:18" x14ac:dyDescent="0.25">
      <c r="R12264" s="15">
        <v>1</v>
      </c>
    </row>
    <row r="12265" spans="18:18" x14ac:dyDescent="0.25">
      <c r="R12265" s="15">
        <v>1</v>
      </c>
    </row>
    <row r="12266" spans="18:18" x14ac:dyDescent="0.25">
      <c r="R12266" s="15">
        <v>1</v>
      </c>
    </row>
    <row r="12267" spans="18:18" x14ac:dyDescent="0.25">
      <c r="R12267" s="15">
        <v>1</v>
      </c>
    </row>
    <row r="12268" spans="18:18" x14ac:dyDescent="0.25">
      <c r="R12268" s="15">
        <v>1</v>
      </c>
    </row>
    <row r="12269" spans="18:18" x14ac:dyDescent="0.25">
      <c r="R12269" s="15">
        <v>1</v>
      </c>
    </row>
    <row r="12270" spans="18:18" x14ac:dyDescent="0.25">
      <c r="R12270" s="15">
        <v>1</v>
      </c>
    </row>
    <row r="12271" spans="18:18" x14ac:dyDescent="0.25">
      <c r="R12271" s="15">
        <v>1</v>
      </c>
    </row>
    <row r="12272" spans="18:18" x14ac:dyDescent="0.25">
      <c r="R12272" s="15">
        <v>1</v>
      </c>
    </row>
    <row r="12273" spans="18:18" x14ac:dyDescent="0.25">
      <c r="R12273" s="15">
        <v>1</v>
      </c>
    </row>
    <row r="12274" spans="18:18" x14ac:dyDescent="0.25">
      <c r="R12274" s="15">
        <v>1</v>
      </c>
    </row>
    <row r="12275" spans="18:18" x14ac:dyDescent="0.25">
      <c r="R12275" s="15">
        <v>1</v>
      </c>
    </row>
    <row r="12276" spans="18:18" x14ac:dyDescent="0.25">
      <c r="R12276" s="15">
        <v>1</v>
      </c>
    </row>
    <row r="12277" spans="18:18" x14ac:dyDescent="0.25">
      <c r="R12277" s="15">
        <v>1</v>
      </c>
    </row>
    <row r="12278" spans="18:18" x14ac:dyDescent="0.25">
      <c r="R12278" s="15">
        <v>1</v>
      </c>
    </row>
    <row r="12279" spans="18:18" x14ac:dyDescent="0.25">
      <c r="R12279" s="15">
        <v>1</v>
      </c>
    </row>
    <row r="12280" spans="18:18" x14ac:dyDescent="0.25">
      <c r="R12280" s="15">
        <v>1</v>
      </c>
    </row>
    <row r="12281" spans="18:18" x14ac:dyDescent="0.25">
      <c r="R12281" s="15">
        <v>1</v>
      </c>
    </row>
    <row r="12282" spans="18:18" x14ac:dyDescent="0.25">
      <c r="R12282" s="15">
        <v>1</v>
      </c>
    </row>
    <row r="12283" spans="18:18" x14ac:dyDescent="0.25">
      <c r="R12283" s="15">
        <v>1</v>
      </c>
    </row>
    <row r="12284" spans="18:18" x14ac:dyDescent="0.25">
      <c r="R12284" s="15">
        <v>1</v>
      </c>
    </row>
    <row r="12285" spans="18:18" x14ac:dyDescent="0.25">
      <c r="R12285" s="15">
        <v>1</v>
      </c>
    </row>
    <row r="12286" spans="18:18" x14ac:dyDescent="0.25">
      <c r="R12286" s="15">
        <v>1</v>
      </c>
    </row>
    <row r="12287" spans="18:18" x14ac:dyDescent="0.25">
      <c r="R12287" s="15">
        <v>1</v>
      </c>
    </row>
    <row r="12288" spans="18:18" x14ac:dyDescent="0.25">
      <c r="R12288" s="15">
        <v>1</v>
      </c>
    </row>
    <row r="12289" spans="18:18" x14ac:dyDescent="0.25">
      <c r="R12289" s="15">
        <v>1</v>
      </c>
    </row>
    <row r="12290" spans="18:18" x14ac:dyDescent="0.25">
      <c r="R12290" s="15">
        <v>1</v>
      </c>
    </row>
    <row r="12291" spans="18:18" x14ac:dyDescent="0.25">
      <c r="R12291" s="15">
        <v>1</v>
      </c>
    </row>
    <row r="12292" spans="18:18" x14ac:dyDescent="0.25">
      <c r="R12292" s="15">
        <v>1</v>
      </c>
    </row>
    <row r="12293" spans="18:18" x14ac:dyDescent="0.25">
      <c r="R12293" s="15">
        <v>1</v>
      </c>
    </row>
    <row r="12294" spans="18:18" x14ac:dyDescent="0.25">
      <c r="R12294" s="15">
        <v>1</v>
      </c>
    </row>
    <row r="12295" spans="18:18" x14ac:dyDescent="0.25">
      <c r="R12295" s="15">
        <v>1</v>
      </c>
    </row>
    <row r="12296" spans="18:18" x14ac:dyDescent="0.25">
      <c r="R12296" s="15">
        <v>1</v>
      </c>
    </row>
    <row r="12297" spans="18:18" x14ac:dyDescent="0.25">
      <c r="R12297" s="15">
        <v>1</v>
      </c>
    </row>
    <row r="12298" spans="18:18" x14ac:dyDescent="0.25">
      <c r="R12298" s="15">
        <v>1</v>
      </c>
    </row>
    <row r="12299" spans="18:18" x14ac:dyDescent="0.25">
      <c r="R12299" s="15">
        <v>1</v>
      </c>
    </row>
    <row r="12300" spans="18:18" x14ac:dyDescent="0.25">
      <c r="R12300" s="15">
        <v>1</v>
      </c>
    </row>
    <row r="12301" spans="18:18" x14ac:dyDescent="0.25">
      <c r="R12301" s="15">
        <v>1</v>
      </c>
    </row>
    <row r="12302" spans="18:18" x14ac:dyDescent="0.25">
      <c r="R12302" s="15">
        <v>1</v>
      </c>
    </row>
    <row r="12303" spans="18:18" x14ac:dyDescent="0.25">
      <c r="R12303" s="15">
        <v>1</v>
      </c>
    </row>
    <row r="12304" spans="18:18" x14ac:dyDescent="0.25">
      <c r="R12304" s="15">
        <v>1</v>
      </c>
    </row>
    <row r="12305" spans="18:18" x14ac:dyDescent="0.25">
      <c r="R12305" s="15">
        <v>1</v>
      </c>
    </row>
    <row r="12306" spans="18:18" x14ac:dyDescent="0.25">
      <c r="R12306" s="15">
        <v>1</v>
      </c>
    </row>
    <row r="12307" spans="18:18" x14ac:dyDescent="0.25">
      <c r="R12307" s="15">
        <v>1</v>
      </c>
    </row>
    <row r="12308" spans="18:18" x14ac:dyDescent="0.25">
      <c r="R12308" s="15">
        <v>1</v>
      </c>
    </row>
    <row r="12309" spans="18:18" x14ac:dyDescent="0.25">
      <c r="R12309" s="15">
        <v>1</v>
      </c>
    </row>
    <row r="12310" spans="18:18" x14ac:dyDescent="0.25">
      <c r="R12310" s="15">
        <v>1</v>
      </c>
    </row>
    <row r="12311" spans="18:18" x14ac:dyDescent="0.25">
      <c r="R12311" s="15">
        <v>1</v>
      </c>
    </row>
    <row r="12312" spans="18:18" x14ac:dyDescent="0.25">
      <c r="R12312" s="15">
        <v>1</v>
      </c>
    </row>
    <row r="12313" spans="18:18" x14ac:dyDescent="0.25">
      <c r="R12313" s="15">
        <v>1</v>
      </c>
    </row>
    <row r="12314" spans="18:18" x14ac:dyDescent="0.25">
      <c r="R12314" s="15">
        <v>1</v>
      </c>
    </row>
    <row r="12315" spans="18:18" x14ac:dyDescent="0.25">
      <c r="R12315" s="15">
        <v>1</v>
      </c>
    </row>
    <row r="12316" spans="18:18" x14ac:dyDescent="0.25">
      <c r="R12316" s="15">
        <v>1</v>
      </c>
    </row>
    <row r="12317" spans="18:18" x14ac:dyDescent="0.25">
      <c r="R12317" s="15">
        <v>1</v>
      </c>
    </row>
    <row r="12318" spans="18:18" x14ac:dyDescent="0.25">
      <c r="R12318" s="15">
        <v>1</v>
      </c>
    </row>
    <row r="12319" spans="18:18" x14ac:dyDescent="0.25">
      <c r="R12319" s="15">
        <v>1</v>
      </c>
    </row>
    <row r="12320" spans="18:18" x14ac:dyDescent="0.25">
      <c r="R12320" s="15">
        <v>1</v>
      </c>
    </row>
    <row r="12321" spans="18:18" x14ac:dyDescent="0.25">
      <c r="R12321" s="15">
        <v>1</v>
      </c>
    </row>
    <row r="12322" spans="18:18" x14ac:dyDescent="0.25">
      <c r="R12322" s="15">
        <v>1</v>
      </c>
    </row>
    <row r="12323" spans="18:18" x14ac:dyDescent="0.25">
      <c r="R12323" s="15">
        <v>1</v>
      </c>
    </row>
    <row r="12324" spans="18:18" x14ac:dyDescent="0.25">
      <c r="R12324" s="15">
        <v>1</v>
      </c>
    </row>
    <row r="12325" spans="18:18" x14ac:dyDescent="0.25">
      <c r="R12325" s="15">
        <v>1</v>
      </c>
    </row>
    <row r="12326" spans="18:18" x14ac:dyDescent="0.25">
      <c r="R12326" s="15">
        <v>1</v>
      </c>
    </row>
    <row r="12327" spans="18:18" x14ac:dyDescent="0.25">
      <c r="R12327" s="15">
        <v>1</v>
      </c>
    </row>
    <row r="12328" spans="18:18" x14ac:dyDescent="0.25">
      <c r="R12328" s="15">
        <v>1</v>
      </c>
    </row>
    <row r="12329" spans="18:18" x14ac:dyDescent="0.25">
      <c r="R12329" s="15">
        <v>1</v>
      </c>
    </row>
    <row r="12330" spans="18:18" x14ac:dyDescent="0.25">
      <c r="R12330" s="15">
        <v>1</v>
      </c>
    </row>
    <row r="12331" spans="18:18" x14ac:dyDescent="0.25">
      <c r="R12331" s="15">
        <v>1</v>
      </c>
    </row>
    <row r="12332" spans="18:18" x14ac:dyDescent="0.25">
      <c r="R12332" s="15">
        <v>1</v>
      </c>
    </row>
    <row r="12333" spans="18:18" x14ac:dyDescent="0.25">
      <c r="R12333" s="15">
        <v>1</v>
      </c>
    </row>
    <row r="12334" spans="18:18" x14ac:dyDescent="0.25">
      <c r="R12334" s="15">
        <v>1</v>
      </c>
    </row>
    <row r="12335" spans="18:18" x14ac:dyDescent="0.25">
      <c r="R12335" s="15">
        <v>1</v>
      </c>
    </row>
    <row r="12336" spans="18:18" x14ac:dyDescent="0.25">
      <c r="R12336" s="15">
        <v>1</v>
      </c>
    </row>
    <row r="12337" spans="18:18" x14ac:dyDescent="0.25">
      <c r="R12337" s="15">
        <v>1</v>
      </c>
    </row>
    <row r="12338" spans="18:18" x14ac:dyDescent="0.25">
      <c r="R12338" s="15">
        <v>1</v>
      </c>
    </row>
    <row r="12339" spans="18:18" x14ac:dyDescent="0.25">
      <c r="R12339" s="15">
        <v>1</v>
      </c>
    </row>
    <row r="12340" spans="18:18" x14ac:dyDescent="0.25">
      <c r="R12340" s="15">
        <v>1</v>
      </c>
    </row>
    <row r="12341" spans="18:18" x14ac:dyDescent="0.25">
      <c r="R12341" s="15">
        <v>1</v>
      </c>
    </row>
    <row r="12342" spans="18:18" x14ac:dyDescent="0.25">
      <c r="R12342" s="15">
        <v>1</v>
      </c>
    </row>
    <row r="12343" spans="18:18" x14ac:dyDescent="0.25">
      <c r="R12343" s="15">
        <v>1</v>
      </c>
    </row>
    <row r="12344" spans="18:18" x14ac:dyDescent="0.25">
      <c r="R12344" s="15">
        <v>1</v>
      </c>
    </row>
    <row r="12345" spans="18:18" x14ac:dyDescent="0.25">
      <c r="R12345" s="15">
        <v>1</v>
      </c>
    </row>
    <row r="12346" spans="18:18" x14ac:dyDescent="0.25">
      <c r="R12346" s="15">
        <v>1</v>
      </c>
    </row>
    <row r="12347" spans="18:18" x14ac:dyDescent="0.25">
      <c r="R12347" s="15">
        <v>1</v>
      </c>
    </row>
    <row r="12348" spans="18:18" x14ac:dyDescent="0.25">
      <c r="R12348" s="15">
        <v>1</v>
      </c>
    </row>
    <row r="12349" spans="18:18" x14ac:dyDescent="0.25">
      <c r="R12349" s="15">
        <v>1</v>
      </c>
    </row>
    <row r="12350" spans="18:18" x14ac:dyDescent="0.25">
      <c r="R12350" s="15">
        <v>1</v>
      </c>
    </row>
    <row r="12351" spans="18:18" x14ac:dyDescent="0.25">
      <c r="R12351" s="15">
        <v>1</v>
      </c>
    </row>
    <row r="12352" spans="18:18" x14ac:dyDescent="0.25">
      <c r="R12352" s="15">
        <v>1</v>
      </c>
    </row>
    <row r="12353" spans="18:18" x14ac:dyDescent="0.25">
      <c r="R12353" s="15">
        <v>1</v>
      </c>
    </row>
    <row r="12354" spans="18:18" x14ac:dyDescent="0.25">
      <c r="R12354" s="15">
        <v>1</v>
      </c>
    </row>
    <row r="12355" spans="18:18" x14ac:dyDescent="0.25">
      <c r="R12355" s="15">
        <v>1</v>
      </c>
    </row>
    <row r="12356" spans="18:18" x14ac:dyDescent="0.25">
      <c r="R12356" s="15">
        <v>1</v>
      </c>
    </row>
    <row r="12357" spans="18:18" x14ac:dyDescent="0.25">
      <c r="R12357" s="15">
        <v>1</v>
      </c>
    </row>
    <row r="12358" spans="18:18" x14ac:dyDescent="0.25">
      <c r="R12358" s="15">
        <v>1</v>
      </c>
    </row>
    <row r="12359" spans="18:18" x14ac:dyDescent="0.25">
      <c r="R12359" s="15">
        <v>1</v>
      </c>
    </row>
    <row r="12360" spans="18:18" x14ac:dyDescent="0.25">
      <c r="R12360" s="15">
        <v>1</v>
      </c>
    </row>
    <row r="12361" spans="18:18" x14ac:dyDescent="0.25">
      <c r="R12361" s="15">
        <v>1</v>
      </c>
    </row>
    <row r="12362" spans="18:18" x14ac:dyDescent="0.25">
      <c r="R12362" s="15">
        <v>1</v>
      </c>
    </row>
    <row r="12363" spans="18:18" x14ac:dyDescent="0.25">
      <c r="R12363" s="15">
        <v>1</v>
      </c>
    </row>
    <row r="12364" spans="18:18" x14ac:dyDescent="0.25">
      <c r="R12364" s="15">
        <v>1</v>
      </c>
    </row>
    <row r="12365" spans="18:18" x14ac:dyDescent="0.25">
      <c r="R12365" s="15">
        <v>1</v>
      </c>
    </row>
    <row r="12366" spans="18:18" x14ac:dyDescent="0.25">
      <c r="R12366" s="15">
        <v>1</v>
      </c>
    </row>
    <row r="12367" spans="18:18" x14ac:dyDescent="0.25">
      <c r="R12367" s="15">
        <v>1</v>
      </c>
    </row>
    <row r="12368" spans="18:18" x14ac:dyDescent="0.25">
      <c r="R12368" s="15">
        <v>1</v>
      </c>
    </row>
    <row r="12369" spans="18:18" x14ac:dyDescent="0.25">
      <c r="R12369" s="15">
        <v>1</v>
      </c>
    </row>
    <row r="12370" spans="18:18" x14ac:dyDescent="0.25">
      <c r="R12370" s="15">
        <v>1</v>
      </c>
    </row>
    <row r="12371" spans="18:18" x14ac:dyDescent="0.25">
      <c r="R12371" s="15">
        <v>1</v>
      </c>
    </row>
    <row r="12372" spans="18:18" x14ac:dyDescent="0.25">
      <c r="R12372" s="15">
        <v>1</v>
      </c>
    </row>
    <row r="12373" spans="18:18" x14ac:dyDescent="0.25">
      <c r="R12373" s="15">
        <v>1</v>
      </c>
    </row>
    <row r="12374" spans="18:18" x14ac:dyDescent="0.25">
      <c r="R12374" s="15">
        <v>1</v>
      </c>
    </row>
    <row r="12375" spans="18:18" x14ac:dyDescent="0.25">
      <c r="R12375" s="15">
        <v>1</v>
      </c>
    </row>
    <row r="12376" spans="18:18" x14ac:dyDescent="0.25">
      <c r="R12376" s="15">
        <v>1</v>
      </c>
    </row>
    <row r="12377" spans="18:18" x14ac:dyDescent="0.25">
      <c r="R12377" s="15">
        <v>1</v>
      </c>
    </row>
    <row r="12378" spans="18:18" x14ac:dyDescent="0.25">
      <c r="R12378" s="15">
        <v>1</v>
      </c>
    </row>
    <row r="12379" spans="18:18" x14ac:dyDescent="0.25">
      <c r="R12379" s="15">
        <v>1</v>
      </c>
    </row>
    <row r="12380" spans="18:18" x14ac:dyDescent="0.25">
      <c r="R12380" s="15">
        <v>1</v>
      </c>
    </row>
    <row r="12381" spans="18:18" x14ac:dyDescent="0.25">
      <c r="R12381" s="15">
        <v>1</v>
      </c>
    </row>
    <row r="12382" spans="18:18" x14ac:dyDescent="0.25">
      <c r="R12382" s="15">
        <v>1</v>
      </c>
    </row>
    <row r="12383" spans="18:18" x14ac:dyDescent="0.25">
      <c r="R12383" s="15">
        <v>1</v>
      </c>
    </row>
    <row r="12384" spans="18:18" x14ac:dyDescent="0.25">
      <c r="R12384" s="15">
        <v>1</v>
      </c>
    </row>
    <row r="12385" spans="18:18" x14ac:dyDescent="0.25">
      <c r="R12385" s="15">
        <v>1</v>
      </c>
    </row>
    <row r="12386" spans="18:18" x14ac:dyDescent="0.25">
      <c r="R12386" s="15">
        <v>1</v>
      </c>
    </row>
    <row r="12387" spans="18:18" x14ac:dyDescent="0.25">
      <c r="R12387" s="15">
        <v>1</v>
      </c>
    </row>
    <row r="12388" spans="18:18" x14ac:dyDescent="0.25">
      <c r="R12388" s="15">
        <v>1</v>
      </c>
    </row>
    <row r="12389" spans="18:18" x14ac:dyDescent="0.25">
      <c r="R12389" s="15">
        <v>1</v>
      </c>
    </row>
    <row r="12390" spans="18:18" x14ac:dyDescent="0.25">
      <c r="R12390" s="15">
        <v>1</v>
      </c>
    </row>
    <row r="12391" spans="18:18" x14ac:dyDescent="0.25">
      <c r="R12391" s="15">
        <v>1</v>
      </c>
    </row>
    <row r="12392" spans="18:18" x14ac:dyDescent="0.25">
      <c r="R12392" s="15">
        <v>1</v>
      </c>
    </row>
    <row r="12393" spans="18:18" x14ac:dyDescent="0.25">
      <c r="R12393" s="15">
        <v>2</v>
      </c>
    </row>
    <row r="12394" spans="18:18" x14ac:dyDescent="0.25">
      <c r="R12394" s="15">
        <v>2</v>
      </c>
    </row>
    <row r="12395" spans="18:18" x14ac:dyDescent="0.25">
      <c r="R12395" s="15">
        <v>2</v>
      </c>
    </row>
    <row r="12396" spans="18:18" x14ac:dyDescent="0.25">
      <c r="R12396" s="15">
        <v>2</v>
      </c>
    </row>
    <row r="12397" spans="18:18" x14ac:dyDescent="0.25">
      <c r="R12397" s="15">
        <v>2</v>
      </c>
    </row>
    <row r="12398" spans="18:18" x14ac:dyDescent="0.25">
      <c r="R12398" s="15">
        <v>2</v>
      </c>
    </row>
    <row r="12399" spans="18:18" x14ac:dyDescent="0.25">
      <c r="R12399" s="15">
        <v>2</v>
      </c>
    </row>
    <row r="12400" spans="18:18" x14ac:dyDescent="0.25">
      <c r="R12400" s="15">
        <v>2</v>
      </c>
    </row>
    <row r="12401" spans="18:18" x14ac:dyDescent="0.25">
      <c r="R12401" s="15">
        <v>2</v>
      </c>
    </row>
    <row r="12402" spans="18:18" x14ac:dyDescent="0.25">
      <c r="R12402" s="15">
        <v>2</v>
      </c>
    </row>
    <row r="12403" spans="18:18" x14ac:dyDescent="0.25">
      <c r="R12403" s="15">
        <v>2</v>
      </c>
    </row>
    <row r="12404" spans="18:18" x14ac:dyDescent="0.25">
      <c r="R12404" s="15">
        <v>2</v>
      </c>
    </row>
    <row r="12405" spans="18:18" x14ac:dyDescent="0.25">
      <c r="R12405" s="15">
        <v>2</v>
      </c>
    </row>
    <row r="12406" spans="18:18" x14ac:dyDescent="0.25">
      <c r="R12406" s="15">
        <v>2</v>
      </c>
    </row>
    <row r="12407" spans="18:18" x14ac:dyDescent="0.25">
      <c r="R12407" s="15">
        <v>2</v>
      </c>
    </row>
    <row r="12408" spans="18:18" x14ac:dyDescent="0.25">
      <c r="R12408" s="15">
        <v>2</v>
      </c>
    </row>
    <row r="12409" spans="18:18" x14ac:dyDescent="0.25">
      <c r="R12409" s="15">
        <v>2</v>
      </c>
    </row>
    <row r="12410" spans="18:18" x14ac:dyDescent="0.25">
      <c r="R12410" s="15">
        <v>2</v>
      </c>
    </row>
    <row r="12411" spans="18:18" x14ac:dyDescent="0.25">
      <c r="R12411" s="15">
        <v>2</v>
      </c>
    </row>
    <row r="12412" spans="18:18" x14ac:dyDescent="0.25">
      <c r="R12412" s="15">
        <v>2</v>
      </c>
    </row>
    <row r="12413" spans="18:18" x14ac:dyDescent="0.25">
      <c r="R12413" s="15">
        <v>1</v>
      </c>
    </row>
    <row r="12414" spans="18:18" x14ac:dyDescent="0.25">
      <c r="R12414" s="15">
        <v>1</v>
      </c>
    </row>
    <row r="12415" spans="18:18" x14ac:dyDescent="0.25">
      <c r="R12415" s="15">
        <v>1</v>
      </c>
    </row>
    <row r="12416" spans="18:18" x14ac:dyDescent="0.25">
      <c r="R12416" s="15">
        <v>1</v>
      </c>
    </row>
    <row r="12417" spans="18:18" x14ac:dyDescent="0.25">
      <c r="R12417" s="15">
        <v>1</v>
      </c>
    </row>
    <row r="12418" spans="18:18" x14ac:dyDescent="0.25">
      <c r="R12418" s="15">
        <v>1</v>
      </c>
    </row>
    <row r="12419" spans="18:18" x14ac:dyDescent="0.25">
      <c r="R12419" s="15">
        <v>1</v>
      </c>
    </row>
    <row r="12420" spans="18:18" x14ac:dyDescent="0.25">
      <c r="R12420" s="15">
        <v>1</v>
      </c>
    </row>
    <row r="12421" spans="18:18" x14ac:dyDescent="0.25">
      <c r="R12421" s="15">
        <v>1</v>
      </c>
    </row>
    <row r="12422" spans="18:18" x14ac:dyDescent="0.25">
      <c r="R12422" s="15">
        <v>1</v>
      </c>
    </row>
    <row r="12423" spans="18:18" x14ac:dyDescent="0.25">
      <c r="R12423" s="15">
        <v>1</v>
      </c>
    </row>
    <row r="12424" spans="18:18" x14ac:dyDescent="0.25">
      <c r="R12424" s="15">
        <v>1</v>
      </c>
    </row>
    <row r="12425" spans="18:18" x14ac:dyDescent="0.25">
      <c r="R12425" s="15">
        <v>1</v>
      </c>
    </row>
    <row r="12426" spans="18:18" x14ac:dyDescent="0.25">
      <c r="R12426" s="15">
        <v>1</v>
      </c>
    </row>
    <row r="12427" spans="18:18" x14ac:dyDescent="0.25">
      <c r="R12427" s="15">
        <v>1</v>
      </c>
    </row>
    <row r="12428" spans="18:18" x14ac:dyDescent="0.25">
      <c r="R12428" s="15">
        <v>1</v>
      </c>
    </row>
    <row r="12429" spans="18:18" x14ac:dyDescent="0.25">
      <c r="R12429" s="15">
        <v>1</v>
      </c>
    </row>
    <row r="12430" spans="18:18" x14ac:dyDescent="0.25">
      <c r="R12430" s="15">
        <v>1</v>
      </c>
    </row>
    <row r="12431" spans="18:18" x14ac:dyDescent="0.25">
      <c r="R12431" s="15">
        <v>1</v>
      </c>
    </row>
    <row r="12432" spans="18:18" x14ac:dyDescent="0.25">
      <c r="R12432" s="15">
        <v>1</v>
      </c>
    </row>
    <row r="12433" spans="18:18" x14ac:dyDescent="0.25">
      <c r="R12433" s="15">
        <v>1</v>
      </c>
    </row>
    <row r="12434" spans="18:18" x14ac:dyDescent="0.25">
      <c r="R12434" s="15">
        <v>1</v>
      </c>
    </row>
    <row r="12435" spans="18:18" x14ac:dyDescent="0.25">
      <c r="R12435" s="15">
        <v>1</v>
      </c>
    </row>
    <row r="12436" spans="18:18" x14ac:dyDescent="0.25">
      <c r="R12436" s="15">
        <v>1</v>
      </c>
    </row>
    <row r="12437" spans="18:18" x14ac:dyDescent="0.25">
      <c r="R12437" s="15">
        <v>1</v>
      </c>
    </row>
    <row r="12438" spans="18:18" x14ac:dyDescent="0.25">
      <c r="R12438" s="15">
        <v>1</v>
      </c>
    </row>
    <row r="12439" spans="18:18" x14ac:dyDescent="0.25">
      <c r="R12439" s="15">
        <v>1</v>
      </c>
    </row>
    <row r="12440" spans="18:18" x14ac:dyDescent="0.25">
      <c r="R12440" s="15">
        <v>1</v>
      </c>
    </row>
    <row r="12441" spans="18:18" x14ac:dyDescent="0.25">
      <c r="R12441" s="15">
        <v>1</v>
      </c>
    </row>
    <row r="12442" spans="18:18" x14ac:dyDescent="0.25">
      <c r="R12442" s="15">
        <v>1</v>
      </c>
    </row>
    <row r="12443" spans="18:18" x14ac:dyDescent="0.25">
      <c r="R12443" s="15">
        <v>1</v>
      </c>
    </row>
    <row r="12444" spans="18:18" x14ac:dyDescent="0.25">
      <c r="R12444" s="15">
        <v>1</v>
      </c>
    </row>
    <row r="12445" spans="18:18" x14ac:dyDescent="0.25">
      <c r="R12445" s="15">
        <v>1</v>
      </c>
    </row>
    <row r="12446" spans="18:18" x14ac:dyDescent="0.25">
      <c r="R12446" s="15">
        <v>1</v>
      </c>
    </row>
    <row r="12447" spans="18:18" x14ac:dyDescent="0.25">
      <c r="R12447" s="15">
        <v>1</v>
      </c>
    </row>
    <row r="12448" spans="18:18" x14ac:dyDescent="0.25">
      <c r="R12448" s="15">
        <v>1</v>
      </c>
    </row>
    <row r="12449" spans="18:18" x14ac:dyDescent="0.25">
      <c r="R12449" s="15">
        <v>1</v>
      </c>
    </row>
    <row r="12450" spans="18:18" x14ac:dyDescent="0.25">
      <c r="R12450" s="15">
        <v>1</v>
      </c>
    </row>
    <row r="12451" spans="18:18" x14ac:dyDescent="0.25">
      <c r="R12451" s="15">
        <v>1</v>
      </c>
    </row>
    <row r="12452" spans="18:18" x14ac:dyDescent="0.25">
      <c r="R12452" s="15">
        <v>1</v>
      </c>
    </row>
    <row r="12453" spans="18:18" x14ac:dyDescent="0.25">
      <c r="R12453" s="15">
        <v>1</v>
      </c>
    </row>
    <row r="12454" spans="18:18" x14ac:dyDescent="0.25">
      <c r="R12454" s="15">
        <v>1</v>
      </c>
    </row>
    <row r="12455" spans="18:18" x14ac:dyDescent="0.25">
      <c r="R12455" s="15">
        <v>2</v>
      </c>
    </row>
    <row r="12456" spans="18:18" x14ac:dyDescent="0.25">
      <c r="R12456" s="15">
        <v>2</v>
      </c>
    </row>
    <row r="12457" spans="18:18" x14ac:dyDescent="0.25">
      <c r="R12457" s="15">
        <v>2</v>
      </c>
    </row>
    <row r="12458" spans="18:18" x14ac:dyDescent="0.25">
      <c r="R12458" s="15">
        <v>2</v>
      </c>
    </row>
    <row r="12459" spans="18:18" x14ac:dyDescent="0.25">
      <c r="R12459" s="15">
        <v>2</v>
      </c>
    </row>
    <row r="12460" spans="18:18" x14ac:dyDescent="0.25">
      <c r="R12460" s="15">
        <v>2</v>
      </c>
    </row>
    <row r="12461" spans="18:18" x14ac:dyDescent="0.25">
      <c r="R12461" s="15">
        <v>2</v>
      </c>
    </row>
    <row r="12462" spans="18:18" x14ac:dyDescent="0.25">
      <c r="R12462" s="15">
        <v>2</v>
      </c>
    </row>
    <row r="12463" spans="18:18" x14ac:dyDescent="0.25">
      <c r="R12463" s="15">
        <v>2</v>
      </c>
    </row>
    <row r="12464" spans="18:18" x14ac:dyDescent="0.25">
      <c r="R12464" s="15">
        <v>2</v>
      </c>
    </row>
    <row r="12465" spans="18:18" x14ac:dyDescent="0.25">
      <c r="R12465" s="15">
        <v>2</v>
      </c>
    </row>
    <row r="12466" spans="18:18" x14ac:dyDescent="0.25">
      <c r="R12466" s="15">
        <v>2</v>
      </c>
    </row>
    <row r="12467" spans="18:18" x14ac:dyDescent="0.25">
      <c r="R12467" s="15">
        <v>2</v>
      </c>
    </row>
    <row r="12468" spans="18:18" x14ac:dyDescent="0.25">
      <c r="R12468" s="15">
        <v>2</v>
      </c>
    </row>
    <row r="12469" spans="18:18" x14ac:dyDescent="0.25">
      <c r="R12469" s="15">
        <v>2</v>
      </c>
    </row>
    <row r="12470" spans="18:18" x14ac:dyDescent="0.25">
      <c r="R12470" s="15">
        <v>2</v>
      </c>
    </row>
    <row r="12471" spans="18:18" x14ac:dyDescent="0.25">
      <c r="R12471" s="15">
        <v>2</v>
      </c>
    </row>
    <row r="12472" spans="18:18" x14ac:dyDescent="0.25">
      <c r="R12472" s="15">
        <v>2</v>
      </c>
    </row>
    <row r="12473" spans="18:18" x14ac:dyDescent="0.25">
      <c r="R12473" s="15">
        <v>2</v>
      </c>
    </row>
    <row r="12474" spans="18:18" x14ac:dyDescent="0.25">
      <c r="R12474" s="15">
        <v>2</v>
      </c>
    </row>
    <row r="12475" spans="18:18" x14ac:dyDescent="0.25">
      <c r="R12475" s="15">
        <v>2</v>
      </c>
    </row>
    <row r="12476" spans="18:18" x14ac:dyDescent="0.25">
      <c r="R12476" s="15">
        <v>2</v>
      </c>
    </row>
    <row r="12477" spans="18:18" x14ac:dyDescent="0.25">
      <c r="R12477" s="15">
        <v>2</v>
      </c>
    </row>
    <row r="12478" spans="18:18" x14ac:dyDescent="0.25">
      <c r="R12478" s="15">
        <v>2</v>
      </c>
    </row>
    <row r="12479" spans="18:18" x14ac:dyDescent="0.25">
      <c r="R12479" s="15">
        <v>2</v>
      </c>
    </row>
    <row r="12480" spans="18:18" x14ac:dyDescent="0.25">
      <c r="R12480" s="15">
        <v>2</v>
      </c>
    </row>
    <row r="12481" spans="18:18" x14ac:dyDescent="0.25">
      <c r="R12481" s="15">
        <v>2</v>
      </c>
    </row>
    <row r="12482" spans="18:18" x14ac:dyDescent="0.25">
      <c r="R12482" s="15">
        <v>2</v>
      </c>
    </row>
    <row r="12483" spans="18:18" x14ac:dyDescent="0.25">
      <c r="R12483" s="15">
        <v>2</v>
      </c>
    </row>
    <row r="12484" spans="18:18" x14ac:dyDescent="0.25">
      <c r="R12484" s="15">
        <v>2</v>
      </c>
    </row>
    <row r="12485" spans="18:18" x14ac:dyDescent="0.25">
      <c r="R12485" s="15">
        <v>2</v>
      </c>
    </row>
    <row r="12486" spans="18:18" x14ac:dyDescent="0.25">
      <c r="R12486" s="15">
        <v>2</v>
      </c>
    </row>
    <row r="12487" spans="18:18" x14ac:dyDescent="0.25">
      <c r="R12487" s="15">
        <v>2</v>
      </c>
    </row>
    <row r="12488" spans="18:18" x14ac:dyDescent="0.25">
      <c r="R12488" s="15">
        <v>2</v>
      </c>
    </row>
    <row r="12489" spans="18:18" x14ac:dyDescent="0.25">
      <c r="R12489" s="15">
        <v>2</v>
      </c>
    </row>
    <row r="12490" spans="18:18" x14ac:dyDescent="0.25">
      <c r="R12490" s="15">
        <v>2</v>
      </c>
    </row>
    <row r="12491" spans="18:18" x14ac:dyDescent="0.25">
      <c r="R12491" s="15">
        <v>2</v>
      </c>
    </row>
    <row r="12492" spans="18:18" x14ac:dyDescent="0.25">
      <c r="R12492" s="15">
        <v>2</v>
      </c>
    </row>
    <row r="12493" spans="18:18" x14ac:dyDescent="0.25">
      <c r="R12493" s="15">
        <v>2</v>
      </c>
    </row>
    <row r="12494" spans="18:18" x14ac:dyDescent="0.25">
      <c r="R12494" s="15">
        <v>2</v>
      </c>
    </row>
    <row r="12495" spans="18:18" x14ac:dyDescent="0.25">
      <c r="R12495" s="15">
        <v>3</v>
      </c>
    </row>
    <row r="12496" spans="18:18" x14ac:dyDescent="0.25">
      <c r="R12496" s="15">
        <v>3</v>
      </c>
    </row>
    <row r="12497" spans="18:18" x14ac:dyDescent="0.25">
      <c r="R12497" s="15">
        <v>3</v>
      </c>
    </row>
    <row r="12498" spans="18:18" x14ac:dyDescent="0.25">
      <c r="R12498" s="15">
        <v>3</v>
      </c>
    </row>
    <row r="12499" spans="18:18" x14ac:dyDescent="0.25">
      <c r="R12499" s="15">
        <v>3</v>
      </c>
    </row>
    <row r="12500" spans="18:18" x14ac:dyDescent="0.25">
      <c r="R12500" s="15">
        <v>3</v>
      </c>
    </row>
    <row r="12501" spans="18:18" x14ac:dyDescent="0.25">
      <c r="R12501" s="15">
        <v>3</v>
      </c>
    </row>
    <row r="12502" spans="18:18" x14ac:dyDescent="0.25">
      <c r="R12502" s="15">
        <v>3</v>
      </c>
    </row>
    <row r="12503" spans="18:18" x14ac:dyDescent="0.25">
      <c r="R12503" s="15">
        <v>3</v>
      </c>
    </row>
    <row r="12504" spans="18:18" x14ac:dyDescent="0.25">
      <c r="R12504" s="15">
        <v>3</v>
      </c>
    </row>
    <row r="12505" spans="18:18" x14ac:dyDescent="0.25">
      <c r="R12505" s="15">
        <v>3</v>
      </c>
    </row>
    <row r="12506" spans="18:18" x14ac:dyDescent="0.25">
      <c r="R12506" s="15">
        <v>3</v>
      </c>
    </row>
    <row r="12507" spans="18:18" x14ac:dyDescent="0.25">
      <c r="R12507" s="15">
        <v>3</v>
      </c>
    </row>
    <row r="12508" spans="18:18" x14ac:dyDescent="0.25">
      <c r="R12508" s="15">
        <v>3</v>
      </c>
    </row>
    <row r="12509" spans="18:18" x14ac:dyDescent="0.25">
      <c r="R12509" s="15">
        <v>3</v>
      </c>
    </row>
    <row r="12510" spans="18:18" x14ac:dyDescent="0.25">
      <c r="R12510" s="15">
        <v>1</v>
      </c>
    </row>
    <row r="12511" spans="18:18" x14ac:dyDescent="0.25">
      <c r="R12511" s="15">
        <v>1</v>
      </c>
    </row>
    <row r="12512" spans="18:18" x14ac:dyDescent="0.25">
      <c r="R12512" s="15">
        <v>1</v>
      </c>
    </row>
    <row r="12513" spans="18:18" x14ac:dyDescent="0.25">
      <c r="R12513" s="15">
        <v>1</v>
      </c>
    </row>
    <row r="12514" spans="18:18" x14ac:dyDescent="0.25">
      <c r="R12514" s="15">
        <v>1</v>
      </c>
    </row>
    <row r="12515" spans="18:18" x14ac:dyDescent="0.25">
      <c r="R12515" s="15">
        <v>1</v>
      </c>
    </row>
    <row r="12516" spans="18:18" x14ac:dyDescent="0.25">
      <c r="R12516" s="15">
        <v>1</v>
      </c>
    </row>
    <row r="12517" spans="18:18" x14ac:dyDescent="0.25">
      <c r="R12517" s="15">
        <v>1</v>
      </c>
    </row>
    <row r="12518" spans="18:18" x14ac:dyDescent="0.25">
      <c r="R12518" s="15">
        <v>1</v>
      </c>
    </row>
    <row r="12519" spans="18:18" x14ac:dyDescent="0.25">
      <c r="R12519" s="15">
        <v>1</v>
      </c>
    </row>
    <row r="12520" spans="18:18" x14ac:dyDescent="0.25">
      <c r="R12520" s="15">
        <v>1</v>
      </c>
    </row>
    <row r="12521" spans="18:18" x14ac:dyDescent="0.25">
      <c r="R12521" s="15">
        <v>1</v>
      </c>
    </row>
    <row r="12522" spans="18:18" x14ac:dyDescent="0.25">
      <c r="R12522" s="15">
        <v>1</v>
      </c>
    </row>
    <row r="12523" spans="18:18" x14ac:dyDescent="0.25">
      <c r="R12523" s="15">
        <v>1</v>
      </c>
    </row>
    <row r="12524" spans="18:18" x14ac:dyDescent="0.25">
      <c r="R12524" s="15">
        <v>1</v>
      </c>
    </row>
    <row r="12525" spans="18:18" x14ac:dyDescent="0.25">
      <c r="R12525" s="15">
        <v>1</v>
      </c>
    </row>
    <row r="12526" spans="18:18" x14ac:dyDescent="0.25">
      <c r="R12526" s="15">
        <v>1</v>
      </c>
    </row>
    <row r="12527" spans="18:18" x14ac:dyDescent="0.25">
      <c r="R12527" s="15">
        <v>1</v>
      </c>
    </row>
    <row r="12528" spans="18:18" x14ac:dyDescent="0.25">
      <c r="R12528" s="15">
        <v>1</v>
      </c>
    </row>
    <row r="12529" spans="18:18" x14ac:dyDescent="0.25">
      <c r="R12529" s="15">
        <v>1</v>
      </c>
    </row>
    <row r="12530" spans="18:18" x14ac:dyDescent="0.25">
      <c r="R12530" s="15">
        <v>1</v>
      </c>
    </row>
    <row r="12531" spans="18:18" x14ac:dyDescent="0.25">
      <c r="R12531" s="15">
        <v>1</v>
      </c>
    </row>
    <row r="12532" spans="18:18" x14ac:dyDescent="0.25">
      <c r="R12532" s="15">
        <v>1</v>
      </c>
    </row>
    <row r="12533" spans="18:18" x14ac:dyDescent="0.25">
      <c r="R12533" s="15">
        <v>1</v>
      </c>
    </row>
    <row r="12534" spans="18:18" x14ac:dyDescent="0.25">
      <c r="R12534" s="15">
        <v>1</v>
      </c>
    </row>
    <row r="12535" spans="18:18" x14ac:dyDescent="0.25">
      <c r="R12535" s="15">
        <v>1</v>
      </c>
    </row>
    <row r="12536" spans="18:18" x14ac:dyDescent="0.25">
      <c r="R12536" s="15">
        <v>1</v>
      </c>
    </row>
    <row r="12537" spans="18:18" x14ac:dyDescent="0.25">
      <c r="R12537" s="15">
        <v>1</v>
      </c>
    </row>
    <row r="12538" spans="18:18" x14ac:dyDescent="0.25">
      <c r="R12538" s="15">
        <v>1</v>
      </c>
    </row>
    <row r="12539" spans="18:18" x14ac:dyDescent="0.25">
      <c r="R12539" s="15">
        <v>1</v>
      </c>
    </row>
    <row r="12540" spans="18:18" x14ac:dyDescent="0.25">
      <c r="R12540" s="15">
        <v>1</v>
      </c>
    </row>
    <row r="12541" spans="18:18" x14ac:dyDescent="0.25">
      <c r="R12541" s="15">
        <v>1</v>
      </c>
    </row>
    <row r="12542" spans="18:18" x14ac:dyDescent="0.25">
      <c r="R12542" s="15">
        <v>1</v>
      </c>
    </row>
    <row r="12543" spans="18:18" x14ac:dyDescent="0.25">
      <c r="R12543" s="15">
        <v>1</v>
      </c>
    </row>
    <row r="12544" spans="18:18" x14ac:dyDescent="0.25">
      <c r="R12544" s="15">
        <v>1</v>
      </c>
    </row>
    <row r="12545" spans="18:18" x14ac:dyDescent="0.25">
      <c r="R12545" s="15">
        <v>1</v>
      </c>
    </row>
    <row r="12546" spans="18:18" x14ac:dyDescent="0.25">
      <c r="R12546" s="15">
        <v>1</v>
      </c>
    </row>
    <row r="12547" spans="18:18" x14ac:dyDescent="0.25">
      <c r="R12547" s="15">
        <v>1</v>
      </c>
    </row>
    <row r="12548" spans="18:18" x14ac:dyDescent="0.25">
      <c r="R12548" s="15">
        <v>1</v>
      </c>
    </row>
    <row r="12549" spans="18:18" x14ac:dyDescent="0.25">
      <c r="R12549" s="15">
        <v>1</v>
      </c>
    </row>
    <row r="12550" spans="18:18" x14ac:dyDescent="0.25">
      <c r="R12550" s="15">
        <v>1</v>
      </c>
    </row>
    <row r="12551" spans="18:18" x14ac:dyDescent="0.25">
      <c r="R12551" s="15">
        <v>1</v>
      </c>
    </row>
    <row r="12552" spans="18:18" x14ac:dyDescent="0.25">
      <c r="R12552" s="15">
        <v>1</v>
      </c>
    </row>
    <row r="12553" spans="18:18" x14ac:dyDescent="0.25">
      <c r="R12553" s="15">
        <v>1</v>
      </c>
    </row>
    <row r="12554" spans="18:18" x14ac:dyDescent="0.25">
      <c r="R12554" s="15">
        <v>1</v>
      </c>
    </row>
    <row r="12555" spans="18:18" x14ac:dyDescent="0.25">
      <c r="R12555" s="15">
        <v>1</v>
      </c>
    </row>
    <row r="12556" spans="18:18" x14ac:dyDescent="0.25">
      <c r="R12556" s="15">
        <v>1</v>
      </c>
    </row>
    <row r="12557" spans="18:18" x14ac:dyDescent="0.25">
      <c r="R12557" s="15">
        <v>1</v>
      </c>
    </row>
    <row r="12558" spans="18:18" x14ac:dyDescent="0.25">
      <c r="R12558" s="15">
        <v>1</v>
      </c>
    </row>
    <row r="12559" spans="18:18" x14ac:dyDescent="0.25">
      <c r="R12559" s="15">
        <v>1</v>
      </c>
    </row>
    <row r="12560" spans="18:18" x14ac:dyDescent="0.25">
      <c r="R12560" s="15">
        <v>1</v>
      </c>
    </row>
    <row r="12561" spans="18:18" x14ac:dyDescent="0.25">
      <c r="R12561" s="15">
        <v>1</v>
      </c>
    </row>
    <row r="12562" spans="18:18" x14ac:dyDescent="0.25">
      <c r="R12562" s="15">
        <v>1</v>
      </c>
    </row>
    <row r="12563" spans="18:18" x14ac:dyDescent="0.25">
      <c r="R12563" s="15">
        <v>1</v>
      </c>
    </row>
    <row r="12564" spans="18:18" x14ac:dyDescent="0.25">
      <c r="R12564" s="15">
        <v>1</v>
      </c>
    </row>
    <row r="12565" spans="18:18" x14ac:dyDescent="0.25">
      <c r="R12565" s="15">
        <v>1</v>
      </c>
    </row>
    <row r="12566" spans="18:18" x14ac:dyDescent="0.25">
      <c r="R12566" s="15">
        <v>1</v>
      </c>
    </row>
    <row r="12567" spans="18:18" x14ac:dyDescent="0.25">
      <c r="R12567" s="15">
        <v>1</v>
      </c>
    </row>
    <row r="12568" spans="18:18" x14ac:dyDescent="0.25">
      <c r="R12568" s="15">
        <v>1</v>
      </c>
    </row>
    <row r="12569" spans="18:18" x14ac:dyDescent="0.25">
      <c r="R12569" s="15">
        <v>1</v>
      </c>
    </row>
    <row r="12570" spans="18:18" x14ac:dyDescent="0.25">
      <c r="R12570" s="15">
        <v>1</v>
      </c>
    </row>
    <row r="12571" spans="18:18" x14ac:dyDescent="0.25">
      <c r="R12571" s="15">
        <v>1</v>
      </c>
    </row>
    <row r="12572" spans="18:18" x14ac:dyDescent="0.25">
      <c r="R12572" s="15">
        <v>1</v>
      </c>
    </row>
    <row r="12573" spans="18:18" x14ac:dyDescent="0.25">
      <c r="R12573" s="15">
        <v>1</v>
      </c>
    </row>
    <row r="12574" spans="18:18" x14ac:dyDescent="0.25">
      <c r="R12574" s="15">
        <v>1</v>
      </c>
    </row>
    <row r="12575" spans="18:18" x14ac:dyDescent="0.25">
      <c r="R12575" s="15">
        <v>1</v>
      </c>
    </row>
    <row r="12576" spans="18:18" x14ac:dyDescent="0.25">
      <c r="R12576" s="15">
        <v>1</v>
      </c>
    </row>
    <row r="12577" spans="18:18" x14ac:dyDescent="0.25">
      <c r="R12577" s="15">
        <v>1</v>
      </c>
    </row>
    <row r="12578" spans="18:18" x14ac:dyDescent="0.25">
      <c r="R12578" s="15">
        <v>1</v>
      </c>
    </row>
    <row r="12579" spans="18:18" x14ac:dyDescent="0.25">
      <c r="R12579" s="15">
        <v>1</v>
      </c>
    </row>
    <row r="12580" spans="18:18" x14ac:dyDescent="0.25">
      <c r="R12580" s="15">
        <v>1</v>
      </c>
    </row>
    <row r="12581" spans="18:18" x14ac:dyDescent="0.25">
      <c r="R12581" s="15">
        <v>1</v>
      </c>
    </row>
    <row r="12582" spans="18:18" x14ac:dyDescent="0.25">
      <c r="R12582" s="15">
        <v>1</v>
      </c>
    </row>
    <row r="12583" spans="18:18" x14ac:dyDescent="0.25">
      <c r="R12583" s="15">
        <v>1</v>
      </c>
    </row>
    <row r="12584" spans="18:18" x14ac:dyDescent="0.25">
      <c r="R12584" s="15">
        <v>1</v>
      </c>
    </row>
    <row r="12585" spans="18:18" x14ac:dyDescent="0.25">
      <c r="R12585" s="15">
        <v>1</v>
      </c>
    </row>
    <row r="12586" spans="18:18" x14ac:dyDescent="0.25">
      <c r="R12586" s="15">
        <v>1</v>
      </c>
    </row>
    <row r="12587" spans="18:18" x14ac:dyDescent="0.25">
      <c r="R12587" s="15">
        <v>1</v>
      </c>
    </row>
    <row r="12588" spans="18:18" x14ac:dyDescent="0.25">
      <c r="R12588" s="15">
        <v>1</v>
      </c>
    </row>
    <row r="12589" spans="18:18" x14ac:dyDescent="0.25">
      <c r="R12589" s="15">
        <v>1</v>
      </c>
    </row>
    <row r="12590" spans="18:18" x14ac:dyDescent="0.25">
      <c r="R12590" s="15">
        <v>1</v>
      </c>
    </row>
    <row r="12591" spans="18:18" x14ac:dyDescent="0.25">
      <c r="R12591" s="15">
        <v>1</v>
      </c>
    </row>
    <row r="12592" spans="18:18" x14ac:dyDescent="0.25">
      <c r="R12592" s="15">
        <v>1</v>
      </c>
    </row>
    <row r="12593" spans="18:18" x14ac:dyDescent="0.25">
      <c r="R12593" s="15">
        <v>1</v>
      </c>
    </row>
    <row r="12594" spans="18:18" x14ac:dyDescent="0.25">
      <c r="R12594" s="15">
        <v>1</v>
      </c>
    </row>
    <row r="12595" spans="18:18" x14ac:dyDescent="0.25">
      <c r="R12595" s="15">
        <v>1</v>
      </c>
    </row>
    <row r="12596" spans="18:18" x14ac:dyDescent="0.25">
      <c r="R12596" s="15">
        <v>1</v>
      </c>
    </row>
    <row r="12597" spans="18:18" x14ac:dyDescent="0.25">
      <c r="R12597" s="15">
        <v>1</v>
      </c>
    </row>
    <row r="12598" spans="18:18" x14ac:dyDescent="0.25">
      <c r="R12598" s="15">
        <v>1</v>
      </c>
    </row>
    <row r="12599" spans="18:18" x14ac:dyDescent="0.25">
      <c r="R12599" s="15">
        <v>1</v>
      </c>
    </row>
    <row r="12600" spans="18:18" x14ac:dyDescent="0.25">
      <c r="R12600" s="15">
        <v>1</v>
      </c>
    </row>
    <row r="12601" spans="18:18" x14ac:dyDescent="0.25">
      <c r="R12601" s="15">
        <v>1</v>
      </c>
    </row>
    <row r="12602" spans="18:18" x14ac:dyDescent="0.25">
      <c r="R12602" s="15">
        <v>1</v>
      </c>
    </row>
    <row r="12603" spans="18:18" x14ac:dyDescent="0.25">
      <c r="R12603" s="15">
        <v>2</v>
      </c>
    </row>
    <row r="12604" spans="18:18" x14ac:dyDescent="0.25">
      <c r="R12604" s="15">
        <v>2</v>
      </c>
    </row>
    <row r="12605" spans="18:18" x14ac:dyDescent="0.25">
      <c r="R12605" s="15">
        <v>2</v>
      </c>
    </row>
    <row r="12606" spans="18:18" x14ac:dyDescent="0.25">
      <c r="R12606" s="15">
        <v>2</v>
      </c>
    </row>
    <row r="12607" spans="18:18" x14ac:dyDescent="0.25">
      <c r="R12607" s="15">
        <v>2</v>
      </c>
    </row>
    <row r="12608" spans="18:18" x14ac:dyDescent="0.25">
      <c r="R12608" s="15">
        <v>2</v>
      </c>
    </row>
    <row r="12609" spans="18:18" x14ac:dyDescent="0.25">
      <c r="R12609" s="15">
        <v>2</v>
      </c>
    </row>
    <row r="12610" spans="18:18" x14ac:dyDescent="0.25">
      <c r="R12610" s="15">
        <v>2</v>
      </c>
    </row>
    <row r="12611" spans="18:18" x14ac:dyDescent="0.25">
      <c r="R12611" s="15">
        <v>2</v>
      </c>
    </row>
    <row r="12612" spans="18:18" x14ac:dyDescent="0.25">
      <c r="R12612" s="15">
        <v>2</v>
      </c>
    </row>
    <row r="12613" spans="18:18" x14ac:dyDescent="0.25">
      <c r="R12613" s="15">
        <v>2</v>
      </c>
    </row>
    <row r="12614" spans="18:18" x14ac:dyDescent="0.25">
      <c r="R12614" s="15">
        <v>2</v>
      </c>
    </row>
    <row r="12615" spans="18:18" x14ac:dyDescent="0.25">
      <c r="R12615" s="15">
        <v>2</v>
      </c>
    </row>
    <row r="12616" spans="18:18" x14ac:dyDescent="0.25">
      <c r="R12616" s="15">
        <v>2</v>
      </c>
    </row>
    <row r="12617" spans="18:18" x14ac:dyDescent="0.25">
      <c r="R12617" s="15">
        <v>2</v>
      </c>
    </row>
    <row r="12618" spans="18:18" x14ac:dyDescent="0.25">
      <c r="R12618" s="15">
        <v>2</v>
      </c>
    </row>
    <row r="12619" spans="18:18" x14ac:dyDescent="0.25">
      <c r="R12619" s="15">
        <v>2</v>
      </c>
    </row>
    <row r="12620" spans="18:18" x14ac:dyDescent="0.25">
      <c r="R12620" s="15">
        <v>2</v>
      </c>
    </row>
    <row r="12621" spans="18:18" x14ac:dyDescent="0.25">
      <c r="R12621" s="15">
        <v>2</v>
      </c>
    </row>
    <row r="12622" spans="18:18" x14ac:dyDescent="0.25">
      <c r="R12622" s="15">
        <v>1</v>
      </c>
    </row>
    <row r="12623" spans="18:18" x14ac:dyDescent="0.25">
      <c r="R12623" s="15">
        <v>1</v>
      </c>
    </row>
    <row r="12624" spans="18:18" x14ac:dyDescent="0.25">
      <c r="R12624" s="15">
        <v>1</v>
      </c>
    </row>
    <row r="12625" spans="18:18" x14ac:dyDescent="0.25">
      <c r="R12625" s="15">
        <v>1</v>
      </c>
    </row>
    <row r="12626" spans="18:18" x14ac:dyDescent="0.25">
      <c r="R12626" s="15">
        <v>1</v>
      </c>
    </row>
    <row r="12627" spans="18:18" x14ac:dyDescent="0.25">
      <c r="R12627" s="15">
        <v>1</v>
      </c>
    </row>
    <row r="12628" spans="18:18" x14ac:dyDescent="0.25">
      <c r="R12628" s="15">
        <v>1</v>
      </c>
    </row>
    <row r="12629" spans="18:18" x14ac:dyDescent="0.25">
      <c r="R12629" s="15">
        <v>1</v>
      </c>
    </row>
    <row r="12630" spans="18:18" x14ac:dyDescent="0.25">
      <c r="R12630" s="15">
        <v>1</v>
      </c>
    </row>
    <row r="12631" spans="18:18" x14ac:dyDescent="0.25">
      <c r="R12631" s="15">
        <v>1</v>
      </c>
    </row>
    <row r="12632" spans="18:18" x14ac:dyDescent="0.25">
      <c r="R12632" s="15">
        <v>1</v>
      </c>
    </row>
    <row r="12633" spans="18:18" x14ac:dyDescent="0.25">
      <c r="R12633" s="15">
        <v>1</v>
      </c>
    </row>
    <row r="12634" spans="18:18" x14ac:dyDescent="0.25">
      <c r="R12634" s="15">
        <v>1</v>
      </c>
    </row>
    <row r="12635" spans="18:18" x14ac:dyDescent="0.25">
      <c r="R12635" s="15">
        <v>1</v>
      </c>
    </row>
    <row r="12636" spans="18:18" x14ac:dyDescent="0.25">
      <c r="R12636" s="15">
        <v>1</v>
      </c>
    </row>
    <row r="12637" spans="18:18" x14ac:dyDescent="0.25">
      <c r="R12637" s="15">
        <v>1</v>
      </c>
    </row>
    <row r="12638" spans="18:18" x14ac:dyDescent="0.25">
      <c r="R12638" s="15">
        <v>1</v>
      </c>
    </row>
    <row r="12639" spans="18:18" x14ac:dyDescent="0.25">
      <c r="R12639" s="15">
        <v>1</v>
      </c>
    </row>
    <row r="12640" spans="18:18" x14ac:dyDescent="0.25">
      <c r="R12640" s="15">
        <v>1</v>
      </c>
    </row>
    <row r="12641" spans="18:18" x14ac:dyDescent="0.25">
      <c r="R12641" s="15">
        <v>1</v>
      </c>
    </row>
    <row r="12642" spans="18:18" x14ac:dyDescent="0.25">
      <c r="R12642" s="15">
        <v>1</v>
      </c>
    </row>
    <row r="12643" spans="18:18" x14ac:dyDescent="0.25">
      <c r="R12643" s="15">
        <v>1</v>
      </c>
    </row>
    <row r="12644" spans="18:18" x14ac:dyDescent="0.25">
      <c r="R12644" s="15">
        <v>1</v>
      </c>
    </row>
    <row r="12645" spans="18:18" x14ac:dyDescent="0.25">
      <c r="R12645" s="15">
        <v>1</v>
      </c>
    </row>
    <row r="12646" spans="18:18" x14ac:dyDescent="0.25">
      <c r="R12646" s="15">
        <v>2</v>
      </c>
    </row>
    <row r="12647" spans="18:18" x14ac:dyDescent="0.25">
      <c r="R12647" s="15">
        <v>2</v>
      </c>
    </row>
    <row r="12648" spans="18:18" x14ac:dyDescent="0.25">
      <c r="R12648" s="15">
        <v>2</v>
      </c>
    </row>
    <row r="12649" spans="18:18" x14ac:dyDescent="0.25">
      <c r="R12649" s="15">
        <v>2</v>
      </c>
    </row>
    <row r="12650" spans="18:18" x14ac:dyDescent="0.25">
      <c r="R12650" s="15">
        <v>2</v>
      </c>
    </row>
    <row r="12651" spans="18:18" x14ac:dyDescent="0.25">
      <c r="R12651" s="15">
        <v>2</v>
      </c>
    </row>
    <row r="12652" spans="18:18" x14ac:dyDescent="0.25">
      <c r="R12652" s="15">
        <v>2</v>
      </c>
    </row>
    <row r="12653" spans="18:18" x14ac:dyDescent="0.25">
      <c r="R12653" s="15">
        <v>2</v>
      </c>
    </row>
    <row r="12654" spans="18:18" x14ac:dyDescent="0.25">
      <c r="R12654" s="15">
        <v>2</v>
      </c>
    </row>
    <row r="12655" spans="18:18" x14ac:dyDescent="0.25">
      <c r="R12655" s="15">
        <v>2</v>
      </c>
    </row>
    <row r="12656" spans="18:18" x14ac:dyDescent="0.25">
      <c r="R12656" s="15">
        <v>2</v>
      </c>
    </row>
    <row r="12657" spans="18:18" x14ac:dyDescent="0.25">
      <c r="R12657" s="15">
        <v>2</v>
      </c>
    </row>
    <row r="12658" spans="18:18" x14ac:dyDescent="0.25">
      <c r="R12658" s="15">
        <v>2</v>
      </c>
    </row>
    <row r="12659" spans="18:18" x14ac:dyDescent="0.25">
      <c r="R12659" s="15">
        <v>2</v>
      </c>
    </row>
    <row r="12660" spans="18:18" x14ac:dyDescent="0.25">
      <c r="R12660" s="15">
        <v>2</v>
      </c>
    </row>
    <row r="12661" spans="18:18" x14ac:dyDescent="0.25">
      <c r="R12661" s="15">
        <v>2</v>
      </c>
    </row>
    <row r="12662" spans="18:18" x14ac:dyDescent="0.25">
      <c r="R12662" s="15">
        <v>2</v>
      </c>
    </row>
    <row r="12663" spans="18:18" x14ac:dyDescent="0.25">
      <c r="R12663" s="15">
        <v>2</v>
      </c>
    </row>
    <row r="12664" spans="18:18" x14ac:dyDescent="0.25">
      <c r="R12664" s="15">
        <v>2</v>
      </c>
    </row>
    <row r="12665" spans="18:18" x14ac:dyDescent="0.25">
      <c r="R12665" s="15">
        <v>2</v>
      </c>
    </row>
    <row r="12666" spans="18:18" x14ac:dyDescent="0.25">
      <c r="R12666" s="15">
        <v>2</v>
      </c>
    </row>
    <row r="12667" spans="18:18" x14ac:dyDescent="0.25">
      <c r="R12667" s="15">
        <v>2</v>
      </c>
    </row>
    <row r="12668" spans="18:18" x14ac:dyDescent="0.25">
      <c r="R12668" s="15">
        <v>2</v>
      </c>
    </row>
    <row r="12669" spans="18:18" x14ac:dyDescent="0.25">
      <c r="R12669" s="15">
        <v>2</v>
      </c>
    </row>
    <row r="12670" spans="18:18" x14ac:dyDescent="0.25">
      <c r="R12670" s="15">
        <v>2</v>
      </c>
    </row>
    <row r="12671" spans="18:18" x14ac:dyDescent="0.25">
      <c r="R12671" s="15">
        <v>2</v>
      </c>
    </row>
    <row r="12672" spans="18:18" x14ac:dyDescent="0.25">
      <c r="R12672" s="15">
        <v>2</v>
      </c>
    </row>
    <row r="12673" spans="18:18" x14ac:dyDescent="0.25">
      <c r="R12673" s="15">
        <v>2</v>
      </c>
    </row>
    <row r="12674" spans="18:18" x14ac:dyDescent="0.25">
      <c r="R12674" s="15">
        <v>1</v>
      </c>
    </row>
    <row r="12675" spans="18:18" x14ac:dyDescent="0.25">
      <c r="R12675" s="15">
        <v>1</v>
      </c>
    </row>
    <row r="12676" spans="18:18" x14ac:dyDescent="0.25">
      <c r="R12676" s="15">
        <v>1</v>
      </c>
    </row>
    <row r="12677" spans="18:18" x14ac:dyDescent="0.25">
      <c r="R12677" s="15">
        <v>1</v>
      </c>
    </row>
    <row r="12678" spans="18:18" x14ac:dyDescent="0.25">
      <c r="R12678" s="15">
        <v>1</v>
      </c>
    </row>
    <row r="12679" spans="18:18" x14ac:dyDescent="0.25">
      <c r="R12679" s="15">
        <v>1</v>
      </c>
    </row>
    <row r="12680" spans="18:18" x14ac:dyDescent="0.25">
      <c r="R12680" s="15">
        <v>1</v>
      </c>
    </row>
    <row r="12681" spans="18:18" x14ac:dyDescent="0.25">
      <c r="R12681" s="15">
        <v>1</v>
      </c>
    </row>
    <row r="12682" spans="18:18" x14ac:dyDescent="0.25">
      <c r="R12682" s="15">
        <v>1</v>
      </c>
    </row>
    <row r="12683" spans="18:18" x14ac:dyDescent="0.25">
      <c r="R12683" s="15">
        <v>1</v>
      </c>
    </row>
    <row r="12684" spans="18:18" x14ac:dyDescent="0.25">
      <c r="R12684" s="15">
        <v>1</v>
      </c>
    </row>
    <row r="12685" spans="18:18" x14ac:dyDescent="0.25">
      <c r="R12685" s="15">
        <v>1</v>
      </c>
    </row>
    <row r="12686" spans="18:18" x14ac:dyDescent="0.25">
      <c r="R12686" s="15">
        <v>1</v>
      </c>
    </row>
    <row r="12687" spans="18:18" x14ac:dyDescent="0.25">
      <c r="R12687" s="15">
        <v>1</v>
      </c>
    </row>
    <row r="12688" spans="18:18" x14ac:dyDescent="0.25">
      <c r="R12688" s="15">
        <v>1</v>
      </c>
    </row>
    <row r="12689" spans="18:18" x14ac:dyDescent="0.25">
      <c r="R12689" s="15">
        <v>1</v>
      </c>
    </row>
    <row r="12690" spans="18:18" x14ac:dyDescent="0.25">
      <c r="R12690" s="15">
        <v>1</v>
      </c>
    </row>
    <row r="12691" spans="18:18" x14ac:dyDescent="0.25">
      <c r="R12691" s="15">
        <v>1</v>
      </c>
    </row>
    <row r="12692" spans="18:18" x14ac:dyDescent="0.25">
      <c r="R12692" s="15">
        <v>1</v>
      </c>
    </row>
    <row r="12693" spans="18:18" x14ac:dyDescent="0.25">
      <c r="R12693" s="15">
        <v>1</v>
      </c>
    </row>
    <row r="12694" spans="18:18" x14ac:dyDescent="0.25">
      <c r="R12694" s="15">
        <v>1</v>
      </c>
    </row>
    <row r="12695" spans="18:18" x14ac:dyDescent="0.25">
      <c r="R12695" s="15">
        <v>1</v>
      </c>
    </row>
    <row r="12696" spans="18:18" x14ac:dyDescent="0.25">
      <c r="R12696" s="15">
        <v>1</v>
      </c>
    </row>
    <row r="12697" spans="18:18" x14ac:dyDescent="0.25">
      <c r="R12697" s="15">
        <v>1</v>
      </c>
    </row>
    <row r="12698" spans="18:18" x14ac:dyDescent="0.25">
      <c r="R12698" s="15">
        <v>1</v>
      </c>
    </row>
    <row r="12699" spans="18:18" x14ac:dyDescent="0.25">
      <c r="R12699" s="15">
        <v>1</v>
      </c>
    </row>
    <row r="12700" spans="18:18" x14ac:dyDescent="0.25">
      <c r="R12700" s="15">
        <v>1</v>
      </c>
    </row>
    <row r="12701" spans="18:18" x14ac:dyDescent="0.25">
      <c r="R12701" s="15">
        <v>1</v>
      </c>
    </row>
    <row r="12702" spans="18:18" x14ac:dyDescent="0.25">
      <c r="R12702" s="15">
        <v>1</v>
      </c>
    </row>
    <row r="12703" spans="18:18" x14ac:dyDescent="0.25">
      <c r="R12703" s="15">
        <v>3</v>
      </c>
    </row>
    <row r="12704" spans="18:18" x14ac:dyDescent="0.25">
      <c r="R12704" s="15">
        <v>3</v>
      </c>
    </row>
    <row r="12705" spans="18:18" x14ac:dyDescent="0.25">
      <c r="R12705" s="15">
        <v>3</v>
      </c>
    </row>
    <row r="12706" spans="18:18" x14ac:dyDescent="0.25">
      <c r="R12706" s="15">
        <v>3</v>
      </c>
    </row>
    <row r="12707" spans="18:18" x14ac:dyDescent="0.25">
      <c r="R12707" s="15">
        <v>3</v>
      </c>
    </row>
    <row r="12708" spans="18:18" x14ac:dyDescent="0.25">
      <c r="R12708" s="15">
        <v>4</v>
      </c>
    </row>
    <row r="12709" spans="18:18" x14ac:dyDescent="0.25">
      <c r="R12709" s="15">
        <v>4</v>
      </c>
    </row>
    <row r="12710" spans="18:18" x14ac:dyDescent="0.25">
      <c r="R12710" s="15">
        <v>4</v>
      </c>
    </row>
    <row r="12711" spans="18:18" x14ac:dyDescent="0.25">
      <c r="R12711" s="15">
        <v>4</v>
      </c>
    </row>
    <row r="12712" spans="18:18" x14ac:dyDescent="0.25">
      <c r="R12712" s="15">
        <v>4</v>
      </c>
    </row>
    <row r="12713" spans="18:18" x14ac:dyDescent="0.25">
      <c r="R12713" s="15">
        <v>4</v>
      </c>
    </row>
    <row r="12714" spans="18:18" x14ac:dyDescent="0.25">
      <c r="R12714" s="15">
        <v>4</v>
      </c>
    </row>
    <row r="12715" spans="18:18" x14ac:dyDescent="0.25">
      <c r="R12715" s="15">
        <v>4</v>
      </c>
    </row>
    <row r="12716" spans="18:18" x14ac:dyDescent="0.25">
      <c r="R12716" s="15">
        <v>4</v>
      </c>
    </row>
    <row r="12717" spans="18:18" x14ac:dyDescent="0.25">
      <c r="R12717" s="15">
        <v>4</v>
      </c>
    </row>
    <row r="12718" spans="18:18" x14ac:dyDescent="0.25">
      <c r="R12718" s="15">
        <v>4</v>
      </c>
    </row>
    <row r="12719" spans="18:18" x14ac:dyDescent="0.25">
      <c r="R12719" s="15">
        <v>4</v>
      </c>
    </row>
    <row r="12720" spans="18:18" x14ac:dyDescent="0.25">
      <c r="R12720" s="15">
        <v>4</v>
      </c>
    </row>
    <row r="12721" spans="18:18" x14ac:dyDescent="0.25">
      <c r="R12721" s="15">
        <v>4</v>
      </c>
    </row>
    <row r="12722" spans="18:18" x14ac:dyDescent="0.25">
      <c r="R12722" s="15">
        <v>4</v>
      </c>
    </row>
    <row r="12723" spans="18:18" x14ac:dyDescent="0.25">
      <c r="R12723" s="15">
        <v>4</v>
      </c>
    </row>
    <row r="12724" spans="18:18" x14ac:dyDescent="0.25">
      <c r="R12724" s="15">
        <v>4</v>
      </c>
    </row>
    <row r="12725" spans="18:18" x14ac:dyDescent="0.25">
      <c r="R12725" s="15">
        <v>4</v>
      </c>
    </row>
    <row r="12726" spans="18:18" x14ac:dyDescent="0.25">
      <c r="R12726" s="15">
        <v>4</v>
      </c>
    </row>
    <row r="12727" spans="18:18" x14ac:dyDescent="0.25">
      <c r="R12727" s="15">
        <v>4</v>
      </c>
    </row>
    <row r="12728" spans="18:18" x14ac:dyDescent="0.25">
      <c r="R12728" s="15">
        <v>4</v>
      </c>
    </row>
    <row r="12729" spans="18:18" x14ac:dyDescent="0.25">
      <c r="R12729" s="15">
        <v>4</v>
      </c>
    </row>
    <row r="12730" spans="18:18" x14ac:dyDescent="0.25">
      <c r="R12730" s="15">
        <v>4</v>
      </c>
    </row>
    <row r="12731" spans="18:18" x14ac:dyDescent="0.25">
      <c r="R12731" s="15">
        <v>4</v>
      </c>
    </row>
    <row r="12732" spans="18:18" x14ac:dyDescent="0.25">
      <c r="R12732" s="15">
        <v>4</v>
      </c>
    </row>
    <row r="12733" spans="18:18" x14ac:dyDescent="0.25">
      <c r="R12733" s="15">
        <v>4</v>
      </c>
    </row>
    <row r="12734" spans="18:18" x14ac:dyDescent="0.25">
      <c r="R12734" s="15">
        <v>4</v>
      </c>
    </row>
    <row r="12735" spans="18:18" x14ac:dyDescent="0.25">
      <c r="R12735" s="15">
        <v>4</v>
      </c>
    </row>
    <row r="12736" spans="18:18" x14ac:dyDescent="0.25">
      <c r="R12736" s="15">
        <v>4</v>
      </c>
    </row>
    <row r="12737" spans="18:18" x14ac:dyDescent="0.25">
      <c r="R12737" s="15">
        <v>4</v>
      </c>
    </row>
    <row r="12738" spans="18:18" x14ac:dyDescent="0.25">
      <c r="R12738" s="15">
        <v>4</v>
      </c>
    </row>
    <row r="12739" spans="18:18" x14ac:dyDescent="0.25">
      <c r="R12739" s="15">
        <v>4</v>
      </c>
    </row>
    <row r="12740" spans="18:18" x14ac:dyDescent="0.25">
      <c r="R12740" s="15">
        <v>4</v>
      </c>
    </row>
    <row r="12741" spans="18:18" x14ac:dyDescent="0.25">
      <c r="R12741" s="15">
        <v>4</v>
      </c>
    </row>
    <row r="12742" spans="18:18" x14ac:dyDescent="0.25">
      <c r="R12742" s="15">
        <v>4</v>
      </c>
    </row>
    <row r="12743" spans="18:18" x14ac:dyDescent="0.25">
      <c r="R12743" s="15">
        <v>4</v>
      </c>
    </row>
    <row r="12744" spans="18:18" x14ac:dyDescent="0.25">
      <c r="R12744" s="15">
        <v>4</v>
      </c>
    </row>
    <row r="12745" spans="18:18" x14ac:dyDescent="0.25">
      <c r="R12745" s="15">
        <v>4</v>
      </c>
    </row>
    <row r="12746" spans="18:18" x14ac:dyDescent="0.25">
      <c r="R12746" s="15">
        <v>4</v>
      </c>
    </row>
    <row r="12747" spans="18:18" x14ac:dyDescent="0.25">
      <c r="R12747" s="15">
        <v>4</v>
      </c>
    </row>
    <row r="12748" spans="18:18" x14ac:dyDescent="0.25">
      <c r="R12748" s="15">
        <v>4</v>
      </c>
    </row>
    <row r="12749" spans="18:18" x14ac:dyDescent="0.25">
      <c r="R12749" s="15">
        <v>4</v>
      </c>
    </row>
    <row r="12750" spans="18:18" x14ac:dyDescent="0.25">
      <c r="R12750" s="15">
        <v>4</v>
      </c>
    </row>
    <row r="12751" spans="18:18" x14ac:dyDescent="0.25">
      <c r="R12751" s="15">
        <v>4</v>
      </c>
    </row>
    <row r="12752" spans="18:18" x14ac:dyDescent="0.25">
      <c r="R12752" s="15">
        <v>4</v>
      </c>
    </row>
    <row r="12753" spans="18:18" x14ac:dyDescent="0.25">
      <c r="R12753" s="15">
        <v>4</v>
      </c>
    </row>
    <row r="12754" spans="18:18" x14ac:dyDescent="0.25">
      <c r="R12754" s="15">
        <v>4</v>
      </c>
    </row>
    <row r="12755" spans="18:18" x14ac:dyDescent="0.25">
      <c r="R12755" s="15">
        <v>4</v>
      </c>
    </row>
    <row r="12756" spans="18:18" x14ac:dyDescent="0.25">
      <c r="R12756" s="15">
        <v>4</v>
      </c>
    </row>
    <row r="12757" spans="18:18" x14ac:dyDescent="0.25">
      <c r="R12757" s="15">
        <v>4</v>
      </c>
    </row>
    <row r="12758" spans="18:18" x14ac:dyDescent="0.25">
      <c r="R12758" s="15">
        <v>4</v>
      </c>
    </row>
    <row r="12759" spans="18:18" x14ac:dyDescent="0.25">
      <c r="R12759" s="15">
        <v>4</v>
      </c>
    </row>
    <row r="12760" spans="18:18" x14ac:dyDescent="0.25">
      <c r="R12760" s="15">
        <v>4</v>
      </c>
    </row>
    <row r="12761" spans="18:18" x14ac:dyDescent="0.25">
      <c r="R12761" s="15">
        <v>4</v>
      </c>
    </row>
    <row r="12762" spans="18:18" x14ac:dyDescent="0.25">
      <c r="R12762" s="15">
        <v>4</v>
      </c>
    </row>
    <row r="12763" spans="18:18" x14ac:dyDescent="0.25">
      <c r="R12763" s="15">
        <v>4</v>
      </c>
    </row>
    <row r="12764" spans="18:18" x14ac:dyDescent="0.25">
      <c r="R12764" s="15">
        <v>4</v>
      </c>
    </row>
    <row r="12765" spans="18:18" x14ac:dyDescent="0.25">
      <c r="R12765" s="15">
        <v>4</v>
      </c>
    </row>
    <row r="12766" spans="18:18" x14ac:dyDescent="0.25">
      <c r="R12766" s="15">
        <v>4</v>
      </c>
    </row>
    <row r="12767" spans="18:18" x14ac:dyDescent="0.25">
      <c r="R12767" s="15">
        <v>4</v>
      </c>
    </row>
    <row r="12768" spans="18:18" x14ac:dyDescent="0.25">
      <c r="R12768" s="15">
        <v>4</v>
      </c>
    </row>
    <row r="12769" spans="18:18" x14ac:dyDescent="0.25">
      <c r="R12769" s="15">
        <v>4</v>
      </c>
    </row>
    <row r="12770" spans="18:18" x14ac:dyDescent="0.25">
      <c r="R12770" s="15">
        <v>4</v>
      </c>
    </row>
    <row r="12771" spans="18:18" x14ac:dyDescent="0.25">
      <c r="R12771" s="15">
        <v>4</v>
      </c>
    </row>
    <row r="12772" spans="18:18" x14ac:dyDescent="0.25">
      <c r="R12772" s="15">
        <v>4</v>
      </c>
    </row>
    <row r="12773" spans="18:18" x14ac:dyDescent="0.25">
      <c r="R12773" s="15">
        <v>4</v>
      </c>
    </row>
    <row r="12774" spans="18:18" x14ac:dyDescent="0.25">
      <c r="R12774" s="15">
        <v>4</v>
      </c>
    </row>
    <row r="12775" spans="18:18" x14ac:dyDescent="0.25">
      <c r="R12775" s="15">
        <v>4</v>
      </c>
    </row>
    <row r="12776" spans="18:18" x14ac:dyDescent="0.25">
      <c r="R12776" s="15">
        <v>4</v>
      </c>
    </row>
    <row r="12777" spans="18:18" x14ac:dyDescent="0.25">
      <c r="R12777" s="15">
        <v>4</v>
      </c>
    </row>
    <row r="12778" spans="18:18" x14ac:dyDescent="0.25">
      <c r="R12778" s="15">
        <v>4</v>
      </c>
    </row>
    <row r="12779" spans="18:18" x14ac:dyDescent="0.25">
      <c r="R12779" s="15">
        <v>4</v>
      </c>
    </row>
    <row r="12780" spans="18:18" x14ac:dyDescent="0.25">
      <c r="R12780" s="15">
        <v>4</v>
      </c>
    </row>
    <row r="12781" spans="18:18" x14ac:dyDescent="0.25">
      <c r="R12781" s="15">
        <v>4</v>
      </c>
    </row>
    <row r="12782" spans="18:18" x14ac:dyDescent="0.25">
      <c r="R12782" s="15">
        <v>4</v>
      </c>
    </row>
    <row r="12783" spans="18:18" x14ac:dyDescent="0.25">
      <c r="R12783" s="15">
        <v>4</v>
      </c>
    </row>
    <row r="12784" spans="18:18" x14ac:dyDescent="0.25">
      <c r="R12784" s="15">
        <v>4</v>
      </c>
    </row>
    <row r="12785" spans="18:18" x14ac:dyDescent="0.25">
      <c r="R12785" s="15">
        <v>4</v>
      </c>
    </row>
    <row r="12786" spans="18:18" x14ac:dyDescent="0.25">
      <c r="R12786" s="15">
        <v>4</v>
      </c>
    </row>
    <row r="12787" spans="18:18" x14ac:dyDescent="0.25">
      <c r="R12787" s="15">
        <v>3</v>
      </c>
    </row>
    <row r="12788" spans="18:18" x14ac:dyDescent="0.25">
      <c r="R12788" s="15">
        <v>3</v>
      </c>
    </row>
    <row r="12789" spans="18:18" x14ac:dyDescent="0.25">
      <c r="R12789" s="15">
        <v>3</v>
      </c>
    </row>
    <row r="12790" spans="18:18" x14ac:dyDescent="0.25">
      <c r="R12790" s="15">
        <v>3</v>
      </c>
    </row>
    <row r="12791" spans="18:18" x14ac:dyDescent="0.25">
      <c r="R12791" s="15">
        <v>3</v>
      </c>
    </row>
    <row r="12792" spans="18:18" x14ac:dyDescent="0.25">
      <c r="R12792" s="15">
        <v>3</v>
      </c>
    </row>
    <row r="12793" spans="18:18" x14ac:dyDescent="0.25">
      <c r="R12793" s="15">
        <v>3</v>
      </c>
    </row>
    <row r="12794" spans="18:18" x14ac:dyDescent="0.25">
      <c r="R12794" s="15">
        <v>3</v>
      </c>
    </row>
    <row r="12795" spans="18:18" x14ac:dyDescent="0.25">
      <c r="R12795" s="15">
        <v>3</v>
      </c>
    </row>
    <row r="12796" spans="18:18" x14ac:dyDescent="0.25">
      <c r="R12796" s="15">
        <v>3</v>
      </c>
    </row>
    <row r="12797" spans="18:18" x14ac:dyDescent="0.25">
      <c r="R12797" s="15">
        <v>3</v>
      </c>
    </row>
    <row r="12798" spans="18:18" x14ac:dyDescent="0.25">
      <c r="R12798" s="15">
        <v>3</v>
      </c>
    </row>
    <row r="12799" spans="18:18" x14ac:dyDescent="0.25">
      <c r="R12799" s="15">
        <v>3</v>
      </c>
    </row>
    <row r="12800" spans="18:18" x14ac:dyDescent="0.25">
      <c r="R12800" s="15">
        <v>3</v>
      </c>
    </row>
    <row r="12801" spans="18:18" x14ac:dyDescent="0.25">
      <c r="R12801" s="15">
        <v>3</v>
      </c>
    </row>
    <row r="12802" spans="18:18" x14ac:dyDescent="0.25">
      <c r="R12802" s="15">
        <v>3</v>
      </c>
    </row>
    <row r="12803" spans="18:18" x14ac:dyDescent="0.25">
      <c r="R12803" s="15">
        <v>3</v>
      </c>
    </row>
    <row r="12804" spans="18:18" x14ac:dyDescent="0.25">
      <c r="R12804" s="15">
        <v>3</v>
      </c>
    </row>
    <row r="12805" spans="18:18" x14ac:dyDescent="0.25">
      <c r="R12805" s="15">
        <v>3</v>
      </c>
    </row>
    <row r="12806" spans="18:18" x14ac:dyDescent="0.25">
      <c r="R12806" s="15">
        <v>3</v>
      </c>
    </row>
    <row r="12807" spans="18:18" x14ac:dyDescent="0.25">
      <c r="R12807" s="15">
        <v>1</v>
      </c>
    </row>
    <row r="12808" spans="18:18" x14ac:dyDescent="0.25">
      <c r="R12808" s="15">
        <v>1</v>
      </c>
    </row>
    <row r="12809" spans="18:18" x14ac:dyDescent="0.25">
      <c r="R12809" s="15">
        <v>1</v>
      </c>
    </row>
    <row r="12810" spans="18:18" x14ac:dyDescent="0.25">
      <c r="R12810" s="15">
        <v>1</v>
      </c>
    </row>
    <row r="12811" spans="18:18" x14ac:dyDescent="0.25">
      <c r="R12811" s="15">
        <v>1</v>
      </c>
    </row>
    <row r="12812" spans="18:18" x14ac:dyDescent="0.25">
      <c r="R12812" s="15">
        <v>1</v>
      </c>
    </row>
    <row r="12813" spans="18:18" x14ac:dyDescent="0.25">
      <c r="R12813" s="15">
        <v>1</v>
      </c>
    </row>
    <row r="12814" spans="18:18" x14ac:dyDescent="0.25">
      <c r="R12814" s="15">
        <v>1</v>
      </c>
    </row>
    <row r="12815" spans="18:18" x14ac:dyDescent="0.25">
      <c r="R12815" s="15">
        <v>1</v>
      </c>
    </row>
    <row r="12816" spans="18:18" x14ac:dyDescent="0.25">
      <c r="R12816" s="15">
        <v>1</v>
      </c>
    </row>
    <row r="12817" spans="18:18" x14ac:dyDescent="0.25">
      <c r="R12817" s="15">
        <v>1</v>
      </c>
    </row>
    <row r="12818" spans="18:18" x14ac:dyDescent="0.25">
      <c r="R12818" s="15">
        <v>1</v>
      </c>
    </row>
    <row r="12819" spans="18:18" x14ac:dyDescent="0.25">
      <c r="R12819" s="15">
        <v>1</v>
      </c>
    </row>
    <row r="12820" spans="18:18" x14ac:dyDescent="0.25">
      <c r="R12820" s="15">
        <v>1</v>
      </c>
    </row>
    <row r="12821" spans="18:18" x14ac:dyDescent="0.25">
      <c r="R12821" s="15">
        <v>1</v>
      </c>
    </row>
    <row r="12822" spans="18:18" x14ac:dyDescent="0.25">
      <c r="R12822" s="15">
        <v>1</v>
      </c>
    </row>
    <row r="12823" spans="18:18" x14ac:dyDescent="0.25">
      <c r="R12823" s="15">
        <v>1</v>
      </c>
    </row>
    <row r="12824" spans="18:18" x14ac:dyDescent="0.25">
      <c r="R12824" s="15">
        <v>1</v>
      </c>
    </row>
    <row r="12825" spans="18:18" x14ac:dyDescent="0.25">
      <c r="R12825" s="15">
        <v>1</v>
      </c>
    </row>
    <row r="12826" spans="18:18" x14ac:dyDescent="0.25">
      <c r="R12826" s="15">
        <v>1</v>
      </c>
    </row>
    <row r="12827" spans="18:18" x14ac:dyDescent="0.25">
      <c r="R12827" s="15">
        <v>3</v>
      </c>
    </row>
    <row r="12828" spans="18:18" x14ac:dyDescent="0.25">
      <c r="R12828" s="15">
        <v>3</v>
      </c>
    </row>
    <row r="12829" spans="18:18" x14ac:dyDescent="0.25">
      <c r="R12829" s="15">
        <v>3</v>
      </c>
    </row>
    <row r="12830" spans="18:18" x14ac:dyDescent="0.25">
      <c r="R12830" s="15">
        <v>3</v>
      </c>
    </row>
    <row r="12831" spans="18:18" x14ac:dyDescent="0.25">
      <c r="R12831" s="15">
        <v>3</v>
      </c>
    </row>
    <row r="12832" spans="18:18" x14ac:dyDescent="0.25">
      <c r="R12832" s="15">
        <v>3</v>
      </c>
    </row>
    <row r="12833" spans="18:18" x14ac:dyDescent="0.25">
      <c r="R12833" s="15">
        <v>3</v>
      </c>
    </row>
    <row r="12834" spans="18:18" x14ac:dyDescent="0.25">
      <c r="R12834" s="15">
        <v>3</v>
      </c>
    </row>
    <row r="12835" spans="18:18" x14ac:dyDescent="0.25">
      <c r="R12835" s="15">
        <v>3</v>
      </c>
    </row>
    <row r="12836" spans="18:18" x14ac:dyDescent="0.25">
      <c r="R12836" s="15">
        <v>3</v>
      </c>
    </row>
    <row r="12837" spans="18:18" x14ac:dyDescent="0.25">
      <c r="R12837" s="15">
        <v>3</v>
      </c>
    </row>
    <row r="12838" spans="18:18" x14ac:dyDescent="0.25">
      <c r="R12838" s="15">
        <v>3</v>
      </c>
    </row>
    <row r="12839" spans="18:18" x14ac:dyDescent="0.25">
      <c r="R12839" s="15">
        <v>3</v>
      </c>
    </row>
    <row r="12840" spans="18:18" x14ac:dyDescent="0.25">
      <c r="R12840" s="15">
        <v>3</v>
      </c>
    </row>
    <row r="12841" spans="18:18" x14ac:dyDescent="0.25">
      <c r="R12841" s="15">
        <v>3</v>
      </c>
    </row>
    <row r="12842" spans="18:18" x14ac:dyDescent="0.25">
      <c r="R12842" s="15">
        <v>3</v>
      </c>
    </row>
    <row r="12843" spans="18:18" x14ac:dyDescent="0.25">
      <c r="R12843" s="15">
        <v>3</v>
      </c>
    </row>
    <row r="12844" spans="18:18" x14ac:dyDescent="0.25">
      <c r="R12844" s="15">
        <v>3</v>
      </c>
    </row>
    <row r="12845" spans="18:18" x14ac:dyDescent="0.25">
      <c r="R12845" s="15">
        <v>3</v>
      </c>
    </row>
    <row r="12846" spans="18:18" x14ac:dyDescent="0.25">
      <c r="R12846" s="15">
        <v>3</v>
      </c>
    </row>
    <row r="12847" spans="18:18" x14ac:dyDescent="0.25">
      <c r="R12847" s="15">
        <v>3</v>
      </c>
    </row>
    <row r="12848" spans="18:18" x14ac:dyDescent="0.25">
      <c r="R12848" s="15">
        <v>3</v>
      </c>
    </row>
    <row r="12849" spans="18:18" x14ac:dyDescent="0.25">
      <c r="R12849" s="15">
        <v>3</v>
      </c>
    </row>
    <row r="12850" spans="18:18" x14ac:dyDescent="0.25">
      <c r="R12850" s="15">
        <v>3</v>
      </c>
    </row>
    <row r="12851" spans="18:18" x14ac:dyDescent="0.25">
      <c r="R12851" s="15">
        <v>3</v>
      </c>
    </row>
    <row r="12852" spans="18:18" x14ac:dyDescent="0.25">
      <c r="R12852" s="15">
        <v>3</v>
      </c>
    </row>
    <row r="12853" spans="18:18" x14ac:dyDescent="0.25">
      <c r="R12853" s="15">
        <v>3</v>
      </c>
    </row>
    <row r="12854" spans="18:18" x14ac:dyDescent="0.25">
      <c r="R12854" s="15">
        <v>3</v>
      </c>
    </row>
    <row r="12855" spans="18:18" x14ac:dyDescent="0.25">
      <c r="R12855" s="15">
        <v>3</v>
      </c>
    </row>
    <row r="12856" spans="18:18" x14ac:dyDescent="0.25">
      <c r="R12856" s="15">
        <v>3</v>
      </c>
    </row>
    <row r="12857" spans="18:18" x14ac:dyDescent="0.25">
      <c r="R12857" s="15">
        <v>3</v>
      </c>
    </row>
    <row r="12858" spans="18:18" x14ac:dyDescent="0.25">
      <c r="R12858" s="15">
        <v>3</v>
      </c>
    </row>
    <row r="12859" spans="18:18" x14ac:dyDescent="0.25">
      <c r="R12859" s="15">
        <v>3</v>
      </c>
    </row>
    <row r="12860" spans="18:18" x14ac:dyDescent="0.25">
      <c r="R12860" s="15">
        <v>3</v>
      </c>
    </row>
    <row r="12861" spans="18:18" x14ac:dyDescent="0.25">
      <c r="R12861" s="15">
        <v>3</v>
      </c>
    </row>
    <row r="12862" spans="18:18" x14ac:dyDescent="0.25">
      <c r="R12862" s="15">
        <v>3</v>
      </c>
    </row>
    <row r="12863" spans="18:18" x14ac:dyDescent="0.25">
      <c r="R12863" s="15">
        <v>3</v>
      </c>
    </row>
    <row r="12864" spans="18:18" x14ac:dyDescent="0.25">
      <c r="R12864" s="15">
        <v>4</v>
      </c>
    </row>
    <row r="12865" spans="18:18" x14ac:dyDescent="0.25">
      <c r="R12865" s="15">
        <v>4</v>
      </c>
    </row>
    <row r="12866" spans="18:18" x14ac:dyDescent="0.25">
      <c r="R12866" s="15">
        <v>1</v>
      </c>
    </row>
    <row r="12867" spans="18:18" x14ac:dyDescent="0.25">
      <c r="R12867" s="15">
        <v>1</v>
      </c>
    </row>
    <row r="12868" spans="18:18" x14ac:dyDescent="0.25">
      <c r="R12868" s="15">
        <v>1</v>
      </c>
    </row>
    <row r="12869" spans="18:18" x14ac:dyDescent="0.25">
      <c r="R12869" s="15">
        <v>1</v>
      </c>
    </row>
    <row r="12870" spans="18:18" x14ac:dyDescent="0.25">
      <c r="R12870" s="15">
        <v>4</v>
      </c>
    </row>
    <row r="12871" spans="18:18" x14ac:dyDescent="0.25">
      <c r="R12871" s="15">
        <v>4</v>
      </c>
    </row>
    <row r="12872" spans="18:18" x14ac:dyDescent="0.25">
      <c r="R12872" s="15">
        <v>1</v>
      </c>
    </row>
    <row r="12873" spans="18:18" x14ac:dyDescent="0.25">
      <c r="R12873" s="15">
        <v>1</v>
      </c>
    </row>
    <row r="12874" spans="18:18" x14ac:dyDescent="0.25">
      <c r="R12874" s="15">
        <v>1</v>
      </c>
    </row>
    <row r="12875" spans="18:18" x14ac:dyDescent="0.25">
      <c r="R12875" s="15">
        <v>1</v>
      </c>
    </row>
    <row r="12876" spans="18:18" x14ac:dyDescent="0.25">
      <c r="R12876" s="15">
        <v>3</v>
      </c>
    </row>
    <row r="12877" spans="18:18" x14ac:dyDescent="0.25">
      <c r="R12877" s="15">
        <v>3</v>
      </c>
    </row>
    <row r="12878" spans="18:18" x14ac:dyDescent="0.25">
      <c r="R12878" s="15">
        <v>1</v>
      </c>
    </row>
    <row r="12879" spans="18:18" x14ac:dyDescent="0.25">
      <c r="R12879" s="15">
        <v>1</v>
      </c>
    </row>
    <row r="12880" spans="18:18" x14ac:dyDescent="0.25">
      <c r="R12880" s="15">
        <v>1</v>
      </c>
    </row>
    <row r="12881" spans="18:18" x14ac:dyDescent="0.25">
      <c r="R12881" s="15">
        <v>3</v>
      </c>
    </row>
    <row r="12882" spans="18:18" x14ac:dyDescent="0.25">
      <c r="R12882" s="15">
        <v>3</v>
      </c>
    </row>
    <row r="12883" spans="18:18" x14ac:dyDescent="0.25">
      <c r="R12883" s="15">
        <v>3</v>
      </c>
    </row>
    <row r="12884" spans="18:18" x14ac:dyDescent="0.25">
      <c r="R12884" s="15">
        <v>3</v>
      </c>
    </row>
    <row r="12885" spans="18:18" x14ac:dyDescent="0.25">
      <c r="R12885" s="15">
        <v>3</v>
      </c>
    </row>
    <row r="12886" spans="18:18" x14ac:dyDescent="0.25">
      <c r="R12886" s="15">
        <v>3</v>
      </c>
    </row>
    <row r="12887" spans="18:18" x14ac:dyDescent="0.25">
      <c r="R12887" s="15">
        <v>3</v>
      </c>
    </row>
    <row r="12888" spans="18:18" x14ac:dyDescent="0.25">
      <c r="R12888" s="15">
        <v>3</v>
      </c>
    </row>
    <row r="12889" spans="18:18" x14ac:dyDescent="0.25">
      <c r="R12889" s="15">
        <v>3</v>
      </c>
    </row>
    <row r="12890" spans="18:18" x14ac:dyDescent="0.25">
      <c r="R12890" s="15">
        <v>3</v>
      </c>
    </row>
    <row r="12891" spans="18:18" x14ac:dyDescent="0.25">
      <c r="R12891" s="15">
        <v>3</v>
      </c>
    </row>
    <row r="12892" spans="18:18" x14ac:dyDescent="0.25">
      <c r="R12892" s="15">
        <v>3</v>
      </c>
    </row>
    <row r="12893" spans="18:18" x14ac:dyDescent="0.25">
      <c r="R12893" s="15">
        <v>3</v>
      </c>
    </row>
    <row r="12894" spans="18:18" x14ac:dyDescent="0.25">
      <c r="R12894" s="15">
        <v>3</v>
      </c>
    </row>
    <row r="12895" spans="18:18" x14ac:dyDescent="0.25">
      <c r="R12895" s="15">
        <v>3</v>
      </c>
    </row>
    <row r="12896" spans="18:18" x14ac:dyDescent="0.25">
      <c r="R12896" s="15">
        <v>4</v>
      </c>
    </row>
    <row r="12897" spans="18:18" x14ac:dyDescent="0.25">
      <c r="R12897" s="15">
        <v>4</v>
      </c>
    </row>
    <row r="12898" spans="18:18" x14ac:dyDescent="0.25">
      <c r="R12898" s="15">
        <v>4</v>
      </c>
    </row>
    <row r="12899" spans="18:18" x14ac:dyDescent="0.25">
      <c r="R12899" s="15">
        <v>4</v>
      </c>
    </row>
    <row r="12900" spans="18:18" x14ac:dyDescent="0.25">
      <c r="R12900" s="15">
        <v>4</v>
      </c>
    </row>
    <row r="12901" spans="18:18" x14ac:dyDescent="0.25">
      <c r="R12901" s="15">
        <v>4</v>
      </c>
    </row>
    <row r="12902" spans="18:18" x14ac:dyDescent="0.25">
      <c r="R12902" s="15">
        <v>4</v>
      </c>
    </row>
    <row r="12903" spans="18:18" x14ac:dyDescent="0.25">
      <c r="R12903" s="15">
        <v>4</v>
      </c>
    </row>
    <row r="12904" spans="18:18" x14ac:dyDescent="0.25">
      <c r="R12904" s="15">
        <v>4</v>
      </c>
    </row>
    <row r="12905" spans="18:18" x14ac:dyDescent="0.25">
      <c r="R12905" s="15">
        <v>4</v>
      </c>
    </row>
    <row r="12906" spans="18:18" x14ac:dyDescent="0.25">
      <c r="R12906" s="15">
        <v>4</v>
      </c>
    </row>
    <row r="12907" spans="18:18" x14ac:dyDescent="0.25">
      <c r="R12907" s="15">
        <v>4</v>
      </c>
    </row>
    <row r="12908" spans="18:18" x14ac:dyDescent="0.25">
      <c r="R12908" s="15">
        <v>4</v>
      </c>
    </row>
    <row r="12909" spans="18:18" x14ac:dyDescent="0.25">
      <c r="R12909" s="15">
        <v>4</v>
      </c>
    </row>
    <row r="12910" spans="18:18" x14ac:dyDescent="0.25">
      <c r="R12910" s="15">
        <v>4</v>
      </c>
    </row>
    <row r="12911" spans="18:18" x14ac:dyDescent="0.25">
      <c r="R12911" s="15">
        <v>4</v>
      </c>
    </row>
    <row r="12912" spans="18:18" x14ac:dyDescent="0.25">
      <c r="R12912" s="15">
        <v>4</v>
      </c>
    </row>
    <row r="12913" spans="18:18" x14ac:dyDescent="0.25">
      <c r="R12913" s="15">
        <v>4</v>
      </c>
    </row>
    <row r="12914" spans="18:18" x14ac:dyDescent="0.25">
      <c r="R12914" s="15">
        <v>4</v>
      </c>
    </row>
    <row r="12915" spans="18:18" x14ac:dyDescent="0.25">
      <c r="R12915" s="15">
        <v>4</v>
      </c>
    </row>
    <row r="12916" spans="18:18" x14ac:dyDescent="0.25">
      <c r="R12916" s="15">
        <v>4</v>
      </c>
    </row>
    <row r="12917" spans="18:18" x14ac:dyDescent="0.25">
      <c r="R12917" s="15">
        <v>3</v>
      </c>
    </row>
    <row r="12918" spans="18:18" x14ac:dyDescent="0.25">
      <c r="R12918" s="15">
        <v>3</v>
      </c>
    </row>
    <row r="12919" spans="18:18" x14ac:dyDescent="0.25">
      <c r="R12919" s="15">
        <v>3</v>
      </c>
    </row>
    <row r="12920" spans="18:18" x14ac:dyDescent="0.25">
      <c r="R12920" s="15">
        <v>3</v>
      </c>
    </row>
    <row r="12921" spans="18:18" x14ac:dyDescent="0.25">
      <c r="R12921" s="15">
        <v>3</v>
      </c>
    </row>
    <row r="12922" spans="18:18" x14ac:dyDescent="0.25">
      <c r="R12922" s="15">
        <v>3</v>
      </c>
    </row>
    <row r="12923" spans="18:18" x14ac:dyDescent="0.25">
      <c r="R12923" s="15">
        <v>3</v>
      </c>
    </row>
    <row r="12924" spans="18:18" x14ac:dyDescent="0.25">
      <c r="R12924" s="15">
        <v>2</v>
      </c>
    </row>
    <row r="12925" spans="18:18" x14ac:dyDescent="0.25">
      <c r="R12925" s="15">
        <v>2</v>
      </c>
    </row>
    <row r="12926" spans="18:18" x14ac:dyDescent="0.25">
      <c r="R12926" s="15">
        <v>2</v>
      </c>
    </row>
    <row r="12927" spans="18:18" x14ac:dyDescent="0.25">
      <c r="R12927" s="15">
        <v>2</v>
      </c>
    </row>
    <row r="12928" spans="18:18" x14ac:dyDescent="0.25">
      <c r="R12928" s="15">
        <v>2</v>
      </c>
    </row>
    <row r="12929" spans="18:18" x14ac:dyDescent="0.25">
      <c r="R12929" s="15">
        <v>2</v>
      </c>
    </row>
    <row r="12930" spans="18:18" x14ac:dyDescent="0.25">
      <c r="R12930" s="15">
        <v>2</v>
      </c>
    </row>
    <row r="12931" spans="18:18" x14ac:dyDescent="0.25">
      <c r="R12931" s="15">
        <v>2</v>
      </c>
    </row>
    <row r="12932" spans="18:18" x14ac:dyDescent="0.25">
      <c r="R12932" s="15">
        <v>2</v>
      </c>
    </row>
    <row r="12933" spans="18:18" x14ac:dyDescent="0.25">
      <c r="R12933" s="15">
        <v>2</v>
      </c>
    </row>
    <row r="12934" spans="18:18" x14ac:dyDescent="0.25">
      <c r="R12934" s="15">
        <v>2</v>
      </c>
    </row>
    <row r="12935" spans="18:18" x14ac:dyDescent="0.25">
      <c r="R12935" s="15">
        <v>1</v>
      </c>
    </row>
    <row r="12936" spans="18:18" x14ac:dyDescent="0.25">
      <c r="R12936" s="15">
        <v>1</v>
      </c>
    </row>
    <row r="12937" spans="18:18" x14ac:dyDescent="0.25">
      <c r="R12937" s="15">
        <v>1</v>
      </c>
    </row>
    <row r="12938" spans="18:18" x14ac:dyDescent="0.25">
      <c r="R12938" s="15">
        <v>1</v>
      </c>
    </row>
    <row r="12939" spans="18:18" x14ac:dyDescent="0.25">
      <c r="R12939" s="15">
        <v>1</v>
      </c>
    </row>
    <row r="12940" spans="18:18" x14ac:dyDescent="0.25">
      <c r="R12940" s="15">
        <v>1</v>
      </c>
    </row>
    <row r="12941" spans="18:18" x14ac:dyDescent="0.25">
      <c r="R12941" s="15">
        <v>1</v>
      </c>
    </row>
    <row r="12942" spans="18:18" x14ac:dyDescent="0.25">
      <c r="R12942" s="15">
        <v>1</v>
      </c>
    </row>
    <row r="12943" spans="18:18" x14ac:dyDescent="0.25">
      <c r="R12943" s="15">
        <v>1</v>
      </c>
    </row>
    <row r="12944" spans="18:18" x14ac:dyDescent="0.25">
      <c r="R12944" s="15">
        <v>1</v>
      </c>
    </row>
    <row r="12945" spans="18:18" x14ac:dyDescent="0.25">
      <c r="R12945" s="15">
        <v>1</v>
      </c>
    </row>
    <row r="12946" spans="18:18" x14ac:dyDescent="0.25">
      <c r="R12946" s="15">
        <v>1</v>
      </c>
    </row>
    <row r="12947" spans="18:18" x14ac:dyDescent="0.25">
      <c r="R12947" s="15">
        <v>1</v>
      </c>
    </row>
    <row r="12948" spans="18:18" x14ac:dyDescent="0.25">
      <c r="R12948" s="15">
        <v>1</v>
      </c>
    </row>
    <row r="12949" spans="18:18" x14ac:dyDescent="0.25">
      <c r="R12949" s="15">
        <v>1</v>
      </c>
    </row>
    <row r="12950" spans="18:18" x14ac:dyDescent="0.25">
      <c r="R12950" s="15">
        <v>1</v>
      </c>
    </row>
    <row r="12951" spans="18:18" x14ac:dyDescent="0.25">
      <c r="R12951" s="15">
        <v>1</v>
      </c>
    </row>
    <row r="12952" spans="18:18" x14ac:dyDescent="0.25">
      <c r="R12952" s="15">
        <v>1</v>
      </c>
    </row>
    <row r="12953" spans="18:18" x14ac:dyDescent="0.25">
      <c r="R12953" s="15">
        <v>1</v>
      </c>
    </row>
    <row r="12954" spans="18:18" x14ac:dyDescent="0.25">
      <c r="R12954" s="15">
        <v>1</v>
      </c>
    </row>
    <row r="12955" spans="18:18" x14ac:dyDescent="0.25">
      <c r="R12955" s="15">
        <v>1</v>
      </c>
    </row>
    <row r="12956" spans="18:18" x14ac:dyDescent="0.25">
      <c r="R12956" s="15">
        <v>1</v>
      </c>
    </row>
    <row r="12957" spans="18:18" x14ac:dyDescent="0.25">
      <c r="R12957" s="15">
        <v>1</v>
      </c>
    </row>
    <row r="12958" spans="18:18" x14ac:dyDescent="0.25">
      <c r="R12958" s="15">
        <v>1</v>
      </c>
    </row>
    <row r="12959" spans="18:18" x14ac:dyDescent="0.25">
      <c r="R12959" s="15">
        <v>1</v>
      </c>
    </row>
    <row r="12960" spans="18:18" x14ac:dyDescent="0.25">
      <c r="R12960" s="15">
        <v>1</v>
      </c>
    </row>
    <row r="12961" spans="18:18" x14ac:dyDescent="0.25">
      <c r="R12961" s="15">
        <v>1</v>
      </c>
    </row>
    <row r="12962" spans="18:18" x14ac:dyDescent="0.25">
      <c r="R12962" s="15">
        <v>1</v>
      </c>
    </row>
    <row r="12963" spans="18:18" x14ac:dyDescent="0.25">
      <c r="R12963" s="15">
        <v>2</v>
      </c>
    </row>
    <row r="12964" spans="18:18" x14ac:dyDescent="0.25">
      <c r="R12964" s="15">
        <v>2</v>
      </c>
    </row>
    <row r="12965" spans="18:18" x14ac:dyDescent="0.25">
      <c r="R12965" s="15">
        <v>2</v>
      </c>
    </row>
    <row r="12966" spans="18:18" x14ac:dyDescent="0.25">
      <c r="R12966" s="15">
        <v>2</v>
      </c>
    </row>
    <row r="12967" spans="18:18" x14ac:dyDescent="0.25">
      <c r="R12967" s="15">
        <v>2</v>
      </c>
    </row>
    <row r="12968" spans="18:18" x14ac:dyDescent="0.25">
      <c r="R12968" s="15">
        <v>2</v>
      </c>
    </row>
    <row r="12969" spans="18:18" x14ac:dyDescent="0.25">
      <c r="R12969" s="15">
        <v>2</v>
      </c>
    </row>
    <row r="12970" spans="18:18" x14ac:dyDescent="0.25">
      <c r="R12970" s="15">
        <v>2</v>
      </c>
    </row>
    <row r="12971" spans="18:18" x14ac:dyDescent="0.25">
      <c r="R12971" s="15">
        <v>2</v>
      </c>
    </row>
    <row r="12972" spans="18:18" x14ac:dyDescent="0.25">
      <c r="R12972" s="15">
        <v>2</v>
      </c>
    </row>
    <row r="12973" spans="18:18" x14ac:dyDescent="0.25">
      <c r="R12973" s="15">
        <v>2</v>
      </c>
    </row>
    <row r="12974" spans="18:18" x14ac:dyDescent="0.25">
      <c r="R12974" s="15">
        <v>1</v>
      </c>
    </row>
    <row r="12975" spans="18:18" x14ac:dyDescent="0.25">
      <c r="R12975" s="15">
        <v>1</v>
      </c>
    </row>
    <row r="12976" spans="18:18" x14ac:dyDescent="0.25">
      <c r="R12976" s="15">
        <v>1</v>
      </c>
    </row>
    <row r="12977" spans="18:18" x14ac:dyDescent="0.25">
      <c r="R12977" s="15">
        <v>1</v>
      </c>
    </row>
    <row r="12978" spans="18:18" x14ac:dyDescent="0.25">
      <c r="R12978" s="15">
        <v>1</v>
      </c>
    </row>
    <row r="12979" spans="18:18" x14ac:dyDescent="0.25">
      <c r="R12979" s="15">
        <v>1</v>
      </c>
    </row>
    <row r="12980" spans="18:18" x14ac:dyDescent="0.25">
      <c r="R12980" s="15">
        <v>1</v>
      </c>
    </row>
    <row r="12981" spans="18:18" x14ac:dyDescent="0.25">
      <c r="R12981" s="15">
        <v>1</v>
      </c>
    </row>
    <row r="12982" spans="18:18" x14ac:dyDescent="0.25">
      <c r="R12982" s="15">
        <v>1</v>
      </c>
    </row>
    <row r="12983" spans="18:18" x14ac:dyDescent="0.25">
      <c r="R12983" s="15">
        <v>1</v>
      </c>
    </row>
    <row r="12984" spans="18:18" x14ac:dyDescent="0.25">
      <c r="R12984" s="15">
        <v>1</v>
      </c>
    </row>
    <row r="12985" spans="18:18" x14ac:dyDescent="0.25">
      <c r="R12985" s="15">
        <v>1</v>
      </c>
    </row>
    <row r="12986" spans="18:18" x14ac:dyDescent="0.25">
      <c r="R12986" s="15">
        <v>1</v>
      </c>
    </row>
    <row r="12987" spans="18:18" x14ac:dyDescent="0.25">
      <c r="R12987" s="15">
        <v>1</v>
      </c>
    </row>
    <row r="12988" spans="18:18" x14ac:dyDescent="0.25">
      <c r="R12988" s="15">
        <v>1</v>
      </c>
    </row>
    <row r="12989" spans="18:18" x14ac:dyDescent="0.25">
      <c r="R12989" s="15">
        <v>1</v>
      </c>
    </row>
    <row r="12990" spans="18:18" x14ac:dyDescent="0.25">
      <c r="R12990" s="15">
        <v>1</v>
      </c>
    </row>
    <row r="12991" spans="18:18" x14ac:dyDescent="0.25">
      <c r="R12991" s="15">
        <v>1</v>
      </c>
    </row>
    <row r="12992" spans="18:18" x14ac:dyDescent="0.25">
      <c r="R12992" s="15">
        <v>1</v>
      </c>
    </row>
    <row r="12993" spans="18:18" x14ac:dyDescent="0.25">
      <c r="R12993" s="15">
        <v>1</v>
      </c>
    </row>
    <row r="12994" spans="18:18" x14ac:dyDescent="0.25">
      <c r="R12994" s="15">
        <v>1</v>
      </c>
    </row>
    <row r="12995" spans="18:18" x14ac:dyDescent="0.25">
      <c r="R12995" s="15">
        <v>4</v>
      </c>
    </row>
    <row r="12996" spans="18:18" x14ac:dyDescent="0.25">
      <c r="R12996" s="15">
        <v>4</v>
      </c>
    </row>
    <row r="12997" spans="18:18" x14ac:dyDescent="0.25">
      <c r="R12997" s="15">
        <v>4</v>
      </c>
    </row>
    <row r="12998" spans="18:18" x14ac:dyDescent="0.25">
      <c r="R12998" s="15">
        <v>4</v>
      </c>
    </row>
    <row r="12999" spans="18:18" x14ac:dyDescent="0.25">
      <c r="R12999" s="15">
        <v>5</v>
      </c>
    </row>
    <row r="13000" spans="18:18" x14ac:dyDescent="0.25">
      <c r="R13000" s="15">
        <v>5</v>
      </c>
    </row>
    <row r="13001" spans="18:18" x14ac:dyDescent="0.25">
      <c r="R13001" s="15">
        <v>5</v>
      </c>
    </row>
    <row r="13002" spans="18:18" x14ac:dyDescent="0.25">
      <c r="R13002" s="15">
        <v>5</v>
      </c>
    </row>
    <row r="13003" spans="18:18" x14ac:dyDescent="0.25">
      <c r="R13003" s="15">
        <v>5</v>
      </c>
    </row>
    <row r="13004" spans="18:18" x14ac:dyDescent="0.25">
      <c r="R13004" s="15">
        <v>5</v>
      </c>
    </row>
    <row r="13005" spans="18:18" x14ac:dyDescent="0.25">
      <c r="R13005" s="15">
        <v>5</v>
      </c>
    </row>
    <row r="13006" spans="18:18" x14ac:dyDescent="0.25">
      <c r="R13006" s="15">
        <v>5</v>
      </c>
    </row>
    <row r="13007" spans="18:18" x14ac:dyDescent="0.25">
      <c r="R13007" s="15">
        <v>5</v>
      </c>
    </row>
    <row r="13008" spans="18:18" x14ac:dyDescent="0.25">
      <c r="R13008" s="15">
        <v>5</v>
      </c>
    </row>
    <row r="13009" spans="18:18" x14ac:dyDescent="0.25">
      <c r="R13009" s="15">
        <v>5</v>
      </c>
    </row>
    <row r="13010" spans="18:18" x14ac:dyDescent="0.25">
      <c r="R13010" s="15">
        <v>5</v>
      </c>
    </row>
    <row r="13011" spans="18:18" x14ac:dyDescent="0.25">
      <c r="R13011" s="15">
        <v>5</v>
      </c>
    </row>
    <row r="13012" spans="18:18" x14ac:dyDescent="0.25">
      <c r="R13012" s="15">
        <v>5</v>
      </c>
    </row>
    <row r="13013" spans="18:18" x14ac:dyDescent="0.25">
      <c r="R13013" s="15">
        <v>5</v>
      </c>
    </row>
    <row r="13014" spans="18:18" x14ac:dyDescent="0.25">
      <c r="R13014" s="15">
        <v>5</v>
      </c>
    </row>
    <row r="13015" spans="18:18" x14ac:dyDescent="0.25">
      <c r="R13015" s="15">
        <v>5</v>
      </c>
    </row>
    <row r="13016" spans="18:18" x14ac:dyDescent="0.25">
      <c r="R13016" s="15">
        <v>5</v>
      </c>
    </row>
    <row r="13017" spans="18:18" x14ac:dyDescent="0.25">
      <c r="R13017" s="15">
        <v>5</v>
      </c>
    </row>
    <row r="13018" spans="18:18" x14ac:dyDescent="0.25">
      <c r="R13018" s="15">
        <v>5</v>
      </c>
    </row>
    <row r="13019" spans="18:18" x14ac:dyDescent="0.25">
      <c r="R13019" s="15">
        <v>5</v>
      </c>
    </row>
    <row r="13020" spans="18:18" x14ac:dyDescent="0.25">
      <c r="R13020" s="15">
        <v>5</v>
      </c>
    </row>
    <row r="13021" spans="18:18" x14ac:dyDescent="0.25">
      <c r="R13021" s="15">
        <v>5</v>
      </c>
    </row>
    <row r="13022" spans="18:18" x14ac:dyDescent="0.25">
      <c r="R13022" s="15">
        <v>5</v>
      </c>
    </row>
    <row r="13023" spans="18:18" x14ac:dyDescent="0.25">
      <c r="R13023" s="15">
        <v>5</v>
      </c>
    </row>
    <row r="13024" spans="18:18" x14ac:dyDescent="0.25">
      <c r="R13024" s="15">
        <v>5</v>
      </c>
    </row>
    <row r="13025" spans="18:18" x14ac:dyDescent="0.25">
      <c r="R13025" s="15">
        <v>5</v>
      </c>
    </row>
    <row r="13026" spans="18:18" x14ac:dyDescent="0.25">
      <c r="R13026" s="15">
        <v>5</v>
      </c>
    </row>
    <row r="13027" spans="18:18" x14ac:dyDescent="0.25">
      <c r="R13027" s="15">
        <v>5</v>
      </c>
    </row>
    <row r="13028" spans="18:18" x14ac:dyDescent="0.25">
      <c r="R13028" s="15">
        <v>5</v>
      </c>
    </row>
    <row r="13029" spans="18:18" x14ac:dyDescent="0.25">
      <c r="R13029" s="15">
        <v>5</v>
      </c>
    </row>
    <row r="13030" spans="18:18" x14ac:dyDescent="0.25">
      <c r="R13030" s="15">
        <v>5</v>
      </c>
    </row>
    <row r="13031" spans="18:18" x14ac:dyDescent="0.25">
      <c r="R13031" s="15">
        <v>5</v>
      </c>
    </row>
    <row r="13032" spans="18:18" x14ac:dyDescent="0.25">
      <c r="R13032" s="15">
        <v>5</v>
      </c>
    </row>
    <row r="13033" spans="18:18" x14ac:dyDescent="0.25">
      <c r="R13033" s="15">
        <v>5</v>
      </c>
    </row>
    <row r="13034" spans="18:18" x14ac:dyDescent="0.25">
      <c r="R13034" s="15">
        <v>5</v>
      </c>
    </row>
    <row r="13035" spans="18:18" x14ac:dyDescent="0.25">
      <c r="R13035" s="15">
        <v>5</v>
      </c>
    </row>
    <row r="13036" spans="18:18" x14ac:dyDescent="0.25">
      <c r="R13036" s="15">
        <v>5</v>
      </c>
    </row>
    <row r="13037" spans="18:18" x14ac:dyDescent="0.25">
      <c r="R13037" s="15">
        <v>5</v>
      </c>
    </row>
    <row r="13038" spans="18:18" x14ac:dyDescent="0.25">
      <c r="R13038" s="15">
        <v>5</v>
      </c>
    </row>
    <row r="13039" spans="18:18" x14ac:dyDescent="0.25">
      <c r="R13039" s="15">
        <v>5</v>
      </c>
    </row>
    <row r="13040" spans="18:18" x14ac:dyDescent="0.25">
      <c r="R13040" s="15">
        <v>5</v>
      </c>
    </row>
    <row r="13041" spans="18:18" x14ac:dyDescent="0.25">
      <c r="R13041" s="15">
        <v>5</v>
      </c>
    </row>
    <row r="13042" spans="18:18" x14ac:dyDescent="0.25">
      <c r="R13042" s="15">
        <v>5</v>
      </c>
    </row>
    <row r="13043" spans="18:18" x14ac:dyDescent="0.25">
      <c r="R13043" s="15">
        <v>5</v>
      </c>
    </row>
    <row r="13044" spans="18:18" x14ac:dyDescent="0.25">
      <c r="R13044" s="15">
        <v>5</v>
      </c>
    </row>
    <row r="13045" spans="18:18" x14ac:dyDescent="0.25">
      <c r="R13045" s="15">
        <v>5</v>
      </c>
    </row>
    <row r="13046" spans="18:18" x14ac:dyDescent="0.25">
      <c r="R13046" s="15">
        <v>5</v>
      </c>
    </row>
    <row r="13047" spans="18:18" x14ac:dyDescent="0.25">
      <c r="R13047" s="15">
        <v>5</v>
      </c>
    </row>
    <row r="13048" spans="18:18" x14ac:dyDescent="0.25">
      <c r="R13048" s="15">
        <v>5</v>
      </c>
    </row>
    <row r="13049" spans="18:18" x14ac:dyDescent="0.25">
      <c r="R13049" s="15">
        <v>5</v>
      </c>
    </row>
    <row r="13050" spans="18:18" x14ac:dyDescent="0.25">
      <c r="R13050" s="15">
        <v>5</v>
      </c>
    </row>
    <row r="13051" spans="18:18" x14ac:dyDescent="0.25">
      <c r="R13051" s="15">
        <v>5</v>
      </c>
    </row>
    <row r="13052" spans="18:18" x14ac:dyDescent="0.25">
      <c r="R13052" s="15">
        <v>5</v>
      </c>
    </row>
    <row r="13053" spans="18:18" x14ac:dyDescent="0.25">
      <c r="R13053" s="15">
        <v>5</v>
      </c>
    </row>
    <row r="13054" spans="18:18" x14ac:dyDescent="0.25">
      <c r="R13054" s="15">
        <v>5</v>
      </c>
    </row>
    <row r="13055" spans="18:18" x14ac:dyDescent="0.25">
      <c r="R13055" s="15">
        <v>5</v>
      </c>
    </row>
    <row r="13056" spans="18:18" x14ac:dyDescent="0.25">
      <c r="R13056" s="15">
        <v>5</v>
      </c>
    </row>
    <row r="13057" spans="18:18" x14ac:dyDescent="0.25">
      <c r="R13057" s="15">
        <v>5</v>
      </c>
    </row>
    <row r="13058" spans="18:18" x14ac:dyDescent="0.25">
      <c r="R13058" s="15">
        <v>5</v>
      </c>
    </row>
    <row r="13059" spans="18:18" x14ac:dyDescent="0.25">
      <c r="R13059" s="15">
        <v>5</v>
      </c>
    </row>
    <row r="13060" spans="18:18" x14ac:dyDescent="0.25">
      <c r="R13060" s="15">
        <v>4</v>
      </c>
    </row>
    <row r="13061" spans="18:18" x14ac:dyDescent="0.25">
      <c r="R13061" s="15">
        <v>4</v>
      </c>
    </row>
    <row r="13062" spans="18:18" x14ac:dyDescent="0.25">
      <c r="R13062" s="15">
        <v>4</v>
      </c>
    </row>
    <row r="13063" spans="18:18" x14ac:dyDescent="0.25">
      <c r="R13063" s="15">
        <v>4</v>
      </c>
    </row>
    <row r="13064" spans="18:18" x14ac:dyDescent="0.25">
      <c r="R13064" s="15">
        <v>4</v>
      </c>
    </row>
    <row r="13065" spans="18:18" x14ac:dyDescent="0.25">
      <c r="R13065" s="15">
        <v>4</v>
      </c>
    </row>
    <row r="13066" spans="18:18" x14ac:dyDescent="0.25">
      <c r="R13066" s="15">
        <v>4</v>
      </c>
    </row>
    <row r="13067" spans="18:18" x14ac:dyDescent="0.25">
      <c r="R13067" s="15">
        <v>4</v>
      </c>
    </row>
    <row r="13068" spans="18:18" x14ac:dyDescent="0.25">
      <c r="R13068" s="15">
        <v>5</v>
      </c>
    </row>
    <row r="13069" spans="18:18" x14ac:dyDescent="0.25">
      <c r="R13069" s="15">
        <v>5</v>
      </c>
    </row>
    <row r="13070" spans="18:18" x14ac:dyDescent="0.25">
      <c r="R13070" s="15">
        <v>5</v>
      </c>
    </row>
    <row r="13071" spans="18:18" x14ac:dyDescent="0.25">
      <c r="R13071" s="15">
        <v>5</v>
      </c>
    </row>
    <row r="13072" spans="18:18" x14ac:dyDescent="0.25">
      <c r="R13072" s="15">
        <v>5</v>
      </c>
    </row>
    <row r="13073" spans="18:18" x14ac:dyDescent="0.25">
      <c r="R13073" s="15">
        <v>5</v>
      </c>
    </row>
    <row r="13074" spans="18:18" x14ac:dyDescent="0.25">
      <c r="R13074" s="15">
        <v>5</v>
      </c>
    </row>
    <row r="13075" spans="18:18" x14ac:dyDescent="0.25">
      <c r="R13075" s="15">
        <v>5</v>
      </c>
    </row>
    <row r="13076" spans="18:18" x14ac:dyDescent="0.25">
      <c r="R13076" s="15">
        <v>5</v>
      </c>
    </row>
    <row r="13077" spans="18:18" x14ac:dyDescent="0.25">
      <c r="R13077" s="15">
        <v>5</v>
      </c>
    </row>
    <row r="13078" spans="18:18" x14ac:dyDescent="0.25">
      <c r="R13078" s="15">
        <v>5</v>
      </c>
    </row>
    <row r="13079" spans="18:18" x14ac:dyDescent="0.25">
      <c r="R13079" s="15">
        <v>5</v>
      </c>
    </row>
    <row r="13080" spans="18:18" x14ac:dyDescent="0.25">
      <c r="R13080" s="15">
        <v>5</v>
      </c>
    </row>
    <row r="13081" spans="18:18" x14ac:dyDescent="0.25">
      <c r="R13081" s="15">
        <v>5</v>
      </c>
    </row>
    <row r="13082" spans="18:18" x14ac:dyDescent="0.25">
      <c r="R13082" s="15">
        <v>5</v>
      </c>
    </row>
    <row r="13083" spans="18:18" x14ac:dyDescent="0.25">
      <c r="R13083" s="15">
        <v>5</v>
      </c>
    </row>
    <row r="13084" spans="18:18" x14ac:dyDescent="0.25">
      <c r="R13084" s="15">
        <v>5</v>
      </c>
    </row>
    <row r="13085" spans="18:18" x14ac:dyDescent="0.25">
      <c r="R13085" s="15">
        <v>5</v>
      </c>
    </row>
    <row r="13086" spans="18:18" x14ac:dyDescent="0.25">
      <c r="R13086" s="15">
        <v>5</v>
      </c>
    </row>
    <row r="13087" spans="18:18" x14ac:dyDescent="0.25">
      <c r="R13087" s="15">
        <v>5</v>
      </c>
    </row>
    <row r="13088" spans="18:18" x14ac:dyDescent="0.25">
      <c r="R13088" s="15">
        <v>5</v>
      </c>
    </row>
    <row r="13089" spans="18:18" x14ac:dyDescent="0.25">
      <c r="R13089" s="15">
        <v>5</v>
      </c>
    </row>
    <row r="13090" spans="18:18" x14ac:dyDescent="0.25">
      <c r="R13090" s="15">
        <v>5</v>
      </c>
    </row>
    <row r="13091" spans="18:18" x14ac:dyDescent="0.25">
      <c r="R13091" s="15">
        <v>5</v>
      </c>
    </row>
    <row r="13092" spans="18:18" x14ac:dyDescent="0.25">
      <c r="R13092" s="15">
        <v>5</v>
      </c>
    </row>
    <row r="13093" spans="18:18" x14ac:dyDescent="0.25">
      <c r="R13093" s="15">
        <v>5</v>
      </c>
    </row>
    <row r="13094" spans="18:18" x14ac:dyDescent="0.25">
      <c r="R13094" s="15">
        <v>5</v>
      </c>
    </row>
    <row r="13095" spans="18:18" x14ac:dyDescent="0.25">
      <c r="R13095" s="15">
        <v>5</v>
      </c>
    </row>
    <row r="13096" spans="18:18" x14ac:dyDescent="0.25">
      <c r="R13096" s="15">
        <v>5</v>
      </c>
    </row>
    <row r="13097" spans="18:18" x14ac:dyDescent="0.25">
      <c r="R13097" s="15">
        <v>5</v>
      </c>
    </row>
    <row r="13098" spans="18:18" x14ac:dyDescent="0.25">
      <c r="R13098" s="15">
        <v>5</v>
      </c>
    </row>
    <row r="13099" spans="18:18" x14ac:dyDescent="0.25">
      <c r="R13099" s="15">
        <v>5</v>
      </c>
    </row>
    <row r="13100" spans="18:18" x14ac:dyDescent="0.25">
      <c r="R13100" s="15">
        <v>5</v>
      </c>
    </row>
    <row r="13101" spans="18:18" x14ac:dyDescent="0.25">
      <c r="R13101" s="15">
        <v>5</v>
      </c>
    </row>
    <row r="13102" spans="18:18" x14ac:dyDescent="0.25">
      <c r="R13102" s="15">
        <v>5</v>
      </c>
    </row>
    <row r="13103" spans="18:18" x14ac:dyDescent="0.25">
      <c r="R13103" s="15">
        <v>5</v>
      </c>
    </row>
    <row r="13104" spans="18:18" x14ac:dyDescent="0.25">
      <c r="R13104" s="15">
        <v>1</v>
      </c>
    </row>
    <row r="13105" spans="18:18" x14ac:dyDescent="0.25">
      <c r="R13105" s="15">
        <v>1</v>
      </c>
    </row>
    <row r="13106" spans="18:18" x14ac:dyDescent="0.25">
      <c r="R13106" s="15">
        <v>1</v>
      </c>
    </row>
    <row r="13107" spans="18:18" x14ac:dyDescent="0.25">
      <c r="R13107" s="15">
        <v>1</v>
      </c>
    </row>
    <row r="13108" spans="18:18" x14ac:dyDescent="0.25">
      <c r="R13108" s="15">
        <v>1</v>
      </c>
    </row>
    <row r="13109" spans="18:18" x14ac:dyDescent="0.25">
      <c r="R13109" s="15">
        <v>1</v>
      </c>
    </row>
    <row r="13110" spans="18:18" x14ac:dyDescent="0.25">
      <c r="R13110" s="15">
        <v>1</v>
      </c>
    </row>
    <row r="13111" spans="18:18" x14ac:dyDescent="0.25">
      <c r="R13111" s="15">
        <v>1</v>
      </c>
    </row>
    <row r="13112" spans="18:18" x14ac:dyDescent="0.25">
      <c r="R13112" s="15">
        <v>1</v>
      </c>
    </row>
    <row r="13113" spans="18:18" x14ac:dyDescent="0.25">
      <c r="R13113" s="15">
        <v>1</v>
      </c>
    </row>
    <row r="13114" spans="18:18" x14ac:dyDescent="0.25">
      <c r="R13114" s="15">
        <v>1</v>
      </c>
    </row>
    <row r="13115" spans="18:18" x14ac:dyDescent="0.25">
      <c r="R13115" s="15">
        <v>1</v>
      </c>
    </row>
    <row r="13116" spans="18:18" x14ac:dyDescent="0.25">
      <c r="R13116" s="15">
        <v>1</v>
      </c>
    </row>
    <row r="13117" spans="18:18" x14ac:dyDescent="0.25">
      <c r="R13117" s="15">
        <v>1</v>
      </c>
    </row>
    <row r="13118" spans="18:18" x14ac:dyDescent="0.25">
      <c r="R13118" s="15">
        <v>1</v>
      </c>
    </row>
    <row r="13119" spans="18:18" x14ac:dyDescent="0.25">
      <c r="R13119" s="15">
        <v>1</v>
      </c>
    </row>
    <row r="13120" spans="18:18" x14ac:dyDescent="0.25">
      <c r="R13120" s="15">
        <v>1</v>
      </c>
    </row>
    <row r="13121" spans="18:18" x14ac:dyDescent="0.25">
      <c r="R13121" s="15">
        <v>1</v>
      </c>
    </row>
    <row r="13122" spans="18:18" x14ac:dyDescent="0.25">
      <c r="R13122" s="15">
        <v>1</v>
      </c>
    </row>
    <row r="13123" spans="18:18" x14ac:dyDescent="0.25">
      <c r="R13123" s="15">
        <v>1</v>
      </c>
    </row>
    <row r="13124" spans="18:18" x14ac:dyDescent="0.25">
      <c r="R13124" s="15">
        <v>5</v>
      </c>
    </row>
    <row r="13125" spans="18:18" x14ac:dyDescent="0.25">
      <c r="R13125" s="15">
        <v>5</v>
      </c>
    </row>
    <row r="13126" spans="18:18" x14ac:dyDescent="0.25">
      <c r="R13126" s="15">
        <v>5</v>
      </c>
    </row>
    <row r="13127" spans="18:18" x14ac:dyDescent="0.25">
      <c r="R13127" s="15">
        <v>5</v>
      </c>
    </row>
    <row r="13128" spans="18:18" x14ac:dyDescent="0.25">
      <c r="R13128" s="15">
        <v>5</v>
      </c>
    </row>
    <row r="13129" spans="18:18" x14ac:dyDescent="0.25">
      <c r="R13129" s="15">
        <v>5</v>
      </c>
    </row>
    <row r="13130" spans="18:18" x14ac:dyDescent="0.25">
      <c r="R13130" s="15">
        <v>5</v>
      </c>
    </row>
    <row r="13131" spans="18:18" x14ac:dyDescent="0.25">
      <c r="R13131" s="15">
        <v>5</v>
      </c>
    </row>
    <row r="13132" spans="18:18" x14ac:dyDescent="0.25">
      <c r="R13132" s="15">
        <v>5</v>
      </c>
    </row>
    <row r="13133" spans="18:18" x14ac:dyDescent="0.25">
      <c r="R13133" s="15">
        <v>5</v>
      </c>
    </row>
    <row r="13134" spans="18:18" x14ac:dyDescent="0.25">
      <c r="R13134" s="15">
        <v>5</v>
      </c>
    </row>
    <row r="13135" spans="18:18" x14ac:dyDescent="0.25">
      <c r="R13135" s="15">
        <v>5</v>
      </c>
    </row>
    <row r="13136" spans="18:18" x14ac:dyDescent="0.25">
      <c r="R13136" s="15">
        <v>5</v>
      </c>
    </row>
    <row r="13137" spans="18:18" x14ac:dyDescent="0.25">
      <c r="R13137" s="15">
        <v>5</v>
      </c>
    </row>
    <row r="13138" spans="18:18" x14ac:dyDescent="0.25">
      <c r="R13138" s="15">
        <v>5</v>
      </c>
    </row>
    <row r="13139" spans="18:18" x14ac:dyDescent="0.25">
      <c r="R13139" s="15">
        <v>5</v>
      </c>
    </row>
    <row r="13140" spans="18:18" x14ac:dyDescent="0.25">
      <c r="R13140" s="15">
        <v>5</v>
      </c>
    </row>
    <row r="13141" spans="18:18" x14ac:dyDescent="0.25">
      <c r="R13141" s="15">
        <v>5</v>
      </c>
    </row>
    <row r="13142" spans="18:18" x14ac:dyDescent="0.25">
      <c r="R13142" s="15">
        <v>4</v>
      </c>
    </row>
    <row r="13143" spans="18:18" x14ac:dyDescent="0.25">
      <c r="R13143" s="15">
        <v>4</v>
      </c>
    </row>
    <row r="13144" spans="18:18" x14ac:dyDescent="0.25">
      <c r="R13144" s="15">
        <v>4</v>
      </c>
    </row>
    <row r="13145" spans="18:18" x14ac:dyDescent="0.25">
      <c r="R13145" s="15">
        <v>4</v>
      </c>
    </row>
    <row r="13146" spans="18:18" x14ac:dyDescent="0.25">
      <c r="R13146" s="15">
        <v>4</v>
      </c>
    </row>
    <row r="13147" spans="18:18" x14ac:dyDescent="0.25">
      <c r="R13147" s="15">
        <v>4</v>
      </c>
    </row>
    <row r="13148" spans="18:18" x14ac:dyDescent="0.25">
      <c r="R13148" s="15">
        <v>4</v>
      </c>
    </row>
    <row r="13149" spans="18:18" x14ac:dyDescent="0.25">
      <c r="R13149" s="15">
        <v>4</v>
      </c>
    </row>
    <row r="13150" spans="18:18" x14ac:dyDescent="0.25">
      <c r="R13150" s="15">
        <v>4</v>
      </c>
    </row>
    <row r="13151" spans="18:18" x14ac:dyDescent="0.25">
      <c r="R13151" s="15">
        <v>4</v>
      </c>
    </row>
    <row r="13152" spans="18:18" x14ac:dyDescent="0.25">
      <c r="R13152" s="15">
        <v>4</v>
      </c>
    </row>
    <row r="13153" spans="18:18" x14ac:dyDescent="0.25">
      <c r="R13153" s="15">
        <v>4</v>
      </c>
    </row>
    <row r="13154" spans="18:18" x14ac:dyDescent="0.25">
      <c r="R13154" s="15">
        <v>4</v>
      </c>
    </row>
    <row r="13155" spans="18:18" x14ac:dyDescent="0.25">
      <c r="R13155" s="15">
        <v>4</v>
      </c>
    </row>
    <row r="13156" spans="18:18" x14ac:dyDescent="0.25">
      <c r="R13156" s="15">
        <v>4</v>
      </c>
    </row>
    <row r="13157" spans="18:18" x14ac:dyDescent="0.25">
      <c r="R13157" s="15">
        <v>4</v>
      </c>
    </row>
    <row r="13158" spans="18:18" x14ac:dyDescent="0.25">
      <c r="R13158" s="15">
        <v>4</v>
      </c>
    </row>
    <row r="13159" spans="18:18" x14ac:dyDescent="0.25">
      <c r="R13159" s="15">
        <v>4</v>
      </c>
    </row>
    <row r="13160" spans="18:18" x14ac:dyDescent="0.25">
      <c r="R13160" s="15">
        <v>4</v>
      </c>
    </row>
    <row r="13161" spans="18:18" x14ac:dyDescent="0.25">
      <c r="R13161" s="15">
        <v>4</v>
      </c>
    </row>
    <row r="13162" spans="18:18" x14ac:dyDescent="0.25">
      <c r="R13162" s="15">
        <v>4</v>
      </c>
    </row>
    <row r="13163" spans="18:18" x14ac:dyDescent="0.25">
      <c r="R13163" s="15">
        <v>4</v>
      </c>
    </row>
    <row r="13164" spans="18:18" x14ac:dyDescent="0.25">
      <c r="R13164" s="15">
        <v>4</v>
      </c>
    </row>
    <row r="13165" spans="18:18" x14ac:dyDescent="0.25">
      <c r="R13165" s="15">
        <v>4</v>
      </c>
    </row>
    <row r="13166" spans="18:18" x14ac:dyDescent="0.25">
      <c r="R13166" s="15">
        <v>4</v>
      </c>
    </row>
    <row r="13167" spans="18:18" x14ac:dyDescent="0.25">
      <c r="R13167" s="15">
        <v>4</v>
      </c>
    </row>
    <row r="13168" spans="18:18" x14ac:dyDescent="0.25">
      <c r="R13168" s="15">
        <v>4</v>
      </c>
    </row>
    <row r="13169" spans="18:18" x14ac:dyDescent="0.25">
      <c r="R13169" s="15">
        <v>4</v>
      </c>
    </row>
    <row r="13170" spans="18:18" x14ac:dyDescent="0.25">
      <c r="R13170" s="15">
        <v>4</v>
      </c>
    </row>
    <row r="13171" spans="18:18" x14ac:dyDescent="0.25">
      <c r="R13171" s="15">
        <v>4</v>
      </c>
    </row>
    <row r="13172" spans="18:18" x14ac:dyDescent="0.25">
      <c r="R13172" s="15">
        <v>4</v>
      </c>
    </row>
    <row r="13173" spans="18:18" x14ac:dyDescent="0.25">
      <c r="R13173" s="15">
        <v>4</v>
      </c>
    </row>
    <row r="13174" spans="18:18" x14ac:dyDescent="0.25">
      <c r="R13174" s="15">
        <v>4</v>
      </c>
    </row>
    <row r="13175" spans="18:18" x14ac:dyDescent="0.25">
      <c r="R13175" s="15">
        <v>4</v>
      </c>
    </row>
    <row r="13176" spans="18:18" x14ac:dyDescent="0.25">
      <c r="R13176" s="15">
        <v>4</v>
      </c>
    </row>
    <row r="13177" spans="18:18" x14ac:dyDescent="0.25">
      <c r="R13177" s="15">
        <v>4</v>
      </c>
    </row>
    <row r="13178" spans="18:18" x14ac:dyDescent="0.25">
      <c r="R13178" s="15">
        <v>4</v>
      </c>
    </row>
    <row r="13179" spans="18:18" x14ac:dyDescent="0.25">
      <c r="R13179" s="15">
        <v>4</v>
      </c>
    </row>
    <row r="13180" spans="18:18" x14ac:dyDescent="0.25">
      <c r="R13180" s="15">
        <v>4</v>
      </c>
    </row>
    <row r="13181" spans="18:18" x14ac:dyDescent="0.25">
      <c r="R13181" s="15">
        <v>4</v>
      </c>
    </row>
    <row r="13182" spans="18:18" x14ac:dyDescent="0.25">
      <c r="R13182" s="15">
        <v>4</v>
      </c>
    </row>
    <row r="13183" spans="18:18" x14ac:dyDescent="0.25">
      <c r="R13183" s="15">
        <v>4</v>
      </c>
    </row>
    <row r="13184" spans="18:18" x14ac:dyDescent="0.25">
      <c r="R13184" s="15">
        <v>4</v>
      </c>
    </row>
    <row r="13185" spans="18:18" x14ac:dyDescent="0.25">
      <c r="R13185" s="15">
        <v>4</v>
      </c>
    </row>
    <row r="13186" spans="18:18" x14ac:dyDescent="0.25">
      <c r="R13186" s="15">
        <v>4</v>
      </c>
    </row>
    <row r="13187" spans="18:18" x14ac:dyDescent="0.25">
      <c r="R13187" s="15">
        <v>4</v>
      </c>
    </row>
    <row r="13188" spans="18:18" x14ac:dyDescent="0.25">
      <c r="R13188" s="15">
        <v>4</v>
      </c>
    </row>
    <row r="13189" spans="18:18" x14ac:dyDescent="0.25">
      <c r="R13189" s="15">
        <v>4</v>
      </c>
    </row>
    <row r="13190" spans="18:18" x14ac:dyDescent="0.25">
      <c r="R13190" s="15">
        <v>4</v>
      </c>
    </row>
    <row r="13191" spans="18:18" x14ac:dyDescent="0.25">
      <c r="R13191" s="15">
        <v>4</v>
      </c>
    </row>
    <row r="13192" spans="18:18" x14ac:dyDescent="0.25">
      <c r="R13192" s="15">
        <v>4</v>
      </c>
    </row>
    <row r="13193" spans="18:18" x14ac:dyDescent="0.25">
      <c r="R13193" s="15">
        <v>4</v>
      </c>
    </row>
    <row r="13194" spans="18:18" x14ac:dyDescent="0.25">
      <c r="R13194" s="15">
        <v>4</v>
      </c>
    </row>
    <row r="13195" spans="18:18" x14ac:dyDescent="0.25">
      <c r="R13195" s="15">
        <v>4</v>
      </c>
    </row>
    <row r="13196" spans="18:18" x14ac:dyDescent="0.25">
      <c r="R13196" s="15">
        <v>4</v>
      </c>
    </row>
    <row r="13197" spans="18:18" x14ac:dyDescent="0.25">
      <c r="R13197" s="15">
        <v>4</v>
      </c>
    </row>
    <row r="13198" spans="18:18" x14ac:dyDescent="0.25">
      <c r="R13198" s="15">
        <v>4</v>
      </c>
    </row>
    <row r="13199" spans="18:18" x14ac:dyDescent="0.25">
      <c r="R13199" s="15">
        <v>4</v>
      </c>
    </row>
    <row r="13200" spans="18:18" x14ac:dyDescent="0.25">
      <c r="R13200" s="15">
        <v>4</v>
      </c>
    </row>
    <row r="13201" spans="18:18" x14ac:dyDescent="0.25">
      <c r="R13201" s="15">
        <v>4</v>
      </c>
    </row>
    <row r="13202" spans="18:18" x14ac:dyDescent="0.25">
      <c r="R13202" s="15">
        <v>4</v>
      </c>
    </row>
    <row r="13203" spans="18:18" x14ac:dyDescent="0.25">
      <c r="R13203" s="15">
        <v>4</v>
      </c>
    </row>
    <row r="13204" spans="18:18" x14ac:dyDescent="0.25">
      <c r="R13204" s="15">
        <v>4</v>
      </c>
    </row>
    <row r="13205" spans="18:18" x14ac:dyDescent="0.25">
      <c r="R13205" s="15">
        <v>4</v>
      </c>
    </row>
    <row r="13206" spans="18:18" x14ac:dyDescent="0.25">
      <c r="R13206" s="15">
        <v>5</v>
      </c>
    </row>
    <row r="13207" spans="18:18" x14ac:dyDescent="0.25">
      <c r="R13207" s="15">
        <v>5</v>
      </c>
    </row>
    <row r="13208" spans="18:18" x14ac:dyDescent="0.25">
      <c r="R13208" s="15">
        <v>5</v>
      </c>
    </row>
    <row r="13209" spans="18:18" x14ac:dyDescent="0.25">
      <c r="R13209" s="15">
        <v>5</v>
      </c>
    </row>
    <row r="13210" spans="18:18" x14ac:dyDescent="0.25">
      <c r="R13210" s="15">
        <v>5</v>
      </c>
    </row>
    <row r="13211" spans="18:18" x14ac:dyDescent="0.25">
      <c r="R13211" s="15">
        <v>5</v>
      </c>
    </row>
    <row r="13212" spans="18:18" x14ac:dyDescent="0.25">
      <c r="R13212" s="15">
        <v>5</v>
      </c>
    </row>
    <row r="13213" spans="18:18" x14ac:dyDescent="0.25">
      <c r="R13213" s="15">
        <v>5</v>
      </c>
    </row>
    <row r="13214" spans="18:18" x14ac:dyDescent="0.25">
      <c r="R13214" s="15">
        <v>5</v>
      </c>
    </row>
    <row r="13215" spans="18:18" x14ac:dyDescent="0.25">
      <c r="R13215" s="15">
        <v>5</v>
      </c>
    </row>
    <row r="13216" spans="18:18" x14ac:dyDescent="0.25">
      <c r="R13216" s="15">
        <v>5</v>
      </c>
    </row>
    <row r="13217" spans="18:18" x14ac:dyDescent="0.25">
      <c r="R13217" s="15">
        <v>5</v>
      </c>
    </row>
    <row r="13218" spans="18:18" x14ac:dyDescent="0.25">
      <c r="R13218" s="15">
        <v>5</v>
      </c>
    </row>
    <row r="13219" spans="18:18" x14ac:dyDescent="0.25">
      <c r="R13219" s="15">
        <v>5</v>
      </c>
    </row>
    <row r="13220" spans="18:18" x14ac:dyDescent="0.25">
      <c r="R13220" s="15">
        <v>5</v>
      </c>
    </row>
    <row r="13221" spans="18:18" x14ac:dyDescent="0.25">
      <c r="R13221" s="15">
        <v>5</v>
      </c>
    </row>
    <row r="13222" spans="18:18" x14ac:dyDescent="0.25">
      <c r="R13222" s="15">
        <v>5</v>
      </c>
    </row>
    <row r="13223" spans="18:18" x14ac:dyDescent="0.25">
      <c r="R13223" s="15">
        <v>5</v>
      </c>
    </row>
    <row r="13224" spans="18:18" x14ac:dyDescent="0.25">
      <c r="R13224" s="15">
        <v>5</v>
      </c>
    </row>
    <row r="13225" spans="18:18" x14ac:dyDescent="0.25">
      <c r="R13225" s="15">
        <v>5</v>
      </c>
    </row>
    <row r="13226" spans="18:18" x14ac:dyDescent="0.25">
      <c r="R13226" s="15">
        <v>5</v>
      </c>
    </row>
    <row r="13227" spans="18:18" x14ac:dyDescent="0.25">
      <c r="R13227" s="15">
        <v>5</v>
      </c>
    </row>
    <row r="13228" spans="18:18" x14ac:dyDescent="0.25">
      <c r="R13228" s="15">
        <v>5</v>
      </c>
    </row>
    <row r="13229" spans="18:18" x14ac:dyDescent="0.25">
      <c r="R13229" s="15">
        <v>5</v>
      </c>
    </row>
    <row r="13230" spans="18:18" x14ac:dyDescent="0.25">
      <c r="R13230" s="15">
        <v>5</v>
      </c>
    </row>
    <row r="13231" spans="18:18" x14ac:dyDescent="0.25">
      <c r="R13231" s="15">
        <v>5</v>
      </c>
    </row>
    <row r="13232" spans="18:18" x14ac:dyDescent="0.25">
      <c r="R13232" s="15">
        <v>5</v>
      </c>
    </row>
    <row r="13233" spans="18:18" x14ac:dyDescent="0.25">
      <c r="R13233" s="15">
        <v>5</v>
      </c>
    </row>
    <row r="13234" spans="18:18" x14ac:dyDescent="0.25">
      <c r="R13234" s="15">
        <v>5</v>
      </c>
    </row>
    <row r="13235" spans="18:18" x14ac:dyDescent="0.25">
      <c r="R13235" s="15">
        <v>5</v>
      </c>
    </row>
    <row r="13236" spans="18:18" x14ac:dyDescent="0.25">
      <c r="R13236" s="15">
        <v>5</v>
      </c>
    </row>
    <row r="13237" spans="18:18" x14ac:dyDescent="0.25">
      <c r="R13237" s="15">
        <v>5</v>
      </c>
    </row>
    <row r="13238" spans="18:18" x14ac:dyDescent="0.25">
      <c r="R13238" s="15">
        <v>5</v>
      </c>
    </row>
    <row r="13239" spans="18:18" x14ac:dyDescent="0.25">
      <c r="R13239" s="15">
        <v>5</v>
      </c>
    </row>
    <row r="13240" spans="18:18" x14ac:dyDescent="0.25">
      <c r="R13240" s="15">
        <v>5</v>
      </c>
    </row>
    <row r="13241" spans="18:18" x14ac:dyDescent="0.25">
      <c r="R13241" s="15">
        <v>5</v>
      </c>
    </row>
    <row r="13242" spans="18:18" x14ac:dyDescent="0.25">
      <c r="R13242" s="15">
        <v>5</v>
      </c>
    </row>
    <row r="13243" spans="18:18" x14ac:dyDescent="0.25">
      <c r="R13243" s="15">
        <v>5</v>
      </c>
    </row>
    <row r="13244" spans="18:18" x14ac:dyDescent="0.25">
      <c r="R13244" s="15">
        <v>5</v>
      </c>
    </row>
    <row r="13245" spans="18:18" x14ac:dyDescent="0.25">
      <c r="R13245" s="15">
        <v>5</v>
      </c>
    </row>
    <row r="13246" spans="18:18" x14ac:dyDescent="0.25">
      <c r="R13246" s="15">
        <v>5</v>
      </c>
    </row>
    <row r="13247" spans="18:18" x14ac:dyDescent="0.25">
      <c r="R13247" s="15">
        <v>5</v>
      </c>
    </row>
    <row r="13248" spans="18:18" x14ac:dyDescent="0.25">
      <c r="R13248" s="15">
        <v>5</v>
      </c>
    </row>
    <row r="13249" spans="18:18" x14ac:dyDescent="0.25">
      <c r="R13249" s="15">
        <v>5</v>
      </c>
    </row>
    <row r="13250" spans="18:18" x14ac:dyDescent="0.25">
      <c r="R13250" s="15">
        <v>5</v>
      </c>
    </row>
    <row r="13251" spans="18:18" x14ac:dyDescent="0.25">
      <c r="R13251" s="15">
        <v>5</v>
      </c>
    </row>
    <row r="13252" spans="18:18" x14ac:dyDescent="0.25">
      <c r="R13252" s="15">
        <v>1</v>
      </c>
    </row>
    <row r="13253" spans="18:18" x14ac:dyDescent="0.25">
      <c r="R13253" s="15">
        <v>1</v>
      </c>
    </row>
    <row r="13254" spans="18:18" x14ac:dyDescent="0.25">
      <c r="R13254" s="15">
        <v>1</v>
      </c>
    </row>
    <row r="13255" spans="18:18" x14ac:dyDescent="0.25">
      <c r="R13255" s="15">
        <v>1</v>
      </c>
    </row>
    <row r="13256" spans="18:18" x14ac:dyDescent="0.25">
      <c r="R13256" s="15">
        <v>1</v>
      </c>
    </row>
    <row r="13257" spans="18:18" x14ac:dyDescent="0.25">
      <c r="R13257" s="15">
        <v>1</v>
      </c>
    </row>
    <row r="13258" spans="18:18" x14ac:dyDescent="0.25">
      <c r="R13258" s="15">
        <v>1</v>
      </c>
    </row>
    <row r="13259" spans="18:18" x14ac:dyDescent="0.25">
      <c r="R13259" s="15">
        <v>1</v>
      </c>
    </row>
    <row r="13260" spans="18:18" x14ac:dyDescent="0.25">
      <c r="R13260" s="15">
        <v>1</v>
      </c>
    </row>
    <row r="13261" spans="18:18" x14ac:dyDescent="0.25">
      <c r="R13261" s="15">
        <v>1</v>
      </c>
    </row>
    <row r="13262" spans="18:18" x14ac:dyDescent="0.25">
      <c r="R13262" s="15">
        <v>1</v>
      </c>
    </row>
    <row r="13263" spans="18:18" x14ac:dyDescent="0.25">
      <c r="R13263" s="15">
        <v>1</v>
      </c>
    </row>
    <row r="13264" spans="18:18" x14ac:dyDescent="0.25">
      <c r="R13264" s="15">
        <v>1</v>
      </c>
    </row>
    <row r="13265" spans="18:18" x14ac:dyDescent="0.25">
      <c r="R13265" s="15">
        <v>1</v>
      </c>
    </row>
    <row r="13266" spans="18:18" x14ac:dyDescent="0.25">
      <c r="R13266" s="15">
        <v>1</v>
      </c>
    </row>
    <row r="13267" spans="18:18" x14ac:dyDescent="0.25">
      <c r="R13267" s="15">
        <v>1</v>
      </c>
    </row>
    <row r="13268" spans="18:18" x14ac:dyDescent="0.25">
      <c r="R13268" s="15">
        <v>1</v>
      </c>
    </row>
    <row r="13269" spans="18:18" x14ac:dyDescent="0.25">
      <c r="R13269" s="15">
        <v>1</v>
      </c>
    </row>
    <row r="13270" spans="18:18" x14ac:dyDescent="0.25">
      <c r="R13270" s="15">
        <v>1</v>
      </c>
    </row>
    <row r="13271" spans="18:18" x14ac:dyDescent="0.25">
      <c r="R13271" s="15">
        <v>1</v>
      </c>
    </row>
    <row r="13272" spans="18:18" x14ac:dyDescent="0.25">
      <c r="R13272" s="15">
        <v>1</v>
      </c>
    </row>
    <row r="13273" spans="18:18" x14ac:dyDescent="0.25">
      <c r="R13273" s="15">
        <v>1</v>
      </c>
    </row>
    <row r="13274" spans="18:18" x14ac:dyDescent="0.25">
      <c r="R13274" s="15">
        <v>1</v>
      </c>
    </row>
    <row r="13275" spans="18:18" x14ac:dyDescent="0.25">
      <c r="R13275" s="15">
        <v>1</v>
      </c>
    </row>
    <row r="13276" spans="18:18" x14ac:dyDescent="0.25">
      <c r="R13276" s="15">
        <v>1</v>
      </c>
    </row>
    <row r="13277" spans="18:18" x14ac:dyDescent="0.25">
      <c r="R13277" s="15">
        <v>1</v>
      </c>
    </row>
    <row r="13278" spans="18:18" x14ac:dyDescent="0.25">
      <c r="R13278" s="15">
        <v>1</v>
      </c>
    </row>
    <row r="13279" spans="18:18" x14ac:dyDescent="0.25">
      <c r="R13279" s="15">
        <v>1</v>
      </c>
    </row>
    <row r="13280" spans="18:18" x14ac:dyDescent="0.25">
      <c r="R13280" s="15">
        <v>1</v>
      </c>
    </row>
    <row r="13281" spans="18:18" x14ac:dyDescent="0.25">
      <c r="R13281" s="15">
        <v>1</v>
      </c>
    </row>
    <row r="13282" spans="18:18" x14ac:dyDescent="0.25">
      <c r="R13282" s="15">
        <v>1</v>
      </c>
    </row>
    <row r="13283" spans="18:18" x14ac:dyDescent="0.25">
      <c r="R13283" s="15">
        <v>1</v>
      </c>
    </row>
    <row r="13284" spans="18:18" x14ac:dyDescent="0.25">
      <c r="R13284" s="15">
        <v>1</v>
      </c>
    </row>
    <row r="13285" spans="18:18" x14ac:dyDescent="0.25">
      <c r="R13285" s="15">
        <v>1</v>
      </c>
    </row>
    <row r="13286" spans="18:18" x14ac:dyDescent="0.25">
      <c r="R13286" s="15">
        <v>1</v>
      </c>
    </row>
    <row r="13287" spans="18:18" x14ac:dyDescent="0.25">
      <c r="R13287" s="15">
        <v>1</v>
      </c>
    </row>
    <row r="13288" spans="18:18" x14ac:dyDescent="0.25">
      <c r="R13288" s="15">
        <v>2</v>
      </c>
    </row>
    <row r="13289" spans="18:18" x14ac:dyDescent="0.25">
      <c r="R13289" s="15">
        <v>2</v>
      </c>
    </row>
    <row r="13290" spans="18:18" x14ac:dyDescent="0.25">
      <c r="R13290" s="15">
        <v>2</v>
      </c>
    </row>
    <row r="13291" spans="18:18" x14ac:dyDescent="0.25">
      <c r="R13291" s="15">
        <v>2</v>
      </c>
    </row>
    <row r="13292" spans="18:18" x14ac:dyDescent="0.25">
      <c r="R13292" s="15">
        <v>2</v>
      </c>
    </row>
    <row r="13293" spans="18:18" x14ac:dyDescent="0.25">
      <c r="R13293" s="15">
        <v>3</v>
      </c>
    </row>
    <row r="13294" spans="18:18" x14ac:dyDescent="0.25">
      <c r="R13294" s="15">
        <v>3</v>
      </c>
    </row>
    <row r="13295" spans="18:18" x14ac:dyDescent="0.25">
      <c r="R13295" s="15">
        <v>3</v>
      </c>
    </row>
    <row r="13296" spans="18:18" x14ac:dyDescent="0.25">
      <c r="R13296" s="15">
        <v>3</v>
      </c>
    </row>
    <row r="13297" spans="18:18" x14ac:dyDescent="0.25">
      <c r="R13297" s="15">
        <v>4</v>
      </c>
    </row>
    <row r="13298" spans="18:18" x14ac:dyDescent="0.25">
      <c r="R13298" s="15">
        <v>4</v>
      </c>
    </row>
    <row r="13299" spans="18:18" x14ac:dyDescent="0.25">
      <c r="R13299" s="15">
        <v>4</v>
      </c>
    </row>
    <row r="13300" spans="18:18" x14ac:dyDescent="0.25">
      <c r="R13300" s="15">
        <v>4</v>
      </c>
    </row>
    <row r="13301" spans="18:18" x14ac:dyDescent="0.25">
      <c r="R13301" s="15">
        <v>4</v>
      </c>
    </row>
    <row r="13302" spans="18:18" x14ac:dyDescent="0.25">
      <c r="R13302" s="15">
        <v>4</v>
      </c>
    </row>
    <row r="13303" spans="18:18" x14ac:dyDescent="0.25">
      <c r="R13303" s="15">
        <v>4</v>
      </c>
    </row>
    <row r="13304" spans="18:18" x14ac:dyDescent="0.25">
      <c r="R13304" s="15">
        <v>4</v>
      </c>
    </row>
    <row r="13305" spans="18:18" x14ac:dyDescent="0.25">
      <c r="R13305" s="15">
        <v>4</v>
      </c>
    </row>
    <row r="13306" spans="18:18" x14ac:dyDescent="0.25">
      <c r="R13306" s="15">
        <v>4</v>
      </c>
    </row>
    <row r="13307" spans="18:18" x14ac:dyDescent="0.25">
      <c r="R13307" s="15">
        <v>4</v>
      </c>
    </row>
    <row r="13308" spans="18:18" x14ac:dyDescent="0.25">
      <c r="R13308" s="15">
        <v>4</v>
      </c>
    </row>
    <row r="13309" spans="18:18" x14ac:dyDescent="0.25">
      <c r="R13309" s="15">
        <v>4</v>
      </c>
    </row>
    <row r="13310" spans="18:18" x14ac:dyDescent="0.25">
      <c r="R13310" s="15">
        <v>4</v>
      </c>
    </row>
    <row r="13311" spans="18:18" x14ac:dyDescent="0.25">
      <c r="R13311" s="15">
        <v>4</v>
      </c>
    </row>
    <row r="13312" spans="18:18" x14ac:dyDescent="0.25">
      <c r="R13312" s="15">
        <v>4</v>
      </c>
    </row>
    <row r="13313" spans="18:18" x14ac:dyDescent="0.25">
      <c r="R13313" s="15">
        <v>4</v>
      </c>
    </row>
    <row r="13314" spans="18:18" x14ac:dyDescent="0.25">
      <c r="R13314" s="15">
        <v>4</v>
      </c>
    </row>
    <row r="13315" spans="18:18" x14ac:dyDescent="0.25">
      <c r="R13315" s="15">
        <v>4</v>
      </c>
    </row>
    <row r="13316" spans="18:18" x14ac:dyDescent="0.25">
      <c r="R13316" s="15">
        <v>4</v>
      </c>
    </row>
    <row r="13317" spans="18:18" x14ac:dyDescent="0.25">
      <c r="R13317" s="15">
        <v>4</v>
      </c>
    </row>
    <row r="13318" spans="18:18" x14ac:dyDescent="0.25">
      <c r="R13318" s="15">
        <v>4</v>
      </c>
    </row>
    <row r="13319" spans="18:18" x14ac:dyDescent="0.25">
      <c r="R13319" s="15">
        <v>4</v>
      </c>
    </row>
    <row r="13320" spans="18:18" x14ac:dyDescent="0.25">
      <c r="R13320" s="15">
        <v>4</v>
      </c>
    </row>
    <row r="13321" spans="18:18" x14ac:dyDescent="0.25">
      <c r="R13321" s="15">
        <v>4</v>
      </c>
    </row>
    <row r="13322" spans="18:18" x14ac:dyDescent="0.25">
      <c r="R13322" s="15">
        <v>4</v>
      </c>
    </row>
    <row r="13323" spans="18:18" x14ac:dyDescent="0.25">
      <c r="R13323" s="15">
        <v>4</v>
      </c>
    </row>
    <row r="13324" spans="18:18" x14ac:dyDescent="0.25">
      <c r="R13324" s="15">
        <v>4</v>
      </c>
    </row>
    <row r="13325" spans="18:18" x14ac:dyDescent="0.25">
      <c r="R13325" s="15">
        <v>4</v>
      </c>
    </row>
    <row r="13326" spans="18:18" x14ac:dyDescent="0.25">
      <c r="R13326" s="15">
        <v>4</v>
      </c>
    </row>
    <row r="13327" spans="18:18" x14ac:dyDescent="0.25">
      <c r="R13327" s="15">
        <v>4</v>
      </c>
    </row>
    <row r="13328" spans="18:18" x14ac:dyDescent="0.25">
      <c r="R13328" s="15">
        <v>1</v>
      </c>
    </row>
    <row r="13329" spans="18:18" x14ac:dyDescent="0.25">
      <c r="R13329" s="15">
        <v>1</v>
      </c>
    </row>
    <row r="13330" spans="18:18" x14ac:dyDescent="0.25">
      <c r="R13330" s="15">
        <v>1</v>
      </c>
    </row>
    <row r="13331" spans="18:18" x14ac:dyDescent="0.25">
      <c r="R13331" s="15">
        <v>1</v>
      </c>
    </row>
    <row r="13332" spans="18:18" x14ac:dyDescent="0.25">
      <c r="R13332" s="15">
        <v>1</v>
      </c>
    </row>
    <row r="13333" spans="18:18" x14ac:dyDescent="0.25">
      <c r="R13333" s="15">
        <v>1</v>
      </c>
    </row>
    <row r="13334" spans="18:18" x14ac:dyDescent="0.25">
      <c r="R13334" s="15">
        <v>1</v>
      </c>
    </row>
    <row r="13335" spans="18:18" x14ac:dyDescent="0.25">
      <c r="R13335" s="15">
        <v>1</v>
      </c>
    </row>
    <row r="13336" spans="18:18" x14ac:dyDescent="0.25">
      <c r="R13336" s="15">
        <v>1</v>
      </c>
    </row>
    <row r="13337" spans="18:18" x14ac:dyDescent="0.25">
      <c r="R13337" s="15">
        <v>1</v>
      </c>
    </row>
    <row r="13338" spans="18:18" x14ac:dyDescent="0.25">
      <c r="R13338" s="15">
        <v>1</v>
      </c>
    </row>
    <row r="13339" spans="18:18" x14ac:dyDescent="0.25">
      <c r="R13339" s="15">
        <v>1</v>
      </c>
    </row>
    <row r="13340" spans="18:18" x14ac:dyDescent="0.25">
      <c r="R13340" s="15">
        <v>1</v>
      </c>
    </row>
    <row r="13341" spans="18:18" x14ac:dyDescent="0.25">
      <c r="R13341" s="15">
        <v>1</v>
      </c>
    </row>
    <row r="13342" spans="18:18" x14ac:dyDescent="0.25">
      <c r="R13342" s="15">
        <v>1</v>
      </c>
    </row>
    <row r="13343" spans="18:18" x14ac:dyDescent="0.25">
      <c r="R13343" s="15">
        <v>1</v>
      </c>
    </row>
    <row r="13344" spans="18:18" x14ac:dyDescent="0.25">
      <c r="R13344" s="15">
        <v>1</v>
      </c>
    </row>
    <row r="13345" spans="18:18" x14ac:dyDescent="0.25">
      <c r="R13345" s="15">
        <v>1</v>
      </c>
    </row>
    <row r="13346" spans="18:18" x14ac:dyDescent="0.25">
      <c r="R13346" s="15">
        <v>1</v>
      </c>
    </row>
    <row r="13347" spans="18:18" x14ac:dyDescent="0.25">
      <c r="R13347" s="15">
        <v>1</v>
      </c>
    </row>
    <row r="13348" spans="18:18" x14ac:dyDescent="0.25">
      <c r="R13348" s="15">
        <v>1</v>
      </c>
    </row>
    <row r="13349" spans="18:18" x14ac:dyDescent="0.25">
      <c r="R13349" s="15">
        <v>1</v>
      </c>
    </row>
    <row r="13350" spans="18:18" x14ac:dyDescent="0.25">
      <c r="R13350" s="15">
        <v>1</v>
      </c>
    </row>
    <row r="13351" spans="18:18" x14ac:dyDescent="0.25">
      <c r="R13351" s="15">
        <v>1</v>
      </c>
    </row>
    <row r="13352" spans="18:18" x14ac:dyDescent="0.25">
      <c r="R13352" s="15">
        <v>1</v>
      </c>
    </row>
    <row r="13353" spans="18:18" x14ac:dyDescent="0.25">
      <c r="R13353" s="15">
        <v>1</v>
      </c>
    </row>
    <row r="13354" spans="18:18" x14ac:dyDescent="0.25">
      <c r="R13354" s="15">
        <v>1</v>
      </c>
    </row>
    <row r="13355" spans="18:18" x14ac:dyDescent="0.25">
      <c r="R13355" s="15">
        <v>1</v>
      </c>
    </row>
    <row r="13356" spans="18:18" x14ac:dyDescent="0.25">
      <c r="R13356" s="15">
        <v>1</v>
      </c>
    </row>
    <row r="13357" spans="18:18" x14ac:dyDescent="0.25">
      <c r="R13357" s="15">
        <v>1</v>
      </c>
    </row>
    <row r="13358" spans="18:18" x14ac:dyDescent="0.25">
      <c r="R13358" s="15">
        <v>1</v>
      </c>
    </row>
    <row r="13359" spans="18:18" x14ac:dyDescent="0.25">
      <c r="R13359" s="15">
        <v>1</v>
      </c>
    </row>
    <row r="13360" spans="18:18" x14ac:dyDescent="0.25">
      <c r="R13360" s="15">
        <v>1</v>
      </c>
    </row>
    <row r="13361" spans="18:18" x14ac:dyDescent="0.25">
      <c r="R13361" s="15">
        <v>1</v>
      </c>
    </row>
    <row r="13362" spans="18:18" x14ac:dyDescent="0.25">
      <c r="R13362" s="15">
        <v>1</v>
      </c>
    </row>
    <row r="13363" spans="18:18" x14ac:dyDescent="0.25">
      <c r="R13363" s="15">
        <v>1</v>
      </c>
    </row>
    <row r="13364" spans="18:18" x14ac:dyDescent="0.25">
      <c r="R13364" s="15">
        <v>1</v>
      </c>
    </row>
    <row r="13365" spans="18:18" x14ac:dyDescent="0.25">
      <c r="R13365" s="15">
        <v>1</v>
      </c>
    </row>
    <row r="13366" spans="18:18" x14ac:dyDescent="0.25">
      <c r="R13366" s="15">
        <v>1</v>
      </c>
    </row>
    <row r="13367" spans="18:18" x14ac:dyDescent="0.25">
      <c r="R13367" s="15">
        <v>1</v>
      </c>
    </row>
    <row r="13368" spans="18:18" x14ac:dyDescent="0.25">
      <c r="R13368" s="15">
        <v>1</v>
      </c>
    </row>
    <row r="13369" spans="18:18" x14ac:dyDescent="0.25">
      <c r="R13369" s="15">
        <v>1</v>
      </c>
    </row>
    <row r="13370" spans="18:18" x14ac:dyDescent="0.25">
      <c r="R13370" s="15">
        <v>1</v>
      </c>
    </row>
    <row r="13371" spans="18:18" x14ac:dyDescent="0.25">
      <c r="R13371" s="15">
        <v>1</v>
      </c>
    </row>
    <row r="13372" spans="18:18" x14ac:dyDescent="0.25">
      <c r="R13372" s="15">
        <v>1</v>
      </c>
    </row>
    <row r="13373" spans="18:18" x14ac:dyDescent="0.25">
      <c r="R13373" s="15">
        <v>1</v>
      </c>
    </row>
    <row r="13374" spans="18:18" x14ac:dyDescent="0.25">
      <c r="R13374" s="15">
        <v>1</v>
      </c>
    </row>
    <row r="13375" spans="18:18" x14ac:dyDescent="0.25">
      <c r="R13375" s="15">
        <v>1</v>
      </c>
    </row>
    <row r="13376" spans="18:18" x14ac:dyDescent="0.25">
      <c r="R13376" s="15">
        <v>1</v>
      </c>
    </row>
    <row r="13377" spans="18:18" x14ac:dyDescent="0.25">
      <c r="R13377" s="15">
        <v>1</v>
      </c>
    </row>
    <row r="13378" spans="18:18" x14ac:dyDescent="0.25">
      <c r="R13378" s="15">
        <v>1</v>
      </c>
    </row>
    <row r="13379" spans="18:18" x14ac:dyDescent="0.25">
      <c r="R13379" s="15">
        <v>1</v>
      </c>
    </row>
    <row r="13380" spans="18:18" x14ac:dyDescent="0.25">
      <c r="R13380" s="15">
        <v>1</v>
      </c>
    </row>
    <row r="13381" spans="18:18" x14ac:dyDescent="0.25">
      <c r="R13381" s="15">
        <v>1</v>
      </c>
    </row>
    <row r="13382" spans="18:18" x14ac:dyDescent="0.25">
      <c r="R13382" s="15">
        <v>2</v>
      </c>
    </row>
    <row r="13383" spans="18:18" x14ac:dyDescent="0.25">
      <c r="R13383" s="15">
        <v>2</v>
      </c>
    </row>
    <row r="13384" spans="18:18" x14ac:dyDescent="0.25">
      <c r="R13384" s="15">
        <v>2</v>
      </c>
    </row>
    <row r="13385" spans="18:18" x14ac:dyDescent="0.25">
      <c r="R13385" s="15">
        <v>2</v>
      </c>
    </row>
    <row r="13386" spans="18:18" x14ac:dyDescent="0.25">
      <c r="R13386" s="15">
        <v>2</v>
      </c>
    </row>
    <row r="13387" spans="18:18" x14ac:dyDescent="0.25">
      <c r="R13387" s="15">
        <v>2</v>
      </c>
    </row>
    <row r="13388" spans="18:18" x14ac:dyDescent="0.25">
      <c r="R13388" s="15">
        <v>2</v>
      </c>
    </row>
    <row r="13389" spans="18:18" x14ac:dyDescent="0.25">
      <c r="R13389" s="15">
        <v>2</v>
      </c>
    </row>
    <row r="13390" spans="18:18" x14ac:dyDescent="0.25">
      <c r="R13390" s="15">
        <v>2</v>
      </c>
    </row>
    <row r="13391" spans="18:18" x14ac:dyDescent="0.25">
      <c r="R13391" s="15">
        <v>2</v>
      </c>
    </row>
    <row r="13392" spans="18:18" x14ac:dyDescent="0.25">
      <c r="R13392" s="15">
        <v>2</v>
      </c>
    </row>
    <row r="13393" spans="18:18" x14ac:dyDescent="0.25">
      <c r="R13393" s="15">
        <v>2</v>
      </c>
    </row>
    <row r="13394" spans="18:18" x14ac:dyDescent="0.25">
      <c r="R13394" s="15">
        <v>2</v>
      </c>
    </row>
    <row r="13395" spans="18:18" x14ac:dyDescent="0.25">
      <c r="R13395" s="15">
        <v>2</v>
      </c>
    </row>
    <row r="13396" spans="18:18" x14ac:dyDescent="0.25">
      <c r="R13396" s="15">
        <v>2</v>
      </c>
    </row>
    <row r="13397" spans="18:18" x14ac:dyDescent="0.25">
      <c r="R13397" s="15">
        <v>2</v>
      </c>
    </row>
    <row r="13398" spans="18:18" x14ac:dyDescent="0.25">
      <c r="R13398" s="15">
        <v>2</v>
      </c>
    </row>
    <row r="13399" spans="18:18" x14ac:dyDescent="0.25">
      <c r="R13399" s="15">
        <v>2</v>
      </c>
    </row>
    <row r="13400" spans="18:18" x14ac:dyDescent="0.25">
      <c r="R13400" s="15">
        <v>2</v>
      </c>
    </row>
    <row r="13401" spans="18:18" x14ac:dyDescent="0.25">
      <c r="R13401" s="15">
        <v>2</v>
      </c>
    </row>
    <row r="13402" spans="18:18" x14ac:dyDescent="0.25">
      <c r="R13402" s="15">
        <v>2</v>
      </c>
    </row>
    <row r="13403" spans="18:18" x14ac:dyDescent="0.25">
      <c r="R13403" s="15">
        <v>2</v>
      </c>
    </row>
    <row r="13404" spans="18:18" x14ac:dyDescent="0.25">
      <c r="R13404" s="15">
        <v>2</v>
      </c>
    </row>
    <row r="13405" spans="18:18" x14ac:dyDescent="0.25">
      <c r="R13405" s="15">
        <v>2</v>
      </c>
    </row>
    <row r="13406" spans="18:18" x14ac:dyDescent="0.25">
      <c r="R13406" s="15">
        <v>2</v>
      </c>
    </row>
    <row r="13407" spans="18:18" x14ac:dyDescent="0.25">
      <c r="R13407" s="15">
        <v>2</v>
      </c>
    </row>
    <row r="13408" spans="18:18" x14ac:dyDescent="0.25">
      <c r="R13408" s="15">
        <v>2</v>
      </c>
    </row>
    <row r="13409" spans="18:18" x14ac:dyDescent="0.25">
      <c r="R13409" s="15">
        <v>2</v>
      </c>
    </row>
    <row r="13410" spans="18:18" x14ac:dyDescent="0.25">
      <c r="R13410" s="15">
        <v>2</v>
      </c>
    </row>
    <row r="13411" spans="18:18" x14ac:dyDescent="0.25">
      <c r="R13411" s="15">
        <v>2</v>
      </c>
    </row>
    <row r="13412" spans="18:18" x14ac:dyDescent="0.25">
      <c r="R13412" s="15">
        <v>2</v>
      </c>
    </row>
    <row r="13413" spans="18:18" x14ac:dyDescent="0.25">
      <c r="R13413" s="15">
        <v>2</v>
      </c>
    </row>
    <row r="13414" spans="18:18" x14ac:dyDescent="0.25">
      <c r="R13414" s="15">
        <v>1</v>
      </c>
    </row>
    <row r="13415" spans="18:18" x14ac:dyDescent="0.25">
      <c r="R13415" s="15">
        <v>1</v>
      </c>
    </row>
    <row r="13416" spans="18:18" x14ac:dyDescent="0.25">
      <c r="R13416" s="15">
        <v>1</v>
      </c>
    </row>
    <row r="13417" spans="18:18" x14ac:dyDescent="0.25">
      <c r="R13417" s="15">
        <v>1</v>
      </c>
    </row>
    <row r="13418" spans="18:18" x14ac:dyDescent="0.25">
      <c r="R13418" s="15">
        <v>1</v>
      </c>
    </row>
    <row r="13419" spans="18:18" x14ac:dyDescent="0.25">
      <c r="R13419" s="15">
        <v>1</v>
      </c>
    </row>
    <row r="13420" spans="18:18" x14ac:dyDescent="0.25">
      <c r="R13420" s="15">
        <v>1</v>
      </c>
    </row>
    <row r="13421" spans="18:18" x14ac:dyDescent="0.25">
      <c r="R13421" s="15">
        <v>1</v>
      </c>
    </row>
    <row r="13422" spans="18:18" x14ac:dyDescent="0.25">
      <c r="R13422" s="15">
        <v>1</v>
      </c>
    </row>
    <row r="13423" spans="18:18" x14ac:dyDescent="0.25">
      <c r="R13423" s="15">
        <v>1</v>
      </c>
    </row>
    <row r="13424" spans="18:18" x14ac:dyDescent="0.25">
      <c r="R13424" s="15">
        <v>1</v>
      </c>
    </row>
    <row r="13425" spans="18:18" x14ac:dyDescent="0.25">
      <c r="R13425" s="15">
        <v>1</v>
      </c>
    </row>
    <row r="13426" spans="18:18" x14ac:dyDescent="0.25">
      <c r="R13426" s="15">
        <v>1</v>
      </c>
    </row>
    <row r="13427" spans="18:18" x14ac:dyDescent="0.25">
      <c r="R13427" s="15">
        <v>1</v>
      </c>
    </row>
    <row r="13428" spans="18:18" x14ac:dyDescent="0.25">
      <c r="R13428" s="15">
        <v>1</v>
      </c>
    </row>
    <row r="13429" spans="18:18" x14ac:dyDescent="0.25">
      <c r="R13429" s="15">
        <v>1</v>
      </c>
    </row>
    <row r="13430" spans="18:18" x14ac:dyDescent="0.25">
      <c r="R13430" s="15">
        <v>1</v>
      </c>
    </row>
    <row r="13431" spans="18:18" x14ac:dyDescent="0.25">
      <c r="R13431" s="15">
        <v>1</v>
      </c>
    </row>
    <row r="13432" spans="18:18" x14ac:dyDescent="0.25">
      <c r="R13432" s="15">
        <v>1</v>
      </c>
    </row>
    <row r="13433" spans="18:18" x14ac:dyDescent="0.25">
      <c r="R13433" s="15">
        <v>1</v>
      </c>
    </row>
    <row r="13434" spans="18:18" x14ac:dyDescent="0.25">
      <c r="R13434" s="15">
        <v>1</v>
      </c>
    </row>
    <row r="13435" spans="18:18" x14ac:dyDescent="0.25">
      <c r="R13435" s="15">
        <v>1</v>
      </c>
    </row>
    <row r="13436" spans="18:18" x14ac:dyDescent="0.25">
      <c r="R13436" s="15">
        <v>1</v>
      </c>
    </row>
    <row r="13437" spans="18:18" x14ac:dyDescent="0.25">
      <c r="R13437" s="15">
        <v>1</v>
      </c>
    </row>
    <row r="13438" spans="18:18" x14ac:dyDescent="0.25">
      <c r="R13438" s="15">
        <v>1</v>
      </c>
    </row>
    <row r="13439" spans="18:18" x14ac:dyDescent="0.25">
      <c r="R13439" s="15">
        <v>1</v>
      </c>
    </row>
    <row r="13440" spans="18:18" x14ac:dyDescent="0.25">
      <c r="R13440" s="15">
        <v>1</v>
      </c>
    </row>
    <row r="13441" spans="18:18" x14ac:dyDescent="0.25">
      <c r="R13441" s="15">
        <v>1</v>
      </c>
    </row>
    <row r="13442" spans="18:18" x14ac:dyDescent="0.25">
      <c r="R13442" s="15">
        <v>1</v>
      </c>
    </row>
    <row r="13443" spans="18:18" x14ac:dyDescent="0.25">
      <c r="R13443" s="15">
        <v>1</v>
      </c>
    </row>
    <row r="13444" spans="18:18" x14ac:dyDescent="0.25">
      <c r="R13444" s="15">
        <v>1</v>
      </c>
    </row>
    <row r="13445" spans="18:18" x14ac:dyDescent="0.25">
      <c r="R13445" s="15">
        <v>1</v>
      </c>
    </row>
    <row r="13446" spans="18:18" x14ac:dyDescent="0.25">
      <c r="R13446" s="15">
        <v>1</v>
      </c>
    </row>
    <row r="13447" spans="18:18" x14ac:dyDescent="0.25">
      <c r="R13447" s="15">
        <v>1</v>
      </c>
    </row>
    <row r="13448" spans="18:18" x14ac:dyDescent="0.25">
      <c r="R13448" s="15">
        <v>1</v>
      </c>
    </row>
    <row r="13449" spans="18:18" x14ac:dyDescent="0.25">
      <c r="R13449" s="15">
        <v>1</v>
      </c>
    </row>
    <row r="13450" spans="18:18" x14ac:dyDescent="0.25">
      <c r="R13450" s="15">
        <v>1</v>
      </c>
    </row>
    <row r="13451" spans="18:18" x14ac:dyDescent="0.25">
      <c r="R13451" s="15">
        <v>1</v>
      </c>
    </row>
    <row r="13452" spans="18:18" x14ac:dyDescent="0.25">
      <c r="R13452" s="15">
        <v>1</v>
      </c>
    </row>
    <row r="13453" spans="18:18" x14ac:dyDescent="0.25">
      <c r="R13453" s="15">
        <v>1</v>
      </c>
    </row>
    <row r="13454" spans="18:18" x14ac:dyDescent="0.25">
      <c r="R13454" s="15">
        <v>1</v>
      </c>
    </row>
    <row r="13455" spans="18:18" x14ac:dyDescent="0.25">
      <c r="R13455" s="15">
        <v>1</v>
      </c>
    </row>
    <row r="13456" spans="18:18" x14ac:dyDescent="0.25">
      <c r="R13456" s="15">
        <v>1</v>
      </c>
    </row>
    <row r="13457" spans="18:18" x14ac:dyDescent="0.25">
      <c r="R13457" s="15">
        <v>1</v>
      </c>
    </row>
    <row r="13458" spans="18:18" x14ac:dyDescent="0.25">
      <c r="R13458" s="15">
        <v>1</v>
      </c>
    </row>
    <row r="13459" spans="18:18" x14ac:dyDescent="0.25">
      <c r="R13459" s="15">
        <v>1</v>
      </c>
    </row>
    <row r="13460" spans="18:18" x14ac:dyDescent="0.25">
      <c r="R13460" s="15">
        <v>1</v>
      </c>
    </row>
    <row r="13461" spans="18:18" x14ac:dyDescent="0.25">
      <c r="R13461" s="15">
        <v>1</v>
      </c>
    </row>
    <row r="13462" spans="18:18" x14ac:dyDescent="0.25">
      <c r="R13462" s="15">
        <v>1</v>
      </c>
    </row>
    <row r="13463" spans="18:18" x14ac:dyDescent="0.25">
      <c r="R13463" s="15">
        <v>1</v>
      </c>
    </row>
    <row r="13464" spans="18:18" x14ac:dyDescent="0.25">
      <c r="R13464" s="15">
        <v>1</v>
      </c>
    </row>
    <row r="13465" spans="18:18" x14ac:dyDescent="0.25">
      <c r="R13465" s="15">
        <v>1</v>
      </c>
    </row>
    <row r="13466" spans="18:18" x14ac:dyDescent="0.25">
      <c r="R13466" s="15">
        <v>1</v>
      </c>
    </row>
    <row r="13467" spans="18:18" x14ac:dyDescent="0.25">
      <c r="R13467" s="15">
        <v>1</v>
      </c>
    </row>
    <row r="13468" spans="18:18" x14ac:dyDescent="0.25">
      <c r="R13468" s="15">
        <v>1</v>
      </c>
    </row>
    <row r="13469" spans="18:18" x14ac:dyDescent="0.25">
      <c r="R13469" s="15">
        <v>1</v>
      </c>
    </row>
    <row r="13470" spans="18:18" x14ac:dyDescent="0.25">
      <c r="R13470" s="15">
        <v>1</v>
      </c>
    </row>
    <row r="13471" spans="18:18" x14ac:dyDescent="0.25">
      <c r="R13471" s="15">
        <v>1</v>
      </c>
    </row>
    <row r="13472" spans="18:18" x14ac:dyDescent="0.25">
      <c r="R13472" s="15">
        <v>1</v>
      </c>
    </row>
    <row r="13473" spans="18:18" x14ac:dyDescent="0.25">
      <c r="R13473" s="15">
        <v>1</v>
      </c>
    </row>
    <row r="13474" spans="18:18" x14ac:dyDescent="0.25">
      <c r="R13474" s="15">
        <v>1</v>
      </c>
    </row>
    <row r="13475" spans="18:18" x14ac:dyDescent="0.25">
      <c r="R13475" s="15">
        <v>1</v>
      </c>
    </row>
    <row r="13476" spans="18:18" x14ac:dyDescent="0.25">
      <c r="R13476" s="15">
        <v>1</v>
      </c>
    </row>
    <row r="13477" spans="18:18" x14ac:dyDescent="0.25">
      <c r="R13477" s="15">
        <v>1</v>
      </c>
    </row>
    <row r="13478" spans="18:18" x14ac:dyDescent="0.25">
      <c r="R13478" s="15">
        <v>1</v>
      </c>
    </row>
    <row r="13479" spans="18:18" x14ac:dyDescent="0.25">
      <c r="R13479" s="15">
        <v>1</v>
      </c>
    </row>
    <row r="13480" spans="18:18" x14ac:dyDescent="0.25">
      <c r="R13480" s="15">
        <v>1</v>
      </c>
    </row>
    <row r="13481" spans="18:18" x14ac:dyDescent="0.25">
      <c r="R13481" s="15">
        <v>1</v>
      </c>
    </row>
    <row r="13482" spans="18:18" x14ac:dyDescent="0.25">
      <c r="R13482" s="15">
        <v>1</v>
      </c>
    </row>
    <row r="13483" spans="18:18" x14ac:dyDescent="0.25">
      <c r="R13483" s="15">
        <v>1</v>
      </c>
    </row>
    <row r="13484" spans="18:18" x14ac:dyDescent="0.25">
      <c r="R13484" s="15">
        <v>1</v>
      </c>
    </row>
    <row r="13485" spans="18:18" x14ac:dyDescent="0.25">
      <c r="R13485" s="15">
        <v>1</v>
      </c>
    </row>
    <row r="13486" spans="18:18" x14ac:dyDescent="0.25">
      <c r="R13486" s="15">
        <v>1</v>
      </c>
    </row>
    <row r="13487" spans="18:18" x14ac:dyDescent="0.25">
      <c r="R13487" s="15">
        <v>1</v>
      </c>
    </row>
    <row r="13488" spans="18:18" x14ac:dyDescent="0.25">
      <c r="R13488" s="15">
        <v>1</v>
      </c>
    </row>
    <row r="13489" spans="18:18" x14ac:dyDescent="0.25">
      <c r="R13489" s="15">
        <v>1</v>
      </c>
    </row>
    <row r="13490" spans="18:18" x14ac:dyDescent="0.25">
      <c r="R13490" s="15">
        <v>1</v>
      </c>
    </row>
    <row r="13491" spans="18:18" x14ac:dyDescent="0.25">
      <c r="R13491" s="15">
        <v>1</v>
      </c>
    </row>
    <row r="13492" spans="18:18" x14ac:dyDescent="0.25">
      <c r="R13492" s="15">
        <v>1</v>
      </c>
    </row>
    <row r="13493" spans="18:18" x14ac:dyDescent="0.25">
      <c r="R13493" s="15">
        <v>1</v>
      </c>
    </row>
    <row r="13494" spans="18:18" x14ac:dyDescent="0.25">
      <c r="R13494" s="15">
        <v>1</v>
      </c>
    </row>
    <row r="13495" spans="18:18" x14ac:dyDescent="0.25">
      <c r="R13495" s="15">
        <v>1</v>
      </c>
    </row>
    <row r="13496" spans="18:18" x14ac:dyDescent="0.25">
      <c r="R13496" s="15">
        <v>1</v>
      </c>
    </row>
    <row r="13497" spans="18:18" x14ac:dyDescent="0.25">
      <c r="R13497" s="15">
        <v>1</v>
      </c>
    </row>
    <row r="13498" spans="18:18" x14ac:dyDescent="0.25">
      <c r="R13498" s="15">
        <v>1</v>
      </c>
    </row>
    <row r="13499" spans="18:18" x14ac:dyDescent="0.25">
      <c r="R13499" s="15">
        <v>1</v>
      </c>
    </row>
    <row r="13500" spans="18:18" x14ac:dyDescent="0.25">
      <c r="R13500" s="15">
        <v>1</v>
      </c>
    </row>
    <row r="13501" spans="18:18" x14ac:dyDescent="0.25">
      <c r="R13501" s="15">
        <v>1</v>
      </c>
    </row>
    <row r="13502" spans="18:18" x14ac:dyDescent="0.25">
      <c r="R13502" s="15">
        <v>1</v>
      </c>
    </row>
    <row r="13503" spans="18:18" x14ac:dyDescent="0.25">
      <c r="R13503" s="15">
        <v>1</v>
      </c>
    </row>
    <row r="13504" spans="18:18" x14ac:dyDescent="0.25">
      <c r="R13504" s="15">
        <v>1</v>
      </c>
    </row>
    <row r="13505" spans="18:18" x14ac:dyDescent="0.25">
      <c r="R13505" s="15">
        <v>1</v>
      </c>
    </row>
    <row r="13506" spans="18:18" x14ac:dyDescent="0.25">
      <c r="R13506" s="15">
        <v>1</v>
      </c>
    </row>
    <row r="13507" spans="18:18" x14ac:dyDescent="0.25">
      <c r="R13507" s="15">
        <v>1</v>
      </c>
    </row>
    <row r="13508" spans="18:18" x14ac:dyDescent="0.25">
      <c r="R13508" s="15">
        <v>1</v>
      </c>
    </row>
    <row r="13509" spans="18:18" x14ac:dyDescent="0.25">
      <c r="R13509" s="15">
        <v>1</v>
      </c>
    </row>
    <row r="13510" spans="18:18" x14ac:dyDescent="0.25">
      <c r="R13510" s="15">
        <v>1</v>
      </c>
    </row>
    <row r="13511" spans="18:18" x14ac:dyDescent="0.25">
      <c r="R13511" s="15">
        <v>1</v>
      </c>
    </row>
    <row r="13512" spans="18:18" x14ac:dyDescent="0.25">
      <c r="R13512" s="15">
        <v>1</v>
      </c>
    </row>
    <row r="13513" spans="18:18" x14ac:dyDescent="0.25">
      <c r="R13513" s="15">
        <v>1</v>
      </c>
    </row>
    <row r="13514" spans="18:18" x14ac:dyDescent="0.25">
      <c r="R13514" s="15">
        <v>1</v>
      </c>
    </row>
    <row r="13515" spans="18:18" x14ac:dyDescent="0.25">
      <c r="R13515" s="15">
        <v>1</v>
      </c>
    </row>
    <row r="13516" spans="18:18" x14ac:dyDescent="0.25">
      <c r="R13516" s="15">
        <v>1</v>
      </c>
    </row>
    <row r="13517" spans="18:18" x14ac:dyDescent="0.25">
      <c r="R13517" s="15">
        <v>1</v>
      </c>
    </row>
    <row r="13518" spans="18:18" x14ac:dyDescent="0.25">
      <c r="R13518" s="15">
        <v>1</v>
      </c>
    </row>
    <row r="13519" spans="18:18" x14ac:dyDescent="0.25">
      <c r="R13519" s="15">
        <v>1</v>
      </c>
    </row>
    <row r="13520" spans="18:18" x14ac:dyDescent="0.25">
      <c r="R13520" s="15">
        <v>1</v>
      </c>
    </row>
    <row r="13521" spans="18:18" x14ac:dyDescent="0.25">
      <c r="R13521" s="15">
        <v>1</v>
      </c>
    </row>
    <row r="13522" spans="18:18" x14ac:dyDescent="0.25">
      <c r="R13522" s="15">
        <v>1</v>
      </c>
    </row>
    <row r="13523" spans="18:18" x14ac:dyDescent="0.25">
      <c r="R13523" s="15">
        <v>1</v>
      </c>
    </row>
    <row r="13524" spans="18:18" x14ac:dyDescent="0.25">
      <c r="R13524" s="15">
        <v>1</v>
      </c>
    </row>
    <row r="13525" spans="18:18" x14ac:dyDescent="0.25">
      <c r="R13525" s="15">
        <v>1</v>
      </c>
    </row>
    <row r="13526" spans="18:18" x14ac:dyDescent="0.25">
      <c r="R13526" s="15">
        <v>1</v>
      </c>
    </row>
    <row r="13527" spans="18:18" x14ac:dyDescent="0.25">
      <c r="R13527" s="15">
        <v>1</v>
      </c>
    </row>
    <row r="13528" spans="18:18" x14ac:dyDescent="0.25">
      <c r="R13528" s="15">
        <v>1</v>
      </c>
    </row>
    <row r="13529" spans="18:18" x14ac:dyDescent="0.25">
      <c r="R13529" s="15">
        <v>1</v>
      </c>
    </row>
    <row r="13530" spans="18:18" x14ac:dyDescent="0.25">
      <c r="R13530" s="15">
        <v>1</v>
      </c>
    </row>
    <row r="13531" spans="18:18" x14ac:dyDescent="0.25">
      <c r="R13531" s="15">
        <v>1</v>
      </c>
    </row>
    <row r="13532" spans="18:18" x14ac:dyDescent="0.25">
      <c r="R13532" s="15">
        <v>1</v>
      </c>
    </row>
    <row r="13533" spans="18:18" x14ac:dyDescent="0.25">
      <c r="R13533" s="15">
        <v>1</v>
      </c>
    </row>
    <row r="13534" spans="18:18" x14ac:dyDescent="0.25">
      <c r="R13534" s="15">
        <v>1</v>
      </c>
    </row>
    <row r="13535" spans="18:18" x14ac:dyDescent="0.25">
      <c r="R13535" s="15">
        <v>1</v>
      </c>
    </row>
    <row r="13536" spans="18:18" x14ac:dyDescent="0.25">
      <c r="R13536" s="15">
        <v>1</v>
      </c>
    </row>
    <row r="13537" spans="18:18" x14ac:dyDescent="0.25">
      <c r="R13537" s="15">
        <v>1</v>
      </c>
    </row>
    <row r="13538" spans="18:18" x14ac:dyDescent="0.25">
      <c r="R13538" s="15">
        <v>1</v>
      </c>
    </row>
    <row r="13539" spans="18:18" x14ac:dyDescent="0.25">
      <c r="R13539" s="15">
        <v>1</v>
      </c>
    </row>
    <row r="13540" spans="18:18" x14ac:dyDescent="0.25">
      <c r="R13540" s="15">
        <v>1</v>
      </c>
    </row>
    <row r="13541" spans="18:18" x14ac:dyDescent="0.25">
      <c r="R13541" s="15">
        <v>1</v>
      </c>
    </row>
    <row r="13542" spans="18:18" x14ac:dyDescent="0.25">
      <c r="R13542" s="15">
        <v>1</v>
      </c>
    </row>
    <row r="13543" spans="18:18" x14ac:dyDescent="0.25">
      <c r="R13543" s="15">
        <v>1</v>
      </c>
    </row>
    <row r="13544" spans="18:18" x14ac:dyDescent="0.25">
      <c r="R13544" s="15">
        <v>1</v>
      </c>
    </row>
    <row r="13545" spans="18:18" x14ac:dyDescent="0.25">
      <c r="R13545" s="15">
        <v>1</v>
      </c>
    </row>
    <row r="13546" spans="18:18" x14ac:dyDescent="0.25">
      <c r="R13546" s="15">
        <v>1</v>
      </c>
    </row>
    <row r="13547" spans="18:18" x14ac:dyDescent="0.25">
      <c r="R13547" s="15">
        <v>1</v>
      </c>
    </row>
    <row r="13548" spans="18:18" x14ac:dyDescent="0.25">
      <c r="R13548" s="15">
        <v>1</v>
      </c>
    </row>
    <row r="13549" spans="18:18" x14ac:dyDescent="0.25">
      <c r="R13549" s="15">
        <v>1</v>
      </c>
    </row>
    <row r="13550" spans="18:18" x14ac:dyDescent="0.25">
      <c r="R13550" s="15">
        <v>1</v>
      </c>
    </row>
    <row r="13551" spans="18:18" x14ac:dyDescent="0.25">
      <c r="R13551" s="15">
        <v>1</v>
      </c>
    </row>
    <row r="13552" spans="18:18" x14ac:dyDescent="0.25">
      <c r="R13552" s="15">
        <v>1</v>
      </c>
    </row>
    <row r="13553" spans="18:18" x14ac:dyDescent="0.25">
      <c r="R13553" s="15">
        <v>1</v>
      </c>
    </row>
    <row r="13554" spans="18:18" x14ac:dyDescent="0.25">
      <c r="R13554" s="15">
        <v>1</v>
      </c>
    </row>
    <row r="13555" spans="18:18" x14ac:dyDescent="0.25">
      <c r="R13555" s="15">
        <v>1</v>
      </c>
    </row>
    <row r="13556" spans="18:18" x14ac:dyDescent="0.25">
      <c r="R13556" s="15">
        <v>1</v>
      </c>
    </row>
    <row r="13557" spans="18:18" x14ac:dyDescent="0.25">
      <c r="R13557" s="15">
        <v>1</v>
      </c>
    </row>
    <row r="13558" spans="18:18" x14ac:dyDescent="0.25">
      <c r="R13558" s="15">
        <v>1</v>
      </c>
    </row>
    <row r="13559" spans="18:18" x14ac:dyDescent="0.25">
      <c r="R13559" s="15">
        <v>1</v>
      </c>
    </row>
    <row r="13560" spans="18:18" x14ac:dyDescent="0.25">
      <c r="R13560" s="15">
        <v>1</v>
      </c>
    </row>
    <row r="13561" spans="18:18" x14ac:dyDescent="0.25">
      <c r="R13561" s="15">
        <v>1</v>
      </c>
    </row>
    <row r="13562" spans="18:18" x14ac:dyDescent="0.25">
      <c r="R13562" s="15">
        <v>1</v>
      </c>
    </row>
    <row r="13563" spans="18:18" x14ac:dyDescent="0.25">
      <c r="R13563" s="15">
        <v>1</v>
      </c>
    </row>
    <row r="13564" spans="18:18" x14ac:dyDescent="0.25">
      <c r="R13564" s="15">
        <v>1</v>
      </c>
    </row>
    <row r="13565" spans="18:18" x14ac:dyDescent="0.25">
      <c r="R13565" s="15">
        <v>1</v>
      </c>
    </row>
    <row r="13566" spans="18:18" x14ac:dyDescent="0.25">
      <c r="R13566" s="15">
        <v>1</v>
      </c>
    </row>
    <row r="13567" spans="18:18" x14ac:dyDescent="0.25">
      <c r="R13567" s="15">
        <v>1</v>
      </c>
    </row>
    <row r="13568" spans="18:18" x14ac:dyDescent="0.25">
      <c r="R13568" s="15">
        <v>1</v>
      </c>
    </row>
    <row r="13569" spans="18:18" x14ac:dyDescent="0.25">
      <c r="R13569" s="15">
        <v>1</v>
      </c>
    </row>
    <row r="13570" spans="18:18" x14ac:dyDescent="0.25">
      <c r="R13570" s="15">
        <v>1</v>
      </c>
    </row>
    <row r="13571" spans="18:18" x14ac:dyDescent="0.25">
      <c r="R13571" s="15">
        <v>1</v>
      </c>
    </row>
    <row r="13572" spans="18:18" x14ac:dyDescent="0.25">
      <c r="R13572" s="15">
        <v>1</v>
      </c>
    </row>
    <row r="13573" spans="18:18" x14ac:dyDescent="0.25">
      <c r="R13573" s="15">
        <v>1</v>
      </c>
    </row>
    <row r="13574" spans="18:18" x14ac:dyDescent="0.25">
      <c r="R13574" s="15">
        <v>1</v>
      </c>
    </row>
    <row r="13575" spans="18:18" x14ac:dyDescent="0.25">
      <c r="R13575" s="15">
        <v>1</v>
      </c>
    </row>
    <row r="13576" spans="18:18" x14ac:dyDescent="0.25">
      <c r="R13576" s="15">
        <v>1</v>
      </c>
    </row>
    <row r="13577" spans="18:18" x14ac:dyDescent="0.25">
      <c r="R13577" s="15">
        <v>1</v>
      </c>
    </row>
    <row r="13578" spans="18:18" x14ac:dyDescent="0.25">
      <c r="R13578" s="15">
        <v>1</v>
      </c>
    </row>
    <row r="13579" spans="18:18" x14ac:dyDescent="0.25">
      <c r="R13579" s="15">
        <v>1</v>
      </c>
    </row>
    <row r="13580" spans="18:18" x14ac:dyDescent="0.25">
      <c r="R13580" s="15">
        <v>1</v>
      </c>
    </row>
    <row r="13581" spans="18:18" x14ac:dyDescent="0.25">
      <c r="R13581" s="15">
        <v>1</v>
      </c>
    </row>
    <row r="13582" spans="18:18" x14ac:dyDescent="0.25">
      <c r="R13582" s="15">
        <v>1</v>
      </c>
    </row>
    <row r="13583" spans="18:18" x14ac:dyDescent="0.25">
      <c r="R13583" s="15">
        <v>1</v>
      </c>
    </row>
    <row r="13584" spans="18:18" x14ac:dyDescent="0.25">
      <c r="R13584" s="15">
        <v>1</v>
      </c>
    </row>
    <row r="13585" spans="18:18" x14ac:dyDescent="0.25">
      <c r="R13585" s="15">
        <v>4</v>
      </c>
    </row>
    <row r="13586" spans="18:18" x14ac:dyDescent="0.25">
      <c r="R13586" s="15">
        <v>4</v>
      </c>
    </row>
    <row r="13587" spans="18:18" x14ac:dyDescent="0.25">
      <c r="R13587" s="15">
        <v>4</v>
      </c>
    </row>
    <row r="13588" spans="18:18" x14ac:dyDescent="0.25">
      <c r="R13588" s="15">
        <v>4</v>
      </c>
    </row>
    <row r="13589" spans="18:18" x14ac:dyDescent="0.25">
      <c r="R13589" s="15">
        <v>4</v>
      </c>
    </row>
    <row r="13590" spans="18:18" x14ac:dyDescent="0.25">
      <c r="R13590" s="15">
        <v>4</v>
      </c>
    </row>
    <row r="13591" spans="18:18" x14ac:dyDescent="0.25">
      <c r="R13591" s="15">
        <v>4</v>
      </c>
    </row>
    <row r="13592" spans="18:18" x14ac:dyDescent="0.25">
      <c r="R13592" s="15">
        <v>4</v>
      </c>
    </row>
    <row r="13593" spans="18:18" x14ac:dyDescent="0.25">
      <c r="R13593" s="15">
        <v>4</v>
      </c>
    </row>
    <row r="13594" spans="18:18" x14ac:dyDescent="0.25">
      <c r="R13594" s="15">
        <v>4</v>
      </c>
    </row>
    <row r="13595" spans="18:18" x14ac:dyDescent="0.25">
      <c r="R13595" s="15">
        <v>4</v>
      </c>
    </row>
    <row r="13596" spans="18:18" x14ac:dyDescent="0.25">
      <c r="R13596" s="15">
        <v>4</v>
      </c>
    </row>
    <row r="13597" spans="18:18" x14ac:dyDescent="0.25">
      <c r="R13597" s="15">
        <v>4</v>
      </c>
    </row>
    <row r="13598" spans="18:18" x14ac:dyDescent="0.25">
      <c r="R13598" s="15">
        <v>4</v>
      </c>
    </row>
    <row r="13599" spans="18:18" x14ac:dyDescent="0.25">
      <c r="R13599" s="15">
        <v>4</v>
      </c>
    </row>
    <row r="13600" spans="18:18" x14ac:dyDescent="0.25">
      <c r="R13600" s="15">
        <v>4</v>
      </c>
    </row>
    <row r="13601" spans="18:18" x14ac:dyDescent="0.25">
      <c r="R13601" s="15">
        <v>4</v>
      </c>
    </row>
    <row r="13602" spans="18:18" x14ac:dyDescent="0.25">
      <c r="R13602" s="15">
        <v>4</v>
      </c>
    </row>
    <row r="13603" spans="18:18" x14ac:dyDescent="0.25">
      <c r="R13603" s="15">
        <v>4</v>
      </c>
    </row>
    <row r="13604" spans="18:18" x14ac:dyDescent="0.25">
      <c r="R13604" s="15">
        <v>4</v>
      </c>
    </row>
    <row r="13605" spans="18:18" x14ac:dyDescent="0.25">
      <c r="R13605" s="15">
        <v>4</v>
      </c>
    </row>
    <row r="13606" spans="18:18" x14ac:dyDescent="0.25">
      <c r="R13606" s="15">
        <v>4</v>
      </c>
    </row>
    <row r="13607" spans="18:18" x14ac:dyDescent="0.25">
      <c r="R13607" s="15">
        <v>4</v>
      </c>
    </row>
    <row r="13608" spans="18:18" x14ac:dyDescent="0.25">
      <c r="R13608" s="15">
        <v>4</v>
      </c>
    </row>
    <row r="13609" spans="18:18" x14ac:dyDescent="0.25">
      <c r="R13609" s="15">
        <v>4</v>
      </c>
    </row>
    <row r="13610" spans="18:18" x14ac:dyDescent="0.25">
      <c r="R13610" s="15">
        <v>4</v>
      </c>
    </row>
    <row r="13611" spans="18:18" x14ac:dyDescent="0.25">
      <c r="R13611" s="15">
        <v>4</v>
      </c>
    </row>
    <row r="13612" spans="18:18" x14ac:dyDescent="0.25">
      <c r="R13612" s="15">
        <v>4</v>
      </c>
    </row>
    <row r="13613" spans="18:18" x14ac:dyDescent="0.25">
      <c r="R13613" s="15">
        <v>4</v>
      </c>
    </row>
    <row r="13614" spans="18:18" x14ac:dyDescent="0.25">
      <c r="R13614" s="15">
        <v>4</v>
      </c>
    </row>
    <row r="13615" spans="18:18" x14ac:dyDescent="0.25">
      <c r="R13615" s="15">
        <v>4</v>
      </c>
    </row>
    <row r="13616" spans="18:18" x14ac:dyDescent="0.25">
      <c r="R13616" s="15">
        <v>4</v>
      </c>
    </row>
    <row r="13617" spans="18:18" x14ac:dyDescent="0.25">
      <c r="R13617" s="15">
        <v>4</v>
      </c>
    </row>
    <row r="13618" spans="18:18" x14ac:dyDescent="0.25">
      <c r="R13618" s="15">
        <v>4</v>
      </c>
    </row>
    <row r="13619" spans="18:18" x14ac:dyDescent="0.25">
      <c r="R13619" s="15">
        <v>4</v>
      </c>
    </row>
    <row r="13620" spans="18:18" x14ac:dyDescent="0.25">
      <c r="R13620" s="15">
        <v>4</v>
      </c>
    </row>
    <row r="13621" spans="18:18" x14ac:dyDescent="0.25">
      <c r="R13621" s="15">
        <v>4</v>
      </c>
    </row>
    <row r="13622" spans="18:18" x14ac:dyDescent="0.25">
      <c r="R13622" s="15">
        <v>4</v>
      </c>
    </row>
    <row r="13623" spans="18:18" x14ac:dyDescent="0.25">
      <c r="R13623" s="15">
        <v>4</v>
      </c>
    </row>
    <row r="13624" spans="18:18" x14ac:dyDescent="0.25">
      <c r="R13624" s="15">
        <v>4</v>
      </c>
    </row>
    <row r="13625" spans="18:18" x14ac:dyDescent="0.25">
      <c r="R13625" s="15">
        <v>4</v>
      </c>
    </row>
    <row r="13626" spans="18:18" x14ac:dyDescent="0.25">
      <c r="R13626" s="15">
        <v>4</v>
      </c>
    </row>
    <row r="13627" spans="18:18" x14ac:dyDescent="0.25">
      <c r="R13627" s="15">
        <v>4</v>
      </c>
    </row>
    <row r="13628" spans="18:18" x14ac:dyDescent="0.25">
      <c r="R13628" s="15">
        <v>4</v>
      </c>
    </row>
    <row r="13629" spans="18:18" x14ac:dyDescent="0.25">
      <c r="R13629" s="15">
        <v>4</v>
      </c>
    </row>
    <row r="13630" spans="18:18" x14ac:dyDescent="0.25">
      <c r="R13630" s="15">
        <v>4</v>
      </c>
    </row>
    <row r="13631" spans="18:18" x14ac:dyDescent="0.25">
      <c r="R13631" s="15">
        <v>4</v>
      </c>
    </row>
    <row r="13632" spans="18:18" x14ac:dyDescent="0.25">
      <c r="R13632" s="15">
        <v>4</v>
      </c>
    </row>
    <row r="13633" spans="18:18" x14ac:dyDescent="0.25">
      <c r="R13633" s="15">
        <v>4</v>
      </c>
    </row>
    <row r="13634" spans="18:18" x14ac:dyDescent="0.25">
      <c r="R13634" s="15">
        <v>4</v>
      </c>
    </row>
    <row r="13635" spans="18:18" x14ac:dyDescent="0.25">
      <c r="R13635" s="15">
        <v>4</v>
      </c>
    </row>
    <row r="13636" spans="18:18" x14ac:dyDescent="0.25">
      <c r="R13636" s="15">
        <v>4</v>
      </c>
    </row>
    <row r="13637" spans="18:18" x14ac:dyDescent="0.25">
      <c r="R13637" s="15">
        <v>4</v>
      </c>
    </row>
    <row r="13638" spans="18:18" x14ac:dyDescent="0.25">
      <c r="R13638" s="15">
        <v>4</v>
      </c>
    </row>
    <row r="13639" spans="18:18" x14ac:dyDescent="0.25">
      <c r="R13639" s="15">
        <v>4</v>
      </c>
    </row>
    <row r="13640" spans="18:18" x14ac:dyDescent="0.25">
      <c r="R13640" s="15">
        <v>4</v>
      </c>
    </row>
    <row r="13641" spans="18:18" x14ac:dyDescent="0.25">
      <c r="R13641" s="15">
        <v>4</v>
      </c>
    </row>
    <row r="13642" spans="18:18" x14ac:dyDescent="0.25">
      <c r="R13642" s="15">
        <v>4</v>
      </c>
    </row>
    <row r="13643" spans="18:18" x14ac:dyDescent="0.25">
      <c r="R13643" s="15">
        <v>4</v>
      </c>
    </row>
    <row r="13644" spans="18:18" x14ac:dyDescent="0.25">
      <c r="R13644" s="15">
        <v>4</v>
      </c>
    </row>
    <row r="13645" spans="18:18" x14ac:dyDescent="0.25">
      <c r="R13645" s="15">
        <v>4</v>
      </c>
    </row>
    <row r="13646" spans="18:18" x14ac:dyDescent="0.25">
      <c r="R13646" s="15">
        <v>4</v>
      </c>
    </row>
    <row r="13647" spans="18:18" x14ac:dyDescent="0.25">
      <c r="R13647" s="15">
        <v>4</v>
      </c>
    </row>
    <row r="13648" spans="18:18" x14ac:dyDescent="0.25">
      <c r="R13648" s="15">
        <v>4</v>
      </c>
    </row>
    <row r="13649" spans="18:18" x14ac:dyDescent="0.25">
      <c r="R13649" s="15">
        <v>4</v>
      </c>
    </row>
    <row r="13650" spans="18:18" x14ac:dyDescent="0.25">
      <c r="R13650" s="15">
        <v>4</v>
      </c>
    </row>
    <row r="13651" spans="18:18" x14ac:dyDescent="0.25">
      <c r="R13651" s="15">
        <v>4</v>
      </c>
    </row>
    <row r="13652" spans="18:18" x14ac:dyDescent="0.25">
      <c r="R13652" s="15">
        <v>4</v>
      </c>
    </row>
    <row r="13653" spans="18:18" x14ac:dyDescent="0.25">
      <c r="R13653" s="15">
        <v>4</v>
      </c>
    </row>
    <row r="13654" spans="18:18" x14ac:dyDescent="0.25">
      <c r="R13654" s="15">
        <v>4</v>
      </c>
    </row>
    <row r="13655" spans="18:18" x14ac:dyDescent="0.25">
      <c r="R13655" s="15">
        <v>4</v>
      </c>
    </row>
    <row r="13656" spans="18:18" x14ac:dyDescent="0.25">
      <c r="R13656" s="15">
        <v>4</v>
      </c>
    </row>
    <row r="13657" spans="18:18" x14ac:dyDescent="0.25">
      <c r="R13657" s="15">
        <v>4</v>
      </c>
    </row>
    <row r="13658" spans="18:18" x14ac:dyDescent="0.25">
      <c r="R13658" s="15">
        <v>4</v>
      </c>
    </row>
    <row r="13659" spans="18:18" x14ac:dyDescent="0.25">
      <c r="R13659" s="15">
        <v>4</v>
      </c>
    </row>
    <row r="13660" spans="18:18" x14ac:dyDescent="0.25">
      <c r="R13660" s="15">
        <v>4</v>
      </c>
    </row>
    <row r="13661" spans="18:18" x14ac:dyDescent="0.25">
      <c r="R13661" s="15">
        <v>4</v>
      </c>
    </row>
    <row r="13662" spans="18:18" x14ac:dyDescent="0.25">
      <c r="R13662" s="15">
        <v>4</v>
      </c>
    </row>
    <row r="13663" spans="18:18" x14ac:dyDescent="0.25">
      <c r="R13663" s="15">
        <v>4</v>
      </c>
    </row>
    <row r="13664" spans="18:18" x14ac:dyDescent="0.25">
      <c r="R13664" s="15">
        <v>4</v>
      </c>
    </row>
    <row r="13665" spans="18:18" x14ac:dyDescent="0.25">
      <c r="R13665" s="15">
        <v>4</v>
      </c>
    </row>
    <row r="13666" spans="18:18" x14ac:dyDescent="0.25">
      <c r="R13666" s="15">
        <v>4</v>
      </c>
    </row>
    <row r="13667" spans="18:18" x14ac:dyDescent="0.25">
      <c r="R13667" s="15">
        <v>4</v>
      </c>
    </row>
    <row r="13668" spans="18:18" x14ac:dyDescent="0.25">
      <c r="R13668" s="15">
        <v>4</v>
      </c>
    </row>
    <row r="13669" spans="18:18" x14ac:dyDescent="0.25">
      <c r="R13669" s="15">
        <v>4</v>
      </c>
    </row>
    <row r="13670" spans="18:18" x14ac:dyDescent="0.25">
      <c r="R13670" s="15">
        <v>4</v>
      </c>
    </row>
    <row r="13671" spans="18:18" x14ac:dyDescent="0.25">
      <c r="R13671" s="15">
        <v>4</v>
      </c>
    </row>
    <row r="13672" spans="18:18" x14ac:dyDescent="0.25">
      <c r="R13672" s="15">
        <v>4</v>
      </c>
    </row>
    <row r="13673" spans="18:18" x14ac:dyDescent="0.25">
      <c r="R13673" s="15">
        <v>4</v>
      </c>
    </row>
    <row r="13674" spans="18:18" x14ac:dyDescent="0.25">
      <c r="R13674" s="15">
        <v>4</v>
      </c>
    </row>
    <row r="13675" spans="18:18" x14ac:dyDescent="0.25">
      <c r="R13675" s="15">
        <v>4</v>
      </c>
    </row>
    <row r="13676" spans="18:18" x14ac:dyDescent="0.25">
      <c r="R13676" s="15">
        <v>4</v>
      </c>
    </row>
    <row r="13677" spans="18:18" x14ac:dyDescent="0.25">
      <c r="R13677" s="15">
        <v>4</v>
      </c>
    </row>
    <row r="13678" spans="18:18" x14ac:dyDescent="0.25">
      <c r="R13678" s="15">
        <v>4</v>
      </c>
    </row>
    <row r="13679" spans="18:18" x14ac:dyDescent="0.25">
      <c r="R13679" s="15">
        <v>4</v>
      </c>
    </row>
    <row r="13680" spans="18:18" x14ac:dyDescent="0.25">
      <c r="R13680" s="15">
        <v>4</v>
      </c>
    </row>
    <row r="13681" spans="18:18" x14ac:dyDescent="0.25">
      <c r="R13681" s="15">
        <v>4</v>
      </c>
    </row>
    <row r="13682" spans="18:18" x14ac:dyDescent="0.25">
      <c r="R13682" s="15">
        <v>4</v>
      </c>
    </row>
    <row r="13683" spans="18:18" x14ac:dyDescent="0.25">
      <c r="R13683" s="15">
        <v>4</v>
      </c>
    </row>
    <row r="13684" spans="18:18" x14ac:dyDescent="0.25">
      <c r="R13684" s="15">
        <v>4</v>
      </c>
    </row>
    <row r="13685" spans="18:18" x14ac:dyDescent="0.25">
      <c r="R13685" s="15">
        <v>4</v>
      </c>
    </row>
    <row r="13686" spans="18:18" x14ac:dyDescent="0.25">
      <c r="R13686" s="15">
        <v>4</v>
      </c>
    </row>
    <row r="13687" spans="18:18" x14ac:dyDescent="0.25">
      <c r="R13687" s="15">
        <v>4</v>
      </c>
    </row>
    <row r="13688" spans="18:18" x14ac:dyDescent="0.25">
      <c r="R13688" s="15">
        <v>4</v>
      </c>
    </row>
    <row r="13689" spans="18:18" x14ac:dyDescent="0.25">
      <c r="R13689" s="15">
        <v>4</v>
      </c>
    </row>
    <row r="13690" spans="18:18" x14ac:dyDescent="0.25">
      <c r="R13690" s="15">
        <v>4</v>
      </c>
    </row>
    <row r="13691" spans="18:18" x14ac:dyDescent="0.25">
      <c r="R13691" s="15">
        <v>4</v>
      </c>
    </row>
    <row r="13692" spans="18:18" x14ac:dyDescent="0.25">
      <c r="R13692" s="15">
        <v>4</v>
      </c>
    </row>
    <row r="13693" spans="18:18" x14ac:dyDescent="0.25">
      <c r="R13693" s="15">
        <v>4</v>
      </c>
    </row>
    <row r="13694" spans="18:18" x14ac:dyDescent="0.25">
      <c r="R13694" s="15">
        <v>4</v>
      </c>
    </row>
    <row r="13695" spans="18:18" x14ac:dyDescent="0.25">
      <c r="R13695" s="15">
        <v>4</v>
      </c>
    </row>
    <row r="13696" spans="18:18" x14ac:dyDescent="0.25">
      <c r="R13696" s="15">
        <v>4</v>
      </c>
    </row>
    <row r="13697" spans="18:18" x14ac:dyDescent="0.25">
      <c r="R13697" s="15">
        <v>4</v>
      </c>
    </row>
    <row r="13698" spans="18:18" x14ac:dyDescent="0.25">
      <c r="R13698" s="15">
        <v>4</v>
      </c>
    </row>
    <row r="13699" spans="18:18" x14ac:dyDescent="0.25">
      <c r="R13699" s="15">
        <v>4</v>
      </c>
    </row>
    <row r="13700" spans="18:18" x14ac:dyDescent="0.25">
      <c r="R13700" s="15">
        <v>4</v>
      </c>
    </row>
    <row r="13701" spans="18:18" x14ac:dyDescent="0.25">
      <c r="R13701" s="15">
        <v>4</v>
      </c>
    </row>
    <row r="13702" spans="18:18" x14ac:dyDescent="0.25">
      <c r="R13702" s="15">
        <v>4</v>
      </c>
    </row>
    <row r="13703" spans="18:18" x14ac:dyDescent="0.25">
      <c r="R13703" s="15">
        <v>4</v>
      </c>
    </row>
    <row r="13704" spans="18:18" x14ac:dyDescent="0.25">
      <c r="R13704" s="15">
        <v>4</v>
      </c>
    </row>
    <row r="13705" spans="18:18" x14ac:dyDescent="0.25">
      <c r="R13705" s="15">
        <v>4</v>
      </c>
    </row>
    <row r="13706" spans="18:18" x14ac:dyDescent="0.25">
      <c r="R13706" s="15">
        <v>4</v>
      </c>
    </row>
    <row r="13707" spans="18:18" x14ac:dyDescent="0.25">
      <c r="R13707" s="15">
        <v>4</v>
      </c>
    </row>
    <row r="13708" spans="18:18" x14ac:dyDescent="0.25">
      <c r="R13708" s="15">
        <v>4</v>
      </c>
    </row>
    <row r="13709" spans="18:18" x14ac:dyDescent="0.25">
      <c r="R13709" s="15">
        <v>4</v>
      </c>
    </row>
    <row r="13710" spans="18:18" x14ac:dyDescent="0.25">
      <c r="R13710" s="15">
        <v>4</v>
      </c>
    </row>
    <row r="13711" spans="18:18" x14ac:dyDescent="0.25">
      <c r="R13711" s="15">
        <v>4</v>
      </c>
    </row>
    <row r="13712" spans="18:18" x14ac:dyDescent="0.25">
      <c r="R13712" s="15">
        <v>4</v>
      </c>
    </row>
    <row r="13713" spans="18:18" x14ac:dyDescent="0.25">
      <c r="R13713" s="15">
        <v>4</v>
      </c>
    </row>
    <row r="13714" spans="18:18" x14ac:dyDescent="0.25">
      <c r="R13714" s="15">
        <v>4</v>
      </c>
    </row>
    <row r="13715" spans="18:18" x14ac:dyDescent="0.25">
      <c r="R13715" s="15">
        <v>4</v>
      </c>
    </row>
    <row r="13716" spans="18:18" x14ac:dyDescent="0.25">
      <c r="R13716" s="15">
        <v>4</v>
      </c>
    </row>
    <row r="13717" spans="18:18" x14ac:dyDescent="0.25">
      <c r="R13717" s="15">
        <v>4</v>
      </c>
    </row>
    <row r="13718" spans="18:18" x14ac:dyDescent="0.25">
      <c r="R13718" s="15">
        <v>2</v>
      </c>
    </row>
    <row r="13719" spans="18:18" x14ac:dyDescent="0.25">
      <c r="R13719" s="15">
        <v>2</v>
      </c>
    </row>
    <row r="13720" spans="18:18" x14ac:dyDescent="0.25">
      <c r="R13720" s="15">
        <v>2</v>
      </c>
    </row>
    <row r="13721" spans="18:18" x14ac:dyDescent="0.25">
      <c r="R13721" s="15">
        <v>2</v>
      </c>
    </row>
    <row r="13722" spans="18:18" x14ac:dyDescent="0.25">
      <c r="R13722" s="15">
        <v>2</v>
      </c>
    </row>
    <row r="13723" spans="18:18" x14ac:dyDescent="0.25">
      <c r="R13723" s="15">
        <v>2</v>
      </c>
    </row>
    <row r="13724" spans="18:18" x14ac:dyDescent="0.25">
      <c r="R13724" s="15">
        <v>2</v>
      </c>
    </row>
    <row r="13725" spans="18:18" x14ac:dyDescent="0.25">
      <c r="R13725" s="15">
        <v>2</v>
      </c>
    </row>
    <row r="13726" spans="18:18" x14ac:dyDescent="0.25">
      <c r="R13726" s="15">
        <v>2</v>
      </c>
    </row>
    <row r="13727" spans="18:18" x14ac:dyDescent="0.25">
      <c r="R13727" s="15">
        <v>2</v>
      </c>
    </row>
    <row r="13728" spans="18:18" x14ac:dyDescent="0.25">
      <c r="R13728" s="15">
        <v>2</v>
      </c>
    </row>
    <row r="13729" spans="18:18" x14ac:dyDescent="0.25">
      <c r="R13729" s="15">
        <v>2</v>
      </c>
    </row>
    <row r="13730" spans="18:18" x14ac:dyDescent="0.25">
      <c r="R13730" s="15">
        <v>4</v>
      </c>
    </row>
    <row r="13731" spans="18:18" x14ac:dyDescent="0.25">
      <c r="R13731" s="15">
        <v>4</v>
      </c>
    </row>
    <row r="13732" spans="18:18" x14ac:dyDescent="0.25">
      <c r="R13732" s="15">
        <v>4</v>
      </c>
    </row>
    <row r="13733" spans="18:18" x14ac:dyDescent="0.25">
      <c r="R13733" s="15">
        <v>4</v>
      </c>
    </row>
    <row r="13734" spans="18:18" x14ac:dyDescent="0.25">
      <c r="R13734" s="15">
        <v>4</v>
      </c>
    </row>
    <row r="13735" spans="18:18" x14ac:dyDescent="0.25">
      <c r="R13735" s="15">
        <v>4</v>
      </c>
    </row>
    <row r="13736" spans="18:18" x14ac:dyDescent="0.25">
      <c r="R13736" s="15">
        <v>4</v>
      </c>
    </row>
    <row r="13737" spans="18:18" x14ac:dyDescent="0.25">
      <c r="R13737" s="15">
        <v>4</v>
      </c>
    </row>
    <row r="13738" spans="18:18" x14ac:dyDescent="0.25">
      <c r="R13738" s="15">
        <v>4</v>
      </c>
    </row>
    <row r="13739" spans="18:18" x14ac:dyDescent="0.25">
      <c r="R13739" s="15">
        <v>4</v>
      </c>
    </row>
    <row r="13740" spans="18:18" x14ac:dyDescent="0.25">
      <c r="R13740" s="15">
        <v>4</v>
      </c>
    </row>
    <row r="13741" spans="18:18" x14ac:dyDescent="0.25">
      <c r="R13741" s="15">
        <v>4</v>
      </c>
    </row>
    <row r="13742" spans="18:18" x14ac:dyDescent="0.25">
      <c r="R13742" s="15">
        <v>1</v>
      </c>
    </row>
    <row r="13743" spans="18:18" x14ac:dyDescent="0.25">
      <c r="R13743" s="15">
        <v>1</v>
      </c>
    </row>
    <row r="13744" spans="18:18" x14ac:dyDescent="0.25">
      <c r="R13744" s="15">
        <v>1</v>
      </c>
    </row>
    <row r="13745" spans="18:18" x14ac:dyDescent="0.25">
      <c r="R13745" s="15">
        <v>1</v>
      </c>
    </row>
    <row r="13746" spans="18:18" x14ac:dyDescent="0.25">
      <c r="R13746" s="15">
        <v>1</v>
      </c>
    </row>
    <row r="13747" spans="18:18" x14ac:dyDescent="0.25">
      <c r="R13747" s="15">
        <v>1</v>
      </c>
    </row>
    <row r="13748" spans="18:18" x14ac:dyDescent="0.25">
      <c r="R13748" s="15">
        <v>1</v>
      </c>
    </row>
    <row r="13749" spans="18:18" x14ac:dyDescent="0.25">
      <c r="R13749" s="15">
        <v>1</v>
      </c>
    </row>
    <row r="13750" spans="18:18" x14ac:dyDescent="0.25">
      <c r="R13750" s="15">
        <v>1</v>
      </c>
    </row>
    <row r="13751" spans="18:18" x14ac:dyDescent="0.25">
      <c r="R13751" s="15">
        <v>1</v>
      </c>
    </row>
    <row r="13752" spans="18:18" x14ac:dyDescent="0.25">
      <c r="R13752" s="15">
        <v>1</v>
      </c>
    </row>
    <row r="13753" spans="18:18" x14ac:dyDescent="0.25">
      <c r="R13753" s="15">
        <v>1</v>
      </c>
    </row>
    <row r="13754" spans="18:18" x14ac:dyDescent="0.25">
      <c r="R13754" s="15">
        <v>1</v>
      </c>
    </row>
    <row r="13755" spans="18:18" x14ac:dyDescent="0.25">
      <c r="R13755" s="15">
        <v>1</v>
      </c>
    </row>
    <row r="13756" spans="18:18" x14ac:dyDescent="0.25">
      <c r="R13756" s="15">
        <v>1</v>
      </c>
    </row>
    <row r="13757" spans="18:18" x14ac:dyDescent="0.25">
      <c r="R13757" s="15">
        <v>1</v>
      </c>
    </row>
    <row r="13758" spans="18:18" x14ac:dyDescent="0.25">
      <c r="R13758" s="15">
        <v>1</v>
      </c>
    </row>
    <row r="13759" spans="18:18" x14ac:dyDescent="0.25">
      <c r="R13759" s="15">
        <v>1</v>
      </c>
    </row>
    <row r="13760" spans="18:18" x14ac:dyDescent="0.25">
      <c r="R13760" s="15">
        <v>1</v>
      </c>
    </row>
    <row r="13761" spans="18:18" x14ac:dyDescent="0.25">
      <c r="R13761" s="15">
        <v>1</v>
      </c>
    </row>
    <row r="13762" spans="18:18" x14ac:dyDescent="0.25">
      <c r="R13762" s="15">
        <v>1</v>
      </c>
    </row>
    <row r="13763" spans="18:18" x14ac:dyDescent="0.25">
      <c r="R13763" s="15">
        <v>1</v>
      </c>
    </row>
    <row r="13764" spans="18:18" x14ac:dyDescent="0.25">
      <c r="R13764" s="15">
        <v>1</v>
      </c>
    </row>
    <row r="13765" spans="18:18" x14ac:dyDescent="0.25">
      <c r="R13765" s="15">
        <v>1</v>
      </c>
    </row>
    <row r="13766" spans="18:18" x14ac:dyDescent="0.25">
      <c r="R13766" s="15">
        <v>1</v>
      </c>
    </row>
    <row r="13767" spans="18:18" x14ac:dyDescent="0.25">
      <c r="R13767" s="15">
        <v>1</v>
      </c>
    </row>
    <row r="13768" spans="18:18" x14ac:dyDescent="0.25">
      <c r="R13768" s="15">
        <v>1</v>
      </c>
    </row>
    <row r="13769" spans="18:18" x14ac:dyDescent="0.25">
      <c r="R13769" s="15">
        <v>1</v>
      </c>
    </row>
    <row r="13770" spans="18:18" x14ac:dyDescent="0.25">
      <c r="R13770" s="15">
        <v>1</v>
      </c>
    </row>
    <row r="13771" spans="18:18" x14ac:dyDescent="0.25">
      <c r="R13771" s="15">
        <v>1</v>
      </c>
    </row>
    <row r="13772" spans="18:18" x14ac:dyDescent="0.25">
      <c r="R13772" s="15">
        <v>1</v>
      </c>
    </row>
    <row r="13773" spans="18:18" x14ac:dyDescent="0.25">
      <c r="R13773" s="15">
        <v>1</v>
      </c>
    </row>
    <row r="13774" spans="18:18" x14ac:dyDescent="0.25">
      <c r="R13774" s="15">
        <v>1</v>
      </c>
    </row>
    <row r="13775" spans="18:18" x14ac:dyDescent="0.25">
      <c r="R13775" s="15">
        <v>1</v>
      </c>
    </row>
    <row r="13776" spans="18:18" x14ac:dyDescent="0.25">
      <c r="R13776" s="15">
        <v>1</v>
      </c>
    </row>
    <row r="13777" spans="18:18" x14ac:dyDescent="0.25">
      <c r="R13777" s="15">
        <v>1</v>
      </c>
    </row>
    <row r="13778" spans="18:18" x14ac:dyDescent="0.25">
      <c r="R13778" s="15">
        <v>1</v>
      </c>
    </row>
    <row r="13779" spans="18:18" x14ac:dyDescent="0.25">
      <c r="R13779" s="15">
        <v>1</v>
      </c>
    </row>
    <row r="13780" spans="18:18" x14ac:dyDescent="0.25">
      <c r="R13780" s="15">
        <v>1</v>
      </c>
    </row>
    <row r="13781" spans="18:18" x14ac:dyDescent="0.25">
      <c r="R13781" s="15">
        <v>1</v>
      </c>
    </row>
    <row r="13782" spans="18:18" x14ac:dyDescent="0.25">
      <c r="R13782" s="15">
        <v>1</v>
      </c>
    </row>
    <row r="13783" spans="18:18" x14ac:dyDescent="0.25">
      <c r="R13783" s="15">
        <v>1</v>
      </c>
    </row>
    <row r="13784" spans="18:18" x14ac:dyDescent="0.25">
      <c r="R13784" s="15">
        <v>1</v>
      </c>
    </row>
    <row r="13785" spans="18:18" x14ac:dyDescent="0.25">
      <c r="R13785" s="15">
        <v>1</v>
      </c>
    </row>
    <row r="13786" spans="18:18" x14ac:dyDescent="0.25">
      <c r="R13786" s="15">
        <v>1</v>
      </c>
    </row>
    <row r="13787" spans="18:18" x14ac:dyDescent="0.25">
      <c r="R13787" s="15">
        <v>1</v>
      </c>
    </row>
    <row r="13788" spans="18:18" x14ac:dyDescent="0.25">
      <c r="R13788" s="15">
        <v>5</v>
      </c>
    </row>
    <row r="13789" spans="18:18" x14ac:dyDescent="0.25">
      <c r="R13789" s="15">
        <v>5</v>
      </c>
    </row>
    <row r="13790" spans="18:18" x14ac:dyDescent="0.25">
      <c r="R13790" s="15">
        <v>5</v>
      </c>
    </row>
    <row r="13791" spans="18:18" x14ac:dyDescent="0.25">
      <c r="R13791" s="15">
        <v>5</v>
      </c>
    </row>
    <row r="13792" spans="18:18" x14ac:dyDescent="0.25">
      <c r="R13792" s="15">
        <v>5</v>
      </c>
    </row>
    <row r="13793" spans="18:18" x14ac:dyDescent="0.25">
      <c r="R13793" s="15">
        <v>5</v>
      </c>
    </row>
    <row r="13794" spans="18:18" x14ac:dyDescent="0.25">
      <c r="R13794" s="15">
        <v>5</v>
      </c>
    </row>
    <row r="13795" spans="18:18" x14ac:dyDescent="0.25">
      <c r="R13795" s="15">
        <v>5</v>
      </c>
    </row>
    <row r="13796" spans="18:18" x14ac:dyDescent="0.25">
      <c r="R13796" s="15">
        <v>5</v>
      </c>
    </row>
    <row r="13797" spans="18:18" x14ac:dyDescent="0.25">
      <c r="R13797" s="15">
        <v>5</v>
      </c>
    </row>
    <row r="13798" spans="18:18" x14ac:dyDescent="0.25">
      <c r="R13798" s="15">
        <v>5</v>
      </c>
    </row>
    <row r="13799" spans="18:18" x14ac:dyDescent="0.25">
      <c r="R13799" s="15">
        <v>5</v>
      </c>
    </row>
    <row r="13800" spans="18:18" x14ac:dyDescent="0.25">
      <c r="R13800" s="15">
        <v>5</v>
      </c>
    </row>
    <row r="13801" spans="18:18" x14ac:dyDescent="0.25">
      <c r="R13801" s="15">
        <v>5</v>
      </c>
    </row>
    <row r="13802" spans="18:18" x14ac:dyDescent="0.25">
      <c r="R13802" s="15">
        <v>5</v>
      </c>
    </row>
    <row r="13803" spans="18:18" x14ac:dyDescent="0.25">
      <c r="R13803" s="15">
        <v>5</v>
      </c>
    </row>
    <row r="13804" spans="18:18" x14ac:dyDescent="0.25">
      <c r="R13804" s="15">
        <v>5</v>
      </c>
    </row>
    <row r="13805" spans="18:18" x14ac:dyDescent="0.25">
      <c r="R13805" s="15">
        <v>5</v>
      </c>
    </row>
    <row r="13806" spans="18:18" x14ac:dyDescent="0.25">
      <c r="R13806" s="15">
        <v>5</v>
      </c>
    </row>
    <row r="13807" spans="18:18" x14ac:dyDescent="0.25">
      <c r="R13807" s="15">
        <v>5</v>
      </c>
    </row>
    <row r="13808" spans="18:18" x14ac:dyDescent="0.25">
      <c r="R13808" s="15">
        <v>5</v>
      </c>
    </row>
    <row r="13809" spans="18:18" x14ac:dyDescent="0.25">
      <c r="R13809" s="15">
        <v>5</v>
      </c>
    </row>
    <row r="13810" spans="18:18" x14ac:dyDescent="0.25">
      <c r="R13810" s="15">
        <v>5</v>
      </c>
    </row>
    <row r="13811" spans="18:18" x14ac:dyDescent="0.25">
      <c r="R13811" s="15">
        <v>5</v>
      </c>
    </row>
    <row r="13812" spans="18:18" x14ac:dyDescent="0.25">
      <c r="R13812" s="15">
        <v>5</v>
      </c>
    </row>
    <row r="13813" spans="18:18" x14ac:dyDescent="0.25">
      <c r="R13813" s="15">
        <v>5</v>
      </c>
    </row>
    <row r="13814" spans="18:18" x14ac:dyDescent="0.25">
      <c r="R13814" s="15">
        <v>5</v>
      </c>
    </row>
    <row r="13815" spans="18:18" x14ac:dyDescent="0.25">
      <c r="R13815" s="15">
        <v>5</v>
      </c>
    </row>
    <row r="13816" spans="18:18" x14ac:dyDescent="0.25">
      <c r="R13816" s="15">
        <v>5</v>
      </c>
    </row>
    <row r="13817" spans="18:18" x14ac:dyDescent="0.25">
      <c r="R13817" s="15">
        <v>5</v>
      </c>
    </row>
    <row r="13818" spans="18:18" x14ac:dyDescent="0.25">
      <c r="R13818" s="15">
        <v>5</v>
      </c>
    </row>
    <row r="13819" spans="18:18" x14ac:dyDescent="0.25">
      <c r="R13819" s="15">
        <v>5</v>
      </c>
    </row>
    <row r="13820" spans="18:18" x14ac:dyDescent="0.25">
      <c r="R13820" s="15">
        <v>5</v>
      </c>
    </row>
    <row r="13821" spans="18:18" x14ac:dyDescent="0.25">
      <c r="R13821" s="15">
        <v>5</v>
      </c>
    </row>
    <row r="13822" spans="18:18" x14ac:dyDescent="0.25">
      <c r="R13822" s="15">
        <v>5</v>
      </c>
    </row>
    <row r="13823" spans="18:18" x14ac:dyDescent="0.25">
      <c r="R13823" s="15">
        <v>5</v>
      </c>
    </row>
    <row r="13824" spans="18:18" x14ac:dyDescent="0.25">
      <c r="R13824" s="15">
        <v>5</v>
      </c>
    </row>
    <row r="13825" spans="18:18" x14ac:dyDescent="0.25">
      <c r="R13825" s="15">
        <v>5</v>
      </c>
    </row>
    <row r="13826" spans="18:18" x14ac:dyDescent="0.25">
      <c r="R13826" s="15">
        <v>5</v>
      </c>
    </row>
    <row r="13827" spans="18:18" x14ac:dyDescent="0.25">
      <c r="R13827" s="15">
        <v>5</v>
      </c>
    </row>
    <row r="13828" spans="18:18" x14ac:dyDescent="0.25">
      <c r="R13828" s="15">
        <v>5</v>
      </c>
    </row>
    <row r="13829" spans="18:18" x14ac:dyDescent="0.25">
      <c r="R13829" s="15">
        <v>5</v>
      </c>
    </row>
    <row r="13830" spans="18:18" x14ac:dyDescent="0.25">
      <c r="R13830" s="15">
        <v>5</v>
      </c>
    </row>
    <row r="13831" spans="18:18" x14ac:dyDescent="0.25">
      <c r="R13831" s="15">
        <v>5</v>
      </c>
    </row>
    <row r="13832" spans="18:18" x14ac:dyDescent="0.25">
      <c r="R13832" s="15">
        <v>5</v>
      </c>
    </row>
    <row r="13833" spans="18:18" x14ac:dyDescent="0.25">
      <c r="R13833" s="15">
        <v>5</v>
      </c>
    </row>
    <row r="13834" spans="18:18" x14ac:dyDescent="0.25">
      <c r="R13834" s="15">
        <v>5</v>
      </c>
    </row>
    <row r="13835" spans="18:18" x14ac:dyDescent="0.25">
      <c r="R13835" s="15">
        <v>5</v>
      </c>
    </row>
    <row r="13836" spans="18:18" x14ac:dyDescent="0.25">
      <c r="R13836" s="15">
        <v>5</v>
      </c>
    </row>
    <row r="13837" spans="18:18" x14ac:dyDescent="0.25">
      <c r="R13837" s="15">
        <v>5</v>
      </c>
    </row>
    <row r="13838" spans="18:18" x14ac:dyDescent="0.25">
      <c r="R13838" s="15">
        <v>5</v>
      </c>
    </row>
    <row r="13839" spans="18:18" x14ac:dyDescent="0.25">
      <c r="R13839" s="15">
        <v>5</v>
      </c>
    </row>
    <row r="13840" spans="18:18" x14ac:dyDescent="0.25">
      <c r="R13840" s="15">
        <v>5</v>
      </c>
    </row>
    <row r="13841" spans="18:18" x14ac:dyDescent="0.25">
      <c r="R13841" s="15">
        <v>5</v>
      </c>
    </row>
    <row r="13842" spans="18:18" x14ac:dyDescent="0.25">
      <c r="R13842" s="15">
        <v>5</v>
      </c>
    </row>
    <row r="13843" spans="18:18" x14ac:dyDescent="0.25">
      <c r="R13843" s="15">
        <v>5</v>
      </c>
    </row>
    <row r="13844" spans="18:18" x14ac:dyDescent="0.25">
      <c r="R13844" s="15">
        <v>5</v>
      </c>
    </row>
    <row r="13845" spans="18:18" x14ac:dyDescent="0.25">
      <c r="R13845" s="15">
        <v>5</v>
      </c>
    </row>
    <row r="13846" spans="18:18" x14ac:dyDescent="0.25">
      <c r="R13846" s="15">
        <v>5</v>
      </c>
    </row>
    <row r="13847" spans="18:18" x14ac:dyDescent="0.25">
      <c r="R13847" s="15">
        <v>5</v>
      </c>
    </row>
    <row r="13848" spans="18:18" x14ac:dyDescent="0.25">
      <c r="R13848" s="15">
        <v>5</v>
      </c>
    </row>
    <row r="13849" spans="18:18" x14ac:dyDescent="0.25">
      <c r="R13849" s="15">
        <v>5</v>
      </c>
    </row>
    <row r="13850" spans="18:18" x14ac:dyDescent="0.25">
      <c r="R13850" s="15">
        <v>5</v>
      </c>
    </row>
    <row r="13851" spans="18:18" x14ac:dyDescent="0.25">
      <c r="R13851" s="15">
        <v>5</v>
      </c>
    </row>
    <row r="13852" spans="18:18" x14ac:dyDescent="0.25">
      <c r="R13852" s="15">
        <v>5</v>
      </c>
    </row>
    <row r="13853" spans="18:18" x14ac:dyDescent="0.25">
      <c r="R13853" s="15">
        <v>5</v>
      </c>
    </row>
    <row r="13854" spans="18:18" x14ac:dyDescent="0.25">
      <c r="R13854" s="15">
        <v>4</v>
      </c>
    </row>
    <row r="13855" spans="18:18" x14ac:dyDescent="0.25">
      <c r="R13855" s="15">
        <v>4</v>
      </c>
    </row>
    <row r="13856" spans="18:18" x14ac:dyDescent="0.25">
      <c r="R13856" s="15">
        <v>4</v>
      </c>
    </row>
    <row r="13857" spans="18:18" x14ac:dyDescent="0.25">
      <c r="R13857" s="15">
        <v>4</v>
      </c>
    </row>
    <row r="13858" spans="18:18" x14ac:dyDescent="0.25">
      <c r="R13858" s="15">
        <v>4</v>
      </c>
    </row>
    <row r="13859" spans="18:18" x14ac:dyDescent="0.25">
      <c r="R13859" s="15">
        <v>4</v>
      </c>
    </row>
    <row r="13860" spans="18:18" x14ac:dyDescent="0.25">
      <c r="R13860" s="15">
        <v>4</v>
      </c>
    </row>
    <row r="13861" spans="18:18" x14ac:dyDescent="0.25">
      <c r="R13861" s="15">
        <v>4</v>
      </c>
    </row>
    <row r="13862" spans="18:18" x14ac:dyDescent="0.25">
      <c r="R13862" s="15">
        <v>4</v>
      </c>
    </row>
    <row r="13863" spans="18:18" x14ac:dyDescent="0.25">
      <c r="R13863" s="15">
        <v>4</v>
      </c>
    </row>
    <row r="13864" spans="18:18" x14ac:dyDescent="0.25">
      <c r="R13864" s="15">
        <v>4</v>
      </c>
    </row>
    <row r="13865" spans="18:18" x14ac:dyDescent="0.25">
      <c r="R13865" s="15">
        <v>4</v>
      </c>
    </row>
    <row r="13866" spans="18:18" x14ac:dyDescent="0.25">
      <c r="R13866" s="15">
        <v>4</v>
      </c>
    </row>
    <row r="13867" spans="18:18" x14ac:dyDescent="0.25">
      <c r="R13867" s="15">
        <v>4</v>
      </c>
    </row>
    <row r="13868" spans="18:18" x14ac:dyDescent="0.25">
      <c r="R13868" s="15">
        <v>4</v>
      </c>
    </row>
    <row r="13869" spans="18:18" x14ac:dyDescent="0.25">
      <c r="R13869" s="15">
        <v>4</v>
      </c>
    </row>
    <row r="13870" spans="18:18" x14ac:dyDescent="0.25">
      <c r="R13870" s="15">
        <v>4</v>
      </c>
    </row>
    <row r="13871" spans="18:18" x14ac:dyDescent="0.25">
      <c r="R13871" s="15">
        <v>4</v>
      </c>
    </row>
    <row r="13872" spans="18:18" x14ac:dyDescent="0.25">
      <c r="R13872" s="15">
        <v>4</v>
      </c>
    </row>
    <row r="13873" spans="18:18" x14ac:dyDescent="0.25">
      <c r="R13873" s="15">
        <v>4</v>
      </c>
    </row>
    <row r="13874" spans="18:18" x14ac:dyDescent="0.25">
      <c r="R13874" s="15">
        <v>4</v>
      </c>
    </row>
    <row r="13875" spans="18:18" x14ac:dyDescent="0.25">
      <c r="R13875" s="15">
        <v>4</v>
      </c>
    </row>
    <row r="13876" spans="18:18" x14ac:dyDescent="0.25">
      <c r="R13876" s="15">
        <v>4</v>
      </c>
    </row>
    <row r="13877" spans="18:18" x14ac:dyDescent="0.25">
      <c r="R13877" s="15">
        <v>4</v>
      </c>
    </row>
    <row r="13878" spans="18:18" x14ac:dyDescent="0.25">
      <c r="R13878" s="15">
        <v>4</v>
      </c>
    </row>
    <row r="13879" spans="18:18" x14ac:dyDescent="0.25">
      <c r="R13879" s="15">
        <v>4</v>
      </c>
    </row>
    <row r="13880" spans="18:18" x14ac:dyDescent="0.25">
      <c r="R13880" s="15">
        <v>4</v>
      </c>
    </row>
    <row r="13881" spans="18:18" x14ac:dyDescent="0.25">
      <c r="R13881" s="15">
        <v>4</v>
      </c>
    </row>
    <row r="13882" spans="18:18" x14ac:dyDescent="0.25">
      <c r="R13882" s="15">
        <v>4</v>
      </c>
    </row>
    <row r="13883" spans="18:18" x14ac:dyDescent="0.25">
      <c r="R13883" s="15">
        <v>4</v>
      </c>
    </row>
    <row r="13884" spans="18:18" x14ac:dyDescent="0.25">
      <c r="R13884" s="15">
        <v>4</v>
      </c>
    </row>
    <row r="13885" spans="18:18" x14ac:dyDescent="0.25">
      <c r="R13885" s="15">
        <v>4</v>
      </c>
    </row>
    <row r="13886" spans="18:18" x14ac:dyDescent="0.25">
      <c r="R13886" s="15">
        <v>4</v>
      </c>
    </row>
    <row r="13887" spans="18:18" x14ac:dyDescent="0.25">
      <c r="R13887" s="15">
        <v>4</v>
      </c>
    </row>
    <row r="13888" spans="18:18" x14ac:dyDescent="0.25">
      <c r="R13888" s="15">
        <v>4</v>
      </c>
    </row>
    <row r="13889" spans="18:18" x14ac:dyDescent="0.25">
      <c r="R13889" s="15">
        <v>4</v>
      </c>
    </row>
    <row r="13890" spans="18:18" x14ac:dyDescent="0.25">
      <c r="R13890" s="15">
        <v>4</v>
      </c>
    </row>
    <row r="13891" spans="18:18" x14ac:dyDescent="0.25">
      <c r="R13891" s="15">
        <v>4</v>
      </c>
    </row>
    <row r="13892" spans="18:18" x14ac:dyDescent="0.25">
      <c r="R13892" s="15">
        <v>4</v>
      </c>
    </row>
    <row r="13893" spans="18:18" x14ac:dyDescent="0.25">
      <c r="R13893" s="15">
        <v>4</v>
      </c>
    </row>
    <row r="13894" spans="18:18" x14ac:dyDescent="0.25">
      <c r="R13894" s="15">
        <v>4</v>
      </c>
    </row>
    <row r="13895" spans="18:18" x14ac:dyDescent="0.25">
      <c r="R13895" s="15">
        <v>4</v>
      </c>
    </row>
    <row r="13896" spans="18:18" x14ac:dyDescent="0.25">
      <c r="R13896" s="15">
        <v>4</v>
      </c>
    </row>
    <row r="13897" spans="18:18" x14ac:dyDescent="0.25">
      <c r="R13897" s="15">
        <v>4</v>
      </c>
    </row>
    <row r="13898" spans="18:18" x14ac:dyDescent="0.25">
      <c r="R13898" s="15">
        <v>4</v>
      </c>
    </row>
    <row r="13899" spans="18:18" x14ac:dyDescent="0.25">
      <c r="R13899" s="15">
        <v>4</v>
      </c>
    </row>
    <row r="13900" spans="18:18" x14ac:dyDescent="0.25">
      <c r="R13900" s="15">
        <v>5</v>
      </c>
    </row>
    <row r="13901" spans="18:18" x14ac:dyDescent="0.25">
      <c r="R13901" s="15">
        <v>5</v>
      </c>
    </row>
    <row r="13902" spans="18:18" x14ac:dyDescent="0.25">
      <c r="R13902" s="15">
        <v>5</v>
      </c>
    </row>
    <row r="13903" spans="18:18" x14ac:dyDescent="0.25">
      <c r="R13903" s="15">
        <v>5</v>
      </c>
    </row>
    <row r="13904" spans="18:18" x14ac:dyDescent="0.25">
      <c r="R13904" s="15">
        <v>5</v>
      </c>
    </row>
    <row r="13905" spans="18:18" x14ac:dyDescent="0.25">
      <c r="R13905" s="15">
        <v>5</v>
      </c>
    </row>
    <row r="13906" spans="18:18" x14ac:dyDescent="0.25">
      <c r="R13906" s="15">
        <v>5</v>
      </c>
    </row>
    <row r="13907" spans="18:18" x14ac:dyDescent="0.25">
      <c r="R13907" s="15">
        <v>5</v>
      </c>
    </row>
    <row r="13908" spans="18:18" x14ac:dyDescent="0.25">
      <c r="R13908" s="15">
        <v>5</v>
      </c>
    </row>
    <row r="13909" spans="18:18" x14ac:dyDescent="0.25">
      <c r="R13909" s="15">
        <v>5</v>
      </c>
    </row>
    <row r="13910" spans="18:18" x14ac:dyDescent="0.25">
      <c r="R13910" s="15">
        <v>5</v>
      </c>
    </row>
    <row r="13911" spans="18:18" x14ac:dyDescent="0.25">
      <c r="R13911" s="15">
        <v>5</v>
      </c>
    </row>
    <row r="13912" spans="18:18" x14ac:dyDescent="0.25">
      <c r="R13912" s="15">
        <v>5</v>
      </c>
    </row>
    <row r="13913" spans="18:18" x14ac:dyDescent="0.25">
      <c r="R13913" s="15">
        <v>5</v>
      </c>
    </row>
    <row r="13914" spans="18:18" x14ac:dyDescent="0.25">
      <c r="R13914" s="15">
        <v>5</v>
      </c>
    </row>
    <row r="13915" spans="18:18" x14ac:dyDescent="0.25">
      <c r="R13915" s="15">
        <v>5</v>
      </c>
    </row>
    <row r="13916" spans="18:18" x14ac:dyDescent="0.25">
      <c r="R13916" s="15">
        <v>5</v>
      </c>
    </row>
    <row r="13917" spans="18:18" x14ac:dyDescent="0.25">
      <c r="R13917" s="15">
        <v>5</v>
      </c>
    </row>
    <row r="13918" spans="18:18" x14ac:dyDescent="0.25">
      <c r="R13918" s="15">
        <v>5</v>
      </c>
    </row>
    <row r="13919" spans="18:18" x14ac:dyDescent="0.25">
      <c r="R13919" s="15">
        <v>5</v>
      </c>
    </row>
    <row r="13920" spans="18:18" x14ac:dyDescent="0.25">
      <c r="R13920" s="15">
        <v>5</v>
      </c>
    </row>
    <row r="13921" spans="18:18" x14ac:dyDescent="0.25">
      <c r="R13921" s="15">
        <v>5</v>
      </c>
    </row>
    <row r="13922" spans="18:18" x14ac:dyDescent="0.25">
      <c r="R13922" s="15">
        <v>5</v>
      </c>
    </row>
    <row r="13923" spans="18:18" x14ac:dyDescent="0.25">
      <c r="R13923" s="15">
        <v>5</v>
      </c>
    </row>
    <row r="13924" spans="18:18" x14ac:dyDescent="0.25">
      <c r="R13924" s="15">
        <v>5</v>
      </c>
    </row>
    <row r="13925" spans="18:18" x14ac:dyDescent="0.25">
      <c r="R13925" s="15">
        <v>5</v>
      </c>
    </row>
    <row r="13926" spans="18:18" x14ac:dyDescent="0.25">
      <c r="R13926" s="15">
        <v>5</v>
      </c>
    </row>
    <row r="13927" spans="18:18" x14ac:dyDescent="0.25">
      <c r="R13927" s="15">
        <v>5</v>
      </c>
    </row>
    <row r="13928" spans="18:18" x14ac:dyDescent="0.25">
      <c r="R13928" s="15">
        <v>5</v>
      </c>
    </row>
    <row r="13929" spans="18:18" x14ac:dyDescent="0.25">
      <c r="R13929" s="15">
        <v>5</v>
      </c>
    </row>
    <row r="13930" spans="18:18" x14ac:dyDescent="0.25">
      <c r="R13930" s="15">
        <v>5</v>
      </c>
    </row>
    <row r="13931" spans="18:18" x14ac:dyDescent="0.25">
      <c r="R13931" s="15">
        <v>5</v>
      </c>
    </row>
    <row r="13932" spans="18:18" x14ac:dyDescent="0.25">
      <c r="R13932" s="15">
        <v>5</v>
      </c>
    </row>
    <row r="13933" spans="18:18" x14ac:dyDescent="0.25">
      <c r="R13933" s="15">
        <v>5</v>
      </c>
    </row>
    <row r="13934" spans="18:18" x14ac:dyDescent="0.25">
      <c r="R13934" s="15">
        <v>5</v>
      </c>
    </row>
    <row r="13935" spans="18:18" x14ac:dyDescent="0.25">
      <c r="R13935" s="15">
        <v>5</v>
      </c>
    </row>
    <row r="13936" spans="18:18" x14ac:dyDescent="0.25">
      <c r="R13936" s="15">
        <v>5</v>
      </c>
    </row>
    <row r="13937" spans="18:18" x14ac:dyDescent="0.25">
      <c r="R13937" s="15">
        <v>5</v>
      </c>
    </row>
    <row r="13938" spans="18:18" x14ac:dyDescent="0.25">
      <c r="R13938" s="15">
        <v>5</v>
      </c>
    </row>
    <row r="13939" spans="18:18" x14ac:dyDescent="0.25">
      <c r="R13939" s="15">
        <v>5</v>
      </c>
    </row>
    <row r="13940" spans="18:18" x14ac:dyDescent="0.25">
      <c r="R13940" s="15">
        <v>5</v>
      </c>
    </row>
    <row r="13941" spans="18:18" x14ac:dyDescent="0.25">
      <c r="R13941" s="15">
        <v>5</v>
      </c>
    </row>
    <row r="13942" spans="18:18" x14ac:dyDescent="0.25">
      <c r="R13942" s="15">
        <v>5</v>
      </c>
    </row>
    <row r="13943" spans="18:18" x14ac:dyDescent="0.25">
      <c r="R13943" s="15">
        <v>5</v>
      </c>
    </row>
    <row r="13944" spans="18:18" x14ac:dyDescent="0.25">
      <c r="R13944" s="15">
        <v>5</v>
      </c>
    </row>
    <row r="13945" spans="18:18" x14ac:dyDescent="0.25">
      <c r="R13945" s="15">
        <v>5</v>
      </c>
    </row>
    <row r="13946" spans="18:18" x14ac:dyDescent="0.25">
      <c r="R13946" s="15">
        <v>5</v>
      </c>
    </row>
    <row r="13947" spans="18:18" x14ac:dyDescent="0.25">
      <c r="R13947" s="15">
        <v>5</v>
      </c>
    </row>
    <row r="13948" spans="18:18" x14ac:dyDescent="0.25">
      <c r="R13948" s="15">
        <v>5</v>
      </c>
    </row>
    <row r="13949" spans="18:18" x14ac:dyDescent="0.25">
      <c r="R13949" s="15">
        <v>5</v>
      </c>
    </row>
    <row r="13950" spans="18:18" x14ac:dyDescent="0.25">
      <c r="R13950" s="15">
        <v>5</v>
      </c>
    </row>
    <row r="13951" spans="18:18" x14ac:dyDescent="0.25">
      <c r="R13951" s="15">
        <v>5</v>
      </c>
    </row>
    <row r="13952" spans="18:18" x14ac:dyDescent="0.25">
      <c r="R13952" s="15">
        <v>5</v>
      </c>
    </row>
    <row r="13953" spans="18:18" x14ac:dyDescent="0.25">
      <c r="R13953" s="15">
        <v>5</v>
      </c>
    </row>
    <row r="13954" spans="18:18" x14ac:dyDescent="0.25">
      <c r="R13954" s="15">
        <v>5</v>
      </c>
    </row>
    <row r="13955" spans="18:18" x14ac:dyDescent="0.25">
      <c r="R13955" s="15">
        <v>5</v>
      </c>
    </row>
    <row r="13956" spans="18:18" x14ac:dyDescent="0.25">
      <c r="R13956" s="15">
        <v>5</v>
      </c>
    </row>
    <row r="13957" spans="18:18" x14ac:dyDescent="0.25">
      <c r="R13957" s="15">
        <v>5</v>
      </c>
    </row>
    <row r="13958" spans="18:18" x14ac:dyDescent="0.25">
      <c r="R13958" s="15">
        <v>5</v>
      </c>
    </row>
    <row r="13959" spans="18:18" x14ac:dyDescent="0.25">
      <c r="R13959" s="15">
        <v>5</v>
      </c>
    </row>
    <row r="13960" spans="18:18" x14ac:dyDescent="0.25">
      <c r="R13960" s="15">
        <v>5</v>
      </c>
    </row>
    <row r="13961" spans="18:18" x14ac:dyDescent="0.25">
      <c r="R13961" s="15">
        <v>5</v>
      </c>
    </row>
    <row r="13962" spans="18:18" x14ac:dyDescent="0.25">
      <c r="R13962" s="15">
        <v>5</v>
      </c>
    </row>
    <row r="13963" spans="18:18" x14ac:dyDescent="0.25">
      <c r="R13963" s="15">
        <v>5</v>
      </c>
    </row>
    <row r="13964" spans="18:18" x14ac:dyDescent="0.25">
      <c r="R13964" s="15">
        <v>5</v>
      </c>
    </row>
    <row r="13965" spans="18:18" x14ac:dyDescent="0.25">
      <c r="R13965" s="15">
        <v>5</v>
      </c>
    </row>
    <row r="13966" spans="18:18" x14ac:dyDescent="0.25">
      <c r="R13966" s="15">
        <v>5</v>
      </c>
    </row>
    <row r="13967" spans="18:18" x14ac:dyDescent="0.25">
      <c r="R13967" s="15">
        <v>5</v>
      </c>
    </row>
    <row r="13968" spans="18:18" x14ac:dyDescent="0.25">
      <c r="R13968" s="15">
        <v>5</v>
      </c>
    </row>
    <row r="13969" spans="18:18" x14ac:dyDescent="0.25">
      <c r="R13969" s="15">
        <v>4</v>
      </c>
    </row>
    <row r="13970" spans="18:18" x14ac:dyDescent="0.25">
      <c r="R13970" s="15">
        <v>4</v>
      </c>
    </row>
    <row r="13971" spans="18:18" x14ac:dyDescent="0.25">
      <c r="R13971" s="15">
        <v>4</v>
      </c>
    </row>
    <row r="13972" spans="18:18" x14ac:dyDescent="0.25">
      <c r="R13972" s="15">
        <v>4</v>
      </c>
    </row>
    <row r="13973" spans="18:18" x14ac:dyDescent="0.25">
      <c r="R13973" s="15">
        <v>4</v>
      </c>
    </row>
    <row r="13974" spans="18:18" x14ac:dyDescent="0.25">
      <c r="R13974" s="15">
        <v>4</v>
      </c>
    </row>
    <row r="13975" spans="18:18" x14ac:dyDescent="0.25">
      <c r="R13975" s="15">
        <v>4</v>
      </c>
    </row>
    <row r="13976" spans="18:18" x14ac:dyDescent="0.25">
      <c r="R13976" s="15">
        <v>4</v>
      </c>
    </row>
    <row r="13977" spans="18:18" x14ac:dyDescent="0.25">
      <c r="R13977" s="15">
        <v>4</v>
      </c>
    </row>
    <row r="13978" spans="18:18" x14ac:dyDescent="0.25">
      <c r="R13978" s="15">
        <v>4</v>
      </c>
    </row>
    <row r="13979" spans="18:18" x14ac:dyDescent="0.25">
      <c r="R13979" s="15">
        <v>4</v>
      </c>
    </row>
    <row r="13980" spans="18:18" x14ac:dyDescent="0.25">
      <c r="R13980" s="15">
        <v>4</v>
      </c>
    </row>
    <row r="13981" spans="18:18" x14ac:dyDescent="0.25">
      <c r="R13981" s="15">
        <v>4</v>
      </c>
    </row>
    <row r="13982" spans="18:18" x14ac:dyDescent="0.25">
      <c r="R13982" s="15">
        <v>4</v>
      </c>
    </row>
    <row r="13983" spans="18:18" x14ac:dyDescent="0.25">
      <c r="R13983" s="15">
        <v>4</v>
      </c>
    </row>
    <row r="13984" spans="18:18" x14ac:dyDescent="0.25">
      <c r="R13984" s="15">
        <v>4</v>
      </c>
    </row>
    <row r="13985" spans="18:18" x14ac:dyDescent="0.25">
      <c r="R13985" s="15">
        <v>4</v>
      </c>
    </row>
    <row r="13986" spans="18:18" x14ac:dyDescent="0.25">
      <c r="R13986" s="15">
        <v>1</v>
      </c>
    </row>
    <row r="13987" spans="18:18" x14ac:dyDescent="0.25">
      <c r="R13987" s="15">
        <v>1</v>
      </c>
    </row>
    <row r="13988" spans="18:18" x14ac:dyDescent="0.25">
      <c r="R13988" s="15">
        <v>1</v>
      </c>
    </row>
    <row r="13989" spans="18:18" x14ac:dyDescent="0.25">
      <c r="R13989" s="15">
        <v>1</v>
      </c>
    </row>
    <row r="13990" spans="18:18" x14ac:dyDescent="0.25">
      <c r="R13990" s="15">
        <v>1</v>
      </c>
    </row>
    <row r="13991" spans="18:18" x14ac:dyDescent="0.25">
      <c r="R13991" s="15">
        <v>1</v>
      </c>
    </row>
    <row r="13992" spans="18:18" x14ac:dyDescent="0.25">
      <c r="R13992" s="15">
        <v>1</v>
      </c>
    </row>
    <row r="13993" spans="18:18" x14ac:dyDescent="0.25">
      <c r="R13993" s="15">
        <v>1</v>
      </c>
    </row>
    <row r="13994" spans="18:18" x14ac:dyDescent="0.25">
      <c r="R13994" s="15">
        <v>1</v>
      </c>
    </row>
    <row r="13995" spans="18:18" x14ac:dyDescent="0.25">
      <c r="R13995" s="15">
        <v>1</v>
      </c>
    </row>
    <row r="13996" spans="18:18" x14ac:dyDescent="0.25">
      <c r="R13996" s="15">
        <v>1</v>
      </c>
    </row>
    <row r="13997" spans="18:18" x14ac:dyDescent="0.25">
      <c r="R13997" s="15">
        <v>1</v>
      </c>
    </row>
    <row r="13998" spans="18:18" x14ac:dyDescent="0.25">
      <c r="R13998" s="15">
        <v>1</v>
      </c>
    </row>
    <row r="13999" spans="18:18" x14ac:dyDescent="0.25">
      <c r="R13999" s="15">
        <v>1</v>
      </c>
    </row>
    <row r="14000" spans="18:18" x14ac:dyDescent="0.25">
      <c r="R14000" s="15">
        <v>1</v>
      </c>
    </row>
    <row r="14001" spans="18:18" x14ac:dyDescent="0.25">
      <c r="R14001" s="15">
        <v>1</v>
      </c>
    </row>
    <row r="14002" spans="18:18" x14ac:dyDescent="0.25">
      <c r="R14002" s="15">
        <v>1</v>
      </c>
    </row>
    <row r="14003" spans="18:18" x14ac:dyDescent="0.25">
      <c r="R14003" s="15">
        <v>1</v>
      </c>
    </row>
    <row r="14004" spans="18:18" x14ac:dyDescent="0.25">
      <c r="R14004" s="15">
        <v>1</v>
      </c>
    </row>
    <row r="14005" spans="18:18" x14ac:dyDescent="0.25">
      <c r="R14005" s="15">
        <v>1</v>
      </c>
    </row>
    <row r="14006" spans="18:18" x14ac:dyDescent="0.25">
      <c r="R14006" s="15">
        <v>1</v>
      </c>
    </row>
    <row r="14007" spans="18:18" x14ac:dyDescent="0.25">
      <c r="R14007" s="15">
        <v>1</v>
      </c>
    </row>
    <row r="14008" spans="18:18" x14ac:dyDescent="0.25">
      <c r="R14008" s="15">
        <v>1</v>
      </c>
    </row>
    <row r="14009" spans="18:18" x14ac:dyDescent="0.25">
      <c r="R14009" s="15">
        <v>1</v>
      </c>
    </row>
    <row r="14010" spans="18:18" x14ac:dyDescent="0.25">
      <c r="R14010" s="15">
        <v>1</v>
      </c>
    </row>
    <row r="14011" spans="18:18" x14ac:dyDescent="0.25">
      <c r="R14011" s="15">
        <v>1</v>
      </c>
    </row>
    <row r="14012" spans="18:18" x14ac:dyDescent="0.25">
      <c r="R14012" s="15">
        <v>1</v>
      </c>
    </row>
    <row r="14013" spans="18:18" x14ac:dyDescent="0.25">
      <c r="R14013" s="15">
        <v>1</v>
      </c>
    </row>
    <row r="14014" spans="18:18" x14ac:dyDescent="0.25">
      <c r="R14014" s="15">
        <v>1</v>
      </c>
    </row>
    <row r="14015" spans="18:18" x14ac:dyDescent="0.25">
      <c r="R14015" s="15">
        <v>1</v>
      </c>
    </row>
    <row r="14016" spans="18:18" x14ac:dyDescent="0.25">
      <c r="R14016" s="15">
        <v>1</v>
      </c>
    </row>
    <row r="14017" spans="18:18" x14ac:dyDescent="0.25">
      <c r="R14017" s="15">
        <v>1</v>
      </c>
    </row>
    <row r="14018" spans="18:18" x14ac:dyDescent="0.25">
      <c r="R14018" s="15">
        <v>1</v>
      </c>
    </row>
    <row r="14019" spans="18:18" x14ac:dyDescent="0.25">
      <c r="R14019" s="15">
        <v>1</v>
      </c>
    </row>
    <row r="14020" spans="18:18" x14ac:dyDescent="0.25">
      <c r="R14020" s="15">
        <v>1</v>
      </c>
    </row>
    <row r="14021" spans="18:18" x14ac:dyDescent="0.25">
      <c r="R14021" s="15">
        <v>1</v>
      </c>
    </row>
    <row r="14022" spans="18:18" x14ac:dyDescent="0.25">
      <c r="R14022" s="15">
        <v>1</v>
      </c>
    </row>
    <row r="14023" spans="18:18" x14ac:dyDescent="0.25">
      <c r="R14023" s="15">
        <v>1</v>
      </c>
    </row>
    <row r="14024" spans="18:18" x14ac:dyDescent="0.25">
      <c r="R14024" s="15">
        <v>1</v>
      </c>
    </row>
    <row r="14025" spans="18:18" x14ac:dyDescent="0.25">
      <c r="R14025" s="15">
        <v>1</v>
      </c>
    </row>
    <row r="14026" spans="18:18" x14ac:dyDescent="0.25">
      <c r="R14026" s="15">
        <v>1</v>
      </c>
    </row>
    <row r="14027" spans="18:18" x14ac:dyDescent="0.25">
      <c r="R14027" s="15">
        <v>1</v>
      </c>
    </row>
    <row r="14028" spans="18:18" x14ac:dyDescent="0.25">
      <c r="R14028" s="15">
        <v>1</v>
      </c>
    </row>
    <row r="14029" spans="18:18" x14ac:dyDescent="0.25">
      <c r="R14029" s="15">
        <v>1</v>
      </c>
    </row>
    <row r="14030" spans="18:18" x14ac:dyDescent="0.25">
      <c r="R14030" s="15">
        <v>1</v>
      </c>
    </row>
    <row r="14031" spans="18:18" x14ac:dyDescent="0.25">
      <c r="R14031" s="15">
        <v>1</v>
      </c>
    </row>
    <row r="14032" spans="18:18" x14ac:dyDescent="0.25">
      <c r="R14032" s="15">
        <v>1</v>
      </c>
    </row>
    <row r="14033" spans="18:18" x14ac:dyDescent="0.25">
      <c r="R14033" s="15">
        <v>1</v>
      </c>
    </row>
    <row r="14034" spans="18:18" x14ac:dyDescent="0.25">
      <c r="R14034" s="15">
        <v>1</v>
      </c>
    </row>
    <row r="14035" spans="18:18" x14ac:dyDescent="0.25">
      <c r="R14035" s="15">
        <v>1</v>
      </c>
    </row>
    <row r="14036" spans="18:18" x14ac:dyDescent="0.25">
      <c r="R14036" s="15">
        <v>1</v>
      </c>
    </row>
    <row r="14037" spans="18:18" x14ac:dyDescent="0.25">
      <c r="R14037" s="15">
        <v>1</v>
      </c>
    </row>
    <row r="14038" spans="18:18" x14ac:dyDescent="0.25">
      <c r="R14038" s="15">
        <v>1</v>
      </c>
    </row>
    <row r="14039" spans="18:18" x14ac:dyDescent="0.25">
      <c r="R14039" s="15">
        <v>1</v>
      </c>
    </row>
    <row r="14040" spans="18:18" x14ac:dyDescent="0.25">
      <c r="R14040" s="15">
        <v>1</v>
      </c>
    </row>
    <row r="14041" spans="18:18" x14ac:dyDescent="0.25">
      <c r="R14041" s="15">
        <v>1</v>
      </c>
    </row>
    <row r="14042" spans="18:18" x14ac:dyDescent="0.25">
      <c r="R14042" s="15">
        <v>4</v>
      </c>
    </row>
    <row r="14043" spans="18:18" x14ac:dyDescent="0.25">
      <c r="R14043" s="15">
        <v>4</v>
      </c>
    </row>
    <row r="14044" spans="18:18" x14ac:dyDescent="0.25">
      <c r="R14044" s="15">
        <v>4</v>
      </c>
    </row>
    <row r="14045" spans="18:18" x14ac:dyDescent="0.25">
      <c r="R14045" s="15">
        <v>4</v>
      </c>
    </row>
    <row r="14046" spans="18:18" x14ac:dyDescent="0.25">
      <c r="R14046" s="15">
        <v>4</v>
      </c>
    </row>
    <row r="14047" spans="18:18" x14ac:dyDescent="0.25">
      <c r="R14047" s="15">
        <v>4</v>
      </c>
    </row>
    <row r="14048" spans="18:18" x14ac:dyDescent="0.25">
      <c r="R14048" s="15">
        <v>4</v>
      </c>
    </row>
    <row r="14049" spans="18:18" x14ac:dyDescent="0.25">
      <c r="R14049" s="15">
        <v>4</v>
      </c>
    </row>
    <row r="14050" spans="18:18" x14ac:dyDescent="0.25">
      <c r="R14050" s="15">
        <v>4</v>
      </c>
    </row>
    <row r="14051" spans="18:18" x14ac:dyDescent="0.25">
      <c r="R14051" s="15">
        <v>2</v>
      </c>
    </row>
    <row r="14052" spans="18:18" x14ac:dyDescent="0.25">
      <c r="R14052" s="15">
        <v>2</v>
      </c>
    </row>
    <row r="14053" spans="18:18" x14ac:dyDescent="0.25">
      <c r="R14053" s="15">
        <v>2</v>
      </c>
    </row>
    <row r="14054" spans="18:18" x14ac:dyDescent="0.25">
      <c r="R14054" s="15">
        <v>2</v>
      </c>
    </row>
    <row r="14055" spans="18:18" x14ac:dyDescent="0.25">
      <c r="R14055" s="15">
        <v>2</v>
      </c>
    </row>
    <row r="14056" spans="18:18" x14ac:dyDescent="0.25">
      <c r="R14056" s="15">
        <v>2</v>
      </c>
    </row>
    <row r="14057" spans="18:18" x14ac:dyDescent="0.25">
      <c r="R14057" s="15">
        <v>2</v>
      </c>
    </row>
    <row r="14058" spans="18:18" x14ac:dyDescent="0.25">
      <c r="R14058" s="15">
        <v>2</v>
      </c>
    </row>
    <row r="14059" spans="18:18" x14ac:dyDescent="0.25">
      <c r="R14059" s="15">
        <v>2</v>
      </c>
    </row>
    <row r="14060" spans="18:18" x14ac:dyDescent="0.25">
      <c r="R14060" s="15">
        <v>2</v>
      </c>
    </row>
    <row r="14061" spans="18:18" x14ac:dyDescent="0.25">
      <c r="R14061" s="15">
        <v>2</v>
      </c>
    </row>
    <row r="14062" spans="18:18" x14ac:dyDescent="0.25">
      <c r="R14062" s="15">
        <v>2</v>
      </c>
    </row>
    <row r="14063" spans="18:18" x14ac:dyDescent="0.25">
      <c r="R14063" s="15">
        <v>2</v>
      </c>
    </row>
    <row r="14064" spans="18:18" x14ac:dyDescent="0.25">
      <c r="R14064" s="15">
        <v>3</v>
      </c>
    </row>
    <row r="14065" spans="18:18" x14ac:dyDescent="0.25">
      <c r="R14065" s="15">
        <v>3</v>
      </c>
    </row>
    <row r="14066" spans="18:18" x14ac:dyDescent="0.25">
      <c r="R14066" s="15">
        <v>3</v>
      </c>
    </row>
    <row r="14067" spans="18:18" x14ac:dyDescent="0.25">
      <c r="R14067" s="15">
        <v>3</v>
      </c>
    </row>
    <row r="14068" spans="18:18" x14ac:dyDescent="0.25">
      <c r="R14068" s="15">
        <v>3</v>
      </c>
    </row>
    <row r="14069" spans="18:18" x14ac:dyDescent="0.25">
      <c r="R14069" s="15">
        <v>3</v>
      </c>
    </row>
    <row r="14070" spans="18:18" x14ac:dyDescent="0.25">
      <c r="R14070" s="15">
        <v>3</v>
      </c>
    </row>
    <row r="14071" spans="18:18" x14ac:dyDescent="0.25">
      <c r="R14071" s="15">
        <v>3</v>
      </c>
    </row>
    <row r="14072" spans="18:18" x14ac:dyDescent="0.25">
      <c r="R14072" s="15">
        <v>3</v>
      </c>
    </row>
    <row r="14073" spans="18:18" x14ac:dyDescent="0.25">
      <c r="R14073" s="15">
        <v>3</v>
      </c>
    </row>
    <row r="14074" spans="18:18" x14ac:dyDescent="0.25">
      <c r="R14074" s="15">
        <v>3</v>
      </c>
    </row>
    <row r="14075" spans="18:18" x14ac:dyDescent="0.25">
      <c r="R14075" s="15">
        <v>3</v>
      </c>
    </row>
    <row r="14076" spans="18:18" x14ac:dyDescent="0.25">
      <c r="R14076" s="15">
        <v>3</v>
      </c>
    </row>
    <row r="14077" spans="18:18" x14ac:dyDescent="0.25">
      <c r="R14077" s="15">
        <v>3</v>
      </c>
    </row>
    <row r="14078" spans="18:18" x14ac:dyDescent="0.25">
      <c r="R14078" s="15">
        <v>3</v>
      </c>
    </row>
    <row r="14079" spans="18:18" x14ac:dyDescent="0.25">
      <c r="R14079" s="15">
        <v>3</v>
      </c>
    </row>
    <row r="14080" spans="18:18" x14ac:dyDescent="0.25">
      <c r="R14080" s="15">
        <v>3</v>
      </c>
    </row>
    <row r="14081" spans="18:18" x14ac:dyDescent="0.25">
      <c r="R14081" s="15">
        <v>3</v>
      </c>
    </row>
    <row r="14082" spans="18:18" x14ac:dyDescent="0.25">
      <c r="R14082" s="15">
        <v>3</v>
      </c>
    </row>
    <row r="14083" spans="18:18" x14ac:dyDescent="0.25">
      <c r="R14083" s="15">
        <v>3</v>
      </c>
    </row>
    <row r="14084" spans="18:18" x14ac:dyDescent="0.25">
      <c r="R14084" s="15">
        <v>3</v>
      </c>
    </row>
    <row r="14085" spans="18:18" x14ac:dyDescent="0.25">
      <c r="R14085" s="15">
        <v>3</v>
      </c>
    </row>
    <row r="14086" spans="18:18" x14ac:dyDescent="0.25">
      <c r="R14086" s="15">
        <v>3</v>
      </c>
    </row>
    <row r="14087" spans="18:18" x14ac:dyDescent="0.25">
      <c r="R14087" s="15">
        <v>3</v>
      </c>
    </row>
    <row r="14088" spans="18:18" x14ac:dyDescent="0.25">
      <c r="R14088" s="15">
        <v>3</v>
      </c>
    </row>
    <row r="14089" spans="18:18" x14ac:dyDescent="0.25">
      <c r="R14089" s="15">
        <v>3</v>
      </c>
    </row>
    <row r="14090" spans="18:18" x14ac:dyDescent="0.25">
      <c r="R14090" s="15">
        <v>3</v>
      </c>
    </row>
    <row r="14091" spans="18:18" x14ac:dyDescent="0.25">
      <c r="R14091" s="15">
        <v>3</v>
      </c>
    </row>
    <row r="14092" spans="18:18" x14ac:dyDescent="0.25">
      <c r="R14092" s="15">
        <v>3</v>
      </c>
    </row>
    <row r="14093" spans="18:18" x14ac:dyDescent="0.25">
      <c r="R14093" s="15">
        <v>3</v>
      </c>
    </row>
    <row r="14094" spans="18:18" x14ac:dyDescent="0.25">
      <c r="R14094" s="15">
        <v>3</v>
      </c>
    </row>
    <row r="14095" spans="18:18" x14ac:dyDescent="0.25">
      <c r="R14095" s="15">
        <v>3</v>
      </c>
    </row>
    <row r="14096" spans="18:18" x14ac:dyDescent="0.25">
      <c r="R14096" s="15">
        <v>3</v>
      </c>
    </row>
    <row r="14097" spans="18:18" x14ac:dyDescent="0.25">
      <c r="R14097" s="15">
        <v>1</v>
      </c>
    </row>
    <row r="14098" spans="18:18" x14ac:dyDescent="0.25">
      <c r="R14098" s="15">
        <v>1</v>
      </c>
    </row>
    <row r="14099" spans="18:18" x14ac:dyDescent="0.25">
      <c r="R14099" s="15">
        <v>1</v>
      </c>
    </row>
    <row r="14100" spans="18:18" x14ac:dyDescent="0.25">
      <c r="R14100" s="15">
        <v>1</v>
      </c>
    </row>
    <row r="14101" spans="18:18" x14ac:dyDescent="0.25">
      <c r="R14101" s="15">
        <v>1</v>
      </c>
    </row>
    <row r="14102" spans="18:18" x14ac:dyDescent="0.25">
      <c r="R14102" s="15">
        <v>1</v>
      </c>
    </row>
    <row r="14103" spans="18:18" x14ac:dyDescent="0.25">
      <c r="R14103" s="15">
        <v>1</v>
      </c>
    </row>
    <row r="14104" spans="18:18" x14ac:dyDescent="0.25">
      <c r="R14104" s="15">
        <v>1</v>
      </c>
    </row>
    <row r="14105" spans="18:18" x14ac:dyDescent="0.25">
      <c r="R14105" s="15">
        <v>1</v>
      </c>
    </row>
    <row r="14106" spans="18:18" x14ac:dyDescent="0.25">
      <c r="R14106" s="15">
        <v>1</v>
      </c>
    </row>
    <row r="14107" spans="18:18" x14ac:dyDescent="0.25">
      <c r="R14107" s="15">
        <v>1</v>
      </c>
    </row>
    <row r="14108" spans="18:18" x14ac:dyDescent="0.25">
      <c r="R14108" s="15">
        <v>1</v>
      </c>
    </row>
    <row r="14109" spans="18:18" x14ac:dyDescent="0.25">
      <c r="R14109" s="15">
        <v>1</v>
      </c>
    </row>
    <row r="14110" spans="18:18" x14ac:dyDescent="0.25">
      <c r="R14110" s="15">
        <v>1</v>
      </c>
    </row>
    <row r="14111" spans="18:18" x14ac:dyDescent="0.25">
      <c r="R14111" s="15">
        <v>1</v>
      </c>
    </row>
    <row r="14112" spans="18:18" x14ac:dyDescent="0.25">
      <c r="R14112" s="15">
        <v>1</v>
      </c>
    </row>
    <row r="14113" spans="18:18" x14ac:dyDescent="0.25">
      <c r="R14113" s="15">
        <v>1</v>
      </c>
    </row>
    <row r="14114" spans="18:18" x14ac:dyDescent="0.25">
      <c r="R14114" s="15">
        <v>1</v>
      </c>
    </row>
    <row r="14115" spans="18:18" x14ac:dyDescent="0.25">
      <c r="R14115" s="15">
        <v>1</v>
      </c>
    </row>
    <row r="14116" spans="18:18" x14ac:dyDescent="0.25">
      <c r="R14116" s="15">
        <v>1</v>
      </c>
    </row>
    <row r="14117" spans="18:18" x14ac:dyDescent="0.25">
      <c r="R14117" s="15">
        <v>1</v>
      </c>
    </row>
    <row r="14118" spans="18:18" x14ac:dyDescent="0.25">
      <c r="R14118" s="15">
        <v>1</v>
      </c>
    </row>
    <row r="14119" spans="18:18" x14ac:dyDescent="0.25">
      <c r="R14119" s="15">
        <v>1</v>
      </c>
    </row>
    <row r="14120" spans="18:18" x14ac:dyDescent="0.25">
      <c r="R14120" s="15">
        <v>1</v>
      </c>
    </row>
    <row r="14121" spans="18:18" x14ac:dyDescent="0.25">
      <c r="R14121" s="15">
        <v>1</v>
      </c>
    </row>
    <row r="14122" spans="18:18" x14ac:dyDescent="0.25">
      <c r="R14122" s="15">
        <v>1</v>
      </c>
    </row>
    <row r="14123" spans="18:18" x14ac:dyDescent="0.25">
      <c r="R14123" s="15">
        <v>1</v>
      </c>
    </row>
    <row r="14124" spans="18:18" x14ac:dyDescent="0.25">
      <c r="R14124" s="15">
        <v>1</v>
      </c>
    </row>
    <row r="14125" spans="18:18" x14ac:dyDescent="0.25">
      <c r="R14125" s="15">
        <v>1</v>
      </c>
    </row>
    <row r="14126" spans="18:18" x14ac:dyDescent="0.25">
      <c r="R14126" s="15">
        <v>1</v>
      </c>
    </row>
    <row r="14127" spans="18:18" x14ac:dyDescent="0.25">
      <c r="R14127" s="15">
        <v>1</v>
      </c>
    </row>
    <row r="14128" spans="18:18" x14ac:dyDescent="0.25">
      <c r="R14128" s="15">
        <v>1</v>
      </c>
    </row>
    <row r="14129" spans="18:18" x14ac:dyDescent="0.25">
      <c r="R14129" s="15">
        <v>1</v>
      </c>
    </row>
    <row r="14130" spans="18:18" x14ac:dyDescent="0.25">
      <c r="R14130" s="15">
        <v>1</v>
      </c>
    </row>
    <row r="14131" spans="18:18" x14ac:dyDescent="0.25">
      <c r="R14131" s="15">
        <v>1</v>
      </c>
    </row>
    <row r="14132" spans="18:18" x14ac:dyDescent="0.25">
      <c r="R14132" s="15">
        <v>1</v>
      </c>
    </row>
    <row r="14133" spans="18:18" x14ac:dyDescent="0.25">
      <c r="R14133" s="15">
        <v>1</v>
      </c>
    </row>
    <row r="14134" spans="18:18" x14ac:dyDescent="0.25">
      <c r="R14134" s="15">
        <v>1</v>
      </c>
    </row>
    <row r="14135" spans="18:18" x14ac:dyDescent="0.25">
      <c r="R14135" s="15">
        <v>1</v>
      </c>
    </row>
    <row r="14136" spans="18:18" x14ac:dyDescent="0.25">
      <c r="R14136" s="15">
        <v>1</v>
      </c>
    </row>
    <row r="14137" spans="18:18" x14ac:dyDescent="0.25">
      <c r="R14137" s="15">
        <v>1</v>
      </c>
    </row>
    <row r="14138" spans="18:18" x14ac:dyDescent="0.25">
      <c r="R14138" s="15">
        <v>1</v>
      </c>
    </row>
    <row r="14139" spans="18:18" x14ac:dyDescent="0.25">
      <c r="R14139" s="15">
        <v>1</v>
      </c>
    </row>
    <row r="14140" spans="18:18" x14ac:dyDescent="0.25">
      <c r="R14140" s="15">
        <v>1</v>
      </c>
    </row>
    <row r="14141" spans="18:18" x14ac:dyDescent="0.25">
      <c r="R14141" s="15">
        <v>1</v>
      </c>
    </row>
    <row r="14142" spans="18:18" x14ac:dyDescent="0.25">
      <c r="R14142" s="15">
        <v>1</v>
      </c>
    </row>
    <row r="14143" spans="18:18" x14ac:dyDescent="0.25">
      <c r="R14143" s="15">
        <v>1</v>
      </c>
    </row>
    <row r="14144" spans="18:18" x14ac:dyDescent="0.25">
      <c r="R14144" s="15">
        <v>1</v>
      </c>
    </row>
    <row r="14145" spans="18:18" x14ac:dyDescent="0.25">
      <c r="R14145" s="15">
        <v>1</v>
      </c>
    </row>
    <row r="14146" spans="18:18" x14ac:dyDescent="0.25">
      <c r="R14146" s="15">
        <v>1</v>
      </c>
    </row>
    <row r="14147" spans="18:18" x14ac:dyDescent="0.25">
      <c r="R14147" s="15">
        <v>1</v>
      </c>
    </row>
    <row r="14148" spans="18:18" x14ac:dyDescent="0.25">
      <c r="R14148" s="15">
        <v>1</v>
      </c>
    </row>
    <row r="14149" spans="18:18" x14ac:dyDescent="0.25">
      <c r="R14149" s="15">
        <v>1</v>
      </c>
    </row>
    <row r="14150" spans="18:18" x14ac:dyDescent="0.25">
      <c r="R14150" s="15">
        <v>1</v>
      </c>
    </row>
    <row r="14151" spans="18:18" x14ac:dyDescent="0.25">
      <c r="R14151" s="15">
        <v>1</v>
      </c>
    </row>
    <row r="14152" spans="18:18" x14ac:dyDescent="0.25">
      <c r="R14152" s="15">
        <v>1</v>
      </c>
    </row>
    <row r="14153" spans="18:18" x14ac:dyDescent="0.25">
      <c r="R14153" s="15">
        <v>1</v>
      </c>
    </row>
    <row r="14154" spans="18:18" x14ac:dyDescent="0.25">
      <c r="R14154" s="15">
        <v>1</v>
      </c>
    </row>
    <row r="14155" spans="18:18" x14ac:dyDescent="0.25">
      <c r="R14155" s="15">
        <v>1</v>
      </c>
    </row>
    <row r="14156" spans="18:18" x14ac:dyDescent="0.25">
      <c r="R14156" s="15">
        <v>1</v>
      </c>
    </row>
    <row r="14157" spans="18:18" x14ac:dyDescent="0.25">
      <c r="R14157" s="15">
        <v>1</v>
      </c>
    </row>
    <row r="14158" spans="18:18" x14ac:dyDescent="0.25">
      <c r="R14158" s="15">
        <v>1</v>
      </c>
    </row>
    <row r="14159" spans="18:18" x14ac:dyDescent="0.25">
      <c r="R14159" s="15">
        <v>1</v>
      </c>
    </row>
    <row r="14160" spans="18:18" x14ac:dyDescent="0.25">
      <c r="R14160" s="15">
        <v>1</v>
      </c>
    </row>
    <row r="14161" spans="18:18" x14ac:dyDescent="0.25">
      <c r="R14161" s="15">
        <v>1</v>
      </c>
    </row>
    <row r="14162" spans="18:18" x14ac:dyDescent="0.25">
      <c r="R14162" s="15">
        <v>1</v>
      </c>
    </row>
    <row r="14163" spans="18:18" x14ac:dyDescent="0.25">
      <c r="R14163" s="15">
        <v>1</v>
      </c>
    </row>
    <row r="14164" spans="18:18" x14ac:dyDescent="0.25">
      <c r="R14164" s="15">
        <v>1</v>
      </c>
    </row>
    <row r="14165" spans="18:18" x14ac:dyDescent="0.25">
      <c r="R14165" s="15">
        <v>1</v>
      </c>
    </row>
    <row r="14166" spans="18:18" x14ac:dyDescent="0.25">
      <c r="R14166" s="15">
        <v>1</v>
      </c>
    </row>
    <row r="14167" spans="18:18" x14ac:dyDescent="0.25">
      <c r="R14167" s="15">
        <v>1</v>
      </c>
    </row>
    <row r="14168" spans="18:18" x14ac:dyDescent="0.25">
      <c r="R14168" s="15">
        <v>1</v>
      </c>
    </row>
    <row r="14169" spans="18:18" x14ac:dyDescent="0.25">
      <c r="R14169" s="15">
        <v>1</v>
      </c>
    </row>
    <row r="14170" spans="18:18" x14ac:dyDescent="0.25">
      <c r="R14170" s="15">
        <v>1</v>
      </c>
    </row>
    <row r="14171" spans="18:18" x14ac:dyDescent="0.25">
      <c r="R14171" s="15">
        <v>1</v>
      </c>
    </row>
    <row r="14172" spans="18:18" x14ac:dyDescent="0.25">
      <c r="R14172" s="15">
        <v>1</v>
      </c>
    </row>
    <row r="14173" spans="18:18" x14ac:dyDescent="0.25">
      <c r="R14173" s="15">
        <v>1</v>
      </c>
    </row>
    <row r="14174" spans="18:18" x14ac:dyDescent="0.25">
      <c r="R14174" s="15">
        <v>1</v>
      </c>
    </row>
    <row r="14175" spans="18:18" x14ac:dyDescent="0.25">
      <c r="R14175" s="15">
        <v>1</v>
      </c>
    </row>
    <row r="14176" spans="18:18" x14ac:dyDescent="0.25">
      <c r="R14176" s="15">
        <v>1</v>
      </c>
    </row>
    <row r="14177" spans="18:18" x14ac:dyDescent="0.25">
      <c r="R14177" s="15">
        <v>1</v>
      </c>
    </row>
    <row r="14178" spans="18:18" x14ac:dyDescent="0.25">
      <c r="R14178" s="15">
        <v>1</v>
      </c>
    </row>
    <row r="14179" spans="18:18" x14ac:dyDescent="0.25">
      <c r="R14179" s="15">
        <v>1</v>
      </c>
    </row>
    <row r="14180" spans="18:18" x14ac:dyDescent="0.25">
      <c r="R14180" s="15">
        <v>1</v>
      </c>
    </row>
    <row r="14181" spans="18:18" x14ac:dyDescent="0.25">
      <c r="R14181" s="15">
        <v>1</v>
      </c>
    </row>
    <row r="14182" spans="18:18" x14ac:dyDescent="0.25">
      <c r="R14182" s="15">
        <v>1</v>
      </c>
    </row>
    <row r="14183" spans="18:18" x14ac:dyDescent="0.25">
      <c r="R14183" s="15">
        <v>1</v>
      </c>
    </row>
    <row r="14184" spans="18:18" x14ac:dyDescent="0.25">
      <c r="R14184" s="15">
        <v>1</v>
      </c>
    </row>
    <row r="14185" spans="18:18" x14ac:dyDescent="0.25">
      <c r="R14185" s="15">
        <v>1</v>
      </c>
    </row>
    <row r="14186" spans="18:18" x14ac:dyDescent="0.25">
      <c r="R14186" s="15">
        <v>1</v>
      </c>
    </row>
    <row r="14187" spans="18:18" x14ac:dyDescent="0.25">
      <c r="R14187" s="15">
        <v>1</v>
      </c>
    </row>
    <row r="14188" spans="18:18" x14ac:dyDescent="0.25">
      <c r="R14188" s="15">
        <v>1</v>
      </c>
    </row>
    <row r="14189" spans="18:18" x14ac:dyDescent="0.25">
      <c r="R14189" s="15">
        <v>1</v>
      </c>
    </row>
    <row r="14190" spans="18:18" x14ac:dyDescent="0.25">
      <c r="R14190" s="15">
        <v>1</v>
      </c>
    </row>
    <row r="14191" spans="18:18" x14ac:dyDescent="0.25">
      <c r="R14191" s="15">
        <v>1</v>
      </c>
    </row>
    <row r="14192" spans="18:18" x14ac:dyDescent="0.25">
      <c r="R14192" s="15">
        <v>1</v>
      </c>
    </row>
    <row r="14193" spans="18:18" x14ac:dyDescent="0.25">
      <c r="R14193" s="15">
        <v>1</v>
      </c>
    </row>
    <row r="14194" spans="18:18" x14ac:dyDescent="0.25">
      <c r="R14194" s="15">
        <v>1</v>
      </c>
    </row>
    <row r="14195" spans="18:18" x14ac:dyDescent="0.25">
      <c r="R14195" s="15">
        <v>1</v>
      </c>
    </row>
    <row r="14196" spans="18:18" x14ac:dyDescent="0.25">
      <c r="R14196" s="15">
        <v>1</v>
      </c>
    </row>
    <row r="14197" spans="18:18" x14ac:dyDescent="0.25">
      <c r="R14197" s="15">
        <v>1</v>
      </c>
    </row>
    <row r="14198" spans="18:18" x14ac:dyDescent="0.25">
      <c r="R14198" s="15">
        <v>1</v>
      </c>
    </row>
    <row r="14199" spans="18:18" x14ac:dyDescent="0.25">
      <c r="R14199" s="15">
        <v>1</v>
      </c>
    </row>
    <row r="14200" spans="18:18" x14ac:dyDescent="0.25">
      <c r="R14200" s="15">
        <v>1</v>
      </c>
    </row>
    <row r="14201" spans="18:18" x14ac:dyDescent="0.25">
      <c r="R14201" s="15">
        <v>1</v>
      </c>
    </row>
    <row r="14202" spans="18:18" x14ac:dyDescent="0.25">
      <c r="R14202" s="15">
        <v>1</v>
      </c>
    </row>
    <row r="14203" spans="18:18" x14ac:dyDescent="0.25">
      <c r="R14203" s="15">
        <v>1</v>
      </c>
    </row>
    <row r="14204" spans="18:18" x14ac:dyDescent="0.25">
      <c r="R14204" s="15">
        <v>1</v>
      </c>
    </row>
    <row r="14205" spans="18:18" x14ac:dyDescent="0.25">
      <c r="R14205" s="15">
        <v>1</v>
      </c>
    </row>
    <row r="14206" spans="18:18" x14ac:dyDescent="0.25">
      <c r="R14206" s="15">
        <v>1</v>
      </c>
    </row>
    <row r="14207" spans="18:18" x14ac:dyDescent="0.25">
      <c r="R14207" s="15">
        <v>1</v>
      </c>
    </row>
    <row r="14208" spans="18:18" x14ac:dyDescent="0.25">
      <c r="R14208" s="15">
        <v>1</v>
      </c>
    </row>
    <row r="14209" spans="18:18" x14ac:dyDescent="0.25">
      <c r="R14209" s="15">
        <v>1</v>
      </c>
    </row>
    <row r="14210" spans="18:18" x14ac:dyDescent="0.25">
      <c r="R14210" s="15">
        <v>1</v>
      </c>
    </row>
    <row r="14211" spans="18:18" x14ac:dyDescent="0.25">
      <c r="R14211" s="15">
        <v>1</v>
      </c>
    </row>
    <row r="14212" spans="18:18" x14ac:dyDescent="0.25">
      <c r="R14212" s="15">
        <v>1</v>
      </c>
    </row>
    <row r="14213" spans="18:18" x14ac:dyDescent="0.25">
      <c r="R14213" s="15">
        <v>1</v>
      </c>
    </row>
    <row r="14214" spans="18:18" x14ac:dyDescent="0.25">
      <c r="R14214" s="15">
        <v>1</v>
      </c>
    </row>
    <row r="14215" spans="18:18" x14ac:dyDescent="0.25">
      <c r="R14215" s="15">
        <v>1</v>
      </c>
    </row>
    <row r="14216" spans="18:18" x14ac:dyDescent="0.25">
      <c r="R14216" s="15">
        <v>1</v>
      </c>
    </row>
    <row r="14217" spans="18:18" x14ac:dyDescent="0.25">
      <c r="R14217" s="15">
        <v>1</v>
      </c>
    </row>
    <row r="14218" spans="18:18" x14ac:dyDescent="0.25">
      <c r="R14218" s="15">
        <v>1</v>
      </c>
    </row>
    <row r="14219" spans="18:18" x14ac:dyDescent="0.25">
      <c r="R14219" s="15">
        <v>1</v>
      </c>
    </row>
    <row r="14220" spans="18:18" x14ac:dyDescent="0.25">
      <c r="R14220" s="15">
        <v>1</v>
      </c>
    </row>
    <row r="14221" spans="18:18" x14ac:dyDescent="0.25">
      <c r="R14221" s="15">
        <v>1</v>
      </c>
    </row>
    <row r="14222" spans="18:18" x14ac:dyDescent="0.25">
      <c r="R14222" s="15">
        <v>1</v>
      </c>
    </row>
    <row r="14223" spans="18:18" x14ac:dyDescent="0.25">
      <c r="R14223" s="15">
        <v>1</v>
      </c>
    </row>
    <row r="14224" spans="18:18" x14ac:dyDescent="0.25">
      <c r="R14224" s="15">
        <v>1</v>
      </c>
    </row>
    <row r="14225" spans="18:18" x14ac:dyDescent="0.25">
      <c r="R14225" s="15">
        <v>1</v>
      </c>
    </row>
    <row r="14226" spans="18:18" x14ac:dyDescent="0.25">
      <c r="R14226" s="15">
        <v>1</v>
      </c>
    </row>
    <row r="14227" spans="18:18" x14ac:dyDescent="0.25">
      <c r="R14227" s="15">
        <v>1</v>
      </c>
    </row>
    <row r="14228" spans="18:18" x14ac:dyDescent="0.25">
      <c r="R14228" s="15">
        <v>1</v>
      </c>
    </row>
    <row r="14229" spans="18:18" x14ac:dyDescent="0.25">
      <c r="R14229" s="15">
        <v>1</v>
      </c>
    </row>
    <row r="14230" spans="18:18" x14ac:dyDescent="0.25">
      <c r="R14230" s="15">
        <v>1</v>
      </c>
    </row>
    <row r="14231" spans="18:18" x14ac:dyDescent="0.25">
      <c r="R14231" s="15">
        <v>1</v>
      </c>
    </row>
    <row r="14232" spans="18:18" x14ac:dyDescent="0.25">
      <c r="R14232" s="15">
        <v>1</v>
      </c>
    </row>
    <row r="14233" spans="18:18" x14ac:dyDescent="0.25">
      <c r="R14233" s="15">
        <v>1</v>
      </c>
    </row>
    <row r="14234" spans="18:18" x14ac:dyDescent="0.25">
      <c r="R14234" s="15">
        <v>1</v>
      </c>
    </row>
    <row r="14235" spans="18:18" x14ac:dyDescent="0.25">
      <c r="R14235" s="15">
        <v>1</v>
      </c>
    </row>
    <row r="14236" spans="18:18" x14ac:dyDescent="0.25">
      <c r="R14236" s="15">
        <v>1</v>
      </c>
    </row>
    <row r="14237" spans="18:18" x14ac:dyDescent="0.25">
      <c r="R14237" s="15">
        <v>1</v>
      </c>
    </row>
    <row r="14238" spans="18:18" x14ac:dyDescent="0.25">
      <c r="R14238" s="15">
        <v>1</v>
      </c>
    </row>
    <row r="14239" spans="18:18" x14ac:dyDescent="0.25">
      <c r="R14239" s="15">
        <v>1</v>
      </c>
    </row>
    <row r="14240" spans="18:18" x14ac:dyDescent="0.25">
      <c r="R14240" s="15">
        <v>1</v>
      </c>
    </row>
    <row r="14241" spans="18:18" x14ac:dyDescent="0.25">
      <c r="R14241" s="15">
        <v>1</v>
      </c>
    </row>
    <row r="14242" spans="18:18" x14ac:dyDescent="0.25">
      <c r="R14242" s="15">
        <v>1</v>
      </c>
    </row>
    <row r="14243" spans="18:18" x14ac:dyDescent="0.25">
      <c r="R14243" s="15">
        <v>1</v>
      </c>
    </row>
    <row r="14244" spans="18:18" x14ac:dyDescent="0.25">
      <c r="R14244" s="15">
        <v>1</v>
      </c>
    </row>
    <row r="14245" spans="18:18" x14ac:dyDescent="0.25">
      <c r="R14245" s="15">
        <v>1</v>
      </c>
    </row>
    <row r="14246" spans="18:18" x14ac:dyDescent="0.25">
      <c r="R14246" s="15">
        <v>1</v>
      </c>
    </row>
    <row r="14247" spans="18:18" x14ac:dyDescent="0.25">
      <c r="R14247" s="15">
        <v>1</v>
      </c>
    </row>
    <row r="14248" spans="18:18" x14ac:dyDescent="0.25">
      <c r="R14248" s="15">
        <v>1</v>
      </c>
    </row>
    <row r="14249" spans="18:18" x14ac:dyDescent="0.25">
      <c r="R14249" s="15">
        <v>1</v>
      </c>
    </row>
    <row r="14250" spans="18:18" x14ac:dyDescent="0.25">
      <c r="R14250" s="15">
        <v>1</v>
      </c>
    </row>
    <row r="14251" spans="18:18" x14ac:dyDescent="0.25">
      <c r="R14251" s="15">
        <v>1</v>
      </c>
    </row>
    <row r="14252" spans="18:18" x14ac:dyDescent="0.25">
      <c r="R14252" s="15">
        <v>1</v>
      </c>
    </row>
    <row r="14253" spans="18:18" x14ac:dyDescent="0.25">
      <c r="R14253" s="15">
        <v>1</v>
      </c>
    </row>
    <row r="14254" spans="18:18" x14ac:dyDescent="0.25">
      <c r="R14254" s="15">
        <v>1</v>
      </c>
    </row>
    <row r="14255" spans="18:18" x14ac:dyDescent="0.25">
      <c r="R14255" s="15">
        <v>1</v>
      </c>
    </row>
    <row r="14256" spans="18:18" x14ac:dyDescent="0.25">
      <c r="R14256" s="15">
        <v>1</v>
      </c>
    </row>
    <row r="14257" spans="18:18" x14ac:dyDescent="0.25">
      <c r="R14257" s="15">
        <v>1</v>
      </c>
    </row>
    <row r="14258" spans="18:18" x14ac:dyDescent="0.25">
      <c r="R14258" s="15">
        <v>1</v>
      </c>
    </row>
    <row r="14259" spans="18:18" x14ac:dyDescent="0.25">
      <c r="R14259" s="15">
        <v>1</v>
      </c>
    </row>
    <row r="14260" spans="18:18" x14ac:dyDescent="0.25">
      <c r="R14260" s="15">
        <v>1</v>
      </c>
    </row>
    <row r="14261" spans="18:18" x14ac:dyDescent="0.25">
      <c r="R14261" s="15">
        <v>1</v>
      </c>
    </row>
    <row r="14262" spans="18:18" x14ac:dyDescent="0.25">
      <c r="R14262" s="15">
        <v>1</v>
      </c>
    </row>
    <row r="14263" spans="18:18" x14ac:dyDescent="0.25">
      <c r="R14263" s="15">
        <v>1</v>
      </c>
    </row>
    <row r="14264" spans="18:18" x14ac:dyDescent="0.25">
      <c r="R14264" s="15">
        <v>1</v>
      </c>
    </row>
    <row r="14265" spans="18:18" x14ac:dyDescent="0.25">
      <c r="R14265" s="15">
        <v>3</v>
      </c>
    </row>
    <row r="14266" spans="18:18" x14ac:dyDescent="0.25">
      <c r="R14266" s="15">
        <v>3</v>
      </c>
    </row>
    <row r="14267" spans="18:18" x14ac:dyDescent="0.25">
      <c r="R14267" s="15">
        <v>3</v>
      </c>
    </row>
    <row r="14268" spans="18:18" x14ac:dyDescent="0.25">
      <c r="R14268" s="15">
        <v>3</v>
      </c>
    </row>
    <row r="14269" spans="18:18" x14ac:dyDescent="0.25">
      <c r="R14269" s="15">
        <v>3</v>
      </c>
    </row>
    <row r="14270" spans="18:18" x14ac:dyDescent="0.25">
      <c r="R14270" s="15">
        <v>3</v>
      </c>
    </row>
    <row r="14271" spans="18:18" x14ac:dyDescent="0.25">
      <c r="R14271" s="15">
        <v>3</v>
      </c>
    </row>
    <row r="14272" spans="18:18" x14ac:dyDescent="0.25">
      <c r="R14272" s="15">
        <v>3</v>
      </c>
    </row>
    <row r="14273" spans="18:18" x14ac:dyDescent="0.25">
      <c r="R14273" s="15">
        <v>3</v>
      </c>
    </row>
    <row r="14274" spans="18:18" x14ac:dyDescent="0.25">
      <c r="R14274" s="15">
        <v>1</v>
      </c>
    </row>
    <row r="14275" spans="18:18" x14ac:dyDescent="0.25">
      <c r="R14275" s="15">
        <v>1</v>
      </c>
    </row>
    <row r="14276" spans="18:18" x14ac:dyDescent="0.25">
      <c r="R14276" s="15">
        <v>1</v>
      </c>
    </row>
    <row r="14277" spans="18:18" x14ac:dyDescent="0.25">
      <c r="R14277" s="15">
        <v>1</v>
      </c>
    </row>
    <row r="14278" spans="18:18" x14ac:dyDescent="0.25">
      <c r="R14278" s="15">
        <v>1</v>
      </c>
    </row>
    <row r="14279" spans="18:18" x14ac:dyDescent="0.25">
      <c r="R14279" s="15">
        <v>1</v>
      </c>
    </row>
    <row r="14280" spans="18:18" x14ac:dyDescent="0.25">
      <c r="R14280" s="15">
        <v>1</v>
      </c>
    </row>
    <row r="14281" spans="18:18" x14ac:dyDescent="0.25">
      <c r="R14281" s="15">
        <v>1</v>
      </c>
    </row>
    <row r="14282" spans="18:18" x14ac:dyDescent="0.25">
      <c r="R14282" s="15">
        <v>1</v>
      </c>
    </row>
    <row r="14283" spans="18:18" x14ac:dyDescent="0.25">
      <c r="R14283" s="15">
        <v>1</v>
      </c>
    </row>
    <row r="14284" spans="18:18" x14ac:dyDescent="0.25">
      <c r="R14284" s="15">
        <v>1</v>
      </c>
    </row>
    <row r="14285" spans="18:18" x14ac:dyDescent="0.25">
      <c r="R14285" s="15">
        <v>1</v>
      </c>
    </row>
    <row r="14286" spans="18:18" x14ac:dyDescent="0.25">
      <c r="R14286" s="15">
        <v>1</v>
      </c>
    </row>
    <row r="14287" spans="18:18" x14ac:dyDescent="0.25">
      <c r="R14287" s="15">
        <v>1</v>
      </c>
    </row>
    <row r="14288" spans="18:18" x14ac:dyDescent="0.25">
      <c r="R14288" s="15">
        <v>4</v>
      </c>
    </row>
    <row r="14289" spans="18:18" x14ac:dyDescent="0.25">
      <c r="R14289" s="15">
        <v>4</v>
      </c>
    </row>
    <row r="14290" spans="18:18" x14ac:dyDescent="0.25">
      <c r="R14290" s="15">
        <v>4</v>
      </c>
    </row>
    <row r="14291" spans="18:18" x14ac:dyDescent="0.25">
      <c r="R14291" s="15">
        <v>4</v>
      </c>
    </row>
    <row r="14292" spans="18:18" x14ac:dyDescent="0.25">
      <c r="R14292" s="15">
        <v>4</v>
      </c>
    </row>
    <row r="14293" spans="18:18" x14ac:dyDescent="0.25">
      <c r="R14293" s="15">
        <v>4</v>
      </c>
    </row>
    <row r="14294" spans="18:18" x14ac:dyDescent="0.25">
      <c r="R14294" s="15">
        <v>4</v>
      </c>
    </row>
    <row r="14295" spans="18:18" x14ac:dyDescent="0.25">
      <c r="R14295" s="15">
        <v>4</v>
      </c>
    </row>
    <row r="14296" spans="18:18" x14ac:dyDescent="0.25">
      <c r="R14296" s="15">
        <v>4</v>
      </c>
    </row>
    <row r="14297" spans="18:18" x14ac:dyDescent="0.25">
      <c r="R14297" s="15">
        <v>4</v>
      </c>
    </row>
    <row r="14298" spans="18:18" x14ac:dyDescent="0.25">
      <c r="R14298" s="15">
        <v>4</v>
      </c>
    </row>
    <row r="14299" spans="18:18" x14ac:dyDescent="0.25">
      <c r="R14299" s="15">
        <v>4</v>
      </c>
    </row>
    <row r="14300" spans="18:18" x14ac:dyDescent="0.25">
      <c r="R14300" s="15">
        <v>4</v>
      </c>
    </row>
    <row r="14301" spans="18:18" x14ac:dyDescent="0.25">
      <c r="R14301" s="15">
        <v>4</v>
      </c>
    </row>
    <row r="14302" spans="18:18" x14ac:dyDescent="0.25">
      <c r="R14302" s="15">
        <v>4</v>
      </c>
    </row>
    <row r="14303" spans="18:18" x14ac:dyDescent="0.25">
      <c r="R14303" s="15">
        <v>4</v>
      </c>
    </row>
    <row r="14304" spans="18:18" x14ac:dyDescent="0.25">
      <c r="R14304" s="15">
        <v>4</v>
      </c>
    </row>
    <row r="14305" spans="18:18" x14ac:dyDescent="0.25">
      <c r="R14305" s="15">
        <v>4</v>
      </c>
    </row>
    <row r="14306" spans="18:18" x14ac:dyDescent="0.25">
      <c r="R14306" s="15">
        <v>4</v>
      </c>
    </row>
    <row r="14307" spans="18:18" x14ac:dyDescent="0.25">
      <c r="R14307" s="15">
        <v>4</v>
      </c>
    </row>
    <row r="14308" spans="18:18" x14ac:dyDescent="0.25">
      <c r="R14308" s="15">
        <v>4</v>
      </c>
    </row>
    <row r="14309" spans="18:18" x14ac:dyDescent="0.25">
      <c r="R14309" s="15">
        <v>4</v>
      </c>
    </row>
    <row r="14310" spans="18:18" x14ac:dyDescent="0.25">
      <c r="R14310" s="15">
        <v>4</v>
      </c>
    </row>
    <row r="14311" spans="18:18" x14ac:dyDescent="0.25">
      <c r="R14311" s="15">
        <v>4</v>
      </c>
    </row>
    <row r="14312" spans="18:18" x14ac:dyDescent="0.25">
      <c r="R14312" s="15">
        <v>4</v>
      </c>
    </row>
    <row r="14313" spans="18:18" x14ac:dyDescent="0.25">
      <c r="R14313" s="15">
        <v>4</v>
      </c>
    </row>
    <row r="14314" spans="18:18" x14ac:dyDescent="0.25">
      <c r="R14314" s="15">
        <v>4</v>
      </c>
    </row>
    <row r="14315" spans="18:18" x14ac:dyDescent="0.25">
      <c r="R14315" s="15">
        <v>4</v>
      </c>
    </row>
    <row r="14316" spans="18:18" x14ac:dyDescent="0.25">
      <c r="R14316" s="15">
        <v>4</v>
      </c>
    </row>
    <row r="14317" spans="18:18" x14ac:dyDescent="0.25">
      <c r="R14317" s="15">
        <v>4</v>
      </c>
    </row>
    <row r="14318" spans="18:18" x14ac:dyDescent="0.25">
      <c r="R14318" s="15">
        <v>4</v>
      </c>
    </row>
    <row r="14319" spans="18:18" x14ac:dyDescent="0.25">
      <c r="R14319" s="15">
        <v>4</v>
      </c>
    </row>
    <row r="14320" spans="18:18" x14ac:dyDescent="0.25">
      <c r="R14320" s="15">
        <v>4</v>
      </c>
    </row>
    <row r="14321" spans="18:18" x14ac:dyDescent="0.25">
      <c r="R14321" s="15">
        <v>4</v>
      </c>
    </row>
    <row r="14322" spans="18:18" x14ac:dyDescent="0.25">
      <c r="R14322" s="15">
        <v>4</v>
      </c>
    </row>
    <row r="14323" spans="18:18" x14ac:dyDescent="0.25">
      <c r="R14323" s="15">
        <v>4</v>
      </c>
    </row>
    <row r="14324" spans="18:18" x14ac:dyDescent="0.25">
      <c r="R14324" s="15">
        <v>5</v>
      </c>
    </row>
    <row r="14325" spans="18:18" x14ac:dyDescent="0.25">
      <c r="R14325" s="15">
        <v>5</v>
      </c>
    </row>
    <row r="14326" spans="18:18" x14ac:dyDescent="0.25">
      <c r="R14326" s="15">
        <v>5</v>
      </c>
    </row>
    <row r="14327" spans="18:18" x14ac:dyDescent="0.25">
      <c r="R14327" s="15">
        <v>5</v>
      </c>
    </row>
    <row r="14328" spans="18:18" x14ac:dyDescent="0.25">
      <c r="R14328" s="15">
        <v>5</v>
      </c>
    </row>
    <row r="14329" spans="18:18" x14ac:dyDescent="0.25">
      <c r="R14329" s="15">
        <v>5</v>
      </c>
    </row>
    <row r="14330" spans="18:18" x14ac:dyDescent="0.25">
      <c r="R14330" s="15">
        <v>5</v>
      </c>
    </row>
    <row r="14331" spans="18:18" x14ac:dyDescent="0.25">
      <c r="R14331" s="15">
        <v>5</v>
      </c>
    </row>
    <row r="14332" spans="18:18" x14ac:dyDescent="0.25">
      <c r="R14332" s="15">
        <v>5</v>
      </c>
    </row>
    <row r="14333" spans="18:18" x14ac:dyDescent="0.25">
      <c r="R14333" s="15">
        <v>5</v>
      </c>
    </row>
    <row r="14334" spans="18:18" x14ac:dyDescent="0.25">
      <c r="R14334" s="15">
        <v>5</v>
      </c>
    </row>
    <row r="14335" spans="18:18" x14ac:dyDescent="0.25">
      <c r="R14335" s="15">
        <v>5</v>
      </c>
    </row>
    <row r="14336" spans="18:18" x14ac:dyDescent="0.25">
      <c r="R14336" s="15">
        <v>5</v>
      </c>
    </row>
    <row r="14337" spans="18:18" x14ac:dyDescent="0.25">
      <c r="R14337" s="15">
        <v>5</v>
      </c>
    </row>
    <row r="14338" spans="18:18" x14ac:dyDescent="0.25">
      <c r="R14338" s="15">
        <v>5</v>
      </c>
    </row>
    <row r="14339" spans="18:18" x14ac:dyDescent="0.25">
      <c r="R14339" s="15">
        <v>5</v>
      </c>
    </row>
    <row r="14340" spans="18:18" x14ac:dyDescent="0.25">
      <c r="R14340" s="15">
        <v>5</v>
      </c>
    </row>
    <row r="14341" spans="18:18" x14ac:dyDescent="0.25">
      <c r="R14341" s="15">
        <v>5</v>
      </c>
    </row>
    <row r="14342" spans="18:18" x14ac:dyDescent="0.25">
      <c r="R14342" s="15">
        <v>5</v>
      </c>
    </row>
    <row r="14343" spans="18:18" x14ac:dyDescent="0.25">
      <c r="R14343" s="15">
        <v>5</v>
      </c>
    </row>
    <row r="14344" spans="18:18" x14ac:dyDescent="0.25">
      <c r="R14344" s="15">
        <v>5</v>
      </c>
    </row>
    <row r="14345" spans="18:18" x14ac:dyDescent="0.25">
      <c r="R14345" s="15">
        <v>5</v>
      </c>
    </row>
    <row r="14346" spans="18:18" x14ac:dyDescent="0.25">
      <c r="R14346" s="15">
        <v>5</v>
      </c>
    </row>
    <row r="14347" spans="18:18" x14ac:dyDescent="0.25">
      <c r="R14347" s="15">
        <v>5</v>
      </c>
    </row>
    <row r="14348" spans="18:18" x14ac:dyDescent="0.25">
      <c r="R14348" s="15">
        <v>5</v>
      </c>
    </row>
    <row r="14349" spans="18:18" x14ac:dyDescent="0.25">
      <c r="R14349" s="15">
        <v>5</v>
      </c>
    </row>
    <row r="14350" spans="18:18" x14ac:dyDescent="0.25">
      <c r="R14350" s="15">
        <v>4</v>
      </c>
    </row>
    <row r="14351" spans="18:18" x14ac:dyDescent="0.25">
      <c r="R14351" s="15">
        <v>4</v>
      </c>
    </row>
    <row r="14352" spans="18:18" x14ac:dyDescent="0.25">
      <c r="R14352" s="15">
        <v>4</v>
      </c>
    </row>
    <row r="14353" spans="18:18" x14ac:dyDescent="0.25">
      <c r="R14353" s="15">
        <v>4</v>
      </c>
    </row>
    <row r="14354" spans="18:18" x14ac:dyDescent="0.25">
      <c r="R14354" s="15">
        <v>4</v>
      </c>
    </row>
    <row r="14355" spans="18:18" x14ac:dyDescent="0.25">
      <c r="R14355" s="15">
        <v>4</v>
      </c>
    </row>
    <row r="14356" spans="18:18" x14ac:dyDescent="0.25">
      <c r="R14356" s="15">
        <v>4</v>
      </c>
    </row>
    <row r="14357" spans="18:18" x14ac:dyDescent="0.25">
      <c r="R14357" s="15">
        <v>4</v>
      </c>
    </row>
    <row r="14358" spans="18:18" x14ac:dyDescent="0.25">
      <c r="R14358" s="15">
        <v>4</v>
      </c>
    </row>
    <row r="14359" spans="18:18" x14ac:dyDescent="0.25">
      <c r="R14359" s="15">
        <v>4</v>
      </c>
    </row>
    <row r="14360" spans="18:18" x14ac:dyDescent="0.25">
      <c r="R14360" s="15">
        <v>4</v>
      </c>
    </row>
    <row r="14361" spans="18:18" x14ac:dyDescent="0.25">
      <c r="R14361" s="15">
        <v>4</v>
      </c>
    </row>
    <row r="14362" spans="18:18" x14ac:dyDescent="0.25">
      <c r="R14362" s="15">
        <v>4</v>
      </c>
    </row>
    <row r="14363" spans="18:18" x14ac:dyDescent="0.25">
      <c r="R14363" s="15">
        <v>4</v>
      </c>
    </row>
    <row r="14364" spans="18:18" x14ac:dyDescent="0.25">
      <c r="R14364" s="15">
        <v>4</v>
      </c>
    </row>
    <row r="14365" spans="18:18" x14ac:dyDescent="0.25">
      <c r="R14365" s="15">
        <v>4</v>
      </c>
    </row>
    <row r="14366" spans="18:18" x14ac:dyDescent="0.25">
      <c r="R14366" s="15">
        <v>4</v>
      </c>
    </row>
    <row r="14367" spans="18:18" x14ac:dyDescent="0.25">
      <c r="R14367" s="15">
        <v>4</v>
      </c>
    </row>
    <row r="14368" spans="18:18" x14ac:dyDescent="0.25">
      <c r="R14368" s="15">
        <v>4</v>
      </c>
    </row>
    <row r="14369" spans="18:18" x14ac:dyDescent="0.25">
      <c r="R14369" s="15">
        <v>4</v>
      </c>
    </row>
    <row r="14370" spans="18:18" x14ac:dyDescent="0.25">
      <c r="R14370" s="15">
        <v>4</v>
      </c>
    </row>
    <row r="14371" spans="18:18" x14ac:dyDescent="0.25">
      <c r="R14371" s="15">
        <v>4</v>
      </c>
    </row>
    <row r="14372" spans="18:18" x14ac:dyDescent="0.25">
      <c r="R14372" s="15">
        <v>4</v>
      </c>
    </row>
    <row r="14373" spans="18:18" x14ac:dyDescent="0.25">
      <c r="R14373" s="15">
        <v>4</v>
      </c>
    </row>
    <row r="14374" spans="18:18" x14ac:dyDescent="0.25">
      <c r="R14374" s="15">
        <v>4</v>
      </c>
    </row>
    <row r="14375" spans="18:18" x14ac:dyDescent="0.25">
      <c r="R14375" s="15">
        <v>4</v>
      </c>
    </row>
    <row r="14376" spans="18:18" x14ac:dyDescent="0.25">
      <c r="R14376" s="15">
        <v>4</v>
      </c>
    </row>
    <row r="14377" spans="18:18" x14ac:dyDescent="0.25">
      <c r="R14377" s="15">
        <v>4</v>
      </c>
    </row>
    <row r="14378" spans="18:18" x14ac:dyDescent="0.25">
      <c r="R14378" s="15">
        <v>4</v>
      </c>
    </row>
    <row r="14379" spans="18:18" x14ac:dyDescent="0.25">
      <c r="R14379" s="15">
        <v>4</v>
      </c>
    </row>
    <row r="14380" spans="18:18" x14ac:dyDescent="0.25">
      <c r="R14380" s="15">
        <v>4</v>
      </c>
    </row>
    <row r="14381" spans="18:18" x14ac:dyDescent="0.25">
      <c r="R14381" s="15">
        <v>4</v>
      </c>
    </row>
    <row r="14382" spans="18:18" x14ac:dyDescent="0.25">
      <c r="R14382" s="15">
        <v>4</v>
      </c>
    </row>
    <row r="14383" spans="18:18" x14ac:dyDescent="0.25">
      <c r="R14383" s="15">
        <v>4</v>
      </c>
    </row>
    <row r="14384" spans="18:18" x14ac:dyDescent="0.25">
      <c r="R14384" s="15">
        <v>4</v>
      </c>
    </row>
    <row r="14385" spans="18:18" x14ac:dyDescent="0.25">
      <c r="R14385" s="15">
        <v>4</v>
      </c>
    </row>
    <row r="14386" spans="18:18" x14ac:dyDescent="0.25">
      <c r="R14386" s="15">
        <v>4</v>
      </c>
    </row>
    <row r="14387" spans="18:18" x14ac:dyDescent="0.25">
      <c r="R14387" s="15">
        <v>1</v>
      </c>
    </row>
    <row r="14388" spans="18:18" x14ac:dyDescent="0.25">
      <c r="R14388" s="15">
        <v>1</v>
      </c>
    </row>
    <row r="14389" spans="18:18" x14ac:dyDescent="0.25">
      <c r="R14389" s="15">
        <v>1</v>
      </c>
    </row>
    <row r="14390" spans="18:18" x14ac:dyDescent="0.25">
      <c r="R14390" s="15">
        <v>1</v>
      </c>
    </row>
    <row r="14391" spans="18:18" x14ac:dyDescent="0.25">
      <c r="R14391" s="15">
        <v>1</v>
      </c>
    </row>
    <row r="14392" spans="18:18" x14ac:dyDescent="0.25">
      <c r="R14392" s="15">
        <v>1</v>
      </c>
    </row>
    <row r="14393" spans="18:18" x14ac:dyDescent="0.25">
      <c r="R14393" s="15">
        <v>1</v>
      </c>
    </row>
    <row r="14394" spans="18:18" x14ac:dyDescent="0.25">
      <c r="R14394" s="15">
        <v>1</v>
      </c>
    </row>
    <row r="14395" spans="18:18" x14ac:dyDescent="0.25">
      <c r="R14395" s="15">
        <v>1</v>
      </c>
    </row>
    <row r="14396" spans="18:18" x14ac:dyDescent="0.25">
      <c r="R14396" s="15">
        <v>1</v>
      </c>
    </row>
    <row r="14397" spans="18:18" x14ac:dyDescent="0.25">
      <c r="R14397" s="15">
        <v>1</v>
      </c>
    </row>
    <row r="14398" spans="18:18" x14ac:dyDescent="0.25">
      <c r="R14398" s="15">
        <v>1</v>
      </c>
    </row>
    <row r="14399" spans="18:18" x14ac:dyDescent="0.25">
      <c r="R14399" s="15">
        <v>1</v>
      </c>
    </row>
    <row r="14400" spans="18:18" x14ac:dyDescent="0.25">
      <c r="R14400" s="15">
        <v>1</v>
      </c>
    </row>
    <row r="14401" spans="18:18" x14ac:dyDescent="0.25">
      <c r="R14401" s="15">
        <v>1</v>
      </c>
    </row>
    <row r="14402" spans="18:18" x14ac:dyDescent="0.25">
      <c r="R14402" s="15">
        <v>1</v>
      </c>
    </row>
    <row r="14403" spans="18:18" x14ac:dyDescent="0.25">
      <c r="R14403" s="15">
        <v>1</v>
      </c>
    </row>
    <row r="14404" spans="18:18" x14ac:dyDescent="0.25">
      <c r="R14404" s="15">
        <v>1</v>
      </c>
    </row>
    <row r="14405" spans="18:18" x14ac:dyDescent="0.25">
      <c r="R14405" s="15">
        <v>1</v>
      </c>
    </row>
    <row r="14406" spans="18:18" x14ac:dyDescent="0.25">
      <c r="R14406" s="15">
        <v>1</v>
      </c>
    </row>
    <row r="14407" spans="18:18" x14ac:dyDescent="0.25">
      <c r="R14407" s="15">
        <v>3</v>
      </c>
    </row>
    <row r="14408" spans="18:18" x14ac:dyDescent="0.25">
      <c r="R14408" s="15">
        <v>3</v>
      </c>
    </row>
    <row r="14409" spans="18:18" x14ac:dyDescent="0.25">
      <c r="R14409" s="15">
        <v>3</v>
      </c>
    </row>
    <row r="14410" spans="18:18" x14ac:dyDescent="0.25">
      <c r="R14410" s="15">
        <v>3</v>
      </c>
    </row>
    <row r="14411" spans="18:18" x14ac:dyDescent="0.25">
      <c r="R14411" s="15">
        <v>3</v>
      </c>
    </row>
    <row r="14412" spans="18:18" x14ac:dyDescent="0.25">
      <c r="R14412" s="15">
        <v>3</v>
      </c>
    </row>
    <row r="14413" spans="18:18" x14ac:dyDescent="0.25">
      <c r="R14413" s="15">
        <v>3</v>
      </c>
    </row>
    <row r="14414" spans="18:18" x14ac:dyDescent="0.25">
      <c r="R14414" s="15">
        <v>3</v>
      </c>
    </row>
    <row r="14415" spans="18:18" x14ac:dyDescent="0.25">
      <c r="R14415" s="15">
        <v>3</v>
      </c>
    </row>
    <row r="14416" spans="18:18" x14ac:dyDescent="0.25">
      <c r="R14416" s="15">
        <v>3</v>
      </c>
    </row>
    <row r="14417" spans="18:18" x14ac:dyDescent="0.25">
      <c r="R14417" s="15">
        <v>3</v>
      </c>
    </row>
    <row r="14418" spans="18:18" x14ac:dyDescent="0.25">
      <c r="R14418" s="15">
        <v>3</v>
      </c>
    </row>
    <row r="14419" spans="18:18" x14ac:dyDescent="0.25">
      <c r="R14419" s="15">
        <v>3</v>
      </c>
    </row>
    <row r="14420" spans="18:18" x14ac:dyDescent="0.25">
      <c r="R14420" s="15">
        <v>3</v>
      </c>
    </row>
    <row r="14421" spans="18:18" x14ac:dyDescent="0.25">
      <c r="R14421" s="15">
        <v>3</v>
      </c>
    </row>
    <row r="14422" spans="18:18" x14ac:dyDescent="0.25">
      <c r="R14422" s="15">
        <v>3</v>
      </c>
    </row>
    <row r="14423" spans="18:18" x14ac:dyDescent="0.25">
      <c r="R14423" s="15">
        <v>4</v>
      </c>
    </row>
    <row r="14424" spans="18:18" x14ac:dyDescent="0.25">
      <c r="R14424" s="15">
        <v>4</v>
      </c>
    </row>
    <row r="14425" spans="18:18" x14ac:dyDescent="0.25">
      <c r="R14425" s="15">
        <v>4</v>
      </c>
    </row>
    <row r="14426" spans="18:18" x14ac:dyDescent="0.25">
      <c r="R14426" s="15">
        <v>4</v>
      </c>
    </row>
    <row r="14427" spans="18:18" x14ac:dyDescent="0.25">
      <c r="R14427" s="15">
        <v>4</v>
      </c>
    </row>
    <row r="14428" spans="18:18" x14ac:dyDescent="0.25">
      <c r="R14428" s="15">
        <v>4</v>
      </c>
    </row>
    <row r="14429" spans="18:18" x14ac:dyDescent="0.25">
      <c r="R14429" s="15">
        <v>4</v>
      </c>
    </row>
    <row r="14430" spans="18:18" x14ac:dyDescent="0.25">
      <c r="R14430" s="15">
        <v>4</v>
      </c>
    </row>
    <row r="14431" spans="18:18" x14ac:dyDescent="0.25">
      <c r="R14431" s="15">
        <v>4</v>
      </c>
    </row>
    <row r="14432" spans="18:18" x14ac:dyDescent="0.25">
      <c r="R14432" s="15">
        <v>4</v>
      </c>
    </row>
    <row r="14433" spans="18:18" x14ac:dyDescent="0.25">
      <c r="R14433" s="15">
        <v>4</v>
      </c>
    </row>
    <row r="14434" spans="18:18" x14ac:dyDescent="0.25">
      <c r="R14434" s="15">
        <v>4</v>
      </c>
    </row>
    <row r="14435" spans="18:18" x14ac:dyDescent="0.25">
      <c r="R14435" s="15">
        <v>4</v>
      </c>
    </row>
    <row r="14436" spans="18:18" x14ac:dyDescent="0.25">
      <c r="R14436" s="15">
        <v>4</v>
      </c>
    </row>
    <row r="14437" spans="18:18" x14ac:dyDescent="0.25">
      <c r="R14437" s="15">
        <v>4</v>
      </c>
    </row>
    <row r="14438" spans="18:18" x14ac:dyDescent="0.25">
      <c r="R14438" s="15">
        <v>4</v>
      </c>
    </row>
    <row r="14439" spans="18:18" x14ac:dyDescent="0.25">
      <c r="R14439" s="15">
        <v>4</v>
      </c>
    </row>
    <row r="14440" spans="18:18" x14ac:dyDescent="0.25">
      <c r="R14440" s="15">
        <v>4</v>
      </c>
    </row>
    <row r="14441" spans="18:18" x14ac:dyDescent="0.25">
      <c r="R14441" s="15">
        <v>4</v>
      </c>
    </row>
    <row r="14442" spans="18:18" x14ac:dyDescent="0.25">
      <c r="R14442" s="15">
        <v>4</v>
      </c>
    </row>
    <row r="14443" spans="18:18" x14ac:dyDescent="0.25">
      <c r="R14443" s="15">
        <v>4</v>
      </c>
    </row>
    <row r="14444" spans="18:18" x14ac:dyDescent="0.25">
      <c r="R14444" s="15">
        <v>4</v>
      </c>
    </row>
    <row r="14445" spans="18:18" x14ac:dyDescent="0.25">
      <c r="R14445" s="15">
        <v>4</v>
      </c>
    </row>
    <row r="14446" spans="18:18" x14ac:dyDescent="0.25">
      <c r="R14446" s="15">
        <v>1</v>
      </c>
    </row>
    <row r="14447" spans="18:18" x14ac:dyDescent="0.25">
      <c r="R14447" s="15">
        <v>1</v>
      </c>
    </row>
    <row r="14448" spans="18:18" x14ac:dyDescent="0.25">
      <c r="R14448" s="15">
        <v>1</v>
      </c>
    </row>
    <row r="14449" spans="18:18" x14ac:dyDescent="0.25">
      <c r="R14449" s="15">
        <v>1</v>
      </c>
    </row>
    <row r="14450" spans="18:18" x14ac:dyDescent="0.25">
      <c r="R14450" s="15">
        <v>1</v>
      </c>
    </row>
    <row r="14451" spans="18:18" x14ac:dyDescent="0.25">
      <c r="R14451" s="15">
        <v>1</v>
      </c>
    </row>
    <row r="14452" spans="18:18" x14ac:dyDescent="0.25">
      <c r="R14452" s="15">
        <v>1</v>
      </c>
    </row>
    <row r="14453" spans="18:18" x14ac:dyDescent="0.25">
      <c r="R14453" s="15">
        <v>1</v>
      </c>
    </row>
    <row r="14454" spans="18:18" x14ac:dyDescent="0.25">
      <c r="R14454" s="15">
        <v>1</v>
      </c>
    </row>
    <row r="14455" spans="18:18" x14ac:dyDescent="0.25">
      <c r="R14455" s="15">
        <v>1</v>
      </c>
    </row>
    <row r="14456" spans="18:18" x14ac:dyDescent="0.25">
      <c r="R14456" s="15">
        <v>1</v>
      </c>
    </row>
    <row r="14457" spans="18:18" x14ac:dyDescent="0.25">
      <c r="R14457" s="15">
        <v>1</v>
      </c>
    </row>
    <row r="14458" spans="18:18" x14ac:dyDescent="0.25">
      <c r="R14458" s="15">
        <v>2</v>
      </c>
    </row>
    <row r="14459" spans="18:18" x14ac:dyDescent="0.25">
      <c r="R14459" s="15">
        <v>2</v>
      </c>
    </row>
    <row r="14460" spans="18:18" x14ac:dyDescent="0.25">
      <c r="R14460" s="15">
        <v>2</v>
      </c>
    </row>
    <row r="14461" spans="18:18" x14ac:dyDescent="0.25">
      <c r="R14461" s="15">
        <v>2</v>
      </c>
    </row>
    <row r="14462" spans="18:18" x14ac:dyDescent="0.25">
      <c r="R14462" s="15">
        <v>2</v>
      </c>
    </row>
    <row r="14463" spans="18:18" x14ac:dyDescent="0.25">
      <c r="R14463" s="15">
        <v>2</v>
      </c>
    </row>
    <row r="14464" spans="18:18" x14ac:dyDescent="0.25">
      <c r="R14464" s="15">
        <v>1</v>
      </c>
    </row>
    <row r="14465" spans="18:18" x14ac:dyDescent="0.25">
      <c r="R14465" s="15">
        <v>1</v>
      </c>
    </row>
    <row r="14466" spans="18:18" x14ac:dyDescent="0.25">
      <c r="R14466" s="15">
        <v>1</v>
      </c>
    </row>
    <row r="14467" spans="18:18" x14ac:dyDescent="0.25">
      <c r="R14467" s="15">
        <v>1</v>
      </c>
    </row>
    <row r="14468" spans="18:18" x14ac:dyDescent="0.25">
      <c r="R14468" s="15">
        <v>1</v>
      </c>
    </row>
    <row r="14469" spans="18:18" x14ac:dyDescent="0.25">
      <c r="R14469" s="15">
        <v>1</v>
      </c>
    </row>
    <row r="14470" spans="18:18" x14ac:dyDescent="0.25">
      <c r="R14470" s="15">
        <v>1</v>
      </c>
    </row>
    <row r="14471" spans="18:18" x14ac:dyDescent="0.25">
      <c r="R14471" s="15">
        <v>1</v>
      </c>
    </row>
    <row r="14472" spans="18:18" x14ac:dyDescent="0.25">
      <c r="R14472" s="15">
        <v>1</v>
      </c>
    </row>
    <row r="14473" spans="18:18" x14ac:dyDescent="0.25">
      <c r="R14473" s="15">
        <v>1</v>
      </c>
    </row>
    <row r="14474" spans="18:18" x14ac:dyDescent="0.25">
      <c r="R14474" s="15">
        <v>1</v>
      </c>
    </row>
    <row r="14475" spans="18:18" x14ac:dyDescent="0.25">
      <c r="R14475" s="15">
        <v>1</v>
      </c>
    </row>
    <row r="14476" spans="18:18" x14ac:dyDescent="0.25">
      <c r="R14476" s="15">
        <v>1</v>
      </c>
    </row>
    <row r="14477" spans="18:18" x14ac:dyDescent="0.25">
      <c r="R14477" s="15">
        <v>1</v>
      </c>
    </row>
    <row r="14478" spans="18:18" x14ac:dyDescent="0.25">
      <c r="R14478" s="15">
        <v>1</v>
      </c>
    </row>
    <row r="14479" spans="18:18" x14ac:dyDescent="0.25">
      <c r="R14479" s="15">
        <v>1</v>
      </c>
    </row>
    <row r="14480" spans="18:18" x14ac:dyDescent="0.25">
      <c r="R14480" s="15">
        <v>1</v>
      </c>
    </row>
    <row r="14481" spans="18:18" x14ac:dyDescent="0.25">
      <c r="R14481" s="15">
        <v>1</v>
      </c>
    </row>
    <row r="14482" spans="18:18" x14ac:dyDescent="0.25">
      <c r="R14482" s="15">
        <v>1</v>
      </c>
    </row>
    <row r="14483" spans="18:18" x14ac:dyDescent="0.25">
      <c r="R14483" s="15">
        <v>1</v>
      </c>
    </row>
    <row r="14484" spans="18:18" x14ac:dyDescent="0.25">
      <c r="R14484" s="15">
        <v>1</v>
      </c>
    </row>
    <row r="14485" spans="18:18" x14ac:dyDescent="0.25">
      <c r="R14485" s="15">
        <v>1</v>
      </c>
    </row>
    <row r="14486" spans="18:18" x14ac:dyDescent="0.25">
      <c r="R14486" s="15">
        <v>1</v>
      </c>
    </row>
    <row r="14487" spans="18:18" x14ac:dyDescent="0.25">
      <c r="R14487" s="15">
        <v>1</v>
      </c>
    </row>
    <row r="14488" spans="18:18" x14ac:dyDescent="0.25">
      <c r="R14488" s="15">
        <v>1</v>
      </c>
    </row>
    <row r="14489" spans="18:18" x14ac:dyDescent="0.25">
      <c r="R14489" s="15">
        <v>1</v>
      </c>
    </row>
    <row r="14490" spans="18:18" x14ac:dyDescent="0.25">
      <c r="R14490" s="15">
        <v>1</v>
      </c>
    </row>
    <row r="14491" spans="18:18" x14ac:dyDescent="0.25">
      <c r="R14491" s="15">
        <v>1</v>
      </c>
    </row>
    <row r="14492" spans="18:18" x14ac:dyDescent="0.25">
      <c r="R14492" s="15">
        <v>1</v>
      </c>
    </row>
    <row r="14493" spans="18:18" x14ac:dyDescent="0.25">
      <c r="R14493" s="15">
        <v>1</v>
      </c>
    </row>
    <row r="14494" spans="18:18" x14ac:dyDescent="0.25">
      <c r="R14494" s="15">
        <v>1</v>
      </c>
    </row>
    <row r="14495" spans="18:18" x14ac:dyDescent="0.25">
      <c r="R14495" s="15">
        <v>1</v>
      </c>
    </row>
    <row r="14496" spans="18:18" x14ac:dyDescent="0.25">
      <c r="R14496" s="15">
        <v>1</v>
      </c>
    </row>
    <row r="14497" spans="18:18" x14ac:dyDescent="0.25">
      <c r="R14497" s="15">
        <v>1</v>
      </c>
    </row>
    <row r="14498" spans="18:18" x14ac:dyDescent="0.25">
      <c r="R14498" s="15">
        <v>1</v>
      </c>
    </row>
    <row r="14499" spans="18:18" x14ac:dyDescent="0.25">
      <c r="R14499" s="15">
        <v>1</v>
      </c>
    </row>
    <row r="14500" spans="18:18" x14ac:dyDescent="0.25">
      <c r="R14500" s="15">
        <v>1</v>
      </c>
    </row>
    <row r="14501" spans="18:18" x14ac:dyDescent="0.25">
      <c r="R14501" s="15">
        <v>1</v>
      </c>
    </row>
    <row r="14502" spans="18:18" x14ac:dyDescent="0.25">
      <c r="R14502" s="15">
        <v>1</v>
      </c>
    </row>
    <row r="14503" spans="18:18" x14ac:dyDescent="0.25">
      <c r="R14503" s="15">
        <v>1</v>
      </c>
    </row>
    <row r="14504" spans="18:18" x14ac:dyDescent="0.25">
      <c r="R14504" s="15">
        <v>1</v>
      </c>
    </row>
    <row r="14505" spans="18:18" x14ac:dyDescent="0.25">
      <c r="R14505" s="15">
        <v>1</v>
      </c>
    </row>
    <row r="14506" spans="18:18" x14ac:dyDescent="0.25">
      <c r="R14506" s="15">
        <v>1</v>
      </c>
    </row>
    <row r="14507" spans="18:18" x14ac:dyDescent="0.25">
      <c r="R14507" s="15">
        <v>1</v>
      </c>
    </row>
    <row r="14508" spans="18:18" x14ac:dyDescent="0.25">
      <c r="R14508" s="15">
        <v>1</v>
      </c>
    </row>
    <row r="14509" spans="18:18" x14ac:dyDescent="0.25">
      <c r="R14509" s="15">
        <v>1</v>
      </c>
    </row>
    <row r="14510" spans="18:18" x14ac:dyDescent="0.25">
      <c r="R14510" s="15">
        <v>1</v>
      </c>
    </row>
    <row r="14511" spans="18:18" x14ac:dyDescent="0.25">
      <c r="R14511" s="15">
        <v>1</v>
      </c>
    </row>
    <row r="14512" spans="18:18" x14ac:dyDescent="0.25">
      <c r="R14512" s="15">
        <v>1</v>
      </c>
    </row>
    <row r="14513" spans="18:18" x14ac:dyDescent="0.25">
      <c r="R14513" s="15">
        <v>1</v>
      </c>
    </row>
    <row r="14514" spans="18:18" x14ac:dyDescent="0.25">
      <c r="R14514" s="15">
        <v>1</v>
      </c>
    </row>
    <row r="14515" spans="18:18" x14ac:dyDescent="0.25">
      <c r="R14515" s="15">
        <v>1</v>
      </c>
    </row>
    <row r="14516" spans="18:18" x14ac:dyDescent="0.25">
      <c r="R14516" s="15">
        <v>1</v>
      </c>
    </row>
    <row r="14517" spans="18:18" x14ac:dyDescent="0.25">
      <c r="R14517" s="15">
        <v>1</v>
      </c>
    </row>
    <row r="14518" spans="18:18" x14ac:dyDescent="0.25">
      <c r="R14518" s="15">
        <v>1</v>
      </c>
    </row>
    <row r="14519" spans="18:18" x14ac:dyDescent="0.25">
      <c r="R14519" s="15">
        <v>1</v>
      </c>
    </row>
    <row r="14520" spans="18:18" x14ac:dyDescent="0.25">
      <c r="R14520" s="15">
        <v>1</v>
      </c>
    </row>
    <row r="14521" spans="18:18" x14ac:dyDescent="0.25">
      <c r="R14521" s="15">
        <v>3</v>
      </c>
    </row>
    <row r="14522" spans="18:18" x14ac:dyDescent="0.25">
      <c r="R14522" s="15">
        <v>3</v>
      </c>
    </row>
    <row r="14523" spans="18:18" x14ac:dyDescent="0.25">
      <c r="R14523" s="15">
        <v>3</v>
      </c>
    </row>
    <row r="14524" spans="18:18" x14ac:dyDescent="0.25">
      <c r="R14524" s="15">
        <v>3</v>
      </c>
    </row>
    <row r="14525" spans="18:18" x14ac:dyDescent="0.25">
      <c r="R14525" s="15">
        <v>3</v>
      </c>
    </row>
    <row r="14526" spans="18:18" x14ac:dyDescent="0.25">
      <c r="R14526" s="15">
        <v>3</v>
      </c>
    </row>
    <row r="14527" spans="18:18" x14ac:dyDescent="0.25">
      <c r="R14527" s="15">
        <v>3</v>
      </c>
    </row>
    <row r="14528" spans="18:18" x14ac:dyDescent="0.25">
      <c r="R14528" s="15">
        <v>3</v>
      </c>
    </row>
    <row r="14529" spans="18:18" x14ac:dyDescent="0.25">
      <c r="R14529" s="15">
        <v>3</v>
      </c>
    </row>
    <row r="14530" spans="18:18" x14ac:dyDescent="0.25">
      <c r="R14530" s="15">
        <v>3</v>
      </c>
    </row>
    <row r="14531" spans="18:18" x14ac:dyDescent="0.25">
      <c r="R14531" s="15">
        <v>3</v>
      </c>
    </row>
    <row r="14532" spans="18:18" x14ac:dyDescent="0.25">
      <c r="R14532" s="15">
        <v>3</v>
      </c>
    </row>
    <row r="14533" spans="18:18" x14ac:dyDescent="0.25">
      <c r="R14533" s="15">
        <v>3</v>
      </c>
    </row>
    <row r="14534" spans="18:18" x14ac:dyDescent="0.25">
      <c r="R14534" s="15">
        <v>3</v>
      </c>
    </row>
    <row r="14535" spans="18:18" x14ac:dyDescent="0.25">
      <c r="R14535" s="15">
        <v>3</v>
      </c>
    </row>
    <row r="14536" spans="18:18" x14ac:dyDescent="0.25">
      <c r="R14536" s="15">
        <v>3</v>
      </c>
    </row>
    <row r="14537" spans="18:18" x14ac:dyDescent="0.25">
      <c r="R14537" s="15">
        <v>3</v>
      </c>
    </row>
    <row r="14538" spans="18:18" x14ac:dyDescent="0.25">
      <c r="R14538" s="15">
        <v>3</v>
      </c>
    </row>
    <row r="14539" spans="18:18" x14ac:dyDescent="0.25">
      <c r="R14539" s="15">
        <v>1</v>
      </c>
    </row>
    <row r="14540" spans="18:18" x14ac:dyDescent="0.25">
      <c r="R14540" s="15">
        <v>1</v>
      </c>
    </row>
    <row r="14541" spans="18:18" x14ac:dyDescent="0.25">
      <c r="R14541" s="15">
        <v>1</v>
      </c>
    </row>
    <row r="14542" spans="18:18" x14ac:dyDescent="0.25">
      <c r="R14542" s="15">
        <v>1</v>
      </c>
    </row>
    <row r="14543" spans="18:18" x14ac:dyDescent="0.25">
      <c r="R14543" s="15">
        <v>1</v>
      </c>
    </row>
    <row r="14544" spans="18:18" x14ac:dyDescent="0.25">
      <c r="R14544" s="15">
        <v>1</v>
      </c>
    </row>
    <row r="14545" spans="18:18" x14ac:dyDescent="0.25">
      <c r="R14545" s="15">
        <v>1</v>
      </c>
    </row>
    <row r="14546" spans="18:18" x14ac:dyDescent="0.25">
      <c r="R14546" s="15">
        <v>1</v>
      </c>
    </row>
    <row r="14547" spans="18:18" x14ac:dyDescent="0.25">
      <c r="R14547" s="15">
        <v>1</v>
      </c>
    </row>
    <row r="14548" spans="18:18" x14ac:dyDescent="0.25">
      <c r="R14548" s="15">
        <v>1</v>
      </c>
    </row>
    <row r="14549" spans="18:18" x14ac:dyDescent="0.25">
      <c r="R14549" s="15">
        <v>1</v>
      </c>
    </row>
    <row r="14550" spans="18:18" x14ac:dyDescent="0.25">
      <c r="R14550" s="15">
        <v>1</v>
      </c>
    </row>
    <row r="14551" spans="18:18" x14ac:dyDescent="0.25">
      <c r="R14551" s="15">
        <v>1</v>
      </c>
    </row>
    <row r="14552" spans="18:18" x14ac:dyDescent="0.25">
      <c r="R14552" s="15">
        <v>1</v>
      </c>
    </row>
    <row r="14553" spans="18:18" x14ac:dyDescent="0.25">
      <c r="R14553" s="15">
        <v>1</v>
      </c>
    </row>
    <row r="14554" spans="18:18" x14ac:dyDescent="0.25">
      <c r="R14554" s="15">
        <v>1</v>
      </c>
    </row>
    <row r="14555" spans="18:18" x14ac:dyDescent="0.25">
      <c r="R14555" s="15">
        <v>1</v>
      </c>
    </row>
    <row r="14556" spans="18:18" x14ac:dyDescent="0.25">
      <c r="R14556" s="15">
        <v>1</v>
      </c>
    </row>
    <row r="14557" spans="18:18" x14ac:dyDescent="0.25">
      <c r="R14557" s="15">
        <v>1</v>
      </c>
    </row>
    <row r="14558" spans="18:18" x14ac:dyDescent="0.25">
      <c r="R14558" s="15">
        <v>1</v>
      </c>
    </row>
    <row r="14559" spans="18:18" x14ac:dyDescent="0.25">
      <c r="R14559" s="15">
        <v>1</v>
      </c>
    </row>
    <row r="14560" spans="18:18" x14ac:dyDescent="0.25">
      <c r="R14560" s="15">
        <v>1</v>
      </c>
    </row>
    <row r="14561" spans="18:18" x14ac:dyDescent="0.25">
      <c r="R14561" s="15">
        <v>1</v>
      </c>
    </row>
    <row r="14562" spans="18:18" x14ac:dyDescent="0.25">
      <c r="R14562" s="15">
        <v>3</v>
      </c>
    </row>
    <row r="14563" spans="18:18" x14ac:dyDescent="0.25">
      <c r="R14563" s="15">
        <v>3</v>
      </c>
    </row>
    <row r="14564" spans="18:18" x14ac:dyDescent="0.25">
      <c r="R14564" s="15">
        <v>3</v>
      </c>
    </row>
    <row r="14565" spans="18:18" x14ac:dyDescent="0.25">
      <c r="R14565" s="15">
        <v>3</v>
      </c>
    </row>
    <row r="14566" spans="18:18" x14ac:dyDescent="0.25">
      <c r="R14566" s="15">
        <v>3</v>
      </c>
    </row>
    <row r="14567" spans="18:18" x14ac:dyDescent="0.25">
      <c r="R14567" s="15">
        <v>3</v>
      </c>
    </row>
    <row r="14568" spans="18:18" x14ac:dyDescent="0.25">
      <c r="R14568" s="15">
        <v>3</v>
      </c>
    </row>
    <row r="14569" spans="18:18" x14ac:dyDescent="0.25">
      <c r="R14569" s="15">
        <v>4</v>
      </c>
    </row>
    <row r="14570" spans="18:18" x14ac:dyDescent="0.25">
      <c r="R14570" s="15">
        <v>4</v>
      </c>
    </row>
    <row r="14571" spans="18:18" x14ac:dyDescent="0.25">
      <c r="R14571" s="15">
        <v>4</v>
      </c>
    </row>
    <row r="14572" spans="18:18" x14ac:dyDescent="0.25">
      <c r="R14572" s="15">
        <v>4</v>
      </c>
    </row>
    <row r="14573" spans="18:18" x14ac:dyDescent="0.25">
      <c r="R14573" s="15">
        <v>4</v>
      </c>
    </row>
    <row r="14574" spans="18:18" x14ac:dyDescent="0.25">
      <c r="R14574" s="15">
        <v>4</v>
      </c>
    </row>
    <row r="14575" spans="18:18" x14ac:dyDescent="0.25">
      <c r="R14575" s="15">
        <v>4</v>
      </c>
    </row>
    <row r="14576" spans="18:18" x14ac:dyDescent="0.25">
      <c r="R14576" s="15">
        <v>4</v>
      </c>
    </row>
    <row r="14577" spans="18:18" x14ac:dyDescent="0.25">
      <c r="R14577" s="15">
        <v>4</v>
      </c>
    </row>
    <row r="14578" spans="18:18" x14ac:dyDescent="0.25">
      <c r="R14578" s="15">
        <v>4</v>
      </c>
    </row>
    <row r="14579" spans="18:18" x14ac:dyDescent="0.25">
      <c r="R14579" s="15">
        <v>4</v>
      </c>
    </row>
    <row r="14580" spans="18:18" x14ac:dyDescent="0.25">
      <c r="R14580" s="15">
        <v>4</v>
      </c>
    </row>
    <row r="14581" spans="18:18" x14ac:dyDescent="0.25">
      <c r="R14581" s="15">
        <v>4</v>
      </c>
    </row>
    <row r="14582" spans="18:18" x14ac:dyDescent="0.25">
      <c r="R14582" s="15">
        <v>4</v>
      </c>
    </row>
    <row r="14583" spans="18:18" x14ac:dyDescent="0.25">
      <c r="R14583" s="15">
        <v>4</v>
      </c>
    </row>
    <row r="14584" spans="18:18" x14ac:dyDescent="0.25">
      <c r="R14584" s="15">
        <v>5</v>
      </c>
    </row>
    <row r="14585" spans="18:18" x14ac:dyDescent="0.25">
      <c r="R14585" s="15">
        <v>5</v>
      </c>
    </row>
    <row r="14586" spans="18:18" x14ac:dyDescent="0.25">
      <c r="R14586" s="15">
        <v>5</v>
      </c>
    </row>
    <row r="14587" spans="18:18" x14ac:dyDescent="0.25">
      <c r="R14587" s="15">
        <v>5</v>
      </c>
    </row>
    <row r="14588" spans="18:18" x14ac:dyDescent="0.25">
      <c r="R14588" s="15">
        <v>5</v>
      </c>
    </row>
    <row r="14589" spans="18:18" x14ac:dyDescent="0.25">
      <c r="R14589" s="15">
        <v>5</v>
      </c>
    </row>
    <row r="14590" spans="18:18" x14ac:dyDescent="0.25">
      <c r="R14590" s="15">
        <v>5</v>
      </c>
    </row>
    <row r="14591" spans="18:18" x14ac:dyDescent="0.25">
      <c r="R14591" s="15">
        <v>5</v>
      </c>
    </row>
    <row r="14592" spans="18:18" x14ac:dyDescent="0.25">
      <c r="R14592" s="15">
        <v>5</v>
      </c>
    </row>
    <row r="14593" spans="18:18" x14ac:dyDescent="0.25">
      <c r="R14593" s="15">
        <v>5</v>
      </c>
    </row>
    <row r="14594" spans="18:18" x14ac:dyDescent="0.25">
      <c r="R14594" s="15">
        <v>5</v>
      </c>
    </row>
    <row r="14595" spans="18:18" x14ac:dyDescent="0.25">
      <c r="R14595" s="15">
        <v>1</v>
      </c>
    </row>
    <row r="14596" spans="18:18" x14ac:dyDescent="0.25">
      <c r="R14596" s="15">
        <v>1</v>
      </c>
    </row>
    <row r="14597" spans="18:18" x14ac:dyDescent="0.25">
      <c r="R14597" s="15">
        <v>1</v>
      </c>
    </row>
    <row r="14598" spans="18:18" x14ac:dyDescent="0.25">
      <c r="R14598" s="15">
        <v>1</v>
      </c>
    </row>
    <row r="14599" spans="18:18" x14ac:dyDescent="0.25">
      <c r="R14599" s="15">
        <v>1</v>
      </c>
    </row>
    <row r="14600" spans="18:18" x14ac:dyDescent="0.25">
      <c r="R14600" s="15">
        <v>1</v>
      </c>
    </row>
    <row r="14601" spans="18:18" x14ac:dyDescent="0.25">
      <c r="R14601" s="15">
        <v>1</v>
      </c>
    </row>
    <row r="14602" spans="18:18" x14ac:dyDescent="0.25">
      <c r="R14602" s="15">
        <v>1</v>
      </c>
    </row>
    <row r="14603" spans="18:18" x14ac:dyDescent="0.25">
      <c r="R14603" s="15">
        <v>1</v>
      </c>
    </row>
    <row r="14604" spans="18:18" x14ac:dyDescent="0.25">
      <c r="R14604" s="15">
        <v>1</v>
      </c>
    </row>
    <row r="14605" spans="18:18" x14ac:dyDescent="0.25">
      <c r="R14605" s="15">
        <v>1</v>
      </c>
    </row>
    <row r="14606" spans="18:18" x14ac:dyDescent="0.25">
      <c r="R14606" s="15">
        <v>1</v>
      </c>
    </row>
    <row r="14607" spans="18:18" x14ac:dyDescent="0.25">
      <c r="R14607" s="15">
        <v>1</v>
      </c>
    </row>
    <row r="14608" spans="18:18" x14ac:dyDescent="0.25">
      <c r="R14608" s="15">
        <v>1</v>
      </c>
    </row>
    <row r="14609" spans="18:18" x14ac:dyDescent="0.25">
      <c r="R14609" s="15">
        <v>1</v>
      </c>
    </row>
    <row r="14610" spans="18:18" x14ac:dyDescent="0.25">
      <c r="R14610" s="15">
        <v>1</v>
      </c>
    </row>
    <row r="14611" spans="18:18" x14ac:dyDescent="0.25">
      <c r="R14611" s="15">
        <v>1</v>
      </c>
    </row>
    <row r="14612" spans="18:18" x14ac:dyDescent="0.25">
      <c r="R14612" s="15">
        <v>1</v>
      </c>
    </row>
    <row r="14613" spans="18:18" x14ac:dyDescent="0.25">
      <c r="R14613" s="15">
        <v>1</v>
      </c>
    </row>
    <row r="14614" spans="18:18" x14ac:dyDescent="0.25">
      <c r="R14614" s="15">
        <v>4</v>
      </c>
    </row>
    <row r="14615" spans="18:18" x14ac:dyDescent="0.25">
      <c r="R14615" s="15">
        <v>4</v>
      </c>
    </row>
    <row r="14616" spans="18:18" x14ac:dyDescent="0.25">
      <c r="R14616" s="15">
        <v>4</v>
      </c>
    </row>
    <row r="14617" spans="18:18" x14ac:dyDescent="0.25">
      <c r="R14617" s="15">
        <v>4</v>
      </c>
    </row>
    <row r="14618" spans="18:18" x14ac:dyDescent="0.25">
      <c r="R14618" s="15">
        <v>4</v>
      </c>
    </row>
    <row r="14619" spans="18:18" x14ac:dyDescent="0.25">
      <c r="R14619" s="15">
        <v>4</v>
      </c>
    </row>
    <row r="14620" spans="18:18" x14ac:dyDescent="0.25">
      <c r="R14620" s="15">
        <v>4</v>
      </c>
    </row>
    <row r="14621" spans="18:18" x14ac:dyDescent="0.25">
      <c r="R14621" s="15">
        <v>4</v>
      </c>
    </row>
    <row r="14622" spans="18:18" x14ac:dyDescent="0.25">
      <c r="R14622" s="15">
        <v>4</v>
      </c>
    </row>
    <row r="14623" spans="18:18" x14ac:dyDescent="0.25">
      <c r="R14623" s="15">
        <v>4</v>
      </c>
    </row>
    <row r="14624" spans="18:18" x14ac:dyDescent="0.25">
      <c r="R14624" s="15">
        <v>4</v>
      </c>
    </row>
    <row r="14625" spans="18:18" x14ac:dyDescent="0.25">
      <c r="R14625" s="15">
        <v>1</v>
      </c>
    </row>
    <row r="14626" spans="18:18" x14ac:dyDescent="0.25">
      <c r="R14626" s="15">
        <v>1</v>
      </c>
    </row>
    <row r="14627" spans="18:18" x14ac:dyDescent="0.25">
      <c r="R14627" s="15">
        <v>1</v>
      </c>
    </row>
    <row r="14628" spans="18:18" x14ac:dyDescent="0.25">
      <c r="R14628" s="15">
        <v>1</v>
      </c>
    </row>
    <row r="14629" spans="18:18" x14ac:dyDescent="0.25">
      <c r="R14629" s="15">
        <v>1</v>
      </c>
    </row>
    <row r="14630" spans="18:18" x14ac:dyDescent="0.25">
      <c r="R14630" s="15">
        <v>1</v>
      </c>
    </row>
    <row r="14631" spans="18:18" x14ac:dyDescent="0.25">
      <c r="R14631" s="15">
        <v>1</v>
      </c>
    </row>
    <row r="14632" spans="18:18" x14ac:dyDescent="0.25">
      <c r="R14632" s="15">
        <v>1</v>
      </c>
    </row>
    <row r="14633" spans="18:18" x14ac:dyDescent="0.25">
      <c r="R14633" s="15">
        <v>1</v>
      </c>
    </row>
    <row r="14634" spans="18:18" x14ac:dyDescent="0.25">
      <c r="R14634" s="15">
        <v>1</v>
      </c>
    </row>
    <row r="14635" spans="18:18" x14ac:dyDescent="0.25">
      <c r="R14635" s="15">
        <v>1</v>
      </c>
    </row>
    <row r="14636" spans="18:18" x14ac:dyDescent="0.25">
      <c r="R14636" s="15">
        <v>1</v>
      </c>
    </row>
    <row r="14637" spans="18:18" x14ac:dyDescent="0.25">
      <c r="R14637" s="15">
        <v>1</v>
      </c>
    </row>
    <row r="14638" spans="18:18" x14ac:dyDescent="0.25">
      <c r="R14638" s="15">
        <v>1</v>
      </c>
    </row>
    <row r="14639" spans="18:18" x14ac:dyDescent="0.25">
      <c r="R14639" s="15">
        <v>1</v>
      </c>
    </row>
    <row r="14640" spans="18:18" x14ac:dyDescent="0.25">
      <c r="R14640" s="15">
        <v>1</v>
      </c>
    </row>
    <row r="14641" spans="18:18" x14ac:dyDescent="0.25">
      <c r="R14641" s="15">
        <v>1</v>
      </c>
    </row>
    <row r="14642" spans="18:18" x14ac:dyDescent="0.25">
      <c r="R14642" s="15">
        <v>1</v>
      </c>
    </row>
    <row r="14643" spans="18:18" x14ac:dyDescent="0.25">
      <c r="R14643" s="15">
        <v>1</v>
      </c>
    </row>
    <row r="14644" spans="18:18" x14ac:dyDescent="0.25">
      <c r="R14644" s="15">
        <v>1</v>
      </c>
    </row>
    <row r="14645" spans="18:18" x14ac:dyDescent="0.25">
      <c r="R14645" s="15">
        <v>1</v>
      </c>
    </row>
    <row r="14646" spans="18:18" x14ac:dyDescent="0.25">
      <c r="R14646" s="15">
        <v>1</v>
      </c>
    </row>
    <row r="14647" spans="18:18" x14ac:dyDescent="0.25">
      <c r="R14647" s="15">
        <v>1</v>
      </c>
    </row>
    <row r="14648" spans="18:18" x14ac:dyDescent="0.25">
      <c r="R14648" s="15">
        <v>1</v>
      </c>
    </row>
    <row r="14649" spans="18:18" x14ac:dyDescent="0.25">
      <c r="R14649" s="15">
        <v>1</v>
      </c>
    </row>
    <row r="14650" spans="18:18" x14ac:dyDescent="0.25">
      <c r="R14650" s="15">
        <v>1</v>
      </c>
    </row>
    <row r="14651" spans="18:18" x14ac:dyDescent="0.25">
      <c r="R14651" s="15">
        <v>1</v>
      </c>
    </row>
    <row r="14652" spans="18:18" x14ac:dyDescent="0.25">
      <c r="R14652" s="15">
        <v>1</v>
      </c>
    </row>
    <row r="14653" spans="18:18" x14ac:dyDescent="0.25">
      <c r="R14653" s="15">
        <v>1</v>
      </c>
    </row>
    <row r="14654" spans="18:18" x14ac:dyDescent="0.25">
      <c r="R14654" s="15">
        <v>1</v>
      </c>
    </row>
    <row r="14655" spans="18:18" x14ac:dyDescent="0.25">
      <c r="R14655" s="15">
        <v>1</v>
      </c>
    </row>
    <row r="14656" spans="18:18" x14ac:dyDescent="0.25">
      <c r="R14656" s="15">
        <v>1</v>
      </c>
    </row>
    <row r="14657" spans="18:18" x14ac:dyDescent="0.25">
      <c r="R14657" s="15">
        <v>1</v>
      </c>
    </row>
    <row r="14658" spans="18:18" x14ac:dyDescent="0.25">
      <c r="R14658" s="15">
        <v>1</v>
      </c>
    </row>
    <row r="14659" spans="18:18" x14ac:dyDescent="0.25">
      <c r="R14659" s="15">
        <v>1</v>
      </c>
    </row>
    <row r="14660" spans="18:18" x14ac:dyDescent="0.25">
      <c r="R14660" s="15">
        <v>1</v>
      </c>
    </row>
    <row r="14661" spans="18:18" x14ac:dyDescent="0.25">
      <c r="R14661" s="15">
        <v>1</v>
      </c>
    </row>
    <row r="14662" spans="18:18" x14ac:dyDescent="0.25">
      <c r="R14662" s="15">
        <v>1</v>
      </c>
    </row>
    <row r="14663" spans="18:18" x14ac:dyDescent="0.25">
      <c r="R14663" s="15">
        <v>1</v>
      </c>
    </row>
    <row r="14664" spans="18:18" x14ac:dyDescent="0.25">
      <c r="R14664" s="15">
        <v>1</v>
      </c>
    </row>
    <row r="14665" spans="18:18" x14ac:dyDescent="0.25">
      <c r="R14665" s="15">
        <v>1</v>
      </c>
    </row>
    <row r="14666" spans="18:18" x14ac:dyDescent="0.25">
      <c r="R14666" s="15">
        <v>2</v>
      </c>
    </row>
    <row r="14667" spans="18:18" x14ac:dyDescent="0.25">
      <c r="R14667" s="15">
        <v>2</v>
      </c>
    </row>
    <row r="14668" spans="18:18" x14ac:dyDescent="0.25">
      <c r="R14668" s="15">
        <v>2</v>
      </c>
    </row>
    <row r="14669" spans="18:18" x14ac:dyDescent="0.25">
      <c r="R14669" s="15">
        <v>2</v>
      </c>
    </row>
    <row r="14670" spans="18:18" x14ac:dyDescent="0.25">
      <c r="R14670" s="15">
        <v>2</v>
      </c>
    </row>
    <row r="14671" spans="18:18" x14ac:dyDescent="0.25">
      <c r="R14671" s="15">
        <v>2</v>
      </c>
    </row>
    <row r="14672" spans="18:18" x14ac:dyDescent="0.25">
      <c r="R14672" s="15">
        <v>2</v>
      </c>
    </row>
    <row r="14673" spans="18:18" x14ac:dyDescent="0.25">
      <c r="R14673" s="15">
        <v>2</v>
      </c>
    </row>
    <row r="14674" spans="18:18" x14ac:dyDescent="0.25">
      <c r="R14674" s="15">
        <v>2</v>
      </c>
    </row>
    <row r="14675" spans="18:18" x14ac:dyDescent="0.25">
      <c r="R14675" s="15">
        <v>2</v>
      </c>
    </row>
    <row r="14676" spans="18:18" x14ac:dyDescent="0.25">
      <c r="R14676" s="15">
        <v>3</v>
      </c>
    </row>
    <row r="14677" spans="18:18" x14ac:dyDescent="0.25">
      <c r="R14677" s="15">
        <v>3</v>
      </c>
    </row>
    <row r="14678" spans="18:18" x14ac:dyDescent="0.25">
      <c r="R14678" s="15">
        <v>3</v>
      </c>
    </row>
    <row r="14679" spans="18:18" x14ac:dyDescent="0.25">
      <c r="R14679" s="15">
        <v>3</v>
      </c>
    </row>
    <row r="14680" spans="18:18" x14ac:dyDescent="0.25">
      <c r="R14680" s="15">
        <v>3</v>
      </c>
    </row>
    <row r="14681" spans="18:18" x14ac:dyDescent="0.25">
      <c r="R14681" s="15">
        <v>3</v>
      </c>
    </row>
    <row r="14682" spans="18:18" x14ac:dyDescent="0.25">
      <c r="R14682" s="15">
        <v>3</v>
      </c>
    </row>
    <row r="14683" spans="18:18" x14ac:dyDescent="0.25">
      <c r="R14683" s="15">
        <v>3</v>
      </c>
    </row>
    <row r="14684" spans="18:18" x14ac:dyDescent="0.25">
      <c r="R14684" s="15">
        <v>3</v>
      </c>
    </row>
    <row r="14685" spans="18:18" x14ac:dyDescent="0.25">
      <c r="R14685" s="15">
        <v>3</v>
      </c>
    </row>
    <row r="14686" spans="18:18" x14ac:dyDescent="0.25">
      <c r="R14686" s="15">
        <v>3</v>
      </c>
    </row>
    <row r="14687" spans="18:18" x14ac:dyDescent="0.25">
      <c r="R14687" s="15">
        <v>3</v>
      </c>
    </row>
    <row r="14688" spans="18:18" x14ac:dyDescent="0.25">
      <c r="R14688" s="15">
        <v>3</v>
      </c>
    </row>
    <row r="14689" spans="18:18" x14ac:dyDescent="0.25">
      <c r="R14689" s="15">
        <v>3</v>
      </c>
    </row>
    <row r="14690" spans="18:18" x14ac:dyDescent="0.25">
      <c r="R14690" s="15">
        <v>2</v>
      </c>
    </row>
    <row r="14691" spans="18:18" x14ac:dyDescent="0.25">
      <c r="R14691" s="15">
        <v>2</v>
      </c>
    </row>
    <row r="14692" spans="18:18" x14ac:dyDescent="0.25">
      <c r="R14692" s="15">
        <v>2</v>
      </c>
    </row>
    <row r="14693" spans="18:18" x14ac:dyDescent="0.25">
      <c r="R14693" s="15">
        <v>2</v>
      </c>
    </row>
    <row r="14694" spans="18:18" x14ac:dyDescent="0.25">
      <c r="R14694" s="15">
        <v>2</v>
      </c>
    </row>
    <row r="14695" spans="18:18" x14ac:dyDescent="0.25">
      <c r="R14695" s="15">
        <v>2</v>
      </c>
    </row>
    <row r="14696" spans="18:18" x14ac:dyDescent="0.25">
      <c r="R14696" s="15">
        <v>2</v>
      </c>
    </row>
    <row r="14697" spans="18:18" x14ac:dyDescent="0.25">
      <c r="R14697" s="15">
        <v>2</v>
      </c>
    </row>
    <row r="14698" spans="18:18" x14ac:dyDescent="0.25">
      <c r="R14698" s="15">
        <v>2</v>
      </c>
    </row>
    <row r="14699" spans="18:18" x14ac:dyDescent="0.25">
      <c r="R14699" s="15">
        <v>2</v>
      </c>
    </row>
    <row r="14700" spans="18:18" x14ac:dyDescent="0.25">
      <c r="R14700" s="15">
        <v>2</v>
      </c>
    </row>
    <row r="14701" spans="18:18" x14ac:dyDescent="0.25">
      <c r="R14701" s="15">
        <v>2</v>
      </c>
    </row>
    <row r="14702" spans="18:18" x14ac:dyDescent="0.25">
      <c r="R14702" s="15">
        <v>2</v>
      </c>
    </row>
    <row r="14703" spans="18:18" x14ac:dyDescent="0.25">
      <c r="R14703" s="15">
        <v>2</v>
      </c>
    </row>
    <row r="14704" spans="18:18" x14ac:dyDescent="0.25">
      <c r="R14704" s="15">
        <v>2</v>
      </c>
    </row>
    <row r="14705" spans="18:18" x14ac:dyDescent="0.25">
      <c r="R14705" s="15">
        <v>2</v>
      </c>
    </row>
    <row r="14706" spans="18:18" x14ac:dyDescent="0.25">
      <c r="R14706" s="15">
        <v>2</v>
      </c>
    </row>
    <row r="14707" spans="18:18" x14ac:dyDescent="0.25">
      <c r="R14707" s="15">
        <v>2</v>
      </c>
    </row>
    <row r="14708" spans="18:18" x14ac:dyDescent="0.25">
      <c r="R14708" s="15">
        <v>2</v>
      </c>
    </row>
    <row r="14709" spans="18:18" x14ac:dyDescent="0.25">
      <c r="R14709" s="15">
        <v>2</v>
      </c>
    </row>
    <row r="14710" spans="18:18" x14ac:dyDescent="0.25">
      <c r="R14710" s="15">
        <v>2</v>
      </c>
    </row>
    <row r="14711" spans="18:18" x14ac:dyDescent="0.25">
      <c r="R14711" s="15">
        <v>2</v>
      </c>
    </row>
    <row r="14712" spans="18:18" x14ac:dyDescent="0.25">
      <c r="R14712" s="15">
        <v>2</v>
      </c>
    </row>
    <row r="14713" spans="18:18" x14ac:dyDescent="0.25">
      <c r="R14713" s="15">
        <v>2</v>
      </c>
    </row>
    <row r="14714" spans="18:18" x14ac:dyDescent="0.25">
      <c r="R14714" s="15">
        <v>2</v>
      </c>
    </row>
    <row r="14715" spans="18:18" x14ac:dyDescent="0.25">
      <c r="R14715" s="15">
        <v>2</v>
      </c>
    </row>
    <row r="14716" spans="18:18" x14ac:dyDescent="0.25">
      <c r="R14716" s="15">
        <v>2</v>
      </c>
    </row>
    <row r="14717" spans="18:18" x14ac:dyDescent="0.25">
      <c r="R14717" s="15">
        <v>2</v>
      </c>
    </row>
    <row r="14718" spans="18:18" x14ac:dyDescent="0.25">
      <c r="R14718" s="15">
        <v>2</v>
      </c>
    </row>
    <row r="14719" spans="18:18" x14ac:dyDescent="0.25">
      <c r="R14719" s="15">
        <v>2</v>
      </c>
    </row>
    <row r="14720" spans="18:18" x14ac:dyDescent="0.25">
      <c r="R14720" s="15">
        <v>2</v>
      </c>
    </row>
    <row r="14721" spans="18:18" x14ac:dyDescent="0.25">
      <c r="R14721" s="15">
        <v>2</v>
      </c>
    </row>
    <row r="14722" spans="18:18" x14ac:dyDescent="0.25">
      <c r="R14722" s="15">
        <v>1</v>
      </c>
    </row>
    <row r="14723" spans="18:18" x14ac:dyDescent="0.25">
      <c r="R14723" s="15">
        <v>3</v>
      </c>
    </row>
    <row r="14724" spans="18:18" x14ac:dyDescent="0.25">
      <c r="R14724" s="15">
        <v>2</v>
      </c>
    </row>
    <row r="14725" spans="18:18" x14ac:dyDescent="0.25">
      <c r="R14725" s="15">
        <v>2</v>
      </c>
    </row>
    <row r="14726" spans="18:18" x14ac:dyDescent="0.25">
      <c r="R14726" s="15">
        <v>2</v>
      </c>
    </row>
    <row r="14727" spans="18:18" x14ac:dyDescent="0.25">
      <c r="R14727" s="15">
        <v>2</v>
      </c>
    </row>
    <row r="14728" spans="18:18" x14ac:dyDescent="0.25">
      <c r="R14728" s="15">
        <v>2</v>
      </c>
    </row>
    <row r="14729" spans="18:18" x14ac:dyDescent="0.25">
      <c r="R14729" s="15">
        <v>2</v>
      </c>
    </row>
    <row r="14730" spans="18:18" x14ac:dyDescent="0.25">
      <c r="R14730" s="15">
        <v>2</v>
      </c>
    </row>
    <row r="14731" spans="18:18" x14ac:dyDescent="0.25">
      <c r="R14731" s="15">
        <v>2</v>
      </c>
    </row>
    <row r="14732" spans="18:18" x14ac:dyDescent="0.25">
      <c r="R14732" s="15">
        <v>2</v>
      </c>
    </row>
    <row r="14733" spans="18:18" x14ac:dyDescent="0.25">
      <c r="R14733" s="15">
        <v>1</v>
      </c>
    </row>
    <row r="14734" spans="18:18" x14ac:dyDescent="0.25">
      <c r="R14734" s="15">
        <v>1</v>
      </c>
    </row>
    <row r="14735" spans="18:18" x14ac:dyDescent="0.25">
      <c r="R14735" s="15">
        <v>1</v>
      </c>
    </row>
    <row r="14736" spans="18:18" x14ac:dyDescent="0.25">
      <c r="R14736" s="15">
        <v>1</v>
      </c>
    </row>
    <row r="14737" spans="18:18" x14ac:dyDescent="0.25">
      <c r="R14737" s="15">
        <v>1</v>
      </c>
    </row>
    <row r="14738" spans="18:18" x14ac:dyDescent="0.25">
      <c r="R14738" s="15">
        <v>1</v>
      </c>
    </row>
    <row r="14739" spans="18:18" x14ac:dyDescent="0.25">
      <c r="R14739" s="15">
        <v>1</v>
      </c>
    </row>
    <row r="14740" spans="18:18" x14ac:dyDescent="0.25">
      <c r="R14740" s="15">
        <v>1</v>
      </c>
    </row>
    <row r="14741" spans="18:18" x14ac:dyDescent="0.25">
      <c r="R14741" s="15">
        <v>1</v>
      </c>
    </row>
    <row r="14742" spans="18:18" x14ac:dyDescent="0.25">
      <c r="R14742" s="15">
        <v>1</v>
      </c>
    </row>
    <row r="14743" spans="18:18" x14ac:dyDescent="0.25">
      <c r="R14743" s="15">
        <v>1</v>
      </c>
    </row>
    <row r="14744" spans="18:18" x14ac:dyDescent="0.25">
      <c r="R14744" s="15">
        <v>1</v>
      </c>
    </row>
    <row r="14745" spans="18:18" x14ac:dyDescent="0.25">
      <c r="R14745" s="15">
        <v>1</v>
      </c>
    </row>
    <row r="14746" spans="18:18" x14ac:dyDescent="0.25">
      <c r="R14746" s="15">
        <v>1</v>
      </c>
    </row>
    <row r="14747" spans="18:18" x14ac:dyDescent="0.25">
      <c r="R14747" s="15">
        <v>3</v>
      </c>
    </row>
    <row r="14748" spans="18:18" x14ac:dyDescent="0.25">
      <c r="R14748" s="15">
        <v>3</v>
      </c>
    </row>
    <row r="14749" spans="18:18" x14ac:dyDescent="0.25">
      <c r="R14749" s="15">
        <v>4</v>
      </c>
    </row>
    <row r="14750" spans="18:18" x14ac:dyDescent="0.25">
      <c r="R14750" s="15">
        <v>4</v>
      </c>
    </row>
    <row r="14751" spans="18:18" x14ac:dyDescent="0.25">
      <c r="R14751" s="15">
        <v>3</v>
      </c>
    </row>
    <row r="14752" spans="18:18" x14ac:dyDescent="0.25">
      <c r="R14752" s="15">
        <v>3</v>
      </c>
    </row>
    <row r="14753" spans="18:18" x14ac:dyDescent="0.25">
      <c r="R14753" s="15">
        <v>1</v>
      </c>
    </row>
    <row r="14754" spans="18:18" x14ac:dyDescent="0.25">
      <c r="R14754" s="15">
        <v>1</v>
      </c>
    </row>
    <row r="14755" spans="18:18" x14ac:dyDescent="0.25">
      <c r="R14755" s="15">
        <v>1</v>
      </c>
    </row>
    <row r="14756" spans="18:18" x14ac:dyDescent="0.25">
      <c r="R14756" s="15">
        <v>1</v>
      </c>
    </row>
    <row r="14757" spans="18:18" x14ac:dyDescent="0.25">
      <c r="R14757" s="15">
        <v>4</v>
      </c>
    </row>
    <row r="14758" spans="18:18" x14ac:dyDescent="0.25">
      <c r="R14758" s="15">
        <v>1</v>
      </c>
    </row>
    <row r="14759" spans="18:18" x14ac:dyDescent="0.25">
      <c r="R14759" s="15">
        <v>3</v>
      </c>
    </row>
    <row r="14760" spans="18:18" x14ac:dyDescent="0.25">
      <c r="R14760" s="15">
        <v>1</v>
      </c>
    </row>
    <row r="14761" spans="18:18" x14ac:dyDescent="0.25">
      <c r="R14761" s="15">
        <v>3</v>
      </c>
    </row>
    <row r="14762" spans="18:18" x14ac:dyDescent="0.25">
      <c r="R14762" s="15">
        <v>1</v>
      </c>
    </row>
    <row r="14763" spans="18:18" x14ac:dyDescent="0.25">
      <c r="R14763" s="15">
        <v>4</v>
      </c>
    </row>
    <row r="14764" spans="18:18" x14ac:dyDescent="0.25">
      <c r="R14764" s="15">
        <v>1</v>
      </c>
    </row>
    <row r="14765" spans="18:18" x14ac:dyDescent="0.25">
      <c r="R14765" s="15">
        <v>1</v>
      </c>
    </row>
    <row r="14766" spans="18:18" x14ac:dyDescent="0.25">
      <c r="R14766" s="15">
        <v>1</v>
      </c>
    </row>
    <row r="14767" spans="18:18" x14ac:dyDescent="0.25">
      <c r="R14767" s="15">
        <v>1</v>
      </c>
    </row>
    <row r="14768" spans="18:18" x14ac:dyDescent="0.25">
      <c r="R14768" s="15">
        <v>1</v>
      </c>
    </row>
    <row r="14769" spans="18:18" x14ac:dyDescent="0.25">
      <c r="R14769" s="15">
        <v>1</v>
      </c>
    </row>
    <row r="14770" spans="18:18" x14ac:dyDescent="0.25">
      <c r="R14770" s="15">
        <v>1</v>
      </c>
    </row>
    <row r="14771" spans="18:18" x14ac:dyDescent="0.25">
      <c r="R14771" s="15">
        <v>1</v>
      </c>
    </row>
    <row r="14772" spans="18:18" x14ac:dyDescent="0.25">
      <c r="R14772" s="15">
        <v>3</v>
      </c>
    </row>
    <row r="14773" spans="18:18" x14ac:dyDescent="0.25">
      <c r="R14773" s="15">
        <v>2</v>
      </c>
    </row>
    <row r="14774" spans="18:18" x14ac:dyDescent="0.25">
      <c r="R14774" s="15">
        <v>2</v>
      </c>
    </row>
    <row r="14775" spans="18:18" x14ac:dyDescent="0.25">
      <c r="R14775" s="15">
        <v>2</v>
      </c>
    </row>
    <row r="14776" spans="18:18" x14ac:dyDescent="0.25">
      <c r="R14776" s="15">
        <v>2</v>
      </c>
    </row>
    <row r="14777" spans="18:18" x14ac:dyDescent="0.25">
      <c r="R14777" s="15">
        <v>2</v>
      </c>
    </row>
    <row r="14778" spans="18:18" x14ac:dyDescent="0.25">
      <c r="R14778" s="15">
        <v>2</v>
      </c>
    </row>
    <row r="14779" spans="18:18" x14ac:dyDescent="0.25">
      <c r="R14779" s="15">
        <v>2</v>
      </c>
    </row>
    <row r="14780" spans="18:18" x14ac:dyDescent="0.25">
      <c r="R14780" s="15">
        <v>3</v>
      </c>
    </row>
    <row r="14781" spans="18:18" x14ac:dyDescent="0.25">
      <c r="R14781" s="15">
        <v>3</v>
      </c>
    </row>
    <row r="14782" spans="18:18" x14ac:dyDescent="0.25">
      <c r="R14782" s="15">
        <v>3</v>
      </c>
    </row>
    <row r="14783" spans="18:18" x14ac:dyDescent="0.25">
      <c r="R14783" s="15">
        <v>3</v>
      </c>
    </row>
    <row r="14784" spans="18:18" x14ac:dyDescent="0.25">
      <c r="R14784" s="15">
        <v>3</v>
      </c>
    </row>
    <row r="14785" spans="18:18" x14ac:dyDescent="0.25">
      <c r="R14785" s="15">
        <v>3</v>
      </c>
    </row>
    <row r="14786" spans="18:18" x14ac:dyDescent="0.25">
      <c r="R14786" s="15">
        <v>3</v>
      </c>
    </row>
    <row r="14787" spans="18:18" x14ac:dyDescent="0.25">
      <c r="R14787" s="15">
        <v>2</v>
      </c>
    </row>
    <row r="14788" spans="18:18" x14ac:dyDescent="0.25">
      <c r="R14788" s="15">
        <v>2</v>
      </c>
    </row>
    <row r="14789" spans="18:18" x14ac:dyDescent="0.25">
      <c r="R14789" s="15">
        <v>2</v>
      </c>
    </row>
    <row r="14790" spans="18:18" x14ac:dyDescent="0.25">
      <c r="R14790" s="15">
        <v>2</v>
      </c>
    </row>
    <row r="14791" spans="18:18" x14ac:dyDescent="0.25">
      <c r="R14791" s="15">
        <v>1</v>
      </c>
    </row>
    <row r="14792" spans="18:18" x14ac:dyDescent="0.25">
      <c r="R14792" s="15">
        <v>1</v>
      </c>
    </row>
    <row r="14793" spans="18:18" x14ac:dyDescent="0.25">
      <c r="R14793" s="15">
        <v>1</v>
      </c>
    </row>
    <row r="14794" spans="18:18" x14ac:dyDescent="0.25">
      <c r="R14794" s="15">
        <v>2</v>
      </c>
    </row>
    <row r="14795" spans="18:18" x14ac:dyDescent="0.25">
      <c r="R14795" s="15">
        <v>2</v>
      </c>
    </row>
    <row r="14796" spans="18:18" x14ac:dyDescent="0.25">
      <c r="R14796" s="15">
        <v>1</v>
      </c>
    </row>
    <row r="14797" spans="18:18" x14ac:dyDescent="0.25">
      <c r="R14797" s="15">
        <v>1</v>
      </c>
    </row>
    <row r="14798" spans="18:18" x14ac:dyDescent="0.25">
      <c r="R14798" s="15">
        <v>1</v>
      </c>
    </row>
    <row r="14799" spans="18:18" x14ac:dyDescent="0.25">
      <c r="R14799" s="15">
        <v>1</v>
      </c>
    </row>
    <row r="14800" spans="18:18" x14ac:dyDescent="0.25">
      <c r="R14800" s="15">
        <v>1</v>
      </c>
    </row>
    <row r="14801" spans="18:18" x14ac:dyDescent="0.25">
      <c r="R14801" s="15">
        <v>1</v>
      </c>
    </row>
    <row r="14802" spans="18:18" x14ac:dyDescent="0.25">
      <c r="R14802" s="15">
        <v>1</v>
      </c>
    </row>
    <row r="14803" spans="18:18" x14ac:dyDescent="0.25">
      <c r="R14803" s="15">
        <v>1</v>
      </c>
    </row>
    <row r="14804" spans="18:18" x14ac:dyDescent="0.25">
      <c r="R14804" s="15">
        <v>3</v>
      </c>
    </row>
    <row r="14805" spans="18:18" x14ac:dyDescent="0.25">
      <c r="R14805" s="15">
        <v>3</v>
      </c>
    </row>
    <row r="14806" spans="18:18" x14ac:dyDescent="0.25">
      <c r="R14806" s="15">
        <v>3</v>
      </c>
    </row>
    <row r="14807" spans="18:18" x14ac:dyDescent="0.25">
      <c r="R14807" s="15">
        <v>3</v>
      </c>
    </row>
    <row r="14808" spans="18:18" x14ac:dyDescent="0.25">
      <c r="R14808" s="15">
        <v>3</v>
      </c>
    </row>
    <row r="14809" spans="18:18" x14ac:dyDescent="0.25">
      <c r="R14809" s="15">
        <v>2</v>
      </c>
    </row>
    <row r="14810" spans="18:18" x14ac:dyDescent="0.25">
      <c r="R14810" s="15">
        <v>2</v>
      </c>
    </row>
    <row r="14811" spans="18:18" x14ac:dyDescent="0.25">
      <c r="R14811" s="15">
        <v>2</v>
      </c>
    </row>
    <row r="14812" spans="18:18" x14ac:dyDescent="0.25">
      <c r="R14812" s="15">
        <v>2</v>
      </c>
    </row>
    <row r="14813" spans="18:18" x14ac:dyDescent="0.25">
      <c r="R14813" s="15">
        <v>2</v>
      </c>
    </row>
    <row r="14814" spans="18:18" x14ac:dyDescent="0.25">
      <c r="R14814" s="15">
        <v>1</v>
      </c>
    </row>
    <row r="14815" spans="18:18" x14ac:dyDescent="0.25">
      <c r="R14815" s="15">
        <v>1</v>
      </c>
    </row>
    <row r="14816" spans="18:18" x14ac:dyDescent="0.25">
      <c r="R14816" s="15">
        <v>1</v>
      </c>
    </row>
    <row r="14817" spans="18:18" x14ac:dyDescent="0.25">
      <c r="R14817" s="15">
        <v>1</v>
      </c>
    </row>
    <row r="14818" spans="18:18" x14ac:dyDescent="0.25">
      <c r="R14818" s="15">
        <v>1</v>
      </c>
    </row>
    <row r="14819" spans="18:18" x14ac:dyDescent="0.25">
      <c r="R14819" s="15">
        <v>1</v>
      </c>
    </row>
    <row r="14820" spans="18:18" x14ac:dyDescent="0.25">
      <c r="R14820" s="15">
        <v>1</v>
      </c>
    </row>
    <row r="14821" spans="18:18" x14ac:dyDescent="0.25">
      <c r="R14821" s="15">
        <v>1</v>
      </c>
    </row>
    <row r="14822" spans="18:18" x14ac:dyDescent="0.25">
      <c r="R14822" s="15">
        <v>1</v>
      </c>
    </row>
    <row r="14823" spans="18:18" x14ac:dyDescent="0.25">
      <c r="R14823" s="15">
        <v>1</v>
      </c>
    </row>
    <row r="14824" spans="18:18" x14ac:dyDescent="0.25">
      <c r="R14824" s="15">
        <v>1</v>
      </c>
    </row>
    <row r="14825" spans="18:18" x14ac:dyDescent="0.25">
      <c r="R14825" s="15">
        <v>1</v>
      </c>
    </row>
    <row r="14826" spans="18:18" x14ac:dyDescent="0.25">
      <c r="R14826" s="15">
        <v>1</v>
      </c>
    </row>
    <row r="14827" spans="18:18" x14ac:dyDescent="0.25">
      <c r="R14827" s="15">
        <v>1</v>
      </c>
    </row>
    <row r="14828" spans="18:18" x14ac:dyDescent="0.25">
      <c r="R14828" s="15">
        <v>1</v>
      </c>
    </row>
    <row r="14829" spans="18:18" x14ac:dyDescent="0.25">
      <c r="R14829" s="15">
        <v>1</v>
      </c>
    </row>
    <row r="14830" spans="18:18" x14ac:dyDescent="0.25">
      <c r="R14830" s="15">
        <v>1</v>
      </c>
    </row>
    <row r="14831" spans="18:18" x14ac:dyDescent="0.25">
      <c r="R14831" s="15">
        <v>2</v>
      </c>
    </row>
    <row r="14832" spans="18:18" x14ac:dyDescent="0.25">
      <c r="R14832" s="15">
        <v>2</v>
      </c>
    </row>
    <row r="14833" spans="18:18" x14ac:dyDescent="0.25">
      <c r="R14833" s="15">
        <v>2</v>
      </c>
    </row>
    <row r="14834" spans="18:18" x14ac:dyDescent="0.25">
      <c r="R14834" s="15">
        <v>2</v>
      </c>
    </row>
    <row r="14835" spans="18:18" x14ac:dyDescent="0.25">
      <c r="R14835" s="15">
        <v>2</v>
      </c>
    </row>
    <row r="14836" spans="18:18" x14ac:dyDescent="0.25">
      <c r="R14836" s="15">
        <v>3</v>
      </c>
    </row>
    <row r="14837" spans="18:18" x14ac:dyDescent="0.25">
      <c r="R14837" s="15">
        <v>3</v>
      </c>
    </row>
    <row r="14838" spans="18:18" x14ac:dyDescent="0.25">
      <c r="R14838" s="15">
        <v>3</v>
      </c>
    </row>
    <row r="14839" spans="18:18" x14ac:dyDescent="0.25">
      <c r="R14839" s="15">
        <v>3</v>
      </c>
    </row>
    <row r="14840" spans="18:18" x14ac:dyDescent="0.25">
      <c r="R14840" s="15">
        <v>1</v>
      </c>
    </row>
    <row r="14841" spans="18:18" x14ac:dyDescent="0.25">
      <c r="R14841" s="15">
        <v>1</v>
      </c>
    </row>
    <row r="14842" spans="18:18" x14ac:dyDescent="0.25">
      <c r="R14842" s="15">
        <v>1</v>
      </c>
    </row>
    <row r="14843" spans="18:18" x14ac:dyDescent="0.25">
      <c r="R14843" s="15">
        <v>1</v>
      </c>
    </row>
    <row r="14844" spans="18:18" x14ac:dyDescent="0.25">
      <c r="R14844" s="15">
        <v>1</v>
      </c>
    </row>
    <row r="14845" spans="18:18" x14ac:dyDescent="0.25">
      <c r="R14845" s="15">
        <v>1</v>
      </c>
    </row>
    <row r="14846" spans="18:18" x14ac:dyDescent="0.25">
      <c r="R14846" s="15">
        <v>1</v>
      </c>
    </row>
    <row r="14847" spans="18:18" x14ac:dyDescent="0.25">
      <c r="R14847" s="15">
        <v>1</v>
      </c>
    </row>
    <row r="14848" spans="18:18" x14ac:dyDescent="0.25">
      <c r="R14848" s="15">
        <v>5</v>
      </c>
    </row>
    <row r="14849" spans="18:18" x14ac:dyDescent="0.25">
      <c r="R14849" s="15">
        <v>1</v>
      </c>
    </row>
    <row r="14850" spans="18:18" x14ac:dyDescent="0.25">
      <c r="R14850" s="15">
        <v>1</v>
      </c>
    </row>
    <row r="14851" spans="18:18" x14ac:dyDescent="0.25">
      <c r="R14851" s="15">
        <v>2</v>
      </c>
    </row>
    <row r="14852" spans="18:18" x14ac:dyDescent="0.25">
      <c r="R14852" s="15">
        <v>2</v>
      </c>
    </row>
    <row r="14853" spans="18:18" x14ac:dyDescent="0.25">
      <c r="R14853" s="15">
        <v>3</v>
      </c>
    </row>
    <row r="14854" spans="18:18" x14ac:dyDescent="0.25">
      <c r="R14854" s="15">
        <v>3</v>
      </c>
    </row>
    <row r="14855" spans="18:18" x14ac:dyDescent="0.25">
      <c r="R14855" s="15">
        <v>5</v>
      </c>
    </row>
    <row r="14856" spans="18:18" x14ac:dyDescent="0.25">
      <c r="R14856" s="15">
        <v>3</v>
      </c>
    </row>
    <row r="14857" spans="18:18" x14ac:dyDescent="0.25">
      <c r="R14857" s="15">
        <v>3</v>
      </c>
    </row>
    <row r="14858" spans="18:18" x14ac:dyDescent="0.25">
      <c r="R14858" s="15">
        <v>3</v>
      </c>
    </row>
    <row r="14859" spans="18:18" x14ac:dyDescent="0.25">
      <c r="R14859" s="15">
        <v>4</v>
      </c>
    </row>
    <row r="14860" spans="18:18" x14ac:dyDescent="0.25">
      <c r="R14860" s="15">
        <v>1</v>
      </c>
    </row>
    <row r="14861" spans="18:18" x14ac:dyDescent="0.25">
      <c r="R14861" s="15">
        <v>1</v>
      </c>
    </row>
    <row r="14862" spans="18:18" x14ac:dyDescent="0.25">
      <c r="R14862" s="15">
        <v>1</v>
      </c>
    </row>
    <row r="14863" spans="18:18" x14ac:dyDescent="0.25">
      <c r="R14863" s="15">
        <v>2</v>
      </c>
    </row>
    <row r="14864" spans="18:18" x14ac:dyDescent="0.25">
      <c r="R14864" s="15">
        <v>2</v>
      </c>
    </row>
    <row r="14865" spans="18:18" x14ac:dyDescent="0.25">
      <c r="R14865" s="15">
        <v>2</v>
      </c>
    </row>
    <row r="14866" spans="18:18" x14ac:dyDescent="0.25">
      <c r="R14866" s="15">
        <v>2</v>
      </c>
    </row>
    <row r="14867" spans="18:18" x14ac:dyDescent="0.25">
      <c r="R14867" s="15">
        <v>2</v>
      </c>
    </row>
    <row r="14868" spans="18:18" x14ac:dyDescent="0.25">
      <c r="R14868" s="15">
        <v>4</v>
      </c>
    </row>
    <row r="14869" spans="18:18" x14ac:dyDescent="0.25">
      <c r="R14869" s="15">
        <v>1</v>
      </c>
    </row>
    <row r="14870" spans="18:18" x14ac:dyDescent="0.25">
      <c r="R14870" s="15">
        <v>1</v>
      </c>
    </row>
    <row r="14871" spans="18:18" x14ac:dyDescent="0.25">
      <c r="R14871" s="15">
        <v>1</v>
      </c>
    </row>
    <row r="14872" spans="18:18" x14ac:dyDescent="0.25">
      <c r="R14872" s="15">
        <v>1</v>
      </c>
    </row>
    <row r="14873" spans="18:18" x14ac:dyDescent="0.25">
      <c r="R14873" s="15">
        <v>1</v>
      </c>
    </row>
    <row r="14874" spans="18:18" x14ac:dyDescent="0.25">
      <c r="R14874" s="15">
        <v>1</v>
      </c>
    </row>
    <row r="14875" spans="18:18" x14ac:dyDescent="0.25">
      <c r="R14875" s="15">
        <v>1</v>
      </c>
    </row>
    <row r="14876" spans="18:18" x14ac:dyDescent="0.25">
      <c r="R14876" s="15">
        <v>1</v>
      </c>
    </row>
    <row r="14877" spans="18:18" x14ac:dyDescent="0.25">
      <c r="R14877" s="15">
        <v>1</v>
      </c>
    </row>
    <row r="14878" spans="18:18" x14ac:dyDescent="0.25">
      <c r="R14878" s="15">
        <v>1</v>
      </c>
    </row>
    <row r="14879" spans="18:18" x14ac:dyDescent="0.25">
      <c r="R14879" s="15">
        <v>1</v>
      </c>
    </row>
    <row r="14880" spans="18:18" x14ac:dyDescent="0.25">
      <c r="R14880" s="15">
        <v>1</v>
      </c>
    </row>
    <row r="14881" spans="18:18" x14ac:dyDescent="0.25">
      <c r="R14881" s="15">
        <v>3</v>
      </c>
    </row>
    <row r="14882" spans="18:18" x14ac:dyDescent="0.25">
      <c r="R14882" s="15">
        <v>3</v>
      </c>
    </row>
    <row r="14883" spans="18:18" x14ac:dyDescent="0.25">
      <c r="R14883" s="15">
        <v>3</v>
      </c>
    </row>
    <row r="14884" spans="18:18" x14ac:dyDescent="0.25">
      <c r="R14884" s="15">
        <v>3</v>
      </c>
    </row>
    <row r="14885" spans="18:18" x14ac:dyDescent="0.25">
      <c r="R14885" s="15">
        <v>3</v>
      </c>
    </row>
    <row r="14886" spans="18:18" x14ac:dyDescent="0.25">
      <c r="R14886" s="15">
        <v>3</v>
      </c>
    </row>
    <row r="14887" spans="18:18" x14ac:dyDescent="0.25">
      <c r="R14887" s="15">
        <v>3</v>
      </c>
    </row>
    <row r="14888" spans="18:18" x14ac:dyDescent="0.25">
      <c r="R14888" s="15">
        <v>3</v>
      </c>
    </row>
    <row r="14889" spans="18:18" x14ac:dyDescent="0.25">
      <c r="R14889" s="15">
        <v>3</v>
      </c>
    </row>
    <row r="14890" spans="18:18" x14ac:dyDescent="0.25">
      <c r="R14890" s="15">
        <v>3</v>
      </c>
    </row>
    <row r="14891" spans="18:18" x14ac:dyDescent="0.25">
      <c r="R14891" s="15">
        <v>3</v>
      </c>
    </row>
    <row r="14892" spans="18:18" x14ac:dyDescent="0.25">
      <c r="R14892" s="15">
        <v>3</v>
      </c>
    </row>
    <row r="14893" spans="18:18" x14ac:dyDescent="0.25">
      <c r="R14893" s="15">
        <v>3</v>
      </c>
    </row>
    <row r="14894" spans="18:18" x14ac:dyDescent="0.25">
      <c r="R14894" s="15">
        <v>1</v>
      </c>
    </row>
    <row r="14895" spans="18:18" x14ac:dyDescent="0.25">
      <c r="R14895" s="15">
        <v>1</v>
      </c>
    </row>
    <row r="14896" spans="18:18" x14ac:dyDescent="0.25">
      <c r="R14896" s="15">
        <v>1</v>
      </c>
    </row>
    <row r="14897" spans="18:18" x14ac:dyDescent="0.25">
      <c r="R14897" s="15">
        <v>1</v>
      </c>
    </row>
    <row r="14898" spans="18:18" x14ac:dyDescent="0.25">
      <c r="R14898" s="15">
        <v>1</v>
      </c>
    </row>
    <row r="14899" spans="18:18" x14ac:dyDescent="0.25">
      <c r="R14899" s="15">
        <v>1</v>
      </c>
    </row>
    <row r="14900" spans="18:18" x14ac:dyDescent="0.25">
      <c r="R14900" s="15">
        <v>1</v>
      </c>
    </row>
    <row r="14901" spans="18:18" x14ac:dyDescent="0.25">
      <c r="R14901" s="15">
        <v>2</v>
      </c>
    </row>
    <row r="14902" spans="18:18" x14ac:dyDescent="0.25">
      <c r="R14902" s="15">
        <v>2</v>
      </c>
    </row>
    <row r="14903" spans="18:18" x14ac:dyDescent="0.25">
      <c r="R14903" s="15">
        <v>2</v>
      </c>
    </row>
    <row r="14904" spans="18:18" x14ac:dyDescent="0.25">
      <c r="R14904" s="15">
        <v>2</v>
      </c>
    </row>
    <row r="14905" spans="18:18" x14ac:dyDescent="0.25">
      <c r="R14905" s="15">
        <v>2</v>
      </c>
    </row>
    <row r="14906" spans="18:18" x14ac:dyDescent="0.25">
      <c r="R14906" s="15">
        <v>2</v>
      </c>
    </row>
    <row r="14907" spans="18:18" x14ac:dyDescent="0.25">
      <c r="R14907" s="15">
        <v>5</v>
      </c>
    </row>
    <row r="14908" spans="18:18" x14ac:dyDescent="0.25">
      <c r="R14908" s="15">
        <v>1</v>
      </c>
    </row>
    <row r="14909" spans="18:18" x14ac:dyDescent="0.25">
      <c r="R14909" s="15">
        <v>1</v>
      </c>
    </row>
    <row r="14910" spans="18:18" x14ac:dyDescent="0.25">
      <c r="R14910" s="15">
        <v>1</v>
      </c>
    </row>
    <row r="14911" spans="18:18" x14ac:dyDescent="0.25">
      <c r="R14911" s="15">
        <v>1</v>
      </c>
    </row>
    <row r="14912" spans="18:18" x14ac:dyDescent="0.25">
      <c r="R14912" s="15">
        <v>1</v>
      </c>
    </row>
    <row r="14913" spans="18:18" x14ac:dyDescent="0.25">
      <c r="R14913" s="15">
        <v>1</v>
      </c>
    </row>
    <row r="14914" spans="18:18" x14ac:dyDescent="0.25">
      <c r="R14914" s="15">
        <v>1</v>
      </c>
    </row>
    <row r="14915" spans="18:18" x14ac:dyDescent="0.25">
      <c r="R14915" s="15">
        <v>3</v>
      </c>
    </row>
    <row r="14916" spans="18:18" x14ac:dyDescent="0.25">
      <c r="R14916" s="15">
        <v>3</v>
      </c>
    </row>
    <row r="14917" spans="18:18" x14ac:dyDescent="0.25">
      <c r="R14917" s="15">
        <v>3</v>
      </c>
    </row>
    <row r="14918" spans="18:18" x14ac:dyDescent="0.25">
      <c r="R14918" s="15">
        <v>3</v>
      </c>
    </row>
    <row r="14919" spans="18:18" x14ac:dyDescent="0.25">
      <c r="R14919" s="15">
        <v>3</v>
      </c>
    </row>
    <row r="14920" spans="18:18" x14ac:dyDescent="0.25">
      <c r="R14920" s="15">
        <v>3</v>
      </c>
    </row>
    <row r="14921" spans="18:18" x14ac:dyDescent="0.25">
      <c r="R14921" s="15">
        <v>1</v>
      </c>
    </row>
    <row r="14922" spans="18:18" x14ac:dyDescent="0.25">
      <c r="R14922" s="15">
        <v>1</v>
      </c>
    </row>
    <row r="14923" spans="18:18" x14ac:dyDescent="0.25">
      <c r="R14923" s="15">
        <v>1</v>
      </c>
    </row>
    <row r="14924" spans="18:18" x14ac:dyDescent="0.25">
      <c r="R14924" s="15">
        <v>1</v>
      </c>
    </row>
    <row r="14925" spans="18:18" x14ac:dyDescent="0.25">
      <c r="R14925" s="15">
        <v>4</v>
      </c>
    </row>
    <row r="14926" spans="18:18" x14ac:dyDescent="0.25">
      <c r="R14926" s="15">
        <v>4</v>
      </c>
    </row>
    <row r="14927" spans="18:18" x14ac:dyDescent="0.25">
      <c r="R14927" s="15">
        <v>4</v>
      </c>
    </row>
    <row r="14928" spans="18:18" x14ac:dyDescent="0.25">
      <c r="R14928" s="15">
        <v>4</v>
      </c>
    </row>
    <row r="14929" spans="18:18" x14ac:dyDescent="0.25">
      <c r="R14929" s="15">
        <v>1</v>
      </c>
    </row>
    <row r="14930" spans="18:18" x14ac:dyDescent="0.25">
      <c r="R14930" s="15">
        <v>1</v>
      </c>
    </row>
    <row r="14931" spans="18:18" x14ac:dyDescent="0.25">
      <c r="R14931" s="15">
        <v>1</v>
      </c>
    </row>
    <row r="14932" spans="18:18" x14ac:dyDescent="0.25">
      <c r="R14932" s="15">
        <v>1</v>
      </c>
    </row>
    <row r="14933" spans="18:18" x14ac:dyDescent="0.25">
      <c r="R14933" s="15">
        <v>1</v>
      </c>
    </row>
    <row r="14934" spans="18:18" x14ac:dyDescent="0.25">
      <c r="R14934" s="15">
        <v>4</v>
      </c>
    </row>
    <row r="14935" spans="18:18" x14ac:dyDescent="0.25">
      <c r="R14935" s="15">
        <v>4</v>
      </c>
    </row>
    <row r="14936" spans="18:18" x14ac:dyDescent="0.25">
      <c r="R14936" s="15">
        <v>4</v>
      </c>
    </row>
    <row r="14937" spans="18:18" x14ac:dyDescent="0.25">
      <c r="R14937" s="15">
        <v>4</v>
      </c>
    </row>
    <row r="14938" spans="18:18" x14ac:dyDescent="0.25">
      <c r="R14938" s="15">
        <v>1</v>
      </c>
    </row>
    <row r="14939" spans="18:18" x14ac:dyDescent="0.25">
      <c r="R14939" s="15">
        <v>1</v>
      </c>
    </row>
    <row r="14940" spans="18:18" x14ac:dyDescent="0.25">
      <c r="R14940" s="15">
        <v>1</v>
      </c>
    </row>
    <row r="14941" spans="18:18" x14ac:dyDescent="0.25">
      <c r="R14941" s="15">
        <v>3</v>
      </c>
    </row>
    <row r="14942" spans="18:18" x14ac:dyDescent="0.25">
      <c r="R14942" s="15">
        <v>3</v>
      </c>
    </row>
    <row r="14943" spans="18:18" x14ac:dyDescent="0.25">
      <c r="R14943" s="15">
        <v>3</v>
      </c>
    </row>
    <row r="14944" spans="18:18" x14ac:dyDescent="0.25">
      <c r="R14944" s="15">
        <v>3</v>
      </c>
    </row>
    <row r="14945" spans="18:18" x14ac:dyDescent="0.25">
      <c r="R14945" s="15">
        <v>3</v>
      </c>
    </row>
    <row r="14946" spans="18:18" x14ac:dyDescent="0.25">
      <c r="R14946" s="15">
        <v>3</v>
      </c>
    </row>
    <row r="14947" spans="18:18" x14ac:dyDescent="0.25">
      <c r="R14947" s="15">
        <v>3</v>
      </c>
    </row>
    <row r="14948" spans="18:18" x14ac:dyDescent="0.25">
      <c r="R14948" s="15">
        <v>3</v>
      </c>
    </row>
    <row r="14949" spans="18:18" x14ac:dyDescent="0.25">
      <c r="R14949" s="15">
        <v>3</v>
      </c>
    </row>
    <row r="14950" spans="18:18" x14ac:dyDescent="0.25">
      <c r="R14950" s="15">
        <v>1</v>
      </c>
    </row>
    <row r="14951" spans="18:18" x14ac:dyDescent="0.25">
      <c r="R14951" s="15">
        <v>1</v>
      </c>
    </row>
    <row r="14952" spans="18:18" x14ac:dyDescent="0.25">
      <c r="R14952" s="15">
        <v>1</v>
      </c>
    </row>
    <row r="14953" spans="18:18" x14ac:dyDescent="0.25">
      <c r="R14953" s="15">
        <v>1</v>
      </c>
    </row>
    <row r="14954" spans="18:18" x14ac:dyDescent="0.25">
      <c r="R14954" s="15">
        <v>1</v>
      </c>
    </row>
    <row r="14955" spans="18:18" x14ac:dyDescent="0.25">
      <c r="R14955" s="15">
        <v>1</v>
      </c>
    </row>
    <row r="14956" spans="18:18" x14ac:dyDescent="0.25">
      <c r="R14956" s="15">
        <v>1</v>
      </c>
    </row>
    <row r="14957" spans="18:18" x14ac:dyDescent="0.25">
      <c r="R14957" s="15">
        <v>1</v>
      </c>
    </row>
    <row r="14958" spans="18:18" x14ac:dyDescent="0.25">
      <c r="R14958" s="15">
        <v>1</v>
      </c>
    </row>
    <row r="14959" spans="18:18" x14ac:dyDescent="0.25">
      <c r="R14959" s="15">
        <v>1</v>
      </c>
    </row>
    <row r="14960" spans="18:18" x14ac:dyDescent="0.25">
      <c r="R14960" s="15">
        <v>1</v>
      </c>
    </row>
    <row r="14961" spans="18:18" x14ac:dyDescent="0.25">
      <c r="R14961" s="15">
        <v>3</v>
      </c>
    </row>
    <row r="14962" spans="18:18" x14ac:dyDescent="0.25">
      <c r="R14962" s="15">
        <v>3</v>
      </c>
    </row>
    <row r="14963" spans="18:18" x14ac:dyDescent="0.25">
      <c r="R14963" s="15">
        <v>3</v>
      </c>
    </row>
    <row r="14964" spans="18:18" x14ac:dyDescent="0.25">
      <c r="R14964" s="15">
        <v>3</v>
      </c>
    </row>
    <row r="14965" spans="18:18" x14ac:dyDescent="0.25">
      <c r="R14965" s="15">
        <v>2</v>
      </c>
    </row>
    <row r="14966" spans="18:18" x14ac:dyDescent="0.25">
      <c r="R14966" s="15">
        <v>2</v>
      </c>
    </row>
    <row r="14967" spans="18:18" x14ac:dyDescent="0.25">
      <c r="R14967" s="15">
        <v>2</v>
      </c>
    </row>
    <row r="14968" spans="18:18" x14ac:dyDescent="0.25">
      <c r="R14968" s="15">
        <v>2</v>
      </c>
    </row>
    <row r="14969" spans="18:18" x14ac:dyDescent="0.25">
      <c r="R14969" s="15">
        <v>2</v>
      </c>
    </row>
    <row r="14970" spans="18:18" x14ac:dyDescent="0.25">
      <c r="R14970" s="15">
        <v>2</v>
      </c>
    </row>
    <row r="14971" spans="18:18" x14ac:dyDescent="0.25">
      <c r="R14971" s="15">
        <v>1</v>
      </c>
    </row>
    <row r="14972" spans="18:18" x14ac:dyDescent="0.25">
      <c r="R14972" s="15">
        <v>1</v>
      </c>
    </row>
    <row r="14973" spans="18:18" x14ac:dyDescent="0.25">
      <c r="R14973" s="15">
        <v>3</v>
      </c>
    </row>
    <row r="14974" spans="18:18" x14ac:dyDescent="0.25">
      <c r="R14974" s="15">
        <v>3</v>
      </c>
    </row>
    <row r="14975" spans="18:18" x14ac:dyDescent="0.25">
      <c r="R14975" s="15">
        <v>3</v>
      </c>
    </row>
    <row r="14976" spans="18:18" x14ac:dyDescent="0.25">
      <c r="R14976" s="15">
        <v>3</v>
      </c>
    </row>
    <row r="14977" spans="18:18" x14ac:dyDescent="0.25">
      <c r="R14977" s="15">
        <v>3</v>
      </c>
    </row>
    <row r="14978" spans="18:18" x14ac:dyDescent="0.25">
      <c r="R14978" s="15">
        <v>3</v>
      </c>
    </row>
    <row r="14979" spans="18:18" x14ac:dyDescent="0.25">
      <c r="R14979" s="15">
        <v>1</v>
      </c>
    </row>
    <row r="14980" spans="18:18" x14ac:dyDescent="0.25">
      <c r="R14980" s="15">
        <v>1</v>
      </c>
    </row>
    <row r="14981" spans="18:18" x14ac:dyDescent="0.25">
      <c r="R14981" s="15">
        <v>1</v>
      </c>
    </row>
    <row r="14982" spans="18:18" x14ac:dyDescent="0.25">
      <c r="R14982" s="15">
        <v>1</v>
      </c>
    </row>
    <row r="14983" spans="18:18" x14ac:dyDescent="0.25">
      <c r="R14983" s="15">
        <v>1</v>
      </c>
    </row>
    <row r="14984" spans="18:18" x14ac:dyDescent="0.25">
      <c r="R14984" s="15">
        <v>1</v>
      </c>
    </row>
    <row r="14985" spans="18:18" x14ac:dyDescent="0.25">
      <c r="R14985" s="15">
        <v>1</v>
      </c>
    </row>
    <row r="14986" spans="18:18" x14ac:dyDescent="0.25">
      <c r="R14986" s="15">
        <v>3</v>
      </c>
    </row>
    <row r="14987" spans="18:18" x14ac:dyDescent="0.25">
      <c r="R14987" s="15">
        <v>3</v>
      </c>
    </row>
    <row r="14988" spans="18:18" x14ac:dyDescent="0.25">
      <c r="R14988" s="15">
        <v>3</v>
      </c>
    </row>
    <row r="14989" spans="18:18" x14ac:dyDescent="0.25">
      <c r="R14989" s="15">
        <v>3</v>
      </c>
    </row>
    <row r="14990" spans="18:18" x14ac:dyDescent="0.25">
      <c r="R14990" s="15">
        <v>3</v>
      </c>
    </row>
    <row r="14991" spans="18:18" x14ac:dyDescent="0.25">
      <c r="R14991" s="15">
        <v>3</v>
      </c>
    </row>
    <row r="14992" spans="18:18" x14ac:dyDescent="0.25">
      <c r="R14992" s="15">
        <v>1</v>
      </c>
    </row>
    <row r="14993" spans="18:18" x14ac:dyDescent="0.25">
      <c r="R14993" s="15">
        <v>2</v>
      </c>
    </row>
    <row r="14994" spans="18:18" x14ac:dyDescent="0.25">
      <c r="R14994" s="15">
        <v>2</v>
      </c>
    </row>
    <row r="14995" spans="18:18" x14ac:dyDescent="0.25">
      <c r="R14995" s="15">
        <v>2</v>
      </c>
    </row>
    <row r="14996" spans="18:18" x14ac:dyDescent="0.25">
      <c r="R14996" s="15">
        <v>2</v>
      </c>
    </row>
    <row r="14997" spans="18:18" x14ac:dyDescent="0.25">
      <c r="R14997" s="15">
        <v>1</v>
      </c>
    </row>
    <row r="14998" spans="18:18" x14ac:dyDescent="0.25">
      <c r="R14998" s="15">
        <v>1</v>
      </c>
    </row>
    <row r="14999" spans="18:18" x14ac:dyDescent="0.25">
      <c r="R14999" s="15">
        <v>3</v>
      </c>
    </row>
    <row r="15000" spans="18:18" x14ac:dyDescent="0.25">
      <c r="R15000" s="15">
        <v>3</v>
      </c>
    </row>
    <row r="15001" spans="18:18" x14ac:dyDescent="0.25">
      <c r="R15001" s="15">
        <v>3</v>
      </c>
    </row>
    <row r="15002" spans="18:18" x14ac:dyDescent="0.25">
      <c r="R15002" s="15">
        <v>3</v>
      </c>
    </row>
    <row r="15003" spans="18:18" x14ac:dyDescent="0.25">
      <c r="R15003" s="15">
        <v>2</v>
      </c>
    </row>
    <row r="15004" spans="18:18" x14ac:dyDescent="0.25">
      <c r="R15004" s="15">
        <v>2</v>
      </c>
    </row>
    <row r="15005" spans="18:18" x14ac:dyDescent="0.25">
      <c r="R15005" s="15">
        <v>2</v>
      </c>
    </row>
    <row r="15006" spans="18:18" x14ac:dyDescent="0.25">
      <c r="R15006" s="15">
        <v>2</v>
      </c>
    </row>
    <row r="15007" spans="18:18" x14ac:dyDescent="0.25">
      <c r="R15007" s="15">
        <v>2</v>
      </c>
    </row>
    <row r="15008" spans="18:18" x14ac:dyDescent="0.25">
      <c r="R15008" s="15">
        <v>1</v>
      </c>
    </row>
    <row r="15009" spans="18:18" x14ac:dyDescent="0.25">
      <c r="R15009" s="15">
        <v>1</v>
      </c>
    </row>
    <row r="15010" spans="18:18" x14ac:dyDescent="0.25">
      <c r="R15010" s="15">
        <v>1</v>
      </c>
    </row>
    <row r="15011" spans="18:18" x14ac:dyDescent="0.25">
      <c r="R15011" s="15">
        <v>1</v>
      </c>
    </row>
    <row r="15012" spans="18:18" x14ac:dyDescent="0.25">
      <c r="R15012" s="15">
        <v>1</v>
      </c>
    </row>
    <row r="15013" spans="18:18" x14ac:dyDescent="0.25">
      <c r="R15013" s="15">
        <v>1</v>
      </c>
    </row>
    <row r="15014" spans="18:18" x14ac:dyDescent="0.25">
      <c r="R15014" s="15">
        <v>1</v>
      </c>
    </row>
    <row r="15015" spans="18:18" x14ac:dyDescent="0.25">
      <c r="R15015" s="15">
        <v>1</v>
      </c>
    </row>
    <row r="15016" spans="18:18" x14ac:dyDescent="0.25">
      <c r="R15016" s="15">
        <v>1</v>
      </c>
    </row>
    <row r="15017" spans="18:18" x14ac:dyDescent="0.25">
      <c r="R15017" s="15">
        <v>1</v>
      </c>
    </row>
    <row r="15018" spans="18:18" x14ac:dyDescent="0.25">
      <c r="R15018" s="15">
        <v>1</v>
      </c>
    </row>
    <row r="15019" spans="18:18" x14ac:dyDescent="0.25">
      <c r="R15019" s="15">
        <v>1</v>
      </c>
    </row>
    <row r="15020" spans="18:18" x14ac:dyDescent="0.25">
      <c r="R15020" s="15">
        <v>1</v>
      </c>
    </row>
    <row r="15021" spans="18:18" x14ac:dyDescent="0.25">
      <c r="R15021" s="15">
        <v>1</v>
      </c>
    </row>
    <row r="15022" spans="18:18" x14ac:dyDescent="0.25">
      <c r="R15022" s="15">
        <v>2</v>
      </c>
    </row>
    <row r="15023" spans="18:18" x14ac:dyDescent="0.25">
      <c r="R15023" s="15">
        <v>2</v>
      </c>
    </row>
    <row r="15024" spans="18:18" x14ac:dyDescent="0.25">
      <c r="R15024" s="15">
        <v>1</v>
      </c>
    </row>
    <row r="15025" spans="18:18" x14ac:dyDescent="0.25">
      <c r="R15025" s="15">
        <v>1</v>
      </c>
    </row>
    <row r="15026" spans="18:18" x14ac:dyDescent="0.25">
      <c r="R15026" s="15">
        <v>1</v>
      </c>
    </row>
    <row r="15027" spans="18:18" x14ac:dyDescent="0.25">
      <c r="R15027" s="15">
        <v>1</v>
      </c>
    </row>
    <row r="15028" spans="18:18" x14ac:dyDescent="0.25">
      <c r="R15028" s="15">
        <v>1</v>
      </c>
    </row>
    <row r="15029" spans="18:18" x14ac:dyDescent="0.25">
      <c r="R15029" s="15">
        <v>1</v>
      </c>
    </row>
    <row r="15030" spans="18:18" x14ac:dyDescent="0.25">
      <c r="R15030" s="15">
        <v>1</v>
      </c>
    </row>
    <row r="15031" spans="18:18" x14ac:dyDescent="0.25">
      <c r="R15031" s="15">
        <v>1</v>
      </c>
    </row>
    <row r="15032" spans="18:18" x14ac:dyDescent="0.25">
      <c r="R15032" s="15">
        <v>1</v>
      </c>
    </row>
    <row r="15033" spans="18:18" x14ac:dyDescent="0.25">
      <c r="R15033" s="15">
        <v>1</v>
      </c>
    </row>
    <row r="15034" spans="18:18" x14ac:dyDescent="0.25">
      <c r="R15034" s="15">
        <v>1</v>
      </c>
    </row>
    <row r="15035" spans="18:18" x14ac:dyDescent="0.25">
      <c r="R15035" s="15">
        <v>1</v>
      </c>
    </row>
    <row r="15036" spans="18:18" x14ac:dyDescent="0.25">
      <c r="R15036" s="15">
        <v>1</v>
      </c>
    </row>
    <row r="15037" spans="18:18" x14ac:dyDescent="0.25">
      <c r="R15037" s="15">
        <v>1</v>
      </c>
    </row>
    <row r="15038" spans="18:18" x14ac:dyDescent="0.25">
      <c r="R15038" s="15">
        <v>1</v>
      </c>
    </row>
    <row r="15039" spans="18:18" x14ac:dyDescent="0.25">
      <c r="R15039" s="15">
        <v>1</v>
      </c>
    </row>
    <row r="15040" spans="18:18" x14ac:dyDescent="0.25">
      <c r="R15040" s="15">
        <v>1</v>
      </c>
    </row>
    <row r="15041" spans="18:18" x14ac:dyDescent="0.25">
      <c r="R15041" s="15">
        <v>1</v>
      </c>
    </row>
    <row r="15042" spans="18:18" x14ac:dyDescent="0.25">
      <c r="R15042" s="15">
        <v>1</v>
      </c>
    </row>
    <row r="15043" spans="18:18" x14ac:dyDescent="0.25">
      <c r="R15043" s="15">
        <v>1</v>
      </c>
    </row>
    <row r="15044" spans="18:18" x14ac:dyDescent="0.25">
      <c r="R15044" s="15">
        <v>1</v>
      </c>
    </row>
    <row r="15045" spans="18:18" x14ac:dyDescent="0.25">
      <c r="R15045" s="15">
        <v>1</v>
      </c>
    </row>
    <row r="15046" spans="18:18" x14ac:dyDescent="0.25">
      <c r="R15046" s="15">
        <v>1</v>
      </c>
    </row>
    <row r="15047" spans="18:18" x14ac:dyDescent="0.25">
      <c r="R15047" s="15">
        <v>1</v>
      </c>
    </row>
    <row r="15048" spans="18:18" x14ac:dyDescent="0.25">
      <c r="R15048" s="15">
        <v>1</v>
      </c>
    </row>
    <row r="15049" spans="18:18" x14ac:dyDescent="0.25">
      <c r="R15049" s="15">
        <v>1</v>
      </c>
    </row>
    <row r="15050" spans="18:18" x14ac:dyDescent="0.25">
      <c r="R15050" s="15">
        <v>1</v>
      </c>
    </row>
    <row r="15051" spans="18:18" x14ac:dyDescent="0.25">
      <c r="R15051" s="15">
        <v>1</v>
      </c>
    </row>
    <row r="15052" spans="18:18" x14ac:dyDescent="0.25">
      <c r="R15052" s="15">
        <v>1</v>
      </c>
    </row>
    <row r="15053" spans="18:18" x14ac:dyDescent="0.25">
      <c r="R15053" s="15">
        <v>3</v>
      </c>
    </row>
    <row r="15054" spans="18:18" x14ac:dyDescent="0.25">
      <c r="R15054" s="15">
        <v>3</v>
      </c>
    </row>
    <row r="15055" spans="18:18" x14ac:dyDescent="0.25">
      <c r="R15055" s="15">
        <v>3</v>
      </c>
    </row>
    <row r="15056" spans="18:18" x14ac:dyDescent="0.25">
      <c r="R15056" s="15">
        <v>3</v>
      </c>
    </row>
    <row r="15057" spans="18:18" x14ac:dyDescent="0.25">
      <c r="R15057" s="15">
        <v>3</v>
      </c>
    </row>
    <row r="15058" spans="18:18" x14ac:dyDescent="0.25">
      <c r="R15058" s="15">
        <v>3</v>
      </c>
    </row>
    <row r="15059" spans="18:18" x14ac:dyDescent="0.25">
      <c r="R15059" s="15">
        <v>1</v>
      </c>
    </row>
    <row r="15060" spans="18:18" x14ac:dyDescent="0.25">
      <c r="R15060" s="15">
        <v>1</v>
      </c>
    </row>
    <row r="15061" spans="18:18" x14ac:dyDescent="0.25">
      <c r="R15061" s="15">
        <v>1</v>
      </c>
    </row>
    <row r="15062" spans="18:18" x14ac:dyDescent="0.25">
      <c r="R15062" s="15">
        <v>1</v>
      </c>
    </row>
    <row r="15063" spans="18:18" x14ac:dyDescent="0.25">
      <c r="R15063" s="15">
        <v>2</v>
      </c>
    </row>
    <row r="15064" spans="18:18" x14ac:dyDescent="0.25">
      <c r="R15064" s="15">
        <v>2</v>
      </c>
    </row>
    <row r="15065" spans="18:18" x14ac:dyDescent="0.25">
      <c r="R15065" s="15">
        <v>2</v>
      </c>
    </row>
    <row r="15066" spans="18:18" x14ac:dyDescent="0.25">
      <c r="R15066" s="15">
        <v>2</v>
      </c>
    </row>
    <row r="15067" spans="18:18" x14ac:dyDescent="0.25">
      <c r="R15067" s="15">
        <v>1</v>
      </c>
    </row>
    <row r="15068" spans="18:18" x14ac:dyDescent="0.25">
      <c r="R15068" s="15">
        <v>1</v>
      </c>
    </row>
    <row r="15069" spans="18:18" x14ac:dyDescent="0.25">
      <c r="R15069" s="15">
        <v>1</v>
      </c>
    </row>
    <row r="15070" spans="18:18" x14ac:dyDescent="0.25">
      <c r="R15070" s="15">
        <v>1</v>
      </c>
    </row>
    <row r="15071" spans="18:18" x14ac:dyDescent="0.25">
      <c r="R15071" s="15">
        <v>1</v>
      </c>
    </row>
    <row r="15072" spans="18:18" x14ac:dyDescent="0.25">
      <c r="R15072" s="15">
        <v>1</v>
      </c>
    </row>
    <row r="15073" spans="18:18" x14ac:dyDescent="0.25">
      <c r="R15073" s="15">
        <v>2</v>
      </c>
    </row>
    <row r="15074" spans="18:18" x14ac:dyDescent="0.25">
      <c r="R15074" s="15">
        <v>2</v>
      </c>
    </row>
    <row r="15075" spans="18:18" x14ac:dyDescent="0.25">
      <c r="R15075" s="15">
        <v>2</v>
      </c>
    </row>
    <row r="15076" spans="18:18" x14ac:dyDescent="0.25">
      <c r="R15076" s="15">
        <v>2</v>
      </c>
    </row>
    <row r="15077" spans="18:18" x14ac:dyDescent="0.25">
      <c r="R15077" s="15">
        <v>2</v>
      </c>
    </row>
    <row r="15078" spans="18:18" x14ac:dyDescent="0.25">
      <c r="R15078" s="15">
        <v>2</v>
      </c>
    </row>
    <row r="15079" spans="18:18" x14ac:dyDescent="0.25">
      <c r="R15079" s="15">
        <v>2</v>
      </c>
    </row>
    <row r="15080" spans="18:18" x14ac:dyDescent="0.25">
      <c r="R15080" s="15">
        <v>2</v>
      </c>
    </row>
    <row r="15081" spans="18:18" x14ac:dyDescent="0.25">
      <c r="R15081" s="15">
        <v>2</v>
      </c>
    </row>
    <row r="15082" spans="18:18" x14ac:dyDescent="0.25">
      <c r="R15082" s="15">
        <v>2</v>
      </c>
    </row>
    <row r="15083" spans="18:18" x14ac:dyDescent="0.25">
      <c r="R15083" s="15">
        <v>3</v>
      </c>
    </row>
    <row r="15084" spans="18:18" x14ac:dyDescent="0.25">
      <c r="R15084" s="15">
        <v>1</v>
      </c>
    </row>
    <row r="15085" spans="18:18" x14ac:dyDescent="0.25">
      <c r="R15085" s="15">
        <v>1</v>
      </c>
    </row>
    <row r="15086" spans="18:18" x14ac:dyDescent="0.25">
      <c r="R15086" s="15">
        <v>3</v>
      </c>
    </row>
    <row r="15087" spans="18:18" x14ac:dyDescent="0.25">
      <c r="R15087" s="15">
        <v>3</v>
      </c>
    </row>
    <row r="15088" spans="18:18" x14ac:dyDescent="0.25">
      <c r="R15088" s="15">
        <v>3</v>
      </c>
    </row>
    <row r="15089" spans="18:18" x14ac:dyDescent="0.25">
      <c r="R15089" s="15">
        <v>3</v>
      </c>
    </row>
    <row r="15090" spans="18:18" x14ac:dyDescent="0.25">
      <c r="R15090" s="15">
        <v>3</v>
      </c>
    </row>
    <row r="15091" spans="18:18" x14ac:dyDescent="0.25">
      <c r="R15091" s="15">
        <v>4</v>
      </c>
    </row>
    <row r="15092" spans="18:18" x14ac:dyDescent="0.25">
      <c r="R15092" s="15">
        <v>4</v>
      </c>
    </row>
    <row r="15093" spans="18:18" x14ac:dyDescent="0.25">
      <c r="R15093" s="15">
        <v>4</v>
      </c>
    </row>
    <row r="15094" spans="18:18" x14ac:dyDescent="0.25">
      <c r="R15094" s="15">
        <v>1</v>
      </c>
    </row>
    <row r="15095" spans="18:18" x14ac:dyDescent="0.25">
      <c r="R15095" s="15">
        <v>1</v>
      </c>
    </row>
    <row r="15096" spans="18:18" x14ac:dyDescent="0.25">
      <c r="R15096" s="15">
        <v>3</v>
      </c>
    </row>
    <row r="15097" spans="18:18" x14ac:dyDescent="0.25">
      <c r="R15097" s="15">
        <v>3</v>
      </c>
    </row>
    <row r="15098" spans="18:18" x14ac:dyDescent="0.25">
      <c r="R15098" s="15">
        <v>3</v>
      </c>
    </row>
    <row r="15099" spans="18:18" x14ac:dyDescent="0.25">
      <c r="R15099" s="15">
        <v>3</v>
      </c>
    </row>
    <row r="15100" spans="18:18" x14ac:dyDescent="0.25">
      <c r="R15100" s="15">
        <v>3</v>
      </c>
    </row>
    <row r="15101" spans="18:18" x14ac:dyDescent="0.25">
      <c r="R15101" s="15">
        <v>3</v>
      </c>
    </row>
    <row r="15102" spans="18:18" x14ac:dyDescent="0.25">
      <c r="R15102" s="15">
        <v>3</v>
      </c>
    </row>
    <row r="15103" spans="18:18" x14ac:dyDescent="0.25">
      <c r="R15103" s="15">
        <v>3</v>
      </c>
    </row>
    <row r="15104" spans="18:18" x14ac:dyDescent="0.25">
      <c r="R15104" s="15">
        <v>3</v>
      </c>
    </row>
    <row r="15105" spans="18:18" x14ac:dyDescent="0.25">
      <c r="R15105" s="15">
        <v>3</v>
      </c>
    </row>
    <row r="15106" spans="18:18" x14ac:dyDescent="0.25">
      <c r="R15106" s="15">
        <v>3</v>
      </c>
    </row>
    <row r="15107" spans="18:18" x14ac:dyDescent="0.25">
      <c r="R15107" s="15">
        <v>3</v>
      </c>
    </row>
    <row r="15108" spans="18:18" x14ac:dyDescent="0.25">
      <c r="R15108" s="15">
        <v>3</v>
      </c>
    </row>
    <row r="15109" spans="18:18" x14ac:dyDescent="0.25">
      <c r="R15109" s="15">
        <v>1</v>
      </c>
    </row>
    <row r="15110" spans="18:18" x14ac:dyDescent="0.25">
      <c r="R15110" s="15">
        <v>1</v>
      </c>
    </row>
    <row r="15111" spans="18:18" x14ac:dyDescent="0.25">
      <c r="R15111" s="15">
        <v>3</v>
      </c>
    </row>
    <row r="15112" spans="18:18" x14ac:dyDescent="0.25">
      <c r="R15112" s="15">
        <v>3</v>
      </c>
    </row>
    <row r="15113" spans="18:18" x14ac:dyDescent="0.25">
      <c r="R15113" s="15">
        <v>3</v>
      </c>
    </row>
    <row r="15114" spans="18:18" x14ac:dyDescent="0.25">
      <c r="R15114" s="15">
        <v>3</v>
      </c>
    </row>
    <row r="15115" spans="18:18" x14ac:dyDescent="0.25">
      <c r="R15115" s="15">
        <v>3</v>
      </c>
    </row>
    <row r="15116" spans="18:18" x14ac:dyDescent="0.25">
      <c r="R15116" s="15">
        <v>3</v>
      </c>
    </row>
    <row r="15117" spans="18:18" x14ac:dyDescent="0.25">
      <c r="R15117" s="15">
        <v>3</v>
      </c>
    </row>
    <row r="15118" spans="18:18" x14ac:dyDescent="0.25">
      <c r="R15118" s="15">
        <v>3</v>
      </c>
    </row>
    <row r="15119" spans="18:18" x14ac:dyDescent="0.25">
      <c r="R15119" s="15">
        <v>3</v>
      </c>
    </row>
    <row r="15120" spans="18:18" x14ac:dyDescent="0.25">
      <c r="R15120" s="15">
        <v>3</v>
      </c>
    </row>
    <row r="15121" spans="18:18" x14ac:dyDescent="0.25">
      <c r="R15121" s="15">
        <v>3</v>
      </c>
    </row>
    <row r="15122" spans="18:18" x14ac:dyDescent="0.25">
      <c r="R15122" s="15">
        <v>3</v>
      </c>
    </row>
    <row r="15123" spans="18:18" x14ac:dyDescent="0.25">
      <c r="R15123" s="15">
        <v>3</v>
      </c>
    </row>
    <row r="15124" spans="18:18" x14ac:dyDescent="0.25">
      <c r="R15124" s="15">
        <v>3</v>
      </c>
    </row>
    <row r="15125" spans="18:18" x14ac:dyDescent="0.25">
      <c r="R15125" s="15">
        <v>3</v>
      </c>
    </row>
    <row r="15126" spans="18:18" x14ac:dyDescent="0.25">
      <c r="R15126" s="15">
        <v>3</v>
      </c>
    </row>
    <row r="15127" spans="18:18" x14ac:dyDescent="0.25">
      <c r="R15127" s="15">
        <v>3</v>
      </c>
    </row>
    <row r="15128" spans="18:18" x14ac:dyDescent="0.25">
      <c r="R15128" s="15">
        <v>3</v>
      </c>
    </row>
    <row r="15129" spans="18:18" x14ac:dyDescent="0.25">
      <c r="R15129" s="15">
        <v>3</v>
      </c>
    </row>
    <row r="15130" spans="18:18" x14ac:dyDescent="0.25">
      <c r="R15130" s="15">
        <v>3</v>
      </c>
    </row>
    <row r="15131" spans="18:18" x14ac:dyDescent="0.25">
      <c r="R15131" s="15">
        <v>3</v>
      </c>
    </row>
    <row r="15132" spans="18:18" x14ac:dyDescent="0.25">
      <c r="R15132" s="15">
        <v>1</v>
      </c>
    </row>
    <row r="15133" spans="18:18" x14ac:dyDescent="0.25">
      <c r="R15133" s="15">
        <v>1</v>
      </c>
    </row>
    <row r="15134" spans="18:18" x14ac:dyDescent="0.25">
      <c r="R15134" s="15">
        <v>1</v>
      </c>
    </row>
    <row r="15135" spans="18:18" x14ac:dyDescent="0.25">
      <c r="R15135" s="15">
        <v>1</v>
      </c>
    </row>
    <row r="15136" spans="18:18" x14ac:dyDescent="0.25">
      <c r="R15136" s="15">
        <v>2</v>
      </c>
    </row>
    <row r="15137" spans="18:18" x14ac:dyDescent="0.25">
      <c r="R15137" s="15">
        <v>1</v>
      </c>
    </row>
    <row r="15138" spans="18:18" x14ac:dyDescent="0.25">
      <c r="R15138" s="15">
        <v>3</v>
      </c>
    </row>
    <row r="15139" spans="18:18" x14ac:dyDescent="0.25">
      <c r="R15139" s="15">
        <v>3</v>
      </c>
    </row>
    <row r="15140" spans="18:18" x14ac:dyDescent="0.25">
      <c r="R15140" s="15">
        <v>3</v>
      </c>
    </row>
    <row r="15141" spans="18:18" x14ac:dyDescent="0.25">
      <c r="R15141" s="15">
        <v>3</v>
      </c>
    </row>
    <row r="15142" spans="18:18" x14ac:dyDescent="0.25">
      <c r="R15142" s="15">
        <v>3</v>
      </c>
    </row>
    <row r="15143" spans="18:18" x14ac:dyDescent="0.25">
      <c r="R15143" s="15">
        <v>3</v>
      </c>
    </row>
    <row r="15144" spans="18:18" x14ac:dyDescent="0.25">
      <c r="R15144" s="15">
        <v>3</v>
      </c>
    </row>
    <row r="15145" spans="18:18" x14ac:dyDescent="0.25">
      <c r="R15145" s="15">
        <v>3</v>
      </c>
    </row>
    <row r="15146" spans="18:18" x14ac:dyDescent="0.25">
      <c r="R15146" s="15">
        <v>3</v>
      </c>
    </row>
    <row r="15147" spans="18:18" x14ac:dyDescent="0.25">
      <c r="R15147" s="15">
        <v>3</v>
      </c>
    </row>
    <row r="15148" spans="18:18" x14ac:dyDescent="0.25">
      <c r="R15148" s="15">
        <v>3</v>
      </c>
    </row>
    <row r="15149" spans="18:18" x14ac:dyDescent="0.25">
      <c r="R15149" s="15">
        <v>3</v>
      </c>
    </row>
    <row r="15150" spans="18:18" x14ac:dyDescent="0.25">
      <c r="R15150" s="15">
        <v>3</v>
      </c>
    </row>
    <row r="15151" spans="18:18" x14ac:dyDescent="0.25">
      <c r="R15151" s="15">
        <v>3</v>
      </c>
    </row>
    <row r="15152" spans="18:18" x14ac:dyDescent="0.25">
      <c r="R15152" s="15">
        <v>3</v>
      </c>
    </row>
    <row r="15153" spans="18:18" x14ac:dyDescent="0.25">
      <c r="R15153" s="15">
        <v>3</v>
      </c>
    </row>
    <row r="15154" spans="18:18" x14ac:dyDescent="0.25">
      <c r="R15154" s="15">
        <v>3</v>
      </c>
    </row>
    <row r="15155" spans="18:18" x14ac:dyDescent="0.25">
      <c r="R15155" s="15">
        <v>3</v>
      </c>
    </row>
    <row r="15156" spans="18:18" x14ac:dyDescent="0.25">
      <c r="R15156" s="15">
        <v>3</v>
      </c>
    </row>
    <row r="15157" spans="18:18" x14ac:dyDescent="0.25">
      <c r="R15157" s="15">
        <v>3</v>
      </c>
    </row>
    <row r="15158" spans="18:18" x14ac:dyDescent="0.25">
      <c r="R15158" s="15">
        <v>1</v>
      </c>
    </row>
    <row r="15159" spans="18:18" x14ac:dyDescent="0.25">
      <c r="R15159" s="15">
        <v>1</v>
      </c>
    </row>
    <row r="15160" spans="18:18" x14ac:dyDescent="0.25">
      <c r="R15160" s="15">
        <v>1</v>
      </c>
    </row>
    <row r="15161" spans="18:18" x14ac:dyDescent="0.25">
      <c r="R15161" s="15">
        <v>1</v>
      </c>
    </row>
    <row r="15162" spans="18:18" x14ac:dyDescent="0.25">
      <c r="R15162" s="15">
        <v>1</v>
      </c>
    </row>
    <row r="15163" spans="18:18" x14ac:dyDescent="0.25">
      <c r="R15163" s="15">
        <v>1</v>
      </c>
    </row>
    <row r="15164" spans="18:18" x14ac:dyDescent="0.25">
      <c r="R15164" s="15">
        <v>1</v>
      </c>
    </row>
    <row r="15165" spans="18:18" x14ac:dyDescent="0.25">
      <c r="R15165" s="15">
        <v>1</v>
      </c>
    </row>
    <row r="15166" spans="18:18" x14ac:dyDescent="0.25">
      <c r="R15166" s="15">
        <v>1</v>
      </c>
    </row>
    <row r="15167" spans="18:18" x14ac:dyDescent="0.25">
      <c r="R15167" s="15">
        <v>1</v>
      </c>
    </row>
    <row r="15168" spans="18:18" x14ac:dyDescent="0.25">
      <c r="R15168" s="15">
        <v>1</v>
      </c>
    </row>
    <row r="15169" spans="18:18" x14ac:dyDescent="0.25">
      <c r="R15169" s="15">
        <v>1</v>
      </c>
    </row>
    <row r="15170" spans="18:18" x14ac:dyDescent="0.25">
      <c r="R15170" s="15">
        <v>1</v>
      </c>
    </row>
    <row r="15171" spans="18:18" x14ac:dyDescent="0.25">
      <c r="R15171" s="15">
        <v>2</v>
      </c>
    </row>
    <row r="15172" spans="18:18" x14ac:dyDescent="0.25">
      <c r="R15172" s="15">
        <v>3</v>
      </c>
    </row>
    <row r="15173" spans="18:18" x14ac:dyDescent="0.25">
      <c r="R15173" s="15">
        <v>3</v>
      </c>
    </row>
    <row r="15174" spans="18:18" x14ac:dyDescent="0.25">
      <c r="R15174" s="15">
        <v>1</v>
      </c>
    </row>
    <row r="15175" spans="18:18" x14ac:dyDescent="0.25">
      <c r="R15175" s="15">
        <v>1</v>
      </c>
    </row>
    <row r="15176" spans="18:18" x14ac:dyDescent="0.25">
      <c r="R15176" s="15">
        <v>3</v>
      </c>
    </row>
    <row r="15177" spans="18:18" x14ac:dyDescent="0.25">
      <c r="R15177" s="15">
        <v>1</v>
      </c>
    </row>
    <row r="15178" spans="18:18" x14ac:dyDescent="0.25">
      <c r="R15178" s="15">
        <v>1</v>
      </c>
    </row>
    <row r="15179" spans="18:18" x14ac:dyDescent="0.25">
      <c r="R15179" s="15">
        <v>1</v>
      </c>
    </row>
    <row r="15180" spans="18:18" x14ac:dyDescent="0.25">
      <c r="R15180" s="15">
        <v>1</v>
      </c>
    </row>
    <row r="15181" spans="18:18" x14ac:dyDescent="0.25">
      <c r="R15181" s="15">
        <v>1</v>
      </c>
    </row>
    <row r="15182" spans="18:18" x14ac:dyDescent="0.25">
      <c r="R15182" s="15">
        <v>3</v>
      </c>
    </row>
    <row r="15183" spans="18:18" x14ac:dyDescent="0.25">
      <c r="R15183" s="15">
        <v>3</v>
      </c>
    </row>
    <row r="15184" spans="18:18" x14ac:dyDescent="0.25">
      <c r="R15184" s="15">
        <v>3</v>
      </c>
    </row>
    <row r="15185" spans="18:18" x14ac:dyDescent="0.25">
      <c r="R15185" s="15">
        <v>1</v>
      </c>
    </row>
    <row r="15186" spans="18:18" x14ac:dyDescent="0.25">
      <c r="R15186" s="15">
        <v>1</v>
      </c>
    </row>
    <row r="15187" spans="18:18" x14ac:dyDescent="0.25">
      <c r="R15187" s="15">
        <v>1</v>
      </c>
    </row>
    <row r="15188" spans="18:18" x14ac:dyDescent="0.25">
      <c r="R15188" s="15">
        <v>1</v>
      </c>
    </row>
    <row r="15189" spans="18:18" x14ac:dyDescent="0.25">
      <c r="R15189" s="15">
        <v>1</v>
      </c>
    </row>
    <row r="15190" spans="18:18" x14ac:dyDescent="0.25">
      <c r="R15190" s="15">
        <v>3</v>
      </c>
    </row>
    <row r="15191" spans="18:18" x14ac:dyDescent="0.25">
      <c r="R15191" s="15">
        <v>1</v>
      </c>
    </row>
    <row r="15192" spans="18:18" x14ac:dyDescent="0.25">
      <c r="R15192" s="15">
        <v>1</v>
      </c>
    </row>
    <row r="15193" spans="18:18" x14ac:dyDescent="0.25">
      <c r="R15193" s="15">
        <v>1</v>
      </c>
    </row>
    <row r="15194" spans="18:18" x14ac:dyDescent="0.25">
      <c r="R15194" s="15">
        <v>1</v>
      </c>
    </row>
    <row r="15195" spans="18:18" x14ac:dyDescent="0.25">
      <c r="R15195" s="15">
        <v>1</v>
      </c>
    </row>
    <row r="15196" spans="18:18" x14ac:dyDescent="0.25">
      <c r="R15196" s="15">
        <v>1</v>
      </c>
    </row>
    <row r="15197" spans="18:18" x14ac:dyDescent="0.25">
      <c r="R15197" s="15">
        <v>1</v>
      </c>
    </row>
    <row r="15198" spans="18:18" x14ac:dyDescent="0.25">
      <c r="R15198" s="15">
        <v>1</v>
      </c>
    </row>
    <row r="15199" spans="18:18" x14ac:dyDescent="0.25">
      <c r="R15199" s="15">
        <v>1</v>
      </c>
    </row>
    <row r="15200" spans="18:18" x14ac:dyDescent="0.25">
      <c r="R15200" s="15">
        <v>3</v>
      </c>
    </row>
    <row r="15201" spans="18:18" x14ac:dyDescent="0.25">
      <c r="R15201" s="15">
        <v>1</v>
      </c>
    </row>
    <row r="15202" spans="18:18" x14ac:dyDescent="0.25">
      <c r="R15202" s="15">
        <v>1</v>
      </c>
    </row>
    <row r="15203" spans="18:18" x14ac:dyDescent="0.25">
      <c r="R15203" s="15">
        <v>1</v>
      </c>
    </row>
    <row r="15204" spans="18:18" x14ac:dyDescent="0.25">
      <c r="R15204" s="15">
        <v>1</v>
      </c>
    </row>
    <row r="15205" spans="18:18" x14ac:dyDescent="0.25">
      <c r="R15205" s="15">
        <v>1</v>
      </c>
    </row>
    <row r="15206" spans="18:18" x14ac:dyDescent="0.25">
      <c r="R15206" s="15">
        <v>1</v>
      </c>
    </row>
    <row r="15207" spans="18:18" x14ac:dyDescent="0.25">
      <c r="R15207" s="15">
        <v>1</v>
      </c>
    </row>
    <row r="15208" spans="18:18" x14ac:dyDescent="0.25">
      <c r="R15208" s="15">
        <v>3</v>
      </c>
    </row>
    <row r="15209" spans="18:18" x14ac:dyDescent="0.25">
      <c r="R15209" s="15">
        <v>3</v>
      </c>
    </row>
    <row r="15210" spans="18:18" x14ac:dyDescent="0.25">
      <c r="R15210" s="15">
        <v>3</v>
      </c>
    </row>
    <row r="15211" spans="18:18" x14ac:dyDescent="0.25">
      <c r="R15211" s="15">
        <v>3</v>
      </c>
    </row>
    <row r="15212" spans="18:18" x14ac:dyDescent="0.25">
      <c r="R15212" s="15">
        <v>3</v>
      </c>
    </row>
    <row r="15213" spans="18:18" x14ac:dyDescent="0.25">
      <c r="R15213" s="15">
        <v>3</v>
      </c>
    </row>
    <row r="15214" spans="18:18" x14ac:dyDescent="0.25">
      <c r="R15214" s="15">
        <v>3</v>
      </c>
    </row>
    <row r="15215" spans="18:18" x14ac:dyDescent="0.25">
      <c r="R15215" s="15">
        <v>1</v>
      </c>
    </row>
    <row r="15216" spans="18:18" x14ac:dyDescent="0.25">
      <c r="R15216" s="15">
        <v>1</v>
      </c>
    </row>
    <row r="15217" spans="18:18" x14ac:dyDescent="0.25">
      <c r="R15217" s="15">
        <v>3</v>
      </c>
    </row>
    <row r="15218" spans="18:18" x14ac:dyDescent="0.25">
      <c r="R15218" s="15">
        <v>1</v>
      </c>
    </row>
    <row r="15219" spans="18:18" x14ac:dyDescent="0.25">
      <c r="R15219" s="15">
        <v>1</v>
      </c>
    </row>
    <row r="15220" spans="18:18" x14ac:dyDescent="0.25">
      <c r="R15220" s="15">
        <v>1</v>
      </c>
    </row>
    <row r="15221" spans="18:18" x14ac:dyDescent="0.25">
      <c r="R15221" s="15">
        <v>1</v>
      </c>
    </row>
    <row r="15222" spans="18:18" x14ac:dyDescent="0.25">
      <c r="R15222" s="15">
        <v>1</v>
      </c>
    </row>
    <row r="15223" spans="18:18" x14ac:dyDescent="0.25">
      <c r="R15223" s="15">
        <v>1</v>
      </c>
    </row>
    <row r="15224" spans="18:18" x14ac:dyDescent="0.25">
      <c r="R15224" s="15">
        <v>1</v>
      </c>
    </row>
    <row r="15225" spans="18:18" x14ac:dyDescent="0.25">
      <c r="R15225" s="15">
        <v>1</v>
      </c>
    </row>
    <row r="15226" spans="18:18" x14ac:dyDescent="0.25">
      <c r="R15226" s="15">
        <v>1</v>
      </c>
    </row>
    <row r="15227" spans="18:18" x14ac:dyDescent="0.25">
      <c r="R15227" s="15">
        <v>1</v>
      </c>
    </row>
    <row r="15228" spans="18:18" x14ac:dyDescent="0.25">
      <c r="R15228" s="15">
        <v>1</v>
      </c>
    </row>
    <row r="15229" spans="18:18" x14ac:dyDescent="0.25">
      <c r="R15229" s="15">
        <v>3</v>
      </c>
    </row>
    <row r="15230" spans="18:18" x14ac:dyDescent="0.25">
      <c r="R15230" s="15">
        <v>1</v>
      </c>
    </row>
    <row r="15231" spans="18:18" x14ac:dyDescent="0.25">
      <c r="R15231" s="15">
        <v>3</v>
      </c>
    </row>
    <row r="15232" spans="18:18" x14ac:dyDescent="0.25">
      <c r="R15232" s="15">
        <v>3</v>
      </c>
    </row>
    <row r="15233" spans="18:18" x14ac:dyDescent="0.25">
      <c r="R15233" s="15">
        <v>2</v>
      </c>
    </row>
    <row r="15234" spans="18:18" x14ac:dyDescent="0.25">
      <c r="R15234" s="15">
        <v>2</v>
      </c>
    </row>
    <row r="15235" spans="18:18" x14ac:dyDescent="0.25">
      <c r="R15235" s="15">
        <v>2</v>
      </c>
    </row>
    <row r="15236" spans="18:18" x14ac:dyDescent="0.25">
      <c r="R15236" s="15">
        <v>2</v>
      </c>
    </row>
    <row r="15237" spans="18:18" x14ac:dyDescent="0.25">
      <c r="R15237" s="15">
        <v>2</v>
      </c>
    </row>
    <row r="15238" spans="18:18" x14ac:dyDescent="0.25">
      <c r="R15238" s="15">
        <v>2</v>
      </c>
    </row>
    <row r="15239" spans="18:18" x14ac:dyDescent="0.25">
      <c r="R15239" s="15">
        <v>1</v>
      </c>
    </row>
    <row r="15240" spans="18:18" x14ac:dyDescent="0.25">
      <c r="R15240" s="15">
        <v>1</v>
      </c>
    </row>
    <row r="15241" spans="18:18" x14ac:dyDescent="0.25">
      <c r="R15241" s="15">
        <v>1</v>
      </c>
    </row>
    <row r="15242" spans="18:18" x14ac:dyDescent="0.25">
      <c r="R15242" s="15">
        <v>1</v>
      </c>
    </row>
    <row r="15243" spans="18:18" x14ac:dyDescent="0.25">
      <c r="R15243" s="15">
        <v>1</v>
      </c>
    </row>
    <row r="15244" spans="18:18" x14ac:dyDescent="0.25">
      <c r="R15244" s="15">
        <v>1</v>
      </c>
    </row>
    <row r="15245" spans="18:18" x14ac:dyDescent="0.25">
      <c r="R15245" s="15">
        <v>3</v>
      </c>
    </row>
    <row r="15246" spans="18:18" x14ac:dyDescent="0.25">
      <c r="R15246" s="15">
        <v>3</v>
      </c>
    </row>
    <row r="15247" spans="18:18" x14ac:dyDescent="0.25">
      <c r="R15247" s="15">
        <v>3</v>
      </c>
    </row>
    <row r="15248" spans="18:18" x14ac:dyDescent="0.25">
      <c r="R15248" s="15">
        <v>3</v>
      </c>
    </row>
    <row r="15249" spans="18:18" x14ac:dyDescent="0.25">
      <c r="R15249" s="15">
        <v>3</v>
      </c>
    </row>
    <row r="15250" spans="18:18" x14ac:dyDescent="0.25">
      <c r="R15250" s="15">
        <v>3</v>
      </c>
    </row>
    <row r="15251" spans="18:18" x14ac:dyDescent="0.25">
      <c r="R15251" s="15">
        <v>3</v>
      </c>
    </row>
    <row r="15252" spans="18:18" x14ac:dyDescent="0.25">
      <c r="R15252" s="15">
        <v>3</v>
      </c>
    </row>
    <row r="15253" spans="18:18" x14ac:dyDescent="0.25">
      <c r="R15253" s="15">
        <v>3</v>
      </c>
    </row>
    <row r="15254" spans="18:18" x14ac:dyDescent="0.25">
      <c r="R15254" s="15">
        <v>1</v>
      </c>
    </row>
    <row r="15255" spans="18:18" x14ac:dyDescent="0.25">
      <c r="R15255" s="15">
        <v>1</v>
      </c>
    </row>
    <row r="15256" spans="18:18" x14ac:dyDescent="0.25">
      <c r="R15256" s="15">
        <v>1</v>
      </c>
    </row>
    <row r="15257" spans="18:18" x14ac:dyDescent="0.25">
      <c r="R15257" s="15">
        <v>1</v>
      </c>
    </row>
    <row r="15258" spans="18:18" x14ac:dyDescent="0.25">
      <c r="R15258" s="15">
        <v>1</v>
      </c>
    </row>
    <row r="15259" spans="18:18" x14ac:dyDescent="0.25">
      <c r="R15259" s="15">
        <v>3</v>
      </c>
    </row>
    <row r="15260" spans="18:18" x14ac:dyDescent="0.25">
      <c r="R15260" s="15">
        <v>3</v>
      </c>
    </row>
    <row r="15261" spans="18:18" x14ac:dyDescent="0.25">
      <c r="R15261" s="15">
        <v>3</v>
      </c>
    </row>
    <row r="15262" spans="18:18" x14ac:dyDescent="0.25">
      <c r="R15262" s="15">
        <v>3</v>
      </c>
    </row>
    <row r="15263" spans="18:18" x14ac:dyDescent="0.25">
      <c r="R15263" s="15">
        <v>4</v>
      </c>
    </row>
    <row r="15264" spans="18:18" x14ac:dyDescent="0.25">
      <c r="R15264" s="15">
        <v>2</v>
      </c>
    </row>
    <row r="15265" spans="18:18" x14ac:dyDescent="0.25">
      <c r="R15265" s="15">
        <v>2</v>
      </c>
    </row>
    <row r="15266" spans="18:18" x14ac:dyDescent="0.25">
      <c r="R15266" s="15">
        <v>2</v>
      </c>
    </row>
    <row r="15267" spans="18:18" x14ac:dyDescent="0.25">
      <c r="R15267" s="15">
        <v>1</v>
      </c>
    </row>
    <row r="15268" spans="18:18" x14ac:dyDescent="0.25">
      <c r="R15268" s="15">
        <v>1</v>
      </c>
    </row>
    <row r="15269" spans="18:18" x14ac:dyDescent="0.25">
      <c r="R15269" s="15">
        <v>1</v>
      </c>
    </row>
    <row r="15270" spans="18:18" x14ac:dyDescent="0.25">
      <c r="R15270" s="15">
        <v>3</v>
      </c>
    </row>
    <row r="15271" spans="18:18" x14ac:dyDescent="0.25">
      <c r="R15271" s="15">
        <v>2</v>
      </c>
    </row>
    <row r="15272" spans="18:18" x14ac:dyDescent="0.25">
      <c r="R15272" s="15">
        <v>2</v>
      </c>
    </row>
    <row r="15273" spans="18:18" x14ac:dyDescent="0.25">
      <c r="R15273" s="15">
        <v>1</v>
      </c>
    </row>
    <row r="15274" spans="18:18" x14ac:dyDescent="0.25">
      <c r="R15274" s="15">
        <v>1</v>
      </c>
    </row>
    <row r="15275" spans="18:18" x14ac:dyDescent="0.25">
      <c r="R15275" s="15">
        <v>1</v>
      </c>
    </row>
    <row r="15276" spans="18:18" x14ac:dyDescent="0.25">
      <c r="R15276" s="15">
        <v>1</v>
      </c>
    </row>
    <row r="15277" spans="18:18" x14ac:dyDescent="0.25">
      <c r="R15277" s="15">
        <v>1</v>
      </c>
    </row>
    <row r="15278" spans="18:18" x14ac:dyDescent="0.25">
      <c r="R15278" s="15">
        <v>2</v>
      </c>
    </row>
    <row r="15279" spans="18:18" x14ac:dyDescent="0.25">
      <c r="R15279" s="15">
        <v>2</v>
      </c>
    </row>
    <row r="15280" spans="18:18" x14ac:dyDescent="0.25">
      <c r="R15280" s="15">
        <v>2</v>
      </c>
    </row>
    <row r="15281" spans="18:18" x14ac:dyDescent="0.25">
      <c r="R15281" s="15">
        <v>2</v>
      </c>
    </row>
    <row r="15282" spans="18:18" x14ac:dyDescent="0.25">
      <c r="R15282" s="15">
        <v>2</v>
      </c>
    </row>
    <row r="15283" spans="18:18" x14ac:dyDescent="0.25">
      <c r="R15283" s="15">
        <v>2</v>
      </c>
    </row>
    <row r="15284" spans="18:18" x14ac:dyDescent="0.25">
      <c r="R15284" s="15">
        <v>2</v>
      </c>
    </row>
    <row r="15285" spans="18:18" x14ac:dyDescent="0.25">
      <c r="R15285" s="15">
        <v>2</v>
      </c>
    </row>
    <row r="15286" spans="18:18" x14ac:dyDescent="0.25">
      <c r="R15286" s="15">
        <v>1</v>
      </c>
    </row>
    <row r="15287" spans="18:18" x14ac:dyDescent="0.25">
      <c r="R15287" s="15">
        <v>2</v>
      </c>
    </row>
    <row r="15288" spans="18:18" x14ac:dyDescent="0.25">
      <c r="R15288" s="15">
        <v>2</v>
      </c>
    </row>
    <row r="15289" spans="18:18" x14ac:dyDescent="0.25">
      <c r="R15289" s="15">
        <v>2</v>
      </c>
    </row>
    <row r="15290" spans="18:18" x14ac:dyDescent="0.25">
      <c r="R15290" s="15">
        <v>1</v>
      </c>
    </row>
    <row r="15291" spans="18:18" x14ac:dyDescent="0.25">
      <c r="R15291" s="15">
        <v>1</v>
      </c>
    </row>
    <row r="15292" spans="18:18" x14ac:dyDescent="0.25">
      <c r="R15292" s="15">
        <v>1</v>
      </c>
    </row>
    <row r="15293" spans="18:18" x14ac:dyDescent="0.25">
      <c r="R15293" s="15">
        <v>1</v>
      </c>
    </row>
    <row r="15294" spans="18:18" x14ac:dyDescent="0.25">
      <c r="R15294" s="15">
        <v>1</v>
      </c>
    </row>
    <row r="15295" spans="18:18" x14ac:dyDescent="0.25">
      <c r="R15295" s="15">
        <v>2</v>
      </c>
    </row>
    <row r="15296" spans="18:18" x14ac:dyDescent="0.25">
      <c r="R15296" s="15">
        <v>2</v>
      </c>
    </row>
    <row r="15297" spans="18:18" x14ac:dyDescent="0.25">
      <c r="R15297" s="15">
        <v>2</v>
      </c>
    </row>
    <row r="15298" spans="18:18" x14ac:dyDescent="0.25">
      <c r="R15298" s="15">
        <v>1</v>
      </c>
    </row>
    <row r="15299" spans="18:18" x14ac:dyDescent="0.25">
      <c r="R15299" s="15">
        <v>1</v>
      </c>
    </row>
    <row r="15300" spans="18:18" x14ac:dyDescent="0.25">
      <c r="R15300" s="15">
        <v>1</v>
      </c>
    </row>
    <row r="15301" spans="18:18" x14ac:dyDescent="0.25">
      <c r="R15301" s="15">
        <v>2</v>
      </c>
    </row>
    <row r="15302" spans="18:18" x14ac:dyDescent="0.25">
      <c r="R15302" s="15">
        <v>2</v>
      </c>
    </row>
    <row r="15303" spans="18:18" x14ac:dyDescent="0.25">
      <c r="R15303" s="15">
        <v>2</v>
      </c>
    </row>
    <row r="15304" spans="18:18" x14ac:dyDescent="0.25">
      <c r="R15304" s="15">
        <v>2</v>
      </c>
    </row>
    <row r="15305" spans="18:18" x14ac:dyDescent="0.25">
      <c r="R15305" s="15">
        <v>1</v>
      </c>
    </row>
    <row r="15306" spans="18:18" x14ac:dyDescent="0.25">
      <c r="R15306" s="15">
        <v>1</v>
      </c>
    </row>
    <row r="15307" spans="18:18" x14ac:dyDescent="0.25">
      <c r="R15307" s="15">
        <v>1</v>
      </c>
    </row>
    <row r="15308" spans="18:18" x14ac:dyDescent="0.25">
      <c r="R15308" s="15">
        <v>1</v>
      </c>
    </row>
    <row r="15309" spans="18:18" x14ac:dyDescent="0.25">
      <c r="R15309" s="15">
        <v>1</v>
      </c>
    </row>
    <row r="15310" spans="18:18" x14ac:dyDescent="0.25">
      <c r="R15310" s="15">
        <v>1</v>
      </c>
    </row>
    <row r="15311" spans="18:18" x14ac:dyDescent="0.25">
      <c r="R15311" s="15">
        <v>1</v>
      </c>
    </row>
    <row r="15312" spans="18:18" x14ac:dyDescent="0.25">
      <c r="R15312" s="15">
        <v>1</v>
      </c>
    </row>
    <row r="15313" spans="18:18" x14ac:dyDescent="0.25">
      <c r="R15313" s="15">
        <v>1</v>
      </c>
    </row>
    <row r="15314" spans="18:18" x14ac:dyDescent="0.25">
      <c r="R15314" s="15">
        <v>1</v>
      </c>
    </row>
    <row r="15315" spans="18:18" x14ac:dyDescent="0.25">
      <c r="R15315" s="15">
        <v>1</v>
      </c>
    </row>
    <row r="15316" spans="18:18" x14ac:dyDescent="0.25">
      <c r="R15316" s="15">
        <v>1</v>
      </c>
    </row>
    <row r="15317" spans="18:18" x14ac:dyDescent="0.25">
      <c r="R15317" s="15">
        <v>1</v>
      </c>
    </row>
    <row r="15318" spans="18:18" x14ac:dyDescent="0.25">
      <c r="R15318" s="15">
        <v>1</v>
      </c>
    </row>
    <row r="15319" spans="18:18" x14ac:dyDescent="0.25">
      <c r="R15319" s="15">
        <v>1</v>
      </c>
    </row>
    <row r="15320" spans="18:18" x14ac:dyDescent="0.25">
      <c r="R15320" s="15">
        <v>2</v>
      </c>
    </row>
    <row r="15321" spans="18:18" x14ac:dyDescent="0.25">
      <c r="R15321" s="15">
        <v>2</v>
      </c>
    </row>
    <row r="15322" spans="18:18" x14ac:dyDescent="0.25">
      <c r="R15322" s="15">
        <v>2</v>
      </c>
    </row>
    <row r="15323" spans="18:18" x14ac:dyDescent="0.25">
      <c r="R15323" s="15">
        <v>2</v>
      </c>
    </row>
    <row r="15324" spans="18:18" x14ac:dyDescent="0.25">
      <c r="R15324" s="15">
        <v>2</v>
      </c>
    </row>
    <row r="15325" spans="18:18" x14ac:dyDescent="0.25">
      <c r="R15325" s="15">
        <v>2</v>
      </c>
    </row>
    <row r="15326" spans="18:18" x14ac:dyDescent="0.25">
      <c r="R15326" s="15">
        <v>2</v>
      </c>
    </row>
    <row r="15327" spans="18:18" x14ac:dyDescent="0.25">
      <c r="R15327" s="15">
        <v>2</v>
      </c>
    </row>
    <row r="15328" spans="18:18" x14ac:dyDescent="0.25">
      <c r="R15328" s="15">
        <v>2</v>
      </c>
    </row>
    <row r="15329" spans="18:18" x14ac:dyDescent="0.25">
      <c r="R15329" s="15">
        <v>2</v>
      </c>
    </row>
    <row r="15330" spans="18:18" x14ac:dyDescent="0.25">
      <c r="R15330" s="15">
        <v>2</v>
      </c>
    </row>
    <row r="15331" spans="18:18" x14ac:dyDescent="0.25">
      <c r="R15331" s="15">
        <v>2</v>
      </c>
    </row>
    <row r="15332" spans="18:18" x14ac:dyDescent="0.25">
      <c r="R15332" s="15">
        <v>1</v>
      </c>
    </row>
    <row r="15333" spans="18:18" x14ac:dyDescent="0.25">
      <c r="R15333" s="15">
        <v>1</v>
      </c>
    </row>
    <row r="15334" spans="18:18" x14ac:dyDescent="0.25">
      <c r="R15334" s="15">
        <v>1</v>
      </c>
    </row>
    <row r="15335" spans="18:18" x14ac:dyDescent="0.25">
      <c r="R15335" s="15">
        <v>1</v>
      </c>
    </row>
    <row r="15336" spans="18:18" x14ac:dyDescent="0.25">
      <c r="R15336" s="15">
        <v>1</v>
      </c>
    </row>
    <row r="15337" spans="18:18" x14ac:dyDescent="0.25">
      <c r="R15337" s="15">
        <v>1</v>
      </c>
    </row>
    <row r="15338" spans="18:18" x14ac:dyDescent="0.25">
      <c r="R15338" s="15">
        <v>1</v>
      </c>
    </row>
    <row r="15339" spans="18:18" x14ac:dyDescent="0.25">
      <c r="R15339" s="15">
        <v>1</v>
      </c>
    </row>
    <row r="15340" spans="18:18" x14ac:dyDescent="0.25">
      <c r="R15340" s="15">
        <v>1</v>
      </c>
    </row>
    <row r="15341" spans="18:18" x14ac:dyDescent="0.25">
      <c r="R15341" s="15">
        <v>1</v>
      </c>
    </row>
    <row r="15342" spans="18:18" x14ac:dyDescent="0.25">
      <c r="R15342" s="15">
        <v>2</v>
      </c>
    </row>
    <row r="15343" spans="18:18" x14ac:dyDescent="0.25">
      <c r="R15343" s="15">
        <v>2</v>
      </c>
    </row>
    <row r="15344" spans="18:18" x14ac:dyDescent="0.25">
      <c r="R15344" s="15">
        <v>2</v>
      </c>
    </row>
    <row r="15345" spans="18:18" x14ac:dyDescent="0.25">
      <c r="R15345" s="15">
        <v>2</v>
      </c>
    </row>
    <row r="15346" spans="18:18" x14ac:dyDescent="0.25">
      <c r="R15346" s="15">
        <v>2</v>
      </c>
    </row>
    <row r="15347" spans="18:18" x14ac:dyDescent="0.25">
      <c r="R15347" s="15">
        <v>2</v>
      </c>
    </row>
    <row r="15348" spans="18:18" x14ac:dyDescent="0.25">
      <c r="R15348" s="15">
        <v>2</v>
      </c>
    </row>
    <row r="15349" spans="18:18" x14ac:dyDescent="0.25">
      <c r="R15349" s="15">
        <v>2</v>
      </c>
    </row>
    <row r="15350" spans="18:18" x14ac:dyDescent="0.25">
      <c r="R15350" s="15">
        <v>1</v>
      </c>
    </row>
    <row r="15351" spans="18:18" x14ac:dyDescent="0.25">
      <c r="R15351" s="15">
        <v>1</v>
      </c>
    </row>
    <row r="15352" spans="18:18" x14ac:dyDescent="0.25">
      <c r="R15352" s="15">
        <v>1</v>
      </c>
    </row>
    <row r="15353" spans="18:18" x14ac:dyDescent="0.25">
      <c r="R15353" s="15">
        <v>1</v>
      </c>
    </row>
    <row r="15354" spans="18:18" x14ac:dyDescent="0.25">
      <c r="R15354" s="15">
        <v>1</v>
      </c>
    </row>
    <row r="15355" spans="18:18" x14ac:dyDescent="0.25">
      <c r="R15355" s="15">
        <v>3</v>
      </c>
    </row>
    <row r="15356" spans="18:18" x14ac:dyDescent="0.25">
      <c r="R15356" s="15">
        <v>3</v>
      </c>
    </row>
    <row r="15357" spans="18:18" x14ac:dyDescent="0.25">
      <c r="R15357" s="15">
        <v>3</v>
      </c>
    </row>
    <row r="15358" spans="18:18" x14ac:dyDescent="0.25">
      <c r="R15358" s="15">
        <v>3</v>
      </c>
    </row>
    <row r="15359" spans="18:18" x14ac:dyDescent="0.25">
      <c r="R15359" s="15">
        <v>3</v>
      </c>
    </row>
    <row r="15360" spans="18:18" x14ac:dyDescent="0.25">
      <c r="R15360" s="15">
        <v>3</v>
      </c>
    </row>
    <row r="15361" spans="18:18" x14ac:dyDescent="0.25">
      <c r="R15361" s="15">
        <v>1</v>
      </c>
    </row>
    <row r="15362" spans="18:18" x14ac:dyDescent="0.25">
      <c r="R15362" s="15">
        <v>1</v>
      </c>
    </row>
    <row r="15363" spans="18:18" x14ac:dyDescent="0.25">
      <c r="R15363" s="15">
        <v>1</v>
      </c>
    </row>
    <row r="15364" spans="18:18" x14ac:dyDescent="0.25">
      <c r="R15364" s="15">
        <v>1</v>
      </c>
    </row>
    <row r="15365" spans="18:18" x14ac:dyDescent="0.25">
      <c r="R15365" s="15">
        <v>3</v>
      </c>
    </row>
    <row r="15366" spans="18:18" x14ac:dyDescent="0.25">
      <c r="R15366" s="15">
        <v>3</v>
      </c>
    </row>
    <row r="15367" spans="18:18" x14ac:dyDescent="0.25">
      <c r="R15367" s="15">
        <v>3</v>
      </c>
    </row>
    <row r="15368" spans="18:18" x14ac:dyDescent="0.25">
      <c r="R15368" s="15">
        <v>1</v>
      </c>
    </row>
    <row r="15369" spans="18:18" x14ac:dyDescent="0.25">
      <c r="R15369" s="15">
        <v>2</v>
      </c>
    </row>
    <row r="15370" spans="18:18" x14ac:dyDescent="0.25">
      <c r="R15370" s="15">
        <v>1</v>
      </c>
    </row>
    <row r="15371" spans="18:18" x14ac:dyDescent="0.25">
      <c r="R15371" s="15">
        <v>1</v>
      </c>
    </row>
    <row r="15372" spans="18:18" x14ac:dyDescent="0.25">
      <c r="R15372" s="15">
        <v>1</v>
      </c>
    </row>
    <row r="15373" spans="18:18" x14ac:dyDescent="0.25">
      <c r="R15373" s="15">
        <v>1</v>
      </c>
    </row>
    <row r="15374" spans="18:18" x14ac:dyDescent="0.25">
      <c r="R15374" s="15">
        <v>1</v>
      </c>
    </row>
    <row r="15375" spans="18:18" x14ac:dyDescent="0.25">
      <c r="R15375" s="15">
        <v>2</v>
      </c>
    </row>
    <row r="15376" spans="18:18" x14ac:dyDescent="0.25">
      <c r="R15376" s="15">
        <v>2</v>
      </c>
    </row>
    <row r="15377" spans="18:18" x14ac:dyDescent="0.25">
      <c r="R15377" s="15">
        <v>3</v>
      </c>
    </row>
    <row r="15378" spans="18:18" x14ac:dyDescent="0.25">
      <c r="R15378" s="15">
        <v>3</v>
      </c>
    </row>
    <row r="15379" spans="18:18" x14ac:dyDescent="0.25">
      <c r="R15379" s="15">
        <v>1</v>
      </c>
    </row>
    <row r="15380" spans="18:18" x14ac:dyDescent="0.25">
      <c r="R15380" s="15">
        <v>3</v>
      </c>
    </row>
    <row r="15381" spans="18:18" x14ac:dyDescent="0.25">
      <c r="R15381" s="15">
        <v>3</v>
      </c>
    </row>
    <row r="15382" spans="18:18" x14ac:dyDescent="0.25">
      <c r="R15382" s="15">
        <v>2</v>
      </c>
    </row>
    <row r="15383" spans="18:18" x14ac:dyDescent="0.25">
      <c r="R15383" s="15">
        <v>2</v>
      </c>
    </row>
    <row r="15384" spans="18:18" x14ac:dyDescent="0.25">
      <c r="R15384" s="15">
        <v>2</v>
      </c>
    </row>
    <row r="15385" spans="18:18" x14ac:dyDescent="0.25">
      <c r="R15385" s="15">
        <v>2</v>
      </c>
    </row>
    <row r="15386" spans="18:18" x14ac:dyDescent="0.25">
      <c r="R15386" s="15">
        <v>3</v>
      </c>
    </row>
    <row r="15387" spans="18:18" x14ac:dyDescent="0.25">
      <c r="R15387" s="15">
        <v>3</v>
      </c>
    </row>
    <row r="15388" spans="18:18" x14ac:dyDescent="0.25">
      <c r="R15388" s="15">
        <v>3</v>
      </c>
    </row>
    <row r="15389" spans="18:18" x14ac:dyDescent="0.25">
      <c r="R15389" s="15">
        <v>3</v>
      </c>
    </row>
    <row r="15390" spans="18:18" x14ac:dyDescent="0.25">
      <c r="R15390" s="15">
        <v>3</v>
      </c>
    </row>
    <row r="15391" spans="18:18" x14ac:dyDescent="0.25">
      <c r="R15391" s="15">
        <v>1</v>
      </c>
    </row>
    <row r="15392" spans="18:18" x14ac:dyDescent="0.25">
      <c r="R15392" s="15">
        <v>1</v>
      </c>
    </row>
    <row r="15393" spans="18:18" x14ac:dyDescent="0.25">
      <c r="R15393" s="15">
        <v>3</v>
      </c>
    </row>
    <row r="15394" spans="18:18" x14ac:dyDescent="0.25">
      <c r="R15394" s="15">
        <v>1</v>
      </c>
    </row>
    <row r="15395" spans="18:18" x14ac:dyDescent="0.25">
      <c r="R15395" s="15">
        <v>3</v>
      </c>
    </row>
    <row r="15396" spans="18:18" x14ac:dyDescent="0.25">
      <c r="R15396" s="15">
        <v>3</v>
      </c>
    </row>
    <row r="15397" spans="18:18" x14ac:dyDescent="0.25">
      <c r="R15397" s="15">
        <v>1</v>
      </c>
    </row>
    <row r="15398" spans="18:18" x14ac:dyDescent="0.25">
      <c r="R15398" s="15">
        <v>1</v>
      </c>
    </row>
    <row r="15399" spans="18:18" x14ac:dyDescent="0.25">
      <c r="R15399" s="15">
        <v>1</v>
      </c>
    </row>
    <row r="15400" spans="18:18" x14ac:dyDescent="0.25">
      <c r="R15400" s="15">
        <v>1</v>
      </c>
    </row>
    <row r="15401" spans="18:18" x14ac:dyDescent="0.25">
      <c r="R15401" s="15">
        <v>1</v>
      </c>
    </row>
    <row r="15402" spans="18:18" x14ac:dyDescent="0.25">
      <c r="R15402" s="15">
        <v>1</v>
      </c>
    </row>
    <row r="15403" spans="18:18" x14ac:dyDescent="0.25">
      <c r="R15403" s="15">
        <v>1</v>
      </c>
    </row>
    <row r="15404" spans="18:18" x14ac:dyDescent="0.25">
      <c r="R15404" s="15">
        <v>1</v>
      </c>
    </row>
    <row r="15405" spans="18:18" x14ac:dyDescent="0.25">
      <c r="R15405" s="15">
        <v>3</v>
      </c>
    </row>
    <row r="15406" spans="18:18" x14ac:dyDescent="0.25">
      <c r="R15406" s="15">
        <v>3</v>
      </c>
    </row>
    <row r="15407" spans="18:18" x14ac:dyDescent="0.25">
      <c r="R15407" s="15">
        <v>1</v>
      </c>
    </row>
    <row r="15408" spans="18:18" x14ac:dyDescent="0.25">
      <c r="R15408" s="15">
        <v>1</v>
      </c>
    </row>
    <row r="15409" spans="18:18" x14ac:dyDescent="0.25">
      <c r="R15409" s="15">
        <v>3</v>
      </c>
    </row>
    <row r="15410" spans="18:18" x14ac:dyDescent="0.25">
      <c r="R15410" s="15">
        <v>3</v>
      </c>
    </row>
    <row r="15411" spans="18:18" x14ac:dyDescent="0.25">
      <c r="R15411" s="15">
        <v>1</v>
      </c>
    </row>
    <row r="15412" spans="18:18" x14ac:dyDescent="0.25">
      <c r="R15412" s="15">
        <v>1</v>
      </c>
    </row>
    <row r="15413" spans="18:18" x14ac:dyDescent="0.25">
      <c r="R15413" s="15">
        <v>1</v>
      </c>
    </row>
    <row r="15414" spans="18:18" x14ac:dyDescent="0.25">
      <c r="R15414" s="15">
        <v>3</v>
      </c>
    </row>
    <row r="15415" spans="18:18" x14ac:dyDescent="0.25">
      <c r="R15415" s="15">
        <v>1</v>
      </c>
    </row>
    <row r="15416" spans="18:18" x14ac:dyDescent="0.25">
      <c r="R15416" s="15">
        <v>3</v>
      </c>
    </row>
    <row r="15417" spans="18:18" x14ac:dyDescent="0.25">
      <c r="R15417" s="15">
        <v>3</v>
      </c>
    </row>
    <row r="15418" spans="18:18" x14ac:dyDescent="0.25">
      <c r="R15418" s="15">
        <v>1</v>
      </c>
    </row>
    <row r="15419" spans="18:18" x14ac:dyDescent="0.25">
      <c r="R15419" s="15">
        <v>1</v>
      </c>
    </row>
    <row r="15420" spans="18:18" x14ac:dyDescent="0.25">
      <c r="R15420" s="15">
        <v>3</v>
      </c>
    </row>
    <row r="15421" spans="18:18" x14ac:dyDescent="0.25">
      <c r="R15421" s="15">
        <v>1</v>
      </c>
    </row>
    <row r="15422" spans="18:18" x14ac:dyDescent="0.25">
      <c r="R15422" s="15">
        <v>1</v>
      </c>
    </row>
    <row r="15423" spans="18:18" x14ac:dyDescent="0.25">
      <c r="R15423" s="15">
        <v>1</v>
      </c>
    </row>
    <row r="15424" spans="18:18" x14ac:dyDescent="0.25">
      <c r="R15424" s="15">
        <v>4</v>
      </c>
    </row>
    <row r="15425" spans="18:18" x14ac:dyDescent="0.25">
      <c r="R15425" s="15">
        <v>2</v>
      </c>
    </row>
    <row r="15426" spans="18:18" x14ac:dyDescent="0.25">
      <c r="R15426" s="15">
        <v>3</v>
      </c>
    </row>
    <row r="15427" spans="18:18" x14ac:dyDescent="0.25">
      <c r="R15427" s="15">
        <v>4</v>
      </c>
    </row>
    <row r="15428" spans="18:18" x14ac:dyDescent="0.25">
      <c r="R15428" s="15">
        <v>4</v>
      </c>
    </row>
    <row r="15429" spans="18:18" x14ac:dyDescent="0.25">
      <c r="R15429" s="15">
        <v>4</v>
      </c>
    </row>
    <row r="15430" spans="18:18" x14ac:dyDescent="0.25">
      <c r="R15430" s="15">
        <v>1</v>
      </c>
    </row>
    <row r="15431" spans="18:18" x14ac:dyDescent="0.25">
      <c r="R15431" s="15">
        <v>2</v>
      </c>
    </row>
    <row r="15432" spans="18:18" x14ac:dyDescent="0.25">
      <c r="R15432" s="15">
        <v>2</v>
      </c>
    </row>
    <row r="15433" spans="18:18" x14ac:dyDescent="0.25">
      <c r="R15433" s="15">
        <v>1</v>
      </c>
    </row>
    <row r="15434" spans="18:18" x14ac:dyDescent="0.25">
      <c r="R15434" s="15">
        <v>2</v>
      </c>
    </row>
    <row r="15435" spans="18:18" x14ac:dyDescent="0.25">
      <c r="R15435" s="15">
        <v>1</v>
      </c>
    </row>
    <row r="15436" spans="18:18" x14ac:dyDescent="0.25">
      <c r="R15436" s="15">
        <v>2</v>
      </c>
    </row>
    <row r="15437" spans="18:18" x14ac:dyDescent="0.25">
      <c r="R15437" s="15">
        <v>2</v>
      </c>
    </row>
    <row r="15438" spans="18:18" x14ac:dyDescent="0.25">
      <c r="R15438" s="15">
        <v>1</v>
      </c>
    </row>
    <row r="15439" spans="18:18" x14ac:dyDescent="0.25">
      <c r="R15439" s="15">
        <v>1</v>
      </c>
    </row>
    <row r="15440" spans="18:18" x14ac:dyDescent="0.25">
      <c r="R15440" s="15">
        <v>2</v>
      </c>
    </row>
    <row r="15441" spans="18:18" x14ac:dyDescent="0.25">
      <c r="R15441" s="15">
        <v>1</v>
      </c>
    </row>
    <row r="15442" spans="18:18" x14ac:dyDescent="0.25">
      <c r="R15442" s="15">
        <v>1</v>
      </c>
    </row>
    <row r="15443" spans="18:18" x14ac:dyDescent="0.25">
      <c r="R15443" s="15">
        <v>1</v>
      </c>
    </row>
    <row r="15444" spans="18:18" x14ac:dyDescent="0.25">
      <c r="R15444" s="15">
        <v>1</v>
      </c>
    </row>
    <row r="15445" spans="18:18" x14ac:dyDescent="0.25">
      <c r="R15445" s="15">
        <v>1</v>
      </c>
    </row>
    <row r="15446" spans="18:18" x14ac:dyDescent="0.25">
      <c r="R15446" s="15">
        <v>1</v>
      </c>
    </row>
    <row r="15447" spans="18:18" x14ac:dyDescent="0.25">
      <c r="R15447" s="15">
        <v>1</v>
      </c>
    </row>
    <row r="15448" spans="18:18" x14ac:dyDescent="0.25">
      <c r="R15448" s="15">
        <v>1</v>
      </c>
    </row>
    <row r="15449" spans="18:18" x14ac:dyDescent="0.25">
      <c r="R15449" s="15">
        <v>1</v>
      </c>
    </row>
    <row r="15450" spans="18:18" x14ac:dyDescent="0.25">
      <c r="R15450" s="15">
        <v>1</v>
      </c>
    </row>
    <row r="15451" spans="18:18" x14ac:dyDescent="0.25">
      <c r="R15451" s="15">
        <v>1</v>
      </c>
    </row>
    <row r="15452" spans="18:18" x14ac:dyDescent="0.25">
      <c r="R15452" s="15">
        <v>1</v>
      </c>
    </row>
    <row r="15453" spans="18:18" x14ac:dyDescent="0.25">
      <c r="R15453" s="15">
        <v>1</v>
      </c>
    </row>
    <row r="15454" spans="18:18" x14ac:dyDescent="0.25">
      <c r="R15454" s="15">
        <v>1</v>
      </c>
    </row>
    <row r="15455" spans="18:18" x14ac:dyDescent="0.25">
      <c r="R15455" s="15">
        <v>1</v>
      </c>
    </row>
    <row r="15456" spans="18:18" x14ac:dyDescent="0.25">
      <c r="R15456" s="15">
        <v>1</v>
      </c>
    </row>
    <row r="15457" spans="18:18" x14ac:dyDescent="0.25">
      <c r="R15457" s="15">
        <v>1</v>
      </c>
    </row>
    <row r="15458" spans="18:18" x14ac:dyDescent="0.25">
      <c r="R15458" s="15">
        <v>1</v>
      </c>
    </row>
    <row r="15459" spans="18:18" x14ac:dyDescent="0.25">
      <c r="R15459" s="15">
        <v>1</v>
      </c>
    </row>
    <row r="15460" spans="18:18" x14ac:dyDescent="0.25">
      <c r="R15460" s="15">
        <v>2</v>
      </c>
    </row>
    <row r="15461" spans="18:18" x14ac:dyDescent="0.25">
      <c r="R15461" s="15">
        <v>2</v>
      </c>
    </row>
    <row r="15462" spans="18:18" x14ac:dyDescent="0.25">
      <c r="R15462" s="15">
        <v>2</v>
      </c>
    </row>
    <row r="15463" spans="18:18" x14ac:dyDescent="0.25">
      <c r="R15463" s="15">
        <v>2</v>
      </c>
    </row>
    <row r="15464" spans="18:18" x14ac:dyDescent="0.25">
      <c r="R15464" s="15">
        <v>4</v>
      </c>
    </row>
    <row r="15465" spans="18:18" x14ac:dyDescent="0.25">
      <c r="R15465" s="15">
        <v>4</v>
      </c>
    </row>
    <row r="15466" spans="18:18" x14ac:dyDescent="0.25">
      <c r="R15466" s="15">
        <v>1</v>
      </c>
    </row>
    <row r="15467" spans="18:18" x14ac:dyDescent="0.25">
      <c r="R15467" s="15">
        <v>1</v>
      </c>
    </row>
    <row r="15468" spans="18:18" x14ac:dyDescent="0.25">
      <c r="R15468" s="15">
        <v>1</v>
      </c>
    </row>
    <row r="15469" spans="18:18" x14ac:dyDescent="0.25">
      <c r="R15469" s="15">
        <v>1</v>
      </c>
    </row>
    <row r="15470" spans="18:18" x14ac:dyDescent="0.25">
      <c r="R15470" s="15">
        <v>1</v>
      </c>
    </row>
    <row r="15471" spans="18:18" x14ac:dyDescent="0.25">
      <c r="R15471" s="15">
        <v>1</v>
      </c>
    </row>
    <row r="15472" spans="18:18" x14ac:dyDescent="0.25">
      <c r="R15472" s="15">
        <v>1</v>
      </c>
    </row>
    <row r="15473" spans="18:18" x14ac:dyDescent="0.25">
      <c r="R15473" s="15">
        <v>1</v>
      </c>
    </row>
    <row r="15474" spans="18:18" x14ac:dyDescent="0.25">
      <c r="R15474" s="15">
        <v>1</v>
      </c>
    </row>
    <row r="15475" spans="18:18" x14ac:dyDescent="0.25">
      <c r="R15475" s="15">
        <v>1</v>
      </c>
    </row>
    <row r="15476" spans="18:18" x14ac:dyDescent="0.25">
      <c r="R15476" s="15">
        <v>1</v>
      </c>
    </row>
    <row r="15477" spans="18:18" x14ac:dyDescent="0.25">
      <c r="R15477" s="15">
        <v>2</v>
      </c>
    </row>
    <row r="15478" spans="18:18" x14ac:dyDescent="0.25">
      <c r="R15478" s="15">
        <v>1</v>
      </c>
    </row>
    <row r="15479" spans="18:18" x14ac:dyDescent="0.25">
      <c r="R15479" s="15">
        <v>1</v>
      </c>
    </row>
    <row r="15480" spans="18:18" x14ac:dyDescent="0.25">
      <c r="R15480" s="15">
        <v>1</v>
      </c>
    </row>
    <row r="15481" spans="18:18" x14ac:dyDescent="0.25">
      <c r="R15481" s="15">
        <v>1</v>
      </c>
    </row>
    <row r="15482" spans="18:18" x14ac:dyDescent="0.25">
      <c r="R15482" s="15">
        <v>1</v>
      </c>
    </row>
    <row r="15483" spans="18:18" x14ac:dyDescent="0.25">
      <c r="R15483" s="15">
        <v>1</v>
      </c>
    </row>
    <row r="15484" spans="18:18" x14ac:dyDescent="0.25">
      <c r="R15484" s="15">
        <v>1</v>
      </c>
    </row>
    <row r="15485" spans="18:18" x14ac:dyDescent="0.25">
      <c r="R15485" s="15">
        <v>1</v>
      </c>
    </row>
    <row r="15486" spans="18:18" x14ac:dyDescent="0.25">
      <c r="R15486" s="15">
        <v>1</v>
      </c>
    </row>
    <row r="15487" spans="18:18" x14ac:dyDescent="0.25">
      <c r="R15487" s="15">
        <v>1</v>
      </c>
    </row>
    <row r="15488" spans="18:18" x14ac:dyDescent="0.25">
      <c r="R15488" s="15">
        <v>1</v>
      </c>
    </row>
    <row r="15489" spans="18:18" x14ac:dyDescent="0.25">
      <c r="R15489" s="15">
        <v>3</v>
      </c>
    </row>
    <row r="15490" spans="18:18" x14ac:dyDescent="0.25">
      <c r="R15490" s="15">
        <v>3</v>
      </c>
    </row>
    <row r="15491" spans="18:18" x14ac:dyDescent="0.25">
      <c r="R15491" s="15">
        <v>3</v>
      </c>
    </row>
    <row r="15492" spans="18:18" x14ac:dyDescent="0.25">
      <c r="R15492" s="15">
        <v>1</v>
      </c>
    </row>
    <row r="15493" spans="18:18" x14ac:dyDescent="0.25">
      <c r="R15493" s="15">
        <v>3</v>
      </c>
    </row>
    <row r="15494" spans="18:18" x14ac:dyDescent="0.25">
      <c r="R15494" s="15">
        <v>1</v>
      </c>
    </row>
    <row r="15495" spans="18:18" x14ac:dyDescent="0.25">
      <c r="R15495" s="15">
        <v>1</v>
      </c>
    </row>
    <row r="15496" spans="18:18" x14ac:dyDescent="0.25">
      <c r="R15496" s="15">
        <v>3</v>
      </c>
    </row>
    <row r="15497" spans="18:18" x14ac:dyDescent="0.25">
      <c r="R15497" s="15">
        <v>3</v>
      </c>
    </row>
    <row r="15498" spans="18:18" x14ac:dyDescent="0.25">
      <c r="R15498" s="15">
        <v>3</v>
      </c>
    </row>
    <row r="15499" spans="18:18" x14ac:dyDescent="0.25">
      <c r="R15499" s="15">
        <v>3</v>
      </c>
    </row>
    <row r="15500" spans="18:18" x14ac:dyDescent="0.25">
      <c r="R15500" s="15">
        <v>3</v>
      </c>
    </row>
    <row r="15501" spans="18:18" x14ac:dyDescent="0.25">
      <c r="R15501" s="15">
        <v>3</v>
      </c>
    </row>
    <row r="15502" spans="18:18" x14ac:dyDescent="0.25">
      <c r="R15502" s="15">
        <v>3</v>
      </c>
    </row>
    <row r="15503" spans="18:18" x14ac:dyDescent="0.25">
      <c r="R15503" s="15">
        <v>3</v>
      </c>
    </row>
    <row r="15504" spans="18:18" x14ac:dyDescent="0.25">
      <c r="R15504" s="15">
        <v>3</v>
      </c>
    </row>
    <row r="15505" spans="18:18" x14ac:dyDescent="0.25">
      <c r="R15505" s="15">
        <v>3</v>
      </c>
    </row>
    <row r="15506" spans="18:18" x14ac:dyDescent="0.25">
      <c r="R15506" s="15">
        <v>3</v>
      </c>
    </row>
    <row r="15507" spans="18:18" x14ac:dyDescent="0.25">
      <c r="R15507" s="15">
        <v>3</v>
      </c>
    </row>
    <row r="15508" spans="18:18" x14ac:dyDescent="0.25">
      <c r="R15508" s="15">
        <v>3</v>
      </c>
    </row>
    <row r="15509" spans="18:18" x14ac:dyDescent="0.25">
      <c r="R15509" s="15">
        <v>3</v>
      </c>
    </row>
    <row r="15510" spans="18:18" x14ac:dyDescent="0.25">
      <c r="R15510" s="15">
        <v>3</v>
      </c>
    </row>
    <row r="15511" spans="18:18" x14ac:dyDescent="0.25">
      <c r="R15511" s="15">
        <v>1</v>
      </c>
    </row>
    <row r="15512" spans="18:18" x14ac:dyDescent="0.25">
      <c r="R15512" s="15">
        <v>1</v>
      </c>
    </row>
    <row r="15513" spans="18:18" x14ac:dyDescent="0.25">
      <c r="R15513" s="15">
        <v>1</v>
      </c>
    </row>
    <row r="15514" spans="18:18" x14ac:dyDescent="0.25">
      <c r="R15514" s="15">
        <v>1</v>
      </c>
    </row>
    <row r="15515" spans="18:18" x14ac:dyDescent="0.25">
      <c r="R15515" s="15">
        <v>1</v>
      </c>
    </row>
    <row r="15516" spans="18:18" x14ac:dyDescent="0.25">
      <c r="R15516" s="15">
        <v>1</v>
      </c>
    </row>
    <row r="15517" spans="18:18" x14ac:dyDescent="0.25">
      <c r="R15517" s="15">
        <v>1</v>
      </c>
    </row>
    <row r="15518" spans="18:18" x14ac:dyDescent="0.25">
      <c r="R15518" s="15">
        <v>1</v>
      </c>
    </row>
    <row r="15519" spans="18:18" x14ac:dyDescent="0.25">
      <c r="R15519" s="15">
        <v>1</v>
      </c>
    </row>
    <row r="15520" spans="18:18" x14ac:dyDescent="0.25">
      <c r="R15520" s="15">
        <v>1</v>
      </c>
    </row>
    <row r="15521" spans="18:18" x14ac:dyDescent="0.25">
      <c r="R15521" s="15">
        <v>1</v>
      </c>
    </row>
    <row r="15522" spans="18:18" x14ac:dyDescent="0.25">
      <c r="R15522" s="15">
        <v>1</v>
      </c>
    </row>
    <row r="15523" spans="18:18" x14ac:dyDescent="0.25">
      <c r="R15523" s="15">
        <v>2</v>
      </c>
    </row>
    <row r="15524" spans="18:18" x14ac:dyDescent="0.25">
      <c r="R15524" s="15">
        <v>2</v>
      </c>
    </row>
    <row r="15525" spans="18:18" x14ac:dyDescent="0.25">
      <c r="R15525" s="15">
        <v>2</v>
      </c>
    </row>
    <row r="15526" spans="18:18" x14ac:dyDescent="0.25">
      <c r="R15526" s="15">
        <v>2</v>
      </c>
    </row>
    <row r="15527" spans="18:18" x14ac:dyDescent="0.25">
      <c r="R15527" s="15">
        <v>2</v>
      </c>
    </row>
    <row r="15528" spans="18:18" x14ac:dyDescent="0.25">
      <c r="R15528" s="15">
        <v>1</v>
      </c>
    </row>
    <row r="15529" spans="18:18" x14ac:dyDescent="0.25">
      <c r="R15529" s="15">
        <v>1</v>
      </c>
    </row>
    <row r="15530" spans="18:18" x14ac:dyDescent="0.25">
      <c r="R15530" s="15">
        <v>1</v>
      </c>
    </row>
    <row r="15531" spans="18:18" x14ac:dyDescent="0.25">
      <c r="R15531" s="15">
        <v>3</v>
      </c>
    </row>
    <row r="15532" spans="18:18" x14ac:dyDescent="0.25">
      <c r="R15532" s="15">
        <v>3</v>
      </c>
    </row>
    <row r="15533" spans="18:18" x14ac:dyDescent="0.25">
      <c r="R15533" s="15">
        <v>2</v>
      </c>
    </row>
    <row r="15534" spans="18:18" x14ac:dyDescent="0.25">
      <c r="R15534" s="15">
        <v>2</v>
      </c>
    </row>
    <row r="15535" spans="18:18" x14ac:dyDescent="0.25">
      <c r="R15535" s="15">
        <v>2</v>
      </c>
    </row>
    <row r="15536" spans="18:18" x14ac:dyDescent="0.25">
      <c r="R15536" s="15">
        <v>2</v>
      </c>
    </row>
    <row r="15537" spans="18:18" x14ac:dyDescent="0.25">
      <c r="R15537" s="15">
        <v>3</v>
      </c>
    </row>
    <row r="15538" spans="18:18" x14ac:dyDescent="0.25">
      <c r="R15538" s="15">
        <v>3</v>
      </c>
    </row>
    <row r="15539" spans="18:18" x14ac:dyDescent="0.25">
      <c r="R15539" s="15">
        <v>3</v>
      </c>
    </row>
    <row r="15540" spans="18:18" x14ac:dyDescent="0.25">
      <c r="R15540" s="15">
        <v>1</v>
      </c>
    </row>
    <row r="15541" spans="18:18" x14ac:dyDescent="0.25">
      <c r="R15541" s="15">
        <v>1</v>
      </c>
    </row>
    <row r="15542" spans="18:18" x14ac:dyDescent="0.25">
      <c r="R15542" s="15">
        <v>1</v>
      </c>
    </row>
    <row r="15543" spans="18:18" x14ac:dyDescent="0.25">
      <c r="R15543" s="15">
        <v>1</v>
      </c>
    </row>
    <row r="15544" spans="18:18" x14ac:dyDescent="0.25">
      <c r="R15544" s="15">
        <v>1</v>
      </c>
    </row>
    <row r="15545" spans="18:18" x14ac:dyDescent="0.25">
      <c r="R15545" s="15">
        <v>1</v>
      </c>
    </row>
    <row r="15546" spans="18:18" x14ac:dyDescent="0.25">
      <c r="R15546" s="15">
        <v>1</v>
      </c>
    </row>
    <row r="15547" spans="18:18" x14ac:dyDescent="0.25">
      <c r="R15547" s="15">
        <v>2</v>
      </c>
    </row>
    <row r="15548" spans="18:18" x14ac:dyDescent="0.25">
      <c r="R15548" s="15">
        <v>1</v>
      </c>
    </row>
    <row r="15549" spans="18:18" x14ac:dyDescent="0.25">
      <c r="R15549" s="15">
        <v>2</v>
      </c>
    </row>
    <row r="15550" spans="18:18" x14ac:dyDescent="0.25">
      <c r="R15550" s="15">
        <v>1</v>
      </c>
    </row>
    <row r="15551" spans="18:18" x14ac:dyDescent="0.25">
      <c r="R15551" s="15">
        <v>4</v>
      </c>
    </row>
    <row r="15552" spans="18:18" x14ac:dyDescent="0.25">
      <c r="R15552" s="15">
        <v>1</v>
      </c>
    </row>
    <row r="15553" spans="18:18" x14ac:dyDescent="0.25">
      <c r="R15553" s="15">
        <v>4</v>
      </c>
    </row>
    <row r="15554" spans="18:18" x14ac:dyDescent="0.25">
      <c r="R15554" s="15">
        <v>4</v>
      </c>
    </row>
    <row r="15555" spans="18:18" x14ac:dyDescent="0.25">
      <c r="R15555" s="15">
        <v>1</v>
      </c>
    </row>
    <row r="15556" spans="18:18" x14ac:dyDescent="0.25">
      <c r="R15556" s="15">
        <v>4</v>
      </c>
    </row>
    <row r="15557" spans="18:18" x14ac:dyDescent="0.25">
      <c r="R15557" s="15">
        <v>1</v>
      </c>
    </row>
    <row r="15558" spans="18:18" x14ac:dyDescent="0.25">
      <c r="R15558" s="15">
        <v>4</v>
      </c>
    </row>
    <row r="15559" spans="18:18" x14ac:dyDescent="0.25">
      <c r="R15559" s="15">
        <v>1</v>
      </c>
    </row>
    <row r="15560" spans="18:18" x14ac:dyDescent="0.25">
      <c r="R15560" s="15">
        <v>1</v>
      </c>
    </row>
    <row r="15561" spans="18:18" x14ac:dyDescent="0.25">
      <c r="R15561" s="15">
        <v>1</v>
      </c>
    </row>
    <row r="15562" spans="18:18" x14ac:dyDescent="0.25">
      <c r="R15562" s="15">
        <v>1</v>
      </c>
    </row>
    <row r="15563" spans="18:18" x14ac:dyDescent="0.25">
      <c r="R15563" s="15">
        <v>1</v>
      </c>
    </row>
    <row r="15564" spans="18:18" x14ac:dyDescent="0.25">
      <c r="R15564" s="15">
        <v>4</v>
      </c>
    </row>
    <row r="15565" spans="18:18" x14ac:dyDescent="0.25">
      <c r="R15565" s="15">
        <v>4</v>
      </c>
    </row>
    <row r="15566" spans="18:18" x14ac:dyDescent="0.25">
      <c r="R15566" s="15">
        <v>4</v>
      </c>
    </row>
    <row r="15567" spans="18:18" x14ac:dyDescent="0.25">
      <c r="R15567" s="15">
        <v>1</v>
      </c>
    </row>
    <row r="15568" spans="18:18" x14ac:dyDescent="0.25">
      <c r="R15568" s="15">
        <v>3</v>
      </c>
    </row>
    <row r="15569" spans="18:18" x14ac:dyDescent="0.25">
      <c r="R15569" s="15">
        <v>2</v>
      </c>
    </row>
    <row r="15570" spans="18:18" x14ac:dyDescent="0.25">
      <c r="R15570" s="15">
        <v>1</v>
      </c>
    </row>
    <row r="15571" spans="18:18" x14ac:dyDescent="0.25">
      <c r="R15571" s="15">
        <v>1</v>
      </c>
    </row>
    <row r="15572" spans="18:18" x14ac:dyDescent="0.25">
      <c r="R15572" s="15">
        <v>1</v>
      </c>
    </row>
    <row r="15573" spans="18:18" x14ac:dyDescent="0.25">
      <c r="R15573" s="15">
        <v>1</v>
      </c>
    </row>
    <row r="15574" spans="18:18" x14ac:dyDescent="0.25">
      <c r="R15574" s="15">
        <v>1</v>
      </c>
    </row>
    <row r="15575" spans="18:18" x14ac:dyDescent="0.25">
      <c r="R15575" s="15">
        <v>3</v>
      </c>
    </row>
    <row r="15576" spans="18:18" x14ac:dyDescent="0.25">
      <c r="R15576" s="15">
        <v>1</v>
      </c>
    </row>
    <row r="15577" spans="18:18" x14ac:dyDescent="0.25">
      <c r="R15577" s="15">
        <v>2</v>
      </c>
    </row>
    <row r="15578" spans="18:18" x14ac:dyDescent="0.25">
      <c r="R15578" s="15">
        <v>2</v>
      </c>
    </row>
    <row r="15579" spans="18:18" x14ac:dyDescent="0.25">
      <c r="R15579" s="15">
        <v>2</v>
      </c>
    </row>
    <row r="15580" spans="18:18" x14ac:dyDescent="0.25">
      <c r="R15580" s="15">
        <v>2</v>
      </c>
    </row>
    <row r="15581" spans="18:18" x14ac:dyDescent="0.25">
      <c r="R15581" s="15">
        <v>1</v>
      </c>
    </row>
    <row r="15582" spans="18:18" x14ac:dyDescent="0.25">
      <c r="R15582" s="15">
        <v>1</v>
      </c>
    </row>
    <row r="15583" spans="18:18" x14ac:dyDescent="0.25">
      <c r="R15583" s="15">
        <v>4</v>
      </c>
    </row>
    <row r="15584" spans="18:18" x14ac:dyDescent="0.25">
      <c r="R15584" s="15">
        <v>1</v>
      </c>
    </row>
    <row r="15585" spans="18:18" x14ac:dyDescent="0.25">
      <c r="R15585" s="15">
        <v>1</v>
      </c>
    </row>
    <row r="15586" spans="18:18" x14ac:dyDescent="0.25">
      <c r="R15586" s="15">
        <v>4</v>
      </c>
    </row>
    <row r="15587" spans="18:18" x14ac:dyDescent="0.25">
      <c r="R15587" s="15">
        <v>2</v>
      </c>
    </row>
    <row r="15588" spans="18:18" x14ac:dyDescent="0.25">
      <c r="R15588" s="15">
        <v>2</v>
      </c>
    </row>
    <row r="15589" spans="18:18" x14ac:dyDescent="0.25">
      <c r="R15589" s="15">
        <v>4</v>
      </c>
    </row>
    <row r="15590" spans="18:18" x14ac:dyDescent="0.25">
      <c r="R15590" s="15">
        <v>5</v>
      </c>
    </row>
    <row r="15591" spans="18:18" x14ac:dyDescent="0.25">
      <c r="R15591" s="15">
        <v>4</v>
      </c>
    </row>
    <row r="15592" spans="18:18" x14ac:dyDescent="0.25">
      <c r="R15592" s="15">
        <v>5</v>
      </c>
    </row>
    <row r="15593" spans="18:18" x14ac:dyDescent="0.25">
      <c r="R15593" s="15">
        <v>5</v>
      </c>
    </row>
    <row r="15594" spans="18:18" x14ac:dyDescent="0.25">
      <c r="R15594" s="15">
        <v>3</v>
      </c>
    </row>
    <row r="15595" spans="18:18" x14ac:dyDescent="0.25">
      <c r="R15595" s="15">
        <v>1</v>
      </c>
    </row>
    <row r="15596" spans="18:18" x14ac:dyDescent="0.25">
      <c r="R15596" s="15">
        <v>1</v>
      </c>
    </row>
    <row r="15597" spans="18:18" x14ac:dyDescent="0.25">
      <c r="R15597" s="15">
        <v>1</v>
      </c>
    </row>
    <row r="15598" spans="18:18" x14ac:dyDescent="0.25">
      <c r="R15598" s="15">
        <v>1</v>
      </c>
    </row>
    <row r="15599" spans="18:18" x14ac:dyDescent="0.25">
      <c r="R15599" s="15">
        <v>1</v>
      </c>
    </row>
    <row r="15600" spans="18:18" x14ac:dyDescent="0.25">
      <c r="R15600" s="15">
        <v>1</v>
      </c>
    </row>
    <row r="15601" spans="18:18" x14ac:dyDescent="0.25">
      <c r="R15601" s="15">
        <v>1</v>
      </c>
    </row>
    <row r="15602" spans="18:18" x14ac:dyDescent="0.25">
      <c r="R15602" s="15">
        <v>1</v>
      </c>
    </row>
    <row r="15603" spans="18:18" x14ac:dyDescent="0.25">
      <c r="R15603" s="15">
        <v>1</v>
      </c>
    </row>
    <row r="15604" spans="18:18" x14ac:dyDescent="0.25">
      <c r="R15604" s="15">
        <v>1</v>
      </c>
    </row>
    <row r="15605" spans="18:18" x14ac:dyDescent="0.25">
      <c r="R15605" s="15">
        <v>3</v>
      </c>
    </row>
    <row r="15606" spans="18:18" x14ac:dyDescent="0.25">
      <c r="R15606" s="15">
        <v>3</v>
      </c>
    </row>
    <row r="15607" spans="18:18" x14ac:dyDescent="0.25">
      <c r="R15607" s="15">
        <v>1</v>
      </c>
    </row>
    <row r="15608" spans="18:18" x14ac:dyDescent="0.25">
      <c r="R15608" s="15">
        <v>1</v>
      </c>
    </row>
    <row r="15609" spans="18:18" x14ac:dyDescent="0.25">
      <c r="R15609" s="15">
        <v>1</v>
      </c>
    </row>
    <row r="15610" spans="18:18" x14ac:dyDescent="0.25">
      <c r="R15610" s="15">
        <v>1</v>
      </c>
    </row>
    <row r="15611" spans="18:18" x14ac:dyDescent="0.25">
      <c r="R15611" s="15">
        <v>1</v>
      </c>
    </row>
    <row r="15612" spans="18:18" x14ac:dyDescent="0.25">
      <c r="R15612" s="15">
        <v>1</v>
      </c>
    </row>
    <row r="15613" spans="18:18" x14ac:dyDescent="0.25">
      <c r="R15613" s="15">
        <v>1</v>
      </c>
    </row>
    <row r="15614" spans="18:18" x14ac:dyDescent="0.25">
      <c r="R15614" s="15">
        <v>1</v>
      </c>
    </row>
    <row r="15615" spans="18:18" x14ac:dyDescent="0.25">
      <c r="R15615" s="15">
        <v>1</v>
      </c>
    </row>
    <row r="15616" spans="18:18" x14ac:dyDescent="0.25">
      <c r="R15616" s="15">
        <v>1</v>
      </c>
    </row>
    <row r="15617" spans="18:18" x14ac:dyDescent="0.25">
      <c r="R15617" s="15">
        <v>1</v>
      </c>
    </row>
    <row r="15618" spans="18:18" x14ac:dyDescent="0.25">
      <c r="R15618" s="15">
        <v>1</v>
      </c>
    </row>
    <row r="15619" spans="18:18" x14ac:dyDescent="0.25">
      <c r="R15619" s="15">
        <v>2</v>
      </c>
    </row>
    <row r="15620" spans="18:18" x14ac:dyDescent="0.25">
      <c r="R15620" s="15">
        <v>2</v>
      </c>
    </row>
    <row r="15621" spans="18:18" x14ac:dyDescent="0.25">
      <c r="R15621" s="15">
        <v>2</v>
      </c>
    </row>
    <row r="15622" spans="18:18" x14ac:dyDescent="0.25">
      <c r="R15622" s="15">
        <v>1</v>
      </c>
    </row>
    <row r="15623" spans="18:18" x14ac:dyDescent="0.25">
      <c r="R15623" s="15">
        <v>1</v>
      </c>
    </row>
    <row r="15624" spans="18:18" x14ac:dyDescent="0.25">
      <c r="R15624" s="15">
        <v>1</v>
      </c>
    </row>
    <row r="15625" spans="18:18" x14ac:dyDescent="0.25">
      <c r="R15625" s="15">
        <v>1</v>
      </c>
    </row>
    <row r="15626" spans="18:18" x14ac:dyDescent="0.25">
      <c r="R15626" s="15">
        <v>1</v>
      </c>
    </row>
    <row r="15627" spans="18:18" x14ac:dyDescent="0.25">
      <c r="R15627" s="15">
        <v>1</v>
      </c>
    </row>
    <row r="15628" spans="18:18" x14ac:dyDescent="0.25">
      <c r="R15628" s="15">
        <v>1</v>
      </c>
    </row>
    <row r="15629" spans="18:18" x14ac:dyDescent="0.25">
      <c r="R15629" s="15">
        <v>1</v>
      </c>
    </row>
    <row r="15630" spans="18:18" x14ac:dyDescent="0.25">
      <c r="R15630" s="15">
        <v>4</v>
      </c>
    </row>
    <row r="15631" spans="18:18" x14ac:dyDescent="0.25">
      <c r="R15631" s="15">
        <v>4</v>
      </c>
    </row>
    <row r="15632" spans="18:18" x14ac:dyDescent="0.25">
      <c r="R15632" s="15">
        <v>4</v>
      </c>
    </row>
    <row r="15633" spans="18:18" x14ac:dyDescent="0.25">
      <c r="R15633" s="15">
        <v>5</v>
      </c>
    </row>
    <row r="15634" spans="18:18" x14ac:dyDescent="0.25">
      <c r="R15634" s="15">
        <v>4</v>
      </c>
    </row>
    <row r="15635" spans="18:18" x14ac:dyDescent="0.25">
      <c r="R15635" s="15">
        <v>1</v>
      </c>
    </row>
    <row r="15636" spans="18:18" x14ac:dyDescent="0.25">
      <c r="R15636" s="15">
        <v>3</v>
      </c>
    </row>
    <row r="15637" spans="18:18" x14ac:dyDescent="0.25">
      <c r="R15637" s="15">
        <v>3</v>
      </c>
    </row>
    <row r="15638" spans="18:18" x14ac:dyDescent="0.25">
      <c r="R15638" s="15">
        <v>3</v>
      </c>
    </row>
    <row r="15639" spans="18:18" x14ac:dyDescent="0.25">
      <c r="R15639" s="15">
        <v>3</v>
      </c>
    </row>
    <row r="15640" spans="18:18" x14ac:dyDescent="0.25">
      <c r="R15640" s="15">
        <v>3</v>
      </c>
    </row>
    <row r="15641" spans="18:18" x14ac:dyDescent="0.25">
      <c r="R15641" s="15">
        <v>3</v>
      </c>
    </row>
    <row r="15642" spans="18:18" x14ac:dyDescent="0.25">
      <c r="R15642" s="15">
        <v>1</v>
      </c>
    </row>
    <row r="15643" spans="18:18" x14ac:dyDescent="0.25">
      <c r="R15643" s="15">
        <v>1</v>
      </c>
    </row>
    <row r="15644" spans="18:18" x14ac:dyDescent="0.25">
      <c r="R15644" s="15">
        <v>1</v>
      </c>
    </row>
    <row r="15645" spans="18:18" x14ac:dyDescent="0.25">
      <c r="R15645" s="15">
        <v>3</v>
      </c>
    </row>
    <row r="15646" spans="18:18" x14ac:dyDescent="0.25">
      <c r="R15646" s="15">
        <v>3</v>
      </c>
    </row>
    <row r="15647" spans="18:18" x14ac:dyDescent="0.25">
      <c r="R15647" s="15">
        <v>3</v>
      </c>
    </row>
    <row r="15648" spans="18:18" x14ac:dyDescent="0.25">
      <c r="R15648" s="15">
        <v>3</v>
      </c>
    </row>
    <row r="15649" spans="18:18" x14ac:dyDescent="0.25">
      <c r="R15649" s="15">
        <v>1</v>
      </c>
    </row>
    <row r="15650" spans="18:18" x14ac:dyDescent="0.25">
      <c r="R15650" s="15">
        <v>3</v>
      </c>
    </row>
    <row r="15651" spans="18:18" x14ac:dyDescent="0.25">
      <c r="R15651" s="15">
        <v>3</v>
      </c>
    </row>
    <row r="15652" spans="18:18" x14ac:dyDescent="0.25">
      <c r="R15652" s="15">
        <v>3</v>
      </c>
    </row>
    <row r="15653" spans="18:18" x14ac:dyDescent="0.25">
      <c r="R15653" s="15">
        <v>3</v>
      </c>
    </row>
    <row r="15654" spans="18:18" x14ac:dyDescent="0.25">
      <c r="R15654" s="15">
        <v>3</v>
      </c>
    </row>
    <row r="15655" spans="18:18" x14ac:dyDescent="0.25">
      <c r="R15655" s="15">
        <v>3</v>
      </c>
    </row>
    <row r="15656" spans="18:18" x14ac:dyDescent="0.25">
      <c r="R15656" s="15">
        <v>3</v>
      </c>
    </row>
    <row r="15657" spans="18:18" x14ac:dyDescent="0.25">
      <c r="R15657" s="15">
        <v>1</v>
      </c>
    </row>
    <row r="15658" spans="18:18" x14ac:dyDescent="0.25">
      <c r="R15658" s="15">
        <v>1</v>
      </c>
    </row>
    <row r="15659" spans="18:18" x14ac:dyDescent="0.25">
      <c r="R15659" s="15">
        <v>2</v>
      </c>
    </row>
    <row r="15660" spans="18:18" x14ac:dyDescent="0.25">
      <c r="R15660" s="15">
        <v>2</v>
      </c>
    </row>
    <row r="15661" spans="18:18" x14ac:dyDescent="0.25">
      <c r="R15661" s="15">
        <v>2</v>
      </c>
    </row>
    <row r="15662" spans="18:18" x14ac:dyDescent="0.25">
      <c r="R15662" s="15">
        <v>2</v>
      </c>
    </row>
    <row r="15663" spans="18:18" x14ac:dyDescent="0.25">
      <c r="R15663" s="15">
        <v>1</v>
      </c>
    </row>
    <row r="15664" spans="18:18" x14ac:dyDescent="0.25">
      <c r="R15664" s="15">
        <v>1</v>
      </c>
    </row>
    <row r="15665" spans="18:18" x14ac:dyDescent="0.25">
      <c r="R15665" s="15">
        <v>1</v>
      </c>
    </row>
    <row r="15666" spans="18:18" x14ac:dyDescent="0.25">
      <c r="R15666" s="15">
        <v>1</v>
      </c>
    </row>
    <row r="15667" spans="18:18" x14ac:dyDescent="0.25">
      <c r="R15667" s="15">
        <v>1</v>
      </c>
    </row>
    <row r="15668" spans="18:18" x14ac:dyDescent="0.25">
      <c r="R15668" s="15">
        <v>1</v>
      </c>
    </row>
    <row r="15669" spans="18:18" x14ac:dyDescent="0.25">
      <c r="R15669" s="15">
        <v>1</v>
      </c>
    </row>
    <row r="15670" spans="18:18" x14ac:dyDescent="0.25">
      <c r="R15670" s="15">
        <v>1</v>
      </c>
    </row>
    <row r="15671" spans="18:18" x14ac:dyDescent="0.25">
      <c r="R15671" s="15">
        <v>1</v>
      </c>
    </row>
    <row r="15672" spans="18:18" x14ac:dyDescent="0.25">
      <c r="R15672" s="15">
        <v>2</v>
      </c>
    </row>
    <row r="15673" spans="18:18" x14ac:dyDescent="0.25">
      <c r="R15673" s="15">
        <v>2</v>
      </c>
    </row>
    <row r="15674" spans="18:18" x14ac:dyDescent="0.25">
      <c r="R15674" s="15">
        <v>1</v>
      </c>
    </row>
    <row r="15675" spans="18:18" x14ac:dyDescent="0.25">
      <c r="R15675" s="15">
        <v>1</v>
      </c>
    </row>
    <row r="15676" spans="18:18" x14ac:dyDescent="0.25">
      <c r="R15676" s="15">
        <v>1</v>
      </c>
    </row>
    <row r="15677" spans="18:18" x14ac:dyDescent="0.25">
      <c r="R15677" s="15">
        <v>1</v>
      </c>
    </row>
    <row r="15678" spans="18:18" x14ac:dyDescent="0.25">
      <c r="R15678" s="15">
        <v>1</v>
      </c>
    </row>
    <row r="15679" spans="18:18" x14ac:dyDescent="0.25">
      <c r="R15679" s="15">
        <v>1</v>
      </c>
    </row>
    <row r="15680" spans="18:18" x14ac:dyDescent="0.25">
      <c r="R15680" s="15">
        <v>1</v>
      </c>
    </row>
    <row r="15681" spans="18:18" x14ac:dyDescent="0.25">
      <c r="R15681" s="15">
        <v>1</v>
      </c>
    </row>
    <row r="15682" spans="18:18" x14ac:dyDescent="0.25">
      <c r="R15682" s="15">
        <v>1</v>
      </c>
    </row>
    <row r="15683" spans="18:18" x14ac:dyDescent="0.25">
      <c r="R15683" s="15">
        <v>1</v>
      </c>
    </row>
    <row r="15684" spans="18:18" x14ac:dyDescent="0.25">
      <c r="R15684" s="15">
        <v>1</v>
      </c>
    </row>
    <row r="15685" spans="18:18" x14ac:dyDescent="0.25">
      <c r="R15685" s="15">
        <v>3</v>
      </c>
    </row>
    <row r="15686" spans="18:18" x14ac:dyDescent="0.25">
      <c r="R15686" s="15">
        <v>3</v>
      </c>
    </row>
    <row r="15687" spans="18:18" x14ac:dyDescent="0.25">
      <c r="R15687" s="15">
        <v>3</v>
      </c>
    </row>
    <row r="15688" spans="18:18" x14ac:dyDescent="0.25">
      <c r="R15688" s="15">
        <v>3</v>
      </c>
    </row>
    <row r="15689" spans="18:18" x14ac:dyDescent="0.25">
      <c r="R15689" s="15">
        <v>3</v>
      </c>
    </row>
    <row r="15690" spans="18:18" x14ac:dyDescent="0.25">
      <c r="R15690" s="15">
        <v>3</v>
      </c>
    </row>
    <row r="15691" spans="18:18" x14ac:dyDescent="0.25">
      <c r="R15691" s="15">
        <v>3</v>
      </c>
    </row>
    <row r="15692" spans="18:18" x14ac:dyDescent="0.25">
      <c r="R15692" s="15">
        <v>3</v>
      </c>
    </row>
    <row r="15693" spans="18:18" x14ac:dyDescent="0.25">
      <c r="R15693" s="15">
        <v>3</v>
      </c>
    </row>
    <row r="15694" spans="18:18" x14ac:dyDescent="0.25">
      <c r="R15694" s="15">
        <v>3</v>
      </c>
    </row>
    <row r="15695" spans="18:18" x14ac:dyDescent="0.25">
      <c r="R15695" s="15">
        <v>3</v>
      </c>
    </row>
    <row r="15696" spans="18:18" x14ac:dyDescent="0.25">
      <c r="R15696" s="15">
        <v>3</v>
      </c>
    </row>
    <row r="15697" spans="18:18" x14ac:dyDescent="0.25">
      <c r="R15697" s="15">
        <v>3</v>
      </c>
    </row>
    <row r="15698" spans="18:18" x14ac:dyDescent="0.25">
      <c r="R15698" s="15">
        <v>3</v>
      </c>
    </row>
    <row r="15699" spans="18:18" x14ac:dyDescent="0.25">
      <c r="R15699" s="15">
        <v>3</v>
      </c>
    </row>
    <row r="15700" spans="18:18" x14ac:dyDescent="0.25">
      <c r="R15700" s="15">
        <v>3</v>
      </c>
    </row>
    <row r="15701" spans="18:18" x14ac:dyDescent="0.25">
      <c r="R15701" s="15">
        <v>3</v>
      </c>
    </row>
    <row r="15702" spans="18:18" x14ac:dyDescent="0.25">
      <c r="R15702" s="15">
        <v>3</v>
      </c>
    </row>
    <row r="15703" spans="18:18" x14ac:dyDescent="0.25">
      <c r="R15703" s="15">
        <v>3</v>
      </c>
    </row>
    <row r="15704" spans="18:18" x14ac:dyDescent="0.25">
      <c r="R15704" s="15">
        <v>3</v>
      </c>
    </row>
    <row r="15705" spans="18:18" x14ac:dyDescent="0.25">
      <c r="R15705" s="15">
        <v>3</v>
      </c>
    </row>
    <row r="15706" spans="18:18" x14ac:dyDescent="0.25">
      <c r="R15706" s="15">
        <v>4</v>
      </c>
    </row>
    <row r="15707" spans="18:18" x14ac:dyDescent="0.25">
      <c r="R15707" s="15">
        <v>4</v>
      </c>
    </row>
    <row r="15708" spans="18:18" x14ac:dyDescent="0.25">
      <c r="R15708" s="15">
        <v>4</v>
      </c>
    </row>
    <row r="15709" spans="18:18" x14ac:dyDescent="0.25">
      <c r="R15709" s="15">
        <v>4</v>
      </c>
    </row>
    <row r="15710" spans="18:18" x14ac:dyDescent="0.25">
      <c r="R15710" s="15">
        <v>4</v>
      </c>
    </row>
    <row r="15711" spans="18:18" x14ac:dyDescent="0.25">
      <c r="R15711" s="15">
        <v>4</v>
      </c>
    </row>
    <row r="15712" spans="18:18" x14ac:dyDescent="0.25">
      <c r="R15712" s="15">
        <v>4</v>
      </c>
    </row>
    <row r="15713" spans="18:18" x14ac:dyDescent="0.25">
      <c r="R15713" s="15">
        <v>4</v>
      </c>
    </row>
    <row r="15714" spans="18:18" x14ac:dyDescent="0.25">
      <c r="R15714" s="15">
        <v>4</v>
      </c>
    </row>
    <row r="15715" spans="18:18" x14ac:dyDescent="0.25">
      <c r="R15715" s="15">
        <v>4</v>
      </c>
    </row>
    <row r="15716" spans="18:18" x14ac:dyDescent="0.25">
      <c r="R15716" s="15">
        <v>2</v>
      </c>
    </row>
    <row r="15717" spans="18:18" x14ac:dyDescent="0.25">
      <c r="R15717" s="15">
        <v>2</v>
      </c>
    </row>
    <row r="15718" spans="18:18" x14ac:dyDescent="0.25">
      <c r="R15718" s="15">
        <v>2</v>
      </c>
    </row>
    <row r="15719" spans="18:18" x14ac:dyDescent="0.25">
      <c r="R15719" s="15">
        <v>2</v>
      </c>
    </row>
    <row r="15720" spans="18:18" x14ac:dyDescent="0.25">
      <c r="R15720" s="15">
        <v>2</v>
      </c>
    </row>
    <row r="15721" spans="18:18" x14ac:dyDescent="0.25">
      <c r="R15721" s="15">
        <v>2</v>
      </c>
    </row>
    <row r="15722" spans="18:18" x14ac:dyDescent="0.25">
      <c r="R15722" s="15">
        <v>2</v>
      </c>
    </row>
    <row r="15723" spans="18:18" x14ac:dyDescent="0.25">
      <c r="R15723" s="15">
        <v>2</v>
      </c>
    </row>
    <row r="15724" spans="18:18" x14ac:dyDescent="0.25">
      <c r="R15724" s="15">
        <v>2</v>
      </c>
    </row>
    <row r="15725" spans="18:18" x14ac:dyDescent="0.25">
      <c r="R15725" s="15">
        <v>3</v>
      </c>
    </row>
    <row r="15726" spans="18:18" x14ac:dyDescent="0.25">
      <c r="R15726" s="15">
        <v>3</v>
      </c>
    </row>
    <row r="15727" spans="18:18" x14ac:dyDescent="0.25">
      <c r="R15727" s="15">
        <v>3</v>
      </c>
    </row>
    <row r="15728" spans="18:18" x14ac:dyDescent="0.25">
      <c r="R15728" s="15">
        <v>3</v>
      </c>
    </row>
    <row r="15729" spans="18:18" x14ac:dyDescent="0.25">
      <c r="R15729" s="15">
        <v>3</v>
      </c>
    </row>
    <row r="15730" spans="18:18" x14ac:dyDescent="0.25">
      <c r="R15730" s="15">
        <v>3</v>
      </c>
    </row>
    <row r="15731" spans="18:18" x14ac:dyDescent="0.25">
      <c r="R15731" s="15">
        <v>3</v>
      </c>
    </row>
    <row r="15732" spans="18:18" x14ac:dyDescent="0.25">
      <c r="R15732" s="15">
        <v>3</v>
      </c>
    </row>
    <row r="15733" spans="18:18" x14ac:dyDescent="0.25">
      <c r="R15733" s="15">
        <v>3</v>
      </c>
    </row>
    <row r="15734" spans="18:18" x14ac:dyDescent="0.25">
      <c r="R15734" s="15">
        <v>3</v>
      </c>
    </row>
    <row r="15735" spans="18:18" x14ac:dyDescent="0.25">
      <c r="R15735" s="15">
        <v>3</v>
      </c>
    </row>
    <row r="15736" spans="18:18" x14ac:dyDescent="0.25">
      <c r="R15736" s="15">
        <v>3</v>
      </c>
    </row>
    <row r="15737" spans="18:18" x14ac:dyDescent="0.25">
      <c r="R15737" s="15">
        <v>3</v>
      </c>
    </row>
    <row r="15738" spans="18:18" x14ac:dyDescent="0.25">
      <c r="R15738" s="15">
        <v>3</v>
      </c>
    </row>
    <row r="15739" spans="18:18" x14ac:dyDescent="0.25">
      <c r="R15739" s="15">
        <v>3</v>
      </c>
    </row>
    <row r="15740" spans="18:18" x14ac:dyDescent="0.25">
      <c r="R15740" s="15">
        <v>3</v>
      </c>
    </row>
    <row r="15741" spans="18:18" x14ac:dyDescent="0.25">
      <c r="R15741" s="15">
        <v>3</v>
      </c>
    </row>
    <row r="15742" spans="18:18" x14ac:dyDescent="0.25">
      <c r="R15742" s="15">
        <v>3</v>
      </c>
    </row>
    <row r="15743" spans="18:18" x14ac:dyDescent="0.25">
      <c r="R15743" s="15">
        <v>3</v>
      </c>
    </row>
    <row r="15744" spans="18:18" x14ac:dyDescent="0.25">
      <c r="R15744" s="15">
        <v>3</v>
      </c>
    </row>
    <row r="15745" spans="18:18" x14ac:dyDescent="0.25">
      <c r="R15745" s="15">
        <v>3</v>
      </c>
    </row>
    <row r="15746" spans="18:18" x14ac:dyDescent="0.25">
      <c r="R15746" s="15">
        <v>3</v>
      </c>
    </row>
    <row r="15747" spans="18:18" x14ac:dyDescent="0.25">
      <c r="R15747" s="15">
        <v>3</v>
      </c>
    </row>
    <row r="15748" spans="18:18" x14ac:dyDescent="0.25">
      <c r="R15748" s="15">
        <v>3</v>
      </c>
    </row>
    <row r="15749" spans="18:18" x14ac:dyDescent="0.25">
      <c r="R15749" s="15">
        <v>3</v>
      </c>
    </row>
    <row r="15750" spans="18:18" x14ac:dyDescent="0.25">
      <c r="R15750" s="15">
        <v>3</v>
      </c>
    </row>
    <row r="15751" spans="18:18" x14ac:dyDescent="0.25">
      <c r="R15751" s="15">
        <v>3</v>
      </c>
    </row>
    <row r="15752" spans="18:18" x14ac:dyDescent="0.25">
      <c r="R15752" s="15">
        <v>3</v>
      </c>
    </row>
    <row r="15753" spans="18:18" x14ac:dyDescent="0.25">
      <c r="R15753" s="15">
        <v>3</v>
      </c>
    </row>
    <row r="15754" spans="18:18" x14ac:dyDescent="0.25">
      <c r="R15754" s="15">
        <v>3</v>
      </c>
    </row>
    <row r="15755" spans="18:18" x14ac:dyDescent="0.25">
      <c r="R15755" s="15">
        <v>3</v>
      </c>
    </row>
    <row r="15756" spans="18:18" x14ac:dyDescent="0.25">
      <c r="R15756" s="15">
        <v>3</v>
      </c>
    </row>
    <row r="15757" spans="18:18" x14ac:dyDescent="0.25">
      <c r="R15757" s="15">
        <v>3</v>
      </c>
    </row>
    <row r="15758" spans="18:18" x14ac:dyDescent="0.25">
      <c r="R15758" s="15">
        <v>3</v>
      </c>
    </row>
    <row r="15759" spans="18:18" x14ac:dyDescent="0.25">
      <c r="R15759" s="15">
        <v>3</v>
      </c>
    </row>
    <row r="15760" spans="18:18" x14ac:dyDescent="0.25">
      <c r="R15760" s="15">
        <v>3</v>
      </c>
    </row>
    <row r="15761" spans="18:18" x14ac:dyDescent="0.25">
      <c r="R15761" s="15">
        <v>3</v>
      </c>
    </row>
    <row r="15762" spans="18:18" x14ac:dyDescent="0.25">
      <c r="R15762" s="15">
        <v>3</v>
      </c>
    </row>
    <row r="15763" spans="18:18" x14ac:dyDescent="0.25">
      <c r="R15763" s="15">
        <v>3</v>
      </c>
    </row>
    <row r="15764" spans="18:18" x14ac:dyDescent="0.25">
      <c r="R15764" s="15">
        <v>3</v>
      </c>
    </row>
    <row r="15765" spans="18:18" x14ac:dyDescent="0.25">
      <c r="R15765" s="15">
        <v>3</v>
      </c>
    </row>
    <row r="15766" spans="18:18" x14ac:dyDescent="0.25">
      <c r="R15766" s="15">
        <v>3</v>
      </c>
    </row>
    <row r="15767" spans="18:18" x14ac:dyDescent="0.25">
      <c r="R15767" s="15">
        <v>3</v>
      </c>
    </row>
    <row r="15768" spans="18:18" x14ac:dyDescent="0.25">
      <c r="R15768" s="15">
        <v>3</v>
      </c>
    </row>
    <row r="15769" spans="18:18" x14ac:dyDescent="0.25">
      <c r="R15769" s="15">
        <v>3</v>
      </c>
    </row>
    <row r="15770" spans="18:18" x14ac:dyDescent="0.25">
      <c r="R15770" s="15">
        <v>3</v>
      </c>
    </row>
    <row r="15771" spans="18:18" x14ac:dyDescent="0.25">
      <c r="R15771" s="15">
        <v>3</v>
      </c>
    </row>
    <row r="15772" spans="18:18" x14ac:dyDescent="0.25">
      <c r="R15772" s="15">
        <v>3</v>
      </c>
    </row>
    <row r="15773" spans="18:18" x14ac:dyDescent="0.25">
      <c r="R15773" s="15">
        <v>3</v>
      </c>
    </row>
    <row r="15774" spans="18:18" x14ac:dyDescent="0.25">
      <c r="R15774" s="15">
        <v>3</v>
      </c>
    </row>
    <row r="15775" spans="18:18" x14ac:dyDescent="0.25">
      <c r="R15775" s="15">
        <v>3</v>
      </c>
    </row>
    <row r="15776" spans="18:18" x14ac:dyDescent="0.25">
      <c r="R15776" s="15">
        <v>3</v>
      </c>
    </row>
    <row r="15777" spans="18:18" x14ac:dyDescent="0.25">
      <c r="R15777" s="15">
        <v>3</v>
      </c>
    </row>
    <row r="15778" spans="18:18" x14ac:dyDescent="0.25">
      <c r="R15778" s="15">
        <v>3</v>
      </c>
    </row>
    <row r="15779" spans="18:18" x14ac:dyDescent="0.25">
      <c r="R15779" s="15">
        <v>3</v>
      </c>
    </row>
    <row r="15780" spans="18:18" x14ac:dyDescent="0.25">
      <c r="R15780" s="15">
        <v>3</v>
      </c>
    </row>
    <row r="15781" spans="18:18" x14ac:dyDescent="0.25">
      <c r="R15781" s="15">
        <v>3</v>
      </c>
    </row>
    <row r="15782" spans="18:18" x14ac:dyDescent="0.25">
      <c r="R15782" s="15">
        <v>3</v>
      </c>
    </row>
    <row r="15783" spans="18:18" x14ac:dyDescent="0.25">
      <c r="R15783" s="15">
        <v>3</v>
      </c>
    </row>
    <row r="15784" spans="18:18" x14ac:dyDescent="0.25">
      <c r="R15784" s="15">
        <v>3</v>
      </c>
    </row>
    <row r="15785" spans="18:18" x14ac:dyDescent="0.25">
      <c r="R15785" s="15">
        <v>3</v>
      </c>
    </row>
    <row r="15786" spans="18:18" x14ac:dyDescent="0.25">
      <c r="R15786" s="15">
        <v>3</v>
      </c>
    </row>
    <row r="15787" spans="18:18" x14ac:dyDescent="0.25">
      <c r="R15787" s="15">
        <v>3</v>
      </c>
    </row>
    <row r="15788" spans="18:18" x14ac:dyDescent="0.25">
      <c r="R15788" s="15">
        <v>3</v>
      </c>
    </row>
    <row r="15789" spans="18:18" x14ac:dyDescent="0.25">
      <c r="R15789" s="15">
        <v>3</v>
      </c>
    </row>
    <row r="15790" spans="18:18" x14ac:dyDescent="0.25">
      <c r="R15790" s="15">
        <v>3</v>
      </c>
    </row>
    <row r="15791" spans="18:18" x14ac:dyDescent="0.25">
      <c r="R15791" s="15">
        <v>3</v>
      </c>
    </row>
    <row r="15792" spans="18:18" x14ac:dyDescent="0.25">
      <c r="R15792" s="15">
        <v>3</v>
      </c>
    </row>
    <row r="15793" spans="18:18" x14ac:dyDescent="0.25">
      <c r="R15793" s="15">
        <v>3</v>
      </c>
    </row>
    <row r="15794" spans="18:18" x14ac:dyDescent="0.25">
      <c r="R15794" s="15">
        <v>3</v>
      </c>
    </row>
    <row r="15795" spans="18:18" x14ac:dyDescent="0.25">
      <c r="R15795" s="15">
        <v>3</v>
      </c>
    </row>
    <row r="15796" spans="18:18" x14ac:dyDescent="0.25">
      <c r="R15796" s="15">
        <v>3</v>
      </c>
    </row>
    <row r="15797" spans="18:18" x14ac:dyDescent="0.25">
      <c r="R15797" s="15">
        <v>3</v>
      </c>
    </row>
    <row r="15798" spans="18:18" x14ac:dyDescent="0.25">
      <c r="R15798" s="15">
        <v>3</v>
      </c>
    </row>
    <row r="15799" spans="18:18" x14ac:dyDescent="0.25">
      <c r="R15799" s="15">
        <v>3</v>
      </c>
    </row>
    <row r="15800" spans="18:18" x14ac:dyDescent="0.25">
      <c r="R15800" s="15">
        <v>3</v>
      </c>
    </row>
    <row r="15801" spans="18:18" x14ac:dyDescent="0.25">
      <c r="R15801" s="15">
        <v>3</v>
      </c>
    </row>
    <row r="15802" spans="18:18" x14ac:dyDescent="0.25">
      <c r="R15802" s="15">
        <v>3</v>
      </c>
    </row>
    <row r="15803" spans="18:18" x14ac:dyDescent="0.25">
      <c r="R15803" s="15">
        <v>3</v>
      </c>
    </row>
    <row r="15804" spans="18:18" x14ac:dyDescent="0.25">
      <c r="R15804" s="15">
        <v>3</v>
      </c>
    </row>
    <row r="15805" spans="18:18" x14ac:dyDescent="0.25">
      <c r="R15805" s="15">
        <v>3</v>
      </c>
    </row>
    <row r="15806" spans="18:18" x14ac:dyDescent="0.25">
      <c r="R15806" s="15">
        <v>3</v>
      </c>
    </row>
    <row r="15807" spans="18:18" x14ac:dyDescent="0.25">
      <c r="R15807" s="15">
        <v>3</v>
      </c>
    </row>
    <row r="15808" spans="18:18" x14ac:dyDescent="0.25">
      <c r="R15808" s="15">
        <v>3</v>
      </c>
    </row>
    <row r="15809" spans="18:18" x14ac:dyDescent="0.25">
      <c r="R15809" s="15">
        <v>3</v>
      </c>
    </row>
    <row r="15810" spans="18:18" x14ac:dyDescent="0.25">
      <c r="R15810" s="15">
        <v>3</v>
      </c>
    </row>
    <row r="15811" spans="18:18" x14ac:dyDescent="0.25">
      <c r="R15811" s="15">
        <v>3</v>
      </c>
    </row>
    <row r="15812" spans="18:18" x14ac:dyDescent="0.25">
      <c r="R15812" s="15">
        <v>3</v>
      </c>
    </row>
    <row r="15813" spans="18:18" x14ac:dyDescent="0.25">
      <c r="R15813" s="15">
        <v>3</v>
      </c>
    </row>
    <row r="15814" spans="18:18" x14ac:dyDescent="0.25">
      <c r="R15814" s="15">
        <v>3</v>
      </c>
    </row>
    <row r="15815" spans="18:18" x14ac:dyDescent="0.25">
      <c r="R15815" s="15">
        <v>3</v>
      </c>
    </row>
    <row r="15816" spans="18:18" x14ac:dyDescent="0.25">
      <c r="R15816" s="15">
        <v>3</v>
      </c>
    </row>
    <row r="15817" spans="18:18" x14ac:dyDescent="0.25">
      <c r="R15817" s="15">
        <v>3</v>
      </c>
    </row>
    <row r="15818" spans="18:18" x14ac:dyDescent="0.25">
      <c r="R15818" s="15">
        <v>3</v>
      </c>
    </row>
    <row r="15819" spans="18:18" x14ac:dyDescent="0.25">
      <c r="R15819" s="15">
        <v>3</v>
      </c>
    </row>
    <row r="15820" spans="18:18" x14ac:dyDescent="0.25">
      <c r="R15820" s="15">
        <v>3</v>
      </c>
    </row>
    <row r="15821" spans="18:18" x14ac:dyDescent="0.25">
      <c r="R15821" s="15">
        <v>3</v>
      </c>
    </row>
    <row r="15822" spans="18:18" x14ac:dyDescent="0.25">
      <c r="R15822" s="15">
        <v>3</v>
      </c>
    </row>
    <row r="15823" spans="18:18" x14ac:dyDescent="0.25">
      <c r="R15823" s="15">
        <v>3</v>
      </c>
    </row>
    <row r="15824" spans="18:18" x14ac:dyDescent="0.25">
      <c r="R15824" s="15">
        <v>3</v>
      </c>
    </row>
    <row r="15825" spans="18:18" x14ac:dyDescent="0.25">
      <c r="R15825" s="15">
        <v>3</v>
      </c>
    </row>
    <row r="15826" spans="18:18" x14ac:dyDescent="0.25">
      <c r="R15826" s="15">
        <v>3</v>
      </c>
    </row>
    <row r="15827" spans="18:18" x14ac:dyDescent="0.25">
      <c r="R15827" s="15">
        <v>3</v>
      </c>
    </row>
    <row r="15828" spans="18:18" x14ac:dyDescent="0.25">
      <c r="R15828" s="15">
        <v>3</v>
      </c>
    </row>
    <row r="15829" spans="18:18" x14ac:dyDescent="0.25">
      <c r="R15829" s="15">
        <v>3</v>
      </c>
    </row>
    <row r="15830" spans="18:18" x14ac:dyDescent="0.25">
      <c r="R15830" s="15">
        <v>3</v>
      </c>
    </row>
    <row r="15831" spans="18:18" x14ac:dyDescent="0.25">
      <c r="R15831" s="15">
        <v>3</v>
      </c>
    </row>
    <row r="15832" spans="18:18" x14ac:dyDescent="0.25">
      <c r="R15832" s="15">
        <v>3</v>
      </c>
    </row>
    <row r="15833" spans="18:18" x14ac:dyDescent="0.25">
      <c r="R15833" s="15">
        <v>3</v>
      </c>
    </row>
    <row r="15834" spans="18:18" x14ac:dyDescent="0.25">
      <c r="R15834" s="15">
        <v>3</v>
      </c>
    </row>
    <row r="15835" spans="18:18" x14ac:dyDescent="0.25">
      <c r="R15835" s="15">
        <v>4</v>
      </c>
    </row>
    <row r="15836" spans="18:18" x14ac:dyDescent="0.25">
      <c r="R15836" s="15">
        <v>4</v>
      </c>
    </row>
    <row r="15837" spans="18:18" x14ac:dyDescent="0.25">
      <c r="R15837" s="15">
        <v>4</v>
      </c>
    </row>
    <row r="15838" spans="18:18" x14ac:dyDescent="0.25">
      <c r="R15838" s="15">
        <v>4</v>
      </c>
    </row>
    <row r="15839" spans="18:18" x14ac:dyDescent="0.25">
      <c r="R15839" s="15">
        <v>4</v>
      </c>
    </row>
    <row r="15840" spans="18:18" x14ac:dyDescent="0.25">
      <c r="R15840" s="15">
        <v>4</v>
      </c>
    </row>
    <row r="15841" spans="18:18" x14ac:dyDescent="0.25">
      <c r="R15841" s="15">
        <v>4</v>
      </c>
    </row>
    <row r="15842" spans="18:18" x14ac:dyDescent="0.25">
      <c r="R15842" s="15">
        <v>4</v>
      </c>
    </row>
    <row r="15843" spans="18:18" x14ac:dyDescent="0.25">
      <c r="R15843" s="15">
        <v>4</v>
      </c>
    </row>
    <row r="15844" spans="18:18" x14ac:dyDescent="0.25">
      <c r="R15844" s="15">
        <v>4</v>
      </c>
    </row>
    <row r="15845" spans="18:18" x14ac:dyDescent="0.25">
      <c r="R15845" s="15">
        <v>4</v>
      </c>
    </row>
    <row r="15846" spans="18:18" x14ac:dyDescent="0.25">
      <c r="R15846" s="15">
        <v>4</v>
      </c>
    </row>
    <row r="15847" spans="18:18" x14ac:dyDescent="0.25">
      <c r="R15847" s="15">
        <v>4</v>
      </c>
    </row>
    <row r="15848" spans="18:18" x14ac:dyDescent="0.25">
      <c r="R15848" s="15">
        <v>4</v>
      </c>
    </row>
    <row r="15849" spans="18:18" x14ac:dyDescent="0.25">
      <c r="R15849" s="15">
        <v>4</v>
      </c>
    </row>
    <row r="15850" spans="18:18" x14ac:dyDescent="0.25">
      <c r="R15850" s="15">
        <v>4</v>
      </c>
    </row>
    <row r="15851" spans="18:18" x14ac:dyDescent="0.25">
      <c r="R15851" s="15">
        <v>4</v>
      </c>
    </row>
    <row r="15852" spans="18:18" x14ac:dyDescent="0.25">
      <c r="R15852" s="15">
        <v>4</v>
      </c>
    </row>
    <row r="15853" spans="18:18" x14ac:dyDescent="0.25">
      <c r="R15853" s="15">
        <v>4</v>
      </c>
    </row>
    <row r="15854" spans="18:18" x14ac:dyDescent="0.25">
      <c r="R15854" s="15">
        <v>4</v>
      </c>
    </row>
    <row r="15855" spans="18:18" x14ac:dyDescent="0.25">
      <c r="R15855" s="15">
        <v>4</v>
      </c>
    </row>
    <row r="15856" spans="18:18" x14ac:dyDescent="0.25">
      <c r="R15856" s="15">
        <v>4</v>
      </c>
    </row>
    <row r="15857" spans="18:18" x14ac:dyDescent="0.25">
      <c r="R15857" s="15">
        <v>4</v>
      </c>
    </row>
    <row r="15858" spans="18:18" x14ac:dyDescent="0.25">
      <c r="R15858" s="15">
        <v>4</v>
      </c>
    </row>
    <row r="15859" spans="18:18" x14ac:dyDescent="0.25">
      <c r="R15859" s="15">
        <v>4</v>
      </c>
    </row>
    <row r="15860" spans="18:18" x14ac:dyDescent="0.25">
      <c r="R15860" s="15">
        <v>4</v>
      </c>
    </row>
    <row r="15861" spans="18:18" x14ac:dyDescent="0.25">
      <c r="R15861" s="15">
        <v>4</v>
      </c>
    </row>
    <row r="15862" spans="18:18" x14ac:dyDescent="0.25">
      <c r="R15862" s="15">
        <v>4</v>
      </c>
    </row>
    <row r="15863" spans="18:18" x14ac:dyDescent="0.25">
      <c r="R15863" s="15">
        <v>4</v>
      </c>
    </row>
    <row r="15864" spans="18:18" x14ac:dyDescent="0.25">
      <c r="R15864" s="15">
        <v>4</v>
      </c>
    </row>
    <row r="15865" spans="18:18" x14ac:dyDescent="0.25">
      <c r="R15865" s="15">
        <v>4</v>
      </c>
    </row>
    <row r="15866" spans="18:18" x14ac:dyDescent="0.25">
      <c r="R15866" s="15">
        <v>4</v>
      </c>
    </row>
    <row r="15867" spans="18:18" x14ac:dyDescent="0.25">
      <c r="R15867" s="15">
        <v>4</v>
      </c>
    </row>
    <row r="15868" spans="18:18" x14ac:dyDescent="0.25">
      <c r="R15868" s="15">
        <v>4</v>
      </c>
    </row>
    <row r="15869" spans="18:18" x14ac:dyDescent="0.25">
      <c r="R15869" s="15">
        <v>4</v>
      </c>
    </row>
    <row r="15870" spans="18:18" x14ac:dyDescent="0.25">
      <c r="R15870" s="15">
        <v>4</v>
      </c>
    </row>
    <row r="15871" spans="18:18" x14ac:dyDescent="0.25">
      <c r="R15871" s="15">
        <v>4</v>
      </c>
    </row>
    <row r="15872" spans="18:18" x14ac:dyDescent="0.25">
      <c r="R15872" s="15">
        <v>4</v>
      </c>
    </row>
    <row r="15873" spans="18:18" x14ac:dyDescent="0.25">
      <c r="R15873" s="15">
        <v>4</v>
      </c>
    </row>
    <row r="15874" spans="18:18" x14ac:dyDescent="0.25">
      <c r="R15874" s="15">
        <v>4</v>
      </c>
    </row>
    <row r="15875" spans="18:18" x14ac:dyDescent="0.25">
      <c r="R15875" s="15">
        <v>4</v>
      </c>
    </row>
    <row r="15876" spans="18:18" x14ac:dyDescent="0.25">
      <c r="R15876" s="15">
        <v>4</v>
      </c>
    </row>
    <row r="15877" spans="18:18" x14ac:dyDescent="0.25">
      <c r="R15877" s="15">
        <v>4</v>
      </c>
    </row>
    <row r="15878" spans="18:18" x14ac:dyDescent="0.25">
      <c r="R15878" s="15">
        <v>4</v>
      </c>
    </row>
    <row r="15879" spans="18:18" x14ac:dyDescent="0.25">
      <c r="R15879" s="15">
        <v>4</v>
      </c>
    </row>
    <row r="15880" spans="18:18" x14ac:dyDescent="0.25">
      <c r="R15880" s="15">
        <v>4</v>
      </c>
    </row>
    <row r="15881" spans="18:18" x14ac:dyDescent="0.25">
      <c r="R15881" s="15">
        <v>4</v>
      </c>
    </row>
    <row r="15882" spans="18:18" x14ac:dyDescent="0.25">
      <c r="R15882" s="15">
        <v>4</v>
      </c>
    </row>
    <row r="15883" spans="18:18" x14ac:dyDescent="0.25">
      <c r="R15883" s="15">
        <v>4</v>
      </c>
    </row>
    <row r="15884" spans="18:18" x14ac:dyDescent="0.25">
      <c r="R15884" s="15">
        <v>4</v>
      </c>
    </row>
    <row r="15885" spans="18:18" x14ac:dyDescent="0.25">
      <c r="R15885" s="15">
        <v>4</v>
      </c>
    </row>
    <row r="15886" spans="18:18" x14ac:dyDescent="0.25">
      <c r="R15886" s="15">
        <v>4</v>
      </c>
    </row>
    <row r="15887" spans="18:18" x14ac:dyDescent="0.25">
      <c r="R15887" s="15">
        <v>4</v>
      </c>
    </row>
    <row r="15888" spans="18:18" x14ac:dyDescent="0.25">
      <c r="R15888" s="15">
        <v>4</v>
      </c>
    </row>
    <row r="15889" spans="18:18" x14ac:dyDescent="0.25">
      <c r="R15889" s="15">
        <v>4</v>
      </c>
    </row>
    <row r="15890" spans="18:18" x14ac:dyDescent="0.25">
      <c r="R15890" s="15">
        <v>4</v>
      </c>
    </row>
    <row r="15891" spans="18:18" x14ac:dyDescent="0.25">
      <c r="R15891" s="15">
        <v>4</v>
      </c>
    </row>
    <row r="15892" spans="18:18" x14ac:dyDescent="0.25">
      <c r="R15892" s="15">
        <v>4</v>
      </c>
    </row>
    <row r="15893" spans="18:18" x14ac:dyDescent="0.25">
      <c r="R15893" s="15">
        <v>4</v>
      </c>
    </row>
    <row r="15894" spans="18:18" x14ac:dyDescent="0.25">
      <c r="R15894" s="15">
        <v>4</v>
      </c>
    </row>
    <row r="15895" spans="18:18" x14ac:dyDescent="0.25">
      <c r="R15895" s="15">
        <v>4</v>
      </c>
    </row>
    <row r="15896" spans="18:18" x14ac:dyDescent="0.25">
      <c r="R15896" s="15">
        <v>4</v>
      </c>
    </row>
    <row r="15897" spans="18:18" x14ac:dyDescent="0.25">
      <c r="R15897" s="15">
        <v>4</v>
      </c>
    </row>
    <row r="15898" spans="18:18" x14ac:dyDescent="0.25">
      <c r="R15898" s="15">
        <v>4</v>
      </c>
    </row>
    <row r="15899" spans="18:18" x14ac:dyDescent="0.25">
      <c r="R15899" s="15">
        <v>4</v>
      </c>
    </row>
    <row r="15900" spans="18:18" x14ac:dyDescent="0.25">
      <c r="R15900" s="15">
        <v>4</v>
      </c>
    </row>
    <row r="15901" spans="18:18" x14ac:dyDescent="0.25">
      <c r="R15901" s="15">
        <v>4</v>
      </c>
    </row>
    <row r="15902" spans="18:18" x14ac:dyDescent="0.25">
      <c r="R15902" s="15">
        <v>4</v>
      </c>
    </row>
    <row r="15903" spans="18:18" x14ac:dyDescent="0.25">
      <c r="R15903" s="15">
        <v>4</v>
      </c>
    </row>
    <row r="15904" spans="18:18" x14ac:dyDescent="0.25">
      <c r="R15904" s="15">
        <v>4</v>
      </c>
    </row>
    <row r="15905" spans="18:18" x14ac:dyDescent="0.25">
      <c r="R15905" s="15">
        <v>4</v>
      </c>
    </row>
    <row r="15906" spans="18:18" x14ac:dyDescent="0.25">
      <c r="R15906" s="15">
        <v>4</v>
      </c>
    </row>
    <row r="15907" spans="18:18" x14ac:dyDescent="0.25">
      <c r="R15907" s="15">
        <v>4</v>
      </c>
    </row>
    <row r="15908" spans="18:18" x14ac:dyDescent="0.25">
      <c r="R15908" s="15">
        <v>4</v>
      </c>
    </row>
    <row r="15909" spans="18:18" x14ac:dyDescent="0.25">
      <c r="R15909" s="15">
        <v>4</v>
      </c>
    </row>
    <row r="15910" spans="18:18" x14ac:dyDescent="0.25">
      <c r="R15910" s="15">
        <v>4</v>
      </c>
    </row>
    <row r="15911" spans="18:18" x14ac:dyDescent="0.25">
      <c r="R15911" s="15">
        <v>4</v>
      </c>
    </row>
    <row r="15912" spans="18:18" x14ac:dyDescent="0.25">
      <c r="R15912" s="15">
        <v>4</v>
      </c>
    </row>
    <row r="15913" spans="18:18" x14ac:dyDescent="0.25">
      <c r="R15913" s="15">
        <v>4</v>
      </c>
    </row>
    <row r="15914" spans="18:18" x14ac:dyDescent="0.25">
      <c r="R15914" s="15">
        <v>4</v>
      </c>
    </row>
    <row r="15915" spans="18:18" x14ac:dyDescent="0.25">
      <c r="R15915" s="15">
        <v>4</v>
      </c>
    </row>
    <row r="15916" spans="18:18" x14ac:dyDescent="0.25">
      <c r="R15916" s="15">
        <v>4</v>
      </c>
    </row>
    <row r="15917" spans="18:18" x14ac:dyDescent="0.25">
      <c r="R15917" s="15">
        <v>4</v>
      </c>
    </row>
    <row r="15918" spans="18:18" x14ac:dyDescent="0.25">
      <c r="R15918" s="15">
        <v>4</v>
      </c>
    </row>
    <row r="15919" spans="18:18" x14ac:dyDescent="0.25">
      <c r="R15919" s="15">
        <v>4</v>
      </c>
    </row>
    <row r="15920" spans="18:18" x14ac:dyDescent="0.25">
      <c r="R15920" s="15">
        <v>4</v>
      </c>
    </row>
    <row r="15921" spans="18:18" x14ac:dyDescent="0.25">
      <c r="R15921" s="15">
        <v>4</v>
      </c>
    </row>
    <row r="15922" spans="18:18" x14ac:dyDescent="0.25">
      <c r="R15922" s="15">
        <v>4</v>
      </c>
    </row>
    <row r="15923" spans="18:18" x14ac:dyDescent="0.25">
      <c r="R15923" s="15">
        <v>4</v>
      </c>
    </row>
    <row r="15924" spans="18:18" x14ac:dyDescent="0.25">
      <c r="R15924" s="15">
        <v>4</v>
      </c>
    </row>
    <row r="15925" spans="18:18" x14ac:dyDescent="0.25">
      <c r="R15925" s="15">
        <v>4</v>
      </c>
    </row>
    <row r="15926" spans="18:18" x14ac:dyDescent="0.25">
      <c r="R15926" s="15">
        <v>4</v>
      </c>
    </row>
    <row r="15927" spans="18:18" x14ac:dyDescent="0.25">
      <c r="R15927" s="15">
        <v>4</v>
      </c>
    </row>
    <row r="15928" spans="18:18" x14ac:dyDescent="0.25">
      <c r="R15928" s="15">
        <v>4</v>
      </c>
    </row>
    <row r="15929" spans="18:18" x14ac:dyDescent="0.25">
      <c r="R15929" s="15">
        <v>3</v>
      </c>
    </row>
    <row r="15930" spans="18:18" x14ac:dyDescent="0.25">
      <c r="R15930" s="15">
        <v>3</v>
      </c>
    </row>
    <row r="15931" spans="18:18" x14ac:dyDescent="0.25">
      <c r="R15931" s="15">
        <v>3</v>
      </c>
    </row>
    <row r="15932" spans="18:18" x14ac:dyDescent="0.25">
      <c r="R15932" s="15">
        <v>3</v>
      </c>
    </row>
    <row r="15933" spans="18:18" x14ac:dyDescent="0.25">
      <c r="R15933" s="15">
        <v>3</v>
      </c>
    </row>
    <row r="15934" spans="18:18" x14ac:dyDescent="0.25">
      <c r="R15934" s="15">
        <v>3</v>
      </c>
    </row>
    <row r="15935" spans="18:18" x14ac:dyDescent="0.25">
      <c r="R15935" s="15">
        <v>3</v>
      </c>
    </row>
    <row r="15936" spans="18:18" x14ac:dyDescent="0.25">
      <c r="R15936" s="15">
        <v>3</v>
      </c>
    </row>
    <row r="15937" spans="18:18" x14ac:dyDescent="0.25">
      <c r="R15937" s="15">
        <v>3</v>
      </c>
    </row>
    <row r="15938" spans="18:18" x14ac:dyDescent="0.25">
      <c r="R15938" s="15">
        <v>3</v>
      </c>
    </row>
    <row r="15939" spans="18:18" x14ac:dyDescent="0.25">
      <c r="R15939" s="15">
        <v>3</v>
      </c>
    </row>
    <row r="15940" spans="18:18" x14ac:dyDescent="0.25">
      <c r="R15940" s="15">
        <v>3</v>
      </c>
    </row>
    <row r="15941" spans="18:18" x14ac:dyDescent="0.25">
      <c r="R15941" s="15">
        <v>3</v>
      </c>
    </row>
    <row r="15942" spans="18:18" x14ac:dyDescent="0.25">
      <c r="R15942" s="15">
        <v>3</v>
      </c>
    </row>
    <row r="15943" spans="18:18" x14ac:dyDescent="0.25">
      <c r="R15943" s="15">
        <v>3</v>
      </c>
    </row>
    <row r="15944" spans="18:18" x14ac:dyDescent="0.25">
      <c r="R15944" s="15">
        <v>3</v>
      </c>
    </row>
    <row r="15945" spans="18:18" x14ac:dyDescent="0.25">
      <c r="R15945" s="15">
        <v>3</v>
      </c>
    </row>
    <row r="15946" spans="18:18" x14ac:dyDescent="0.25">
      <c r="R15946" s="15">
        <v>3</v>
      </c>
    </row>
    <row r="15947" spans="18:18" x14ac:dyDescent="0.25">
      <c r="R15947" s="15">
        <v>3</v>
      </c>
    </row>
    <row r="15948" spans="18:18" x14ac:dyDescent="0.25">
      <c r="R15948" s="15">
        <v>3</v>
      </c>
    </row>
    <row r="15949" spans="18:18" x14ac:dyDescent="0.25">
      <c r="R15949" s="15">
        <v>3</v>
      </c>
    </row>
    <row r="15950" spans="18:18" x14ac:dyDescent="0.25">
      <c r="R15950" s="15">
        <v>3</v>
      </c>
    </row>
    <row r="15951" spans="18:18" x14ac:dyDescent="0.25">
      <c r="R15951" s="15">
        <v>3</v>
      </c>
    </row>
    <row r="15952" spans="18:18" x14ac:dyDescent="0.25">
      <c r="R15952" s="15">
        <v>3</v>
      </c>
    </row>
    <row r="15953" spans="18:18" x14ac:dyDescent="0.25">
      <c r="R15953" s="15">
        <v>3</v>
      </c>
    </row>
    <row r="15954" spans="18:18" x14ac:dyDescent="0.25">
      <c r="R15954" s="15">
        <v>3</v>
      </c>
    </row>
    <row r="15955" spans="18:18" x14ac:dyDescent="0.25">
      <c r="R15955" s="15">
        <v>3</v>
      </c>
    </row>
    <row r="15956" spans="18:18" x14ac:dyDescent="0.25">
      <c r="R15956" s="15">
        <v>3</v>
      </c>
    </row>
    <row r="15957" spans="18:18" x14ac:dyDescent="0.25">
      <c r="R15957" s="15">
        <v>3</v>
      </c>
    </row>
    <row r="15958" spans="18:18" x14ac:dyDescent="0.25">
      <c r="R15958" s="15">
        <v>3</v>
      </c>
    </row>
    <row r="15959" spans="18:18" x14ac:dyDescent="0.25">
      <c r="R15959" s="15">
        <v>3</v>
      </c>
    </row>
    <row r="15960" spans="18:18" x14ac:dyDescent="0.25">
      <c r="R15960" s="15">
        <v>3</v>
      </c>
    </row>
    <row r="15961" spans="18:18" x14ac:dyDescent="0.25">
      <c r="R15961" s="15">
        <v>3</v>
      </c>
    </row>
    <row r="15962" spans="18:18" x14ac:dyDescent="0.25">
      <c r="R15962" s="15">
        <v>3</v>
      </c>
    </row>
    <row r="15963" spans="18:18" x14ac:dyDescent="0.25">
      <c r="R15963" s="15">
        <v>3</v>
      </c>
    </row>
    <row r="15964" spans="18:18" x14ac:dyDescent="0.25">
      <c r="R15964" s="15">
        <v>3</v>
      </c>
    </row>
    <row r="15965" spans="18:18" x14ac:dyDescent="0.25">
      <c r="R15965" s="15">
        <v>3</v>
      </c>
    </row>
    <row r="15966" spans="18:18" x14ac:dyDescent="0.25">
      <c r="R15966" s="15">
        <v>3</v>
      </c>
    </row>
    <row r="15967" spans="18:18" x14ac:dyDescent="0.25">
      <c r="R15967" s="15">
        <v>3</v>
      </c>
    </row>
    <row r="15968" spans="18:18" x14ac:dyDescent="0.25">
      <c r="R15968" s="15">
        <v>3</v>
      </c>
    </row>
    <row r="15969" spans="18:18" x14ac:dyDescent="0.25">
      <c r="R15969" s="15">
        <v>3</v>
      </c>
    </row>
    <row r="15970" spans="18:18" x14ac:dyDescent="0.25">
      <c r="R15970" s="15">
        <v>3</v>
      </c>
    </row>
    <row r="15971" spans="18:18" x14ac:dyDescent="0.25">
      <c r="R15971" s="15">
        <v>3</v>
      </c>
    </row>
    <row r="15972" spans="18:18" x14ac:dyDescent="0.25">
      <c r="R15972" s="15">
        <v>3</v>
      </c>
    </row>
    <row r="15973" spans="18:18" x14ac:dyDescent="0.25">
      <c r="R15973" s="15">
        <v>3</v>
      </c>
    </row>
    <row r="15974" spans="18:18" x14ac:dyDescent="0.25">
      <c r="R15974" s="15">
        <v>3</v>
      </c>
    </row>
    <row r="15975" spans="18:18" x14ac:dyDescent="0.25">
      <c r="R15975" s="15">
        <v>3</v>
      </c>
    </row>
    <row r="15976" spans="18:18" x14ac:dyDescent="0.25">
      <c r="R15976" s="15">
        <v>3</v>
      </c>
    </row>
    <row r="15977" spans="18:18" x14ac:dyDescent="0.25">
      <c r="R15977" s="15">
        <v>3</v>
      </c>
    </row>
    <row r="15978" spans="18:18" x14ac:dyDescent="0.25">
      <c r="R15978" s="15">
        <v>3</v>
      </c>
    </row>
    <row r="15979" spans="18:18" x14ac:dyDescent="0.25">
      <c r="R15979" s="15">
        <v>3</v>
      </c>
    </row>
    <row r="15980" spans="18:18" x14ac:dyDescent="0.25">
      <c r="R15980" s="15">
        <v>3</v>
      </c>
    </row>
    <row r="15981" spans="18:18" x14ac:dyDescent="0.25">
      <c r="R15981" s="15">
        <v>3</v>
      </c>
    </row>
    <row r="15982" spans="18:18" x14ac:dyDescent="0.25">
      <c r="R15982" s="15">
        <v>3</v>
      </c>
    </row>
    <row r="15983" spans="18:18" x14ac:dyDescent="0.25">
      <c r="R15983" s="15">
        <v>3</v>
      </c>
    </row>
    <row r="15984" spans="18:18" x14ac:dyDescent="0.25">
      <c r="R15984" s="15">
        <v>3</v>
      </c>
    </row>
    <row r="15985" spans="18:18" x14ac:dyDescent="0.25">
      <c r="R15985" s="15">
        <v>5</v>
      </c>
    </row>
    <row r="15986" spans="18:18" x14ac:dyDescent="0.25">
      <c r="R15986" s="15">
        <v>5</v>
      </c>
    </row>
    <row r="15987" spans="18:18" x14ac:dyDescent="0.25">
      <c r="R15987" s="15">
        <v>5</v>
      </c>
    </row>
    <row r="15988" spans="18:18" x14ac:dyDescent="0.25">
      <c r="R15988" s="15">
        <v>5</v>
      </c>
    </row>
    <row r="15989" spans="18:18" x14ac:dyDescent="0.25">
      <c r="R15989" s="15">
        <v>5</v>
      </c>
    </row>
    <row r="15990" spans="18:18" x14ac:dyDescent="0.25">
      <c r="R15990" s="15">
        <v>5</v>
      </c>
    </row>
    <row r="15991" spans="18:18" x14ac:dyDescent="0.25">
      <c r="R15991" s="15">
        <v>5</v>
      </c>
    </row>
    <row r="15992" spans="18:18" x14ac:dyDescent="0.25">
      <c r="R15992" s="15">
        <v>5</v>
      </c>
    </row>
    <row r="15993" spans="18:18" x14ac:dyDescent="0.25">
      <c r="R15993" s="15">
        <v>5</v>
      </c>
    </row>
    <row r="15994" spans="18:18" x14ac:dyDescent="0.25">
      <c r="R15994" s="15">
        <v>5</v>
      </c>
    </row>
    <row r="15995" spans="18:18" x14ac:dyDescent="0.25">
      <c r="R15995" s="15">
        <v>5</v>
      </c>
    </row>
    <row r="15996" spans="18:18" x14ac:dyDescent="0.25">
      <c r="R15996" s="15">
        <v>5</v>
      </c>
    </row>
    <row r="15997" spans="18:18" x14ac:dyDescent="0.25">
      <c r="R15997" s="15">
        <v>5</v>
      </c>
    </row>
    <row r="15998" spans="18:18" x14ac:dyDescent="0.25">
      <c r="R15998" s="15">
        <v>5</v>
      </c>
    </row>
    <row r="15999" spans="18:18" x14ac:dyDescent="0.25">
      <c r="R15999" s="15">
        <v>5</v>
      </c>
    </row>
    <row r="16000" spans="18:18" x14ac:dyDescent="0.25">
      <c r="R16000" s="15">
        <v>5</v>
      </c>
    </row>
    <row r="16001" spans="18:18" x14ac:dyDescent="0.25">
      <c r="R16001" s="15">
        <v>5</v>
      </c>
    </row>
    <row r="16002" spans="18:18" x14ac:dyDescent="0.25">
      <c r="R16002" s="15">
        <v>3</v>
      </c>
    </row>
    <row r="16003" spans="18:18" x14ac:dyDescent="0.25">
      <c r="R16003" s="15">
        <v>3</v>
      </c>
    </row>
    <row r="16004" spans="18:18" x14ac:dyDescent="0.25">
      <c r="R16004" s="15">
        <v>3</v>
      </c>
    </row>
    <row r="16005" spans="18:18" x14ac:dyDescent="0.25">
      <c r="R16005" s="15">
        <v>3</v>
      </c>
    </row>
    <row r="16006" spans="18:18" x14ac:dyDescent="0.25">
      <c r="R16006" s="15">
        <v>3</v>
      </c>
    </row>
    <row r="16007" spans="18:18" x14ac:dyDescent="0.25">
      <c r="R16007" s="15">
        <v>3</v>
      </c>
    </row>
    <row r="16008" spans="18:18" x14ac:dyDescent="0.25">
      <c r="R16008" s="15">
        <v>3</v>
      </c>
    </row>
    <row r="16009" spans="18:18" x14ac:dyDescent="0.25">
      <c r="R16009" s="15">
        <v>3</v>
      </c>
    </row>
    <row r="16010" spans="18:18" x14ac:dyDescent="0.25">
      <c r="R16010" s="15">
        <v>3</v>
      </c>
    </row>
    <row r="16011" spans="18:18" x14ac:dyDescent="0.25">
      <c r="R16011" s="15">
        <v>3</v>
      </c>
    </row>
    <row r="16012" spans="18:18" x14ac:dyDescent="0.25">
      <c r="R16012" s="15">
        <v>3</v>
      </c>
    </row>
    <row r="16013" spans="18:18" x14ac:dyDescent="0.25">
      <c r="R16013" s="15">
        <v>3</v>
      </c>
    </row>
    <row r="16014" spans="18:18" x14ac:dyDescent="0.25">
      <c r="R16014" s="15">
        <v>3</v>
      </c>
    </row>
    <row r="16015" spans="18:18" x14ac:dyDescent="0.25">
      <c r="R16015" s="15">
        <v>3</v>
      </c>
    </row>
    <row r="16016" spans="18:18" x14ac:dyDescent="0.25">
      <c r="R16016" s="15">
        <v>3</v>
      </c>
    </row>
    <row r="16017" spans="18:18" x14ac:dyDescent="0.25">
      <c r="R16017" s="15">
        <v>3</v>
      </c>
    </row>
    <row r="16018" spans="18:18" x14ac:dyDescent="0.25">
      <c r="R16018" s="15">
        <v>3</v>
      </c>
    </row>
    <row r="16019" spans="18:18" x14ac:dyDescent="0.25">
      <c r="R16019" s="15">
        <v>3</v>
      </c>
    </row>
    <row r="16020" spans="18:18" x14ac:dyDescent="0.25">
      <c r="R16020" s="15">
        <v>3</v>
      </c>
    </row>
    <row r="16021" spans="18:18" x14ac:dyDescent="0.25">
      <c r="R16021" s="15">
        <v>3</v>
      </c>
    </row>
    <row r="16022" spans="18:18" x14ac:dyDescent="0.25">
      <c r="R16022" s="15">
        <v>3</v>
      </c>
    </row>
    <row r="16023" spans="18:18" x14ac:dyDescent="0.25">
      <c r="R16023" s="15">
        <v>3</v>
      </c>
    </row>
    <row r="16024" spans="18:18" x14ac:dyDescent="0.25">
      <c r="R16024" s="15">
        <v>3</v>
      </c>
    </row>
    <row r="16025" spans="18:18" x14ac:dyDescent="0.25">
      <c r="R16025" s="15">
        <v>3</v>
      </c>
    </row>
    <row r="16026" spans="18:18" x14ac:dyDescent="0.25">
      <c r="R16026" s="15">
        <v>3</v>
      </c>
    </row>
    <row r="16027" spans="18:18" x14ac:dyDescent="0.25">
      <c r="R16027" s="15">
        <v>3</v>
      </c>
    </row>
    <row r="16028" spans="18:18" x14ac:dyDescent="0.25">
      <c r="R16028" s="15">
        <v>3</v>
      </c>
    </row>
    <row r="16029" spans="18:18" x14ac:dyDescent="0.25">
      <c r="R16029" s="15">
        <v>3</v>
      </c>
    </row>
    <row r="16030" spans="18:18" x14ac:dyDescent="0.25">
      <c r="R16030" s="15">
        <v>3</v>
      </c>
    </row>
    <row r="16031" spans="18:18" x14ac:dyDescent="0.25">
      <c r="R16031" s="15">
        <v>3</v>
      </c>
    </row>
    <row r="16032" spans="18:18" x14ac:dyDescent="0.25">
      <c r="R16032" s="15">
        <v>3</v>
      </c>
    </row>
    <row r="16033" spans="18:18" x14ac:dyDescent="0.25">
      <c r="R16033" s="15">
        <v>3</v>
      </c>
    </row>
    <row r="16034" spans="18:18" x14ac:dyDescent="0.25">
      <c r="R16034" s="15">
        <v>3</v>
      </c>
    </row>
    <row r="16035" spans="18:18" x14ac:dyDescent="0.25">
      <c r="R16035" s="15">
        <v>3</v>
      </c>
    </row>
    <row r="16036" spans="18:18" x14ac:dyDescent="0.25">
      <c r="R16036" s="15">
        <v>3</v>
      </c>
    </row>
    <row r="16037" spans="18:18" x14ac:dyDescent="0.25">
      <c r="R16037" s="15">
        <v>3</v>
      </c>
    </row>
    <row r="16038" spans="18:18" x14ac:dyDescent="0.25">
      <c r="R16038" s="15">
        <v>3</v>
      </c>
    </row>
    <row r="16039" spans="18:18" x14ac:dyDescent="0.25">
      <c r="R16039" s="15">
        <v>3</v>
      </c>
    </row>
    <row r="16040" spans="18:18" x14ac:dyDescent="0.25">
      <c r="R16040" s="15">
        <v>3</v>
      </c>
    </row>
    <row r="16041" spans="18:18" x14ac:dyDescent="0.25">
      <c r="R16041" s="15">
        <v>3</v>
      </c>
    </row>
    <row r="16042" spans="18:18" x14ac:dyDescent="0.25">
      <c r="R16042" s="15">
        <v>3</v>
      </c>
    </row>
    <row r="16043" spans="18:18" x14ac:dyDescent="0.25">
      <c r="R16043" s="15">
        <v>3</v>
      </c>
    </row>
    <row r="16044" spans="18:18" x14ac:dyDescent="0.25">
      <c r="R16044" s="15">
        <v>3</v>
      </c>
    </row>
    <row r="16045" spans="18:18" x14ac:dyDescent="0.25">
      <c r="R16045" s="15">
        <v>4</v>
      </c>
    </row>
    <row r="16046" spans="18:18" x14ac:dyDescent="0.25">
      <c r="R16046" s="15">
        <v>4</v>
      </c>
    </row>
    <row r="16047" spans="18:18" x14ac:dyDescent="0.25">
      <c r="R16047" s="15">
        <v>4</v>
      </c>
    </row>
    <row r="16048" spans="18:18" x14ac:dyDescent="0.25">
      <c r="R16048" s="15">
        <v>4</v>
      </c>
    </row>
    <row r="16049" spans="18:18" x14ac:dyDescent="0.25">
      <c r="R16049" s="15">
        <v>4</v>
      </c>
    </row>
    <row r="16050" spans="18:18" x14ac:dyDescent="0.25">
      <c r="R16050" s="15">
        <v>4</v>
      </c>
    </row>
    <row r="16051" spans="18:18" x14ac:dyDescent="0.25">
      <c r="R16051" s="15">
        <v>4</v>
      </c>
    </row>
    <row r="16052" spans="18:18" x14ac:dyDescent="0.25">
      <c r="R16052" s="15">
        <v>4</v>
      </c>
    </row>
    <row r="16053" spans="18:18" x14ac:dyDescent="0.25">
      <c r="R16053" s="15">
        <v>4</v>
      </c>
    </row>
    <row r="16054" spans="18:18" x14ac:dyDescent="0.25">
      <c r="R16054" s="15">
        <v>4</v>
      </c>
    </row>
    <row r="16055" spans="18:18" x14ac:dyDescent="0.25">
      <c r="R16055" s="15">
        <v>4</v>
      </c>
    </row>
    <row r="16056" spans="18:18" x14ac:dyDescent="0.25">
      <c r="R16056" s="15">
        <v>4</v>
      </c>
    </row>
    <row r="16057" spans="18:18" x14ac:dyDescent="0.25">
      <c r="R16057" s="15">
        <v>4</v>
      </c>
    </row>
    <row r="16058" spans="18:18" x14ac:dyDescent="0.25">
      <c r="R16058" s="15">
        <v>4</v>
      </c>
    </row>
    <row r="16059" spans="18:18" x14ac:dyDescent="0.25">
      <c r="R16059" s="15">
        <v>4</v>
      </c>
    </row>
    <row r="16060" spans="18:18" x14ac:dyDescent="0.25">
      <c r="R16060" s="15">
        <v>1</v>
      </c>
    </row>
    <row r="16061" spans="18:18" x14ac:dyDescent="0.25">
      <c r="R16061" s="15">
        <v>1</v>
      </c>
    </row>
    <row r="16062" spans="18:18" x14ac:dyDescent="0.25">
      <c r="R16062" s="15">
        <v>1</v>
      </c>
    </row>
    <row r="16063" spans="18:18" x14ac:dyDescent="0.25">
      <c r="R16063" s="15">
        <v>1</v>
      </c>
    </row>
    <row r="16064" spans="18:18" x14ac:dyDescent="0.25">
      <c r="R16064" s="15">
        <v>1</v>
      </c>
    </row>
    <row r="16065" spans="18:18" x14ac:dyDescent="0.25">
      <c r="R16065" s="15">
        <v>1</v>
      </c>
    </row>
    <row r="16066" spans="18:18" x14ac:dyDescent="0.25">
      <c r="R16066" s="15">
        <v>1</v>
      </c>
    </row>
    <row r="16067" spans="18:18" x14ac:dyDescent="0.25">
      <c r="R16067" s="15">
        <v>1</v>
      </c>
    </row>
    <row r="16068" spans="18:18" x14ac:dyDescent="0.25">
      <c r="R16068" s="15">
        <v>1</v>
      </c>
    </row>
    <row r="16069" spans="18:18" x14ac:dyDescent="0.25">
      <c r="R16069" s="15">
        <v>1</v>
      </c>
    </row>
    <row r="16070" spans="18:18" x14ac:dyDescent="0.25">
      <c r="R16070" s="15">
        <v>3</v>
      </c>
    </row>
    <row r="16071" spans="18:18" x14ac:dyDescent="0.25">
      <c r="R16071" s="15">
        <v>3</v>
      </c>
    </row>
    <row r="16072" spans="18:18" x14ac:dyDescent="0.25">
      <c r="R16072" s="15">
        <v>3</v>
      </c>
    </row>
    <row r="16073" spans="18:18" x14ac:dyDescent="0.25">
      <c r="R16073" s="15">
        <v>3</v>
      </c>
    </row>
    <row r="16074" spans="18:18" x14ac:dyDescent="0.25">
      <c r="R16074" s="15">
        <v>3</v>
      </c>
    </row>
    <row r="16075" spans="18:18" x14ac:dyDescent="0.25">
      <c r="R16075" s="15">
        <v>3</v>
      </c>
    </row>
    <row r="16076" spans="18:18" x14ac:dyDescent="0.25">
      <c r="R16076" s="15">
        <v>3</v>
      </c>
    </row>
    <row r="16077" spans="18:18" x14ac:dyDescent="0.25">
      <c r="R16077" s="15">
        <v>3</v>
      </c>
    </row>
    <row r="16078" spans="18:18" x14ac:dyDescent="0.25">
      <c r="R16078" s="15">
        <v>3</v>
      </c>
    </row>
    <row r="16079" spans="18:18" x14ac:dyDescent="0.25">
      <c r="R16079" s="15">
        <v>3</v>
      </c>
    </row>
    <row r="16080" spans="18:18" x14ac:dyDescent="0.25">
      <c r="R16080" s="15">
        <v>3</v>
      </c>
    </row>
    <row r="16081" spans="18:18" x14ac:dyDescent="0.25">
      <c r="R16081" s="15">
        <v>1</v>
      </c>
    </row>
    <row r="16082" spans="18:18" x14ac:dyDescent="0.25">
      <c r="R16082" s="15">
        <v>1</v>
      </c>
    </row>
    <row r="16083" spans="18:18" x14ac:dyDescent="0.25">
      <c r="R16083" s="15">
        <v>1</v>
      </c>
    </row>
    <row r="16084" spans="18:18" x14ac:dyDescent="0.25">
      <c r="R16084" s="15">
        <v>1</v>
      </c>
    </row>
    <row r="16085" spans="18:18" x14ac:dyDescent="0.25">
      <c r="R16085" s="15">
        <v>1</v>
      </c>
    </row>
    <row r="16086" spans="18:18" x14ac:dyDescent="0.25">
      <c r="R16086" s="15">
        <v>1</v>
      </c>
    </row>
    <row r="16087" spans="18:18" x14ac:dyDescent="0.25">
      <c r="R16087" s="15">
        <v>1</v>
      </c>
    </row>
    <row r="16088" spans="18:18" x14ac:dyDescent="0.25">
      <c r="R16088" s="15">
        <v>1</v>
      </c>
    </row>
    <row r="16089" spans="18:18" x14ac:dyDescent="0.25">
      <c r="R16089" s="15">
        <v>1</v>
      </c>
    </row>
    <row r="16090" spans="18:18" x14ac:dyDescent="0.25">
      <c r="R16090" s="15">
        <v>1</v>
      </c>
    </row>
    <row r="16091" spans="18:18" x14ac:dyDescent="0.25">
      <c r="R16091" s="15">
        <v>1</v>
      </c>
    </row>
    <row r="16092" spans="18:18" x14ac:dyDescent="0.25">
      <c r="R16092" s="15">
        <v>1</v>
      </c>
    </row>
    <row r="16093" spans="18:18" x14ac:dyDescent="0.25">
      <c r="R16093" s="15">
        <v>3</v>
      </c>
    </row>
    <row r="16094" spans="18:18" x14ac:dyDescent="0.25">
      <c r="R16094" s="15">
        <v>3</v>
      </c>
    </row>
    <row r="16095" spans="18:18" x14ac:dyDescent="0.25">
      <c r="R16095" s="15">
        <v>3</v>
      </c>
    </row>
    <row r="16096" spans="18:18" x14ac:dyDescent="0.25">
      <c r="R16096" s="15">
        <v>3</v>
      </c>
    </row>
    <row r="16097" spans="18:18" x14ac:dyDescent="0.25">
      <c r="R16097" s="15">
        <v>3</v>
      </c>
    </row>
    <row r="16098" spans="18:18" x14ac:dyDescent="0.25">
      <c r="R16098" s="15">
        <v>3</v>
      </c>
    </row>
    <row r="16099" spans="18:18" x14ac:dyDescent="0.25">
      <c r="R16099" s="15">
        <v>3</v>
      </c>
    </row>
    <row r="16100" spans="18:18" x14ac:dyDescent="0.25">
      <c r="R16100" s="15">
        <v>3</v>
      </c>
    </row>
    <row r="16101" spans="18:18" x14ac:dyDescent="0.25">
      <c r="R16101" s="15">
        <v>3</v>
      </c>
    </row>
    <row r="16102" spans="18:18" x14ac:dyDescent="0.25">
      <c r="R16102" s="15">
        <v>3</v>
      </c>
    </row>
    <row r="16103" spans="18:18" x14ac:dyDescent="0.25">
      <c r="R16103" s="15">
        <v>3</v>
      </c>
    </row>
    <row r="16104" spans="18:18" x14ac:dyDescent="0.25">
      <c r="R16104" s="15">
        <v>3</v>
      </c>
    </row>
    <row r="16105" spans="18:18" x14ac:dyDescent="0.25">
      <c r="R16105" s="15">
        <v>3</v>
      </c>
    </row>
    <row r="16106" spans="18:18" x14ac:dyDescent="0.25">
      <c r="R16106" s="15">
        <v>3</v>
      </c>
    </row>
    <row r="16107" spans="18:18" x14ac:dyDescent="0.25">
      <c r="R16107" s="15">
        <v>3</v>
      </c>
    </row>
    <row r="16108" spans="18:18" x14ac:dyDescent="0.25">
      <c r="R16108" s="15">
        <v>3</v>
      </c>
    </row>
    <row r="16109" spans="18:18" x14ac:dyDescent="0.25">
      <c r="R16109" s="15">
        <v>3</v>
      </c>
    </row>
    <row r="16110" spans="18:18" x14ac:dyDescent="0.25">
      <c r="R16110" s="15">
        <v>3</v>
      </c>
    </row>
    <row r="16111" spans="18:18" x14ac:dyDescent="0.25">
      <c r="R16111" s="15">
        <v>3</v>
      </c>
    </row>
    <row r="16112" spans="18:18" x14ac:dyDescent="0.25">
      <c r="R16112" s="15">
        <v>3</v>
      </c>
    </row>
    <row r="16113" spans="18:18" x14ac:dyDescent="0.25">
      <c r="R16113" s="15">
        <v>3</v>
      </c>
    </row>
    <row r="16114" spans="18:18" x14ac:dyDescent="0.25">
      <c r="R16114" s="15">
        <v>3</v>
      </c>
    </row>
    <row r="16115" spans="18:18" x14ac:dyDescent="0.25">
      <c r="R16115" s="15">
        <v>3</v>
      </c>
    </row>
    <row r="16116" spans="18:18" x14ac:dyDescent="0.25">
      <c r="R16116" s="15">
        <v>3</v>
      </c>
    </row>
    <row r="16117" spans="18:18" x14ac:dyDescent="0.25">
      <c r="R16117" s="15">
        <v>3</v>
      </c>
    </row>
    <row r="16118" spans="18:18" x14ac:dyDescent="0.25">
      <c r="R16118" s="15">
        <v>3</v>
      </c>
    </row>
    <row r="16119" spans="18:18" x14ac:dyDescent="0.25">
      <c r="R16119" s="15">
        <v>3</v>
      </c>
    </row>
    <row r="16120" spans="18:18" x14ac:dyDescent="0.25">
      <c r="R16120" s="15">
        <v>3</v>
      </c>
    </row>
    <row r="16121" spans="18:18" x14ac:dyDescent="0.25">
      <c r="R16121" s="15">
        <v>3</v>
      </c>
    </row>
    <row r="16122" spans="18:18" x14ac:dyDescent="0.25">
      <c r="R16122" s="15">
        <v>3</v>
      </c>
    </row>
    <row r="16123" spans="18:18" x14ac:dyDescent="0.25">
      <c r="R16123" s="15">
        <v>3</v>
      </c>
    </row>
    <row r="16124" spans="18:18" x14ac:dyDescent="0.25">
      <c r="R16124" s="15">
        <v>3</v>
      </c>
    </row>
    <row r="16125" spans="18:18" x14ac:dyDescent="0.25">
      <c r="R16125" s="15">
        <v>3</v>
      </c>
    </row>
    <row r="16126" spans="18:18" x14ac:dyDescent="0.25">
      <c r="R16126" s="15">
        <v>3</v>
      </c>
    </row>
    <row r="16127" spans="18:18" x14ac:dyDescent="0.25">
      <c r="R16127" s="15">
        <v>3</v>
      </c>
    </row>
    <row r="16128" spans="18:18" x14ac:dyDescent="0.25">
      <c r="R16128" s="15">
        <v>3</v>
      </c>
    </row>
    <row r="16129" spans="18:18" x14ac:dyDescent="0.25">
      <c r="R16129" s="15">
        <v>3</v>
      </c>
    </row>
    <row r="16130" spans="18:18" x14ac:dyDescent="0.25">
      <c r="R16130" s="15">
        <v>3</v>
      </c>
    </row>
    <row r="16131" spans="18:18" x14ac:dyDescent="0.25">
      <c r="R16131" s="15">
        <v>3</v>
      </c>
    </row>
    <row r="16132" spans="18:18" x14ac:dyDescent="0.25">
      <c r="R16132" s="15">
        <v>3</v>
      </c>
    </row>
    <row r="16133" spans="18:18" x14ac:dyDescent="0.25">
      <c r="R16133" s="15">
        <v>3</v>
      </c>
    </row>
    <row r="16134" spans="18:18" x14ac:dyDescent="0.25">
      <c r="R16134" s="15">
        <v>3</v>
      </c>
    </row>
    <row r="16135" spans="18:18" x14ac:dyDescent="0.25">
      <c r="R16135" s="15">
        <v>3</v>
      </c>
    </row>
    <row r="16136" spans="18:18" x14ac:dyDescent="0.25">
      <c r="R16136" s="15">
        <v>3</v>
      </c>
    </row>
    <row r="16137" spans="18:18" x14ac:dyDescent="0.25">
      <c r="R16137" s="15">
        <v>3</v>
      </c>
    </row>
    <row r="16138" spans="18:18" x14ac:dyDescent="0.25">
      <c r="R16138" s="15">
        <v>3</v>
      </c>
    </row>
    <row r="16139" spans="18:18" x14ac:dyDescent="0.25">
      <c r="R16139" s="15">
        <v>3</v>
      </c>
    </row>
    <row r="16140" spans="18:18" x14ac:dyDescent="0.25">
      <c r="R16140" s="15">
        <v>3</v>
      </c>
    </row>
    <row r="16141" spans="18:18" x14ac:dyDescent="0.25">
      <c r="R16141" s="15">
        <v>3</v>
      </c>
    </row>
    <row r="16142" spans="18:18" x14ac:dyDescent="0.25">
      <c r="R16142" s="15">
        <v>3</v>
      </c>
    </row>
    <row r="16143" spans="18:18" x14ac:dyDescent="0.25">
      <c r="R16143" s="15">
        <v>3</v>
      </c>
    </row>
    <row r="16144" spans="18:18" x14ac:dyDescent="0.25">
      <c r="R16144" s="15">
        <v>3</v>
      </c>
    </row>
    <row r="16145" spans="18:18" x14ac:dyDescent="0.25">
      <c r="R16145" s="15">
        <v>3</v>
      </c>
    </row>
    <row r="16146" spans="18:18" x14ac:dyDescent="0.25">
      <c r="R16146" s="15">
        <v>3</v>
      </c>
    </row>
    <row r="16147" spans="18:18" x14ac:dyDescent="0.25">
      <c r="R16147" s="15">
        <v>3</v>
      </c>
    </row>
    <row r="16148" spans="18:18" x14ac:dyDescent="0.25">
      <c r="R16148" s="15">
        <v>3</v>
      </c>
    </row>
    <row r="16149" spans="18:18" x14ac:dyDescent="0.25">
      <c r="R16149" s="15">
        <v>3</v>
      </c>
    </row>
    <row r="16150" spans="18:18" x14ac:dyDescent="0.25">
      <c r="R16150" s="15">
        <v>3</v>
      </c>
    </row>
    <row r="16151" spans="18:18" x14ac:dyDescent="0.25">
      <c r="R16151" s="15">
        <v>3</v>
      </c>
    </row>
    <row r="16152" spans="18:18" x14ac:dyDescent="0.25">
      <c r="R16152" s="15">
        <v>3</v>
      </c>
    </row>
    <row r="16153" spans="18:18" x14ac:dyDescent="0.25">
      <c r="R16153" s="15">
        <v>3</v>
      </c>
    </row>
    <row r="16154" spans="18:18" x14ac:dyDescent="0.25">
      <c r="R16154" s="15">
        <v>3</v>
      </c>
    </row>
    <row r="16155" spans="18:18" x14ac:dyDescent="0.25">
      <c r="R16155" s="15">
        <v>3</v>
      </c>
    </row>
    <row r="16156" spans="18:18" x14ac:dyDescent="0.25">
      <c r="R16156" s="15">
        <v>3</v>
      </c>
    </row>
    <row r="16157" spans="18:18" x14ac:dyDescent="0.25">
      <c r="R16157" s="15">
        <v>3</v>
      </c>
    </row>
    <row r="16158" spans="18:18" x14ac:dyDescent="0.25">
      <c r="R16158" s="15">
        <v>3</v>
      </c>
    </row>
    <row r="16159" spans="18:18" x14ac:dyDescent="0.25">
      <c r="R16159" s="15">
        <v>3</v>
      </c>
    </row>
    <row r="16160" spans="18:18" x14ac:dyDescent="0.25">
      <c r="R16160" s="15">
        <v>3</v>
      </c>
    </row>
    <row r="16161" spans="18:18" x14ac:dyDescent="0.25">
      <c r="R16161" s="15">
        <v>3</v>
      </c>
    </row>
    <row r="16162" spans="18:18" x14ac:dyDescent="0.25">
      <c r="R16162" s="15">
        <v>3</v>
      </c>
    </row>
    <row r="16163" spans="18:18" x14ac:dyDescent="0.25">
      <c r="R16163" s="15">
        <v>3</v>
      </c>
    </row>
    <row r="16164" spans="18:18" x14ac:dyDescent="0.25">
      <c r="R16164" s="15">
        <v>3</v>
      </c>
    </row>
    <row r="16165" spans="18:18" x14ac:dyDescent="0.25">
      <c r="R16165" s="15">
        <v>3</v>
      </c>
    </row>
    <row r="16166" spans="18:18" x14ac:dyDescent="0.25">
      <c r="R16166" s="15">
        <v>3</v>
      </c>
    </row>
    <row r="16167" spans="18:18" x14ac:dyDescent="0.25">
      <c r="R16167" s="15">
        <v>3</v>
      </c>
    </row>
    <row r="16168" spans="18:18" x14ac:dyDescent="0.25">
      <c r="R16168" s="15">
        <v>3</v>
      </c>
    </row>
    <row r="16169" spans="18:18" x14ac:dyDescent="0.25">
      <c r="R16169" s="15">
        <v>3</v>
      </c>
    </row>
    <row r="16170" spans="18:18" x14ac:dyDescent="0.25">
      <c r="R16170" s="15">
        <v>3</v>
      </c>
    </row>
    <row r="16171" spans="18:18" x14ac:dyDescent="0.25">
      <c r="R16171" s="15">
        <v>3</v>
      </c>
    </row>
    <row r="16172" spans="18:18" x14ac:dyDescent="0.25">
      <c r="R16172" s="15">
        <v>3</v>
      </c>
    </row>
    <row r="16173" spans="18:18" x14ac:dyDescent="0.25">
      <c r="R16173" s="15">
        <v>3</v>
      </c>
    </row>
    <row r="16174" spans="18:18" x14ac:dyDescent="0.25">
      <c r="R16174" s="15">
        <v>3</v>
      </c>
    </row>
    <row r="16175" spans="18:18" x14ac:dyDescent="0.25">
      <c r="R16175" s="15">
        <v>3</v>
      </c>
    </row>
    <row r="16176" spans="18:18" x14ac:dyDescent="0.25">
      <c r="R16176" s="15">
        <v>3</v>
      </c>
    </row>
    <row r="16177" spans="18:18" x14ac:dyDescent="0.25">
      <c r="R16177" s="15">
        <v>3</v>
      </c>
    </row>
    <row r="16178" spans="18:18" x14ac:dyDescent="0.25">
      <c r="R16178" s="15">
        <v>3</v>
      </c>
    </row>
    <row r="16179" spans="18:18" x14ac:dyDescent="0.25">
      <c r="R16179" s="15">
        <v>3</v>
      </c>
    </row>
    <row r="16180" spans="18:18" x14ac:dyDescent="0.25">
      <c r="R16180" s="15">
        <v>3</v>
      </c>
    </row>
    <row r="16181" spans="18:18" x14ac:dyDescent="0.25">
      <c r="R16181" s="15">
        <v>3</v>
      </c>
    </row>
    <row r="16182" spans="18:18" x14ac:dyDescent="0.25">
      <c r="R16182" s="15">
        <v>3</v>
      </c>
    </row>
    <row r="16183" spans="18:18" x14ac:dyDescent="0.25">
      <c r="R16183" s="15">
        <v>3</v>
      </c>
    </row>
    <row r="16184" spans="18:18" x14ac:dyDescent="0.25">
      <c r="R16184" s="15">
        <v>3</v>
      </c>
    </row>
    <row r="16185" spans="18:18" x14ac:dyDescent="0.25">
      <c r="R16185" s="15">
        <v>3</v>
      </c>
    </row>
    <row r="16186" spans="18:18" x14ac:dyDescent="0.25">
      <c r="R16186" s="15">
        <v>3</v>
      </c>
    </row>
    <row r="16187" spans="18:18" x14ac:dyDescent="0.25">
      <c r="R16187" s="15">
        <v>3</v>
      </c>
    </row>
    <row r="16188" spans="18:18" x14ac:dyDescent="0.25">
      <c r="R16188" s="15">
        <v>3</v>
      </c>
    </row>
    <row r="16189" spans="18:18" x14ac:dyDescent="0.25">
      <c r="R16189" s="15">
        <v>3</v>
      </c>
    </row>
    <row r="16190" spans="18:18" x14ac:dyDescent="0.25">
      <c r="R16190" s="15">
        <v>3</v>
      </c>
    </row>
    <row r="16191" spans="18:18" x14ac:dyDescent="0.25">
      <c r="R16191" s="15">
        <v>3</v>
      </c>
    </row>
    <row r="16192" spans="18:18" x14ac:dyDescent="0.25">
      <c r="R16192" s="15">
        <v>3</v>
      </c>
    </row>
    <row r="16193" spans="18:18" x14ac:dyDescent="0.25">
      <c r="R16193" s="15">
        <v>3</v>
      </c>
    </row>
    <row r="16194" spans="18:18" x14ac:dyDescent="0.25">
      <c r="R16194" s="15">
        <v>4</v>
      </c>
    </row>
    <row r="16195" spans="18:18" x14ac:dyDescent="0.25">
      <c r="R16195" s="15">
        <v>4</v>
      </c>
    </row>
    <row r="16196" spans="18:18" x14ac:dyDescent="0.25">
      <c r="R16196" s="15">
        <v>4</v>
      </c>
    </row>
    <row r="16197" spans="18:18" x14ac:dyDescent="0.25">
      <c r="R16197" s="15">
        <v>4</v>
      </c>
    </row>
    <row r="16198" spans="18:18" x14ac:dyDescent="0.25">
      <c r="R16198" s="15">
        <v>4</v>
      </c>
    </row>
    <row r="16199" spans="18:18" x14ac:dyDescent="0.25">
      <c r="R16199" s="15">
        <v>4</v>
      </c>
    </row>
    <row r="16200" spans="18:18" x14ac:dyDescent="0.25">
      <c r="R16200" s="15">
        <v>4</v>
      </c>
    </row>
    <row r="16201" spans="18:18" x14ac:dyDescent="0.25">
      <c r="R16201" s="15">
        <v>4</v>
      </c>
    </row>
    <row r="16202" spans="18:18" x14ac:dyDescent="0.25">
      <c r="R16202" s="15">
        <v>4</v>
      </c>
    </row>
    <row r="16203" spans="18:18" x14ac:dyDescent="0.25">
      <c r="R16203" s="15">
        <v>4</v>
      </c>
    </row>
    <row r="16204" spans="18:18" x14ac:dyDescent="0.25">
      <c r="R16204" s="15">
        <v>4</v>
      </c>
    </row>
    <row r="16205" spans="18:18" x14ac:dyDescent="0.25">
      <c r="R16205" s="15">
        <v>3</v>
      </c>
    </row>
    <row r="16206" spans="18:18" x14ac:dyDescent="0.25">
      <c r="R16206" s="15">
        <v>3</v>
      </c>
    </row>
    <row r="16207" spans="18:18" x14ac:dyDescent="0.25">
      <c r="R16207" s="15">
        <v>3</v>
      </c>
    </row>
    <row r="16208" spans="18:18" x14ac:dyDescent="0.25">
      <c r="R16208" s="15">
        <v>3</v>
      </c>
    </row>
    <row r="16209" spans="18:18" x14ac:dyDescent="0.25">
      <c r="R16209" s="15">
        <v>3</v>
      </c>
    </row>
    <row r="16210" spans="18:18" x14ac:dyDescent="0.25">
      <c r="R16210" s="15">
        <v>3</v>
      </c>
    </row>
    <row r="16211" spans="18:18" x14ac:dyDescent="0.25">
      <c r="R16211" s="15">
        <v>3</v>
      </c>
    </row>
    <row r="16212" spans="18:18" x14ac:dyDescent="0.25">
      <c r="R16212" s="15">
        <v>3</v>
      </c>
    </row>
    <row r="16213" spans="18:18" x14ac:dyDescent="0.25">
      <c r="R16213" s="15">
        <v>3</v>
      </c>
    </row>
    <row r="16214" spans="18:18" x14ac:dyDescent="0.25">
      <c r="R16214" s="15">
        <v>3</v>
      </c>
    </row>
    <row r="16215" spans="18:18" x14ac:dyDescent="0.25">
      <c r="R16215" s="15">
        <v>3</v>
      </c>
    </row>
    <row r="16216" spans="18:18" x14ac:dyDescent="0.25">
      <c r="R16216" s="15">
        <v>3</v>
      </c>
    </row>
    <row r="16217" spans="18:18" x14ac:dyDescent="0.25">
      <c r="R16217" s="15">
        <v>3</v>
      </c>
    </row>
    <row r="16218" spans="18:18" x14ac:dyDescent="0.25">
      <c r="R16218" s="15">
        <v>3</v>
      </c>
    </row>
    <row r="16219" spans="18:18" x14ac:dyDescent="0.25">
      <c r="R16219" s="15">
        <v>3</v>
      </c>
    </row>
    <row r="16220" spans="18:18" x14ac:dyDescent="0.25">
      <c r="R16220" s="15">
        <v>3</v>
      </c>
    </row>
    <row r="16221" spans="18:18" x14ac:dyDescent="0.25">
      <c r="R16221" s="15">
        <v>3</v>
      </c>
    </row>
    <row r="16222" spans="18:18" x14ac:dyDescent="0.25">
      <c r="R16222" s="15">
        <v>3</v>
      </c>
    </row>
    <row r="16223" spans="18:18" x14ac:dyDescent="0.25">
      <c r="R16223" s="15">
        <v>3</v>
      </c>
    </row>
    <row r="16224" spans="18:18" x14ac:dyDescent="0.25">
      <c r="R16224" s="15">
        <v>3</v>
      </c>
    </row>
    <row r="16225" spans="18:18" x14ac:dyDescent="0.25">
      <c r="R16225" s="15">
        <v>3</v>
      </c>
    </row>
    <row r="16226" spans="18:18" x14ac:dyDescent="0.25">
      <c r="R16226" s="15">
        <v>3</v>
      </c>
    </row>
    <row r="16227" spans="18:18" x14ac:dyDescent="0.25">
      <c r="R16227" s="15">
        <v>3</v>
      </c>
    </row>
    <row r="16228" spans="18:18" x14ac:dyDescent="0.25">
      <c r="R16228" s="15">
        <v>2</v>
      </c>
    </row>
    <row r="16229" spans="18:18" x14ac:dyDescent="0.25">
      <c r="R16229" s="15">
        <v>2</v>
      </c>
    </row>
    <row r="16230" spans="18:18" x14ac:dyDescent="0.25">
      <c r="R16230" s="15">
        <v>2</v>
      </c>
    </row>
    <row r="16231" spans="18:18" x14ac:dyDescent="0.25">
      <c r="R16231" s="15">
        <v>2</v>
      </c>
    </row>
    <row r="16232" spans="18:18" x14ac:dyDescent="0.25">
      <c r="R16232" s="15">
        <v>2</v>
      </c>
    </row>
    <row r="16233" spans="18:18" x14ac:dyDescent="0.25">
      <c r="R16233" s="15">
        <v>3</v>
      </c>
    </row>
    <row r="16234" spans="18:18" x14ac:dyDescent="0.25">
      <c r="R16234" s="15">
        <v>3</v>
      </c>
    </row>
    <row r="16235" spans="18:18" x14ac:dyDescent="0.25">
      <c r="R16235" s="15">
        <v>3</v>
      </c>
    </row>
    <row r="16236" spans="18:18" x14ac:dyDescent="0.25">
      <c r="R16236" s="15">
        <v>3</v>
      </c>
    </row>
    <row r="16237" spans="18:18" x14ac:dyDescent="0.25">
      <c r="R16237" s="15">
        <v>3</v>
      </c>
    </row>
    <row r="16238" spans="18:18" x14ac:dyDescent="0.25">
      <c r="R16238" s="15">
        <v>3</v>
      </c>
    </row>
    <row r="16239" spans="18:18" x14ac:dyDescent="0.25">
      <c r="R16239" s="15">
        <v>3</v>
      </c>
    </row>
    <row r="16240" spans="18:18" x14ac:dyDescent="0.25">
      <c r="R16240" s="15">
        <v>3</v>
      </c>
    </row>
    <row r="16241" spans="18:18" x14ac:dyDescent="0.25">
      <c r="R16241" s="15">
        <v>3</v>
      </c>
    </row>
    <row r="16242" spans="18:18" x14ac:dyDescent="0.25">
      <c r="R16242" s="15">
        <v>3</v>
      </c>
    </row>
    <row r="16243" spans="18:18" x14ac:dyDescent="0.25">
      <c r="R16243" s="15">
        <v>3</v>
      </c>
    </row>
    <row r="16244" spans="18:18" x14ac:dyDescent="0.25">
      <c r="R16244" s="15">
        <v>3</v>
      </c>
    </row>
    <row r="16245" spans="18:18" x14ac:dyDescent="0.25">
      <c r="R16245" s="15">
        <v>3</v>
      </c>
    </row>
    <row r="16246" spans="18:18" x14ac:dyDescent="0.25">
      <c r="R16246" s="15">
        <v>3</v>
      </c>
    </row>
    <row r="16247" spans="18:18" x14ac:dyDescent="0.25">
      <c r="R16247" s="15">
        <v>3</v>
      </c>
    </row>
    <row r="16248" spans="18:18" x14ac:dyDescent="0.25">
      <c r="R16248" s="15">
        <v>3</v>
      </c>
    </row>
    <row r="16249" spans="18:18" x14ac:dyDescent="0.25">
      <c r="R16249" s="15">
        <v>3</v>
      </c>
    </row>
    <row r="16250" spans="18:18" x14ac:dyDescent="0.25">
      <c r="R16250" s="15">
        <v>3</v>
      </c>
    </row>
    <row r="16251" spans="18:18" x14ac:dyDescent="0.25">
      <c r="R16251" s="15">
        <v>3</v>
      </c>
    </row>
    <row r="16252" spans="18:18" x14ac:dyDescent="0.25">
      <c r="R16252" s="15">
        <v>3</v>
      </c>
    </row>
    <row r="16253" spans="18:18" x14ac:dyDescent="0.25">
      <c r="R16253" s="15">
        <v>3</v>
      </c>
    </row>
    <row r="16254" spans="18:18" x14ac:dyDescent="0.25">
      <c r="R16254" s="15">
        <v>3</v>
      </c>
    </row>
    <row r="16255" spans="18:18" x14ac:dyDescent="0.25">
      <c r="R16255" s="15">
        <v>3</v>
      </c>
    </row>
    <row r="16256" spans="18:18" x14ac:dyDescent="0.25">
      <c r="R16256" s="15">
        <v>3</v>
      </c>
    </row>
    <row r="16257" spans="18:18" x14ac:dyDescent="0.25">
      <c r="R16257" s="15">
        <v>3</v>
      </c>
    </row>
    <row r="16258" spans="18:18" x14ac:dyDescent="0.25">
      <c r="R16258" s="15">
        <v>3</v>
      </c>
    </row>
    <row r="16259" spans="18:18" x14ac:dyDescent="0.25">
      <c r="R16259" s="15">
        <v>3</v>
      </c>
    </row>
    <row r="16260" spans="18:18" x14ac:dyDescent="0.25">
      <c r="R16260" s="15">
        <v>3</v>
      </c>
    </row>
    <row r="16261" spans="18:18" x14ac:dyDescent="0.25">
      <c r="R16261" s="15">
        <v>3</v>
      </c>
    </row>
    <row r="16262" spans="18:18" x14ac:dyDescent="0.25">
      <c r="R16262" s="15">
        <v>3</v>
      </c>
    </row>
    <row r="16263" spans="18:18" x14ac:dyDescent="0.25">
      <c r="R16263" s="15">
        <v>3</v>
      </c>
    </row>
    <row r="16264" spans="18:18" x14ac:dyDescent="0.25">
      <c r="R16264" s="15">
        <v>3</v>
      </c>
    </row>
    <row r="16265" spans="18:18" x14ac:dyDescent="0.25">
      <c r="R16265" s="15">
        <v>3</v>
      </c>
    </row>
    <row r="16266" spans="18:18" x14ac:dyDescent="0.25">
      <c r="R16266" s="15">
        <v>3</v>
      </c>
    </row>
    <row r="16267" spans="18:18" x14ac:dyDescent="0.25">
      <c r="R16267" s="15">
        <v>3</v>
      </c>
    </row>
    <row r="16268" spans="18:18" x14ac:dyDescent="0.25">
      <c r="R16268" s="15">
        <v>3</v>
      </c>
    </row>
    <row r="16269" spans="18:18" x14ac:dyDescent="0.25">
      <c r="R16269" s="15">
        <v>3</v>
      </c>
    </row>
    <row r="16270" spans="18:18" x14ac:dyDescent="0.25">
      <c r="R16270" s="15">
        <v>3</v>
      </c>
    </row>
    <row r="16271" spans="18:18" x14ac:dyDescent="0.25">
      <c r="R16271" s="15">
        <v>3</v>
      </c>
    </row>
    <row r="16272" spans="18:18" x14ac:dyDescent="0.25">
      <c r="R16272" s="15">
        <v>3</v>
      </c>
    </row>
    <row r="16273" spans="18:18" x14ac:dyDescent="0.25">
      <c r="R16273" s="15">
        <v>3</v>
      </c>
    </row>
    <row r="16274" spans="18:18" x14ac:dyDescent="0.25">
      <c r="R16274" s="15">
        <v>3</v>
      </c>
    </row>
    <row r="16275" spans="18:18" x14ac:dyDescent="0.25">
      <c r="R16275" s="15">
        <v>3</v>
      </c>
    </row>
    <row r="16276" spans="18:18" x14ac:dyDescent="0.25">
      <c r="R16276" s="15">
        <v>3</v>
      </c>
    </row>
    <row r="16277" spans="18:18" x14ac:dyDescent="0.25">
      <c r="R16277" s="15">
        <v>3</v>
      </c>
    </row>
    <row r="16278" spans="18:18" x14ac:dyDescent="0.25">
      <c r="R16278" s="15">
        <v>3</v>
      </c>
    </row>
    <row r="16279" spans="18:18" x14ac:dyDescent="0.25">
      <c r="R16279" s="15">
        <v>3</v>
      </c>
    </row>
    <row r="16280" spans="18:18" x14ac:dyDescent="0.25">
      <c r="R16280" s="15">
        <v>3</v>
      </c>
    </row>
    <row r="16281" spans="18:18" x14ac:dyDescent="0.25">
      <c r="R16281" s="15">
        <v>3</v>
      </c>
    </row>
    <row r="16282" spans="18:18" x14ac:dyDescent="0.25">
      <c r="R16282" s="15">
        <v>3</v>
      </c>
    </row>
    <row r="16283" spans="18:18" x14ac:dyDescent="0.25">
      <c r="R16283" s="15">
        <v>3</v>
      </c>
    </row>
    <row r="16284" spans="18:18" x14ac:dyDescent="0.25">
      <c r="R16284" s="15">
        <v>3</v>
      </c>
    </row>
    <row r="16285" spans="18:18" x14ac:dyDescent="0.25">
      <c r="R16285" s="15">
        <v>3</v>
      </c>
    </row>
    <row r="16286" spans="18:18" x14ac:dyDescent="0.25">
      <c r="R16286" s="15">
        <v>3</v>
      </c>
    </row>
    <row r="16287" spans="18:18" x14ac:dyDescent="0.25">
      <c r="R16287" s="15">
        <v>3</v>
      </c>
    </row>
    <row r="16288" spans="18:18" x14ac:dyDescent="0.25">
      <c r="R16288" s="15">
        <v>3</v>
      </c>
    </row>
    <row r="16289" spans="18:18" x14ac:dyDescent="0.25">
      <c r="R16289" s="15">
        <v>3</v>
      </c>
    </row>
    <row r="16290" spans="18:18" x14ac:dyDescent="0.25">
      <c r="R16290" s="15">
        <v>3</v>
      </c>
    </row>
    <row r="16291" spans="18:18" x14ac:dyDescent="0.25">
      <c r="R16291" s="15">
        <v>3</v>
      </c>
    </row>
    <row r="16292" spans="18:18" x14ac:dyDescent="0.25">
      <c r="R16292" s="15">
        <v>3</v>
      </c>
    </row>
    <row r="16293" spans="18:18" x14ac:dyDescent="0.25">
      <c r="R16293" s="15">
        <v>3</v>
      </c>
    </row>
    <row r="16294" spans="18:18" x14ac:dyDescent="0.25">
      <c r="R16294" s="15">
        <v>3</v>
      </c>
    </row>
    <row r="16295" spans="18:18" x14ac:dyDescent="0.25">
      <c r="R16295" s="15">
        <v>3</v>
      </c>
    </row>
    <row r="16296" spans="18:18" x14ac:dyDescent="0.25">
      <c r="R16296" s="15">
        <v>3</v>
      </c>
    </row>
    <row r="16297" spans="18:18" x14ac:dyDescent="0.25">
      <c r="R16297" s="15">
        <v>3</v>
      </c>
    </row>
    <row r="16298" spans="18:18" x14ac:dyDescent="0.25">
      <c r="R16298" s="15">
        <v>3</v>
      </c>
    </row>
    <row r="16299" spans="18:18" x14ac:dyDescent="0.25">
      <c r="R16299" s="15">
        <v>3</v>
      </c>
    </row>
    <row r="16300" spans="18:18" x14ac:dyDescent="0.25">
      <c r="R16300" s="15">
        <v>3</v>
      </c>
    </row>
    <row r="16301" spans="18:18" x14ac:dyDescent="0.25">
      <c r="R16301" s="15">
        <v>3</v>
      </c>
    </row>
    <row r="16302" spans="18:18" x14ac:dyDescent="0.25">
      <c r="R16302" s="15">
        <v>3</v>
      </c>
    </row>
    <row r="16303" spans="18:18" x14ac:dyDescent="0.25">
      <c r="R16303" s="15">
        <v>3</v>
      </c>
    </row>
    <row r="16304" spans="18:18" x14ac:dyDescent="0.25">
      <c r="R16304" s="15">
        <v>3</v>
      </c>
    </row>
    <row r="16305" spans="18:18" x14ac:dyDescent="0.25">
      <c r="R16305" s="15">
        <v>3</v>
      </c>
    </row>
    <row r="16306" spans="18:18" x14ac:dyDescent="0.25">
      <c r="R16306" s="15">
        <v>3</v>
      </c>
    </row>
    <row r="16307" spans="18:18" x14ac:dyDescent="0.25">
      <c r="R16307" s="15">
        <v>3</v>
      </c>
    </row>
    <row r="16308" spans="18:18" x14ac:dyDescent="0.25">
      <c r="R16308" s="15">
        <v>3</v>
      </c>
    </row>
    <row r="16309" spans="18:18" x14ac:dyDescent="0.25">
      <c r="R16309" s="15">
        <v>3</v>
      </c>
    </row>
    <row r="16310" spans="18:18" x14ac:dyDescent="0.25">
      <c r="R16310" s="15">
        <v>3</v>
      </c>
    </row>
    <row r="16311" spans="18:18" x14ac:dyDescent="0.25">
      <c r="R16311" s="15">
        <v>3</v>
      </c>
    </row>
    <row r="16312" spans="18:18" x14ac:dyDescent="0.25">
      <c r="R16312" s="15">
        <v>5</v>
      </c>
    </row>
    <row r="16313" spans="18:18" x14ac:dyDescent="0.25">
      <c r="R16313" s="15">
        <v>5</v>
      </c>
    </row>
    <row r="16314" spans="18:18" x14ac:dyDescent="0.25">
      <c r="R16314" s="15">
        <v>5</v>
      </c>
    </row>
    <row r="16315" spans="18:18" x14ac:dyDescent="0.25">
      <c r="R16315" s="15">
        <v>5</v>
      </c>
    </row>
    <row r="16316" spans="18:18" x14ac:dyDescent="0.25">
      <c r="R16316" s="15">
        <v>5</v>
      </c>
    </row>
    <row r="16317" spans="18:18" x14ac:dyDescent="0.25">
      <c r="R16317" s="15">
        <v>5</v>
      </c>
    </row>
    <row r="16318" spans="18:18" x14ac:dyDescent="0.25">
      <c r="R16318" s="15">
        <v>5</v>
      </c>
    </row>
    <row r="16319" spans="18:18" x14ac:dyDescent="0.25">
      <c r="R16319" s="15">
        <v>5</v>
      </c>
    </row>
    <row r="16320" spans="18:18" x14ac:dyDescent="0.25">
      <c r="R16320" s="15">
        <v>5</v>
      </c>
    </row>
    <row r="16321" spans="18:18" x14ac:dyDescent="0.25">
      <c r="R16321" s="15">
        <v>5</v>
      </c>
    </row>
    <row r="16322" spans="18:18" x14ac:dyDescent="0.25">
      <c r="R16322" s="15">
        <v>5</v>
      </c>
    </row>
    <row r="16323" spans="18:18" x14ac:dyDescent="0.25">
      <c r="R16323" s="15">
        <v>5</v>
      </c>
    </row>
    <row r="16324" spans="18:18" x14ac:dyDescent="0.25">
      <c r="R16324" s="15">
        <v>5</v>
      </c>
    </row>
    <row r="16325" spans="18:18" x14ac:dyDescent="0.25">
      <c r="R16325" s="15">
        <v>5</v>
      </c>
    </row>
    <row r="16326" spans="18:18" x14ac:dyDescent="0.25">
      <c r="R16326" s="15">
        <v>5</v>
      </c>
    </row>
    <row r="16327" spans="18:18" x14ac:dyDescent="0.25">
      <c r="R16327" s="15">
        <v>5</v>
      </c>
    </row>
    <row r="16328" spans="18:18" x14ac:dyDescent="0.25">
      <c r="R16328" s="15">
        <v>5</v>
      </c>
    </row>
    <row r="16329" spans="18:18" x14ac:dyDescent="0.25">
      <c r="R16329" s="15">
        <v>5</v>
      </c>
    </row>
    <row r="16330" spans="18:18" x14ac:dyDescent="0.25">
      <c r="R16330" s="15">
        <v>5</v>
      </c>
    </row>
    <row r="16331" spans="18:18" x14ac:dyDescent="0.25">
      <c r="R16331" s="15">
        <v>5</v>
      </c>
    </row>
    <row r="16332" spans="18:18" x14ac:dyDescent="0.25">
      <c r="R16332" s="15">
        <v>5</v>
      </c>
    </row>
    <row r="16333" spans="18:18" x14ac:dyDescent="0.25">
      <c r="R16333" s="15">
        <v>3</v>
      </c>
    </row>
    <row r="16334" spans="18:18" x14ac:dyDescent="0.25">
      <c r="R16334" s="15">
        <v>3</v>
      </c>
    </row>
    <row r="16335" spans="18:18" x14ac:dyDescent="0.25">
      <c r="R16335" s="15">
        <v>3</v>
      </c>
    </row>
    <row r="16336" spans="18:18" x14ac:dyDescent="0.25">
      <c r="R16336" s="15">
        <v>3</v>
      </c>
    </row>
    <row r="16337" spans="18:18" x14ac:dyDescent="0.25">
      <c r="R16337" s="15">
        <v>3</v>
      </c>
    </row>
    <row r="16338" spans="18:18" x14ac:dyDescent="0.25">
      <c r="R16338" s="15">
        <v>3</v>
      </c>
    </row>
    <row r="16339" spans="18:18" x14ac:dyDescent="0.25">
      <c r="R16339" s="15">
        <v>3</v>
      </c>
    </row>
    <row r="16340" spans="18:18" x14ac:dyDescent="0.25">
      <c r="R16340" s="15">
        <v>3</v>
      </c>
    </row>
    <row r="16341" spans="18:18" x14ac:dyDescent="0.25">
      <c r="R16341" s="15">
        <v>3</v>
      </c>
    </row>
    <row r="16342" spans="18:18" x14ac:dyDescent="0.25">
      <c r="R16342" s="15">
        <v>3</v>
      </c>
    </row>
    <row r="16343" spans="18:18" x14ac:dyDescent="0.25">
      <c r="R16343" s="15">
        <v>3</v>
      </c>
    </row>
    <row r="16344" spans="18:18" x14ac:dyDescent="0.25">
      <c r="R16344" s="15">
        <v>3</v>
      </c>
    </row>
    <row r="16345" spans="18:18" x14ac:dyDescent="0.25">
      <c r="R16345" s="15">
        <v>3</v>
      </c>
    </row>
    <row r="16346" spans="18:18" x14ac:dyDescent="0.25">
      <c r="R16346" s="15">
        <v>3</v>
      </c>
    </row>
    <row r="16347" spans="18:18" x14ac:dyDescent="0.25">
      <c r="R16347" s="15">
        <v>3</v>
      </c>
    </row>
    <row r="16348" spans="18:18" x14ac:dyDescent="0.25">
      <c r="R16348" s="15">
        <v>3</v>
      </c>
    </row>
    <row r="16349" spans="18:18" x14ac:dyDescent="0.25">
      <c r="R16349" s="15">
        <v>3</v>
      </c>
    </row>
    <row r="16350" spans="18:18" x14ac:dyDescent="0.25">
      <c r="R16350" s="15">
        <v>3</v>
      </c>
    </row>
    <row r="16351" spans="18:18" x14ac:dyDescent="0.25">
      <c r="R16351" s="15">
        <v>3</v>
      </c>
    </row>
    <row r="16352" spans="18:18" x14ac:dyDescent="0.25">
      <c r="R16352" s="15">
        <v>3</v>
      </c>
    </row>
    <row r="16353" spans="18:18" x14ac:dyDescent="0.25">
      <c r="R16353" s="15">
        <v>3</v>
      </c>
    </row>
    <row r="16354" spans="18:18" x14ac:dyDescent="0.25">
      <c r="R16354" s="15">
        <v>3</v>
      </c>
    </row>
    <row r="16355" spans="18:18" x14ac:dyDescent="0.25">
      <c r="R16355" s="15">
        <v>3</v>
      </c>
    </row>
    <row r="16356" spans="18:18" x14ac:dyDescent="0.25">
      <c r="R16356" s="15">
        <v>3</v>
      </c>
    </row>
    <row r="16357" spans="18:18" x14ac:dyDescent="0.25">
      <c r="R16357" s="15">
        <v>3</v>
      </c>
    </row>
    <row r="16358" spans="18:18" x14ac:dyDescent="0.25">
      <c r="R16358" s="15">
        <v>3</v>
      </c>
    </row>
    <row r="16359" spans="18:18" x14ac:dyDescent="0.25">
      <c r="R16359" s="15">
        <v>3</v>
      </c>
    </row>
    <row r="16360" spans="18:18" x14ac:dyDescent="0.25">
      <c r="R16360" s="15">
        <v>3</v>
      </c>
    </row>
    <row r="16361" spans="18:18" x14ac:dyDescent="0.25">
      <c r="R16361" s="15">
        <v>3</v>
      </c>
    </row>
    <row r="16362" spans="18:18" x14ac:dyDescent="0.25">
      <c r="R16362" s="15">
        <v>3</v>
      </c>
    </row>
    <row r="16363" spans="18:18" x14ac:dyDescent="0.25">
      <c r="R16363" s="15">
        <v>3</v>
      </c>
    </row>
    <row r="16364" spans="18:18" x14ac:dyDescent="0.25">
      <c r="R16364" s="15">
        <v>3</v>
      </c>
    </row>
    <row r="16365" spans="18:18" x14ac:dyDescent="0.25">
      <c r="R16365" s="15">
        <v>3</v>
      </c>
    </row>
    <row r="16366" spans="18:18" x14ac:dyDescent="0.25">
      <c r="R16366" s="15">
        <v>3</v>
      </c>
    </row>
    <row r="16367" spans="18:18" x14ac:dyDescent="0.25">
      <c r="R16367" s="15">
        <v>3</v>
      </c>
    </row>
    <row r="16368" spans="18:18" x14ac:dyDescent="0.25">
      <c r="R16368" s="15">
        <v>3</v>
      </c>
    </row>
    <row r="16369" spans="18:18" x14ac:dyDescent="0.25">
      <c r="R16369" s="15">
        <v>3</v>
      </c>
    </row>
    <row r="16370" spans="18:18" x14ac:dyDescent="0.25">
      <c r="R16370" s="15">
        <v>3</v>
      </c>
    </row>
    <row r="16371" spans="18:18" x14ac:dyDescent="0.25">
      <c r="R16371" s="15">
        <v>3</v>
      </c>
    </row>
    <row r="16372" spans="18:18" x14ac:dyDescent="0.25">
      <c r="R16372" s="15">
        <v>3</v>
      </c>
    </row>
    <row r="16373" spans="18:18" x14ac:dyDescent="0.25">
      <c r="R16373" s="15">
        <v>3</v>
      </c>
    </row>
    <row r="16374" spans="18:18" x14ac:dyDescent="0.25">
      <c r="R16374" s="15">
        <v>3</v>
      </c>
    </row>
    <row r="16375" spans="18:18" x14ac:dyDescent="0.25">
      <c r="R16375" s="15">
        <v>3</v>
      </c>
    </row>
    <row r="16376" spans="18:18" x14ac:dyDescent="0.25">
      <c r="R16376" s="15">
        <v>3</v>
      </c>
    </row>
    <row r="16377" spans="18:18" x14ac:dyDescent="0.25">
      <c r="R16377" s="15">
        <v>3</v>
      </c>
    </row>
    <row r="16378" spans="18:18" x14ac:dyDescent="0.25">
      <c r="R16378" s="15">
        <v>3</v>
      </c>
    </row>
    <row r="16379" spans="18:18" x14ac:dyDescent="0.25">
      <c r="R16379" s="15">
        <v>3</v>
      </c>
    </row>
    <row r="16380" spans="18:18" x14ac:dyDescent="0.25">
      <c r="R16380" s="15">
        <v>3</v>
      </c>
    </row>
    <row r="16381" spans="18:18" x14ac:dyDescent="0.25">
      <c r="R16381" s="15">
        <v>3</v>
      </c>
    </row>
    <row r="16382" spans="18:18" x14ac:dyDescent="0.25">
      <c r="R16382" s="15">
        <v>3</v>
      </c>
    </row>
    <row r="16383" spans="18:18" x14ac:dyDescent="0.25">
      <c r="R16383" s="15">
        <v>3</v>
      </c>
    </row>
    <row r="16384" spans="18:18" x14ac:dyDescent="0.25">
      <c r="R16384" s="15">
        <v>3</v>
      </c>
    </row>
    <row r="16385" spans="18:18" x14ac:dyDescent="0.25">
      <c r="R16385" s="15">
        <v>3</v>
      </c>
    </row>
    <row r="16386" spans="18:18" x14ac:dyDescent="0.25">
      <c r="R16386" s="15">
        <v>3</v>
      </c>
    </row>
    <row r="16387" spans="18:18" x14ac:dyDescent="0.25">
      <c r="R16387" s="15">
        <v>3</v>
      </c>
    </row>
    <row r="16388" spans="18:18" x14ac:dyDescent="0.25">
      <c r="R16388" s="15">
        <v>3</v>
      </c>
    </row>
    <row r="16389" spans="18:18" x14ac:dyDescent="0.25">
      <c r="R16389" s="15">
        <v>3</v>
      </c>
    </row>
    <row r="16390" spans="18:18" x14ac:dyDescent="0.25">
      <c r="R16390" s="15">
        <v>3</v>
      </c>
    </row>
    <row r="16391" spans="18:18" x14ac:dyDescent="0.25">
      <c r="R16391" s="15">
        <v>3</v>
      </c>
    </row>
    <row r="16392" spans="18:18" x14ac:dyDescent="0.25">
      <c r="R16392" s="15">
        <v>3</v>
      </c>
    </row>
    <row r="16393" spans="18:18" x14ac:dyDescent="0.25">
      <c r="R16393" s="15">
        <v>3</v>
      </c>
    </row>
    <row r="16394" spans="18:18" x14ac:dyDescent="0.25">
      <c r="R16394" s="15">
        <v>3</v>
      </c>
    </row>
    <row r="16395" spans="18:18" x14ac:dyDescent="0.25">
      <c r="R16395" s="15">
        <v>3</v>
      </c>
    </row>
    <row r="16396" spans="18:18" x14ac:dyDescent="0.25">
      <c r="R16396" s="15">
        <v>3</v>
      </c>
    </row>
    <row r="16397" spans="18:18" x14ac:dyDescent="0.25">
      <c r="R16397" s="15">
        <v>3</v>
      </c>
    </row>
    <row r="16398" spans="18:18" x14ac:dyDescent="0.25">
      <c r="R16398" s="15">
        <v>3</v>
      </c>
    </row>
    <row r="16399" spans="18:18" x14ac:dyDescent="0.25">
      <c r="R16399" s="15">
        <v>3</v>
      </c>
    </row>
    <row r="16400" spans="18:18" x14ac:dyDescent="0.25">
      <c r="R16400" s="15">
        <v>3</v>
      </c>
    </row>
    <row r="16401" spans="18:18" x14ac:dyDescent="0.25">
      <c r="R16401" s="15">
        <v>3</v>
      </c>
    </row>
    <row r="16402" spans="18:18" x14ac:dyDescent="0.25">
      <c r="R16402" s="15">
        <v>3</v>
      </c>
    </row>
    <row r="16403" spans="18:18" x14ac:dyDescent="0.25">
      <c r="R16403" s="15">
        <v>3</v>
      </c>
    </row>
    <row r="16404" spans="18:18" x14ac:dyDescent="0.25">
      <c r="R16404" s="15">
        <v>3</v>
      </c>
    </row>
    <row r="16405" spans="18:18" x14ac:dyDescent="0.25">
      <c r="R16405" s="15">
        <v>3</v>
      </c>
    </row>
    <row r="16406" spans="18:18" x14ac:dyDescent="0.25">
      <c r="R16406" s="15">
        <v>3</v>
      </c>
    </row>
    <row r="16407" spans="18:18" x14ac:dyDescent="0.25">
      <c r="R16407" s="15">
        <v>3</v>
      </c>
    </row>
    <row r="16408" spans="18:18" x14ac:dyDescent="0.25">
      <c r="R16408" s="15">
        <v>3</v>
      </c>
    </row>
    <row r="16409" spans="18:18" x14ac:dyDescent="0.25">
      <c r="R16409" s="15">
        <v>3</v>
      </c>
    </row>
    <row r="16410" spans="18:18" x14ac:dyDescent="0.25">
      <c r="R16410" s="15">
        <v>3</v>
      </c>
    </row>
    <row r="16411" spans="18:18" x14ac:dyDescent="0.25">
      <c r="R16411" s="15">
        <v>3</v>
      </c>
    </row>
    <row r="16412" spans="18:18" x14ac:dyDescent="0.25">
      <c r="R16412" s="15">
        <v>3</v>
      </c>
    </row>
    <row r="16413" spans="18:18" x14ac:dyDescent="0.25">
      <c r="R16413" s="15">
        <v>3</v>
      </c>
    </row>
    <row r="16414" spans="18:18" x14ac:dyDescent="0.25">
      <c r="R16414" s="15">
        <v>3</v>
      </c>
    </row>
    <row r="16415" spans="18:18" x14ac:dyDescent="0.25">
      <c r="R16415" s="15">
        <v>3</v>
      </c>
    </row>
    <row r="16416" spans="18:18" x14ac:dyDescent="0.25">
      <c r="R16416" s="15">
        <v>3</v>
      </c>
    </row>
    <row r="16417" spans="18:18" x14ac:dyDescent="0.25">
      <c r="R16417" s="15">
        <v>3</v>
      </c>
    </row>
    <row r="16418" spans="18:18" x14ac:dyDescent="0.25">
      <c r="R16418" s="15">
        <v>3</v>
      </c>
    </row>
    <row r="16419" spans="18:18" x14ac:dyDescent="0.25">
      <c r="R16419" s="15">
        <v>3</v>
      </c>
    </row>
    <row r="16420" spans="18:18" x14ac:dyDescent="0.25">
      <c r="R16420" s="15">
        <v>3</v>
      </c>
    </row>
    <row r="16421" spans="18:18" x14ac:dyDescent="0.25">
      <c r="R16421" s="15">
        <v>3</v>
      </c>
    </row>
    <row r="16422" spans="18:18" x14ac:dyDescent="0.25">
      <c r="R16422" s="15">
        <v>3</v>
      </c>
    </row>
    <row r="16423" spans="18:18" x14ac:dyDescent="0.25">
      <c r="R16423" s="15">
        <v>3</v>
      </c>
    </row>
    <row r="16424" spans="18:18" x14ac:dyDescent="0.25">
      <c r="R16424" s="15">
        <v>3</v>
      </c>
    </row>
    <row r="16425" spans="18:18" x14ac:dyDescent="0.25">
      <c r="R16425" s="15">
        <v>3</v>
      </c>
    </row>
    <row r="16426" spans="18:18" x14ac:dyDescent="0.25">
      <c r="R16426" s="15">
        <v>2</v>
      </c>
    </row>
    <row r="16427" spans="18:18" x14ac:dyDescent="0.25">
      <c r="R16427" s="15">
        <v>2</v>
      </c>
    </row>
    <row r="16428" spans="18:18" x14ac:dyDescent="0.25">
      <c r="R16428" s="15">
        <v>2</v>
      </c>
    </row>
    <row r="16429" spans="18:18" x14ac:dyDescent="0.25">
      <c r="R16429" s="15">
        <v>3</v>
      </c>
    </row>
    <row r="16430" spans="18:18" x14ac:dyDescent="0.25">
      <c r="R16430" s="15">
        <v>3</v>
      </c>
    </row>
    <row r="16431" spans="18:18" x14ac:dyDescent="0.25">
      <c r="R16431" s="15">
        <v>3</v>
      </c>
    </row>
    <row r="16432" spans="18:18" x14ac:dyDescent="0.25">
      <c r="R16432" s="15">
        <v>3</v>
      </c>
    </row>
    <row r="16433" spans="18:18" x14ac:dyDescent="0.25">
      <c r="R16433" s="15">
        <v>3</v>
      </c>
    </row>
    <row r="16434" spans="18:18" x14ac:dyDescent="0.25">
      <c r="R16434" s="15">
        <v>3</v>
      </c>
    </row>
    <row r="16435" spans="18:18" x14ac:dyDescent="0.25">
      <c r="R16435" s="15">
        <v>3</v>
      </c>
    </row>
    <row r="16436" spans="18:18" x14ac:dyDescent="0.25">
      <c r="R16436" s="15">
        <v>3</v>
      </c>
    </row>
    <row r="16437" spans="18:18" x14ac:dyDescent="0.25">
      <c r="R16437" s="15">
        <v>3</v>
      </c>
    </row>
    <row r="16438" spans="18:18" x14ac:dyDescent="0.25">
      <c r="R16438" s="15">
        <v>4</v>
      </c>
    </row>
    <row r="16439" spans="18:18" x14ac:dyDescent="0.25">
      <c r="R16439" s="15">
        <v>4</v>
      </c>
    </row>
    <row r="16440" spans="18:18" x14ac:dyDescent="0.25">
      <c r="R16440" s="15">
        <v>4</v>
      </c>
    </row>
    <row r="16441" spans="18:18" x14ac:dyDescent="0.25">
      <c r="R16441" s="15">
        <v>4</v>
      </c>
    </row>
    <row r="16442" spans="18:18" x14ac:dyDescent="0.25">
      <c r="R16442" s="15">
        <v>4</v>
      </c>
    </row>
    <row r="16443" spans="18:18" x14ac:dyDescent="0.25">
      <c r="R16443" s="15">
        <v>4</v>
      </c>
    </row>
    <row r="16444" spans="18:18" x14ac:dyDescent="0.25">
      <c r="R16444" s="15">
        <v>4</v>
      </c>
    </row>
    <row r="16445" spans="18:18" x14ac:dyDescent="0.25">
      <c r="R16445" s="15">
        <v>4</v>
      </c>
    </row>
    <row r="16446" spans="18:18" x14ac:dyDescent="0.25">
      <c r="R16446" s="15">
        <v>4</v>
      </c>
    </row>
    <row r="16447" spans="18:18" x14ac:dyDescent="0.25">
      <c r="R16447" s="15">
        <v>5</v>
      </c>
    </row>
    <row r="16448" spans="18:18" x14ac:dyDescent="0.25">
      <c r="R16448" s="15">
        <v>5</v>
      </c>
    </row>
    <row r="16449" spans="18:18" x14ac:dyDescent="0.25">
      <c r="R16449" s="15">
        <v>5</v>
      </c>
    </row>
    <row r="16450" spans="18:18" x14ac:dyDescent="0.25">
      <c r="R16450" s="15">
        <v>5</v>
      </c>
    </row>
    <row r="16451" spans="18:18" x14ac:dyDescent="0.25">
      <c r="R16451" s="15">
        <v>5</v>
      </c>
    </row>
    <row r="16452" spans="18:18" x14ac:dyDescent="0.25">
      <c r="R16452" s="15">
        <v>5</v>
      </c>
    </row>
    <row r="16453" spans="18:18" x14ac:dyDescent="0.25">
      <c r="R16453" s="15">
        <v>4</v>
      </c>
    </row>
    <row r="16454" spans="18:18" x14ac:dyDescent="0.25">
      <c r="R16454" s="15">
        <v>4</v>
      </c>
    </row>
    <row r="16455" spans="18:18" x14ac:dyDescent="0.25">
      <c r="R16455" s="15">
        <v>4</v>
      </c>
    </row>
    <row r="16456" spans="18:18" x14ac:dyDescent="0.25">
      <c r="R16456" s="15">
        <v>4</v>
      </c>
    </row>
    <row r="16457" spans="18:18" x14ac:dyDescent="0.25">
      <c r="R16457" s="15">
        <v>4</v>
      </c>
    </row>
    <row r="16458" spans="18:18" x14ac:dyDescent="0.25">
      <c r="R16458" s="15">
        <v>4</v>
      </c>
    </row>
    <row r="16459" spans="18:18" x14ac:dyDescent="0.25">
      <c r="R16459" s="15">
        <v>4</v>
      </c>
    </row>
    <row r="16460" spans="18:18" x14ac:dyDescent="0.25">
      <c r="R16460" s="15">
        <v>4</v>
      </c>
    </row>
    <row r="16461" spans="18:18" x14ac:dyDescent="0.25">
      <c r="R16461" s="15">
        <v>4</v>
      </c>
    </row>
    <row r="16462" spans="18:18" x14ac:dyDescent="0.25">
      <c r="R16462" s="15">
        <v>4</v>
      </c>
    </row>
    <row r="16463" spans="18:18" x14ac:dyDescent="0.25">
      <c r="R16463" s="15">
        <v>4</v>
      </c>
    </row>
    <row r="16464" spans="18:18" x14ac:dyDescent="0.25">
      <c r="R16464" s="15">
        <v>4</v>
      </c>
    </row>
    <row r="16465" spans="18:18" x14ac:dyDescent="0.25">
      <c r="R16465" s="15">
        <v>4</v>
      </c>
    </row>
    <row r="16466" spans="18:18" x14ac:dyDescent="0.25">
      <c r="R16466" s="15">
        <v>4</v>
      </c>
    </row>
    <row r="16467" spans="18:18" x14ac:dyDescent="0.25">
      <c r="R16467" s="15">
        <v>4</v>
      </c>
    </row>
    <row r="16468" spans="18:18" x14ac:dyDescent="0.25">
      <c r="R16468" s="15">
        <v>4</v>
      </c>
    </row>
    <row r="16469" spans="18:18" x14ac:dyDescent="0.25">
      <c r="R16469" s="15">
        <v>4</v>
      </c>
    </row>
    <row r="16470" spans="18:18" x14ac:dyDescent="0.25">
      <c r="R16470" s="15">
        <v>4</v>
      </c>
    </row>
    <row r="16471" spans="18:18" x14ac:dyDescent="0.25">
      <c r="R16471" s="15">
        <v>4</v>
      </c>
    </row>
    <row r="16472" spans="18:18" x14ac:dyDescent="0.25">
      <c r="R16472" s="15">
        <v>4</v>
      </c>
    </row>
    <row r="16473" spans="18:18" x14ac:dyDescent="0.25">
      <c r="R16473" s="15">
        <v>4</v>
      </c>
    </row>
    <row r="16474" spans="18:18" x14ac:dyDescent="0.25">
      <c r="R16474" s="15">
        <v>4</v>
      </c>
    </row>
    <row r="16475" spans="18:18" x14ac:dyDescent="0.25">
      <c r="R16475" s="15">
        <v>4</v>
      </c>
    </row>
    <row r="16476" spans="18:18" x14ac:dyDescent="0.25">
      <c r="R16476" s="15">
        <v>3</v>
      </c>
    </row>
    <row r="16477" spans="18:18" x14ac:dyDescent="0.25">
      <c r="R16477" s="15">
        <v>3</v>
      </c>
    </row>
    <row r="16478" spans="18:18" x14ac:dyDescent="0.25">
      <c r="R16478" s="15">
        <v>3</v>
      </c>
    </row>
    <row r="16479" spans="18:18" x14ac:dyDescent="0.25">
      <c r="R16479" s="15">
        <v>3</v>
      </c>
    </row>
    <row r="16480" spans="18:18" x14ac:dyDescent="0.25">
      <c r="R16480" s="15">
        <v>3</v>
      </c>
    </row>
    <row r="16481" spans="18:18" x14ac:dyDescent="0.25">
      <c r="R16481" s="15">
        <v>3</v>
      </c>
    </row>
    <row r="16482" spans="18:18" x14ac:dyDescent="0.25">
      <c r="R16482" s="15">
        <v>3</v>
      </c>
    </row>
    <row r="16483" spans="18:18" x14ac:dyDescent="0.25">
      <c r="R16483" s="15">
        <v>4</v>
      </c>
    </row>
    <row r="16484" spans="18:18" x14ac:dyDescent="0.25">
      <c r="R16484" s="15">
        <v>4</v>
      </c>
    </row>
    <row r="16485" spans="18:18" x14ac:dyDescent="0.25">
      <c r="R16485" s="15">
        <v>4</v>
      </c>
    </row>
    <row r="16486" spans="18:18" x14ac:dyDescent="0.25">
      <c r="R16486" s="15">
        <v>6</v>
      </c>
    </row>
    <row r="16487" spans="18:18" x14ac:dyDescent="0.25">
      <c r="R16487" s="15">
        <v>6</v>
      </c>
    </row>
    <row r="16488" spans="18:18" x14ac:dyDescent="0.25">
      <c r="R16488" s="15">
        <v>6</v>
      </c>
    </row>
    <row r="16489" spans="18:18" x14ac:dyDescent="0.25">
      <c r="R16489" s="15">
        <v>6</v>
      </c>
    </row>
    <row r="16490" spans="18:18" x14ac:dyDescent="0.25">
      <c r="R16490" s="15">
        <v>6</v>
      </c>
    </row>
    <row r="16491" spans="18:18" x14ac:dyDescent="0.25">
      <c r="R16491" s="15">
        <v>6</v>
      </c>
    </row>
    <row r="16492" spans="18:18" x14ac:dyDescent="0.25">
      <c r="R16492" s="15">
        <v>6</v>
      </c>
    </row>
    <row r="16493" spans="18:18" x14ac:dyDescent="0.25">
      <c r="R16493" s="15">
        <v>6</v>
      </c>
    </row>
    <row r="16494" spans="18:18" x14ac:dyDescent="0.25">
      <c r="R16494" s="15">
        <v>6</v>
      </c>
    </row>
    <row r="16495" spans="18:18" x14ac:dyDescent="0.25">
      <c r="R16495" s="15">
        <v>6</v>
      </c>
    </row>
    <row r="16496" spans="18:18" x14ac:dyDescent="0.25">
      <c r="R16496" s="15">
        <v>6</v>
      </c>
    </row>
    <row r="16497" spans="18:18" x14ac:dyDescent="0.25">
      <c r="R16497" s="15">
        <v>6</v>
      </c>
    </row>
    <row r="16498" spans="18:18" x14ac:dyDescent="0.25">
      <c r="R16498" s="15">
        <v>6</v>
      </c>
    </row>
    <row r="16499" spans="18:18" x14ac:dyDescent="0.25">
      <c r="R16499" s="15">
        <v>6</v>
      </c>
    </row>
    <row r="16500" spans="18:18" x14ac:dyDescent="0.25">
      <c r="R16500" s="15">
        <v>6</v>
      </c>
    </row>
    <row r="16501" spans="18:18" x14ac:dyDescent="0.25">
      <c r="R16501" s="15">
        <v>6</v>
      </c>
    </row>
    <row r="16502" spans="18:18" x14ac:dyDescent="0.25">
      <c r="R16502" s="15">
        <v>6</v>
      </c>
    </row>
    <row r="16503" spans="18:18" x14ac:dyDescent="0.25">
      <c r="R16503" s="15">
        <v>6</v>
      </c>
    </row>
    <row r="16504" spans="18:18" x14ac:dyDescent="0.25">
      <c r="R16504" s="15">
        <v>6</v>
      </c>
    </row>
    <row r="16505" spans="18:18" x14ac:dyDescent="0.25">
      <c r="R16505" s="15">
        <v>6</v>
      </c>
    </row>
    <row r="16506" spans="18:18" x14ac:dyDescent="0.25">
      <c r="R16506" s="15">
        <v>6</v>
      </c>
    </row>
    <row r="16507" spans="18:18" x14ac:dyDescent="0.25">
      <c r="R16507" s="15">
        <v>6</v>
      </c>
    </row>
    <row r="16508" spans="18:18" x14ac:dyDescent="0.25">
      <c r="R16508" s="15">
        <v>5</v>
      </c>
    </row>
    <row r="16509" spans="18:18" x14ac:dyDescent="0.25">
      <c r="R16509" s="15">
        <v>5</v>
      </c>
    </row>
    <row r="16510" spans="18:18" x14ac:dyDescent="0.25">
      <c r="R16510" s="15">
        <v>5</v>
      </c>
    </row>
    <row r="16511" spans="18:18" x14ac:dyDescent="0.25">
      <c r="R16511" s="15">
        <v>5</v>
      </c>
    </row>
    <row r="16512" spans="18:18" x14ac:dyDescent="0.25">
      <c r="R16512" s="15">
        <v>5</v>
      </c>
    </row>
    <row r="16513" spans="18:18" x14ac:dyDescent="0.25">
      <c r="R16513" s="15">
        <v>5</v>
      </c>
    </row>
    <row r="16514" spans="18:18" x14ac:dyDescent="0.25">
      <c r="R16514" s="15">
        <v>5</v>
      </c>
    </row>
    <row r="16515" spans="18:18" x14ac:dyDescent="0.25">
      <c r="R16515" s="15">
        <v>5</v>
      </c>
    </row>
    <row r="16516" spans="18:18" x14ac:dyDescent="0.25">
      <c r="R16516" s="15">
        <v>5</v>
      </c>
    </row>
    <row r="16517" spans="18:18" x14ac:dyDescent="0.25">
      <c r="R16517" s="15">
        <v>5</v>
      </c>
    </row>
    <row r="16518" spans="18:18" x14ac:dyDescent="0.25">
      <c r="R16518" s="15">
        <v>5</v>
      </c>
    </row>
    <row r="16519" spans="18:18" x14ac:dyDescent="0.25">
      <c r="R16519" s="15">
        <v>5</v>
      </c>
    </row>
    <row r="16520" spans="18:18" x14ac:dyDescent="0.25">
      <c r="R16520" s="15">
        <v>5</v>
      </c>
    </row>
    <row r="16521" spans="18:18" x14ac:dyDescent="0.25">
      <c r="R16521" s="15">
        <v>5</v>
      </c>
    </row>
    <row r="16522" spans="18:18" x14ac:dyDescent="0.25">
      <c r="R16522" s="15">
        <v>5</v>
      </c>
    </row>
    <row r="16523" spans="18:18" x14ac:dyDescent="0.25">
      <c r="R16523" s="15">
        <v>6</v>
      </c>
    </row>
    <row r="16524" spans="18:18" x14ac:dyDescent="0.25">
      <c r="R16524" s="15">
        <v>6</v>
      </c>
    </row>
    <row r="16525" spans="18:18" x14ac:dyDescent="0.25">
      <c r="R16525" s="15">
        <v>6</v>
      </c>
    </row>
    <row r="16526" spans="18:18" x14ac:dyDescent="0.25">
      <c r="R16526" s="15">
        <v>6</v>
      </c>
    </row>
    <row r="16527" spans="18:18" x14ac:dyDescent="0.25">
      <c r="R16527" s="15">
        <v>6</v>
      </c>
    </row>
    <row r="16528" spans="18:18" x14ac:dyDescent="0.25">
      <c r="R16528" s="15">
        <v>6</v>
      </c>
    </row>
    <row r="16529" spans="18:18" x14ac:dyDescent="0.25">
      <c r="R16529" s="15">
        <v>6</v>
      </c>
    </row>
    <row r="16530" spans="18:18" x14ac:dyDescent="0.25">
      <c r="R16530" s="15">
        <v>6</v>
      </c>
    </row>
    <row r="16531" spans="18:18" x14ac:dyDescent="0.25">
      <c r="R16531" s="15">
        <v>6</v>
      </c>
    </row>
    <row r="16532" spans="18:18" x14ac:dyDescent="0.25">
      <c r="R16532" s="15">
        <v>6</v>
      </c>
    </row>
    <row r="16533" spans="18:18" x14ac:dyDescent="0.25">
      <c r="R16533" s="15">
        <v>6</v>
      </c>
    </row>
    <row r="16534" spans="18:18" x14ac:dyDescent="0.25">
      <c r="R16534" s="15">
        <v>6</v>
      </c>
    </row>
    <row r="16535" spans="18:18" x14ac:dyDescent="0.25">
      <c r="R16535" s="15">
        <v>6</v>
      </c>
    </row>
    <row r="16536" spans="18:18" x14ac:dyDescent="0.25">
      <c r="R16536" s="15">
        <v>6</v>
      </c>
    </row>
    <row r="16537" spans="18:18" x14ac:dyDescent="0.25">
      <c r="R16537" s="15">
        <v>6</v>
      </c>
    </row>
    <row r="16538" spans="18:18" x14ac:dyDescent="0.25">
      <c r="R16538" s="15">
        <v>6</v>
      </c>
    </row>
    <row r="16539" spans="18:18" x14ac:dyDescent="0.25">
      <c r="R16539" s="15">
        <v>6</v>
      </c>
    </row>
    <row r="16540" spans="18:18" x14ac:dyDescent="0.25">
      <c r="R16540" s="15">
        <v>6</v>
      </c>
    </row>
    <row r="16541" spans="18:18" x14ac:dyDescent="0.25">
      <c r="R16541" s="15">
        <v>6</v>
      </c>
    </row>
    <row r="16542" spans="18:18" x14ac:dyDescent="0.25">
      <c r="R16542" s="15">
        <v>6</v>
      </c>
    </row>
    <row r="16543" spans="18:18" x14ac:dyDescent="0.25">
      <c r="R16543" s="15">
        <v>6</v>
      </c>
    </row>
    <row r="16544" spans="18:18" x14ac:dyDescent="0.25">
      <c r="R16544" s="15">
        <v>6</v>
      </c>
    </row>
    <row r="16545" spans="18:18" x14ac:dyDescent="0.25">
      <c r="R16545" s="15">
        <v>4</v>
      </c>
    </row>
    <row r="16546" spans="18:18" x14ac:dyDescent="0.25">
      <c r="R16546" s="15">
        <v>4</v>
      </c>
    </row>
    <row r="16547" spans="18:18" x14ac:dyDescent="0.25">
      <c r="R16547" s="15">
        <v>4</v>
      </c>
    </row>
    <row r="16548" spans="18:18" x14ac:dyDescent="0.25">
      <c r="R16548" s="15">
        <v>4</v>
      </c>
    </row>
    <row r="16549" spans="18:18" x14ac:dyDescent="0.25">
      <c r="R16549" s="15">
        <v>4</v>
      </c>
    </row>
    <row r="16550" spans="18:18" x14ac:dyDescent="0.25">
      <c r="R16550" s="15">
        <v>4</v>
      </c>
    </row>
    <row r="16551" spans="18:18" x14ac:dyDescent="0.25">
      <c r="R16551" s="15">
        <v>4</v>
      </c>
    </row>
    <row r="16552" spans="18:18" x14ac:dyDescent="0.25">
      <c r="R16552" s="15">
        <v>4</v>
      </c>
    </row>
    <row r="16553" spans="18:18" x14ac:dyDescent="0.25">
      <c r="R16553" s="15">
        <v>4</v>
      </c>
    </row>
    <row r="16554" spans="18:18" x14ac:dyDescent="0.25">
      <c r="R16554" s="15">
        <v>4</v>
      </c>
    </row>
    <row r="16555" spans="18:18" x14ac:dyDescent="0.25">
      <c r="R16555" s="15">
        <v>4</v>
      </c>
    </row>
    <row r="16556" spans="18:18" x14ac:dyDescent="0.25">
      <c r="R16556" s="15">
        <v>4</v>
      </c>
    </row>
    <row r="16557" spans="18:18" x14ac:dyDescent="0.25">
      <c r="R16557" s="15">
        <v>4</v>
      </c>
    </row>
    <row r="16558" spans="18:18" x14ac:dyDescent="0.25">
      <c r="R16558" s="15">
        <v>4</v>
      </c>
    </row>
    <row r="16559" spans="18:18" x14ac:dyDescent="0.25">
      <c r="R16559" s="15">
        <v>4</v>
      </c>
    </row>
    <row r="16560" spans="18:18" x14ac:dyDescent="0.25">
      <c r="R16560" s="15">
        <v>4</v>
      </c>
    </row>
    <row r="16561" spans="18:18" x14ac:dyDescent="0.25">
      <c r="R16561" s="15">
        <v>4</v>
      </c>
    </row>
    <row r="16562" spans="18:18" x14ac:dyDescent="0.25">
      <c r="R16562" s="15">
        <v>4</v>
      </c>
    </row>
    <row r="16563" spans="18:18" x14ac:dyDescent="0.25">
      <c r="R16563" s="15">
        <v>4</v>
      </c>
    </row>
    <row r="16564" spans="18:18" x14ac:dyDescent="0.25">
      <c r="R16564" s="15">
        <v>4</v>
      </c>
    </row>
    <row r="16565" spans="18:18" x14ac:dyDescent="0.25">
      <c r="R16565" s="15">
        <v>4</v>
      </c>
    </row>
    <row r="16566" spans="18:18" x14ac:dyDescent="0.25">
      <c r="R16566" s="15">
        <v>4</v>
      </c>
    </row>
    <row r="16567" spans="18:18" x14ac:dyDescent="0.25">
      <c r="R16567" s="15">
        <v>4</v>
      </c>
    </row>
    <row r="16568" spans="18:18" x14ac:dyDescent="0.25">
      <c r="R16568" s="15">
        <v>4</v>
      </c>
    </row>
    <row r="16569" spans="18:18" x14ac:dyDescent="0.25">
      <c r="R16569" s="15">
        <v>4</v>
      </c>
    </row>
    <row r="16570" spans="18:18" x14ac:dyDescent="0.25">
      <c r="R16570" s="15">
        <v>4</v>
      </c>
    </row>
    <row r="16571" spans="18:18" x14ac:dyDescent="0.25">
      <c r="R16571" s="15">
        <v>4</v>
      </c>
    </row>
    <row r="16572" spans="18:18" x14ac:dyDescent="0.25">
      <c r="R16572" s="15">
        <v>4</v>
      </c>
    </row>
    <row r="16573" spans="18:18" x14ac:dyDescent="0.25">
      <c r="R16573" s="15">
        <v>4</v>
      </c>
    </row>
    <row r="16574" spans="18:18" x14ac:dyDescent="0.25">
      <c r="R16574" s="15">
        <v>4</v>
      </c>
    </row>
    <row r="16575" spans="18:18" x14ac:dyDescent="0.25">
      <c r="R16575" s="15">
        <v>4</v>
      </c>
    </row>
    <row r="16576" spans="18:18" x14ac:dyDescent="0.25">
      <c r="R16576" s="15">
        <v>4</v>
      </c>
    </row>
    <row r="16577" spans="18:18" x14ac:dyDescent="0.25">
      <c r="R16577" s="15">
        <v>4</v>
      </c>
    </row>
    <row r="16578" spans="18:18" x14ac:dyDescent="0.25">
      <c r="R16578" s="15">
        <v>4</v>
      </c>
    </row>
    <row r="16579" spans="18:18" x14ac:dyDescent="0.25">
      <c r="R16579" s="15">
        <v>4</v>
      </c>
    </row>
    <row r="16580" spans="18:18" x14ac:dyDescent="0.25">
      <c r="R16580" s="15">
        <v>4</v>
      </c>
    </row>
    <row r="16581" spans="18:18" x14ac:dyDescent="0.25">
      <c r="R16581" s="15">
        <v>4</v>
      </c>
    </row>
    <row r="16582" spans="18:18" x14ac:dyDescent="0.25">
      <c r="R16582" s="15">
        <v>3</v>
      </c>
    </row>
    <row r="16583" spans="18:18" x14ac:dyDescent="0.25">
      <c r="R16583" s="15">
        <v>3</v>
      </c>
    </row>
    <row r="16584" spans="18:18" x14ac:dyDescent="0.25">
      <c r="R16584" s="15">
        <v>3</v>
      </c>
    </row>
    <row r="16585" spans="18:18" x14ac:dyDescent="0.25">
      <c r="R16585" s="15">
        <v>3</v>
      </c>
    </row>
    <row r="16586" spans="18:18" x14ac:dyDescent="0.25">
      <c r="R16586" s="15">
        <v>3</v>
      </c>
    </row>
    <row r="16587" spans="18:18" x14ac:dyDescent="0.25">
      <c r="R16587" s="15">
        <v>3</v>
      </c>
    </row>
    <row r="16588" spans="18:18" x14ac:dyDescent="0.25">
      <c r="R16588" s="15">
        <v>3</v>
      </c>
    </row>
    <row r="16589" spans="18:18" x14ac:dyDescent="0.25">
      <c r="R16589" s="15">
        <v>1</v>
      </c>
    </row>
    <row r="16590" spans="18:18" x14ac:dyDescent="0.25">
      <c r="R16590" s="15">
        <v>1</v>
      </c>
    </row>
    <row r="16591" spans="18:18" x14ac:dyDescent="0.25">
      <c r="R16591" s="15">
        <v>1</v>
      </c>
    </row>
    <row r="16592" spans="18:18" x14ac:dyDescent="0.25">
      <c r="R16592" s="15">
        <v>1</v>
      </c>
    </row>
    <row r="16593" spans="18:18" x14ac:dyDescent="0.25">
      <c r="R16593" s="15">
        <v>1</v>
      </c>
    </row>
    <row r="16594" spans="18:18" x14ac:dyDescent="0.25">
      <c r="R16594" s="15">
        <v>1</v>
      </c>
    </row>
    <row r="16595" spans="18:18" x14ac:dyDescent="0.25">
      <c r="R16595" s="15">
        <v>1</v>
      </c>
    </row>
    <row r="16596" spans="18:18" x14ac:dyDescent="0.25">
      <c r="R16596" s="15">
        <v>1</v>
      </c>
    </row>
    <row r="16597" spans="18:18" x14ac:dyDescent="0.25">
      <c r="R16597" s="15">
        <v>1</v>
      </c>
    </row>
    <row r="16598" spans="18:18" x14ac:dyDescent="0.25">
      <c r="R16598" s="15">
        <v>1</v>
      </c>
    </row>
    <row r="16599" spans="18:18" x14ac:dyDescent="0.25">
      <c r="R16599" s="15">
        <v>1</v>
      </c>
    </row>
    <row r="16600" spans="18:18" x14ac:dyDescent="0.25">
      <c r="R16600" s="15">
        <v>1</v>
      </c>
    </row>
    <row r="16601" spans="18:18" x14ac:dyDescent="0.25">
      <c r="R16601" s="15">
        <v>1</v>
      </c>
    </row>
    <row r="16602" spans="18:18" x14ac:dyDescent="0.25">
      <c r="R16602" s="15">
        <v>1</v>
      </c>
    </row>
    <row r="16603" spans="18:18" x14ac:dyDescent="0.25">
      <c r="R16603" s="15">
        <v>1</v>
      </c>
    </row>
    <row r="16604" spans="18:18" x14ac:dyDescent="0.25">
      <c r="R16604" s="15">
        <v>1</v>
      </c>
    </row>
    <row r="16605" spans="18:18" x14ac:dyDescent="0.25">
      <c r="R16605" s="15">
        <v>2</v>
      </c>
    </row>
    <row r="16606" spans="18:18" x14ac:dyDescent="0.25">
      <c r="R16606" s="15">
        <v>2</v>
      </c>
    </row>
    <row r="16607" spans="18:18" x14ac:dyDescent="0.25">
      <c r="R16607" s="15">
        <v>2</v>
      </c>
    </row>
    <row r="16608" spans="18:18" x14ac:dyDescent="0.25">
      <c r="R16608" s="15">
        <v>2</v>
      </c>
    </row>
    <row r="16609" spans="18:18" x14ac:dyDescent="0.25">
      <c r="R16609" s="15">
        <v>2</v>
      </c>
    </row>
    <row r="16610" spans="18:18" x14ac:dyDescent="0.25">
      <c r="R16610" s="15">
        <v>2</v>
      </c>
    </row>
    <row r="16611" spans="18:18" x14ac:dyDescent="0.25">
      <c r="R16611" s="15">
        <v>6</v>
      </c>
    </row>
    <row r="16612" spans="18:18" x14ac:dyDescent="0.25">
      <c r="R16612" s="15">
        <v>6</v>
      </c>
    </row>
    <row r="16613" spans="18:18" x14ac:dyDescent="0.25">
      <c r="R16613" s="15">
        <v>6</v>
      </c>
    </row>
    <row r="16614" spans="18:18" x14ac:dyDescent="0.25">
      <c r="R16614" s="15">
        <v>6</v>
      </c>
    </row>
    <row r="16615" spans="18:18" x14ac:dyDescent="0.25">
      <c r="R16615" s="15">
        <v>6</v>
      </c>
    </row>
    <row r="16616" spans="18:18" x14ac:dyDescent="0.25">
      <c r="R16616" s="15">
        <v>6</v>
      </c>
    </row>
    <row r="16617" spans="18:18" x14ac:dyDescent="0.25">
      <c r="R16617" s="15">
        <v>6</v>
      </c>
    </row>
    <row r="16618" spans="18:18" x14ac:dyDescent="0.25">
      <c r="R16618" s="15">
        <v>6</v>
      </c>
    </row>
    <row r="16619" spans="18:18" x14ac:dyDescent="0.25">
      <c r="R16619" s="15">
        <v>6</v>
      </c>
    </row>
    <row r="16620" spans="18:18" x14ac:dyDescent="0.25">
      <c r="R16620" s="15">
        <v>6</v>
      </c>
    </row>
    <row r="16621" spans="18:18" x14ac:dyDescent="0.25">
      <c r="R16621" s="15">
        <v>6</v>
      </c>
    </row>
    <row r="16622" spans="18:18" x14ac:dyDescent="0.25">
      <c r="R16622" s="15">
        <v>6</v>
      </c>
    </row>
    <row r="16623" spans="18:18" x14ac:dyDescent="0.25">
      <c r="R16623" s="15">
        <v>6</v>
      </c>
    </row>
    <row r="16624" spans="18:18" x14ac:dyDescent="0.25">
      <c r="R16624" s="15">
        <v>6</v>
      </c>
    </row>
    <row r="16625" spans="18:18" x14ac:dyDescent="0.25">
      <c r="R16625" s="15">
        <v>6</v>
      </c>
    </row>
    <row r="16626" spans="18:18" x14ac:dyDescent="0.25">
      <c r="R16626" s="15">
        <v>6</v>
      </c>
    </row>
    <row r="16627" spans="18:18" x14ac:dyDescent="0.25">
      <c r="R16627" s="15">
        <v>6</v>
      </c>
    </row>
    <row r="16628" spans="18:18" x14ac:dyDescent="0.25">
      <c r="R16628" s="15">
        <v>6</v>
      </c>
    </row>
    <row r="16629" spans="18:18" x14ac:dyDescent="0.25">
      <c r="R16629" s="15">
        <v>6</v>
      </c>
    </row>
    <row r="16630" spans="18:18" x14ac:dyDescent="0.25">
      <c r="R16630" s="15">
        <v>6</v>
      </c>
    </row>
    <row r="16631" spans="18:18" x14ac:dyDescent="0.25">
      <c r="R16631" s="15">
        <v>6</v>
      </c>
    </row>
    <row r="16632" spans="18:18" x14ac:dyDescent="0.25">
      <c r="R16632" s="15">
        <v>6</v>
      </c>
    </row>
    <row r="16633" spans="18:18" x14ac:dyDescent="0.25">
      <c r="R16633" s="15">
        <v>1</v>
      </c>
    </row>
    <row r="16634" spans="18:18" x14ac:dyDescent="0.25">
      <c r="R16634" s="15">
        <v>1</v>
      </c>
    </row>
    <row r="16635" spans="18:18" x14ac:dyDescent="0.25">
      <c r="R16635" s="15">
        <v>6</v>
      </c>
    </row>
    <row r="16636" spans="18:18" x14ac:dyDescent="0.25">
      <c r="R16636" s="15">
        <v>6</v>
      </c>
    </row>
    <row r="16637" spans="18:18" x14ac:dyDescent="0.25">
      <c r="R16637" s="15">
        <v>6</v>
      </c>
    </row>
    <row r="16638" spans="18:18" x14ac:dyDescent="0.25">
      <c r="R16638" s="15">
        <v>6</v>
      </c>
    </row>
    <row r="16639" spans="18:18" x14ac:dyDescent="0.25">
      <c r="R16639" s="15">
        <v>6</v>
      </c>
    </row>
    <row r="16640" spans="18:18" x14ac:dyDescent="0.25">
      <c r="R16640" s="15">
        <v>6</v>
      </c>
    </row>
    <row r="16641" spans="18:18" x14ac:dyDescent="0.25">
      <c r="R16641" s="15">
        <v>6</v>
      </c>
    </row>
    <row r="16642" spans="18:18" x14ac:dyDescent="0.25">
      <c r="R16642" s="15">
        <v>6</v>
      </c>
    </row>
    <row r="16643" spans="18:18" x14ac:dyDescent="0.25">
      <c r="R16643" s="15">
        <v>6</v>
      </c>
    </row>
    <row r="16644" spans="18:18" x14ac:dyDescent="0.25">
      <c r="R16644" s="15">
        <v>6</v>
      </c>
    </row>
    <row r="16645" spans="18:18" x14ac:dyDescent="0.25">
      <c r="R16645" s="15">
        <v>6</v>
      </c>
    </row>
    <row r="16646" spans="18:18" x14ac:dyDescent="0.25">
      <c r="R16646" s="15">
        <v>6</v>
      </c>
    </row>
    <row r="16647" spans="18:18" x14ac:dyDescent="0.25">
      <c r="R16647" s="15">
        <v>6</v>
      </c>
    </row>
    <row r="16648" spans="18:18" x14ac:dyDescent="0.25">
      <c r="R16648" s="15">
        <v>6</v>
      </c>
    </row>
    <row r="16649" spans="18:18" x14ac:dyDescent="0.25">
      <c r="R16649" s="15">
        <v>6</v>
      </c>
    </row>
    <row r="16650" spans="18:18" x14ac:dyDescent="0.25">
      <c r="R16650" s="15">
        <v>6</v>
      </c>
    </row>
    <row r="16651" spans="18:18" x14ac:dyDescent="0.25">
      <c r="R16651" s="15">
        <v>6</v>
      </c>
    </row>
    <row r="16652" spans="18:18" x14ac:dyDescent="0.25">
      <c r="R16652" s="15">
        <v>6</v>
      </c>
    </row>
    <row r="16653" spans="18:18" x14ac:dyDescent="0.25">
      <c r="R16653" s="15">
        <v>6</v>
      </c>
    </row>
    <row r="16654" spans="18:18" x14ac:dyDescent="0.25">
      <c r="R16654" s="15">
        <v>6</v>
      </c>
    </row>
    <row r="16655" spans="18:18" x14ac:dyDescent="0.25">
      <c r="R16655" s="15">
        <v>6</v>
      </c>
    </row>
    <row r="16656" spans="18:18" x14ac:dyDescent="0.25">
      <c r="R16656" s="15">
        <v>6</v>
      </c>
    </row>
    <row r="16657" spans="18:18" x14ac:dyDescent="0.25">
      <c r="R16657" s="15">
        <v>6</v>
      </c>
    </row>
    <row r="16658" spans="18:18" x14ac:dyDescent="0.25">
      <c r="R16658" s="15">
        <v>1</v>
      </c>
    </row>
    <row r="16659" spans="18:18" x14ac:dyDescent="0.25">
      <c r="R16659" s="15">
        <v>1</v>
      </c>
    </row>
    <row r="16660" spans="18:18" x14ac:dyDescent="0.25">
      <c r="R16660" s="15">
        <v>1</v>
      </c>
    </row>
    <row r="16661" spans="18:18" x14ac:dyDescent="0.25">
      <c r="R16661" s="15">
        <v>3</v>
      </c>
    </row>
    <row r="16662" spans="18:18" x14ac:dyDescent="0.25">
      <c r="R16662" s="15">
        <v>3</v>
      </c>
    </row>
    <row r="16663" spans="18:18" x14ac:dyDescent="0.25">
      <c r="R16663" s="15">
        <v>2</v>
      </c>
    </row>
    <row r="16664" spans="18:18" x14ac:dyDescent="0.25">
      <c r="R16664" s="15">
        <v>2</v>
      </c>
    </row>
    <row r="16665" spans="18:18" x14ac:dyDescent="0.25">
      <c r="R16665" s="15">
        <v>4</v>
      </c>
    </row>
    <row r="16666" spans="18:18" x14ac:dyDescent="0.25">
      <c r="R16666" s="15">
        <v>4</v>
      </c>
    </row>
    <row r="16667" spans="18:18" x14ac:dyDescent="0.25">
      <c r="R16667" s="15">
        <v>4</v>
      </c>
    </row>
    <row r="16668" spans="18:18" x14ac:dyDescent="0.25">
      <c r="R16668" s="15">
        <v>4</v>
      </c>
    </row>
    <row r="16669" spans="18:18" x14ac:dyDescent="0.25">
      <c r="R16669" s="15">
        <v>4</v>
      </c>
    </row>
    <row r="16670" spans="18:18" x14ac:dyDescent="0.25">
      <c r="R16670" s="15">
        <v>4</v>
      </c>
    </row>
    <row r="16671" spans="18:18" x14ac:dyDescent="0.25">
      <c r="R16671" s="15">
        <v>5</v>
      </c>
    </row>
    <row r="16672" spans="18:18" x14ac:dyDescent="0.25">
      <c r="R16672" s="15">
        <v>5</v>
      </c>
    </row>
    <row r="16673" spans="18:18" x14ac:dyDescent="0.25">
      <c r="R16673" s="15">
        <v>5</v>
      </c>
    </row>
    <row r="16674" spans="18:18" x14ac:dyDescent="0.25">
      <c r="R16674" s="15">
        <v>5</v>
      </c>
    </row>
    <row r="16675" spans="18:18" x14ac:dyDescent="0.25">
      <c r="R16675" s="15">
        <v>5</v>
      </c>
    </row>
    <row r="16676" spans="18:18" x14ac:dyDescent="0.25">
      <c r="R16676" s="15">
        <v>5</v>
      </c>
    </row>
    <row r="16677" spans="18:18" x14ac:dyDescent="0.25">
      <c r="R16677" s="15">
        <v>5</v>
      </c>
    </row>
    <row r="16678" spans="18:18" x14ac:dyDescent="0.25">
      <c r="R16678" s="15">
        <v>3</v>
      </c>
    </row>
    <row r="16679" spans="18:18" x14ac:dyDescent="0.25">
      <c r="R16679" s="15">
        <v>3</v>
      </c>
    </row>
    <row r="16680" spans="18:18" x14ac:dyDescent="0.25">
      <c r="R16680" s="15">
        <v>3</v>
      </c>
    </row>
    <row r="16681" spans="18:18" x14ac:dyDescent="0.25">
      <c r="R16681" s="15">
        <v>3</v>
      </c>
    </row>
    <row r="16682" spans="18:18" x14ac:dyDescent="0.25">
      <c r="R16682" s="15">
        <v>3</v>
      </c>
    </row>
    <row r="16683" spans="18:18" x14ac:dyDescent="0.25">
      <c r="R16683" s="15">
        <v>3</v>
      </c>
    </row>
    <row r="16684" spans="18:18" x14ac:dyDescent="0.25">
      <c r="R16684" s="15">
        <v>3</v>
      </c>
    </row>
    <row r="16685" spans="18:18" x14ac:dyDescent="0.25">
      <c r="R16685" s="15">
        <v>3</v>
      </c>
    </row>
    <row r="16686" spans="18:18" x14ac:dyDescent="0.25">
      <c r="R16686" s="15">
        <v>3</v>
      </c>
    </row>
    <row r="16687" spans="18:18" x14ac:dyDescent="0.25">
      <c r="R16687" s="15">
        <v>3</v>
      </c>
    </row>
    <row r="16688" spans="18:18" x14ac:dyDescent="0.25">
      <c r="R16688" s="15">
        <v>3</v>
      </c>
    </row>
    <row r="16689" spans="18:18" x14ac:dyDescent="0.25">
      <c r="R16689" s="15">
        <v>3</v>
      </c>
    </row>
    <row r="16690" spans="18:18" x14ac:dyDescent="0.25">
      <c r="R16690" s="15">
        <v>3</v>
      </c>
    </row>
    <row r="16691" spans="18:18" x14ac:dyDescent="0.25">
      <c r="R16691" s="15">
        <v>3</v>
      </c>
    </row>
    <row r="16692" spans="18:18" x14ac:dyDescent="0.25">
      <c r="R16692" s="15">
        <v>3</v>
      </c>
    </row>
    <row r="16693" spans="18:18" x14ac:dyDescent="0.25">
      <c r="R16693" s="15">
        <v>3</v>
      </c>
    </row>
    <row r="16694" spans="18:18" x14ac:dyDescent="0.25">
      <c r="R16694" s="15">
        <v>3</v>
      </c>
    </row>
    <row r="16695" spans="18:18" x14ac:dyDescent="0.25">
      <c r="R16695" s="15">
        <v>3</v>
      </c>
    </row>
    <row r="16696" spans="18:18" x14ac:dyDescent="0.25">
      <c r="R16696" s="15">
        <v>3</v>
      </c>
    </row>
    <row r="16697" spans="18:18" x14ac:dyDescent="0.25">
      <c r="R16697" s="15">
        <v>3</v>
      </c>
    </row>
    <row r="16698" spans="18:18" x14ac:dyDescent="0.25">
      <c r="R16698" s="15">
        <v>3</v>
      </c>
    </row>
    <row r="16699" spans="18:18" x14ac:dyDescent="0.25">
      <c r="R16699" s="15">
        <v>3</v>
      </c>
    </row>
    <row r="16700" spans="18:18" x14ac:dyDescent="0.25">
      <c r="R16700" s="15">
        <v>3</v>
      </c>
    </row>
    <row r="16701" spans="18:18" x14ac:dyDescent="0.25">
      <c r="R16701" s="15">
        <v>3</v>
      </c>
    </row>
    <row r="16702" spans="18:18" x14ac:dyDescent="0.25">
      <c r="R16702" s="15">
        <v>3</v>
      </c>
    </row>
    <row r="16703" spans="18:18" x14ac:dyDescent="0.25">
      <c r="R16703" s="15">
        <v>3</v>
      </c>
    </row>
    <row r="16704" spans="18:18" x14ac:dyDescent="0.25">
      <c r="R16704" s="15">
        <v>3</v>
      </c>
    </row>
    <row r="16705" spans="18:18" x14ac:dyDescent="0.25">
      <c r="R16705" s="15">
        <v>3</v>
      </c>
    </row>
    <row r="16706" spans="18:18" x14ac:dyDescent="0.25">
      <c r="R16706" s="15">
        <v>3</v>
      </c>
    </row>
    <row r="16707" spans="18:18" x14ac:dyDescent="0.25">
      <c r="R16707" s="15">
        <v>3</v>
      </c>
    </row>
    <row r="16708" spans="18:18" x14ac:dyDescent="0.25">
      <c r="R16708" s="15">
        <v>3</v>
      </c>
    </row>
    <row r="16709" spans="18:18" x14ac:dyDescent="0.25">
      <c r="R16709" s="15">
        <v>3</v>
      </c>
    </row>
    <row r="16710" spans="18:18" x14ac:dyDescent="0.25">
      <c r="R16710" s="15">
        <v>3</v>
      </c>
    </row>
    <row r="16711" spans="18:18" x14ac:dyDescent="0.25">
      <c r="R16711" s="15">
        <v>3</v>
      </c>
    </row>
    <row r="16712" spans="18:18" x14ac:dyDescent="0.25">
      <c r="R16712" s="15">
        <v>3</v>
      </c>
    </row>
    <row r="16713" spans="18:18" x14ac:dyDescent="0.25">
      <c r="R16713" s="15">
        <v>3</v>
      </c>
    </row>
    <row r="16714" spans="18:18" x14ac:dyDescent="0.25">
      <c r="R16714" s="15">
        <v>3</v>
      </c>
    </row>
    <row r="16715" spans="18:18" x14ac:dyDescent="0.25">
      <c r="R16715" s="15">
        <v>3</v>
      </c>
    </row>
    <row r="16716" spans="18:18" x14ac:dyDescent="0.25">
      <c r="R16716" s="15">
        <v>3</v>
      </c>
    </row>
    <row r="16717" spans="18:18" x14ac:dyDescent="0.25">
      <c r="R16717" s="15">
        <v>3</v>
      </c>
    </row>
    <row r="16718" spans="18:18" x14ac:dyDescent="0.25">
      <c r="R16718" s="15">
        <v>3</v>
      </c>
    </row>
    <row r="16719" spans="18:18" x14ac:dyDescent="0.25">
      <c r="R16719" s="15">
        <v>3</v>
      </c>
    </row>
    <row r="16720" spans="18:18" x14ac:dyDescent="0.25">
      <c r="R16720" s="15">
        <v>3</v>
      </c>
    </row>
    <row r="16721" spans="18:18" x14ac:dyDescent="0.25">
      <c r="R16721" s="15">
        <v>3</v>
      </c>
    </row>
    <row r="16722" spans="18:18" x14ac:dyDescent="0.25">
      <c r="R16722" s="15">
        <v>3</v>
      </c>
    </row>
    <row r="16723" spans="18:18" x14ac:dyDescent="0.25">
      <c r="R16723" s="15">
        <v>3</v>
      </c>
    </row>
    <row r="16724" spans="18:18" x14ac:dyDescent="0.25">
      <c r="R16724" s="15">
        <v>3</v>
      </c>
    </row>
    <row r="16725" spans="18:18" x14ac:dyDescent="0.25">
      <c r="R16725" s="15">
        <v>3</v>
      </c>
    </row>
    <row r="16726" spans="18:18" x14ac:dyDescent="0.25">
      <c r="R16726" s="15">
        <v>3</v>
      </c>
    </row>
    <row r="16727" spans="18:18" x14ac:dyDescent="0.25">
      <c r="R16727" s="15">
        <v>3</v>
      </c>
    </row>
    <row r="16728" spans="18:18" x14ac:dyDescent="0.25">
      <c r="R16728" s="15">
        <v>3</v>
      </c>
    </row>
    <row r="16729" spans="18:18" x14ac:dyDescent="0.25">
      <c r="R16729" s="15">
        <v>3</v>
      </c>
    </row>
    <row r="16730" spans="18:18" x14ac:dyDescent="0.25">
      <c r="R16730" s="15">
        <v>3</v>
      </c>
    </row>
    <row r="16731" spans="18:18" x14ac:dyDescent="0.25">
      <c r="R16731" s="15">
        <v>3</v>
      </c>
    </row>
    <row r="16732" spans="18:18" x14ac:dyDescent="0.25">
      <c r="R16732" s="15">
        <v>3</v>
      </c>
    </row>
    <row r="16733" spans="18:18" x14ac:dyDescent="0.25">
      <c r="R16733" s="15">
        <v>5</v>
      </c>
    </row>
    <row r="16734" spans="18:18" x14ac:dyDescent="0.25">
      <c r="R16734" s="15">
        <v>5</v>
      </c>
    </row>
    <row r="16735" spans="18:18" x14ac:dyDescent="0.25">
      <c r="R16735" s="15">
        <v>5</v>
      </c>
    </row>
    <row r="16736" spans="18:18" x14ac:dyDescent="0.25">
      <c r="R16736" s="15">
        <v>5</v>
      </c>
    </row>
    <row r="16737" spans="18:18" x14ac:dyDescent="0.25">
      <c r="R16737" s="15">
        <v>5</v>
      </c>
    </row>
    <row r="16738" spans="18:18" x14ac:dyDescent="0.25">
      <c r="R16738" s="15">
        <v>5</v>
      </c>
    </row>
    <row r="16739" spans="18:18" x14ac:dyDescent="0.25">
      <c r="R16739" s="15">
        <v>5</v>
      </c>
    </row>
    <row r="16740" spans="18:18" x14ac:dyDescent="0.25">
      <c r="R16740" s="15">
        <v>5</v>
      </c>
    </row>
    <row r="16741" spans="18:18" x14ac:dyDescent="0.25">
      <c r="R16741" s="15">
        <v>5</v>
      </c>
    </row>
    <row r="16742" spans="18:18" x14ac:dyDescent="0.25">
      <c r="R16742" s="15">
        <v>2</v>
      </c>
    </row>
    <row r="16743" spans="18:18" x14ac:dyDescent="0.25">
      <c r="R16743" s="15">
        <v>2</v>
      </c>
    </row>
    <row r="16744" spans="18:18" x14ac:dyDescent="0.25">
      <c r="R16744" s="15">
        <v>2</v>
      </c>
    </row>
    <row r="16745" spans="18:18" x14ac:dyDescent="0.25">
      <c r="R16745" s="15">
        <v>2</v>
      </c>
    </row>
    <row r="16746" spans="18:18" x14ac:dyDescent="0.25">
      <c r="R16746" s="15">
        <v>2</v>
      </c>
    </row>
    <row r="16747" spans="18:18" x14ac:dyDescent="0.25">
      <c r="R16747" s="15">
        <v>2</v>
      </c>
    </row>
    <row r="16748" spans="18:18" x14ac:dyDescent="0.25">
      <c r="R16748" s="15">
        <v>2</v>
      </c>
    </row>
    <row r="16749" spans="18:18" x14ac:dyDescent="0.25">
      <c r="R16749" s="15">
        <v>2</v>
      </c>
    </row>
    <row r="16750" spans="18:18" x14ac:dyDescent="0.25">
      <c r="R16750" s="15">
        <v>2</v>
      </c>
    </row>
    <row r="16751" spans="18:18" x14ac:dyDescent="0.25">
      <c r="R16751" s="15">
        <v>2</v>
      </c>
    </row>
    <row r="16752" spans="18:18" x14ac:dyDescent="0.25">
      <c r="R16752" s="15">
        <v>2</v>
      </c>
    </row>
    <row r="16753" spans="18:18" x14ac:dyDescent="0.25">
      <c r="R16753" s="15">
        <v>2</v>
      </c>
    </row>
    <row r="16754" spans="18:18" x14ac:dyDescent="0.25">
      <c r="R16754" s="15">
        <v>2</v>
      </c>
    </row>
    <row r="16755" spans="18:18" x14ac:dyDescent="0.25">
      <c r="R16755" s="15">
        <v>2</v>
      </c>
    </row>
    <row r="16756" spans="18:18" x14ac:dyDescent="0.25">
      <c r="R16756" s="15">
        <v>2</v>
      </c>
    </row>
    <row r="16757" spans="18:18" x14ac:dyDescent="0.25">
      <c r="R16757" s="15">
        <v>2</v>
      </c>
    </row>
    <row r="16758" spans="18:18" x14ac:dyDescent="0.25">
      <c r="R16758" s="15">
        <v>2</v>
      </c>
    </row>
    <row r="16759" spans="18:18" x14ac:dyDescent="0.25">
      <c r="R16759" s="15">
        <v>2</v>
      </c>
    </row>
    <row r="16760" spans="18:18" x14ac:dyDescent="0.25">
      <c r="R16760" s="15">
        <v>2</v>
      </c>
    </row>
    <row r="16761" spans="18:18" x14ac:dyDescent="0.25">
      <c r="R16761" s="15">
        <v>2</v>
      </c>
    </row>
    <row r="16762" spans="18:18" x14ac:dyDescent="0.25">
      <c r="R16762" s="15">
        <v>2</v>
      </c>
    </row>
    <row r="16763" spans="18:18" x14ac:dyDescent="0.25">
      <c r="R16763" s="15">
        <v>2</v>
      </c>
    </row>
    <row r="16764" spans="18:18" x14ac:dyDescent="0.25">
      <c r="R16764" s="15">
        <v>2</v>
      </c>
    </row>
    <row r="16765" spans="18:18" x14ac:dyDescent="0.25">
      <c r="R16765" s="15">
        <v>2</v>
      </c>
    </row>
    <row r="16766" spans="18:18" x14ac:dyDescent="0.25">
      <c r="R16766" s="15">
        <v>2</v>
      </c>
    </row>
    <row r="16767" spans="18:18" x14ac:dyDescent="0.25">
      <c r="R16767" s="15">
        <v>2</v>
      </c>
    </row>
    <row r="16768" spans="18:18" x14ac:dyDescent="0.25">
      <c r="R16768" s="15">
        <v>2</v>
      </c>
    </row>
    <row r="16769" spans="18:18" x14ac:dyDescent="0.25">
      <c r="R16769" s="15">
        <v>5</v>
      </c>
    </row>
    <row r="16770" spans="18:18" x14ac:dyDescent="0.25">
      <c r="R16770" s="15">
        <v>5</v>
      </c>
    </row>
    <row r="16771" spans="18:18" x14ac:dyDescent="0.25">
      <c r="R16771" s="15">
        <v>5</v>
      </c>
    </row>
    <row r="16772" spans="18:18" x14ac:dyDescent="0.25">
      <c r="R16772" s="15">
        <v>5</v>
      </c>
    </row>
    <row r="16773" spans="18:18" x14ac:dyDescent="0.25">
      <c r="R16773" s="15">
        <v>5</v>
      </c>
    </row>
    <row r="16774" spans="18:18" x14ac:dyDescent="0.25">
      <c r="R16774" s="15">
        <v>5</v>
      </c>
    </row>
    <row r="16775" spans="18:18" x14ac:dyDescent="0.25">
      <c r="R16775" s="15">
        <v>5</v>
      </c>
    </row>
    <row r="16776" spans="18:18" x14ac:dyDescent="0.25">
      <c r="R16776" s="15">
        <v>5</v>
      </c>
    </row>
    <row r="16777" spans="18:18" x14ac:dyDescent="0.25">
      <c r="R16777" s="15">
        <v>5</v>
      </c>
    </row>
    <row r="16778" spans="18:18" x14ac:dyDescent="0.25">
      <c r="R16778" s="15">
        <v>1</v>
      </c>
    </row>
    <row r="16779" spans="18:18" x14ac:dyDescent="0.25">
      <c r="R16779" s="15">
        <v>1</v>
      </c>
    </row>
    <row r="16780" spans="18:18" x14ac:dyDescent="0.25">
      <c r="R16780" s="15">
        <v>1</v>
      </c>
    </row>
    <row r="16781" spans="18:18" x14ac:dyDescent="0.25">
      <c r="R16781" s="15">
        <v>1</v>
      </c>
    </row>
    <row r="16782" spans="18:18" x14ac:dyDescent="0.25">
      <c r="R16782" s="15">
        <v>1</v>
      </c>
    </row>
    <row r="16783" spans="18:18" x14ac:dyDescent="0.25">
      <c r="R16783" s="15">
        <v>1</v>
      </c>
    </row>
    <row r="16784" spans="18:18" x14ac:dyDescent="0.25">
      <c r="R16784" s="15">
        <v>1</v>
      </c>
    </row>
    <row r="16785" spans="18:18" x14ac:dyDescent="0.25">
      <c r="R16785" s="15">
        <v>1</v>
      </c>
    </row>
    <row r="16786" spans="18:18" x14ac:dyDescent="0.25">
      <c r="R16786" s="15">
        <v>1</v>
      </c>
    </row>
    <row r="16787" spans="18:18" x14ac:dyDescent="0.25">
      <c r="R16787" s="15">
        <v>1</v>
      </c>
    </row>
    <row r="16788" spans="18:18" x14ac:dyDescent="0.25">
      <c r="R16788" s="15">
        <v>1</v>
      </c>
    </row>
    <row r="16789" spans="18:18" x14ac:dyDescent="0.25">
      <c r="R16789" s="15">
        <v>1</v>
      </c>
    </row>
    <row r="16790" spans="18:18" x14ac:dyDescent="0.25">
      <c r="R16790" s="15">
        <v>1</v>
      </c>
    </row>
    <row r="16791" spans="18:18" x14ac:dyDescent="0.25">
      <c r="R16791" s="15">
        <v>1</v>
      </c>
    </row>
    <row r="16792" spans="18:18" x14ac:dyDescent="0.25">
      <c r="R16792" s="15">
        <v>1</v>
      </c>
    </row>
    <row r="16793" spans="18:18" x14ac:dyDescent="0.25">
      <c r="R16793" s="15">
        <v>1</v>
      </c>
    </row>
    <row r="16794" spans="18:18" x14ac:dyDescent="0.25">
      <c r="R16794" s="15">
        <v>1</v>
      </c>
    </row>
    <row r="16795" spans="18:18" x14ac:dyDescent="0.25">
      <c r="R16795" s="15">
        <v>1</v>
      </c>
    </row>
    <row r="16796" spans="18:18" x14ac:dyDescent="0.25">
      <c r="R16796" s="15">
        <v>1</v>
      </c>
    </row>
    <row r="16797" spans="18:18" x14ac:dyDescent="0.25">
      <c r="R16797" s="15">
        <v>1</v>
      </c>
    </row>
    <row r="16798" spans="18:18" x14ac:dyDescent="0.25">
      <c r="R16798" s="15">
        <v>1</v>
      </c>
    </row>
    <row r="16799" spans="18:18" x14ac:dyDescent="0.25">
      <c r="R16799" s="15">
        <v>1</v>
      </c>
    </row>
    <row r="16800" spans="18:18" x14ac:dyDescent="0.25">
      <c r="R16800" s="15">
        <v>1</v>
      </c>
    </row>
    <row r="16801" spans="18:18" x14ac:dyDescent="0.25">
      <c r="R16801" s="15">
        <v>1</v>
      </c>
    </row>
    <row r="16802" spans="18:18" x14ac:dyDescent="0.25">
      <c r="R16802" s="15">
        <v>1</v>
      </c>
    </row>
    <row r="16803" spans="18:18" x14ac:dyDescent="0.25">
      <c r="R16803" s="15">
        <v>1</v>
      </c>
    </row>
    <row r="16804" spans="18:18" x14ac:dyDescent="0.25">
      <c r="R16804" s="15">
        <v>1</v>
      </c>
    </row>
    <row r="16805" spans="18:18" x14ac:dyDescent="0.25">
      <c r="R16805" s="15">
        <v>1</v>
      </c>
    </row>
    <row r="16806" spans="18:18" x14ac:dyDescent="0.25">
      <c r="R16806" s="15">
        <v>4</v>
      </c>
    </row>
    <row r="16807" spans="18:18" x14ac:dyDescent="0.25">
      <c r="R16807" s="15">
        <v>4</v>
      </c>
    </row>
    <row r="16808" spans="18:18" x14ac:dyDescent="0.25">
      <c r="R16808" s="15">
        <v>4</v>
      </c>
    </row>
    <row r="16809" spans="18:18" x14ac:dyDescent="0.25">
      <c r="R16809" s="15">
        <v>2</v>
      </c>
    </row>
    <row r="16810" spans="18:18" x14ac:dyDescent="0.25">
      <c r="R16810" s="15">
        <v>2</v>
      </c>
    </row>
    <row r="16811" spans="18:18" x14ac:dyDescent="0.25">
      <c r="R16811" s="15">
        <v>2</v>
      </c>
    </row>
    <row r="16812" spans="18:18" x14ac:dyDescent="0.25">
      <c r="R16812" s="15">
        <v>2</v>
      </c>
    </row>
    <row r="16813" spans="18:18" x14ac:dyDescent="0.25">
      <c r="R16813" s="15">
        <v>4</v>
      </c>
    </row>
    <row r="16814" spans="18:18" x14ac:dyDescent="0.25">
      <c r="R16814" s="15">
        <v>4</v>
      </c>
    </row>
    <row r="16815" spans="18:18" x14ac:dyDescent="0.25">
      <c r="R16815" s="15">
        <v>4</v>
      </c>
    </row>
    <row r="16816" spans="18:18" x14ac:dyDescent="0.25">
      <c r="R16816" s="15">
        <v>4</v>
      </c>
    </row>
    <row r="16817" spans="18:18" x14ac:dyDescent="0.25">
      <c r="R16817" s="15">
        <v>4</v>
      </c>
    </row>
    <row r="16818" spans="18:18" x14ac:dyDescent="0.25">
      <c r="R16818" s="15">
        <v>4</v>
      </c>
    </row>
    <row r="16819" spans="18:18" x14ac:dyDescent="0.25">
      <c r="R16819" s="15">
        <v>4</v>
      </c>
    </row>
    <row r="16820" spans="18:18" x14ac:dyDescent="0.25">
      <c r="R16820" s="15">
        <v>4</v>
      </c>
    </row>
    <row r="16821" spans="18:18" x14ac:dyDescent="0.25">
      <c r="R16821" s="15">
        <v>4</v>
      </c>
    </row>
    <row r="16822" spans="18:18" x14ac:dyDescent="0.25">
      <c r="R16822" s="15">
        <v>4</v>
      </c>
    </row>
    <row r="16823" spans="18:18" x14ac:dyDescent="0.25">
      <c r="R16823" s="15">
        <v>4</v>
      </c>
    </row>
    <row r="16824" spans="18:18" x14ac:dyDescent="0.25">
      <c r="R16824" s="15">
        <v>4</v>
      </c>
    </row>
    <row r="16825" spans="18:18" x14ac:dyDescent="0.25">
      <c r="R16825" s="15">
        <v>4</v>
      </c>
    </row>
    <row r="16826" spans="18:18" x14ac:dyDescent="0.25">
      <c r="R16826" s="15">
        <v>1</v>
      </c>
    </row>
    <row r="16827" spans="18:18" x14ac:dyDescent="0.25">
      <c r="R16827" s="15">
        <v>1</v>
      </c>
    </row>
    <row r="16828" spans="18:18" x14ac:dyDescent="0.25">
      <c r="R16828" s="15">
        <v>5</v>
      </c>
    </row>
    <row r="16829" spans="18:18" x14ac:dyDescent="0.25">
      <c r="R16829" s="15">
        <v>5</v>
      </c>
    </row>
    <row r="16830" spans="18:18" x14ac:dyDescent="0.25">
      <c r="R16830" s="15">
        <v>5</v>
      </c>
    </row>
    <row r="16831" spans="18:18" x14ac:dyDescent="0.25">
      <c r="R16831" s="15">
        <v>5</v>
      </c>
    </row>
    <row r="16832" spans="18:18" x14ac:dyDescent="0.25">
      <c r="R16832" s="15">
        <v>5</v>
      </c>
    </row>
    <row r="16833" spans="18:18" x14ac:dyDescent="0.25">
      <c r="R16833" s="15">
        <v>5</v>
      </c>
    </row>
    <row r="16834" spans="18:18" x14ac:dyDescent="0.25">
      <c r="R16834" s="15">
        <v>5</v>
      </c>
    </row>
    <row r="16835" spans="18:18" x14ac:dyDescent="0.25">
      <c r="R16835" s="15">
        <v>5</v>
      </c>
    </row>
    <row r="16836" spans="18:18" x14ac:dyDescent="0.25">
      <c r="R16836" s="15">
        <v>5</v>
      </c>
    </row>
    <row r="16837" spans="18:18" x14ac:dyDescent="0.25">
      <c r="R16837" s="15">
        <v>5</v>
      </c>
    </row>
    <row r="16838" spans="18:18" x14ac:dyDescent="0.25">
      <c r="R16838" s="15">
        <v>5</v>
      </c>
    </row>
    <row r="16839" spans="18:18" x14ac:dyDescent="0.25">
      <c r="R16839" s="15">
        <v>5</v>
      </c>
    </row>
    <row r="16840" spans="18:18" x14ac:dyDescent="0.25">
      <c r="R16840" s="15">
        <v>5</v>
      </c>
    </row>
    <row r="16841" spans="18:18" x14ac:dyDescent="0.25">
      <c r="R16841" s="15">
        <v>5</v>
      </c>
    </row>
    <row r="16842" spans="18:18" x14ac:dyDescent="0.25">
      <c r="R16842" s="15">
        <v>5</v>
      </c>
    </row>
    <row r="16843" spans="18:18" x14ac:dyDescent="0.25">
      <c r="R16843" s="15">
        <v>5</v>
      </c>
    </row>
    <row r="16844" spans="18:18" x14ac:dyDescent="0.25">
      <c r="R16844" s="15">
        <v>5</v>
      </c>
    </row>
    <row r="16845" spans="18:18" x14ac:dyDescent="0.25">
      <c r="R16845" s="15">
        <v>5</v>
      </c>
    </row>
    <row r="16846" spans="18:18" x14ac:dyDescent="0.25">
      <c r="R16846" s="15">
        <v>5</v>
      </c>
    </row>
    <row r="16847" spans="18:18" x14ac:dyDescent="0.25">
      <c r="R16847" s="15">
        <v>5</v>
      </c>
    </row>
    <row r="16848" spans="18:18" x14ac:dyDescent="0.25">
      <c r="R16848" s="15">
        <v>5</v>
      </c>
    </row>
    <row r="16849" spans="18:18" x14ac:dyDescent="0.25">
      <c r="R16849" s="15">
        <v>4</v>
      </c>
    </row>
    <row r="16850" spans="18:18" x14ac:dyDescent="0.25">
      <c r="R16850" s="15">
        <v>4</v>
      </c>
    </row>
    <row r="16851" spans="18:18" x14ac:dyDescent="0.25">
      <c r="R16851" s="15">
        <v>4</v>
      </c>
    </row>
    <row r="16852" spans="18:18" x14ac:dyDescent="0.25">
      <c r="R16852" s="15">
        <v>4</v>
      </c>
    </row>
    <row r="16853" spans="18:18" x14ac:dyDescent="0.25">
      <c r="R16853" s="15">
        <v>4</v>
      </c>
    </row>
    <row r="16854" spans="18:18" x14ac:dyDescent="0.25">
      <c r="R16854" s="15">
        <v>4</v>
      </c>
    </row>
    <row r="16855" spans="18:18" x14ac:dyDescent="0.25">
      <c r="R16855" s="15">
        <v>4</v>
      </c>
    </row>
    <row r="16856" spans="18:18" x14ac:dyDescent="0.25">
      <c r="R16856" s="15">
        <v>4</v>
      </c>
    </row>
    <row r="16857" spans="18:18" x14ac:dyDescent="0.25">
      <c r="R16857" s="15">
        <v>4</v>
      </c>
    </row>
    <row r="16858" spans="18:18" x14ac:dyDescent="0.25">
      <c r="R16858" s="15">
        <v>4</v>
      </c>
    </row>
    <row r="16859" spans="18:18" x14ac:dyDescent="0.25">
      <c r="R16859" s="15">
        <v>4</v>
      </c>
    </row>
    <row r="16860" spans="18:18" x14ac:dyDescent="0.25">
      <c r="R16860" s="15">
        <v>4</v>
      </c>
    </row>
    <row r="16861" spans="18:18" x14ac:dyDescent="0.25">
      <c r="R16861" s="15">
        <v>4</v>
      </c>
    </row>
    <row r="16862" spans="18:18" x14ac:dyDescent="0.25">
      <c r="R16862" s="15">
        <v>4</v>
      </c>
    </row>
    <row r="16863" spans="18:18" x14ac:dyDescent="0.25">
      <c r="R16863" s="15">
        <v>4</v>
      </c>
    </row>
    <row r="16864" spans="18:18" x14ac:dyDescent="0.25">
      <c r="R16864" s="15">
        <v>4</v>
      </c>
    </row>
    <row r="16865" spans="18:18" x14ac:dyDescent="0.25">
      <c r="R16865" s="15">
        <v>4</v>
      </c>
    </row>
    <row r="16866" spans="18:18" x14ac:dyDescent="0.25">
      <c r="R16866" s="15">
        <v>4</v>
      </c>
    </row>
    <row r="16867" spans="18:18" x14ac:dyDescent="0.25">
      <c r="R16867" s="15">
        <v>4</v>
      </c>
    </row>
    <row r="16868" spans="18:18" x14ac:dyDescent="0.25">
      <c r="R16868" s="15">
        <v>4</v>
      </c>
    </row>
    <row r="16869" spans="18:18" x14ac:dyDescent="0.25">
      <c r="R16869" s="15">
        <v>4</v>
      </c>
    </row>
    <row r="16870" spans="18:18" x14ac:dyDescent="0.25">
      <c r="R16870" s="15">
        <v>4</v>
      </c>
    </row>
    <row r="16871" spans="18:18" x14ac:dyDescent="0.25">
      <c r="R16871" s="15">
        <v>4</v>
      </c>
    </row>
    <row r="16872" spans="18:18" x14ac:dyDescent="0.25">
      <c r="R16872" s="15">
        <v>4</v>
      </c>
    </row>
    <row r="16873" spans="18:18" x14ac:dyDescent="0.25">
      <c r="R16873" s="15">
        <v>4</v>
      </c>
    </row>
    <row r="16874" spans="18:18" x14ac:dyDescent="0.25">
      <c r="R16874" s="15">
        <v>4</v>
      </c>
    </row>
    <row r="16875" spans="18:18" x14ac:dyDescent="0.25">
      <c r="R16875" s="15">
        <v>4</v>
      </c>
    </row>
    <row r="16876" spans="18:18" x14ac:dyDescent="0.25">
      <c r="R16876" s="15">
        <v>4</v>
      </c>
    </row>
    <row r="16877" spans="18:18" x14ac:dyDescent="0.25">
      <c r="R16877" s="15">
        <v>4</v>
      </c>
    </row>
    <row r="16878" spans="18:18" x14ac:dyDescent="0.25">
      <c r="R16878" s="15">
        <v>4</v>
      </c>
    </row>
    <row r="16879" spans="18:18" x14ac:dyDescent="0.25">
      <c r="R16879" s="15">
        <v>4</v>
      </c>
    </row>
    <row r="16880" spans="18:18" x14ac:dyDescent="0.25">
      <c r="R16880" s="15">
        <v>4</v>
      </c>
    </row>
    <row r="16881" spans="18:18" x14ac:dyDescent="0.25">
      <c r="R16881" s="15">
        <v>4</v>
      </c>
    </row>
    <row r="16882" spans="18:18" x14ac:dyDescent="0.25">
      <c r="R16882" s="15">
        <v>4</v>
      </c>
    </row>
    <row r="16883" spans="18:18" x14ac:dyDescent="0.25">
      <c r="R16883" s="15">
        <v>4</v>
      </c>
    </row>
    <row r="16884" spans="18:18" x14ac:dyDescent="0.25">
      <c r="R16884" s="15">
        <v>4</v>
      </c>
    </row>
    <row r="16885" spans="18:18" x14ac:dyDescent="0.25">
      <c r="R16885" s="15">
        <v>4</v>
      </c>
    </row>
    <row r="16886" spans="18:18" x14ac:dyDescent="0.25">
      <c r="R16886" s="15">
        <v>4</v>
      </c>
    </row>
    <row r="16887" spans="18:18" x14ac:dyDescent="0.25">
      <c r="R16887" s="15">
        <v>4</v>
      </c>
    </row>
    <row r="16888" spans="18:18" x14ac:dyDescent="0.25">
      <c r="R16888" s="15">
        <v>4</v>
      </c>
    </row>
    <row r="16889" spans="18:18" x14ac:dyDescent="0.25">
      <c r="R16889" s="15">
        <v>4</v>
      </c>
    </row>
    <row r="16890" spans="18:18" x14ac:dyDescent="0.25">
      <c r="R16890" s="15">
        <v>4</v>
      </c>
    </row>
    <row r="16891" spans="18:18" x14ac:dyDescent="0.25">
      <c r="R16891" s="15">
        <v>4</v>
      </c>
    </row>
    <row r="16892" spans="18:18" x14ac:dyDescent="0.25">
      <c r="R16892" s="15">
        <v>4</v>
      </c>
    </row>
    <row r="16893" spans="18:18" x14ac:dyDescent="0.25">
      <c r="R16893" s="15">
        <v>4</v>
      </c>
    </row>
    <row r="16894" spans="18:18" x14ac:dyDescent="0.25">
      <c r="R16894" s="15">
        <v>4</v>
      </c>
    </row>
    <row r="16895" spans="18:18" x14ac:dyDescent="0.25">
      <c r="R16895" s="15">
        <v>4</v>
      </c>
    </row>
    <row r="16896" spans="18:18" x14ac:dyDescent="0.25">
      <c r="R16896" s="15">
        <v>4</v>
      </c>
    </row>
    <row r="16897" spans="18:18" x14ac:dyDescent="0.25">
      <c r="R16897" s="15">
        <v>4</v>
      </c>
    </row>
    <row r="16898" spans="18:18" x14ac:dyDescent="0.25">
      <c r="R16898" s="15">
        <v>4</v>
      </c>
    </row>
    <row r="16899" spans="18:18" x14ac:dyDescent="0.25">
      <c r="R16899" s="15">
        <v>4</v>
      </c>
    </row>
    <row r="16900" spans="18:18" x14ac:dyDescent="0.25">
      <c r="R16900" s="15">
        <v>3</v>
      </c>
    </row>
    <row r="16901" spans="18:18" x14ac:dyDescent="0.25">
      <c r="R16901" s="15">
        <v>3</v>
      </c>
    </row>
    <row r="16902" spans="18:18" x14ac:dyDescent="0.25">
      <c r="R16902" s="15">
        <v>3</v>
      </c>
    </row>
    <row r="16903" spans="18:18" x14ac:dyDescent="0.25">
      <c r="R16903" s="15">
        <v>3</v>
      </c>
    </row>
    <row r="16904" spans="18:18" x14ac:dyDescent="0.25">
      <c r="R16904" s="15">
        <v>3</v>
      </c>
    </row>
    <row r="16905" spans="18:18" x14ac:dyDescent="0.25">
      <c r="R16905" s="15">
        <v>3</v>
      </c>
    </row>
    <row r="16906" spans="18:18" x14ac:dyDescent="0.25">
      <c r="R16906" s="15">
        <v>3</v>
      </c>
    </row>
    <row r="16907" spans="18:18" x14ac:dyDescent="0.25">
      <c r="R16907" s="15">
        <v>3</v>
      </c>
    </row>
    <row r="16908" spans="18:18" x14ac:dyDescent="0.25">
      <c r="R16908" s="15">
        <v>2</v>
      </c>
    </row>
    <row r="16909" spans="18:18" x14ac:dyDescent="0.25">
      <c r="R16909" s="15">
        <v>2</v>
      </c>
    </row>
    <row r="16910" spans="18:18" x14ac:dyDescent="0.25">
      <c r="R16910" s="15">
        <v>2</v>
      </c>
    </row>
    <row r="16911" spans="18:18" x14ac:dyDescent="0.25">
      <c r="R16911" s="15">
        <v>2</v>
      </c>
    </row>
    <row r="16912" spans="18:18" x14ac:dyDescent="0.25">
      <c r="R16912" s="15">
        <v>2</v>
      </c>
    </row>
    <row r="16913" spans="18:18" x14ac:dyDescent="0.25">
      <c r="R16913" s="15">
        <v>4</v>
      </c>
    </row>
    <row r="16914" spans="18:18" x14ac:dyDescent="0.25">
      <c r="R16914" s="15">
        <v>4</v>
      </c>
    </row>
    <row r="16915" spans="18:18" x14ac:dyDescent="0.25">
      <c r="R16915" s="15">
        <v>4</v>
      </c>
    </row>
    <row r="16916" spans="18:18" x14ac:dyDescent="0.25">
      <c r="R16916" s="15">
        <v>4</v>
      </c>
    </row>
    <row r="16917" spans="18:18" x14ac:dyDescent="0.25">
      <c r="R16917" s="15">
        <v>4</v>
      </c>
    </row>
    <row r="16918" spans="18:18" x14ac:dyDescent="0.25">
      <c r="R16918" s="15">
        <v>4</v>
      </c>
    </row>
    <row r="16919" spans="18:18" x14ac:dyDescent="0.25">
      <c r="R16919" s="15">
        <v>4</v>
      </c>
    </row>
    <row r="16920" spans="18:18" x14ac:dyDescent="0.25">
      <c r="R16920" s="15">
        <v>4</v>
      </c>
    </row>
    <row r="16921" spans="18:18" x14ac:dyDescent="0.25">
      <c r="R16921" s="15">
        <v>4</v>
      </c>
    </row>
    <row r="16922" spans="18:18" x14ac:dyDescent="0.25">
      <c r="R16922" s="15">
        <v>4</v>
      </c>
    </row>
    <row r="16923" spans="18:18" x14ac:dyDescent="0.25">
      <c r="R16923" s="15">
        <v>4</v>
      </c>
    </row>
    <row r="16924" spans="18:18" x14ac:dyDescent="0.25">
      <c r="R16924" s="15">
        <v>4</v>
      </c>
    </row>
    <row r="16925" spans="18:18" x14ac:dyDescent="0.25">
      <c r="R16925" s="15">
        <v>4</v>
      </c>
    </row>
    <row r="16926" spans="18:18" x14ac:dyDescent="0.25">
      <c r="R16926" s="15">
        <v>4</v>
      </c>
    </row>
    <row r="16927" spans="18:18" x14ac:dyDescent="0.25">
      <c r="R16927" s="15">
        <v>4</v>
      </c>
    </row>
    <row r="16928" spans="18:18" x14ac:dyDescent="0.25">
      <c r="R16928" s="15">
        <v>4</v>
      </c>
    </row>
    <row r="16929" spans="18:18" x14ac:dyDescent="0.25">
      <c r="R16929" s="15">
        <v>4</v>
      </c>
    </row>
    <row r="16930" spans="18:18" x14ac:dyDescent="0.25">
      <c r="R16930" s="15">
        <v>4</v>
      </c>
    </row>
    <row r="16931" spans="18:18" x14ac:dyDescent="0.25">
      <c r="R16931" s="15">
        <v>4</v>
      </c>
    </row>
    <row r="16932" spans="18:18" x14ac:dyDescent="0.25">
      <c r="R16932" s="15">
        <v>4</v>
      </c>
    </row>
    <row r="16933" spans="18:18" x14ac:dyDescent="0.25">
      <c r="R16933" s="15">
        <v>4</v>
      </c>
    </row>
    <row r="16934" spans="18:18" x14ac:dyDescent="0.25">
      <c r="R16934" s="15">
        <v>4</v>
      </c>
    </row>
    <row r="16935" spans="18:18" x14ac:dyDescent="0.25">
      <c r="R16935" s="15">
        <v>4</v>
      </c>
    </row>
    <row r="16936" spans="18:18" x14ac:dyDescent="0.25">
      <c r="R16936" s="15">
        <v>4</v>
      </c>
    </row>
    <row r="16937" spans="18:18" x14ac:dyDescent="0.25">
      <c r="R16937" s="15">
        <v>4</v>
      </c>
    </row>
    <row r="16938" spans="18:18" x14ac:dyDescent="0.25">
      <c r="R16938" s="15">
        <v>4</v>
      </c>
    </row>
    <row r="16939" spans="18:18" x14ac:dyDescent="0.25">
      <c r="R16939" s="15">
        <v>4</v>
      </c>
    </row>
    <row r="16940" spans="18:18" x14ac:dyDescent="0.25">
      <c r="R16940" s="15">
        <v>4</v>
      </c>
    </row>
    <row r="16941" spans="18:18" x14ac:dyDescent="0.25">
      <c r="R16941" s="15">
        <v>4</v>
      </c>
    </row>
    <row r="16942" spans="18:18" x14ac:dyDescent="0.25">
      <c r="R16942" s="15">
        <v>4</v>
      </c>
    </row>
    <row r="16943" spans="18:18" x14ac:dyDescent="0.25">
      <c r="R16943" s="15">
        <v>4</v>
      </c>
    </row>
    <row r="16944" spans="18:18" x14ac:dyDescent="0.25">
      <c r="R16944" s="15">
        <v>4</v>
      </c>
    </row>
    <row r="16945" spans="18:18" x14ac:dyDescent="0.25">
      <c r="R16945" s="15">
        <v>4</v>
      </c>
    </row>
    <row r="16946" spans="18:18" x14ac:dyDescent="0.25">
      <c r="R16946" s="15">
        <v>4</v>
      </c>
    </row>
    <row r="16947" spans="18:18" x14ac:dyDescent="0.25">
      <c r="R16947" s="15">
        <v>4</v>
      </c>
    </row>
    <row r="16948" spans="18:18" x14ac:dyDescent="0.25">
      <c r="R16948" s="15">
        <v>4</v>
      </c>
    </row>
    <row r="16949" spans="18:18" x14ac:dyDescent="0.25">
      <c r="R16949" s="15">
        <v>4</v>
      </c>
    </row>
    <row r="16950" spans="18:18" x14ac:dyDescent="0.25">
      <c r="R16950" s="15">
        <v>4</v>
      </c>
    </row>
    <row r="16951" spans="18:18" x14ac:dyDescent="0.25">
      <c r="R16951" s="15">
        <v>4</v>
      </c>
    </row>
    <row r="16952" spans="18:18" x14ac:dyDescent="0.25">
      <c r="R16952" s="15">
        <v>4</v>
      </c>
    </row>
    <row r="16953" spans="18:18" x14ac:dyDescent="0.25">
      <c r="R16953" s="15">
        <v>4</v>
      </c>
    </row>
    <row r="16954" spans="18:18" x14ac:dyDescent="0.25">
      <c r="R16954" s="15">
        <v>4</v>
      </c>
    </row>
    <row r="16955" spans="18:18" x14ac:dyDescent="0.25">
      <c r="R16955" s="15">
        <v>4</v>
      </c>
    </row>
    <row r="16956" spans="18:18" x14ac:dyDescent="0.25">
      <c r="R16956" s="15">
        <v>4</v>
      </c>
    </row>
    <row r="16957" spans="18:18" x14ac:dyDescent="0.25">
      <c r="R16957" s="15">
        <v>4</v>
      </c>
    </row>
    <row r="16958" spans="18:18" x14ac:dyDescent="0.25">
      <c r="R16958" s="15">
        <v>4</v>
      </c>
    </row>
    <row r="16959" spans="18:18" x14ac:dyDescent="0.25">
      <c r="R16959" s="15">
        <v>4</v>
      </c>
    </row>
    <row r="16960" spans="18:18" x14ac:dyDescent="0.25">
      <c r="R16960" s="15">
        <v>4</v>
      </c>
    </row>
    <row r="16961" spans="18:18" x14ac:dyDescent="0.25">
      <c r="R16961" s="15">
        <v>4</v>
      </c>
    </row>
    <row r="16962" spans="18:18" x14ac:dyDescent="0.25">
      <c r="R16962" s="15">
        <v>4</v>
      </c>
    </row>
    <row r="16963" spans="18:18" x14ac:dyDescent="0.25">
      <c r="R16963" s="15">
        <v>4</v>
      </c>
    </row>
    <row r="16964" spans="18:18" x14ac:dyDescent="0.25">
      <c r="R16964" s="15">
        <v>2</v>
      </c>
    </row>
    <row r="16965" spans="18:18" x14ac:dyDescent="0.25">
      <c r="R16965" s="15">
        <v>2</v>
      </c>
    </row>
    <row r="16966" spans="18:18" x14ac:dyDescent="0.25">
      <c r="R16966" s="15">
        <v>2</v>
      </c>
    </row>
    <row r="16967" spans="18:18" x14ac:dyDescent="0.25">
      <c r="R16967" s="15">
        <v>2</v>
      </c>
    </row>
    <row r="16968" spans="18:18" x14ac:dyDescent="0.25">
      <c r="R16968" s="15">
        <v>2</v>
      </c>
    </row>
    <row r="16969" spans="18:18" x14ac:dyDescent="0.25">
      <c r="R16969" s="15">
        <v>2</v>
      </c>
    </row>
    <row r="16970" spans="18:18" x14ac:dyDescent="0.25">
      <c r="R16970" s="15">
        <v>2</v>
      </c>
    </row>
    <row r="16971" spans="18:18" x14ac:dyDescent="0.25">
      <c r="R16971" s="15">
        <v>2</v>
      </c>
    </row>
    <row r="16972" spans="18:18" x14ac:dyDescent="0.25">
      <c r="R16972" s="15">
        <v>2</v>
      </c>
    </row>
    <row r="16973" spans="18:18" x14ac:dyDescent="0.25">
      <c r="R16973" s="15">
        <v>2</v>
      </c>
    </row>
    <row r="16974" spans="18:18" x14ac:dyDescent="0.25">
      <c r="R16974" s="15">
        <v>2</v>
      </c>
    </row>
    <row r="16975" spans="18:18" x14ac:dyDescent="0.25">
      <c r="R16975" s="15">
        <v>2</v>
      </c>
    </row>
    <row r="16976" spans="18:18" x14ac:dyDescent="0.25">
      <c r="R16976" s="15">
        <v>2</v>
      </c>
    </row>
    <row r="16977" spans="18:18" x14ac:dyDescent="0.25">
      <c r="R16977" s="15">
        <v>2</v>
      </c>
    </row>
    <row r="16978" spans="18:18" x14ac:dyDescent="0.25">
      <c r="R16978" s="15">
        <v>2</v>
      </c>
    </row>
    <row r="16979" spans="18:18" x14ac:dyDescent="0.25">
      <c r="R16979" s="15">
        <v>2</v>
      </c>
    </row>
    <row r="16980" spans="18:18" x14ac:dyDescent="0.25">
      <c r="R16980" s="15">
        <v>2</v>
      </c>
    </row>
    <row r="16981" spans="18:18" x14ac:dyDescent="0.25">
      <c r="R16981" s="15">
        <v>2</v>
      </c>
    </row>
    <row r="16982" spans="18:18" x14ac:dyDescent="0.25">
      <c r="R16982" s="15">
        <v>2</v>
      </c>
    </row>
    <row r="16983" spans="18:18" x14ac:dyDescent="0.25">
      <c r="R16983" s="15">
        <v>2</v>
      </c>
    </row>
    <row r="16984" spans="18:18" x14ac:dyDescent="0.25">
      <c r="R16984" s="15">
        <v>2</v>
      </c>
    </row>
    <row r="16985" spans="18:18" x14ac:dyDescent="0.25">
      <c r="R16985" s="15">
        <v>2</v>
      </c>
    </row>
    <row r="16986" spans="18:18" x14ac:dyDescent="0.25">
      <c r="R16986" s="15">
        <v>2</v>
      </c>
    </row>
    <row r="16987" spans="18:18" x14ac:dyDescent="0.25">
      <c r="R16987" s="15">
        <v>2</v>
      </c>
    </row>
    <row r="16988" spans="18:18" x14ac:dyDescent="0.25">
      <c r="R16988" s="15">
        <v>2</v>
      </c>
    </row>
    <row r="16989" spans="18:18" x14ac:dyDescent="0.25">
      <c r="R16989" s="15">
        <v>2</v>
      </c>
    </row>
    <row r="16990" spans="18:18" x14ac:dyDescent="0.25">
      <c r="R16990" s="15">
        <v>2</v>
      </c>
    </row>
    <row r="16991" spans="18:18" x14ac:dyDescent="0.25">
      <c r="R16991" s="15">
        <v>2</v>
      </c>
    </row>
    <row r="16992" spans="18:18" x14ac:dyDescent="0.25">
      <c r="R16992" s="15">
        <v>2</v>
      </c>
    </row>
    <row r="16993" spans="18:18" x14ac:dyDescent="0.25">
      <c r="R16993" s="15">
        <v>2</v>
      </c>
    </row>
    <row r="16994" spans="18:18" x14ac:dyDescent="0.25">
      <c r="R16994" s="15">
        <v>2</v>
      </c>
    </row>
    <row r="16995" spans="18:18" x14ac:dyDescent="0.25">
      <c r="R16995" s="15">
        <v>2</v>
      </c>
    </row>
    <row r="16996" spans="18:18" x14ac:dyDescent="0.25">
      <c r="R16996" s="15">
        <v>2</v>
      </c>
    </row>
    <row r="16997" spans="18:18" x14ac:dyDescent="0.25">
      <c r="R16997" s="15">
        <v>2</v>
      </c>
    </row>
    <row r="16998" spans="18:18" x14ac:dyDescent="0.25">
      <c r="R16998" s="15">
        <v>2</v>
      </c>
    </row>
    <row r="16999" spans="18:18" x14ac:dyDescent="0.25">
      <c r="R16999" s="15">
        <v>2</v>
      </c>
    </row>
    <row r="17000" spans="18:18" x14ac:dyDescent="0.25">
      <c r="R17000" s="15">
        <v>2</v>
      </c>
    </row>
    <row r="17001" spans="18:18" x14ac:dyDescent="0.25">
      <c r="R17001" s="15">
        <v>2</v>
      </c>
    </row>
    <row r="17002" spans="18:18" x14ac:dyDescent="0.25">
      <c r="R17002" s="15">
        <v>2</v>
      </c>
    </row>
    <row r="17003" spans="18:18" x14ac:dyDescent="0.25">
      <c r="R17003" s="15">
        <v>2</v>
      </c>
    </row>
    <row r="17004" spans="18:18" x14ac:dyDescent="0.25">
      <c r="R17004" s="15">
        <v>2</v>
      </c>
    </row>
    <row r="17005" spans="18:18" x14ac:dyDescent="0.25">
      <c r="R17005" s="15">
        <v>2</v>
      </c>
    </row>
    <row r="17006" spans="18:18" x14ac:dyDescent="0.25">
      <c r="R17006" s="15">
        <v>2</v>
      </c>
    </row>
    <row r="17007" spans="18:18" x14ac:dyDescent="0.25">
      <c r="R17007" s="15">
        <v>2</v>
      </c>
    </row>
    <row r="17008" spans="18:18" x14ac:dyDescent="0.25">
      <c r="R17008" s="15">
        <v>2</v>
      </c>
    </row>
    <row r="17009" spans="18:18" x14ac:dyDescent="0.25">
      <c r="R17009" s="15">
        <v>2</v>
      </c>
    </row>
    <row r="17010" spans="18:18" x14ac:dyDescent="0.25">
      <c r="R17010" s="15">
        <v>2</v>
      </c>
    </row>
    <row r="17011" spans="18:18" x14ac:dyDescent="0.25">
      <c r="R17011" s="15">
        <v>2</v>
      </c>
    </row>
    <row r="17012" spans="18:18" x14ac:dyDescent="0.25">
      <c r="R17012" s="15">
        <v>2</v>
      </c>
    </row>
    <row r="17013" spans="18:18" x14ac:dyDescent="0.25">
      <c r="R17013" s="15">
        <v>2</v>
      </c>
    </row>
    <row r="17014" spans="18:18" x14ac:dyDescent="0.25">
      <c r="R17014" s="15">
        <v>2</v>
      </c>
    </row>
    <row r="17015" spans="18:18" x14ac:dyDescent="0.25">
      <c r="R17015" s="15">
        <v>2</v>
      </c>
    </row>
    <row r="17016" spans="18:18" x14ac:dyDescent="0.25">
      <c r="R17016" s="15">
        <v>1</v>
      </c>
    </row>
    <row r="17017" spans="18:18" x14ac:dyDescent="0.25">
      <c r="R17017" s="15">
        <v>1</v>
      </c>
    </row>
    <row r="17018" spans="18:18" x14ac:dyDescent="0.25">
      <c r="R17018" s="15">
        <v>1</v>
      </c>
    </row>
    <row r="17019" spans="18:18" x14ac:dyDescent="0.25">
      <c r="R17019" s="15">
        <v>1</v>
      </c>
    </row>
    <row r="17020" spans="18:18" x14ac:dyDescent="0.25">
      <c r="R17020" s="15">
        <v>1</v>
      </c>
    </row>
    <row r="17021" spans="18:18" x14ac:dyDescent="0.25">
      <c r="R17021" s="15">
        <v>1</v>
      </c>
    </row>
    <row r="17022" spans="18:18" x14ac:dyDescent="0.25">
      <c r="R17022" s="15">
        <v>1</v>
      </c>
    </row>
    <row r="17023" spans="18:18" x14ac:dyDescent="0.25">
      <c r="R17023" s="15">
        <v>1</v>
      </c>
    </row>
    <row r="17024" spans="18:18" x14ac:dyDescent="0.25">
      <c r="R17024" s="15">
        <v>1</v>
      </c>
    </row>
    <row r="17025" spans="18:18" x14ac:dyDescent="0.25">
      <c r="R17025" s="15">
        <v>1</v>
      </c>
    </row>
    <row r="17026" spans="18:18" x14ac:dyDescent="0.25">
      <c r="R17026" s="15">
        <v>1</v>
      </c>
    </row>
    <row r="17027" spans="18:18" x14ac:dyDescent="0.25">
      <c r="R17027" s="15">
        <v>1</v>
      </c>
    </row>
    <row r="17028" spans="18:18" x14ac:dyDescent="0.25">
      <c r="R17028" s="15">
        <v>1</v>
      </c>
    </row>
    <row r="17029" spans="18:18" x14ac:dyDescent="0.25">
      <c r="R17029" s="15">
        <v>1</v>
      </c>
    </row>
    <row r="17030" spans="18:18" x14ac:dyDescent="0.25">
      <c r="R17030" s="15">
        <v>1</v>
      </c>
    </row>
    <row r="17031" spans="18:18" x14ac:dyDescent="0.25">
      <c r="R17031" s="15">
        <v>1</v>
      </c>
    </row>
    <row r="17032" spans="18:18" x14ac:dyDescent="0.25">
      <c r="R17032" s="15">
        <v>1</v>
      </c>
    </row>
    <row r="17033" spans="18:18" x14ac:dyDescent="0.25">
      <c r="R17033" s="15">
        <v>1</v>
      </c>
    </row>
    <row r="17034" spans="18:18" x14ac:dyDescent="0.25">
      <c r="R17034" s="15">
        <v>1</v>
      </c>
    </row>
    <row r="17035" spans="18:18" x14ac:dyDescent="0.25">
      <c r="R17035" s="15">
        <v>2</v>
      </c>
    </row>
    <row r="17036" spans="18:18" x14ac:dyDescent="0.25">
      <c r="R17036" s="15">
        <v>2</v>
      </c>
    </row>
    <row r="17037" spans="18:18" x14ac:dyDescent="0.25">
      <c r="R17037" s="15">
        <v>2</v>
      </c>
    </row>
    <row r="17038" spans="18:18" x14ac:dyDescent="0.25">
      <c r="R17038" s="15">
        <v>2</v>
      </c>
    </row>
    <row r="17039" spans="18:18" x14ac:dyDescent="0.25">
      <c r="R17039" s="15">
        <v>1</v>
      </c>
    </row>
    <row r="17040" spans="18:18" x14ac:dyDescent="0.25">
      <c r="R17040" s="15">
        <v>1</v>
      </c>
    </row>
    <row r="17041" spans="18:18" x14ac:dyDescent="0.25">
      <c r="R17041" s="15">
        <v>1</v>
      </c>
    </row>
    <row r="17042" spans="18:18" x14ac:dyDescent="0.25">
      <c r="R17042" s="15">
        <v>1</v>
      </c>
    </row>
    <row r="17043" spans="18:18" x14ac:dyDescent="0.25">
      <c r="R17043" s="15">
        <v>1</v>
      </c>
    </row>
    <row r="17044" spans="18:18" x14ac:dyDescent="0.25">
      <c r="R17044" s="15">
        <v>1</v>
      </c>
    </row>
    <row r="17045" spans="18:18" x14ac:dyDescent="0.25">
      <c r="R17045" s="15">
        <v>1</v>
      </c>
    </row>
    <row r="17046" spans="18:18" x14ac:dyDescent="0.25">
      <c r="R17046" s="15">
        <v>1</v>
      </c>
    </row>
    <row r="17047" spans="18:18" x14ac:dyDescent="0.25">
      <c r="R17047" s="15">
        <v>1</v>
      </c>
    </row>
    <row r="17048" spans="18:18" x14ac:dyDescent="0.25">
      <c r="R17048" s="15">
        <v>1</v>
      </c>
    </row>
    <row r="17049" spans="18:18" x14ac:dyDescent="0.25">
      <c r="R17049" s="15">
        <v>1</v>
      </c>
    </row>
    <row r="17050" spans="18:18" x14ac:dyDescent="0.25">
      <c r="R17050" s="15">
        <v>1</v>
      </c>
    </row>
    <row r="17051" spans="18:18" x14ac:dyDescent="0.25">
      <c r="R17051" s="15">
        <v>1</v>
      </c>
    </row>
    <row r="17052" spans="18:18" x14ac:dyDescent="0.25">
      <c r="R17052" s="15">
        <v>1</v>
      </c>
    </row>
    <row r="17053" spans="18:18" x14ac:dyDescent="0.25">
      <c r="R17053" s="15">
        <v>1</v>
      </c>
    </row>
    <row r="17054" spans="18:18" x14ac:dyDescent="0.25">
      <c r="R17054" s="15">
        <v>1</v>
      </c>
    </row>
    <row r="17055" spans="18:18" x14ac:dyDescent="0.25">
      <c r="R17055" s="15">
        <v>1</v>
      </c>
    </row>
    <row r="17056" spans="18:18" x14ac:dyDescent="0.25">
      <c r="R17056" s="15">
        <v>1</v>
      </c>
    </row>
    <row r="17057" spans="18:18" x14ac:dyDescent="0.25">
      <c r="R17057" s="15">
        <v>1</v>
      </c>
    </row>
    <row r="17058" spans="18:18" x14ac:dyDescent="0.25">
      <c r="R17058" s="15">
        <v>1</v>
      </c>
    </row>
    <row r="17059" spans="18:18" x14ac:dyDescent="0.25">
      <c r="R17059" s="15">
        <v>1</v>
      </c>
    </row>
    <row r="17060" spans="18:18" x14ac:dyDescent="0.25">
      <c r="R17060" s="15">
        <v>1</v>
      </c>
    </row>
    <row r="17061" spans="18:18" x14ac:dyDescent="0.25">
      <c r="R17061" s="15">
        <v>1</v>
      </c>
    </row>
    <row r="17062" spans="18:18" x14ac:dyDescent="0.25">
      <c r="R17062" s="15">
        <v>1</v>
      </c>
    </row>
    <row r="17063" spans="18:18" x14ac:dyDescent="0.25">
      <c r="R17063" s="15">
        <v>1</v>
      </c>
    </row>
    <row r="17064" spans="18:18" x14ac:dyDescent="0.25">
      <c r="R17064" s="15">
        <v>1</v>
      </c>
    </row>
    <row r="17065" spans="18:18" x14ac:dyDescent="0.25">
      <c r="R17065" s="15">
        <v>1</v>
      </c>
    </row>
    <row r="17066" spans="18:18" x14ac:dyDescent="0.25">
      <c r="R17066" s="15">
        <v>2</v>
      </c>
    </row>
    <row r="17067" spans="18:18" x14ac:dyDescent="0.25">
      <c r="R17067" s="15">
        <v>2</v>
      </c>
    </row>
    <row r="17068" spans="18:18" x14ac:dyDescent="0.25">
      <c r="R17068" s="15">
        <v>2</v>
      </c>
    </row>
    <row r="17069" spans="18:18" x14ac:dyDescent="0.25">
      <c r="R17069" s="15">
        <v>1</v>
      </c>
    </row>
    <row r="17070" spans="18:18" x14ac:dyDescent="0.25">
      <c r="R17070" s="15">
        <v>1</v>
      </c>
    </row>
    <row r="17071" spans="18:18" x14ac:dyDescent="0.25">
      <c r="R17071" s="15">
        <v>1</v>
      </c>
    </row>
    <row r="17072" spans="18:18" x14ac:dyDescent="0.25">
      <c r="R17072" s="15">
        <v>1</v>
      </c>
    </row>
    <row r="17073" spans="18:18" x14ac:dyDescent="0.25">
      <c r="R17073" s="15">
        <v>2</v>
      </c>
    </row>
    <row r="17074" spans="18:18" x14ac:dyDescent="0.25">
      <c r="R17074" s="15">
        <v>2</v>
      </c>
    </row>
    <row r="17075" spans="18:18" x14ac:dyDescent="0.25">
      <c r="R17075" s="15">
        <v>2</v>
      </c>
    </row>
    <row r="17076" spans="18:18" x14ac:dyDescent="0.25">
      <c r="R17076" s="15">
        <v>2</v>
      </c>
    </row>
    <row r="17077" spans="18:18" x14ac:dyDescent="0.25">
      <c r="R17077" s="15">
        <v>2</v>
      </c>
    </row>
    <row r="17078" spans="18:18" x14ac:dyDescent="0.25">
      <c r="R17078" s="15">
        <v>2</v>
      </c>
    </row>
    <row r="17079" spans="18:18" x14ac:dyDescent="0.25">
      <c r="R17079" s="15">
        <v>2</v>
      </c>
    </row>
    <row r="17080" spans="18:18" x14ac:dyDescent="0.25">
      <c r="R17080" s="15">
        <v>2</v>
      </c>
    </row>
    <row r="17081" spans="18:18" x14ac:dyDescent="0.25">
      <c r="R17081" s="15">
        <v>2</v>
      </c>
    </row>
    <row r="17082" spans="18:18" x14ac:dyDescent="0.25">
      <c r="R17082" s="15">
        <v>4</v>
      </c>
    </row>
    <row r="17083" spans="18:18" x14ac:dyDescent="0.25">
      <c r="R17083" s="15">
        <v>4</v>
      </c>
    </row>
    <row r="17084" spans="18:18" x14ac:dyDescent="0.25">
      <c r="R17084" s="15">
        <v>4</v>
      </c>
    </row>
    <row r="17085" spans="18:18" x14ac:dyDescent="0.25">
      <c r="R17085" s="15">
        <v>4</v>
      </c>
    </row>
    <row r="17086" spans="18:18" x14ac:dyDescent="0.25">
      <c r="R17086" s="15">
        <v>4</v>
      </c>
    </row>
    <row r="17087" spans="18:18" x14ac:dyDescent="0.25">
      <c r="R17087" s="15">
        <v>4</v>
      </c>
    </row>
    <row r="17088" spans="18:18" x14ac:dyDescent="0.25">
      <c r="R17088" s="15">
        <v>2</v>
      </c>
    </row>
    <row r="17089" spans="18:18" x14ac:dyDescent="0.25">
      <c r="R17089" s="15">
        <v>2</v>
      </c>
    </row>
    <row r="17090" spans="18:18" x14ac:dyDescent="0.25">
      <c r="R17090" s="15">
        <v>2</v>
      </c>
    </row>
    <row r="17091" spans="18:18" x14ac:dyDescent="0.25">
      <c r="R17091" s="15">
        <v>2</v>
      </c>
    </row>
    <row r="17092" spans="18:18" x14ac:dyDescent="0.25">
      <c r="R17092" s="15">
        <v>2</v>
      </c>
    </row>
    <row r="17093" spans="18:18" x14ac:dyDescent="0.25">
      <c r="R17093" s="15">
        <v>2</v>
      </c>
    </row>
    <row r="17094" spans="18:18" x14ac:dyDescent="0.25">
      <c r="R17094" s="15">
        <v>2</v>
      </c>
    </row>
    <row r="17095" spans="18:18" x14ac:dyDescent="0.25">
      <c r="R17095" s="15">
        <v>2</v>
      </c>
    </row>
    <row r="17096" spans="18:18" x14ac:dyDescent="0.25">
      <c r="R17096" s="15">
        <v>4</v>
      </c>
    </row>
    <row r="17097" spans="18:18" x14ac:dyDescent="0.25">
      <c r="R17097" s="15">
        <v>4</v>
      </c>
    </row>
    <row r="17098" spans="18:18" x14ac:dyDescent="0.25">
      <c r="R17098" s="15">
        <v>4</v>
      </c>
    </row>
    <row r="17099" spans="18:18" x14ac:dyDescent="0.25">
      <c r="R17099" s="15">
        <v>4</v>
      </c>
    </row>
    <row r="17100" spans="18:18" x14ac:dyDescent="0.25">
      <c r="R17100" s="15">
        <v>4</v>
      </c>
    </row>
    <row r="17101" spans="18:18" x14ac:dyDescent="0.25">
      <c r="R17101" s="15">
        <v>4</v>
      </c>
    </row>
    <row r="17102" spans="18:18" x14ac:dyDescent="0.25">
      <c r="R17102" s="15">
        <v>4</v>
      </c>
    </row>
    <row r="17103" spans="18:18" x14ac:dyDescent="0.25">
      <c r="R17103" s="15">
        <v>4</v>
      </c>
    </row>
    <row r="17104" spans="18:18" x14ac:dyDescent="0.25">
      <c r="R17104" s="15">
        <v>4</v>
      </c>
    </row>
    <row r="17105" spans="18:18" x14ac:dyDescent="0.25">
      <c r="R17105" s="15">
        <v>4</v>
      </c>
    </row>
    <row r="17106" spans="18:18" x14ac:dyDescent="0.25">
      <c r="R17106" s="15">
        <v>4</v>
      </c>
    </row>
    <row r="17107" spans="18:18" x14ac:dyDescent="0.25">
      <c r="R17107" s="15">
        <v>4</v>
      </c>
    </row>
    <row r="17108" spans="18:18" x14ac:dyDescent="0.25">
      <c r="R17108" s="15">
        <v>4</v>
      </c>
    </row>
    <row r="17109" spans="18:18" x14ac:dyDescent="0.25">
      <c r="R17109" s="15">
        <v>4</v>
      </c>
    </row>
    <row r="17110" spans="18:18" x14ac:dyDescent="0.25">
      <c r="R17110" s="15">
        <v>4</v>
      </c>
    </row>
    <row r="17111" spans="18:18" x14ac:dyDescent="0.25">
      <c r="R17111" s="15">
        <v>4</v>
      </c>
    </row>
    <row r="17112" spans="18:18" x14ac:dyDescent="0.25">
      <c r="R17112" s="15">
        <v>4</v>
      </c>
    </row>
    <row r="17113" spans="18:18" x14ac:dyDescent="0.25">
      <c r="R17113" s="15">
        <v>4</v>
      </c>
    </row>
    <row r="17114" spans="18:18" x14ac:dyDescent="0.25">
      <c r="R17114" s="15">
        <v>1</v>
      </c>
    </row>
    <row r="17115" spans="18:18" x14ac:dyDescent="0.25">
      <c r="R17115" s="15">
        <v>1</v>
      </c>
    </row>
    <row r="17116" spans="18:18" x14ac:dyDescent="0.25">
      <c r="R17116" s="15">
        <v>1</v>
      </c>
    </row>
    <row r="17117" spans="18:18" x14ac:dyDescent="0.25">
      <c r="R17117" s="15">
        <v>1</v>
      </c>
    </row>
    <row r="17118" spans="18:18" x14ac:dyDescent="0.25">
      <c r="R17118" s="15">
        <v>4</v>
      </c>
    </row>
    <row r="17119" spans="18:18" x14ac:dyDescent="0.25">
      <c r="R17119" s="15">
        <v>4</v>
      </c>
    </row>
    <row r="17120" spans="18:18" x14ac:dyDescent="0.25">
      <c r="R17120" s="15">
        <v>4</v>
      </c>
    </row>
    <row r="17121" spans="18:18" x14ac:dyDescent="0.25">
      <c r="R17121" s="15">
        <v>4</v>
      </c>
    </row>
    <row r="17122" spans="18:18" x14ac:dyDescent="0.25">
      <c r="R17122" s="15">
        <v>4</v>
      </c>
    </row>
    <row r="17123" spans="18:18" x14ac:dyDescent="0.25">
      <c r="R17123" s="15">
        <v>4</v>
      </c>
    </row>
    <row r="17124" spans="18:18" x14ac:dyDescent="0.25">
      <c r="R17124" s="15">
        <v>4</v>
      </c>
    </row>
    <row r="17125" spans="18:18" x14ac:dyDescent="0.25">
      <c r="R17125" s="15">
        <v>4</v>
      </c>
    </row>
    <row r="17126" spans="18:18" x14ac:dyDescent="0.25">
      <c r="R17126" s="15">
        <v>4</v>
      </c>
    </row>
    <row r="17127" spans="18:18" x14ac:dyDescent="0.25">
      <c r="R17127" s="15">
        <v>1</v>
      </c>
    </row>
    <row r="17128" spans="18:18" x14ac:dyDescent="0.25">
      <c r="R17128" s="15">
        <v>1</v>
      </c>
    </row>
    <row r="17129" spans="18:18" x14ac:dyDescent="0.25">
      <c r="R17129" s="15">
        <v>1</v>
      </c>
    </row>
    <row r="17130" spans="18:18" x14ac:dyDescent="0.25">
      <c r="R17130" s="15">
        <v>1</v>
      </c>
    </row>
    <row r="17131" spans="18:18" x14ac:dyDescent="0.25">
      <c r="R17131" s="15">
        <v>1</v>
      </c>
    </row>
    <row r="17132" spans="18:18" x14ac:dyDescent="0.25">
      <c r="R17132" s="15">
        <v>1</v>
      </c>
    </row>
    <row r="17133" spans="18:18" x14ac:dyDescent="0.25">
      <c r="R17133" s="15">
        <v>1</v>
      </c>
    </row>
    <row r="17134" spans="18:18" x14ac:dyDescent="0.25">
      <c r="R17134" s="15">
        <v>1</v>
      </c>
    </row>
    <row r="17135" spans="18:18" x14ac:dyDescent="0.25">
      <c r="R17135" s="15">
        <v>1</v>
      </c>
    </row>
    <row r="17136" spans="18:18" x14ac:dyDescent="0.25">
      <c r="R17136" s="15">
        <v>1</v>
      </c>
    </row>
    <row r="17137" spans="18:18" x14ac:dyDescent="0.25">
      <c r="R17137" s="15">
        <v>1</v>
      </c>
    </row>
    <row r="17138" spans="18:18" x14ac:dyDescent="0.25">
      <c r="R17138" s="15">
        <v>2</v>
      </c>
    </row>
    <row r="17139" spans="18:18" x14ac:dyDescent="0.25">
      <c r="R17139" s="15">
        <v>2</v>
      </c>
    </row>
    <row r="17140" spans="18:18" x14ac:dyDescent="0.25">
      <c r="R17140" s="15">
        <v>2</v>
      </c>
    </row>
    <row r="17141" spans="18:18" x14ac:dyDescent="0.25">
      <c r="R17141" s="15">
        <v>2</v>
      </c>
    </row>
    <row r="17142" spans="18:18" x14ac:dyDescent="0.25">
      <c r="R17142" s="15">
        <v>2</v>
      </c>
    </row>
    <row r="17143" spans="18:18" x14ac:dyDescent="0.25">
      <c r="R17143" s="15">
        <v>2</v>
      </c>
    </row>
    <row r="17144" spans="18:18" x14ac:dyDescent="0.25">
      <c r="R17144" s="15">
        <v>2</v>
      </c>
    </row>
    <row r="17145" spans="18:18" x14ac:dyDescent="0.25">
      <c r="R17145" s="15">
        <v>2</v>
      </c>
    </row>
    <row r="17146" spans="18:18" x14ac:dyDescent="0.25">
      <c r="R17146" s="15">
        <v>2</v>
      </c>
    </row>
    <row r="17147" spans="18:18" x14ac:dyDescent="0.25">
      <c r="R17147" s="15">
        <v>2</v>
      </c>
    </row>
    <row r="17148" spans="18:18" x14ac:dyDescent="0.25">
      <c r="R17148" s="15">
        <v>1</v>
      </c>
    </row>
    <row r="17149" spans="18:18" x14ac:dyDescent="0.25">
      <c r="R17149" s="15">
        <v>1</v>
      </c>
    </row>
    <row r="17150" spans="18:18" x14ac:dyDescent="0.25">
      <c r="R17150" s="15">
        <v>1</v>
      </c>
    </row>
    <row r="17151" spans="18:18" x14ac:dyDescent="0.25">
      <c r="R17151" s="15">
        <v>1</v>
      </c>
    </row>
    <row r="17152" spans="18:18" x14ac:dyDescent="0.25">
      <c r="R17152" s="15">
        <v>1</v>
      </c>
    </row>
    <row r="17153" spans="18:18" x14ac:dyDescent="0.25">
      <c r="R17153" s="15">
        <v>1</v>
      </c>
    </row>
    <row r="17154" spans="18:18" x14ac:dyDescent="0.25">
      <c r="R17154" s="15">
        <v>1</v>
      </c>
    </row>
    <row r="17155" spans="18:18" x14ac:dyDescent="0.25">
      <c r="R17155" s="15">
        <v>1</v>
      </c>
    </row>
    <row r="17156" spans="18:18" x14ac:dyDescent="0.25">
      <c r="R17156" s="15">
        <v>1</v>
      </c>
    </row>
    <row r="17157" spans="18:18" x14ac:dyDescent="0.25">
      <c r="R17157" s="15">
        <v>1</v>
      </c>
    </row>
    <row r="17158" spans="18:18" x14ac:dyDescent="0.25">
      <c r="R17158" s="15">
        <v>1</v>
      </c>
    </row>
    <row r="17159" spans="18:18" x14ac:dyDescent="0.25">
      <c r="R17159" s="15">
        <v>1</v>
      </c>
    </row>
    <row r="17160" spans="18:18" x14ac:dyDescent="0.25">
      <c r="R17160" s="15">
        <v>3</v>
      </c>
    </row>
    <row r="17161" spans="18:18" x14ac:dyDescent="0.25">
      <c r="R17161" s="15">
        <v>3</v>
      </c>
    </row>
    <row r="17162" spans="18:18" x14ac:dyDescent="0.25">
      <c r="R17162" s="15">
        <v>3</v>
      </c>
    </row>
    <row r="17163" spans="18:18" x14ac:dyDescent="0.25">
      <c r="R17163" s="15">
        <v>3</v>
      </c>
    </row>
    <row r="17164" spans="18:18" x14ac:dyDescent="0.25">
      <c r="R17164" s="15">
        <v>3</v>
      </c>
    </row>
    <row r="17165" spans="18:18" x14ac:dyDescent="0.25">
      <c r="R17165" s="15">
        <v>3</v>
      </c>
    </row>
    <row r="17166" spans="18:18" x14ac:dyDescent="0.25">
      <c r="R17166" s="15">
        <v>3</v>
      </c>
    </row>
    <row r="17167" spans="18:18" x14ac:dyDescent="0.25">
      <c r="R17167" s="15">
        <v>3</v>
      </c>
    </row>
    <row r="17168" spans="18:18" x14ac:dyDescent="0.25">
      <c r="R17168" s="15">
        <v>3</v>
      </c>
    </row>
    <row r="17169" spans="18:18" x14ac:dyDescent="0.25">
      <c r="R17169" s="15">
        <v>3</v>
      </c>
    </row>
    <row r="17170" spans="18:18" x14ac:dyDescent="0.25">
      <c r="R17170" s="15">
        <v>3</v>
      </c>
    </row>
    <row r="17171" spans="18:18" x14ac:dyDescent="0.25">
      <c r="R17171" s="15">
        <v>3</v>
      </c>
    </row>
    <row r="17172" spans="18:18" x14ac:dyDescent="0.25">
      <c r="R17172" s="15">
        <v>3</v>
      </c>
    </row>
    <row r="17173" spans="18:18" x14ac:dyDescent="0.25">
      <c r="R17173" s="15">
        <v>3</v>
      </c>
    </row>
    <row r="17174" spans="18:18" x14ac:dyDescent="0.25">
      <c r="R17174" s="15">
        <v>3</v>
      </c>
    </row>
    <row r="17175" spans="18:18" x14ac:dyDescent="0.25">
      <c r="R17175" s="15">
        <v>3</v>
      </c>
    </row>
    <row r="17176" spans="18:18" x14ac:dyDescent="0.25">
      <c r="R17176" s="15">
        <v>3</v>
      </c>
    </row>
    <row r="17177" spans="18:18" x14ac:dyDescent="0.25">
      <c r="R17177" s="15">
        <v>3</v>
      </c>
    </row>
    <row r="17178" spans="18:18" x14ac:dyDescent="0.25">
      <c r="R17178" s="15">
        <v>3</v>
      </c>
    </row>
    <row r="17179" spans="18:18" x14ac:dyDescent="0.25">
      <c r="R17179" s="15">
        <v>3</v>
      </c>
    </row>
    <row r="17180" spans="18:18" x14ac:dyDescent="0.25">
      <c r="R17180" s="15">
        <v>3</v>
      </c>
    </row>
    <row r="17181" spans="18:18" x14ac:dyDescent="0.25">
      <c r="R17181" s="15">
        <v>3</v>
      </c>
    </row>
    <row r="17182" spans="18:18" x14ac:dyDescent="0.25">
      <c r="R17182" s="15">
        <v>3</v>
      </c>
    </row>
    <row r="17183" spans="18:18" x14ac:dyDescent="0.25">
      <c r="R17183" s="15">
        <v>3</v>
      </c>
    </row>
    <row r="17184" spans="18:18" x14ac:dyDescent="0.25">
      <c r="R17184" s="15">
        <v>3</v>
      </c>
    </row>
    <row r="17185" spans="18:18" x14ac:dyDescent="0.25">
      <c r="R17185" s="15">
        <v>3</v>
      </c>
    </row>
    <row r="17186" spans="18:18" x14ac:dyDescent="0.25">
      <c r="R17186" s="15">
        <v>3</v>
      </c>
    </row>
    <row r="17187" spans="18:18" x14ac:dyDescent="0.25">
      <c r="R17187" s="15">
        <v>3</v>
      </c>
    </row>
    <row r="17188" spans="18:18" x14ac:dyDescent="0.25">
      <c r="R17188" s="15">
        <v>3</v>
      </c>
    </row>
    <row r="17189" spans="18:18" x14ac:dyDescent="0.25">
      <c r="R17189" s="15">
        <v>3</v>
      </c>
    </row>
    <row r="17190" spans="18:18" x14ac:dyDescent="0.25">
      <c r="R17190" s="15">
        <v>3</v>
      </c>
    </row>
    <row r="17191" spans="18:18" x14ac:dyDescent="0.25">
      <c r="R17191" s="15">
        <v>3</v>
      </c>
    </row>
    <row r="17192" spans="18:18" x14ac:dyDescent="0.25">
      <c r="R17192" s="15">
        <v>3</v>
      </c>
    </row>
    <row r="17193" spans="18:18" x14ac:dyDescent="0.25">
      <c r="R17193" s="15">
        <v>3</v>
      </c>
    </row>
    <row r="17194" spans="18:18" x14ac:dyDescent="0.25">
      <c r="R17194" s="15">
        <v>3</v>
      </c>
    </row>
    <row r="17195" spans="18:18" x14ac:dyDescent="0.25">
      <c r="R17195" s="15">
        <v>3</v>
      </c>
    </row>
    <row r="17196" spans="18:18" x14ac:dyDescent="0.25">
      <c r="R17196" s="15">
        <v>3</v>
      </c>
    </row>
    <row r="17197" spans="18:18" x14ac:dyDescent="0.25">
      <c r="R17197" s="15">
        <v>3</v>
      </c>
    </row>
    <row r="17198" spans="18:18" x14ac:dyDescent="0.25">
      <c r="R17198" s="15">
        <v>3</v>
      </c>
    </row>
    <row r="17199" spans="18:18" x14ac:dyDescent="0.25">
      <c r="R17199" s="15">
        <v>3</v>
      </c>
    </row>
    <row r="17200" spans="18:18" x14ac:dyDescent="0.25">
      <c r="R17200" s="15">
        <v>2</v>
      </c>
    </row>
    <row r="17201" spans="18:18" x14ac:dyDescent="0.25">
      <c r="R17201" s="15">
        <v>2</v>
      </c>
    </row>
    <row r="17202" spans="18:18" x14ac:dyDescent="0.25">
      <c r="R17202" s="15">
        <v>2</v>
      </c>
    </row>
    <row r="17203" spans="18:18" x14ac:dyDescent="0.25">
      <c r="R17203" s="15">
        <v>2</v>
      </c>
    </row>
    <row r="17204" spans="18:18" x14ac:dyDescent="0.25">
      <c r="R17204" s="15">
        <v>2</v>
      </c>
    </row>
    <row r="17205" spans="18:18" x14ac:dyDescent="0.25">
      <c r="R17205" s="15">
        <v>2</v>
      </c>
    </row>
    <row r="17206" spans="18:18" x14ac:dyDescent="0.25">
      <c r="R17206" s="15">
        <v>2</v>
      </c>
    </row>
    <row r="17207" spans="18:18" x14ac:dyDescent="0.25">
      <c r="R17207" s="15">
        <v>2</v>
      </c>
    </row>
    <row r="17208" spans="18:18" x14ac:dyDescent="0.25">
      <c r="R17208" s="15">
        <v>2</v>
      </c>
    </row>
    <row r="17209" spans="18:18" x14ac:dyDescent="0.25">
      <c r="R17209" s="15">
        <v>2</v>
      </c>
    </row>
    <row r="17210" spans="18:18" x14ac:dyDescent="0.25">
      <c r="R17210" s="15">
        <v>2</v>
      </c>
    </row>
    <row r="17211" spans="18:18" x14ac:dyDescent="0.25">
      <c r="R17211" s="15">
        <v>2</v>
      </c>
    </row>
    <row r="17212" spans="18:18" x14ac:dyDescent="0.25">
      <c r="R17212" s="15">
        <v>2</v>
      </c>
    </row>
    <row r="17213" spans="18:18" x14ac:dyDescent="0.25">
      <c r="R17213" s="15">
        <v>2</v>
      </c>
    </row>
    <row r="17214" spans="18:18" x14ac:dyDescent="0.25">
      <c r="R17214" s="15">
        <v>2</v>
      </c>
    </row>
    <row r="17215" spans="18:18" x14ac:dyDescent="0.25">
      <c r="R17215" s="15">
        <v>2</v>
      </c>
    </row>
    <row r="17216" spans="18:18" x14ac:dyDescent="0.25">
      <c r="R17216" s="15">
        <v>3</v>
      </c>
    </row>
    <row r="17217" spans="18:18" x14ac:dyDescent="0.25">
      <c r="R17217" s="15">
        <v>3</v>
      </c>
    </row>
    <row r="17218" spans="18:18" x14ac:dyDescent="0.25">
      <c r="R17218" s="15">
        <v>3</v>
      </c>
    </row>
    <row r="17219" spans="18:18" x14ac:dyDescent="0.25">
      <c r="R17219" s="15">
        <v>3</v>
      </c>
    </row>
    <row r="17220" spans="18:18" x14ac:dyDescent="0.25">
      <c r="R17220" s="15">
        <v>3</v>
      </c>
    </row>
    <row r="17221" spans="18:18" x14ac:dyDescent="0.25">
      <c r="R17221" s="15">
        <v>3</v>
      </c>
    </row>
    <row r="17222" spans="18:18" x14ac:dyDescent="0.25">
      <c r="R17222" s="15">
        <v>3</v>
      </c>
    </row>
    <row r="17223" spans="18:18" x14ac:dyDescent="0.25">
      <c r="R17223" s="15">
        <v>3</v>
      </c>
    </row>
    <row r="17224" spans="18:18" x14ac:dyDescent="0.25">
      <c r="R17224" s="15">
        <v>3</v>
      </c>
    </row>
    <row r="17225" spans="18:18" x14ac:dyDescent="0.25">
      <c r="R17225" s="15">
        <v>3</v>
      </c>
    </row>
    <row r="17226" spans="18:18" x14ac:dyDescent="0.25">
      <c r="R17226" s="15">
        <v>3</v>
      </c>
    </row>
    <row r="17227" spans="18:18" x14ac:dyDescent="0.25">
      <c r="R17227" s="15">
        <v>3</v>
      </c>
    </row>
    <row r="17228" spans="18:18" x14ac:dyDescent="0.25">
      <c r="R17228" s="15">
        <v>3</v>
      </c>
    </row>
    <row r="17229" spans="18:18" x14ac:dyDescent="0.25">
      <c r="R17229" s="15">
        <v>3</v>
      </c>
    </row>
    <row r="17230" spans="18:18" x14ac:dyDescent="0.25">
      <c r="R17230" s="15">
        <v>3</v>
      </c>
    </row>
    <row r="17231" spans="18:18" x14ac:dyDescent="0.25">
      <c r="R17231" s="15">
        <v>3</v>
      </c>
    </row>
    <row r="17232" spans="18:18" x14ac:dyDescent="0.25">
      <c r="R17232" s="15">
        <v>3</v>
      </c>
    </row>
    <row r="17233" spans="18:18" x14ac:dyDescent="0.25">
      <c r="R17233" s="15">
        <v>3</v>
      </c>
    </row>
    <row r="17234" spans="18:18" x14ac:dyDescent="0.25">
      <c r="R17234" s="15">
        <v>4</v>
      </c>
    </row>
    <row r="17235" spans="18:18" x14ac:dyDescent="0.25">
      <c r="R17235" s="15">
        <v>4</v>
      </c>
    </row>
    <row r="17236" spans="18:18" x14ac:dyDescent="0.25">
      <c r="R17236" s="15">
        <v>4</v>
      </c>
    </row>
    <row r="17237" spans="18:18" x14ac:dyDescent="0.25">
      <c r="R17237" s="15">
        <v>4</v>
      </c>
    </row>
    <row r="17238" spans="18:18" x14ac:dyDescent="0.25">
      <c r="R17238" s="15">
        <v>4</v>
      </c>
    </row>
    <row r="17239" spans="18:18" x14ac:dyDescent="0.25">
      <c r="R17239" s="15">
        <v>4</v>
      </c>
    </row>
    <row r="17240" spans="18:18" x14ac:dyDescent="0.25">
      <c r="R17240" s="15">
        <v>4</v>
      </c>
    </row>
    <row r="17241" spans="18:18" x14ac:dyDescent="0.25">
      <c r="R17241" s="15">
        <v>3</v>
      </c>
    </row>
    <row r="17242" spans="18:18" x14ac:dyDescent="0.25">
      <c r="R17242" s="15">
        <v>3</v>
      </c>
    </row>
    <row r="17243" spans="18:18" x14ac:dyDescent="0.25">
      <c r="R17243" s="15">
        <v>3</v>
      </c>
    </row>
    <row r="17244" spans="18:18" x14ac:dyDescent="0.25">
      <c r="R17244" s="15">
        <v>3</v>
      </c>
    </row>
    <row r="17245" spans="18:18" x14ac:dyDescent="0.25">
      <c r="R17245" s="15">
        <v>3</v>
      </c>
    </row>
    <row r="17246" spans="18:18" x14ac:dyDescent="0.25">
      <c r="R17246" s="15">
        <v>3</v>
      </c>
    </row>
    <row r="17247" spans="18:18" x14ac:dyDescent="0.25">
      <c r="R17247" s="15">
        <v>3</v>
      </c>
    </row>
    <row r="17248" spans="18:18" x14ac:dyDescent="0.25">
      <c r="R17248" s="15">
        <v>3</v>
      </c>
    </row>
    <row r="17249" spans="18:18" x14ac:dyDescent="0.25">
      <c r="R17249" s="15">
        <v>3</v>
      </c>
    </row>
    <row r="17250" spans="18:18" x14ac:dyDescent="0.25">
      <c r="R17250" s="15">
        <v>3</v>
      </c>
    </row>
    <row r="17251" spans="18:18" x14ac:dyDescent="0.25">
      <c r="R17251" s="15">
        <v>3</v>
      </c>
    </row>
    <row r="17252" spans="18:18" x14ac:dyDescent="0.25">
      <c r="R17252" s="15">
        <v>3</v>
      </c>
    </row>
    <row r="17253" spans="18:18" x14ac:dyDescent="0.25">
      <c r="R17253" s="15">
        <v>3</v>
      </c>
    </row>
    <row r="17254" spans="18:18" x14ac:dyDescent="0.25">
      <c r="R17254" s="15">
        <v>3</v>
      </c>
    </row>
    <row r="17255" spans="18:18" x14ac:dyDescent="0.25">
      <c r="R17255" s="15">
        <v>3</v>
      </c>
    </row>
    <row r="17256" spans="18:18" x14ac:dyDescent="0.25">
      <c r="R17256" s="15">
        <v>3</v>
      </c>
    </row>
    <row r="17257" spans="18:18" x14ac:dyDescent="0.25">
      <c r="R17257" s="15">
        <v>3</v>
      </c>
    </row>
    <row r="17258" spans="18:18" x14ac:dyDescent="0.25">
      <c r="R17258" s="15">
        <v>3</v>
      </c>
    </row>
    <row r="17259" spans="18:18" x14ac:dyDescent="0.25">
      <c r="R17259" s="15">
        <v>3</v>
      </c>
    </row>
    <row r="17260" spans="18:18" x14ac:dyDescent="0.25">
      <c r="R17260" s="15">
        <v>3</v>
      </c>
    </row>
    <row r="17261" spans="18:18" x14ac:dyDescent="0.25">
      <c r="R17261" s="15">
        <v>3</v>
      </c>
    </row>
    <row r="17262" spans="18:18" x14ac:dyDescent="0.25">
      <c r="R17262" s="15">
        <v>3</v>
      </c>
    </row>
    <row r="17263" spans="18:18" x14ac:dyDescent="0.25">
      <c r="R17263" s="15">
        <v>3</v>
      </c>
    </row>
    <row r="17264" spans="18:18" x14ac:dyDescent="0.25">
      <c r="R17264" s="15">
        <v>3</v>
      </c>
    </row>
    <row r="17265" spans="18:18" x14ac:dyDescent="0.25">
      <c r="R17265" s="15">
        <v>3</v>
      </c>
    </row>
    <row r="17266" spans="18:18" x14ac:dyDescent="0.25">
      <c r="R17266" s="15">
        <v>3</v>
      </c>
    </row>
    <row r="17267" spans="18:18" x14ac:dyDescent="0.25">
      <c r="R17267" s="15">
        <v>3</v>
      </c>
    </row>
    <row r="17268" spans="18:18" x14ac:dyDescent="0.25">
      <c r="R17268" s="15">
        <v>4</v>
      </c>
    </row>
    <row r="17269" spans="18:18" x14ac:dyDescent="0.25">
      <c r="R17269" s="15">
        <v>4</v>
      </c>
    </row>
    <row r="17270" spans="18:18" x14ac:dyDescent="0.25">
      <c r="R17270" s="15">
        <v>4</v>
      </c>
    </row>
    <row r="17271" spans="18:18" x14ac:dyDescent="0.25">
      <c r="R17271" s="15">
        <v>3</v>
      </c>
    </row>
    <row r="17272" spans="18:18" x14ac:dyDescent="0.25">
      <c r="R17272" s="15">
        <v>3</v>
      </c>
    </row>
    <row r="17273" spans="18:18" x14ac:dyDescent="0.25">
      <c r="R17273" s="15">
        <v>3</v>
      </c>
    </row>
    <row r="17274" spans="18:18" x14ac:dyDescent="0.25">
      <c r="R17274" s="15">
        <v>3</v>
      </c>
    </row>
    <row r="17275" spans="18:18" x14ac:dyDescent="0.25">
      <c r="R17275" s="15">
        <v>3</v>
      </c>
    </row>
    <row r="17276" spans="18:18" x14ac:dyDescent="0.25">
      <c r="R17276" s="15">
        <v>3</v>
      </c>
    </row>
    <row r="17277" spans="18:18" x14ac:dyDescent="0.25">
      <c r="R17277" s="15">
        <v>3</v>
      </c>
    </row>
    <row r="17278" spans="18:18" x14ac:dyDescent="0.25">
      <c r="R17278" s="15">
        <v>3</v>
      </c>
    </row>
    <row r="17279" spans="18:18" x14ac:dyDescent="0.25">
      <c r="R17279" s="15">
        <v>3</v>
      </c>
    </row>
    <row r="17280" spans="18:18" x14ac:dyDescent="0.25">
      <c r="R17280" s="15">
        <v>3</v>
      </c>
    </row>
    <row r="17281" spans="18:18" x14ac:dyDescent="0.25">
      <c r="R17281" s="15">
        <v>3</v>
      </c>
    </row>
    <row r="17282" spans="18:18" x14ac:dyDescent="0.25">
      <c r="R17282" s="15">
        <v>3</v>
      </c>
    </row>
    <row r="17283" spans="18:18" x14ac:dyDescent="0.25">
      <c r="R17283" s="15">
        <v>3</v>
      </c>
    </row>
    <row r="17284" spans="18:18" x14ac:dyDescent="0.25">
      <c r="R17284" s="15">
        <v>3</v>
      </c>
    </row>
    <row r="17285" spans="18:18" x14ac:dyDescent="0.25">
      <c r="R17285" s="15">
        <v>3</v>
      </c>
    </row>
    <row r="17286" spans="18:18" x14ac:dyDescent="0.25">
      <c r="R17286" s="15">
        <v>4</v>
      </c>
    </row>
    <row r="17287" spans="18:18" x14ac:dyDescent="0.25">
      <c r="R17287" s="15">
        <v>4</v>
      </c>
    </row>
    <row r="17288" spans="18:18" x14ac:dyDescent="0.25">
      <c r="R17288" s="15">
        <v>4</v>
      </c>
    </row>
    <row r="17289" spans="18:18" x14ac:dyDescent="0.25">
      <c r="R17289" s="15">
        <v>4</v>
      </c>
    </row>
    <row r="17290" spans="18:18" x14ac:dyDescent="0.25">
      <c r="R17290" s="15">
        <v>4</v>
      </c>
    </row>
    <row r="17291" spans="18:18" x14ac:dyDescent="0.25">
      <c r="R17291" s="15">
        <v>4</v>
      </c>
    </row>
    <row r="17292" spans="18:18" x14ac:dyDescent="0.25">
      <c r="R17292" s="15">
        <v>3</v>
      </c>
    </row>
    <row r="17293" spans="18:18" x14ac:dyDescent="0.25">
      <c r="R17293" s="15">
        <v>3</v>
      </c>
    </row>
    <row r="17294" spans="18:18" x14ac:dyDescent="0.25">
      <c r="R17294" s="15">
        <v>3</v>
      </c>
    </row>
    <row r="17295" spans="18:18" x14ac:dyDescent="0.25">
      <c r="R17295" s="15">
        <v>3</v>
      </c>
    </row>
    <row r="17296" spans="18:18" x14ac:dyDescent="0.25">
      <c r="R17296" s="15">
        <v>3</v>
      </c>
    </row>
    <row r="17297" spans="18:18" x14ac:dyDescent="0.25">
      <c r="R17297" s="15">
        <v>3</v>
      </c>
    </row>
    <row r="17298" spans="18:18" x14ac:dyDescent="0.25">
      <c r="R17298" s="15">
        <v>3</v>
      </c>
    </row>
    <row r="17299" spans="18:18" x14ac:dyDescent="0.25">
      <c r="R17299" s="15">
        <v>3</v>
      </c>
    </row>
    <row r="17300" spans="18:18" x14ac:dyDescent="0.25">
      <c r="R17300" s="15">
        <v>3</v>
      </c>
    </row>
    <row r="17301" spans="18:18" x14ac:dyDescent="0.25">
      <c r="R17301" s="15">
        <v>3</v>
      </c>
    </row>
    <row r="17302" spans="18:18" x14ac:dyDescent="0.25">
      <c r="R17302" s="15">
        <v>3</v>
      </c>
    </row>
    <row r="17303" spans="18:18" x14ac:dyDescent="0.25">
      <c r="R17303" s="15">
        <v>3</v>
      </c>
    </row>
    <row r="17304" spans="18:18" x14ac:dyDescent="0.25">
      <c r="R17304" s="15">
        <v>3</v>
      </c>
    </row>
    <row r="17305" spans="18:18" x14ac:dyDescent="0.25">
      <c r="R17305" s="15">
        <v>3</v>
      </c>
    </row>
    <row r="17306" spans="18:18" x14ac:dyDescent="0.25">
      <c r="R17306" s="15">
        <v>3</v>
      </c>
    </row>
    <row r="17307" spans="18:18" x14ac:dyDescent="0.25">
      <c r="R17307" s="15">
        <v>3</v>
      </c>
    </row>
    <row r="17308" spans="18:18" x14ac:dyDescent="0.25">
      <c r="R17308" s="15">
        <v>1</v>
      </c>
    </row>
    <row r="17309" spans="18:18" x14ac:dyDescent="0.25">
      <c r="R17309" s="15">
        <v>1</v>
      </c>
    </row>
    <row r="17310" spans="18:18" x14ac:dyDescent="0.25">
      <c r="R17310" s="15">
        <v>1</v>
      </c>
    </row>
    <row r="17311" spans="18:18" x14ac:dyDescent="0.25">
      <c r="R17311" s="15">
        <v>1</v>
      </c>
    </row>
    <row r="17312" spans="18:18" x14ac:dyDescent="0.25">
      <c r="R17312" s="15">
        <v>1</v>
      </c>
    </row>
    <row r="17313" spans="18:18" x14ac:dyDescent="0.25">
      <c r="R17313" s="15">
        <v>1</v>
      </c>
    </row>
    <row r="17314" spans="18:18" x14ac:dyDescent="0.25">
      <c r="R17314" s="15">
        <v>1</v>
      </c>
    </row>
    <row r="17315" spans="18:18" x14ac:dyDescent="0.25">
      <c r="R17315" s="15">
        <v>1</v>
      </c>
    </row>
    <row r="17316" spans="18:18" x14ac:dyDescent="0.25">
      <c r="R17316" s="15">
        <v>1</v>
      </c>
    </row>
    <row r="17317" spans="18:18" x14ac:dyDescent="0.25">
      <c r="R17317" s="15">
        <v>1</v>
      </c>
    </row>
    <row r="17318" spans="18:18" x14ac:dyDescent="0.25">
      <c r="R17318" s="15">
        <v>1</v>
      </c>
    </row>
    <row r="17319" spans="18:18" x14ac:dyDescent="0.25">
      <c r="R17319" s="15">
        <v>1</v>
      </c>
    </row>
    <row r="17320" spans="18:18" x14ac:dyDescent="0.25">
      <c r="R17320" s="15">
        <v>1</v>
      </c>
    </row>
    <row r="17321" spans="18:18" x14ac:dyDescent="0.25">
      <c r="R17321" s="15">
        <v>1</v>
      </c>
    </row>
    <row r="17322" spans="18:18" x14ac:dyDescent="0.25">
      <c r="R17322" s="15">
        <v>1</v>
      </c>
    </row>
    <row r="17323" spans="18:18" x14ac:dyDescent="0.25">
      <c r="R17323" s="15">
        <v>1</v>
      </c>
    </row>
    <row r="17324" spans="18:18" x14ac:dyDescent="0.25">
      <c r="R17324" s="15">
        <v>1</v>
      </c>
    </row>
    <row r="17325" spans="18:18" x14ac:dyDescent="0.25">
      <c r="R17325" s="15">
        <v>1</v>
      </c>
    </row>
    <row r="17326" spans="18:18" x14ac:dyDescent="0.25">
      <c r="R17326" s="15">
        <v>1</v>
      </c>
    </row>
    <row r="17327" spans="18:18" x14ac:dyDescent="0.25">
      <c r="R17327" s="15">
        <v>1</v>
      </c>
    </row>
    <row r="17328" spans="18:18" x14ac:dyDescent="0.25">
      <c r="R17328" s="15">
        <v>1</v>
      </c>
    </row>
    <row r="17329" spans="18:18" x14ac:dyDescent="0.25">
      <c r="R17329" s="15">
        <v>1</v>
      </c>
    </row>
    <row r="17330" spans="18:18" x14ac:dyDescent="0.25">
      <c r="R17330" s="15">
        <v>3</v>
      </c>
    </row>
    <row r="17331" spans="18:18" x14ac:dyDescent="0.25">
      <c r="R17331" s="15">
        <v>3</v>
      </c>
    </row>
    <row r="17332" spans="18:18" x14ac:dyDescent="0.25">
      <c r="R17332" s="15">
        <v>3</v>
      </c>
    </row>
    <row r="17333" spans="18:18" x14ac:dyDescent="0.25">
      <c r="R17333" s="15">
        <v>3</v>
      </c>
    </row>
    <row r="17334" spans="18:18" x14ac:dyDescent="0.25">
      <c r="R17334" s="15">
        <v>3</v>
      </c>
    </row>
    <row r="17335" spans="18:18" x14ac:dyDescent="0.25">
      <c r="R17335" s="15">
        <v>1</v>
      </c>
    </row>
    <row r="17336" spans="18:18" x14ac:dyDescent="0.25">
      <c r="R17336" s="15">
        <v>1</v>
      </c>
    </row>
    <row r="17337" spans="18:18" x14ac:dyDescent="0.25">
      <c r="R17337" s="15">
        <v>1</v>
      </c>
    </row>
    <row r="17338" spans="18:18" x14ac:dyDescent="0.25">
      <c r="R17338" s="15">
        <v>1</v>
      </c>
    </row>
    <row r="17339" spans="18:18" x14ac:dyDescent="0.25">
      <c r="R17339" s="15">
        <v>1</v>
      </c>
    </row>
    <row r="17340" spans="18:18" x14ac:dyDescent="0.25">
      <c r="R17340" s="15">
        <v>1</v>
      </c>
    </row>
    <row r="17341" spans="18:18" x14ac:dyDescent="0.25">
      <c r="R17341" s="15">
        <v>3</v>
      </c>
    </row>
    <row r="17342" spans="18:18" x14ac:dyDescent="0.25">
      <c r="R17342" s="15">
        <v>3</v>
      </c>
    </row>
    <row r="17343" spans="18:18" x14ac:dyDescent="0.25">
      <c r="R17343" s="15">
        <v>3</v>
      </c>
    </row>
    <row r="17344" spans="18:18" x14ac:dyDescent="0.25">
      <c r="R17344" s="15">
        <v>3</v>
      </c>
    </row>
    <row r="17345" spans="18:18" x14ac:dyDescent="0.25">
      <c r="R17345" s="15">
        <v>3</v>
      </c>
    </row>
    <row r="17346" spans="18:18" x14ac:dyDescent="0.25">
      <c r="R17346" s="15">
        <v>3</v>
      </c>
    </row>
    <row r="17347" spans="18:18" x14ac:dyDescent="0.25">
      <c r="R17347" s="15">
        <v>3</v>
      </c>
    </row>
    <row r="17348" spans="18:18" x14ac:dyDescent="0.25">
      <c r="R17348" s="15">
        <v>3</v>
      </c>
    </row>
    <row r="17349" spans="18:18" x14ac:dyDescent="0.25">
      <c r="R17349" s="15">
        <v>3</v>
      </c>
    </row>
    <row r="17350" spans="18:18" x14ac:dyDescent="0.25">
      <c r="R17350" s="15">
        <v>3</v>
      </c>
    </row>
    <row r="17351" spans="18:18" x14ac:dyDescent="0.25">
      <c r="R17351" s="15">
        <v>3</v>
      </c>
    </row>
    <row r="17352" spans="18:18" x14ac:dyDescent="0.25">
      <c r="R17352" s="15">
        <v>3</v>
      </c>
    </row>
    <row r="17353" spans="18:18" x14ac:dyDescent="0.25">
      <c r="R17353" s="15">
        <v>3</v>
      </c>
    </row>
    <row r="17354" spans="18:18" x14ac:dyDescent="0.25">
      <c r="R17354" s="15">
        <v>3</v>
      </c>
    </row>
    <row r="17355" spans="18:18" x14ac:dyDescent="0.25">
      <c r="R17355" s="15">
        <v>3</v>
      </c>
    </row>
    <row r="17356" spans="18:18" x14ac:dyDescent="0.25">
      <c r="R17356" s="15">
        <v>3</v>
      </c>
    </row>
    <row r="17357" spans="18:18" x14ac:dyDescent="0.25">
      <c r="R17357" s="15">
        <v>3</v>
      </c>
    </row>
    <row r="17358" spans="18:18" x14ac:dyDescent="0.25">
      <c r="R17358" s="15">
        <v>3</v>
      </c>
    </row>
    <row r="17359" spans="18:18" x14ac:dyDescent="0.25">
      <c r="R17359" s="15">
        <v>3</v>
      </c>
    </row>
    <row r="17360" spans="18:18" x14ac:dyDescent="0.25">
      <c r="R17360" s="15">
        <v>3</v>
      </c>
    </row>
    <row r="17361" spans="18:18" x14ac:dyDescent="0.25">
      <c r="R17361" s="15">
        <v>3</v>
      </c>
    </row>
    <row r="17362" spans="18:18" x14ac:dyDescent="0.25">
      <c r="R17362" s="15">
        <v>3</v>
      </c>
    </row>
    <row r="17363" spans="18:18" x14ac:dyDescent="0.25">
      <c r="R17363" s="15">
        <v>3</v>
      </c>
    </row>
    <row r="17364" spans="18:18" x14ac:dyDescent="0.25">
      <c r="R17364" s="15">
        <v>3</v>
      </c>
    </row>
    <row r="17365" spans="18:18" x14ac:dyDescent="0.25">
      <c r="R17365" s="15">
        <v>3</v>
      </c>
    </row>
    <row r="17366" spans="18:18" x14ac:dyDescent="0.25">
      <c r="R17366" s="15">
        <v>3</v>
      </c>
    </row>
    <row r="17367" spans="18:18" x14ac:dyDescent="0.25">
      <c r="R17367" s="15">
        <v>3</v>
      </c>
    </row>
    <row r="17368" spans="18:18" x14ac:dyDescent="0.25">
      <c r="R17368" s="15">
        <v>3</v>
      </c>
    </row>
    <row r="17369" spans="18:18" x14ac:dyDescent="0.25">
      <c r="R17369" s="15">
        <v>3</v>
      </c>
    </row>
    <row r="17370" spans="18:18" x14ac:dyDescent="0.25">
      <c r="R17370" s="15">
        <v>3</v>
      </c>
    </row>
    <row r="17371" spans="18:18" x14ac:dyDescent="0.25">
      <c r="R17371" s="15">
        <v>3</v>
      </c>
    </row>
    <row r="17372" spans="18:18" x14ac:dyDescent="0.25">
      <c r="R17372" s="15">
        <v>3</v>
      </c>
    </row>
    <row r="17373" spans="18:18" x14ac:dyDescent="0.25">
      <c r="R17373" s="15">
        <v>1</v>
      </c>
    </row>
    <row r="17374" spans="18:18" x14ac:dyDescent="0.25">
      <c r="R17374" s="15">
        <v>1</v>
      </c>
    </row>
    <row r="17375" spans="18:18" x14ac:dyDescent="0.25">
      <c r="R17375" s="15">
        <v>1</v>
      </c>
    </row>
    <row r="17376" spans="18:18" x14ac:dyDescent="0.25">
      <c r="R17376" s="15">
        <v>1</v>
      </c>
    </row>
    <row r="17377" spans="18:18" x14ac:dyDescent="0.25">
      <c r="R17377" s="15">
        <v>1</v>
      </c>
    </row>
    <row r="17378" spans="18:18" x14ac:dyDescent="0.25">
      <c r="R17378" s="15">
        <v>1</v>
      </c>
    </row>
    <row r="17379" spans="18:18" x14ac:dyDescent="0.25">
      <c r="R17379" s="15">
        <v>1</v>
      </c>
    </row>
    <row r="17380" spans="18:18" x14ac:dyDescent="0.25">
      <c r="R17380" s="15">
        <v>1</v>
      </c>
    </row>
    <row r="17381" spans="18:18" x14ac:dyDescent="0.25">
      <c r="R17381" s="15">
        <v>3</v>
      </c>
    </row>
    <row r="17382" spans="18:18" x14ac:dyDescent="0.25">
      <c r="R17382" s="15">
        <v>3</v>
      </c>
    </row>
    <row r="17383" spans="18:18" x14ac:dyDescent="0.25">
      <c r="R17383" s="15">
        <v>3</v>
      </c>
    </row>
    <row r="17384" spans="18:18" x14ac:dyDescent="0.25">
      <c r="R17384" s="15">
        <v>3</v>
      </c>
    </row>
    <row r="17385" spans="18:18" x14ac:dyDescent="0.25">
      <c r="R17385" s="15">
        <v>3</v>
      </c>
    </row>
    <row r="17386" spans="18:18" x14ac:dyDescent="0.25">
      <c r="R17386" s="15">
        <v>3</v>
      </c>
    </row>
    <row r="17387" spans="18:18" x14ac:dyDescent="0.25">
      <c r="R17387" s="15">
        <v>3</v>
      </c>
    </row>
    <row r="17388" spans="18:18" x14ac:dyDescent="0.25">
      <c r="R17388" s="15">
        <v>3</v>
      </c>
    </row>
    <row r="17389" spans="18:18" x14ac:dyDescent="0.25">
      <c r="R17389" s="15">
        <v>3</v>
      </c>
    </row>
    <row r="17390" spans="18:18" x14ac:dyDescent="0.25">
      <c r="R17390" s="15">
        <v>3</v>
      </c>
    </row>
    <row r="17391" spans="18:18" x14ac:dyDescent="0.25">
      <c r="R17391" s="15">
        <v>3</v>
      </c>
    </row>
    <row r="17392" spans="18:18" x14ac:dyDescent="0.25">
      <c r="R17392" s="15">
        <v>3</v>
      </c>
    </row>
    <row r="17393" spans="18:18" x14ac:dyDescent="0.25">
      <c r="R17393" s="15">
        <v>3</v>
      </c>
    </row>
    <row r="17394" spans="18:18" x14ac:dyDescent="0.25">
      <c r="R17394" s="15">
        <v>3</v>
      </c>
    </row>
    <row r="17395" spans="18:18" x14ac:dyDescent="0.25">
      <c r="R17395" s="15">
        <v>3</v>
      </c>
    </row>
    <row r="17396" spans="18:18" x14ac:dyDescent="0.25">
      <c r="R17396" s="15">
        <v>3</v>
      </c>
    </row>
    <row r="17397" spans="18:18" x14ac:dyDescent="0.25">
      <c r="R17397" s="15">
        <v>3</v>
      </c>
    </row>
    <row r="17398" spans="18:18" x14ac:dyDescent="0.25">
      <c r="R17398" s="15">
        <v>3</v>
      </c>
    </row>
    <row r="17399" spans="18:18" x14ac:dyDescent="0.25">
      <c r="R17399" s="15">
        <v>3</v>
      </c>
    </row>
    <row r="17400" spans="18:18" x14ac:dyDescent="0.25">
      <c r="R17400" s="15">
        <v>3</v>
      </c>
    </row>
    <row r="17401" spans="18:18" x14ac:dyDescent="0.25">
      <c r="R17401" s="15">
        <v>3</v>
      </c>
    </row>
    <row r="17402" spans="18:18" x14ac:dyDescent="0.25">
      <c r="R17402" s="15">
        <v>3</v>
      </c>
    </row>
    <row r="17403" spans="18:18" x14ac:dyDescent="0.25">
      <c r="R17403" s="15">
        <v>3</v>
      </c>
    </row>
    <row r="17404" spans="18:18" x14ac:dyDescent="0.25">
      <c r="R17404" s="15">
        <v>3</v>
      </c>
    </row>
    <row r="17405" spans="18:18" x14ac:dyDescent="0.25">
      <c r="R17405" s="15">
        <v>3</v>
      </c>
    </row>
    <row r="17406" spans="18:18" x14ac:dyDescent="0.25">
      <c r="R17406" s="15">
        <v>3</v>
      </c>
    </row>
    <row r="17407" spans="18:18" x14ac:dyDescent="0.25">
      <c r="R17407" s="15">
        <v>3</v>
      </c>
    </row>
    <row r="17408" spans="18:18" x14ac:dyDescent="0.25">
      <c r="R17408" s="15">
        <v>3</v>
      </c>
    </row>
    <row r="17409" spans="18:18" x14ac:dyDescent="0.25">
      <c r="R17409" s="15">
        <v>3</v>
      </c>
    </row>
    <row r="17410" spans="18:18" x14ac:dyDescent="0.25">
      <c r="R17410" s="15">
        <v>3</v>
      </c>
    </row>
    <row r="17411" spans="18:18" x14ac:dyDescent="0.25">
      <c r="R17411" s="15">
        <v>3</v>
      </c>
    </row>
    <row r="17412" spans="18:18" x14ac:dyDescent="0.25">
      <c r="R17412" s="15">
        <v>3</v>
      </c>
    </row>
    <row r="17413" spans="18:18" x14ac:dyDescent="0.25">
      <c r="R17413" s="15">
        <v>3</v>
      </c>
    </row>
    <row r="17414" spans="18:18" x14ac:dyDescent="0.25">
      <c r="R17414" s="15">
        <v>3</v>
      </c>
    </row>
    <row r="17415" spans="18:18" x14ac:dyDescent="0.25">
      <c r="R17415" s="15">
        <v>3</v>
      </c>
    </row>
    <row r="17416" spans="18:18" x14ac:dyDescent="0.25">
      <c r="R17416" s="15">
        <v>3</v>
      </c>
    </row>
    <row r="17417" spans="18:18" x14ac:dyDescent="0.25">
      <c r="R17417" s="15">
        <v>3</v>
      </c>
    </row>
    <row r="17418" spans="18:18" x14ac:dyDescent="0.25">
      <c r="R17418" s="15">
        <v>3</v>
      </c>
    </row>
    <row r="17419" spans="18:18" x14ac:dyDescent="0.25">
      <c r="R17419" s="15">
        <v>3</v>
      </c>
    </row>
    <row r="17420" spans="18:18" x14ac:dyDescent="0.25">
      <c r="R17420" s="15">
        <v>3</v>
      </c>
    </row>
    <row r="17421" spans="18:18" x14ac:dyDescent="0.25">
      <c r="R17421" s="15">
        <v>3</v>
      </c>
    </row>
    <row r="17422" spans="18:18" x14ac:dyDescent="0.25">
      <c r="R17422" s="15">
        <v>3</v>
      </c>
    </row>
    <row r="17423" spans="18:18" x14ac:dyDescent="0.25">
      <c r="R17423" s="15">
        <v>4</v>
      </c>
    </row>
    <row r="17424" spans="18:18" x14ac:dyDescent="0.25">
      <c r="R17424" s="15">
        <v>4</v>
      </c>
    </row>
    <row r="17425" spans="18:18" x14ac:dyDescent="0.25">
      <c r="R17425" s="15">
        <v>4</v>
      </c>
    </row>
    <row r="17426" spans="18:18" x14ac:dyDescent="0.25">
      <c r="R17426" s="15">
        <v>3</v>
      </c>
    </row>
    <row r="17427" spans="18:18" x14ac:dyDescent="0.25">
      <c r="R17427" s="15">
        <v>3</v>
      </c>
    </row>
    <row r="17428" spans="18:18" x14ac:dyDescent="0.25">
      <c r="R17428" s="15">
        <v>3</v>
      </c>
    </row>
    <row r="17429" spans="18:18" x14ac:dyDescent="0.25">
      <c r="R17429" s="15">
        <v>3</v>
      </c>
    </row>
    <row r="17430" spans="18:18" x14ac:dyDescent="0.25">
      <c r="R17430" s="15">
        <v>3</v>
      </c>
    </row>
    <row r="17431" spans="18:18" x14ac:dyDescent="0.25">
      <c r="R17431" s="15">
        <v>3</v>
      </c>
    </row>
    <row r="17432" spans="18:18" x14ac:dyDescent="0.25">
      <c r="R17432" s="15">
        <v>3</v>
      </c>
    </row>
    <row r="17433" spans="18:18" x14ac:dyDescent="0.25">
      <c r="R17433" s="15">
        <v>3</v>
      </c>
    </row>
    <row r="17434" spans="18:18" x14ac:dyDescent="0.25">
      <c r="R17434" s="15">
        <v>3</v>
      </c>
    </row>
    <row r="17435" spans="18:18" x14ac:dyDescent="0.25">
      <c r="R17435" s="15">
        <v>3</v>
      </c>
    </row>
    <row r="17436" spans="18:18" x14ac:dyDescent="0.25">
      <c r="R17436" s="15">
        <v>3</v>
      </c>
    </row>
    <row r="17437" spans="18:18" x14ac:dyDescent="0.25">
      <c r="R17437" s="15">
        <v>3</v>
      </c>
    </row>
    <row r="17438" spans="18:18" x14ac:dyDescent="0.25">
      <c r="R17438" s="15">
        <v>3</v>
      </c>
    </row>
    <row r="17439" spans="18:18" x14ac:dyDescent="0.25">
      <c r="R17439" s="15">
        <v>1</v>
      </c>
    </row>
    <row r="17440" spans="18:18" x14ac:dyDescent="0.25">
      <c r="R17440" s="15">
        <v>1</v>
      </c>
    </row>
    <row r="17441" spans="18:18" x14ac:dyDescent="0.25">
      <c r="R17441" s="15">
        <v>1</v>
      </c>
    </row>
    <row r="17442" spans="18:18" x14ac:dyDescent="0.25">
      <c r="R17442" s="15">
        <v>1</v>
      </c>
    </row>
    <row r="17443" spans="18:18" x14ac:dyDescent="0.25">
      <c r="R17443" s="15">
        <v>1</v>
      </c>
    </row>
    <row r="17444" spans="18:18" x14ac:dyDescent="0.25">
      <c r="R17444" s="15">
        <v>1</v>
      </c>
    </row>
    <row r="17445" spans="18:18" x14ac:dyDescent="0.25">
      <c r="R17445" s="15">
        <v>1</v>
      </c>
    </row>
    <row r="17446" spans="18:18" x14ac:dyDescent="0.25">
      <c r="R17446" s="15">
        <v>1</v>
      </c>
    </row>
    <row r="17447" spans="18:18" x14ac:dyDescent="0.25">
      <c r="R17447" s="15">
        <v>1</v>
      </c>
    </row>
    <row r="17448" spans="18:18" x14ac:dyDescent="0.25">
      <c r="R17448" s="15">
        <v>1</v>
      </c>
    </row>
    <row r="17449" spans="18:18" x14ac:dyDescent="0.25">
      <c r="R17449" s="15">
        <v>1</v>
      </c>
    </row>
    <row r="17450" spans="18:18" x14ac:dyDescent="0.25">
      <c r="R17450" s="15">
        <v>1</v>
      </c>
    </row>
    <row r="17451" spans="18:18" x14ac:dyDescent="0.25">
      <c r="R17451" s="15">
        <v>1</v>
      </c>
    </row>
    <row r="17452" spans="18:18" x14ac:dyDescent="0.25">
      <c r="R17452" s="15">
        <v>1</v>
      </c>
    </row>
    <row r="17453" spans="18:18" x14ac:dyDescent="0.25">
      <c r="R17453" s="15">
        <v>1</v>
      </c>
    </row>
    <row r="17454" spans="18:18" x14ac:dyDescent="0.25">
      <c r="R17454" s="15">
        <v>1</v>
      </c>
    </row>
    <row r="17455" spans="18:18" x14ac:dyDescent="0.25">
      <c r="R17455" s="15">
        <v>1</v>
      </c>
    </row>
    <row r="17456" spans="18:18" x14ac:dyDescent="0.25">
      <c r="R17456" s="15">
        <v>1</v>
      </c>
    </row>
    <row r="17457" spans="18:18" x14ac:dyDescent="0.25">
      <c r="R17457" s="15">
        <v>1</v>
      </c>
    </row>
    <row r="17458" spans="18:18" x14ac:dyDescent="0.25">
      <c r="R17458" s="15">
        <v>1</v>
      </c>
    </row>
    <row r="17459" spans="18:18" x14ac:dyDescent="0.25">
      <c r="R17459" s="15">
        <v>1</v>
      </c>
    </row>
    <row r="17460" spans="18:18" x14ac:dyDescent="0.25">
      <c r="R17460" s="15">
        <v>1</v>
      </c>
    </row>
    <row r="17461" spans="18:18" x14ac:dyDescent="0.25">
      <c r="R17461" s="15">
        <v>1</v>
      </c>
    </row>
    <row r="17462" spans="18:18" x14ac:dyDescent="0.25">
      <c r="R17462" s="15">
        <v>1</v>
      </c>
    </row>
    <row r="17463" spans="18:18" x14ac:dyDescent="0.25">
      <c r="R17463" s="15">
        <v>1</v>
      </c>
    </row>
    <row r="17464" spans="18:18" x14ac:dyDescent="0.25">
      <c r="R17464" s="15">
        <v>1</v>
      </c>
    </row>
    <row r="17465" spans="18:18" x14ac:dyDescent="0.25">
      <c r="R17465" s="15">
        <v>1</v>
      </c>
    </row>
    <row r="17466" spans="18:18" x14ac:dyDescent="0.25">
      <c r="R17466" s="15">
        <v>2</v>
      </c>
    </row>
    <row r="17467" spans="18:18" x14ac:dyDescent="0.25">
      <c r="R17467" s="15">
        <v>2</v>
      </c>
    </row>
    <row r="17468" spans="18:18" x14ac:dyDescent="0.25">
      <c r="R17468" s="15">
        <v>2</v>
      </c>
    </row>
    <row r="17469" spans="18:18" x14ac:dyDescent="0.25">
      <c r="R17469" s="15">
        <v>2</v>
      </c>
    </row>
    <row r="17470" spans="18:18" x14ac:dyDescent="0.25">
      <c r="R17470" s="15">
        <v>2</v>
      </c>
    </row>
    <row r="17471" spans="18:18" x14ac:dyDescent="0.25">
      <c r="R17471" s="15">
        <v>2</v>
      </c>
    </row>
    <row r="17472" spans="18:18" x14ac:dyDescent="0.25">
      <c r="R17472" s="15">
        <v>3</v>
      </c>
    </row>
    <row r="17473" spans="18:18" x14ac:dyDescent="0.25">
      <c r="R17473" s="15">
        <v>3</v>
      </c>
    </row>
    <row r="17474" spans="18:18" x14ac:dyDescent="0.25">
      <c r="R17474" s="15">
        <v>3</v>
      </c>
    </row>
    <row r="17475" spans="18:18" x14ac:dyDescent="0.25">
      <c r="R17475" s="15">
        <v>3</v>
      </c>
    </row>
    <row r="17476" spans="18:18" x14ac:dyDescent="0.25">
      <c r="R17476" s="15">
        <v>3</v>
      </c>
    </row>
    <row r="17477" spans="18:18" x14ac:dyDescent="0.25">
      <c r="R17477" s="15">
        <v>3</v>
      </c>
    </row>
    <row r="17478" spans="18:18" x14ac:dyDescent="0.25">
      <c r="R17478" s="15">
        <v>3</v>
      </c>
    </row>
    <row r="17479" spans="18:18" x14ac:dyDescent="0.25">
      <c r="R17479" s="15">
        <v>3</v>
      </c>
    </row>
    <row r="17480" spans="18:18" x14ac:dyDescent="0.25">
      <c r="R17480" s="15">
        <v>3</v>
      </c>
    </row>
    <row r="17481" spans="18:18" x14ac:dyDescent="0.25">
      <c r="R17481" s="15">
        <v>4</v>
      </c>
    </row>
    <row r="17482" spans="18:18" x14ac:dyDescent="0.25">
      <c r="R17482" s="15">
        <v>4</v>
      </c>
    </row>
    <row r="17483" spans="18:18" x14ac:dyDescent="0.25">
      <c r="R17483" s="15">
        <v>4</v>
      </c>
    </row>
    <row r="17484" spans="18:18" x14ac:dyDescent="0.25">
      <c r="R17484" s="15">
        <v>4</v>
      </c>
    </row>
    <row r="17485" spans="18:18" x14ac:dyDescent="0.25">
      <c r="R17485" s="15">
        <v>4</v>
      </c>
    </row>
    <row r="17486" spans="18:18" x14ac:dyDescent="0.25">
      <c r="R17486" s="15">
        <v>4</v>
      </c>
    </row>
    <row r="17487" spans="18:18" x14ac:dyDescent="0.25">
      <c r="R17487" s="15">
        <v>4</v>
      </c>
    </row>
    <row r="17488" spans="18:18" x14ac:dyDescent="0.25">
      <c r="R17488" s="15">
        <v>4</v>
      </c>
    </row>
    <row r="17489" spans="18:18" x14ac:dyDescent="0.25">
      <c r="R17489" s="15">
        <v>4</v>
      </c>
    </row>
    <row r="17490" spans="18:18" x14ac:dyDescent="0.25">
      <c r="R17490" s="15">
        <v>4</v>
      </c>
    </row>
    <row r="17491" spans="18:18" x14ac:dyDescent="0.25">
      <c r="R17491" s="15">
        <v>4</v>
      </c>
    </row>
    <row r="17492" spans="18:18" x14ac:dyDescent="0.25">
      <c r="R17492" s="15">
        <v>4</v>
      </c>
    </row>
    <row r="17493" spans="18:18" x14ac:dyDescent="0.25">
      <c r="R17493" s="15">
        <v>4</v>
      </c>
    </row>
    <row r="17494" spans="18:18" x14ac:dyDescent="0.25">
      <c r="R17494" s="15">
        <v>1</v>
      </c>
    </row>
    <row r="17495" spans="18:18" x14ac:dyDescent="0.25">
      <c r="R17495" s="15">
        <v>1</v>
      </c>
    </row>
    <row r="17496" spans="18:18" x14ac:dyDescent="0.25">
      <c r="R17496" s="15">
        <v>1</v>
      </c>
    </row>
    <row r="17497" spans="18:18" x14ac:dyDescent="0.25">
      <c r="R17497" s="15">
        <v>1</v>
      </c>
    </row>
    <row r="17498" spans="18:18" x14ac:dyDescent="0.25">
      <c r="R17498" s="15">
        <v>1</v>
      </c>
    </row>
    <row r="17499" spans="18:18" x14ac:dyDescent="0.25">
      <c r="R17499" s="15">
        <v>1</v>
      </c>
    </row>
    <row r="17500" spans="18:18" x14ac:dyDescent="0.25">
      <c r="R17500" s="15">
        <v>1</v>
      </c>
    </row>
    <row r="17501" spans="18:18" x14ac:dyDescent="0.25">
      <c r="R17501" s="15">
        <v>3</v>
      </c>
    </row>
    <row r="17502" spans="18:18" x14ac:dyDescent="0.25">
      <c r="R17502" s="15">
        <v>3</v>
      </c>
    </row>
    <row r="17503" spans="18:18" x14ac:dyDescent="0.25">
      <c r="R17503" s="15">
        <v>3</v>
      </c>
    </row>
    <row r="17504" spans="18:18" x14ac:dyDescent="0.25">
      <c r="R17504" s="15">
        <v>3</v>
      </c>
    </row>
    <row r="17505" spans="18:18" x14ac:dyDescent="0.25">
      <c r="R17505" s="15">
        <v>3</v>
      </c>
    </row>
    <row r="17506" spans="18:18" x14ac:dyDescent="0.25">
      <c r="R17506" s="15">
        <v>3</v>
      </c>
    </row>
    <row r="17507" spans="18:18" x14ac:dyDescent="0.25">
      <c r="R17507" s="15">
        <v>1</v>
      </c>
    </row>
    <row r="17508" spans="18:18" x14ac:dyDescent="0.25">
      <c r="R17508" s="15">
        <v>1</v>
      </c>
    </row>
    <row r="17509" spans="18:18" x14ac:dyDescent="0.25">
      <c r="R17509" s="15">
        <v>1</v>
      </c>
    </row>
    <row r="17510" spans="18:18" x14ac:dyDescent="0.25">
      <c r="R17510" s="15">
        <v>1</v>
      </c>
    </row>
    <row r="17511" spans="18:18" x14ac:dyDescent="0.25">
      <c r="R17511" s="15">
        <v>1</v>
      </c>
    </row>
    <row r="17512" spans="18:18" x14ac:dyDescent="0.25">
      <c r="R17512" s="15">
        <v>1</v>
      </c>
    </row>
    <row r="17513" spans="18:18" x14ac:dyDescent="0.25">
      <c r="R17513" s="15">
        <v>1</v>
      </c>
    </row>
    <row r="17514" spans="18:18" x14ac:dyDescent="0.25">
      <c r="R17514" s="15">
        <v>1</v>
      </c>
    </row>
    <row r="17515" spans="18:18" x14ac:dyDescent="0.25">
      <c r="R17515" s="15">
        <v>1</v>
      </c>
    </row>
    <row r="17516" spans="18:18" x14ac:dyDescent="0.25">
      <c r="R17516" s="15">
        <v>1</v>
      </c>
    </row>
    <row r="17517" spans="18:18" x14ac:dyDescent="0.25">
      <c r="R17517" s="15">
        <v>3</v>
      </c>
    </row>
    <row r="17518" spans="18:18" x14ac:dyDescent="0.25">
      <c r="R17518" s="15">
        <v>3</v>
      </c>
    </row>
    <row r="17519" spans="18:18" x14ac:dyDescent="0.25">
      <c r="R17519" s="15">
        <v>3</v>
      </c>
    </row>
    <row r="17520" spans="18:18" x14ac:dyDescent="0.25">
      <c r="R17520" s="15">
        <v>3</v>
      </c>
    </row>
    <row r="17521" spans="18:18" x14ac:dyDescent="0.25">
      <c r="R17521" s="15">
        <v>3</v>
      </c>
    </row>
    <row r="17522" spans="18:18" x14ac:dyDescent="0.25">
      <c r="R17522" s="15">
        <v>3</v>
      </c>
    </row>
    <row r="17523" spans="18:18" x14ac:dyDescent="0.25">
      <c r="R17523" s="15">
        <v>3</v>
      </c>
    </row>
    <row r="17524" spans="18:18" x14ac:dyDescent="0.25">
      <c r="R17524" s="15">
        <v>3</v>
      </c>
    </row>
    <row r="17525" spans="18:18" x14ac:dyDescent="0.25">
      <c r="R17525" s="15">
        <v>3</v>
      </c>
    </row>
    <row r="17526" spans="18:18" x14ac:dyDescent="0.25">
      <c r="R17526" s="15">
        <v>3</v>
      </c>
    </row>
    <row r="17527" spans="18:18" x14ac:dyDescent="0.25">
      <c r="R17527" s="15">
        <v>3</v>
      </c>
    </row>
    <row r="17528" spans="18:18" x14ac:dyDescent="0.25">
      <c r="R17528" s="15">
        <v>3</v>
      </c>
    </row>
    <row r="17529" spans="18:18" x14ac:dyDescent="0.25">
      <c r="R17529" s="15">
        <v>3</v>
      </c>
    </row>
    <row r="17530" spans="18:18" x14ac:dyDescent="0.25">
      <c r="R17530" s="15">
        <v>3</v>
      </c>
    </row>
    <row r="17531" spans="18:18" x14ac:dyDescent="0.25">
      <c r="R17531" s="15">
        <v>3</v>
      </c>
    </row>
    <row r="17532" spans="18:18" x14ac:dyDescent="0.25">
      <c r="R17532" s="15">
        <v>3</v>
      </c>
    </row>
    <row r="17533" spans="18:18" x14ac:dyDescent="0.25">
      <c r="R17533" s="15">
        <v>4</v>
      </c>
    </row>
    <row r="17534" spans="18:18" x14ac:dyDescent="0.25">
      <c r="R17534" s="15">
        <v>4</v>
      </c>
    </row>
    <row r="17535" spans="18:18" x14ac:dyDescent="0.25">
      <c r="R17535" s="15">
        <v>4</v>
      </c>
    </row>
    <row r="17536" spans="18:18" x14ac:dyDescent="0.25">
      <c r="R17536" s="15">
        <v>4</v>
      </c>
    </row>
    <row r="17537" spans="18:18" x14ac:dyDescent="0.25">
      <c r="R17537" s="15">
        <v>4</v>
      </c>
    </row>
    <row r="17538" spans="18:18" x14ac:dyDescent="0.25">
      <c r="R17538" s="15">
        <v>4</v>
      </c>
    </row>
    <row r="17539" spans="18:18" x14ac:dyDescent="0.25">
      <c r="R17539" s="15">
        <v>4</v>
      </c>
    </row>
    <row r="17540" spans="18:18" x14ac:dyDescent="0.25">
      <c r="R17540" s="15">
        <v>4</v>
      </c>
    </row>
    <row r="17541" spans="18:18" x14ac:dyDescent="0.25">
      <c r="R17541" s="15">
        <v>4</v>
      </c>
    </row>
    <row r="17542" spans="18:18" x14ac:dyDescent="0.25">
      <c r="R17542" s="15">
        <v>4</v>
      </c>
    </row>
    <row r="17543" spans="18:18" x14ac:dyDescent="0.25">
      <c r="R17543" s="15">
        <v>4</v>
      </c>
    </row>
    <row r="17544" spans="18:18" x14ac:dyDescent="0.25">
      <c r="R17544" s="15">
        <v>4</v>
      </c>
    </row>
    <row r="17545" spans="18:18" x14ac:dyDescent="0.25">
      <c r="R17545" s="15">
        <v>4</v>
      </c>
    </row>
    <row r="17546" spans="18:18" x14ac:dyDescent="0.25">
      <c r="R17546" s="15">
        <v>4</v>
      </c>
    </row>
    <row r="17547" spans="18:18" x14ac:dyDescent="0.25">
      <c r="R17547" s="15">
        <v>4</v>
      </c>
    </row>
    <row r="17548" spans="18:18" x14ac:dyDescent="0.25">
      <c r="R17548" s="15">
        <v>4</v>
      </c>
    </row>
    <row r="17549" spans="18:18" x14ac:dyDescent="0.25">
      <c r="R17549" s="15">
        <v>1</v>
      </c>
    </row>
    <row r="17550" spans="18:18" x14ac:dyDescent="0.25">
      <c r="R17550" s="15">
        <v>1</v>
      </c>
    </row>
    <row r="17551" spans="18:18" x14ac:dyDescent="0.25">
      <c r="R17551" s="15">
        <v>1</v>
      </c>
    </row>
    <row r="17552" spans="18:18" x14ac:dyDescent="0.25">
      <c r="R17552" s="15">
        <v>1</v>
      </c>
    </row>
    <row r="17553" spans="18:18" x14ac:dyDescent="0.25">
      <c r="R17553" s="15">
        <v>4</v>
      </c>
    </row>
    <row r="17554" spans="18:18" x14ac:dyDescent="0.25">
      <c r="R17554" s="15">
        <v>4</v>
      </c>
    </row>
    <row r="17555" spans="18:18" x14ac:dyDescent="0.25">
      <c r="R17555" s="15">
        <v>4</v>
      </c>
    </row>
    <row r="17556" spans="18:18" x14ac:dyDescent="0.25">
      <c r="R17556" s="15">
        <v>4</v>
      </c>
    </row>
    <row r="17557" spans="18:18" x14ac:dyDescent="0.25">
      <c r="R17557" s="15">
        <v>4</v>
      </c>
    </row>
    <row r="17558" spans="18:18" x14ac:dyDescent="0.25">
      <c r="R17558" s="15">
        <v>4</v>
      </c>
    </row>
    <row r="17559" spans="18:18" x14ac:dyDescent="0.25">
      <c r="R17559" s="15">
        <v>4</v>
      </c>
    </row>
    <row r="17560" spans="18:18" x14ac:dyDescent="0.25">
      <c r="R17560" s="15">
        <v>4</v>
      </c>
    </row>
    <row r="17561" spans="18:18" x14ac:dyDescent="0.25">
      <c r="R17561" s="15">
        <v>4</v>
      </c>
    </row>
    <row r="17562" spans="18:18" x14ac:dyDescent="0.25">
      <c r="R17562" s="15">
        <v>3</v>
      </c>
    </row>
    <row r="17563" spans="18:18" x14ac:dyDescent="0.25">
      <c r="R17563" s="15">
        <v>3</v>
      </c>
    </row>
    <row r="17564" spans="18:18" x14ac:dyDescent="0.25">
      <c r="R17564" s="15">
        <v>3</v>
      </c>
    </row>
    <row r="17565" spans="18:18" x14ac:dyDescent="0.25">
      <c r="R17565" s="15">
        <v>3</v>
      </c>
    </row>
    <row r="17566" spans="18:18" x14ac:dyDescent="0.25">
      <c r="R17566" s="15">
        <v>3</v>
      </c>
    </row>
    <row r="17567" spans="18:18" x14ac:dyDescent="0.25">
      <c r="R17567" s="15">
        <v>3</v>
      </c>
    </row>
    <row r="17568" spans="18:18" x14ac:dyDescent="0.25">
      <c r="R17568" s="15">
        <v>3</v>
      </c>
    </row>
    <row r="17569" spans="18:18" x14ac:dyDescent="0.25">
      <c r="R17569" s="15">
        <v>3</v>
      </c>
    </row>
    <row r="17570" spans="18:18" x14ac:dyDescent="0.25">
      <c r="R17570" s="15">
        <v>3</v>
      </c>
    </row>
    <row r="17571" spans="18:18" x14ac:dyDescent="0.25">
      <c r="R17571" s="15">
        <v>3</v>
      </c>
    </row>
    <row r="17572" spans="18:18" x14ac:dyDescent="0.25">
      <c r="R17572" s="15">
        <v>3</v>
      </c>
    </row>
    <row r="17573" spans="18:18" x14ac:dyDescent="0.25">
      <c r="R17573" s="15">
        <v>3</v>
      </c>
    </row>
    <row r="17574" spans="18:18" x14ac:dyDescent="0.25">
      <c r="R17574" s="15">
        <v>3</v>
      </c>
    </row>
    <row r="17575" spans="18:18" x14ac:dyDescent="0.25">
      <c r="R17575" s="15">
        <v>3</v>
      </c>
    </row>
    <row r="17576" spans="18:18" x14ac:dyDescent="0.25">
      <c r="R17576" s="15">
        <v>3</v>
      </c>
    </row>
    <row r="17577" spans="18:18" x14ac:dyDescent="0.25">
      <c r="R17577" s="15">
        <v>3</v>
      </c>
    </row>
    <row r="17578" spans="18:18" x14ac:dyDescent="0.25">
      <c r="R17578" s="15">
        <v>3</v>
      </c>
    </row>
    <row r="17579" spans="18:18" x14ac:dyDescent="0.25">
      <c r="R17579" s="15">
        <v>3</v>
      </c>
    </row>
    <row r="17580" spans="18:18" x14ac:dyDescent="0.25">
      <c r="R17580" s="15">
        <v>3</v>
      </c>
    </row>
    <row r="17581" spans="18:18" x14ac:dyDescent="0.25">
      <c r="R17581" s="15">
        <v>3</v>
      </c>
    </row>
    <row r="17582" spans="18:18" x14ac:dyDescent="0.25">
      <c r="R17582" s="15">
        <v>3</v>
      </c>
    </row>
    <row r="17583" spans="18:18" x14ac:dyDescent="0.25">
      <c r="R17583" s="15">
        <v>3</v>
      </c>
    </row>
    <row r="17584" spans="18:18" x14ac:dyDescent="0.25">
      <c r="R17584" s="15">
        <v>3</v>
      </c>
    </row>
    <row r="17585" spans="18:18" x14ac:dyDescent="0.25">
      <c r="R17585" s="15">
        <v>3</v>
      </c>
    </row>
    <row r="17586" spans="18:18" x14ac:dyDescent="0.25">
      <c r="R17586" s="15">
        <v>3</v>
      </c>
    </row>
    <row r="17587" spans="18:18" x14ac:dyDescent="0.25">
      <c r="R17587" s="15">
        <v>3</v>
      </c>
    </row>
    <row r="17588" spans="18:18" x14ac:dyDescent="0.25">
      <c r="R17588" s="15">
        <v>3</v>
      </c>
    </row>
    <row r="17589" spans="18:18" x14ac:dyDescent="0.25">
      <c r="R17589" s="15">
        <v>3</v>
      </c>
    </row>
    <row r="17590" spans="18:18" x14ac:dyDescent="0.25">
      <c r="R17590" s="15">
        <v>3</v>
      </c>
    </row>
    <row r="17591" spans="18:18" x14ac:dyDescent="0.25">
      <c r="R17591" s="15">
        <v>3</v>
      </c>
    </row>
    <row r="17592" spans="18:18" x14ac:dyDescent="0.25">
      <c r="R17592" s="15">
        <v>3</v>
      </c>
    </row>
    <row r="17593" spans="18:18" x14ac:dyDescent="0.25">
      <c r="R17593" s="15">
        <v>3</v>
      </c>
    </row>
    <row r="17594" spans="18:18" x14ac:dyDescent="0.25">
      <c r="R17594" s="15">
        <v>3</v>
      </c>
    </row>
    <row r="17595" spans="18:18" x14ac:dyDescent="0.25">
      <c r="R17595" s="15">
        <v>3</v>
      </c>
    </row>
    <row r="17596" spans="18:18" x14ac:dyDescent="0.25">
      <c r="R17596" s="15">
        <v>3</v>
      </c>
    </row>
    <row r="17597" spans="18:18" x14ac:dyDescent="0.25">
      <c r="R17597" s="15">
        <v>3</v>
      </c>
    </row>
    <row r="17598" spans="18:18" x14ac:dyDescent="0.25">
      <c r="R17598" s="15">
        <v>1</v>
      </c>
    </row>
    <row r="17599" spans="18:18" x14ac:dyDescent="0.25">
      <c r="R17599" s="15">
        <v>1</v>
      </c>
    </row>
    <row r="17600" spans="18:18" x14ac:dyDescent="0.25">
      <c r="R17600" s="15">
        <v>4</v>
      </c>
    </row>
    <row r="17601" spans="18:18" x14ac:dyDescent="0.25">
      <c r="R17601" s="15">
        <v>4</v>
      </c>
    </row>
    <row r="17602" spans="18:18" x14ac:dyDescent="0.25">
      <c r="R17602" s="15">
        <v>4</v>
      </c>
    </row>
    <row r="17603" spans="18:18" x14ac:dyDescent="0.25">
      <c r="R17603" s="15">
        <v>4</v>
      </c>
    </row>
    <row r="17604" spans="18:18" x14ac:dyDescent="0.25">
      <c r="R17604" s="15">
        <v>3</v>
      </c>
    </row>
    <row r="17605" spans="18:18" x14ac:dyDescent="0.25">
      <c r="R17605" s="15">
        <v>3</v>
      </c>
    </row>
    <row r="17606" spans="18:18" x14ac:dyDescent="0.25">
      <c r="R17606" s="15">
        <v>3</v>
      </c>
    </row>
    <row r="17607" spans="18:18" x14ac:dyDescent="0.25">
      <c r="R17607" s="15">
        <v>3</v>
      </c>
    </row>
    <row r="17608" spans="18:18" x14ac:dyDescent="0.25">
      <c r="R17608" s="15">
        <v>3</v>
      </c>
    </row>
    <row r="17609" spans="18:18" x14ac:dyDescent="0.25">
      <c r="R17609" s="15">
        <v>3</v>
      </c>
    </row>
    <row r="17610" spans="18:18" x14ac:dyDescent="0.25">
      <c r="R17610" s="15">
        <v>3</v>
      </c>
    </row>
    <row r="17611" spans="18:18" x14ac:dyDescent="0.25">
      <c r="R17611" s="15">
        <v>3</v>
      </c>
    </row>
    <row r="17612" spans="18:18" x14ac:dyDescent="0.25">
      <c r="R17612" s="15">
        <v>3</v>
      </c>
    </row>
    <row r="17613" spans="18:18" x14ac:dyDescent="0.25">
      <c r="R17613" s="15">
        <v>3</v>
      </c>
    </row>
    <row r="17614" spans="18:18" x14ac:dyDescent="0.25">
      <c r="R17614" s="15">
        <v>3</v>
      </c>
    </row>
    <row r="17615" spans="18:18" x14ac:dyDescent="0.25">
      <c r="R17615" s="15">
        <v>3</v>
      </c>
    </row>
    <row r="17616" spans="18:18" x14ac:dyDescent="0.25">
      <c r="R17616" s="15">
        <v>3</v>
      </c>
    </row>
    <row r="17617" spans="18:18" x14ac:dyDescent="0.25">
      <c r="R17617" s="15">
        <v>3</v>
      </c>
    </row>
    <row r="17618" spans="18:18" x14ac:dyDescent="0.25">
      <c r="R17618" s="15">
        <v>3</v>
      </c>
    </row>
    <row r="17619" spans="18:18" x14ac:dyDescent="0.25">
      <c r="R17619" s="15">
        <v>3</v>
      </c>
    </row>
    <row r="17620" spans="18:18" x14ac:dyDescent="0.25">
      <c r="R17620" s="15">
        <v>3</v>
      </c>
    </row>
    <row r="17621" spans="18:18" x14ac:dyDescent="0.25">
      <c r="R17621" s="15">
        <v>3</v>
      </c>
    </row>
    <row r="17622" spans="18:18" x14ac:dyDescent="0.25">
      <c r="R17622" s="15">
        <v>3</v>
      </c>
    </row>
    <row r="17623" spans="18:18" x14ac:dyDescent="0.25">
      <c r="R17623" s="15">
        <v>3</v>
      </c>
    </row>
    <row r="17624" spans="18:18" x14ac:dyDescent="0.25">
      <c r="R17624" s="15">
        <v>3</v>
      </c>
    </row>
    <row r="17625" spans="18:18" x14ac:dyDescent="0.25">
      <c r="R17625" s="15">
        <v>3</v>
      </c>
    </row>
    <row r="17626" spans="18:18" x14ac:dyDescent="0.25">
      <c r="R17626" s="15">
        <v>3</v>
      </c>
    </row>
    <row r="17627" spans="18:18" x14ac:dyDescent="0.25">
      <c r="R17627" s="15">
        <v>3</v>
      </c>
    </row>
    <row r="17628" spans="18:18" x14ac:dyDescent="0.25">
      <c r="R17628" s="15">
        <v>3</v>
      </c>
    </row>
    <row r="17629" spans="18:18" x14ac:dyDescent="0.25">
      <c r="R17629" s="15">
        <v>3</v>
      </c>
    </row>
    <row r="17630" spans="18:18" x14ac:dyDescent="0.25">
      <c r="R17630" s="15">
        <v>3</v>
      </c>
    </row>
    <row r="17631" spans="18:18" x14ac:dyDescent="0.25">
      <c r="R17631" s="15">
        <v>3</v>
      </c>
    </row>
    <row r="17632" spans="18:18" x14ac:dyDescent="0.25">
      <c r="R17632" s="15">
        <v>3</v>
      </c>
    </row>
    <row r="17633" spans="18:18" x14ac:dyDescent="0.25">
      <c r="R17633" s="15">
        <v>3</v>
      </c>
    </row>
    <row r="17634" spans="18:18" x14ac:dyDescent="0.25">
      <c r="R17634" s="15">
        <v>1</v>
      </c>
    </row>
    <row r="17635" spans="18:18" x14ac:dyDescent="0.25">
      <c r="R17635" s="15">
        <v>1</v>
      </c>
    </row>
    <row r="17636" spans="18:18" x14ac:dyDescent="0.25">
      <c r="R17636" s="15">
        <v>3</v>
      </c>
    </row>
    <row r="17637" spans="18:18" x14ac:dyDescent="0.25">
      <c r="R17637" s="15">
        <v>3</v>
      </c>
    </row>
    <row r="17638" spans="18:18" x14ac:dyDescent="0.25">
      <c r="R17638" s="15">
        <v>3</v>
      </c>
    </row>
    <row r="17639" spans="18:18" x14ac:dyDescent="0.25">
      <c r="R17639" s="15">
        <v>3</v>
      </c>
    </row>
    <row r="17640" spans="18:18" x14ac:dyDescent="0.25">
      <c r="R17640" s="15">
        <v>3</v>
      </c>
    </row>
    <row r="17641" spans="18:18" x14ac:dyDescent="0.25">
      <c r="R17641" s="15">
        <v>3</v>
      </c>
    </row>
    <row r="17642" spans="18:18" x14ac:dyDescent="0.25">
      <c r="R17642" s="15">
        <v>3</v>
      </c>
    </row>
    <row r="17643" spans="18:18" x14ac:dyDescent="0.25">
      <c r="R17643" s="15">
        <v>3</v>
      </c>
    </row>
    <row r="17644" spans="18:18" x14ac:dyDescent="0.25">
      <c r="R17644" s="15">
        <v>3</v>
      </c>
    </row>
    <row r="17645" spans="18:18" x14ac:dyDescent="0.25">
      <c r="R17645" s="15">
        <v>3</v>
      </c>
    </row>
    <row r="17646" spans="18:18" x14ac:dyDescent="0.25">
      <c r="R17646" s="15">
        <v>3</v>
      </c>
    </row>
    <row r="17647" spans="18:18" x14ac:dyDescent="0.25">
      <c r="R17647" s="15">
        <v>3</v>
      </c>
    </row>
    <row r="17648" spans="18:18" x14ac:dyDescent="0.25">
      <c r="R17648" s="15">
        <v>3</v>
      </c>
    </row>
    <row r="17649" spans="18:18" x14ac:dyDescent="0.25">
      <c r="R17649" s="15">
        <v>3</v>
      </c>
    </row>
    <row r="17650" spans="18:18" x14ac:dyDescent="0.25">
      <c r="R17650" s="15">
        <v>3</v>
      </c>
    </row>
    <row r="17651" spans="18:18" x14ac:dyDescent="0.25">
      <c r="R17651" s="15">
        <v>3</v>
      </c>
    </row>
    <row r="17652" spans="18:18" x14ac:dyDescent="0.25">
      <c r="R17652" s="15">
        <v>3</v>
      </c>
    </row>
    <row r="17653" spans="18:18" x14ac:dyDescent="0.25">
      <c r="R17653" s="15">
        <v>3</v>
      </c>
    </row>
    <row r="17654" spans="18:18" x14ac:dyDescent="0.25">
      <c r="R17654" s="15">
        <v>3</v>
      </c>
    </row>
    <row r="17655" spans="18:18" x14ac:dyDescent="0.25">
      <c r="R17655" s="15">
        <v>3</v>
      </c>
    </row>
    <row r="17656" spans="18:18" x14ac:dyDescent="0.25">
      <c r="R17656" s="15">
        <v>3</v>
      </c>
    </row>
    <row r="17657" spans="18:18" x14ac:dyDescent="0.25">
      <c r="R17657" s="15">
        <v>3</v>
      </c>
    </row>
    <row r="17658" spans="18:18" x14ac:dyDescent="0.25">
      <c r="R17658" s="15">
        <v>3</v>
      </c>
    </row>
    <row r="17659" spans="18:18" x14ac:dyDescent="0.25">
      <c r="R17659" s="15">
        <v>2</v>
      </c>
    </row>
    <row r="17660" spans="18:18" x14ac:dyDescent="0.25">
      <c r="R17660" s="15">
        <v>2</v>
      </c>
    </row>
    <row r="17661" spans="18:18" x14ac:dyDescent="0.25">
      <c r="R17661" s="15">
        <v>2</v>
      </c>
    </row>
    <row r="17662" spans="18:18" x14ac:dyDescent="0.25">
      <c r="R17662" s="15">
        <v>2</v>
      </c>
    </row>
    <row r="17663" spans="18:18" x14ac:dyDescent="0.25">
      <c r="R17663" s="15">
        <v>2</v>
      </c>
    </row>
    <row r="17664" spans="18:18" x14ac:dyDescent="0.25">
      <c r="R17664" s="15">
        <v>2</v>
      </c>
    </row>
    <row r="17665" spans="18:18" x14ac:dyDescent="0.25">
      <c r="R17665" s="15">
        <v>2</v>
      </c>
    </row>
    <row r="17666" spans="18:18" x14ac:dyDescent="0.25">
      <c r="R17666" s="15">
        <v>2</v>
      </c>
    </row>
    <row r="17667" spans="18:18" x14ac:dyDescent="0.25">
      <c r="R17667" s="15">
        <v>2</v>
      </c>
    </row>
    <row r="17668" spans="18:18" x14ac:dyDescent="0.25">
      <c r="R17668" s="15">
        <v>1</v>
      </c>
    </row>
    <row r="17669" spans="18:18" x14ac:dyDescent="0.25">
      <c r="R17669" s="15">
        <v>1</v>
      </c>
    </row>
    <row r="17670" spans="18:18" x14ac:dyDescent="0.25">
      <c r="R17670" s="15">
        <v>1</v>
      </c>
    </row>
    <row r="17671" spans="18:18" x14ac:dyDescent="0.25">
      <c r="R17671" s="15">
        <v>1</v>
      </c>
    </row>
    <row r="17672" spans="18:18" x14ac:dyDescent="0.25">
      <c r="R17672" s="15">
        <v>1</v>
      </c>
    </row>
    <row r="17673" spans="18:18" x14ac:dyDescent="0.25">
      <c r="R17673" s="15">
        <v>1</v>
      </c>
    </row>
    <row r="17674" spans="18:18" x14ac:dyDescent="0.25">
      <c r="R17674" s="15">
        <v>1</v>
      </c>
    </row>
    <row r="17675" spans="18:18" x14ac:dyDescent="0.25">
      <c r="R17675" s="15">
        <v>1</v>
      </c>
    </row>
    <row r="17676" spans="18:18" x14ac:dyDescent="0.25">
      <c r="R17676" s="15">
        <v>1</v>
      </c>
    </row>
    <row r="17677" spans="18:18" x14ac:dyDescent="0.25">
      <c r="R17677" s="15">
        <v>2</v>
      </c>
    </row>
    <row r="17678" spans="18:18" x14ac:dyDescent="0.25">
      <c r="R17678" s="15">
        <v>2</v>
      </c>
    </row>
    <row r="17679" spans="18:18" x14ac:dyDescent="0.25">
      <c r="R17679" s="15">
        <v>2</v>
      </c>
    </row>
    <row r="17680" spans="18:18" x14ac:dyDescent="0.25">
      <c r="R17680" s="15">
        <v>2</v>
      </c>
    </row>
    <row r="17681" spans="18:18" x14ac:dyDescent="0.25">
      <c r="R17681" s="15">
        <v>2</v>
      </c>
    </row>
    <row r="17682" spans="18:18" x14ac:dyDescent="0.25">
      <c r="R17682" s="15">
        <v>2</v>
      </c>
    </row>
    <row r="17683" spans="18:18" x14ac:dyDescent="0.25">
      <c r="R17683" s="15">
        <v>2</v>
      </c>
    </row>
    <row r="17684" spans="18:18" x14ac:dyDescent="0.25">
      <c r="R17684" s="15">
        <v>2</v>
      </c>
    </row>
    <row r="17685" spans="18:18" x14ac:dyDescent="0.25">
      <c r="R17685" s="15">
        <v>2</v>
      </c>
    </row>
    <row r="17686" spans="18:18" x14ac:dyDescent="0.25">
      <c r="R17686" s="15">
        <v>2</v>
      </c>
    </row>
    <row r="17687" spans="18:18" x14ac:dyDescent="0.25">
      <c r="R17687" s="15">
        <v>2</v>
      </c>
    </row>
    <row r="17688" spans="18:18" x14ac:dyDescent="0.25">
      <c r="R17688" s="15">
        <v>2</v>
      </c>
    </row>
    <row r="17689" spans="18:18" x14ac:dyDescent="0.25">
      <c r="R17689" s="15">
        <v>2</v>
      </c>
    </row>
    <row r="17690" spans="18:18" x14ac:dyDescent="0.25">
      <c r="R17690" s="15">
        <v>2</v>
      </c>
    </row>
    <row r="17691" spans="18:18" x14ac:dyDescent="0.25">
      <c r="R17691" s="15">
        <v>2</v>
      </c>
    </row>
    <row r="17692" spans="18:18" x14ac:dyDescent="0.25">
      <c r="R17692" s="15">
        <v>2</v>
      </c>
    </row>
    <row r="17693" spans="18:18" x14ac:dyDescent="0.25">
      <c r="R17693" s="15">
        <v>2</v>
      </c>
    </row>
    <row r="17694" spans="18:18" x14ac:dyDescent="0.25">
      <c r="R17694" s="15">
        <v>2</v>
      </c>
    </row>
    <row r="17695" spans="18:18" x14ac:dyDescent="0.25">
      <c r="R17695" s="15">
        <v>2</v>
      </c>
    </row>
    <row r="17696" spans="18:18" x14ac:dyDescent="0.25">
      <c r="R17696" s="15">
        <v>2</v>
      </c>
    </row>
    <row r="17697" spans="18:18" x14ac:dyDescent="0.25">
      <c r="R17697" s="15">
        <v>2</v>
      </c>
    </row>
    <row r="17698" spans="18:18" x14ac:dyDescent="0.25">
      <c r="R17698" s="15">
        <v>2</v>
      </c>
    </row>
    <row r="17699" spans="18:18" x14ac:dyDescent="0.25">
      <c r="R17699" s="15">
        <v>2</v>
      </c>
    </row>
    <row r="17700" spans="18:18" x14ac:dyDescent="0.25">
      <c r="R17700" s="15">
        <v>2</v>
      </c>
    </row>
    <row r="17701" spans="18:18" x14ac:dyDescent="0.25">
      <c r="R17701" s="15">
        <v>1</v>
      </c>
    </row>
    <row r="17702" spans="18:18" x14ac:dyDescent="0.25">
      <c r="R17702" s="15">
        <v>1</v>
      </c>
    </row>
    <row r="17703" spans="18:18" x14ac:dyDescent="0.25">
      <c r="R17703" s="15">
        <v>1</v>
      </c>
    </row>
    <row r="17704" spans="18:18" x14ac:dyDescent="0.25">
      <c r="R17704" s="15">
        <v>1</v>
      </c>
    </row>
    <row r="17705" spans="18:18" x14ac:dyDescent="0.25">
      <c r="R17705" s="15">
        <v>1</v>
      </c>
    </row>
    <row r="17706" spans="18:18" x14ac:dyDescent="0.25">
      <c r="R17706" s="15">
        <v>1</v>
      </c>
    </row>
    <row r="17707" spans="18:18" x14ac:dyDescent="0.25">
      <c r="R17707" s="15">
        <v>1</v>
      </c>
    </row>
    <row r="17708" spans="18:18" x14ac:dyDescent="0.25">
      <c r="R17708" s="15">
        <v>1</v>
      </c>
    </row>
    <row r="17709" spans="18:18" x14ac:dyDescent="0.25">
      <c r="R17709" s="15">
        <v>1</v>
      </c>
    </row>
    <row r="17710" spans="18:18" x14ac:dyDescent="0.25">
      <c r="R17710" s="15">
        <v>1</v>
      </c>
    </row>
    <row r="17711" spans="18:18" x14ac:dyDescent="0.25">
      <c r="R17711" s="15">
        <v>1</v>
      </c>
    </row>
    <row r="17712" spans="18:18" x14ac:dyDescent="0.25">
      <c r="R17712" s="15">
        <v>4</v>
      </c>
    </row>
    <row r="17713" spans="18:18" x14ac:dyDescent="0.25">
      <c r="R17713" s="15">
        <v>4</v>
      </c>
    </row>
    <row r="17714" spans="18:18" x14ac:dyDescent="0.25">
      <c r="R17714" s="15">
        <v>4</v>
      </c>
    </row>
    <row r="17715" spans="18:18" x14ac:dyDescent="0.25">
      <c r="R17715" s="15">
        <v>4</v>
      </c>
    </row>
    <row r="17716" spans="18:18" x14ac:dyDescent="0.25">
      <c r="R17716" s="15">
        <v>4</v>
      </c>
    </row>
    <row r="17717" spans="18:18" x14ac:dyDescent="0.25">
      <c r="R17717" s="15">
        <v>4</v>
      </c>
    </row>
    <row r="17718" spans="18:18" x14ac:dyDescent="0.25">
      <c r="R17718" s="15">
        <v>4</v>
      </c>
    </row>
    <row r="17719" spans="18:18" x14ac:dyDescent="0.25">
      <c r="R17719" s="15">
        <v>4</v>
      </c>
    </row>
    <row r="17720" spans="18:18" x14ac:dyDescent="0.25">
      <c r="R17720" s="15">
        <v>4</v>
      </c>
    </row>
    <row r="17721" spans="18:18" x14ac:dyDescent="0.25">
      <c r="R17721" s="15">
        <v>4</v>
      </c>
    </row>
    <row r="17722" spans="18:18" x14ac:dyDescent="0.25">
      <c r="R17722" s="15">
        <v>4</v>
      </c>
    </row>
    <row r="17723" spans="18:18" x14ac:dyDescent="0.25">
      <c r="R17723" s="15">
        <v>4</v>
      </c>
    </row>
    <row r="17724" spans="18:18" x14ac:dyDescent="0.25">
      <c r="R17724" s="15">
        <v>4</v>
      </c>
    </row>
    <row r="17725" spans="18:18" x14ac:dyDescent="0.25">
      <c r="R17725" s="15">
        <v>4</v>
      </c>
    </row>
    <row r="17726" spans="18:18" x14ac:dyDescent="0.25">
      <c r="R17726" s="15">
        <v>1</v>
      </c>
    </row>
    <row r="17727" spans="18:18" x14ac:dyDescent="0.25">
      <c r="R17727" s="15">
        <v>1</v>
      </c>
    </row>
    <row r="17728" spans="18:18" x14ac:dyDescent="0.25">
      <c r="R17728" s="15">
        <v>1</v>
      </c>
    </row>
    <row r="17729" spans="18:18" x14ac:dyDescent="0.25">
      <c r="R17729" s="15">
        <v>1</v>
      </c>
    </row>
    <row r="17730" spans="18:18" x14ac:dyDescent="0.25">
      <c r="R17730" s="15">
        <v>1</v>
      </c>
    </row>
    <row r="17731" spans="18:18" x14ac:dyDescent="0.25">
      <c r="R17731" s="15">
        <v>1</v>
      </c>
    </row>
    <row r="17732" spans="18:18" x14ac:dyDescent="0.25">
      <c r="R17732" s="15">
        <v>1</v>
      </c>
    </row>
    <row r="17733" spans="18:18" x14ac:dyDescent="0.25">
      <c r="R17733" s="15">
        <v>1</v>
      </c>
    </row>
    <row r="17734" spans="18:18" x14ac:dyDescent="0.25">
      <c r="R17734" s="15">
        <v>1</v>
      </c>
    </row>
    <row r="17735" spans="18:18" x14ac:dyDescent="0.25">
      <c r="R17735" s="15">
        <v>3</v>
      </c>
    </row>
    <row r="17736" spans="18:18" x14ac:dyDescent="0.25">
      <c r="R17736" s="15">
        <v>3</v>
      </c>
    </row>
    <row r="17737" spans="18:18" x14ac:dyDescent="0.25">
      <c r="R17737" s="15">
        <v>3</v>
      </c>
    </row>
    <row r="17738" spans="18:18" x14ac:dyDescent="0.25">
      <c r="R17738" s="15">
        <v>3</v>
      </c>
    </row>
    <row r="17739" spans="18:18" x14ac:dyDescent="0.25">
      <c r="R17739" s="15">
        <v>3</v>
      </c>
    </row>
    <row r="17740" spans="18:18" x14ac:dyDescent="0.25">
      <c r="R17740" s="15">
        <v>3</v>
      </c>
    </row>
    <row r="17741" spans="18:18" x14ac:dyDescent="0.25">
      <c r="R17741" s="15">
        <v>3</v>
      </c>
    </row>
    <row r="17742" spans="18:18" x14ac:dyDescent="0.25">
      <c r="R17742" s="15">
        <v>4</v>
      </c>
    </row>
    <row r="17743" spans="18:18" x14ac:dyDescent="0.25">
      <c r="R17743" s="15">
        <v>4</v>
      </c>
    </row>
    <row r="17744" spans="18:18" x14ac:dyDescent="0.25">
      <c r="R17744" s="15">
        <v>4</v>
      </c>
    </row>
    <row r="17745" spans="18:18" x14ac:dyDescent="0.25">
      <c r="R17745" s="15">
        <v>4</v>
      </c>
    </row>
    <row r="17746" spans="18:18" x14ac:dyDescent="0.25">
      <c r="R17746" s="15">
        <v>4</v>
      </c>
    </row>
    <row r="17747" spans="18:18" x14ac:dyDescent="0.25">
      <c r="R17747" s="15">
        <v>4</v>
      </c>
    </row>
    <row r="17748" spans="18:18" x14ac:dyDescent="0.25">
      <c r="R17748" s="15">
        <v>4</v>
      </c>
    </row>
    <row r="17749" spans="18:18" x14ac:dyDescent="0.25">
      <c r="R17749" s="15">
        <v>4</v>
      </c>
    </row>
    <row r="17750" spans="18:18" x14ac:dyDescent="0.25">
      <c r="R17750" s="15">
        <v>4</v>
      </c>
    </row>
    <row r="17751" spans="18:18" x14ac:dyDescent="0.25">
      <c r="R17751" s="15">
        <v>4</v>
      </c>
    </row>
    <row r="17752" spans="18:18" x14ac:dyDescent="0.25">
      <c r="R17752" s="15">
        <v>4</v>
      </c>
    </row>
    <row r="17753" spans="18:18" x14ac:dyDescent="0.25">
      <c r="R17753" s="15">
        <v>4</v>
      </c>
    </row>
    <row r="17754" spans="18:18" x14ac:dyDescent="0.25">
      <c r="R17754" s="15">
        <v>4</v>
      </c>
    </row>
    <row r="17755" spans="18:18" x14ac:dyDescent="0.25">
      <c r="R17755" s="15">
        <v>4</v>
      </c>
    </row>
    <row r="17756" spans="18:18" x14ac:dyDescent="0.25">
      <c r="R17756" s="15">
        <v>4</v>
      </c>
    </row>
    <row r="17757" spans="18:18" x14ac:dyDescent="0.25">
      <c r="R17757" s="15">
        <v>4</v>
      </c>
    </row>
    <row r="17758" spans="18:18" x14ac:dyDescent="0.25">
      <c r="R17758" s="15">
        <v>4</v>
      </c>
    </row>
    <row r="17759" spans="18:18" x14ac:dyDescent="0.25">
      <c r="R17759" s="15">
        <v>4</v>
      </c>
    </row>
    <row r="17760" spans="18:18" x14ac:dyDescent="0.25">
      <c r="R17760" s="15">
        <v>4</v>
      </c>
    </row>
    <row r="17761" spans="18:18" x14ac:dyDescent="0.25">
      <c r="R17761" s="15">
        <v>4</v>
      </c>
    </row>
    <row r="17762" spans="18:18" x14ac:dyDescent="0.25">
      <c r="R17762" s="15">
        <v>4</v>
      </c>
    </row>
    <row r="17763" spans="18:18" x14ac:dyDescent="0.25">
      <c r="R17763" s="15">
        <v>4</v>
      </c>
    </row>
    <row r="17764" spans="18:18" x14ac:dyDescent="0.25">
      <c r="R17764" s="15">
        <v>4</v>
      </c>
    </row>
    <row r="17765" spans="18:18" x14ac:dyDescent="0.25">
      <c r="R17765" s="15">
        <v>4</v>
      </c>
    </row>
    <row r="17766" spans="18:18" x14ac:dyDescent="0.25">
      <c r="R17766" s="15">
        <v>1</v>
      </c>
    </row>
    <row r="17767" spans="18:18" x14ac:dyDescent="0.25">
      <c r="R17767" s="15">
        <v>1</v>
      </c>
    </row>
    <row r="17768" spans="18:18" x14ac:dyDescent="0.25">
      <c r="R17768" s="15">
        <v>1</v>
      </c>
    </row>
    <row r="17769" spans="18:18" x14ac:dyDescent="0.25">
      <c r="R17769" s="15">
        <v>1</v>
      </c>
    </row>
    <row r="17770" spans="18:18" x14ac:dyDescent="0.25">
      <c r="R17770" s="15">
        <v>1</v>
      </c>
    </row>
    <row r="17771" spans="18:18" x14ac:dyDescent="0.25">
      <c r="R17771" s="15">
        <v>1</v>
      </c>
    </row>
    <row r="17772" spans="18:18" x14ac:dyDescent="0.25">
      <c r="R17772" s="15">
        <v>1</v>
      </c>
    </row>
    <row r="17773" spans="18:18" x14ac:dyDescent="0.25">
      <c r="R17773" s="15">
        <v>1</v>
      </c>
    </row>
    <row r="17774" spans="18:18" x14ac:dyDescent="0.25">
      <c r="R17774" s="15">
        <v>1</v>
      </c>
    </row>
    <row r="17775" spans="18:18" x14ac:dyDescent="0.25">
      <c r="R17775" s="15">
        <v>1</v>
      </c>
    </row>
    <row r="17776" spans="18:18" x14ac:dyDescent="0.25">
      <c r="R17776" s="15">
        <v>1</v>
      </c>
    </row>
    <row r="17777" spans="18:18" x14ac:dyDescent="0.25">
      <c r="R17777" s="15">
        <v>1</v>
      </c>
    </row>
    <row r="17778" spans="18:18" x14ac:dyDescent="0.25">
      <c r="R17778" s="15">
        <v>1</v>
      </c>
    </row>
    <row r="17779" spans="18:18" x14ac:dyDescent="0.25">
      <c r="R17779" s="15">
        <v>4</v>
      </c>
    </row>
    <row r="17780" spans="18:18" x14ac:dyDescent="0.25">
      <c r="R17780" s="15">
        <v>4</v>
      </c>
    </row>
    <row r="17781" spans="18:18" x14ac:dyDescent="0.25">
      <c r="R17781" s="15">
        <v>4</v>
      </c>
    </row>
    <row r="17782" spans="18:18" x14ac:dyDescent="0.25">
      <c r="R17782" s="15">
        <v>4</v>
      </c>
    </row>
    <row r="17783" spans="18:18" x14ac:dyDescent="0.25">
      <c r="R17783" s="15">
        <v>4</v>
      </c>
    </row>
    <row r="17784" spans="18:18" x14ac:dyDescent="0.25">
      <c r="R17784" s="15">
        <v>4</v>
      </c>
    </row>
    <row r="17785" spans="18:18" x14ac:dyDescent="0.25">
      <c r="R17785" s="15">
        <v>4</v>
      </c>
    </row>
    <row r="17786" spans="18:18" x14ac:dyDescent="0.25">
      <c r="R17786" s="15">
        <v>4</v>
      </c>
    </row>
    <row r="17787" spans="18:18" x14ac:dyDescent="0.25">
      <c r="R17787" s="15">
        <v>4</v>
      </c>
    </row>
    <row r="17788" spans="18:18" x14ac:dyDescent="0.25">
      <c r="R17788" s="15">
        <v>4</v>
      </c>
    </row>
    <row r="17789" spans="18:18" x14ac:dyDescent="0.25">
      <c r="R17789" s="15">
        <v>4</v>
      </c>
    </row>
    <row r="17790" spans="18:18" x14ac:dyDescent="0.25">
      <c r="R17790" s="15">
        <v>4</v>
      </c>
    </row>
    <row r="17791" spans="18:18" x14ac:dyDescent="0.25">
      <c r="R17791" s="15">
        <v>4</v>
      </c>
    </row>
    <row r="17792" spans="18:18" x14ac:dyDescent="0.25">
      <c r="R17792" s="15">
        <v>4</v>
      </c>
    </row>
    <row r="17793" spans="18:18" x14ac:dyDescent="0.25">
      <c r="R17793" s="15">
        <v>2</v>
      </c>
    </row>
    <row r="17794" spans="18:18" x14ac:dyDescent="0.25">
      <c r="R17794" s="15">
        <v>2</v>
      </c>
    </row>
    <row r="17795" spans="18:18" x14ac:dyDescent="0.25">
      <c r="R17795" s="15">
        <v>2</v>
      </c>
    </row>
    <row r="17796" spans="18:18" x14ac:dyDescent="0.25">
      <c r="R17796" s="15">
        <v>2</v>
      </c>
    </row>
    <row r="17797" spans="18:18" x14ac:dyDescent="0.25">
      <c r="R17797" s="15">
        <v>2</v>
      </c>
    </row>
    <row r="17798" spans="18:18" x14ac:dyDescent="0.25">
      <c r="R17798" s="15">
        <v>4</v>
      </c>
    </row>
    <row r="17799" spans="18:18" x14ac:dyDescent="0.25">
      <c r="R17799" s="15">
        <v>4</v>
      </c>
    </row>
    <row r="17800" spans="18:18" x14ac:dyDescent="0.25">
      <c r="R17800" s="15">
        <v>4</v>
      </c>
    </row>
    <row r="17801" spans="18:18" x14ac:dyDescent="0.25">
      <c r="R17801" s="15">
        <v>4</v>
      </c>
    </row>
    <row r="17802" spans="18:18" x14ac:dyDescent="0.25">
      <c r="R17802" s="15">
        <v>4</v>
      </c>
    </row>
    <row r="17803" spans="18:18" x14ac:dyDescent="0.25">
      <c r="R17803" s="15">
        <v>4</v>
      </c>
    </row>
    <row r="17804" spans="18:18" x14ac:dyDescent="0.25">
      <c r="R17804" s="15">
        <v>4</v>
      </c>
    </row>
    <row r="17805" spans="18:18" x14ac:dyDescent="0.25">
      <c r="R17805" s="15">
        <v>4</v>
      </c>
    </row>
    <row r="17806" spans="18:18" x14ac:dyDescent="0.25">
      <c r="R17806" s="15">
        <v>4</v>
      </c>
    </row>
    <row r="17807" spans="18:18" x14ac:dyDescent="0.25">
      <c r="R17807" s="15">
        <v>4</v>
      </c>
    </row>
    <row r="17808" spans="18:18" x14ac:dyDescent="0.25">
      <c r="R17808" s="15">
        <v>4</v>
      </c>
    </row>
    <row r="17809" spans="18:18" x14ac:dyDescent="0.25">
      <c r="R17809" s="15">
        <v>4</v>
      </c>
    </row>
    <row r="17810" spans="18:18" x14ac:dyDescent="0.25">
      <c r="R17810" s="15">
        <v>4</v>
      </c>
    </row>
    <row r="17811" spans="18:18" x14ac:dyDescent="0.25">
      <c r="R17811" s="15">
        <v>4</v>
      </c>
    </row>
    <row r="17812" spans="18:18" x14ac:dyDescent="0.25">
      <c r="R17812" s="15">
        <v>4</v>
      </c>
    </row>
    <row r="17813" spans="18:18" x14ac:dyDescent="0.25">
      <c r="R17813" s="15">
        <v>4</v>
      </c>
    </row>
    <row r="17814" spans="18:18" x14ac:dyDescent="0.25">
      <c r="R17814" s="15">
        <v>4</v>
      </c>
    </row>
    <row r="17815" spans="18:18" x14ac:dyDescent="0.25">
      <c r="R17815" s="15">
        <v>4</v>
      </c>
    </row>
    <row r="17816" spans="18:18" x14ac:dyDescent="0.25">
      <c r="R17816" s="15">
        <v>4</v>
      </c>
    </row>
    <row r="17817" spans="18:18" x14ac:dyDescent="0.25">
      <c r="R17817" s="15">
        <v>4</v>
      </c>
    </row>
    <row r="17818" spans="18:18" x14ac:dyDescent="0.25">
      <c r="R17818" s="15">
        <v>4</v>
      </c>
    </row>
    <row r="17819" spans="18:18" x14ac:dyDescent="0.25">
      <c r="R17819" s="15">
        <v>4</v>
      </c>
    </row>
    <row r="17820" spans="18:18" x14ac:dyDescent="0.25">
      <c r="R17820" s="15">
        <v>4</v>
      </c>
    </row>
    <row r="17821" spans="18:18" x14ac:dyDescent="0.25">
      <c r="R17821" s="15">
        <v>4</v>
      </c>
    </row>
    <row r="17822" spans="18:18" x14ac:dyDescent="0.25">
      <c r="R17822" s="15">
        <v>4</v>
      </c>
    </row>
    <row r="17823" spans="18:18" x14ac:dyDescent="0.25">
      <c r="R17823" s="15">
        <v>4</v>
      </c>
    </row>
    <row r="17824" spans="18:18" x14ac:dyDescent="0.25">
      <c r="R17824" s="15">
        <v>4</v>
      </c>
    </row>
    <row r="17825" spans="18:18" x14ac:dyDescent="0.25">
      <c r="R17825" s="15">
        <v>4</v>
      </c>
    </row>
    <row r="17826" spans="18:18" x14ac:dyDescent="0.25">
      <c r="R17826" s="15">
        <v>4</v>
      </c>
    </row>
    <row r="17827" spans="18:18" x14ac:dyDescent="0.25">
      <c r="R17827" s="15">
        <v>4</v>
      </c>
    </row>
    <row r="17828" spans="18:18" x14ac:dyDescent="0.25">
      <c r="R17828" s="15">
        <v>4</v>
      </c>
    </row>
    <row r="17829" spans="18:18" x14ac:dyDescent="0.25">
      <c r="R17829" s="15">
        <v>4</v>
      </c>
    </row>
    <row r="17830" spans="18:18" x14ac:dyDescent="0.25">
      <c r="R17830" s="15">
        <v>4</v>
      </c>
    </row>
    <row r="17831" spans="18:18" x14ac:dyDescent="0.25">
      <c r="R17831" s="15">
        <v>4</v>
      </c>
    </row>
    <row r="17832" spans="18:18" x14ac:dyDescent="0.25">
      <c r="R17832" s="15">
        <v>4</v>
      </c>
    </row>
    <row r="17833" spans="18:18" x14ac:dyDescent="0.25">
      <c r="R17833" s="15">
        <v>4</v>
      </c>
    </row>
    <row r="17834" spans="18:18" x14ac:dyDescent="0.25">
      <c r="R17834" s="15">
        <v>4</v>
      </c>
    </row>
    <row r="17835" spans="18:18" x14ac:dyDescent="0.25">
      <c r="R17835" s="15">
        <v>4</v>
      </c>
    </row>
    <row r="17836" spans="18:18" x14ac:dyDescent="0.25">
      <c r="R17836" s="15">
        <v>4</v>
      </c>
    </row>
    <row r="17837" spans="18:18" x14ac:dyDescent="0.25">
      <c r="R17837" s="15">
        <v>4</v>
      </c>
    </row>
    <row r="17838" spans="18:18" x14ac:dyDescent="0.25">
      <c r="R17838" s="15">
        <v>4</v>
      </c>
    </row>
    <row r="17839" spans="18:18" x14ac:dyDescent="0.25">
      <c r="R17839" s="15">
        <v>4</v>
      </c>
    </row>
    <row r="17840" spans="18:18" x14ac:dyDescent="0.25">
      <c r="R17840" s="15">
        <v>4</v>
      </c>
    </row>
    <row r="17841" spans="18:18" x14ac:dyDescent="0.25">
      <c r="R17841" s="15">
        <v>4</v>
      </c>
    </row>
    <row r="17842" spans="18:18" x14ac:dyDescent="0.25">
      <c r="R17842" s="15">
        <v>4</v>
      </c>
    </row>
    <row r="17843" spans="18:18" x14ac:dyDescent="0.25">
      <c r="R17843" s="15">
        <v>4</v>
      </c>
    </row>
    <row r="17844" spans="18:18" x14ac:dyDescent="0.25">
      <c r="R17844" s="15">
        <v>4</v>
      </c>
    </row>
    <row r="17845" spans="18:18" x14ac:dyDescent="0.25">
      <c r="R17845" s="15">
        <v>4</v>
      </c>
    </row>
    <row r="17846" spans="18:18" x14ac:dyDescent="0.25">
      <c r="R17846" s="15">
        <v>4</v>
      </c>
    </row>
    <row r="17847" spans="18:18" x14ac:dyDescent="0.25">
      <c r="R17847" s="15">
        <v>4</v>
      </c>
    </row>
    <row r="17848" spans="18:18" x14ac:dyDescent="0.25">
      <c r="R17848" s="15">
        <v>4</v>
      </c>
    </row>
    <row r="17849" spans="18:18" x14ac:dyDescent="0.25">
      <c r="R17849" s="15">
        <v>4</v>
      </c>
    </row>
    <row r="17850" spans="18:18" x14ac:dyDescent="0.25">
      <c r="R17850" s="15">
        <v>4</v>
      </c>
    </row>
    <row r="17851" spans="18:18" x14ac:dyDescent="0.25">
      <c r="R17851" s="15">
        <v>4</v>
      </c>
    </row>
    <row r="17852" spans="18:18" x14ac:dyDescent="0.25">
      <c r="R17852" s="15">
        <v>4</v>
      </c>
    </row>
    <row r="17853" spans="18:18" x14ac:dyDescent="0.25">
      <c r="R17853" s="15">
        <v>4</v>
      </c>
    </row>
    <row r="17854" spans="18:18" x14ac:dyDescent="0.25">
      <c r="R17854" s="15">
        <v>4</v>
      </c>
    </row>
    <row r="17855" spans="18:18" x14ac:dyDescent="0.25">
      <c r="R17855" s="15">
        <v>4</v>
      </c>
    </row>
    <row r="17856" spans="18:18" x14ac:dyDescent="0.25">
      <c r="R17856" s="15">
        <v>4</v>
      </c>
    </row>
    <row r="17857" spans="18:18" x14ac:dyDescent="0.25">
      <c r="R17857" s="15">
        <v>4</v>
      </c>
    </row>
    <row r="17858" spans="18:18" x14ac:dyDescent="0.25">
      <c r="R17858" s="15">
        <v>4</v>
      </c>
    </row>
    <row r="17859" spans="18:18" x14ac:dyDescent="0.25">
      <c r="R17859" s="15">
        <v>4</v>
      </c>
    </row>
    <row r="17860" spans="18:18" x14ac:dyDescent="0.25">
      <c r="R17860" s="15">
        <v>4</v>
      </c>
    </row>
    <row r="17861" spans="18:18" x14ac:dyDescent="0.25">
      <c r="R17861" s="15">
        <v>4</v>
      </c>
    </row>
    <row r="17862" spans="18:18" x14ac:dyDescent="0.25">
      <c r="R17862" s="15">
        <v>4</v>
      </c>
    </row>
    <row r="17863" spans="18:18" x14ac:dyDescent="0.25">
      <c r="R17863" s="15">
        <v>4</v>
      </c>
    </row>
    <row r="17864" spans="18:18" x14ac:dyDescent="0.25">
      <c r="R17864" s="15">
        <v>4</v>
      </c>
    </row>
    <row r="17865" spans="18:18" x14ac:dyDescent="0.25">
      <c r="R17865" s="15">
        <v>4</v>
      </c>
    </row>
    <row r="17866" spans="18:18" x14ac:dyDescent="0.25">
      <c r="R17866" s="15">
        <v>4</v>
      </c>
    </row>
    <row r="17867" spans="18:18" x14ac:dyDescent="0.25">
      <c r="R17867" s="15">
        <v>4</v>
      </c>
    </row>
    <row r="17868" spans="18:18" x14ac:dyDescent="0.25">
      <c r="R17868" s="15">
        <v>4</v>
      </c>
    </row>
    <row r="17869" spans="18:18" x14ac:dyDescent="0.25">
      <c r="R17869" s="15">
        <v>4</v>
      </c>
    </row>
    <row r="17870" spans="18:18" x14ac:dyDescent="0.25">
      <c r="R17870" s="15">
        <v>4</v>
      </c>
    </row>
    <row r="17871" spans="18:18" x14ac:dyDescent="0.25">
      <c r="R17871" s="15">
        <v>4</v>
      </c>
    </row>
    <row r="17872" spans="18:18" x14ac:dyDescent="0.25">
      <c r="R17872" s="15">
        <v>4</v>
      </c>
    </row>
    <row r="17873" spans="18:18" x14ac:dyDescent="0.25">
      <c r="R17873" s="15">
        <v>4</v>
      </c>
    </row>
    <row r="17874" spans="18:18" x14ac:dyDescent="0.25">
      <c r="R17874" s="15">
        <v>4</v>
      </c>
    </row>
    <row r="17875" spans="18:18" x14ac:dyDescent="0.25">
      <c r="R17875" s="15">
        <v>4</v>
      </c>
    </row>
    <row r="17876" spans="18:18" x14ac:dyDescent="0.25">
      <c r="R17876" s="15">
        <v>4</v>
      </c>
    </row>
    <row r="17877" spans="18:18" x14ac:dyDescent="0.25">
      <c r="R17877" s="15">
        <v>4</v>
      </c>
    </row>
    <row r="17878" spans="18:18" x14ac:dyDescent="0.25">
      <c r="R17878" s="15">
        <v>4</v>
      </c>
    </row>
    <row r="17879" spans="18:18" x14ac:dyDescent="0.25">
      <c r="R17879" s="15">
        <v>4</v>
      </c>
    </row>
    <row r="17880" spans="18:18" x14ac:dyDescent="0.25">
      <c r="R17880" s="15">
        <v>4</v>
      </c>
    </row>
    <row r="17881" spans="18:18" x14ac:dyDescent="0.25">
      <c r="R17881" s="15">
        <v>4</v>
      </c>
    </row>
    <row r="17882" spans="18:18" x14ac:dyDescent="0.25">
      <c r="R17882" s="15">
        <v>4</v>
      </c>
    </row>
    <row r="17883" spans="18:18" x14ac:dyDescent="0.25">
      <c r="R17883" s="15">
        <v>4</v>
      </c>
    </row>
    <row r="17884" spans="18:18" x14ac:dyDescent="0.25">
      <c r="R17884" s="15">
        <v>4</v>
      </c>
    </row>
    <row r="17885" spans="18:18" x14ac:dyDescent="0.25">
      <c r="R17885" s="15">
        <v>4</v>
      </c>
    </row>
    <row r="17886" spans="18:18" x14ac:dyDescent="0.25">
      <c r="R17886" s="15">
        <v>4</v>
      </c>
    </row>
    <row r="17887" spans="18:18" x14ac:dyDescent="0.25">
      <c r="R17887" s="15">
        <v>4</v>
      </c>
    </row>
    <row r="17888" spans="18:18" x14ac:dyDescent="0.25">
      <c r="R17888" s="15">
        <v>4</v>
      </c>
    </row>
    <row r="17889" spans="18:18" x14ac:dyDescent="0.25">
      <c r="R17889" s="15">
        <v>4</v>
      </c>
    </row>
    <row r="17890" spans="18:18" x14ac:dyDescent="0.25">
      <c r="R17890" s="15">
        <v>4</v>
      </c>
    </row>
    <row r="17891" spans="18:18" x14ac:dyDescent="0.25">
      <c r="R17891" s="15">
        <v>4</v>
      </c>
    </row>
    <row r="17892" spans="18:18" x14ac:dyDescent="0.25">
      <c r="R17892" s="15">
        <v>4</v>
      </c>
    </row>
    <row r="17893" spans="18:18" x14ac:dyDescent="0.25">
      <c r="R17893" s="15">
        <v>1</v>
      </c>
    </row>
    <row r="17894" spans="18:18" x14ac:dyDescent="0.25">
      <c r="R17894" s="15">
        <v>1</v>
      </c>
    </row>
    <row r="17895" spans="18:18" x14ac:dyDescent="0.25">
      <c r="R17895" s="15">
        <v>1</v>
      </c>
    </row>
    <row r="17896" spans="18:18" x14ac:dyDescent="0.25">
      <c r="R17896" s="15">
        <v>1</v>
      </c>
    </row>
    <row r="17897" spans="18:18" x14ac:dyDescent="0.25">
      <c r="R17897" s="15">
        <v>1</v>
      </c>
    </row>
    <row r="17898" spans="18:18" x14ac:dyDescent="0.25">
      <c r="R17898" s="15">
        <v>1</v>
      </c>
    </row>
    <row r="17899" spans="18:18" x14ac:dyDescent="0.25">
      <c r="R17899" s="15">
        <v>1</v>
      </c>
    </row>
    <row r="17900" spans="18:18" x14ac:dyDescent="0.25">
      <c r="R17900" s="15">
        <v>1</v>
      </c>
    </row>
    <row r="17901" spans="18:18" x14ac:dyDescent="0.25">
      <c r="R17901" s="15">
        <v>1</v>
      </c>
    </row>
    <row r="17902" spans="18:18" x14ac:dyDescent="0.25">
      <c r="R17902" s="15">
        <v>1</v>
      </c>
    </row>
    <row r="17903" spans="18:18" x14ac:dyDescent="0.25">
      <c r="R17903" s="15">
        <v>1</v>
      </c>
    </row>
    <row r="17904" spans="18:18" x14ac:dyDescent="0.25">
      <c r="R17904" s="15">
        <v>1</v>
      </c>
    </row>
    <row r="17905" spans="18:18" x14ac:dyDescent="0.25">
      <c r="R17905" s="15">
        <v>1</v>
      </c>
    </row>
    <row r="17906" spans="18:18" x14ac:dyDescent="0.25">
      <c r="R17906" s="15">
        <v>1</v>
      </c>
    </row>
    <row r="17907" spans="18:18" x14ac:dyDescent="0.25">
      <c r="R17907" s="15">
        <v>1</v>
      </c>
    </row>
    <row r="17908" spans="18:18" x14ac:dyDescent="0.25">
      <c r="R17908" s="15">
        <v>1</v>
      </c>
    </row>
    <row r="17909" spans="18:18" x14ac:dyDescent="0.25">
      <c r="R17909" s="15">
        <v>1</v>
      </c>
    </row>
    <row r="17910" spans="18:18" x14ac:dyDescent="0.25">
      <c r="R17910" s="15">
        <v>1</v>
      </c>
    </row>
    <row r="17911" spans="18:18" x14ac:dyDescent="0.25">
      <c r="R17911" s="15">
        <v>1</v>
      </c>
    </row>
    <row r="17912" spans="18:18" x14ac:dyDescent="0.25">
      <c r="R17912" s="15">
        <v>1</v>
      </c>
    </row>
    <row r="17913" spans="18:18" x14ac:dyDescent="0.25">
      <c r="R17913" s="15">
        <v>1</v>
      </c>
    </row>
    <row r="17914" spans="18:18" x14ac:dyDescent="0.25">
      <c r="R17914" s="15">
        <v>1</v>
      </c>
    </row>
    <row r="17915" spans="18:18" x14ac:dyDescent="0.25">
      <c r="R17915" s="15">
        <v>1</v>
      </c>
    </row>
    <row r="17916" spans="18:18" x14ac:dyDescent="0.25">
      <c r="R17916" s="15">
        <v>1</v>
      </c>
    </row>
    <row r="17917" spans="18:18" x14ac:dyDescent="0.25">
      <c r="R17917" s="15">
        <v>1</v>
      </c>
    </row>
    <row r="17918" spans="18:18" x14ac:dyDescent="0.25">
      <c r="R17918" s="15">
        <v>1</v>
      </c>
    </row>
    <row r="17919" spans="18:18" x14ac:dyDescent="0.25">
      <c r="R17919" s="15">
        <v>1</v>
      </c>
    </row>
    <row r="17920" spans="18:18" x14ac:dyDescent="0.25">
      <c r="R17920" s="15">
        <v>1</v>
      </c>
    </row>
    <row r="17921" spans="18:18" x14ac:dyDescent="0.25">
      <c r="R17921" s="15">
        <v>1</v>
      </c>
    </row>
    <row r="17922" spans="18:18" x14ac:dyDescent="0.25">
      <c r="R17922" s="15">
        <v>1</v>
      </c>
    </row>
    <row r="17923" spans="18:18" x14ac:dyDescent="0.25">
      <c r="R17923" s="15">
        <v>1</v>
      </c>
    </row>
    <row r="17924" spans="18:18" x14ac:dyDescent="0.25">
      <c r="R17924" s="15">
        <v>1</v>
      </c>
    </row>
    <row r="17925" spans="18:18" x14ac:dyDescent="0.25">
      <c r="R17925" s="15">
        <v>4</v>
      </c>
    </row>
    <row r="17926" spans="18:18" x14ac:dyDescent="0.25">
      <c r="R17926" s="15">
        <v>4</v>
      </c>
    </row>
    <row r="17927" spans="18:18" x14ac:dyDescent="0.25">
      <c r="R17927" s="15">
        <v>4</v>
      </c>
    </row>
    <row r="17928" spans="18:18" x14ac:dyDescent="0.25">
      <c r="R17928" s="15">
        <v>4</v>
      </c>
    </row>
    <row r="17929" spans="18:18" x14ac:dyDescent="0.25">
      <c r="R17929" s="15">
        <v>4</v>
      </c>
    </row>
    <row r="17930" spans="18:18" x14ac:dyDescent="0.25">
      <c r="R17930" s="15">
        <v>4</v>
      </c>
    </row>
    <row r="17931" spans="18:18" x14ac:dyDescent="0.25">
      <c r="R17931" s="15">
        <v>4</v>
      </c>
    </row>
    <row r="17932" spans="18:18" x14ac:dyDescent="0.25">
      <c r="R17932" s="15">
        <v>4</v>
      </c>
    </row>
    <row r="17933" spans="18:18" x14ac:dyDescent="0.25">
      <c r="R17933" s="15">
        <v>2</v>
      </c>
    </row>
    <row r="17934" spans="18:18" x14ac:dyDescent="0.25">
      <c r="R17934" s="15">
        <v>2</v>
      </c>
    </row>
    <row r="17935" spans="18:18" x14ac:dyDescent="0.25">
      <c r="R17935" s="15">
        <v>2</v>
      </c>
    </row>
    <row r="17936" spans="18:18" x14ac:dyDescent="0.25">
      <c r="R17936" s="15">
        <v>2</v>
      </c>
    </row>
    <row r="17937" spans="18:18" x14ac:dyDescent="0.25">
      <c r="R17937" s="15">
        <v>2</v>
      </c>
    </row>
    <row r="17938" spans="18:18" x14ac:dyDescent="0.25">
      <c r="R17938" s="15">
        <v>2</v>
      </c>
    </row>
    <row r="17939" spans="18:18" x14ac:dyDescent="0.25">
      <c r="R17939" s="15">
        <v>2</v>
      </c>
    </row>
    <row r="17940" spans="18:18" x14ac:dyDescent="0.25">
      <c r="R17940" s="15">
        <v>2</v>
      </c>
    </row>
    <row r="17941" spans="18:18" x14ac:dyDescent="0.25">
      <c r="R17941" s="15">
        <v>2</v>
      </c>
    </row>
    <row r="17942" spans="18:18" x14ac:dyDescent="0.25">
      <c r="R17942" s="15">
        <v>1</v>
      </c>
    </row>
    <row r="17943" spans="18:18" x14ac:dyDescent="0.25">
      <c r="R17943" s="15">
        <v>1</v>
      </c>
    </row>
    <row r="17944" spans="18:18" x14ac:dyDescent="0.25">
      <c r="R17944" s="15">
        <v>1</v>
      </c>
    </row>
    <row r="17945" spans="18:18" x14ac:dyDescent="0.25">
      <c r="R17945" s="15">
        <v>1</v>
      </c>
    </row>
    <row r="17946" spans="18:18" x14ac:dyDescent="0.25">
      <c r="R17946" s="15">
        <v>4</v>
      </c>
    </row>
    <row r="17947" spans="18:18" x14ac:dyDescent="0.25">
      <c r="R17947" s="15">
        <v>4</v>
      </c>
    </row>
    <row r="17948" spans="18:18" x14ac:dyDescent="0.25">
      <c r="R17948" s="15">
        <v>4</v>
      </c>
    </row>
    <row r="17949" spans="18:18" x14ac:dyDescent="0.25">
      <c r="R17949" s="15">
        <v>4</v>
      </c>
    </row>
    <row r="17950" spans="18:18" x14ac:dyDescent="0.25">
      <c r="R17950" s="15">
        <v>4</v>
      </c>
    </row>
    <row r="17951" spans="18:18" x14ac:dyDescent="0.25">
      <c r="R17951" s="15">
        <v>4</v>
      </c>
    </row>
    <row r="17952" spans="18:18" x14ac:dyDescent="0.25">
      <c r="R17952" s="15">
        <v>4</v>
      </c>
    </row>
    <row r="17953" spans="18:18" x14ac:dyDescent="0.25">
      <c r="R17953" s="15">
        <v>4</v>
      </c>
    </row>
    <row r="17954" spans="18:18" x14ac:dyDescent="0.25">
      <c r="R17954" s="15">
        <v>4</v>
      </c>
    </row>
    <row r="17955" spans="18:18" x14ac:dyDescent="0.25">
      <c r="R17955" s="15">
        <v>4</v>
      </c>
    </row>
    <row r="17956" spans="18:18" x14ac:dyDescent="0.25">
      <c r="R17956" s="15">
        <v>4</v>
      </c>
    </row>
    <row r="17957" spans="18:18" x14ac:dyDescent="0.25">
      <c r="R17957" s="15">
        <v>4</v>
      </c>
    </row>
    <row r="17958" spans="18:18" x14ac:dyDescent="0.25">
      <c r="R17958" s="15">
        <v>4</v>
      </c>
    </row>
    <row r="17959" spans="18:18" x14ac:dyDescent="0.25">
      <c r="R17959" s="15">
        <v>4</v>
      </c>
    </row>
    <row r="17960" spans="18:18" x14ac:dyDescent="0.25">
      <c r="R17960" s="15">
        <v>4</v>
      </c>
    </row>
    <row r="17961" spans="18:18" x14ac:dyDescent="0.25">
      <c r="R17961" s="15">
        <v>4</v>
      </c>
    </row>
    <row r="17962" spans="18:18" x14ac:dyDescent="0.25">
      <c r="R17962" s="15">
        <v>4</v>
      </c>
    </row>
    <row r="17963" spans="18:18" x14ac:dyDescent="0.25">
      <c r="R17963" s="15">
        <v>4</v>
      </c>
    </row>
    <row r="17964" spans="18:18" x14ac:dyDescent="0.25">
      <c r="R17964" s="15">
        <v>4</v>
      </c>
    </row>
    <row r="17965" spans="18:18" x14ac:dyDescent="0.25">
      <c r="R17965" s="15">
        <v>4</v>
      </c>
    </row>
    <row r="17966" spans="18:18" x14ac:dyDescent="0.25">
      <c r="R17966" s="15">
        <v>4</v>
      </c>
    </row>
    <row r="17967" spans="18:18" x14ac:dyDescent="0.25">
      <c r="R17967" s="15">
        <v>3</v>
      </c>
    </row>
    <row r="17968" spans="18:18" x14ac:dyDescent="0.25">
      <c r="R17968" s="15">
        <v>3</v>
      </c>
    </row>
    <row r="17969" spans="18:18" x14ac:dyDescent="0.25">
      <c r="R17969" s="15">
        <v>3</v>
      </c>
    </row>
    <row r="17970" spans="18:18" x14ac:dyDescent="0.25">
      <c r="R17970" s="15">
        <v>3</v>
      </c>
    </row>
    <row r="17971" spans="18:18" x14ac:dyDescent="0.25">
      <c r="R17971" s="15">
        <v>3</v>
      </c>
    </row>
    <row r="17972" spans="18:18" x14ac:dyDescent="0.25">
      <c r="R17972" s="15">
        <v>3</v>
      </c>
    </row>
    <row r="17973" spans="18:18" x14ac:dyDescent="0.25">
      <c r="R17973" s="15">
        <v>3</v>
      </c>
    </row>
    <row r="17974" spans="18:18" x14ac:dyDescent="0.25">
      <c r="R17974" s="15">
        <v>3</v>
      </c>
    </row>
    <row r="17975" spans="18:18" x14ac:dyDescent="0.25">
      <c r="R17975" s="15">
        <v>3</v>
      </c>
    </row>
    <row r="17976" spans="18:18" x14ac:dyDescent="0.25">
      <c r="R17976" s="15">
        <v>3</v>
      </c>
    </row>
    <row r="17977" spans="18:18" x14ac:dyDescent="0.25">
      <c r="R17977" s="15">
        <v>3</v>
      </c>
    </row>
    <row r="17978" spans="18:18" x14ac:dyDescent="0.25">
      <c r="R17978" s="15">
        <v>3</v>
      </c>
    </row>
    <row r="17979" spans="18:18" x14ac:dyDescent="0.25">
      <c r="R17979" s="15">
        <v>3</v>
      </c>
    </row>
    <row r="17980" spans="18:18" x14ac:dyDescent="0.25">
      <c r="R17980" s="15">
        <v>3</v>
      </c>
    </row>
    <row r="17981" spans="18:18" x14ac:dyDescent="0.25">
      <c r="R17981" s="15">
        <v>3</v>
      </c>
    </row>
    <row r="17982" spans="18:18" x14ac:dyDescent="0.25">
      <c r="R17982" s="15">
        <v>3</v>
      </c>
    </row>
    <row r="17983" spans="18:18" x14ac:dyDescent="0.25">
      <c r="R17983" s="15">
        <v>3</v>
      </c>
    </row>
    <row r="17984" spans="18:18" x14ac:dyDescent="0.25">
      <c r="R17984" s="15">
        <v>3</v>
      </c>
    </row>
    <row r="17985" spans="18:18" x14ac:dyDescent="0.25">
      <c r="R17985" s="15">
        <v>3</v>
      </c>
    </row>
    <row r="17986" spans="18:18" x14ac:dyDescent="0.25">
      <c r="R17986" s="15">
        <v>3</v>
      </c>
    </row>
    <row r="17987" spans="18:18" x14ac:dyDescent="0.25">
      <c r="R17987" s="15">
        <v>3</v>
      </c>
    </row>
    <row r="17988" spans="18:18" x14ac:dyDescent="0.25">
      <c r="R17988" s="15">
        <v>3</v>
      </c>
    </row>
    <row r="17989" spans="18:18" x14ac:dyDescent="0.25">
      <c r="R17989" s="15">
        <v>3</v>
      </c>
    </row>
    <row r="17990" spans="18:18" x14ac:dyDescent="0.25">
      <c r="R17990" s="15">
        <v>3</v>
      </c>
    </row>
    <row r="17991" spans="18:18" x14ac:dyDescent="0.25">
      <c r="R17991" s="15">
        <v>3</v>
      </c>
    </row>
    <row r="17992" spans="18:18" x14ac:dyDescent="0.25">
      <c r="R17992" s="15">
        <v>3</v>
      </c>
    </row>
    <row r="17993" spans="18:18" x14ac:dyDescent="0.25">
      <c r="R17993" s="15">
        <v>3</v>
      </c>
    </row>
    <row r="17994" spans="18:18" x14ac:dyDescent="0.25">
      <c r="R17994" s="15">
        <v>3</v>
      </c>
    </row>
    <row r="17995" spans="18:18" x14ac:dyDescent="0.25">
      <c r="R17995" s="15">
        <v>1</v>
      </c>
    </row>
    <row r="17996" spans="18:18" x14ac:dyDescent="0.25">
      <c r="R17996" s="15">
        <v>1</v>
      </c>
    </row>
    <row r="17997" spans="18:18" x14ac:dyDescent="0.25">
      <c r="R17997" s="15">
        <v>1</v>
      </c>
    </row>
    <row r="17998" spans="18:18" x14ac:dyDescent="0.25">
      <c r="R17998" s="15">
        <v>1</v>
      </c>
    </row>
    <row r="17999" spans="18:18" x14ac:dyDescent="0.25">
      <c r="R17999" s="15">
        <v>1</v>
      </c>
    </row>
    <row r="18000" spans="18:18" x14ac:dyDescent="0.25">
      <c r="R18000" s="15">
        <v>1</v>
      </c>
    </row>
    <row r="18001" spans="18:18" x14ac:dyDescent="0.25">
      <c r="R18001" s="15">
        <v>1</v>
      </c>
    </row>
    <row r="18002" spans="18:18" x14ac:dyDescent="0.25">
      <c r="R18002" s="15">
        <v>1</v>
      </c>
    </row>
    <row r="18003" spans="18:18" x14ac:dyDescent="0.25">
      <c r="R18003" s="15">
        <v>1</v>
      </c>
    </row>
    <row r="18004" spans="18:18" x14ac:dyDescent="0.25">
      <c r="R18004" s="15">
        <v>1</v>
      </c>
    </row>
    <row r="18005" spans="18:18" x14ac:dyDescent="0.25">
      <c r="R18005" s="15">
        <v>1</v>
      </c>
    </row>
    <row r="18006" spans="18:18" x14ac:dyDescent="0.25">
      <c r="R18006" s="15">
        <v>1</v>
      </c>
    </row>
    <row r="18007" spans="18:18" x14ac:dyDescent="0.25">
      <c r="R18007" s="15">
        <v>1</v>
      </c>
    </row>
    <row r="18008" spans="18:18" x14ac:dyDescent="0.25">
      <c r="R18008" s="15">
        <v>1</v>
      </c>
    </row>
    <row r="18009" spans="18:18" x14ac:dyDescent="0.25">
      <c r="R18009" s="15">
        <v>1</v>
      </c>
    </row>
    <row r="18010" spans="18:18" x14ac:dyDescent="0.25">
      <c r="R18010" s="15">
        <v>1</v>
      </c>
    </row>
    <row r="18011" spans="18:18" x14ac:dyDescent="0.25">
      <c r="R18011" s="15">
        <v>1</v>
      </c>
    </row>
    <row r="18012" spans="18:18" x14ac:dyDescent="0.25">
      <c r="R18012" s="15">
        <v>1</v>
      </c>
    </row>
    <row r="18013" spans="18:18" x14ac:dyDescent="0.25">
      <c r="R18013" s="15">
        <v>1</v>
      </c>
    </row>
    <row r="18014" spans="18:18" x14ac:dyDescent="0.25">
      <c r="R18014" s="15">
        <v>1</v>
      </c>
    </row>
    <row r="18015" spans="18:18" x14ac:dyDescent="0.25">
      <c r="R18015" s="15">
        <v>1</v>
      </c>
    </row>
    <row r="18016" spans="18:18" x14ac:dyDescent="0.25">
      <c r="R18016" s="15">
        <v>1</v>
      </c>
    </row>
    <row r="18017" spans="18:18" x14ac:dyDescent="0.25">
      <c r="R18017" s="15">
        <v>1</v>
      </c>
    </row>
    <row r="18018" spans="18:18" x14ac:dyDescent="0.25">
      <c r="R18018" s="15">
        <v>1</v>
      </c>
    </row>
    <row r="18019" spans="18:18" x14ac:dyDescent="0.25">
      <c r="R18019" s="15">
        <v>1</v>
      </c>
    </row>
    <row r="18020" spans="18:18" x14ac:dyDescent="0.25">
      <c r="R18020" s="15">
        <v>1</v>
      </c>
    </row>
    <row r="18021" spans="18:18" x14ac:dyDescent="0.25">
      <c r="R18021" s="15">
        <v>1</v>
      </c>
    </row>
    <row r="18022" spans="18:18" x14ac:dyDescent="0.25">
      <c r="R18022" s="15">
        <v>1</v>
      </c>
    </row>
    <row r="18023" spans="18:18" x14ac:dyDescent="0.25">
      <c r="R18023" s="15">
        <v>1</v>
      </c>
    </row>
    <row r="18024" spans="18:18" x14ac:dyDescent="0.25">
      <c r="R18024" s="15">
        <v>1</v>
      </c>
    </row>
    <row r="18025" spans="18:18" x14ac:dyDescent="0.25">
      <c r="R18025" s="15">
        <v>1</v>
      </c>
    </row>
    <row r="18026" spans="18:18" x14ac:dyDescent="0.25">
      <c r="R18026" s="15">
        <v>1</v>
      </c>
    </row>
    <row r="18027" spans="18:18" x14ac:dyDescent="0.25">
      <c r="R18027" s="15">
        <v>1</v>
      </c>
    </row>
    <row r="18028" spans="18:18" x14ac:dyDescent="0.25">
      <c r="R18028" s="15">
        <v>1</v>
      </c>
    </row>
    <row r="18029" spans="18:18" x14ac:dyDescent="0.25">
      <c r="R18029" s="15">
        <v>1</v>
      </c>
    </row>
    <row r="18030" spans="18:18" x14ac:dyDescent="0.25">
      <c r="R18030" s="15">
        <v>1</v>
      </c>
    </row>
    <row r="18031" spans="18:18" x14ac:dyDescent="0.25">
      <c r="R18031" s="15">
        <v>1</v>
      </c>
    </row>
    <row r="18032" spans="18:18" x14ac:dyDescent="0.25">
      <c r="R18032" s="15">
        <v>1</v>
      </c>
    </row>
    <row r="18033" spans="18:18" x14ac:dyDescent="0.25">
      <c r="R18033" s="15">
        <v>1</v>
      </c>
    </row>
    <row r="18034" spans="18:18" x14ac:dyDescent="0.25">
      <c r="R18034" s="15">
        <v>1</v>
      </c>
    </row>
    <row r="18035" spans="18:18" x14ac:dyDescent="0.25">
      <c r="R18035" s="15">
        <v>1</v>
      </c>
    </row>
    <row r="18036" spans="18:18" x14ac:dyDescent="0.25">
      <c r="R18036" s="15">
        <v>1</v>
      </c>
    </row>
    <row r="18037" spans="18:18" x14ac:dyDescent="0.25">
      <c r="R18037" s="15">
        <v>1</v>
      </c>
    </row>
    <row r="18038" spans="18:18" x14ac:dyDescent="0.25">
      <c r="R18038" s="15">
        <v>1</v>
      </c>
    </row>
    <row r="18039" spans="18:18" x14ac:dyDescent="0.25">
      <c r="R18039" s="15">
        <v>1</v>
      </c>
    </row>
    <row r="18040" spans="18:18" x14ac:dyDescent="0.25">
      <c r="R18040" s="15">
        <v>1</v>
      </c>
    </row>
    <row r="18041" spans="18:18" x14ac:dyDescent="0.25">
      <c r="R18041" s="15">
        <v>1</v>
      </c>
    </row>
    <row r="18042" spans="18:18" x14ac:dyDescent="0.25">
      <c r="R18042" s="15">
        <v>1</v>
      </c>
    </row>
    <row r="18043" spans="18:18" x14ac:dyDescent="0.25">
      <c r="R18043" s="15">
        <v>2</v>
      </c>
    </row>
    <row r="18044" spans="18:18" x14ac:dyDescent="0.25">
      <c r="R18044" s="15">
        <v>2</v>
      </c>
    </row>
    <row r="18045" spans="18:18" x14ac:dyDescent="0.25">
      <c r="R18045" s="15">
        <v>2</v>
      </c>
    </row>
    <row r="18046" spans="18:18" x14ac:dyDescent="0.25">
      <c r="R18046" s="15">
        <v>2</v>
      </c>
    </row>
    <row r="18047" spans="18:18" x14ac:dyDescent="0.25">
      <c r="R18047" s="15">
        <v>2</v>
      </c>
    </row>
    <row r="18048" spans="18:18" x14ac:dyDescent="0.25">
      <c r="R18048" s="15">
        <v>2</v>
      </c>
    </row>
    <row r="18049" spans="18:18" x14ac:dyDescent="0.25">
      <c r="R18049" s="15">
        <v>2</v>
      </c>
    </row>
    <row r="18050" spans="18:18" x14ac:dyDescent="0.25">
      <c r="R18050" s="15">
        <v>2</v>
      </c>
    </row>
    <row r="18051" spans="18:18" x14ac:dyDescent="0.25">
      <c r="R18051" s="15">
        <v>2</v>
      </c>
    </row>
    <row r="18052" spans="18:18" x14ac:dyDescent="0.25">
      <c r="R18052" s="15">
        <v>2</v>
      </c>
    </row>
    <row r="18053" spans="18:18" x14ac:dyDescent="0.25">
      <c r="R18053" s="15">
        <v>2</v>
      </c>
    </row>
    <row r="18054" spans="18:18" x14ac:dyDescent="0.25">
      <c r="R18054" s="15">
        <v>2</v>
      </c>
    </row>
    <row r="18055" spans="18:18" x14ac:dyDescent="0.25">
      <c r="R18055" s="15">
        <v>2</v>
      </c>
    </row>
    <row r="18056" spans="18:18" x14ac:dyDescent="0.25">
      <c r="R18056" s="15">
        <v>2</v>
      </c>
    </row>
    <row r="18057" spans="18:18" x14ac:dyDescent="0.25">
      <c r="R18057" s="15">
        <v>1</v>
      </c>
    </row>
    <row r="18058" spans="18:18" x14ac:dyDescent="0.25">
      <c r="R18058" s="15">
        <v>1</v>
      </c>
    </row>
    <row r="18059" spans="18:18" x14ac:dyDescent="0.25">
      <c r="R18059" s="15">
        <v>1</v>
      </c>
    </row>
    <row r="18060" spans="18:18" x14ac:dyDescent="0.25">
      <c r="R18060" s="15">
        <v>1</v>
      </c>
    </row>
    <row r="18061" spans="18:18" x14ac:dyDescent="0.25">
      <c r="R18061" s="15">
        <v>1</v>
      </c>
    </row>
    <row r="18062" spans="18:18" x14ac:dyDescent="0.25">
      <c r="R18062" s="15">
        <v>1</v>
      </c>
    </row>
    <row r="18063" spans="18:18" x14ac:dyDescent="0.25">
      <c r="R18063" s="15">
        <v>1</v>
      </c>
    </row>
    <row r="18064" spans="18:18" x14ac:dyDescent="0.25">
      <c r="R18064" s="15">
        <v>1</v>
      </c>
    </row>
    <row r="18065" spans="18:18" x14ac:dyDescent="0.25">
      <c r="R18065" s="15">
        <v>1</v>
      </c>
    </row>
    <row r="18066" spans="18:18" x14ac:dyDescent="0.25">
      <c r="R18066" s="15">
        <v>3</v>
      </c>
    </row>
    <row r="18067" spans="18:18" x14ac:dyDescent="0.25">
      <c r="R18067" s="15">
        <v>3</v>
      </c>
    </row>
    <row r="18068" spans="18:18" x14ac:dyDescent="0.25">
      <c r="R18068" s="15">
        <v>3</v>
      </c>
    </row>
    <row r="18069" spans="18:18" x14ac:dyDescent="0.25">
      <c r="R18069" s="15">
        <v>3</v>
      </c>
    </row>
    <row r="18070" spans="18:18" x14ac:dyDescent="0.25">
      <c r="R18070" s="15">
        <v>3</v>
      </c>
    </row>
    <row r="18071" spans="18:18" x14ac:dyDescent="0.25">
      <c r="R18071" s="15">
        <v>3</v>
      </c>
    </row>
    <row r="18072" spans="18:18" x14ac:dyDescent="0.25">
      <c r="R18072" s="15">
        <v>3</v>
      </c>
    </row>
    <row r="18073" spans="18:18" x14ac:dyDescent="0.25">
      <c r="R18073" s="15">
        <v>3</v>
      </c>
    </row>
    <row r="18074" spans="18:18" x14ac:dyDescent="0.25">
      <c r="R18074" s="15">
        <v>3</v>
      </c>
    </row>
    <row r="18075" spans="18:18" x14ac:dyDescent="0.25">
      <c r="R18075" s="15">
        <v>3</v>
      </c>
    </row>
    <row r="18076" spans="18:18" x14ac:dyDescent="0.25">
      <c r="R18076" s="15">
        <v>3</v>
      </c>
    </row>
    <row r="18077" spans="18:18" x14ac:dyDescent="0.25">
      <c r="R18077" s="15">
        <v>3</v>
      </c>
    </row>
    <row r="18078" spans="18:18" x14ac:dyDescent="0.25">
      <c r="R18078" s="15">
        <v>3</v>
      </c>
    </row>
    <row r="18079" spans="18:18" x14ac:dyDescent="0.25">
      <c r="R18079" s="15">
        <v>3</v>
      </c>
    </row>
    <row r="18080" spans="18:18" x14ac:dyDescent="0.25">
      <c r="R18080" s="15">
        <v>3</v>
      </c>
    </row>
    <row r="18081" spans="18:18" x14ac:dyDescent="0.25">
      <c r="R18081" s="15">
        <v>3</v>
      </c>
    </row>
    <row r="18082" spans="18:18" x14ac:dyDescent="0.25">
      <c r="R18082" s="15">
        <v>3</v>
      </c>
    </row>
    <row r="18083" spans="18:18" x14ac:dyDescent="0.25">
      <c r="R18083" s="15">
        <v>3</v>
      </c>
    </row>
    <row r="18084" spans="18:18" x14ac:dyDescent="0.25">
      <c r="R18084" s="15">
        <v>3</v>
      </c>
    </row>
    <row r="18085" spans="18:18" x14ac:dyDescent="0.25">
      <c r="R18085" s="15">
        <v>3</v>
      </c>
    </row>
    <row r="18086" spans="18:18" x14ac:dyDescent="0.25">
      <c r="R18086" s="15">
        <v>3</v>
      </c>
    </row>
    <row r="18087" spans="18:18" x14ac:dyDescent="0.25">
      <c r="R18087" s="15">
        <v>3</v>
      </c>
    </row>
    <row r="18088" spans="18:18" x14ac:dyDescent="0.25">
      <c r="R18088" s="15">
        <v>3</v>
      </c>
    </row>
    <row r="18089" spans="18:18" x14ac:dyDescent="0.25">
      <c r="R18089" s="15">
        <v>3</v>
      </c>
    </row>
    <row r="18090" spans="18:18" x14ac:dyDescent="0.25">
      <c r="R18090" s="15">
        <v>3</v>
      </c>
    </row>
    <row r="18091" spans="18:18" x14ac:dyDescent="0.25">
      <c r="R18091" s="15">
        <v>3</v>
      </c>
    </row>
    <row r="18092" spans="18:18" x14ac:dyDescent="0.25">
      <c r="R18092" s="15">
        <v>3</v>
      </c>
    </row>
    <row r="18093" spans="18:18" x14ac:dyDescent="0.25">
      <c r="R18093" s="15">
        <v>3</v>
      </c>
    </row>
    <row r="18094" spans="18:18" x14ac:dyDescent="0.25">
      <c r="R18094" s="15">
        <v>3</v>
      </c>
    </row>
    <row r="18095" spans="18:18" x14ac:dyDescent="0.25">
      <c r="R18095" s="15">
        <v>3</v>
      </c>
    </row>
    <row r="18096" spans="18:18" x14ac:dyDescent="0.25">
      <c r="R18096" s="15">
        <v>3</v>
      </c>
    </row>
    <row r="18097" spans="18:18" x14ac:dyDescent="0.25">
      <c r="R18097" s="15">
        <v>3</v>
      </c>
    </row>
    <row r="18098" spans="18:18" x14ac:dyDescent="0.25">
      <c r="R18098" s="15">
        <v>3</v>
      </c>
    </row>
    <row r="18099" spans="18:18" x14ac:dyDescent="0.25">
      <c r="R18099" s="15">
        <v>3</v>
      </c>
    </row>
    <row r="18100" spans="18:18" x14ac:dyDescent="0.25">
      <c r="R18100" s="15">
        <v>3</v>
      </c>
    </row>
    <row r="18101" spans="18:18" x14ac:dyDescent="0.25">
      <c r="R18101" s="15">
        <v>3</v>
      </c>
    </row>
    <row r="18102" spans="18:18" x14ac:dyDescent="0.25">
      <c r="R18102" s="15">
        <v>3</v>
      </c>
    </row>
    <row r="18103" spans="18:18" x14ac:dyDescent="0.25">
      <c r="R18103" s="15">
        <v>3</v>
      </c>
    </row>
    <row r="18104" spans="18:18" x14ac:dyDescent="0.25">
      <c r="R18104" s="15">
        <v>3</v>
      </c>
    </row>
    <row r="18105" spans="18:18" x14ac:dyDescent="0.25">
      <c r="R18105" s="15">
        <v>3</v>
      </c>
    </row>
    <row r="18106" spans="18:18" x14ac:dyDescent="0.25">
      <c r="R18106" s="15">
        <v>3</v>
      </c>
    </row>
    <row r="18107" spans="18:18" x14ac:dyDescent="0.25">
      <c r="R18107" s="15">
        <v>3</v>
      </c>
    </row>
    <row r="18108" spans="18:18" x14ac:dyDescent="0.25">
      <c r="R18108" s="15">
        <v>3</v>
      </c>
    </row>
    <row r="18109" spans="18:18" x14ac:dyDescent="0.25">
      <c r="R18109" s="15">
        <v>3</v>
      </c>
    </row>
    <row r="18110" spans="18:18" x14ac:dyDescent="0.25">
      <c r="R18110" s="15">
        <v>3</v>
      </c>
    </row>
    <row r="18111" spans="18:18" x14ac:dyDescent="0.25">
      <c r="R18111" s="15">
        <v>3</v>
      </c>
    </row>
    <row r="18112" spans="18:18" x14ac:dyDescent="0.25">
      <c r="R18112" s="15">
        <v>3</v>
      </c>
    </row>
    <row r="18113" spans="18:18" x14ac:dyDescent="0.25">
      <c r="R18113" s="15">
        <v>3</v>
      </c>
    </row>
    <row r="18114" spans="18:18" x14ac:dyDescent="0.25">
      <c r="R18114" s="15">
        <v>3</v>
      </c>
    </row>
    <row r="18115" spans="18:18" x14ac:dyDescent="0.25">
      <c r="R18115" s="15">
        <v>3</v>
      </c>
    </row>
    <row r="18116" spans="18:18" x14ac:dyDescent="0.25">
      <c r="R18116" s="15">
        <v>3</v>
      </c>
    </row>
    <row r="18117" spans="18:18" x14ac:dyDescent="0.25">
      <c r="R18117" s="15">
        <v>3</v>
      </c>
    </row>
    <row r="18118" spans="18:18" x14ac:dyDescent="0.25">
      <c r="R18118" s="15">
        <v>3</v>
      </c>
    </row>
    <row r="18119" spans="18:18" x14ac:dyDescent="0.25">
      <c r="R18119" s="15">
        <v>3</v>
      </c>
    </row>
    <row r="18120" spans="18:18" x14ac:dyDescent="0.25">
      <c r="R18120" s="15">
        <v>3</v>
      </c>
    </row>
    <row r="18121" spans="18:18" x14ac:dyDescent="0.25">
      <c r="R18121" s="15">
        <v>3</v>
      </c>
    </row>
    <row r="18122" spans="18:18" x14ac:dyDescent="0.25">
      <c r="R18122" s="15">
        <v>3</v>
      </c>
    </row>
    <row r="18123" spans="18:18" x14ac:dyDescent="0.25">
      <c r="R18123" s="15">
        <v>3</v>
      </c>
    </row>
    <row r="18124" spans="18:18" x14ac:dyDescent="0.25">
      <c r="R18124" s="15">
        <v>3</v>
      </c>
    </row>
    <row r="18125" spans="18:18" x14ac:dyDescent="0.25">
      <c r="R18125" s="15">
        <v>3</v>
      </c>
    </row>
    <row r="18126" spans="18:18" x14ac:dyDescent="0.25">
      <c r="R18126" s="15">
        <v>3</v>
      </c>
    </row>
    <row r="18127" spans="18:18" x14ac:dyDescent="0.25">
      <c r="R18127" s="15">
        <v>3</v>
      </c>
    </row>
    <row r="18128" spans="18:18" x14ac:dyDescent="0.25">
      <c r="R18128" s="15">
        <v>3</v>
      </c>
    </row>
    <row r="18129" spans="18:18" x14ac:dyDescent="0.25">
      <c r="R18129" s="15">
        <v>3</v>
      </c>
    </row>
    <row r="18130" spans="18:18" x14ac:dyDescent="0.25">
      <c r="R18130" s="15">
        <v>3</v>
      </c>
    </row>
    <row r="18131" spans="18:18" x14ac:dyDescent="0.25">
      <c r="R18131" s="15">
        <v>3</v>
      </c>
    </row>
    <row r="18132" spans="18:18" x14ac:dyDescent="0.25">
      <c r="R18132" s="15">
        <v>3</v>
      </c>
    </row>
    <row r="18133" spans="18:18" x14ac:dyDescent="0.25">
      <c r="R18133" s="15">
        <v>3</v>
      </c>
    </row>
    <row r="18134" spans="18:18" x14ac:dyDescent="0.25">
      <c r="R18134" s="15">
        <v>3</v>
      </c>
    </row>
    <row r="18135" spans="18:18" x14ac:dyDescent="0.25">
      <c r="R18135" s="15">
        <v>3</v>
      </c>
    </row>
    <row r="18136" spans="18:18" x14ac:dyDescent="0.25">
      <c r="R18136" s="15">
        <v>3</v>
      </c>
    </row>
    <row r="18137" spans="18:18" x14ac:dyDescent="0.25">
      <c r="R18137" s="15">
        <v>3</v>
      </c>
    </row>
    <row r="18138" spans="18:18" x14ac:dyDescent="0.25">
      <c r="R18138" s="15">
        <v>3</v>
      </c>
    </row>
    <row r="18139" spans="18:18" x14ac:dyDescent="0.25">
      <c r="R18139" s="15">
        <v>3</v>
      </c>
    </row>
    <row r="18140" spans="18:18" x14ac:dyDescent="0.25">
      <c r="R18140" s="15">
        <v>3</v>
      </c>
    </row>
    <row r="18141" spans="18:18" x14ac:dyDescent="0.25">
      <c r="R18141" s="15">
        <v>3</v>
      </c>
    </row>
    <row r="18142" spans="18:18" x14ac:dyDescent="0.25">
      <c r="R18142" s="15">
        <v>3</v>
      </c>
    </row>
    <row r="18143" spans="18:18" x14ac:dyDescent="0.25">
      <c r="R18143" s="15">
        <v>3</v>
      </c>
    </row>
    <row r="18144" spans="18:18" x14ac:dyDescent="0.25">
      <c r="R18144" s="15">
        <v>3</v>
      </c>
    </row>
    <row r="18145" spans="18:18" x14ac:dyDescent="0.25">
      <c r="R18145" s="15">
        <v>3</v>
      </c>
    </row>
    <row r="18146" spans="18:18" x14ac:dyDescent="0.25">
      <c r="R18146" s="15">
        <v>3</v>
      </c>
    </row>
    <row r="18147" spans="18:18" x14ac:dyDescent="0.25">
      <c r="R18147" s="15">
        <v>3</v>
      </c>
    </row>
    <row r="18148" spans="18:18" x14ac:dyDescent="0.25">
      <c r="R18148" s="15">
        <v>3</v>
      </c>
    </row>
    <row r="18149" spans="18:18" x14ac:dyDescent="0.25">
      <c r="R18149" s="15">
        <v>3</v>
      </c>
    </row>
    <row r="18150" spans="18:18" x14ac:dyDescent="0.25">
      <c r="R18150" s="15">
        <v>3</v>
      </c>
    </row>
    <row r="18151" spans="18:18" x14ac:dyDescent="0.25">
      <c r="R18151" s="15">
        <v>3</v>
      </c>
    </row>
    <row r="18152" spans="18:18" x14ac:dyDescent="0.25">
      <c r="R18152" s="15">
        <v>3</v>
      </c>
    </row>
    <row r="18153" spans="18:18" x14ac:dyDescent="0.25">
      <c r="R18153" s="15">
        <v>3</v>
      </c>
    </row>
    <row r="18154" spans="18:18" x14ac:dyDescent="0.25">
      <c r="R18154" s="15">
        <v>3</v>
      </c>
    </row>
    <row r="18155" spans="18:18" x14ac:dyDescent="0.25">
      <c r="R18155" s="15">
        <v>3</v>
      </c>
    </row>
    <row r="18156" spans="18:18" x14ac:dyDescent="0.25">
      <c r="R18156" s="15">
        <v>3</v>
      </c>
    </row>
    <row r="18157" spans="18:18" x14ac:dyDescent="0.25">
      <c r="R18157" s="15">
        <v>3</v>
      </c>
    </row>
    <row r="18158" spans="18:18" x14ac:dyDescent="0.25">
      <c r="R18158" s="15">
        <v>3</v>
      </c>
    </row>
    <row r="18159" spans="18:18" x14ac:dyDescent="0.25">
      <c r="R18159" s="15">
        <v>3</v>
      </c>
    </row>
    <row r="18160" spans="18:18" x14ac:dyDescent="0.25">
      <c r="R18160" s="15">
        <v>3</v>
      </c>
    </row>
    <row r="18161" spans="18:18" x14ac:dyDescent="0.25">
      <c r="R18161" s="15">
        <v>3</v>
      </c>
    </row>
    <row r="18162" spans="18:18" x14ac:dyDescent="0.25">
      <c r="R18162" s="15">
        <v>3</v>
      </c>
    </row>
    <row r="18163" spans="18:18" x14ac:dyDescent="0.25">
      <c r="R18163" s="15">
        <v>3</v>
      </c>
    </row>
    <row r="18164" spans="18:18" x14ac:dyDescent="0.25">
      <c r="R18164" s="15">
        <v>3</v>
      </c>
    </row>
    <row r="18165" spans="18:18" x14ac:dyDescent="0.25">
      <c r="R18165" s="15">
        <v>3</v>
      </c>
    </row>
    <row r="18166" spans="18:18" x14ac:dyDescent="0.25">
      <c r="R18166" s="15">
        <v>3</v>
      </c>
    </row>
    <row r="18167" spans="18:18" x14ac:dyDescent="0.25">
      <c r="R18167" s="15">
        <v>3</v>
      </c>
    </row>
    <row r="18168" spans="18:18" x14ac:dyDescent="0.25">
      <c r="R18168" s="15">
        <v>3</v>
      </c>
    </row>
    <row r="18169" spans="18:18" x14ac:dyDescent="0.25">
      <c r="R18169" s="15">
        <v>3</v>
      </c>
    </row>
    <row r="18170" spans="18:18" x14ac:dyDescent="0.25">
      <c r="R18170" s="15">
        <v>3</v>
      </c>
    </row>
    <row r="18171" spans="18:18" x14ac:dyDescent="0.25">
      <c r="R18171" s="15">
        <v>3</v>
      </c>
    </row>
    <row r="18172" spans="18:18" x14ac:dyDescent="0.25">
      <c r="R18172" s="15">
        <v>1</v>
      </c>
    </row>
    <row r="18173" spans="18:18" x14ac:dyDescent="0.25">
      <c r="R18173" s="15">
        <v>1</v>
      </c>
    </row>
    <row r="18174" spans="18:18" x14ac:dyDescent="0.25">
      <c r="R18174" s="15">
        <v>2</v>
      </c>
    </row>
    <row r="18175" spans="18:18" x14ac:dyDescent="0.25">
      <c r="R18175" s="15">
        <v>2</v>
      </c>
    </row>
    <row r="18176" spans="18:18" x14ac:dyDescent="0.25">
      <c r="R18176" s="15">
        <v>2</v>
      </c>
    </row>
    <row r="18177" spans="18:18" x14ac:dyDescent="0.25">
      <c r="R18177" s="15">
        <v>2</v>
      </c>
    </row>
    <row r="18178" spans="18:18" x14ac:dyDescent="0.25">
      <c r="R18178" s="15">
        <v>2</v>
      </c>
    </row>
    <row r="18179" spans="18:18" x14ac:dyDescent="0.25">
      <c r="R18179" s="15">
        <v>2</v>
      </c>
    </row>
    <row r="18180" spans="18:18" x14ac:dyDescent="0.25">
      <c r="R18180" s="15">
        <v>2</v>
      </c>
    </row>
    <row r="18181" spans="18:18" x14ac:dyDescent="0.25">
      <c r="R18181" s="15">
        <v>3</v>
      </c>
    </row>
    <row r="18182" spans="18:18" x14ac:dyDescent="0.25">
      <c r="R18182" s="15">
        <v>3</v>
      </c>
    </row>
    <row r="18183" spans="18:18" x14ac:dyDescent="0.25">
      <c r="R18183" s="15">
        <v>3</v>
      </c>
    </row>
    <row r="18184" spans="18:18" x14ac:dyDescent="0.25">
      <c r="R18184" s="15">
        <v>3</v>
      </c>
    </row>
    <row r="18185" spans="18:18" x14ac:dyDescent="0.25">
      <c r="R18185" s="15">
        <v>3</v>
      </c>
    </row>
    <row r="18186" spans="18:18" x14ac:dyDescent="0.25">
      <c r="R18186" s="15">
        <v>3</v>
      </c>
    </row>
    <row r="18187" spans="18:18" x14ac:dyDescent="0.25">
      <c r="R18187" s="15">
        <v>3</v>
      </c>
    </row>
    <row r="18188" spans="18:18" x14ac:dyDescent="0.25">
      <c r="R18188" s="15">
        <v>2</v>
      </c>
    </row>
    <row r="18189" spans="18:18" x14ac:dyDescent="0.25">
      <c r="R18189" s="15">
        <v>2</v>
      </c>
    </row>
    <row r="18190" spans="18:18" x14ac:dyDescent="0.25">
      <c r="R18190" s="15">
        <v>2</v>
      </c>
    </row>
    <row r="18191" spans="18:18" x14ac:dyDescent="0.25">
      <c r="R18191" s="15">
        <v>2</v>
      </c>
    </row>
    <row r="18192" spans="18:18" x14ac:dyDescent="0.25">
      <c r="R18192" s="15">
        <v>2</v>
      </c>
    </row>
    <row r="18193" spans="18:18" x14ac:dyDescent="0.25">
      <c r="R18193" s="15">
        <v>2</v>
      </c>
    </row>
    <row r="18194" spans="18:18" x14ac:dyDescent="0.25">
      <c r="R18194" s="15">
        <v>2</v>
      </c>
    </row>
    <row r="18195" spans="18:18" x14ac:dyDescent="0.25">
      <c r="R18195" s="15">
        <v>2</v>
      </c>
    </row>
    <row r="18196" spans="18:18" x14ac:dyDescent="0.25">
      <c r="R18196" s="15">
        <v>2</v>
      </c>
    </row>
    <row r="18197" spans="18:18" x14ac:dyDescent="0.25">
      <c r="R18197" s="15">
        <v>2</v>
      </c>
    </row>
    <row r="18198" spans="18:18" x14ac:dyDescent="0.25">
      <c r="R18198" s="15">
        <v>2</v>
      </c>
    </row>
    <row r="18199" spans="18:18" x14ac:dyDescent="0.25">
      <c r="R18199" s="15">
        <v>2</v>
      </c>
    </row>
    <row r="18200" spans="18:18" x14ac:dyDescent="0.25">
      <c r="R18200" s="15">
        <v>2</v>
      </c>
    </row>
    <row r="18201" spans="18:18" x14ac:dyDescent="0.25">
      <c r="R18201" s="15">
        <v>2</v>
      </c>
    </row>
    <row r="18202" spans="18:18" x14ac:dyDescent="0.25">
      <c r="R18202" s="15">
        <v>2</v>
      </c>
    </row>
    <row r="18203" spans="18:18" x14ac:dyDescent="0.25">
      <c r="R18203" s="15">
        <v>2</v>
      </c>
    </row>
    <row r="18204" spans="18:18" x14ac:dyDescent="0.25">
      <c r="R18204" s="15">
        <v>2</v>
      </c>
    </row>
    <row r="18205" spans="18:18" x14ac:dyDescent="0.25">
      <c r="R18205" s="15">
        <v>2</v>
      </c>
    </row>
    <row r="18206" spans="18:18" x14ac:dyDescent="0.25">
      <c r="R18206" s="15">
        <v>2</v>
      </c>
    </row>
    <row r="18207" spans="18:18" x14ac:dyDescent="0.25">
      <c r="R18207" s="15">
        <v>2</v>
      </c>
    </row>
    <row r="18208" spans="18:18" x14ac:dyDescent="0.25">
      <c r="R18208" s="15">
        <v>2</v>
      </c>
    </row>
    <row r="18209" spans="18:18" x14ac:dyDescent="0.25">
      <c r="R18209" s="15">
        <v>4</v>
      </c>
    </row>
    <row r="18210" spans="18:18" x14ac:dyDescent="0.25">
      <c r="R18210" s="15">
        <v>4</v>
      </c>
    </row>
    <row r="18211" spans="18:18" x14ac:dyDescent="0.25">
      <c r="R18211" s="15">
        <v>4</v>
      </c>
    </row>
    <row r="18212" spans="18:18" x14ac:dyDescent="0.25">
      <c r="R18212" s="15">
        <v>4</v>
      </c>
    </row>
    <row r="18213" spans="18:18" x14ac:dyDescent="0.25">
      <c r="R18213" s="15">
        <v>4</v>
      </c>
    </row>
    <row r="18214" spans="18:18" x14ac:dyDescent="0.25">
      <c r="R18214" s="15">
        <v>4</v>
      </c>
    </row>
    <row r="18215" spans="18:18" x14ac:dyDescent="0.25">
      <c r="R18215" s="15">
        <v>4</v>
      </c>
    </row>
    <row r="18216" spans="18:18" x14ac:dyDescent="0.25">
      <c r="R18216" s="15">
        <v>4</v>
      </c>
    </row>
    <row r="18217" spans="18:18" x14ac:dyDescent="0.25">
      <c r="R18217" s="15">
        <v>2</v>
      </c>
    </row>
    <row r="18218" spans="18:18" x14ac:dyDescent="0.25">
      <c r="R18218" s="15">
        <v>2</v>
      </c>
    </row>
    <row r="18219" spans="18:18" x14ac:dyDescent="0.25">
      <c r="R18219" s="15">
        <v>2</v>
      </c>
    </row>
    <row r="18220" spans="18:18" x14ac:dyDescent="0.25">
      <c r="R18220" s="15">
        <v>2</v>
      </c>
    </row>
    <row r="18221" spans="18:18" x14ac:dyDescent="0.25">
      <c r="R18221" s="15">
        <v>2</v>
      </c>
    </row>
    <row r="18222" spans="18:18" x14ac:dyDescent="0.25">
      <c r="R18222" s="15">
        <v>2</v>
      </c>
    </row>
    <row r="18223" spans="18:18" x14ac:dyDescent="0.25">
      <c r="R18223" s="15">
        <v>2</v>
      </c>
    </row>
    <row r="18224" spans="18:18" x14ac:dyDescent="0.25">
      <c r="R18224" s="15">
        <v>2</v>
      </c>
    </row>
    <row r="18225" spans="18:18" x14ac:dyDescent="0.25">
      <c r="R18225" s="15">
        <v>2</v>
      </c>
    </row>
    <row r="18226" spans="18:18" x14ac:dyDescent="0.25">
      <c r="R18226" s="15">
        <v>2</v>
      </c>
    </row>
    <row r="18227" spans="18:18" x14ac:dyDescent="0.25">
      <c r="R18227" s="15">
        <v>2</v>
      </c>
    </row>
    <row r="18228" spans="18:18" x14ac:dyDescent="0.25">
      <c r="R18228" s="15">
        <v>2</v>
      </c>
    </row>
    <row r="18229" spans="18:18" x14ac:dyDescent="0.25">
      <c r="R18229" s="15">
        <v>2</v>
      </c>
    </row>
    <row r="18230" spans="18:18" x14ac:dyDescent="0.25">
      <c r="R18230" s="15">
        <v>2</v>
      </c>
    </row>
    <row r="18231" spans="18:18" x14ac:dyDescent="0.25">
      <c r="R18231" s="15">
        <v>2</v>
      </c>
    </row>
    <row r="18232" spans="18:18" x14ac:dyDescent="0.25">
      <c r="R18232" s="15">
        <v>2</v>
      </c>
    </row>
    <row r="18233" spans="18:18" x14ac:dyDescent="0.25">
      <c r="R18233" s="15">
        <v>2</v>
      </c>
    </row>
    <row r="18234" spans="18:18" x14ac:dyDescent="0.25">
      <c r="R18234" s="15">
        <v>2</v>
      </c>
    </row>
    <row r="18235" spans="18:18" x14ac:dyDescent="0.25">
      <c r="R18235" s="15">
        <v>2</v>
      </c>
    </row>
    <row r="18236" spans="18:18" x14ac:dyDescent="0.25">
      <c r="R18236" s="15">
        <v>2</v>
      </c>
    </row>
    <row r="18237" spans="18:18" x14ac:dyDescent="0.25">
      <c r="R18237" s="15">
        <v>4</v>
      </c>
    </row>
    <row r="18238" spans="18:18" x14ac:dyDescent="0.25">
      <c r="R18238" s="15">
        <v>4</v>
      </c>
    </row>
    <row r="18239" spans="18:18" x14ac:dyDescent="0.25">
      <c r="R18239" s="15">
        <v>4</v>
      </c>
    </row>
    <row r="18240" spans="18:18" x14ac:dyDescent="0.25">
      <c r="R18240" s="15">
        <v>4</v>
      </c>
    </row>
    <row r="18241" spans="18:18" x14ac:dyDescent="0.25">
      <c r="R18241" s="15">
        <v>4</v>
      </c>
    </row>
    <row r="18242" spans="18:18" x14ac:dyDescent="0.25">
      <c r="R18242" s="15">
        <v>4</v>
      </c>
    </row>
    <row r="18243" spans="18:18" x14ac:dyDescent="0.25">
      <c r="R18243" s="15">
        <v>4</v>
      </c>
    </row>
    <row r="18244" spans="18:18" x14ac:dyDescent="0.25">
      <c r="R18244" s="15">
        <v>2</v>
      </c>
    </row>
    <row r="18245" spans="18:18" x14ac:dyDescent="0.25">
      <c r="R18245" s="15">
        <v>2</v>
      </c>
    </row>
    <row r="18246" spans="18:18" x14ac:dyDescent="0.25">
      <c r="R18246" s="15">
        <v>2</v>
      </c>
    </row>
    <row r="18247" spans="18:18" x14ac:dyDescent="0.25">
      <c r="R18247" s="15">
        <v>2</v>
      </c>
    </row>
    <row r="18248" spans="18:18" x14ac:dyDescent="0.25">
      <c r="R18248" s="15">
        <v>2</v>
      </c>
    </row>
    <row r="18249" spans="18:18" x14ac:dyDescent="0.25">
      <c r="R18249" s="15">
        <v>2</v>
      </c>
    </row>
    <row r="18250" spans="18:18" x14ac:dyDescent="0.25">
      <c r="R18250" s="15">
        <v>2</v>
      </c>
    </row>
    <row r="18251" spans="18:18" x14ac:dyDescent="0.25">
      <c r="R18251" s="15">
        <v>2</v>
      </c>
    </row>
    <row r="18252" spans="18:18" x14ac:dyDescent="0.25">
      <c r="R18252" s="15">
        <v>2</v>
      </c>
    </row>
    <row r="18253" spans="18:18" x14ac:dyDescent="0.25">
      <c r="R18253" s="15">
        <v>2</v>
      </c>
    </row>
    <row r="18254" spans="18:18" x14ac:dyDescent="0.25">
      <c r="R18254" s="15">
        <v>2</v>
      </c>
    </row>
    <row r="18255" spans="18:18" x14ac:dyDescent="0.25">
      <c r="R18255" s="15">
        <v>2</v>
      </c>
    </row>
    <row r="18256" spans="18:18" x14ac:dyDescent="0.25">
      <c r="R18256" s="15">
        <v>2</v>
      </c>
    </row>
    <row r="18257" spans="18:18" x14ac:dyDescent="0.25">
      <c r="R18257" s="15">
        <v>2</v>
      </c>
    </row>
    <row r="18258" spans="18:18" x14ac:dyDescent="0.25">
      <c r="R18258" s="15">
        <v>2</v>
      </c>
    </row>
    <row r="18259" spans="18:18" x14ac:dyDescent="0.25">
      <c r="R18259" s="15">
        <v>2</v>
      </c>
    </row>
    <row r="18260" spans="18:18" x14ac:dyDescent="0.25">
      <c r="R18260" s="15">
        <v>2</v>
      </c>
    </row>
    <row r="18261" spans="18:18" x14ac:dyDescent="0.25">
      <c r="R18261" s="15">
        <v>3</v>
      </c>
    </row>
    <row r="18262" spans="18:18" x14ac:dyDescent="0.25">
      <c r="R18262" s="15">
        <v>3</v>
      </c>
    </row>
    <row r="18263" spans="18:18" x14ac:dyDescent="0.25">
      <c r="R18263" s="15">
        <v>3</v>
      </c>
    </row>
    <row r="18264" spans="18:18" x14ac:dyDescent="0.25">
      <c r="R18264" s="15">
        <v>3</v>
      </c>
    </row>
    <row r="18265" spans="18:18" x14ac:dyDescent="0.25">
      <c r="R18265" s="15">
        <v>3</v>
      </c>
    </row>
    <row r="18266" spans="18:18" x14ac:dyDescent="0.25">
      <c r="R18266" s="15">
        <v>3</v>
      </c>
    </row>
    <row r="18267" spans="18:18" x14ac:dyDescent="0.25">
      <c r="R18267" s="15">
        <v>1</v>
      </c>
    </row>
    <row r="18268" spans="18:18" x14ac:dyDescent="0.25">
      <c r="R18268" s="15">
        <v>1</v>
      </c>
    </row>
    <row r="18269" spans="18:18" x14ac:dyDescent="0.25">
      <c r="R18269" s="15">
        <v>1</v>
      </c>
    </row>
    <row r="18270" spans="18:18" x14ac:dyDescent="0.25">
      <c r="R18270" s="15">
        <v>1</v>
      </c>
    </row>
    <row r="18271" spans="18:18" x14ac:dyDescent="0.25">
      <c r="R18271" s="15">
        <v>3</v>
      </c>
    </row>
    <row r="18272" spans="18:18" x14ac:dyDescent="0.25">
      <c r="R18272" s="15">
        <v>3</v>
      </c>
    </row>
    <row r="18273" spans="18:18" x14ac:dyDescent="0.25">
      <c r="R18273" s="15">
        <v>3</v>
      </c>
    </row>
    <row r="18274" spans="18:18" x14ac:dyDescent="0.25">
      <c r="R18274" s="15">
        <v>3</v>
      </c>
    </row>
    <row r="18275" spans="18:18" x14ac:dyDescent="0.25">
      <c r="R18275" s="15">
        <v>3</v>
      </c>
    </row>
    <row r="18276" spans="18:18" x14ac:dyDescent="0.25">
      <c r="R18276" s="15">
        <v>3</v>
      </c>
    </row>
    <row r="18277" spans="18:18" x14ac:dyDescent="0.25">
      <c r="R18277" s="15">
        <v>3</v>
      </c>
    </row>
    <row r="18278" spans="18:18" x14ac:dyDescent="0.25">
      <c r="R18278" s="15">
        <v>3</v>
      </c>
    </row>
    <row r="18279" spans="18:18" x14ac:dyDescent="0.25">
      <c r="R18279" s="15">
        <v>3</v>
      </c>
    </row>
    <row r="18280" spans="18:18" x14ac:dyDescent="0.25">
      <c r="R18280" s="15">
        <v>3</v>
      </c>
    </row>
    <row r="18281" spans="18:18" x14ac:dyDescent="0.25">
      <c r="R18281" s="15">
        <v>3</v>
      </c>
    </row>
    <row r="18282" spans="18:18" x14ac:dyDescent="0.25">
      <c r="R18282" s="15">
        <v>3</v>
      </c>
    </row>
    <row r="18283" spans="18:18" x14ac:dyDescent="0.25">
      <c r="R18283" s="15">
        <v>3</v>
      </c>
    </row>
    <row r="18284" spans="18:18" x14ac:dyDescent="0.25">
      <c r="R18284" s="15">
        <v>3</v>
      </c>
    </row>
    <row r="18285" spans="18:18" x14ac:dyDescent="0.25">
      <c r="R18285" s="15">
        <v>3</v>
      </c>
    </row>
    <row r="18286" spans="18:18" x14ac:dyDescent="0.25">
      <c r="R18286" s="15">
        <v>2</v>
      </c>
    </row>
    <row r="18287" spans="18:18" x14ac:dyDescent="0.25">
      <c r="R18287" s="15">
        <v>2</v>
      </c>
    </row>
    <row r="18288" spans="18:18" x14ac:dyDescent="0.25">
      <c r="R18288" s="15">
        <v>2</v>
      </c>
    </row>
    <row r="18289" spans="18:18" x14ac:dyDescent="0.25">
      <c r="R18289" s="15">
        <v>2</v>
      </c>
    </row>
    <row r="18290" spans="18:18" x14ac:dyDescent="0.25">
      <c r="R18290" s="15">
        <v>2</v>
      </c>
    </row>
    <row r="18291" spans="18:18" x14ac:dyDescent="0.25">
      <c r="R18291" s="15">
        <v>2</v>
      </c>
    </row>
    <row r="18292" spans="18:18" x14ac:dyDescent="0.25">
      <c r="R18292" s="15">
        <v>2</v>
      </c>
    </row>
    <row r="18293" spans="18:18" x14ac:dyDescent="0.25">
      <c r="R18293" s="15">
        <v>2</v>
      </c>
    </row>
    <row r="18294" spans="18:18" x14ac:dyDescent="0.25">
      <c r="R18294" s="15">
        <v>2</v>
      </c>
    </row>
    <row r="18295" spans="18:18" x14ac:dyDescent="0.25">
      <c r="R18295" s="15">
        <v>3</v>
      </c>
    </row>
    <row r="18296" spans="18:18" x14ac:dyDescent="0.25">
      <c r="R18296" s="15">
        <v>3</v>
      </c>
    </row>
    <row r="18297" spans="18:18" x14ac:dyDescent="0.25">
      <c r="R18297" s="15">
        <v>3</v>
      </c>
    </row>
    <row r="18298" spans="18:18" x14ac:dyDescent="0.25">
      <c r="R18298" s="15">
        <v>3</v>
      </c>
    </row>
    <row r="18299" spans="18:18" x14ac:dyDescent="0.25">
      <c r="R18299" s="15">
        <v>3</v>
      </c>
    </row>
    <row r="18300" spans="18:18" x14ac:dyDescent="0.25">
      <c r="R18300" s="15">
        <v>3</v>
      </c>
    </row>
    <row r="18301" spans="18:18" x14ac:dyDescent="0.25">
      <c r="R18301" s="15">
        <v>2</v>
      </c>
    </row>
    <row r="18302" spans="18:18" x14ac:dyDescent="0.25">
      <c r="R18302" s="15">
        <v>2</v>
      </c>
    </row>
    <row r="18303" spans="18:18" x14ac:dyDescent="0.25">
      <c r="R18303" s="15">
        <v>2</v>
      </c>
    </row>
    <row r="18304" spans="18:18" x14ac:dyDescent="0.25">
      <c r="R18304" s="15">
        <v>3</v>
      </c>
    </row>
    <row r="18305" spans="18:18" x14ac:dyDescent="0.25">
      <c r="R18305" s="15">
        <v>3</v>
      </c>
    </row>
    <row r="18306" spans="18:18" x14ac:dyDescent="0.25">
      <c r="R18306" s="15">
        <v>3</v>
      </c>
    </row>
    <row r="18307" spans="18:18" x14ac:dyDescent="0.25">
      <c r="R18307" s="15">
        <v>3</v>
      </c>
    </row>
    <row r="18308" spans="18:18" x14ac:dyDescent="0.25">
      <c r="R18308" s="15">
        <v>3</v>
      </c>
    </row>
    <row r="18309" spans="18:18" x14ac:dyDescent="0.25">
      <c r="R18309" s="15">
        <v>3</v>
      </c>
    </row>
    <row r="18310" spans="18:18" x14ac:dyDescent="0.25">
      <c r="R18310" s="15">
        <v>4</v>
      </c>
    </row>
    <row r="18311" spans="18:18" x14ac:dyDescent="0.25">
      <c r="R18311" s="15">
        <v>4</v>
      </c>
    </row>
    <row r="18312" spans="18:18" x14ac:dyDescent="0.25">
      <c r="R18312" s="15">
        <v>4</v>
      </c>
    </row>
    <row r="18313" spans="18:18" x14ac:dyDescent="0.25">
      <c r="R18313" s="15">
        <v>4</v>
      </c>
    </row>
    <row r="18314" spans="18:18" x14ac:dyDescent="0.25">
      <c r="R18314" s="15">
        <v>4</v>
      </c>
    </row>
    <row r="18315" spans="18:18" x14ac:dyDescent="0.25">
      <c r="R18315" s="15">
        <v>4</v>
      </c>
    </row>
    <row r="18316" spans="18:18" x14ac:dyDescent="0.25">
      <c r="R18316" s="15">
        <v>4</v>
      </c>
    </row>
    <row r="18317" spans="18:18" x14ac:dyDescent="0.25">
      <c r="R18317" s="15">
        <v>4</v>
      </c>
    </row>
    <row r="18318" spans="18:18" x14ac:dyDescent="0.25">
      <c r="R18318" s="15">
        <v>1</v>
      </c>
    </row>
    <row r="18319" spans="18:18" x14ac:dyDescent="0.25">
      <c r="R18319" s="15">
        <v>1</v>
      </c>
    </row>
    <row r="18320" spans="18:18" x14ac:dyDescent="0.25">
      <c r="R18320" s="15">
        <v>2</v>
      </c>
    </row>
    <row r="18321" spans="18:18" x14ac:dyDescent="0.25">
      <c r="R18321" s="15">
        <v>2</v>
      </c>
    </row>
    <row r="18322" spans="18:18" x14ac:dyDescent="0.25">
      <c r="R18322" s="15">
        <v>2</v>
      </c>
    </row>
    <row r="18323" spans="18:18" x14ac:dyDescent="0.25">
      <c r="R18323" s="15">
        <v>2</v>
      </c>
    </row>
    <row r="18324" spans="18:18" x14ac:dyDescent="0.25">
      <c r="R18324" s="15">
        <v>2</v>
      </c>
    </row>
    <row r="18325" spans="18:18" x14ac:dyDescent="0.25">
      <c r="R18325" s="15">
        <v>2</v>
      </c>
    </row>
    <row r="18326" spans="18:18" x14ac:dyDescent="0.25">
      <c r="R18326" s="15">
        <v>2</v>
      </c>
    </row>
    <row r="18327" spans="18:18" x14ac:dyDescent="0.25">
      <c r="R18327" s="15">
        <v>2</v>
      </c>
    </row>
    <row r="18328" spans="18:18" x14ac:dyDescent="0.25">
      <c r="R18328" s="15">
        <v>2</v>
      </c>
    </row>
    <row r="18329" spans="18:18" x14ac:dyDescent="0.25">
      <c r="R18329" s="15">
        <v>2</v>
      </c>
    </row>
    <row r="18330" spans="18:18" x14ac:dyDescent="0.25">
      <c r="R18330" s="15">
        <v>2</v>
      </c>
    </row>
    <row r="18331" spans="18:18" x14ac:dyDescent="0.25">
      <c r="R18331" s="15">
        <v>2</v>
      </c>
    </row>
    <row r="18332" spans="18:18" x14ac:dyDescent="0.25">
      <c r="R18332" s="15">
        <v>2</v>
      </c>
    </row>
    <row r="18333" spans="18:18" x14ac:dyDescent="0.25">
      <c r="R18333" s="15">
        <v>2</v>
      </c>
    </row>
    <row r="18334" spans="18:18" x14ac:dyDescent="0.25">
      <c r="R18334" s="15">
        <v>2</v>
      </c>
    </row>
    <row r="18335" spans="18:18" x14ac:dyDescent="0.25">
      <c r="R18335" s="15">
        <v>2</v>
      </c>
    </row>
    <row r="18336" spans="18:18" x14ac:dyDescent="0.25">
      <c r="R18336" s="15">
        <v>2</v>
      </c>
    </row>
    <row r="18337" spans="18:18" x14ac:dyDescent="0.25">
      <c r="R18337" s="15">
        <v>2</v>
      </c>
    </row>
    <row r="18338" spans="18:18" x14ac:dyDescent="0.25">
      <c r="R18338" s="15">
        <v>2</v>
      </c>
    </row>
    <row r="18339" spans="18:18" x14ac:dyDescent="0.25">
      <c r="R18339" s="15">
        <v>2</v>
      </c>
    </row>
    <row r="18340" spans="18:18" x14ac:dyDescent="0.25">
      <c r="R18340" s="15">
        <v>2</v>
      </c>
    </row>
    <row r="18341" spans="18:18" x14ac:dyDescent="0.25">
      <c r="R18341" s="15">
        <v>2</v>
      </c>
    </row>
    <row r="18342" spans="18:18" x14ac:dyDescent="0.25">
      <c r="R18342" s="15">
        <v>2</v>
      </c>
    </row>
    <row r="18343" spans="18:18" x14ac:dyDescent="0.25">
      <c r="R18343" s="15">
        <v>2</v>
      </c>
    </row>
    <row r="18344" spans="18:18" x14ac:dyDescent="0.25">
      <c r="R18344" s="15">
        <v>2</v>
      </c>
    </row>
    <row r="18345" spans="18:18" x14ac:dyDescent="0.25">
      <c r="R18345" s="15">
        <v>2</v>
      </c>
    </row>
    <row r="18346" spans="18:18" x14ac:dyDescent="0.25">
      <c r="R18346" s="15">
        <v>2</v>
      </c>
    </row>
    <row r="18347" spans="18:18" x14ac:dyDescent="0.25">
      <c r="R18347" s="15">
        <v>2</v>
      </c>
    </row>
    <row r="18348" spans="18:18" x14ac:dyDescent="0.25">
      <c r="R18348" s="15">
        <v>2</v>
      </c>
    </row>
    <row r="18349" spans="18:18" x14ac:dyDescent="0.25">
      <c r="R18349" s="15">
        <v>2</v>
      </c>
    </row>
    <row r="18350" spans="18:18" x14ac:dyDescent="0.25">
      <c r="R18350" s="15">
        <v>2</v>
      </c>
    </row>
    <row r="18351" spans="18:18" x14ac:dyDescent="0.25">
      <c r="R18351" s="15">
        <v>2</v>
      </c>
    </row>
    <row r="18352" spans="18:18" x14ac:dyDescent="0.25">
      <c r="R18352" s="15">
        <v>3</v>
      </c>
    </row>
    <row r="18353" spans="18:18" x14ac:dyDescent="0.25">
      <c r="R18353" s="15">
        <v>3</v>
      </c>
    </row>
    <row r="18354" spans="18:18" x14ac:dyDescent="0.25">
      <c r="R18354" s="15">
        <v>3</v>
      </c>
    </row>
    <row r="18355" spans="18:18" x14ac:dyDescent="0.25">
      <c r="R18355" s="15">
        <v>3</v>
      </c>
    </row>
    <row r="18356" spans="18:18" x14ac:dyDescent="0.25">
      <c r="R18356" s="15">
        <v>3</v>
      </c>
    </row>
    <row r="18357" spans="18:18" x14ac:dyDescent="0.25">
      <c r="R18357" s="15">
        <v>3</v>
      </c>
    </row>
    <row r="18358" spans="18:18" x14ac:dyDescent="0.25">
      <c r="R18358" s="15">
        <v>3</v>
      </c>
    </row>
    <row r="18359" spans="18:18" x14ac:dyDescent="0.25">
      <c r="R18359" s="15">
        <v>3</v>
      </c>
    </row>
    <row r="18360" spans="18:18" x14ac:dyDescent="0.25">
      <c r="R18360" s="15">
        <v>3</v>
      </c>
    </row>
    <row r="18361" spans="18:18" x14ac:dyDescent="0.25">
      <c r="R18361" s="15">
        <v>3</v>
      </c>
    </row>
    <row r="18362" spans="18:18" x14ac:dyDescent="0.25">
      <c r="R18362" s="15">
        <v>3</v>
      </c>
    </row>
    <row r="18363" spans="18:18" x14ac:dyDescent="0.25">
      <c r="R18363" s="15">
        <v>3</v>
      </c>
    </row>
    <row r="18364" spans="18:18" x14ac:dyDescent="0.25">
      <c r="R18364" s="15">
        <v>3</v>
      </c>
    </row>
    <row r="18365" spans="18:18" x14ac:dyDescent="0.25">
      <c r="R18365" s="15">
        <v>3</v>
      </c>
    </row>
    <row r="18366" spans="18:18" x14ac:dyDescent="0.25">
      <c r="R18366" s="15">
        <v>3</v>
      </c>
    </row>
    <row r="18367" spans="18:18" x14ac:dyDescent="0.25">
      <c r="R18367" s="15">
        <v>3</v>
      </c>
    </row>
    <row r="18368" spans="18:18" x14ac:dyDescent="0.25">
      <c r="R18368" s="15">
        <v>3</v>
      </c>
    </row>
    <row r="18369" spans="18:18" x14ac:dyDescent="0.25">
      <c r="R18369" s="15">
        <v>3</v>
      </c>
    </row>
    <row r="18370" spans="18:18" x14ac:dyDescent="0.25">
      <c r="R18370" s="15">
        <v>3</v>
      </c>
    </row>
    <row r="18371" spans="18:18" x14ac:dyDescent="0.25">
      <c r="R18371" s="15">
        <v>3</v>
      </c>
    </row>
    <row r="18372" spans="18:18" x14ac:dyDescent="0.25">
      <c r="R18372" s="15">
        <v>3</v>
      </c>
    </row>
    <row r="18373" spans="18:18" x14ac:dyDescent="0.25">
      <c r="R18373" s="15">
        <v>3</v>
      </c>
    </row>
    <row r="18374" spans="18:18" x14ac:dyDescent="0.25">
      <c r="R18374" s="15">
        <v>3</v>
      </c>
    </row>
    <row r="18375" spans="18:18" x14ac:dyDescent="0.25">
      <c r="R18375" s="15">
        <v>3</v>
      </c>
    </row>
    <row r="18376" spans="18:18" x14ac:dyDescent="0.25">
      <c r="R18376" s="15">
        <v>3</v>
      </c>
    </row>
    <row r="18377" spans="18:18" x14ac:dyDescent="0.25">
      <c r="R18377" s="15">
        <v>3</v>
      </c>
    </row>
    <row r="18378" spans="18:18" x14ac:dyDescent="0.25">
      <c r="R18378" s="15">
        <v>3</v>
      </c>
    </row>
    <row r="18379" spans="18:18" x14ac:dyDescent="0.25">
      <c r="R18379" s="15">
        <v>3</v>
      </c>
    </row>
    <row r="18380" spans="18:18" x14ac:dyDescent="0.25">
      <c r="R18380" s="15">
        <v>3</v>
      </c>
    </row>
    <row r="18381" spans="18:18" x14ac:dyDescent="0.25">
      <c r="R18381" s="15">
        <v>2</v>
      </c>
    </row>
    <row r="18382" spans="18:18" x14ac:dyDescent="0.25">
      <c r="R18382" s="15">
        <v>2</v>
      </c>
    </row>
    <row r="18383" spans="18:18" x14ac:dyDescent="0.25">
      <c r="R18383" s="15">
        <v>2</v>
      </c>
    </row>
    <row r="18384" spans="18:18" x14ac:dyDescent="0.25">
      <c r="R18384" s="15">
        <v>2</v>
      </c>
    </row>
    <row r="18385" spans="18:18" x14ac:dyDescent="0.25">
      <c r="R18385" s="15">
        <v>2</v>
      </c>
    </row>
    <row r="18386" spans="18:18" x14ac:dyDescent="0.25">
      <c r="R18386" s="15">
        <v>2</v>
      </c>
    </row>
    <row r="18387" spans="18:18" x14ac:dyDescent="0.25">
      <c r="R18387" s="15">
        <v>2</v>
      </c>
    </row>
    <row r="18388" spans="18:18" x14ac:dyDescent="0.25">
      <c r="R18388" s="15">
        <v>2</v>
      </c>
    </row>
    <row r="18389" spans="18:18" x14ac:dyDescent="0.25">
      <c r="R18389" s="15">
        <v>2</v>
      </c>
    </row>
    <row r="18390" spans="18:18" x14ac:dyDescent="0.25">
      <c r="R18390" s="15">
        <v>2</v>
      </c>
    </row>
    <row r="18391" spans="18:18" x14ac:dyDescent="0.25">
      <c r="R18391" s="15">
        <v>2</v>
      </c>
    </row>
    <row r="18392" spans="18:18" x14ac:dyDescent="0.25">
      <c r="R18392" s="15">
        <v>2</v>
      </c>
    </row>
    <row r="18393" spans="18:18" x14ac:dyDescent="0.25">
      <c r="R18393" s="15">
        <v>2</v>
      </c>
    </row>
    <row r="18394" spans="18:18" x14ac:dyDescent="0.25">
      <c r="R18394" s="15">
        <v>2</v>
      </c>
    </row>
    <row r="18395" spans="18:18" x14ac:dyDescent="0.25">
      <c r="R18395" s="15">
        <v>2</v>
      </c>
    </row>
    <row r="18396" spans="18:18" x14ac:dyDescent="0.25">
      <c r="R18396" s="15">
        <v>2</v>
      </c>
    </row>
    <row r="18397" spans="18:18" x14ac:dyDescent="0.25">
      <c r="R18397" s="15">
        <v>2</v>
      </c>
    </row>
    <row r="18398" spans="18:18" x14ac:dyDescent="0.25">
      <c r="R18398" s="15">
        <v>3</v>
      </c>
    </row>
    <row r="18399" spans="18:18" x14ac:dyDescent="0.25">
      <c r="R18399" s="15">
        <v>3</v>
      </c>
    </row>
    <row r="18400" spans="18:18" x14ac:dyDescent="0.25">
      <c r="R18400" s="15">
        <v>3</v>
      </c>
    </row>
    <row r="18401" spans="18:18" x14ac:dyDescent="0.25">
      <c r="R18401" s="15">
        <v>3</v>
      </c>
    </row>
    <row r="18402" spans="18:18" x14ac:dyDescent="0.25">
      <c r="R18402" s="15">
        <v>3</v>
      </c>
    </row>
    <row r="18403" spans="18:18" x14ac:dyDescent="0.25">
      <c r="R18403" s="15">
        <v>3</v>
      </c>
    </row>
    <row r="18404" spans="18:18" x14ac:dyDescent="0.25">
      <c r="R18404" s="15">
        <v>3</v>
      </c>
    </row>
    <row r="18405" spans="18:18" x14ac:dyDescent="0.25">
      <c r="R18405" s="15">
        <v>3</v>
      </c>
    </row>
    <row r="18406" spans="18:18" x14ac:dyDescent="0.25">
      <c r="R18406" s="15">
        <v>3</v>
      </c>
    </row>
    <row r="18407" spans="18:18" x14ac:dyDescent="0.25">
      <c r="R18407" s="15">
        <v>3</v>
      </c>
    </row>
    <row r="18408" spans="18:18" x14ac:dyDescent="0.25">
      <c r="R18408" s="15">
        <v>1</v>
      </c>
    </row>
    <row r="18409" spans="18:18" x14ac:dyDescent="0.25">
      <c r="R18409" s="15">
        <v>1</v>
      </c>
    </row>
    <row r="18410" spans="18:18" x14ac:dyDescent="0.25">
      <c r="R18410" s="15">
        <v>1</v>
      </c>
    </row>
    <row r="18411" spans="18:18" x14ac:dyDescent="0.25">
      <c r="R18411" s="15">
        <v>1</v>
      </c>
    </row>
    <row r="18412" spans="18:18" x14ac:dyDescent="0.25">
      <c r="R18412" s="15">
        <v>1</v>
      </c>
    </row>
    <row r="18413" spans="18:18" x14ac:dyDescent="0.25">
      <c r="R18413" s="15">
        <v>1</v>
      </c>
    </row>
    <row r="18414" spans="18:18" x14ac:dyDescent="0.25">
      <c r="R18414" s="15">
        <v>1</v>
      </c>
    </row>
    <row r="18415" spans="18:18" x14ac:dyDescent="0.25">
      <c r="R18415" s="15">
        <v>1</v>
      </c>
    </row>
    <row r="18416" spans="18:18" x14ac:dyDescent="0.25">
      <c r="R18416" s="15">
        <v>1</v>
      </c>
    </row>
    <row r="18417" spans="18:18" x14ac:dyDescent="0.25">
      <c r="R18417" s="15">
        <v>1</v>
      </c>
    </row>
    <row r="18418" spans="18:18" x14ac:dyDescent="0.25">
      <c r="R18418" s="15">
        <v>4</v>
      </c>
    </row>
    <row r="18419" spans="18:18" x14ac:dyDescent="0.25">
      <c r="R18419" s="15">
        <v>4</v>
      </c>
    </row>
    <row r="18420" spans="18:18" x14ac:dyDescent="0.25">
      <c r="R18420" s="15">
        <v>4</v>
      </c>
    </row>
    <row r="18421" spans="18:18" x14ac:dyDescent="0.25">
      <c r="R18421" s="15">
        <v>4</v>
      </c>
    </row>
    <row r="18422" spans="18:18" x14ac:dyDescent="0.25">
      <c r="R18422" s="15">
        <v>4</v>
      </c>
    </row>
    <row r="18423" spans="18:18" x14ac:dyDescent="0.25">
      <c r="R18423" s="15">
        <v>4</v>
      </c>
    </row>
    <row r="18424" spans="18:18" x14ac:dyDescent="0.25">
      <c r="R18424" s="15">
        <v>4</v>
      </c>
    </row>
    <row r="18425" spans="18:18" x14ac:dyDescent="0.25">
      <c r="R18425" s="15">
        <v>4</v>
      </c>
    </row>
    <row r="18426" spans="18:18" x14ac:dyDescent="0.25">
      <c r="R18426" s="15">
        <v>4</v>
      </c>
    </row>
    <row r="18427" spans="18:18" x14ac:dyDescent="0.25">
      <c r="R18427" s="15">
        <v>4</v>
      </c>
    </row>
    <row r="18428" spans="18:18" x14ac:dyDescent="0.25">
      <c r="R18428" s="15">
        <v>4</v>
      </c>
    </row>
    <row r="18429" spans="18:18" x14ac:dyDescent="0.25">
      <c r="R18429" s="15">
        <v>4</v>
      </c>
    </row>
    <row r="18430" spans="18:18" x14ac:dyDescent="0.25">
      <c r="R18430" s="15">
        <v>4</v>
      </c>
    </row>
    <row r="18431" spans="18:18" x14ac:dyDescent="0.25">
      <c r="R18431" s="15">
        <v>4</v>
      </c>
    </row>
    <row r="18432" spans="18:18" x14ac:dyDescent="0.25">
      <c r="R18432" s="15">
        <v>4</v>
      </c>
    </row>
    <row r="18433" spans="18:18" x14ac:dyDescent="0.25">
      <c r="R18433" s="15">
        <v>4</v>
      </c>
    </row>
    <row r="18434" spans="18:18" x14ac:dyDescent="0.25">
      <c r="R18434" s="15">
        <v>3</v>
      </c>
    </row>
    <row r="18435" spans="18:18" x14ac:dyDescent="0.25">
      <c r="R18435" s="15">
        <v>3</v>
      </c>
    </row>
    <row r="18436" spans="18:18" x14ac:dyDescent="0.25">
      <c r="R18436" s="15">
        <v>3</v>
      </c>
    </row>
    <row r="18437" spans="18:18" x14ac:dyDescent="0.25">
      <c r="R18437" s="15">
        <v>3</v>
      </c>
    </row>
    <row r="18438" spans="18:18" x14ac:dyDescent="0.25">
      <c r="R18438" s="15">
        <v>3</v>
      </c>
    </row>
    <row r="18439" spans="18:18" x14ac:dyDescent="0.25">
      <c r="R18439" s="15">
        <v>3</v>
      </c>
    </row>
    <row r="18440" spans="18:18" x14ac:dyDescent="0.25">
      <c r="R18440" s="15">
        <v>3</v>
      </c>
    </row>
    <row r="18441" spans="18:18" x14ac:dyDescent="0.25">
      <c r="R18441" s="15">
        <v>3</v>
      </c>
    </row>
    <row r="18442" spans="18:18" x14ac:dyDescent="0.25">
      <c r="R18442" s="15">
        <v>3</v>
      </c>
    </row>
    <row r="18443" spans="18:18" x14ac:dyDescent="0.25">
      <c r="R18443" s="15">
        <v>3</v>
      </c>
    </row>
    <row r="18444" spans="18:18" x14ac:dyDescent="0.25">
      <c r="R18444" s="15">
        <v>3</v>
      </c>
    </row>
    <row r="18445" spans="18:18" x14ac:dyDescent="0.25">
      <c r="R18445" s="15">
        <v>3</v>
      </c>
    </row>
    <row r="18446" spans="18:18" x14ac:dyDescent="0.25">
      <c r="R18446" s="15">
        <v>3</v>
      </c>
    </row>
    <row r="18447" spans="18:18" x14ac:dyDescent="0.25">
      <c r="R18447" s="15">
        <v>3</v>
      </c>
    </row>
    <row r="18448" spans="18:18" x14ac:dyDescent="0.25">
      <c r="R18448" s="15">
        <v>3</v>
      </c>
    </row>
    <row r="18449" spans="18:18" x14ac:dyDescent="0.25">
      <c r="R18449" s="15">
        <v>3</v>
      </c>
    </row>
    <row r="18450" spans="18:18" x14ac:dyDescent="0.25">
      <c r="R18450" s="15">
        <v>1</v>
      </c>
    </row>
    <row r="18451" spans="18:18" x14ac:dyDescent="0.25">
      <c r="R18451" s="15">
        <v>1</v>
      </c>
    </row>
    <row r="18452" spans="18:18" x14ac:dyDescent="0.25">
      <c r="R18452" s="15">
        <v>1</v>
      </c>
    </row>
    <row r="18453" spans="18:18" x14ac:dyDescent="0.25">
      <c r="R18453" s="15">
        <v>1</v>
      </c>
    </row>
    <row r="18454" spans="18:18" x14ac:dyDescent="0.25">
      <c r="R18454" s="15">
        <v>1</v>
      </c>
    </row>
    <row r="18455" spans="18:18" x14ac:dyDescent="0.25">
      <c r="R18455" s="15">
        <v>1</v>
      </c>
    </row>
    <row r="18456" spans="18:18" x14ac:dyDescent="0.25">
      <c r="R18456" s="15">
        <v>1</v>
      </c>
    </row>
    <row r="18457" spans="18:18" x14ac:dyDescent="0.25">
      <c r="R18457" s="15">
        <v>1</v>
      </c>
    </row>
    <row r="18458" spans="18:18" x14ac:dyDescent="0.25">
      <c r="R18458" s="15">
        <v>1</v>
      </c>
    </row>
    <row r="18459" spans="18:18" x14ac:dyDescent="0.25">
      <c r="R18459" s="15">
        <v>1</v>
      </c>
    </row>
    <row r="18460" spans="18:18" x14ac:dyDescent="0.25">
      <c r="R18460" s="15">
        <v>1</v>
      </c>
    </row>
    <row r="18461" spans="18:18" x14ac:dyDescent="0.25">
      <c r="R18461" s="15">
        <v>1</v>
      </c>
    </row>
    <row r="18462" spans="18:18" x14ac:dyDescent="0.25">
      <c r="R18462" s="15">
        <v>1</v>
      </c>
    </row>
    <row r="18463" spans="18:18" x14ac:dyDescent="0.25">
      <c r="R18463" s="15">
        <v>1</v>
      </c>
    </row>
    <row r="18464" spans="18:18" x14ac:dyDescent="0.25">
      <c r="R18464" s="15">
        <v>1</v>
      </c>
    </row>
    <row r="18465" spans="18:18" x14ac:dyDescent="0.25">
      <c r="R18465" s="15">
        <v>1</v>
      </c>
    </row>
    <row r="18466" spans="18:18" x14ac:dyDescent="0.25">
      <c r="R18466" s="15">
        <v>1</v>
      </c>
    </row>
    <row r="18467" spans="18:18" x14ac:dyDescent="0.25">
      <c r="R18467" s="15">
        <v>1</v>
      </c>
    </row>
    <row r="18468" spans="18:18" x14ac:dyDescent="0.25">
      <c r="R18468" s="15">
        <v>1</v>
      </c>
    </row>
    <row r="18469" spans="18:18" x14ac:dyDescent="0.25">
      <c r="R18469" s="15">
        <v>1</v>
      </c>
    </row>
    <row r="18470" spans="18:18" x14ac:dyDescent="0.25">
      <c r="R18470" s="15">
        <v>1</v>
      </c>
    </row>
    <row r="18471" spans="18:18" x14ac:dyDescent="0.25">
      <c r="R18471" s="15">
        <v>1</v>
      </c>
    </row>
    <row r="18472" spans="18:18" x14ac:dyDescent="0.25">
      <c r="R18472" s="15">
        <v>1</v>
      </c>
    </row>
    <row r="18473" spans="18:18" x14ac:dyDescent="0.25">
      <c r="R18473" s="15">
        <v>1</v>
      </c>
    </row>
    <row r="18474" spans="18:18" x14ac:dyDescent="0.25">
      <c r="R18474" s="15">
        <v>1</v>
      </c>
    </row>
    <row r="18475" spans="18:18" x14ac:dyDescent="0.25">
      <c r="R18475" s="15">
        <v>1</v>
      </c>
    </row>
    <row r="18476" spans="18:18" x14ac:dyDescent="0.25">
      <c r="R18476" s="15">
        <v>1</v>
      </c>
    </row>
    <row r="18477" spans="18:18" x14ac:dyDescent="0.25">
      <c r="R18477" s="15">
        <v>1</v>
      </c>
    </row>
    <row r="18478" spans="18:18" x14ac:dyDescent="0.25">
      <c r="R18478" s="15">
        <v>1</v>
      </c>
    </row>
    <row r="18479" spans="18:18" x14ac:dyDescent="0.25">
      <c r="R18479" s="15">
        <v>1</v>
      </c>
    </row>
    <row r="18480" spans="18:18" x14ac:dyDescent="0.25">
      <c r="R18480" s="15">
        <v>1</v>
      </c>
    </row>
    <row r="18481" spans="18:18" x14ac:dyDescent="0.25">
      <c r="R18481" s="15">
        <v>1</v>
      </c>
    </row>
    <row r="18482" spans="18:18" x14ac:dyDescent="0.25">
      <c r="R18482" s="15">
        <v>1</v>
      </c>
    </row>
    <row r="18483" spans="18:18" x14ac:dyDescent="0.25">
      <c r="R18483" s="15">
        <v>1</v>
      </c>
    </row>
    <row r="18484" spans="18:18" x14ac:dyDescent="0.25">
      <c r="R18484" s="15">
        <v>1</v>
      </c>
    </row>
    <row r="18485" spans="18:18" x14ac:dyDescent="0.25">
      <c r="R18485" s="15">
        <v>1</v>
      </c>
    </row>
    <row r="18486" spans="18:18" x14ac:dyDescent="0.25">
      <c r="R18486" s="15">
        <v>1</v>
      </c>
    </row>
    <row r="18487" spans="18:18" x14ac:dyDescent="0.25">
      <c r="R18487" s="15">
        <v>1</v>
      </c>
    </row>
    <row r="18488" spans="18:18" x14ac:dyDescent="0.25">
      <c r="R18488" s="15">
        <v>1</v>
      </c>
    </row>
    <row r="18489" spans="18:18" x14ac:dyDescent="0.25">
      <c r="R18489" s="15">
        <v>1</v>
      </c>
    </row>
    <row r="18490" spans="18:18" x14ac:dyDescent="0.25">
      <c r="R18490" s="15">
        <v>1</v>
      </c>
    </row>
    <row r="18491" spans="18:18" x14ac:dyDescent="0.25">
      <c r="R18491" s="15">
        <v>1</v>
      </c>
    </row>
    <row r="18492" spans="18:18" x14ac:dyDescent="0.25">
      <c r="R18492" s="15">
        <v>1</v>
      </c>
    </row>
    <row r="18493" spans="18:18" x14ac:dyDescent="0.25">
      <c r="R18493" s="15">
        <v>1</v>
      </c>
    </row>
    <row r="18494" spans="18:18" x14ac:dyDescent="0.25">
      <c r="R18494" s="15">
        <v>1</v>
      </c>
    </row>
    <row r="18495" spans="18:18" x14ac:dyDescent="0.25">
      <c r="R18495" s="15">
        <v>1</v>
      </c>
    </row>
    <row r="18496" spans="18:18" x14ac:dyDescent="0.25">
      <c r="R18496" s="15">
        <v>1</v>
      </c>
    </row>
    <row r="18497" spans="18:18" x14ac:dyDescent="0.25">
      <c r="R18497" s="15">
        <v>1</v>
      </c>
    </row>
    <row r="18498" spans="18:18" x14ac:dyDescent="0.25">
      <c r="R18498" s="15">
        <v>1</v>
      </c>
    </row>
    <row r="18499" spans="18:18" x14ac:dyDescent="0.25">
      <c r="R18499" s="15">
        <v>1</v>
      </c>
    </row>
    <row r="18500" spans="18:18" x14ac:dyDescent="0.25">
      <c r="R18500" s="15">
        <v>1</v>
      </c>
    </row>
    <row r="18501" spans="18:18" x14ac:dyDescent="0.25">
      <c r="R18501" s="15">
        <v>1</v>
      </c>
    </row>
    <row r="18502" spans="18:18" x14ac:dyDescent="0.25">
      <c r="R18502" s="15">
        <v>1</v>
      </c>
    </row>
    <row r="18503" spans="18:18" x14ac:dyDescent="0.25">
      <c r="R18503" s="15">
        <v>1</v>
      </c>
    </row>
    <row r="18504" spans="18:18" x14ac:dyDescent="0.25">
      <c r="R18504" s="15">
        <v>1</v>
      </c>
    </row>
    <row r="18505" spans="18:18" x14ac:dyDescent="0.25">
      <c r="R18505" s="15">
        <v>1</v>
      </c>
    </row>
    <row r="18506" spans="18:18" x14ac:dyDescent="0.25">
      <c r="R18506" s="15">
        <v>1</v>
      </c>
    </row>
    <row r="18507" spans="18:18" x14ac:dyDescent="0.25">
      <c r="R18507" s="15">
        <v>1</v>
      </c>
    </row>
    <row r="18508" spans="18:18" x14ac:dyDescent="0.25">
      <c r="R18508" s="15">
        <v>1</v>
      </c>
    </row>
    <row r="18509" spans="18:18" x14ac:dyDescent="0.25">
      <c r="R18509" s="15">
        <v>1</v>
      </c>
    </row>
    <row r="18510" spans="18:18" x14ac:dyDescent="0.25">
      <c r="R18510" s="15">
        <v>1</v>
      </c>
    </row>
    <row r="18511" spans="18:18" x14ac:dyDescent="0.25">
      <c r="R18511" s="15">
        <v>1</v>
      </c>
    </row>
    <row r="18512" spans="18:18" x14ac:dyDescent="0.25">
      <c r="R18512" s="15">
        <v>1</v>
      </c>
    </row>
    <row r="18513" spans="18:18" x14ac:dyDescent="0.25">
      <c r="R18513" s="15">
        <v>1</v>
      </c>
    </row>
    <row r="18514" spans="18:18" x14ac:dyDescent="0.25">
      <c r="R18514" s="15">
        <v>1</v>
      </c>
    </row>
    <row r="18515" spans="18:18" x14ac:dyDescent="0.25">
      <c r="R18515" s="15">
        <v>1</v>
      </c>
    </row>
    <row r="18516" spans="18:18" x14ac:dyDescent="0.25">
      <c r="R18516" s="15">
        <v>1</v>
      </c>
    </row>
    <row r="18517" spans="18:18" x14ac:dyDescent="0.25">
      <c r="R18517" s="15">
        <v>1</v>
      </c>
    </row>
    <row r="18518" spans="18:18" x14ac:dyDescent="0.25">
      <c r="R18518" s="15">
        <v>1</v>
      </c>
    </row>
    <row r="18519" spans="18:18" x14ac:dyDescent="0.25">
      <c r="R18519" s="15">
        <v>1</v>
      </c>
    </row>
    <row r="18520" spans="18:18" x14ac:dyDescent="0.25">
      <c r="R18520" s="15">
        <v>1</v>
      </c>
    </row>
    <row r="18521" spans="18:18" x14ac:dyDescent="0.25">
      <c r="R18521" s="15">
        <v>1</v>
      </c>
    </row>
    <row r="18522" spans="18:18" x14ac:dyDescent="0.25">
      <c r="R18522" s="15">
        <v>1</v>
      </c>
    </row>
    <row r="18523" spans="18:18" x14ac:dyDescent="0.25">
      <c r="R18523" s="15">
        <v>1</v>
      </c>
    </row>
    <row r="18524" spans="18:18" x14ac:dyDescent="0.25">
      <c r="R18524" s="15">
        <v>1</v>
      </c>
    </row>
    <row r="18525" spans="18:18" x14ac:dyDescent="0.25">
      <c r="R18525" s="15">
        <v>1</v>
      </c>
    </row>
    <row r="18526" spans="18:18" x14ac:dyDescent="0.25">
      <c r="R18526" s="15">
        <v>1</v>
      </c>
    </row>
    <row r="18527" spans="18:18" x14ac:dyDescent="0.25">
      <c r="R18527" s="15">
        <v>3</v>
      </c>
    </row>
    <row r="18528" spans="18:18" x14ac:dyDescent="0.25">
      <c r="R18528" s="15">
        <v>3</v>
      </c>
    </row>
    <row r="18529" spans="18:18" x14ac:dyDescent="0.25">
      <c r="R18529" s="15">
        <v>3</v>
      </c>
    </row>
    <row r="18530" spans="18:18" x14ac:dyDescent="0.25">
      <c r="R18530" s="15">
        <v>3</v>
      </c>
    </row>
    <row r="18531" spans="18:18" x14ac:dyDescent="0.25">
      <c r="R18531" s="15">
        <v>3</v>
      </c>
    </row>
    <row r="18532" spans="18:18" x14ac:dyDescent="0.25">
      <c r="R18532" s="15">
        <v>3</v>
      </c>
    </row>
    <row r="18533" spans="18:18" x14ac:dyDescent="0.25">
      <c r="R18533" s="15">
        <v>3</v>
      </c>
    </row>
    <row r="18534" spans="18:18" x14ac:dyDescent="0.25">
      <c r="R18534" s="15">
        <v>3</v>
      </c>
    </row>
    <row r="18535" spans="18:18" x14ac:dyDescent="0.25">
      <c r="R18535" s="15">
        <v>3</v>
      </c>
    </row>
    <row r="18536" spans="18:18" x14ac:dyDescent="0.25">
      <c r="R18536" s="15">
        <v>3</v>
      </c>
    </row>
    <row r="18537" spans="18:18" x14ac:dyDescent="0.25">
      <c r="R18537" s="15">
        <v>3</v>
      </c>
    </row>
    <row r="18538" spans="18:18" x14ac:dyDescent="0.25">
      <c r="R18538" s="15">
        <v>3</v>
      </c>
    </row>
    <row r="18539" spans="18:18" x14ac:dyDescent="0.25">
      <c r="R18539" s="15">
        <v>3</v>
      </c>
    </row>
    <row r="18540" spans="18:18" x14ac:dyDescent="0.25">
      <c r="R18540" s="15">
        <v>3</v>
      </c>
    </row>
    <row r="18541" spans="18:18" x14ac:dyDescent="0.25">
      <c r="R18541" s="15">
        <v>3</v>
      </c>
    </row>
    <row r="18542" spans="18:18" x14ac:dyDescent="0.25">
      <c r="R18542" s="15">
        <v>3</v>
      </c>
    </row>
    <row r="18543" spans="18:18" x14ac:dyDescent="0.25">
      <c r="R18543" s="15">
        <v>3</v>
      </c>
    </row>
    <row r="18544" spans="18:18" x14ac:dyDescent="0.25">
      <c r="R18544" s="15">
        <v>3</v>
      </c>
    </row>
    <row r="18545" spans="18:18" x14ac:dyDescent="0.25">
      <c r="R18545" s="15">
        <v>3</v>
      </c>
    </row>
    <row r="18546" spans="18:18" x14ac:dyDescent="0.25">
      <c r="R18546" s="15">
        <v>3</v>
      </c>
    </row>
    <row r="18547" spans="18:18" x14ac:dyDescent="0.25">
      <c r="R18547" s="15">
        <v>3</v>
      </c>
    </row>
    <row r="18548" spans="18:18" x14ac:dyDescent="0.25">
      <c r="R18548" s="15">
        <v>3</v>
      </c>
    </row>
    <row r="18549" spans="18:18" x14ac:dyDescent="0.25">
      <c r="R18549" s="15">
        <v>3</v>
      </c>
    </row>
    <row r="18550" spans="18:18" x14ac:dyDescent="0.25">
      <c r="R18550" s="15">
        <v>3</v>
      </c>
    </row>
    <row r="18551" spans="18:18" x14ac:dyDescent="0.25">
      <c r="R18551" s="15">
        <v>3</v>
      </c>
    </row>
    <row r="18552" spans="18:18" x14ac:dyDescent="0.25">
      <c r="R18552" s="15">
        <v>3</v>
      </c>
    </row>
    <row r="18553" spans="18:18" x14ac:dyDescent="0.25">
      <c r="R18553" s="15">
        <v>3</v>
      </c>
    </row>
    <row r="18554" spans="18:18" x14ac:dyDescent="0.25">
      <c r="R18554" s="15">
        <v>3</v>
      </c>
    </row>
    <row r="18555" spans="18:18" x14ac:dyDescent="0.25">
      <c r="R18555" s="15">
        <v>3</v>
      </c>
    </row>
    <row r="18556" spans="18:18" x14ac:dyDescent="0.25">
      <c r="R18556" s="15">
        <v>3</v>
      </c>
    </row>
    <row r="18557" spans="18:18" x14ac:dyDescent="0.25">
      <c r="R18557" s="15">
        <v>3</v>
      </c>
    </row>
    <row r="18558" spans="18:18" x14ac:dyDescent="0.25">
      <c r="R18558" s="15">
        <v>3</v>
      </c>
    </row>
    <row r="18559" spans="18:18" x14ac:dyDescent="0.25">
      <c r="R18559" s="15">
        <v>3</v>
      </c>
    </row>
    <row r="18560" spans="18:18" x14ac:dyDescent="0.25">
      <c r="R18560" s="15">
        <v>3</v>
      </c>
    </row>
    <row r="18561" spans="18:18" x14ac:dyDescent="0.25">
      <c r="R18561" s="15">
        <v>3</v>
      </c>
    </row>
    <row r="18562" spans="18:18" x14ac:dyDescent="0.25">
      <c r="R18562" s="15">
        <v>3</v>
      </c>
    </row>
    <row r="18563" spans="18:18" x14ac:dyDescent="0.25">
      <c r="R18563" s="15">
        <v>3</v>
      </c>
    </row>
    <row r="18564" spans="18:18" x14ac:dyDescent="0.25">
      <c r="R18564" s="15">
        <v>3</v>
      </c>
    </row>
    <row r="18565" spans="18:18" x14ac:dyDescent="0.25">
      <c r="R18565" s="15">
        <v>3</v>
      </c>
    </row>
    <row r="18566" spans="18:18" x14ac:dyDescent="0.25">
      <c r="R18566" s="15">
        <v>3</v>
      </c>
    </row>
    <row r="18567" spans="18:18" x14ac:dyDescent="0.25">
      <c r="R18567" s="15">
        <v>3</v>
      </c>
    </row>
    <row r="18568" spans="18:18" x14ac:dyDescent="0.25">
      <c r="R18568" s="15">
        <v>3</v>
      </c>
    </row>
    <row r="18569" spans="18:18" x14ac:dyDescent="0.25">
      <c r="R18569" s="15">
        <v>3</v>
      </c>
    </row>
    <row r="18570" spans="18:18" x14ac:dyDescent="0.25">
      <c r="R18570" s="15">
        <v>3</v>
      </c>
    </row>
    <row r="18571" spans="18:18" x14ac:dyDescent="0.25">
      <c r="R18571" s="15">
        <v>3</v>
      </c>
    </row>
    <row r="18572" spans="18:18" x14ac:dyDescent="0.25">
      <c r="R18572" s="15">
        <v>3</v>
      </c>
    </row>
    <row r="18573" spans="18:18" x14ac:dyDescent="0.25">
      <c r="R18573" s="15">
        <v>3</v>
      </c>
    </row>
    <row r="18574" spans="18:18" x14ac:dyDescent="0.25">
      <c r="R18574" s="15">
        <v>3</v>
      </c>
    </row>
    <row r="18575" spans="18:18" x14ac:dyDescent="0.25">
      <c r="R18575" s="15">
        <v>3</v>
      </c>
    </row>
    <row r="18576" spans="18:18" x14ac:dyDescent="0.25">
      <c r="R18576" s="15">
        <v>3</v>
      </c>
    </row>
    <row r="18577" spans="18:18" x14ac:dyDescent="0.25">
      <c r="R18577" s="15">
        <v>3</v>
      </c>
    </row>
    <row r="18578" spans="18:18" x14ac:dyDescent="0.25">
      <c r="R18578" s="15">
        <v>3</v>
      </c>
    </row>
    <row r="18579" spans="18:18" x14ac:dyDescent="0.25">
      <c r="R18579" s="15">
        <v>3</v>
      </c>
    </row>
    <row r="18580" spans="18:18" x14ac:dyDescent="0.25">
      <c r="R18580" s="15">
        <v>3</v>
      </c>
    </row>
    <row r="18581" spans="18:18" x14ac:dyDescent="0.25">
      <c r="R18581" s="15">
        <v>3</v>
      </c>
    </row>
    <row r="18582" spans="18:18" x14ac:dyDescent="0.25">
      <c r="R18582" s="15">
        <v>3</v>
      </c>
    </row>
    <row r="18583" spans="18:18" x14ac:dyDescent="0.25">
      <c r="R18583" s="15">
        <v>3</v>
      </c>
    </row>
    <row r="18584" spans="18:18" x14ac:dyDescent="0.25">
      <c r="R18584" s="15">
        <v>3</v>
      </c>
    </row>
    <row r="18585" spans="18:18" x14ac:dyDescent="0.25">
      <c r="R18585" s="15">
        <v>3</v>
      </c>
    </row>
    <row r="18586" spans="18:18" x14ac:dyDescent="0.25">
      <c r="R18586" s="15">
        <v>3</v>
      </c>
    </row>
    <row r="18587" spans="18:18" x14ac:dyDescent="0.25">
      <c r="R18587" s="15">
        <v>3</v>
      </c>
    </row>
    <row r="18588" spans="18:18" x14ac:dyDescent="0.25">
      <c r="R18588" s="15">
        <v>3</v>
      </c>
    </row>
    <row r="18589" spans="18:18" x14ac:dyDescent="0.25">
      <c r="R18589" s="15">
        <v>3</v>
      </c>
    </row>
    <row r="18590" spans="18:18" x14ac:dyDescent="0.25">
      <c r="R18590" s="15">
        <v>3</v>
      </c>
    </row>
    <row r="18591" spans="18:18" x14ac:dyDescent="0.25">
      <c r="R18591" s="15">
        <v>3</v>
      </c>
    </row>
    <row r="18592" spans="18:18" x14ac:dyDescent="0.25">
      <c r="R18592" s="15">
        <v>3</v>
      </c>
    </row>
    <row r="18593" spans="18:18" x14ac:dyDescent="0.25">
      <c r="R18593" s="15">
        <v>3</v>
      </c>
    </row>
    <row r="18594" spans="18:18" x14ac:dyDescent="0.25">
      <c r="R18594" s="15">
        <v>4</v>
      </c>
    </row>
    <row r="18595" spans="18:18" x14ac:dyDescent="0.25">
      <c r="R18595" s="15">
        <v>4</v>
      </c>
    </row>
    <row r="18596" spans="18:18" x14ac:dyDescent="0.25">
      <c r="R18596" s="15">
        <v>4</v>
      </c>
    </row>
    <row r="18597" spans="18:18" x14ac:dyDescent="0.25">
      <c r="R18597" s="15">
        <v>4</v>
      </c>
    </row>
    <row r="18598" spans="18:18" x14ac:dyDescent="0.25">
      <c r="R18598" s="15">
        <v>4</v>
      </c>
    </row>
    <row r="18599" spans="18:18" x14ac:dyDescent="0.25">
      <c r="R18599" s="15">
        <v>4</v>
      </c>
    </row>
    <row r="18600" spans="18:18" x14ac:dyDescent="0.25">
      <c r="R18600" s="15">
        <v>4</v>
      </c>
    </row>
    <row r="18601" spans="18:18" x14ac:dyDescent="0.25">
      <c r="R18601" s="15">
        <v>4</v>
      </c>
    </row>
    <row r="18602" spans="18:18" x14ac:dyDescent="0.25">
      <c r="R18602" s="15">
        <v>4</v>
      </c>
    </row>
    <row r="18603" spans="18:18" x14ac:dyDescent="0.25">
      <c r="R18603" s="15">
        <v>4</v>
      </c>
    </row>
    <row r="18604" spans="18:18" x14ac:dyDescent="0.25">
      <c r="R18604" s="15">
        <v>4</v>
      </c>
    </row>
    <row r="18605" spans="18:18" x14ac:dyDescent="0.25">
      <c r="R18605" s="15">
        <v>4</v>
      </c>
    </row>
    <row r="18606" spans="18:18" x14ac:dyDescent="0.25">
      <c r="R18606" s="15">
        <v>4</v>
      </c>
    </row>
    <row r="18607" spans="18:18" x14ac:dyDescent="0.25">
      <c r="R18607" s="15">
        <v>4</v>
      </c>
    </row>
    <row r="18608" spans="18:18" x14ac:dyDescent="0.25">
      <c r="R18608" s="15">
        <v>4</v>
      </c>
    </row>
    <row r="18609" spans="18:18" x14ac:dyDescent="0.25">
      <c r="R18609" s="15">
        <v>4</v>
      </c>
    </row>
    <row r="18610" spans="18:18" x14ac:dyDescent="0.25">
      <c r="R18610" s="15">
        <v>4</v>
      </c>
    </row>
    <row r="18611" spans="18:18" x14ac:dyDescent="0.25">
      <c r="R18611" s="15">
        <v>3</v>
      </c>
    </row>
    <row r="18612" spans="18:18" x14ac:dyDescent="0.25">
      <c r="R18612" s="15">
        <v>3</v>
      </c>
    </row>
    <row r="18613" spans="18:18" x14ac:dyDescent="0.25">
      <c r="R18613" s="15">
        <v>3</v>
      </c>
    </row>
    <row r="18614" spans="18:18" x14ac:dyDescent="0.25">
      <c r="R18614" s="15">
        <v>3</v>
      </c>
    </row>
    <row r="18615" spans="18:18" x14ac:dyDescent="0.25">
      <c r="R18615" s="15">
        <v>3</v>
      </c>
    </row>
    <row r="18616" spans="18:18" x14ac:dyDescent="0.25">
      <c r="R18616" s="15">
        <v>3</v>
      </c>
    </row>
    <row r="18617" spans="18:18" x14ac:dyDescent="0.25">
      <c r="R18617" s="15">
        <v>3</v>
      </c>
    </row>
    <row r="18618" spans="18:18" x14ac:dyDescent="0.25">
      <c r="R18618" s="15">
        <v>3</v>
      </c>
    </row>
    <row r="18619" spans="18:18" x14ac:dyDescent="0.25">
      <c r="R18619" s="15">
        <v>3</v>
      </c>
    </row>
    <row r="18620" spans="18:18" x14ac:dyDescent="0.25">
      <c r="R18620" s="15">
        <v>3</v>
      </c>
    </row>
    <row r="18621" spans="18:18" x14ac:dyDescent="0.25">
      <c r="R18621" s="15">
        <v>3</v>
      </c>
    </row>
    <row r="18622" spans="18:18" x14ac:dyDescent="0.25">
      <c r="R18622" s="15">
        <v>3</v>
      </c>
    </row>
    <row r="18623" spans="18:18" x14ac:dyDescent="0.25">
      <c r="R18623" s="15">
        <v>3</v>
      </c>
    </row>
    <row r="18624" spans="18:18" x14ac:dyDescent="0.25">
      <c r="R18624" s="15">
        <v>3</v>
      </c>
    </row>
    <row r="18625" spans="18:18" x14ac:dyDescent="0.25">
      <c r="R18625" s="15">
        <v>3</v>
      </c>
    </row>
    <row r="18626" spans="18:18" x14ac:dyDescent="0.25">
      <c r="R18626" s="15">
        <v>3</v>
      </c>
    </row>
    <row r="18627" spans="18:18" x14ac:dyDescent="0.25">
      <c r="R18627" s="15">
        <v>3</v>
      </c>
    </row>
    <row r="18628" spans="18:18" x14ac:dyDescent="0.25">
      <c r="R18628" s="15">
        <v>3</v>
      </c>
    </row>
    <row r="18629" spans="18:18" x14ac:dyDescent="0.25">
      <c r="R18629" s="15">
        <v>3</v>
      </c>
    </row>
    <row r="18630" spans="18:18" x14ac:dyDescent="0.25">
      <c r="R18630" s="15">
        <v>3</v>
      </c>
    </row>
    <row r="18631" spans="18:18" x14ac:dyDescent="0.25">
      <c r="R18631" s="15">
        <v>3</v>
      </c>
    </row>
    <row r="18632" spans="18:18" x14ac:dyDescent="0.25">
      <c r="R18632" s="15">
        <v>3</v>
      </c>
    </row>
    <row r="18633" spans="18:18" x14ac:dyDescent="0.25">
      <c r="R18633" s="15">
        <v>3</v>
      </c>
    </row>
    <row r="18634" spans="18:18" x14ac:dyDescent="0.25">
      <c r="R18634" s="15">
        <v>3</v>
      </c>
    </row>
    <row r="18635" spans="18:18" x14ac:dyDescent="0.25">
      <c r="R18635" s="15">
        <v>3</v>
      </c>
    </row>
    <row r="18636" spans="18:18" x14ac:dyDescent="0.25">
      <c r="R18636" s="15">
        <v>4</v>
      </c>
    </row>
    <row r="18637" spans="18:18" x14ac:dyDescent="0.25">
      <c r="R18637" s="15">
        <v>4</v>
      </c>
    </row>
    <row r="18638" spans="18:18" x14ac:dyDescent="0.25">
      <c r="R18638" s="15">
        <v>4</v>
      </c>
    </row>
    <row r="18639" spans="18:18" x14ac:dyDescent="0.25">
      <c r="R18639" s="15">
        <v>4</v>
      </c>
    </row>
    <row r="18640" spans="18:18" x14ac:dyDescent="0.25">
      <c r="R18640" s="15">
        <v>4</v>
      </c>
    </row>
    <row r="18641" spans="18:18" x14ac:dyDescent="0.25">
      <c r="R18641" s="15">
        <v>4</v>
      </c>
    </row>
    <row r="18642" spans="18:18" x14ac:dyDescent="0.25">
      <c r="R18642" s="15">
        <v>4</v>
      </c>
    </row>
    <row r="18643" spans="18:18" x14ac:dyDescent="0.25">
      <c r="R18643" s="15">
        <v>4</v>
      </c>
    </row>
    <row r="18644" spans="18:18" x14ac:dyDescent="0.25">
      <c r="R18644" s="15">
        <v>4</v>
      </c>
    </row>
    <row r="18645" spans="18:18" x14ac:dyDescent="0.25">
      <c r="R18645" s="15">
        <v>4</v>
      </c>
    </row>
    <row r="18646" spans="18:18" x14ac:dyDescent="0.25">
      <c r="R18646" s="15">
        <v>4</v>
      </c>
    </row>
    <row r="18647" spans="18:18" x14ac:dyDescent="0.25">
      <c r="R18647" s="15">
        <v>4</v>
      </c>
    </row>
    <row r="18648" spans="18:18" x14ac:dyDescent="0.25">
      <c r="R18648" s="15">
        <v>4</v>
      </c>
    </row>
    <row r="18649" spans="18:18" x14ac:dyDescent="0.25">
      <c r="R18649" s="15">
        <v>4</v>
      </c>
    </row>
    <row r="18650" spans="18:18" x14ac:dyDescent="0.25">
      <c r="R18650" s="15">
        <v>4</v>
      </c>
    </row>
    <row r="18651" spans="18:18" x14ac:dyDescent="0.25">
      <c r="R18651" s="15">
        <v>4</v>
      </c>
    </row>
    <row r="18652" spans="18:18" x14ac:dyDescent="0.25">
      <c r="R18652" s="15">
        <v>3</v>
      </c>
    </row>
    <row r="18653" spans="18:18" x14ac:dyDescent="0.25">
      <c r="R18653" s="15">
        <v>3</v>
      </c>
    </row>
    <row r="18654" spans="18:18" x14ac:dyDescent="0.25">
      <c r="R18654" s="15">
        <v>3</v>
      </c>
    </row>
    <row r="18655" spans="18:18" x14ac:dyDescent="0.25">
      <c r="R18655" s="15">
        <v>3</v>
      </c>
    </row>
    <row r="18656" spans="18:18" x14ac:dyDescent="0.25">
      <c r="R18656" s="15">
        <v>3</v>
      </c>
    </row>
    <row r="18657" spans="18:18" x14ac:dyDescent="0.25">
      <c r="R18657" s="15">
        <v>5</v>
      </c>
    </row>
    <row r="18658" spans="18:18" x14ac:dyDescent="0.25">
      <c r="R18658" s="15">
        <v>5</v>
      </c>
    </row>
    <row r="18659" spans="18:18" x14ac:dyDescent="0.25">
      <c r="R18659" s="15">
        <v>5</v>
      </c>
    </row>
    <row r="18660" spans="18:18" x14ac:dyDescent="0.25">
      <c r="R18660" s="15">
        <v>5</v>
      </c>
    </row>
    <row r="18661" spans="18:18" x14ac:dyDescent="0.25">
      <c r="R18661" s="15">
        <v>5</v>
      </c>
    </row>
    <row r="18662" spans="18:18" x14ac:dyDescent="0.25">
      <c r="R18662" s="15">
        <v>5</v>
      </c>
    </row>
    <row r="18663" spans="18:18" x14ac:dyDescent="0.25">
      <c r="R18663" s="15">
        <v>3</v>
      </c>
    </row>
    <row r="18664" spans="18:18" x14ac:dyDescent="0.25">
      <c r="R18664" s="15">
        <v>3</v>
      </c>
    </row>
    <row r="18665" spans="18:18" x14ac:dyDescent="0.25">
      <c r="R18665" s="15">
        <v>3</v>
      </c>
    </row>
    <row r="18666" spans="18:18" x14ac:dyDescent="0.25">
      <c r="R18666" s="15">
        <v>3</v>
      </c>
    </row>
    <row r="18667" spans="18:18" x14ac:dyDescent="0.25">
      <c r="R18667" s="15">
        <v>3</v>
      </c>
    </row>
    <row r="18668" spans="18:18" x14ac:dyDescent="0.25">
      <c r="R18668" s="15">
        <v>3</v>
      </c>
    </row>
    <row r="18669" spans="18:18" x14ac:dyDescent="0.25">
      <c r="R18669" s="15">
        <v>3</v>
      </c>
    </row>
    <row r="18670" spans="18:18" x14ac:dyDescent="0.25">
      <c r="R18670" s="15">
        <v>3</v>
      </c>
    </row>
    <row r="18671" spans="18:18" x14ac:dyDescent="0.25">
      <c r="R18671" s="15">
        <v>3</v>
      </c>
    </row>
    <row r="18672" spans="18:18" x14ac:dyDescent="0.25">
      <c r="R18672" s="15">
        <v>3</v>
      </c>
    </row>
    <row r="18673" spans="18:18" x14ac:dyDescent="0.25">
      <c r="R18673" s="15">
        <v>3</v>
      </c>
    </row>
    <row r="18674" spans="18:18" x14ac:dyDescent="0.25">
      <c r="R18674" s="15">
        <v>3</v>
      </c>
    </row>
    <row r="18675" spans="18:18" x14ac:dyDescent="0.25">
      <c r="R18675" s="15">
        <v>3</v>
      </c>
    </row>
    <row r="18676" spans="18:18" x14ac:dyDescent="0.25">
      <c r="R18676" s="15">
        <v>3</v>
      </c>
    </row>
    <row r="18677" spans="18:18" x14ac:dyDescent="0.25">
      <c r="R18677" s="15">
        <v>3</v>
      </c>
    </row>
    <row r="18678" spans="18:18" x14ac:dyDescent="0.25">
      <c r="R18678" s="15">
        <v>3</v>
      </c>
    </row>
    <row r="18679" spans="18:18" x14ac:dyDescent="0.25">
      <c r="R18679" s="15">
        <v>3</v>
      </c>
    </row>
    <row r="18680" spans="18:18" x14ac:dyDescent="0.25">
      <c r="R18680" s="15">
        <v>3</v>
      </c>
    </row>
    <row r="18681" spans="18:18" x14ac:dyDescent="0.25">
      <c r="R18681" s="15">
        <v>3</v>
      </c>
    </row>
    <row r="18682" spans="18:18" x14ac:dyDescent="0.25">
      <c r="R18682" s="15">
        <v>3</v>
      </c>
    </row>
    <row r="18683" spans="18:18" x14ac:dyDescent="0.25">
      <c r="R18683" s="15">
        <v>3</v>
      </c>
    </row>
    <row r="18684" spans="18:18" x14ac:dyDescent="0.25">
      <c r="R18684" s="15">
        <v>3</v>
      </c>
    </row>
    <row r="18685" spans="18:18" x14ac:dyDescent="0.25">
      <c r="R18685" s="15">
        <v>3</v>
      </c>
    </row>
    <row r="18686" spans="18:18" x14ac:dyDescent="0.25">
      <c r="R18686" s="15">
        <v>3</v>
      </c>
    </row>
    <row r="18687" spans="18:18" x14ac:dyDescent="0.25">
      <c r="R18687" s="15">
        <v>3</v>
      </c>
    </row>
    <row r="18688" spans="18:18" x14ac:dyDescent="0.25">
      <c r="R18688" s="15">
        <v>1</v>
      </c>
    </row>
    <row r="18689" spans="18:18" x14ac:dyDescent="0.25">
      <c r="R18689" s="15">
        <v>1</v>
      </c>
    </row>
    <row r="18690" spans="18:18" x14ac:dyDescent="0.25">
      <c r="R18690" s="15">
        <v>1</v>
      </c>
    </row>
    <row r="18691" spans="18:18" x14ac:dyDescent="0.25">
      <c r="R18691" s="15">
        <v>1</v>
      </c>
    </row>
    <row r="18692" spans="18:18" x14ac:dyDescent="0.25">
      <c r="R18692" s="15">
        <v>1</v>
      </c>
    </row>
    <row r="18693" spans="18:18" x14ac:dyDescent="0.25">
      <c r="R18693" s="15">
        <v>1</v>
      </c>
    </row>
    <row r="18694" spans="18:18" x14ac:dyDescent="0.25">
      <c r="R18694" s="15">
        <v>1</v>
      </c>
    </row>
    <row r="18695" spans="18:18" x14ac:dyDescent="0.25">
      <c r="R18695" s="15">
        <v>1</v>
      </c>
    </row>
    <row r="18696" spans="18:18" x14ac:dyDescent="0.25">
      <c r="R18696" s="15">
        <v>1</v>
      </c>
    </row>
    <row r="18697" spans="18:18" x14ac:dyDescent="0.25">
      <c r="R18697" s="15">
        <v>1</v>
      </c>
    </row>
    <row r="18698" spans="18:18" x14ac:dyDescent="0.25">
      <c r="R18698" s="15">
        <v>1</v>
      </c>
    </row>
    <row r="18699" spans="18:18" x14ac:dyDescent="0.25">
      <c r="R18699" s="15">
        <v>1</v>
      </c>
    </row>
    <row r="18700" spans="18:18" x14ac:dyDescent="0.25">
      <c r="R18700" s="15">
        <v>1</v>
      </c>
    </row>
    <row r="18701" spans="18:18" x14ac:dyDescent="0.25">
      <c r="R18701" s="15">
        <v>1</v>
      </c>
    </row>
    <row r="18702" spans="18:18" x14ac:dyDescent="0.25">
      <c r="R18702" s="15">
        <v>1</v>
      </c>
    </row>
    <row r="18703" spans="18:18" x14ac:dyDescent="0.25">
      <c r="R18703" s="15">
        <v>1</v>
      </c>
    </row>
    <row r="18704" spans="18:18" x14ac:dyDescent="0.25">
      <c r="R18704" s="15">
        <v>1</v>
      </c>
    </row>
    <row r="18705" spans="18:18" x14ac:dyDescent="0.25">
      <c r="R18705" s="15">
        <v>1</v>
      </c>
    </row>
    <row r="18706" spans="18:18" x14ac:dyDescent="0.25">
      <c r="R18706" s="15">
        <v>1</v>
      </c>
    </row>
    <row r="18707" spans="18:18" x14ac:dyDescent="0.25">
      <c r="R18707" s="15">
        <v>1</v>
      </c>
    </row>
    <row r="18708" spans="18:18" x14ac:dyDescent="0.25">
      <c r="R18708" s="15">
        <v>1</v>
      </c>
    </row>
    <row r="18709" spans="18:18" x14ac:dyDescent="0.25">
      <c r="R18709" s="15">
        <v>1</v>
      </c>
    </row>
    <row r="18710" spans="18:18" x14ac:dyDescent="0.25">
      <c r="R18710" s="15">
        <v>1</v>
      </c>
    </row>
    <row r="18711" spans="18:18" x14ac:dyDescent="0.25">
      <c r="R18711" s="15">
        <v>1</v>
      </c>
    </row>
    <row r="18712" spans="18:18" x14ac:dyDescent="0.25">
      <c r="R18712" s="15">
        <v>1</v>
      </c>
    </row>
    <row r="18713" spans="18:18" x14ac:dyDescent="0.25">
      <c r="R18713" s="15">
        <v>1</v>
      </c>
    </row>
    <row r="18714" spans="18:18" x14ac:dyDescent="0.25">
      <c r="R18714" s="15">
        <v>1</v>
      </c>
    </row>
    <row r="18715" spans="18:18" x14ac:dyDescent="0.25">
      <c r="R18715" s="15">
        <v>1</v>
      </c>
    </row>
    <row r="18716" spans="18:18" x14ac:dyDescent="0.25">
      <c r="R18716" s="15">
        <v>1</v>
      </c>
    </row>
    <row r="18717" spans="18:18" x14ac:dyDescent="0.25">
      <c r="R18717" s="15">
        <v>1</v>
      </c>
    </row>
    <row r="18718" spans="18:18" x14ac:dyDescent="0.25">
      <c r="R18718" s="15">
        <v>1</v>
      </c>
    </row>
    <row r="18719" spans="18:18" x14ac:dyDescent="0.25">
      <c r="R18719" s="15">
        <v>1</v>
      </c>
    </row>
    <row r="18720" spans="18:18" x14ac:dyDescent="0.25">
      <c r="R18720" s="15">
        <v>1</v>
      </c>
    </row>
    <row r="18721" spans="18:18" x14ac:dyDescent="0.25">
      <c r="R18721" s="15">
        <v>1</v>
      </c>
    </row>
    <row r="18722" spans="18:18" x14ac:dyDescent="0.25">
      <c r="R18722" s="15">
        <v>1</v>
      </c>
    </row>
    <row r="18723" spans="18:18" x14ac:dyDescent="0.25">
      <c r="R18723" s="15">
        <v>1</v>
      </c>
    </row>
    <row r="18724" spans="18:18" x14ac:dyDescent="0.25">
      <c r="R18724" s="15">
        <v>1</v>
      </c>
    </row>
    <row r="18725" spans="18:18" x14ac:dyDescent="0.25">
      <c r="R18725" s="15">
        <v>1</v>
      </c>
    </row>
    <row r="18726" spans="18:18" x14ac:dyDescent="0.25">
      <c r="R18726" s="15">
        <v>1</v>
      </c>
    </row>
    <row r="18727" spans="18:18" x14ac:dyDescent="0.25">
      <c r="R18727" s="15">
        <v>1</v>
      </c>
    </row>
    <row r="18728" spans="18:18" x14ac:dyDescent="0.25">
      <c r="R18728" s="15">
        <v>1</v>
      </c>
    </row>
    <row r="18729" spans="18:18" x14ac:dyDescent="0.25">
      <c r="R18729" s="15">
        <v>1</v>
      </c>
    </row>
    <row r="18730" spans="18:18" x14ac:dyDescent="0.25">
      <c r="R18730" s="15">
        <v>1</v>
      </c>
    </row>
    <row r="18731" spans="18:18" x14ac:dyDescent="0.25">
      <c r="R18731" s="15">
        <v>1</v>
      </c>
    </row>
    <row r="18732" spans="18:18" x14ac:dyDescent="0.25">
      <c r="R18732" s="15">
        <v>1</v>
      </c>
    </row>
    <row r="18733" spans="18:18" x14ac:dyDescent="0.25">
      <c r="R18733" s="15">
        <v>1</v>
      </c>
    </row>
    <row r="18734" spans="18:18" x14ac:dyDescent="0.25">
      <c r="R18734" s="15">
        <v>1</v>
      </c>
    </row>
    <row r="18735" spans="18:18" x14ac:dyDescent="0.25">
      <c r="R18735" s="15">
        <v>1</v>
      </c>
    </row>
    <row r="18736" spans="18:18" x14ac:dyDescent="0.25">
      <c r="R18736" s="15">
        <v>1</v>
      </c>
    </row>
    <row r="18737" spans="18:18" x14ac:dyDescent="0.25">
      <c r="R18737" s="15">
        <v>1</v>
      </c>
    </row>
    <row r="18738" spans="18:18" x14ac:dyDescent="0.25">
      <c r="R18738" s="15">
        <v>1</v>
      </c>
    </row>
    <row r="18739" spans="18:18" x14ac:dyDescent="0.25">
      <c r="R18739" s="15">
        <v>1</v>
      </c>
    </row>
    <row r="18740" spans="18:18" x14ac:dyDescent="0.25">
      <c r="R18740" s="15">
        <v>1</v>
      </c>
    </row>
    <row r="18741" spans="18:18" x14ac:dyDescent="0.25">
      <c r="R18741" s="15">
        <v>1</v>
      </c>
    </row>
    <row r="18742" spans="18:18" x14ac:dyDescent="0.25">
      <c r="R18742" s="15">
        <v>1</v>
      </c>
    </row>
    <row r="18743" spans="18:18" x14ac:dyDescent="0.25">
      <c r="R18743" s="15">
        <v>1</v>
      </c>
    </row>
    <row r="18744" spans="18:18" x14ac:dyDescent="0.25">
      <c r="R18744" s="15">
        <v>1</v>
      </c>
    </row>
    <row r="18745" spans="18:18" x14ac:dyDescent="0.25">
      <c r="R18745" s="15">
        <v>1</v>
      </c>
    </row>
    <row r="18746" spans="18:18" x14ac:dyDescent="0.25">
      <c r="R18746" s="15">
        <v>1</v>
      </c>
    </row>
    <row r="18747" spans="18:18" x14ac:dyDescent="0.25">
      <c r="R18747" s="15">
        <v>1</v>
      </c>
    </row>
    <row r="18748" spans="18:18" x14ac:dyDescent="0.25">
      <c r="R18748" s="15">
        <v>1</v>
      </c>
    </row>
    <row r="18749" spans="18:18" x14ac:dyDescent="0.25">
      <c r="R18749" s="15">
        <v>1</v>
      </c>
    </row>
    <row r="18750" spans="18:18" x14ac:dyDescent="0.25">
      <c r="R18750" s="15">
        <v>1</v>
      </c>
    </row>
    <row r="18751" spans="18:18" x14ac:dyDescent="0.25">
      <c r="R18751" s="15">
        <v>1</v>
      </c>
    </row>
    <row r="18752" spans="18:18" x14ac:dyDescent="0.25">
      <c r="R18752" s="15">
        <v>1</v>
      </c>
    </row>
    <row r="18753" spans="18:18" x14ac:dyDescent="0.25">
      <c r="R18753" s="15">
        <v>1</v>
      </c>
    </row>
    <row r="18754" spans="18:18" x14ac:dyDescent="0.25">
      <c r="R18754" s="15">
        <v>1</v>
      </c>
    </row>
    <row r="18755" spans="18:18" x14ac:dyDescent="0.25">
      <c r="R18755" s="15">
        <v>1</v>
      </c>
    </row>
    <row r="18756" spans="18:18" x14ac:dyDescent="0.25">
      <c r="R18756" s="15">
        <v>2</v>
      </c>
    </row>
    <row r="18757" spans="18:18" x14ac:dyDescent="0.25">
      <c r="R18757" s="15">
        <v>2</v>
      </c>
    </row>
    <row r="18758" spans="18:18" x14ac:dyDescent="0.25">
      <c r="R18758" s="15">
        <v>2</v>
      </c>
    </row>
    <row r="18759" spans="18:18" x14ac:dyDescent="0.25">
      <c r="R18759" s="15">
        <v>2</v>
      </c>
    </row>
    <row r="18760" spans="18:18" x14ac:dyDescent="0.25">
      <c r="R18760" s="15">
        <v>2</v>
      </c>
    </row>
    <row r="18761" spans="18:18" x14ac:dyDescent="0.25">
      <c r="R18761" s="15">
        <v>2</v>
      </c>
    </row>
    <row r="18762" spans="18:18" x14ac:dyDescent="0.25">
      <c r="R18762" s="15">
        <v>2</v>
      </c>
    </row>
    <row r="18763" spans="18:18" x14ac:dyDescent="0.25">
      <c r="R18763" s="15">
        <v>2</v>
      </c>
    </row>
    <row r="18764" spans="18:18" x14ac:dyDescent="0.25">
      <c r="R18764" s="15">
        <v>2</v>
      </c>
    </row>
    <row r="18765" spans="18:18" x14ac:dyDescent="0.25">
      <c r="R18765" s="15">
        <v>2</v>
      </c>
    </row>
    <row r="18766" spans="18:18" x14ac:dyDescent="0.25">
      <c r="R18766" s="15">
        <v>2</v>
      </c>
    </row>
    <row r="18767" spans="18:18" x14ac:dyDescent="0.25">
      <c r="R18767" s="15">
        <v>2</v>
      </c>
    </row>
    <row r="18768" spans="18:18" x14ac:dyDescent="0.25">
      <c r="R18768" s="15">
        <v>2</v>
      </c>
    </row>
    <row r="18769" spans="18:18" x14ac:dyDescent="0.25">
      <c r="R18769" s="15">
        <v>1</v>
      </c>
    </row>
    <row r="18770" spans="18:18" x14ac:dyDescent="0.25">
      <c r="R18770" s="15">
        <v>1</v>
      </c>
    </row>
    <row r="18771" spans="18:18" x14ac:dyDescent="0.25">
      <c r="R18771" s="15">
        <v>1</v>
      </c>
    </row>
    <row r="18772" spans="18:18" x14ac:dyDescent="0.25">
      <c r="R18772" s="15">
        <v>1</v>
      </c>
    </row>
    <row r="18773" spans="18:18" x14ac:dyDescent="0.25">
      <c r="R18773" s="15">
        <v>1</v>
      </c>
    </row>
    <row r="18774" spans="18:18" x14ac:dyDescent="0.25">
      <c r="R18774" s="15">
        <v>1</v>
      </c>
    </row>
    <row r="18775" spans="18:18" x14ac:dyDescent="0.25">
      <c r="R18775" s="15">
        <v>1</v>
      </c>
    </row>
    <row r="18776" spans="18:18" x14ac:dyDescent="0.25">
      <c r="R18776" s="15">
        <v>1</v>
      </c>
    </row>
    <row r="18777" spans="18:18" x14ac:dyDescent="0.25">
      <c r="R18777" s="15">
        <v>1</v>
      </c>
    </row>
    <row r="18778" spans="18:18" x14ac:dyDescent="0.25">
      <c r="R18778" s="15">
        <v>1</v>
      </c>
    </row>
    <row r="18779" spans="18:18" x14ac:dyDescent="0.25">
      <c r="R18779" s="15">
        <v>1</v>
      </c>
    </row>
    <row r="18780" spans="18:18" x14ac:dyDescent="0.25">
      <c r="R18780" s="15">
        <v>1</v>
      </c>
    </row>
    <row r="18781" spans="18:18" x14ac:dyDescent="0.25">
      <c r="R18781" s="15">
        <v>1</v>
      </c>
    </row>
    <row r="18782" spans="18:18" x14ac:dyDescent="0.25">
      <c r="R18782" s="15">
        <v>1</v>
      </c>
    </row>
    <row r="18783" spans="18:18" x14ac:dyDescent="0.25">
      <c r="R18783" s="15">
        <v>1</v>
      </c>
    </row>
    <row r="18784" spans="18:18" x14ac:dyDescent="0.25">
      <c r="R18784" s="15">
        <v>1</v>
      </c>
    </row>
    <row r="18785" spans="18:18" x14ac:dyDescent="0.25">
      <c r="R18785" s="15">
        <v>1</v>
      </c>
    </row>
    <row r="18786" spans="18:18" x14ac:dyDescent="0.25">
      <c r="R18786" s="15">
        <v>1</v>
      </c>
    </row>
    <row r="18787" spans="18:18" x14ac:dyDescent="0.25">
      <c r="R18787" s="15">
        <v>1</v>
      </c>
    </row>
    <row r="18788" spans="18:18" x14ac:dyDescent="0.25">
      <c r="R18788" s="15">
        <v>1</v>
      </c>
    </row>
    <row r="18789" spans="18:18" x14ac:dyDescent="0.25">
      <c r="R18789" s="15">
        <v>1</v>
      </c>
    </row>
    <row r="18790" spans="18:18" x14ac:dyDescent="0.25">
      <c r="R18790" s="15">
        <v>1</v>
      </c>
    </row>
    <row r="18791" spans="18:18" x14ac:dyDescent="0.25">
      <c r="R18791" s="15">
        <v>1</v>
      </c>
    </row>
    <row r="18792" spans="18:18" x14ac:dyDescent="0.25">
      <c r="R18792" s="15">
        <v>1</v>
      </c>
    </row>
    <row r="18793" spans="18:18" x14ac:dyDescent="0.25">
      <c r="R18793" s="15">
        <v>1</v>
      </c>
    </row>
    <row r="18794" spans="18:18" x14ac:dyDescent="0.25">
      <c r="R18794" s="15">
        <v>1</v>
      </c>
    </row>
    <row r="18795" spans="18:18" x14ac:dyDescent="0.25">
      <c r="R18795" s="15">
        <v>1</v>
      </c>
    </row>
    <row r="18796" spans="18:18" x14ac:dyDescent="0.25">
      <c r="R18796" s="15">
        <v>1</v>
      </c>
    </row>
    <row r="18797" spans="18:18" x14ac:dyDescent="0.25">
      <c r="R18797" s="15">
        <v>1</v>
      </c>
    </row>
    <row r="18798" spans="18:18" x14ac:dyDescent="0.25">
      <c r="R18798" s="15">
        <v>2</v>
      </c>
    </row>
    <row r="18799" spans="18:18" x14ac:dyDescent="0.25">
      <c r="R18799" s="15">
        <v>2</v>
      </c>
    </row>
    <row r="18800" spans="18:18" x14ac:dyDescent="0.25">
      <c r="R18800" s="15">
        <v>2</v>
      </c>
    </row>
    <row r="18801" spans="18:18" x14ac:dyDescent="0.25">
      <c r="R18801" s="15">
        <v>2</v>
      </c>
    </row>
    <row r="18802" spans="18:18" x14ac:dyDescent="0.25">
      <c r="R18802" s="15">
        <v>2</v>
      </c>
    </row>
    <row r="18803" spans="18:18" x14ac:dyDescent="0.25">
      <c r="R18803" s="15">
        <v>2</v>
      </c>
    </row>
    <row r="18804" spans="18:18" x14ac:dyDescent="0.25">
      <c r="R18804" s="15">
        <v>2</v>
      </c>
    </row>
    <row r="18805" spans="18:18" x14ac:dyDescent="0.25">
      <c r="R18805" s="15">
        <v>2</v>
      </c>
    </row>
    <row r="18806" spans="18:18" x14ac:dyDescent="0.25">
      <c r="R18806" s="15">
        <v>2</v>
      </c>
    </row>
    <row r="18807" spans="18:18" x14ac:dyDescent="0.25">
      <c r="R18807" s="15">
        <v>2</v>
      </c>
    </row>
    <row r="18808" spans="18:18" x14ac:dyDescent="0.25">
      <c r="R18808" s="15">
        <v>2</v>
      </c>
    </row>
    <row r="18809" spans="18:18" x14ac:dyDescent="0.25">
      <c r="R18809" s="15">
        <v>2</v>
      </c>
    </row>
    <row r="18810" spans="18:18" x14ac:dyDescent="0.25">
      <c r="R18810" s="15">
        <v>2</v>
      </c>
    </row>
    <row r="18811" spans="18:18" x14ac:dyDescent="0.25">
      <c r="R18811" s="15">
        <v>2</v>
      </c>
    </row>
    <row r="18812" spans="18:18" x14ac:dyDescent="0.25">
      <c r="R18812" s="15">
        <v>2</v>
      </c>
    </row>
    <row r="18813" spans="18:18" x14ac:dyDescent="0.25">
      <c r="R18813" s="15">
        <v>2</v>
      </c>
    </row>
    <row r="18814" spans="18:18" x14ac:dyDescent="0.25">
      <c r="R18814" s="15">
        <v>2</v>
      </c>
    </row>
    <row r="18815" spans="18:18" x14ac:dyDescent="0.25">
      <c r="R18815" s="15">
        <v>2</v>
      </c>
    </row>
    <row r="18816" spans="18:18" x14ac:dyDescent="0.25">
      <c r="R18816" s="15">
        <v>2</v>
      </c>
    </row>
    <row r="18817" spans="18:18" x14ac:dyDescent="0.25">
      <c r="R18817" s="15">
        <v>2</v>
      </c>
    </row>
    <row r="18818" spans="18:18" x14ac:dyDescent="0.25">
      <c r="R18818" s="15">
        <v>2</v>
      </c>
    </row>
    <row r="18819" spans="18:18" x14ac:dyDescent="0.25">
      <c r="R18819" s="15">
        <v>2</v>
      </c>
    </row>
    <row r="18820" spans="18:18" x14ac:dyDescent="0.25">
      <c r="R18820" s="15">
        <v>2</v>
      </c>
    </row>
    <row r="18821" spans="18:18" x14ac:dyDescent="0.25">
      <c r="R18821" s="15">
        <v>2</v>
      </c>
    </row>
    <row r="18822" spans="18:18" x14ac:dyDescent="0.25">
      <c r="R18822" s="15">
        <v>2</v>
      </c>
    </row>
    <row r="18823" spans="18:18" x14ac:dyDescent="0.25">
      <c r="R18823" s="15">
        <v>2</v>
      </c>
    </row>
    <row r="18824" spans="18:18" x14ac:dyDescent="0.25">
      <c r="R18824" s="15">
        <v>2</v>
      </c>
    </row>
    <row r="18825" spans="18:18" x14ac:dyDescent="0.25">
      <c r="R18825" s="15">
        <v>2</v>
      </c>
    </row>
    <row r="18826" spans="18:18" x14ac:dyDescent="0.25">
      <c r="R18826" s="15">
        <v>1</v>
      </c>
    </row>
    <row r="18827" spans="18:18" x14ac:dyDescent="0.25">
      <c r="R18827" s="15">
        <v>1</v>
      </c>
    </row>
    <row r="18828" spans="18:18" x14ac:dyDescent="0.25">
      <c r="R18828" s="15">
        <v>1</v>
      </c>
    </row>
    <row r="18829" spans="18:18" x14ac:dyDescent="0.25">
      <c r="R18829" s="15">
        <v>1</v>
      </c>
    </row>
    <row r="18830" spans="18:18" x14ac:dyDescent="0.25">
      <c r="R18830" s="15">
        <v>1</v>
      </c>
    </row>
    <row r="18831" spans="18:18" x14ac:dyDescent="0.25">
      <c r="R18831" s="15">
        <v>1</v>
      </c>
    </row>
    <row r="18832" spans="18:18" x14ac:dyDescent="0.25">
      <c r="R18832" s="15">
        <v>1</v>
      </c>
    </row>
    <row r="18833" spans="18:18" x14ac:dyDescent="0.25">
      <c r="R18833" s="15">
        <v>1</v>
      </c>
    </row>
    <row r="18834" spans="18:18" x14ac:dyDescent="0.25">
      <c r="R18834" s="15">
        <v>1</v>
      </c>
    </row>
    <row r="18835" spans="18:18" x14ac:dyDescent="0.25">
      <c r="R18835" s="15">
        <v>1</v>
      </c>
    </row>
    <row r="18836" spans="18:18" x14ac:dyDescent="0.25">
      <c r="R18836" s="15">
        <v>1</v>
      </c>
    </row>
    <row r="18837" spans="18:18" x14ac:dyDescent="0.25">
      <c r="R18837" s="15">
        <v>1</v>
      </c>
    </row>
    <row r="18838" spans="18:18" x14ac:dyDescent="0.25">
      <c r="R18838" s="15">
        <v>1</v>
      </c>
    </row>
    <row r="18839" spans="18:18" x14ac:dyDescent="0.25">
      <c r="R18839" s="15">
        <v>1</v>
      </c>
    </row>
    <row r="18840" spans="18:18" x14ac:dyDescent="0.25">
      <c r="R18840" s="15">
        <v>1</v>
      </c>
    </row>
    <row r="18841" spans="18:18" x14ac:dyDescent="0.25">
      <c r="R18841" s="15">
        <v>1</v>
      </c>
    </row>
    <row r="18842" spans="18:18" x14ac:dyDescent="0.25">
      <c r="R18842" s="15">
        <v>1</v>
      </c>
    </row>
    <row r="18843" spans="18:18" x14ac:dyDescent="0.25">
      <c r="R18843" s="15">
        <v>1</v>
      </c>
    </row>
    <row r="18844" spans="18:18" x14ac:dyDescent="0.25">
      <c r="R18844" s="15">
        <v>1</v>
      </c>
    </row>
    <row r="18845" spans="18:18" x14ac:dyDescent="0.25">
      <c r="R18845" s="15">
        <v>1</v>
      </c>
    </row>
    <row r="18846" spans="18:18" x14ac:dyDescent="0.25">
      <c r="R18846" s="15">
        <v>1</v>
      </c>
    </row>
    <row r="18847" spans="18:18" x14ac:dyDescent="0.25">
      <c r="R18847" s="15">
        <v>1</v>
      </c>
    </row>
    <row r="18848" spans="18:18" x14ac:dyDescent="0.25">
      <c r="R18848" s="15">
        <v>1</v>
      </c>
    </row>
    <row r="18849" spans="18:18" x14ac:dyDescent="0.25">
      <c r="R18849" s="15">
        <v>1</v>
      </c>
    </row>
    <row r="18850" spans="18:18" x14ac:dyDescent="0.25">
      <c r="R18850" s="15">
        <v>1</v>
      </c>
    </row>
    <row r="18851" spans="18:18" x14ac:dyDescent="0.25">
      <c r="R18851" s="15">
        <v>1</v>
      </c>
    </row>
    <row r="18852" spans="18:18" x14ac:dyDescent="0.25">
      <c r="R18852" s="15">
        <v>1</v>
      </c>
    </row>
    <row r="18853" spans="18:18" x14ac:dyDescent="0.25">
      <c r="R18853" s="15">
        <v>1</v>
      </c>
    </row>
    <row r="18854" spans="18:18" x14ac:dyDescent="0.25">
      <c r="R18854" s="15">
        <v>1</v>
      </c>
    </row>
    <row r="18855" spans="18:18" x14ac:dyDescent="0.25">
      <c r="R18855" s="15">
        <v>1</v>
      </c>
    </row>
    <row r="18856" spans="18:18" x14ac:dyDescent="0.25">
      <c r="R18856" s="15">
        <v>1</v>
      </c>
    </row>
    <row r="18857" spans="18:18" x14ac:dyDescent="0.25">
      <c r="R18857" s="15">
        <v>1</v>
      </c>
    </row>
    <row r="18858" spans="18:18" x14ac:dyDescent="0.25">
      <c r="R18858" s="15">
        <v>1</v>
      </c>
    </row>
    <row r="18859" spans="18:18" x14ac:dyDescent="0.25">
      <c r="R18859" s="15">
        <v>1</v>
      </c>
    </row>
    <row r="18860" spans="18:18" x14ac:dyDescent="0.25">
      <c r="R18860" s="15">
        <v>1</v>
      </c>
    </row>
    <row r="18861" spans="18:18" x14ac:dyDescent="0.25">
      <c r="R18861" s="15">
        <v>1</v>
      </c>
    </row>
    <row r="18862" spans="18:18" x14ac:dyDescent="0.25">
      <c r="R18862" s="15">
        <v>1</v>
      </c>
    </row>
    <row r="18863" spans="18:18" x14ac:dyDescent="0.25">
      <c r="R18863" s="15">
        <v>1</v>
      </c>
    </row>
    <row r="18864" spans="18:18" x14ac:dyDescent="0.25">
      <c r="R18864" s="15">
        <v>1</v>
      </c>
    </row>
    <row r="18865" spans="18:18" x14ac:dyDescent="0.25">
      <c r="R18865" s="15">
        <v>1</v>
      </c>
    </row>
    <row r="18866" spans="18:18" x14ac:dyDescent="0.25">
      <c r="R18866" s="15">
        <v>1</v>
      </c>
    </row>
    <row r="18867" spans="18:18" x14ac:dyDescent="0.25">
      <c r="R18867" s="15">
        <v>1</v>
      </c>
    </row>
    <row r="18868" spans="18:18" x14ac:dyDescent="0.25">
      <c r="R18868" s="15">
        <v>1</v>
      </c>
    </row>
    <row r="18869" spans="18:18" x14ac:dyDescent="0.25">
      <c r="R18869" s="15">
        <v>1</v>
      </c>
    </row>
    <row r="18870" spans="18:18" x14ac:dyDescent="0.25">
      <c r="R18870" s="15">
        <v>1</v>
      </c>
    </row>
    <row r="18871" spans="18:18" x14ac:dyDescent="0.25">
      <c r="R18871" s="15">
        <v>1</v>
      </c>
    </row>
    <row r="18872" spans="18:18" x14ac:dyDescent="0.25">
      <c r="R18872" s="15">
        <v>1</v>
      </c>
    </row>
    <row r="18873" spans="18:18" x14ac:dyDescent="0.25">
      <c r="R18873" s="15">
        <v>3</v>
      </c>
    </row>
    <row r="18874" spans="18:18" x14ac:dyDescent="0.25">
      <c r="R18874" s="15">
        <v>3</v>
      </c>
    </row>
    <row r="18875" spans="18:18" x14ac:dyDescent="0.25">
      <c r="R18875" s="15">
        <v>3</v>
      </c>
    </row>
    <row r="18876" spans="18:18" x14ac:dyDescent="0.25">
      <c r="R18876" s="15">
        <v>3</v>
      </c>
    </row>
    <row r="18877" spans="18:18" x14ac:dyDescent="0.25">
      <c r="R18877" s="15">
        <v>3</v>
      </c>
    </row>
    <row r="18878" spans="18:18" x14ac:dyDescent="0.25">
      <c r="R18878" s="15">
        <v>3</v>
      </c>
    </row>
    <row r="18879" spans="18:18" x14ac:dyDescent="0.25">
      <c r="R18879" s="15">
        <v>3</v>
      </c>
    </row>
    <row r="18880" spans="18:18" x14ac:dyDescent="0.25">
      <c r="R18880" s="15">
        <v>3</v>
      </c>
    </row>
    <row r="18881" spans="18:18" x14ac:dyDescent="0.25">
      <c r="R18881" s="15">
        <v>3</v>
      </c>
    </row>
    <row r="18882" spans="18:18" x14ac:dyDescent="0.25">
      <c r="R18882" s="15">
        <v>3</v>
      </c>
    </row>
    <row r="18883" spans="18:18" x14ac:dyDescent="0.25">
      <c r="R18883" s="15">
        <v>3</v>
      </c>
    </row>
    <row r="18884" spans="18:18" x14ac:dyDescent="0.25">
      <c r="R18884" s="15">
        <v>3</v>
      </c>
    </row>
    <row r="18885" spans="18:18" x14ac:dyDescent="0.25">
      <c r="R18885" s="15">
        <v>3</v>
      </c>
    </row>
    <row r="18886" spans="18:18" x14ac:dyDescent="0.25">
      <c r="R18886" s="15">
        <v>3</v>
      </c>
    </row>
    <row r="18887" spans="18:18" x14ac:dyDescent="0.25">
      <c r="R18887" s="15">
        <v>3</v>
      </c>
    </row>
    <row r="18888" spans="18:18" x14ac:dyDescent="0.25">
      <c r="R18888" s="15">
        <v>3</v>
      </c>
    </row>
    <row r="18889" spans="18:18" x14ac:dyDescent="0.25">
      <c r="R18889" s="15">
        <v>3</v>
      </c>
    </row>
    <row r="18890" spans="18:18" x14ac:dyDescent="0.25">
      <c r="R18890" s="15">
        <v>3</v>
      </c>
    </row>
    <row r="18891" spans="18:18" x14ac:dyDescent="0.25">
      <c r="R18891" s="15">
        <v>3</v>
      </c>
    </row>
    <row r="18892" spans="18:18" x14ac:dyDescent="0.25">
      <c r="R18892" s="15">
        <v>3</v>
      </c>
    </row>
    <row r="18893" spans="18:18" x14ac:dyDescent="0.25">
      <c r="R18893" s="15">
        <v>3</v>
      </c>
    </row>
    <row r="18894" spans="18:18" x14ac:dyDescent="0.25">
      <c r="R18894" s="15">
        <v>3</v>
      </c>
    </row>
    <row r="18895" spans="18:18" x14ac:dyDescent="0.25">
      <c r="R18895" s="15">
        <v>3</v>
      </c>
    </row>
    <row r="18896" spans="18:18" x14ac:dyDescent="0.25">
      <c r="R18896" s="15">
        <v>3</v>
      </c>
    </row>
    <row r="18897" spans="18:18" x14ac:dyDescent="0.25">
      <c r="R18897" s="15">
        <v>3</v>
      </c>
    </row>
    <row r="18898" spans="18:18" x14ac:dyDescent="0.25">
      <c r="R18898" s="15">
        <v>3</v>
      </c>
    </row>
    <row r="18899" spans="18:18" x14ac:dyDescent="0.25">
      <c r="R18899" s="15">
        <v>3</v>
      </c>
    </row>
    <row r="18900" spans="18:18" x14ac:dyDescent="0.25">
      <c r="R18900" s="15">
        <v>3</v>
      </c>
    </row>
    <row r="18901" spans="18:18" x14ac:dyDescent="0.25">
      <c r="R18901" s="15">
        <v>3</v>
      </c>
    </row>
    <row r="18902" spans="18:18" x14ac:dyDescent="0.25">
      <c r="R18902" s="15">
        <v>3</v>
      </c>
    </row>
    <row r="18903" spans="18:18" x14ac:dyDescent="0.25">
      <c r="R18903" s="15">
        <v>3</v>
      </c>
    </row>
    <row r="18904" spans="18:18" x14ac:dyDescent="0.25">
      <c r="R18904" s="15">
        <v>3</v>
      </c>
    </row>
    <row r="18905" spans="18:18" x14ac:dyDescent="0.25">
      <c r="R18905" s="15">
        <v>3</v>
      </c>
    </row>
    <row r="18906" spans="18:18" x14ac:dyDescent="0.25">
      <c r="R18906" s="15">
        <v>3</v>
      </c>
    </row>
    <row r="18907" spans="18:18" x14ac:dyDescent="0.25">
      <c r="R18907" s="15">
        <v>3</v>
      </c>
    </row>
    <row r="18908" spans="18:18" x14ac:dyDescent="0.25">
      <c r="R18908" s="15">
        <v>3</v>
      </c>
    </row>
    <row r="18909" spans="18:18" x14ac:dyDescent="0.25">
      <c r="R18909" s="15">
        <v>3</v>
      </c>
    </row>
    <row r="18910" spans="18:18" x14ac:dyDescent="0.25">
      <c r="R18910" s="15">
        <v>3</v>
      </c>
    </row>
    <row r="18911" spans="18:18" x14ac:dyDescent="0.25">
      <c r="R18911" s="15">
        <v>3</v>
      </c>
    </row>
    <row r="18912" spans="18:18" x14ac:dyDescent="0.25">
      <c r="R18912" s="15">
        <v>3</v>
      </c>
    </row>
    <row r="18913" spans="18:18" x14ac:dyDescent="0.25">
      <c r="R18913" s="15">
        <v>3</v>
      </c>
    </row>
    <row r="18914" spans="18:18" x14ac:dyDescent="0.25">
      <c r="R18914" s="15">
        <v>3</v>
      </c>
    </row>
    <row r="18915" spans="18:18" x14ac:dyDescent="0.25">
      <c r="R18915" s="15">
        <v>3</v>
      </c>
    </row>
    <row r="18916" spans="18:18" x14ac:dyDescent="0.25">
      <c r="R18916" s="15">
        <v>3</v>
      </c>
    </row>
    <row r="18917" spans="18:18" x14ac:dyDescent="0.25">
      <c r="R18917" s="15">
        <v>3</v>
      </c>
    </row>
    <row r="18918" spans="18:18" x14ac:dyDescent="0.25">
      <c r="R18918" s="15">
        <v>3</v>
      </c>
    </row>
    <row r="18919" spans="18:18" x14ac:dyDescent="0.25">
      <c r="R18919" s="15">
        <v>3</v>
      </c>
    </row>
    <row r="18920" spans="18:18" x14ac:dyDescent="0.25">
      <c r="R18920" s="15">
        <v>3</v>
      </c>
    </row>
    <row r="18921" spans="18:18" x14ac:dyDescent="0.25">
      <c r="R18921" s="15">
        <v>3</v>
      </c>
    </row>
    <row r="18922" spans="18:18" x14ac:dyDescent="0.25">
      <c r="R18922" s="15">
        <v>3</v>
      </c>
    </row>
    <row r="18923" spans="18:18" x14ac:dyDescent="0.25">
      <c r="R18923" s="15">
        <v>3</v>
      </c>
    </row>
    <row r="18924" spans="18:18" x14ac:dyDescent="0.25">
      <c r="R18924" s="15">
        <v>3</v>
      </c>
    </row>
    <row r="18925" spans="18:18" x14ac:dyDescent="0.25">
      <c r="R18925" s="15">
        <v>3</v>
      </c>
    </row>
    <row r="18926" spans="18:18" x14ac:dyDescent="0.25">
      <c r="R18926" s="15">
        <v>3</v>
      </c>
    </row>
    <row r="18927" spans="18:18" x14ac:dyDescent="0.25">
      <c r="R18927" s="15">
        <v>3</v>
      </c>
    </row>
    <row r="18928" spans="18:18" x14ac:dyDescent="0.25">
      <c r="R18928" s="15">
        <v>3</v>
      </c>
    </row>
    <row r="18929" spans="18:18" x14ac:dyDescent="0.25">
      <c r="R18929" s="15">
        <v>3</v>
      </c>
    </row>
    <row r="18930" spans="18:18" x14ac:dyDescent="0.25">
      <c r="R18930" s="15">
        <v>3</v>
      </c>
    </row>
    <row r="18931" spans="18:18" x14ac:dyDescent="0.25">
      <c r="R18931" s="15">
        <v>3</v>
      </c>
    </row>
    <row r="18932" spans="18:18" x14ac:dyDescent="0.25">
      <c r="R18932" s="15">
        <v>3</v>
      </c>
    </row>
    <row r="18933" spans="18:18" x14ac:dyDescent="0.25">
      <c r="R18933" s="15">
        <v>3</v>
      </c>
    </row>
    <row r="18934" spans="18:18" x14ac:dyDescent="0.25">
      <c r="R18934" s="15">
        <v>3</v>
      </c>
    </row>
    <row r="18935" spans="18:18" x14ac:dyDescent="0.25">
      <c r="R18935" s="15">
        <v>3</v>
      </c>
    </row>
    <row r="18936" spans="18:18" x14ac:dyDescent="0.25">
      <c r="R18936" s="15">
        <v>3</v>
      </c>
    </row>
    <row r="18937" spans="18:18" x14ac:dyDescent="0.25">
      <c r="R18937" s="15">
        <v>3</v>
      </c>
    </row>
    <row r="18938" spans="18:18" x14ac:dyDescent="0.25">
      <c r="R18938" s="15">
        <v>3</v>
      </c>
    </row>
    <row r="18939" spans="18:18" x14ac:dyDescent="0.25">
      <c r="R18939" s="15">
        <v>3</v>
      </c>
    </row>
    <row r="18940" spans="18:18" x14ac:dyDescent="0.25">
      <c r="R18940" s="15">
        <v>3</v>
      </c>
    </row>
    <row r="18941" spans="18:18" x14ac:dyDescent="0.25">
      <c r="R18941" s="15">
        <v>3</v>
      </c>
    </row>
    <row r="18942" spans="18:18" x14ac:dyDescent="0.25">
      <c r="R18942" s="15">
        <v>3</v>
      </c>
    </row>
    <row r="18943" spans="18:18" x14ac:dyDescent="0.25">
      <c r="R18943" s="15">
        <v>3</v>
      </c>
    </row>
    <row r="18944" spans="18:18" x14ac:dyDescent="0.25">
      <c r="R18944" s="15">
        <v>3</v>
      </c>
    </row>
    <row r="18945" spans="18:18" x14ac:dyDescent="0.25">
      <c r="R18945" s="15">
        <v>3</v>
      </c>
    </row>
    <row r="18946" spans="18:18" x14ac:dyDescent="0.25">
      <c r="R18946" s="15">
        <v>3</v>
      </c>
    </row>
    <row r="18947" spans="18:18" x14ac:dyDescent="0.25">
      <c r="R18947" s="15">
        <v>3</v>
      </c>
    </row>
    <row r="18948" spans="18:18" x14ac:dyDescent="0.25">
      <c r="R18948" s="15">
        <v>3</v>
      </c>
    </row>
    <row r="18949" spans="18:18" x14ac:dyDescent="0.25">
      <c r="R18949" s="15">
        <v>3</v>
      </c>
    </row>
    <row r="18950" spans="18:18" x14ac:dyDescent="0.25">
      <c r="R18950" s="15">
        <v>3</v>
      </c>
    </row>
    <row r="18951" spans="18:18" x14ac:dyDescent="0.25">
      <c r="R18951" s="15">
        <v>3</v>
      </c>
    </row>
    <row r="18952" spans="18:18" x14ac:dyDescent="0.25">
      <c r="R18952" s="15">
        <v>3</v>
      </c>
    </row>
    <row r="18953" spans="18:18" x14ac:dyDescent="0.25">
      <c r="R18953" s="15">
        <v>3</v>
      </c>
    </row>
    <row r="18954" spans="18:18" x14ac:dyDescent="0.25">
      <c r="R18954" s="15">
        <v>3</v>
      </c>
    </row>
    <row r="18955" spans="18:18" x14ac:dyDescent="0.25">
      <c r="R18955" s="15">
        <v>3</v>
      </c>
    </row>
    <row r="18956" spans="18:18" x14ac:dyDescent="0.25">
      <c r="R18956" s="15">
        <v>3</v>
      </c>
    </row>
    <row r="18957" spans="18:18" x14ac:dyDescent="0.25">
      <c r="R18957" s="15">
        <v>3</v>
      </c>
    </row>
    <row r="18958" spans="18:18" x14ac:dyDescent="0.25">
      <c r="R18958" s="15">
        <v>3</v>
      </c>
    </row>
    <row r="18959" spans="18:18" x14ac:dyDescent="0.25">
      <c r="R18959" s="15">
        <v>3</v>
      </c>
    </row>
    <row r="18960" spans="18:18" x14ac:dyDescent="0.25">
      <c r="R18960" s="15">
        <v>3</v>
      </c>
    </row>
    <row r="18961" spans="18:18" x14ac:dyDescent="0.25">
      <c r="R18961" s="15">
        <v>3</v>
      </c>
    </row>
    <row r="18962" spans="18:18" x14ac:dyDescent="0.25">
      <c r="R18962" s="15">
        <v>3</v>
      </c>
    </row>
    <row r="18963" spans="18:18" x14ac:dyDescent="0.25">
      <c r="R18963" s="15">
        <v>3</v>
      </c>
    </row>
    <row r="18964" spans="18:18" x14ac:dyDescent="0.25">
      <c r="R18964" s="15">
        <v>3</v>
      </c>
    </row>
    <row r="18965" spans="18:18" x14ac:dyDescent="0.25">
      <c r="R18965" s="15">
        <v>3</v>
      </c>
    </row>
    <row r="18966" spans="18:18" x14ac:dyDescent="0.25">
      <c r="R18966" s="15">
        <v>3</v>
      </c>
    </row>
    <row r="18967" spans="18:18" x14ac:dyDescent="0.25">
      <c r="R18967" s="15">
        <v>3</v>
      </c>
    </row>
    <row r="18968" spans="18:18" x14ac:dyDescent="0.25">
      <c r="R18968" s="15">
        <v>3</v>
      </c>
    </row>
    <row r="18969" spans="18:18" x14ac:dyDescent="0.25">
      <c r="R18969" s="15">
        <v>3</v>
      </c>
    </row>
    <row r="18970" spans="18:18" x14ac:dyDescent="0.25">
      <c r="R18970" s="15">
        <v>3</v>
      </c>
    </row>
    <row r="18971" spans="18:18" x14ac:dyDescent="0.25">
      <c r="R18971" s="15">
        <v>3</v>
      </c>
    </row>
    <row r="18972" spans="18:18" x14ac:dyDescent="0.25">
      <c r="R18972" s="15">
        <v>3</v>
      </c>
    </row>
    <row r="18973" spans="18:18" x14ac:dyDescent="0.25">
      <c r="R18973" s="15">
        <v>3</v>
      </c>
    </row>
    <row r="18974" spans="18:18" x14ac:dyDescent="0.25">
      <c r="R18974" s="15">
        <v>3</v>
      </c>
    </row>
    <row r="18975" spans="18:18" x14ac:dyDescent="0.25">
      <c r="R18975" s="15">
        <v>3</v>
      </c>
    </row>
    <row r="18976" spans="18:18" x14ac:dyDescent="0.25">
      <c r="R18976" s="15">
        <v>3</v>
      </c>
    </row>
    <row r="18977" spans="18:18" x14ac:dyDescent="0.25">
      <c r="R18977" s="15">
        <v>3</v>
      </c>
    </row>
    <row r="18978" spans="18:18" x14ac:dyDescent="0.25">
      <c r="R18978" s="15">
        <v>3</v>
      </c>
    </row>
    <row r="18979" spans="18:18" x14ac:dyDescent="0.25">
      <c r="R18979" s="15">
        <v>3</v>
      </c>
    </row>
    <row r="18980" spans="18:18" x14ac:dyDescent="0.25">
      <c r="R18980" s="15">
        <v>3</v>
      </c>
    </row>
    <row r="18981" spans="18:18" x14ac:dyDescent="0.25">
      <c r="R18981" s="15">
        <v>3</v>
      </c>
    </row>
    <row r="18982" spans="18:18" x14ac:dyDescent="0.25">
      <c r="R18982" s="15">
        <v>3</v>
      </c>
    </row>
    <row r="18983" spans="18:18" x14ac:dyDescent="0.25">
      <c r="R18983" s="15">
        <v>3</v>
      </c>
    </row>
    <row r="18984" spans="18:18" x14ac:dyDescent="0.25">
      <c r="R18984" s="15">
        <v>3</v>
      </c>
    </row>
    <row r="18985" spans="18:18" x14ac:dyDescent="0.25">
      <c r="R18985" s="15">
        <v>3</v>
      </c>
    </row>
    <row r="18986" spans="18:18" x14ac:dyDescent="0.25">
      <c r="R18986" s="15">
        <v>3</v>
      </c>
    </row>
    <row r="18987" spans="18:18" x14ac:dyDescent="0.25">
      <c r="R18987" s="15">
        <v>3</v>
      </c>
    </row>
    <row r="18988" spans="18:18" x14ac:dyDescent="0.25">
      <c r="R18988" s="15">
        <v>3</v>
      </c>
    </row>
    <row r="18989" spans="18:18" x14ac:dyDescent="0.25">
      <c r="R18989" s="15">
        <v>4</v>
      </c>
    </row>
    <row r="18990" spans="18:18" x14ac:dyDescent="0.25">
      <c r="R18990" s="15">
        <v>4</v>
      </c>
    </row>
    <row r="18991" spans="18:18" x14ac:dyDescent="0.25">
      <c r="R18991" s="15">
        <v>4</v>
      </c>
    </row>
    <row r="18992" spans="18:18" x14ac:dyDescent="0.25">
      <c r="R18992" s="15">
        <v>4</v>
      </c>
    </row>
    <row r="18993" spans="18:18" x14ac:dyDescent="0.25">
      <c r="R18993" s="15">
        <v>4</v>
      </c>
    </row>
    <row r="18994" spans="18:18" x14ac:dyDescent="0.25">
      <c r="R18994" s="15">
        <v>4</v>
      </c>
    </row>
    <row r="18995" spans="18:18" x14ac:dyDescent="0.25">
      <c r="R18995" s="15">
        <v>4</v>
      </c>
    </row>
    <row r="18996" spans="18:18" x14ac:dyDescent="0.25">
      <c r="R18996" s="15">
        <v>4</v>
      </c>
    </row>
    <row r="18997" spans="18:18" x14ac:dyDescent="0.25">
      <c r="R18997" s="15">
        <v>4</v>
      </c>
    </row>
    <row r="18998" spans="18:18" x14ac:dyDescent="0.25">
      <c r="R18998" s="15">
        <v>4</v>
      </c>
    </row>
    <row r="18999" spans="18:18" x14ac:dyDescent="0.25">
      <c r="R18999" s="15">
        <v>4</v>
      </c>
    </row>
    <row r="19000" spans="18:18" x14ac:dyDescent="0.25">
      <c r="R19000" s="15">
        <v>4</v>
      </c>
    </row>
    <row r="19001" spans="18:18" x14ac:dyDescent="0.25">
      <c r="R19001" s="15">
        <v>4</v>
      </c>
    </row>
    <row r="19002" spans="18:18" x14ac:dyDescent="0.25">
      <c r="R19002" s="15">
        <v>4</v>
      </c>
    </row>
    <row r="19003" spans="18:18" x14ac:dyDescent="0.25">
      <c r="R19003" s="15">
        <v>4</v>
      </c>
    </row>
    <row r="19004" spans="18:18" x14ac:dyDescent="0.25">
      <c r="R19004" s="15">
        <v>4</v>
      </c>
    </row>
    <row r="19005" spans="18:18" x14ac:dyDescent="0.25">
      <c r="R19005" s="15">
        <v>4</v>
      </c>
    </row>
    <row r="19006" spans="18:18" x14ac:dyDescent="0.25">
      <c r="R19006" s="15">
        <v>4</v>
      </c>
    </row>
    <row r="19007" spans="18:18" x14ac:dyDescent="0.25">
      <c r="R19007" s="15">
        <v>4</v>
      </c>
    </row>
    <row r="19008" spans="18:18" x14ac:dyDescent="0.25">
      <c r="R19008" s="15">
        <v>4</v>
      </c>
    </row>
    <row r="19009" spans="18:18" x14ac:dyDescent="0.25">
      <c r="R19009" s="15">
        <v>4</v>
      </c>
    </row>
    <row r="19010" spans="18:18" x14ac:dyDescent="0.25">
      <c r="R19010" s="15">
        <v>4</v>
      </c>
    </row>
    <row r="19011" spans="18:18" x14ac:dyDescent="0.25">
      <c r="R19011" s="15">
        <v>4</v>
      </c>
    </row>
    <row r="19012" spans="18:18" x14ac:dyDescent="0.25">
      <c r="R19012" s="15">
        <v>4</v>
      </c>
    </row>
    <row r="19013" spans="18:18" x14ac:dyDescent="0.25">
      <c r="R19013" s="15">
        <v>4</v>
      </c>
    </row>
    <row r="19014" spans="18:18" x14ac:dyDescent="0.25">
      <c r="R19014" s="15">
        <v>4</v>
      </c>
    </row>
    <row r="19015" spans="18:18" x14ac:dyDescent="0.25">
      <c r="R19015" s="15">
        <v>4</v>
      </c>
    </row>
    <row r="19016" spans="18:18" x14ac:dyDescent="0.25">
      <c r="R19016" s="15">
        <v>4</v>
      </c>
    </row>
    <row r="19017" spans="18:18" x14ac:dyDescent="0.25">
      <c r="R19017" s="15">
        <v>4</v>
      </c>
    </row>
    <row r="19018" spans="18:18" x14ac:dyDescent="0.25">
      <c r="R19018" s="15">
        <v>4</v>
      </c>
    </row>
    <row r="19019" spans="18:18" x14ac:dyDescent="0.25">
      <c r="R19019" s="15">
        <v>4</v>
      </c>
    </row>
    <row r="19020" spans="18:18" x14ac:dyDescent="0.25">
      <c r="R19020" s="15">
        <v>4</v>
      </c>
    </row>
    <row r="19021" spans="18:18" x14ac:dyDescent="0.25">
      <c r="R19021" s="15">
        <v>4</v>
      </c>
    </row>
    <row r="19022" spans="18:18" x14ac:dyDescent="0.25">
      <c r="R19022" s="15">
        <v>4</v>
      </c>
    </row>
    <row r="19023" spans="18:18" x14ac:dyDescent="0.25">
      <c r="R19023" s="15">
        <v>4</v>
      </c>
    </row>
    <row r="19024" spans="18:18" x14ac:dyDescent="0.25">
      <c r="R19024" s="15">
        <v>4</v>
      </c>
    </row>
    <row r="19025" spans="18:18" x14ac:dyDescent="0.25">
      <c r="R19025" s="15">
        <v>4</v>
      </c>
    </row>
    <row r="19026" spans="18:18" x14ac:dyDescent="0.25">
      <c r="R19026" s="15">
        <v>4</v>
      </c>
    </row>
    <row r="19027" spans="18:18" x14ac:dyDescent="0.25">
      <c r="R19027" s="15">
        <v>4</v>
      </c>
    </row>
    <row r="19028" spans="18:18" x14ac:dyDescent="0.25">
      <c r="R19028" s="15">
        <v>4</v>
      </c>
    </row>
    <row r="19029" spans="18:18" x14ac:dyDescent="0.25">
      <c r="R19029" s="15">
        <v>4</v>
      </c>
    </row>
    <row r="19030" spans="18:18" x14ac:dyDescent="0.25">
      <c r="R19030" s="15">
        <v>4</v>
      </c>
    </row>
    <row r="19031" spans="18:18" x14ac:dyDescent="0.25">
      <c r="R19031" s="15">
        <v>4</v>
      </c>
    </row>
    <row r="19032" spans="18:18" x14ac:dyDescent="0.25">
      <c r="R19032" s="15">
        <v>4</v>
      </c>
    </row>
    <row r="19033" spans="18:18" x14ac:dyDescent="0.25">
      <c r="R19033" s="15">
        <v>4</v>
      </c>
    </row>
    <row r="19034" spans="18:18" x14ac:dyDescent="0.25">
      <c r="R19034" s="15">
        <v>4</v>
      </c>
    </row>
    <row r="19035" spans="18:18" x14ac:dyDescent="0.25">
      <c r="R19035" s="15">
        <v>4</v>
      </c>
    </row>
    <row r="19036" spans="18:18" x14ac:dyDescent="0.25">
      <c r="R19036" s="15">
        <v>4</v>
      </c>
    </row>
    <row r="19037" spans="18:18" x14ac:dyDescent="0.25">
      <c r="R19037" s="15">
        <v>4</v>
      </c>
    </row>
    <row r="19038" spans="18:18" x14ac:dyDescent="0.25">
      <c r="R19038" s="15">
        <v>4</v>
      </c>
    </row>
    <row r="19039" spans="18:18" x14ac:dyDescent="0.25">
      <c r="R19039" s="15">
        <v>4</v>
      </c>
    </row>
    <row r="19040" spans="18:18" x14ac:dyDescent="0.25">
      <c r="R19040" s="15">
        <v>4</v>
      </c>
    </row>
    <row r="19041" spans="18:18" x14ac:dyDescent="0.25">
      <c r="R19041" s="15">
        <v>4</v>
      </c>
    </row>
    <row r="19042" spans="18:18" x14ac:dyDescent="0.25">
      <c r="R19042" s="15">
        <v>4</v>
      </c>
    </row>
    <row r="19043" spans="18:18" x14ac:dyDescent="0.25">
      <c r="R19043" s="15">
        <v>4</v>
      </c>
    </row>
    <row r="19044" spans="18:18" x14ac:dyDescent="0.25">
      <c r="R19044" s="15">
        <v>4</v>
      </c>
    </row>
    <row r="19045" spans="18:18" x14ac:dyDescent="0.25">
      <c r="R19045" s="15">
        <v>4</v>
      </c>
    </row>
    <row r="19046" spans="18:18" x14ac:dyDescent="0.25">
      <c r="R19046" s="15">
        <v>4</v>
      </c>
    </row>
    <row r="19047" spans="18:18" x14ac:dyDescent="0.25">
      <c r="R19047" s="15">
        <v>4</v>
      </c>
    </row>
    <row r="19048" spans="18:18" x14ac:dyDescent="0.25">
      <c r="R19048" s="15">
        <v>4</v>
      </c>
    </row>
    <row r="19049" spans="18:18" x14ac:dyDescent="0.25">
      <c r="R19049" s="15">
        <v>4</v>
      </c>
    </row>
    <row r="19050" spans="18:18" x14ac:dyDescent="0.25">
      <c r="R19050" s="15">
        <v>4</v>
      </c>
    </row>
    <row r="19051" spans="18:18" x14ac:dyDescent="0.25">
      <c r="R19051" s="15">
        <v>4</v>
      </c>
    </row>
    <row r="19052" spans="18:18" x14ac:dyDescent="0.25">
      <c r="R19052" s="15">
        <v>4</v>
      </c>
    </row>
    <row r="19053" spans="18:18" x14ac:dyDescent="0.25">
      <c r="R19053" s="15">
        <v>4</v>
      </c>
    </row>
    <row r="19054" spans="18:18" x14ac:dyDescent="0.25">
      <c r="R19054" s="15">
        <v>4</v>
      </c>
    </row>
    <row r="19055" spans="18:18" x14ac:dyDescent="0.25">
      <c r="R19055" s="15">
        <v>4</v>
      </c>
    </row>
    <row r="19056" spans="18:18" x14ac:dyDescent="0.25">
      <c r="R19056" s="15">
        <v>4</v>
      </c>
    </row>
    <row r="19057" spans="18:18" x14ac:dyDescent="0.25">
      <c r="R19057" s="15">
        <v>4</v>
      </c>
    </row>
    <row r="19058" spans="18:18" x14ac:dyDescent="0.25">
      <c r="R19058" s="15">
        <v>4</v>
      </c>
    </row>
    <row r="19059" spans="18:18" x14ac:dyDescent="0.25">
      <c r="R19059" s="15">
        <v>4</v>
      </c>
    </row>
    <row r="19060" spans="18:18" x14ac:dyDescent="0.25">
      <c r="R19060" s="15">
        <v>4</v>
      </c>
    </row>
    <row r="19061" spans="18:18" x14ac:dyDescent="0.25">
      <c r="R19061" s="15">
        <v>4</v>
      </c>
    </row>
    <row r="19062" spans="18:18" x14ac:dyDescent="0.25">
      <c r="R19062" s="15">
        <v>4</v>
      </c>
    </row>
    <row r="19063" spans="18:18" x14ac:dyDescent="0.25">
      <c r="R19063" s="15">
        <v>4</v>
      </c>
    </row>
    <row r="19064" spans="18:18" x14ac:dyDescent="0.25">
      <c r="R19064" s="15">
        <v>4</v>
      </c>
    </row>
    <row r="19065" spans="18:18" x14ac:dyDescent="0.25">
      <c r="R19065" s="15">
        <v>4</v>
      </c>
    </row>
    <row r="19066" spans="18:18" x14ac:dyDescent="0.25">
      <c r="R19066" s="15">
        <v>4</v>
      </c>
    </row>
    <row r="19067" spans="18:18" x14ac:dyDescent="0.25">
      <c r="R19067" s="15">
        <v>4</v>
      </c>
    </row>
    <row r="19068" spans="18:18" x14ac:dyDescent="0.25">
      <c r="R19068" s="15">
        <v>4</v>
      </c>
    </row>
    <row r="19069" spans="18:18" x14ac:dyDescent="0.25">
      <c r="R19069" s="15">
        <v>4</v>
      </c>
    </row>
    <row r="19070" spans="18:18" x14ac:dyDescent="0.25">
      <c r="R19070" s="15">
        <v>4</v>
      </c>
    </row>
    <row r="19071" spans="18:18" x14ac:dyDescent="0.25">
      <c r="R19071" s="15">
        <v>4</v>
      </c>
    </row>
    <row r="19072" spans="18:18" x14ac:dyDescent="0.25">
      <c r="R19072" s="15">
        <v>4</v>
      </c>
    </row>
    <row r="19073" spans="18:18" x14ac:dyDescent="0.25">
      <c r="R19073" s="15">
        <v>4</v>
      </c>
    </row>
    <row r="19074" spans="18:18" x14ac:dyDescent="0.25">
      <c r="R19074" s="15">
        <v>4</v>
      </c>
    </row>
    <row r="19075" spans="18:18" x14ac:dyDescent="0.25">
      <c r="R19075" s="15">
        <v>4</v>
      </c>
    </row>
    <row r="19076" spans="18:18" x14ac:dyDescent="0.25">
      <c r="R19076" s="15">
        <v>4</v>
      </c>
    </row>
    <row r="19077" spans="18:18" x14ac:dyDescent="0.25">
      <c r="R19077" s="15">
        <v>4</v>
      </c>
    </row>
    <row r="19078" spans="18:18" x14ac:dyDescent="0.25">
      <c r="R19078" s="15">
        <v>4</v>
      </c>
    </row>
    <row r="19079" spans="18:18" x14ac:dyDescent="0.25">
      <c r="R19079" s="15">
        <v>4</v>
      </c>
    </row>
    <row r="19080" spans="18:18" x14ac:dyDescent="0.25">
      <c r="R19080" s="15">
        <v>4</v>
      </c>
    </row>
    <row r="19081" spans="18:18" x14ac:dyDescent="0.25">
      <c r="R19081" s="15">
        <v>4</v>
      </c>
    </row>
    <row r="19082" spans="18:18" x14ac:dyDescent="0.25">
      <c r="R19082" s="15">
        <v>4</v>
      </c>
    </row>
    <row r="19083" spans="18:18" x14ac:dyDescent="0.25">
      <c r="R19083" s="15">
        <v>4</v>
      </c>
    </row>
    <row r="19084" spans="18:18" x14ac:dyDescent="0.25">
      <c r="R19084" s="15">
        <v>4</v>
      </c>
    </row>
    <row r="19085" spans="18:18" x14ac:dyDescent="0.25">
      <c r="R19085" s="15">
        <v>4</v>
      </c>
    </row>
    <row r="19086" spans="18:18" x14ac:dyDescent="0.25">
      <c r="R19086" s="15">
        <v>4</v>
      </c>
    </row>
    <row r="19087" spans="18:18" x14ac:dyDescent="0.25">
      <c r="R19087" s="15">
        <v>3</v>
      </c>
    </row>
    <row r="19088" spans="18:18" x14ac:dyDescent="0.25">
      <c r="R19088" s="15">
        <v>3</v>
      </c>
    </row>
    <row r="19089" spans="18:18" x14ac:dyDescent="0.25">
      <c r="R19089" s="15">
        <v>3</v>
      </c>
    </row>
    <row r="19090" spans="18:18" x14ac:dyDescent="0.25">
      <c r="R19090" s="15">
        <v>3</v>
      </c>
    </row>
    <row r="19091" spans="18:18" x14ac:dyDescent="0.25">
      <c r="R19091" s="15">
        <v>3</v>
      </c>
    </row>
    <row r="19092" spans="18:18" x14ac:dyDescent="0.25">
      <c r="R19092" s="15">
        <v>3</v>
      </c>
    </row>
    <row r="19093" spans="18:18" x14ac:dyDescent="0.25">
      <c r="R19093" s="15">
        <v>3</v>
      </c>
    </row>
    <row r="19094" spans="18:18" x14ac:dyDescent="0.25">
      <c r="R19094" s="15">
        <v>3</v>
      </c>
    </row>
    <row r="19095" spans="18:18" x14ac:dyDescent="0.25">
      <c r="R19095" s="15">
        <v>3</v>
      </c>
    </row>
    <row r="19096" spans="18:18" x14ac:dyDescent="0.25">
      <c r="R19096" s="15">
        <v>3</v>
      </c>
    </row>
    <row r="19097" spans="18:18" x14ac:dyDescent="0.25">
      <c r="R19097" s="15">
        <v>3</v>
      </c>
    </row>
    <row r="19098" spans="18:18" x14ac:dyDescent="0.25">
      <c r="R19098" s="15">
        <v>3</v>
      </c>
    </row>
    <row r="19099" spans="18:18" x14ac:dyDescent="0.25">
      <c r="R19099" s="15">
        <v>3</v>
      </c>
    </row>
    <row r="19100" spans="18:18" x14ac:dyDescent="0.25">
      <c r="R19100" s="15">
        <v>3</v>
      </c>
    </row>
    <row r="19101" spans="18:18" x14ac:dyDescent="0.25">
      <c r="R19101" s="15">
        <v>3</v>
      </c>
    </row>
    <row r="19102" spans="18:18" x14ac:dyDescent="0.25">
      <c r="R19102" s="15">
        <v>3</v>
      </c>
    </row>
    <row r="19103" spans="18:18" x14ac:dyDescent="0.25">
      <c r="R19103" s="15">
        <v>3</v>
      </c>
    </row>
    <row r="19104" spans="18:18" x14ac:dyDescent="0.25">
      <c r="R19104" s="15">
        <v>3</v>
      </c>
    </row>
    <row r="19105" spans="18:18" x14ac:dyDescent="0.25">
      <c r="R19105" s="15">
        <v>3</v>
      </c>
    </row>
    <row r="19106" spans="18:18" x14ac:dyDescent="0.25">
      <c r="R19106" s="15">
        <v>3</v>
      </c>
    </row>
    <row r="19107" spans="18:18" x14ac:dyDescent="0.25">
      <c r="R19107" s="15">
        <v>3</v>
      </c>
    </row>
    <row r="19108" spans="18:18" x14ac:dyDescent="0.25">
      <c r="R19108" s="15">
        <v>3</v>
      </c>
    </row>
    <row r="19109" spans="18:18" x14ac:dyDescent="0.25">
      <c r="R19109" s="15">
        <v>3</v>
      </c>
    </row>
    <row r="19110" spans="18:18" x14ac:dyDescent="0.25">
      <c r="R19110" s="15">
        <v>3</v>
      </c>
    </row>
    <row r="19111" spans="18:18" x14ac:dyDescent="0.25">
      <c r="R19111" s="15">
        <v>3</v>
      </c>
    </row>
    <row r="19112" spans="18:18" x14ac:dyDescent="0.25">
      <c r="R19112" s="15">
        <v>3</v>
      </c>
    </row>
    <row r="19113" spans="18:18" x14ac:dyDescent="0.25">
      <c r="R19113" s="15">
        <v>3</v>
      </c>
    </row>
    <row r="19114" spans="18:18" x14ac:dyDescent="0.25">
      <c r="R19114" s="15">
        <v>3</v>
      </c>
    </row>
    <row r="19115" spans="18:18" x14ac:dyDescent="0.25">
      <c r="R19115" s="15">
        <v>3</v>
      </c>
    </row>
    <row r="19116" spans="18:18" x14ac:dyDescent="0.25">
      <c r="R19116" s="15">
        <v>3</v>
      </c>
    </row>
    <row r="19117" spans="18:18" x14ac:dyDescent="0.25">
      <c r="R19117" s="15">
        <v>3</v>
      </c>
    </row>
    <row r="19118" spans="18:18" x14ac:dyDescent="0.25">
      <c r="R19118" s="15">
        <v>3</v>
      </c>
    </row>
    <row r="19119" spans="18:18" x14ac:dyDescent="0.25">
      <c r="R19119" s="15">
        <v>3</v>
      </c>
    </row>
    <row r="19120" spans="18:18" x14ac:dyDescent="0.25">
      <c r="R19120" s="15">
        <v>3</v>
      </c>
    </row>
    <row r="19121" spans="18:18" x14ac:dyDescent="0.25">
      <c r="R19121" s="15">
        <v>3</v>
      </c>
    </row>
    <row r="19122" spans="18:18" x14ac:dyDescent="0.25">
      <c r="R19122" s="15">
        <v>3</v>
      </c>
    </row>
    <row r="19123" spans="18:18" x14ac:dyDescent="0.25">
      <c r="R19123" s="15">
        <v>3</v>
      </c>
    </row>
    <row r="19124" spans="18:18" x14ac:dyDescent="0.25">
      <c r="R19124" s="15">
        <v>3</v>
      </c>
    </row>
    <row r="19125" spans="18:18" x14ac:dyDescent="0.25">
      <c r="R19125" s="15">
        <v>3</v>
      </c>
    </row>
    <row r="19126" spans="18:18" x14ac:dyDescent="0.25">
      <c r="R19126" s="15">
        <v>3</v>
      </c>
    </row>
    <row r="19127" spans="18:18" x14ac:dyDescent="0.25">
      <c r="R19127" s="15">
        <v>3</v>
      </c>
    </row>
    <row r="19128" spans="18:18" x14ac:dyDescent="0.25">
      <c r="R19128" s="15">
        <v>3</v>
      </c>
    </row>
    <row r="19129" spans="18:18" x14ac:dyDescent="0.25">
      <c r="R19129" s="15">
        <v>3</v>
      </c>
    </row>
    <row r="19130" spans="18:18" x14ac:dyDescent="0.25">
      <c r="R19130" s="15">
        <v>3</v>
      </c>
    </row>
    <row r="19131" spans="18:18" x14ac:dyDescent="0.25">
      <c r="R19131" s="15">
        <v>3</v>
      </c>
    </row>
    <row r="19132" spans="18:18" x14ac:dyDescent="0.25">
      <c r="R19132" s="15">
        <v>3</v>
      </c>
    </row>
    <row r="19133" spans="18:18" x14ac:dyDescent="0.25">
      <c r="R19133" s="15">
        <v>3</v>
      </c>
    </row>
    <row r="19134" spans="18:18" x14ac:dyDescent="0.25">
      <c r="R19134" s="15">
        <v>3</v>
      </c>
    </row>
    <row r="19135" spans="18:18" x14ac:dyDescent="0.25">
      <c r="R19135" s="15">
        <v>3</v>
      </c>
    </row>
    <row r="19136" spans="18:18" x14ac:dyDescent="0.25">
      <c r="R19136" s="15">
        <v>3</v>
      </c>
    </row>
    <row r="19137" spans="18:18" x14ac:dyDescent="0.25">
      <c r="R19137" s="15">
        <v>3</v>
      </c>
    </row>
    <row r="19138" spans="18:18" x14ac:dyDescent="0.25">
      <c r="R19138" s="15">
        <v>3</v>
      </c>
    </row>
    <row r="19139" spans="18:18" x14ac:dyDescent="0.25">
      <c r="R19139" s="15">
        <v>3</v>
      </c>
    </row>
    <row r="19140" spans="18:18" x14ac:dyDescent="0.25">
      <c r="R19140" s="15">
        <v>3</v>
      </c>
    </row>
    <row r="19141" spans="18:18" x14ac:dyDescent="0.25">
      <c r="R19141" s="15">
        <v>3</v>
      </c>
    </row>
    <row r="19142" spans="18:18" x14ac:dyDescent="0.25">
      <c r="R19142" s="15">
        <v>3</v>
      </c>
    </row>
    <row r="19143" spans="18:18" x14ac:dyDescent="0.25">
      <c r="R19143" s="15">
        <v>3</v>
      </c>
    </row>
    <row r="19144" spans="18:18" x14ac:dyDescent="0.25">
      <c r="R19144" s="15">
        <v>3</v>
      </c>
    </row>
    <row r="19145" spans="18:18" x14ac:dyDescent="0.25">
      <c r="R19145" s="15">
        <v>3</v>
      </c>
    </row>
    <row r="19146" spans="18:18" x14ac:dyDescent="0.25">
      <c r="R19146" s="15">
        <v>3</v>
      </c>
    </row>
    <row r="19147" spans="18:18" x14ac:dyDescent="0.25">
      <c r="R19147" s="15">
        <v>3</v>
      </c>
    </row>
    <row r="19148" spans="18:18" x14ac:dyDescent="0.25">
      <c r="R19148" s="15">
        <v>3</v>
      </c>
    </row>
    <row r="19149" spans="18:18" x14ac:dyDescent="0.25">
      <c r="R19149" s="15">
        <v>3</v>
      </c>
    </row>
    <row r="19150" spans="18:18" x14ac:dyDescent="0.25">
      <c r="R19150" s="15">
        <v>3</v>
      </c>
    </row>
    <row r="19151" spans="18:18" x14ac:dyDescent="0.25">
      <c r="R19151" s="15">
        <v>3</v>
      </c>
    </row>
    <row r="19152" spans="18:18" x14ac:dyDescent="0.25">
      <c r="R19152" s="15">
        <v>3</v>
      </c>
    </row>
    <row r="19153" spans="18:18" x14ac:dyDescent="0.25">
      <c r="R19153" s="15">
        <v>4</v>
      </c>
    </row>
    <row r="19154" spans="18:18" x14ac:dyDescent="0.25">
      <c r="R19154" s="15">
        <v>4</v>
      </c>
    </row>
    <row r="19155" spans="18:18" x14ac:dyDescent="0.25">
      <c r="R19155" s="15">
        <v>4</v>
      </c>
    </row>
    <row r="19156" spans="18:18" x14ac:dyDescent="0.25">
      <c r="R19156" s="15">
        <v>4</v>
      </c>
    </row>
    <row r="19157" spans="18:18" x14ac:dyDescent="0.25">
      <c r="R19157" s="15">
        <v>4</v>
      </c>
    </row>
    <row r="19158" spans="18:18" x14ac:dyDescent="0.25">
      <c r="R19158" s="15">
        <v>4</v>
      </c>
    </row>
    <row r="19159" spans="18:18" x14ac:dyDescent="0.25">
      <c r="R19159" s="15">
        <v>4</v>
      </c>
    </row>
    <row r="19160" spans="18:18" x14ac:dyDescent="0.25">
      <c r="R19160" s="15">
        <v>4</v>
      </c>
    </row>
    <row r="19161" spans="18:18" x14ac:dyDescent="0.25">
      <c r="R19161" s="15">
        <v>4</v>
      </c>
    </row>
    <row r="19162" spans="18:18" x14ac:dyDescent="0.25">
      <c r="R19162" s="15">
        <v>4</v>
      </c>
    </row>
    <row r="19163" spans="18:18" x14ac:dyDescent="0.25">
      <c r="R19163" s="15">
        <v>4</v>
      </c>
    </row>
    <row r="19164" spans="18:18" x14ac:dyDescent="0.25">
      <c r="R19164" s="15">
        <v>4</v>
      </c>
    </row>
    <row r="19165" spans="18:18" x14ac:dyDescent="0.25">
      <c r="R19165" s="15">
        <v>4</v>
      </c>
    </row>
    <row r="19166" spans="18:18" x14ac:dyDescent="0.25">
      <c r="R19166" s="15">
        <v>4</v>
      </c>
    </row>
    <row r="19167" spans="18:18" x14ac:dyDescent="0.25">
      <c r="R19167" s="15">
        <v>4</v>
      </c>
    </row>
    <row r="19168" spans="18:18" x14ac:dyDescent="0.25">
      <c r="R19168" s="15">
        <v>4</v>
      </c>
    </row>
    <row r="19169" spans="18:18" x14ac:dyDescent="0.25">
      <c r="R19169" s="15">
        <v>4</v>
      </c>
    </row>
    <row r="19170" spans="18:18" x14ac:dyDescent="0.25">
      <c r="R19170" s="15">
        <v>4</v>
      </c>
    </row>
    <row r="19171" spans="18:18" x14ac:dyDescent="0.25">
      <c r="R19171" s="15">
        <v>4</v>
      </c>
    </row>
    <row r="19172" spans="18:18" x14ac:dyDescent="0.25">
      <c r="R19172" s="15">
        <v>4</v>
      </c>
    </row>
    <row r="19173" spans="18:18" x14ac:dyDescent="0.25">
      <c r="R19173" s="15">
        <v>4</v>
      </c>
    </row>
    <row r="19174" spans="18:18" x14ac:dyDescent="0.25">
      <c r="R19174" s="15">
        <v>4</v>
      </c>
    </row>
    <row r="19175" spans="18:18" x14ac:dyDescent="0.25">
      <c r="R19175" s="15">
        <v>4</v>
      </c>
    </row>
    <row r="19176" spans="18:18" x14ac:dyDescent="0.25">
      <c r="R19176" s="15">
        <v>4</v>
      </c>
    </row>
    <row r="19177" spans="18:18" x14ac:dyDescent="0.25">
      <c r="R19177" s="15">
        <v>4</v>
      </c>
    </row>
    <row r="19178" spans="18:18" x14ac:dyDescent="0.25">
      <c r="R19178" s="15">
        <v>4</v>
      </c>
    </row>
    <row r="19179" spans="18:18" x14ac:dyDescent="0.25">
      <c r="R19179" s="15">
        <v>4</v>
      </c>
    </row>
    <row r="19180" spans="18:18" x14ac:dyDescent="0.25">
      <c r="R19180" s="15">
        <v>4</v>
      </c>
    </row>
    <row r="19181" spans="18:18" x14ac:dyDescent="0.25">
      <c r="R19181" s="15">
        <v>4</v>
      </c>
    </row>
    <row r="19182" spans="18:18" x14ac:dyDescent="0.25">
      <c r="R19182" s="15">
        <v>4</v>
      </c>
    </row>
    <row r="19183" spans="18:18" x14ac:dyDescent="0.25">
      <c r="R19183" s="15">
        <v>4</v>
      </c>
    </row>
    <row r="19184" spans="18:18" x14ac:dyDescent="0.25">
      <c r="R19184" s="15">
        <v>4</v>
      </c>
    </row>
    <row r="19185" spans="18:18" x14ac:dyDescent="0.25">
      <c r="R19185" s="15">
        <v>4</v>
      </c>
    </row>
    <row r="19186" spans="18:18" x14ac:dyDescent="0.25">
      <c r="R19186" s="15">
        <v>4</v>
      </c>
    </row>
    <row r="19187" spans="18:18" x14ac:dyDescent="0.25">
      <c r="R19187" s="15">
        <v>4</v>
      </c>
    </row>
    <row r="19188" spans="18:18" x14ac:dyDescent="0.25">
      <c r="R19188" s="15">
        <v>4</v>
      </c>
    </row>
    <row r="19189" spans="18:18" x14ac:dyDescent="0.25">
      <c r="R19189" s="15">
        <v>4</v>
      </c>
    </row>
    <row r="19190" spans="18:18" x14ac:dyDescent="0.25">
      <c r="R19190" s="15">
        <v>4</v>
      </c>
    </row>
    <row r="19191" spans="18:18" x14ac:dyDescent="0.25">
      <c r="R19191" s="15">
        <v>4</v>
      </c>
    </row>
    <row r="19192" spans="18:18" x14ac:dyDescent="0.25">
      <c r="R19192" s="15">
        <v>4</v>
      </c>
    </row>
    <row r="19193" spans="18:18" x14ac:dyDescent="0.25">
      <c r="R19193" s="15">
        <v>4</v>
      </c>
    </row>
    <row r="19194" spans="18:18" x14ac:dyDescent="0.25">
      <c r="R19194" s="15">
        <v>4</v>
      </c>
    </row>
    <row r="19195" spans="18:18" x14ac:dyDescent="0.25">
      <c r="R19195" s="15">
        <v>4</v>
      </c>
    </row>
    <row r="19196" spans="18:18" x14ac:dyDescent="0.25">
      <c r="R19196" s="15">
        <v>4</v>
      </c>
    </row>
    <row r="19197" spans="18:18" x14ac:dyDescent="0.25">
      <c r="R19197" s="15">
        <v>4</v>
      </c>
    </row>
    <row r="19198" spans="18:18" x14ac:dyDescent="0.25">
      <c r="R19198" s="15">
        <v>4</v>
      </c>
    </row>
    <row r="19199" spans="18:18" x14ac:dyDescent="0.25">
      <c r="R19199" s="15">
        <v>4</v>
      </c>
    </row>
    <row r="19200" spans="18:18" x14ac:dyDescent="0.25">
      <c r="R19200" s="15">
        <v>4</v>
      </c>
    </row>
    <row r="19201" spans="18:18" x14ac:dyDescent="0.25">
      <c r="R19201" s="15">
        <v>4</v>
      </c>
    </row>
    <row r="19202" spans="18:18" x14ac:dyDescent="0.25">
      <c r="R19202" s="15">
        <v>4</v>
      </c>
    </row>
    <row r="19203" spans="18:18" x14ac:dyDescent="0.25">
      <c r="R19203" s="15">
        <v>4</v>
      </c>
    </row>
    <row r="19204" spans="18:18" x14ac:dyDescent="0.25">
      <c r="R19204" s="15">
        <v>4</v>
      </c>
    </row>
    <row r="19205" spans="18:18" x14ac:dyDescent="0.25">
      <c r="R19205" s="15">
        <v>2</v>
      </c>
    </row>
    <row r="19206" spans="18:18" x14ac:dyDescent="0.25">
      <c r="R19206" s="15">
        <v>2</v>
      </c>
    </row>
    <row r="19207" spans="18:18" x14ac:dyDescent="0.25">
      <c r="R19207" s="15">
        <v>2</v>
      </c>
    </row>
    <row r="19208" spans="18:18" x14ac:dyDescent="0.25">
      <c r="R19208" s="15">
        <v>2</v>
      </c>
    </row>
    <row r="19209" spans="18:18" x14ac:dyDescent="0.25">
      <c r="R19209" s="15">
        <v>2</v>
      </c>
    </row>
    <row r="19210" spans="18:18" x14ac:dyDescent="0.25">
      <c r="R19210" s="15">
        <v>2</v>
      </c>
    </row>
    <row r="19211" spans="18:18" x14ac:dyDescent="0.25">
      <c r="R19211" s="15">
        <v>2</v>
      </c>
    </row>
    <row r="19212" spans="18:18" x14ac:dyDescent="0.25">
      <c r="R19212" s="15">
        <v>2</v>
      </c>
    </row>
    <row r="19213" spans="18:18" x14ac:dyDescent="0.25">
      <c r="R19213" s="15">
        <v>2</v>
      </c>
    </row>
    <row r="19214" spans="18:18" x14ac:dyDescent="0.25">
      <c r="R19214" s="15">
        <v>2</v>
      </c>
    </row>
    <row r="19215" spans="18:18" x14ac:dyDescent="0.25">
      <c r="R19215" s="15">
        <v>2</v>
      </c>
    </row>
    <row r="19216" spans="18:18" x14ac:dyDescent="0.25">
      <c r="R19216" s="15">
        <v>2</v>
      </c>
    </row>
    <row r="19217" spans="18:18" x14ac:dyDescent="0.25">
      <c r="R19217" s="15">
        <v>2</v>
      </c>
    </row>
    <row r="19218" spans="18:18" x14ac:dyDescent="0.25">
      <c r="R19218" s="15">
        <v>1</v>
      </c>
    </row>
    <row r="19219" spans="18:18" x14ac:dyDescent="0.25">
      <c r="R19219" s="15">
        <v>1</v>
      </c>
    </row>
    <row r="19220" spans="18:18" x14ac:dyDescent="0.25">
      <c r="R19220" s="15">
        <v>1</v>
      </c>
    </row>
    <row r="19221" spans="18:18" x14ac:dyDescent="0.25">
      <c r="R19221" s="15">
        <v>1</v>
      </c>
    </row>
    <row r="19222" spans="18:18" x14ac:dyDescent="0.25">
      <c r="R19222" s="15">
        <v>1</v>
      </c>
    </row>
    <row r="19223" spans="18:18" x14ac:dyDescent="0.25">
      <c r="R19223" s="15">
        <v>1</v>
      </c>
    </row>
    <row r="19224" spans="18:18" x14ac:dyDescent="0.25">
      <c r="R19224" s="15">
        <v>1</v>
      </c>
    </row>
    <row r="19225" spans="18:18" x14ac:dyDescent="0.25">
      <c r="R19225" s="15">
        <v>1</v>
      </c>
    </row>
    <row r="19226" spans="18:18" x14ac:dyDescent="0.25">
      <c r="R19226" s="15">
        <v>1</v>
      </c>
    </row>
    <row r="19227" spans="18:18" x14ac:dyDescent="0.25">
      <c r="R19227" s="15">
        <v>1</v>
      </c>
    </row>
    <row r="19228" spans="18:18" x14ac:dyDescent="0.25">
      <c r="R19228" s="15">
        <v>1</v>
      </c>
    </row>
    <row r="19229" spans="18:18" x14ac:dyDescent="0.25">
      <c r="R19229" s="15">
        <v>1</v>
      </c>
    </row>
    <row r="19230" spans="18:18" x14ac:dyDescent="0.25">
      <c r="R19230" s="15">
        <v>1</v>
      </c>
    </row>
    <row r="19231" spans="18:18" x14ac:dyDescent="0.25">
      <c r="R19231" s="15">
        <v>1</v>
      </c>
    </row>
    <row r="19232" spans="18:18" x14ac:dyDescent="0.25">
      <c r="R19232" s="15">
        <v>1</v>
      </c>
    </row>
    <row r="19233" spans="18:18" x14ac:dyDescent="0.25">
      <c r="R19233" s="15">
        <v>1</v>
      </c>
    </row>
    <row r="19234" spans="18:18" x14ac:dyDescent="0.25">
      <c r="R19234" s="15">
        <v>1</v>
      </c>
    </row>
    <row r="19235" spans="18:18" x14ac:dyDescent="0.25">
      <c r="R19235" s="15">
        <v>1</v>
      </c>
    </row>
    <row r="19236" spans="18:18" x14ac:dyDescent="0.25">
      <c r="R19236" s="15">
        <v>1</v>
      </c>
    </row>
    <row r="19237" spans="18:18" x14ac:dyDescent="0.25">
      <c r="R19237" s="15">
        <v>1</v>
      </c>
    </row>
    <row r="19238" spans="18:18" x14ac:dyDescent="0.25">
      <c r="R19238" s="15">
        <v>1</v>
      </c>
    </row>
    <row r="19239" spans="18:18" x14ac:dyDescent="0.25">
      <c r="R19239" s="15">
        <v>1</v>
      </c>
    </row>
    <row r="19240" spans="18:18" x14ac:dyDescent="0.25">
      <c r="R19240" s="15">
        <v>1</v>
      </c>
    </row>
    <row r="19241" spans="18:18" x14ac:dyDescent="0.25">
      <c r="R19241" s="15">
        <v>1</v>
      </c>
    </row>
    <row r="19242" spans="18:18" x14ac:dyDescent="0.25">
      <c r="R19242" s="15">
        <v>1</v>
      </c>
    </row>
    <row r="19243" spans="18:18" x14ac:dyDescent="0.25">
      <c r="R19243" s="15">
        <v>1</v>
      </c>
    </row>
    <row r="19244" spans="18:18" x14ac:dyDescent="0.25">
      <c r="R19244" s="15">
        <v>1</v>
      </c>
    </row>
    <row r="19245" spans="18:18" x14ac:dyDescent="0.25">
      <c r="R19245" s="15">
        <v>1</v>
      </c>
    </row>
    <row r="19246" spans="18:18" x14ac:dyDescent="0.25">
      <c r="R19246" s="15">
        <v>1</v>
      </c>
    </row>
    <row r="19247" spans="18:18" x14ac:dyDescent="0.25">
      <c r="R19247" s="15">
        <v>1</v>
      </c>
    </row>
    <row r="19248" spans="18:18" x14ac:dyDescent="0.25">
      <c r="R19248" s="15">
        <v>1</v>
      </c>
    </row>
    <row r="19249" spans="18:18" x14ac:dyDescent="0.25">
      <c r="R19249" s="15">
        <v>1</v>
      </c>
    </row>
    <row r="19250" spans="18:18" x14ac:dyDescent="0.25">
      <c r="R19250" s="15">
        <v>1</v>
      </c>
    </row>
    <row r="19251" spans="18:18" x14ac:dyDescent="0.25">
      <c r="R19251" s="15">
        <v>1</v>
      </c>
    </row>
    <row r="19252" spans="18:18" x14ac:dyDescent="0.25">
      <c r="R19252" s="15">
        <v>1</v>
      </c>
    </row>
    <row r="19253" spans="18:18" x14ac:dyDescent="0.25">
      <c r="R19253" s="15">
        <v>1</v>
      </c>
    </row>
    <row r="19254" spans="18:18" x14ac:dyDescent="0.25">
      <c r="R19254" s="15">
        <v>1</v>
      </c>
    </row>
    <row r="19255" spans="18:18" x14ac:dyDescent="0.25">
      <c r="R19255" s="15">
        <v>1</v>
      </c>
    </row>
    <row r="19256" spans="18:18" x14ac:dyDescent="0.25">
      <c r="R19256" s="15">
        <v>1</v>
      </c>
    </row>
    <row r="19257" spans="18:18" x14ac:dyDescent="0.25">
      <c r="R19257" s="15">
        <v>1</v>
      </c>
    </row>
    <row r="19258" spans="18:18" x14ac:dyDescent="0.25">
      <c r="R19258" s="15">
        <v>1</v>
      </c>
    </row>
    <row r="19259" spans="18:18" x14ac:dyDescent="0.25">
      <c r="R19259" s="15">
        <v>1</v>
      </c>
    </row>
    <row r="19260" spans="18:18" x14ac:dyDescent="0.25">
      <c r="R19260" s="15">
        <v>1</v>
      </c>
    </row>
    <row r="19261" spans="18:18" x14ac:dyDescent="0.25">
      <c r="R19261" s="15">
        <v>1</v>
      </c>
    </row>
    <row r="19262" spans="18:18" x14ac:dyDescent="0.25">
      <c r="R19262" s="15">
        <v>1</v>
      </c>
    </row>
    <row r="19263" spans="18:18" x14ac:dyDescent="0.25">
      <c r="R19263" s="15">
        <v>1</v>
      </c>
    </row>
    <row r="19264" spans="18:18" x14ac:dyDescent="0.25">
      <c r="R19264" s="15">
        <v>1</v>
      </c>
    </row>
    <row r="19265" spans="18:18" x14ac:dyDescent="0.25">
      <c r="R19265" s="15">
        <v>1</v>
      </c>
    </row>
    <row r="19266" spans="18:18" x14ac:dyDescent="0.25">
      <c r="R19266" s="15">
        <v>1</v>
      </c>
    </row>
    <row r="19267" spans="18:18" x14ac:dyDescent="0.25">
      <c r="R19267" s="15">
        <v>1</v>
      </c>
    </row>
    <row r="19268" spans="18:18" x14ac:dyDescent="0.25">
      <c r="R19268" s="15">
        <v>1</v>
      </c>
    </row>
    <row r="19269" spans="18:18" x14ac:dyDescent="0.25">
      <c r="R19269" s="15">
        <v>1</v>
      </c>
    </row>
    <row r="19270" spans="18:18" x14ac:dyDescent="0.25">
      <c r="R19270" s="15">
        <v>1</v>
      </c>
    </row>
    <row r="19271" spans="18:18" x14ac:dyDescent="0.25">
      <c r="R19271" s="15">
        <v>1</v>
      </c>
    </row>
    <row r="19272" spans="18:18" x14ac:dyDescent="0.25">
      <c r="R19272" s="15">
        <v>1</v>
      </c>
    </row>
    <row r="19273" spans="18:18" x14ac:dyDescent="0.25">
      <c r="R19273" s="15">
        <v>1</v>
      </c>
    </row>
    <row r="19274" spans="18:18" x14ac:dyDescent="0.25">
      <c r="R19274" s="15">
        <v>1</v>
      </c>
    </row>
    <row r="19275" spans="18:18" x14ac:dyDescent="0.25">
      <c r="R19275" s="15">
        <v>1</v>
      </c>
    </row>
    <row r="19276" spans="18:18" x14ac:dyDescent="0.25">
      <c r="R19276" s="15">
        <v>1</v>
      </c>
    </row>
    <row r="19277" spans="18:18" x14ac:dyDescent="0.25">
      <c r="R19277" s="15">
        <v>1</v>
      </c>
    </row>
    <row r="19278" spans="18:18" x14ac:dyDescent="0.25">
      <c r="R19278" s="15">
        <v>1</v>
      </c>
    </row>
    <row r="19279" spans="18:18" x14ac:dyDescent="0.25">
      <c r="R19279" s="15">
        <v>1</v>
      </c>
    </row>
    <row r="19280" spans="18:18" x14ac:dyDescent="0.25">
      <c r="R19280" s="15">
        <v>1</v>
      </c>
    </row>
    <row r="19281" spans="18:18" x14ac:dyDescent="0.25">
      <c r="R19281" s="15">
        <v>1</v>
      </c>
    </row>
    <row r="19282" spans="18:18" x14ac:dyDescent="0.25">
      <c r="R19282" s="15">
        <v>1</v>
      </c>
    </row>
    <row r="19283" spans="18:18" x14ac:dyDescent="0.25">
      <c r="R19283" s="15">
        <v>1</v>
      </c>
    </row>
    <row r="19284" spans="18:18" x14ac:dyDescent="0.25">
      <c r="R19284" s="15">
        <v>1</v>
      </c>
    </row>
    <row r="19285" spans="18:18" x14ac:dyDescent="0.25">
      <c r="R19285" s="15">
        <v>1</v>
      </c>
    </row>
    <row r="19286" spans="18:18" x14ac:dyDescent="0.25">
      <c r="R19286" s="15">
        <v>1</v>
      </c>
    </row>
    <row r="19287" spans="18:18" x14ac:dyDescent="0.25">
      <c r="R19287" s="15">
        <v>1</v>
      </c>
    </row>
    <row r="19288" spans="18:18" x14ac:dyDescent="0.25">
      <c r="R19288" s="15">
        <v>1</v>
      </c>
    </row>
    <row r="19289" spans="18:18" x14ac:dyDescent="0.25">
      <c r="R19289" s="15">
        <v>1</v>
      </c>
    </row>
    <row r="19290" spans="18:18" x14ac:dyDescent="0.25">
      <c r="R19290" s="15">
        <v>1</v>
      </c>
    </row>
    <row r="19291" spans="18:18" x14ac:dyDescent="0.25">
      <c r="R19291" s="15">
        <v>1</v>
      </c>
    </row>
    <row r="19292" spans="18:18" x14ac:dyDescent="0.25">
      <c r="R19292" s="15">
        <v>1</v>
      </c>
    </row>
    <row r="19293" spans="18:18" x14ac:dyDescent="0.25">
      <c r="R19293" s="15">
        <v>1</v>
      </c>
    </row>
    <row r="19294" spans="18:18" x14ac:dyDescent="0.25">
      <c r="R19294" s="15">
        <v>1</v>
      </c>
    </row>
    <row r="19295" spans="18:18" x14ac:dyDescent="0.25">
      <c r="R19295" s="15">
        <v>1</v>
      </c>
    </row>
    <row r="19296" spans="18:18" x14ac:dyDescent="0.25">
      <c r="R19296" s="15">
        <v>1</v>
      </c>
    </row>
    <row r="19297" spans="18:18" x14ac:dyDescent="0.25">
      <c r="R19297" s="15">
        <v>1</v>
      </c>
    </row>
    <row r="19298" spans="18:18" x14ac:dyDescent="0.25">
      <c r="R19298" s="15">
        <v>1</v>
      </c>
    </row>
    <row r="19299" spans="18:18" x14ac:dyDescent="0.25">
      <c r="R19299" s="15">
        <v>1</v>
      </c>
    </row>
    <row r="19300" spans="18:18" x14ac:dyDescent="0.25">
      <c r="R19300" s="15">
        <v>1</v>
      </c>
    </row>
    <row r="19301" spans="18:18" x14ac:dyDescent="0.25">
      <c r="R19301" s="15">
        <v>1</v>
      </c>
    </row>
    <row r="19302" spans="18:18" x14ac:dyDescent="0.25">
      <c r="R19302" s="15">
        <v>1</v>
      </c>
    </row>
    <row r="19303" spans="18:18" x14ac:dyDescent="0.25">
      <c r="R19303" s="15">
        <v>1</v>
      </c>
    </row>
    <row r="19304" spans="18:18" x14ac:dyDescent="0.25">
      <c r="R19304" s="15">
        <v>1</v>
      </c>
    </row>
    <row r="19305" spans="18:18" x14ac:dyDescent="0.25">
      <c r="R19305" s="15">
        <v>1</v>
      </c>
    </row>
    <row r="19306" spans="18:18" x14ac:dyDescent="0.25">
      <c r="R19306" s="15">
        <v>1</v>
      </c>
    </row>
    <row r="19307" spans="18:18" x14ac:dyDescent="0.25">
      <c r="R19307" s="15">
        <v>1</v>
      </c>
    </row>
    <row r="19308" spans="18:18" x14ac:dyDescent="0.25">
      <c r="R19308" s="15">
        <v>1</v>
      </c>
    </row>
    <row r="19309" spans="18:18" x14ac:dyDescent="0.25">
      <c r="R19309" s="15">
        <v>1</v>
      </c>
    </row>
    <row r="19310" spans="18:18" x14ac:dyDescent="0.25">
      <c r="R19310" s="15">
        <v>1</v>
      </c>
    </row>
    <row r="19311" spans="18:18" x14ac:dyDescent="0.25">
      <c r="R19311" s="15">
        <v>1</v>
      </c>
    </row>
    <row r="19312" spans="18:18" x14ac:dyDescent="0.25">
      <c r="R19312" s="15">
        <v>1</v>
      </c>
    </row>
    <row r="19313" spans="18:18" x14ac:dyDescent="0.25">
      <c r="R19313" s="15">
        <v>1</v>
      </c>
    </row>
    <row r="19314" spans="18:18" x14ac:dyDescent="0.25">
      <c r="R19314" s="15">
        <v>1</v>
      </c>
    </row>
    <row r="19315" spans="18:18" x14ac:dyDescent="0.25">
      <c r="R19315" s="15">
        <v>1</v>
      </c>
    </row>
    <row r="19316" spans="18:18" x14ac:dyDescent="0.25">
      <c r="R19316" s="15">
        <v>1</v>
      </c>
    </row>
    <row r="19317" spans="18:18" x14ac:dyDescent="0.25">
      <c r="R19317" s="15">
        <v>1</v>
      </c>
    </row>
    <row r="19318" spans="18:18" x14ac:dyDescent="0.25">
      <c r="R19318" s="15">
        <v>1</v>
      </c>
    </row>
    <row r="19319" spans="18:18" x14ac:dyDescent="0.25">
      <c r="R19319" s="15">
        <v>1</v>
      </c>
    </row>
    <row r="19320" spans="18:18" x14ac:dyDescent="0.25">
      <c r="R19320" s="15">
        <v>1</v>
      </c>
    </row>
    <row r="19321" spans="18:18" x14ac:dyDescent="0.25">
      <c r="R19321" s="15">
        <v>1</v>
      </c>
    </row>
    <row r="19322" spans="18:18" x14ac:dyDescent="0.25">
      <c r="R19322" s="15">
        <v>1</v>
      </c>
    </row>
    <row r="19323" spans="18:18" x14ac:dyDescent="0.25">
      <c r="R19323" s="15">
        <v>1</v>
      </c>
    </row>
    <row r="19324" spans="18:18" x14ac:dyDescent="0.25">
      <c r="R19324" s="15">
        <v>1</v>
      </c>
    </row>
    <row r="19325" spans="18:18" x14ac:dyDescent="0.25">
      <c r="R19325" s="15">
        <v>1</v>
      </c>
    </row>
    <row r="19326" spans="18:18" x14ac:dyDescent="0.25">
      <c r="R19326" s="15">
        <v>1</v>
      </c>
    </row>
    <row r="19327" spans="18:18" x14ac:dyDescent="0.25">
      <c r="R19327" s="15">
        <v>1</v>
      </c>
    </row>
    <row r="19328" spans="18:18" x14ac:dyDescent="0.25">
      <c r="R19328" s="15">
        <v>1</v>
      </c>
    </row>
    <row r="19329" spans="18:18" x14ac:dyDescent="0.25">
      <c r="R19329" s="15">
        <v>1</v>
      </c>
    </row>
    <row r="19330" spans="18:18" x14ac:dyDescent="0.25">
      <c r="R19330" s="15">
        <v>1</v>
      </c>
    </row>
    <row r="19331" spans="18:18" x14ac:dyDescent="0.25">
      <c r="R19331" s="15">
        <v>1</v>
      </c>
    </row>
    <row r="19332" spans="18:18" x14ac:dyDescent="0.25">
      <c r="R19332" s="15">
        <v>1</v>
      </c>
    </row>
    <row r="19333" spans="18:18" x14ac:dyDescent="0.25">
      <c r="R19333" s="15">
        <v>1</v>
      </c>
    </row>
    <row r="19334" spans="18:18" x14ac:dyDescent="0.25">
      <c r="R19334" s="15">
        <v>1</v>
      </c>
    </row>
    <row r="19335" spans="18:18" x14ac:dyDescent="0.25">
      <c r="R19335" s="15">
        <v>1</v>
      </c>
    </row>
    <row r="19336" spans="18:18" x14ac:dyDescent="0.25">
      <c r="R19336" s="15">
        <v>1</v>
      </c>
    </row>
    <row r="19337" spans="18:18" x14ac:dyDescent="0.25">
      <c r="R19337" s="15">
        <v>1</v>
      </c>
    </row>
    <row r="19338" spans="18:18" x14ac:dyDescent="0.25">
      <c r="R19338" s="15">
        <v>1</v>
      </c>
    </row>
    <row r="19339" spans="18:18" x14ac:dyDescent="0.25">
      <c r="R19339" s="15">
        <v>1</v>
      </c>
    </row>
    <row r="19340" spans="18:18" x14ac:dyDescent="0.25">
      <c r="R19340" s="15">
        <v>1</v>
      </c>
    </row>
    <row r="19341" spans="18:18" x14ac:dyDescent="0.25">
      <c r="R19341" s="15">
        <v>1</v>
      </c>
    </row>
    <row r="19342" spans="18:18" x14ac:dyDescent="0.25">
      <c r="R19342" s="15">
        <v>1</v>
      </c>
    </row>
    <row r="19343" spans="18:18" x14ac:dyDescent="0.25">
      <c r="R19343" s="15">
        <v>1</v>
      </c>
    </row>
    <row r="19344" spans="18:18" x14ac:dyDescent="0.25">
      <c r="R19344" s="15">
        <v>1</v>
      </c>
    </row>
    <row r="19345" spans="18:18" x14ac:dyDescent="0.25">
      <c r="R19345" s="15">
        <v>1</v>
      </c>
    </row>
    <row r="19346" spans="18:18" x14ac:dyDescent="0.25">
      <c r="R19346" s="15">
        <v>1</v>
      </c>
    </row>
    <row r="19347" spans="18:18" x14ac:dyDescent="0.25">
      <c r="R19347" s="15">
        <v>1</v>
      </c>
    </row>
    <row r="19348" spans="18:18" x14ac:dyDescent="0.25">
      <c r="R19348" s="15">
        <v>1</v>
      </c>
    </row>
    <row r="19349" spans="18:18" x14ac:dyDescent="0.25">
      <c r="R19349" s="15">
        <v>1</v>
      </c>
    </row>
    <row r="19350" spans="18:18" x14ac:dyDescent="0.25">
      <c r="R19350" s="15">
        <v>1</v>
      </c>
    </row>
    <row r="19351" spans="18:18" x14ac:dyDescent="0.25">
      <c r="R19351" s="15">
        <v>1</v>
      </c>
    </row>
    <row r="19352" spans="18:18" x14ac:dyDescent="0.25">
      <c r="R19352" s="15">
        <v>1</v>
      </c>
    </row>
    <row r="19353" spans="18:18" x14ac:dyDescent="0.25">
      <c r="R19353" s="15">
        <v>1</v>
      </c>
    </row>
    <row r="19354" spans="18:18" x14ac:dyDescent="0.25">
      <c r="R19354" s="15">
        <v>1</v>
      </c>
    </row>
    <row r="19355" spans="18:18" x14ac:dyDescent="0.25">
      <c r="R19355" s="15">
        <v>1</v>
      </c>
    </row>
    <row r="19356" spans="18:18" x14ac:dyDescent="0.25">
      <c r="R19356" s="15">
        <v>1</v>
      </c>
    </row>
    <row r="19357" spans="18:18" x14ac:dyDescent="0.25">
      <c r="R19357" s="15">
        <v>1</v>
      </c>
    </row>
    <row r="19358" spans="18:18" x14ac:dyDescent="0.25">
      <c r="R19358" s="15">
        <v>1</v>
      </c>
    </row>
    <row r="19359" spans="18:18" x14ac:dyDescent="0.25">
      <c r="R19359" s="15">
        <v>1</v>
      </c>
    </row>
    <row r="19360" spans="18:18" x14ac:dyDescent="0.25">
      <c r="R19360" s="15">
        <v>1</v>
      </c>
    </row>
    <row r="19361" spans="18:18" x14ac:dyDescent="0.25">
      <c r="R19361" s="15">
        <v>1</v>
      </c>
    </row>
    <row r="19362" spans="18:18" x14ac:dyDescent="0.25">
      <c r="R19362" s="15">
        <v>1</v>
      </c>
    </row>
    <row r="19363" spans="18:18" x14ac:dyDescent="0.25">
      <c r="R19363" s="15">
        <v>1</v>
      </c>
    </row>
    <row r="19364" spans="18:18" x14ac:dyDescent="0.25">
      <c r="R19364" s="15">
        <v>1</v>
      </c>
    </row>
    <row r="19365" spans="18:18" x14ac:dyDescent="0.25">
      <c r="R19365" s="15">
        <v>1</v>
      </c>
    </row>
    <row r="19366" spans="18:18" x14ac:dyDescent="0.25">
      <c r="R19366" s="15">
        <v>1</v>
      </c>
    </row>
    <row r="19367" spans="18:18" x14ac:dyDescent="0.25">
      <c r="R19367" s="15">
        <v>1</v>
      </c>
    </row>
    <row r="19368" spans="18:18" x14ac:dyDescent="0.25">
      <c r="R19368" s="15">
        <v>1</v>
      </c>
    </row>
    <row r="19369" spans="18:18" x14ac:dyDescent="0.25">
      <c r="R19369" s="15">
        <v>1</v>
      </c>
    </row>
    <row r="19370" spans="18:18" x14ac:dyDescent="0.25">
      <c r="R19370" s="15">
        <v>1</v>
      </c>
    </row>
    <row r="19371" spans="18:18" x14ac:dyDescent="0.25">
      <c r="R19371" s="15">
        <v>1</v>
      </c>
    </row>
    <row r="19372" spans="18:18" x14ac:dyDescent="0.25">
      <c r="R19372" s="15">
        <v>1</v>
      </c>
    </row>
    <row r="19373" spans="18:18" x14ac:dyDescent="0.25">
      <c r="R19373" s="15">
        <v>1</v>
      </c>
    </row>
    <row r="19374" spans="18:18" x14ac:dyDescent="0.25">
      <c r="R19374" s="15">
        <v>1</v>
      </c>
    </row>
    <row r="19375" spans="18:18" x14ac:dyDescent="0.25">
      <c r="R19375" s="15">
        <v>1</v>
      </c>
    </row>
    <row r="19376" spans="18:18" x14ac:dyDescent="0.25">
      <c r="R19376" s="15">
        <v>1</v>
      </c>
    </row>
    <row r="19377" spans="18:18" x14ac:dyDescent="0.25">
      <c r="R19377" s="15">
        <v>1</v>
      </c>
    </row>
    <row r="19378" spans="18:18" x14ac:dyDescent="0.25">
      <c r="R19378" s="15">
        <v>1</v>
      </c>
    </row>
    <row r="19379" spans="18:18" x14ac:dyDescent="0.25">
      <c r="R19379" s="15">
        <v>1</v>
      </c>
    </row>
    <row r="19380" spans="18:18" x14ac:dyDescent="0.25">
      <c r="R19380" s="15">
        <v>1</v>
      </c>
    </row>
    <row r="19381" spans="18:18" x14ac:dyDescent="0.25">
      <c r="R19381" s="15">
        <v>1</v>
      </c>
    </row>
    <row r="19382" spans="18:18" x14ac:dyDescent="0.25">
      <c r="R19382" s="15">
        <v>1</v>
      </c>
    </row>
    <row r="19383" spans="18:18" x14ac:dyDescent="0.25">
      <c r="R19383" s="15">
        <v>1</v>
      </c>
    </row>
    <row r="19384" spans="18:18" x14ac:dyDescent="0.25">
      <c r="R19384" s="15">
        <v>1</v>
      </c>
    </row>
    <row r="19385" spans="18:18" x14ac:dyDescent="0.25">
      <c r="R19385" s="15">
        <v>1</v>
      </c>
    </row>
    <row r="19386" spans="18:18" x14ac:dyDescent="0.25">
      <c r="R19386" s="15">
        <v>1</v>
      </c>
    </row>
    <row r="19387" spans="18:18" x14ac:dyDescent="0.25">
      <c r="R19387" s="15">
        <v>1</v>
      </c>
    </row>
    <row r="19388" spans="18:18" x14ac:dyDescent="0.25">
      <c r="R19388" s="15">
        <v>1</v>
      </c>
    </row>
    <row r="19389" spans="18:18" x14ac:dyDescent="0.25">
      <c r="R19389" s="15">
        <v>1</v>
      </c>
    </row>
    <row r="19390" spans="18:18" x14ac:dyDescent="0.25">
      <c r="R19390" s="15">
        <v>1</v>
      </c>
    </row>
    <row r="19391" spans="18:18" x14ac:dyDescent="0.25">
      <c r="R19391" s="15">
        <v>1</v>
      </c>
    </row>
    <row r="19392" spans="18:18" x14ac:dyDescent="0.25">
      <c r="R19392" s="15">
        <v>1</v>
      </c>
    </row>
    <row r="19393" spans="18:18" x14ac:dyDescent="0.25">
      <c r="R19393" s="15">
        <v>1</v>
      </c>
    </row>
    <row r="19394" spans="18:18" x14ac:dyDescent="0.25">
      <c r="R19394" s="15">
        <v>1</v>
      </c>
    </row>
    <row r="19395" spans="18:18" x14ac:dyDescent="0.25">
      <c r="R19395" s="15">
        <v>1</v>
      </c>
    </row>
    <row r="19396" spans="18:18" x14ac:dyDescent="0.25">
      <c r="R19396" s="15">
        <v>1</v>
      </c>
    </row>
    <row r="19397" spans="18:18" x14ac:dyDescent="0.25">
      <c r="R19397" s="15">
        <v>1</v>
      </c>
    </row>
    <row r="19398" spans="18:18" x14ac:dyDescent="0.25">
      <c r="R19398" s="15">
        <v>1</v>
      </c>
    </row>
    <row r="19399" spans="18:18" x14ac:dyDescent="0.25">
      <c r="R19399" s="15">
        <v>1</v>
      </c>
    </row>
    <row r="19400" spans="18:18" x14ac:dyDescent="0.25">
      <c r="R19400" s="15">
        <v>1</v>
      </c>
    </row>
    <row r="19401" spans="18:18" x14ac:dyDescent="0.25">
      <c r="R19401" s="15">
        <v>1</v>
      </c>
    </row>
    <row r="19402" spans="18:18" x14ac:dyDescent="0.25">
      <c r="R19402" s="15">
        <v>1</v>
      </c>
    </row>
    <row r="19403" spans="18:18" x14ac:dyDescent="0.25">
      <c r="R19403" s="15">
        <v>1</v>
      </c>
    </row>
    <row r="19404" spans="18:18" x14ac:dyDescent="0.25">
      <c r="R19404" s="15">
        <v>1</v>
      </c>
    </row>
    <row r="19405" spans="18:18" x14ac:dyDescent="0.25">
      <c r="R19405" s="15">
        <v>1</v>
      </c>
    </row>
    <row r="19406" spans="18:18" x14ac:dyDescent="0.25">
      <c r="R19406" s="15">
        <v>1</v>
      </c>
    </row>
    <row r="19407" spans="18:18" x14ac:dyDescent="0.25">
      <c r="R19407" s="15">
        <v>1</v>
      </c>
    </row>
    <row r="19408" spans="18:18" x14ac:dyDescent="0.25">
      <c r="R19408" s="15">
        <v>1</v>
      </c>
    </row>
    <row r="19409" spans="18:18" x14ac:dyDescent="0.25">
      <c r="R19409" s="15">
        <v>1</v>
      </c>
    </row>
    <row r="19410" spans="18:18" x14ac:dyDescent="0.25">
      <c r="R19410" s="15">
        <v>1</v>
      </c>
    </row>
    <row r="19411" spans="18:18" x14ac:dyDescent="0.25">
      <c r="R19411" s="15">
        <v>1</v>
      </c>
    </row>
    <row r="19412" spans="18:18" x14ac:dyDescent="0.25">
      <c r="R19412" s="15">
        <v>1</v>
      </c>
    </row>
    <row r="19413" spans="18:18" x14ac:dyDescent="0.25">
      <c r="R19413" s="15">
        <v>1</v>
      </c>
    </row>
    <row r="19414" spans="18:18" x14ac:dyDescent="0.25">
      <c r="R19414" s="15">
        <v>1</v>
      </c>
    </row>
    <row r="19415" spans="18:18" x14ac:dyDescent="0.25">
      <c r="R19415" s="15">
        <v>1</v>
      </c>
    </row>
    <row r="19416" spans="18:18" x14ac:dyDescent="0.25">
      <c r="R19416" s="15">
        <v>1</v>
      </c>
    </row>
    <row r="19417" spans="18:18" x14ac:dyDescent="0.25">
      <c r="R19417" s="15">
        <v>1</v>
      </c>
    </row>
    <row r="19418" spans="18:18" x14ac:dyDescent="0.25">
      <c r="R19418" s="15">
        <v>1</v>
      </c>
    </row>
    <row r="19419" spans="18:18" x14ac:dyDescent="0.25">
      <c r="R19419" s="15">
        <v>1</v>
      </c>
    </row>
    <row r="19420" spans="18:18" x14ac:dyDescent="0.25">
      <c r="R19420" s="15">
        <v>1</v>
      </c>
    </row>
    <row r="19421" spans="18:18" x14ac:dyDescent="0.25">
      <c r="R19421" s="15">
        <v>1</v>
      </c>
    </row>
    <row r="19422" spans="18:18" x14ac:dyDescent="0.25">
      <c r="R19422" s="15">
        <v>1</v>
      </c>
    </row>
    <row r="19423" spans="18:18" x14ac:dyDescent="0.25">
      <c r="R19423" s="15">
        <v>1</v>
      </c>
    </row>
    <row r="19424" spans="18:18" x14ac:dyDescent="0.25">
      <c r="R19424" s="15">
        <v>1</v>
      </c>
    </row>
    <row r="19425" spans="18:18" x14ac:dyDescent="0.25">
      <c r="R19425" s="15">
        <v>1</v>
      </c>
    </row>
    <row r="19426" spans="18:18" x14ac:dyDescent="0.25">
      <c r="R19426" s="15">
        <v>1</v>
      </c>
    </row>
    <row r="19427" spans="18:18" x14ac:dyDescent="0.25">
      <c r="R19427" s="15">
        <v>1</v>
      </c>
    </row>
    <row r="19428" spans="18:18" x14ac:dyDescent="0.25">
      <c r="R19428" s="15">
        <v>1</v>
      </c>
    </row>
    <row r="19429" spans="18:18" x14ac:dyDescent="0.25">
      <c r="R19429" s="15">
        <v>1</v>
      </c>
    </row>
    <row r="19430" spans="18:18" x14ac:dyDescent="0.25">
      <c r="R19430" s="15">
        <v>1</v>
      </c>
    </row>
    <row r="19431" spans="18:18" x14ac:dyDescent="0.25">
      <c r="R19431" s="15">
        <v>1</v>
      </c>
    </row>
    <row r="19432" spans="18:18" x14ac:dyDescent="0.25">
      <c r="R19432" s="15">
        <v>1</v>
      </c>
    </row>
    <row r="19433" spans="18:18" x14ac:dyDescent="0.25">
      <c r="R19433" s="15">
        <v>1</v>
      </c>
    </row>
    <row r="19434" spans="18:18" x14ac:dyDescent="0.25">
      <c r="R19434" s="15">
        <v>1</v>
      </c>
    </row>
    <row r="19435" spans="18:18" x14ac:dyDescent="0.25">
      <c r="R19435" s="15">
        <v>1</v>
      </c>
    </row>
    <row r="19436" spans="18:18" x14ac:dyDescent="0.25">
      <c r="R19436" s="15">
        <v>1</v>
      </c>
    </row>
    <row r="19437" spans="18:18" x14ac:dyDescent="0.25">
      <c r="R19437" s="15">
        <v>1</v>
      </c>
    </row>
    <row r="19438" spans="18:18" x14ac:dyDescent="0.25">
      <c r="R19438" s="15">
        <v>1</v>
      </c>
    </row>
    <row r="19439" spans="18:18" x14ac:dyDescent="0.25">
      <c r="R19439" s="15">
        <v>1</v>
      </c>
    </row>
    <row r="19440" spans="18:18" x14ac:dyDescent="0.25">
      <c r="R19440" s="15">
        <v>1</v>
      </c>
    </row>
    <row r="19441" spans="18:18" x14ac:dyDescent="0.25">
      <c r="R19441" s="15">
        <v>1</v>
      </c>
    </row>
    <row r="19442" spans="18:18" x14ac:dyDescent="0.25">
      <c r="R19442" s="15">
        <v>1</v>
      </c>
    </row>
    <row r="19443" spans="18:18" x14ac:dyDescent="0.25">
      <c r="R19443" s="15">
        <v>1</v>
      </c>
    </row>
    <row r="19444" spans="18:18" x14ac:dyDescent="0.25">
      <c r="R19444" s="15">
        <v>1</v>
      </c>
    </row>
    <row r="19445" spans="18:18" x14ac:dyDescent="0.25">
      <c r="R19445" s="15">
        <v>1</v>
      </c>
    </row>
    <row r="19446" spans="18:18" x14ac:dyDescent="0.25">
      <c r="R19446" s="15">
        <v>1</v>
      </c>
    </row>
    <row r="19447" spans="18:18" x14ac:dyDescent="0.25">
      <c r="R19447" s="15">
        <v>1</v>
      </c>
    </row>
    <row r="19448" spans="18:18" x14ac:dyDescent="0.25">
      <c r="R19448" s="15">
        <v>1</v>
      </c>
    </row>
    <row r="19449" spans="18:18" x14ac:dyDescent="0.25">
      <c r="R19449" s="15">
        <v>1</v>
      </c>
    </row>
    <row r="19450" spans="18:18" x14ac:dyDescent="0.25">
      <c r="R19450" s="15">
        <v>1</v>
      </c>
    </row>
    <row r="19451" spans="18:18" x14ac:dyDescent="0.25">
      <c r="R19451" s="15">
        <v>1</v>
      </c>
    </row>
    <row r="19452" spans="18:18" x14ac:dyDescent="0.25">
      <c r="R19452" s="15">
        <v>1</v>
      </c>
    </row>
    <row r="19453" spans="18:18" x14ac:dyDescent="0.25">
      <c r="R19453" s="15">
        <v>1</v>
      </c>
    </row>
    <row r="19454" spans="18:18" x14ac:dyDescent="0.25">
      <c r="R19454" s="15">
        <v>1</v>
      </c>
    </row>
    <row r="19455" spans="18:18" x14ac:dyDescent="0.25">
      <c r="R19455" s="15">
        <v>1</v>
      </c>
    </row>
    <row r="19456" spans="18:18" x14ac:dyDescent="0.25">
      <c r="R19456" s="15">
        <v>1</v>
      </c>
    </row>
    <row r="19457" spans="18:18" x14ac:dyDescent="0.25">
      <c r="R19457" s="15">
        <v>1</v>
      </c>
    </row>
    <row r="19458" spans="18:18" x14ac:dyDescent="0.25">
      <c r="R19458" s="15">
        <v>1</v>
      </c>
    </row>
    <row r="19459" spans="18:18" x14ac:dyDescent="0.25">
      <c r="R19459" s="15">
        <v>1</v>
      </c>
    </row>
    <row r="19460" spans="18:18" x14ac:dyDescent="0.25">
      <c r="R19460" s="15">
        <v>1</v>
      </c>
    </row>
    <row r="19461" spans="18:18" x14ac:dyDescent="0.25">
      <c r="R19461" s="15">
        <v>1</v>
      </c>
    </row>
    <row r="19462" spans="18:18" x14ac:dyDescent="0.25">
      <c r="R19462" s="15">
        <v>1</v>
      </c>
    </row>
    <row r="19463" spans="18:18" x14ac:dyDescent="0.25">
      <c r="R19463" s="15">
        <v>1</v>
      </c>
    </row>
    <row r="19464" spans="18:18" x14ac:dyDescent="0.25">
      <c r="R19464" s="15">
        <v>4</v>
      </c>
    </row>
    <row r="19465" spans="18:18" x14ac:dyDescent="0.25">
      <c r="R19465" s="15">
        <v>4</v>
      </c>
    </row>
    <row r="19466" spans="18:18" x14ac:dyDescent="0.25">
      <c r="R19466" s="15">
        <v>4</v>
      </c>
    </row>
    <row r="19467" spans="18:18" x14ac:dyDescent="0.25">
      <c r="R19467" s="15">
        <v>4</v>
      </c>
    </row>
    <row r="19468" spans="18:18" x14ac:dyDescent="0.25">
      <c r="R19468" s="15">
        <v>4</v>
      </c>
    </row>
    <row r="19469" spans="18:18" x14ac:dyDescent="0.25">
      <c r="R19469" s="15">
        <v>4</v>
      </c>
    </row>
    <row r="19470" spans="18:18" x14ac:dyDescent="0.25">
      <c r="R19470" s="15">
        <v>4</v>
      </c>
    </row>
    <row r="19471" spans="18:18" x14ac:dyDescent="0.25">
      <c r="R19471" s="15">
        <v>4</v>
      </c>
    </row>
    <row r="19472" spans="18:18" x14ac:dyDescent="0.25">
      <c r="R19472" s="15">
        <v>4</v>
      </c>
    </row>
    <row r="19473" spans="18:18" x14ac:dyDescent="0.25">
      <c r="R19473" s="15">
        <v>4</v>
      </c>
    </row>
    <row r="19474" spans="18:18" x14ac:dyDescent="0.25">
      <c r="R19474" s="15">
        <v>4</v>
      </c>
    </row>
    <row r="19475" spans="18:18" x14ac:dyDescent="0.25">
      <c r="R19475" s="15">
        <v>4</v>
      </c>
    </row>
    <row r="19476" spans="18:18" x14ac:dyDescent="0.25">
      <c r="R19476" s="15">
        <v>4</v>
      </c>
    </row>
    <row r="19477" spans="18:18" x14ac:dyDescent="0.25">
      <c r="R19477" s="15">
        <v>4</v>
      </c>
    </row>
    <row r="19478" spans="18:18" x14ac:dyDescent="0.25">
      <c r="R19478" s="15">
        <v>4</v>
      </c>
    </row>
    <row r="19479" spans="18:18" x14ac:dyDescent="0.25">
      <c r="R19479" s="15">
        <v>4</v>
      </c>
    </row>
    <row r="19480" spans="18:18" x14ac:dyDescent="0.25">
      <c r="R19480" s="15">
        <v>4</v>
      </c>
    </row>
    <row r="19481" spans="18:18" x14ac:dyDescent="0.25">
      <c r="R19481" s="15">
        <v>4</v>
      </c>
    </row>
    <row r="19482" spans="18:18" x14ac:dyDescent="0.25">
      <c r="R19482" s="15">
        <v>4</v>
      </c>
    </row>
    <row r="19483" spans="18:18" x14ac:dyDescent="0.25">
      <c r="R19483" s="15">
        <v>4</v>
      </c>
    </row>
    <row r="19484" spans="18:18" x14ac:dyDescent="0.25">
      <c r="R19484" s="15">
        <v>4</v>
      </c>
    </row>
    <row r="19485" spans="18:18" x14ac:dyDescent="0.25">
      <c r="R19485" s="15">
        <v>4</v>
      </c>
    </row>
    <row r="19486" spans="18:18" x14ac:dyDescent="0.25">
      <c r="R19486" s="15">
        <v>4</v>
      </c>
    </row>
    <row r="19487" spans="18:18" x14ac:dyDescent="0.25">
      <c r="R19487" s="15">
        <v>4</v>
      </c>
    </row>
    <row r="19488" spans="18:18" x14ac:dyDescent="0.25">
      <c r="R19488" s="15">
        <v>3</v>
      </c>
    </row>
    <row r="19489" spans="18:18" x14ac:dyDescent="0.25">
      <c r="R19489" s="15">
        <v>3</v>
      </c>
    </row>
    <row r="19490" spans="18:18" x14ac:dyDescent="0.25">
      <c r="R19490" s="15">
        <v>3</v>
      </c>
    </row>
    <row r="19491" spans="18:18" x14ac:dyDescent="0.25">
      <c r="R19491" s="15">
        <v>3</v>
      </c>
    </row>
    <row r="19492" spans="18:18" x14ac:dyDescent="0.25">
      <c r="R19492" s="15">
        <v>3</v>
      </c>
    </row>
    <row r="19493" spans="18:18" x14ac:dyDescent="0.25">
      <c r="R19493" s="15">
        <v>3</v>
      </c>
    </row>
    <row r="19494" spans="18:18" x14ac:dyDescent="0.25">
      <c r="R19494" s="15">
        <v>5</v>
      </c>
    </row>
    <row r="19495" spans="18:18" x14ac:dyDescent="0.25">
      <c r="R19495" s="15">
        <v>5</v>
      </c>
    </row>
    <row r="19496" spans="18:18" x14ac:dyDescent="0.25">
      <c r="R19496" s="15">
        <v>5</v>
      </c>
    </row>
    <row r="19497" spans="18:18" x14ac:dyDescent="0.25">
      <c r="R19497" s="15">
        <v>5</v>
      </c>
    </row>
    <row r="19498" spans="18:18" x14ac:dyDescent="0.25">
      <c r="R19498" s="15">
        <v>5</v>
      </c>
    </row>
    <row r="19499" spans="18:18" x14ac:dyDescent="0.25">
      <c r="R19499" s="15">
        <v>5</v>
      </c>
    </row>
    <row r="19500" spans="18:18" x14ac:dyDescent="0.25">
      <c r="R19500" s="15">
        <v>5</v>
      </c>
    </row>
    <row r="19501" spans="18:18" x14ac:dyDescent="0.25">
      <c r="R19501" s="15">
        <v>5</v>
      </c>
    </row>
    <row r="19502" spans="18:18" x14ac:dyDescent="0.25">
      <c r="R19502" s="15">
        <v>5</v>
      </c>
    </row>
    <row r="19503" spans="18:18" x14ac:dyDescent="0.25">
      <c r="R19503" s="15">
        <v>5</v>
      </c>
    </row>
    <row r="19504" spans="18:18" x14ac:dyDescent="0.25">
      <c r="R19504" s="15">
        <v>5</v>
      </c>
    </row>
    <row r="19505" spans="18:18" x14ac:dyDescent="0.25">
      <c r="R19505" s="15">
        <v>5</v>
      </c>
    </row>
    <row r="19506" spans="18:18" x14ac:dyDescent="0.25">
      <c r="R19506" s="15">
        <v>5</v>
      </c>
    </row>
    <row r="19507" spans="18:18" x14ac:dyDescent="0.25">
      <c r="R19507" s="15">
        <v>5</v>
      </c>
    </row>
    <row r="19508" spans="18:18" x14ac:dyDescent="0.25">
      <c r="R19508" s="15">
        <v>5</v>
      </c>
    </row>
    <row r="19509" spans="18:18" x14ac:dyDescent="0.25">
      <c r="R19509" s="15">
        <v>5</v>
      </c>
    </row>
    <row r="19510" spans="18:18" x14ac:dyDescent="0.25">
      <c r="R19510" s="15">
        <v>5</v>
      </c>
    </row>
    <row r="19511" spans="18:18" x14ac:dyDescent="0.25">
      <c r="R19511" s="15">
        <v>5</v>
      </c>
    </row>
    <row r="19512" spans="18:18" x14ac:dyDescent="0.25">
      <c r="R19512" s="15">
        <v>5</v>
      </c>
    </row>
    <row r="19513" spans="18:18" x14ac:dyDescent="0.25">
      <c r="R19513" s="15">
        <v>5</v>
      </c>
    </row>
    <row r="19514" spans="18:18" x14ac:dyDescent="0.25">
      <c r="R19514" s="15">
        <v>5</v>
      </c>
    </row>
    <row r="19515" spans="18:18" x14ac:dyDescent="0.25">
      <c r="R19515" s="15">
        <v>5</v>
      </c>
    </row>
    <row r="19516" spans="18:18" x14ac:dyDescent="0.25">
      <c r="R19516" s="15">
        <v>5</v>
      </c>
    </row>
    <row r="19517" spans="18:18" x14ac:dyDescent="0.25">
      <c r="R19517" s="15">
        <v>5</v>
      </c>
    </row>
    <row r="19518" spans="18:18" x14ac:dyDescent="0.25">
      <c r="R19518" s="15">
        <v>5</v>
      </c>
    </row>
    <row r="19519" spans="18:18" x14ac:dyDescent="0.25">
      <c r="R19519" s="15">
        <v>5</v>
      </c>
    </row>
    <row r="19520" spans="18:18" x14ac:dyDescent="0.25">
      <c r="R19520" s="15">
        <v>5</v>
      </c>
    </row>
    <row r="19521" spans="18:18" x14ac:dyDescent="0.25">
      <c r="R19521" s="15">
        <v>5</v>
      </c>
    </row>
    <row r="19522" spans="18:18" x14ac:dyDescent="0.25">
      <c r="R19522" s="15">
        <v>5</v>
      </c>
    </row>
    <row r="19523" spans="18:18" x14ac:dyDescent="0.25">
      <c r="R19523" s="15">
        <v>5</v>
      </c>
    </row>
    <row r="19524" spans="18:18" x14ac:dyDescent="0.25">
      <c r="R19524" s="15">
        <v>5</v>
      </c>
    </row>
    <row r="19525" spans="18:18" x14ac:dyDescent="0.25">
      <c r="R19525" s="15">
        <v>5</v>
      </c>
    </row>
    <row r="19526" spans="18:18" x14ac:dyDescent="0.25">
      <c r="R19526" s="15">
        <v>5</v>
      </c>
    </row>
    <row r="19527" spans="18:18" x14ac:dyDescent="0.25">
      <c r="R19527" s="15">
        <v>5</v>
      </c>
    </row>
    <row r="19528" spans="18:18" x14ac:dyDescent="0.25">
      <c r="R19528" s="15">
        <v>5</v>
      </c>
    </row>
    <row r="19529" spans="18:18" x14ac:dyDescent="0.25">
      <c r="R19529" s="15">
        <v>5</v>
      </c>
    </row>
    <row r="19530" spans="18:18" x14ac:dyDescent="0.25">
      <c r="R19530" s="15">
        <v>5</v>
      </c>
    </row>
    <row r="19531" spans="18:18" x14ac:dyDescent="0.25">
      <c r="R19531" s="15">
        <v>5</v>
      </c>
    </row>
    <row r="19532" spans="18:18" x14ac:dyDescent="0.25">
      <c r="R19532" s="15">
        <v>5</v>
      </c>
    </row>
    <row r="19533" spans="18:18" x14ac:dyDescent="0.25">
      <c r="R19533" s="15">
        <v>5</v>
      </c>
    </row>
    <row r="19534" spans="18:18" x14ac:dyDescent="0.25">
      <c r="R19534" s="15">
        <v>5</v>
      </c>
    </row>
    <row r="19535" spans="18:18" x14ac:dyDescent="0.25">
      <c r="R19535" s="15">
        <v>5</v>
      </c>
    </row>
    <row r="19536" spans="18:18" x14ac:dyDescent="0.25">
      <c r="R19536" s="15">
        <v>5</v>
      </c>
    </row>
    <row r="19537" spans="18:18" x14ac:dyDescent="0.25">
      <c r="R19537" s="15">
        <v>4</v>
      </c>
    </row>
    <row r="19538" spans="18:18" x14ac:dyDescent="0.25">
      <c r="R19538" s="15">
        <v>4</v>
      </c>
    </row>
    <row r="19539" spans="18:18" x14ac:dyDescent="0.25">
      <c r="R19539" s="15">
        <v>4</v>
      </c>
    </row>
    <row r="19540" spans="18:18" x14ac:dyDescent="0.25">
      <c r="R19540" s="15">
        <v>4</v>
      </c>
    </row>
    <row r="19541" spans="18:18" x14ac:dyDescent="0.25">
      <c r="R19541" s="15">
        <v>5</v>
      </c>
    </row>
    <row r="19542" spans="18:18" x14ac:dyDescent="0.25">
      <c r="R19542" s="15">
        <v>5</v>
      </c>
    </row>
    <row r="19543" spans="18:18" x14ac:dyDescent="0.25">
      <c r="R19543" s="15">
        <v>5</v>
      </c>
    </row>
    <row r="19544" spans="18:18" x14ac:dyDescent="0.25">
      <c r="R19544" s="15">
        <v>5</v>
      </c>
    </row>
    <row r="19545" spans="18:18" x14ac:dyDescent="0.25">
      <c r="R19545" s="15">
        <v>5</v>
      </c>
    </row>
    <row r="19546" spans="18:18" x14ac:dyDescent="0.25">
      <c r="R19546" s="15">
        <v>5</v>
      </c>
    </row>
    <row r="19547" spans="18:18" x14ac:dyDescent="0.25">
      <c r="R19547" s="15">
        <v>5</v>
      </c>
    </row>
    <row r="19548" spans="18:18" x14ac:dyDescent="0.25">
      <c r="R19548" s="15">
        <v>5</v>
      </c>
    </row>
    <row r="19549" spans="18:18" x14ac:dyDescent="0.25">
      <c r="R19549" s="15">
        <v>5</v>
      </c>
    </row>
    <row r="19550" spans="18:18" x14ac:dyDescent="0.25">
      <c r="R19550" s="15">
        <v>5</v>
      </c>
    </row>
    <row r="19551" spans="18:18" x14ac:dyDescent="0.25">
      <c r="R19551" s="15">
        <v>5</v>
      </c>
    </row>
    <row r="19552" spans="18:18" x14ac:dyDescent="0.25">
      <c r="R19552" s="15">
        <v>5</v>
      </c>
    </row>
    <row r="19553" spans="18:18" x14ac:dyDescent="0.25">
      <c r="R19553" s="15">
        <v>5</v>
      </c>
    </row>
    <row r="19554" spans="18:18" x14ac:dyDescent="0.25">
      <c r="R19554" s="15">
        <v>5</v>
      </c>
    </row>
    <row r="19555" spans="18:18" x14ac:dyDescent="0.25">
      <c r="R19555" s="15">
        <v>5</v>
      </c>
    </row>
    <row r="19556" spans="18:18" x14ac:dyDescent="0.25">
      <c r="R19556" s="15">
        <v>5</v>
      </c>
    </row>
    <row r="19557" spans="18:18" x14ac:dyDescent="0.25">
      <c r="R19557" s="15">
        <v>5</v>
      </c>
    </row>
    <row r="19558" spans="18:18" x14ac:dyDescent="0.25">
      <c r="R19558" s="15">
        <v>5</v>
      </c>
    </row>
    <row r="19559" spans="18:18" x14ac:dyDescent="0.25">
      <c r="R19559" s="15">
        <v>5</v>
      </c>
    </row>
    <row r="19560" spans="18:18" x14ac:dyDescent="0.25">
      <c r="R19560" s="15">
        <v>5</v>
      </c>
    </row>
    <row r="19561" spans="18:18" x14ac:dyDescent="0.25">
      <c r="R19561" s="15">
        <v>5</v>
      </c>
    </row>
    <row r="19562" spans="18:18" x14ac:dyDescent="0.25">
      <c r="R19562" s="15">
        <v>5</v>
      </c>
    </row>
    <row r="19563" spans="18:18" x14ac:dyDescent="0.25">
      <c r="R19563" s="15">
        <v>5</v>
      </c>
    </row>
    <row r="19564" spans="18:18" x14ac:dyDescent="0.25">
      <c r="R19564" s="15">
        <v>5</v>
      </c>
    </row>
    <row r="19565" spans="18:18" x14ac:dyDescent="0.25">
      <c r="R19565" s="15">
        <v>5</v>
      </c>
    </row>
    <row r="19566" spans="18:18" x14ac:dyDescent="0.25">
      <c r="R19566" s="15">
        <v>5</v>
      </c>
    </row>
    <row r="19567" spans="18:18" x14ac:dyDescent="0.25">
      <c r="R19567" s="15">
        <v>5</v>
      </c>
    </row>
    <row r="19568" spans="18:18" x14ac:dyDescent="0.25">
      <c r="R19568" s="15">
        <v>5</v>
      </c>
    </row>
    <row r="19569" spans="18:18" x14ac:dyDescent="0.25">
      <c r="R19569" s="15">
        <v>5</v>
      </c>
    </row>
    <row r="19570" spans="18:18" x14ac:dyDescent="0.25">
      <c r="R19570" s="15">
        <v>5</v>
      </c>
    </row>
    <row r="19571" spans="18:18" x14ac:dyDescent="0.25">
      <c r="R19571" s="15">
        <v>5</v>
      </c>
    </row>
    <row r="19572" spans="18:18" x14ac:dyDescent="0.25">
      <c r="R19572" s="15">
        <v>5</v>
      </c>
    </row>
    <row r="19573" spans="18:18" x14ac:dyDescent="0.25">
      <c r="R19573" s="15">
        <v>5</v>
      </c>
    </row>
    <row r="19574" spans="18:18" x14ac:dyDescent="0.25">
      <c r="R19574" s="15">
        <v>5</v>
      </c>
    </row>
    <row r="19575" spans="18:18" x14ac:dyDescent="0.25">
      <c r="R19575" s="15">
        <v>5</v>
      </c>
    </row>
    <row r="19576" spans="18:18" x14ac:dyDescent="0.25">
      <c r="R19576" s="15">
        <v>5</v>
      </c>
    </row>
    <row r="19577" spans="18:18" x14ac:dyDescent="0.25">
      <c r="R19577" s="15">
        <v>5</v>
      </c>
    </row>
    <row r="19578" spans="18:18" x14ac:dyDescent="0.25">
      <c r="R19578" s="15">
        <v>5</v>
      </c>
    </row>
    <row r="19579" spans="18:18" x14ac:dyDescent="0.25">
      <c r="R19579" s="15">
        <v>5</v>
      </c>
    </row>
    <row r="19580" spans="18:18" x14ac:dyDescent="0.25">
      <c r="R19580" s="15">
        <v>5</v>
      </c>
    </row>
    <row r="19581" spans="18:18" x14ac:dyDescent="0.25">
      <c r="R19581" s="15">
        <v>5</v>
      </c>
    </row>
    <row r="19582" spans="18:18" x14ac:dyDescent="0.25">
      <c r="R19582" s="15">
        <v>5</v>
      </c>
    </row>
    <row r="19583" spans="18:18" x14ac:dyDescent="0.25">
      <c r="R19583" s="15">
        <v>5</v>
      </c>
    </row>
    <row r="19584" spans="18:18" x14ac:dyDescent="0.25">
      <c r="R19584" s="15">
        <v>5</v>
      </c>
    </row>
    <row r="19585" spans="18:18" x14ac:dyDescent="0.25">
      <c r="R19585" s="15">
        <v>5</v>
      </c>
    </row>
    <row r="19586" spans="18:18" x14ac:dyDescent="0.25">
      <c r="R19586" s="15">
        <v>5</v>
      </c>
    </row>
    <row r="19587" spans="18:18" x14ac:dyDescent="0.25">
      <c r="R19587" s="15">
        <v>5</v>
      </c>
    </row>
    <row r="19588" spans="18:18" x14ac:dyDescent="0.25">
      <c r="R19588" s="15">
        <v>5</v>
      </c>
    </row>
    <row r="19589" spans="18:18" x14ac:dyDescent="0.25">
      <c r="R19589" s="15">
        <v>5</v>
      </c>
    </row>
    <row r="19590" spans="18:18" x14ac:dyDescent="0.25">
      <c r="R19590" s="15">
        <v>5</v>
      </c>
    </row>
    <row r="19591" spans="18:18" x14ac:dyDescent="0.25">
      <c r="R19591" s="15">
        <v>5</v>
      </c>
    </row>
    <row r="19592" spans="18:18" x14ac:dyDescent="0.25">
      <c r="R19592" s="15">
        <v>5</v>
      </c>
    </row>
    <row r="19593" spans="18:18" x14ac:dyDescent="0.25">
      <c r="R19593" s="15">
        <v>5</v>
      </c>
    </row>
    <row r="19594" spans="18:18" x14ac:dyDescent="0.25">
      <c r="R19594" s="15">
        <v>5</v>
      </c>
    </row>
    <row r="19595" spans="18:18" x14ac:dyDescent="0.25">
      <c r="R19595" s="15">
        <v>5</v>
      </c>
    </row>
    <row r="19596" spans="18:18" x14ac:dyDescent="0.25">
      <c r="R19596" s="15">
        <v>5</v>
      </c>
    </row>
    <row r="19597" spans="18:18" x14ac:dyDescent="0.25">
      <c r="R19597" s="15">
        <v>5</v>
      </c>
    </row>
    <row r="19598" spans="18:18" x14ac:dyDescent="0.25">
      <c r="R19598" s="15">
        <v>5</v>
      </c>
    </row>
    <row r="19599" spans="18:18" x14ac:dyDescent="0.25">
      <c r="R19599" s="15">
        <v>4</v>
      </c>
    </row>
    <row r="19600" spans="18:18" x14ac:dyDescent="0.25">
      <c r="R19600" s="15">
        <v>4</v>
      </c>
    </row>
    <row r="19601" spans="18:18" x14ac:dyDescent="0.25">
      <c r="R19601" s="15">
        <v>4</v>
      </c>
    </row>
    <row r="19602" spans="18:18" x14ac:dyDescent="0.25">
      <c r="R19602" s="15">
        <v>4</v>
      </c>
    </row>
    <row r="19603" spans="18:18" x14ac:dyDescent="0.25">
      <c r="R19603" s="15">
        <v>4</v>
      </c>
    </row>
    <row r="19604" spans="18:18" x14ac:dyDescent="0.25">
      <c r="R19604" s="15">
        <v>4</v>
      </c>
    </row>
    <row r="19605" spans="18:18" x14ac:dyDescent="0.25">
      <c r="R19605" s="15">
        <v>4</v>
      </c>
    </row>
    <row r="19606" spans="18:18" x14ac:dyDescent="0.25">
      <c r="R19606" s="15">
        <v>4</v>
      </c>
    </row>
    <row r="19607" spans="18:18" x14ac:dyDescent="0.25">
      <c r="R19607" s="15">
        <v>4</v>
      </c>
    </row>
    <row r="19608" spans="18:18" x14ac:dyDescent="0.25">
      <c r="R19608" s="15">
        <v>4</v>
      </c>
    </row>
    <row r="19609" spans="18:18" x14ac:dyDescent="0.25">
      <c r="R19609" s="15">
        <v>4</v>
      </c>
    </row>
    <row r="19610" spans="18:18" x14ac:dyDescent="0.25">
      <c r="R19610" s="15">
        <v>4</v>
      </c>
    </row>
    <row r="19611" spans="18:18" x14ac:dyDescent="0.25">
      <c r="R19611" s="15">
        <v>4</v>
      </c>
    </row>
    <row r="19612" spans="18:18" x14ac:dyDescent="0.25">
      <c r="R19612" s="15">
        <v>4</v>
      </c>
    </row>
    <row r="19613" spans="18:18" x14ac:dyDescent="0.25">
      <c r="R19613" s="15">
        <v>4</v>
      </c>
    </row>
    <row r="19614" spans="18:18" x14ac:dyDescent="0.25">
      <c r="R19614" s="15">
        <v>4</v>
      </c>
    </row>
    <row r="19615" spans="18:18" x14ac:dyDescent="0.25">
      <c r="R19615" s="15">
        <v>4</v>
      </c>
    </row>
    <row r="19616" spans="18:18" x14ac:dyDescent="0.25">
      <c r="R19616" s="15">
        <v>4</v>
      </c>
    </row>
    <row r="19617" spans="18:18" x14ac:dyDescent="0.25">
      <c r="R19617" s="15">
        <v>4</v>
      </c>
    </row>
    <row r="19618" spans="18:18" x14ac:dyDescent="0.25">
      <c r="R19618" s="15">
        <v>4</v>
      </c>
    </row>
    <row r="19619" spans="18:18" x14ac:dyDescent="0.25">
      <c r="R19619" s="15">
        <v>4</v>
      </c>
    </row>
    <row r="19620" spans="18:18" x14ac:dyDescent="0.25">
      <c r="R19620" s="15">
        <v>4</v>
      </c>
    </row>
    <row r="19621" spans="18:18" x14ac:dyDescent="0.25">
      <c r="R19621" s="15">
        <v>4</v>
      </c>
    </row>
    <row r="19622" spans="18:18" x14ac:dyDescent="0.25">
      <c r="R19622" s="15">
        <v>4</v>
      </c>
    </row>
    <row r="19623" spans="18:18" x14ac:dyDescent="0.25">
      <c r="R19623" s="15">
        <v>4</v>
      </c>
    </row>
    <row r="19624" spans="18:18" x14ac:dyDescent="0.25">
      <c r="R19624" s="15">
        <v>4</v>
      </c>
    </row>
    <row r="19625" spans="18:18" x14ac:dyDescent="0.25">
      <c r="R19625" s="15">
        <v>4</v>
      </c>
    </row>
    <row r="19626" spans="18:18" x14ac:dyDescent="0.25">
      <c r="R19626" s="15">
        <v>4</v>
      </c>
    </row>
    <row r="19627" spans="18:18" x14ac:dyDescent="0.25">
      <c r="R19627" s="15">
        <v>4</v>
      </c>
    </row>
    <row r="19628" spans="18:18" x14ac:dyDescent="0.25">
      <c r="R19628" s="15">
        <v>4</v>
      </c>
    </row>
    <row r="19629" spans="18:18" x14ac:dyDescent="0.25">
      <c r="R19629" s="15">
        <v>4</v>
      </c>
    </row>
    <row r="19630" spans="18:18" x14ac:dyDescent="0.25">
      <c r="R19630" s="15">
        <v>4</v>
      </c>
    </row>
    <row r="19631" spans="18:18" x14ac:dyDescent="0.25">
      <c r="R19631" s="15">
        <v>4</v>
      </c>
    </row>
    <row r="19632" spans="18:18" x14ac:dyDescent="0.25">
      <c r="R19632" s="15">
        <v>4</v>
      </c>
    </row>
    <row r="19633" spans="18:18" x14ac:dyDescent="0.25">
      <c r="R19633" s="15">
        <v>4</v>
      </c>
    </row>
    <row r="19634" spans="18:18" x14ac:dyDescent="0.25">
      <c r="R19634" s="15">
        <v>4</v>
      </c>
    </row>
    <row r="19635" spans="18:18" x14ac:dyDescent="0.25">
      <c r="R19635" s="15">
        <v>4</v>
      </c>
    </row>
    <row r="19636" spans="18:18" x14ac:dyDescent="0.25">
      <c r="R19636" s="15">
        <v>4</v>
      </c>
    </row>
    <row r="19637" spans="18:18" x14ac:dyDescent="0.25">
      <c r="R19637" s="15">
        <v>4</v>
      </c>
    </row>
    <row r="19638" spans="18:18" x14ac:dyDescent="0.25">
      <c r="R19638" s="15">
        <v>4</v>
      </c>
    </row>
    <row r="19639" spans="18:18" x14ac:dyDescent="0.25">
      <c r="R19639" s="15">
        <v>4</v>
      </c>
    </row>
    <row r="19640" spans="18:18" x14ac:dyDescent="0.25">
      <c r="R19640" s="15">
        <v>4</v>
      </c>
    </row>
    <row r="19641" spans="18:18" x14ac:dyDescent="0.25">
      <c r="R19641" s="15">
        <v>4</v>
      </c>
    </row>
    <row r="19642" spans="18:18" x14ac:dyDescent="0.25">
      <c r="R19642" s="15">
        <v>4</v>
      </c>
    </row>
    <row r="19643" spans="18:18" x14ac:dyDescent="0.25">
      <c r="R19643" s="15">
        <v>4</v>
      </c>
    </row>
    <row r="19644" spans="18:18" x14ac:dyDescent="0.25">
      <c r="R19644" s="15">
        <v>4</v>
      </c>
    </row>
    <row r="19645" spans="18:18" x14ac:dyDescent="0.25">
      <c r="R19645" s="15">
        <v>4</v>
      </c>
    </row>
    <row r="19646" spans="18:18" x14ac:dyDescent="0.25">
      <c r="R19646" s="15">
        <v>4</v>
      </c>
    </row>
    <row r="19647" spans="18:18" x14ac:dyDescent="0.25">
      <c r="R19647" s="15">
        <v>4</v>
      </c>
    </row>
    <row r="19648" spans="18:18" x14ac:dyDescent="0.25">
      <c r="R19648" s="15">
        <v>4</v>
      </c>
    </row>
    <row r="19649" spans="18:18" x14ac:dyDescent="0.25">
      <c r="R19649" s="15">
        <v>4</v>
      </c>
    </row>
    <row r="19650" spans="18:18" x14ac:dyDescent="0.25">
      <c r="R19650" s="15">
        <v>4</v>
      </c>
    </row>
    <row r="19651" spans="18:18" x14ac:dyDescent="0.25">
      <c r="R19651" s="15">
        <v>4</v>
      </c>
    </row>
    <row r="19652" spans="18:18" x14ac:dyDescent="0.25">
      <c r="R19652" s="15">
        <v>4</v>
      </c>
    </row>
    <row r="19653" spans="18:18" x14ac:dyDescent="0.25">
      <c r="R19653" s="15">
        <v>4</v>
      </c>
    </row>
    <row r="19654" spans="18:18" x14ac:dyDescent="0.25">
      <c r="R19654" s="15">
        <v>4</v>
      </c>
    </row>
    <row r="19655" spans="18:18" x14ac:dyDescent="0.25">
      <c r="R19655" s="15">
        <v>4</v>
      </c>
    </row>
    <row r="19656" spans="18:18" x14ac:dyDescent="0.25">
      <c r="R19656" s="15">
        <v>4</v>
      </c>
    </row>
    <row r="19657" spans="18:18" x14ac:dyDescent="0.25">
      <c r="R19657" s="15">
        <v>4</v>
      </c>
    </row>
    <row r="19658" spans="18:18" x14ac:dyDescent="0.25">
      <c r="R19658" s="15">
        <v>4</v>
      </c>
    </row>
    <row r="19659" spans="18:18" x14ac:dyDescent="0.25">
      <c r="R19659" s="15">
        <v>4</v>
      </c>
    </row>
    <row r="19660" spans="18:18" x14ac:dyDescent="0.25">
      <c r="R19660" s="15">
        <v>4</v>
      </c>
    </row>
    <row r="19661" spans="18:18" x14ac:dyDescent="0.25">
      <c r="R19661" s="15">
        <v>4</v>
      </c>
    </row>
    <row r="19662" spans="18:18" x14ac:dyDescent="0.25">
      <c r="R19662" s="15">
        <v>4</v>
      </c>
    </row>
    <row r="19663" spans="18:18" x14ac:dyDescent="0.25">
      <c r="R19663" s="15">
        <v>4</v>
      </c>
    </row>
    <row r="19664" spans="18:18" x14ac:dyDescent="0.25">
      <c r="R19664" s="15">
        <v>4</v>
      </c>
    </row>
    <row r="19665" spans="18:18" x14ac:dyDescent="0.25">
      <c r="R19665" s="15">
        <v>4</v>
      </c>
    </row>
    <row r="19666" spans="18:18" x14ac:dyDescent="0.25">
      <c r="R19666" s="15">
        <v>4</v>
      </c>
    </row>
    <row r="19667" spans="18:18" x14ac:dyDescent="0.25">
      <c r="R19667" s="15">
        <v>4</v>
      </c>
    </row>
    <row r="19668" spans="18:18" x14ac:dyDescent="0.25">
      <c r="R19668" s="15">
        <v>4</v>
      </c>
    </row>
    <row r="19669" spans="18:18" x14ac:dyDescent="0.25">
      <c r="R19669" s="15">
        <v>4</v>
      </c>
    </row>
    <row r="19670" spans="18:18" x14ac:dyDescent="0.25">
      <c r="R19670" s="15">
        <v>4</v>
      </c>
    </row>
    <row r="19671" spans="18:18" x14ac:dyDescent="0.25">
      <c r="R19671" s="15">
        <v>4</v>
      </c>
    </row>
    <row r="19672" spans="18:18" x14ac:dyDescent="0.25">
      <c r="R19672" s="15">
        <v>4</v>
      </c>
    </row>
    <row r="19673" spans="18:18" x14ac:dyDescent="0.25">
      <c r="R19673" s="15">
        <v>4</v>
      </c>
    </row>
    <row r="19674" spans="18:18" x14ac:dyDescent="0.25">
      <c r="R19674" s="15">
        <v>4</v>
      </c>
    </row>
    <row r="19675" spans="18:18" x14ac:dyDescent="0.25">
      <c r="R19675" s="15">
        <v>4</v>
      </c>
    </row>
    <row r="19676" spans="18:18" x14ac:dyDescent="0.25">
      <c r="R19676" s="15">
        <v>4</v>
      </c>
    </row>
    <row r="19677" spans="18:18" x14ac:dyDescent="0.25">
      <c r="R19677" s="15">
        <v>4</v>
      </c>
    </row>
    <row r="19678" spans="18:18" x14ac:dyDescent="0.25">
      <c r="R19678" s="15">
        <v>4</v>
      </c>
    </row>
    <row r="19679" spans="18:18" x14ac:dyDescent="0.25">
      <c r="R19679" s="15">
        <v>4</v>
      </c>
    </row>
    <row r="19680" spans="18:18" x14ac:dyDescent="0.25">
      <c r="R19680" s="15">
        <v>4</v>
      </c>
    </row>
    <row r="19681" spans="18:18" x14ac:dyDescent="0.25">
      <c r="R19681" s="15">
        <v>4</v>
      </c>
    </row>
    <row r="19682" spans="18:18" x14ac:dyDescent="0.25">
      <c r="R19682" s="15">
        <v>4</v>
      </c>
    </row>
    <row r="19683" spans="18:18" x14ac:dyDescent="0.25">
      <c r="R19683" s="15">
        <v>4</v>
      </c>
    </row>
    <row r="19684" spans="18:18" x14ac:dyDescent="0.25">
      <c r="R19684" s="15">
        <v>4</v>
      </c>
    </row>
    <row r="19685" spans="18:18" x14ac:dyDescent="0.25">
      <c r="R19685" s="15">
        <v>4</v>
      </c>
    </row>
    <row r="19686" spans="18:18" x14ac:dyDescent="0.25">
      <c r="R19686" s="15">
        <v>4</v>
      </c>
    </row>
    <row r="19687" spans="18:18" x14ac:dyDescent="0.25">
      <c r="R19687" s="15">
        <v>4</v>
      </c>
    </row>
    <row r="19688" spans="18:18" x14ac:dyDescent="0.25">
      <c r="R19688" s="15">
        <v>4</v>
      </c>
    </row>
    <row r="19689" spans="18:18" x14ac:dyDescent="0.25">
      <c r="R19689" s="15">
        <v>4</v>
      </c>
    </row>
    <row r="19690" spans="18:18" x14ac:dyDescent="0.25">
      <c r="R19690" s="15">
        <v>4</v>
      </c>
    </row>
    <row r="19691" spans="18:18" x14ac:dyDescent="0.25">
      <c r="R19691" s="15">
        <v>4</v>
      </c>
    </row>
    <row r="19692" spans="18:18" x14ac:dyDescent="0.25">
      <c r="R19692" s="15">
        <v>4</v>
      </c>
    </row>
    <row r="19693" spans="18:18" x14ac:dyDescent="0.25">
      <c r="R19693" s="15">
        <v>4</v>
      </c>
    </row>
    <row r="19694" spans="18:18" x14ac:dyDescent="0.25">
      <c r="R19694" s="15">
        <v>4</v>
      </c>
    </row>
    <row r="19695" spans="18:18" x14ac:dyDescent="0.25">
      <c r="R19695" s="15">
        <v>4</v>
      </c>
    </row>
    <row r="19696" spans="18:18" x14ac:dyDescent="0.25">
      <c r="R19696" s="15">
        <v>4</v>
      </c>
    </row>
    <row r="19697" spans="18:18" x14ac:dyDescent="0.25">
      <c r="R19697" s="15">
        <v>4</v>
      </c>
    </row>
    <row r="19698" spans="18:18" x14ac:dyDescent="0.25">
      <c r="R19698" s="15">
        <v>4</v>
      </c>
    </row>
    <row r="19699" spans="18:18" x14ac:dyDescent="0.25">
      <c r="R19699" s="15">
        <v>4</v>
      </c>
    </row>
    <row r="19700" spans="18:18" x14ac:dyDescent="0.25">
      <c r="R19700" s="15">
        <v>4</v>
      </c>
    </row>
    <row r="19701" spans="18:18" x14ac:dyDescent="0.25">
      <c r="R19701" s="15">
        <v>4</v>
      </c>
    </row>
    <row r="19702" spans="18:18" x14ac:dyDescent="0.25">
      <c r="R19702" s="15">
        <v>4</v>
      </c>
    </row>
    <row r="19703" spans="18:18" x14ac:dyDescent="0.25">
      <c r="R19703" s="15">
        <v>4</v>
      </c>
    </row>
    <row r="19704" spans="18:18" x14ac:dyDescent="0.25">
      <c r="R19704" s="15">
        <v>4</v>
      </c>
    </row>
    <row r="19705" spans="18:18" x14ac:dyDescent="0.25">
      <c r="R19705" s="15">
        <v>4</v>
      </c>
    </row>
    <row r="19706" spans="18:18" x14ac:dyDescent="0.25">
      <c r="R19706" s="15">
        <v>4</v>
      </c>
    </row>
    <row r="19707" spans="18:18" x14ac:dyDescent="0.25">
      <c r="R19707" s="15">
        <v>4</v>
      </c>
    </row>
    <row r="19708" spans="18:18" x14ac:dyDescent="0.25">
      <c r="R19708" s="15">
        <v>4</v>
      </c>
    </row>
    <row r="19709" spans="18:18" x14ac:dyDescent="0.25">
      <c r="R19709" s="15">
        <v>4</v>
      </c>
    </row>
    <row r="19710" spans="18:18" x14ac:dyDescent="0.25">
      <c r="R19710" s="15">
        <v>4</v>
      </c>
    </row>
    <row r="19711" spans="18:18" x14ac:dyDescent="0.25">
      <c r="R19711" s="15">
        <v>4</v>
      </c>
    </row>
    <row r="19712" spans="18:18" x14ac:dyDescent="0.25">
      <c r="R19712" s="15">
        <v>4</v>
      </c>
    </row>
    <row r="19713" spans="18:18" x14ac:dyDescent="0.25">
      <c r="R19713" s="15">
        <v>4</v>
      </c>
    </row>
    <row r="19714" spans="18:18" x14ac:dyDescent="0.25">
      <c r="R19714" s="15">
        <v>4</v>
      </c>
    </row>
    <row r="19715" spans="18:18" x14ac:dyDescent="0.25">
      <c r="R19715" s="15">
        <v>4</v>
      </c>
    </row>
    <row r="19716" spans="18:18" x14ac:dyDescent="0.25">
      <c r="R19716" s="15">
        <v>4</v>
      </c>
    </row>
    <row r="19717" spans="18:18" x14ac:dyDescent="0.25">
      <c r="R19717" s="15">
        <v>4</v>
      </c>
    </row>
    <row r="19718" spans="18:18" x14ac:dyDescent="0.25">
      <c r="R19718" s="15">
        <v>4</v>
      </c>
    </row>
    <row r="19719" spans="18:18" x14ac:dyDescent="0.25">
      <c r="R19719" s="15">
        <v>4</v>
      </c>
    </row>
    <row r="19720" spans="18:18" x14ac:dyDescent="0.25">
      <c r="R19720" s="15">
        <v>4</v>
      </c>
    </row>
    <row r="19721" spans="18:18" x14ac:dyDescent="0.25">
      <c r="R19721" s="15">
        <v>4</v>
      </c>
    </row>
    <row r="19722" spans="18:18" x14ac:dyDescent="0.25">
      <c r="R19722" s="15">
        <v>1</v>
      </c>
    </row>
    <row r="19723" spans="18:18" x14ac:dyDescent="0.25">
      <c r="R19723" s="15">
        <v>1</v>
      </c>
    </row>
    <row r="19724" spans="18:18" x14ac:dyDescent="0.25">
      <c r="R19724" s="15">
        <v>1</v>
      </c>
    </row>
    <row r="19725" spans="18:18" x14ac:dyDescent="0.25">
      <c r="R19725" s="15">
        <v>1</v>
      </c>
    </row>
    <row r="19726" spans="18:18" x14ac:dyDescent="0.25">
      <c r="R19726" s="15">
        <v>1</v>
      </c>
    </row>
    <row r="19727" spans="18:18" x14ac:dyDescent="0.25">
      <c r="R19727" s="15">
        <v>1</v>
      </c>
    </row>
    <row r="19728" spans="18:18" x14ac:dyDescent="0.25">
      <c r="R19728" s="15">
        <v>1</v>
      </c>
    </row>
    <row r="19729" spans="18:18" x14ac:dyDescent="0.25">
      <c r="R19729" s="15">
        <v>1</v>
      </c>
    </row>
    <row r="19730" spans="18:18" x14ac:dyDescent="0.25">
      <c r="R19730" s="15">
        <v>1</v>
      </c>
    </row>
    <row r="19731" spans="18:18" x14ac:dyDescent="0.25">
      <c r="R19731" s="15">
        <v>1</v>
      </c>
    </row>
    <row r="19732" spans="18:18" x14ac:dyDescent="0.25">
      <c r="R19732" s="15">
        <v>1</v>
      </c>
    </row>
    <row r="19733" spans="18:18" x14ac:dyDescent="0.25">
      <c r="R19733" s="15">
        <v>1</v>
      </c>
    </row>
    <row r="19734" spans="18:18" x14ac:dyDescent="0.25">
      <c r="R19734" s="15">
        <v>1</v>
      </c>
    </row>
    <row r="19735" spans="18:18" x14ac:dyDescent="0.25">
      <c r="R19735" s="15">
        <v>1</v>
      </c>
    </row>
    <row r="19736" spans="18:18" x14ac:dyDescent="0.25">
      <c r="R19736" s="15">
        <v>1</v>
      </c>
    </row>
    <row r="19737" spans="18:18" x14ac:dyDescent="0.25">
      <c r="R19737" s="15">
        <v>1</v>
      </c>
    </row>
    <row r="19738" spans="18:18" x14ac:dyDescent="0.25">
      <c r="R19738" s="15">
        <v>1</v>
      </c>
    </row>
    <row r="19739" spans="18:18" x14ac:dyDescent="0.25">
      <c r="R19739" s="15">
        <v>1</v>
      </c>
    </row>
    <row r="19740" spans="18:18" x14ac:dyDescent="0.25">
      <c r="R19740" s="15">
        <v>1</v>
      </c>
    </row>
    <row r="19741" spans="18:18" x14ac:dyDescent="0.25">
      <c r="R19741" s="15">
        <v>1</v>
      </c>
    </row>
    <row r="19742" spans="18:18" x14ac:dyDescent="0.25">
      <c r="R19742" s="15">
        <v>1</v>
      </c>
    </row>
    <row r="19743" spans="18:18" x14ac:dyDescent="0.25">
      <c r="R19743" s="15">
        <v>1</v>
      </c>
    </row>
    <row r="19744" spans="18:18" x14ac:dyDescent="0.25">
      <c r="R19744" s="15">
        <v>1</v>
      </c>
    </row>
    <row r="19745" spans="18:18" x14ac:dyDescent="0.25">
      <c r="R19745" s="15">
        <v>1</v>
      </c>
    </row>
    <row r="19746" spans="18:18" x14ac:dyDescent="0.25">
      <c r="R19746" s="15">
        <v>1</v>
      </c>
    </row>
    <row r="19747" spans="18:18" x14ac:dyDescent="0.25">
      <c r="R19747" s="15">
        <v>1</v>
      </c>
    </row>
    <row r="19748" spans="18:18" x14ac:dyDescent="0.25">
      <c r="R19748" s="15">
        <v>1</v>
      </c>
    </row>
    <row r="19749" spans="18:18" x14ac:dyDescent="0.25">
      <c r="R19749" s="15">
        <v>1</v>
      </c>
    </row>
    <row r="19750" spans="18:18" x14ac:dyDescent="0.25">
      <c r="R19750" s="15">
        <v>1</v>
      </c>
    </row>
    <row r="19751" spans="18:18" x14ac:dyDescent="0.25">
      <c r="R19751" s="15">
        <v>1</v>
      </c>
    </row>
    <row r="19752" spans="18:18" x14ac:dyDescent="0.25">
      <c r="R19752" s="15">
        <v>1</v>
      </c>
    </row>
    <row r="19753" spans="18:18" x14ac:dyDescent="0.25">
      <c r="R19753" s="15">
        <v>1</v>
      </c>
    </row>
    <row r="19754" spans="18:18" x14ac:dyDescent="0.25">
      <c r="R19754" s="15">
        <v>1</v>
      </c>
    </row>
    <row r="19755" spans="18:18" x14ac:dyDescent="0.25">
      <c r="R19755" s="15">
        <v>1</v>
      </c>
    </row>
    <row r="19756" spans="18:18" x14ac:dyDescent="0.25">
      <c r="R19756" s="15">
        <v>1</v>
      </c>
    </row>
    <row r="19757" spans="18:18" x14ac:dyDescent="0.25">
      <c r="R19757" s="15">
        <v>1</v>
      </c>
    </row>
    <row r="19758" spans="18:18" x14ac:dyDescent="0.25">
      <c r="R19758" s="15">
        <v>1</v>
      </c>
    </row>
    <row r="19759" spans="18:18" x14ac:dyDescent="0.25">
      <c r="R19759" s="15">
        <v>4</v>
      </c>
    </row>
    <row r="19760" spans="18:18" x14ac:dyDescent="0.25">
      <c r="R19760" s="15">
        <v>4</v>
      </c>
    </row>
    <row r="19761" spans="18:18" x14ac:dyDescent="0.25">
      <c r="R19761" s="15">
        <v>4</v>
      </c>
    </row>
    <row r="19762" spans="18:18" x14ac:dyDescent="0.25">
      <c r="R19762" s="15">
        <v>4</v>
      </c>
    </row>
    <row r="19763" spans="18:18" x14ac:dyDescent="0.25">
      <c r="R19763" s="15">
        <v>4</v>
      </c>
    </row>
    <row r="19764" spans="18:18" x14ac:dyDescent="0.25">
      <c r="R19764" s="15">
        <v>4</v>
      </c>
    </row>
    <row r="19765" spans="18:18" x14ac:dyDescent="0.25">
      <c r="R19765" s="15">
        <v>4</v>
      </c>
    </row>
    <row r="19766" spans="18:18" x14ac:dyDescent="0.25">
      <c r="R19766" s="15">
        <v>4</v>
      </c>
    </row>
    <row r="19767" spans="18:18" x14ac:dyDescent="0.25">
      <c r="R19767" s="15">
        <v>4</v>
      </c>
    </row>
    <row r="19768" spans="18:18" x14ac:dyDescent="0.25">
      <c r="R19768" s="15">
        <v>4</v>
      </c>
    </row>
    <row r="19769" spans="18:18" x14ac:dyDescent="0.25">
      <c r="R19769" s="15">
        <v>4</v>
      </c>
    </row>
    <row r="19770" spans="18:18" x14ac:dyDescent="0.25">
      <c r="R19770" s="15">
        <v>4</v>
      </c>
    </row>
    <row r="19771" spans="18:18" x14ac:dyDescent="0.25">
      <c r="R19771" s="15">
        <v>4</v>
      </c>
    </row>
    <row r="19772" spans="18:18" x14ac:dyDescent="0.25">
      <c r="R19772" s="15">
        <v>4</v>
      </c>
    </row>
    <row r="19773" spans="18:18" x14ac:dyDescent="0.25">
      <c r="R19773" s="15">
        <v>4</v>
      </c>
    </row>
    <row r="19774" spans="18:18" x14ac:dyDescent="0.25">
      <c r="R19774" s="15">
        <v>4</v>
      </c>
    </row>
    <row r="19775" spans="18:18" x14ac:dyDescent="0.25">
      <c r="R19775" s="15">
        <v>4</v>
      </c>
    </row>
    <row r="19776" spans="18:18" x14ac:dyDescent="0.25">
      <c r="R19776" s="15">
        <v>4</v>
      </c>
    </row>
    <row r="19777" spans="18:18" x14ac:dyDescent="0.25">
      <c r="R19777" s="15">
        <v>4</v>
      </c>
    </row>
    <row r="19778" spans="18:18" x14ac:dyDescent="0.25">
      <c r="R19778" s="15">
        <v>4</v>
      </c>
    </row>
    <row r="19779" spans="18:18" x14ac:dyDescent="0.25">
      <c r="R19779" s="15">
        <v>4</v>
      </c>
    </row>
    <row r="19780" spans="18:18" x14ac:dyDescent="0.25">
      <c r="R19780" s="15">
        <v>4</v>
      </c>
    </row>
    <row r="19781" spans="18:18" x14ac:dyDescent="0.25">
      <c r="R19781" s="15">
        <v>4</v>
      </c>
    </row>
    <row r="19782" spans="18:18" x14ac:dyDescent="0.25">
      <c r="R19782" s="15">
        <v>4</v>
      </c>
    </row>
    <row r="19783" spans="18:18" x14ac:dyDescent="0.25">
      <c r="R19783" s="15">
        <v>4</v>
      </c>
    </row>
    <row r="19784" spans="18:18" x14ac:dyDescent="0.25">
      <c r="R19784" s="15">
        <v>4</v>
      </c>
    </row>
    <row r="19785" spans="18:18" x14ac:dyDescent="0.25">
      <c r="R19785" s="15">
        <v>4</v>
      </c>
    </row>
    <row r="19786" spans="18:18" x14ac:dyDescent="0.25">
      <c r="R19786" s="15">
        <v>4</v>
      </c>
    </row>
    <row r="19787" spans="18:18" x14ac:dyDescent="0.25">
      <c r="R19787" s="15">
        <v>4</v>
      </c>
    </row>
    <row r="19788" spans="18:18" x14ac:dyDescent="0.25">
      <c r="R19788" s="15">
        <v>4</v>
      </c>
    </row>
    <row r="19789" spans="18:18" x14ac:dyDescent="0.25">
      <c r="R19789" s="15">
        <v>4</v>
      </c>
    </row>
    <row r="19790" spans="18:18" x14ac:dyDescent="0.25">
      <c r="R19790" s="15">
        <v>4</v>
      </c>
    </row>
    <row r="19791" spans="18:18" x14ac:dyDescent="0.25">
      <c r="R19791" s="15">
        <v>4</v>
      </c>
    </row>
    <row r="19792" spans="18:18" x14ac:dyDescent="0.25">
      <c r="R19792" s="15">
        <v>4</v>
      </c>
    </row>
    <row r="19793" spans="18:18" x14ac:dyDescent="0.25">
      <c r="R19793" s="15">
        <v>4</v>
      </c>
    </row>
    <row r="19794" spans="18:18" x14ac:dyDescent="0.25">
      <c r="R19794" s="15">
        <v>4</v>
      </c>
    </row>
    <row r="19795" spans="18:18" x14ac:dyDescent="0.25">
      <c r="R19795" s="15">
        <v>4</v>
      </c>
    </row>
    <row r="19796" spans="18:18" x14ac:dyDescent="0.25">
      <c r="R19796" s="15">
        <v>4</v>
      </c>
    </row>
    <row r="19797" spans="18:18" x14ac:dyDescent="0.25">
      <c r="R19797" s="15">
        <v>4</v>
      </c>
    </row>
    <row r="19798" spans="18:18" x14ac:dyDescent="0.25">
      <c r="R19798" s="15">
        <v>4</v>
      </c>
    </row>
    <row r="19799" spans="18:18" x14ac:dyDescent="0.25">
      <c r="R19799" s="15">
        <v>4</v>
      </c>
    </row>
    <row r="19800" spans="18:18" x14ac:dyDescent="0.25">
      <c r="R19800" s="15">
        <v>4</v>
      </c>
    </row>
    <row r="19801" spans="18:18" x14ac:dyDescent="0.25">
      <c r="R19801" s="15">
        <v>4</v>
      </c>
    </row>
    <row r="19802" spans="18:18" x14ac:dyDescent="0.25">
      <c r="R19802" s="15">
        <v>4</v>
      </c>
    </row>
    <row r="19803" spans="18:18" x14ac:dyDescent="0.25">
      <c r="R19803" s="15">
        <v>4</v>
      </c>
    </row>
    <row r="19804" spans="18:18" x14ac:dyDescent="0.25">
      <c r="R19804" s="15">
        <v>4</v>
      </c>
    </row>
    <row r="19805" spans="18:18" x14ac:dyDescent="0.25">
      <c r="R19805" s="15">
        <v>4</v>
      </c>
    </row>
    <row r="19806" spans="18:18" x14ac:dyDescent="0.25">
      <c r="R19806" s="15">
        <v>4</v>
      </c>
    </row>
    <row r="19807" spans="18:18" x14ac:dyDescent="0.25">
      <c r="R19807" s="15">
        <v>4</v>
      </c>
    </row>
    <row r="19808" spans="18:18" x14ac:dyDescent="0.25">
      <c r="R19808" s="15">
        <v>4</v>
      </c>
    </row>
    <row r="19809" spans="18:18" x14ac:dyDescent="0.25">
      <c r="R19809" s="15">
        <v>4</v>
      </c>
    </row>
    <row r="19810" spans="18:18" x14ac:dyDescent="0.25">
      <c r="R19810" s="15">
        <v>4</v>
      </c>
    </row>
    <row r="19811" spans="18:18" x14ac:dyDescent="0.25">
      <c r="R19811" s="15">
        <v>4</v>
      </c>
    </row>
    <row r="19812" spans="18:18" x14ac:dyDescent="0.25">
      <c r="R19812" s="15">
        <v>4</v>
      </c>
    </row>
    <row r="19813" spans="18:18" x14ac:dyDescent="0.25">
      <c r="R19813" s="15">
        <v>4</v>
      </c>
    </row>
    <row r="19814" spans="18:18" x14ac:dyDescent="0.25">
      <c r="R19814" s="15">
        <v>4</v>
      </c>
    </row>
    <row r="19815" spans="18:18" x14ac:dyDescent="0.25">
      <c r="R19815" s="15">
        <v>4</v>
      </c>
    </row>
    <row r="19816" spans="18:18" x14ac:dyDescent="0.25">
      <c r="R19816" s="15">
        <v>4</v>
      </c>
    </row>
    <row r="19817" spans="18:18" x14ac:dyDescent="0.25">
      <c r="R19817" s="15">
        <v>4</v>
      </c>
    </row>
    <row r="19818" spans="18:18" x14ac:dyDescent="0.25">
      <c r="R19818" s="15">
        <v>4</v>
      </c>
    </row>
    <row r="19819" spans="18:18" x14ac:dyDescent="0.25">
      <c r="R19819" s="15">
        <v>4</v>
      </c>
    </row>
    <row r="19820" spans="18:18" x14ac:dyDescent="0.25">
      <c r="R19820" s="15">
        <v>4</v>
      </c>
    </row>
    <row r="19821" spans="18:18" x14ac:dyDescent="0.25">
      <c r="R19821" s="15">
        <v>4</v>
      </c>
    </row>
    <row r="19822" spans="18:18" x14ac:dyDescent="0.25">
      <c r="R19822" s="15">
        <v>4</v>
      </c>
    </row>
    <row r="19823" spans="18:18" x14ac:dyDescent="0.25">
      <c r="R19823" s="15">
        <v>4</v>
      </c>
    </row>
    <row r="19824" spans="18:18" x14ac:dyDescent="0.25">
      <c r="R19824" s="15">
        <v>4</v>
      </c>
    </row>
    <row r="19825" spans="18:18" x14ac:dyDescent="0.25">
      <c r="R19825" s="15">
        <v>4</v>
      </c>
    </row>
    <row r="19826" spans="18:18" x14ac:dyDescent="0.25">
      <c r="R19826" s="15">
        <v>4</v>
      </c>
    </row>
    <row r="19827" spans="18:18" x14ac:dyDescent="0.25">
      <c r="R19827" s="15">
        <v>4</v>
      </c>
    </row>
    <row r="19828" spans="18:18" x14ac:dyDescent="0.25">
      <c r="R19828" s="15">
        <v>4</v>
      </c>
    </row>
    <row r="19829" spans="18:18" x14ac:dyDescent="0.25">
      <c r="R19829" s="15">
        <v>4</v>
      </c>
    </row>
    <row r="19830" spans="18:18" x14ac:dyDescent="0.25">
      <c r="R19830" s="15">
        <v>4</v>
      </c>
    </row>
    <row r="19831" spans="18:18" x14ac:dyDescent="0.25">
      <c r="R19831" s="15">
        <v>4</v>
      </c>
    </row>
    <row r="19832" spans="18:18" x14ac:dyDescent="0.25">
      <c r="R19832" s="15">
        <v>4</v>
      </c>
    </row>
    <row r="19833" spans="18:18" x14ac:dyDescent="0.25">
      <c r="R19833" s="15">
        <v>4</v>
      </c>
    </row>
    <row r="19834" spans="18:18" x14ac:dyDescent="0.25">
      <c r="R19834" s="15">
        <v>4</v>
      </c>
    </row>
    <row r="19835" spans="18:18" x14ac:dyDescent="0.25">
      <c r="R19835" s="15">
        <v>4</v>
      </c>
    </row>
    <row r="19836" spans="18:18" x14ac:dyDescent="0.25">
      <c r="R19836" s="15">
        <v>4</v>
      </c>
    </row>
    <row r="19837" spans="18:18" x14ac:dyDescent="0.25">
      <c r="R19837" s="15">
        <v>4</v>
      </c>
    </row>
    <row r="19838" spans="18:18" x14ac:dyDescent="0.25">
      <c r="R19838" s="15">
        <v>4</v>
      </c>
    </row>
    <row r="19839" spans="18:18" x14ac:dyDescent="0.25">
      <c r="R19839" s="15">
        <v>4</v>
      </c>
    </row>
    <row r="19840" spans="18:18" x14ac:dyDescent="0.25">
      <c r="R19840" s="15">
        <v>4</v>
      </c>
    </row>
    <row r="19841" spans="18:18" x14ac:dyDescent="0.25">
      <c r="R19841" s="15">
        <v>4</v>
      </c>
    </row>
    <row r="19842" spans="18:18" x14ac:dyDescent="0.25">
      <c r="R19842" s="15">
        <v>4</v>
      </c>
    </row>
    <row r="19843" spans="18:18" x14ac:dyDescent="0.25">
      <c r="R19843" s="15">
        <v>4</v>
      </c>
    </row>
    <row r="19844" spans="18:18" x14ac:dyDescent="0.25">
      <c r="R19844" s="15">
        <v>4</v>
      </c>
    </row>
    <row r="19845" spans="18:18" x14ac:dyDescent="0.25">
      <c r="R19845" s="15">
        <v>4</v>
      </c>
    </row>
    <row r="19846" spans="18:18" x14ac:dyDescent="0.25">
      <c r="R19846" s="15">
        <v>4</v>
      </c>
    </row>
    <row r="19847" spans="18:18" x14ac:dyDescent="0.25">
      <c r="R19847" s="15">
        <v>4</v>
      </c>
    </row>
    <row r="19848" spans="18:18" x14ac:dyDescent="0.25">
      <c r="R19848" s="15">
        <v>4</v>
      </c>
    </row>
    <row r="19849" spans="18:18" x14ac:dyDescent="0.25">
      <c r="R19849" s="15">
        <v>4</v>
      </c>
    </row>
    <row r="19850" spans="18:18" x14ac:dyDescent="0.25">
      <c r="R19850" s="15">
        <v>4</v>
      </c>
    </row>
    <row r="19851" spans="18:18" x14ac:dyDescent="0.25">
      <c r="R19851" s="15">
        <v>4</v>
      </c>
    </row>
    <row r="19852" spans="18:18" x14ac:dyDescent="0.25">
      <c r="R19852" s="15">
        <v>4</v>
      </c>
    </row>
    <row r="19853" spans="18:18" x14ac:dyDescent="0.25">
      <c r="R19853" s="15">
        <v>4</v>
      </c>
    </row>
    <row r="19854" spans="18:18" x14ac:dyDescent="0.25">
      <c r="R19854" s="15">
        <v>4</v>
      </c>
    </row>
    <row r="19855" spans="18:18" x14ac:dyDescent="0.25">
      <c r="R19855" s="15">
        <v>4</v>
      </c>
    </row>
    <row r="19856" spans="18:18" x14ac:dyDescent="0.25">
      <c r="R19856" s="15">
        <v>4</v>
      </c>
    </row>
    <row r="19857" spans="18:18" x14ac:dyDescent="0.25">
      <c r="R19857" s="15">
        <v>4</v>
      </c>
    </row>
    <row r="19858" spans="18:18" x14ac:dyDescent="0.25">
      <c r="R19858" s="15">
        <v>4</v>
      </c>
    </row>
    <row r="19859" spans="18:18" x14ac:dyDescent="0.25">
      <c r="R19859" s="15">
        <v>4</v>
      </c>
    </row>
    <row r="19860" spans="18:18" x14ac:dyDescent="0.25">
      <c r="R19860" s="15">
        <v>4</v>
      </c>
    </row>
    <row r="19861" spans="18:18" x14ac:dyDescent="0.25">
      <c r="R19861" s="15">
        <v>4</v>
      </c>
    </row>
    <row r="19862" spans="18:18" x14ac:dyDescent="0.25">
      <c r="R19862" s="15">
        <v>4</v>
      </c>
    </row>
    <row r="19863" spans="18:18" x14ac:dyDescent="0.25">
      <c r="R19863" s="15">
        <v>4</v>
      </c>
    </row>
    <row r="19864" spans="18:18" x14ac:dyDescent="0.25">
      <c r="R19864" s="15">
        <v>4</v>
      </c>
    </row>
    <row r="19865" spans="18:18" x14ac:dyDescent="0.25">
      <c r="R19865" s="15">
        <v>4</v>
      </c>
    </row>
    <row r="19866" spans="18:18" x14ac:dyDescent="0.25">
      <c r="R19866" s="15">
        <v>4</v>
      </c>
    </row>
    <row r="19867" spans="18:18" x14ac:dyDescent="0.25">
      <c r="R19867" s="15">
        <v>4</v>
      </c>
    </row>
    <row r="19868" spans="18:18" x14ac:dyDescent="0.25">
      <c r="R19868" s="15">
        <v>4</v>
      </c>
    </row>
    <row r="19869" spans="18:18" x14ac:dyDescent="0.25">
      <c r="R19869" s="15">
        <v>4</v>
      </c>
    </row>
    <row r="19870" spans="18:18" x14ac:dyDescent="0.25">
      <c r="R19870" s="15">
        <v>4</v>
      </c>
    </row>
    <row r="19871" spans="18:18" x14ac:dyDescent="0.25">
      <c r="R19871" s="15">
        <v>4</v>
      </c>
    </row>
    <row r="19872" spans="18:18" x14ac:dyDescent="0.25">
      <c r="R19872" s="15">
        <v>4</v>
      </c>
    </row>
    <row r="19873" spans="18:18" x14ac:dyDescent="0.25">
      <c r="R19873" s="15">
        <v>4</v>
      </c>
    </row>
    <row r="19874" spans="18:18" x14ac:dyDescent="0.25">
      <c r="R19874" s="15">
        <v>4</v>
      </c>
    </row>
    <row r="19875" spans="18:18" x14ac:dyDescent="0.25">
      <c r="R19875" s="15">
        <v>4</v>
      </c>
    </row>
    <row r="19876" spans="18:18" x14ac:dyDescent="0.25">
      <c r="R19876" s="15">
        <v>4</v>
      </c>
    </row>
    <row r="19877" spans="18:18" x14ac:dyDescent="0.25">
      <c r="R19877" s="15">
        <v>4</v>
      </c>
    </row>
    <row r="19878" spans="18:18" x14ac:dyDescent="0.25">
      <c r="R19878" s="15">
        <v>4</v>
      </c>
    </row>
    <row r="19879" spans="18:18" x14ac:dyDescent="0.25">
      <c r="R19879" s="15">
        <v>4</v>
      </c>
    </row>
    <row r="19880" spans="18:18" x14ac:dyDescent="0.25">
      <c r="R19880" s="15">
        <v>4</v>
      </c>
    </row>
    <row r="19881" spans="18:18" x14ac:dyDescent="0.25">
      <c r="R19881" s="15">
        <v>4</v>
      </c>
    </row>
    <row r="19882" spans="18:18" x14ac:dyDescent="0.25">
      <c r="R19882" s="15">
        <v>4</v>
      </c>
    </row>
    <row r="19883" spans="18:18" x14ac:dyDescent="0.25">
      <c r="R19883" s="15">
        <v>4</v>
      </c>
    </row>
    <row r="19884" spans="18:18" x14ac:dyDescent="0.25">
      <c r="R19884" s="15">
        <v>4</v>
      </c>
    </row>
    <row r="19885" spans="18:18" x14ac:dyDescent="0.25">
      <c r="R19885" s="15">
        <v>4</v>
      </c>
    </row>
    <row r="19886" spans="18:18" x14ac:dyDescent="0.25">
      <c r="R19886" s="15">
        <v>4</v>
      </c>
    </row>
    <row r="19887" spans="18:18" x14ac:dyDescent="0.25">
      <c r="R19887" s="15">
        <v>4</v>
      </c>
    </row>
    <row r="19888" spans="18:18" x14ac:dyDescent="0.25">
      <c r="R19888" s="15">
        <v>4</v>
      </c>
    </row>
    <row r="19889" spans="18:18" x14ac:dyDescent="0.25">
      <c r="R19889" s="15">
        <v>1</v>
      </c>
    </row>
    <row r="19890" spans="18:18" x14ac:dyDescent="0.25">
      <c r="R19890" s="15">
        <v>1</v>
      </c>
    </row>
    <row r="19891" spans="18:18" x14ac:dyDescent="0.25">
      <c r="R19891" s="15">
        <v>1</v>
      </c>
    </row>
    <row r="19892" spans="18:18" x14ac:dyDescent="0.25">
      <c r="R19892" s="15">
        <v>1</v>
      </c>
    </row>
    <row r="19893" spans="18:18" x14ac:dyDescent="0.25">
      <c r="R19893" s="15">
        <v>1</v>
      </c>
    </row>
    <row r="19894" spans="18:18" x14ac:dyDescent="0.25">
      <c r="R19894" s="15">
        <v>1</v>
      </c>
    </row>
    <row r="19895" spans="18:18" x14ac:dyDescent="0.25">
      <c r="R19895" s="15">
        <v>1</v>
      </c>
    </row>
    <row r="19896" spans="18:18" x14ac:dyDescent="0.25">
      <c r="R19896" s="15">
        <v>1</v>
      </c>
    </row>
    <row r="19897" spans="18:18" x14ac:dyDescent="0.25">
      <c r="R19897" s="15">
        <v>1</v>
      </c>
    </row>
    <row r="19898" spans="18:18" x14ac:dyDescent="0.25">
      <c r="R19898" s="15">
        <v>1</v>
      </c>
    </row>
    <row r="19899" spans="18:18" x14ac:dyDescent="0.25">
      <c r="R19899" s="15">
        <v>1</v>
      </c>
    </row>
    <row r="19900" spans="18:18" x14ac:dyDescent="0.25">
      <c r="R19900" s="15">
        <v>1</v>
      </c>
    </row>
    <row r="19901" spans="18:18" x14ac:dyDescent="0.25">
      <c r="R19901" s="15">
        <v>2</v>
      </c>
    </row>
    <row r="19902" spans="18:18" x14ac:dyDescent="0.25">
      <c r="R19902" s="15">
        <v>2</v>
      </c>
    </row>
    <row r="19903" spans="18:18" x14ac:dyDescent="0.25">
      <c r="R19903" s="15">
        <v>2</v>
      </c>
    </row>
    <row r="19904" spans="18:18" x14ac:dyDescent="0.25">
      <c r="R19904" s="15">
        <v>2</v>
      </c>
    </row>
    <row r="19905" spans="18:18" x14ac:dyDescent="0.25">
      <c r="R19905" s="15">
        <v>2</v>
      </c>
    </row>
    <row r="19906" spans="18:18" x14ac:dyDescent="0.25">
      <c r="R19906" s="15">
        <v>2</v>
      </c>
    </row>
    <row r="19907" spans="18:18" x14ac:dyDescent="0.25">
      <c r="R19907" s="15">
        <v>2</v>
      </c>
    </row>
    <row r="19908" spans="18:18" x14ac:dyDescent="0.25">
      <c r="R19908" s="15">
        <v>2</v>
      </c>
    </row>
    <row r="19909" spans="18:18" x14ac:dyDescent="0.25">
      <c r="R19909" s="15">
        <v>2</v>
      </c>
    </row>
    <row r="19910" spans="18:18" x14ac:dyDescent="0.25">
      <c r="R19910" s="15">
        <v>2</v>
      </c>
    </row>
    <row r="19911" spans="18:18" x14ac:dyDescent="0.25">
      <c r="R19911" s="15">
        <v>2</v>
      </c>
    </row>
    <row r="19912" spans="18:18" x14ac:dyDescent="0.25">
      <c r="R19912" s="15">
        <v>2</v>
      </c>
    </row>
    <row r="19913" spans="18:18" x14ac:dyDescent="0.25">
      <c r="R19913" s="15">
        <v>2</v>
      </c>
    </row>
    <row r="19914" spans="18:18" x14ac:dyDescent="0.25">
      <c r="R19914" s="15">
        <v>2</v>
      </c>
    </row>
    <row r="19915" spans="18:18" x14ac:dyDescent="0.25">
      <c r="R19915" s="15">
        <v>2</v>
      </c>
    </row>
    <row r="19916" spans="18:18" x14ac:dyDescent="0.25">
      <c r="R19916" s="15">
        <v>1</v>
      </c>
    </row>
    <row r="19917" spans="18:18" x14ac:dyDescent="0.25">
      <c r="R19917" s="15">
        <v>1</v>
      </c>
    </row>
    <row r="19918" spans="18:18" x14ac:dyDescent="0.25">
      <c r="R19918" s="15">
        <v>1</v>
      </c>
    </row>
    <row r="19919" spans="18:18" x14ac:dyDescent="0.25">
      <c r="R19919" s="15">
        <v>1</v>
      </c>
    </row>
    <row r="19920" spans="18:18" x14ac:dyDescent="0.25">
      <c r="R19920" s="15">
        <v>1</v>
      </c>
    </row>
    <row r="19921" spans="18:18" x14ac:dyDescent="0.25">
      <c r="R19921" s="15">
        <v>1</v>
      </c>
    </row>
    <row r="19922" spans="18:18" x14ac:dyDescent="0.25">
      <c r="R19922" s="15">
        <v>1</v>
      </c>
    </row>
    <row r="19923" spans="18:18" x14ac:dyDescent="0.25">
      <c r="R19923" s="15">
        <v>1</v>
      </c>
    </row>
    <row r="19924" spans="18:18" x14ac:dyDescent="0.25">
      <c r="R19924" s="15">
        <v>1</v>
      </c>
    </row>
    <row r="19925" spans="18:18" x14ac:dyDescent="0.25">
      <c r="R19925" s="15">
        <v>1</v>
      </c>
    </row>
    <row r="19926" spans="18:18" x14ac:dyDescent="0.25">
      <c r="R19926" s="15">
        <v>1</v>
      </c>
    </row>
    <row r="19927" spans="18:18" x14ac:dyDescent="0.25">
      <c r="R19927" s="15">
        <v>1</v>
      </c>
    </row>
    <row r="19928" spans="18:18" x14ac:dyDescent="0.25">
      <c r="R19928" s="15">
        <v>1</v>
      </c>
    </row>
    <row r="19929" spans="18:18" x14ac:dyDescent="0.25">
      <c r="R19929" s="15">
        <v>1</v>
      </c>
    </row>
    <row r="19930" spans="18:18" x14ac:dyDescent="0.25">
      <c r="R19930" s="15">
        <v>1</v>
      </c>
    </row>
    <row r="19931" spans="18:18" x14ac:dyDescent="0.25">
      <c r="R19931" s="15">
        <v>1</v>
      </c>
    </row>
    <row r="19932" spans="18:18" x14ac:dyDescent="0.25">
      <c r="R19932" s="15">
        <v>1</v>
      </c>
    </row>
    <row r="19933" spans="18:18" x14ac:dyDescent="0.25">
      <c r="R19933" s="15">
        <v>1</v>
      </c>
    </row>
    <row r="19934" spans="18:18" x14ac:dyDescent="0.25">
      <c r="R19934" s="15">
        <v>1</v>
      </c>
    </row>
    <row r="19935" spans="18:18" x14ac:dyDescent="0.25">
      <c r="R19935" s="15">
        <v>1</v>
      </c>
    </row>
    <row r="19936" spans="18:18" x14ac:dyDescent="0.25">
      <c r="R19936" s="15">
        <v>1</v>
      </c>
    </row>
    <row r="19937" spans="18:18" x14ac:dyDescent="0.25">
      <c r="R19937" s="15">
        <v>1</v>
      </c>
    </row>
    <row r="19938" spans="18:18" x14ac:dyDescent="0.25">
      <c r="R19938" s="15">
        <v>1</v>
      </c>
    </row>
    <row r="19939" spans="18:18" x14ac:dyDescent="0.25">
      <c r="R19939" s="15">
        <v>1</v>
      </c>
    </row>
    <row r="19940" spans="18:18" x14ac:dyDescent="0.25">
      <c r="R19940" s="15">
        <v>1</v>
      </c>
    </row>
    <row r="19941" spans="18:18" x14ac:dyDescent="0.25">
      <c r="R19941" s="15">
        <v>1</v>
      </c>
    </row>
    <row r="19942" spans="18:18" x14ac:dyDescent="0.25">
      <c r="R19942" s="15">
        <v>1</v>
      </c>
    </row>
    <row r="19943" spans="18:18" x14ac:dyDescent="0.25">
      <c r="R19943" s="15">
        <v>1</v>
      </c>
    </row>
    <row r="19944" spans="18:18" x14ac:dyDescent="0.25">
      <c r="R19944" s="15">
        <v>1</v>
      </c>
    </row>
    <row r="19945" spans="18:18" x14ac:dyDescent="0.25">
      <c r="R19945" s="15">
        <v>1</v>
      </c>
    </row>
    <row r="19946" spans="18:18" x14ac:dyDescent="0.25">
      <c r="R19946" s="15">
        <v>1</v>
      </c>
    </row>
    <row r="19947" spans="18:18" x14ac:dyDescent="0.25">
      <c r="R19947" s="15">
        <v>1</v>
      </c>
    </row>
    <row r="19948" spans="18:18" x14ac:dyDescent="0.25">
      <c r="R19948" s="15">
        <v>1</v>
      </c>
    </row>
    <row r="19949" spans="18:18" x14ac:dyDescent="0.25">
      <c r="R19949" s="15">
        <v>1</v>
      </c>
    </row>
    <row r="19950" spans="18:18" x14ac:dyDescent="0.25">
      <c r="R19950" s="15">
        <v>1</v>
      </c>
    </row>
    <row r="19951" spans="18:18" x14ac:dyDescent="0.25">
      <c r="R19951" s="15">
        <v>1</v>
      </c>
    </row>
    <row r="19952" spans="18:18" x14ac:dyDescent="0.25">
      <c r="R19952" s="15">
        <v>1</v>
      </c>
    </row>
    <row r="19953" spans="18:18" x14ac:dyDescent="0.25">
      <c r="R19953" s="15">
        <v>1</v>
      </c>
    </row>
    <row r="19954" spans="18:18" x14ac:dyDescent="0.25">
      <c r="R19954" s="15">
        <v>1</v>
      </c>
    </row>
    <row r="19955" spans="18:18" x14ac:dyDescent="0.25">
      <c r="R19955" s="15">
        <v>1</v>
      </c>
    </row>
    <row r="19956" spans="18:18" x14ac:dyDescent="0.25">
      <c r="R19956" s="15">
        <v>2</v>
      </c>
    </row>
    <row r="19957" spans="18:18" x14ac:dyDescent="0.25">
      <c r="R19957" s="15">
        <v>2</v>
      </c>
    </row>
    <row r="19958" spans="18:18" x14ac:dyDescent="0.25">
      <c r="R19958" s="15">
        <v>2</v>
      </c>
    </row>
    <row r="19959" spans="18:18" x14ac:dyDescent="0.25">
      <c r="R19959" s="15">
        <v>2</v>
      </c>
    </row>
    <row r="19960" spans="18:18" x14ac:dyDescent="0.25">
      <c r="R19960" s="15">
        <v>2</v>
      </c>
    </row>
    <row r="19961" spans="18:18" x14ac:dyDescent="0.25">
      <c r="R19961" s="15">
        <v>2</v>
      </c>
    </row>
    <row r="19962" spans="18:18" x14ac:dyDescent="0.25">
      <c r="R19962" s="15">
        <v>2</v>
      </c>
    </row>
    <row r="19963" spans="18:18" x14ac:dyDescent="0.25">
      <c r="R19963" s="15">
        <v>2</v>
      </c>
    </row>
    <row r="19964" spans="18:18" x14ac:dyDescent="0.25">
      <c r="R19964" s="15">
        <v>2</v>
      </c>
    </row>
    <row r="19965" spans="18:18" x14ac:dyDescent="0.25">
      <c r="R19965" s="15">
        <v>2</v>
      </c>
    </row>
    <row r="19966" spans="18:18" x14ac:dyDescent="0.25">
      <c r="R19966" s="15">
        <v>2</v>
      </c>
    </row>
    <row r="19967" spans="18:18" x14ac:dyDescent="0.25">
      <c r="R19967" s="15">
        <v>2</v>
      </c>
    </row>
    <row r="19968" spans="18:18" x14ac:dyDescent="0.25">
      <c r="R19968" s="15">
        <v>2</v>
      </c>
    </row>
    <row r="19969" spans="18:18" x14ac:dyDescent="0.25">
      <c r="R19969" s="15">
        <v>2</v>
      </c>
    </row>
    <row r="19970" spans="18:18" x14ac:dyDescent="0.25">
      <c r="R19970" s="15">
        <v>2</v>
      </c>
    </row>
    <row r="19971" spans="18:18" x14ac:dyDescent="0.25">
      <c r="R19971" s="15">
        <v>2</v>
      </c>
    </row>
    <row r="19972" spans="18:18" x14ac:dyDescent="0.25">
      <c r="R19972" s="15">
        <v>2</v>
      </c>
    </row>
    <row r="19973" spans="18:18" x14ac:dyDescent="0.25">
      <c r="R19973" s="15">
        <v>2</v>
      </c>
    </row>
    <row r="19974" spans="18:18" x14ac:dyDescent="0.25">
      <c r="R19974" s="15">
        <v>2</v>
      </c>
    </row>
    <row r="19975" spans="18:18" x14ac:dyDescent="0.25">
      <c r="R19975" s="15">
        <v>2</v>
      </c>
    </row>
    <row r="19976" spans="18:18" x14ac:dyDescent="0.25">
      <c r="R19976" s="15">
        <v>2</v>
      </c>
    </row>
    <row r="19977" spans="18:18" x14ac:dyDescent="0.25">
      <c r="R19977" s="15">
        <v>2</v>
      </c>
    </row>
    <row r="19978" spans="18:18" x14ac:dyDescent="0.25">
      <c r="R19978" s="15">
        <v>2</v>
      </c>
    </row>
    <row r="19979" spans="18:18" x14ac:dyDescent="0.25">
      <c r="R19979" s="15">
        <v>2</v>
      </c>
    </row>
    <row r="19980" spans="18:18" x14ac:dyDescent="0.25">
      <c r="R19980" s="15">
        <v>2</v>
      </c>
    </row>
    <row r="19981" spans="18:18" x14ac:dyDescent="0.25">
      <c r="R19981" s="15">
        <v>2</v>
      </c>
    </row>
    <row r="19982" spans="18:18" x14ac:dyDescent="0.25">
      <c r="R19982" s="15">
        <v>2</v>
      </c>
    </row>
    <row r="19983" spans="18:18" x14ac:dyDescent="0.25">
      <c r="R19983" s="15">
        <v>2</v>
      </c>
    </row>
    <row r="19984" spans="18:18" x14ac:dyDescent="0.25">
      <c r="R19984" s="15">
        <v>2</v>
      </c>
    </row>
    <row r="19985" spans="18:18" x14ac:dyDescent="0.25">
      <c r="R19985" s="15">
        <v>2</v>
      </c>
    </row>
    <row r="19986" spans="18:18" x14ac:dyDescent="0.25">
      <c r="R19986" s="15">
        <v>2</v>
      </c>
    </row>
    <row r="19987" spans="18:18" x14ac:dyDescent="0.25">
      <c r="R19987" s="15">
        <v>1</v>
      </c>
    </row>
    <row r="19988" spans="18:18" x14ac:dyDescent="0.25">
      <c r="R19988" s="15">
        <v>1</v>
      </c>
    </row>
    <row r="19989" spans="18:18" x14ac:dyDescent="0.25">
      <c r="R19989" s="15">
        <v>1</v>
      </c>
    </row>
    <row r="19990" spans="18:18" x14ac:dyDescent="0.25">
      <c r="R19990" s="15">
        <v>1</v>
      </c>
    </row>
    <row r="19991" spans="18:18" x14ac:dyDescent="0.25">
      <c r="R19991" s="15">
        <v>1</v>
      </c>
    </row>
    <row r="19992" spans="18:18" x14ac:dyDescent="0.25">
      <c r="R19992" s="15">
        <v>1</v>
      </c>
    </row>
    <row r="19993" spans="18:18" x14ac:dyDescent="0.25">
      <c r="R19993" s="15">
        <v>1</v>
      </c>
    </row>
    <row r="19994" spans="18:18" x14ac:dyDescent="0.25">
      <c r="R19994" s="15">
        <v>1</v>
      </c>
    </row>
    <row r="19995" spans="18:18" x14ac:dyDescent="0.25">
      <c r="R19995" s="15">
        <v>1</v>
      </c>
    </row>
    <row r="19996" spans="18:18" x14ac:dyDescent="0.25">
      <c r="R19996" s="15">
        <v>1</v>
      </c>
    </row>
    <row r="19997" spans="18:18" x14ac:dyDescent="0.25">
      <c r="R19997" s="15">
        <v>1</v>
      </c>
    </row>
    <row r="19998" spans="18:18" x14ac:dyDescent="0.25">
      <c r="R19998" s="15">
        <v>1</v>
      </c>
    </row>
    <row r="19999" spans="18:18" x14ac:dyDescent="0.25">
      <c r="R19999" s="15">
        <v>1</v>
      </c>
    </row>
    <row r="20000" spans="18:18" x14ac:dyDescent="0.25">
      <c r="R20000" s="15">
        <v>1</v>
      </c>
    </row>
    <row r="20001" spans="18:18" x14ac:dyDescent="0.25">
      <c r="R20001" s="15">
        <v>1</v>
      </c>
    </row>
    <row r="20002" spans="18:18" x14ac:dyDescent="0.25">
      <c r="R20002" s="15">
        <v>1</v>
      </c>
    </row>
    <row r="20003" spans="18:18" x14ac:dyDescent="0.25">
      <c r="R20003" s="15">
        <v>1</v>
      </c>
    </row>
    <row r="20004" spans="18:18" x14ac:dyDescent="0.25">
      <c r="R20004" s="15">
        <v>1</v>
      </c>
    </row>
    <row r="20005" spans="18:18" x14ac:dyDescent="0.25">
      <c r="R20005" s="15">
        <v>1</v>
      </c>
    </row>
    <row r="20006" spans="18:18" x14ac:dyDescent="0.25">
      <c r="R20006" s="15">
        <v>1</v>
      </c>
    </row>
    <row r="20007" spans="18:18" x14ac:dyDescent="0.25">
      <c r="R20007" s="15">
        <v>1</v>
      </c>
    </row>
    <row r="20008" spans="18:18" x14ac:dyDescent="0.25">
      <c r="R20008" s="15">
        <v>1</v>
      </c>
    </row>
    <row r="20009" spans="18:18" x14ac:dyDescent="0.25">
      <c r="R20009" s="15">
        <v>1</v>
      </c>
    </row>
    <row r="20010" spans="18:18" x14ac:dyDescent="0.25">
      <c r="R20010" s="15">
        <v>1</v>
      </c>
    </row>
    <row r="20011" spans="18:18" x14ac:dyDescent="0.25">
      <c r="R20011" s="15">
        <v>1</v>
      </c>
    </row>
    <row r="20012" spans="18:18" x14ac:dyDescent="0.25">
      <c r="R20012" s="15">
        <v>1</v>
      </c>
    </row>
    <row r="20013" spans="18:18" x14ac:dyDescent="0.25">
      <c r="R20013" s="15">
        <v>1</v>
      </c>
    </row>
    <row r="20014" spans="18:18" x14ac:dyDescent="0.25">
      <c r="R20014" s="15">
        <v>1</v>
      </c>
    </row>
    <row r="20015" spans="18:18" x14ac:dyDescent="0.25">
      <c r="R20015" s="15">
        <v>1</v>
      </c>
    </row>
    <row r="20016" spans="18:18" x14ac:dyDescent="0.25">
      <c r="R20016" s="15">
        <v>1</v>
      </c>
    </row>
    <row r="20017" spans="18:18" x14ac:dyDescent="0.25">
      <c r="R20017" s="15">
        <v>1</v>
      </c>
    </row>
    <row r="20018" spans="18:18" x14ac:dyDescent="0.25">
      <c r="R20018" s="15">
        <v>1</v>
      </c>
    </row>
    <row r="20019" spans="18:18" x14ac:dyDescent="0.25">
      <c r="R20019" s="15">
        <v>1</v>
      </c>
    </row>
    <row r="20020" spans="18:18" x14ac:dyDescent="0.25">
      <c r="R20020" s="15">
        <v>3</v>
      </c>
    </row>
    <row r="20021" spans="18:18" x14ac:dyDescent="0.25">
      <c r="R20021" s="15">
        <v>3</v>
      </c>
    </row>
    <row r="20022" spans="18:18" x14ac:dyDescent="0.25">
      <c r="R20022" s="15">
        <v>3</v>
      </c>
    </row>
    <row r="20023" spans="18:18" x14ac:dyDescent="0.25">
      <c r="R20023" s="15">
        <v>3</v>
      </c>
    </row>
    <row r="20024" spans="18:18" x14ac:dyDescent="0.25">
      <c r="R20024" s="15">
        <v>3</v>
      </c>
    </row>
    <row r="20025" spans="18:18" x14ac:dyDescent="0.25">
      <c r="R20025" s="15">
        <v>3</v>
      </c>
    </row>
    <row r="20026" spans="18:18" x14ac:dyDescent="0.25">
      <c r="R20026" s="15">
        <v>3</v>
      </c>
    </row>
    <row r="20027" spans="18:18" x14ac:dyDescent="0.25">
      <c r="R20027" s="15">
        <v>3</v>
      </c>
    </row>
    <row r="20028" spans="18:18" x14ac:dyDescent="0.25">
      <c r="R20028" s="15">
        <v>3</v>
      </c>
    </row>
    <row r="20029" spans="18:18" x14ac:dyDescent="0.25">
      <c r="R20029" s="15">
        <v>3</v>
      </c>
    </row>
    <row r="20030" spans="18:18" x14ac:dyDescent="0.25">
      <c r="R20030" s="15">
        <v>3</v>
      </c>
    </row>
    <row r="20031" spans="18:18" x14ac:dyDescent="0.25">
      <c r="R20031" s="15">
        <v>3</v>
      </c>
    </row>
    <row r="20032" spans="18:18" x14ac:dyDescent="0.25">
      <c r="R20032" s="15">
        <v>3</v>
      </c>
    </row>
    <row r="20033" spans="18:18" x14ac:dyDescent="0.25">
      <c r="R20033" s="15">
        <v>3</v>
      </c>
    </row>
    <row r="20034" spans="18:18" x14ac:dyDescent="0.25">
      <c r="R20034" s="15">
        <v>3</v>
      </c>
    </row>
    <row r="20035" spans="18:18" x14ac:dyDescent="0.25">
      <c r="R20035" s="15">
        <v>3</v>
      </c>
    </row>
    <row r="20036" spans="18:18" x14ac:dyDescent="0.25">
      <c r="R20036" s="15">
        <v>1</v>
      </c>
    </row>
    <row r="20037" spans="18:18" x14ac:dyDescent="0.25">
      <c r="R20037" s="15">
        <v>1</v>
      </c>
    </row>
    <row r="20038" spans="18:18" x14ac:dyDescent="0.25">
      <c r="R20038" s="15">
        <v>1</v>
      </c>
    </row>
    <row r="20039" spans="18:18" x14ac:dyDescent="0.25">
      <c r="R20039" s="15">
        <v>1</v>
      </c>
    </row>
    <row r="20040" spans="18:18" x14ac:dyDescent="0.25">
      <c r="R20040" s="15">
        <v>1</v>
      </c>
    </row>
    <row r="20041" spans="18:18" x14ac:dyDescent="0.25">
      <c r="R20041" s="15">
        <v>1</v>
      </c>
    </row>
    <row r="20042" spans="18:18" x14ac:dyDescent="0.25">
      <c r="R20042" s="15">
        <v>1</v>
      </c>
    </row>
    <row r="20043" spans="18:18" x14ac:dyDescent="0.25">
      <c r="R20043" s="15">
        <v>1</v>
      </c>
    </row>
    <row r="20044" spans="18:18" x14ac:dyDescent="0.25">
      <c r="R20044" s="15">
        <v>1</v>
      </c>
    </row>
    <row r="20045" spans="18:18" x14ac:dyDescent="0.25">
      <c r="R20045" s="15">
        <v>1</v>
      </c>
    </row>
    <row r="20046" spans="18:18" x14ac:dyDescent="0.25">
      <c r="R20046" s="15">
        <v>1</v>
      </c>
    </row>
    <row r="20047" spans="18:18" x14ac:dyDescent="0.25">
      <c r="R20047" s="15">
        <v>1</v>
      </c>
    </row>
    <row r="20048" spans="18:18" x14ac:dyDescent="0.25">
      <c r="R20048" s="15">
        <v>1</v>
      </c>
    </row>
    <row r="20049" spans="18:18" x14ac:dyDescent="0.25">
      <c r="R20049" s="15">
        <v>1</v>
      </c>
    </row>
    <row r="20050" spans="18:18" x14ac:dyDescent="0.25">
      <c r="R20050" s="15">
        <v>1</v>
      </c>
    </row>
    <row r="20051" spans="18:18" x14ac:dyDescent="0.25">
      <c r="R20051" s="15">
        <v>1</v>
      </c>
    </row>
    <row r="20052" spans="18:18" x14ac:dyDescent="0.25">
      <c r="R20052" s="15">
        <v>1</v>
      </c>
    </row>
    <row r="20053" spans="18:18" x14ac:dyDescent="0.25">
      <c r="R20053" s="15">
        <v>1</v>
      </c>
    </row>
    <row r="20054" spans="18:18" x14ac:dyDescent="0.25">
      <c r="R20054" s="15">
        <v>1</v>
      </c>
    </row>
    <row r="20055" spans="18:18" x14ac:dyDescent="0.25">
      <c r="R20055" s="15">
        <v>1</v>
      </c>
    </row>
    <row r="20056" spans="18:18" x14ac:dyDescent="0.25">
      <c r="R20056" s="15">
        <v>1</v>
      </c>
    </row>
    <row r="20057" spans="18:18" x14ac:dyDescent="0.25">
      <c r="R20057" s="15">
        <v>1</v>
      </c>
    </row>
    <row r="20058" spans="18:18" x14ac:dyDescent="0.25">
      <c r="R20058" s="15">
        <v>1</v>
      </c>
    </row>
    <row r="20059" spans="18:18" x14ac:dyDescent="0.25">
      <c r="R20059" s="15">
        <v>1</v>
      </c>
    </row>
    <row r="20060" spans="18:18" x14ac:dyDescent="0.25">
      <c r="R20060" s="15">
        <v>1</v>
      </c>
    </row>
    <row r="20061" spans="18:18" x14ac:dyDescent="0.25">
      <c r="R20061" s="15">
        <v>1</v>
      </c>
    </row>
    <row r="20062" spans="18:18" x14ac:dyDescent="0.25">
      <c r="R20062" s="15">
        <v>1</v>
      </c>
    </row>
    <row r="20063" spans="18:18" x14ac:dyDescent="0.25">
      <c r="R20063" s="15">
        <v>1</v>
      </c>
    </row>
    <row r="20064" spans="18:18" x14ac:dyDescent="0.25">
      <c r="R20064" s="15">
        <v>1</v>
      </c>
    </row>
    <row r="20065" spans="18:18" x14ac:dyDescent="0.25">
      <c r="R20065" s="15">
        <v>1</v>
      </c>
    </row>
    <row r="20066" spans="18:18" x14ac:dyDescent="0.25">
      <c r="R20066" s="15">
        <v>1</v>
      </c>
    </row>
    <row r="20067" spans="18:18" x14ac:dyDescent="0.25">
      <c r="R20067" s="15">
        <v>1</v>
      </c>
    </row>
    <row r="20068" spans="18:18" x14ac:dyDescent="0.25">
      <c r="R20068" s="15">
        <v>1</v>
      </c>
    </row>
    <row r="20069" spans="18:18" x14ac:dyDescent="0.25">
      <c r="R20069" s="15">
        <v>1</v>
      </c>
    </row>
    <row r="20070" spans="18:18" x14ac:dyDescent="0.25">
      <c r="R20070" s="15">
        <v>1</v>
      </c>
    </row>
    <row r="20071" spans="18:18" x14ac:dyDescent="0.25">
      <c r="R20071" s="15">
        <v>1</v>
      </c>
    </row>
    <row r="20072" spans="18:18" x14ac:dyDescent="0.25">
      <c r="R20072" s="15">
        <v>1</v>
      </c>
    </row>
    <row r="20073" spans="18:18" x14ac:dyDescent="0.25">
      <c r="R20073" s="15">
        <v>1</v>
      </c>
    </row>
    <row r="20074" spans="18:18" x14ac:dyDescent="0.25">
      <c r="R20074" s="15">
        <v>1</v>
      </c>
    </row>
    <row r="20075" spans="18:18" x14ac:dyDescent="0.25">
      <c r="R20075" s="15">
        <v>1</v>
      </c>
    </row>
    <row r="20076" spans="18:18" x14ac:dyDescent="0.25">
      <c r="R20076" s="15">
        <v>1</v>
      </c>
    </row>
    <row r="20077" spans="18:18" x14ac:dyDescent="0.25">
      <c r="R20077" s="15">
        <v>1</v>
      </c>
    </row>
    <row r="20078" spans="18:18" x14ac:dyDescent="0.25">
      <c r="R20078" s="15">
        <v>1</v>
      </c>
    </row>
    <row r="20079" spans="18:18" x14ac:dyDescent="0.25">
      <c r="R20079" s="15">
        <v>1</v>
      </c>
    </row>
    <row r="20080" spans="18:18" x14ac:dyDescent="0.25">
      <c r="R20080" s="15">
        <v>1</v>
      </c>
    </row>
    <row r="20081" spans="18:18" x14ac:dyDescent="0.25">
      <c r="R20081" s="15">
        <v>1</v>
      </c>
    </row>
    <row r="20082" spans="18:18" x14ac:dyDescent="0.25">
      <c r="R20082" s="15">
        <v>1</v>
      </c>
    </row>
    <row r="20083" spans="18:18" x14ac:dyDescent="0.25">
      <c r="R20083" s="15">
        <v>1</v>
      </c>
    </row>
    <row r="20084" spans="18:18" x14ac:dyDescent="0.25">
      <c r="R20084" s="15">
        <v>1</v>
      </c>
    </row>
    <row r="20085" spans="18:18" x14ac:dyDescent="0.25">
      <c r="R20085" s="15">
        <v>1</v>
      </c>
    </row>
    <row r="20086" spans="18:18" x14ac:dyDescent="0.25">
      <c r="R20086" s="15">
        <v>1</v>
      </c>
    </row>
    <row r="20087" spans="18:18" x14ac:dyDescent="0.25">
      <c r="R20087" s="15">
        <v>1</v>
      </c>
    </row>
    <row r="20088" spans="18:18" x14ac:dyDescent="0.25">
      <c r="R20088" s="15">
        <v>1</v>
      </c>
    </row>
    <row r="20089" spans="18:18" x14ac:dyDescent="0.25">
      <c r="R20089" s="15">
        <v>1</v>
      </c>
    </row>
    <row r="20090" spans="18:18" x14ac:dyDescent="0.25">
      <c r="R20090" s="15">
        <v>1</v>
      </c>
    </row>
    <row r="20091" spans="18:18" x14ac:dyDescent="0.25">
      <c r="R20091" s="15">
        <v>1</v>
      </c>
    </row>
    <row r="20092" spans="18:18" x14ac:dyDescent="0.25">
      <c r="R20092" s="15">
        <v>1</v>
      </c>
    </row>
    <row r="20093" spans="18:18" x14ac:dyDescent="0.25">
      <c r="R20093" s="15">
        <v>1</v>
      </c>
    </row>
    <row r="20094" spans="18:18" x14ac:dyDescent="0.25">
      <c r="R20094" s="15">
        <v>1</v>
      </c>
    </row>
    <row r="20095" spans="18:18" x14ac:dyDescent="0.25">
      <c r="R20095" s="15">
        <v>1</v>
      </c>
    </row>
    <row r="20096" spans="18:18" x14ac:dyDescent="0.25">
      <c r="R20096" s="15">
        <v>1</v>
      </c>
    </row>
    <row r="20097" spans="18:18" x14ac:dyDescent="0.25">
      <c r="R20097" s="15">
        <v>1</v>
      </c>
    </row>
    <row r="20098" spans="18:18" x14ac:dyDescent="0.25">
      <c r="R20098" s="15">
        <v>1</v>
      </c>
    </row>
    <row r="20099" spans="18:18" x14ac:dyDescent="0.25">
      <c r="R20099" s="15">
        <v>1</v>
      </c>
    </row>
    <row r="20100" spans="18:18" x14ac:dyDescent="0.25">
      <c r="R20100" s="15">
        <v>1</v>
      </c>
    </row>
    <row r="20101" spans="18:18" x14ac:dyDescent="0.25">
      <c r="R20101" s="15">
        <v>1</v>
      </c>
    </row>
    <row r="20102" spans="18:18" x14ac:dyDescent="0.25">
      <c r="R20102" s="15">
        <v>1</v>
      </c>
    </row>
    <row r="20103" spans="18:18" x14ac:dyDescent="0.25">
      <c r="R20103" s="15">
        <v>1</v>
      </c>
    </row>
    <row r="20104" spans="18:18" x14ac:dyDescent="0.25">
      <c r="R20104" s="15">
        <v>1</v>
      </c>
    </row>
    <row r="20105" spans="18:18" x14ac:dyDescent="0.25">
      <c r="R20105" s="15">
        <v>1</v>
      </c>
    </row>
    <row r="20106" spans="18:18" x14ac:dyDescent="0.25">
      <c r="R20106" s="15">
        <v>1</v>
      </c>
    </row>
    <row r="20107" spans="18:18" x14ac:dyDescent="0.25">
      <c r="R20107" s="15">
        <v>1</v>
      </c>
    </row>
    <row r="20108" spans="18:18" x14ac:dyDescent="0.25">
      <c r="R20108" s="15">
        <v>1</v>
      </c>
    </row>
    <row r="20109" spans="18:18" x14ac:dyDescent="0.25">
      <c r="R20109" s="15">
        <v>1</v>
      </c>
    </row>
    <row r="20110" spans="18:18" x14ac:dyDescent="0.25">
      <c r="R20110" s="15">
        <v>1</v>
      </c>
    </row>
    <row r="20111" spans="18:18" x14ac:dyDescent="0.25">
      <c r="R20111" s="15">
        <v>1</v>
      </c>
    </row>
    <row r="20112" spans="18:18" x14ac:dyDescent="0.25">
      <c r="R20112" s="15">
        <v>1</v>
      </c>
    </row>
    <row r="20113" spans="18:18" x14ac:dyDescent="0.25">
      <c r="R20113" s="15">
        <v>1</v>
      </c>
    </row>
    <row r="20114" spans="18:18" x14ac:dyDescent="0.25">
      <c r="R20114" s="15">
        <v>1</v>
      </c>
    </row>
    <row r="20115" spans="18:18" x14ac:dyDescent="0.25">
      <c r="R20115" s="15">
        <v>1</v>
      </c>
    </row>
    <row r="20116" spans="18:18" x14ac:dyDescent="0.25">
      <c r="R20116" s="15">
        <v>1</v>
      </c>
    </row>
    <row r="20117" spans="18:18" x14ac:dyDescent="0.25">
      <c r="R20117" s="15">
        <v>1</v>
      </c>
    </row>
    <row r="20118" spans="18:18" x14ac:dyDescent="0.25">
      <c r="R20118" s="15">
        <v>1</v>
      </c>
    </row>
    <row r="20119" spans="18:18" x14ac:dyDescent="0.25">
      <c r="R20119" s="15">
        <v>1</v>
      </c>
    </row>
    <row r="20120" spans="18:18" x14ac:dyDescent="0.25">
      <c r="R20120" s="15">
        <v>1</v>
      </c>
    </row>
    <row r="20121" spans="18:18" x14ac:dyDescent="0.25">
      <c r="R20121" s="15">
        <v>1</v>
      </c>
    </row>
    <row r="20122" spans="18:18" x14ac:dyDescent="0.25">
      <c r="R20122" s="15">
        <v>1</v>
      </c>
    </row>
    <row r="20123" spans="18:18" x14ac:dyDescent="0.25">
      <c r="R20123" s="15">
        <v>1</v>
      </c>
    </row>
    <row r="20124" spans="18:18" x14ac:dyDescent="0.25">
      <c r="R20124" s="15">
        <v>1</v>
      </c>
    </row>
    <row r="20125" spans="18:18" x14ac:dyDescent="0.25">
      <c r="R20125" s="15">
        <v>1</v>
      </c>
    </row>
    <row r="20126" spans="18:18" x14ac:dyDescent="0.25">
      <c r="R20126" s="15">
        <v>1</v>
      </c>
    </row>
    <row r="20127" spans="18:18" x14ac:dyDescent="0.25">
      <c r="R20127" s="15">
        <v>1</v>
      </c>
    </row>
    <row r="20128" spans="18:18" x14ac:dyDescent="0.25">
      <c r="R20128" s="15">
        <v>1</v>
      </c>
    </row>
    <row r="20129" spans="18:18" x14ac:dyDescent="0.25">
      <c r="R20129" s="15">
        <v>1</v>
      </c>
    </row>
    <row r="20130" spans="18:18" x14ac:dyDescent="0.25">
      <c r="R20130" s="15">
        <v>1</v>
      </c>
    </row>
    <row r="20131" spans="18:18" x14ac:dyDescent="0.25">
      <c r="R20131" s="15">
        <v>1</v>
      </c>
    </row>
    <row r="20132" spans="18:18" x14ac:dyDescent="0.25">
      <c r="R20132" s="15">
        <v>1</v>
      </c>
    </row>
    <row r="20133" spans="18:18" x14ac:dyDescent="0.25">
      <c r="R20133" s="15">
        <v>1</v>
      </c>
    </row>
    <row r="20134" spans="18:18" x14ac:dyDescent="0.25">
      <c r="R20134" s="15">
        <v>1</v>
      </c>
    </row>
    <row r="20135" spans="18:18" x14ac:dyDescent="0.25">
      <c r="R20135" s="15">
        <v>1</v>
      </c>
    </row>
    <row r="20136" spans="18:18" x14ac:dyDescent="0.25">
      <c r="R20136" s="15">
        <v>1</v>
      </c>
    </row>
    <row r="20137" spans="18:18" x14ac:dyDescent="0.25">
      <c r="R20137" s="15">
        <v>1</v>
      </c>
    </row>
    <row r="20138" spans="18:18" x14ac:dyDescent="0.25">
      <c r="R20138" s="15">
        <v>1</v>
      </c>
    </row>
    <row r="20139" spans="18:18" x14ac:dyDescent="0.25">
      <c r="R20139" s="15">
        <v>1</v>
      </c>
    </row>
    <row r="20140" spans="18:18" x14ac:dyDescent="0.25">
      <c r="R20140" s="15">
        <v>1</v>
      </c>
    </row>
    <row r="20141" spans="18:18" x14ac:dyDescent="0.25">
      <c r="R20141" s="15">
        <v>1</v>
      </c>
    </row>
    <row r="20142" spans="18:18" x14ac:dyDescent="0.25">
      <c r="R20142" s="15">
        <v>1</v>
      </c>
    </row>
    <row r="20143" spans="18:18" x14ac:dyDescent="0.25">
      <c r="R20143" s="15">
        <v>1</v>
      </c>
    </row>
    <row r="20144" spans="18:18" x14ac:dyDescent="0.25">
      <c r="R20144" s="15">
        <v>1</v>
      </c>
    </row>
    <row r="20145" spans="18:18" x14ac:dyDescent="0.25">
      <c r="R20145" s="15">
        <v>1</v>
      </c>
    </row>
    <row r="20146" spans="18:18" x14ac:dyDescent="0.25">
      <c r="R20146" s="15">
        <v>1</v>
      </c>
    </row>
    <row r="20147" spans="18:18" x14ac:dyDescent="0.25">
      <c r="R20147" s="15">
        <v>1</v>
      </c>
    </row>
    <row r="20148" spans="18:18" x14ac:dyDescent="0.25">
      <c r="R20148" s="15">
        <v>1</v>
      </c>
    </row>
    <row r="20149" spans="18:18" x14ac:dyDescent="0.25">
      <c r="R20149" s="15">
        <v>1</v>
      </c>
    </row>
    <row r="20150" spans="18:18" x14ac:dyDescent="0.25">
      <c r="R20150" s="15">
        <v>1</v>
      </c>
    </row>
    <row r="20151" spans="18:18" x14ac:dyDescent="0.25">
      <c r="R20151" s="15">
        <v>1</v>
      </c>
    </row>
    <row r="20152" spans="18:18" x14ac:dyDescent="0.25">
      <c r="R20152" s="15">
        <v>1</v>
      </c>
    </row>
    <row r="20153" spans="18:18" x14ac:dyDescent="0.25">
      <c r="R20153" s="15">
        <v>1</v>
      </c>
    </row>
    <row r="20154" spans="18:18" x14ac:dyDescent="0.25">
      <c r="R20154" s="15">
        <v>1</v>
      </c>
    </row>
    <row r="20155" spans="18:18" x14ac:dyDescent="0.25">
      <c r="R20155" s="15">
        <v>1</v>
      </c>
    </row>
    <row r="20156" spans="18:18" x14ac:dyDescent="0.25">
      <c r="R20156" s="15">
        <v>1</v>
      </c>
    </row>
    <row r="20157" spans="18:18" x14ac:dyDescent="0.25">
      <c r="R20157" s="15">
        <v>1</v>
      </c>
    </row>
    <row r="20158" spans="18:18" x14ac:dyDescent="0.25">
      <c r="R20158" s="15">
        <v>1</v>
      </c>
    </row>
    <row r="20159" spans="18:18" x14ac:dyDescent="0.25">
      <c r="R20159" s="15">
        <v>1</v>
      </c>
    </row>
    <row r="20160" spans="18:18" x14ac:dyDescent="0.25">
      <c r="R20160" s="15">
        <v>1</v>
      </c>
    </row>
    <row r="20161" spans="18:18" x14ac:dyDescent="0.25">
      <c r="R20161" s="15">
        <v>1</v>
      </c>
    </row>
    <row r="20162" spans="18:18" x14ac:dyDescent="0.25">
      <c r="R20162" s="15">
        <v>1</v>
      </c>
    </row>
    <row r="20163" spans="18:18" x14ac:dyDescent="0.25">
      <c r="R20163" s="15">
        <v>1</v>
      </c>
    </row>
    <row r="20164" spans="18:18" x14ac:dyDescent="0.25">
      <c r="R20164" s="15">
        <v>1</v>
      </c>
    </row>
    <row r="20165" spans="18:18" x14ac:dyDescent="0.25">
      <c r="R20165" s="15">
        <v>1</v>
      </c>
    </row>
    <row r="20166" spans="18:18" x14ac:dyDescent="0.25">
      <c r="R20166" s="15">
        <v>1</v>
      </c>
    </row>
    <row r="20167" spans="18:18" x14ac:dyDescent="0.25">
      <c r="R20167" s="15">
        <v>1</v>
      </c>
    </row>
    <row r="20168" spans="18:18" x14ac:dyDescent="0.25">
      <c r="R20168" s="15">
        <v>1</v>
      </c>
    </row>
    <row r="20169" spans="18:18" x14ac:dyDescent="0.25">
      <c r="R20169" s="15">
        <v>1</v>
      </c>
    </row>
    <row r="20170" spans="18:18" x14ac:dyDescent="0.25">
      <c r="R20170" s="15">
        <v>1</v>
      </c>
    </row>
    <row r="20171" spans="18:18" x14ac:dyDescent="0.25">
      <c r="R20171" s="15">
        <v>1</v>
      </c>
    </row>
    <row r="20172" spans="18:18" x14ac:dyDescent="0.25">
      <c r="R20172" s="15">
        <v>1</v>
      </c>
    </row>
    <row r="20173" spans="18:18" x14ac:dyDescent="0.25">
      <c r="R20173" s="15">
        <v>1</v>
      </c>
    </row>
    <row r="20174" spans="18:18" x14ac:dyDescent="0.25">
      <c r="R20174" s="15">
        <v>1</v>
      </c>
    </row>
    <row r="20175" spans="18:18" x14ac:dyDescent="0.25">
      <c r="R20175" s="15">
        <v>1</v>
      </c>
    </row>
    <row r="20176" spans="18:18" x14ac:dyDescent="0.25">
      <c r="R20176" s="15">
        <v>1</v>
      </c>
    </row>
    <row r="20177" spans="18:18" x14ac:dyDescent="0.25">
      <c r="R20177" s="15">
        <v>1</v>
      </c>
    </row>
    <row r="20178" spans="18:18" x14ac:dyDescent="0.25">
      <c r="R20178" s="15">
        <v>1</v>
      </c>
    </row>
    <row r="20179" spans="18:18" x14ac:dyDescent="0.25">
      <c r="R20179" s="15">
        <v>1</v>
      </c>
    </row>
    <row r="20180" spans="18:18" x14ac:dyDescent="0.25">
      <c r="R20180" s="15">
        <v>1</v>
      </c>
    </row>
    <row r="20181" spans="18:18" x14ac:dyDescent="0.25">
      <c r="R20181" s="15">
        <v>1</v>
      </c>
    </row>
    <row r="20182" spans="18:18" x14ac:dyDescent="0.25">
      <c r="R20182" s="15">
        <v>1</v>
      </c>
    </row>
    <row r="20183" spans="18:18" x14ac:dyDescent="0.25">
      <c r="R20183" s="15">
        <v>1</v>
      </c>
    </row>
    <row r="20184" spans="18:18" x14ac:dyDescent="0.25">
      <c r="R20184" s="15">
        <v>1</v>
      </c>
    </row>
    <row r="20185" spans="18:18" x14ac:dyDescent="0.25">
      <c r="R20185" s="15">
        <v>1</v>
      </c>
    </row>
    <row r="20186" spans="18:18" x14ac:dyDescent="0.25">
      <c r="R20186" s="15">
        <v>1</v>
      </c>
    </row>
    <row r="20187" spans="18:18" x14ac:dyDescent="0.25">
      <c r="R20187" s="15">
        <v>1</v>
      </c>
    </row>
    <row r="20188" spans="18:18" x14ac:dyDescent="0.25">
      <c r="R20188" s="15">
        <v>1</v>
      </c>
    </row>
    <row r="20189" spans="18:18" x14ac:dyDescent="0.25">
      <c r="R20189" s="15">
        <v>1</v>
      </c>
    </row>
    <row r="20190" spans="18:18" x14ac:dyDescent="0.25">
      <c r="R20190" s="15">
        <v>1</v>
      </c>
    </row>
    <row r="20191" spans="18:18" x14ac:dyDescent="0.25">
      <c r="R20191" s="15">
        <v>1</v>
      </c>
    </row>
    <row r="20192" spans="18:18" x14ac:dyDescent="0.25">
      <c r="R20192" s="15">
        <v>1</v>
      </c>
    </row>
    <row r="20193" spans="18:18" x14ac:dyDescent="0.25">
      <c r="R20193" s="15">
        <v>1</v>
      </c>
    </row>
    <row r="20194" spans="18:18" x14ac:dyDescent="0.25">
      <c r="R20194" s="15">
        <v>1</v>
      </c>
    </row>
    <row r="20195" spans="18:18" x14ac:dyDescent="0.25">
      <c r="R20195" s="15">
        <v>1</v>
      </c>
    </row>
    <row r="20196" spans="18:18" x14ac:dyDescent="0.25">
      <c r="R20196" s="15">
        <v>1</v>
      </c>
    </row>
    <row r="20197" spans="18:18" x14ac:dyDescent="0.25">
      <c r="R20197" s="15">
        <v>1</v>
      </c>
    </row>
    <row r="20198" spans="18:18" x14ac:dyDescent="0.25">
      <c r="R20198" s="15">
        <v>1</v>
      </c>
    </row>
    <row r="20199" spans="18:18" x14ac:dyDescent="0.25">
      <c r="R20199" s="15">
        <v>1</v>
      </c>
    </row>
    <row r="20200" spans="18:18" x14ac:dyDescent="0.25">
      <c r="R20200" s="15">
        <v>1</v>
      </c>
    </row>
    <row r="20201" spans="18:18" x14ac:dyDescent="0.25">
      <c r="R20201" s="15">
        <v>1</v>
      </c>
    </row>
    <row r="20202" spans="18:18" x14ac:dyDescent="0.25">
      <c r="R20202" s="15">
        <v>1</v>
      </c>
    </row>
    <row r="20203" spans="18:18" x14ac:dyDescent="0.25">
      <c r="R20203" s="15">
        <v>1</v>
      </c>
    </row>
    <row r="20204" spans="18:18" x14ac:dyDescent="0.25">
      <c r="R20204" s="15">
        <v>1</v>
      </c>
    </row>
    <row r="20205" spans="18:18" x14ac:dyDescent="0.25">
      <c r="R20205" s="15">
        <v>1</v>
      </c>
    </row>
    <row r="20206" spans="18:18" x14ac:dyDescent="0.25">
      <c r="R20206" s="15">
        <v>1</v>
      </c>
    </row>
    <row r="20207" spans="18:18" x14ac:dyDescent="0.25">
      <c r="R20207" s="15">
        <v>1</v>
      </c>
    </row>
    <row r="20208" spans="18:18" x14ac:dyDescent="0.25">
      <c r="R20208" s="15">
        <v>1</v>
      </c>
    </row>
    <row r="20209" spans="18:18" x14ac:dyDescent="0.25">
      <c r="R20209" s="15">
        <v>2</v>
      </c>
    </row>
    <row r="20210" spans="18:18" x14ac:dyDescent="0.25">
      <c r="R20210" s="15">
        <v>2</v>
      </c>
    </row>
    <row r="20211" spans="18:18" x14ac:dyDescent="0.25">
      <c r="R20211" s="15">
        <v>2</v>
      </c>
    </row>
    <row r="20212" spans="18:18" x14ac:dyDescent="0.25">
      <c r="R20212" s="15">
        <v>2</v>
      </c>
    </row>
    <row r="20213" spans="18:18" x14ac:dyDescent="0.25">
      <c r="R20213" s="15">
        <v>2</v>
      </c>
    </row>
    <row r="20214" spans="18:18" x14ac:dyDescent="0.25">
      <c r="R20214" s="15">
        <v>2</v>
      </c>
    </row>
    <row r="20215" spans="18:18" x14ac:dyDescent="0.25">
      <c r="R20215" s="15">
        <v>2</v>
      </c>
    </row>
    <row r="20216" spans="18:18" x14ac:dyDescent="0.25">
      <c r="R20216" s="15">
        <v>2</v>
      </c>
    </row>
    <row r="20217" spans="18:18" x14ac:dyDescent="0.25">
      <c r="R20217" s="15">
        <v>2</v>
      </c>
    </row>
    <row r="20218" spans="18:18" x14ac:dyDescent="0.25">
      <c r="R20218" s="15">
        <v>2</v>
      </c>
    </row>
    <row r="20219" spans="18:18" x14ac:dyDescent="0.25">
      <c r="R20219" s="15">
        <v>2</v>
      </c>
    </row>
    <row r="20220" spans="18:18" x14ac:dyDescent="0.25">
      <c r="R20220" s="15">
        <v>2</v>
      </c>
    </row>
    <row r="20221" spans="18:18" x14ac:dyDescent="0.25">
      <c r="R20221" s="15">
        <v>2</v>
      </c>
    </row>
    <row r="20222" spans="18:18" x14ac:dyDescent="0.25">
      <c r="R20222" s="15">
        <v>2</v>
      </c>
    </row>
    <row r="20223" spans="18:18" x14ac:dyDescent="0.25">
      <c r="R20223" s="15">
        <v>2</v>
      </c>
    </row>
    <row r="20224" spans="18:18" x14ac:dyDescent="0.25">
      <c r="R20224" s="15">
        <v>2</v>
      </c>
    </row>
    <row r="20225" spans="18:18" x14ac:dyDescent="0.25">
      <c r="R20225" s="15">
        <v>2</v>
      </c>
    </row>
    <row r="20226" spans="18:18" x14ac:dyDescent="0.25">
      <c r="R20226" s="15">
        <v>2</v>
      </c>
    </row>
    <row r="20227" spans="18:18" x14ac:dyDescent="0.25">
      <c r="R20227" s="15">
        <v>2</v>
      </c>
    </row>
    <row r="20228" spans="18:18" x14ac:dyDescent="0.25">
      <c r="R20228" s="15">
        <v>2</v>
      </c>
    </row>
    <row r="20229" spans="18:18" x14ac:dyDescent="0.25">
      <c r="R20229" s="15">
        <v>1</v>
      </c>
    </row>
    <row r="20230" spans="18:18" x14ac:dyDescent="0.25">
      <c r="R20230" s="15">
        <v>1</v>
      </c>
    </row>
    <row r="20231" spans="18:18" x14ac:dyDescent="0.25">
      <c r="R20231" s="15">
        <v>1</v>
      </c>
    </row>
    <row r="20232" spans="18:18" x14ac:dyDescent="0.25">
      <c r="R20232" s="15">
        <v>1</v>
      </c>
    </row>
    <row r="20233" spans="18:18" x14ac:dyDescent="0.25">
      <c r="R20233" s="15">
        <v>1</v>
      </c>
    </row>
    <row r="20234" spans="18:18" x14ac:dyDescent="0.25">
      <c r="R20234" s="15">
        <v>1</v>
      </c>
    </row>
    <row r="20235" spans="18:18" x14ac:dyDescent="0.25">
      <c r="R20235" s="15">
        <v>1</v>
      </c>
    </row>
    <row r="20236" spans="18:18" x14ac:dyDescent="0.25">
      <c r="R20236" s="15">
        <v>1</v>
      </c>
    </row>
    <row r="20237" spans="18:18" x14ac:dyDescent="0.25">
      <c r="R20237" s="15">
        <v>1</v>
      </c>
    </row>
    <row r="20238" spans="18:18" x14ac:dyDescent="0.25">
      <c r="R20238" s="15">
        <v>1</v>
      </c>
    </row>
    <row r="20239" spans="18:18" x14ac:dyDescent="0.25">
      <c r="R20239" s="15">
        <v>1</v>
      </c>
    </row>
    <row r="20240" spans="18:18" x14ac:dyDescent="0.25">
      <c r="R20240" s="15">
        <v>1</v>
      </c>
    </row>
    <row r="20241" spans="18:18" x14ac:dyDescent="0.25">
      <c r="R20241" s="15">
        <v>1</v>
      </c>
    </row>
    <row r="20242" spans="18:18" x14ac:dyDescent="0.25">
      <c r="R20242" s="15">
        <v>1</v>
      </c>
    </row>
    <row r="20243" spans="18:18" x14ac:dyDescent="0.25">
      <c r="R20243" s="15">
        <v>1</v>
      </c>
    </row>
    <row r="20244" spans="18:18" x14ac:dyDescent="0.25">
      <c r="R20244" s="15">
        <v>1</v>
      </c>
    </row>
    <row r="20245" spans="18:18" x14ac:dyDescent="0.25">
      <c r="R20245" s="15">
        <v>1</v>
      </c>
    </row>
    <row r="20246" spans="18:18" x14ac:dyDescent="0.25">
      <c r="R20246" s="15">
        <v>1</v>
      </c>
    </row>
    <row r="20247" spans="18:18" x14ac:dyDescent="0.25">
      <c r="R20247" s="15">
        <v>1</v>
      </c>
    </row>
    <row r="20248" spans="18:18" x14ac:dyDescent="0.25">
      <c r="R20248" s="15">
        <v>1</v>
      </c>
    </row>
    <row r="20249" spans="18:18" x14ac:dyDescent="0.25">
      <c r="R20249" s="15">
        <v>1</v>
      </c>
    </row>
    <row r="20250" spans="18:18" x14ac:dyDescent="0.25">
      <c r="R20250" s="15">
        <v>1</v>
      </c>
    </row>
    <row r="20251" spans="18:18" x14ac:dyDescent="0.25">
      <c r="R20251" s="15">
        <v>1</v>
      </c>
    </row>
    <row r="20252" spans="18:18" x14ac:dyDescent="0.25">
      <c r="R20252" s="15">
        <v>1</v>
      </c>
    </row>
    <row r="20253" spans="18:18" x14ac:dyDescent="0.25">
      <c r="R20253" s="15">
        <v>1</v>
      </c>
    </row>
    <row r="20254" spans="18:18" x14ac:dyDescent="0.25">
      <c r="R20254" s="15">
        <v>1</v>
      </c>
    </row>
    <row r="20255" spans="18:18" x14ac:dyDescent="0.25">
      <c r="R20255" s="15">
        <v>1</v>
      </c>
    </row>
    <row r="20256" spans="18:18" x14ac:dyDescent="0.25">
      <c r="R20256" s="15">
        <v>1</v>
      </c>
    </row>
    <row r="20257" spans="18:18" x14ac:dyDescent="0.25">
      <c r="R20257" s="15">
        <v>1</v>
      </c>
    </row>
    <row r="20258" spans="18:18" x14ac:dyDescent="0.25">
      <c r="R20258" s="15">
        <v>1</v>
      </c>
    </row>
    <row r="20259" spans="18:18" x14ac:dyDescent="0.25">
      <c r="R20259" s="15">
        <v>1</v>
      </c>
    </row>
    <row r="20260" spans="18:18" x14ac:dyDescent="0.25">
      <c r="R20260" s="15">
        <v>1</v>
      </c>
    </row>
    <row r="20261" spans="18:18" x14ac:dyDescent="0.25">
      <c r="R20261" s="15">
        <v>1</v>
      </c>
    </row>
    <row r="20262" spans="18:18" x14ac:dyDescent="0.25">
      <c r="R20262" s="15">
        <v>1</v>
      </c>
    </row>
    <row r="20263" spans="18:18" x14ac:dyDescent="0.25">
      <c r="R20263" s="15">
        <v>1</v>
      </c>
    </row>
    <row r="20264" spans="18:18" x14ac:dyDescent="0.25">
      <c r="R20264" s="15">
        <v>1</v>
      </c>
    </row>
    <row r="20265" spans="18:18" x14ac:dyDescent="0.25">
      <c r="R20265" s="15">
        <v>1</v>
      </c>
    </row>
    <row r="20266" spans="18:18" x14ac:dyDescent="0.25">
      <c r="R20266" s="15">
        <v>1</v>
      </c>
    </row>
    <row r="20267" spans="18:18" x14ac:dyDescent="0.25">
      <c r="R20267" s="15">
        <v>1</v>
      </c>
    </row>
    <row r="20268" spans="18:18" x14ac:dyDescent="0.25">
      <c r="R20268" s="15">
        <v>1</v>
      </c>
    </row>
    <row r="20269" spans="18:18" x14ac:dyDescent="0.25">
      <c r="R20269" s="15">
        <v>1</v>
      </c>
    </row>
    <row r="20270" spans="18:18" x14ac:dyDescent="0.25">
      <c r="R20270" s="15">
        <v>1</v>
      </c>
    </row>
    <row r="20271" spans="18:18" x14ac:dyDescent="0.25">
      <c r="R20271" s="15">
        <v>2</v>
      </c>
    </row>
    <row r="20272" spans="18:18" x14ac:dyDescent="0.25">
      <c r="R20272" s="15">
        <v>2</v>
      </c>
    </row>
    <row r="20273" spans="18:18" x14ac:dyDescent="0.25">
      <c r="R20273" s="15">
        <v>2</v>
      </c>
    </row>
    <row r="20274" spans="18:18" x14ac:dyDescent="0.25">
      <c r="R20274" s="15">
        <v>2</v>
      </c>
    </row>
    <row r="20275" spans="18:18" x14ac:dyDescent="0.25">
      <c r="R20275" s="15">
        <v>2</v>
      </c>
    </row>
    <row r="20276" spans="18:18" x14ac:dyDescent="0.25">
      <c r="R20276" s="15">
        <v>2</v>
      </c>
    </row>
    <row r="20277" spans="18:18" x14ac:dyDescent="0.25">
      <c r="R20277" s="15">
        <v>2</v>
      </c>
    </row>
    <row r="20278" spans="18:18" x14ac:dyDescent="0.25">
      <c r="R20278" s="15">
        <v>2</v>
      </c>
    </row>
    <row r="20279" spans="18:18" x14ac:dyDescent="0.25">
      <c r="R20279" s="15">
        <v>2</v>
      </c>
    </row>
    <row r="20280" spans="18:18" x14ac:dyDescent="0.25">
      <c r="R20280" s="15">
        <v>2</v>
      </c>
    </row>
    <row r="20281" spans="18:18" x14ac:dyDescent="0.25">
      <c r="R20281" s="15">
        <v>2</v>
      </c>
    </row>
    <row r="20282" spans="18:18" x14ac:dyDescent="0.25">
      <c r="R20282" s="15">
        <v>2</v>
      </c>
    </row>
    <row r="20283" spans="18:18" x14ac:dyDescent="0.25">
      <c r="R20283" s="15">
        <v>2</v>
      </c>
    </row>
    <row r="20284" spans="18:18" x14ac:dyDescent="0.25">
      <c r="R20284" s="15">
        <v>2</v>
      </c>
    </row>
    <row r="20285" spans="18:18" x14ac:dyDescent="0.25">
      <c r="R20285" s="15">
        <v>2</v>
      </c>
    </row>
    <row r="20286" spans="18:18" x14ac:dyDescent="0.25">
      <c r="R20286" s="15">
        <v>2</v>
      </c>
    </row>
    <row r="20287" spans="18:18" x14ac:dyDescent="0.25">
      <c r="R20287" s="15">
        <v>2</v>
      </c>
    </row>
    <row r="20288" spans="18:18" x14ac:dyDescent="0.25">
      <c r="R20288" s="15">
        <v>2</v>
      </c>
    </row>
    <row r="20289" spans="18:18" x14ac:dyDescent="0.25">
      <c r="R20289" s="15">
        <v>2</v>
      </c>
    </row>
    <row r="20290" spans="18:18" x14ac:dyDescent="0.25">
      <c r="R20290" s="15">
        <v>2</v>
      </c>
    </row>
    <row r="20291" spans="18:18" x14ac:dyDescent="0.25">
      <c r="R20291" s="15">
        <v>2</v>
      </c>
    </row>
    <row r="20292" spans="18:18" x14ac:dyDescent="0.25">
      <c r="R20292" s="15">
        <v>2</v>
      </c>
    </row>
    <row r="20293" spans="18:18" x14ac:dyDescent="0.25">
      <c r="R20293" s="15">
        <v>2</v>
      </c>
    </row>
    <row r="20294" spans="18:18" x14ac:dyDescent="0.25">
      <c r="R20294" s="15">
        <v>2</v>
      </c>
    </row>
    <row r="20295" spans="18:18" x14ac:dyDescent="0.25">
      <c r="R20295" s="15">
        <v>2</v>
      </c>
    </row>
    <row r="20296" spans="18:18" x14ac:dyDescent="0.25">
      <c r="R20296" s="15">
        <v>2</v>
      </c>
    </row>
    <row r="20297" spans="18:18" x14ac:dyDescent="0.25">
      <c r="R20297" s="15">
        <v>2</v>
      </c>
    </row>
    <row r="20298" spans="18:18" x14ac:dyDescent="0.25">
      <c r="R20298" s="15">
        <v>2</v>
      </c>
    </row>
    <row r="20299" spans="18:18" x14ac:dyDescent="0.25">
      <c r="R20299" s="15">
        <v>2</v>
      </c>
    </row>
    <row r="20300" spans="18:18" x14ac:dyDescent="0.25">
      <c r="R20300" s="15">
        <v>2</v>
      </c>
    </row>
    <row r="20301" spans="18:18" x14ac:dyDescent="0.25">
      <c r="R20301" s="15">
        <v>2</v>
      </c>
    </row>
    <row r="20302" spans="18:18" x14ac:dyDescent="0.25">
      <c r="R20302" s="15">
        <v>2</v>
      </c>
    </row>
    <row r="20303" spans="18:18" x14ac:dyDescent="0.25">
      <c r="R20303" s="15">
        <v>2</v>
      </c>
    </row>
    <row r="20304" spans="18:18" x14ac:dyDescent="0.25">
      <c r="R20304" s="15">
        <v>2</v>
      </c>
    </row>
    <row r="20305" spans="18:18" x14ac:dyDescent="0.25">
      <c r="R20305" s="15">
        <v>2</v>
      </c>
    </row>
    <row r="20306" spans="18:18" x14ac:dyDescent="0.25">
      <c r="R20306" s="15">
        <v>2</v>
      </c>
    </row>
    <row r="20307" spans="18:18" x14ac:dyDescent="0.25">
      <c r="R20307" s="15">
        <v>2</v>
      </c>
    </row>
    <row r="20308" spans="18:18" x14ac:dyDescent="0.25">
      <c r="R20308" s="15">
        <v>2</v>
      </c>
    </row>
    <row r="20309" spans="18:18" x14ac:dyDescent="0.25">
      <c r="R20309" s="15">
        <v>2</v>
      </c>
    </row>
    <row r="20310" spans="18:18" x14ac:dyDescent="0.25">
      <c r="R20310" s="15">
        <v>2</v>
      </c>
    </row>
    <row r="20311" spans="18:18" x14ac:dyDescent="0.25">
      <c r="R20311" s="15">
        <v>3</v>
      </c>
    </row>
    <row r="20312" spans="18:18" x14ac:dyDescent="0.25">
      <c r="R20312" s="15">
        <v>3</v>
      </c>
    </row>
    <row r="20313" spans="18:18" x14ac:dyDescent="0.25">
      <c r="R20313" s="15">
        <v>3</v>
      </c>
    </row>
    <row r="20314" spans="18:18" x14ac:dyDescent="0.25">
      <c r="R20314" s="15">
        <v>3</v>
      </c>
    </row>
    <row r="20315" spans="18:18" x14ac:dyDescent="0.25">
      <c r="R20315" s="15">
        <v>3</v>
      </c>
    </row>
    <row r="20316" spans="18:18" x14ac:dyDescent="0.25">
      <c r="R20316" s="15">
        <v>3</v>
      </c>
    </row>
    <row r="20317" spans="18:18" x14ac:dyDescent="0.25">
      <c r="R20317" s="15">
        <v>3</v>
      </c>
    </row>
    <row r="20318" spans="18:18" x14ac:dyDescent="0.25">
      <c r="R20318" s="15">
        <v>3</v>
      </c>
    </row>
    <row r="20319" spans="18:18" x14ac:dyDescent="0.25">
      <c r="R20319" s="15">
        <v>3</v>
      </c>
    </row>
    <row r="20320" spans="18:18" x14ac:dyDescent="0.25">
      <c r="R20320" s="15">
        <v>3</v>
      </c>
    </row>
    <row r="20321" spans="18:18" x14ac:dyDescent="0.25">
      <c r="R20321" s="15">
        <v>3</v>
      </c>
    </row>
    <row r="20322" spans="18:18" x14ac:dyDescent="0.25">
      <c r="R20322" s="15">
        <v>3</v>
      </c>
    </row>
    <row r="20323" spans="18:18" x14ac:dyDescent="0.25">
      <c r="R20323" s="15">
        <v>3</v>
      </c>
    </row>
    <row r="20324" spans="18:18" x14ac:dyDescent="0.25">
      <c r="R20324" s="15">
        <v>3</v>
      </c>
    </row>
    <row r="20325" spans="18:18" x14ac:dyDescent="0.25">
      <c r="R20325" s="15">
        <v>3</v>
      </c>
    </row>
    <row r="20326" spans="18:18" x14ac:dyDescent="0.25">
      <c r="R20326" s="15">
        <v>1</v>
      </c>
    </row>
    <row r="20327" spans="18:18" x14ac:dyDescent="0.25">
      <c r="R20327" s="15">
        <v>1</v>
      </c>
    </row>
    <row r="20328" spans="18:18" x14ac:dyDescent="0.25">
      <c r="R20328" s="15">
        <v>1</v>
      </c>
    </row>
    <row r="20329" spans="18:18" x14ac:dyDescent="0.25">
      <c r="R20329" s="15">
        <v>1</v>
      </c>
    </row>
    <row r="20330" spans="18:18" x14ac:dyDescent="0.25">
      <c r="R20330" s="15">
        <v>1</v>
      </c>
    </row>
    <row r="20331" spans="18:18" x14ac:dyDescent="0.25">
      <c r="R20331" s="15">
        <v>1</v>
      </c>
    </row>
    <row r="20332" spans="18:18" x14ac:dyDescent="0.25">
      <c r="R20332" s="15">
        <v>1</v>
      </c>
    </row>
    <row r="20333" spans="18:18" x14ac:dyDescent="0.25">
      <c r="R20333" s="15">
        <v>1</v>
      </c>
    </row>
    <row r="20334" spans="18:18" x14ac:dyDescent="0.25">
      <c r="R20334" s="15">
        <v>1</v>
      </c>
    </row>
    <row r="20335" spans="18:18" x14ac:dyDescent="0.25">
      <c r="R20335" s="15">
        <v>1</v>
      </c>
    </row>
    <row r="20336" spans="18:18" x14ac:dyDescent="0.25">
      <c r="R20336" s="15">
        <v>1</v>
      </c>
    </row>
    <row r="20337" spans="18:18" x14ac:dyDescent="0.25">
      <c r="R20337" s="15">
        <v>1</v>
      </c>
    </row>
    <row r="20338" spans="18:18" x14ac:dyDescent="0.25">
      <c r="R20338" s="15">
        <v>1</v>
      </c>
    </row>
    <row r="20339" spans="18:18" x14ac:dyDescent="0.25">
      <c r="R20339" s="15">
        <v>1</v>
      </c>
    </row>
    <row r="20340" spans="18:18" x14ac:dyDescent="0.25">
      <c r="R20340" s="15">
        <v>1</v>
      </c>
    </row>
    <row r="20341" spans="18:18" x14ac:dyDescent="0.25">
      <c r="R20341" s="15">
        <v>1</v>
      </c>
    </row>
    <row r="20342" spans="18:18" x14ac:dyDescent="0.25">
      <c r="R20342" s="15">
        <v>1</v>
      </c>
    </row>
    <row r="20343" spans="18:18" x14ac:dyDescent="0.25">
      <c r="R20343" s="15">
        <v>1</v>
      </c>
    </row>
    <row r="20344" spans="18:18" x14ac:dyDescent="0.25">
      <c r="R20344" s="15">
        <v>1</v>
      </c>
    </row>
    <row r="20345" spans="18:18" x14ac:dyDescent="0.25">
      <c r="R20345" s="15">
        <v>1</v>
      </c>
    </row>
    <row r="20346" spans="18:18" x14ac:dyDescent="0.25">
      <c r="R20346" s="15">
        <v>1</v>
      </c>
    </row>
    <row r="20347" spans="18:18" x14ac:dyDescent="0.25">
      <c r="R20347" s="15">
        <v>1</v>
      </c>
    </row>
    <row r="20348" spans="18:18" x14ac:dyDescent="0.25">
      <c r="R20348" s="15">
        <v>1</v>
      </c>
    </row>
    <row r="20349" spans="18:18" x14ac:dyDescent="0.25">
      <c r="R20349" s="15">
        <v>1</v>
      </c>
    </row>
    <row r="20350" spans="18:18" x14ac:dyDescent="0.25">
      <c r="R20350" s="15">
        <v>1</v>
      </c>
    </row>
    <row r="20351" spans="18:18" x14ac:dyDescent="0.25">
      <c r="R20351" s="15">
        <v>1</v>
      </c>
    </row>
    <row r="20352" spans="18:18" x14ac:dyDescent="0.25">
      <c r="R20352" s="15">
        <v>1</v>
      </c>
    </row>
    <row r="20353" spans="18:18" x14ac:dyDescent="0.25">
      <c r="R20353" s="15">
        <v>1</v>
      </c>
    </row>
    <row r="20354" spans="18:18" x14ac:dyDescent="0.25">
      <c r="R20354" s="15">
        <v>1</v>
      </c>
    </row>
    <row r="20355" spans="18:18" x14ac:dyDescent="0.25">
      <c r="R20355" s="15">
        <v>1</v>
      </c>
    </row>
    <row r="20356" spans="18:18" x14ac:dyDescent="0.25">
      <c r="R20356" s="15">
        <v>1</v>
      </c>
    </row>
    <row r="20357" spans="18:18" x14ac:dyDescent="0.25">
      <c r="R20357" s="15">
        <v>1</v>
      </c>
    </row>
    <row r="20358" spans="18:18" x14ac:dyDescent="0.25">
      <c r="R20358" s="15">
        <v>1</v>
      </c>
    </row>
    <row r="20359" spans="18:18" x14ac:dyDescent="0.25">
      <c r="R20359" s="15">
        <v>1</v>
      </c>
    </row>
    <row r="20360" spans="18:18" x14ac:dyDescent="0.25">
      <c r="R20360" s="15">
        <v>1</v>
      </c>
    </row>
    <row r="20361" spans="18:18" x14ac:dyDescent="0.25">
      <c r="R20361" s="15">
        <v>1</v>
      </c>
    </row>
    <row r="20362" spans="18:18" x14ac:dyDescent="0.25">
      <c r="R20362" s="15">
        <v>1</v>
      </c>
    </row>
    <row r="20363" spans="18:18" x14ac:dyDescent="0.25">
      <c r="R20363" s="15">
        <v>1</v>
      </c>
    </row>
    <row r="20364" spans="18:18" x14ac:dyDescent="0.25">
      <c r="R20364" s="15">
        <v>1</v>
      </c>
    </row>
    <row r="20365" spans="18:18" x14ac:dyDescent="0.25">
      <c r="R20365" s="15">
        <v>1</v>
      </c>
    </row>
    <row r="20366" spans="18:18" x14ac:dyDescent="0.25">
      <c r="R20366" s="15">
        <v>1</v>
      </c>
    </row>
    <row r="20367" spans="18:18" x14ac:dyDescent="0.25">
      <c r="R20367" s="15">
        <v>1</v>
      </c>
    </row>
    <row r="20368" spans="18:18" x14ac:dyDescent="0.25">
      <c r="R20368" s="15">
        <v>1</v>
      </c>
    </row>
    <row r="20369" spans="18:18" x14ac:dyDescent="0.25">
      <c r="R20369" s="15">
        <v>1</v>
      </c>
    </row>
    <row r="20370" spans="18:18" x14ac:dyDescent="0.25">
      <c r="R20370" s="15">
        <v>1</v>
      </c>
    </row>
    <row r="20371" spans="18:18" x14ac:dyDescent="0.25">
      <c r="R20371" s="15">
        <v>1</v>
      </c>
    </row>
    <row r="20372" spans="18:18" x14ac:dyDescent="0.25">
      <c r="R20372" s="15">
        <v>1</v>
      </c>
    </row>
    <row r="20373" spans="18:18" x14ac:dyDescent="0.25">
      <c r="R20373" s="15">
        <v>1</v>
      </c>
    </row>
    <row r="20374" spans="18:18" x14ac:dyDescent="0.25">
      <c r="R20374" s="15">
        <v>1</v>
      </c>
    </row>
    <row r="20375" spans="18:18" x14ac:dyDescent="0.25">
      <c r="R20375" s="15">
        <v>1</v>
      </c>
    </row>
    <row r="20376" spans="18:18" x14ac:dyDescent="0.25">
      <c r="R20376" s="15">
        <v>1</v>
      </c>
    </row>
    <row r="20377" spans="18:18" x14ac:dyDescent="0.25">
      <c r="R20377" s="15">
        <v>1</v>
      </c>
    </row>
    <row r="20378" spans="18:18" x14ac:dyDescent="0.25">
      <c r="R20378" s="15">
        <v>1</v>
      </c>
    </row>
    <row r="20379" spans="18:18" x14ac:dyDescent="0.25">
      <c r="R20379" s="15">
        <v>1</v>
      </c>
    </row>
    <row r="20380" spans="18:18" x14ac:dyDescent="0.25">
      <c r="R20380" s="15">
        <v>1</v>
      </c>
    </row>
    <row r="20381" spans="18:18" x14ac:dyDescent="0.25">
      <c r="R20381" s="15">
        <v>1</v>
      </c>
    </row>
    <row r="20382" spans="18:18" x14ac:dyDescent="0.25">
      <c r="R20382" s="15">
        <v>1</v>
      </c>
    </row>
    <row r="20383" spans="18:18" x14ac:dyDescent="0.25">
      <c r="R20383" s="15">
        <v>1</v>
      </c>
    </row>
    <row r="20384" spans="18:18" x14ac:dyDescent="0.25">
      <c r="R20384" s="15">
        <v>1</v>
      </c>
    </row>
    <row r="20385" spans="18:18" x14ac:dyDescent="0.25">
      <c r="R20385" s="15">
        <v>1</v>
      </c>
    </row>
    <row r="20386" spans="18:18" x14ac:dyDescent="0.25">
      <c r="R20386" s="15">
        <v>1</v>
      </c>
    </row>
    <row r="20387" spans="18:18" x14ac:dyDescent="0.25">
      <c r="R20387" s="15">
        <v>1</v>
      </c>
    </row>
    <row r="20388" spans="18:18" x14ac:dyDescent="0.25">
      <c r="R20388" s="15">
        <v>1</v>
      </c>
    </row>
    <row r="20389" spans="18:18" x14ac:dyDescent="0.25">
      <c r="R20389" s="15">
        <v>1</v>
      </c>
    </row>
    <row r="20390" spans="18:18" x14ac:dyDescent="0.25">
      <c r="R20390" s="15">
        <v>1</v>
      </c>
    </row>
    <row r="20391" spans="18:18" x14ac:dyDescent="0.25">
      <c r="R20391" s="15">
        <v>1</v>
      </c>
    </row>
    <row r="20392" spans="18:18" x14ac:dyDescent="0.25">
      <c r="R20392" s="15">
        <v>1</v>
      </c>
    </row>
    <row r="20393" spans="18:18" x14ac:dyDescent="0.25">
      <c r="R20393" s="15">
        <v>1</v>
      </c>
    </row>
    <row r="20394" spans="18:18" x14ac:dyDescent="0.25">
      <c r="R20394" s="15">
        <v>1</v>
      </c>
    </row>
    <row r="20395" spans="18:18" x14ac:dyDescent="0.25">
      <c r="R20395" s="15">
        <v>1</v>
      </c>
    </row>
    <row r="20396" spans="18:18" x14ac:dyDescent="0.25">
      <c r="R20396" s="15">
        <v>1</v>
      </c>
    </row>
    <row r="20397" spans="18:18" x14ac:dyDescent="0.25">
      <c r="R20397" s="15">
        <v>1</v>
      </c>
    </row>
    <row r="20398" spans="18:18" x14ac:dyDescent="0.25">
      <c r="R20398" s="15">
        <v>1</v>
      </c>
    </row>
    <row r="20399" spans="18:18" x14ac:dyDescent="0.25">
      <c r="R20399" s="15">
        <v>1</v>
      </c>
    </row>
    <row r="20400" spans="18:18" x14ac:dyDescent="0.25">
      <c r="R20400" s="15">
        <v>1</v>
      </c>
    </row>
    <row r="20401" spans="18:18" x14ac:dyDescent="0.25">
      <c r="R20401" s="15">
        <v>1</v>
      </c>
    </row>
    <row r="20402" spans="18:18" x14ac:dyDescent="0.25">
      <c r="R20402" s="15">
        <v>1</v>
      </c>
    </row>
    <row r="20403" spans="18:18" x14ac:dyDescent="0.25">
      <c r="R20403" s="15">
        <v>1</v>
      </c>
    </row>
    <row r="20404" spans="18:18" x14ac:dyDescent="0.25">
      <c r="R20404" s="15">
        <v>1</v>
      </c>
    </row>
    <row r="20405" spans="18:18" x14ac:dyDescent="0.25">
      <c r="R20405" s="15">
        <v>1</v>
      </c>
    </row>
    <row r="20406" spans="18:18" x14ac:dyDescent="0.25">
      <c r="R20406" s="15">
        <v>1</v>
      </c>
    </row>
    <row r="20407" spans="18:18" x14ac:dyDescent="0.25">
      <c r="R20407" s="15">
        <v>1</v>
      </c>
    </row>
    <row r="20408" spans="18:18" x14ac:dyDescent="0.25">
      <c r="R20408" s="15">
        <v>1</v>
      </c>
    </row>
    <row r="20409" spans="18:18" x14ac:dyDescent="0.25">
      <c r="R20409" s="15">
        <v>1</v>
      </c>
    </row>
    <row r="20410" spans="18:18" x14ac:dyDescent="0.25">
      <c r="R20410" s="15">
        <v>1</v>
      </c>
    </row>
    <row r="20411" spans="18:18" x14ac:dyDescent="0.25">
      <c r="R20411" s="15">
        <v>1</v>
      </c>
    </row>
    <row r="20412" spans="18:18" x14ac:dyDescent="0.25">
      <c r="R20412" s="15">
        <v>1</v>
      </c>
    </row>
    <row r="20413" spans="18:18" x14ac:dyDescent="0.25">
      <c r="R20413" s="15">
        <v>1</v>
      </c>
    </row>
    <row r="20414" spans="18:18" x14ac:dyDescent="0.25">
      <c r="R20414" s="15">
        <v>1</v>
      </c>
    </row>
    <row r="20415" spans="18:18" x14ac:dyDescent="0.25">
      <c r="R20415" s="15">
        <v>1</v>
      </c>
    </row>
    <row r="20416" spans="18:18" x14ac:dyDescent="0.25">
      <c r="R20416" s="15">
        <v>1</v>
      </c>
    </row>
    <row r="20417" spans="18:18" x14ac:dyDescent="0.25">
      <c r="R20417" s="15">
        <v>1</v>
      </c>
    </row>
    <row r="20418" spans="18:18" x14ac:dyDescent="0.25">
      <c r="R20418" s="15">
        <v>1</v>
      </c>
    </row>
    <row r="20419" spans="18:18" x14ac:dyDescent="0.25">
      <c r="R20419" s="15">
        <v>2</v>
      </c>
    </row>
    <row r="20420" spans="18:18" x14ac:dyDescent="0.25">
      <c r="R20420" s="15">
        <v>2</v>
      </c>
    </row>
    <row r="20421" spans="18:18" x14ac:dyDescent="0.25">
      <c r="R20421" s="15">
        <v>2</v>
      </c>
    </row>
    <row r="20422" spans="18:18" x14ac:dyDescent="0.25">
      <c r="R20422" s="15">
        <v>2</v>
      </c>
    </row>
    <row r="20423" spans="18:18" x14ac:dyDescent="0.25">
      <c r="R20423" s="15">
        <v>2</v>
      </c>
    </row>
    <row r="20424" spans="18:18" x14ac:dyDescent="0.25">
      <c r="R20424" s="15">
        <v>2</v>
      </c>
    </row>
    <row r="20425" spans="18:18" x14ac:dyDescent="0.25">
      <c r="R20425" s="15">
        <v>2</v>
      </c>
    </row>
    <row r="20426" spans="18:18" x14ac:dyDescent="0.25">
      <c r="R20426" s="15">
        <v>2</v>
      </c>
    </row>
    <row r="20427" spans="18:18" x14ac:dyDescent="0.25">
      <c r="R20427" s="15">
        <v>2</v>
      </c>
    </row>
    <row r="20428" spans="18:18" x14ac:dyDescent="0.25">
      <c r="R20428" s="15">
        <v>2</v>
      </c>
    </row>
    <row r="20429" spans="18:18" x14ac:dyDescent="0.25">
      <c r="R20429" s="15">
        <v>2</v>
      </c>
    </row>
    <row r="20430" spans="18:18" x14ac:dyDescent="0.25">
      <c r="R20430" s="15">
        <v>2</v>
      </c>
    </row>
    <row r="20431" spans="18:18" x14ac:dyDescent="0.25">
      <c r="R20431" s="15">
        <v>2</v>
      </c>
    </row>
    <row r="20432" spans="18:18" x14ac:dyDescent="0.25">
      <c r="R20432" s="15">
        <v>2</v>
      </c>
    </row>
    <row r="20433" spans="18:18" x14ac:dyDescent="0.25">
      <c r="R20433" s="15">
        <v>2</v>
      </c>
    </row>
    <row r="20434" spans="18:18" x14ac:dyDescent="0.25">
      <c r="R20434" s="15">
        <v>2</v>
      </c>
    </row>
    <row r="20435" spans="18:18" x14ac:dyDescent="0.25">
      <c r="R20435" s="15">
        <v>2</v>
      </c>
    </row>
    <row r="20436" spans="18:18" x14ac:dyDescent="0.25">
      <c r="R20436" s="15">
        <v>2</v>
      </c>
    </row>
    <row r="20437" spans="18:18" x14ac:dyDescent="0.25">
      <c r="R20437" s="15">
        <v>2</v>
      </c>
    </row>
    <row r="20438" spans="18:18" x14ac:dyDescent="0.25">
      <c r="R20438" s="15">
        <v>1</v>
      </c>
    </row>
    <row r="20439" spans="18:18" x14ac:dyDescent="0.25">
      <c r="R20439" s="15">
        <v>1</v>
      </c>
    </row>
    <row r="20440" spans="18:18" x14ac:dyDescent="0.25">
      <c r="R20440" s="15">
        <v>1</v>
      </c>
    </row>
    <row r="20441" spans="18:18" x14ac:dyDescent="0.25">
      <c r="R20441" s="15">
        <v>1</v>
      </c>
    </row>
    <row r="20442" spans="18:18" x14ac:dyDescent="0.25">
      <c r="R20442" s="15">
        <v>1</v>
      </c>
    </row>
    <row r="20443" spans="18:18" x14ac:dyDescent="0.25">
      <c r="R20443" s="15">
        <v>1</v>
      </c>
    </row>
    <row r="20444" spans="18:18" x14ac:dyDescent="0.25">
      <c r="R20444" s="15">
        <v>1</v>
      </c>
    </row>
    <row r="20445" spans="18:18" x14ac:dyDescent="0.25">
      <c r="R20445" s="15">
        <v>1</v>
      </c>
    </row>
    <row r="20446" spans="18:18" x14ac:dyDescent="0.25">
      <c r="R20446" s="15">
        <v>1</v>
      </c>
    </row>
    <row r="20447" spans="18:18" x14ac:dyDescent="0.25">
      <c r="R20447" s="15">
        <v>1</v>
      </c>
    </row>
    <row r="20448" spans="18:18" x14ac:dyDescent="0.25">
      <c r="R20448" s="15">
        <v>1</v>
      </c>
    </row>
    <row r="20449" spans="18:18" x14ac:dyDescent="0.25">
      <c r="R20449" s="15">
        <v>1</v>
      </c>
    </row>
    <row r="20450" spans="18:18" x14ac:dyDescent="0.25">
      <c r="R20450" s="15">
        <v>1</v>
      </c>
    </row>
    <row r="20451" spans="18:18" x14ac:dyDescent="0.25">
      <c r="R20451" s="15">
        <v>1</v>
      </c>
    </row>
    <row r="20452" spans="18:18" x14ac:dyDescent="0.25">
      <c r="R20452" s="15">
        <v>1</v>
      </c>
    </row>
    <row r="20453" spans="18:18" x14ac:dyDescent="0.25">
      <c r="R20453" s="15">
        <v>1</v>
      </c>
    </row>
    <row r="20454" spans="18:18" x14ac:dyDescent="0.25">
      <c r="R20454" s="15">
        <v>1</v>
      </c>
    </row>
    <row r="20455" spans="18:18" x14ac:dyDescent="0.25">
      <c r="R20455" s="15">
        <v>1</v>
      </c>
    </row>
    <row r="20456" spans="18:18" x14ac:dyDescent="0.25">
      <c r="R20456" s="15">
        <v>1</v>
      </c>
    </row>
    <row r="20457" spans="18:18" x14ac:dyDescent="0.25">
      <c r="R20457" s="15">
        <v>1</v>
      </c>
    </row>
    <row r="20458" spans="18:18" x14ac:dyDescent="0.25">
      <c r="R20458" s="15">
        <v>1</v>
      </c>
    </row>
    <row r="20459" spans="18:18" x14ac:dyDescent="0.25">
      <c r="R20459" s="15">
        <v>1</v>
      </c>
    </row>
    <row r="20460" spans="18:18" x14ac:dyDescent="0.25">
      <c r="R20460" s="15">
        <v>1</v>
      </c>
    </row>
    <row r="20461" spans="18:18" x14ac:dyDescent="0.25">
      <c r="R20461" s="15">
        <v>1</v>
      </c>
    </row>
    <row r="20462" spans="18:18" x14ac:dyDescent="0.25">
      <c r="R20462" s="15">
        <v>2</v>
      </c>
    </row>
    <row r="20463" spans="18:18" x14ac:dyDescent="0.25">
      <c r="R20463" s="15">
        <v>2</v>
      </c>
    </row>
    <row r="20464" spans="18:18" x14ac:dyDescent="0.25">
      <c r="R20464" s="15">
        <v>2</v>
      </c>
    </row>
    <row r="20465" spans="18:18" x14ac:dyDescent="0.25">
      <c r="R20465" s="15">
        <v>2</v>
      </c>
    </row>
    <row r="20466" spans="18:18" x14ac:dyDescent="0.25">
      <c r="R20466" s="15">
        <v>2</v>
      </c>
    </row>
    <row r="20467" spans="18:18" x14ac:dyDescent="0.25">
      <c r="R20467" s="15">
        <v>2</v>
      </c>
    </row>
    <row r="20468" spans="18:18" x14ac:dyDescent="0.25">
      <c r="R20468" s="15">
        <v>2</v>
      </c>
    </row>
    <row r="20469" spans="18:18" x14ac:dyDescent="0.25">
      <c r="R20469" s="15">
        <v>2</v>
      </c>
    </row>
    <row r="20470" spans="18:18" x14ac:dyDescent="0.25">
      <c r="R20470" s="15">
        <v>2</v>
      </c>
    </row>
    <row r="20471" spans="18:18" x14ac:dyDescent="0.25">
      <c r="R20471" s="15">
        <v>2</v>
      </c>
    </row>
    <row r="20472" spans="18:18" x14ac:dyDescent="0.25">
      <c r="R20472" s="15">
        <v>2</v>
      </c>
    </row>
    <row r="20473" spans="18:18" x14ac:dyDescent="0.25">
      <c r="R20473" s="15">
        <v>2</v>
      </c>
    </row>
    <row r="20474" spans="18:18" x14ac:dyDescent="0.25">
      <c r="R20474" s="15">
        <v>2</v>
      </c>
    </row>
    <row r="20475" spans="18:18" x14ac:dyDescent="0.25">
      <c r="R20475" s="15">
        <v>2</v>
      </c>
    </row>
    <row r="20476" spans="18:18" x14ac:dyDescent="0.25">
      <c r="R20476" s="15">
        <v>2</v>
      </c>
    </row>
    <row r="20477" spans="18:18" x14ac:dyDescent="0.25">
      <c r="R20477" s="15">
        <v>2</v>
      </c>
    </row>
    <row r="20478" spans="18:18" x14ac:dyDescent="0.25">
      <c r="R20478" s="15">
        <v>2</v>
      </c>
    </row>
    <row r="20479" spans="18:18" x14ac:dyDescent="0.25">
      <c r="R20479" s="15">
        <v>2</v>
      </c>
    </row>
    <row r="20480" spans="18:18" x14ac:dyDescent="0.25">
      <c r="R20480" s="15">
        <v>2</v>
      </c>
    </row>
    <row r="20481" spans="18:18" x14ac:dyDescent="0.25">
      <c r="R20481" s="15">
        <v>2</v>
      </c>
    </row>
    <row r="20482" spans="18:18" x14ac:dyDescent="0.25">
      <c r="R20482" s="15">
        <v>2</v>
      </c>
    </row>
    <row r="20483" spans="18:18" x14ac:dyDescent="0.25">
      <c r="R20483" s="15">
        <v>2</v>
      </c>
    </row>
    <row r="20484" spans="18:18" x14ac:dyDescent="0.25">
      <c r="R20484" s="15">
        <v>2</v>
      </c>
    </row>
    <row r="20485" spans="18:18" x14ac:dyDescent="0.25">
      <c r="R20485" s="15">
        <v>2</v>
      </c>
    </row>
    <row r="20486" spans="18:18" x14ac:dyDescent="0.25">
      <c r="R20486" s="15">
        <v>2</v>
      </c>
    </row>
    <row r="20487" spans="18:18" x14ac:dyDescent="0.25">
      <c r="R20487" s="15">
        <v>2</v>
      </c>
    </row>
    <row r="20488" spans="18:18" x14ac:dyDescent="0.25">
      <c r="R20488" s="15">
        <v>2</v>
      </c>
    </row>
    <row r="20489" spans="18:18" x14ac:dyDescent="0.25">
      <c r="R20489" s="15">
        <v>2</v>
      </c>
    </row>
    <row r="20490" spans="18:18" x14ac:dyDescent="0.25">
      <c r="R20490" s="15">
        <v>1</v>
      </c>
    </row>
    <row r="20491" spans="18:18" x14ac:dyDescent="0.25">
      <c r="R20491" s="15">
        <v>1</v>
      </c>
    </row>
    <row r="20492" spans="18:18" x14ac:dyDescent="0.25">
      <c r="R20492" s="15">
        <v>1</v>
      </c>
    </row>
    <row r="20493" spans="18:18" x14ac:dyDescent="0.25">
      <c r="R20493" s="15">
        <v>1</v>
      </c>
    </row>
    <row r="20494" spans="18:18" x14ac:dyDescent="0.25">
      <c r="R20494" s="15">
        <v>1</v>
      </c>
    </row>
    <row r="20495" spans="18:18" x14ac:dyDescent="0.25">
      <c r="R20495" s="15">
        <v>1</v>
      </c>
    </row>
    <row r="20496" spans="18:18" x14ac:dyDescent="0.25">
      <c r="R20496" s="15">
        <v>1</v>
      </c>
    </row>
    <row r="20497" spans="18:18" x14ac:dyDescent="0.25">
      <c r="R20497" s="15">
        <v>1</v>
      </c>
    </row>
    <row r="20498" spans="18:18" x14ac:dyDescent="0.25">
      <c r="R20498" s="15">
        <v>1</v>
      </c>
    </row>
    <row r="20499" spans="18:18" x14ac:dyDescent="0.25">
      <c r="R20499" s="15">
        <v>1</v>
      </c>
    </row>
    <row r="20500" spans="18:18" x14ac:dyDescent="0.25">
      <c r="R20500" s="15">
        <v>1</v>
      </c>
    </row>
    <row r="20501" spans="18:18" x14ac:dyDescent="0.25">
      <c r="R20501" s="15">
        <v>1</v>
      </c>
    </row>
    <row r="20502" spans="18:18" x14ac:dyDescent="0.25">
      <c r="R20502" s="15">
        <v>1</v>
      </c>
    </row>
    <row r="20503" spans="18:18" x14ac:dyDescent="0.25">
      <c r="R20503" s="15">
        <v>1</v>
      </c>
    </row>
    <row r="20504" spans="18:18" x14ac:dyDescent="0.25">
      <c r="R20504" s="15">
        <v>1</v>
      </c>
    </row>
    <row r="20505" spans="18:18" x14ac:dyDescent="0.25">
      <c r="R20505" s="15">
        <v>1</v>
      </c>
    </row>
    <row r="20506" spans="18:18" x14ac:dyDescent="0.25">
      <c r="R20506" s="15">
        <v>1</v>
      </c>
    </row>
    <row r="20507" spans="18:18" x14ac:dyDescent="0.25">
      <c r="R20507" s="15">
        <v>1</v>
      </c>
    </row>
    <row r="20508" spans="18:18" x14ac:dyDescent="0.25">
      <c r="R20508" s="15">
        <v>1</v>
      </c>
    </row>
    <row r="20509" spans="18:18" x14ac:dyDescent="0.25">
      <c r="R20509" s="15">
        <v>1</v>
      </c>
    </row>
    <row r="20510" spans="18:18" x14ac:dyDescent="0.25">
      <c r="R20510" s="15">
        <v>1</v>
      </c>
    </row>
    <row r="20511" spans="18:18" x14ac:dyDescent="0.25">
      <c r="R20511" s="15">
        <v>1</v>
      </c>
    </row>
    <row r="20512" spans="18:18" x14ac:dyDescent="0.25">
      <c r="R20512" s="15">
        <v>1</v>
      </c>
    </row>
    <row r="20513" spans="18:18" x14ac:dyDescent="0.25">
      <c r="R20513" s="15">
        <v>1</v>
      </c>
    </row>
    <row r="20514" spans="18:18" x14ac:dyDescent="0.25">
      <c r="R20514" s="15">
        <v>1</v>
      </c>
    </row>
    <row r="20515" spans="18:18" x14ac:dyDescent="0.25">
      <c r="R20515" s="15">
        <v>1</v>
      </c>
    </row>
    <row r="20516" spans="18:18" x14ac:dyDescent="0.25">
      <c r="R20516" s="15">
        <v>1</v>
      </c>
    </row>
    <row r="20517" spans="18:18" x14ac:dyDescent="0.25">
      <c r="R20517" s="15">
        <v>1</v>
      </c>
    </row>
    <row r="20518" spans="18:18" x14ac:dyDescent="0.25">
      <c r="R20518" s="15">
        <v>1</v>
      </c>
    </row>
    <row r="20519" spans="18:18" x14ac:dyDescent="0.25">
      <c r="R20519" s="15">
        <v>3</v>
      </c>
    </row>
    <row r="20520" spans="18:18" x14ac:dyDescent="0.25">
      <c r="R20520" s="15">
        <v>3</v>
      </c>
    </row>
    <row r="20521" spans="18:18" x14ac:dyDescent="0.25">
      <c r="R20521" s="15">
        <v>3</v>
      </c>
    </row>
    <row r="20522" spans="18:18" x14ac:dyDescent="0.25">
      <c r="R20522" s="15">
        <v>3</v>
      </c>
    </row>
    <row r="20523" spans="18:18" x14ac:dyDescent="0.25">
      <c r="R20523" s="15">
        <v>3</v>
      </c>
    </row>
    <row r="20524" spans="18:18" x14ac:dyDescent="0.25">
      <c r="R20524" s="15">
        <v>4</v>
      </c>
    </row>
    <row r="20525" spans="18:18" x14ac:dyDescent="0.25">
      <c r="R20525" s="15">
        <v>4</v>
      </c>
    </row>
    <row r="20526" spans="18:18" x14ac:dyDescent="0.25">
      <c r="R20526" s="15">
        <v>4</v>
      </c>
    </row>
    <row r="20527" spans="18:18" x14ac:dyDescent="0.25">
      <c r="R20527" s="15">
        <v>4</v>
      </c>
    </row>
    <row r="20528" spans="18:18" x14ac:dyDescent="0.25">
      <c r="R20528" s="15">
        <v>4</v>
      </c>
    </row>
    <row r="20529" spans="18:18" x14ac:dyDescent="0.25">
      <c r="R20529" s="15">
        <v>4</v>
      </c>
    </row>
    <row r="20530" spans="18:18" x14ac:dyDescent="0.25">
      <c r="R20530" s="15">
        <v>4</v>
      </c>
    </row>
    <row r="20531" spans="18:18" x14ac:dyDescent="0.25">
      <c r="R20531" s="15">
        <v>4</v>
      </c>
    </row>
    <row r="20532" spans="18:18" x14ac:dyDescent="0.25">
      <c r="R20532" s="15">
        <v>4</v>
      </c>
    </row>
    <row r="20533" spans="18:18" x14ac:dyDescent="0.25">
      <c r="R20533" s="15">
        <v>4</v>
      </c>
    </row>
    <row r="20534" spans="18:18" x14ac:dyDescent="0.25">
      <c r="R20534" s="15">
        <v>4</v>
      </c>
    </row>
    <row r="20535" spans="18:18" x14ac:dyDescent="0.25">
      <c r="R20535" s="15">
        <v>4</v>
      </c>
    </row>
    <row r="20536" spans="18:18" x14ac:dyDescent="0.25">
      <c r="R20536" s="15">
        <v>4</v>
      </c>
    </row>
    <row r="20537" spans="18:18" x14ac:dyDescent="0.25">
      <c r="R20537" s="15">
        <v>4</v>
      </c>
    </row>
    <row r="20538" spans="18:18" x14ac:dyDescent="0.25">
      <c r="R20538" s="15">
        <v>4</v>
      </c>
    </row>
    <row r="20539" spans="18:18" x14ac:dyDescent="0.25">
      <c r="R20539" s="15">
        <v>4</v>
      </c>
    </row>
    <row r="20540" spans="18:18" x14ac:dyDescent="0.25">
      <c r="R20540" s="15">
        <v>4</v>
      </c>
    </row>
    <row r="20541" spans="18:18" x14ac:dyDescent="0.25">
      <c r="R20541" s="15">
        <v>4</v>
      </c>
    </row>
    <row r="20542" spans="18:18" x14ac:dyDescent="0.25">
      <c r="R20542" s="15">
        <v>4</v>
      </c>
    </row>
    <row r="20543" spans="18:18" x14ac:dyDescent="0.25">
      <c r="R20543" s="15">
        <v>4</v>
      </c>
    </row>
    <row r="20544" spans="18:18" x14ac:dyDescent="0.25">
      <c r="R20544" s="15">
        <v>4</v>
      </c>
    </row>
    <row r="20545" spans="18:18" x14ac:dyDescent="0.25">
      <c r="R20545" s="15">
        <v>4</v>
      </c>
    </row>
    <row r="20546" spans="18:18" x14ac:dyDescent="0.25">
      <c r="R20546" s="15">
        <v>4</v>
      </c>
    </row>
    <row r="20547" spans="18:18" x14ac:dyDescent="0.25">
      <c r="R20547" s="15">
        <v>4</v>
      </c>
    </row>
    <row r="20548" spans="18:18" x14ac:dyDescent="0.25">
      <c r="R20548" s="15">
        <v>4</v>
      </c>
    </row>
    <row r="20549" spans="18:18" x14ac:dyDescent="0.25">
      <c r="R20549" s="15">
        <v>4</v>
      </c>
    </row>
    <row r="20550" spans="18:18" x14ac:dyDescent="0.25">
      <c r="R20550" s="15">
        <v>4</v>
      </c>
    </row>
    <row r="20551" spans="18:18" x14ac:dyDescent="0.25">
      <c r="R20551" s="15">
        <v>4</v>
      </c>
    </row>
    <row r="20552" spans="18:18" x14ac:dyDescent="0.25">
      <c r="R20552" s="15">
        <v>4</v>
      </c>
    </row>
    <row r="20553" spans="18:18" x14ac:dyDescent="0.25">
      <c r="R20553" s="15">
        <v>4</v>
      </c>
    </row>
    <row r="20554" spans="18:18" x14ac:dyDescent="0.25">
      <c r="R20554" s="15">
        <v>4</v>
      </c>
    </row>
    <row r="20555" spans="18:18" x14ac:dyDescent="0.25">
      <c r="R20555" s="15">
        <v>4</v>
      </c>
    </row>
    <row r="20556" spans="18:18" x14ac:dyDescent="0.25">
      <c r="R20556" s="15">
        <v>4</v>
      </c>
    </row>
    <row r="20557" spans="18:18" x14ac:dyDescent="0.25">
      <c r="R20557" s="15">
        <v>4</v>
      </c>
    </row>
    <row r="20558" spans="18:18" x14ac:dyDescent="0.25">
      <c r="R20558" s="15">
        <v>4</v>
      </c>
    </row>
    <row r="20559" spans="18:18" x14ac:dyDescent="0.25">
      <c r="R20559" s="15">
        <v>4</v>
      </c>
    </row>
    <row r="20560" spans="18:18" x14ac:dyDescent="0.25">
      <c r="R20560" s="15">
        <v>4</v>
      </c>
    </row>
    <row r="20561" spans="18:18" x14ac:dyDescent="0.25">
      <c r="R20561" s="15">
        <v>4</v>
      </c>
    </row>
    <row r="20562" spans="18:18" x14ac:dyDescent="0.25">
      <c r="R20562" s="15">
        <v>4</v>
      </c>
    </row>
    <row r="20563" spans="18:18" x14ac:dyDescent="0.25">
      <c r="R20563" s="15">
        <v>4</v>
      </c>
    </row>
    <row r="20564" spans="18:18" x14ac:dyDescent="0.25">
      <c r="R20564" s="15">
        <v>4</v>
      </c>
    </row>
    <row r="20565" spans="18:18" x14ac:dyDescent="0.25">
      <c r="R20565" s="15">
        <v>4</v>
      </c>
    </row>
    <row r="20566" spans="18:18" x14ac:dyDescent="0.25">
      <c r="R20566" s="15">
        <v>4</v>
      </c>
    </row>
    <row r="20567" spans="18:18" x14ac:dyDescent="0.25">
      <c r="R20567" s="15">
        <v>4</v>
      </c>
    </row>
    <row r="20568" spans="18:18" x14ac:dyDescent="0.25">
      <c r="R20568" s="15">
        <v>4</v>
      </c>
    </row>
    <row r="20569" spans="18:18" x14ac:dyDescent="0.25">
      <c r="R20569" s="15">
        <v>4</v>
      </c>
    </row>
    <row r="20570" spans="18:18" x14ac:dyDescent="0.25">
      <c r="R20570" s="15">
        <v>4</v>
      </c>
    </row>
    <row r="20571" spans="18:18" x14ac:dyDescent="0.25">
      <c r="R20571" s="15">
        <v>4</v>
      </c>
    </row>
    <row r="20572" spans="18:18" x14ac:dyDescent="0.25">
      <c r="R20572" s="15">
        <v>4</v>
      </c>
    </row>
    <row r="20573" spans="18:18" x14ac:dyDescent="0.25">
      <c r="R20573" s="15">
        <v>4</v>
      </c>
    </row>
    <row r="20574" spans="18:18" x14ac:dyDescent="0.25">
      <c r="R20574" s="15">
        <v>4</v>
      </c>
    </row>
    <row r="20575" spans="18:18" x14ac:dyDescent="0.25">
      <c r="R20575" s="15">
        <v>4</v>
      </c>
    </row>
    <row r="20576" spans="18:18" x14ac:dyDescent="0.25">
      <c r="R20576" s="15">
        <v>4</v>
      </c>
    </row>
    <row r="20577" spans="18:18" x14ac:dyDescent="0.25">
      <c r="R20577" s="15">
        <v>4</v>
      </c>
    </row>
    <row r="20578" spans="18:18" x14ac:dyDescent="0.25">
      <c r="R20578" s="15">
        <v>4</v>
      </c>
    </row>
    <row r="20579" spans="18:18" x14ac:dyDescent="0.25">
      <c r="R20579" s="15">
        <v>4</v>
      </c>
    </row>
    <row r="20580" spans="18:18" x14ac:dyDescent="0.25">
      <c r="R20580" s="15">
        <v>4</v>
      </c>
    </row>
    <row r="20581" spans="18:18" x14ac:dyDescent="0.25">
      <c r="R20581" s="15">
        <v>4</v>
      </c>
    </row>
    <row r="20582" spans="18:18" x14ac:dyDescent="0.25">
      <c r="R20582" s="15">
        <v>4</v>
      </c>
    </row>
    <row r="20583" spans="18:18" x14ac:dyDescent="0.25">
      <c r="R20583" s="15">
        <v>4</v>
      </c>
    </row>
    <row r="20584" spans="18:18" x14ac:dyDescent="0.25">
      <c r="R20584" s="15">
        <v>4</v>
      </c>
    </row>
    <row r="20585" spans="18:18" x14ac:dyDescent="0.25">
      <c r="R20585" s="15">
        <v>4</v>
      </c>
    </row>
    <row r="20586" spans="18:18" x14ac:dyDescent="0.25">
      <c r="R20586" s="15">
        <v>4</v>
      </c>
    </row>
    <row r="20587" spans="18:18" x14ac:dyDescent="0.25">
      <c r="R20587" s="15">
        <v>4</v>
      </c>
    </row>
    <row r="20588" spans="18:18" x14ac:dyDescent="0.25">
      <c r="R20588" s="15">
        <v>4</v>
      </c>
    </row>
    <row r="20589" spans="18:18" x14ac:dyDescent="0.25">
      <c r="R20589" s="15">
        <v>4</v>
      </c>
    </row>
    <row r="20590" spans="18:18" x14ac:dyDescent="0.25">
      <c r="R20590" s="15">
        <v>4</v>
      </c>
    </row>
    <row r="20591" spans="18:18" x14ac:dyDescent="0.25">
      <c r="R20591" s="15">
        <v>4</v>
      </c>
    </row>
    <row r="20592" spans="18:18" x14ac:dyDescent="0.25">
      <c r="R20592" s="15">
        <v>4</v>
      </c>
    </row>
    <row r="20593" spans="18:18" x14ac:dyDescent="0.25">
      <c r="R20593" s="15">
        <v>4</v>
      </c>
    </row>
    <row r="20594" spans="18:18" x14ac:dyDescent="0.25">
      <c r="R20594" s="15">
        <v>4</v>
      </c>
    </row>
    <row r="20595" spans="18:18" x14ac:dyDescent="0.25">
      <c r="R20595" s="15">
        <v>4</v>
      </c>
    </row>
    <row r="20596" spans="18:18" x14ac:dyDescent="0.25">
      <c r="R20596" s="15">
        <v>4</v>
      </c>
    </row>
    <row r="20597" spans="18:18" x14ac:dyDescent="0.25">
      <c r="R20597" s="15">
        <v>4</v>
      </c>
    </row>
    <row r="20598" spans="18:18" x14ac:dyDescent="0.25">
      <c r="R20598" s="15">
        <v>4</v>
      </c>
    </row>
    <row r="20599" spans="18:18" x14ac:dyDescent="0.25">
      <c r="R20599" s="15">
        <v>4</v>
      </c>
    </row>
    <row r="20600" spans="18:18" x14ac:dyDescent="0.25">
      <c r="R20600" s="15">
        <v>4</v>
      </c>
    </row>
    <row r="20601" spans="18:18" x14ac:dyDescent="0.25">
      <c r="R20601" s="15">
        <v>4</v>
      </c>
    </row>
    <row r="20602" spans="18:18" x14ac:dyDescent="0.25">
      <c r="R20602" s="15">
        <v>4</v>
      </c>
    </row>
    <row r="20603" spans="18:18" x14ac:dyDescent="0.25">
      <c r="R20603" s="15">
        <v>3</v>
      </c>
    </row>
    <row r="20604" spans="18:18" x14ac:dyDescent="0.25">
      <c r="R20604" s="15">
        <v>3</v>
      </c>
    </row>
    <row r="20605" spans="18:18" x14ac:dyDescent="0.25">
      <c r="R20605" s="15">
        <v>3</v>
      </c>
    </row>
    <row r="20606" spans="18:18" x14ac:dyDescent="0.25">
      <c r="R20606" s="15">
        <v>3</v>
      </c>
    </row>
    <row r="20607" spans="18:18" x14ac:dyDescent="0.25">
      <c r="R20607" s="15">
        <v>3</v>
      </c>
    </row>
    <row r="20608" spans="18:18" x14ac:dyDescent="0.25">
      <c r="R20608" s="15">
        <v>3</v>
      </c>
    </row>
    <row r="20609" spans="18:18" x14ac:dyDescent="0.25">
      <c r="R20609" s="15">
        <v>3</v>
      </c>
    </row>
    <row r="20610" spans="18:18" x14ac:dyDescent="0.25">
      <c r="R20610" s="15">
        <v>3</v>
      </c>
    </row>
    <row r="20611" spans="18:18" x14ac:dyDescent="0.25">
      <c r="R20611" s="15">
        <v>3</v>
      </c>
    </row>
    <row r="20612" spans="18:18" x14ac:dyDescent="0.25">
      <c r="R20612" s="15">
        <v>3</v>
      </c>
    </row>
    <row r="20613" spans="18:18" x14ac:dyDescent="0.25">
      <c r="R20613" s="15">
        <v>3</v>
      </c>
    </row>
    <row r="20614" spans="18:18" x14ac:dyDescent="0.25">
      <c r="R20614" s="15">
        <v>3</v>
      </c>
    </row>
    <row r="20615" spans="18:18" x14ac:dyDescent="0.25">
      <c r="R20615" s="15">
        <v>3</v>
      </c>
    </row>
    <row r="20616" spans="18:18" x14ac:dyDescent="0.25">
      <c r="R20616" s="15">
        <v>3</v>
      </c>
    </row>
    <row r="20617" spans="18:18" x14ac:dyDescent="0.25">
      <c r="R20617" s="15">
        <v>3</v>
      </c>
    </row>
    <row r="20618" spans="18:18" x14ac:dyDescent="0.25">
      <c r="R20618" s="15">
        <v>3</v>
      </c>
    </row>
    <row r="20619" spans="18:18" x14ac:dyDescent="0.25">
      <c r="R20619" s="15">
        <v>3</v>
      </c>
    </row>
    <row r="20620" spans="18:18" x14ac:dyDescent="0.25">
      <c r="R20620" s="15">
        <v>3</v>
      </c>
    </row>
    <row r="20621" spans="18:18" x14ac:dyDescent="0.25">
      <c r="R20621" s="15">
        <v>3</v>
      </c>
    </row>
    <row r="20622" spans="18:18" x14ac:dyDescent="0.25">
      <c r="R20622" s="15">
        <v>3</v>
      </c>
    </row>
    <row r="20623" spans="18:18" x14ac:dyDescent="0.25">
      <c r="R20623" s="15">
        <v>1</v>
      </c>
    </row>
    <row r="20624" spans="18:18" x14ac:dyDescent="0.25">
      <c r="R20624" s="15">
        <v>1</v>
      </c>
    </row>
    <row r="20625" spans="18:18" x14ac:dyDescent="0.25">
      <c r="R20625" s="15">
        <v>1</v>
      </c>
    </row>
    <row r="20626" spans="18:18" x14ac:dyDescent="0.25">
      <c r="R20626" s="15">
        <v>1</v>
      </c>
    </row>
    <row r="20627" spans="18:18" x14ac:dyDescent="0.25">
      <c r="R20627" s="15">
        <v>1</v>
      </c>
    </row>
    <row r="20628" spans="18:18" x14ac:dyDescent="0.25">
      <c r="R20628" s="15">
        <v>1</v>
      </c>
    </row>
    <row r="20629" spans="18:18" x14ac:dyDescent="0.25">
      <c r="R20629" s="15">
        <v>1</v>
      </c>
    </row>
    <row r="20630" spans="18:18" x14ac:dyDescent="0.25">
      <c r="R20630" s="15">
        <v>1</v>
      </c>
    </row>
    <row r="20631" spans="18:18" x14ac:dyDescent="0.25">
      <c r="R20631" s="15">
        <v>1</v>
      </c>
    </row>
    <row r="20632" spans="18:18" x14ac:dyDescent="0.25">
      <c r="R20632" s="15">
        <v>1</v>
      </c>
    </row>
    <row r="20633" spans="18:18" x14ac:dyDescent="0.25">
      <c r="R20633" s="15">
        <v>1</v>
      </c>
    </row>
    <row r="20634" spans="18:18" x14ac:dyDescent="0.25">
      <c r="R20634" s="15">
        <v>1</v>
      </c>
    </row>
    <row r="20635" spans="18:18" x14ac:dyDescent="0.25">
      <c r="R20635" s="15">
        <v>1</v>
      </c>
    </row>
    <row r="20636" spans="18:18" x14ac:dyDescent="0.25">
      <c r="R20636" s="15">
        <v>1</v>
      </c>
    </row>
    <row r="20637" spans="18:18" x14ac:dyDescent="0.25">
      <c r="R20637" s="15">
        <v>1</v>
      </c>
    </row>
    <row r="20638" spans="18:18" x14ac:dyDescent="0.25">
      <c r="R20638" s="15">
        <v>1</v>
      </c>
    </row>
    <row r="20639" spans="18:18" x14ac:dyDescent="0.25">
      <c r="R20639" s="15">
        <v>1</v>
      </c>
    </row>
    <row r="20640" spans="18:18" x14ac:dyDescent="0.25">
      <c r="R20640" s="15">
        <v>1</v>
      </c>
    </row>
    <row r="20641" spans="18:18" x14ac:dyDescent="0.25">
      <c r="R20641" s="15">
        <v>1</v>
      </c>
    </row>
    <row r="20642" spans="18:18" x14ac:dyDescent="0.25">
      <c r="R20642" s="15">
        <v>1</v>
      </c>
    </row>
    <row r="20643" spans="18:18" x14ac:dyDescent="0.25">
      <c r="R20643" s="15">
        <v>3</v>
      </c>
    </row>
    <row r="20644" spans="18:18" x14ac:dyDescent="0.25">
      <c r="R20644" s="15">
        <v>3</v>
      </c>
    </row>
    <row r="20645" spans="18:18" x14ac:dyDescent="0.25">
      <c r="R20645" s="15">
        <v>3</v>
      </c>
    </row>
    <row r="20646" spans="18:18" x14ac:dyDescent="0.25">
      <c r="R20646" s="15">
        <v>3</v>
      </c>
    </row>
    <row r="20647" spans="18:18" x14ac:dyDescent="0.25">
      <c r="R20647" s="15">
        <v>3</v>
      </c>
    </row>
    <row r="20648" spans="18:18" x14ac:dyDescent="0.25">
      <c r="R20648" s="15">
        <v>3</v>
      </c>
    </row>
    <row r="20649" spans="18:18" x14ac:dyDescent="0.25">
      <c r="R20649" s="15">
        <v>3</v>
      </c>
    </row>
    <row r="20650" spans="18:18" x14ac:dyDescent="0.25">
      <c r="R20650" s="15">
        <v>3</v>
      </c>
    </row>
    <row r="20651" spans="18:18" x14ac:dyDescent="0.25">
      <c r="R20651" s="15">
        <v>3</v>
      </c>
    </row>
    <row r="20652" spans="18:18" x14ac:dyDescent="0.25">
      <c r="R20652" s="15">
        <v>3</v>
      </c>
    </row>
    <row r="20653" spans="18:18" x14ac:dyDescent="0.25">
      <c r="R20653" s="15">
        <v>3</v>
      </c>
    </row>
    <row r="20654" spans="18:18" x14ac:dyDescent="0.25">
      <c r="R20654" s="15">
        <v>3</v>
      </c>
    </row>
    <row r="20655" spans="18:18" x14ac:dyDescent="0.25">
      <c r="R20655" s="15">
        <v>3</v>
      </c>
    </row>
    <row r="20656" spans="18:18" x14ac:dyDescent="0.25">
      <c r="R20656" s="15">
        <v>3</v>
      </c>
    </row>
    <row r="20657" spans="18:18" x14ac:dyDescent="0.25">
      <c r="R20657" s="15">
        <v>3</v>
      </c>
    </row>
    <row r="20658" spans="18:18" x14ac:dyDescent="0.25">
      <c r="R20658" s="15">
        <v>3</v>
      </c>
    </row>
    <row r="20659" spans="18:18" x14ac:dyDescent="0.25">
      <c r="R20659" s="15">
        <v>3</v>
      </c>
    </row>
    <row r="20660" spans="18:18" x14ac:dyDescent="0.25">
      <c r="R20660" s="15">
        <v>3</v>
      </c>
    </row>
    <row r="20661" spans="18:18" x14ac:dyDescent="0.25">
      <c r="R20661" s="15">
        <v>3</v>
      </c>
    </row>
    <row r="20662" spans="18:18" x14ac:dyDescent="0.25">
      <c r="R20662" s="15">
        <v>3</v>
      </c>
    </row>
    <row r="20663" spans="18:18" x14ac:dyDescent="0.25">
      <c r="R20663" s="15">
        <v>3</v>
      </c>
    </row>
    <row r="20664" spans="18:18" x14ac:dyDescent="0.25">
      <c r="R20664" s="15">
        <v>3</v>
      </c>
    </row>
    <row r="20665" spans="18:18" x14ac:dyDescent="0.25">
      <c r="R20665" s="15">
        <v>3</v>
      </c>
    </row>
    <row r="20666" spans="18:18" x14ac:dyDescent="0.25">
      <c r="R20666" s="15">
        <v>3</v>
      </c>
    </row>
    <row r="20667" spans="18:18" x14ac:dyDescent="0.25">
      <c r="R20667" s="15">
        <v>3</v>
      </c>
    </row>
    <row r="20668" spans="18:18" x14ac:dyDescent="0.25">
      <c r="R20668" s="15">
        <v>3</v>
      </c>
    </row>
    <row r="20669" spans="18:18" x14ac:dyDescent="0.25">
      <c r="R20669" s="15">
        <v>3</v>
      </c>
    </row>
    <row r="20670" spans="18:18" x14ac:dyDescent="0.25">
      <c r="R20670" s="15">
        <v>3</v>
      </c>
    </row>
    <row r="20671" spans="18:18" x14ac:dyDescent="0.25">
      <c r="R20671" s="15">
        <v>3</v>
      </c>
    </row>
    <row r="20672" spans="18:18" x14ac:dyDescent="0.25">
      <c r="R20672" s="15">
        <v>3</v>
      </c>
    </row>
    <row r="20673" spans="18:18" x14ac:dyDescent="0.25">
      <c r="R20673" s="15">
        <v>3</v>
      </c>
    </row>
    <row r="20674" spans="18:18" x14ac:dyDescent="0.25">
      <c r="R20674" s="15">
        <v>3</v>
      </c>
    </row>
    <row r="20675" spans="18:18" x14ac:dyDescent="0.25">
      <c r="R20675" s="15">
        <v>3</v>
      </c>
    </row>
    <row r="20676" spans="18:18" x14ac:dyDescent="0.25">
      <c r="R20676" s="15">
        <v>3</v>
      </c>
    </row>
    <row r="20677" spans="18:18" x14ac:dyDescent="0.25">
      <c r="R20677" s="15">
        <v>3</v>
      </c>
    </row>
    <row r="20678" spans="18:18" x14ac:dyDescent="0.25">
      <c r="R20678" s="15">
        <v>3</v>
      </c>
    </row>
    <row r="20679" spans="18:18" x14ac:dyDescent="0.25">
      <c r="R20679" s="15">
        <v>3</v>
      </c>
    </row>
    <row r="20680" spans="18:18" x14ac:dyDescent="0.25">
      <c r="R20680" s="15">
        <v>4</v>
      </c>
    </row>
    <row r="20681" spans="18:18" x14ac:dyDescent="0.25">
      <c r="R20681" s="15">
        <v>4</v>
      </c>
    </row>
    <row r="20682" spans="18:18" x14ac:dyDescent="0.25">
      <c r="R20682" s="15">
        <v>1</v>
      </c>
    </row>
    <row r="20683" spans="18:18" x14ac:dyDescent="0.25">
      <c r="R20683" s="15">
        <v>1</v>
      </c>
    </row>
    <row r="20684" spans="18:18" x14ac:dyDescent="0.25">
      <c r="R20684" s="15">
        <v>1</v>
      </c>
    </row>
    <row r="20685" spans="18:18" x14ac:dyDescent="0.25">
      <c r="R20685" s="15">
        <v>1</v>
      </c>
    </row>
    <row r="20686" spans="18:18" x14ac:dyDescent="0.25">
      <c r="R20686" s="15">
        <v>4</v>
      </c>
    </row>
    <row r="20687" spans="18:18" x14ac:dyDescent="0.25">
      <c r="R20687" s="15">
        <v>4</v>
      </c>
    </row>
    <row r="20688" spans="18:18" x14ac:dyDescent="0.25">
      <c r="R20688" s="15">
        <v>1</v>
      </c>
    </row>
    <row r="20689" spans="18:18" x14ac:dyDescent="0.25">
      <c r="R20689" s="15">
        <v>1</v>
      </c>
    </row>
    <row r="20690" spans="18:18" x14ac:dyDescent="0.25">
      <c r="R20690" s="15">
        <v>1</v>
      </c>
    </row>
    <row r="20691" spans="18:18" x14ac:dyDescent="0.25">
      <c r="R20691" s="15">
        <v>1</v>
      </c>
    </row>
    <row r="20692" spans="18:18" x14ac:dyDescent="0.25">
      <c r="R20692" s="15">
        <v>3</v>
      </c>
    </row>
    <row r="20693" spans="18:18" x14ac:dyDescent="0.25">
      <c r="R20693" s="15">
        <v>3</v>
      </c>
    </row>
    <row r="20694" spans="18:18" x14ac:dyDescent="0.25">
      <c r="R20694" s="15">
        <v>1</v>
      </c>
    </row>
    <row r="20695" spans="18:18" x14ac:dyDescent="0.25">
      <c r="R20695" s="15">
        <v>1</v>
      </c>
    </row>
    <row r="20696" spans="18:18" x14ac:dyDescent="0.25">
      <c r="R20696" s="15">
        <v>1</v>
      </c>
    </row>
    <row r="20697" spans="18:18" x14ac:dyDescent="0.25">
      <c r="R20697" s="15">
        <v>3</v>
      </c>
    </row>
    <row r="20698" spans="18:18" x14ac:dyDescent="0.25">
      <c r="R20698" s="15">
        <v>3</v>
      </c>
    </row>
    <row r="20699" spans="18:18" x14ac:dyDescent="0.25">
      <c r="R20699" s="15">
        <v>3</v>
      </c>
    </row>
    <row r="20700" spans="18:18" x14ac:dyDescent="0.25">
      <c r="R20700" s="15">
        <v>3</v>
      </c>
    </row>
    <row r="20701" spans="18:18" x14ac:dyDescent="0.25">
      <c r="R20701" s="15">
        <v>3</v>
      </c>
    </row>
    <row r="20702" spans="18:18" x14ac:dyDescent="0.25">
      <c r="R20702" s="15">
        <v>3</v>
      </c>
    </row>
    <row r="20703" spans="18:18" x14ac:dyDescent="0.25">
      <c r="R20703" s="15">
        <v>3</v>
      </c>
    </row>
    <row r="20704" spans="18:18" x14ac:dyDescent="0.25">
      <c r="R20704" s="15">
        <v>3</v>
      </c>
    </row>
    <row r="20705" spans="18:18" x14ac:dyDescent="0.25">
      <c r="R20705" s="15">
        <v>3</v>
      </c>
    </row>
    <row r="20706" spans="18:18" x14ac:dyDescent="0.25">
      <c r="R20706" s="15">
        <v>3</v>
      </c>
    </row>
    <row r="20707" spans="18:18" x14ac:dyDescent="0.25">
      <c r="R20707" s="15">
        <v>3</v>
      </c>
    </row>
    <row r="20708" spans="18:18" x14ac:dyDescent="0.25">
      <c r="R20708" s="15">
        <v>3</v>
      </c>
    </row>
    <row r="20709" spans="18:18" x14ac:dyDescent="0.25">
      <c r="R20709" s="15">
        <v>3</v>
      </c>
    </row>
    <row r="20710" spans="18:18" x14ac:dyDescent="0.25">
      <c r="R20710" s="15">
        <v>3</v>
      </c>
    </row>
    <row r="20711" spans="18:18" x14ac:dyDescent="0.25">
      <c r="R20711" s="15">
        <v>3</v>
      </c>
    </row>
    <row r="20712" spans="18:18" x14ac:dyDescent="0.25">
      <c r="R20712" s="15">
        <v>4</v>
      </c>
    </row>
    <row r="20713" spans="18:18" x14ac:dyDescent="0.25">
      <c r="R20713" s="15">
        <v>4</v>
      </c>
    </row>
    <row r="20714" spans="18:18" x14ac:dyDescent="0.25">
      <c r="R20714" s="15">
        <v>4</v>
      </c>
    </row>
    <row r="20715" spans="18:18" x14ac:dyDescent="0.25">
      <c r="R20715" s="15">
        <v>4</v>
      </c>
    </row>
    <row r="20716" spans="18:18" x14ac:dyDescent="0.25">
      <c r="R20716" s="15">
        <v>4</v>
      </c>
    </row>
    <row r="20717" spans="18:18" x14ac:dyDescent="0.25">
      <c r="R20717" s="15">
        <v>4</v>
      </c>
    </row>
    <row r="20718" spans="18:18" x14ac:dyDescent="0.25">
      <c r="R20718" s="15">
        <v>4</v>
      </c>
    </row>
    <row r="20719" spans="18:18" x14ac:dyDescent="0.25">
      <c r="R20719" s="15">
        <v>4</v>
      </c>
    </row>
    <row r="20720" spans="18:18" x14ac:dyDescent="0.25">
      <c r="R20720" s="15">
        <v>4</v>
      </c>
    </row>
    <row r="20721" spans="18:18" x14ac:dyDescent="0.25">
      <c r="R20721" s="15">
        <v>4</v>
      </c>
    </row>
    <row r="20722" spans="18:18" x14ac:dyDescent="0.25">
      <c r="R20722" s="15">
        <v>4</v>
      </c>
    </row>
    <row r="20723" spans="18:18" x14ac:dyDescent="0.25">
      <c r="R20723" s="15">
        <v>4</v>
      </c>
    </row>
    <row r="20724" spans="18:18" x14ac:dyDescent="0.25">
      <c r="R20724" s="15">
        <v>4</v>
      </c>
    </row>
    <row r="20725" spans="18:18" x14ac:dyDescent="0.25">
      <c r="R20725" s="15">
        <v>4</v>
      </c>
    </row>
    <row r="20726" spans="18:18" x14ac:dyDescent="0.25">
      <c r="R20726" s="15">
        <v>4</v>
      </c>
    </row>
    <row r="20727" spans="18:18" x14ac:dyDescent="0.25">
      <c r="R20727" s="15">
        <v>4</v>
      </c>
    </row>
    <row r="20728" spans="18:18" x14ac:dyDescent="0.25">
      <c r="R20728" s="15">
        <v>4</v>
      </c>
    </row>
    <row r="20729" spans="18:18" x14ac:dyDescent="0.25">
      <c r="R20729" s="15">
        <v>4</v>
      </c>
    </row>
    <row r="20730" spans="18:18" x14ac:dyDescent="0.25">
      <c r="R20730" s="15">
        <v>4</v>
      </c>
    </row>
    <row r="20731" spans="18:18" x14ac:dyDescent="0.25">
      <c r="R20731" s="15">
        <v>4</v>
      </c>
    </row>
    <row r="20732" spans="18:18" x14ac:dyDescent="0.25">
      <c r="R20732" s="15">
        <v>4</v>
      </c>
    </row>
    <row r="20733" spans="18:18" x14ac:dyDescent="0.25">
      <c r="R20733" s="15">
        <v>3</v>
      </c>
    </row>
    <row r="20734" spans="18:18" x14ac:dyDescent="0.25">
      <c r="R20734" s="15">
        <v>3</v>
      </c>
    </row>
    <row r="20735" spans="18:18" x14ac:dyDescent="0.25">
      <c r="R20735" s="15">
        <v>3</v>
      </c>
    </row>
    <row r="20736" spans="18:18" x14ac:dyDescent="0.25">
      <c r="R20736" s="15">
        <v>3</v>
      </c>
    </row>
    <row r="20737" spans="18:18" x14ac:dyDescent="0.25">
      <c r="R20737" s="15">
        <v>3</v>
      </c>
    </row>
    <row r="20738" spans="18:18" x14ac:dyDescent="0.25">
      <c r="R20738" s="15">
        <v>3</v>
      </c>
    </row>
    <row r="20739" spans="18:18" x14ac:dyDescent="0.25">
      <c r="R20739" s="15">
        <v>3</v>
      </c>
    </row>
    <row r="20740" spans="18:18" x14ac:dyDescent="0.25">
      <c r="R20740" s="15">
        <v>2</v>
      </c>
    </row>
    <row r="20741" spans="18:18" x14ac:dyDescent="0.25">
      <c r="R20741" s="15">
        <v>2</v>
      </c>
    </row>
    <row r="20742" spans="18:18" x14ac:dyDescent="0.25">
      <c r="R20742" s="15">
        <v>2</v>
      </c>
    </row>
    <row r="20743" spans="18:18" x14ac:dyDescent="0.25">
      <c r="R20743" s="15">
        <v>2</v>
      </c>
    </row>
    <row r="20744" spans="18:18" x14ac:dyDescent="0.25">
      <c r="R20744" s="15">
        <v>2</v>
      </c>
    </row>
    <row r="20745" spans="18:18" x14ac:dyDescent="0.25">
      <c r="R20745" s="15">
        <v>2</v>
      </c>
    </row>
    <row r="20746" spans="18:18" x14ac:dyDescent="0.25">
      <c r="R20746" s="15">
        <v>2</v>
      </c>
    </row>
    <row r="20747" spans="18:18" x14ac:dyDescent="0.25">
      <c r="R20747" s="15">
        <v>2</v>
      </c>
    </row>
    <row r="20748" spans="18:18" x14ac:dyDescent="0.25">
      <c r="R20748" s="15">
        <v>2</v>
      </c>
    </row>
    <row r="20749" spans="18:18" x14ac:dyDescent="0.25">
      <c r="R20749" s="15">
        <v>2</v>
      </c>
    </row>
    <row r="20750" spans="18:18" x14ac:dyDescent="0.25">
      <c r="R20750" s="15">
        <v>2</v>
      </c>
    </row>
    <row r="20751" spans="18:18" x14ac:dyDescent="0.25">
      <c r="R20751" s="15">
        <v>1</v>
      </c>
    </row>
    <row r="20752" spans="18:18" x14ac:dyDescent="0.25">
      <c r="R20752" s="15">
        <v>1</v>
      </c>
    </row>
    <row r="20753" spans="18:18" x14ac:dyDescent="0.25">
      <c r="R20753" s="15">
        <v>1</v>
      </c>
    </row>
    <row r="20754" spans="18:18" x14ac:dyDescent="0.25">
      <c r="R20754" s="15">
        <v>1</v>
      </c>
    </row>
    <row r="20755" spans="18:18" x14ac:dyDescent="0.25">
      <c r="R20755" s="15">
        <v>1</v>
      </c>
    </row>
    <row r="20756" spans="18:18" x14ac:dyDescent="0.25">
      <c r="R20756" s="15">
        <v>1</v>
      </c>
    </row>
    <row r="20757" spans="18:18" x14ac:dyDescent="0.25">
      <c r="R20757" s="15">
        <v>1</v>
      </c>
    </row>
    <row r="20758" spans="18:18" x14ac:dyDescent="0.25">
      <c r="R20758" s="15">
        <v>1</v>
      </c>
    </row>
    <row r="20759" spans="18:18" x14ac:dyDescent="0.25">
      <c r="R20759" s="15">
        <v>1</v>
      </c>
    </row>
    <row r="20760" spans="18:18" x14ac:dyDescent="0.25">
      <c r="R20760" s="15">
        <v>1</v>
      </c>
    </row>
    <row r="20761" spans="18:18" x14ac:dyDescent="0.25">
      <c r="R20761" s="15">
        <v>1</v>
      </c>
    </row>
    <row r="20762" spans="18:18" x14ac:dyDescent="0.25">
      <c r="R20762" s="15">
        <v>1</v>
      </c>
    </row>
    <row r="20763" spans="18:18" x14ac:dyDescent="0.25">
      <c r="R20763" s="15">
        <v>1</v>
      </c>
    </row>
    <row r="20764" spans="18:18" x14ac:dyDescent="0.25">
      <c r="R20764" s="15">
        <v>1</v>
      </c>
    </row>
    <row r="20765" spans="18:18" x14ac:dyDescent="0.25">
      <c r="R20765" s="15">
        <v>1</v>
      </c>
    </row>
    <row r="20766" spans="18:18" x14ac:dyDescent="0.25">
      <c r="R20766" s="15">
        <v>1</v>
      </c>
    </row>
    <row r="20767" spans="18:18" x14ac:dyDescent="0.25">
      <c r="R20767" s="15">
        <v>1</v>
      </c>
    </row>
    <row r="20768" spans="18:18" x14ac:dyDescent="0.25">
      <c r="R20768" s="15">
        <v>1</v>
      </c>
    </row>
    <row r="20769" spans="18:18" x14ac:dyDescent="0.25">
      <c r="R20769" s="15">
        <v>1</v>
      </c>
    </row>
    <row r="20770" spans="18:18" x14ac:dyDescent="0.25">
      <c r="R20770" s="15">
        <v>1</v>
      </c>
    </row>
    <row r="20771" spans="18:18" x14ac:dyDescent="0.25">
      <c r="R20771" s="15">
        <v>1</v>
      </c>
    </row>
    <row r="20772" spans="18:18" x14ac:dyDescent="0.25">
      <c r="R20772" s="15">
        <v>1</v>
      </c>
    </row>
    <row r="20773" spans="18:18" x14ac:dyDescent="0.25">
      <c r="R20773" s="15">
        <v>1</v>
      </c>
    </row>
    <row r="20774" spans="18:18" x14ac:dyDescent="0.25">
      <c r="R20774" s="15">
        <v>1</v>
      </c>
    </row>
    <row r="20775" spans="18:18" x14ac:dyDescent="0.25">
      <c r="R20775" s="15">
        <v>1</v>
      </c>
    </row>
    <row r="20776" spans="18:18" x14ac:dyDescent="0.25">
      <c r="R20776" s="15">
        <v>1</v>
      </c>
    </row>
    <row r="20777" spans="18:18" x14ac:dyDescent="0.25">
      <c r="R20777" s="15">
        <v>1</v>
      </c>
    </row>
    <row r="20778" spans="18:18" x14ac:dyDescent="0.25">
      <c r="R20778" s="15">
        <v>1</v>
      </c>
    </row>
    <row r="20779" spans="18:18" x14ac:dyDescent="0.25">
      <c r="R20779" s="15">
        <v>2</v>
      </c>
    </row>
    <row r="20780" spans="18:18" x14ac:dyDescent="0.25">
      <c r="R20780" s="15">
        <v>2</v>
      </c>
    </row>
    <row r="20781" spans="18:18" x14ac:dyDescent="0.25">
      <c r="R20781" s="15">
        <v>2</v>
      </c>
    </row>
    <row r="20782" spans="18:18" x14ac:dyDescent="0.25">
      <c r="R20782" s="15">
        <v>2</v>
      </c>
    </row>
    <row r="20783" spans="18:18" x14ac:dyDescent="0.25">
      <c r="R20783" s="15">
        <v>2</v>
      </c>
    </row>
    <row r="20784" spans="18:18" x14ac:dyDescent="0.25">
      <c r="R20784" s="15">
        <v>2</v>
      </c>
    </row>
    <row r="20785" spans="18:18" x14ac:dyDescent="0.25">
      <c r="R20785" s="15">
        <v>2</v>
      </c>
    </row>
    <row r="20786" spans="18:18" x14ac:dyDescent="0.25">
      <c r="R20786" s="15">
        <v>2</v>
      </c>
    </row>
    <row r="20787" spans="18:18" x14ac:dyDescent="0.25">
      <c r="R20787" s="15">
        <v>2</v>
      </c>
    </row>
    <row r="20788" spans="18:18" x14ac:dyDescent="0.25">
      <c r="R20788" s="15">
        <v>2</v>
      </c>
    </row>
    <row r="20789" spans="18:18" x14ac:dyDescent="0.25">
      <c r="R20789" s="15">
        <v>2</v>
      </c>
    </row>
    <row r="20790" spans="18:18" x14ac:dyDescent="0.25">
      <c r="R20790" s="15">
        <v>1</v>
      </c>
    </row>
    <row r="20791" spans="18:18" x14ac:dyDescent="0.25">
      <c r="R20791" s="15">
        <v>1</v>
      </c>
    </row>
    <row r="20792" spans="18:18" x14ac:dyDescent="0.25">
      <c r="R20792" s="15">
        <v>1</v>
      </c>
    </row>
    <row r="20793" spans="18:18" x14ac:dyDescent="0.25">
      <c r="R20793" s="15">
        <v>1</v>
      </c>
    </row>
    <row r="20794" spans="18:18" x14ac:dyDescent="0.25">
      <c r="R20794" s="15">
        <v>1</v>
      </c>
    </row>
    <row r="20795" spans="18:18" x14ac:dyDescent="0.25">
      <c r="R20795" s="15">
        <v>1</v>
      </c>
    </row>
    <row r="20796" spans="18:18" x14ac:dyDescent="0.25">
      <c r="R20796" s="15">
        <v>1</v>
      </c>
    </row>
    <row r="20797" spans="18:18" x14ac:dyDescent="0.25">
      <c r="R20797" s="15">
        <v>1</v>
      </c>
    </row>
    <row r="20798" spans="18:18" x14ac:dyDescent="0.25">
      <c r="R20798" s="15">
        <v>1</v>
      </c>
    </row>
    <row r="20799" spans="18:18" x14ac:dyDescent="0.25">
      <c r="R20799" s="15">
        <v>1</v>
      </c>
    </row>
    <row r="20800" spans="18:18" x14ac:dyDescent="0.25">
      <c r="R20800" s="15">
        <v>1</v>
      </c>
    </row>
    <row r="20801" spans="18:18" x14ac:dyDescent="0.25">
      <c r="R20801" s="15">
        <v>1</v>
      </c>
    </row>
    <row r="20802" spans="18:18" x14ac:dyDescent="0.25">
      <c r="R20802" s="15">
        <v>1</v>
      </c>
    </row>
    <row r="20803" spans="18:18" x14ac:dyDescent="0.25">
      <c r="R20803" s="15">
        <v>1</v>
      </c>
    </row>
    <row r="20804" spans="18:18" x14ac:dyDescent="0.25">
      <c r="R20804" s="15">
        <v>1</v>
      </c>
    </row>
    <row r="20805" spans="18:18" x14ac:dyDescent="0.25">
      <c r="R20805" s="15">
        <v>1</v>
      </c>
    </row>
    <row r="20806" spans="18:18" x14ac:dyDescent="0.25">
      <c r="R20806" s="15">
        <v>1</v>
      </c>
    </row>
    <row r="20807" spans="18:18" x14ac:dyDescent="0.25">
      <c r="R20807" s="15">
        <v>1</v>
      </c>
    </row>
    <row r="20808" spans="18:18" x14ac:dyDescent="0.25">
      <c r="R20808" s="15">
        <v>1</v>
      </c>
    </row>
    <row r="20809" spans="18:18" x14ac:dyDescent="0.25">
      <c r="R20809" s="15">
        <v>1</v>
      </c>
    </row>
    <row r="20810" spans="18:18" x14ac:dyDescent="0.25">
      <c r="R20810" s="15">
        <v>1</v>
      </c>
    </row>
    <row r="20811" spans="18:18" x14ac:dyDescent="0.25">
      <c r="R20811" s="15">
        <v>4</v>
      </c>
    </row>
    <row r="20812" spans="18:18" x14ac:dyDescent="0.25">
      <c r="R20812" s="15">
        <v>4</v>
      </c>
    </row>
    <row r="20813" spans="18:18" x14ac:dyDescent="0.25">
      <c r="R20813" s="15">
        <v>4</v>
      </c>
    </row>
    <row r="20814" spans="18:18" x14ac:dyDescent="0.25">
      <c r="R20814" s="15">
        <v>4</v>
      </c>
    </row>
    <row r="20815" spans="18:18" x14ac:dyDescent="0.25">
      <c r="R20815" s="15">
        <v>5</v>
      </c>
    </row>
    <row r="20816" spans="18:18" x14ac:dyDescent="0.25">
      <c r="R20816" s="15">
        <v>5</v>
      </c>
    </row>
    <row r="20817" spans="18:18" x14ac:dyDescent="0.25">
      <c r="R20817" s="15">
        <v>5</v>
      </c>
    </row>
    <row r="20818" spans="18:18" x14ac:dyDescent="0.25">
      <c r="R20818" s="15">
        <v>5</v>
      </c>
    </row>
    <row r="20819" spans="18:18" x14ac:dyDescent="0.25">
      <c r="R20819" s="15">
        <v>5</v>
      </c>
    </row>
    <row r="20820" spans="18:18" x14ac:dyDescent="0.25">
      <c r="R20820" s="15">
        <v>5</v>
      </c>
    </row>
    <row r="20821" spans="18:18" x14ac:dyDescent="0.25">
      <c r="R20821" s="15">
        <v>5</v>
      </c>
    </row>
    <row r="20822" spans="18:18" x14ac:dyDescent="0.25">
      <c r="R20822" s="15">
        <v>5</v>
      </c>
    </row>
    <row r="20823" spans="18:18" x14ac:dyDescent="0.25">
      <c r="R20823" s="15">
        <v>5</v>
      </c>
    </row>
    <row r="20824" spans="18:18" x14ac:dyDescent="0.25">
      <c r="R20824" s="15">
        <v>5</v>
      </c>
    </row>
    <row r="20825" spans="18:18" x14ac:dyDescent="0.25">
      <c r="R20825" s="15">
        <v>5</v>
      </c>
    </row>
    <row r="20826" spans="18:18" x14ac:dyDescent="0.25">
      <c r="R20826" s="15">
        <v>5</v>
      </c>
    </row>
    <row r="20827" spans="18:18" x14ac:dyDescent="0.25">
      <c r="R20827" s="15">
        <v>5</v>
      </c>
    </row>
    <row r="20828" spans="18:18" x14ac:dyDescent="0.25">
      <c r="R20828" s="15">
        <v>5</v>
      </c>
    </row>
    <row r="20829" spans="18:18" x14ac:dyDescent="0.25">
      <c r="R20829" s="15">
        <v>5</v>
      </c>
    </row>
    <row r="20830" spans="18:18" x14ac:dyDescent="0.25">
      <c r="R20830" s="15">
        <v>5</v>
      </c>
    </row>
    <row r="20831" spans="18:18" x14ac:dyDescent="0.25">
      <c r="R20831" s="15">
        <v>5</v>
      </c>
    </row>
    <row r="20832" spans="18:18" x14ac:dyDescent="0.25">
      <c r="R20832" s="15">
        <v>5</v>
      </c>
    </row>
    <row r="20833" spans="18:18" x14ac:dyDescent="0.25">
      <c r="R20833" s="15">
        <v>5</v>
      </c>
    </row>
    <row r="20834" spans="18:18" x14ac:dyDescent="0.25">
      <c r="R20834" s="15">
        <v>5</v>
      </c>
    </row>
    <row r="20835" spans="18:18" x14ac:dyDescent="0.25">
      <c r="R20835" s="15">
        <v>5</v>
      </c>
    </row>
    <row r="20836" spans="18:18" x14ac:dyDescent="0.25">
      <c r="R20836" s="15">
        <v>5</v>
      </c>
    </row>
    <row r="20837" spans="18:18" x14ac:dyDescent="0.25">
      <c r="R20837" s="15">
        <v>5</v>
      </c>
    </row>
    <row r="20838" spans="18:18" x14ac:dyDescent="0.25">
      <c r="R20838" s="15">
        <v>5</v>
      </c>
    </row>
    <row r="20839" spans="18:18" x14ac:dyDescent="0.25">
      <c r="R20839" s="15">
        <v>5</v>
      </c>
    </row>
    <row r="20840" spans="18:18" x14ac:dyDescent="0.25">
      <c r="R20840" s="15">
        <v>5</v>
      </c>
    </row>
    <row r="20841" spans="18:18" x14ac:dyDescent="0.25">
      <c r="R20841" s="15">
        <v>5</v>
      </c>
    </row>
    <row r="20842" spans="18:18" x14ac:dyDescent="0.25">
      <c r="R20842" s="15">
        <v>5</v>
      </c>
    </row>
    <row r="20843" spans="18:18" x14ac:dyDescent="0.25">
      <c r="R20843" s="15">
        <v>5</v>
      </c>
    </row>
    <row r="20844" spans="18:18" x14ac:dyDescent="0.25">
      <c r="R20844" s="15">
        <v>5</v>
      </c>
    </row>
    <row r="20845" spans="18:18" x14ac:dyDescent="0.25">
      <c r="R20845" s="15">
        <v>5</v>
      </c>
    </row>
    <row r="20846" spans="18:18" x14ac:dyDescent="0.25">
      <c r="R20846" s="15">
        <v>5</v>
      </c>
    </row>
    <row r="20847" spans="18:18" x14ac:dyDescent="0.25">
      <c r="R20847" s="15">
        <v>5</v>
      </c>
    </row>
    <row r="20848" spans="18:18" x14ac:dyDescent="0.25">
      <c r="R20848" s="15">
        <v>5</v>
      </c>
    </row>
    <row r="20849" spans="18:18" x14ac:dyDescent="0.25">
      <c r="R20849" s="15">
        <v>5</v>
      </c>
    </row>
    <row r="20850" spans="18:18" x14ac:dyDescent="0.25">
      <c r="R20850" s="15">
        <v>5</v>
      </c>
    </row>
    <row r="20851" spans="18:18" x14ac:dyDescent="0.25">
      <c r="R20851" s="15">
        <v>5</v>
      </c>
    </row>
    <row r="20852" spans="18:18" x14ac:dyDescent="0.25">
      <c r="R20852" s="15">
        <v>5</v>
      </c>
    </row>
    <row r="20853" spans="18:18" x14ac:dyDescent="0.25">
      <c r="R20853" s="15">
        <v>5</v>
      </c>
    </row>
    <row r="20854" spans="18:18" x14ac:dyDescent="0.25">
      <c r="R20854" s="15">
        <v>5</v>
      </c>
    </row>
    <row r="20855" spans="18:18" x14ac:dyDescent="0.25">
      <c r="R20855" s="15">
        <v>5</v>
      </c>
    </row>
    <row r="20856" spans="18:18" x14ac:dyDescent="0.25">
      <c r="R20856" s="15">
        <v>5</v>
      </c>
    </row>
    <row r="20857" spans="18:18" x14ac:dyDescent="0.25">
      <c r="R20857" s="15">
        <v>5</v>
      </c>
    </row>
    <row r="20858" spans="18:18" x14ac:dyDescent="0.25">
      <c r="R20858" s="15">
        <v>5</v>
      </c>
    </row>
    <row r="20859" spans="18:18" x14ac:dyDescent="0.25">
      <c r="R20859" s="15">
        <v>5</v>
      </c>
    </row>
    <row r="20860" spans="18:18" x14ac:dyDescent="0.25">
      <c r="R20860" s="15">
        <v>5</v>
      </c>
    </row>
    <row r="20861" spans="18:18" x14ac:dyDescent="0.25">
      <c r="R20861" s="15">
        <v>5</v>
      </c>
    </row>
    <row r="20862" spans="18:18" x14ac:dyDescent="0.25">
      <c r="R20862" s="15">
        <v>5</v>
      </c>
    </row>
    <row r="20863" spans="18:18" x14ac:dyDescent="0.25">
      <c r="R20863" s="15">
        <v>5</v>
      </c>
    </row>
    <row r="20864" spans="18:18" x14ac:dyDescent="0.25">
      <c r="R20864" s="15">
        <v>5</v>
      </c>
    </row>
    <row r="20865" spans="18:18" x14ac:dyDescent="0.25">
      <c r="R20865" s="15">
        <v>5</v>
      </c>
    </row>
    <row r="20866" spans="18:18" x14ac:dyDescent="0.25">
      <c r="R20866" s="15">
        <v>5</v>
      </c>
    </row>
    <row r="20867" spans="18:18" x14ac:dyDescent="0.25">
      <c r="R20867" s="15">
        <v>5</v>
      </c>
    </row>
    <row r="20868" spans="18:18" x14ac:dyDescent="0.25">
      <c r="R20868" s="15">
        <v>5</v>
      </c>
    </row>
    <row r="20869" spans="18:18" x14ac:dyDescent="0.25">
      <c r="R20869" s="15">
        <v>5</v>
      </c>
    </row>
    <row r="20870" spans="18:18" x14ac:dyDescent="0.25">
      <c r="R20870" s="15">
        <v>5</v>
      </c>
    </row>
    <row r="20871" spans="18:18" x14ac:dyDescent="0.25">
      <c r="R20871" s="15">
        <v>5</v>
      </c>
    </row>
    <row r="20872" spans="18:18" x14ac:dyDescent="0.25">
      <c r="R20872" s="15">
        <v>5</v>
      </c>
    </row>
    <row r="20873" spans="18:18" x14ac:dyDescent="0.25">
      <c r="R20873" s="15">
        <v>5</v>
      </c>
    </row>
    <row r="20874" spans="18:18" x14ac:dyDescent="0.25">
      <c r="R20874" s="15">
        <v>5</v>
      </c>
    </row>
    <row r="20875" spans="18:18" x14ac:dyDescent="0.25">
      <c r="R20875" s="15">
        <v>5</v>
      </c>
    </row>
    <row r="20876" spans="18:18" x14ac:dyDescent="0.25">
      <c r="R20876" s="15">
        <v>4</v>
      </c>
    </row>
    <row r="20877" spans="18:18" x14ac:dyDescent="0.25">
      <c r="R20877" s="15">
        <v>4</v>
      </c>
    </row>
    <row r="20878" spans="18:18" x14ac:dyDescent="0.25">
      <c r="R20878" s="15">
        <v>4</v>
      </c>
    </row>
    <row r="20879" spans="18:18" x14ac:dyDescent="0.25">
      <c r="R20879" s="15">
        <v>4</v>
      </c>
    </row>
    <row r="20880" spans="18:18" x14ac:dyDescent="0.25">
      <c r="R20880" s="15">
        <v>4</v>
      </c>
    </row>
    <row r="20881" spans="18:18" x14ac:dyDescent="0.25">
      <c r="R20881" s="15">
        <v>4</v>
      </c>
    </row>
    <row r="20882" spans="18:18" x14ac:dyDescent="0.25">
      <c r="R20882" s="15">
        <v>4</v>
      </c>
    </row>
    <row r="20883" spans="18:18" x14ac:dyDescent="0.25">
      <c r="R20883" s="15">
        <v>4</v>
      </c>
    </row>
    <row r="20884" spans="18:18" x14ac:dyDescent="0.25">
      <c r="R20884" s="15">
        <v>5</v>
      </c>
    </row>
    <row r="20885" spans="18:18" x14ac:dyDescent="0.25">
      <c r="R20885" s="15">
        <v>5</v>
      </c>
    </row>
    <row r="20886" spans="18:18" x14ac:dyDescent="0.25">
      <c r="R20886" s="15">
        <v>5</v>
      </c>
    </row>
    <row r="20887" spans="18:18" x14ac:dyDescent="0.25">
      <c r="R20887" s="15">
        <v>5</v>
      </c>
    </row>
    <row r="20888" spans="18:18" x14ac:dyDescent="0.25">
      <c r="R20888" s="15">
        <v>5</v>
      </c>
    </row>
    <row r="20889" spans="18:18" x14ac:dyDescent="0.25">
      <c r="R20889" s="15">
        <v>5</v>
      </c>
    </row>
    <row r="20890" spans="18:18" x14ac:dyDescent="0.25">
      <c r="R20890" s="15">
        <v>5</v>
      </c>
    </row>
    <row r="20891" spans="18:18" x14ac:dyDescent="0.25">
      <c r="R20891" s="15">
        <v>5</v>
      </c>
    </row>
    <row r="20892" spans="18:18" x14ac:dyDescent="0.25">
      <c r="R20892" s="15">
        <v>5</v>
      </c>
    </row>
    <row r="20893" spans="18:18" x14ac:dyDescent="0.25">
      <c r="R20893" s="15">
        <v>5</v>
      </c>
    </row>
    <row r="20894" spans="18:18" x14ac:dyDescent="0.25">
      <c r="R20894" s="15">
        <v>5</v>
      </c>
    </row>
    <row r="20895" spans="18:18" x14ac:dyDescent="0.25">
      <c r="R20895" s="15">
        <v>5</v>
      </c>
    </row>
    <row r="20896" spans="18:18" x14ac:dyDescent="0.25">
      <c r="R20896" s="15">
        <v>5</v>
      </c>
    </row>
    <row r="20897" spans="18:18" x14ac:dyDescent="0.25">
      <c r="R20897" s="15">
        <v>5</v>
      </c>
    </row>
    <row r="20898" spans="18:18" x14ac:dyDescent="0.25">
      <c r="R20898" s="15">
        <v>5</v>
      </c>
    </row>
    <row r="20899" spans="18:18" x14ac:dyDescent="0.25">
      <c r="R20899" s="15">
        <v>5</v>
      </c>
    </row>
    <row r="20900" spans="18:18" x14ac:dyDescent="0.25">
      <c r="R20900" s="15">
        <v>5</v>
      </c>
    </row>
    <row r="20901" spans="18:18" x14ac:dyDescent="0.25">
      <c r="R20901" s="15">
        <v>5</v>
      </c>
    </row>
    <row r="20902" spans="18:18" x14ac:dyDescent="0.25">
      <c r="R20902" s="15">
        <v>5</v>
      </c>
    </row>
    <row r="20903" spans="18:18" x14ac:dyDescent="0.25">
      <c r="R20903" s="15">
        <v>5</v>
      </c>
    </row>
    <row r="20904" spans="18:18" x14ac:dyDescent="0.25">
      <c r="R20904" s="15">
        <v>5</v>
      </c>
    </row>
    <row r="20905" spans="18:18" x14ac:dyDescent="0.25">
      <c r="R20905" s="15">
        <v>5</v>
      </c>
    </row>
    <row r="20906" spans="18:18" x14ac:dyDescent="0.25">
      <c r="R20906" s="15">
        <v>5</v>
      </c>
    </row>
    <row r="20907" spans="18:18" x14ac:dyDescent="0.25">
      <c r="R20907" s="15">
        <v>5</v>
      </c>
    </row>
    <row r="20908" spans="18:18" x14ac:dyDescent="0.25">
      <c r="R20908" s="15">
        <v>5</v>
      </c>
    </row>
    <row r="20909" spans="18:18" x14ac:dyDescent="0.25">
      <c r="R20909" s="15">
        <v>5</v>
      </c>
    </row>
    <row r="20910" spans="18:18" x14ac:dyDescent="0.25">
      <c r="R20910" s="15">
        <v>5</v>
      </c>
    </row>
    <row r="20911" spans="18:18" x14ac:dyDescent="0.25">
      <c r="R20911" s="15">
        <v>5</v>
      </c>
    </row>
    <row r="20912" spans="18:18" x14ac:dyDescent="0.25">
      <c r="R20912" s="15">
        <v>5</v>
      </c>
    </row>
    <row r="20913" spans="18:18" x14ac:dyDescent="0.25">
      <c r="R20913" s="15">
        <v>5</v>
      </c>
    </row>
    <row r="20914" spans="18:18" x14ac:dyDescent="0.25">
      <c r="R20914" s="15">
        <v>5</v>
      </c>
    </row>
    <row r="20915" spans="18:18" x14ac:dyDescent="0.25">
      <c r="R20915" s="15">
        <v>5</v>
      </c>
    </row>
    <row r="20916" spans="18:18" x14ac:dyDescent="0.25">
      <c r="R20916" s="15">
        <v>5</v>
      </c>
    </row>
    <row r="20917" spans="18:18" x14ac:dyDescent="0.25">
      <c r="R20917" s="15">
        <v>5</v>
      </c>
    </row>
    <row r="20918" spans="18:18" x14ac:dyDescent="0.25">
      <c r="R20918" s="15">
        <v>5</v>
      </c>
    </row>
    <row r="20919" spans="18:18" x14ac:dyDescent="0.25">
      <c r="R20919" s="15">
        <v>5</v>
      </c>
    </row>
    <row r="20920" spans="18:18" x14ac:dyDescent="0.25">
      <c r="R20920" s="15">
        <v>1</v>
      </c>
    </row>
    <row r="20921" spans="18:18" x14ac:dyDescent="0.25">
      <c r="R20921" s="15">
        <v>1</v>
      </c>
    </row>
    <row r="20922" spans="18:18" x14ac:dyDescent="0.25">
      <c r="R20922" s="15">
        <v>1</v>
      </c>
    </row>
    <row r="20923" spans="18:18" x14ac:dyDescent="0.25">
      <c r="R20923" s="15">
        <v>1</v>
      </c>
    </row>
    <row r="20924" spans="18:18" x14ac:dyDescent="0.25">
      <c r="R20924" s="15">
        <v>1</v>
      </c>
    </row>
    <row r="20925" spans="18:18" x14ac:dyDescent="0.25">
      <c r="R20925" s="15">
        <v>1</v>
      </c>
    </row>
    <row r="20926" spans="18:18" x14ac:dyDescent="0.25">
      <c r="R20926" s="15">
        <v>1</v>
      </c>
    </row>
    <row r="20927" spans="18:18" x14ac:dyDescent="0.25">
      <c r="R20927" s="15">
        <v>1</v>
      </c>
    </row>
    <row r="20928" spans="18:18" x14ac:dyDescent="0.25">
      <c r="R20928" s="15">
        <v>1</v>
      </c>
    </row>
    <row r="20929" spans="18:18" x14ac:dyDescent="0.25">
      <c r="R20929" s="15">
        <v>1</v>
      </c>
    </row>
    <row r="20930" spans="18:18" x14ac:dyDescent="0.25">
      <c r="R20930" s="15">
        <v>1</v>
      </c>
    </row>
    <row r="20931" spans="18:18" x14ac:dyDescent="0.25">
      <c r="R20931" s="15">
        <v>1</v>
      </c>
    </row>
    <row r="20932" spans="18:18" x14ac:dyDescent="0.25">
      <c r="R20932" s="15">
        <v>1</v>
      </c>
    </row>
    <row r="20933" spans="18:18" x14ac:dyDescent="0.25">
      <c r="R20933" s="15">
        <v>1</v>
      </c>
    </row>
    <row r="20934" spans="18:18" x14ac:dyDescent="0.25">
      <c r="R20934" s="15">
        <v>1</v>
      </c>
    </row>
    <row r="20935" spans="18:18" x14ac:dyDescent="0.25">
      <c r="R20935" s="15">
        <v>1</v>
      </c>
    </row>
    <row r="20936" spans="18:18" x14ac:dyDescent="0.25">
      <c r="R20936" s="15">
        <v>1</v>
      </c>
    </row>
    <row r="20937" spans="18:18" x14ac:dyDescent="0.25">
      <c r="R20937" s="15">
        <v>1</v>
      </c>
    </row>
    <row r="20938" spans="18:18" x14ac:dyDescent="0.25">
      <c r="R20938" s="15">
        <v>1</v>
      </c>
    </row>
    <row r="20939" spans="18:18" x14ac:dyDescent="0.25">
      <c r="R20939" s="15">
        <v>1</v>
      </c>
    </row>
    <row r="20940" spans="18:18" x14ac:dyDescent="0.25">
      <c r="R20940" s="15">
        <v>5</v>
      </c>
    </row>
    <row r="20941" spans="18:18" x14ac:dyDescent="0.25">
      <c r="R20941" s="15">
        <v>5</v>
      </c>
    </row>
    <row r="20942" spans="18:18" x14ac:dyDescent="0.25">
      <c r="R20942" s="15">
        <v>5</v>
      </c>
    </row>
    <row r="20943" spans="18:18" x14ac:dyDescent="0.25">
      <c r="R20943" s="15">
        <v>5</v>
      </c>
    </row>
    <row r="20944" spans="18:18" x14ac:dyDescent="0.25">
      <c r="R20944" s="15">
        <v>5</v>
      </c>
    </row>
    <row r="20945" spans="18:18" x14ac:dyDescent="0.25">
      <c r="R20945" s="15">
        <v>5</v>
      </c>
    </row>
    <row r="20946" spans="18:18" x14ac:dyDescent="0.25">
      <c r="R20946" s="15">
        <v>5</v>
      </c>
    </row>
    <row r="20947" spans="18:18" x14ac:dyDescent="0.25">
      <c r="R20947" s="15">
        <v>5</v>
      </c>
    </row>
    <row r="20948" spans="18:18" x14ac:dyDescent="0.25">
      <c r="R20948" s="15">
        <v>5</v>
      </c>
    </row>
    <row r="20949" spans="18:18" x14ac:dyDescent="0.25">
      <c r="R20949" s="15">
        <v>5</v>
      </c>
    </row>
    <row r="20950" spans="18:18" x14ac:dyDescent="0.25">
      <c r="R20950" s="15">
        <v>5</v>
      </c>
    </row>
    <row r="20951" spans="18:18" x14ac:dyDescent="0.25">
      <c r="R20951" s="15">
        <v>5</v>
      </c>
    </row>
    <row r="20952" spans="18:18" x14ac:dyDescent="0.25">
      <c r="R20952" s="15">
        <v>5</v>
      </c>
    </row>
    <row r="20953" spans="18:18" x14ac:dyDescent="0.25">
      <c r="R20953" s="15">
        <v>5</v>
      </c>
    </row>
    <row r="20954" spans="18:18" x14ac:dyDescent="0.25">
      <c r="R20954" s="15">
        <v>5</v>
      </c>
    </row>
    <row r="20955" spans="18:18" x14ac:dyDescent="0.25">
      <c r="R20955" s="15">
        <v>5</v>
      </c>
    </row>
    <row r="20956" spans="18:18" x14ac:dyDescent="0.25">
      <c r="R20956" s="15">
        <v>5</v>
      </c>
    </row>
    <row r="20957" spans="18:18" x14ac:dyDescent="0.25">
      <c r="R20957" s="15">
        <v>5</v>
      </c>
    </row>
    <row r="20958" spans="18:18" x14ac:dyDescent="0.25">
      <c r="R20958" s="15">
        <v>4</v>
      </c>
    </row>
    <row r="20959" spans="18:18" x14ac:dyDescent="0.25">
      <c r="R20959" s="15">
        <v>4</v>
      </c>
    </row>
    <row r="20960" spans="18:18" x14ac:dyDescent="0.25">
      <c r="R20960" s="15">
        <v>4</v>
      </c>
    </row>
    <row r="20961" spans="18:18" x14ac:dyDescent="0.25">
      <c r="R20961" s="15">
        <v>4</v>
      </c>
    </row>
    <row r="20962" spans="18:18" x14ac:dyDescent="0.25">
      <c r="R20962" s="15">
        <v>4</v>
      </c>
    </row>
    <row r="20963" spans="18:18" x14ac:dyDescent="0.25">
      <c r="R20963" s="15">
        <v>4</v>
      </c>
    </row>
    <row r="20964" spans="18:18" x14ac:dyDescent="0.25">
      <c r="R20964" s="15">
        <v>4</v>
      </c>
    </row>
    <row r="20965" spans="18:18" x14ac:dyDescent="0.25">
      <c r="R20965" s="15">
        <v>4</v>
      </c>
    </row>
    <row r="20966" spans="18:18" x14ac:dyDescent="0.25">
      <c r="R20966" s="15">
        <v>4</v>
      </c>
    </row>
    <row r="20967" spans="18:18" x14ac:dyDescent="0.25">
      <c r="R20967" s="15">
        <v>4</v>
      </c>
    </row>
    <row r="20968" spans="18:18" x14ac:dyDescent="0.25">
      <c r="R20968" s="15">
        <v>4</v>
      </c>
    </row>
    <row r="20969" spans="18:18" x14ac:dyDescent="0.25">
      <c r="R20969" s="15">
        <v>4</v>
      </c>
    </row>
    <row r="20970" spans="18:18" x14ac:dyDescent="0.25">
      <c r="R20970" s="15">
        <v>4</v>
      </c>
    </row>
    <row r="20971" spans="18:18" x14ac:dyDescent="0.25">
      <c r="R20971" s="15">
        <v>4</v>
      </c>
    </row>
    <row r="20972" spans="18:18" x14ac:dyDescent="0.25">
      <c r="R20972" s="15">
        <v>4</v>
      </c>
    </row>
    <row r="20973" spans="18:18" x14ac:dyDescent="0.25">
      <c r="R20973" s="15">
        <v>4</v>
      </c>
    </row>
    <row r="20974" spans="18:18" x14ac:dyDescent="0.25">
      <c r="R20974" s="15">
        <v>4</v>
      </c>
    </row>
    <row r="20975" spans="18:18" x14ac:dyDescent="0.25">
      <c r="R20975" s="15">
        <v>4</v>
      </c>
    </row>
    <row r="20976" spans="18:18" x14ac:dyDescent="0.25">
      <c r="R20976" s="15">
        <v>4</v>
      </c>
    </row>
    <row r="20977" spans="18:18" x14ac:dyDescent="0.25">
      <c r="R20977" s="15">
        <v>4</v>
      </c>
    </row>
    <row r="20978" spans="18:18" x14ac:dyDescent="0.25">
      <c r="R20978" s="15">
        <v>4</v>
      </c>
    </row>
    <row r="20979" spans="18:18" x14ac:dyDescent="0.25">
      <c r="R20979" s="15">
        <v>4</v>
      </c>
    </row>
    <row r="20980" spans="18:18" x14ac:dyDescent="0.25">
      <c r="R20980" s="15">
        <v>4</v>
      </c>
    </row>
    <row r="20981" spans="18:18" x14ac:dyDescent="0.25">
      <c r="R20981" s="15">
        <v>4</v>
      </c>
    </row>
    <row r="20982" spans="18:18" x14ac:dyDescent="0.25">
      <c r="R20982" s="15">
        <v>4</v>
      </c>
    </row>
    <row r="20983" spans="18:18" x14ac:dyDescent="0.25">
      <c r="R20983" s="15">
        <v>4</v>
      </c>
    </row>
    <row r="20984" spans="18:18" x14ac:dyDescent="0.25">
      <c r="R20984" s="15">
        <v>4</v>
      </c>
    </row>
    <row r="20985" spans="18:18" x14ac:dyDescent="0.25">
      <c r="R20985" s="15">
        <v>4</v>
      </c>
    </row>
    <row r="20986" spans="18:18" x14ac:dyDescent="0.25">
      <c r="R20986" s="15">
        <v>4</v>
      </c>
    </row>
    <row r="20987" spans="18:18" x14ac:dyDescent="0.25">
      <c r="R20987" s="15">
        <v>4</v>
      </c>
    </row>
    <row r="20988" spans="18:18" x14ac:dyDescent="0.25">
      <c r="R20988" s="15">
        <v>4</v>
      </c>
    </row>
    <row r="20989" spans="18:18" x14ac:dyDescent="0.25">
      <c r="R20989" s="15">
        <v>4</v>
      </c>
    </row>
    <row r="20990" spans="18:18" x14ac:dyDescent="0.25">
      <c r="R20990" s="15">
        <v>4</v>
      </c>
    </row>
    <row r="20991" spans="18:18" x14ac:dyDescent="0.25">
      <c r="R20991" s="15">
        <v>4</v>
      </c>
    </row>
    <row r="20992" spans="18:18" x14ac:dyDescent="0.25">
      <c r="R20992" s="15">
        <v>4</v>
      </c>
    </row>
    <row r="20993" spans="18:18" x14ac:dyDescent="0.25">
      <c r="R20993" s="15">
        <v>4</v>
      </c>
    </row>
    <row r="20994" spans="18:18" x14ac:dyDescent="0.25">
      <c r="R20994" s="15">
        <v>4</v>
      </c>
    </row>
    <row r="20995" spans="18:18" x14ac:dyDescent="0.25">
      <c r="R20995" s="15">
        <v>4</v>
      </c>
    </row>
    <row r="20996" spans="18:18" x14ac:dyDescent="0.25">
      <c r="R20996" s="15">
        <v>4</v>
      </c>
    </row>
    <row r="20997" spans="18:18" x14ac:dyDescent="0.25">
      <c r="R20997" s="15">
        <v>4</v>
      </c>
    </row>
    <row r="20998" spans="18:18" x14ac:dyDescent="0.25">
      <c r="R20998" s="15">
        <v>4</v>
      </c>
    </row>
    <row r="20999" spans="18:18" x14ac:dyDescent="0.25">
      <c r="R20999" s="15">
        <v>4</v>
      </c>
    </row>
    <row r="21000" spans="18:18" x14ac:dyDescent="0.25">
      <c r="R21000" s="15">
        <v>4</v>
      </c>
    </row>
    <row r="21001" spans="18:18" x14ac:dyDescent="0.25">
      <c r="R21001" s="15">
        <v>4</v>
      </c>
    </row>
    <row r="21002" spans="18:18" x14ac:dyDescent="0.25">
      <c r="R21002" s="15">
        <v>4</v>
      </c>
    </row>
    <row r="21003" spans="18:18" x14ac:dyDescent="0.25">
      <c r="R21003" s="15">
        <v>4</v>
      </c>
    </row>
    <row r="21004" spans="18:18" x14ac:dyDescent="0.25">
      <c r="R21004" s="15">
        <v>4</v>
      </c>
    </row>
    <row r="21005" spans="18:18" x14ac:dyDescent="0.25">
      <c r="R21005" s="15">
        <v>4</v>
      </c>
    </row>
    <row r="21006" spans="18:18" x14ac:dyDescent="0.25">
      <c r="R21006" s="15">
        <v>4</v>
      </c>
    </row>
    <row r="21007" spans="18:18" x14ac:dyDescent="0.25">
      <c r="R21007" s="15">
        <v>4</v>
      </c>
    </row>
    <row r="21008" spans="18:18" x14ac:dyDescent="0.25">
      <c r="R21008" s="15">
        <v>4</v>
      </c>
    </row>
    <row r="21009" spans="18:18" x14ac:dyDescent="0.25">
      <c r="R21009" s="15">
        <v>4</v>
      </c>
    </row>
    <row r="21010" spans="18:18" x14ac:dyDescent="0.25">
      <c r="R21010" s="15">
        <v>4</v>
      </c>
    </row>
    <row r="21011" spans="18:18" x14ac:dyDescent="0.25">
      <c r="R21011" s="15">
        <v>4</v>
      </c>
    </row>
    <row r="21012" spans="18:18" x14ac:dyDescent="0.25">
      <c r="R21012" s="15">
        <v>4</v>
      </c>
    </row>
    <row r="21013" spans="18:18" x14ac:dyDescent="0.25">
      <c r="R21013" s="15">
        <v>4</v>
      </c>
    </row>
    <row r="21014" spans="18:18" x14ac:dyDescent="0.25">
      <c r="R21014" s="15">
        <v>4</v>
      </c>
    </row>
    <row r="21015" spans="18:18" x14ac:dyDescent="0.25">
      <c r="R21015" s="15">
        <v>4</v>
      </c>
    </row>
    <row r="21016" spans="18:18" x14ac:dyDescent="0.25">
      <c r="R21016" s="15">
        <v>4</v>
      </c>
    </row>
    <row r="21017" spans="18:18" x14ac:dyDescent="0.25">
      <c r="R21017" s="15">
        <v>4</v>
      </c>
    </row>
    <row r="21018" spans="18:18" x14ac:dyDescent="0.25">
      <c r="R21018" s="15">
        <v>4</v>
      </c>
    </row>
    <row r="21019" spans="18:18" x14ac:dyDescent="0.25">
      <c r="R21019" s="15">
        <v>4</v>
      </c>
    </row>
    <row r="21020" spans="18:18" x14ac:dyDescent="0.25">
      <c r="R21020" s="15">
        <v>4</v>
      </c>
    </row>
    <row r="21021" spans="18:18" x14ac:dyDescent="0.25">
      <c r="R21021" s="15">
        <v>4</v>
      </c>
    </row>
    <row r="21022" spans="18:18" x14ac:dyDescent="0.25">
      <c r="R21022" s="15">
        <v>5</v>
      </c>
    </row>
    <row r="21023" spans="18:18" x14ac:dyDescent="0.25">
      <c r="R21023" s="15">
        <v>5</v>
      </c>
    </row>
    <row r="21024" spans="18:18" x14ac:dyDescent="0.25">
      <c r="R21024" s="15">
        <v>5</v>
      </c>
    </row>
    <row r="21025" spans="18:18" x14ac:dyDescent="0.25">
      <c r="R21025" s="15">
        <v>5</v>
      </c>
    </row>
    <row r="21026" spans="18:18" x14ac:dyDescent="0.25">
      <c r="R21026" s="15">
        <v>5</v>
      </c>
    </row>
    <row r="21027" spans="18:18" x14ac:dyDescent="0.25">
      <c r="R21027" s="15">
        <v>5</v>
      </c>
    </row>
    <row r="21028" spans="18:18" x14ac:dyDescent="0.25">
      <c r="R21028" s="15">
        <v>5</v>
      </c>
    </row>
    <row r="21029" spans="18:18" x14ac:dyDescent="0.25">
      <c r="R21029" s="15">
        <v>5</v>
      </c>
    </row>
    <row r="21030" spans="18:18" x14ac:dyDescent="0.25">
      <c r="R21030" s="15">
        <v>5</v>
      </c>
    </row>
    <row r="21031" spans="18:18" x14ac:dyDescent="0.25">
      <c r="R21031" s="15">
        <v>5</v>
      </c>
    </row>
    <row r="21032" spans="18:18" x14ac:dyDescent="0.25">
      <c r="R21032" s="15">
        <v>5</v>
      </c>
    </row>
    <row r="21033" spans="18:18" x14ac:dyDescent="0.25">
      <c r="R21033" s="15">
        <v>5</v>
      </c>
    </row>
    <row r="21034" spans="18:18" x14ac:dyDescent="0.25">
      <c r="R21034" s="15">
        <v>5</v>
      </c>
    </row>
    <row r="21035" spans="18:18" x14ac:dyDescent="0.25">
      <c r="R21035" s="15">
        <v>5</v>
      </c>
    </row>
    <row r="21036" spans="18:18" x14ac:dyDescent="0.25">
      <c r="R21036" s="15">
        <v>5</v>
      </c>
    </row>
    <row r="21037" spans="18:18" x14ac:dyDescent="0.25">
      <c r="R21037" s="15">
        <v>5</v>
      </c>
    </row>
    <row r="21038" spans="18:18" x14ac:dyDescent="0.25">
      <c r="R21038" s="15">
        <v>5</v>
      </c>
    </row>
    <row r="21039" spans="18:18" x14ac:dyDescent="0.25">
      <c r="R21039" s="15">
        <v>5</v>
      </c>
    </row>
    <row r="21040" spans="18:18" x14ac:dyDescent="0.25">
      <c r="R21040" s="15">
        <v>5</v>
      </c>
    </row>
    <row r="21041" spans="18:18" x14ac:dyDescent="0.25">
      <c r="R21041" s="15">
        <v>5</v>
      </c>
    </row>
    <row r="21042" spans="18:18" x14ac:dyDescent="0.25">
      <c r="R21042" s="15">
        <v>5</v>
      </c>
    </row>
    <row r="21043" spans="18:18" x14ac:dyDescent="0.25">
      <c r="R21043" s="15">
        <v>5</v>
      </c>
    </row>
    <row r="21044" spans="18:18" x14ac:dyDescent="0.25">
      <c r="R21044" s="15">
        <v>5</v>
      </c>
    </row>
    <row r="21045" spans="18:18" x14ac:dyDescent="0.25">
      <c r="R21045" s="15">
        <v>5</v>
      </c>
    </row>
    <row r="21046" spans="18:18" x14ac:dyDescent="0.25">
      <c r="R21046" s="15">
        <v>5</v>
      </c>
    </row>
    <row r="21047" spans="18:18" x14ac:dyDescent="0.25">
      <c r="R21047" s="15">
        <v>5</v>
      </c>
    </row>
    <row r="21048" spans="18:18" x14ac:dyDescent="0.25">
      <c r="R21048" s="15">
        <v>5</v>
      </c>
    </row>
    <row r="21049" spans="18:18" x14ac:dyDescent="0.25">
      <c r="R21049" s="15">
        <v>5</v>
      </c>
    </row>
    <row r="21050" spans="18:18" x14ac:dyDescent="0.25">
      <c r="R21050" s="15">
        <v>5</v>
      </c>
    </row>
    <row r="21051" spans="18:18" x14ac:dyDescent="0.25">
      <c r="R21051" s="15">
        <v>5</v>
      </c>
    </row>
    <row r="21052" spans="18:18" x14ac:dyDescent="0.25">
      <c r="R21052" s="15">
        <v>5</v>
      </c>
    </row>
    <row r="21053" spans="18:18" x14ac:dyDescent="0.25">
      <c r="R21053" s="15">
        <v>5</v>
      </c>
    </row>
    <row r="21054" spans="18:18" x14ac:dyDescent="0.25">
      <c r="R21054" s="15">
        <v>5</v>
      </c>
    </row>
    <row r="21055" spans="18:18" x14ac:dyDescent="0.25">
      <c r="R21055" s="15">
        <v>5</v>
      </c>
    </row>
    <row r="21056" spans="18:18" x14ac:dyDescent="0.25">
      <c r="R21056" s="15">
        <v>5</v>
      </c>
    </row>
    <row r="21057" spans="18:18" x14ac:dyDescent="0.25">
      <c r="R21057" s="15">
        <v>5</v>
      </c>
    </row>
    <row r="21058" spans="18:18" x14ac:dyDescent="0.25">
      <c r="R21058" s="15">
        <v>5</v>
      </c>
    </row>
    <row r="21059" spans="18:18" x14ac:dyDescent="0.25">
      <c r="R21059" s="15">
        <v>5</v>
      </c>
    </row>
    <row r="21060" spans="18:18" x14ac:dyDescent="0.25">
      <c r="R21060" s="15">
        <v>5</v>
      </c>
    </row>
    <row r="21061" spans="18:18" x14ac:dyDescent="0.25">
      <c r="R21061" s="15">
        <v>5</v>
      </c>
    </row>
    <row r="21062" spans="18:18" x14ac:dyDescent="0.25">
      <c r="R21062" s="15">
        <v>5</v>
      </c>
    </row>
    <row r="21063" spans="18:18" x14ac:dyDescent="0.25">
      <c r="R21063" s="15">
        <v>5</v>
      </c>
    </row>
    <row r="21064" spans="18:18" x14ac:dyDescent="0.25">
      <c r="R21064" s="15">
        <v>5</v>
      </c>
    </row>
    <row r="21065" spans="18:18" x14ac:dyDescent="0.25">
      <c r="R21065" s="15">
        <v>5</v>
      </c>
    </row>
    <row r="21066" spans="18:18" x14ac:dyDescent="0.25">
      <c r="R21066" s="15">
        <v>5</v>
      </c>
    </row>
    <row r="21067" spans="18:18" x14ac:dyDescent="0.25">
      <c r="R21067" s="15">
        <v>5</v>
      </c>
    </row>
    <row r="21068" spans="18:18" x14ac:dyDescent="0.25">
      <c r="R21068" s="15">
        <v>1</v>
      </c>
    </row>
    <row r="21069" spans="18:18" x14ac:dyDescent="0.25">
      <c r="R21069" s="15">
        <v>1</v>
      </c>
    </row>
    <row r="21070" spans="18:18" x14ac:dyDescent="0.25">
      <c r="R21070" s="15">
        <v>1</v>
      </c>
    </row>
    <row r="21071" spans="18:18" x14ac:dyDescent="0.25">
      <c r="R21071" s="15">
        <v>1</v>
      </c>
    </row>
    <row r="21072" spans="18:18" x14ac:dyDescent="0.25">
      <c r="R21072" s="15">
        <v>1</v>
      </c>
    </row>
    <row r="21073" spans="18:18" x14ac:dyDescent="0.25">
      <c r="R21073" s="15">
        <v>1</v>
      </c>
    </row>
    <row r="21074" spans="18:18" x14ac:dyDescent="0.25">
      <c r="R21074" s="15">
        <v>1</v>
      </c>
    </row>
    <row r="21075" spans="18:18" x14ac:dyDescent="0.25">
      <c r="R21075" s="15">
        <v>1</v>
      </c>
    </row>
    <row r="21076" spans="18:18" x14ac:dyDescent="0.25">
      <c r="R21076" s="15">
        <v>1</v>
      </c>
    </row>
    <row r="21077" spans="18:18" x14ac:dyDescent="0.25">
      <c r="R21077" s="15">
        <v>1</v>
      </c>
    </row>
    <row r="21078" spans="18:18" x14ac:dyDescent="0.25">
      <c r="R21078" s="15">
        <v>1</v>
      </c>
    </row>
    <row r="21079" spans="18:18" x14ac:dyDescent="0.25">
      <c r="R21079" s="15">
        <v>1</v>
      </c>
    </row>
    <row r="21080" spans="18:18" x14ac:dyDescent="0.25">
      <c r="R21080" s="15">
        <v>1</v>
      </c>
    </row>
    <row r="21081" spans="18:18" x14ac:dyDescent="0.25">
      <c r="R21081" s="15">
        <v>1</v>
      </c>
    </row>
    <row r="21082" spans="18:18" x14ac:dyDescent="0.25">
      <c r="R21082" s="15">
        <v>1</v>
      </c>
    </row>
    <row r="21083" spans="18:18" x14ac:dyDescent="0.25">
      <c r="R21083" s="15">
        <v>1</v>
      </c>
    </row>
    <row r="21084" spans="18:18" x14ac:dyDescent="0.25">
      <c r="R21084" s="15">
        <v>1</v>
      </c>
    </row>
    <row r="21085" spans="18:18" x14ac:dyDescent="0.25">
      <c r="R21085" s="15">
        <v>1</v>
      </c>
    </row>
    <row r="21086" spans="18:18" x14ac:dyDescent="0.25">
      <c r="R21086" s="15">
        <v>1</v>
      </c>
    </row>
    <row r="21087" spans="18:18" x14ac:dyDescent="0.25">
      <c r="R21087" s="15">
        <v>1</v>
      </c>
    </row>
    <row r="21088" spans="18:18" x14ac:dyDescent="0.25">
      <c r="R21088" s="15">
        <v>1</v>
      </c>
    </row>
    <row r="21089" spans="18:18" x14ac:dyDescent="0.25">
      <c r="R21089" s="15">
        <v>1</v>
      </c>
    </row>
    <row r="21090" spans="18:18" x14ac:dyDescent="0.25">
      <c r="R21090" s="15">
        <v>1</v>
      </c>
    </row>
    <row r="21091" spans="18:18" x14ac:dyDescent="0.25">
      <c r="R21091" s="15">
        <v>1</v>
      </c>
    </row>
    <row r="21092" spans="18:18" x14ac:dyDescent="0.25">
      <c r="R21092" s="15">
        <v>1</v>
      </c>
    </row>
    <row r="21093" spans="18:18" x14ac:dyDescent="0.25">
      <c r="R21093" s="15">
        <v>1</v>
      </c>
    </row>
    <row r="21094" spans="18:18" x14ac:dyDescent="0.25">
      <c r="R21094" s="15">
        <v>1</v>
      </c>
    </row>
    <row r="21095" spans="18:18" x14ac:dyDescent="0.25">
      <c r="R21095" s="15">
        <v>1</v>
      </c>
    </row>
    <row r="21096" spans="18:18" x14ac:dyDescent="0.25">
      <c r="R21096" s="15">
        <v>1</v>
      </c>
    </row>
    <row r="21097" spans="18:18" x14ac:dyDescent="0.25">
      <c r="R21097" s="15">
        <v>1</v>
      </c>
    </row>
    <row r="21098" spans="18:18" x14ac:dyDescent="0.25">
      <c r="R21098" s="15">
        <v>1</v>
      </c>
    </row>
    <row r="21099" spans="18:18" x14ac:dyDescent="0.25">
      <c r="R21099" s="15">
        <v>1</v>
      </c>
    </row>
    <row r="21100" spans="18:18" x14ac:dyDescent="0.25">
      <c r="R21100" s="15">
        <v>1</v>
      </c>
    </row>
    <row r="21101" spans="18:18" x14ac:dyDescent="0.25">
      <c r="R21101" s="15">
        <v>1</v>
      </c>
    </row>
    <row r="21102" spans="18:18" x14ac:dyDescent="0.25">
      <c r="R21102" s="15">
        <v>1</v>
      </c>
    </row>
    <row r="21103" spans="18:18" x14ac:dyDescent="0.25">
      <c r="R21103" s="15">
        <v>1</v>
      </c>
    </row>
    <row r="21104" spans="18:18" x14ac:dyDescent="0.25">
      <c r="R21104" s="15">
        <v>2</v>
      </c>
    </row>
    <row r="21105" spans="18:18" x14ac:dyDescent="0.25">
      <c r="R21105" s="15">
        <v>2</v>
      </c>
    </row>
    <row r="21106" spans="18:18" x14ac:dyDescent="0.25">
      <c r="R21106" s="15">
        <v>2</v>
      </c>
    </row>
    <row r="21107" spans="18:18" x14ac:dyDescent="0.25">
      <c r="R21107" s="15">
        <v>2</v>
      </c>
    </row>
    <row r="21108" spans="18:18" x14ac:dyDescent="0.25">
      <c r="R21108" s="15">
        <v>2</v>
      </c>
    </row>
    <row r="21109" spans="18:18" x14ac:dyDescent="0.25">
      <c r="R21109" s="15">
        <v>3</v>
      </c>
    </row>
    <row r="21110" spans="18:18" x14ac:dyDescent="0.25">
      <c r="R21110" s="15">
        <v>3</v>
      </c>
    </row>
    <row r="21111" spans="18:18" x14ac:dyDescent="0.25">
      <c r="R21111" s="15">
        <v>3</v>
      </c>
    </row>
    <row r="21112" spans="18:18" x14ac:dyDescent="0.25">
      <c r="R21112" s="15">
        <v>3</v>
      </c>
    </row>
    <row r="21113" spans="18:18" x14ac:dyDescent="0.25">
      <c r="R21113" s="15">
        <v>4</v>
      </c>
    </row>
    <row r="21114" spans="18:18" x14ac:dyDescent="0.25">
      <c r="R21114" s="15">
        <v>4</v>
      </c>
    </row>
    <row r="21115" spans="18:18" x14ac:dyDescent="0.25">
      <c r="R21115" s="15">
        <v>4</v>
      </c>
    </row>
    <row r="21116" spans="18:18" x14ac:dyDescent="0.25">
      <c r="R21116" s="15">
        <v>4</v>
      </c>
    </row>
    <row r="21117" spans="18:18" x14ac:dyDescent="0.25">
      <c r="R21117" s="15">
        <v>4</v>
      </c>
    </row>
    <row r="21118" spans="18:18" x14ac:dyDescent="0.25">
      <c r="R21118" s="15">
        <v>4</v>
      </c>
    </row>
    <row r="21119" spans="18:18" x14ac:dyDescent="0.25">
      <c r="R21119" s="15">
        <v>4</v>
      </c>
    </row>
    <row r="21120" spans="18:18" x14ac:dyDescent="0.25">
      <c r="R21120" s="15">
        <v>4</v>
      </c>
    </row>
    <row r="21121" spans="18:18" x14ac:dyDescent="0.25">
      <c r="R21121" s="15">
        <v>4</v>
      </c>
    </row>
    <row r="21122" spans="18:18" x14ac:dyDescent="0.25">
      <c r="R21122" s="15">
        <v>4</v>
      </c>
    </row>
    <row r="21123" spans="18:18" x14ac:dyDescent="0.25">
      <c r="R21123" s="15">
        <v>4</v>
      </c>
    </row>
    <row r="21124" spans="18:18" x14ac:dyDescent="0.25">
      <c r="R21124" s="15">
        <v>4</v>
      </c>
    </row>
    <row r="21125" spans="18:18" x14ac:dyDescent="0.25">
      <c r="R21125" s="15">
        <v>4</v>
      </c>
    </row>
    <row r="21126" spans="18:18" x14ac:dyDescent="0.25">
      <c r="R21126" s="15">
        <v>4</v>
      </c>
    </row>
    <row r="21127" spans="18:18" x14ac:dyDescent="0.25">
      <c r="R21127" s="15">
        <v>4</v>
      </c>
    </row>
    <row r="21128" spans="18:18" x14ac:dyDescent="0.25">
      <c r="R21128" s="15">
        <v>4</v>
      </c>
    </row>
    <row r="21129" spans="18:18" x14ac:dyDescent="0.25">
      <c r="R21129" s="15">
        <v>4</v>
      </c>
    </row>
    <row r="21130" spans="18:18" x14ac:dyDescent="0.25">
      <c r="R21130" s="15">
        <v>4</v>
      </c>
    </row>
    <row r="21131" spans="18:18" x14ac:dyDescent="0.25">
      <c r="R21131" s="15">
        <v>4</v>
      </c>
    </row>
    <row r="21132" spans="18:18" x14ac:dyDescent="0.25">
      <c r="R21132" s="15">
        <v>4</v>
      </c>
    </row>
    <row r="21133" spans="18:18" x14ac:dyDescent="0.25">
      <c r="R21133" s="15">
        <v>4</v>
      </c>
    </row>
    <row r="21134" spans="18:18" x14ac:dyDescent="0.25">
      <c r="R21134" s="15">
        <v>4</v>
      </c>
    </row>
    <row r="21135" spans="18:18" x14ac:dyDescent="0.25">
      <c r="R21135" s="15">
        <v>4</v>
      </c>
    </row>
    <row r="21136" spans="18:18" x14ac:dyDescent="0.25">
      <c r="R21136" s="15">
        <v>4</v>
      </c>
    </row>
    <row r="21137" spans="18:18" x14ac:dyDescent="0.25">
      <c r="R21137" s="15">
        <v>4</v>
      </c>
    </row>
    <row r="21138" spans="18:18" x14ac:dyDescent="0.25">
      <c r="R21138" s="15">
        <v>4</v>
      </c>
    </row>
    <row r="21139" spans="18:18" x14ac:dyDescent="0.25">
      <c r="R21139" s="15">
        <v>4</v>
      </c>
    </row>
    <row r="21140" spans="18:18" x14ac:dyDescent="0.25">
      <c r="R21140" s="15">
        <v>4</v>
      </c>
    </row>
    <row r="21141" spans="18:18" x14ac:dyDescent="0.25">
      <c r="R21141" s="15">
        <v>4</v>
      </c>
    </row>
    <row r="21142" spans="18:18" x14ac:dyDescent="0.25">
      <c r="R21142" s="15">
        <v>4</v>
      </c>
    </row>
    <row r="21143" spans="18:18" x14ac:dyDescent="0.25">
      <c r="R21143" s="15">
        <v>4</v>
      </c>
    </row>
    <row r="21144" spans="18:18" x14ac:dyDescent="0.25">
      <c r="R21144" s="15">
        <v>1</v>
      </c>
    </row>
    <row r="21145" spans="18:18" x14ac:dyDescent="0.25">
      <c r="R21145" s="15">
        <v>1</v>
      </c>
    </row>
    <row r="21146" spans="18:18" x14ac:dyDescent="0.25">
      <c r="R21146" s="15">
        <v>1</v>
      </c>
    </row>
    <row r="21147" spans="18:18" x14ac:dyDescent="0.25">
      <c r="R21147" s="15">
        <v>1</v>
      </c>
    </row>
    <row r="21148" spans="18:18" x14ac:dyDescent="0.25">
      <c r="R21148" s="15">
        <v>1</v>
      </c>
    </row>
    <row r="21149" spans="18:18" x14ac:dyDescent="0.25">
      <c r="R21149" s="15">
        <v>1</v>
      </c>
    </row>
    <row r="21150" spans="18:18" x14ac:dyDescent="0.25">
      <c r="R21150" s="15">
        <v>1</v>
      </c>
    </row>
    <row r="21151" spans="18:18" x14ac:dyDescent="0.25">
      <c r="R21151" s="15">
        <v>1</v>
      </c>
    </row>
    <row r="21152" spans="18:18" x14ac:dyDescent="0.25">
      <c r="R21152" s="15">
        <v>1</v>
      </c>
    </row>
    <row r="21153" spans="18:18" x14ac:dyDescent="0.25">
      <c r="R21153" s="15">
        <v>1</v>
      </c>
    </row>
    <row r="21154" spans="18:18" x14ac:dyDescent="0.25">
      <c r="R21154" s="15">
        <v>1</v>
      </c>
    </row>
    <row r="21155" spans="18:18" x14ac:dyDescent="0.25">
      <c r="R21155" s="15">
        <v>1</v>
      </c>
    </row>
    <row r="21156" spans="18:18" x14ac:dyDescent="0.25">
      <c r="R21156" s="15">
        <v>1</v>
      </c>
    </row>
    <row r="21157" spans="18:18" x14ac:dyDescent="0.25">
      <c r="R21157" s="15">
        <v>1</v>
      </c>
    </row>
    <row r="21158" spans="18:18" x14ac:dyDescent="0.25">
      <c r="R21158" s="15">
        <v>1</v>
      </c>
    </row>
    <row r="21159" spans="18:18" x14ac:dyDescent="0.25">
      <c r="R21159" s="15">
        <v>1</v>
      </c>
    </row>
    <row r="21160" spans="18:18" x14ac:dyDescent="0.25">
      <c r="R21160" s="15">
        <v>1</v>
      </c>
    </row>
    <row r="21161" spans="18:18" x14ac:dyDescent="0.25">
      <c r="R21161" s="15">
        <v>1</v>
      </c>
    </row>
    <row r="21162" spans="18:18" x14ac:dyDescent="0.25">
      <c r="R21162" s="15">
        <v>1</v>
      </c>
    </row>
    <row r="21163" spans="18:18" x14ac:dyDescent="0.25">
      <c r="R21163" s="15">
        <v>1</v>
      </c>
    </row>
    <row r="21164" spans="18:18" x14ac:dyDescent="0.25">
      <c r="R21164" s="15">
        <v>1</v>
      </c>
    </row>
    <row r="21165" spans="18:18" x14ac:dyDescent="0.25">
      <c r="R21165" s="15">
        <v>1</v>
      </c>
    </row>
    <row r="21166" spans="18:18" x14ac:dyDescent="0.25">
      <c r="R21166" s="15">
        <v>1</v>
      </c>
    </row>
    <row r="21167" spans="18:18" x14ac:dyDescent="0.25">
      <c r="R21167" s="15">
        <v>1</v>
      </c>
    </row>
    <row r="21168" spans="18:18" x14ac:dyDescent="0.25">
      <c r="R21168" s="15">
        <v>1</v>
      </c>
    </row>
    <row r="21169" spans="18:18" x14ac:dyDescent="0.25">
      <c r="R21169" s="15">
        <v>1</v>
      </c>
    </row>
    <row r="21170" spans="18:18" x14ac:dyDescent="0.25">
      <c r="R21170" s="15">
        <v>1</v>
      </c>
    </row>
    <row r="21171" spans="18:18" x14ac:dyDescent="0.25">
      <c r="R21171" s="15">
        <v>1</v>
      </c>
    </row>
    <row r="21172" spans="18:18" x14ac:dyDescent="0.25">
      <c r="R21172" s="15">
        <v>1</v>
      </c>
    </row>
    <row r="21173" spans="18:18" x14ac:dyDescent="0.25">
      <c r="R21173" s="15">
        <v>1</v>
      </c>
    </row>
    <row r="21174" spans="18:18" x14ac:dyDescent="0.25">
      <c r="R21174" s="15">
        <v>1</v>
      </c>
    </row>
    <row r="21175" spans="18:18" x14ac:dyDescent="0.25">
      <c r="R21175" s="15">
        <v>1</v>
      </c>
    </row>
    <row r="21176" spans="18:18" x14ac:dyDescent="0.25">
      <c r="R21176" s="15">
        <v>1</v>
      </c>
    </row>
    <row r="21177" spans="18:18" x14ac:dyDescent="0.25">
      <c r="R21177" s="15">
        <v>1</v>
      </c>
    </row>
    <row r="21178" spans="18:18" x14ac:dyDescent="0.25">
      <c r="R21178" s="15">
        <v>1</v>
      </c>
    </row>
    <row r="21179" spans="18:18" x14ac:dyDescent="0.25">
      <c r="R21179" s="15">
        <v>1</v>
      </c>
    </row>
    <row r="21180" spans="18:18" x14ac:dyDescent="0.25">
      <c r="R21180" s="15">
        <v>1</v>
      </c>
    </row>
    <row r="21181" spans="18:18" x14ac:dyDescent="0.25">
      <c r="R21181" s="15">
        <v>1</v>
      </c>
    </row>
    <row r="21182" spans="18:18" x14ac:dyDescent="0.25">
      <c r="R21182" s="15">
        <v>1</v>
      </c>
    </row>
    <row r="21183" spans="18:18" x14ac:dyDescent="0.25">
      <c r="R21183" s="15">
        <v>1</v>
      </c>
    </row>
    <row r="21184" spans="18:18" x14ac:dyDescent="0.25">
      <c r="R21184" s="15">
        <v>1</v>
      </c>
    </row>
    <row r="21185" spans="18:18" x14ac:dyDescent="0.25">
      <c r="R21185" s="15">
        <v>1</v>
      </c>
    </row>
    <row r="21186" spans="18:18" x14ac:dyDescent="0.25">
      <c r="R21186" s="15">
        <v>1</v>
      </c>
    </row>
    <row r="21187" spans="18:18" x14ac:dyDescent="0.25">
      <c r="R21187" s="15">
        <v>1</v>
      </c>
    </row>
    <row r="21188" spans="18:18" x14ac:dyDescent="0.25">
      <c r="R21188" s="15">
        <v>1</v>
      </c>
    </row>
    <row r="21189" spans="18:18" x14ac:dyDescent="0.25">
      <c r="R21189" s="15">
        <v>1</v>
      </c>
    </row>
    <row r="21190" spans="18:18" x14ac:dyDescent="0.25">
      <c r="R21190" s="15">
        <v>1</v>
      </c>
    </row>
    <row r="21191" spans="18:18" x14ac:dyDescent="0.25">
      <c r="R21191" s="15">
        <v>1</v>
      </c>
    </row>
    <row r="21192" spans="18:18" x14ac:dyDescent="0.25">
      <c r="R21192" s="15">
        <v>1</v>
      </c>
    </row>
    <row r="21193" spans="18:18" x14ac:dyDescent="0.25">
      <c r="R21193" s="15">
        <v>1</v>
      </c>
    </row>
    <row r="21194" spans="18:18" x14ac:dyDescent="0.25">
      <c r="R21194" s="15">
        <v>1</v>
      </c>
    </row>
    <row r="21195" spans="18:18" x14ac:dyDescent="0.25">
      <c r="R21195" s="15">
        <v>1</v>
      </c>
    </row>
    <row r="21196" spans="18:18" x14ac:dyDescent="0.25">
      <c r="R21196" s="15">
        <v>1</v>
      </c>
    </row>
    <row r="21197" spans="18:18" x14ac:dyDescent="0.25">
      <c r="R21197" s="15">
        <v>1</v>
      </c>
    </row>
    <row r="21198" spans="18:18" x14ac:dyDescent="0.25">
      <c r="R21198" s="15">
        <v>2</v>
      </c>
    </row>
    <row r="21199" spans="18:18" x14ac:dyDescent="0.25">
      <c r="R21199" s="15">
        <v>2</v>
      </c>
    </row>
    <row r="21200" spans="18:18" x14ac:dyDescent="0.25">
      <c r="R21200" s="15">
        <v>2</v>
      </c>
    </row>
    <row r="21201" spans="18:18" x14ac:dyDescent="0.25">
      <c r="R21201" s="15">
        <v>2</v>
      </c>
    </row>
    <row r="21202" spans="18:18" x14ac:dyDescent="0.25">
      <c r="R21202" s="15">
        <v>2</v>
      </c>
    </row>
    <row r="21203" spans="18:18" x14ac:dyDescent="0.25">
      <c r="R21203" s="15">
        <v>2</v>
      </c>
    </row>
    <row r="21204" spans="18:18" x14ac:dyDescent="0.25">
      <c r="R21204" s="15">
        <v>2</v>
      </c>
    </row>
    <row r="21205" spans="18:18" x14ac:dyDescent="0.25">
      <c r="R21205" s="15">
        <v>2</v>
      </c>
    </row>
    <row r="21206" spans="18:18" x14ac:dyDescent="0.25">
      <c r="R21206" s="15">
        <v>2</v>
      </c>
    </row>
    <row r="21207" spans="18:18" x14ac:dyDescent="0.25">
      <c r="R21207" s="15">
        <v>2</v>
      </c>
    </row>
    <row r="21208" spans="18:18" x14ac:dyDescent="0.25">
      <c r="R21208" s="15">
        <v>2</v>
      </c>
    </row>
    <row r="21209" spans="18:18" x14ac:dyDescent="0.25">
      <c r="R21209" s="15">
        <v>2</v>
      </c>
    </row>
    <row r="21210" spans="18:18" x14ac:dyDescent="0.25">
      <c r="R21210" s="15">
        <v>2</v>
      </c>
    </row>
    <row r="21211" spans="18:18" x14ac:dyDescent="0.25">
      <c r="R21211" s="15">
        <v>2</v>
      </c>
    </row>
    <row r="21212" spans="18:18" x14ac:dyDescent="0.25">
      <c r="R21212" s="15">
        <v>2</v>
      </c>
    </row>
    <row r="21213" spans="18:18" x14ac:dyDescent="0.25">
      <c r="R21213" s="15">
        <v>2</v>
      </c>
    </row>
    <row r="21214" spans="18:18" x14ac:dyDescent="0.25">
      <c r="R21214" s="15">
        <v>2</v>
      </c>
    </row>
    <row r="21215" spans="18:18" x14ac:dyDescent="0.25">
      <c r="R21215" s="15">
        <v>2</v>
      </c>
    </row>
    <row r="21216" spans="18:18" x14ac:dyDescent="0.25">
      <c r="R21216" s="15">
        <v>2</v>
      </c>
    </row>
    <row r="21217" spans="18:18" x14ac:dyDescent="0.25">
      <c r="R21217" s="15">
        <v>2</v>
      </c>
    </row>
    <row r="21218" spans="18:18" x14ac:dyDescent="0.25">
      <c r="R21218" s="15">
        <v>2</v>
      </c>
    </row>
    <row r="21219" spans="18:18" x14ac:dyDescent="0.25">
      <c r="R21219" s="15">
        <v>2</v>
      </c>
    </row>
    <row r="21220" spans="18:18" x14ac:dyDescent="0.25">
      <c r="R21220" s="15">
        <v>2</v>
      </c>
    </row>
    <row r="21221" spans="18:18" x14ac:dyDescent="0.25">
      <c r="R21221" s="15">
        <v>2</v>
      </c>
    </row>
    <row r="21222" spans="18:18" x14ac:dyDescent="0.25">
      <c r="R21222" s="15">
        <v>2</v>
      </c>
    </row>
    <row r="21223" spans="18:18" x14ac:dyDescent="0.25">
      <c r="R21223" s="15">
        <v>2</v>
      </c>
    </row>
    <row r="21224" spans="18:18" x14ac:dyDescent="0.25">
      <c r="R21224" s="15">
        <v>2</v>
      </c>
    </row>
    <row r="21225" spans="18:18" x14ac:dyDescent="0.25">
      <c r="R21225" s="15">
        <v>2</v>
      </c>
    </row>
    <row r="21226" spans="18:18" x14ac:dyDescent="0.25">
      <c r="R21226" s="15">
        <v>2</v>
      </c>
    </row>
    <row r="21227" spans="18:18" x14ac:dyDescent="0.25">
      <c r="R21227" s="15">
        <v>2</v>
      </c>
    </row>
    <row r="21228" spans="18:18" x14ac:dyDescent="0.25">
      <c r="R21228" s="15">
        <v>2</v>
      </c>
    </row>
    <row r="21229" spans="18:18" x14ac:dyDescent="0.25">
      <c r="R21229" s="15">
        <v>2</v>
      </c>
    </row>
    <row r="21230" spans="18:18" x14ac:dyDescent="0.25">
      <c r="R21230" s="15">
        <v>1</v>
      </c>
    </row>
    <row r="21231" spans="18:18" x14ac:dyDescent="0.25">
      <c r="R21231" s="15">
        <v>1</v>
      </c>
    </row>
    <row r="21232" spans="18:18" x14ac:dyDescent="0.25">
      <c r="R21232" s="15">
        <v>1</v>
      </c>
    </row>
    <row r="21233" spans="18:18" x14ac:dyDescent="0.25">
      <c r="R21233" s="15">
        <v>1</v>
      </c>
    </row>
    <row r="21234" spans="18:18" x14ac:dyDescent="0.25">
      <c r="R21234" s="15">
        <v>1</v>
      </c>
    </row>
    <row r="21235" spans="18:18" x14ac:dyDescent="0.25">
      <c r="R21235" s="15">
        <v>1</v>
      </c>
    </row>
    <row r="21236" spans="18:18" x14ac:dyDescent="0.25">
      <c r="R21236" s="15">
        <v>1</v>
      </c>
    </row>
    <row r="21237" spans="18:18" x14ac:dyDescent="0.25">
      <c r="R21237" s="15">
        <v>1</v>
      </c>
    </row>
    <row r="21238" spans="18:18" x14ac:dyDescent="0.25">
      <c r="R21238" s="15">
        <v>1</v>
      </c>
    </row>
    <row r="21239" spans="18:18" x14ac:dyDescent="0.25">
      <c r="R21239" s="15">
        <v>1</v>
      </c>
    </row>
    <row r="21240" spans="18:18" x14ac:dyDescent="0.25">
      <c r="R21240" s="15">
        <v>1</v>
      </c>
    </row>
    <row r="21241" spans="18:18" x14ac:dyDescent="0.25">
      <c r="R21241" s="15">
        <v>1</v>
      </c>
    </row>
    <row r="21242" spans="18:18" x14ac:dyDescent="0.25">
      <c r="R21242" s="15">
        <v>1</v>
      </c>
    </row>
    <row r="21243" spans="18:18" x14ac:dyDescent="0.25">
      <c r="R21243" s="15">
        <v>1</v>
      </c>
    </row>
    <row r="21244" spans="18:18" x14ac:dyDescent="0.25">
      <c r="R21244" s="15">
        <v>1</v>
      </c>
    </row>
    <row r="21245" spans="18:18" x14ac:dyDescent="0.25">
      <c r="R21245" s="15">
        <v>1</v>
      </c>
    </row>
    <row r="21246" spans="18:18" x14ac:dyDescent="0.25">
      <c r="R21246" s="15">
        <v>1</v>
      </c>
    </row>
    <row r="21247" spans="18:18" x14ac:dyDescent="0.25">
      <c r="R21247" s="15">
        <v>1</v>
      </c>
    </row>
    <row r="21248" spans="18:18" x14ac:dyDescent="0.25">
      <c r="R21248" s="15">
        <v>1</v>
      </c>
    </row>
    <row r="21249" spans="18:18" x14ac:dyDescent="0.25">
      <c r="R21249" s="15">
        <v>1</v>
      </c>
    </row>
    <row r="21250" spans="18:18" x14ac:dyDescent="0.25">
      <c r="R21250" s="15">
        <v>1</v>
      </c>
    </row>
    <row r="21251" spans="18:18" x14ac:dyDescent="0.25">
      <c r="R21251" s="15">
        <v>1</v>
      </c>
    </row>
    <row r="21252" spans="18:18" x14ac:dyDescent="0.25">
      <c r="R21252" s="15">
        <v>1</v>
      </c>
    </row>
    <row r="21253" spans="18:18" x14ac:dyDescent="0.25">
      <c r="R21253" s="15">
        <v>1</v>
      </c>
    </row>
    <row r="21254" spans="18:18" x14ac:dyDescent="0.25">
      <c r="R21254" s="15">
        <v>1</v>
      </c>
    </row>
    <row r="21255" spans="18:18" x14ac:dyDescent="0.25">
      <c r="R21255" s="15">
        <v>1</v>
      </c>
    </row>
    <row r="21256" spans="18:18" x14ac:dyDescent="0.25">
      <c r="R21256" s="15">
        <v>1</v>
      </c>
    </row>
    <row r="21257" spans="18:18" x14ac:dyDescent="0.25">
      <c r="R21257" s="15">
        <v>1</v>
      </c>
    </row>
    <row r="21258" spans="18:18" x14ac:dyDescent="0.25">
      <c r="R21258" s="15">
        <v>1</v>
      </c>
    </row>
    <row r="21259" spans="18:18" x14ac:dyDescent="0.25">
      <c r="R21259" s="15">
        <v>1</v>
      </c>
    </row>
    <row r="21260" spans="18:18" x14ac:dyDescent="0.25">
      <c r="R21260" s="15">
        <v>1</v>
      </c>
    </row>
    <row r="21261" spans="18:18" x14ac:dyDescent="0.25">
      <c r="R21261" s="15">
        <v>1</v>
      </c>
    </row>
    <row r="21262" spans="18:18" x14ac:dyDescent="0.25">
      <c r="R21262" s="15">
        <v>1</v>
      </c>
    </row>
    <row r="21263" spans="18:18" x14ac:dyDescent="0.25">
      <c r="R21263" s="15">
        <v>1</v>
      </c>
    </row>
    <row r="21264" spans="18:18" x14ac:dyDescent="0.25">
      <c r="R21264" s="15">
        <v>1</v>
      </c>
    </row>
    <row r="21265" spans="18:18" x14ac:dyDescent="0.25">
      <c r="R21265" s="15">
        <v>1</v>
      </c>
    </row>
    <row r="21266" spans="18:18" x14ac:dyDescent="0.25">
      <c r="R21266" s="15">
        <v>1</v>
      </c>
    </row>
    <row r="21267" spans="18:18" x14ac:dyDescent="0.25">
      <c r="R21267" s="15">
        <v>1</v>
      </c>
    </row>
    <row r="21268" spans="18:18" x14ac:dyDescent="0.25">
      <c r="R21268" s="15">
        <v>1</v>
      </c>
    </row>
    <row r="21269" spans="18:18" x14ac:dyDescent="0.25">
      <c r="R21269" s="15">
        <v>1</v>
      </c>
    </row>
    <row r="21270" spans="18:18" x14ac:dyDescent="0.25">
      <c r="R21270" s="15">
        <v>1</v>
      </c>
    </row>
    <row r="21271" spans="18:18" x14ac:dyDescent="0.25">
      <c r="R21271" s="15">
        <v>1</v>
      </c>
    </row>
    <row r="21272" spans="18:18" x14ac:dyDescent="0.25">
      <c r="R21272" s="15">
        <v>1</v>
      </c>
    </row>
    <row r="21273" spans="18:18" x14ac:dyDescent="0.25">
      <c r="R21273" s="15">
        <v>1</v>
      </c>
    </row>
    <row r="21274" spans="18:18" x14ac:dyDescent="0.25">
      <c r="R21274" s="15">
        <v>1</v>
      </c>
    </row>
    <row r="21275" spans="18:18" x14ac:dyDescent="0.25">
      <c r="R21275" s="15">
        <v>1</v>
      </c>
    </row>
    <row r="21276" spans="18:18" x14ac:dyDescent="0.25">
      <c r="R21276" s="15">
        <v>1</v>
      </c>
    </row>
    <row r="21277" spans="18:18" x14ac:dyDescent="0.25">
      <c r="R21277" s="15">
        <v>1</v>
      </c>
    </row>
    <row r="21278" spans="18:18" x14ac:dyDescent="0.25">
      <c r="R21278" s="15">
        <v>1</v>
      </c>
    </row>
    <row r="21279" spans="18:18" x14ac:dyDescent="0.25">
      <c r="R21279" s="15">
        <v>1</v>
      </c>
    </row>
    <row r="21280" spans="18:18" x14ac:dyDescent="0.25">
      <c r="R21280" s="15">
        <v>1</v>
      </c>
    </row>
    <row r="21281" spans="18:18" x14ac:dyDescent="0.25">
      <c r="R21281" s="15">
        <v>1</v>
      </c>
    </row>
    <row r="21282" spans="18:18" x14ac:dyDescent="0.25">
      <c r="R21282" s="15">
        <v>1</v>
      </c>
    </row>
    <row r="21283" spans="18:18" x14ac:dyDescent="0.25">
      <c r="R21283" s="15">
        <v>1</v>
      </c>
    </row>
    <row r="21284" spans="18:18" x14ac:dyDescent="0.25">
      <c r="R21284" s="15">
        <v>1</v>
      </c>
    </row>
    <row r="21285" spans="18:18" x14ac:dyDescent="0.25">
      <c r="R21285" s="15">
        <v>1</v>
      </c>
    </row>
    <row r="21286" spans="18:18" x14ac:dyDescent="0.25">
      <c r="R21286" s="15">
        <v>1</v>
      </c>
    </row>
    <row r="21287" spans="18:18" x14ac:dyDescent="0.25">
      <c r="R21287" s="15">
        <v>1</v>
      </c>
    </row>
    <row r="21288" spans="18:18" x14ac:dyDescent="0.25">
      <c r="R21288" s="15">
        <v>1</v>
      </c>
    </row>
    <row r="21289" spans="18:18" x14ac:dyDescent="0.25">
      <c r="R21289" s="15">
        <v>1</v>
      </c>
    </row>
    <row r="21290" spans="18:18" x14ac:dyDescent="0.25">
      <c r="R21290" s="15">
        <v>1</v>
      </c>
    </row>
    <row r="21291" spans="18:18" x14ac:dyDescent="0.25">
      <c r="R21291" s="15">
        <v>1</v>
      </c>
    </row>
    <row r="21292" spans="18:18" x14ac:dyDescent="0.25">
      <c r="R21292" s="15">
        <v>1</v>
      </c>
    </row>
    <row r="21293" spans="18:18" x14ac:dyDescent="0.25">
      <c r="R21293" s="15">
        <v>1</v>
      </c>
    </row>
    <row r="21294" spans="18:18" x14ac:dyDescent="0.25">
      <c r="R21294" s="15">
        <v>1</v>
      </c>
    </row>
    <row r="21295" spans="18:18" x14ac:dyDescent="0.25">
      <c r="R21295" s="15">
        <v>1</v>
      </c>
    </row>
    <row r="21296" spans="18:18" x14ac:dyDescent="0.25">
      <c r="R21296" s="15">
        <v>1</v>
      </c>
    </row>
    <row r="21297" spans="18:18" x14ac:dyDescent="0.25">
      <c r="R21297" s="15">
        <v>1</v>
      </c>
    </row>
    <row r="21298" spans="18:18" x14ac:dyDescent="0.25">
      <c r="R21298" s="15">
        <v>1</v>
      </c>
    </row>
    <row r="21299" spans="18:18" x14ac:dyDescent="0.25">
      <c r="R21299" s="15">
        <v>1</v>
      </c>
    </row>
    <row r="21300" spans="18:18" x14ac:dyDescent="0.25">
      <c r="R21300" s="15">
        <v>1</v>
      </c>
    </row>
    <row r="21301" spans="18:18" x14ac:dyDescent="0.25">
      <c r="R21301" s="15">
        <v>1</v>
      </c>
    </row>
    <row r="21302" spans="18:18" x14ac:dyDescent="0.25">
      <c r="R21302" s="15">
        <v>1</v>
      </c>
    </row>
    <row r="21303" spans="18:18" x14ac:dyDescent="0.25">
      <c r="R21303" s="15">
        <v>1</v>
      </c>
    </row>
    <row r="21304" spans="18:18" x14ac:dyDescent="0.25">
      <c r="R21304" s="15">
        <v>1</v>
      </c>
    </row>
    <row r="21305" spans="18:18" x14ac:dyDescent="0.25">
      <c r="R21305" s="15">
        <v>1</v>
      </c>
    </row>
    <row r="21306" spans="18:18" x14ac:dyDescent="0.25">
      <c r="R21306" s="15">
        <v>1</v>
      </c>
    </row>
    <row r="21307" spans="18:18" x14ac:dyDescent="0.25">
      <c r="R21307" s="15">
        <v>1</v>
      </c>
    </row>
    <row r="21308" spans="18:18" x14ac:dyDescent="0.25">
      <c r="R21308" s="15">
        <v>1</v>
      </c>
    </row>
    <row r="21309" spans="18:18" x14ac:dyDescent="0.25">
      <c r="R21309" s="15">
        <v>1</v>
      </c>
    </row>
    <row r="21310" spans="18:18" x14ac:dyDescent="0.25">
      <c r="R21310" s="15">
        <v>1</v>
      </c>
    </row>
    <row r="21311" spans="18:18" x14ac:dyDescent="0.25">
      <c r="R21311" s="15">
        <v>1</v>
      </c>
    </row>
    <row r="21312" spans="18:18" x14ac:dyDescent="0.25">
      <c r="R21312" s="15">
        <v>1</v>
      </c>
    </row>
    <row r="21313" spans="18:18" x14ac:dyDescent="0.25">
      <c r="R21313" s="15">
        <v>1</v>
      </c>
    </row>
    <row r="21314" spans="18:18" x14ac:dyDescent="0.25">
      <c r="R21314" s="15">
        <v>1</v>
      </c>
    </row>
    <row r="21315" spans="18:18" x14ac:dyDescent="0.25">
      <c r="R21315" s="15">
        <v>1</v>
      </c>
    </row>
    <row r="21316" spans="18:18" x14ac:dyDescent="0.25">
      <c r="R21316" s="15">
        <v>1</v>
      </c>
    </row>
    <row r="21317" spans="18:18" x14ac:dyDescent="0.25">
      <c r="R21317" s="15">
        <v>1</v>
      </c>
    </row>
    <row r="21318" spans="18:18" x14ac:dyDescent="0.25">
      <c r="R21318" s="15">
        <v>1</v>
      </c>
    </row>
    <row r="21319" spans="18:18" x14ac:dyDescent="0.25">
      <c r="R21319" s="15">
        <v>1</v>
      </c>
    </row>
    <row r="21320" spans="18:18" x14ac:dyDescent="0.25">
      <c r="R21320" s="15">
        <v>1</v>
      </c>
    </row>
    <row r="21321" spans="18:18" x14ac:dyDescent="0.25">
      <c r="R21321" s="15">
        <v>1</v>
      </c>
    </row>
    <row r="21322" spans="18:18" x14ac:dyDescent="0.25">
      <c r="R21322" s="15">
        <v>1</v>
      </c>
    </row>
    <row r="21323" spans="18:18" x14ac:dyDescent="0.25">
      <c r="R21323" s="15">
        <v>1</v>
      </c>
    </row>
    <row r="21324" spans="18:18" x14ac:dyDescent="0.25">
      <c r="R21324" s="15">
        <v>1</v>
      </c>
    </row>
    <row r="21325" spans="18:18" x14ac:dyDescent="0.25">
      <c r="R21325" s="15">
        <v>1</v>
      </c>
    </row>
    <row r="21326" spans="18:18" x14ac:dyDescent="0.25">
      <c r="R21326" s="15">
        <v>1</v>
      </c>
    </row>
    <row r="21327" spans="18:18" x14ac:dyDescent="0.25">
      <c r="R21327" s="15">
        <v>1</v>
      </c>
    </row>
    <row r="21328" spans="18:18" x14ac:dyDescent="0.25">
      <c r="R21328" s="15">
        <v>1</v>
      </c>
    </row>
    <row r="21329" spans="18:18" x14ac:dyDescent="0.25">
      <c r="R21329" s="15">
        <v>1</v>
      </c>
    </row>
    <row r="21330" spans="18:18" x14ac:dyDescent="0.25">
      <c r="R21330" s="15">
        <v>1</v>
      </c>
    </row>
    <row r="21331" spans="18:18" x14ac:dyDescent="0.25">
      <c r="R21331" s="15">
        <v>1</v>
      </c>
    </row>
    <row r="21332" spans="18:18" x14ac:dyDescent="0.25">
      <c r="R21332" s="15">
        <v>1</v>
      </c>
    </row>
    <row r="21333" spans="18:18" x14ac:dyDescent="0.25">
      <c r="R21333" s="15">
        <v>1</v>
      </c>
    </row>
    <row r="21334" spans="18:18" x14ac:dyDescent="0.25">
      <c r="R21334" s="15">
        <v>1</v>
      </c>
    </row>
    <row r="21335" spans="18:18" x14ac:dyDescent="0.25">
      <c r="R21335" s="15">
        <v>1</v>
      </c>
    </row>
    <row r="21336" spans="18:18" x14ac:dyDescent="0.25">
      <c r="R21336" s="15">
        <v>1</v>
      </c>
    </row>
    <row r="21337" spans="18:18" x14ac:dyDescent="0.25">
      <c r="R21337" s="15">
        <v>1</v>
      </c>
    </row>
    <row r="21338" spans="18:18" x14ac:dyDescent="0.25">
      <c r="R21338" s="15">
        <v>1</v>
      </c>
    </row>
    <row r="21339" spans="18:18" x14ac:dyDescent="0.25">
      <c r="R21339" s="15">
        <v>1</v>
      </c>
    </row>
    <row r="21340" spans="18:18" x14ac:dyDescent="0.25">
      <c r="R21340" s="15">
        <v>1</v>
      </c>
    </row>
    <row r="21341" spans="18:18" x14ac:dyDescent="0.25">
      <c r="R21341" s="15">
        <v>1</v>
      </c>
    </row>
    <row r="21342" spans="18:18" x14ac:dyDescent="0.25">
      <c r="R21342" s="15">
        <v>1</v>
      </c>
    </row>
    <row r="21343" spans="18:18" x14ac:dyDescent="0.25">
      <c r="R21343" s="15">
        <v>1</v>
      </c>
    </row>
    <row r="21344" spans="18:18" x14ac:dyDescent="0.25">
      <c r="R21344" s="15">
        <v>1</v>
      </c>
    </row>
    <row r="21345" spans="18:18" x14ac:dyDescent="0.25">
      <c r="R21345" s="15">
        <v>1</v>
      </c>
    </row>
    <row r="21346" spans="18:18" x14ac:dyDescent="0.25">
      <c r="R21346" s="15">
        <v>1</v>
      </c>
    </row>
    <row r="21347" spans="18:18" x14ac:dyDescent="0.25">
      <c r="R21347" s="15">
        <v>1</v>
      </c>
    </row>
    <row r="21348" spans="18:18" x14ac:dyDescent="0.25">
      <c r="R21348" s="15">
        <v>1</v>
      </c>
    </row>
    <row r="21349" spans="18:18" x14ac:dyDescent="0.25">
      <c r="R21349" s="15">
        <v>1</v>
      </c>
    </row>
    <row r="21350" spans="18:18" x14ac:dyDescent="0.25">
      <c r="R21350" s="15">
        <v>1</v>
      </c>
    </row>
    <row r="21351" spans="18:18" x14ac:dyDescent="0.25">
      <c r="R21351" s="15">
        <v>1</v>
      </c>
    </row>
    <row r="21352" spans="18:18" x14ac:dyDescent="0.25">
      <c r="R21352" s="15">
        <v>1</v>
      </c>
    </row>
    <row r="21353" spans="18:18" x14ac:dyDescent="0.25">
      <c r="R21353" s="15">
        <v>1</v>
      </c>
    </row>
    <row r="21354" spans="18:18" x14ac:dyDescent="0.25">
      <c r="R21354" s="15">
        <v>1</v>
      </c>
    </row>
    <row r="21355" spans="18:18" x14ac:dyDescent="0.25">
      <c r="R21355" s="15">
        <v>1</v>
      </c>
    </row>
    <row r="21356" spans="18:18" x14ac:dyDescent="0.25">
      <c r="R21356" s="15">
        <v>1</v>
      </c>
    </row>
    <row r="21357" spans="18:18" x14ac:dyDescent="0.25">
      <c r="R21357" s="15">
        <v>1</v>
      </c>
    </row>
    <row r="21358" spans="18:18" x14ac:dyDescent="0.25">
      <c r="R21358" s="15">
        <v>1</v>
      </c>
    </row>
    <row r="21359" spans="18:18" x14ac:dyDescent="0.25">
      <c r="R21359" s="15">
        <v>1</v>
      </c>
    </row>
    <row r="21360" spans="18:18" x14ac:dyDescent="0.25">
      <c r="R21360" s="15">
        <v>1</v>
      </c>
    </row>
    <row r="21361" spans="18:18" x14ac:dyDescent="0.25">
      <c r="R21361" s="15">
        <v>1</v>
      </c>
    </row>
    <row r="21362" spans="18:18" x14ac:dyDescent="0.25">
      <c r="R21362" s="15">
        <v>1</v>
      </c>
    </row>
    <row r="21363" spans="18:18" x14ac:dyDescent="0.25">
      <c r="R21363" s="15">
        <v>1</v>
      </c>
    </row>
    <row r="21364" spans="18:18" x14ac:dyDescent="0.25">
      <c r="R21364" s="15">
        <v>1</v>
      </c>
    </row>
    <row r="21365" spans="18:18" x14ac:dyDescent="0.25">
      <c r="R21365" s="15">
        <v>1</v>
      </c>
    </row>
    <row r="21366" spans="18:18" x14ac:dyDescent="0.25">
      <c r="R21366" s="15">
        <v>1</v>
      </c>
    </row>
    <row r="21367" spans="18:18" x14ac:dyDescent="0.25">
      <c r="R21367" s="15">
        <v>1</v>
      </c>
    </row>
    <row r="21368" spans="18:18" x14ac:dyDescent="0.25">
      <c r="R21368" s="15">
        <v>1</v>
      </c>
    </row>
    <row r="21369" spans="18:18" x14ac:dyDescent="0.25">
      <c r="R21369" s="15">
        <v>1</v>
      </c>
    </row>
    <row r="21370" spans="18:18" x14ac:dyDescent="0.25">
      <c r="R21370" s="15">
        <v>1</v>
      </c>
    </row>
    <row r="21371" spans="18:18" x14ac:dyDescent="0.25">
      <c r="R21371" s="15">
        <v>1</v>
      </c>
    </row>
    <row r="21372" spans="18:18" x14ac:dyDescent="0.25">
      <c r="R21372" s="15">
        <v>1</v>
      </c>
    </row>
    <row r="21373" spans="18:18" x14ac:dyDescent="0.25">
      <c r="R21373" s="15">
        <v>1</v>
      </c>
    </row>
    <row r="21374" spans="18:18" x14ac:dyDescent="0.25">
      <c r="R21374" s="15">
        <v>1</v>
      </c>
    </row>
    <row r="21375" spans="18:18" x14ac:dyDescent="0.25">
      <c r="R21375" s="15">
        <v>1</v>
      </c>
    </row>
    <row r="21376" spans="18:18" x14ac:dyDescent="0.25">
      <c r="R21376" s="15">
        <v>1</v>
      </c>
    </row>
    <row r="21377" spans="18:18" x14ac:dyDescent="0.25">
      <c r="R21377" s="15">
        <v>1</v>
      </c>
    </row>
    <row r="21378" spans="18:18" x14ac:dyDescent="0.25">
      <c r="R21378" s="15">
        <v>1</v>
      </c>
    </row>
    <row r="21379" spans="18:18" x14ac:dyDescent="0.25">
      <c r="R21379" s="15">
        <v>1</v>
      </c>
    </row>
    <row r="21380" spans="18:18" x14ac:dyDescent="0.25">
      <c r="R21380" s="15">
        <v>1</v>
      </c>
    </row>
    <row r="21381" spans="18:18" x14ac:dyDescent="0.25">
      <c r="R21381" s="15">
        <v>1</v>
      </c>
    </row>
    <row r="21382" spans="18:18" x14ac:dyDescent="0.25">
      <c r="R21382" s="15">
        <v>1</v>
      </c>
    </row>
    <row r="21383" spans="18:18" x14ac:dyDescent="0.25">
      <c r="R21383" s="15">
        <v>1</v>
      </c>
    </row>
    <row r="21384" spans="18:18" x14ac:dyDescent="0.25">
      <c r="R21384" s="15">
        <v>1</v>
      </c>
    </row>
    <row r="21385" spans="18:18" x14ac:dyDescent="0.25">
      <c r="R21385" s="15">
        <v>1</v>
      </c>
    </row>
    <row r="21386" spans="18:18" x14ac:dyDescent="0.25">
      <c r="R21386" s="15">
        <v>1</v>
      </c>
    </row>
    <row r="21387" spans="18:18" x14ac:dyDescent="0.25">
      <c r="R21387" s="15">
        <v>1</v>
      </c>
    </row>
    <row r="21388" spans="18:18" x14ac:dyDescent="0.25">
      <c r="R21388" s="15">
        <v>1</v>
      </c>
    </row>
    <row r="21389" spans="18:18" x14ac:dyDescent="0.25">
      <c r="R21389" s="15">
        <v>1</v>
      </c>
    </row>
    <row r="21390" spans="18:18" x14ac:dyDescent="0.25">
      <c r="R21390" s="15">
        <v>1</v>
      </c>
    </row>
    <row r="21391" spans="18:18" x14ac:dyDescent="0.25">
      <c r="R21391" s="15">
        <v>1</v>
      </c>
    </row>
    <row r="21392" spans="18:18" x14ac:dyDescent="0.25">
      <c r="R21392" s="15">
        <v>1</v>
      </c>
    </row>
    <row r="21393" spans="18:18" x14ac:dyDescent="0.25">
      <c r="R21393" s="15">
        <v>1</v>
      </c>
    </row>
    <row r="21394" spans="18:18" x14ac:dyDescent="0.25">
      <c r="R21394" s="15">
        <v>1</v>
      </c>
    </row>
    <row r="21395" spans="18:18" x14ac:dyDescent="0.25">
      <c r="R21395" s="15">
        <v>1</v>
      </c>
    </row>
    <row r="21396" spans="18:18" x14ac:dyDescent="0.25">
      <c r="R21396" s="15">
        <v>1</v>
      </c>
    </row>
    <row r="21397" spans="18:18" x14ac:dyDescent="0.25">
      <c r="R21397" s="15">
        <v>1</v>
      </c>
    </row>
    <row r="21398" spans="18:18" x14ac:dyDescent="0.25">
      <c r="R21398" s="15">
        <v>1</v>
      </c>
    </row>
    <row r="21399" spans="18:18" x14ac:dyDescent="0.25">
      <c r="R21399" s="15">
        <v>1</v>
      </c>
    </row>
    <row r="21400" spans="18:18" x14ac:dyDescent="0.25">
      <c r="R21400" s="15">
        <v>1</v>
      </c>
    </row>
    <row r="21401" spans="18:18" x14ac:dyDescent="0.25">
      <c r="R21401" s="15">
        <v>4</v>
      </c>
    </row>
    <row r="21402" spans="18:18" x14ac:dyDescent="0.25">
      <c r="R21402" s="15">
        <v>4</v>
      </c>
    </row>
    <row r="21403" spans="18:18" x14ac:dyDescent="0.25">
      <c r="R21403" s="15">
        <v>4</v>
      </c>
    </row>
    <row r="21404" spans="18:18" x14ac:dyDescent="0.25">
      <c r="R21404" s="15">
        <v>4</v>
      </c>
    </row>
    <row r="21405" spans="18:18" x14ac:dyDescent="0.25">
      <c r="R21405" s="15">
        <v>4</v>
      </c>
    </row>
    <row r="21406" spans="18:18" x14ac:dyDescent="0.25">
      <c r="R21406" s="15">
        <v>4</v>
      </c>
    </row>
    <row r="21407" spans="18:18" x14ac:dyDescent="0.25">
      <c r="R21407" s="15">
        <v>4</v>
      </c>
    </row>
    <row r="21408" spans="18:18" x14ac:dyDescent="0.25">
      <c r="R21408" s="15">
        <v>4</v>
      </c>
    </row>
    <row r="21409" spans="18:18" x14ac:dyDescent="0.25">
      <c r="R21409" s="15">
        <v>4</v>
      </c>
    </row>
    <row r="21410" spans="18:18" x14ac:dyDescent="0.25">
      <c r="R21410" s="15">
        <v>4</v>
      </c>
    </row>
    <row r="21411" spans="18:18" x14ac:dyDescent="0.25">
      <c r="R21411" s="15">
        <v>4</v>
      </c>
    </row>
    <row r="21412" spans="18:18" x14ac:dyDescent="0.25">
      <c r="R21412" s="15">
        <v>4</v>
      </c>
    </row>
    <row r="21413" spans="18:18" x14ac:dyDescent="0.25">
      <c r="R21413" s="15">
        <v>4</v>
      </c>
    </row>
    <row r="21414" spans="18:18" x14ac:dyDescent="0.25">
      <c r="R21414" s="15">
        <v>4</v>
      </c>
    </row>
    <row r="21415" spans="18:18" x14ac:dyDescent="0.25">
      <c r="R21415" s="15">
        <v>4</v>
      </c>
    </row>
    <row r="21416" spans="18:18" x14ac:dyDescent="0.25">
      <c r="R21416" s="15">
        <v>4</v>
      </c>
    </row>
    <row r="21417" spans="18:18" x14ac:dyDescent="0.25">
      <c r="R21417" s="15">
        <v>4</v>
      </c>
    </row>
    <row r="21418" spans="18:18" x14ac:dyDescent="0.25">
      <c r="R21418" s="15">
        <v>4</v>
      </c>
    </row>
    <row r="21419" spans="18:18" x14ac:dyDescent="0.25">
      <c r="R21419" s="15">
        <v>4</v>
      </c>
    </row>
    <row r="21420" spans="18:18" x14ac:dyDescent="0.25">
      <c r="R21420" s="15">
        <v>4</v>
      </c>
    </row>
    <row r="21421" spans="18:18" x14ac:dyDescent="0.25">
      <c r="R21421" s="15">
        <v>4</v>
      </c>
    </row>
    <row r="21422" spans="18:18" x14ac:dyDescent="0.25">
      <c r="R21422" s="15">
        <v>4</v>
      </c>
    </row>
    <row r="21423" spans="18:18" x14ac:dyDescent="0.25">
      <c r="R21423" s="15">
        <v>4</v>
      </c>
    </row>
    <row r="21424" spans="18:18" x14ac:dyDescent="0.25">
      <c r="R21424" s="15">
        <v>4</v>
      </c>
    </row>
    <row r="21425" spans="18:18" x14ac:dyDescent="0.25">
      <c r="R21425" s="15">
        <v>4</v>
      </c>
    </row>
    <row r="21426" spans="18:18" x14ac:dyDescent="0.25">
      <c r="R21426" s="15">
        <v>4</v>
      </c>
    </row>
    <row r="21427" spans="18:18" x14ac:dyDescent="0.25">
      <c r="R21427" s="15">
        <v>4</v>
      </c>
    </row>
    <row r="21428" spans="18:18" x14ac:dyDescent="0.25">
      <c r="R21428" s="15">
        <v>4</v>
      </c>
    </row>
    <row r="21429" spans="18:18" x14ac:dyDescent="0.25">
      <c r="R21429" s="15">
        <v>4</v>
      </c>
    </row>
    <row r="21430" spans="18:18" x14ac:dyDescent="0.25">
      <c r="R21430" s="15">
        <v>4</v>
      </c>
    </row>
    <row r="21431" spans="18:18" x14ac:dyDescent="0.25">
      <c r="R21431" s="15">
        <v>4</v>
      </c>
    </row>
    <row r="21432" spans="18:18" x14ac:dyDescent="0.25">
      <c r="R21432" s="15">
        <v>4</v>
      </c>
    </row>
    <row r="21433" spans="18:18" x14ac:dyDescent="0.25">
      <c r="R21433" s="15">
        <v>4</v>
      </c>
    </row>
    <row r="21434" spans="18:18" x14ac:dyDescent="0.25">
      <c r="R21434" s="15">
        <v>4</v>
      </c>
    </row>
    <row r="21435" spans="18:18" x14ac:dyDescent="0.25">
      <c r="R21435" s="15">
        <v>4</v>
      </c>
    </row>
    <row r="21436" spans="18:18" x14ac:dyDescent="0.25">
      <c r="R21436" s="15">
        <v>4</v>
      </c>
    </row>
    <row r="21437" spans="18:18" x14ac:dyDescent="0.25">
      <c r="R21437" s="15">
        <v>4</v>
      </c>
    </row>
    <row r="21438" spans="18:18" x14ac:dyDescent="0.25">
      <c r="R21438" s="15">
        <v>4</v>
      </c>
    </row>
    <row r="21439" spans="18:18" x14ac:dyDescent="0.25">
      <c r="R21439" s="15">
        <v>4</v>
      </c>
    </row>
    <row r="21440" spans="18:18" x14ac:dyDescent="0.25">
      <c r="R21440" s="15">
        <v>4</v>
      </c>
    </row>
    <row r="21441" spans="18:18" x14ac:dyDescent="0.25">
      <c r="R21441" s="15">
        <v>4</v>
      </c>
    </row>
    <row r="21442" spans="18:18" x14ac:dyDescent="0.25">
      <c r="R21442" s="15">
        <v>4</v>
      </c>
    </row>
    <row r="21443" spans="18:18" x14ac:dyDescent="0.25">
      <c r="R21443" s="15">
        <v>4</v>
      </c>
    </row>
    <row r="21444" spans="18:18" x14ac:dyDescent="0.25">
      <c r="R21444" s="15">
        <v>4</v>
      </c>
    </row>
    <row r="21445" spans="18:18" x14ac:dyDescent="0.25">
      <c r="R21445" s="15">
        <v>4</v>
      </c>
    </row>
    <row r="21446" spans="18:18" x14ac:dyDescent="0.25">
      <c r="R21446" s="15">
        <v>4</v>
      </c>
    </row>
    <row r="21447" spans="18:18" x14ac:dyDescent="0.25">
      <c r="R21447" s="15">
        <v>4</v>
      </c>
    </row>
    <row r="21448" spans="18:18" x14ac:dyDescent="0.25">
      <c r="R21448" s="15">
        <v>4</v>
      </c>
    </row>
    <row r="21449" spans="18:18" x14ac:dyDescent="0.25">
      <c r="R21449" s="15">
        <v>4</v>
      </c>
    </row>
    <row r="21450" spans="18:18" x14ac:dyDescent="0.25">
      <c r="R21450" s="15">
        <v>4</v>
      </c>
    </row>
    <row r="21451" spans="18:18" x14ac:dyDescent="0.25">
      <c r="R21451" s="15">
        <v>4</v>
      </c>
    </row>
    <row r="21452" spans="18:18" x14ac:dyDescent="0.25">
      <c r="R21452" s="15">
        <v>4</v>
      </c>
    </row>
    <row r="21453" spans="18:18" x14ac:dyDescent="0.25">
      <c r="R21453" s="15">
        <v>4</v>
      </c>
    </row>
    <row r="21454" spans="18:18" x14ac:dyDescent="0.25">
      <c r="R21454" s="15">
        <v>4</v>
      </c>
    </row>
    <row r="21455" spans="18:18" x14ac:dyDescent="0.25">
      <c r="R21455" s="15">
        <v>4</v>
      </c>
    </row>
    <row r="21456" spans="18:18" x14ac:dyDescent="0.25">
      <c r="R21456" s="15">
        <v>4</v>
      </c>
    </row>
    <row r="21457" spans="18:18" x14ac:dyDescent="0.25">
      <c r="R21457" s="15">
        <v>4</v>
      </c>
    </row>
    <row r="21458" spans="18:18" x14ac:dyDescent="0.25">
      <c r="R21458" s="15">
        <v>4</v>
      </c>
    </row>
    <row r="21459" spans="18:18" x14ac:dyDescent="0.25">
      <c r="R21459" s="15">
        <v>4</v>
      </c>
    </row>
    <row r="21460" spans="18:18" x14ac:dyDescent="0.25">
      <c r="R21460" s="15">
        <v>4</v>
      </c>
    </row>
    <row r="21461" spans="18:18" x14ac:dyDescent="0.25">
      <c r="R21461" s="15">
        <v>4</v>
      </c>
    </row>
    <row r="21462" spans="18:18" x14ac:dyDescent="0.25">
      <c r="R21462" s="15">
        <v>4</v>
      </c>
    </row>
    <row r="21463" spans="18:18" x14ac:dyDescent="0.25">
      <c r="R21463" s="15">
        <v>4</v>
      </c>
    </row>
    <row r="21464" spans="18:18" x14ac:dyDescent="0.25">
      <c r="R21464" s="15">
        <v>4</v>
      </c>
    </row>
    <row r="21465" spans="18:18" x14ac:dyDescent="0.25">
      <c r="R21465" s="15">
        <v>4</v>
      </c>
    </row>
    <row r="21466" spans="18:18" x14ac:dyDescent="0.25">
      <c r="R21466" s="15">
        <v>4</v>
      </c>
    </row>
    <row r="21467" spans="18:18" x14ac:dyDescent="0.25">
      <c r="R21467" s="15">
        <v>4</v>
      </c>
    </row>
    <row r="21468" spans="18:18" x14ac:dyDescent="0.25">
      <c r="R21468" s="15">
        <v>4</v>
      </c>
    </row>
    <row r="21469" spans="18:18" x14ac:dyDescent="0.25">
      <c r="R21469" s="15">
        <v>4</v>
      </c>
    </row>
    <row r="21470" spans="18:18" x14ac:dyDescent="0.25">
      <c r="R21470" s="15">
        <v>4</v>
      </c>
    </row>
    <row r="21471" spans="18:18" x14ac:dyDescent="0.25">
      <c r="R21471" s="15">
        <v>4</v>
      </c>
    </row>
    <row r="21472" spans="18:18" x14ac:dyDescent="0.25">
      <c r="R21472" s="15">
        <v>4</v>
      </c>
    </row>
    <row r="21473" spans="18:18" x14ac:dyDescent="0.25">
      <c r="R21473" s="15">
        <v>4</v>
      </c>
    </row>
    <row r="21474" spans="18:18" x14ac:dyDescent="0.25">
      <c r="R21474" s="15">
        <v>4</v>
      </c>
    </row>
    <row r="21475" spans="18:18" x14ac:dyDescent="0.25">
      <c r="R21475" s="15">
        <v>4</v>
      </c>
    </row>
    <row r="21476" spans="18:18" x14ac:dyDescent="0.25">
      <c r="R21476" s="15">
        <v>4</v>
      </c>
    </row>
    <row r="21477" spans="18:18" x14ac:dyDescent="0.25">
      <c r="R21477" s="15">
        <v>4</v>
      </c>
    </row>
    <row r="21478" spans="18:18" x14ac:dyDescent="0.25">
      <c r="R21478" s="15">
        <v>4</v>
      </c>
    </row>
    <row r="21479" spans="18:18" x14ac:dyDescent="0.25">
      <c r="R21479" s="15">
        <v>4</v>
      </c>
    </row>
    <row r="21480" spans="18:18" x14ac:dyDescent="0.25">
      <c r="R21480" s="15">
        <v>4</v>
      </c>
    </row>
    <row r="21481" spans="18:18" x14ac:dyDescent="0.25">
      <c r="R21481" s="15">
        <v>4</v>
      </c>
    </row>
    <row r="21482" spans="18:18" x14ac:dyDescent="0.25">
      <c r="R21482" s="15">
        <v>4</v>
      </c>
    </row>
    <row r="21483" spans="18:18" x14ac:dyDescent="0.25">
      <c r="R21483" s="15">
        <v>4</v>
      </c>
    </row>
    <row r="21484" spans="18:18" x14ac:dyDescent="0.25">
      <c r="R21484" s="15">
        <v>4</v>
      </c>
    </row>
    <row r="21485" spans="18:18" x14ac:dyDescent="0.25">
      <c r="R21485" s="15">
        <v>4</v>
      </c>
    </row>
    <row r="21486" spans="18:18" x14ac:dyDescent="0.25">
      <c r="R21486" s="15">
        <v>4</v>
      </c>
    </row>
    <row r="21487" spans="18:18" x14ac:dyDescent="0.25">
      <c r="R21487" s="15">
        <v>4</v>
      </c>
    </row>
    <row r="21488" spans="18:18" x14ac:dyDescent="0.25">
      <c r="R21488" s="15">
        <v>4</v>
      </c>
    </row>
    <row r="21489" spans="18:18" x14ac:dyDescent="0.25">
      <c r="R21489" s="15">
        <v>4</v>
      </c>
    </row>
    <row r="21490" spans="18:18" x14ac:dyDescent="0.25">
      <c r="R21490" s="15">
        <v>4</v>
      </c>
    </row>
    <row r="21491" spans="18:18" x14ac:dyDescent="0.25">
      <c r="R21491" s="15">
        <v>4</v>
      </c>
    </row>
    <row r="21492" spans="18:18" x14ac:dyDescent="0.25">
      <c r="R21492" s="15">
        <v>4</v>
      </c>
    </row>
    <row r="21493" spans="18:18" x14ac:dyDescent="0.25">
      <c r="R21493" s="15">
        <v>4</v>
      </c>
    </row>
    <row r="21494" spans="18:18" x14ac:dyDescent="0.25">
      <c r="R21494" s="15">
        <v>4</v>
      </c>
    </row>
    <row r="21495" spans="18:18" x14ac:dyDescent="0.25">
      <c r="R21495" s="15">
        <v>4</v>
      </c>
    </row>
    <row r="21496" spans="18:18" x14ac:dyDescent="0.25">
      <c r="R21496" s="15">
        <v>4</v>
      </c>
    </row>
    <row r="21497" spans="18:18" x14ac:dyDescent="0.25">
      <c r="R21497" s="15">
        <v>4</v>
      </c>
    </row>
    <row r="21498" spans="18:18" x14ac:dyDescent="0.25">
      <c r="R21498" s="15">
        <v>4</v>
      </c>
    </row>
    <row r="21499" spans="18:18" x14ac:dyDescent="0.25">
      <c r="R21499" s="15">
        <v>4</v>
      </c>
    </row>
    <row r="21500" spans="18:18" x14ac:dyDescent="0.25">
      <c r="R21500" s="15">
        <v>4</v>
      </c>
    </row>
    <row r="21501" spans="18:18" x14ac:dyDescent="0.25">
      <c r="R21501" s="15">
        <v>4</v>
      </c>
    </row>
    <row r="21502" spans="18:18" x14ac:dyDescent="0.25">
      <c r="R21502" s="15">
        <v>4</v>
      </c>
    </row>
    <row r="21503" spans="18:18" x14ac:dyDescent="0.25">
      <c r="R21503" s="15">
        <v>4</v>
      </c>
    </row>
    <row r="21504" spans="18:18" x14ac:dyDescent="0.25">
      <c r="R21504" s="15">
        <v>4</v>
      </c>
    </row>
    <row r="21505" spans="18:18" x14ac:dyDescent="0.25">
      <c r="R21505" s="15">
        <v>4</v>
      </c>
    </row>
    <row r="21506" spans="18:18" x14ac:dyDescent="0.25">
      <c r="R21506" s="15">
        <v>4</v>
      </c>
    </row>
    <row r="21507" spans="18:18" x14ac:dyDescent="0.25">
      <c r="R21507" s="15">
        <v>4</v>
      </c>
    </row>
    <row r="21508" spans="18:18" x14ac:dyDescent="0.25">
      <c r="R21508" s="15">
        <v>4</v>
      </c>
    </row>
    <row r="21509" spans="18:18" x14ac:dyDescent="0.25">
      <c r="R21509" s="15">
        <v>4</v>
      </c>
    </row>
    <row r="21510" spans="18:18" x14ac:dyDescent="0.25">
      <c r="R21510" s="15">
        <v>4</v>
      </c>
    </row>
    <row r="21511" spans="18:18" x14ac:dyDescent="0.25">
      <c r="R21511" s="15">
        <v>4</v>
      </c>
    </row>
    <row r="21512" spans="18:18" x14ac:dyDescent="0.25">
      <c r="R21512" s="15">
        <v>4</v>
      </c>
    </row>
    <row r="21513" spans="18:18" x14ac:dyDescent="0.25">
      <c r="R21513" s="15">
        <v>4</v>
      </c>
    </row>
    <row r="21514" spans="18:18" x14ac:dyDescent="0.25">
      <c r="R21514" s="15">
        <v>4</v>
      </c>
    </row>
    <row r="21515" spans="18:18" x14ac:dyDescent="0.25">
      <c r="R21515" s="15">
        <v>4</v>
      </c>
    </row>
    <row r="21516" spans="18:18" x14ac:dyDescent="0.25">
      <c r="R21516" s="15">
        <v>4</v>
      </c>
    </row>
    <row r="21517" spans="18:18" x14ac:dyDescent="0.25">
      <c r="R21517" s="15">
        <v>4</v>
      </c>
    </row>
    <row r="21518" spans="18:18" x14ac:dyDescent="0.25">
      <c r="R21518" s="15">
        <v>4</v>
      </c>
    </row>
    <row r="21519" spans="18:18" x14ac:dyDescent="0.25">
      <c r="R21519" s="15">
        <v>4</v>
      </c>
    </row>
    <row r="21520" spans="18:18" x14ac:dyDescent="0.25">
      <c r="R21520" s="15">
        <v>4</v>
      </c>
    </row>
    <row r="21521" spans="18:18" x14ac:dyDescent="0.25">
      <c r="R21521" s="15">
        <v>4</v>
      </c>
    </row>
    <row r="21522" spans="18:18" x14ac:dyDescent="0.25">
      <c r="R21522" s="15">
        <v>4</v>
      </c>
    </row>
    <row r="21523" spans="18:18" x14ac:dyDescent="0.25">
      <c r="R21523" s="15">
        <v>4</v>
      </c>
    </row>
    <row r="21524" spans="18:18" x14ac:dyDescent="0.25">
      <c r="R21524" s="15">
        <v>4</v>
      </c>
    </row>
    <row r="21525" spans="18:18" x14ac:dyDescent="0.25">
      <c r="R21525" s="15">
        <v>4</v>
      </c>
    </row>
    <row r="21526" spans="18:18" x14ac:dyDescent="0.25">
      <c r="R21526" s="15">
        <v>4</v>
      </c>
    </row>
    <row r="21527" spans="18:18" x14ac:dyDescent="0.25">
      <c r="R21527" s="15">
        <v>4</v>
      </c>
    </row>
    <row r="21528" spans="18:18" x14ac:dyDescent="0.25">
      <c r="R21528" s="15">
        <v>4</v>
      </c>
    </row>
    <row r="21529" spans="18:18" x14ac:dyDescent="0.25">
      <c r="R21529" s="15">
        <v>4</v>
      </c>
    </row>
    <row r="21530" spans="18:18" x14ac:dyDescent="0.25">
      <c r="R21530" s="15">
        <v>4</v>
      </c>
    </row>
    <row r="21531" spans="18:18" x14ac:dyDescent="0.25">
      <c r="R21531" s="15">
        <v>4</v>
      </c>
    </row>
    <row r="21532" spans="18:18" x14ac:dyDescent="0.25">
      <c r="R21532" s="15">
        <v>4</v>
      </c>
    </row>
    <row r="21533" spans="18:18" x14ac:dyDescent="0.25">
      <c r="R21533" s="15">
        <v>4</v>
      </c>
    </row>
    <row r="21534" spans="18:18" x14ac:dyDescent="0.25">
      <c r="R21534" s="15">
        <v>2</v>
      </c>
    </row>
    <row r="21535" spans="18:18" x14ac:dyDescent="0.25">
      <c r="R21535" s="15">
        <v>2</v>
      </c>
    </row>
    <row r="21536" spans="18:18" x14ac:dyDescent="0.25">
      <c r="R21536" s="15">
        <v>2</v>
      </c>
    </row>
    <row r="21537" spans="18:18" x14ac:dyDescent="0.25">
      <c r="R21537" s="15">
        <v>2</v>
      </c>
    </row>
    <row r="21538" spans="18:18" x14ac:dyDescent="0.25">
      <c r="R21538" s="15">
        <v>2</v>
      </c>
    </row>
    <row r="21539" spans="18:18" x14ac:dyDescent="0.25">
      <c r="R21539" s="15">
        <v>2</v>
      </c>
    </row>
    <row r="21540" spans="18:18" x14ac:dyDescent="0.25">
      <c r="R21540" s="15">
        <v>2</v>
      </c>
    </row>
    <row r="21541" spans="18:18" x14ac:dyDescent="0.25">
      <c r="R21541" s="15">
        <v>2</v>
      </c>
    </row>
    <row r="21542" spans="18:18" x14ac:dyDescent="0.25">
      <c r="R21542" s="15">
        <v>2</v>
      </c>
    </row>
    <row r="21543" spans="18:18" x14ac:dyDescent="0.25">
      <c r="R21543" s="15">
        <v>2</v>
      </c>
    </row>
    <row r="21544" spans="18:18" x14ac:dyDescent="0.25">
      <c r="R21544" s="15">
        <v>2</v>
      </c>
    </row>
    <row r="21545" spans="18:18" x14ac:dyDescent="0.25">
      <c r="R21545" s="15">
        <v>2</v>
      </c>
    </row>
    <row r="21546" spans="18:18" x14ac:dyDescent="0.25">
      <c r="R21546" s="15">
        <v>4</v>
      </c>
    </row>
    <row r="21547" spans="18:18" x14ac:dyDescent="0.25">
      <c r="R21547" s="15">
        <v>4</v>
      </c>
    </row>
    <row r="21548" spans="18:18" x14ac:dyDescent="0.25">
      <c r="R21548" s="15">
        <v>4</v>
      </c>
    </row>
    <row r="21549" spans="18:18" x14ac:dyDescent="0.25">
      <c r="R21549" s="15">
        <v>4</v>
      </c>
    </row>
    <row r="21550" spans="18:18" x14ac:dyDescent="0.25">
      <c r="R21550" s="15">
        <v>4</v>
      </c>
    </row>
    <row r="21551" spans="18:18" x14ac:dyDescent="0.25">
      <c r="R21551" s="15">
        <v>4</v>
      </c>
    </row>
    <row r="21552" spans="18:18" x14ac:dyDescent="0.25">
      <c r="R21552" s="15">
        <v>4</v>
      </c>
    </row>
    <row r="21553" spans="18:18" x14ac:dyDescent="0.25">
      <c r="R21553" s="15">
        <v>4</v>
      </c>
    </row>
    <row r="21554" spans="18:18" x14ac:dyDescent="0.25">
      <c r="R21554" s="15">
        <v>4</v>
      </c>
    </row>
    <row r="21555" spans="18:18" x14ac:dyDescent="0.25">
      <c r="R21555" s="15">
        <v>4</v>
      </c>
    </row>
    <row r="21556" spans="18:18" x14ac:dyDescent="0.25">
      <c r="R21556" s="15">
        <v>4</v>
      </c>
    </row>
    <row r="21557" spans="18:18" x14ac:dyDescent="0.25">
      <c r="R21557" s="15">
        <v>4</v>
      </c>
    </row>
    <row r="21558" spans="18:18" x14ac:dyDescent="0.25">
      <c r="R21558" s="15">
        <v>1</v>
      </c>
    </row>
    <row r="21559" spans="18:18" x14ac:dyDescent="0.25">
      <c r="R21559" s="15">
        <v>1</v>
      </c>
    </row>
    <row r="21560" spans="18:18" x14ac:dyDescent="0.25">
      <c r="R21560" s="15">
        <v>1</v>
      </c>
    </row>
    <row r="21561" spans="18:18" x14ac:dyDescent="0.25">
      <c r="R21561" s="15">
        <v>1</v>
      </c>
    </row>
    <row r="21562" spans="18:18" x14ac:dyDescent="0.25">
      <c r="R21562" s="15">
        <v>1</v>
      </c>
    </row>
    <row r="21563" spans="18:18" x14ac:dyDescent="0.25">
      <c r="R21563" s="15">
        <v>1</v>
      </c>
    </row>
    <row r="21564" spans="18:18" x14ac:dyDescent="0.25">
      <c r="R21564" s="15">
        <v>1</v>
      </c>
    </row>
    <row r="21565" spans="18:18" x14ac:dyDescent="0.25">
      <c r="R21565" s="15">
        <v>1</v>
      </c>
    </row>
    <row r="21566" spans="18:18" x14ac:dyDescent="0.25">
      <c r="R21566" s="15">
        <v>1</v>
      </c>
    </row>
    <row r="21567" spans="18:18" x14ac:dyDescent="0.25">
      <c r="R21567" s="15">
        <v>1</v>
      </c>
    </row>
    <row r="21568" spans="18:18" x14ac:dyDescent="0.25">
      <c r="R21568" s="15">
        <v>1</v>
      </c>
    </row>
    <row r="21569" spans="18:18" x14ac:dyDescent="0.25">
      <c r="R21569" s="15">
        <v>1</v>
      </c>
    </row>
    <row r="21570" spans="18:18" x14ac:dyDescent="0.25">
      <c r="R21570" s="15">
        <v>1</v>
      </c>
    </row>
    <row r="21571" spans="18:18" x14ac:dyDescent="0.25">
      <c r="R21571" s="15">
        <v>1</v>
      </c>
    </row>
    <row r="21572" spans="18:18" x14ac:dyDescent="0.25">
      <c r="R21572" s="15">
        <v>1</v>
      </c>
    </row>
    <row r="21573" spans="18:18" x14ac:dyDescent="0.25">
      <c r="R21573" s="15">
        <v>1</v>
      </c>
    </row>
    <row r="21574" spans="18:18" x14ac:dyDescent="0.25">
      <c r="R21574" s="15">
        <v>1</v>
      </c>
    </row>
    <row r="21575" spans="18:18" x14ac:dyDescent="0.25">
      <c r="R21575" s="15">
        <v>1</v>
      </c>
    </row>
    <row r="21576" spans="18:18" x14ac:dyDescent="0.25">
      <c r="R21576" s="15">
        <v>1</v>
      </c>
    </row>
    <row r="21577" spans="18:18" x14ac:dyDescent="0.25">
      <c r="R21577" s="15">
        <v>1</v>
      </c>
    </row>
    <row r="21578" spans="18:18" x14ac:dyDescent="0.25">
      <c r="R21578" s="15">
        <v>1</v>
      </c>
    </row>
    <row r="21579" spans="18:18" x14ac:dyDescent="0.25">
      <c r="R21579" s="15">
        <v>1</v>
      </c>
    </row>
    <row r="21580" spans="18:18" x14ac:dyDescent="0.25">
      <c r="R21580" s="15">
        <v>1</v>
      </c>
    </row>
    <row r="21581" spans="18:18" x14ac:dyDescent="0.25">
      <c r="R21581" s="15">
        <v>1</v>
      </c>
    </row>
    <row r="21582" spans="18:18" x14ac:dyDescent="0.25">
      <c r="R21582" s="15">
        <v>1</v>
      </c>
    </row>
    <row r="21583" spans="18:18" x14ac:dyDescent="0.25">
      <c r="R21583" s="15">
        <v>1</v>
      </c>
    </row>
    <row r="21584" spans="18:18" x14ac:dyDescent="0.25">
      <c r="R21584" s="15">
        <v>1</v>
      </c>
    </row>
    <row r="21585" spans="18:18" x14ac:dyDescent="0.25">
      <c r="R21585" s="15">
        <v>1</v>
      </c>
    </row>
    <row r="21586" spans="18:18" x14ac:dyDescent="0.25">
      <c r="R21586" s="15">
        <v>1</v>
      </c>
    </row>
    <row r="21587" spans="18:18" x14ac:dyDescent="0.25">
      <c r="R21587" s="15">
        <v>1</v>
      </c>
    </row>
    <row r="21588" spans="18:18" x14ac:dyDescent="0.25">
      <c r="R21588" s="15">
        <v>1</v>
      </c>
    </row>
    <row r="21589" spans="18:18" x14ac:dyDescent="0.25">
      <c r="R21589" s="15">
        <v>1</v>
      </c>
    </row>
    <row r="21590" spans="18:18" x14ac:dyDescent="0.25">
      <c r="R21590" s="15">
        <v>1</v>
      </c>
    </row>
    <row r="21591" spans="18:18" x14ac:dyDescent="0.25">
      <c r="R21591" s="15">
        <v>1</v>
      </c>
    </row>
    <row r="21592" spans="18:18" x14ac:dyDescent="0.25">
      <c r="R21592" s="15">
        <v>1</v>
      </c>
    </row>
    <row r="21593" spans="18:18" x14ac:dyDescent="0.25">
      <c r="R21593" s="15">
        <v>1</v>
      </c>
    </row>
    <row r="21594" spans="18:18" x14ac:dyDescent="0.25">
      <c r="R21594" s="15">
        <v>1</v>
      </c>
    </row>
    <row r="21595" spans="18:18" x14ac:dyDescent="0.25">
      <c r="R21595" s="15">
        <v>1</v>
      </c>
    </row>
    <row r="21596" spans="18:18" x14ac:dyDescent="0.25">
      <c r="R21596" s="15">
        <v>1</v>
      </c>
    </row>
    <row r="21597" spans="18:18" x14ac:dyDescent="0.25">
      <c r="R21597" s="15">
        <v>1</v>
      </c>
    </row>
    <row r="21598" spans="18:18" x14ac:dyDescent="0.25">
      <c r="R21598" s="15">
        <v>1</v>
      </c>
    </row>
    <row r="21599" spans="18:18" x14ac:dyDescent="0.25">
      <c r="R21599" s="15">
        <v>1</v>
      </c>
    </row>
    <row r="21600" spans="18:18" x14ac:dyDescent="0.25">
      <c r="R21600" s="15">
        <v>1</v>
      </c>
    </row>
    <row r="21601" spans="18:18" x14ac:dyDescent="0.25">
      <c r="R21601" s="15">
        <v>1</v>
      </c>
    </row>
    <row r="21602" spans="18:18" x14ac:dyDescent="0.25">
      <c r="R21602" s="15">
        <v>1</v>
      </c>
    </row>
    <row r="21603" spans="18:18" x14ac:dyDescent="0.25">
      <c r="R21603" s="15">
        <v>1</v>
      </c>
    </row>
    <row r="21604" spans="18:18" x14ac:dyDescent="0.25">
      <c r="R21604" s="15">
        <v>5</v>
      </c>
    </row>
    <row r="21605" spans="18:18" x14ac:dyDescent="0.25">
      <c r="R21605" s="15">
        <v>5</v>
      </c>
    </row>
    <row r="21606" spans="18:18" x14ac:dyDescent="0.25">
      <c r="R21606" s="15">
        <v>5</v>
      </c>
    </row>
    <row r="21607" spans="18:18" x14ac:dyDescent="0.25">
      <c r="R21607" s="15">
        <v>5</v>
      </c>
    </row>
    <row r="21608" spans="18:18" x14ac:dyDescent="0.25">
      <c r="R21608" s="15">
        <v>5</v>
      </c>
    </row>
    <row r="21609" spans="18:18" x14ac:dyDescent="0.25">
      <c r="R21609" s="15">
        <v>5</v>
      </c>
    </row>
    <row r="21610" spans="18:18" x14ac:dyDescent="0.25">
      <c r="R21610" s="15">
        <v>5</v>
      </c>
    </row>
    <row r="21611" spans="18:18" x14ac:dyDescent="0.25">
      <c r="R21611" s="15">
        <v>5</v>
      </c>
    </row>
    <row r="21612" spans="18:18" x14ac:dyDescent="0.25">
      <c r="R21612" s="15">
        <v>5</v>
      </c>
    </row>
    <row r="21613" spans="18:18" x14ac:dyDescent="0.25">
      <c r="R21613" s="15">
        <v>5</v>
      </c>
    </row>
    <row r="21614" spans="18:18" x14ac:dyDescent="0.25">
      <c r="R21614" s="15">
        <v>5</v>
      </c>
    </row>
    <row r="21615" spans="18:18" x14ac:dyDescent="0.25">
      <c r="R21615" s="15">
        <v>5</v>
      </c>
    </row>
    <row r="21616" spans="18:18" x14ac:dyDescent="0.25">
      <c r="R21616" s="15">
        <v>5</v>
      </c>
    </row>
    <row r="21617" spans="18:18" x14ac:dyDescent="0.25">
      <c r="R21617" s="15">
        <v>5</v>
      </c>
    </row>
    <row r="21618" spans="18:18" x14ac:dyDescent="0.25">
      <c r="R21618" s="15">
        <v>5</v>
      </c>
    </row>
    <row r="21619" spans="18:18" x14ac:dyDescent="0.25">
      <c r="R21619" s="15">
        <v>5</v>
      </c>
    </row>
    <row r="21620" spans="18:18" x14ac:dyDescent="0.25">
      <c r="R21620" s="15">
        <v>5</v>
      </c>
    </row>
    <row r="21621" spans="18:18" x14ac:dyDescent="0.25">
      <c r="R21621" s="15">
        <v>5</v>
      </c>
    </row>
    <row r="21622" spans="18:18" x14ac:dyDescent="0.25">
      <c r="R21622" s="15">
        <v>5</v>
      </c>
    </row>
    <row r="21623" spans="18:18" x14ac:dyDescent="0.25">
      <c r="R21623" s="15">
        <v>5</v>
      </c>
    </row>
    <row r="21624" spans="18:18" x14ac:dyDescent="0.25">
      <c r="R21624" s="15">
        <v>5</v>
      </c>
    </row>
    <row r="21625" spans="18:18" x14ac:dyDescent="0.25">
      <c r="R21625" s="15">
        <v>5</v>
      </c>
    </row>
    <row r="21626" spans="18:18" x14ac:dyDescent="0.25">
      <c r="R21626" s="15">
        <v>5</v>
      </c>
    </row>
    <row r="21627" spans="18:18" x14ac:dyDescent="0.25">
      <c r="R21627" s="15">
        <v>5</v>
      </c>
    </row>
    <row r="21628" spans="18:18" x14ac:dyDescent="0.25">
      <c r="R21628" s="15">
        <v>5</v>
      </c>
    </row>
    <row r="21629" spans="18:18" x14ac:dyDescent="0.25">
      <c r="R21629" s="15">
        <v>5</v>
      </c>
    </row>
    <row r="21630" spans="18:18" x14ac:dyDescent="0.25">
      <c r="R21630" s="15">
        <v>5</v>
      </c>
    </row>
    <row r="21631" spans="18:18" x14ac:dyDescent="0.25">
      <c r="R21631" s="15">
        <v>5</v>
      </c>
    </row>
    <row r="21632" spans="18:18" x14ac:dyDescent="0.25">
      <c r="R21632" s="15">
        <v>5</v>
      </c>
    </row>
    <row r="21633" spans="18:18" x14ac:dyDescent="0.25">
      <c r="R21633" s="15">
        <v>5</v>
      </c>
    </row>
    <row r="21634" spans="18:18" x14ac:dyDescent="0.25">
      <c r="R21634" s="15">
        <v>5</v>
      </c>
    </row>
    <row r="21635" spans="18:18" x14ac:dyDescent="0.25">
      <c r="R21635" s="15">
        <v>5</v>
      </c>
    </row>
    <row r="21636" spans="18:18" x14ac:dyDescent="0.25">
      <c r="R21636" s="15">
        <v>5</v>
      </c>
    </row>
    <row r="21637" spans="18:18" x14ac:dyDescent="0.25">
      <c r="R21637" s="15">
        <v>5</v>
      </c>
    </row>
    <row r="21638" spans="18:18" x14ac:dyDescent="0.25">
      <c r="R21638" s="15">
        <v>5</v>
      </c>
    </row>
    <row r="21639" spans="18:18" x14ac:dyDescent="0.25">
      <c r="R21639" s="15">
        <v>5</v>
      </c>
    </row>
    <row r="21640" spans="18:18" x14ac:dyDescent="0.25">
      <c r="R21640" s="15">
        <v>5</v>
      </c>
    </row>
    <row r="21641" spans="18:18" x14ac:dyDescent="0.25">
      <c r="R21641" s="15">
        <v>5</v>
      </c>
    </row>
    <row r="21642" spans="18:18" x14ac:dyDescent="0.25">
      <c r="R21642" s="15">
        <v>5</v>
      </c>
    </row>
    <row r="21643" spans="18:18" x14ac:dyDescent="0.25">
      <c r="R21643" s="15">
        <v>5</v>
      </c>
    </row>
    <row r="21644" spans="18:18" x14ac:dyDescent="0.25">
      <c r="R21644" s="15">
        <v>5</v>
      </c>
    </row>
    <row r="21645" spans="18:18" x14ac:dyDescent="0.25">
      <c r="R21645" s="15">
        <v>5</v>
      </c>
    </row>
    <row r="21646" spans="18:18" x14ac:dyDescent="0.25">
      <c r="R21646" s="15">
        <v>5</v>
      </c>
    </row>
    <row r="21647" spans="18:18" x14ac:dyDescent="0.25">
      <c r="R21647" s="15">
        <v>5</v>
      </c>
    </row>
    <row r="21648" spans="18:18" x14ac:dyDescent="0.25">
      <c r="R21648" s="15">
        <v>5</v>
      </c>
    </row>
    <row r="21649" spans="18:18" x14ac:dyDescent="0.25">
      <c r="R21649" s="15">
        <v>5</v>
      </c>
    </row>
    <row r="21650" spans="18:18" x14ac:dyDescent="0.25">
      <c r="R21650" s="15">
        <v>5</v>
      </c>
    </row>
    <row r="21651" spans="18:18" x14ac:dyDescent="0.25">
      <c r="R21651" s="15">
        <v>5</v>
      </c>
    </row>
    <row r="21652" spans="18:18" x14ac:dyDescent="0.25">
      <c r="R21652" s="15">
        <v>5</v>
      </c>
    </row>
    <row r="21653" spans="18:18" x14ac:dyDescent="0.25">
      <c r="R21653" s="15">
        <v>5</v>
      </c>
    </row>
    <row r="21654" spans="18:18" x14ac:dyDescent="0.25">
      <c r="R21654" s="15">
        <v>5</v>
      </c>
    </row>
    <row r="21655" spans="18:18" x14ac:dyDescent="0.25">
      <c r="R21655" s="15">
        <v>5</v>
      </c>
    </row>
    <row r="21656" spans="18:18" x14ac:dyDescent="0.25">
      <c r="R21656" s="15">
        <v>5</v>
      </c>
    </row>
    <row r="21657" spans="18:18" x14ac:dyDescent="0.25">
      <c r="R21657" s="15">
        <v>5</v>
      </c>
    </row>
    <row r="21658" spans="18:18" x14ac:dyDescent="0.25">
      <c r="R21658" s="15">
        <v>5</v>
      </c>
    </row>
    <row r="21659" spans="18:18" x14ac:dyDescent="0.25">
      <c r="R21659" s="15">
        <v>5</v>
      </c>
    </row>
    <row r="21660" spans="18:18" x14ac:dyDescent="0.25">
      <c r="R21660" s="15">
        <v>5</v>
      </c>
    </row>
    <row r="21661" spans="18:18" x14ac:dyDescent="0.25">
      <c r="R21661" s="15">
        <v>5</v>
      </c>
    </row>
    <row r="21662" spans="18:18" x14ac:dyDescent="0.25">
      <c r="R21662" s="15">
        <v>5</v>
      </c>
    </row>
    <row r="21663" spans="18:18" x14ac:dyDescent="0.25">
      <c r="R21663" s="15">
        <v>5</v>
      </c>
    </row>
    <row r="21664" spans="18:18" x14ac:dyDescent="0.25">
      <c r="R21664" s="15">
        <v>5</v>
      </c>
    </row>
    <row r="21665" spans="18:18" x14ac:dyDescent="0.25">
      <c r="R21665" s="15">
        <v>5</v>
      </c>
    </row>
    <row r="21666" spans="18:18" x14ac:dyDescent="0.25">
      <c r="R21666" s="15">
        <v>5</v>
      </c>
    </row>
    <row r="21667" spans="18:18" x14ac:dyDescent="0.25">
      <c r="R21667" s="15">
        <v>5</v>
      </c>
    </row>
    <row r="21668" spans="18:18" x14ac:dyDescent="0.25">
      <c r="R21668" s="15">
        <v>5</v>
      </c>
    </row>
    <row r="21669" spans="18:18" x14ac:dyDescent="0.25">
      <c r="R21669" s="15">
        <v>5</v>
      </c>
    </row>
    <row r="21670" spans="18:18" x14ac:dyDescent="0.25">
      <c r="R21670" s="15">
        <v>4</v>
      </c>
    </row>
    <row r="21671" spans="18:18" x14ac:dyDescent="0.25">
      <c r="R21671" s="15">
        <v>4</v>
      </c>
    </row>
    <row r="21672" spans="18:18" x14ac:dyDescent="0.25">
      <c r="R21672" s="15">
        <v>4</v>
      </c>
    </row>
    <row r="21673" spans="18:18" x14ac:dyDescent="0.25">
      <c r="R21673" s="15">
        <v>4</v>
      </c>
    </row>
    <row r="21674" spans="18:18" x14ac:dyDescent="0.25">
      <c r="R21674" s="15">
        <v>4</v>
      </c>
    </row>
    <row r="21675" spans="18:18" x14ac:dyDescent="0.25">
      <c r="R21675" s="15">
        <v>4</v>
      </c>
    </row>
    <row r="21676" spans="18:18" x14ac:dyDescent="0.25">
      <c r="R21676" s="15">
        <v>4</v>
      </c>
    </row>
    <row r="21677" spans="18:18" x14ac:dyDescent="0.25">
      <c r="R21677" s="15">
        <v>4</v>
      </c>
    </row>
    <row r="21678" spans="18:18" x14ac:dyDescent="0.25">
      <c r="R21678" s="15">
        <v>4</v>
      </c>
    </row>
    <row r="21679" spans="18:18" x14ac:dyDescent="0.25">
      <c r="R21679" s="15">
        <v>4</v>
      </c>
    </row>
    <row r="21680" spans="18:18" x14ac:dyDescent="0.25">
      <c r="R21680" s="15">
        <v>4</v>
      </c>
    </row>
    <row r="21681" spans="18:18" x14ac:dyDescent="0.25">
      <c r="R21681" s="15">
        <v>4</v>
      </c>
    </row>
    <row r="21682" spans="18:18" x14ac:dyDescent="0.25">
      <c r="R21682" s="15">
        <v>4</v>
      </c>
    </row>
    <row r="21683" spans="18:18" x14ac:dyDescent="0.25">
      <c r="R21683" s="15">
        <v>4</v>
      </c>
    </row>
    <row r="21684" spans="18:18" x14ac:dyDescent="0.25">
      <c r="R21684" s="15">
        <v>4</v>
      </c>
    </row>
    <row r="21685" spans="18:18" x14ac:dyDescent="0.25">
      <c r="R21685" s="15">
        <v>4</v>
      </c>
    </row>
    <row r="21686" spans="18:18" x14ac:dyDescent="0.25">
      <c r="R21686" s="15">
        <v>4</v>
      </c>
    </row>
    <row r="21687" spans="18:18" x14ac:dyDescent="0.25">
      <c r="R21687" s="15">
        <v>4</v>
      </c>
    </row>
    <row r="21688" spans="18:18" x14ac:dyDescent="0.25">
      <c r="R21688" s="15">
        <v>4</v>
      </c>
    </row>
    <row r="21689" spans="18:18" x14ac:dyDescent="0.25">
      <c r="R21689" s="15">
        <v>4</v>
      </c>
    </row>
    <row r="21690" spans="18:18" x14ac:dyDescent="0.25">
      <c r="R21690" s="15">
        <v>4</v>
      </c>
    </row>
    <row r="21691" spans="18:18" x14ac:dyDescent="0.25">
      <c r="R21691" s="15">
        <v>4</v>
      </c>
    </row>
    <row r="21692" spans="18:18" x14ac:dyDescent="0.25">
      <c r="R21692" s="15">
        <v>4</v>
      </c>
    </row>
    <row r="21693" spans="18:18" x14ac:dyDescent="0.25">
      <c r="R21693" s="15">
        <v>4</v>
      </c>
    </row>
    <row r="21694" spans="18:18" x14ac:dyDescent="0.25">
      <c r="R21694" s="15">
        <v>4</v>
      </c>
    </row>
    <row r="21695" spans="18:18" x14ac:dyDescent="0.25">
      <c r="R21695" s="15">
        <v>4</v>
      </c>
    </row>
    <row r="21696" spans="18:18" x14ac:dyDescent="0.25">
      <c r="R21696" s="15">
        <v>4</v>
      </c>
    </row>
    <row r="21697" spans="18:18" x14ac:dyDescent="0.25">
      <c r="R21697" s="15">
        <v>4</v>
      </c>
    </row>
    <row r="21698" spans="18:18" x14ac:dyDescent="0.25">
      <c r="R21698" s="15">
        <v>4</v>
      </c>
    </row>
    <row r="21699" spans="18:18" x14ac:dyDescent="0.25">
      <c r="R21699" s="15">
        <v>4</v>
      </c>
    </row>
    <row r="21700" spans="18:18" x14ac:dyDescent="0.25">
      <c r="R21700" s="15">
        <v>4</v>
      </c>
    </row>
    <row r="21701" spans="18:18" x14ac:dyDescent="0.25">
      <c r="R21701" s="15">
        <v>4</v>
      </c>
    </row>
    <row r="21702" spans="18:18" x14ac:dyDescent="0.25">
      <c r="R21702" s="15">
        <v>4</v>
      </c>
    </row>
    <row r="21703" spans="18:18" x14ac:dyDescent="0.25">
      <c r="R21703" s="15">
        <v>4</v>
      </c>
    </row>
    <row r="21704" spans="18:18" x14ac:dyDescent="0.25">
      <c r="R21704" s="15">
        <v>4</v>
      </c>
    </row>
    <row r="21705" spans="18:18" x14ac:dyDescent="0.25">
      <c r="R21705" s="15">
        <v>4</v>
      </c>
    </row>
    <row r="21706" spans="18:18" x14ac:dyDescent="0.25">
      <c r="R21706" s="15">
        <v>4</v>
      </c>
    </row>
    <row r="21707" spans="18:18" x14ac:dyDescent="0.25">
      <c r="R21707" s="15">
        <v>4</v>
      </c>
    </row>
    <row r="21708" spans="18:18" x14ac:dyDescent="0.25">
      <c r="R21708" s="15">
        <v>4</v>
      </c>
    </row>
    <row r="21709" spans="18:18" x14ac:dyDescent="0.25">
      <c r="R21709" s="15">
        <v>4</v>
      </c>
    </row>
    <row r="21710" spans="18:18" x14ac:dyDescent="0.25">
      <c r="R21710" s="15">
        <v>4</v>
      </c>
    </row>
    <row r="21711" spans="18:18" x14ac:dyDescent="0.25">
      <c r="R21711" s="15">
        <v>4</v>
      </c>
    </row>
    <row r="21712" spans="18:18" x14ac:dyDescent="0.25">
      <c r="R21712" s="15">
        <v>4</v>
      </c>
    </row>
    <row r="21713" spans="18:18" x14ac:dyDescent="0.25">
      <c r="R21713" s="15">
        <v>4</v>
      </c>
    </row>
    <row r="21714" spans="18:18" x14ac:dyDescent="0.25">
      <c r="R21714" s="15">
        <v>4</v>
      </c>
    </row>
    <row r="21715" spans="18:18" x14ac:dyDescent="0.25">
      <c r="R21715" s="15">
        <v>4</v>
      </c>
    </row>
    <row r="21716" spans="18:18" x14ac:dyDescent="0.25">
      <c r="R21716" s="15">
        <v>5</v>
      </c>
    </row>
    <row r="21717" spans="18:18" x14ac:dyDescent="0.25">
      <c r="R21717" s="15">
        <v>5</v>
      </c>
    </row>
    <row r="21718" spans="18:18" x14ac:dyDescent="0.25">
      <c r="R21718" s="15">
        <v>5</v>
      </c>
    </row>
    <row r="21719" spans="18:18" x14ac:dyDescent="0.25">
      <c r="R21719" s="15">
        <v>5</v>
      </c>
    </row>
    <row r="21720" spans="18:18" x14ac:dyDescent="0.25">
      <c r="R21720" s="15">
        <v>5</v>
      </c>
    </row>
    <row r="21721" spans="18:18" x14ac:dyDescent="0.25">
      <c r="R21721" s="15">
        <v>5</v>
      </c>
    </row>
    <row r="21722" spans="18:18" x14ac:dyDescent="0.25">
      <c r="R21722" s="15">
        <v>5</v>
      </c>
    </row>
    <row r="21723" spans="18:18" x14ac:dyDescent="0.25">
      <c r="R21723" s="15">
        <v>5</v>
      </c>
    </row>
    <row r="21724" spans="18:18" x14ac:dyDescent="0.25">
      <c r="R21724" s="15">
        <v>5</v>
      </c>
    </row>
    <row r="21725" spans="18:18" x14ac:dyDescent="0.25">
      <c r="R21725" s="15">
        <v>5</v>
      </c>
    </row>
    <row r="21726" spans="18:18" x14ac:dyDescent="0.25">
      <c r="R21726" s="15">
        <v>5</v>
      </c>
    </row>
    <row r="21727" spans="18:18" x14ac:dyDescent="0.25">
      <c r="R21727" s="15">
        <v>5</v>
      </c>
    </row>
    <row r="21728" spans="18:18" x14ac:dyDescent="0.25">
      <c r="R21728" s="15">
        <v>5</v>
      </c>
    </row>
    <row r="21729" spans="18:18" x14ac:dyDescent="0.25">
      <c r="R21729" s="15">
        <v>5</v>
      </c>
    </row>
    <row r="21730" spans="18:18" x14ac:dyDescent="0.25">
      <c r="R21730" s="15">
        <v>5</v>
      </c>
    </row>
    <row r="21731" spans="18:18" x14ac:dyDescent="0.25">
      <c r="R21731" s="15">
        <v>5</v>
      </c>
    </row>
    <row r="21732" spans="18:18" x14ac:dyDescent="0.25">
      <c r="R21732" s="15">
        <v>5</v>
      </c>
    </row>
    <row r="21733" spans="18:18" x14ac:dyDescent="0.25">
      <c r="R21733" s="15">
        <v>5</v>
      </c>
    </row>
    <row r="21734" spans="18:18" x14ac:dyDescent="0.25">
      <c r="R21734" s="15">
        <v>5</v>
      </c>
    </row>
    <row r="21735" spans="18:18" x14ac:dyDescent="0.25">
      <c r="R21735" s="15">
        <v>5</v>
      </c>
    </row>
    <row r="21736" spans="18:18" x14ac:dyDescent="0.25">
      <c r="R21736" s="15">
        <v>5</v>
      </c>
    </row>
    <row r="21737" spans="18:18" x14ac:dyDescent="0.25">
      <c r="R21737" s="15">
        <v>5</v>
      </c>
    </row>
    <row r="21738" spans="18:18" x14ac:dyDescent="0.25">
      <c r="R21738" s="15">
        <v>5</v>
      </c>
    </row>
    <row r="21739" spans="18:18" x14ac:dyDescent="0.25">
      <c r="R21739" s="15">
        <v>5</v>
      </c>
    </row>
    <row r="21740" spans="18:18" x14ac:dyDescent="0.25">
      <c r="R21740" s="15">
        <v>5</v>
      </c>
    </row>
    <row r="21741" spans="18:18" x14ac:dyDescent="0.25">
      <c r="R21741" s="15">
        <v>5</v>
      </c>
    </row>
    <row r="21742" spans="18:18" x14ac:dyDescent="0.25">
      <c r="R21742" s="15">
        <v>5</v>
      </c>
    </row>
    <row r="21743" spans="18:18" x14ac:dyDescent="0.25">
      <c r="R21743" s="15">
        <v>5</v>
      </c>
    </row>
    <row r="21744" spans="18:18" x14ac:dyDescent="0.25">
      <c r="R21744" s="15">
        <v>5</v>
      </c>
    </row>
    <row r="21745" spans="18:18" x14ac:dyDescent="0.25">
      <c r="R21745" s="15">
        <v>5</v>
      </c>
    </row>
    <row r="21746" spans="18:18" x14ac:dyDescent="0.25">
      <c r="R21746" s="15">
        <v>5</v>
      </c>
    </row>
    <row r="21747" spans="18:18" x14ac:dyDescent="0.25">
      <c r="R21747" s="15">
        <v>5</v>
      </c>
    </row>
    <row r="21748" spans="18:18" x14ac:dyDescent="0.25">
      <c r="R21748" s="15">
        <v>5</v>
      </c>
    </row>
    <row r="21749" spans="18:18" x14ac:dyDescent="0.25">
      <c r="R21749" s="15">
        <v>5</v>
      </c>
    </row>
    <row r="21750" spans="18:18" x14ac:dyDescent="0.25">
      <c r="R21750" s="15">
        <v>5</v>
      </c>
    </row>
    <row r="21751" spans="18:18" x14ac:dyDescent="0.25">
      <c r="R21751" s="15">
        <v>5</v>
      </c>
    </row>
    <row r="21752" spans="18:18" x14ac:dyDescent="0.25">
      <c r="R21752" s="15">
        <v>5</v>
      </c>
    </row>
    <row r="21753" spans="18:18" x14ac:dyDescent="0.25">
      <c r="R21753" s="15">
        <v>5</v>
      </c>
    </row>
    <row r="21754" spans="18:18" x14ac:dyDescent="0.25">
      <c r="R21754" s="15">
        <v>5</v>
      </c>
    </row>
    <row r="21755" spans="18:18" x14ac:dyDescent="0.25">
      <c r="R21755" s="15">
        <v>5</v>
      </c>
    </row>
    <row r="21756" spans="18:18" x14ac:dyDescent="0.25">
      <c r="R21756" s="15">
        <v>5</v>
      </c>
    </row>
    <row r="21757" spans="18:18" x14ac:dyDescent="0.25">
      <c r="R21757" s="15">
        <v>5</v>
      </c>
    </row>
    <row r="21758" spans="18:18" x14ac:dyDescent="0.25">
      <c r="R21758" s="15">
        <v>5</v>
      </c>
    </row>
    <row r="21759" spans="18:18" x14ac:dyDescent="0.25">
      <c r="R21759" s="15">
        <v>5</v>
      </c>
    </row>
    <row r="21760" spans="18:18" x14ac:dyDescent="0.25">
      <c r="R21760" s="15">
        <v>5</v>
      </c>
    </row>
    <row r="21761" spans="18:18" x14ac:dyDescent="0.25">
      <c r="R21761" s="15">
        <v>5</v>
      </c>
    </row>
    <row r="21762" spans="18:18" x14ac:dyDescent="0.25">
      <c r="R21762" s="15">
        <v>5</v>
      </c>
    </row>
    <row r="21763" spans="18:18" x14ac:dyDescent="0.25">
      <c r="R21763" s="15">
        <v>5</v>
      </c>
    </row>
    <row r="21764" spans="18:18" x14ac:dyDescent="0.25">
      <c r="R21764" s="15">
        <v>5</v>
      </c>
    </row>
    <row r="21765" spans="18:18" x14ac:dyDescent="0.25">
      <c r="R21765" s="15">
        <v>5</v>
      </c>
    </row>
    <row r="21766" spans="18:18" x14ac:dyDescent="0.25">
      <c r="R21766" s="15">
        <v>5</v>
      </c>
    </row>
    <row r="21767" spans="18:18" x14ac:dyDescent="0.25">
      <c r="R21767" s="15">
        <v>5</v>
      </c>
    </row>
    <row r="21768" spans="18:18" x14ac:dyDescent="0.25">
      <c r="R21768" s="15">
        <v>5</v>
      </c>
    </row>
    <row r="21769" spans="18:18" x14ac:dyDescent="0.25">
      <c r="R21769" s="15">
        <v>5</v>
      </c>
    </row>
    <row r="21770" spans="18:18" x14ac:dyDescent="0.25">
      <c r="R21770" s="15">
        <v>5</v>
      </c>
    </row>
    <row r="21771" spans="18:18" x14ac:dyDescent="0.25">
      <c r="R21771" s="15">
        <v>5</v>
      </c>
    </row>
    <row r="21772" spans="18:18" x14ac:dyDescent="0.25">
      <c r="R21772" s="15">
        <v>5</v>
      </c>
    </row>
    <row r="21773" spans="18:18" x14ac:dyDescent="0.25">
      <c r="R21773" s="15">
        <v>5</v>
      </c>
    </row>
    <row r="21774" spans="18:18" x14ac:dyDescent="0.25">
      <c r="R21774" s="15">
        <v>5</v>
      </c>
    </row>
    <row r="21775" spans="18:18" x14ac:dyDescent="0.25">
      <c r="R21775" s="15">
        <v>5</v>
      </c>
    </row>
    <row r="21776" spans="18:18" x14ac:dyDescent="0.25">
      <c r="R21776" s="15">
        <v>5</v>
      </c>
    </row>
    <row r="21777" spans="18:18" x14ac:dyDescent="0.25">
      <c r="R21777" s="15">
        <v>5</v>
      </c>
    </row>
    <row r="21778" spans="18:18" x14ac:dyDescent="0.25">
      <c r="R21778" s="15">
        <v>5</v>
      </c>
    </row>
    <row r="21779" spans="18:18" x14ac:dyDescent="0.25">
      <c r="R21779" s="15">
        <v>5</v>
      </c>
    </row>
    <row r="21780" spans="18:18" x14ac:dyDescent="0.25">
      <c r="R21780" s="15">
        <v>5</v>
      </c>
    </row>
    <row r="21781" spans="18:18" x14ac:dyDescent="0.25">
      <c r="R21781" s="15">
        <v>5</v>
      </c>
    </row>
    <row r="21782" spans="18:18" x14ac:dyDescent="0.25">
      <c r="R21782" s="15">
        <v>5</v>
      </c>
    </row>
    <row r="21783" spans="18:18" x14ac:dyDescent="0.25">
      <c r="R21783" s="15">
        <v>5</v>
      </c>
    </row>
    <row r="21784" spans="18:18" x14ac:dyDescent="0.25">
      <c r="R21784" s="15">
        <v>5</v>
      </c>
    </row>
    <row r="21785" spans="18:18" x14ac:dyDescent="0.25">
      <c r="R21785" s="15">
        <v>4</v>
      </c>
    </row>
    <row r="21786" spans="18:18" x14ac:dyDescent="0.25">
      <c r="R21786" s="15">
        <v>4</v>
      </c>
    </row>
    <row r="21787" spans="18:18" x14ac:dyDescent="0.25">
      <c r="R21787" s="15">
        <v>4</v>
      </c>
    </row>
    <row r="21788" spans="18:18" x14ac:dyDescent="0.25">
      <c r="R21788" s="15">
        <v>4</v>
      </c>
    </row>
    <row r="21789" spans="18:18" x14ac:dyDescent="0.25">
      <c r="R21789" s="15">
        <v>4</v>
      </c>
    </row>
    <row r="21790" spans="18:18" x14ac:dyDescent="0.25">
      <c r="R21790" s="15">
        <v>4</v>
      </c>
    </row>
    <row r="21791" spans="18:18" x14ac:dyDescent="0.25">
      <c r="R21791" s="15">
        <v>4</v>
      </c>
    </row>
    <row r="21792" spans="18:18" x14ac:dyDescent="0.25">
      <c r="R21792" s="15">
        <v>4</v>
      </c>
    </row>
    <row r="21793" spans="18:18" x14ac:dyDescent="0.25">
      <c r="R21793" s="15">
        <v>4</v>
      </c>
    </row>
    <row r="21794" spans="18:18" x14ac:dyDescent="0.25">
      <c r="R21794" s="15">
        <v>4</v>
      </c>
    </row>
    <row r="21795" spans="18:18" x14ac:dyDescent="0.25">
      <c r="R21795" s="15">
        <v>4</v>
      </c>
    </row>
    <row r="21796" spans="18:18" x14ac:dyDescent="0.25">
      <c r="R21796" s="15">
        <v>4</v>
      </c>
    </row>
    <row r="21797" spans="18:18" x14ac:dyDescent="0.25">
      <c r="R21797" s="15">
        <v>4</v>
      </c>
    </row>
    <row r="21798" spans="18:18" x14ac:dyDescent="0.25">
      <c r="R21798" s="15">
        <v>4</v>
      </c>
    </row>
    <row r="21799" spans="18:18" x14ac:dyDescent="0.25">
      <c r="R21799" s="15">
        <v>4</v>
      </c>
    </row>
    <row r="21800" spans="18:18" x14ac:dyDescent="0.25">
      <c r="R21800" s="15">
        <v>4</v>
      </c>
    </row>
    <row r="21801" spans="18:18" x14ac:dyDescent="0.25">
      <c r="R21801" s="15">
        <v>4</v>
      </c>
    </row>
    <row r="21802" spans="18:18" x14ac:dyDescent="0.25">
      <c r="R21802" s="15">
        <v>1</v>
      </c>
    </row>
    <row r="21803" spans="18:18" x14ac:dyDescent="0.25">
      <c r="R21803" s="15">
        <v>1</v>
      </c>
    </row>
    <row r="21804" spans="18:18" x14ac:dyDescent="0.25">
      <c r="R21804" s="15">
        <v>1</v>
      </c>
    </row>
    <row r="21805" spans="18:18" x14ac:dyDescent="0.25">
      <c r="R21805" s="15">
        <v>1</v>
      </c>
    </row>
    <row r="21806" spans="18:18" x14ac:dyDescent="0.25">
      <c r="R21806" s="15">
        <v>1</v>
      </c>
    </row>
    <row r="21807" spans="18:18" x14ac:dyDescent="0.25">
      <c r="R21807" s="15">
        <v>1</v>
      </c>
    </row>
    <row r="21808" spans="18:18" x14ac:dyDescent="0.25">
      <c r="R21808" s="15">
        <v>1</v>
      </c>
    </row>
    <row r="21809" spans="18:18" x14ac:dyDescent="0.25">
      <c r="R21809" s="15">
        <v>1</v>
      </c>
    </row>
    <row r="21810" spans="18:18" x14ac:dyDescent="0.25">
      <c r="R21810" s="15">
        <v>1</v>
      </c>
    </row>
    <row r="21811" spans="18:18" x14ac:dyDescent="0.25">
      <c r="R21811" s="15">
        <v>1</v>
      </c>
    </row>
    <row r="21812" spans="18:18" x14ac:dyDescent="0.25">
      <c r="R21812" s="15">
        <v>1</v>
      </c>
    </row>
    <row r="21813" spans="18:18" x14ac:dyDescent="0.25">
      <c r="R21813" s="15">
        <v>1</v>
      </c>
    </row>
    <row r="21814" spans="18:18" x14ac:dyDescent="0.25">
      <c r="R21814" s="15">
        <v>1</v>
      </c>
    </row>
    <row r="21815" spans="18:18" x14ac:dyDescent="0.25">
      <c r="R21815" s="15">
        <v>1</v>
      </c>
    </row>
    <row r="21816" spans="18:18" x14ac:dyDescent="0.25">
      <c r="R21816" s="15">
        <v>1</v>
      </c>
    </row>
    <row r="21817" spans="18:18" x14ac:dyDescent="0.25">
      <c r="R21817" s="15">
        <v>1</v>
      </c>
    </row>
    <row r="21818" spans="18:18" x14ac:dyDescent="0.25">
      <c r="R21818" s="15">
        <v>1</v>
      </c>
    </row>
    <row r="21819" spans="18:18" x14ac:dyDescent="0.25">
      <c r="R21819" s="15">
        <v>1</v>
      </c>
    </row>
    <row r="21820" spans="18:18" x14ac:dyDescent="0.25">
      <c r="R21820" s="15">
        <v>1</v>
      </c>
    </row>
    <row r="21821" spans="18:18" x14ac:dyDescent="0.25">
      <c r="R21821" s="15">
        <v>1</v>
      </c>
    </row>
    <row r="21822" spans="18:18" x14ac:dyDescent="0.25">
      <c r="R21822" s="15">
        <v>1</v>
      </c>
    </row>
    <row r="21823" spans="18:18" x14ac:dyDescent="0.25">
      <c r="R21823" s="15">
        <v>1</v>
      </c>
    </row>
    <row r="21824" spans="18:18" x14ac:dyDescent="0.25">
      <c r="R21824" s="15">
        <v>1</v>
      </c>
    </row>
    <row r="21825" spans="18:18" x14ac:dyDescent="0.25">
      <c r="R21825" s="15">
        <v>1</v>
      </c>
    </row>
    <row r="21826" spans="18:18" x14ac:dyDescent="0.25">
      <c r="R21826" s="15">
        <v>1</v>
      </c>
    </row>
    <row r="21827" spans="18:18" x14ac:dyDescent="0.25">
      <c r="R21827" s="15">
        <v>1</v>
      </c>
    </row>
    <row r="21828" spans="18:18" x14ac:dyDescent="0.25">
      <c r="R21828" s="15">
        <v>1</v>
      </c>
    </row>
    <row r="21829" spans="18:18" x14ac:dyDescent="0.25">
      <c r="R21829" s="15">
        <v>1</v>
      </c>
    </row>
    <row r="21830" spans="18:18" x14ac:dyDescent="0.25">
      <c r="R21830" s="15">
        <v>1</v>
      </c>
    </row>
    <row r="21831" spans="18:18" x14ac:dyDescent="0.25">
      <c r="R21831" s="15">
        <v>1</v>
      </c>
    </row>
    <row r="21832" spans="18:18" x14ac:dyDescent="0.25">
      <c r="R21832" s="15">
        <v>1</v>
      </c>
    </row>
    <row r="21833" spans="18:18" x14ac:dyDescent="0.25">
      <c r="R21833" s="15">
        <v>1</v>
      </c>
    </row>
    <row r="21834" spans="18:18" x14ac:dyDescent="0.25">
      <c r="R21834" s="15">
        <v>1</v>
      </c>
    </row>
    <row r="21835" spans="18:18" x14ac:dyDescent="0.25">
      <c r="R21835" s="15">
        <v>1</v>
      </c>
    </row>
    <row r="21836" spans="18:18" x14ac:dyDescent="0.25">
      <c r="R21836" s="15">
        <v>1</v>
      </c>
    </row>
    <row r="21837" spans="18:18" x14ac:dyDescent="0.25">
      <c r="R21837" s="15">
        <v>1</v>
      </c>
    </row>
    <row r="21838" spans="18:18" x14ac:dyDescent="0.25">
      <c r="R21838" s="15">
        <v>1</v>
      </c>
    </row>
    <row r="21839" spans="18:18" x14ac:dyDescent="0.25">
      <c r="R21839" s="15">
        <v>1</v>
      </c>
    </row>
    <row r="21840" spans="18:18" x14ac:dyDescent="0.25">
      <c r="R21840" s="15">
        <v>1</v>
      </c>
    </row>
    <row r="21841" spans="18:18" x14ac:dyDescent="0.25">
      <c r="R21841" s="15">
        <v>1</v>
      </c>
    </row>
    <row r="21842" spans="18:18" x14ac:dyDescent="0.25">
      <c r="R21842" s="15">
        <v>1</v>
      </c>
    </row>
    <row r="21843" spans="18:18" x14ac:dyDescent="0.25">
      <c r="R21843" s="15">
        <v>1</v>
      </c>
    </row>
    <row r="21844" spans="18:18" x14ac:dyDescent="0.25">
      <c r="R21844" s="15">
        <v>1</v>
      </c>
    </row>
    <row r="21845" spans="18:18" x14ac:dyDescent="0.25">
      <c r="R21845" s="15">
        <v>1</v>
      </c>
    </row>
    <row r="21846" spans="18:18" x14ac:dyDescent="0.25">
      <c r="R21846" s="15">
        <v>1</v>
      </c>
    </row>
    <row r="21847" spans="18:18" x14ac:dyDescent="0.25">
      <c r="R21847" s="15">
        <v>1</v>
      </c>
    </row>
    <row r="21848" spans="18:18" x14ac:dyDescent="0.25">
      <c r="R21848" s="15">
        <v>1</v>
      </c>
    </row>
    <row r="21849" spans="18:18" x14ac:dyDescent="0.25">
      <c r="R21849" s="15">
        <v>1</v>
      </c>
    </row>
    <row r="21850" spans="18:18" x14ac:dyDescent="0.25">
      <c r="R21850" s="15">
        <v>1</v>
      </c>
    </row>
    <row r="21851" spans="18:18" x14ac:dyDescent="0.25">
      <c r="R21851" s="15">
        <v>1</v>
      </c>
    </row>
    <row r="21852" spans="18:18" x14ac:dyDescent="0.25">
      <c r="R21852" s="15">
        <v>1</v>
      </c>
    </row>
    <row r="21853" spans="18:18" x14ac:dyDescent="0.25">
      <c r="R21853" s="15">
        <v>1</v>
      </c>
    </row>
    <row r="21854" spans="18:18" x14ac:dyDescent="0.25">
      <c r="R21854" s="15">
        <v>1</v>
      </c>
    </row>
    <row r="21855" spans="18:18" x14ac:dyDescent="0.25">
      <c r="R21855" s="15">
        <v>1</v>
      </c>
    </row>
    <row r="21856" spans="18:18" x14ac:dyDescent="0.25">
      <c r="R21856" s="15">
        <v>1</v>
      </c>
    </row>
    <row r="21857" spans="18:18" x14ac:dyDescent="0.25">
      <c r="R21857" s="15">
        <v>1</v>
      </c>
    </row>
    <row r="21858" spans="18:18" x14ac:dyDescent="0.25">
      <c r="R21858" s="15">
        <v>4</v>
      </c>
    </row>
    <row r="21859" spans="18:18" x14ac:dyDescent="0.25">
      <c r="R21859" s="15">
        <v>4</v>
      </c>
    </row>
    <row r="21860" spans="18:18" x14ac:dyDescent="0.25">
      <c r="R21860" s="15">
        <v>4</v>
      </c>
    </row>
    <row r="21861" spans="18:18" x14ac:dyDescent="0.25">
      <c r="R21861" s="15">
        <v>4</v>
      </c>
    </row>
    <row r="21862" spans="18:18" x14ac:dyDescent="0.25">
      <c r="R21862" s="15">
        <v>4</v>
      </c>
    </row>
    <row r="21863" spans="18:18" x14ac:dyDescent="0.25">
      <c r="R21863" s="15">
        <v>4</v>
      </c>
    </row>
    <row r="21864" spans="18:18" x14ac:dyDescent="0.25">
      <c r="R21864" s="15">
        <v>4</v>
      </c>
    </row>
    <row r="21865" spans="18:18" x14ac:dyDescent="0.25">
      <c r="R21865" s="15">
        <v>4</v>
      </c>
    </row>
    <row r="21866" spans="18:18" x14ac:dyDescent="0.25">
      <c r="R21866" s="15">
        <v>4</v>
      </c>
    </row>
    <row r="21867" spans="18:18" x14ac:dyDescent="0.25">
      <c r="R21867" s="15">
        <v>2</v>
      </c>
    </row>
    <row r="21868" spans="18:18" x14ac:dyDescent="0.25">
      <c r="R21868" s="15">
        <v>2</v>
      </c>
    </row>
    <row r="21869" spans="18:18" x14ac:dyDescent="0.25">
      <c r="R21869" s="15">
        <v>2</v>
      </c>
    </row>
    <row r="21870" spans="18:18" x14ac:dyDescent="0.25">
      <c r="R21870" s="15">
        <v>2</v>
      </c>
    </row>
    <row r="21871" spans="18:18" x14ac:dyDescent="0.25">
      <c r="R21871" s="15">
        <v>2</v>
      </c>
    </row>
    <row r="21872" spans="18:18" x14ac:dyDescent="0.25">
      <c r="R21872" s="15">
        <v>2</v>
      </c>
    </row>
    <row r="21873" spans="18:18" x14ac:dyDescent="0.25">
      <c r="R21873" s="15">
        <v>2</v>
      </c>
    </row>
    <row r="21874" spans="18:18" x14ac:dyDescent="0.25">
      <c r="R21874" s="15">
        <v>2</v>
      </c>
    </row>
    <row r="21875" spans="18:18" x14ac:dyDescent="0.25">
      <c r="R21875" s="15">
        <v>2</v>
      </c>
    </row>
    <row r="21876" spans="18:18" x14ac:dyDescent="0.25">
      <c r="R21876" s="15">
        <v>2</v>
      </c>
    </row>
    <row r="21877" spans="18:18" x14ac:dyDescent="0.25">
      <c r="R21877" s="15">
        <v>2</v>
      </c>
    </row>
    <row r="21878" spans="18:18" x14ac:dyDescent="0.25">
      <c r="R21878" s="15">
        <v>2</v>
      </c>
    </row>
    <row r="21879" spans="18:18" x14ac:dyDescent="0.25">
      <c r="R21879" s="15">
        <v>2</v>
      </c>
    </row>
    <row r="21880" spans="18:18" x14ac:dyDescent="0.25">
      <c r="R21880" s="15">
        <v>3</v>
      </c>
    </row>
    <row r="21881" spans="18:18" x14ac:dyDescent="0.25">
      <c r="R21881" s="15">
        <v>3</v>
      </c>
    </row>
    <row r="21882" spans="18:18" x14ac:dyDescent="0.25">
      <c r="R21882" s="15">
        <v>3</v>
      </c>
    </row>
    <row r="21883" spans="18:18" x14ac:dyDescent="0.25">
      <c r="R21883" s="15">
        <v>3</v>
      </c>
    </row>
    <row r="21884" spans="18:18" x14ac:dyDescent="0.25">
      <c r="R21884" s="15">
        <v>3</v>
      </c>
    </row>
    <row r="21885" spans="18:18" x14ac:dyDescent="0.25">
      <c r="R21885" s="15">
        <v>3</v>
      </c>
    </row>
    <row r="21886" spans="18:18" x14ac:dyDescent="0.25">
      <c r="R21886" s="15">
        <v>3</v>
      </c>
    </row>
    <row r="21887" spans="18:18" x14ac:dyDescent="0.25">
      <c r="R21887" s="15">
        <v>3</v>
      </c>
    </row>
    <row r="21888" spans="18:18" x14ac:dyDescent="0.25">
      <c r="R21888" s="15">
        <v>3</v>
      </c>
    </row>
    <row r="21889" spans="18:18" x14ac:dyDescent="0.25">
      <c r="R21889" s="15">
        <v>3</v>
      </c>
    </row>
    <row r="21890" spans="18:18" x14ac:dyDescent="0.25">
      <c r="R21890" s="15">
        <v>3</v>
      </c>
    </row>
    <row r="21891" spans="18:18" x14ac:dyDescent="0.25">
      <c r="R21891" s="15">
        <v>3</v>
      </c>
    </row>
    <row r="21892" spans="18:18" x14ac:dyDescent="0.25">
      <c r="R21892" s="15">
        <v>3</v>
      </c>
    </row>
    <row r="21893" spans="18:18" x14ac:dyDescent="0.25">
      <c r="R21893" s="15">
        <v>3</v>
      </c>
    </row>
    <row r="21894" spans="18:18" x14ac:dyDescent="0.25">
      <c r="R21894" s="15">
        <v>3</v>
      </c>
    </row>
    <row r="21895" spans="18:18" x14ac:dyDescent="0.25">
      <c r="R21895" s="15">
        <v>3</v>
      </c>
    </row>
    <row r="21896" spans="18:18" x14ac:dyDescent="0.25">
      <c r="R21896" s="15">
        <v>3</v>
      </c>
    </row>
    <row r="21897" spans="18:18" x14ac:dyDescent="0.25">
      <c r="R21897" s="15">
        <v>3</v>
      </c>
    </row>
    <row r="21898" spans="18:18" x14ac:dyDescent="0.25">
      <c r="R21898" s="15">
        <v>3</v>
      </c>
    </row>
    <row r="21899" spans="18:18" x14ac:dyDescent="0.25">
      <c r="R21899" s="15">
        <v>3</v>
      </c>
    </row>
    <row r="21900" spans="18:18" x14ac:dyDescent="0.25">
      <c r="R21900" s="15">
        <v>3</v>
      </c>
    </row>
    <row r="21901" spans="18:18" x14ac:dyDescent="0.25">
      <c r="R21901" s="15">
        <v>3</v>
      </c>
    </row>
    <row r="21902" spans="18:18" x14ac:dyDescent="0.25">
      <c r="R21902" s="15">
        <v>3</v>
      </c>
    </row>
    <row r="21903" spans="18:18" x14ac:dyDescent="0.25">
      <c r="R21903" s="15">
        <v>3</v>
      </c>
    </row>
    <row r="21904" spans="18:18" x14ac:dyDescent="0.25">
      <c r="R21904" s="15">
        <v>3</v>
      </c>
    </row>
    <row r="21905" spans="18:18" x14ac:dyDescent="0.25">
      <c r="R21905" s="15">
        <v>3</v>
      </c>
    </row>
    <row r="21906" spans="18:18" x14ac:dyDescent="0.25">
      <c r="R21906" s="15">
        <v>3</v>
      </c>
    </row>
    <row r="21907" spans="18:18" x14ac:dyDescent="0.25">
      <c r="R21907" s="15">
        <v>3</v>
      </c>
    </row>
    <row r="21908" spans="18:18" x14ac:dyDescent="0.25">
      <c r="R21908" s="15">
        <v>3</v>
      </c>
    </row>
    <row r="21909" spans="18:18" x14ac:dyDescent="0.25">
      <c r="R21909" s="15">
        <v>3</v>
      </c>
    </row>
    <row r="21910" spans="18:18" x14ac:dyDescent="0.25">
      <c r="R21910" s="15">
        <v>3</v>
      </c>
    </row>
    <row r="21911" spans="18:18" x14ac:dyDescent="0.25">
      <c r="R21911" s="15">
        <v>3</v>
      </c>
    </row>
    <row r="21912" spans="18:18" x14ac:dyDescent="0.25">
      <c r="R21912" s="15">
        <v>3</v>
      </c>
    </row>
    <row r="21913" spans="18:18" x14ac:dyDescent="0.25">
      <c r="R21913" s="15">
        <v>1</v>
      </c>
    </row>
    <row r="21914" spans="18:18" x14ac:dyDescent="0.25">
      <c r="R21914" s="15">
        <v>1</v>
      </c>
    </row>
    <row r="21915" spans="18:18" x14ac:dyDescent="0.25">
      <c r="R21915" s="15">
        <v>1</v>
      </c>
    </row>
    <row r="21916" spans="18:18" x14ac:dyDescent="0.25">
      <c r="R21916" s="15">
        <v>1</v>
      </c>
    </row>
    <row r="21917" spans="18:18" x14ac:dyDescent="0.25">
      <c r="R21917" s="15">
        <v>1</v>
      </c>
    </row>
    <row r="21918" spans="18:18" x14ac:dyDescent="0.25">
      <c r="R21918" s="15">
        <v>1</v>
      </c>
    </row>
    <row r="21919" spans="18:18" x14ac:dyDescent="0.25">
      <c r="R21919" s="15">
        <v>1</v>
      </c>
    </row>
    <row r="21920" spans="18:18" x14ac:dyDescent="0.25">
      <c r="R21920" s="15">
        <v>1</v>
      </c>
    </row>
    <row r="21921" spans="18:18" x14ac:dyDescent="0.25">
      <c r="R21921" s="15">
        <v>1</v>
      </c>
    </row>
    <row r="21922" spans="18:18" x14ac:dyDescent="0.25">
      <c r="R21922" s="15">
        <v>1</v>
      </c>
    </row>
    <row r="21923" spans="18:18" x14ac:dyDescent="0.25">
      <c r="R21923" s="15">
        <v>1</v>
      </c>
    </row>
    <row r="21924" spans="18:18" x14ac:dyDescent="0.25">
      <c r="R21924" s="15">
        <v>1</v>
      </c>
    </row>
    <row r="21925" spans="18:18" x14ac:dyDescent="0.25">
      <c r="R21925" s="15">
        <v>1</v>
      </c>
    </row>
    <row r="21926" spans="18:18" x14ac:dyDescent="0.25">
      <c r="R21926" s="15">
        <v>1</v>
      </c>
    </row>
    <row r="21927" spans="18:18" x14ac:dyDescent="0.25">
      <c r="R21927" s="15">
        <v>1</v>
      </c>
    </row>
    <row r="21928" spans="18:18" x14ac:dyDescent="0.25">
      <c r="R21928" s="15">
        <v>1</v>
      </c>
    </row>
    <row r="21929" spans="18:18" x14ac:dyDescent="0.25">
      <c r="R21929" s="15">
        <v>1</v>
      </c>
    </row>
    <row r="21930" spans="18:18" x14ac:dyDescent="0.25">
      <c r="R21930" s="15">
        <v>1</v>
      </c>
    </row>
    <row r="21931" spans="18:18" x14ac:dyDescent="0.25">
      <c r="R21931" s="15">
        <v>1</v>
      </c>
    </row>
    <row r="21932" spans="18:18" x14ac:dyDescent="0.25">
      <c r="R21932" s="15">
        <v>1</v>
      </c>
    </row>
    <row r="21933" spans="18:18" x14ac:dyDescent="0.25">
      <c r="R21933" s="15">
        <v>1</v>
      </c>
    </row>
    <row r="21934" spans="18:18" x14ac:dyDescent="0.25">
      <c r="R21934" s="15">
        <v>1</v>
      </c>
    </row>
    <row r="21935" spans="18:18" x14ac:dyDescent="0.25">
      <c r="R21935" s="15">
        <v>1</v>
      </c>
    </row>
    <row r="21936" spans="18:18" x14ac:dyDescent="0.25">
      <c r="R21936" s="15">
        <v>1</v>
      </c>
    </row>
    <row r="21937" spans="18:18" x14ac:dyDescent="0.25">
      <c r="R21937" s="15">
        <v>1</v>
      </c>
    </row>
    <row r="21938" spans="18:18" x14ac:dyDescent="0.25">
      <c r="R21938" s="15">
        <v>1</v>
      </c>
    </row>
    <row r="21939" spans="18:18" x14ac:dyDescent="0.25">
      <c r="R21939" s="15">
        <v>1</v>
      </c>
    </row>
    <row r="21940" spans="18:18" x14ac:dyDescent="0.25">
      <c r="R21940" s="15">
        <v>1</v>
      </c>
    </row>
    <row r="21941" spans="18:18" x14ac:dyDescent="0.25">
      <c r="R21941" s="15">
        <v>1</v>
      </c>
    </row>
    <row r="21942" spans="18:18" x14ac:dyDescent="0.25">
      <c r="R21942" s="15">
        <v>1</v>
      </c>
    </row>
    <row r="21943" spans="18:18" x14ac:dyDescent="0.25">
      <c r="R21943" s="15">
        <v>1</v>
      </c>
    </row>
    <row r="21944" spans="18:18" x14ac:dyDescent="0.25">
      <c r="R21944" s="15">
        <v>1</v>
      </c>
    </row>
    <row r="21945" spans="18:18" x14ac:dyDescent="0.25">
      <c r="R21945" s="15">
        <v>1</v>
      </c>
    </row>
    <row r="21946" spans="18:18" x14ac:dyDescent="0.25">
      <c r="R21946" s="15">
        <v>1</v>
      </c>
    </row>
    <row r="21947" spans="18:18" x14ac:dyDescent="0.25">
      <c r="R21947" s="15">
        <v>1</v>
      </c>
    </row>
    <row r="21948" spans="18:18" x14ac:dyDescent="0.25">
      <c r="R21948" s="15">
        <v>1</v>
      </c>
    </row>
    <row r="21949" spans="18:18" x14ac:dyDescent="0.25">
      <c r="R21949" s="15">
        <v>1</v>
      </c>
    </row>
    <row r="21950" spans="18:18" x14ac:dyDescent="0.25">
      <c r="R21950" s="15">
        <v>1</v>
      </c>
    </row>
    <row r="21951" spans="18:18" x14ac:dyDescent="0.25">
      <c r="R21951" s="15">
        <v>1</v>
      </c>
    </row>
    <row r="21952" spans="18:18" x14ac:dyDescent="0.25">
      <c r="R21952" s="15">
        <v>1</v>
      </c>
    </row>
    <row r="21953" spans="18:18" x14ac:dyDescent="0.25">
      <c r="R21953" s="15">
        <v>1</v>
      </c>
    </row>
    <row r="21954" spans="18:18" x14ac:dyDescent="0.25">
      <c r="R21954" s="15">
        <v>1</v>
      </c>
    </row>
    <row r="21955" spans="18:18" x14ac:dyDescent="0.25">
      <c r="R21955" s="15">
        <v>1</v>
      </c>
    </row>
    <row r="21956" spans="18:18" x14ac:dyDescent="0.25">
      <c r="R21956" s="15">
        <v>1</v>
      </c>
    </row>
    <row r="21957" spans="18:18" x14ac:dyDescent="0.25">
      <c r="R21957" s="15">
        <v>1</v>
      </c>
    </row>
    <row r="21958" spans="18:18" x14ac:dyDescent="0.25">
      <c r="R21958" s="15">
        <v>1</v>
      </c>
    </row>
    <row r="21959" spans="18:18" x14ac:dyDescent="0.25">
      <c r="R21959" s="15">
        <v>1</v>
      </c>
    </row>
    <row r="21960" spans="18:18" x14ac:dyDescent="0.25">
      <c r="R21960" s="15">
        <v>1</v>
      </c>
    </row>
    <row r="21961" spans="18:18" x14ac:dyDescent="0.25">
      <c r="R21961" s="15">
        <v>1</v>
      </c>
    </row>
    <row r="21962" spans="18:18" x14ac:dyDescent="0.25">
      <c r="R21962" s="15">
        <v>1</v>
      </c>
    </row>
    <row r="21963" spans="18:18" x14ac:dyDescent="0.25">
      <c r="R21963" s="15">
        <v>1</v>
      </c>
    </row>
    <row r="21964" spans="18:18" x14ac:dyDescent="0.25">
      <c r="R21964" s="15">
        <v>1</v>
      </c>
    </row>
    <row r="21965" spans="18:18" x14ac:dyDescent="0.25">
      <c r="R21965" s="15">
        <v>1</v>
      </c>
    </row>
    <row r="21966" spans="18:18" x14ac:dyDescent="0.25">
      <c r="R21966" s="15">
        <v>1</v>
      </c>
    </row>
    <row r="21967" spans="18:18" x14ac:dyDescent="0.25">
      <c r="R21967" s="15">
        <v>1</v>
      </c>
    </row>
    <row r="21968" spans="18:18" x14ac:dyDescent="0.25">
      <c r="R21968" s="15">
        <v>1</v>
      </c>
    </row>
    <row r="21969" spans="18:18" x14ac:dyDescent="0.25">
      <c r="R21969" s="15">
        <v>1</v>
      </c>
    </row>
    <row r="21970" spans="18:18" x14ac:dyDescent="0.25">
      <c r="R21970" s="15">
        <v>1</v>
      </c>
    </row>
    <row r="21971" spans="18:18" x14ac:dyDescent="0.25">
      <c r="R21971" s="15">
        <v>1</v>
      </c>
    </row>
    <row r="21972" spans="18:18" x14ac:dyDescent="0.25">
      <c r="R21972" s="15">
        <v>1</v>
      </c>
    </row>
    <row r="21973" spans="18:18" x14ac:dyDescent="0.25">
      <c r="R21973" s="15">
        <v>1</v>
      </c>
    </row>
    <row r="21974" spans="18:18" x14ac:dyDescent="0.25">
      <c r="R21974" s="15">
        <v>1</v>
      </c>
    </row>
    <row r="21975" spans="18:18" x14ac:dyDescent="0.25">
      <c r="R21975" s="15">
        <v>1</v>
      </c>
    </row>
    <row r="21976" spans="18:18" x14ac:dyDescent="0.25">
      <c r="R21976" s="15">
        <v>1</v>
      </c>
    </row>
    <row r="21977" spans="18:18" x14ac:dyDescent="0.25">
      <c r="R21977" s="15">
        <v>1</v>
      </c>
    </row>
    <row r="21978" spans="18:18" x14ac:dyDescent="0.25">
      <c r="R21978" s="15">
        <v>1</v>
      </c>
    </row>
    <row r="21979" spans="18:18" x14ac:dyDescent="0.25">
      <c r="R21979" s="15">
        <v>1</v>
      </c>
    </row>
    <row r="21980" spans="18:18" x14ac:dyDescent="0.25">
      <c r="R21980" s="15">
        <v>1</v>
      </c>
    </row>
    <row r="21981" spans="18:18" x14ac:dyDescent="0.25">
      <c r="R21981" s="15">
        <v>1</v>
      </c>
    </row>
    <row r="21982" spans="18:18" x14ac:dyDescent="0.25">
      <c r="R21982" s="15">
        <v>1</v>
      </c>
    </row>
    <row r="21983" spans="18:18" x14ac:dyDescent="0.25">
      <c r="R21983" s="15">
        <v>1</v>
      </c>
    </row>
    <row r="21984" spans="18:18" x14ac:dyDescent="0.25">
      <c r="R21984" s="15">
        <v>1</v>
      </c>
    </row>
    <row r="21985" spans="18:18" x14ac:dyDescent="0.25">
      <c r="R21985" s="15">
        <v>1</v>
      </c>
    </row>
    <row r="21986" spans="18:18" x14ac:dyDescent="0.25">
      <c r="R21986" s="15">
        <v>1</v>
      </c>
    </row>
    <row r="21987" spans="18:18" x14ac:dyDescent="0.25">
      <c r="R21987" s="15">
        <v>1</v>
      </c>
    </row>
    <row r="21988" spans="18:18" x14ac:dyDescent="0.25">
      <c r="R21988" s="15">
        <v>1</v>
      </c>
    </row>
    <row r="21989" spans="18:18" x14ac:dyDescent="0.25">
      <c r="R21989" s="15">
        <v>1</v>
      </c>
    </row>
    <row r="21990" spans="18:18" x14ac:dyDescent="0.25">
      <c r="R21990" s="15">
        <v>1</v>
      </c>
    </row>
    <row r="21991" spans="18:18" x14ac:dyDescent="0.25">
      <c r="R21991" s="15">
        <v>1</v>
      </c>
    </row>
    <row r="21992" spans="18:18" x14ac:dyDescent="0.25">
      <c r="R21992" s="15">
        <v>1</v>
      </c>
    </row>
    <row r="21993" spans="18:18" x14ac:dyDescent="0.25">
      <c r="R21993" s="15">
        <v>1</v>
      </c>
    </row>
    <row r="21994" spans="18:18" x14ac:dyDescent="0.25">
      <c r="R21994" s="15">
        <v>1</v>
      </c>
    </row>
    <row r="21995" spans="18:18" x14ac:dyDescent="0.25">
      <c r="R21995" s="15">
        <v>1</v>
      </c>
    </row>
    <row r="21996" spans="18:18" x14ac:dyDescent="0.25">
      <c r="R21996" s="15">
        <v>1</v>
      </c>
    </row>
    <row r="21997" spans="18:18" x14ac:dyDescent="0.25">
      <c r="R21997" s="15">
        <v>1</v>
      </c>
    </row>
    <row r="21998" spans="18:18" x14ac:dyDescent="0.25">
      <c r="R21998" s="15">
        <v>1</v>
      </c>
    </row>
    <row r="21999" spans="18:18" x14ac:dyDescent="0.25">
      <c r="R21999" s="15">
        <v>1</v>
      </c>
    </row>
    <row r="22000" spans="18:18" x14ac:dyDescent="0.25">
      <c r="R22000" s="15">
        <v>1</v>
      </c>
    </row>
    <row r="22001" spans="18:18" x14ac:dyDescent="0.25">
      <c r="R22001" s="15">
        <v>1</v>
      </c>
    </row>
    <row r="22002" spans="18:18" x14ac:dyDescent="0.25">
      <c r="R22002" s="15">
        <v>1</v>
      </c>
    </row>
    <row r="22003" spans="18:18" x14ac:dyDescent="0.25">
      <c r="R22003" s="15">
        <v>1</v>
      </c>
    </row>
    <row r="22004" spans="18:18" x14ac:dyDescent="0.25">
      <c r="R22004" s="15">
        <v>1</v>
      </c>
    </row>
    <row r="22005" spans="18:18" x14ac:dyDescent="0.25">
      <c r="R22005" s="15">
        <v>1</v>
      </c>
    </row>
    <row r="22006" spans="18:18" x14ac:dyDescent="0.25">
      <c r="R22006" s="15">
        <v>1</v>
      </c>
    </row>
    <row r="22007" spans="18:18" x14ac:dyDescent="0.25">
      <c r="R22007" s="15">
        <v>1</v>
      </c>
    </row>
    <row r="22008" spans="18:18" x14ac:dyDescent="0.25">
      <c r="R22008" s="15">
        <v>1</v>
      </c>
    </row>
    <row r="22009" spans="18:18" x14ac:dyDescent="0.25">
      <c r="R22009" s="15">
        <v>1</v>
      </c>
    </row>
    <row r="22010" spans="18:18" x14ac:dyDescent="0.25">
      <c r="R22010" s="15">
        <v>1</v>
      </c>
    </row>
    <row r="22011" spans="18:18" x14ac:dyDescent="0.25">
      <c r="R22011" s="15">
        <v>1</v>
      </c>
    </row>
    <row r="22012" spans="18:18" x14ac:dyDescent="0.25">
      <c r="R22012" s="15">
        <v>1</v>
      </c>
    </row>
    <row r="22013" spans="18:18" x14ac:dyDescent="0.25">
      <c r="R22013" s="15">
        <v>1</v>
      </c>
    </row>
    <row r="22014" spans="18:18" x14ac:dyDescent="0.25">
      <c r="R22014" s="15">
        <v>1</v>
      </c>
    </row>
    <row r="22015" spans="18:18" x14ac:dyDescent="0.25">
      <c r="R22015" s="15">
        <v>1</v>
      </c>
    </row>
    <row r="22016" spans="18:18" x14ac:dyDescent="0.25">
      <c r="R22016" s="15">
        <v>1</v>
      </c>
    </row>
    <row r="22017" spans="18:18" x14ac:dyDescent="0.25">
      <c r="R22017" s="15">
        <v>1</v>
      </c>
    </row>
    <row r="22018" spans="18:18" x14ac:dyDescent="0.25">
      <c r="R22018" s="15">
        <v>1</v>
      </c>
    </row>
    <row r="22019" spans="18:18" x14ac:dyDescent="0.25">
      <c r="R22019" s="15">
        <v>1</v>
      </c>
    </row>
    <row r="22020" spans="18:18" x14ac:dyDescent="0.25">
      <c r="R22020" s="15">
        <v>1</v>
      </c>
    </row>
    <row r="22021" spans="18:18" x14ac:dyDescent="0.25">
      <c r="R22021" s="15">
        <v>1</v>
      </c>
    </row>
    <row r="22022" spans="18:18" x14ac:dyDescent="0.25">
      <c r="R22022" s="15">
        <v>1</v>
      </c>
    </row>
    <row r="22023" spans="18:18" x14ac:dyDescent="0.25">
      <c r="R22023" s="15">
        <v>1</v>
      </c>
    </row>
    <row r="22024" spans="18:18" x14ac:dyDescent="0.25">
      <c r="R22024" s="15">
        <v>1</v>
      </c>
    </row>
    <row r="22025" spans="18:18" x14ac:dyDescent="0.25">
      <c r="R22025" s="15">
        <v>1</v>
      </c>
    </row>
    <row r="22026" spans="18:18" x14ac:dyDescent="0.25">
      <c r="R22026" s="15">
        <v>1</v>
      </c>
    </row>
    <row r="22027" spans="18:18" x14ac:dyDescent="0.25">
      <c r="R22027" s="15">
        <v>1</v>
      </c>
    </row>
    <row r="22028" spans="18:18" x14ac:dyDescent="0.25">
      <c r="R22028" s="15">
        <v>1</v>
      </c>
    </row>
    <row r="22029" spans="18:18" x14ac:dyDescent="0.25">
      <c r="R22029" s="15">
        <v>1</v>
      </c>
    </row>
    <row r="22030" spans="18:18" x14ac:dyDescent="0.25">
      <c r="R22030" s="15">
        <v>1</v>
      </c>
    </row>
    <row r="22031" spans="18:18" x14ac:dyDescent="0.25">
      <c r="R22031" s="15">
        <v>1</v>
      </c>
    </row>
    <row r="22032" spans="18:18" x14ac:dyDescent="0.25">
      <c r="R22032" s="15">
        <v>1</v>
      </c>
    </row>
    <row r="22033" spans="18:18" x14ac:dyDescent="0.25">
      <c r="R22033" s="15">
        <v>1</v>
      </c>
    </row>
    <row r="22034" spans="18:18" x14ac:dyDescent="0.25">
      <c r="R22034" s="15">
        <v>1</v>
      </c>
    </row>
    <row r="22035" spans="18:18" x14ac:dyDescent="0.25">
      <c r="R22035" s="15">
        <v>1</v>
      </c>
    </row>
    <row r="22036" spans="18:18" x14ac:dyDescent="0.25">
      <c r="R22036" s="15">
        <v>1</v>
      </c>
    </row>
    <row r="22037" spans="18:18" x14ac:dyDescent="0.25">
      <c r="R22037" s="15">
        <v>1</v>
      </c>
    </row>
    <row r="22038" spans="18:18" x14ac:dyDescent="0.25">
      <c r="R22038" s="15">
        <v>1</v>
      </c>
    </row>
    <row r="22039" spans="18:18" x14ac:dyDescent="0.25">
      <c r="R22039" s="15">
        <v>1</v>
      </c>
    </row>
    <row r="22040" spans="18:18" x14ac:dyDescent="0.25">
      <c r="R22040" s="15">
        <v>1</v>
      </c>
    </row>
    <row r="22041" spans="18:18" x14ac:dyDescent="0.25">
      <c r="R22041" s="15">
        <v>1</v>
      </c>
    </row>
    <row r="22042" spans="18:18" x14ac:dyDescent="0.25">
      <c r="R22042" s="15">
        <v>1</v>
      </c>
    </row>
    <row r="22043" spans="18:18" x14ac:dyDescent="0.25">
      <c r="R22043" s="15">
        <v>1</v>
      </c>
    </row>
    <row r="22044" spans="18:18" x14ac:dyDescent="0.25">
      <c r="R22044" s="15">
        <v>1</v>
      </c>
    </row>
    <row r="22045" spans="18:18" x14ac:dyDescent="0.25">
      <c r="R22045" s="15">
        <v>1</v>
      </c>
    </row>
    <row r="22046" spans="18:18" x14ac:dyDescent="0.25">
      <c r="R22046" s="15">
        <v>1</v>
      </c>
    </row>
    <row r="22047" spans="18:18" x14ac:dyDescent="0.25">
      <c r="R22047" s="15">
        <v>1</v>
      </c>
    </row>
    <row r="22048" spans="18:18" x14ac:dyDescent="0.25">
      <c r="R22048" s="15">
        <v>1</v>
      </c>
    </row>
    <row r="22049" spans="18:18" x14ac:dyDescent="0.25">
      <c r="R22049" s="15">
        <v>1</v>
      </c>
    </row>
    <row r="22050" spans="18:18" x14ac:dyDescent="0.25">
      <c r="R22050" s="15">
        <v>1</v>
      </c>
    </row>
    <row r="22051" spans="18:18" x14ac:dyDescent="0.25">
      <c r="R22051" s="15">
        <v>1</v>
      </c>
    </row>
    <row r="22052" spans="18:18" x14ac:dyDescent="0.25">
      <c r="R22052" s="15">
        <v>1</v>
      </c>
    </row>
    <row r="22053" spans="18:18" x14ac:dyDescent="0.25">
      <c r="R22053" s="15">
        <v>1</v>
      </c>
    </row>
    <row r="22054" spans="18:18" x14ac:dyDescent="0.25">
      <c r="R22054" s="15">
        <v>1</v>
      </c>
    </row>
    <row r="22055" spans="18:18" x14ac:dyDescent="0.25">
      <c r="R22055" s="15">
        <v>1</v>
      </c>
    </row>
    <row r="22056" spans="18:18" x14ac:dyDescent="0.25">
      <c r="R22056" s="15">
        <v>1</v>
      </c>
    </row>
    <row r="22057" spans="18:18" x14ac:dyDescent="0.25">
      <c r="R22057" s="15">
        <v>1</v>
      </c>
    </row>
    <row r="22058" spans="18:18" x14ac:dyDescent="0.25">
      <c r="R22058" s="15">
        <v>1</v>
      </c>
    </row>
    <row r="22059" spans="18:18" x14ac:dyDescent="0.25">
      <c r="R22059" s="15">
        <v>1</v>
      </c>
    </row>
    <row r="22060" spans="18:18" x14ac:dyDescent="0.25">
      <c r="R22060" s="15">
        <v>1</v>
      </c>
    </row>
    <row r="22061" spans="18:18" x14ac:dyDescent="0.25">
      <c r="R22061" s="15">
        <v>1</v>
      </c>
    </row>
    <row r="22062" spans="18:18" x14ac:dyDescent="0.25">
      <c r="R22062" s="15">
        <v>1</v>
      </c>
    </row>
    <row r="22063" spans="18:18" x14ac:dyDescent="0.25">
      <c r="R22063" s="15">
        <v>1</v>
      </c>
    </row>
    <row r="22064" spans="18:18" x14ac:dyDescent="0.25">
      <c r="R22064" s="15">
        <v>1</v>
      </c>
    </row>
    <row r="22065" spans="18:18" x14ac:dyDescent="0.25">
      <c r="R22065" s="15">
        <v>1</v>
      </c>
    </row>
    <row r="22066" spans="18:18" x14ac:dyDescent="0.25">
      <c r="R22066" s="15">
        <v>1</v>
      </c>
    </row>
    <row r="22067" spans="18:18" x14ac:dyDescent="0.25">
      <c r="R22067" s="15">
        <v>1</v>
      </c>
    </row>
    <row r="22068" spans="18:18" x14ac:dyDescent="0.25">
      <c r="R22068" s="15">
        <v>1</v>
      </c>
    </row>
    <row r="22069" spans="18:18" x14ac:dyDescent="0.25">
      <c r="R22069" s="15">
        <v>1</v>
      </c>
    </row>
    <row r="22070" spans="18:18" x14ac:dyDescent="0.25">
      <c r="R22070" s="15">
        <v>1</v>
      </c>
    </row>
    <row r="22071" spans="18:18" x14ac:dyDescent="0.25">
      <c r="R22071" s="15">
        <v>1</v>
      </c>
    </row>
    <row r="22072" spans="18:18" x14ac:dyDescent="0.25">
      <c r="R22072" s="15">
        <v>1</v>
      </c>
    </row>
    <row r="22073" spans="18:18" x14ac:dyDescent="0.25">
      <c r="R22073" s="15">
        <v>1</v>
      </c>
    </row>
    <row r="22074" spans="18:18" x14ac:dyDescent="0.25">
      <c r="R22074" s="15">
        <v>1</v>
      </c>
    </row>
    <row r="22075" spans="18:18" x14ac:dyDescent="0.25">
      <c r="R22075" s="15">
        <v>1</v>
      </c>
    </row>
    <row r="22076" spans="18:18" x14ac:dyDescent="0.25">
      <c r="R22076" s="15">
        <v>1</v>
      </c>
    </row>
    <row r="22077" spans="18:18" x14ac:dyDescent="0.25">
      <c r="R22077" s="15">
        <v>1</v>
      </c>
    </row>
    <row r="22078" spans="18:18" x14ac:dyDescent="0.25">
      <c r="R22078" s="15">
        <v>1</v>
      </c>
    </row>
    <row r="22079" spans="18:18" x14ac:dyDescent="0.25">
      <c r="R22079" s="15">
        <v>1</v>
      </c>
    </row>
    <row r="22080" spans="18:18" x14ac:dyDescent="0.25">
      <c r="R22080" s="15">
        <v>1</v>
      </c>
    </row>
    <row r="22081" spans="18:18" x14ac:dyDescent="0.25">
      <c r="R22081" s="15">
        <v>3</v>
      </c>
    </row>
    <row r="22082" spans="18:18" x14ac:dyDescent="0.25">
      <c r="R22082" s="15">
        <v>3</v>
      </c>
    </row>
    <row r="22083" spans="18:18" x14ac:dyDescent="0.25">
      <c r="R22083" s="15">
        <v>3</v>
      </c>
    </row>
    <row r="22084" spans="18:18" x14ac:dyDescent="0.25">
      <c r="R22084" s="15">
        <v>3</v>
      </c>
    </row>
    <row r="22085" spans="18:18" x14ac:dyDescent="0.25">
      <c r="R22085" s="15">
        <v>3</v>
      </c>
    </row>
    <row r="22086" spans="18:18" x14ac:dyDescent="0.25">
      <c r="R22086" s="15">
        <v>3</v>
      </c>
    </row>
    <row r="22087" spans="18:18" x14ac:dyDescent="0.25">
      <c r="R22087" s="15">
        <v>3</v>
      </c>
    </row>
    <row r="22088" spans="18:18" x14ac:dyDescent="0.25">
      <c r="R22088" s="15">
        <v>3</v>
      </c>
    </row>
    <row r="22089" spans="18:18" x14ac:dyDescent="0.25">
      <c r="R22089" s="15">
        <v>3</v>
      </c>
    </row>
    <row r="22090" spans="18:18" x14ac:dyDescent="0.25">
      <c r="R22090" s="15">
        <v>1</v>
      </c>
    </row>
    <row r="22091" spans="18:18" x14ac:dyDescent="0.25">
      <c r="R22091" s="15">
        <v>1</v>
      </c>
    </row>
    <row r="22092" spans="18:18" x14ac:dyDescent="0.25">
      <c r="R22092" s="15">
        <v>1</v>
      </c>
    </row>
    <row r="22093" spans="18:18" x14ac:dyDescent="0.25">
      <c r="R22093" s="15">
        <v>1</v>
      </c>
    </row>
    <row r="22094" spans="18:18" x14ac:dyDescent="0.25">
      <c r="R22094" s="15">
        <v>1</v>
      </c>
    </row>
    <row r="22095" spans="18:18" x14ac:dyDescent="0.25">
      <c r="R22095" s="15">
        <v>1</v>
      </c>
    </row>
    <row r="22096" spans="18:18" x14ac:dyDescent="0.25">
      <c r="R22096" s="15">
        <v>1</v>
      </c>
    </row>
    <row r="22097" spans="18:18" x14ac:dyDescent="0.25">
      <c r="R22097" s="15">
        <v>1</v>
      </c>
    </row>
    <row r="22098" spans="18:18" x14ac:dyDescent="0.25">
      <c r="R22098" s="15">
        <v>1</v>
      </c>
    </row>
    <row r="22099" spans="18:18" x14ac:dyDescent="0.25">
      <c r="R22099" s="15">
        <v>1</v>
      </c>
    </row>
    <row r="22100" spans="18:18" x14ac:dyDescent="0.25">
      <c r="R22100" s="15">
        <v>1</v>
      </c>
    </row>
    <row r="22101" spans="18:18" x14ac:dyDescent="0.25">
      <c r="R22101" s="15">
        <v>1</v>
      </c>
    </row>
    <row r="22102" spans="18:18" x14ac:dyDescent="0.25">
      <c r="R22102" s="15">
        <v>1</v>
      </c>
    </row>
    <row r="22103" spans="18:18" x14ac:dyDescent="0.25">
      <c r="R22103" s="15">
        <v>1</v>
      </c>
    </row>
    <row r="22104" spans="18:18" x14ac:dyDescent="0.25">
      <c r="R22104" s="15">
        <v>4</v>
      </c>
    </row>
    <row r="22105" spans="18:18" x14ac:dyDescent="0.25">
      <c r="R22105" s="15">
        <v>4</v>
      </c>
    </row>
    <row r="22106" spans="18:18" x14ac:dyDescent="0.25">
      <c r="R22106" s="15">
        <v>4</v>
      </c>
    </row>
    <row r="22107" spans="18:18" x14ac:dyDescent="0.25">
      <c r="R22107" s="15">
        <v>4</v>
      </c>
    </row>
    <row r="22108" spans="18:18" x14ac:dyDescent="0.25">
      <c r="R22108" s="15">
        <v>4</v>
      </c>
    </row>
    <row r="22109" spans="18:18" x14ac:dyDescent="0.25">
      <c r="R22109" s="15">
        <v>4</v>
      </c>
    </row>
    <row r="22110" spans="18:18" x14ac:dyDescent="0.25">
      <c r="R22110" s="15">
        <v>4</v>
      </c>
    </row>
    <row r="22111" spans="18:18" x14ac:dyDescent="0.25">
      <c r="R22111" s="15">
        <v>4</v>
      </c>
    </row>
    <row r="22112" spans="18:18" x14ac:dyDescent="0.25">
      <c r="R22112" s="15">
        <v>4</v>
      </c>
    </row>
    <row r="22113" spans="18:18" x14ac:dyDescent="0.25">
      <c r="R22113" s="15">
        <v>4</v>
      </c>
    </row>
    <row r="22114" spans="18:18" x14ac:dyDescent="0.25">
      <c r="R22114" s="15">
        <v>4</v>
      </c>
    </row>
    <row r="22115" spans="18:18" x14ac:dyDescent="0.25">
      <c r="R22115" s="15">
        <v>4</v>
      </c>
    </row>
    <row r="22116" spans="18:18" x14ac:dyDescent="0.25">
      <c r="R22116" s="15">
        <v>4</v>
      </c>
    </row>
    <row r="22117" spans="18:18" x14ac:dyDescent="0.25">
      <c r="R22117" s="15">
        <v>4</v>
      </c>
    </row>
    <row r="22118" spans="18:18" x14ac:dyDescent="0.25">
      <c r="R22118" s="15">
        <v>4</v>
      </c>
    </row>
    <row r="22119" spans="18:18" x14ac:dyDescent="0.25">
      <c r="R22119" s="15">
        <v>4</v>
      </c>
    </row>
    <row r="22120" spans="18:18" x14ac:dyDescent="0.25">
      <c r="R22120" s="15">
        <v>4</v>
      </c>
    </row>
    <row r="22121" spans="18:18" x14ac:dyDescent="0.25">
      <c r="R22121" s="15">
        <v>4</v>
      </c>
    </row>
    <row r="22122" spans="18:18" x14ac:dyDescent="0.25">
      <c r="R22122" s="15">
        <v>4</v>
      </c>
    </row>
    <row r="22123" spans="18:18" x14ac:dyDescent="0.25">
      <c r="R22123" s="15">
        <v>4</v>
      </c>
    </row>
    <row r="22124" spans="18:18" x14ac:dyDescent="0.25">
      <c r="R22124" s="15">
        <v>4</v>
      </c>
    </row>
    <row r="22125" spans="18:18" x14ac:dyDescent="0.25">
      <c r="R22125" s="15">
        <v>4</v>
      </c>
    </row>
    <row r="22126" spans="18:18" x14ac:dyDescent="0.25">
      <c r="R22126" s="15">
        <v>4</v>
      </c>
    </row>
    <row r="22127" spans="18:18" x14ac:dyDescent="0.25">
      <c r="R22127" s="15">
        <v>4</v>
      </c>
    </row>
    <row r="22128" spans="18:18" x14ac:dyDescent="0.25">
      <c r="R22128" s="15">
        <v>4</v>
      </c>
    </row>
    <row r="22129" spans="18:18" x14ac:dyDescent="0.25">
      <c r="R22129" s="15">
        <v>4</v>
      </c>
    </row>
    <row r="22130" spans="18:18" x14ac:dyDescent="0.25">
      <c r="R22130" s="15">
        <v>4</v>
      </c>
    </row>
    <row r="22131" spans="18:18" x14ac:dyDescent="0.25">
      <c r="R22131" s="15">
        <v>4</v>
      </c>
    </row>
    <row r="22132" spans="18:18" x14ac:dyDescent="0.25">
      <c r="R22132" s="15">
        <v>4</v>
      </c>
    </row>
    <row r="22133" spans="18:18" x14ac:dyDescent="0.25">
      <c r="R22133" s="15">
        <v>4</v>
      </c>
    </row>
    <row r="22134" spans="18:18" x14ac:dyDescent="0.25">
      <c r="R22134" s="15">
        <v>4</v>
      </c>
    </row>
    <row r="22135" spans="18:18" x14ac:dyDescent="0.25">
      <c r="R22135" s="15">
        <v>4</v>
      </c>
    </row>
    <row r="22136" spans="18:18" x14ac:dyDescent="0.25">
      <c r="R22136" s="15">
        <v>4</v>
      </c>
    </row>
    <row r="22137" spans="18:18" x14ac:dyDescent="0.25">
      <c r="R22137" s="15">
        <v>4</v>
      </c>
    </row>
    <row r="22138" spans="18:18" x14ac:dyDescent="0.25">
      <c r="R22138" s="15">
        <v>4</v>
      </c>
    </row>
    <row r="22139" spans="18:18" x14ac:dyDescent="0.25">
      <c r="R22139" s="15">
        <v>4</v>
      </c>
    </row>
    <row r="22140" spans="18:18" x14ac:dyDescent="0.25">
      <c r="R22140" s="15">
        <v>5</v>
      </c>
    </row>
    <row r="22141" spans="18:18" x14ac:dyDescent="0.25">
      <c r="R22141" s="15">
        <v>5</v>
      </c>
    </row>
    <row r="22142" spans="18:18" x14ac:dyDescent="0.25">
      <c r="R22142" s="15">
        <v>5</v>
      </c>
    </row>
    <row r="22143" spans="18:18" x14ac:dyDescent="0.25">
      <c r="R22143" s="15">
        <v>5</v>
      </c>
    </row>
    <row r="22144" spans="18:18" x14ac:dyDescent="0.25">
      <c r="R22144" s="15">
        <v>5</v>
      </c>
    </row>
    <row r="22145" spans="18:18" x14ac:dyDescent="0.25">
      <c r="R22145" s="15">
        <v>5</v>
      </c>
    </row>
    <row r="22146" spans="18:18" x14ac:dyDescent="0.25">
      <c r="R22146" s="15">
        <v>5</v>
      </c>
    </row>
    <row r="22147" spans="18:18" x14ac:dyDescent="0.25">
      <c r="R22147" s="15">
        <v>5</v>
      </c>
    </row>
    <row r="22148" spans="18:18" x14ac:dyDescent="0.25">
      <c r="R22148" s="15">
        <v>5</v>
      </c>
    </row>
    <row r="22149" spans="18:18" x14ac:dyDescent="0.25">
      <c r="R22149" s="15">
        <v>5</v>
      </c>
    </row>
    <row r="22150" spans="18:18" x14ac:dyDescent="0.25">
      <c r="R22150" s="15">
        <v>5</v>
      </c>
    </row>
    <row r="22151" spans="18:18" x14ac:dyDescent="0.25">
      <c r="R22151" s="15">
        <v>5</v>
      </c>
    </row>
    <row r="22152" spans="18:18" x14ac:dyDescent="0.25">
      <c r="R22152" s="15">
        <v>5</v>
      </c>
    </row>
    <row r="22153" spans="18:18" x14ac:dyDescent="0.25">
      <c r="R22153" s="15">
        <v>5</v>
      </c>
    </row>
    <row r="22154" spans="18:18" x14ac:dyDescent="0.25">
      <c r="R22154" s="15">
        <v>5</v>
      </c>
    </row>
    <row r="22155" spans="18:18" x14ac:dyDescent="0.25">
      <c r="R22155" s="15">
        <v>5</v>
      </c>
    </row>
    <row r="22156" spans="18:18" x14ac:dyDescent="0.25">
      <c r="R22156" s="15">
        <v>5</v>
      </c>
    </row>
    <row r="22157" spans="18:18" x14ac:dyDescent="0.25">
      <c r="R22157" s="15">
        <v>5</v>
      </c>
    </row>
    <row r="22158" spans="18:18" x14ac:dyDescent="0.25">
      <c r="R22158" s="15">
        <v>5</v>
      </c>
    </row>
    <row r="22159" spans="18:18" x14ac:dyDescent="0.25">
      <c r="R22159" s="15">
        <v>5</v>
      </c>
    </row>
    <row r="22160" spans="18:18" x14ac:dyDescent="0.25">
      <c r="R22160" s="15">
        <v>5</v>
      </c>
    </row>
    <row r="22161" spans="18:18" x14ac:dyDescent="0.25">
      <c r="R22161" s="15">
        <v>5</v>
      </c>
    </row>
    <row r="22162" spans="18:18" x14ac:dyDescent="0.25">
      <c r="R22162" s="15">
        <v>5</v>
      </c>
    </row>
    <row r="22163" spans="18:18" x14ac:dyDescent="0.25">
      <c r="R22163" s="15">
        <v>5</v>
      </c>
    </row>
    <row r="22164" spans="18:18" x14ac:dyDescent="0.25">
      <c r="R22164" s="15">
        <v>5</v>
      </c>
    </row>
    <row r="22165" spans="18:18" x14ac:dyDescent="0.25">
      <c r="R22165" s="15">
        <v>5</v>
      </c>
    </row>
    <row r="22166" spans="18:18" x14ac:dyDescent="0.25">
      <c r="R22166" s="15">
        <v>4</v>
      </c>
    </row>
    <row r="22167" spans="18:18" x14ac:dyDescent="0.25">
      <c r="R22167" s="15">
        <v>4</v>
      </c>
    </row>
    <row r="22168" spans="18:18" x14ac:dyDescent="0.25">
      <c r="R22168" s="15">
        <v>4</v>
      </c>
    </row>
    <row r="22169" spans="18:18" x14ac:dyDescent="0.25">
      <c r="R22169" s="15">
        <v>4</v>
      </c>
    </row>
    <row r="22170" spans="18:18" x14ac:dyDescent="0.25">
      <c r="R22170" s="15">
        <v>4</v>
      </c>
    </row>
    <row r="22171" spans="18:18" x14ac:dyDescent="0.25">
      <c r="R22171" s="15">
        <v>4</v>
      </c>
    </row>
    <row r="22172" spans="18:18" x14ac:dyDescent="0.25">
      <c r="R22172" s="15">
        <v>4</v>
      </c>
    </row>
    <row r="22173" spans="18:18" x14ac:dyDescent="0.25">
      <c r="R22173" s="15">
        <v>4</v>
      </c>
    </row>
    <row r="22174" spans="18:18" x14ac:dyDescent="0.25">
      <c r="R22174" s="15">
        <v>4</v>
      </c>
    </row>
    <row r="22175" spans="18:18" x14ac:dyDescent="0.25">
      <c r="R22175" s="15">
        <v>4</v>
      </c>
    </row>
    <row r="22176" spans="18:18" x14ac:dyDescent="0.25">
      <c r="R22176" s="15">
        <v>4</v>
      </c>
    </row>
    <row r="22177" spans="18:18" x14ac:dyDescent="0.25">
      <c r="R22177" s="15">
        <v>4</v>
      </c>
    </row>
    <row r="22178" spans="18:18" x14ac:dyDescent="0.25">
      <c r="R22178" s="15">
        <v>4</v>
      </c>
    </row>
    <row r="22179" spans="18:18" x14ac:dyDescent="0.25">
      <c r="R22179" s="15">
        <v>4</v>
      </c>
    </row>
    <row r="22180" spans="18:18" x14ac:dyDescent="0.25">
      <c r="R22180" s="15">
        <v>4</v>
      </c>
    </row>
    <row r="22181" spans="18:18" x14ac:dyDescent="0.25">
      <c r="R22181" s="15">
        <v>4</v>
      </c>
    </row>
    <row r="22182" spans="18:18" x14ac:dyDescent="0.25">
      <c r="R22182" s="15">
        <v>4</v>
      </c>
    </row>
    <row r="22183" spans="18:18" x14ac:dyDescent="0.25">
      <c r="R22183" s="15">
        <v>4</v>
      </c>
    </row>
    <row r="22184" spans="18:18" x14ac:dyDescent="0.25">
      <c r="R22184" s="15">
        <v>4</v>
      </c>
    </row>
    <row r="22185" spans="18:18" x14ac:dyDescent="0.25">
      <c r="R22185" s="15">
        <v>4</v>
      </c>
    </row>
    <row r="22186" spans="18:18" x14ac:dyDescent="0.25">
      <c r="R22186" s="15">
        <v>4</v>
      </c>
    </row>
    <row r="22187" spans="18:18" x14ac:dyDescent="0.25">
      <c r="R22187" s="15">
        <v>4</v>
      </c>
    </row>
    <row r="22188" spans="18:18" x14ac:dyDescent="0.25">
      <c r="R22188" s="15">
        <v>4</v>
      </c>
    </row>
    <row r="22189" spans="18:18" x14ac:dyDescent="0.25">
      <c r="R22189" s="15">
        <v>4</v>
      </c>
    </row>
    <row r="22190" spans="18:18" x14ac:dyDescent="0.25">
      <c r="R22190" s="15">
        <v>4</v>
      </c>
    </row>
    <row r="22191" spans="18:18" x14ac:dyDescent="0.25">
      <c r="R22191" s="15">
        <v>4</v>
      </c>
    </row>
    <row r="22192" spans="18:18" x14ac:dyDescent="0.25">
      <c r="R22192" s="15">
        <v>4</v>
      </c>
    </row>
    <row r="22193" spans="18:18" x14ac:dyDescent="0.25">
      <c r="R22193" s="15">
        <v>4</v>
      </c>
    </row>
    <row r="22194" spans="18:18" x14ac:dyDescent="0.25">
      <c r="R22194" s="15">
        <v>4</v>
      </c>
    </row>
    <row r="22195" spans="18:18" x14ac:dyDescent="0.25">
      <c r="R22195" s="15">
        <v>4</v>
      </c>
    </row>
    <row r="22196" spans="18:18" x14ac:dyDescent="0.25">
      <c r="R22196" s="15">
        <v>4</v>
      </c>
    </row>
    <row r="22197" spans="18:18" x14ac:dyDescent="0.25">
      <c r="R22197" s="15">
        <v>4</v>
      </c>
    </row>
    <row r="22198" spans="18:18" x14ac:dyDescent="0.25">
      <c r="R22198" s="15">
        <v>4</v>
      </c>
    </row>
    <row r="22199" spans="18:18" x14ac:dyDescent="0.25">
      <c r="R22199" s="15">
        <v>4</v>
      </c>
    </row>
    <row r="22200" spans="18:18" x14ac:dyDescent="0.25">
      <c r="R22200" s="15">
        <v>4</v>
      </c>
    </row>
    <row r="22201" spans="18:18" x14ac:dyDescent="0.25">
      <c r="R22201" s="15">
        <v>4</v>
      </c>
    </row>
    <row r="22202" spans="18:18" x14ac:dyDescent="0.25">
      <c r="R22202" s="15">
        <v>4</v>
      </c>
    </row>
    <row r="22203" spans="18:18" x14ac:dyDescent="0.25">
      <c r="R22203" s="15">
        <v>1</v>
      </c>
    </row>
    <row r="22204" spans="18:18" x14ac:dyDescent="0.25">
      <c r="R22204" s="15">
        <v>1</v>
      </c>
    </row>
    <row r="22205" spans="18:18" x14ac:dyDescent="0.25">
      <c r="R22205" s="15">
        <v>1</v>
      </c>
    </row>
    <row r="22206" spans="18:18" x14ac:dyDescent="0.25">
      <c r="R22206" s="15">
        <v>1</v>
      </c>
    </row>
    <row r="22207" spans="18:18" x14ac:dyDescent="0.25">
      <c r="R22207" s="15">
        <v>1</v>
      </c>
    </row>
    <row r="22208" spans="18:18" x14ac:dyDescent="0.25">
      <c r="R22208" s="15">
        <v>1</v>
      </c>
    </row>
    <row r="22209" spans="18:18" x14ac:dyDescent="0.25">
      <c r="R22209" s="15">
        <v>1</v>
      </c>
    </row>
    <row r="22210" spans="18:18" x14ac:dyDescent="0.25">
      <c r="R22210" s="15">
        <v>1</v>
      </c>
    </row>
    <row r="22211" spans="18:18" x14ac:dyDescent="0.25">
      <c r="R22211" s="15">
        <v>1</v>
      </c>
    </row>
    <row r="22212" spans="18:18" x14ac:dyDescent="0.25">
      <c r="R22212" s="15">
        <v>1</v>
      </c>
    </row>
    <row r="22213" spans="18:18" x14ac:dyDescent="0.25">
      <c r="R22213" s="15">
        <v>1</v>
      </c>
    </row>
    <row r="22214" spans="18:18" x14ac:dyDescent="0.25">
      <c r="R22214" s="15">
        <v>1</v>
      </c>
    </row>
    <row r="22215" spans="18:18" x14ac:dyDescent="0.25">
      <c r="R22215" s="15">
        <v>1</v>
      </c>
    </row>
    <row r="22216" spans="18:18" x14ac:dyDescent="0.25">
      <c r="R22216" s="15">
        <v>1</v>
      </c>
    </row>
    <row r="22217" spans="18:18" x14ac:dyDescent="0.25">
      <c r="R22217" s="15">
        <v>1</v>
      </c>
    </row>
    <row r="22218" spans="18:18" x14ac:dyDescent="0.25">
      <c r="R22218" s="15">
        <v>1</v>
      </c>
    </row>
    <row r="22219" spans="18:18" x14ac:dyDescent="0.25">
      <c r="R22219" s="15">
        <v>1</v>
      </c>
    </row>
    <row r="22220" spans="18:18" x14ac:dyDescent="0.25">
      <c r="R22220" s="15">
        <v>1</v>
      </c>
    </row>
    <row r="22221" spans="18:18" x14ac:dyDescent="0.25">
      <c r="R22221" s="15">
        <v>1</v>
      </c>
    </row>
    <row r="22222" spans="18:18" x14ac:dyDescent="0.25">
      <c r="R22222" s="15">
        <v>1</v>
      </c>
    </row>
    <row r="22223" spans="18:18" x14ac:dyDescent="0.25">
      <c r="R22223" s="15">
        <v>3</v>
      </c>
    </row>
    <row r="22224" spans="18:18" x14ac:dyDescent="0.25">
      <c r="R22224" s="15">
        <v>3</v>
      </c>
    </row>
    <row r="22225" spans="18:18" x14ac:dyDescent="0.25">
      <c r="R22225" s="15">
        <v>3</v>
      </c>
    </row>
    <row r="22226" spans="18:18" x14ac:dyDescent="0.25">
      <c r="R22226" s="15">
        <v>3</v>
      </c>
    </row>
    <row r="22227" spans="18:18" x14ac:dyDescent="0.25">
      <c r="R22227" s="15">
        <v>3</v>
      </c>
    </row>
    <row r="22228" spans="18:18" x14ac:dyDescent="0.25">
      <c r="R22228" s="15">
        <v>3</v>
      </c>
    </row>
    <row r="22229" spans="18:18" x14ac:dyDescent="0.25">
      <c r="R22229" s="15">
        <v>3</v>
      </c>
    </row>
    <row r="22230" spans="18:18" x14ac:dyDescent="0.25">
      <c r="R22230" s="15">
        <v>3</v>
      </c>
    </row>
    <row r="22231" spans="18:18" x14ac:dyDescent="0.25">
      <c r="R22231" s="15">
        <v>3</v>
      </c>
    </row>
    <row r="22232" spans="18:18" x14ac:dyDescent="0.25">
      <c r="R22232" s="15">
        <v>3</v>
      </c>
    </row>
    <row r="22233" spans="18:18" x14ac:dyDescent="0.25">
      <c r="R22233" s="15">
        <v>3</v>
      </c>
    </row>
    <row r="22234" spans="18:18" x14ac:dyDescent="0.25">
      <c r="R22234" s="15">
        <v>3</v>
      </c>
    </row>
    <row r="22235" spans="18:18" x14ac:dyDescent="0.25">
      <c r="R22235" s="15">
        <v>3</v>
      </c>
    </row>
    <row r="22236" spans="18:18" x14ac:dyDescent="0.25">
      <c r="R22236" s="15">
        <v>3</v>
      </c>
    </row>
    <row r="22237" spans="18:18" x14ac:dyDescent="0.25">
      <c r="R22237" s="15">
        <v>3</v>
      </c>
    </row>
    <row r="22238" spans="18:18" x14ac:dyDescent="0.25">
      <c r="R22238" s="15">
        <v>3</v>
      </c>
    </row>
    <row r="22239" spans="18:18" x14ac:dyDescent="0.25">
      <c r="R22239" s="15">
        <v>4</v>
      </c>
    </row>
    <row r="22240" spans="18:18" x14ac:dyDescent="0.25">
      <c r="R22240" s="15">
        <v>4</v>
      </c>
    </row>
    <row r="22241" spans="18:18" x14ac:dyDescent="0.25">
      <c r="R22241" s="15">
        <v>4</v>
      </c>
    </row>
    <row r="22242" spans="18:18" x14ac:dyDescent="0.25">
      <c r="R22242" s="15">
        <v>4</v>
      </c>
    </row>
    <row r="22243" spans="18:18" x14ac:dyDescent="0.25">
      <c r="R22243" s="15">
        <v>4</v>
      </c>
    </row>
    <row r="22244" spans="18:18" x14ac:dyDescent="0.25">
      <c r="R22244" s="15">
        <v>4</v>
      </c>
    </row>
    <row r="22245" spans="18:18" x14ac:dyDescent="0.25">
      <c r="R22245" s="15">
        <v>4</v>
      </c>
    </row>
    <row r="22246" spans="18:18" x14ac:dyDescent="0.25">
      <c r="R22246" s="15">
        <v>4</v>
      </c>
    </row>
    <row r="22247" spans="18:18" x14ac:dyDescent="0.25">
      <c r="R22247" s="15">
        <v>4</v>
      </c>
    </row>
    <row r="22248" spans="18:18" x14ac:dyDescent="0.25">
      <c r="R22248" s="15">
        <v>4</v>
      </c>
    </row>
    <row r="22249" spans="18:18" x14ac:dyDescent="0.25">
      <c r="R22249" s="15">
        <v>4</v>
      </c>
    </row>
    <row r="22250" spans="18:18" x14ac:dyDescent="0.25">
      <c r="R22250" s="15">
        <v>4</v>
      </c>
    </row>
    <row r="22251" spans="18:18" x14ac:dyDescent="0.25">
      <c r="R22251" s="15">
        <v>4</v>
      </c>
    </row>
    <row r="22252" spans="18:18" x14ac:dyDescent="0.25">
      <c r="R22252" s="15">
        <v>4</v>
      </c>
    </row>
    <row r="22253" spans="18:18" x14ac:dyDescent="0.25">
      <c r="R22253" s="15">
        <v>4</v>
      </c>
    </row>
    <row r="22254" spans="18:18" x14ac:dyDescent="0.25">
      <c r="R22254" s="15">
        <v>4</v>
      </c>
    </row>
    <row r="22255" spans="18:18" x14ac:dyDescent="0.25">
      <c r="R22255" s="15">
        <v>4</v>
      </c>
    </row>
    <row r="22256" spans="18:18" x14ac:dyDescent="0.25">
      <c r="R22256" s="15">
        <v>4</v>
      </c>
    </row>
    <row r="22257" spans="18:18" x14ac:dyDescent="0.25">
      <c r="R22257" s="15">
        <v>4</v>
      </c>
    </row>
    <row r="22258" spans="18:18" x14ac:dyDescent="0.25">
      <c r="R22258" s="15">
        <v>4</v>
      </c>
    </row>
    <row r="22259" spans="18:18" x14ac:dyDescent="0.25">
      <c r="R22259" s="15">
        <v>4</v>
      </c>
    </row>
    <row r="22260" spans="18:18" x14ac:dyDescent="0.25">
      <c r="R22260" s="15">
        <v>4</v>
      </c>
    </row>
    <row r="22261" spans="18:18" x14ac:dyDescent="0.25">
      <c r="R22261" s="15">
        <v>4</v>
      </c>
    </row>
    <row r="22262" spans="18:18" x14ac:dyDescent="0.25">
      <c r="R22262" s="15">
        <v>1</v>
      </c>
    </row>
    <row r="22263" spans="18:18" x14ac:dyDescent="0.25">
      <c r="R22263" s="15">
        <v>1</v>
      </c>
    </row>
    <row r="22264" spans="18:18" x14ac:dyDescent="0.25">
      <c r="R22264" s="15">
        <v>1</v>
      </c>
    </row>
    <row r="22265" spans="18:18" x14ac:dyDescent="0.25">
      <c r="R22265" s="15">
        <v>1</v>
      </c>
    </row>
    <row r="22266" spans="18:18" x14ac:dyDescent="0.25">
      <c r="R22266" s="15">
        <v>1</v>
      </c>
    </row>
    <row r="22267" spans="18:18" x14ac:dyDescent="0.25">
      <c r="R22267" s="15">
        <v>1</v>
      </c>
    </row>
    <row r="22268" spans="18:18" x14ac:dyDescent="0.25">
      <c r="R22268" s="15">
        <v>1</v>
      </c>
    </row>
    <row r="22269" spans="18:18" x14ac:dyDescent="0.25">
      <c r="R22269" s="15">
        <v>1</v>
      </c>
    </row>
    <row r="22270" spans="18:18" x14ac:dyDescent="0.25">
      <c r="R22270" s="15">
        <v>1</v>
      </c>
    </row>
    <row r="22271" spans="18:18" x14ac:dyDescent="0.25">
      <c r="R22271" s="15">
        <v>1</v>
      </c>
    </row>
    <row r="22272" spans="18:18" x14ac:dyDescent="0.25">
      <c r="R22272" s="15">
        <v>1</v>
      </c>
    </row>
    <row r="22273" spans="18:18" x14ac:dyDescent="0.25">
      <c r="R22273" s="15">
        <v>1</v>
      </c>
    </row>
    <row r="22274" spans="18:18" x14ac:dyDescent="0.25">
      <c r="R22274" s="15">
        <v>2</v>
      </c>
    </row>
    <row r="22275" spans="18:18" x14ac:dyDescent="0.25">
      <c r="R22275" s="15">
        <v>2</v>
      </c>
    </row>
    <row r="22276" spans="18:18" x14ac:dyDescent="0.25">
      <c r="R22276" s="15">
        <v>2</v>
      </c>
    </row>
    <row r="22277" spans="18:18" x14ac:dyDescent="0.25">
      <c r="R22277" s="15">
        <v>2</v>
      </c>
    </row>
    <row r="22278" spans="18:18" x14ac:dyDescent="0.25">
      <c r="R22278" s="15">
        <v>2</v>
      </c>
    </row>
    <row r="22279" spans="18:18" x14ac:dyDescent="0.25">
      <c r="R22279" s="15">
        <v>2</v>
      </c>
    </row>
    <row r="22280" spans="18:18" x14ac:dyDescent="0.25">
      <c r="R22280" s="15">
        <v>1</v>
      </c>
    </row>
    <row r="22281" spans="18:18" x14ac:dyDescent="0.25">
      <c r="R22281" s="15">
        <v>1</v>
      </c>
    </row>
    <row r="22282" spans="18:18" x14ac:dyDescent="0.25">
      <c r="R22282" s="15">
        <v>1</v>
      </c>
    </row>
    <row r="22283" spans="18:18" x14ac:dyDescent="0.25">
      <c r="R22283" s="15">
        <v>1</v>
      </c>
    </row>
    <row r="22284" spans="18:18" x14ac:dyDescent="0.25">
      <c r="R22284" s="15">
        <v>1</v>
      </c>
    </row>
    <row r="22285" spans="18:18" x14ac:dyDescent="0.25">
      <c r="R22285" s="15">
        <v>1</v>
      </c>
    </row>
    <row r="22286" spans="18:18" x14ac:dyDescent="0.25">
      <c r="R22286" s="15">
        <v>1</v>
      </c>
    </row>
    <row r="22287" spans="18:18" x14ac:dyDescent="0.25">
      <c r="R22287" s="15">
        <v>1</v>
      </c>
    </row>
    <row r="22288" spans="18:18" x14ac:dyDescent="0.25">
      <c r="R22288" s="15">
        <v>1</v>
      </c>
    </row>
    <row r="22289" spans="18:18" x14ac:dyDescent="0.25">
      <c r="R22289" s="15">
        <v>1</v>
      </c>
    </row>
    <row r="22290" spans="18:18" x14ac:dyDescent="0.25">
      <c r="R22290" s="15">
        <v>1</v>
      </c>
    </row>
    <row r="22291" spans="18:18" x14ac:dyDescent="0.25">
      <c r="R22291" s="15">
        <v>1</v>
      </c>
    </row>
    <row r="22292" spans="18:18" x14ac:dyDescent="0.25">
      <c r="R22292" s="15">
        <v>1</v>
      </c>
    </row>
    <row r="22293" spans="18:18" x14ac:dyDescent="0.25">
      <c r="R22293" s="15">
        <v>1</v>
      </c>
    </row>
    <row r="22294" spans="18:18" x14ac:dyDescent="0.25">
      <c r="R22294" s="15">
        <v>1</v>
      </c>
    </row>
    <row r="22295" spans="18:18" x14ac:dyDescent="0.25">
      <c r="R22295" s="15">
        <v>1</v>
      </c>
    </row>
    <row r="22296" spans="18:18" x14ac:dyDescent="0.25">
      <c r="R22296" s="15">
        <v>1</v>
      </c>
    </row>
    <row r="22297" spans="18:18" x14ac:dyDescent="0.25">
      <c r="R22297" s="15">
        <v>1</v>
      </c>
    </row>
    <row r="22298" spans="18:18" x14ac:dyDescent="0.25">
      <c r="R22298" s="15">
        <v>1</v>
      </c>
    </row>
    <row r="22299" spans="18:18" x14ac:dyDescent="0.25">
      <c r="R22299" s="15">
        <v>1</v>
      </c>
    </row>
    <row r="22300" spans="18:18" x14ac:dyDescent="0.25">
      <c r="R22300" s="15">
        <v>1</v>
      </c>
    </row>
    <row r="22301" spans="18:18" x14ac:dyDescent="0.25">
      <c r="R22301" s="15">
        <v>1</v>
      </c>
    </row>
    <row r="22302" spans="18:18" x14ac:dyDescent="0.25">
      <c r="R22302" s="15">
        <v>1</v>
      </c>
    </row>
    <row r="22303" spans="18:18" x14ac:dyDescent="0.25">
      <c r="R22303" s="15">
        <v>1</v>
      </c>
    </row>
    <row r="22304" spans="18:18" x14ac:dyDescent="0.25">
      <c r="R22304" s="15">
        <v>1</v>
      </c>
    </row>
    <row r="22305" spans="18:18" x14ac:dyDescent="0.25">
      <c r="R22305" s="15">
        <v>1</v>
      </c>
    </row>
    <row r="22306" spans="18:18" x14ac:dyDescent="0.25">
      <c r="R22306" s="15">
        <v>1</v>
      </c>
    </row>
    <row r="22307" spans="18:18" x14ac:dyDescent="0.25">
      <c r="R22307" s="15">
        <v>1</v>
      </c>
    </row>
    <row r="22308" spans="18:18" x14ac:dyDescent="0.25">
      <c r="R22308" s="15">
        <v>1</v>
      </c>
    </row>
    <row r="22309" spans="18:18" x14ac:dyDescent="0.25">
      <c r="R22309" s="15">
        <v>1</v>
      </c>
    </row>
    <row r="22310" spans="18:18" x14ac:dyDescent="0.25">
      <c r="R22310" s="15">
        <v>1</v>
      </c>
    </row>
    <row r="22311" spans="18:18" x14ac:dyDescent="0.25">
      <c r="R22311" s="15">
        <v>1</v>
      </c>
    </row>
    <row r="22312" spans="18:18" x14ac:dyDescent="0.25">
      <c r="R22312" s="15">
        <v>1</v>
      </c>
    </row>
    <row r="22313" spans="18:18" x14ac:dyDescent="0.25">
      <c r="R22313" s="15">
        <v>1</v>
      </c>
    </row>
    <row r="22314" spans="18:18" x14ac:dyDescent="0.25">
      <c r="R22314" s="15">
        <v>1</v>
      </c>
    </row>
    <row r="22315" spans="18:18" x14ac:dyDescent="0.25">
      <c r="R22315" s="15">
        <v>1</v>
      </c>
    </row>
    <row r="22316" spans="18:18" x14ac:dyDescent="0.25">
      <c r="R22316" s="15">
        <v>1</v>
      </c>
    </row>
    <row r="22317" spans="18:18" x14ac:dyDescent="0.25">
      <c r="R22317" s="15">
        <v>1</v>
      </c>
    </row>
    <row r="22318" spans="18:18" x14ac:dyDescent="0.25">
      <c r="R22318" s="15">
        <v>1</v>
      </c>
    </row>
    <row r="22319" spans="18:18" x14ac:dyDescent="0.25">
      <c r="R22319" s="15">
        <v>1</v>
      </c>
    </row>
    <row r="22320" spans="18:18" x14ac:dyDescent="0.25">
      <c r="R22320" s="15">
        <v>1</v>
      </c>
    </row>
    <row r="22321" spans="18:18" x14ac:dyDescent="0.25">
      <c r="R22321" s="15">
        <v>1</v>
      </c>
    </row>
    <row r="22322" spans="18:18" x14ac:dyDescent="0.25">
      <c r="R22322" s="15">
        <v>1</v>
      </c>
    </row>
    <row r="22323" spans="18:18" x14ac:dyDescent="0.25">
      <c r="R22323" s="15">
        <v>1</v>
      </c>
    </row>
    <row r="22324" spans="18:18" x14ac:dyDescent="0.25">
      <c r="R22324" s="15">
        <v>1</v>
      </c>
    </row>
    <row r="22325" spans="18:18" x14ac:dyDescent="0.25">
      <c r="R22325" s="15">
        <v>1</v>
      </c>
    </row>
    <row r="22326" spans="18:18" x14ac:dyDescent="0.25">
      <c r="R22326" s="15">
        <v>1</v>
      </c>
    </row>
    <row r="22327" spans="18:18" x14ac:dyDescent="0.25">
      <c r="R22327" s="15">
        <v>1</v>
      </c>
    </row>
    <row r="22328" spans="18:18" x14ac:dyDescent="0.25">
      <c r="R22328" s="15">
        <v>1</v>
      </c>
    </row>
    <row r="22329" spans="18:18" x14ac:dyDescent="0.25">
      <c r="R22329" s="15">
        <v>1</v>
      </c>
    </row>
    <row r="22330" spans="18:18" x14ac:dyDescent="0.25">
      <c r="R22330" s="15">
        <v>1</v>
      </c>
    </row>
    <row r="22331" spans="18:18" x14ac:dyDescent="0.25">
      <c r="R22331" s="15">
        <v>1</v>
      </c>
    </row>
    <row r="22332" spans="18:18" x14ac:dyDescent="0.25">
      <c r="R22332" s="15">
        <v>1</v>
      </c>
    </row>
    <row r="22333" spans="18:18" x14ac:dyDescent="0.25">
      <c r="R22333" s="15">
        <v>1</v>
      </c>
    </row>
    <row r="22334" spans="18:18" x14ac:dyDescent="0.25">
      <c r="R22334" s="15">
        <v>1</v>
      </c>
    </row>
    <row r="22335" spans="18:18" x14ac:dyDescent="0.25">
      <c r="R22335" s="15">
        <v>1</v>
      </c>
    </row>
    <row r="22336" spans="18:18" x14ac:dyDescent="0.25">
      <c r="R22336" s="15">
        <v>1</v>
      </c>
    </row>
    <row r="22337" spans="18:18" x14ac:dyDescent="0.25">
      <c r="R22337" s="15">
        <v>3</v>
      </c>
    </row>
    <row r="22338" spans="18:18" x14ac:dyDescent="0.25">
      <c r="R22338" s="15">
        <v>3</v>
      </c>
    </row>
    <row r="22339" spans="18:18" x14ac:dyDescent="0.25">
      <c r="R22339" s="15">
        <v>3</v>
      </c>
    </row>
    <row r="22340" spans="18:18" x14ac:dyDescent="0.25">
      <c r="R22340" s="15">
        <v>3</v>
      </c>
    </row>
    <row r="22341" spans="18:18" x14ac:dyDescent="0.25">
      <c r="R22341" s="15">
        <v>3</v>
      </c>
    </row>
    <row r="22342" spans="18:18" x14ac:dyDescent="0.25">
      <c r="R22342" s="15">
        <v>3</v>
      </c>
    </row>
    <row r="22343" spans="18:18" x14ac:dyDescent="0.25">
      <c r="R22343" s="15">
        <v>3</v>
      </c>
    </row>
    <row r="22344" spans="18:18" x14ac:dyDescent="0.25">
      <c r="R22344" s="15">
        <v>3</v>
      </c>
    </row>
    <row r="22345" spans="18:18" x14ac:dyDescent="0.25">
      <c r="R22345" s="15">
        <v>3</v>
      </c>
    </row>
    <row r="22346" spans="18:18" x14ac:dyDescent="0.25">
      <c r="R22346" s="15">
        <v>3</v>
      </c>
    </row>
    <row r="22347" spans="18:18" x14ac:dyDescent="0.25">
      <c r="R22347" s="15">
        <v>3</v>
      </c>
    </row>
    <row r="22348" spans="18:18" x14ac:dyDescent="0.25">
      <c r="R22348" s="15">
        <v>3</v>
      </c>
    </row>
    <row r="22349" spans="18:18" x14ac:dyDescent="0.25">
      <c r="R22349" s="15">
        <v>3</v>
      </c>
    </row>
    <row r="22350" spans="18:18" x14ac:dyDescent="0.25">
      <c r="R22350" s="15">
        <v>3</v>
      </c>
    </row>
    <row r="22351" spans="18:18" x14ac:dyDescent="0.25">
      <c r="R22351" s="15">
        <v>3</v>
      </c>
    </row>
    <row r="22352" spans="18:18" x14ac:dyDescent="0.25">
      <c r="R22352" s="15">
        <v>3</v>
      </c>
    </row>
    <row r="22353" spans="18:18" x14ac:dyDescent="0.25">
      <c r="R22353" s="15">
        <v>3</v>
      </c>
    </row>
    <row r="22354" spans="18:18" x14ac:dyDescent="0.25">
      <c r="R22354" s="15">
        <v>3</v>
      </c>
    </row>
    <row r="22355" spans="18:18" x14ac:dyDescent="0.25">
      <c r="R22355" s="15">
        <v>1</v>
      </c>
    </row>
    <row r="22356" spans="18:18" x14ac:dyDescent="0.25">
      <c r="R22356" s="15">
        <v>1</v>
      </c>
    </row>
    <row r="22357" spans="18:18" x14ac:dyDescent="0.25">
      <c r="R22357" s="15">
        <v>1</v>
      </c>
    </row>
    <row r="22358" spans="18:18" x14ac:dyDescent="0.25">
      <c r="R22358" s="15">
        <v>1</v>
      </c>
    </row>
    <row r="22359" spans="18:18" x14ac:dyDescent="0.25">
      <c r="R22359" s="15">
        <v>1</v>
      </c>
    </row>
    <row r="22360" spans="18:18" x14ac:dyDescent="0.25">
      <c r="R22360" s="15">
        <v>1</v>
      </c>
    </row>
    <row r="22361" spans="18:18" x14ac:dyDescent="0.25">
      <c r="R22361" s="15">
        <v>1</v>
      </c>
    </row>
    <row r="22362" spans="18:18" x14ac:dyDescent="0.25">
      <c r="R22362" s="15">
        <v>1</v>
      </c>
    </row>
    <row r="22363" spans="18:18" x14ac:dyDescent="0.25">
      <c r="R22363" s="15">
        <v>1</v>
      </c>
    </row>
    <row r="22364" spans="18:18" x14ac:dyDescent="0.25">
      <c r="R22364" s="15">
        <v>1</v>
      </c>
    </row>
    <row r="22365" spans="18:18" x14ac:dyDescent="0.25">
      <c r="R22365" s="15">
        <v>1</v>
      </c>
    </row>
    <row r="22366" spans="18:18" x14ac:dyDescent="0.25">
      <c r="R22366" s="15">
        <v>1</v>
      </c>
    </row>
    <row r="22367" spans="18:18" x14ac:dyDescent="0.25">
      <c r="R22367" s="15">
        <v>1</v>
      </c>
    </row>
    <row r="22368" spans="18:18" x14ac:dyDescent="0.25">
      <c r="R22368" s="15">
        <v>1</v>
      </c>
    </row>
    <row r="22369" spans="18:18" x14ac:dyDescent="0.25">
      <c r="R22369" s="15">
        <v>1</v>
      </c>
    </row>
    <row r="22370" spans="18:18" x14ac:dyDescent="0.25">
      <c r="R22370" s="15">
        <v>1</v>
      </c>
    </row>
    <row r="22371" spans="18:18" x14ac:dyDescent="0.25">
      <c r="R22371" s="15">
        <v>1</v>
      </c>
    </row>
    <row r="22372" spans="18:18" x14ac:dyDescent="0.25">
      <c r="R22372" s="15">
        <v>1</v>
      </c>
    </row>
    <row r="22373" spans="18:18" x14ac:dyDescent="0.25">
      <c r="R22373" s="15">
        <v>1</v>
      </c>
    </row>
    <row r="22374" spans="18:18" x14ac:dyDescent="0.25">
      <c r="R22374" s="15">
        <v>1</v>
      </c>
    </row>
    <row r="22375" spans="18:18" x14ac:dyDescent="0.25">
      <c r="R22375" s="15">
        <v>1</v>
      </c>
    </row>
    <row r="22376" spans="18:18" x14ac:dyDescent="0.25">
      <c r="R22376" s="15">
        <v>1</v>
      </c>
    </row>
    <row r="22377" spans="18:18" x14ac:dyDescent="0.25">
      <c r="R22377" s="15">
        <v>1</v>
      </c>
    </row>
    <row r="22378" spans="18:18" x14ac:dyDescent="0.25">
      <c r="R22378" s="15">
        <v>3</v>
      </c>
    </row>
    <row r="22379" spans="18:18" x14ac:dyDescent="0.25">
      <c r="R22379" s="15">
        <v>3</v>
      </c>
    </row>
    <row r="22380" spans="18:18" x14ac:dyDescent="0.25">
      <c r="R22380" s="15">
        <v>3</v>
      </c>
    </row>
    <row r="22381" spans="18:18" x14ac:dyDescent="0.25">
      <c r="R22381" s="15">
        <v>3</v>
      </c>
    </row>
    <row r="22382" spans="18:18" x14ac:dyDescent="0.25">
      <c r="R22382" s="15">
        <v>3</v>
      </c>
    </row>
    <row r="22383" spans="18:18" x14ac:dyDescent="0.25">
      <c r="R22383" s="15">
        <v>3</v>
      </c>
    </row>
    <row r="22384" spans="18:18" x14ac:dyDescent="0.25">
      <c r="R22384" s="15">
        <v>3</v>
      </c>
    </row>
    <row r="22385" spans="18:18" x14ac:dyDescent="0.25">
      <c r="R22385" s="15">
        <v>4</v>
      </c>
    </row>
    <row r="22386" spans="18:18" x14ac:dyDescent="0.25">
      <c r="R22386" s="15">
        <v>4</v>
      </c>
    </row>
    <row r="22387" spans="18:18" x14ac:dyDescent="0.25">
      <c r="R22387" s="15">
        <v>4</v>
      </c>
    </row>
    <row r="22388" spans="18:18" x14ac:dyDescent="0.25">
      <c r="R22388" s="15">
        <v>4</v>
      </c>
    </row>
    <row r="22389" spans="18:18" x14ac:dyDescent="0.25">
      <c r="R22389" s="15">
        <v>4</v>
      </c>
    </row>
    <row r="22390" spans="18:18" x14ac:dyDescent="0.25">
      <c r="R22390" s="15">
        <v>4</v>
      </c>
    </row>
    <row r="22391" spans="18:18" x14ac:dyDescent="0.25">
      <c r="R22391" s="15">
        <v>4</v>
      </c>
    </row>
    <row r="22392" spans="18:18" x14ac:dyDescent="0.25">
      <c r="R22392" s="15">
        <v>4</v>
      </c>
    </row>
    <row r="22393" spans="18:18" x14ac:dyDescent="0.25">
      <c r="R22393" s="15">
        <v>4</v>
      </c>
    </row>
    <row r="22394" spans="18:18" x14ac:dyDescent="0.25">
      <c r="R22394" s="15">
        <v>4</v>
      </c>
    </row>
    <row r="22395" spans="18:18" x14ac:dyDescent="0.25">
      <c r="R22395" s="15">
        <v>4</v>
      </c>
    </row>
    <row r="22396" spans="18:18" x14ac:dyDescent="0.25">
      <c r="R22396" s="15">
        <v>4</v>
      </c>
    </row>
    <row r="22397" spans="18:18" x14ac:dyDescent="0.25">
      <c r="R22397" s="15">
        <v>4</v>
      </c>
    </row>
    <row r="22398" spans="18:18" x14ac:dyDescent="0.25">
      <c r="R22398" s="15">
        <v>4</v>
      </c>
    </row>
    <row r="22399" spans="18:18" x14ac:dyDescent="0.25">
      <c r="R22399" s="15">
        <v>4</v>
      </c>
    </row>
    <row r="22400" spans="18:18" x14ac:dyDescent="0.25">
      <c r="R22400" s="15">
        <v>5</v>
      </c>
    </row>
    <row r="22401" spans="18:18" x14ac:dyDescent="0.25">
      <c r="R22401" s="15">
        <v>5</v>
      </c>
    </row>
    <row r="22402" spans="18:18" x14ac:dyDescent="0.25">
      <c r="R22402" s="15">
        <v>5</v>
      </c>
    </row>
    <row r="22403" spans="18:18" x14ac:dyDescent="0.25">
      <c r="R22403" s="15">
        <v>5</v>
      </c>
    </row>
    <row r="22404" spans="18:18" x14ac:dyDescent="0.25">
      <c r="R22404" s="15">
        <v>5</v>
      </c>
    </row>
    <row r="22405" spans="18:18" x14ac:dyDescent="0.25">
      <c r="R22405" s="15">
        <v>5</v>
      </c>
    </row>
    <row r="22406" spans="18:18" x14ac:dyDescent="0.25">
      <c r="R22406" s="15">
        <v>5</v>
      </c>
    </row>
    <row r="22407" spans="18:18" x14ac:dyDescent="0.25">
      <c r="R22407" s="15">
        <v>5</v>
      </c>
    </row>
    <row r="22408" spans="18:18" x14ac:dyDescent="0.25">
      <c r="R22408" s="15">
        <v>5</v>
      </c>
    </row>
    <row r="22409" spans="18:18" x14ac:dyDescent="0.25">
      <c r="R22409" s="15">
        <v>5</v>
      </c>
    </row>
    <row r="22410" spans="18:18" x14ac:dyDescent="0.25">
      <c r="R22410" s="15">
        <v>5</v>
      </c>
    </row>
    <row r="22411" spans="18:18" x14ac:dyDescent="0.25">
      <c r="R22411" s="15">
        <v>1</v>
      </c>
    </row>
    <row r="22412" spans="18:18" x14ac:dyDescent="0.25">
      <c r="R22412" s="15">
        <v>1</v>
      </c>
    </row>
    <row r="22413" spans="18:18" x14ac:dyDescent="0.25">
      <c r="R22413" s="15">
        <v>1</v>
      </c>
    </row>
    <row r="22414" spans="18:18" x14ac:dyDescent="0.25">
      <c r="R22414" s="15">
        <v>1</v>
      </c>
    </row>
    <row r="22415" spans="18:18" x14ac:dyDescent="0.25">
      <c r="R22415" s="15">
        <v>1</v>
      </c>
    </row>
    <row r="22416" spans="18:18" x14ac:dyDescent="0.25">
      <c r="R22416" s="15">
        <v>1</v>
      </c>
    </row>
    <row r="22417" spans="18:18" x14ac:dyDescent="0.25">
      <c r="R22417" s="15">
        <v>1</v>
      </c>
    </row>
    <row r="22418" spans="18:18" x14ac:dyDescent="0.25">
      <c r="R22418" s="15">
        <v>1</v>
      </c>
    </row>
    <row r="22419" spans="18:18" x14ac:dyDescent="0.25">
      <c r="R22419" s="15">
        <v>1</v>
      </c>
    </row>
    <row r="22420" spans="18:18" x14ac:dyDescent="0.25">
      <c r="R22420" s="15">
        <v>1</v>
      </c>
    </row>
    <row r="22421" spans="18:18" x14ac:dyDescent="0.25">
      <c r="R22421" s="15">
        <v>1</v>
      </c>
    </row>
    <row r="22422" spans="18:18" x14ac:dyDescent="0.25">
      <c r="R22422" s="15">
        <v>1</v>
      </c>
    </row>
    <row r="22423" spans="18:18" x14ac:dyDescent="0.25">
      <c r="R22423" s="15">
        <v>1</v>
      </c>
    </row>
    <row r="22424" spans="18:18" x14ac:dyDescent="0.25">
      <c r="R22424" s="15">
        <v>1</v>
      </c>
    </row>
    <row r="22425" spans="18:18" x14ac:dyDescent="0.25">
      <c r="R22425" s="15">
        <v>1</v>
      </c>
    </row>
    <row r="22426" spans="18:18" x14ac:dyDescent="0.25">
      <c r="R22426" s="15">
        <v>1</v>
      </c>
    </row>
    <row r="22427" spans="18:18" x14ac:dyDescent="0.25">
      <c r="R22427" s="15">
        <v>1</v>
      </c>
    </row>
    <row r="22428" spans="18:18" x14ac:dyDescent="0.25">
      <c r="R22428" s="15">
        <v>1</v>
      </c>
    </row>
    <row r="22429" spans="18:18" x14ac:dyDescent="0.25">
      <c r="R22429" s="15">
        <v>1</v>
      </c>
    </row>
    <row r="22430" spans="18:18" x14ac:dyDescent="0.25">
      <c r="R22430" s="15">
        <v>4</v>
      </c>
    </row>
    <row r="22431" spans="18:18" x14ac:dyDescent="0.25">
      <c r="R22431" s="15">
        <v>4</v>
      </c>
    </row>
    <row r="22432" spans="18:18" x14ac:dyDescent="0.25">
      <c r="R22432" s="15">
        <v>4</v>
      </c>
    </row>
    <row r="22433" spans="18:18" x14ac:dyDescent="0.25">
      <c r="R22433" s="15">
        <v>4</v>
      </c>
    </row>
    <row r="22434" spans="18:18" x14ac:dyDescent="0.25">
      <c r="R22434" s="15">
        <v>4</v>
      </c>
    </row>
    <row r="22435" spans="18:18" x14ac:dyDescent="0.25">
      <c r="R22435" s="15">
        <v>4</v>
      </c>
    </row>
    <row r="22436" spans="18:18" x14ac:dyDescent="0.25">
      <c r="R22436" s="15">
        <v>4</v>
      </c>
    </row>
    <row r="22437" spans="18:18" x14ac:dyDescent="0.25">
      <c r="R22437" s="15">
        <v>4</v>
      </c>
    </row>
    <row r="22438" spans="18:18" x14ac:dyDescent="0.25">
      <c r="R22438" s="15">
        <v>4</v>
      </c>
    </row>
    <row r="22439" spans="18:18" x14ac:dyDescent="0.25">
      <c r="R22439" s="15">
        <v>4</v>
      </c>
    </row>
    <row r="22440" spans="18:18" x14ac:dyDescent="0.25">
      <c r="R22440" s="15">
        <v>4</v>
      </c>
    </row>
    <row r="22441" spans="18:18" x14ac:dyDescent="0.25">
      <c r="R22441" s="15">
        <v>1</v>
      </c>
    </row>
    <row r="22442" spans="18:18" x14ac:dyDescent="0.25">
      <c r="R22442" s="15">
        <v>1</v>
      </c>
    </row>
    <row r="22443" spans="18:18" x14ac:dyDescent="0.25">
      <c r="R22443" s="15">
        <v>1</v>
      </c>
    </row>
    <row r="22444" spans="18:18" x14ac:dyDescent="0.25">
      <c r="R22444" s="15">
        <v>1</v>
      </c>
    </row>
    <row r="22445" spans="18:18" x14ac:dyDescent="0.25">
      <c r="R22445" s="15">
        <v>1</v>
      </c>
    </row>
    <row r="22446" spans="18:18" x14ac:dyDescent="0.25">
      <c r="R22446" s="15">
        <v>1</v>
      </c>
    </row>
    <row r="22447" spans="18:18" x14ac:dyDescent="0.25">
      <c r="R22447" s="15">
        <v>1</v>
      </c>
    </row>
    <row r="22448" spans="18:18" x14ac:dyDescent="0.25">
      <c r="R22448" s="15">
        <v>1</v>
      </c>
    </row>
    <row r="22449" spans="18:18" x14ac:dyDescent="0.25">
      <c r="R22449" s="15">
        <v>1</v>
      </c>
    </row>
    <row r="22450" spans="18:18" x14ac:dyDescent="0.25">
      <c r="R22450" s="15">
        <v>1</v>
      </c>
    </row>
    <row r="22451" spans="18:18" x14ac:dyDescent="0.25">
      <c r="R22451" s="15">
        <v>1</v>
      </c>
    </row>
    <row r="22452" spans="18:18" x14ac:dyDescent="0.25">
      <c r="R22452" s="15">
        <v>1</v>
      </c>
    </row>
    <row r="22453" spans="18:18" x14ac:dyDescent="0.25">
      <c r="R22453" s="15">
        <v>1</v>
      </c>
    </row>
    <row r="22454" spans="18:18" x14ac:dyDescent="0.25">
      <c r="R22454" s="15">
        <v>1</v>
      </c>
    </row>
    <row r="22455" spans="18:18" x14ac:dyDescent="0.25">
      <c r="R22455" s="15">
        <v>1</v>
      </c>
    </row>
    <row r="22456" spans="18:18" x14ac:dyDescent="0.25">
      <c r="R22456" s="15">
        <v>1</v>
      </c>
    </row>
    <row r="22457" spans="18:18" x14ac:dyDescent="0.25">
      <c r="R22457" s="15">
        <v>1</v>
      </c>
    </row>
    <row r="22458" spans="18:18" x14ac:dyDescent="0.25">
      <c r="R22458" s="15">
        <v>1</v>
      </c>
    </row>
    <row r="22459" spans="18:18" x14ac:dyDescent="0.25">
      <c r="R22459" s="15">
        <v>1</v>
      </c>
    </row>
    <row r="22460" spans="18:18" x14ac:dyDescent="0.25">
      <c r="R22460" s="15">
        <v>1</v>
      </c>
    </row>
    <row r="22461" spans="18:18" x14ac:dyDescent="0.25">
      <c r="R22461" s="15">
        <v>1</v>
      </c>
    </row>
    <row r="22462" spans="18:18" x14ac:dyDescent="0.25">
      <c r="R22462" s="15">
        <v>1</v>
      </c>
    </row>
    <row r="22463" spans="18:18" x14ac:dyDescent="0.25">
      <c r="R22463" s="15">
        <v>1</v>
      </c>
    </row>
    <row r="22464" spans="18:18" x14ac:dyDescent="0.25">
      <c r="R22464" s="15">
        <v>1</v>
      </c>
    </row>
    <row r="22465" spans="18:18" x14ac:dyDescent="0.25">
      <c r="R22465" s="15">
        <v>1</v>
      </c>
    </row>
    <row r="22466" spans="18:18" x14ac:dyDescent="0.25">
      <c r="R22466" s="15">
        <v>1</v>
      </c>
    </row>
    <row r="22467" spans="18:18" x14ac:dyDescent="0.25">
      <c r="R22467" s="15">
        <v>1</v>
      </c>
    </row>
    <row r="22468" spans="18:18" x14ac:dyDescent="0.25">
      <c r="R22468" s="15">
        <v>1</v>
      </c>
    </row>
    <row r="22469" spans="18:18" x14ac:dyDescent="0.25">
      <c r="R22469" s="15">
        <v>1</v>
      </c>
    </row>
    <row r="22470" spans="18:18" x14ac:dyDescent="0.25">
      <c r="R22470" s="15">
        <v>1</v>
      </c>
    </row>
    <row r="22471" spans="18:18" x14ac:dyDescent="0.25">
      <c r="R22471" s="15">
        <v>1</v>
      </c>
    </row>
    <row r="22472" spans="18:18" x14ac:dyDescent="0.25">
      <c r="R22472" s="15">
        <v>1</v>
      </c>
    </row>
    <row r="22473" spans="18:18" x14ac:dyDescent="0.25">
      <c r="R22473" s="15">
        <v>1</v>
      </c>
    </row>
    <row r="22474" spans="18:18" x14ac:dyDescent="0.25">
      <c r="R22474" s="15">
        <v>1</v>
      </c>
    </row>
    <row r="22475" spans="18:18" x14ac:dyDescent="0.25">
      <c r="R22475" s="15">
        <v>1</v>
      </c>
    </row>
    <row r="22476" spans="18:18" x14ac:dyDescent="0.25">
      <c r="R22476" s="15">
        <v>1</v>
      </c>
    </row>
    <row r="22477" spans="18:18" x14ac:dyDescent="0.25">
      <c r="R22477" s="15">
        <v>1</v>
      </c>
    </row>
    <row r="22478" spans="18:18" x14ac:dyDescent="0.25">
      <c r="R22478" s="15">
        <v>1</v>
      </c>
    </row>
    <row r="22479" spans="18:18" x14ac:dyDescent="0.25">
      <c r="R22479" s="15">
        <v>1</v>
      </c>
    </row>
    <row r="22480" spans="18:18" x14ac:dyDescent="0.25">
      <c r="R22480" s="15">
        <v>1</v>
      </c>
    </row>
    <row r="22481" spans="18:18" x14ac:dyDescent="0.25">
      <c r="R22481" s="15">
        <v>1</v>
      </c>
    </row>
    <row r="22482" spans="18:18" x14ac:dyDescent="0.25">
      <c r="R22482" s="15">
        <v>2</v>
      </c>
    </row>
    <row r="22483" spans="18:18" x14ac:dyDescent="0.25">
      <c r="R22483" s="15">
        <v>2</v>
      </c>
    </row>
    <row r="22484" spans="18:18" x14ac:dyDescent="0.25">
      <c r="R22484" s="15">
        <v>2</v>
      </c>
    </row>
    <row r="22485" spans="18:18" x14ac:dyDescent="0.25">
      <c r="R22485" s="15">
        <v>2</v>
      </c>
    </row>
    <row r="22486" spans="18:18" x14ac:dyDescent="0.25">
      <c r="R22486" s="15">
        <v>2</v>
      </c>
    </row>
    <row r="22487" spans="18:18" x14ac:dyDescent="0.25">
      <c r="R22487" s="15">
        <v>2</v>
      </c>
    </row>
    <row r="22488" spans="18:18" x14ac:dyDescent="0.25">
      <c r="R22488" s="15">
        <v>2</v>
      </c>
    </row>
    <row r="22489" spans="18:18" x14ac:dyDescent="0.25">
      <c r="R22489" s="15">
        <v>2</v>
      </c>
    </row>
    <row r="22490" spans="18:18" x14ac:dyDescent="0.25">
      <c r="R22490" s="15">
        <v>2</v>
      </c>
    </row>
    <row r="22491" spans="18:18" x14ac:dyDescent="0.25">
      <c r="R22491" s="15">
        <v>2</v>
      </c>
    </row>
    <row r="22492" spans="18:18" x14ac:dyDescent="0.25">
      <c r="R22492" s="15">
        <v>3</v>
      </c>
    </row>
    <row r="22493" spans="18:18" x14ac:dyDescent="0.25">
      <c r="R22493" s="15">
        <v>3</v>
      </c>
    </row>
    <row r="22494" spans="18:18" x14ac:dyDescent="0.25">
      <c r="R22494" s="15">
        <v>3</v>
      </c>
    </row>
    <row r="22495" spans="18:18" x14ac:dyDescent="0.25">
      <c r="R22495" s="15">
        <v>3</v>
      </c>
    </row>
    <row r="22496" spans="18:18" x14ac:dyDescent="0.25">
      <c r="R22496" s="15">
        <v>3</v>
      </c>
    </row>
    <row r="22497" spans="18:18" x14ac:dyDescent="0.25">
      <c r="R22497" s="15">
        <v>3</v>
      </c>
    </row>
    <row r="22498" spans="18:18" x14ac:dyDescent="0.25">
      <c r="R22498" s="15">
        <v>3</v>
      </c>
    </row>
    <row r="22499" spans="18:18" x14ac:dyDescent="0.25">
      <c r="R22499" s="15">
        <v>3</v>
      </c>
    </row>
    <row r="22500" spans="18:18" x14ac:dyDescent="0.25">
      <c r="R22500" s="15">
        <v>3</v>
      </c>
    </row>
    <row r="22501" spans="18:18" x14ac:dyDescent="0.25">
      <c r="R22501" s="15">
        <v>3</v>
      </c>
    </row>
    <row r="22502" spans="18:18" x14ac:dyDescent="0.25">
      <c r="R22502" s="15">
        <v>3</v>
      </c>
    </row>
    <row r="22503" spans="18:18" x14ac:dyDescent="0.25">
      <c r="R22503" s="15">
        <v>3</v>
      </c>
    </row>
    <row r="22504" spans="18:18" x14ac:dyDescent="0.25">
      <c r="R22504" s="15">
        <v>3</v>
      </c>
    </row>
    <row r="22505" spans="18:18" x14ac:dyDescent="0.25">
      <c r="R22505" s="15">
        <v>3</v>
      </c>
    </row>
    <row r="22506" spans="18:18" x14ac:dyDescent="0.25">
      <c r="R22506" s="15">
        <v>2</v>
      </c>
    </row>
    <row r="22507" spans="18:18" x14ac:dyDescent="0.25">
      <c r="R22507" s="15">
        <v>2</v>
      </c>
    </row>
    <row r="22508" spans="18:18" x14ac:dyDescent="0.25">
      <c r="R22508" s="15">
        <v>2</v>
      </c>
    </row>
    <row r="22509" spans="18:18" x14ac:dyDescent="0.25">
      <c r="R22509" s="15">
        <v>2</v>
      </c>
    </row>
    <row r="22510" spans="18:18" x14ac:dyDescent="0.25">
      <c r="R22510" s="15">
        <v>2</v>
      </c>
    </row>
    <row r="22511" spans="18:18" x14ac:dyDescent="0.25">
      <c r="R22511" s="15">
        <v>2</v>
      </c>
    </row>
    <row r="22512" spans="18:18" x14ac:dyDescent="0.25">
      <c r="R22512" s="15">
        <v>2</v>
      </c>
    </row>
    <row r="22513" spans="18:18" x14ac:dyDescent="0.25">
      <c r="R22513" s="15">
        <v>2</v>
      </c>
    </row>
    <row r="22514" spans="18:18" x14ac:dyDescent="0.25">
      <c r="R22514" s="15">
        <v>2</v>
      </c>
    </row>
    <row r="22515" spans="18:18" x14ac:dyDescent="0.25">
      <c r="R22515" s="15">
        <v>2</v>
      </c>
    </row>
    <row r="22516" spans="18:18" x14ac:dyDescent="0.25">
      <c r="R22516" s="15">
        <v>2</v>
      </c>
    </row>
    <row r="22517" spans="18:18" x14ac:dyDescent="0.25">
      <c r="R22517" s="15">
        <v>2</v>
      </c>
    </row>
    <row r="22518" spans="18:18" x14ac:dyDescent="0.25">
      <c r="R22518" s="15">
        <v>2</v>
      </c>
    </row>
    <row r="22519" spans="18:18" x14ac:dyDescent="0.25">
      <c r="R22519" s="15">
        <v>2</v>
      </c>
    </row>
    <row r="22520" spans="18:18" x14ac:dyDescent="0.25">
      <c r="R22520" s="15">
        <v>2</v>
      </c>
    </row>
    <row r="22521" spans="18:18" x14ac:dyDescent="0.25">
      <c r="R22521" s="15">
        <v>2</v>
      </c>
    </row>
    <row r="22522" spans="18:18" x14ac:dyDescent="0.25">
      <c r="R22522" s="15">
        <v>2</v>
      </c>
    </row>
    <row r="22523" spans="18:18" x14ac:dyDescent="0.25">
      <c r="R22523" s="15">
        <v>2</v>
      </c>
    </row>
    <row r="22524" spans="18:18" x14ac:dyDescent="0.25">
      <c r="R22524" s="15">
        <v>2</v>
      </c>
    </row>
    <row r="22525" spans="18:18" x14ac:dyDescent="0.25">
      <c r="R22525" s="15">
        <v>2</v>
      </c>
    </row>
    <row r="22526" spans="18:18" x14ac:dyDescent="0.25">
      <c r="R22526" s="15">
        <v>2</v>
      </c>
    </row>
    <row r="22527" spans="18:18" x14ac:dyDescent="0.25">
      <c r="R22527" s="15">
        <v>2</v>
      </c>
    </row>
    <row r="22528" spans="18:18" x14ac:dyDescent="0.25">
      <c r="R22528" s="15">
        <v>2</v>
      </c>
    </row>
    <row r="22529" spans="18:18" x14ac:dyDescent="0.25">
      <c r="R22529" s="15">
        <v>2</v>
      </c>
    </row>
    <row r="22530" spans="18:18" x14ac:dyDescent="0.25">
      <c r="R22530" s="15">
        <v>2</v>
      </c>
    </row>
    <row r="22531" spans="18:18" x14ac:dyDescent="0.25">
      <c r="R22531" s="15">
        <v>2</v>
      </c>
    </row>
    <row r="22532" spans="18:18" x14ac:dyDescent="0.25">
      <c r="R22532" s="15">
        <v>2</v>
      </c>
    </row>
    <row r="22533" spans="18:18" x14ac:dyDescent="0.25">
      <c r="R22533" s="15">
        <v>2</v>
      </c>
    </row>
    <row r="22534" spans="18:18" x14ac:dyDescent="0.25">
      <c r="R22534" s="15">
        <v>2</v>
      </c>
    </row>
    <row r="22535" spans="18:18" x14ac:dyDescent="0.25">
      <c r="R22535" s="15">
        <v>2</v>
      </c>
    </row>
    <row r="22536" spans="18:18" x14ac:dyDescent="0.25">
      <c r="R22536" s="15">
        <v>2</v>
      </c>
    </row>
    <row r="22537" spans="18:18" x14ac:dyDescent="0.25">
      <c r="R22537" s="15">
        <v>2</v>
      </c>
    </row>
    <row r="22538" spans="18:18" x14ac:dyDescent="0.25">
      <c r="R22538" s="15">
        <v>1</v>
      </c>
    </row>
    <row r="22539" spans="18:18" x14ac:dyDescent="0.25">
      <c r="R22539" s="15">
        <v>3</v>
      </c>
    </row>
    <row r="22540" spans="18:18" x14ac:dyDescent="0.25">
      <c r="R22540" s="15">
        <v>2</v>
      </c>
    </row>
    <row r="22541" spans="18:18" x14ac:dyDescent="0.25">
      <c r="R22541" s="15">
        <v>2</v>
      </c>
    </row>
    <row r="22542" spans="18:18" x14ac:dyDescent="0.25">
      <c r="R22542" s="15">
        <v>2</v>
      </c>
    </row>
    <row r="22543" spans="18:18" x14ac:dyDescent="0.25">
      <c r="R22543" s="15">
        <v>2</v>
      </c>
    </row>
    <row r="22544" spans="18:18" x14ac:dyDescent="0.25">
      <c r="R22544" s="15">
        <v>2</v>
      </c>
    </row>
    <row r="22545" spans="18:18" x14ac:dyDescent="0.25">
      <c r="R22545" s="15">
        <v>2</v>
      </c>
    </row>
    <row r="22546" spans="18:18" x14ac:dyDescent="0.25">
      <c r="R22546" s="15">
        <v>2</v>
      </c>
    </row>
    <row r="22547" spans="18:18" x14ac:dyDescent="0.25">
      <c r="R22547" s="15">
        <v>2</v>
      </c>
    </row>
    <row r="22548" spans="18:18" x14ac:dyDescent="0.25">
      <c r="R22548" s="15">
        <v>2</v>
      </c>
    </row>
    <row r="22549" spans="18:18" x14ac:dyDescent="0.25">
      <c r="R22549" s="15">
        <v>1</v>
      </c>
    </row>
    <row r="22550" spans="18:18" x14ac:dyDescent="0.25">
      <c r="R22550" s="15">
        <v>1</v>
      </c>
    </row>
    <row r="22551" spans="18:18" x14ac:dyDescent="0.25">
      <c r="R22551" s="15">
        <v>1</v>
      </c>
    </row>
    <row r="22552" spans="18:18" x14ac:dyDescent="0.25">
      <c r="R22552" s="15">
        <v>1</v>
      </c>
    </row>
    <row r="22553" spans="18:18" x14ac:dyDescent="0.25">
      <c r="R22553" s="15">
        <v>1</v>
      </c>
    </row>
    <row r="22554" spans="18:18" x14ac:dyDescent="0.25">
      <c r="R22554" s="15">
        <v>1</v>
      </c>
    </row>
    <row r="22555" spans="18:18" x14ac:dyDescent="0.25">
      <c r="R22555" s="15">
        <v>1</v>
      </c>
    </row>
    <row r="22556" spans="18:18" x14ac:dyDescent="0.25">
      <c r="R22556" s="15">
        <v>1</v>
      </c>
    </row>
    <row r="22557" spans="18:18" x14ac:dyDescent="0.25">
      <c r="R22557" s="15">
        <v>1</v>
      </c>
    </row>
    <row r="22558" spans="18:18" x14ac:dyDescent="0.25">
      <c r="R22558" s="15">
        <v>1</v>
      </c>
    </row>
    <row r="22559" spans="18:18" x14ac:dyDescent="0.25">
      <c r="R22559" s="15">
        <v>1</v>
      </c>
    </row>
    <row r="22560" spans="18:18" x14ac:dyDescent="0.25">
      <c r="R22560" s="15">
        <v>1</v>
      </c>
    </row>
    <row r="22561" spans="18:18" x14ac:dyDescent="0.25">
      <c r="R22561" s="15">
        <v>1</v>
      </c>
    </row>
    <row r="22562" spans="18:18" x14ac:dyDescent="0.25">
      <c r="R22562" s="15">
        <v>1</v>
      </c>
    </row>
    <row r="22563" spans="18:18" x14ac:dyDescent="0.25">
      <c r="R22563" s="15">
        <v>3</v>
      </c>
    </row>
    <row r="22564" spans="18:18" x14ac:dyDescent="0.25">
      <c r="R22564" s="15">
        <v>3</v>
      </c>
    </row>
    <row r="22565" spans="18:18" x14ac:dyDescent="0.25">
      <c r="R22565" s="15">
        <v>4</v>
      </c>
    </row>
    <row r="22566" spans="18:18" x14ac:dyDescent="0.25">
      <c r="R22566" s="15">
        <v>4</v>
      </c>
    </row>
    <row r="22567" spans="18:18" x14ac:dyDescent="0.25">
      <c r="R22567" s="15">
        <v>3</v>
      </c>
    </row>
    <row r="22568" spans="18:18" x14ac:dyDescent="0.25">
      <c r="R22568" s="15">
        <v>3</v>
      </c>
    </row>
    <row r="22569" spans="18:18" x14ac:dyDescent="0.25">
      <c r="R22569" s="15">
        <v>1</v>
      </c>
    </row>
    <row r="22570" spans="18:18" x14ac:dyDescent="0.25">
      <c r="R22570" s="15">
        <v>1</v>
      </c>
    </row>
    <row r="22571" spans="18:18" x14ac:dyDescent="0.25">
      <c r="R22571" s="15">
        <v>1</v>
      </c>
    </row>
    <row r="22572" spans="18:18" x14ac:dyDescent="0.25">
      <c r="R22572" s="15">
        <v>1</v>
      </c>
    </row>
    <row r="22573" spans="18:18" x14ac:dyDescent="0.25">
      <c r="R22573" s="15">
        <v>4</v>
      </c>
    </row>
    <row r="22574" spans="18:18" x14ac:dyDescent="0.25">
      <c r="R22574" s="15">
        <v>1</v>
      </c>
    </row>
    <row r="22575" spans="18:18" x14ac:dyDescent="0.25">
      <c r="R22575" s="15">
        <v>3</v>
      </c>
    </row>
    <row r="22576" spans="18:18" x14ac:dyDescent="0.25">
      <c r="R22576" s="15">
        <v>1</v>
      </c>
    </row>
    <row r="22577" spans="18:18" x14ac:dyDescent="0.25">
      <c r="R22577" s="15">
        <v>3</v>
      </c>
    </row>
    <row r="22578" spans="18:18" x14ac:dyDescent="0.25">
      <c r="R22578" s="15">
        <v>1</v>
      </c>
    </row>
    <row r="22579" spans="18:18" x14ac:dyDescent="0.25">
      <c r="R22579" s="15">
        <v>4</v>
      </c>
    </row>
    <row r="22580" spans="18:18" x14ac:dyDescent="0.25">
      <c r="R22580" s="15">
        <v>1</v>
      </c>
    </row>
    <row r="22581" spans="18:18" x14ac:dyDescent="0.25">
      <c r="R22581" s="15">
        <v>1</v>
      </c>
    </row>
    <row r="22582" spans="18:18" x14ac:dyDescent="0.25">
      <c r="R22582" s="15">
        <v>1</v>
      </c>
    </row>
    <row r="22583" spans="18:18" x14ac:dyDescent="0.25">
      <c r="R22583" s="15">
        <v>1</v>
      </c>
    </row>
    <row r="22584" spans="18:18" x14ac:dyDescent="0.25">
      <c r="R22584" s="15">
        <v>1</v>
      </c>
    </row>
    <row r="22585" spans="18:18" x14ac:dyDescent="0.25">
      <c r="R22585" s="15">
        <v>1</v>
      </c>
    </row>
    <row r="22586" spans="18:18" x14ac:dyDescent="0.25">
      <c r="R22586" s="15">
        <v>1</v>
      </c>
    </row>
    <row r="22587" spans="18:18" x14ac:dyDescent="0.25">
      <c r="R22587" s="15">
        <v>1</v>
      </c>
    </row>
    <row r="22588" spans="18:18" x14ac:dyDescent="0.25">
      <c r="R22588" s="15">
        <v>3</v>
      </c>
    </row>
    <row r="22589" spans="18:18" x14ac:dyDescent="0.25">
      <c r="R22589" s="15">
        <v>2</v>
      </c>
    </row>
    <row r="22590" spans="18:18" x14ac:dyDescent="0.25">
      <c r="R22590" s="15">
        <v>2</v>
      </c>
    </row>
    <row r="22591" spans="18:18" x14ac:dyDescent="0.25">
      <c r="R22591" s="15">
        <v>2</v>
      </c>
    </row>
    <row r="22592" spans="18:18" x14ac:dyDescent="0.25">
      <c r="R22592" s="15">
        <v>2</v>
      </c>
    </row>
    <row r="22593" spans="18:18" x14ac:dyDescent="0.25">
      <c r="R22593" s="15">
        <v>2</v>
      </c>
    </row>
    <row r="22594" spans="18:18" x14ac:dyDescent="0.25">
      <c r="R22594" s="15">
        <v>2</v>
      </c>
    </row>
    <row r="22595" spans="18:18" x14ac:dyDescent="0.25">
      <c r="R22595" s="15">
        <v>2</v>
      </c>
    </row>
    <row r="22596" spans="18:18" x14ac:dyDescent="0.25">
      <c r="R22596" s="15">
        <v>3</v>
      </c>
    </row>
    <row r="22597" spans="18:18" x14ac:dyDescent="0.25">
      <c r="R22597" s="15">
        <v>3</v>
      </c>
    </row>
    <row r="22598" spans="18:18" x14ac:dyDescent="0.25">
      <c r="R22598" s="15">
        <v>3</v>
      </c>
    </row>
    <row r="22599" spans="18:18" x14ac:dyDescent="0.25">
      <c r="R22599" s="15">
        <v>3</v>
      </c>
    </row>
    <row r="22600" spans="18:18" x14ac:dyDescent="0.25">
      <c r="R22600" s="15">
        <v>3</v>
      </c>
    </row>
    <row r="22601" spans="18:18" x14ac:dyDescent="0.25">
      <c r="R22601" s="15">
        <v>3</v>
      </c>
    </row>
    <row r="22602" spans="18:18" x14ac:dyDescent="0.25">
      <c r="R22602" s="15">
        <v>3</v>
      </c>
    </row>
    <row r="22603" spans="18:18" x14ac:dyDescent="0.25">
      <c r="R22603" s="15">
        <v>2</v>
      </c>
    </row>
    <row r="22604" spans="18:18" x14ac:dyDescent="0.25">
      <c r="R22604" s="15">
        <v>2</v>
      </c>
    </row>
    <row r="22605" spans="18:18" x14ac:dyDescent="0.25">
      <c r="R22605" s="15">
        <v>2</v>
      </c>
    </row>
    <row r="22606" spans="18:18" x14ac:dyDescent="0.25">
      <c r="R22606" s="15">
        <v>2</v>
      </c>
    </row>
    <row r="22607" spans="18:18" x14ac:dyDescent="0.25">
      <c r="R22607" s="15">
        <v>1</v>
      </c>
    </row>
    <row r="22608" spans="18:18" x14ac:dyDescent="0.25">
      <c r="R22608" s="15">
        <v>1</v>
      </c>
    </row>
    <row r="22609" spans="18:18" x14ac:dyDescent="0.25">
      <c r="R22609" s="15">
        <v>1</v>
      </c>
    </row>
    <row r="22610" spans="18:18" x14ac:dyDescent="0.25">
      <c r="R22610" s="15">
        <v>2</v>
      </c>
    </row>
    <row r="22611" spans="18:18" x14ac:dyDescent="0.25">
      <c r="R22611" s="15">
        <v>2</v>
      </c>
    </row>
    <row r="22612" spans="18:18" x14ac:dyDescent="0.25">
      <c r="R22612" s="15">
        <v>1</v>
      </c>
    </row>
    <row r="22613" spans="18:18" x14ac:dyDescent="0.25">
      <c r="R22613" s="15">
        <v>1</v>
      </c>
    </row>
    <row r="22614" spans="18:18" x14ac:dyDescent="0.25">
      <c r="R22614" s="15">
        <v>1</v>
      </c>
    </row>
    <row r="22615" spans="18:18" x14ac:dyDescent="0.25">
      <c r="R22615" s="15">
        <v>1</v>
      </c>
    </row>
    <row r="22616" spans="18:18" x14ac:dyDescent="0.25">
      <c r="R22616" s="15">
        <v>1</v>
      </c>
    </row>
    <row r="22617" spans="18:18" x14ac:dyDescent="0.25">
      <c r="R22617" s="15">
        <v>1</v>
      </c>
    </row>
    <row r="22618" spans="18:18" x14ac:dyDescent="0.25">
      <c r="R22618" s="15">
        <v>1</v>
      </c>
    </row>
    <row r="22619" spans="18:18" x14ac:dyDescent="0.25">
      <c r="R22619" s="15">
        <v>1</v>
      </c>
    </row>
    <row r="22620" spans="18:18" x14ac:dyDescent="0.25">
      <c r="R22620" s="15">
        <v>3</v>
      </c>
    </row>
    <row r="22621" spans="18:18" x14ac:dyDescent="0.25">
      <c r="R22621" s="15">
        <v>3</v>
      </c>
    </row>
    <row r="22622" spans="18:18" x14ac:dyDescent="0.25">
      <c r="R22622" s="15">
        <v>3</v>
      </c>
    </row>
    <row r="22623" spans="18:18" x14ac:dyDescent="0.25">
      <c r="R22623" s="15">
        <v>3</v>
      </c>
    </row>
    <row r="22624" spans="18:18" x14ac:dyDescent="0.25">
      <c r="R22624" s="15">
        <v>3</v>
      </c>
    </row>
    <row r="22625" spans="18:18" x14ac:dyDescent="0.25">
      <c r="R22625" s="15">
        <v>2</v>
      </c>
    </row>
    <row r="22626" spans="18:18" x14ac:dyDescent="0.25">
      <c r="R22626" s="15">
        <v>2</v>
      </c>
    </row>
    <row r="22627" spans="18:18" x14ac:dyDescent="0.25">
      <c r="R22627" s="15">
        <v>2</v>
      </c>
    </row>
    <row r="22628" spans="18:18" x14ac:dyDescent="0.25">
      <c r="R22628" s="15">
        <v>2</v>
      </c>
    </row>
    <row r="22629" spans="18:18" x14ac:dyDescent="0.25">
      <c r="R22629" s="15">
        <v>2</v>
      </c>
    </row>
    <row r="22630" spans="18:18" x14ac:dyDescent="0.25">
      <c r="R22630" s="15">
        <v>1</v>
      </c>
    </row>
    <row r="22631" spans="18:18" x14ac:dyDescent="0.25">
      <c r="R22631" s="15">
        <v>1</v>
      </c>
    </row>
    <row r="22632" spans="18:18" x14ac:dyDescent="0.25">
      <c r="R22632" s="15">
        <v>1</v>
      </c>
    </row>
    <row r="22633" spans="18:18" x14ac:dyDescent="0.25">
      <c r="R22633" s="15">
        <v>1</v>
      </c>
    </row>
    <row r="22634" spans="18:18" x14ac:dyDescent="0.25">
      <c r="R22634" s="15">
        <v>1</v>
      </c>
    </row>
    <row r="22635" spans="18:18" x14ac:dyDescent="0.25">
      <c r="R22635" s="15">
        <v>1</v>
      </c>
    </row>
    <row r="22636" spans="18:18" x14ac:dyDescent="0.25">
      <c r="R22636" s="15">
        <v>1</v>
      </c>
    </row>
    <row r="22637" spans="18:18" x14ac:dyDescent="0.25">
      <c r="R22637" s="15">
        <v>1</v>
      </c>
    </row>
    <row r="22638" spans="18:18" x14ac:dyDescent="0.25">
      <c r="R22638" s="15">
        <v>1</v>
      </c>
    </row>
    <row r="22639" spans="18:18" x14ac:dyDescent="0.25">
      <c r="R22639" s="15">
        <v>1</v>
      </c>
    </row>
    <row r="22640" spans="18:18" x14ac:dyDescent="0.25">
      <c r="R22640" s="15">
        <v>1</v>
      </c>
    </row>
    <row r="22641" spans="18:18" x14ac:dyDescent="0.25">
      <c r="R22641" s="15">
        <v>1</v>
      </c>
    </row>
    <row r="22642" spans="18:18" x14ac:dyDescent="0.25">
      <c r="R22642" s="15">
        <v>1</v>
      </c>
    </row>
    <row r="22643" spans="18:18" x14ac:dyDescent="0.25">
      <c r="R22643" s="15">
        <v>1</v>
      </c>
    </row>
    <row r="22644" spans="18:18" x14ac:dyDescent="0.25">
      <c r="R22644" s="15">
        <v>1</v>
      </c>
    </row>
    <row r="22645" spans="18:18" x14ac:dyDescent="0.25">
      <c r="R22645" s="15">
        <v>1</v>
      </c>
    </row>
    <row r="22646" spans="18:18" x14ac:dyDescent="0.25">
      <c r="R22646" s="15">
        <v>1</v>
      </c>
    </row>
    <row r="22647" spans="18:18" x14ac:dyDescent="0.25">
      <c r="R22647" s="15">
        <v>2</v>
      </c>
    </row>
    <row r="22648" spans="18:18" x14ac:dyDescent="0.25">
      <c r="R22648" s="15">
        <v>2</v>
      </c>
    </row>
    <row r="22649" spans="18:18" x14ac:dyDescent="0.25">
      <c r="R22649" s="15">
        <v>2</v>
      </c>
    </row>
    <row r="22650" spans="18:18" x14ac:dyDescent="0.25">
      <c r="R22650" s="15">
        <v>2</v>
      </c>
    </row>
    <row r="22651" spans="18:18" x14ac:dyDescent="0.25">
      <c r="R22651" s="15">
        <v>2</v>
      </c>
    </row>
    <row r="22652" spans="18:18" x14ac:dyDescent="0.25">
      <c r="R22652" s="15">
        <v>3</v>
      </c>
    </row>
    <row r="22653" spans="18:18" x14ac:dyDescent="0.25">
      <c r="R22653" s="15">
        <v>3</v>
      </c>
    </row>
    <row r="22654" spans="18:18" x14ac:dyDescent="0.25">
      <c r="R22654" s="15">
        <v>3</v>
      </c>
    </row>
    <row r="22655" spans="18:18" x14ac:dyDescent="0.25">
      <c r="R22655" s="15">
        <v>3</v>
      </c>
    </row>
    <row r="22656" spans="18:18" x14ac:dyDescent="0.25">
      <c r="R22656" s="15">
        <v>1</v>
      </c>
    </row>
    <row r="22657" spans="18:18" x14ac:dyDescent="0.25">
      <c r="R22657" s="15">
        <v>1</v>
      </c>
    </row>
    <row r="22658" spans="18:18" x14ac:dyDescent="0.25">
      <c r="R22658" s="15">
        <v>1</v>
      </c>
    </row>
    <row r="22659" spans="18:18" x14ac:dyDescent="0.25">
      <c r="R22659" s="15">
        <v>1</v>
      </c>
    </row>
    <row r="22660" spans="18:18" x14ac:dyDescent="0.25">
      <c r="R22660" s="15">
        <v>1</v>
      </c>
    </row>
    <row r="22661" spans="18:18" x14ac:dyDescent="0.25">
      <c r="R22661" s="15">
        <v>1</v>
      </c>
    </row>
    <row r="22662" spans="18:18" x14ac:dyDescent="0.25">
      <c r="R22662" s="15">
        <v>1</v>
      </c>
    </row>
    <row r="22663" spans="18:18" x14ac:dyDescent="0.25">
      <c r="R22663" s="15">
        <v>1</v>
      </c>
    </row>
    <row r="22664" spans="18:18" x14ac:dyDescent="0.25">
      <c r="R22664" s="15">
        <v>5</v>
      </c>
    </row>
    <row r="22665" spans="18:18" x14ac:dyDescent="0.25">
      <c r="R22665" s="15">
        <v>1</v>
      </c>
    </row>
    <row r="22666" spans="18:18" x14ac:dyDescent="0.25">
      <c r="R22666" s="15">
        <v>1</v>
      </c>
    </row>
    <row r="22667" spans="18:18" x14ac:dyDescent="0.25">
      <c r="R22667" s="15">
        <v>2</v>
      </c>
    </row>
    <row r="22668" spans="18:18" x14ac:dyDescent="0.25">
      <c r="R22668" s="15">
        <v>2</v>
      </c>
    </row>
    <row r="22669" spans="18:18" x14ac:dyDescent="0.25">
      <c r="R22669" s="15">
        <v>3</v>
      </c>
    </row>
    <row r="22670" spans="18:18" x14ac:dyDescent="0.25">
      <c r="R22670" s="15">
        <v>3</v>
      </c>
    </row>
    <row r="22671" spans="18:18" x14ac:dyDescent="0.25">
      <c r="R22671" s="15">
        <v>5</v>
      </c>
    </row>
    <row r="22672" spans="18:18" x14ac:dyDescent="0.25">
      <c r="R22672" s="15">
        <v>3</v>
      </c>
    </row>
    <row r="22673" spans="18:18" x14ac:dyDescent="0.25">
      <c r="R22673" s="15">
        <v>3</v>
      </c>
    </row>
    <row r="22674" spans="18:18" x14ac:dyDescent="0.25">
      <c r="R22674" s="15">
        <v>3</v>
      </c>
    </row>
    <row r="22675" spans="18:18" x14ac:dyDescent="0.25">
      <c r="R22675" s="15">
        <v>4</v>
      </c>
    </row>
    <row r="22676" spans="18:18" x14ac:dyDescent="0.25">
      <c r="R22676" s="15">
        <v>1</v>
      </c>
    </row>
    <row r="22677" spans="18:18" x14ac:dyDescent="0.25">
      <c r="R22677" s="15">
        <v>1</v>
      </c>
    </row>
    <row r="22678" spans="18:18" x14ac:dyDescent="0.25">
      <c r="R22678" s="15">
        <v>1</v>
      </c>
    </row>
    <row r="22679" spans="18:18" x14ac:dyDescent="0.25">
      <c r="R22679" s="15">
        <v>2</v>
      </c>
    </row>
    <row r="22680" spans="18:18" x14ac:dyDescent="0.25">
      <c r="R22680" s="15">
        <v>2</v>
      </c>
    </row>
    <row r="22681" spans="18:18" x14ac:dyDescent="0.25">
      <c r="R22681" s="15">
        <v>2</v>
      </c>
    </row>
    <row r="22682" spans="18:18" x14ac:dyDescent="0.25">
      <c r="R22682" s="15">
        <v>2</v>
      </c>
    </row>
    <row r="22683" spans="18:18" x14ac:dyDescent="0.25">
      <c r="R22683" s="15">
        <v>2</v>
      </c>
    </row>
    <row r="22684" spans="18:18" x14ac:dyDescent="0.25">
      <c r="R22684" s="15">
        <v>4</v>
      </c>
    </row>
    <row r="22685" spans="18:18" x14ac:dyDescent="0.25">
      <c r="R22685" s="15">
        <v>1</v>
      </c>
    </row>
    <row r="22686" spans="18:18" x14ac:dyDescent="0.25">
      <c r="R22686" s="15">
        <v>1</v>
      </c>
    </row>
    <row r="22687" spans="18:18" x14ac:dyDescent="0.25">
      <c r="R22687" s="15">
        <v>1</v>
      </c>
    </row>
    <row r="22688" spans="18:18" x14ac:dyDescent="0.25">
      <c r="R22688" s="15">
        <v>1</v>
      </c>
    </row>
    <row r="22689" spans="18:18" x14ac:dyDescent="0.25">
      <c r="R22689" s="15">
        <v>1</v>
      </c>
    </row>
    <row r="22690" spans="18:18" x14ac:dyDescent="0.25">
      <c r="R22690" s="15">
        <v>1</v>
      </c>
    </row>
    <row r="22691" spans="18:18" x14ac:dyDescent="0.25">
      <c r="R22691" s="15">
        <v>1</v>
      </c>
    </row>
    <row r="22692" spans="18:18" x14ac:dyDescent="0.25">
      <c r="R22692" s="15">
        <v>1</v>
      </c>
    </row>
    <row r="22693" spans="18:18" x14ac:dyDescent="0.25">
      <c r="R22693" s="15">
        <v>1</v>
      </c>
    </row>
    <row r="22694" spans="18:18" x14ac:dyDescent="0.25">
      <c r="R22694" s="15">
        <v>1</v>
      </c>
    </row>
    <row r="22695" spans="18:18" x14ac:dyDescent="0.25">
      <c r="R22695" s="15">
        <v>1</v>
      </c>
    </row>
    <row r="22696" spans="18:18" x14ac:dyDescent="0.25">
      <c r="R22696" s="15">
        <v>1</v>
      </c>
    </row>
    <row r="22697" spans="18:18" x14ac:dyDescent="0.25">
      <c r="R22697" s="15">
        <v>3</v>
      </c>
    </row>
    <row r="22698" spans="18:18" x14ac:dyDescent="0.25">
      <c r="R22698" s="15">
        <v>3</v>
      </c>
    </row>
    <row r="22699" spans="18:18" x14ac:dyDescent="0.25">
      <c r="R22699" s="15">
        <v>3</v>
      </c>
    </row>
    <row r="22700" spans="18:18" x14ac:dyDescent="0.25">
      <c r="R22700" s="15">
        <v>3</v>
      </c>
    </row>
    <row r="22701" spans="18:18" x14ac:dyDescent="0.25">
      <c r="R22701" s="15">
        <v>3</v>
      </c>
    </row>
    <row r="22702" spans="18:18" x14ac:dyDescent="0.25">
      <c r="R22702" s="15">
        <v>3</v>
      </c>
    </row>
    <row r="22703" spans="18:18" x14ac:dyDescent="0.25">
      <c r="R22703" s="15">
        <v>3</v>
      </c>
    </row>
    <row r="22704" spans="18:18" x14ac:dyDescent="0.25">
      <c r="R22704" s="15">
        <v>3</v>
      </c>
    </row>
    <row r="22705" spans="18:18" x14ac:dyDescent="0.25">
      <c r="R22705" s="15">
        <v>3</v>
      </c>
    </row>
    <row r="22706" spans="18:18" x14ac:dyDescent="0.25">
      <c r="R22706" s="15">
        <v>3</v>
      </c>
    </row>
    <row r="22707" spans="18:18" x14ac:dyDescent="0.25">
      <c r="R22707" s="15">
        <v>3</v>
      </c>
    </row>
    <row r="22708" spans="18:18" x14ac:dyDescent="0.25">
      <c r="R22708" s="15">
        <v>3</v>
      </c>
    </row>
    <row r="22709" spans="18:18" x14ac:dyDescent="0.25">
      <c r="R22709" s="15">
        <v>3</v>
      </c>
    </row>
    <row r="22710" spans="18:18" x14ac:dyDescent="0.25">
      <c r="R22710" s="15">
        <v>1</v>
      </c>
    </row>
    <row r="22711" spans="18:18" x14ac:dyDescent="0.25">
      <c r="R22711" s="15">
        <v>1</v>
      </c>
    </row>
    <row r="22712" spans="18:18" x14ac:dyDescent="0.25">
      <c r="R22712" s="15">
        <v>1</v>
      </c>
    </row>
    <row r="22713" spans="18:18" x14ac:dyDescent="0.25">
      <c r="R22713" s="15">
        <v>1</v>
      </c>
    </row>
    <row r="22714" spans="18:18" x14ac:dyDescent="0.25">
      <c r="R22714" s="15">
        <v>1</v>
      </c>
    </row>
    <row r="22715" spans="18:18" x14ac:dyDescent="0.25">
      <c r="R22715" s="15">
        <v>1</v>
      </c>
    </row>
    <row r="22716" spans="18:18" x14ac:dyDescent="0.25">
      <c r="R22716" s="15">
        <v>1</v>
      </c>
    </row>
    <row r="22717" spans="18:18" x14ac:dyDescent="0.25">
      <c r="R22717" s="15">
        <v>2</v>
      </c>
    </row>
    <row r="22718" spans="18:18" x14ac:dyDescent="0.25">
      <c r="R22718" s="15">
        <v>2</v>
      </c>
    </row>
    <row r="22719" spans="18:18" x14ac:dyDescent="0.25">
      <c r="R22719" s="15">
        <v>2</v>
      </c>
    </row>
    <row r="22720" spans="18:18" x14ac:dyDescent="0.25">
      <c r="R22720" s="15">
        <v>2</v>
      </c>
    </row>
    <row r="22721" spans="18:18" x14ac:dyDescent="0.25">
      <c r="R22721" s="15">
        <v>2</v>
      </c>
    </row>
    <row r="22722" spans="18:18" x14ac:dyDescent="0.25">
      <c r="R22722" s="15">
        <v>2</v>
      </c>
    </row>
    <row r="22723" spans="18:18" x14ac:dyDescent="0.25">
      <c r="R22723" s="15">
        <v>5</v>
      </c>
    </row>
    <row r="22724" spans="18:18" x14ac:dyDescent="0.25">
      <c r="R22724" s="15">
        <v>1</v>
      </c>
    </row>
    <row r="22725" spans="18:18" x14ac:dyDescent="0.25">
      <c r="R22725" s="15">
        <v>1</v>
      </c>
    </row>
    <row r="22726" spans="18:18" x14ac:dyDescent="0.25">
      <c r="R22726" s="15">
        <v>1</v>
      </c>
    </row>
    <row r="22727" spans="18:18" x14ac:dyDescent="0.25">
      <c r="R22727" s="15">
        <v>1</v>
      </c>
    </row>
    <row r="22728" spans="18:18" x14ac:dyDescent="0.25">
      <c r="R22728" s="15">
        <v>1</v>
      </c>
    </row>
    <row r="22729" spans="18:18" x14ac:dyDescent="0.25">
      <c r="R22729" s="15">
        <v>1</v>
      </c>
    </row>
    <row r="22730" spans="18:18" x14ac:dyDescent="0.25">
      <c r="R22730" s="15">
        <v>1</v>
      </c>
    </row>
    <row r="22731" spans="18:18" x14ac:dyDescent="0.25">
      <c r="R22731" s="15">
        <v>3</v>
      </c>
    </row>
    <row r="22732" spans="18:18" x14ac:dyDescent="0.25">
      <c r="R22732" s="15">
        <v>3</v>
      </c>
    </row>
    <row r="22733" spans="18:18" x14ac:dyDescent="0.25">
      <c r="R22733" s="15">
        <v>3</v>
      </c>
    </row>
    <row r="22734" spans="18:18" x14ac:dyDescent="0.25">
      <c r="R22734" s="15">
        <v>3</v>
      </c>
    </row>
    <row r="22735" spans="18:18" x14ac:dyDescent="0.25">
      <c r="R22735" s="15">
        <v>3</v>
      </c>
    </row>
    <row r="22736" spans="18:18" x14ac:dyDescent="0.25">
      <c r="R22736" s="15">
        <v>3</v>
      </c>
    </row>
    <row r="22737" spans="18:18" x14ac:dyDescent="0.25">
      <c r="R22737" s="15">
        <v>1</v>
      </c>
    </row>
    <row r="22738" spans="18:18" x14ac:dyDescent="0.25">
      <c r="R22738" s="15">
        <v>1</v>
      </c>
    </row>
    <row r="22739" spans="18:18" x14ac:dyDescent="0.25">
      <c r="R22739" s="15">
        <v>1</v>
      </c>
    </row>
    <row r="22740" spans="18:18" x14ac:dyDescent="0.25">
      <c r="R22740" s="15">
        <v>1</v>
      </c>
    </row>
    <row r="22741" spans="18:18" x14ac:dyDescent="0.25">
      <c r="R22741" s="15">
        <v>4</v>
      </c>
    </row>
    <row r="22742" spans="18:18" x14ac:dyDescent="0.25">
      <c r="R22742" s="15">
        <v>4</v>
      </c>
    </row>
    <row r="22743" spans="18:18" x14ac:dyDescent="0.25">
      <c r="R22743" s="15">
        <v>4</v>
      </c>
    </row>
    <row r="22744" spans="18:18" x14ac:dyDescent="0.25">
      <c r="R22744" s="15">
        <v>4</v>
      </c>
    </row>
    <row r="22745" spans="18:18" x14ac:dyDescent="0.25">
      <c r="R22745" s="15">
        <v>1</v>
      </c>
    </row>
    <row r="22746" spans="18:18" x14ac:dyDescent="0.25">
      <c r="R22746" s="15">
        <v>1</v>
      </c>
    </row>
    <row r="22747" spans="18:18" x14ac:dyDescent="0.25">
      <c r="R22747" s="15">
        <v>1</v>
      </c>
    </row>
    <row r="22748" spans="18:18" x14ac:dyDescent="0.25">
      <c r="R22748" s="15">
        <v>1</v>
      </c>
    </row>
    <row r="22749" spans="18:18" x14ac:dyDescent="0.25">
      <c r="R22749" s="15">
        <v>1</v>
      </c>
    </row>
    <row r="22750" spans="18:18" x14ac:dyDescent="0.25">
      <c r="R22750" s="15">
        <v>4</v>
      </c>
    </row>
    <row r="22751" spans="18:18" x14ac:dyDescent="0.25">
      <c r="R22751" s="15">
        <v>4</v>
      </c>
    </row>
    <row r="22752" spans="18:18" x14ac:dyDescent="0.25">
      <c r="R22752" s="15">
        <v>4</v>
      </c>
    </row>
    <row r="22753" spans="18:18" x14ac:dyDescent="0.25">
      <c r="R22753" s="15">
        <v>4</v>
      </c>
    </row>
    <row r="22754" spans="18:18" x14ac:dyDescent="0.25">
      <c r="R22754" s="15">
        <v>1</v>
      </c>
    </row>
    <row r="22755" spans="18:18" x14ac:dyDescent="0.25">
      <c r="R22755" s="15">
        <v>1</v>
      </c>
    </row>
    <row r="22756" spans="18:18" x14ac:dyDescent="0.25">
      <c r="R22756" s="15">
        <v>1</v>
      </c>
    </row>
    <row r="22757" spans="18:18" x14ac:dyDescent="0.25">
      <c r="R22757" s="15">
        <v>3</v>
      </c>
    </row>
    <row r="22758" spans="18:18" x14ac:dyDescent="0.25">
      <c r="R22758" s="15">
        <v>3</v>
      </c>
    </row>
    <row r="22759" spans="18:18" x14ac:dyDescent="0.25">
      <c r="R22759" s="15">
        <v>3</v>
      </c>
    </row>
    <row r="22760" spans="18:18" x14ac:dyDescent="0.25">
      <c r="R22760" s="15">
        <v>3</v>
      </c>
    </row>
    <row r="22761" spans="18:18" x14ac:dyDescent="0.25">
      <c r="R22761" s="15">
        <v>3</v>
      </c>
    </row>
    <row r="22762" spans="18:18" x14ac:dyDescent="0.25">
      <c r="R22762" s="15">
        <v>3</v>
      </c>
    </row>
    <row r="22763" spans="18:18" x14ac:dyDescent="0.25">
      <c r="R22763" s="15">
        <v>3</v>
      </c>
    </row>
    <row r="22764" spans="18:18" x14ac:dyDescent="0.25">
      <c r="R22764" s="15">
        <v>3</v>
      </c>
    </row>
    <row r="22765" spans="18:18" x14ac:dyDescent="0.25">
      <c r="R22765" s="15">
        <v>3</v>
      </c>
    </row>
    <row r="22766" spans="18:18" x14ac:dyDescent="0.25">
      <c r="R22766" s="15">
        <v>1</v>
      </c>
    </row>
    <row r="22767" spans="18:18" x14ac:dyDescent="0.25">
      <c r="R22767" s="15">
        <v>1</v>
      </c>
    </row>
    <row r="22768" spans="18:18" x14ac:dyDescent="0.25">
      <c r="R22768" s="15">
        <v>1</v>
      </c>
    </row>
    <row r="22769" spans="18:18" x14ac:dyDescent="0.25">
      <c r="R22769" s="15">
        <v>1</v>
      </c>
    </row>
    <row r="22770" spans="18:18" x14ac:dyDescent="0.25">
      <c r="R22770" s="15">
        <v>1</v>
      </c>
    </row>
    <row r="22771" spans="18:18" x14ac:dyDescent="0.25">
      <c r="R22771" s="15">
        <v>1</v>
      </c>
    </row>
    <row r="22772" spans="18:18" x14ac:dyDescent="0.25">
      <c r="R22772" s="15">
        <v>1</v>
      </c>
    </row>
    <row r="22773" spans="18:18" x14ac:dyDescent="0.25">
      <c r="R22773" s="15">
        <v>1</v>
      </c>
    </row>
    <row r="22774" spans="18:18" x14ac:dyDescent="0.25">
      <c r="R22774" s="15">
        <v>1</v>
      </c>
    </row>
    <row r="22775" spans="18:18" x14ac:dyDescent="0.25">
      <c r="R22775" s="15">
        <v>1</v>
      </c>
    </row>
    <row r="22776" spans="18:18" x14ac:dyDescent="0.25">
      <c r="R22776" s="15">
        <v>1</v>
      </c>
    </row>
    <row r="22777" spans="18:18" x14ac:dyDescent="0.25">
      <c r="R22777" s="15">
        <v>3</v>
      </c>
    </row>
    <row r="22778" spans="18:18" x14ac:dyDescent="0.25">
      <c r="R22778" s="15">
        <v>3</v>
      </c>
    </row>
    <row r="22779" spans="18:18" x14ac:dyDescent="0.25">
      <c r="R22779" s="15">
        <v>3</v>
      </c>
    </row>
    <row r="22780" spans="18:18" x14ac:dyDescent="0.25">
      <c r="R22780" s="15">
        <v>3</v>
      </c>
    </row>
    <row r="22781" spans="18:18" x14ac:dyDescent="0.25">
      <c r="R22781" s="15">
        <v>2</v>
      </c>
    </row>
    <row r="22782" spans="18:18" x14ac:dyDescent="0.25">
      <c r="R22782" s="15">
        <v>2</v>
      </c>
    </row>
    <row r="22783" spans="18:18" x14ac:dyDescent="0.25">
      <c r="R22783" s="15">
        <v>2</v>
      </c>
    </row>
    <row r="22784" spans="18:18" x14ac:dyDescent="0.25">
      <c r="R22784" s="15">
        <v>2</v>
      </c>
    </row>
    <row r="22785" spans="18:18" x14ac:dyDescent="0.25">
      <c r="R22785" s="15">
        <v>2</v>
      </c>
    </row>
    <row r="22786" spans="18:18" x14ac:dyDescent="0.25">
      <c r="R22786" s="15">
        <v>2</v>
      </c>
    </row>
    <row r="22787" spans="18:18" x14ac:dyDescent="0.25">
      <c r="R22787" s="15">
        <v>1</v>
      </c>
    </row>
    <row r="22788" spans="18:18" x14ac:dyDescent="0.25">
      <c r="R22788" s="15">
        <v>1</v>
      </c>
    </row>
    <row r="22789" spans="18:18" x14ac:dyDescent="0.25">
      <c r="R22789" s="15">
        <v>3</v>
      </c>
    </row>
    <row r="22790" spans="18:18" x14ac:dyDescent="0.25">
      <c r="R22790" s="15">
        <v>3</v>
      </c>
    </row>
    <row r="22791" spans="18:18" x14ac:dyDescent="0.25">
      <c r="R22791" s="15">
        <v>3</v>
      </c>
    </row>
    <row r="22792" spans="18:18" x14ac:dyDescent="0.25">
      <c r="R22792" s="15">
        <v>3</v>
      </c>
    </row>
    <row r="22793" spans="18:18" x14ac:dyDescent="0.25">
      <c r="R22793" s="15">
        <v>3</v>
      </c>
    </row>
    <row r="22794" spans="18:18" x14ac:dyDescent="0.25">
      <c r="R22794" s="15">
        <v>3</v>
      </c>
    </row>
    <row r="22795" spans="18:18" x14ac:dyDescent="0.25">
      <c r="R22795" s="15">
        <v>1</v>
      </c>
    </row>
    <row r="22796" spans="18:18" x14ac:dyDescent="0.25">
      <c r="R22796" s="15">
        <v>1</v>
      </c>
    </row>
    <row r="22797" spans="18:18" x14ac:dyDescent="0.25">
      <c r="R22797" s="15">
        <v>1</v>
      </c>
    </row>
    <row r="22798" spans="18:18" x14ac:dyDescent="0.25">
      <c r="R22798" s="15">
        <v>1</v>
      </c>
    </row>
    <row r="22799" spans="18:18" x14ac:dyDescent="0.25">
      <c r="R22799" s="15">
        <v>1</v>
      </c>
    </row>
    <row r="22800" spans="18:18" x14ac:dyDescent="0.25">
      <c r="R22800" s="15">
        <v>1</v>
      </c>
    </row>
    <row r="22801" spans="18:18" x14ac:dyDescent="0.25">
      <c r="R22801" s="15">
        <v>1</v>
      </c>
    </row>
    <row r="22802" spans="18:18" x14ac:dyDescent="0.25">
      <c r="R22802" s="15">
        <v>3</v>
      </c>
    </row>
    <row r="22803" spans="18:18" x14ac:dyDescent="0.25">
      <c r="R22803" s="15">
        <v>3</v>
      </c>
    </row>
    <row r="22804" spans="18:18" x14ac:dyDescent="0.25">
      <c r="R22804" s="15">
        <v>3</v>
      </c>
    </row>
    <row r="22805" spans="18:18" x14ac:dyDescent="0.25">
      <c r="R22805" s="15">
        <v>3</v>
      </c>
    </row>
    <row r="22806" spans="18:18" x14ac:dyDescent="0.25">
      <c r="R22806" s="15">
        <v>3</v>
      </c>
    </row>
    <row r="22807" spans="18:18" x14ac:dyDescent="0.25">
      <c r="R22807" s="15">
        <v>3</v>
      </c>
    </row>
    <row r="22808" spans="18:18" x14ac:dyDescent="0.25">
      <c r="R22808" s="15">
        <v>1</v>
      </c>
    </row>
    <row r="22809" spans="18:18" x14ac:dyDescent="0.25">
      <c r="R22809" s="15">
        <v>2</v>
      </c>
    </row>
    <row r="22810" spans="18:18" x14ac:dyDescent="0.25">
      <c r="R22810" s="15">
        <v>2</v>
      </c>
    </row>
    <row r="22811" spans="18:18" x14ac:dyDescent="0.25">
      <c r="R22811" s="15">
        <v>2</v>
      </c>
    </row>
    <row r="22812" spans="18:18" x14ac:dyDescent="0.25">
      <c r="R22812" s="15">
        <v>2</v>
      </c>
    </row>
    <row r="22813" spans="18:18" x14ac:dyDescent="0.25">
      <c r="R22813" s="15">
        <v>1</v>
      </c>
    </row>
    <row r="22814" spans="18:18" x14ac:dyDescent="0.25">
      <c r="R22814" s="15">
        <v>1</v>
      </c>
    </row>
    <row r="22815" spans="18:18" x14ac:dyDescent="0.25">
      <c r="R22815" s="15">
        <v>3</v>
      </c>
    </row>
    <row r="22816" spans="18:18" x14ac:dyDescent="0.25">
      <c r="R22816" s="15">
        <v>3</v>
      </c>
    </row>
    <row r="22817" spans="18:18" x14ac:dyDescent="0.25">
      <c r="R22817" s="15">
        <v>3</v>
      </c>
    </row>
    <row r="22818" spans="18:18" x14ac:dyDescent="0.25">
      <c r="R22818" s="15">
        <v>3</v>
      </c>
    </row>
    <row r="22819" spans="18:18" x14ac:dyDescent="0.25">
      <c r="R22819" s="15">
        <v>2</v>
      </c>
    </row>
    <row r="22820" spans="18:18" x14ac:dyDescent="0.25">
      <c r="R22820" s="15">
        <v>2</v>
      </c>
    </row>
    <row r="22821" spans="18:18" x14ac:dyDescent="0.25">
      <c r="R22821" s="15">
        <v>2</v>
      </c>
    </row>
    <row r="22822" spans="18:18" x14ac:dyDescent="0.25">
      <c r="R22822" s="15">
        <v>2</v>
      </c>
    </row>
    <row r="22823" spans="18:18" x14ac:dyDescent="0.25">
      <c r="R22823" s="15">
        <v>2</v>
      </c>
    </row>
    <row r="22824" spans="18:18" x14ac:dyDescent="0.25">
      <c r="R22824" s="15">
        <v>1</v>
      </c>
    </row>
    <row r="22825" spans="18:18" x14ac:dyDescent="0.25">
      <c r="R22825" s="15">
        <v>1</v>
      </c>
    </row>
    <row r="22826" spans="18:18" x14ac:dyDescent="0.25">
      <c r="R22826" s="15">
        <v>1</v>
      </c>
    </row>
    <row r="22827" spans="18:18" x14ac:dyDescent="0.25">
      <c r="R22827" s="15">
        <v>1</v>
      </c>
    </row>
    <row r="22828" spans="18:18" x14ac:dyDescent="0.25">
      <c r="R22828" s="15">
        <v>1</v>
      </c>
    </row>
    <row r="22829" spans="18:18" x14ac:dyDescent="0.25">
      <c r="R22829" s="15">
        <v>1</v>
      </c>
    </row>
    <row r="22830" spans="18:18" x14ac:dyDescent="0.25">
      <c r="R22830" s="15">
        <v>1</v>
      </c>
    </row>
    <row r="22831" spans="18:18" x14ac:dyDescent="0.25">
      <c r="R22831" s="15">
        <v>1</v>
      </c>
    </row>
    <row r="22832" spans="18:18" x14ac:dyDescent="0.25">
      <c r="R22832" s="15">
        <v>1</v>
      </c>
    </row>
    <row r="22833" spans="18:18" x14ac:dyDescent="0.25">
      <c r="R22833" s="15">
        <v>1</v>
      </c>
    </row>
    <row r="22834" spans="18:18" x14ac:dyDescent="0.25">
      <c r="R22834" s="15">
        <v>1</v>
      </c>
    </row>
    <row r="22835" spans="18:18" x14ac:dyDescent="0.25">
      <c r="R22835" s="15">
        <v>1</v>
      </c>
    </row>
    <row r="22836" spans="18:18" x14ac:dyDescent="0.25">
      <c r="R22836" s="15">
        <v>1</v>
      </c>
    </row>
    <row r="22837" spans="18:18" x14ac:dyDescent="0.25">
      <c r="R22837" s="15">
        <v>1</v>
      </c>
    </row>
    <row r="22838" spans="18:18" x14ac:dyDescent="0.25">
      <c r="R22838" s="15">
        <v>2</v>
      </c>
    </row>
    <row r="22839" spans="18:18" x14ac:dyDescent="0.25">
      <c r="R22839" s="15">
        <v>2</v>
      </c>
    </row>
    <row r="22840" spans="18:18" x14ac:dyDescent="0.25">
      <c r="R22840" s="15">
        <v>1</v>
      </c>
    </row>
    <row r="22841" spans="18:18" x14ac:dyDescent="0.25">
      <c r="R22841" s="15">
        <v>1</v>
      </c>
    </row>
    <row r="22842" spans="18:18" x14ac:dyDescent="0.25">
      <c r="R22842" s="15">
        <v>1</v>
      </c>
    </row>
    <row r="22843" spans="18:18" x14ac:dyDescent="0.25">
      <c r="R22843" s="15">
        <v>1</v>
      </c>
    </row>
    <row r="22844" spans="18:18" x14ac:dyDescent="0.25">
      <c r="R22844" s="15">
        <v>1</v>
      </c>
    </row>
    <row r="22845" spans="18:18" x14ac:dyDescent="0.25">
      <c r="R22845" s="15">
        <v>1</v>
      </c>
    </row>
    <row r="22846" spans="18:18" x14ac:dyDescent="0.25">
      <c r="R22846" s="15">
        <v>1</v>
      </c>
    </row>
    <row r="22847" spans="18:18" x14ac:dyDescent="0.25">
      <c r="R22847" s="15">
        <v>1</v>
      </c>
    </row>
    <row r="22848" spans="18:18" x14ac:dyDescent="0.25">
      <c r="R22848" s="15">
        <v>1</v>
      </c>
    </row>
    <row r="22849" spans="18:18" x14ac:dyDescent="0.25">
      <c r="R22849" s="15">
        <v>1</v>
      </c>
    </row>
    <row r="22850" spans="18:18" x14ac:dyDescent="0.25">
      <c r="R22850" s="15">
        <v>1</v>
      </c>
    </row>
    <row r="22851" spans="18:18" x14ac:dyDescent="0.25">
      <c r="R22851" s="15">
        <v>1</v>
      </c>
    </row>
    <row r="22852" spans="18:18" x14ac:dyDescent="0.25">
      <c r="R22852" s="15">
        <v>1</v>
      </c>
    </row>
    <row r="22853" spans="18:18" x14ac:dyDescent="0.25">
      <c r="R22853" s="15">
        <v>1</v>
      </c>
    </row>
    <row r="22854" spans="18:18" x14ac:dyDescent="0.25">
      <c r="R22854" s="15">
        <v>1</v>
      </c>
    </row>
    <row r="22855" spans="18:18" x14ac:dyDescent="0.25">
      <c r="R22855" s="15">
        <v>1</v>
      </c>
    </row>
    <row r="22856" spans="18:18" x14ac:dyDescent="0.25">
      <c r="R22856" s="15">
        <v>1</v>
      </c>
    </row>
    <row r="22857" spans="18:18" x14ac:dyDescent="0.25">
      <c r="R22857" s="15">
        <v>1</v>
      </c>
    </row>
    <row r="22858" spans="18:18" x14ac:dyDescent="0.25">
      <c r="R22858" s="15">
        <v>1</v>
      </c>
    </row>
    <row r="22859" spans="18:18" x14ac:dyDescent="0.25">
      <c r="R22859" s="15">
        <v>1</v>
      </c>
    </row>
    <row r="22860" spans="18:18" x14ac:dyDescent="0.25">
      <c r="R22860" s="15">
        <v>1</v>
      </c>
    </row>
    <row r="22861" spans="18:18" x14ac:dyDescent="0.25">
      <c r="R22861" s="15">
        <v>1</v>
      </c>
    </row>
    <row r="22862" spans="18:18" x14ac:dyDescent="0.25">
      <c r="R22862" s="15">
        <v>1</v>
      </c>
    </row>
    <row r="22863" spans="18:18" x14ac:dyDescent="0.25">
      <c r="R22863" s="15">
        <v>1</v>
      </c>
    </row>
    <row r="22864" spans="18:18" x14ac:dyDescent="0.25">
      <c r="R22864" s="15">
        <v>1</v>
      </c>
    </row>
    <row r="22865" spans="18:18" x14ac:dyDescent="0.25">
      <c r="R22865" s="15">
        <v>1</v>
      </c>
    </row>
    <row r="22866" spans="18:18" x14ac:dyDescent="0.25">
      <c r="R22866" s="15">
        <v>1</v>
      </c>
    </row>
    <row r="22867" spans="18:18" x14ac:dyDescent="0.25">
      <c r="R22867" s="15">
        <v>1</v>
      </c>
    </row>
    <row r="22868" spans="18:18" x14ac:dyDescent="0.25">
      <c r="R22868" s="15">
        <v>1</v>
      </c>
    </row>
    <row r="22869" spans="18:18" x14ac:dyDescent="0.25">
      <c r="R22869" s="15">
        <v>3</v>
      </c>
    </row>
    <row r="22870" spans="18:18" x14ac:dyDescent="0.25">
      <c r="R22870" s="15">
        <v>3</v>
      </c>
    </row>
    <row r="22871" spans="18:18" x14ac:dyDescent="0.25">
      <c r="R22871" s="15">
        <v>3</v>
      </c>
    </row>
    <row r="22872" spans="18:18" x14ac:dyDescent="0.25">
      <c r="R22872" s="15">
        <v>3</v>
      </c>
    </row>
    <row r="22873" spans="18:18" x14ac:dyDescent="0.25">
      <c r="R22873" s="15">
        <v>3</v>
      </c>
    </row>
    <row r="22874" spans="18:18" x14ac:dyDescent="0.25">
      <c r="R22874" s="15">
        <v>3</v>
      </c>
    </row>
    <row r="22875" spans="18:18" x14ac:dyDescent="0.25">
      <c r="R22875" s="15">
        <v>1</v>
      </c>
    </row>
    <row r="22876" spans="18:18" x14ac:dyDescent="0.25">
      <c r="R22876" s="15">
        <v>1</v>
      </c>
    </row>
    <row r="22877" spans="18:18" x14ac:dyDescent="0.25">
      <c r="R22877" s="15">
        <v>1</v>
      </c>
    </row>
    <row r="22878" spans="18:18" x14ac:dyDescent="0.25">
      <c r="R22878" s="15">
        <v>1</v>
      </c>
    </row>
    <row r="22879" spans="18:18" x14ac:dyDescent="0.25">
      <c r="R22879" s="15">
        <v>2</v>
      </c>
    </row>
    <row r="22880" spans="18:18" x14ac:dyDescent="0.25">
      <c r="R22880" s="15">
        <v>2</v>
      </c>
    </row>
    <row r="22881" spans="18:18" x14ac:dyDescent="0.25">
      <c r="R22881" s="15">
        <v>2</v>
      </c>
    </row>
    <row r="22882" spans="18:18" x14ac:dyDescent="0.25">
      <c r="R22882" s="15">
        <v>2</v>
      </c>
    </row>
    <row r="22883" spans="18:18" x14ac:dyDescent="0.25">
      <c r="R22883" s="15">
        <v>1</v>
      </c>
    </row>
    <row r="22884" spans="18:18" x14ac:dyDescent="0.25">
      <c r="R22884" s="15">
        <v>1</v>
      </c>
    </row>
    <row r="22885" spans="18:18" x14ac:dyDescent="0.25">
      <c r="R22885" s="15">
        <v>1</v>
      </c>
    </row>
    <row r="22886" spans="18:18" x14ac:dyDescent="0.25">
      <c r="R22886" s="15">
        <v>1</v>
      </c>
    </row>
    <row r="22887" spans="18:18" x14ac:dyDescent="0.25">
      <c r="R22887" s="15">
        <v>1</v>
      </c>
    </row>
    <row r="22888" spans="18:18" x14ac:dyDescent="0.25">
      <c r="R22888" s="15">
        <v>1</v>
      </c>
    </row>
    <row r="22889" spans="18:18" x14ac:dyDescent="0.25">
      <c r="R22889" s="15">
        <v>2</v>
      </c>
    </row>
    <row r="22890" spans="18:18" x14ac:dyDescent="0.25">
      <c r="R22890" s="15">
        <v>2</v>
      </c>
    </row>
    <row r="22891" spans="18:18" x14ac:dyDescent="0.25">
      <c r="R22891" s="15">
        <v>2</v>
      </c>
    </row>
    <row r="22892" spans="18:18" x14ac:dyDescent="0.25">
      <c r="R22892" s="15">
        <v>2</v>
      </c>
    </row>
    <row r="22893" spans="18:18" x14ac:dyDescent="0.25">
      <c r="R22893" s="15">
        <v>2</v>
      </c>
    </row>
    <row r="22894" spans="18:18" x14ac:dyDescent="0.25">
      <c r="R22894" s="15">
        <v>2</v>
      </c>
    </row>
    <row r="22895" spans="18:18" x14ac:dyDescent="0.25">
      <c r="R22895" s="15">
        <v>2</v>
      </c>
    </row>
    <row r="22896" spans="18:18" x14ac:dyDescent="0.25">
      <c r="R22896" s="15">
        <v>2</v>
      </c>
    </row>
    <row r="22897" spans="18:18" x14ac:dyDescent="0.25">
      <c r="R22897" s="15">
        <v>2</v>
      </c>
    </row>
    <row r="22898" spans="18:18" x14ac:dyDescent="0.25">
      <c r="R22898" s="15">
        <v>2</v>
      </c>
    </row>
    <row r="22899" spans="18:18" x14ac:dyDescent="0.25">
      <c r="R22899" s="15">
        <v>3</v>
      </c>
    </row>
    <row r="22900" spans="18:18" x14ac:dyDescent="0.25">
      <c r="R22900" s="15">
        <v>1</v>
      </c>
    </row>
    <row r="22901" spans="18:18" x14ac:dyDescent="0.25">
      <c r="R22901" s="15">
        <v>1</v>
      </c>
    </row>
    <row r="22902" spans="18:18" x14ac:dyDescent="0.25">
      <c r="R22902" s="15">
        <v>3</v>
      </c>
    </row>
    <row r="22903" spans="18:18" x14ac:dyDescent="0.25">
      <c r="R22903" s="15">
        <v>3</v>
      </c>
    </row>
    <row r="22904" spans="18:18" x14ac:dyDescent="0.25">
      <c r="R22904" s="15">
        <v>3</v>
      </c>
    </row>
    <row r="22905" spans="18:18" x14ac:dyDescent="0.25">
      <c r="R22905" s="15">
        <v>3</v>
      </c>
    </row>
    <row r="22906" spans="18:18" x14ac:dyDescent="0.25">
      <c r="R22906" s="15">
        <v>3</v>
      </c>
    </row>
    <row r="22907" spans="18:18" x14ac:dyDescent="0.25">
      <c r="R22907" s="15">
        <v>4</v>
      </c>
    </row>
    <row r="22908" spans="18:18" x14ac:dyDescent="0.25">
      <c r="R22908" s="15">
        <v>4</v>
      </c>
    </row>
    <row r="22909" spans="18:18" x14ac:dyDescent="0.25">
      <c r="R22909" s="15">
        <v>4</v>
      </c>
    </row>
    <row r="22910" spans="18:18" x14ac:dyDescent="0.25">
      <c r="R22910" s="15">
        <v>1</v>
      </c>
    </row>
    <row r="22911" spans="18:18" x14ac:dyDescent="0.25">
      <c r="R22911" s="15">
        <v>1</v>
      </c>
    </row>
    <row r="22912" spans="18:18" x14ac:dyDescent="0.25">
      <c r="R22912" s="15">
        <v>3</v>
      </c>
    </row>
    <row r="22913" spans="18:18" x14ac:dyDescent="0.25">
      <c r="R22913" s="15">
        <v>3</v>
      </c>
    </row>
    <row r="22914" spans="18:18" x14ac:dyDescent="0.25">
      <c r="R22914" s="15">
        <v>3</v>
      </c>
    </row>
    <row r="22915" spans="18:18" x14ac:dyDescent="0.25">
      <c r="R22915" s="15">
        <v>3</v>
      </c>
    </row>
    <row r="22916" spans="18:18" x14ac:dyDescent="0.25">
      <c r="R22916" s="15">
        <v>3</v>
      </c>
    </row>
    <row r="22917" spans="18:18" x14ac:dyDescent="0.25">
      <c r="R22917" s="15">
        <v>3</v>
      </c>
    </row>
    <row r="22918" spans="18:18" x14ac:dyDescent="0.25">
      <c r="R22918" s="15">
        <v>3</v>
      </c>
    </row>
    <row r="22919" spans="18:18" x14ac:dyDescent="0.25">
      <c r="R22919" s="15">
        <v>3</v>
      </c>
    </row>
    <row r="22920" spans="18:18" x14ac:dyDescent="0.25">
      <c r="R22920" s="15">
        <v>3</v>
      </c>
    </row>
    <row r="22921" spans="18:18" x14ac:dyDescent="0.25">
      <c r="R22921" s="15">
        <v>3</v>
      </c>
    </row>
    <row r="22922" spans="18:18" x14ac:dyDescent="0.25">
      <c r="R22922" s="15">
        <v>3</v>
      </c>
    </row>
    <row r="22923" spans="18:18" x14ac:dyDescent="0.25">
      <c r="R22923" s="15">
        <v>3</v>
      </c>
    </row>
    <row r="22924" spans="18:18" x14ac:dyDescent="0.25">
      <c r="R22924" s="15">
        <v>3</v>
      </c>
    </row>
    <row r="22925" spans="18:18" x14ac:dyDescent="0.25">
      <c r="R22925" s="15">
        <v>1</v>
      </c>
    </row>
    <row r="22926" spans="18:18" x14ac:dyDescent="0.25">
      <c r="R22926" s="15">
        <v>1</v>
      </c>
    </row>
    <row r="22927" spans="18:18" x14ac:dyDescent="0.25">
      <c r="R22927" s="15">
        <v>3</v>
      </c>
    </row>
    <row r="22928" spans="18:18" x14ac:dyDescent="0.25">
      <c r="R22928" s="15">
        <v>3</v>
      </c>
    </row>
    <row r="22929" spans="18:18" x14ac:dyDescent="0.25">
      <c r="R22929" s="15">
        <v>3</v>
      </c>
    </row>
    <row r="22930" spans="18:18" x14ac:dyDescent="0.25">
      <c r="R22930" s="15">
        <v>3</v>
      </c>
    </row>
    <row r="22931" spans="18:18" x14ac:dyDescent="0.25">
      <c r="R22931" s="15">
        <v>3</v>
      </c>
    </row>
    <row r="22932" spans="18:18" x14ac:dyDescent="0.25">
      <c r="R22932" s="15">
        <v>3</v>
      </c>
    </row>
    <row r="22933" spans="18:18" x14ac:dyDescent="0.25">
      <c r="R22933" s="15">
        <v>3</v>
      </c>
    </row>
    <row r="22934" spans="18:18" x14ac:dyDescent="0.25">
      <c r="R22934" s="15">
        <v>3</v>
      </c>
    </row>
    <row r="22935" spans="18:18" x14ac:dyDescent="0.25">
      <c r="R22935" s="15">
        <v>3</v>
      </c>
    </row>
    <row r="22936" spans="18:18" x14ac:dyDescent="0.25">
      <c r="R22936" s="15">
        <v>3</v>
      </c>
    </row>
    <row r="22937" spans="18:18" x14ac:dyDescent="0.25">
      <c r="R22937" s="15">
        <v>3</v>
      </c>
    </row>
    <row r="22938" spans="18:18" x14ac:dyDescent="0.25">
      <c r="R22938" s="15">
        <v>3</v>
      </c>
    </row>
    <row r="22939" spans="18:18" x14ac:dyDescent="0.25">
      <c r="R22939" s="15">
        <v>3</v>
      </c>
    </row>
    <row r="22940" spans="18:18" x14ac:dyDescent="0.25">
      <c r="R22940" s="15">
        <v>3</v>
      </c>
    </row>
    <row r="22941" spans="18:18" x14ac:dyDescent="0.25">
      <c r="R22941" s="15">
        <v>3</v>
      </c>
    </row>
    <row r="22942" spans="18:18" x14ac:dyDescent="0.25">
      <c r="R22942" s="15">
        <v>3</v>
      </c>
    </row>
    <row r="22943" spans="18:18" x14ac:dyDescent="0.25">
      <c r="R22943" s="15">
        <v>3</v>
      </c>
    </row>
    <row r="22944" spans="18:18" x14ac:dyDescent="0.25">
      <c r="R22944" s="15">
        <v>3</v>
      </c>
    </row>
    <row r="22945" spans="18:18" x14ac:dyDescent="0.25">
      <c r="R22945" s="15">
        <v>3</v>
      </c>
    </row>
    <row r="22946" spans="18:18" x14ac:dyDescent="0.25">
      <c r="R22946" s="15">
        <v>3</v>
      </c>
    </row>
    <row r="22947" spans="18:18" x14ac:dyDescent="0.25">
      <c r="R22947" s="15">
        <v>3</v>
      </c>
    </row>
    <row r="22948" spans="18:18" x14ac:dyDescent="0.25">
      <c r="R22948" s="15">
        <v>1</v>
      </c>
    </row>
    <row r="22949" spans="18:18" x14ac:dyDescent="0.25">
      <c r="R22949" s="15">
        <v>1</v>
      </c>
    </row>
    <row r="22950" spans="18:18" x14ac:dyDescent="0.25">
      <c r="R22950" s="15">
        <v>1</v>
      </c>
    </row>
    <row r="22951" spans="18:18" x14ac:dyDescent="0.25">
      <c r="R22951" s="15">
        <v>1</v>
      </c>
    </row>
    <row r="22952" spans="18:18" x14ac:dyDescent="0.25">
      <c r="R22952" s="15">
        <v>2</v>
      </c>
    </row>
    <row r="22953" spans="18:18" x14ac:dyDescent="0.25">
      <c r="R22953" s="15">
        <v>1</v>
      </c>
    </row>
    <row r="22954" spans="18:18" x14ac:dyDescent="0.25">
      <c r="R22954" s="15">
        <v>3</v>
      </c>
    </row>
    <row r="22955" spans="18:18" x14ac:dyDescent="0.25">
      <c r="R22955" s="15">
        <v>3</v>
      </c>
    </row>
    <row r="22956" spans="18:18" x14ac:dyDescent="0.25">
      <c r="R22956" s="15">
        <v>3</v>
      </c>
    </row>
    <row r="22957" spans="18:18" x14ac:dyDescent="0.25">
      <c r="R22957" s="15">
        <v>3</v>
      </c>
    </row>
    <row r="22958" spans="18:18" x14ac:dyDescent="0.25">
      <c r="R22958" s="15">
        <v>3</v>
      </c>
    </row>
    <row r="22959" spans="18:18" x14ac:dyDescent="0.25">
      <c r="R22959" s="15">
        <v>3</v>
      </c>
    </row>
    <row r="22960" spans="18:18" x14ac:dyDescent="0.25">
      <c r="R22960" s="15">
        <v>3</v>
      </c>
    </row>
    <row r="22961" spans="18:18" x14ac:dyDescent="0.25">
      <c r="R22961" s="15">
        <v>3</v>
      </c>
    </row>
    <row r="22962" spans="18:18" x14ac:dyDescent="0.25">
      <c r="R22962" s="15">
        <v>3</v>
      </c>
    </row>
    <row r="22963" spans="18:18" x14ac:dyDescent="0.25">
      <c r="R22963" s="15">
        <v>3</v>
      </c>
    </row>
    <row r="22964" spans="18:18" x14ac:dyDescent="0.25">
      <c r="R22964" s="15">
        <v>3</v>
      </c>
    </row>
    <row r="22965" spans="18:18" x14ac:dyDescent="0.25">
      <c r="R22965" s="15">
        <v>3</v>
      </c>
    </row>
    <row r="22966" spans="18:18" x14ac:dyDescent="0.25">
      <c r="R22966" s="15">
        <v>3</v>
      </c>
    </row>
    <row r="22967" spans="18:18" x14ac:dyDescent="0.25">
      <c r="R22967" s="15">
        <v>3</v>
      </c>
    </row>
    <row r="22968" spans="18:18" x14ac:dyDescent="0.25">
      <c r="R22968" s="15">
        <v>3</v>
      </c>
    </row>
    <row r="22969" spans="18:18" x14ac:dyDescent="0.25">
      <c r="R22969" s="15">
        <v>3</v>
      </c>
    </row>
    <row r="22970" spans="18:18" x14ac:dyDescent="0.25">
      <c r="R22970" s="15">
        <v>3</v>
      </c>
    </row>
    <row r="22971" spans="18:18" x14ac:dyDescent="0.25">
      <c r="R22971" s="15">
        <v>3</v>
      </c>
    </row>
    <row r="22972" spans="18:18" x14ac:dyDescent="0.25">
      <c r="R22972" s="15">
        <v>3</v>
      </c>
    </row>
    <row r="22973" spans="18:18" x14ac:dyDescent="0.25">
      <c r="R22973" s="15">
        <v>3</v>
      </c>
    </row>
    <row r="22974" spans="18:18" x14ac:dyDescent="0.25">
      <c r="R22974" s="15">
        <v>1</v>
      </c>
    </row>
    <row r="22975" spans="18:18" x14ac:dyDescent="0.25">
      <c r="R22975" s="15">
        <v>1</v>
      </c>
    </row>
    <row r="22976" spans="18:18" x14ac:dyDescent="0.25">
      <c r="R22976" s="15">
        <v>1</v>
      </c>
    </row>
    <row r="22977" spans="18:18" x14ac:dyDescent="0.25">
      <c r="R22977" s="15">
        <v>1</v>
      </c>
    </row>
    <row r="22978" spans="18:18" x14ac:dyDescent="0.25">
      <c r="R22978" s="15">
        <v>1</v>
      </c>
    </row>
    <row r="22979" spans="18:18" x14ac:dyDescent="0.25">
      <c r="R22979" s="15">
        <v>1</v>
      </c>
    </row>
    <row r="22980" spans="18:18" x14ac:dyDescent="0.25">
      <c r="R22980" s="15">
        <v>1</v>
      </c>
    </row>
    <row r="22981" spans="18:18" x14ac:dyDescent="0.25">
      <c r="R22981" s="15">
        <v>1</v>
      </c>
    </row>
    <row r="22982" spans="18:18" x14ac:dyDescent="0.25">
      <c r="R22982" s="15">
        <v>1</v>
      </c>
    </row>
    <row r="22983" spans="18:18" x14ac:dyDescent="0.25">
      <c r="R22983" s="15">
        <v>1</v>
      </c>
    </row>
    <row r="22984" spans="18:18" x14ac:dyDescent="0.25">
      <c r="R22984" s="15">
        <v>1</v>
      </c>
    </row>
    <row r="22985" spans="18:18" x14ac:dyDescent="0.25">
      <c r="R22985" s="15">
        <v>1</v>
      </c>
    </row>
    <row r="22986" spans="18:18" x14ac:dyDescent="0.25">
      <c r="R22986" s="15">
        <v>1</v>
      </c>
    </row>
    <row r="22987" spans="18:18" x14ac:dyDescent="0.25">
      <c r="R22987" s="15">
        <v>2</v>
      </c>
    </row>
    <row r="22988" spans="18:18" x14ac:dyDescent="0.25">
      <c r="R22988" s="15">
        <v>3</v>
      </c>
    </row>
    <row r="22989" spans="18:18" x14ac:dyDescent="0.25">
      <c r="R22989" s="15">
        <v>3</v>
      </c>
    </row>
    <row r="22990" spans="18:18" x14ac:dyDescent="0.25">
      <c r="R22990" s="15">
        <v>1</v>
      </c>
    </row>
    <row r="22991" spans="18:18" x14ac:dyDescent="0.25">
      <c r="R22991" s="15">
        <v>1</v>
      </c>
    </row>
    <row r="22992" spans="18:18" x14ac:dyDescent="0.25">
      <c r="R22992" s="15">
        <v>3</v>
      </c>
    </row>
    <row r="22993" spans="18:18" x14ac:dyDescent="0.25">
      <c r="R22993" s="15">
        <v>1</v>
      </c>
    </row>
    <row r="22994" spans="18:18" x14ac:dyDescent="0.25">
      <c r="R22994" s="15">
        <v>1</v>
      </c>
    </row>
    <row r="22995" spans="18:18" x14ac:dyDescent="0.25">
      <c r="R22995" s="15">
        <v>1</v>
      </c>
    </row>
    <row r="22996" spans="18:18" x14ac:dyDescent="0.25">
      <c r="R22996" s="15">
        <v>1</v>
      </c>
    </row>
    <row r="22997" spans="18:18" x14ac:dyDescent="0.25">
      <c r="R22997" s="15">
        <v>1</v>
      </c>
    </row>
    <row r="22998" spans="18:18" x14ac:dyDescent="0.25">
      <c r="R22998" s="15">
        <v>3</v>
      </c>
    </row>
    <row r="22999" spans="18:18" x14ac:dyDescent="0.25">
      <c r="R22999" s="15">
        <v>3</v>
      </c>
    </row>
    <row r="23000" spans="18:18" x14ac:dyDescent="0.25">
      <c r="R23000" s="15">
        <v>3</v>
      </c>
    </row>
    <row r="23001" spans="18:18" x14ac:dyDescent="0.25">
      <c r="R23001" s="15">
        <v>1</v>
      </c>
    </row>
    <row r="23002" spans="18:18" x14ac:dyDescent="0.25">
      <c r="R23002" s="15">
        <v>1</v>
      </c>
    </row>
    <row r="23003" spans="18:18" x14ac:dyDescent="0.25">
      <c r="R23003" s="15">
        <v>1</v>
      </c>
    </row>
    <row r="23004" spans="18:18" x14ac:dyDescent="0.25">
      <c r="R23004" s="15">
        <v>1</v>
      </c>
    </row>
    <row r="23005" spans="18:18" x14ac:dyDescent="0.25">
      <c r="R23005" s="15">
        <v>1</v>
      </c>
    </row>
    <row r="23006" spans="18:18" x14ac:dyDescent="0.25">
      <c r="R23006" s="15">
        <v>3</v>
      </c>
    </row>
    <row r="23007" spans="18:18" x14ac:dyDescent="0.25">
      <c r="R23007" s="15">
        <v>1</v>
      </c>
    </row>
    <row r="23008" spans="18:18" x14ac:dyDescent="0.25">
      <c r="R23008" s="15">
        <v>1</v>
      </c>
    </row>
    <row r="23009" spans="18:18" x14ac:dyDescent="0.25">
      <c r="R23009" s="15">
        <v>1</v>
      </c>
    </row>
    <row r="23010" spans="18:18" x14ac:dyDescent="0.25">
      <c r="R23010" s="15">
        <v>1</v>
      </c>
    </row>
    <row r="23011" spans="18:18" x14ac:dyDescent="0.25">
      <c r="R23011" s="15">
        <v>1</v>
      </c>
    </row>
    <row r="23012" spans="18:18" x14ac:dyDescent="0.25">
      <c r="R23012" s="15">
        <v>1</v>
      </c>
    </row>
    <row r="23013" spans="18:18" x14ac:dyDescent="0.25">
      <c r="R23013" s="15">
        <v>1</v>
      </c>
    </row>
    <row r="23014" spans="18:18" x14ac:dyDescent="0.25">
      <c r="R23014" s="15">
        <v>1</v>
      </c>
    </row>
    <row r="23015" spans="18:18" x14ac:dyDescent="0.25">
      <c r="R23015" s="15">
        <v>1</v>
      </c>
    </row>
    <row r="23016" spans="18:18" x14ac:dyDescent="0.25">
      <c r="R23016" s="15">
        <v>3</v>
      </c>
    </row>
    <row r="23017" spans="18:18" x14ac:dyDescent="0.25">
      <c r="R23017" s="15">
        <v>1</v>
      </c>
    </row>
    <row r="23018" spans="18:18" x14ac:dyDescent="0.25">
      <c r="R23018" s="15">
        <v>1</v>
      </c>
    </row>
    <row r="23019" spans="18:18" x14ac:dyDescent="0.25">
      <c r="R23019" s="15">
        <v>1</v>
      </c>
    </row>
    <row r="23020" spans="18:18" x14ac:dyDescent="0.25">
      <c r="R23020" s="15">
        <v>1</v>
      </c>
    </row>
    <row r="23021" spans="18:18" x14ac:dyDescent="0.25">
      <c r="R23021" s="15">
        <v>1</v>
      </c>
    </row>
    <row r="23022" spans="18:18" x14ac:dyDescent="0.25">
      <c r="R23022" s="15">
        <v>1</v>
      </c>
    </row>
    <row r="23023" spans="18:18" x14ac:dyDescent="0.25">
      <c r="R23023" s="15">
        <v>1</v>
      </c>
    </row>
    <row r="23024" spans="18:18" x14ac:dyDescent="0.25">
      <c r="R23024" s="15">
        <v>3</v>
      </c>
    </row>
    <row r="23025" spans="18:18" x14ac:dyDescent="0.25">
      <c r="R23025" s="15">
        <v>3</v>
      </c>
    </row>
    <row r="23026" spans="18:18" x14ac:dyDescent="0.25">
      <c r="R23026" s="15">
        <v>3</v>
      </c>
    </row>
    <row r="23027" spans="18:18" x14ac:dyDescent="0.25">
      <c r="R23027" s="15">
        <v>3</v>
      </c>
    </row>
    <row r="23028" spans="18:18" x14ac:dyDescent="0.25">
      <c r="R23028" s="15">
        <v>3</v>
      </c>
    </row>
    <row r="23029" spans="18:18" x14ac:dyDescent="0.25">
      <c r="R23029" s="15">
        <v>3</v>
      </c>
    </row>
    <row r="23030" spans="18:18" x14ac:dyDescent="0.25">
      <c r="R23030" s="15">
        <v>3</v>
      </c>
    </row>
    <row r="23031" spans="18:18" x14ac:dyDescent="0.25">
      <c r="R23031" s="15">
        <v>1</v>
      </c>
    </row>
    <row r="23032" spans="18:18" x14ac:dyDescent="0.25">
      <c r="R23032" s="15">
        <v>1</v>
      </c>
    </row>
    <row r="23033" spans="18:18" x14ac:dyDescent="0.25">
      <c r="R23033" s="15">
        <v>3</v>
      </c>
    </row>
    <row r="23034" spans="18:18" x14ac:dyDescent="0.25">
      <c r="R23034" s="15">
        <v>1</v>
      </c>
    </row>
    <row r="23035" spans="18:18" x14ac:dyDescent="0.25">
      <c r="R23035" s="15">
        <v>1</v>
      </c>
    </row>
    <row r="23036" spans="18:18" x14ac:dyDescent="0.25">
      <c r="R23036" s="15">
        <v>1</v>
      </c>
    </row>
    <row r="23037" spans="18:18" x14ac:dyDescent="0.25">
      <c r="R23037" s="15">
        <v>1</v>
      </c>
    </row>
    <row r="23038" spans="18:18" x14ac:dyDescent="0.25">
      <c r="R23038" s="15">
        <v>1</v>
      </c>
    </row>
    <row r="23039" spans="18:18" x14ac:dyDescent="0.25">
      <c r="R23039" s="15">
        <v>1</v>
      </c>
    </row>
    <row r="23040" spans="18:18" x14ac:dyDescent="0.25">
      <c r="R23040" s="15">
        <v>1</v>
      </c>
    </row>
    <row r="23041" spans="18:18" x14ac:dyDescent="0.25">
      <c r="R23041" s="15">
        <v>1</v>
      </c>
    </row>
    <row r="23042" spans="18:18" x14ac:dyDescent="0.25">
      <c r="R23042" s="15">
        <v>1</v>
      </c>
    </row>
    <row r="23043" spans="18:18" x14ac:dyDescent="0.25">
      <c r="R23043" s="15">
        <v>1</v>
      </c>
    </row>
    <row r="23044" spans="18:18" x14ac:dyDescent="0.25">
      <c r="R23044" s="15">
        <v>1</v>
      </c>
    </row>
    <row r="23045" spans="18:18" x14ac:dyDescent="0.25">
      <c r="R23045" s="15">
        <v>3</v>
      </c>
    </row>
    <row r="23046" spans="18:18" x14ac:dyDescent="0.25">
      <c r="R23046" s="15">
        <v>1</v>
      </c>
    </row>
    <row r="23047" spans="18:18" x14ac:dyDescent="0.25">
      <c r="R23047" s="15">
        <v>3</v>
      </c>
    </row>
    <row r="23048" spans="18:18" x14ac:dyDescent="0.25">
      <c r="R23048" s="15">
        <v>3</v>
      </c>
    </row>
    <row r="23049" spans="18:18" x14ac:dyDescent="0.25">
      <c r="R23049" s="15">
        <v>2</v>
      </c>
    </row>
    <row r="23050" spans="18:18" x14ac:dyDescent="0.25">
      <c r="R23050" s="15">
        <v>2</v>
      </c>
    </row>
    <row r="23051" spans="18:18" x14ac:dyDescent="0.25">
      <c r="R23051" s="15">
        <v>2</v>
      </c>
    </row>
    <row r="23052" spans="18:18" x14ac:dyDescent="0.25">
      <c r="R23052" s="15">
        <v>2</v>
      </c>
    </row>
    <row r="23053" spans="18:18" x14ac:dyDescent="0.25">
      <c r="R23053" s="15">
        <v>2</v>
      </c>
    </row>
    <row r="23054" spans="18:18" x14ac:dyDescent="0.25">
      <c r="R23054" s="15">
        <v>2</v>
      </c>
    </row>
    <row r="23055" spans="18:18" x14ac:dyDescent="0.25">
      <c r="R23055" s="15">
        <v>1</v>
      </c>
    </row>
    <row r="23056" spans="18:18" x14ac:dyDescent="0.25">
      <c r="R23056" s="15">
        <v>1</v>
      </c>
    </row>
    <row r="23057" spans="18:18" x14ac:dyDescent="0.25">
      <c r="R23057" s="15">
        <v>1</v>
      </c>
    </row>
    <row r="23058" spans="18:18" x14ac:dyDescent="0.25">
      <c r="R23058" s="15">
        <v>1</v>
      </c>
    </row>
    <row r="23059" spans="18:18" x14ac:dyDescent="0.25">
      <c r="R23059" s="15">
        <v>1</v>
      </c>
    </row>
    <row r="23060" spans="18:18" x14ac:dyDescent="0.25">
      <c r="R23060" s="15">
        <v>1</v>
      </c>
    </row>
    <row r="23061" spans="18:18" x14ac:dyDescent="0.25">
      <c r="R23061" s="15">
        <v>3</v>
      </c>
    </row>
    <row r="23062" spans="18:18" x14ac:dyDescent="0.25">
      <c r="R23062" s="15">
        <v>3</v>
      </c>
    </row>
    <row r="23063" spans="18:18" x14ac:dyDescent="0.25">
      <c r="R23063" s="15">
        <v>3</v>
      </c>
    </row>
    <row r="23064" spans="18:18" x14ac:dyDescent="0.25">
      <c r="R23064" s="15">
        <v>3</v>
      </c>
    </row>
    <row r="23065" spans="18:18" x14ac:dyDescent="0.25">
      <c r="R23065" s="15">
        <v>3</v>
      </c>
    </row>
    <row r="23066" spans="18:18" x14ac:dyDescent="0.25">
      <c r="R23066" s="15">
        <v>3</v>
      </c>
    </row>
    <row r="23067" spans="18:18" x14ac:dyDescent="0.25">
      <c r="R23067" s="15">
        <v>3</v>
      </c>
    </row>
    <row r="23068" spans="18:18" x14ac:dyDescent="0.25">
      <c r="R23068" s="15">
        <v>3</v>
      </c>
    </row>
    <row r="23069" spans="18:18" x14ac:dyDescent="0.25">
      <c r="R23069" s="15">
        <v>3</v>
      </c>
    </row>
    <row r="23070" spans="18:18" x14ac:dyDescent="0.25">
      <c r="R23070" s="15">
        <v>1</v>
      </c>
    </row>
    <row r="23071" spans="18:18" x14ac:dyDescent="0.25">
      <c r="R23071" s="15">
        <v>1</v>
      </c>
    </row>
    <row r="23072" spans="18:18" x14ac:dyDescent="0.25">
      <c r="R23072" s="15">
        <v>1</v>
      </c>
    </row>
    <row r="23073" spans="18:18" x14ac:dyDescent="0.25">
      <c r="R23073" s="15">
        <v>1</v>
      </c>
    </row>
    <row r="23074" spans="18:18" x14ac:dyDescent="0.25">
      <c r="R23074" s="15">
        <v>1</v>
      </c>
    </row>
    <row r="23075" spans="18:18" x14ac:dyDescent="0.25">
      <c r="R23075" s="15">
        <v>3</v>
      </c>
    </row>
    <row r="23076" spans="18:18" x14ac:dyDescent="0.25">
      <c r="R23076" s="15">
        <v>3</v>
      </c>
    </row>
    <row r="23077" spans="18:18" x14ac:dyDescent="0.25">
      <c r="R23077" s="15">
        <v>3</v>
      </c>
    </row>
    <row r="23078" spans="18:18" x14ac:dyDescent="0.25">
      <c r="R23078" s="15">
        <v>3</v>
      </c>
    </row>
    <row r="23079" spans="18:18" x14ac:dyDescent="0.25">
      <c r="R23079" s="15">
        <v>4</v>
      </c>
    </row>
    <row r="23080" spans="18:18" x14ac:dyDescent="0.25">
      <c r="R23080" s="15">
        <v>2</v>
      </c>
    </row>
    <row r="23081" spans="18:18" x14ac:dyDescent="0.25">
      <c r="R23081" s="15">
        <v>2</v>
      </c>
    </row>
    <row r="23082" spans="18:18" x14ac:dyDescent="0.25">
      <c r="R23082" s="15">
        <v>2</v>
      </c>
    </row>
    <row r="23083" spans="18:18" x14ac:dyDescent="0.25">
      <c r="R23083" s="15">
        <v>1</v>
      </c>
    </row>
    <row r="23084" spans="18:18" x14ac:dyDescent="0.25">
      <c r="R23084" s="15">
        <v>1</v>
      </c>
    </row>
    <row r="23085" spans="18:18" x14ac:dyDescent="0.25">
      <c r="R23085" s="15">
        <v>1</v>
      </c>
    </row>
    <row r="23086" spans="18:18" x14ac:dyDescent="0.25">
      <c r="R23086" s="15">
        <v>3</v>
      </c>
    </row>
    <row r="23087" spans="18:18" x14ac:dyDescent="0.25">
      <c r="R23087" s="15">
        <v>2</v>
      </c>
    </row>
    <row r="23088" spans="18:18" x14ac:dyDescent="0.25">
      <c r="R23088" s="15">
        <v>2</v>
      </c>
    </row>
    <row r="23089" spans="18:18" x14ac:dyDescent="0.25">
      <c r="R23089" s="15">
        <v>1</v>
      </c>
    </row>
    <row r="23090" spans="18:18" x14ac:dyDescent="0.25">
      <c r="R23090" s="15">
        <v>1</v>
      </c>
    </row>
    <row r="23091" spans="18:18" x14ac:dyDescent="0.25">
      <c r="R23091" s="15">
        <v>1</v>
      </c>
    </row>
    <row r="23092" spans="18:18" x14ac:dyDescent="0.25">
      <c r="R23092" s="15">
        <v>1</v>
      </c>
    </row>
    <row r="23093" spans="18:18" x14ac:dyDescent="0.25">
      <c r="R23093" s="15">
        <v>1</v>
      </c>
    </row>
    <row r="23094" spans="18:18" x14ac:dyDescent="0.25">
      <c r="R23094" s="15">
        <v>2</v>
      </c>
    </row>
    <row r="23095" spans="18:18" x14ac:dyDescent="0.25">
      <c r="R23095" s="15">
        <v>2</v>
      </c>
    </row>
    <row r="23096" spans="18:18" x14ac:dyDescent="0.25">
      <c r="R23096" s="15">
        <v>2</v>
      </c>
    </row>
    <row r="23097" spans="18:18" x14ac:dyDescent="0.25">
      <c r="R23097" s="15">
        <v>2</v>
      </c>
    </row>
    <row r="23098" spans="18:18" x14ac:dyDescent="0.25">
      <c r="R23098" s="15">
        <v>2</v>
      </c>
    </row>
    <row r="23099" spans="18:18" x14ac:dyDescent="0.25">
      <c r="R23099" s="15">
        <v>2</v>
      </c>
    </row>
    <row r="23100" spans="18:18" x14ac:dyDescent="0.25">
      <c r="R23100" s="15">
        <v>2</v>
      </c>
    </row>
    <row r="23101" spans="18:18" x14ac:dyDescent="0.25">
      <c r="R23101" s="15">
        <v>2</v>
      </c>
    </row>
    <row r="23102" spans="18:18" x14ac:dyDescent="0.25">
      <c r="R23102" s="15">
        <v>1</v>
      </c>
    </row>
    <row r="23103" spans="18:18" x14ac:dyDescent="0.25">
      <c r="R23103" s="15">
        <v>2</v>
      </c>
    </row>
    <row r="23104" spans="18:18" x14ac:dyDescent="0.25">
      <c r="R23104" s="15">
        <v>2</v>
      </c>
    </row>
    <row r="23105" spans="18:18" x14ac:dyDescent="0.25">
      <c r="R23105" s="15">
        <v>2</v>
      </c>
    </row>
    <row r="23106" spans="18:18" x14ac:dyDescent="0.25">
      <c r="R23106" s="15">
        <v>1</v>
      </c>
    </row>
    <row r="23107" spans="18:18" x14ac:dyDescent="0.25">
      <c r="R23107" s="15">
        <v>1</v>
      </c>
    </row>
    <row r="23108" spans="18:18" x14ac:dyDescent="0.25">
      <c r="R23108" s="15">
        <v>1</v>
      </c>
    </row>
    <row r="23109" spans="18:18" x14ac:dyDescent="0.25">
      <c r="R23109" s="15">
        <v>1</v>
      </c>
    </row>
    <row r="23110" spans="18:18" x14ac:dyDescent="0.25">
      <c r="R23110" s="15">
        <v>1</v>
      </c>
    </row>
    <row r="23111" spans="18:18" x14ac:dyDescent="0.25">
      <c r="R23111" s="15">
        <v>2</v>
      </c>
    </row>
    <row r="23112" spans="18:18" x14ac:dyDescent="0.25">
      <c r="R23112" s="15">
        <v>2</v>
      </c>
    </row>
    <row r="23113" spans="18:18" x14ac:dyDescent="0.25">
      <c r="R23113" s="15">
        <v>2</v>
      </c>
    </row>
    <row r="23114" spans="18:18" x14ac:dyDescent="0.25">
      <c r="R23114" s="15">
        <v>1</v>
      </c>
    </row>
    <row r="23115" spans="18:18" x14ac:dyDescent="0.25">
      <c r="R23115" s="15">
        <v>1</v>
      </c>
    </row>
    <row r="23116" spans="18:18" x14ac:dyDescent="0.25">
      <c r="R23116" s="15">
        <v>1</v>
      </c>
    </row>
    <row r="23117" spans="18:18" x14ac:dyDescent="0.25">
      <c r="R23117" s="15">
        <v>2</v>
      </c>
    </row>
    <row r="23118" spans="18:18" x14ac:dyDescent="0.25">
      <c r="R23118" s="15">
        <v>2</v>
      </c>
    </row>
    <row r="23119" spans="18:18" x14ac:dyDescent="0.25">
      <c r="R23119" s="15">
        <v>2</v>
      </c>
    </row>
    <row r="23120" spans="18:18" x14ac:dyDescent="0.25">
      <c r="R23120" s="15">
        <v>2</v>
      </c>
    </row>
    <row r="23121" spans="18:18" x14ac:dyDescent="0.25">
      <c r="R23121" s="15">
        <v>1</v>
      </c>
    </row>
    <row r="23122" spans="18:18" x14ac:dyDescent="0.25">
      <c r="R23122" s="15">
        <v>1</v>
      </c>
    </row>
    <row r="23123" spans="18:18" x14ac:dyDescent="0.25">
      <c r="R23123" s="15">
        <v>1</v>
      </c>
    </row>
    <row r="23124" spans="18:18" x14ac:dyDescent="0.25">
      <c r="R23124" s="15">
        <v>1</v>
      </c>
    </row>
    <row r="23125" spans="18:18" x14ac:dyDescent="0.25">
      <c r="R23125" s="15">
        <v>1</v>
      </c>
    </row>
    <row r="23126" spans="18:18" x14ac:dyDescent="0.25">
      <c r="R23126" s="15">
        <v>1</v>
      </c>
    </row>
    <row r="23127" spans="18:18" x14ac:dyDescent="0.25">
      <c r="R23127" s="15">
        <v>1</v>
      </c>
    </row>
    <row r="23128" spans="18:18" x14ac:dyDescent="0.25">
      <c r="R23128" s="15">
        <v>1</v>
      </c>
    </row>
    <row r="23129" spans="18:18" x14ac:dyDescent="0.25">
      <c r="R23129" s="15">
        <v>1</v>
      </c>
    </row>
    <row r="23130" spans="18:18" x14ac:dyDescent="0.25">
      <c r="R23130" s="15">
        <v>1</v>
      </c>
    </row>
    <row r="23131" spans="18:18" x14ac:dyDescent="0.25">
      <c r="R23131" s="15">
        <v>1</v>
      </c>
    </row>
    <row r="23132" spans="18:18" x14ac:dyDescent="0.25">
      <c r="R23132" s="15">
        <v>1</v>
      </c>
    </row>
    <row r="23133" spans="18:18" x14ac:dyDescent="0.25">
      <c r="R23133" s="15">
        <v>1</v>
      </c>
    </row>
    <row r="23134" spans="18:18" x14ac:dyDescent="0.25">
      <c r="R23134" s="15">
        <v>1</v>
      </c>
    </row>
    <row r="23135" spans="18:18" x14ac:dyDescent="0.25">
      <c r="R23135" s="15">
        <v>1</v>
      </c>
    </row>
    <row r="23136" spans="18:18" x14ac:dyDescent="0.25">
      <c r="R23136" s="15">
        <v>2</v>
      </c>
    </row>
    <row r="23137" spans="18:18" x14ac:dyDescent="0.25">
      <c r="R23137" s="15">
        <v>2</v>
      </c>
    </row>
    <row r="23138" spans="18:18" x14ac:dyDescent="0.25">
      <c r="R23138" s="15">
        <v>2</v>
      </c>
    </row>
    <row r="23139" spans="18:18" x14ac:dyDescent="0.25">
      <c r="R23139" s="15">
        <v>2</v>
      </c>
    </row>
    <row r="23140" spans="18:18" x14ac:dyDescent="0.25">
      <c r="R23140" s="15">
        <v>2</v>
      </c>
    </row>
    <row r="23141" spans="18:18" x14ac:dyDescent="0.25">
      <c r="R23141" s="15">
        <v>2</v>
      </c>
    </row>
    <row r="23142" spans="18:18" x14ac:dyDescent="0.25">
      <c r="R23142" s="15">
        <v>2</v>
      </c>
    </row>
    <row r="23143" spans="18:18" x14ac:dyDescent="0.25">
      <c r="R23143" s="15">
        <v>2</v>
      </c>
    </row>
    <row r="23144" spans="18:18" x14ac:dyDescent="0.25">
      <c r="R23144" s="15">
        <v>2</v>
      </c>
    </row>
    <row r="23145" spans="18:18" x14ac:dyDescent="0.25">
      <c r="R23145" s="15">
        <v>2</v>
      </c>
    </row>
    <row r="23146" spans="18:18" x14ac:dyDescent="0.25">
      <c r="R23146" s="15">
        <v>2</v>
      </c>
    </row>
    <row r="23147" spans="18:18" x14ac:dyDescent="0.25">
      <c r="R23147" s="15">
        <v>2</v>
      </c>
    </row>
    <row r="23148" spans="18:18" x14ac:dyDescent="0.25">
      <c r="R23148" s="15">
        <v>1</v>
      </c>
    </row>
    <row r="23149" spans="18:18" x14ac:dyDescent="0.25">
      <c r="R23149" s="15">
        <v>1</v>
      </c>
    </row>
    <row r="23150" spans="18:18" x14ac:dyDescent="0.25">
      <c r="R23150" s="15">
        <v>1</v>
      </c>
    </row>
    <row r="23151" spans="18:18" x14ac:dyDescent="0.25">
      <c r="R23151" s="15">
        <v>1</v>
      </c>
    </row>
    <row r="23152" spans="18:18" x14ac:dyDescent="0.25">
      <c r="R23152" s="15">
        <v>1</v>
      </c>
    </row>
    <row r="23153" spans="18:18" x14ac:dyDescent="0.25">
      <c r="R23153" s="15">
        <v>1</v>
      </c>
    </row>
    <row r="23154" spans="18:18" x14ac:dyDescent="0.25">
      <c r="R23154" s="15">
        <v>1</v>
      </c>
    </row>
    <row r="23155" spans="18:18" x14ac:dyDescent="0.25">
      <c r="R23155" s="15">
        <v>1</v>
      </c>
    </row>
    <row r="23156" spans="18:18" x14ac:dyDescent="0.25">
      <c r="R23156" s="15">
        <v>1</v>
      </c>
    </row>
    <row r="23157" spans="18:18" x14ac:dyDescent="0.25">
      <c r="R23157" s="15">
        <v>1</v>
      </c>
    </row>
    <row r="23158" spans="18:18" x14ac:dyDescent="0.25">
      <c r="R23158" s="15">
        <v>2</v>
      </c>
    </row>
    <row r="23159" spans="18:18" x14ac:dyDescent="0.25">
      <c r="R23159" s="15">
        <v>2</v>
      </c>
    </row>
    <row r="23160" spans="18:18" x14ac:dyDescent="0.25">
      <c r="R23160" s="15">
        <v>2</v>
      </c>
    </row>
    <row r="23161" spans="18:18" x14ac:dyDescent="0.25">
      <c r="R23161" s="15">
        <v>2</v>
      </c>
    </row>
    <row r="23162" spans="18:18" x14ac:dyDescent="0.25">
      <c r="R23162" s="15">
        <v>2</v>
      </c>
    </row>
    <row r="23163" spans="18:18" x14ac:dyDescent="0.25">
      <c r="R23163" s="15">
        <v>2</v>
      </c>
    </row>
    <row r="23164" spans="18:18" x14ac:dyDescent="0.25">
      <c r="R23164" s="15">
        <v>2</v>
      </c>
    </row>
    <row r="23165" spans="18:18" x14ac:dyDescent="0.25">
      <c r="R23165" s="15">
        <v>2</v>
      </c>
    </row>
    <row r="23166" spans="18:18" x14ac:dyDescent="0.25">
      <c r="R23166" s="15">
        <v>1</v>
      </c>
    </row>
    <row r="23167" spans="18:18" x14ac:dyDescent="0.25">
      <c r="R23167" s="15">
        <v>1</v>
      </c>
    </row>
    <row r="23168" spans="18:18" x14ac:dyDescent="0.25">
      <c r="R23168" s="15">
        <v>1</v>
      </c>
    </row>
    <row r="23169" spans="18:18" x14ac:dyDescent="0.25">
      <c r="R23169" s="15">
        <v>1</v>
      </c>
    </row>
    <row r="23170" spans="18:18" x14ac:dyDescent="0.25">
      <c r="R23170" s="15">
        <v>1</v>
      </c>
    </row>
    <row r="23171" spans="18:18" x14ac:dyDescent="0.25">
      <c r="R23171" s="15">
        <v>3</v>
      </c>
    </row>
    <row r="23172" spans="18:18" x14ac:dyDescent="0.25">
      <c r="R23172" s="15">
        <v>3</v>
      </c>
    </row>
    <row r="23173" spans="18:18" x14ac:dyDescent="0.25">
      <c r="R23173" s="15">
        <v>3</v>
      </c>
    </row>
    <row r="23174" spans="18:18" x14ac:dyDescent="0.25">
      <c r="R23174" s="15">
        <v>3</v>
      </c>
    </row>
    <row r="23175" spans="18:18" x14ac:dyDescent="0.25">
      <c r="R23175" s="15">
        <v>3</v>
      </c>
    </row>
    <row r="23176" spans="18:18" x14ac:dyDescent="0.25">
      <c r="R23176" s="15">
        <v>3</v>
      </c>
    </row>
    <row r="23177" spans="18:18" x14ac:dyDescent="0.25">
      <c r="R23177" s="15">
        <v>1</v>
      </c>
    </row>
    <row r="23178" spans="18:18" x14ac:dyDescent="0.25">
      <c r="R23178" s="15">
        <v>1</v>
      </c>
    </row>
    <row r="23179" spans="18:18" x14ac:dyDescent="0.25">
      <c r="R23179" s="15">
        <v>1</v>
      </c>
    </row>
    <row r="23180" spans="18:18" x14ac:dyDescent="0.25">
      <c r="R23180" s="15">
        <v>1</v>
      </c>
    </row>
    <row r="23181" spans="18:18" x14ac:dyDescent="0.25">
      <c r="R23181" s="15">
        <v>3</v>
      </c>
    </row>
    <row r="23182" spans="18:18" x14ac:dyDescent="0.25">
      <c r="R23182" s="15">
        <v>3</v>
      </c>
    </row>
    <row r="23183" spans="18:18" x14ac:dyDescent="0.25">
      <c r="R23183" s="15">
        <v>3</v>
      </c>
    </row>
    <row r="23184" spans="18:18" x14ac:dyDescent="0.25">
      <c r="R23184" s="15">
        <v>1</v>
      </c>
    </row>
    <row r="23185" spans="18:18" x14ac:dyDescent="0.25">
      <c r="R23185" s="15">
        <v>2</v>
      </c>
    </row>
    <row r="23186" spans="18:18" x14ac:dyDescent="0.25">
      <c r="R23186" s="15">
        <v>1</v>
      </c>
    </row>
    <row r="23187" spans="18:18" x14ac:dyDescent="0.25">
      <c r="R23187" s="15">
        <v>1</v>
      </c>
    </row>
    <row r="23188" spans="18:18" x14ac:dyDescent="0.25">
      <c r="R23188" s="15">
        <v>1</v>
      </c>
    </row>
    <row r="23189" spans="18:18" x14ac:dyDescent="0.25">
      <c r="R23189" s="15">
        <v>1</v>
      </c>
    </row>
    <row r="23190" spans="18:18" x14ac:dyDescent="0.25">
      <c r="R23190" s="15">
        <v>1</v>
      </c>
    </row>
    <row r="23191" spans="18:18" x14ac:dyDescent="0.25">
      <c r="R23191" s="15">
        <v>2</v>
      </c>
    </row>
    <row r="23192" spans="18:18" x14ac:dyDescent="0.25">
      <c r="R23192" s="15">
        <v>2</v>
      </c>
    </row>
    <row r="23193" spans="18:18" x14ac:dyDescent="0.25">
      <c r="R23193" s="15">
        <v>3</v>
      </c>
    </row>
    <row r="23194" spans="18:18" x14ac:dyDescent="0.25">
      <c r="R23194" s="15">
        <v>3</v>
      </c>
    </row>
    <row r="23195" spans="18:18" x14ac:dyDescent="0.25">
      <c r="R23195" s="15">
        <v>1</v>
      </c>
    </row>
    <row r="23196" spans="18:18" x14ac:dyDescent="0.25">
      <c r="R23196" s="15">
        <v>3</v>
      </c>
    </row>
    <row r="23197" spans="18:18" x14ac:dyDescent="0.25">
      <c r="R23197" s="15">
        <v>3</v>
      </c>
    </row>
    <row r="23198" spans="18:18" x14ac:dyDescent="0.25">
      <c r="R23198" s="15">
        <v>2</v>
      </c>
    </row>
    <row r="23199" spans="18:18" x14ac:dyDescent="0.25">
      <c r="R23199" s="15">
        <v>2</v>
      </c>
    </row>
    <row r="23200" spans="18:18" x14ac:dyDescent="0.25">
      <c r="R23200" s="15">
        <v>2</v>
      </c>
    </row>
    <row r="23201" spans="18:18" x14ac:dyDescent="0.25">
      <c r="R23201" s="15">
        <v>2</v>
      </c>
    </row>
    <row r="23202" spans="18:18" x14ac:dyDescent="0.25">
      <c r="R23202" s="15">
        <v>3</v>
      </c>
    </row>
    <row r="23203" spans="18:18" x14ac:dyDescent="0.25">
      <c r="R23203" s="15">
        <v>3</v>
      </c>
    </row>
    <row r="23204" spans="18:18" x14ac:dyDescent="0.25">
      <c r="R23204" s="15">
        <v>3</v>
      </c>
    </row>
    <row r="23205" spans="18:18" x14ac:dyDescent="0.25">
      <c r="R23205" s="15">
        <v>3</v>
      </c>
    </row>
    <row r="23206" spans="18:18" x14ac:dyDescent="0.25">
      <c r="R23206" s="15">
        <v>3</v>
      </c>
    </row>
    <row r="23207" spans="18:18" x14ac:dyDescent="0.25">
      <c r="R23207" s="15">
        <v>1</v>
      </c>
    </row>
    <row r="23208" spans="18:18" x14ac:dyDescent="0.25">
      <c r="R23208" s="15">
        <v>1</v>
      </c>
    </row>
    <row r="23209" spans="18:18" x14ac:dyDescent="0.25">
      <c r="R23209" s="15">
        <v>3</v>
      </c>
    </row>
    <row r="23210" spans="18:18" x14ac:dyDescent="0.25">
      <c r="R23210" s="15">
        <v>1</v>
      </c>
    </row>
    <row r="23211" spans="18:18" x14ac:dyDescent="0.25">
      <c r="R23211" s="15">
        <v>3</v>
      </c>
    </row>
    <row r="23212" spans="18:18" x14ac:dyDescent="0.25">
      <c r="R23212" s="15">
        <v>3</v>
      </c>
    </row>
    <row r="23213" spans="18:18" x14ac:dyDescent="0.25">
      <c r="R23213" s="15">
        <v>1</v>
      </c>
    </row>
    <row r="23214" spans="18:18" x14ac:dyDescent="0.25">
      <c r="R23214" s="15">
        <v>1</v>
      </c>
    </row>
    <row r="23215" spans="18:18" x14ac:dyDescent="0.25">
      <c r="R23215" s="15">
        <v>1</v>
      </c>
    </row>
    <row r="23216" spans="18:18" x14ac:dyDescent="0.25">
      <c r="R23216" s="15">
        <v>1</v>
      </c>
    </row>
    <row r="23217" spans="18:18" x14ac:dyDescent="0.25">
      <c r="R23217" s="15">
        <v>1</v>
      </c>
    </row>
    <row r="23218" spans="18:18" x14ac:dyDescent="0.25">
      <c r="R23218" s="15">
        <v>1</v>
      </c>
    </row>
    <row r="23219" spans="18:18" x14ac:dyDescent="0.25">
      <c r="R23219" s="15">
        <v>1</v>
      </c>
    </row>
    <row r="23220" spans="18:18" x14ac:dyDescent="0.25">
      <c r="R23220" s="15">
        <v>1</v>
      </c>
    </row>
    <row r="23221" spans="18:18" x14ac:dyDescent="0.25">
      <c r="R23221" s="15">
        <v>3</v>
      </c>
    </row>
    <row r="23222" spans="18:18" x14ac:dyDescent="0.25">
      <c r="R23222" s="15">
        <v>3</v>
      </c>
    </row>
    <row r="23223" spans="18:18" x14ac:dyDescent="0.25">
      <c r="R23223" s="15">
        <v>1</v>
      </c>
    </row>
    <row r="23224" spans="18:18" x14ac:dyDescent="0.25">
      <c r="R23224" s="15">
        <v>1</v>
      </c>
    </row>
    <row r="23225" spans="18:18" x14ac:dyDescent="0.25">
      <c r="R23225" s="15">
        <v>3</v>
      </c>
    </row>
    <row r="23226" spans="18:18" x14ac:dyDescent="0.25">
      <c r="R23226" s="15">
        <v>3</v>
      </c>
    </row>
    <row r="23227" spans="18:18" x14ac:dyDescent="0.25">
      <c r="R23227" s="15">
        <v>1</v>
      </c>
    </row>
    <row r="23228" spans="18:18" x14ac:dyDescent="0.25">
      <c r="R23228" s="15">
        <v>1</v>
      </c>
    </row>
    <row r="23229" spans="18:18" x14ac:dyDescent="0.25">
      <c r="R23229" s="15">
        <v>1</v>
      </c>
    </row>
    <row r="23230" spans="18:18" x14ac:dyDescent="0.25">
      <c r="R23230" s="15">
        <v>3</v>
      </c>
    </row>
    <row r="23231" spans="18:18" x14ac:dyDescent="0.25">
      <c r="R23231" s="15">
        <v>1</v>
      </c>
    </row>
    <row r="23232" spans="18:18" x14ac:dyDescent="0.25">
      <c r="R23232" s="15">
        <v>3</v>
      </c>
    </row>
    <row r="23233" spans="18:18" x14ac:dyDescent="0.25">
      <c r="R23233" s="15">
        <v>3</v>
      </c>
    </row>
    <row r="23234" spans="18:18" x14ac:dyDescent="0.25">
      <c r="R23234" s="15">
        <v>1</v>
      </c>
    </row>
    <row r="23235" spans="18:18" x14ac:dyDescent="0.25">
      <c r="R23235" s="15">
        <v>1</v>
      </c>
    </row>
    <row r="23236" spans="18:18" x14ac:dyDescent="0.25">
      <c r="R23236" s="15">
        <v>3</v>
      </c>
    </row>
    <row r="23237" spans="18:18" x14ac:dyDescent="0.25">
      <c r="R23237" s="15">
        <v>1</v>
      </c>
    </row>
    <row r="23238" spans="18:18" x14ac:dyDescent="0.25">
      <c r="R23238" s="15">
        <v>1</v>
      </c>
    </row>
    <row r="23239" spans="18:18" x14ac:dyDescent="0.25">
      <c r="R23239" s="15">
        <v>1</v>
      </c>
    </row>
    <row r="23240" spans="18:18" x14ac:dyDescent="0.25">
      <c r="R23240" s="15">
        <v>4</v>
      </c>
    </row>
    <row r="23241" spans="18:18" x14ac:dyDescent="0.25">
      <c r="R23241" s="15">
        <v>2</v>
      </c>
    </row>
    <row r="23242" spans="18:18" x14ac:dyDescent="0.25">
      <c r="R23242" s="15">
        <v>3</v>
      </c>
    </row>
    <row r="23243" spans="18:18" x14ac:dyDescent="0.25">
      <c r="R23243" s="15">
        <v>4</v>
      </c>
    </row>
    <row r="23244" spans="18:18" x14ac:dyDescent="0.25">
      <c r="R23244" s="15">
        <v>4</v>
      </c>
    </row>
    <row r="23245" spans="18:18" x14ac:dyDescent="0.25">
      <c r="R23245" s="15">
        <v>4</v>
      </c>
    </row>
    <row r="23246" spans="18:18" x14ac:dyDescent="0.25">
      <c r="R23246" s="15">
        <v>1</v>
      </c>
    </row>
    <row r="23247" spans="18:18" x14ac:dyDescent="0.25">
      <c r="R23247" s="15">
        <v>2</v>
      </c>
    </row>
    <row r="23248" spans="18:18" x14ac:dyDescent="0.25">
      <c r="R23248" s="15">
        <v>2</v>
      </c>
    </row>
    <row r="23249" spans="18:18" x14ac:dyDescent="0.25">
      <c r="R23249" s="15">
        <v>1</v>
      </c>
    </row>
    <row r="23250" spans="18:18" x14ac:dyDescent="0.25">
      <c r="R23250" s="15">
        <v>2</v>
      </c>
    </row>
    <row r="23251" spans="18:18" x14ac:dyDescent="0.25">
      <c r="R23251" s="15">
        <v>1</v>
      </c>
    </row>
    <row r="23252" spans="18:18" x14ac:dyDescent="0.25">
      <c r="R23252" s="15">
        <v>2</v>
      </c>
    </row>
    <row r="23253" spans="18:18" x14ac:dyDescent="0.25">
      <c r="R23253" s="15">
        <v>2</v>
      </c>
    </row>
    <row r="23254" spans="18:18" x14ac:dyDescent="0.25">
      <c r="R23254" s="15">
        <v>1</v>
      </c>
    </row>
    <row r="23255" spans="18:18" x14ac:dyDescent="0.25">
      <c r="R23255" s="15">
        <v>1</v>
      </c>
    </row>
    <row r="23256" spans="18:18" x14ac:dyDescent="0.25">
      <c r="R23256" s="15">
        <v>2</v>
      </c>
    </row>
    <row r="23257" spans="18:18" x14ac:dyDescent="0.25">
      <c r="R23257" s="15">
        <v>1</v>
      </c>
    </row>
    <row r="23258" spans="18:18" x14ac:dyDescent="0.25">
      <c r="R23258" s="15">
        <v>1</v>
      </c>
    </row>
    <row r="23259" spans="18:18" x14ac:dyDescent="0.25">
      <c r="R23259" s="15">
        <v>1</v>
      </c>
    </row>
    <row r="23260" spans="18:18" x14ac:dyDescent="0.25">
      <c r="R23260" s="15">
        <v>1</v>
      </c>
    </row>
    <row r="23261" spans="18:18" x14ac:dyDescent="0.25">
      <c r="R23261" s="15">
        <v>1</v>
      </c>
    </row>
    <row r="23262" spans="18:18" x14ac:dyDescent="0.25">
      <c r="R23262" s="15">
        <v>1</v>
      </c>
    </row>
    <row r="23263" spans="18:18" x14ac:dyDescent="0.25">
      <c r="R23263" s="15">
        <v>1</v>
      </c>
    </row>
    <row r="23264" spans="18:18" x14ac:dyDescent="0.25">
      <c r="R23264" s="15">
        <v>1</v>
      </c>
    </row>
    <row r="23265" spans="18:18" x14ac:dyDescent="0.25">
      <c r="R23265" s="15">
        <v>1</v>
      </c>
    </row>
    <row r="23266" spans="18:18" x14ac:dyDescent="0.25">
      <c r="R23266" s="15">
        <v>1</v>
      </c>
    </row>
    <row r="23267" spans="18:18" x14ac:dyDescent="0.25">
      <c r="R23267" s="15">
        <v>1</v>
      </c>
    </row>
    <row r="23268" spans="18:18" x14ac:dyDescent="0.25">
      <c r="R23268" s="15">
        <v>1</v>
      </c>
    </row>
    <row r="23269" spans="18:18" x14ac:dyDescent="0.25">
      <c r="R23269" s="15">
        <v>1</v>
      </c>
    </row>
    <row r="23270" spans="18:18" x14ac:dyDescent="0.25">
      <c r="R23270" s="15">
        <v>1</v>
      </c>
    </row>
    <row r="23271" spans="18:18" x14ac:dyDescent="0.25">
      <c r="R23271" s="15">
        <v>1</v>
      </c>
    </row>
    <row r="23272" spans="18:18" x14ac:dyDescent="0.25">
      <c r="R23272" s="15">
        <v>1</v>
      </c>
    </row>
    <row r="23273" spans="18:18" x14ac:dyDescent="0.25">
      <c r="R23273" s="15">
        <v>1</v>
      </c>
    </row>
    <row r="23274" spans="18:18" x14ac:dyDescent="0.25">
      <c r="R23274" s="15">
        <v>1</v>
      </c>
    </row>
    <row r="23275" spans="18:18" x14ac:dyDescent="0.25">
      <c r="R23275" s="15">
        <v>1</v>
      </c>
    </row>
    <row r="23276" spans="18:18" x14ac:dyDescent="0.25">
      <c r="R23276" s="15">
        <v>2</v>
      </c>
    </row>
    <row r="23277" spans="18:18" x14ac:dyDescent="0.25">
      <c r="R23277" s="15">
        <v>2</v>
      </c>
    </row>
    <row r="23278" spans="18:18" x14ac:dyDescent="0.25">
      <c r="R23278" s="15">
        <v>2</v>
      </c>
    </row>
    <row r="23279" spans="18:18" x14ac:dyDescent="0.25">
      <c r="R23279" s="15">
        <v>2</v>
      </c>
    </row>
    <row r="23280" spans="18:18" x14ac:dyDescent="0.25">
      <c r="R23280" s="15">
        <v>4</v>
      </c>
    </row>
    <row r="23281" spans="18:18" x14ac:dyDescent="0.25">
      <c r="R23281" s="15">
        <v>4</v>
      </c>
    </row>
    <row r="23282" spans="18:18" x14ac:dyDescent="0.25">
      <c r="R23282" s="15">
        <v>1</v>
      </c>
    </row>
    <row r="23283" spans="18:18" x14ac:dyDescent="0.25">
      <c r="R23283" s="15">
        <v>1</v>
      </c>
    </row>
    <row r="23284" spans="18:18" x14ac:dyDescent="0.25">
      <c r="R23284" s="15">
        <v>1</v>
      </c>
    </row>
    <row r="23285" spans="18:18" x14ac:dyDescent="0.25">
      <c r="R23285" s="15">
        <v>1</v>
      </c>
    </row>
    <row r="23286" spans="18:18" x14ac:dyDescent="0.25">
      <c r="R23286" s="15">
        <v>1</v>
      </c>
    </row>
    <row r="23287" spans="18:18" x14ac:dyDescent="0.25">
      <c r="R23287" s="15">
        <v>1</v>
      </c>
    </row>
    <row r="23288" spans="18:18" x14ac:dyDescent="0.25">
      <c r="R23288" s="15">
        <v>1</v>
      </c>
    </row>
    <row r="23289" spans="18:18" x14ac:dyDescent="0.25">
      <c r="R23289" s="15">
        <v>1</v>
      </c>
    </row>
    <row r="23290" spans="18:18" x14ac:dyDescent="0.25">
      <c r="R23290" s="15">
        <v>1</v>
      </c>
    </row>
    <row r="23291" spans="18:18" x14ac:dyDescent="0.25">
      <c r="R23291" s="15">
        <v>1</v>
      </c>
    </row>
    <row r="23292" spans="18:18" x14ac:dyDescent="0.25">
      <c r="R23292" s="15">
        <v>1</v>
      </c>
    </row>
    <row r="23293" spans="18:18" x14ac:dyDescent="0.25">
      <c r="R23293" s="15">
        <v>2</v>
      </c>
    </row>
    <row r="23294" spans="18:18" x14ac:dyDescent="0.25">
      <c r="R23294" s="15">
        <v>1</v>
      </c>
    </row>
    <row r="23295" spans="18:18" x14ac:dyDescent="0.25">
      <c r="R23295" s="15">
        <v>1</v>
      </c>
    </row>
    <row r="23296" spans="18:18" x14ac:dyDescent="0.25">
      <c r="R23296" s="15">
        <v>1</v>
      </c>
    </row>
    <row r="23297" spans="18:18" x14ac:dyDescent="0.25">
      <c r="R23297" s="15">
        <v>1</v>
      </c>
    </row>
    <row r="23298" spans="18:18" x14ac:dyDescent="0.25">
      <c r="R23298" s="15">
        <v>1</v>
      </c>
    </row>
    <row r="23299" spans="18:18" x14ac:dyDescent="0.25">
      <c r="R23299" s="15">
        <v>1</v>
      </c>
    </row>
    <row r="23300" spans="18:18" x14ac:dyDescent="0.25">
      <c r="R23300" s="15">
        <v>1</v>
      </c>
    </row>
    <row r="23301" spans="18:18" x14ac:dyDescent="0.25">
      <c r="R23301" s="15">
        <v>1</v>
      </c>
    </row>
    <row r="23302" spans="18:18" x14ac:dyDescent="0.25">
      <c r="R23302" s="15">
        <v>1</v>
      </c>
    </row>
    <row r="23303" spans="18:18" x14ac:dyDescent="0.25">
      <c r="R23303" s="15">
        <v>1</v>
      </c>
    </row>
    <row r="23304" spans="18:18" x14ac:dyDescent="0.25">
      <c r="R23304" s="15">
        <v>1</v>
      </c>
    </row>
    <row r="23305" spans="18:18" x14ac:dyDescent="0.25">
      <c r="R23305" s="15">
        <v>3</v>
      </c>
    </row>
    <row r="23306" spans="18:18" x14ac:dyDescent="0.25">
      <c r="R23306" s="15">
        <v>3</v>
      </c>
    </row>
    <row r="23307" spans="18:18" x14ac:dyDescent="0.25">
      <c r="R23307" s="15">
        <v>3</v>
      </c>
    </row>
    <row r="23308" spans="18:18" x14ac:dyDescent="0.25">
      <c r="R23308" s="15">
        <v>1</v>
      </c>
    </row>
    <row r="23309" spans="18:18" x14ac:dyDescent="0.25">
      <c r="R23309" s="15">
        <v>3</v>
      </c>
    </row>
    <row r="23310" spans="18:18" x14ac:dyDescent="0.25">
      <c r="R23310" s="15">
        <v>1</v>
      </c>
    </row>
    <row r="23311" spans="18:18" x14ac:dyDescent="0.25">
      <c r="R23311" s="15">
        <v>1</v>
      </c>
    </row>
    <row r="23312" spans="18:18" x14ac:dyDescent="0.25">
      <c r="R23312" s="15">
        <v>3</v>
      </c>
    </row>
    <row r="23313" spans="18:18" x14ac:dyDescent="0.25">
      <c r="R23313" s="15">
        <v>3</v>
      </c>
    </row>
    <row r="23314" spans="18:18" x14ac:dyDescent="0.25">
      <c r="R23314" s="15">
        <v>3</v>
      </c>
    </row>
    <row r="23315" spans="18:18" x14ac:dyDescent="0.25">
      <c r="R23315" s="15">
        <v>3</v>
      </c>
    </row>
    <row r="23316" spans="18:18" x14ac:dyDescent="0.25">
      <c r="R23316" s="15">
        <v>3</v>
      </c>
    </row>
    <row r="23317" spans="18:18" x14ac:dyDescent="0.25">
      <c r="R23317" s="15">
        <v>3</v>
      </c>
    </row>
    <row r="23318" spans="18:18" x14ac:dyDescent="0.25">
      <c r="R23318" s="15">
        <v>3</v>
      </c>
    </row>
    <row r="23319" spans="18:18" x14ac:dyDescent="0.25">
      <c r="R23319" s="15">
        <v>3</v>
      </c>
    </row>
    <row r="23320" spans="18:18" x14ac:dyDescent="0.25">
      <c r="R23320" s="15">
        <v>3</v>
      </c>
    </row>
    <row r="23321" spans="18:18" x14ac:dyDescent="0.25">
      <c r="R23321" s="15">
        <v>3</v>
      </c>
    </row>
    <row r="23322" spans="18:18" x14ac:dyDescent="0.25">
      <c r="R23322" s="15">
        <v>3</v>
      </c>
    </row>
    <row r="23323" spans="18:18" x14ac:dyDescent="0.25">
      <c r="R23323" s="15">
        <v>3</v>
      </c>
    </row>
    <row r="23324" spans="18:18" x14ac:dyDescent="0.25">
      <c r="R23324" s="15">
        <v>3</v>
      </c>
    </row>
    <row r="23325" spans="18:18" x14ac:dyDescent="0.25">
      <c r="R23325" s="15">
        <v>3</v>
      </c>
    </row>
    <row r="23326" spans="18:18" x14ac:dyDescent="0.25">
      <c r="R23326" s="15">
        <v>3</v>
      </c>
    </row>
    <row r="23327" spans="18:18" x14ac:dyDescent="0.25">
      <c r="R23327" s="15">
        <v>1</v>
      </c>
    </row>
    <row r="23328" spans="18:18" x14ac:dyDescent="0.25">
      <c r="R23328" s="15">
        <v>1</v>
      </c>
    </row>
    <row r="23329" spans="18:18" x14ac:dyDescent="0.25">
      <c r="R23329" s="15">
        <v>1</v>
      </c>
    </row>
    <row r="23330" spans="18:18" x14ac:dyDescent="0.25">
      <c r="R23330" s="15">
        <v>1</v>
      </c>
    </row>
    <row r="23331" spans="18:18" x14ac:dyDescent="0.25">
      <c r="R23331" s="15">
        <v>1</v>
      </c>
    </row>
    <row r="23332" spans="18:18" x14ac:dyDescent="0.25">
      <c r="R23332" s="15">
        <v>1</v>
      </c>
    </row>
    <row r="23333" spans="18:18" x14ac:dyDescent="0.25">
      <c r="R23333" s="15">
        <v>1</v>
      </c>
    </row>
    <row r="23334" spans="18:18" x14ac:dyDescent="0.25">
      <c r="R23334" s="15">
        <v>1</v>
      </c>
    </row>
    <row r="23335" spans="18:18" x14ac:dyDescent="0.25">
      <c r="R23335" s="15">
        <v>1</v>
      </c>
    </row>
    <row r="23336" spans="18:18" x14ac:dyDescent="0.25">
      <c r="R23336" s="15">
        <v>1</v>
      </c>
    </row>
    <row r="23337" spans="18:18" x14ac:dyDescent="0.25">
      <c r="R23337" s="15">
        <v>1</v>
      </c>
    </row>
    <row r="23338" spans="18:18" x14ac:dyDescent="0.25">
      <c r="R23338" s="15">
        <v>1</v>
      </c>
    </row>
    <row r="23339" spans="18:18" x14ac:dyDescent="0.25">
      <c r="R23339" s="15">
        <v>2</v>
      </c>
    </row>
    <row r="23340" spans="18:18" x14ac:dyDescent="0.25">
      <c r="R23340" s="15">
        <v>2</v>
      </c>
    </row>
    <row r="23341" spans="18:18" x14ac:dyDescent="0.25">
      <c r="R23341" s="15">
        <v>2</v>
      </c>
    </row>
    <row r="23342" spans="18:18" x14ac:dyDescent="0.25">
      <c r="R23342" s="15">
        <v>2</v>
      </c>
    </row>
    <row r="23343" spans="18:18" x14ac:dyDescent="0.25">
      <c r="R23343" s="15">
        <v>2</v>
      </c>
    </row>
    <row r="23344" spans="18:18" x14ac:dyDescent="0.25">
      <c r="R23344" s="15">
        <v>1</v>
      </c>
    </row>
    <row r="23345" spans="18:18" x14ac:dyDescent="0.25">
      <c r="R23345" s="15">
        <v>1</v>
      </c>
    </row>
    <row r="23346" spans="18:18" x14ac:dyDescent="0.25">
      <c r="R23346" s="15">
        <v>1</v>
      </c>
    </row>
    <row r="23347" spans="18:18" x14ac:dyDescent="0.25">
      <c r="R23347" s="15">
        <v>3</v>
      </c>
    </row>
    <row r="23348" spans="18:18" x14ac:dyDescent="0.25">
      <c r="R23348" s="15">
        <v>3</v>
      </c>
    </row>
    <row r="23349" spans="18:18" x14ac:dyDescent="0.25">
      <c r="R23349" s="15">
        <v>2</v>
      </c>
    </row>
    <row r="23350" spans="18:18" x14ac:dyDescent="0.25">
      <c r="R23350" s="15">
        <v>2</v>
      </c>
    </row>
    <row r="23351" spans="18:18" x14ac:dyDescent="0.25">
      <c r="R23351" s="15">
        <v>2</v>
      </c>
    </row>
    <row r="23352" spans="18:18" x14ac:dyDescent="0.25">
      <c r="R23352" s="15">
        <v>2</v>
      </c>
    </row>
    <row r="23353" spans="18:18" x14ac:dyDescent="0.25">
      <c r="R23353" s="15">
        <v>3</v>
      </c>
    </row>
    <row r="23354" spans="18:18" x14ac:dyDescent="0.25">
      <c r="R23354" s="15">
        <v>3</v>
      </c>
    </row>
    <row r="23355" spans="18:18" x14ac:dyDescent="0.25">
      <c r="R23355" s="15">
        <v>3</v>
      </c>
    </row>
    <row r="23356" spans="18:18" x14ac:dyDescent="0.25">
      <c r="R23356" s="15">
        <v>1</v>
      </c>
    </row>
    <row r="23357" spans="18:18" x14ac:dyDescent="0.25">
      <c r="R23357" s="15">
        <v>1</v>
      </c>
    </row>
    <row r="23358" spans="18:18" x14ac:dyDescent="0.25">
      <c r="R23358" s="15">
        <v>1</v>
      </c>
    </row>
    <row r="23359" spans="18:18" x14ac:dyDescent="0.25">
      <c r="R23359" s="15">
        <v>1</v>
      </c>
    </row>
    <row r="23360" spans="18:18" x14ac:dyDescent="0.25">
      <c r="R23360" s="15">
        <v>1</v>
      </c>
    </row>
    <row r="23361" spans="18:18" x14ac:dyDescent="0.25">
      <c r="R23361" s="15">
        <v>1</v>
      </c>
    </row>
    <row r="23362" spans="18:18" x14ac:dyDescent="0.25">
      <c r="R23362" s="15">
        <v>1</v>
      </c>
    </row>
    <row r="23363" spans="18:18" x14ac:dyDescent="0.25">
      <c r="R23363" s="15">
        <v>2</v>
      </c>
    </row>
    <row r="23364" spans="18:18" x14ac:dyDescent="0.25">
      <c r="R23364" s="15">
        <v>1</v>
      </c>
    </row>
    <row r="23365" spans="18:18" x14ac:dyDescent="0.25">
      <c r="R23365" s="15">
        <v>2</v>
      </c>
    </row>
    <row r="23366" spans="18:18" x14ac:dyDescent="0.25">
      <c r="R23366" s="15">
        <v>1</v>
      </c>
    </row>
    <row r="23367" spans="18:18" x14ac:dyDescent="0.25">
      <c r="R23367" s="15">
        <v>4</v>
      </c>
    </row>
    <row r="23368" spans="18:18" x14ac:dyDescent="0.25">
      <c r="R23368" s="15">
        <v>1</v>
      </c>
    </row>
    <row r="23369" spans="18:18" x14ac:dyDescent="0.25">
      <c r="R23369" s="15">
        <v>4</v>
      </c>
    </row>
    <row r="23370" spans="18:18" x14ac:dyDescent="0.25">
      <c r="R23370" s="15">
        <v>4</v>
      </c>
    </row>
    <row r="23371" spans="18:18" x14ac:dyDescent="0.25">
      <c r="R23371" s="15">
        <v>1</v>
      </c>
    </row>
    <row r="23372" spans="18:18" x14ac:dyDescent="0.25">
      <c r="R23372" s="15">
        <v>4</v>
      </c>
    </row>
    <row r="23373" spans="18:18" x14ac:dyDescent="0.25">
      <c r="R23373" s="15">
        <v>1</v>
      </c>
    </row>
    <row r="23374" spans="18:18" x14ac:dyDescent="0.25">
      <c r="R23374" s="15">
        <v>4</v>
      </c>
    </row>
    <row r="23375" spans="18:18" x14ac:dyDescent="0.25">
      <c r="R23375" s="15">
        <v>1</v>
      </c>
    </row>
    <row r="23376" spans="18:18" x14ac:dyDescent="0.25">
      <c r="R23376" s="15">
        <v>1</v>
      </c>
    </row>
    <row r="23377" spans="18:18" x14ac:dyDescent="0.25">
      <c r="R23377" s="15">
        <v>1</v>
      </c>
    </row>
    <row r="23378" spans="18:18" x14ac:dyDescent="0.25">
      <c r="R23378" s="15">
        <v>1</v>
      </c>
    </row>
    <row r="23379" spans="18:18" x14ac:dyDescent="0.25">
      <c r="R23379" s="15">
        <v>1</v>
      </c>
    </row>
    <row r="23380" spans="18:18" x14ac:dyDescent="0.25">
      <c r="R23380" s="15">
        <v>4</v>
      </c>
    </row>
    <row r="23381" spans="18:18" x14ac:dyDescent="0.25">
      <c r="R23381" s="15">
        <v>4</v>
      </c>
    </row>
    <row r="23382" spans="18:18" x14ac:dyDescent="0.25">
      <c r="R23382" s="15">
        <v>4</v>
      </c>
    </row>
    <row r="23383" spans="18:18" x14ac:dyDescent="0.25">
      <c r="R23383" s="15">
        <v>1</v>
      </c>
    </row>
    <row r="23384" spans="18:18" x14ac:dyDescent="0.25">
      <c r="R23384" s="15">
        <v>3</v>
      </c>
    </row>
    <row r="23385" spans="18:18" x14ac:dyDescent="0.25">
      <c r="R23385" s="15">
        <v>2</v>
      </c>
    </row>
    <row r="23386" spans="18:18" x14ac:dyDescent="0.25">
      <c r="R23386" s="15">
        <v>1</v>
      </c>
    </row>
    <row r="23387" spans="18:18" x14ac:dyDescent="0.25">
      <c r="R23387" s="15">
        <v>1</v>
      </c>
    </row>
    <row r="23388" spans="18:18" x14ac:dyDescent="0.25">
      <c r="R23388" s="15">
        <v>1</v>
      </c>
    </row>
    <row r="23389" spans="18:18" x14ac:dyDescent="0.25">
      <c r="R23389" s="15">
        <v>1</v>
      </c>
    </row>
    <row r="23390" spans="18:18" x14ac:dyDescent="0.25">
      <c r="R23390" s="15">
        <v>1</v>
      </c>
    </row>
    <row r="23391" spans="18:18" x14ac:dyDescent="0.25">
      <c r="R23391" s="15">
        <v>3</v>
      </c>
    </row>
    <row r="23392" spans="18:18" x14ac:dyDescent="0.25">
      <c r="R23392" s="15">
        <v>1</v>
      </c>
    </row>
    <row r="23393" spans="18:18" x14ac:dyDescent="0.25">
      <c r="R23393" s="15">
        <v>2</v>
      </c>
    </row>
    <row r="23394" spans="18:18" x14ac:dyDescent="0.25">
      <c r="R23394" s="15">
        <v>2</v>
      </c>
    </row>
    <row r="23395" spans="18:18" x14ac:dyDescent="0.25">
      <c r="R23395" s="15">
        <v>2</v>
      </c>
    </row>
    <row r="23396" spans="18:18" x14ac:dyDescent="0.25">
      <c r="R23396" s="15">
        <v>2</v>
      </c>
    </row>
    <row r="23397" spans="18:18" x14ac:dyDescent="0.25">
      <c r="R23397" s="15">
        <v>1</v>
      </c>
    </row>
    <row r="23398" spans="18:18" x14ac:dyDescent="0.25">
      <c r="R23398" s="15">
        <v>1</v>
      </c>
    </row>
    <row r="23399" spans="18:18" x14ac:dyDescent="0.25">
      <c r="R23399" s="15">
        <v>4</v>
      </c>
    </row>
    <row r="23400" spans="18:18" x14ac:dyDescent="0.25">
      <c r="R23400" s="15">
        <v>1</v>
      </c>
    </row>
    <row r="23401" spans="18:18" x14ac:dyDescent="0.25">
      <c r="R23401" s="15">
        <v>1</v>
      </c>
    </row>
    <row r="23402" spans="18:18" x14ac:dyDescent="0.25">
      <c r="R23402" s="15">
        <v>4</v>
      </c>
    </row>
    <row r="23403" spans="18:18" x14ac:dyDescent="0.25">
      <c r="R23403" s="15">
        <v>2</v>
      </c>
    </row>
    <row r="23404" spans="18:18" x14ac:dyDescent="0.25">
      <c r="R23404" s="15">
        <v>2</v>
      </c>
    </row>
    <row r="23405" spans="18:18" x14ac:dyDescent="0.25">
      <c r="R23405" s="15">
        <v>4</v>
      </c>
    </row>
    <row r="23406" spans="18:18" x14ac:dyDescent="0.25">
      <c r="R23406" s="15">
        <v>5</v>
      </c>
    </row>
    <row r="23407" spans="18:18" x14ac:dyDescent="0.25">
      <c r="R23407" s="15">
        <v>4</v>
      </c>
    </row>
    <row r="23408" spans="18:18" x14ac:dyDescent="0.25">
      <c r="R23408" s="15">
        <v>5</v>
      </c>
    </row>
    <row r="23409" spans="18:18" x14ac:dyDescent="0.25">
      <c r="R23409" s="15">
        <v>5</v>
      </c>
    </row>
    <row r="23410" spans="18:18" x14ac:dyDescent="0.25">
      <c r="R23410" s="15">
        <v>3</v>
      </c>
    </row>
    <row r="23411" spans="18:18" x14ac:dyDescent="0.25">
      <c r="R23411" s="15">
        <v>1</v>
      </c>
    </row>
    <row r="23412" spans="18:18" x14ac:dyDescent="0.25">
      <c r="R23412" s="15">
        <v>1</v>
      </c>
    </row>
    <row r="23413" spans="18:18" x14ac:dyDescent="0.25">
      <c r="R23413" s="15">
        <v>1</v>
      </c>
    </row>
    <row r="23414" spans="18:18" x14ac:dyDescent="0.25">
      <c r="R23414" s="15">
        <v>1</v>
      </c>
    </row>
    <row r="23415" spans="18:18" x14ac:dyDescent="0.25">
      <c r="R23415" s="15">
        <v>1</v>
      </c>
    </row>
    <row r="23416" spans="18:18" x14ac:dyDescent="0.25">
      <c r="R23416" s="15">
        <v>1</v>
      </c>
    </row>
    <row r="23417" spans="18:18" x14ac:dyDescent="0.25">
      <c r="R23417" s="15">
        <v>1</v>
      </c>
    </row>
    <row r="23418" spans="18:18" x14ac:dyDescent="0.25">
      <c r="R23418" s="15">
        <v>1</v>
      </c>
    </row>
    <row r="23419" spans="18:18" x14ac:dyDescent="0.25">
      <c r="R23419" s="15">
        <v>1</v>
      </c>
    </row>
    <row r="23420" spans="18:18" x14ac:dyDescent="0.25">
      <c r="R23420" s="15">
        <v>1</v>
      </c>
    </row>
    <row r="23421" spans="18:18" x14ac:dyDescent="0.25">
      <c r="R23421" s="15">
        <v>3</v>
      </c>
    </row>
    <row r="23422" spans="18:18" x14ac:dyDescent="0.25">
      <c r="R23422" s="15">
        <v>3</v>
      </c>
    </row>
    <row r="23423" spans="18:18" x14ac:dyDescent="0.25">
      <c r="R23423" s="15">
        <v>1</v>
      </c>
    </row>
    <row r="23424" spans="18:18" x14ac:dyDescent="0.25">
      <c r="R23424" s="15">
        <v>1</v>
      </c>
    </row>
    <row r="23425" spans="18:18" x14ac:dyDescent="0.25">
      <c r="R23425" s="15">
        <v>1</v>
      </c>
    </row>
    <row r="23426" spans="18:18" x14ac:dyDescent="0.25">
      <c r="R23426" s="15">
        <v>1</v>
      </c>
    </row>
    <row r="23427" spans="18:18" x14ac:dyDescent="0.25">
      <c r="R23427" s="15">
        <v>1</v>
      </c>
    </row>
    <row r="23428" spans="18:18" x14ac:dyDescent="0.25">
      <c r="R23428" s="15">
        <v>1</v>
      </c>
    </row>
    <row r="23429" spans="18:18" x14ac:dyDescent="0.25">
      <c r="R23429" s="15">
        <v>1</v>
      </c>
    </row>
    <row r="23430" spans="18:18" x14ac:dyDescent="0.25">
      <c r="R23430" s="15">
        <v>1</v>
      </c>
    </row>
    <row r="23431" spans="18:18" x14ac:dyDescent="0.25">
      <c r="R23431" s="15">
        <v>1</v>
      </c>
    </row>
    <row r="23432" spans="18:18" x14ac:dyDescent="0.25">
      <c r="R23432" s="15">
        <v>1</v>
      </c>
    </row>
    <row r="23433" spans="18:18" x14ac:dyDescent="0.25">
      <c r="R23433" s="15">
        <v>1</v>
      </c>
    </row>
    <row r="23434" spans="18:18" x14ac:dyDescent="0.25">
      <c r="R23434" s="15">
        <v>1</v>
      </c>
    </row>
    <row r="23435" spans="18:18" x14ac:dyDescent="0.25">
      <c r="R23435" s="15">
        <v>2</v>
      </c>
    </row>
    <row r="23436" spans="18:18" x14ac:dyDescent="0.25">
      <c r="R23436" s="15">
        <v>2</v>
      </c>
    </row>
    <row r="23437" spans="18:18" x14ac:dyDescent="0.25">
      <c r="R23437" s="15">
        <v>2</v>
      </c>
    </row>
    <row r="23438" spans="18:18" x14ac:dyDescent="0.25">
      <c r="R23438" s="15">
        <v>1</v>
      </c>
    </row>
    <row r="23439" spans="18:18" x14ac:dyDescent="0.25">
      <c r="R23439" s="15">
        <v>1</v>
      </c>
    </row>
    <row r="23440" spans="18:18" x14ac:dyDescent="0.25">
      <c r="R23440" s="15">
        <v>1</v>
      </c>
    </row>
    <row r="23441" spans="18:18" x14ac:dyDescent="0.25">
      <c r="R23441" s="15">
        <v>1</v>
      </c>
    </row>
    <row r="23442" spans="18:18" x14ac:dyDescent="0.25">
      <c r="R23442" s="15">
        <v>1</v>
      </c>
    </row>
    <row r="23443" spans="18:18" x14ac:dyDescent="0.25">
      <c r="R23443" s="15">
        <v>1</v>
      </c>
    </row>
    <row r="23444" spans="18:18" x14ac:dyDescent="0.25">
      <c r="R23444" s="15">
        <v>1</v>
      </c>
    </row>
    <row r="23445" spans="18:18" x14ac:dyDescent="0.25">
      <c r="R23445" s="15">
        <v>1</v>
      </c>
    </row>
    <row r="23446" spans="18:18" x14ac:dyDescent="0.25">
      <c r="R23446" s="15">
        <v>4</v>
      </c>
    </row>
    <row r="23447" spans="18:18" x14ac:dyDescent="0.25">
      <c r="R23447" s="15">
        <v>4</v>
      </c>
    </row>
    <row r="23448" spans="18:18" x14ac:dyDescent="0.25">
      <c r="R23448" s="15">
        <v>4</v>
      </c>
    </row>
    <row r="23449" spans="18:18" x14ac:dyDescent="0.25">
      <c r="R23449" s="15">
        <v>5</v>
      </c>
    </row>
    <row r="23450" spans="18:18" x14ac:dyDescent="0.25">
      <c r="R23450" s="15">
        <v>4</v>
      </c>
    </row>
    <row r="23451" spans="18:18" x14ac:dyDescent="0.25">
      <c r="R23451" s="15">
        <v>1</v>
      </c>
    </row>
    <row r="23452" spans="18:18" x14ac:dyDescent="0.25">
      <c r="R23452" s="15">
        <v>3</v>
      </c>
    </row>
    <row r="23453" spans="18:18" x14ac:dyDescent="0.25">
      <c r="R23453" s="15">
        <v>3</v>
      </c>
    </row>
    <row r="23454" spans="18:18" x14ac:dyDescent="0.25">
      <c r="R23454" s="15">
        <v>3</v>
      </c>
    </row>
    <row r="23455" spans="18:18" x14ac:dyDescent="0.25">
      <c r="R23455" s="15">
        <v>3</v>
      </c>
    </row>
    <row r="23456" spans="18:18" x14ac:dyDescent="0.25">
      <c r="R23456" s="15">
        <v>3</v>
      </c>
    </row>
    <row r="23457" spans="18:18" x14ac:dyDescent="0.25">
      <c r="R23457" s="15">
        <v>3</v>
      </c>
    </row>
    <row r="23458" spans="18:18" x14ac:dyDescent="0.25">
      <c r="R23458" s="15">
        <v>1</v>
      </c>
    </row>
    <row r="23459" spans="18:18" x14ac:dyDescent="0.25">
      <c r="R23459" s="15">
        <v>1</v>
      </c>
    </row>
    <row r="23460" spans="18:18" x14ac:dyDescent="0.25">
      <c r="R23460" s="15">
        <v>1</v>
      </c>
    </row>
    <row r="23461" spans="18:18" x14ac:dyDescent="0.25">
      <c r="R23461" s="15">
        <v>3</v>
      </c>
    </row>
    <row r="23462" spans="18:18" x14ac:dyDescent="0.25">
      <c r="R23462" s="15">
        <v>3</v>
      </c>
    </row>
    <row r="23463" spans="18:18" x14ac:dyDescent="0.25">
      <c r="R23463" s="15">
        <v>3</v>
      </c>
    </row>
    <row r="23464" spans="18:18" x14ac:dyDescent="0.25">
      <c r="R23464" s="15">
        <v>3</v>
      </c>
    </row>
    <row r="23465" spans="18:18" x14ac:dyDescent="0.25">
      <c r="R23465" s="15">
        <v>1</v>
      </c>
    </row>
    <row r="23466" spans="18:18" x14ac:dyDescent="0.25">
      <c r="R23466" s="15">
        <v>3</v>
      </c>
    </row>
    <row r="23467" spans="18:18" x14ac:dyDescent="0.25">
      <c r="R23467" s="15">
        <v>3</v>
      </c>
    </row>
    <row r="23468" spans="18:18" x14ac:dyDescent="0.25">
      <c r="R23468" s="15">
        <v>3</v>
      </c>
    </row>
    <row r="23469" spans="18:18" x14ac:dyDescent="0.25">
      <c r="R23469" s="15">
        <v>3</v>
      </c>
    </row>
    <row r="23470" spans="18:18" x14ac:dyDescent="0.25">
      <c r="R23470" s="15">
        <v>3</v>
      </c>
    </row>
    <row r="23471" spans="18:18" x14ac:dyDescent="0.25">
      <c r="R23471" s="15">
        <v>3</v>
      </c>
    </row>
    <row r="23472" spans="18:18" x14ac:dyDescent="0.25">
      <c r="R23472" s="15">
        <v>3</v>
      </c>
    </row>
    <row r="23473" spans="18:18" x14ac:dyDescent="0.25">
      <c r="R23473" s="15">
        <v>1</v>
      </c>
    </row>
    <row r="23474" spans="18:18" x14ac:dyDescent="0.25">
      <c r="R23474" s="15">
        <v>1</v>
      </c>
    </row>
    <row r="23475" spans="18:18" x14ac:dyDescent="0.25">
      <c r="R23475" s="15">
        <v>2</v>
      </c>
    </row>
    <row r="23476" spans="18:18" x14ac:dyDescent="0.25">
      <c r="R23476" s="15">
        <v>2</v>
      </c>
    </row>
    <row r="23477" spans="18:18" x14ac:dyDescent="0.25">
      <c r="R23477" s="15">
        <v>2</v>
      </c>
    </row>
    <row r="23478" spans="18:18" x14ac:dyDescent="0.25">
      <c r="R23478" s="15">
        <v>2</v>
      </c>
    </row>
    <row r="23479" spans="18:18" x14ac:dyDescent="0.25">
      <c r="R23479" s="15">
        <v>1</v>
      </c>
    </row>
    <row r="23480" spans="18:18" x14ac:dyDescent="0.25">
      <c r="R23480" s="15">
        <v>1</v>
      </c>
    </row>
    <row r="23481" spans="18:18" x14ac:dyDescent="0.25">
      <c r="R23481" s="15">
        <v>1</v>
      </c>
    </row>
    <row r="23482" spans="18:18" x14ac:dyDescent="0.25">
      <c r="R23482" s="15">
        <v>1</v>
      </c>
    </row>
    <row r="23483" spans="18:18" x14ac:dyDescent="0.25">
      <c r="R23483" s="15">
        <v>1</v>
      </c>
    </row>
    <row r="23484" spans="18:18" x14ac:dyDescent="0.25">
      <c r="R23484" s="15">
        <v>1</v>
      </c>
    </row>
    <row r="23485" spans="18:18" x14ac:dyDescent="0.25">
      <c r="R23485" s="15">
        <v>1</v>
      </c>
    </row>
    <row r="23486" spans="18:18" x14ac:dyDescent="0.25">
      <c r="R23486" s="15">
        <v>1</v>
      </c>
    </row>
    <row r="23487" spans="18:18" x14ac:dyDescent="0.25">
      <c r="R23487" s="15">
        <v>1</v>
      </c>
    </row>
    <row r="23488" spans="18:18" x14ac:dyDescent="0.25">
      <c r="R23488" s="15">
        <v>2</v>
      </c>
    </row>
    <row r="23489" spans="18:18" x14ac:dyDescent="0.25">
      <c r="R23489" s="15">
        <v>2</v>
      </c>
    </row>
    <row r="23490" spans="18:18" x14ac:dyDescent="0.25">
      <c r="R23490" s="15">
        <v>1</v>
      </c>
    </row>
    <row r="23491" spans="18:18" x14ac:dyDescent="0.25">
      <c r="R23491" s="15">
        <v>1</v>
      </c>
    </row>
    <row r="23492" spans="18:18" x14ac:dyDescent="0.25">
      <c r="R23492" s="15">
        <v>1</v>
      </c>
    </row>
    <row r="23493" spans="18:18" x14ac:dyDescent="0.25">
      <c r="R23493" s="15">
        <v>1</v>
      </c>
    </row>
    <row r="23494" spans="18:18" x14ac:dyDescent="0.25">
      <c r="R23494" s="15">
        <v>1</v>
      </c>
    </row>
    <row r="23495" spans="18:18" x14ac:dyDescent="0.25">
      <c r="R23495" s="15">
        <v>1</v>
      </c>
    </row>
    <row r="23496" spans="18:18" x14ac:dyDescent="0.25">
      <c r="R23496" s="15">
        <v>1</v>
      </c>
    </row>
    <row r="23497" spans="18:18" x14ac:dyDescent="0.25">
      <c r="R23497" s="15">
        <v>1</v>
      </c>
    </row>
    <row r="23498" spans="18:18" x14ac:dyDescent="0.25">
      <c r="R23498" s="15">
        <v>1</v>
      </c>
    </row>
    <row r="23499" spans="18:18" x14ac:dyDescent="0.25">
      <c r="R23499" s="15">
        <v>1</v>
      </c>
    </row>
    <row r="23500" spans="18:18" x14ac:dyDescent="0.25">
      <c r="R23500" s="15">
        <v>1</v>
      </c>
    </row>
    <row r="23501" spans="18:18" x14ac:dyDescent="0.25">
      <c r="R23501" s="15">
        <v>3</v>
      </c>
    </row>
    <row r="23502" spans="18:18" x14ac:dyDescent="0.25">
      <c r="R23502" s="15">
        <v>3</v>
      </c>
    </row>
    <row r="23503" spans="18:18" x14ac:dyDescent="0.25">
      <c r="R23503" s="15">
        <v>3</v>
      </c>
    </row>
    <row r="23504" spans="18:18" x14ac:dyDescent="0.25">
      <c r="R23504" s="15">
        <v>3</v>
      </c>
    </row>
    <row r="23505" spans="18:18" x14ac:dyDescent="0.25">
      <c r="R23505" s="15">
        <v>3</v>
      </c>
    </row>
    <row r="23506" spans="18:18" x14ac:dyDescent="0.25">
      <c r="R23506" s="15">
        <v>3</v>
      </c>
    </row>
    <row r="23507" spans="18:18" x14ac:dyDescent="0.25">
      <c r="R23507" s="15">
        <v>3</v>
      </c>
    </row>
    <row r="23508" spans="18:18" x14ac:dyDescent="0.25">
      <c r="R23508" s="15">
        <v>3</v>
      </c>
    </row>
    <row r="23509" spans="18:18" x14ac:dyDescent="0.25">
      <c r="R23509" s="15">
        <v>3</v>
      </c>
    </row>
    <row r="23510" spans="18:18" x14ac:dyDescent="0.25">
      <c r="R23510" s="15">
        <v>3</v>
      </c>
    </row>
    <row r="23511" spans="18:18" x14ac:dyDescent="0.25">
      <c r="R23511" s="15">
        <v>3</v>
      </c>
    </row>
    <row r="23512" spans="18:18" x14ac:dyDescent="0.25">
      <c r="R23512" s="15">
        <v>3</v>
      </c>
    </row>
    <row r="23513" spans="18:18" x14ac:dyDescent="0.25">
      <c r="R23513" s="15">
        <v>3</v>
      </c>
    </row>
    <row r="23514" spans="18:18" x14ac:dyDescent="0.25">
      <c r="R23514" s="15">
        <v>3</v>
      </c>
    </row>
    <row r="23515" spans="18:18" x14ac:dyDescent="0.25">
      <c r="R23515" s="15">
        <v>3</v>
      </c>
    </row>
    <row r="23516" spans="18:18" x14ac:dyDescent="0.25">
      <c r="R23516" s="15">
        <v>3</v>
      </c>
    </row>
    <row r="23517" spans="18:18" x14ac:dyDescent="0.25">
      <c r="R23517" s="15">
        <v>3</v>
      </c>
    </row>
    <row r="23518" spans="18:18" x14ac:dyDescent="0.25">
      <c r="R23518" s="15">
        <v>3</v>
      </c>
    </row>
    <row r="23519" spans="18:18" x14ac:dyDescent="0.25">
      <c r="R23519" s="15">
        <v>3</v>
      </c>
    </row>
    <row r="23520" spans="18:18" x14ac:dyDescent="0.25">
      <c r="R23520" s="15">
        <v>3</v>
      </c>
    </row>
    <row r="23521" spans="18:18" x14ac:dyDescent="0.25">
      <c r="R23521" s="15">
        <v>3</v>
      </c>
    </row>
    <row r="23522" spans="18:18" x14ac:dyDescent="0.25">
      <c r="R23522" s="15">
        <v>4</v>
      </c>
    </row>
    <row r="23523" spans="18:18" x14ac:dyDescent="0.25">
      <c r="R23523" s="15">
        <v>4</v>
      </c>
    </row>
    <row r="23524" spans="18:18" x14ac:dyDescent="0.25">
      <c r="R23524" s="15">
        <v>4</v>
      </c>
    </row>
    <row r="23525" spans="18:18" x14ac:dyDescent="0.25">
      <c r="R23525" s="15">
        <v>4</v>
      </c>
    </row>
    <row r="23526" spans="18:18" x14ac:dyDescent="0.25">
      <c r="R23526" s="15">
        <v>4</v>
      </c>
    </row>
    <row r="23527" spans="18:18" x14ac:dyDescent="0.25">
      <c r="R23527" s="15">
        <v>4</v>
      </c>
    </row>
    <row r="23528" spans="18:18" x14ac:dyDescent="0.25">
      <c r="R23528" s="15">
        <v>4</v>
      </c>
    </row>
    <row r="23529" spans="18:18" x14ac:dyDescent="0.25">
      <c r="R23529" s="15">
        <v>4</v>
      </c>
    </row>
    <row r="23530" spans="18:18" x14ac:dyDescent="0.25">
      <c r="R23530" s="15">
        <v>4</v>
      </c>
    </row>
    <row r="23531" spans="18:18" x14ac:dyDescent="0.25">
      <c r="R23531" s="15">
        <v>4</v>
      </c>
    </row>
    <row r="23532" spans="18:18" x14ac:dyDescent="0.25">
      <c r="R23532" s="15">
        <v>2</v>
      </c>
    </row>
    <row r="23533" spans="18:18" x14ac:dyDescent="0.25">
      <c r="R23533" s="15">
        <v>2</v>
      </c>
    </row>
    <row r="23534" spans="18:18" x14ac:dyDescent="0.25">
      <c r="R23534" s="15">
        <v>2</v>
      </c>
    </row>
    <row r="23535" spans="18:18" x14ac:dyDescent="0.25">
      <c r="R23535" s="15">
        <v>2</v>
      </c>
    </row>
    <row r="23536" spans="18:18" x14ac:dyDescent="0.25">
      <c r="R23536" s="15">
        <v>2</v>
      </c>
    </row>
    <row r="23537" spans="18:18" x14ac:dyDescent="0.25">
      <c r="R23537" s="15">
        <v>2</v>
      </c>
    </row>
    <row r="23538" spans="18:18" x14ac:dyDescent="0.25">
      <c r="R23538" s="15">
        <v>2</v>
      </c>
    </row>
    <row r="23539" spans="18:18" x14ac:dyDescent="0.25">
      <c r="R23539" s="15">
        <v>2</v>
      </c>
    </row>
    <row r="23540" spans="18:18" x14ac:dyDescent="0.25">
      <c r="R23540" s="15">
        <v>2</v>
      </c>
    </row>
    <row r="23541" spans="18:18" x14ac:dyDescent="0.25">
      <c r="R23541" s="15">
        <v>3</v>
      </c>
    </row>
    <row r="23542" spans="18:18" x14ac:dyDescent="0.25">
      <c r="R23542" s="15">
        <v>3</v>
      </c>
    </row>
    <row r="23543" spans="18:18" x14ac:dyDescent="0.25">
      <c r="R23543" s="15">
        <v>3</v>
      </c>
    </row>
    <row r="23544" spans="18:18" x14ac:dyDescent="0.25">
      <c r="R23544" s="15">
        <v>3</v>
      </c>
    </row>
    <row r="23545" spans="18:18" x14ac:dyDescent="0.25">
      <c r="R23545" s="15">
        <v>3</v>
      </c>
    </row>
    <row r="23546" spans="18:18" x14ac:dyDescent="0.25">
      <c r="R23546" s="15">
        <v>3</v>
      </c>
    </row>
    <row r="23547" spans="18:18" x14ac:dyDescent="0.25">
      <c r="R23547" s="15">
        <v>3</v>
      </c>
    </row>
    <row r="23548" spans="18:18" x14ac:dyDescent="0.25">
      <c r="R23548" s="15">
        <v>3</v>
      </c>
    </row>
    <row r="23549" spans="18:18" x14ac:dyDescent="0.25">
      <c r="R23549" s="15">
        <v>3</v>
      </c>
    </row>
    <row r="23550" spans="18:18" x14ac:dyDescent="0.25">
      <c r="R23550" s="15">
        <v>3</v>
      </c>
    </row>
    <row r="23551" spans="18:18" x14ac:dyDescent="0.25">
      <c r="R23551" s="15">
        <v>3</v>
      </c>
    </row>
    <row r="23552" spans="18:18" x14ac:dyDescent="0.25">
      <c r="R23552" s="15">
        <v>3</v>
      </c>
    </row>
    <row r="23553" spans="18:18" x14ac:dyDescent="0.25">
      <c r="R23553" s="15">
        <v>3</v>
      </c>
    </row>
    <row r="23554" spans="18:18" x14ac:dyDescent="0.25">
      <c r="R23554" s="15">
        <v>3</v>
      </c>
    </row>
    <row r="23555" spans="18:18" x14ac:dyDescent="0.25">
      <c r="R23555" s="15">
        <v>3</v>
      </c>
    </row>
    <row r="23556" spans="18:18" x14ac:dyDescent="0.25">
      <c r="R23556" s="15">
        <v>3</v>
      </c>
    </row>
    <row r="23557" spans="18:18" x14ac:dyDescent="0.25">
      <c r="R23557" s="15">
        <v>3</v>
      </c>
    </row>
    <row r="23558" spans="18:18" x14ac:dyDescent="0.25">
      <c r="R23558" s="15">
        <v>3</v>
      </c>
    </row>
    <row r="23559" spans="18:18" x14ac:dyDescent="0.25">
      <c r="R23559" s="15">
        <v>3</v>
      </c>
    </row>
    <row r="23560" spans="18:18" x14ac:dyDescent="0.25">
      <c r="R23560" s="15">
        <v>3</v>
      </c>
    </row>
    <row r="23561" spans="18:18" x14ac:dyDescent="0.25">
      <c r="R23561" s="15">
        <v>3</v>
      </c>
    </row>
    <row r="23562" spans="18:18" x14ac:dyDescent="0.25">
      <c r="R23562" s="15">
        <v>3</v>
      </c>
    </row>
    <row r="23563" spans="18:18" x14ac:dyDescent="0.25">
      <c r="R23563" s="15">
        <v>3</v>
      </c>
    </row>
    <row r="23564" spans="18:18" x14ac:dyDescent="0.25">
      <c r="R23564" s="15">
        <v>3</v>
      </c>
    </row>
    <row r="23565" spans="18:18" x14ac:dyDescent="0.25">
      <c r="R23565" s="15">
        <v>3</v>
      </c>
    </row>
    <row r="23566" spans="18:18" x14ac:dyDescent="0.25">
      <c r="R23566" s="15">
        <v>3</v>
      </c>
    </row>
    <row r="23567" spans="18:18" x14ac:dyDescent="0.25">
      <c r="R23567" s="15">
        <v>3</v>
      </c>
    </row>
    <row r="23568" spans="18:18" x14ac:dyDescent="0.25">
      <c r="R23568" s="15">
        <v>3</v>
      </c>
    </row>
    <row r="23569" spans="18:18" x14ac:dyDescent="0.25">
      <c r="R23569" s="15">
        <v>3</v>
      </c>
    </row>
    <row r="23570" spans="18:18" x14ac:dyDescent="0.25">
      <c r="R23570" s="15">
        <v>3</v>
      </c>
    </row>
    <row r="23571" spans="18:18" x14ac:dyDescent="0.25">
      <c r="R23571" s="15">
        <v>3</v>
      </c>
    </row>
    <row r="23572" spans="18:18" x14ac:dyDescent="0.25">
      <c r="R23572" s="15">
        <v>3</v>
      </c>
    </row>
    <row r="23573" spans="18:18" x14ac:dyDescent="0.25">
      <c r="R23573" s="15">
        <v>3</v>
      </c>
    </row>
    <row r="23574" spans="18:18" x14ac:dyDescent="0.25">
      <c r="R23574" s="15">
        <v>3</v>
      </c>
    </row>
    <row r="23575" spans="18:18" x14ac:dyDescent="0.25">
      <c r="R23575" s="15">
        <v>3</v>
      </c>
    </row>
    <row r="23576" spans="18:18" x14ac:dyDescent="0.25">
      <c r="R23576" s="15">
        <v>3</v>
      </c>
    </row>
    <row r="23577" spans="18:18" x14ac:dyDescent="0.25">
      <c r="R23577" s="15">
        <v>3</v>
      </c>
    </row>
    <row r="23578" spans="18:18" x14ac:dyDescent="0.25">
      <c r="R23578" s="15">
        <v>3</v>
      </c>
    </row>
    <row r="23579" spans="18:18" x14ac:dyDescent="0.25">
      <c r="R23579" s="15">
        <v>3</v>
      </c>
    </row>
    <row r="23580" spans="18:18" x14ac:dyDescent="0.25">
      <c r="R23580" s="15">
        <v>3</v>
      </c>
    </row>
    <row r="23581" spans="18:18" x14ac:dyDescent="0.25">
      <c r="R23581" s="15">
        <v>3</v>
      </c>
    </row>
    <row r="23582" spans="18:18" x14ac:dyDescent="0.25">
      <c r="R23582" s="15">
        <v>3</v>
      </c>
    </row>
    <row r="23583" spans="18:18" x14ac:dyDescent="0.25">
      <c r="R23583" s="15">
        <v>3</v>
      </c>
    </row>
    <row r="23584" spans="18:18" x14ac:dyDescent="0.25">
      <c r="R23584" s="15">
        <v>3</v>
      </c>
    </row>
    <row r="23585" spans="18:18" x14ac:dyDescent="0.25">
      <c r="R23585" s="15">
        <v>3</v>
      </c>
    </row>
    <row r="23586" spans="18:18" x14ac:dyDescent="0.25">
      <c r="R23586" s="15">
        <v>3</v>
      </c>
    </row>
    <row r="23587" spans="18:18" x14ac:dyDescent="0.25">
      <c r="R23587" s="15">
        <v>3</v>
      </c>
    </row>
    <row r="23588" spans="18:18" x14ac:dyDescent="0.25">
      <c r="R23588" s="15">
        <v>3</v>
      </c>
    </row>
    <row r="23589" spans="18:18" x14ac:dyDescent="0.25">
      <c r="R23589" s="15">
        <v>3</v>
      </c>
    </row>
    <row r="23590" spans="18:18" x14ac:dyDescent="0.25">
      <c r="R23590" s="15">
        <v>3</v>
      </c>
    </row>
    <row r="23591" spans="18:18" x14ac:dyDescent="0.25">
      <c r="R23591" s="15">
        <v>3</v>
      </c>
    </row>
    <row r="23592" spans="18:18" x14ac:dyDescent="0.25">
      <c r="R23592" s="15">
        <v>3</v>
      </c>
    </row>
    <row r="23593" spans="18:18" x14ac:dyDescent="0.25">
      <c r="R23593" s="15">
        <v>3</v>
      </c>
    </row>
    <row r="23594" spans="18:18" x14ac:dyDescent="0.25">
      <c r="R23594" s="15">
        <v>3</v>
      </c>
    </row>
    <row r="23595" spans="18:18" x14ac:dyDescent="0.25">
      <c r="R23595" s="15">
        <v>3</v>
      </c>
    </row>
    <row r="23596" spans="18:18" x14ac:dyDescent="0.25">
      <c r="R23596" s="15">
        <v>3</v>
      </c>
    </row>
    <row r="23597" spans="18:18" x14ac:dyDescent="0.25">
      <c r="R23597" s="15">
        <v>3</v>
      </c>
    </row>
    <row r="23598" spans="18:18" x14ac:dyDescent="0.25">
      <c r="R23598" s="15">
        <v>3</v>
      </c>
    </row>
    <row r="23599" spans="18:18" x14ac:dyDescent="0.25">
      <c r="R23599" s="15">
        <v>3</v>
      </c>
    </row>
    <row r="23600" spans="18:18" x14ac:dyDescent="0.25">
      <c r="R23600" s="15">
        <v>3</v>
      </c>
    </row>
    <row r="23601" spans="18:18" x14ac:dyDescent="0.25">
      <c r="R23601" s="15">
        <v>3</v>
      </c>
    </row>
    <row r="23602" spans="18:18" x14ac:dyDescent="0.25">
      <c r="R23602" s="15">
        <v>3</v>
      </c>
    </row>
    <row r="23603" spans="18:18" x14ac:dyDescent="0.25">
      <c r="R23603" s="15">
        <v>3</v>
      </c>
    </row>
    <row r="23604" spans="18:18" x14ac:dyDescent="0.25">
      <c r="R23604" s="15">
        <v>3</v>
      </c>
    </row>
    <row r="23605" spans="18:18" x14ac:dyDescent="0.25">
      <c r="R23605" s="15">
        <v>3</v>
      </c>
    </row>
    <row r="23606" spans="18:18" x14ac:dyDescent="0.25">
      <c r="R23606" s="15">
        <v>3</v>
      </c>
    </row>
    <row r="23607" spans="18:18" x14ac:dyDescent="0.25">
      <c r="R23607" s="15">
        <v>3</v>
      </c>
    </row>
    <row r="23608" spans="18:18" x14ac:dyDescent="0.25">
      <c r="R23608" s="15">
        <v>3</v>
      </c>
    </row>
    <row r="23609" spans="18:18" x14ac:dyDescent="0.25">
      <c r="R23609" s="15">
        <v>3</v>
      </c>
    </row>
    <row r="23610" spans="18:18" x14ac:dyDescent="0.25">
      <c r="R23610" s="15">
        <v>3</v>
      </c>
    </row>
    <row r="23611" spans="18:18" x14ac:dyDescent="0.25">
      <c r="R23611" s="15">
        <v>3</v>
      </c>
    </row>
    <row r="23612" spans="18:18" x14ac:dyDescent="0.25">
      <c r="R23612" s="15">
        <v>3</v>
      </c>
    </row>
    <row r="23613" spans="18:18" x14ac:dyDescent="0.25">
      <c r="R23613" s="15">
        <v>3</v>
      </c>
    </row>
    <row r="23614" spans="18:18" x14ac:dyDescent="0.25">
      <c r="R23614" s="15">
        <v>3</v>
      </c>
    </row>
    <row r="23615" spans="18:18" x14ac:dyDescent="0.25">
      <c r="R23615" s="15">
        <v>3</v>
      </c>
    </row>
    <row r="23616" spans="18:18" x14ac:dyDescent="0.25">
      <c r="R23616" s="15">
        <v>3</v>
      </c>
    </row>
    <row r="23617" spans="18:18" x14ac:dyDescent="0.25">
      <c r="R23617" s="15">
        <v>3</v>
      </c>
    </row>
    <row r="23618" spans="18:18" x14ac:dyDescent="0.25">
      <c r="R23618" s="15">
        <v>3</v>
      </c>
    </row>
    <row r="23619" spans="18:18" x14ac:dyDescent="0.25">
      <c r="R23619" s="15">
        <v>3</v>
      </c>
    </row>
    <row r="23620" spans="18:18" x14ac:dyDescent="0.25">
      <c r="R23620" s="15">
        <v>3</v>
      </c>
    </row>
    <row r="23621" spans="18:18" x14ac:dyDescent="0.25">
      <c r="R23621" s="15">
        <v>3</v>
      </c>
    </row>
    <row r="23622" spans="18:18" x14ac:dyDescent="0.25">
      <c r="R23622" s="15">
        <v>3</v>
      </c>
    </row>
    <row r="23623" spans="18:18" x14ac:dyDescent="0.25">
      <c r="R23623" s="15">
        <v>3</v>
      </c>
    </row>
    <row r="23624" spans="18:18" x14ac:dyDescent="0.25">
      <c r="R23624" s="15">
        <v>3</v>
      </c>
    </row>
    <row r="23625" spans="18:18" x14ac:dyDescent="0.25">
      <c r="R23625" s="15">
        <v>3</v>
      </c>
    </row>
    <row r="23626" spans="18:18" x14ac:dyDescent="0.25">
      <c r="R23626" s="15">
        <v>3</v>
      </c>
    </row>
    <row r="23627" spans="18:18" x14ac:dyDescent="0.25">
      <c r="R23627" s="15">
        <v>3</v>
      </c>
    </row>
    <row r="23628" spans="18:18" x14ac:dyDescent="0.25">
      <c r="R23628" s="15">
        <v>3</v>
      </c>
    </row>
    <row r="23629" spans="18:18" x14ac:dyDescent="0.25">
      <c r="R23629" s="15">
        <v>3</v>
      </c>
    </row>
    <row r="23630" spans="18:18" x14ac:dyDescent="0.25">
      <c r="R23630" s="15">
        <v>3</v>
      </c>
    </row>
    <row r="23631" spans="18:18" x14ac:dyDescent="0.25">
      <c r="R23631" s="15">
        <v>3</v>
      </c>
    </row>
    <row r="23632" spans="18:18" x14ac:dyDescent="0.25">
      <c r="R23632" s="15">
        <v>3</v>
      </c>
    </row>
    <row r="23633" spans="18:18" x14ac:dyDescent="0.25">
      <c r="R23633" s="15">
        <v>3</v>
      </c>
    </row>
    <row r="23634" spans="18:18" x14ac:dyDescent="0.25">
      <c r="R23634" s="15">
        <v>3</v>
      </c>
    </row>
    <row r="23635" spans="18:18" x14ac:dyDescent="0.25">
      <c r="R23635" s="15">
        <v>3</v>
      </c>
    </row>
    <row r="23636" spans="18:18" x14ac:dyDescent="0.25">
      <c r="R23636" s="15">
        <v>3</v>
      </c>
    </row>
    <row r="23637" spans="18:18" x14ac:dyDescent="0.25">
      <c r="R23637" s="15">
        <v>3</v>
      </c>
    </row>
    <row r="23638" spans="18:18" x14ac:dyDescent="0.25">
      <c r="R23638" s="15">
        <v>3</v>
      </c>
    </row>
    <row r="23639" spans="18:18" x14ac:dyDescent="0.25">
      <c r="R23639" s="15">
        <v>3</v>
      </c>
    </row>
    <row r="23640" spans="18:18" x14ac:dyDescent="0.25">
      <c r="R23640" s="15">
        <v>3</v>
      </c>
    </row>
    <row r="23641" spans="18:18" x14ac:dyDescent="0.25">
      <c r="R23641" s="15">
        <v>3</v>
      </c>
    </row>
    <row r="23642" spans="18:18" x14ac:dyDescent="0.25">
      <c r="R23642" s="15">
        <v>3</v>
      </c>
    </row>
    <row r="23643" spans="18:18" x14ac:dyDescent="0.25">
      <c r="R23643" s="15">
        <v>3</v>
      </c>
    </row>
    <row r="23644" spans="18:18" x14ac:dyDescent="0.25">
      <c r="R23644" s="15">
        <v>3</v>
      </c>
    </row>
    <row r="23645" spans="18:18" x14ac:dyDescent="0.25">
      <c r="R23645" s="15">
        <v>3</v>
      </c>
    </row>
    <row r="23646" spans="18:18" x14ac:dyDescent="0.25">
      <c r="R23646" s="15">
        <v>3</v>
      </c>
    </row>
    <row r="23647" spans="18:18" x14ac:dyDescent="0.25">
      <c r="R23647" s="15">
        <v>3</v>
      </c>
    </row>
    <row r="23648" spans="18:18" x14ac:dyDescent="0.25">
      <c r="R23648" s="15">
        <v>3</v>
      </c>
    </row>
    <row r="23649" spans="18:18" x14ac:dyDescent="0.25">
      <c r="R23649" s="15">
        <v>3</v>
      </c>
    </row>
    <row r="23650" spans="18:18" x14ac:dyDescent="0.25">
      <c r="R23650" s="15">
        <v>3</v>
      </c>
    </row>
    <row r="23651" spans="18:18" x14ac:dyDescent="0.25">
      <c r="R23651" s="15">
        <v>4</v>
      </c>
    </row>
    <row r="23652" spans="18:18" x14ac:dyDescent="0.25">
      <c r="R23652" s="15">
        <v>4</v>
      </c>
    </row>
    <row r="23653" spans="18:18" x14ac:dyDescent="0.25">
      <c r="R23653" s="15">
        <v>4</v>
      </c>
    </row>
    <row r="23654" spans="18:18" x14ac:dyDescent="0.25">
      <c r="R23654" s="15">
        <v>4</v>
      </c>
    </row>
    <row r="23655" spans="18:18" x14ac:dyDescent="0.25">
      <c r="R23655" s="15">
        <v>4</v>
      </c>
    </row>
    <row r="23656" spans="18:18" x14ac:dyDescent="0.25">
      <c r="R23656" s="15">
        <v>4</v>
      </c>
    </row>
    <row r="23657" spans="18:18" x14ac:dyDescent="0.25">
      <c r="R23657" s="15">
        <v>4</v>
      </c>
    </row>
    <row r="23658" spans="18:18" x14ac:dyDescent="0.25">
      <c r="R23658" s="15">
        <v>4</v>
      </c>
    </row>
    <row r="23659" spans="18:18" x14ac:dyDescent="0.25">
      <c r="R23659" s="15">
        <v>4</v>
      </c>
    </row>
    <row r="23660" spans="18:18" x14ac:dyDescent="0.25">
      <c r="R23660" s="15">
        <v>4</v>
      </c>
    </row>
    <row r="23661" spans="18:18" x14ac:dyDescent="0.25">
      <c r="R23661" s="15">
        <v>4</v>
      </c>
    </row>
    <row r="23662" spans="18:18" x14ac:dyDescent="0.25">
      <c r="R23662" s="15">
        <v>4</v>
      </c>
    </row>
    <row r="23663" spans="18:18" x14ac:dyDescent="0.25">
      <c r="R23663" s="15">
        <v>4</v>
      </c>
    </row>
    <row r="23664" spans="18:18" x14ac:dyDescent="0.25">
      <c r="R23664" s="15">
        <v>4</v>
      </c>
    </row>
    <row r="23665" spans="18:18" x14ac:dyDescent="0.25">
      <c r="R23665" s="15">
        <v>4</v>
      </c>
    </row>
    <row r="23666" spans="18:18" x14ac:dyDescent="0.25">
      <c r="R23666" s="15">
        <v>4</v>
      </c>
    </row>
    <row r="23667" spans="18:18" x14ac:dyDescent="0.25">
      <c r="R23667" s="15">
        <v>4</v>
      </c>
    </row>
    <row r="23668" spans="18:18" x14ac:dyDescent="0.25">
      <c r="R23668" s="15">
        <v>4</v>
      </c>
    </row>
    <row r="23669" spans="18:18" x14ac:dyDescent="0.25">
      <c r="R23669" s="15">
        <v>4</v>
      </c>
    </row>
    <row r="23670" spans="18:18" x14ac:dyDescent="0.25">
      <c r="R23670" s="15">
        <v>4</v>
      </c>
    </row>
    <row r="23671" spans="18:18" x14ac:dyDescent="0.25">
      <c r="R23671" s="15">
        <v>4</v>
      </c>
    </row>
    <row r="23672" spans="18:18" x14ac:dyDescent="0.25">
      <c r="R23672" s="15">
        <v>4</v>
      </c>
    </row>
    <row r="23673" spans="18:18" x14ac:dyDescent="0.25">
      <c r="R23673" s="15">
        <v>4</v>
      </c>
    </row>
    <row r="23674" spans="18:18" x14ac:dyDescent="0.25">
      <c r="R23674" s="15">
        <v>4</v>
      </c>
    </row>
    <row r="23675" spans="18:18" x14ac:dyDescent="0.25">
      <c r="R23675" s="15">
        <v>4</v>
      </c>
    </row>
    <row r="23676" spans="18:18" x14ac:dyDescent="0.25">
      <c r="R23676" s="15">
        <v>4</v>
      </c>
    </row>
    <row r="23677" spans="18:18" x14ac:dyDescent="0.25">
      <c r="R23677" s="15">
        <v>4</v>
      </c>
    </row>
    <row r="23678" spans="18:18" x14ac:dyDescent="0.25">
      <c r="R23678" s="15">
        <v>4</v>
      </c>
    </row>
    <row r="23679" spans="18:18" x14ac:dyDescent="0.25">
      <c r="R23679" s="15">
        <v>4</v>
      </c>
    </row>
    <row r="23680" spans="18:18" x14ac:dyDescent="0.25">
      <c r="R23680" s="15">
        <v>4</v>
      </c>
    </row>
    <row r="23681" spans="18:18" x14ac:dyDescent="0.25">
      <c r="R23681" s="15">
        <v>4</v>
      </c>
    </row>
    <row r="23682" spans="18:18" x14ac:dyDescent="0.25">
      <c r="R23682" s="15">
        <v>4</v>
      </c>
    </row>
    <row r="23683" spans="18:18" x14ac:dyDescent="0.25">
      <c r="R23683" s="15">
        <v>4</v>
      </c>
    </row>
    <row r="23684" spans="18:18" x14ac:dyDescent="0.25">
      <c r="R23684" s="15">
        <v>4</v>
      </c>
    </row>
    <row r="23685" spans="18:18" x14ac:dyDescent="0.25">
      <c r="R23685" s="15">
        <v>4</v>
      </c>
    </row>
    <row r="23686" spans="18:18" x14ac:dyDescent="0.25">
      <c r="R23686" s="15">
        <v>4</v>
      </c>
    </row>
    <row r="23687" spans="18:18" x14ac:dyDescent="0.25">
      <c r="R23687" s="15">
        <v>4</v>
      </c>
    </row>
    <row r="23688" spans="18:18" x14ac:dyDescent="0.25">
      <c r="R23688" s="15">
        <v>4</v>
      </c>
    </row>
    <row r="23689" spans="18:18" x14ac:dyDescent="0.25">
      <c r="R23689" s="15">
        <v>4</v>
      </c>
    </row>
    <row r="23690" spans="18:18" x14ac:dyDescent="0.25">
      <c r="R23690" s="15">
        <v>4</v>
      </c>
    </row>
    <row r="23691" spans="18:18" x14ac:dyDescent="0.25">
      <c r="R23691" s="15">
        <v>4</v>
      </c>
    </row>
    <row r="23692" spans="18:18" x14ac:dyDescent="0.25">
      <c r="R23692" s="15">
        <v>4</v>
      </c>
    </row>
    <row r="23693" spans="18:18" x14ac:dyDescent="0.25">
      <c r="R23693" s="15">
        <v>4</v>
      </c>
    </row>
    <row r="23694" spans="18:18" x14ac:dyDescent="0.25">
      <c r="R23694" s="15">
        <v>4</v>
      </c>
    </row>
    <row r="23695" spans="18:18" x14ac:dyDescent="0.25">
      <c r="R23695" s="15">
        <v>4</v>
      </c>
    </row>
    <row r="23696" spans="18:18" x14ac:dyDescent="0.25">
      <c r="R23696" s="15">
        <v>4</v>
      </c>
    </row>
    <row r="23697" spans="18:18" x14ac:dyDescent="0.25">
      <c r="R23697" s="15">
        <v>4</v>
      </c>
    </row>
    <row r="23698" spans="18:18" x14ac:dyDescent="0.25">
      <c r="R23698" s="15">
        <v>4</v>
      </c>
    </row>
    <row r="23699" spans="18:18" x14ac:dyDescent="0.25">
      <c r="R23699" s="15">
        <v>4</v>
      </c>
    </row>
    <row r="23700" spans="18:18" x14ac:dyDescent="0.25">
      <c r="R23700" s="15">
        <v>4</v>
      </c>
    </row>
    <row r="23701" spans="18:18" x14ac:dyDescent="0.25">
      <c r="R23701" s="15">
        <v>4</v>
      </c>
    </row>
    <row r="23702" spans="18:18" x14ac:dyDescent="0.25">
      <c r="R23702" s="15">
        <v>4</v>
      </c>
    </row>
    <row r="23703" spans="18:18" x14ac:dyDescent="0.25">
      <c r="R23703" s="15">
        <v>4</v>
      </c>
    </row>
    <row r="23704" spans="18:18" x14ac:dyDescent="0.25">
      <c r="R23704" s="15">
        <v>4</v>
      </c>
    </row>
    <row r="23705" spans="18:18" x14ac:dyDescent="0.25">
      <c r="R23705" s="15">
        <v>4</v>
      </c>
    </row>
    <row r="23706" spans="18:18" x14ac:dyDescent="0.25">
      <c r="R23706" s="15">
        <v>4</v>
      </c>
    </row>
    <row r="23707" spans="18:18" x14ac:dyDescent="0.25">
      <c r="R23707" s="15">
        <v>4</v>
      </c>
    </row>
    <row r="23708" spans="18:18" x14ac:dyDescent="0.25">
      <c r="R23708" s="15">
        <v>4</v>
      </c>
    </row>
    <row r="23709" spans="18:18" x14ac:dyDescent="0.25">
      <c r="R23709" s="15">
        <v>4</v>
      </c>
    </row>
    <row r="23710" spans="18:18" x14ac:dyDescent="0.25">
      <c r="R23710" s="15">
        <v>4</v>
      </c>
    </row>
    <row r="23711" spans="18:18" x14ac:dyDescent="0.25">
      <c r="R23711" s="15">
        <v>4</v>
      </c>
    </row>
    <row r="23712" spans="18:18" x14ac:dyDescent="0.25">
      <c r="R23712" s="15">
        <v>4</v>
      </c>
    </row>
    <row r="23713" spans="18:18" x14ac:dyDescent="0.25">
      <c r="R23713" s="15">
        <v>4</v>
      </c>
    </row>
    <row r="23714" spans="18:18" x14ac:dyDescent="0.25">
      <c r="R23714" s="15">
        <v>4</v>
      </c>
    </row>
    <row r="23715" spans="18:18" x14ac:dyDescent="0.25">
      <c r="R23715" s="15">
        <v>4</v>
      </c>
    </row>
    <row r="23716" spans="18:18" x14ac:dyDescent="0.25">
      <c r="R23716" s="15">
        <v>4</v>
      </c>
    </row>
    <row r="23717" spans="18:18" x14ac:dyDescent="0.25">
      <c r="R23717" s="15">
        <v>4</v>
      </c>
    </row>
    <row r="23718" spans="18:18" x14ac:dyDescent="0.25">
      <c r="R23718" s="15">
        <v>4</v>
      </c>
    </row>
    <row r="23719" spans="18:18" x14ac:dyDescent="0.25">
      <c r="R23719" s="15">
        <v>4</v>
      </c>
    </row>
    <row r="23720" spans="18:18" x14ac:dyDescent="0.25">
      <c r="R23720" s="15">
        <v>4</v>
      </c>
    </row>
    <row r="23721" spans="18:18" x14ac:dyDescent="0.25">
      <c r="R23721" s="15">
        <v>4</v>
      </c>
    </row>
    <row r="23722" spans="18:18" x14ac:dyDescent="0.25">
      <c r="R23722" s="15">
        <v>4</v>
      </c>
    </row>
    <row r="23723" spans="18:18" x14ac:dyDescent="0.25">
      <c r="R23723" s="15">
        <v>4</v>
      </c>
    </row>
    <row r="23724" spans="18:18" x14ac:dyDescent="0.25">
      <c r="R23724" s="15">
        <v>4</v>
      </c>
    </row>
    <row r="23725" spans="18:18" x14ac:dyDescent="0.25">
      <c r="R23725" s="15">
        <v>4</v>
      </c>
    </row>
    <row r="23726" spans="18:18" x14ac:dyDescent="0.25">
      <c r="R23726" s="15">
        <v>4</v>
      </c>
    </row>
    <row r="23727" spans="18:18" x14ac:dyDescent="0.25">
      <c r="R23727" s="15">
        <v>4</v>
      </c>
    </row>
    <row r="23728" spans="18:18" x14ac:dyDescent="0.25">
      <c r="R23728" s="15">
        <v>4</v>
      </c>
    </row>
    <row r="23729" spans="18:18" x14ac:dyDescent="0.25">
      <c r="R23729" s="15">
        <v>4</v>
      </c>
    </row>
    <row r="23730" spans="18:18" x14ac:dyDescent="0.25">
      <c r="R23730" s="15">
        <v>4</v>
      </c>
    </row>
    <row r="23731" spans="18:18" x14ac:dyDescent="0.25">
      <c r="R23731" s="15">
        <v>4</v>
      </c>
    </row>
    <row r="23732" spans="18:18" x14ac:dyDescent="0.25">
      <c r="R23732" s="15">
        <v>4</v>
      </c>
    </row>
    <row r="23733" spans="18:18" x14ac:dyDescent="0.25">
      <c r="R23733" s="15">
        <v>4</v>
      </c>
    </row>
    <row r="23734" spans="18:18" x14ac:dyDescent="0.25">
      <c r="R23734" s="15">
        <v>4</v>
      </c>
    </row>
    <row r="23735" spans="18:18" x14ac:dyDescent="0.25">
      <c r="R23735" s="15">
        <v>4</v>
      </c>
    </row>
    <row r="23736" spans="18:18" x14ac:dyDescent="0.25">
      <c r="R23736" s="15">
        <v>4</v>
      </c>
    </row>
    <row r="23737" spans="18:18" x14ac:dyDescent="0.25">
      <c r="R23737" s="15">
        <v>4</v>
      </c>
    </row>
    <row r="23738" spans="18:18" x14ac:dyDescent="0.25">
      <c r="R23738" s="15">
        <v>4</v>
      </c>
    </row>
    <row r="23739" spans="18:18" x14ac:dyDescent="0.25">
      <c r="R23739" s="15">
        <v>4</v>
      </c>
    </row>
    <row r="23740" spans="18:18" x14ac:dyDescent="0.25">
      <c r="R23740" s="15">
        <v>4</v>
      </c>
    </row>
    <row r="23741" spans="18:18" x14ac:dyDescent="0.25">
      <c r="R23741" s="15">
        <v>4</v>
      </c>
    </row>
    <row r="23742" spans="18:18" x14ac:dyDescent="0.25">
      <c r="R23742" s="15">
        <v>4</v>
      </c>
    </row>
    <row r="23743" spans="18:18" x14ac:dyDescent="0.25">
      <c r="R23743" s="15">
        <v>4</v>
      </c>
    </row>
    <row r="23744" spans="18:18" x14ac:dyDescent="0.25">
      <c r="R23744" s="15">
        <v>4</v>
      </c>
    </row>
    <row r="23745" spans="18:18" x14ac:dyDescent="0.25">
      <c r="R23745" s="15">
        <v>3</v>
      </c>
    </row>
    <row r="23746" spans="18:18" x14ac:dyDescent="0.25">
      <c r="R23746" s="15">
        <v>3</v>
      </c>
    </row>
    <row r="23747" spans="18:18" x14ac:dyDescent="0.25">
      <c r="R23747" s="15">
        <v>3</v>
      </c>
    </row>
    <row r="23748" spans="18:18" x14ac:dyDescent="0.25">
      <c r="R23748" s="15">
        <v>3</v>
      </c>
    </row>
    <row r="23749" spans="18:18" x14ac:dyDescent="0.25">
      <c r="R23749" s="15">
        <v>3</v>
      </c>
    </row>
    <row r="23750" spans="18:18" x14ac:dyDescent="0.25">
      <c r="R23750" s="15">
        <v>3</v>
      </c>
    </row>
    <row r="23751" spans="18:18" x14ac:dyDescent="0.25">
      <c r="R23751" s="15">
        <v>3</v>
      </c>
    </row>
    <row r="23752" spans="18:18" x14ac:dyDescent="0.25">
      <c r="R23752" s="15">
        <v>3</v>
      </c>
    </row>
    <row r="23753" spans="18:18" x14ac:dyDescent="0.25">
      <c r="R23753" s="15">
        <v>3</v>
      </c>
    </row>
    <row r="23754" spans="18:18" x14ac:dyDescent="0.25">
      <c r="R23754" s="15">
        <v>3</v>
      </c>
    </row>
    <row r="23755" spans="18:18" x14ac:dyDescent="0.25">
      <c r="R23755" s="15">
        <v>3</v>
      </c>
    </row>
    <row r="23756" spans="18:18" x14ac:dyDescent="0.25">
      <c r="R23756" s="15">
        <v>3</v>
      </c>
    </row>
    <row r="23757" spans="18:18" x14ac:dyDescent="0.25">
      <c r="R23757" s="15">
        <v>3</v>
      </c>
    </row>
    <row r="23758" spans="18:18" x14ac:dyDescent="0.25">
      <c r="R23758" s="15">
        <v>3</v>
      </c>
    </row>
    <row r="23759" spans="18:18" x14ac:dyDescent="0.25">
      <c r="R23759" s="15">
        <v>3</v>
      </c>
    </row>
    <row r="23760" spans="18:18" x14ac:dyDescent="0.25">
      <c r="R23760" s="15">
        <v>3</v>
      </c>
    </row>
    <row r="23761" spans="18:18" x14ac:dyDescent="0.25">
      <c r="R23761" s="15">
        <v>3</v>
      </c>
    </row>
    <row r="23762" spans="18:18" x14ac:dyDescent="0.25">
      <c r="R23762" s="15">
        <v>3</v>
      </c>
    </row>
    <row r="23763" spans="18:18" x14ac:dyDescent="0.25">
      <c r="R23763" s="15">
        <v>3</v>
      </c>
    </row>
    <row r="23764" spans="18:18" x14ac:dyDescent="0.25">
      <c r="R23764" s="15">
        <v>3</v>
      </c>
    </row>
    <row r="23765" spans="18:18" x14ac:dyDescent="0.25">
      <c r="R23765" s="15">
        <v>3</v>
      </c>
    </row>
    <row r="23766" spans="18:18" x14ac:dyDescent="0.25">
      <c r="R23766" s="15">
        <v>3</v>
      </c>
    </row>
    <row r="23767" spans="18:18" x14ac:dyDescent="0.25">
      <c r="R23767" s="15">
        <v>3</v>
      </c>
    </row>
    <row r="23768" spans="18:18" x14ac:dyDescent="0.25">
      <c r="R23768" s="15">
        <v>3</v>
      </c>
    </row>
    <row r="23769" spans="18:18" x14ac:dyDescent="0.25">
      <c r="R23769" s="15">
        <v>3</v>
      </c>
    </row>
    <row r="23770" spans="18:18" x14ac:dyDescent="0.25">
      <c r="R23770" s="15">
        <v>3</v>
      </c>
    </row>
    <row r="23771" spans="18:18" x14ac:dyDescent="0.25">
      <c r="R23771" s="15">
        <v>3</v>
      </c>
    </row>
    <row r="23772" spans="18:18" x14ac:dyDescent="0.25">
      <c r="R23772" s="15">
        <v>3</v>
      </c>
    </row>
    <row r="23773" spans="18:18" x14ac:dyDescent="0.25">
      <c r="R23773" s="15">
        <v>3</v>
      </c>
    </row>
    <row r="23774" spans="18:18" x14ac:dyDescent="0.25">
      <c r="R23774" s="15">
        <v>3</v>
      </c>
    </row>
    <row r="23775" spans="18:18" x14ac:dyDescent="0.25">
      <c r="R23775" s="15">
        <v>3</v>
      </c>
    </row>
    <row r="23776" spans="18:18" x14ac:dyDescent="0.25">
      <c r="R23776" s="15">
        <v>3</v>
      </c>
    </row>
    <row r="23777" spans="18:18" x14ac:dyDescent="0.25">
      <c r="R23777" s="15">
        <v>3</v>
      </c>
    </row>
    <row r="23778" spans="18:18" x14ac:dyDescent="0.25">
      <c r="R23778" s="15">
        <v>3</v>
      </c>
    </row>
    <row r="23779" spans="18:18" x14ac:dyDescent="0.25">
      <c r="R23779" s="15">
        <v>3</v>
      </c>
    </row>
    <row r="23780" spans="18:18" x14ac:dyDescent="0.25">
      <c r="R23780" s="15">
        <v>3</v>
      </c>
    </row>
    <row r="23781" spans="18:18" x14ac:dyDescent="0.25">
      <c r="R23781" s="15">
        <v>3</v>
      </c>
    </row>
    <row r="23782" spans="18:18" x14ac:dyDescent="0.25">
      <c r="R23782" s="15">
        <v>3</v>
      </c>
    </row>
    <row r="23783" spans="18:18" x14ac:dyDescent="0.25">
      <c r="R23783" s="15">
        <v>3</v>
      </c>
    </row>
    <row r="23784" spans="18:18" x14ac:dyDescent="0.25">
      <c r="R23784" s="15">
        <v>3</v>
      </c>
    </row>
    <row r="23785" spans="18:18" x14ac:dyDescent="0.25">
      <c r="R23785" s="15">
        <v>3</v>
      </c>
    </row>
    <row r="23786" spans="18:18" x14ac:dyDescent="0.25">
      <c r="R23786" s="15">
        <v>3</v>
      </c>
    </row>
    <row r="23787" spans="18:18" x14ac:dyDescent="0.25">
      <c r="R23787" s="15">
        <v>3</v>
      </c>
    </row>
    <row r="23788" spans="18:18" x14ac:dyDescent="0.25">
      <c r="R23788" s="15">
        <v>3</v>
      </c>
    </row>
    <row r="23789" spans="18:18" x14ac:dyDescent="0.25">
      <c r="R23789" s="15">
        <v>3</v>
      </c>
    </row>
    <row r="23790" spans="18:18" x14ac:dyDescent="0.25">
      <c r="R23790" s="15">
        <v>3</v>
      </c>
    </row>
    <row r="23791" spans="18:18" x14ac:dyDescent="0.25">
      <c r="R23791" s="15">
        <v>3</v>
      </c>
    </row>
    <row r="23792" spans="18:18" x14ac:dyDescent="0.25">
      <c r="R23792" s="15">
        <v>3</v>
      </c>
    </row>
    <row r="23793" spans="18:18" x14ac:dyDescent="0.25">
      <c r="R23793" s="15">
        <v>3</v>
      </c>
    </row>
    <row r="23794" spans="18:18" x14ac:dyDescent="0.25">
      <c r="R23794" s="15">
        <v>3</v>
      </c>
    </row>
    <row r="23795" spans="18:18" x14ac:dyDescent="0.25">
      <c r="R23795" s="15">
        <v>3</v>
      </c>
    </row>
    <row r="23796" spans="18:18" x14ac:dyDescent="0.25">
      <c r="R23796" s="15">
        <v>3</v>
      </c>
    </row>
    <row r="23797" spans="18:18" x14ac:dyDescent="0.25">
      <c r="R23797" s="15">
        <v>3</v>
      </c>
    </row>
    <row r="23798" spans="18:18" x14ac:dyDescent="0.25">
      <c r="R23798" s="15">
        <v>3</v>
      </c>
    </row>
    <row r="23799" spans="18:18" x14ac:dyDescent="0.25">
      <c r="R23799" s="15">
        <v>3</v>
      </c>
    </row>
    <row r="23800" spans="18:18" x14ac:dyDescent="0.25">
      <c r="R23800" s="15">
        <v>3</v>
      </c>
    </row>
    <row r="23801" spans="18:18" x14ac:dyDescent="0.25">
      <c r="R23801" s="15">
        <v>5</v>
      </c>
    </row>
    <row r="23802" spans="18:18" x14ac:dyDescent="0.25">
      <c r="R23802" s="15">
        <v>5</v>
      </c>
    </row>
    <row r="23803" spans="18:18" x14ac:dyDescent="0.25">
      <c r="R23803" s="15">
        <v>5</v>
      </c>
    </row>
    <row r="23804" spans="18:18" x14ac:dyDescent="0.25">
      <c r="R23804" s="15">
        <v>5</v>
      </c>
    </row>
    <row r="23805" spans="18:18" x14ac:dyDescent="0.25">
      <c r="R23805" s="15">
        <v>5</v>
      </c>
    </row>
    <row r="23806" spans="18:18" x14ac:dyDescent="0.25">
      <c r="R23806" s="15">
        <v>5</v>
      </c>
    </row>
    <row r="23807" spans="18:18" x14ac:dyDescent="0.25">
      <c r="R23807" s="15">
        <v>5</v>
      </c>
    </row>
    <row r="23808" spans="18:18" x14ac:dyDescent="0.25">
      <c r="R23808" s="15">
        <v>5</v>
      </c>
    </row>
    <row r="23809" spans="18:18" x14ac:dyDescent="0.25">
      <c r="R23809" s="15">
        <v>5</v>
      </c>
    </row>
    <row r="23810" spans="18:18" x14ac:dyDescent="0.25">
      <c r="R23810" s="15">
        <v>5</v>
      </c>
    </row>
    <row r="23811" spans="18:18" x14ac:dyDescent="0.25">
      <c r="R23811" s="15">
        <v>5</v>
      </c>
    </row>
    <row r="23812" spans="18:18" x14ac:dyDescent="0.25">
      <c r="R23812" s="15">
        <v>5</v>
      </c>
    </row>
    <row r="23813" spans="18:18" x14ac:dyDescent="0.25">
      <c r="R23813" s="15">
        <v>5</v>
      </c>
    </row>
    <row r="23814" spans="18:18" x14ac:dyDescent="0.25">
      <c r="R23814" s="15">
        <v>5</v>
      </c>
    </row>
    <row r="23815" spans="18:18" x14ac:dyDescent="0.25">
      <c r="R23815" s="15">
        <v>5</v>
      </c>
    </row>
    <row r="23816" spans="18:18" x14ac:dyDescent="0.25">
      <c r="R23816" s="15">
        <v>5</v>
      </c>
    </row>
    <row r="23817" spans="18:18" x14ac:dyDescent="0.25">
      <c r="R23817" s="15">
        <v>5</v>
      </c>
    </row>
    <row r="23818" spans="18:18" x14ac:dyDescent="0.25">
      <c r="R23818" s="15">
        <v>3</v>
      </c>
    </row>
    <row r="23819" spans="18:18" x14ac:dyDescent="0.25">
      <c r="R23819" s="15">
        <v>3</v>
      </c>
    </row>
    <row r="23820" spans="18:18" x14ac:dyDescent="0.25">
      <c r="R23820" s="15">
        <v>3</v>
      </c>
    </row>
    <row r="23821" spans="18:18" x14ac:dyDescent="0.25">
      <c r="R23821" s="15">
        <v>3</v>
      </c>
    </row>
    <row r="23822" spans="18:18" x14ac:dyDescent="0.25">
      <c r="R23822" s="15">
        <v>3</v>
      </c>
    </row>
    <row r="23823" spans="18:18" x14ac:dyDescent="0.25">
      <c r="R23823" s="15">
        <v>3</v>
      </c>
    </row>
    <row r="23824" spans="18:18" x14ac:dyDescent="0.25">
      <c r="R23824" s="15">
        <v>3</v>
      </c>
    </row>
    <row r="23825" spans="18:18" x14ac:dyDescent="0.25">
      <c r="R23825" s="15">
        <v>3</v>
      </c>
    </row>
    <row r="23826" spans="18:18" x14ac:dyDescent="0.25">
      <c r="R23826" s="15">
        <v>3</v>
      </c>
    </row>
    <row r="23827" spans="18:18" x14ac:dyDescent="0.25">
      <c r="R23827" s="15">
        <v>3</v>
      </c>
    </row>
    <row r="23828" spans="18:18" x14ac:dyDescent="0.25">
      <c r="R23828" s="15">
        <v>3</v>
      </c>
    </row>
    <row r="23829" spans="18:18" x14ac:dyDescent="0.25">
      <c r="R23829" s="15">
        <v>3</v>
      </c>
    </row>
    <row r="23830" spans="18:18" x14ac:dyDescent="0.25">
      <c r="R23830" s="15">
        <v>3</v>
      </c>
    </row>
    <row r="23831" spans="18:18" x14ac:dyDescent="0.25">
      <c r="R23831" s="15">
        <v>3</v>
      </c>
    </row>
    <row r="23832" spans="18:18" x14ac:dyDescent="0.25">
      <c r="R23832" s="15">
        <v>3</v>
      </c>
    </row>
    <row r="23833" spans="18:18" x14ac:dyDescent="0.25">
      <c r="R23833" s="15">
        <v>3</v>
      </c>
    </row>
    <row r="23834" spans="18:18" x14ac:dyDescent="0.25">
      <c r="R23834" s="15">
        <v>3</v>
      </c>
    </row>
    <row r="23835" spans="18:18" x14ac:dyDescent="0.25">
      <c r="R23835" s="15">
        <v>3</v>
      </c>
    </row>
    <row r="23836" spans="18:18" x14ac:dyDescent="0.25">
      <c r="R23836" s="15">
        <v>3</v>
      </c>
    </row>
    <row r="23837" spans="18:18" x14ac:dyDescent="0.25">
      <c r="R23837" s="15">
        <v>3</v>
      </c>
    </row>
    <row r="23838" spans="18:18" x14ac:dyDescent="0.25">
      <c r="R23838" s="15">
        <v>3</v>
      </c>
    </row>
    <row r="23839" spans="18:18" x14ac:dyDescent="0.25">
      <c r="R23839" s="15">
        <v>3</v>
      </c>
    </row>
    <row r="23840" spans="18:18" x14ac:dyDescent="0.25">
      <c r="R23840" s="15">
        <v>3</v>
      </c>
    </row>
    <row r="23841" spans="18:18" x14ac:dyDescent="0.25">
      <c r="R23841" s="15">
        <v>3</v>
      </c>
    </row>
    <row r="23842" spans="18:18" x14ac:dyDescent="0.25">
      <c r="R23842" s="15">
        <v>3</v>
      </c>
    </row>
    <row r="23843" spans="18:18" x14ac:dyDescent="0.25">
      <c r="R23843" s="15">
        <v>3</v>
      </c>
    </row>
    <row r="23844" spans="18:18" x14ac:dyDescent="0.25">
      <c r="R23844" s="15">
        <v>3</v>
      </c>
    </row>
    <row r="23845" spans="18:18" x14ac:dyDescent="0.25">
      <c r="R23845" s="15">
        <v>3</v>
      </c>
    </row>
    <row r="23846" spans="18:18" x14ac:dyDescent="0.25">
      <c r="R23846" s="15">
        <v>3</v>
      </c>
    </row>
    <row r="23847" spans="18:18" x14ac:dyDescent="0.25">
      <c r="R23847" s="15">
        <v>3</v>
      </c>
    </row>
    <row r="23848" spans="18:18" x14ac:dyDescent="0.25">
      <c r="R23848" s="15">
        <v>3</v>
      </c>
    </row>
    <row r="23849" spans="18:18" x14ac:dyDescent="0.25">
      <c r="R23849" s="15">
        <v>3</v>
      </c>
    </row>
    <row r="23850" spans="18:18" x14ac:dyDescent="0.25">
      <c r="R23850" s="15">
        <v>3</v>
      </c>
    </row>
    <row r="23851" spans="18:18" x14ac:dyDescent="0.25">
      <c r="R23851" s="15">
        <v>3</v>
      </c>
    </row>
    <row r="23852" spans="18:18" x14ac:dyDescent="0.25">
      <c r="R23852" s="15">
        <v>3</v>
      </c>
    </row>
    <row r="23853" spans="18:18" x14ac:dyDescent="0.25">
      <c r="R23853" s="15">
        <v>3</v>
      </c>
    </row>
    <row r="23854" spans="18:18" x14ac:dyDescent="0.25">
      <c r="R23854" s="15">
        <v>3</v>
      </c>
    </row>
    <row r="23855" spans="18:18" x14ac:dyDescent="0.25">
      <c r="R23855" s="15">
        <v>3</v>
      </c>
    </row>
    <row r="23856" spans="18:18" x14ac:dyDescent="0.25">
      <c r="R23856" s="15">
        <v>3</v>
      </c>
    </row>
    <row r="23857" spans="18:18" x14ac:dyDescent="0.25">
      <c r="R23857" s="15">
        <v>3</v>
      </c>
    </row>
    <row r="23858" spans="18:18" x14ac:dyDescent="0.25">
      <c r="R23858" s="15">
        <v>3</v>
      </c>
    </row>
    <row r="23859" spans="18:18" x14ac:dyDescent="0.25">
      <c r="R23859" s="15">
        <v>3</v>
      </c>
    </row>
    <row r="23860" spans="18:18" x14ac:dyDescent="0.25">
      <c r="R23860" s="15">
        <v>3</v>
      </c>
    </row>
    <row r="23861" spans="18:18" x14ac:dyDescent="0.25">
      <c r="R23861" s="15">
        <v>4</v>
      </c>
    </row>
    <row r="23862" spans="18:18" x14ac:dyDescent="0.25">
      <c r="R23862" s="15">
        <v>4</v>
      </c>
    </row>
    <row r="23863" spans="18:18" x14ac:dyDescent="0.25">
      <c r="R23863" s="15">
        <v>4</v>
      </c>
    </row>
    <row r="23864" spans="18:18" x14ac:dyDescent="0.25">
      <c r="R23864" s="15">
        <v>4</v>
      </c>
    </row>
    <row r="23865" spans="18:18" x14ac:dyDescent="0.25">
      <c r="R23865" s="15">
        <v>4</v>
      </c>
    </row>
    <row r="23866" spans="18:18" x14ac:dyDescent="0.25">
      <c r="R23866" s="15">
        <v>4</v>
      </c>
    </row>
    <row r="23867" spans="18:18" x14ac:dyDescent="0.25">
      <c r="R23867" s="15">
        <v>4</v>
      </c>
    </row>
    <row r="23868" spans="18:18" x14ac:dyDescent="0.25">
      <c r="R23868" s="15">
        <v>4</v>
      </c>
    </row>
    <row r="23869" spans="18:18" x14ac:dyDescent="0.25">
      <c r="R23869" s="15">
        <v>4</v>
      </c>
    </row>
    <row r="23870" spans="18:18" x14ac:dyDescent="0.25">
      <c r="R23870" s="15">
        <v>4</v>
      </c>
    </row>
    <row r="23871" spans="18:18" x14ac:dyDescent="0.25">
      <c r="R23871" s="15">
        <v>4</v>
      </c>
    </row>
    <row r="23872" spans="18:18" x14ac:dyDescent="0.25">
      <c r="R23872" s="15">
        <v>4</v>
      </c>
    </row>
    <row r="23873" spans="18:18" x14ac:dyDescent="0.25">
      <c r="R23873" s="15">
        <v>4</v>
      </c>
    </row>
    <row r="23874" spans="18:18" x14ac:dyDescent="0.25">
      <c r="R23874" s="15">
        <v>4</v>
      </c>
    </row>
    <row r="23875" spans="18:18" x14ac:dyDescent="0.25">
      <c r="R23875" s="15">
        <v>4</v>
      </c>
    </row>
    <row r="23876" spans="18:18" x14ac:dyDescent="0.25">
      <c r="R23876" s="15">
        <v>1</v>
      </c>
    </row>
    <row r="23877" spans="18:18" x14ac:dyDescent="0.25">
      <c r="R23877" s="15">
        <v>1</v>
      </c>
    </row>
    <row r="23878" spans="18:18" x14ac:dyDescent="0.25">
      <c r="R23878" s="15">
        <v>1</v>
      </c>
    </row>
    <row r="23879" spans="18:18" x14ac:dyDescent="0.25">
      <c r="R23879" s="15">
        <v>1</v>
      </c>
    </row>
    <row r="23880" spans="18:18" x14ac:dyDescent="0.25">
      <c r="R23880" s="15">
        <v>1</v>
      </c>
    </row>
    <row r="23881" spans="18:18" x14ac:dyDescent="0.25">
      <c r="R23881" s="15">
        <v>1</v>
      </c>
    </row>
    <row r="23882" spans="18:18" x14ac:dyDescent="0.25">
      <c r="R23882" s="15">
        <v>1</v>
      </c>
    </row>
    <row r="23883" spans="18:18" x14ac:dyDescent="0.25">
      <c r="R23883" s="15">
        <v>1</v>
      </c>
    </row>
    <row r="23884" spans="18:18" x14ac:dyDescent="0.25">
      <c r="R23884" s="15">
        <v>1</v>
      </c>
    </row>
    <row r="23885" spans="18:18" x14ac:dyDescent="0.25">
      <c r="R23885" s="15">
        <v>1</v>
      </c>
    </row>
    <row r="23886" spans="18:18" x14ac:dyDescent="0.25">
      <c r="R23886" s="15">
        <v>3</v>
      </c>
    </row>
    <row r="23887" spans="18:18" x14ac:dyDescent="0.25">
      <c r="R23887" s="15">
        <v>3</v>
      </c>
    </row>
    <row r="23888" spans="18:18" x14ac:dyDescent="0.25">
      <c r="R23888" s="15">
        <v>3</v>
      </c>
    </row>
    <row r="23889" spans="18:18" x14ac:dyDescent="0.25">
      <c r="R23889" s="15">
        <v>3</v>
      </c>
    </row>
    <row r="23890" spans="18:18" x14ac:dyDescent="0.25">
      <c r="R23890" s="15">
        <v>3</v>
      </c>
    </row>
    <row r="23891" spans="18:18" x14ac:dyDescent="0.25">
      <c r="R23891" s="15">
        <v>3</v>
      </c>
    </row>
    <row r="23892" spans="18:18" x14ac:dyDescent="0.25">
      <c r="R23892" s="15">
        <v>3</v>
      </c>
    </row>
    <row r="23893" spans="18:18" x14ac:dyDescent="0.25">
      <c r="R23893" s="15">
        <v>3</v>
      </c>
    </row>
    <row r="23894" spans="18:18" x14ac:dyDescent="0.25">
      <c r="R23894" s="15">
        <v>3</v>
      </c>
    </row>
    <row r="23895" spans="18:18" x14ac:dyDescent="0.25">
      <c r="R23895" s="15">
        <v>3</v>
      </c>
    </row>
    <row r="23896" spans="18:18" x14ac:dyDescent="0.25">
      <c r="R23896" s="15">
        <v>3</v>
      </c>
    </row>
    <row r="23897" spans="18:18" x14ac:dyDescent="0.25">
      <c r="R23897" s="15">
        <v>1</v>
      </c>
    </row>
    <row r="23898" spans="18:18" x14ac:dyDescent="0.25">
      <c r="R23898" s="15">
        <v>1</v>
      </c>
    </row>
    <row r="23899" spans="18:18" x14ac:dyDescent="0.25">
      <c r="R23899" s="15">
        <v>1</v>
      </c>
    </row>
    <row r="23900" spans="18:18" x14ac:dyDescent="0.25">
      <c r="R23900" s="15">
        <v>1</v>
      </c>
    </row>
    <row r="23901" spans="18:18" x14ac:dyDescent="0.25">
      <c r="R23901" s="15">
        <v>1</v>
      </c>
    </row>
    <row r="23902" spans="18:18" x14ac:dyDescent="0.25">
      <c r="R23902" s="15">
        <v>1</v>
      </c>
    </row>
    <row r="23903" spans="18:18" x14ac:dyDescent="0.25">
      <c r="R23903" s="15">
        <v>1</v>
      </c>
    </row>
    <row r="23904" spans="18:18" x14ac:dyDescent="0.25">
      <c r="R23904" s="15">
        <v>1</v>
      </c>
    </row>
    <row r="23905" spans="18:18" x14ac:dyDescent="0.25">
      <c r="R23905" s="15">
        <v>1</v>
      </c>
    </row>
    <row r="23906" spans="18:18" x14ac:dyDescent="0.25">
      <c r="R23906" s="15">
        <v>1</v>
      </c>
    </row>
    <row r="23907" spans="18:18" x14ac:dyDescent="0.25">
      <c r="R23907" s="15">
        <v>1</v>
      </c>
    </row>
    <row r="23908" spans="18:18" x14ac:dyDescent="0.25">
      <c r="R23908" s="15">
        <v>1</v>
      </c>
    </row>
    <row r="23909" spans="18:18" x14ac:dyDescent="0.25">
      <c r="R23909" s="15">
        <v>3</v>
      </c>
    </row>
    <row r="23910" spans="18:18" x14ac:dyDescent="0.25">
      <c r="R23910" s="15">
        <v>3</v>
      </c>
    </row>
    <row r="23911" spans="18:18" x14ac:dyDescent="0.25">
      <c r="R23911" s="15">
        <v>3</v>
      </c>
    </row>
    <row r="23912" spans="18:18" x14ac:dyDescent="0.25">
      <c r="R23912" s="15">
        <v>3</v>
      </c>
    </row>
    <row r="23913" spans="18:18" x14ac:dyDescent="0.25">
      <c r="R23913" s="15">
        <v>3</v>
      </c>
    </row>
    <row r="23914" spans="18:18" x14ac:dyDescent="0.25">
      <c r="R23914" s="15">
        <v>3</v>
      </c>
    </row>
    <row r="23915" spans="18:18" x14ac:dyDescent="0.25">
      <c r="R23915" s="15">
        <v>3</v>
      </c>
    </row>
    <row r="23916" spans="18:18" x14ac:dyDescent="0.25">
      <c r="R23916" s="15">
        <v>3</v>
      </c>
    </row>
    <row r="23917" spans="18:18" x14ac:dyDescent="0.25">
      <c r="R23917" s="15">
        <v>3</v>
      </c>
    </row>
    <row r="23918" spans="18:18" x14ac:dyDescent="0.25">
      <c r="R23918" s="15">
        <v>3</v>
      </c>
    </row>
    <row r="23919" spans="18:18" x14ac:dyDescent="0.25">
      <c r="R23919" s="15">
        <v>3</v>
      </c>
    </row>
    <row r="23920" spans="18:18" x14ac:dyDescent="0.25">
      <c r="R23920" s="15">
        <v>3</v>
      </c>
    </row>
    <row r="23921" spans="18:18" x14ac:dyDescent="0.25">
      <c r="R23921" s="15">
        <v>3</v>
      </c>
    </row>
    <row r="23922" spans="18:18" x14ac:dyDescent="0.25">
      <c r="R23922" s="15">
        <v>3</v>
      </c>
    </row>
    <row r="23923" spans="18:18" x14ac:dyDescent="0.25">
      <c r="R23923" s="15">
        <v>3</v>
      </c>
    </row>
    <row r="23924" spans="18:18" x14ac:dyDescent="0.25">
      <c r="R23924" s="15">
        <v>3</v>
      </c>
    </row>
    <row r="23925" spans="18:18" x14ac:dyDescent="0.25">
      <c r="R23925" s="15">
        <v>3</v>
      </c>
    </row>
    <row r="23926" spans="18:18" x14ac:dyDescent="0.25">
      <c r="R23926" s="15">
        <v>3</v>
      </c>
    </row>
    <row r="23927" spans="18:18" x14ac:dyDescent="0.25">
      <c r="R23927" s="15">
        <v>3</v>
      </c>
    </row>
    <row r="23928" spans="18:18" x14ac:dyDescent="0.25">
      <c r="R23928" s="15">
        <v>3</v>
      </c>
    </row>
    <row r="23929" spans="18:18" x14ac:dyDescent="0.25">
      <c r="R23929" s="15">
        <v>3</v>
      </c>
    </row>
    <row r="23930" spans="18:18" x14ac:dyDescent="0.25">
      <c r="R23930" s="15">
        <v>3</v>
      </c>
    </row>
    <row r="23931" spans="18:18" x14ac:dyDescent="0.25">
      <c r="R23931" s="15">
        <v>3</v>
      </c>
    </row>
    <row r="23932" spans="18:18" x14ac:dyDescent="0.25">
      <c r="R23932" s="15">
        <v>3</v>
      </c>
    </row>
    <row r="23933" spans="18:18" x14ac:dyDescent="0.25">
      <c r="R23933" s="15">
        <v>3</v>
      </c>
    </row>
    <row r="23934" spans="18:18" x14ac:dyDescent="0.25">
      <c r="R23934" s="15">
        <v>3</v>
      </c>
    </row>
    <row r="23935" spans="18:18" x14ac:dyDescent="0.25">
      <c r="R23935" s="15">
        <v>3</v>
      </c>
    </row>
    <row r="23936" spans="18:18" x14ac:dyDescent="0.25">
      <c r="R23936" s="15">
        <v>3</v>
      </c>
    </row>
    <row r="23937" spans="18:18" x14ac:dyDescent="0.25">
      <c r="R23937" s="15">
        <v>3</v>
      </c>
    </row>
    <row r="23938" spans="18:18" x14ac:dyDescent="0.25">
      <c r="R23938" s="15">
        <v>3</v>
      </c>
    </row>
    <row r="23939" spans="18:18" x14ac:dyDescent="0.25">
      <c r="R23939" s="15">
        <v>3</v>
      </c>
    </row>
    <row r="23940" spans="18:18" x14ac:dyDescent="0.25">
      <c r="R23940" s="15">
        <v>3</v>
      </c>
    </row>
    <row r="23941" spans="18:18" x14ac:dyDescent="0.25">
      <c r="R23941" s="15">
        <v>3</v>
      </c>
    </row>
    <row r="23942" spans="18:18" x14ac:dyDescent="0.25">
      <c r="R23942" s="15">
        <v>3</v>
      </c>
    </row>
    <row r="23943" spans="18:18" x14ac:dyDescent="0.25">
      <c r="R23943" s="15">
        <v>3</v>
      </c>
    </row>
    <row r="23944" spans="18:18" x14ac:dyDescent="0.25">
      <c r="R23944" s="15">
        <v>3</v>
      </c>
    </row>
    <row r="23945" spans="18:18" x14ac:dyDescent="0.25">
      <c r="R23945" s="15">
        <v>3</v>
      </c>
    </row>
    <row r="23946" spans="18:18" x14ac:dyDescent="0.25">
      <c r="R23946" s="15">
        <v>3</v>
      </c>
    </row>
    <row r="23947" spans="18:18" x14ac:dyDescent="0.25">
      <c r="R23947" s="15">
        <v>3</v>
      </c>
    </row>
    <row r="23948" spans="18:18" x14ac:dyDescent="0.25">
      <c r="R23948" s="15">
        <v>3</v>
      </c>
    </row>
    <row r="23949" spans="18:18" x14ac:dyDescent="0.25">
      <c r="R23949" s="15">
        <v>3</v>
      </c>
    </row>
    <row r="23950" spans="18:18" x14ac:dyDescent="0.25">
      <c r="R23950" s="15">
        <v>3</v>
      </c>
    </row>
    <row r="23951" spans="18:18" x14ac:dyDescent="0.25">
      <c r="R23951" s="15">
        <v>3</v>
      </c>
    </row>
    <row r="23952" spans="18:18" x14ac:dyDescent="0.25">
      <c r="R23952" s="15">
        <v>3</v>
      </c>
    </row>
    <row r="23953" spans="18:18" x14ac:dyDescent="0.25">
      <c r="R23953" s="15">
        <v>3</v>
      </c>
    </row>
    <row r="23954" spans="18:18" x14ac:dyDescent="0.25">
      <c r="R23954" s="15">
        <v>3</v>
      </c>
    </row>
    <row r="23955" spans="18:18" x14ac:dyDescent="0.25">
      <c r="R23955" s="15">
        <v>3</v>
      </c>
    </row>
    <row r="23956" spans="18:18" x14ac:dyDescent="0.25">
      <c r="R23956" s="15">
        <v>3</v>
      </c>
    </row>
    <row r="23957" spans="18:18" x14ac:dyDescent="0.25">
      <c r="R23957" s="15">
        <v>3</v>
      </c>
    </row>
    <row r="23958" spans="18:18" x14ac:dyDescent="0.25">
      <c r="R23958" s="15">
        <v>3</v>
      </c>
    </row>
    <row r="23959" spans="18:18" x14ac:dyDescent="0.25">
      <c r="R23959" s="15">
        <v>3</v>
      </c>
    </row>
    <row r="23960" spans="18:18" x14ac:dyDescent="0.25">
      <c r="R23960" s="15">
        <v>3</v>
      </c>
    </row>
    <row r="23961" spans="18:18" x14ac:dyDescent="0.25">
      <c r="R23961" s="15">
        <v>3</v>
      </c>
    </row>
    <row r="23962" spans="18:18" x14ac:dyDescent="0.25">
      <c r="R23962" s="15">
        <v>3</v>
      </c>
    </row>
    <row r="23963" spans="18:18" x14ac:dyDescent="0.25">
      <c r="R23963" s="15">
        <v>3</v>
      </c>
    </row>
    <row r="23964" spans="18:18" x14ac:dyDescent="0.25">
      <c r="R23964" s="15">
        <v>3</v>
      </c>
    </row>
    <row r="23965" spans="18:18" x14ac:dyDescent="0.25">
      <c r="R23965" s="15">
        <v>3</v>
      </c>
    </row>
    <row r="23966" spans="18:18" x14ac:dyDescent="0.25">
      <c r="R23966" s="15">
        <v>3</v>
      </c>
    </row>
    <row r="23967" spans="18:18" x14ac:dyDescent="0.25">
      <c r="R23967" s="15">
        <v>3</v>
      </c>
    </row>
    <row r="23968" spans="18:18" x14ac:dyDescent="0.25">
      <c r="R23968" s="15">
        <v>3</v>
      </c>
    </row>
    <row r="23969" spans="18:18" x14ac:dyDescent="0.25">
      <c r="R23969" s="15">
        <v>3</v>
      </c>
    </row>
    <row r="23970" spans="18:18" x14ac:dyDescent="0.25">
      <c r="R23970" s="15">
        <v>3</v>
      </c>
    </row>
    <row r="23971" spans="18:18" x14ac:dyDescent="0.25">
      <c r="R23971" s="15">
        <v>3</v>
      </c>
    </row>
    <row r="23972" spans="18:18" x14ac:dyDescent="0.25">
      <c r="R23972" s="15">
        <v>3</v>
      </c>
    </row>
    <row r="23973" spans="18:18" x14ac:dyDescent="0.25">
      <c r="R23973" s="15">
        <v>3</v>
      </c>
    </row>
    <row r="23974" spans="18:18" x14ac:dyDescent="0.25">
      <c r="R23974" s="15">
        <v>3</v>
      </c>
    </row>
    <row r="23975" spans="18:18" x14ac:dyDescent="0.25">
      <c r="R23975" s="15">
        <v>3</v>
      </c>
    </row>
    <row r="23976" spans="18:18" x14ac:dyDescent="0.25">
      <c r="R23976" s="15">
        <v>3</v>
      </c>
    </row>
    <row r="23977" spans="18:18" x14ac:dyDescent="0.25">
      <c r="R23977" s="15">
        <v>3</v>
      </c>
    </row>
    <row r="23978" spans="18:18" x14ac:dyDescent="0.25">
      <c r="R23978" s="15">
        <v>3</v>
      </c>
    </row>
    <row r="23979" spans="18:18" x14ac:dyDescent="0.25">
      <c r="R23979" s="15">
        <v>3</v>
      </c>
    </row>
    <row r="23980" spans="18:18" x14ac:dyDescent="0.25">
      <c r="R23980" s="15">
        <v>3</v>
      </c>
    </row>
    <row r="23981" spans="18:18" x14ac:dyDescent="0.25">
      <c r="R23981" s="15">
        <v>3</v>
      </c>
    </row>
    <row r="23982" spans="18:18" x14ac:dyDescent="0.25">
      <c r="R23982" s="15">
        <v>3</v>
      </c>
    </row>
    <row r="23983" spans="18:18" x14ac:dyDescent="0.25">
      <c r="R23983" s="15">
        <v>3</v>
      </c>
    </row>
    <row r="23984" spans="18:18" x14ac:dyDescent="0.25">
      <c r="R23984" s="15">
        <v>3</v>
      </c>
    </row>
    <row r="23985" spans="18:18" x14ac:dyDescent="0.25">
      <c r="R23985" s="15">
        <v>3</v>
      </c>
    </row>
    <row r="23986" spans="18:18" x14ac:dyDescent="0.25">
      <c r="R23986" s="15">
        <v>3</v>
      </c>
    </row>
    <row r="23987" spans="18:18" x14ac:dyDescent="0.25">
      <c r="R23987" s="15">
        <v>3</v>
      </c>
    </row>
    <row r="23988" spans="18:18" x14ac:dyDescent="0.25">
      <c r="R23988" s="15">
        <v>3</v>
      </c>
    </row>
    <row r="23989" spans="18:18" x14ac:dyDescent="0.25">
      <c r="R23989" s="15">
        <v>3</v>
      </c>
    </row>
    <row r="23990" spans="18:18" x14ac:dyDescent="0.25">
      <c r="R23990" s="15">
        <v>3</v>
      </c>
    </row>
    <row r="23991" spans="18:18" x14ac:dyDescent="0.25">
      <c r="R23991" s="15">
        <v>3</v>
      </c>
    </row>
    <row r="23992" spans="18:18" x14ac:dyDescent="0.25">
      <c r="R23992" s="15">
        <v>3</v>
      </c>
    </row>
    <row r="23993" spans="18:18" x14ac:dyDescent="0.25">
      <c r="R23993" s="15">
        <v>3</v>
      </c>
    </row>
    <row r="23994" spans="18:18" x14ac:dyDescent="0.25">
      <c r="R23994" s="15">
        <v>3</v>
      </c>
    </row>
    <row r="23995" spans="18:18" x14ac:dyDescent="0.25">
      <c r="R23995" s="15">
        <v>3</v>
      </c>
    </row>
    <row r="23996" spans="18:18" x14ac:dyDescent="0.25">
      <c r="R23996" s="15">
        <v>3</v>
      </c>
    </row>
    <row r="23997" spans="18:18" x14ac:dyDescent="0.25">
      <c r="R23997" s="15">
        <v>3</v>
      </c>
    </row>
    <row r="23998" spans="18:18" x14ac:dyDescent="0.25">
      <c r="R23998" s="15">
        <v>3</v>
      </c>
    </row>
    <row r="23999" spans="18:18" x14ac:dyDescent="0.25">
      <c r="R23999" s="15">
        <v>3</v>
      </c>
    </row>
    <row r="24000" spans="18:18" x14ac:dyDescent="0.25">
      <c r="R24000" s="15">
        <v>3</v>
      </c>
    </row>
    <row r="24001" spans="18:18" x14ac:dyDescent="0.25">
      <c r="R24001" s="15">
        <v>3</v>
      </c>
    </row>
    <row r="24002" spans="18:18" x14ac:dyDescent="0.25">
      <c r="R24002" s="15">
        <v>3</v>
      </c>
    </row>
    <row r="24003" spans="18:18" x14ac:dyDescent="0.25">
      <c r="R24003" s="15">
        <v>3</v>
      </c>
    </row>
    <row r="24004" spans="18:18" x14ac:dyDescent="0.25">
      <c r="R24004" s="15">
        <v>3</v>
      </c>
    </row>
    <row r="24005" spans="18:18" x14ac:dyDescent="0.25">
      <c r="R24005" s="15">
        <v>3</v>
      </c>
    </row>
    <row r="24006" spans="18:18" x14ac:dyDescent="0.25">
      <c r="R24006" s="15">
        <v>3</v>
      </c>
    </row>
    <row r="24007" spans="18:18" x14ac:dyDescent="0.25">
      <c r="R24007" s="15">
        <v>3</v>
      </c>
    </row>
    <row r="24008" spans="18:18" x14ac:dyDescent="0.25">
      <c r="R24008" s="15">
        <v>3</v>
      </c>
    </row>
    <row r="24009" spans="18:18" x14ac:dyDescent="0.25">
      <c r="R24009" s="15">
        <v>3</v>
      </c>
    </row>
    <row r="24010" spans="18:18" x14ac:dyDescent="0.25">
      <c r="R24010" s="15">
        <v>4</v>
      </c>
    </row>
    <row r="24011" spans="18:18" x14ac:dyDescent="0.25">
      <c r="R24011" s="15">
        <v>4</v>
      </c>
    </row>
    <row r="24012" spans="18:18" x14ac:dyDescent="0.25">
      <c r="R24012" s="15">
        <v>4</v>
      </c>
    </row>
    <row r="24013" spans="18:18" x14ac:dyDescent="0.25">
      <c r="R24013" s="15">
        <v>4</v>
      </c>
    </row>
    <row r="24014" spans="18:18" x14ac:dyDescent="0.25">
      <c r="R24014" s="15">
        <v>4</v>
      </c>
    </row>
    <row r="24015" spans="18:18" x14ac:dyDescent="0.25">
      <c r="R24015" s="15">
        <v>4</v>
      </c>
    </row>
    <row r="24016" spans="18:18" x14ac:dyDescent="0.25">
      <c r="R24016" s="15">
        <v>4</v>
      </c>
    </row>
    <row r="24017" spans="18:18" x14ac:dyDescent="0.25">
      <c r="R24017" s="15">
        <v>4</v>
      </c>
    </row>
    <row r="24018" spans="18:18" x14ac:dyDescent="0.25">
      <c r="R24018" s="15">
        <v>4</v>
      </c>
    </row>
    <row r="24019" spans="18:18" x14ac:dyDescent="0.25">
      <c r="R24019" s="15">
        <v>4</v>
      </c>
    </row>
    <row r="24020" spans="18:18" x14ac:dyDescent="0.25">
      <c r="R24020" s="15">
        <v>4</v>
      </c>
    </row>
    <row r="24021" spans="18:18" x14ac:dyDescent="0.25">
      <c r="R24021" s="15">
        <v>3</v>
      </c>
    </row>
    <row r="24022" spans="18:18" x14ac:dyDescent="0.25">
      <c r="R24022" s="15">
        <v>3</v>
      </c>
    </row>
    <row r="24023" spans="18:18" x14ac:dyDescent="0.25">
      <c r="R24023" s="15">
        <v>3</v>
      </c>
    </row>
    <row r="24024" spans="18:18" x14ac:dyDescent="0.25">
      <c r="R24024" s="15">
        <v>3</v>
      </c>
    </row>
    <row r="24025" spans="18:18" x14ac:dyDescent="0.25">
      <c r="R24025" s="15">
        <v>3</v>
      </c>
    </row>
    <row r="24026" spans="18:18" x14ac:dyDescent="0.25">
      <c r="R24026" s="15">
        <v>3</v>
      </c>
    </row>
    <row r="24027" spans="18:18" x14ac:dyDescent="0.25">
      <c r="R24027" s="15">
        <v>3</v>
      </c>
    </row>
    <row r="24028" spans="18:18" x14ac:dyDescent="0.25">
      <c r="R24028" s="15">
        <v>3</v>
      </c>
    </row>
    <row r="24029" spans="18:18" x14ac:dyDescent="0.25">
      <c r="R24029" s="15">
        <v>3</v>
      </c>
    </row>
    <row r="24030" spans="18:18" x14ac:dyDescent="0.25">
      <c r="R24030" s="15">
        <v>3</v>
      </c>
    </row>
    <row r="24031" spans="18:18" x14ac:dyDescent="0.25">
      <c r="R24031" s="15">
        <v>3</v>
      </c>
    </row>
    <row r="24032" spans="18:18" x14ac:dyDescent="0.25">
      <c r="R24032" s="15">
        <v>3</v>
      </c>
    </row>
    <row r="24033" spans="18:18" x14ac:dyDescent="0.25">
      <c r="R24033" s="15">
        <v>3</v>
      </c>
    </row>
    <row r="24034" spans="18:18" x14ac:dyDescent="0.25">
      <c r="R24034" s="15">
        <v>3</v>
      </c>
    </row>
    <row r="24035" spans="18:18" x14ac:dyDescent="0.25">
      <c r="R24035" s="15">
        <v>3</v>
      </c>
    </row>
    <row r="24036" spans="18:18" x14ac:dyDescent="0.25">
      <c r="R24036" s="15">
        <v>3</v>
      </c>
    </row>
    <row r="24037" spans="18:18" x14ac:dyDescent="0.25">
      <c r="R24037" s="15">
        <v>3</v>
      </c>
    </row>
    <row r="24038" spans="18:18" x14ac:dyDescent="0.25">
      <c r="R24038" s="15">
        <v>3</v>
      </c>
    </row>
    <row r="24039" spans="18:18" x14ac:dyDescent="0.25">
      <c r="R24039" s="15">
        <v>3</v>
      </c>
    </row>
    <row r="24040" spans="18:18" x14ac:dyDescent="0.25">
      <c r="R24040" s="15">
        <v>3</v>
      </c>
    </row>
    <row r="24041" spans="18:18" x14ac:dyDescent="0.25">
      <c r="R24041" s="15">
        <v>3</v>
      </c>
    </row>
    <row r="24042" spans="18:18" x14ac:dyDescent="0.25">
      <c r="R24042" s="15">
        <v>3</v>
      </c>
    </row>
    <row r="24043" spans="18:18" x14ac:dyDescent="0.25">
      <c r="R24043" s="15">
        <v>3</v>
      </c>
    </row>
    <row r="24044" spans="18:18" x14ac:dyDescent="0.25">
      <c r="R24044" s="15">
        <v>2</v>
      </c>
    </row>
    <row r="24045" spans="18:18" x14ac:dyDescent="0.25">
      <c r="R24045" s="15">
        <v>2</v>
      </c>
    </row>
    <row r="24046" spans="18:18" x14ac:dyDescent="0.25">
      <c r="R24046" s="15">
        <v>2</v>
      </c>
    </row>
    <row r="24047" spans="18:18" x14ac:dyDescent="0.25">
      <c r="R24047" s="15">
        <v>2</v>
      </c>
    </row>
    <row r="24048" spans="18:18" x14ac:dyDescent="0.25">
      <c r="R24048" s="15">
        <v>2</v>
      </c>
    </row>
    <row r="24049" spans="18:18" x14ac:dyDescent="0.25">
      <c r="R24049" s="15">
        <v>3</v>
      </c>
    </row>
    <row r="24050" spans="18:18" x14ac:dyDescent="0.25">
      <c r="R24050" s="15">
        <v>3</v>
      </c>
    </row>
    <row r="24051" spans="18:18" x14ac:dyDescent="0.25">
      <c r="R24051" s="15">
        <v>3</v>
      </c>
    </row>
    <row r="24052" spans="18:18" x14ac:dyDescent="0.25">
      <c r="R24052" s="15">
        <v>3</v>
      </c>
    </row>
    <row r="24053" spans="18:18" x14ac:dyDescent="0.25">
      <c r="R24053" s="15">
        <v>3</v>
      </c>
    </row>
    <row r="24054" spans="18:18" x14ac:dyDescent="0.25">
      <c r="R24054" s="15">
        <v>3</v>
      </c>
    </row>
    <row r="24055" spans="18:18" x14ac:dyDescent="0.25">
      <c r="R24055" s="15">
        <v>3</v>
      </c>
    </row>
    <row r="24056" spans="18:18" x14ac:dyDescent="0.25">
      <c r="R24056" s="15">
        <v>3</v>
      </c>
    </row>
    <row r="24057" spans="18:18" x14ac:dyDescent="0.25">
      <c r="R24057" s="15">
        <v>3</v>
      </c>
    </row>
    <row r="24058" spans="18:18" x14ac:dyDescent="0.25">
      <c r="R24058" s="15">
        <v>3</v>
      </c>
    </row>
    <row r="24059" spans="18:18" x14ac:dyDescent="0.25">
      <c r="R24059" s="15">
        <v>3</v>
      </c>
    </row>
    <row r="24060" spans="18:18" x14ac:dyDescent="0.25">
      <c r="R24060" s="15">
        <v>3</v>
      </c>
    </row>
    <row r="24061" spans="18:18" x14ac:dyDescent="0.25">
      <c r="R24061" s="15">
        <v>3</v>
      </c>
    </row>
    <row r="24062" spans="18:18" x14ac:dyDescent="0.25">
      <c r="R24062" s="15">
        <v>3</v>
      </c>
    </row>
    <row r="24063" spans="18:18" x14ac:dyDescent="0.25">
      <c r="R24063" s="15">
        <v>3</v>
      </c>
    </row>
    <row r="24064" spans="18:18" x14ac:dyDescent="0.25">
      <c r="R24064" s="15">
        <v>3</v>
      </c>
    </row>
    <row r="24065" spans="18:18" x14ac:dyDescent="0.25">
      <c r="R24065" s="15">
        <v>3</v>
      </c>
    </row>
    <row r="24066" spans="18:18" x14ac:dyDescent="0.25">
      <c r="R24066" s="15">
        <v>3</v>
      </c>
    </row>
    <row r="24067" spans="18:18" x14ac:dyDescent="0.25">
      <c r="R24067" s="15">
        <v>3</v>
      </c>
    </row>
    <row r="24068" spans="18:18" x14ac:dyDescent="0.25">
      <c r="R24068" s="15">
        <v>3</v>
      </c>
    </row>
    <row r="24069" spans="18:18" x14ac:dyDescent="0.25">
      <c r="R24069" s="15">
        <v>3</v>
      </c>
    </row>
    <row r="24070" spans="18:18" x14ac:dyDescent="0.25">
      <c r="R24070" s="15">
        <v>3</v>
      </c>
    </row>
    <row r="24071" spans="18:18" x14ac:dyDescent="0.25">
      <c r="R24071" s="15">
        <v>3</v>
      </c>
    </row>
    <row r="24072" spans="18:18" x14ac:dyDescent="0.25">
      <c r="R24072" s="15">
        <v>3</v>
      </c>
    </row>
    <row r="24073" spans="18:18" x14ac:dyDescent="0.25">
      <c r="R24073" s="15">
        <v>3</v>
      </c>
    </row>
    <row r="24074" spans="18:18" x14ac:dyDescent="0.25">
      <c r="R24074" s="15">
        <v>3</v>
      </c>
    </row>
    <row r="24075" spans="18:18" x14ac:dyDescent="0.25">
      <c r="R24075" s="15">
        <v>3</v>
      </c>
    </row>
    <row r="24076" spans="18:18" x14ac:dyDescent="0.25">
      <c r="R24076" s="15">
        <v>3</v>
      </c>
    </row>
    <row r="24077" spans="18:18" x14ac:dyDescent="0.25">
      <c r="R24077" s="15">
        <v>3</v>
      </c>
    </row>
    <row r="24078" spans="18:18" x14ac:dyDescent="0.25">
      <c r="R24078" s="15">
        <v>3</v>
      </c>
    </row>
    <row r="24079" spans="18:18" x14ac:dyDescent="0.25">
      <c r="R24079" s="15">
        <v>3</v>
      </c>
    </row>
    <row r="24080" spans="18:18" x14ac:dyDescent="0.25">
      <c r="R24080" s="15">
        <v>3</v>
      </c>
    </row>
    <row r="24081" spans="18:18" x14ac:dyDescent="0.25">
      <c r="R24081" s="15">
        <v>3</v>
      </c>
    </row>
    <row r="24082" spans="18:18" x14ac:dyDescent="0.25">
      <c r="R24082" s="15">
        <v>3</v>
      </c>
    </row>
    <row r="24083" spans="18:18" x14ac:dyDescent="0.25">
      <c r="R24083" s="15">
        <v>3</v>
      </c>
    </row>
    <row r="24084" spans="18:18" x14ac:dyDescent="0.25">
      <c r="R24084" s="15">
        <v>3</v>
      </c>
    </row>
    <row r="24085" spans="18:18" x14ac:dyDescent="0.25">
      <c r="R24085" s="15">
        <v>3</v>
      </c>
    </row>
    <row r="24086" spans="18:18" x14ac:dyDescent="0.25">
      <c r="R24086" s="15">
        <v>3</v>
      </c>
    </row>
    <row r="24087" spans="18:18" x14ac:dyDescent="0.25">
      <c r="R24087" s="15">
        <v>3</v>
      </c>
    </row>
    <row r="24088" spans="18:18" x14ac:dyDescent="0.25">
      <c r="R24088" s="15">
        <v>3</v>
      </c>
    </row>
    <row r="24089" spans="18:18" x14ac:dyDescent="0.25">
      <c r="R24089" s="15">
        <v>3</v>
      </c>
    </row>
    <row r="24090" spans="18:18" x14ac:dyDescent="0.25">
      <c r="R24090" s="15">
        <v>3</v>
      </c>
    </row>
    <row r="24091" spans="18:18" x14ac:dyDescent="0.25">
      <c r="R24091" s="15">
        <v>3</v>
      </c>
    </row>
    <row r="24092" spans="18:18" x14ac:dyDescent="0.25">
      <c r="R24092" s="15">
        <v>3</v>
      </c>
    </row>
    <row r="24093" spans="18:18" x14ac:dyDescent="0.25">
      <c r="R24093" s="15">
        <v>3</v>
      </c>
    </row>
    <row r="24094" spans="18:18" x14ac:dyDescent="0.25">
      <c r="R24094" s="15">
        <v>3</v>
      </c>
    </row>
    <row r="24095" spans="18:18" x14ac:dyDescent="0.25">
      <c r="R24095" s="15">
        <v>3</v>
      </c>
    </row>
    <row r="24096" spans="18:18" x14ac:dyDescent="0.25">
      <c r="R24096" s="15">
        <v>3</v>
      </c>
    </row>
    <row r="24097" spans="18:18" x14ac:dyDescent="0.25">
      <c r="R24097" s="15">
        <v>3</v>
      </c>
    </row>
    <row r="24098" spans="18:18" x14ac:dyDescent="0.25">
      <c r="R24098" s="15">
        <v>3</v>
      </c>
    </row>
    <row r="24099" spans="18:18" x14ac:dyDescent="0.25">
      <c r="R24099" s="15">
        <v>3</v>
      </c>
    </row>
    <row r="24100" spans="18:18" x14ac:dyDescent="0.25">
      <c r="R24100" s="15">
        <v>3</v>
      </c>
    </row>
    <row r="24101" spans="18:18" x14ac:dyDescent="0.25">
      <c r="R24101" s="15">
        <v>3</v>
      </c>
    </row>
    <row r="24102" spans="18:18" x14ac:dyDescent="0.25">
      <c r="R24102" s="15">
        <v>3</v>
      </c>
    </row>
    <row r="24103" spans="18:18" x14ac:dyDescent="0.25">
      <c r="R24103" s="15">
        <v>3</v>
      </c>
    </row>
    <row r="24104" spans="18:18" x14ac:dyDescent="0.25">
      <c r="R24104" s="15">
        <v>3</v>
      </c>
    </row>
    <row r="24105" spans="18:18" x14ac:dyDescent="0.25">
      <c r="R24105" s="15">
        <v>3</v>
      </c>
    </row>
    <row r="24106" spans="18:18" x14ac:dyDescent="0.25">
      <c r="R24106" s="15">
        <v>3</v>
      </c>
    </row>
    <row r="24107" spans="18:18" x14ac:dyDescent="0.25">
      <c r="R24107" s="15">
        <v>3</v>
      </c>
    </row>
    <row r="24108" spans="18:18" x14ac:dyDescent="0.25">
      <c r="R24108" s="15">
        <v>3</v>
      </c>
    </row>
    <row r="24109" spans="18:18" x14ac:dyDescent="0.25">
      <c r="R24109" s="15">
        <v>3</v>
      </c>
    </row>
    <row r="24110" spans="18:18" x14ac:dyDescent="0.25">
      <c r="R24110" s="15">
        <v>3</v>
      </c>
    </row>
    <row r="24111" spans="18:18" x14ac:dyDescent="0.25">
      <c r="R24111" s="15">
        <v>3</v>
      </c>
    </row>
    <row r="24112" spans="18:18" x14ac:dyDescent="0.25">
      <c r="R24112" s="15">
        <v>3</v>
      </c>
    </row>
    <row r="24113" spans="18:18" x14ac:dyDescent="0.25">
      <c r="R24113" s="15">
        <v>3</v>
      </c>
    </row>
    <row r="24114" spans="18:18" x14ac:dyDescent="0.25">
      <c r="R24114" s="15">
        <v>3</v>
      </c>
    </row>
    <row r="24115" spans="18:18" x14ac:dyDescent="0.25">
      <c r="R24115" s="15">
        <v>3</v>
      </c>
    </row>
    <row r="24116" spans="18:18" x14ac:dyDescent="0.25">
      <c r="R24116" s="15">
        <v>3</v>
      </c>
    </row>
    <row r="24117" spans="18:18" x14ac:dyDescent="0.25">
      <c r="R24117" s="15">
        <v>3</v>
      </c>
    </row>
    <row r="24118" spans="18:18" x14ac:dyDescent="0.25">
      <c r="R24118" s="15">
        <v>3</v>
      </c>
    </row>
    <row r="24119" spans="18:18" x14ac:dyDescent="0.25">
      <c r="R24119" s="15">
        <v>3</v>
      </c>
    </row>
    <row r="24120" spans="18:18" x14ac:dyDescent="0.25">
      <c r="R24120" s="15">
        <v>3</v>
      </c>
    </row>
    <row r="24121" spans="18:18" x14ac:dyDescent="0.25">
      <c r="R24121" s="15">
        <v>3</v>
      </c>
    </row>
    <row r="24122" spans="18:18" x14ac:dyDescent="0.25">
      <c r="R24122" s="15">
        <v>3</v>
      </c>
    </row>
    <row r="24123" spans="18:18" x14ac:dyDescent="0.25">
      <c r="R24123" s="15">
        <v>3</v>
      </c>
    </row>
    <row r="24124" spans="18:18" x14ac:dyDescent="0.25">
      <c r="R24124" s="15">
        <v>3</v>
      </c>
    </row>
    <row r="24125" spans="18:18" x14ac:dyDescent="0.25">
      <c r="R24125" s="15">
        <v>3</v>
      </c>
    </row>
    <row r="24126" spans="18:18" x14ac:dyDescent="0.25">
      <c r="R24126" s="15">
        <v>3</v>
      </c>
    </row>
    <row r="24127" spans="18:18" x14ac:dyDescent="0.25">
      <c r="R24127" s="15">
        <v>3</v>
      </c>
    </row>
    <row r="24128" spans="18:18" x14ac:dyDescent="0.25">
      <c r="R24128" s="15">
        <v>5</v>
      </c>
    </row>
    <row r="24129" spans="18:18" x14ac:dyDescent="0.25">
      <c r="R24129" s="15">
        <v>5</v>
      </c>
    </row>
    <row r="24130" spans="18:18" x14ac:dyDescent="0.25">
      <c r="R24130" s="15">
        <v>5</v>
      </c>
    </row>
    <row r="24131" spans="18:18" x14ac:dyDescent="0.25">
      <c r="R24131" s="15">
        <v>5</v>
      </c>
    </row>
    <row r="24132" spans="18:18" x14ac:dyDescent="0.25">
      <c r="R24132" s="15">
        <v>5</v>
      </c>
    </row>
    <row r="24133" spans="18:18" x14ac:dyDescent="0.25">
      <c r="R24133" s="15">
        <v>5</v>
      </c>
    </row>
    <row r="24134" spans="18:18" x14ac:dyDescent="0.25">
      <c r="R24134" s="15">
        <v>5</v>
      </c>
    </row>
    <row r="24135" spans="18:18" x14ac:dyDescent="0.25">
      <c r="R24135" s="15">
        <v>5</v>
      </c>
    </row>
    <row r="24136" spans="18:18" x14ac:dyDescent="0.25">
      <c r="R24136" s="15">
        <v>5</v>
      </c>
    </row>
    <row r="24137" spans="18:18" x14ac:dyDescent="0.25">
      <c r="R24137" s="15">
        <v>5</v>
      </c>
    </row>
    <row r="24138" spans="18:18" x14ac:dyDescent="0.25">
      <c r="R24138" s="15">
        <v>5</v>
      </c>
    </row>
    <row r="24139" spans="18:18" x14ac:dyDescent="0.25">
      <c r="R24139" s="15">
        <v>5</v>
      </c>
    </row>
    <row r="24140" spans="18:18" x14ac:dyDescent="0.25">
      <c r="R24140" s="15">
        <v>5</v>
      </c>
    </row>
    <row r="24141" spans="18:18" x14ac:dyDescent="0.25">
      <c r="R24141" s="15">
        <v>5</v>
      </c>
    </row>
    <row r="24142" spans="18:18" x14ac:dyDescent="0.25">
      <c r="R24142" s="15">
        <v>5</v>
      </c>
    </row>
    <row r="24143" spans="18:18" x14ac:dyDescent="0.25">
      <c r="R24143" s="15">
        <v>5</v>
      </c>
    </row>
    <row r="24144" spans="18:18" x14ac:dyDescent="0.25">
      <c r="R24144" s="15">
        <v>5</v>
      </c>
    </row>
    <row r="24145" spans="18:18" x14ac:dyDescent="0.25">
      <c r="R24145" s="15">
        <v>5</v>
      </c>
    </row>
    <row r="24146" spans="18:18" x14ac:dyDescent="0.25">
      <c r="R24146" s="15">
        <v>5</v>
      </c>
    </row>
    <row r="24147" spans="18:18" x14ac:dyDescent="0.25">
      <c r="R24147" s="15">
        <v>5</v>
      </c>
    </row>
    <row r="24148" spans="18:18" x14ac:dyDescent="0.25">
      <c r="R24148" s="15">
        <v>5</v>
      </c>
    </row>
    <row r="24149" spans="18:18" x14ac:dyDescent="0.25">
      <c r="R24149" s="15">
        <v>3</v>
      </c>
    </row>
    <row r="24150" spans="18:18" x14ac:dyDescent="0.25">
      <c r="R24150" s="15">
        <v>3</v>
      </c>
    </row>
    <row r="24151" spans="18:18" x14ac:dyDescent="0.25">
      <c r="R24151" s="15">
        <v>3</v>
      </c>
    </row>
    <row r="24152" spans="18:18" x14ac:dyDescent="0.25">
      <c r="R24152" s="15">
        <v>3</v>
      </c>
    </row>
    <row r="24153" spans="18:18" x14ac:dyDescent="0.25">
      <c r="R24153" s="15">
        <v>3</v>
      </c>
    </row>
    <row r="24154" spans="18:18" x14ac:dyDescent="0.25">
      <c r="R24154" s="15">
        <v>3</v>
      </c>
    </row>
    <row r="24155" spans="18:18" x14ac:dyDescent="0.25">
      <c r="R24155" s="15">
        <v>3</v>
      </c>
    </row>
    <row r="24156" spans="18:18" x14ac:dyDescent="0.25">
      <c r="R24156" s="15">
        <v>3</v>
      </c>
    </row>
    <row r="24157" spans="18:18" x14ac:dyDescent="0.25">
      <c r="R24157" s="15">
        <v>3</v>
      </c>
    </row>
    <row r="24158" spans="18:18" x14ac:dyDescent="0.25">
      <c r="R24158" s="15">
        <v>3</v>
      </c>
    </row>
    <row r="24159" spans="18:18" x14ac:dyDescent="0.25">
      <c r="R24159" s="15">
        <v>3</v>
      </c>
    </row>
    <row r="24160" spans="18:18" x14ac:dyDescent="0.25">
      <c r="R24160" s="15">
        <v>3</v>
      </c>
    </row>
    <row r="24161" spans="18:18" x14ac:dyDescent="0.25">
      <c r="R24161" s="15">
        <v>3</v>
      </c>
    </row>
    <row r="24162" spans="18:18" x14ac:dyDescent="0.25">
      <c r="R24162" s="15">
        <v>3</v>
      </c>
    </row>
    <row r="24163" spans="18:18" x14ac:dyDescent="0.25">
      <c r="R24163" s="15">
        <v>3</v>
      </c>
    </row>
    <row r="24164" spans="18:18" x14ac:dyDescent="0.25">
      <c r="R24164" s="15">
        <v>3</v>
      </c>
    </row>
    <row r="24165" spans="18:18" x14ac:dyDescent="0.25">
      <c r="R24165" s="15">
        <v>3</v>
      </c>
    </row>
    <row r="24166" spans="18:18" x14ac:dyDescent="0.25">
      <c r="R24166" s="15">
        <v>3</v>
      </c>
    </row>
    <row r="24167" spans="18:18" x14ac:dyDescent="0.25">
      <c r="R24167" s="15">
        <v>3</v>
      </c>
    </row>
    <row r="24168" spans="18:18" x14ac:dyDescent="0.25">
      <c r="R24168" s="15">
        <v>3</v>
      </c>
    </row>
    <row r="24169" spans="18:18" x14ac:dyDescent="0.25">
      <c r="R24169" s="15">
        <v>3</v>
      </c>
    </row>
    <row r="24170" spans="18:18" x14ac:dyDescent="0.25">
      <c r="R24170" s="15">
        <v>3</v>
      </c>
    </row>
    <row r="24171" spans="18:18" x14ac:dyDescent="0.25">
      <c r="R24171" s="15">
        <v>3</v>
      </c>
    </row>
    <row r="24172" spans="18:18" x14ac:dyDescent="0.25">
      <c r="R24172" s="15">
        <v>3</v>
      </c>
    </row>
    <row r="24173" spans="18:18" x14ac:dyDescent="0.25">
      <c r="R24173" s="15">
        <v>3</v>
      </c>
    </row>
    <row r="24174" spans="18:18" x14ac:dyDescent="0.25">
      <c r="R24174" s="15">
        <v>3</v>
      </c>
    </row>
    <row r="24175" spans="18:18" x14ac:dyDescent="0.25">
      <c r="R24175" s="15">
        <v>3</v>
      </c>
    </row>
    <row r="24176" spans="18:18" x14ac:dyDescent="0.25">
      <c r="R24176" s="15">
        <v>3</v>
      </c>
    </row>
    <row r="24177" spans="18:18" x14ac:dyDescent="0.25">
      <c r="R24177" s="15">
        <v>3</v>
      </c>
    </row>
    <row r="24178" spans="18:18" x14ac:dyDescent="0.25">
      <c r="R24178" s="15">
        <v>3</v>
      </c>
    </row>
    <row r="24179" spans="18:18" x14ac:dyDescent="0.25">
      <c r="R24179" s="15">
        <v>3</v>
      </c>
    </row>
    <row r="24180" spans="18:18" x14ac:dyDescent="0.25">
      <c r="R24180" s="15">
        <v>3</v>
      </c>
    </row>
    <row r="24181" spans="18:18" x14ac:dyDescent="0.25">
      <c r="R24181" s="15">
        <v>3</v>
      </c>
    </row>
    <row r="24182" spans="18:18" x14ac:dyDescent="0.25">
      <c r="R24182" s="15">
        <v>3</v>
      </c>
    </row>
    <row r="24183" spans="18:18" x14ac:dyDescent="0.25">
      <c r="R24183" s="15">
        <v>3</v>
      </c>
    </row>
    <row r="24184" spans="18:18" x14ac:dyDescent="0.25">
      <c r="R24184" s="15">
        <v>3</v>
      </c>
    </row>
    <row r="24185" spans="18:18" x14ac:dyDescent="0.25">
      <c r="R24185" s="15">
        <v>3</v>
      </c>
    </row>
    <row r="24186" spans="18:18" x14ac:dyDescent="0.25">
      <c r="R24186" s="15">
        <v>3</v>
      </c>
    </row>
    <row r="24187" spans="18:18" x14ac:dyDescent="0.25">
      <c r="R24187" s="15">
        <v>3</v>
      </c>
    </row>
    <row r="24188" spans="18:18" x14ac:dyDescent="0.25">
      <c r="R24188" s="15">
        <v>3</v>
      </c>
    </row>
    <row r="24189" spans="18:18" x14ac:dyDescent="0.25">
      <c r="R24189" s="15">
        <v>3</v>
      </c>
    </row>
    <row r="24190" spans="18:18" x14ac:dyDescent="0.25">
      <c r="R24190" s="15">
        <v>3</v>
      </c>
    </row>
    <row r="24191" spans="18:18" x14ac:dyDescent="0.25">
      <c r="R24191" s="15">
        <v>3</v>
      </c>
    </row>
    <row r="24192" spans="18:18" x14ac:dyDescent="0.25">
      <c r="R24192" s="15">
        <v>3</v>
      </c>
    </row>
    <row r="24193" spans="18:18" x14ac:dyDescent="0.25">
      <c r="R24193" s="15">
        <v>3</v>
      </c>
    </row>
    <row r="24194" spans="18:18" x14ac:dyDescent="0.25">
      <c r="R24194" s="15">
        <v>3</v>
      </c>
    </row>
    <row r="24195" spans="18:18" x14ac:dyDescent="0.25">
      <c r="R24195" s="15">
        <v>3</v>
      </c>
    </row>
    <row r="24196" spans="18:18" x14ac:dyDescent="0.25">
      <c r="R24196" s="15">
        <v>3</v>
      </c>
    </row>
    <row r="24197" spans="18:18" x14ac:dyDescent="0.25">
      <c r="R24197" s="15">
        <v>3</v>
      </c>
    </row>
    <row r="24198" spans="18:18" x14ac:dyDescent="0.25">
      <c r="R24198" s="15">
        <v>3</v>
      </c>
    </row>
    <row r="24199" spans="18:18" x14ac:dyDescent="0.25">
      <c r="R24199" s="15">
        <v>3</v>
      </c>
    </row>
    <row r="24200" spans="18:18" x14ac:dyDescent="0.25">
      <c r="R24200" s="15">
        <v>3</v>
      </c>
    </row>
    <row r="24201" spans="18:18" x14ac:dyDescent="0.25">
      <c r="R24201" s="15">
        <v>3</v>
      </c>
    </row>
    <row r="24202" spans="18:18" x14ac:dyDescent="0.25">
      <c r="R24202" s="15">
        <v>3</v>
      </c>
    </row>
    <row r="24203" spans="18:18" x14ac:dyDescent="0.25">
      <c r="R24203" s="15">
        <v>3</v>
      </c>
    </row>
    <row r="24204" spans="18:18" x14ac:dyDescent="0.25">
      <c r="R24204" s="15">
        <v>3</v>
      </c>
    </row>
    <row r="24205" spans="18:18" x14ac:dyDescent="0.25">
      <c r="R24205" s="15">
        <v>3</v>
      </c>
    </row>
    <row r="24206" spans="18:18" x14ac:dyDescent="0.25">
      <c r="R24206" s="15">
        <v>3</v>
      </c>
    </row>
    <row r="24207" spans="18:18" x14ac:dyDescent="0.25">
      <c r="R24207" s="15">
        <v>3</v>
      </c>
    </row>
    <row r="24208" spans="18:18" x14ac:dyDescent="0.25">
      <c r="R24208" s="15">
        <v>3</v>
      </c>
    </row>
    <row r="24209" spans="18:18" x14ac:dyDescent="0.25">
      <c r="R24209" s="15">
        <v>3</v>
      </c>
    </row>
    <row r="24210" spans="18:18" x14ac:dyDescent="0.25">
      <c r="R24210" s="15">
        <v>3</v>
      </c>
    </row>
    <row r="24211" spans="18:18" x14ac:dyDescent="0.25">
      <c r="R24211" s="15">
        <v>3</v>
      </c>
    </row>
    <row r="24212" spans="18:18" x14ac:dyDescent="0.25">
      <c r="R24212" s="15">
        <v>3</v>
      </c>
    </row>
    <row r="24213" spans="18:18" x14ac:dyDescent="0.25">
      <c r="R24213" s="15">
        <v>3</v>
      </c>
    </row>
    <row r="24214" spans="18:18" x14ac:dyDescent="0.25">
      <c r="R24214" s="15">
        <v>3</v>
      </c>
    </row>
    <row r="24215" spans="18:18" x14ac:dyDescent="0.25">
      <c r="R24215" s="15">
        <v>3</v>
      </c>
    </row>
    <row r="24216" spans="18:18" x14ac:dyDescent="0.25">
      <c r="R24216" s="15">
        <v>3</v>
      </c>
    </row>
    <row r="24217" spans="18:18" x14ac:dyDescent="0.25">
      <c r="R24217" s="15">
        <v>3</v>
      </c>
    </row>
    <row r="24218" spans="18:18" x14ac:dyDescent="0.25">
      <c r="R24218" s="15">
        <v>3</v>
      </c>
    </row>
    <row r="24219" spans="18:18" x14ac:dyDescent="0.25">
      <c r="R24219" s="15">
        <v>3</v>
      </c>
    </row>
    <row r="24220" spans="18:18" x14ac:dyDescent="0.25">
      <c r="R24220" s="15">
        <v>3</v>
      </c>
    </row>
    <row r="24221" spans="18:18" x14ac:dyDescent="0.25">
      <c r="R24221" s="15">
        <v>3</v>
      </c>
    </row>
    <row r="24222" spans="18:18" x14ac:dyDescent="0.25">
      <c r="R24222" s="15">
        <v>3</v>
      </c>
    </row>
    <row r="24223" spans="18:18" x14ac:dyDescent="0.25">
      <c r="R24223" s="15">
        <v>3</v>
      </c>
    </row>
    <row r="24224" spans="18:18" x14ac:dyDescent="0.25">
      <c r="R24224" s="15">
        <v>3</v>
      </c>
    </row>
    <row r="24225" spans="18:18" x14ac:dyDescent="0.25">
      <c r="R24225" s="15">
        <v>3</v>
      </c>
    </row>
    <row r="24226" spans="18:18" x14ac:dyDescent="0.25">
      <c r="R24226" s="15">
        <v>3</v>
      </c>
    </row>
    <row r="24227" spans="18:18" x14ac:dyDescent="0.25">
      <c r="R24227" s="15">
        <v>3</v>
      </c>
    </row>
    <row r="24228" spans="18:18" x14ac:dyDescent="0.25">
      <c r="R24228" s="15">
        <v>3</v>
      </c>
    </row>
    <row r="24229" spans="18:18" x14ac:dyDescent="0.25">
      <c r="R24229" s="15">
        <v>3</v>
      </c>
    </row>
    <row r="24230" spans="18:18" x14ac:dyDescent="0.25">
      <c r="R24230" s="15">
        <v>3</v>
      </c>
    </row>
    <row r="24231" spans="18:18" x14ac:dyDescent="0.25">
      <c r="R24231" s="15">
        <v>3</v>
      </c>
    </row>
    <row r="24232" spans="18:18" x14ac:dyDescent="0.25">
      <c r="R24232" s="15">
        <v>3</v>
      </c>
    </row>
    <row r="24233" spans="18:18" x14ac:dyDescent="0.25">
      <c r="R24233" s="15">
        <v>3</v>
      </c>
    </row>
    <row r="24234" spans="18:18" x14ac:dyDescent="0.25">
      <c r="R24234" s="15">
        <v>3</v>
      </c>
    </row>
    <row r="24235" spans="18:18" x14ac:dyDescent="0.25">
      <c r="R24235" s="15">
        <v>3</v>
      </c>
    </row>
    <row r="24236" spans="18:18" x14ac:dyDescent="0.25">
      <c r="R24236" s="15">
        <v>3</v>
      </c>
    </row>
    <row r="24237" spans="18:18" x14ac:dyDescent="0.25">
      <c r="R24237" s="15">
        <v>3</v>
      </c>
    </row>
    <row r="24238" spans="18:18" x14ac:dyDescent="0.25">
      <c r="R24238" s="15">
        <v>3</v>
      </c>
    </row>
    <row r="24239" spans="18:18" x14ac:dyDescent="0.25">
      <c r="R24239" s="15">
        <v>3</v>
      </c>
    </row>
    <row r="24240" spans="18:18" x14ac:dyDescent="0.25">
      <c r="R24240" s="15">
        <v>3</v>
      </c>
    </row>
    <row r="24241" spans="18:18" x14ac:dyDescent="0.25">
      <c r="R24241" s="15">
        <v>3</v>
      </c>
    </row>
    <row r="24242" spans="18:18" x14ac:dyDescent="0.25">
      <c r="R24242" s="15">
        <v>2</v>
      </c>
    </row>
    <row r="24243" spans="18:18" x14ac:dyDescent="0.25">
      <c r="R24243" s="15">
        <v>2</v>
      </c>
    </row>
    <row r="24244" spans="18:18" x14ac:dyDescent="0.25">
      <c r="R24244" s="15">
        <v>2</v>
      </c>
    </row>
    <row r="24245" spans="18:18" x14ac:dyDescent="0.25">
      <c r="R24245" s="15">
        <v>3</v>
      </c>
    </row>
    <row r="24246" spans="18:18" x14ac:dyDescent="0.25">
      <c r="R24246" s="15">
        <v>3</v>
      </c>
    </row>
    <row r="24247" spans="18:18" x14ac:dyDescent="0.25">
      <c r="R24247" s="15">
        <v>3</v>
      </c>
    </row>
    <row r="24248" spans="18:18" x14ac:dyDescent="0.25">
      <c r="R24248" s="15">
        <v>3</v>
      </c>
    </row>
    <row r="24249" spans="18:18" x14ac:dyDescent="0.25">
      <c r="R24249" s="15">
        <v>3</v>
      </c>
    </row>
    <row r="24250" spans="18:18" x14ac:dyDescent="0.25">
      <c r="R24250" s="15">
        <v>3</v>
      </c>
    </row>
    <row r="24251" spans="18:18" x14ac:dyDescent="0.25">
      <c r="R24251" s="15">
        <v>3</v>
      </c>
    </row>
    <row r="24252" spans="18:18" x14ac:dyDescent="0.25">
      <c r="R24252" s="15">
        <v>3</v>
      </c>
    </row>
    <row r="24253" spans="18:18" x14ac:dyDescent="0.25">
      <c r="R24253" s="15">
        <v>3</v>
      </c>
    </row>
    <row r="24254" spans="18:18" x14ac:dyDescent="0.25">
      <c r="R24254" s="15">
        <v>4</v>
      </c>
    </row>
    <row r="24255" spans="18:18" x14ac:dyDescent="0.25">
      <c r="R24255" s="15">
        <v>4</v>
      </c>
    </row>
    <row r="24256" spans="18:18" x14ac:dyDescent="0.25">
      <c r="R24256" s="15">
        <v>4</v>
      </c>
    </row>
    <row r="24257" spans="18:18" x14ac:dyDescent="0.25">
      <c r="R24257" s="15">
        <v>4</v>
      </c>
    </row>
    <row r="24258" spans="18:18" x14ac:dyDescent="0.25">
      <c r="R24258" s="15">
        <v>4</v>
      </c>
    </row>
    <row r="24259" spans="18:18" x14ac:dyDescent="0.25">
      <c r="R24259" s="15">
        <v>4</v>
      </c>
    </row>
    <row r="24260" spans="18:18" x14ac:dyDescent="0.25">
      <c r="R24260" s="15">
        <v>4</v>
      </c>
    </row>
    <row r="24261" spans="18:18" x14ac:dyDescent="0.25">
      <c r="R24261" s="15">
        <v>4</v>
      </c>
    </row>
    <row r="24262" spans="18:18" x14ac:dyDescent="0.25">
      <c r="R24262" s="15">
        <v>4</v>
      </c>
    </row>
    <row r="24263" spans="18:18" x14ac:dyDescent="0.25">
      <c r="R24263" s="15">
        <v>5</v>
      </c>
    </row>
    <row r="24264" spans="18:18" x14ac:dyDescent="0.25">
      <c r="R24264" s="15">
        <v>5</v>
      </c>
    </row>
    <row r="24265" spans="18:18" x14ac:dyDescent="0.25">
      <c r="R24265" s="15">
        <v>5</v>
      </c>
    </row>
    <row r="24266" spans="18:18" x14ac:dyDescent="0.25">
      <c r="R24266" s="15">
        <v>5</v>
      </c>
    </row>
    <row r="24267" spans="18:18" x14ac:dyDescent="0.25">
      <c r="R24267" s="15">
        <v>5</v>
      </c>
    </row>
    <row r="24268" spans="18:18" x14ac:dyDescent="0.25">
      <c r="R24268" s="15">
        <v>5</v>
      </c>
    </row>
    <row r="24269" spans="18:18" x14ac:dyDescent="0.25">
      <c r="R24269" s="15">
        <v>4</v>
      </c>
    </row>
    <row r="24270" spans="18:18" x14ac:dyDescent="0.25">
      <c r="R24270" s="15">
        <v>4</v>
      </c>
    </row>
    <row r="24271" spans="18:18" x14ac:dyDescent="0.25">
      <c r="R24271" s="15">
        <v>4</v>
      </c>
    </row>
    <row r="24272" spans="18:18" x14ac:dyDescent="0.25">
      <c r="R24272" s="15">
        <v>4</v>
      </c>
    </row>
    <row r="24273" spans="18:18" x14ac:dyDescent="0.25">
      <c r="R24273" s="15">
        <v>4</v>
      </c>
    </row>
    <row r="24274" spans="18:18" x14ac:dyDescent="0.25">
      <c r="R24274" s="15">
        <v>4</v>
      </c>
    </row>
    <row r="24275" spans="18:18" x14ac:dyDescent="0.25">
      <c r="R24275" s="15">
        <v>4</v>
      </c>
    </row>
    <row r="24276" spans="18:18" x14ac:dyDescent="0.25">
      <c r="R24276" s="15">
        <v>4</v>
      </c>
    </row>
    <row r="24277" spans="18:18" x14ac:dyDescent="0.25">
      <c r="R24277" s="15">
        <v>4</v>
      </c>
    </row>
    <row r="24278" spans="18:18" x14ac:dyDescent="0.25">
      <c r="R24278" s="15">
        <v>4</v>
      </c>
    </row>
    <row r="24279" spans="18:18" x14ac:dyDescent="0.25">
      <c r="R24279" s="15">
        <v>4</v>
      </c>
    </row>
    <row r="24280" spans="18:18" x14ac:dyDescent="0.25">
      <c r="R24280" s="15">
        <v>4</v>
      </c>
    </row>
    <row r="24281" spans="18:18" x14ac:dyDescent="0.25">
      <c r="R24281" s="15">
        <v>4</v>
      </c>
    </row>
    <row r="24282" spans="18:18" x14ac:dyDescent="0.25">
      <c r="R24282" s="15">
        <v>4</v>
      </c>
    </row>
    <row r="24283" spans="18:18" x14ac:dyDescent="0.25">
      <c r="R24283" s="15">
        <v>4</v>
      </c>
    </row>
    <row r="24284" spans="18:18" x14ac:dyDescent="0.25">
      <c r="R24284" s="15">
        <v>4</v>
      </c>
    </row>
    <row r="24285" spans="18:18" x14ac:dyDescent="0.25">
      <c r="R24285" s="15">
        <v>4</v>
      </c>
    </row>
    <row r="24286" spans="18:18" x14ac:dyDescent="0.25">
      <c r="R24286" s="15">
        <v>4</v>
      </c>
    </row>
    <row r="24287" spans="18:18" x14ac:dyDescent="0.25">
      <c r="R24287" s="15">
        <v>4</v>
      </c>
    </row>
    <row r="24288" spans="18:18" x14ac:dyDescent="0.25">
      <c r="R24288" s="15">
        <v>4</v>
      </c>
    </row>
    <row r="24289" spans="18:18" x14ac:dyDescent="0.25">
      <c r="R24289" s="15">
        <v>4</v>
      </c>
    </row>
    <row r="24290" spans="18:18" x14ac:dyDescent="0.25">
      <c r="R24290" s="15">
        <v>4</v>
      </c>
    </row>
    <row r="24291" spans="18:18" x14ac:dyDescent="0.25">
      <c r="R24291" s="15">
        <v>4</v>
      </c>
    </row>
    <row r="24292" spans="18:18" x14ac:dyDescent="0.25">
      <c r="R24292" s="15">
        <v>3</v>
      </c>
    </row>
    <row r="24293" spans="18:18" x14ac:dyDescent="0.25">
      <c r="R24293" s="15">
        <v>3</v>
      </c>
    </row>
    <row r="24294" spans="18:18" x14ac:dyDescent="0.25">
      <c r="R24294" s="15">
        <v>3</v>
      </c>
    </row>
    <row r="24295" spans="18:18" x14ac:dyDescent="0.25">
      <c r="R24295" s="15">
        <v>3</v>
      </c>
    </row>
    <row r="24296" spans="18:18" x14ac:dyDescent="0.25">
      <c r="R24296" s="15">
        <v>3</v>
      </c>
    </row>
    <row r="24297" spans="18:18" x14ac:dyDescent="0.25">
      <c r="R24297" s="15">
        <v>3</v>
      </c>
    </row>
    <row r="24298" spans="18:18" x14ac:dyDescent="0.25">
      <c r="R24298" s="15">
        <v>3</v>
      </c>
    </row>
    <row r="24299" spans="18:18" x14ac:dyDescent="0.25">
      <c r="R24299" s="15">
        <v>4</v>
      </c>
    </row>
    <row r="24300" spans="18:18" x14ac:dyDescent="0.25">
      <c r="R24300" s="15">
        <v>4</v>
      </c>
    </row>
    <row r="24301" spans="18:18" x14ac:dyDescent="0.25">
      <c r="R24301" s="15">
        <v>4</v>
      </c>
    </row>
    <row r="24302" spans="18:18" x14ac:dyDescent="0.25">
      <c r="R24302" s="15">
        <v>6</v>
      </c>
    </row>
    <row r="24303" spans="18:18" x14ac:dyDescent="0.25">
      <c r="R24303" s="15">
        <v>6</v>
      </c>
    </row>
    <row r="24304" spans="18:18" x14ac:dyDescent="0.25">
      <c r="R24304" s="15">
        <v>6</v>
      </c>
    </row>
    <row r="24305" spans="18:18" x14ac:dyDescent="0.25">
      <c r="R24305" s="15">
        <v>6</v>
      </c>
    </row>
    <row r="24306" spans="18:18" x14ac:dyDescent="0.25">
      <c r="R24306" s="15">
        <v>6</v>
      </c>
    </row>
    <row r="24307" spans="18:18" x14ac:dyDescent="0.25">
      <c r="R24307" s="15">
        <v>6</v>
      </c>
    </row>
    <row r="24308" spans="18:18" x14ac:dyDescent="0.25">
      <c r="R24308" s="15">
        <v>6</v>
      </c>
    </row>
    <row r="24309" spans="18:18" x14ac:dyDescent="0.25">
      <c r="R24309" s="15">
        <v>6</v>
      </c>
    </row>
    <row r="24310" spans="18:18" x14ac:dyDescent="0.25">
      <c r="R24310" s="15">
        <v>6</v>
      </c>
    </row>
    <row r="24311" spans="18:18" x14ac:dyDescent="0.25">
      <c r="R24311" s="15">
        <v>6</v>
      </c>
    </row>
    <row r="24312" spans="18:18" x14ac:dyDescent="0.25">
      <c r="R24312" s="15">
        <v>6</v>
      </c>
    </row>
    <row r="24313" spans="18:18" x14ac:dyDescent="0.25">
      <c r="R24313" s="15">
        <v>6</v>
      </c>
    </row>
    <row r="24314" spans="18:18" x14ac:dyDescent="0.25">
      <c r="R24314" s="15">
        <v>6</v>
      </c>
    </row>
    <row r="24315" spans="18:18" x14ac:dyDescent="0.25">
      <c r="R24315" s="15">
        <v>6</v>
      </c>
    </row>
    <row r="24316" spans="18:18" x14ac:dyDescent="0.25">
      <c r="R24316" s="15">
        <v>6</v>
      </c>
    </row>
    <row r="24317" spans="18:18" x14ac:dyDescent="0.25">
      <c r="R24317" s="15">
        <v>6</v>
      </c>
    </row>
    <row r="24318" spans="18:18" x14ac:dyDescent="0.25">
      <c r="R24318" s="15">
        <v>6</v>
      </c>
    </row>
    <row r="24319" spans="18:18" x14ac:dyDescent="0.25">
      <c r="R24319" s="15">
        <v>6</v>
      </c>
    </row>
    <row r="24320" spans="18:18" x14ac:dyDescent="0.25">
      <c r="R24320" s="15">
        <v>6</v>
      </c>
    </row>
    <row r="24321" spans="18:18" x14ac:dyDescent="0.25">
      <c r="R24321" s="15">
        <v>6</v>
      </c>
    </row>
    <row r="24322" spans="18:18" x14ac:dyDescent="0.25">
      <c r="R24322" s="15">
        <v>6</v>
      </c>
    </row>
    <row r="24323" spans="18:18" x14ac:dyDescent="0.25">
      <c r="R24323" s="15">
        <v>6</v>
      </c>
    </row>
    <row r="24324" spans="18:18" x14ac:dyDescent="0.25">
      <c r="R24324" s="15">
        <v>5</v>
      </c>
    </row>
    <row r="24325" spans="18:18" x14ac:dyDescent="0.25">
      <c r="R24325" s="15">
        <v>5</v>
      </c>
    </row>
    <row r="24326" spans="18:18" x14ac:dyDescent="0.25">
      <c r="R24326" s="15">
        <v>5</v>
      </c>
    </row>
    <row r="24327" spans="18:18" x14ac:dyDescent="0.25">
      <c r="R24327" s="15">
        <v>5</v>
      </c>
    </row>
    <row r="24328" spans="18:18" x14ac:dyDescent="0.25">
      <c r="R24328" s="15">
        <v>5</v>
      </c>
    </row>
    <row r="24329" spans="18:18" x14ac:dyDescent="0.25">
      <c r="R24329" s="15">
        <v>5</v>
      </c>
    </row>
    <row r="24330" spans="18:18" x14ac:dyDescent="0.25">
      <c r="R24330" s="15">
        <v>5</v>
      </c>
    </row>
    <row r="24331" spans="18:18" x14ac:dyDescent="0.25">
      <c r="R24331" s="15">
        <v>5</v>
      </c>
    </row>
    <row r="24332" spans="18:18" x14ac:dyDescent="0.25">
      <c r="R24332" s="15">
        <v>5</v>
      </c>
    </row>
    <row r="24333" spans="18:18" x14ac:dyDescent="0.25">
      <c r="R24333" s="15">
        <v>5</v>
      </c>
    </row>
    <row r="24334" spans="18:18" x14ac:dyDescent="0.25">
      <c r="R24334" s="15">
        <v>5</v>
      </c>
    </row>
    <row r="24335" spans="18:18" x14ac:dyDescent="0.25">
      <c r="R24335" s="15">
        <v>5</v>
      </c>
    </row>
    <row r="24336" spans="18:18" x14ac:dyDescent="0.25">
      <c r="R24336" s="15">
        <v>5</v>
      </c>
    </row>
    <row r="24337" spans="18:18" x14ac:dyDescent="0.25">
      <c r="R24337" s="15">
        <v>5</v>
      </c>
    </row>
    <row r="24338" spans="18:18" x14ac:dyDescent="0.25">
      <c r="R24338" s="15">
        <v>5</v>
      </c>
    </row>
    <row r="24339" spans="18:18" x14ac:dyDescent="0.25">
      <c r="R24339" s="15">
        <v>6</v>
      </c>
    </row>
    <row r="24340" spans="18:18" x14ac:dyDescent="0.25">
      <c r="R24340" s="15">
        <v>6</v>
      </c>
    </row>
    <row r="24341" spans="18:18" x14ac:dyDescent="0.25">
      <c r="R24341" s="15">
        <v>6</v>
      </c>
    </row>
    <row r="24342" spans="18:18" x14ac:dyDescent="0.25">
      <c r="R24342" s="15">
        <v>6</v>
      </c>
    </row>
    <row r="24343" spans="18:18" x14ac:dyDescent="0.25">
      <c r="R24343" s="15">
        <v>6</v>
      </c>
    </row>
    <row r="24344" spans="18:18" x14ac:dyDescent="0.25">
      <c r="R24344" s="15">
        <v>6</v>
      </c>
    </row>
    <row r="24345" spans="18:18" x14ac:dyDescent="0.25">
      <c r="R24345" s="15">
        <v>6</v>
      </c>
    </row>
    <row r="24346" spans="18:18" x14ac:dyDescent="0.25">
      <c r="R24346" s="15">
        <v>6</v>
      </c>
    </row>
    <row r="24347" spans="18:18" x14ac:dyDescent="0.25">
      <c r="R24347" s="15">
        <v>6</v>
      </c>
    </row>
    <row r="24348" spans="18:18" x14ac:dyDescent="0.25">
      <c r="R24348" s="15">
        <v>6</v>
      </c>
    </row>
    <row r="24349" spans="18:18" x14ac:dyDescent="0.25">
      <c r="R24349" s="15">
        <v>6</v>
      </c>
    </row>
    <row r="24350" spans="18:18" x14ac:dyDescent="0.25">
      <c r="R24350" s="15">
        <v>6</v>
      </c>
    </row>
    <row r="24351" spans="18:18" x14ac:dyDescent="0.25">
      <c r="R24351" s="15">
        <v>6</v>
      </c>
    </row>
    <row r="24352" spans="18:18" x14ac:dyDescent="0.25">
      <c r="R24352" s="15">
        <v>6</v>
      </c>
    </row>
    <row r="24353" spans="18:18" x14ac:dyDescent="0.25">
      <c r="R24353" s="15">
        <v>6</v>
      </c>
    </row>
    <row r="24354" spans="18:18" x14ac:dyDescent="0.25">
      <c r="R24354" s="15">
        <v>6</v>
      </c>
    </row>
    <row r="24355" spans="18:18" x14ac:dyDescent="0.25">
      <c r="R24355" s="15">
        <v>6</v>
      </c>
    </row>
    <row r="24356" spans="18:18" x14ac:dyDescent="0.25">
      <c r="R24356" s="15">
        <v>6</v>
      </c>
    </row>
    <row r="24357" spans="18:18" x14ac:dyDescent="0.25">
      <c r="R24357" s="15">
        <v>6</v>
      </c>
    </row>
    <row r="24358" spans="18:18" x14ac:dyDescent="0.25">
      <c r="R24358" s="15">
        <v>6</v>
      </c>
    </row>
    <row r="24359" spans="18:18" x14ac:dyDescent="0.25">
      <c r="R24359" s="15">
        <v>6</v>
      </c>
    </row>
    <row r="24360" spans="18:18" x14ac:dyDescent="0.25">
      <c r="R24360" s="15">
        <v>6</v>
      </c>
    </row>
    <row r="24361" spans="18:18" x14ac:dyDescent="0.25">
      <c r="R24361" s="15">
        <v>4</v>
      </c>
    </row>
    <row r="24362" spans="18:18" x14ac:dyDescent="0.25">
      <c r="R24362" s="15">
        <v>4</v>
      </c>
    </row>
    <row r="24363" spans="18:18" x14ac:dyDescent="0.25">
      <c r="R24363" s="15">
        <v>4</v>
      </c>
    </row>
    <row r="24364" spans="18:18" x14ac:dyDescent="0.25">
      <c r="R24364" s="15">
        <v>4</v>
      </c>
    </row>
    <row r="24365" spans="18:18" x14ac:dyDescent="0.25">
      <c r="R24365" s="15">
        <v>4</v>
      </c>
    </row>
    <row r="24366" spans="18:18" x14ac:dyDescent="0.25">
      <c r="R24366" s="15">
        <v>4</v>
      </c>
    </row>
    <row r="24367" spans="18:18" x14ac:dyDescent="0.25">
      <c r="R24367" s="15">
        <v>4</v>
      </c>
    </row>
    <row r="24368" spans="18:18" x14ac:dyDescent="0.25">
      <c r="R24368" s="15">
        <v>4</v>
      </c>
    </row>
    <row r="24369" spans="18:18" x14ac:dyDescent="0.25">
      <c r="R24369" s="15">
        <v>4</v>
      </c>
    </row>
    <row r="24370" spans="18:18" x14ac:dyDescent="0.25">
      <c r="R24370" s="15">
        <v>4</v>
      </c>
    </row>
    <row r="24371" spans="18:18" x14ac:dyDescent="0.25">
      <c r="R24371" s="15">
        <v>4</v>
      </c>
    </row>
    <row r="24372" spans="18:18" x14ac:dyDescent="0.25">
      <c r="R24372" s="15">
        <v>4</v>
      </c>
    </row>
    <row r="24373" spans="18:18" x14ac:dyDescent="0.25">
      <c r="R24373" s="15">
        <v>4</v>
      </c>
    </row>
    <row r="24374" spans="18:18" x14ac:dyDescent="0.25">
      <c r="R24374" s="15">
        <v>4</v>
      </c>
    </row>
    <row r="24375" spans="18:18" x14ac:dyDescent="0.25">
      <c r="R24375" s="15">
        <v>4</v>
      </c>
    </row>
    <row r="24376" spans="18:18" x14ac:dyDescent="0.25">
      <c r="R24376" s="15">
        <v>4</v>
      </c>
    </row>
    <row r="24377" spans="18:18" x14ac:dyDescent="0.25">
      <c r="R24377" s="15">
        <v>4</v>
      </c>
    </row>
    <row r="24378" spans="18:18" x14ac:dyDescent="0.25">
      <c r="R24378" s="15">
        <v>4</v>
      </c>
    </row>
    <row r="24379" spans="18:18" x14ac:dyDescent="0.25">
      <c r="R24379" s="15">
        <v>4</v>
      </c>
    </row>
    <row r="24380" spans="18:18" x14ac:dyDescent="0.25">
      <c r="R24380" s="15">
        <v>4</v>
      </c>
    </row>
    <row r="24381" spans="18:18" x14ac:dyDescent="0.25">
      <c r="R24381" s="15">
        <v>4</v>
      </c>
    </row>
    <row r="24382" spans="18:18" x14ac:dyDescent="0.25">
      <c r="R24382" s="15">
        <v>4</v>
      </c>
    </row>
    <row r="24383" spans="18:18" x14ac:dyDescent="0.25">
      <c r="R24383" s="15">
        <v>4</v>
      </c>
    </row>
    <row r="24384" spans="18:18" x14ac:dyDescent="0.25">
      <c r="R24384" s="15">
        <v>4</v>
      </c>
    </row>
    <row r="24385" spans="18:18" x14ac:dyDescent="0.25">
      <c r="R24385" s="15">
        <v>4</v>
      </c>
    </row>
    <row r="24386" spans="18:18" x14ac:dyDescent="0.25">
      <c r="R24386" s="15">
        <v>4</v>
      </c>
    </row>
    <row r="24387" spans="18:18" x14ac:dyDescent="0.25">
      <c r="R24387" s="15">
        <v>4</v>
      </c>
    </row>
    <row r="24388" spans="18:18" x14ac:dyDescent="0.25">
      <c r="R24388" s="15">
        <v>4</v>
      </c>
    </row>
    <row r="24389" spans="18:18" x14ac:dyDescent="0.25">
      <c r="R24389" s="15">
        <v>4</v>
      </c>
    </row>
    <row r="24390" spans="18:18" x14ac:dyDescent="0.25">
      <c r="R24390" s="15">
        <v>4</v>
      </c>
    </row>
    <row r="24391" spans="18:18" x14ac:dyDescent="0.25">
      <c r="R24391" s="15">
        <v>4</v>
      </c>
    </row>
    <row r="24392" spans="18:18" x14ac:dyDescent="0.25">
      <c r="R24392" s="15">
        <v>4</v>
      </c>
    </row>
    <row r="24393" spans="18:18" x14ac:dyDescent="0.25">
      <c r="R24393" s="15">
        <v>4</v>
      </c>
    </row>
    <row r="24394" spans="18:18" x14ac:dyDescent="0.25">
      <c r="R24394" s="15">
        <v>4</v>
      </c>
    </row>
    <row r="24395" spans="18:18" x14ac:dyDescent="0.25">
      <c r="R24395" s="15">
        <v>4</v>
      </c>
    </row>
    <row r="24396" spans="18:18" x14ac:dyDescent="0.25">
      <c r="R24396" s="15">
        <v>4</v>
      </c>
    </row>
    <row r="24397" spans="18:18" x14ac:dyDescent="0.25">
      <c r="R24397" s="15">
        <v>4</v>
      </c>
    </row>
    <row r="24398" spans="18:18" x14ac:dyDescent="0.25">
      <c r="R24398" s="15">
        <v>3</v>
      </c>
    </row>
    <row r="24399" spans="18:18" x14ac:dyDescent="0.25">
      <c r="R24399" s="15">
        <v>3</v>
      </c>
    </row>
    <row r="24400" spans="18:18" x14ac:dyDescent="0.25">
      <c r="R24400" s="15">
        <v>3</v>
      </c>
    </row>
    <row r="24401" spans="18:18" x14ac:dyDescent="0.25">
      <c r="R24401" s="15">
        <v>3</v>
      </c>
    </row>
    <row r="24402" spans="18:18" x14ac:dyDescent="0.25">
      <c r="R24402" s="15">
        <v>3</v>
      </c>
    </row>
    <row r="24403" spans="18:18" x14ac:dyDescent="0.25">
      <c r="R24403" s="15">
        <v>3</v>
      </c>
    </row>
    <row r="24404" spans="18:18" x14ac:dyDescent="0.25">
      <c r="R24404" s="15">
        <v>3</v>
      </c>
    </row>
    <row r="24405" spans="18:18" x14ac:dyDescent="0.25">
      <c r="R24405" s="15">
        <v>1</v>
      </c>
    </row>
    <row r="24406" spans="18:18" x14ac:dyDescent="0.25">
      <c r="R24406" s="15">
        <v>1</v>
      </c>
    </row>
    <row r="24407" spans="18:18" x14ac:dyDescent="0.25">
      <c r="R24407" s="15">
        <v>1</v>
      </c>
    </row>
    <row r="24408" spans="18:18" x14ac:dyDescent="0.25">
      <c r="R24408" s="15">
        <v>1</v>
      </c>
    </row>
    <row r="24409" spans="18:18" x14ac:dyDescent="0.25">
      <c r="R24409" s="15">
        <v>1</v>
      </c>
    </row>
    <row r="24410" spans="18:18" x14ac:dyDescent="0.25">
      <c r="R24410" s="15">
        <v>1</v>
      </c>
    </row>
    <row r="24411" spans="18:18" x14ac:dyDescent="0.25">
      <c r="R24411" s="15">
        <v>1</v>
      </c>
    </row>
    <row r="24412" spans="18:18" x14ac:dyDescent="0.25">
      <c r="R24412" s="15">
        <v>1</v>
      </c>
    </row>
    <row r="24413" spans="18:18" x14ac:dyDescent="0.25">
      <c r="R24413" s="15">
        <v>1</v>
      </c>
    </row>
    <row r="24414" spans="18:18" x14ac:dyDescent="0.25">
      <c r="R24414" s="15">
        <v>1</v>
      </c>
    </row>
    <row r="24415" spans="18:18" x14ac:dyDescent="0.25">
      <c r="R24415" s="15">
        <v>1</v>
      </c>
    </row>
    <row r="24416" spans="18:18" x14ac:dyDescent="0.25">
      <c r="R24416" s="15">
        <v>1</v>
      </c>
    </row>
    <row r="24417" spans="18:18" x14ac:dyDescent="0.25">
      <c r="R24417" s="15">
        <v>1</v>
      </c>
    </row>
    <row r="24418" spans="18:18" x14ac:dyDescent="0.25">
      <c r="R24418" s="15">
        <v>1</v>
      </c>
    </row>
    <row r="24419" spans="18:18" x14ac:dyDescent="0.25">
      <c r="R24419" s="15">
        <v>1</v>
      </c>
    </row>
    <row r="24420" spans="18:18" x14ac:dyDescent="0.25">
      <c r="R24420" s="15">
        <v>1</v>
      </c>
    </row>
    <row r="24421" spans="18:18" x14ac:dyDescent="0.25">
      <c r="R24421" s="15">
        <v>2</v>
      </c>
    </row>
    <row r="24422" spans="18:18" x14ac:dyDescent="0.25">
      <c r="R24422" s="15">
        <v>2</v>
      </c>
    </row>
    <row r="24423" spans="18:18" x14ac:dyDescent="0.25">
      <c r="R24423" s="15">
        <v>2</v>
      </c>
    </row>
    <row r="24424" spans="18:18" x14ac:dyDescent="0.25">
      <c r="R24424" s="15">
        <v>2</v>
      </c>
    </row>
    <row r="24425" spans="18:18" x14ac:dyDescent="0.25">
      <c r="R24425" s="15">
        <v>2</v>
      </c>
    </row>
    <row r="24426" spans="18:18" x14ac:dyDescent="0.25">
      <c r="R24426" s="15">
        <v>2</v>
      </c>
    </row>
    <row r="24427" spans="18:18" x14ac:dyDescent="0.25">
      <c r="R24427" s="15">
        <v>6</v>
      </c>
    </row>
    <row r="24428" spans="18:18" x14ac:dyDescent="0.25">
      <c r="R24428" s="15">
        <v>6</v>
      </c>
    </row>
    <row r="24429" spans="18:18" x14ac:dyDescent="0.25">
      <c r="R24429" s="15">
        <v>6</v>
      </c>
    </row>
    <row r="24430" spans="18:18" x14ac:dyDescent="0.25">
      <c r="R24430" s="15">
        <v>6</v>
      </c>
    </row>
    <row r="24431" spans="18:18" x14ac:dyDescent="0.25">
      <c r="R24431" s="15">
        <v>6</v>
      </c>
    </row>
    <row r="24432" spans="18:18" x14ac:dyDescent="0.25">
      <c r="R24432" s="15">
        <v>6</v>
      </c>
    </row>
    <row r="24433" spans="18:18" x14ac:dyDescent="0.25">
      <c r="R24433" s="15">
        <v>6</v>
      </c>
    </row>
    <row r="24434" spans="18:18" x14ac:dyDescent="0.25">
      <c r="R24434" s="15">
        <v>6</v>
      </c>
    </row>
    <row r="24435" spans="18:18" x14ac:dyDescent="0.25">
      <c r="R24435" s="15">
        <v>6</v>
      </c>
    </row>
    <row r="24436" spans="18:18" x14ac:dyDescent="0.25">
      <c r="R24436" s="15">
        <v>6</v>
      </c>
    </row>
    <row r="24437" spans="18:18" x14ac:dyDescent="0.25">
      <c r="R24437" s="15">
        <v>6</v>
      </c>
    </row>
    <row r="24438" spans="18:18" x14ac:dyDescent="0.25">
      <c r="R24438" s="15">
        <v>6</v>
      </c>
    </row>
    <row r="24439" spans="18:18" x14ac:dyDescent="0.25">
      <c r="R24439" s="15">
        <v>6</v>
      </c>
    </row>
    <row r="24440" spans="18:18" x14ac:dyDescent="0.25">
      <c r="R24440" s="15">
        <v>6</v>
      </c>
    </row>
    <row r="24441" spans="18:18" x14ac:dyDescent="0.25">
      <c r="R24441" s="15">
        <v>6</v>
      </c>
    </row>
    <row r="24442" spans="18:18" x14ac:dyDescent="0.25">
      <c r="R24442" s="15">
        <v>6</v>
      </c>
    </row>
    <row r="24443" spans="18:18" x14ac:dyDescent="0.25">
      <c r="R24443" s="15">
        <v>6</v>
      </c>
    </row>
    <row r="24444" spans="18:18" x14ac:dyDescent="0.25">
      <c r="R24444" s="15">
        <v>6</v>
      </c>
    </row>
    <row r="24445" spans="18:18" x14ac:dyDescent="0.25">
      <c r="R24445" s="15">
        <v>6</v>
      </c>
    </row>
    <row r="24446" spans="18:18" x14ac:dyDescent="0.25">
      <c r="R24446" s="15">
        <v>6</v>
      </c>
    </row>
    <row r="24447" spans="18:18" x14ac:dyDescent="0.25">
      <c r="R24447" s="15">
        <v>6</v>
      </c>
    </row>
    <row r="24448" spans="18:18" x14ac:dyDescent="0.25">
      <c r="R24448" s="15">
        <v>6</v>
      </c>
    </row>
    <row r="24449" spans="18:18" x14ac:dyDescent="0.25">
      <c r="R24449" s="15">
        <v>1</v>
      </c>
    </row>
    <row r="24450" spans="18:18" x14ac:dyDescent="0.25">
      <c r="R24450" s="15">
        <v>1</v>
      </c>
    </row>
    <row r="24451" spans="18:18" x14ac:dyDescent="0.25">
      <c r="R24451" s="15">
        <v>6</v>
      </c>
    </row>
    <row r="24452" spans="18:18" x14ac:dyDescent="0.25">
      <c r="R24452" s="15">
        <v>6</v>
      </c>
    </row>
    <row r="24453" spans="18:18" x14ac:dyDescent="0.25">
      <c r="R24453" s="15">
        <v>6</v>
      </c>
    </row>
    <row r="24454" spans="18:18" x14ac:dyDescent="0.25">
      <c r="R24454" s="15">
        <v>6</v>
      </c>
    </row>
    <row r="24455" spans="18:18" x14ac:dyDescent="0.25">
      <c r="R24455" s="15">
        <v>6</v>
      </c>
    </row>
    <row r="24456" spans="18:18" x14ac:dyDescent="0.25">
      <c r="R24456" s="15">
        <v>6</v>
      </c>
    </row>
    <row r="24457" spans="18:18" x14ac:dyDescent="0.25">
      <c r="R24457" s="15">
        <v>6</v>
      </c>
    </row>
    <row r="24458" spans="18:18" x14ac:dyDescent="0.25">
      <c r="R24458" s="15">
        <v>6</v>
      </c>
    </row>
    <row r="24459" spans="18:18" x14ac:dyDescent="0.25">
      <c r="R24459" s="15">
        <v>6</v>
      </c>
    </row>
    <row r="24460" spans="18:18" x14ac:dyDescent="0.25">
      <c r="R24460" s="15">
        <v>6</v>
      </c>
    </row>
    <row r="24461" spans="18:18" x14ac:dyDescent="0.25">
      <c r="R24461" s="15">
        <v>6</v>
      </c>
    </row>
    <row r="24462" spans="18:18" x14ac:dyDescent="0.25">
      <c r="R24462" s="15">
        <v>6</v>
      </c>
    </row>
    <row r="24463" spans="18:18" x14ac:dyDescent="0.25">
      <c r="R24463" s="15">
        <v>6</v>
      </c>
    </row>
    <row r="24464" spans="18:18" x14ac:dyDescent="0.25">
      <c r="R24464" s="15">
        <v>6</v>
      </c>
    </row>
    <row r="24465" spans="18:18" x14ac:dyDescent="0.25">
      <c r="R24465" s="15">
        <v>6</v>
      </c>
    </row>
    <row r="24466" spans="18:18" x14ac:dyDescent="0.25">
      <c r="R24466" s="15">
        <v>6</v>
      </c>
    </row>
    <row r="24467" spans="18:18" x14ac:dyDescent="0.25">
      <c r="R24467" s="15">
        <v>6</v>
      </c>
    </row>
    <row r="24468" spans="18:18" x14ac:dyDescent="0.25">
      <c r="R24468" s="15">
        <v>6</v>
      </c>
    </row>
    <row r="24469" spans="18:18" x14ac:dyDescent="0.25">
      <c r="R24469" s="15">
        <v>6</v>
      </c>
    </row>
    <row r="24470" spans="18:18" x14ac:dyDescent="0.25">
      <c r="R24470" s="15">
        <v>6</v>
      </c>
    </row>
    <row r="24471" spans="18:18" x14ac:dyDescent="0.25">
      <c r="R24471" s="15">
        <v>6</v>
      </c>
    </row>
    <row r="24472" spans="18:18" x14ac:dyDescent="0.25">
      <c r="R24472" s="15">
        <v>6</v>
      </c>
    </row>
    <row r="24473" spans="18:18" x14ac:dyDescent="0.25">
      <c r="R24473" s="15">
        <v>6</v>
      </c>
    </row>
    <row r="24474" spans="18:18" x14ac:dyDescent="0.25">
      <c r="R24474" s="15">
        <v>1</v>
      </c>
    </row>
    <row r="24475" spans="18:18" x14ac:dyDescent="0.25">
      <c r="R24475" s="15">
        <v>1</v>
      </c>
    </row>
    <row r="24476" spans="18:18" x14ac:dyDescent="0.25">
      <c r="R24476" s="15">
        <v>1</v>
      </c>
    </row>
    <row r="24477" spans="18:18" x14ac:dyDescent="0.25">
      <c r="R24477" s="15">
        <v>3</v>
      </c>
    </row>
    <row r="24478" spans="18:18" x14ac:dyDescent="0.25">
      <c r="R24478" s="15">
        <v>3</v>
      </c>
    </row>
    <row r="24479" spans="18:18" x14ac:dyDescent="0.25">
      <c r="R24479" s="15">
        <v>2</v>
      </c>
    </row>
    <row r="24480" spans="18:18" x14ac:dyDescent="0.25">
      <c r="R24480" s="15">
        <v>2</v>
      </c>
    </row>
    <row r="24481" spans="18:18" x14ac:dyDescent="0.25">
      <c r="R24481" s="15">
        <v>4</v>
      </c>
    </row>
    <row r="24482" spans="18:18" x14ac:dyDescent="0.25">
      <c r="R24482" s="15">
        <v>4</v>
      </c>
    </row>
    <row r="24483" spans="18:18" x14ac:dyDescent="0.25">
      <c r="R24483" s="15">
        <v>4</v>
      </c>
    </row>
    <row r="24484" spans="18:18" x14ac:dyDescent="0.25">
      <c r="R24484" s="15">
        <v>4</v>
      </c>
    </row>
    <row r="24485" spans="18:18" x14ac:dyDescent="0.25">
      <c r="R24485" s="15">
        <v>4</v>
      </c>
    </row>
    <row r="24486" spans="18:18" x14ac:dyDescent="0.25">
      <c r="R24486" s="15">
        <v>4</v>
      </c>
    </row>
    <row r="24487" spans="18:18" x14ac:dyDescent="0.25">
      <c r="R24487" s="15">
        <v>5</v>
      </c>
    </row>
    <row r="24488" spans="18:18" x14ac:dyDescent="0.25">
      <c r="R24488" s="15">
        <v>5</v>
      </c>
    </row>
    <row r="24489" spans="18:18" x14ac:dyDescent="0.25">
      <c r="R24489" s="15">
        <v>5</v>
      </c>
    </row>
    <row r="24490" spans="18:18" x14ac:dyDescent="0.25">
      <c r="R24490" s="15">
        <v>5</v>
      </c>
    </row>
    <row r="24491" spans="18:18" x14ac:dyDescent="0.25">
      <c r="R24491" s="15">
        <v>5</v>
      </c>
    </row>
    <row r="24492" spans="18:18" x14ac:dyDescent="0.25">
      <c r="R24492" s="15">
        <v>5</v>
      </c>
    </row>
    <row r="24493" spans="18:18" x14ac:dyDescent="0.25">
      <c r="R24493" s="15">
        <v>5</v>
      </c>
    </row>
    <row r="24494" spans="18:18" x14ac:dyDescent="0.25">
      <c r="R24494" s="15">
        <v>3</v>
      </c>
    </row>
    <row r="24495" spans="18:18" x14ac:dyDescent="0.25">
      <c r="R24495" s="15">
        <v>3</v>
      </c>
    </row>
    <row r="24496" spans="18:18" x14ac:dyDescent="0.25">
      <c r="R24496" s="15">
        <v>3</v>
      </c>
    </row>
    <row r="24497" spans="18:18" x14ac:dyDescent="0.25">
      <c r="R24497" s="15">
        <v>3</v>
      </c>
    </row>
    <row r="24498" spans="18:18" x14ac:dyDescent="0.25">
      <c r="R24498" s="15">
        <v>3</v>
      </c>
    </row>
    <row r="24499" spans="18:18" x14ac:dyDescent="0.25">
      <c r="R24499" s="15">
        <v>3</v>
      </c>
    </row>
    <row r="24500" spans="18:18" x14ac:dyDescent="0.25">
      <c r="R24500" s="15">
        <v>3</v>
      </c>
    </row>
    <row r="24501" spans="18:18" x14ac:dyDescent="0.25">
      <c r="R24501" s="15">
        <v>3</v>
      </c>
    </row>
    <row r="24502" spans="18:18" x14ac:dyDescent="0.25">
      <c r="R24502" s="15">
        <v>3</v>
      </c>
    </row>
    <row r="24503" spans="18:18" x14ac:dyDescent="0.25">
      <c r="R24503" s="15">
        <v>3</v>
      </c>
    </row>
    <row r="24504" spans="18:18" x14ac:dyDescent="0.25">
      <c r="R24504" s="15">
        <v>3</v>
      </c>
    </row>
    <row r="24505" spans="18:18" x14ac:dyDescent="0.25">
      <c r="R24505" s="15">
        <v>3</v>
      </c>
    </row>
    <row r="24506" spans="18:18" x14ac:dyDescent="0.25">
      <c r="R24506" s="15">
        <v>3</v>
      </c>
    </row>
    <row r="24507" spans="18:18" x14ac:dyDescent="0.25">
      <c r="R24507" s="15">
        <v>3</v>
      </c>
    </row>
    <row r="24508" spans="18:18" x14ac:dyDescent="0.25">
      <c r="R24508" s="15">
        <v>3</v>
      </c>
    </row>
    <row r="24509" spans="18:18" x14ac:dyDescent="0.25">
      <c r="R24509" s="15">
        <v>3</v>
      </c>
    </row>
    <row r="24510" spans="18:18" x14ac:dyDescent="0.25">
      <c r="R24510" s="15">
        <v>3</v>
      </c>
    </row>
    <row r="24511" spans="18:18" x14ac:dyDescent="0.25">
      <c r="R24511" s="15">
        <v>3</v>
      </c>
    </row>
    <row r="24512" spans="18:18" x14ac:dyDescent="0.25">
      <c r="R24512" s="15">
        <v>3</v>
      </c>
    </row>
    <row r="24513" spans="18:18" x14ac:dyDescent="0.25">
      <c r="R24513" s="15">
        <v>3</v>
      </c>
    </row>
    <row r="24514" spans="18:18" x14ac:dyDescent="0.25">
      <c r="R24514" s="15">
        <v>3</v>
      </c>
    </row>
    <row r="24515" spans="18:18" x14ac:dyDescent="0.25">
      <c r="R24515" s="15">
        <v>3</v>
      </c>
    </row>
    <row r="24516" spans="18:18" x14ac:dyDescent="0.25">
      <c r="R24516" s="15">
        <v>3</v>
      </c>
    </row>
    <row r="24517" spans="18:18" x14ac:dyDescent="0.25">
      <c r="R24517" s="15">
        <v>3</v>
      </c>
    </row>
    <row r="24518" spans="18:18" x14ac:dyDescent="0.25">
      <c r="R24518" s="15">
        <v>3</v>
      </c>
    </row>
    <row r="24519" spans="18:18" x14ac:dyDescent="0.25">
      <c r="R24519" s="15">
        <v>3</v>
      </c>
    </row>
    <row r="24520" spans="18:18" x14ac:dyDescent="0.25">
      <c r="R24520" s="15">
        <v>3</v>
      </c>
    </row>
    <row r="24521" spans="18:18" x14ac:dyDescent="0.25">
      <c r="R24521" s="15">
        <v>3</v>
      </c>
    </row>
    <row r="24522" spans="18:18" x14ac:dyDescent="0.25">
      <c r="R24522" s="15">
        <v>3</v>
      </c>
    </row>
    <row r="24523" spans="18:18" x14ac:dyDescent="0.25">
      <c r="R24523" s="15">
        <v>3</v>
      </c>
    </row>
    <row r="24524" spans="18:18" x14ac:dyDescent="0.25">
      <c r="R24524" s="15">
        <v>3</v>
      </c>
    </row>
    <row r="24525" spans="18:18" x14ac:dyDescent="0.25">
      <c r="R24525" s="15">
        <v>3</v>
      </c>
    </row>
    <row r="24526" spans="18:18" x14ac:dyDescent="0.25">
      <c r="R24526" s="15">
        <v>3</v>
      </c>
    </row>
    <row r="24527" spans="18:18" x14ac:dyDescent="0.25">
      <c r="R24527" s="15">
        <v>3</v>
      </c>
    </row>
    <row r="24528" spans="18:18" x14ac:dyDescent="0.25">
      <c r="R24528" s="15">
        <v>3</v>
      </c>
    </row>
    <row r="24529" spans="18:18" x14ac:dyDescent="0.25">
      <c r="R24529" s="15">
        <v>3</v>
      </c>
    </row>
    <row r="24530" spans="18:18" x14ac:dyDescent="0.25">
      <c r="R24530" s="15">
        <v>3</v>
      </c>
    </row>
    <row r="24531" spans="18:18" x14ac:dyDescent="0.25">
      <c r="R24531" s="15">
        <v>3</v>
      </c>
    </row>
    <row r="24532" spans="18:18" x14ac:dyDescent="0.25">
      <c r="R24532" s="15">
        <v>3</v>
      </c>
    </row>
    <row r="24533" spans="18:18" x14ac:dyDescent="0.25">
      <c r="R24533" s="15">
        <v>3</v>
      </c>
    </row>
    <row r="24534" spans="18:18" x14ac:dyDescent="0.25">
      <c r="R24534" s="15">
        <v>3</v>
      </c>
    </row>
    <row r="24535" spans="18:18" x14ac:dyDescent="0.25">
      <c r="R24535" s="15">
        <v>3</v>
      </c>
    </row>
    <row r="24536" spans="18:18" x14ac:dyDescent="0.25">
      <c r="R24536" s="15">
        <v>3</v>
      </c>
    </row>
    <row r="24537" spans="18:18" x14ac:dyDescent="0.25">
      <c r="R24537" s="15">
        <v>3</v>
      </c>
    </row>
    <row r="24538" spans="18:18" x14ac:dyDescent="0.25">
      <c r="R24538" s="15">
        <v>3</v>
      </c>
    </row>
    <row r="24539" spans="18:18" x14ac:dyDescent="0.25">
      <c r="R24539" s="15">
        <v>3</v>
      </c>
    </row>
    <row r="24540" spans="18:18" x14ac:dyDescent="0.25">
      <c r="R24540" s="15">
        <v>3</v>
      </c>
    </row>
    <row r="24541" spans="18:18" x14ac:dyDescent="0.25">
      <c r="R24541" s="15">
        <v>3</v>
      </c>
    </row>
    <row r="24542" spans="18:18" x14ac:dyDescent="0.25">
      <c r="R24542" s="15">
        <v>3</v>
      </c>
    </row>
    <row r="24543" spans="18:18" x14ac:dyDescent="0.25">
      <c r="R24543" s="15">
        <v>3</v>
      </c>
    </row>
    <row r="24544" spans="18:18" x14ac:dyDescent="0.25">
      <c r="R24544" s="15">
        <v>3</v>
      </c>
    </row>
    <row r="24545" spans="18:18" x14ac:dyDescent="0.25">
      <c r="R24545" s="15">
        <v>3</v>
      </c>
    </row>
    <row r="24546" spans="18:18" x14ac:dyDescent="0.25">
      <c r="R24546" s="15">
        <v>3</v>
      </c>
    </row>
    <row r="24547" spans="18:18" x14ac:dyDescent="0.25">
      <c r="R24547" s="15">
        <v>3</v>
      </c>
    </row>
    <row r="24548" spans="18:18" x14ac:dyDescent="0.25">
      <c r="R24548" s="15">
        <v>3</v>
      </c>
    </row>
    <row r="24549" spans="18:18" x14ac:dyDescent="0.25">
      <c r="R24549" s="15">
        <v>5</v>
      </c>
    </row>
    <row r="24550" spans="18:18" x14ac:dyDescent="0.25">
      <c r="R24550" s="15">
        <v>5</v>
      </c>
    </row>
    <row r="24551" spans="18:18" x14ac:dyDescent="0.25">
      <c r="R24551" s="15">
        <v>5</v>
      </c>
    </row>
    <row r="24552" spans="18:18" x14ac:dyDescent="0.25">
      <c r="R24552" s="15">
        <v>5</v>
      </c>
    </row>
    <row r="24553" spans="18:18" x14ac:dyDescent="0.25">
      <c r="R24553" s="15">
        <v>5</v>
      </c>
    </row>
    <row r="24554" spans="18:18" x14ac:dyDescent="0.25">
      <c r="R24554" s="15">
        <v>5</v>
      </c>
    </row>
    <row r="24555" spans="18:18" x14ac:dyDescent="0.25">
      <c r="R24555" s="15">
        <v>5</v>
      </c>
    </row>
    <row r="24556" spans="18:18" x14ac:dyDescent="0.25">
      <c r="R24556" s="15">
        <v>5</v>
      </c>
    </row>
    <row r="24557" spans="18:18" x14ac:dyDescent="0.25">
      <c r="R24557" s="15">
        <v>5</v>
      </c>
    </row>
    <row r="24558" spans="18:18" x14ac:dyDescent="0.25">
      <c r="R24558" s="15">
        <v>2</v>
      </c>
    </row>
    <row r="24559" spans="18:18" x14ac:dyDescent="0.25">
      <c r="R24559" s="15">
        <v>2</v>
      </c>
    </row>
    <row r="24560" spans="18:18" x14ac:dyDescent="0.25">
      <c r="R24560" s="15">
        <v>2</v>
      </c>
    </row>
    <row r="24561" spans="18:18" x14ac:dyDescent="0.25">
      <c r="R24561" s="15">
        <v>2</v>
      </c>
    </row>
    <row r="24562" spans="18:18" x14ac:dyDescent="0.25">
      <c r="R24562" s="15">
        <v>2</v>
      </c>
    </row>
    <row r="24563" spans="18:18" x14ac:dyDescent="0.25">
      <c r="R24563" s="15">
        <v>2</v>
      </c>
    </row>
    <row r="24564" spans="18:18" x14ac:dyDescent="0.25">
      <c r="R24564" s="15">
        <v>2</v>
      </c>
    </row>
    <row r="24565" spans="18:18" x14ac:dyDescent="0.25">
      <c r="R24565" s="15">
        <v>2</v>
      </c>
    </row>
    <row r="24566" spans="18:18" x14ac:dyDescent="0.25">
      <c r="R24566" s="15">
        <v>2</v>
      </c>
    </row>
    <row r="24567" spans="18:18" x14ac:dyDescent="0.25">
      <c r="R24567" s="15">
        <v>2</v>
      </c>
    </row>
    <row r="24568" spans="18:18" x14ac:dyDescent="0.25">
      <c r="R24568" s="15">
        <v>2</v>
      </c>
    </row>
    <row r="24569" spans="18:18" x14ac:dyDescent="0.25">
      <c r="R24569" s="15">
        <v>2</v>
      </c>
    </row>
    <row r="24570" spans="18:18" x14ac:dyDescent="0.25">
      <c r="R24570" s="15">
        <v>2</v>
      </c>
    </row>
    <row r="24571" spans="18:18" x14ac:dyDescent="0.25">
      <c r="R24571" s="15">
        <v>2</v>
      </c>
    </row>
    <row r="24572" spans="18:18" x14ac:dyDescent="0.25">
      <c r="R24572" s="15">
        <v>2</v>
      </c>
    </row>
    <row r="24573" spans="18:18" x14ac:dyDescent="0.25">
      <c r="R24573" s="15">
        <v>2</v>
      </c>
    </row>
    <row r="24574" spans="18:18" x14ac:dyDescent="0.25">
      <c r="R24574" s="15">
        <v>2</v>
      </c>
    </row>
    <row r="24575" spans="18:18" x14ac:dyDescent="0.25">
      <c r="R24575" s="15">
        <v>2</v>
      </c>
    </row>
    <row r="24576" spans="18:18" x14ac:dyDescent="0.25">
      <c r="R24576" s="15">
        <v>2</v>
      </c>
    </row>
    <row r="24577" spans="18:18" x14ac:dyDescent="0.25">
      <c r="R24577" s="15">
        <v>2</v>
      </c>
    </row>
    <row r="24578" spans="18:18" x14ac:dyDescent="0.25">
      <c r="R24578" s="15">
        <v>2</v>
      </c>
    </row>
    <row r="24579" spans="18:18" x14ac:dyDescent="0.25">
      <c r="R24579" s="15">
        <v>2</v>
      </c>
    </row>
    <row r="24580" spans="18:18" x14ac:dyDescent="0.25">
      <c r="R24580" s="15">
        <v>2</v>
      </c>
    </row>
    <row r="24581" spans="18:18" x14ac:dyDescent="0.25">
      <c r="R24581" s="15">
        <v>2</v>
      </c>
    </row>
    <row r="24582" spans="18:18" x14ac:dyDescent="0.25">
      <c r="R24582" s="15">
        <v>2</v>
      </c>
    </row>
    <row r="24583" spans="18:18" x14ac:dyDescent="0.25">
      <c r="R24583" s="15">
        <v>2</v>
      </c>
    </row>
    <row r="24584" spans="18:18" x14ac:dyDescent="0.25">
      <c r="R24584" s="15">
        <v>2</v>
      </c>
    </row>
    <row r="24585" spans="18:18" x14ac:dyDescent="0.25">
      <c r="R24585" s="15">
        <v>5</v>
      </c>
    </row>
    <row r="24586" spans="18:18" x14ac:dyDescent="0.25">
      <c r="R24586" s="15">
        <v>5</v>
      </c>
    </row>
    <row r="24587" spans="18:18" x14ac:dyDescent="0.25">
      <c r="R24587" s="15">
        <v>5</v>
      </c>
    </row>
    <row r="24588" spans="18:18" x14ac:dyDescent="0.25">
      <c r="R24588" s="15">
        <v>5</v>
      </c>
    </row>
    <row r="24589" spans="18:18" x14ac:dyDescent="0.25">
      <c r="R24589" s="15">
        <v>5</v>
      </c>
    </row>
    <row r="24590" spans="18:18" x14ac:dyDescent="0.25">
      <c r="R24590" s="15">
        <v>5</v>
      </c>
    </row>
    <row r="24591" spans="18:18" x14ac:dyDescent="0.25">
      <c r="R24591" s="15">
        <v>5</v>
      </c>
    </row>
    <row r="24592" spans="18:18" x14ac:dyDescent="0.25">
      <c r="R24592" s="15">
        <v>5</v>
      </c>
    </row>
    <row r="24593" spans="18:18" x14ac:dyDescent="0.25">
      <c r="R24593" s="15">
        <v>5</v>
      </c>
    </row>
    <row r="24594" spans="18:18" x14ac:dyDescent="0.25">
      <c r="R24594" s="15">
        <v>1</v>
      </c>
    </row>
    <row r="24595" spans="18:18" x14ac:dyDescent="0.25">
      <c r="R24595" s="15">
        <v>1</v>
      </c>
    </row>
    <row r="24596" spans="18:18" x14ac:dyDescent="0.25">
      <c r="R24596" s="15">
        <v>1</v>
      </c>
    </row>
    <row r="24597" spans="18:18" x14ac:dyDescent="0.25">
      <c r="R24597" s="15">
        <v>1</v>
      </c>
    </row>
    <row r="24598" spans="18:18" x14ac:dyDescent="0.25">
      <c r="R24598" s="15">
        <v>1</v>
      </c>
    </row>
    <row r="24599" spans="18:18" x14ac:dyDescent="0.25">
      <c r="R24599" s="15">
        <v>1</v>
      </c>
    </row>
    <row r="24600" spans="18:18" x14ac:dyDescent="0.25">
      <c r="R24600" s="15">
        <v>1</v>
      </c>
    </row>
    <row r="24601" spans="18:18" x14ac:dyDescent="0.25">
      <c r="R24601" s="15">
        <v>1</v>
      </c>
    </row>
    <row r="24602" spans="18:18" x14ac:dyDescent="0.25">
      <c r="R24602" s="15">
        <v>1</v>
      </c>
    </row>
    <row r="24603" spans="18:18" x14ac:dyDescent="0.25">
      <c r="R24603" s="15">
        <v>1</v>
      </c>
    </row>
    <row r="24604" spans="18:18" x14ac:dyDescent="0.25">
      <c r="R24604" s="15">
        <v>1</v>
      </c>
    </row>
    <row r="24605" spans="18:18" x14ac:dyDescent="0.25">
      <c r="R24605" s="15">
        <v>1</v>
      </c>
    </row>
    <row r="24606" spans="18:18" x14ac:dyDescent="0.25">
      <c r="R24606" s="15">
        <v>1</v>
      </c>
    </row>
    <row r="24607" spans="18:18" x14ac:dyDescent="0.25">
      <c r="R24607" s="15">
        <v>1</v>
      </c>
    </row>
    <row r="24608" spans="18:18" x14ac:dyDescent="0.25">
      <c r="R24608" s="15">
        <v>1</v>
      </c>
    </row>
    <row r="24609" spans="18:18" x14ac:dyDescent="0.25">
      <c r="R24609" s="15">
        <v>1</v>
      </c>
    </row>
    <row r="24610" spans="18:18" x14ac:dyDescent="0.25">
      <c r="R24610" s="15">
        <v>1</v>
      </c>
    </row>
    <row r="24611" spans="18:18" x14ac:dyDescent="0.25">
      <c r="R24611" s="15">
        <v>1</v>
      </c>
    </row>
    <row r="24612" spans="18:18" x14ac:dyDescent="0.25">
      <c r="R24612" s="15">
        <v>1</v>
      </c>
    </row>
    <row r="24613" spans="18:18" x14ac:dyDescent="0.25">
      <c r="R24613" s="15">
        <v>1</v>
      </c>
    </row>
    <row r="24614" spans="18:18" x14ac:dyDescent="0.25">
      <c r="R24614" s="15">
        <v>1</v>
      </c>
    </row>
    <row r="24615" spans="18:18" x14ac:dyDescent="0.25">
      <c r="R24615" s="15">
        <v>1</v>
      </c>
    </row>
    <row r="24616" spans="18:18" x14ac:dyDescent="0.25">
      <c r="R24616" s="15">
        <v>1</v>
      </c>
    </row>
    <row r="24617" spans="18:18" x14ac:dyDescent="0.25">
      <c r="R24617" s="15">
        <v>1</v>
      </c>
    </row>
    <row r="24618" spans="18:18" x14ac:dyDescent="0.25">
      <c r="R24618" s="15">
        <v>1</v>
      </c>
    </row>
    <row r="24619" spans="18:18" x14ac:dyDescent="0.25">
      <c r="R24619" s="15">
        <v>1</v>
      </c>
    </row>
    <row r="24620" spans="18:18" x14ac:dyDescent="0.25">
      <c r="R24620" s="15">
        <v>1</v>
      </c>
    </row>
    <row r="24621" spans="18:18" x14ac:dyDescent="0.25">
      <c r="R24621" s="15">
        <v>1</v>
      </c>
    </row>
    <row r="24622" spans="18:18" x14ac:dyDescent="0.25">
      <c r="R24622" s="15">
        <v>4</v>
      </c>
    </row>
    <row r="24623" spans="18:18" x14ac:dyDescent="0.25">
      <c r="R24623" s="15">
        <v>4</v>
      </c>
    </row>
    <row r="24624" spans="18:18" x14ac:dyDescent="0.25">
      <c r="R24624" s="15">
        <v>4</v>
      </c>
    </row>
    <row r="24625" spans="18:18" x14ac:dyDescent="0.25">
      <c r="R24625" s="15">
        <v>2</v>
      </c>
    </row>
    <row r="24626" spans="18:18" x14ac:dyDescent="0.25">
      <c r="R24626" s="15">
        <v>2</v>
      </c>
    </row>
    <row r="24627" spans="18:18" x14ac:dyDescent="0.25">
      <c r="R24627" s="15">
        <v>2</v>
      </c>
    </row>
    <row r="24628" spans="18:18" x14ac:dyDescent="0.25">
      <c r="R24628" s="15">
        <v>2</v>
      </c>
    </row>
    <row r="24629" spans="18:18" x14ac:dyDescent="0.25">
      <c r="R24629" s="15">
        <v>4</v>
      </c>
    </row>
    <row r="24630" spans="18:18" x14ac:dyDescent="0.25">
      <c r="R24630" s="15">
        <v>4</v>
      </c>
    </row>
    <row r="24631" spans="18:18" x14ac:dyDescent="0.25">
      <c r="R24631" s="15">
        <v>4</v>
      </c>
    </row>
    <row r="24632" spans="18:18" x14ac:dyDescent="0.25">
      <c r="R24632" s="15">
        <v>4</v>
      </c>
    </row>
    <row r="24633" spans="18:18" x14ac:dyDescent="0.25">
      <c r="R24633" s="15">
        <v>4</v>
      </c>
    </row>
    <row r="24634" spans="18:18" x14ac:dyDescent="0.25">
      <c r="R24634" s="15">
        <v>4</v>
      </c>
    </row>
    <row r="24635" spans="18:18" x14ac:dyDescent="0.25">
      <c r="R24635" s="15">
        <v>4</v>
      </c>
    </row>
    <row r="24636" spans="18:18" x14ac:dyDescent="0.25">
      <c r="R24636" s="15">
        <v>4</v>
      </c>
    </row>
    <row r="24637" spans="18:18" x14ac:dyDescent="0.25">
      <c r="R24637" s="15">
        <v>4</v>
      </c>
    </row>
    <row r="24638" spans="18:18" x14ac:dyDescent="0.25">
      <c r="R24638" s="15">
        <v>4</v>
      </c>
    </row>
    <row r="24639" spans="18:18" x14ac:dyDescent="0.25">
      <c r="R24639" s="15">
        <v>4</v>
      </c>
    </row>
    <row r="24640" spans="18:18" x14ac:dyDescent="0.25">
      <c r="R24640" s="15">
        <v>4</v>
      </c>
    </row>
    <row r="24641" spans="18:18" x14ac:dyDescent="0.25">
      <c r="R24641" s="15">
        <v>4</v>
      </c>
    </row>
    <row r="24642" spans="18:18" x14ac:dyDescent="0.25">
      <c r="R24642" s="15">
        <v>1</v>
      </c>
    </row>
    <row r="24643" spans="18:18" x14ac:dyDescent="0.25">
      <c r="R24643" s="15">
        <v>1</v>
      </c>
    </row>
    <row r="24644" spans="18:18" x14ac:dyDescent="0.25">
      <c r="R24644" s="15">
        <v>5</v>
      </c>
    </row>
    <row r="24645" spans="18:18" x14ac:dyDescent="0.25">
      <c r="R24645" s="15">
        <v>5</v>
      </c>
    </row>
    <row r="24646" spans="18:18" x14ac:dyDescent="0.25">
      <c r="R24646" s="15">
        <v>5</v>
      </c>
    </row>
    <row r="24647" spans="18:18" x14ac:dyDescent="0.25">
      <c r="R24647" s="15">
        <v>5</v>
      </c>
    </row>
    <row r="24648" spans="18:18" x14ac:dyDescent="0.25">
      <c r="R24648" s="15">
        <v>5</v>
      </c>
    </row>
    <row r="24649" spans="18:18" x14ac:dyDescent="0.25">
      <c r="R24649" s="15">
        <v>5</v>
      </c>
    </row>
    <row r="24650" spans="18:18" x14ac:dyDescent="0.25">
      <c r="R24650" s="15">
        <v>5</v>
      </c>
    </row>
    <row r="24651" spans="18:18" x14ac:dyDescent="0.25">
      <c r="R24651" s="15">
        <v>5</v>
      </c>
    </row>
    <row r="24652" spans="18:18" x14ac:dyDescent="0.25">
      <c r="R24652" s="15">
        <v>5</v>
      </c>
    </row>
    <row r="24653" spans="18:18" x14ac:dyDescent="0.25">
      <c r="R24653" s="15">
        <v>5</v>
      </c>
    </row>
    <row r="24654" spans="18:18" x14ac:dyDescent="0.25">
      <c r="R24654" s="15">
        <v>5</v>
      </c>
    </row>
    <row r="24655" spans="18:18" x14ac:dyDescent="0.25">
      <c r="R24655" s="15">
        <v>5</v>
      </c>
    </row>
    <row r="24656" spans="18:18" x14ac:dyDescent="0.25">
      <c r="R24656" s="15">
        <v>5</v>
      </c>
    </row>
    <row r="24657" spans="18:18" x14ac:dyDescent="0.25">
      <c r="R24657" s="15">
        <v>5</v>
      </c>
    </row>
    <row r="24658" spans="18:18" x14ac:dyDescent="0.25">
      <c r="R24658" s="15">
        <v>5</v>
      </c>
    </row>
    <row r="24659" spans="18:18" x14ac:dyDescent="0.25">
      <c r="R24659" s="15">
        <v>5</v>
      </c>
    </row>
    <row r="24660" spans="18:18" x14ac:dyDescent="0.25">
      <c r="R24660" s="15">
        <v>5</v>
      </c>
    </row>
    <row r="24661" spans="18:18" x14ac:dyDescent="0.25">
      <c r="R24661" s="15">
        <v>5</v>
      </c>
    </row>
    <row r="24662" spans="18:18" x14ac:dyDescent="0.25">
      <c r="R24662" s="15">
        <v>5</v>
      </c>
    </row>
    <row r="24663" spans="18:18" x14ac:dyDescent="0.25">
      <c r="R24663" s="15">
        <v>5</v>
      </c>
    </row>
    <row r="24664" spans="18:18" x14ac:dyDescent="0.25">
      <c r="R24664" s="15">
        <v>5</v>
      </c>
    </row>
    <row r="24665" spans="18:18" x14ac:dyDescent="0.25">
      <c r="R24665" s="15">
        <v>4</v>
      </c>
    </row>
    <row r="24666" spans="18:18" x14ac:dyDescent="0.25">
      <c r="R24666" s="15">
        <v>4</v>
      </c>
    </row>
    <row r="24667" spans="18:18" x14ac:dyDescent="0.25">
      <c r="R24667" s="15">
        <v>4</v>
      </c>
    </row>
    <row r="24668" spans="18:18" x14ac:dyDescent="0.25">
      <c r="R24668" s="15">
        <v>4</v>
      </c>
    </row>
    <row r="24669" spans="18:18" x14ac:dyDescent="0.25">
      <c r="R24669" s="15">
        <v>4</v>
      </c>
    </row>
    <row r="24670" spans="18:18" x14ac:dyDescent="0.25">
      <c r="R24670" s="15">
        <v>4</v>
      </c>
    </row>
    <row r="24671" spans="18:18" x14ac:dyDescent="0.25">
      <c r="R24671" s="15">
        <v>4</v>
      </c>
    </row>
    <row r="24672" spans="18:18" x14ac:dyDescent="0.25">
      <c r="R24672" s="15">
        <v>4</v>
      </c>
    </row>
    <row r="24673" spans="18:18" x14ac:dyDescent="0.25">
      <c r="R24673" s="15">
        <v>4</v>
      </c>
    </row>
    <row r="24674" spans="18:18" x14ac:dyDescent="0.25">
      <c r="R24674" s="15">
        <v>4</v>
      </c>
    </row>
    <row r="24675" spans="18:18" x14ac:dyDescent="0.25">
      <c r="R24675" s="15">
        <v>4</v>
      </c>
    </row>
    <row r="24676" spans="18:18" x14ac:dyDescent="0.25">
      <c r="R24676" s="15">
        <v>4</v>
      </c>
    </row>
    <row r="24677" spans="18:18" x14ac:dyDescent="0.25">
      <c r="R24677" s="15">
        <v>4</v>
      </c>
    </row>
    <row r="24678" spans="18:18" x14ac:dyDescent="0.25">
      <c r="R24678" s="15">
        <v>4</v>
      </c>
    </row>
    <row r="24679" spans="18:18" x14ac:dyDescent="0.25">
      <c r="R24679" s="15">
        <v>4</v>
      </c>
    </row>
    <row r="24680" spans="18:18" x14ac:dyDescent="0.25">
      <c r="R24680" s="15">
        <v>4</v>
      </c>
    </row>
    <row r="24681" spans="18:18" x14ac:dyDescent="0.25">
      <c r="R24681" s="15">
        <v>4</v>
      </c>
    </row>
    <row r="24682" spans="18:18" x14ac:dyDescent="0.25">
      <c r="R24682" s="15">
        <v>4</v>
      </c>
    </row>
    <row r="24683" spans="18:18" x14ac:dyDescent="0.25">
      <c r="R24683" s="15">
        <v>4</v>
      </c>
    </row>
    <row r="24684" spans="18:18" x14ac:dyDescent="0.25">
      <c r="R24684" s="15">
        <v>4</v>
      </c>
    </row>
    <row r="24685" spans="18:18" x14ac:dyDescent="0.25">
      <c r="R24685" s="15">
        <v>4</v>
      </c>
    </row>
    <row r="24686" spans="18:18" x14ac:dyDescent="0.25">
      <c r="R24686" s="15">
        <v>4</v>
      </c>
    </row>
    <row r="24687" spans="18:18" x14ac:dyDescent="0.25">
      <c r="R24687" s="15">
        <v>4</v>
      </c>
    </row>
    <row r="24688" spans="18:18" x14ac:dyDescent="0.25">
      <c r="R24688" s="15">
        <v>4</v>
      </c>
    </row>
    <row r="24689" spans="18:18" x14ac:dyDescent="0.25">
      <c r="R24689" s="15">
        <v>4</v>
      </c>
    </row>
    <row r="24690" spans="18:18" x14ac:dyDescent="0.25">
      <c r="R24690" s="15">
        <v>4</v>
      </c>
    </row>
    <row r="24691" spans="18:18" x14ac:dyDescent="0.25">
      <c r="R24691" s="15">
        <v>4</v>
      </c>
    </row>
    <row r="24692" spans="18:18" x14ac:dyDescent="0.25">
      <c r="R24692" s="15">
        <v>4</v>
      </c>
    </row>
    <row r="24693" spans="18:18" x14ac:dyDescent="0.25">
      <c r="R24693" s="15">
        <v>4</v>
      </c>
    </row>
    <row r="24694" spans="18:18" x14ac:dyDescent="0.25">
      <c r="R24694" s="15">
        <v>4</v>
      </c>
    </row>
    <row r="24695" spans="18:18" x14ac:dyDescent="0.25">
      <c r="R24695" s="15">
        <v>4</v>
      </c>
    </row>
    <row r="24696" spans="18:18" x14ac:dyDescent="0.25">
      <c r="R24696" s="15">
        <v>4</v>
      </c>
    </row>
    <row r="24697" spans="18:18" x14ac:dyDescent="0.25">
      <c r="R24697" s="15">
        <v>4</v>
      </c>
    </row>
    <row r="24698" spans="18:18" x14ac:dyDescent="0.25">
      <c r="R24698" s="15">
        <v>4</v>
      </c>
    </row>
    <row r="24699" spans="18:18" x14ac:dyDescent="0.25">
      <c r="R24699" s="15">
        <v>4</v>
      </c>
    </row>
    <row r="24700" spans="18:18" x14ac:dyDescent="0.25">
      <c r="R24700" s="15">
        <v>4</v>
      </c>
    </row>
    <row r="24701" spans="18:18" x14ac:dyDescent="0.25">
      <c r="R24701" s="15">
        <v>4</v>
      </c>
    </row>
    <row r="24702" spans="18:18" x14ac:dyDescent="0.25">
      <c r="R24702" s="15">
        <v>4</v>
      </c>
    </row>
    <row r="24703" spans="18:18" x14ac:dyDescent="0.25">
      <c r="R24703" s="15">
        <v>4</v>
      </c>
    </row>
    <row r="24704" spans="18:18" x14ac:dyDescent="0.25">
      <c r="R24704" s="15">
        <v>4</v>
      </c>
    </row>
    <row r="24705" spans="18:18" x14ac:dyDescent="0.25">
      <c r="R24705" s="15">
        <v>4</v>
      </c>
    </row>
    <row r="24706" spans="18:18" x14ac:dyDescent="0.25">
      <c r="R24706" s="15">
        <v>4</v>
      </c>
    </row>
    <row r="24707" spans="18:18" x14ac:dyDescent="0.25">
      <c r="R24707" s="15">
        <v>4</v>
      </c>
    </row>
    <row r="24708" spans="18:18" x14ac:dyDescent="0.25">
      <c r="R24708" s="15">
        <v>4</v>
      </c>
    </row>
    <row r="24709" spans="18:18" x14ac:dyDescent="0.25">
      <c r="R24709" s="15">
        <v>4</v>
      </c>
    </row>
    <row r="24710" spans="18:18" x14ac:dyDescent="0.25">
      <c r="R24710" s="15">
        <v>4</v>
      </c>
    </row>
    <row r="24711" spans="18:18" x14ac:dyDescent="0.25">
      <c r="R24711" s="15">
        <v>4</v>
      </c>
    </row>
    <row r="24712" spans="18:18" x14ac:dyDescent="0.25">
      <c r="R24712" s="15">
        <v>4</v>
      </c>
    </row>
    <row r="24713" spans="18:18" x14ac:dyDescent="0.25">
      <c r="R24713" s="15">
        <v>4</v>
      </c>
    </row>
    <row r="24714" spans="18:18" x14ac:dyDescent="0.25">
      <c r="R24714" s="15">
        <v>4</v>
      </c>
    </row>
    <row r="24715" spans="18:18" x14ac:dyDescent="0.25">
      <c r="R24715" s="15">
        <v>4</v>
      </c>
    </row>
    <row r="24716" spans="18:18" x14ac:dyDescent="0.25">
      <c r="R24716" s="15">
        <v>3</v>
      </c>
    </row>
    <row r="24717" spans="18:18" x14ac:dyDescent="0.25">
      <c r="R24717" s="15">
        <v>3</v>
      </c>
    </row>
    <row r="24718" spans="18:18" x14ac:dyDescent="0.25">
      <c r="R24718" s="15">
        <v>3</v>
      </c>
    </row>
    <row r="24719" spans="18:18" x14ac:dyDescent="0.25">
      <c r="R24719" s="15">
        <v>3</v>
      </c>
    </row>
    <row r="24720" spans="18:18" x14ac:dyDescent="0.25">
      <c r="R24720" s="15">
        <v>3</v>
      </c>
    </row>
    <row r="24721" spans="18:18" x14ac:dyDescent="0.25">
      <c r="R24721" s="15">
        <v>3</v>
      </c>
    </row>
    <row r="24722" spans="18:18" x14ac:dyDescent="0.25">
      <c r="R24722" s="15">
        <v>3</v>
      </c>
    </row>
    <row r="24723" spans="18:18" x14ac:dyDescent="0.25">
      <c r="R24723" s="15">
        <v>3</v>
      </c>
    </row>
    <row r="24724" spans="18:18" x14ac:dyDescent="0.25">
      <c r="R24724" s="15">
        <v>2</v>
      </c>
    </row>
    <row r="24725" spans="18:18" x14ac:dyDescent="0.25">
      <c r="R24725" s="15">
        <v>2</v>
      </c>
    </row>
    <row r="24726" spans="18:18" x14ac:dyDescent="0.25">
      <c r="R24726" s="15">
        <v>2</v>
      </c>
    </row>
    <row r="24727" spans="18:18" x14ac:dyDescent="0.25">
      <c r="R24727" s="15">
        <v>2</v>
      </c>
    </row>
    <row r="24728" spans="18:18" x14ac:dyDescent="0.25">
      <c r="R24728" s="15">
        <v>2</v>
      </c>
    </row>
    <row r="24729" spans="18:18" x14ac:dyDescent="0.25">
      <c r="R24729" s="15">
        <v>4</v>
      </c>
    </row>
    <row r="24730" spans="18:18" x14ac:dyDescent="0.25">
      <c r="R24730" s="15">
        <v>4</v>
      </c>
    </row>
    <row r="24731" spans="18:18" x14ac:dyDescent="0.25">
      <c r="R24731" s="15">
        <v>4</v>
      </c>
    </row>
    <row r="24732" spans="18:18" x14ac:dyDescent="0.25">
      <c r="R24732" s="15">
        <v>4</v>
      </c>
    </row>
    <row r="24733" spans="18:18" x14ac:dyDescent="0.25">
      <c r="R24733" s="15">
        <v>4</v>
      </c>
    </row>
    <row r="24734" spans="18:18" x14ac:dyDescent="0.25">
      <c r="R24734" s="15">
        <v>4</v>
      </c>
    </row>
    <row r="24735" spans="18:18" x14ac:dyDescent="0.25">
      <c r="R24735" s="15">
        <v>4</v>
      </c>
    </row>
    <row r="24736" spans="18:18" x14ac:dyDescent="0.25">
      <c r="R24736" s="15">
        <v>4</v>
      </c>
    </row>
    <row r="24737" spans="18:18" x14ac:dyDescent="0.25">
      <c r="R24737" s="15">
        <v>4</v>
      </c>
    </row>
    <row r="24738" spans="18:18" x14ac:dyDescent="0.25">
      <c r="R24738" s="15">
        <v>4</v>
      </c>
    </row>
    <row r="24739" spans="18:18" x14ac:dyDescent="0.25">
      <c r="R24739" s="15">
        <v>4</v>
      </c>
    </row>
    <row r="24740" spans="18:18" x14ac:dyDescent="0.25">
      <c r="R24740" s="15">
        <v>4</v>
      </c>
    </row>
    <row r="24741" spans="18:18" x14ac:dyDescent="0.25">
      <c r="R24741" s="15">
        <v>4</v>
      </c>
    </row>
    <row r="24742" spans="18:18" x14ac:dyDescent="0.25">
      <c r="R24742" s="15">
        <v>4</v>
      </c>
    </row>
    <row r="24743" spans="18:18" x14ac:dyDescent="0.25">
      <c r="R24743" s="15">
        <v>4</v>
      </c>
    </row>
    <row r="24744" spans="18:18" x14ac:dyDescent="0.25">
      <c r="R24744" s="15">
        <v>4</v>
      </c>
    </row>
    <row r="24745" spans="18:18" x14ac:dyDescent="0.25">
      <c r="R24745" s="15">
        <v>4</v>
      </c>
    </row>
    <row r="24746" spans="18:18" x14ac:dyDescent="0.25">
      <c r="R24746" s="15">
        <v>4</v>
      </c>
    </row>
    <row r="24747" spans="18:18" x14ac:dyDescent="0.25">
      <c r="R24747" s="15">
        <v>4</v>
      </c>
    </row>
    <row r="24748" spans="18:18" x14ac:dyDescent="0.25">
      <c r="R24748" s="15">
        <v>4</v>
      </c>
    </row>
    <row r="24749" spans="18:18" x14ac:dyDescent="0.25">
      <c r="R24749" s="15">
        <v>4</v>
      </c>
    </row>
    <row r="24750" spans="18:18" x14ac:dyDescent="0.25">
      <c r="R24750" s="15">
        <v>4</v>
      </c>
    </row>
    <row r="24751" spans="18:18" x14ac:dyDescent="0.25">
      <c r="R24751" s="15">
        <v>4</v>
      </c>
    </row>
    <row r="24752" spans="18:18" x14ac:dyDescent="0.25">
      <c r="R24752" s="15">
        <v>4</v>
      </c>
    </row>
    <row r="24753" spans="18:18" x14ac:dyDescent="0.25">
      <c r="R24753" s="15">
        <v>4</v>
      </c>
    </row>
    <row r="24754" spans="18:18" x14ac:dyDescent="0.25">
      <c r="R24754" s="15">
        <v>4</v>
      </c>
    </row>
    <row r="24755" spans="18:18" x14ac:dyDescent="0.25">
      <c r="R24755" s="15">
        <v>4</v>
      </c>
    </row>
    <row r="24756" spans="18:18" x14ac:dyDescent="0.25">
      <c r="R24756" s="15">
        <v>4</v>
      </c>
    </row>
    <row r="24757" spans="18:18" x14ac:dyDescent="0.25">
      <c r="R24757" s="15">
        <v>4</v>
      </c>
    </row>
    <row r="24758" spans="18:18" x14ac:dyDescent="0.25">
      <c r="R24758" s="15">
        <v>4</v>
      </c>
    </row>
    <row r="24759" spans="18:18" x14ac:dyDescent="0.25">
      <c r="R24759" s="15">
        <v>4</v>
      </c>
    </row>
    <row r="24760" spans="18:18" x14ac:dyDescent="0.25">
      <c r="R24760" s="15">
        <v>4</v>
      </c>
    </row>
    <row r="24761" spans="18:18" x14ac:dyDescent="0.25">
      <c r="R24761" s="15">
        <v>4</v>
      </c>
    </row>
    <row r="24762" spans="18:18" x14ac:dyDescent="0.25">
      <c r="R24762" s="15">
        <v>4</v>
      </c>
    </row>
    <row r="24763" spans="18:18" x14ac:dyDescent="0.25">
      <c r="R24763" s="15">
        <v>4</v>
      </c>
    </row>
    <row r="24764" spans="18:18" x14ac:dyDescent="0.25">
      <c r="R24764" s="15">
        <v>4</v>
      </c>
    </row>
    <row r="24765" spans="18:18" x14ac:dyDescent="0.25">
      <c r="R24765" s="15">
        <v>4</v>
      </c>
    </row>
    <row r="24766" spans="18:18" x14ac:dyDescent="0.25">
      <c r="R24766" s="15">
        <v>4</v>
      </c>
    </row>
    <row r="24767" spans="18:18" x14ac:dyDescent="0.25">
      <c r="R24767" s="15">
        <v>4</v>
      </c>
    </row>
    <row r="24768" spans="18:18" x14ac:dyDescent="0.25">
      <c r="R24768" s="15">
        <v>4</v>
      </c>
    </row>
    <row r="24769" spans="18:18" x14ac:dyDescent="0.25">
      <c r="R24769" s="15">
        <v>4</v>
      </c>
    </row>
    <row r="24770" spans="18:18" x14ac:dyDescent="0.25">
      <c r="R24770" s="15">
        <v>4</v>
      </c>
    </row>
    <row r="24771" spans="18:18" x14ac:dyDescent="0.25">
      <c r="R24771" s="15">
        <v>4</v>
      </c>
    </row>
    <row r="24772" spans="18:18" x14ac:dyDescent="0.25">
      <c r="R24772" s="15">
        <v>4</v>
      </c>
    </row>
    <row r="24773" spans="18:18" x14ac:dyDescent="0.25">
      <c r="R24773" s="15">
        <v>4</v>
      </c>
    </row>
    <row r="24774" spans="18:18" x14ac:dyDescent="0.25">
      <c r="R24774" s="15">
        <v>4</v>
      </c>
    </row>
    <row r="24775" spans="18:18" x14ac:dyDescent="0.25">
      <c r="R24775" s="15">
        <v>4</v>
      </c>
    </row>
    <row r="24776" spans="18:18" x14ac:dyDescent="0.25">
      <c r="R24776" s="15">
        <v>4</v>
      </c>
    </row>
    <row r="24777" spans="18:18" x14ac:dyDescent="0.25">
      <c r="R24777" s="15">
        <v>4</v>
      </c>
    </row>
    <row r="24778" spans="18:18" x14ac:dyDescent="0.25">
      <c r="R24778" s="15">
        <v>4</v>
      </c>
    </row>
    <row r="24779" spans="18:18" x14ac:dyDescent="0.25">
      <c r="R24779" s="15">
        <v>4</v>
      </c>
    </row>
    <row r="24780" spans="18:18" x14ac:dyDescent="0.25">
      <c r="R24780" s="15">
        <v>2</v>
      </c>
    </row>
    <row r="24781" spans="18:18" x14ac:dyDescent="0.25">
      <c r="R24781" s="15">
        <v>2</v>
      </c>
    </row>
    <row r="24782" spans="18:18" x14ac:dyDescent="0.25">
      <c r="R24782" s="15">
        <v>2</v>
      </c>
    </row>
    <row r="24783" spans="18:18" x14ac:dyDescent="0.25">
      <c r="R24783" s="15">
        <v>2</v>
      </c>
    </row>
    <row r="24784" spans="18:18" x14ac:dyDescent="0.25">
      <c r="R24784" s="15">
        <v>2</v>
      </c>
    </row>
    <row r="24785" spans="18:18" x14ac:dyDescent="0.25">
      <c r="R24785" s="15">
        <v>2</v>
      </c>
    </row>
    <row r="24786" spans="18:18" x14ac:dyDescent="0.25">
      <c r="R24786" s="15">
        <v>2</v>
      </c>
    </row>
    <row r="24787" spans="18:18" x14ac:dyDescent="0.25">
      <c r="R24787" s="15">
        <v>2</v>
      </c>
    </row>
    <row r="24788" spans="18:18" x14ac:dyDescent="0.25">
      <c r="R24788" s="15">
        <v>2</v>
      </c>
    </row>
    <row r="24789" spans="18:18" x14ac:dyDescent="0.25">
      <c r="R24789" s="15">
        <v>2</v>
      </c>
    </row>
    <row r="24790" spans="18:18" x14ac:dyDescent="0.25">
      <c r="R24790" s="15">
        <v>2</v>
      </c>
    </row>
    <row r="24791" spans="18:18" x14ac:dyDescent="0.25">
      <c r="R24791" s="15">
        <v>2</v>
      </c>
    </row>
    <row r="24792" spans="18:18" x14ac:dyDescent="0.25">
      <c r="R24792" s="15">
        <v>2</v>
      </c>
    </row>
    <row r="24793" spans="18:18" x14ac:dyDescent="0.25">
      <c r="R24793" s="15">
        <v>2</v>
      </c>
    </row>
    <row r="24794" spans="18:18" x14ac:dyDescent="0.25">
      <c r="R24794" s="15">
        <v>2</v>
      </c>
    </row>
    <row r="24795" spans="18:18" x14ac:dyDescent="0.25">
      <c r="R24795" s="15">
        <v>2</v>
      </c>
    </row>
    <row r="24796" spans="18:18" x14ac:dyDescent="0.25">
      <c r="R24796" s="15">
        <v>2</v>
      </c>
    </row>
    <row r="24797" spans="18:18" x14ac:dyDescent="0.25">
      <c r="R24797" s="15">
        <v>2</v>
      </c>
    </row>
    <row r="24798" spans="18:18" x14ac:dyDescent="0.25">
      <c r="R24798" s="15">
        <v>2</v>
      </c>
    </row>
    <row r="24799" spans="18:18" x14ac:dyDescent="0.25">
      <c r="R24799" s="15">
        <v>2</v>
      </c>
    </row>
    <row r="24800" spans="18:18" x14ac:dyDescent="0.25">
      <c r="R24800" s="15">
        <v>2</v>
      </c>
    </row>
    <row r="24801" spans="18:18" x14ac:dyDescent="0.25">
      <c r="R24801" s="15">
        <v>2</v>
      </c>
    </row>
    <row r="24802" spans="18:18" x14ac:dyDescent="0.25">
      <c r="R24802" s="15">
        <v>2</v>
      </c>
    </row>
    <row r="24803" spans="18:18" x14ac:dyDescent="0.25">
      <c r="R24803" s="15">
        <v>2</v>
      </c>
    </row>
    <row r="24804" spans="18:18" x14ac:dyDescent="0.25">
      <c r="R24804" s="15">
        <v>2</v>
      </c>
    </row>
    <row r="24805" spans="18:18" x14ac:dyDescent="0.25">
      <c r="R24805" s="15">
        <v>2</v>
      </c>
    </row>
    <row r="24806" spans="18:18" x14ac:dyDescent="0.25">
      <c r="R24806" s="15">
        <v>2</v>
      </c>
    </row>
    <row r="24807" spans="18:18" x14ac:dyDescent="0.25">
      <c r="R24807" s="15">
        <v>2</v>
      </c>
    </row>
    <row r="24808" spans="18:18" x14ac:dyDescent="0.25">
      <c r="R24808" s="15">
        <v>2</v>
      </c>
    </row>
    <row r="24809" spans="18:18" x14ac:dyDescent="0.25">
      <c r="R24809" s="15">
        <v>2</v>
      </c>
    </row>
    <row r="24810" spans="18:18" x14ac:dyDescent="0.25">
      <c r="R24810" s="15">
        <v>2</v>
      </c>
    </row>
    <row r="24811" spans="18:18" x14ac:dyDescent="0.25">
      <c r="R24811" s="15">
        <v>2</v>
      </c>
    </row>
    <row r="24812" spans="18:18" x14ac:dyDescent="0.25">
      <c r="R24812" s="15">
        <v>2</v>
      </c>
    </row>
    <row r="24813" spans="18:18" x14ac:dyDescent="0.25">
      <c r="R24813" s="15">
        <v>2</v>
      </c>
    </row>
    <row r="24814" spans="18:18" x14ac:dyDescent="0.25">
      <c r="R24814" s="15">
        <v>2</v>
      </c>
    </row>
    <row r="24815" spans="18:18" x14ac:dyDescent="0.25">
      <c r="R24815" s="15">
        <v>2</v>
      </c>
    </row>
    <row r="24816" spans="18:18" x14ac:dyDescent="0.25">
      <c r="R24816" s="15">
        <v>2</v>
      </c>
    </row>
    <row r="24817" spans="18:18" x14ac:dyDescent="0.25">
      <c r="R24817" s="15">
        <v>2</v>
      </c>
    </row>
    <row r="24818" spans="18:18" x14ac:dyDescent="0.25">
      <c r="R24818" s="15">
        <v>2</v>
      </c>
    </row>
    <row r="24819" spans="18:18" x14ac:dyDescent="0.25">
      <c r="R24819" s="15">
        <v>2</v>
      </c>
    </row>
    <row r="24820" spans="18:18" x14ac:dyDescent="0.25">
      <c r="R24820" s="15">
        <v>2</v>
      </c>
    </row>
    <row r="24821" spans="18:18" x14ac:dyDescent="0.25">
      <c r="R24821" s="15">
        <v>2</v>
      </c>
    </row>
    <row r="24822" spans="18:18" x14ac:dyDescent="0.25">
      <c r="R24822" s="15">
        <v>2</v>
      </c>
    </row>
    <row r="24823" spans="18:18" x14ac:dyDescent="0.25">
      <c r="R24823" s="15">
        <v>2</v>
      </c>
    </row>
    <row r="24824" spans="18:18" x14ac:dyDescent="0.25">
      <c r="R24824" s="15">
        <v>2</v>
      </c>
    </row>
    <row r="24825" spans="18:18" x14ac:dyDescent="0.25">
      <c r="R24825" s="15">
        <v>2</v>
      </c>
    </row>
    <row r="24826" spans="18:18" x14ac:dyDescent="0.25">
      <c r="R24826" s="15">
        <v>2</v>
      </c>
    </row>
    <row r="24827" spans="18:18" x14ac:dyDescent="0.25">
      <c r="R24827" s="15">
        <v>2</v>
      </c>
    </row>
    <row r="24828" spans="18:18" x14ac:dyDescent="0.25">
      <c r="R24828" s="15">
        <v>2</v>
      </c>
    </row>
    <row r="24829" spans="18:18" x14ac:dyDescent="0.25">
      <c r="R24829" s="15">
        <v>2</v>
      </c>
    </row>
    <row r="24830" spans="18:18" x14ac:dyDescent="0.25">
      <c r="R24830" s="15">
        <v>2</v>
      </c>
    </row>
    <row r="24831" spans="18:18" x14ac:dyDescent="0.25">
      <c r="R24831" s="15">
        <v>2</v>
      </c>
    </row>
    <row r="24832" spans="18:18" x14ac:dyDescent="0.25">
      <c r="R24832" s="15">
        <v>1</v>
      </c>
    </row>
    <row r="24833" spans="18:18" x14ac:dyDescent="0.25">
      <c r="R24833" s="15">
        <v>1</v>
      </c>
    </row>
    <row r="24834" spans="18:18" x14ac:dyDescent="0.25">
      <c r="R24834" s="15">
        <v>1</v>
      </c>
    </row>
    <row r="24835" spans="18:18" x14ac:dyDescent="0.25">
      <c r="R24835" s="15">
        <v>1</v>
      </c>
    </row>
    <row r="24836" spans="18:18" x14ac:dyDescent="0.25">
      <c r="R24836" s="15">
        <v>1</v>
      </c>
    </row>
    <row r="24837" spans="18:18" x14ac:dyDescent="0.25">
      <c r="R24837" s="15">
        <v>1</v>
      </c>
    </row>
    <row r="24838" spans="18:18" x14ac:dyDescent="0.25">
      <c r="R24838" s="15">
        <v>1</v>
      </c>
    </row>
    <row r="24839" spans="18:18" x14ac:dyDescent="0.25">
      <c r="R24839" s="15">
        <v>1</v>
      </c>
    </row>
    <row r="24840" spans="18:18" x14ac:dyDescent="0.25">
      <c r="R24840" s="15">
        <v>1</v>
      </c>
    </row>
    <row r="24841" spans="18:18" x14ac:dyDescent="0.25">
      <c r="R24841" s="15">
        <v>1</v>
      </c>
    </row>
    <row r="24842" spans="18:18" x14ac:dyDescent="0.25">
      <c r="R24842" s="15">
        <v>1</v>
      </c>
    </row>
    <row r="24843" spans="18:18" x14ac:dyDescent="0.25">
      <c r="R24843" s="15">
        <v>1</v>
      </c>
    </row>
    <row r="24844" spans="18:18" x14ac:dyDescent="0.25">
      <c r="R24844" s="15">
        <v>1</v>
      </c>
    </row>
    <row r="24845" spans="18:18" x14ac:dyDescent="0.25">
      <c r="R24845" s="15">
        <v>1</v>
      </c>
    </row>
    <row r="24846" spans="18:18" x14ac:dyDescent="0.25">
      <c r="R24846" s="15">
        <v>1</v>
      </c>
    </row>
    <row r="24847" spans="18:18" x14ac:dyDescent="0.25">
      <c r="R24847" s="15">
        <v>1</v>
      </c>
    </row>
    <row r="24848" spans="18:18" x14ac:dyDescent="0.25">
      <c r="R24848" s="15">
        <v>1</v>
      </c>
    </row>
    <row r="24849" spans="18:18" x14ac:dyDescent="0.25">
      <c r="R24849" s="15">
        <v>1</v>
      </c>
    </row>
    <row r="24850" spans="18:18" x14ac:dyDescent="0.25">
      <c r="R24850" s="15">
        <v>1</v>
      </c>
    </row>
    <row r="24851" spans="18:18" x14ac:dyDescent="0.25">
      <c r="R24851" s="15">
        <v>2</v>
      </c>
    </row>
    <row r="24852" spans="18:18" x14ac:dyDescent="0.25">
      <c r="R24852" s="15">
        <v>2</v>
      </c>
    </row>
    <row r="24853" spans="18:18" x14ac:dyDescent="0.25">
      <c r="R24853" s="15">
        <v>2</v>
      </c>
    </row>
    <row r="24854" spans="18:18" x14ac:dyDescent="0.25">
      <c r="R24854" s="15">
        <v>2</v>
      </c>
    </row>
    <row r="24855" spans="18:18" x14ac:dyDescent="0.25">
      <c r="R24855" s="15">
        <v>1</v>
      </c>
    </row>
    <row r="24856" spans="18:18" x14ac:dyDescent="0.25">
      <c r="R24856" s="15">
        <v>1</v>
      </c>
    </row>
    <row r="24857" spans="18:18" x14ac:dyDescent="0.25">
      <c r="R24857" s="15">
        <v>1</v>
      </c>
    </row>
    <row r="24858" spans="18:18" x14ac:dyDescent="0.25">
      <c r="R24858" s="15">
        <v>1</v>
      </c>
    </row>
    <row r="24859" spans="18:18" x14ac:dyDescent="0.25">
      <c r="R24859" s="15">
        <v>1</v>
      </c>
    </row>
    <row r="24860" spans="18:18" x14ac:dyDescent="0.25">
      <c r="R24860" s="15">
        <v>1</v>
      </c>
    </row>
    <row r="24861" spans="18:18" x14ac:dyDescent="0.25">
      <c r="R24861" s="15">
        <v>1</v>
      </c>
    </row>
    <row r="24862" spans="18:18" x14ac:dyDescent="0.25">
      <c r="R24862" s="15">
        <v>1</v>
      </c>
    </row>
    <row r="24863" spans="18:18" x14ac:dyDescent="0.25">
      <c r="R24863" s="15">
        <v>1</v>
      </c>
    </row>
    <row r="24864" spans="18:18" x14ac:dyDescent="0.25">
      <c r="R24864" s="15">
        <v>1</v>
      </c>
    </row>
    <row r="24865" spans="18:18" x14ac:dyDescent="0.25">
      <c r="R24865" s="15">
        <v>1</v>
      </c>
    </row>
    <row r="24866" spans="18:18" x14ac:dyDescent="0.25">
      <c r="R24866" s="15">
        <v>1</v>
      </c>
    </row>
    <row r="24867" spans="18:18" x14ac:dyDescent="0.25">
      <c r="R24867" s="15">
        <v>1</v>
      </c>
    </row>
    <row r="24868" spans="18:18" x14ac:dyDescent="0.25">
      <c r="R24868" s="15">
        <v>1</v>
      </c>
    </row>
    <row r="24869" spans="18:18" x14ac:dyDescent="0.25">
      <c r="R24869" s="15">
        <v>1</v>
      </c>
    </row>
    <row r="24870" spans="18:18" x14ac:dyDescent="0.25">
      <c r="R24870" s="15">
        <v>1</v>
      </c>
    </row>
    <row r="24871" spans="18:18" x14ac:dyDescent="0.25">
      <c r="R24871" s="15">
        <v>1</v>
      </c>
    </row>
    <row r="24872" spans="18:18" x14ac:dyDescent="0.25">
      <c r="R24872" s="15">
        <v>1</v>
      </c>
    </row>
    <row r="24873" spans="18:18" x14ac:dyDescent="0.25">
      <c r="R24873" s="15">
        <v>1</v>
      </c>
    </row>
    <row r="24874" spans="18:18" x14ac:dyDescent="0.25">
      <c r="R24874" s="15">
        <v>1</v>
      </c>
    </row>
    <row r="24875" spans="18:18" x14ac:dyDescent="0.25">
      <c r="R24875" s="15">
        <v>1</v>
      </c>
    </row>
    <row r="24876" spans="18:18" x14ac:dyDescent="0.25">
      <c r="R24876" s="15">
        <v>1</v>
      </c>
    </row>
    <row r="24877" spans="18:18" x14ac:dyDescent="0.25">
      <c r="R24877" s="15">
        <v>1</v>
      </c>
    </row>
    <row r="24878" spans="18:18" x14ac:dyDescent="0.25">
      <c r="R24878" s="15">
        <v>1</v>
      </c>
    </row>
    <row r="24879" spans="18:18" x14ac:dyDescent="0.25">
      <c r="R24879" s="15">
        <v>1</v>
      </c>
    </row>
    <row r="24880" spans="18:18" x14ac:dyDescent="0.25">
      <c r="R24880" s="15">
        <v>1</v>
      </c>
    </row>
    <row r="24881" spans="18:18" x14ac:dyDescent="0.25">
      <c r="R24881" s="15">
        <v>1</v>
      </c>
    </row>
    <row r="24882" spans="18:18" x14ac:dyDescent="0.25">
      <c r="R24882" s="15">
        <v>2</v>
      </c>
    </row>
    <row r="24883" spans="18:18" x14ac:dyDescent="0.25">
      <c r="R24883" s="15">
        <v>2</v>
      </c>
    </row>
    <row r="24884" spans="18:18" x14ac:dyDescent="0.25">
      <c r="R24884" s="15">
        <v>2</v>
      </c>
    </row>
    <row r="24885" spans="18:18" x14ac:dyDescent="0.25">
      <c r="R24885" s="15">
        <v>1</v>
      </c>
    </row>
    <row r="24886" spans="18:18" x14ac:dyDescent="0.25">
      <c r="R24886" s="15">
        <v>1</v>
      </c>
    </row>
    <row r="24887" spans="18:18" x14ac:dyDescent="0.25">
      <c r="R24887" s="15">
        <v>1</v>
      </c>
    </row>
    <row r="24888" spans="18:18" x14ac:dyDescent="0.25">
      <c r="R24888" s="15">
        <v>1</v>
      </c>
    </row>
    <row r="24889" spans="18:18" x14ac:dyDescent="0.25">
      <c r="R24889" s="15">
        <v>2</v>
      </c>
    </row>
    <row r="24890" spans="18:18" x14ac:dyDescent="0.25">
      <c r="R24890" s="15">
        <v>2</v>
      </c>
    </row>
    <row r="24891" spans="18:18" x14ac:dyDescent="0.25">
      <c r="R24891" s="15">
        <v>2</v>
      </c>
    </row>
    <row r="24892" spans="18:18" x14ac:dyDescent="0.25">
      <c r="R24892" s="15">
        <v>2</v>
      </c>
    </row>
    <row r="24893" spans="18:18" x14ac:dyDescent="0.25">
      <c r="R24893" s="15">
        <v>2</v>
      </c>
    </row>
    <row r="24894" spans="18:18" x14ac:dyDescent="0.25">
      <c r="R24894" s="15">
        <v>2</v>
      </c>
    </row>
    <row r="24895" spans="18:18" x14ac:dyDescent="0.25">
      <c r="R24895" s="15">
        <v>2</v>
      </c>
    </row>
    <row r="24896" spans="18:18" x14ac:dyDescent="0.25">
      <c r="R24896" s="15">
        <v>2</v>
      </c>
    </row>
    <row r="24897" spans="18:18" x14ac:dyDescent="0.25">
      <c r="R24897" s="15">
        <v>2</v>
      </c>
    </row>
    <row r="24898" spans="18:18" x14ac:dyDescent="0.25">
      <c r="R24898" s="15">
        <v>4</v>
      </c>
    </row>
    <row r="24899" spans="18:18" x14ac:dyDescent="0.25">
      <c r="R24899" s="15">
        <v>4</v>
      </c>
    </row>
    <row r="24900" spans="18:18" x14ac:dyDescent="0.25">
      <c r="R24900" s="15">
        <v>4</v>
      </c>
    </row>
    <row r="24901" spans="18:18" x14ac:dyDescent="0.25">
      <c r="R24901" s="15">
        <v>4</v>
      </c>
    </row>
    <row r="24902" spans="18:18" x14ac:dyDescent="0.25">
      <c r="R24902" s="15">
        <v>4</v>
      </c>
    </row>
    <row r="24903" spans="18:18" x14ac:dyDescent="0.25">
      <c r="R24903" s="15">
        <v>4</v>
      </c>
    </row>
    <row r="24904" spans="18:18" x14ac:dyDescent="0.25">
      <c r="R24904" s="15">
        <v>2</v>
      </c>
    </row>
    <row r="24905" spans="18:18" x14ac:dyDescent="0.25">
      <c r="R24905" s="15">
        <v>2</v>
      </c>
    </row>
    <row r="24906" spans="18:18" x14ac:dyDescent="0.25">
      <c r="R24906" s="15">
        <v>2</v>
      </c>
    </row>
    <row r="24907" spans="18:18" x14ac:dyDescent="0.25">
      <c r="R24907" s="15">
        <v>2</v>
      </c>
    </row>
    <row r="24908" spans="18:18" x14ac:dyDescent="0.25">
      <c r="R24908" s="15">
        <v>2</v>
      </c>
    </row>
    <row r="24909" spans="18:18" x14ac:dyDescent="0.25">
      <c r="R24909" s="15">
        <v>2</v>
      </c>
    </row>
    <row r="24910" spans="18:18" x14ac:dyDescent="0.25">
      <c r="R24910" s="15">
        <v>2</v>
      </c>
    </row>
    <row r="24911" spans="18:18" x14ac:dyDescent="0.25">
      <c r="R24911" s="15">
        <v>2</v>
      </c>
    </row>
    <row r="24912" spans="18:18" x14ac:dyDescent="0.25">
      <c r="R24912" s="15">
        <v>4</v>
      </c>
    </row>
    <row r="24913" spans="18:18" x14ac:dyDescent="0.25">
      <c r="R24913" s="15">
        <v>4</v>
      </c>
    </row>
    <row r="24914" spans="18:18" x14ac:dyDescent="0.25">
      <c r="R24914" s="15">
        <v>4</v>
      </c>
    </row>
    <row r="24915" spans="18:18" x14ac:dyDescent="0.25">
      <c r="R24915" s="15">
        <v>4</v>
      </c>
    </row>
    <row r="24916" spans="18:18" x14ac:dyDescent="0.25">
      <c r="R24916" s="15">
        <v>4</v>
      </c>
    </row>
    <row r="24917" spans="18:18" x14ac:dyDescent="0.25">
      <c r="R24917" s="15">
        <v>4</v>
      </c>
    </row>
    <row r="24918" spans="18:18" x14ac:dyDescent="0.25">
      <c r="R24918" s="15">
        <v>4</v>
      </c>
    </row>
    <row r="24919" spans="18:18" x14ac:dyDescent="0.25">
      <c r="R24919" s="15">
        <v>4</v>
      </c>
    </row>
    <row r="24920" spans="18:18" x14ac:dyDescent="0.25">
      <c r="R24920" s="15">
        <v>4</v>
      </c>
    </row>
    <row r="24921" spans="18:18" x14ac:dyDescent="0.25">
      <c r="R24921" s="15">
        <v>4</v>
      </c>
    </row>
    <row r="24922" spans="18:18" x14ac:dyDescent="0.25">
      <c r="R24922" s="15">
        <v>4</v>
      </c>
    </row>
    <row r="24923" spans="18:18" x14ac:dyDescent="0.25">
      <c r="R24923" s="15">
        <v>4</v>
      </c>
    </row>
    <row r="24924" spans="18:18" x14ac:dyDescent="0.25">
      <c r="R24924" s="15">
        <v>4</v>
      </c>
    </row>
    <row r="24925" spans="18:18" x14ac:dyDescent="0.25">
      <c r="R24925" s="15">
        <v>4</v>
      </c>
    </row>
    <row r="24926" spans="18:18" x14ac:dyDescent="0.25">
      <c r="R24926" s="15">
        <v>4</v>
      </c>
    </row>
    <row r="24927" spans="18:18" x14ac:dyDescent="0.25">
      <c r="R24927" s="15">
        <v>4</v>
      </c>
    </row>
    <row r="24928" spans="18:18" x14ac:dyDescent="0.25">
      <c r="R24928" s="15">
        <v>4</v>
      </c>
    </row>
    <row r="24929" spans="18:18" x14ac:dyDescent="0.25">
      <c r="R24929" s="15">
        <v>4</v>
      </c>
    </row>
    <row r="24930" spans="18:18" x14ac:dyDescent="0.25">
      <c r="R24930" s="15">
        <v>1</v>
      </c>
    </row>
    <row r="24931" spans="18:18" x14ac:dyDescent="0.25">
      <c r="R24931" s="15">
        <v>1</v>
      </c>
    </row>
    <row r="24932" spans="18:18" x14ac:dyDescent="0.25">
      <c r="R24932" s="15">
        <v>1</v>
      </c>
    </row>
    <row r="24933" spans="18:18" x14ac:dyDescent="0.25">
      <c r="R24933" s="15">
        <v>1</v>
      </c>
    </row>
    <row r="24934" spans="18:18" x14ac:dyDescent="0.25">
      <c r="R24934" s="15">
        <v>4</v>
      </c>
    </row>
    <row r="24935" spans="18:18" x14ac:dyDescent="0.25">
      <c r="R24935" s="15">
        <v>4</v>
      </c>
    </row>
    <row r="24936" spans="18:18" x14ac:dyDescent="0.25">
      <c r="R24936" s="15">
        <v>4</v>
      </c>
    </row>
    <row r="24937" spans="18:18" x14ac:dyDescent="0.25">
      <c r="R24937" s="15">
        <v>4</v>
      </c>
    </row>
    <row r="24938" spans="18:18" x14ac:dyDescent="0.25">
      <c r="R24938" s="15">
        <v>4</v>
      </c>
    </row>
    <row r="24939" spans="18:18" x14ac:dyDescent="0.25">
      <c r="R24939" s="15">
        <v>4</v>
      </c>
    </row>
    <row r="24940" spans="18:18" x14ac:dyDescent="0.25">
      <c r="R24940" s="15">
        <v>4</v>
      </c>
    </row>
    <row r="24941" spans="18:18" x14ac:dyDescent="0.25">
      <c r="R24941" s="15">
        <v>4</v>
      </c>
    </row>
    <row r="24942" spans="18:18" x14ac:dyDescent="0.25">
      <c r="R24942" s="15">
        <v>4</v>
      </c>
    </row>
    <row r="24943" spans="18:18" x14ac:dyDescent="0.25">
      <c r="R24943" s="15">
        <v>1</v>
      </c>
    </row>
    <row r="24944" spans="18:18" x14ac:dyDescent="0.25">
      <c r="R24944" s="15">
        <v>1</v>
      </c>
    </row>
    <row r="24945" spans="18:18" x14ac:dyDescent="0.25">
      <c r="R24945" s="15">
        <v>1</v>
      </c>
    </row>
    <row r="24946" spans="18:18" x14ac:dyDescent="0.25">
      <c r="R24946" s="15">
        <v>1</v>
      </c>
    </row>
    <row r="24947" spans="18:18" x14ac:dyDescent="0.25">
      <c r="R24947" s="15">
        <v>1</v>
      </c>
    </row>
    <row r="24948" spans="18:18" x14ac:dyDescent="0.25">
      <c r="R24948" s="15">
        <v>1</v>
      </c>
    </row>
    <row r="24949" spans="18:18" x14ac:dyDescent="0.25">
      <c r="R24949" s="15">
        <v>1</v>
      </c>
    </row>
    <row r="24950" spans="18:18" x14ac:dyDescent="0.25">
      <c r="R24950" s="15">
        <v>1</v>
      </c>
    </row>
    <row r="24951" spans="18:18" x14ac:dyDescent="0.25">
      <c r="R24951" s="15">
        <v>1</v>
      </c>
    </row>
    <row r="24952" spans="18:18" x14ac:dyDescent="0.25">
      <c r="R24952" s="15">
        <v>1</v>
      </c>
    </row>
    <row r="24953" spans="18:18" x14ac:dyDescent="0.25">
      <c r="R24953" s="15">
        <v>1</v>
      </c>
    </row>
    <row r="24954" spans="18:18" x14ac:dyDescent="0.25">
      <c r="R24954" s="15">
        <v>2</v>
      </c>
    </row>
    <row r="24955" spans="18:18" x14ac:dyDescent="0.25">
      <c r="R24955" s="15">
        <v>2</v>
      </c>
    </row>
    <row r="24956" spans="18:18" x14ac:dyDescent="0.25">
      <c r="R24956" s="15">
        <v>2</v>
      </c>
    </row>
    <row r="24957" spans="18:18" x14ac:dyDescent="0.25">
      <c r="R24957" s="15">
        <v>2</v>
      </c>
    </row>
    <row r="24958" spans="18:18" x14ac:dyDescent="0.25">
      <c r="R24958" s="15">
        <v>2</v>
      </c>
    </row>
    <row r="24959" spans="18:18" x14ac:dyDescent="0.25">
      <c r="R24959" s="15">
        <v>2</v>
      </c>
    </row>
    <row r="24960" spans="18:18" x14ac:dyDescent="0.25">
      <c r="R24960" s="15">
        <v>2</v>
      </c>
    </row>
    <row r="24961" spans="18:18" x14ac:dyDescent="0.25">
      <c r="R24961" s="15">
        <v>2</v>
      </c>
    </row>
    <row r="24962" spans="18:18" x14ac:dyDescent="0.25">
      <c r="R24962" s="15">
        <v>2</v>
      </c>
    </row>
    <row r="24963" spans="18:18" x14ac:dyDescent="0.25">
      <c r="R24963" s="15">
        <v>2</v>
      </c>
    </row>
    <row r="24964" spans="18:18" x14ac:dyDescent="0.25">
      <c r="R24964" s="15">
        <v>1</v>
      </c>
    </row>
    <row r="24965" spans="18:18" x14ac:dyDescent="0.25">
      <c r="R24965" s="15">
        <v>1</v>
      </c>
    </row>
    <row r="24966" spans="18:18" x14ac:dyDescent="0.25">
      <c r="R24966" s="15">
        <v>1</v>
      </c>
    </row>
    <row r="24967" spans="18:18" x14ac:dyDescent="0.25">
      <c r="R24967" s="15">
        <v>1</v>
      </c>
    </row>
    <row r="24968" spans="18:18" x14ac:dyDescent="0.25">
      <c r="R24968" s="15">
        <v>1</v>
      </c>
    </row>
    <row r="24969" spans="18:18" x14ac:dyDescent="0.25">
      <c r="R24969" s="15">
        <v>1</v>
      </c>
    </row>
    <row r="24970" spans="18:18" x14ac:dyDescent="0.25">
      <c r="R24970" s="15">
        <v>1</v>
      </c>
    </row>
    <row r="24971" spans="18:18" x14ac:dyDescent="0.25">
      <c r="R24971" s="15">
        <v>1</v>
      </c>
    </row>
    <row r="24972" spans="18:18" x14ac:dyDescent="0.25">
      <c r="R24972" s="15">
        <v>1</v>
      </c>
    </row>
    <row r="24973" spans="18:18" x14ac:dyDescent="0.25">
      <c r="R24973" s="15">
        <v>1</v>
      </c>
    </row>
    <row r="24974" spans="18:18" x14ac:dyDescent="0.25">
      <c r="R24974" s="15">
        <v>1</v>
      </c>
    </row>
    <row r="24975" spans="18:18" x14ac:dyDescent="0.25">
      <c r="R24975" s="15">
        <v>1</v>
      </c>
    </row>
    <row r="24976" spans="18:18" x14ac:dyDescent="0.25">
      <c r="R24976" s="15">
        <v>3</v>
      </c>
    </row>
    <row r="24977" spans="18:18" x14ac:dyDescent="0.25">
      <c r="R24977" s="15">
        <v>3</v>
      </c>
    </row>
    <row r="24978" spans="18:18" x14ac:dyDescent="0.25">
      <c r="R24978" s="15">
        <v>3</v>
      </c>
    </row>
    <row r="24979" spans="18:18" x14ac:dyDescent="0.25">
      <c r="R24979" s="15">
        <v>3</v>
      </c>
    </row>
    <row r="24980" spans="18:18" x14ac:dyDescent="0.25">
      <c r="R24980" s="15">
        <v>3</v>
      </c>
    </row>
    <row r="24981" spans="18:18" x14ac:dyDescent="0.25">
      <c r="R24981" s="15">
        <v>3</v>
      </c>
    </row>
    <row r="24982" spans="18:18" x14ac:dyDescent="0.25">
      <c r="R24982" s="15">
        <v>3</v>
      </c>
    </row>
    <row r="24983" spans="18:18" x14ac:dyDescent="0.25">
      <c r="R24983" s="15">
        <v>3</v>
      </c>
    </row>
    <row r="24984" spans="18:18" x14ac:dyDescent="0.25">
      <c r="R24984" s="15">
        <v>3</v>
      </c>
    </row>
    <row r="24985" spans="18:18" x14ac:dyDescent="0.25">
      <c r="R24985" s="15">
        <v>3</v>
      </c>
    </row>
    <row r="24986" spans="18:18" x14ac:dyDescent="0.25">
      <c r="R24986" s="15">
        <v>3</v>
      </c>
    </row>
    <row r="24987" spans="18:18" x14ac:dyDescent="0.25">
      <c r="R24987" s="15">
        <v>3</v>
      </c>
    </row>
    <row r="24988" spans="18:18" x14ac:dyDescent="0.25">
      <c r="R24988" s="15">
        <v>3</v>
      </c>
    </row>
    <row r="24989" spans="18:18" x14ac:dyDescent="0.25">
      <c r="R24989" s="15">
        <v>3</v>
      </c>
    </row>
    <row r="24990" spans="18:18" x14ac:dyDescent="0.25">
      <c r="R24990" s="15">
        <v>3</v>
      </c>
    </row>
    <row r="24991" spans="18:18" x14ac:dyDescent="0.25">
      <c r="R24991" s="15">
        <v>3</v>
      </c>
    </row>
    <row r="24992" spans="18:18" x14ac:dyDescent="0.25">
      <c r="R24992" s="15">
        <v>3</v>
      </c>
    </row>
    <row r="24993" spans="18:18" x14ac:dyDescent="0.25">
      <c r="R24993" s="15">
        <v>3</v>
      </c>
    </row>
    <row r="24994" spans="18:18" x14ac:dyDescent="0.25">
      <c r="R24994" s="15">
        <v>3</v>
      </c>
    </row>
    <row r="24995" spans="18:18" x14ac:dyDescent="0.25">
      <c r="R24995" s="15">
        <v>3</v>
      </c>
    </row>
    <row r="24996" spans="18:18" x14ac:dyDescent="0.25">
      <c r="R24996" s="15">
        <v>3</v>
      </c>
    </row>
    <row r="24997" spans="18:18" x14ac:dyDescent="0.25">
      <c r="R24997" s="15">
        <v>3</v>
      </c>
    </row>
    <row r="24998" spans="18:18" x14ac:dyDescent="0.25">
      <c r="R24998" s="15">
        <v>3</v>
      </c>
    </row>
    <row r="24999" spans="18:18" x14ac:dyDescent="0.25">
      <c r="R24999" s="15">
        <v>3</v>
      </c>
    </row>
    <row r="25000" spans="18:18" x14ac:dyDescent="0.25">
      <c r="R25000" s="15">
        <v>3</v>
      </c>
    </row>
    <row r="25001" spans="18:18" x14ac:dyDescent="0.25">
      <c r="R25001" s="15">
        <v>3</v>
      </c>
    </row>
    <row r="25002" spans="18:18" x14ac:dyDescent="0.25">
      <c r="R25002" s="15">
        <v>3</v>
      </c>
    </row>
    <row r="25003" spans="18:18" x14ac:dyDescent="0.25">
      <c r="R25003" s="15">
        <v>3</v>
      </c>
    </row>
    <row r="25004" spans="18:18" x14ac:dyDescent="0.25">
      <c r="R25004" s="15">
        <v>3</v>
      </c>
    </row>
    <row r="25005" spans="18:18" x14ac:dyDescent="0.25">
      <c r="R25005" s="15">
        <v>3</v>
      </c>
    </row>
    <row r="25006" spans="18:18" x14ac:dyDescent="0.25">
      <c r="R25006" s="15">
        <v>3</v>
      </c>
    </row>
    <row r="25007" spans="18:18" x14ac:dyDescent="0.25">
      <c r="R25007" s="15">
        <v>3</v>
      </c>
    </row>
    <row r="25008" spans="18:18" x14ac:dyDescent="0.25">
      <c r="R25008" s="15">
        <v>3</v>
      </c>
    </row>
    <row r="25009" spans="18:18" x14ac:dyDescent="0.25">
      <c r="R25009" s="15">
        <v>3</v>
      </c>
    </row>
    <row r="25010" spans="18:18" x14ac:dyDescent="0.25">
      <c r="R25010" s="15">
        <v>3</v>
      </c>
    </row>
    <row r="25011" spans="18:18" x14ac:dyDescent="0.25">
      <c r="R25011" s="15">
        <v>3</v>
      </c>
    </row>
    <row r="25012" spans="18:18" x14ac:dyDescent="0.25">
      <c r="R25012" s="15">
        <v>3</v>
      </c>
    </row>
    <row r="25013" spans="18:18" x14ac:dyDescent="0.25">
      <c r="R25013" s="15">
        <v>3</v>
      </c>
    </row>
    <row r="25014" spans="18:18" x14ac:dyDescent="0.25">
      <c r="R25014" s="15">
        <v>3</v>
      </c>
    </row>
    <row r="25015" spans="18:18" x14ac:dyDescent="0.25">
      <c r="R25015" s="15">
        <v>3</v>
      </c>
    </row>
    <row r="25016" spans="18:18" x14ac:dyDescent="0.25">
      <c r="R25016" s="15">
        <v>2</v>
      </c>
    </row>
    <row r="25017" spans="18:18" x14ac:dyDescent="0.25">
      <c r="R25017" s="15">
        <v>2</v>
      </c>
    </row>
    <row r="25018" spans="18:18" x14ac:dyDescent="0.25">
      <c r="R25018" s="15">
        <v>2</v>
      </c>
    </row>
    <row r="25019" spans="18:18" x14ac:dyDescent="0.25">
      <c r="R25019" s="15">
        <v>2</v>
      </c>
    </row>
    <row r="25020" spans="18:18" x14ac:dyDescent="0.25">
      <c r="R25020" s="15">
        <v>2</v>
      </c>
    </row>
    <row r="25021" spans="18:18" x14ac:dyDescent="0.25">
      <c r="R25021" s="15">
        <v>2</v>
      </c>
    </row>
    <row r="25022" spans="18:18" x14ac:dyDescent="0.25">
      <c r="R25022" s="15">
        <v>2</v>
      </c>
    </row>
    <row r="25023" spans="18:18" x14ac:dyDescent="0.25">
      <c r="R25023" s="15">
        <v>2</v>
      </c>
    </row>
    <row r="25024" spans="18:18" x14ac:dyDescent="0.25">
      <c r="R25024" s="15">
        <v>2</v>
      </c>
    </row>
    <row r="25025" spans="18:18" x14ac:dyDescent="0.25">
      <c r="R25025" s="15">
        <v>2</v>
      </c>
    </row>
    <row r="25026" spans="18:18" x14ac:dyDescent="0.25">
      <c r="R25026" s="15">
        <v>2</v>
      </c>
    </row>
    <row r="25027" spans="18:18" x14ac:dyDescent="0.25">
      <c r="R25027" s="15">
        <v>2</v>
      </c>
    </row>
    <row r="25028" spans="18:18" x14ac:dyDescent="0.25">
      <c r="R25028" s="15">
        <v>2</v>
      </c>
    </row>
    <row r="25029" spans="18:18" x14ac:dyDescent="0.25">
      <c r="R25029" s="15">
        <v>2</v>
      </c>
    </row>
    <row r="25030" spans="18:18" x14ac:dyDescent="0.25">
      <c r="R25030" s="15">
        <v>2</v>
      </c>
    </row>
    <row r="25031" spans="18:18" x14ac:dyDescent="0.25">
      <c r="R25031" s="15">
        <v>2</v>
      </c>
    </row>
    <row r="25032" spans="18:18" x14ac:dyDescent="0.25">
      <c r="R25032" s="15">
        <v>3</v>
      </c>
    </row>
    <row r="25033" spans="18:18" x14ac:dyDescent="0.25">
      <c r="R25033" s="15">
        <v>3</v>
      </c>
    </row>
    <row r="25034" spans="18:18" x14ac:dyDescent="0.25">
      <c r="R25034" s="15">
        <v>3</v>
      </c>
    </row>
    <row r="25035" spans="18:18" x14ac:dyDescent="0.25">
      <c r="R25035" s="15">
        <v>3</v>
      </c>
    </row>
    <row r="25036" spans="18:18" x14ac:dyDescent="0.25">
      <c r="R25036" s="15">
        <v>3</v>
      </c>
    </row>
    <row r="25037" spans="18:18" x14ac:dyDescent="0.25">
      <c r="R25037" s="15">
        <v>3</v>
      </c>
    </row>
    <row r="25038" spans="18:18" x14ac:dyDescent="0.25">
      <c r="R25038" s="15">
        <v>3</v>
      </c>
    </row>
    <row r="25039" spans="18:18" x14ac:dyDescent="0.25">
      <c r="R25039" s="15">
        <v>3</v>
      </c>
    </row>
    <row r="25040" spans="18:18" x14ac:dyDescent="0.25">
      <c r="R25040" s="15">
        <v>3</v>
      </c>
    </row>
    <row r="25041" spans="18:18" x14ac:dyDescent="0.25">
      <c r="R25041" s="15">
        <v>3</v>
      </c>
    </row>
    <row r="25042" spans="18:18" x14ac:dyDescent="0.25">
      <c r="R25042" s="15">
        <v>3</v>
      </c>
    </row>
    <row r="25043" spans="18:18" x14ac:dyDescent="0.25">
      <c r="R25043" s="15">
        <v>3</v>
      </c>
    </row>
    <row r="25044" spans="18:18" x14ac:dyDescent="0.25">
      <c r="R25044" s="15">
        <v>3</v>
      </c>
    </row>
    <row r="25045" spans="18:18" x14ac:dyDescent="0.25">
      <c r="R25045" s="15">
        <v>3</v>
      </c>
    </row>
    <row r="25046" spans="18:18" x14ac:dyDescent="0.25">
      <c r="R25046" s="15">
        <v>3</v>
      </c>
    </row>
    <row r="25047" spans="18:18" x14ac:dyDescent="0.25">
      <c r="R25047" s="15">
        <v>3</v>
      </c>
    </row>
    <row r="25048" spans="18:18" x14ac:dyDescent="0.25">
      <c r="R25048" s="15">
        <v>3</v>
      </c>
    </row>
    <row r="25049" spans="18:18" x14ac:dyDescent="0.25">
      <c r="R25049" s="15">
        <v>3</v>
      </c>
    </row>
    <row r="25050" spans="18:18" x14ac:dyDescent="0.25">
      <c r="R25050" s="15">
        <v>4</v>
      </c>
    </row>
    <row r="25051" spans="18:18" x14ac:dyDescent="0.25">
      <c r="R25051" s="15">
        <v>4</v>
      </c>
    </row>
    <row r="25052" spans="18:18" x14ac:dyDescent="0.25">
      <c r="R25052" s="15">
        <v>4</v>
      </c>
    </row>
    <row r="25053" spans="18:18" x14ac:dyDescent="0.25">
      <c r="R25053" s="15">
        <v>4</v>
      </c>
    </row>
    <row r="25054" spans="18:18" x14ac:dyDescent="0.25">
      <c r="R25054" s="15">
        <v>4</v>
      </c>
    </row>
    <row r="25055" spans="18:18" x14ac:dyDescent="0.25">
      <c r="R25055" s="15">
        <v>4</v>
      </c>
    </row>
    <row r="25056" spans="18:18" x14ac:dyDescent="0.25">
      <c r="R25056" s="15">
        <v>4</v>
      </c>
    </row>
    <row r="25057" spans="18:18" x14ac:dyDescent="0.25">
      <c r="R25057" s="15">
        <v>3</v>
      </c>
    </row>
    <row r="25058" spans="18:18" x14ac:dyDescent="0.25">
      <c r="R25058" s="15">
        <v>3</v>
      </c>
    </row>
    <row r="25059" spans="18:18" x14ac:dyDescent="0.25">
      <c r="R25059" s="15">
        <v>3</v>
      </c>
    </row>
    <row r="25060" spans="18:18" x14ac:dyDescent="0.25">
      <c r="R25060" s="15">
        <v>3</v>
      </c>
    </row>
    <row r="25061" spans="18:18" x14ac:dyDescent="0.25">
      <c r="R25061" s="15">
        <v>3</v>
      </c>
    </row>
    <row r="25062" spans="18:18" x14ac:dyDescent="0.25">
      <c r="R25062" s="15">
        <v>3</v>
      </c>
    </row>
    <row r="25063" spans="18:18" x14ac:dyDescent="0.25">
      <c r="R25063" s="15">
        <v>3</v>
      </c>
    </row>
    <row r="25064" spans="18:18" x14ac:dyDescent="0.25">
      <c r="R25064" s="15">
        <v>3</v>
      </c>
    </row>
    <row r="25065" spans="18:18" x14ac:dyDescent="0.25">
      <c r="R25065" s="15">
        <v>3</v>
      </c>
    </row>
    <row r="25066" spans="18:18" x14ac:dyDescent="0.25">
      <c r="R25066" s="15">
        <v>3</v>
      </c>
    </row>
    <row r="25067" spans="18:18" x14ac:dyDescent="0.25">
      <c r="R25067" s="15">
        <v>3</v>
      </c>
    </row>
    <row r="25068" spans="18:18" x14ac:dyDescent="0.25">
      <c r="R25068" s="15">
        <v>3</v>
      </c>
    </row>
    <row r="25069" spans="18:18" x14ac:dyDescent="0.25">
      <c r="R25069" s="15">
        <v>3</v>
      </c>
    </row>
    <row r="25070" spans="18:18" x14ac:dyDescent="0.25">
      <c r="R25070" s="15">
        <v>3</v>
      </c>
    </row>
    <row r="25071" spans="18:18" x14ac:dyDescent="0.25">
      <c r="R25071" s="15">
        <v>3</v>
      </c>
    </row>
    <row r="25072" spans="18:18" x14ac:dyDescent="0.25">
      <c r="R25072" s="15">
        <v>3</v>
      </c>
    </row>
    <row r="25073" spans="18:18" x14ac:dyDescent="0.25">
      <c r="R25073" s="15">
        <v>3</v>
      </c>
    </row>
    <row r="25074" spans="18:18" x14ac:dyDescent="0.25">
      <c r="R25074" s="15">
        <v>3</v>
      </c>
    </row>
    <row r="25075" spans="18:18" x14ac:dyDescent="0.25">
      <c r="R25075" s="15">
        <v>3</v>
      </c>
    </row>
    <row r="25076" spans="18:18" x14ac:dyDescent="0.25">
      <c r="R25076" s="15">
        <v>3</v>
      </c>
    </row>
    <row r="25077" spans="18:18" x14ac:dyDescent="0.25">
      <c r="R25077" s="15">
        <v>3</v>
      </c>
    </row>
    <row r="25078" spans="18:18" x14ac:dyDescent="0.25">
      <c r="R25078" s="15">
        <v>3</v>
      </c>
    </row>
    <row r="25079" spans="18:18" x14ac:dyDescent="0.25">
      <c r="R25079" s="15">
        <v>3</v>
      </c>
    </row>
    <row r="25080" spans="18:18" x14ac:dyDescent="0.25">
      <c r="R25080" s="15">
        <v>3</v>
      </c>
    </row>
    <row r="25081" spans="18:18" x14ac:dyDescent="0.25">
      <c r="R25081" s="15">
        <v>3</v>
      </c>
    </row>
    <row r="25082" spans="18:18" x14ac:dyDescent="0.25">
      <c r="R25082" s="15">
        <v>3</v>
      </c>
    </row>
    <row r="25083" spans="18:18" x14ac:dyDescent="0.25">
      <c r="R25083" s="15">
        <v>3</v>
      </c>
    </row>
    <row r="25084" spans="18:18" x14ac:dyDescent="0.25">
      <c r="R25084" s="15">
        <v>4</v>
      </c>
    </row>
    <row r="25085" spans="18:18" x14ac:dyDescent="0.25">
      <c r="R25085" s="15">
        <v>4</v>
      </c>
    </row>
    <row r="25086" spans="18:18" x14ac:dyDescent="0.25">
      <c r="R25086" s="15">
        <v>4</v>
      </c>
    </row>
    <row r="25087" spans="18:18" x14ac:dyDescent="0.25">
      <c r="R25087" s="15">
        <v>3</v>
      </c>
    </row>
    <row r="25088" spans="18:18" x14ac:dyDescent="0.25">
      <c r="R25088" s="15">
        <v>3</v>
      </c>
    </row>
    <row r="25089" spans="18:18" x14ac:dyDescent="0.25">
      <c r="R25089" s="15">
        <v>3</v>
      </c>
    </row>
    <row r="25090" spans="18:18" x14ac:dyDescent="0.25">
      <c r="R25090" s="15">
        <v>3</v>
      </c>
    </row>
    <row r="25091" spans="18:18" x14ac:dyDescent="0.25">
      <c r="R25091" s="15">
        <v>3</v>
      </c>
    </row>
    <row r="25092" spans="18:18" x14ac:dyDescent="0.25">
      <c r="R25092" s="15">
        <v>3</v>
      </c>
    </row>
    <row r="25093" spans="18:18" x14ac:dyDescent="0.25">
      <c r="R25093" s="15">
        <v>3</v>
      </c>
    </row>
    <row r="25094" spans="18:18" x14ac:dyDescent="0.25">
      <c r="R25094" s="15">
        <v>3</v>
      </c>
    </row>
    <row r="25095" spans="18:18" x14ac:dyDescent="0.25">
      <c r="R25095" s="15">
        <v>3</v>
      </c>
    </row>
    <row r="25096" spans="18:18" x14ac:dyDescent="0.25">
      <c r="R25096" s="15">
        <v>3</v>
      </c>
    </row>
    <row r="25097" spans="18:18" x14ac:dyDescent="0.25">
      <c r="R25097" s="15">
        <v>3</v>
      </c>
    </row>
    <row r="25098" spans="18:18" x14ac:dyDescent="0.25">
      <c r="R25098" s="15">
        <v>3</v>
      </c>
    </row>
    <row r="25099" spans="18:18" x14ac:dyDescent="0.25">
      <c r="R25099" s="15">
        <v>3</v>
      </c>
    </row>
    <row r="25100" spans="18:18" x14ac:dyDescent="0.25">
      <c r="R25100" s="15">
        <v>3</v>
      </c>
    </row>
    <row r="25101" spans="18:18" x14ac:dyDescent="0.25">
      <c r="R25101" s="15">
        <v>3</v>
      </c>
    </row>
    <row r="25102" spans="18:18" x14ac:dyDescent="0.25">
      <c r="R25102" s="15">
        <v>4</v>
      </c>
    </row>
    <row r="25103" spans="18:18" x14ac:dyDescent="0.25">
      <c r="R25103" s="15">
        <v>4</v>
      </c>
    </row>
    <row r="25104" spans="18:18" x14ac:dyDescent="0.25">
      <c r="R25104" s="15">
        <v>4</v>
      </c>
    </row>
    <row r="25105" spans="18:18" x14ac:dyDescent="0.25">
      <c r="R25105" s="15">
        <v>4</v>
      </c>
    </row>
    <row r="25106" spans="18:18" x14ac:dyDescent="0.25">
      <c r="R25106" s="15">
        <v>4</v>
      </c>
    </row>
    <row r="25107" spans="18:18" x14ac:dyDescent="0.25">
      <c r="R25107" s="15">
        <v>4</v>
      </c>
    </row>
    <row r="25108" spans="18:18" x14ac:dyDescent="0.25">
      <c r="R25108" s="15">
        <v>3</v>
      </c>
    </row>
    <row r="25109" spans="18:18" x14ac:dyDescent="0.25">
      <c r="R25109" s="15">
        <v>3</v>
      </c>
    </row>
    <row r="25110" spans="18:18" x14ac:dyDescent="0.25">
      <c r="R25110" s="15">
        <v>3</v>
      </c>
    </row>
    <row r="25111" spans="18:18" x14ac:dyDescent="0.25">
      <c r="R25111" s="15">
        <v>3</v>
      </c>
    </row>
    <row r="25112" spans="18:18" x14ac:dyDescent="0.25">
      <c r="R25112" s="15">
        <v>3</v>
      </c>
    </row>
    <row r="25113" spans="18:18" x14ac:dyDescent="0.25">
      <c r="R25113" s="15">
        <v>3</v>
      </c>
    </row>
    <row r="25114" spans="18:18" x14ac:dyDescent="0.25">
      <c r="R25114" s="15">
        <v>3</v>
      </c>
    </row>
    <row r="25115" spans="18:18" x14ac:dyDescent="0.25">
      <c r="R25115" s="15">
        <v>3</v>
      </c>
    </row>
    <row r="25116" spans="18:18" x14ac:dyDescent="0.25">
      <c r="R25116" s="15">
        <v>3</v>
      </c>
    </row>
    <row r="25117" spans="18:18" x14ac:dyDescent="0.25">
      <c r="R25117" s="15">
        <v>3</v>
      </c>
    </row>
    <row r="25118" spans="18:18" x14ac:dyDescent="0.25">
      <c r="R25118" s="15">
        <v>3</v>
      </c>
    </row>
    <row r="25119" spans="18:18" x14ac:dyDescent="0.25">
      <c r="R25119" s="15">
        <v>3</v>
      </c>
    </row>
    <row r="25120" spans="18:18" x14ac:dyDescent="0.25">
      <c r="R25120" s="15">
        <v>3</v>
      </c>
    </row>
    <row r="25121" spans="18:18" x14ac:dyDescent="0.25">
      <c r="R25121" s="15">
        <v>3</v>
      </c>
    </row>
    <row r="25122" spans="18:18" x14ac:dyDescent="0.25">
      <c r="R25122" s="15">
        <v>3</v>
      </c>
    </row>
    <row r="25123" spans="18:18" x14ac:dyDescent="0.25">
      <c r="R25123" s="15">
        <v>3</v>
      </c>
    </row>
    <row r="25124" spans="18:18" x14ac:dyDescent="0.25">
      <c r="R25124" s="15">
        <v>1</v>
      </c>
    </row>
    <row r="25125" spans="18:18" x14ac:dyDescent="0.25">
      <c r="R25125" s="15">
        <v>1</v>
      </c>
    </row>
    <row r="25126" spans="18:18" x14ac:dyDescent="0.25">
      <c r="R25126" s="15">
        <v>1</v>
      </c>
    </row>
    <row r="25127" spans="18:18" x14ac:dyDescent="0.25">
      <c r="R25127" s="15">
        <v>1</v>
      </c>
    </row>
    <row r="25128" spans="18:18" x14ac:dyDescent="0.25">
      <c r="R25128" s="15">
        <v>1</v>
      </c>
    </row>
    <row r="25129" spans="18:18" x14ac:dyDescent="0.25">
      <c r="R25129" s="15">
        <v>1</v>
      </c>
    </row>
    <row r="25130" spans="18:18" x14ac:dyDescent="0.25">
      <c r="R25130" s="15">
        <v>1</v>
      </c>
    </row>
    <row r="25131" spans="18:18" x14ac:dyDescent="0.25">
      <c r="R25131" s="15">
        <v>1</v>
      </c>
    </row>
    <row r="25132" spans="18:18" x14ac:dyDescent="0.25">
      <c r="R25132" s="15">
        <v>1</v>
      </c>
    </row>
    <row r="25133" spans="18:18" x14ac:dyDescent="0.25">
      <c r="R25133" s="15">
        <v>1</v>
      </c>
    </row>
    <row r="25134" spans="18:18" x14ac:dyDescent="0.25">
      <c r="R25134" s="15">
        <v>1</v>
      </c>
    </row>
    <row r="25135" spans="18:18" x14ac:dyDescent="0.25">
      <c r="R25135" s="15">
        <v>1</v>
      </c>
    </row>
    <row r="25136" spans="18:18" x14ac:dyDescent="0.25">
      <c r="R25136" s="15">
        <v>1</v>
      </c>
    </row>
    <row r="25137" spans="18:18" x14ac:dyDescent="0.25">
      <c r="R25137" s="15">
        <v>1</v>
      </c>
    </row>
    <row r="25138" spans="18:18" x14ac:dyDescent="0.25">
      <c r="R25138" s="15">
        <v>1</v>
      </c>
    </row>
    <row r="25139" spans="18:18" x14ac:dyDescent="0.25">
      <c r="R25139" s="15">
        <v>1</v>
      </c>
    </row>
    <row r="25140" spans="18:18" x14ac:dyDescent="0.25">
      <c r="R25140" s="15">
        <v>1</v>
      </c>
    </row>
    <row r="25141" spans="18:18" x14ac:dyDescent="0.25">
      <c r="R25141" s="15">
        <v>1</v>
      </c>
    </row>
    <row r="25142" spans="18:18" x14ac:dyDescent="0.25">
      <c r="R25142" s="15">
        <v>1</v>
      </c>
    </row>
    <row r="25143" spans="18:18" x14ac:dyDescent="0.25">
      <c r="R25143" s="15">
        <v>1</v>
      </c>
    </row>
    <row r="25144" spans="18:18" x14ac:dyDescent="0.25">
      <c r="R25144" s="15">
        <v>1</v>
      </c>
    </row>
    <row r="25145" spans="18:18" x14ac:dyDescent="0.25">
      <c r="R25145" s="15">
        <v>1</v>
      </c>
    </row>
    <row r="25146" spans="18:18" x14ac:dyDescent="0.25">
      <c r="R25146" s="15">
        <v>3</v>
      </c>
    </row>
    <row r="25147" spans="18:18" x14ac:dyDescent="0.25">
      <c r="R25147" s="15">
        <v>3</v>
      </c>
    </row>
    <row r="25148" spans="18:18" x14ac:dyDescent="0.25">
      <c r="R25148" s="15">
        <v>3</v>
      </c>
    </row>
    <row r="25149" spans="18:18" x14ac:dyDescent="0.25">
      <c r="R25149" s="15">
        <v>3</v>
      </c>
    </row>
    <row r="25150" spans="18:18" x14ac:dyDescent="0.25">
      <c r="R25150" s="15">
        <v>3</v>
      </c>
    </row>
    <row r="25151" spans="18:18" x14ac:dyDescent="0.25">
      <c r="R25151" s="15">
        <v>1</v>
      </c>
    </row>
    <row r="25152" spans="18:18" x14ac:dyDescent="0.25">
      <c r="R25152" s="15">
        <v>1</v>
      </c>
    </row>
    <row r="25153" spans="18:18" x14ac:dyDescent="0.25">
      <c r="R25153" s="15">
        <v>1</v>
      </c>
    </row>
    <row r="25154" spans="18:18" x14ac:dyDescent="0.25">
      <c r="R25154" s="15">
        <v>1</v>
      </c>
    </row>
    <row r="25155" spans="18:18" x14ac:dyDescent="0.25">
      <c r="R25155" s="15">
        <v>1</v>
      </c>
    </row>
    <row r="25156" spans="18:18" x14ac:dyDescent="0.25">
      <c r="R25156" s="15">
        <v>1</v>
      </c>
    </row>
    <row r="25157" spans="18:18" x14ac:dyDescent="0.25">
      <c r="R25157" s="15">
        <v>3</v>
      </c>
    </row>
    <row r="25158" spans="18:18" x14ac:dyDescent="0.25">
      <c r="R25158" s="15">
        <v>3</v>
      </c>
    </row>
    <row r="25159" spans="18:18" x14ac:dyDescent="0.25">
      <c r="R25159" s="15">
        <v>3</v>
      </c>
    </row>
    <row r="25160" spans="18:18" x14ac:dyDescent="0.25">
      <c r="R25160" s="15">
        <v>3</v>
      </c>
    </row>
    <row r="25161" spans="18:18" x14ac:dyDescent="0.25">
      <c r="R25161" s="15">
        <v>3</v>
      </c>
    </row>
    <row r="25162" spans="18:18" x14ac:dyDescent="0.25">
      <c r="R25162" s="15">
        <v>3</v>
      </c>
    </row>
    <row r="25163" spans="18:18" x14ac:dyDescent="0.25">
      <c r="R25163" s="15">
        <v>3</v>
      </c>
    </row>
    <row r="25164" spans="18:18" x14ac:dyDescent="0.25">
      <c r="R25164" s="15">
        <v>3</v>
      </c>
    </row>
    <row r="25165" spans="18:18" x14ac:dyDescent="0.25">
      <c r="R25165" s="15">
        <v>3</v>
      </c>
    </row>
    <row r="25166" spans="18:18" x14ac:dyDescent="0.25">
      <c r="R25166" s="15">
        <v>3</v>
      </c>
    </row>
    <row r="25167" spans="18:18" x14ac:dyDescent="0.25">
      <c r="R25167" s="15">
        <v>3</v>
      </c>
    </row>
    <row r="25168" spans="18:18" x14ac:dyDescent="0.25">
      <c r="R25168" s="15">
        <v>3</v>
      </c>
    </row>
    <row r="25169" spans="18:18" x14ac:dyDescent="0.25">
      <c r="R25169" s="15">
        <v>3</v>
      </c>
    </row>
    <row r="25170" spans="18:18" x14ac:dyDescent="0.25">
      <c r="R25170" s="15">
        <v>3</v>
      </c>
    </row>
    <row r="25171" spans="18:18" x14ac:dyDescent="0.25">
      <c r="R25171" s="15">
        <v>3</v>
      </c>
    </row>
    <row r="25172" spans="18:18" x14ac:dyDescent="0.25">
      <c r="R25172" s="15">
        <v>3</v>
      </c>
    </row>
    <row r="25173" spans="18:18" x14ac:dyDescent="0.25">
      <c r="R25173" s="15">
        <v>3</v>
      </c>
    </row>
    <row r="25174" spans="18:18" x14ac:dyDescent="0.25">
      <c r="R25174" s="15">
        <v>3</v>
      </c>
    </row>
    <row r="25175" spans="18:18" x14ac:dyDescent="0.25">
      <c r="R25175" s="15">
        <v>3</v>
      </c>
    </row>
    <row r="25176" spans="18:18" x14ac:dyDescent="0.25">
      <c r="R25176" s="15">
        <v>3</v>
      </c>
    </row>
    <row r="25177" spans="18:18" x14ac:dyDescent="0.25">
      <c r="R25177" s="15">
        <v>3</v>
      </c>
    </row>
    <row r="25178" spans="18:18" x14ac:dyDescent="0.25">
      <c r="R25178" s="15">
        <v>3</v>
      </c>
    </row>
    <row r="25179" spans="18:18" x14ac:dyDescent="0.25">
      <c r="R25179" s="15">
        <v>3</v>
      </c>
    </row>
    <row r="25180" spans="18:18" x14ac:dyDescent="0.25">
      <c r="R25180" s="15">
        <v>3</v>
      </c>
    </row>
    <row r="25181" spans="18:18" x14ac:dyDescent="0.25">
      <c r="R25181" s="15">
        <v>3</v>
      </c>
    </row>
    <row r="25182" spans="18:18" x14ac:dyDescent="0.25">
      <c r="R25182" s="15">
        <v>3</v>
      </c>
    </row>
    <row r="25183" spans="18:18" x14ac:dyDescent="0.25">
      <c r="R25183" s="15">
        <v>3</v>
      </c>
    </row>
    <row r="25184" spans="18:18" x14ac:dyDescent="0.25">
      <c r="R25184" s="15">
        <v>3</v>
      </c>
    </row>
    <row r="25185" spans="18:18" x14ac:dyDescent="0.25">
      <c r="R25185" s="15">
        <v>3</v>
      </c>
    </row>
    <row r="25186" spans="18:18" x14ac:dyDescent="0.25">
      <c r="R25186" s="15">
        <v>3</v>
      </c>
    </row>
    <row r="25187" spans="18:18" x14ac:dyDescent="0.25">
      <c r="R25187" s="15">
        <v>3</v>
      </c>
    </row>
    <row r="25188" spans="18:18" x14ac:dyDescent="0.25">
      <c r="R25188" s="15">
        <v>3</v>
      </c>
    </row>
    <row r="25189" spans="18:18" x14ac:dyDescent="0.25">
      <c r="R25189" s="15">
        <v>1</v>
      </c>
    </row>
    <row r="25190" spans="18:18" x14ac:dyDescent="0.25">
      <c r="R25190" s="15">
        <v>1</v>
      </c>
    </row>
    <row r="25191" spans="18:18" x14ac:dyDescent="0.25">
      <c r="R25191" s="15">
        <v>1</v>
      </c>
    </row>
    <row r="25192" spans="18:18" x14ac:dyDescent="0.25">
      <c r="R25192" s="15">
        <v>1</v>
      </c>
    </row>
    <row r="25193" spans="18:18" x14ac:dyDescent="0.25">
      <c r="R25193" s="15">
        <v>1</v>
      </c>
    </row>
    <row r="25194" spans="18:18" x14ac:dyDescent="0.25">
      <c r="R25194" s="15">
        <v>1</v>
      </c>
    </row>
    <row r="25195" spans="18:18" x14ac:dyDescent="0.25">
      <c r="R25195" s="15">
        <v>1</v>
      </c>
    </row>
    <row r="25196" spans="18:18" x14ac:dyDescent="0.25">
      <c r="R25196" s="15">
        <v>1</v>
      </c>
    </row>
    <row r="25197" spans="18:18" x14ac:dyDescent="0.25">
      <c r="R25197" s="15">
        <v>3</v>
      </c>
    </row>
    <row r="25198" spans="18:18" x14ac:dyDescent="0.25">
      <c r="R25198" s="15">
        <v>3</v>
      </c>
    </row>
    <row r="25199" spans="18:18" x14ac:dyDescent="0.25">
      <c r="R25199" s="15">
        <v>3</v>
      </c>
    </row>
    <row r="25200" spans="18:18" x14ac:dyDescent="0.25">
      <c r="R25200" s="15">
        <v>3</v>
      </c>
    </row>
    <row r="25201" spans="18:18" x14ac:dyDescent="0.25">
      <c r="R25201" s="15">
        <v>3</v>
      </c>
    </row>
    <row r="25202" spans="18:18" x14ac:dyDescent="0.25">
      <c r="R25202" s="15">
        <v>3</v>
      </c>
    </row>
    <row r="25203" spans="18:18" x14ac:dyDescent="0.25">
      <c r="R25203" s="15">
        <v>3</v>
      </c>
    </row>
    <row r="25204" spans="18:18" x14ac:dyDescent="0.25">
      <c r="R25204" s="15">
        <v>3</v>
      </c>
    </row>
    <row r="25205" spans="18:18" x14ac:dyDescent="0.25">
      <c r="R25205" s="15">
        <v>3</v>
      </c>
    </row>
    <row r="25206" spans="18:18" x14ac:dyDescent="0.25">
      <c r="R25206" s="15">
        <v>3</v>
      </c>
    </row>
    <row r="25207" spans="18:18" x14ac:dyDescent="0.25">
      <c r="R25207" s="15">
        <v>3</v>
      </c>
    </row>
    <row r="25208" spans="18:18" x14ac:dyDescent="0.25">
      <c r="R25208" s="15">
        <v>3</v>
      </c>
    </row>
    <row r="25209" spans="18:18" x14ac:dyDescent="0.25">
      <c r="R25209" s="15">
        <v>3</v>
      </c>
    </row>
    <row r="25210" spans="18:18" x14ac:dyDescent="0.25">
      <c r="R25210" s="15">
        <v>3</v>
      </c>
    </row>
    <row r="25211" spans="18:18" x14ac:dyDescent="0.25">
      <c r="R25211" s="15">
        <v>3</v>
      </c>
    </row>
    <row r="25212" spans="18:18" x14ac:dyDescent="0.25">
      <c r="R25212" s="15">
        <v>3</v>
      </c>
    </row>
    <row r="25213" spans="18:18" x14ac:dyDescent="0.25">
      <c r="R25213" s="15">
        <v>3</v>
      </c>
    </row>
    <row r="25214" spans="18:18" x14ac:dyDescent="0.25">
      <c r="R25214" s="15">
        <v>3</v>
      </c>
    </row>
    <row r="25215" spans="18:18" x14ac:dyDescent="0.25">
      <c r="R25215" s="15">
        <v>3</v>
      </c>
    </row>
    <row r="25216" spans="18:18" x14ac:dyDescent="0.25">
      <c r="R25216" s="15">
        <v>3</v>
      </c>
    </row>
    <row r="25217" spans="18:18" x14ac:dyDescent="0.25">
      <c r="R25217" s="15">
        <v>3</v>
      </c>
    </row>
    <row r="25218" spans="18:18" x14ac:dyDescent="0.25">
      <c r="R25218" s="15">
        <v>3</v>
      </c>
    </row>
    <row r="25219" spans="18:18" x14ac:dyDescent="0.25">
      <c r="R25219" s="15">
        <v>3</v>
      </c>
    </row>
    <row r="25220" spans="18:18" x14ac:dyDescent="0.25">
      <c r="R25220" s="15">
        <v>3</v>
      </c>
    </row>
    <row r="25221" spans="18:18" x14ac:dyDescent="0.25">
      <c r="R25221" s="15">
        <v>3</v>
      </c>
    </row>
    <row r="25222" spans="18:18" x14ac:dyDescent="0.25">
      <c r="R25222" s="15">
        <v>3</v>
      </c>
    </row>
    <row r="25223" spans="18:18" x14ac:dyDescent="0.25">
      <c r="R25223" s="15">
        <v>3</v>
      </c>
    </row>
    <row r="25224" spans="18:18" x14ac:dyDescent="0.25">
      <c r="R25224" s="15">
        <v>3</v>
      </c>
    </row>
    <row r="25225" spans="18:18" x14ac:dyDescent="0.25">
      <c r="R25225" s="15">
        <v>3</v>
      </c>
    </row>
    <row r="25226" spans="18:18" x14ac:dyDescent="0.25">
      <c r="R25226" s="15">
        <v>3</v>
      </c>
    </row>
    <row r="25227" spans="18:18" x14ac:dyDescent="0.25">
      <c r="R25227" s="15">
        <v>3</v>
      </c>
    </row>
    <row r="25228" spans="18:18" x14ac:dyDescent="0.25">
      <c r="R25228" s="15">
        <v>3</v>
      </c>
    </row>
    <row r="25229" spans="18:18" x14ac:dyDescent="0.25">
      <c r="R25229" s="15">
        <v>3</v>
      </c>
    </row>
    <row r="25230" spans="18:18" x14ac:dyDescent="0.25">
      <c r="R25230" s="15">
        <v>3</v>
      </c>
    </row>
    <row r="25231" spans="18:18" x14ac:dyDescent="0.25">
      <c r="R25231" s="15">
        <v>3</v>
      </c>
    </row>
    <row r="25232" spans="18:18" x14ac:dyDescent="0.25">
      <c r="R25232" s="15">
        <v>3</v>
      </c>
    </row>
    <row r="25233" spans="18:18" x14ac:dyDescent="0.25">
      <c r="R25233" s="15">
        <v>3</v>
      </c>
    </row>
    <row r="25234" spans="18:18" x14ac:dyDescent="0.25">
      <c r="R25234" s="15">
        <v>3</v>
      </c>
    </row>
    <row r="25235" spans="18:18" x14ac:dyDescent="0.25">
      <c r="R25235" s="15">
        <v>3</v>
      </c>
    </row>
    <row r="25236" spans="18:18" x14ac:dyDescent="0.25">
      <c r="R25236" s="15">
        <v>3</v>
      </c>
    </row>
    <row r="25237" spans="18:18" x14ac:dyDescent="0.25">
      <c r="R25237" s="15">
        <v>3</v>
      </c>
    </row>
    <row r="25238" spans="18:18" x14ac:dyDescent="0.25">
      <c r="R25238" s="15">
        <v>3</v>
      </c>
    </row>
    <row r="25239" spans="18:18" x14ac:dyDescent="0.25">
      <c r="R25239" s="15">
        <v>4</v>
      </c>
    </row>
    <row r="25240" spans="18:18" x14ac:dyDescent="0.25">
      <c r="R25240" s="15">
        <v>4</v>
      </c>
    </row>
    <row r="25241" spans="18:18" x14ac:dyDescent="0.25">
      <c r="R25241" s="15">
        <v>4</v>
      </c>
    </row>
    <row r="25242" spans="18:18" x14ac:dyDescent="0.25">
      <c r="R25242" s="15">
        <v>3</v>
      </c>
    </row>
    <row r="25243" spans="18:18" x14ac:dyDescent="0.25">
      <c r="R25243" s="15">
        <v>3</v>
      </c>
    </row>
    <row r="25244" spans="18:18" x14ac:dyDescent="0.25">
      <c r="R25244" s="15">
        <v>3</v>
      </c>
    </row>
    <row r="25245" spans="18:18" x14ac:dyDescent="0.25">
      <c r="R25245" s="15">
        <v>3</v>
      </c>
    </row>
    <row r="25246" spans="18:18" x14ac:dyDescent="0.25">
      <c r="R25246" s="15">
        <v>3</v>
      </c>
    </row>
    <row r="25247" spans="18:18" x14ac:dyDescent="0.25">
      <c r="R25247" s="15">
        <v>3</v>
      </c>
    </row>
    <row r="25248" spans="18:18" x14ac:dyDescent="0.25">
      <c r="R25248" s="15">
        <v>3</v>
      </c>
    </row>
    <row r="25249" spans="18:18" x14ac:dyDescent="0.25">
      <c r="R25249" s="15">
        <v>3</v>
      </c>
    </row>
    <row r="25250" spans="18:18" x14ac:dyDescent="0.25">
      <c r="R25250" s="15">
        <v>3</v>
      </c>
    </row>
    <row r="25251" spans="18:18" x14ac:dyDescent="0.25">
      <c r="R25251" s="15">
        <v>3</v>
      </c>
    </row>
    <row r="25252" spans="18:18" x14ac:dyDescent="0.25">
      <c r="R25252" s="15">
        <v>3</v>
      </c>
    </row>
    <row r="25253" spans="18:18" x14ac:dyDescent="0.25">
      <c r="R25253" s="15">
        <v>3</v>
      </c>
    </row>
    <row r="25254" spans="18:18" x14ac:dyDescent="0.25">
      <c r="R25254" s="15">
        <v>3</v>
      </c>
    </row>
    <row r="25255" spans="18:18" x14ac:dyDescent="0.25">
      <c r="R25255" s="15">
        <v>1</v>
      </c>
    </row>
    <row r="25256" spans="18:18" x14ac:dyDescent="0.25">
      <c r="R25256" s="15">
        <v>1</v>
      </c>
    </row>
    <row r="25257" spans="18:18" x14ac:dyDescent="0.25">
      <c r="R25257" s="15">
        <v>1</v>
      </c>
    </row>
    <row r="25258" spans="18:18" x14ac:dyDescent="0.25">
      <c r="R25258" s="15">
        <v>1</v>
      </c>
    </row>
    <row r="25259" spans="18:18" x14ac:dyDescent="0.25">
      <c r="R25259" s="15">
        <v>1</v>
      </c>
    </row>
    <row r="25260" spans="18:18" x14ac:dyDescent="0.25">
      <c r="R25260" s="15">
        <v>1</v>
      </c>
    </row>
    <row r="25261" spans="18:18" x14ac:dyDescent="0.25">
      <c r="R25261" s="15">
        <v>1</v>
      </c>
    </row>
    <row r="25262" spans="18:18" x14ac:dyDescent="0.25">
      <c r="R25262" s="15">
        <v>1</v>
      </c>
    </row>
    <row r="25263" spans="18:18" x14ac:dyDescent="0.25">
      <c r="R25263" s="15">
        <v>1</v>
      </c>
    </row>
    <row r="25264" spans="18:18" x14ac:dyDescent="0.25">
      <c r="R25264" s="15">
        <v>1</v>
      </c>
    </row>
    <row r="25265" spans="18:18" x14ac:dyDescent="0.25">
      <c r="R25265" s="15">
        <v>1</v>
      </c>
    </row>
    <row r="25266" spans="18:18" x14ac:dyDescent="0.25">
      <c r="R25266" s="15">
        <v>1</v>
      </c>
    </row>
    <row r="25267" spans="18:18" x14ac:dyDescent="0.25">
      <c r="R25267" s="15">
        <v>1</v>
      </c>
    </row>
    <row r="25268" spans="18:18" x14ac:dyDescent="0.25">
      <c r="R25268" s="15">
        <v>1</v>
      </c>
    </row>
    <row r="25269" spans="18:18" x14ac:dyDescent="0.25">
      <c r="R25269" s="15">
        <v>1</v>
      </c>
    </row>
    <row r="25270" spans="18:18" x14ac:dyDescent="0.25">
      <c r="R25270" s="15">
        <v>1</v>
      </c>
    </row>
    <row r="25271" spans="18:18" x14ac:dyDescent="0.25">
      <c r="R25271" s="15">
        <v>1</v>
      </c>
    </row>
    <row r="25272" spans="18:18" x14ac:dyDescent="0.25">
      <c r="R25272" s="15">
        <v>1</v>
      </c>
    </row>
    <row r="25273" spans="18:18" x14ac:dyDescent="0.25">
      <c r="R25273" s="15">
        <v>1</v>
      </c>
    </row>
    <row r="25274" spans="18:18" x14ac:dyDescent="0.25">
      <c r="R25274" s="15">
        <v>1</v>
      </c>
    </row>
    <row r="25275" spans="18:18" x14ac:dyDescent="0.25">
      <c r="R25275" s="15">
        <v>1</v>
      </c>
    </row>
    <row r="25276" spans="18:18" x14ac:dyDescent="0.25">
      <c r="R25276" s="15">
        <v>1</v>
      </c>
    </row>
    <row r="25277" spans="18:18" x14ac:dyDescent="0.25">
      <c r="R25277" s="15">
        <v>1</v>
      </c>
    </row>
    <row r="25278" spans="18:18" x14ac:dyDescent="0.25">
      <c r="R25278" s="15">
        <v>1</v>
      </c>
    </row>
    <row r="25279" spans="18:18" x14ac:dyDescent="0.25">
      <c r="R25279" s="15">
        <v>1</v>
      </c>
    </row>
    <row r="25280" spans="18:18" x14ac:dyDescent="0.25">
      <c r="R25280" s="15">
        <v>1</v>
      </c>
    </row>
    <row r="25281" spans="18:18" x14ac:dyDescent="0.25">
      <c r="R25281" s="15">
        <v>1</v>
      </c>
    </row>
    <row r="25282" spans="18:18" x14ac:dyDescent="0.25">
      <c r="R25282" s="15">
        <v>2</v>
      </c>
    </row>
    <row r="25283" spans="18:18" x14ac:dyDescent="0.25">
      <c r="R25283" s="15">
        <v>2</v>
      </c>
    </row>
    <row r="25284" spans="18:18" x14ac:dyDescent="0.25">
      <c r="R25284" s="15">
        <v>2</v>
      </c>
    </row>
    <row r="25285" spans="18:18" x14ac:dyDescent="0.25">
      <c r="R25285" s="15">
        <v>2</v>
      </c>
    </row>
    <row r="25286" spans="18:18" x14ac:dyDescent="0.25">
      <c r="R25286" s="15">
        <v>2</v>
      </c>
    </row>
    <row r="25287" spans="18:18" x14ac:dyDescent="0.25">
      <c r="R25287" s="15">
        <v>2</v>
      </c>
    </row>
    <row r="25288" spans="18:18" x14ac:dyDescent="0.25">
      <c r="R25288" s="15">
        <v>3</v>
      </c>
    </row>
    <row r="25289" spans="18:18" x14ac:dyDescent="0.25">
      <c r="R25289" s="15">
        <v>3</v>
      </c>
    </row>
    <row r="25290" spans="18:18" x14ac:dyDescent="0.25">
      <c r="R25290" s="15">
        <v>3</v>
      </c>
    </row>
    <row r="25291" spans="18:18" x14ac:dyDescent="0.25">
      <c r="R25291" s="15">
        <v>3</v>
      </c>
    </row>
    <row r="25292" spans="18:18" x14ac:dyDescent="0.25">
      <c r="R25292" s="15">
        <v>3</v>
      </c>
    </row>
    <row r="25293" spans="18:18" x14ac:dyDescent="0.25">
      <c r="R25293" s="15">
        <v>3</v>
      </c>
    </row>
    <row r="25294" spans="18:18" x14ac:dyDescent="0.25">
      <c r="R25294" s="15">
        <v>3</v>
      </c>
    </row>
    <row r="25295" spans="18:18" x14ac:dyDescent="0.25">
      <c r="R25295" s="15">
        <v>3</v>
      </c>
    </row>
    <row r="25296" spans="18:18" x14ac:dyDescent="0.25">
      <c r="R25296" s="15">
        <v>3</v>
      </c>
    </row>
    <row r="25297" spans="18:18" x14ac:dyDescent="0.25">
      <c r="R25297" s="15">
        <v>4</v>
      </c>
    </row>
    <row r="25298" spans="18:18" x14ac:dyDescent="0.25">
      <c r="R25298" s="15">
        <v>4</v>
      </c>
    </row>
    <row r="25299" spans="18:18" x14ac:dyDescent="0.25">
      <c r="R25299" s="15">
        <v>4</v>
      </c>
    </row>
    <row r="25300" spans="18:18" x14ac:dyDescent="0.25">
      <c r="R25300" s="15">
        <v>4</v>
      </c>
    </row>
    <row r="25301" spans="18:18" x14ac:dyDescent="0.25">
      <c r="R25301" s="15">
        <v>4</v>
      </c>
    </row>
    <row r="25302" spans="18:18" x14ac:dyDescent="0.25">
      <c r="R25302" s="15">
        <v>4</v>
      </c>
    </row>
    <row r="25303" spans="18:18" x14ac:dyDescent="0.25">
      <c r="R25303" s="15">
        <v>4</v>
      </c>
    </row>
    <row r="25304" spans="18:18" x14ac:dyDescent="0.25">
      <c r="R25304" s="15">
        <v>4</v>
      </c>
    </row>
    <row r="25305" spans="18:18" x14ac:dyDescent="0.25">
      <c r="R25305" s="15">
        <v>4</v>
      </c>
    </row>
    <row r="25306" spans="18:18" x14ac:dyDescent="0.25">
      <c r="R25306" s="15">
        <v>4</v>
      </c>
    </row>
    <row r="25307" spans="18:18" x14ac:dyDescent="0.25">
      <c r="R25307" s="15">
        <v>4</v>
      </c>
    </row>
    <row r="25308" spans="18:18" x14ac:dyDescent="0.25">
      <c r="R25308" s="15">
        <v>4</v>
      </c>
    </row>
    <row r="25309" spans="18:18" x14ac:dyDescent="0.25">
      <c r="R25309" s="15">
        <v>4</v>
      </c>
    </row>
    <row r="25310" spans="18:18" x14ac:dyDescent="0.25">
      <c r="R25310" s="15">
        <v>1</v>
      </c>
    </row>
    <row r="25311" spans="18:18" x14ac:dyDescent="0.25">
      <c r="R25311" s="15">
        <v>1</v>
      </c>
    </row>
    <row r="25312" spans="18:18" x14ac:dyDescent="0.25">
      <c r="R25312" s="15">
        <v>1</v>
      </c>
    </row>
    <row r="25313" spans="18:18" x14ac:dyDescent="0.25">
      <c r="R25313" s="15">
        <v>1</v>
      </c>
    </row>
    <row r="25314" spans="18:18" x14ac:dyDescent="0.25">
      <c r="R25314" s="15">
        <v>1</v>
      </c>
    </row>
    <row r="25315" spans="18:18" x14ac:dyDescent="0.25">
      <c r="R25315" s="15">
        <v>1</v>
      </c>
    </row>
    <row r="25316" spans="18:18" x14ac:dyDescent="0.25">
      <c r="R25316" s="15">
        <v>1</v>
      </c>
    </row>
    <row r="25317" spans="18:18" x14ac:dyDescent="0.25">
      <c r="R25317" s="15">
        <v>3</v>
      </c>
    </row>
    <row r="25318" spans="18:18" x14ac:dyDescent="0.25">
      <c r="R25318" s="15">
        <v>3</v>
      </c>
    </row>
    <row r="25319" spans="18:18" x14ac:dyDescent="0.25">
      <c r="R25319" s="15">
        <v>3</v>
      </c>
    </row>
    <row r="25320" spans="18:18" x14ac:dyDescent="0.25">
      <c r="R25320" s="15">
        <v>3</v>
      </c>
    </row>
    <row r="25321" spans="18:18" x14ac:dyDescent="0.25">
      <c r="R25321" s="15">
        <v>3</v>
      </c>
    </row>
    <row r="25322" spans="18:18" x14ac:dyDescent="0.25">
      <c r="R25322" s="15">
        <v>3</v>
      </c>
    </row>
    <row r="25323" spans="18:18" x14ac:dyDescent="0.25">
      <c r="R25323" s="15">
        <v>1</v>
      </c>
    </row>
    <row r="25324" spans="18:18" x14ac:dyDescent="0.25">
      <c r="R25324" s="15">
        <v>1</v>
      </c>
    </row>
    <row r="25325" spans="18:18" x14ac:dyDescent="0.25">
      <c r="R25325" s="15">
        <v>1</v>
      </c>
    </row>
    <row r="25326" spans="18:18" x14ac:dyDescent="0.25">
      <c r="R25326" s="15">
        <v>1</v>
      </c>
    </row>
    <row r="25327" spans="18:18" x14ac:dyDescent="0.25">
      <c r="R25327" s="15">
        <v>1</v>
      </c>
    </row>
    <row r="25328" spans="18:18" x14ac:dyDescent="0.25">
      <c r="R25328" s="15">
        <v>1</v>
      </c>
    </row>
    <row r="25329" spans="18:18" x14ac:dyDescent="0.25">
      <c r="R25329" s="15">
        <v>1</v>
      </c>
    </row>
    <row r="25330" spans="18:18" x14ac:dyDescent="0.25">
      <c r="R25330" s="15">
        <v>1</v>
      </c>
    </row>
    <row r="25331" spans="18:18" x14ac:dyDescent="0.25">
      <c r="R25331" s="15">
        <v>1</v>
      </c>
    </row>
    <row r="25332" spans="18:18" x14ac:dyDescent="0.25">
      <c r="R25332" s="15">
        <v>1</v>
      </c>
    </row>
    <row r="25333" spans="18:18" x14ac:dyDescent="0.25">
      <c r="R25333" s="15">
        <v>3</v>
      </c>
    </row>
    <row r="25334" spans="18:18" x14ac:dyDescent="0.25">
      <c r="R25334" s="15">
        <v>3</v>
      </c>
    </row>
    <row r="25335" spans="18:18" x14ac:dyDescent="0.25">
      <c r="R25335" s="15">
        <v>3</v>
      </c>
    </row>
    <row r="25336" spans="18:18" x14ac:dyDescent="0.25">
      <c r="R25336" s="15">
        <v>3</v>
      </c>
    </row>
    <row r="25337" spans="18:18" x14ac:dyDescent="0.25">
      <c r="R25337" s="15">
        <v>3</v>
      </c>
    </row>
    <row r="25338" spans="18:18" x14ac:dyDescent="0.25">
      <c r="R25338" s="15">
        <v>3</v>
      </c>
    </row>
    <row r="25339" spans="18:18" x14ac:dyDescent="0.25">
      <c r="R25339" s="15">
        <v>3</v>
      </c>
    </row>
    <row r="25340" spans="18:18" x14ac:dyDescent="0.25">
      <c r="R25340" s="15">
        <v>3</v>
      </c>
    </row>
    <row r="25341" spans="18:18" x14ac:dyDescent="0.25">
      <c r="R25341" s="15">
        <v>3</v>
      </c>
    </row>
    <row r="25342" spans="18:18" x14ac:dyDescent="0.25">
      <c r="R25342" s="15">
        <v>3</v>
      </c>
    </row>
    <row r="25343" spans="18:18" x14ac:dyDescent="0.25">
      <c r="R25343" s="15">
        <v>3</v>
      </c>
    </row>
    <row r="25344" spans="18:18" x14ac:dyDescent="0.25">
      <c r="R25344" s="15">
        <v>3</v>
      </c>
    </row>
    <row r="25345" spans="18:18" x14ac:dyDescent="0.25">
      <c r="R25345" s="15">
        <v>3</v>
      </c>
    </row>
    <row r="25346" spans="18:18" x14ac:dyDescent="0.25">
      <c r="R25346" s="15">
        <v>3</v>
      </c>
    </row>
    <row r="25347" spans="18:18" x14ac:dyDescent="0.25">
      <c r="R25347" s="15">
        <v>3</v>
      </c>
    </row>
    <row r="25348" spans="18:18" x14ac:dyDescent="0.25">
      <c r="R25348" s="15">
        <v>3</v>
      </c>
    </row>
    <row r="25349" spans="18:18" x14ac:dyDescent="0.25">
      <c r="R25349" s="15">
        <v>4</v>
      </c>
    </row>
    <row r="25350" spans="18:18" x14ac:dyDescent="0.25">
      <c r="R25350" s="15">
        <v>4</v>
      </c>
    </row>
    <row r="25351" spans="18:18" x14ac:dyDescent="0.25">
      <c r="R25351" s="15">
        <v>4</v>
      </c>
    </row>
    <row r="25352" spans="18:18" x14ac:dyDescent="0.25">
      <c r="R25352" s="15">
        <v>4</v>
      </c>
    </row>
    <row r="25353" spans="18:18" x14ac:dyDescent="0.25">
      <c r="R25353" s="15">
        <v>4</v>
      </c>
    </row>
    <row r="25354" spans="18:18" x14ac:dyDescent="0.25">
      <c r="R25354" s="15">
        <v>4</v>
      </c>
    </row>
    <row r="25355" spans="18:18" x14ac:dyDescent="0.25">
      <c r="R25355" s="15">
        <v>4</v>
      </c>
    </row>
    <row r="25356" spans="18:18" x14ac:dyDescent="0.25">
      <c r="R25356" s="15">
        <v>4</v>
      </c>
    </row>
    <row r="25357" spans="18:18" x14ac:dyDescent="0.25">
      <c r="R25357" s="15">
        <v>4</v>
      </c>
    </row>
    <row r="25358" spans="18:18" x14ac:dyDescent="0.25">
      <c r="R25358" s="15">
        <v>4</v>
      </c>
    </row>
    <row r="25359" spans="18:18" x14ac:dyDescent="0.25">
      <c r="R25359" s="15">
        <v>4</v>
      </c>
    </row>
    <row r="25360" spans="18:18" x14ac:dyDescent="0.25">
      <c r="R25360" s="15">
        <v>4</v>
      </c>
    </row>
    <row r="25361" spans="18:18" x14ac:dyDescent="0.25">
      <c r="R25361" s="15">
        <v>4</v>
      </c>
    </row>
    <row r="25362" spans="18:18" x14ac:dyDescent="0.25">
      <c r="R25362" s="15">
        <v>4</v>
      </c>
    </row>
    <row r="25363" spans="18:18" x14ac:dyDescent="0.25">
      <c r="R25363" s="15">
        <v>4</v>
      </c>
    </row>
    <row r="25364" spans="18:18" x14ac:dyDescent="0.25">
      <c r="R25364" s="15">
        <v>4</v>
      </c>
    </row>
    <row r="25365" spans="18:18" x14ac:dyDescent="0.25">
      <c r="R25365" s="15">
        <v>1</v>
      </c>
    </row>
    <row r="25366" spans="18:18" x14ac:dyDescent="0.25">
      <c r="R25366" s="15">
        <v>1</v>
      </c>
    </row>
    <row r="25367" spans="18:18" x14ac:dyDescent="0.25">
      <c r="R25367" s="15">
        <v>1</v>
      </c>
    </row>
    <row r="25368" spans="18:18" x14ac:dyDescent="0.25">
      <c r="R25368" s="15">
        <v>1</v>
      </c>
    </row>
    <row r="25369" spans="18:18" x14ac:dyDescent="0.25">
      <c r="R25369" s="15">
        <v>4</v>
      </c>
    </row>
    <row r="25370" spans="18:18" x14ac:dyDescent="0.25">
      <c r="R25370" s="15">
        <v>4</v>
      </c>
    </row>
    <row r="25371" spans="18:18" x14ac:dyDescent="0.25">
      <c r="R25371" s="15">
        <v>4</v>
      </c>
    </row>
    <row r="25372" spans="18:18" x14ac:dyDescent="0.25">
      <c r="R25372" s="15">
        <v>4</v>
      </c>
    </row>
    <row r="25373" spans="18:18" x14ac:dyDescent="0.25">
      <c r="R25373" s="15">
        <v>4</v>
      </c>
    </row>
    <row r="25374" spans="18:18" x14ac:dyDescent="0.25">
      <c r="R25374" s="15">
        <v>4</v>
      </c>
    </row>
    <row r="25375" spans="18:18" x14ac:dyDescent="0.25">
      <c r="R25375" s="15">
        <v>4</v>
      </c>
    </row>
    <row r="25376" spans="18:18" x14ac:dyDescent="0.25">
      <c r="R25376" s="15">
        <v>4</v>
      </c>
    </row>
    <row r="25377" spans="18:18" x14ac:dyDescent="0.25">
      <c r="R25377" s="15">
        <v>4</v>
      </c>
    </row>
    <row r="25378" spans="18:18" x14ac:dyDescent="0.25">
      <c r="R25378" s="15">
        <v>3</v>
      </c>
    </row>
    <row r="25379" spans="18:18" x14ac:dyDescent="0.25">
      <c r="R25379" s="15">
        <v>3</v>
      </c>
    </row>
    <row r="25380" spans="18:18" x14ac:dyDescent="0.25">
      <c r="R25380" s="15">
        <v>3</v>
      </c>
    </row>
    <row r="25381" spans="18:18" x14ac:dyDescent="0.25">
      <c r="R25381" s="15">
        <v>3</v>
      </c>
    </row>
    <row r="25382" spans="18:18" x14ac:dyDescent="0.25">
      <c r="R25382" s="15">
        <v>3</v>
      </c>
    </row>
    <row r="25383" spans="18:18" x14ac:dyDescent="0.25">
      <c r="R25383" s="15">
        <v>3</v>
      </c>
    </row>
    <row r="25384" spans="18:18" x14ac:dyDescent="0.25">
      <c r="R25384" s="15">
        <v>3</v>
      </c>
    </row>
    <row r="25385" spans="18:18" x14ac:dyDescent="0.25">
      <c r="R25385" s="15">
        <v>3</v>
      </c>
    </row>
    <row r="25386" spans="18:18" x14ac:dyDescent="0.25">
      <c r="R25386" s="15">
        <v>3</v>
      </c>
    </row>
    <row r="25387" spans="18:18" x14ac:dyDescent="0.25">
      <c r="R25387" s="15">
        <v>3</v>
      </c>
    </row>
    <row r="25388" spans="18:18" x14ac:dyDescent="0.25">
      <c r="R25388" s="15">
        <v>3</v>
      </c>
    </row>
    <row r="25389" spans="18:18" x14ac:dyDescent="0.25">
      <c r="R25389" s="15">
        <v>3</v>
      </c>
    </row>
    <row r="25390" spans="18:18" x14ac:dyDescent="0.25">
      <c r="R25390" s="15">
        <v>3</v>
      </c>
    </row>
    <row r="25391" spans="18:18" x14ac:dyDescent="0.25">
      <c r="R25391" s="15">
        <v>3</v>
      </c>
    </row>
    <row r="25392" spans="18:18" x14ac:dyDescent="0.25">
      <c r="R25392" s="15">
        <v>3</v>
      </c>
    </row>
    <row r="25393" spans="18:18" x14ac:dyDescent="0.25">
      <c r="R25393" s="15">
        <v>3</v>
      </c>
    </row>
    <row r="25394" spans="18:18" x14ac:dyDescent="0.25">
      <c r="R25394" s="15">
        <v>3</v>
      </c>
    </row>
    <row r="25395" spans="18:18" x14ac:dyDescent="0.25">
      <c r="R25395" s="15">
        <v>3</v>
      </c>
    </row>
    <row r="25396" spans="18:18" x14ac:dyDescent="0.25">
      <c r="R25396" s="15">
        <v>3</v>
      </c>
    </row>
    <row r="25397" spans="18:18" x14ac:dyDescent="0.25">
      <c r="R25397" s="15">
        <v>3</v>
      </c>
    </row>
    <row r="25398" spans="18:18" x14ac:dyDescent="0.25">
      <c r="R25398" s="15">
        <v>3</v>
      </c>
    </row>
    <row r="25399" spans="18:18" x14ac:dyDescent="0.25">
      <c r="R25399" s="15">
        <v>3</v>
      </c>
    </row>
    <row r="25400" spans="18:18" x14ac:dyDescent="0.25">
      <c r="R25400" s="15">
        <v>3</v>
      </c>
    </row>
    <row r="25401" spans="18:18" x14ac:dyDescent="0.25">
      <c r="R25401" s="15">
        <v>3</v>
      </c>
    </row>
    <row r="25402" spans="18:18" x14ac:dyDescent="0.25">
      <c r="R25402" s="15">
        <v>3</v>
      </c>
    </row>
    <row r="25403" spans="18:18" x14ac:dyDescent="0.25">
      <c r="R25403" s="15">
        <v>3</v>
      </c>
    </row>
    <row r="25404" spans="18:18" x14ac:dyDescent="0.25">
      <c r="R25404" s="15">
        <v>3</v>
      </c>
    </row>
    <row r="25405" spans="18:18" x14ac:dyDescent="0.25">
      <c r="R25405" s="15">
        <v>3</v>
      </c>
    </row>
    <row r="25406" spans="18:18" x14ac:dyDescent="0.25">
      <c r="R25406" s="15">
        <v>3</v>
      </c>
    </row>
    <row r="25407" spans="18:18" x14ac:dyDescent="0.25">
      <c r="R25407" s="15">
        <v>3</v>
      </c>
    </row>
    <row r="25408" spans="18:18" x14ac:dyDescent="0.25">
      <c r="R25408" s="15">
        <v>3</v>
      </c>
    </row>
    <row r="25409" spans="18:18" x14ac:dyDescent="0.25">
      <c r="R25409" s="15">
        <v>3</v>
      </c>
    </row>
    <row r="25410" spans="18:18" x14ac:dyDescent="0.25">
      <c r="R25410" s="15">
        <v>3</v>
      </c>
    </row>
    <row r="25411" spans="18:18" x14ac:dyDescent="0.25">
      <c r="R25411" s="15">
        <v>3</v>
      </c>
    </row>
    <row r="25412" spans="18:18" x14ac:dyDescent="0.25">
      <c r="R25412" s="15">
        <v>3</v>
      </c>
    </row>
    <row r="25413" spans="18:18" x14ac:dyDescent="0.25">
      <c r="R25413" s="15">
        <v>3</v>
      </c>
    </row>
    <row r="25414" spans="18:18" x14ac:dyDescent="0.25">
      <c r="R25414" s="15">
        <v>1</v>
      </c>
    </row>
    <row r="25415" spans="18:18" x14ac:dyDescent="0.25">
      <c r="R25415" s="15">
        <v>1</v>
      </c>
    </row>
    <row r="25416" spans="18:18" x14ac:dyDescent="0.25">
      <c r="R25416" s="15">
        <v>4</v>
      </c>
    </row>
    <row r="25417" spans="18:18" x14ac:dyDescent="0.25">
      <c r="R25417" s="15">
        <v>4</v>
      </c>
    </row>
    <row r="25418" spans="18:18" x14ac:dyDescent="0.25">
      <c r="R25418" s="15">
        <v>4</v>
      </c>
    </row>
    <row r="25419" spans="18:18" x14ac:dyDescent="0.25">
      <c r="R25419" s="15">
        <v>4</v>
      </c>
    </row>
    <row r="25420" spans="18:18" x14ac:dyDescent="0.25">
      <c r="R25420" s="15">
        <v>3</v>
      </c>
    </row>
    <row r="25421" spans="18:18" x14ac:dyDescent="0.25">
      <c r="R25421" s="15">
        <v>3</v>
      </c>
    </row>
    <row r="25422" spans="18:18" x14ac:dyDescent="0.25">
      <c r="R25422" s="15">
        <v>3</v>
      </c>
    </row>
    <row r="25423" spans="18:18" x14ac:dyDescent="0.25">
      <c r="R25423" s="15">
        <v>3</v>
      </c>
    </row>
    <row r="25424" spans="18:18" x14ac:dyDescent="0.25">
      <c r="R25424" s="15">
        <v>3</v>
      </c>
    </row>
    <row r="25425" spans="18:18" x14ac:dyDescent="0.25">
      <c r="R25425" s="15">
        <v>3</v>
      </c>
    </row>
    <row r="25426" spans="18:18" x14ac:dyDescent="0.25">
      <c r="R25426" s="15">
        <v>3</v>
      </c>
    </row>
    <row r="25427" spans="18:18" x14ac:dyDescent="0.25">
      <c r="R25427" s="15">
        <v>3</v>
      </c>
    </row>
    <row r="25428" spans="18:18" x14ac:dyDescent="0.25">
      <c r="R25428" s="15">
        <v>3</v>
      </c>
    </row>
    <row r="25429" spans="18:18" x14ac:dyDescent="0.25">
      <c r="R25429" s="15">
        <v>3</v>
      </c>
    </row>
    <row r="25430" spans="18:18" x14ac:dyDescent="0.25">
      <c r="R25430" s="15">
        <v>3</v>
      </c>
    </row>
    <row r="25431" spans="18:18" x14ac:dyDescent="0.25">
      <c r="R25431" s="15">
        <v>3</v>
      </c>
    </row>
    <row r="25432" spans="18:18" x14ac:dyDescent="0.25">
      <c r="R25432" s="15">
        <v>3</v>
      </c>
    </row>
    <row r="25433" spans="18:18" x14ac:dyDescent="0.25">
      <c r="R25433" s="15">
        <v>3</v>
      </c>
    </row>
    <row r="25434" spans="18:18" x14ac:dyDescent="0.25">
      <c r="R25434" s="15">
        <v>3</v>
      </c>
    </row>
    <row r="25435" spans="18:18" x14ac:dyDescent="0.25">
      <c r="R25435" s="15">
        <v>3</v>
      </c>
    </row>
    <row r="25436" spans="18:18" x14ac:dyDescent="0.25">
      <c r="R25436" s="15">
        <v>3</v>
      </c>
    </row>
    <row r="25437" spans="18:18" x14ac:dyDescent="0.25">
      <c r="R25437" s="15">
        <v>3</v>
      </c>
    </row>
    <row r="25438" spans="18:18" x14ac:dyDescent="0.25">
      <c r="R25438" s="15">
        <v>3</v>
      </c>
    </row>
    <row r="25439" spans="18:18" x14ac:dyDescent="0.25">
      <c r="R25439" s="15">
        <v>3</v>
      </c>
    </row>
    <row r="25440" spans="18:18" x14ac:dyDescent="0.25">
      <c r="R25440" s="15">
        <v>3</v>
      </c>
    </row>
    <row r="25441" spans="18:18" x14ac:dyDescent="0.25">
      <c r="R25441" s="15">
        <v>3</v>
      </c>
    </row>
    <row r="25442" spans="18:18" x14ac:dyDescent="0.25">
      <c r="R25442" s="15">
        <v>3</v>
      </c>
    </row>
    <row r="25443" spans="18:18" x14ac:dyDescent="0.25">
      <c r="R25443" s="15">
        <v>3</v>
      </c>
    </row>
    <row r="25444" spans="18:18" x14ac:dyDescent="0.25">
      <c r="R25444" s="15">
        <v>3</v>
      </c>
    </row>
    <row r="25445" spans="18:18" x14ac:dyDescent="0.25">
      <c r="R25445" s="15">
        <v>3</v>
      </c>
    </row>
    <row r="25446" spans="18:18" x14ac:dyDescent="0.25">
      <c r="R25446" s="15">
        <v>3</v>
      </c>
    </row>
    <row r="25447" spans="18:18" x14ac:dyDescent="0.25">
      <c r="R25447" s="15">
        <v>3</v>
      </c>
    </row>
    <row r="25448" spans="18:18" x14ac:dyDescent="0.25">
      <c r="R25448" s="15">
        <v>3</v>
      </c>
    </row>
    <row r="25449" spans="18:18" x14ac:dyDescent="0.25">
      <c r="R25449" s="15">
        <v>3</v>
      </c>
    </row>
    <row r="25450" spans="18:18" x14ac:dyDescent="0.25">
      <c r="R25450" s="15">
        <v>1</v>
      </c>
    </row>
    <row r="25451" spans="18:18" x14ac:dyDescent="0.25">
      <c r="R25451" s="15">
        <v>1</v>
      </c>
    </row>
    <row r="25452" spans="18:18" x14ac:dyDescent="0.25">
      <c r="R25452" s="15">
        <v>3</v>
      </c>
    </row>
    <row r="25453" spans="18:18" x14ac:dyDescent="0.25">
      <c r="R25453" s="15">
        <v>3</v>
      </c>
    </row>
    <row r="25454" spans="18:18" x14ac:dyDescent="0.25">
      <c r="R25454" s="15">
        <v>3</v>
      </c>
    </row>
    <row r="25455" spans="18:18" x14ac:dyDescent="0.25">
      <c r="R25455" s="15">
        <v>3</v>
      </c>
    </row>
    <row r="25456" spans="18:18" x14ac:dyDescent="0.25">
      <c r="R25456" s="15">
        <v>3</v>
      </c>
    </row>
    <row r="25457" spans="18:18" x14ac:dyDescent="0.25">
      <c r="R25457" s="15">
        <v>3</v>
      </c>
    </row>
    <row r="25458" spans="18:18" x14ac:dyDescent="0.25">
      <c r="R25458" s="15">
        <v>3</v>
      </c>
    </row>
    <row r="25459" spans="18:18" x14ac:dyDescent="0.25">
      <c r="R25459" s="15">
        <v>3</v>
      </c>
    </row>
    <row r="25460" spans="18:18" x14ac:dyDescent="0.25">
      <c r="R25460" s="15">
        <v>3</v>
      </c>
    </row>
    <row r="25461" spans="18:18" x14ac:dyDescent="0.25">
      <c r="R25461" s="15">
        <v>3</v>
      </c>
    </row>
    <row r="25462" spans="18:18" x14ac:dyDescent="0.25">
      <c r="R25462" s="15">
        <v>3</v>
      </c>
    </row>
    <row r="25463" spans="18:18" x14ac:dyDescent="0.25">
      <c r="R25463" s="15">
        <v>3</v>
      </c>
    </row>
    <row r="25464" spans="18:18" x14ac:dyDescent="0.25">
      <c r="R25464" s="15">
        <v>3</v>
      </c>
    </row>
    <row r="25465" spans="18:18" x14ac:dyDescent="0.25">
      <c r="R25465" s="15">
        <v>3</v>
      </c>
    </row>
    <row r="25466" spans="18:18" x14ac:dyDescent="0.25">
      <c r="R25466" s="15">
        <v>3</v>
      </c>
    </row>
    <row r="25467" spans="18:18" x14ac:dyDescent="0.25">
      <c r="R25467" s="15">
        <v>3</v>
      </c>
    </row>
    <row r="25468" spans="18:18" x14ac:dyDescent="0.25">
      <c r="R25468" s="15">
        <v>3</v>
      </c>
    </row>
    <row r="25469" spans="18:18" x14ac:dyDescent="0.25">
      <c r="R25469" s="15">
        <v>3</v>
      </c>
    </row>
    <row r="25470" spans="18:18" x14ac:dyDescent="0.25">
      <c r="R25470" s="15">
        <v>3</v>
      </c>
    </row>
    <row r="25471" spans="18:18" x14ac:dyDescent="0.25">
      <c r="R25471" s="15">
        <v>3</v>
      </c>
    </row>
    <row r="25472" spans="18:18" x14ac:dyDescent="0.25">
      <c r="R25472" s="15">
        <v>3</v>
      </c>
    </row>
    <row r="25473" spans="18:18" x14ac:dyDescent="0.25">
      <c r="R25473" s="15">
        <v>3</v>
      </c>
    </row>
    <row r="25474" spans="18:18" x14ac:dyDescent="0.25">
      <c r="R25474" s="15">
        <v>3</v>
      </c>
    </row>
    <row r="25475" spans="18:18" x14ac:dyDescent="0.25">
      <c r="R25475" s="15">
        <v>2</v>
      </c>
    </row>
    <row r="25476" spans="18:18" x14ac:dyDescent="0.25">
      <c r="R25476" s="15">
        <v>2</v>
      </c>
    </row>
    <row r="25477" spans="18:18" x14ac:dyDescent="0.25">
      <c r="R25477" s="15">
        <v>2</v>
      </c>
    </row>
    <row r="25478" spans="18:18" x14ac:dyDescent="0.25">
      <c r="R25478" s="15">
        <v>2</v>
      </c>
    </row>
    <row r="25479" spans="18:18" x14ac:dyDescent="0.25">
      <c r="R25479" s="15">
        <v>2</v>
      </c>
    </row>
    <row r="25480" spans="18:18" x14ac:dyDescent="0.25">
      <c r="R25480" s="15">
        <v>2</v>
      </c>
    </row>
    <row r="25481" spans="18:18" x14ac:dyDescent="0.25">
      <c r="R25481" s="15">
        <v>2</v>
      </c>
    </row>
    <row r="25482" spans="18:18" x14ac:dyDescent="0.25">
      <c r="R25482" s="15">
        <v>2</v>
      </c>
    </row>
    <row r="25483" spans="18:18" x14ac:dyDescent="0.25">
      <c r="R25483" s="15">
        <v>2</v>
      </c>
    </row>
    <row r="25484" spans="18:18" x14ac:dyDescent="0.25">
      <c r="R25484" s="15">
        <v>1</v>
      </c>
    </row>
    <row r="25485" spans="18:18" x14ac:dyDescent="0.25">
      <c r="R25485" s="15">
        <v>1</v>
      </c>
    </row>
    <row r="25486" spans="18:18" x14ac:dyDescent="0.25">
      <c r="R25486" s="15">
        <v>1</v>
      </c>
    </row>
    <row r="25487" spans="18:18" x14ac:dyDescent="0.25">
      <c r="R25487" s="15">
        <v>1</v>
      </c>
    </row>
    <row r="25488" spans="18:18" x14ac:dyDescent="0.25">
      <c r="R25488" s="15">
        <v>1</v>
      </c>
    </row>
    <row r="25489" spans="18:18" x14ac:dyDescent="0.25">
      <c r="R25489" s="15">
        <v>1</v>
      </c>
    </row>
    <row r="25490" spans="18:18" x14ac:dyDescent="0.25">
      <c r="R25490" s="15">
        <v>1</v>
      </c>
    </row>
    <row r="25491" spans="18:18" x14ac:dyDescent="0.25">
      <c r="R25491" s="15">
        <v>1</v>
      </c>
    </row>
    <row r="25492" spans="18:18" x14ac:dyDescent="0.25">
      <c r="R25492" s="15">
        <v>1</v>
      </c>
    </row>
    <row r="25493" spans="18:18" x14ac:dyDescent="0.25">
      <c r="R25493" s="15">
        <v>2</v>
      </c>
    </row>
    <row r="25494" spans="18:18" x14ac:dyDescent="0.25">
      <c r="R25494" s="15">
        <v>2</v>
      </c>
    </row>
    <row r="25495" spans="18:18" x14ac:dyDescent="0.25">
      <c r="R25495" s="15">
        <v>2</v>
      </c>
    </row>
    <row r="25496" spans="18:18" x14ac:dyDescent="0.25">
      <c r="R25496" s="15">
        <v>2</v>
      </c>
    </row>
    <row r="25497" spans="18:18" x14ac:dyDescent="0.25">
      <c r="R25497" s="15">
        <v>2</v>
      </c>
    </row>
    <row r="25498" spans="18:18" x14ac:dyDescent="0.25">
      <c r="R25498" s="15">
        <v>2</v>
      </c>
    </row>
    <row r="25499" spans="18:18" x14ac:dyDescent="0.25">
      <c r="R25499" s="15">
        <v>2</v>
      </c>
    </row>
    <row r="25500" spans="18:18" x14ac:dyDescent="0.25">
      <c r="R25500" s="15">
        <v>2</v>
      </c>
    </row>
    <row r="25501" spans="18:18" x14ac:dyDescent="0.25">
      <c r="R25501" s="15">
        <v>2</v>
      </c>
    </row>
    <row r="25502" spans="18:18" x14ac:dyDescent="0.25">
      <c r="R25502" s="15">
        <v>2</v>
      </c>
    </row>
    <row r="25503" spans="18:18" x14ac:dyDescent="0.25">
      <c r="R25503" s="15">
        <v>2</v>
      </c>
    </row>
    <row r="25504" spans="18:18" x14ac:dyDescent="0.25">
      <c r="R25504" s="15">
        <v>2</v>
      </c>
    </row>
    <row r="25505" spans="18:18" x14ac:dyDescent="0.25">
      <c r="R25505" s="15">
        <v>2</v>
      </c>
    </row>
    <row r="25506" spans="18:18" x14ac:dyDescent="0.25">
      <c r="R25506" s="15">
        <v>2</v>
      </c>
    </row>
    <row r="25507" spans="18:18" x14ac:dyDescent="0.25">
      <c r="R25507" s="15">
        <v>2</v>
      </c>
    </row>
    <row r="25508" spans="18:18" x14ac:dyDescent="0.25">
      <c r="R25508" s="15">
        <v>2</v>
      </c>
    </row>
    <row r="25509" spans="18:18" x14ac:dyDescent="0.25">
      <c r="R25509" s="15">
        <v>2</v>
      </c>
    </row>
    <row r="25510" spans="18:18" x14ac:dyDescent="0.25">
      <c r="R25510" s="15">
        <v>2</v>
      </c>
    </row>
    <row r="25511" spans="18:18" x14ac:dyDescent="0.25">
      <c r="R25511" s="15">
        <v>2</v>
      </c>
    </row>
    <row r="25512" spans="18:18" x14ac:dyDescent="0.25">
      <c r="R25512" s="15">
        <v>2</v>
      </c>
    </row>
    <row r="25513" spans="18:18" x14ac:dyDescent="0.25">
      <c r="R25513" s="15">
        <v>2</v>
      </c>
    </row>
    <row r="25514" spans="18:18" x14ac:dyDescent="0.25">
      <c r="R25514" s="15">
        <v>2</v>
      </c>
    </row>
    <row r="25515" spans="18:18" x14ac:dyDescent="0.25">
      <c r="R25515" s="15">
        <v>2</v>
      </c>
    </row>
    <row r="25516" spans="18:18" x14ac:dyDescent="0.25">
      <c r="R25516" s="15">
        <v>2</v>
      </c>
    </row>
    <row r="25517" spans="18:18" x14ac:dyDescent="0.25">
      <c r="R25517" s="15">
        <v>1</v>
      </c>
    </row>
    <row r="25518" spans="18:18" x14ac:dyDescent="0.25">
      <c r="R25518" s="15">
        <v>1</v>
      </c>
    </row>
    <row r="25519" spans="18:18" x14ac:dyDescent="0.25">
      <c r="R25519" s="15">
        <v>1</v>
      </c>
    </row>
    <row r="25520" spans="18:18" x14ac:dyDescent="0.25">
      <c r="R25520" s="15">
        <v>1</v>
      </c>
    </row>
    <row r="25521" spans="18:18" x14ac:dyDescent="0.25">
      <c r="R25521" s="15">
        <v>1</v>
      </c>
    </row>
    <row r="25522" spans="18:18" x14ac:dyDescent="0.25">
      <c r="R25522" s="15">
        <v>1</v>
      </c>
    </row>
    <row r="25523" spans="18:18" x14ac:dyDescent="0.25">
      <c r="R25523" s="15">
        <v>1</v>
      </c>
    </row>
    <row r="25524" spans="18:18" x14ac:dyDescent="0.25">
      <c r="R25524" s="15">
        <v>1</v>
      </c>
    </row>
    <row r="25525" spans="18:18" x14ac:dyDescent="0.25">
      <c r="R25525" s="15">
        <v>1</v>
      </c>
    </row>
    <row r="25526" spans="18:18" x14ac:dyDescent="0.25">
      <c r="R25526" s="15">
        <v>1</v>
      </c>
    </row>
    <row r="25527" spans="18:18" x14ac:dyDescent="0.25">
      <c r="R25527" s="15">
        <v>1</v>
      </c>
    </row>
    <row r="25528" spans="18:18" x14ac:dyDescent="0.25">
      <c r="R25528" s="15">
        <v>4</v>
      </c>
    </row>
    <row r="25529" spans="18:18" x14ac:dyDescent="0.25">
      <c r="R25529" s="15">
        <v>4</v>
      </c>
    </row>
    <row r="25530" spans="18:18" x14ac:dyDescent="0.25">
      <c r="R25530" s="15">
        <v>4</v>
      </c>
    </row>
    <row r="25531" spans="18:18" x14ac:dyDescent="0.25">
      <c r="R25531" s="15">
        <v>4</v>
      </c>
    </row>
    <row r="25532" spans="18:18" x14ac:dyDescent="0.25">
      <c r="R25532" s="15">
        <v>4</v>
      </c>
    </row>
    <row r="25533" spans="18:18" x14ac:dyDescent="0.25">
      <c r="R25533" s="15">
        <v>4</v>
      </c>
    </row>
    <row r="25534" spans="18:18" x14ac:dyDescent="0.25">
      <c r="R25534" s="15">
        <v>4</v>
      </c>
    </row>
    <row r="25535" spans="18:18" x14ac:dyDescent="0.25">
      <c r="R25535" s="15">
        <v>4</v>
      </c>
    </row>
    <row r="25536" spans="18:18" x14ac:dyDescent="0.25">
      <c r="R25536" s="15">
        <v>4</v>
      </c>
    </row>
    <row r="25537" spans="18:18" x14ac:dyDescent="0.25">
      <c r="R25537" s="15">
        <v>4</v>
      </c>
    </row>
    <row r="25538" spans="18:18" x14ac:dyDescent="0.25">
      <c r="R25538" s="15">
        <v>4</v>
      </c>
    </row>
    <row r="25539" spans="18:18" x14ac:dyDescent="0.25">
      <c r="R25539" s="15">
        <v>4</v>
      </c>
    </row>
    <row r="25540" spans="18:18" x14ac:dyDescent="0.25">
      <c r="R25540" s="15">
        <v>4</v>
      </c>
    </row>
    <row r="25541" spans="18:18" x14ac:dyDescent="0.25">
      <c r="R25541" s="15">
        <v>4</v>
      </c>
    </row>
    <row r="25542" spans="18:18" x14ac:dyDescent="0.25">
      <c r="R25542" s="15">
        <v>1</v>
      </c>
    </row>
    <row r="25543" spans="18:18" x14ac:dyDescent="0.25">
      <c r="R25543" s="15">
        <v>1</v>
      </c>
    </row>
    <row r="25544" spans="18:18" x14ac:dyDescent="0.25">
      <c r="R25544" s="15">
        <v>1</v>
      </c>
    </row>
    <row r="25545" spans="18:18" x14ac:dyDescent="0.25">
      <c r="R25545" s="15">
        <v>1</v>
      </c>
    </row>
    <row r="25546" spans="18:18" x14ac:dyDescent="0.25">
      <c r="R25546" s="15">
        <v>1</v>
      </c>
    </row>
    <row r="25547" spans="18:18" x14ac:dyDescent="0.25">
      <c r="R25547" s="15">
        <v>1</v>
      </c>
    </row>
    <row r="25548" spans="18:18" x14ac:dyDescent="0.25">
      <c r="R25548" s="15">
        <v>1</v>
      </c>
    </row>
    <row r="25549" spans="18:18" x14ac:dyDescent="0.25">
      <c r="R25549" s="15">
        <v>1</v>
      </c>
    </row>
    <row r="25550" spans="18:18" x14ac:dyDescent="0.25">
      <c r="R25550" s="15">
        <v>1</v>
      </c>
    </row>
    <row r="25551" spans="18:18" x14ac:dyDescent="0.25">
      <c r="R25551" s="15">
        <v>3</v>
      </c>
    </row>
    <row r="25552" spans="18:18" x14ac:dyDescent="0.25">
      <c r="R25552" s="15">
        <v>3</v>
      </c>
    </row>
    <row r="25553" spans="18:18" x14ac:dyDescent="0.25">
      <c r="R25553" s="15">
        <v>3</v>
      </c>
    </row>
    <row r="25554" spans="18:18" x14ac:dyDescent="0.25">
      <c r="R25554" s="15">
        <v>3</v>
      </c>
    </row>
    <row r="25555" spans="18:18" x14ac:dyDescent="0.25">
      <c r="R25555" s="15">
        <v>3</v>
      </c>
    </row>
    <row r="25556" spans="18:18" x14ac:dyDescent="0.25">
      <c r="R25556" s="15">
        <v>3</v>
      </c>
    </row>
    <row r="25557" spans="18:18" x14ac:dyDescent="0.25">
      <c r="R25557" s="15">
        <v>3</v>
      </c>
    </row>
    <row r="25558" spans="18:18" x14ac:dyDescent="0.25">
      <c r="R25558" s="15">
        <v>4</v>
      </c>
    </row>
    <row r="25559" spans="18:18" x14ac:dyDescent="0.25">
      <c r="R25559" s="15">
        <v>4</v>
      </c>
    </row>
    <row r="25560" spans="18:18" x14ac:dyDescent="0.25">
      <c r="R25560" s="15">
        <v>4</v>
      </c>
    </row>
    <row r="25561" spans="18:18" x14ac:dyDescent="0.25">
      <c r="R25561" s="15">
        <v>4</v>
      </c>
    </row>
    <row r="25562" spans="18:18" x14ac:dyDescent="0.25">
      <c r="R25562" s="15">
        <v>4</v>
      </c>
    </row>
    <row r="25563" spans="18:18" x14ac:dyDescent="0.25">
      <c r="R25563" s="15">
        <v>4</v>
      </c>
    </row>
    <row r="25564" spans="18:18" x14ac:dyDescent="0.25">
      <c r="R25564" s="15">
        <v>4</v>
      </c>
    </row>
    <row r="25565" spans="18:18" x14ac:dyDescent="0.25">
      <c r="R25565" s="15">
        <v>4</v>
      </c>
    </row>
    <row r="25566" spans="18:18" x14ac:dyDescent="0.25">
      <c r="R25566" s="15">
        <v>4</v>
      </c>
    </row>
    <row r="25567" spans="18:18" x14ac:dyDescent="0.25">
      <c r="R25567" s="15">
        <v>4</v>
      </c>
    </row>
    <row r="25568" spans="18:18" x14ac:dyDescent="0.25">
      <c r="R25568" s="15">
        <v>4</v>
      </c>
    </row>
    <row r="25569" spans="18:18" x14ac:dyDescent="0.25">
      <c r="R25569" s="15">
        <v>4</v>
      </c>
    </row>
    <row r="25570" spans="18:18" x14ac:dyDescent="0.25">
      <c r="R25570" s="15">
        <v>4</v>
      </c>
    </row>
    <row r="25571" spans="18:18" x14ac:dyDescent="0.25">
      <c r="R25571" s="15">
        <v>4</v>
      </c>
    </row>
    <row r="25572" spans="18:18" x14ac:dyDescent="0.25">
      <c r="R25572" s="15">
        <v>4</v>
      </c>
    </row>
    <row r="25573" spans="18:18" x14ac:dyDescent="0.25">
      <c r="R25573" s="15">
        <v>4</v>
      </c>
    </row>
    <row r="25574" spans="18:18" x14ac:dyDescent="0.25">
      <c r="R25574" s="15">
        <v>4</v>
      </c>
    </row>
    <row r="25575" spans="18:18" x14ac:dyDescent="0.25">
      <c r="R25575" s="15">
        <v>4</v>
      </c>
    </row>
    <row r="25576" spans="18:18" x14ac:dyDescent="0.25">
      <c r="R25576" s="15">
        <v>4</v>
      </c>
    </row>
    <row r="25577" spans="18:18" x14ac:dyDescent="0.25">
      <c r="R25577" s="15">
        <v>4</v>
      </c>
    </row>
    <row r="25578" spans="18:18" x14ac:dyDescent="0.25">
      <c r="R25578" s="15">
        <v>4</v>
      </c>
    </row>
    <row r="25579" spans="18:18" x14ac:dyDescent="0.25">
      <c r="R25579" s="15">
        <v>4</v>
      </c>
    </row>
    <row r="25580" spans="18:18" x14ac:dyDescent="0.25">
      <c r="R25580" s="15">
        <v>4</v>
      </c>
    </row>
    <row r="25581" spans="18:18" x14ac:dyDescent="0.25">
      <c r="R25581" s="15">
        <v>4</v>
      </c>
    </row>
    <row r="25582" spans="18:18" x14ac:dyDescent="0.25">
      <c r="R25582" s="15">
        <v>1</v>
      </c>
    </row>
    <row r="25583" spans="18:18" x14ac:dyDescent="0.25">
      <c r="R25583" s="15">
        <v>1</v>
      </c>
    </row>
    <row r="25584" spans="18:18" x14ac:dyDescent="0.25">
      <c r="R25584" s="15">
        <v>1</v>
      </c>
    </row>
    <row r="25585" spans="18:18" x14ac:dyDescent="0.25">
      <c r="R25585" s="15">
        <v>1</v>
      </c>
    </row>
    <row r="25586" spans="18:18" x14ac:dyDescent="0.25">
      <c r="R25586" s="15">
        <v>1</v>
      </c>
    </row>
    <row r="25587" spans="18:18" x14ac:dyDescent="0.25">
      <c r="R25587" s="15">
        <v>1</v>
      </c>
    </row>
    <row r="25588" spans="18:18" x14ac:dyDescent="0.25">
      <c r="R25588" s="15">
        <v>1</v>
      </c>
    </row>
    <row r="25589" spans="18:18" x14ac:dyDescent="0.25">
      <c r="R25589" s="15">
        <v>1</v>
      </c>
    </row>
    <row r="25590" spans="18:18" x14ac:dyDescent="0.25">
      <c r="R25590" s="15">
        <v>1</v>
      </c>
    </row>
    <row r="25591" spans="18:18" x14ac:dyDescent="0.25">
      <c r="R25591" s="15">
        <v>1</v>
      </c>
    </row>
    <row r="25592" spans="18:18" x14ac:dyDescent="0.25">
      <c r="R25592" s="15">
        <v>1</v>
      </c>
    </row>
    <row r="25593" spans="18:18" x14ac:dyDescent="0.25">
      <c r="R25593" s="15">
        <v>1</v>
      </c>
    </row>
    <row r="25594" spans="18:18" x14ac:dyDescent="0.25">
      <c r="R25594" s="15">
        <v>1</v>
      </c>
    </row>
    <row r="25595" spans="18:18" x14ac:dyDescent="0.25">
      <c r="R25595" s="15">
        <v>4</v>
      </c>
    </row>
    <row r="25596" spans="18:18" x14ac:dyDescent="0.25">
      <c r="R25596" s="15">
        <v>4</v>
      </c>
    </row>
    <row r="25597" spans="18:18" x14ac:dyDescent="0.25">
      <c r="R25597" s="15">
        <v>4</v>
      </c>
    </row>
    <row r="25598" spans="18:18" x14ac:dyDescent="0.25">
      <c r="R25598" s="15">
        <v>4</v>
      </c>
    </row>
    <row r="25599" spans="18:18" x14ac:dyDescent="0.25">
      <c r="R25599" s="15">
        <v>4</v>
      </c>
    </row>
    <row r="25600" spans="18:18" x14ac:dyDescent="0.25">
      <c r="R25600" s="15">
        <v>4</v>
      </c>
    </row>
    <row r="25601" spans="18:18" x14ac:dyDescent="0.25">
      <c r="R25601" s="15">
        <v>4</v>
      </c>
    </row>
    <row r="25602" spans="18:18" x14ac:dyDescent="0.25">
      <c r="R25602" s="15">
        <v>4</v>
      </c>
    </row>
    <row r="25603" spans="18:18" x14ac:dyDescent="0.25">
      <c r="R25603" s="15">
        <v>4</v>
      </c>
    </row>
    <row r="25604" spans="18:18" x14ac:dyDescent="0.25">
      <c r="R25604" s="15">
        <v>4</v>
      </c>
    </row>
    <row r="25605" spans="18:18" x14ac:dyDescent="0.25">
      <c r="R25605" s="15">
        <v>4</v>
      </c>
    </row>
    <row r="25606" spans="18:18" x14ac:dyDescent="0.25">
      <c r="R25606" s="15">
        <v>4</v>
      </c>
    </row>
    <row r="25607" spans="18:18" x14ac:dyDescent="0.25">
      <c r="R25607" s="15">
        <v>4</v>
      </c>
    </row>
    <row r="25608" spans="18:18" x14ac:dyDescent="0.25">
      <c r="R25608" s="15">
        <v>4</v>
      </c>
    </row>
    <row r="25609" spans="18:18" x14ac:dyDescent="0.25">
      <c r="R25609" s="15">
        <v>2</v>
      </c>
    </row>
    <row r="25610" spans="18:18" x14ac:dyDescent="0.25">
      <c r="R25610" s="15">
        <v>2</v>
      </c>
    </row>
    <row r="25611" spans="18:18" x14ac:dyDescent="0.25">
      <c r="R25611" s="15">
        <v>2</v>
      </c>
    </row>
    <row r="25612" spans="18:18" x14ac:dyDescent="0.25">
      <c r="R25612" s="15">
        <v>2</v>
      </c>
    </row>
    <row r="25613" spans="18:18" x14ac:dyDescent="0.25">
      <c r="R25613" s="15">
        <v>2</v>
      </c>
    </row>
    <row r="25614" spans="18:18" x14ac:dyDescent="0.25">
      <c r="R25614" s="15">
        <v>4</v>
      </c>
    </row>
    <row r="25615" spans="18:18" x14ac:dyDescent="0.25">
      <c r="R25615" s="15">
        <v>4</v>
      </c>
    </row>
    <row r="25616" spans="18:18" x14ac:dyDescent="0.25">
      <c r="R25616" s="15">
        <v>4</v>
      </c>
    </row>
    <row r="25617" spans="18:18" x14ac:dyDescent="0.25">
      <c r="R25617" s="15">
        <v>4</v>
      </c>
    </row>
    <row r="25618" spans="18:18" x14ac:dyDescent="0.25">
      <c r="R25618" s="15">
        <v>4</v>
      </c>
    </row>
    <row r="25619" spans="18:18" x14ac:dyDescent="0.25">
      <c r="R25619" s="15">
        <v>4</v>
      </c>
    </row>
    <row r="25620" spans="18:18" x14ac:dyDescent="0.25">
      <c r="R25620" s="15">
        <v>4</v>
      </c>
    </row>
    <row r="25621" spans="18:18" x14ac:dyDescent="0.25">
      <c r="R25621" s="15">
        <v>4</v>
      </c>
    </row>
    <row r="25622" spans="18:18" x14ac:dyDescent="0.25">
      <c r="R25622" s="15">
        <v>4</v>
      </c>
    </row>
    <row r="25623" spans="18:18" x14ac:dyDescent="0.25">
      <c r="R25623" s="15">
        <v>4</v>
      </c>
    </row>
    <row r="25624" spans="18:18" x14ac:dyDescent="0.25">
      <c r="R25624" s="15">
        <v>4</v>
      </c>
    </row>
    <row r="25625" spans="18:18" x14ac:dyDescent="0.25">
      <c r="R25625" s="15">
        <v>4</v>
      </c>
    </row>
    <row r="25626" spans="18:18" x14ac:dyDescent="0.25">
      <c r="R25626" s="15">
        <v>4</v>
      </c>
    </row>
    <row r="25627" spans="18:18" x14ac:dyDescent="0.25">
      <c r="R25627" s="15">
        <v>4</v>
      </c>
    </row>
    <row r="25628" spans="18:18" x14ac:dyDescent="0.25">
      <c r="R25628" s="15">
        <v>4</v>
      </c>
    </row>
    <row r="25629" spans="18:18" x14ac:dyDescent="0.25">
      <c r="R25629" s="15">
        <v>4</v>
      </c>
    </row>
    <row r="25630" spans="18:18" x14ac:dyDescent="0.25">
      <c r="R25630" s="15">
        <v>4</v>
      </c>
    </row>
    <row r="25631" spans="18:18" x14ac:dyDescent="0.25">
      <c r="R25631" s="15">
        <v>4</v>
      </c>
    </row>
    <row r="25632" spans="18:18" x14ac:dyDescent="0.25">
      <c r="R25632" s="15">
        <v>4</v>
      </c>
    </row>
    <row r="25633" spans="18:18" x14ac:dyDescent="0.25">
      <c r="R25633" s="15">
        <v>4</v>
      </c>
    </row>
    <row r="25634" spans="18:18" x14ac:dyDescent="0.25">
      <c r="R25634" s="15">
        <v>4</v>
      </c>
    </row>
    <row r="25635" spans="18:18" x14ac:dyDescent="0.25">
      <c r="R25635" s="15">
        <v>4</v>
      </c>
    </row>
    <row r="25636" spans="18:18" x14ac:dyDescent="0.25">
      <c r="R25636" s="15">
        <v>4</v>
      </c>
    </row>
    <row r="25637" spans="18:18" x14ac:dyDescent="0.25">
      <c r="R25637" s="15">
        <v>4</v>
      </c>
    </row>
    <row r="25638" spans="18:18" x14ac:dyDescent="0.25">
      <c r="R25638" s="15">
        <v>4</v>
      </c>
    </row>
    <row r="25639" spans="18:18" x14ac:dyDescent="0.25">
      <c r="R25639" s="15">
        <v>4</v>
      </c>
    </row>
    <row r="25640" spans="18:18" x14ac:dyDescent="0.25">
      <c r="R25640" s="15">
        <v>4</v>
      </c>
    </row>
    <row r="25641" spans="18:18" x14ac:dyDescent="0.25">
      <c r="R25641" s="15">
        <v>4</v>
      </c>
    </row>
    <row r="25642" spans="18:18" x14ac:dyDescent="0.25">
      <c r="R25642" s="15">
        <v>4</v>
      </c>
    </row>
    <row r="25643" spans="18:18" x14ac:dyDescent="0.25">
      <c r="R25643" s="15">
        <v>4</v>
      </c>
    </row>
    <row r="25644" spans="18:18" x14ac:dyDescent="0.25">
      <c r="R25644" s="15">
        <v>4</v>
      </c>
    </row>
    <row r="25645" spans="18:18" x14ac:dyDescent="0.25">
      <c r="R25645" s="15">
        <v>4</v>
      </c>
    </row>
    <row r="25646" spans="18:18" x14ac:dyDescent="0.25">
      <c r="R25646" s="15">
        <v>4</v>
      </c>
    </row>
    <row r="25647" spans="18:18" x14ac:dyDescent="0.25">
      <c r="R25647" s="15">
        <v>4</v>
      </c>
    </row>
    <row r="25648" spans="18:18" x14ac:dyDescent="0.25">
      <c r="R25648" s="15">
        <v>4</v>
      </c>
    </row>
    <row r="25649" spans="18:18" x14ac:dyDescent="0.25">
      <c r="R25649" s="15">
        <v>4</v>
      </c>
    </row>
    <row r="25650" spans="18:18" x14ac:dyDescent="0.25">
      <c r="R25650" s="15">
        <v>4</v>
      </c>
    </row>
    <row r="25651" spans="18:18" x14ac:dyDescent="0.25">
      <c r="R25651" s="15">
        <v>4</v>
      </c>
    </row>
    <row r="25652" spans="18:18" x14ac:dyDescent="0.25">
      <c r="R25652" s="15">
        <v>4</v>
      </c>
    </row>
    <row r="25653" spans="18:18" x14ac:dyDescent="0.25">
      <c r="R25653" s="15">
        <v>4</v>
      </c>
    </row>
    <row r="25654" spans="18:18" x14ac:dyDescent="0.25">
      <c r="R25654" s="15">
        <v>4</v>
      </c>
    </row>
    <row r="25655" spans="18:18" x14ac:dyDescent="0.25">
      <c r="R25655" s="15">
        <v>4</v>
      </c>
    </row>
    <row r="25656" spans="18:18" x14ac:dyDescent="0.25">
      <c r="R25656" s="15">
        <v>4</v>
      </c>
    </row>
    <row r="25657" spans="18:18" x14ac:dyDescent="0.25">
      <c r="R25657" s="15">
        <v>4</v>
      </c>
    </row>
    <row r="25658" spans="18:18" x14ac:dyDescent="0.25">
      <c r="R25658" s="15">
        <v>4</v>
      </c>
    </row>
    <row r="25659" spans="18:18" x14ac:dyDescent="0.25">
      <c r="R25659" s="15">
        <v>4</v>
      </c>
    </row>
    <row r="25660" spans="18:18" x14ac:dyDescent="0.25">
      <c r="R25660" s="15">
        <v>4</v>
      </c>
    </row>
    <row r="25661" spans="18:18" x14ac:dyDescent="0.25">
      <c r="R25661" s="15">
        <v>4</v>
      </c>
    </row>
    <row r="25662" spans="18:18" x14ac:dyDescent="0.25">
      <c r="R25662" s="15">
        <v>4</v>
      </c>
    </row>
    <row r="25663" spans="18:18" x14ac:dyDescent="0.25">
      <c r="R25663" s="15">
        <v>4</v>
      </c>
    </row>
    <row r="25664" spans="18:18" x14ac:dyDescent="0.25">
      <c r="R25664" s="15">
        <v>4</v>
      </c>
    </row>
    <row r="25665" spans="18:18" x14ac:dyDescent="0.25">
      <c r="R25665" s="15">
        <v>4</v>
      </c>
    </row>
    <row r="25666" spans="18:18" x14ac:dyDescent="0.25">
      <c r="R25666" s="15">
        <v>4</v>
      </c>
    </row>
    <row r="25667" spans="18:18" x14ac:dyDescent="0.25">
      <c r="R25667" s="15">
        <v>4</v>
      </c>
    </row>
    <row r="25668" spans="18:18" x14ac:dyDescent="0.25">
      <c r="R25668" s="15">
        <v>4</v>
      </c>
    </row>
    <row r="25669" spans="18:18" x14ac:dyDescent="0.25">
      <c r="R25669" s="15">
        <v>4</v>
      </c>
    </row>
    <row r="25670" spans="18:18" x14ac:dyDescent="0.25">
      <c r="R25670" s="15">
        <v>4</v>
      </c>
    </row>
    <row r="25671" spans="18:18" x14ac:dyDescent="0.25">
      <c r="R25671" s="15">
        <v>4</v>
      </c>
    </row>
    <row r="25672" spans="18:18" x14ac:dyDescent="0.25">
      <c r="R25672" s="15">
        <v>4</v>
      </c>
    </row>
    <row r="25673" spans="18:18" x14ac:dyDescent="0.25">
      <c r="R25673" s="15">
        <v>4</v>
      </c>
    </row>
    <row r="25674" spans="18:18" x14ac:dyDescent="0.25">
      <c r="R25674" s="15">
        <v>4</v>
      </c>
    </row>
    <row r="25675" spans="18:18" x14ac:dyDescent="0.25">
      <c r="R25675" s="15">
        <v>4</v>
      </c>
    </row>
    <row r="25676" spans="18:18" x14ac:dyDescent="0.25">
      <c r="R25676" s="15">
        <v>4</v>
      </c>
    </row>
    <row r="25677" spans="18:18" x14ac:dyDescent="0.25">
      <c r="R25677" s="15">
        <v>4</v>
      </c>
    </row>
    <row r="25678" spans="18:18" x14ac:dyDescent="0.25">
      <c r="R25678" s="15">
        <v>4</v>
      </c>
    </row>
    <row r="25679" spans="18:18" x14ac:dyDescent="0.25">
      <c r="R25679" s="15">
        <v>4</v>
      </c>
    </row>
    <row r="25680" spans="18:18" x14ac:dyDescent="0.25">
      <c r="R25680" s="15">
        <v>4</v>
      </c>
    </row>
    <row r="25681" spans="18:18" x14ac:dyDescent="0.25">
      <c r="R25681" s="15">
        <v>4</v>
      </c>
    </row>
    <row r="25682" spans="18:18" x14ac:dyDescent="0.25">
      <c r="R25682" s="15">
        <v>4</v>
      </c>
    </row>
    <row r="25683" spans="18:18" x14ac:dyDescent="0.25">
      <c r="R25683" s="15">
        <v>4</v>
      </c>
    </row>
    <row r="25684" spans="18:18" x14ac:dyDescent="0.25">
      <c r="R25684" s="15">
        <v>4</v>
      </c>
    </row>
    <row r="25685" spans="18:18" x14ac:dyDescent="0.25">
      <c r="R25685" s="15">
        <v>4</v>
      </c>
    </row>
    <row r="25686" spans="18:18" x14ac:dyDescent="0.25">
      <c r="R25686" s="15">
        <v>4</v>
      </c>
    </row>
    <row r="25687" spans="18:18" x14ac:dyDescent="0.25">
      <c r="R25687" s="15">
        <v>4</v>
      </c>
    </row>
    <row r="25688" spans="18:18" x14ac:dyDescent="0.25">
      <c r="R25688" s="15">
        <v>4</v>
      </c>
    </row>
    <row r="25689" spans="18:18" x14ac:dyDescent="0.25">
      <c r="R25689" s="15">
        <v>4</v>
      </c>
    </row>
    <row r="25690" spans="18:18" x14ac:dyDescent="0.25">
      <c r="R25690" s="15">
        <v>4</v>
      </c>
    </row>
    <row r="25691" spans="18:18" x14ac:dyDescent="0.25">
      <c r="R25691" s="15">
        <v>4</v>
      </c>
    </row>
    <row r="25692" spans="18:18" x14ac:dyDescent="0.25">
      <c r="R25692" s="15">
        <v>4</v>
      </c>
    </row>
    <row r="25693" spans="18:18" x14ac:dyDescent="0.25">
      <c r="R25693" s="15">
        <v>4</v>
      </c>
    </row>
    <row r="25694" spans="18:18" x14ac:dyDescent="0.25">
      <c r="R25694" s="15">
        <v>4</v>
      </c>
    </row>
    <row r="25695" spans="18:18" x14ac:dyDescent="0.25">
      <c r="R25695" s="15">
        <v>4</v>
      </c>
    </row>
    <row r="25696" spans="18:18" x14ac:dyDescent="0.25">
      <c r="R25696" s="15">
        <v>4</v>
      </c>
    </row>
    <row r="25697" spans="18:18" x14ac:dyDescent="0.25">
      <c r="R25697" s="15">
        <v>4</v>
      </c>
    </row>
    <row r="25698" spans="18:18" x14ac:dyDescent="0.25">
      <c r="R25698" s="15">
        <v>4</v>
      </c>
    </row>
    <row r="25699" spans="18:18" x14ac:dyDescent="0.25">
      <c r="R25699" s="15">
        <v>4</v>
      </c>
    </row>
    <row r="25700" spans="18:18" x14ac:dyDescent="0.25">
      <c r="R25700" s="15">
        <v>4</v>
      </c>
    </row>
    <row r="25701" spans="18:18" x14ac:dyDescent="0.25">
      <c r="R25701" s="15">
        <v>4</v>
      </c>
    </row>
    <row r="25702" spans="18:18" x14ac:dyDescent="0.25">
      <c r="R25702" s="15">
        <v>4</v>
      </c>
    </row>
    <row r="25703" spans="18:18" x14ac:dyDescent="0.25">
      <c r="R25703" s="15">
        <v>4</v>
      </c>
    </row>
    <row r="25704" spans="18:18" x14ac:dyDescent="0.25">
      <c r="R25704" s="15">
        <v>4</v>
      </c>
    </row>
    <row r="25705" spans="18:18" x14ac:dyDescent="0.25">
      <c r="R25705" s="15">
        <v>4</v>
      </c>
    </row>
    <row r="25706" spans="18:18" x14ac:dyDescent="0.25">
      <c r="R25706" s="15">
        <v>4</v>
      </c>
    </row>
    <row r="25707" spans="18:18" x14ac:dyDescent="0.25">
      <c r="R25707" s="15">
        <v>4</v>
      </c>
    </row>
    <row r="25708" spans="18:18" x14ac:dyDescent="0.25">
      <c r="R25708" s="15">
        <v>4</v>
      </c>
    </row>
    <row r="25709" spans="18:18" x14ac:dyDescent="0.25">
      <c r="R25709" s="15">
        <v>1</v>
      </c>
    </row>
    <row r="25710" spans="18:18" x14ac:dyDescent="0.25">
      <c r="R25710" s="15">
        <v>1</v>
      </c>
    </row>
    <row r="25711" spans="18:18" x14ac:dyDescent="0.25">
      <c r="R25711" s="15">
        <v>1</v>
      </c>
    </row>
    <row r="25712" spans="18:18" x14ac:dyDescent="0.25">
      <c r="R25712" s="15">
        <v>1</v>
      </c>
    </row>
    <row r="25713" spans="18:18" x14ac:dyDescent="0.25">
      <c r="R25713" s="15">
        <v>1</v>
      </c>
    </row>
    <row r="25714" spans="18:18" x14ac:dyDescent="0.25">
      <c r="R25714" s="15">
        <v>1</v>
      </c>
    </row>
    <row r="25715" spans="18:18" x14ac:dyDescent="0.25">
      <c r="R25715" s="15">
        <v>1</v>
      </c>
    </row>
    <row r="25716" spans="18:18" x14ac:dyDescent="0.25">
      <c r="R25716" s="15">
        <v>1</v>
      </c>
    </row>
    <row r="25717" spans="18:18" x14ac:dyDescent="0.25">
      <c r="R25717" s="15">
        <v>1</v>
      </c>
    </row>
    <row r="25718" spans="18:18" x14ac:dyDescent="0.25">
      <c r="R25718" s="15">
        <v>1</v>
      </c>
    </row>
    <row r="25719" spans="18:18" x14ac:dyDescent="0.25">
      <c r="R25719" s="15">
        <v>1</v>
      </c>
    </row>
    <row r="25720" spans="18:18" x14ac:dyDescent="0.25">
      <c r="R25720" s="15">
        <v>1</v>
      </c>
    </row>
    <row r="25721" spans="18:18" x14ac:dyDescent="0.25">
      <c r="R25721" s="15">
        <v>1</v>
      </c>
    </row>
    <row r="25722" spans="18:18" x14ac:dyDescent="0.25">
      <c r="R25722" s="15">
        <v>1</v>
      </c>
    </row>
    <row r="25723" spans="18:18" x14ac:dyDescent="0.25">
      <c r="R25723" s="15">
        <v>1</v>
      </c>
    </row>
    <row r="25724" spans="18:18" x14ac:dyDescent="0.25">
      <c r="R25724" s="15">
        <v>1</v>
      </c>
    </row>
    <row r="25725" spans="18:18" x14ac:dyDescent="0.25">
      <c r="R25725" s="15">
        <v>1</v>
      </c>
    </row>
    <row r="25726" spans="18:18" x14ac:dyDescent="0.25">
      <c r="R25726" s="15">
        <v>1</v>
      </c>
    </row>
    <row r="25727" spans="18:18" x14ac:dyDescent="0.25">
      <c r="R25727" s="15">
        <v>1</v>
      </c>
    </row>
    <row r="25728" spans="18:18" x14ac:dyDescent="0.25">
      <c r="R25728" s="15">
        <v>1</v>
      </c>
    </row>
    <row r="25729" spans="18:18" x14ac:dyDescent="0.25">
      <c r="R25729" s="15">
        <v>1</v>
      </c>
    </row>
    <row r="25730" spans="18:18" x14ac:dyDescent="0.25">
      <c r="R25730" s="15">
        <v>1</v>
      </c>
    </row>
    <row r="25731" spans="18:18" x14ac:dyDescent="0.25">
      <c r="R25731" s="15">
        <v>1</v>
      </c>
    </row>
    <row r="25732" spans="18:18" x14ac:dyDescent="0.25">
      <c r="R25732" s="15">
        <v>1</v>
      </c>
    </row>
    <row r="25733" spans="18:18" x14ac:dyDescent="0.25">
      <c r="R25733" s="15">
        <v>1</v>
      </c>
    </row>
    <row r="25734" spans="18:18" x14ac:dyDescent="0.25">
      <c r="R25734" s="15">
        <v>1</v>
      </c>
    </row>
    <row r="25735" spans="18:18" x14ac:dyDescent="0.25">
      <c r="R25735" s="15">
        <v>1</v>
      </c>
    </row>
    <row r="25736" spans="18:18" x14ac:dyDescent="0.25">
      <c r="R25736" s="15">
        <v>1</v>
      </c>
    </row>
    <row r="25737" spans="18:18" x14ac:dyDescent="0.25">
      <c r="R25737" s="15">
        <v>1</v>
      </c>
    </row>
    <row r="25738" spans="18:18" x14ac:dyDescent="0.25">
      <c r="R25738" s="15">
        <v>1</v>
      </c>
    </row>
    <row r="25739" spans="18:18" x14ac:dyDescent="0.25">
      <c r="R25739" s="15">
        <v>1</v>
      </c>
    </row>
    <row r="25740" spans="18:18" x14ac:dyDescent="0.25">
      <c r="R25740" s="15">
        <v>1</v>
      </c>
    </row>
    <row r="25741" spans="18:18" x14ac:dyDescent="0.25">
      <c r="R25741" s="15">
        <v>4</v>
      </c>
    </row>
    <row r="25742" spans="18:18" x14ac:dyDescent="0.25">
      <c r="R25742" s="15">
        <v>4</v>
      </c>
    </row>
    <row r="25743" spans="18:18" x14ac:dyDescent="0.25">
      <c r="R25743" s="15">
        <v>4</v>
      </c>
    </row>
    <row r="25744" spans="18:18" x14ac:dyDescent="0.25">
      <c r="R25744" s="15">
        <v>4</v>
      </c>
    </row>
    <row r="25745" spans="18:18" x14ac:dyDescent="0.25">
      <c r="R25745" s="15">
        <v>4</v>
      </c>
    </row>
    <row r="25746" spans="18:18" x14ac:dyDescent="0.25">
      <c r="R25746" s="15">
        <v>4</v>
      </c>
    </row>
    <row r="25747" spans="18:18" x14ac:dyDescent="0.25">
      <c r="R25747" s="15">
        <v>4</v>
      </c>
    </row>
    <row r="25748" spans="18:18" x14ac:dyDescent="0.25">
      <c r="R25748" s="15">
        <v>4</v>
      </c>
    </row>
    <row r="25749" spans="18:18" x14ac:dyDescent="0.25">
      <c r="R25749" s="15">
        <v>2</v>
      </c>
    </row>
    <row r="25750" spans="18:18" x14ac:dyDescent="0.25">
      <c r="R25750" s="15">
        <v>2</v>
      </c>
    </row>
    <row r="25751" spans="18:18" x14ac:dyDescent="0.25">
      <c r="R25751" s="15">
        <v>2</v>
      </c>
    </row>
    <row r="25752" spans="18:18" x14ac:dyDescent="0.25">
      <c r="R25752" s="15">
        <v>2</v>
      </c>
    </row>
    <row r="25753" spans="18:18" x14ac:dyDescent="0.25">
      <c r="R25753" s="15">
        <v>2</v>
      </c>
    </row>
    <row r="25754" spans="18:18" x14ac:dyDescent="0.25">
      <c r="R25754" s="15">
        <v>2</v>
      </c>
    </row>
    <row r="25755" spans="18:18" x14ac:dyDescent="0.25">
      <c r="R25755" s="15">
        <v>2</v>
      </c>
    </row>
    <row r="25756" spans="18:18" x14ac:dyDescent="0.25">
      <c r="R25756" s="15">
        <v>2</v>
      </c>
    </row>
    <row r="25757" spans="18:18" x14ac:dyDescent="0.25">
      <c r="R25757" s="15">
        <v>2</v>
      </c>
    </row>
    <row r="25758" spans="18:18" x14ac:dyDescent="0.25">
      <c r="R25758" s="15">
        <v>1</v>
      </c>
    </row>
    <row r="25759" spans="18:18" x14ac:dyDescent="0.25">
      <c r="R25759" s="15">
        <v>1</v>
      </c>
    </row>
    <row r="25760" spans="18:18" x14ac:dyDescent="0.25">
      <c r="R25760" s="15">
        <v>1</v>
      </c>
    </row>
    <row r="25761" spans="18:18" x14ac:dyDescent="0.25">
      <c r="R25761" s="15">
        <v>1</v>
      </c>
    </row>
    <row r="25762" spans="18:18" x14ac:dyDescent="0.25">
      <c r="R25762" s="15">
        <v>4</v>
      </c>
    </row>
    <row r="25763" spans="18:18" x14ac:dyDescent="0.25">
      <c r="R25763" s="15">
        <v>4</v>
      </c>
    </row>
    <row r="25764" spans="18:18" x14ac:dyDescent="0.25">
      <c r="R25764" s="15">
        <v>4</v>
      </c>
    </row>
    <row r="25765" spans="18:18" x14ac:dyDescent="0.25">
      <c r="R25765" s="15">
        <v>4</v>
      </c>
    </row>
    <row r="25766" spans="18:18" x14ac:dyDescent="0.25">
      <c r="R25766" s="15">
        <v>4</v>
      </c>
    </row>
    <row r="25767" spans="18:18" x14ac:dyDescent="0.25">
      <c r="R25767" s="15">
        <v>4</v>
      </c>
    </row>
    <row r="25768" spans="18:18" x14ac:dyDescent="0.25">
      <c r="R25768" s="15">
        <v>4</v>
      </c>
    </row>
    <row r="25769" spans="18:18" x14ac:dyDescent="0.25">
      <c r="R25769" s="15">
        <v>4</v>
      </c>
    </row>
    <row r="25770" spans="18:18" x14ac:dyDescent="0.25">
      <c r="R25770" s="15">
        <v>4</v>
      </c>
    </row>
    <row r="25771" spans="18:18" x14ac:dyDescent="0.25">
      <c r="R25771" s="15">
        <v>4</v>
      </c>
    </row>
    <row r="25772" spans="18:18" x14ac:dyDescent="0.25">
      <c r="R25772" s="15">
        <v>4</v>
      </c>
    </row>
    <row r="25773" spans="18:18" x14ac:dyDescent="0.25">
      <c r="R25773" s="15">
        <v>4</v>
      </c>
    </row>
    <row r="25774" spans="18:18" x14ac:dyDescent="0.25">
      <c r="R25774" s="15">
        <v>4</v>
      </c>
    </row>
    <row r="25775" spans="18:18" x14ac:dyDescent="0.25">
      <c r="R25775" s="15">
        <v>4</v>
      </c>
    </row>
    <row r="25776" spans="18:18" x14ac:dyDescent="0.25">
      <c r="R25776" s="15">
        <v>4</v>
      </c>
    </row>
    <row r="25777" spans="18:18" x14ac:dyDescent="0.25">
      <c r="R25777" s="15">
        <v>4</v>
      </c>
    </row>
    <row r="25778" spans="18:18" x14ac:dyDescent="0.25">
      <c r="R25778" s="15">
        <v>4</v>
      </c>
    </row>
    <row r="25779" spans="18:18" x14ac:dyDescent="0.25">
      <c r="R25779" s="15">
        <v>4</v>
      </c>
    </row>
    <row r="25780" spans="18:18" x14ac:dyDescent="0.25">
      <c r="R25780" s="15">
        <v>4</v>
      </c>
    </row>
    <row r="25781" spans="18:18" x14ac:dyDescent="0.25">
      <c r="R25781" s="15">
        <v>4</v>
      </c>
    </row>
    <row r="25782" spans="18:18" x14ac:dyDescent="0.25">
      <c r="R25782" s="15">
        <v>4</v>
      </c>
    </row>
    <row r="25783" spans="18:18" x14ac:dyDescent="0.25">
      <c r="R25783" s="15">
        <v>3</v>
      </c>
    </row>
    <row r="25784" spans="18:18" x14ac:dyDescent="0.25">
      <c r="R25784" s="15">
        <v>3</v>
      </c>
    </row>
    <row r="25785" spans="18:18" x14ac:dyDescent="0.25">
      <c r="R25785" s="15">
        <v>3</v>
      </c>
    </row>
    <row r="25786" spans="18:18" x14ac:dyDescent="0.25">
      <c r="R25786" s="15">
        <v>3</v>
      </c>
    </row>
    <row r="25787" spans="18:18" x14ac:dyDescent="0.25">
      <c r="R25787" s="15">
        <v>3</v>
      </c>
    </row>
    <row r="25788" spans="18:18" x14ac:dyDescent="0.25">
      <c r="R25788" s="15">
        <v>3</v>
      </c>
    </row>
    <row r="25789" spans="18:18" x14ac:dyDescent="0.25">
      <c r="R25789" s="15">
        <v>3</v>
      </c>
    </row>
    <row r="25790" spans="18:18" x14ac:dyDescent="0.25">
      <c r="R25790" s="15">
        <v>3</v>
      </c>
    </row>
    <row r="25791" spans="18:18" x14ac:dyDescent="0.25">
      <c r="R25791" s="15">
        <v>3</v>
      </c>
    </row>
    <row r="25792" spans="18:18" x14ac:dyDescent="0.25">
      <c r="R25792" s="15">
        <v>3</v>
      </c>
    </row>
    <row r="25793" spans="18:18" x14ac:dyDescent="0.25">
      <c r="R25793" s="15">
        <v>3</v>
      </c>
    </row>
    <row r="25794" spans="18:18" x14ac:dyDescent="0.25">
      <c r="R25794" s="15">
        <v>3</v>
      </c>
    </row>
    <row r="25795" spans="18:18" x14ac:dyDescent="0.25">
      <c r="R25795" s="15">
        <v>3</v>
      </c>
    </row>
    <row r="25796" spans="18:18" x14ac:dyDescent="0.25">
      <c r="R25796" s="15">
        <v>3</v>
      </c>
    </row>
    <row r="25797" spans="18:18" x14ac:dyDescent="0.25">
      <c r="R25797" s="15">
        <v>3</v>
      </c>
    </row>
    <row r="25798" spans="18:18" x14ac:dyDescent="0.25">
      <c r="R25798" s="15">
        <v>3</v>
      </c>
    </row>
    <row r="25799" spans="18:18" x14ac:dyDescent="0.25">
      <c r="R25799" s="15">
        <v>3</v>
      </c>
    </row>
    <row r="25800" spans="18:18" x14ac:dyDescent="0.25">
      <c r="R25800" s="15">
        <v>3</v>
      </c>
    </row>
    <row r="25801" spans="18:18" x14ac:dyDescent="0.25">
      <c r="R25801" s="15">
        <v>3</v>
      </c>
    </row>
    <row r="25802" spans="18:18" x14ac:dyDescent="0.25">
      <c r="R25802" s="15">
        <v>3</v>
      </c>
    </row>
    <row r="25803" spans="18:18" x14ac:dyDescent="0.25">
      <c r="R25803" s="15">
        <v>3</v>
      </c>
    </row>
    <row r="25804" spans="18:18" x14ac:dyDescent="0.25">
      <c r="R25804" s="15">
        <v>3</v>
      </c>
    </row>
    <row r="25805" spans="18:18" x14ac:dyDescent="0.25">
      <c r="R25805" s="15">
        <v>3</v>
      </c>
    </row>
    <row r="25806" spans="18:18" x14ac:dyDescent="0.25">
      <c r="R25806" s="15">
        <v>3</v>
      </c>
    </row>
    <row r="25807" spans="18:18" x14ac:dyDescent="0.25">
      <c r="R25807" s="15">
        <v>3</v>
      </c>
    </row>
    <row r="25808" spans="18:18" x14ac:dyDescent="0.25">
      <c r="R25808" s="15">
        <v>3</v>
      </c>
    </row>
    <row r="25809" spans="18:18" x14ac:dyDescent="0.25">
      <c r="R25809" s="15">
        <v>3</v>
      </c>
    </row>
    <row r="25810" spans="18:18" x14ac:dyDescent="0.25">
      <c r="R25810" s="15">
        <v>3</v>
      </c>
    </row>
    <row r="25811" spans="18:18" x14ac:dyDescent="0.25">
      <c r="R25811" s="15">
        <v>1</v>
      </c>
    </row>
    <row r="25812" spans="18:18" x14ac:dyDescent="0.25">
      <c r="R25812" s="15">
        <v>1</v>
      </c>
    </row>
    <row r="25813" spans="18:18" x14ac:dyDescent="0.25">
      <c r="R25813" s="15">
        <v>1</v>
      </c>
    </row>
    <row r="25814" spans="18:18" x14ac:dyDescent="0.25">
      <c r="R25814" s="15">
        <v>1</v>
      </c>
    </row>
    <row r="25815" spans="18:18" x14ac:dyDescent="0.25">
      <c r="R25815" s="15">
        <v>1</v>
      </c>
    </row>
    <row r="25816" spans="18:18" x14ac:dyDescent="0.25">
      <c r="R25816" s="15">
        <v>1</v>
      </c>
    </row>
    <row r="25817" spans="18:18" x14ac:dyDescent="0.25">
      <c r="R25817" s="15">
        <v>1</v>
      </c>
    </row>
    <row r="25818" spans="18:18" x14ac:dyDescent="0.25">
      <c r="R25818" s="15">
        <v>1</v>
      </c>
    </row>
    <row r="25819" spans="18:18" x14ac:dyDescent="0.25">
      <c r="R25819" s="15">
        <v>1</v>
      </c>
    </row>
    <row r="25820" spans="18:18" x14ac:dyDescent="0.25">
      <c r="R25820" s="15">
        <v>1</v>
      </c>
    </row>
    <row r="25821" spans="18:18" x14ac:dyDescent="0.25">
      <c r="R25821" s="15">
        <v>1</v>
      </c>
    </row>
    <row r="25822" spans="18:18" x14ac:dyDescent="0.25">
      <c r="R25822" s="15">
        <v>1</v>
      </c>
    </row>
    <row r="25823" spans="18:18" x14ac:dyDescent="0.25">
      <c r="R25823" s="15">
        <v>1</v>
      </c>
    </row>
    <row r="25824" spans="18:18" x14ac:dyDescent="0.25">
      <c r="R25824" s="15">
        <v>1</v>
      </c>
    </row>
    <row r="25825" spans="18:18" x14ac:dyDescent="0.25">
      <c r="R25825" s="15">
        <v>1</v>
      </c>
    </row>
    <row r="25826" spans="18:18" x14ac:dyDescent="0.25">
      <c r="R25826" s="15">
        <v>1</v>
      </c>
    </row>
    <row r="25827" spans="18:18" x14ac:dyDescent="0.25">
      <c r="R25827" s="15">
        <v>1</v>
      </c>
    </row>
    <row r="25828" spans="18:18" x14ac:dyDescent="0.25">
      <c r="R25828" s="15">
        <v>1</v>
      </c>
    </row>
    <row r="25829" spans="18:18" x14ac:dyDescent="0.25">
      <c r="R25829" s="15">
        <v>1</v>
      </c>
    </row>
    <row r="25830" spans="18:18" x14ac:dyDescent="0.25">
      <c r="R25830" s="15">
        <v>1</v>
      </c>
    </row>
    <row r="25831" spans="18:18" x14ac:dyDescent="0.25">
      <c r="R25831" s="15">
        <v>1</v>
      </c>
    </row>
    <row r="25832" spans="18:18" x14ac:dyDescent="0.25">
      <c r="R25832" s="15">
        <v>1</v>
      </c>
    </row>
    <row r="25833" spans="18:18" x14ac:dyDescent="0.25">
      <c r="R25833" s="15">
        <v>1</v>
      </c>
    </row>
    <row r="25834" spans="18:18" x14ac:dyDescent="0.25">
      <c r="R25834" s="15">
        <v>1</v>
      </c>
    </row>
    <row r="25835" spans="18:18" x14ac:dyDescent="0.25">
      <c r="R25835" s="15">
        <v>1</v>
      </c>
    </row>
    <row r="25836" spans="18:18" x14ac:dyDescent="0.25">
      <c r="R25836" s="15">
        <v>1</v>
      </c>
    </row>
    <row r="25837" spans="18:18" x14ac:dyDescent="0.25">
      <c r="R25837" s="15">
        <v>1</v>
      </c>
    </row>
    <row r="25838" spans="18:18" x14ac:dyDescent="0.25">
      <c r="R25838" s="15">
        <v>1</v>
      </c>
    </row>
    <row r="25839" spans="18:18" x14ac:dyDescent="0.25">
      <c r="R25839" s="15">
        <v>1</v>
      </c>
    </row>
    <row r="25840" spans="18:18" x14ac:dyDescent="0.25">
      <c r="R25840" s="15">
        <v>1</v>
      </c>
    </row>
    <row r="25841" spans="18:18" x14ac:dyDescent="0.25">
      <c r="R25841" s="15">
        <v>1</v>
      </c>
    </row>
    <row r="25842" spans="18:18" x14ac:dyDescent="0.25">
      <c r="R25842" s="15">
        <v>1</v>
      </c>
    </row>
    <row r="25843" spans="18:18" x14ac:dyDescent="0.25">
      <c r="R25843" s="15">
        <v>1</v>
      </c>
    </row>
    <row r="25844" spans="18:18" x14ac:dyDescent="0.25">
      <c r="R25844" s="15">
        <v>1</v>
      </c>
    </row>
    <row r="25845" spans="18:18" x14ac:dyDescent="0.25">
      <c r="R25845" s="15">
        <v>1</v>
      </c>
    </row>
    <row r="25846" spans="18:18" x14ac:dyDescent="0.25">
      <c r="R25846" s="15">
        <v>1</v>
      </c>
    </row>
    <row r="25847" spans="18:18" x14ac:dyDescent="0.25">
      <c r="R25847" s="15">
        <v>1</v>
      </c>
    </row>
    <row r="25848" spans="18:18" x14ac:dyDescent="0.25">
      <c r="R25848" s="15">
        <v>1</v>
      </c>
    </row>
    <row r="25849" spans="18:18" x14ac:dyDescent="0.25">
      <c r="R25849" s="15">
        <v>1</v>
      </c>
    </row>
    <row r="25850" spans="18:18" x14ac:dyDescent="0.25">
      <c r="R25850" s="15">
        <v>1</v>
      </c>
    </row>
    <row r="25851" spans="18:18" x14ac:dyDescent="0.25">
      <c r="R25851" s="15">
        <v>1</v>
      </c>
    </row>
    <row r="25852" spans="18:18" x14ac:dyDescent="0.25">
      <c r="R25852" s="15">
        <v>1</v>
      </c>
    </row>
    <row r="25853" spans="18:18" x14ac:dyDescent="0.25">
      <c r="R25853" s="15">
        <v>1</v>
      </c>
    </row>
    <row r="25854" spans="18:18" x14ac:dyDescent="0.25">
      <c r="R25854" s="15">
        <v>1</v>
      </c>
    </row>
    <row r="25855" spans="18:18" x14ac:dyDescent="0.25">
      <c r="R25855" s="15">
        <v>1</v>
      </c>
    </row>
    <row r="25856" spans="18:18" x14ac:dyDescent="0.25">
      <c r="R25856" s="15">
        <v>1</v>
      </c>
    </row>
    <row r="25857" spans="18:18" x14ac:dyDescent="0.25">
      <c r="R25857" s="15">
        <v>1</v>
      </c>
    </row>
    <row r="25858" spans="18:18" x14ac:dyDescent="0.25">
      <c r="R25858" s="15">
        <v>1</v>
      </c>
    </row>
    <row r="25859" spans="18:18" x14ac:dyDescent="0.25">
      <c r="R25859" s="15">
        <v>2</v>
      </c>
    </row>
    <row r="25860" spans="18:18" x14ac:dyDescent="0.25">
      <c r="R25860" s="15">
        <v>2</v>
      </c>
    </row>
    <row r="25861" spans="18:18" x14ac:dyDescent="0.25">
      <c r="R25861" s="15">
        <v>2</v>
      </c>
    </row>
    <row r="25862" spans="18:18" x14ac:dyDescent="0.25">
      <c r="R25862" s="15">
        <v>2</v>
      </c>
    </row>
    <row r="25863" spans="18:18" x14ac:dyDescent="0.25">
      <c r="R25863" s="15">
        <v>2</v>
      </c>
    </row>
    <row r="25864" spans="18:18" x14ac:dyDescent="0.25">
      <c r="R25864" s="15">
        <v>2</v>
      </c>
    </row>
    <row r="25865" spans="18:18" x14ac:dyDescent="0.25">
      <c r="R25865" s="15">
        <v>2</v>
      </c>
    </row>
    <row r="25866" spans="18:18" x14ac:dyDescent="0.25">
      <c r="R25866" s="15">
        <v>2</v>
      </c>
    </row>
    <row r="25867" spans="18:18" x14ac:dyDescent="0.25">
      <c r="R25867" s="15">
        <v>2</v>
      </c>
    </row>
    <row r="25868" spans="18:18" x14ac:dyDescent="0.25">
      <c r="R25868" s="15">
        <v>2</v>
      </c>
    </row>
    <row r="25869" spans="18:18" x14ac:dyDescent="0.25">
      <c r="R25869" s="15">
        <v>2</v>
      </c>
    </row>
    <row r="25870" spans="18:18" x14ac:dyDescent="0.25">
      <c r="R25870" s="15">
        <v>2</v>
      </c>
    </row>
    <row r="25871" spans="18:18" x14ac:dyDescent="0.25">
      <c r="R25871" s="15">
        <v>2</v>
      </c>
    </row>
    <row r="25872" spans="18:18" x14ac:dyDescent="0.25">
      <c r="R25872" s="15">
        <v>2</v>
      </c>
    </row>
    <row r="25873" spans="18:18" x14ac:dyDescent="0.25">
      <c r="R25873" s="15">
        <v>1</v>
      </c>
    </row>
    <row r="25874" spans="18:18" x14ac:dyDescent="0.25">
      <c r="R25874" s="15">
        <v>1</v>
      </c>
    </row>
    <row r="25875" spans="18:18" x14ac:dyDescent="0.25">
      <c r="R25875" s="15">
        <v>1</v>
      </c>
    </row>
    <row r="25876" spans="18:18" x14ac:dyDescent="0.25">
      <c r="R25876" s="15">
        <v>1</v>
      </c>
    </row>
    <row r="25877" spans="18:18" x14ac:dyDescent="0.25">
      <c r="R25877" s="15">
        <v>1</v>
      </c>
    </row>
    <row r="25878" spans="18:18" x14ac:dyDescent="0.25">
      <c r="R25878" s="15">
        <v>1</v>
      </c>
    </row>
    <row r="25879" spans="18:18" x14ac:dyDescent="0.25">
      <c r="R25879" s="15">
        <v>1</v>
      </c>
    </row>
    <row r="25880" spans="18:18" x14ac:dyDescent="0.25">
      <c r="R25880" s="15">
        <v>1</v>
      </c>
    </row>
    <row r="25881" spans="18:18" x14ac:dyDescent="0.25">
      <c r="R25881" s="15">
        <v>1</v>
      </c>
    </row>
    <row r="25882" spans="18:18" x14ac:dyDescent="0.25">
      <c r="R25882" s="15">
        <v>3</v>
      </c>
    </row>
    <row r="25883" spans="18:18" x14ac:dyDescent="0.25">
      <c r="R25883" s="15">
        <v>3</v>
      </c>
    </row>
    <row r="25884" spans="18:18" x14ac:dyDescent="0.25">
      <c r="R25884" s="15">
        <v>3</v>
      </c>
    </row>
    <row r="25885" spans="18:18" x14ac:dyDescent="0.25">
      <c r="R25885" s="15">
        <v>3</v>
      </c>
    </row>
    <row r="25886" spans="18:18" x14ac:dyDescent="0.25">
      <c r="R25886" s="15">
        <v>3</v>
      </c>
    </row>
    <row r="25887" spans="18:18" x14ac:dyDescent="0.25">
      <c r="R25887" s="15">
        <v>3</v>
      </c>
    </row>
    <row r="25888" spans="18:18" x14ac:dyDescent="0.25">
      <c r="R25888" s="15">
        <v>3</v>
      </c>
    </row>
    <row r="25889" spans="18:18" x14ac:dyDescent="0.25">
      <c r="R25889" s="15">
        <v>3</v>
      </c>
    </row>
    <row r="25890" spans="18:18" x14ac:dyDescent="0.25">
      <c r="R25890" s="15">
        <v>3</v>
      </c>
    </row>
    <row r="25891" spans="18:18" x14ac:dyDescent="0.25">
      <c r="R25891" s="15">
        <v>3</v>
      </c>
    </row>
    <row r="25892" spans="18:18" x14ac:dyDescent="0.25">
      <c r="R25892" s="15">
        <v>3</v>
      </c>
    </row>
    <row r="25893" spans="18:18" x14ac:dyDescent="0.25">
      <c r="R25893" s="15">
        <v>3</v>
      </c>
    </row>
    <row r="25894" spans="18:18" x14ac:dyDescent="0.25">
      <c r="R25894" s="15">
        <v>3</v>
      </c>
    </row>
    <row r="25895" spans="18:18" x14ac:dyDescent="0.25">
      <c r="R25895" s="15">
        <v>3</v>
      </c>
    </row>
    <row r="25896" spans="18:18" x14ac:dyDescent="0.25">
      <c r="R25896" s="15">
        <v>3</v>
      </c>
    </row>
    <row r="25897" spans="18:18" x14ac:dyDescent="0.25">
      <c r="R25897" s="15">
        <v>3</v>
      </c>
    </row>
    <row r="25898" spans="18:18" x14ac:dyDescent="0.25">
      <c r="R25898" s="15">
        <v>3</v>
      </c>
    </row>
    <row r="25899" spans="18:18" x14ac:dyDescent="0.25">
      <c r="R25899" s="15">
        <v>3</v>
      </c>
    </row>
    <row r="25900" spans="18:18" x14ac:dyDescent="0.25">
      <c r="R25900" s="15">
        <v>3</v>
      </c>
    </row>
    <row r="25901" spans="18:18" x14ac:dyDescent="0.25">
      <c r="R25901" s="15">
        <v>3</v>
      </c>
    </row>
    <row r="25902" spans="18:18" x14ac:dyDescent="0.25">
      <c r="R25902" s="15">
        <v>3</v>
      </c>
    </row>
    <row r="25903" spans="18:18" x14ac:dyDescent="0.25">
      <c r="R25903" s="15">
        <v>3</v>
      </c>
    </row>
    <row r="25904" spans="18:18" x14ac:dyDescent="0.25">
      <c r="R25904" s="15">
        <v>3</v>
      </c>
    </row>
    <row r="25905" spans="18:18" x14ac:dyDescent="0.25">
      <c r="R25905" s="15">
        <v>3</v>
      </c>
    </row>
    <row r="25906" spans="18:18" x14ac:dyDescent="0.25">
      <c r="R25906" s="15">
        <v>3</v>
      </c>
    </row>
    <row r="25907" spans="18:18" x14ac:dyDescent="0.25">
      <c r="R25907" s="15">
        <v>3</v>
      </c>
    </row>
    <row r="25908" spans="18:18" x14ac:dyDescent="0.25">
      <c r="R25908" s="15">
        <v>3</v>
      </c>
    </row>
    <row r="25909" spans="18:18" x14ac:dyDescent="0.25">
      <c r="R25909" s="15">
        <v>3</v>
      </c>
    </row>
    <row r="25910" spans="18:18" x14ac:dyDescent="0.25">
      <c r="R25910" s="15">
        <v>3</v>
      </c>
    </row>
    <row r="25911" spans="18:18" x14ac:dyDescent="0.25">
      <c r="R25911" s="15">
        <v>3</v>
      </c>
    </row>
    <row r="25912" spans="18:18" x14ac:dyDescent="0.25">
      <c r="R25912" s="15">
        <v>3</v>
      </c>
    </row>
    <row r="25913" spans="18:18" x14ac:dyDescent="0.25">
      <c r="R25913" s="15">
        <v>3</v>
      </c>
    </row>
    <row r="25914" spans="18:18" x14ac:dyDescent="0.25">
      <c r="R25914" s="15">
        <v>3</v>
      </c>
    </row>
    <row r="25915" spans="18:18" x14ac:dyDescent="0.25">
      <c r="R25915" s="15">
        <v>3</v>
      </c>
    </row>
    <row r="25916" spans="18:18" x14ac:dyDescent="0.25">
      <c r="R25916" s="15">
        <v>3</v>
      </c>
    </row>
    <row r="25917" spans="18:18" x14ac:dyDescent="0.25">
      <c r="R25917" s="15">
        <v>3</v>
      </c>
    </row>
    <row r="25918" spans="18:18" x14ac:dyDescent="0.25">
      <c r="R25918" s="15">
        <v>3</v>
      </c>
    </row>
    <row r="25919" spans="18:18" x14ac:dyDescent="0.25">
      <c r="R25919" s="15">
        <v>3</v>
      </c>
    </row>
    <row r="25920" spans="18:18" x14ac:dyDescent="0.25">
      <c r="R25920" s="15">
        <v>3</v>
      </c>
    </row>
    <row r="25921" spans="18:18" x14ac:dyDescent="0.25">
      <c r="R25921" s="15">
        <v>3</v>
      </c>
    </row>
    <row r="25922" spans="18:18" x14ac:dyDescent="0.25">
      <c r="R25922" s="15">
        <v>3</v>
      </c>
    </row>
    <row r="25923" spans="18:18" x14ac:dyDescent="0.25">
      <c r="R25923" s="15">
        <v>3</v>
      </c>
    </row>
    <row r="25924" spans="18:18" x14ac:dyDescent="0.25">
      <c r="R25924" s="15">
        <v>3</v>
      </c>
    </row>
    <row r="25925" spans="18:18" x14ac:dyDescent="0.25">
      <c r="R25925" s="15">
        <v>3</v>
      </c>
    </row>
    <row r="25926" spans="18:18" x14ac:dyDescent="0.25">
      <c r="R25926" s="15">
        <v>3</v>
      </c>
    </row>
    <row r="25927" spans="18:18" x14ac:dyDescent="0.25">
      <c r="R25927" s="15">
        <v>3</v>
      </c>
    </row>
    <row r="25928" spans="18:18" x14ac:dyDescent="0.25">
      <c r="R25928" s="15">
        <v>3</v>
      </c>
    </row>
    <row r="25929" spans="18:18" x14ac:dyDescent="0.25">
      <c r="R25929" s="15">
        <v>3</v>
      </c>
    </row>
    <row r="25930" spans="18:18" x14ac:dyDescent="0.25">
      <c r="R25930" s="15">
        <v>3</v>
      </c>
    </row>
    <row r="25931" spans="18:18" x14ac:dyDescent="0.25">
      <c r="R25931" s="15">
        <v>3</v>
      </c>
    </row>
    <row r="25932" spans="18:18" x14ac:dyDescent="0.25">
      <c r="R25932" s="15">
        <v>3</v>
      </c>
    </row>
    <row r="25933" spans="18:18" x14ac:dyDescent="0.25">
      <c r="R25933" s="15">
        <v>3</v>
      </c>
    </row>
    <row r="25934" spans="18:18" x14ac:dyDescent="0.25">
      <c r="R25934" s="15">
        <v>3</v>
      </c>
    </row>
    <row r="25935" spans="18:18" x14ac:dyDescent="0.25">
      <c r="R25935" s="15">
        <v>3</v>
      </c>
    </row>
    <row r="25936" spans="18:18" x14ac:dyDescent="0.25">
      <c r="R25936" s="15">
        <v>3</v>
      </c>
    </row>
    <row r="25937" spans="18:18" x14ac:dyDescent="0.25">
      <c r="R25937" s="15">
        <v>3</v>
      </c>
    </row>
    <row r="25938" spans="18:18" x14ac:dyDescent="0.25">
      <c r="R25938" s="15">
        <v>3</v>
      </c>
    </row>
    <row r="25939" spans="18:18" x14ac:dyDescent="0.25">
      <c r="R25939" s="15">
        <v>3</v>
      </c>
    </row>
    <row r="25940" spans="18:18" x14ac:dyDescent="0.25">
      <c r="R25940" s="15">
        <v>3</v>
      </c>
    </row>
    <row r="25941" spans="18:18" x14ac:dyDescent="0.25">
      <c r="R25941" s="15">
        <v>3</v>
      </c>
    </row>
    <row r="25942" spans="18:18" x14ac:dyDescent="0.25">
      <c r="R25942" s="15">
        <v>3</v>
      </c>
    </row>
    <row r="25943" spans="18:18" x14ac:dyDescent="0.25">
      <c r="R25943" s="15">
        <v>3</v>
      </c>
    </row>
    <row r="25944" spans="18:18" x14ac:dyDescent="0.25">
      <c r="R25944" s="15">
        <v>3</v>
      </c>
    </row>
    <row r="25945" spans="18:18" x14ac:dyDescent="0.25">
      <c r="R25945" s="15">
        <v>3</v>
      </c>
    </row>
    <row r="25946" spans="18:18" x14ac:dyDescent="0.25">
      <c r="R25946" s="15">
        <v>3</v>
      </c>
    </row>
    <row r="25947" spans="18:18" x14ac:dyDescent="0.25">
      <c r="R25947" s="15">
        <v>3</v>
      </c>
    </row>
    <row r="25948" spans="18:18" x14ac:dyDescent="0.25">
      <c r="R25948" s="15">
        <v>3</v>
      </c>
    </row>
    <row r="25949" spans="18:18" x14ac:dyDescent="0.25">
      <c r="R25949" s="15">
        <v>3</v>
      </c>
    </row>
    <row r="25950" spans="18:18" x14ac:dyDescent="0.25">
      <c r="R25950" s="15">
        <v>3</v>
      </c>
    </row>
    <row r="25951" spans="18:18" x14ac:dyDescent="0.25">
      <c r="R25951" s="15">
        <v>3</v>
      </c>
    </row>
    <row r="25952" spans="18:18" x14ac:dyDescent="0.25">
      <c r="R25952" s="15">
        <v>3</v>
      </c>
    </row>
    <row r="25953" spans="18:18" x14ac:dyDescent="0.25">
      <c r="R25953" s="15">
        <v>3</v>
      </c>
    </row>
    <row r="25954" spans="18:18" x14ac:dyDescent="0.25">
      <c r="R25954" s="15">
        <v>3</v>
      </c>
    </row>
    <row r="25955" spans="18:18" x14ac:dyDescent="0.25">
      <c r="R25955" s="15">
        <v>3</v>
      </c>
    </row>
    <row r="25956" spans="18:18" x14ac:dyDescent="0.25">
      <c r="R25956" s="15">
        <v>3</v>
      </c>
    </row>
    <row r="25957" spans="18:18" x14ac:dyDescent="0.25">
      <c r="R25957" s="15">
        <v>3</v>
      </c>
    </row>
    <row r="25958" spans="18:18" x14ac:dyDescent="0.25">
      <c r="R25958" s="15">
        <v>3</v>
      </c>
    </row>
    <row r="25959" spans="18:18" x14ac:dyDescent="0.25">
      <c r="R25959" s="15">
        <v>3</v>
      </c>
    </row>
    <row r="25960" spans="18:18" x14ac:dyDescent="0.25">
      <c r="R25960" s="15">
        <v>3</v>
      </c>
    </row>
    <row r="25961" spans="18:18" x14ac:dyDescent="0.25">
      <c r="R25961" s="15">
        <v>3</v>
      </c>
    </row>
    <row r="25962" spans="18:18" x14ac:dyDescent="0.25">
      <c r="R25962" s="15">
        <v>3</v>
      </c>
    </row>
    <row r="25963" spans="18:18" x14ac:dyDescent="0.25">
      <c r="R25963" s="15">
        <v>3</v>
      </c>
    </row>
    <row r="25964" spans="18:18" x14ac:dyDescent="0.25">
      <c r="R25964" s="15">
        <v>3</v>
      </c>
    </row>
    <row r="25965" spans="18:18" x14ac:dyDescent="0.25">
      <c r="R25965" s="15">
        <v>3</v>
      </c>
    </row>
    <row r="25966" spans="18:18" x14ac:dyDescent="0.25">
      <c r="R25966" s="15">
        <v>3</v>
      </c>
    </row>
    <row r="25967" spans="18:18" x14ac:dyDescent="0.25">
      <c r="R25967" s="15">
        <v>3</v>
      </c>
    </row>
    <row r="25968" spans="18:18" x14ac:dyDescent="0.25">
      <c r="R25968" s="15">
        <v>3</v>
      </c>
    </row>
    <row r="25969" spans="18:18" x14ac:dyDescent="0.25">
      <c r="R25969" s="15">
        <v>3</v>
      </c>
    </row>
    <row r="25970" spans="18:18" x14ac:dyDescent="0.25">
      <c r="R25970" s="15">
        <v>3</v>
      </c>
    </row>
    <row r="25971" spans="18:18" x14ac:dyDescent="0.25">
      <c r="R25971" s="15">
        <v>3</v>
      </c>
    </row>
    <row r="25972" spans="18:18" x14ac:dyDescent="0.25">
      <c r="R25972" s="15">
        <v>3</v>
      </c>
    </row>
    <row r="25973" spans="18:18" x14ac:dyDescent="0.25">
      <c r="R25973" s="15">
        <v>3</v>
      </c>
    </row>
    <row r="25974" spans="18:18" x14ac:dyDescent="0.25">
      <c r="R25974" s="15">
        <v>3</v>
      </c>
    </row>
    <row r="25975" spans="18:18" x14ac:dyDescent="0.25">
      <c r="R25975" s="15">
        <v>3</v>
      </c>
    </row>
    <row r="25976" spans="18:18" x14ac:dyDescent="0.25">
      <c r="R25976" s="15">
        <v>3</v>
      </c>
    </row>
    <row r="25977" spans="18:18" x14ac:dyDescent="0.25">
      <c r="R25977" s="15">
        <v>3</v>
      </c>
    </row>
    <row r="25978" spans="18:18" x14ac:dyDescent="0.25">
      <c r="R25978" s="15">
        <v>3</v>
      </c>
    </row>
    <row r="25979" spans="18:18" x14ac:dyDescent="0.25">
      <c r="R25979" s="15">
        <v>3</v>
      </c>
    </row>
    <row r="25980" spans="18:18" x14ac:dyDescent="0.25">
      <c r="R25980" s="15">
        <v>3</v>
      </c>
    </row>
    <row r="25981" spans="18:18" x14ac:dyDescent="0.25">
      <c r="R25981" s="15">
        <v>3</v>
      </c>
    </row>
    <row r="25982" spans="18:18" x14ac:dyDescent="0.25">
      <c r="R25982" s="15">
        <v>3</v>
      </c>
    </row>
    <row r="25983" spans="18:18" x14ac:dyDescent="0.25">
      <c r="R25983" s="15">
        <v>3</v>
      </c>
    </row>
    <row r="25984" spans="18:18" x14ac:dyDescent="0.25">
      <c r="R25984" s="15">
        <v>3</v>
      </c>
    </row>
    <row r="25985" spans="18:18" x14ac:dyDescent="0.25">
      <c r="R25985" s="15">
        <v>3</v>
      </c>
    </row>
    <row r="25986" spans="18:18" x14ac:dyDescent="0.25">
      <c r="R25986" s="15">
        <v>3</v>
      </c>
    </row>
    <row r="25987" spans="18:18" x14ac:dyDescent="0.25">
      <c r="R25987" s="15">
        <v>3</v>
      </c>
    </row>
    <row r="25988" spans="18:18" x14ac:dyDescent="0.25">
      <c r="R25988" s="15">
        <v>1</v>
      </c>
    </row>
    <row r="25989" spans="18:18" x14ac:dyDescent="0.25">
      <c r="R25989" s="15">
        <v>1</v>
      </c>
    </row>
    <row r="25990" spans="18:18" x14ac:dyDescent="0.25">
      <c r="R25990" s="15">
        <v>2</v>
      </c>
    </row>
    <row r="25991" spans="18:18" x14ac:dyDescent="0.25">
      <c r="R25991" s="15">
        <v>2</v>
      </c>
    </row>
    <row r="25992" spans="18:18" x14ac:dyDescent="0.25">
      <c r="R25992" s="15">
        <v>2</v>
      </c>
    </row>
    <row r="25993" spans="18:18" x14ac:dyDescent="0.25">
      <c r="R25993" s="15">
        <v>2</v>
      </c>
    </row>
    <row r="25994" spans="18:18" x14ac:dyDescent="0.25">
      <c r="R25994" s="15">
        <v>2</v>
      </c>
    </row>
    <row r="25995" spans="18:18" x14ac:dyDescent="0.25">
      <c r="R25995" s="15">
        <v>2</v>
      </c>
    </row>
    <row r="25996" spans="18:18" x14ac:dyDescent="0.25">
      <c r="R25996" s="15">
        <v>2</v>
      </c>
    </row>
    <row r="25997" spans="18:18" x14ac:dyDescent="0.25">
      <c r="R25997" s="15">
        <v>3</v>
      </c>
    </row>
    <row r="25998" spans="18:18" x14ac:dyDescent="0.25">
      <c r="R25998" s="15">
        <v>3</v>
      </c>
    </row>
    <row r="25999" spans="18:18" x14ac:dyDescent="0.25">
      <c r="R25999" s="15">
        <v>3</v>
      </c>
    </row>
    <row r="26000" spans="18:18" x14ac:dyDescent="0.25">
      <c r="R26000" s="15">
        <v>3</v>
      </c>
    </row>
    <row r="26001" spans="18:18" x14ac:dyDescent="0.25">
      <c r="R26001" s="15">
        <v>3</v>
      </c>
    </row>
    <row r="26002" spans="18:18" x14ac:dyDescent="0.25">
      <c r="R26002" s="15">
        <v>3</v>
      </c>
    </row>
    <row r="26003" spans="18:18" x14ac:dyDescent="0.25">
      <c r="R26003" s="15">
        <v>3</v>
      </c>
    </row>
    <row r="26004" spans="18:18" x14ac:dyDescent="0.25">
      <c r="R26004" s="15">
        <v>2</v>
      </c>
    </row>
    <row r="26005" spans="18:18" x14ac:dyDescent="0.25">
      <c r="R26005" s="15">
        <v>2</v>
      </c>
    </row>
    <row r="26006" spans="18:18" x14ac:dyDescent="0.25">
      <c r="R26006" s="15">
        <v>2</v>
      </c>
    </row>
    <row r="26007" spans="18:18" x14ac:dyDescent="0.25">
      <c r="R26007" s="15">
        <v>2</v>
      </c>
    </row>
    <row r="26008" spans="18:18" x14ac:dyDescent="0.25">
      <c r="R26008" s="15">
        <v>2</v>
      </c>
    </row>
    <row r="26009" spans="18:18" x14ac:dyDescent="0.25">
      <c r="R26009" s="15">
        <v>2</v>
      </c>
    </row>
    <row r="26010" spans="18:18" x14ac:dyDescent="0.25">
      <c r="R26010" s="15">
        <v>2</v>
      </c>
    </row>
    <row r="26011" spans="18:18" x14ac:dyDescent="0.25">
      <c r="R26011" s="15">
        <v>2</v>
      </c>
    </row>
    <row r="26012" spans="18:18" x14ac:dyDescent="0.25">
      <c r="R26012" s="15">
        <v>2</v>
      </c>
    </row>
    <row r="26013" spans="18:18" x14ac:dyDescent="0.25">
      <c r="R26013" s="15">
        <v>2</v>
      </c>
    </row>
    <row r="26014" spans="18:18" x14ac:dyDescent="0.25">
      <c r="R26014" s="15">
        <v>2</v>
      </c>
    </row>
    <row r="26015" spans="18:18" x14ac:dyDescent="0.25">
      <c r="R26015" s="15">
        <v>2</v>
      </c>
    </row>
    <row r="26016" spans="18:18" x14ac:dyDescent="0.25">
      <c r="R26016" s="15">
        <v>2</v>
      </c>
    </row>
    <row r="26017" spans="18:18" x14ac:dyDescent="0.25">
      <c r="R26017" s="15">
        <v>2</v>
      </c>
    </row>
    <row r="26018" spans="18:18" x14ac:dyDescent="0.25">
      <c r="R26018" s="15">
        <v>2</v>
      </c>
    </row>
    <row r="26019" spans="18:18" x14ac:dyDescent="0.25">
      <c r="R26019" s="15">
        <v>2</v>
      </c>
    </row>
    <row r="26020" spans="18:18" x14ac:dyDescent="0.25">
      <c r="R26020" s="15">
        <v>2</v>
      </c>
    </row>
    <row r="26021" spans="18:18" x14ac:dyDescent="0.25">
      <c r="R26021" s="15">
        <v>2</v>
      </c>
    </row>
    <row r="26022" spans="18:18" x14ac:dyDescent="0.25">
      <c r="R26022" s="15">
        <v>2</v>
      </c>
    </row>
    <row r="26023" spans="18:18" x14ac:dyDescent="0.25">
      <c r="R26023" s="15">
        <v>2</v>
      </c>
    </row>
    <row r="26024" spans="18:18" x14ac:dyDescent="0.25">
      <c r="R26024" s="15">
        <v>2</v>
      </c>
    </row>
    <row r="26025" spans="18:18" x14ac:dyDescent="0.25">
      <c r="R26025" s="15">
        <v>4</v>
      </c>
    </row>
    <row r="26026" spans="18:18" x14ac:dyDescent="0.25">
      <c r="R26026" s="15">
        <v>4</v>
      </c>
    </row>
    <row r="26027" spans="18:18" x14ac:dyDescent="0.25">
      <c r="R26027" s="15">
        <v>4</v>
      </c>
    </row>
    <row r="26028" spans="18:18" x14ac:dyDescent="0.25">
      <c r="R26028" s="15">
        <v>4</v>
      </c>
    </row>
    <row r="26029" spans="18:18" x14ac:dyDescent="0.25">
      <c r="R26029" s="15">
        <v>4</v>
      </c>
    </row>
    <row r="26030" spans="18:18" x14ac:dyDescent="0.25">
      <c r="R26030" s="15">
        <v>4</v>
      </c>
    </row>
    <row r="26031" spans="18:18" x14ac:dyDescent="0.25">
      <c r="R26031" s="15">
        <v>4</v>
      </c>
    </row>
    <row r="26032" spans="18:18" x14ac:dyDescent="0.25">
      <c r="R26032" s="15">
        <v>4</v>
      </c>
    </row>
    <row r="26033" spans="18:18" x14ac:dyDescent="0.25">
      <c r="R26033" s="15">
        <v>2</v>
      </c>
    </row>
    <row r="26034" spans="18:18" x14ac:dyDescent="0.25">
      <c r="R26034" s="15">
        <v>2</v>
      </c>
    </row>
    <row r="26035" spans="18:18" x14ac:dyDescent="0.25">
      <c r="R26035" s="15">
        <v>2</v>
      </c>
    </row>
    <row r="26036" spans="18:18" x14ac:dyDescent="0.25">
      <c r="R26036" s="15">
        <v>2</v>
      </c>
    </row>
    <row r="26037" spans="18:18" x14ac:dyDescent="0.25">
      <c r="R26037" s="15">
        <v>2</v>
      </c>
    </row>
    <row r="26038" spans="18:18" x14ac:dyDescent="0.25">
      <c r="R26038" s="15">
        <v>2</v>
      </c>
    </row>
    <row r="26039" spans="18:18" x14ac:dyDescent="0.25">
      <c r="R26039" s="15">
        <v>2</v>
      </c>
    </row>
    <row r="26040" spans="18:18" x14ac:dyDescent="0.25">
      <c r="R26040" s="15">
        <v>2</v>
      </c>
    </row>
    <row r="26041" spans="18:18" x14ac:dyDescent="0.25">
      <c r="R26041" s="15">
        <v>2</v>
      </c>
    </row>
    <row r="26042" spans="18:18" x14ac:dyDescent="0.25">
      <c r="R26042" s="15">
        <v>2</v>
      </c>
    </row>
    <row r="26043" spans="18:18" x14ac:dyDescent="0.25">
      <c r="R26043" s="15">
        <v>2</v>
      </c>
    </row>
    <row r="26044" spans="18:18" x14ac:dyDescent="0.25">
      <c r="R26044" s="15">
        <v>2</v>
      </c>
    </row>
    <row r="26045" spans="18:18" x14ac:dyDescent="0.25">
      <c r="R26045" s="15">
        <v>2</v>
      </c>
    </row>
    <row r="26046" spans="18:18" x14ac:dyDescent="0.25">
      <c r="R26046" s="15">
        <v>2</v>
      </c>
    </row>
    <row r="26047" spans="18:18" x14ac:dyDescent="0.25">
      <c r="R26047" s="15">
        <v>2</v>
      </c>
    </row>
    <row r="26048" spans="18:18" x14ac:dyDescent="0.25">
      <c r="R26048" s="15">
        <v>2</v>
      </c>
    </row>
    <row r="26049" spans="18:18" x14ac:dyDescent="0.25">
      <c r="R26049" s="15">
        <v>2</v>
      </c>
    </row>
    <row r="26050" spans="18:18" x14ac:dyDescent="0.25">
      <c r="R26050" s="15">
        <v>2</v>
      </c>
    </row>
    <row r="26051" spans="18:18" x14ac:dyDescent="0.25">
      <c r="R26051" s="15">
        <v>2</v>
      </c>
    </row>
    <row r="26052" spans="18:18" x14ac:dyDescent="0.25">
      <c r="R26052" s="15">
        <v>2</v>
      </c>
    </row>
    <row r="26053" spans="18:18" x14ac:dyDescent="0.25">
      <c r="R26053" s="15">
        <v>4</v>
      </c>
    </row>
    <row r="26054" spans="18:18" x14ac:dyDescent="0.25">
      <c r="R26054" s="15">
        <v>4</v>
      </c>
    </row>
    <row r="26055" spans="18:18" x14ac:dyDescent="0.25">
      <c r="R26055" s="15">
        <v>4</v>
      </c>
    </row>
    <row r="26056" spans="18:18" x14ac:dyDescent="0.25">
      <c r="R26056" s="15">
        <v>4</v>
      </c>
    </row>
    <row r="26057" spans="18:18" x14ac:dyDescent="0.25">
      <c r="R26057" s="15">
        <v>4</v>
      </c>
    </row>
    <row r="26058" spans="18:18" x14ac:dyDescent="0.25">
      <c r="R26058" s="15">
        <v>4</v>
      </c>
    </row>
    <row r="26059" spans="18:18" x14ac:dyDescent="0.25">
      <c r="R26059" s="15">
        <v>4</v>
      </c>
    </row>
    <row r="26060" spans="18:18" x14ac:dyDescent="0.25">
      <c r="R26060" s="15">
        <v>2</v>
      </c>
    </row>
    <row r="26061" spans="18:18" x14ac:dyDescent="0.25">
      <c r="R26061" s="15">
        <v>2</v>
      </c>
    </row>
    <row r="26062" spans="18:18" x14ac:dyDescent="0.25">
      <c r="R26062" s="15">
        <v>2</v>
      </c>
    </row>
    <row r="26063" spans="18:18" x14ac:dyDescent="0.25">
      <c r="R26063" s="15">
        <v>2</v>
      </c>
    </row>
    <row r="26064" spans="18:18" x14ac:dyDescent="0.25">
      <c r="R26064" s="15">
        <v>2</v>
      </c>
    </row>
    <row r="26065" spans="18:18" x14ac:dyDescent="0.25">
      <c r="R26065" s="15">
        <v>2</v>
      </c>
    </row>
    <row r="26066" spans="18:18" x14ac:dyDescent="0.25">
      <c r="R26066" s="15">
        <v>2</v>
      </c>
    </row>
    <row r="26067" spans="18:18" x14ac:dyDescent="0.25">
      <c r="R26067" s="15">
        <v>2</v>
      </c>
    </row>
    <row r="26068" spans="18:18" x14ac:dyDescent="0.25">
      <c r="R26068" s="15">
        <v>2</v>
      </c>
    </row>
    <row r="26069" spans="18:18" x14ac:dyDescent="0.25">
      <c r="R26069" s="15">
        <v>2</v>
      </c>
    </row>
    <row r="26070" spans="18:18" x14ac:dyDescent="0.25">
      <c r="R26070" s="15">
        <v>2</v>
      </c>
    </row>
    <row r="26071" spans="18:18" x14ac:dyDescent="0.25">
      <c r="R26071" s="15">
        <v>2</v>
      </c>
    </row>
    <row r="26072" spans="18:18" x14ac:dyDescent="0.25">
      <c r="R26072" s="15">
        <v>2</v>
      </c>
    </row>
    <row r="26073" spans="18:18" x14ac:dyDescent="0.25">
      <c r="R26073" s="15">
        <v>2</v>
      </c>
    </row>
    <row r="26074" spans="18:18" x14ac:dyDescent="0.25">
      <c r="R26074" s="15">
        <v>2</v>
      </c>
    </row>
    <row r="26075" spans="18:18" x14ac:dyDescent="0.25">
      <c r="R26075" s="15">
        <v>2</v>
      </c>
    </row>
    <row r="26076" spans="18:18" x14ac:dyDescent="0.25">
      <c r="R26076" s="15">
        <v>2</v>
      </c>
    </row>
    <row r="26077" spans="18:18" x14ac:dyDescent="0.25">
      <c r="R26077" s="15">
        <v>3</v>
      </c>
    </row>
    <row r="26078" spans="18:18" x14ac:dyDescent="0.25">
      <c r="R26078" s="15">
        <v>3</v>
      </c>
    </row>
    <row r="26079" spans="18:18" x14ac:dyDescent="0.25">
      <c r="R26079" s="15">
        <v>3</v>
      </c>
    </row>
    <row r="26080" spans="18:18" x14ac:dyDescent="0.25">
      <c r="R26080" s="15">
        <v>3</v>
      </c>
    </row>
    <row r="26081" spans="18:18" x14ac:dyDescent="0.25">
      <c r="R26081" s="15">
        <v>3</v>
      </c>
    </row>
    <row r="26082" spans="18:18" x14ac:dyDescent="0.25">
      <c r="R26082" s="15">
        <v>3</v>
      </c>
    </row>
    <row r="26083" spans="18:18" x14ac:dyDescent="0.25">
      <c r="R26083" s="15">
        <v>1</v>
      </c>
    </row>
    <row r="26084" spans="18:18" x14ac:dyDescent="0.25">
      <c r="R26084" s="15">
        <v>1</v>
      </c>
    </row>
    <row r="26085" spans="18:18" x14ac:dyDescent="0.25">
      <c r="R26085" s="15">
        <v>1</v>
      </c>
    </row>
    <row r="26086" spans="18:18" x14ac:dyDescent="0.25">
      <c r="R26086" s="15">
        <v>1</v>
      </c>
    </row>
    <row r="26087" spans="18:18" x14ac:dyDescent="0.25">
      <c r="R26087" s="15">
        <v>3</v>
      </c>
    </row>
    <row r="26088" spans="18:18" x14ac:dyDescent="0.25">
      <c r="R26088" s="15">
        <v>3</v>
      </c>
    </row>
    <row r="26089" spans="18:18" x14ac:dyDescent="0.25">
      <c r="R26089" s="15">
        <v>3</v>
      </c>
    </row>
    <row r="26090" spans="18:18" x14ac:dyDescent="0.25">
      <c r="R26090" s="15">
        <v>3</v>
      </c>
    </row>
    <row r="26091" spans="18:18" x14ac:dyDescent="0.25">
      <c r="R26091" s="15">
        <v>3</v>
      </c>
    </row>
    <row r="26092" spans="18:18" x14ac:dyDescent="0.25">
      <c r="R26092" s="15">
        <v>3</v>
      </c>
    </row>
    <row r="26093" spans="18:18" x14ac:dyDescent="0.25">
      <c r="R26093" s="15">
        <v>3</v>
      </c>
    </row>
    <row r="26094" spans="18:18" x14ac:dyDescent="0.25">
      <c r="R26094" s="15">
        <v>3</v>
      </c>
    </row>
    <row r="26095" spans="18:18" x14ac:dyDescent="0.25">
      <c r="R26095" s="15">
        <v>3</v>
      </c>
    </row>
    <row r="26096" spans="18:18" x14ac:dyDescent="0.25">
      <c r="R26096" s="15">
        <v>3</v>
      </c>
    </row>
    <row r="26097" spans="18:18" x14ac:dyDescent="0.25">
      <c r="R26097" s="15">
        <v>3</v>
      </c>
    </row>
    <row r="26098" spans="18:18" x14ac:dyDescent="0.25">
      <c r="R26098" s="15">
        <v>3</v>
      </c>
    </row>
    <row r="26099" spans="18:18" x14ac:dyDescent="0.25">
      <c r="R26099" s="15">
        <v>3</v>
      </c>
    </row>
    <row r="26100" spans="18:18" x14ac:dyDescent="0.25">
      <c r="R26100" s="15">
        <v>3</v>
      </c>
    </row>
    <row r="26101" spans="18:18" x14ac:dyDescent="0.25">
      <c r="R26101" s="15">
        <v>3</v>
      </c>
    </row>
    <row r="26102" spans="18:18" x14ac:dyDescent="0.25">
      <c r="R26102" s="15">
        <v>2</v>
      </c>
    </row>
    <row r="26103" spans="18:18" x14ac:dyDescent="0.25">
      <c r="R26103" s="15">
        <v>2</v>
      </c>
    </row>
    <row r="26104" spans="18:18" x14ac:dyDescent="0.25">
      <c r="R26104" s="15">
        <v>2</v>
      </c>
    </row>
    <row r="26105" spans="18:18" x14ac:dyDescent="0.25">
      <c r="R26105" s="15">
        <v>2</v>
      </c>
    </row>
    <row r="26106" spans="18:18" x14ac:dyDescent="0.25">
      <c r="R26106" s="15">
        <v>2</v>
      </c>
    </row>
    <row r="26107" spans="18:18" x14ac:dyDescent="0.25">
      <c r="R26107" s="15">
        <v>2</v>
      </c>
    </row>
    <row r="26108" spans="18:18" x14ac:dyDescent="0.25">
      <c r="R26108" s="15">
        <v>2</v>
      </c>
    </row>
    <row r="26109" spans="18:18" x14ac:dyDescent="0.25">
      <c r="R26109" s="15">
        <v>2</v>
      </c>
    </row>
    <row r="26110" spans="18:18" x14ac:dyDescent="0.25">
      <c r="R26110" s="15">
        <v>2</v>
      </c>
    </row>
    <row r="26111" spans="18:18" x14ac:dyDescent="0.25">
      <c r="R26111" s="15">
        <v>3</v>
      </c>
    </row>
    <row r="26112" spans="18:18" x14ac:dyDescent="0.25">
      <c r="R26112" s="15">
        <v>3</v>
      </c>
    </row>
    <row r="26113" spans="18:18" x14ac:dyDescent="0.25">
      <c r="R26113" s="15">
        <v>3</v>
      </c>
    </row>
    <row r="26114" spans="18:18" x14ac:dyDescent="0.25">
      <c r="R26114" s="15">
        <v>3</v>
      </c>
    </row>
    <row r="26115" spans="18:18" x14ac:dyDescent="0.25">
      <c r="R26115" s="15">
        <v>3</v>
      </c>
    </row>
    <row r="26116" spans="18:18" x14ac:dyDescent="0.25">
      <c r="R26116" s="15">
        <v>3</v>
      </c>
    </row>
    <row r="26117" spans="18:18" x14ac:dyDescent="0.25">
      <c r="R26117" s="15">
        <v>2</v>
      </c>
    </row>
    <row r="26118" spans="18:18" x14ac:dyDescent="0.25">
      <c r="R26118" s="15">
        <v>2</v>
      </c>
    </row>
    <row r="26119" spans="18:18" x14ac:dyDescent="0.25">
      <c r="R26119" s="15">
        <v>2</v>
      </c>
    </row>
    <row r="26120" spans="18:18" x14ac:dyDescent="0.25">
      <c r="R26120" s="15">
        <v>3</v>
      </c>
    </row>
    <row r="26121" spans="18:18" x14ac:dyDescent="0.25">
      <c r="R26121" s="15">
        <v>3</v>
      </c>
    </row>
    <row r="26122" spans="18:18" x14ac:dyDescent="0.25">
      <c r="R26122" s="15">
        <v>3</v>
      </c>
    </row>
    <row r="26123" spans="18:18" x14ac:dyDescent="0.25">
      <c r="R26123" s="15">
        <v>3</v>
      </c>
    </row>
    <row r="26124" spans="18:18" x14ac:dyDescent="0.25">
      <c r="R26124" s="15">
        <v>3</v>
      </c>
    </row>
    <row r="26125" spans="18:18" x14ac:dyDescent="0.25">
      <c r="R26125" s="15">
        <v>3</v>
      </c>
    </row>
    <row r="26126" spans="18:18" x14ac:dyDescent="0.25">
      <c r="R26126" s="15">
        <v>4</v>
      </c>
    </row>
    <row r="26127" spans="18:18" x14ac:dyDescent="0.25">
      <c r="R26127" s="15">
        <v>4</v>
      </c>
    </row>
    <row r="26128" spans="18:18" x14ac:dyDescent="0.25">
      <c r="R26128" s="15">
        <v>4</v>
      </c>
    </row>
    <row r="26129" spans="18:18" x14ac:dyDescent="0.25">
      <c r="R26129" s="15">
        <v>4</v>
      </c>
    </row>
    <row r="26130" spans="18:18" x14ac:dyDescent="0.25">
      <c r="R26130" s="15">
        <v>4</v>
      </c>
    </row>
    <row r="26131" spans="18:18" x14ac:dyDescent="0.25">
      <c r="R26131" s="15">
        <v>4</v>
      </c>
    </row>
    <row r="26132" spans="18:18" x14ac:dyDescent="0.25">
      <c r="R26132" s="15">
        <v>4</v>
      </c>
    </row>
    <row r="26133" spans="18:18" x14ac:dyDescent="0.25">
      <c r="R26133" s="15">
        <v>4</v>
      </c>
    </row>
    <row r="26134" spans="18:18" x14ac:dyDescent="0.25">
      <c r="R26134" s="15">
        <v>1</v>
      </c>
    </row>
    <row r="26135" spans="18:18" x14ac:dyDescent="0.25">
      <c r="R26135" s="15">
        <v>1</v>
      </c>
    </row>
    <row r="26136" spans="18:18" x14ac:dyDescent="0.25">
      <c r="R26136" s="15">
        <v>2</v>
      </c>
    </row>
    <row r="26137" spans="18:18" x14ac:dyDescent="0.25">
      <c r="R26137" s="15">
        <v>2</v>
      </c>
    </row>
    <row r="26138" spans="18:18" x14ac:dyDescent="0.25">
      <c r="R26138" s="15">
        <v>2</v>
      </c>
    </row>
    <row r="26139" spans="18:18" x14ac:dyDescent="0.25">
      <c r="R26139" s="15">
        <v>2</v>
      </c>
    </row>
    <row r="26140" spans="18:18" x14ac:dyDescent="0.25">
      <c r="R26140" s="15">
        <v>2</v>
      </c>
    </row>
    <row r="26141" spans="18:18" x14ac:dyDescent="0.25">
      <c r="R26141" s="15">
        <v>2</v>
      </c>
    </row>
    <row r="26142" spans="18:18" x14ac:dyDescent="0.25">
      <c r="R26142" s="15">
        <v>2</v>
      </c>
    </row>
    <row r="26143" spans="18:18" x14ac:dyDescent="0.25">
      <c r="R26143" s="15">
        <v>2</v>
      </c>
    </row>
    <row r="26144" spans="18:18" x14ac:dyDescent="0.25">
      <c r="R26144" s="15">
        <v>2</v>
      </c>
    </row>
    <row r="26145" spans="18:18" x14ac:dyDescent="0.25">
      <c r="R26145" s="15">
        <v>2</v>
      </c>
    </row>
    <row r="26146" spans="18:18" x14ac:dyDescent="0.25">
      <c r="R26146" s="15">
        <v>2</v>
      </c>
    </row>
    <row r="26147" spans="18:18" x14ac:dyDescent="0.25">
      <c r="R26147" s="15">
        <v>2</v>
      </c>
    </row>
    <row r="26148" spans="18:18" x14ac:dyDescent="0.25">
      <c r="R26148" s="15">
        <v>2</v>
      </c>
    </row>
    <row r="26149" spans="18:18" x14ac:dyDescent="0.25">
      <c r="R26149" s="15">
        <v>2</v>
      </c>
    </row>
    <row r="26150" spans="18:18" x14ac:dyDescent="0.25">
      <c r="R26150" s="15">
        <v>2</v>
      </c>
    </row>
    <row r="26151" spans="18:18" x14ac:dyDescent="0.25">
      <c r="R26151" s="15">
        <v>2</v>
      </c>
    </row>
    <row r="26152" spans="18:18" x14ac:dyDescent="0.25">
      <c r="R26152" s="15">
        <v>2</v>
      </c>
    </row>
    <row r="26153" spans="18:18" x14ac:dyDescent="0.25">
      <c r="R26153" s="15">
        <v>2</v>
      </c>
    </row>
    <row r="26154" spans="18:18" x14ac:dyDescent="0.25">
      <c r="R26154" s="15">
        <v>2</v>
      </c>
    </row>
    <row r="26155" spans="18:18" x14ac:dyDescent="0.25">
      <c r="R26155" s="15">
        <v>2</v>
      </c>
    </row>
    <row r="26156" spans="18:18" x14ac:dyDescent="0.25">
      <c r="R26156" s="15">
        <v>2</v>
      </c>
    </row>
    <row r="26157" spans="18:18" x14ac:dyDescent="0.25">
      <c r="R26157" s="15">
        <v>2</v>
      </c>
    </row>
    <row r="26158" spans="18:18" x14ac:dyDescent="0.25">
      <c r="R26158" s="15">
        <v>2</v>
      </c>
    </row>
    <row r="26159" spans="18:18" x14ac:dyDescent="0.25">
      <c r="R26159" s="15">
        <v>2</v>
      </c>
    </row>
    <row r="26160" spans="18:18" x14ac:dyDescent="0.25">
      <c r="R26160" s="15">
        <v>2</v>
      </c>
    </row>
    <row r="26161" spans="18:18" x14ac:dyDescent="0.25">
      <c r="R26161" s="15">
        <v>2</v>
      </c>
    </row>
    <row r="26162" spans="18:18" x14ac:dyDescent="0.25">
      <c r="R26162" s="15">
        <v>2</v>
      </c>
    </row>
    <row r="26163" spans="18:18" x14ac:dyDescent="0.25">
      <c r="R26163" s="15">
        <v>2</v>
      </c>
    </row>
    <row r="26164" spans="18:18" x14ac:dyDescent="0.25">
      <c r="R26164" s="15">
        <v>2</v>
      </c>
    </row>
    <row r="26165" spans="18:18" x14ac:dyDescent="0.25">
      <c r="R26165" s="15">
        <v>2</v>
      </c>
    </row>
    <row r="26166" spans="18:18" x14ac:dyDescent="0.25">
      <c r="R26166" s="15">
        <v>2</v>
      </c>
    </row>
    <row r="26167" spans="18:18" x14ac:dyDescent="0.25">
      <c r="R26167" s="15">
        <v>2</v>
      </c>
    </row>
    <row r="26168" spans="18:18" x14ac:dyDescent="0.25">
      <c r="R26168" s="15">
        <v>3</v>
      </c>
    </row>
    <row r="26169" spans="18:18" x14ac:dyDescent="0.25">
      <c r="R26169" s="15">
        <v>3</v>
      </c>
    </row>
    <row r="26170" spans="18:18" x14ac:dyDescent="0.25">
      <c r="R26170" s="15">
        <v>3</v>
      </c>
    </row>
    <row r="26171" spans="18:18" x14ac:dyDescent="0.25">
      <c r="R26171" s="15">
        <v>3</v>
      </c>
    </row>
    <row r="26172" spans="18:18" x14ac:dyDescent="0.25">
      <c r="R26172" s="15">
        <v>3</v>
      </c>
    </row>
    <row r="26173" spans="18:18" x14ac:dyDescent="0.25">
      <c r="R26173" s="15">
        <v>3</v>
      </c>
    </row>
    <row r="26174" spans="18:18" x14ac:dyDescent="0.25">
      <c r="R26174" s="15">
        <v>3</v>
      </c>
    </row>
    <row r="26175" spans="18:18" x14ac:dyDescent="0.25">
      <c r="R26175" s="15">
        <v>3</v>
      </c>
    </row>
    <row r="26176" spans="18:18" x14ac:dyDescent="0.25">
      <c r="R26176" s="15">
        <v>3</v>
      </c>
    </row>
    <row r="26177" spans="18:18" x14ac:dyDescent="0.25">
      <c r="R26177" s="15">
        <v>3</v>
      </c>
    </row>
    <row r="26178" spans="18:18" x14ac:dyDescent="0.25">
      <c r="R26178" s="15">
        <v>3</v>
      </c>
    </row>
    <row r="26179" spans="18:18" x14ac:dyDescent="0.25">
      <c r="R26179" s="15">
        <v>3</v>
      </c>
    </row>
    <row r="26180" spans="18:18" x14ac:dyDescent="0.25">
      <c r="R26180" s="15">
        <v>3</v>
      </c>
    </row>
    <row r="26181" spans="18:18" x14ac:dyDescent="0.25">
      <c r="R26181" s="15">
        <v>3</v>
      </c>
    </row>
    <row r="26182" spans="18:18" x14ac:dyDescent="0.25">
      <c r="R26182" s="15">
        <v>3</v>
      </c>
    </row>
    <row r="26183" spans="18:18" x14ac:dyDescent="0.25">
      <c r="R26183" s="15">
        <v>3</v>
      </c>
    </row>
    <row r="26184" spans="18:18" x14ac:dyDescent="0.25">
      <c r="R26184" s="15">
        <v>3</v>
      </c>
    </row>
    <row r="26185" spans="18:18" x14ac:dyDescent="0.25">
      <c r="R26185" s="15">
        <v>3</v>
      </c>
    </row>
    <row r="26186" spans="18:18" x14ac:dyDescent="0.25">
      <c r="R26186" s="15">
        <v>3</v>
      </c>
    </row>
    <row r="26187" spans="18:18" x14ac:dyDescent="0.25">
      <c r="R26187" s="15">
        <v>3</v>
      </c>
    </row>
    <row r="26188" spans="18:18" x14ac:dyDescent="0.25">
      <c r="R26188" s="15">
        <v>3</v>
      </c>
    </row>
    <row r="26189" spans="18:18" x14ac:dyDescent="0.25">
      <c r="R26189" s="15">
        <v>3</v>
      </c>
    </row>
    <row r="26190" spans="18:18" x14ac:dyDescent="0.25">
      <c r="R26190" s="15">
        <v>3</v>
      </c>
    </row>
    <row r="26191" spans="18:18" x14ac:dyDescent="0.25">
      <c r="R26191" s="15">
        <v>3</v>
      </c>
    </row>
    <row r="26192" spans="18:18" x14ac:dyDescent="0.25">
      <c r="R26192" s="15">
        <v>3</v>
      </c>
    </row>
    <row r="26193" spans="18:18" x14ac:dyDescent="0.25">
      <c r="R26193" s="15">
        <v>3</v>
      </c>
    </row>
    <row r="26194" spans="18:18" x14ac:dyDescent="0.25">
      <c r="R26194" s="15">
        <v>3</v>
      </c>
    </row>
    <row r="26195" spans="18:18" x14ac:dyDescent="0.25">
      <c r="R26195" s="15">
        <v>3</v>
      </c>
    </row>
    <row r="26196" spans="18:18" x14ac:dyDescent="0.25">
      <c r="R26196" s="15">
        <v>3</v>
      </c>
    </row>
    <row r="26197" spans="18:18" x14ac:dyDescent="0.25">
      <c r="R26197" s="15">
        <v>2</v>
      </c>
    </row>
    <row r="26198" spans="18:18" x14ac:dyDescent="0.25">
      <c r="R26198" s="15">
        <v>2</v>
      </c>
    </row>
    <row r="26199" spans="18:18" x14ac:dyDescent="0.25">
      <c r="R26199" s="15">
        <v>2</v>
      </c>
    </row>
    <row r="26200" spans="18:18" x14ac:dyDescent="0.25">
      <c r="R26200" s="15">
        <v>2</v>
      </c>
    </row>
    <row r="26201" spans="18:18" x14ac:dyDescent="0.25">
      <c r="R26201" s="15">
        <v>2</v>
      </c>
    </row>
    <row r="26202" spans="18:18" x14ac:dyDescent="0.25">
      <c r="R26202" s="15">
        <v>2</v>
      </c>
    </row>
    <row r="26203" spans="18:18" x14ac:dyDescent="0.25">
      <c r="R26203" s="15">
        <v>2</v>
      </c>
    </row>
    <row r="26204" spans="18:18" x14ac:dyDescent="0.25">
      <c r="R26204" s="15">
        <v>2</v>
      </c>
    </row>
    <row r="26205" spans="18:18" x14ac:dyDescent="0.25">
      <c r="R26205" s="15">
        <v>2</v>
      </c>
    </row>
    <row r="26206" spans="18:18" x14ac:dyDescent="0.25">
      <c r="R26206" s="15">
        <v>2</v>
      </c>
    </row>
    <row r="26207" spans="18:18" x14ac:dyDescent="0.25">
      <c r="R26207" s="15">
        <v>2</v>
      </c>
    </row>
    <row r="26208" spans="18:18" x14ac:dyDescent="0.25">
      <c r="R26208" s="15">
        <v>2</v>
      </c>
    </row>
    <row r="26209" spans="18:18" x14ac:dyDescent="0.25">
      <c r="R26209" s="15">
        <v>2</v>
      </c>
    </row>
    <row r="26210" spans="18:18" x14ac:dyDescent="0.25">
      <c r="R26210" s="15">
        <v>2</v>
      </c>
    </row>
    <row r="26211" spans="18:18" x14ac:dyDescent="0.25">
      <c r="R26211" s="15">
        <v>2</v>
      </c>
    </row>
    <row r="26212" spans="18:18" x14ac:dyDescent="0.25">
      <c r="R26212" s="15">
        <v>2</v>
      </c>
    </row>
    <row r="26213" spans="18:18" x14ac:dyDescent="0.25">
      <c r="R26213" s="15">
        <v>2</v>
      </c>
    </row>
    <row r="26214" spans="18:18" x14ac:dyDescent="0.25">
      <c r="R26214" s="15">
        <v>3</v>
      </c>
    </row>
    <row r="26215" spans="18:18" x14ac:dyDescent="0.25">
      <c r="R26215" s="15">
        <v>3</v>
      </c>
    </row>
    <row r="26216" spans="18:18" x14ac:dyDescent="0.25">
      <c r="R26216" s="15">
        <v>3</v>
      </c>
    </row>
    <row r="26217" spans="18:18" x14ac:dyDescent="0.25">
      <c r="R26217" s="15">
        <v>3</v>
      </c>
    </row>
    <row r="26218" spans="18:18" x14ac:dyDescent="0.25">
      <c r="R26218" s="15">
        <v>3</v>
      </c>
    </row>
    <row r="26219" spans="18:18" x14ac:dyDescent="0.25">
      <c r="R26219" s="15">
        <v>3</v>
      </c>
    </row>
    <row r="26220" spans="18:18" x14ac:dyDescent="0.25">
      <c r="R26220" s="15">
        <v>3</v>
      </c>
    </row>
    <row r="26221" spans="18:18" x14ac:dyDescent="0.25">
      <c r="R26221" s="15">
        <v>3</v>
      </c>
    </row>
    <row r="26222" spans="18:18" x14ac:dyDescent="0.25">
      <c r="R26222" s="15">
        <v>3</v>
      </c>
    </row>
    <row r="26223" spans="18:18" x14ac:dyDescent="0.25">
      <c r="R26223" s="15">
        <v>3</v>
      </c>
    </row>
    <row r="26224" spans="18:18" x14ac:dyDescent="0.25">
      <c r="R26224" s="15">
        <v>1</v>
      </c>
    </row>
    <row r="26225" spans="18:18" x14ac:dyDescent="0.25">
      <c r="R26225" s="15">
        <v>1</v>
      </c>
    </row>
    <row r="26226" spans="18:18" x14ac:dyDescent="0.25">
      <c r="R26226" s="15">
        <v>1</v>
      </c>
    </row>
    <row r="26227" spans="18:18" x14ac:dyDescent="0.25">
      <c r="R26227" s="15">
        <v>1</v>
      </c>
    </row>
    <row r="26228" spans="18:18" x14ac:dyDescent="0.25">
      <c r="R26228" s="15">
        <v>1</v>
      </c>
    </row>
    <row r="26229" spans="18:18" x14ac:dyDescent="0.25">
      <c r="R26229" s="15">
        <v>1</v>
      </c>
    </row>
    <row r="26230" spans="18:18" x14ac:dyDescent="0.25">
      <c r="R26230" s="15">
        <v>1</v>
      </c>
    </row>
    <row r="26231" spans="18:18" x14ac:dyDescent="0.25">
      <c r="R26231" s="15">
        <v>1</v>
      </c>
    </row>
    <row r="26232" spans="18:18" x14ac:dyDescent="0.25">
      <c r="R26232" s="15">
        <v>1</v>
      </c>
    </row>
    <row r="26233" spans="18:18" x14ac:dyDescent="0.25">
      <c r="R26233" s="15">
        <v>1</v>
      </c>
    </row>
    <row r="26234" spans="18:18" x14ac:dyDescent="0.25">
      <c r="R26234" s="15">
        <v>4</v>
      </c>
    </row>
    <row r="26235" spans="18:18" x14ac:dyDescent="0.25">
      <c r="R26235" s="15">
        <v>4</v>
      </c>
    </row>
    <row r="26236" spans="18:18" x14ac:dyDescent="0.25">
      <c r="R26236" s="15">
        <v>4</v>
      </c>
    </row>
    <row r="26237" spans="18:18" x14ac:dyDescent="0.25">
      <c r="R26237" s="15">
        <v>4</v>
      </c>
    </row>
    <row r="26238" spans="18:18" x14ac:dyDescent="0.25">
      <c r="R26238" s="15">
        <v>4</v>
      </c>
    </row>
    <row r="26239" spans="18:18" x14ac:dyDescent="0.25">
      <c r="R26239" s="15">
        <v>4</v>
      </c>
    </row>
    <row r="26240" spans="18:18" x14ac:dyDescent="0.25">
      <c r="R26240" s="15">
        <v>4</v>
      </c>
    </row>
    <row r="26241" spans="18:18" x14ac:dyDescent="0.25">
      <c r="R26241" s="15">
        <v>4</v>
      </c>
    </row>
    <row r="26242" spans="18:18" x14ac:dyDescent="0.25">
      <c r="R26242" s="15">
        <v>4</v>
      </c>
    </row>
    <row r="26243" spans="18:18" x14ac:dyDescent="0.25">
      <c r="R26243" s="15">
        <v>4</v>
      </c>
    </row>
    <row r="26244" spans="18:18" x14ac:dyDescent="0.25">
      <c r="R26244" s="15">
        <v>4</v>
      </c>
    </row>
    <row r="26245" spans="18:18" x14ac:dyDescent="0.25">
      <c r="R26245" s="15">
        <v>4</v>
      </c>
    </row>
    <row r="26246" spans="18:18" x14ac:dyDescent="0.25">
      <c r="R26246" s="15">
        <v>4</v>
      </c>
    </row>
    <row r="26247" spans="18:18" x14ac:dyDescent="0.25">
      <c r="R26247" s="15">
        <v>4</v>
      </c>
    </row>
    <row r="26248" spans="18:18" x14ac:dyDescent="0.25">
      <c r="R26248" s="15">
        <v>4</v>
      </c>
    </row>
    <row r="26249" spans="18:18" x14ac:dyDescent="0.25">
      <c r="R26249" s="15">
        <v>4</v>
      </c>
    </row>
    <row r="26250" spans="18:18" x14ac:dyDescent="0.25">
      <c r="R26250" s="15">
        <v>3</v>
      </c>
    </row>
    <row r="26251" spans="18:18" x14ac:dyDescent="0.25">
      <c r="R26251" s="15">
        <v>3</v>
      </c>
    </row>
    <row r="26252" spans="18:18" x14ac:dyDescent="0.25">
      <c r="R26252" s="15">
        <v>3</v>
      </c>
    </row>
    <row r="26253" spans="18:18" x14ac:dyDescent="0.25">
      <c r="R26253" s="15">
        <v>3</v>
      </c>
    </row>
    <row r="26254" spans="18:18" x14ac:dyDescent="0.25">
      <c r="R26254" s="15">
        <v>3</v>
      </c>
    </row>
    <row r="26255" spans="18:18" x14ac:dyDescent="0.25">
      <c r="R26255" s="15">
        <v>3</v>
      </c>
    </row>
    <row r="26256" spans="18:18" x14ac:dyDescent="0.25">
      <c r="R26256" s="15">
        <v>3</v>
      </c>
    </row>
    <row r="26257" spans="18:18" x14ac:dyDescent="0.25">
      <c r="R26257" s="15">
        <v>3</v>
      </c>
    </row>
    <row r="26258" spans="18:18" x14ac:dyDescent="0.25">
      <c r="R26258" s="15">
        <v>3</v>
      </c>
    </row>
    <row r="26259" spans="18:18" x14ac:dyDescent="0.25">
      <c r="R26259" s="15">
        <v>3</v>
      </c>
    </row>
    <row r="26260" spans="18:18" x14ac:dyDescent="0.25">
      <c r="R26260" s="15">
        <v>3</v>
      </c>
    </row>
    <row r="26261" spans="18:18" x14ac:dyDescent="0.25">
      <c r="R26261" s="15">
        <v>3</v>
      </c>
    </row>
    <row r="26262" spans="18:18" x14ac:dyDescent="0.25">
      <c r="R26262" s="15">
        <v>3</v>
      </c>
    </row>
    <row r="26263" spans="18:18" x14ac:dyDescent="0.25">
      <c r="R26263" s="15">
        <v>3</v>
      </c>
    </row>
    <row r="26264" spans="18:18" x14ac:dyDescent="0.25">
      <c r="R26264" s="15">
        <v>3</v>
      </c>
    </row>
    <row r="26265" spans="18:18" x14ac:dyDescent="0.25">
      <c r="R26265" s="15">
        <v>3</v>
      </c>
    </row>
    <row r="26266" spans="18:18" x14ac:dyDescent="0.25">
      <c r="R26266" s="15">
        <v>1</v>
      </c>
    </row>
    <row r="26267" spans="18:18" x14ac:dyDescent="0.25">
      <c r="R26267" s="15">
        <v>1</v>
      </c>
    </row>
    <row r="26268" spans="18:18" x14ac:dyDescent="0.25">
      <c r="R26268" s="15">
        <v>1</v>
      </c>
    </row>
    <row r="26269" spans="18:18" x14ac:dyDescent="0.25">
      <c r="R26269" s="15">
        <v>1</v>
      </c>
    </row>
    <row r="26270" spans="18:18" x14ac:dyDescent="0.25">
      <c r="R26270" s="15">
        <v>1</v>
      </c>
    </row>
    <row r="26271" spans="18:18" x14ac:dyDescent="0.25">
      <c r="R26271" s="15">
        <v>1</v>
      </c>
    </row>
    <row r="26272" spans="18:18" x14ac:dyDescent="0.25">
      <c r="R26272" s="15">
        <v>1</v>
      </c>
    </row>
    <row r="26273" spans="18:18" x14ac:dyDescent="0.25">
      <c r="R26273" s="15">
        <v>1</v>
      </c>
    </row>
    <row r="26274" spans="18:18" x14ac:dyDescent="0.25">
      <c r="R26274" s="15">
        <v>1</v>
      </c>
    </row>
    <row r="26275" spans="18:18" x14ac:dyDescent="0.25">
      <c r="R26275" s="15">
        <v>1</v>
      </c>
    </row>
    <row r="26276" spans="18:18" x14ac:dyDescent="0.25">
      <c r="R26276" s="15">
        <v>1</v>
      </c>
    </row>
    <row r="26277" spans="18:18" x14ac:dyDescent="0.25">
      <c r="R26277" s="15">
        <v>1</v>
      </c>
    </row>
    <row r="26278" spans="18:18" x14ac:dyDescent="0.25">
      <c r="R26278" s="15">
        <v>1</v>
      </c>
    </row>
    <row r="26279" spans="18:18" x14ac:dyDescent="0.25">
      <c r="R26279" s="15">
        <v>1</v>
      </c>
    </row>
    <row r="26280" spans="18:18" x14ac:dyDescent="0.25">
      <c r="R26280" s="15">
        <v>1</v>
      </c>
    </row>
    <row r="26281" spans="18:18" x14ac:dyDescent="0.25">
      <c r="R26281" s="15">
        <v>1</v>
      </c>
    </row>
    <row r="26282" spans="18:18" x14ac:dyDescent="0.25">
      <c r="R26282" s="15">
        <v>1</v>
      </c>
    </row>
    <row r="26283" spans="18:18" x14ac:dyDescent="0.25">
      <c r="R26283" s="15">
        <v>1</v>
      </c>
    </row>
    <row r="26284" spans="18:18" x14ac:dyDescent="0.25">
      <c r="R26284" s="15">
        <v>1</v>
      </c>
    </row>
    <row r="26285" spans="18:18" x14ac:dyDescent="0.25">
      <c r="R26285" s="15">
        <v>1</v>
      </c>
    </row>
    <row r="26286" spans="18:18" x14ac:dyDescent="0.25">
      <c r="R26286" s="15">
        <v>1</v>
      </c>
    </row>
    <row r="26287" spans="18:18" x14ac:dyDescent="0.25">
      <c r="R26287" s="15">
        <v>1</v>
      </c>
    </row>
    <row r="26288" spans="18:18" x14ac:dyDescent="0.25">
      <c r="R26288" s="15">
        <v>1</v>
      </c>
    </row>
    <row r="26289" spans="18:18" x14ac:dyDescent="0.25">
      <c r="R26289" s="15">
        <v>1</v>
      </c>
    </row>
    <row r="26290" spans="18:18" x14ac:dyDescent="0.25">
      <c r="R26290" s="15">
        <v>1</v>
      </c>
    </row>
    <row r="26291" spans="18:18" x14ac:dyDescent="0.25">
      <c r="R26291" s="15">
        <v>1</v>
      </c>
    </row>
    <row r="26292" spans="18:18" x14ac:dyDescent="0.25">
      <c r="R26292" s="15">
        <v>1</v>
      </c>
    </row>
    <row r="26293" spans="18:18" x14ac:dyDescent="0.25">
      <c r="R26293" s="15">
        <v>1</v>
      </c>
    </row>
    <row r="26294" spans="18:18" x14ac:dyDescent="0.25">
      <c r="R26294" s="15">
        <v>1</v>
      </c>
    </row>
    <row r="26295" spans="18:18" x14ac:dyDescent="0.25">
      <c r="R26295" s="15">
        <v>1</v>
      </c>
    </row>
    <row r="26296" spans="18:18" x14ac:dyDescent="0.25">
      <c r="R26296" s="15">
        <v>1</v>
      </c>
    </row>
    <row r="26297" spans="18:18" x14ac:dyDescent="0.25">
      <c r="R26297" s="15">
        <v>1</v>
      </c>
    </row>
    <row r="26298" spans="18:18" x14ac:dyDescent="0.25">
      <c r="R26298" s="15">
        <v>1</v>
      </c>
    </row>
    <row r="26299" spans="18:18" x14ac:dyDescent="0.25">
      <c r="R26299" s="15">
        <v>1</v>
      </c>
    </row>
    <row r="26300" spans="18:18" x14ac:dyDescent="0.25">
      <c r="R26300" s="15">
        <v>1</v>
      </c>
    </row>
    <row r="26301" spans="18:18" x14ac:dyDescent="0.25">
      <c r="R26301" s="15">
        <v>1</v>
      </c>
    </row>
    <row r="26302" spans="18:18" x14ac:dyDescent="0.25">
      <c r="R26302" s="15">
        <v>1</v>
      </c>
    </row>
    <row r="26303" spans="18:18" x14ac:dyDescent="0.25">
      <c r="R26303" s="15">
        <v>1</v>
      </c>
    </row>
    <row r="26304" spans="18:18" x14ac:dyDescent="0.25">
      <c r="R26304" s="15">
        <v>1</v>
      </c>
    </row>
    <row r="26305" spans="18:18" x14ac:dyDescent="0.25">
      <c r="R26305" s="15">
        <v>1</v>
      </c>
    </row>
    <row r="26306" spans="18:18" x14ac:dyDescent="0.25">
      <c r="R26306" s="15">
        <v>1</v>
      </c>
    </row>
    <row r="26307" spans="18:18" x14ac:dyDescent="0.25">
      <c r="R26307" s="15">
        <v>1</v>
      </c>
    </row>
    <row r="26308" spans="18:18" x14ac:dyDescent="0.25">
      <c r="R26308" s="15">
        <v>1</v>
      </c>
    </row>
    <row r="26309" spans="18:18" x14ac:dyDescent="0.25">
      <c r="R26309" s="15">
        <v>1</v>
      </c>
    </row>
    <row r="26310" spans="18:18" x14ac:dyDescent="0.25">
      <c r="R26310" s="15">
        <v>1</v>
      </c>
    </row>
    <row r="26311" spans="18:18" x14ac:dyDescent="0.25">
      <c r="R26311" s="15">
        <v>1</v>
      </c>
    </row>
    <row r="26312" spans="18:18" x14ac:dyDescent="0.25">
      <c r="R26312" s="15">
        <v>1</v>
      </c>
    </row>
    <row r="26313" spans="18:18" x14ac:dyDescent="0.25">
      <c r="R26313" s="15">
        <v>1</v>
      </c>
    </row>
    <row r="26314" spans="18:18" x14ac:dyDescent="0.25">
      <c r="R26314" s="15">
        <v>1</v>
      </c>
    </row>
    <row r="26315" spans="18:18" x14ac:dyDescent="0.25">
      <c r="R26315" s="15">
        <v>1</v>
      </c>
    </row>
    <row r="26316" spans="18:18" x14ac:dyDescent="0.25">
      <c r="R26316" s="15">
        <v>1</v>
      </c>
    </row>
    <row r="26317" spans="18:18" x14ac:dyDescent="0.25">
      <c r="R26317" s="15">
        <v>1</v>
      </c>
    </row>
    <row r="26318" spans="18:18" x14ac:dyDescent="0.25">
      <c r="R26318" s="15">
        <v>1</v>
      </c>
    </row>
    <row r="26319" spans="18:18" x14ac:dyDescent="0.25">
      <c r="R26319" s="15">
        <v>1</v>
      </c>
    </row>
    <row r="26320" spans="18:18" x14ac:dyDescent="0.25">
      <c r="R26320" s="15">
        <v>1</v>
      </c>
    </row>
    <row r="26321" spans="18:18" x14ac:dyDescent="0.25">
      <c r="R26321" s="15">
        <v>1</v>
      </c>
    </row>
    <row r="26322" spans="18:18" x14ac:dyDescent="0.25">
      <c r="R26322" s="15">
        <v>1</v>
      </c>
    </row>
    <row r="26323" spans="18:18" x14ac:dyDescent="0.25">
      <c r="R26323" s="15">
        <v>1</v>
      </c>
    </row>
    <row r="26324" spans="18:18" x14ac:dyDescent="0.25">
      <c r="R26324" s="15">
        <v>1</v>
      </c>
    </row>
    <row r="26325" spans="18:18" x14ac:dyDescent="0.25">
      <c r="R26325" s="15">
        <v>1</v>
      </c>
    </row>
    <row r="26326" spans="18:18" x14ac:dyDescent="0.25">
      <c r="R26326" s="15">
        <v>1</v>
      </c>
    </row>
    <row r="26327" spans="18:18" x14ac:dyDescent="0.25">
      <c r="R26327" s="15">
        <v>1</v>
      </c>
    </row>
    <row r="26328" spans="18:18" x14ac:dyDescent="0.25">
      <c r="R26328" s="15">
        <v>1</v>
      </c>
    </row>
    <row r="26329" spans="18:18" x14ac:dyDescent="0.25">
      <c r="R26329" s="15">
        <v>1</v>
      </c>
    </row>
    <row r="26330" spans="18:18" x14ac:dyDescent="0.25">
      <c r="R26330" s="15">
        <v>1</v>
      </c>
    </row>
    <row r="26331" spans="18:18" x14ac:dyDescent="0.25">
      <c r="R26331" s="15">
        <v>1</v>
      </c>
    </row>
    <row r="26332" spans="18:18" x14ac:dyDescent="0.25">
      <c r="R26332" s="15">
        <v>1</v>
      </c>
    </row>
    <row r="26333" spans="18:18" x14ac:dyDescent="0.25">
      <c r="R26333" s="15">
        <v>1</v>
      </c>
    </row>
    <row r="26334" spans="18:18" x14ac:dyDescent="0.25">
      <c r="R26334" s="15">
        <v>1</v>
      </c>
    </row>
    <row r="26335" spans="18:18" x14ac:dyDescent="0.25">
      <c r="R26335" s="15">
        <v>1</v>
      </c>
    </row>
    <row r="26336" spans="18:18" x14ac:dyDescent="0.25">
      <c r="R26336" s="15">
        <v>1</v>
      </c>
    </row>
    <row r="26337" spans="18:18" x14ac:dyDescent="0.25">
      <c r="R26337" s="15">
        <v>1</v>
      </c>
    </row>
    <row r="26338" spans="18:18" x14ac:dyDescent="0.25">
      <c r="R26338" s="15">
        <v>1</v>
      </c>
    </row>
    <row r="26339" spans="18:18" x14ac:dyDescent="0.25">
      <c r="R26339" s="15">
        <v>1</v>
      </c>
    </row>
    <row r="26340" spans="18:18" x14ac:dyDescent="0.25">
      <c r="R26340" s="15">
        <v>1</v>
      </c>
    </row>
    <row r="26341" spans="18:18" x14ac:dyDescent="0.25">
      <c r="R26341" s="15">
        <v>1</v>
      </c>
    </row>
    <row r="26342" spans="18:18" x14ac:dyDescent="0.25">
      <c r="R26342" s="15">
        <v>1</v>
      </c>
    </row>
    <row r="26343" spans="18:18" x14ac:dyDescent="0.25">
      <c r="R26343" s="15">
        <v>3</v>
      </c>
    </row>
    <row r="26344" spans="18:18" x14ac:dyDescent="0.25">
      <c r="R26344" s="15">
        <v>3</v>
      </c>
    </row>
    <row r="26345" spans="18:18" x14ac:dyDescent="0.25">
      <c r="R26345" s="15">
        <v>3</v>
      </c>
    </row>
    <row r="26346" spans="18:18" x14ac:dyDescent="0.25">
      <c r="R26346" s="15">
        <v>3</v>
      </c>
    </row>
    <row r="26347" spans="18:18" x14ac:dyDescent="0.25">
      <c r="R26347" s="15">
        <v>3</v>
      </c>
    </row>
    <row r="26348" spans="18:18" x14ac:dyDescent="0.25">
      <c r="R26348" s="15">
        <v>3</v>
      </c>
    </row>
    <row r="26349" spans="18:18" x14ac:dyDescent="0.25">
      <c r="R26349" s="15">
        <v>3</v>
      </c>
    </row>
    <row r="26350" spans="18:18" x14ac:dyDescent="0.25">
      <c r="R26350" s="15">
        <v>3</v>
      </c>
    </row>
    <row r="26351" spans="18:18" x14ac:dyDescent="0.25">
      <c r="R26351" s="15">
        <v>3</v>
      </c>
    </row>
    <row r="26352" spans="18:18" x14ac:dyDescent="0.25">
      <c r="R26352" s="15">
        <v>3</v>
      </c>
    </row>
    <row r="26353" spans="18:18" x14ac:dyDescent="0.25">
      <c r="R26353" s="15">
        <v>3</v>
      </c>
    </row>
    <row r="26354" spans="18:18" x14ac:dyDescent="0.25">
      <c r="R26354" s="15">
        <v>3</v>
      </c>
    </row>
    <row r="26355" spans="18:18" x14ac:dyDescent="0.25">
      <c r="R26355" s="15">
        <v>3</v>
      </c>
    </row>
    <row r="26356" spans="18:18" x14ac:dyDescent="0.25">
      <c r="R26356" s="15">
        <v>3</v>
      </c>
    </row>
    <row r="26357" spans="18:18" x14ac:dyDescent="0.25">
      <c r="R26357" s="15">
        <v>3</v>
      </c>
    </row>
    <row r="26358" spans="18:18" x14ac:dyDescent="0.25">
      <c r="R26358" s="15">
        <v>3</v>
      </c>
    </row>
    <row r="26359" spans="18:18" x14ac:dyDescent="0.25">
      <c r="R26359" s="15">
        <v>3</v>
      </c>
    </row>
    <row r="26360" spans="18:18" x14ac:dyDescent="0.25">
      <c r="R26360" s="15">
        <v>3</v>
      </c>
    </row>
    <row r="26361" spans="18:18" x14ac:dyDescent="0.25">
      <c r="R26361" s="15">
        <v>3</v>
      </c>
    </row>
    <row r="26362" spans="18:18" x14ac:dyDescent="0.25">
      <c r="R26362" s="15">
        <v>3</v>
      </c>
    </row>
    <row r="26363" spans="18:18" x14ac:dyDescent="0.25">
      <c r="R26363" s="15">
        <v>3</v>
      </c>
    </row>
    <row r="26364" spans="18:18" x14ac:dyDescent="0.25">
      <c r="R26364" s="15">
        <v>3</v>
      </c>
    </row>
    <row r="26365" spans="18:18" x14ac:dyDescent="0.25">
      <c r="R26365" s="15">
        <v>3</v>
      </c>
    </row>
    <row r="26366" spans="18:18" x14ac:dyDescent="0.25">
      <c r="R26366" s="15">
        <v>3</v>
      </c>
    </row>
    <row r="26367" spans="18:18" x14ac:dyDescent="0.25">
      <c r="R26367" s="15">
        <v>3</v>
      </c>
    </row>
    <row r="26368" spans="18:18" x14ac:dyDescent="0.25">
      <c r="R26368" s="15">
        <v>3</v>
      </c>
    </row>
    <row r="26369" spans="18:18" x14ac:dyDescent="0.25">
      <c r="R26369" s="15">
        <v>3</v>
      </c>
    </row>
    <row r="26370" spans="18:18" x14ac:dyDescent="0.25">
      <c r="R26370" s="15">
        <v>3</v>
      </c>
    </row>
    <row r="26371" spans="18:18" x14ac:dyDescent="0.25">
      <c r="R26371" s="15">
        <v>3</v>
      </c>
    </row>
    <row r="26372" spans="18:18" x14ac:dyDescent="0.25">
      <c r="R26372" s="15">
        <v>3</v>
      </c>
    </row>
    <row r="26373" spans="18:18" x14ac:dyDescent="0.25">
      <c r="R26373" s="15">
        <v>3</v>
      </c>
    </row>
    <row r="26374" spans="18:18" x14ac:dyDescent="0.25">
      <c r="R26374" s="15">
        <v>3</v>
      </c>
    </row>
    <row r="26375" spans="18:18" x14ac:dyDescent="0.25">
      <c r="R26375" s="15">
        <v>3</v>
      </c>
    </row>
    <row r="26376" spans="18:18" x14ac:dyDescent="0.25">
      <c r="R26376" s="15">
        <v>3</v>
      </c>
    </row>
    <row r="26377" spans="18:18" x14ac:dyDescent="0.25">
      <c r="R26377" s="15">
        <v>3</v>
      </c>
    </row>
    <row r="26378" spans="18:18" x14ac:dyDescent="0.25">
      <c r="R26378" s="15">
        <v>3</v>
      </c>
    </row>
    <row r="26379" spans="18:18" x14ac:dyDescent="0.25">
      <c r="R26379" s="15">
        <v>3</v>
      </c>
    </row>
    <row r="26380" spans="18:18" x14ac:dyDescent="0.25">
      <c r="R26380" s="15">
        <v>3</v>
      </c>
    </row>
    <row r="26381" spans="18:18" x14ac:dyDescent="0.25">
      <c r="R26381" s="15">
        <v>3</v>
      </c>
    </row>
    <row r="26382" spans="18:18" x14ac:dyDescent="0.25">
      <c r="R26382" s="15">
        <v>3</v>
      </c>
    </row>
    <row r="26383" spans="18:18" x14ac:dyDescent="0.25">
      <c r="R26383" s="15">
        <v>3</v>
      </c>
    </row>
    <row r="26384" spans="18:18" x14ac:dyDescent="0.25">
      <c r="R26384" s="15">
        <v>3</v>
      </c>
    </row>
    <row r="26385" spans="18:18" x14ac:dyDescent="0.25">
      <c r="R26385" s="15">
        <v>3</v>
      </c>
    </row>
    <row r="26386" spans="18:18" x14ac:dyDescent="0.25">
      <c r="R26386" s="15">
        <v>3</v>
      </c>
    </row>
    <row r="26387" spans="18:18" x14ac:dyDescent="0.25">
      <c r="R26387" s="15">
        <v>3</v>
      </c>
    </row>
    <row r="26388" spans="18:18" x14ac:dyDescent="0.25">
      <c r="R26388" s="15">
        <v>3</v>
      </c>
    </row>
    <row r="26389" spans="18:18" x14ac:dyDescent="0.25">
      <c r="R26389" s="15">
        <v>3</v>
      </c>
    </row>
    <row r="26390" spans="18:18" x14ac:dyDescent="0.25">
      <c r="R26390" s="15">
        <v>3</v>
      </c>
    </row>
    <row r="26391" spans="18:18" x14ac:dyDescent="0.25">
      <c r="R26391" s="15">
        <v>3</v>
      </c>
    </row>
    <row r="26392" spans="18:18" x14ac:dyDescent="0.25">
      <c r="R26392" s="15">
        <v>3</v>
      </c>
    </row>
    <row r="26393" spans="18:18" x14ac:dyDescent="0.25">
      <c r="R26393" s="15">
        <v>3</v>
      </c>
    </row>
    <row r="26394" spans="18:18" x14ac:dyDescent="0.25">
      <c r="R26394" s="15">
        <v>3</v>
      </c>
    </row>
    <row r="26395" spans="18:18" x14ac:dyDescent="0.25">
      <c r="R26395" s="15">
        <v>3</v>
      </c>
    </row>
    <row r="26396" spans="18:18" x14ac:dyDescent="0.25">
      <c r="R26396" s="15">
        <v>3</v>
      </c>
    </row>
    <row r="26397" spans="18:18" x14ac:dyDescent="0.25">
      <c r="R26397" s="15">
        <v>3</v>
      </c>
    </row>
    <row r="26398" spans="18:18" x14ac:dyDescent="0.25">
      <c r="R26398" s="15">
        <v>3</v>
      </c>
    </row>
    <row r="26399" spans="18:18" x14ac:dyDescent="0.25">
      <c r="R26399" s="15">
        <v>3</v>
      </c>
    </row>
    <row r="26400" spans="18:18" x14ac:dyDescent="0.25">
      <c r="R26400" s="15">
        <v>3</v>
      </c>
    </row>
    <row r="26401" spans="18:18" x14ac:dyDescent="0.25">
      <c r="R26401" s="15">
        <v>3</v>
      </c>
    </row>
    <row r="26402" spans="18:18" x14ac:dyDescent="0.25">
      <c r="R26402" s="15">
        <v>3</v>
      </c>
    </row>
    <row r="26403" spans="18:18" x14ac:dyDescent="0.25">
      <c r="R26403" s="15">
        <v>3</v>
      </c>
    </row>
    <row r="26404" spans="18:18" x14ac:dyDescent="0.25">
      <c r="R26404" s="15">
        <v>3</v>
      </c>
    </row>
    <row r="26405" spans="18:18" x14ac:dyDescent="0.25">
      <c r="R26405" s="15">
        <v>3</v>
      </c>
    </row>
    <row r="26406" spans="18:18" x14ac:dyDescent="0.25">
      <c r="R26406" s="15">
        <v>3</v>
      </c>
    </row>
    <row r="26407" spans="18:18" x14ac:dyDescent="0.25">
      <c r="R26407" s="15">
        <v>3</v>
      </c>
    </row>
    <row r="26408" spans="18:18" x14ac:dyDescent="0.25">
      <c r="R26408" s="15">
        <v>3</v>
      </c>
    </row>
    <row r="26409" spans="18:18" x14ac:dyDescent="0.25">
      <c r="R26409" s="15">
        <v>3</v>
      </c>
    </row>
    <row r="26410" spans="18:18" x14ac:dyDescent="0.25">
      <c r="R26410" s="15">
        <v>4</v>
      </c>
    </row>
    <row r="26411" spans="18:18" x14ac:dyDescent="0.25">
      <c r="R26411" s="15">
        <v>4</v>
      </c>
    </row>
    <row r="26412" spans="18:18" x14ac:dyDescent="0.25">
      <c r="R26412" s="15">
        <v>4</v>
      </c>
    </row>
    <row r="26413" spans="18:18" x14ac:dyDescent="0.25">
      <c r="R26413" s="15">
        <v>4</v>
      </c>
    </row>
    <row r="26414" spans="18:18" x14ac:dyDescent="0.25">
      <c r="R26414" s="15">
        <v>4</v>
      </c>
    </row>
    <row r="26415" spans="18:18" x14ac:dyDescent="0.25">
      <c r="R26415" s="15">
        <v>4</v>
      </c>
    </row>
    <row r="26416" spans="18:18" x14ac:dyDescent="0.25">
      <c r="R26416" s="15">
        <v>4</v>
      </c>
    </row>
    <row r="26417" spans="18:18" x14ac:dyDescent="0.25">
      <c r="R26417" s="15">
        <v>4</v>
      </c>
    </row>
    <row r="26418" spans="18:18" x14ac:dyDescent="0.25">
      <c r="R26418" s="15">
        <v>4</v>
      </c>
    </row>
    <row r="26419" spans="18:18" x14ac:dyDescent="0.25">
      <c r="R26419" s="15">
        <v>4</v>
      </c>
    </row>
    <row r="26420" spans="18:18" x14ac:dyDescent="0.25">
      <c r="R26420" s="15">
        <v>4</v>
      </c>
    </row>
    <row r="26421" spans="18:18" x14ac:dyDescent="0.25">
      <c r="R26421" s="15">
        <v>4</v>
      </c>
    </row>
    <row r="26422" spans="18:18" x14ac:dyDescent="0.25">
      <c r="R26422" s="15">
        <v>4</v>
      </c>
    </row>
    <row r="26423" spans="18:18" x14ac:dyDescent="0.25">
      <c r="R26423" s="15">
        <v>4</v>
      </c>
    </row>
    <row r="26424" spans="18:18" x14ac:dyDescent="0.25">
      <c r="R26424" s="15">
        <v>4</v>
      </c>
    </row>
    <row r="26425" spans="18:18" x14ac:dyDescent="0.25">
      <c r="R26425" s="15">
        <v>4</v>
      </c>
    </row>
    <row r="26426" spans="18:18" x14ac:dyDescent="0.25">
      <c r="R26426" s="15">
        <v>4</v>
      </c>
    </row>
    <row r="26427" spans="18:18" x14ac:dyDescent="0.25">
      <c r="R26427" s="15">
        <v>3</v>
      </c>
    </row>
    <row r="26428" spans="18:18" x14ac:dyDescent="0.25">
      <c r="R26428" s="15">
        <v>3</v>
      </c>
    </row>
    <row r="26429" spans="18:18" x14ac:dyDescent="0.25">
      <c r="R26429" s="15">
        <v>3</v>
      </c>
    </row>
    <row r="26430" spans="18:18" x14ac:dyDescent="0.25">
      <c r="R26430" s="15">
        <v>3</v>
      </c>
    </row>
    <row r="26431" spans="18:18" x14ac:dyDescent="0.25">
      <c r="R26431" s="15">
        <v>3</v>
      </c>
    </row>
    <row r="26432" spans="18:18" x14ac:dyDescent="0.25">
      <c r="R26432" s="15">
        <v>3</v>
      </c>
    </row>
    <row r="26433" spans="18:18" x14ac:dyDescent="0.25">
      <c r="R26433" s="15">
        <v>3</v>
      </c>
    </row>
    <row r="26434" spans="18:18" x14ac:dyDescent="0.25">
      <c r="R26434" s="15">
        <v>3</v>
      </c>
    </row>
    <row r="26435" spans="18:18" x14ac:dyDescent="0.25">
      <c r="R26435" s="15">
        <v>3</v>
      </c>
    </row>
    <row r="26436" spans="18:18" x14ac:dyDescent="0.25">
      <c r="R26436" s="15">
        <v>3</v>
      </c>
    </row>
    <row r="26437" spans="18:18" x14ac:dyDescent="0.25">
      <c r="R26437" s="15">
        <v>3</v>
      </c>
    </row>
    <row r="26438" spans="18:18" x14ac:dyDescent="0.25">
      <c r="R26438" s="15">
        <v>3</v>
      </c>
    </row>
    <row r="26439" spans="18:18" x14ac:dyDescent="0.25">
      <c r="R26439" s="15">
        <v>3</v>
      </c>
    </row>
    <row r="26440" spans="18:18" x14ac:dyDescent="0.25">
      <c r="R26440" s="15">
        <v>3</v>
      </c>
    </row>
    <row r="26441" spans="18:18" x14ac:dyDescent="0.25">
      <c r="R26441" s="15">
        <v>3</v>
      </c>
    </row>
    <row r="26442" spans="18:18" x14ac:dyDescent="0.25">
      <c r="R26442" s="15">
        <v>3</v>
      </c>
    </row>
    <row r="26443" spans="18:18" x14ac:dyDescent="0.25">
      <c r="R26443" s="15">
        <v>3</v>
      </c>
    </row>
    <row r="26444" spans="18:18" x14ac:dyDescent="0.25">
      <c r="R26444" s="15">
        <v>3</v>
      </c>
    </row>
    <row r="26445" spans="18:18" x14ac:dyDescent="0.25">
      <c r="R26445" s="15">
        <v>3</v>
      </c>
    </row>
    <row r="26446" spans="18:18" x14ac:dyDescent="0.25">
      <c r="R26446" s="15">
        <v>3</v>
      </c>
    </row>
    <row r="26447" spans="18:18" x14ac:dyDescent="0.25">
      <c r="R26447" s="15">
        <v>3</v>
      </c>
    </row>
    <row r="26448" spans="18:18" x14ac:dyDescent="0.25">
      <c r="R26448" s="15">
        <v>3</v>
      </c>
    </row>
    <row r="26449" spans="18:18" x14ac:dyDescent="0.25">
      <c r="R26449" s="15">
        <v>3</v>
      </c>
    </row>
    <row r="26450" spans="18:18" x14ac:dyDescent="0.25">
      <c r="R26450" s="15">
        <v>3</v>
      </c>
    </row>
    <row r="26451" spans="18:18" x14ac:dyDescent="0.25">
      <c r="R26451" s="15">
        <v>3</v>
      </c>
    </row>
    <row r="26452" spans="18:18" x14ac:dyDescent="0.25">
      <c r="R26452" s="15">
        <v>4</v>
      </c>
    </row>
    <row r="26453" spans="18:18" x14ac:dyDescent="0.25">
      <c r="R26453" s="15">
        <v>4</v>
      </c>
    </row>
    <row r="26454" spans="18:18" x14ac:dyDescent="0.25">
      <c r="R26454" s="15">
        <v>4</v>
      </c>
    </row>
    <row r="26455" spans="18:18" x14ac:dyDescent="0.25">
      <c r="R26455" s="15">
        <v>4</v>
      </c>
    </row>
    <row r="26456" spans="18:18" x14ac:dyDescent="0.25">
      <c r="R26456" s="15">
        <v>4</v>
      </c>
    </row>
    <row r="26457" spans="18:18" x14ac:dyDescent="0.25">
      <c r="R26457" s="15">
        <v>4</v>
      </c>
    </row>
    <row r="26458" spans="18:18" x14ac:dyDescent="0.25">
      <c r="R26458" s="15">
        <v>4</v>
      </c>
    </row>
    <row r="26459" spans="18:18" x14ac:dyDescent="0.25">
      <c r="R26459" s="15">
        <v>4</v>
      </c>
    </row>
    <row r="26460" spans="18:18" x14ac:dyDescent="0.25">
      <c r="R26460" s="15">
        <v>4</v>
      </c>
    </row>
    <row r="26461" spans="18:18" x14ac:dyDescent="0.25">
      <c r="R26461" s="15">
        <v>4</v>
      </c>
    </row>
    <row r="26462" spans="18:18" x14ac:dyDescent="0.25">
      <c r="R26462" s="15">
        <v>4</v>
      </c>
    </row>
    <row r="26463" spans="18:18" x14ac:dyDescent="0.25">
      <c r="R26463" s="15">
        <v>4</v>
      </c>
    </row>
    <row r="26464" spans="18:18" x14ac:dyDescent="0.25">
      <c r="R26464" s="15">
        <v>4</v>
      </c>
    </row>
    <row r="26465" spans="18:18" x14ac:dyDescent="0.25">
      <c r="R26465" s="15">
        <v>4</v>
      </c>
    </row>
    <row r="26466" spans="18:18" x14ac:dyDescent="0.25">
      <c r="R26466" s="15">
        <v>4</v>
      </c>
    </row>
    <row r="26467" spans="18:18" x14ac:dyDescent="0.25">
      <c r="R26467" s="15">
        <v>4</v>
      </c>
    </row>
    <row r="26468" spans="18:18" x14ac:dyDescent="0.25">
      <c r="R26468" s="15">
        <v>3</v>
      </c>
    </row>
    <row r="26469" spans="18:18" x14ac:dyDescent="0.25">
      <c r="R26469" s="15">
        <v>3</v>
      </c>
    </row>
    <row r="26470" spans="18:18" x14ac:dyDescent="0.25">
      <c r="R26470" s="15">
        <v>3</v>
      </c>
    </row>
    <row r="26471" spans="18:18" x14ac:dyDescent="0.25">
      <c r="R26471" s="15">
        <v>3</v>
      </c>
    </row>
    <row r="26472" spans="18:18" x14ac:dyDescent="0.25">
      <c r="R26472" s="15">
        <v>3</v>
      </c>
    </row>
    <row r="26473" spans="18:18" x14ac:dyDescent="0.25">
      <c r="R26473" s="15">
        <v>5</v>
      </c>
    </row>
    <row r="26474" spans="18:18" x14ac:dyDescent="0.25">
      <c r="R26474" s="15">
        <v>5</v>
      </c>
    </row>
    <row r="26475" spans="18:18" x14ac:dyDescent="0.25">
      <c r="R26475" s="15">
        <v>5</v>
      </c>
    </row>
    <row r="26476" spans="18:18" x14ac:dyDescent="0.25">
      <c r="R26476" s="15">
        <v>5</v>
      </c>
    </row>
    <row r="26477" spans="18:18" x14ac:dyDescent="0.25">
      <c r="R26477" s="15">
        <v>5</v>
      </c>
    </row>
    <row r="26478" spans="18:18" x14ac:dyDescent="0.25">
      <c r="R26478" s="15">
        <v>5</v>
      </c>
    </row>
    <row r="26479" spans="18:18" x14ac:dyDescent="0.25">
      <c r="R26479" s="15">
        <v>3</v>
      </c>
    </row>
    <row r="26480" spans="18:18" x14ac:dyDescent="0.25">
      <c r="R26480" s="15">
        <v>3</v>
      </c>
    </row>
    <row r="26481" spans="18:18" x14ac:dyDescent="0.25">
      <c r="R26481" s="15">
        <v>3</v>
      </c>
    </row>
    <row r="26482" spans="18:18" x14ac:dyDescent="0.25">
      <c r="R26482" s="15">
        <v>3</v>
      </c>
    </row>
    <row r="26483" spans="18:18" x14ac:dyDescent="0.25">
      <c r="R26483" s="15">
        <v>3</v>
      </c>
    </row>
    <row r="26484" spans="18:18" x14ac:dyDescent="0.25">
      <c r="R26484" s="15">
        <v>3</v>
      </c>
    </row>
    <row r="26485" spans="18:18" x14ac:dyDescent="0.25">
      <c r="R26485" s="15">
        <v>3</v>
      </c>
    </row>
    <row r="26486" spans="18:18" x14ac:dyDescent="0.25">
      <c r="R26486" s="15">
        <v>3</v>
      </c>
    </row>
    <row r="26487" spans="18:18" x14ac:dyDescent="0.25">
      <c r="R26487" s="15">
        <v>3</v>
      </c>
    </row>
    <row r="26488" spans="18:18" x14ac:dyDescent="0.25">
      <c r="R26488" s="15">
        <v>3</v>
      </c>
    </row>
    <row r="26489" spans="18:18" x14ac:dyDescent="0.25">
      <c r="R26489" s="15">
        <v>3</v>
      </c>
    </row>
    <row r="26490" spans="18:18" x14ac:dyDescent="0.25">
      <c r="R26490" s="15">
        <v>3</v>
      </c>
    </row>
    <row r="26491" spans="18:18" x14ac:dyDescent="0.25">
      <c r="R26491" s="15">
        <v>3</v>
      </c>
    </row>
    <row r="26492" spans="18:18" x14ac:dyDescent="0.25">
      <c r="R26492" s="15">
        <v>3</v>
      </c>
    </row>
    <row r="26493" spans="18:18" x14ac:dyDescent="0.25">
      <c r="R26493" s="15">
        <v>3</v>
      </c>
    </row>
    <row r="26494" spans="18:18" x14ac:dyDescent="0.25">
      <c r="R26494" s="15">
        <v>3</v>
      </c>
    </row>
    <row r="26495" spans="18:18" x14ac:dyDescent="0.25">
      <c r="R26495" s="15">
        <v>3</v>
      </c>
    </row>
    <row r="26496" spans="18:18" x14ac:dyDescent="0.25">
      <c r="R26496" s="15">
        <v>3</v>
      </c>
    </row>
    <row r="26497" spans="18:18" x14ac:dyDescent="0.25">
      <c r="R26497" s="15">
        <v>3</v>
      </c>
    </row>
    <row r="26498" spans="18:18" x14ac:dyDescent="0.25">
      <c r="R26498" s="15">
        <v>3</v>
      </c>
    </row>
    <row r="26499" spans="18:18" x14ac:dyDescent="0.25">
      <c r="R26499" s="15">
        <v>3</v>
      </c>
    </row>
    <row r="26500" spans="18:18" x14ac:dyDescent="0.25">
      <c r="R26500" s="15">
        <v>3</v>
      </c>
    </row>
    <row r="26501" spans="18:18" x14ac:dyDescent="0.25">
      <c r="R26501" s="15">
        <v>3</v>
      </c>
    </row>
    <row r="26502" spans="18:18" x14ac:dyDescent="0.25">
      <c r="R26502" s="15">
        <v>3</v>
      </c>
    </row>
    <row r="26503" spans="18:18" x14ac:dyDescent="0.25">
      <c r="R26503" s="15">
        <v>3</v>
      </c>
    </row>
    <row r="26504" spans="18:18" x14ac:dyDescent="0.25">
      <c r="R26504" s="15">
        <v>1</v>
      </c>
    </row>
    <row r="26505" spans="18:18" x14ac:dyDescent="0.25">
      <c r="R26505" s="15">
        <v>1</v>
      </c>
    </row>
    <row r="26506" spans="18:18" x14ac:dyDescent="0.25">
      <c r="R26506" s="15">
        <v>1</v>
      </c>
    </row>
    <row r="26507" spans="18:18" x14ac:dyDescent="0.25">
      <c r="R26507" s="15">
        <v>1</v>
      </c>
    </row>
    <row r="26508" spans="18:18" x14ac:dyDescent="0.25">
      <c r="R26508" s="15">
        <v>1</v>
      </c>
    </row>
    <row r="26509" spans="18:18" x14ac:dyDescent="0.25">
      <c r="R26509" s="15">
        <v>1</v>
      </c>
    </row>
    <row r="26510" spans="18:18" x14ac:dyDescent="0.25">
      <c r="R26510" s="15">
        <v>1</v>
      </c>
    </row>
    <row r="26511" spans="18:18" x14ac:dyDescent="0.25">
      <c r="R26511" s="15">
        <v>1</v>
      </c>
    </row>
    <row r="26512" spans="18:18" x14ac:dyDescent="0.25">
      <c r="R26512" s="15">
        <v>1</v>
      </c>
    </row>
    <row r="26513" spans="18:18" x14ac:dyDescent="0.25">
      <c r="R26513" s="15">
        <v>1</v>
      </c>
    </row>
    <row r="26514" spans="18:18" x14ac:dyDescent="0.25">
      <c r="R26514" s="15">
        <v>1</v>
      </c>
    </row>
    <row r="26515" spans="18:18" x14ac:dyDescent="0.25">
      <c r="R26515" s="15">
        <v>1</v>
      </c>
    </row>
    <row r="26516" spans="18:18" x14ac:dyDescent="0.25">
      <c r="R26516" s="15">
        <v>1</v>
      </c>
    </row>
    <row r="26517" spans="18:18" x14ac:dyDescent="0.25">
      <c r="R26517" s="15">
        <v>1</v>
      </c>
    </row>
    <row r="26518" spans="18:18" x14ac:dyDescent="0.25">
      <c r="R26518" s="15">
        <v>1</v>
      </c>
    </row>
    <row r="26519" spans="18:18" x14ac:dyDescent="0.25">
      <c r="R26519" s="15">
        <v>1</v>
      </c>
    </row>
    <row r="26520" spans="18:18" x14ac:dyDescent="0.25">
      <c r="R26520" s="15">
        <v>1</v>
      </c>
    </row>
    <row r="26521" spans="18:18" x14ac:dyDescent="0.25">
      <c r="R26521" s="15">
        <v>1</v>
      </c>
    </row>
    <row r="26522" spans="18:18" x14ac:dyDescent="0.25">
      <c r="R26522" s="15">
        <v>1</v>
      </c>
    </row>
    <row r="26523" spans="18:18" x14ac:dyDescent="0.25">
      <c r="R26523" s="15">
        <v>1</v>
      </c>
    </row>
    <row r="26524" spans="18:18" x14ac:dyDescent="0.25">
      <c r="R26524" s="15">
        <v>1</v>
      </c>
    </row>
    <row r="26525" spans="18:18" x14ac:dyDescent="0.25">
      <c r="R26525" s="15">
        <v>1</v>
      </c>
    </row>
    <row r="26526" spans="18:18" x14ac:dyDescent="0.25">
      <c r="R26526" s="15">
        <v>1</v>
      </c>
    </row>
    <row r="26527" spans="18:18" x14ac:dyDescent="0.25">
      <c r="R26527" s="15">
        <v>1</v>
      </c>
    </row>
    <row r="26528" spans="18:18" x14ac:dyDescent="0.25">
      <c r="R26528" s="15">
        <v>1</v>
      </c>
    </row>
    <row r="26529" spans="18:18" x14ac:dyDescent="0.25">
      <c r="R26529" s="15">
        <v>1</v>
      </c>
    </row>
    <row r="26530" spans="18:18" x14ac:dyDescent="0.25">
      <c r="R26530" s="15">
        <v>1</v>
      </c>
    </row>
    <row r="26531" spans="18:18" x14ac:dyDescent="0.25">
      <c r="R26531" s="15">
        <v>1</v>
      </c>
    </row>
    <row r="26532" spans="18:18" x14ac:dyDescent="0.25">
      <c r="R26532" s="15">
        <v>1</v>
      </c>
    </row>
    <row r="26533" spans="18:18" x14ac:dyDescent="0.25">
      <c r="R26533" s="15">
        <v>1</v>
      </c>
    </row>
    <row r="26534" spans="18:18" x14ac:dyDescent="0.25">
      <c r="R26534" s="15">
        <v>1</v>
      </c>
    </row>
    <row r="26535" spans="18:18" x14ac:dyDescent="0.25">
      <c r="R26535" s="15">
        <v>1</v>
      </c>
    </row>
    <row r="26536" spans="18:18" x14ac:dyDescent="0.25">
      <c r="R26536" s="15">
        <v>1</v>
      </c>
    </row>
    <row r="26537" spans="18:18" x14ac:dyDescent="0.25">
      <c r="R26537" s="15">
        <v>1</v>
      </c>
    </row>
    <row r="26538" spans="18:18" x14ac:dyDescent="0.25">
      <c r="R26538" s="15">
        <v>1</v>
      </c>
    </row>
    <row r="26539" spans="18:18" x14ac:dyDescent="0.25">
      <c r="R26539" s="15">
        <v>1</v>
      </c>
    </row>
    <row r="26540" spans="18:18" x14ac:dyDescent="0.25">
      <c r="R26540" s="15">
        <v>1</v>
      </c>
    </row>
    <row r="26541" spans="18:18" x14ac:dyDescent="0.25">
      <c r="R26541" s="15">
        <v>1</v>
      </c>
    </row>
    <row r="26542" spans="18:18" x14ac:dyDescent="0.25">
      <c r="R26542" s="15">
        <v>1</v>
      </c>
    </row>
    <row r="26543" spans="18:18" x14ac:dyDescent="0.25">
      <c r="R26543" s="15">
        <v>1</v>
      </c>
    </row>
    <row r="26544" spans="18:18" x14ac:dyDescent="0.25">
      <c r="R26544" s="15">
        <v>1</v>
      </c>
    </row>
    <row r="26545" spans="18:18" x14ac:dyDescent="0.25">
      <c r="R26545" s="15">
        <v>1</v>
      </c>
    </row>
    <row r="26546" spans="18:18" x14ac:dyDescent="0.25">
      <c r="R26546" s="15">
        <v>1</v>
      </c>
    </row>
    <row r="26547" spans="18:18" x14ac:dyDescent="0.25">
      <c r="R26547" s="15">
        <v>1</v>
      </c>
    </row>
    <row r="26548" spans="18:18" x14ac:dyDescent="0.25">
      <c r="R26548" s="15">
        <v>1</v>
      </c>
    </row>
    <row r="26549" spans="18:18" x14ac:dyDescent="0.25">
      <c r="R26549" s="15">
        <v>1</v>
      </c>
    </row>
    <row r="26550" spans="18:18" x14ac:dyDescent="0.25">
      <c r="R26550" s="15">
        <v>1</v>
      </c>
    </row>
    <row r="26551" spans="18:18" x14ac:dyDescent="0.25">
      <c r="R26551" s="15">
        <v>1</v>
      </c>
    </row>
    <row r="26552" spans="18:18" x14ac:dyDescent="0.25">
      <c r="R26552" s="15">
        <v>1</v>
      </c>
    </row>
    <row r="26553" spans="18:18" x14ac:dyDescent="0.25">
      <c r="R26553" s="15">
        <v>1</v>
      </c>
    </row>
    <row r="26554" spans="18:18" x14ac:dyDescent="0.25">
      <c r="R26554" s="15">
        <v>1</v>
      </c>
    </row>
    <row r="26555" spans="18:18" x14ac:dyDescent="0.25">
      <c r="R26555" s="15">
        <v>1</v>
      </c>
    </row>
    <row r="26556" spans="18:18" x14ac:dyDescent="0.25">
      <c r="R26556" s="15">
        <v>1</v>
      </c>
    </row>
    <row r="26557" spans="18:18" x14ac:dyDescent="0.25">
      <c r="R26557" s="15">
        <v>1</v>
      </c>
    </row>
    <row r="26558" spans="18:18" x14ac:dyDescent="0.25">
      <c r="R26558" s="15">
        <v>1</v>
      </c>
    </row>
    <row r="26559" spans="18:18" x14ac:dyDescent="0.25">
      <c r="R26559" s="15">
        <v>1</v>
      </c>
    </row>
    <row r="26560" spans="18:18" x14ac:dyDescent="0.25">
      <c r="R26560" s="15">
        <v>1</v>
      </c>
    </row>
    <row r="26561" spans="18:18" x14ac:dyDescent="0.25">
      <c r="R26561" s="15">
        <v>1</v>
      </c>
    </row>
    <row r="26562" spans="18:18" x14ac:dyDescent="0.25">
      <c r="R26562" s="15">
        <v>1</v>
      </c>
    </row>
    <row r="26563" spans="18:18" x14ac:dyDescent="0.25">
      <c r="R26563" s="15">
        <v>1</v>
      </c>
    </row>
    <row r="26564" spans="18:18" x14ac:dyDescent="0.25">
      <c r="R26564" s="15">
        <v>1</v>
      </c>
    </row>
    <row r="26565" spans="18:18" x14ac:dyDescent="0.25">
      <c r="R26565" s="15">
        <v>1</v>
      </c>
    </row>
    <row r="26566" spans="18:18" x14ac:dyDescent="0.25">
      <c r="R26566" s="15">
        <v>1</v>
      </c>
    </row>
    <row r="26567" spans="18:18" x14ac:dyDescent="0.25">
      <c r="R26567" s="15">
        <v>1</v>
      </c>
    </row>
    <row r="26568" spans="18:18" x14ac:dyDescent="0.25">
      <c r="R26568" s="15">
        <v>1</v>
      </c>
    </row>
    <row r="26569" spans="18:18" x14ac:dyDescent="0.25">
      <c r="R26569" s="15">
        <v>1</v>
      </c>
    </row>
    <row r="26570" spans="18:18" x14ac:dyDescent="0.25">
      <c r="R26570" s="15">
        <v>1</v>
      </c>
    </row>
    <row r="26571" spans="18:18" x14ac:dyDescent="0.25">
      <c r="R26571" s="15">
        <v>1</v>
      </c>
    </row>
    <row r="26572" spans="18:18" x14ac:dyDescent="0.25">
      <c r="R26572" s="15">
        <v>2</v>
      </c>
    </row>
    <row r="26573" spans="18:18" x14ac:dyDescent="0.25">
      <c r="R26573" s="15">
        <v>2</v>
      </c>
    </row>
    <row r="26574" spans="18:18" x14ac:dyDescent="0.25">
      <c r="R26574" s="15">
        <v>2</v>
      </c>
    </row>
    <row r="26575" spans="18:18" x14ac:dyDescent="0.25">
      <c r="R26575" s="15">
        <v>2</v>
      </c>
    </row>
    <row r="26576" spans="18:18" x14ac:dyDescent="0.25">
      <c r="R26576" s="15">
        <v>2</v>
      </c>
    </row>
    <row r="26577" spans="18:18" x14ac:dyDescent="0.25">
      <c r="R26577" s="15">
        <v>2</v>
      </c>
    </row>
    <row r="26578" spans="18:18" x14ac:dyDescent="0.25">
      <c r="R26578" s="15">
        <v>2</v>
      </c>
    </row>
    <row r="26579" spans="18:18" x14ac:dyDescent="0.25">
      <c r="R26579" s="15">
        <v>2</v>
      </c>
    </row>
    <row r="26580" spans="18:18" x14ac:dyDescent="0.25">
      <c r="R26580" s="15">
        <v>2</v>
      </c>
    </row>
    <row r="26581" spans="18:18" x14ac:dyDescent="0.25">
      <c r="R26581" s="15">
        <v>2</v>
      </c>
    </row>
    <row r="26582" spans="18:18" x14ac:dyDescent="0.25">
      <c r="R26582" s="15">
        <v>2</v>
      </c>
    </row>
    <row r="26583" spans="18:18" x14ac:dyDescent="0.25">
      <c r="R26583" s="15">
        <v>2</v>
      </c>
    </row>
    <row r="26584" spans="18:18" x14ac:dyDescent="0.25">
      <c r="R26584" s="15">
        <v>2</v>
      </c>
    </row>
    <row r="26585" spans="18:18" x14ac:dyDescent="0.25">
      <c r="R26585" s="15">
        <v>1</v>
      </c>
    </row>
    <row r="26586" spans="18:18" x14ac:dyDescent="0.25">
      <c r="R26586" s="15">
        <v>1</v>
      </c>
    </row>
    <row r="26587" spans="18:18" x14ac:dyDescent="0.25">
      <c r="R26587" s="15">
        <v>1</v>
      </c>
    </row>
    <row r="26588" spans="18:18" x14ac:dyDescent="0.25">
      <c r="R26588" s="15">
        <v>1</v>
      </c>
    </row>
    <row r="26589" spans="18:18" x14ac:dyDescent="0.25">
      <c r="R26589" s="15">
        <v>1</v>
      </c>
    </row>
    <row r="26590" spans="18:18" x14ac:dyDescent="0.25">
      <c r="R26590" s="15">
        <v>1</v>
      </c>
    </row>
    <row r="26591" spans="18:18" x14ac:dyDescent="0.25">
      <c r="R26591" s="15">
        <v>1</v>
      </c>
    </row>
    <row r="26592" spans="18:18" x14ac:dyDescent="0.25">
      <c r="R26592" s="15">
        <v>1</v>
      </c>
    </row>
    <row r="26593" spans="18:18" x14ac:dyDescent="0.25">
      <c r="R26593" s="15">
        <v>1</v>
      </c>
    </row>
    <row r="26594" spans="18:18" x14ac:dyDescent="0.25">
      <c r="R26594" s="15">
        <v>1</v>
      </c>
    </row>
    <row r="26595" spans="18:18" x14ac:dyDescent="0.25">
      <c r="R26595" s="15">
        <v>1</v>
      </c>
    </row>
    <row r="26596" spans="18:18" x14ac:dyDescent="0.25">
      <c r="R26596" s="15">
        <v>1</v>
      </c>
    </row>
    <row r="26597" spans="18:18" x14ac:dyDescent="0.25">
      <c r="R26597" s="15">
        <v>1</v>
      </c>
    </row>
    <row r="26598" spans="18:18" x14ac:dyDescent="0.25">
      <c r="R26598" s="15">
        <v>1</v>
      </c>
    </row>
    <row r="26599" spans="18:18" x14ac:dyDescent="0.25">
      <c r="R26599" s="15">
        <v>1</v>
      </c>
    </row>
    <row r="26600" spans="18:18" x14ac:dyDescent="0.25">
      <c r="R26600" s="15">
        <v>1</v>
      </c>
    </row>
    <row r="26601" spans="18:18" x14ac:dyDescent="0.25">
      <c r="R26601" s="15">
        <v>1</v>
      </c>
    </row>
    <row r="26602" spans="18:18" x14ac:dyDescent="0.25">
      <c r="R26602" s="15">
        <v>1</v>
      </c>
    </row>
    <row r="26603" spans="18:18" x14ac:dyDescent="0.25">
      <c r="R26603" s="15">
        <v>1</v>
      </c>
    </row>
    <row r="26604" spans="18:18" x14ac:dyDescent="0.25">
      <c r="R26604" s="15">
        <v>1</v>
      </c>
    </row>
    <row r="26605" spans="18:18" x14ac:dyDescent="0.25">
      <c r="R26605" s="15">
        <v>1</v>
      </c>
    </row>
    <row r="26606" spans="18:18" x14ac:dyDescent="0.25">
      <c r="R26606" s="15">
        <v>1</v>
      </c>
    </row>
    <row r="26607" spans="18:18" x14ac:dyDescent="0.25">
      <c r="R26607" s="15">
        <v>1</v>
      </c>
    </row>
    <row r="26608" spans="18:18" x14ac:dyDescent="0.25">
      <c r="R26608" s="15">
        <v>1</v>
      </c>
    </row>
    <row r="26609" spans="18:18" x14ac:dyDescent="0.25">
      <c r="R26609" s="15">
        <v>1</v>
      </c>
    </row>
    <row r="26610" spans="18:18" x14ac:dyDescent="0.25">
      <c r="R26610" s="15">
        <v>1</v>
      </c>
    </row>
    <row r="26611" spans="18:18" x14ac:dyDescent="0.25">
      <c r="R26611" s="15">
        <v>1</v>
      </c>
    </row>
    <row r="26612" spans="18:18" x14ac:dyDescent="0.25">
      <c r="R26612" s="15">
        <v>1</v>
      </c>
    </row>
    <row r="26613" spans="18:18" x14ac:dyDescent="0.25">
      <c r="R26613" s="15">
        <v>1</v>
      </c>
    </row>
    <row r="26614" spans="18:18" x14ac:dyDescent="0.25">
      <c r="R26614" s="15">
        <v>2</v>
      </c>
    </row>
    <row r="26615" spans="18:18" x14ac:dyDescent="0.25">
      <c r="R26615" s="15">
        <v>2</v>
      </c>
    </row>
    <row r="26616" spans="18:18" x14ac:dyDescent="0.25">
      <c r="R26616" s="15">
        <v>2</v>
      </c>
    </row>
    <row r="26617" spans="18:18" x14ac:dyDescent="0.25">
      <c r="R26617" s="15">
        <v>2</v>
      </c>
    </row>
    <row r="26618" spans="18:18" x14ac:dyDescent="0.25">
      <c r="R26618" s="15">
        <v>2</v>
      </c>
    </row>
    <row r="26619" spans="18:18" x14ac:dyDescent="0.25">
      <c r="R26619" s="15">
        <v>2</v>
      </c>
    </row>
    <row r="26620" spans="18:18" x14ac:dyDescent="0.25">
      <c r="R26620" s="15">
        <v>2</v>
      </c>
    </row>
    <row r="26621" spans="18:18" x14ac:dyDescent="0.25">
      <c r="R26621" s="15">
        <v>2</v>
      </c>
    </row>
    <row r="26622" spans="18:18" x14ac:dyDescent="0.25">
      <c r="R26622" s="15">
        <v>2</v>
      </c>
    </row>
    <row r="26623" spans="18:18" x14ac:dyDescent="0.25">
      <c r="R26623" s="15">
        <v>2</v>
      </c>
    </row>
    <row r="26624" spans="18:18" x14ac:dyDescent="0.25">
      <c r="R26624" s="15">
        <v>2</v>
      </c>
    </row>
    <row r="26625" spans="18:18" x14ac:dyDescent="0.25">
      <c r="R26625" s="15">
        <v>2</v>
      </c>
    </row>
    <row r="26626" spans="18:18" x14ac:dyDescent="0.25">
      <c r="R26626" s="15">
        <v>2</v>
      </c>
    </row>
    <row r="26627" spans="18:18" x14ac:dyDescent="0.25">
      <c r="R26627" s="15">
        <v>2</v>
      </c>
    </row>
    <row r="26628" spans="18:18" x14ac:dyDescent="0.25">
      <c r="R26628" s="15">
        <v>2</v>
      </c>
    </row>
    <row r="26629" spans="18:18" x14ac:dyDescent="0.25">
      <c r="R26629" s="15">
        <v>2</v>
      </c>
    </row>
    <row r="26630" spans="18:18" x14ac:dyDescent="0.25">
      <c r="R26630" s="15">
        <v>2</v>
      </c>
    </row>
    <row r="26631" spans="18:18" x14ac:dyDescent="0.25">
      <c r="R26631" s="15">
        <v>2</v>
      </c>
    </row>
    <row r="26632" spans="18:18" x14ac:dyDescent="0.25">
      <c r="R26632" s="15">
        <v>2</v>
      </c>
    </row>
    <row r="26633" spans="18:18" x14ac:dyDescent="0.25">
      <c r="R26633" s="15">
        <v>2</v>
      </c>
    </row>
    <row r="26634" spans="18:18" x14ac:dyDescent="0.25">
      <c r="R26634" s="15">
        <v>2</v>
      </c>
    </row>
    <row r="26635" spans="18:18" x14ac:dyDescent="0.25">
      <c r="R26635" s="15">
        <v>2</v>
      </c>
    </row>
    <row r="26636" spans="18:18" x14ac:dyDescent="0.25">
      <c r="R26636" s="15">
        <v>2</v>
      </c>
    </row>
    <row r="26637" spans="18:18" x14ac:dyDescent="0.25">
      <c r="R26637" s="15">
        <v>2</v>
      </c>
    </row>
    <row r="26638" spans="18:18" x14ac:dyDescent="0.25">
      <c r="R26638" s="15">
        <v>2</v>
      </c>
    </row>
    <row r="26639" spans="18:18" x14ac:dyDescent="0.25">
      <c r="R26639" s="15">
        <v>2</v>
      </c>
    </row>
    <row r="26640" spans="18:18" x14ac:dyDescent="0.25">
      <c r="R26640" s="15">
        <v>2</v>
      </c>
    </row>
    <row r="26641" spans="18:18" x14ac:dyDescent="0.25">
      <c r="R26641" s="15">
        <v>2</v>
      </c>
    </row>
    <row r="26642" spans="18:18" x14ac:dyDescent="0.25">
      <c r="R26642" s="15">
        <v>1</v>
      </c>
    </row>
    <row r="26643" spans="18:18" x14ac:dyDescent="0.25">
      <c r="R26643" s="15">
        <v>1</v>
      </c>
    </row>
    <row r="26644" spans="18:18" x14ac:dyDescent="0.25">
      <c r="R26644" s="15">
        <v>1</v>
      </c>
    </row>
    <row r="26645" spans="18:18" x14ac:dyDescent="0.25">
      <c r="R26645" s="15">
        <v>1</v>
      </c>
    </row>
    <row r="26646" spans="18:18" x14ac:dyDescent="0.25">
      <c r="R26646" s="15">
        <v>1</v>
      </c>
    </row>
    <row r="26647" spans="18:18" x14ac:dyDescent="0.25">
      <c r="R26647" s="15">
        <v>1</v>
      </c>
    </row>
    <row r="26648" spans="18:18" x14ac:dyDescent="0.25">
      <c r="R26648" s="15">
        <v>1</v>
      </c>
    </row>
    <row r="26649" spans="18:18" x14ac:dyDescent="0.25">
      <c r="R26649" s="15">
        <v>1</v>
      </c>
    </row>
    <row r="26650" spans="18:18" x14ac:dyDescent="0.25">
      <c r="R26650" s="15">
        <v>1</v>
      </c>
    </row>
    <row r="26651" spans="18:18" x14ac:dyDescent="0.25">
      <c r="R26651" s="15">
        <v>1</v>
      </c>
    </row>
    <row r="26652" spans="18:18" x14ac:dyDescent="0.25">
      <c r="R26652" s="15">
        <v>1</v>
      </c>
    </row>
    <row r="26653" spans="18:18" x14ac:dyDescent="0.25">
      <c r="R26653" s="15">
        <v>1</v>
      </c>
    </row>
    <row r="26654" spans="18:18" x14ac:dyDescent="0.25">
      <c r="R26654" s="15">
        <v>1</v>
      </c>
    </row>
    <row r="26655" spans="18:18" x14ac:dyDescent="0.25">
      <c r="R26655" s="15">
        <v>1</v>
      </c>
    </row>
    <row r="26656" spans="18:18" x14ac:dyDescent="0.25">
      <c r="R26656" s="15">
        <v>1</v>
      </c>
    </row>
    <row r="26657" spans="18:18" x14ac:dyDescent="0.25">
      <c r="R26657" s="15">
        <v>1</v>
      </c>
    </row>
    <row r="26658" spans="18:18" x14ac:dyDescent="0.25">
      <c r="R26658" s="15">
        <v>1</v>
      </c>
    </row>
    <row r="26659" spans="18:18" x14ac:dyDescent="0.25">
      <c r="R26659" s="15">
        <v>1</v>
      </c>
    </row>
    <row r="26660" spans="18:18" x14ac:dyDescent="0.25">
      <c r="R26660" s="15">
        <v>1</v>
      </c>
    </row>
    <row r="26661" spans="18:18" x14ac:dyDescent="0.25">
      <c r="R26661" s="15">
        <v>1</v>
      </c>
    </row>
    <row r="26662" spans="18:18" x14ac:dyDescent="0.25">
      <c r="R26662" s="15">
        <v>1</v>
      </c>
    </row>
    <row r="26663" spans="18:18" x14ac:dyDescent="0.25">
      <c r="R26663" s="15">
        <v>1</v>
      </c>
    </row>
    <row r="26664" spans="18:18" x14ac:dyDescent="0.25">
      <c r="R26664" s="15">
        <v>1</v>
      </c>
    </row>
    <row r="26665" spans="18:18" x14ac:dyDescent="0.25">
      <c r="R26665" s="15">
        <v>1</v>
      </c>
    </row>
    <row r="26666" spans="18:18" x14ac:dyDescent="0.25">
      <c r="R26666" s="15">
        <v>1</v>
      </c>
    </row>
    <row r="26667" spans="18:18" x14ac:dyDescent="0.25">
      <c r="R26667" s="15">
        <v>1</v>
      </c>
    </row>
    <row r="26668" spans="18:18" x14ac:dyDescent="0.25">
      <c r="R26668" s="15">
        <v>1</v>
      </c>
    </row>
    <row r="26669" spans="18:18" x14ac:dyDescent="0.25">
      <c r="R26669" s="15">
        <v>1</v>
      </c>
    </row>
    <row r="26670" spans="18:18" x14ac:dyDescent="0.25">
      <c r="R26670" s="15">
        <v>1</v>
      </c>
    </row>
    <row r="26671" spans="18:18" x14ac:dyDescent="0.25">
      <c r="R26671" s="15">
        <v>1</v>
      </c>
    </row>
    <row r="26672" spans="18:18" x14ac:dyDescent="0.25">
      <c r="R26672" s="15">
        <v>1</v>
      </c>
    </row>
    <row r="26673" spans="18:18" x14ac:dyDescent="0.25">
      <c r="R26673" s="15">
        <v>1</v>
      </c>
    </row>
    <row r="26674" spans="18:18" x14ac:dyDescent="0.25">
      <c r="R26674" s="15">
        <v>1</v>
      </c>
    </row>
    <row r="26675" spans="18:18" x14ac:dyDescent="0.25">
      <c r="R26675" s="15">
        <v>1</v>
      </c>
    </row>
    <row r="26676" spans="18:18" x14ac:dyDescent="0.25">
      <c r="R26676" s="15">
        <v>1</v>
      </c>
    </row>
    <row r="26677" spans="18:18" x14ac:dyDescent="0.25">
      <c r="R26677" s="15">
        <v>1</v>
      </c>
    </row>
    <row r="26678" spans="18:18" x14ac:dyDescent="0.25">
      <c r="R26678" s="15">
        <v>1</v>
      </c>
    </row>
    <row r="26679" spans="18:18" x14ac:dyDescent="0.25">
      <c r="R26679" s="15">
        <v>1</v>
      </c>
    </row>
    <row r="26680" spans="18:18" x14ac:dyDescent="0.25">
      <c r="R26680" s="15">
        <v>1</v>
      </c>
    </row>
    <row r="26681" spans="18:18" x14ac:dyDescent="0.25">
      <c r="R26681" s="15">
        <v>1</v>
      </c>
    </row>
    <row r="26682" spans="18:18" x14ac:dyDescent="0.25">
      <c r="R26682" s="15">
        <v>1</v>
      </c>
    </row>
    <row r="26683" spans="18:18" x14ac:dyDescent="0.25">
      <c r="R26683" s="15">
        <v>1</v>
      </c>
    </row>
    <row r="26684" spans="18:18" x14ac:dyDescent="0.25">
      <c r="R26684" s="15">
        <v>1</v>
      </c>
    </row>
    <row r="26685" spans="18:18" x14ac:dyDescent="0.25">
      <c r="R26685" s="15">
        <v>1</v>
      </c>
    </row>
    <row r="26686" spans="18:18" x14ac:dyDescent="0.25">
      <c r="R26686" s="15">
        <v>1</v>
      </c>
    </row>
    <row r="26687" spans="18:18" x14ac:dyDescent="0.25">
      <c r="R26687" s="15">
        <v>1</v>
      </c>
    </row>
    <row r="26688" spans="18:18" x14ac:dyDescent="0.25">
      <c r="R26688" s="15">
        <v>1</v>
      </c>
    </row>
    <row r="26689" spans="18:18" x14ac:dyDescent="0.25">
      <c r="R26689" s="15">
        <v>3</v>
      </c>
    </row>
    <row r="26690" spans="18:18" x14ac:dyDescent="0.25">
      <c r="R26690" s="15">
        <v>3</v>
      </c>
    </row>
    <row r="26691" spans="18:18" x14ac:dyDescent="0.25">
      <c r="R26691" s="15">
        <v>3</v>
      </c>
    </row>
    <row r="26692" spans="18:18" x14ac:dyDescent="0.25">
      <c r="R26692" s="15">
        <v>3</v>
      </c>
    </row>
    <row r="26693" spans="18:18" x14ac:dyDescent="0.25">
      <c r="R26693" s="15">
        <v>3</v>
      </c>
    </row>
    <row r="26694" spans="18:18" x14ac:dyDescent="0.25">
      <c r="R26694" s="15">
        <v>3</v>
      </c>
    </row>
    <row r="26695" spans="18:18" x14ac:dyDescent="0.25">
      <c r="R26695" s="15">
        <v>3</v>
      </c>
    </row>
    <row r="26696" spans="18:18" x14ac:dyDescent="0.25">
      <c r="R26696" s="15">
        <v>3</v>
      </c>
    </row>
    <row r="26697" spans="18:18" x14ac:dyDescent="0.25">
      <c r="R26697" s="15">
        <v>3</v>
      </c>
    </row>
    <row r="26698" spans="18:18" x14ac:dyDescent="0.25">
      <c r="R26698" s="15">
        <v>3</v>
      </c>
    </row>
    <row r="26699" spans="18:18" x14ac:dyDescent="0.25">
      <c r="R26699" s="15">
        <v>3</v>
      </c>
    </row>
    <row r="26700" spans="18:18" x14ac:dyDescent="0.25">
      <c r="R26700" s="15">
        <v>3</v>
      </c>
    </row>
    <row r="26701" spans="18:18" x14ac:dyDescent="0.25">
      <c r="R26701" s="15">
        <v>3</v>
      </c>
    </row>
    <row r="26702" spans="18:18" x14ac:dyDescent="0.25">
      <c r="R26702" s="15">
        <v>3</v>
      </c>
    </row>
    <row r="26703" spans="18:18" x14ac:dyDescent="0.25">
      <c r="R26703" s="15">
        <v>3</v>
      </c>
    </row>
    <row r="26704" spans="18:18" x14ac:dyDescent="0.25">
      <c r="R26704" s="15">
        <v>3</v>
      </c>
    </row>
    <row r="26705" spans="18:18" x14ac:dyDescent="0.25">
      <c r="R26705" s="15">
        <v>3</v>
      </c>
    </row>
    <row r="26706" spans="18:18" x14ac:dyDescent="0.25">
      <c r="R26706" s="15">
        <v>3</v>
      </c>
    </row>
    <row r="26707" spans="18:18" x14ac:dyDescent="0.25">
      <c r="R26707" s="15">
        <v>3</v>
      </c>
    </row>
    <row r="26708" spans="18:18" x14ac:dyDescent="0.25">
      <c r="R26708" s="15">
        <v>3</v>
      </c>
    </row>
    <row r="26709" spans="18:18" x14ac:dyDescent="0.25">
      <c r="R26709" s="15">
        <v>3</v>
      </c>
    </row>
    <row r="26710" spans="18:18" x14ac:dyDescent="0.25">
      <c r="R26710" s="15">
        <v>3</v>
      </c>
    </row>
    <row r="26711" spans="18:18" x14ac:dyDescent="0.25">
      <c r="R26711" s="15">
        <v>3</v>
      </c>
    </row>
    <row r="26712" spans="18:18" x14ac:dyDescent="0.25">
      <c r="R26712" s="15">
        <v>3</v>
      </c>
    </row>
    <row r="26713" spans="18:18" x14ac:dyDescent="0.25">
      <c r="R26713" s="15">
        <v>3</v>
      </c>
    </row>
    <row r="26714" spans="18:18" x14ac:dyDescent="0.25">
      <c r="R26714" s="15">
        <v>3</v>
      </c>
    </row>
    <row r="26715" spans="18:18" x14ac:dyDescent="0.25">
      <c r="R26715" s="15">
        <v>3</v>
      </c>
    </row>
    <row r="26716" spans="18:18" x14ac:dyDescent="0.25">
      <c r="R26716" s="15">
        <v>3</v>
      </c>
    </row>
    <row r="26717" spans="18:18" x14ac:dyDescent="0.25">
      <c r="R26717" s="15">
        <v>3</v>
      </c>
    </row>
    <row r="26718" spans="18:18" x14ac:dyDescent="0.25">
      <c r="R26718" s="15">
        <v>3</v>
      </c>
    </row>
    <row r="26719" spans="18:18" x14ac:dyDescent="0.25">
      <c r="R26719" s="15">
        <v>3</v>
      </c>
    </row>
    <row r="26720" spans="18:18" x14ac:dyDescent="0.25">
      <c r="R26720" s="15">
        <v>3</v>
      </c>
    </row>
    <row r="26721" spans="18:18" x14ac:dyDescent="0.25">
      <c r="R26721" s="15">
        <v>3</v>
      </c>
    </row>
    <row r="26722" spans="18:18" x14ac:dyDescent="0.25">
      <c r="R26722" s="15">
        <v>3</v>
      </c>
    </row>
    <row r="26723" spans="18:18" x14ac:dyDescent="0.25">
      <c r="R26723" s="15">
        <v>3</v>
      </c>
    </row>
    <row r="26724" spans="18:18" x14ac:dyDescent="0.25">
      <c r="R26724" s="15">
        <v>3</v>
      </c>
    </row>
    <row r="26725" spans="18:18" x14ac:dyDescent="0.25">
      <c r="R26725" s="15">
        <v>3</v>
      </c>
    </row>
    <row r="26726" spans="18:18" x14ac:dyDescent="0.25">
      <c r="R26726" s="15">
        <v>3</v>
      </c>
    </row>
    <row r="26727" spans="18:18" x14ac:dyDescent="0.25">
      <c r="R26727" s="15">
        <v>3</v>
      </c>
    </row>
    <row r="26728" spans="18:18" x14ac:dyDescent="0.25">
      <c r="R26728" s="15">
        <v>3</v>
      </c>
    </row>
    <row r="26729" spans="18:18" x14ac:dyDescent="0.25">
      <c r="R26729" s="15">
        <v>3</v>
      </c>
    </row>
    <row r="26730" spans="18:18" x14ac:dyDescent="0.25">
      <c r="R26730" s="15">
        <v>3</v>
      </c>
    </row>
    <row r="26731" spans="18:18" x14ac:dyDescent="0.25">
      <c r="R26731" s="15">
        <v>3</v>
      </c>
    </row>
    <row r="26732" spans="18:18" x14ac:dyDescent="0.25">
      <c r="R26732" s="15">
        <v>3</v>
      </c>
    </row>
    <row r="26733" spans="18:18" x14ac:dyDescent="0.25">
      <c r="R26733" s="15">
        <v>3</v>
      </c>
    </row>
    <row r="26734" spans="18:18" x14ac:dyDescent="0.25">
      <c r="R26734" s="15">
        <v>3</v>
      </c>
    </row>
    <row r="26735" spans="18:18" x14ac:dyDescent="0.25">
      <c r="R26735" s="15">
        <v>3</v>
      </c>
    </row>
    <row r="26736" spans="18:18" x14ac:dyDescent="0.25">
      <c r="R26736" s="15">
        <v>3</v>
      </c>
    </row>
    <row r="26737" spans="18:18" x14ac:dyDescent="0.25">
      <c r="R26737" s="15">
        <v>3</v>
      </c>
    </row>
    <row r="26738" spans="18:18" x14ac:dyDescent="0.25">
      <c r="R26738" s="15">
        <v>3</v>
      </c>
    </row>
    <row r="26739" spans="18:18" x14ac:dyDescent="0.25">
      <c r="R26739" s="15">
        <v>3</v>
      </c>
    </row>
    <row r="26740" spans="18:18" x14ac:dyDescent="0.25">
      <c r="R26740" s="15">
        <v>3</v>
      </c>
    </row>
    <row r="26741" spans="18:18" x14ac:dyDescent="0.25">
      <c r="R26741" s="15">
        <v>3</v>
      </c>
    </row>
    <row r="26742" spans="18:18" x14ac:dyDescent="0.25">
      <c r="R26742" s="15">
        <v>3</v>
      </c>
    </row>
    <row r="26743" spans="18:18" x14ac:dyDescent="0.25">
      <c r="R26743" s="15">
        <v>3</v>
      </c>
    </row>
    <row r="26744" spans="18:18" x14ac:dyDescent="0.25">
      <c r="R26744" s="15">
        <v>3</v>
      </c>
    </row>
    <row r="26745" spans="18:18" x14ac:dyDescent="0.25">
      <c r="R26745" s="15">
        <v>3</v>
      </c>
    </row>
    <row r="26746" spans="18:18" x14ac:dyDescent="0.25">
      <c r="R26746" s="15">
        <v>3</v>
      </c>
    </row>
    <row r="26747" spans="18:18" x14ac:dyDescent="0.25">
      <c r="R26747" s="15">
        <v>3</v>
      </c>
    </row>
    <row r="26748" spans="18:18" x14ac:dyDescent="0.25">
      <c r="R26748" s="15">
        <v>3</v>
      </c>
    </row>
    <row r="26749" spans="18:18" x14ac:dyDescent="0.25">
      <c r="R26749" s="15">
        <v>3</v>
      </c>
    </row>
    <row r="26750" spans="18:18" x14ac:dyDescent="0.25">
      <c r="R26750" s="15">
        <v>3</v>
      </c>
    </row>
    <row r="26751" spans="18:18" x14ac:dyDescent="0.25">
      <c r="R26751" s="15">
        <v>3</v>
      </c>
    </row>
    <row r="26752" spans="18:18" x14ac:dyDescent="0.25">
      <c r="R26752" s="15">
        <v>3</v>
      </c>
    </row>
    <row r="26753" spans="18:18" x14ac:dyDescent="0.25">
      <c r="R26753" s="15">
        <v>3</v>
      </c>
    </row>
    <row r="26754" spans="18:18" x14ac:dyDescent="0.25">
      <c r="R26754" s="15">
        <v>3</v>
      </c>
    </row>
    <row r="26755" spans="18:18" x14ac:dyDescent="0.25">
      <c r="R26755" s="15">
        <v>3</v>
      </c>
    </row>
    <row r="26756" spans="18:18" x14ac:dyDescent="0.25">
      <c r="R26756" s="15">
        <v>3</v>
      </c>
    </row>
    <row r="26757" spans="18:18" x14ac:dyDescent="0.25">
      <c r="R26757" s="15">
        <v>3</v>
      </c>
    </row>
    <row r="26758" spans="18:18" x14ac:dyDescent="0.25">
      <c r="R26758" s="15">
        <v>3</v>
      </c>
    </row>
    <row r="26759" spans="18:18" x14ac:dyDescent="0.25">
      <c r="R26759" s="15">
        <v>3</v>
      </c>
    </row>
    <row r="26760" spans="18:18" x14ac:dyDescent="0.25">
      <c r="R26760" s="15">
        <v>3</v>
      </c>
    </row>
    <row r="26761" spans="18:18" x14ac:dyDescent="0.25">
      <c r="R26761" s="15">
        <v>3</v>
      </c>
    </row>
    <row r="26762" spans="18:18" x14ac:dyDescent="0.25">
      <c r="R26762" s="15">
        <v>3</v>
      </c>
    </row>
    <row r="26763" spans="18:18" x14ac:dyDescent="0.25">
      <c r="R26763" s="15">
        <v>3</v>
      </c>
    </row>
    <row r="26764" spans="18:18" x14ac:dyDescent="0.25">
      <c r="R26764" s="15">
        <v>3</v>
      </c>
    </row>
    <row r="26765" spans="18:18" x14ac:dyDescent="0.25">
      <c r="R26765" s="15">
        <v>3</v>
      </c>
    </row>
    <row r="26766" spans="18:18" x14ac:dyDescent="0.25">
      <c r="R26766" s="15">
        <v>3</v>
      </c>
    </row>
    <row r="26767" spans="18:18" x14ac:dyDescent="0.25">
      <c r="R26767" s="15">
        <v>3</v>
      </c>
    </row>
    <row r="26768" spans="18:18" x14ac:dyDescent="0.25">
      <c r="R26768" s="15">
        <v>3</v>
      </c>
    </row>
    <row r="26769" spans="18:18" x14ac:dyDescent="0.25">
      <c r="R26769" s="15">
        <v>3</v>
      </c>
    </row>
    <row r="26770" spans="18:18" x14ac:dyDescent="0.25">
      <c r="R26770" s="15">
        <v>3</v>
      </c>
    </row>
    <row r="26771" spans="18:18" x14ac:dyDescent="0.25">
      <c r="R26771" s="15">
        <v>3</v>
      </c>
    </row>
    <row r="26772" spans="18:18" x14ac:dyDescent="0.25">
      <c r="R26772" s="15">
        <v>3</v>
      </c>
    </row>
    <row r="26773" spans="18:18" x14ac:dyDescent="0.25">
      <c r="R26773" s="15">
        <v>3</v>
      </c>
    </row>
    <row r="26774" spans="18:18" x14ac:dyDescent="0.25">
      <c r="R26774" s="15">
        <v>3</v>
      </c>
    </row>
    <row r="26775" spans="18:18" x14ac:dyDescent="0.25">
      <c r="R26775" s="15">
        <v>3</v>
      </c>
    </row>
    <row r="26776" spans="18:18" x14ac:dyDescent="0.25">
      <c r="R26776" s="15">
        <v>3</v>
      </c>
    </row>
    <row r="26777" spans="18:18" x14ac:dyDescent="0.25">
      <c r="R26777" s="15">
        <v>3</v>
      </c>
    </row>
    <row r="26778" spans="18:18" x14ac:dyDescent="0.25">
      <c r="R26778" s="15">
        <v>3</v>
      </c>
    </row>
    <row r="26779" spans="18:18" x14ac:dyDescent="0.25">
      <c r="R26779" s="15">
        <v>3</v>
      </c>
    </row>
    <row r="26780" spans="18:18" x14ac:dyDescent="0.25">
      <c r="R26780" s="15">
        <v>3</v>
      </c>
    </row>
    <row r="26781" spans="18:18" x14ac:dyDescent="0.25">
      <c r="R26781" s="15">
        <v>3</v>
      </c>
    </row>
    <row r="26782" spans="18:18" x14ac:dyDescent="0.25">
      <c r="R26782" s="15">
        <v>3</v>
      </c>
    </row>
    <row r="26783" spans="18:18" x14ac:dyDescent="0.25">
      <c r="R26783" s="15">
        <v>3</v>
      </c>
    </row>
    <row r="26784" spans="18:18" x14ac:dyDescent="0.25">
      <c r="R26784" s="15">
        <v>3</v>
      </c>
    </row>
    <row r="26785" spans="18:18" x14ac:dyDescent="0.25">
      <c r="R26785" s="15">
        <v>3</v>
      </c>
    </row>
    <row r="26786" spans="18:18" x14ac:dyDescent="0.25">
      <c r="R26786" s="15">
        <v>3</v>
      </c>
    </row>
    <row r="26787" spans="18:18" x14ac:dyDescent="0.25">
      <c r="R26787" s="15">
        <v>3</v>
      </c>
    </row>
    <row r="26788" spans="18:18" x14ac:dyDescent="0.25">
      <c r="R26788" s="15">
        <v>3</v>
      </c>
    </row>
    <row r="26789" spans="18:18" x14ac:dyDescent="0.25">
      <c r="R26789" s="15">
        <v>3</v>
      </c>
    </row>
    <row r="26790" spans="18:18" x14ac:dyDescent="0.25">
      <c r="R26790" s="15">
        <v>3</v>
      </c>
    </row>
    <row r="26791" spans="18:18" x14ac:dyDescent="0.25">
      <c r="R26791" s="15">
        <v>3</v>
      </c>
    </row>
    <row r="26792" spans="18:18" x14ac:dyDescent="0.25">
      <c r="R26792" s="15">
        <v>3</v>
      </c>
    </row>
    <row r="26793" spans="18:18" x14ac:dyDescent="0.25">
      <c r="R26793" s="15">
        <v>3</v>
      </c>
    </row>
    <row r="26794" spans="18:18" x14ac:dyDescent="0.25">
      <c r="R26794" s="15">
        <v>3</v>
      </c>
    </row>
    <row r="26795" spans="18:18" x14ac:dyDescent="0.25">
      <c r="R26795" s="15">
        <v>3</v>
      </c>
    </row>
    <row r="26796" spans="18:18" x14ac:dyDescent="0.25">
      <c r="R26796" s="15">
        <v>3</v>
      </c>
    </row>
    <row r="26797" spans="18:18" x14ac:dyDescent="0.25">
      <c r="R26797" s="15">
        <v>3</v>
      </c>
    </row>
    <row r="26798" spans="18:18" x14ac:dyDescent="0.25">
      <c r="R26798" s="15">
        <v>3</v>
      </c>
    </row>
    <row r="26799" spans="18:18" x14ac:dyDescent="0.25">
      <c r="R26799" s="15">
        <v>3</v>
      </c>
    </row>
    <row r="26800" spans="18:18" x14ac:dyDescent="0.25">
      <c r="R26800" s="15">
        <v>3</v>
      </c>
    </row>
    <row r="26801" spans="18:18" x14ac:dyDescent="0.25">
      <c r="R26801" s="15">
        <v>3</v>
      </c>
    </row>
    <row r="26802" spans="18:18" x14ac:dyDescent="0.25">
      <c r="R26802" s="15">
        <v>3</v>
      </c>
    </row>
    <row r="26803" spans="18:18" x14ac:dyDescent="0.25">
      <c r="R26803" s="15">
        <v>3</v>
      </c>
    </row>
    <row r="26804" spans="18:18" x14ac:dyDescent="0.25">
      <c r="R26804" s="15">
        <v>3</v>
      </c>
    </row>
    <row r="26805" spans="18:18" x14ac:dyDescent="0.25">
      <c r="R26805" s="15">
        <v>4</v>
      </c>
    </row>
    <row r="26806" spans="18:18" x14ac:dyDescent="0.25">
      <c r="R26806" s="15">
        <v>4</v>
      </c>
    </row>
    <row r="26807" spans="18:18" x14ac:dyDescent="0.25">
      <c r="R26807" s="15">
        <v>4</v>
      </c>
    </row>
    <row r="26808" spans="18:18" x14ac:dyDescent="0.25">
      <c r="R26808" s="15">
        <v>4</v>
      </c>
    </row>
    <row r="26809" spans="18:18" x14ac:dyDescent="0.25">
      <c r="R26809" s="15">
        <v>4</v>
      </c>
    </row>
    <row r="26810" spans="18:18" x14ac:dyDescent="0.25">
      <c r="R26810" s="15">
        <v>4</v>
      </c>
    </row>
    <row r="26811" spans="18:18" x14ac:dyDescent="0.25">
      <c r="R26811" s="15">
        <v>4</v>
      </c>
    </row>
    <row r="26812" spans="18:18" x14ac:dyDescent="0.25">
      <c r="R26812" s="15">
        <v>4</v>
      </c>
    </row>
    <row r="26813" spans="18:18" x14ac:dyDescent="0.25">
      <c r="R26813" s="15">
        <v>4</v>
      </c>
    </row>
    <row r="26814" spans="18:18" x14ac:dyDescent="0.25">
      <c r="R26814" s="15">
        <v>4</v>
      </c>
    </row>
    <row r="26815" spans="18:18" x14ac:dyDescent="0.25">
      <c r="R26815" s="15">
        <v>4</v>
      </c>
    </row>
    <row r="26816" spans="18:18" x14ac:dyDescent="0.25">
      <c r="R26816" s="15">
        <v>4</v>
      </c>
    </row>
    <row r="26817" spans="18:18" x14ac:dyDescent="0.25">
      <c r="R26817" s="15">
        <v>4</v>
      </c>
    </row>
    <row r="26818" spans="18:18" x14ac:dyDescent="0.25">
      <c r="R26818" s="15">
        <v>4</v>
      </c>
    </row>
    <row r="26819" spans="18:18" x14ac:dyDescent="0.25">
      <c r="R26819" s="15">
        <v>4</v>
      </c>
    </row>
    <row r="26820" spans="18:18" x14ac:dyDescent="0.25">
      <c r="R26820" s="15">
        <v>4</v>
      </c>
    </row>
    <row r="26821" spans="18:18" x14ac:dyDescent="0.25">
      <c r="R26821" s="15">
        <v>4</v>
      </c>
    </row>
    <row r="26822" spans="18:18" x14ac:dyDescent="0.25">
      <c r="R26822" s="15">
        <v>4</v>
      </c>
    </row>
    <row r="26823" spans="18:18" x14ac:dyDescent="0.25">
      <c r="R26823" s="15">
        <v>4</v>
      </c>
    </row>
    <row r="26824" spans="18:18" x14ac:dyDescent="0.25">
      <c r="R26824" s="15">
        <v>4</v>
      </c>
    </row>
    <row r="26825" spans="18:18" x14ac:dyDescent="0.25">
      <c r="R26825" s="15">
        <v>4</v>
      </c>
    </row>
    <row r="26826" spans="18:18" x14ac:dyDescent="0.25">
      <c r="R26826" s="15">
        <v>4</v>
      </c>
    </row>
    <row r="26827" spans="18:18" x14ac:dyDescent="0.25">
      <c r="R26827" s="15">
        <v>4</v>
      </c>
    </row>
    <row r="26828" spans="18:18" x14ac:dyDescent="0.25">
      <c r="R26828" s="15">
        <v>4</v>
      </c>
    </row>
    <row r="26829" spans="18:18" x14ac:dyDescent="0.25">
      <c r="R26829" s="15">
        <v>4</v>
      </c>
    </row>
    <row r="26830" spans="18:18" x14ac:dyDescent="0.25">
      <c r="R26830" s="15">
        <v>4</v>
      </c>
    </row>
    <row r="26831" spans="18:18" x14ac:dyDescent="0.25">
      <c r="R26831" s="15">
        <v>4</v>
      </c>
    </row>
    <row r="26832" spans="18:18" x14ac:dyDescent="0.25">
      <c r="R26832" s="15">
        <v>4</v>
      </c>
    </row>
    <row r="26833" spans="18:18" x14ac:dyDescent="0.25">
      <c r="R26833" s="15">
        <v>4</v>
      </c>
    </row>
    <row r="26834" spans="18:18" x14ac:dyDescent="0.25">
      <c r="R26834" s="15">
        <v>4</v>
      </c>
    </row>
    <row r="26835" spans="18:18" x14ac:dyDescent="0.25">
      <c r="R26835" s="15">
        <v>4</v>
      </c>
    </row>
    <row r="26836" spans="18:18" x14ac:dyDescent="0.25">
      <c r="R26836" s="15">
        <v>4</v>
      </c>
    </row>
    <row r="26837" spans="18:18" x14ac:dyDescent="0.25">
      <c r="R26837" s="15">
        <v>4</v>
      </c>
    </row>
    <row r="26838" spans="18:18" x14ac:dyDescent="0.25">
      <c r="R26838" s="15">
        <v>4</v>
      </c>
    </row>
    <row r="26839" spans="18:18" x14ac:dyDescent="0.25">
      <c r="R26839" s="15">
        <v>4</v>
      </c>
    </row>
    <row r="26840" spans="18:18" x14ac:dyDescent="0.25">
      <c r="R26840" s="15">
        <v>4</v>
      </c>
    </row>
    <row r="26841" spans="18:18" x14ac:dyDescent="0.25">
      <c r="R26841" s="15">
        <v>4</v>
      </c>
    </row>
    <row r="26842" spans="18:18" x14ac:dyDescent="0.25">
      <c r="R26842" s="15">
        <v>4</v>
      </c>
    </row>
    <row r="26843" spans="18:18" x14ac:dyDescent="0.25">
      <c r="R26843" s="15">
        <v>4</v>
      </c>
    </row>
    <row r="26844" spans="18:18" x14ac:dyDescent="0.25">
      <c r="R26844" s="15">
        <v>4</v>
      </c>
    </row>
    <row r="26845" spans="18:18" x14ac:dyDescent="0.25">
      <c r="R26845" s="15">
        <v>4</v>
      </c>
    </row>
    <row r="26846" spans="18:18" x14ac:dyDescent="0.25">
      <c r="R26846" s="15">
        <v>4</v>
      </c>
    </row>
    <row r="26847" spans="18:18" x14ac:dyDescent="0.25">
      <c r="R26847" s="15">
        <v>4</v>
      </c>
    </row>
    <row r="26848" spans="18:18" x14ac:dyDescent="0.25">
      <c r="R26848" s="15">
        <v>4</v>
      </c>
    </row>
    <row r="26849" spans="18:18" x14ac:dyDescent="0.25">
      <c r="R26849" s="15">
        <v>4</v>
      </c>
    </row>
    <row r="26850" spans="18:18" x14ac:dyDescent="0.25">
      <c r="R26850" s="15">
        <v>4</v>
      </c>
    </row>
    <row r="26851" spans="18:18" x14ac:dyDescent="0.25">
      <c r="R26851" s="15">
        <v>4</v>
      </c>
    </row>
    <row r="26852" spans="18:18" x14ac:dyDescent="0.25">
      <c r="R26852" s="15">
        <v>4</v>
      </c>
    </row>
    <row r="26853" spans="18:18" x14ac:dyDescent="0.25">
      <c r="R26853" s="15">
        <v>4</v>
      </c>
    </row>
    <row r="26854" spans="18:18" x14ac:dyDescent="0.25">
      <c r="R26854" s="15">
        <v>4</v>
      </c>
    </row>
    <row r="26855" spans="18:18" x14ac:dyDescent="0.25">
      <c r="R26855" s="15">
        <v>4</v>
      </c>
    </row>
    <row r="26856" spans="18:18" x14ac:dyDescent="0.25">
      <c r="R26856" s="15">
        <v>4</v>
      </c>
    </row>
    <row r="26857" spans="18:18" x14ac:dyDescent="0.25">
      <c r="R26857" s="15">
        <v>4</v>
      </c>
    </row>
    <row r="26858" spans="18:18" x14ac:dyDescent="0.25">
      <c r="R26858" s="15">
        <v>4</v>
      </c>
    </row>
    <row r="26859" spans="18:18" x14ac:dyDescent="0.25">
      <c r="R26859" s="15">
        <v>4</v>
      </c>
    </row>
    <row r="26860" spans="18:18" x14ac:dyDescent="0.25">
      <c r="R26860" s="15">
        <v>4</v>
      </c>
    </row>
    <row r="26861" spans="18:18" x14ac:dyDescent="0.25">
      <c r="R26861" s="15">
        <v>4</v>
      </c>
    </row>
    <row r="26862" spans="18:18" x14ac:dyDescent="0.25">
      <c r="R26862" s="15">
        <v>4</v>
      </c>
    </row>
    <row r="26863" spans="18:18" x14ac:dyDescent="0.25">
      <c r="R26863" s="15">
        <v>4</v>
      </c>
    </row>
    <row r="26864" spans="18:18" x14ac:dyDescent="0.25">
      <c r="R26864" s="15">
        <v>4</v>
      </c>
    </row>
    <row r="26865" spans="18:18" x14ac:dyDescent="0.25">
      <c r="R26865" s="15">
        <v>4</v>
      </c>
    </row>
    <row r="26866" spans="18:18" x14ac:dyDescent="0.25">
      <c r="R26866" s="15">
        <v>4</v>
      </c>
    </row>
    <row r="26867" spans="18:18" x14ac:dyDescent="0.25">
      <c r="R26867" s="15">
        <v>4</v>
      </c>
    </row>
    <row r="26868" spans="18:18" x14ac:dyDescent="0.25">
      <c r="R26868" s="15">
        <v>4</v>
      </c>
    </row>
    <row r="26869" spans="18:18" x14ac:dyDescent="0.25">
      <c r="R26869" s="15">
        <v>4</v>
      </c>
    </row>
    <row r="26870" spans="18:18" x14ac:dyDescent="0.25">
      <c r="R26870" s="15">
        <v>4</v>
      </c>
    </row>
    <row r="26871" spans="18:18" x14ac:dyDescent="0.25">
      <c r="R26871" s="15">
        <v>4</v>
      </c>
    </row>
    <row r="26872" spans="18:18" x14ac:dyDescent="0.25">
      <c r="R26872" s="15">
        <v>4</v>
      </c>
    </row>
    <row r="26873" spans="18:18" x14ac:dyDescent="0.25">
      <c r="R26873" s="15">
        <v>4</v>
      </c>
    </row>
    <row r="26874" spans="18:18" x14ac:dyDescent="0.25">
      <c r="R26874" s="15">
        <v>4</v>
      </c>
    </row>
    <row r="26875" spans="18:18" x14ac:dyDescent="0.25">
      <c r="R26875" s="15">
        <v>4</v>
      </c>
    </row>
    <row r="26876" spans="18:18" x14ac:dyDescent="0.25">
      <c r="R26876" s="15">
        <v>4</v>
      </c>
    </row>
    <row r="26877" spans="18:18" x14ac:dyDescent="0.25">
      <c r="R26877" s="15">
        <v>4</v>
      </c>
    </row>
    <row r="26878" spans="18:18" x14ac:dyDescent="0.25">
      <c r="R26878" s="15">
        <v>4</v>
      </c>
    </row>
    <row r="26879" spans="18:18" x14ac:dyDescent="0.25">
      <c r="R26879" s="15">
        <v>4</v>
      </c>
    </row>
    <row r="26880" spans="18:18" x14ac:dyDescent="0.25">
      <c r="R26880" s="15">
        <v>4</v>
      </c>
    </row>
    <row r="26881" spans="18:18" x14ac:dyDescent="0.25">
      <c r="R26881" s="15">
        <v>4</v>
      </c>
    </row>
    <row r="26882" spans="18:18" x14ac:dyDescent="0.25">
      <c r="R26882" s="15">
        <v>4</v>
      </c>
    </row>
    <row r="26883" spans="18:18" x14ac:dyDescent="0.25">
      <c r="R26883" s="15">
        <v>4</v>
      </c>
    </row>
    <row r="26884" spans="18:18" x14ac:dyDescent="0.25">
      <c r="R26884" s="15">
        <v>4</v>
      </c>
    </row>
    <row r="26885" spans="18:18" x14ac:dyDescent="0.25">
      <c r="R26885" s="15">
        <v>4</v>
      </c>
    </row>
    <row r="26886" spans="18:18" x14ac:dyDescent="0.25">
      <c r="R26886" s="15">
        <v>4</v>
      </c>
    </row>
    <row r="26887" spans="18:18" x14ac:dyDescent="0.25">
      <c r="R26887" s="15">
        <v>4</v>
      </c>
    </row>
    <row r="26888" spans="18:18" x14ac:dyDescent="0.25">
      <c r="R26888" s="15">
        <v>4</v>
      </c>
    </row>
    <row r="26889" spans="18:18" x14ac:dyDescent="0.25">
      <c r="R26889" s="15">
        <v>4</v>
      </c>
    </row>
    <row r="26890" spans="18:18" x14ac:dyDescent="0.25">
      <c r="R26890" s="15">
        <v>4</v>
      </c>
    </row>
    <row r="26891" spans="18:18" x14ac:dyDescent="0.25">
      <c r="R26891" s="15">
        <v>4</v>
      </c>
    </row>
    <row r="26892" spans="18:18" x14ac:dyDescent="0.25">
      <c r="R26892" s="15">
        <v>4</v>
      </c>
    </row>
    <row r="26893" spans="18:18" x14ac:dyDescent="0.25">
      <c r="R26893" s="15">
        <v>4</v>
      </c>
    </row>
    <row r="26894" spans="18:18" x14ac:dyDescent="0.25">
      <c r="R26894" s="15">
        <v>4</v>
      </c>
    </row>
    <row r="26895" spans="18:18" x14ac:dyDescent="0.25">
      <c r="R26895" s="15">
        <v>4</v>
      </c>
    </row>
    <row r="26896" spans="18:18" x14ac:dyDescent="0.25">
      <c r="R26896" s="15">
        <v>4</v>
      </c>
    </row>
    <row r="26897" spans="18:18" x14ac:dyDescent="0.25">
      <c r="R26897" s="15">
        <v>4</v>
      </c>
    </row>
    <row r="26898" spans="18:18" x14ac:dyDescent="0.25">
      <c r="R26898" s="15">
        <v>4</v>
      </c>
    </row>
    <row r="26899" spans="18:18" x14ac:dyDescent="0.25">
      <c r="R26899" s="15">
        <v>4</v>
      </c>
    </row>
    <row r="26900" spans="18:18" x14ac:dyDescent="0.25">
      <c r="R26900" s="15">
        <v>4</v>
      </c>
    </row>
    <row r="26901" spans="18:18" x14ac:dyDescent="0.25">
      <c r="R26901" s="15">
        <v>4</v>
      </c>
    </row>
    <row r="26902" spans="18:18" x14ac:dyDescent="0.25">
      <c r="R26902" s="15">
        <v>4</v>
      </c>
    </row>
    <row r="26903" spans="18:18" x14ac:dyDescent="0.25">
      <c r="R26903" s="15">
        <v>3</v>
      </c>
    </row>
    <row r="26904" spans="18:18" x14ac:dyDescent="0.25">
      <c r="R26904" s="15">
        <v>3</v>
      </c>
    </row>
    <row r="26905" spans="18:18" x14ac:dyDescent="0.25">
      <c r="R26905" s="15">
        <v>3</v>
      </c>
    </row>
    <row r="26906" spans="18:18" x14ac:dyDescent="0.25">
      <c r="R26906" s="15">
        <v>3</v>
      </c>
    </row>
    <row r="26907" spans="18:18" x14ac:dyDescent="0.25">
      <c r="R26907" s="15">
        <v>3</v>
      </c>
    </row>
    <row r="26908" spans="18:18" x14ac:dyDescent="0.25">
      <c r="R26908" s="15">
        <v>3</v>
      </c>
    </row>
    <row r="26909" spans="18:18" x14ac:dyDescent="0.25">
      <c r="R26909" s="15">
        <v>3</v>
      </c>
    </row>
    <row r="26910" spans="18:18" x14ac:dyDescent="0.25">
      <c r="R26910" s="15">
        <v>3</v>
      </c>
    </row>
    <row r="26911" spans="18:18" x14ac:dyDescent="0.25">
      <c r="R26911" s="15">
        <v>3</v>
      </c>
    </row>
    <row r="26912" spans="18:18" x14ac:dyDescent="0.25">
      <c r="R26912" s="15">
        <v>3</v>
      </c>
    </row>
    <row r="26913" spans="18:18" x14ac:dyDescent="0.25">
      <c r="R26913" s="15">
        <v>3</v>
      </c>
    </row>
    <row r="26914" spans="18:18" x14ac:dyDescent="0.25">
      <c r="R26914" s="15">
        <v>3</v>
      </c>
    </row>
    <row r="26915" spans="18:18" x14ac:dyDescent="0.25">
      <c r="R26915" s="15">
        <v>3</v>
      </c>
    </row>
    <row r="26916" spans="18:18" x14ac:dyDescent="0.25">
      <c r="R26916" s="15">
        <v>3</v>
      </c>
    </row>
    <row r="26917" spans="18:18" x14ac:dyDescent="0.25">
      <c r="R26917" s="15">
        <v>3</v>
      </c>
    </row>
    <row r="26918" spans="18:18" x14ac:dyDescent="0.25">
      <c r="R26918" s="15">
        <v>3</v>
      </c>
    </row>
    <row r="26919" spans="18:18" x14ac:dyDescent="0.25">
      <c r="R26919" s="15">
        <v>3</v>
      </c>
    </row>
    <row r="26920" spans="18:18" x14ac:dyDescent="0.25">
      <c r="R26920" s="15">
        <v>3</v>
      </c>
    </row>
    <row r="26921" spans="18:18" x14ac:dyDescent="0.25">
      <c r="R26921" s="15">
        <v>3</v>
      </c>
    </row>
    <row r="26922" spans="18:18" x14ac:dyDescent="0.25">
      <c r="R26922" s="15">
        <v>3</v>
      </c>
    </row>
    <row r="26923" spans="18:18" x14ac:dyDescent="0.25">
      <c r="R26923" s="15">
        <v>3</v>
      </c>
    </row>
    <row r="26924" spans="18:18" x14ac:dyDescent="0.25">
      <c r="R26924" s="15">
        <v>3</v>
      </c>
    </row>
    <row r="26925" spans="18:18" x14ac:dyDescent="0.25">
      <c r="R26925" s="15">
        <v>3</v>
      </c>
    </row>
    <row r="26926" spans="18:18" x14ac:dyDescent="0.25">
      <c r="R26926" s="15">
        <v>3</v>
      </c>
    </row>
    <row r="26927" spans="18:18" x14ac:dyDescent="0.25">
      <c r="R26927" s="15">
        <v>3</v>
      </c>
    </row>
    <row r="26928" spans="18:18" x14ac:dyDescent="0.25">
      <c r="R26928" s="15">
        <v>3</v>
      </c>
    </row>
    <row r="26929" spans="18:18" x14ac:dyDescent="0.25">
      <c r="R26929" s="15">
        <v>3</v>
      </c>
    </row>
    <row r="26930" spans="18:18" x14ac:dyDescent="0.25">
      <c r="R26930" s="15">
        <v>3</v>
      </c>
    </row>
    <row r="26931" spans="18:18" x14ac:dyDescent="0.25">
      <c r="R26931" s="15">
        <v>3</v>
      </c>
    </row>
    <row r="26932" spans="18:18" x14ac:dyDescent="0.25">
      <c r="R26932" s="15">
        <v>3</v>
      </c>
    </row>
    <row r="26933" spans="18:18" x14ac:dyDescent="0.25">
      <c r="R26933" s="15">
        <v>3</v>
      </c>
    </row>
    <row r="26934" spans="18:18" x14ac:dyDescent="0.25">
      <c r="R26934" s="15">
        <v>3</v>
      </c>
    </row>
    <row r="26935" spans="18:18" x14ac:dyDescent="0.25">
      <c r="R26935" s="15">
        <v>3</v>
      </c>
    </row>
    <row r="26936" spans="18:18" x14ac:dyDescent="0.25">
      <c r="R26936" s="15">
        <v>3</v>
      </c>
    </row>
    <row r="26937" spans="18:18" x14ac:dyDescent="0.25">
      <c r="R26937" s="15">
        <v>3</v>
      </c>
    </row>
    <row r="26938" spans="18:18" x14ac:dyDescent="0.25">
      <c r="R26938" s="15">
        <v>3</v>
      </c>
    </row>
    <row r="26939" spans="18:18" x14ac:dyDescent="0.25">
      <c r="R26939" s="15">
        <v>3</v>
      </c>
    </row>
    <row r="26940" spans="18:18" x14ac:dyDescent="0.25">
      <c r="R26940" s="15">
        <v>3</v>
      </c>
    </row>
    <row r="26941" spans="18:18" x14ac:dyDescent="0.25">
      <c r="R26941" s="15">
        <v>3</v>
      </c>
    </row>
    <row r="26942" spans="18:18" x14ac:dyDescent="0.25">
      <c r="R26942" s="15">
        <v>3</v>
      </c>
    </row>
    <row r="26943" spans="18:18" x14ac:dyDescent="0.25">
      <c r="R26943" s="15">
        <v>3</v>
      </c>
    </row>
    <row r="26944" spans="18:18" x14ac:dyDescent="0.25">
      <c r="R26944" s="15">
        <v>3</v>
      </c>
    </row>
    <row r="26945" spans="18:18" x14ac:dyDescent="0.25">
      <c r="R26945" s="15">
        <v>3</v>
      </c>
    </row>
    <row r="26946" spans="18:18" x14ac:dyDescent="0.25">
      <c r="R26946" s="15">
        <v>3</v>
      </c>
    </row>
    <row r="26947" spans="18:18" x14ac:dyDescent="0.25">
      <c r="R26947" s="15">
        <v>3</v>
      </c>
    </row>
    <row r="26948" spans="18:18" x14ac:dyDescent="0.25">
      <c r="R26948" s="15">
        <v>3</v>
      </c>
    </row>
    <row r="26949" spans="18:18" x14ac:dyDescent="0.25">
      <c r="R26949" s="15">
        <v>3</v>
      </c>
    </row>
    <row r="26950" spans="18:18" x14ac:dyDescent="0.25">
      <c r="R26950" s="15">
        <v>3</v>
      </c>
    </row>
    <row r="26951" spans="18:18" x14ac:dyDescent="0.25">
      <c r="R26951" s="15">
        <v>3</v>
      </c>
    </row>
    <row r="26952" spans="18:18" x14ac:dyDescent="0.25">
      <c r="R26952" s="15">
        <v>3</v>
      </c>
    </row>
    <row r="26953" spans="18:18" x14ac:dyDescent="0.25">
      <c r="R26953" s="15">
        <v>3</v>
      </c>
    </row>
    <row r="26954" spans="18:18" x14ac:dyDescent="0.25">
      <c r="R26954" s="15">
        <v>3</v>
      </c>
    </row>
    <row r="26955" spans="18:18" x14ac:dyDescent="0.25">
      <c r="R26955" s="15">
        <v>3</v>
      </c>
    </row>
    <row r="26956" spans="18:18" x14ac:dyDescent="0.25">
      <c r="R26956" s="15">
        <v>3</v>
      </c>
    </row>
    <row r="26957" spans="18:18" x14ac:dyDescent="0.25">
      <c r="R26957" s="15">
        <v>3</v>
      </c>
    </row>
    <row r="26958" spans="18:18" x14ac:dyDescent="0.25">
      <c r="R26958" s="15">
        <v>3</v>
      </c>
    </row>
    <row r="26959" spans="18:18" x14ac:dyDescent="0.25">
      <c r="R26959" s="15">
        <v>3</v>
      </c>
    </row>
    <row r="26960" spans="18:18" x14ac:dyDescent="0.25">
      <c r="R26960" s="15">
        <v>3</v>
      </c>
    </row>
    <row r="26961" spans="18:18" x14ac:dyDescent="0.25">
      <c r="R26961" s="15">
        <v>3</v>
      </c>
    </row>
    <row r="26962" spans="18:18" x14ac:dyDescent="0.25">
      <c r="R26962" s="15">
        <v>3</v>
      </c>
    </row>
    <row r="26963" spans="18:18" x14ac:dyDescent="0.25">
      <c r="R26963" s="15">
        <v>3</v>
      </c>
    </row>
    <row r="26964" spans="18:18" x14ac:dyDescent="0.25">
      <c r="R26964" s="15">
        <v>3</v>
      </c>
    </row>
    <row r="26965" spans="18:18" x14ac:dyDescent="0.25">
      <c r="R26965" s="15">
        <v>3</v>
      </c>
    </row>
    <row r="26966" spans="18:18" x14ac:dyDescent="0.25">
      <c r="R26966" s="15">
        <v>3</v>
      </c>
    </row>
    <row r="26967" spans="18:18" x14ac:dyDescent="0.25">
      <c r="R26967" s="15">
        <v>3</v>
      </c>
    </row>
    <row r="26968" spans="18:18" x14ac:dyDescent="0.25">
      <c r="R26968" s="15">
        <v>3</v>
      </c>
    </row>
    <row r="26969" spans="18:18" x14ac:dyDescent="0.25">
      <c r="R26969" s="15">
        <v>4</v>
      </c>
    </row>
    <row r="26970" spans="18:18" x14ac:dyDescent="0.25">
      <c r="R26970" s="15">
        <v>4</v>
      </c>
    </row>
    <row r="26971" spans="18:18" x14ac:dyDescent="0.25">
      <c r="R26971" s="15">
        <v>4</v>
      </c>
    </row>
    <row r="26972" spans="18:18" x14ac:dyDescent="0.25">
      <c r="R26972" s="15">
        <v>4</v>
      </c>
    </row>
    <row r="26973" spans="18:18" x14ac:dyDescent="0.25">
      <c r="R26973" s="15">
        <v>4</v>
      </c>
    </row>
    <row r="26974" spans="18:18" x14ac:dyDescent="0.25">
      <c r="R26974" s="15">
        <v>4</v>
      </c>
    </row>
    <row r="26975" spans="18:18" x14ac:dyDescent="0.25">
      <c r="R26975" s="15">
        <v>4</v>
      </c>
    </row>
    <row r="26976" spans="18:18" x14ac:dyDescent="0.25">
      <c r="R26976" s="15">
        <v>4</v>
      </c>
    </row>
    <row r="26977" spans="18:18" x14ac:dyDescent="0.25">
      <c r="R26977" s="15">
        <v>4</v>
      </c>
    </row>
    <row r="26978" spans="18:18" x14ac:dyDescent="0.25">
      <c r="R26978" s="15">
        <v>4</v>
      </c>
    </row>
    <row r="26979" spans="18:18" x14ac:dyDescent="0.25">
      <c r="R26979" s="15">
        <v>4</v>
      </c>
    </row>
    <row r="26980" spans="18:18" x14ac:dyDescent="0.25">
      <c r="R26980" s="15">
        <v>4</v>
      </c>
    </row>
    <row r="26981" spans="18:18" x14ac:dyDescent="0.25">
      <c r="R26981" s="15">
        <v>4</v>
      </c>
    </row>
    <row r="26982" spans="18:18" x14ac:dyDescent="0.25">
      <c r="R26982" s="15">
        <v>4</v>
      </c>
    </row>
    <row r="26983" spans="18:18" x14ac:dyDescent="0.25">
      <c r="R26983" s="15">
        <v>4</v>
      </c>
    </row>
    <row r="26984" spans="18:18" x14ac:dyDescent="0.25">
      <c r="R26984" s="15">
        <v>4</v>
      </c>
    </row>
    <row r="26985" spans="18:18" x14ac:dyDescent="0.25">
      <c r="R26985" s="15">
        <v>4</v>
      </c>
    </row>
    <row r="26986" spans="18:18" x14ac:dyDescent="0.25">
      <c r="R26986" s="15">
        <v>4</v>
      </c>
    </row>
    <row r="26987" spans="18:18" x14ac:dyDescent="0.25">
      <c r="R26987" s="15">
        <v>4</v>
      </c>
    </row>
    <row r="26988" spans="18:18" x14ac:dyDescent="0.25">
      <c r="R26988" s="15">
        <v>4</v>
      </c>
    </row>
    <row r="26989" spans="18:18" x14ac:dyDescent="0.25">
      <c r="R26989" s="15">
        <v>4</v>
      </c>
    </row>
    <row r="26990" spans="18:18" x14ac:dyDescent="0.25">
      <c r="R26990" s="15">
        <v>4</v>
      </c>
    </row>
    <row r="26991" spans="18:18" x14ac:dyDescent="0.25">
      <c r="R26991" s="15">
        <v>4</v>
      </c>
    </row>
    <row r="26992" spans="18:18" x14ac:dyDescent="0.25">
      <c r="R26992" s="15">
        <v>4</v>
      </c>
    </row>
    <row r="26993" spans="18:18" x14ac:dyDescent="0.25">
      <c r="R26993" s="15">
        <v>4</v>
      </c>
    </row>
    <row r="26994" spans="18:18" x14ac:dyDescent="0.25">
      <c r="R26994" s="15">
        <v>4</v>
      </c>
    </row>
    <row r="26995" spans="18:18" x14ac:dyDescent="0.25">
      <c r="R26995" s="15">
        <v>4</v>
      </c>
    </row>
    <row r="26996" spans="18:18" x14ac:dyDescent="0.25">
      <c r="R26996" s="15">
        <v>4</v>
      </c>
    </row>
    <row r="26997" spans="18:18" x14ac:dyDescent="0.25">
      <c r="R26997" s="15">
        <v>4</v>
      </c>
    </row>
    <row r="26998" spans="18:18" x14ac:dyDescent="0.25">
      <c r="R26998" s="15">
        <v>4</v>
      </c>
    </row>
    <row r="26999" spans="18:18" x14ac:dyDescent="0.25">
      <c r="R26999" s="15">
        <v>4</v>
      </c>
    </row>
    <row r="27000" spans="18:18" x14ac:dyDescent="0.25">
      <c r="R27000" s="15">
        <v>4</v>
      </c>
    </row>
    <row r="27001" spans="18:18" x14ac:dyDescent="0.25">
      <c r="R27001" s="15">
        <v>4</v>
      </c>
    </row>
    <row r="27002" spans="18:18" x14ac:dyDescent="0.25">
      <c r="R27002" s="15">
        <v>4</v>
      </c>
    </row>
    <row r="27003" spans="18:18" x14ac:dyDescent="0.25">
      <c r="R27003" s="15">
        <v>4</v>
      </c>
    </row>
    <row r="27004" spans="18:18" x14ac:dyDescent="0.25">
      <c r="R27004" s="15">
        <v>4</v>
      </c>
    </row>
    <row r="27005" spans="18:18" x14ac:dyDescent="0.25">
      <c r="R27005" s="15">
        <v>4</v>
      </c>
    </row>
    <row r="27006" spans="18:18" x14ac:dyDescent="0.25">
      <c r="R27006" s="15">
        <v>4</v>
      </c>
    </row>
    <row r="27007" spans="18:18" x14ac:dyDescent="0.25">
      <c r="R27007" s="15">
        <v>4</v>
      </c>
    </row>
    <row r="27008" spans="18:18" x14ac:dyDescent="0.25">
      <c r="R27008" s="15">
        <v>4</v>
      </c>
    </row>
    <row r="27009" spans="18:18" x14ac:dyDescent="0.25">
      <c r="R27009" s="15">
        <v>4</v>
      </c>
    </row>
    <row r="27010" spans="18:18" x14ac:dyDescent="0.25">
      <c r="R27010" s="15">
        <v>4</v>
      </c>
    </row>
    <row r="27011" spans="18:18" x14ac:dyDescent="0.25">
      <c r="R27011" s="15">
        <v>4</v>
      </c>
    </row>
    <row r="27012" spans="18:18" x14ac:dyDescent="0.25">
      <c r="R27012" s="15">
        <v>4</v>
      </c>
    </row>
    <row r="27013" spans="18:18" x14ac:dyDescent="0.25">
      <c r="R27013" s="15">
        <v>4</v>
      </c>
    </row>
    <row r="27014" spans="18:18" x14ac:dyDescent="0.25">
      <c r="R27014" s="15">
        <v>4</v>
      </c>
    </row>
    <row r="27015" spans="18:18" x14ac:dyDescent="0.25">
      <c r="R27015" s="15">
        <v>4</v>
      </c>
    </row>
    <row r="27016" spans="18:18" x14ac:dyDescent="0.25">
      <c r="R27016" s="15">
        <v>4</v>
      </c>
    </row>
    <row r="27017" spans="18:18" x14ac:dyDescent="0.25">
      <c r="R27017" s="15">
        <v>4</v>
      </c>
    </row>
    <row r="27018" spans="18:18" x14ac:dyDescent="0.25">
      <c r="R27018" s="15">
        <v>4</v>
      </c>
    </row>
    <row r="27019" spans="18:18" x14ac:dyDescent="0.25">
      <c r="R27019" s="15">
        <v>4</v>
      </c>
    </row>
    <row r="27020" spans="18:18" x14ac:dyDescent="0.25">
      <c r="R27020" s="15">
        <v>4</v>
      </c>
    </row>
    <row r="27021" spans="18:18" x14ac:dyDescent="0.25">
      <c r="R27021" s="15">
        <v>2</v>
      </c>
    </row>
    <row r="27022" spans="18:18" x14ac:dyDescent="0.25">
      <c r="R27022" s="15">
        <v>2</v>
      </c>
    </row>
    <row r="27023" spans="18:18" x14ac:dyDescent="0.25">
      <c r="R27023" s="15">
        <v>2</v>
      </c>
    </row>
    <row r="27024" spans="18:18" x14ac:dyDescent="0.25">
      <c r="R27024" s="15">
        <v>2</v>
      </c>
    </row>
    <row r="27025" spans="18:18" x14ac:dyDescent="0.25">
      <c r="R27025" s="15">
        <v>2</v>
      </c>
    </row>
    <row r="27026" spans="18:18" x14ac:dyDescent="0.25">
      <c r="R27026" s="15">
        <v>2</v>
      </c>
    </row>
    <row r="27027" spans="18:18" x14ac:dyDescent="0.25">
      <c r="R27027" s="15">
        <v>2</v>
      </c>
    </row>
    <row r="27028" spans="18:18" x14ac:dyDescent="0.25">
      <c r="R27028" s="15">
        <v>2</v>
      </c>
    </row>
    <row r="27029" spans="18:18" x14ac:dyDescent="0.25">
      <c r="R27029" s="15">
        <v>2</v>
      </c>
    </row>
    <row r="27030" spans="18:18" x14ac:dyDescent="0.25">
      <c r="R27030" s="15">
        <v>2</v>
      </c>
    </row>
    <row r="27031" spans="18:18" x14ac:dyDescent="0.25">
      <c r="R27031" s="15">
        <v>2</v>
      </c>
    </row>
    <row r="27032" spans="18:18" x14ac:dyDescent="0.25">
      <c r="R27032" s="15">
        <v>2</v>
      </c>
    </row>
    <row r="27033" spans="18:18" x14ac:dyDescent="0.25">
      <c r="R27033" s="15">
        <v>2</v>
      </c>
    </row>
    <row r="27034" spans="18:18" x14ac:dyDescent="0.25">
      <c r="R27034" s="15">
        <v>1</v>
      </c>
    </row>
    <row r="27035" spans="18:18" x14ac:dyDescent="0.25">
      <c r="R27035" s="15">
        <v>1</v>
      </c>
    </row>
    <row r="27036" spans="18:18" x14ac:dyDescent="0.25">
      <c r="R27036" s="15">
        <v>1</v>
      </c>
    </row>
    <row r="27037" spans="18:18" x14ac:dyDescent="0.25">
      <c r="R27037" s="15">
        <v>1</v>
      </c>
    </row>
    <row r="27038" spans="18:18" x14ac:dyDescent="0.25">
      <c r="R27038" s="15">
        <v>1</v>
      </c>
    </row>
    <row r="27039" spans="18:18" x14ac:dyDescent="0.25">
      <c r="R27039" s="15">
        <v>1</v>
      </c>
    </row>
    <row r="27040" spans="18:18" x14ac:dyDescent="0.25">
      <c r="R27040" s="15">
        <v>1</v>
      </c>
    </row>
    <row r="27041" spans="18:18" x14ac:dyDescent="0.25">
      <c r="R27041" s="15">
        <v>1</v>
      </c>
    </row>
    <row r="27042" spans="18:18" x14ac:dyDescent="0.25">
      <c r="R27042" s="15">
        <v>1</v>
      </c>
    </row>
    <row r="27043" spans="18:18" x14ac:dyDescent="0.25">
      <c r="R27043" s="15">
        <v>1</v>
      </c>
    </row>
    <row r="27044" spans="18:18" x14ac:dyDescent="0.25">
      <c r="R27044" s="15">
        <v>1</v>
      </c>
    </row>
    <row r="27045" spans="18:18" x14ac:dyDescent="0.25">
      <c r="R27045" s="15">
        <v>1</v>
      </c>
    </row>
    <row r="27046" spans="18:18" x14ac:dyDescent="0.25">
      <c r="R27046" s="15">
        <v>1</v>
      </c>
    </row>
    <row r="27047" spans="18:18" x14ac:dyDescent="0.25">
      <c r="R27047" s="15">
        <v>1</v>
      </c>
    </row>
    <row r="27048" spans="18:18" x14ac:dyDescent="0.25">
      <c r="R27048" s="15">
        <v>1</v>
      </c>
    </row>
    <row r="27049" spans="18:18" x14ac:dyDescent="0.25">
      <c r="R27049" s="15">
        <v>1</v>
      </c>
    </row>
    <row r="27050" spans="18:18" x14ac:dyDescent="0.25">
      <c r="R27050" s="15">
        <v>1</v>
      </c>
    </row>
    <row r="27051" spans="18:18" x14ac:dyDescent="0.25">
      <c r="R27051" s="15">
        <v>1</v>
      </c>
    </row>
    <row r="27052" spans="18:18" x14ac:dyDescent="0.25">
      <c r="R27052" s="15">
        <v>1</v>
      </c>
    </row>
    <row r="27053" spans="18:18" x14ac:dyDescent="0.25">
      <c r="R27053" s="15">
        <v>1</v>
      </c>
    </row>
    <row r="27054" spans="18:18" x14ac:dyDescent="0.25">
      <c r="R27054" s="15">
        <v>1</v>
      </c>
    </row>
    <row r="27055" spans="18:18" x14ac:dyDescent="0.25">
      <c r="R27055" s="15">
        <v>1</v>
      </c>
    </row>
    <row r="27056" spans="18:18" x14ac:dyDescent="0.25">
      <c r="R27056" s="15">
        <v>1</v>
      </c>
    </row>
    <row r="27057" spans="18:18" x14ac:dyDescent="0.25">
      <c r="R27057" s="15">
        <v>1</v>
      </c>
    </row>
    <row r="27058" spans="18:18" x14ac:dyDescent="0.25">
      <c r="R27058" s="15">
        <v>1</v>
      </c>
    </row>
    <row r="27059" spans="18:18" x14ac:dyDescent="0.25">
      <c r="R27059" s="15">
        <v>1</v>
      </c>
    </row>
    <row r="27060" spans="18:18" x14ac:dyDescent="0.25">
      <c r="R27060" s="15">
        <v>1</v>
      </c>
    </row>
    <row r="27061" spans="18:18" x14ac:dyDescent="0.25">
      <c r="R27061" s="15">
        <v>1</v>
      </c>
    </row>
    <row r="27062" spans="18:18" x14ac:dyDescent="0.25">
      <c r="R27062" s="15">
        <v>1</v>
      </c>
    </row>
    <row r="27063" spans="18:18" x14ac:dyDescent="0.25">
      <c r="R27063" s="15">
        <v>1</v>
      </c>
    </row>
    <row r="27064" spans="18:18" x14ac:dyDescent="0.25">
      <c r="R27064" s="15">
        <v>1</v>
      </c>
    </row>
    <row r="27065" spans="18:18" x14ac:dyDescent="0.25">
      <c r="R27065" s="15">
        <v>1</v>
      </c>
    </row>
    <row r="27066" spans="18:18" x14ac:dyDescent="0.25">
      <c r="R27066" s="15">
        <v>1</v>
      </c>
    </row>
    <row r="27067" spans="18:18" x14ac:dyDescent="0.25">
      <c r="R27067" s="15">
        <v>1</v>
      </c>
    </row>
    <row r="27068" spans="18:18" x14ac:dyDescent="0.25">
      <c r="R27068" s="15">
        <v>1</v>
      </c>
    </row>
    <row r="27069" spans="18:18" x14ac:dyDescent="0.25">
      <c r="R27069" s="15">
        <v>1</v>
      </c>
    </row>
    <row r="27070" spans="18:18" x14ac:dyDescent="0.25">
      <c r="R27070" s="15">
        <v>1</v>
      </c>
    </row>
    <row r="27071" spans="18:18" x14ac:dyDescent="0.25">
      <c r="R27071" s="15">
        <v>1</v>
      </c>
    </row>
    <row r="27072" spans="18:18" x14ac:dyDescent="0.25">
      <c r="R27072" s="15">
        <v>1</v>
      </c>
    </row>
    <row r="27073" spans="18:18" x14ac:dyDescent="0.25">
      <c r="R27073" s="15">
        <v>1</v>
      </c>
    </row>
    <row r="27074" spans="18:18" x14ac:dyDescent="0.25">
      <c r="R27074" s="15">
        <v>1</v>
      </c>
    </row>
    <row r="27075" spans="18:18" x14ac:dyDescent="0.25">
      <c r="R27075" s="15">
        <v>1</v>
      </c>
    </row>
    <row r="27076" spans="18:18" x14ac:dyDescent="0.25">
      <c r="R27076" s="15">
        <v>1</v>
      </c>
    </row>
    <row r="27077" spans="18:18" x14ac:dyDescent="0.25">
      <c r="R27077" s="15">
        <v>1</v>
      </c>
    </row>
    <row r="27078" spans="18:18" x14ac:dyDescent="0.25">
      <c r="R27078" s="15">
        <v>1</v>
      </c>
    </row>
    <row r="27079" spans="18:18" x14ac:dyDescent="0.25">
      <c r="R27079" s="15">
        <v>1</v>
      </c>
    </row>
    <row r="27080" spans="18:18" x14ac:dyDescent="0.25">
      <c r="R27080" s="15">
        <v>1</v>
      </c>
    </row>
    <row r="27081" spans="18:18" x14ac:dyDescent="0.25">
      <c r="R27081" s="15">
        <v>1</v>
      </c>
    </row>
    <row r="27082" spans="18:18" x14ac:dyDescent="0.25">
      <c r="R27082" s="15">
        <v>1</v>
      </c>
    </row>
    <row r="27083" spans="18:18" x14ac:dyDescent="0.25">
      <c r="R27083" s="15">
        <v>1</v>
      </c>
    </row>
    <row r="27084" spans="18:18" x14ac:dyDescent="0.25">
      <c r="R27084" s="15">
        <v>1</v>
      </c>
    </row>
    <row r="27085" spans="18:18" x14ac:dyDescent="0.25">
      <c r="R27085" s="15">
        <v>1</v>
      </c>
    </row>
    <row r="27086" spans="18:18" x14ac:dyDescent="0.25">
      <c r="R27086" s="15">
        <v>1</v>
      </c>
    </row>
    <row r="27087" spans="18:18" x14ac:dyDescent="0.25">
      <c r="R27087" s="15">
        <v>1</v>
      </c>
    </row>
    <row r="27088" spans="18:18" x14ac:dyDescent="0.25">
      <c r="R27088" s="15">
        <v>1</v>
      </c>
    </row>
    <row r="27089" spans="18:18" x14ac:dyDescent="0.25">
      <c r="R27089" s="15">
        <v>1</v>
      </c>
    </row>
    <row r="27090" spans="18:18" x14ac:dyDescent="0.25">
      <c r="R27090" s="15">
        <v>1</v>
      </c>
    </row>
    <row r="27091" spans="18:18" x14ac:dyDescent="0.25">
      <c r="R27091" s="15">
        <v>1</v>
      </c>
    </row>
    <row r="27092" spans="18:18" x14ac:dyDescent="0.25">
      <c r="R27092" s="15">
        <v>1</v>
      </c>
    </row>
    <row r="27093" spans="18:18" x14ac:dyDescent="0.25">
      <c r="R27093" s="15">
        <v>1</v>
      </c>
    </row>
    <row r="27094" spans="18:18" x14ac:dyDescent="0.25">
      <c r="R27094" s="15">
        <v>1</v>
      </c>
    </row>
    <row r="27095" spans="18:18" x14ac:dyDescent="0.25">
      <c r="R27095" s="15">
        <v>1</v>
      </c>
    </row>
    <row r="27096" spans="18:18" x14ac:dyDescent="0.25">
      <c r="R27096" s="15">
        <v>1</v>
      </c>
    </row>
    <row r="27097" spans="18:18" x14ac:dyDescent="0.25">
      <c r="R27097" s="15">
        <v>1</v>
      </c>
    </row>
    <row r="27098" spans="18:18" x14ac:dyDescent="0.25">
      <c r="R27098" s="15">
        <v>1</v>
      </c>
    </row>
    <row r="27099" spans="18:18" x14ac:dyDescent="0.25">
      <c r="R27099" s="15">
        <v>1</v>
      </c>
    </row>
    <row r="27100" spans="18:18" x14ac:dyDescent="0.25">
      <c r="R27100" s="15">
        <v>1</v>
      </c>
    </row>
    <row r="27101" spans="18:18" x14ac:dyDescent="0.25">
      <c r="R27101" s="15">
        <v>1</v>
      </c>
    </row>
    <row r="27102" spans="18:18" x14ac:dyDescent="0.25">
      <c r="R27102" s="15">
        <v>1</v>
      </c>
    </row>
    <row r="27103" spans="18:18" x14ac:dyDescent="0.25">
      <c r="R27103" s="15">
        <v>1</v>
      </c>
    </row>
    <row r="27104" spans="18:18" x14ac:dyDescent="0.25">
      <c r="R27104" s="15">
        <v>1</v>
      </c>
    </row>
    <row r="27105" spans="18:18" x14ac:dyDescent="0.25">
      <c r="R27105" s="15">
        <v>1</v>
      </c>
    </row>
    <row r="27106" spans="18:18" x14ac:dyDescent="0.25">
      <c r="R27106" s="15">
        <v>1</v>
      </c>
    </row>
    <row r="27107" spans="18:18" x14ac:dyDescent="0.25">
      <c r="R27107" s="15">
        <v>1</v>
      </c>
    </row>
    <row r="27108" spans="18:18" x14ac:dyDescent="0.25">
      <c r="R27108" s="15">
        <v>1</v>
      </c>
    </row>
    <row r="27109" spans="18:18" x14ac:dyDescent="0.25">
      <c r="R27109" s="15">
        <v>1</v>
      </c>
    </row>
    <row r="27110" spans="18:18" x14ac:dyDescent="0.25">
      <c r="R27110" s="15">
        <v>1</v>
      </c>
    </row>
    <row r="27111" spans="18:18" x14ac:dyDescent="0.25">
      <c r="R27111" s="15">
        <v>1</v>
      </c>
    </row>
    <row r="27112" spans="18:18" x14ac:dyDescent="0.25">
      <c r="R27112" s="15">
        <v>1</v>
      </c>
    </row>
    <row r="27113" spans="18:18" x14ac:dyDescent="0.25">
      <c r="R27113" s="15">
        <v>1</v>
      </c>
    </row>
    <row r="27114" spans="18:18" x14ac:dyDescent="0.25">
      <c r="R27114" s="15">
        <v>1</v>
      </c>
    </row>
    <row r="27115" spans="18:18" x14ac:dyDescent="0.25">
      <c r="R27115" s="15">
        <v>1</v>
      </c>
    </row>
    <row r="27116" spans="18:18" x14ac:dyDescent="0.25">
      <c r="R27116" s="15">
        <v>1</v>
      </c>
    </row>
    <row r="27117" spans="18:18" x14ac:dyDescent="0.25">
      <c r="R27117" s="15">
        <v>1</v>
      </c>
    </row>
    <row r="27118" spans="18:18" x14ac:dyDescent="0.25">
      <c r="R27118" s="15">
        <v>1</v>
      </c>
    </row>
    <row r="27119" spans="18:18" x14ac:dyDescent="0.25">
      <c r="R27119" s="15">
        <v>1</v>
      </c>
    </row>
    <row r="27120" spans="18:18" x14ac:dyDescent="0.25">
      <c r="R27120" s="15">
        <v>1</v>
      </c>
    </row>
    <row r="27121" spans="18:18" x14ac:dyDescent="0.25">
      <c r="R27121" s="15">
        <v>1</v>
      </c>
    </row>
    <row r="27122" spans="18:18" x14ac:dyDescent="0.25">
      <c r="R27122" s="15">
        <v>1</v>
      </c>
    </row>
    <row r="27123" spans="18:18" x14ac:dyDescent="0.25">
      <c r="R27123" s="15">
        <v>1</v>
      </c>
    </row>
    <row r="27124" spans="18:18" x14ac:dyDescent="0.25">
      <c r="R27124" s="15">
        <v>1</v>
      </c>
    </row>
    <row r="27125" spans="18:18" x14ac:dyDescent="0.25">
      <c r="R27125" s="15">
        <v>1</v>
      </c>
    </row>
    <row r="27126" spans="18:18" x14ac:dyDescent="0.25">
      <c r="R27126" s="15">
        <v>1</v>
      </c>
    </row>
    <row r="27127" spans="18:18" x14ac:dyDescent="0.25">
      <c r="R27127" s="15">
        <v>1</v>
      </c>
    </row>
    <row r="27128" spans="18:18" x14ac:dyDescent="0.25">
      <c r="R27128" s="15">
        <v>1</v>
      </c>
    </row>
    <row r="27129" spans="18:18" x14ac:dyDescent="0.25">
      <c r="R27129" s="15">
        <v>1</v>
      </c>
    </row>
    <row r="27130" spans="18:18" x14ac:dyDescent="0.25">
      <c r="R27130" s="15">
        <v>1</v>
      </c>
    </row>
    <row r="27131" spans="18:18" x14ac:dyDescent="0.25">
      <c r="R27131" s="15">
        <v>1</v>
      </c>
    </row>
    <row r="27132" spans="18:18" x14ac:dyDescent="0.25">
      <c r="R27132" s="15">
        <v>1</v>
      </c>
    </row>
    <row r="27133" spans="18:18" x14ac:dyDescent="0.25">
      <c r="R27133" s="15">
        <v>1</v>
      </c>
    </row>
    <row r="27134" spans="18:18" x14ac:dyDescent="0.25">
      <c r="R27134" s="15">
        <v>1</v>
      </c>
    </row>
    <row r="27135" spans="18:18" x14ac:dyDescent="0.25">
      <c r="R27135" s="15">
        <v>1</v>
      </c>
    </row>
    <row r="27136" spans="18:18" x14ac:dyDescent="0.25">
      <c r="R27136" s="15">
        <v>1</v>
      </c>
    </row>
    <row r="27137" spans="18:18" x14ac:dyDescent="0.25">
      <c r="R27137" s="15">
        <v>1</v>
      </c>
    </row>
    <row r="27138" spans="18:18" x14ac:dyDescent="0.25">
      <c r="R27138" s="15">
        <v>1</v>
      </c>
    </row>
    <row r="27139" spans="18:18" x14ac:dyDescent="0.25">
      <c r="R27139" s="15">
        <v>1</v>
      </c>
    </row>
    <row r="27140" spans="18:18" x14ac:dyDescent="0.25">
      <c r="R27140" s="15">
        <v>1</v>
      </c>
    </row>
    <row r="27141" spans="18:18" x14ac:dyDescent="0.25">
      <c r="R27141" s="15">
        <v>1</v>
      </c>
    </row>
    <row r="27142" spans="18:18" x14ac:dyDescent="0.25">
      <c r="R27142" s="15">
        <v>1</v>
      </c>
    </row>
    <row r="27143" spans="18:18" x14ac:dyDescent="0.25">
      <c r="R27143" s="15">
        <v>1</v>
      </c>
    </row>
    <row r="27144" spans="18:18" x14ac:dyDescent="0.25">
      <c r="R27144" s="15">
        <v>1</v>
      </c>
    </row>
    <row r="27145" spans="18:18" x14ac:dyDescent="0.25">
      <c r="R27145" s="15">
        <v>1</v>
      </c>
    </row>
    <row r="27146" spans="18:18" x14ac:dyDescent="0.25">
      <c r="R27146" s="15">
        <v>1</v>
      </c>
    </row>
    <row r="27147" spans="18:18" x14ac:dyDescent="0.25">
      <c r="R27147" s="15">
        <v>1</v>
      </c>
    </row>
    <row r="27148" spans="18:18" x14ac:dyDescent="0.25">
      <c r="R27148" s="15">
        <v>1</v>
      </c>
    </row>
    <row r="27149" spans="18:18" x14ac:dyDescent="0.25">
      <c r="R27149" s="15">
        <v>1</v>
      </c>
    </row>
    <row r="27150" spans="18:18" x14ac:dyDescent="0.25">
      <c r="R27150" s="15">
        <v>1</v>
      </c>
    </row>
    <row r="27151" spans="18:18" x14ac:dyDescent="0.25">
      <c r="R27151" s="15">
        <v>1</v>
      </c>
    </row>
    <row r="27152" spans="18:18" x14ac:dyDescent="0.25">
      <c r="R27152" s="15">
        <v>1</v>
      </c>
    </row>
    <row r="27153" spans="18:18" x14ac:dyDescent="0.25">
      <c r="R27153" s="15">
        <v>1</v>
      </c>
    </row>
    <row r="27154" spans="18:18" x14ac:dyDescent="0.25">
      <c r="R27154" s="15">
        <v>1</v>
      </c>
    </row>
    <row r="27155" spans="18:18" x14ac:dyDescent="0.25">
      <c r="R27155" s="15">
        <v>1</v>
      </c>
    </row>
    <row r="27156" spans="18:18" x14ac:dyDescent="0.25">
      <c r="R27156" s="15">
        <v>1</v>
      </c>
    </row>
    <row r="27157" spans="18:18" x14ac:dyDescent="0.25">
      <c r="R27157" s="15">
        <v>1</v>
      </c>
    </row>
    <row r="27158" spans="18:18" x14ac:dyDescent="0.25">
      <c r="R27158" s="15">
        <v>1</v>
      </c>
    </row>
    <row r="27159" spans="18:18" x14ac:dyDescent="0.25">
      <c r="R27159" s="15">
        <v>1</v>
      </c>
    </row>
    <row r="27160" spans="18:18" x14ac:dyDescent="0.25">
      <c r="R27160" s="15">
        <v>1</v>
      </c>
    </row>
    <row r="27161" spans="18:18" x14ac:dyDescent="0.25">
      <c r="R27161" s="15">
        <v>1</v>
      </c>
    </row>
    <row r="27162" spans="18:18" x14ac:dyDescent="0.25">
      <c r="R27162" s="15">
        <v>1</v>
      </c>
    </row>
    <row r="27163" spans="18:18" x14ac:dyDescent="0.25">
      <c r="R27163" s="15">
        <v>1</v>
      </c>
    </row>
    <row r="27164" spans="18:18" x14ac:dyDescent="0.25">
      <c r="R27164" s="15">
        <v>1</v>
      </c>
    </row>
    <row r="27165" spans="18:18" x14ac:dyDescent="0.25">
      <c r="R27165" s="15">
        <v>1</v>
      </c>
    </row>
    <row r="27166" spans="18:18" x14ac:dyDescent="0.25">
      <c r="R27166" s="15">
        <v>1</v>
      </c>
    </row>
    <row r="27167" spans="18:18" x14ac:dyDescent="0.25">
      <c r="R27167" s="15">
        <v>1</v>
      </c>
    </row>
    <row r="27168" spans="18:18" x14ac:dyDescent="0.25">
      <c r="R27168" s="15">
        <v>1</v>
      </c>
    </row>
    <row r="27169" spans="18:18" x14ac:dyDescent="0.25">
      <c r="R27169" s="15">
        <v>1</v>
      </c>
    </row>
    <row r="27170" spans="18:18" x14ac:dyDescent="0.25">
      <c r="R27170" s="15">
        <v>1</v>
      </c>
    </row>
    <row r="27171" spans="18:18" x14ac:dyDescent="0.25">
      <c r="R27171" s="15">
        <v>1</v>
      </c>
    </row>
    <row r="27172" spans="18:18" x14ac:dyDescent="0.25">
      <c r="R27172" s="15">
        <v>1</v>
      </c>
    </row>
    <row r="27173" spans="18:18" x14ac:dyDescent="0.25">
      <c r="R27173" s="15">
        <v>1</v>
      </c>
    </row>
    <row r="27174" spans="18:18" x14ac:dyDescent="0.25">
      <c r="R27174" s="15">
        <v>1</v>
      </c>
    </row>
    <row r="27175" spans="18:18" x14ac:dyDescent="0.25">
      <c r="R27175" s="15">
        <v>1</v>
      </c>
    </row>
    <row r="27176" spans="18:18" x14ac:dyDescent="0.25">
      <c r="R27176" s="15">
        <v>1</v>
      </c>
    </row>
    <row r="27177" spans="18:18" x14ac:dyDescent="0.25">
      <c r="R27177" s="15">
        <v>1</v>
      </c>
    </row>
    <row r="27178" spans="18:18" x14ac:dyDescent="0.25">
      <c r="R27178" s="15">
        <v>1</v>
      </c>
    </row>
    <row r="27179" spans="18:18" x14ac:dyDescent="0.25">
      <c r="R27179" s="15">
        <v>1</v>
      </c>
    </row>
    <row r="27180" spans="18:18" x14ac:dyDescent="0.25">
      <c r="R27180" s="15">
        <v>1</v>
      </c>
    </row>
    <row r="27181" spans="18:18" x14ac:dyDescent="0.25">
      <c r="R27181" s="15">
        <v>1</v>
      </c>
    </row>
    <row r="27182" spans="18:18" x14ac:dyDescent="0.25">
      <c r="R27182" s="15">
        <v>1</v>
      </c>
    </row>
    <row r="27183" spans="18:18" x14ac:dyDescent="0.25">
      <c r="R27183" s="15">
        <v>1</v>
      </c>
    </row>
    <row r="27184" spans="18:18" x14ac:dyDescent="0.25">
      <c r="R27184" s="15">
        <v>1</v>
      </c>
    </row>
    <row r="27185" spans="18:18" x14ac:dyDescent="0.25">
      <c r="R27185" s="15">
        <v>1</v>
      </c>
    </row>
    <row r="27186" spans="18:18" x14ac:dyDescent="0.25">
      <c r="R27186" s="15">
        <v>1</v>
      </c>
    </row>
    <row r="27187" spans="18:18" x14ac:dyDescent="0.25">
      <c r="R27187" s="15">
        <v>1</v>
      </c>
    </row>
    <row r="27188" spans="18:18" x14ac:dyDescent="0.25">
      <c r="R27188" s="15">
        <v>1</v>
      </c>
    </row>
    <row r="27189" spans="18:18" x14ac:dyDescent="0.25">
      <c r="R27189" s="15">
        <v>1</v>
      </c>
    </row>
    <row r="27190" spans="18:18" x14ac:dyDescent="0.25">
      <c r="R27190" s="15">
        <v>1</v>
      </c>
    </row>
    <row r="27191" spans="18:18" x14ac:dyDescent="0.25">
      <c r="R27191" s="15">
        <v>1</v>
      </c>
    </row>
    <row r="27192" spans="18:18" x14ac:dyDescent="0.25">
      <c r="R27192" s="15">
        <v>1</v>
      </c>
    </row>
    <row r="27193" spans="18:18" x14ac:dyDescent="0.25">
      <c r="R27193" s="15">
        <v>1</v>
      </c>
    </row>
    <row r="27194" spans="18:18" x14ac:dyDescent="0.25">
      <c r="R27194" s="15">
        <v>1</v>
      </c>
    </row>
    <row r="27195" spans="18:18" x14ac:dyDescent="0.25">
      <c r="R27195" s="15">
        <v>1</v>
      </c>
    </row>
    <row r="27196" spans="18:18" x14ac:dyDescent="0.25">
      <c r="R27196" s="15">
        <v>1</v>
      </c>
    </row>
    <row r="27197" spans="18:18" x14ac:dyDescent="0.25">
      <c r="R27197" s="15">
        <v>1</v>
      </c>
    </row>
    <row r="27198" spans="18:18" x14ac:dyDescent="0.25">
      <c r="R27198" s="15">
        <v>1</v>
      </c>
    </row>
    <row r="27199" spans="18:18" x14ac:dyDescent="0.25">
      <c r="R27199" s="15">
        <v>1</v>
      </c>
    </row>
    <row r="27200" spans="18:18" x14ac:dyDescent="0.25">
      <c r="R27200" s="15">
        <v>1</v>
      </c>
    </row>
    <row r="27201" spans="18:18" x14ac:dyDescent="0.25">
      <c r="R27201" s="15">
        <v>1</v>
      </c>
    </row>
    <row r="27202" spans="18:18" x14ac:dyDescent="0.25">
      <c r="R27202" s="15">
        <v>1</v>
      </c>
    </row>
    <row r="27203" spans="18:18" x14ac:dyDescent="0.25">
      <c r="R27203" s="15">
        <v>1</v>
      </c>
    </row>
    <row r="27204" spans="18:18" x14ac:dyDescent="0.25">
      <c r="R27204" s="15">
        <v>1</v>
      </c>
    </row>
    <row r="27205" spans="18:18" x14ac:dyDescent="0.25">
      <c r="R27205" s="15">
        <v>1</v>
      </c>
    </row>
    <row r="27206" spans="18:18" x14ac:dyDescent="0.25">
      <c r="R27206" s="15">
        <v>1</v>
      </c>
    </row>
    <row r="27207" spans="18:18" x14ac:dyDescent="0.25">
      <c r="R27207" s="15">
        <v>1</v>
      </c>
    </row>
    <row r="27208" spans="18:18" x14ac:dyDescent="0.25">
      <c r="R27208" s="15">
        <v>1</v>
      </c>
    </row>
    <row r="27209" spans="18:18" x14ac:dyDescent="0.25">
      <c r="R27209" s="15">
        <v>1</v>
      </c>
    </row>
    <row r="27210" spans="18:18" x14ac:dyDescent="0.25">
      <c r="R27210" s="15">
        <v>1</v>
      </c>
    </row>
    <row r="27211" spans="18:18" x14ac:dyDescent="0.25">
      <c r="R27211" s="15">
        <v>1</v>
      </c>
    </row>
    <row r="27212" spans="18:18" x14ac:dyDescent="0.25">
      <c r="R27212" s="15">
        <v>1</v>
      </c>
    </row>
    <row r="27213" spans="18:18" x14ac:dyDescent="0.25">
      <c r="R27213" s="15">
        <v>1</v>
      </c>
    </row>
    <row r="27214" spans="18:18" x14ac:dyDescent="0.25">
      <c r="R27214" s="15">
        <v>1</v>
      </c>
    </row>
    <row r="27215" spans="18:18" x14ac:dyDescent="0.25">
      <c r="R27215" s="15">
        <v>1</v>
      </c>
    </row>
    <row r="27216" spans="18:18" x14ac:dyDescent="0.25">
      <c r="R27216" s="15">
        <v>1</v>
      </c>
    </row>
    <row r="27217" spans="18:18" x14ac:dyDescent="0.25">
      <c r="R27217" s="15">
        <v>1</v>
      </c>
    </row>
    <row r="27218" spans="18:18" x14ac:dyDescent="0.25">
      <c r="R27218" s="15">
        <v>1</v>
      </c>
    </row>
    <row r="27219" spans="18:18" x14ac:dyDescent="0.25">
      <c r="R27219" s="15">
        <v>1</v>
      </c>
    </row>
    <row r="27220" spans="18:18" x14ac:dyDescent="0.25">
      <c r="R27220" s="15">
        <v>1</v>
      </c>
    </row>
    <row r="27221" spans="18:18" x14ac:dyDescent="0.25">
      <c r="R27221" s="15">
        <v>1</v>
      </c>
    </row>
    <row r="27222" spans="18:18" x14ac:dyDescent="0.25">
      <c r="R27222" s="15">
        <v>1</v>
      </c>
    </row>
    <row r="27223" spans="18:18" x14ac:dyDescent="0.25">
      <c r="R27223" s="15">
        <v>1</v>
      </c>
    </row>
    <row r="27224" spans="18:18" x14ac:dyDescent="0.25">
      <c r="R27224" s="15">
        <v>1</v>
      </c>
    </row>
    <row r="27225" spans="18:18" x14ac:dyDescent="0.25">
      <c r="R27225" s="15">
        <v>1</v>
      </c>
    </row>
    <row r="27226" spans="18:18" x14ac:dyDescent="0.25">
      <c r="R27226" s="15">
        <v>1</v>
      </c>
    </row>
    <row r="27227" spans="18:18" x14ac:dyDescent="0.25">
      <c r="R27227" s="15">
        <v>1</v>
      </c>
    </row>
    <row r="27228" spans="18:18" x14ac:dyDescent="0.25">
      <c r="R27228" s="15">
        <v>1</v>
      </c>
    </row>
    <row r="27229" spans="18:18" x14ac:dyDescent="0.25">
      <c r="R27229" s="15">
        <v>1</v>
      </c>
    </row>
    <row r="27230" spans="18:18" x14ac:dyDescent="0.25">
      <c r="R27230" s="15">
        <v>1</v>
      </c>
    </row>
    <row r="27231" spans="18:18" x14ac:dyDescent="0.25">
      <c r="R27231" s="15">
        <v>1</v>
      </c>
    </row>
    <row r="27232" spans="18:18" x14ac:dyDescent="0.25">
      <c r="R27232" s="15">
        <v>1</v>
      </c>
    </row>
    <row r="27233" spans="18:18" x14ac:dyDescent="0.25">
      <c r="R27233" s="15">
        <v>1</v>
      </c>
    </row>
    <row r="27234" spans="18:18" x14ac:dyDescent="0.25">
      <c r="R27234" s="15">
        <v>1</v>
      </c>
    </row>
    <row r="27235" spans="18:18" x14ac:dyDescent="0.25">
      <c r="R27235" s="15">
        <v>1</v>
      </c>
    </row>
    <row r="27236" spans="18:18" x14ac:dyDescent="0.25">
      <c r="R27236" s="15">
        <v>1</v>
      </c>
    </row>
    <row r="27237" spans="18:18" x14ac:dyDescent="0.25">
      <c r="R27237" s="15">
        <v>1</v>
      </c>
    </row>
    <row r="27238" spans="18:18" x14ac:dyDescent="0.25">
      <c r="R27238" s="15">
        <v>1</v>
      </c>
    </row>
    <row r="27239" spans="18:18" x14ac:dyDescent="0.25">
      <c r="R27239" s="15">
        <v>1</v>
      </c>
    </row>
    <row r="27240" spans="18:18" x14ac:dyDescent="0.25">
      <c r="R27240" s="15">
        <v>1</v>
      </c>
    </row>
    <row r="27241" spans="18:18" x14ac:dyDescent="0.25">
      <c r="R27241" s="15">
        <v>1</v>
      </c>
    </row>
    <row r="27242" spans="18:18" x14ac:dyDescent="0.25">
      <c r="R27242" s="15">
        <v>1</v>
      </c>
    </row>
    <row r="27243" spans="18:18" x14ac:dyDescent="0.25">
      <c r="R27243" s="15">
        <v>1</v>
      </c>
    </row>
    <row r="27244" spans="18:18" x14ac:dyDescent="0.25">
      <c r="R27244" s="15">
        <v>1</v>
      </c>
    </row>
    <row r="27245" spans="18:18" x14ac:dyDescent="0.25">
      <c r="R27245" s="15">
        <v>1</v>
      </c>
    </row>
    <row r="27246" spans="18:18" x14ac:dyDescent="0.25">
      <c r="R27246" s="15">
        <v>1</v>
      </c>
    </row>
    <row r="27247" spans="18:18" x14ac:dyDescent="0.25">
      <c r="R27247" s="15">
        <v>1</v>
      </c>
    </row>
    <row r="27248" spans="18:18" x14ac:dyDescent="0.25">
      <c r="R27248" s="15">
        <v>1</v>
      </c>
    </row>
    <row r="27249" spans="18:18" x14ac:dyDescent="0.25">
      <c r="R27249" s="15">
        <v>1</v>
      </c>
    </row>
    <row r="27250" spans="18:18" x14ac:dyDescent="0.25">
      <c r="R27250" s="15">
        <v>1</v>
      </c>
    </row>
    <row r="27251" spans="18:18" x14ac:dyDescent="0.25">
      <c r="R27251" s="15">
        <v>1</v>
      </c>
    </row>
    <row r="27252" spans="18:18" x14ac:dyDescent="0.25">
      <c r="R27252" s="15">
        <v>1</v>
      </c>
    </row>
    <row r="27253" spans="18:18" x14ac:dyDescent="0.25">
      <c r="R27253" s="15">
        <v>1</v>
      </c>
    </row>
    <row r="27254" spans="18:18" x14ac:dyDescent="0.25">
      <c r="R27254" s="15">
        <v>1</v>
      </c>
    </row>
    <row r="27255" spans="18:18" x14ac:dyDescent="0.25">
      <c r="R27255" s="15">
        <v>1</v>
      </c>
    </row>
    <row r="27256" spans="18:18" x14ac:dyDescent="0.25">
      <c r="R27256" s="15">
        <v>1</v>
      </c>
    </row>
    <row r="27257" spans="18:18" x14ac:dyDescent="0.25">
      <c r="R27257" s="15">
        <v>1</v>
      </c>
    </row>
    <row r="27258" spans="18:18" x14ac:dyDescent="0.25">
      <c r="R27258" s="15">
        <v>1</v>
      </c>
    </row>
    <row r="27259" spans="18:18" x14ac:dyDescent="0.25">
      <c r="R27259" s="15">
        <v>1</v>
      </c>
    </row>
    <row r="27260" spans="18:18" x14ac:dyDescent="0.25">
      <c r="R27260" s="15">
        <v>1</v>
      </c>
    </row>
    <row r="27261" spans="18:18" x14ac:dyDescent="0.25">
      <c r="R27261" s="15">
        <v>1</v>
      </c>
    </row>
    <row r="27262" spans="18:18" x14ac:dyDescent="0.25">
      <c r="R27262" s="15">
        <v>1</v>
      </c>
    </row>
    <row r="27263" spans="18:18" x14ac:dyDescent="0.25">
      <c r="R27263" s="15">
        <v>1</v>
      </c>
    </row>
    <row r="27264" spans="18:18" x14ac:dyDescent="0.25">
      <c r="R27264" s="15">
        <v>1</v>
      </c>
    </row>
    <row r="27265" spans="18:18" x14ac:dyDescent="0.25">
      <c r="R27265" s="15">
        <v>1</v>
      </c>
    </row>
    <row r="27266" spans="18:18" x14ac:dyDescent="0.25">
      <c r="R27266" s="15">
        <v>1</v>
      </c>
    </row>
    <row r="27267" spans="18:18" x14ac:dyDescent="0.25">
      <c r="R27267" s="15">
        <v>1</v>
      </c>
    </row>
    <row r="27268" spans="18:18" x14ac:dyDescent="0.25">
      <c r="R27268" s="15">
        <v>1</v>
      </c>
    </row>
    <row r="27269" spans="18:18" x14ac:dyDescent="0.25">
      <c r="R27269" s="15">
        <v>1</v>
      </c>
    </row>
    <row r="27270" spans="18:18" x14ac:dyDescent="0.25">
      <c r="R27270" s="15">
        <v>1</v>
      </c>
    </row>
    <row r="27271" spans="18:18" x14ac:dyDescent="0.25">
      <c r="R27271" s="15">
        <v>1</v>
      </c>
    </row>
    <row r="27272" spans="18:18" x14ac:dyDescent="0.25">
      <c r="R27272" s="15">
        <v>1</v>
      </c>
    </row>
    <row r="27273" spans="18:18" x14ac:dyDescent="0.25">
      <c r="R27273" s="15">
        <v>1</v>
      </c>
    </row>
    <row r="27274" spans="18:18" x14ac:dyDescent="0.25">
      <c r="R27274" s="15">
        <v>1</v>
      </c>
    </row>
    <row r="27275" spans="18:18" x14ac:dyDescent="0.25">
      <c r="R27275" s="15">
        <v>1</v>
      </c>
    </row>
    <row r="27276" spans="18:18" x14ac:dyDescent="0.25">
      <c r="R27276" s="15">
        <v>1</v>
      </c>
    </row>
    <row r="27277" spans="18:18" x14ac:dyDescent="0.25">
      <c r="R27277" s="15">
        <v>1</v>
      </c>
    </row>
    <row r="27278" spans="18:18" x14ac:dyDescent="0.25">
      <c r="R27278" s="15">
        <v>1</v>
      </c>
    </row>
    <row r="27279" spans="18:18" x14ac:dyDescent="0.25">
      <c r="R27279" s="15">
        <v>1</v>
      </c>
    </row>
    <row r="27280" spans="18:18" x14ac:dyDescent="0.25">
      <c r="R27280" s="15">
        <v>4</v>
      </c>
    </row>
    <row r="27281" spans="18:18" x14ac:dyDescent="0.25">
      <c r="R27281" s="15">
        <v>4</v>
      </c>
    </row>
    <row r="27282" spans="18:18" x14ac:dyDescent="0.25">
      <c r="R27282" s="15">
        <v>4</v>
      </c>
    </row>
    <row r="27283" spans="18:18" x14ac:dyDescent="0.25">
      <c r="R27283" s="15">
        <v>4</v>
      </c>
    </row>
    <row r="27284" spans="18:18" x14ac:dyDescent="0.25">
      <c r="R27284" s="15">
        <v>4</v>
      </c>
    </row>
    <row r="27285" spans="18:18" x14ac:dyDescent="0.25">
      <c r="R27285" s="15">
        <v>4</v>
      </c>
    </row>
    <row r="27286" spans="18:18" x14ac:dyDescent="0.25">
      <c r="R27286" s="15">
        <v>4</v>
      </c>
    </row>
    <row r="27287" spans="18:18" x14ac:dyDescent="0.25">
      <c r="R27287" s="15">
        <v>4</v>
      </c>
    </row>
    <row r="27288" spans="18:18" x14ac:dyDescent="0.25">
      <c r="R27288" s="15">
        <v>4</v>
      </c>
    </row>
    <row r="27289" spans="18:18" x14ac:dyDescent="0.25">
      <c r="R27289" s="15">
        <v>4</v>
      </c>
    </row>
    <row r="27290" spans="18:18" x14ac:dyDescent="0.25">
      <c r="R27290" s="15">
        <v>4</v>
      </c>
    </row>
    <row r="27291" spans="18:18" x14ac:dyDescent="0.25">
      <c r="R27291" s="15">
        <v>4</v>
      </c>
    </row>
    <row r="27292" spans="18:18" x14ac:dyDescent="0.25">
      <c r="R27292" s="15">
        <v>4</v>
      </c>
    </row>
    <row r="27293" spans="18:18" x14ac:dyDescent="0.25">
      <c r="R27293" s="15">
        <v>4</v>
      </c>
    </row>
    <row r="27294" spans="18:18" x14ac:dyDescent="0.25">
      <c r="R27294" s="15">
        <v>4</v>
      </c>
    </row>
    <row r="27295" spans="18:18" x14ac:dyDescent="0.25">
      <c r="R27295" s="15">
        <v>4</v>
      </c>
    </row>
    <row r="27296" spans="18:18" x14ac:dyDescent="0.25">
      <c r="R27296" s="15">
        <v>4</v>
      </c>
    </row>
    <row r="27297" spans="18:18" x14ac:dyDescent="0.25">
      <c r="R27297" s="15">
        <v>4</v>
      </c>
    </row>
    <row r="27298" spans="18:18" x14ac:dyDescent="0.25">
      <c r="R27298" s="15">
        <v>4</v>
      </c>
    </row>
    <row r="27299" spans="18:18" x14ac:dyDescent="0.25">
      <c r="R27299" s="15">
        <v>4</v>
      </c>
    </row>
    <row r="27300" spans="18:18" x14ac:dyDescent="0.25">
      <c r="R27300" s="15">
        <v>4</v>
      </c>
    </row>
    <row r="27301" spans="18:18" x14ac:dyDescent="0.25">
      <c r="R27301" s="15">
        <v>4</v>
      </c>
    </row>
    <row r="27302" spans="18:18" x14ac:dyDescent="0.25">
      <c r="R27302" s="15">
        <v>4</v>
      </c>
    </row>
    <row r="27303" spans="18:18" x14ac:dyDescent="0.25">
      <c r="R27303" s="15">
        <v>4</v>
      </c>
    </row>
    <row r="27304" spans="18:18" x14ac:dyDescent="0.25">
      <c r="R27304" s="15">
        <v>3</v>
      </c>
    </row>
    <row r="27305" spans="18:18" x14ac:dyDescent="0.25">
      <c r="R27305" s="15">
        <v>3</v>
      </c>
    </row>
    <row r="27306" spans="18:18" x14ac:dyDescent="0.25">
      <c r="R27306" s="15">
        <v>3</v>
      </c>
    </row>
    <row r="27307" spans="18:18" x14ac:dyDescent="0.25">
      <c r="R27307" s="15">
        <v>3</v>
      </c>
    </row>
    <row r="27308" spans="18:18" x14ac:dyDescent="0.25">
      <c r="R27308" s="15">
        <v>3</v>
      </c>
    </row>
    <row r="27309" spans="18:18" x14ac:dyDescent="0.25">
      <c r="R27309" s="15">
        <v>3</v>
      </c>
    </row>
    <row r="27310" spans="18:18" x14ac:dyDescent="0.25">
      <c r="R27310" s="15">
        <v>5</v>
      </c>
    </row>
    <row r="27311" spans="18:18" x14ac:dyDescent="0.25">
      <c r="R27311" s="15">
        <v>5</v>
      </c>
    </row>
    <row r="27312" spans="18:18" x14ac:dyDescent="0.25">
      <c r="R27312" s="15">
        <v>5</v>
      </c>
    </row>
    <row r="27313" spans="18:18" x14ac:dyDescent="0.25">
      <c r="R27313" s="15">
        <v>5</v>
      </c>
    </row>
    <row r="27314" spans="18:18" x14ac:dyDescent="0.25">
      <c r="R27314" s="15">
        <v>5</v>
      </c>
    </row>
    <row r="27315" spans="18:18" x14ac:dyDescent="0.25">
      <c r="R27315" s="15">
        <v>5</v>
      </c>
    </row>
    <row r="27316" spans="18:18" x14ac:dyDescent="0.25">
      <c r="R27316" s="15">
        <v>5</v>
      </c>
    </row>
    <row r="27317" spans="18:18" x14ac:dyDescent="0.25">
      <c r="R27317" s="15">
        <v>5</v>
      </c>
    </row>
    <row r="27318" spans="18:18" x14ac:dyDescent="0.25">
      <c r="R27318" s="15">
        <v>5</v>
      </c>
    </row>
    <row r="27319" spans="18:18" x14ac:dyDescent="0.25">
      <c r="R27319" s="15">
        <v>5</v>
      </c>
    </row>
    <row r="27320" spans="18:18" x14ac:dyDescent="0.25">
      <c r="R27320" s="15">
        <v>5</v>
      </c>
    </row>
    <row r="27321" spans="18:18" x14ac:dyDescent="0.25">
      <c r="R27321" s="15">
        <v>5</v>
      </c>
    </row>
    <row r="27322" spans="18:18" x14ac:dyDescent="0.25">
      <c r="R27322" s="15">
        <v>5</v>
      </c>
    </row>
    <row r="27323" spans="18:18" x14ac:dyDescent="0.25">
      <c r="R27323" s="15">
        <v>5</v>
      </c>
    </row>
    <row r="27324" spans="18:18" x14ac:dyDescent="0.25">
      <c r="R27324" s="15">
        <v>5</v>
      </c>
    </row>
    <row r="27325" spans="18:18" x14ac:dyDescent="0.25">
      <c r="R27325" s="15">
        <v>5</v>
      </c>
    </row>
    <row r="27326" spans="18:18" x14ac:dyDescent="0.25">
      <c r="R27326" s="15">
        <v>5</v>
      </c>
    </row>
    <row r="27327" spans="18:18" x14ac:dyDescent="0.25">
      <c r="R27327" s="15">
        <v>5</v>
      </c>
    </row>
    <row r="27328" spans="18:18" x14ac:dyDescent="0.25">
      <c r="R27328" s="15">
        <v>5</v>
      </c>
    </row>
    <row r="27329" spans="18:18" x14ac:dyDescent="0.25">
      <c r="R27329" s="15">
        <v>5</v>
      </c>
    </row>
    <row r="27330" spans="18:18" x14ac:dyDescent="0.25">
      <c r="R27330" s="15">
        <v>5</v>
      </c>
    </row>
    <row r="27331" spans="18:18" x14ac:dyDescent="0.25">
      <c r="R27331" s="15">
        <v>5</v>
      </c>
    </row>
    <row r="27332" spans="18:18" x14ac:dyDescent="0.25">
      <c r="R27332" s="15">
        <v>5</v>
      </c>
    </row>
    <row r="27333" spans="18:18" x14ac:dyDescent="0.25">
      <c r="R27333" s="15">
        <v>5</v>
      </c>
    </row>
    <row r="27334" spans="18:18" x14ac:dyDescent="0.25">
      <c r="R27334" s="15">
        <v>5</v>
      </c>
    </row>
    <row r="27335" spans="18:18" x14ac:dyDescent="0.25">
      <c r="R27335" s="15">
        <v>5</v>
      </c>
    </row>
    <row r="27336" spans="18:18" x14ac:dyDescent="0.25">
      <c r="R27336" s="15">
        <v>5</v>
      </c>
    </row>
    <row r="27337" spans="18:18" x14ac:dyDescent="0.25">
      <c r="R27337" s="15">
        <v>5</v>
      </c>
    </row>
    <row r="27338" spans="18:18" x14ac:dyDescent="0.25">
      <c r="R27338" s="15">
        <v>5</v>
      </c>
    </row>
    <row r="27339" spans="18:18" x14ac:dyDescent="0.25">
      <c r="R27339" s="15">
        <v>5</v>
      </c>
    </row>
    <row r="27340" spans="18:18" x14ac:dyDescent="0.25">
      <c r="R27340" s="15">
        <v>5</v>
      </c>
    </row>
    <row r="27341" spans="18:18" x14ac:dyDescent="0.25">
      <c r="R27341" s="15">
        <v>5</v>
      </c>
    </row>
    <row r="27342" spans="18:18" x14ac:dyDescent="0.25">
      <c r="R27342" s="15">
        <v>5</v>
      </c>
    </row>
    <row r="27343" spans="18:18" x14ac:dyDescent="0.25">
      <c r="R27343" s="15">
        <v>5</v>
      </c>
    </row>
    <row r="27344" spans="18:18" x14ac:dyDescent="0.25">
      <c r="R27344" s="15">
        <v>5</v>
      </c>
    </row>
    <row r="27345" spans="18:18" x14ac:dyDescent="0.25">
      <c r="R27345" s="15">
        <v>5</v>
      </c>
    </row>
    <row r="27346" spans="18:18" x14ac:dyDescent="0.25">
      <c r="R27346" s="15">
        <v>5</v>
      </c>
    </row>
    <row r="27347" spans="18:18" x14ac:dyDescent="0.25">
      <c r="R27347" s="15">
        <v>5</v>
      </c>
    </row>
    <row r="27348" spans="18:18" x14ac:dyDescent="0.25">
      <c r="R27348" s="15">
        <v>5</v>
      </c>
    </row>
    <row r="27349" spans="18:18" x14ac:dyDescent="0.25">
      <c r="R27349" s="15">
        <v>5</v>
      </c>
    </row>
    <row r="27350" spans="18:18" x14ac:dyDescent="0.25">
      <c r="R27350" s="15">
        <v>5</v>
      </c>
    </row>
    <row r="27351" spans="18:18" x14ac:dyDescent="0.25">
      <c r="R27351" s="15">
        <v>5</v>
      </c>
    </row>
    <row r="27352" spans="18:18" x14ac:dyDescent="0.25">
      <c r="R27352" s="15">
        <v>5</v>
      </c>
    </row>
    <row r="27353" spans="18:18" x14ac:dyDescent="0.25">
      <c r="R27353" s="15">
        <v>4</v>
      </c>
    </row>
    <row r="27354" spans="18:18" x14ac:dyDescent="0.25">
      <c r="R27354" s="15">
        <v>4</v>
      </c>
    </row>
    <row r="27355" spans="18:18" x14ac:dyDescent="0.25">
      <c r="R27355" s="15">
        <v>4</v>
      </c>
    </row>
    <row r="27356" spans="18:18" x14ac:dyDescent="0.25">
      <c r="R27356" s="15">
        <v>4</v>
      </c>
    </row>
    <row r="27357" spans="18:18" x14ac:dyDescent="0.25">
      <c r="R27357" s="15">
        <v>5</v>
      </c>
    </row>
    <row r="27358" spans="18:18" x14ac:dyDescent="0.25">
      <c r="R27358" s="15">
        <v>5</v>
      </c>
    </row>
    <row r="27359" spans="18:18" x14ac:dyDescent="0.25">
      <c r="R27359" s="15">
        <v>5</v>
      </c>
    </row>
    <row r="27360" spans="18:18" x14ac:dyDescent="0.25">
      <c r="R27360" s="15">
        <v>5</v>
      </c>
    </row>
    <row r="27361" spans="18:18" x14ac:dyDescent="0.25">
      <c r="R27361" s="15">
        <v>5</v>
      </c>
    </row>
    <row r="27362" spans="18:18" x14ac:dyDescent="0.25">
      <c r="R27362" s="15">
        <v>5</v>
      </c>
    </row>
    <row r="27363" spans="18:18" x14ac:dyDescent="0.25">
      <c r="R27363" s="15">
        <v>5</v>
      </c>
    </row>
    <row r="27364" spans="18:18" x14ac:dyDescent="0.25">
      <c r="R27364" s="15">
        <v>5</v>
      </c>
    </row>
    <row r="27365" spans="18:18" x14ac:dyDescent="0.25">
      <c r="R27365" s="15">
        <v>5</v>
      </c>
    </row>
    <row r="27366" spans="18:18" x14ac:dyDescent="0.25">
      <c r="R27366" s="15">
        <v>5</v>
      </c>
    </row>
    <row r="27367" spans="18:18" x14ac:dyDescent="0.25">
      <c r="R27367" s="15">
        <v>5</v>
      </c>
    </row>
    <row r="27368" spans="18:18" x14ac:dyDescent="0.25">
      <c r="R27368" s="15">
        <v>5</v>
      </c>
    </row>
    <row r="27369" spans="18:18" x14ac:dyDescent="0.25">
      <c r="R27369" s="15">
        <v>5</v>
      </c>
    </row>
    <row r="27370" spans="18:18" x14ac:dyDescent="0.25">
      <c r="R27370" s="15">
        <v>5</v>
      </c>
    </row>
    <row r="27371" spans="18:18" x14ac:dyDescent="0.25">
      <c r="R27371" s="15">
        <v>5</v>
      </c>
    </row>
    <row r="27372" spans="18:18" x14ac:dyDescent="0.25">
      <c r="R27372" s="15">
        <v>5</v>
      </c>
    </row>
    <row r="27373" spans="18:18" x14ac:dyDescent="0.25">
      <c r="R27373" s="15">
        <v>5</v>
      </c>
    </row>
    <row r="27374" spans="18:18" x14ac:dyDescent="0.25">
      <c r="R27374" s="15">
        <v>5</v>
      </c>
    </row>
    <row r="27375" spans="18:18" x14ac:dyDescent="0.25">
      <c r="R27375" s="15">
        <v>5</v>
      </c>
    </row>
    <row r="27376" spans="18:18" x14ac:dyDescent="0.25">
      <c r="R27376" s="15">
        <v>5</v>
      </c>
    </row>
    <row r="27377" spans="18:18" x14ac:dyDescent="0.25">
      <c r="R27377" s="15">
        <v>5</v>
      </c>
    </row>
    <row r="27378" spans="18:18" x14ac:dyDescent="0.25">
      <c r="R27378" s="15">
        <v>5</v>
      </c>
    </row>
    <row r="27379" spans="18:18" x14ac:dyDescent="0.25">
      <c r="R27379" s="15">
        <v>5</v>
      </c>
    </row>
    <row r="27380" spans="18:18" x14ac:dyDescent="0.25">
      <c r="R27380" s="15">
        <v>5</v>
      </c>
    </row>
    <row r="27381" spans="18:18" x14ac:dyDescent="0.25">
      <c r="R27381" s="15">
        <v>5</v>
      </c>
    </row>
    <row r="27382" spans="18:18" x14ac:dyDescent="0.25">
      <c r="R27382" s="15">
        <v>5</v>
      </c>
    </row>
    <row r="27383" spans="18:18" x14ac:dyDescent="0.25">
      <c r="R27383" s="15">
        <v>5</v>
      </c>
    </row>
    <row r="27384" spans="18:18" x14ac:dyDescent="0.25">
      <c r="R27384" s="15">
        <v>5</v>
      </c>
    </row>
    <row r="27385" spans="18:18" x14ac:dyDescent="0.25">
      <c r="R27385" s="15">
        <v>5</v>
      </c>
    </row>
    <row r="27386" spans="18:18" x14ac:dyDescent="0.25">
      <c r="R27386" s="15">
        <v>5</v>
      </c>
    </row>
    <row r="27387" spans="18:18" x14ac:dyDescent="0.25">
      <c r="R27387" s="15">
        <v>5</v>
      </c>
    </row>
    <row r="27388" spans="18:18" x14ac:dyDescent="0.25">
      <c r="R27388" s="15">
        <v>5</v>
      </c>
    </row>
    <row r="27389" spans="18:18" x14ac:dyDescent="0.25">
      <c r="R27389" s="15">
        <v>5</v>
      </c>
    </row>
    <row r="27390" spans="18:18" x14ac:dyDescent="0.25">
      <c r="R27390" s="15">
        <v>5</v>
      </c>
    </row>
    <row r="27391" spans="18:18" x14ac:dyDescent="0.25">
      <c r="R27391" s="15">
        <v>5</v>
      </c>
    </row>
    <row r="27392" spans="18:18" x14ac:dyDescent="0.25">
      <c r="R27392" s="15">
        <v>5</v>
      </c>
    </row>
    <row r="27393" spans="18:18" x14ac:dyDescent="0.25">
      <c r="R27393" s="15">
        <v>5</v>
      </c>
    </row>
    <row r="27394" spans="18:18" x14ac:dyDescent="0.25">
      <c r="R27394" s="15">
        <v>5</v>
      </c>
    </row>
    <row r="27395" spans="18:18" x14ac:dyDescent="0.25">
      <c r="R27395" s="15">
        <v>5</v>
      </c>
    </row>
    <row r="27396" spans="18:18" x14ac:dyDescent="0.25">
      <c r="R27396" s="15">
        <v>5</v>
      </c>
    </row>
    <row r="27397" spans="18:18" x14ac:dyDescent="0.25">
      <c r="R27397" s="15">
        <v>5</v>
      </c>
    </row>
    <row r="27398" spans="18:18" x14ac:dyDescent="0.25">
      <c r="R27398" s="15">
        <v>5</v>
      </c>
    </row>
    <row r="27399" spans="18:18" x14ac:dyDescent="0.25">
      <c r="R27399" s="15">
        <v>5</v>
      </c>
    </row>
    <row r="27400" spans="18:18" x14ac:dyDescent="0.25">
      <c r="R27400" s="15">
        <v>5</v>
      </c>
    </row>
    <row r="27401" spans="18:18" x14ac:dyDescent="0.25">
      <c r="R27401" s="15">
        <v>5</v>
      </c>
    </row>
    <row r="27402" spans="18:18" x14ac:dyDescent="0.25">
      <c r="R27402" s="15">
        <v>5</v>
      </c>
    </row>
    <row r="27403" spans="18:18" x14ac:dyDescent="0.25">
      <c r="R27403" s="15">
        <v>5</v>
      </c>
    </row>
    <row r="27404" spans="18:18" x14ac:dyDescent="0.25">
      <c r="R27404" s="15">
        <v>5</v>
      </c>
    </row>
    <row r="27405" spans="18:18" x14ac:dyDescent="0.25">
      <c r="R27405" s="15">
        <v>5</v>
      </c>
    </row>
    <row r="27406" spans="18:18" x14ac:dyDescent="0.25">
      <c r="R27406" s="15">
        <v>5</v>
      </c>
    </row>
    <row r="27407" spans="18:18" x14ac:dyDescent="0.25">
      <c r="R27407" s="15">
        <v>5</v>
      </c>
    </row>
    <row r="27408" spans="18:18" x14ac:dyDescent="0.25">
      <c r="R27408" s="15">
        <v>5</v>
      </c>
    </row>
    <row r="27409" spans="18:18" x14ac:dyDescent="0.25">
      <c r="R27409" s="15">
        <v>5</v>
      </c>
    </row>
    <row r="27410" spans="18:18" x14ac:dyDescent="0.25">
      <c r="R27410" s="15">
        <v>5</v>
      </c>
    </row>
    <row r="27411" spans="18:18" x14ac:dyDescent="0.25">
      <c r="R27411" s="15">
        <v>5</v>
      </c>
    </row>
    <row r="27412" spans="18:18" x14ac:dyDescent="0.25">
      <c r="R27412" s="15">
        <v>5</v>
      </c>
    </row>
    <row r="27413" spans="18:18" x14ac:dyDescent="0.25">
      <c r="R27413" s="15">
        <v>5</v>
      </c>
    </row>
    <row r="27414" spans="18:18" x14ac:dyDescent="0.25">
      <c r="R27414" s="15">
        <v>5</v>
      </c>
    </row>
    <row r="27415" spans="18:18" x14ac:dyDescent="0.25">
      <c r="R27415" s="15">
        <v>4</v>
      </c>
    </row>
    <row r="27416" spans="18:18" x14ac:dyDescent="0.25">
      <c r="R27416" s="15">
        <v>4</v>
      </c>
    </row>
    <row r="27417" spans="18:18" x14ac:dyDescent="0.25">
      <c r="R27417" s="15">
        <v>4</v>
      </c>
    </row>
    <row r="27418" spans="18:18" x14ac:dyDescent="0.25">
      <c r="R27418" s="15">
        <v>4</v>
      </c>
    </row>
    <row r="27419" spans="18:18" x14ac:dyDescent="0.25">
      <c r="R27419" s="15">
        <v>4</v>
      </c>
    </row>
    <row r="27420" spans="18:18" x14ac:dyDescent="0.25">
      <c r="R27420" s="15">
        <v>4</v>
      </c>
    </row>
    <row r="27421" spans="18:18" x14ac:dyDescent="0.25">
      <c r="R27421" s="15">
        <v>4</v>
      </c>
    </row>
    <row r="27422" spans="18:18" x14ac:dyDescent="0.25">
      <c r="R27422" s="15">
        <v>4</v>
      </c>
    </row>
    <row r="27423" spans="18:18" x14ac:dyDescent="0.25">
      <c r="R27423" s="15">
        <v>4</v>
      </c>
    </row>
    <row r="27424" spans="18:18" x14ac:dyDescent="0.25">
      <c r="R27424" s="15">
        <v>4</v>
      </c>
    </row>
    <row r="27425" spans="18:18" x14ac:dyDescent="0.25">
      <c r="R27425" s="15">
        <v>4</v>
      </c>
    </row>
    <row r="27426" spans="18:18" x14ac:dyDescent="0.25">
      <c r="R27426" s="15">
        <v>4</v>
      </c>
    </row>
    <row r="27427" spans="18:18" x14ac:dyDescent="0.25">
      <c r="R27427" s="15">
        <v>4</v>
      </c>
    </row>
    <row r="27428" spans="18:18" x14ac:dyDescent="0.25">
      <c r="R27428" s="15">
        <v>4</v>
      </c>
    </row>
    <row r="27429" spans="18:18" x14ac:dyDescent="0.25">
      <c r="R27429" s="15">
        <v>4</v>
      </c>
    </row>
    <row r="27430" spans="18:18" x14ac:dyDescent="0.25">
      <c r="R27430" s="15">
        <v>4</v>
      </c>
    </row>
    <row r="27431" spans="18:18" x14ac:dyDescent="0.25">
      <c r="R27431" s="15">
        <v>4</v>
      </c>
    </row>
    <row r="27432" spans="18:18" x14ac:dyDescent="0.25">
      <c r="R27432" s="15">
        <v>4</v>
      </c>
    </row>
    <row r="27433" spans="18:18" x14ac:dyDescent="0.25">
      <c r="R27433" s="15">
        <v>4</v>
      </c>
    </row>
    <row r="27434" spans="18:18" x14ac:dyDescent="0.25">
      <c r="R27434" s="15">
        <v>4</v>
      </c>
    </row>
    <row r="27435" spans="18:18" x14ac:dyDescent="0.25">
      <c r="R27435" s="15">
        <v>4</v>
      </c>
    </row>
    <row r="27436" spans="18:18" x14ac:dyDescent="0.25">
      <c r="R27436" s="15">
        <v>4</v>
      </c>
    </row>
    <row r="27437" spans="18:18" x14ac:dyDescent="0.25">
      <c r="R27437" s="15">
        <v>4</v>
      </c>
    </row>
    <row r="27438" spans="18:18" x14ac:dyDescent="0.25">
      <c r="R27438" s="15">
        <v>4</v>
      </c>
    </row>
    <row r="27439" spans="18:18" x14ac:dyDescent="0.25">
      <c r="R27439" s="15">
        <v>4</v>
      </c>
    </row>
    <row r="27440" spans="18:18" x14ac:dyDescent="0.25">
      <c r="R27440" s="15">
        <v>4</v>
      </c>
    </row>
    <row r="27441" spans="18:18" x14ac:dyDescent="0.25">
      <c r="R27441" s="15">
        <v>4</v>
      </c>
    </row>
    <row r="27442" spans="18:18" x14ac:dyDescent="0.25">
      <c r="R27442" s="15">
        <v>4</v>
      </c>
    </row>
    <row r="27443" spans="18:18" x14ac:dyDescent="0.25">
      <c r="R27443" s="15">
        <v>4</v>
      </c>
    </row>
    <row r="27444" spans="18:18" x14ac:dyDescent="0.25">
      <c r="R27444" s="15">
        <v>4</v>
      </c>
    </row>
    <row r="27445" spans="18:18" x14ac:dyDescent="0.25">
      <c r="R27445" s="15">
        <v>4</v>
      </c>
    </row>
    <row r="27446" spans="18:18" x14ac:dyDescent="0.25">
      <c r="R27446" s="15">
        <v>4</v>
      </c>
    </row>
    <row r="27447" spans="18:18" x14ac:dyDescent="0.25">
      <c r="R27447" s="15">
        <v>4</v>
      </c>
    </row>
    <row r="27448" spans="18:18" x14ac:dyDescent="0.25">
      <c r="R27448" s="15">
        <v>4</v>
      </c>
    </row>
    <row r="27449" spans="18:18" x14ac:dyDescent="0.25">
      <c r="R27449" s="15">
        <v>4</v>
      </c>
    </row>
    <row r="27450" spans="18:18" x14ac:dyDescent="0.25">
      <c r="R27450" s="15">
        <v>4</v>
      </c>
    </row>
    <row r="27451" spans="18:18" x14ac:dyDescent="0.25">
      <c r="R27451" s="15">
        <v>4</v>
      </c>
    </row>
    <row r="27452" spans="18:18" x14ac:dyDescent="0.25">
      <c r="R27452" s="15">
        <v>4</v>
      </c>
    </row>
    <row r="27453" spans="18:18" x14ac:dyDescent="0.25">
      <c r="R27453" s="15">
        <v>4</v>
      </c>
    </row>
    <row r="27454" spans="18:18" x14ac:dyDescent="0.25">
      <c r="R27454" s="15">
        <v>4</v>
      </c>
    </row>
    <row r="27455" spans="18:18" x14ac:dyDescent="0.25">
      <c r="R27455" s="15">
        <v>4</v>
      </c>
    </row>
    <row r="27456" spans="18:18" x14ac:dyDescent="0.25">
      <c r="R27456" s="15">
        <v>4</v>
      </c>
    </row>
    <row r="27457" spans="18:18" x14ac:dyDescent="0.25">
      <c r="R27457" s="15">
        <v>4</v>
      </c>
    </row>
    <row r="27458" spans="18:18" x14ac:dyDescent="0.25">
      <c r="R27458" s="15">
        <v>4</v>
      </c>
    </row>
    <row r="27459" spans="18:18" x14ac:dyDescent="0.25">
      <c r="R27459" s="15">
        <v>4</v>
      </c>
    </row>
    <row r="27460" spans="18:18" x14ac:dyDescent="0.25">
      <c r="R27460" s="15">
        <v>4</v>
      </c>
    </row>
    <row r="27461" spans="18:18" x14ac:dyDescent="0.25">
      <c r="R27461" s="15">
        <v>4</v>
      </c>
    </row>
    <row r="27462" spans="18:18" x14ac:dyDescent="0.25">
      <c r="R27462" s="15">
        <v>4</v>
      </c>
    </row>
    <row r="27463" spans="18:18" x14ac:dyDescent="0.25">
      <c r="R27463" s="15">
        <v>4</v>
      </c>
    </row>
    <row r="27464" spans="18:18" x14ac:dyDescent="0.25">
      <c r="R27464" s="15">
        <v>4</v>
      </c>
    </row>
    <row r="27465" spans="18:18" x14ac:dyDescent="0.25">
      <c r="R27465" s="15">
        <v>4</v>
      </c>
    </row>
    <row r="27466" spans="18:18" x14ac:dyDescent="0.25">
      <c r="R27466" s="15">
        <v>4</v>
      </c>
    </row>
    <row r="27467" spans="18:18" x14ac:dyDescent="0.25">
      <c r="R27467" s="15">
        <v>4</v>
      </c>
    </row>
    <row r="27468" spans="18:18" x14ac:dyDescent="0.25">
      <c r="R27468" s="15">
        <v>4</v>
      </c>
    </row>
    <row r="27469" spans="18:18" x14ac:dyDescent="0.25">
      <c r="R27469" s="15">
        <v>4</v>
      </c>
    </row>
    <row r="27470" spans="18:18" x14ac:dyDescent="0.25">
      <c r="R27470" s="15">
        <v>4</v>
      </c>
    </row>
    <row r="27471" spans="18:18" x14ac:dyDescent="0.25">
      <c r="R27471" s="15">
        <v>4</v>
      </c>
    </row>
    <row r="27472" spans="18:18" x14ac:dyDescent="0.25">
      <c r="R27472" s="15">
        <v>4</v>
      </c>
    </row>
    <row r="27473" spans="18:18" x14ac:dyDescent="0.25">
      <c r="R27473" s="15">
        <v>4</v>
      </c>
    </row>
    <row r="27474" spans="18:18" x14ac:dyDescent="0.25">
      <c r="R27474" s="15">
        <v>4</v>
      </c>
    </row>
    <row r="27475" spans="18:18" x14ac:dyDescent="0.25">
      <c r="R27475" s="15">
        <v>4</v>
      </c>
    </row>
    <row r="27476" spans="18:18" x14ac:dyDescent="0.25">
      <c r="R27476" s="15">
        <v>4</v>
      </c>
    </row>
    <row r="27477" spans="18:18" x14ac:dyDescent="0.25">
      <c r="R27477" s="15">
        <v>4</v>
      </c>
    </row>
    <row r="27478" spans="18:18" x14ac:dyDescent="0.25">
      <c r="R27478" s="15">
        <v>4</v>
      </c>
    </row>
    <row r="27479" spans="18:18" x14ac:dyDescent="0.25">
      <c r="R27479" s="15">
        <v>4</v>
      </c>
    </row>
    <row r="27480" spans="18:18" x14ac:dyDescent="0.25">
      <c r="R27480" s="15">
        <v>4</v>
      </c>
    </row>
    <row r="27481" spans="18:18" x14ac:dyDescent="0.25">
      <c r="R27481" s="15">
        <v>4</v>
      </c>
    </row>
    <row r="27482" spans="18:18" x14ac:dyDescent="0.25">
      <c r="R27482" s="15">
        <v>4</v>
      </c>
    </row>
    <row r="27483" spans="18:18" x14ac:dyDescent="0.25">
      <c r="R27483" s="15">
        <v>4</v>
      </c>
    </row>
    <row r="27484" spans="18:18" x14ac:dyDescent="0.25">
      <c r="R27484" s="15">
        <v>4</v>
      </c>
    </row>
    <row r="27485" spans="18:18" x14ac:dyDescent="0.25">
      <c r="R27485" s="15">
        <v>4</v>
      </c>
    </row>
    <row r="27486" spans="18:18" x14ac:dyDescent="0.25">
      <c r="R27486" s="15">
        <v>4</v>
      </c>
    </row>
    <row r="27487" spans="18:18" x14ac:dyDescent="0.25">
      <c r="R27487" s="15">
        <v>4</v>
      </c>
    </row>
    <row r="27488" spans="18:18" x14ac:dyDescent="0.25">
      <c r="R27488" s="15">
        <v>4</v>
      </c>
    </row>
    <row r="27489" spans="18:18" x14ac:dyDescent="0.25">
      <c r="R27489" s="15">
        <v>4</v>
      </c>
    </row>
    <row r="27490" spans="18:18" x14ac:dyDescent="0.25">
      <c r="R27490" s="15">
        <v>4</v>
      </c>
    </row>
    <row r="27491" spans="18:18" x14ac:dyDescent="0.25">
      <c r="R27491" s="15">
        <v>4</v>
      </c>
    </row>
    <row r="27492" spans="18:18" x14ac:dyDescent="0.25">
      <c r="R27492" s="15">
        <v>4</v>
      </c>
    </row>
    <row r="27493" spans="18:18" x14ac:dyDescent="0.25">
      <c r="R27493" s="15">
        <v>4</v>
      </c>
    </row>
    <row r="27494" spans="18:18" x14ac:dyDescent="0.25">
      <c r="R27494" s="15">
        <v>4</v>
      </c>
    </row>
    <row r="27495" spans="18:18" x14ac:dyDescent="0.25">
      <c r="R27495" s="15">
        <v>4</v>
      </c>
    </row>
    <row r="27496" spans="18:18" x14ac:dyDescent="0.25">
      <c r="R27496" s="15">
        <v>4</v>
      </c>
    </row>
    <row r="27497" spans="18:18" x14ac:dyDescent="0.25">
      <c r="R27497" s="15">
        <v>4</v>
      </c>
    </row>
    <row r="27498" spans="18:18" x14ac:dyDescent="0.25">
      <c r="R27498" s="15">
        <v>4</v>
      </c>
    </row>
    <row r="27499" spans="18:18" x14ac:dyDescent="0.25">
      <c r="R27499" s="15">
        <v>4</v>
      </c>
    </row>
    <row r="27500" spans="18:18" x14ac:dyDescent="0.25">
      <c r="R27500" s="15">
        <v>4</v>
      </c>
    </row>
    <row r="27501" spans="18:18" x14ac:dyDescent="0.25">
      <c r="R27501" s="15">
        <v>4</v>
      </c>
    </row>
    <row r="27502" spans="18:18" x14ac:dyDescent="0.25">
      <c r="R27502" s="15">
        <v>4</v>
      </c>
    </row>
    <row r="27503" spans="18:18" x14ac:dyDescent="0.25">
      <c r="R27503" s="15">
        <v>4</v>
      </c>
    </row>
    <row r="27504" spans="18:18" x14ac:dyDescent="0.25">
      <c r="R27504" s="15">
        <v>4</v>
      </c>
    </row>
    <row r="27505" spans="18:18" x14ac:dyDescent="0.25">
      <c r="R27505" s="15">
        <v>4</v>
      </c>
    </row>
    <row r="27506" spans="18:18" x14ac:dyDescent="0.25">
      <c r="R27506" s="15">
        <v>4</v>
      </c>
    </row>
    <row r="27507" spans="18:18" x14ac:dyDescent="0.25">
      <c r="R27507" s="15">
        <v>4</v>
      </c>
    </row>
    <row r="27508" spans="18:18" x14ac:dyDescent="0.25">
      <c r="R27508" s="15">
        <v>4</v>
      </c>
    </row>
    <row r="27509" spans="18:18" x14ac:dyDescent="0.25">
      <c r="R27509" s="15">
        <v>4</v>
      </c>
    </row>
    <row r="27510" spans="18:18" x14ac:dyDescent="0.25">
      <c r="R27510" s="15">
        <v>4</v>
      </c>
    </row>
    <row r="27511" spans="18:18" x14ac:dyDescent="0.25">
      <c r="R27511" s="15">
        <v>4</v>
      </c>
    </row>
    <row r="27512" spans="18:18" x14ac:dyDescent="0.25">
      <c r="R27512" s="15">
        <v>4</v>
      </c>
    </row>
    <row r="27513" spans="18:18" x14ac:dyDescent="0.25">
      <c r="R27513" s="15">
        <v>4</v>
      </c>
    </row>
    <row r="27514" spans="18:18" x14ac:dyDescent="0.25">
      <c r="R27514" s="15">
        <v>4</v>
      </c>
    </row>
    <row r="27515" spans="18:18" x14ac:dyDescent="0.25">
      <c r="R27515" s="15">
        <v>4</v>
      </c>
    </row>
    <row r="27516" spans="18:18" x14ac:dyDescent="0.25">
      <c r="R27516" s="15">
        <v>4</v>
      </c>
    </row>
    <row r="27517" spans="18:18" x14ac:dyDescent="0.25">
      <c r="R27517" s="15">
        <v>4</v>
      </c>
    </row>
    <row r="27518" spans="18:18" x14ac:dyDescent="0.25">
      <c r="R27518" s="15">
        <v>4</v>
      </c>
    </row>
    <row r="27519" spans="18:18" x14ac:dyDescent="0.25">
      <c r="R27519" s="15">
        <v>4</v>
      </c>
    </row>
    <row r="27520" spans="18:18" x14ac:dyDescent="0.25">
      <c r="R27520" s="15">
        <v>4</v>
      </c>
    </row>
    <row r="27521" spans="18:18" x14ac:dyDescent="0.25">
      <c r="R27521" s="15">
        <v>4</v>
      </c>
    </row>
    <row r="27522" spans="18:18" x14ac:dyDescent="0.25">
      <c r="R27522" s="15">
        <v>4</v>
      </c>
    </row>
    <row r="27523" spans="18:18" x14ac:dyDescent="0.25">
      <c r="R27523" s="15">
        <v>4</v>
      </c>
    </row>
    <row r="27524" spans="18:18" x14ac:dyDescent="0.25">
      <c r="R27524" s="15">
        <v>4</v>
      </c>
    </row>
    <row r="27525" spans="18:18" x14ac:dyDescent="0.25">
      <c r="R27525" s="15">
        <v>4</v>
      </c>
    </row>
    <row r="27526" spans="18:18" x14ac:dyDescent="0.25">
      <c r="R27526" s="15">
        <v>4</v>
      </c>
    </row>
    <row r="27527" spans="18:18" x14ac:dyDescent="0.25">
      <c r="R27527" s="15">
        <v>4</v>
      </c>
    </row>
    <row r="27528" spans="18:18" x14ac:dyDescent="0.25">
      <c r="R27528" s="15">
        <v>4</v>
      </c>
    </row>
    <row r="27529" spans="18:18" x14ac:dyDescent="0.25">
      <c r="R27529" s="15">
        <v>4</v>
      </c>
    </row>
    <row r="27530" spans="18:18" x14ac:dyDescent="0.25">
      <c r="R27530" s="15">
        <v>4</v>
      </c>
    </row>
    <row r="27531" spans="18:18" x14ac:dyDescent="0.25">
      <c r="R27531" s="15">
        <v>4</v>
      </c>
    </row>
    <row r="27532" spans="18:18" x14ac:dyDescent="0.25">
      <c r="R27532" s="15">
        <v>4</v>
      </c>
    </row>
    <row r="27533" spans="18:18" x14ac:dyDescent="0.25">
      <c r="R27533" s="15">
        <v>4</v>
      </c>
    </row>
    <row r="27534" spans="18:18" x14ac:dyDescent="0.25">
      <c r="R27534" s="15">
        <v>4</v>
      </c>
    </row>
    <row r="27535" spans="18:18" x14ac:dyDescent="0.25">
      <c r="R27535" s="15">
        <v>4</v>
      </c>
    </row>
    <row r="27536" spans="18:18" x14ac:dyDescent="0.25">
      <c r="R27536" s="15">
        <v>4</v>
      </c>
    </row>
    <row r="27537" spans="18:18" x14ac:dyDescent="0.25">
      <c r="R27537" s="15">
        <v>4</v>
      </c>
    </row>
    <row r="27538" spans="18:18" x14ac:dyDescent="0.25">
      <c r="R27538" s="15">
        <v>1</v>
      </c>
    </row>
    <row r="27539" spans="18:18" x14ac:dyDescent="0.25">
      <c r="R27539" s="15">
        <v>1</v>
      </c>
    </row>
    <row r="27540" spans="18:18" x14ac:dyDescent="0.25">
      <c r="R27540" s="15">
        <v>1</v>
      </c>
    </row>
    <row r="27541" spans="18:18" x14ac:dyDescent="0.25">
      <c r="R27541" s="15">
        <v>1</v>
      </c>
    </row>
    <row r="27542" spans="18:18" x14ac:dyDescent="0.25">
      <c r="R27542" s="15">
        <v>1</v>
      </c>
    </row>
    <row r="27543" spans="18:18" x14ac:dyDescent="0.25">
      <c r="R27543" s="15">
        <v>1</v>
      </c>
    </row>
    <row r="27544" spans="18:18" x14ac:dyDescent="0.25">
      <c r="R27544" s="15">
        <v>1</v>
      </c>
    </row>
    <row r="27545" spans="18:18" x14ac:dyDescent="0.25">
      <c r="R27545" s="15">
        <v>1</v>
      </c>
    </row>
    <row r="27546" spans="18:18" x14ac:dyDescent="0.25">
      <c r="R27546" s="15">
        <v>1</v>
      </c>
    </row>
    <row r="27547" spans="18:18" x14ac:dyDescent="0.25">
      <c r="R27547" s="15">
        <v>1</v>
      </c>
    </row>
    <row r="27548" spans="18:18" x14ac:dyDescent="0.25">
      <c r="R27548" s="15">
        <v>1</v>
      </c>
    </row>
    <row r="27549" spans="18:18" x14ac:dyDescent="0.25">
      <c r="R27549" s="15">
        <v>1</v>
      </c>
    </row>
    <row r="27550" spans="18:18" x14ac:dyDescent="0.25">
      <c r="R27550" s="15">
        <v>1</v>
      </c>
    </row>
    <row r="27551" spans="18:18" x14ac:dyDescent="0.25">
      <c r="R27551" s="15">
        <v>1</v>
      </c>
    </row>
    <row r="27552" spans="18:18" x14ac:dyDescent="0.25">
      <c r="R27552" s="15">
        <v>1</v>
      </c>
    </row>
    <row r="27553" spans="18:18" x14ac:dyDescent="0.25">
      <c r="R27553" s="15">
        <v>1</v>
      </c>
    </row>
    <row r="27554" spans="18:18" x14ac:dyDescent="0.25">
      <c r="R27554" s="15">
        <v>1</v>
      </c>
    </row>
    <row r="27555" spans="18:18" x14ac:dyDescent="0.25">
      <c r="R27555" s="15">
        <v>1</v>
      </c>
    </row>
    <row r="27556" spans="18:18" x14ac:dyDescent="0.25">
      <c r="R27556" s="15">
        <v>1</v>
      </c>
    </row>
    <row r="27557" spans="18:18" x14ac:dyDescent="0.25">
      <c r="R27557" s="15">
        <v>1</v>
      </c>
    </row>
    <row r="27558" spans="18:18" x14ac:dyDescent="0.25">
      <c r="R27558" s="15">
        <v>1</v>
      </c>
    </row>
    <row r="27559" spans="18:18" x14ac:dyDescent="0.25">
      <c r="R27559" s="15">
        <v>1</v>
      </c>
    </row>
    <row r="27560" spans="18:18" x14ac:dyDescent="0.25">
      <c r="R27560" s="15">
        <v>1</v>
      </c>
    </row>
    <row r="27561" spans="18:18" x14ac:dyDescent="0.25">
      <c r="R27561" s="15">
        <v>1</v>
      </c>
    </row>
    <row r="27562" spans="18:18" x14ac:dyDescent="0.25">
      <c r="R27562" s="15">
        <v>1</v>
      </c>
    </row>
    <row r="27563" spans="18:18" x14ac:dyDescent="0.25">
      <c r="R27563" s="15">
        <v>1</v>
      </c>
    </row>
    <row r="27564" spans="18:18" x14ac:dyDescent="0.25">
      <c r="R27564" s="15">
        <v>1</v>
      </c>
    </row>
    <row r="27565" spans="18:18" x14ac:dyDescent="0.25">
      <c r="R27565" s="15">
        <v>1</v>
      </c>
    </row>
    <row r="27566" spans="18:18" x14ac:dyDescent="0.25">
      <c r="R27566" s="15">
        <v>1</v>
      </c>
    </row>
    <row r="27567" spans="18:18" x14ac:dyDescent="0.25">
      <c r="R27567" s="15">
        <v>1</v>
      </c>
    </row>
    <row r="27568" spans="18:18" x14ac:dyDescent="0.25">
      <c r="R27568" s="15">
        <v>1</v>
      </c>
    </row>
    <row r="27569" spans="18:18" x14ac:dyDescent="0.25">
      <c r="R27569" s="15">
        <v>1</v>
      </c>
    </row>
    <row r="27570" spans="18:18" x14ac:dyDescent="0.25">
      <c r="R27570" s="15">
        <v>1</v>
      </c>
    </row>
    <row r="27571" spans="18:18" x14ac:dyDescent="0.25">
      <c r="R27571" s="15">
        <v>1</v>
      </c>
    </row>
    <row r="27572" spans="18:18" x14ac:dyDescent="0.25">
      <c r="R27572" s="15">
        <v>1</v>
      </c>
    </row>
    <row r="27573" spans="18:18" x14ac:dyDescent="0.25">
      <c r="R27573" s="15">
        <v>1</v>
      </c>
    </row>
    <row r="27574" spans="18:18" x14ac:dyDescent="0.25">
      <c r="R27574" s="15">
        <v>1</v>
      </c>
    </row>
    <row r="27575" spans="18:18" x14ac:dyDescent="0.25">
      <c r="R27575" s="15">
        <v>4</v>
      </c>
    </row>
    <row r="27576" spans="18:18" x14ac:dyDescent="0.25">
      <c r="R27576" s="15">
        <v>4</v>
      </c>
    </row>
    <row r="27577" spans="18:18" x14ac:dyDescent="0.25">
      <c r="R27577" s="15">
        <v>4</v>
      </c>
    </row>
    <row r="27578" spans="18:18" x14ac:dyDescent="0.25">
      <c r="R27578" s="15">
        <v>4</v>
      </c>
    </row>
    <row r="27579" spans="18:18" x14ac:dyDescent="0.25">
      <c r="R27579" s="15">
        <v>4</v>
      </c>
    </row>
    <row r="27580" spans="18:18" x14ac:dyDescent="0.25">
      <c r="R27580" s="15">
        <v>4</v>
      </c>
    </row>
    <row r="27581" spans="18:18" x14ac:dyDescent="0.25">
      <c r="R27581" s="15">
        <v>4</v>
      </c>
    </row>
    <row r="27582" spans="18:18" x14ac:dyDescent="0.25">
      <c r="R27582" s="15">
        <v>4</v>
      </c>
    </row>
    <row r="27583" spans="18:18" x14ac:dyDescent="0.25">
      <c r="R27583" s="15">
        <v>4</v>
      </c>
    </row>
    <row r="27584" spans="18:18" x14ac:dyDescent="0.25">
      <c r="R27584" s="15">
        <v>4</v>
      </c>
    </row>
    <row r="27585" spans="18:18" x14ac:dyDescent="0.25">
      <c r="R27585" s="15">
        <v>4</v>
      </c>
    </row>
    <row r="27586" spans="18:18" x14ac:dyDescent="0.25">
      <c r="R27586" s="15">
        <v>4</v>
      </c>
    </row>
    <row r="27587" spans="18:18" x14ac:dyDescent="0.25">
      <c r="R27587" s="15">
        <v>4</v>
      </c>
    </row>
    <row r="27588" spans="18:18" x14ac:dyDescent="0.25">
      <c r="R27588" s="15">
        <v>4</v>
      </c>
    </row>
    <row r="27589" spans="18:18" x14ac:dyDescent="0.25">
      <c r="R27589" s="15">
        <v>4</v>
      </c>
    </row>
    <row r="27590" spans="18:18" x14ac:dyDescent="0.25">
      <c r="R27590" s="15">
        <v>4</v>
      </c>
    </row>
    <row r="27591" spans="18:18" x14ac:dyDescent="0.25">
      <c r="R27591" s="15">
        <v>4</v>
      </c>
    </row>
    <row r="27592" spans="18:18" x14ac:dyDescent="0.25">
      <c r="R27592" s="15">
        <v>4</v>
      </c>
    </row>
    <row r="27593" spans="18:18" x14ac:dyDescent="0.25">
      <c r="R27593" s="15">
        <v>4</v>
      </c>
    </row>
    <row r="27594" spans="18:18" x14ac:dyDescent="0.25">
      <c r="R27594" s="15">
        <v>4</v>
      </c>
    </row>
    <row r="27595" spans="18:18" x14ac:dyDescent="0.25">
      <c r="R27595" s="15">
        <v>4</v>
      </c>
    </row>
    <row r="27596" spans="18:18" x14ac:dyDescent="0.25">
      <c r="R27596" s="15">
        <v>4</v>
      </c>
    </row>
    <row r="27597" spans="18:18" x14ac:dyDescent="0.25">
      <c r="R27597" s="15">
        <v>4</v>
      </c>
    </row>
    <row r="27598" spans="18:18" x14ac:dyDescent="0.25">
      <c r="R27598" s="15">
        <v>4</v>
      </c>
    </row>
    <row r="27599" spans="18:18" x14ac:dyDescent="0.25">
      <c r="R27599" s="15">
        <v>4</v>
      </c>
    </row>
    <row r="27600" spans="18:18" x14ac:dyDescent="0.25">
      <c r="R27600" s="15">
        <v>4</v>
      </c>
    </row>
    <row r="27601" spans="18:18" x14ac:dyDescent="0.25">
      <c r="R27601" s="15">
        <v>4</v>
      </c>
    </row>
    <row r="27602" spans="18:18" x14ac:dyDescent="0.25">
      <c r="R27602" s="15">
        <v>4</v>
      </c>
    </row>
    <row r="27603" spans="18:18" x14ac:dyDescent="0.25">
      <c r="R27603" s="15">
        <v>4</v>
      </c>
    </row>
    <row r="27604" spans="18:18" x14ac:dyDescent="0.25">
      <c r="R27604" s="15">
        <v>4</v>
      </c>
    </row>
    <row r="27605" spans="18:18" x14ac:dyDescent="0.25">
      <c r="R27605" s="15">
        <v>4</v>
      </c>
    </row>
    <row r="27606" spans="18:18" x14ac:dyDescent="0.25">
      <c r="R27606" s="15">
        <v>4</v>
      </c>
    </row>
    <row r="27607" spans="18:18" x14ac:dyDescent="0.25">
      <c r="R27607" s="15">
        <v>4</v>
      </c>
    </row>
    <row r="27608" spans="18:18" x14ac:dyDescent="0.25">
      <c r="R27608" s="15">
        <v>4</v>
      </c>
    </row>
    <row r="27609" spans="18:18" x14ac:dyDescent="0.25">
      <c r="R27609" s="15">
        <v>4</v>
      </c>
    </row>
    <row r="27610" spans="18:18" x14ac:dyDescent="0.25">
      <c r="R27610" s="15">
        <v>4</v>
      </c>
    </row>
    <row r="27611" spans="18:18" x14ac:dyDescent="0.25">
      <c r="R27611" s="15">
        <v>4</v>
      </c>
    </row>
    <row r="27612" spans="18:18" x14ac:dyDescent="0.25">
      <c r="R27612" s="15">
        <v>4</v>
      </c>
    </row>
    <row r="27613" spans="18:18" x14ac:dyDescent="0.25">
      <c r="R27613" s="15">
        <v>4</v>
      </c>
    </row>
    <row r="27614" spans="18:18" x14ac:dyDescent="0.25">
      <c r="R27614" s="15">
        <v>4</v>
      </c>
    </row>
    <row r="27615" spans="18:18" x14ac:dyDescent="0.25">
      <c r="R27615" s="15">
        <v>4</v>
      </c>
    </row>
    <row r="27616" spans="18:18" x14ac:dyDescent="0.25">
      <c r="R27616" s="15">
        <v>4</v>
      </c>
    </row>
    <row r="27617" spans="18:18" x14ac:dyDescent="0.25">
      <c r="R27617" s="15">
        <v>4</v>
      </c>
    </row>
    <row r="27618" spans="18:18" x14ac:dyDescent="0.25">
      <c r="R27618" s="15">
        <v>4</v>
      </c>
    </row>
    <row r="27619" spans="18:18" x14ac:dyDescent="0.25">
      <c r="R27619" s="15">
        <v>4</v>
      </c>
    </row>
    <row r="27620" spans="18:18" x14ac:dyDescent="0.25">
      <c r="R27620" s="15">
        <v>4</v>
      </c>
    </row>
    <row r="27621" spans="18:18" x14ac:dyDescent="0.25">
      <c r="R27621" s="15">
        <v>4</v>
      </c>
    </row>
    <row r="27622" spans="18:18" x14ac:dyDescent="0.25">
      <c r="R27622" s="15">
        <v>4</v>
      </c>
    </row>
    <row r="27623" spans="18:18" x14ac:dyDescent="0.25">
      <c r="R27623" s="15">
        <v>4</v>
      </c>
    </row>
    <row r="27624" spans="18:18" x14ac:dyDescent="0.25">
      <c r="R27624" s="15">
        <v>4</v>
      </c>
    </row>
    <row r="27625" spans="18:18" x14ac:dyDescent="0.25">
      <c r="R27625" s="15">
        <v>4</v>
      </c>
    </row>
    <row r="27626" spans="18:18" x14ac:dyDescent="0.25">
      <c r="R27626" s="15">
        <v>4</v>
      </c>
    </row>
    <row r="27627" spans="18:18" x14ac:dyDescent="0.25">
      <c r="R27627" s="15">
        <v>4</v>
      </c>
    </row>
    <row r="27628" spans="18:18" x14ac:dyDescent="0.25">
      <c r="R27628" s="15">
        <v>4</v>
      </c>
    </row>
    <row r="27629" spans="18:18" x14ac:dyDescent="0.25">
      <c r="R27629" s="15">
        <v>4</v>
      </c>
    </row>
    <row r="27630" spans="18:18" x14ac:dyDescent="0.25">
      <c r="R27630" s="15">
        <v>4</v>
      </c>
    </row>
    <row r="27631" spans="18:18" x14ac:dyDescent="0.25">
      <c r="R27631" s="15">
        <v>4</v>
      </c>
    </row>
    <row r="27632" spans="18:18" x14ac:dyDescent="0.25">
      <c r="R27632" s="15">
        <v>4</v>
      </c>
    </row>
    <row r="27633" spans="18:18" x14ac:dyDescent="0.25">
      <c r="R27633" s="15">
        <v>4</v>
      </c>
    </row>
    <row r="27634" spans="18:18" x14ac:dyDescent="0.25">
      <c r="R27634" s="15">
        <v>4</v>
      </c>
    </row>
    <row r="27635" spans="18:18" x14ac:dyDescent="0.25">
      <c r="R27635" s="15">
        <v>4</v>
      </c>
    </row>
    <row r="27636" spans="18:18" x14ac:dyDescent="0.25">
      <c r="R27636" s="15">
        <v>4</v>
      </c>
    </row>
    <row r="27637" spans="18:18" x14ac:dyDescent="0.25">
      <c r="R27637" s="15">
        <v>4</v>
      </c>
    </row>
    <row r="27638" spans="18:18" x14ac:dyDescent="0.25">
      <c r="R27638" s="15">
        <v>4</v>
      </c>
    </row>
    <row r="27639" spans="18:18" x14ac:dyDescent="0.25">
      <c r="R27639" s="15">
        <v>4</v>
      </c>
    </row>
    <row r="27640" spans="18:18" x14ac:dyDescent="0.25">
      <c r="R27640" s="15">
        <v>4</v>
      </c>
    </row>
    <row r="27641" spans="18:18" x14ac:dyDescent="0.25">
      <c r="R27641" s="15">
        <v>4</v>
      </c>
    </row>
    <row r="27642" spans="18:18" x14ac:dyDescent="0.25">
      <c r="R27642" s="15">
        <v>4</v>
      </c>
    </row>
    <row r="27643" spans="18:18" x14ac:dyDescent="0.25">
      <c r="R27643" s="15">
        <v>4</v>
      </c>
    </row>
    <row r="27644" spans="18:18" x14ac:dyDescent="0.25">
      <c r="R27644" s="15">
        <v>4</v>
      </c>
    </row>
    <row r="27645" spans="18:18" x14ac:dyDescent="0.25">
      <c r="R27645" s="15">
        <v>4</v>
      </c>
    </row>
    <row r="27646" spans="18:18" x14ac:dyDescent="0.25">
      <c r="R27646" s="15">
        <v>4</v>
      </c>
    </row>
    <row r="27647" spans="18:18" x14ac:dyDescent="0.25">
      <c r="R27647" s="15">
        <v>4</v>
      </c>
    </row>
    <row r="27648" spans="18:18" x14ac:dyDescent="0.25">
      <c r="R27648" s="15">
        <v>4</v>
      </c>
    </row>
    <row r="27649" spans="18:18" x14ac:dyDescent="0.25">
      <c r="R27649" s="15">
        <v>4</v>
      </c>
    </row>
    <row r="27650" spans="18:18" x14ac:dyDescent="0.25">
      <c r="R27650" s="15">
        <v>4</v>
      </c>
    </row>
    <row r="27651" spans="18:18" x14ac:dyDescent="0.25">
      <c r="R27651" s="15">
        <v>4</v>
      </c>
    </row>
    <row r="27652" spans="18:18" x14ac:dyDescent="0.25">
      <c r="R27652" s="15">
        <v>4</v>
      </c>
    </row>
    <row r="27653" spans="18:18" x14ac:dyDescent="0.25">
      <c r="R27653" s="15">
        <v>4</v>
      </c>
    </row>
    <row r="27654" spans="18:18" x14ac:dyDescent="0.25">
      <c r="R27654" s="15">
        <v>4</v>
      </c>
    </row>
    <row r="27655" spans="18:18" x14ac:dyDescent="0.25">
      <c r="R27655" s="15">
        <v>4</v>
      </c>
    </row>
    <row r="27656" spans="18:18" x14ac:dyDescent="0.25">
      <c r="R27656" s="15">
        <v>4</v>
      </c>
    </row>
    <row r="27657" spans="18:18" x14ac:dyDescent="0.25">
      <c r="R27657" s="15">
        <v>4</v>
      </c>
    </row>
    <row r="27658" spans="18:18" x14ac:dyDescent="0.25">
      <c r="R27658" s="15">
        <v>4</v>
      </c>
    </row>
    <row r="27659" spans="18:18" x14ac:dyDescent="0.25">
      <c r="R27659" s="15">
        <v>4</v>
      </c>
    </row>
    <row r="27660" spans="18:18" x14ac:dyDescent="0.25">
      <c r="R27660" s="15">
        <v>4</v>
      </c>
    </row>
    <row r="27661" spans="18:18" x14ac:dyDescent="0.25">
      <c r="R27661" s="15">
        <v>4</v>
      </c>
    </row>
    <row r="27662" spans="18:18" x14ac:dyDescent="0.25">
      <c r="R27662" s="15">
        <v>4</v>
      </c>
    </row>
    <row r="27663" spans="18:18" x14ac:dyDescent="0.25">
      <c r="R27663" s="15">
        <v>4</v>
      </c>
    </row>
    <row r="27664" spans="18:18" x14ac:dyDescent="0.25">
      <c r="R27664" s="15">
        <v>4</v>
      </c>
    </row>
    <row r="27665" spans="18:18" x14ac:dyDescent="0.25">
      <c r="R27665" s="15">
        <v>4</v>
      </c>
    </row>
    <row r="27666" spans="18:18" x14ac:dyDescent="0.25">
      <c r="R27666" s="15">
        <v>4</v>
      </c>
    </row>
    <row r="27667" spans="18:18" x14ac:dyDescent="0.25">
      <c r="R27667" s="15">
        <v>4</v>
      </c>
    </row>
    <row r="27668" spans="18:18" x14ac:dyDescent="0.25">
      <c r="R27668" s="15">
        <v>4</v>
      </c>
    </row>
    <row r="27669" spans="18:18" x14ac:dyDescent="0.25">
      <c r="R27669" s="15">
        <v>4</v>
      </c>
    </row>
    <row r="27670" spans="18:18" x14ac:dyDescent="0.25">
      <c r="R27670" s="15">
        <v>4</v>
      </c>
    </row>
    <row r="27671" spans="18:18" x14ac:dyDescent="0.25">
      <c r="R27671" s="15">
        <v>4</v>
      </c>
    </row>
    <row r="27672" spans="18:18" x14ac:dyDescent="0.25">
      <c r="R27672" s="15">
        <v>4</v>
      </c>
    </row>
    <row r="27673" spans="18:18" x14ac:dyDescent="0.25">
      <c r="R27673" s="15">
        <v>4</v>
      </c>
    </row>
    <row r="27674" spans="18:18" x14ac:dyDescent="0.25">
      <c r="R27674" s="15">
        <v>4</v>
      </c>
    </row>
    <row r="27675" spans="18:18" x14ac:dyDescent="0.25">
      <c r="R27675" s="15">
        <v>4</v>
      </c>
    </row>
    <row r="27676" spans="18:18" x14ac:dyDescent="0.25">
      <c r="R27676" s="15">
        <v>4</v>
      </c>
    </row>
    <row r="27677" spans="18:18" x14ac:dyDescent="0.25">
      <c r="R27677" s="15">
        <v>4</v>
      </c>
    </row>
    <row r="27678" spans="18:18" x14ac:dyDescent="0.25">
      <c r="R27678" s="15">
        <v>4</v>
      </c>
    </row>
    <row r="27679" spans="18:18" x14ac:dyDescent="0.25">
      <c r="R27679" s="15">
        <v>4</v>
      </c>
    </row>
    <row r="27680" spans="18:18" x14ac:dyDescent="0.25">
      <c r="R27680" s="15">
        <v>4</v>
      </c>
    </row>
    <row r="27681" spans="18:18" x14ac:dyDescent="0.25">
      <c r="R27681" s="15">
        <v>4</v>
      </c>
    </row>
    <row r="27682" spans="18:18" x14ac:dyDescent="0.25">
      <c r="R27682" s="15">
        <v>4</v>
      </c>
    </row>
    <row r="27683" spans="18:18" x14ac:dyDescent="0.25">
      <c r="R27683" s="15">
        <v>4</v>
      </c>
    </row>
    <row r="27684" spans="18:18" x14ac:dyDescent="0.25">
      <c r="R27684" s="15">
        <v>4</v>
      </c>
    </row>
    <row r="27685" spans="18:18" x14ac:dyDescent="0.25">
      <c r="R27685" s="15">
        <v>4</v>
      </c>
    </row>
    <row r="27686" spans="18:18" x14ac:dyDescent="0.25">
      <c r="R27686" s="15">
        <v>4</v>
      </c>
    </row>
    <row r="27687" spans="18:18" x14ac:dyDescent="0.25">
      <c r="R27687" s="15">
        <v>4</v>
      </c>
    </row>
    <row r="27688" spans="18:18" x14ac:dyDescent="0.25">
      <c r="R27688" s="15">
        <v>4</v>
      </c>
    </row>
    <row r="27689" spans="18:18" x14ac:dyDescent="0.25">
      <c r="R27689" s="15">
        <v>4</v>
      </c>
    </row>
    <row r="27690" spans="18:18" x14ac:dyDescent="0.25">
      <c r="R27690" s="15">
        <v>4</v>
      </c>
    </row>
    <row r="27691" spans="18:18" x14ac:dyDescent="0.25">
      <c r="R27691" s="15">
        <v>4</v>
      </c>
    </row>
    <row r="27692" spans="18:18" x14ac:dyDescent="0.25">
      <c r="R27692" s="15">
        <v>4</v>
      </c>
    </row>
    <row r="27693" spans="18:18" x14ac:dyDescent="0.25">
      <c r="R27693" s="15">
        <v>4</v>
      </c>
    </row>
    <row r="27694" spans="18:18" x14ac:dyDescent="0.25">
      <c r="R27694" s="15">
        <v>4</v>
      </c>
    </row>
    <row r="27695" spans="18:18" x14ac:dyDescent="0.25">
      <c r="R27695" s="15">
        <v>4</v>
      </c>
    </row>
    <row r="27696" spans="18:18" x14ac:dyDescent="0.25">
      <c r="R27696" s="15">
        <v>4</v>
      </c>
    </row>
    <row r="27697" spans="18:18" x14ac:dyDescent="0.25">
      <c r="R27697" s="15">
        <v>4</v>
      </c>
    </row>
    <row r="27698" spans="18:18" x14ac:dyDescent="0.25">
      <c r="R27698" s="15">
        <v>4</v>
      </c>
    </row>
    <row r="27699" spans="18:18" x14ac:dyDescent="0.25">
      <c r="R27699" s="15">
        <v>4</v>
      </c>
    </row>
    <row r="27700" spans="18:18" x14ac:dyDescent="0.25">
      <c r="R27700" s="15">
        <v>4</v>
      </c>
    </row>
    <row r="27701" spans="18:18" x14ac:dyDescent="0.25">
      <c r="R27701" s="15">
        <v>4</v>
      </c>
    </row>
    <row r="27702" spans="18:18" x14ac:dyDescent="0.25">
      <c r="R27702" s="15">
        <v>4</v>
      </c>
    </row>
    <row r="27703" spans="18:18" x14ac:dyDescent="0.25">
      <c r="R27703" s="15">
        <v>4</v>
      </c>
    </row>
    <row r="27704" spans="18:18" x14ac:dyDescent="0.25">
      <c r="R27704" s="15">
        <v>4</v>
      </c>
    </row>
    <row r="27705" spans="18:18" x14ac:dyDescent="0.25">
      <c r="R27705" s="15">
        <v>1</v>
      </c>
    </row>
    <row r="27706" spans="18:18" x14ac:dyDescent="0.25">
      <c r="R27706" s="15">
        <v>1</v>
      </c>
    </row>
    <row r="27707" spans="18:18" x14ac:dyDescent="0.25">
      <c r="R27707" s="15">
        <v>1</v>
      </c>
    </row>
    <row r="27708" spans="18:18" x14ac:dyDescent="0.25">
      <c r="R27708" s="15">
        <v>1</v>
      </c>
    </row>
    <row r="27709" spans="18:18" x14ac:dyDescent="0.25">
      <c r="R27709" s="15">
        <v>1</v>
      </c>
    </row>
    <row r="27710" spans="18:18" x14ac:dyDescent="0.25">
      <c r="R27710" s="15">
        <v>1</v>
      </c>
    </row>
    <row r="27711" spans="18:18" x14ac:dyDescent="0.25">
      <c r="R27711" s="15">
        <v>1</v>
      </c>
    </row>
    <row r="27712" spans="18:18" x14ac:dyDescent="0.25">
      <c r="R27712" s="15">
        <v>1</v>
      </c>
    </row>
    <row r="27713" spans="18:18" x14ac:dyDescent="0.25">
      <c r="R27713" s="15">
        <v>1</v>
      </c>
    </row>
    <row r="27714" spans="18:18" x14ac:dyDescent="0.25">
      <c r="R27714" s="15">
        <v>1</v>
      </c>
    </row>
    <row r="27715" spans="18:18" x14ac:dyDescent="0.25">
      <c r="R27715" s="15">
        <v>1</v>
      </c>
    </row>
    <row r="27716" spans="18:18" x14ac:dyDescent="0.25">
      <c r="R27716" s="15">
        <v>1</v>
      </c>
    </row>
    <row r="27717" spans="18:18" x14ac:dyDescent="0.25">
      <c r="R27717" s="15">
        <v>2</v>
      </c>
    </row>
    <row r="27718" spans="18:18" x14ac:dyDescent="0.25">
      <c r="R27718" s="15">
        <v>2</v>
      </c>
    </row>
    <row r="27719" spans="18:18" x14ac:dyDescent="0.25">
      <c r="R27719" s="15">
        <v>2</v>
      </c>
    </row>
    <row r="27720" spans="18:18" x14ac:dyDescent="0.25">
      <c r="R27720" s="15">
        <v>2</v>
      </c>
    </row>
    <row r="27721" spans="18:18" x14ac:dyDescent="0.25">
      <c r="R27721" s="15">
        <v>2</v>
      </c>
    </row>
    <row r="27722" spans="18:18" x14ac:dyDescent="0.25">
      <c r="R27722" s="15">
        <v>2</v>
      </c>
    </row>
    <row r="27723" spans="18:18" x14ac:dyDescent="0.25">
      <c r="R27723" s="15">
        <v>2</v>
      </c>
    </row>
    <row r="27724" spans="18:18" x14ac:dyDescent="0.25">
      <c r="R27724" s="15">
        <v>2</v>
      </c>
    </row>
    <row r="27725" spans="18:18" x14ac:dyDescent="0.25">
      <c r="R27725" s="15">
        <v>2</v>
      </c>
    </row>
    <row r="27726" spans="18:18" x14ac:dyDescent="0.25">
      <c r="R27726" s="15">
        <v>2</v>
      </c>
    </row>
    <row r="27727" spans="18:18" x14ac:dyDescent="0.25">
      <c r="R27727" s="15">
        <v>2</v>
      </c>
    </row>
    <row r="27728" spans="18:18" x14ac:dyDescent="0.25">
      <c r="R27728" s="15">
        <v>2</v>
      </c>
    </row>
    <row r="27729" spans="18:18" x14ac:dyDescent="0.25">
      <c r="R27729" s="15">
        <v>2</v>
      </c>
    </row>
    <row r="27730" spans="18:18" x14ac:dyDescent="0.25">
      <c r="R27730" s="15">
        <v>2</v>
      </c>
    </row>
    <row r="27731" spans="18:18" x14ac:dyDescent="0.25">
      <c r="R27731" s="15">
        <v>2</v>
      </c>
    </row>
    <row r="27732" spans="18:18" x14ac:dyDescent="0.25">
      <c r="R27732" s="15">
        <v>1</v>
      </c>
    </row>
    <row r="27733" spans="18:18" x14ac:dyDescent="0.25">
      <c r="R27733" s="15">
        <v>1</v>
      </c>
    </row>
    <row r="27734" spans="18:18" x14ac:dyDescent="0.25">
      <c r="R27734" s="15">
        <v>1</v>
      </c>
    </row>
    <row r="27735" spans="18:18" x14ac:dyDescent="0.25">
      <c r="R27735" s="15">
        <v>1</v>
      </c>
    </row>
    <row r="27736" spans="18:18" x14ac:dyDescent="0.25">
      <c r="R27736" s="15">
        <v>1</v>
      </c>
    </row>
    <row r="27737" spans="18:18" x14ac:dyDescent="0.25">
      <c r="R27737" s="15">
        <v>1</v>
      </c>
    </row>
    <row r="27738" spans="18:18" x14ac:dyDescent="0.25">
      <c r="R27738" s="15">
        <v>1</v>
      </c>
    </row>
    <row r="27739" spans="18:18" x14ac:dyDescent="0.25">
      <c r="R27739" s="15">
        <v>1</v>
      </c>
    </row>
    <row r="27740" spans="18:18" x14ac:dyDescent="0.25">
      <c r="R27740" s="15">
        <v>1</v>
      </c>
    </row>
    <row r="27741" spans="18:18" x14ac:dyDescent="0.25">
      <c r="R27741" s="15">
        <v>1</v>
      </c>
    </row>
    <row r="27742" spans="18:18" x14ac:dyDescent="0.25">
      <c r="R27742" s="15">
        <v>1</v>
      </c>
    </row>
    <row r="27743" spans="18:18" x14ac:dyDescent="0.25">
      <c r="R27743" s="15">
        <v>1</v>
      </c>
    </row>
    <row r="27744" spans="18:18" x14ac:dyDescent="0.25">
      <c r="R27744" s="15">
        <v>1</v>
      </c>
    </row>
    <row r="27745" spans="18:18" x14ac:dyDescent="0.25">
      <c r="R27745" s="15">
        <v>1</v>
      </c>
    </row>
    <row r="27746" spans="18:18" x14ac:dyDescent="0.25">
      <c r="R27746" s="15">
        <v>1</v>
      </c>
    </row>
    <row r="27747" spans="18:18" x14ac:dyDescent="0.25">
      <c r="R27747" s="15">
        <v>1</v>
      </c>
    </row>
    <row r="27748" spans="18:18" x14ac:dyDescent="0.25">
      <c r="R27748" s="15">
        <v>1</v>
      </c>
    </row>
    <row r="27749" spans="18:18" x14ac:dyDescent="0.25">
      <c r="R27749" s="15">
        <v>1</v>
      </c>
    </row>
    <row r="27750" spans="18:18" x14ac:dyDescent="0.25">
      <c r="R27750" s="15">
        <v>1</v>
      </c>
    </row>
    <row r="27751" spans="18:18" x14ac:dyDescent="0.25">
      <c r="R27751" s="15">
        <v>1</v>
      </c>
    </row>
    <row r="27752" spans="18:18" x14ac:dyDescent="0.25">
      <c r="R27752" s="15">
        <v>1</v>
      </c>
    </row>
    <row r="27753" spans="18:18" x14ac:dyDescent="0.25">
      <c r="R27753" s="15">
        <v>1</v>
      </c>
    </row>
    <row r="27754" spans="18:18" x14ac:dyDescent="0.25">
      <c r="R27754" s="15">
        <v>1</v>
      </c>
    </row>
    <row r="27755" spans="18:18" x14ac:dyDescent="0.25">
      <c r="R27755" s="15">
        <v>1</v>
      </c>
    </row>
    <row r="27756" spans="18:18" x14ac:dyDescent="0.25">
      <c r="R27756" s="15">
        <v>1</v>
      </c>
    </row>
    <row r="27757" spans="18:18" x14ac:dyDescent="0.25">
      <c r="R27757" s="15">
        <v>1</v>
      </c>
    </row>
    <row r="27758" spans="18:18" x14ac:dyDescent="0.25">
      <c r="R27758" s="15">
        <v>1</v>
      </c>
    </row>
    <row r="27759" spans="18:18" x14ac:dyDescent="0.25">
      <c r="R27759" s="15">
        <v>1</v>
      </c>
    </row>
    <row r="27760" spans="18:18" x14ac:dyDescent="0.25">
      <c r="R27760" s="15">
        <v>1</v>
      </c>
    </row>
    <row r="27761" spans="18:18" x14ac:dyDescent="0.25">
      <c r="R27761" s="15">
        <v>1</v>
      </c>
    </row>
    <row r="27762" spans="18:18" x14ac:dyDescent="0.25">
      <c r="R27762" s="15">
        <v>1</v>
      </c>
    </row>
    <row r="27763" spans="18:18" x14ac:dyDescent="0.25">
      <c r="R27763" s="15">
        <v>1</v>
      </c>
    </row>
    <row r="27764" spans="18:18" x14ac:dyDescent="0.25">
      <c r="R27764" s="15">
        <v>1</v>
      </c>
    </row>
    <row r="27765" spans="18:18" x14ac:dyDescent="0.25">
      <c r="R27765" s="15">
        <v>1</v>
      </c>
    </row>
    <row r="27766" spans="18:18" x14ac:dyDescent="0.25">
      <c r="R27766" s="15">
        <v>1</v>
      </c>
    </row>
    <row r="27767" spans="18:18" x14ac:dyDescent="0.25">
      <c r="R27767" s="15">
        <v>1</v>
      </c>
    </row>
    <row r="27768" spans="18:18" x14ac:dyDescent="0.25">
      <c r="R27768" s="15">
        <v>1</v>
      </c>
    </row>
    <row r="27769" spans="18:18" x14ac:dyDescent="0.25">
      <c r="R27769" s="15">
        <v>1</v>
      </c>
    </row>
    <row r="27770" spans="18:18" x14ac:dyDescent="0.25">
      <c r="R27770" s="15">
        <v>1</v>
      </c>
    </row>
    <row r="27771" spans="18:18" x14ac:dyDescent="0.25">
      <c r="R27771" s="15">
        <v>1</v>
      </c>
    </row>
    <row r="27772" spans="18:18" x14ac:dyDescent="0.25">
      <c r="R27772" s="15">
        <v>2</v>
      </c>
    </row>
    <row r="27773" spans="18:18" x14ac:dyDescent="0.25">
      <c r="R27773" s="15">
        <v>2</v>
      </c>
    </row>
    <row r="27774" spans="18:18" x14ac:dyDescent="0.25">
      <c r="R27774" s="15">
        <v>2</v>
      </c>
    </row>
    <row r="27775" spans="18:18" x14ac:dyDescent="0.25">
      <c r="R27775" s="15">
        <v>2</v>
      </c>
    </row>
    <row r="27776" spans="18:18" x14ac:dyDescent="0.25">
      <c r="R27776" s="15">
        <v>2</v>
      </c>
    </row>
    <row r="27777" spans="18:18" x14ac:dyDescent="0.25">
      <c r="R27777" s="15">
        <v>2</v>
      </c>
    </row>
    <row r="27778" spans="18:18" x14ac:dyDescent="0.25">
      <c r="R27778" s="15">
        <v>2</v>
      </c>
    </row>
    <row r="27779" spans="18:18" x14ac:dyDescent="0.25">
      <c r="R27779" s="15">
        <v>2</v>
      </c>
    </row>
    <row r="27780" spans="18:18" x14ac:dyDescent="0.25">
      <c r="R27780" s="15">
        <v>2</v>
      </c>
    </row>
    <row r="27781" spans="18:18" x14ac:dyDescent="0.25">
      <c r="R27781" s="15">
        <v>2</v>
      </c>
    </row>
    <row r="27782" spans="18:18" x14ac:dyDescent="0.25">
      <c r="R27782" s="15">
        <v>2</v>
      </c>
    </row>
    <row r="27783" spans="18:18" x14ac:dyDescent="0.25">
      <c r="R27783" s="15">
        <v>2</v>
      </c>
    </row>
    <row r="27784" spans="18:18" x14ac:dyDescent="0.25">
      <c r="R27784" s="15">
        <v>2</v>
      </c>
    </row>
    <row r="27785" spans="18:18" x14ac:dyDescent="0.25">
      <c r="R27785" s="15">
        <v>2</v>
      </c>
    </row>
    <row r="27786" spans="18:18" x14ac:dyDescent="0.25">
      <c r="R27786" s="15">
        <v>2</v>
      </c>
    </row>
    <row r="27787" spans="18:18" x14ac:dyDescent="0.25">
      <c r="R27787" s="15">
        <v>2</v>
      </c>
    </row>
    <row r="27788" spans="18:18" x14ac:dyDescent="0.25">
      <c r="R27788" s="15">
        <v>2</v>
      </c>
    </row>
    <row r="27789" spans="18:18" x14ac:dyDescent="0.25">
      <c r="R27789" s="15">
        <v>2</v>
      </c>
    </row>
    <row r="27790" spans="18:18" x14ac:dyDescent="0.25">
      <c r="R27790" s="15">
        <v>2</v>
      </c>
    </row>
    <row r="27791" spans="18:18" x14ac:dyDescent="0.25">
      <c r="R27791" s="15">
        <v>2</v>
      </c>
    </row>
    <row r="27792" spans="18:18" x14ac:dyDescent="0.25">
      <c r="R27792" s="15">
        <v>2</v>
      </c>
    </row>
    <row r="27793" spans="18:18" x14ac:dyDescent="0.25">
      <c r="R27793" s="15">
        <v>2</v>
      </c>
    </row>
    <row r="27794" spans="18:18" x14ac:dyDescent="0.25">
      <c r="R27794" s="15">
        <v>2</v>
      </c>
    </row>
    <row r="27795" spans="18:18" x14ac:dyDescent="0.25">
      <c r="R27795" s="15">
        <v>2</v>
      </c>
    </row>
    <row r="27796" spans="18:18" x14ac:dyDescent="0.25">
      <c r="R27796" s="15">
        <v>2</v>
      </c>
    </row>
    <row r="27797" spans="18:18" x14ac:dyDescent="0.25">
      <c r="R27797" s="15">
        <v>2</v>
      </c>
    </row>
    <row r="27798" spans="18:18" x14ac:dyDescent="0.25">
      <c r="R27798" s="15">
        <v>2</v>
      </c>
    </row>
    <row r="27799" spans="18:18" x14ac:dyDescent="0.25">
      <c r="R27799" s="15">
        <v>2</v>
      </c>
    </row>
    <row r="27800" spans="18:18" x14ac:dyDescent="0.25">
      <c r="R27800" s="15">
        <v>2</v>
      </c>
    </row>
    <row r="27801" spans="18:18" x14ac:dyDescent="0.25">
      <c r="R27801" s="15">
        <v>2</v>
      </c>
    </row>
    <row r="27802" spans="18:18" x14ac:dyDescent="0.25">
      <c r="R27802" s="15">
        <v>2</v>
      </c>
    </row>
    <row r="27803" spans="18:18" x14ac:dyDescent="0.25">
      <c r="R27803" s="15">
        <v>1</v>
      </c>
    </row>
    <row r="27804" spans="18:18" x14ac:dyDescent="0.25">
      <c r="R27804" s="15">
        <v>1</v>
      </c>
    </row>
    <row r="27805" spans="18:18" x14ac:dyDescent="0.25">
      <c r="R27805" s="15">
        <v>1</v>
      </c>
    </row>
    <row r="27806" spans="18:18" x14ac:dyDescent="0.25">
      <c r="R27806" s="15">
        <v>1</v>
      </c>
    </row>
    <row r="27807" spans="18:18" x14ac:dyDescent="0.25">
      <c r="R27807" s="15">
        <v>1</v>
      </c>
    </row>
    <row r="27808" spans="18:18" x14ac:dyDescent="0.25">
      <c r="R27808" s="15">
        <v>1</v>
      </c>
    </row>
    <row r="27809" spans="18:18" x14ac:dyDescent="0.25">
      <c r="R27809" s="15">
        <v>1</v>
      </c>
    </row>
    <row r="27810" spans="18:18" x14ac:dyDescent="0.25">
      <c r="R27810" s="15">
        <v>1</v>
      </c>
    </row>
    <row r="27811" spans="18:18" x14ac:dyDescent="0.25">
      <c r="R27811" s="15">
        <v>1</v>
      </c>
    </row>
    <row r="27812" spans="18:18" x14ac:dyDescent="0.25">
      <c r="R27812" s="15">
        <v>1</v>
      </c>
    </row>
    <row r="27813" spans="18:18" x14ac:dyDescent="0.25">
      <c r="R27813" s="15">
        <v>1</v>
      </c>
    </row>
    <row r="27814" spans="18:18" x14ac:dyDescent="0.25">
      <c r="R27814" s="15">
        <v>1</v>
      </c>
    </row>
    <row r="27815" spans="18:18" x14ac:dyDescent="0.25">
      <c r="R27815" s="15">
        <v>1</v>
      </c>
    </row>
    <row r="27816" spans="18:18" x14ac:dyDescent="0.25">
      <c r="R27816" s="15">
        <v>1</v>
      </c>
    </row>
    <row r="27817" spans="18:18" x14ac:dyDescent="0.25">
      <c r="R27817" s="15">
        <v>1</v>
      </c>
    </row>
    <row r="27818" spans="18:18" x14ac:dyDescent="0.25">
      <c r="R27818" s="15">
        <v>1</v>
      </c>
    </row>
    <row r="27819" spans="18:18" x14ac:dyDescent="0.25">
      <c r="R27819" s="15">
        <v>1</v>
      </c>
    </row>
    <row r="27820" spans="18:18" x14ac:dyDescent="0.25">
      <c r="R27820" s="15">
        <v>1</v>
      </c>
    </row>
    <row r="27821" spans="18:18" x14ac:dyDescent="0.25">
      <c r="R27821" s="15">
        <v>1</v>
      </c>
    </row>
    <row r="27822" spans="18:18" x14ac:dyDescent="0.25">
      <c r="R27822" s="15">
        <v>1</v>
      </c>
    </row>
    <row r="27823" spans="18:18" x14ac:dyDescent="0.25">
      <c r="R27823" s="15">
        <v>1</v>
      </c>
    </row>
    <row r="27824" spans="18:18" x14ac:dyDescent="0.25">
      <c r="R27824" s="15">
        <v>1</v>
      </c>
    </row>
    <row r="27825" spans="18:18" x14ac:dyDescent="0.25">
      <c r="R27825" s="15">
        <v>1</v>
      </c>
    </row>
    <row r="27826" spans="18:18" x14ac:dyDescent="0.25">
      <c r="R27826" s="15">
        <v>1</v>
      </c>
    </row>
    <row r="27827" spans="18:18" x14ac:dyDescent="0.25">
      <c r="R27827" s="15">
        <v>1</v>
      </c>
    </row>
    <row r="27828" spans="18:18" x14ac:dyDescent="0.25">
      <c r="R27828" s="15">
        <v>1</v>
      </c>
    </row>
    <row r="27829" spans="18:18" x14ac:dyDescent="0.25">
      <c r="R27829" s="15">
        <v>1</v>
      </c>
    </row>
    <row r="27830" spans="18:18" x14ac:dyDescent="0.25">
      <c r="R27830" s="15">
        <v>1</v>
      </c>
    </row>
    <row r="27831" spans="18:18" x14ac:dyDescent="0.25">
      <c r="R27831" s="15">
        <v>1</v>
      </c>
    </row>
    <row r="27832" spans="18:18" x14ac:dyDescent="0.25">
      <c r="R27832" s="15">
        <v>1</v>
      </c>
    </row>
    <row r="27833" spans="18:18" x14ac:dyDescent="0.25">
      <c r="R27833" s="15">
        <v>1</v>
      </c>
    </row>
    <row r="27834" spans="18:18" x14ac:dyDescent="0.25">
      <c r="R27834" s="15">
        <v>1</v>
      </c>
    </row>
    <row r="27835" spans="18:18" x14ac:dyDescent="0.25">
      <c r="R27835" s="15">
        <v>1</v>
      </c>
    </row>
    <row r="27836" spans="18:18" x14ac:dyDescent="0.25">
      <c r="R27836" s="15">
        <v>3</v>
      </c>
    </row>
    <row r="27837" spans="18:18" x14ac:dyDescent="0.25">
      <c r="R27837" s="15">
        <v>3</v>
      </c>
    </row>
    <row r="27838" spans="18:18" x14ac:dyDescent="0.25">
      <c r="R27838" s="15">
        <v>3</v>
      </c>
    </row>
    <row r="27839" spans="18:18" x14ac:dyDescent="0.25">
      <c r="R27839" s="15">
        <v>3</v>
      </c>
    </row>
    <row r="27840" spans="18:18" x14ac:dyDescent="0.25">
      <c r="R27840" s="15">
        <v>3</v>
      </c>
    </row>
    <row r="27841" spans="18:18" x14ac:dyDescent="0.25">
      <c r="R27841" s="15">
        <v>3</v>
      </c>
    </row>
    <row r="27842" spans="18:18" x14ac:dyDescent="0.25">
      <c r="R27842" s="15">
        <v>3</v>
      </c>
    </row>
    <row r="27843" spans="18:18" x14ac:dyDescent="0.25">
      <c r="R27843" s="15">
        <v>3</v>
      </c>
    </row>
    <row r="27844" spans="18:18" x14ac:dyDescent="0.25">
      <c r="R27844" s="15">
        <v>3</v>
      </c>
    </row>
    <row r="27845" spans="18:18" x14ac:dyDescent="0.25">
      <c r="R27845" s="15">
        <v>3</v>
      </c>
    </row>
    <row r="27846" spans="18:18" x14ac:dyDescent="0.25">
      <c r="R27846" s="15">
        <v>3</v>
      </c>
    </row>
    <row r="27847" spans="18:18" x14ac:dyDescent="0.25">
      <c r="R27847" s="15">
        <v>3</v>
      </c>
    </row>
    <row r="27848" spans="18:18" x14ac:dyDescent="0.25">
      <c r="R27848" s="15">
        <v>3</v>
      </c>
    </row>
    <row r="27849" spans="18:18" x14ac:dyDescent="0.25">
      <c r="R27849" s="15">
        <v>3</v>
      </c>
    </row>
    <row r="27850" spans="18:18" x14ac:dyDescent="0.25">
      <c r="R27850" s="15">
        <v>3</v>
      </c>
    </row>
    <row r="27851" spans="18:18" x14ac:dyDescent="0.25">
      <c r="R27851" s="15">
        <v>3</v>
      </c>
    </row>
    <row r="27852" spans="18:18" x14ac:dyDescent="0.25">
      <c r="R27852" s="15">
        <v>1</v>
      </c>
    </row>
    <row r="27853" spans="18:18" x14ac:dyDescent="0.25">
      <c r="R27853" s="15">
        <v>1</v>
      </c>
    </row>
    <row r="27854" spans="18:18" x14ac:dyDescent="0.25">
      <c r="R27854" s="15">
        <v>1</v>
      </c>
    </row>
    <row r="27855" spans="18:18" x14ac:dyDescent="0.25">
      <c r="R27855" s="15">
        <v>1</v>
      </c>
    </row>
    <row r="27856" spans="18:18" x14ac:dyDescent="0.25">
      <c r="R27856" s="15">
        <v>1</v>
      </c>
    </row>
    <row r="27857" spans="18:18" x14ac:dyDescent="0.25">
      <c r="R27857" s="15">
        <v>1</v>
      </c>
    </row>
    <row r="27858" spans="18:18" x14ac:dyDescent="0.25">
      <c r="R27858" s="15">
        <v>1</v>
      </c>
    </row>
    <row r="27859" spans="18:18" x14ac:dyDescent="0.25">
      <c r="R27859" s="15">
        <v>1</v>
      </c>
    </row>
    <row r="27860" spans="18:18" x14ac:dyDescent="0.25">
      <c r="R27860" s="15">
        <v>1</v>
      </c>
    </row>
    <row r="27861" spans="18:18" x14ac:dyDescent="0.25">
      <c r="R27861" s="15">
        <v>1</v>
      </c>
    </row>
    <row r="27862" spans="18:18" x14ac:dyDescent="0.25">
      <c r="R27862" s="15">
        <v>1</v>
      </c>
    </row>
    <row r="27863" spans="18:18" x14ac:dyDescent="0.25">
      <c r="R27863" s="15">
        <v>1</v>
      </c>
    </row>
    <row r="27864" spans="18:18" x14ac:dyDescent="0.25">
      <c r="R27864" s="15">
        <v>1</v>
      </c>
    </row>
    <row r="27865" spans="18:18" x14ac:dyDescent="0.25">
      <c r="R27865" s="15">
        <v>1</v>
      </c>
    </row>
    <row r="27866" spans="18:18" x14ac:dyDescent="0.25">
      <c r="R27866" s="15">
        <v>1</v>
      </c>
    </row>
    <row r="27867" spans="18:18" x14ac:dyDescent="0.25">
      <c r="R27867" s="15">
        <v>1</v>
      </c>
    </row>
    <row r="27868" spans="18:18" x14ac:dyDescent="0.25">
      <c r="R27868" s="15">
        <v>1</v>
      </c>
    </row>
    <row r="27869" spans="18:18" x14ac:dyDescent="0.25">
      <c r="R27869" s="15">
        <v>1</v>
      </c>
    </row>
    <row r="27870" spans="18:18" x14ac:dyDescent="0.25">
      <c r="R27870" s="15">
        <v>1</v>
      </c>
    </row>
    <row r="27871" spans="18:18" x14ac:dyDescent="0.25">
      <c r="R27871" s="15">
        <v>1</v>
      </c>
    </row>
    <row r="27872" spans="18:18" x14ac:dyDescent="0.25">
      <c r="R27872" s="15">
        <v>1</v>
      </c>
    </row>
    <row r="27873" spans="18:18" x14ac:dyDescent="0.25">
      <c r="R27873" s="15">
        <v>1</v>
      </c>
    </row>
    <row r="27874" spans="18:18" x14ac:dyDescent="0.25">
      <c r="R27874" s="15">
        <v>1</v>
      </c>
    </row>
    <row r="27875" spans="18:18" x14ac:dyDescent="0.25">
      <c r="R27875" s="15">
        <v>1</v>
      </c>
    </row>
    <row r="27876" spans="18:18" x14ac:dyDescent="0.25">
      <c r="R27876" s="15">
        <v>1</v>
      </c>
    </row>
    <row r="27877" spans="18:18" x14ac:dyDescent="0.25">
      <c r="R27877" s="15">
        <v>1</v>
      </c>
    </row>
    <row r="27878" spans="18:18" x14ac:dyDescent="0.25">
      <c r="R27878" s="15">
        <v>1</v>
      </c>
    </row>
    <row r="27879" spans="18:18" x14ac:dyDescent="0.25">
      <c r="R27879" s="15">
        <v>1</v>
      </c>
    </row>
    <row r="27880" spans="18:18" x14ac:dyDescent="0.25">
      <c r="R27880" s="15">
        <v>1</v>
      </c>
    </row>
    <row r="27881" spans="18:18" x14ac:dyDescent="0.25">
      <c r="R27881" s="15">
        <v>1</v>
      </c>
    </row>
    <row r="27882" spans="18:18" x14ac:dyDescent="0.25">
      <c r="R27882" s="15">
        <v>1</v>
      </c>
    </row>
    <row r="27883" spans="18:18" x14ac:dyDescent="0.25">
      <c r="R27883" s="15">
        <v>1</v>
      </c>
    </row>
    <row r="27884" spans="18:18" x14ac:dyDescent="0.25">
      <c r="R27884" s="15">
        <v>1</v>
      </c>
    </row>
    <row r="27885" spans="18:18" x14ac:dyDescent="0.25">
      <c r="R27885" s="15">
        <v>1</v>
      </c>
    </row>
    <row r="27886" spans="18:18" x14ac:dyDescent="0.25">
      <c r="R27886" s="15">
        <v>1</v>
      </c>
    </row>
    <row r="27887" spans="18:18" x14ac:dyDescent="0.25">
      <c r="R27887" s="15">
        <v>1</v>
      </c>
    </row>
    <row r="27888" spans="18:18" x14ac:dyDescent="0.25">
      <c r="R27888" s="15">
        <v>1</v>
      </c>
    </row>
    <row r="27889" spans="18:18" x14ac:dyDescent="0.25">
      <c r="R27889" s="15">
        <v>1</v>
      </c>
    </row>
    <row r="27890" spans="18:18" x14ac:dyDescent="0.25">
      <c r="R27890" s="15">
        <v>1</v>
      </c>
    </row>
    <row r="27891" spans="18:18" x14ac:dyDescent="0.25">
      <c r="R27891" s="15">
        <v>1</v>
      </c>
    </row>
    <row r="27892" spans="18:18" x14ac:dyDescent="0.25">
      <c r="R27892" s="15">
        <v>1</v>
      </c>
    </row>
    <row r="27893" spans="18:18" x14ac:dyDescent="0.25">
      <c r="R27893" s="15">
        <v>1</v>
      </c>
    </row>
    <row r="27894" spans="18:18" x14ac:dyDescent="0.25">
      <c r="R27894" s="15">
        <v>1</v>
      </c>
    </row>
    <row r="27895" spans="18:18" x14ac:dyDescent="0.25">
      <c r="R27895" s="15">
        <v>1</v>
      </c>
    </row>
    <row r="27896" spans="18:18" x14ac:dyDescent="0.25">
      <c r="R27896" s="15">
        <v>1</v>
      </c>
    </row>
    <row r="27897" spans="18:18" x14ac:dyDescent="0.25">
      <c r="R27897" s="15">
        <v>1</v>
      </c>
    </row>
    <row r="27898" spans="18:18" x14ac:dyDescent="0.25">
      <c r="R27898" s="15">
        <v>1</v>
      </c>
    </row>
    <row r="27899" spans="18:18" x14ac:dyDescent="0.25">
      <c r="R27899" s="15">
        <v>1</v>
      </c>
    </row>
    <row r="27900" spans="18:18" x14ac:dyDescent="0.25">
      <c r="R27900" s="15">
        <v>1</v>
      </c>
    </row>
    <row r="27901" spans="18:18" x14ac:dyDescent="0.25">
      <c r="R27901" s="15">
        <v>1</v>
      </c>
    </row>
    <row r="27902" spans="18:18" x14ac:dyDescent="0.25">
      <c r="R27902" s="15">
        <v>1</v>
      </c>
    </row>
    <row r="27903" spans="18:18" x14ac:dyDescent="0.25">
      <c r="R27903" s="15">
        <v>1</v>
      </c>
    </row>
    <row r="27904" spans="18:18" x14ac:dyDescent="0.25">
      <c r="R27904" s="15">
        <v>1</v>
      </c>
    </row>
    <row r="27905" spans="18:18" x14ac:dyDescent="0.25">
      <c r="R27905" s="15">
        <v>1</v>
      </c>
    </row>
    <row r="27906" spans="18:18" x14ac:dyDescent="0.25">
      <c r="R27906" s="15">
        <v>1</v>
      </c>
    </row>
    <row r="27907" spans="18:18" x14ac:dyDescent="0.25">
      <c r="R27907" s="15">
        <v>1</v>
      </c>
    </row>
    <row r="27908" spans="18:18" x14ac:dyDescent="0.25">
      <c r="R27908" s="15">
        <v>1</v>
      </c>
    </row>
    <row r="27909" spans="18:18" x14ac:dyDescent="0.25">
      <c r="R27909" s="15">
        <v>1</v>
      </c>
    </row>
    <row r="27910" spans="18:18" x14ac:dyDescent="0.25">
      <c r="R27910" s="15">
        <v>1</v>
      </c>
    </row>
    <row r="27911" spans="18:18" x14ac:dyDescent="0.25">
      <c r="R27911" s="15">
        <v>1</v>
      </c>
    </row>
    <row r="27912" spans="18:18" x14ac:dyDescent="0.25">
      <c r="R27912" s="15">
        <v>1</v>
      </c>
    </row>
    <row r="27913" spans="18:18" x14ac:dyDescent="0.25">
      <c r="R27913" s="15">
        <v>1</v>
      </c>
    </row>
    <row r="27914" spans="18:18" x14ac:dyDescent="0.25">
      <c r="R27914" s="15">
        <v>1</v>
      </c>
    </row>
    <row r="27915" spans="18:18" x14ac:dyDescent="0.25">
      <c r="R27915" s="15">
        <v>1</v>
      </c>
    </row>
    <row r="27916" spans="18:18" x14ac:dyDescent="0.25">
      <c r="R27916" s="15">
        <v>1</v>
      </c>
    </row>
    <row r="27917" spans="18:18" x14ac:dyDescent="0.25">
      <c r="R27917" s="15">
        <v>1</v>
      </c>
    </row>
    <row r="27918" spans="18:18" x14ac:dyDescent="0.25">
      <c r="R27918" s="15">
        <v>1</v>
      </c>
    </row>
    <row r="27919" spans="18:18" x14ac:dyDescent="0.25">
      <c r="R27919" s="15">
        <v>1</v>
      </c>
    </row>
    <row r="27920" spans="18:18" x14ac:dyDescent="0.25">
      <c r="R27920" s="15">
        <v>1</v>
      </c>
    </row>
    <row r="27921" spans="18:18" x14ac:dyDescent="0.25">
      <c r="R27921" s="15">
        <v>1</v>
      </c>
    </row>
    <row r="27922" spans="18:18" x14ac:dyDescent="0.25">
      <c r="R27922" s="15">
        <v>1</v>
      </c>
    </row>
    <row r="27923" spans="18:18" x14ac:dyDescent="0.25">
      <c r="R27923" s="15">
        <v>1</v>
      </c>
    </row>
    <row r="27924" spans="18:18" x14ac:dyDescent="0.25">
      <c r="R27924" s="15">
        <v>1</v>
      </c>
    </row>
    <row r="27925" spans="18:18" x14ac:dyDescent="0.25">
      <c r="R27925" s="15">
        <v>1</v>
      </c>
    </row>
    <row r="27926" spans="18:18" x14ac:dyDescent="0.25">
      <c r="R27926" s="15">
        <v>1</v>
      </c>
    </row>
    <row r="27927" spans="18:18" x14ac:dyDescent="0.25">
      <c r="R27927" s="15">
        <v>1</v>
      </c>
    </row>
    <row r="27928" spans="18:18" x14ac:dyDescent="0.25">
      <c r="R27928" s="15">
        <v>1</v>
      </c>
    </row>
    <row r="27929" spans="18:18" x14ac:dyDescent="0.25">
      <c r="R27929" s="15">
        <v>1</v>
      </c>
    </row>
    <row r="27930" spans="18:18" x14ac:dyDescent="0.25">
      <c r="R27930" s="15">
        <v>1</v>
      </c>
    </row>
    <row r="27931" spans="18:18" x14ac:dyDescent="0.25">
      <c r="R27931" s="15">
        <v>1</v>
      </c>
    </row>
    <row r="27932" spans="18:18" x14ac:dyDescent="0.25">
      <c r="R27932" s="15">
        <v>1</v>
      </c>
    </row>
    <row r="27933" spans="18:18" x14ac:dyDescent="0.25">
      <c r="R27933" s="15">
        <v>1</v>
      </c>
    </row>
    <row r="27934" spans="18:18" x14ac:dyDescent="0.25">
      <c r="R27934" s="15">
        <v>1</v>
      </c>
    </row>
    <row r="27935" spans="18:18" x14ac:dyDescent="0.25">
      <c r="R27935" s="15">
        <v>1</v>
      </c>
    </row>
    <row r="27936" spans="18:18" x14ac:dyDescent="0.25">
      <c r="R27936" s="15">
        <v>1</v>
      </c>
    </row>
    <row r="27937" spans="18:18" x14ac:dyDescent="0.25">
      <c r="R27937" s="15">
        <v>1</v>
      </c>
    </row>
    <row r="27938" spans="18:18" x14ac:dyDescent="0.25">
      <c r="R27938" s="15">
        <v>1</v>
      </c>
    </row>
    <row r="27939" spans="18:18" x14ac:dyDescent="0.25">
      <c r="R27939" s="15">
        <v>1</v>
      </c>
    </row>
    <row r="27940" spans="18:18" x14ac:dyDescent="0.25">
      <c r="R27940" s="15">
        <v>1</v>
      </c>
    </row>
    <row r="27941" spans="18:18" x14ac:dyDescent="0.25">
      <c r="R27941" s="15">
        <v>1</v>
      </c>
    </row>
    <row r="27942" spans="18:18" x14ac:dyDescent="0.25">
      <c r="R27942" s="15">
        <v>1</v>
      </c>
    </row>
    <row r="27943" spans="18:18" x14ac:dyDescent="0.25">
      <c r="R27943" s="15">
        <v>1</v>
      </c>
    </row>
    <row r="27944" spans="18:18" x14ac:dyDescent="0.25">
      <c r="R27944" s="15">
        <v>1</v>
      </c>
    </row>
    <row r="27945" spans="18:18" x14ac:dyDescent="0.25">
      <c r="R27945" s="15">
        <v>1</v>
      </c>
    </row>
    <row r="27946" spans="18:18" x14ac:dyDescent="0.25">
      <c r="R27946" s="15">
        <v>1</v>
      </c>
    </row>
    <row r="27947" spans="18:18" x14ac:dyDescent="0.25">
      <c r="R27947" s="15">
        <v>1</v>
      </c>
    </row>
    <row r="27948" spans="18:18" x14ac:dyDescent="0.25">
      <c r="R27948" s="15">
        <v>1</v>
      </c>
    </row>
    <row r="27949" spans="18:18" x14ac:dyDescent="0.25">
      <c r="R27949" s="15">
        <v>1</v>
      </c>
    </row>
    <row r="27950" spans="18:18" x14ac:dyDescent="0.25">
      <c r="R27950" s="15">
        <v>1</v>
      </c>
    </row>
    <row r="27951" spans="18:18" x14ac:dyDescent="0.25">
      <c r="R27951" s="15">
        <v>1</v>
      </c>
    </row>
    <row r="27952" spans="18:18" x14ac:dyDescent="0.25">
      <c r="R27952" s="15">
        <v>1</v>
      </c>
    </row>
    <row r="27953" spans="18:18" x14ac:dyDescent="0.25">
      <c r="R27953" s="15">
        <v>1</v>
      </c>
    </row>
    <row r="27954" spans="18:18" x14ac:dyDescent="0.25">
      <c r="R27954" s="15">
        <v>1</v>
      </c>
    </row>
    <row r="27955" spans="18:18" x14ac:dyDescent="0.25">
      <c r="R27955" s="15">
        <v>1</v>
      </c>
    </row>
    <row r="27956" spans="18:18" x14ac:dyDescent="0.25">
      <c r="R27956" s="15">
        <v>1</v>
      </c>
    </row>
    <row r="27957" spans="18:18" x14ac:dyDescent="0.25">
      <c r="R27957" s="15">
        <v>1</v>
      </c>
    </row>
    <row r="27958" spans="18:18" x14ac:dyDescent="0.25">
      <c r="R27958" s="15">
        <v>1</v>
      </c>
    </row>
    <row r="27959" spans="18:18" x14ac:dyDescent="0.25">
      <c r="R27959" s="15">
        <v>1</v>
      </c>
    </row>
    <row r="27960" spans="18:18" x14ac:dyDescent="0.25">
      <c r="R27960" s="15">
        <v>1</v>
      </c>
    </row>
    <row r="27961" spans="18:18" x14ac:dyDescent="0.25">
      <c r="R27961" s="15">
        <v>1</v>
      </c>
    </row>
    <row r="27962" spans="18:18" x14ac:dyDescent="0.25">
      <c r="R27962" s="15">
        <v>1</v>
      </c>
    </row>
    <row r="27963" spans="18:18" x14ac:dyDescent="0.25">
      <c r="R27963" s="15">
        <v>1</v>
      </c>
    </row>
    <row r="27964" spans="18:18" x14ac:dyDescent="0.25">
      <c r="R27964" s="15">
        <v>1</v>
      </c>
    </row>
    <row r="27965" spans="18:18" x14ac:dyDescent="0.25">
      <c r="R27965" s="15">
        <v>1</v>
      </c>
    </row>
    <row r="27966" spans="18:18" x14ac:dyDescent="0.25">
      <c r="R27966" s="15">
        <v>1</v>
      </c>
    </row>
    <row r="27967" spans="18:18" x14ac:dyDescent="0.25">
      <c r="R27967" s="15">
        <v>1</v>
      </c>
    </row>
    <row r="27968" spans="18:18" x14ac:dyDescent="0.25">
      <c r="R27968" s="15">
        <v>1</v>
      </c>
    </row>
    <row r="27969" spans="18:18" x14ac:dyDescent="0.25">
      <c r="R27969" s="15">
        <v>1</v>
      </c>
    </row>
    <row r="27970" spans="18:18" x14ac:dyDescent="0.25">
      <c r="R27970" s="15">
        <v>1</v>
      </c>
    </row>
    <row r="27971" spans="18:18" x14ac:dyDescent="0.25">
      <c r="R27971" s="15">
        <v>1</v>
      </c>
    </row>
    <row r="27972" spans="18:18" x14ac:dyDescent="0.25">
      <c r="R27972" s="15">
        <v>1</v>
      </c>
    </row>
    <row r="27973" spans="18:18" x14ac:dyDescent="0.25">
      <c r="R27973" s="15">
        <v>1</v>
      </c>
    </row>
    <row r="27974" spans="18:18" x14ac:dyDescent="0.25">
      <c r="R27974" s="15">
        <v>1</v>
      </c>
    </row>
    <row r="27975" spans="18:18" x14ac:dyDescent="0.25">
      <c r="R27975" s="15">
        <v>1</v>
      </c>
    </row>
    <row r="27976" spans="18:18" x14ac:dyDescent="0.25">
      <c r="R27976" s="15">
        <v>1</v>
      </c>
    </row>
    <row r="27977" spans="18:18" x14ac:dyDescent="0.25">
      <c r="R27977" s="15">
        <v>1</v>
      </c>
    </row>
    <row r="27978" spans="18:18" x14ac:dyDescent="0.25">
      <c r="R27978" s="15">
        <v>1</v>
      </c>
    </row>
    <row r="27979" spans="18:18" x14ac:dyDescent="0.25">
      <c r="R27979" s="15">
        <v>1</v>
      </c>
    </row>
    <row r="27980" spans="18:18" x14ac:dyDescent="0.25">
      <c r="R27980" s="15">
        <v>1</v>
      </c>
    </row>
    <row r="27981" spans="18:18" x14ac:dyDescent="0.25">
      <c r="R27981" s="15">
        <v>1</v>
      </c>
    </row>
    <row r="27982" spans="18:18" x14ac:dyDescent="0.25">
      <c r="R27982" s="15">
        <v>1</v>
      </c>
    </row>
    <row r="27983" spans="18:18" x14ac:dyDescent="0.25">
      <c r="R27983" s="15">
        <v>1</v>
      </c>
    </row>
    <row r="27984" spans="18:18" x14ac:dyDescent="0.25">
      <c r="R27984" s="15">
        <v>1</v>
      </c>
    </row>
    <row r="27985" spans="18:18" x14ac:dyDescent="0.25">
      <c r="R27985" s="15">
        <v>1</v>
      </c>
    </row>
    <row r="27986" spans="18:18" x14ac:dyDescent="0.25">
      <c r="R27986" s="15">
        <v>1</v>
      </c>
    </row>
    <row r="27987" spans="18:18" x14ac:dyDescent="0.25">
      <c r="R27987" s="15">
        <v>1</v>
      </c>
    </row>
    <row r="27988" spans="18:18" x14ac:dyDescent="0.25">
      <c r="R27988" s="15">
        <v>1</v>
      </c>
    </row>
    <row r="27989" spans="18:18" x14ac:dyDescent="0.25">
      <c r="R27989" s="15">
        <v>1</v>
      </c>
    </row>
    <row r="27990" spans="18:18" x14ac:dyDescent="0.25">
      <c r="R27990" s="15">
        <v>1</v>
      </c>
    </row>
    <row r="27991" spans="18:18" x14ac:dyDescent="0.25">
      <c r="R27991" s="15">
        <v>1</v>
      </c>
    </row>
    <row r="27992" spans="18:18" x14ac:dyDescent="0.25">
      <c r="R27992" s="15">
        <v>1</v>
      </c>
    </row>
    <row r="27993" spans="18:18" x14ac:dyDescent="0.25">
      <c r="R27993" s="15">
        <v>1</v>
      </c>
    </row>
    <row r="27994" spans="18:18" x14ac:dyDescent="0.25">
      <c r="R27994" s="15">
        <v>1</v>
      </c>
    </row>
    <row r="27995" spans="18:18" x14ac:dyDescent="0.25">
      <c r="R27995" s="15">
        <v>1</v>
      </c>
    </row>
    <row r="27996" spans="18:18" x14ac:dyDescent="0.25">
      <c r="R27996" s="15">
        <v>1</v>
      </c>
    </row>
    <row r="27997" spans="18:18" x14ac:dyDescent="0.25">
      <c r="R27997" s="15">
        <v>1</v>
      </c>
    </row>
    <row r="27998" spans="18:18" x14ac:dyDescent="0.25">
      <c r="R27998" s="15">
        <v>1</v>
      </c>
    </row>
    <row r="27999" spans="18:18" x14ac:dyDescent="0.25">
      <c r="R27999" s="15">
        <v>1</v>
      </c>
    </row>
    <row r="28000" spans="18:18" x14ac:dyDescent="0.25">
      <c r="R28000" s="15">
        <v>1</v>
      </c>
    </row>
    <row r="28001" spans="18:18" x14ac:dyDescent="0.25">
      <c r="R28001" s="15">
        <v>1</v>
      </c>
    </row>
    <row r="28002" spans="18:18" x14ac:dyDescent="0.25">
      <c r="R28002" s="15">
        <v>1</v>
      </c>
    </row>
    <row r="28003" spans="18:18" x14ac:dyDescent="0.25">
      <c r="R28003" s="15">
        <v>1</v>
      </c>
    </row>
    <row r="28004" spans="18:18" x14ac:dyDescent="0.25">
      <c r="R28004" s="15">
        <v>1</v>
      </c>
    </row>
    <row r="28005" spans="18:18" x14ac:dyDescent="0.25">
      <c r="R28005" s="15">
        <v>1</v>
      </c>
    </row>
    <row r="28006" spans="18:18" x14ac:dyDescent="0.25">
      <c r="R28006" s="15">
        <v>1</v>
      </c>
    </row>
    <row r="28007" spans="18:18" x14ac:dyDescent="0.25">
      <c r="R28007" s="15">
        <v>1</v>
      </c>
    </row>
    <row r="28008" spans="18:18" x14ac:dyDescent="0.25">
      <c r="R28008" s="15">
        <v>1</v>
      </c>
    </row>
    <row r="28009" spans="18:18" x14ac:dyDescent="0.25">
      <c r="R28009" s="15">
        <v>1</v>
      </c>
    </row>
    <row r="28010" spans="18:18" x14ac:dyDescent="0.25">
      <c r="R28010" s="15">
        <v>1</v>
      </c>
    </row>
    <row r="28011" spans="18:18" x14ac:dyDescent="0.25">
      <c r="R28011" s="15">
        <v>1</v>
      </c>
    </row>
    <row r="28012" spans="18:18" x14ac:dyDescent="0.25">
      <c r="R28012" s="15">
        <v>1</v>
      </c>
    </row>
    <row r="28013" spans="18:18" x14ac:dyDescent="0.25">
      <c r="R28013" s="15">
        <v>1</v>
      </c>
    </row>
    <row r="28014" spans="18:18" x14ac:dyDescent="0.25">
      <c r="R28014" s="15">
        <v>1</v>
      </c>
    </row>
    <row r="28015" spans="18:18" x14ac:dyDescent="0.25">
      <c r="R28015" s="15">
        <v>1</v>
      </c>
    </row>
    <row r="28016" spans="18:18" x14ac:dyDescent="0.25">
      <c r="R28016" s="15">
        <v>1</v>
      </c>
    </row>
    <row r="28017" spans="18:18" x14ac:dyDescent="0.25">
      <c r="R28017" s="15">
        <v>1</v>
      </c>
    </row>
    <row r="28018" spans="18:18" x14ac:dyDescent="0.25">
      <c r="R28018" s="15">
        <v>1</v>
      </c>
    </row>
    <row r="28019" spans="18:18" x14ac:dyDescent="0.25">
      <c r="R28019" s="15">
        <v>1</v>
      </c>
    </row>
    <row r="28020" spans="18:18" x14ac:dyDescent="0.25">
      <c r="R28020" s="15">
        <v>1</v>
      </c>
    </row>
    <row r="28021" spans="18:18" x14ac:dyDescent="0.25">
      <c r="R28021" s="15">
        <v>1</v>
      </c>
    </row>
    <row r="28022" spans="18:18" x14ac:dyDescent="0.25">
      <c r="R28022" s="15">
        <v>1</v>
      </c>
    </row>
    <row r="28023" spans="18:18" x14ac:dyDescent="0.25">
      <c r="R28023" s="15">
        <v>1</v>
      </c>
    </row>
    <row r="28024" spans="18:18" x14ac:dyDescent="0.25">
      <c r="R28024" s="15">
        <v>1</v>
      </c>
    </row>
    <row r="28025" spans="18:18" x14ac:dyDescent="0.25">
      <c r="R28025" s="15">
        <v>2</v>
      </c>
    </row>
    <row r="28026" spans="18:18" x14ac:dyDescent="0.25">
      <c r="R28026" s="15">
        <v>2</v>
      </c>
    </row>
    <row r="28027" spans="18:18" x14ac:dyDescent="0.25">
      <c r="R28027" s="15">
        <v>2</v>
      </c>
    </row>
    <row r="28028" spans="18:18" x14ac:dyDescent="0.25">
      <c r="R28028" s="15">
        <v>2</v>
      </c>
    </row>
    <row r="28029" spans="18:18" x14ac:dyDescent="0.25">
      <c r="R28029" s="15">
        <v>2</v>
      </c>
    </row>
    <row r="28030" spans="18:18" x14ac:dyDescent="0.25">
      <c r="R28030" s="15">
        <v>2</v>
      </c>
    </row>
    <row r="28031" spans="18:18" x14ac:dyDescent="0.25">
      <c r="R28031" s="15">
        <v>2</v>
      </c>
    </row>
    <row r="28032" spans="18:18" x14ac:dyDescent="0.25">
      <c r="R28032" s="15">
        <v>2</v>
      </c>
    </row>
    <row r="28033" spans="18:18" x14ac:dyDescent="0.25">
      <c r="R28033" s="15">
        <v>2</v>
      </c>
    </row>
    <row r="28034" spans="18:18" x14ac:dyDescent="0.25">
      <c r="R28034" s="15">
        <v>2</v>
      </c>
    </row>
    <row r="28035" spans="18:18" x14ac:dyDescent="0.25">
      <c r="R28035" s="15">
        <v>2</v>
      </c>
    </row>
    <row r="28036" spans="18:18" x14ac:dyDescent="0.25">
      <c r="R28036" s="15">
        <v>2</v>
      </c>
    </row>
    <row r="28037" spans="18:18" x14ac:dyDescent="0.25">
      <c r="R28037" s="15">
        <v>2</v>
      </c>
    </row>
    <row r="28038" spans="18:18" x14ac:dyDescent="0.25">
      <c r="R28038" s="15">
        <v>2</v>
      </c>
    </row>
    <row r="28039" spans="18:18" x14ac:dyDescent="0.25">
      <c r="R28039" s="15">
        <v>2</v>
      </c>
    </row>
    <row r="28040" spans="18:18" x14ac:dyDescent="0.25">
      <c r="R28040" s="15">
        <v>2</v>
      </c>
    </row>
    <row r="28041" spans="18:18" x14ac:dyDescent="0.25">
      <c r="R28041" s="15">
        <v>2</v>
      </c>
    </row>
    <row r="28042" spans="18:18" x14ac:dyDescent="0.25">
      <c r="R28042" s="15">
        <v>2</v>
      </c>
    </row>
    <row r="28043" spans="18:18" x14ac:dyDescent="0.25">
      <c r="R28043" s="15">
        <v>2</v>
      </c>
    </row>
    <row r="28044" spans="18:18" x14ac:dyDescent="0.25">
      <c r="R28044" s="15">
        <v>2</v>
      </c>
    </row>
    <row r="28045" spans="18:18" x14ac:dyDescent="0.25">
      <c r="R28045" s="15">
        <v>1</v>
      </c>
    </row>
    <row r="28046" spans="18:18" x14ac:dyDescent="0.25">
      <c r="R28046" s="15">
        <v>1</v>
      </c>
    </row>
    <row r="28047" spans="18:18" x14ac:dyDescent="0.25">
      <c r="R28047" s="15">
        <v>1</v>
      </c>
    </row>
    <row r="28048" spans="18:18" x14ac:dyDescent="0.25">
      <c r="R28048" s="15">
        <v>1</v>
      </c>
    </row>
    <row r="28049" spans="18:18" x14ac:dyDescent="0.25">
      <c r="R28049" s="15">
        <v>1</v>
      </c>
    </row>
    <row r="28050" spans="18:18" x14ac:dyDescent="0.25">
      <c r="R28050" s="15">
        <v>1</v>
      </c>
    </row>
    <row r="28051" spans="18:18" x14ac:dyDescent="0.25">
      <c r="R28051" s="15">
        <v>1</v>
      </c>
    </row>
    <row r="28052" spans="18:18" x14ac:dyDescent="0.25">
      <c r="R28052" s="15">
        <v>1</v>
      </c>
    </row>
    <row r="28053" spans="18:18" x14ac:dyDescent="0.25">
      <c r="R28053" s="15">
        <v>1</v>
      </c>
    </row>
    <row r="28054" spans="18:18" x14ac:dyDescent="0.25">
      <c r="R28054" s="15">
        <v>1</v>
      </c>
    </row>
    <row r="28055" spans="18:18" x14ac:dyDescent="0.25">
      <c r="R28055" s="15">
        <v>1</v>
      </c>
    </row>
    <row r="28056" spans="18:18" x14ac:dyDescent="0.25">
      <c r="R28056" s="15">
        <v>1</v>
      </c>
    </row>
    <row r="28057" spans="18:18" x14ac:dyDescent="0.25">
      <c r="R28057" s="15">
        <v>1</v>
      </c>
    </row>
    <row r="28058" spans="18:18" x14ac:dyDescent="0.25">
      <c r="R28058" s="15">
        <v>1</v>
      </c>
    </row>
    <row r="28059" spans="18:18" x14ac:dyDescent="0.25">
      <c r="R28059" s="15">
        <v>1</v>
      </c>
    </row>
    <row r="28060" spans="18:18" x14ac:dyDescent="0.25">
      <c r="R28060" s="15">
        <v>1</v>
      </c>
    </row>
    <row r="28061" spans="18:18" x14ac:dyDescent="0.25">
      <c r="R28061" s="15">
        <v>1</v>
      </c>
    </row>
    <row r="28062" spans="18:18" x14ac:dyDescent="0.25">
      <c r="R28062" s="15">
        <v>1</v>
      </c>
    </row>
    <row r="28063" spans="18:18" x14ac:dyDescent="0.25">
      <c r="R28063" s="15">
        <v>1</v>
      </c>
    </row>
    <row r="28064" spans="18:18" x14ac:dyDescent="0.25">
      <c r="R28064" s="15">
        <v>1</v>
      </c>
    </row>
    <row r="28065" spans="18:18" x14ac:dyDescent="0.25">
      <c r="R28065" s="15">
        <v>1</v>
      </c>
    </row>
    <row r="28066" spans="18:18" x14ac:dyDescent="0.25">
      <c r="R28066" s="15">
        <v>1</v>
      </c>
    </row>
    <row r="28067" spans="18:18" x14ac:dyDescent="0.25">
      <c r="R28067" s="15">
        <v>1</v>
      </c>
    </row>
    <row r="28068" spans="18:18" x14ac:dyDescent="0.25">
      <c r="R28068" s="15">
        <v>1</v>
      </c>
    </row>
    <row r="28069" spans="18:18" x14ac:dyDescent="0.25">
      <c r="R28069" s="15">
        <v>1</v>
      </c>
    </row>
    <row r="28070" spans="18:18" x14ac:dyDescent="0.25">
      <c r="R28070" s="15">
        <v>1</v>
      </c>
    </row>
    <row r="28071" spans="18:18" x14ac:dyDescent="0.25">
      <c r="R28071" s="15">
        <v>1</v>
      </c>
    </row>
    <row r="28072" spans="18:18" x14ac:dyDescent="0.25">
      <c r="R28072" s="15">
        <v>1</v>
      </c>
    </row>
    <row r="28073" spans="18:18" x14ac:dyDescent="0.25">
      <c r="R28073" s="15">
        <v>1</v>
      </c>
    </row>
    <row r="28074" spans="18:18" x14ac:dyDescent="0.25">
      <c r="R28074" s="15">
        <v>1</v>
      </c>
    </row>
    <row r="28075" spans="18:18" x14ac:dyDescent="0.25">
      <c r="R28075" s="15">
        <v>1</v>
      </c>
    </row>
    <row r="28076" spans="18:18" x14ac:dyDescent="0.25">
      <c r="R28076" s="15">
        <v>1</v>
      </c>
    </row>
    <row r="28077" spans="18:18" x14ac:dyDescent="0.25">
      <c r="R28077" s="15">
        <v>1</v>
      </c>
    </row>
    <row r="28078" spans="18:18" x14ac:dyDescent="0.25">
      <c r="R28078" s="15">
        <v>1</v>
      </c>
    </row>
    <row r="28079" spans="18:18" x14ac:dyDescent="0.25">
      <c r="R28079" s="15">
        <v>1</v>
      </c>
    </row>
    <row r="28080" spans="18:18" x14ac:dyDescent="0.25">
      <c r="R28080" s="15">
        <v>1</v>
      </c>
    </row>
    <row r="28081" spans="18:18" x14ac:dyDescent="0.25">
      <c r="R28081" s="15">
        <v>1</v>
      </c>
    </row>
    <row r="28082" spans="18:18" x14ac:dyDescent="0.25">
      <c r="R28082" s="15">
        <v>1</v>
      </c>
    </row>
    <row r="28083" spans="18:18" x14ac:dyDescent="0.25">
      <c r="R28083" s="15">
        <v>1</v>
      </c>
    </row>
    <row r="28084" spans="18:18" x14ac:dyDescent="0.25">
      <c r="R28084" s="15">
        <v>1</v>
      </c>
    </row>
    <row r="28085" spans="18:18" x14ac:dyDescent="0.25">
      <c r="R28085" s="15">
        <v>1</v>
      </c>
    </row>
    <row r="28086" spans="18:18" x14ac:dyDescent="0.25">
      <c r="R28086" s="15">
        <v>1</v>
      </c>
    </row>
    <row r="28087" spans="18:18" x14ac:dyDescent="0.25">
      <c r="R28087" s="15">
        <v>2</v>
      </c>
    </row>
    <row r="28088" spans="18:18" x14ac:dyDescent="0.25">
      <c r="R28088" s="15">
        <v>2</v>
      </c>
    </row>
    <row r="28089" spans="18:18" x14ac:dyDescent="0.25">
      <c r="R28089" s="15">
        <v>2</v>
      </c>
    </row>
    <row r="28090" spans="18:18" x14ac:dyDescent="0.25">
      <c r="R28090" s="15">
        <v>2</v>
      </c>
    </row>
    <row r="28091" spans="18:18" x14ac:dyDescent="0.25">
      <c r="R28091" s="15">
        <v>2</v>
      </c>
    </row>
    <row r="28092" spans="18:18" x14ac:dyDescent="0.25">
      <c r="R28092" s="15">
        <v>2</v>
      </c>
    </row>
    <row r="28093" spans="18:18" x14ac:dyDescent="0.25">
      <c r="R28093" s="15">
        <v>2</v>
      </c>
    </row>
    <row r="28094" spans="18:18" x14ac:dyDescent="0.25">
      <c r="R28094" s="15">
        <v>2</v>
      </c>
    </row>
    <row r="28095" spans="18:18" x14ac:dyDescent="0.25">
      <c r="R28095" s="15">
        <v>2</v>
      </c>
    </row>
    <row r="28096" spans="18:18" x14ac:dyDescent="0.25">
      <c r="R28096" s="15">
        <v>2</v>
      </c>
    </row>
    <row r="28097" spans="18:18" x14ac:dyDescent="0.25">
      <c r="R28097" s="15">
        <v>2</v>
      </c>
    </row>
    <row r="28098" spans="18:18" x14ac:dyDescent="0.25">
      <c r="R28098" s="15">
        <v>2</v>
      </c>
    </row>
    <row r="28099" spans="18:18" x14ac:dyDescent="0.25">
      <c r="R28099" s="15">
        <v>2</v>
      </c>
    </row>
    <row r="28100" spans="18:18" x14ac:dyDescent="0.25">
      <c r="R28100" s="15">
        <v>2</v>
      </c>
    </row>
    <row r="28101" spans="18:18" x14ac:dyDescent="0.25">
      <c r="R28101" s="15">
        <v>2</v>
      </c>
    </row>
    <row r="28102" spans="18:18" x14ac:dyDescent="0.25">
      <c r="R28102" s="15">
        <v>2</v>
      </c>
    </row>
    <row r="28103" spans="18:18" x14ac:dyDescent="0.25">
      <c r="R28103" s="15">
        <v>2</v>
      </c>
    </row>
    <row r="28104" spans="18:18" x14ac:dyDescent="0.25">
      <c r="R28104" s="15">
        <v>2</v>
      </c>
    </row>
    <row r="28105" spans="18:18" x14ac:dyDescent="0.25">
      <c r="R28105" s="15">
        <v>2</v>
      </c>
    </row>
    <row r="28106" spans="18:18" x14ac:dyDescent="0.25">
      <c r="R28106" s="15">
        <v>2</v>
      </c>
    </row>
    <row r="28107" spans="18:18" x14ac:dyDescent="0.25">
      <c r="R28107" s="15">
        <v>2</v>
      </c>
    </row>
    <row r="28108" spans="18:18" x14ac:dyDescent="0.25">
      <c r="R28108" s="15">
        <v>2</v>
      </c>
    </row>
    <row r="28109" spans="18:18" x14ac:dyDescent="0.25">
      <c r="R28109" s="15">
        <v>2</v>
      </c>
    </row>
    <row r="28110" spans="18:18" x14ac:dyDescent="0.25">
      <c r="R28110" s="15">
        <v>2</v>
      </c>
    </row>
    <row r="28111" spans="18:18" x14ac:dyDescent="0.25">
      <c r="R28111" s="15">
        <v>2</v>
      </c>
    </row>
    <row r="28112" spans="18:18" x14ac:dyDescent="0.25">
      <c r="R28112" s="15">
        <v>2</v>
      </c>
    </row>
    <row r="28113" spans="18:18" x14ac:dyDescent="0.25">
      <c r="R28113" s="15">
        <v>2</v>
      </c>
    </row>
    <row r="28114" spans="18:18" x14ac:dyDescent="0.25">
      <c r="R28114" s="15">
        <v>2</v>
      </c>
    </row>
    <row r="28115" spans="18:18" x14ac:dyDescent="0.25">
      <c r="R28115" s="15">
        <v>2</v>
      </c>
    </row>
    <row r="28116" spans="18:18" x14ac:dyDescent="0.25">
      <c r="R28116" s="15">
        <v>2</v>
      </c>
    </row>
    <row r="28117" spans="18:18" x14ac:dyDescent="0.25">
      <c r="R28117" s="15">
        <v>2</v>
      </c>
    </row>
    <row r="28118" spans="18:18" x14ac:dyDescent="0.25">
      <c r="R28118" s="15">
        <v>2</v>
      </c>
    </row>
    <row r="28119" spans="18:18" x14ac:dyDescent="0.25">
      <c r="R28119" s="15">
        <v>2</v>
      </c>
    </row>
    <row r="28120" spans="18:18" x14ac:dyDescent="0.25">
      <c r="R28120" s="15">
        <v>2</v>
      </c>
    </row>
    <row r="28121" spans="18:18" x14ac:dyDescent="0.25">
      <c r="R28121" s="15">
        <v>2</v>
      </c>
    </row>
    <row r="28122" spans="18:18" x14ac:dyDescent="0.25">
      <c r="R28122" s="15">
        <v>2</v>
      </c>
    </row>
    <row r="28123" spans="18:18" x14ac:dyDescent="0.25">
      <c r="R28123" s="15">
        <v>2</v>
      </c>
    </row>
    <row r="28124" spans="18:18" x14ac:dyDescent="0.25">
      <c r="R28124" s="15">
        <v>2</v>
      </c>
    </row>
    <row r="28125" spans="18:18" x14ac:dyDescent="0.25">
      <c r="R28125" s="15">
        <v>2</v>
      </c>
    </row>
    <row r="28126" spans="18:18" x14ac:dyDescent="0.25">
      <c r="R28126" s="15">
        <v>2</v>
      </c>
    </row>
    <row r="28127" spans="18:18" x14ac:dyDescent="0.25">
      <c r="R28127" s="15">
        <v>3</v>
      </c>
    </row>
    <row r="28128" spans="18:18" x14ac:dyDescent="0.25">
      <c r="R28128" s="15">
        <v>3</v>
      </c>
    </row>
    <row r="28129" spans="18:18" x14ac:dyDescent="0.25">
      <c r="R28129" s="15">
        <v>3</v>
      </c>
    </row>
    <row r="28130" spans="18:18" x14ac:dyDescent="0.25">
      <c r="R28130" s="15">
        <v>3</v>
      </c>
    </row>
    <row r="28131" spans="18:18" x14ac:dyDescent="0.25">
      <c r="R28131" s="15">
        <v>3</v>
      </c>
    </row>
    <row r="28132" spans="18:18" x14ac:dyDescent="0.25">
      <c r="R28132" s="15">
        <v>3</v>
      </c>
    </row>
    <row r="28133" spans="18:18" x14ac:dyDescent="0.25">
      <c r="R28133" s="15">
        <v>3</v>
      </c>
    </row>
    <row r="28134" spans="18:18" x14ac:dyDescent="0.25">
      <c r="R28134" s="15">
        <v>3</v>
      </c>
    </row>
    <row r="28135" spans="18:18" x14ac:dyDescent="0.25">
      <c r="R28135" s="15">
        <v>3</v>
      </c>
    </row>
    <row r="28136" spans="18:18" x14ac:dyDescent="0.25">
      <c r="R28136" s="15">
        <v>3</v>
      </c>
    </row>
    <row r="28137" spans="18:18" x14ac:dyDescent="0.25">
      <c r="R28137" s="15">
        <v>3</v>
      </c>
    </row>
    <row r="28138" spans="18:18" x14ac:dyDescent="0.25">
      <c r="R28138" s="15">
        <v>3</v>
      </c>
    </row>
    <row r="28139" spans="18:18" x14ac:dyDescent="0.25">
      <c r="R28139" s="15">
        <v>3</v>
      </c>
    </row>
    <row r="28140" spans="18:18" x14ac:dyDescent="0.25">
      <c r="R28140" s="15">
        <v>3</v>
      </c>
    </row>
    <row r="28141" spans="18:18" x14ac:dyDescent="0.25">
      <c r="R28141" s="15">
        <v>3</v>
      </c>
    </row>
    <row r="28142" spans="18:18" x14ac:dyDescent="0.25">
      <c r="R28142" s="15">
        <v>1</v>
      </c>
    </row>
    <row r="28143" spans="18:18" x14ac:dyDescent="0.25">
      <c r="R28143" s="15">
        <v>1</v>
      </c>
    </row>
    <row r="28144" spans="18:18" x14ac:dyDescent="0.25">
      <c r="R28144" s="15">
        <v>1</v>
      </c>
    </row>
    <row r="28145" spans="18:18" x14ac:dyDescent="0.25">
      <c r="R28145" s="15">
        <v>1</v>
      </c>
    </row>
    <row r="28146" spans="18:18" x14ac:dyDescent="0.25">
      <c r="R28146" s="15">
        <v>1</v>
      </c>
    </row>
    <row r="28147" spans="18:18" x14ac:dyDescent="0.25">
      <c r="R28147" s="15">
        <v>1</v>
      </c>
    </row>
    <row r="28148" spans="18:18" x14ac:dyDescent="0.25">
      <c r="R28148" s="15">
        <v>1</v>
      </c>
    </row>
    <row r="28149" spans="18:18" x14ac:dyDescent="0.25">
      <c r="R28149" s="15">
        <v>1</v>
      </c>
    </row>
    <row r="28150" spans="18:18" x14ac:dyDescent="0.25">
      <c r="R28150" s="15">
        <v>1</v>
      </c>
    </row>
    <row r="28151" spans="18:18" x14ac:dyDescent="0.25">
      <c r="R28151" s="15">
        <v>1</v>
      </c>
    </row>
    <row r="28152" spans="18:18" x14ac:dyDescent="0.25">
      <c r="R28152" s="15">
        <v>1</v>
      </c>
    </row>
    <row r="28153" spans="18:18" x14ac:dyDescent="0.25">
      <c r="R28153" s="15">
        <v>1</v>
      </c>
    </row>
    <row r="28154" spans="18:18" x14ac:dyDescent="0.25">
      <c r="R28154" s="15">
        <v>1</v>
      </c>
    </row>
    <row r="28155" spans="18:18" x14ac:dyDescent="0.25">
      <c r="R28155" s="15">
        <v>1</v>
      </c>
    </row>
    <row r="28156" spans="18:18" x14ac:dyDescent="0.25">
      <c r="R28156" s="15">
        <v>1</v>
      </c>
    </row>
    <row r="28157" spans="18:18" x14ac:dyDescent="0.25">
      <c r="R28157" s="15">
        <v>1</v>
      </c>
    </row>
    <row r="28158" spans="18:18" x14ac:dyDescent="0.25">
      <c r="R28158" s="15">
        <v>1</v>
      </c>
    </row>
    <row r="28159" spans="18:18" x14ac:dyDescent="0.25">
      <c r="R28159" s="15">
        <v>1</v>
      </c>
    </row>
    <row r="28160" spans="18:18" x14ac:dyDescent="0.25">
      <c r="R28160" s="15">
        <v>1</v>
      </c>
    </row>
    <row r="28161" spans="18:18" x14ac:dyDescent="0.25">
      <c r="R28161" s="15">
        <v>1</v>
      </c>
    </row>
    <row r="28162" spans="18:18" x14ac:dyDescent="0.25">
      <c r="R28162" s="15">
        <v>1</v>
      </c>
    </row>
    <row r="28163" spans="18:18" x14ac:dyDescent="0.25">
      <c r="R28163" s="15">
        <v>1</v>
      </c>
    </row>
    <row r="28164" spans="18:18" x14ac:dyDescent="0.25">
      <c r="R28164" s="15">
        <v>1</v>
      </c>
    </row>
    <row r="28165" spans="18:18" x14ac:dyDescent="0.25">
      <c r="R28165" s="15">
        <v>1</v>
      </c>
    </row>
    <row r="28166" spans="18:18" x14ac:dyDescent="0.25">
      <c r="R28166" s="15">
        <v>1</v>
      </c>
    </row>
    <row r="28167" spans="18:18" x14ac:dyDescent="0.25">
      <c r="R28167" s="15">
        <v>1</v>
      </c>
    </row>
    <row r="28168" spans="18:18" x14ac:dyDescent="0.25">
      <c r="R28168" s="15">
        <v>1</v>
      </c>
    </row>
    <row r="28169" spans="18:18" x14ac:dyDescent="0.25">
      <c r="R28169" s="15">
        <v>1</v>
      </c>
    </row>
    <row r="28170" spans="18:18" x14ac:dyDescent="0.25">
      <c r="R28170" s="15">
        <v>1</v>
      </c>
    </row>
    <row r="28171" spans="18:18" x14ac:dyDescent="0.25">
      <c r="R28171" s="15">
        <v>1</v>
      </c>
    </row>
    <row r="28172" spans="18:18" x14ac:dyDescent="0.25">
      <c r="R28172" s="15">
        <v>1</v>
      </c>
    </row>
    <row r="28173" spans="18:18" x14ac:dyDescent="0.25">
      <c r="R28173" s="15">
        <v>1</v>
      </c>
    </row>
    <row r="28174" spans="18:18" x14ac:dyDescent="0.25">
      <c r="R28174" s="15">
        <v>1</v>
      </c>
    </row>
    <row r="28175" spans="18:18" x14ac:dyDescent="0.25">
      <c r="R28175" s="15">
        <v>1</v>
      </c>
    </row>
    <row r="28176" spans="18:18" x14ac:dyDescent="0.25">
      <c r="R28176" s="15">
        <v>1</v>
      </c>
    </row>
    <row r="28177" spans="18:18" x14ac:dyDescent="0.25">
      <c r="R28177" s="15">
        <v>1</v>
      </c>
    </row>
    <row r="28178" spans="18:18" x14ac:dyDescent="0.25">
      <c r="R28178" s="15">
        <v>1</v>
      </c>
    </row>
    <row r="28179" spans="18:18" x14ac:dyDescent="0.25">
      <c r="R28179" s="15">
        <v>1</v>
      </c>
    </row>
    <row r="28180" spans="18:18" x14ac:dyDescent="0.25">
      <c r="R28180" s="15">
        <v>1</v>
      </c>
    </row>
    <row r="28181" spans="18:18" x14ac:dyDescent="0.25">
      <c r="R28181" s="15">
        <v>1</v>
      </c>
    </row>
    <row r="28182" spans="18:18" x14ac:dyDescent="0.25">
      <c r="R28182" s="15">
        <v>1</v>
      </c>
    </row>
    <row r="28183" spans="18:18" x14ac:dyDescent="0.25">
      <c r="R28183" s="15">
        <v>1</v>
      </c>
    </row>
    <row r="28184" spans="18:18" x14ac:dyDescent="0.25">
      <c r="R28184" s="15">
        <v>1</v>
      </c>
    </row>
    <row r="28185" spans="18:18" x14ac:dyDescent="0.25">
      <c r="R28185" s="15">
        <v>1</v>
      </c>
    </row>
    <row r="28186" spans="18:18" x14ac:dyDescent="0.25">
      <c r="R28186" s="15">
        <v>1</v>
      </c>
    </row>
    <row r="28187" spans="18:18" x14ac:dyDescent="0.25">
      <c r="R28187" s="15">
        <v>1</v>
      </c>
    </row>
    <row r="28188" spans="18:18" x14ac:dyDescent="0.25">
      <c r="R28188" s="15">
        <v>1</v>
      </c>
    </row>
    <row r="28189" spans="18:18" x14ac:dyDescent="0.25">
      <c r="R28189" s="15">
        <v>1</v>
      </c>
    </row>
    <row r="28190" spans="18:18" x14ac:dyDescent="0.25">
      <c r="R28190" s="15">
        <v>1</v>
      </c>
    </row>
    <row r="28191" spans="18:18" x14ac:dyDescent="0.25">
      <c r="R28191" s="15">
        <v>1</v>
      </c>
    </row>
    <row r="28192" spans="18:18" x14ac:dyDescent="0.25">
      <c r="R28192" s="15">
        <v>1</v>
      </c>
    </row>
    <row r="28193" spans="18:18" x14ac:dyDescent="0.25">
      <c r="R28193" s="15">
        <v>1</v>
      </c>
    </row>
    <row r="28194" spans="18:18" x14ac:dyDescent="0.25">
      <c r="R28194" s="15">
        <v>1</v>
      </c>
    </row>
    <row r="28195" spans="18:18" x14ac:dyDescent="0.25">
      <c r="R28195" s="15">
        <v>1</v>
      </c>
    </row>
    <row r="28196" spans="18:18" x14ac:dyDescent="0.25">
      <c r="R28196" s="15">
        <v>1</v>
      </c>
    </row>
    <row r="28197" spans="18:18" x14ac:dyDescent="0.25">
      <c r="R28197" s="15">
        <v>1</v>
      </c>
    </row>
    <row r="28198" spans="18:18" x14ac:dyDescent="0.25">
      <c r="R28198" s="15">
        <v>1</v>
      </c>
    </row>
    <row r="28199" spans="18:18" x14ac:dyDescent="0.25">
      <c r="R28199" s="15">
        <v>1</v>
      </c>
    </row>
    <row r="28200" spans="18:18" x14ac:dyDescent="0.25">
      <c r="R28200" s="15">
        <v>1</v>
      </c>
    </row>
    <row r="28201" spans="18:18" x14ac:dyDescent="0.25">
      <c r="R28201" s="15">
        <v>1</v>
      </c>
    </row>
    <row r="28202" spans="18:18" x14ac:dyDescent="0.25">
      <c r="R28202" s="15">
        <v>1</v>
      </c>
    </row>
    <row r="28203" spans="18:18" x14ac:dyDescent="0.25">
      <c r="R28203" s="15">
        <v>1</v>
      </c>
    </row>
    <row r="28204" spans="18:18" x14ac:dyDescent="0.25">
      <c r="R28204" s="15">
        <v>1</v>
      </c>
    </row>
    <row r="28205" spans="18:18" x14ac:dyDescent="0.25">
      <c r="R28205" s="15">
        <v>1</v>
      </c>
    </row>
    <row r="28206" spans="18:18" x14ac:dyDescent="0.25">
      <c r="R28206" s="15">
        <v>1</v>
      </c>
    </row>
    <row r="28207" spans="18:18" x14ac:dyDescent="0.25">
      <c r="R28207" s="15">
        <v>1</v>
      </c>
    </row>
    <row r="28208" spans="18:18" x14ac:dyDescent="0.25">
      <c r="R28208" s="15">
        <v>1</v>
      </c>
    </row>
    <row r="28209" spans="18:18" x14ac:dyDescent="0.25">
      <c r="R28209" s="15">
        <v>1</v>
      </c>
    </row>
    <row r="28210" spans="18:18" x14ac:dyDescent="0.25">
      <c r="R28210" s="15">
        <v>1</v>
      </c>
    </row>
    <row r="28211" spans="18:18" x14ac:dyDescent="0.25">
      <c r="R28211" s="15">
        <v>1</v>
      </c>
    </row>
    <row r="28212" spans="18:18" x14ac:dyDescent="0.25">
      <c r="R28212" s="15">
        <v>1</v>
      </c>
    </row>
    <row r="28213" spans="18:18" x14ac:dyDescent="0.25">
      <c r="R28213" s="15">
        <v>1</v>
      </c>
    </row>
    <row r="28214" spans="18:18" x14ac:dyDescent="0.25">
      <c r="R28214" s="15">
        <v>1</v>
      </c>
    </row>
    <row r="28215" spans="18:18" x14ac:dyDescent="0.25">
      <c r="R28215" s="15">
        <v>1</v>
      </c>
    </row>
    <row r="28216" spans="18:18" x14ac:dyDescent="0.25">
      <c r="R28216" s="15">
        <v>1</v>
      </c>
    </row>
    <row r="28217" spans="18:18" x14ac:dyDescent="0.25">
      <c r="R28217" s="15">
        <v>1</v>
      </c>
    </row>
    <row r="28218" spans="18:18" x14ac:dyDescent="0.25">
      <c r="R28218" s="15">
        <v>1</v>
      </c>
    </row>
    <row r="28219" spans="18:18" x14ac:dyDescent="0.25">
      <c r="R28219" s="15">
        <v>1</v>
      </c>
    </row>
    <row r="28220" spans="18:18" x14ac:dyDescent="0.25">
      <c r="R28220" s="15">
        <v>1</v>
      </c>
    </row>
    <row r="28221" spans="18:18" x14ac:dyDescent="0.25">
      <c r="R28221" s="15">
        <v>1</v>
      </c>
    </row>
    <row r="28222" spans="18:18" x14ac:dyDescent="0.25">
      <c r="R28222" s="15">
        <v>1</v>
      </c>
    </row>
    <row r="28223" spans="18:18" x14ac:dyDescent="0.25">
      <c r="R28223" s="15">
        <v>1</v>
      </c>
    </row>
    <row r="28224" spans="18:18" x14ac:dyDescent="0.25">
      <c r="R28224" s="15">
        <v>1</v>
      </c>
    </row>
    <row r="28225" spans="18:18" x14ac:dyDescent="0.25">
      <c r="R28225" s="15">
        <v>1</v>
      </c>
    </row>
    <row r="28226" spans="18:18" x14ac:dyDescent="0.25">
      <c r="R28226" s="15">
        <v>1</v>
      </c>
    </row>
    <row r="28227" spans="18:18" x14ac:dyDescent="0.25">
      <c r="R28227" s="15">
        <v>1</v>
      </c>
    </row>
    <row r="28228" spans="18:18" x14ac:dyDescent="0.25">
      <c r="R28228" s="15">
        <v>1</v>
      </c>
    </row>
    <row r="28229" spans="18:18" x14ac:dyDescent="0.25">
      <c r="R28229" s="15">
        <v>1</v>
      </c>
    </row>
    <row r="28230" spans="18:18" x14ac:dyDescent="0.25">
      <c r="R28230" s="15">
        <v>1</v>
      </c>
    </row>
    <row r="28231" spans="18:18" x14ac:dyDescent="0.25">
      <c r="R28231" s="15">
        <v>1</v>
      </c>
    </row>
    <row r="28232" spans="18:18" x14ac:dyDescent="0.25">
      <c r="R28232" s="15">
        <v>1</v>
      </c>
    </row>
    <row r="28233" spans="18:18" x14ac:dyDescent="0.25">
      <c r="R28233" s="15">
        <v>1</v>
      </c>
    </row>
    <row r="28234" spans="18:18" x14ac:dyDescent="0.25">
      <c r="R28234" s="15">
        <v>1</v>
      </c>
    </row>
    <row r="28235" spans="18:18" x14ac:dyDescent="0.25">
      <c r="R28235" s="15">
        <v>2</v>
      </c>
    </row>
    <row r="28236" spans="18:18" x14ac:dyDescent="0.25">
      <c r="R28236" s="15">
        <v>2</v>
      </c>
    </row>
    <row r="28237" spans="18:18" x14ac:dyDescent="0.25">
      <c r="R28237" s="15">
        <v>2</v>
      </c>
    </row>
    <row r="28238" spans="18:18" x14ac:dyDescent="0.25">
      <c r="R28238" s="15">
        <v>2</v>
      </c>
    </row>
    <row r="28239" spans="18:18" x14ac:dyDescent="0.25">
      <c r="R28239" s="15">
        <v>2</v>
      </c>
    </row>
    <row r="28240" spans="18:18" x14ac:dyDescent="0.25">
      <c r="R28240" s="15">
        <v>2</v>
      </c>
    </row>
    <row r="28241" spans="18:18" x14ac:dyDescent="0.25">
      <c r="R28241" s="15">
        <v>2</v>
      </c>
    </row>
    <row r="28242" spans="18:18" x14ac:dyDescent="0.25">
      <c r="R28242" s="15">
        <v>2</v>
      </c>
    </row>
    <row r="28243" spans="18:18" x14ac:dyDescent="0.25">
      <c r="R28243" s="15">
        <v>2</v>
      </c>
    </row>
    <row r="28244" spans="18:18" x14ac:dyDescent="0.25">
      <c r="R28244" s="15">
        <v>2</v>
      </c>
    </row>
    <row r="28245" spans="18:18" x14ac:dyDescent="0.25">
      <c r="R28245" s="15">
        <v>2</v>
      </c>
    </row>
    <row r="28246" spans="18:18" x14ac:dyDescent="0.25">
      <c r="R28246" s="15">
        <v>2</v>
      </c>
    </row>
    <row r="28247" spans="18:18" x14ac:dyDescent="0.25">
      <c r="R28247" s="15">
        <v>2</v>
      </c>
    </row>
    <row r="28248" spans="18:18" x14ac:dyDescent="0.25">
      <c r="R28248" s="15">
        <v>2</v>
      </c>
    </row>
    <row r="28249" spans="18:18" x14ac:dyDescent="0.25">
      <c r="R28249" s="15">
        <v>2</v>
      </c>
    </row>
    <row r="28250" spans="18:18" x14ac:dyDescent="0.25">
      <c r="R28250" s="15">
        <v>2</v>
      </c>
    </row>
    <row r="28251" spans="18:18" x14ac:dyDescent="0.25">
      <c r="R28251" s="15">
        <v>2</v>
      </c>
    </row>
    <row r="28252" spans="18:18" x14ac:dyDescent="0.25">
      <c r="R28252" s="15">
        <v>2</v>
      </c>
    </row>
    <row r="28253" spans="18:18" x14ac:dyDescent="0.25">
      <c r="R28253" s="15">
        <v>2</v>
      </c>
    </row>
    <row r="28254" spans="18:18" x14ac:dyDescent="0.25">
      <c r="R28254" s="15">
        <v>1</v>
      </c>
    </row>
    <row r="28255" spans="18:18" x14ac:dyDescent="0.25">
      <c r="R28255" s="15">
        <v>1</v>
      </c>
    </row>
    <row r="28256" spans="18:18" x14ac:dyDescent="0.25">
      <c r="R28256" s="15">
        <v>1</v>
      </c>
    </row>
    <row r="28257" spans="18:18" x14ac:dyDescent="0.25">
      <c r="R28257" s="15">
        <v>1</v>
      </c>
    </row>
    <row r="28258" spans="18:18" x14ac:dyDescent="0.25">
      <c r="R28258" s="15">
        <v>1</v>
      </c>
    </row>
    <row r="28259" spans="18:18" x14ac:dyDescent="0.25">
      <c r="R28259" s="15">
        <v>1</v>
      </c>
    </row>
    <row r="28260" spans="18:18" x14ac:dyDescent="0.25">
      <c r="R28260" s="15">
        <v>1</v>
      </c>
    </row>
    <row r="28261" spans="18:18" x14ac:dyDescent="0.25">
      <c r="R28261" s="15">
        <v>1</v>
      </c>
    </row>
    <row r="28262" spans="18:18" x14ac:dyDescent="0.25">
      <c r="R28262" s="15">
        <v>1</v>
      </c>
    </row>
    <row r="28263" spans="18:18" x14ac:dyDescent="0.25">
      <c r="R28263" s="15">
        <v>1</v>
      </c>
    </row>
    <row r="28264" spans="18:18" x14ac:dyDescent="0.25">
      <c r="R28264" s="15">
        <v>1</v>
      </c>
    </row>
    <row r="28265" spans="18:18" x14ac:dyDescent="0.25">
      <c r="R28265" s="15">
        <v>1</v>
      </c>
    </row>
    <row r="28266" spans="18:18" x14ac:dyDescent="0.25">
      <c r="R28266" s="15">
        <v>1</v>
      </c>
    </row>
    <row r="28267" spans="18:18" x14ac:dyDescent="0.25">
      <c r="R28267" s="15">
        <v>1</v>
      </c>
    </row>
    <row r="28268" spans="18:18" x14ac:dyDescent="0.25">
      <c r="R28268" s="15">
        <v>1</v>
      </c>
    </row>
    <row r="28269" spans="18:18" x14ac:dyDescent="0.25">
      <c r="R28269" s="15">
        <v>1</v>
      </c>
    </row>
    <row r="28270" spans="18:18" x14ac:dyDescent="0.25">
      <c r="R28270" s="15">
        <v>1</v>
      </c>
    </row>
    <row r="28271" spans="18:18" x14ac:dyDescent="0.25">
      <c r="R28271" s="15">
        <v>1</v>
      </c>
    </row>
    <row r="28272" spans="18:18" x14ac:dyDescent="0.25">
      <c r="R28272" s="15">
        <v>1</v>
      </c>
    </row>
    <row r="28273" spans="18:18" x14ac:dyDescent="0.25">
      <c r="R28273" s="15">
        <v>1</v>
      </c>
    </row>
    <row r="28274" spans="18:18" x14ac:dyDescent="0.25">
      <c r="R28274" s="15">
        <v>1</v>
      </c>
    </row>
    <row r="28275" spans="18:18" x14ac:dyDescent="0.25">
      <c r="R28275" s="15">
        <v>1</v>
      </c>
    </row>
    <row r="28276" spans="18:18" x14ac:dyDescent="0.25">
      <c r="R28276" s="15">
        <v>1</v>
      </c>
    </row>
    <row r="28277" spans="18:18" x14ac:dyDescent="0.25">
      <c r="R28277" s="15">
        <v>1</v>
      </c>
    </row>
    <row r="28278" spans="18:18" x14ac:dyDescent="0.25">
      <c r="R28278" s="15">
        <v>2</v>
      </c>
    </row>
    <row r="28279" spans="18:18" x14ac:dyDescent="0.25">
      <c r="R28279" s="15">
        <v>2</v>
      </c>
    </row>
    <row r="28280" spans="18:18" x14ac:dyDescent="0.25">
      <c r="R28280" s="15">
        <v>2</v>
      </c>
    </row>
    <row r="28281" spans="18:18" x14ac:dyDescent="0.25">
      <c r="R28281" s="15">
        <v>2</v>
      </c>
    </row>
    <row r="28282" spans="18:18" x14ac:dyDescent="0.25">
      <c r="R28282" s="15">
        <v>2</v>
      </c>
    </row>
    <row r="28283" spans="18:18" x14ac:dyDescent="0.25">
      <c r="R28283" s="15">
        <v>2</v>
      </c>
    </row>
    <row r="28284" spans="18:18" x14ac:dyDescent="0.25">
      <c r="R28284" s="15">
        <v>2</v>
      </c>
    </row>
    <row r="28285" spans="18:18" x14ac:dyDescent="0.25">
      <c r="R28285" s="15">
        <v>2</v>
      </c>
    </row>
    <row r="28286" spans="18:18" x14ac:dyDescent="0.25">
      <c r="R28286" s="15">
        <v>2</v>
      </c>
    </row>
    <row r="28287" spans="18:18" x14ac:dyDescent="0.25">
      <c r="R28287" s="15">
        <v>2</v>
      </c>
    </row>
    <row r="28288" spans="18:18" x14ac:dyDescent="0.25">
      <c r="R28288" s="15">
        <v>2</v>
      </c>
    </row>
    <row r="28289" spans="18:18" x14ac:dyDescent="0.25">
      <c r="R28289" s="15">
        <v>2</v>
      </c>
    </row>
    <row r="28290" spans="18:18" x14ac:dyDescent="0.25">
      <c r="R28290" s="15">
        <v>2</v>
      </c>
    </row>
    <row r="28291" spans="18:18" x14ac:dyDescent="0.25">
      <c r="R28291" s="15">
        <v>2</v>
      </c>
    </row>
    <row r="28292" spans="18:18" x14ac:dyDescent="0.25">
      <c r="R28292" s="15">
        <v>2</v>
      </c>
    </row>
    <row r="28293" spans="18:18" x14ac:dyDescent="0.25">
      <c r="R28293" s="15">
        <v>2</v>
      </c>
    </row>
    <row r="28294" spans="18:18" x14ac:dyDescent="0.25">
      <c r="R28294" s="15">
        <v>2</v>
      </c>
    </row>
    <row r="28295" spans="18:18" x14ac:dyDescent="0.25">
      <c r="R28295" s="15">
        <v>2</v>
      </c>
    </row>
    <row r="28296" spans="18:18" x14ac:dyDescent="0.25">
      <c r="R28296" s="15">
        <v>2</v>
      </c>
    </row>
    <row r="28297" spans="18:18" x14ac:dyDescent="0.25">
      <c r="R28297" s="15">
        <v>2</v>
      </c>
    </row>
    <row r="28298" spans="18:18" x14ac:dyDescent="0.25">
      <c r="R28298" s="15">
        <v>2</v>
      </c>
    </row>
    <row r="28299" spans="18:18" x14ac:dyDescent="0.25">
      <c r="R28299" s="15">
        <v>2</v>
      </c>
    </row>
    <row r="28300" spans="18:18" x14ac:dyDescent="0.25">
      <c r="R28300" s="15">
        <v>2</v>
      </c>
    </row>
    <row r="28301" spans="18:18" x14ac:dyDescent="0.25">
      <c r="R28301" s="15">
        <v>2</v>
      </c>
    </row>
    <row r="28302" spans="18:18" x14ac:dyDescent="0.25">
      <c r="R28302" s="15">
        <v>2</v>
      </c>
    </row>
    <row r="28303" spans="18:18" x14ac:dyDescent="0.25">
      <c r="R28303" s="15">
        <v>2</v>
      </c>
    </row>
    <row r="28304" spans="18:18" x14ac:dyDescent="0.25">
      <c r="R28304" s="15">
        <v>2</v>
      </c>
    </row>
    <row r="28305" spans="18:18" x14ac:dyDescent="0.25">
      <c r="R28305" s="15">
        <v>2</v>
      </c>
    </row>
    <row r="28306" spans="18:18" x14ac:dyDescent="0.25">
      <c r="R28306" s="15">
        <v>1</v>
      </c>
    </row>
    <row r="28307" spans="18:18" x14ac:dyDescent="0.25">
      <c r="R28307" s="15">
        <v>1</v>
      </c>
    </row>
    <row r="28308" spans="18:18" x14ac:dyDescent="0.25">
      <c r="R28308" s="15">
        <v>1</v>
      </c>
    </row>
    <row r="28309" spans="18:18" x14ac:dyDescent="0.25">
      <c r="R28309" s="15">
        <v>1</v>
      </c>
    </row>
    <row r="28310" spans="18:18" x14ac:dyDescent="0.25">
      <c r="R28310" s="15">
        <v>1</v>
      </c>
    </row>
    <row r="28311" spans="18:18" x14ac:dyDescent="0.25">
      <c r="R28311" s="15">
        <v>1</v>
      </c>
    </row>
    <row r="28312" spans="18:18" x14ac:dyDescent="0.25">
      <c r="R28312" s="15">
        <v>1</v>
      </c>
    </row>
    <row r="28313" spans="18:18" x14ac:dyDescent="0.25">
      <c r="R28313" s="15">
        <v>1</v>
      </c>
    </row>
    <row r="28314" spans="18:18" x14ac:dyDescent="0.25">
      <c r="R28314" s="15">
        <v>1</v>
      </c>
    </row>
    <row r="28315" spans="18:18" x14ac:dyDescent="0.25">
      <c r="R28315" s="15">
        <v>1</v>
      </c>
    </row>
    <row r="28316" spans="18:18" x14ac:dyDescent="0.25">
      <c r="R28316" s="15">
        <v>1</v>
      </c>
    </row>
    <row r="28317" spans="18:18" x14ac:dyDescent="0.25">
      <c r="R28317" s="15">
        <v>1</v>
      </c>
    </row>
    <row r="28318" spans="18:18" x14ac:dyDescent="0.25">
      <c r="R28318" s="15">
        <v>1</v>
      </c>
    </row>
    <row r="28319" spans="18:18" x14ac:dyDescent="0.25">
      <c r="R28319" s="15">
        <v>1</v>
      </c>
    </row>
    <row r="28320" spans="18:18" x14ac:dyDescent="0.25">
      <c r="R28320" s="15">
        <v>1</v>
      </c>
    </row>
    <row r="28321" spans="18:18" x14ac:dyDescent="0.25">
      <c r="R28321" s="15">
        <v>1</v>
      </c>
    </row>
    <row r="28322" spans="18:18" x14ac:dyDescent="0.25">
      <c r="R28322" s="15">
        <v>1</v>
      </c>
    </row>
    <row r="28323" spans="18:18" x14ac:dyDescent="0.25">
      <c r="R28323" s="15">
        <v>1</v>
      </c>
    </row>
    <row r="28324" spans="18:18" x14ac:dyDescent="0.25">
      <c r="R28324" s="15">
        <v>1</v>
      </c>
    </row>
    <row r="28325" spans="18:18" x14ac:dyDescent="0.25">
      <c r="R28325" s="15">
        <v>1</v>
      </c>
    </row>
    <row r="28326" spans="18:18" x14ac:dyDescent="0.25">
      <c r="R28326" s="15">
        <v>1</v>
      </c>
    </row>
    <row r="28327" spans="18:18" x14ac:dyDescent="0.25">
      <c r="R28327" s="15">
        <v>1</v>
      </c>
    </row>
    <row r="28328" spans="18:18" x14ac:dyDescent="0.25">
      <c r="R28328" s="15">
        <v>1</v>
      </c>
    </row>
    <row r="28329" spans="18:18" x14ac:dyDescent="0.25">
      <c r="R28329" s="15">
        <v>1</v>
      </c>
    </row>
    <row r="28330" spans="18:18" x14ac:dyDescent="0.25">
      <c r="R28330" s="15">
        <v>1</v>
      </c>
    </row>
    <row r="28331" spans="18:18" x14ac:dyDescent="0.25">
      <c r="R28331" s="15">
        <v>1</v>
      </c>
    </row>
    <row r="28332" spans="18:18" x14ac:dyDescent="0.25">
      <c r="R28332" s="15">
        <v>1</v>
      </c>
    </row>
    <row r="28333" spans="18:18" x14ac:dyDescent="0.25">
      <c r="R28333" s="15">
        <v>1</v>
      </c>
    </row>
    <row r="28334" spans="18:18" x14ac:dyDescent="0.25">
      <c r="R28334" s="15">
        <v>1</v>
      </c>
    </row>
    <row r="28335" spans="18:18" x14ac:dyDescent="0.25">
      <c r="R28335" s="15">
        <v>3</v>
      </c>
    </row>
    <row r="28336" spans="18:18" x14ac:dyDescent="0.25">
      <c r="R28336" s="15">
        <v>3</v>
      </c>
    </row>
    <row r="28337" spans="18:18" x14ac:dyDescent="0.25">
      <c r="R28337" s="15">
        <v>3</v>
      </c>
    </row>
    <row r="28338" spans="18:18" x14ac:dyDescent="0.25">
      <c r="R28338" s="15">
        <v>3</v>
      </c>
    </row>
    <row r="28339" spans="18:18" x14ac:dyDescent="0.25">
      <c r="R28339" s="15">
        <v>3</v>
      </c>
    </row>
    <row r="28340" spans="18:18" x14ac:dyDescent="0.25">
      <c r="R28340" s="15">
        <v>4</v>
      </c>
    </row>
    <row r="28341" spans="18:18" x14ac:dyDescent="0.25">
      <c r="R28341" s="15">
        <v>4</v>
      </c>
    </row>
    <row r="28342" spans="18:18" x14ac:dyDescent="0.25">
      <c r="R28342" s="15">
        <v>4</v>
      </c>
    </row>
    <row r="28343" spans="18:18" x14ac:dyDescent="0.25">
      <c r="R28343" s="15">
        <v>4</v>
      </c>
    </row>
    <row r="28344" spans="18:18" x14ac:dyDescent="0.25">
      <c r="R28344" s="15">
        <v>4</v>
      </c>
    </row>
    <row r="28345" spans="18:18" x14ac:dyDescent="0.25">
      <c r="R28345" s="15">
        <v>4</v>
      </c>
    </row>
    <row r="28346" spans="18:18" x14ac:dyDescent="0.25">
      <c r="R28346" s="15">
        <v>4</v>
      </c>
    </row>
    <row r="28347" spans="18:18" x14ac:dyDescent="0.25">
      <c r="R28347" s="15">
        <v>4</v>
      </c>
    </row>
    <row r="28348" spans="18:18" x14ac:dyDescent="0.25">
      <c r="R28348" s="15">
        <v>4</v>
      </c>
    </row>
    <row r="28349" spans="18:18" x14ac:dyDescent="0.25">
      <c r="R28349" s="15">
        <v>4</v>
      </c>
    </row>
    <row r="28350" spans="18:18" x14ac:dyDescent="0.25">
      <c r="R28350" s="15">
        <v>4</v>
      </c>
    </row>
    <row r="28351" spans="18:18" x14ac:dyDescent="0.25">
      <c r="R28351" s="15">
        <v>4</v>
      </c>
    </row>
    <row r="28352" spans="18:18" x14ac:dyDescent="0.25">
      <c r="R28352" s="15">
        <v>4</v>
      </c>
    </row>
    <row r="28353" spans="18:18" x14ac:dyDescent="0.25">
      <c r="R28353" s="15">
        <v>4</v>
      </c>
    </row>
    <row r="28354" spans="18:18" x14ac:dyDescent="0.25">
      <c r="R28354" s="15">
        <v>4</v>
      </c>
    </row>
    <row r="28355" spans="18:18" x14ac:dyDescent="0.25">
      <c r="R28355" s="15">
        <v>4</v>
      </c>
    </row>
    <row r="28356" spans="18:18" x14ac:dyDescent="0.25">
      <c r="R28356" s="15">
        <v>4</v>
      </c>
    </row>
    <row r="28357" spans="18:18" x14ac:dyDescent="0.25">
      <c r="R28357" s="15">
        <v>4</v>
      </c>
    </row>
    <row r="28358" spans="18:18" x14ac:dyDescent="0.25">
      <c r="R28358" s="15">
        <v>4</v>
      </c>
    </row>
    <row r="28359" spans="18:18" x14ac:dyDescent="0.25">
      <c r="R28359" s="15">
        <v>4</v>
      </c>
    </row>
    <row r="28360" spans="18:18" x14ac:dyDescent="0.25">
      <c r="R28360" s="15">
        <v>4</v>
      </c>
    </row>
    <row r="28361" spans="18:18" x14ac:dyDescent="0.25">
      <c r="R28361" s="15">
        <v>4</v>
      </c>
    </row>
    <row r="28362" spans="18:18" x14ac:dyDescent="0.25">
      <c r="R28362" s="15">
        <v>4</v>
      </c>
    </row>
    <row r="28363" spans="18:18" x14ac:dyDescent="0.25">
      <c r="R28363" s="15">
        <v>4</v>
      </c>
    </row>
    <row r="28364" spans="18:18" x14ac:dyDescent="0.25">
      <c r="R28364" s="15">
        <v>4</v>
      </c>
    </row>
    <row r="28365" spans="18:18" x14ac:dyDescent="0.25">
      <c r="R28365" s="15">
        <v>4</v>
      </c>
    </row>
    <row r="28366" spans="18:18" x14ac:dyDescent="0.25">
      <c r="R28366" s="15">
        <v>4</v>
      </c>
    </row>
    <row r="28367" spans="18:18" x14ac:dyDescent="0.25">
      <c r="R28367" s="15">
        <v>4</v>
      </c>
    </row>
    <row r="28368" spans="18:18" x14ac:dyDescent="0.25">
      <c r="R28368" s="15">
        <v>4</v>
      </c>
    </row>
    <row r="28369" spans="18:18" x14ac:dyDescent="0.25">
      <c r="R28369" s="15">
        <v>4</v>
      </c>
    </row>
    <row r="28370" spans="18:18" x14ac:dyDescent="0.25">
      <c r="R28370" s="15">
        <v>4</v>
      </c>
    </row>
    <row r="28371" spans="18:18" x14ac:dyDescent="0.25">
      <c r="R28371" s="15">
        <v>4</v>
      </c>
    </row>
    <row r="28372" spans="18:18" x14ac:dyDescent="0.25">
      <c r="R28372" s="15">
        <v>4</v>
      </c>
    </row>
    <row r="28373" spans="18:18" x14ac:dyDescent="0.25">
      <c r="R28373" s="15">
        <v>4</v>
      </c>
    </row>
    <row r="28374" spans="18:18" x14ac:dyDescent="0.25">
      <c r="R28374" s="15">
        <v>4</v>
      </c>
    </row>
    <row r="28375" spans="18:18" x14ac:dyDescent="0.25">
      <c r="R28375" s="15">
        <v>4</v>
      </c>
    </row>
    <row r="28376" spans="18:18" x14ac:dyDescent="0.25">
      <c r="R28376" s="15">
        <v>4</v>
      </c>
    </row>
    <row r="28377" spans="18:18" x14ac:dyDescent="0.25">
      <c r="R28377" s="15">
        <v>4</v>
      </c>
    </row>
    <row r="28378" spans="18:18" x14ac:dyDescent="0.25">
      <c r="R28378" s="15">
        <v>4</v>
      </c>
    </row>
    <row r="28379" spans="18:18" x14ac:dyDescent="0.25">
      <c r="R28379" s="15">
        <v>4</v>
      </c>
    </row>
    <row r="28380" spans="18:18" x14ac:dyDescent="0.25">
      <c r="R28380" s="15">
        <v>4</v>
      </c>
    </row>
    <row r="28381" spans="18:18" x14ac:dyDescent="0.25">
      <c r="R28381" s="15">
        <v>4</v>
      </c>
    </row>
    <row r="28382" spans="18:18" x14ac:dyDescent="0.25">
      <c r="R28382" s="15">
        <v>4</v>
      </c>
    </row>
    <row r="28383" spans="18:18" x14ac:dyDescent="0.25">
      <c r="R28383" s="15">
        <v>4</v>
      </c>
    </row>
    <row r="28384" spans="18:18" x14ac:dyDescent="0.25">
      <c r="R28384" s="15">
        <v>4</v>
      </c>
    </row>
    <row r="28385" spans="18:18" x14ac:dyDescent="0.25">
      <c r="R28385" s="15">
        <v>4</v>
      </c>
    </row>
    <row r="28386" spans="18:18" x14ac:dyDescent="0.25">
      <c r="R28386" s="15">
        <v>4</v>
      </c>
    </row>
    <row r="28387" spans="18:18" x14ac:dyDescent="0.25">
      <c r="R28387" s="15">
        <v>4</v>
      </c>
    </row>
    <row r="28388" spans="18:18" x14ac:dyDescent="0.25">
      <c r="R28388" s="15">
        <v>4</v>
      </c>
    </row>
    <row r="28389" spans="18:18" x14ac:dyDescent="0.25">
      <c r="R28389" s="15">
        <v>4</v>
      </c>
    </row>
    <row r="28390" spans="18:18" x14ac:dyDescent="0.25">
      <c r="R28390" s="15">
        <v>4</v>
      </c>
    </row>
    <row r="28391" spans="18:18" x14ac:dyDescent="0.25">
      <c r="R28391" s="15">
        <v>4</v>
      </c>
    </row>
    <row r="28392" spans="18:18" x14ac:dyDescent="0.25">
      <c r="R28392" s="15">
        <v>4</v>
      </c>
    </row>
    <row r="28393" spans="18:18" x14ac:dyDescent="0.25">
      <c r="R28393" s="15">
        <v>4</v>
      </c>
    </row>
    <row r="28394" spans="18:18" x14ac:dyDescent="0.25">
      <c r="R28394" s="15">
        <v>4</v>
      </c>
    </row>
    <row r="28395" spans="18:18" x14ac:dyDescent="0.25">
      <c r="R28395" s="15">
        <v>4</v>
      </c>
    </row>
    <row r="28396" spans="18:18" x14ac:dyDescent="0.25">
      <c r="R28396" s="15">
        <v>4</v>
      </c>
    </row>
    <row r="28397" spans="18:18" x14ac:dyDescent="0.25">
      <c r="R28397" s="15">
        <v>4</v>
      </c>
    </row>
    <row r="28398" spans="18:18" x14ac:dyDescent="0.25">
      <c r="R28398" s="15">
        <v>4</v>
      </c>
    </row>
    <row r="28399" spans="18:18" x14ac:dyDescent="0.25">
      <c r="R28399" s="15">
        <v>4</v>
      </c>
    </row>
    <row r="28400" spans="18:18" x14ac:dyDescent="0.25">
      <c r="R28400" s="15">
        <v>4</v>
      </c>
    </row>
    <row r="28401" spans="18:18" x14ac:dyDescent="0.25">
      <c r="R28401" s="15">
        <v>4</v>
      </c>
    </row>
    <row r="28402" spans="18:18" x14ac:dyDescent="0.25">
      <c r="R28402" s="15">
        <v>4</v>
      </c>
    </row>
    <row r="28403" spans="18:18" x14ac:dyDescent="0.25">
      <c r="R28403" s="15">
        <v>4</v>
      </c>
    </row>
    <row r="28404" spans="18:18" x14ac:dyDescent="0.25">
      <c r="R28404" s="15">
        <v>4</v>
      </c>
    </row>
    <row r="28405" spans="18:18" x14ac:dyDescent="0.25">
      <c r="R28405" s="15">
        <v>4</v>
      </c>
    </row>
    <row r="28406" spans="18:18" x14ac:dyDescent="0.25">
      <c r="R28406" s="15">
        <v>4</v>
      </c>
    </row>
    <row r="28407" spans="18:18" x14ac:dyDescent="0.25">
      <c r="R28407" s="15">
        <v>4</v>
      </c>
    </row>
    <row r="28408" spans="18:18" x14ac:dyDescent="0.25">
      <c r="R28408" s="15">
        <v>4</v>
      </c>
    </row>
    <row r="28409" spans="18:18" x14ac:dyDescent="0.25">
      <c r="R28409" s="15">
        <v>4</v>
      </c>
    </row>
    <row r="28410" spans="18:18" x14ac:dyDescent="0.25">
      <c r="R28410" s="15">
        <v>4</v>
      </c>
    </row>
    <row r="28411" spans="18:18" x14ac:dyDescent="0.25">
      <c r="R28411" s="15">
        <v>4</v>
      </c>
    </row>
    <row r="28412" spans="18:18" x14ac:dyDescent="0.25">
      <c r="R28412" s="15">
        <v>4</v>
      </c>
    </row>
    <row r="28413" spans="18:18" x14ac:dyDescent="0.25">
      <c r="R28413" s="15">
        <v>4</v>
      </c>
    </row>
    <row r="28414" spans="18:18" x14ac:dyDescent="0.25">
      <c r="R28414" s="15">
        <v>4</v>
      </c>
    </row>
    <row r="28415" spans="18:18" x14ac:dyDescent="0.25">
      <c r="R28415" s="15">
        <v>4</v>
      </c>
    </row>
    <row r="28416" spans="18:18" x14ac:dyDescent="0.25">
      <c r="R28416" s="15">
        <v>4</v>
      </c>
    </row>
    <row r="28417" spans="18:18" x14ac:dyDescent="0.25">
      <c r="R28417" s="15">
        <v>4</v>
      </c>
    </row>
    <row r="28418" spans="18:18" x14ac:dyDescent="0.25">
      <c r="R28418" s="15">
        <v>4</v>
      </c>
    </row>
    <row r="28419" spans="18:18" x14ac:dyDescent="0.25">
      <c r="R28419" s="15">
        <v>3</v>
      </c>
    </row>
    <row r="28420" spans="18:18" x14ac:dyDescent="0.25">
      <c r="R28420" s="15">
        <v>3</v>
      </c>
    </row>
    <row r="28421" spans="18:18" x14ac:dyDescent="0.25">
      <c r="R28421" s="15">
        <v>3</v>
      </c>
    </row>
    <row r="28422" spans="18:18" x14ac:dyDescent="0.25">
      <c r="R28422" s="15">
        <v>3</v>
      </c>
    </row>
    <row r="28423" spans="18:18" x14ac:dyDescent="0.25">
      <c r="R28423" s="15">
        <v>3</v>
      </c>
    </row>
    <row r="28424" spans="18:18" x14ac:dyDescent="0.25">
      <c r="R28424" s="15">
        <v>3</v>
      </c>
    </row>
    <row r="28425" spans="18:18" x14ac:dyDescent="0.25">
      <c r="R28425" s="15">
        <v>3</v>
      </c>
    </row>
    <row r="28426" spans="18:18" x14ac:dyDescent="0.25">
      <c r="R28426" s="15">
        <v>3</v>
      </c>
    </row>
    <row r="28427" spans="18:18" x14ac:dyDescent="0.25">
      <c r="R28427" s="15">
        <v>3</v>
      </c>
    </row>
    <row r="28428" spans="18:18" x14ac:dyDescent="0.25">
      <c r="R28428" s="15">
        <v>3</v>
      </c>
    </row>
    <row r="28429" spans="18:18" x14ac:dyDescent="0.25">
      <c r="R28429" s="15">
        <v>3</v>
      </c>
    </row>
    <row r="28430" spans="18:18" x14ac:dyDescent="0.25">
      <c r="R28430" s="15">
        <v>3</v>
      </c>
    </row>
    <row r="28431" spans="18:18" x14ac:dyDescent="0.25">
      <c r="R28431" s="15">
        <v>3</v>
      </c>
    </row>
    <row r="28432" spans="18:18" x14ac:dyDescent="0.25">
      <c r="R28432" s="15">
        <v>3</v>
      </c>
    </row>
    <row r="28433" spans="18:18" x14ac:dyDescent="0.25">
      <c r="R28433" s="15">
        <v>3</v>
      </c>
    </row>
    <row r="28434" spans="18:18" x14ac:dyDescent="0.25">
      <c r="R28434" s="15">
        <v>3</v>
      </c>
    </row>
    <row r="28435" spans="18:18" x14ac:dyDescent="0.25">
      <c r="R28435" s="15">
        <v>3</v>
      </c>
    </row>
    <row r="28436" spans="18:18" x14ac:dyDescent="0.25">
      <c r="R28436" s="15">
        <v>3</v>
      </c>
    </row>
    <row r="28437" spans="18:18" x14ac:dyDescent="0.25">
      <c r="R28437" s="15">
        <v>3</v>
      </c>
    </row>
    <row r="28438" spans="18:18" x14ac:dyDescent="0.25">
      <c r="R28438" s="15">
        <v>3</v>
      </c>
    </row>
    <row r="28439" spans="18:18" x14ac:dyDescent="0.25">
      <c r="R28439" s="15">
        <v>1</v>
      </c>
    </row>
    <row r="28440" spans="18:18" x14ac:dyDescent="0.25">
      <c r="R28440" s="15">
        <v>1</v>
      </c>
    </row>
    <row r="28441" spans="18:18" x14ac:dyDescent="0.25">
      <c r="R28441" s="15">
        <v>1</v>
      </c>
    </row>
    <row r="28442" spans="18:18" x14ac:dyDescent="0.25">
      <c r="R28442" s="15">
        <v>1</v>
      </c>
    </row>
    <row r="28443" spans="18:18" x14ac:dyDescent="0.25">
      <c r="R28443" s="15">
        <v>1</v>
      </c>
    </row>
    <row r="28444" spans="18:18" x14ac:dyDescent="0.25">
      <c r="R28444" s="15">
        <v>1</v>
      </c>
    </row>
    <row r="28445" spans="18:18" x14ac:dyDescent="0.25">
      <c r="R28445" s="15">
        <v>1</v>
      </c>
    </row>
    <row r="28446" spans="18:18" x14ac:dyDescent="0.25">
      <c r="R28446" s="15">
        <v>1</v>
      </c>
    </row>
    <row r="28447" spans="18:18" x14ac:dyDescent="0.25">
      <c r="R28447" s="15">
        <v>1</v>
      </c>
    </row>
    <row r="28448" spans="18:18" x14ac:dyDescent="0.25">
      <c r="R28448" s="15">
        <v>1</v>
      </c>
    </row>
    <row r="28449" spans="18:18" x14ac:dyDescent="0.25">
      <c r="R28449" s="15">
        <v>1</v>
      </c>
    </row>
    <row r="28450" spans="18:18" x14ac:dyDescent="0.25">
      <c r="R28450" s="15">
        <v>1</v>
      </c>
    </row>
    <row r="28451" spans="18:18" x14ac:dyDescent="0.25">
      <c r="R28451" s="15">
        <v>1</v>
      </c>
    </row>
    <row r="28452" spans="18:18" x14ac:dyDescent="0.25">
      <c r="R28452" s="15">
        <v>1</v>
      </c>
    </row>
    <row r="28453" spans="18:18" x14ac:dyDescent="0.25">
      <c r="R28453" s="15">
        <v>1</v>
      </c>
    </row>
    <row r="28454" spans="18:18" x14ac:dyDescent="0.25">
      <c r="R28454" s="15">
        <v>1</v>
      </c>
    </row>
    <row r="28455" spans="18:18" x14ac:dyDescent="0.25">
      <c r="R28455" s="15">
        <v>1</v>
      </c>
    </row>
    <row r="28456" spans="18:18" x14ac:dyDescent="0.25">
      <c r="R28456" s="15">
        <v>1</v>
      </c>
    </row>
    <row r="28457" spans="18:18" x14ac:dyDescent="0.25">
      <c r="R28457" s="15">
        <v>1</v>
      </c>
    </row>
    <row r="28458" spans="18:18" x14ac:dyDescent="0.25">
      <c r="R28458" s="15">
        <v>1</v>
      </c>
    </row>
    <row r="28459" spans="18:18" x14ac:dyDescent="0.25">
      <c r="R28459" s="15">
        <v>3</v>
      </c>
    </row>
    <row r="28460" spans="18:18" x14ac:dyDescent="0.25">
      <c r="R28460" s="15">
        <v>3</v>
      </c>
    </row>
    <row r="28461" spans="18:18" x14ac:dyDescent="0.25">
      <c r="R28461" s="15">
        <v>3</v>
      </c>
    </row>
    <row r="28462" spans="18:18" x14ac:dyDescent="0.25">
      <c r="R28462" s="15">
        <v>3</v>
      </c>
    </row>
    <row r="28463" spans="18:18" x14ac:dyDescent="0.25">
      <c r="R28463" s="15">
        <v>3</v>
      </c>
    </row>
    <row r="28464" spans="18:18" x14ac:dyDescent="0.25">
      <c r="R28464" s="15">
        <v>3</v>
      </c>
    </row>
    <row r="28465" spans="18:18" x14ac:dyDescent="0.25">
      <c r="R28465" s="15">
        <v>3</v>
      </c>
    </row>
    <row r="28466" spans="18:18" x14ac:dyDescent="0.25">
      <c r="R28466" s="15">
        <v>3</v>
      </c>
    </row>
    <row r="28467" spans="18:18" x14ac:dyDescent="0.25">
      <c r="R28467" s="15">
        <v>3</v>
      </c>
    </row>
    <row r="28468" spans="18:18" x14ac:dyDescent="0.25">
      <c r="R28468" s="15">
        <v>3</v>
      </c>
    </row>
    <row r="28469" spans="18:18" x14ac:dyDescent="0.25">
      <c r="R28469" s="15">
        <v>3</v>
      </c>
    </row>
    <row r="28470" spans="18:18" x14ac:dyDescent="0.25">
      <c r="R28470" s="15">
        <v>3</v>
      </c>
    </row>
    <row r="28471" spans="18:18" x14ac:dyDescent="0.25">
      <c r="R28471" s="15">
        <v>3</v>
      </c>
    </row>
    <row r="28472" spans="18:18" x14ac:dyDescent="0.25">
      <c r="R28472" s="15">
        <v>3</v>
      </c>
    </row>
    <row r="28473" spans="18:18" x14ac:dyDescent="0.25">
      <c r="R28473" s="15">
        <v>3</v>
      </c>
    </row>
    <row r="28474" spans="18:18" x14ac:dyDescent="0.25">
      <c r="R28474" s="15">
        <v>3</v>
      </c>
    </row>
    <row r="28475" spans="18:18" x14ac:dyDescent="0.25">
      <c r="R28475" s="15">
        <v>3</v>
      </c>
    </row>
    <row r="28476" spans="18:18" x14ac:dyDescent="0.25">
      <c r="R28476" s="15">
        <v>3</v>
      </c>
    </row>
    <row r="28477" spans="18:18" x14ac:dyDescent="0.25">
      <c r="R28477" s="15">
        <v>3</v>
      </c>
    </row>
    <row r="28478" spans="18:18" x14ac:dyDescent="0.25">
      <c r="R28478" s="15">
        <v>3</v>
      </c>
    </row>
    <row r="28479" spans="18:18" x14ac:dyDescent="0.25">
      <c r="R28479" s="15">
        <v>3</v>
      </c>
    </row>
    <row r="28480" spans="18:18" x14ac:dyDescent="0.25">
      <c r="R28480" s="15">
        <v>3</v>
      </c>
    </row>
    <row r="28481" spans="18:18" x14ac:dyDescent="0.25">
      <c r="R28481" s="15">
        <v>3</v>
      </c>
    </row>
    <row r="28482" spans="18:18" x14ac:dyDescent="0.25">
      <c r="R28482" s="15">
        <v>3</v>
      </c>
    </row>
    <row r="28483" spans="18:18" x14ac:dyDescent="0.25">
      <c r="R28483" s="15">
        <v>3</v>
      </c>
    </row>
    <row r="28484" spans="18:18" x14ac:dyDescent="0.25">
      <c r="R28484" s="15">
        <v>3</v>
      </c>
    </row>
    <row r="28485" spans="18:18" x14ac:dyDescent="0.25">
      <c r="R28485" s="15">
        <v>3</v>
      </c>
    </row>
    <row r="28486" spans="18:18" x14ac:dyDescent="0.25">
      <c r="R28486" s="15">
        <v>3</v>
      </c>
    </row>
    <row r="28487" spans="18:18" x14ac:dyDescent="0.25">
      <c r="R28487" s="15">
        <v>3</v>
      </c>
    </row>
    <row r="28488" spans="18:18" x14ac:dyDescent="0.25">
      <c r="R28488" s="15">
        <v>3</v>
      </c>
    </row>
    <row r="28489" spans="18:18" x14ac:dyDescent="0.25">
      <c r="R28489" s="15">
        <v>3</v>
      </c>
    </row>
    <row r="28490" spans="18:18" x14ac:dyDescent="0.25">
      <c r="R28490" s="15">
        <v>3</v>
      </c>
    </row>
    <row r="28491" spans="18:18" x14ac:dyDescent="0.25">
      <c r="R28491" s="15">
        <v>3</v>
      </c>
    </row>
    <row r="28492" spans="18:18" x14ac:dyDescent="0.25">
      <c r="R28492" s="15">
        <v>3</v>
      </c>
    </row>
    <row r="28493" spans="18:18" x14ac:dyDescent="0.25">
      <c r="R28493" s="15">
        <v>3</v>
      </c>
    </row>
    <row r="28494" spans="18:18" x14ac:dyDescent="0.25">
      <c r="R28494" s="15">
        <v>3</v>
      </c>
    </row>
    <row r="28495" spans="18:18" x14ac:dyDescent="0.25">
      <c r="R28495" s="15">
        <v>3</v>
      </c>
    </row>
    <row r="28496" spans="18:18" x14ac:dyDescent="0.25">
      <c r="R28496" s="15">
        <v>4</v>
      </c>
    </row>
    <row r="28497" spans="18:18" x14ac:dyDescent="0.25">
      <c r="R28497" s="15">
        <v>4</v>
      </c>
    </row>
    <row r="28498" spans="18:18" x14ac:dyDescent="0.25">
      <c r="R28498" s="15">
        <v>1</v>
      </c>
    </row>
    <row r="28499" spans="18:18" x14ac:dyDescent="0.25">
      <c r="R28499" s="15">
        <v>1</v>
      </c>
    </row>
    <row r="28500" spans="18:18" x14ac:dyDescent="0.25">
      <c r="R28500" s="15">
        <v>1</v>
      </c>
    </row>
    <row r="28501" spans="18:18" x14ac:dyDescent="0.25">
      <c r="R28501" s="15">
        <v>1</v>
      </c>
    </row>
    <row r="28502" spans="18:18" x14ac:dyDescent="0.25">
      <c r="R28502" s="15">
        <v>4</v>
      </c>
    </row>
    <row r="28503" spans="18:18" x14ac:dyDescent="0.25">
      <c r="R28503" s="15">
        <v>4</v>
      </c>
    </row>
    <row r="28504" spans="18:18" x14ac:dyDescent="0.25">
      <c r="R28504" s="15">
        <v>1</v>
      </c>
    </row>
    <row r="28505" spans="18:18" x14ac:dyDescent="0.25">
      <c r="R28505" s="15">
        <v>1</v>
      </c>
    </row>
    <row r="28506" spans="18:18" x14ac:dyDescent="0.25">
      <c r="R28506" s="15">
        <v>1</v>
      </c>
    </row>
    <row r="28507" spans="18:18" x14ac:dyDescent="0.25">
      <c r="R28507" s="15">
        <v>1</v>
      </c>
    </row>
    <row r="28508" spans="18:18" x14ac:dyDescent="0.25">
      <c r="R28508" s="15">
        <v>3</v>
      </c>
    </row>
    <row r="28509" spans="18:18" x14ac:dyDescent="0.25">
      <c r="R28509" s="15">
        <v>3</v>
      </c>
    </row>
    <row r="28510" spans="18:18" x14ac:dyDescent="0.25">
      <c r="R28510" s="15">
        <v>1</v>
      </c>
    </row>
    <row r="28511" spans="18:18" x14ac:dyDescent="0.25">
      <c r="R28511" s="15">
        <v>1</v>
      </c>
    </row>
    <row r="28512" spans="18:18" x14ac:dyDescent="0.25">
      <c r="R28512" s="15">
        <v>1</v>
      </c>
    </row>
    <row r="28513" spans="18:18" x14ac:dyDescent="0.25">
      <c r="R28513" s="15">
        <v>3</v>
      </c>
    </row>
    <row r="28514" spans="18:18" x14ac:dyDescent="0.25">
      <c r="R28514" s="15">
        <v>3</v>
      </c>
    </row>
    <row r="28515" spans="18:18" x14ac:dyDescent="0.25">
      <c r="R28515" s="15">
        <v>3</v>
      </c>
    </row>
    <row r="28516" spans="18:18" x14ac:dyDescent="0.25">
      <c r="R28516" s="15">
        <v>3</v>
      </c>
    </row>
    <row r="28517" spans="18:18" x14ac:dyDescent="0.25">
      <c r="R28517" s="15">
        <v>3</v>
      </c>
    </row>
    <row r="28518" spans="18:18" x14ac:dyDescent="0.25">
      <c r="R28518" s="15">
        <v>3</v>
      </c>
    </row>
    <row r="28519" spans="18:18" x14ac:dyDescent="0.25">
      <c r="R28519" s="15">
        <v>3</v>
      </c>
    </row>
    <row r="28520" spans="18:18" x14ac:dyDescent="0.25">
      <c r="R28520" s="15">
        <v>3</v>
      </c>
    </row>
    <row r="28521" spans="18:18" x14ac:dyDescent="0.25">
      <c r="R28521" s="15">
        <v>3</v>
      </c>
    </row>
    <row r="28522" spans="18:18" x14ac:dyDescent="0.25">
      <c r="R28522" s="15">
        <v>3</v>
      </c>
    </row>
    <row r="28523" spans="18:18" x14ac:dyDescent="0.25">
      <c r="R28523" s="15">
        <v>3</v>
      </c>
    </row>
    <row r="28524" spans="18:18" x14ac:dyDescent="0.25">
      <c r="R28524" s="15">
        <v>3</v>
      </c>
    </row>
    <row r="28525" spans="18:18" x14ac:dyDescent="0.25">
      <c r="R28525" s="15">
        <v>3</v>
      </c>
    </row>
    <row r="28526" spans="18:18" x14ac:dyDescent="0.25">
      <c r="R28526" s="15">
        <v>3</v>
      </c>
    </row>
    <row r="28527" spans="18:18" x14ac:dyDescent="0.25">
      <c r="R28527" s="15">
        <v>3</v>
      </c>
    </row>
    <row r="28528" spans="18:18" x14ac:dyDescent="0.25">
      <c r="R28528" s="15">
        <v>4</v>
      </c>
    </row>
    <row r="28529" spans="18:18" x14ac:dyDescent="0.25">
      <c r="R28529" s="15">
        <v>4</v>
      </c>
    </row>
    <row r="28530" spans="18:18" x14ac:dyDescent="0.25">
      <c r="R28530" s="15">
        <v>4</v>
      </c>
    </row>
    <row r="28531" spans="18:18" x14ac:dyDescent="0.25">
      <c r="R28531" s="15">
        <v>4</v>
      </c>
    </row>
    <row r="28532" spans="18:18" x14ac:dyDescent="0.25">
      <c r="R28532" s="15">
        <v>4</v>
      </c>
    </row>
    <row r="28533" spans="18:18" x14ac:dyDescent="0.25">
      <c r="R28533" s="15">
        <v>4</v>
      </c>
    </row>
    <row r="28534" spans="18:18" x14ac:dyDescent="0.25">
      <c r="R28534" s="15">
        <v>4</v>
      </c>
    </row>
    <row r="28535" spans="18:18" x14ac:dyDescent="0.25">
      <c r="R28535" s="15">
        <v>4</v>
      </c>
    </row>
    <row r="28536" spans="18:18" x14ac:dyDescent="0.25">
      <c r="R28536" s="15">
        <v>4</v>
      </c>
    </row>
    <row r="28537" spans="18:18" x14ac:dyDescent="0.25">
      <c r="R28537" s="15">
        <v>4</v>
      </c>
    </row>
    <row r="28538" spans="18:18" x14ac:dyDescent="0.25">
      <c r="R28538" s="15">
        <v>4</v>
      </c>
    </row>
    <row r="28539" spans="18:18" x14ac:dyDescent="0.25">
      <c r="R28539" s="15">
        <v>4</v>
      </c>
    </row>
    <row r="28540" spans="18:18" x14ac:dyDescent="0.25">
      <c r="R28540" s="15">
        <v>4</v>
      </c>
    </row>
    <row r="28541" spans="18:18" x14ac:dyDescent="0.25">
      <c r="R28541" s="15">
        <v>4</v>
      </c>
    </row>
    <row r="28542" spans="18:18" x14ac:dyDescent="0.25">
      <c r="R28542" s="15">
        <v>4</v>
      </c>
    </row>
    <row r="28543" spans="18:18" x14ac:dyDescent="0.25">
      <c r="R28543" s="15">
        <v>4</v>
      </c>
    </row>
    <row r="28544" spans="18:18" x14ac:dyDescent="0.25">
      <c r="R28544" s="15">
        <v>4</v>
      </c>
    </row>
    <row r="28545" spans="18:18" x14ac:dyDescent="0.25">
      <c r="R28545" s="15">
        <v>4</v>
      </c>
    </row>
    <row r="28546" spans="18:18" x14ac:dyDescent="0.25">
      <c r="R28546" s="15">
        <v>4</v>
      </c>
    </row>
    <row r="28547" spans="18:18" x14ac:dyDescent="0.25">
      <c r="R28547" s="15">
        <v>4</v>
      </c>
    </row>
    <row r="28548" spans="18:18" x14ac:dyDescent="0.25">
      <c r="R28548" s="15">
        <v>4</v>
      </c>
    </row>
    <row r="28549" spans="18:18" x14ac:dyDescent="0.25">
      <c r="R28549" s="15">
        <v>3</v>
      </c>
    </row>
    <row r="28550" spans="18:18" x14ac:dyDescent="0.25">
      <c r="R28550" s="15">
        <v>3</v>
      </c>
    </row>
    <row r="28551" spans="18:18" x14ac:dyDescent="0.25">
      <c r="R28551" s="15">
        <v>3</v>
      </c>
    </row>
    <row r="28552" spans="18:18" x14ac:dyDescent="0.25">
      <c r="R28552" s="15">
        <v>3</v>
      </c>
    </row>
    <row r="28553" spans="18:18" x14ac:dyDescent="0.25">
      <c r="R28553" s="15">
        <v>3</v>
      </c>
    </row>
    <row r="28554" spans="18:18" x14ac:dyDescent="0.25">
      <c r="R28554" s="15">
        <v>3</v>
      </c>
    </row>
    <row r="28555" spans="18:18" x14ac:dyDescent="0.25">
      <c r="R28555" s="15">
        <v>3</v>
      </c>
    </row>
    <row r="28556" spans="18:18" x14ac:dyDescent="0.25">
      <c r="R28556" s="15">
        <v>2</v>
      </c>
    </row>
    <row r="28557" spans="18:18" x14ac:dyDescent="0.25">
      <c r="R28557" s="15">
        <v>2</v>
      </c>
    </row>
    <row r="28558" spans="18:18" x14ac:dyDescent="0.25">
      <c r="R28558" s="15">
        <v>2</v>
      </c>
    </row>
    <row r="28559" spans="18:18" x14ac:dyDescent="0.25">
      <c r="R28559" s="15">
        <v>2</v>
      </c>
    </row>
    <row r="28560" spans="18:18" x14ac:dyDescent="0.25">
      <c r="R28560" s="15">
        <v>2</v>
      </c>
    </row>
    <row r="28561" spans="18:18" x14ac:dyDescent="0.25">
      <c r="R28561" s="15">
        <v>2</v>
      </c>
    </row>
    <row r="28562" spans="18:18" x14ac:dyDescent="0.25">
      <c r="R28562" s="15">
        <v>2</v>
      </c>
    </row>
    <row r="28563" spans="18:18" x14ac:dyDescent="0.25">
      <c r="R28563" s="15">
        <v>2</v>
      </c>
    </row>
    <row r="28564" spans="18:18" x14ac:dyDescent="0.25">
      <c r="R28564" s="15">
        <v>2</v>
      </c>
    </row>
    <row r="28565" spans="18:18" x14ac:dyDescent="0.25">
      <c r="R28565" s="15">
        <v>2</v>
      </c>
    </row>
    <row r="28566" spans="18:18" x14ac:dyDescent="0.25">
      <c r="R28566" s="15">
        <v>2</v>
      </c>
    </row>
    <row r="28567" spans="18:18" x14ac:dyDescent="0.25">
      <c r="R28567" s="15">
        <v>1</v>
      </c>
    </row>
    <row r="28568" spans="18:18" x14ac:dyDescent="0.25">
      <c r="R28568" s="15">
        <v>1</v>
      </c>
    </row>
    <row r="28569" spans="18:18" x14ac:dyDescent="0.25">
      <c r="R28569" s="15">
        <v>1</v>
      </c>
    </row>
    <row r="28570" spans="18:18" x14ac:dyDescent="0.25">
      <c r="R28570" s="15">
        <v>1</v>
      </c>
    </row>
    <row r="28571" spans="18:18" x14ac:dyDescent="0.25">
      <c r="R28571" s="15">
        <v>1</v>
      </c>
    </row>
    <row r="28572" spans="18:18" x14ac:dyDescent="0.25">
      <c r="R28572" s="15">
        <v>1</v>
      </c>
    </row>
    <row r="28573" spans="18:18" x14ac:dyDescent="0.25">
      <c r="R28573" s="15">
        <v>1</v>
      </c>
    </row>
    <row r="28574" spans="18:18" x14ac:dyDescent="0.25">
      <c r="R28574" s="15">
        <v>1</v>
      </c>
    </row>
    <row r="28575" spans="18:18" x14ac:dyDescent="0.25">
      <c r="R28575" s="15">
        <v>1</v>
      </c>
    </row>
    <row r="28576" spans="18:18" x14ac:dyDescent="0.25">
      <c r="R28576" s="15">
        <v>1</v>
      </c>
    </row>
    <row r="28577" spans="18:18" x14ac:dyDescent="0.25">
      <c r="R28577" s="15">
        <v>1</v>
      </c>
    </row>
    <row r="28578" spans="18:18" x14ac:dyDescent="0.25">
      <c r="R28578" s="15">
        <v>1</v>
      </c>
    </row>
    <row r="28579" spans="18:18" x14ac:dyDescent="0.25">
      <c r="R28579" s="15">
        <v>1</v>
      </c>
    </row>
    <row r="28580" spans="18:18" x14ac:dyDescent="0.25">
      <c r="R28580" s="15">
        <v>1</v>
      </c>
    </row>
    <row r="28581" spans="18:18" x14ac:dyDescent="0.25">
      <c r="R28581" s="15">
        <v>1</v>
      </c>
    </row>
    <row r="28582" spans="18:18" x14ac:dyDescent="0.25">
      <c r="R28582" s="15">
        <v>1</v>
      </c>
    </row>
    <row r="28583" spans="18:18" x14ac:dyDescent="0.25">
      <c r="R28583" s="15">
        <v>1</v>
      </c>
    </row>
    <row r="28584" spans="18:18" x14ac:dyDescent="0.25">
      <c r="R28584" s="15">
        <v>1</v>
      </c>
    </row>
    <row r="28585" spans="18:18" x14ac:dyDescent="0.25">
      <c r="R28585" s="15">
        <v>1</v>
      </c>
    </row>
    <row r="28586" spans="18:18" x14ac:dyDescent="0.25">
      <c r="R28586" s="15">
        <v>1</v>
      </c>
    </row>
    <row r="28587" spans="18:18" x14ac:dyDescent="0.25">
      <c r="R28587" s="15">
        <v>1</v>
      </c>
    </row>
    <row r="28588" spans="18:18" x14ac:dyDescent="0.25">
      <c r="R28588" s="15">
        <v>1</v>
      </c>
    </row>
    <row r="28589" spans="18:18" x14ac:dyDescent="0.25">
      <c r="R28589" s="15">
        <v>1</v>
      </c>
    </row>
    <row r="28590" spans="18:18" x14ac:dyDescent="0.25">
      <c r="R28590" s="15">
        <v>1</v>
      </c>
    </row>
    <row r="28591" spans="18:18" x14ac:dyDescent="0.25">
      <c r="R28591" s="15">
        <v>1</v>
      </c>
    </row>
    <row r="28592" spans="18:18" x14ac:dyDescent="0.25">
      <c r="R28592" s="15">
        <v>1</v>
      </c>
    </row>
    <row r="28593" spans="18:18" x14ac:dyDescent="0.25">
      <c r="R28593" s="15">
        <v>1</v>
      </c>
    </row>
    <row r="28594" spans="18:18" x14ac:dyDescent="0.25">
      <c r="R28594" s="15">
        <v>1</v>
      </c>
    </row>
    <row r="28595" spans="18:18" x14ac:dyDescent="0.25">
      <c r="R28595" s="15">
        <v>2</v>
      </c>
    </row>
    <row r="28596" spans="18:18" x14ac:dyDescent="0.25">
      <c r="R28596" s="15">
        <v>2</v>
      </c>
    </row>
    <row r="28597" spans="18:18" x14ac:dyDescent="0.25">
      <c r="R28597" s="15">
        <v>2</v>
      </c>
    </row>
    <row r="28598" spans="18:18" x14ac:dyDescent="0.25">
      <c r="R28598" s="15">
        <v>2</v>
      </c>
    </row>
    <row r="28599" spans="18:18" x14ac:dyDescent="0.25">
      <c r="R28599" s="15">
        <v>2</v>
      </c>
    </row>
    <row r="28600" spans="18:18" x14ac:dyDescent="0.25">
      <c r="R28600" s="15">
        <v>2</v>
      </c>
    </row>
    <row r="28601" spans="18:18" x14ac:dyDescent="0.25">
      <c r="R28601" s="15">
        <v>2</v>
      </c>
    </row>
    <row r="28602" spans="18:18" x14ac:dyDescent="0.25">
      <c r="R28602" s="15">
        <v>2</v>
      </c>
    </row>
    <row r="28603" spans="18:18" x14ac:dyDescent="0.25">
      <c r="R28603" s="15">
        <v>2</v>
      </c>
    </row>
    <row r="28604" spans="18:18" x14ac:dyDescent="0.25">
      <c r="R28604" s="15">
        <v>2</v>
      </c>
    </row>
    <row r="28605" spans="18:18" x14ac:dyDescent="0.25">
      <c r="R28605" s="15">
        <v>2</v>
      </c>
    </row>
    <row r="28606" spans="18:18" x14ac:dyDescent="0.25">
      <c r="R28606" s="15">
        <v>1</v>
      </c>
    </row>
    <row r="28607" spans="18:18" x14ac:dyDescent="0.25">
      <c r="R28607" s="15">
        <v>1</v>
      </c>
    </row>
    <row r="28608" spans="18:18" x14ac:dyDescent="0.25">
      <c r="R28608" s="15">
        <v>1</v>
      </c>
    </row>
    <row r="28609" spans="18:18" x14ac:dyDescent="0.25">
      <c r="R28609" s="15">
        <v>1</v>
      </c>
    </row>
    <row r="28610" spans="18:18" x14ac:dyDescent="0.25">
      <c r="R28610" s="15">
        <v>1</v>
      </c>
    </row>
    <row r="28611" spans="18:18" x14ac:dyDescent="0.25">
      <c r="R28611" s="15">
        <v>1</v>
      </c>
    </row>
    <row r="28612" spans="18:18" x14ac:dyDescent="0.25">
      <c r="R28612" s="15">
        <v>1</v>
      </c>
    </row>
    <row r="28613" spans="18:18" x14ac:dyDescent="0.25">
      <c r="R28613" s="15">
        <v>1</v>
      </c>
    </row>
    <row r="28614" spans="18:18" x14ac:dyDescent="0.25">
      <c r="R28614" s="15">
        <v>1</v>
      </c>
    </row>
    <row r="28615" spans="18:18" x14ac:dyDescent="0.25">
      <c r="R28615" s="15">
        <v>1</v>
      </c>
    </row>
    <row r="28616" spans="18:18" x14ac:dyDescent="0.25">
      <c r="R28616" s="15">
        <v>1</v>
      </c>
    </row>
    <row r="28617" spans="18:18" x14ac:dyDescent="0.25">
      <c r="R28617" s="15">
        <v>1</v>
      </c>
    </row>
    <row r="28618" spans="18:18" x14ac:dyDescent="0.25">
      <c r="R28618" s="15">
        <v>1</v>
      </c>
    </row>
    <row r="28619" spans="18:18" x14ac:dyDescent="0.25">
      <c r="R28619" s="15">
        <v>1</v>
      </c>
    </row>
    <row r="28620" spans="18:18" x14ac:dyDescent="0.25">
      <c r="R28620" s="15">
        <v>1</v>
      </c>
    </row>
    <row r="28621" spans="18:18" x14ac:dyDescent="0.25">
      <c r="R28621" s="15">
        <v>1</v>
      </c>
    </row>
    <row r="28622" spans="18:18" x14ac:dyDescent="0.25">
      <c r="R28622" s="15">
        <v>1</v>
      </c>
    </row>
    <row r="28623" spans="18:18" x14ac:dyDescent="0.25">
      <c r="R28623" s="15">
        <v>1</v>
      </c>
    </row>
    <row r="28624" spans="18:18" x14ac:dyDescent="0.25">
      <c r="R28624" s="15">
        <v>1</v>
      </c>
    </row>
    <row r="28625" spans="18:18" x14ac:dyDescent="0.25">
      <c r="R28625" s="15">
        <v>1</v>
      </c>
    </row>
    <row r="28626" spans="18:18" x14ac:dyDescent="0.25">
      <c r="R28626" s="15">
        <v>1</v>
      </c>
    </row>
    <row r="28627" spans="18:18" x14ac:dyDescent="0.25">
      <c r="R28627" s="15">
        <v>4</v>
      </c>
    </row>
    <row r="28628" spans="18:18" x14ac:dyDescent="0.25">
      <c r="R28628" s="15">
        <v>4</v>
      </c>
    </row>
    <row r="28629" spans="18:18" x14ac:dyDescent="0.25">
      <c r="R28629" s="15">
        <v>4</v>
      </c>
    </row>
    <row r="28630" spans="18:18" x14ac:dyDescent="0.25">
      <c r="R28630" s="15">
        <v>4</v>
      </c>
    </row>
    <row r="28631" spans="18:18" x14ac:dyDescent="0.25">
      <c r="R28631" s="15">
        <v>5</v>
      </c>
    </row>
    <row r="28632" spans="18:18" x14ac:dyDescent="0.25">
      <c r="R28632" s="15">
        <v>5</v>
      </c>
    </row>
    <row r="28633" spans="18:18" x14ac:dyDescent="0.25">
      <c r="R28633" s="15">
        <v>5</v>
      </c>
    </row>
    <row r="28634" spans="18:18" x14ac:dyDescent="0.25">
      <c r="R28634" s="15">
        <v>5</v>
      </c>
    </row>
    <row r="28635" spans="18:18" x14ac:dyDescent="0.25">
      <c r="R28635" s="15">
        <v>5</v>
      </c>
    </row>
    <row r="28636" spans="18:18" x14ac:dyDescent="0.25">
      <c r="R28636" s="15">
        <v>5</v>
      </c>
    </row>
    <row r="28637" spans="18:18" x14ac:dyDescent="0.25">
      <c r="R28637" s="15">
        <v>5</v>
      </c>
    </row>
    <row r="28638" spans="18:18" x14ac:dyDescent="0.25">
      <c r="R28638" s="15">
        <v>5</v>
      </c>
    </row>
    <row r="28639" spans="18:18" x14ac:dyDescent="0.25">
      <c r="R28639" s="15">
        <v>5</v>
      </c>
    </row>
    <row r="28640" spans="18:18" x14ac:dyDescent="0.25">
      <c r="R28640" s="15">
        <v>5</v>
      </c>
    </row>
    <row r="28641" spans="18:18" x14ac:dyDescent="0.25">
      <c r="R28641" s="15">
        <v>5</v>
      </c>
    </row>
    <row r="28642" spans="18:18" x14ac:dyDescent="0.25">
      <c r="R28642" s="15">
        <v>5</v>
      </c>
    </row>
    <row r="28643" spans="18:18" x14ac:dyDescent="0.25">
      <c r="R28643" s="15">
        <v>5</v>
      </c>
    </row>
    <row r="28644" spans="18:18" x14ac:dyDescent="0.25">
      <c r="R28644" s="15">
        <v>5</v>
      </c>
    </row>
    <row r="28645" spans="18:18" x14ac:dyDescent="0.25">
      <c r="R28645" s="15">
        <v>5</v>
      </c>
    </row>
    <row r="28646" spans="18:18" x14ac:dyDescent="0.25">
      <c r="R28646" s="15">
        <v>5</v>
      </c>
    </row>
    <row r="28647" spans="18:18" x14ac:dyDescent="0.25">
      <c r="R28647" s="15">
        <v>5</v>
      </c>
    </row>
    <row r="28648" spans="18:18" x14ac:dyDescent="0.25">
      <c r="R28648" s="15">
        <v>5</v>
      </c>
    </row>
    <row r="28649" spans="18:18" x14ac:dyDescent="0.25">
      <c r="R28649" s="15">
        <v>5</v>
      </c>
    </row>
    <row r="28650" spans="18:18" x14ac:dyDescent="0.25">
      <c r="R28650" s="15">
        <v>5</v>
      </c>
    </row>
    <row r="28651" spans="18:18" x14ac:dyDescent="0.25">
      <c r="R28651" s="15">
        <v>5</v>
      </c>
    </row>
    <row r="28652" spans="18:18" x14ac:dyDescent="0.25">
      <c r="R28652" s="15">
        <v>5</v>
      </c>
    </row>
    <row r="28653" spans="18:18" x14ac:dyDescent="0.25">
      <c r="R28653" s="15">
        <v>5</v>
      </c>
    </row>
    <row r="28654" spans="18:18" x14ac:dyDescent="0.25">
      <c r="R28654" s="15">
        <v>5</v>
      </c>
    </row>
    <row r="28655" spans="18:18" x14ac:dyDescent="0.25">
      <c r="R28655" s="15">
        <v>5</v>
      </c>
    </row>
    <row r="28656" spans="18:18" x14ac:dyDescent="0.25">
      <c r="R28656" s="15">
        <v>5</v>
      </c>
    </row>
    <row r="28657" spans="18:18" x14ac:dyDescent="0.25">
      <c r="R28657" s="15">
        <v>5</v>
      </c>
    </row>
    <row r="28658" spans="18:18" x14ac:dyDescent="0.25">
      <c r="R28658" s="15">
        <v>5</v>
      </c>
    </row>
    <row r="28659" spans="18:18" x14ac:dyDescent="0.25">
      <c r="R28659" s="15">
        <v>5</v>
      </c>
    </row>
    <row r="28660" spans="18:18" x14ac:dyDescent="0.25">
      <c r="R28660" s="15">
        <v>5</v>
      </c>
    </row>
    <row r="28661" spans="18:18" x14ac:dyDescent="0.25">
      <c r="R28661" s="15">
        <v>5</v>
      </c>
    </row>
    <row r="28662" spans="18:18" x14ac:dyDescent="0.25">
      <c r="R28662" s="15">
        <v>5</v>
      </c>
    </row>
    <row r="28663" spans="18:18" x14ac:dyDescent="0.25">
      <c r="R28663" s="15">
        <v>5</v>
      </c>
    </row>
    <row r="28664" spans="18:18" x14ac:dyDescent="0.25">
      <c r="R28664" s="15">
        <v>5</v>
      </c>
    </row>
    <row r="28665" spans="18:18" x14ac:dyDescent="0.25">
      <c r="R28665" s="15">
        <v>5</v>
      </c>
    </row>
    <row r="28666" spans="18:18" x14ac:dyDescent="0.25">
      <c r="R28666" s="15">
        <v>5</v>
      </c>
    </row>
    <row r="28667" spans="18:18" x14ac:dyDescent="0.25">
      <c r="R28667" s="15">
        <v>5</v>
      </c>
    </row>
    <row r="28668" spans="18:18" x14ac:dyDescent="0.25">
      <c r="R28668" s="15">
        <v>5</v>
      </c>
    </row>
    <row r="28669" spans="18:18" x14ac:dyDescent="0.25">
      <c r="R28669" s="15">
        <v>5</v>
      </c>
    </row>
    <row r="28670" spans="18:18" x14ac:dyDescent="0.25">
      <c r="R28670" s="15">
        <v>5</v>
      </c>
    </row>
    <row r="28671" spans="18:18" x14ac:dyDescent="0.25">
      <c r="R28671" s="15">
        <v>5</v>
      </c>
    </row>
    <row r="28672" spans="18:18" x14ac:dyDescent="0.25">
      <c r="R28672" s="15">
        <v>5</v>
      </c>
    </row>
    <row r="28673" spans="18:18" x14ac:dyDescent="0.25">
      <c r="R28673" s="15">
        <v>5</v>
      </c>
    </row>
    <row r="28674" spans="18:18" x14ac:dyDescent="0.25">
      <c r="R28674" s="15">
        <v>5</v>
      </c>
    </row>
    <row r="28675" spans="18:18" x14ac:dyDescent="0.25">
      <c r="R28675" s="15">
        <v>5</v>
      </c>
    </row>
    <row r="28676" spans="18:18" x14ac:dyDescent="0.25">
      <c r="R28676" s="15">
        <v>5</v>
      </c>
    </row>
    <row r="28677" spans="18:18" x14ac:dyDescent="0.25">
      <c r="R28677" s="15">
        <v>5</v>
      </c>
    </row>
    <row r="28678" spans="18:18" x14ac:dyDescent="0.25">
      <c r="R28678" s="15">
        <v>5</v>
      </c>
    </row>
    <row r="28679" spans="18:18" x14ac:dyDescent="0.25">
      <c r="R28679" s="15">
        <v>5</v>
      </c>
    </row>
    <row r="28680" spans="18:18" x14ac:dyDescent="0.25">
      <c r="R28680" s="15">
        <v>5</v>
      </c>
    </row>
    <row r="28681" spans="18:18" x14ac:dyDescent="0.25">
      <c r="R28681" s="15">
        <v>5</v>
      </c>
    </row>
    <row r="28682" spans="18:18" x14ac:dyDescent="0.25">
      <c r="R28682" s="15">
        <v>5</v>
      </c>
    </row>
    <row r="28683" spans="18:18" x14ac:dyDescent="0.25">
      <c r="R28683" s="15">
        <v>5</v>
      </c>
    </row>
    <row r="28684" spans="18:18" x14ac:dyDescent="0.25">
      <c r="R28684" s="15">
        <v>5</v>
      </c>
    </row>
    <row r="28685" spans="18:18" x14ac:dyDescent="0.25">
      <c r="R28685" s="15">
        <v>5</v>
      </c>
    </row>
    <row r="28686" spans="18:18" x14ac:dyDescent="0.25">
      <c r="R28686" s="15">
        <v>5</v>
      </c>
    </row>
    <row r="28687" spans="18:18" x14ac:dyDescent="0.25">
      <c r="R28687" s="15">
        <v>5</v>
      </c>
    </row>
    <row r="28688" spans="18:18" x14ac:dyDescent="0.25">
      <c r="R28688" s="15">
        <v>5</v>
      </c>
    </row>
    <row r="28689" spans="18:18" x14ac:dyDescent="0.25">
      <c r="R28689" s="15">
        <v>5</v>
      </c>
    </row>
    <row r="28690" spans="18:18" x14ac:dyDescent="0.25">
      <c r="R28690" s="15">
        <v>5</v>
      </c>
    </row>
    <row r="28691" spans="18:18" x14ac:dyDescent="0.25">
      <c r="R28691" s="15">
        <v>5</v>
      </c>
    </row>
    <row r="28692" spans="18:18" x14ac:dyDescent="0.25">
      <c r="R28692" s="15">
        <v>4</v>
      </c>
    </row>
    <row r="28693" spans="18:18" x14ac:dyDescent="0.25">
      <c r="R28693" s="15">
        <v>4</v>
      </c>
    </row>
    <row r="28694" spans="18:18" x14ac:dyDescent="0.25">
      <c r="R28694" s="15">
        <v>4</v>
      </c>
    </row>
    <row r="28695" spans="18:18" x14ac:dyDescent="0.25">
      <c r="R28695" s="15">
        <v>4</v>
      </c>
    </row>
    <row r="28696" spans="18:18" x14ac:dyDescent="0.25">
      <c r="R28696" s="15">
        <v>4</v>
      </c>
    </row>
    <row r="28697" spans="18:18" x14ac:dyDescent="0.25">
      <c r="R28697" s="15">
        <v>4</v>
      </c>
    </row>
    <row r="28698" spans="18:18" x14ac:dyDescent="0.25">
      <c r="R28698" s="15">
        <v>4</v>
      </c>
    </row>
    <row r="28699" spans="18:18" x14ac:dyDescent="0.25">
      <c r="R28699" s="15">
        <v>4</v>
      </c>
    </row>
    <row r="28700" spans="18:18" x14ac:dyDescent="0.25">
      <c r="R28700" s="15">
        <v>5</v>
      </c>
    </row>
    <row r="28701" spans="18:18" x14ac:dyDescent="0.25">
      <c r="R28701" s="15">
        <v>5</v>
      </c>
    </row>
    <row r="28702" spans="18:18" x14ac:dyDescent="0.25">
      <c r="R28702" s="15">
        <v>5</v>
      </c>
    </row>
    <row r="28703" spans="18:18" x14ac:dyDescent="0.25">
      <c r="R28703" s="15">
        <v>5</v>
      </c>
    </row>
    <row r="28704" spans="18:18" x14ac:dyDescent="0.25">
      <c r="R28704" s="15">
        <v>5</v>
      </c>
    </row>
    <row r="28705" spans="18:18" x14ac:dyDescent="0.25">
      <c r="R28705" s="15">
        <v>5</v>
      </c>
    </row>
    <row r="28706" spans="18:18" x14ac:dyDescent="0.25">
      <c r="R28706" s="15">
        <v>5</v>
      </c>
    </row>
    <row r="28707" spans="18:18" x14ac:dyDescent="0.25">
      <c r="R28707" s="15">
        <v>5</v>
      </c>
    </row>
    <row r="28708" spans="18:18" x14ac:dyDescent="0.25">
      <c r="R28708" s="15">
        <v>5</v>
      </c>
    </row>
    <row r="28709" spans="18:18" x14ac:dyDescent="0.25">
      <c r="R28709" s="15">
        <v>5</v>
      </c>
    </row>
    <row r="28710" spans="18:18" x14ac:dyDescent="0.25">
      <c r="R28710" s="15">
        <v>5</v>
      </c>
    </row>
    <row r="28711" spans="18:18" x14ac:dyDescent="0.25">
      <c r="R28711" s="15">
        <v>5</v>
      </c>
    </row>
    <row r="28712" spans="18:18" x14ac:dyDescent="0.25">
      <c r="R28712" s="15">
        <v>5</v>
      </c>
    </row>
    <row r="28713" spans="18:18" x14ac:dyDescent="0.25">
      <c r="R28713" s="15">
        <v>5</v>
      </c>
    </row>
    <row r="28714" spans="18:18" x14ac:dyDescent="0.25">
      <c r="R28714" s="15">
        <v>5</v>
      </c>
    </row>
    <row r="28715" spans="18:18" x14ac:dyDescent="0.25">
      <c r="R28715" s="15">
        <v>5</v>
      </c>
    </row>
    <row r="28716" spans="18:18" x14ac:dyDescent="0.25">
      <c r="R28716" s="15">
        <v>5</v>
      </c>
    </row>
    <row r="28717" spans="18:18" x14ac:dyDescent="0.25">
      <c r="R28717" s="15">
        <v>5</v>
      </c>
    </row>
    <row r="28718" spans="18:18" x14ac:dyDescent="0.25">
      <c r="R28718" s="15">
        <v>5</v>
      </c>
    </row>
    <row r="28719" spans="18:18" x14ac:dyDescent="0.25">
      <c r="R28719" s="15">
        <v>5</v>
      </c>
    </row>
    <row r="28720" spans="18:18" x14ac:dyDescent="0.25">
      <c r="R28720" s="15">
        <v>5</v>
      </c>
    </row>
    <row r="28721" spans="18:18" x14ac:dyDescent="0.25">
      <c r="R28721" s="15">
        <v>5</v>
      </c>
    </row>
    <row r="28722" spans="18:18" x14ac:dyDescent="0.25">
      <c r="R28722" s="15">
        <v>5</v>
      </c>
    </row>
    <row r="28723" spans="18:18" x14ac:dyDescent="0.25">
      <c r="R28723" s="15">
        <v>5</v>
      </c>
    </row>
    <row r="28724" spans="18:18" x14ac:dyDescent="0.25">
      <c r="R28724" s="15">
        <v>5</v>
      </c>
    </row>
    <row r="28725" spans="18:18" x14ac:dyDescent="0.25">
      <c r="R28725" s="15">
        <v>5</v>
      </c>
    </row>
    <row r="28726" spans="18:18" x14ac:dyDescent="0.25">
      <c r="R28726" s="15">
        <v>5</v>
      </c>
    </row>
    <row r="28727" spans="18:18" x14ac:dyDescent="0.25">
      <c r="R28727" s="15">
        <v>5</v>
      </c>
    </row>
    <row r="28728" spans="18:18" x14ac:dyDescent="0.25">
      <c r="R28728" s="15">
        <v>5</v>
      </c>
    </row>
    <row r="28729" spans="18:18" x14ac:dyDescent="0.25">
      <c r="R28729" s="15">
        <v>5</v>
      </c>
    </row>
    <row r="28730" spans="18:18" x14ac:dyDescent="0.25">
      <c r="R28730" s="15">
        <v>5</v>
      </c>
    </row>
    <row r="28731" spans="18:18" x14ac:dyDescent="0.25">
      <c r="R28731" s="15">
        <v>5</v>
      </c>
    </row>
    <row r="28732" spans="18:18" x14ac:dyDescent="0.25">
      <c r="R28732" s="15">
        <v>5</v>
      </c>
    </row>
    <row r="28733" spans="18:18" x14ac:dyDescent="0.25">
      <c r="R28733" s="15">
        <v>5</v>
      </c>
    </row>
    <row r="28734" spans="18:18" x14ac:dyDescent="0.25">
      <c r="R28734" s="15">
        <v>5</v>
      </c>
    </row>
    <row r="28735" spans="18:18" x14ac:dyDescent="0.25">
      <c r="R28735" s="15">
        <v>5</v>
      </c>
    </row>
    <row r="28736" spans="18:18" x14ac:dyDescent="0.25">
      <c r="R28736" s="15">
        <v>1</v>
      </c>
    </row>
    <row r="28737" spans="18:18" x14ac:dyDescent="0.25">
      <c r="R28737" s="15">
        <v>1</v>
      </c>
    </row>
    <row r="28738" spans="18:18" x14ac:dyDescent="0.25">
      <c r="R28738" s="15">
        <v>1</v>
      </c>
    </row>
    <row r="28739" spans="18:18" x14ac:dyDescent="0.25">
      <c r="R28739" s="15">
        <v>1</v>
      </c>
    </row>
    <row r="28740" spans="18:18" x14ac:dyDescent="0.25">
      <c r="R28740" s="15">
        <v>1</v>
      </c>
    </row>
    <row r="28741" spans="18:18" x14ac:dyDescent="0.25">
      <c r="R28741" s="15">
        <v>1</v>
      </c>
    </row>
    <row r="28742" spans="18:18" x14ac:dyDescent="0.25">
      <c r="R28742" s="15">
        <v>1</v>
      </c>
    </row>
    <row r="28743" spans="18:18" x14ac:dyDescent="0.25">
      <c r="R28743" s="15">
        <v>1</v>
      </c>
    </row>
    <row r="28744" spans="18:18" x14ac:dyDescent="0.25">
      <c r="R28744" s="15">
        <v>1</v>
      </c>
    </row>
    <row r="28745" spans="18:18" x14ac:dyDescent="0.25">
      <c r="R28745" s="15">
        <v>1</v>
      </c>
    </row>
    <row r="28746" spans="18:18" x14ac:dyDescent="0.25">
      <c r="R28746" s="15">
        <v>1</v>
      </c>
    </row>
    <row r="28747" spans="18:18" x14ac:dyDescent="0.25">
      <c r="R28747" s="15">
        <v>1</v>
      </c>
    </row>
    <row r="28748" spans="18:18" x14ac:dyDescent="0.25">
      <c r="R28748" s="15">
        <v>1</v>
      </c>
    </row>
    <row r="28749" spans="18:18" x14ac:dyDescent="0.25">
      <c r="R28749" s="15">
        <v>1</v>
      </c>
    </row>
    <row r="28750" spans="18:18" x14ac:dyDescent="0.25">
      <c r="R28750" s="15">
        <v>1</v>
      </c>
    </row>
    <row r="28751" spans="18:18" x14ac:dyDescent="0.25">
      <c r="R28751" s="15">
        <v>1</v>
      </c>
    </row>
    <row r="28752" spans="18:18" x14ac:dyDescent="0.25">
      <c r="R28752" s="15">
        <v>1</v>
      </c>
    </row>
    <row r="28753" spans="18:18" x14ac:dyDescent="0.25">
      <c r="R28753" s="15">
        <v>1</v>
      </c>
    </row>
    <row r="28754" spans="18:18" x14ac:dyDescent="0.25">
      <c r="R28754" s="15">
        <v>1</v>
      </c>
    </row>
    <row r="28755" spans="18:18" x14ac:dyDescent="0.25">
      <c r="R28755" s="15">
        <v>1</v>
      </c>
    </row>
    <row r="28756" spans="18:18" x14ac:dyDescent="0.25">
      <c r="R28756" s="15">
        <v>5</v>
      </c>
    </row>
    <row r="28757" spans="18:18" x14ac:dyDescent="0.25">
      <c r="R28757" s="15">
        <v>5</v>
      </c>
    </row>
    <row r="28758" spans="18:18" x14ac:dyDescent="0.25">
      <c r="R28758" s="15">
        <v>5</v>
      </c>
    </row>
    <row r="28759" spans="18:18" x14ac:dyDescent="0.25">
      <c r="R28759" s="15">
        <v>5</v>
      </c>
    </row>
    <row r="28760" spans="18:18" x14ac:dyDescent="0.25">
      <c r="R28760" s="15">
        <v>5</v>
      </c>
    </row>
    <row r="28761" spans="18:18" x14ac:dyDescent="0.25">
      <c r="R28761" s="15">
        <v>5</v>
      </c>
    </row>
    <row r="28762" spans="18:18" x14ac:dyDescent="0.25">
      <c r="R28762" s="15">
        <v>5</v>
      </c>
    </row>
    <row r="28763" spans="18:18" x14ac:dyDescent="0.25">
      <c r="R28763" s="15">
        <v>5</v>
      </c>
    </row>
    <row r="28764" spans="18:18" x14ac:dyDescent="0.25">
      <c r="R28764" s="15">
        <v>5</v>
      </c>
    </row>
    <row r="28765" spans="18:18" x14ac:dyDescent="0.25">
      <c r="R28765" s="15">
        <v>5</v>
      </c>
    </row>
    <row r="28766" spans="18:18" x14ac:dyDescent="0.25">
      <c r="R28766" s="15">
        <v>5</v>
      </c>
    </row>
    <row r="28767" spans="18:18" x14ac:dyDescent="0.25">
      <c r="R28767" s="15">
        <v>5</v>
      </c>
    </row>
    <row r="28768" spans="18:18" x14ac:dyDescent="0.25">
      <c r="R28768" s="15">
        <v>5</v>
      </c>
    </row>
    <row r="28769" spans="18:18" x14ac:dyDescent="0.25">
      <c r="R28769" s="15">
        <v>5</v>
      </c>
    </row>
    <row r="28770" spans="18:18" x14ac:dyDescent="0.25">
      <c r="R28770" s="15">
        <v>5</v>
      </c>
    </row>
    <row r="28771" spans="18:18" x14ac:dyDescent="0.25">
      <c r="R28771" s="15">
        <v>5</v>
      </c>
    </row>
    <row r="28772" spans="18:18" x14ac:dyDescent="0.25">
      <c r="R28772" s="15">
        <v>5</v>
      </c>
    </row>
    <row r="28773" spans="18:18" x14ac:dyDescent="0.25">
      <c r="R28773" s="15">
        <v>5</v>
      </c>
    </row>
    <row r="28774" spans="18:18" x14ac:dyDescent="0.25">
      <c r="R28774" s="15">
        <v>4</v>
      </c>
    </row>
    <row r="28775" spans="18:18" x14ac:dyDescent="0.25">
      <c r="R28775" s="15">
        <v>4</v>
      </c>
    </row>
    <row r="28776" spans="18:18" x14ac:dyDescent="0.25">
      <c r="R28776" s="15">
        <v>4</v>
      </c>
    </row>
    <row r="28777" spans="18:18" x14ac:dyDescent="0.25">
      <c r="R28777" s="15">
        <v>4</v>
      </c>
    </row>
    <row r="28778" spans="18:18" x14ac:dyDescent="0.25">
      <c r="R28778" s="15">
        <v>4</v>
      </c>
    </row>
    <row r="28779" spans="18:18" x14ac:dyDescent="0.25">
      <c r="R28779" s="15">
        <v>4</v>
      </c>
    </row>
    <row r="28780" spans="18:18" x14ac:dyDescent="0.25">
      <c r="R28780" s="15">
        <v>4</v>
      </c>
    </row>
    <row r="28781" spans="18:18" x14ac:dyDescent="0.25">
      <c r="R28781" s="15">
        <v>4</v>
      </c>
    </row>
    <row r="28782" spans="18:18" x14ac:dyDescent="0.25">
      <c r="R28782" s="15">
        <v>4</v>
      </c>
    </row>
    <row r="28783" spans="18:18" x14ac:dyDescent="0.25">
      <c r="R28783" s="15">
        <v>4</v>
      </c>
    </row>
    <row r="28784" spans="18:18" x14ac:dyDescent="0.25">
      <c r="R28784" s="15">
        <v>4</v>
      </c>
    </row>
    <row r="28785" spans="18:18" x14ac:dyDescent="0.25">
      <c r="R28785" s="15">
        <v>4</v>
      </c>
    </row>
    <row r="28786" spans="18:18" x14ac:dyDescent="0.25">
      <c r="R28786" s="15">
        <v>4</v>
      </c>
    </row>
    <row r="28787" spans="18:18" x14ac:dyDescent="0.25">
      <c r="R28787" s="15">
        <v>4</v>
      </c>
    </row>
    <row r="28788" spans="18:18" x14ac:dyDescent="0.25">
      <c r="R28788" s="15">
        <v>4</v>
      </c>
    </row>
    <row r="28789" spans="18:18" x14ac:dyDescent="0.25">
      <c r="R28789" s="15">
        <v>4</v>
      </c>
    </row>
    <row r="28790" spans="18:18" x14ac:dyDescent="0.25">
      <c r="R28790" s="15">
        <v>4</v>
      </c>
    </row>
    <row r="28791" spans="18:18" x14ac:dyDescent="0.25">
      <c r="R28791" s="15">
        <v>4</v>
      </c>
    </row>
    <row r="28792" spans="18:18" x14ac:dyDescent="0.25">
      <c r="R28792" s="15">
        <v>4</v>
      </c>
    </row>
    <row r="28793" spans="18:18" x14ac:dyDescent="0.25">
      <c r="R28793" s="15">
        <v>4</v>
      </c>
    </row>
    <row r="28794" spans="18:18" x14ac:dyDescent="0.25">
      <c r="R28794" s="15">
        <v>4</v>
      </c>
    </row>
    <row r="28795" spans="18:18" x14ac:dyDescent="0.25">
      <c r="R28795" s="15">
        <v>4</v>
      </c>
    </row>
    <row r="28796" spans="18:18" x14ac:dyDescent="0.25">
      <c r="R28796" s="15">
        <v>4</v>
      </c>
    </row>
    <row r="28797" spans="18:18" x14ac:dyDescent="0.25">
      <c r="R28797" s="15">
        <v>4</v>
      </c>
    </row>
    <row r="28798" spans="18:18" x14ac:dyDescent="0.25">
      <c r="R28798" s="15">
        <v>4</v>
      </c>
    </row>
    <row r="28799" spans="18:18" x14ac:dyDescent="0.25">
      <c r="R28799" s="15">
        <v>4</v>
      </c>
    </row>
    <row r="28800" spans="18:18" x14ac:dyDescent="0.25">
      <c r="R28800" s="15">
        <v>4</v>
      </c>
    </row>
    <row r="28801" spans="18:18" x14ac:dyDescent="0.25">
      <c r="R28801" s="15">
        <v>4</v>
      </c>
    </row>
    <row r="28802" spans="18:18" x14ac:dyDescent="0.25">
      <c r="R28802" s="15">
        <v>4</v>
      </c>
    </row>
    <row r="28803" spans="18:18" x14ac:dyDescent="0.25">
      <c r="R28803" s="15">
        <v>4</v>
      </c>
    </row>
    <row r="28804" spans="18:18" x14ac:dyDescent="0.25">
      <c r="R28804" s="15">
        <v>4</v>
      </c>
    </row>
    <row r="28805" spans="18:18" x14ac:dyDescent="0.25">
      <c r="R28805" s="15">
        <v>4</v>
      </c>
    </row>
    <row r="28806" spans="18:18" x14ac:dyDescent="0.25">
      <c r="R28806" s="15">
        <v>4</v>
      </c>
    </row>
    <row r="28807" spans="18:18" x14ac:dyDescent="0.25">
      <c r="R28807" s="15">
        <v>4</v>
      </c>
    </row>
    <row r="28808" spans="18:18" x14ac:dyDescent="0.25">
      <c r="R28808" s="15">
        <v>4</v>
      </c>
    </row>
    <row r="28809" spans="18:18" x14ac:dyDescent="0.25">
      <c r="R28809" s="15">
        <v>4</v>
      </c>
    </row>
    <row r="28810" spans="18:18" x14ac:dyDescent="0.25">
      <c r="R28810" s="15">
        <v>4</v>
      </c>
    </row>
    <row r="28811" spans="18:18" x14ac:dyDescent="0.25">
      <c r="R28811" s="15">
        <v>4</v>
      </c>
    </row>
    <row r="28812" spans="18:18" x14ac:dyDescent="0.25">
      <c r="R28812" s="15">
        <v>4</v>
      </c>
    </row>
    <row r="28813" spans="18:18" x14ac:dyDescent="0.25">
      <c r="R28813" s="15">
        <v>4</v>
      </c>
    </row>
    <row r="28814" spans="18:18" x14ac:dyDescent="0.25">
      <c r="R28814" s="15">
        <v>4</v>
      </c>
    </row>
    <row r="28815" spans="18:18" x14ac:dyDescent="0.25">
      <c r="R28815" s="15">
        <v>4</v>
      </c>
    </row>
    <row r="28816" spans="18:18" x14ac:dyDescent="0.25">
      <c r="R28816" s="15">
        <v>4</v>
      </c>
    </row>
    <row r="28817" spans="18:18" x14ac:dyDescent="0.25">
      <c r="R28817" s="15">
        <v>4</v>
      </c>
    </row>
    <row r="28818" spans="18:18" x14ac:dyDescent="0.25">
      <c r="R28818" s="15">
        <v>4</v>
      </c>
    </row>
    <row r="28819" spans="18:18" x14ac:dyDescent="0.25">
      <c r="R28819" s="15">
        <v>4</v>
      </c>
    </row>
    <row r="28820" spans="18:18" x14ac:dyDescent="0.25">
      <c r="R28820" s="15">
        <v>4</v>
      </c>
    </row>
    <row r="28821" spans="18:18" x14ac:dyDescent="0.25">
      <c r="R28821" s="15">
        <v>4</v>
      </c>
    </row>
    <row r="28822" spans="18:18" x14ac:dyDescent="0.25">
      <c r="R28822" s="15">
        <v>4</v>
      </c>
    </row>
    <row r="28823" spans="18:18" x14ac:dyDescent="0.25">
      <c r="R28823" s="15">
        <v>4</v>
      </c>
    </row>
    <row r="28824" spans="18:18" x14ac:dyDescent="0.25">
      <c r="R28824" s="15">
        <v>4</v>
      </c>
    </row>
    <row r="28825" spans="18:18" x14ac:dyDescent="0.25">
      <c r="R28825" s="15">
        <v>4</v>
      </c>
    </row>
    <row r="28826" spans="18:18" x14ac:dyDescent="0.25">
      <c r="R28826" s="15">
        <v>4</v>
      </c>
    </row>
    <row r="28827" spans="18:18" x14ac:dyDescent="0.25">
      <c r="R28827" s="15">
        <v>4</v>
      </c>
    </row>
    <row r="28828" spans="18:18" x14ac:dyDescent="0.25">
      <c r="R28828" s="15">
        <v>4</v>
      </c>
    </row>
    <row r="28829" spans="18:18" x14ac:dyDescent="0.25">
      <c r="R28829" s="15">
        <v>4</v>
      </c>
    </row>
    <row r="28830" spans="18:18" x14ac:dyDescent="0.25">
      <c r="R28830" s="15">
        <v>4</v>
      </c>
    </row>
    <row r="28831" spans="18:18" x14ac:dyDescent="0.25">
      <c r="R28831" s="15">
        <v>4</v>
      </c>
    </row>
    <row r="28832" spans="18:18" x14ac:dyDescent="0.25">
      <c r="R28832" s="15">
        <v>4</v>
      </c>
    </row>
    <row r="28833" spans="18:18" x14ac:dyDescent="0.25">
      <c r="R28833" s="15">
        <v>4</v>
      </c>
    </row>
    <row r="28834" spans="18:18" x14ac:dyDescent="0.25">
      <c r="R28834" s="15">
        <v>4</v>
      </c>
    </row>
    <row r="28835" spans="18:18" x14ac:dyDescent="0.25">
      <c r="R28835" s="15">
        <v>4</v>
      </c>
    </row>
    <row r="28836" spans="18:18" x14ac:dyDescent="0.25">
      <c r="R28836" s="15">
        <v>4</v>
      </c>
    </row>
    <row r="28837" spans="18:18" x14ac:dyDescent="0.25">
      <c r="R28837" s="15">
        <v>4</v>
      </c>
    </row>
    <row r="28838" spans="18:18" x14ac:dyDescent="0.25">
      <c r="R28838" s="15">
        <v>5</v>
      </c>
    </row>
    <row r="28839" spans="18:18" x14ac:dyDescent="0.25">
      <c r="R28839" s="15">
        <v>5</v>
      </c>
    </row>
    <row r="28840" spans="18:18" x14ac:dyDescent="0.25">
      <c r="R28840" s="15">
        <v>5</v>
      </c>
    </row>
    <row r="28841" spans="18:18" x14ac:dyDescent="0.25">
      <c r="R28841" s="15">
        <v>5</v>
      </c>
    </row>
    <row r="28842" spans="18:18" x14ac:dyDescent="0.25">
      <c r="R28842" s="15">
        <v>5</v>
      </c>
    </row>
    <row r="28843" spans="18:18" x14ac:dyDescent="0.25">
      <c r="R28843" s="15">
        <v>5</v>
      </c>
    </row>
    <row r="28844" spans="18:18" x14ac:dyDescent="0.25">
      <c r="R28844" s="15">
        <v>5</v>
      </c>
    </row>
    <row r="28845" spans="18:18" x14ac:dyDescent="0.25">
      <c r="R28845" s="15">
        <v>5</v>
      </c>
    </row>
    <row r="28846" spans="18:18" x14ac:dyDescent="0.25">
      <c r="R28846" s="15">
        <v>5</v>
      </c>
    </row>
    <row r="28847" spans="18:18" x14ac:dyDescent="0.25">
      <c r="R28847" s="15">
        <v>5</v>
      </c>
    </row>
    <row r="28848" spans="18:18" x14ac:dyDescent="0.25">
      <c r="R28848" s="15">
        <v>5</v>
      </c>
    </row>
    <row r="28849" spans="18:18" x14ac:dyDescent="0.25">
      <c r="R28849" s="15">
        <v>5</v>
      </c>
    </row>
    <row r="28850" spans="18:18" x14ac:dyDescent="0.25">
      <c r="R28850" s="15">
        <v>5</v>
      </c>
    </row>
    <row r="28851" spans="18:18" x14ac:dyDescent="0.25">
      <c r="R28851" s="15">
        <v>5</v>
      </c>
    </row>
    <row r="28852" spans="18:18" x14ac:dyDescent="0.25">
      <c r="R28852" s="15">
        <v>5</v>
      </c>
    </row>
    <row r="28853" spans="18:18" x14ac:dyDescent="0.25">
      <c r="R28853" s="15">
        <v>5</v>
      </c>
    </row>
    <row r="28854" spans="18:18" x14ac:dyDescent="0.25">
      <c r="R28854" s="15">
        <v>5</v>
      </c>
    </row>
    <row r="28855" spans="18:18" x14ac:dyDescent="0.25">
      <c r="R28855" s="15">
        <v>5</v>
      </c>
    </row>
    <row r="28856" spans="18:18" x14ac:dyDescent="0.25">
      <c r="R28856" s="15">
        <v>5</v>
      </c>
    </row>
    <row r="28857" spans="18:18" x14ac:dyDescent="0.25">
      <c r="R28857" s="15">
        <v>5</v>
      </c>
    </row>
    <row r="28858" spans="18:18" x14ac:dyDescent="0.25">
      <c r="R28858" s="15">
        <v>5</v>
      </c>
    </row>
    <row r="28859" spans="18:18" x14ac:dyDescent="0.25">
      <c r="R28859" s="15">
        <v>5</v>
      </c>
    </row>
    <row r="28860" spans="18:18" x14ac:dyDescent="0.25">
      <c r="R28860" s="15">
        <v>5</v>
      </c>
    </row>
    <row r="28861" spans="18:18" x14ac:dyDescent="0.25">
      <c r="R28861" s="15">
        <v>5</v>
      </c>
    </row>
    <row r="28862" spans="18:18" x14ac:dyDescent="0.25">
      <c r="R28862" s="15">
        <v>5</v>
      </c>
    </row>
    <row r="28863" spans="18:18" x14ac:dyDescent="0.25">
      <c r="R28863" s="15">
        <v>5</v>
      </c>
    </row>
    <row r="28864" spans="18:18" x14ac:dyDescent="0.25">
      <c r="R28864" s="15">
        <v>5</v>
      </c>
    </row>
    <row r="28865" spans="18:18" x14ac:dyDescent="0.25">
      <c r="R28865" s="15">
        <v>5</v>
      </c>
    </row>
    <row r="28866" spans="18:18" x14ac:dyDescent="0.25">
      <c r="R28866" s="15">
        <v>5</v>
      </c>
    </row>
    <row r="28867" spans="18:18" x14ac:dyDescent="0.25">
      <c r="R28867" s="15">
        <v>5</v>
      </c>
    </row>
    <row r="28868" spans="18:18" x14ac:dyDescent="0.25">
      <c r="R28868" s="15">
        <v>5</v>
      </c>
    </row>
    <row r="28869" spans="18:18" x14ac:dyDescent="0.25">
      <c r="R28869" s="15">
        <v>5</v>
      </c>
    </row>
    <row r="28870" spans="18:18" x14ac:dyDescent="0.25">
      <c r="R28870" s="15">
        <v>5</v>
      </c>
    </row>
    <row r="28871" spans="18:18" x14ac:dyDescent="0.25">
      <c r="R28871" s="15">
        <v>5</v>
      </c>
    </row>
    <row r="28872" spans="18:18" x14ac:dyDescent="0.25">
      <c r="R28872" s="15">
        <v>5</v>
      </c>
    </row>
    <row r="28873" spans="18:18" x14ac:dyDescent="0.25">
      <c r="R28873" s="15">
        <v>5</v>
      </c>
    </row>
    <row r="28874" spans="18:18" x14ac:dyDescent="0.25">
      <c r="R28874" s="15">
        <v>5</v>
      </c>
    </row>
    <row r="28875" spans="18:18" x14ac:dyDescent="0.25">
      <c r="R28875" s="15">
        <v>5</v>
      </c>
    </row>
    <row r="28876" spans="18:18" x14ac:dyDescent="0.25">
      <c r="R28876" s="15">
        <v>5</v>
      </c>
    </row>
    <row r="28877" spans="18:18" x14ac:dyDescent="0.25">
      <c r="R28877" s="15">
        <v>5</v>
      </c>
    </row>
    <row r="28878" spans="18:18" x14ac:dyDescent="0.25">
      <c r="R28878" s="15">
        <v>5</v>
      </c>
    </row>
    <row r="28879" spans="18:18" x14ac:dyDescent="0.25">
      <c r="R28879" s="15">
        <v>5</v>
      </c>
    </row>
    <row r="28880" spans="18:18" x14ac:dyDescent="0.25">
      <c r="R28880" s="15">
        <v>5</v>
      </c>
    </row>
    <row r="28881" spans="18:18" x14ac:dyDescent="0.25">
      <c r="R28881" s="15">
        <v>5</v>
      </c>
    </row>
    <row r="28882" spans="18:18" x14ac:dyDescent="0.25">
      <c r="R28882" s="15">
        <v>5</v>
      </c>
    </row>
    <row r="28883" spans="18:18" x14ac:dyDescent="0.25">
      <c r="R28883" s="15">
        <v>5</v>
      </c>
    </row>
    <row r="28884" spans="18:18" x14ac:dyDescent="0.25">
      <c r="R28884" s="15">
        <v>1</v>
      </c>
    </row>
    <row r="28885" spans="18:18" x14ac:dyDescent="0.25">
      <c r="R28885" s="15">
        <v>1</v>
      </c>
    </row>
    <row r="28886" spans="18:18" x14ac:dyDescent="0.25">
      <c r="R28886" s="15">
        <v>1</v>
      </c>
    </row>
    <row r="28887" spans="18:18" x14ac:dyDescent="0.25">
      <c r="R28887" s="15">
        <v>1</v>
      </c>
    </row>
    <row r="28888" spans="18:18" x14ac:dyDescent="0.25">
      <c r="R28888" s="15">
        <v>1</v>
      </c>
    </row>
    <row r="28889" spans="18:18" x14ac:dyDescent="0.25">
      <c r="R28889" s="15">
        <v>1</v>
      </c>
    </row>
    <row r="28890" spans="18:18" x14ac:dyDescent="0.25">
      <c r="R28890" s="15">
        <v>1</v>
      </c>
    </row>
    <row r="28891" spans="18:18" x14ac:dyDescent="0.25">
      <c r="R28891" s="15">
        <v>1</v>
      </c>
    </row>
    <row r="28892" spans="18:18" x14ac:dyDescent="0.25">
      <c r="R28892" s="15">
        <v>1</v>
      </c>
    </row>
    <row r="28893" spans="18:18" x14ac:dyDescent="0.25">
      <c r="R28893" s="15">
        <v>1</v>
      </c>
    </row>
    <row r="28894" spans="18:18" x14ac:dyDescent="0.25">
      <c r="R28894" s="15">
        <v>1</v>
      </c>
    </row>
    <row r="28895" spans="18:18" x14ac:dyDescent="0.25">
      <c r="R28895" s="15">
        <v>1</v>
      </c>
    </row>
    <row r="28896" spans="18:18" x14ac:dyDescent="0.25">
      <c r="R28896" s="15">
        <v>1</v>
      </c>
    </row>
    <row r="28897" spans="18:18" x14ac:dyDescent="0.25">
      <c r="R28897" s="15">
        <v>1</v>
      </c>
    </row>
    <row r="28898" spans="18:18" x14ac:dyDescent="0.25">
      <c r="R28898" s="15">
        <v>1</v>
      </c>
    </row>
    <row r="28899" spans="18:18" x14ac:dyDescent="0.25">
      <c r="R28899" s="15">
        <v>1</v>
      </c>
    </row>
    <row r="28900" spans="18:18" x14ac:dyDescent="0.25">
      <c r="R28900" s="15">
        <v>1</v>
      </c>
    </row>
    <row r="28901" spans="18:18" x14ac:dyDescent="0.25">
      <c r="R28901" s="15">
        <v>1</v>
      </c>
    </row>
    <row r="28902" spans="18:18" x14ac:dyDescent="0.25">
      <c r="R28902" s="15">
        <v>1</v>
      </c>
    </row>
    <row r="28903" spans="18:18" x14ac:dyDescent="0.25">
      <c r="R28903" s="15">
        <v>1</v>
      </c>
    </row>
    <row r="28904" spans="18:18" x14ac:dyDescent="0.25">
      <c r="R28904" s="15">
        <v>1</v>
      </c>
    </row>
    <row r="28905" spans="18:18" x14ac:dyDescent="0.25">
      <c r="R28905" s="15">
        <v>1</v>
      </c>
    </row>
    <row r="28906" spans="18:18" x14ac:dyDescent="0.25">
      <c r="R28906" s="15">
        <v>1</v>
      </c>
    </row>
    <row r="28907" spans="18:18" x14ac:dyDescent="0.25">
      <c r="R28907" s="15">
        <v>1</v>
      </c>
    </row>
    <row r="28908" spans="18:18" x14ac:dyDescent="0.25">
      <c r="R28908" s="15">
        <v>1</v>
      </c>
    </row>
    <row r="28909" spans="18:18" x14ac:dyDescent="0.25">
      <c r="R28909" s="15">
        <v>1</v>
      </c>
    </row>
    <row r="28910" spans="18:18" x14ac:dyDescent="0.25">
      <c r="R28910" s="15">
        <v>1</v>
      </c>
    </row>
    <row r="28911" spans="18:18" x14ac:dyDescent="0.25">
      <c r="R28911" s="15">
        <v>1</v>
      </c>
    </row>
    <row r="28912" spans="18:18" x14ac:dyDescent="0.25">
      <c r="R28912" s="15">
        <v>1</v>
      </c>
    </row>
    <row r="28913" spans="18:18" x14ac:dyDescent="0.25">
      <c r="R28913" s="15">
        <v>1</v>
      </c>
    </row>
    <row r="28914" spans="18:18" x14ac:dyDescent="0.25">
      <c r="R28914" s="15">
        <v>1</v>
      </c>
    </row>
    <row r="28915" spans="18:18" x14ac:dyDescent="0.25">
      <c r="R28915" s="15">
        <v>1</v>
      </c>
    </row>
    <row r="28916" spans="18:18" x14ac:dyDescent="0.25">
      <c r="R28916" s="15">
        <v>1</v>
      </c>
    </row>
    <row r="28917" spans="18:18" x14ac:dyDescent="0.25">
      <c r="R28917" s="15">
        <v>1</v>
      </c>
    </row>
    <row r="28918" spans="18:18" x14ac:dyDescent="0.25">
      <c r="R28918" s="15">
        <v>1</v>
      </c>
    </row>
    <row r="28919" spans="18:18" x14ac:dyDescent="0.25">
      <c r="R28919" s="15">
        <v>1</v>
      </c>
    </row>
    <row r="28920" spans="18:18" x14ac:dyDescent="0.25">
      <c r="R28920" s="15">
        <v>2</v>
      </c>
    </row>
    <row r="28921" spans="18:18" x14ac:dyDescent="0.25">
      <c r="R28921" s="15">
        <v>2</v>
      </c>
    </row>
    <row r="28922" spans="18:18" x14ac:dyDescent="0.25">
      <c r="R28922" s="15">
        <v>2</v>
      </c>
    </row>
    <row r="28923" spans="18:18" x14ac:dyDescent="0.25">
      <c r="R28923" s="15">
        <v>2</v>
      </c>
    </row>
    <row r="28924" spans="18:18" x14ac:dyDescent="0.25">
      <c r="R28924" s="15">
        <v>2</v>
      </c>
    </row>
    <row r="28925" spans="18:18" x14ac:dyDescent="0.25">
      <c r="R28925" s="15">
        <v>3</v>
      </c>
    </row>
    <row r="28926" spans="18:18" x14ac:dyDescent="0.25">
      <c r="R28926" s="15">
        <v>3</v>
      </c>
    </row>
    <row r="28927" spans="18:18" x14ac:dyDescent="0.25">
      <c r="R28927" s="15">
        <v>3</v>
      </c>
    </row>
    <row r="28928" spans="18:18" x14ac:dyDescent="0.25">
      <c r="R28928" s="15">
        <v>3</v>
      </c>
    </row>
    <row r="28929" spans="18:18" x14ac:dyDescent="0.25">
      <c r="R28929" s="15">
        <v>4</v>
      </c>
    </row>
    <row r="28930" spans="18:18" x14ac:dyDescent="0.25">
      <c r="R28930" s="15">
        <v>4</v>
      </c>
    </row>
    <row r="28931" spans="18:18" x14ac:dyDescent="0.25">
      <c r="R28931" s="15">
        <v>4</v>
      </c>
    </row>
    <row r="28932" spans="18:18" x14ac:dyDescent="0.25">
      <c r="R28932" s="15">
        <v>4</v>
      </c>
    </row>
    <row r="28933" spans="18:18" x14ac:dyDescent="0.25">
      <c r="R28933" s="15">
        <v>4</v>
      </c>
    </row>
    <row r="28934" spans="18:18" x14ac:dyDescent="0.25">
      <c r="R28934" s="15">
        <v>4</v>
      </c>
    </row>
    <row r="28935" spans="18:18" x14ac:dyDescent="0.25">
      <c r="R28935" s="15">
        <v>4</v>
      </c>
    </row>
    <row r="28936" spans="18:18" x14ac:dyDescent="0.25">
      <c r="R28936" s="15">
        <v>4</v>
      </c>
    </row>
    <row r="28937" spans="18:18" x14ac:dyDescent="0.25">
      <c r="R28937" s="15">
        <v>4</v>
      </c>
    </row>
    <row r="28938" spans="18:18" x14ac:dyDescent="0.25">
      <c r="R28938" s="15">
        <v>4</v>
      </c>
    </row>
    <row r="28939" spans="18:18" x14ac:dyDescent="0.25">
      <c r="R28939" s="15">
        <v>4</v>
      </c>
    </row>
    <row r="28940" spans="18:18" x14ac:dyDescent="0.25">
      <c r="R28940" s="15">
        <v>4</v>
      </c>
    </row>
    <row r="28941" spans="18:18" x14ac:dyDescent="0.25">
      <c r="R28941" s="15">
        <v>4</v>
      </c>
    </row>
    <row r="28942" spans="18:18" x14ac:dyDescent="0.25">
      <c r="R28942" s="15">
        <v>4</v>
      </c>
    </row>
    <row r="28943" spans="18:18" x14ac:dyDescent="0.25">
      <c r="R28943" s="15">
        <v>4</v>
      </c>
    </row>
    <row r="28944" spans="18:18" x14ac:dyDescent="0.25">
      <c r="R28944" s="15">
        <v>4</v>
      </c>
    </row>
    <row r="28945" spans="18:18" x14ac:dyDescent="0.25">
      <c r="R28945" s="15">
        <v>4</v>
      </c>
    </row>
    <row r="28946" spans="18:18" x14ac:dyDescent="0.25">
      <c r="R28946" s="15">
        <v>4</v>
      </c>
    </row>
    <row r="28947" spans="18:18" x14ac:dyDescent="0.25">
      <c r="R28947" s="15">
        <v>4</v>
      </c>
    </row>
    <row r="28948" spans="18:18" x14ac:dyDescent="0.25">
      <c r="R28948" s="15">
        <v>4</v>
      </c>
    </row>
    <row r="28949" spans="18:18" x14ac:dyDescent="0.25">
      <c r="R28949" s="15">
        <v>4</v>
      </c>
    </row>
    <row r="28950" spans="18:18" x14ac:dyDescent="0.25">
      <c r="R28950" s="15">
        <v>4</v>
      </c>
    </row>
    <row r="28951" spans="18:18" x14ac:dyDescent="0.25">
      <c r="R28951" s="15">
        <v>4</v>
      </c>
    </row>
    <row r="28952" spans="18:18" x14ac:dyDescent="0.25">
      <c r="R28952" s="15">
        <v>4</v>
      </c>
    </row>
    <row r="28953" spans="18:18" x14ac:dyDescent="0.25">
      <c r="R28953" s="15">
        <v>4</v>
      </c>
    </row>
    <row r="28954" spans="18:18" x14ac:dyDescent="0.25">
      <c r="R28954" s="15">
        <v>4</v>
      </c>
    </row>
    <row r="28955" spans="18:18" x14ac:dyDescent="0.25">
      <c r="R28955" s="15">
        <v>4</v>
      </c>
    </row>
    <row r="28956" spans="18:18" x14ac:dyDescent="0.25">
      <c r="R28956" s="15">
        <v>4</v>
      </c>
    </row>
    <row r="28957" spans="18:18" x14ac:dyDescent="0.25">
      <c r="R28957" s="15">
        <v>4</v>
      </c>
    </row>
    <row r="28958" spans="18:18" x14ac:dyDescent="0.25">
      <c r="R28958" s="15">
        <v>4</v>
      </c>
    </row>
    <row r="28959" spans="18:18" x14ac:dyDescent="0.25">
      <c r="R28959" s="15">
        <v>4</v>
      </c>
    </row>
    <row r="28960" spans="18:18" x14ac:dyDescent="0.25">
      <c r="R28960" s="15">
        <v>1</v>
      </c>
    </row>
    <row r="28961" spans="18:18" x14ac:dyDescent="0.25">
      <c r="R28961" s="15">
        <v>1</v>
      </c>
    </row>
    <row r="28962" spans="18:18" x14ac:dyDescent="0.25">
      <c r="R28962" s="15">
        <v>1</v>
      </c>
    </row>
    <row r="28963" spans="18:18" x14ac:dyDescent="0.25">
      <c r="R28963" s="15">
        <v>1</v>
      </c>
    </row>
    <row r="28964" spans="18:18" x14ac:dyDescent="0.25">
      <c r="R28964" s="15">
        <v>1</v>
      </c>
    </row>
    <row r="28965" spans="18:18" x14ac:dyDescent="0.25">
      <c r="R28965" s="15">
        <v>1</v>
      </c>
    </row>
    <row r="28966" spans="18:18" x14ac:dyDescent="0.25">
      <c r="R28966" s="15">
        <v>1</v>
      </c>
    </row>
    <row r="28967" spans="18:18" x14ac:dyDescent="0.25">
      <c r="R28967" s="15">
        <v>1</v>
      </c>
    </row>
    <row r="28968" spans="18:18" x14ac:dyDescent="0.25">
      <c r="R28968" s="15">
        <v>1</v>
      </c>
    </row>
    <row r="28969" spans="18:18" x14ac:dyDescent="0.25">
      <c r="R28969" s="15">
        <v>1</v>
      </c>
    </row>
    <row r="28970" spans="18:18" x14ac:dyDescent="0.25">
      <c r="R28970" s="15">
        <v>1</v>
      </c>
    </row>
    <row r="28971" spans="18:18" x14ac:dyDescent="0.25">
      <c r="R28971" s="15">
        <v>1</v>
      </c>
    </row>
    <row r="28972" spans="18:18" x14ac:dyDescent="0.25">
      <c r="R28972" s="15">
        <v>1</v>
      </c>
    </row>
    <row r="28973" spans="18:18" x14ac:dyDescent="0.25">
      <c r="R28973" s="15">
        <v>1</v>
      </c>
    </row>
    <row r="28974" spans="18:18" x14ac:dyDescent="0.25">
      <c r="R28974" s="15">
        <v>1</v>
      </c>
    </row>
    <row r="28975" spans="18:18" x14ac:dyDescent="0.25">
      <c r="R28975" s="15">
        <v>1</v>
      </c>
    </row>
    <row r="28976" spans="18:18" x14ac:dyDescent="0.25">
      <c r="R28976" s="15">
        <v>1</v>
      </c>
    </row>
    <row r="28977" spans="18:18" x14ac:dyDescent="0.25">
      <c r="R28977" s="15">
        <v>1</v>
      </c>
    </row>
    <row r="28978" spans="18:18" x14ac:dyDescent="0.25">
      <c r="R28978" s="15">
        <v>1</v>
      </c>
    </row>
    <row r="28979" spans="18:18" x14ac:dyDescent="0.25">
      <c r="R28979" s="15">
        <v>1</v>
      </c>
    </row>
    <row r="28980" spans="18:18" x14ac:dyDescent="0.25">
      <c r="R28980" s="15">
        <v>1</v>
      </c>
    </row>
    <row r="28981" spans="18:18" x14ac:dyDescent="0.25">
      <c r="R28981" s="15">
        <v>1</v>
      </c>
    </row>
    <row r="28982" spans="18:18" x14ac:dyDescent="0.25">
      <c r="R28982" s="15">
        <v>1</v>
      </c>
    </row>
    <row r="28983" spans="18:18" x14ac:dyDescent="0.25">
      <c r="R28983" s="15">
        <v>1</v>
      </c>
    </row>
    <row r="28984" spans="18:18" x14ac:dyDescent="0.25">
      <c r="R28984" s="15">
        <v>1</v>
      </c>
    </row>
    <row r="28985" spans="18:18" x14ac:dyDescent="0.25">
      <c r="R28985" s="15">
        <v>1</v>
      </c>
    </row>
    <row r="28986" spans="18:18" x14ac:dyDescent="0.25">
      <c r="R28986" s="15">
        <v>1</v>
      </c>
    </row>
    <row r="28987" spans="18:18" x14ac:dyDescent="0.25">
      <c r="R28987" s="15">
        <v>1</v>
      </c>
    </row>
    <row r="28988" spans="18:18" x14ac:dyDescent="0.25">
      <c r="R28988" s="15">
        <v>1</v>
      </c>
    </row>
    <row r="28989" spans="18:18" x14ac:dyDescent="0.25">
      <c r="R28989" s="15">
        <v>1</v>
      </c>
    </row>
    <row r="28990" spans="18:18" x14ac:dyDescent="0.25">
      <c r="R28990" s="15">
        <v>1</v>
      </c>
    </row>
    <row r="28991" spans="18:18" x14ac:dyDescent="0.25">
      <c r="R28991" s="15">
        <v>1</v>
      </c>
    </row>
    <row r="28992" spans="18:18" x14ac:dyDescent="0.25">
      <c r="R28992" s="15">
        <v>1</v>
      </c>
    </row>
    <row r="28993" spans="18:18" x14ac:dyDescent="0.25">
      <c r="R28993" s="15">
        <v>1</v>
      </c>
    </row>
    <row r="28994" spans="18:18" x14ac:dyDescent="0.25">
      <c r="R28994" s="15">
        <v>1</v>
      </c>
    </row>
    <row r="28995" spans="18:18" x14ac:dyDescent="0.25">
      <c r="R28995" s="15">
        <v>1</v>
      </c>
    </row>
    <row r="28996" spans="18:18" x14ac:dyDescent="0.25">
      <c r="R28996" s="15">
        <v>1</v>
      </c>
    </row>
    <row r="28997" spans="18:18" x14ac:dyDescent="0.25">
      <c r="R28997" s="15">
        <v>1</v>
      </c>
    </row>
    <row r="28998" spans="18:18" x14ac:dyDescent="0.25">
      <c r="R28998" s="15">
        <v>1</v>
      </c>
    </row>
    <row r="28999" spans="18:18" x14ac:dyDescent="0.25">
      <c r="R28999" s="15">
        <v>1</v>
      </c>
    </row>
    <row r="29000" spans="18:18" x14ac:dyDescent="0.25">
      <c r="R29000" s="15">
        <v>1</v>
      </c>
    </row>
    <row r="29001" spans="18:18" x14ac:dyDescent="0.25">
      <c r="R29001" s="15">
        <v>1</v>
      </c>
    </row>
    <row r="29002" spans="18:18" x14ac:dyDescent="0.25">
      <c r="R29002" s="15">
        <v>1</v>
      </c>
    </row>
    <row r="29003" spans="18:18" x14ac:dyDescent="0.25">
      <c r="R29003" s="15">
        <v>1</v>
      </c>
    </row>
    <row r="29004" spans="18:18" x14ac:dyDescent="0.25">
      <c r="R29004" s="15">
        <v>1</v>
      </c>
    </row>
    <row r="29005" spans="18:18" x14ac:dyDescent="0.25">
      <c r="R29005" s="15">
        <v>1</v>
      </c>
    </row>
    <row r="29006" spans="18:18" x14ac:dyDescent="0.25">
      <c r="R29006" s="15">
        <v>1</v>
      </c>
    </row>
    <row r="29007" spans="18:18" x14ac:dyDescent="0.25">
      <c r="R29007" s="15">
        <v>1</v>
      </c>
    </row>
    <row r="29008" spans="18:18" x14ac:dyDescent="0.25">
      <c r="R29008" s="15">
        <v>1</v>
      </c>
    </row>
    <row r="29009" spans="18:18" x14ac:dyDescent="0.25">
      <c r="R29009" s="15">
        <v>1</v>
      </c>
    </row>
    <row r="29010" spans="18:18" x14ac:dyDescent="0.25">
      <c r="R29010" s="15">
        <v>1</v>
      </c>
    </row>
    <row r="29011" spans="18:18" x14ac:dyDescent="0.25">
      <c r="R29011" s="15">
        <v>1</v>
      </c>
    </row>
    <row r="29012" spans="18:18" x14ac:dyDescent="0.25">
      <c r="R29012" s="15">
        <v>1</v>
      </c>
    </row>
    <row r="29013" spans="18:18" x14ac:dyDescent="0.25">
      <c r="R29013" s="15">
        <v>1</v>
      </c>
    </row>
    <row r="29014" spans="18:18" x14ac:dyDescent="0.25">
      <c r="R29014" s="15">
        <v>2</v>
      </c>
    </row>
    <row r="29015" spans="18:18" x14ac:dyDescent="0.25">
      <c r="R29015" s="15">
        <v>2</v>
      </c>
    </row>
    <row r="29016" spans="18:18" x14ac:dyDescent="0.25">
      <c r="R29016" s="15">
        <v>2</v>
      </c>
    </row>
    <row r="29017" spans="18:18" x14ac:dyDescent="0.25">
      <c r="R29017" s="15">
        <v>2</v>
      </c>
    </row>
    <row r="29018" spans="18:18" x14ac:dyDescent="0.25">
      <c r="R29018" s="15">
        <v>2</v>
      </c>
    </row>
    <row r="29019" spans="18:18" x14ac:dyDescent="0.25">
      <c r="R29019" s="15">
        <v>2</v>
      </c>
    </row>
    <row r="29020" spans="18:18" x14ac:dyDescent="0.25">
      <c r="R29020" s="15">
        <v>2</v>
      </c>
    </row>
    <row r="29021" spans="18:18" x14ac:dyDescent="0.25">
      <c r="R29021" s="15">
        <v>2</v>
      </c>
    </row>
    <row r="29022" spans="18:18" x14ac:dyDescent="0.25">
      <c r="R29022" s="15">
        <v>2</v>
      </c>
    </row>
    <row r="29023" spans="18:18" x14ac:dyDescent="0.25">
      <c r="R29023" s="15">
        <v>2</v>
      </c>
    </row>
    <row r="29024" spans="18:18" x14ac:dyDescent="0.25">
      <c r="R29024" s="15">
        <v>2</v>
      </c>
    </row>
    <row r="29025" spans="18:18" x14ac:dyDescent="0.25">
      <c r="R29025" s="15">
        <v>2</v>
      </c>
    </row>
    <row r="29026" spans="18:18" x14ac:dyDescent="0.25">
      <c r="R29026" s="15">
        <v>2</v>
      </c>
    </row>
    <row r="29027" spans="18:18" x14ac:dyDescent="0.25">
      <c r="R29027" s="15">
        <v>2</v>
      </c>
    </row>
    <row r="29028" spans="18:18" x14ac:dyDescent="0.25">
      <c r="R29028" s="15">
        <v>2</v>
      </c>
    </row>
    <row r="29029" spans="18:18" x14ac:dyDescent="0.25">
      <c r="R29029" s="15">
        <v>2</v>
      </c>
    </row>
    <row r="29030" spans="18:18" x14ac:dyDescent="0.25">
      <c r="R29030" s="15">
        <v>2</v>
      </c>
    </row>
    <row r="29031" spans="18:18" x14ac:dyDescent="0.25">
      <c r="R29031" s="15">
        <v>2</v>
      </c>
    </row>
    <row r="29032" spans="18:18" x14ac:dyDescent="0.25">
      <c r="R29032" s="15">
        <v>2</v>
      </c>
    </row>
    <row r="29033" spans="18:18" x14ac:dyDescent="0.25">
      <c r="R29033" s="15">
        <v>2</v>
      </c>
    </row>
    <row r="29034" spans="18:18" x14ac:dyDescent="0.25">
      <c r="R29034" s="15">
        <v>2</v>
      </c>
    </row>
    <row r="29035" spans="18:18" x14ac:dyDescent="0.25">
      <c r="R29035" s="15">
        <v>2</v>
      </c>
    </row>
    <row r="29036" spans="18:18" x14ac:dyDescent="0.25">
      <c r="R29036" s="15">
        <v>2</v>
      </c>
    </row>
    <row r="29037" spans="18:18" x14ac:dyDescent="0.25">
      <c r="R29037" s="15">
        <v>2</v>
      </c>
    </row>
    <row r="29038" spans="18:18" x14ac:dyDescent="0.25">
      <c r="R29038" s="15">
        <v>2</v>
      </c>
    </row>
    <row r="29039" spans="18:18" x14ac:dyDescent="0.25">
      <c r="R29039" s="15">
        <v>2</v>
      </c>
    </row>
    <row r="29040" spans="18:18" x14ac:dyDescent="0.25">
      <c r="R29040" s="15">
        <v>2</v>
      </c>
    </row>
    <row r="29041" spans="18:18" x14ac:dyDescent="0.25">
      <c r="R29041" s="15">
        <v>2</v>
      </c>
    </row>
    <row r="29042" spans="18:18" x14ac:dyDescent="0.25">
      <c r="R29042" s="15">
        <v>2</v>
      </c>
    </row>
    <row r="29043" spans="18:18" x14ac:dyDescent="0.25">
      <c r="R29043" s="15">
        <v>2</v>
      </c>
    </row>
    <row r="29044" spans="18:18" x14ac:dyDescent="0.25">
      <c r="R29044" s="15">
        <v>2</v>
      </c>
    </row>
    <row r="29045" spans="18:18" x14ac:dyDescent="0.25">
      <c r="R29045" s="15">
        <v>2</v>
      </c>
    </row>
    <row r="29046" spans="18:18" x14ac:dyDescent="0.25">
      <c r="R29046" s="15">
        <v>1</v>
      </c>
    </row>
    <row r="29047" spans="18:18" x14ac:dyDescent="0.25">
      <c r="R29047" s="15">
        <v>1</v>
      </c>
    </row>
    <row r="29048" spans="18:18" x14ac:dyDescent="0.25">
      <c r="R29048" s="15">
        <v>1</v>
      </c>
    </row>
    <row r="29049" spans="18:18" x14ac:dyDescent="0.25">
      <c r="R29049" s="15">
        <v>1</v>
      </c>
    </row>
    <row r="29050" spans="18:18" x14ac:dyDescent="0.25">
      <c r="R29050" s="15">
        <v>1</v>
      </c>
    </row>
    <row r="29051" spans="18:18" x14ac:dyDescent="0.25">
      <c r="R29051" s="15">
        <v>1</v>
      </c>
    </row>
    <row r="29052" spans="18:18" x14ac:dyDescent="0.25">
      <c r="R29052" s="15">
        <v>1</v>
      </c>
    </row>
    <row r="29053" spans="18:18" x14ac:dyDescent="0.25">
      <c r="R29053" s="15">
        <v>1</v>
      </c>
    </row>
    <row r="29054" spans="18:18" x14ac:dyDescent="0.25">
      <c r="R29054" s="15">
        <v>1</v>
      </c>
    </row>
    <row r="29055" spans="18:18" x14ac:dyDescent="0.25">
      <c r="R29055" s="15">
        <v>1</v>
      </c>
    </row>
    <row r="29056" spans="18:18" x14ac:dyDescent="0.25">
      <c r="R29056" s="15">
        <v>1</v>
      </c>
    </row>
    <row r="29057" spans="18:18" x14ac:dyDescent="0.25">
      <c r="R29057" s="15">
        <v>1</v>
      </c>
    </row>
    <row r="29058" spans="18:18" x14ac:dyDescent="0.25">
      <c r="R29058" s="15">
        <v>1</v>
      </c>
    </row>
    <row r="29059" spans="18:18" x14ac:dyDescent="0.25">
      <c r="R29059" s="15">
        <v>1</v>
      </c>
    </row>
    <row r="29060" spans="18:18" x14ac:dyDescent="0.25">
      <c r="R29060" s="15">
        <v>1</v>
      </c>
    </row>
    <row r="29061" spans="18:18" x14ac:dyDescent="0.25">
      <c r="R29061" s="15">
        <v>1</v>
      </c>
    </row>
    <row r="29062" spans="18:18" x14ac:dyDescent="0.25">
      <c r="R29062" s="15">
        <v>1</v>
      </c>
    </row>
    <row r="29063" spans="18:18" x14ac:dyDescent="0.25">
      <c r="R29063" s="15">
        <v>1</v>
      </c>
    </row>
    <row r="29064" spans="18:18" x14ac:dyDescent="0.25">
      <c r="R29064" s="15">
        <v>1</v>
      </c>
    </row>
    <row r="29065" spans="18:18" x14ac:dyDescent="0.25">
      <c r="R29065" s="15">
        <v>1</v>
      </c>
    </row>
    <row r="29066" spans="18:18" x14ac:dyDescent="0.25">
      <c r="R29066" s="15">
        <v>1</v>
      </c>
    </row>
    <row r="29067" spans="18:18" x14ac:dyDescent="0.25">
      <c r="R29067" s="15">
        <v>1</v>
      </c>
    </row>
    <row r="29068" spans="18:18" x14ac:dyDescent="0.25">
      <c r="R29068" s="15">
        <v>1</v>
      </c>
    </row>
    <row r="29069" spans="18:18" x14ac:dyDescent="0.25">
      <c r="R29069" s="15">
        <v>1</v>
      </c>
    </row>
    <row r="29070" spans="18:18" x14ac:dyDescent="0.25">
      <c r="R29070" s="15">
        <v>1</v>
      </c>
    </row>
    <row r="29071" spans="18:18" x14ac:dyDescent="0.25">
      <c r="R29071" s="15">
        <v>1</v>
      </c>
    </row>
    <row r="29072" spans="18:18" x14ac:dyDescent="0.25">
      <c r="R29072" s="15">
        <v>1</v>
      </c>
    </row>
    <row r="29073" spans="18:18" x14ac:dyDescent="0.25">
      <c r="R29073" s="15">
        <v>1</v>
      </c>
    </row>
    <row r="29074" spans="18:18" x14ac:dyDescent="0.25">
      <c r="R29074" s="15">
        <v>1</v>
      </c>
    </row>
    <row r="29075" spans="18:18" x14ac:dyDescent="0.25">
      <c r="R29075" s="15">
        <v>1</v>
      </c>
    </row>
    <row r="29076" spans="18:18" x14ac:dyDescent="0.25">
      <c r="R29076" s="15">
        <v>1</v>
      </c>
    </row>
    <row r="29077" spans="18:18" x14ac:dyDescent="0.25">
      <c r="R29077" s="15">
        <v>1</v>
      </c>
    </row>
    <row r="29078" spans="18:18" x14ac:dyDescent="0.25">
      <c r="R29078" s="15">
        <v>1</v>
      </c>
    </row>
    <row r="29079" spans="18:18" x14ac:dyDescent="0.25">
      <c r="R29079" s="15">
        <v>1</v>
      </c>
    </row>
    <row r="29080" spans="18:18" x14ac:dyDescent="0.25">
      <c r="R29080" s="15">
        <v>1</v>
      </c>
    </row>
    <row r="29081" spans="18:18" x14ac:dyDescent="0.25">
      <c r="R29081" s="15">
        <v>1</v>
      </c>
    </row>
    <row r="29082" spans="18:18" x14ac:dyDescent="0.25">
      <c r="R29082" s="15">
        <v>1</v>
      </c>
    </row>
    <row r="29083" spans="18:18" x14ac:dyDescent="0.25">
      <c r="R29083" s="15">
        <v>1</v>
      </c>
    </row>
    <row r="29084" spans="18:18" x14ac:dyDescent="0.25">
      <c r="R29084" s="15">
        <v>1</v>
      </c>
    </row>
    <row r="29085" spans="18:18" x14ac:dyDescent="0.25">
      <c r="R29085" s="15">
        <v>1</v>
      </c>
    </row>
    <row r="29086" spans="18:18" x14ac:dyDescent="0.25">
      <c r="R29086" s="15">
        <v>1</v>
      </c>
    </row>
    <row r="29087" spans="18:18" x14ac:dyDescent="0.25">
      <c r="R29087" s="15">
        <v>1</v>
      </c>
    </row>
    <row r="29088" spans="18:18" x14ac:dyDescent="0.25">
      <c r="R29088" s="15">
        <v>1</v>
      </c>
    </row>
    <row r="29089" spans="18:18" x14ac:dyDescent="0.25">
      <c r="R29089" s="15">
        <v>1</v>
      </c>
    </row>
    <row r="29090" spans="18:18" x14ac:dyDescent="0.25">
      <c r="R29090" s="15">
        <v>1</v>
      </c>
    </row>
    <row r="29091" spans="18:18" x14ac:dyDescent="0.25">
      <c r="R29091" s="15">
        <v>1</v>
      </c>
    </row>
    <row r="29092" spans="18:18" x14ac:dyDescent="0.25">
      <c r="R29092" s="15">
        <v>1</v>
      </c>
    </row>
    <row r="29093" spans="18:18" x14ac:dyDescent="0.25">
      <c r="R29093" s="15">
        <v>1</v>
      </c>
    </row>
    <row r="29094" spans="18:18" x14ac:dyDescent="0.25">
      <c r="R29094" s="15">
        <v>1</v>
      </c>
    </row>
    <row r="29095" spans="18:18" x14ac:dyDescent="0.25">
      <c r="R29095" s="15">
        <v>1</v>
      </c>
    </row>
    <row r="29096" spans="18:18" x14ac:dyDescent="0.25">
      <c r="R29096" s="15">
        <v>1</v>
      </c>
    </row>
    <row r="29097" spans="18:18" x14ac:dyDescent="0.25">
      <c r="R29097" s="15">
        <v>1</v>
      </c>
    </row>
    <row r="29098" spans="18:18" x14ac:dyDescent="0.25">
      <c r="R29098" s="15">
        <v>1</v>
      </c>
    </row>
    <row r="29099" spans="18:18" x14ac:dyDescent="0.25">
      <c r="R29099" s="15">
        <v>1</v>
      </c>
    </row>
    <row r="29100" spans="18:18" x14ac:dyDescent="0.25">
      <c r="R29100" s="15">
        <v>1</v>
      </c>
    </row>
    <row r="29101" spans="18:18" x14ac:dyDescent="0.25">
      <c r="R29101" s="15">
        <v>1</v>
      </c>
    </row>
    <row r="29102" spans="18:18" x14ac:dyDescent="0.25">
      <c r="R29102" s="15">
        <v>1</v>
      </c>
    </row>
    <row r="29103" spans="18:18" x14ac:dyDescent="0.25">
      <c r="R29103" s="15">
        <v>1</v>
      </c>
    </row>
    <row r="29104" spans="18:18" x14ac:dyDescent="0.25">
      <c r="R29104" s="15">
        <v>1</v>
      </c>
    </row>
    <row r="29105" spans="18:18" x14ac:dyDescent="0.25">
      <c r="R29105" s="15">
        <v>1</v>
      </c>
    </row>
    <row r="29106" spans="18:18" x14ac:dyDescent="0.25">
      <c r="R29106" s="15">
        <v>1</v>
      </c>
    </row>
    <row r="29107" spans="18:18" x14ac:dyDescent="0.25">
      <c r="R29107" s="15">
        <v>1</v>
      </c>
    </row>
    <row r="29108" spans="18:18" x14ac:dyDescent="0.25">
      <c r="R29108" s="15">
        <v>1</v>
      </c>
    </row>
    <row r="29109" spans="18:18" x14ac:dyDescent="0.25">
      <c r="R29109" s="15">
        <v>1</v>
      </c>
    </row>
    <row r="29110" spans="18:18" x14ac:dyDescent="0.25">
      <c r="R29110" s="15">
        <v>1</v>
      </c>
    </row>
    <row r="29111" spans="18:18" x14ac:dyDescent="0.25">
      <c r="R29111" s="15">
        <v>1</v>
      </c>
    </row>
    <row r="29112" spans="18:18" x14ac:dyDescent="0.25">
      <c r="R29112" s="15">
        <v>1</v>
      </c>
    </row>
    <row r="29113" spans="18:18" x14ac:dyDescent="0.25">
      <c r="R29113" s="15">
        <v>1</v>
      </c>
    </row>
    <row r="29114" spans="18:18" x14ac:dyDescent="0.25">
      <c r="R29114" s="15">
        <v>1</v>
      </c>
    </row>
    <row r="29115" spans="18:18" x14ac:dyDescent="0.25">
      <c r="R29115" s="15">
        <v>1</v>
      </c>
    </row>
    <row r="29116" spans="18:18" x14ac:dyDescent="0.25">
      <c r="R29116" s="15">
        <v>1</v>
      </c>
    </row>
    <row r="29117" spans="18:18" x14ac:dyDescent="0.25">
      <c r="R29117" s="15">
        <v>1</v>
      </c>
    </row>
    <row r="29118" spans="18:18" x14ac:dyDescent="0.25">
      <c r="R29118" s="15">
        <v>1</v>
      </c>
    </row>
    <row r="29119" spans="18:18" x14ac:dyDescent="0.25">
      <c r="R29119" s="15">
        <v>1</v>
      </c>
    </row>
    <row r="29120" spans="18:18" x14ac:dyDescent="0.25">
      <c r="R29120" s="15">
        <v>1</v>
      </c>
    </row>
    <row r="29121" spans="18:18" x14ac:dyDescent="0.25">
      <c r="R29121" s="15">
        <v>1</v>
      </c>
    </row>
    <row r="29122" spans="18:18" x14ac:dyDescent="0.25">
      <c r="R29122" s="15">
        <v>1</v>
      </c>
    </row>
    <row r="29123" spans="18:18" x14ac:dyDescent="0.25">
      <c r="R29123" s="15">
        <v>1</v>
      </c>
    </row>
    <row r="29124" spans="18:18" x14ac:dyDescent="0.25">
      <c r="R29124" s="15">
        <v>1</v>
      </c>
    </row>
    <row r="29125" spans="18:18" x14ac:dyDescent="0.25">
      <c r="R29125" s="15">
        <v>1</v>
      </c>
    </row>
    <row r="29126" spans="18:18" x14ac:dyDescent="0.25">
      <c r="R29126" s="15">
        <v>1</v>
      </c>
    </row>
    <row r="29127" spans="18:18" x14ac:dyDescent="0.25">
      <c r="R29127" s="15">
        <v>1</v>
      </c>
    </row>
    <row r="29128" spans="18:18" x14ac:dyDescent="0.25">
      <c r="R29128" s="15">
        <v>1</v>
      </c>
    </row>
    <row r="29129" spans="18:18" x14ac:dyDescent="0.25">
      <c r="R29129" s="15">
        <v>1</v>
      </c>
    </row>
    <row r="29130" spans="18:18" x14ac:dyDescent="0.25">
      <c r="R29130" s="15">
        <v>1</v>
      </c>
    </row>
    <row r="29131" spans="18:18" x14ac:dyDescent="0.25">
      <c r="R29131" s="15">
        <v>1</v>
      </c>
    </row>
    <row r="29132" spans="18:18" x14ac:dyDescent="0.25">
      <c r="R29132" s="15">
        <v>1</v>
      </c>
    </row>
    <row r="29133" spans="18:18" x14ac:dyDescent="0.25">
      <c r="R29133" s="15">
        <v>1</v>
      </c>
    </row>
    <row r="29134" spans="18:18" x14ac:dyDescent="0.25">
      <c r="R29134" s="15">
        <v>1</v>
      </c>
    </row>
    <row r="29135" spans="18:18" x14ac:dyDescent="0.25">
      <c r="R29135" s="15">
        <v>1</v>
      </c>
    </row>
    <row r="29136" spans="18:18" x14ac:dyDescent="0.25">
      <c r="R29136" s="15">
        <v>1</v>
      </c>
    </row>
    <row r="29137" spans="18:18" x14ac:dyDescent="0.25">
      <c r="R29137" s="15">
        <v>1</v>
      </c>
    </row>
    <row r="29138" spans="18:18" x14ac:dyDescent="0.25">
      <c r="R29138" s="15">
        <v>1</v>
      </c>
    </row>
    <row r="29139" spans="18:18" x14ac:dyDescent="0.25">
      <c r="R29139" s="15">
        <v>1</v>
      </c>
    </row>
    <row r="29140" spans="18:18" x14ac:dyDescent="0.25">
      <c r="R29140" s="15">
        <v>1</v>
      </c>
    </row>
    <row r="29141" spans="18:18" x14ac:dyDescent="0.25">
      <c r="R29141" s="15">
        <v>1</v>
      </c>
    </row>
    <row r="29142" spans="18:18" x14ac:dyDescent="0.25">
      <c r="R29142" s="15">
        <v>1</v>
      </c>
    </row>
    <row r="29143" spans="18:18" x14ac:dyDescent="0.25">
      <c r="R29143" s="15">
        <v>1</v>
      </c>
    </row>
    <row r="29144" spans="18:18" x14ac:dyDescent="0.25">
      <c r="R29144" s="15">
        <v>1</v>
      </c>
    </row>
    <row r="29145" spans="18:18" x14ac:dyDescent="0.25">
      <c r="R29145" s="15">
        <v>1</v>
      </c>
    </row>
    <row r="29146" spans="18:18" x14ac:dyDescent="0.25">
      <c r="R29146" s="15">
        <v>1</v>
      </c>
    </row>
    <row r="29147" spans="18:18" x14ac:dyDescent="0.25">
      <c r="R29147" s="15">
        <v>1</v>
      </c>
    </row>
    <row r="29148" spans="18:18" x14ac:dyDescent="0.25">
      <c r="R29148" s="15">
        <v>1</v>
      </c>
    </row>
    <row r="29149" spans="18:18" x14ac:dyDescent="0.25">
      <c r="R29149" s="15">
        <v>1</v>
      </c>
    </row>
    <row r="29150" spans="18:18" x14ac:dyDescent="0.25">
      <c r="R29150" s="15">
        <v>1</v>
      </c>
    </row>
    <row r="29151" spans="18:18" x14ac:dyDescent="0.25">
      <c r="R29151" s="15">
        <v>1</v>
      </c>
    </row>
    <row r="29152" spans="18:18" x14ac:dyDescent="0.25">
      <c r="R29152" s="15">
        <v>1</v>
      </c>
    </row>
    <row r="29153" spans="18:18" x14ac:dyDescent="0.25">
      <c r="R29153" s="15">
        <v>1</v>
      </c>
    </row>
    <row r="29154" spans="18:18" x14ac:dyDescent="0.25">
      <c r="R29154" s="15">
        <v>1</v>
      </c>
    </row>
    <row r="29155" spans="18:18" x14ac:dyDescent="0.25">
      <c r="R29155" s="15">
        <v>1</v>
      </c>
    </row>
    <row r="29156" spans="18:18" x14ac:dyDescent="0.25">
      <c r="R29156" s="15">
        <v>1</v>
      </c>
    </row>
    <row r="29157" spans="18:18" x14ac:dyDescent="0.25">
      <c r="R29157" s="15">
        <v>1</v>
      </c>
    </row>
    <row r="29158" spans="18:18" x14ac:dyDescent="0.25">
      <c r="R29158" s="15">
        <v>1</v>
      </c>
    </row>
    <row r="29159" spans="18:18" x14ac:dyDescent="0.25">
      <c r="R29159" s="15">
        <v>1</v>
      </c>
    </row>
    <row r="29160" spans="18:18" x14ac:dyDescent="0.25">
      <c r="R29160" s="15">
        <v>1</v>
      </c>
    </row>
    <row r="29161" spans="18:18" x14ac:dyDescent="0.25">
      <c r="R29161" s="15">
        <v>1</v>
      </c>
    </row>
    <row r="29162" spans="18:18" x14ac:dyDescent="0.25">
      <c r="R29162" s="15">
        <v>1</v>
      </c>
    </row>
    <row r="29163" spans="18:18" x14ac:dyDescent="0.25">
      <c r="R29163" s="15">
        <v>1</v>
      </c>
    </row>
    <row r="29164" spans="18:18" x14ac:dyDescent="0.25">
      <c r="R29164" s="15">
        <v>1</v>
      </c>
    </row>
    <row r="29165" spans="18:18" x14ac:dyDescent="0.25">
      <c r="R29165" s="15">
        <v>1</v>
      </c>
    </row>
    <row r="29166" spans="18:18" x14ac:dyDescent="0.25">
      <c r="R29166" s="15">
        <v>1</v>
      </c>
    </row>
    <row r="29167" spans="18:18" x14ac:dyDescent="0.25">
      <c r="R29167" s="15">
        <v>1</v>
      </c>
    </row>
    <row r="29168" spans="18:18" x14ac:dyDescent="0.25">
      <c r="R29168" s="15">
        <v>1</v>
      </c>
    </row>
    <row r="29169" spans="18:18" x14ac:dyDescent="0.25">
      <c r="R29169" s="15">
        <v>1</v>
      </c>
    </row>
    <row r="29170" spans="18:18" x14ac:dyDescent="0.25">
      <c r="R29170" s="15">
        <v>1</v>
      </c>
    </row>
    <row r="29171" spans="18:18" x14ac:dyDescent="0.25">
      <c r="R29171" s="15">
        <v>1</v>
      </c>
    </row>
    <row r="29172" spans="18:18" x14ac:dyDescent="0.25">
      <c r="R29172" s="15">
        <v>1</v>
      </c>
    </row>
    <row r="29173" spans="18:18" x14ac:dyDescent="0.25">
      <c r="R29173" s="15">
        <v>1</v>
      </c>
    </row>
    <row r="29174" spans="18:18" x14ac:dyDescent="0.25">
      <c r="R29174" s="15">
        <v>1</v>
      </c>
    </row>
    <row r="29175" spans="18:18" x14ac:dyDescent="0.25">
      <c r="R29175" s="15">
        <v>1</v>
      </c>
    </row>
    <row r="29176" spans="18:18" x14ac:dyDescent="0.25">
      <c r="R29176" s="15">
        <v>1</v>
      </c>
    </row>
    <row r="29177" spans="18:18" x14ac:dyDescent="0.25">
      <c r="R29177" s="15">
        <v>1</v>
      </c>
    </row>
    <row r="29178" spans="18:18" x14ac:dyDescent="0.25">
      <c r="R29178" s="15">
        <v>1</v>
      </c>
    </row>
    <row r="29179" spans="18:18" x14ac:dyDescent="0.25">
      <c r="R29179" s="15">
        <v>1</v>
      </c>
    </row>
    <row r="29180" spans="18:18" x14ac:dyDescent="0.25">
      <c r="R29180" s="15">
        <v>1</v>
      </c>
    </row>
    <row r="29181" spans="18:18" x14ac:dyDescent="0.25">
      <c r="R29181" s="15">
        <v>1</v>
      </c>
    </row>
    <row r="29182" spans="18:18" x14ac:dyDescent="0.25">
      <c r="R29182" s="15">
        <v>1</v>
      </c>
    </row>
    <row r="29183" spans="18:18" x14ac:dyDescent="0.25">
      <c r="R29183" s="15">
        <v>1</v>
      </c>
    </row>
    <row r="29184" spans="18:18" x14ac:dyDescent="0.25">
      <c r="R29184" s="15">
        <v>1</v>
      </c>
    </row>
    <row r="29185" spans="18:18" x14ac:dyDescent="0.25">
      <c r="R29185" s="15">
        <v>1</v>
      </c>
    </row>
    <row r="29186" spans="18:18" x14ac:dyDescent="0.25">
      <c r="R29186" s="15">
        <v>1</v>
      </c>
    </row>
    <row r="29187" spans="18:18" x14ac:dyDescent="0.25">
      <c r="R29187" s="15">
        <v>1</v>
      </c>
    </row>
    <row r="29188" spans="18:18" x14ac:dyDescent="0.25">
      <c r="R29188" s="15">
        <v>1</v>
      </c>
    </row>
    <row r="29189" spans="18:18" x14ac:dyDescent="0.25">
      <c r="R29189" s="15">
        <v>1</v>
      </c>
    </row>
    <row r="29190" spans="18:18" x14ac:dyDescent="0.25">
      <c r="R29190" s="15">
        <v>1</v>
      </c>
    </row>
    <row r="29191" spans="18:18" x14ac:dyDescent="0.25">
      <c r="R29191" s="15">
        <v>1</v>
      </c>
    </row>
    <row r="29192" spans="18:18" x14ac:dyDescent="0.25">
      <c r="R29192" s="15">
        <v>1</v>
      </c>
    </row>
    <row r="29193" spans="18:18" x14ac:dyDescent="0.25">
      <c r="R29193" s="15">
        <v>1</v>
      </c>
    </row>
    <row r="29194" spans="18:18" x14ac:dyDescent="0.25">
      <c r="R29194" s="15">
        <v>1</v>
      </c>
    </row>
    <row r="29195" spans="18:18" x14ac:dyDescent="0.25">
      <c r="R29195" s="15">
        <v>1</v>
      </c>
    </row>
    <row r="29196" spans="18:18" x14ac:dyDescent="0.25">
      <c r="R29196" s="15">
        <v>1</v>
      </c>
    </row>
    <row r="29197" spans="18:18" x14ac:dyDescent="0.25">
      <c r="R29197" s="15">
        <v>1</v>
      </c>
    </row>
    <row r="29198" spans="18:18" x14ac:dyDescent="0.25">
      <c r="R29198" s="15">
        <v>1</v>
      </c>
    </row>
    <row r="29199" spans="18:18" x14ac:dyDescent="0.25">
      <c r="R29199" s="15">
        <v>1</v>
      </c>
    </row>
    <row r="29200" spans="18:18" x14ac:dyDescent="0.25">
      <c r="R29200" s="15">
        <v>1</v>
      </c>
    </row>
    <row r="29201" spans="18:18" x14ac:dyDescent="0.25">
      <c r="R29201" s="15">
        <v>1</v>
      </c>
    </row>
    <row r="29202" spans="18:18" x14ac:dyDescent="0.25">
      <c r="R29202" s="15">
        <v>1</v>
      </c>
    </row>
    <row r="29203" spans="18:18" x14ac:dyDescent="0.25">
      <c r="R29203" s="15">
        <v>1</v>
      </c>
    </row>
    <row r="29204" spans="18:18" x14ac:dyDescent="0.25">
      <c r="R29204" s="15">
        <v>1</v>
      </c>
    </row>
    <row r="29205" spans="18:18" x14ac:dyDescent="0.25">
      <c r="R29205" s="15">
        <v>1</v>
      </c>
    </row>
    <row r="29206" spans="18:18" x14ac:dyDescent="0.25">
      <c r="R29206" s="15">
        <v>1</v>
      </c>
    </row>
    <row r="29207" spans="18:18" x14ac:dyDescent="0.25">
      <c r="R29207" s="15">
        <v>1</v>
      </c>
    </row>
    <row r="29208" spans="18:18" x14ac:dyDescent="0.25">
      <c r="R29208" s="15">
        <v>1</v>
      </c>
    </row>
    <row r="29209" spans="18:18" x14ac:dyDescent="0.25">
      <c r="R29209" s="15">
        <v>1</v>
      </c>
    </row>
    <row r="29210" spans="18:18" x14ac:dyDescent="0.25">
      <c r="R29210" s="15">
        <v>1</v>
      </c>
    </row>
    <row r="29211" spans="18:18" x14ac:dyDescent="0.25">
      <c r="R29211" s="15">
        <v>1</v>
      </c>
    </row>
    <row r="29212" spans="18:18" x14ac:dyDescent="0.25">
      <c r="R29212" s="15">
        <v>1</v>
      </c>
    </row>
    <row r="29213" spans="18:18" x14ac:dyDescent="0.25">
      <c r="R29213" s="15">
        <v>1</v>
      </c>
    </row>
    <row r="29214" spans="18:18" x14ac:dyDescent="0.25">
      <c r="R29214" s="15">
        <v>1</v>
      </c>
    </row>
    <row r="29215" spans="18:18" x14ac:dyDescent="0.25">
      <c r="R29215" s="15">
        <v>1</v>
      </c>
    </row>
    <row r="29216" spans="18:18" x14ac:dyDescent="0.25">
      <c r="R29216" s="15">
        <v>1</v>
      </c>
    </row>
    <row r="29217" spans="18:18" x14ac:dyDescent="0.25">
      <c r="R29217" s="15">
        <v>4</v>
      </c>
    </row>
    <row r="29218" spans="18:18" x14ac:dyDescent="0.25">
      <c r="R29218" s="15">
        <v>4</v>
      </c>
    </row>
    <row r="29219" spans="18:18" x14ac:dyDescent="0.25">
      <c r="R29219" s="15">
        <v>4</v>
      </c>
    </row>
    <row r="29220" spans="18:18" x14ac:dyDescent="0.25">
      <c r="R29220" s="15">
        <v>4</v>
      </c>
    </row>
    <row r="29221" spans="18:18" x14ac:dyDescent="0.25">
      <c r="R29221" s="15">
        <v>4</v>
      </c>
    </row>
    <row r="29222" spans="18:18" x14ac:dyDescent="0.25">
      <c r="R29222" s="15">
        <v>4</v>
      </c>
    </row>
    <row r="29223" spans="18:18" x14ac:dyDescent="0.25">
      <c r="R29223" s="15">
        <v>4</v>
      </c>
    </row>
    <row r="29224" spans="18:18" x14ac:dyDescent="0.25">
      <c r="R29224" s="15">
        <v>4</v>
      </c>
    </row>
    <row r="29225" spans="18:18" x14ac:dyDescent="0.25">
      <c r="R29225" s="15">
        <v>4</v>
      </c>
    </row>
    <row r="29226" spans="18:18" x14ac:dyDescent="0.25">
      <c r="R29226" s="15">
        <v>4</v>
      </c>
    </row>
    <row r="29227" spans="18:18" x14ac:dyDescent="0.25">
      <c r="R29227" s="15">
        <v>4</v>
      </c>
    </row>
    <row r="29228" spans="18:18" x14ac:dyDescent="0.25">
      <c r="R29228" s="15">
        <v>4</v>
      </c>
    </row>
    <row r="29229" spans="18:18" x14ac:dyDescent="0.25">
      <c r="R29229" s="15">
        <v>4</v>
      </c>
    </row>
    <row r="29230" spans="18:18" x14ac:dyDescent="0.25">
      <c r="R29230" s="15">
        <v>4</v>
      </c>
    </row>
    <row r="29231" spans="18:18" x14ac:dyDescent="0.25">
      <c r="R29231" s="15">
        <v>4</v>
      </c>
    </row>
    <row r="29232" spans="18:18" x14ac:dyDescent="0.25">
      <c r="R29232" s="15">
        <v>4</v>
      </c>
    </row>
    <row r="29233" spans="18:18" x14ac:dyDescent="0.25">
      <c r="R29233" s="15">
        <v>4</v>
      </c>
    </row>
    <row r="29234" spans="18:18" x14ac:dyDescent="0.25">
      <c r="R29234" s="15">
        <v>4</v>
      </c>
    </row>
    <row r="29235" spans="18:18" x14ac:dyDescent="0.25">
      <c r="R29235" s="15">
        <v>4</v>
      </c>
    </row>
    <row r="29236" spans="18:18" x14ac:dyDescent="0.25">
      <c r="R29236" s="15">
        <v>4</v>
      </c>
    </row>
    <row r="29237" spans="18:18" x14ac:dyDescent="0.25">
      <c r="R29237" s="15">
        <v>4</v>
      </c>
    </row>
    <row r="29238" spans="18:18" x14ac:dyDescent="0.25">
      <c r="R29238" s="15">
        <v>4</v>
      </c>
    </row>
    <row r="29239" spans="18:18" x14ac:dyDescent="0.25">
      <c r="R29239" s="15">
        <v>4</v>
      </c>
    </row>
    <row r="29240" spans="18:18" x14ac:dyDescent="0.25">
      <c r="R29240" s="15">
        <v>4</v>
      </c>
    </row>
    <row r="29241" spans="18:18" x14ac:dyDescent="0.25">
      <c r="R29241" s="15">
        <v>4</v>
      </c>
    </row>
    <row r="29242" spans="18:18" x14ac:dyDescent="0.25">
      <c r="R29242" s="15">
        <v>4</v>
      </c>
    </row>
    <row r="29243" spans="18:18" x14ac:dyDescent="0.25">
      <c r="R29243" s="15">
        <v>4</v>
      </c>
    </row>
    <row r="29244" spans="18:18" x14ac:dyDescent="0.25">
      <c r="R29244" s="15">
        <v>4</v>
      </c>
    </row>
    <row r="29245" spans="18:18" x14ac:dyDescent="0.25">
      <c r="R29245" s="15">
        <v>4</v>
      </c>
    </row>
    <row r="29246" spans="18:18" x14ac:dyDescent="0.25">
      <c r="R29246" s="15">
        <v>4</v>
      </c>
    </row>
    <row r="29247" spans="18:18" x14ac:dyDescent="0.25">
      <c r="R29247" s="15">
        <v>4</v>
      </c>
    </row>
    <row r="29248" spans="18:18" x14ac:dyDescent="0.25">
      <c r="R29248" s="15">
        <v>4</v>
      </c>
    </row>
    <row r="29249" spans="18:18" x14ac:dyDescent="0.25">
      <c r="R29249" s="15">
        <v>4</v>
      </c>
    </row>
    <row r="29250" spans="18:18" x14ac:dyDescent="0.25">
      <c r="R29250" s="15">
        <v>4</v>
      </c>
    </row>
    <row r="29251" spans="18:18" x14ac:dyDescent="0.25">
      <c r="R29251" s="15">
        <v>4</v>
      </c>
    </row>
    <row r="29252" spans="18:18" x14ac:dyDescent="0.25">
      <c r="R29252" s="15">
        <v>4</v>
      </c>
    </row>
    <row r="29253" spans="18:18" x14ac:dyDescent="0.25">
      <c r="R29253" s="15">
        <v>4</v>
      </c>
    </row>
    <row r="29254" spans="18:18" x14ac:dyDescent="0.25">
      <c r="R29254" s="15">
        <v>4</v>
      </c>
    </row>
    <row r="29255" spans="18:18" x14ac:dyDescent="0.25">
      <c r="R29255" s="15">
        <v>4</v>
      </c>
    </row>
    <row r="29256" spans="18:18" x14ac:dyDescent="0.25">
      <c r="R29256" s="15">
        <v>4</v>
      </c>
    </row>
    <row r="29257" spans="18:18" x14ac:dyDescent="0.25">
      <c r="R29257" s="15">
        <v>4</v>
      </c>
    </row>
    <row r="29258" spans="18:18" x14ac:dyDescent="0.25">
      <c r="R29258" s="15">
        <v>4</v>
      </c>
    </row>
    <row r="29259" spans="18:18" x14ac:dyDescent="0.25">
      <c r="R29259" s="15">
        <v>4</v>
      </c>
    </row>
    <row r="29260" spans="18:18" x14ac:dyDescent="0.25">
      <c r="R29260" s="15">
        <v>4</v>
      </c>
    </row>
    <row r="29261" spans="18:18" x14ac:dyDescent="0.25">
      <c r="R29261" s="15">
        <v>4</v>
      </c>
    </row>
    <row r="29262" spans="18:18" x14ac:dyDescent="0.25">
      <c r="R29262" s="15">
        <v>4</v>
      </c>
    </row>
    <row r="29263" spans="18:18" x14ac:dyDescent="0.25">
      <c r="R29263" s="15">
        <v>4</v>
      </c>
    </row>
    <row r="29264" spans="18:18" x14ac:dyDescent="0.25">
      <c r="R29264" s="15">
        <v>4</v>
      </c>
    </row>
    <row r="29265" spans="18:18" x14ac:dyDescent="0.25">
      <c r="R29265" s="15">
        <v>4</v>
      </c>
    </row>
    <row r="29266" spans="18:18" x14ac:dyDescent="0.25">
      <c r="R29266" s="15">
        <v>4</v>
      </c>
    </row>
    <row r="29267" spans="18:18" x14ac:dyDescent="0.25">
      <c r="R29267" s="15">
        <v>4</v>
      </c>
    </row>
    <row r="29268" spans="18:18" x14ac:dyDescent="0.25">
      <c r="R29268" s="15">
        <v>4</v>
      </c>
    </row>
    <row r="29269" spans="18:18" x14ac:dyDescent="0.25">
      <c r="R29269" s="15">
        <v>4</v>
      </c>
    </row>
    <row r="29270" spans="18:18" x14ac:dyDescent="0.25">
      <c r="R29270" s="15">
        <v>4</v>
      </c>
    </row>
    <row r="29271" spans="18:18" x14ac:dyDescent="0.25">
      <c r="R29271" s="15">
        <v>4</v>
      </c>
    </row>
    <row r="29272" spans="18:18" x14ac:dyDescent="0.25">
      <c r="R29272" s="15">
        <v>4</v>
      </c>
    </row>
    <row r="29273" spans="18:18" x14ac:dyDescent="0.25">
      <c r="R29273" s="15">
        <v>4</v>
      </c>
    </row>
    <row r="29274" spans="18:18" x14ac:dyDescent="0.25">
      <c r="R29274" s="15">
        <v>4</v>
      </c>
    </row>
    <row r="29275" spans="18:18" x14ac:dyDescent="0.25">
      <c r="R29275" s="15">
        <v>4</v>
      </c>
    </row>
    <row r="29276" spans="18:18" x14ac:dyDescent="0.25">
      <c r="R29276" s="15">
        <v>4</v>
      </c>
    </row>
    <row r="29277" spans="18:18" x14ac:dyDescent="0.25">
      <c r="R29277" s="15">
        <v>4</v>
      </c>
    </row>
    <row r="29278" spans="18:18" x14ac:dyDescent="0.25">
      <c r="R29278" s="15">
        <v>4</v>
      </c>
    </row>
    <row r="29279" spans="18:18" x14ac:dyDescent="0.25">
      <c r="R29279" s="15">
        <v>4</v>
      </c>
    </row>
    <row r="29280" spans="18:18" x14ac:dyDescent="0.25">
      <c r="R29280" s="15">
        <v>4</v>
      </c>
    </row>
    <row r="29281" spans="18:18" x14ac:dyDescent="0.25">
      <c r="R29281" s="15">
        <v>4</v>
      </c>
    </row>
    <row r="29282" spans="18:18" x14ac:dyDescent="0.25">
      <c r="R29282" s="15">
        <v>4</v>
      </c>
    </row>
    <row r="29283" spans="18:18" x14ac:dyDescent="0.25">
      <c r="R29283" s="15">
        <v>4</v>
      </c>
    </row>
    <row r="29284" spans="18:18" x14ac:dyDescent="0.25">
      <c r="R29284" s="15">
        <v>4</v>
      </c>
    </row>
    <row r="29285" spans="18:18" x14ac:dyDescent="0.25">
      <c r="R29285" s="15">
        <v>4</v>
      </c>
    </row>
    <row r="29286" spans="18:18" x14ac:dyDescent="0.25">
      <c r="R29286" s="15">
        <v>4</v>
      </c>
    </row>
    <row r="29287" spans="18:18" x14ac:dyDescent="0.25">
      <c r="R29287" s="15">
        <v>4</v>
      </c>
    </row>
    <row r="29288" spans="18:18" x14ac:dyDescent="0.25">
      <c r="R29288" s="15">
        <v>4</v>
      </c>
    </row>
    <row r="29289" spans="18:18" x14ac:dyDescent="0.25">
      <c r="R29289" s="15">
        <v>4</v>
      </c>
    </row>
    <row r="29290" spans="18:18" x14ac:dyDescent="0.25">
      <c r="R29290" s="15">
        <v>4</v>
      </c>
    </row>
    <row r="29291" spans="18:18" x14ac:dyDescent="0.25">
      <c r="R29291" s="15">
        <v>4</v>
      </c>
    </row>
    <row r="29292" spans="18:18" x14ac:dyDescent="0.25">
      <c r="R29292" s="15">
        <v>4</v>
      </c>
    </row>
    <row r="29293" spans="18:18" x14ac:dyDescent="0.25">
      <c r="R29293" s="15">
        <v>4</v>
      </c>
    </row>
    <row r="29294" spans="18:18" x14ac:dyDescent="0.25">
      <c r="R29294" s="15">
        <v>4</v>
      </c>
    </row>
    <row r="29295" spans="18:18" x14ac:dyDescent="0.25">
      <c r="R29295" s="15">
        <v>4</v>
      </c>
    </row>
    <row r="29296" spans="18:18" x14ac:dyDescent="0.25">
      <c r="R29296" s="15">
        <v>4</v>
      </c>
    </row>
    <row r="29297" spans="18:18" x14ac:dyDescent="0.25">
      <c r="R29297" s="15">
        <v>4</v>
      </c>
    </row>
    <row r="29298" spans="18:18" x14ac:dyDescent="0.25">
      <c r="R29298" s="15">
        <v>4</v>
      </c>
    </row>
    <row r="29299" spans="18:18" x14ac:dyDescent="0.25">
      <c r="R29299" s="15">
        <v>4</v>
      </c>
    </row>
    <row r="29300" spans="18:18" x14ac:dyDescent="0.25">
      <c r="R29300" s="15">
        <v>4</v>
      </c>
    </row>
    <row r="29301" spans="18:18" x14ac:dyDescent="0.25">
      <c r="R29301" s="15">
        <v>4</v>
      </c>
    </row>
    <row r="29302" spans="18:18" x14ac:dyDescent="0.25">
      <c r="R29302" s="15">
        <v>4</v>
      </c>
    </row>
    <row r="29303" spans="18:18" x14ac:dyDescent="0.25">
      <c r="R29303" s="15">
        <v>4</v>
      </c>
    </row>
    <row r="29304" spans="18:18" x14ac:dyDescent="0.25">
      <c r="R29304" s="15">
        <v>4</v>
      </c>
    </row>
    <row r="29305" spans="18:18" x14ac:dyDescent="0.25">
      <c r="R29305" s="15">
        <v>4</v>
      </c>
    </row>
    <row r="29306" spans="18:18" x14ac:dyDescent="0.25">
      <c r="R29306" s="15">
        <v>4</v>
      </c>
    </row>
    <row r="29307" spans="18:18" x14ac:dyDescent="0.25">
      <c r="R29307" s="15">
        <v>4</v>
      </c>
    </row>
    <row r="29308" spans="18:18" x14ac:dyDescent="0.25">
      <c r="R29308" s="15">
        <v>4</v>
      </c>
    </row>
    <row r="29309" spans="18:18" x14ac:dyDescent="0.25">
      <c r="R29309" s="15">
        <v>4</v>
      </c>
    </row>
    <row r="29310" spans="18:18" x14ac:dyDescent="0.25">
      <c r="R29310" s="15">
        <v>4</v>
      </c>
    </row>
    <row r="29311" spans="18:18" x14ac:dyDescent="0.25">
      <c r="R29311" s="15">
        <v>4</v>
      </c>
    </row>
    <row r="29312" spans="18:18" x14ac:dyDescent="0.25">
      <c r="R29312" s="15">
        <v>4</v>
      </c>
    </row>
    <row r="29313" spans="18:18" x14ac:dyDescent="0.25">
      <c r="R29313" s="15">
        <v>4</v>
      </c>
    </row>
    <row r="29314" spans="18:18" x14ac:dyDescent="0.25">
      <c r="R29314" s="15">
        <v>4</v>
      </c>
    </row>
    <row r="29315" spans="18:18" x14ac:dyDescent="0.25">
      <c r="R29315" s="15">
        <v>4</v>
      </c>
    </row>
    <row r="29316" spans="18:18" x14ac:dyDescent="0.25">
      <c r="R29316" s="15">
        <v>4</v>
      </c>
    </row>
    <row r="29317" spans="18:18" x14ac:dyDescent="0.25">
      <c r="R29317" s="15">
        <v>4</v>
      </c>
    </row>
    <row r="29318" spans="18:18" x14ac:dyDescent="0.25">
      <c r="R29318" s="15">
        <v>4</v>
      </c>
    </row>
    <row r="29319" spans="18:18" x14ac:dyDescent="0.25">
      <c r="R29319" s="15">
        <v>4</v>
      </c>
    </row>
    <row r="29320" spans="18:18" x14ac:dyDescent="0.25">
      <c r="R29320" s="15">
        <v>4</v>
      </c>
    </row>
    <row r="29321" spans="18:18" x14ac:dyDescent="0.25">
      <c r="R29321" s="15">
        <v>4</v>
      </c>
    </row>
    <row r="29322" spans="18:18" x14ac:dyDescent="0.25">
      <c r="R29322" s="15">
        <v>4</v>
      </c>
    </row>
    <row r="29323" spans="18:18" x14ac:dyDescent="0.25">
      <c r="R29323" s="15">
        <v>4</v>
      </c>
    </row>
    <row r="29324" spans="18:18" x14ac:dyDescent="0.25">
      <c r="R29324" s="15">
        <v>4</v>
      </c>
    </row>
    <row r="29325" spans="18:18" x14ac:dyDescent="0.25">
      <c r="R29325" s="15">
        <v>4</v>
      </c>
    </row>
    <row r="29326" spans="18:18" x14ac:dyDescent="0.25">
      <c r="R29326" s="15">
        <v>4</v>
      </c>
    </row>
    <row r="29327" spans="18:18" x14ac:dyDescent="0.25">
      <c r="R29327" s="15">
        <v>4</v>
      </c>
    </row>
    <row r="29328" spans="18:18" x14ac:dyDescent="0.25">
      <c r="R29328" s="15">
        <v>4</v>
      </c>
    </row>
    <row r="29329" spans="18:18" x14ac:dyDescent="0.25">
      <c r="R29329" s="15">
        <v>4</v>
      </c>
    </row>
    <row r="29330" spans="18:18" x14ac:dyDescent="0.25">
      <c r="R29330" s="15">
        <v>4</v>
      </c>
    </row>
    <row r="29331" spans="18:18" x14ac:dyDescent="0.25">
      <c r="R29331" s="15">
        <v>4</v>
      </c>
    </row>
    <row r="29332" spans="18:18" x14ac:dyDescent="0.25">
      <c r="R29332" s="15">
        <v>4</v>
      </c>
    </row>
    <row r="29333" spans="18:18" x14ac:dyDescent="0.25">
      <c r="R29333" s="15">
        <v>4</v>
      </c>
    </row>
    <row r="29334" spans="18:18" x14ac:dyDescent="0.25">
      <c r="R29334" s="15">
        <v>4</v>
      </c>
    </row>
    <row r="29335" spans="18:18" x14ac:dyDescent="0.25">
      <c r="R29335" s="15">
        <v>4</v>
      </c>
    </row>
    <row r="29336" spans="18:18" x14ac:dyDescent="0.25">
      <c r="R29336" s="15">
        <v>4</v>
      </c>
    </row>
    <row r="29337" spans="18:18" x14ac:dyDescent="0.25">
      <c r="R29337" s="15">
        <v>4</v>
      </c>
    </row>
    <row r="29338" spans="18:18" x14ac:dyDescent="0.25">
      <c r="R29338" s="15">
        <v>4</v>
      </c>
    </row>
    <row r="29339" spans="18:18" x14ac:dyDescent="0.25">
      <c r="R29339" s="15">
        <v>4</v>
      </c>
    </row>
    <row r="29340" spans="18:18" x14ac:dyDescent="0.25">
      <c r="R29340" s="15">
        <v>4</v>
      </c>
    </row>
    <row r="29341" spans="18:18" x14ac:dyDescent="0.25">
      <c r="R29341" s="15">
        <v>4</v>
      </c>
    </row>
    <row r="29342" spans="18:18" x14ac:dyDescent="0.25">
      <c r="R29342" s="15">
        <v>4</v>
      </c>
    </row>
    <row r="29343" spans="18:18" x14ac:dyDescent="0.25">
      <c r="R29343" s="15">
        <v>4</v>
      </c>
    </row>
    <row r="29344" spans="18:18" x14ac:dyDescent="0.25">
      <c r="R29344" s="15">
        <v>4</v>
      </c>
    </row>
    <row r="29345" spans="18:18" x14ac:dyDescent="0.25">
      <c r="R29345" s="15">
        <v>4</v>
      </c>
    </row>
    <row r="29346" spans="18:18" x14ac:dyDescent="0.25">
      <c r="R29346" s="15">
        <v>4</v>
      </c>
    </row>
    <row r="29347" spans="18:18" x14ac:dyDescent="0.25">
      <c r="R29347" s="15">
        <v>4</v>
      </c>
    </row>
    <row r="29348" spans="18:18" x14ac:dyDescent="0.25">
      <c r="R29348" s="15">
        <v>4</v>
      </c>
    </row>
    <row r="29349" spans="18:18" x14ac:dyDescent="0.25">
      <c r="R29349" s="15">
        <v>4</v>
      </c>
    </row>
    <row r="29350" spans="18:18" x14ac:dyDescent="0.25">
      <c r="R29350" s="15">
        <v>2</v>
      </c>
    </row>
    <row r="29351" spans="18:18" x14ac:dyDescent="0.25">
      <c r="R29351" s="15">
        <v>2</v>
      </c>
    </row>
    <row r="29352" spans="18:18" x14ac:dyDescent="0.25">
      <c r="R29352" s="15">
        <v>2</v>
      </c>
    </row>
    <row r="29353" spans="18:18" x14ac:dyDescent="0.25">
      <c r="R29353" s="15">
        <v>2</v>
      </c>
    </row>
    <row r="29354" spans="18:18" x14ac:dyDescent="0.25">
      <c r="R29354" s="15">
        <v>2</v>
      </c>
    </row>
    <row r="29355" spans="18:18" x14ac:dyDescent="0.25">
      <c r="R29355" s="15">
        <v>2</v>
      </c>
    </row>
    <row r="29356" spans="18:18" x14ac:dyDescent="0.25">
      <c r="R29356" s="15">
        <v>2</v>
      </c>
    </row>
    <row r="29357" spans="18:18" x14ac:dyDescent="0.25">
      <c r="R29357" s="15">
        <v>2</v>
      </c>
    </row>
    <row r="29358" spans="18:18" x14ac:dyDescent="0.25">
      <c r="R29358" s="15">
        <v>2</v>
      </c>
    </row>
    <row r="29359" spans="18:18" x14ac:dyDescent="0.25">
      <c r="R29359" s="15">
        <v>2</v>
      </c>
    </row>
    <row r="29360" spans="18:18" x14ac:dyDescent="0.25">
      <c r="R29360" s="15">
        <v>2</v>
      </c>
    </row>
    <row r="29361" spans="18:18" x14ac:dyDescent="0.25">
      <c r="R29361" s="15">
        <v>2</v>
      </c>
    </row>
    <row r="29362" spans="18:18" x14ac:dyDescent="0.25">
      <c r="R29362" s="15">
        <v>4</v>
      </c>
    </row>
    <row r="29363" spans="18:18" x14ac:dyDescent="0.25">
      <c r="R29363" s="15">
        <v>4</v>
      </c>
    </row>
    <row r="29364" spans="18:18" x14ac:dyDescent="0.25">
      <c r="R29364" s="15">
        <v>4</v>
      </c>
    </row>
    <row r="29365" spans="18:18" x14ac:dyDescent="0.25">
      <c r="R29365" s="15">
        <v>4</v>
      </c>
    </row>
    <row r="29366" spans="18:18" x14ac:dyDescent="0.25">
      <c r="R29366" s="15">
        <v>4</v>
      </c>
    </row>
    <row r="29367" spans="18:18" x14ac:dyDescent="0.25">
      <c r="R29367" s="15">
        <v>4</v>
      </c>
    </row>
    <row r="29368" spans="18:18" x14ac:dyDescent="0.25">
      <c r="R29368" s="15">
        <v>4</v>
      </c>
    </row>
    <row r="29369" spans="18:18" x14ac:dyDescent="0.25">
      <c r="R29369" s="15">
        <v>4</v>
      </c>
    </row>
    <row r="29370" spans="18:18" x14ac:dyDescent="0.25">
      <c r="R29370" s="15">
        <v>4</v>
      </c>
    </row>
    <row r="29371" spans="18:18" x14ac:dyDescent="0.25">
      <c r="R29371" s="15">
        <v>4</v>
      </c>
    </row>
    <row r="29372" spans="18:18" x14ac:dyDescent="0.25">
      <c r="R29372" s="15">
        <v>4</v>
      </c>
    </row>
    <row r="29373" spans="18:18" x14ac:dyDescent="0.25">
      <c r="R29373" s="15">
        <v>4</v>
      </c>
    </row>
    <row r="29374" spans="18:18" x14ac:dyDescent="0.25">
      <c r="R29374" s="15">
        <v>1</v>
      </c>
    </row>
    <row r="29375" spans="18:18" x14ac:dyDescent="0.25">
      <c r="R29375" s="15">
        <v>1</v>
      </c>
    </row>
    <row r="29376" spans="18:18" x14ac:dyDescent="0.25">
      <c r="R29376" s="15">
        <v>1</v>
      </c>
    </row>
    <row r="29377" spans="18:18" x14ac:dyDescent="0.25">
      <c r="R29377" s="15">
        <v>1</v>
      </c>
    </row>
    <row r="29378" spans="18:18" x14ac:dyDescent="0.25">
      <c r="R29378" s="15">
        <v>1</v>
      </c>
    </row>
    <row r="29379" spans="18:18" x14ac:dyDescent="0.25">
      <c r="R29379" s="15">
        <v>1</v>
      </c>
    </row>
    <row r="29380" spans="18:18" x14ac:dyDescent="0.25">
      <c r="R29380" s="15">
        <v>1</v>
      </c>
    </row>
    <row r="29381" spans="18:18" x14ac:dyDescent="0.25">
      <c r="R29381" s="15">
        <v>1</v>
      </c>
    </row>
    <row r="29382" spans="18:18" x14ac:dyDescent="0.25">
      <c r="R29382" s="15">
        <v>1</v>
      </c>
    </row>
    <row r="29383" spans="18:18" x14ac:dyDescent="0.25">
      <c r="R29383" s="15">
        <v>1</v>
      </c>
    </row>
    <row r="29384" spans="18:18" x14ac:dyDescent="0.25">
      <c r="R29384" s="15">
        <v>1</v>
      </c>
    </row>
    <row r="29385" spans="18:18" x14ac:dyDescent="0.25">
      <c r="R29385" s="15">
        <v>1</v>
      </c>
    </row>
    <row r="29386" spans="18:18" x14ac:dyDescent="0.25">
      <c r="R29386" s="15">
        <v>1</v>
      </c>
    </row>
    <row r="29387" spans="18:18" x14ac:dyDescent="0.25">
      <c r="R29387" s="15">
        <v>1</v>
      </c>
    </row>
    <row r="29388" spans="18:18" x14ac:dyDescent="0.25">
      <c r="R29388" s="15">
        <v>1</v>
      </c>
    </row>
    <row r="29389" spans="18:18" x14ac:dyDescent="0.25">
      <c r="R29389" s="15">
        <v>1</v>
      </c>
    </row>
    <row r="29390" spans="18:18" x14ac:dyDescent="0.25">
      <c r="R29390" s="15">
        <v>1</v>
      </c>
    </row>
    <row r="29391" spans="18:18" x14ac:dyDescent="0.25">
      <c r="R29391" s="15">
        <v>1</v>
      </c>
    </row>
    <row r="29392" spans="18:18" x14ac:dyDescent="0.25">
      <c r="R29392" s="15">
        <v>1</v>
      </c>
    </row>
    <row r="29393" spans="18:18" x14ac:dyDescent="0.25">
      <c r="R29393" s="15">
        <v>1</v>
      </c>
    </row>
    <row r="29394" spans="18:18" x14ac:dyDescent="0.25">
      <c r="R29394" s="15">
        <v>1</v>
      </c>
    </row>
    <row r="29395" spans="18:18" x14ac:dyDescent="0.25">
      <c r="R29395" s="15">
        <v>1</v>
      </c>
    </row>
    <row r="29396" spans="18:18" x14ac:dyDescent="0.25">
      <c r="R29396" s="15">
        <v>1</v>
      </c>
    </row>
    <row r="29397" spans="18:18" x14ac:dyDescent="0.25">
      <c r="R29397" s="15">
        <v>1</v>
      </c>
    </row>
    <row r="29398" spans="18:18" x14ac:dyDescent="0.25">
      <c r="R29398" s="15">
        <v>1</v>
      </c>
    </row>
    <row r="29399" spans="18:18" x14ac:dyDescent="0.25">
      <c r="R29399" s="15">
        <v>1</v>
      </c>
    </row>
    <row r="29400" spans="18:18" x14ac:dyDescent="0.25">
      <c r="R29400" s="15">
        <v>1</v>
      </c>
    </row>
    <row r="29401" spans="18:18" x14ac:dyDescent="0.25">
      <c r="R29401" s="15">
        <v>1</v>
      </c>
    </row>
    <row r="29402" spans="18:18" x14ac:dyDescent="0.25">
      <c r="R29402" s="15">
        <v>1</v>
      </c>
    </row>
    <row r="29403" spans="18:18" x14ac:dyDescent="0.25">
      <c r="R29403" s="15">
        <v>1</v>
      </c>
    </row>
    <row r="29404" spans="18:18" x14ac:dyDescent="0.25">
      <c r="R29404" s="15">
        <v>1</v>
      </c>
    </row>
    <row r="29405" spans="18:18" x14ac:dyDescent="0.25">
      <c r="R29405" s="15">
        <v>1</v>
      </c>
    </row>
    <row r="29406" spans="18:18" x14ac:dyDescent="0.25">
      <c r="R29406" s="15">
        <v>1</v>
      </c>
    </row>
    <row r="29407" spans="18:18" x14ac:dyDescent="0.25">
      <c r="R29407" s="15">
        <v>1</v>
      </c>
    </row>
    <row r="29408" spans="18:18" x14ac:dyDescent="0.25">
      <c r="R29408" s="15">
        <v>1</v>
      </c>
    </row>
    <row r="29409" spans="18:18" x14ac:dyDescent="0.25">
      <c r="R29409" s="15">
        <v>1</v>
      </c>
    </row>
    <row r="29410" spans="18:18" x14ac:dyDescent="0.25">
      <c r="R29410" s="15">
        <v>1</v>
      </c>
    </row>
    <row r="29411" spans="18:18" x14ac:dyDescent="0.25">
      <c r="R29411" s="15">
        <v>1</v>
      </c>
    </row>
    <row r="29412" spans="18:18" x14ac:dyDescent="0.25">
      <c r="R29412" s="15">
        <v>1</v>
      </c>
    </row>
    <row r="29413" spans="18:18" x14ac:dyDescent="0.25">
      <c r="R29413" s="15">
        <v>1</v>
      </c>
    </row>
    <row r="29414" spans="18:18" x14ac:dyDescent="0.25">
      <c r="R29414" s="15">
        <v>1</v>
      </c>
    </row>
    <row r="29415" spans="18:18" x14ac:dyDescent="0.25">
      <c r="R29415" s="15">
        <v>1</v>
      </c>
    </row>
    <row r="29416" spans="18:18" x14ac:dyDescent="0.25">
      <c r="R29416" s="15">
        <v>1</v>
      </c>
    </row>
    <row r="29417" spans="18:18" x14ac:dyDescent="0.25">
      <c r="R29417" s="15">
        <v>1</v>
      </c>
    </row>
    <row r="29418" spans="18:18" x14ac:dyDescent="0.25">
      <c r="R29418" s="15">
        <v>1</v>
      </c>
    </row>
    <row r="29419" spans="18:18" x14ac:dyDescent="0.25">
      <c r="R29419" s="15">
        <v>1</v>
      </c>
    </row>
    <row r="29420" spans="18:18" x14ac:dyDescent="0.25">
      <c r="R29420" s="15">
        <v>5</v>
      </c>
    </row>
    <row r="29421" spans="18:18" x14ac:dyDescent="0.25">
      <c r="R29421" s="15">
        <v>5</v>
      </c>
    </row>
    <row r="29422" spans="18:18" x14ac:dyDescent="0.25">
      <c r="R29422" s="15">
        <v>5</v>
      </c>
    </row>
    <row r="29423" spans="18:18" x14ac:dyDescent="0.25">
      <c r="R29423" s="15">
        <v>5</v>
      </c>
    </row>
    <row r="29424" spans="18:18" x14ac:dyDescent="0.25">
      <c r="R29424" s="15">
        <v>5</v>
      </c>
    </row>
    <row r="29425" spans="18:18" x14ac:dyDescent="0.25">
      <c r="R29425" s="15">
        <v>5</v>
      </c>
    </row>
    <row r="29426" spans="18:18" x14ac:dyDescent="0.25">
      <c r="R29426" s="15">
        <v>5</v>
      </c>
    </row>
    <row r="29427" spans="18:18" x14ac:dyDescent="0.25">
      <c r="R29427" s="15">
        <v>5</v>
      </c>
    </row>
    <row r="29428" spans="18:18" x14ac:dyDescent="0.25">
      <c r="R29428" s="15">
        <v>5</v>
      </c>
    </row>
    <row r="29429" spans="18:18" x14ac:dyDescent="0.25">
      <c r="R29429" s="15">
        <v>5</v>
      </c>
    </row>
    <row r="29430" spans="18:18" x14ac:dyDescent="0.25">
      <c r="R29430" s="15">
        <v>5</v>
      </c>
    </row>
    <row r="29431" spans="18:18" x14ac:dyDescent="0.25">
      <c r="R29431" s="15">
        <v>5</v>
      </c>
    </row>
    <row r="29432" spans="18:18" x14ac:dyDescent="0.25">
      <c r="R29432" s="15">
        <v>5</v>
      </c>
    </row>
    <row r="29433" spans="18:18" x14ac:dyDescent="0.25">
      <c r="R29433" s="15">
        <v>5</v>
      </c>
    </row>
    <row r="29434" spans="18:18" x14ac:dyDescent="0.25">
      <c r="R29434" s="15">
        <v>5</v>
      </c>
    </row>
    <row r="29435" spans="18:18" x14ac:dyDescent="0.25">
      <c r="R29435" s="15">
        <v>5</v>
      </c>
    </row>
    <row r="29436" spans="18:18" x14ac:dyDescent="0.25">
      <c r="R29436" s="15">
        <v>5</v>
      </c>
    </row>
    <row r="29437" spans="18:18" x14ac:dyDescent="0.25">
      <c r="R29437" s="15">
        <v>5</v>
      </c>
    </row>
    <row r="29438" spans="18:18" x14ac:dyDescent="0.25">
      <c r="R29438" s="15">
        <v>5</v>
      </c>
    </row>
    <row r="29439" spans="18:18" x14ac:dyDescent="0.25">
      <c r="R29439" s="15">
        <v>5</v>
      </c>
    </row>
    <row r="29440" spans="18:18" x14ac:dyDescent="0.25">
      <c r="R29440" s="15">
        <v>5</v>
      </c>
    </row>
    <row r="29441" spans="18:18" x14ac:dyDescent="0.25">
      <c r="R29441" s="15">
        <v>5</v>
      </c>
    </row>
    <row r="29442" spans="18:18" x14ac:dyDescent="0.25">
      <c r="R29442" s="15">
        <v>5</v>
      </c>
    </row>
    <row r="29443" spans="18:18" x14ac:dyDescent="0.25">
      <c r="R29443" s="15">
        <v>5</v>
      </c>
    </row>
    <row r="29444" spans="18:18" x14ac:dyDescent="0.25">
      <c r="R29444" s="15">
        <v>5</v>
      </c>
    </row>
    <row r="29445" spans="18:18" x14ac:dyDescent="0.25">
      <c r="R29445" s="15">
        <v>5</v>
      </c>
    </row>
    <row r="29446" spans="18:18" x14ac:dyDescent="0.25">
      <c r="R29446" s="15">
        <v>5</v>
      </c>
    </row>
    <row r="29447" spans="18:18" x14ac:dyDescent="0.25">
      <c r="R29447" s="15">
        <v>5</v>
      </c>
    </row>
    <row r="29448" spans="18:18" x14ac:dyDescent="0.25">
      <c r="R29448" s="15">
        <v>5</v>
      </c>
    </row>
    <row r="29449" spans="18:18" x14ac:dyDescent="0.25">
      <c r="R29449" s="15">
        <v>5</v>
      </c>
    </row>
    <row r="29450" spans="18:18" x14ac:dyDescent="0.25">
      <c r="R29450" s="15">
        <v>5</v>
      </c>
    </row>
    <row r="29451" spans="18:18" x14ac:dyDescent="0.25">
      <c r="R29451" s="15">
        <v>5</v>
      </c>
    </row>
    <row r="29452" spans="18:18" x14ac:dyDescent="0.25">
      <c r="R29452" s="15">
        <v>5</v>
      </c>
    </row>
    <row r="29453" spans="18:18" x14ac:dyDescent="0.25">
      <c r="R29453" s="15">
        <v>5</v>
      </c>
    </row>
    <row r="29454" spans="18:18" x14ac:dyDescent="0.25">
      <c r="R29454" s="15">
        <v>5</v>
      </c>
    </row>
    <row r="29455" spans="18:18" x14ac:dyDescent="0.25">
      <c r="R29455" s="15">
        <v>5</v>
      </c>
    </row>
    <row r="29456" spans="18:18" x14ac:dyDescent="0.25">
      <c r="R29456" s="15">
        <v>5</v>
      </c>
    </row>
    <row r="29457" spans="18:18" x14ac:dyDescent="0.25">
      <c r="R29457" s="15">
        <v>5</v>
      </c>
    </row>
    <row r="29458" spans="18:18" x14ac:dyDescent="0.25">
      <c r="R29458" s="15">
        <v>5</v>
      </c>
    </row>
    <row r="29459" spans="18:18" x14ac:dyDescent="0.25">
      <c r="R29459" s="15">
        <v>5</v>
      </c>
    </row>
    <row r="29460" spans="18:18" x14ac:dyDescent="0.25">
      <c r="R29460" s="15">
        <v>5</v>
      </c>
    </row>
    <row r="29461" spans="18:18" x14ac:dyDescent="0.25">
      <c r="R29461" s="15">
        <v>5</v>
      </c>
    </row>
    <row r="29462" spans="18:18" x14ac:dyDescent="0.25">
      <c r="R29462" s="15">
        <v>5</v>
      </c>
    </row>
    <row r="29463" spans="18:18" x14ac:dyDescent="0.25">
      <c r="R29463" s="15">
        <v>5</v>
      </c>
    </row>
    <row r="29464" spans="18:18" x14ac:dyDescent="0.25">
      <c r="R29464" s="15">
        <v>5</v>
      </c>
    </row>
    <row r="29465" spans="18:18" x14ac:dyDescent="0.25">
      <c r="R29465" s="15">
        <v>5</v>
      </c>
    </row>
    <row r="29466" spans="18:18" x14ac:dyDescent="0.25">
      <c r="R29466" s="15">
        <v>5</v>
      </c>
    </row>
    <row r="29467" spans="18:18" x14ac:dyDescent="0.25">
      <c r="R29467" s="15">
        <v>5</v>
      </c>
    </row>
    <row r="29468" spans="18:18" x14ac:dyDescent="0.25">
      <c r="R29468" s="15">
        <v>5</v>
      </c>
    </row>
    <row r="29469" spans="18:18" x14ac:dyDescent="0.25">
      <c r="R29469" s="15">
        <v>5</v>
      </c>
    </row>
    <row r="29470" spans="18:18" x14ac:dyDescent="0.25">
      <c r="R29470" s="15">
        <v>5</v>
      </c>
    </row>
    <row r="29471" spans="18:18" x14ac:dyDescent="0.25">
      <c r="R29471" s="15">
        <v>5</v>
      </c>
    </row>
    <row r="29472" spans="18:18" x14ac:dyDescent="0.25">
      <c r="R29472" s="15">
        <v>5</v>
      </c>
    </row>
    <row r="29473" spans="18:18" x14ac:dyDescent="0.25">
      <c r="R29473" s="15">
        <v>5</v>
      </c>
    </row>
    <row r="29474" spans="18:18" x14ac:dyDescent="0.25">
      <c r="R29474" s="15">
        <v>5</v>
      </c>
    </row>
    <row r="29475" spans="18:18" x14ac:dyDescent="0.25">
      <c r="R29475" s="15">
        <v>5</v>
      </c>
    </row>
    <row r="29476" spans="18:18" x14ac:dyDescent="0.25">
      <c r="R29476" s="15">
        <v>5</v>
      </c>
    </row>
    <row r="29477" spans="18:18" x14ac:dyDescent="0.25">
      <c r="R29477" s="15">
        <v>5</v>
      </c>
    </row>
    <row r="29478" spans="18:18" x14ac:dyDescent="0.25">
      <c r="R29478" s="15">
        <v>5</v>
      </c>
    </row>
    <row r="29479" spans="18:18" x14ac:dyDescent="0.25">
      <c r="R29479" s="15">
        <v>5</v>
      </c>
    </row>
    <row r="29480" spans="18:18" x14ac:dyDescent="0.25">
      <c r="R29480" s="15">
        <v>5</v>
      </c>
    </row>
    <row r="29481" spans="18:18" x14ac:dyDescent="0.25">
      <c r="R29481" s="15">
        <v>5</v>
      </c>
    </row>
    <row r="29482" spans="18:18" x14ac:dyDescent="0.25">
      <c r="R29482" s="15">
        <v>5</v>
      </c>
    </row>
    <row r="29483" spans="18:18" x14ac:dyDescent="0.25">
      <c r="R29483" s="15">
        <v>5</v>
      </c>
    </row>
    <row r="29484" spans="18:18" x14ac:dyDescent="0.25">
      <c r="R29484" s="15">
        <v>5</v>
      </c>
    </row>
    <row r="29485" spans="18:18" x14ac:dyDescent="0.25">
      <c r="R29485" s="15">
        <v>5</v>
      </c>
    </row>
    <row r="29486" spans="18:18" x14ac:dyDescent="0.25">
      <c r="R29486" s="15">
        <v>4</v>
      </c>
    </row>
    <row r="29487" spans="18:18" x14ac:dyDescent="0.25">
      <c r="R29487" s="15">
        <v>4</v>
      </c>
    </row>
    <row r="29488" spans="18:18" x14ac:dyDescent="0.25">
      <c r="R29488" s="15">
        <v>4</v>
      </c>
    </row>
    <row r="29489" spans="18:18" x14ac:dyDescent="0.25">
      <c r="R29489" s="15">
        <v>4</v>
      </c>
    </row>
    <row r="29490" spans="18:18" x14ac:dyDescent="0.25">
      <c r="R29490" s="15">
        <v>4</v>
      </c>
    </row>
    <row r="29491" spans="18:18" x14ac:dyDescent="0.25">
      <c r="R29491" s="15">
        <v>4</v>
      </c>
    </row>
    <row r="29492" spans="18:18" x14ac:dyDescent="0.25">
      <c r="R29492" s="15">
        <v>4</v>
      </c>
    </row>
    <row r="29493" spans="18:18" x14ac:dyDescent="0.25">
      <c r="R29493" s="15">
        <v>4</v>
      </c>
    </row>
    <row r="29494" spans="18:18" x14ac:dyDescent="0.25">
      <c r="R29494" s="15">
        <v>4</v>
      </c>
    </row>
    <row r="29495" spans="18:18" x14ac:dyDescent="0.25">
      <c r="R29495" s="15">
        <v>4</v>
      </c>
    </row>
    <row r="29496" spans="18:18" x14ac:dyDescent="0.25">
      <c r="R29496" s="15">
        <v>4</v>
      </c>
    </row>
    <row r="29497" spans="18:18" x14ac:dyDescent="0.25">
      <c r="R29497" s="15">
        <v>4</v>
      </c>
    </row>
    <row r="29498" spans="18:18" x14ac:dyDescent="0.25">
      <c r="R29498" s="15">
        <v>4</v>
      </c>
    </row>
    <row r="29499" spans="18:18" x14ac:dyDescent="0.25">
      <c r="R29499" s="15">
        <v>4</v>
      </c>
    </row>
    <row r="29500" spans="18:18" x14ac:dyDescent="0.25">
      <c r="R29500" s="15">
        <v>4</v>
      </c>
    </row>
    <row r="29501" spans="18:18" x14ac:dyDescent="0.25">
      <c r="R29501" s="15">
        <v>4</v>
      </c>
    </row>
    <row r="29502" spans="18:18" x14ac:dyDescent="0.25">
      <c r="R29502" s="15">
        <v>4</v>
      </c>
    </row>
    <row r="29503" spans="18:18" x14ac:dyDescent="0.25">
      <c r="R29503" s="15">
        <v>4</v>
      </c>
    </row>
    <row r="29504" spans="18:18" x14ac:dyDescent="0.25">
      <c r="R29504" s="15">
        <v>4</v>
      </c>
    </row>
    <row r="29505" spans="18:18" x14ac:dyDescent="0.25">
      <c r="R29505" s="15">
        <v>4</v>
      </c>
    </row>
    <row r="29506" spans="18:18" x14ac:dyDescent="0.25">
      <c r="R29506" s="15">
        <v>4</v>
      </c>
    </row>
    <row r="29507" spans="18:18" x14ac:dyDescent="0.25">
      <c r="R29507" s="15">
        <v>4</v>
      </c>
    </row>
    <row r="29508" spans="18:18" x14ac:dyDescent="0.25">
      <c r="R29508" s="15">
        <v>4</v>
      </c>
    </row>
    <row r="29509" spans="18:18" x14ac:dyDescent="0.25">
      <c r="R29509" s="15">
        <v>4</v>
      </c>
    </row>
    <row r="29510" spans="18:18" x14ac:dyDescent="0.25">
      <c r="R29510" s="15">
        <v>4</v>
      </c>
    </row>
    <row r="29511" spans="18:18" x14ac:dyDescent="0.25">
      <c r="R29511" s="15">
        <v>4</v>
      </c>
    </row>
    <row r="29512" spans="18:18" x14ac:dyDescent="0.25">
      <c r="R29512" s="15">
        <v>4</v>
      </c>
    </row>
    <row r="29513" spans="18:18" x14ac:dyDescent="0.25">
      <c r="R29513" s="15">
        <v>4</v>
      </c>
    </row>
    <row r="29514" spans="18:18" x14ac:dyDescent="0.25">
      <c r="R29514" s="15">
        <v>4</v>
      </c>
    </row>
    <row r="29515" spans="18:18" x14ac:dyDescent="0.25">
      <c r="R29515" s="15">
        <v>4</v>
      </c>
    </row>
    <row r="29516" spans="18:18" x14ac:dyDescent="0.25">
      <c r="R29516" s="15">
        <v>4</v>
      </c>
    </row>
    <row r="29517" spans="18:18" x14ac:dyDescent="0.25">
      <c r="R29517" s="15">
        <v>4</v>
      </c>
    </row>
    <row r="29518" spans="18:18" x14ac:dyDescent="0.25">
      <c r="R29518" s="15">
        <v>4</v>
      </c>
    </row>
    <row r="29519" spans="18:18" x14ac:dyDescent="0.25">
      <c r="R29519" s="15">
        <v>4</v>
      </c>
    </row>
    <row r="29520" spans="18:18" x14ac:dyDescent="0.25">
      <c r="R29520" s="15">
        <v>4</v>
      </c>
    </row>
    <row r="29521" spans="18:18" x14ac:dyDescent="0.25">
      <c r="R29521" s="15">
        <v>4</v>
      </c>
    </row>
    <row r="29522" spans="18:18" x14ac:dyDescent="0.25">
      <c r="R29522" s="15">
        <v>4</v>
      </c>
    </row>
    <row r="29523" spans="18:18" x14ac:dyDescent="0.25">
      <c r="R29523" s="15">
        <v>4</v>
      </c>
    </row>
    <row r="29524" spans="18:18" x14ac:dyDescent="0.25">
      <c r="R29524" s="15">
        <v>4</v>
      </c>
    </row>
    <row r="29525" spans="18:18" x14ac:dyDescent="0.25">
      <c r="R29525" s="15">
        <v>4</v>
      </c>
    </row>
    <row r="29526" spans="18:18" x14ac:dyDescent="0.25">
      <c r="R29526" s="15">
        <v>4</v>
      </c>
    </row>
    <row r="29527" spans="18:18" x14ac:dyDescent="0.25">
      <c r="R29527" s="15">
        <v>4</v>
      </c>
    </row>
    <row r="29528" spans="18:18" x14ac:dyDescent="0.25">
      <c r="R29528" s="15">
        <v>4</v>
      </c>
    </row>
    <row r="29529" spans="18:18" x14ac:dyDescent="0.25">
      <c r="R29529" s="15">
        <v>4</v>
      </c>
    </row>
    <row r="29530" spans="18:18" x14ac:dyDescent="0.25">
      <c r="R29530" s="15">
        <v>4</v>
      </c>
    </row>
    <row r="29531" spans="18:18" x14ac:dyDescent="0.25">
      <c r="R29531" s="15">
        <v>4</v>
      </c>
    </row>
    <row r="29532" spans="18:18" x14ac:dyDescent="0.25">
      <c r="R29532" s="15">
        <v>5</v>
      </c>
    </row>
    <row r="29533" spans="18:18" x14ac:dyDescent="0.25">
      <c r="R29533" s="15">
        <v>5</v>
      </c>
    </row>
    <row r="29534" spans="18:18" x14ac:dyDescent="0.25">
      <c r="R29534" s="15">
        <v>5</v>
      </c>
    </row>
    <row r="29535" spans="18:18" x14ac:dyDescent="0.25">
      <c r="R29535" s="15">
        <v>5</v>
      </c>
    </row>
    <row r="29536" spans="18:18" x14ac:dyDescent="0.25">
      <c r="R29536" s="15">
        <v>5</v>
      </c>
    </row>
    <row r="29537" spans="18:18" x14ac:dyDescent="0.25">
      <c r="R29537" s="15">
        <v>5</v>
      </c>
    </row>
    <row r="29538" spans="18:18" x14ac:dyDescent="0.25">
      <c r="R29538" s="15">
        <v>5</v>
      </c>
    </row>
    <row r="29539" spans="18:18" x14ac:dyDescent="0.25">
      <c r="R29539" s="15">
        <v>5</v>
      </c>
    </row>
    <row r="29540" spans="18:18" x14ac:dyDescent="0.25">
      <c r="R29540" s="15">
        <v>5</v>
      </c>
    </row>
    <row r="29541" spans="18:18" x14ac:dyDescent="0.25">
      <c r="R29541" s="15">
        <v>5</v>
      </c>
    </row>
    <row r="29542" spans="18:18" x14ac:dyDescent="0.25">
      <c r="R29542" s="15">
        <v>5</v>
      </c>
    </row>
    <row r="29543" spans="18:18" x14ac:dyDescent="0.25">
      <c r="R29543" s="15">
        <v>5</v>
      </c>
    </row>
    <row r="29544" spans="18:18" x14ac:dyDescent="0.25">
      <c r="R29544" s="15">
        <v>5</v>
      </c>
    </row>
    <row r="29545" spans="18:18" x14ac:dyDescent="0.25">
      <c r="R29545" s="15">
        <v>5</v>
      </c>
    </row>
    <row r="29546" spans="18:18" x14ac:dyDescent="0.25">
      <c r="R29546" s="15">
        <v>5</v>
      </c>
    </row>
    <row r="29547" spans="18:18" x14ac:dyDescent="0.25">
      <c r="R29547" s="15">
        <v>5</v>
      </c>
    </row>
    <row r="29548" spans="18:18" x14ac:dyDescent="0.25">
      <c r="R29548" s="15">
        <v>5</v>
      </c>
    </row>
    <row r="29549" spans="18:18" x14ac:dyDescent="0.25">
      <c r="R29549" s="15">
        <v>5</v>
      </c>
    </row>
    <row r="29550" spans="18:18" x14ac:dyDescent="0.25">
      <c r="R29550" s="15">
        <v>5</v>
      </c>
    </row>
    <row r="29551" spans="18:18" x14ac:dyDescent="0.25">
      <c r="R29551" s="15">
        <v>5</v>
      </c>
    </row>
    <row r="29552" spans="18:18" x14ac:dyDescent="0.25">
      <c r="R29552" s="15">
        <v>5</v>
      </c>
    </row>
    <row r="29553" spans="18:18" x14ac:dyDescent="0.25">
      <c r="R29553" s="15">
        <v>5</v>
      </c>
    </row>
    <row r="29554" spans="18:18" x14ac:dyDescent="0.25">
      <c r="R29554" s="15">
        <v>5</v>
      </c>
    </row>
    <row r="29555" spans="18:18" x14ac:dyDescent="0.25">
      <c r="R29555" s="15">
        <v>5</v>
      </c>
    </row>
    <row r="29556" spans="18:18" x14ac:dyDescent="0.25">
      <c r="R29556" s="15">
        <v>5</v>
      </c>
    </row>
    <row r="29557" spans="18:18" x14ac:dyDescent="0.25">
      <c r="R29557" s="15">
        <v>5</v>
      </c>
    </row>
    <row r="29558" spans="18:18" x14ac:dyDescent="0.25">
      <c r="R29558" s="15">
        <v>5</v>
      </c>
    </row>
    <row r="29559" spans="18:18" x14ac:dyDescent="0.25">
      <c r="R29559" s="15">
        <v>5</v>
      </c>
    </row>
    <row r="29560" spans="18:18" x14ac:dyDescent="0.25">
      <c r="R29560" s="15">
        <v>5</v>
      </c>
    </row>
    <row r="29561" spans="18:18" x14ac:dyDescent="0.25">
      <c r="R29561" s="15">
        <v>5</v>
      </c>
    </row>
    <row r="29562" spans="18:18" x14ac:dyDescent="0.25">
      <c r="R29562" s="15">
        <v>5</v>
      </c>
    </row>
    <row r="29563" spans="18:18" x14ac:dyDescent="0.25">
      <c r="R29563" s="15">
        <v>5</v>
      </c>
    </row>
    <row r="29564" spans="18:18" x14ac:dyDescent="0.25">
      <c r="R29564" s="15">
        <v>5</v>
      </c>
    </row>
    <row r="29565" spans="18:18" x14ac:dyDescent="0.25">
      <c r="R29565" s="15">
        <v>5</v>
      </c>
    </row>
    <row r="29566" spans="18:18" x14ac:dyDescent="0.25">
      <c r="R29566" s="15">
        <v>5</v>
      </c>
    </row>
    <row r="29567" spans="18:18" x14ac:dyDescent="0.25">
      <c r="R29567" s="15">
        <v>5</v>
      </c>
    </row>
    <row r="29568" spans="18:18" x14ac:dyDescent="0.25">
      <c r="R29568" s="15">
        <v>5</v>
      </c>
    </row>
    <row r="29569" spans="18:18" x14ac:dyDescent="0.25">
      <c r="R29569" s="15">
        <v>5</v>
      </c>
    </row>
    <row r="29570" spans="18:18" x14ac:dyDescent="0.25">
      <c r="R29570" s="15">
        <v>5</v>
      </c>
    </row>
    <row r="29571" spans="18:18" x14ac:dyDescent="0.25">
      <c r="R29571" s="15">
        <v>5</v>
      </c>
    </row>
    <row r="29572" spans="18:18" x14ac:dyDescent="0.25">
      <c r="R29572" s="15">
        <v>5</v>
      </c>
    </row>
    <row r="29573" spans="18:18" x14ac:dyDescent="0.25">
      <c r="R29573" s="15">
        <v>5</v>
      </c>
    </row>
    <row r="29574" spans="18:18" x14ac:dyDescent="0.25">
      <c r="R29574" s="15">
        <v>5</v>
      </c>
    </row>
    <row r="29575" spans="18:18" x14ac:dyDescent="0.25">
      <c r="R29575" s="15">
        <v>5</v>
      </c>
    </row>
    <row r="29576" spans="18:18" x14ac:dyDescent="0.25">
      <c r="R29576" s="15">
        <v>5</v>
      </c>
    </row>
    <row r="29577" spans="18:18" x14ac:dyDescent="0.25">
      <c r="R29577" s="15">
        <v>5</v>
      </c>
    </row>
    <row r="29578" spans="18:18" x14ac:dyDescent="0.25">
      <c r="R29578" s="15">
        <v>5</v>
      </c>
    </row>
    <row r="29579" spans="18:18" x14ac:dyDescent="0.25">
      <c r="R29579" s="15">
        <v>5</v>
      </c>
    </row>
    <row r="29580" spans="18:18" x14ac:dyDescent="0.25">
      <c r="R29580" s="15">
        <v>5</v>
      </c>
    </row>
    <row r="29581" spans="18:18" x14ac:dyDescent="0.25">
      <c r="R29581" s="15">
        <v>5</v>
      </c>
    </row>
    <row r="29582" spans="18:18" x14ac:dyDescent="0.25">
      <c r="R29582" s="15">
        <v>5</v>
      </c>
    </row>
    <row r="29583" spans="18:18" x14ac:dyDescent="0.25">
      <c r="R29583" s="15">
        <v>5</v>
      </c>
    </row>
    <row r="29584" spans="18:18" x14ac:dyDescent="0.25">
      <c r="R29584" s="15">
        <v>5</v>
      </c>
    </row>
    <row r="29585" spans="18:18" x14ac:dyDescent="0.25">
      <c r="R29585" s="15">
        <v>5</v>
      </c>
    </row>
    <row r="29586" spans="18:18" x14ac:dyDescent="0.25">
      <c r="R29586" s="15">
        <v>5</v>
      </c>
    </row>
    <row r="29587" spans="18:18" x14ac:dyDescent="0.25">
      <c r="R29587" s="15">
        <v>5</v>
      </c>
    </row>
    <row r="29588" spans="18:18" x14ac:dyDescent="0.25">
      <c r="R29588" s="15">
        <v>5</v>
      </c>
    </row>
    <row r="29589" spans="18:18" x14ac:dyDescent="0.25">
      <c r="R29589" s="15">
        <v>5</v>
      </c>
    </row>
    <row r="29590" spans="18:18" x14ac:dyDescent="0.25">
      <c r="R29590" s="15">
        <v>5</v>
      </c>
    </row>
    <row r="29591" spans="18:18" x14ac:dyDescent="0.25">
      <c r="R29591" s="15">
        <v>5</v>
      </c>
    </row>
    <row r="29592" spans="18:18" x14ac:dyDescent="0.25">
      <c r="R29592" s="15">
        <v>5</v>
      </c>
    </row>
    <row r="29593" spans="18:18" x14ac:dyDescent="0.25">
      <c r="R29593" s="15">
        <v>5</v>
      </c>
    </row>
    <row r="29594" spans="18:18" x14ac:dyDescent="0.25">
      <c r="R29594" s="15">
        <v>5</v>
      </c>
    </row>
    <row r="29595" spans="18:18" x14ac:dyDescent="0.25">
      <c r="R29595" s="15">
        <v>5</v>
      </c>
    </row>
    <row r="29596" spans="18:18" x14ac:dyDescent="0.25">
      <c r="R29596" s="15">
        <v>5</v>
      </c>
    </row>
    <row r="29597" spans="18:18" x14ac:dyDescent="0.25">
      <c r="R29597" s="15">
        <v>5</v>
      </c>
    </row>
    <row r="29598" spans="18:18" x14ac:dyDescent="0.25">
      <c r="R29598" s="15">
        <v>5</v>
      </c>
    </row>
    <row r="29599" spans="18:18" x14ac:dyDescent="0.25">
      <c r="R29599" s="15">
        <v>5</v>
      </c>
    </row>
    <row r="29600" spans="18:18" x14ac:dyDescent="0.25">
      <c r="R29600" s="15">
        <v>5</v>
      </c>
    </row>
    <row r="29601" spans="18:18" x14ac:dyDescent="0.25">
      <c r="R29601" s="15">
        <v>4</v>
      </c>
    </row>
    <row r="29602" spans="18:18" x14ac:dyDescent="0.25">
      <c r="R29602" s="15">
        <v>4</v>
      </c>
    </row>
    <row r="29603" spans="18:18" x14ac:dyDescent="0.25">
      <c r="R29603" s="15">
        <v>4</v>
      </c>
    </row>
    <row r="29604" spans="18:18" x14ac:dyDescent="0.25">
      <c r="R29604" s="15">
        <v>4</v>
      </c>
    </row>
    <row r="29605" spans="18:18" x14ac:dyDescent="0.25">
      <c r="R29605" s="15">
        <v>4</v>
      </c>
    </row>
    <row r="29606" spans="18:18" x14ac:dyDescent="0.25">
      <c r="R29606" s="15">
        <v>4</v>
      </c>
    </row>
    <row r="29607" spans="18:18" x14ac:dyDescent="0.25">
      <c r="R29607" s="15">
        <v>4</v>
      </c>
    </row>
    <row r="29608" spans="18:18" x14ac:dyDescent="0.25">
      <c r="R29608" s="15">
        <v>4</v>
      </c>
    </row>
    <row r="29609" spans="18:18" x14ac:dyDescent="0.25">
      <c r="R29609" s="15">
        <v>4</v>
      </c>
    </row>
    <row r="29610" spans="18:18" x14ac:dyDescent="0.25">
      <c r="R29610" s="15">
        <v>4</v>
      </c>
    </row>
    <row r="29611" spans="18:18" x14ac:dyDescent="0.25">
      <c r="R29611" s="15">
        <v>4</v>
      </c>
    </row>
    <row r="29612" spans="18:18" x14ac:dyDescent="0.25">
      <c r="R29612" s="15">
        <v>4</v>
      </c>
    </row>
    <row r="29613" spans="18:18" x14ac:dyDescent="0.25">
      <c r="R29613" s="15">
        <v>4</v>
      </c>
    </row>
    <row r="29614" spans="18:18" x14ac:dyDescent="0.25">
      <c r="R29614" s="15">
        <v>4</v>
      </c>
    </row>
    <row r="29615" spans="18:18" x14ac:dyDescent="0.25">
      <c r="R29615" s="15">
        <v>4</v>
      </c>
    </row>
    <row r="29616" spans="18:18" x14ac:dyDescent="0.25">
      <c r="R29616" s="15">
        <v>4</v>
      </c>
    </row>
    <row r="29617" spans="18:18" x14ac:dyDescent="0.25">
      <c r="R29617" s="15">
        <v>4</v>
      </c>
    </row>
    <row r="29618" spans="18:18" x14ac:dyDescent="0.25">
      <c r="R29618" s="15">
        <v>1</v>
      </c>
    </row>
    <row r="29619" spans="18:18" x14ac:dyDescent="0.25">
      <c r="R29619" s="15">
        <v>1</v>
      </c>
    </row>
    <row r="29620" spans="18:18" x14ac:dyDescent="0.25">
      <c r="R29620" s="15">
        <v>1</v>
      </c>
    </row>
    <row r="29621" spans="18:18" x14ac:dyDescent="0.25">
      <c r="R29621" s="15">
        <v>1</v>
      </c>
    </row>
    <row r="29622" spans="18:18" x14ac:dyDescent="0.25">
      <c r="R29622" s="15">
        <v>1</v>
      </c>
    </row>
    <row r="29623" spans="18:18" x14ac:dyDescent="0.25">
      <c r="R29623" s="15">
        <v>1</v>
      </c>
    </row>
    <row r="29624" spans="18:18" x14ac:dyDescent="0.25">
      <c r="R29624" s="15">
        <v>1</v>
      </c>
    </row>
    <row r="29625" spans="18:18" x14ac:dyDescent="0.25">
      <c r="R29625" s="15">
        <v>1</v>
      </c>
    </row>
    <row r="29626" spans="18:18" x14ac:dyDescent="0.25">
      <c r="R29626" s="15">
        <v>1</v>
      </c>
    </row>
    <row r="29627" spans="18:18" x14ac:dyDescent="0.25">
      <c r="R29627" s="15">
        <v>1</v>
      </c>
    </row>
    <row r="29628" spans="18:18" x14ac:dyDescent="0.25">
      <c r="R29628" s="15">
        <v>1</v>
      </c>
    </row>
    <row r="29629" spans="18:18" x14ac:dyDescent="0.25">
      <c r="R29629" s="15">
        <v>1</v>
      </c>
    </row>
    <row r="29630" spans="18:18" x14ac:dyDescent="0.25">
      <c r="R29630" s="15">
        <v>1</v>
      </c>
    </row>
    <row r="29631" spans="18:18" x14ac:dyDescent="0.25">
      <c r="R29631" s="15">
        <v>1</v>
      </c>
    </row>
    <row r="29632" spans="18:18" x14ac:dyDescent="0.25">
      <c r="R29632" s="15">
        <v>1</v>
      </c>
    </row>
    <row r="29633" spans="18:18" x14ac:dyDescent="0.25">
      <c r="R29633" s="15">
        <v>1</v>
      </c>
    </row>
    <row r="29634" spans="18:18" x14ac:dyDescent="0.25">
      <c r="R29634" s="15">
        <v>1</v>
      </c>
    </row>
    <row r="29635" spans="18:18" x14ac:dyDescent="0.25">
      <c r="R29635" s="15">
        <v>1</v>
      </c>
    </row>
    <row r="29636" spans="18:18" x14ac:dyDescent="0.25">
      <c r="R29636" s="15">
        <v>1</v>
      </c>
    </row>
    <row r="29637" spans="18:18" x14ac:dyDescent="0.25">
      <c r="R29637" s="15">
        <v>1</v>
      </c>
    </row>
    <row r="29638" spans="18:18" x14ac:dyDescent="0.25">
      <c r="R29638" s="15">
        <v>1</v>
      </c>
    </row>
    <row r="29639" spans="18:18" x14ac:dyDescent="0.25">
      <c r="R29639" s="15">
        <v>1</v>
      </c>
    </row>
    <row r="29640" spans="18:18" x14ac:dyDescent="0.25">
      <c r="R29640" s="15">
        <v>1</v>
      </c>
    </row>
    <row r="29641" spans="18:18" x14ac:dyDescent="0.25">
      <c r="R29641" s="15">
        <v>1</v>
      </c>
    </row>
    <row r="29642" spans="18:18" x14ac:dyDescent="0.25">
      <c r="R29642" s="15">
        <v>1</v>
      </c>
    </row>
    <row r="29643" spans="18:18" x14ac:dyDescent="0.25">
      <c r="R29643" s="15">
        <v>1</v>
      </c>
    </row>
    <row r="29644" spans="18:18" x14ac:dyDescent="0.25">
      <c r="R29644" s="15">
        <v>1</v>
      </c>
    </row>
    <row r="29645" spans="18:18" x14ac:dyDescent="0.25">
      <c r="R29645" s="15">
        <v>1</v>
      </c>
    </row>
    <row r="29646" spans="18:18" x14ac:dyDescent="0.25">
      <c r="R29646" s="15">
        <v>1</v>
      </c>
    </row>
    <row r="29647" spans="18:18" x14ac:dyDescent="0.25">
      <c r="R29647" s="15">
        <v>1</v>
      </c>
    </row>
    <row r="29648" spans="18:18" x14ac:dyDescent="0.25">
      <c r="R29648" s="15">
        <v>1</v>
      </c>
    </row>
    <row r="29649" spans="18:18" x14ac:dyDescent="0.25">
      <c r="R29649" s="15">
        <v>1</v>
      </c>
    </row>
    <row r="29650" spans="18:18" x14ac:dyDescent="0.25">
      <c r="R29650" s="15">
        <v>1</v>
      </c>
    </row>
    <row r="29651" spans="18:18" x14ac:dyDescent="0.25">
      <c r="R29651" s="15">
        <v>1</v>
      </c>
    </row>
    <row r="29652" spans="18:18" x14ac:dyDescent="0.25">
      <c r="R29652" s="15">
        <v>1</v>
      </c>
    </row>
    <row r="29653" spans="18:18" x14ac:dyDescent="0.25">
      <c r="R29653" s="15">
        <v>1</v>
      </c>
    </row>
    <row r="29654" spans="18:18" x14ac:dyDescent="0.25">
      <c r="R29654" s="15">
        <v>1</v>
      </c>
    </row>
    <row r="29655" spans="18:18" x14ac:dyDescent="0.25">
      <c r="R29655" s="15">
        <v>1</v>
      </c>
    </row>
    <row r="29656" spans="18:18" x14ac:dyDescent="0.25">
      <c r="R29656" s="15">
        <v>1</v>
      </c>
    </row>
    <row r="29657" spans="18:18" x14ac:dyDescent="0.25">
      <c r="R29657" s="15">
        <v>1</v>
      </c>
    </row>
    <row r="29658" spans="18:18" x14ac:dyDescent="0.25">
      <c r="R29658" s="15">
        <v>1</v>
      </c>
    </row>
    <row r="29659" spans="18:18" x14ac:dyDescent="0.25">
      <c r="R29659" s="15">
        <v>1</v>
      </c>
    </row>
    <row r="29660" spans="18:18" x14ac:dyDescent="0.25">
      <c r="R29660" s="15">
        <v>1</v>
      </c>
    </row>
    <row r="29661" spans="18:18" x14ac:dyDescent="0.25">
      <c r="R29661" s="15">
        <v>1</v>
      </c>
    </row>
    <row r="29662" spans="18:18" x14ac:dyDescent="0.25">
      <c r="R29662" s="15">
        <v>1</v>
      </c>
    </row>
    <row r="29663" spans="18:18" x14ac:dyDescent="0.25">
      <c r="R29663" s="15">
        <v>1</v>
      </c>
    </row>
    <row r="29664" spans="18:18" x14ac:dyDescent="0.25">
      <c r="R29664" s="15">
        <v>1</v>
      </c>
    </row>
    <row r="29665" spans="18:18" x14ac:dyDescent="0.25">
      <c r="R29665" s="15">
        <v>1</v>
      </c>
    </row>
    <row r="29666" spans="18:18" x14ac:dyDescent="0.25">
      <c r="R29666" s="15">
        <v>1</v>
      </c>
    </row>
    <row r="29667" spans="18:18" x14ac:dyDescent="0.25">
      <c r="R29667" s="15">
        <v>1</v>
      </c>
    </row>
    <row r="29668" spans="18:18" x14ac:dyDescent="0.25">
      <c r="R29668" s="15">
        <v>1</v>
      </c>
    </row>
    <row r="29669" spans="18:18" x14ac:dyDescent="0.25">
      <c r="R29669" s="15">
        <v>1</v>
      </c>
    </row>
    <row r="29670" spans="18:18" x14ac:dyDescent="0.25">
      <c r="R29670" s="15">
        <v>1</v>
      </c>
    </row>
    <row r="29671" spans="18:18" x14ac:dyDescent="0.25">
      <c r="R29671" s="15">
        <v>1</v>
      </c>
    </row>
    <row r="29672" spans="18:18" x14ac:dyDescent="0.25">
      <c r="R29672" s="15">
        <v>1</v>
      </c>
    </row>
    <row r="29673" spans="18:18" x14ac:dyDescent="0.25">
      <c r="R29673" s="15">
        <v>1</v>
      </c>
    </row>
    <row r="29674" spans="18:18" x14ac:dyDescent="0.25">
      <c r="R29674" s="15">
        <v>4</v>
      </c>
    </row>
    <row r="29675" spans="18:18" x14ac:dyDescent="0.25">
      <c r="R29675" s="15">
        <v>4</v>
      </c>
    </row>
    <row r="29676" spans="18:18" x14ac:dyDescent="0.25">
      <c r="R29676" s="15">
        <v>4</v>
      </c>
    </row>
    <row r="29677" spans="18:18" x14ac:dyDescent="0.25">
      <c r="R29677" s="15">
        <v>4</v>
      </c>
    </row>
    <row r="29678" spans="18:18" x14ac:dyDescent="0.25">
      <c r="R29678" s="15">
        <v>4</v>
      </c>
    </row>
    <row r="29679" spans="18:18" x14ac:dyDescent="0.25">
      <c r="R29679" s="15">
        <v>4</v>
      </c>
    </row>
    <row r="29680" spans="18:18" x14ac:dyDescent="0.25">
      <c r="R29680" s="15">
        <v>4</v>
      </c>
    </row>
    <row r="29681" spans="18:18" x14ac:dyDescent="0.25">
      <c r="R29681" s="15">
        <v>4</v>
      </c>
    </row>
    <row r="29682" spans="18:18" x14ac:dyDescent="0.25">
      <c r="R29682" s="15">
        <v>4</v>
      </c>
    </row>
    <row r="29683" spans="18:18" x14ac:dyDescent="0.25">
      <c r="R29683" s="15">
        <v>2</v>
      </c>
    </row>
    <row r="29684" spans="18:18" x14ac:dyDescent="0.25">
      <c r="R29684" s="15">
        <v>2</v>
      </c>
    </row>
    <row r="29685" spans="18:18" x14ac:dyDescent="0.25">
      <c r="R29685" s="15">
        <v>2</v>
      </c>
    </row>
    <row r="29686" spans="18:18" x14ac:dyDescent="0.25">
      <c r="R29686" s="15">
        <v>2</v>
      </c>
    </row>
    <row r="29687" spans="18:18" x14ac:dyDescent="0.25">
      <c r="R29687" s="15">
        <v>2</v>
      </c>
    </row>
    <row r="29688" spans="18:18" x14ac:dyDescent="0.25">
      <c r="R29688" s="15">
        <v>2</v>
      </c>
    </row>
    <row r="29689" spans="18:18" x14ac:dyDescent="0.25">
      <c r="R29689" s="15">
        <v>2</v>
      </c>
    </row>
    <row r="29690" spans="18:18" x14ac:dyDescent="0.25">
      <c r="R29690" s="15">
        <v>2</v>
      </c>
    </row>
    <row r="29691" spans="18:18" x14ac:dyDescent="0.25">
      <c r="R29691" s="15">
        <v>2</v>
      </c>
    </row>
    <row r="29692" spans="18:18" x14ac:dyDescent="0.25">
      <c r="R29692" s="15">
        <v>2</v>
      </c>
    </row>
    <row r="29693" spans="18:18" x14ac:dyDescent="0.25">
      <c r="R29693" s="15">
        <v>2</v>
      </c>
    </row>
    <row r="29694" spans="18:18" x14ac:dyDescent="0.25">
      <c r="R29694" s="15">
        <v>2</v>
      </c>
    </row>
    <row r="29695" spans="18:18" x14ac:dyDescent="0.25">
      <c r="R29695" s="15">
        <v>2</v>
      </c>
    </row>
    <row r="29696" spans="18:18" x14ac:dyDescent="0.25">
      <c r="R29696" s="15">
        <v>3</v>
      </c>
    </row>
    <row r="29697" spans="18:18" x14ac:dyDescent="0.25">
      <c r="R29697" s="15">
        <v>3</v>
      </c>
    </row>
    <row r="29698" spans="18:18" x14ac:dyDescent="0.25">
      <c r="R29698" s="15">
        <v>3</v>
      </c>
    </row>
    <row r="29699" spans="18:18" x14ac:dyDescent="0.25">
      <c r="R29699" s="15">
        <v>3</v>
      </c>
    </row>
    <row r="29700" spans="18:18" x14ac:dyDescent="0.25">
      <c r="R29700" s="15">
        <v>3</v>
      </c>
    </row>
    <row r="29701" spans="18:18" x14ac:dyDescent="0.25">
      <c r="R29701" s="15">
        <v>3</v>
      </c>
    </row>
    <row r="29702" spans="18:18" x14ac:dyDescent="0.25">
      <c r="R29702" s="15">
        <v>3</v>
      </c>
    </row>
    <row r="29703" spans="18:18" x14ac:dyDescent="0.25">
      <c r="R29703" s="15">
        <v>3</v>
      </c>
    </row>
    <row r="29704" spans="18:18" x14ac:dyDescent="0.25">
      <c r="R29704" s="15">
        <v>3</v>
      </c>
    </row>
    <row r="29705" spans="18:18" x14ac:dyDescent="0.25">
      <c r="R29705" s="15">
        <v>3</v>
      </c>
    </row>
    <row r="29706" spans="18:18" x14ac:dyDescent="0.25">
      <c r="R29706" s="15">
        <v>3</v>
      </c>
    </row>
    <row r="29707" spans="18:18" x14ac:dyDescent="0.25">
      <c r="R29707" s="15">
        <v>3</v>
      </c>
    </row>
    <row r="29708" spans="18:18" x14ac:dyDescent="0.25">
      <c r="R29708" s="15">
        <v>3</v>
      </c>
    </row>
    <row r="29709" spans="18:18" x14ac:dyDescent="0.25">
      <c r="R29709" s="15">
        <v>3</v>
      </c>
    </row>
    <row r="29710" spans="18:18" x14ac:dyDescent="0.25">
      <c r="R29710" s="15">
        <v>3</v>
      </c>
    </row>
    <row r="29711" spans="18:18" x14ac:dyDescent="0.25">
      <c r="R29711" s="15">
        <v>3</v>
      </c>
    </row>
    <row r="29712" spans="18:18" x14ac:dyDescent="0.25">
      <c r="R29712" s="15">
        <v>3</v>
      </c>
    </row>
    <row r="29713" spans="18:18" x14ac:dyDescent="0.25">
      <c r="R29713" s="15">
        <v>3</v>
      </c>
    </row>
    <row r="29714" spans="18:18" x14ac:dyDescent="0.25">
      <c r="R29714" s="15">
        <v>3</v>
      </c>
    </row>
    <row r="29715" spans="18:18" x14ac:dyDescent="0.25">
      <c r="R29715" s="15">
        <v>3</v>
      </c>
    </row>
    <row r="29716" spans="18:18" x14ac:dyDescent="0.25">
      <c r="R29716" s="15">
        <v>3</v>
      </c>
    </row>
    <row r="29717" spans="18:18" x14ac:dyDescent="0.25">
      <c r="R29717" s="15">
        <v>3</v>
      </c>
    </row>
    <row r="29718" spans="18:18" x14ac:dyDescent="0.25">
      <c r="R29718" s="15">
        <v>3</v>
      </c>
    </row>
    <row r="29719" spans="18:18" x14ac:dyDescent="0.25">
      <c r="R29719" s="15">
        <v>3</v>
      </c>
    </row>
    <row r="29720" spans="18:18" x14ac:dyDescent="0.25">
      <c r="R29720" s="15">
        <v>3</v>
      </c>
    </row>
    <row r="29721" spans="18:18" x14ac:dyDescent="0.25">
      <c r="R29721" s="15">
        <v>3</v>
      </c>
    </row>
    <row r="29722" spans="18:18" x14ac:dyDescent="0.25">
      <c r="R29722" s="15">
        <v>3</v>
      </c>
    </row>
    <row r="29723" spans="18:18" x14ac:dyDescent="0.25">
      <c r="R29723" s="15">
        <v>3</v>
      </c>
    </row>
    <row r="29724" spans="18:18" x14ac:dyDescent="0.25">
      <c r="R29724" s="15">
        <v>3</v>
      </c>
    </row>
    <row r="29725" spans="18:18" x14ac:dyDescent="0.25">
      <c r="R29725" s="15">
        <v>3</v>
      </c>
    </row>
    <row r="29726" spans="18:18" x14ac:dyDescent="0.25">
      <c r="R29726" s="15">
        <v>3</v>
      </c>
    </row>
    <row r="29727" spans="18:18" x14ac:dyDescent="0.25">
      <c r="R29727" s="15">
        <v>3</v>
      </c>
    </row>
    <row r="29728" spans="18:18" x14ac:dyDescent="0.25">
      <c r="R29728" s="15">
        <v>3</v>
      </c>
    </row>
    <row r="29729" spans="18:18" x14ac:dyDescent="0.25">
      <c r="R29729" s="15">
        <v>1</v>
      </c>
    </row>
    <row r="29730" spans="18:18" x14ac:dyDescent="0.25">
      <c r="R29730" s="15">
        <v>1</v>
      </c>
    </row>
    <row r="29731" spans="18:18" x14ac:dyDescent="0.25">
      <c r="R29731" s="15">
        <v>1</v>
      </c>
    </row>
    <row r="29732" spans="18:18" x14ac:dyDescent="0.25">
      <c r="R29732" s="15">
        <v>1</v>
      </c>
    </row>
    <row r="29733" spans="18:18" x14ac:dyDescent="0.25">
      <c r="R29733" s="15">
        <v>1</v>
      </c>
    </row>
    <row r="29734" spans="18:18" x14ac:dyDescent="0.25">
      <c r="R29734" s="15">
        <v>1</v>
      </c>
    </row>
    <row r="29735" spans="18:18" x14ac:dyDescent="0.25">
      <c r="R29735" s="15">
        <v>1</v>
      </c>
    </row>
    <row r="29736" spans="18:18" x14ac:dyDescent="0.25">
      <c r="R29736" s="15">
        <v>1</v>
      </c>
    </row>
    <row r="29737" spans="18:18" x14ac:dyDescent="0.25">
      <c r="R29737" s="15">
        <v>1</v>
      </c>
    </row>
    <row r="29738" spans="18:18" x14ac:dyDescent="0.25">
      <c r="R29738" s="15">
        <v>1</v>
      </c>
    </row>
    <row r="29739" spans="18:18" x14ac:dyDescent="0.25">
      <c r="R29739" s="15">
        <v>1</v>
      </c>
    </row>
    <row r="29740" spans="18:18" x14ac:dyDescent="0.25">
      <c r="R29740" s="15">
        <v>1</v>
      </c>
    </row>
    <row r="29741" spans="18:18" x14ac:dyDescent="0.25">
      <c r="R29741" s="15">
        <v>1</v>
      </c>
    </row>
    <row r="29742" spans="18:18" x14ac:dyDescent="0.25">
      <c r="R29742" s="15">
        <v>1</v>
      </c>
    </row>
    <row r="29743" spans="18:18" x14ac:dyDescent="0.25">
      <c r="R29743" s="15">
        <v>1</v>
      </c>
    </row>
    <row r="29744" spans="18:18" x14ac:dyDescent="0.25">
      <c r="R29744" s="15">
        <v>1</v>
      </c>
    </row>
    <row r="29745" spans="18:18" x14ac:dyDescent="0.25">
      <c r="R29745" s="15">
        <v>1</v>
      </c>
    </row>
    <row r="29746" spans="18:18" x14ac:dyDescent="0.25">
      <c r="R29746" s="15">
        <v>1</v>
      </c>
    </row>
    <row r="29747" spans="18:18" x14ac:dyDescent="0.25">
      <c r="R29747" s="15">
        <v>1</v>
      </c>
    </row>
    <row r="29748" spans="18:18" x14ac:dyDescent="0.25">
      <c r="R29748" s="15">
        <v>1</v>
      </c>
    </row>
    <row r="29749" spans="18:18" x14ac:dyDescent="0.25">
      <c r="R29749" s="15">
        <v>1</v>
      </c>
    </row>
    <row r="29750" spans="18:18" x14ac:dyDescent="0.25">
      <c r="R29750" s="15">
        <v>1</v>
      </c>
    </row>
    <row r="29751" spans="18:18" x14ac:dyDescent="0.25">
      <c r="R29751" s="15">
        <v>1</v>
      </c>
    </row>
    <row r="29752" spans="18:18" x14ac:dyDescent="0.25">
      <c r="R29752" s="15">
        <v>1</v>
      </c>
    </row>
    <row r="29753" spans="18:18" x14ac:dyDescent="0.25">
      <c r="R29753" s="15">
        <v>1</v>
      </c>
    </row>
    <row r="29754" spans="18:18" x14ac:dyDescent="0.25">
      <c r="R29754" s="15">
        <v>1</v>
      </c>
    </row>
    <row r="29755" spans="18:18" x14ac:dyDescent="0.25">
      <c r="R29755" s="15">
        <v>1</v>
      </c>
    </row>
    <row r="29756" spans="18:18" x14ac:dyDescent="0.25">
      <c r="R29756" s="15">
        <v>1</v>
      </c>
    </row>
    <row r="29757" spans="18:18" x14ac:dyDescent="0.25">
      <c r="R29757" s="15">
        <v>1</v>
      </c>
    </row>
    <row r="29758" spans="18:18" x14ac:dyDescent="0.25">
      <c r="R29758" s="15">
        <v>1</v>
      </c>
    </row>
    <row r="29759" spans="18:18" x14ac:dyDescent="0.25">
      <c r="R29759" s="15">
        <v>1</v>
      </c>
    </row>
    <row r="29760" spans="18:18" x14ac:dyDescent="0.25">
      <c r="R29760" s="15">
        <v>1</v>
      </c>
    </row>
    <row r="29761" spans="18:18" x14ac:dyDescent="0.25">
      <c r="R29761" s="15">
        <v>1</v>
      </c>
    </row>
    <row r="29762" spans="18:18" x14ac:dyDescent="0.25">
      <c r="R29762" s="15">
        <v>1</v>
      </c>
    </row>
    <row r="29763" spans="18:18" x14ac:dyDescent="0.25">
      <c r="R29763" s="15">
        <v>1</v>
      </c>
    </row>
    <row r="29764" spans="18:18" x14ac:dyDescent="0.25">
      <c r="R29764" s="15">
        <v>1</v>
      </c>
    </row>
    <row r="29765" spans="18:18" x14ac:dyDescent="0.25">
      <c r="R29765" s="15">
        <v>1</v>
      </c>
    </row>
    <row r="29766" spans="18:18" x14ac:dyDescent="0.25">
      <c r="R29766" s="15">
        <v>1</v>
      </c>
    </row>
    <row r="29767" spans="18:18" x14ac:dyDescent="0.25">
      <c r="R29767" s="15">
        <v>1</v>
      </c>
    </row>
    <row r="29768" spans="18:18" x14ac:dyDescent="0.25">
      <c r="R29768" s="15">
        <v>1</v>
      </c>
    </row>
    <row r="29769" spans="18:18" x14ac:dyDescent="0.25">
      <c r="R29769" s="15">
        <v>1</v>
      </c>
    </row>
    <row r="29770" spans="18:18" x14ac:dyDescent="0.25">
      <c r="R29770" s="15">
        <v>1</v>
      </c>
    </row>
    <row r="29771" spans="18:18" x14ac:dyDescent="0.25">
      <c r="R29771" s="15">
        <v>1</v>
      </c>
    </row>
    <row r="29772" spans="18:18" x14ac:dyDescent="0.25">
      <c r="R29772" s="15">
        <v>1</v>
      </c>
    </row>
    <row r="29773" spans="18:18" x14ac:dyDescent="0.25">
      <c r="R29773" s="15">
        <v>1</v>
      </c>
    </row>
    <row r="29774" spans="18:18" x14ac:dyDescent="0.25">
      <c r="R29774" s="15">
        <v>1</v>
      </c>
    </row>
    <row r="29775" spans="18:18" x14ac:dyDescent="0.25">
      <c r="R29775" s="15">
        <v>1</v>
      </c>
    </row>
    <row r="29776" spans="18:18" x14ac:dyDescent="0.25">
      <c r="R29776" s="15">
        <v>1</v>
      </c>
    </row>
    <row r="29777" spans="18:18" x14ac:dyDescent="0.25">
      <c r="R29777" s="15">
        <v>1</v>
      </c>
    </row>
    <row r="29778" spans="18:18" x14ac:dyDescent="0.25">
      <c r="R29778" s="15">
        <v>1</v>
      </c>
    </row>
    <row r="29779" spans="18:18" x14ac:dyDescent="0.25">
      <c r="R29779" s="15">
        <v>1</v>
      </c>
    </row>
    <row r="29780" spans="18:18" x14ac:dyDescent="0.25">
      <c r="R29780" s="15">
        <v>1</v>
      </c>
    </row>
    <row r="29781" spans="18:18" x14ac:dyDescent="0.25">
      <c r="R29781" s="15">
        <v>1</v>
      </c>
    </row>
    <row r="29782" spans="18:18" x14ac:dyDescent="0.25">
      <c r="R29782" s="15">
        <v>1</v>
      </c>
    </row>
    <row r="29783" spans="18:18" x14ac:dyDescent="0.25">
      <c r="R29783" s="15">
        <v>1</v>
      </c>
    </row>
    <row r="29784" spans="18:18" x14ac:dyDescent="0.25">
      <c r="R29784" s="15">
        <v>1</v>
      </c>
    </row>
    <row r="29785" spans="18:18" x14ac:dyDescent="0.25">
      <c r="R29785" s="15">
        <v>1</v>
      </c>
    </row>
    <row r="29786" spans="18:18" x14ac:dyDescent="0.25">
      <c r="R29786" s="15">
        <v>1</v>
      </c>
    </row>
    <row r="29787" spans="18:18" x14ac:dyDescent="0.25">
      <c r="R29787" s="15">
        <v>1</v>
      </c>
    </row>
    <row r="29788" spans="18:18" x14ac:dyDescent="0.25">
      <c r="R29788" s="15">
        <v>1</v>
      </c>
    </row>
    <row r="29789" spans="18:18" x14ac:dyDescent="0.25">
      <c r="R29789" s="15">
        <v>1</v>
      </c>
    </row>
    <row r="29790" spans="18:18" x14ac:dyDescent="0.25">
      <c r="R29790" s="15">
        <v>1</v>
      </c>
    </row>
    <row r="29791" spans="18:18" x14ac:dyDescent="0.25">
      <c r="R29791" s="15">
        <v>1</v>
      </c>
    </row>
    <row r="29792" spans="18:18" x14ac:dyDescent="0.25">
      <c r="R29792" s="15">
        <v>1</v>
      </c>
    </row>
    <row r="29793" spans="18:18" x14ac:dyDescent="0.25">
      <c r="R29793" s="15">
        <v>1</v>
      </c>
    </row>
    <row r="29794" spans="18:18" x14ac:dyDescent="0.25">
      <c r="R29794" s="15">
        <v>1</v>
      </c>
    </row>
    <row r="29795" spans="18:18" x14ac:dyDescent="0.25">
      <c r="R29795" s="15">
        <v>1</v>
      </c>
    </row>
    <row r="29796" spans="18:18" x14ac:dyDescent="0.25">
      <c r="R29796" s="15">
        <v>1</v>
      </c>
    </row>
    <row r="29797" spans="18:18" x14ac:dyDescent="0.25">
      <c r="R29797" s="15">
        <v>1</v>
      </c>
    </row>
    <row r="29798" spans="18:18" x14ac:dyDescent="0.25">
      <c r="R29798" s="15">
        <v>1</v>
      </c>
    </row>
    <row r="29799" spans="18:18" x14ac:dyDescent="0.25">
      <c r="R29799" s="15">
        <v>1</v>
      </c>
    </row>
    <row r="29800" spans="18:18" x14ac:dyDescent="0.25">
      <c r="R29800" s="15">
        <v>1</v>
      </c>
    </row>
    <row r="29801" spans="18:18" x14ac:dyDescent="0.25">
      <c r="R29801" s="15">
        <v>1</v>
      </c>
    </row>
    <row r="29802" spans="18:18" x14ac:dyDescent="0.25">
      <c r="R29802" s="15">
        <v>1</v>
      </c>
    </row>
    <row r="29803" spans="18:18" x14ac:dyDescent="0.25">
      <c r="R29803" s="15">
        <v>1</v>
      </c>
    </row>
    <row r="29804" spans="18:18" x14ac:dyDescent="0.25">
      <c r="R29804" s="15">
        <v>1</v>
      </c>
    </row>
    <row r="29805" spans="18:18" x14ac:dyDescent="0.25">
      <c r="R29805" s="15">
        <v>1</v>
      </c>
    </row>
    <row r="29806" spans="18:18" x14ac:dyDescent="0.25">
      <c r="R29806" s="15">
        <v>1</v>
      </c>
    </row>
    <row r="29807" spans="18:18" x14ac:dyDescent="0.25">
      <c r="R29807" s="15">
        <v>1</v>
      </c>
    </row>
    <row r="29808" spans="18:18" x14ac:dyDescent="0.25">
      <c r="R29808" s="15">
        <v>1</v>
      </c>
    </row>
    <row r="29809" spans="18:18" x14ac:dyDescent="0.25">
      <c r="R29809" s="15">
        <v>1</v>
      </c>
    </row>
    <row r="29810" spans="18:18" x14ac:dyDescent="0.25">
      <c r="R29810" s="15">
        <v>1</v>
      </c>
    </row>
    <row r="29811" spans="18:18" x14ac:dyDescent="0.25">
      <c r="R29811" s="15">
        <v>1</v>
      </c>
    </row>
    <row r="29812" spans="18:18" x14ac:dyDescent="0.25">
      <c r="R29812" s="15">
        <v>1</v>
      </c>
    </row>
    <row r="29813" spans="18:18" x14ac:dyDescent="0.25">
      <c r="R29813" s="15">
        <v>1</v>
      </c>
    </row>
    <row r="29814" spans="18:18" x14ac:dyDescent="0.25">
      <c r="R29814" s="15">
        <v>1</v>
      </c>
    </row>
    <row r="29815" spans="18:18" x14ac:dyDescent="0.25">
      <c r="R29815" s="15">
        <v>1</v>
      </c>
    </row>
    <row r="29816" spans="18:18" x14ac:dyDescent="0.25">
      <c r="R29816" s="15">
        <v>1</v>
      </c>
    </row>
    <row r="29817" spans="18:18" x14ac:dyDescent="0.25">
      <c r="R29817" s="15">
        <v>1</v>
      </c>
    </row>
    <row r="29818" spans="18:18" x14ac:dyDescent="0.25">
      <c r="R29818" s="15">
        <v>1</v>
      </c>
    </row>
    <row r="29819" spans="18:18" x14ac:dyDescent="0.25">
      <c r="R29819" s="15">
        <v>1</v>
      </c>
    </row>
    <row r="29820" spans="18:18" x14ac:dyDescent="0.25">
      <c r="R29820" s="15">
        <v>1</v>
      </c>
    </row>
    <row r="29821" spans="18:18" x14ac:dyDescent="0.25">
      <c r="R29821" s="15">
        <v>1</v>
      </c>
    </row>
    <row r="29822" spans="18:18" x14ac:dyDescent="0.25">
      <c r="R29822" s="15">
        <v>1</v>
      </c>
    </row>
    <row r="29823" spans="18:18" x14ac:dyDescent="0.25">
      <c r="R29823" s="15">
        <v>1</v>
      </c>
    </row>
    <row r="29824" spans="18:18" x14ac:dyDescent="0.25">
      <c r="R29824" s="15">
        <v>1</v>
      </c>
    </row>
    <row r="29825" spans="18:18" x14ac:dyDescent="0.25">
      <c r="R29825" s="15">
        <v>1</v>
      </c>
    </row>
    <row r="29826" spans="18:18" x14ac:dyDescent="0.25">
      <c r="R29826" s="15">
        <v>1</v>
      </c>
    </row>
    <row r="29827" spans="18:18" x14ac:dyDescent="0.25">
      <c r="R29827" s="15">
        <v>1</v>
      </c>
    </row>
    <row r="29828" spans="18:18" x14ac:dyDescent="0.25">
      <c r="R29828" s="15">
        <v>1</v>
      </c>
    </row>
    <row r="29829" spans="18:18" x14ac:dyDescent="0.25">
      <c r="R29829" s="15">
        <v>1</v>
      </c>
    </row>
    <row r="29830" spans="18:18" x14ac:dyDescent="0.25">
      <c r="R29830" s="15">
        <v>1</v>
      </c>
    </row>
    <row r="29831" spans="18:18" x14ac:dyDescent="0.25">
      <c r="R29831" s="15">
        <v>1</v>
      </c>
    </row>
    <row r="29832" spans="18:18" x14ac:dyDescent="0.25">
      <c r="R29832" s="15">
        <v>1</v>
      </c>
    </row>
    <row r="29833" spans="18:18" x14ac:dyDescent="0.25">
      <c r="R29833" s="15">
        <v>1</v>
      </c>
    </row>
    <row r="29834" spans="18:18" x14ac:dyDescent="0.25">
      <c r="R29834" s="15">
        <v>1</v>
      </c>
    </row>
    <row r="29835" spans="18:18" x14ac:dyDescent="0.25">
      <c r="R29835" s="15">
        <v>1</v>
      </c>
    </row>
    <row r="29836" spans="18:18" x14ac:dyDescent="0.25">
      <c r="R29836" s="15">
        <v>1</v>
      </c>
    </row>
    <row r="29837" spans="18:18" x14ac:dyDescent="0.25">
      <c r="R29837" s="15">
        <v>1</v>
      </c>
    </row>
    <row r="29838" spans="18:18" x14ac:dyDescent="0.25">
      <c r="R29838" s="15">
        <v>1</v>
      </c>
    </row>
    <row r="29839" spans="18:18" x14ac:dyDescent="0.25">
      <c r="R29839" s="15">
        <v>1</v>
      </c>
    </row>
    <row r="29840" spans="18:18" x14ac:dyDescent="0.25">
      <c r="R29840" s="15">
        <v>1</v>
      </c>
    </row>
    <row r="29841" spans="18:18" x14ac:dyDescent="0.25">
      <c r="R29841" s="15">
        <v>1</v>
      </c>
    </row>
    <row r="29842" spans="18:18" x14ac:dyDescent="0.25">
      <c r="R29842" s="15">
        <v>1</v>
      </c>
    </row>
    <row r="29843" spans="18:18" x14ac:dyDescent="0.25">
      <c r="R29843" s="15">
        <v>1</v>
      </c>
    </row>
    <row r="29844" spans="18:18" x14ac:dyDescent="0.25">
      <c r="R29844" s="15">
        <v>1</v>
      </c>
    </row>
    <row r="29845" spans="18:18" x14ac:dyDescent="0.25">
      <c r="R29845" s="15">
        <v>1</v>
      </c>
    </row>
    <row r="29846" spans="18:18" x14ac:dyDescent="0.25">
      <c r="R29846" s="15">
        <v>1</v>
      </c>
    </row>
    <row r="29847" spans="18:18" x14ac:dyDescent="0.25">
      <c r="R29847" s="15">
        <v>1</v>
      </c>
    </row>
    <row r="29848" spans="18:18" x14ac:dyDescent="0.25">
      <c r="R29848" s="15">
        <v>1</v>
      </c>
    </row>
    <row r="29849" spans="18:18" x14ac:dyDescent="0.25">
      <c r="R29849" s="15">
        <v>1</v>
      </c>
    </row>
    <row r="29850" spans="18:18" x14ac:dyDescent="0.25">
      <c r="R29850" s="15">
        <v>1</v>
      </c>
    </row>
    <row r="29851" spans="18:18" x14ac:dyDescent="0.25">
      <c r="R29851" s="15">
        <v>1</v>
      </c>
    </row>
    <row r="29852" spans="18:18" x14ac:dyDescent="0.25">
      <c r="R29852" s="15">
        <v>1</v>
      </c>
    </row>
    <row r="29853" spans="18:18" x14ac:dyDescent="0.25">
      <c r="R29853" s="15">
        <v>1</v>
      </c>
    </row>
    <row r="29854" spans="18:18" x14ac:dyDescent="0.25">
      <c r="R29854" s="15">
        <v>1</v>
      </c>
    </row>
    <row r="29855" spans="18:18" x14ac:dyDescent="0.25">
      <c r="R29855" s="15">
        <v>1</v>
      </c>
    </row>
    <row r="29856" spans="18:18" x14ac:dyDescent="0.25">
      <c r="R29856" s="15">
        <v>1</v>
      </c>
    </row>
    <row r="29857" spans="18:18" x14ac:dyDescent="0.25">
      <c r="R29857" s="15">
        <v>1</v>
      </c>
    </row>
    <row r="29858" spans="18:18" x14ac:dyDescent="0.25">
      <c r="R29858" s="15">
        <v>1</v>
      </c>
    </row>
    <row r="29859" spans="18:18" x14ac:dyDescent="0.25">
      <c r="R29859" s="15">
        <v>1</v>
      </c>
    </row>
    <row r="29860" spans="18:18" x14ac:dyDescent="0.25">
      <c r="R29860" s="15">
        <v>1</v>
      </c>
    </row>
    <row r="29861" spans="18:18" x14ac:dyDescent="0.25">
      <c r="R29861" s="15">
        <v>1</v>
      </c>
    </row>
    <row r="29862" spans="18:18" x14ac:dyDescent="0.25">
      <c r="R29862" s="15">
        <v>1</v>
      </c>
    </row>
    <row r="29863" spans="18:18" x14ac:dyDescent="0.25">
      <c r="R29863" s="15">
        <v>1</v>
      </c>
    </row>
    <row r="29864" spans="18:18" x14ac:dyDescent="0.25">
      <c r="R29864" s="15">
        <v>1</v>
      </c>
    </row>
    <row r="29865" spans="18:18" x14ac:dyDescent="0.25">
      <c r="R29865" s="15">
        <v>1</v>
      </c>
    </row>
    <row r="29866" spans="18:18" x14ac:dyDescent="0.25">
      <c r="R29866" s="15">
        <v>1</v>
      </c>
    </row>
    <row r="29867" spans="18:18" x14ac:dyDescent="0.25">
      <c r="R29867" s="15">
        <v>1</v>
      </c>
    </row>
    <row r="29868" spans="18:18" x14ac:dyDescent="0.25">
      <c r="R29868" s="15">
        <v>1</v>
      </c>
    </row>
    <row r="29869" spans="18:18" x14ac:dyDescent="0.25">
      <c r="R29869" s="15">
        <v>1</v>
      </c>
    </row>
    <row r="29870" spans="18:18" x14ac:dyDescent="0.25">
      <c r="R29870" s="15">
        <v>1</v>
      </c>
    </row>
    <row r="29871" spans="18:18" x14ac:dyDescent="0.25">
      <c r="R29871" s="15">
        <v>1</v>
      </c>
    </row>
    <row r="29872" spans="18:18" x14ac:dyDescent="0.25">
      <c r="R29872" s="15">
        <v>1</v>
      </c>
    </row>
    <row r="29873" spans="18:18" x14ac:dyDescent="0.25">
      <c r="R29873" s="15">
        <v>1</v>
      </c>
    </row>
    <row r="29874" spans="18:18" x14ac:dyDescent="0.25">
      <c r="R29874" s="15">
        <v>1</v>
      </c>
    </row>
    <row r="29875" spans="18:18" x14ac:dyDescent="0.25">
      <c r="R29875" s="15">
        <v>1</v>
      </c>
    </row>
    <row r="29876" spans="18:18" x14ac:dyDescent="0.25">
      <c r="R29876" s="15">
        <v>1</v>
      </c>
    </row>
    <row r="29877" spans="18:18" x14ac:dyDescent="0.25">
      <c r="R29877" s="15">
        <v>1</v>
      </c>
    </row>
    <row r="29878" spans="18:18" x14ac:dyDescent="0.25">
      <c r="R29878" s="15">
        <v>1</v>
      </c>
    </row>
    <row r="29879" spans="18:18" x14ac:dyDescent="0.25">
      <c r="R29879" s="15">
        <v>1</v>
      </c>
    </row>
    <row r="29880" spans="18:18" x14ac:dyDescent="0.25">
      <c r="R29880" s="15">
        <v>1</v>
      </c>
    </row>
    <row r="29881" spans="18:18" x14ac:dyDescent="0.25">
      <c r="R29881" s="15">
        <v>1</v>
      </c>
    </row>
    <row r="29882" spans="18:18" x14ac:dyDescent="0.25">
      <c r="R29882" s="15">
        <v>1</v>
      </c>
    </row>
    <row r="29883" spans="18:18" x14ac:dyDescent="0.25">
      <c r="R29883" s="15">
        <v>1</v>
      </c>
    </row>
    <row r="29884" spans="18:18" x14ac:dyDescent="0.25">
      <c r="R29884" s="15">
        <v>1</v>
      </c>
    </row>
    <row r="29885" spans="18:18" x14ac:dyDescent="0.25">
      <c r="R29885" s="15">
        <v>1</v>
      </c>
    </row>
    <row r="29886" spans="18:18" x14ac:dyDescent="0.25">
      <c r="R29886" s="15">
        <v>1</v>
      </c>
    </row>
    <row r="29887" spans="18:18" x14ac:dyDescent="0.25">
      <c r="R29887" s="15">
        <v>1</v>
      </c>
    </row>
    <row r="29888" spans="18:18" x14ac:dyDescent="0.25">
      <c r="R29888" s="15">
        <v>1</v>
      </c>
    </row>
    <row r="29889" spans="18:18" x14ac:dyDescent="0.25">
      <c r="R29889" s="15">
        <v>1</v>
      </c>
    </row>
    <row r="29890" spans="18:18" x14ac:dyDescent="0.25">
      <c r="R29890" s="15">
        <v>1</v>
      </c>
    </row>
    <row r="29891" spans="18:18" x14ac:dyDescent="0.25">
      <c r="R29891" s="15">
        <v>1</v>
      </c>
    </row>
    <row r="29892" spans="18:18" x14ac:dyDescent="0.25">
      <c r="R29892" s="15">
        <v>1</v>
      </c>
    </row>
    <row r="29893" spans="18:18" x14ac:dyDescent="0.25">
      <c r="R29893" s="15">
        <v>1</v>
      </c>
    </row>
    <row r="29894" spans="18:18" x14ac:dyDescent="0.25">
      <c r="R29894" s="15">
        <v>1</v>
      </c>
    </row>
    <row r="29895" spans="18:18" x14ac:dyDescent="0.25">
      <c r="R29895" s="15">
        <v>1</v>
      </c>
    </row>
    <row r="29896" spans="18:18" x14ac:dyDescent="0.25">
      <c r="R29896" s="15">
        <v>1</v>
      </c>
    </row>
    <row r="29897" spans="18:18" x14ac:dyDescent="0.25">
      <c r="R29897" s="15">
        <v>3</v>
      </c>
    </row>
    <row r="29898" spans="18:18" x14ac:dyDescent="0.25">
      <c r="R29898" s="15">
        <v>3</v>
      </c>
    </row>
    <row r="29899" spans="18:18" x14ac:dyDescent="0.25">
      <c r="R29899" s="15">
        <v>3</v>
      </c>
    </row>
    <row r="29900" spans="18:18" x14ac:dyDescent="0.25">
      <c r="R29900" s="15">
        <v>3</v>
      </c>
    </row>
    <row r="29901" spans="18:18" x14ac:dyDescent="0.25">
      <c r="R29901" s="15">
        <v>3</v>
      </c>
    </row>
    <row r="29902" spans="18:18" x14ac:dyDescent="0.25">
      <c r="R29902" s="15">
        <v>3</v>
      </c>
    </row>
    <row r="29903" spans="18:18" x14ac:dyDescent="0.25">
      <c r="R29903" s="15">
        <v>3</v>
      </c>
    </row>
    <row r="29904" spans="18:18" x14ac:dyDescent="0.25">
      <c r="R29904" s="15">
        <v>3</v>
      </c>
    </row>
    <row r="29905" spans="18:18" x14ac:dyDescent="0.25">
      <c r="R29905" s="15">
        <v>3</v>
      </c>
    </row>
    <row r="29906" spans="18:18" x14ac:dyDescent="0.25">
      <c r="R29906" s="15">
        <v>1</v>
      </c>
    </row>
    <row r="29907" spans="18:18" x14ac:dyDescent="0.25">
      <c r="R29907" s="15">
        <v>1</v>
      </c>
    </row>
    <row r="29908" spans="18:18" x14ac:dyDescent="0.25">
      <c r="R29908" s="15">
        <v>1</v>
      </c>
    </row>
    <row r="29909" spans="18:18" x14ac:dyDescent="0.25">
      <c r="R29909" s="15">
        <v>1</v>
      </c>
    </row>
    <row r="29910" spans="18:18" x14ac:dyDescent="0.25">
      <c r="R29910" s="15">
        <v>1</v>
      </c>
    </row>
    <row r="29911" spans="18:18" x14ac:dyDescent="0.25">
      <c r="R29911" s="15">
        <v>1</v>
      </c>
    </row>
    <row r="29912" spans="18:18" x14ac:dyDescent="0.25">
      <c r="R29912" s="15">
        <v>1</v>
      </c>
    </row>
    <row r="29913" spans="18:18" x14ac:dyDescent="0.25">
      <c r="R29913" s="15">
        <v>1</v>
      </c>
    </row>
    <row r="29914" spans="18:18" x14ac:dyDescent="0.25">
      <c r="R29914" s="15">
        <v>1</v>
      </c>
    </row>
    <row r="29915" spans="18:18" x14ac:dyDescent="0.25">
      <c r="R29915" s="15">
        <v>1</v>
      </c>
    </row>
    <row r="29916" spans="18:18" x14ac:dyDescent="0.25">
      <c r="R29916" s="15">
        <v>1</v>
      </c>
    </row>
    <row r="29917" spans="18:18" x14ac:dyDescent="0.25">
      <c r="R29917" s="15">
        <v>1</v>
      </c>
    </row>
    <row r="29918" spans="18:18" x14ac:dyDescent="0.25">
      <c r="R29918" s="15">
        <v>1</v>
      </c>
    </row>
    <row r="29919" spans="18:18" x14ac:dyDescent="0.25">
      <c r="R29919" s="15">
        <v>1</v>
      </c>
    </row>
    <row r="29920" spans="18:18" x14ac:dyDescent="0.25">
      <c r="R29920" s="15">
        <v>4</v>
      </c>
    </row>
    <row r="29921" spans="18:18" x14ac:dyDescent="0.25">
      <c r="R29921" s="15">
        <v>4</v>
      </c>
    </row>
    <row r="29922" spans="18:18" x14ac:dyDescent="0.25">
      <c r="R29922" s="15">
        <v>4</v>
      </c>
    </row>
    <row r="29923" spans="18:18" x14ac:dyDescent="0.25">
      <c r="R29923" s="15">
        <v>4</v>
      </c>
    </row>
    <row r="29924" spans="18:18" x14ac:dyDescent="0.25">
      <c r="R29924" s="15">
        <v>4</v>
      </c>
    </row>
    <row r="29925" spans="18:18" x14ac:dyDescent="0.25">
      <c r="R29925" s="15">
        <v>4</v>
      </c>
    </row>
    <row r="29926" spans="18:18" x14ac:dyDescent="0.25">
      <c r="R29926" s="15">
        <v>4</v>
      </c>
    </row>
    <row r="29927" spans="18:18" x14ac:dyDescent="0.25">
      <c r="R29927" s="15">
        <v>4</v>
      </c>
    </row>
    <row r="29928" spans="18:18" x14ac:dyDescent="0.25">
      <c r="R29928" s="15">
        <v>4</v>
      </c>
    </row>
    <row r="29929" spans="18:18" x14ac:dyDescent="0.25">
      <c r="R29929" s="15">
        <v>4</v>
      </c>
    </row>
    <row r="29930" spans="18:18" x14ac:dyDescent="0.25">
      <c r="R29930" s="15">
        <v>4</v>
      </c>
    </row>
    <row r="29931" spans="18:18" x14ac:dyDescent="0.25">
      <c r="R29931" s="15">
        <v>4</v>
      </c>
    </row>
    <row r="29932" spans="18:18" x14ac:dyDescent="0.25">
      <c r="R29932" s="15">
        <v>4</v>
      </c>
    </row>
    <row r="29933" spans="18:18" x14ac:dyDescent="0.25">
      <c r="R29933" s="15">
        <v>4</v>
      </c>
    </row>
    <row r="29934" spans="18:18" x14ac:dyDescent="0.25">
      <c r="R29934" s="15">
        <v>4</v>
      </c>
    </row>
    <row r="29935" spans="18:18" x14ac:dyDescent="0.25">
      <c r="R29935" s="15">
        <v>4</v>
      </c>
    </row>
    <row r="29936" spans="18:18" x14ac:dyDescent="0.25">
      <c r="R29936" s="15">
        <v>4</v>
      </c>
    </row>
    <row r="29937" spans="18:18" x14ac:dyDescent="0.25">
      <c r="R29937" s="15">
        <v>4</v>
      </c>
    </row>
    <row r="29938" spans="18:18" x14ac:dyDescent="0.25">
      <c r="R29938" s="15">
        <v>4</v>
      </c>
    </row>
    <row r="29939" spans="18:18" x14ac:dyDescent="0.25">
      <c r="R29939" s="15">
        <v>4</v>
      </c>
    </row>
    <row r="29940" spans="18:18" x14ac:dyDescent="0.25">
      <c r="R29940" s="15">
        <v>4</v>
      </c>
    </row>
    <row r="29941" spans="18:18" x14ac:dyDescent="0.25">
      <c r="R29941" s="15">
        <v>4</v>
      </c>
    </row>
    <row r="29942" spans="18:18" x14ac:dyDescent="0.25">
      <c r="R29942" s="15">
        <v>4</v>
      </c>
    </row>
    <row r="29943" spans="18:18" x14ac:dyDescent="0.25">
      <c r="R29943" s="15">
        <v>4</v>
      </c>
    </row>
    <row r="29944" spans="18:18" x14ac:dyDescent="0.25">
      <c r="R29944" s="15">
        <v>4</v>
      </c>
    </row>
    <row r="29945" spans="18:18" x14ac:dyDescent="0.25">
      <c r="R29945" s="15">
        <v>4</v>
      </c>
    </row>
    <row r="29946" spans="18:18" x14ac:dyDescent="0.25">
      <c r="R29946" s="15">
        <v>4</v>
      </c>
    </row>
    <row r="29947" spans="18:18" x14ac:dyDescent="0.25">
      <c r="R29947" s="15">
        <v>4</v>
      </c>
    </row>
    <row r="29948" spans="18:18" x14ac:dyDescent="0.25">
      <c r="R29948" s="15">
        <v>4</v>
      </c>
    </row>
    <row r="29949" spans="18:18" x14ac:dyDescent="0.25">
      <c r="R29949" s="15">
        <v>4</v>
      </c>
    </row>
    <row r="29950" spans="18:18" x14ac:dyDescent="0.25">
      <c r="R29950" s="15">
        <v>4</v>
      </c>
    </row>
    <row r="29951" spans="18:18" x14ac:dyDescent="0.25">
      <c r="R29951" s="15">
        <v>4</v>
      </c>
    </row>
    <row r="29952" spans="18:18" x14ac:dyDescent="0.25">
      <c r="R29952" s="15">
        <v>4</v>
      </c>
    </row>
    <row r="29953" spans="18:18" x14ac:dyDescent="0.25">
      <c r="R29953" s="15">
        <v>4</v>
      </c>
    </row>
    <row r="29954" spans="18:18" x14ac:dyDescent="0.25">
      <c r="R29954" s="15">
        <v>4</v>
      </c>
    </row>
    <row r="29955" spans="18:18" x14ac:dyDescent="0.25">
      <c r="R29955" s="15">
        <v>4</v>
      </c>
    </row>
    <row r="29956" spans="18:18" x14ac:dyDescent="0.25">
      <c r="R29956" s="15">
        <v>5</v>
      </c>
    </row>
    <row r="29957" spans="18:18" x14ac:dyDescent="0.25">
      <c r="R29957" s="15">
        <v>5</v>
      </c>
    </row>
    <row r="29958" spans="18:18" x14ac:dyDescent="0.25">
      <c r="R29958" s="15">
        <v>5</v>
      </c>
    </row>
    <row r="29959" spans="18:18" x14ac:dyDescent="0.25">
      <c r="R29959" s="15">
        <v>5</v>
      </c>
    </row>
    <row r="29960" spans="18:18" x14ac:dyDescent="0.25">
      <c r="R29960" s="15">
        <v>5</v>
      </c>
    </row>
    <row r="29961" spans="18:18" x14ac:dyDescent="0.25">
      <c r="R29961" s="15">
        <v>5</v>
      </c>
    </row>
    <row r="29962" spans="18:18" x14ac:dyDescent="0.25">
      <c r="R29962" s="15">
        <v>5</v>
      </c>
    </row>
    <row r="29963" spans="18:18" x14ac:dyDescent="0.25">
      <c r="R29963" s="15">
        <v>5</v>
      </c>
    </row>
    <row r="29964" spans="18:18" x14ac:dyDescent="0.25">
      <c r="R29964" s="15">
        <v>5</v>
      </c>
    </row>
    <row r="29965" spans="18:18" x14ac:dyDescent="0.25">
      <c r="R29965" s="15">
        <v>5</v>
      </c>
    </row>
    <row r="29966" spans="18:18" x14ac:dyDescent="0.25">
      <c r="R29966" s="15">
        <v>5</v>
      </c>
    </row>
    <row r="29967" spans="18:18" x14ac:dyDescent="0.25">
      <c r="R29967" s="15">
        <v>5</v>
      </c>
    </row>
    <row r="29968" spans="18:18" x14ac:dyDescent="0.25">
      <c r="R29968" s="15">
        <v>5</v>
      </c>
    </row>
    <row r="29969" spans="18:18" x14ac:dyDescent="0.25">
      <c r="R29969" s="15">
        <v>5</v>
      </c>
    </row>
    <row r="29970" spans="18:18" x14ac:dyDescent="0.25">
      <c r="R29970" s="15">
        <v>5</v>
      </c>
    </row>
    <row r="29971" spans="18:18" x14ac:dyDescent="0.25">
      <c r="R29971" s="15">
        <v>5</v>
      </c>
    </row>
    <row r="29972" spans="18:18" x14ac:dyDescent="0.25">
      <c r="R29972" s="15">
        <v>5</v>
      </c>
    </row>
    <row r="29973" spans="18:18" x14ac:dyDescent="0.25">
      <c r="R29973" s="15">
        <v>5</v>
      </c>
    </row>
    <row r="29974" spans="18:18" x14ac:dyDescent="0.25">
      <c r="R29974" s="15">
        <v>5</v>
      </c>
    </row>
    <row r="29975" spans="18:18" x14ac:dyDescent="0.25">
      <c r="R29975" s="15">
        <v>5</v>
      </c>
    </row>
    <row r="29976" spans="18:18" x14ac:dyDescent="0.25">
      <c r="R29976" s="15">
        <v>5</v>
      </c>
    </row>
    <row r="29977" spans="18:18" x14ac:dyDescent="0.25">
      <c r="R29977" s="15">
        <v>5</v>
      </c>
    </row>
    <row r="29978" spans="18:18" x14ac:dyDescent="0.25">
      <c r="R29978" s="15">
        <v>5</v>
      </c>
    </row>
    <row r="29979" spans="18:18" x14ac:dyDescent="0.25">
      <c r="R29979" s="15">
        <v>5</v>
      </c>
    </row>
    <row r="29980" spans="18:18" x14ac:dyDescent="0.25">
      <c r="R29980" s="15">
        <v>5</v>
      </c>
    </row>
    <row r="29981" spans="18:18" x14ac:dyDescent="0.25">
      <c r="R29981" s="15">
        <v>5</v>
      </c>
    </row>
    <row r="29982" spans="18:18" x14ac:dyDescent="0.25">
      <c r="R29982" s="15">
        <v>4</v>
      </c>
    </row>
    <row r="29983" spans="18:18" x14ac:dyDescent="0.25">
      <c r="R29983" s="15">
        <v>4</v>
      </c>
    </row>
    <row r="29984" spans="18:18" x14ac:dyDescent="0.25">
      <c r="R29984" s="15">
        <v>4</v>
      </c>
    </row>
    <row r="29985" spans="18:18" x14ac:dyDescent="0.25">
      <c r="R29985" s="15">
        <v>4</v>
      </c>
    </row>
    <row r="29986" spans="18:18" x14ac:dyDescent="0.25">
      <c r="R29986" s="15">
        <v>4</v>
      </c>
    </row>
    <row r="29987" spans="18:18" x14ac:dyDescent="0.25">
      <c r="R29987" s="15">
        <v>4</v>
      </c>
    </row>
    <row r="29988" spans="18:18" x14ac:dyDescent="0.25">
      <c r="R29988" s="15">
        <v>4</v>
      </c>
    </row>
    <row r="29989" spans="18:18" x14ac:dyDescent="0.25">
      <c r="R29989" s="15">
        <v>4</v>
      </c>
    </row>
    <row r="29990" spans="18:18" x14ac:dyDescent="0.25">
      <c r="R29990" s="15">
        <v>4</v>
      </c>
    </row>
    <row r="29991" spans="18:18" x14ac:dyDescent="0.25">
      <c r="R29991" s="15">
        <v>4</v>
      </c>
    </row>
    <row r="29992" spans="18:18" x14ac:dyDescent="0.25">
      <c r="R29992" s="15">
        <v>4</v>
      </c>
    </row>
    <row r="29993" spans="18:18" x14ac:dyDescent="0.25">
      <c r="R29993" s="15">
        <v>4</v>
      </c>
    </row>
    <row r="29994" spans="18:18" x14ac:dyDescent="0.25">
      <c r="R29994" s="15">
        <v>4</v>
      </c>
    </row>
    <row r="29995" spans="18:18" x14ac:dyDescent="0.25">
      <c r="R29995" s="15">
        <v>4</v>
      </c>
    </row>
    <row r="29996" spans="18:18" x14ac:dyDescent="0.25">
      <c r="R29996" s="15">
        <v>4</v>
      </c>
    </row>
    <row r="29997" spans="18:18" x14ac:dyDescent="0.25">
      <c r="R29997" s="15">
        <v>4</v>
      </c>
    </row>
    <row r="29998" spans="18:18" x14ac:dyDescent="0.25">
      <c r="R29998" s="15">
        <v>4</v>
      </c>
    </row>
    <row r="29999" spans="18:18" x14ac:dyDescent="0.25">
      <c r="R29999" s="15">
        <v>4</v>
      </c>
    </row>
    <row r="30000" spans="18:18" x14ac:dyDescent="0.25">
      <c r="R30000" s="15">
        <v>4</v>
      </c>
    </row>
    <row r="30001" spans="18:18" x14ac:dyDescent="0.25">
      <c r="R30001" s="15">
        <v>4</v>
      </c>
    </row>
    <row r="30002" spans="18:18" x14ac:dyDescent="0.25">
      <c r="R30002" s="15">
        <v>4</v>
      </c>
    </row>
    <row r="30003" spans="18:18" x14ac:dyDescent="0.25">
      <c r="R30003" s="15">
        <v>4</v>
      </c>
    </row>
    <row r="30004" spans="18:18" x14ac:dyDescent="0.25">
      <c r="R30004" s="15">
        <v>4</v>
      </c>
    </row>
    <row r="30005" spans="18:18" x14ac:dyDescent="0.25">
      <c r="R30005" s="15">
        <v>4</v>
      </c>
    </row>
    <row r="30006" spans="18:18" x14ac:dyDescent="0.25">
      <c r="R30006" s="15">
        <v>4</v>
      </c>
    </row>
    <row r="30007" spans="18:18" x14ac:dyDescent="0.25">
      <c r="R30007" s="15">
        <v>4</v>
      </c>
    </row>
    <row r="30008" spans="18:18" x14ac:dyDescent="0.25">
      <c r="R30008" s="15">
        <v>4</v>
      </c>
    </row>
    <row r="30009" spans="18:18" x14ac:dyDescent="0.25">
      <c r="R30009" s="15">
        <v>4</v>
      </c>
    </row>
    <row r="30010" spans="18:18" x14ac:dyDescent="0.25">
      <c r="R30010" s="15">
        <v>4</v>
      </c>
    </row>
    <row r="30011" spans="18:18" x14ac:dyDescent="0.25">
      <c r="R30011" s="15">
        <v>4</v>
      </c>
    </row>
    <row r="30012" spans="18:18" x14ac:dyDescent="0.25">
      <c r="R30012" s="15">
        <v>4</v>
      </c>
    </row>
    <row r="30013" spans="18:18" x14ac:dyDescent="0.25">
      <c r="R30013" s="15">
        <v>4</v>
      </c>
    </row>
    <row r="30014" spans="18:18" x14ac:dyDescent="0.25">
      <c r="R30014" s="15">
        <v>4</v>
      </c>
    </row>
    <row r="30015" spans="18:18" x14ac:dyDescent="0.25">
      <c r="R30015" s="15">
        <v>4</v>
      </c>
    </row>
    <row r="30016" spans="18:18" x14ac:dyDescent="0.25">
      <c r="R30016" s="15">
        <v>4</v>
      </c>
    </row>
    <row r="30017" spans="18:18" x14ac:dyDescent="0.25">
      <c r="R30017" s="15">
        <v>4</v>
      </c>
    </row>
    <row r="30018" spans="18:18" x14ac:dyDescent="0.25">
      <c r="R30018" s="15">
        <v>4</v>
      </c>
    </row>
    <row r="30019" spans="18:18" x14ac:dyDescent="0.25">
      <c r="R30019" s="15">
        <v>1</v>
      </c>
    </row>
    <row r="30020" spans="18:18" x14ac:dyDescent="0.25">
      <c r="R30020" s="15">
        <v>1</v>
      </c>
    </row>
    <row r="30021" spans="18:18" x14ac:dyDescent="0.25">
      <c r="R30021" s="15">
        <v>1</v>
      </c>
    </row>
    <row r="30022" spans="18:18" x14ac:dyDescent="0.25">
      <c r="R30022" s="15">
        <v>1</v>
      </c>
    </row>
    <row r="30023" spans="18:18" x14ac:dyDescent="0.25">
      <c r="R30023" s="15">
        <v>1</v>
      </c>
    </row>
    <row r="30024" spans="18:18" x14ac:dyDescent="0.25">
      <c r="R30024" s="15">
        <v>1</v>
      </c>
    </row>
    <row r="30025" spans="18:18" x14ac:dyDescent="0.25">
      <c r="R30025" s="15">
        <v>1</v>
      </c>
    </row>
    <row r="30026" spans="18:18" x14ac:dyDescent="0.25">
      <c r="R30026" s="15">
        <v>1</v>
      </c>
    </row>
    <row r="30027" spans="18:18" x14ac:dyDescent="0.25">
      <c r="R30027" s="15">
        <v>1</v>
      </c>
    </row>
    <row r="30028" spans="18:18" x14ac:dyDescent="0.25">
      <c r="R30028" s="15">
        <v>1</v>
      </c>
    </row>
    <row r="30029" spans="18:18" x14ac:dyDescent="0.25">
      <c r="R30029" s="15">
        <v>1</v>
      </c>
    </row>
    <row r="30030" spans="18:18" x14ac:dyDescent="0.25">
      <c r="R30030" s="15">
        <v>1</v>
      </c>
    </row>
    <row r="30031" spans="18:18" x14ac:dyDescent="0.25">
      <c r="R30031" s="15">
        <v>1</v>
      </c>
    </row>
    <row r="30032" spans="18:18" x14ac:dyDescent="0.25">
      <c r="R30032" s="15">
        <v>1</v>
      </c>
    </row>
    <row r="30033" spans="18:18" x14ac:dyDescent="0.25">
      <c r="R30033" s="15">
        <v>1</v>
      </c>
    </row>
    <row r="30034" spans="18:18" x14ac:dyDescent="0.25">
      <c r="R30034" s="15">
        <v>1</v>
      </c>
    </row>
    <row r="30035" spans="18:18" x14ac:dyDescent="0.25">
      <c r="R30035" s="15">
        <v>1</v>
      </c>
    </row>
    <row r="30036" spans="18:18" x14ac:dyDescent="0.25">
      <c r="R30036" s="15">
        <v>1</v>
      </c>
    </row>
    <row r="30037" spans="18:18" x14ac:dyDescent="0.25">
      <c r="R30037" s="15">
        <v>1</v>
      </c>
    </row>
    <row r="30038" spans="18:18" x14ac:dyDescent="0.25">
      <c r="R30038" s="15">
        <v>1</v>
      </c>
    </row>
    <row r="30039" spans="18:18" x14ac:dyDescent="0.25">
      <c r="R30039" s="15">
        <v>3</v>
      </c>
    </row>
    <row r="30040" spans="18:18" x14ac:dyDescent="0.25">
      <c r="R30040" s="15">
        <v>3</v>
      </c>
    </row>
    <row r="30041" spans="18:18" x14ac:dyDescent="0.25">
      <c r="R30041" s="15">
        <v>3</v>
      </c>
    </row>
    <row r="30042" spans="18:18" x14ac:dyDescent="0.25">
      <c r="R30042" s="15">
        <v>3</v>
      </c>
    </row>
    <row r="30043" spans="18:18" x14ac:dyDescent="0.25">
      <c r="R30043" s="15">
        <v>3</v>
      </c>
    </row>
    <row r="30044" spans="18:18" x14ac:dyDescent="0.25">
      <c r="R30044" s="15">
        <v>3</v>
      </c>
    </row>
    <row r="30045" spans="18:18" x14ac:dyDescent="0.25">
      <c r="R30045" s="15">
        <v>3</v>
      </c>
    </row>
    <row r="30046" spans="18:18" x14ac:dyDescent="0.25">
      <c r="R30046" s="15">
        <v>3</v>
      </c>
    </row>
    <row r="30047" spans="18:18" x14ac:dyDescent="0.25">
      <c r="R30047" s="15">
        <v>3</v>
      </c>
    </row>
    <row r="30048" spans="18:18" x14ac:dyDescent="0.25">
      <c r="R30048" s="15">
        <v>3</v>
      </c>
    </row>
    <row r="30049" spans="18:18" x14ac:dyDescent="0.25">
      <c r="R30049" s="15">
        <v>3</v>
      </c>
    </row>
    <row r="30050" spans="18:18" x14ac:dyDescent="0.25">
      <c r="R30050" s="15">
        <v>3</v>
      </c>
    </row>
    <row r="30051" spans="18:18" x14ac:dyDescent="0.25">
      <c r="R30051" s="15">
        <v>3</v>
      </c>
    </row>
    <row r="30052" spans="18:18" x14ac:dyDescent="0.25">
      <c r="R30052" s="15">
        <v>3</v>
      </c>
    </row>
    <row r="30053" spans="18:18" x14ac:dyDescent="0.25">
      <c r="R30053" s="15">
        <v>3</v>
      </c>
    </row>
    <row r="30054" spans="18:18" x14ac:dyDescent="0.25">
      <c r="R30054" s="15">
        <v>3</v>
      </c>
    </row>
    <row r="30055" spans="18:18" x14ac:dyDescent="0.25">
      <c r="R30055" s="15">
        <v>4</v>
      </c>
    </row>
    <row r="30056" spans="18:18" x14ac:dyDescent="0.25">
      <c r="R30056" s="15">
        <v>4</v>
      </c>
    </row>
    <row r="30057" spans="18:18" x14ac:dyDescent="0.25">
      <c r="R30057" s="15">
        <v>4</v>
      </c>
    </row>
    <row r="30058" spans="18:18" x14ac:dyDescent="0.25">
      <c r="R30058" s="15">
        <v>4</v>
      </c>
    </row>
    <row r="30059" spans="18:18" x14ac:dyDescent="0.25">
      <c r="R30059" s="15">
        <v>4</v>
      </c>
    </row>
    <row r="30060" spans="18:18" x14ac:dyDescent="0.25">
      <c r="R30060" s="15">
        <v>4</v>
      </c>
    </row>
    <row r="30061" spans="18:18" x14ac:dyDescent="0.25">
      <c r="R30061" s="15">
        <v>4</v>
      </c>
    </row>
    <row r="30062" spans="18:18" x14ac:dyDescent="0.25">
      <c r="R30062" s="15">
        <v>4</v>
      </c>
    </row>
    <row r="30063" spans="18:18" x14ac:dyDescent="0.25">
      <c r="R30063" s="15">
        <v>4</v>
      </c>
    </row>
    <row r="30064" spans="18:18" x14ac:dyDescent="0.25">
      <c r="R30064" s="15">
        <v>4</v>
      </c>
    </row>
    <row r="30065" spans="18:18" x14ac:dyDescent="0.25">
      <c r="R30065" s="15">
        <v>4</v>
      </c>
    </row>
    <row r="30066" spans="18:18" x14ac:dyDescent="0.25">
      <c r="R30066" s="15">
        <v>4</v>
      </c>
    </row>
    <row r="30067" spans="18:18" x14ac:dyDescent="0.25">
      <c r="R30067" s="15">
        <v>4</v>
      </c>
    </row>
    <row r="30068" spans="18:18" x14ac:dyDescent="0.25">
      <c r="R30068" s="15">
        <v>4</v>
      </c>
    </row>
    <row r="30069" spans="18:18" x14ac:dyDescent="0.25">
      <c r="R30069" s="15">
        <v>4</v>
      </c>
    </row>
    <row r="30070" spans="18:18" x14ac:dyDescent="0.25">
      <c r="R30070" s="15">
        <v>4</v>
      </c>
    </row>
    <row r="30071" spans="18:18" x14ac:dyDescent="0.25">
      <c r="R30071" s="15">
        <v>4</v>
      </c>
    </row>
    <row r="30072" spans="18:18" x14ac:dyDescent="0.25">
      <c r="R30072" s="15">
        <v>4</v>
      </c>
    </row>
    <row r="30073" spans="18:18" x14ac:dyDescent="0.25">
      <c r="R30073" s="15">
        <v>4</v>
      </c>
    </row>
    <row r="30074" spans="18:18" x14ac:dyDescent="0.25">
      <c r="R30074" s="15">
        <v>4</v>
      </c>
    </row>
    <row r="30075" spans="18:18" x14ac:dyDescent="0.25">
      <c r="R30075" s="15">
        <v>4</v>
      </c>
    </row>
    <row r="30076" spans="18:18" x14ac:dyDescent="0.25">
      <c r="R30076" s="15">
        <v>4</v>
      </c>
    </row>
    <row r="30077" spans="18:18" x14ac:dyDescent="0.25">
      <c r="R30077" s="15">
        <v>4</v>
      </c>
    </row>
    <row r="30078" spans="18:18" x14ac:dyDescent="0.25">
      <c r="R30078" s="15">
        <v>1</v>
      </c>
    </row>
    <row r="30079" spans="18:18" x14ac:dyDescent="0.25">
      <c r="R30079" s="15">
        <v>1</v>
      </c>
    </row>
    <row r="30080" spans="18:18" x14ac:dyDescent="0.25">
      <c r="R30080" s="15">
        <v>1</v>
      </c>
    </row>
    <row r="30081" spans="18:18" x14ac:dyDescent="0.25">
      <c r="R30081" s="15">
        <v>1</v>
      </c>
    </row>
    <row r="30082" spans="18:18" x14ac:dyDescent="0.25">
      <c r="R30082" s="15">
        <v>1</v>
      </c>
    </row>
    <row r="30083" spans="18:18" x14ac:dyDescent="0.25">
      <c r="R30083" s="15">
        <v>1</v>
      </c>
    </row>
    <row r="30084" spans="18:18" x14ac:dyDescent="0.25">
      <c r="R30084" s="15">
        <v>1</v>
      </c>
    </row>
    <row r="30085" spans="18:18" x14ac:dyDescent="0.25">
      <c r="R30085" s="15">
        <v>1</v>
      </c>
    </row>
    <row r="30086" spans="18:18" x14ac:dyDescent="0.25">
      <c r="R30086" s="15">
        <v>1</v>
      </c>
    </row>
    <row r="30087" spans="18:18" x14ac:dyDescent="0.25">
      <c r="R30087" s="15">
        <v>1</v>
      </c>
    </row>
    <row r="30088" spans="18:18" x14ac:dyDescent="0.25">
      <c r="R30088" s="15">
        <v>1</v>
      </c>
    </row>
    <row r="30089" spans="18:18" x14ac:dyDescent="0.25">
      <c r="R30089" s="15">
        <v>1</v>
      </c>
    </row>
    <row r="30090" spans="18:18" x14ac:dyDescent="0.25">
      <c r="R30090" s="15">
        <v>2</v>
      </c>
    </row>
    <row r="30091" spans="18:18" x14ac:dyDescent="0.25">
      <c r="R30091" s="15">
        <v>2</v>
      </c>
    </row>
    <row r="30092" spans="18:18" x14ac:dyDescent="0.25">
      <c r="R30092" s="15">
        <v>2</v>
      </c>
    </row>
    <row r="30093" spans="18:18" x14ac:dyDescent="0.25">
      <c r="R30093" s="15">
        <v>2</v>
      </c>
    </row>
    <row r="30094" spans="18:18" x14ac:dyDescent="0.25">
      <c r="R30094" s="15">
        <v>2</v>
      </c>
    </row>
    <row r="30095" spans="18:18" x14ac:dyDescent="0.25">
      <c r="R30095" s="15">
        <v>2</v>
      </c>
    </row>
    <row r="30096" spans="18:18" x14ac:dyDescent="0.25">
      <c r="R30096" s="15">
        <v>1</v>
      </c>
    </row>
    <row r="30097" spans="18:18" x14ac:dyDescent="0.25">
      <c r="R30097" s="15">
        <v>1</v>
      </c>
    </row>
    <row r="30098" spans="18:18" x14ac:dyDescent="0.25">
      <c r="R30098" s="15">
        <v>1</v>
      </c>
    </row>
    <row r="30099" spans="18:18" x14ac:dyDescent="0.25">
      <c r="R30099" s="15">
        <v>1</v>
      </c>
    </row>
    <row r="30100" spans="18:18" x14ac:dyDescent="0.25">
      <c r="R30100" s="15">
        <v>1</v>
      </c>
    </row>
    <row r="30101" spans="18:18" x14ac:dyDescent="0.25">
      <c r="R30101" s="15">
        <v>1</v>
      </c>
    </row>
    <row r="30102" spans="18:18" x14ac:dyDescent="0.25">
      <c r="R30102" s="15">
        <v>1</v>
      </c>
    </row>
    <row r="30103" spans="18:18" x14ac:dyDescent="0.25">
      <c r="R30103" s="15">
        <v>1</v>
      </c>
    </row>
    <row r="30104" spans="18:18" x14ac:dyDescent="0.25">
      <c r="R30104" s="15">
        <v>1</v>
      </c>
    </row>
    <row r="30105" spans="18:18" x14ac:dyDescent="0.25">
      <c r="R30105" s="15">
        <v>1</v>
      </c>
    </row>
    <row r="30106" spans="18:18" x14ac:dyDescent="0.25">
      <c r="R30106" s="15">
        <v>1</v>
      </c>
    </row>
    <row r="30107" spans="18:18" x14ac:dyDescent="0.25">
      <c r="R30107" s="15">
        <v>1</v>
      </c>
    </row>
    <row r="30108" spans="18:18" x14ac:dyDescent="0.25">
      <c r="R30108" s="15">
        <v>1</v>
      </c>
    </row>
    <row r="30109" spans="18:18" x14ac:dyDescent="0.25">
      <c r="R30109" s="15">
        <v>1</v>
      </c>
    </row>
    <row r="30110" spans="18:18" x14ac:dyDescent="0.25">
      <c r="R30110" s="15">
        <v>1</v>
      </c>
    </row>
    <row r="30111" spans="18:18" x14ac:dyDescent="0.25">
      <c r="R30111" s="15">
        <v>1</v>
      </c>
    </row>
    <row r="30112" spans="18:18" x14ac:dyDescent="0.25">
      <c r="R30112" s="15">
        <v>1</v>
      </c>
    </row>
    <row r="30113" spans="18:18" x14ac:dyDescent="0.25">
      <c r="R30113" s="15">
        <v>1</v>
      </c>
    </row>
    <row r="30114" spans="18:18" x14ac:dyDescent="0.25">
      <c r="R30114" s="15">
        <v>1</v>
      </c>
    </row>
    <row r="30115" spans="18:18" x14ac:dyDescent="0.25">
      <c r="R30115" s="15">
        <v>1</v>
      </c>
    </row>
    <row r="30116" spans="18:18" x14ac:dyDescent="0.25">
      <c r="R30116" s="15">
        <v>1</v>
      </c>
    </row>
    <row r="30117" spans="18:18" x14ac:dyDescent="0.25">
      <c r="R30117" s="15">
        <v>1</v>
      </c>
    </row>
    <row r="30118" spans="18:18" x14ac:dyDescent="0.25">
      <c r="R30118" s="15">
        <v>1</v>
      </c>
    </row>
    <row r="30119" spans="18:18" x14ac:dyDescent="0.25">
      <c r="R30119" s="15">
        <v>1</v>
      </c>
    </row>
    <row r="30120" spans="18:18" x14ac:dyDescent="0.25">
      <c r="R30120" s="15">
        <v>1</v>
      </c>
    </row>
    <row r="30121" spans="18:18" x14ac:dyDescent="0.25">
      <c r="R30121" s="15">
        <v>1</v>
      </c>
    </row>
    <row r="30122" spans="18:18" x14ac:dyDescent="0.25">
      <c r="R30122" s="15">
        <v>1</v>
      </c>
    </row>
    <row r="30123" spans="18:18" x14ac:dyDescent="0.25">
      <c r="R30123" s="15">
        <v>1</v>
      </c>
    </row>
    <row r="30124" spans="18:18" x14ac:dyDescent="0.25">
      <c r="R30124" s="15">
        <v>1</v>
      </c>
    </row>
    <row r="30125" spans="18:18" x14ac:dyDescent="0.25">
      <c r="R30125" s="15">
        <v>1</v>
      </c>
    </row>
    <row r="30126" spans="18:18" x14ac:dyDescent="0.25">
      <c r="R30126" s="15">
        <v>1</v>
      </c>
    </row>
    <row r="30127" spans="18:18" x14ac:dyDescent="0.25">
      <c r="R30127" s="15">
        <v>1</v>
      </c>
    </row>
    <row r="30128" spans="18:18" x14ac:dyDescent="0.25">
      <c r="R30128" s="15">
        <v>1</v>
      </c>
    </row>
    <row r="30129" spans="18:18" x14ac:dyDescent="0.25">
      <c r="R30129" s="15">
        <v>1</v>
      </c>
    </row>
    <row r="30130" spans="18:18" x14ac:dyDescent="0.25">
      <c r="R30130" s="15">
        <v>1</v>
      </c>
    </row>
    <row r="30131" spans="18:18" x14ac:dyDescent="0.25">
      <c r="R30131" s="15">
        <v>1</v>
      </c>
    </row>
    <row r="30132" spans="18:18" x14ac:dyDescent="0.25">
      <c r="R30132" s="15">
        <v>1</v>
      </c>
    </row>
    <row r="30133" spans="18:18" x14ac:dyDescent="0.25">
      <c r="R30133" s="15">
        <v>1</v>
      </c>
    </row>
    <row r="30134" spans="18:18" x14ac:dyDescent="0.25">
      <c r="R30134" s="15">
        <v>1</v>
      </c>
    </row>
    <row r="30135" spans="18:18" x14ac:dyDescent="0.25">
      <c r="R30135" s="15">
        <v>1</v>
      </c>
    </row>
    <row r="30136" spans="18:18" x14ac:dyDescent="0.25">
      <c r="R30136" s="15">
        <v>1</v>
      </c>
    </row>
    <row r="30137" spans="18:18" x14ac:dyDescent="0.25">
      <c r="R30137" s="15">
        <v>1</v>
      </c>
    </row>
    <row r="30138" spans="18:18" x14ac:dyDescent="0.25">
      <c r="R30138" s="15">
        <v>1</v>
      </c>
    </row>
    <row r="30139" spans="18:18" x14ac:dyDescent="0.25">
      <c r="R30139" s="15">
        <v>1</v>
      </c>
    </row>
    <row r="30140" spans="18:18" x14ac:dyDescent="0.25">
      <c r="R30140" s="15">
        <v>1</v>
      </c>
    </row>
    <row r="30141" spans="18:18" x14ac:dyDescent="0.25">
      <c r="R30141" s="15">
        <v>1</v>
      </c>
    </row>
    <row r="30142" spans="18:18" x14ac:dyDescent="0.25">
      <c r="R30142" s="15">
        <v>1</v>
      </c>
    </row>
    <row r="30143" spans="18:18" x14ac:dyDescent="0.25">
      <c r="R30143" s="15">
        <v>1</v>
      </c>
    </row>
    <row r="30144" spans="18:18" x14ac:dyDescent="0.25">
      <c r="R30144" s="15">
        <v>1</v>
      </c>
    </row>
    <row r="30145" spans="18:18" x14ac:dyDescent="0.25">
      <c r="R30145" s="15">
        <v>1</v>
      </c>
    </row>
    <row r="30146" spans="18:18" x14ac:dyDescent="0.25">
      <c r="R30146" s="15">
        <v>1</v>
      </c>
    </row>
    <row r="30147" spans="18:18" x14ac:dyDescent="0.25">
      <c r="R30147" s="15">
        <v>1</v>
      </c>
    </row>
    <row r="30148" spans="18:18" x14ac:dyDescent="0.25">
      <c r="R30148" s="15">
        <v>1</v>
      </c>
    </row>
    <row r="30149" spans="18:18" x14ac:dyDescent="0.25">
      <c r="R30149" s="15">
        <v>1</v>
      </c>
    </row>
    <row r="30150" spans="18:18" x14ac:dyDescent="0.25">
      <c r="R30150" s="15">
        <v>1</v>
      </c>
    </row>
    <row r="30151" spans="18:18" x14ac:dyDescent="0.25">
      <c r="R30151" s="15">
        <v>1</v>
      </c>
    </row>
    <row r="30152" spans="18:18" x14ac:dyDescent="0.25">
      <c r="R30152" s="15">
        <v>1</v>
      </c>
    </row>
    <row r="30153" spans="18:18" x14ac:dyDescent="0.25">
      <c r="R30153" s="15">
        <v>3</v>
      </c>
    </row>
    <row r="30154" spans="18:18" x14ac:dyDescent="0.25">
      <c r="R30154" s="15">
        <v>3</v>
      </c>
    </row>
    <row r="30155" spans="18:18" x14ac:dyDescent="0.25">
      <c r="R30155" s="15">
        <v>3</v>
      </c>
    </row>
    <row r="30156" spans="18:18" x14ac:dyDescent="0.25">
      <c r="R30156" s="15">
        <v>3</v>
      </c>
    </row>
    <row r="30157" spans="18:18" x14ac:dyDescent="0.25">
      <c r="R30157" s="15">
        <v>3</v>
      </c>
    </row>
    <row r="30158" spans="18:18" x14ac:dyDescent="0.25">
      <c r="R30158" s="15">
        <v>3</v>
      </c>
    </row>
    <row r="30159" spans="18:18" x14ac:dyDescent="0.25">
      <c r="R30159" s="15">
        <v>3</v>
      </c>
    </row>
    <row r="30160" spans="18:18" x14ac:dyDescent="0.25">
      <c r="R30160" s="15">
        <v>3</v>
      </c>
    </row>
    <row r="30161" spans="18:18" x14ac:dyDescent="0.25">
      <c r="R30161" s="15">
        <v>3</v>
      </c>
    </row>
    <row r="30162" spans="18:18" x14ac:dyDescent="0.25">
      <c r="R30162" s="15">
        <v>3</v>
      </c>
    </row>
    <row r="30163" spans="18:18" x14ac:dyDescent="0.25">
      <c r="R30163" s="15">
        <v>3</v>
      </c>
    </row>
    <row r="30164" spans="18:18" x14ac:dyDescent="0.25">
      <c r="R30164" s="15">
        <v>3</v>
      </c>
    </row>
    <row r="30165" spans="18:18" x14ac:dyDescent="0.25">
      <c r="R30165" s="15">
        <v>3</v>
      </c>
    </row>
    <row r="30166" spans="18:18" x14ac:dyDescent="0.25">
      <c r="R30166" s="15">
        <v>3</v>
      </c>
    </row>
    <row r="30167" spans="18:18" x14ac:dyDescent="0.25">
      <c r="R30167" s="15">
        <v>3</v>
      </c>
    </row>
    <row r="30168" spans="18:18" x14ac:dyDescent="0.25">
      <c r="R30168" s="15">
        <v>3</v>
      </c>
    </row>
    <row r="30169" spans="18:18" x14ac:dyDescent="0.25">
      <c r="R30169" s="15">
        <v>3</v>
      </c>
    </row>
    <row r="30170" spans="18:18" x14ac:dyDescent="0.25">
      <c r="R30170" s="15">
        <v>3</v>
      </c>
    </row>
    <row r="30171" spans="18:18" x14ac:dyDescent="0.25">
      <c r="R30171" s="15">
        <v>1</v>
      </c>
    </row>
    <row r="30172" spans="18:18" x14ac:dyDescent="0.25">
      <c r="R30172" s="15">
        <v>1</v>
      </c>
    </row>
    <row r="30173" spans="18:18" x14ac:dyDescent="0.25">
      <c r="R30173" s="15">
        <v>1</v>
      </c>
    </row>
    <row r="30174" spans="18:18" x14ac:dyDescent="0.25">
      <c r="R30174" s="15">
        <v>1</v>
      </c>
    </row>
    <row r="30175" spans="18:18" x14ac:dyDescent="0.25">
      <c r="R30175" s="15">
        <v>1</v>
      </c>
    </row>
    <row r="30176" spans="18:18" x14ac:dyDescent="0.25">
      <c r="R30176" s="15">
        <v>1</v>
      </c>
    </row>
    <row r="30177" spans="18:18" x14ac:dyDescent="0.25">
      <c r="R30177" s="15">
        <v>1</v>
      </c>
    </row>
    <row r="30178" spans="18:18" x14ac:dyDescent="0.25">
      <c r="R30178" s="15">
        <v>1</v>
      </c>
    </row>
    <row r="30179" spans="18:18" x14ac:dyDescent="0.25">
      <c r="R30179" s="15">
        <v>1</v>
      </c>
    </row>
    <row r="30180" spans="18:18" x14ac:dyDescent="0.25">
      <c r="R30180" s="15">
        <v>1</v>
      </c>
    </row>
    <row r="30181" spans="18:18" x14ac:dyDescent="0.25">
      <c r="R30181" s="15">
        <v>1</v>
      </c>
    </row>
    <row r="30182" spans="18:18" x14ac:dyDescent="0.25">
      <c r="R30182" s="15">
        <v>1</v>
      </c>
    </row>
    <row r="30183" spans="18:18" x14ac:dyDescent="0.25">
      <c r="R30183" s="15">
        <v>1</v>
      </c>
    </row>
    <row r="30184" spans="18:18" x14ac:dyDescent="0.25">
      <c r="R30184" s="15">
        <v>1</v>
      </c>
    </row>
    <row r="30185" spans="18:18" x14ac:dyDescent="0.25">
      <c r="R30185" s="15">
        <v>1</v>
      </c>
    </row>
    <row r="30186" spans="18:18" x14ac:dyDescent="0.25">
      <c r="R30186" s="15">
        <v>1</v>
      </c>
    </row>
    <row r="30187" spans="18:18" x14ac:dyDescent="0.25">
      <c r="R30187" s="15">
        <v>1</v>
      </c>
    </row>
    <row r="30188" spans="18:18" x14ac:dyDescent="0.25">
      <c r="R30188" s="15">
        <v>1</v>
      </c>
    </row>
    <row r="30189" spans="18:18" x14ac:dyDescent="0.25">
      <c r="R30189" s="15">
        <v>1</v>
      </c>
    </row>
    <row r="30190" spans="18:18" x14ac:dyDescent="0.25">
      <c r="R30190" s="15">
        <v>1</v>
      </c>
    </row>
    <row r="30191" spans="18:18" x14ac:dyDescent="0.25">
      <c r="R30191" s="15">
        <v>1</v>
      </c>
    </row>
    <row r="30192" spans="18:18" x14ac:dyDescent="0.25">
      <c r="R30192" s="15">
        <v>1</v>
      </c>
    </row>
    <row r="30193" spans="18:18" x14ac:dyDescent="0.25">
      <c r="R30193" s="15">
        <v>1</v>
      </c>
    </row>
    <row r="30194" spans="18:18" x14ac:dyDescent="0.25">
      <c r="R30194" s="15">
        <v>3</v>
      </c>
    </row>
    <row r="30195" spans="18:18" x14ac:dyDescent="0.25">
      <c r="R30195" s="15">
        <v>3</v>
      </c>
    </row>
    <row r="30196" spans="18:18" x14ac:dyDescent="0.25">
      <c r="R30196" s="15">
        <v>3</v>
      </c>
    </row>
    <row r="30197" spans="18:18" x14ac:dyDescent="0.25">
      <c r="R30197" s="15">
        <v>3</v>
      </c>
    </row>
    <row r="30198" spans="18:18" x14ac:dyDescent="0.25">
      <c r="R30198" s="15">
        <v>3</v>
      </c>
    </row>
    <row r="30199" spans="18:18" x14ac:dyDescent="0.25">
      <c r="R30199" s="15">
        <v>3</v>
      </c>
    </row>
    <row r="30200" spans="18:18" x14ac:dyDescent="0.25">
      <c r="R30200" s="15">
        <v>3</v>
      </c>
    </row>
    <row r="30201" spans="18:18" x14ac:dyDescent="0.25">
      <c r="R30201" s="15">
        <v>4</v>
      </c>
    </row>
    <row r="30202" spans="18:18" x14ac:dyDescent="0.25">
      <c r="R30202" s="15">
        <v>4</v>
      </c>
    </row>
    <row r="30203" spans="18:18" x14ac:dyDescent="0.25">
      <c r="R30203" s="15">
        <v>4</v>
      </c>
    </row>
    <row r="30204" spans="18:18" x14ac:dyDescent="0.25">
      <c r="R30204" s="15">
        <v>4</v>
      </c>
    </row>
    <row r="30205" spans="18:18" x14ac:dyDescent="0.25">
      <c r="R30205" s="15">
        <v>4</v>
      </c>
    </row>
    <row r="30206" spans="18:18" x14ac:dyDescent="0.25">
      <c r="R30206" s="15">
        <v>4</v>
      </c>
    </row>
    <row r="30207" spans="18:18" x14ac:dyDescent="0.25">
      <c r="R30207" s="15">
        <v>4</v>
      </c>
    </row>
    <row r="30208" spans="18:18" x14ac:dyDescent="0.25">
      <c r="R30208" s="15">
        <v>4</v>
      </c>
    </row>
    <row r="30209" spans="18:18" x14ac:dyDescent="0.25">
      <c r="R30209" s="15">
        <v>4</v>
      </c>
    </row>
    <row r="30210" spans="18:18" x14ac:dyDescent="0.25">
      <c r="R30210" s="15">
        <v>4</v>
      </c>
    </row>
    <row r="30211" spans="18:18" x14ac:dyDescent="0.25">
      <c r="R30211" s="15">
        <v>4</v>
      </c>
    </row>
    <row r="30212" spans="18:18" x14ac:dyDescent="0.25">
      <c r="R30212" s="15">
        <v>4</v>
      </c>
    </row>
    <row r="30213" spans="18:18" x14ac:dyDescent="0.25">
      <c r="R30213" s="15">
        <v>4</v>
      </c>
    </row>
    <row r="30214" spans="18:18" x14ac:dyDescent="0.25">
      <c r="R30214" s="15">
        <v>4</v>
      </c>
    </row>
    <row r="30215" spans="18:18" x14ac:dyDescent="0.25">
      <c r="R30215" s="15">
        <v>4</v>
      </c>
    </row>
    <row r="30216" spans="18:18" x14ac:dyDescent="0.25">
      <c r="R30216" s="15">
        <v>5</v>
      </c>
    </row>
    <row r="30217" spans="18:18" x14ac:dyDescent="0.25">
      <c r="R30217" s="15">
        <v>5</v>
      </c>
    </row>
    <row r="30218" spans="18:18" x14ac:dyDescent="0.25">
      <c r="R30218" s="15">
        <v>5</v>
      </c>
    </row>
    <row r="30219" spans="18:18" x14ac:dyDescent="0.25">
      <c r="R30219" s="15">
        <v>5</v>
      </c>
    </row>
    <row r="30220" spans="18:18" x14ac:dyDescent="0.25">
      <c r="R30220" s="15">
        <v>5</v>
      </c>
    </row>
    <row r="30221" spans="18:18" x14ac:dyDescent="0.25">
      <c r="R30221" s="15">
        <v>5</v>
      </c>
    </row>
    <row r="30222" spans="18:18" x14ac:dyDescent="0.25">
      <c r="R30222" s="15">
        <v>5</v>
      </c>
    </row>
    <row r="30223" spans="18:18" x14ac:dyDescent="0.25">
      <c r="R30223" s="15">
        <v>5</v>
      </c>
    </row>
    <row r="30224" spans="18:18" x14ac:dyDescent="0.25">
      <c r="R30224" s="15">
        <v>5</v>
      </c>
    </row>
    <row r="30225" spans="18:18" x14ac:dyDescent="0.25">
      <c r="R30225" s="15">
        <v>5</v>
      </c>
    </row>
    <row r="30226" spans="18:18" x14ac:dyDescent="0.25">
      <c r="R30226" s="15">
        <v>5</v>
      </c>
    </row>
    <row r="30227" spans="18:18" x14ac:dyDescent="0.25">
      <c r="R30227" s="15">
        <v>1</v>
      </c>
    </row>
    <row r="30228" spans="18:18" x14ac:dyDescent="0.25">
      <c r="R30228" s="15">
        <v>1</v>
      </c>
    </row>
    <row r="30229" spans="18:18" x14ac:dyDescent="0.25">
      <c r="R30229" s="15">
        <v>1</v>
      </c>
    </row>
    <row r="30230" spans="18:18" x14ac:dyDescent="0.25">
      <c r="R30230" s="15">
        <v>1</v>
      </c>
    </row>
    <row r="30231" spans="18:18" x14ac:dyDescent="0.25">
      <c r="R30231" s="15">
        <v>1</v>
      </c>
    </row>
    <row r="30232" spans="18:18" x14ac:dyDescent="0.25">
      <c r="R30232" s="15">
        <v>1</v>
      </c>
    </row>
    <row r="30233" spans="18:18" x14ac:dyDescent="0.25">
      <c r="R30233" s="15">
        <v>1</v>
      </c>
    </row>
    <row r="30234" spans="18:18" x14ac:dyDescent="0.25">
      <c r="R30234" s="15">
        <v>1</v>
      </c>
    </row>
    <row r="30235" spans="18:18" x14ac:dyDescent="0.25">
      <c r="R30235" s="15">
        <v>1</v>
      </c>
    </row>
    <row r="30236" spans="18:18" x14ac:dyDescent="0.25">
      <c r="R30236" s="15">
        <v>1</v>
      </c>
    </row>
    <row r="30237" spans="18:18" x14ac:dyDescent="0.25">
      <c r="R30237" s="15">
        <v>1</v>
      </c>
    </row>
    <row r="30238" spans="18:18" x14ac:dyDescent="0.25">
      <c r="R30238" s="15">
        <v>1</v>
      </c>
    </row>
    <row r="30239" spans="18:18" x14ac:dyDescent="0.25">
      <c r="R30239" s="15">
        <v>1</v>
      </c>
    </row>
    <row r="30240" spans="18:18" x14ac:dyDescent="0.25">
      <c r="R30240" s="15">
        <v>1</v>
      </c>
    </row>
    <row r="30241" spans="18:18" x14ac:dyDescent="0.25">
      <c r="R30241" s="15">
        <v>1</v>
      </c>
    </row>
    <row r="30242" spans="18:18" x14ac:dyDescent="0.25">
      <c r="R30242" s="15">
        <v>1</v>
      </c>
    </row>
    <row r="30243" spans="18:18" x14ac:dyDescent="0.25">
      <c r="R30243" s="15">
        <v>1</v>
      </c>
    </row>
    <row r="30244" spans="18:18" x14ac:dyDescent="0.25">
      <c r="R30244" s="15">
        <v>1</v>
      </c>
    </row>
    <row r="30245" spans="18:18" x14ac:dyDescent="0.25">
      <c r="R30245" s="15">
        <v>1</v>
      </c>
    </row>
    <row r="30246" spans="18:18" x14ac:dyDescent="0.25">
      <c r="R30246" s="15">
        <v>4</v>
      </c>
    </row>
    <row r="30247" spans="18:18" x14ac:dyDescent="0.25">
      <c r="R30247" s="15">
        <v>4</v>
      </c>
    </row>
    <row r="30248" spans="18:18" x14ac:dyDescent="0.25">
      <c r="R30248" s="15">
        <v>4</v>
      </c>
    </row>
    <row r="30249" spans="18:18" x14ac:dyDescent="0.25">
      <c r="R30249" s="15">
        <v>4</v>
      </c>
    </row>
    <row r="30250" spans="18:18" x14ac:dyDescent="0.25">
      <c r="R30250" s="15">
        <v>4</v>
      </c>
    </row>
    <row r="30251" spans="18:18" x14ac:dyDescent="0.25">
      <c r="R30251" s="15">
        <v>4</v>
      </c>
    </row>
    <row r="30252" spans="18:18" x14ac:dyDescent="0.25">
      <c r="R30252" s="15">
        <v>4</v>
      </c>
    </row>
    <row r="30253" spans="18:18" x14ac:dyDescent="0.25">
      <c r="R30253" s="15">
        <v>4</v>
      </c>
    </row>
    <row r="30254" spans="18:18" x14ac:dyDescent="0.25">
      <c r="R30254" s="15">
        <v>4</v>
      </c>
    </row>
    <row r="30255" spans="18:18" x14ac:dyDescent="0.25">
      <c r="R30255" s="15">
        <v>4</v>
      </c>
    </row>
    <row r="30256" spans="18:18" x14ac:dyDescent="0.25">
      <c r="R30256" s="15">
        <v>4</v>
      </c>
    </row>
    <row r="30257" spans="18:18" x14ac:dyDescent="0.25">
      <c r="R30257" s="15">
        <v>1</v>
      </c>
    </row>
    <row r="30258" spans="18:18" x14ac:dyDescent="0.25">
      <c r="R30258" s="15">
        <v>1</v>
      </c>
    </row>
    <row r="30259" spans="18:18" x14ac:dyDescent="0.25">
      <c r="R30259" s="15">
        <v>1</v>
      </c>
    </row>
    <row r="30260" spans="18:18" x14ac:dyDescent="0.25">
      <c r="R30260" s="15">
        <v>1</v>
      </c>
    </row>
    <row r="30261" spans="18:18" x14ac:dyDescent="0.25">
      <c r="R30261" s="15">
        <v>1</v>
      </c>
    </row>
    <row r="30262" spans="18:18" x14ac:dyDescent="0.25">
      <c r="R30262" s="15">
        <v>1</v>
      </c>
    </row>
    <row r="30263" spans="18:18" x14ac:dyDescent="0.25">
      <c r="R30263" s="15">
        <v>1</v>
      </c>
    </row>
    <row r="30264" spans="18:18" x14ac:dyDescent="0.25">
      <c r="R30264" s="15">
        <v>1</v>
      </c>
    </row>
    <row r="30265" spans="18:18" x14ac:dyDescent="0.25">
      <c r="R30265" s="15">
        <v>1</v>
      </c>
    </row>
    <row r="30266" spans="18:18" x14ac:dyDescent="0.25">
      <c r="R30266" s="15">
        <v>1</v>
      </c>
    </row>
    <row r="30267" spans="18:18" x14ac:dyDescent="0.25">
      <c r="R30267" s="15">
        <v>1</v>
      </c>
    </row>
    <row r="30268" spans="18:18" x14ac:dyDescent="0.25">
      <c r="R30268" s="15">
        <v>1</v>
      </c>
    </row>
    <row r="30269" spans="18:18" x14ac:dyDescent="0.25">
      <c r="R30269" s="15">
        <v>1</v>
      </c>
    </row>
    <row r="30270" spans="18:18" x14ac:dyDescent="0.25">
      <c r="R30270" s="15">
        <v>1</v>
      </c>
    </row>
    <row r="30271" spans="18:18" x14ac:dyDescent="0.25">
      <c r="R30271" s="15">
        <v>1</v>
      </c>
    </row>
    <row r="30272" spans="18:18" x14ac:dyDescent="0.25">
      <c r="R30272" s="15">
        <v>1</v>
      </c>
    </row>
    <row r="30273" spans="18:18" x14ac:dyDescent="0.25">
      <c r="R30273" s="15">
        <v>1</v>
      </c>
    </row>
    <row r="30274" spans="18:18" x14ac:dyDescent="0.25">
      <c r="R30274" s="15">
        <v>1</v>
      </c>
    </row>
    <row r="30275" spans="18:18" x14ac:dyDescent="0.25">
      <c r="R30275" s="15">
        <v>1</v>
      </c>
    </row>
    <row r="30276" spans="18:18" x14ac:dyDescent="0.25">
      <c r="R30276" s="15">
        <v>1</v>
      </c>
    </row>
    <row r="30277" spans="18:18" x14ac:dyDescent="0.25">
      <c r="R30277" s="15">
        <v>1</v>
      </c>
    </row>
    <row r="30278" spans="18:18" x14ac:dyDescent="0.25">
      <c r="R30278" s="15">
        <v>1</v>
      </c>
    </row>
    <row r="30279" spans="18:18" x14ac:dyDescent="0.25">
      <c r="R30279" s="15">
        <v>1</v>
      </c>
    </row>
    <row r="30280" spans="18:18" x14ac:dyDescent="0.25">
      <c r="R30280" s="15">
        <v>1</v>
      </c>
    </row>
    <row r="30281" spans="18:18" x14ac:dyDescent="0.25">
      <c r="R30281" s="15">
        <v>1</v>
      </c>
    </row>
    <row r="30282" spans="18:18" x14ac:dyDescent="0.25">
      <c r="R30282" s="15">
        <v>1</v>
      </c>
    </row>
    <row r="30283" spans="18:18" x14ac:dyDescent="0.25">
      <c r="R30283" s="15">
        <v>1</v>
      </c>
    </row>
    <row r="30284" spans="18:18" x14ac:dyDescent="0.25">
      <c r="R30284" s="15">
        <v>1</v>
      </c>
    </row>
    <row r="30285" spans="18:18" x14ac:dyDescent="0.25">
      <c r="R30285" s="15">
        <v>1</v>
      </c>
    </row>
    <row r="30286" spans="18:18" x14ac:dyDescent="0.25">
      <c r="R30286" s="15">
        <v>1</v>
      </c>
    </row>
    <row r="30287" spans="18:18" x14ac:dyDescent="0.25">
      <c r="R30287" s="15">
        <v>1</v>
      </c>
    </row>
    <row r="30288" spans="18:18" x14ac:dyDescent="0.25">
      <c r="R30288" s="15">
        <v>1</v>
      </c>
    </row>
    <row r="30289" spans="18:18" x14ac:dyDescent="0.25">
      <c r="R30289" s="15">
        <v>1</v>
      </c>
    </row>
    <row r="30290" spans="18:18" x14ac:dyDescent="0.25">
      <c r="R30290" s="15">
        <v>1</v>
      </c>
    </row>
    <row r="30291" spans="18:18" x14ac:dyDescent="0.25">
      <c r="R30291" s="15">
        <v>1</v>
      </c>
    </row>
    <row r="30292" spans="18:18" x14ac:dyDescent="0.25">
      <c r="R30292" s="15">
        <v>1</v>
      </c>
    </row>
    <row r="30293" spans="18:18" x14ac:dyDescent="0.25">
      <c r="R30293" s="15">
        <v>1</v>
      </c>
    </row>
    <row r="30294" spans="18:18" x14ac:dyDescent="0.25">
      <c r="R30294" s="15">
        <v>1</v>
      </c>
    </row>
    <row r="30295" spans="18:18" x14ac:dyDescent="0.25">
      <c r="R30295" s="15">
        <v>1</v>
      </c>
    </row>
    <row r="30296" spans="18:18" x14ac:dyDescent="0.25">
      <c r="R30296" s="15">
        <v>1</v>
      </c>
    </row>
    <row r="30297" spans="18:18" x14ac:dyDescent="0.25">
      <c r="R30297" s="15">
        <v>1</v>
      </c>
    </row>
    <row r="30298" spans="18:18" x14ac:dyDescent="0.25">
      <c r="R30298" s="15">
        <v>2</v>
      </c>
    </row>
    <row r="30299" spans="18:18" x14ac:dyDescent="0.25">
      <c r="R30299" s="15">
        <v>2</v>
      </c>
    </row>
    <row r="30300" spans="18:18" x14ac:dyDescent="0.25">
      <c r="R30300" s="15">
        <v>2</v>
      </c>
    </row>
    <row r="30301" spans="18:18" x14ac:dyDescent="0.25">
      <c r="R30301" s="15">
        <v>2</v>
      </c>
    </row>
    <row r="30302" spans="18:18" x14ac:dyDescent="0.25">
      <c r="R30302" s="15">
        <v>2</v>
      </c>
    </row>
    <row r="30303" spans="18:18" x14ac:dyDescent="0.25">
      <c r="R30303" s="15">
        <v>2</v>
      </c>
    </row>
    <row r="30304" spans="18:18" x14ac:dyDescent="0.25">
      <c r="R30304" s="15">
        <v>2</v>
      </c>
    </row>
    <row r="30305" spans="18:18" x14ac:dyDescent="0.25">
      <c r="R30305" s="15">
        <v>2</v>
      </c>
    </row>
    <row r="30306" spans="18:18" x14ac:dyDescent="0.25">
      <c r="R30306" s="15">
        <v>2</v>
      </c>
    </row>
    <row r="30307" spans="18:18" x14ac:dyDescent="0.25">
      <c r="R30307" s="15">
        <v>2</v>
      </c>
    </row>
    <row r="30308" spans="18:18" x14ac:dyDescent="0.25">
      <c r="R30308" s="15">
        <v>3</v>
      </c>
    </row>
    <row r="30309" spans="18:18" x14ac:dyDescent="0.25">
      <c r="R30309" s="15">
        <v>3</v>
      </c>
    </row>
    <row r="30310" spans="18:18" x14ac:dyDescent="0.25">
      <c r="R30310" s="15">
        <v>3</v>
      </c>
    </row>
    <row r="30311" spans="18:18" x14ac:dyDescent="0.25">
      <c r="R30311" s="15">
        <v>3</v>
      </c>
    </row>
    <row r="30312" spans="18:18" x14ac:dyDescent="0.25">
      <c r="R30312" s="15">
        <v>3</v>
      </c>
    </row>
    <row r="30313" spans="18:18" x14ac:dyDescent="0.25">
      <c r="R30313" s="15">
        <v>3</v>
      </c>
    </row>
    <row r="30314" spans="18:18" x14ac:dyDescent="0.25">
      <c r="R30314" s="15">
        <v>3</v>
      </c>
    </row>
    <row r="30315" spans="18:18" x14ac:dyDescent="0.25">
      <c r="R30315" s="15">
        <v>3</v>
      </c>
    </row>
    <row r="30316" spans="18:18" x14ac:dyDescent="0.25">
      <c r="R30316" s="15">
        <v>3</v>
      </c>
    </row>
    <row r="30317" spans="18:18" x14ac:dyDescent="0.25">
      <c r="R30317" s="15">
        <v>3</v>
      </c>
    </row>
    <row r="30318" spans="18:18" x14ac:dyDescent="0.25">
      <c r="R30318" s="15">
        <v>3</v>
      </c>
    </row>
    <row r="30319" spans="18:18" x14ac:dyDescent="0.25">
      <c r="R30319" s="15">
        <v>3</v>
      </c>
    </row>
    <row r="30320" spans="18:18" x14ac:dyDescent="0.25">
      <c r="R30320" s="15">
        <v>3</v>
      </c>
    </row>
    <row r="30321" spans="18:18" x14ac:dyDescent="0.25">
      <c r="R30321" s="15">
        <v>3</v>
      </c>
    </row>
    <row r="30322" spans="18:18" x14ac:dyDescent="0.25">
      <c r="R30322" s="15">
        <v>2</v>
      </c>
    </row>
    <row r="30323" spans="18:18" x14ac:dyDescent="0.25">
      <c r="R30323" s="15">
        <v>2</v>
      </c>
    </row>
    <row r="30324" spans="18:18" x14ac:dyDescent="0.25">
      <c r="R30324" s="15">
        <v>2</v>
      </c>
    </row>
    <row r="30325" spans="18:18" x14ac:dyDescent="0.25">
      <c r="R30325" s="15">
        <v>2</v>
      </c>
    </row>
    <row r="30326" spans="18:18" x14ac:dyDescent="0.25">
      <c r="R30326" s="15">
        <v>2</v>
      </c>
    </row>
    <row r="30327" spans="18:18" x14ac:dyDescent="0.25">
      <c r="R30327" s="15">
        <v>2</v>
      </c>
    </row>
    <row r="30328" spans="18:18" x14ac:dyDescent="0.25">
      <c r="R30328" s="15">
        <v>2</v>
      </c>
    </row>
    <row r="30329" spans="18:18" x14ac:dyDescent="0.25">
      <c r="R30329" s="15">
        <v>2</v>
      </c>
    </row>
    <row r="30330" spans="18:18" x14ac:dyDescent="0.25">
      <c r="R30330" s="15">
        <v>2</v>
      </c>
    </row>
    <row r="30331" spans="18:18" x14ac:dyDescent="0.25">
      <c r="R30331" s="15">
        <v>2</v>
      </c>
    </row>
    <row r="30332" spans="18:18" x14ac:dyDescent="0.25">
      <c r="R30332" s="15">
        <v>2</v>
      </c>
    </row>
    <row r="30333" spans="18:18" x14ac:dyDescent="0.25">
      <c r="R30333" s="15">
        <v>2</v>
      </c>
    </row>
    <row r="30334" spans="18:18" x14ac:dyDescent="0.25">
      <c r="R30334" s="15">
        <v>2</v>
      </c>
    </row>
    <row r="30335" spans="18:18" x14ac:dyDescent="0.25">
      <c r="R30335" s="15">
        <v>2</v>
      </c>
    </row>
    <row r="30336" spans="18:18" x14ac:dyDescent="0.25">
      <c r="R30336" s="15">
        <v>2</v>
      </c>
    </row>
    <row r="30337" spans="18:18" x14ac:dyDescent="0.25">
      <c r="R30337" s="15">
        <v>2</v>
      </c>
    </row>
    <row r="30338" spans="18:18" x14ac:dyDescent="0.25">
      <c r="R30338" s="15">
        <v>2</v>
      </c>
    </row>
    <row r="30339" spans="18:18" x14ac:dyDescent="0.25">
      <c r="R30339" s="15">
        <v>2</v>
      </c>
    </row>
    <row r="30340" spans="18:18" x14ac:dyDescent="0.25">
      <c r="R30340" s="15">
        <v>2</v>
      </c>
    </row>
    <row r="30341" spans="18:18" x14ac:dyDescent="0.25">
      <c r="R30341" s="15">
        <v>2</v>
      </c>
    </row>
    <row r="30342" spans="18:18" x14ac:dyDescent="0.25">
      <c r="R30342" s="15">
        <v>2</v>
      </c>
    </row>
    <row r="30343" spans="18:18" x14ac:dyDescent="0.25">
      <c r="R30343" s="15">
        <v>2</v>
      </c>
    </row>
    <row r="30344" spans="18:18" x14ac:dyDescent="0.25">
      <c r="R30344" s="15">
        <v>2</v>
      </c>
    </row>
    <row r="30345" spans="18:18" x14ac:dyDescent="0.25">
      <c r="R30345" s="15">
        <v>2</v>
      </c>
    </row>
    <row r="30346" spans="18:18" x14ac:dyDescent="0.25">
      <c r="R30346" s="15">
        <v>2</v>
      </c>
    </row>
    <row r="30347" spans="18:18" x14ac:dyDescent="0.25">
      <c r="R30347" s="15">
        <v>2</v>
      </c>
    </row>
    <row r="30348" spans="18:18" x14ac:dyDescent="0.25">
      <c r="R30348" s="15">
        <v>2</v>
      </c>
    </row>
    <row r="30349" spans="18:18" x14ac:dyDescent="0.25">
      <c r="R30349" s="15">
        <v>2</v>
      </c>
    </row>
    <row r="30350" spans="18:18" x14ac:dyDescent="0.25">
      <c r="R30350" s="15">
        <v>2</v>
      </c>
    </row>
    <row r="30351" spans="18:18" x14ac:dyDescent="0.25">
      <c r="R30351" s="15">
        <v>2</v>
      </c>
    </row>
    <row r="30352" spans="18:18" x14ac:dyDescent="0.25">
      <c r="R30352" s="15">
        <v>2</v>
      </c>
    </row>
    <row r="30353" spans="18:18" x14ac:dyDescent="0.25">
      <c r="R30353" s="15">
        <v>2</v>
      </c>
    </row>
    <row r="30354" spans="18:18" x14ac:dyDescent="0.25">
      <c r="R30354" s="15">
        <v>1</v>
      </c>
    </row>
    <row r="30355" spans="18:18" x14ac:dyDescent="0.25">
      <c r="R30355" s="15">
        <v>3</v>
      </c>
    </row>
    <row r="30356" spans="18:18" x14ac:dyDescent="0.25">
      <c r="R30356" s="15">
        <v>2</v>
      </c>
    </row>
    <row r="30357" spans="18:18" x14ac:dyDescent="0.25">
      <c r="R30357" s="15">
        <v>2</v>
      </c>
    </row>
    <row r="30358" spans="18:18" x14ac:dyDescent="0.25">
      <c r="R30358" s="15">
        <v>2</v>
      </c>
    </row>
    <row r="30359" spans="18:18" x14ac:dyDescent="0.25">
      <c r="R30359" s="15">
        <v>2</v>
      </c>
    </row>
    <row r="30360" spans="18:18" x14ac:dyDescent="0.25">
      <c r="R30360" s="15">
        <v>2</v>
      </c>
    </row>
    <row r="30361" spans="18:18" x14ac:dyDescent="0.25">
      <c r="R30361" s="15">
        <v>2</v>
      </c>
    </row>
    <row r="30362" spans="18:18" x14ac:dyDescent="0.25">
      <c r="R30362" s="15">
        <v>2</v>
      </c>
    </row>
    <row r="30363" spans="18:18" x14ac:dyDescent="0.25">
      <c r="R30363" s="15">
        <v>2</v>
      </c>
    </row>
    <row r="30364" spans="18:18" x14ac:dyDescent="0.25">
      <c r="R30364" s="15">
        <v>2</v>
      </c>
    </row>
    <row r="30365" spans="18:18" x14ac:dyDescent="0.25">
      <c r="R30365" s="15">
        <v>1</v>
      </c>
    </row>
    <row r="30366" spans="18:18" x14ac:dyDescent="0.25">
      <c r="R30366" s="15">
        <v>1</v>
      </c>
    </row>
    <row r="30367" spans="18:18" x14ac:dyDescent="0.25">
      <c r="R30367" s="15">
        <v>1</v>
      </c>
    </row>
    <row r="30368" spans="18:18" x14ac:dyDescent="0.25">
      <c r="R30368" s="15">
        <v>1</v>
      </c>
    </row>
    <row r="30369" spans="18:18" x14ac:dyDescent="0.25">
      <c r="R30369" s="15">
        <v>1</v>
      </c>
    </row>
    <row r="30370" spans="18:18" x14ac:dyDescent="0.25">
      <c r="R30370" s="15">
        <v>1</v>
      </c>
    </row>
    <row r="30371" spans="18:18" x14ac:dyDescent="0.25">
      <c r="R30371" s="15">
        <v>1</v>
      </c>
    </row>
    <row r="30372" spans="18:18" x14ac:dyDescent="0.25">
      <c r="R30372" s="15">
        <v>1</v>
      </c>
    </row>
    <row r="30373" spans="18:18" x14ac:dyDescent="0.25">
      <c r="R30373" s="15">
        <v>1</v>
      </c>
    </row>
    <row r="30374" spans="18:18" x14ac:dyDescent="0.25">
      <c r="R30374" s="15">
        <v>1</v>
      </c>
    </row>
    <row r="30375" spans="18:18" x14ac:dyDescent="0.25">
      <c r="R30375" s="15">
        <v>1</v>
      </c>
    </row>
    <row r="30376" spans="18:18" x14ac:dyDescent="0.25">
      <c r="R30376" s="15">
        <v>1</v>
      </c>
    </row>
    <row r="30377" spans="18:18" x14ac:dyDescent="0.25">
      <c r="R30377" s="15">
        <v>1</v>
      </c>
    </row>
    <row r="30378" spans="18:18" x14ac:dyDescent="0.25">
      <c r="R30378" s="15">
        <v>1</v>
      </c>
    </row>
    <row r="30379" spans="18:18" x14ac:dyDescent="0.25">
      <c r="R30379" s="15">
        <v>3</v>
      </c>
    </row>
    <row r="30380" spans="18:18" x14ac:dyDescent="0.25">
      <c r="R30380" s="15">
        <v>3</v>
      </c>
    </row>
    <row r="30381" spans="18:18" x14ac:dyDescent="0.25">
      <c r="R30381" s="15">
        <v>4</v>
      </c>
    </row>
    <row r="30382" spans="18:18" x14ac:dyDescent="0.25">
      <c r="R30382" s="15">
        <v>4</v>
      </c>
    </row>
    <row r="30383" spans="18:18" x14ac:dyDescent="0.25">
      <c r="R30383" s="15">
        <v>3</v>
      </c>
    </row>
    <row r="30384" spans="18:18" x14ac:dyDescent="0.25">
      <c r="R30384" s="15">
        <v>3</v>
      </c>
    </row>
    <row r="30385" spans="18:18" x14ac:dyDescent="0.25">
      <c r="R30385" s="15">
        <v>1</v>
      </c>
    </row>
    <row r="30386" spans="18:18" x14ac:dyDescent="0.25">
      <c r="R30386" s="15">
        <v>1</v>
      </c>
    </row>
    <row r="30387" spans="18:18" x14ac:dyDescent="0.25">
      <c r="R30387" s="15">
        <v>1</v>
      </c>
    </row>
    <row r="30388" spans="18:18" x14ac:dyDescent="0.25">
      <c r="R30388" s="15">
        <v>1</v>
      </c>
    </row>
    <row r="30389" spans="18:18" x14ac:dyDescent="0.25">
      <c r="R30389" s="15">
        <v>4</v>
      </c>
    </row>
    <row r="30390" spans="18:18" x14ac:dyDescent="0.25">
      <c r="R30390" s="15">
        <v>1</v>
      </c>
    </row>
    <row r="30391" spans="18:18" x14ac:dyDescent="0.25">
      <c r="R30391" s="15">
        <v>3</v>
      </c>
    </row>
    <row r="30392" spans="18:18" x14ac:dyDescent="0.25">
      <c r="R30392" s="15">
        <v>1</v>
      </c>
    </row>
    <row r="30393" spans="18:18" x14ac:dyDescent="0.25">
      <c r="R30393" s="15">
        <v>3</v>
      </c>
    </row>
    <row r="30394" spans="18:18" x14ac:dyDescent="0.25">
      <c r="R30394" s="15">
        <v>1</v>
      </c>
    </row>
    <row r="30395" spans="18:18" x14ac:dyDescent="0.25">
      <c r="R30395" s="15">
        <v>4</v>
      </c>
    </row>
    <row r="30396" spans="18:18" x14ac:dyDescent="0.25">
      <c r="R30396" s="15">
        <v>1</v>
      </c>
    </row>
    <row r="30397" spans="18:18" x14ac:dyDescent="0.25">
      <c r="R30397" s="15">
        <v>1</v>
      </c>
    </row>
    <row r="30398" spans="18:18" x14ac:dyDescent="0.25">
      <c r="R30398" s="15">
        <v>1</v>
      </c>
    </row>
    <row r="30399" spans="18:18" x14ac:dyDescent="0.25">
      <c r="R30399" s="15">
        <v>1</v>
      </c>
    </row>
    <row r="30400" spans="18:18" x14ac:dyDescent="0.25">
      <c r="R30400" s="15">
        <v>1</v>
      </c>
    </row>
    <row r="30401" spans="18:18" x14ac:dyDescent="0.25">
      <c r="R30401" s="15">
        <v>1</v>
      </c>
    </row>
    <row r="30402" spans="18:18" x14ac:dyDescent="0.25">
      <c r="R30402" s="15">
        <v>1</v>
      </c>
    </row>
    <row r="30403" spans="18:18" x14ac:dyDescent="0.25">
      <c r="R30403" s="15">
        <v>1</v>
      </c>
    </row>
    <row r="30404" spans="18:18" x14ac:dyDescent="0.25">
      <c r="R30404" s="15">
        <v>3</v>
      </c>
    </row>
    <row r="30405" spans="18:18" x14ac:dyDescent="0.25">
      <c r="R30405" s="15">
        <v>2</v>
      </c>
    </row>
    <row r="30406" spans="18:18" x14ac:dyDescent="0.25">
      <c r="R30406" s="15">
        <v>2</v>
      </c>
    </row>
    <row r="30407" spans="18:18" x14ac:dyDescent="0.25">
      <c r="R30407" s="15">
        <v>2</v>
      </c>
    </row>
    <row r="30408" spans="18:18" x14ac:dyDescent="0.25">
      <c r="R30408" s="15">
        <v>2</v>
      </c>
    </row>
    <row r="30409" spans="18:18" x14ac:dyDescent="0.25">
      <c r="R30409" s="15">
        <v>2</v>
      </c>
    </row>
    <row r="30410" spans="18:18" x14ac:dyDescent="0.25">
      <c r="R30410" s="15">
        <v>2</v>
      </c>
    </row>
    <row r="30411" spans="18:18" x14ac:dyDescent="0.25">
      <c r="R30411" s="15">
        <v>2</v>
      </c>
    </row>
    <row r="30412" spans="18:18" x14ac:dyDescent="0.25">
      <c r="R30412" s="15">
        <v>3</v>
      </c>
    </row>
    <row r="30413" spans="18:18" x14ac:dyDescent="0.25">
      <c r="R30413" s="15">
        <v>3</v>
      </c>
    </row>
    <row r="30414" spans="18:18" x14ac:dyDescent="0.25">
      <c r="R30414" s="15">
        <v>3</v>
      </c>
    </row>
    <row r="30415" spans="18:18" x14ac:dyDescent="0.25">
      <c r="R30415" s="15">
        <v>3</v>
      </c>
    </row>
    <row r="30416" spans="18:18" x14ac:dyDescent="0.25">
      <c r="R30416" s="15">
        <v>3</v>
      </c>
    </row>
    <row r="30417" spans="18:18" x14ac:dyDescent="0.25">
      <c r="R30417" s="15">
        <v>3</v>
      </c>
    </row>
    <row r="30418" spans="18:18" x14ac:dyDescent="0.25">
      <c r="R30418" s="15">
        <v>3</v>
      </c>
    </row>
    <row r="30419" spans="18:18" x14ac:dyDescent="0.25">
      <c r="R30419" s="15">
        <v>2</v>
      </c>
    </row>
    <row r="30420" spans="18:18" x14ac:dyDescent="0.25">
      <c r="R30420" s="15">
        <v>2</v>
      </c>
    </row>
    <row r="30421" spans="18:18" x14ac:dyDescent="0.25">
      <c r="R30421" s="15">
        <v>2</v>
      </c>
    </row>
    <row r="30422" spans="18:18" x14ac:dyDescent="0.25">
      <c r="R30422" s="15">
        <v>2</v>
      </c>
    </row>
    <row r="30423" spans="18:18" x14ac:dyDescent="0.25">
      <c r="R30423" s="15">
        <v>1</v>
      </c>
    </row>
    <row r="30424" spans="18:18" x14ac:dyDescent="0.25">
      <c r="R30424" s="15">
        <v>1</v>
      </c>
    </row>
    <row r="30425" spans="18:18" x14ac:dyDescent="0.25">
      <c r="R30425" s="15">
        <v>1</v>
      </c>
    </row>
    <row r="30426" spans="18:18" x14ac:dyDescent="0.25">
      <c r="R30426" s="15">
        <v>2</v>
      </c>
    </row>
    <row r="30427" spans="18:18" x14ac:dyDescent="0.25">
      <c r="R30427" s="15">
        <v>2</v>
      </c>
    </row>
    <row r="30428" spans="18:18" x14ac:dyDescent="0.25">
      <c r="R30428" s="15">
        <v>1</v>
      </c>
    </row>
    <row r="30429" spans="18:18" x14ac:dyDescent="0.25">
      <c r="R30429" s="15">
        <v>1</v>
      </c>
    </row>
    <row r="30430" spans="18:18" x14ac:dyDescent="0.25">
      <c r="R30430" s="15">
        <v>1</v>
      </c>
    </row>
    <row r="30431" spans="18:18" x14ac:dyDescent="0.25">
      <c r="R30431" s="15">
        <v>1</v>
      </c>
    </row>
    <row r="30432" spans="18:18" x14ac:dyDescent="0.25">
      <c r="R30432" s="15">
        <v>1</v>
      </c>
    </row>
    <row r="30433" spans="18:18" x14ac:dyDescent="0.25">
      <c r="R30433" s="15">
        <v>1</v>
      </c>
    </row>
    <row r="30434" spans="18:18" x14ac:dyDescent="0.25">
      <c r="R30434" s="15">
        <v>1</v>
      </c>
    </row>
    <row r="30435" spans="18:18" x14ac:dyDescent="0.25">
      <c r="R30435" s="15">
        <v>1</v>
      </c>
    </row>
    <row r="30436" spans="18:18" x14ac:dyDescent="0.25">
      <c r="R30436" s="15">
        <v>3</v>
      </c>
    </row>
    <row r="30437" spans="18:18" x14ac:dyDescent="0.25">
      <c r="R30437" s="15">
        <v>3</v>
      </c>
    </row>
    <row r="30438" spans="18:18" x14ac:dyDescent="0.25">
      <c r="R30438" s="15">
        <v>3</v>
      </c>
    </row>
    <row r="30439" spans="18:18" x14ac:dyDescent="0.25">
      <c r="R30439" s="15">
        <v>3</v>
      </c>
    </row>
    <row r="30440" spans="18:18" x14ac:dyDescent="0.25">
      <c r="R30440" s="15">
        <v>3</v>
      </c>
    </row>
    <row r="30441" spans="18:18" x14ac:dyDescent="0.25">
      <c r="R30441" s="15">
        <v>2</v>
      </c>
    </row>
    <row r="30442" spans="18:18" x14ac:dyDescent="0.25">
      <c r="R30442" s="15">
        <v>2</v>
      </c>
    </row>
    <row r="30443" spans="18:18" x14ac:dyDescent="0.25">
      <c r="R30443" s="15">
        <v>2</v>
      </c>
    </row>
    <row r="30444" spans="18:18" x14ac:dyDescent="0.25">
      <c r="R30444" s="15">
        <v>2</v>
      </c>
    </row>
    <row r="30445" spans="18:18" x14ac:dyDescent="0.25">
      <c r="R30445" s="15">
        <v>2</v>
      </c>
    </row>
    <row r="30446" spans="18:18" x14ac:dyDescent="0.25">
      <c r="R30446" s="15">
        <v>1</v>
      </c>
    </row>
    <row r="30447" spans="18:18" x14ac:dyDescent="0.25">
      <c r="R30447" s="15">
        <v>1</v>
      </c>
    </row>
    <row r="30448" spans="18:18" x14ac:dyDescent="0.25">
      <c r="R30448" s="15">
        <v>1</v>
      </c>
    </row>
    <row r="30449" spans="18:18" x14ac:dyDescent="0.25">
      <c r="R30449" s="15">
        <v>1</v>
      </c>
    </row>
    <row r="30450" spans="18:18" x14ac:dyDescent="0.25">
      <c r="R30450" s="15">
        <v>1</v>
      </c>
    </row>
    <row r="30451" spans="18:18" x14ac:dyDescent="0.25">
      <c r="R30451" s="15">
        <v>1</v>
      </c>
    </row>
    <row r="30452" spans="18:18" x14ac:dyDescent="0.25">
      <c r="R30452" s="15">
        <v>1</v>
      </c>
    </row>
    <row r="30453" spans="18:18" x14ac:dyDescent="0.25">
      <c r="R30453" s="15">
        <v>1</v>
      </c>
    </row>
    <row r="30454" spans="18:18" x14ac:dyDescent="0.25">
      <c r="R30454" s="15">
        <v>1</v>
      </c>
    </row>
    <row r="30455" spans="18:18" x14ac:dyDescent="0.25">
      <c r="R30455" s="15">
        <v>1</v>
      </c>
    </row>
    <row r="30456" spans="18:18" x14ac:dyDescent="0.25">
      <c r="R30456" s="15">
        <v>1</v>
      </c>
    </row>
    <row r="30457" spans="18:18" x14ac:dyDescent="0.25">
      <c r="R30457" s="15">
        <v>1</v>
      </c>
    </row>
    <row r="30458" spans="18:18" x14ac:dyDescent="0.25">
      <c r="R30458" s="15">
        <v>1</v>
      </c>
    </row>
    <row r="30459" spans="18:18" x14ac:dyDescent="0.25">
      <c r="R30459" s="15">
        <v>1</v>
      </c>
    </row>
    <row r="30460" spans="18:18" x14ac:dyDescent="0.25">
      <c r="R30460" s="15">
        <v>1</v>
      </c>
    </row>
    <row r="30461" spans="18:18" x14ac:dyDescent="0.25">
      <c r="R30461" s="15">
        <v>1</v>
      </c>
    </row>
    <row r="30462" spans="18:18" x14ac:dyDescent="0.25">
      <c r="R30462" s="15">
        <v>1</v>
      </c>
    </row>
    <row r="30463" spans="18:18" x14ac:dyDescent="0.25">
      <c r="R30463" s="15">
        <v>2</v>
      </c>
    </row>
    <row r="30464" spans="18:18" x14ac:dyDescent="0.25">
      <c r="R30464" s="15">
        <v>2</v>
      </c>
    </row>
    <row r="30465" spans="18:18" x14ac:dyDescent="0.25">
      <c r="R30465" s="15">
        <v>2</v>
      </c>
    </row>
    <row r="30466" spans="18:18" x14ac:dyDescent="0.25">
      <c r="R30466" s="15">
        <v>2</v>
      </c>
    </row>
    <row r="30467" spans="18:18" x14ac:dyDescent="0.25">
      <c r="R30467" s="15">
        <v>2</v>
      </c>
    </row>
    <row r="30468" spans="18:18" x14ac:dyDescent="0.25">
      <c r="R30468" s="15">
        <v>3</v>
      </c>
    </row>
    <row r="30469" spans="18:18" x14ac:dyDescent="0.25">
      <c r="R30469" s="15">
        <v>3</v>
      </c>
    </row>
    <row r="30470" spans="18:18" x14ac:dyDescent="0.25">
      <c r="R30470" s="15">
        <v>3</v>
      </c>
    </row>
    <row r="30471" spans="18:18" x14ac:dyDescent="0.25">
      <c r="R30471" s="15">
        <v>3</v>
      </c>
    </row>
    <row r="30472" spans="18:18" x14ac:dyDescent="0.25">
      <c r="R30472" s="15">
        <v>1</v>
      </c>
    </row>
    <row r="30473" spans="18:18" x14ac:dyDescent="0.25">
      <c r="R30473" s="15">
        <v>1</v>
      </c>
    </row>
    <row r="30474" spans="18:18" x14ac:dyDescent="0.25">
      <c r="R30474" s="15">
        <v>1</v>
      </c>
    </row>
    <row r="30475" spans="18:18" x14ac:dyDescent="0.25">
      <c r="R30475" s="15">
        <v>1</v>
      </c>
    </row>
    <row r="30476" spans="18:18" x14ac:dyDescent="0.25">
      <c r="R30476" s="15">
        <v>1</v>
      </c>
    </row>
    <row r="30477" spans="18:18" x14ac:dyDescent="0.25">
      <c r="R30477" s="15">
        <v>1</v>
      </c>
    </row>
    <row r="30478" spans="18:18" x14ac:dyDescent="0.25">
      <c r="R30478" s="15">
        <v>1</v>
      </c>
    </row>
    <row r="30479" spans="18:18" x14ac:dyDescent="0.25">
      <c r="R30479" s="15">
        <v>1</v>
      </c>
    </row>
    <row r="30480" spans="18:18" x14ac:dyDescent="0.25">
      <c r="R30480" s="15">
        <v>5</v>
      </c>
    </row>
    <row r="30481" spans="18:18" x14ac:dyDescent="0.25">
      <c r="R30481" s="15">
        <v>1</v>
      </c>
    </row>
    <row r="30482" spans="18:18" x14ac:dyDescent="0.25">
      <c r="R30482" s="15">
        <v>1</v>
      </c>
    </row>
    <row r="30483" spans="18:18" x14ac:dyDescent="0.25">
      <c r="R30483" s="15">
        <v>2</v>
      </c>
    </row>
    <row r="30484" spans="18:18" x14ac:dyDescent="0.25">
      <c r="R30484" s="15">
        <v>2</v>
      </c>
    </row>
    <row r="30485" spans="18:18" x14ac:dyDescent="0.25">
      <c r="R30485" s="15">
        <v>3</v>
      </c>
    </row>
    <row r="30486" spans="18:18" x14ac:dyDescent="0.25">
      <c r="R30486" s="15">
        <v>3</v>
      </c>
    </row>
    <row r="30487" spans="18:18" x14ac:dyDescent="0.25">
      <c r="R30487" s="15">
        <v>5</v>
      </c>
    </row>
    <row r="30488" spans="18:18" x14ac:dyDescent="0.25">
      <c r="R30488" s="15">
        <v>3</v>
      </c>
    </row>
    <row r="30489" spans="18:18" x14ac:dyDescent="0.25">
      <c r="R30489" s="15">
        <v>3</v>
      </c>
    </row>
    <row r="30490" spans="18:18" x14ac:dyDescent="0.25">
      <c r="R30490" s="15">
        <v>3</v>
      </c>
    </row>
    <row r="30491" spans="18:18" x14ac:dyDescent="0.25">
      <c r="R30491" s="15">
        <v>4</v>
      </c>
    </row>
    <row r="30492" spans="18:18" x14ac:dyDescent="0.25">
      <c r="R30492" s="15">
        <v>1</v>
      </c>
    </row>
    <row r="30493" spans="18:18" x14ac:dyDescent="0.25">
      <c r="R30493" s="15">
        <v>1</v>
      </c>
    </row>
    <row r="30494" spans="18:18" x14ac:dyDescent="0.25">
      <c r="R30494" s="15">
        <v>1</v>
      </c>
    </row>
    <row r="30495" spans="18:18" x14ac:dyDescent="0.25">
      <c r="R30495" s="15">
        <v>2</v>
      </c>
    </row>
    <row r="30496" spans="18:18" x14ac:dyDescent="0.25">
      <c r="R30496" s="15">
        <v>2</v>
      </c>
    </row>
    <row r="30497" spans="18:18" x14ac:dyDescent="0.25">
      <c r="R30497" s="15">
        <v>2</v>
      </c>
    </row>
    <row r="30498" spans="18:18" x14ac:dyDescent="0.25">
      <c r="R30498" s="15">
        <v>2</v>
      </c>
    </row>
    <row r="30499" spans="18:18" x14ac:dyDescent="0.25">
      <c r="R30499" s="15">
        <v>2</v>
      </c>
    </row>
    <row r="30500" spans="18:18" x14ac:dyDescent="0.25">
      <c r="R30500" s="15">
        <v>4</v>
      </c>
    </row>
    <row r="30501" spans="18:18" x14ac:dyDescent="0.25">
      <c r="R30501" s="15">
        <v>1</v>
      </c>
    </row>
    <row r="30502" spans="18:18" x14ac:dyDescent="0.25">
      <c r="R30502" s="15">
        <v>1</v>
      </c>
    </row>
    <row r="30503" spans="18:18" x14ac:dyDescent="0.25">
      <c r="R30503" s="15">
        <v>1</v>
      </c>
    </row>
    <row r="30504" spans="18:18" x14ac:dyDescent="0.25">
      <c r="R30504" s="15">
        <v>1</v>
      </c>
    </row>
    <row r="30505" spans="18:18" x14ac:dyDescent="0.25">
      <c r="R30505" s="15">
        <v>1</v>
      </c>
    </row>
    <row r="30506" spans="18:18" x14ac:dyDescent="0.25">
      <c r="R30506" s="15">
        <v>1</v>
      </c>
    </row>
    <row r="30507" spans="18:18" x14ac:dyDescent="0.25">
      <c r="R30507" s="15">
        <v>1</v>
      </c>
    </row>
    <row r="30508" spans="18:18" x14ac:dyDescent="0.25">
      <c r="R30508" s="15">
        <v>1</v>
      </c>
    </row>
    <row r="30509" spans="18:18" x14ac:dyDescent="0.25">
      <c r="R30509" s="15">
        <v>1</v>
      </c>
    </row>
    <row r="30510" spans="18:18" x14ac:dyDescent="0.25">
      <c r="R30510" s="15">
        <v>1</v>
      </c>
    </row>
    <row r="30511" spans="18:18" x14ac:dyDescent="0.25">
      <c r="R30511" s="15">
        <v>1</v>
      </c>
    </row>
    <row r="30512" spans="18:18" x14ac:dyDescent="0.25">
      <c r="R30512" s="15">
        <v>1</v>
      </c>
    </row>
    <row r="30513" spans="18:18" x14ac:dyDescent="0.25">
      <c r="R30513" s="15">
        <v>3</v>
      </c>
    </row>
    <row r="30514" spans="18:18" x14ac:dyDescent="0.25">
      <c r="R30514" s="15">
        <v>3</v>
      </c>
    </row>
    <row r="30515" spans="18:18" x14ac:dyDescent="0.25">
      <c r="R30515" s="15">
        <v>3</v>
      </c>
    </row>
    <row r="30516" spans="18:18" x14ac:dyDescent="0.25">
      <c r="R30516" s="15">
        <v>3</v>
      </c>
    </row>
    <row r="30517" spans="18:18" x14ac:dyDescent="0.25">
      <c r="R30517" s="15">
        <v>3</v>
      </c>
    </row>
    <row r="30518" spans="18:18" x14ac:dyDescent="0.25">
      <c r="R30518" s="15">
        <v>3</v>
      </c>
    </row>
    <row r="30519" spans="18:18" x14ac:dyDescent="0.25">
      <c r="R30519" s="15">
        <v>3</v>
      </c>
    </row>
    <row r="30520" spans="18:18" x14ac:dyDescent="0.25">
      <c r="R30520" s="15">
        <v>3</v>
      </c>
    </row>
    <row r="30521" spans="18:18" x14ac:dyDescent="0.25">
      <c r="R30521" s="15">
        <v>3</v>
      </c>
    </row>
    <row r="30522" spans="18:18" x14ac:dyDescent="0.25">
      <c r="R30522" s="15">
        <v>3</v>
      </c>
    </row>
    <row r="30523" spans="18:18" x14ac:dyDescent="0.25">
      <c r="R30523" s="15">
        <v>3</v>
      </c>
    </row>
    <row r="30524" spans="18:18" x14ac:dyDescent="0.25">
      <c r="R30524" s="15">
        <v>3</v>
      </c>
    </row>
    <row r="30525" spans="18:18" x14ac:dyDescent="0.25">
      <c r="R30525" s="15">
        <v>3</v>
      </c>
    </row>
    <row r="30526" spans="18:18" x14ac:dyDescent="0.25">
      <c r="R30526" s="15">
        <v>1</v>
      </c>
    </row>
    <row r="30527" spans="18:18" x14ac:dyDescent="0.25">
      <c r="R30527" s="15">
        <v>1</v>
      </c>
    </row>
    <row r="30528" spans="18:18" x14ac:dyDescent="0.25">
      <c r="R30528" s="15">
        <v>1</v>
      </c>
    </row>
    <row r="30529" spans="18:18" x14ac:dyDescent="0.25">
      <c r="R30529" s="15">
        <v>1</v>
      </c>
    </row>
    <row r="30530" spans="18:18" x14ac:dyDescent="0.25">
      <c r="R30530" s="15">
        <v>1</v>
      </c>
    </row>
    <row r="30531" spans="18:18" x14ac:dyDescent="0.25">
      <c r="R30531" s="15">
        <v>1</v>
      </c>
    </row>
    <row r="30532" spans="18:18" x14ac:dyDescent="0.25">
      <c r="R30532" s="15">
        <v>1</v>
      </c>
    </row>
    <row r="30533" spans="18:18" x14ac:dyDescent="0.25">
      <c r="R30533" s="15">
        <v>2</v>
      </c>
    </row>
    <row r="30534" spans="18:18" x14ac:dyDescent="0.25">
      <c r="R30534" s="15">
        <v>2</v>
      </c>
    </row>
    <row r="30535" spans="18:18" x14ac:dyDescent="0.25">
      <c r="R30535" s="15">
        <v>2</v>
      </c>
    </row>
    <row r="30536" spans="18:18" x14ac:dyDescent="0.25">
      <c r="R30536" s="15">
        <v>2</v>
      </c>
    </row>
    <row r="30537" spans="18:18" x14ac:dyDescent="0.25">
      <c r="R30537" s="15">
        <v>2</v>
      </c>
    </row>
    <row r="30538" spans="18:18" x14ac:dyDescent="0.25">
      <c r="R30538" s="15">
        <v>2</v>
      </c>
    </row>
    <row r="30539" spans="18:18" x14ac:dyDescent="0.25">
      <c r="R30539" s="15">
        <v>5</v>
      </c>
    </row>
    <row r="30540" spans="18:18" x14ac:dyDescent="0.25">
      <c r="R30540" s="15">
        <v>1</v>
      </c>
    </row>
    <row r="30541" spans="18:18" x14ac:dyDescent="0.25">
      <c r="R30541" s="15">
        <v>1</v>
      </c>
    </row>
    <row r="30542" spans="18:18" x14ac:dyDescent="0.25">
      <c r="R30542" s="15">
        <v>1</v>
      </c>
    </row>
    <row r="30543" spans="18:18" x14ac:dyDescent="0.25">
      <c r="R30543" s="15">
        <v>1</v>
      </c>
    </row>
    <row r="30544" spans="18:18" x14ac:dyDescent="0.25">
      <c r="R30544" s="15">
        <v>1</v>
      </c>
    </row>
    <row r="30545" spans="18:18" x14ac:dyDescent="0.25">
      <c r="R30545" s="15">
        <v>1</v>
      </c>
    </row>
    <row r="30546" spans="18:18" x14ac:dyDescent="0.25">
      <c r="R30546" s="15">
        <v>1</v>
      </c>
    </row>
    <row r="30547" spans="18:18" x14ac:dyDescent="0.25">
      <c r="R30547" s="15">
        <v>3</v>
      </c>
    </row>
    <row r="30548" spans="18:18" x14ac:dyDescent="0.25">
      <c r="R30548" s="15">
        <v>3</v>
      </c>
    </row>
    <row r="30549" spans="18:18" x14ac:dyDescent="0.25">
      <c r="R30549" s="15">
        <v>3</v>
      </c>
    </row>
    <row r="30550" spans="18:18" x14ac:dyDescent="0.25">
      <c r="R30550" s="15">
        <v>3</v>
      </c>
    </row>
    <row r="30551" spans="18:18" x14ac:dyDescent="0.25">
      <c r="R30551" s="15">
        <v>3</v>
      </c>
    </row>
    <row r="30552" spans="18:18" x14ac:dyDescent="0.25">
      <c r="R30552" s="15">
        <v>3</v>
      </c>
    </row>
    <row r="30553" spans="18:18" x14ac:dyDescent="0.25">
      <c r="R30553" s="15">
        <v>1</v>
      </c>
    </row>
    <row r="30554" spans="18:18" x14ac:dyDescent="0.25">
      <c r="R30554" s="15">
        <v>1</v>
      </c>
    </row>
    <row r="30555" spans="18:18" x14ac:dyDescent="0.25">
      <c r="R30555" s="15">
        <v>1</v>
      </c>
    </row>
    <row r="30556" spans="18:18" x14ac:dyDescent="0.25">
      <c r="R30556" s="15">
        <v>1</v>
      </c>
    </row>
    <row r="30557" spans="18:18" x14ac:dyDescent="0.25">
      <c r="R30557" s="15">
        <v>4</v>
      </c>
    </row>
    <row r="30558" spans="18:18" x14ac:dyDescent="0.25">
      <c r="R30558" s="15">
        <v>4</v>
      </c>
    </row>
    <row r="30559" spans="18:18" x14ac:dyDescent="0.25">
      <c r="R30559" s="15">
        <v>4</v>
      </c>
    </row>
    <row r="30560" spans="18:18" x14ac:dyDescent="0.25">
      <c r="R30560" s="15">
        <v>4</v>
      </c>
    </row>
    <row r="30561" spans="18:18" x14ac:dyDescent="0.25">
      <c r="R30561" s="15">
        <v>1</v>
      </c>
    </row>
    <row r="30562" spans="18:18" x14ac:dyDescent="0.25">
      <c r="R30562" s="15">
        <v>1</v>
      </c>
    </row>
    <row r="30563" spans="18:18" x14ac:dyDescent="0.25">
      <c r="R30563" s="15">
        <v>1</v>
      </c>
    </row>
    <row r="30564" spans="18:18" x14ac:dyDescent="0.25">
      <c r="R30564" s="15">
        <v>1</v>
      </c>
    </row>
    <row r="30565" spans="18:18" x14ac:dyDescent="0.25">
      <c r="R30565" s="15">
        <v>1</v>
      </c>
    </row>
    <row r="30566" spans="18:18" x14ac:dyDescent="0.25">
      <c r="R30566" s="15">
        <v>4</v>
      </c>
    </row>
    <row r="30567" spans="18:18" x14ac:dyDescent="0.25">
      <c r="R30567" s="15">
        <v>4</v>
      </c>
    </row>
    <row r="30568" spans="18:18" x14ac:dyDescent="0.25">
      <c r="R30568" s="15">
        <v>4</v>
      </c>
    </row>
    <row r="30569" spans="18:18" x14ac:dyDescent="0.25">
      <c r="R30569" s="15">
        <v>4</v>
      </c>
    </row>
    <row r="30570" spans="18:18" x14ac:dyDescent="0.25">
      <c r="R30570" s="15">
        <v>1</v>
      </c>
    </row>
    <row r="30571" spans="18:18" x14ac:dyDescent="0.25">
      <c r="R30571" s="15">
        <v>1</v>
      </c>
    </row>
    <row r="30572" spans="18:18" x14ac:dyDescent="0.25">
      <c r="R30572" s="15">
        <v>1</v>
      </c>
    </row>
    <row r="30573" spans="18:18" x14ac:dyDescent="0.25">
      <c r="R30573" s="15">
        <v>3</v>
      </c>
    </row>
    <row r="30574" spans="18:18" x14ac:dyDescent="0.25">
      <c r="R30574" s="15">
        <v>3</v>
      </c>
    </row>
    <row r="30575" spans="18:18" x14ac:dyDescent="0.25">
      <c r="R30575" s="15">
        <v>3</v>
      </c>
    </row>
    <row r="30576" spans="18:18" x14ac:dyDescent="0.25">
      <c r="R30576" s="15">
        <v>3</v>
      </c>
    </row>
    <row r="30577" spans="18:18" x14ac:dyDescent="0.25">
      <c r="R30577" s="15">
        <v>3</v>
      </c>
    </row>
    <row r="30578" spans="18:18" x14ac:dyDescent="0.25">
      <c r="R30578" s="15">
        <v>3</v>
      </c>
    </row>
    <row r="30579" spans="18:18" x14ac:dyDescent="0.25">
      <c r="R30579" s="15">
        <v>3</v>
      </c>
    </row>
    <row r="30580" spans="18:18" x14ac:dyDescent="0.25">
      <c r="R30580" s="15">
        <v>3</v>
      </c>
    </row>
    <row r="30581" spans="18:18" x14ac:dyDescent="0.25">
      <c r="R30581" s="15">
        <v>3</v>
      </c>
    </row>
    <row r="30582" spans="18:18" x14ac:dyDescent="0.25">
      <c r="R30582" s="15">
        <v>1</v>
      </c>
    </row>
    <row r="30583" spans="18:18" x14ac:dyDescent="0.25">
      <c r="R30583" s="15">
        <v>1</v>
      </c>
    </row>
    <row r="30584" spans="18:18" x14ac:dyDescent="0.25">
      <c r="R30584" s="15">
        <v>1</v>
      </c>
    </row>
    <row r="30585" spans="18:18" x14ac:dyDescent="0.25">
      <c r="R30585" s="15">
        <v>1</v>
      </c>
    </row>
    <row r="30586" spans="18:18" x14ac:dyDescent="0.25">
      <c r="R30586" s="15">
        <v>1</v>
      </c>
    </row>
    <row r="30587" spans="18:18" x14ac:dyDescent="0.25">
      <c r="R30587" s="15">
        <v>1</v>
      </c>
    </row>
    <row r="30588" spans="18:18" x14ac:dyDescent="0.25">
      <c r="R30588" s="15">
        <v>1</v>
      </c>
    </row>
    <row r="30589" spans="18:18" x14ac:dyDescent="0.25">
      <c r="R30589" s="15">
        <v>1</v>
      </c>
    </row>
    <row r="30590" spans="18:18" x14ac:dyDescent="0.25">
      <c r="R30590" s="15">
        <v>1</v>
      </c>
    </row>
    <row r="30591" spans="18:18" x14ac:dyDescent="0.25">
      <c r="R30591" s="15">
        <v>1</v>
      </c>
    </row>
    <row r="30592" spans="18:18" x14ac:dyDescent="0.25">
      <c r="R30592" s="15">
        <v>1</v>
      </c>
    </row>
    <row r="30593" spans="18:18" x14ac:dyDescent="0.25">
      <c r="R30593" s="15">
        <v>3</v>
      </c>
    </row>
    <row r="30594" spans="18:18" x14ac:dyDescent="0.25">
      <c r="R30594" s="15">
        <v>3</v>
      </c>
    </row>
    <row r="30595" spans="18:18" x14ac:dyDescent="0.25">
      <c r="R30595" s="15">
        <v>3</v>
      </c>
    </row>
    <row r="30596" spans="18:18" x14ac:dyDescent="0.25">
      <c r="R30596" s="15">
        <v>3</v>
      </c>
    </row>
    <row r="30597" spans="18:18" x14ac:dyDescent="0.25">
      <c r="R30597" s="15">
        <v>2</v>
      </c>
    </row>
    <row r="30598" spans="18:18" x14ac:dyDescent="0.25">
      <c r="R30598" s="15">
        <v>2</v>
      </c>
    </row>
    <row r="30599" spans="18:18" x14ac:dyDescent="0.25">
      <c r="R30599" s="15">
        <v>2</v>
      </c>
    </row>
    <row r="30600" spans="18:18" x14ac:dyDescent="0.25">
      <c r="R30600" s="15">
        <v>2</v>
      </c>
    </row>
    <row r="30601" spans="18:18" x14ac:dyDescent="0.25">
      <c r="R30601" s="15">
        <v>2</v>
      </c>
    </row>
    <row r="30602" spans="18:18" x14ac:dyDescent="0.25">
      <c r="R30602" s="15">
        <v>2</v>
      </c>
    </row>
    <row r="30603" spans="18:18" x14ac:dyDescent="0.25">
      <c r="R30603" s="15">
        <v>1</v>
      </c>
    </row>
    <row r="30604" spans="18:18" x14ac:dyDescent="0.25">
      <c r="R30604" s="15">
        <v>1</v>
      </c>
    </row>
    <row r="30605" spans="18:18" x14ac:dyDescent="0.25">
      <c r="R30605" s="15">
        <v>3</v>
      </c>
    </row>
    <row r="30606" spans="18:18" x14ac:dyDescent="0.25">
      <c r="R30606" s="15">
        <v>3</v>
      </c>
    </row>
    <row r="30607" spans="18:18" x14ac:dyDescent="0.25">
      <c r="R30607" s="15">
        <v>3</v>
      </c>
    </row>
    <row r="30608" spans="18:18" x14ac:dyDescent="0.25">
      <c r="R30608" s="15">
        <v>3</v>
      </c>
    </row>
    <row r="30609" spans="18:18" x14ac:dyDescent="0.25">
      <c r="R30609" s="15">
        <v>3</v>
      </c>
    </row>
    <row r="30610" spans="18:18" x14ac:dyDescent="0.25">
      <c r="R30610" s="15">
        <v>3</v>
      </c>
    </row>
    <row r="30611" spans="18:18" x14ac:dyDescent="0.25">
      <c r="R30611" s="15">
        <v>1</v>
      </c>
    </row>
    <row r="30612" spans="18:18" x14ac:dyDescent="0.25">
      <c r="R30612" s="15">
        <v>1</v>
      </c>
    </row>
    <row r="30613" spans="18:18" x14ac:dyDescent="0.25">
      <c r="R30613" s="15">
        <v>1</v>
      </c>
    </row>
    <row r="30614" spans="18:18" x14ac:dyDescent="0.25">
      <c r="R30614" s="15">
        <v>1</v>
      </c>
    </row>
    <row r="30615" spans="18:18" x14ac:dyDescent="0.25">
      <c r="R30615" s="15">
        <v>1</v>
      </c>
    </row>
    <row r="30616" spans="18:18" x14ac:dyDescent="0.25">
      <c r="R30616" s="15">
        <v>1</v>
      </c>
    </row>
    <row r="30617" spans="18:18" x14ac:dyDescent="0.25">
      <c r="R30617" s="15">
        <v>1</v>
      </c>
    </row>
    <row r="30618" spans="18:18" x14ac:dyDescent="0.25">
      <c r="R30618" s="15">
        <v>3</v>
      </c>
    </row>
    <row r="30619" spans="18:18" x14ac:dyDescent="0.25">
      <c r="R30619" s="15">
        <v>3</v>
      </c>
    </row>
    <row r="30620" spans="18:18" x14ac:dyDescent="0.25">
      <c r="R30620" s="15">
        <v>3</v>
      </c>
    </row>
    <row r="30621" spans="18:18" x14ac:dyDescent="0.25">
      <c r="R30621" s="15">
        <v>3</v>
      </c>
    </row>
    <row r="30622" spans="18:18" x14ac:dyDescent="0.25">
      <c r="R30622" s="15">
        <v>3</v>
      </c>
    </row>
    <row r="30623" spans="18:18" x14ac:dyDescent="0.25">
      <c r="R30623" s="15">
        <v>3</v>
      </c>
    </row>
    <row r="30624" spans="18:18" x14ac:dyDescent="0.25">
      <c r="R30624" s="15">
        <v>1</v>
      </c>
    </row>
    <row r="30625" spans="18:18" x14ac:dyDescent="0.25">
      <c r="R30625" s="15">
        <v>2</v>
      </c>
    </row>
    <row r="30626" spans="18:18" x14ac:dyDescent="0.25">
      <c r="R30626" s="15">
        <v>2</v>
      </c>
    </row>
    <row r="30627" spans="18:18" x14ac:dyDescent="0.25">
      <c r="R30627" s="15">
        <v>2</v>
      </c>
    </row>
    <row r="30628" spans="18:18" x14ac:dyDescent="0.25">
      <c r="R30628" s="15">
        <v>2</v>
      </c>
    </row>
    <row r="30629" spans="18:18" x14ac:dyDescent="0.25">
      <c r="R30629" s="15">
        <v>1</v>
      </c>
    </row>
    <row r="30630" spans="18:18" x14ac:dyDescent="0.25">
      <c r="R30630" s="15">
        <v>1</v>
      </c>
    </row>
    <row r="30631" spans="18:18" x14ac:dyDescent="0.25">
      <c r="R30631" s="15">
        <v>3</v>
      </c>
    </row>
    <row r="30632" spans="18:18" x14ac:dyDescent="0.25">
      <c r="R30632" s="15">
        <v>3</v>
      </c>
    </row>
    <row r="30633" spans="18:18" x14ac:dyDescent="0.25">
      <c r="R30633" s="15">
        <v>3</v>
      </c>
    </row>
    <row r="30634" spans="18:18" x14ac:dyDescent="0.25">
      <c r="R30634" s="15">
        <v>3</v>
      </c>
    </row>
    <row r="30635" spans="18:18" x14ac:dyDescent="0.25">
      <c r="R30635" s="15">
        <v>2</v>
      </c>
    </row>
    <row r="30636" spans="18:18" x14ac:dyDescent="0.25">
      <c r="R30636" s="15">
        <v>2</v>
      </c>
    </row>
    <row r="30637" spans="18:18" x14ac:dyDescent="0.25">
      <c r="R30637" s="15">
        <v>2</v>
      </c>
    </row>
    <row r="30638" spans="18:18" x14ac:dyDescent="0.25">
      <c r="R30638" s="15">
        <v>2</v>
      </c>
    </row>
    <row r="30639" spans="18:18" x14ac:dyDescent="0.25">
      <c r="R30639" s="15">
        <v>2</v>
      </c>
    </row>
    <row r="30640" spans="18:18" x14ac:dyDescent="0.25">
      <c r="R30640" s="15">
        <v>1</v>
      </c>
    </row>
    <row r="30641" spans="18:18" x14ac:dyDescent="0.25">
      <c r="R30641" s="15">
        <v>1</v>
      </c>
    </row>
    <row r="30642" spans="18:18" x14ac:dyDescent="0.25">
      <c r="R30642" s="15">
        <v>1</v>
      </c>
    </row>
    <row r="30643" spans="18:18" x14ac:dyDescent="0.25">
      <c r="R30643" s="15">
        <v>1</v>
      </c>
    </row>
    <row r="30644" spans="18:18" x14ac:dyDescent="0.25">
      <c r="R30644" s="15">
        <v>1</v>
      </c>
    </row>
    <row r="30645" spans="18:18" x14ac:dyDescent="0.25">
      <c r="R30645" s="15">
        <v>1</v>
      </c>
    </row>
    <row r="30646" spans="18:18" x14ac:dyDescent="0.25">
      <c r="R30646" s="15">
        <v>1</v>
      </c>
    </row>
    <row r="30647" spans="18:18" x14ac:dyDescent="0.25">
      <c r="R30647" s="15">
        <v>1</v>
      </c>
    </row>
    <row r="30648" spans="18:18" x14ac:dyDescent="0.25">
      <c r="R30648" s="15">
        <v>1</v>
      </c>
    </row>
    <row r="30649" spans="18:18" x14ac:dyDescent="0.25">
      <c r="R30649" s="15">
        <v>1</v>
      </c>
    </row>
    <row r="30650" spans="18:18" x14ac:dyDescent="0.25">
      <c r="R30650" s="15">
        <v>1</v>
      </c>
    </row>
    <row r="30651" spans="18:18" x14ac:dyDescent="0.25">
      <c r="R30651" s="15">
        <v>1</v>
      </c>
    </row>
    <row r="30652" spans="18:18" x14ac:dyDescent="0.25">
      <c r="R30652" s="15">
        <v>1</v>
      </c>
    </row>
    <row r="30653" spans="18:18" x14ac:dyDescent="0.25">
      <c r="R30653" s="15">
        <v>1</v>
      </c>
    </row>
    <row r="30654" spans="18:18" x14ac:dyDescent="0.25">
      <c r="R30654" s="15">
        <v>2</v>
      </c>
    </row>
    <row r="30655" spans="18:18" x14ac:dyDescent="0.25">
      <c r="R30655" s="15">
        <v>2</v>
      </c>
    </row>
    <row r="30656" spans="18:18" x14ac:dyDescent="0.25">
      <c r="R30656" s="15">
        <v>1</v>
      </c>
    </row>
    <row r="30657" spans="18:18" x14ac:dyDescent="0.25">
      <c r="R30657" s="15">
        <v>1</v>
      </c>
    </row>
    <row r="30658" spans="18:18" x14ac:dyDescent="0.25">
      <c r="R30658" s="15">
        <v>1</v>
      </c>
    </row>
    <row r="30659" spans="18:18" x14ac:dyDescent="0.25">
      <c r="R30659" s="15">
        <v>1</v>
      </c>
    </row>
    <row r="30660" spans="18:18" x14ac:dyDescent="0.25">
      <c r="R30660" s="15">
        <v>1</v>
      </c>
    </row>
    <row r="30661" spans="18:18" x14ac:dyDescent="0.25">
      <c r="R30661" s="15">
        <v>1</v>
      </c>
    </row>
    <row r="30662" spans="18:18" x14ac:dyDescent="0.25">
      <c r="R30662" s="15">
        <v>1</v>
      </c>
    </row>
    <row r="30663" spans="18:18" x14ac:dyDescent="0.25">
      <c r="R30663" s="15">
        <v>1</v>
      </c>
    </row>
    <row r="30664" spans="18:18" x14ac:dyDescent="0.25">
      <c r="R30664" s="15">
        <v>1</v>
      </c>
    </row>
    <row r="30665" spans="18:18" x14ac:dyDescent="0.25">
      <c r="R30665" s="15">
        <v>1</v>
      </c>
    </row>
    <row r="30666" spans="18:18" x14ac:dyDescent="0.25">
      <c r="R30666" s="15">
        <v>1</v>
      </c>
    </row>
    <row r="30667" spans="18:18" x14ac:dyDescent="0.25">
      <c r="R30667" s="15">
        <v>1</v>
      </c>
    </row>
    <row r="30668" spans="18:18" x14ac:dyDescent="0.25">
      <c r="R30668" s="15">
        <v>1</v>
      </c>
    </row>
    <row r="30669" spans="18:18" x14ac:dyDescent="0.25">
      <c r="R30669" s="15">
        <v>1</v>
      </c>
    </row>
    <row r="30670" spans="18:18" x14ac:dyDescent="0.25">
      <c r="R30670" s="15">
        <v>1</v>
      </c>
    </row>
    <row r="30671" spans="18:18" x14ac:dyDescent="0.25">
      <c r="R30671" s="15">
        <v>1</v>
      </c>
    </row>
    <row r="30672" spans="18:18" x14ac:dyDescent="0.25">
      <c r="R30672" s="15">
        <v>1</v>
      </c>
    </row>
    <row r="30673" spans="18:18" x14ac:dyDescent="0.25">
      <c r="R30673" s="15">
        <v>1</v>
      </c>
    </row>
    <row r="30674" spans="18:18" x14ac:dyDescent="0.25">
      <c r="R30674" s="15">
        <v>1</v>
      </c>
    </row>
    <row r="30675" spans="18:18" x14ac:dyDescent="0.25">
      <c r="R30675" s="15">
        <v>1</v>
      </c>
    </row>
    <row r="30676" spans="18:18" x14ac:dyDescent="0.25">
      <c r="R30676" s="15">
        <v>1</v>
      </c>
    </row>
    <row r="30677" spans="18:18" x14ac:dyDescent="0.25">
      <c r="R30677" s="15">
        <v>1</v>
      </c>
    </row>
    <row r="30678" spans="18:18" x14ac:dyDescent="0.25">
      <c r="R30678" s="15">
        <v>1</v>
      </c>
    </row>
    <row r="30679" spans="18:18" x14ac:dyDescent="0.25">
      <c r="R30679" s="15">
        <v>1</v>
      </c>
    </row>
    <row r="30680" spans="18:18" x14ac:dyDescent="0.25">
      <c r="R30680" s="15">
        <v>1</v>
      </c>
    </row>
    <row r="30681" spans="18:18" x14ac:dyDescent="0.25">
      <c r="R30681" s="15">
        <v>1</v>
      </c>
    </row>
    <row r="30682" spans="18:18" x14ac:dyDescent="0.25">
      <c r="R30682" s="15">
        <v>1</v>
      </c>
    </row>
    <row r="30683" spans="18:18" x14ac:dyDescent="0.25">
      <c r="R30683" s="15">
        <v>1</v>
      </c>
    </row>
    <row r="30684" spans="18:18" x14ac:dyDescent="0.25">
      <c r="R30684" s="15">
        <v>1</v>
      </c>
    </row>
    <row r="30685" spans="18:18" x14ac:dyDescent="0.25">
      <c r="R30685" s="15">
        <v>3</v>
      </c>
    </row>
    <row r="30686" spans="18:18" x14ac:dyDescent="0.25">
      <c r="R30686" s="15">
        <v>3</v>
      </c>
    </row>
    <row r="30687" spans="18:18" x14ac:dyDescent="0.25">
      <c r="R30687" s="15">
        <v>3</v>
      </c>
    </row>
    <row r="30688" spans="18:18" x14ac:dyDescent="0.25">
      <c r="R30688" s="15">
        <v>3</v>
      </c>
    </row>
    <row r="30689" spans="18:18" x14ac:dyDescent="0.25">
      <c r="R30689" s="15">
        <v>3</v>
      </c>
    </row>
    <row r="30690" spans="18:18" x14ac:dyDescent="0.25">
      <c r="R30690" s="15">
        <v>3</v>
      </c>
    </row>
    <row r="30691" spans="18:18" x14ac:dyDescent="0.25">
      <c r="R30691" s="15">
        <v>1</v>
      </c>
    </row>
    <row r="30692" spans="18:18" x14ac:dyDescent="0.25">
      <c r="R30692" s="15">
        <v>1</v>
      </c>
    </row>
    <row r="30693" spans="18:18" x14ac:dyDescent="0.25">
      <c r="R30693" s="15">
        <v>1</v>
      </c>
    </row>
    <row r="30694" spans="18:18" x14ac:dyDescent="0.25">
      <c r="R30694" s="15">
        <v>1</v>
      </c>
    </row>
    <row r="30695" spans="18:18" x14ac:dyDescent="0.25">
      <c r="R30695" s="15">
        <v>2</v>
      </c>
    </row>
    <row r="30696" spans="18:18" x14ac:dyDescent="0.25">
      <c r="R30696" s="15">
        <v>2</v>
      </c>
    </row>
    <row r="30697" spans="18:18" x14ac:dyDescent="0.25">
      <c r="R30697" s="15">
        <v>2</v>
      </c>
    </row>
    <row r="30698" spans="18:18" x14ac:dyDescent="0.25">
      <c r="R30698" s="15">
        <v>2</v>
      </c>
    </row>
    <row r="30699" spans="18:18" x14ac:dyDescent="0.25">
      <c r="R30699" s="15">
        <v>1</v>
      </c>
    </row>
    <row r="30700" spans="18:18" x14ac:dyDescent="0.25">
      <c r="R30700" s="15">
        <v>1</v>
      </c>
    </row>
    <row r="30701" spans="18:18" x14ac:dyDescent="0.25">
      <c r="R30701" s="15">
        <v>1</v>
      </c>
    </row>
    <row r="30702" spans="18:18" x14ac:dyDescent="0.25">
      <c r="R30702" s="15">
        <v>1</v>
      </c>
    </row>
    <row r="30703" spans="18:18" x14ac:dyDescent="0.25">
      <c r="R30703" s="15">
        <v>1</v>
      </c>
    </row>
    <row r="30704" spans="18:18" x14ac:dyDescent="0.25">
      <c r="R30704" s="15">
        <v>1</v>
      </c>
    </row>
    <row r="30705" spans="18:18" x14ac:dyDescent="0.25">
      <c r="R30705" s="15">
        <v>2</v>
      </c>
    </row>
    <row r="30706" spans="18:18" x14ac:dyDescent="0.25">
      <c r="R30706" s="15">
        <v>2</v>
      </c>
    </row>
    <row r="30707" spans="18:18" x14ac:dyDescent="0.25">
      <c r="R30707" s="15">
        <v>2</v>
      </c>
    </row>
    <row r="30708" spans="18:18" x14ac:dyDescent="0.25">
      <c r="R30708" s="15">
        <v>2</v>
      </c>
    </row>
    <row r="30709" spans="18:18" x14ac:dyDescent="0.25">
      <c r="R30709" s="15">
        <v>2</v>
      </c>
    </row>
    <row r="30710" spans="18:18" x14ac:dyDescent="0.25">
      <c r="R30710" s="15">
        <v>2</v>
      </c>
    </row>
    <row r="30711" spans="18:18" x14ac:dyDescent="0.25">
      <c r="R30711" s="15">
        <v>2</v>
      </c>
    </row>
    <row r="30712" spans="18:18" x14ac:dyDescent="0.25">
      <c r="R30712" s="15">
        <v>2</v>
      </c>
    </row>
    <row r="30713" spans="18:18" x14ac:dyDescent="0.25">
      <c r="R30713" s="15">
        <v>2</v>
      </c>
    </row>
    <row r="30714" spans="18:18" x14ac:dyDescent="0.25">
      <c r="R30714" s="15">
        <v>2</v>
      </c>
    </row>
    <row r="30715" spans="18:18" x14ac:dyDescent="0.25">
      <c r="R30715" s="15">
        <v>3</v>
      </c>
    </row>
    <row r="30716" spans="18:18" x14ac:dyDescent="0.25">
      <c r="R30716" s="15">
        <v>1</v>
      </c>
    </row>
    <row r="30717" spans="18:18" x14ac:dyDescent="0.25">
      <c r="R30717" s="15">
        <v>1</v>
      </c>
    </row>
    <row r="30718" spans="18:18" x14ac:dyDescent="0.25">
      <c r="R30718" s="15">
        <v>3</v>
      </c>
    </row>
    <row r="30719" spans="18:18" x14ac:dyDescent="0.25">
      <c r="R30719" s="15">
        <v>3</v>
      </c>
    </row>
    <row r="30720" spans="18:18" x14ac:dyDescent="0.25">
      <c r="R30720" s="15">
        <v>3</v>
      </c>
    </row>
    <row r="30721" spans="18:18" x14ac:dyDescent="0.25">
      <c r="R30721" s="15">
        <v>3</v>
      </c>
    </row>
    <row r="30722" spans="18:18" x14ac:dyDescent="0.25">
      <c r="R30722" s="15">
        <v>3</v>
      </c>
    </row>
    <row r="30723" spans="18:18" x14ac:dyDescent="0.25">
      <c r="R30723" s="15">
        <v>4</v>
      </c>
    </row>
    <row r="30724" spans="18:18" x14ac:dyDescent="0.25">
      <c r="R30724" s="15">
        <v>4</v>
      </c>
    </row>
    <row r="30725" spans="18:18" x14ac:dyDescent="0.25">
      <c r="R30725" s="15">
        <v>4</v>
      </c>
    </row>
    <row r="30726" spans="18:18" x14ac:dyDescent="0.25">
      <c r="R30726" s="15">
        <v>1</v>
      </c>
    </row>
    <row r="30727" spans="18:18" x14ac:dyDescent="0.25">
      <c r="R30727" s="15">
        <v>1</v>
      </c>
    </row>
    <row r="30728" spans="18:18" x14ac:dyDescent="0.25">
      <c r="R30728" s="15">
        <v>3</v>
      </c>
    </row>
    <row r="30729" spans="18:18" x14ac:dyDescent="0.25">
      <c r="R30729" s="15">
        <v>3</v>
      </c>
    </row>
    <row r="30730" spans="18:18" x14ac:dyDescent="0.25">
      <c r="R30730" s="15">
        <v>3</v>
      </c>
    </row>
    <row r="30731" spans="18:18" x14ac:dyDescent="0.25">
      <c r="R30731" s="15">
        <v>3</v>
      </c>
    </row>
    <row r="30732" spans="18:18" x14ac:dyDescent="0.25">
      <c r="R30732" s="15">
        <v>3</v>
      </c>
    </row>
    <row r="30733" spans="18:18" x14ac:dyDescent="0.25">
      <c r="R30733" s="15">
        <v>3</v>
      </c>
    </row>
    <row r="30734" spans="18:18" x14ac:dyDescent="0.25">
      <c r="R30734" s="15">
        <v>3</v>
      </c>
    </row>
    <row r="30735" spans="18:18" x14ac:dyDescent="0.25">
      <c r="R30735" s="15">
        <v>3</v>
      </c>
    </row>
    <row r="30736" spans="18:18" x14ac:dyDescent="0.25">
      <c r="R30736" s="15">
        <v>3</v>
      </c>
    </row>
    <row r="30737" spans="18:18" x14ac:dyDescent="0.25">
      <c r="R30737" s="15">
        <v>3</v>
      </c>
    </row>
    <row r="30738" spans="18:18" x14ac:dyDescent="0.25">
      <c r="R30738" s="15">
        <v>3</v>
      </c>
    </row>
    <row r="30739" spans="18:18" x14ac:dyDescent="0.25">
      <c r="R30739" s="15">
        <v>3</v>
      </c>
    </row>
    <row r="30740" spans="18:18" x14ac:dyDescent="0.25">
      <c r="R30740" s="15">
        <v>3</v>
      </c>
    </row>
    <row r="30741" spans="18:18" x14ac:dyDescent="0.25">
      <c r="R30741" s="15">
        <v>1</v>
      </c>
    </row>
    <row r="30742" spans="18:18" x14ac:dyDescent="0.25">
      <c r="R30742" s="15">
        <v>1</v>
      </c>
    </row>
    <row r="30743" spans="18:18" x14ac:dyDescent="0.25">
      <c r="R30743" s="15">
        <v>3</v>
      </c>
    </row>
    <row r="30744" spans="18:18" x14ac:dyDescent="0.25">
      <c r="R30744" s="15">
        <v>3</v>
      </c>
    </row>
    <row r="30745" spans="18:18" x14ac:dyDescent="0.25">
      <c r="R30745" s="15">
        <v>3</v>
      </c>
    </row>
    <row r="30746" spans="18:18" x14ac:dyDescent="0.25">
      <c r="R30746" s="15">
        <v>3</v>
      </c>
    </row>
    <row r="30747" spans="18:18" x14ac:dyDescent="0.25">
      <c r="R30747" s="15">
        <v>3</v>
      </c>
    </row>
    <row r="30748" spans="18:18" x14ac:dyDescent="0.25">
      <c r="R30748" s="15">
        <v>3</v>
      </c>
    </row>
    <row r="30749" spans="18:18" x14ac:dyDescent="0.25">
      <c r="R30749" s="15">
        <v>3</v>
      </c>
    </row>
    <row r="30750" spans="18:18" x14ac:dyDescent="0.25">
      <c r="R30750" s="15">
        <v>3</v>
      </c>
    </row>
    <row r="30751" spans="18:18" x14ac:dyDescent="0.25">
      <c r="R30751" s="15">
        <v>3</v>
      </c>
    </row>
    <row r="30752" spans="18:18" x14ac:dyDescent="0.25">
      <c r="R30752" s="15">
        <v>3</v>
      </c>
    </row>
    <row r="30753" spans="18:18" x14ac:dyDescent="0.25">
      <c r="R30753" s="15">
        <v>3</v>
      </c>
    </row>
    <row r="30754" spans="18:18" x14ac:dyDescent="0.25">
      <c r="R30754" s="15">
        <v>3</v>
      </c>
    </row>
    <row r="30755" spans="18:18" x14ac:dyDescent="0.25">
      <c r="R30755" s="15">
        <v>3</v>
      </c>
    </row>
    <row r="30756" spans="18:18" x14ac:dyDescent="0.25">
      <c r="R30756" s="15">
        <v>3</v>
      </c>
    </row>
    <row r="30757" spans="18:18" x14ac:dyDescent="0.25">
      <c r="R30757" s="15">
        <v>3</v>
      </c>
    </row>
    <row r="30758" spans="18:18" x14ac:dyDescent="0.25">
      <c r="R30758" s="15">
        <v>3</v>
      </c>
    </row>
    <row r="30759" spans="18:18" x14ac:dyDescent="0.25">
      <c r="R30759" s="15">
        <v>3</v>
      </c>
    </row>
    <row r="30760" spans="18:18" x14ac:dyDescent="0.25">
      <c r="R30760" s="15">
        <v>3</v>
      </c>
    </row>
    <row r="30761" spans="18:18" x14ac:dyDescent="0.25">
      <c r="R30761" s="15">
        <v>3</v>
      </c>
    </row>
    <row r="30762" spans="18:18" x14ac:dyDescent="0.25">
      <c r="R30762" s="15">
        <v>3</v>
      </c>
    </row>
    <row r="30763" spans="18:18" x14ac:dyDescent="0.25">
      <c r="R30763" s="15">
        <v>3</v>
      </c>
    </row>
    <row r="30764" spans="18:18" x14ac:dyDescent="0.25">
      <c r="R30764" s="15">
        <v>1</v>
      </c>
    </row>
    <row r="30765" spans="18:18" x14ac:dyDescent="0.25">
      <c r="R30765" s="15">
        <v>1</v>
      </c>
    </row>
    <row r="30766" spans="18:18" x14ac:dyDescent="0.25">
      <c r="R30766" s="15">
        <v>1</v>
      </c>
    </row>
    <row r="30767" spans="18:18" x14ac:dyDescent="0.25">
      <c r="R30767" s="15">
        <v>1</v>
      </c>
    </row>
    <row r="30768" spans="18:18" x14ac:dyDescent="0.25">
      <c r="R30768" s="15">
        <v>2</v>
      </c>
    </row>
    <row r="30769" spans="18:18" x14ac:dyDescent="0.25">
      <c r="R30769" s="15">
        <v>1</v>
      </c>
    </row>
    <row r="30770" spans="18:18" x14ac:dyDescent="0.25">
      <c r="R30770" s="15">
        <v>3</v>
      </c>
    </row>
    <row r="30771" spans="18:18" x14ac:dyDescent="0.25">
      <c r="R30771" s="15">
        <v>3</v>
      </c>
    </row>
    <row r="30772" spans="18:18" x14ac:dyDescent="0.25">
      <c r="R30772" s="15">
        <v>3</v>
      </c>
    </row>
    <row r="30773" spans="18:18" x14ac:dyDescent="0.25">
      <c r="R30773" s="15">
        <v>3</v>
      </c>
    </row>
    <row r="30774" spans="18:18" x14ac:dyDescent="0.25">
      <c r="R30774" s="15">
        <v>3</v>
      </c>
    </row>
    <row r="30775" spans="18:18" x14ac:dyDescent="0.25">
      <c r="R30775" s="15">
        <v>3</v>
      </c>
    </row>
    <row r="30776" spans="18:18" x14ac:dyDescent="0.25">
      <c r="R30776" s="15">
        <v>3</v>
      </c>
    </row>
    <row r="30777" spans="18:18" x14ac:dyDescent="0.25">
      <c r="R30777" s="15">
        <v>3</v>
      </c>
    </row>
    <row r="30778" spans="18:18" x14ac:dyDescent="0.25">
      <c r="R30778" s="15">
        <v>3</v>
      </c>
    </row>
    <row r="30779" spans="18:18" x14ac:dyDescent="0.25">
      <c r="R30779" s="15">
        <v>3</v>
      </c>
    </row>
    <row r="30780" spans="18:18" x14ac:dyDescent="0.25">
      <c r="R30780" s="15">
        <v>3</v>
      </c>
    </row>
    <row r="30781" spans="18:18" x14ac:dyDescent="0.25">
      <c r="R30781" s="15">
        <v>3</v>
      </c>
    </row>
    <row r="30782" spans="18:18" x14ac:dyDescent="0.25">
      <c r="R30782" s="15">
        <v>3</v>
      </c>
    </row>
    <row r="30783" spans="18:18" x14ac:dyDescent="0.25">
      <c r="R30783" s="15">
        <v>3</v>
      </c>
    </row>
    <row r="30784" spans="18:18" x14ac:dyDescent="0.25">
      <c r="R30784" s="15">
        <v>3</v>
      </c>
    </row>
    <row r="30785" spans="18:18" x14ac:dyDescent="0.25">
      <c r="R30785" s="15">
        <v>3</v>
      </c>
    </row>
    <row r="30786" spans="18:18" x14ac:dyDescent="0.25">
      <c r="R30786" s="15">
        <v>3</v>
      </c>
    </row>
    <row r="30787" spans="18:18" x14ac:dyDescent="0.25">
      <c r="R30787" s="15">
        <v>3</v>
      </c>
    </row>
    <row r="30788" spans="18:18" x14ac:dyDescent="0.25">
      <c r="R30788" s="15">
        <v>3</v>
      </c>
    </row>
    <row r="30789" spans="18:18" x14ac:dyDescent="0.25">
      <c r="R30789" s="15">
        <v>3</v>
      </c>
    </row>
    <row r="30790" spans="18:18" x14ac:dyDescent="0.25">
      <c r="R30790" s="15">
        <v>1</v>
      </c>
    </row>
    <row r="30791" spans="18:18" x14ac:dyDescent="0.25">
      <c r="R30791" s="15">
        <v>1</v>
      </c>
    </row>
    <row r="30792" spans="18:18" x14ac:dyDescent="0.25">
      <c r="R30792" s="15">
        <v>1</v>
      </c>
    </row>
    <row r="30793" spans="18:18" x14ac:dyDescent="0.25">
      <c r="R30793" s="15">
        <v>1</v>
      </c>
    </row>
    <row r="30794" spans="18:18" x14ac:dyDescent="0.25">
      <c r="R30794" s="15">
        <v>1</v>
      </c>
    </row>
    <row r="30795" spans="18:18" x14ac:dyDescent="0.25">
      <c r="R30795" s="15">
        <v>1</v>
      </c>
    </row>
    <row r="30796" spans="18:18" x14ac:dyDescent="0.25">
      <c r="R30796" s="15">
        <v>1</v>
      </c>
    </row>
    <row r="30797" spans="18:18" x14ac:dyDescent="0.25">
      <c r="R30797" s="15">
        <v>1</v>
      </c>
    </row>
    <row r="30798" spans="18:18" x14ac:dyDescent="0.25">
      <c r="R30798" s="15">
        <v>1</v>
      </c>
    </row>
    <row r="30799" spans="18:18" x14ac:dyDescent="0.25">
      <c r="R30799" s="15">
        <v>1</v>
      </c>
    </row>
    <row r="30800" spans="18:18" x14ac:dyDescent="0.25">
      <c r="R30800" s="15">
        <v>1</v>
      </c>
    </row>
    <row r="30801" spans="18:18" x14ac:dyDescent="0.25">
      <c r="R30801" s="15">
        <v>1</v>
      </c>
    </row>
    <row r="30802" spans="18:18" x14ac:dyDescent="0.25">
      <c r="R30802" s="15">
        <v>1</v>
      </c>
    </row>
    <row r="30803" spans="18:18" x14ac:dyDescent="0.25">
      <c r="R30803" s="15">
        <v>2</v>
      </c>
    </row>
    <row r="30804" spans="18:18" x14ac:dyDescent="0.25">
      <c r="R30804" s="15">
        <v>3</v>
      </c>
    </row>
    <row r="30805" spans="18:18" x14ac:dyDescent="0.25">
      <c r="R30805" s="15">
        <v>3</v>
      </c>
    </row>
    <row r="30806" spans="18:18" x14ac:dyDescent="0.25">
      <c r="R30806" s="15">
        <v>1</v>
      </c>
    </row>
    <row r="30807" spans="18:18" x14ac:dyDescent="0.25">
      <c r="R30807" s="15">
        <v>1</v>
      </c>
    </row>
    <row r="30808" spans="18:18" x14ac:dyDescent="0.25">
      <c r="R30808" s="15">
        <v>3</v>
      </c>
    </row>
    <row r="30809" spans="18:18" x14ac:dyDescent="0.25">
      <c r="R30809" s="15">
        <v>1</v>
      </c>
    </row>
    <row r="30810" spans="18:18" x14ac:dyDescent="0.25">
      <c r="R30810" s="15">
        <v>1</v>
      </c>
    </row>
    <row r="30811" spans="18:18" x14ac:dyDescent="0.25">
      <c r="R30811" s="15">
        <v>1</v>
      </c>
    </row>
    <row r="30812" spans="18:18" x14ac:dyDescent="0.25">
      <c r="R30812" s="15">
        <v>1</v>
      </c>
    </row>
    <row r="30813" spans="18:18" x14ac:dyDescent="0.25">
      <c r="R30813" s="15">
        <v>1</v>
      </c>
    </row>
    <row r="30814" spans="18:18" x14ac:dyDescent="0.25">
      <c r="R30814" s="15">
        <v>3</v>
      </c>
    </row>
    <row r="30815" spans="18:18" x14ac:dyDescent="0.25">
      <c r="R30815" s="15">
        <v>3</v>
      </c>
    </row>
    <row r="30816" spans="18:18" x14ac:dyDescent="0.25">
      <c r="R30816" s="15">
        <v>3</v>
      </c>
    </row>
    <row r="30817" spans="18:18" x14ac:dyDescent="0.25">
      <c r="R30817" s="15">
        <v>1</v>
      </c>
    </row>
    <row r="30818" spans="18:18" x14ac:dyDescent="0.25">
      <c r="R30818" s="15">
        <v>1</v>
      </c>
    </row>
    <row r="30819" spans="18:18" x14ac:dyDescent="0.25">
      <c r="R30819" s="15">
        <v>1</v>
      </c>
    </row>
    <row r="30820" spans="18:18" x14ac:dyDescent="0.25">
      <c r="R30820" s="15">
        <v>1</v>
      </c>
    </row>
    <row r="30821" spans="18:18" x14ac:dyDescent="0.25">
      <c r="R30821" s="15">
        <v>1</v>
      </c>
    </row>
    <row r="30822" spans="18:18" x14ac:dyDescent="0.25">
      <c r="R30822" s="15">
        <v>3</v>
      </c>
    </row>
    <row r="30823" spans="18:18" x14ac:dyDescent="0.25">
      <c r="R30823" s="15">
        <v>1</v>
      </c>
    </row>
    <row r="30824" spans="18:18" x14ac:dyDescent="0.25">
      <c r="R30824" s="15">
        <v>1</v>
      </c>
    </row>
    <row r="30825" spans="18:18" x14ac:dyDescent="0.25">
      <c r="R30825" s="15">
        <v>1</v>
      </c>
    </row>
    <row r="30826" spans="18:18" x14ac:dyDescent="0.25">
      <c r="R30826" s="15">
        <v>1</v>
      </c>
    </row>
    <row r="30827" spans="18:18" x14ac:dyDescent="0.25">
      <c r="R30827" s="15">
        <v>1</v>
      </c>
    </row>
    <row r="30828" spans="18:18" x14ac:dyDescent="0.25">
      <c r="R30828" s="15">
        <v>1</v>
      </c>
    </row>
    <row r="30829" spans="18:18" x14ac:dyDescent="0.25">
      <c r="R30829" s="15">
        <v>1</v>
      </c>
    </row>
    <row r="30830" spans="18:18" x14ac:dyDescent="0.25">
      <c r="R30830" s="15">
        <v>1</v>
      </c>
    </row>
    <row r="30831" spans="18:18" x14ac:dyDescent="0.25">
      <c r="R30831" s="15">
        <v>1</v>
      </c>
    </row>
    <row r="30832" spans="18:18" x14ac:dyDescent="0.25">
      <c r="R30832" s="15">
        <v>3</v>
      </c>
    </row>
    <row r="30833" spans="18:18" x14ac:dyDescent="0.25">
      <c r="R30833" s="15">
        <v>1</v>
      </c>
    </row>
    <row r="30834" spans="18:18" x14ac:dyDescent="0.25">
      <c r="R30834" s="15">
        <v>1</v>
      </c>
    </row>
    <row r="30835" spans="18:18" x14ac:dyDescent="0.25">
      <c r="R30835" s="15">
        <v>1</v>
      </c>
    </row>
    <row r="30836" spans="18:18" x14ac:dyDescent="0.25">
      <c r="R30836" s="15">
        <v>1</v>
      </c>
    </row>
    <row r="30837" spans="18:18" x14ac:dyDescent="0.25">
      <c r="R30837" s="15">
        <v>1</v>
      </c>
    </row>
    <row r="30838" spans="18:18" x14ac:dyDescent="0.25">
      <c r="R30838" s="15">
        <v>1</v>
      </c>
    </row>
    <row r="30839" spans="18:18" x14ac:dyDescent="0.25">
      <c r="R30839" s="15">
        <v>1</v>
      </c>
    </row>
    <row r="30840" spans="18:18" x14ac:dyDescent="0.25">
      <c r="R30840" s="15">
        <v>3</v>
      </c>
    </row>
    <row r="30841" spans="18:18" x14ac:dyDescent="0.25">
      <c r="R30841" s="15">
        <v>3</v>
      </c>
    </row>
    <row r="30842" spans="18:18" x14ac:dyDescent="0.25">
      <c r="R30842" s="15">
        <v>3</v>
      </c>
    </row>
    <row r="30843" spans="18:18" x14ac:dyDescent="0.25">
      <c r="R30843" s="15">
        <v>3</v>
      </c>
    </row>
    <row r="30844" spans="18:18" x14ac:dyDescent="0.25">
      <c r="R30844" s="15">
        <v>3</v>
      </c>
    </row>
    <row r="30845" spans="18:18" x14ac:dyDescent="0.25">
      <c r="R30845" s="15">
        <v>3</v>
      </c>
    </row>
    <row r="30846" spans="18:18" x14ac:dyDescent="0.25">
      <c r="R30846" s="15">
        <v>3</v>
      </c>
    </row>
    <row r="30847" spans="18:18" x14ac:dyDescent="0.25">
      <c r="R30847" s="15">
        <v>1</v>
      </c>
    </row>
    <row r="30848" spans="18:18" x14ac:dyDescent="0.25">
      <c r="R30848" s="15">
        <v>1</v>
      </c>
    </row>
    <row r="30849" spans="18:18" x14ac:dyDescent="0.25">
      <c r="R30849" s="15">
        <v>3</v>
      </c>
    </row>
    <row r="30850" spans="18:18" x14ac:dyDescent="0.25">
      <c r="R30850" s="15">
        <v>1</v>
      </c>
    </row>
    <row r="30851" spans="18:18" x14ac:dyDescent="0.25">
      <c r="R30851" s="15">
        <v>1</v>
      </c>
    </row>
    <row r="30852" spans="18:18" x14ac:dyDescent="0.25">
      <c r="R30852" s="15">
        <v>1</v>
      </c>
    </row>
    <row r="30853" spans="18:18" x14ac:dyDescent="0.25">
      <c r="R30853" s="15">
        <v>1</v>
      </c>
    </row>
    <row r="30854" spans="18:18" x14ac:dyDescent="0.25">
      <c r="R30854" s="15">
        <v>1</v>
      </c>
    </row>
    <row r="30855" spans="18:18" x14ac:dyDescent="0.25">
      <c r="R30855" s="15">
        <v>1</v>
      </c>
    </row>
    <row r="30856" spans="18:18" x14ac:dyDescent="0.25">
      <c r="R30856" s="15">
        <v>1</v>
      </c>
    </row>
    <row r="30857" spans="18:18" x14ac:dyDescent="0.25">
      <c r="R30857" s="15">
        <v>1</v>
      </c>
    </row>
    <row r="30858" spans="18:18" x14ac:dyDescent="0.25">
      <c r="R30858" s="15">
        <v>1</v>
      </c>
    </row>
    <row r="30859" spans="18:18" x14ac:dyDescent="0.25">
      <c r="R30859" s="15">
        <v>1</v>
      </c>
    </row>
    <row r="30860" spans="18:18" x14ac:dyDescent="0.25">
      <c r="R30860" s="15">
        <v>1</v>
      </c>
    </row>
    <row r="30861" spans="18:18" x14ac:dyDescent="0.25">
      <c r="R30861" s="15">
        <v>3</v>
      </c>
    </row>
    <row r="30862" spans="18:18" x14ac:dyDescent="0.25">
      <c r="R30862" s="15">
        <v>1</v>
      </c>
    </row>
    <row r="30863" spans="18:18" x14ac:dyDescent="0.25">
      <c r="R30863" s="15">
        <v>3</v>
      </c>
    </row>
    <row r="30864" spans="18:18" x14ac:dyDescent="0.25">
      <c r="R30864" s="15">
        <v>3</v>
      </c>
    </row>
    <row r="30865" spans="18:18" x14ac:dyDescent="0.25">
      <c r="R30865" s="15">
        <v>2</v>
      </c>
    </row>
    <row r="30866" spans="18:18" x14ac:dyDescent="0.25">
      <c r="R30866" s="15">
        <v>2</v>
      </c>
    </row>
    <row r="30867" spans="18:18" x14ac:dyDescent="0.25">
      <c r="R30867" s="15">
        <v>2</v>
      </c>
    </row>
    <row r="30868" spans="18:18" x14ac:dyDescent="0.25">
      <c r="R30868" s="15">
        <v>2</v>
      </c>
    </row>
    <row r="30869" spans="18:18" x14ac:dyDescent="0.25">
      <c r="R30869" s="15">
        <v>2</v>
      </c>
    </row>
    <row r="30870" spans="18:18" x14ac:dyDescent="0.25">
      <c r="R30870" s="15">
        <v>2</v>
      </c>
    </row>
    <row r="30871" spans="18:18" x14ac:dyDescent="0.25">
      <c r="R30871" s="15">
        <v>1</v>
      </c>
    </row>
    <row r="30872" spans="18:18" x14ac:dyDescent="0.25">
      <c r="R30872" s="15">
        <v>1</v>
      </c>
    </row>
    <row r="30873" spans="18:18" x14ac:dyDescent="0.25">
      <c r="R30873" s="15">
        <v>1</v>
      </c>
    </row>
    <row r="30874" spans="18:18" x14ac:dyDescent="0.25">
      <c r="R30874" s="15">
        <v>1</v>
      </c>
    </row>
    <row r="30875" spans="18:18" x14ac:dyDescent="0.25">
      <c r="R30875" s="15">
        <v>1</v>
      </c>
    </row>
    <row r="30876" spans="18:18" x14ac:dyDescent="0.25">
      <c r="R30876" s="15">
        <v>1</v>
      </c>
    </row>
    <row r="30877" spans="18:18" x14ac:dyDescent="0.25">
      <c r="R30877" s="15">
        <v>3</v>
      </c>
    </row>
    <row r="30878" spans="18:18" x14ac:dyDescent="0.25">
      <c r="R30878" s="15">
        <v>3</v>
      </c>
    </row>
    <row r="30879" spans="18:18" x14ac:dyDescent="0.25">
      <c r="R30879" s="15">
        <v>3</v>
      </c>
    </row>
    <row r="30880" spans="18:18" x14ac:dyDescent="0.25">
      <c r="R30880" s="15">
        <v>3</v>
      </c>
    </row>
    <row r="30881" spans="18:18" x14ac:dyDescent="0.25">
      <c r="R30881" s="15">
        <v>3</v>
      </c>
    </row>
    <row r="30882" spans="18:18" x14ac:dyDescent="0.25">
      <c r="R30882" s="15">
        <v>3</v>
      </c>
    </row>
    <row r="30883" spans="18:18" x14ac:dyDescent="0.25">
      <c r="R30883" s="15">
        <v>3</v>
      </c>
    </row>
    <row r="30884" spans="18:18" x14ac:dyDescent="0.25">
      <c r="R30884" s="15">
        <v>3</v>
      </c>
    </row>
    <row r="30885" spans="18:18" x14ac:dyDescent="0.25">
      <c r="R30885" s="15">
        <v>3</v>
      </c>
    </row>
    <row r="30886" spans="18:18" x14ac:dyDescent="0.25">
      <c r="R30886" s="15">
        <v>1</v>
      </c>
    </row>
    <row r="30887" spans="18:18" x14ac:dyDescent="0.25">
      <c r="R30887" s="15">
        <v>1</v>
      </c>
    </row>
    <row r="30888" spans="18:18" x14ac:dyDescent="0.25">
      <c r="R30888" s="15">
        <v>1</v>
      </c>
    </row>
    <row r="30889" spans="18:18" x14ac:dyDescent="0.25">
      <c r="R30889" s="15">
        <v>1</v>
      </c>
    </row>
    <row r="30890" spans="18:18" x14ac:dyDescent="0.25">
      <c r="R30890" s="15">
        <v>1</v>
      </c>
    </row>
    <row r="30891" spans="18:18" x14ac:dyDescent="0.25">
      <c r="R30891" s="15">
        <v>3</v>
      </c>
    </row>
    <row r="30892" spans="18:18" x14ac:dyDescent="0.25">
      <c r="R30892" s="15">
        <v>3</v>
      </c>
    </row>
    <row r="30893" spans="18:18" x14ac:dyDescent="0.25">
      <c r="R30893" s="15">
        <v>3</v>
      </c>
    </row>
    <row r="30894" spans="18:18" x14ac:dyDescent="0.25">
      <c r="R30894" s="15">
        <v>3</v>
      </c>
    </row>
    <row r="30895" spans="18:18" x14ac:dyDescent="0.25">
      <c r="R30895" s="15">
        <v>4</v>
      </c>
    </row>
    <row r="30896" spans="18:18" x14ac:dyDescent="0.25">
      <c r="R30896" s="15">
        <v>2</v>
      </c>
    </row>
    <row r="30897" spans="18:18" x14ac:dyDescent="0.25">
      <c r="R30897" s="15">
        <v>2</v>
      </c>
    </row>
    <row r="30898" spans="18:18" x14ac:dyDescent="0.25">
      <c r="R30898" s="15">
        <v>2</v>
      </c>
    </row>
    <row r="30899" spans="18:18" x14ac:dyDescent="0.25">
      <c r="R30899" s="15">
        <v>1</v>
      </c>
    </row>
    <row r="30900" spans="18:18" x14ac:dyDescent="0.25">
      <c r="R30900" s="15">
        <v>1</v>
      </c>
    </row>
    <row r="30901" spans="18:18" x14ac:dyDescent="0.25">
      <c r="R30901" s="15">
        <v>1</v>
      </c>
    </row>
    <row r="30902" spans="18:18" x14ac:dyDescent="0.25">
      <c r="R30902" s="15">
        <v>3</v>
      </c>
    </row>
    <row r="30903" spans="18:18" x14ac:dyDescent="0.25">
      <c r="R30903" s="15">
        <v>2</v>
      </c>
    </row>
    <row r="30904" spans="18:18" x14ac:dyDescent="0.25">
      <c r="R30904" s="15">
        <v>2</v>
      </c>
    </row>
    <row r="30905" spans="18:18" x14ac:dyDescent="0.25">
      <c r="R30905" s="15">
        <v>1</v>
      </c>
    </row>
    <row r="30906" spans="18:18" x14ac:dyDescent="0.25">
      <c r="R30906" s="15">
        <v>1</v>
      </c>
    </row>
    <row r="30907" spans="18:18" x14ac:dyDescent="0.25">
      <c r="R30907" s="15">
        <v>1</v>
      </c>
    </row>
    <row r="30908" spans="18:18" x14ac:dyDescent="0.25">
      <c r="R30908" s="15">
        <v>1</v>
      </c>
    </row>
    <row r="30909" spans="18:18" x14ac:dyDescent="0.25">
      <c r="R30909" s="15">
        <v>1</v>
      </c>
    </row>
    <row r="30910" spans="18:18" x14ac:dyDescent="0.25">
      <c r="R30910" s="15">
        <v>2</v>
      </c>
    </row>
    <row r="30911" spans="18:18" x14ac:dyDescent="0.25">
      <c r="R30911" s="15">
        <v>2</v>
      </c>
    </row>
    <row r="30912" spans="18:18" x14ac:dyDescent="0.25">
      <c r="R30912" s="15">
        <v>2</v>
      </c>
    </row>
    <row r="30913" spans="18:18" x14ac:dyDescent="0.25">
      <c r="R30913" s="15">
        <v>2</v>
      </c>
    </row>
    <row r="30914" spans="18:18" x14ac:dyDescent="0.25">
      <c r="R30914" s="15">
        <v>2</v>
      </c>
    </row>
    <row r="30915" spans="18:18" x14ac:dyDescent="0.25">
      <c r="R30915" s="15">
        <v>2</v>
      </c>
    </row>
    <row r="30916" spans="18:18" x14ac:dyDescent="0.25">
      <c r="R30916" s="15">
        <v>2</v>
      </c>
    </row>
    <row r="30917" spans="18:18" x14ac:dyDescent="0.25">
      <c r="R30917" s="15">
        <v>2</v>
      </c>
    </row>
    <row r="30918" spans="18:18" x14ac:dyDescent="0.25">
      <c r="R30918" s="15">
        <v>1</v>
      </c>
    </row>
    <row r="30919" spans="18:18" x14ac:dyDescent="0.25">
      <c r="R30919" s="15">
        <v>2</v>
      </c>
    </row>
    <row r="30920" spans="18:18" x14ac:dyDescent="0.25">
      <c r="R30920" s="15">
        <v>2</v>
      </c>
    </row>
    <row r="30921" spans="18:18" x14ac:dyDescent="0.25">
      <c r="R30921" s="15">
        <v>2</v>
      </c>
    </row>
    <row r="30922" spans="18:18" x14ac:dyDescent="0.25">
      <c r="R30922" s="15">
        <v>1</v>
      </c>
    </row>
    <row r="30923" spans="18:18" x14ac:dyDescent="0.25">
      <c r="R30923" s="15">
        <v>1</v>
      </c>
    </row>
    <row r="30924" spans="18:18" x14ac:dyDescent="0.25">
      <c r="R30924" s="15">
        <v>1</v>
      </c>
    </row>
    <row r="30925" spans="18:18" x14ac:dyDescent="0.25">
      <c r="R30925" s="15">
        <v>1</v>
      </c>
    </row>
    <row r="30926" spans="18:18" x14ac:dyDescent="0.25">
      <c r="R30926" s="15">
        <v>1</v>
      </c>
    </row>
    <row r="30927" spans="18:18" x14ac:dyDescent="0.25">
      <c r="R30927" s="15">
        <v>2</v>
      </c>
    </row>
    <row r="30928" spans="18:18" x14ac:dyDescent="0.25">
      <c r="R30928" s="15">
        <v>2</v>
      </c>
    </row>
    <row r="30929" spans="18:18" x14ac:dyDescent="0.25">
      <c r="R30929" s="15">
        <v>2</v>
      </c>
    </row>
    <row r="30930" spans="18:18" x14ac:dyDescent="0.25">
      <c r="R30930" s="15">
        <v>1</v>
      </c>
    </row>
    <row r="30931" spans="18:18" x14ac:dyDescent="0.25">
      <c r="R30931" s="15">
        <v>1</v>
      </c>
    </row>
    <row r="30932" spans="18:18" x14ac:dyDescent="0.25">
      <c r="R30932" s="15">
        <v>1</v>
      </c>
    </row>
    <row r="30933" spans="18:18" x14ac:dyDescent="0.25">
      <c r="R30933" s="15">
        <v>2</v>
      </c>
    </row>
    <row r="30934" spans="18:18" x14ac:dyDescent="0.25">
      <c r="R30934" s="15">
        <v>2</v>
      </c>
    </row>
    <row r="30935" spans="18:18" x14ac:dyDescent="0.25">
      <c r="R30935" s="15">
        <v>2</v>
      </c>
    </row>
    <row r="30936" spans="18:18" x14ac:dyDescent="0.25">
      <c r="R30936" s="15">
        <v>2</v>
      </c>
    </row>
    <row r="30937" spans="18:18" x14ac:dyDescent="0.25">
      <c r="R30937" s="15">
        <v>1</v>
      </c>
    </row>
    <row r="30938" spans="18:18" x14ac:dyDescent="0.25">
      <c r="R30938" s="15">
        <v>1</v>
      </c>
    </row>
    <row r="30939" spans="18:18" x14ac:dyDescent="0.25">
      <c r="R30939" s="15">
        <v>1</v>
      </c>
    </row>
    <row r="30940" spans="18:18" x14ac:dyDescent="0.25">
      <c r="R30940" s="15">
        <v>1</v>
      </c>
    </row>
    <row r="30941" spans="18:18" x14ac:dyDescent="0.25">
      <c r="R30941" s="15">
        <v>1</v>
      </c>
    </row>
    <row r="30942" spans="18:18" x14ac:dyDescent="0.25">
      <c r="R30942" s="15">
        <v>1</v>
      </c>
    </row>
    <row r="30943" spans="18:18" x14ac:dyDescent="0.25">
      <c r="R30943" s="15">
        <v>1</v>
      </c>
    </row>
    <row r="30944" spans="18:18" x14ac:dyDescent="0.25">
      <c r="R30944" s="15">
        <v>1</v>
      </c>
    </row>
    <row r="30945" spans="18:18" x14ac:dyDescent="0.25">
      <c r="R30945" s="15">
        <v>1</v>
      </c>
    </row>
    <row r="30946" spans="18:18" x14ac:dyDescent="0.25">
      <c r="R30946" s="15">
        <v>1</v>
      </c>
    </row>
    <row r="30947" spans="18:18" x14ac:dyDescent="0.25">
      <c r="R30947" s="15">
        <v>1</v>
      </c>
    </row>
    <row r="30948" spans="18:18" x14ac:dyDescent="0.25">
      <c r="R30948" s="15">
        <v>1</v>
      </c>
    </row>
    <row r="30949" spans="18:18" x14ac:dyDescent="0.25">
      <c r="R30949" s="15">
        <v>1</v>
      </c>
    </row>
    <row r="30950" spans="18:18" x14ac:dyDescent="0.25">
      <c r="R30950" s="15">
        <v>1</v>
      </c>
    </row>
    <row r="30951" spans="18:18" x14ac:dyDescent="0.25">
      <c r="R30951" s="15">
        <v>1</v>
      </c>
    </row>
    <row r="30952" spans="18:18" x14ac:dyDescent="0.25">
      <c r="R30952" s="15">
        <v>2</v>
      </c>
    </row>
    <row r="30953" spans="18:18" x14ac:dyDescent="0.25">
      <c r="R30953" s="15">
        <v>2</v>
      </c>
    </row>
    <row r="30954" spans="18:18" x14ac:dyDescent="0.25">
      <c r="R30954" s="15">
        <v>2</v>
      </c>
    </row>
    <row r="30955" spans="18:18" x14ac:dyDescent="0.25">
      <c r="R30955" s="15">
        <v>2</v>
      </c>
    </row>
    <row r="30956" spans="18:18" x14ac:dyDescent="0.25">
      <c r="R30956" s="15">
        <v>2</v>
      </c>
    </row>
    <row r="30957" spans="18:18" x14ac:dyDescent="0.25">
      <c r="R30957" s="15">
        <v>2</v>
      </c>
    </row>
    <row r="30958" spans="18:18" x14ac:dyDescent="0.25">
      <c r="R30958" s="15">
        <v>2</v>
      </c>
    </row>
    <row r="30959" spans="18:18" x14ac:dyDescent="0.25">
      <c r="R30959" s="15">
        <v>2</v>
      </c>
    </row>
    <row r="30960" spans="18:18" x14ac:dyDescent="0.25">
      <c r="R30960" s="15">
        <v>2</v>
      </c>
    </row>
    <row r="30961" spans="18:18" x14ac:dyDescent="0.25">
      <c r="R30961" s="15">
        <v>2</v>
      </c>
    </row>
    <row r="30962" spans="18:18" x14ac:dyDescent="0.25">
      <c r="R30962" s="15">
        <v>2</v>
      </c>
    </row>
    <row r="30963" spans="18:18" x14ac:dyDescent="0.25">
      <c r="R30963" s="15">
        <v>2</v>
      </c>
    </row>
    <row r="30964" spans="18:18" x14ac:dyDescent="0.25">
      <c r="R30964" s="15">
        <v>1</v>
      </c>
    </row>
    <row r="30965" spans="18:18" x14ac:dyDescent="0.25">
      <c r="R30965" s="15">
        <v>1</v>
      </c>
    </row>
    <row r="30966" spans="18:18" x14ac:dyDescent="0.25">
      <c r="R30966" s="15">
        <v>1</v>
      </c>
    </row>
    <row r="30967" spans="18:18" x14ac:dyDescent="0.25">
      <c r="R30967" s="15">
        <v>1</v>
      </c>
    </row>
    <row r="30968" spans="18:18" x14ac:dyDescent="0.25">
      <c r="R30968" s="15">
        <v>1</v>
      </c>
    </row>
    <row r="30969" spans="18:18" x14ac:dyDescent="0.25">
      <c r="R30969" s="15">
        <v>1</v>
      </c>
    </row>
    <row r="30970" spans="18:18" x14ac:dyDescent="0.25">
      <c r="R30970" s="15">
        <v>1</v>
      </c>
    </row>
    <row r="30971" spans="18:18" x14ac:dyDescent="0.25">
      <c r="R30971" s="15">
        <v>1</v>
      </c>
    </row>
    <row r="30972" spans="18:18" x14ac:dyDescent="0.25">
      <c r="R30972" s="15">
        <v>1</v>
      </c>
    </row>
    <row r="30973" spans="18:18" x14ac:dyDescent="0.25">
      <c r="R30973" s="15">
        <v>1</v>
      </c>
    </row>
    <row r="30974" spans="18:18" x14ac:dyDescent="0.25">
      <c r="R30974" s="15">
        <v>2</v>
      </c>
    </row>
    <row r="30975" spans="18:18" x14ac:dyDescent="0.25">
      <c r="R30975" s="15">
        <v>2</v>
      </c>
    </row>
    <row r="30976" spans="18:18" x14ac:dyDescent="0.25">
      <c r="R30976" s="15">
        <v>2</v>
      </c>
    </row>
    <row r="30977" spans="18:18" x14ac:dyDescent="0.25">
      <c r="R30977" s="15">
        <v>2</v>
      </c>
    </row>
    <row r="30978" spans="18:18" x14ac:dyDescent="0.25">
      <c r="R30978" s="15">
        <v>2</v>
      </c>
    </row>
    <row r="30979" spans="18:18" x14ac:dyDescent="0.25">
      <c r="R30979" s="15">
        <v>2</v>
      </c>
    </row>
    <row r="30980" spans="18:18" x14ac:dyDescent="0.25">
      <c r="R30980" s="15">
        <v>2</v>
      </c>
    </row>
    <row r="30981" spans="18:18" x14ac:dyDescent="0.25">
      <c r="R30981" s="15">
        <v>2</v>
      </c>
    </row>
    <row r="30982" spans="18:18" x14ac:dyDescent="0.25">
      <c r="R30982" s="15">
        <v>1</v>
      </c>
    </row>
    <row r="30983" spans="18:18" x14ac:dyDescent="0.25">
      <c r="R30983" s="15">
        <v>1</v>
      </c>
    </row>
    <row r="30984" spans="18:18" x14ac:dyDescent="0.25">
      <c r="R30984" s="15">
        <v>1</v>
      </c>
    </row>
    <row r="30985" spans="18:18" x14ac:dyDescent="0.25">
      <c r="R30985" s="15">
        <v>1</v>
      </c>
    </row>
    <row r="30986" spans="18:18" x14ac:dyDescent="0.25">
      <c r="R30986" s="15">
        <v>1</v>
      </c>
    </row>
    <row r="30987" spans="18:18" x14ac:dyDescent="0.25">
      <c r="R30987" s="15">
        <v>3</v>
      </c>
    </row>
    <row r="30988" spans="18:18" x14ac:dyDescent="0.25">
      <c r="R30988" s="15">
        <v>3</v>
      </c>
    </row>
    <row r="30989" spans="18:18" x14ac:dyDescent="0.25">
      <c r="R30989" s="15">
        <v>3</v>
      </c>
    </row>
    <row r="30990" spans="18:18" x14ac:dyDescent="0.25">
      <c r="R30990" s="15">
        <v>3</v>
      </c>
    </row>
    <row r="30991" spans="18:18" x14ac:dyDescent="0.25">
      <c r="R30991" s="15">
        <v>3</v>
      </c>
    </row>
    <row r="30992" spans="18:18" x14ac:dyDescent="0.25">
      <c r="R30992" s="15">
        <v>3</v>
      </c>
    </row>
    <row r="30993" spans="18:18" x14ac:dyDescent="0.25">
      <c r="R30993" s="15">
        <v>1</v>
      </c>
    </row>
    <row r="30994" spans="18:18" x14ac:dyDescent="0.25">
      <c r="R30994" s="15">
        <v>1</v>
      </c>
    </row>
    <row r="30995" spans="18:18" x14ac:dyDescent="0.25">
      <c r="R30995" s="15">
        <v>1</v>
      </c>
    </row>
    <row r="30996" spans="18:18" x14ac:dyDescent="0.25">
      <c r="R30996" s="15">
        <v>1</v>
      </c>
    </row>
    <row r="30997" spans="18:18" x14ac:dyDescent="0.25">
      <c r="R30997" s="15">
        <v>3</v>
      </c>
    </row>
    <row r="30998" spans="18:18" x14ac:dyDescent="0.25">
      <c r="R30998" s="15">
        <v>3</v>
      </c>
    </row>
    <row r="30999" spans="18:18" x14ac:dyDescent="0.25">
      <c r="R30999" s="15">
        <v>3</v>
      </c>
    </row>
    <row r="31000" spans="18:18" x14ac:dyDescent="0.25">
      <c r="R31000" s="15">
        <v>1</v>
      </c>
    </row>
    <row r="31001" spans="18:18" x14ac:dyDescent="0.25">
      <c r="R31001" s="15">
        <v>2</v>
      </c>
    </row>
    <row r="31002" spans="18:18" x14ac:dyDescent="0.25">
      <c r="R31002" s="15">
        <v>1</v>
      </c>
    </row>
    <row r="31003" spans="18:18" x14ac:dyDescent="0.25">
      <c r="R31003" s="15">
        <v>1</v>
      </c>
    </row>
    <row r="31004" spans="18:18" x14ac:dyDescent="0.25">
      <c r="R31004" s="15">
        <v>1</v>
      </c>
    </row>
    <row r="31005" spans="18:18" x14ac:dyDescent="0.25">
      <c r="R31005" s="15">
        <v>1</v>
      </c>
    </row>
    <row r="31006" spans="18:18" x14ac:dyDescent="0.25">
      <c r="R31006" s="15">
        <v>1</v>
      </c>
    </row>
    <row r="31007" spans="18:18" x14ac:dyDescent="0.25">
      <c r="R31007" s="15">
        <v>2</v>
      </c>
    </row>
    <row r="31008" spans="18:18" x14ac:dyDescent="0.25">
      <c r="R31008" s="15">
        <v>2</v>
      </c>
    </row>
    <row r="31009" spans="18:18" x14ac:dyDescent="0.25">
      <c r="R31009" s="15">
        <v>3</v>
      </c>
    </row>
    <row r="31010" spans="18:18" x14ac:dyDescent="0.25">
      <c r="R31010" s="15">
        <v>3</v>
      </c>
    </row>
    <row r="31011" spans="18:18" x14ac:dyDescent="0.25">
      <c r="R31011" s="15">
        <v>1</v>
      </c>
    </row>
    <row r="31012" spans="18:18" x14ac:dyDescent="0.25">
      <c r="R31012" s="15">
        <v>3</v>
      </c>
    </row>
    <row r="31013" spans="18:18" x14ac:dyDescent="0.25">
      <c r="R31013" s="15">
        <v>3</v>
      </c>
    </row>
    <row r="31014" spans="18:18" x14ac:dyDescent="0.25">
      <c r="R31014" s="15">
        <v>2</v>
      </c>
    </row>
    <row r="31015" spans="18:18" x14ac:dyDescent="0.25">
      <c r="R31015" s="15">
        <v>2</v>
      </c>
    </row>
    <row r="31016" spans="18:18" x14ac:dyDescent="0.25">
      <c r="R31016" s="15">
        <v>2</v>
      </c>
    </row>
    <row r="31017" spans="18:18" x14ac:dyDescent="0.25">
      <c r="R31017" s="15">
        <v>2</v>
      </c>
    </row>
    <row r="31018" spans="18:18" x14ac:dyDescent="0.25">
      <c r="R31018" s="15">
        <v>3</v>
      </c>
    </row>
    <row r="31019" spans="18:18" x14ac:dyDescent="0.25">
      <c r="R31019" s="15">
        <v>3</v>
      </c>
    </row>
    <row r="31020" spans="18:18" x14ac:dyDescent="0.25">
      <c r="R31020" s="15">
        <v>3</v>
      </c>
    </row>
    <row r="31021" spans="18:18" x14ac:dyDescent="0.25">
      <c r="R31021" s="15">
        <v>3</v>
      </c>
    </row>
    <row r="31022" spans="18:18" x14ac:dyDescent="0.25">
      <c r="R31022" s="15">
        <v>3</v>
      </c>
    </row>
    <row r="31023" spans="18:18" x14ac:dyDescent="0.25">
      <c r="R31023" s="15">
        <v>1</v>
      </c>
    </row>
    <row r="31024" spans="18:18" x14ac:dyDescent="0.25">
      <c r="R31024" s="15">
        <v>1</v>
      </c>
    </row>
    <row r="31025" spans="18:18" x14ac:dyDescent="0.25">
      <c r="R31025" s="15">
        <v>3</v>
      </c>
    </row>
    <row r="31026" spans="18:18" x14ac:dyDescent="0.25">
      <c r="R31026" s="15">
        <v>1</v>
      </c>
    </row>
    <row r="31027" spans="18:18" x14ac:dyDescent="0.25">
      <c r="R31027" s="15">
        <v>3</v>
      </c>
    </row>
    <row r="31028" spans="18:18" x14ac:dyDescent="0.25">
      <c r="R31028" s="15">
        <v>3</v>
      </c>
    </row>
    <row r="31029" spans="18:18" x14ac:dyDescent="0.25">
      <c r="R31029" s="15">
        <v>1</v>
      </c>
    </row>
    <row r="31030" spans="18:18" x14ac:dyDescent="0.25">
      <c r="R31030" s="15">
        <v>1</v>
      </c>
    </row>
    <row r="31031" spans="18:18" x14ac:dyDescent="0.25">
      <c r="R31031" s="15">
        <v>1</v>
      </c>
    </row>
    <row r="31032" spans="18:18" x14ac:dyDescent="0.25">
      <c r="R31032" s="15">
        <v>1</v>
      </c>
    </row>
    <row r="31033" spans="18:18" x14ac:dyDescent="0.25">
      <c r="R31033" s="15">
        <v>1</v>
      </c>
    </row>
    <row r="31034" spans="18:18" x14ac:dyDescent="0.25">
      <c r="R31034" s="15">
        <v>1</v>
      </c>
    </row>
    <row r="31035" spans="18:18" x14ac:dyDescent="0.25">
      <c r="R31035" s="15">
        <v>1</v>
      </c>
    </row>
    <row r="31036" spans="18:18" x14ac:dyDescent="0.25">
      <c r="R31036" s="15">
        <v>1</v>
      </c>
    </row>
    <row r="31037" spans="18:18" x14ac:dyDescent="0.25">
      <c r="R31037" s="15">
        <v>3</v>
      </c>
    </row>
    <row r="31038" spans="18:18" x14ac:dyDescent="0.25">
      <c r="R31038" s="15">
        <v>3</v>
      </c>
    </row>
    <row r="31039" spans="18:18" x14ac:dyDescent="0.25">
      <c r="R31039" s="15">
        <v>1</v>
      </c>
    </row>
    <row r="31040" spans="18:18" x14ac:dyDescent="0.25">
      <c r="R31040" s="15">
        <v>1</v>
      </c>
    </row>
    <row r="31041" spans="18:18" x14ac:dyDescent="0.25">
      <c r="R31041" s="15">
        <v>3</v>
      </c>
    </row>
    <row r="31042" spans="18:18" x14ac:dyDescent="0.25">
      <c r="R31042" s="15">
        <v>3</v>
      </c>
    </row>
    <row r="31043" spans="18:18" x14ac:dyDescent="0.25">
      <c r="R31043" s="15">
        <v>1</v>
      </c>
    </row>
    <row r="31044" spans="18:18" x14ac:dyDescent="0.25">
      <c r="R31044" s="15">
        <v>1</v>
      </c>
    </row>
    <row r="31045" spans="18:18" x14ac:dyDescent="0.25">
      <c r="R31045" s="15">
        <v>1</v>
      </c>
    </row>
    <row r="31046" spans="18:18" x14ac:dyDescent="0.25">
      <c r="R31046" s="15">
        <v>3</v>
      </c>
    </row>
    <row r="31047" spans="18:18" x14ac:dyDescent="0.25">
      <c r="R31047" s="15">
        <v>1</v>
      </c>
    </row>
    <row r="31048" spans="18:18" x14ac:dyDescent="0.25">
      <c r="R31048" s="15">
        <v>3</v>
      </c>
    </row>
    <row r="31049" spans="18:18" x14ac:dyDescent="0.25">
      <c r="R31049" s="15">
        <v>3</v>
      </c>
    </row>
    <row r="31050" spans="18:18" x14ac:dyDescent="0.25">
      <c r="R31050" s="15">
        <v>1</v>
      </c>
    </row>
    <row r="31051" spans="18:18" x14ac:dyDescent="0.25">
      <c r="R31051" s="15">
        <v>1</v>
      </c>
    </row>
    <row r="31052" spans="18:18" x14ac:dyDescent="0.25">
      <c r="R31052" s="15">
        <v>3</v>
      </c>
    </row>
    <row r="31053" spans="18:18" x14ac:dyDescent="0.25">
      <c r="R31053" s="15">
        <v>1</v>
      </c>
    </row>
    <row r="31054" spans="18:18" x14ac:dyDescent="0.25">
      <c r="R31054" s="15">
        <v>1</v>
      </c>
    </row>
    <row r="31055" spans="18:18" x14ac:dyDescent="0.25">
      <c r="R31055" s="15">
        <v>1</v>
      </c>
    </row>
    <row r="31056" spans="18:18" x14ac:dyDescent="0.25">
      <c r="R31056" s="15">
        <v>4</v>
      </c>
    </row>
    <row r="31057" spans="18:18" x14ac:dyDescent="0.25">
      <c r="R31057" s="15">
        <v>2</v>
      </c>
    </row>
    <row r="31058" spans="18:18" x14ac:dyDescent="0.25">
      <c r="R31058" s="15">
        <v>3</v>
      </c>
    </row>
    <row r="31059" spans="18:18" x14ac:dyDescent="0.25">
      <c r="R31059" s="15">
        <v>4</v>
      </c>
    </row>
    <row r="31060" spans="18:18" x14ac:dyDescent="0.25">
      <c r="R31060" s="15">
        <v>4</v>
      </c>
    </row>
    <row r="31061" spans="18:18" x14ac:dyDescent="0.25">
      <c r="R31061" s="15">
        <v>4</v>
      </c>
    </row>
    <row r="31062" spans="18:18" x14ac:dyDescent="0.25">
      <c r="R31062" s="15">
        <v>1</v>
      </c>
    </row>
    <row r="31063" spans="18:18" x14ac:dyDescent="0.25">
      <c r="R31063" s="15">
        <v>2</v>
      </c>
    </row>
    <row r="31064" spans="18:18" x14ac:dyDescent="0.25">
      <c r="R31064" s="15">
        <v>2</v>
      </c>
    </row>
    <row r="31065" spans="18:18" x14ac:dyDescent="0.25">
      <c r="R31065" s="15">
        <v>1</v>
      </c>
    </row>
    <row r="31066" spans="18:18" x14ac:dyDescent="0.25">
      <c r="R31066" s="15">
        <v>2</v>
      </c>
    </row>
    <row r="31067" spans="18:18" x14ac:dyDescent="0.25">
      <c r="R31067" s="15">
        <v>1</v>
      </c>
    </row>
    <row r="31068" spans="18:18" x14ac:dyDescent="0.25">
      <c r="R31068" s="15">
        <v>2</v>
      </c>
    </row>
    <row r="31069" spans="18:18" x14ac:dyDescent="0.25">
      <c r="R31069" s="15">
        <v>2</v>
      </c>
    </row>
    <row r="31070" spans="18:18" x14ac:dyDescent="0.25">
      <c r="R31070" s="15">
        <v>1</v>
      </c>
    </row>
    <row r="31071" spans="18:18" x14ac:dyDescent="0.25">
      <c r="R31071" s="15">
        <v>1</v>
      </c>
    </row>
    <row r="31072" spans="18:18" x14ac:dyDescent="0.25">
      <c r="R31072" s="15">
        <v>2</v>
      </c>
    </row>
    <row r="31073" spans="18:18" x14ac:dyDescent="0.25">
      <c r="R31073" s="15">
        <v>1</v>
      </c>
    </row>
    <row r="31074" spans="18:18" x14ac:dyDescent="0.25">
      <c r="R31074" s="15">
        <v>1</v>
      </c>
    </row>
    <row r="31075" spans="18:18" x14ac:dyDescent="0.25">
      <c r="R31075" s="15">
        <v>1</v>
      </c>
    </row>
    <row r="31076" spans="18:18" x14ac:dyDescent="0.25">
      <c r="R31076" s="15">
        <v>1</v>
      </c>
    </row>
    <row r="31077" spans="18:18" x14ac:dyDescent="0.25">
      <c r="R31077" s="15">
        <v>1</v>
      </c>
    </row>
    <row r="31078" spans="18:18" x14ac:dyDescent="0.25">
      <c r="R31078" s="15">
        <v>1</v>
      </c>
    </row>
    <row r="31079" spans="18:18" x14ac:dyDescent="0.25">
      <c r="R31079" s="15">
        <v>1</v>
      </c>
    </row>
    <row r="31080" spans="18:18" x14ac:dyDescent="0.25">
      <c r="R31080" s="15">
        <v>1</v>
      </c>
    </row>
    <row r="31081" spans="18:18" x14ac:dyDescent="0.25">
      <c r="R31081" s="15">
        <v>1</v>
      </c>
    </row>
    <row r="31082" spans="18:18" x14ac:dyDescent="0.25">
      <c r="R31082" s="15">
        <v>1</v>
      </c>
    </row>
    <row r="31083" spans="18:18" x14ac:dyDescent="0.25">
      <c r="R31083" s="15">
        <v>1</v>
      </c>
    </row>
    <row r="31084" spans="18:18" x14ac:dyDescent="0.25">
      <c r="R31084" s="15">
        <v>1</v>
      </c>
    </row>
    <row r="31085" spans="18:18" x14ac:dyDescent="0.25">
      <c r="R31085" s="15">
        <v>1</v>
      </c>
    </row>
    <row r="31086" spans="18:18" x14ac:dyDescent="0.25">
      <c r="R31086" s="15">
        <v>1</v>
      </c>
    </row>
    <row r="31087" spans="18:18" x14ac:dyDescent="0.25">
      <c r="R31087" s="15">
        <v>1</v>
      </c>
    </row>
    <row r="31088" spans="18:18" x14ac:dyDescent="0.25">
      <c r="R31088" s="15">
        <v>1</v>
      </c>
    </row>
    <row r="31089" spans="18:18" x14ac:dyDescent="0.25">
      <c r="R31089" s="15">
        <v>1</v>
      </c>
    </row>
    <row r="31090" spans="18:18" x14ac:dyDescent="0.25">
      <c r="R31090" s="15">
        <v>1</v>
      </c>
    </row>
    <row r="31091" spans="18:18" x14ac:dyDescent="0.25">
      <c r="R31091" s="15">
        <v>1</v>
      </c>
    </row>
    <row r="31092" spans="18:18" x14ac:dyDescent="0.25">
      <c r="R31092" s="15">
        <v>2</v>
      </c>
    </row>
    <row r="31093" spans="18:18" x14ac:dyDescent="0.25">
      <c r="R31093" s="15">
        <v>2</v>
      </c>
    </row>
    <row r="31094" spans="18:18" x14ac:dyDescent="0.25">
      <c r="R31094" s="15">
        <v>2</v>
      </c>
    </row>
    <row r="31095" spans="18:18" x14ac:dyDescent="0.25">
      <c r="R31095" s="15">
        <v>2</v>
      </c>
    </row>
    <row r="31096" spans="18:18" x14ac:dyDescent="0.25">
      <c r="R31096" s="15">
        <v>4</v>
      </c>
    </row>
    <row r="31097" spans="18:18" x14ac:dyDescent="0.25">
      <c r="R31097" s="15">
        <v>4</v>
      </c>
    </row>
    <row r="31098" spans="18:18" x14ac:dyDescent="0.25">
      <c r="R31098" s="15">
        <v>1</v>
      </c>
    </row>
    <row r="31099" spans="18:18" x14ac:dyDescent="0.25">
      <c r="R31099" s="15">
        <v>1</v>
      </c>
    </row>
    <row r="31100" spans="18:18" x14ac:dyDescent="0.25">
      <c r="R31100" s="15">
        <v>1</v>
      </c>
    </row>
    <row r="31101" spans="18:18" x14ac:dyDescent="0.25">
      <c r="R31101" s="15">
        <v>1</v>
      </c>
    </row>
    <row r="31102" spans="18:18" x14ac:dyDescent="0.25">
      <c r="R31102" s="15">
        <v>1</v>
      </c>
    </row>
    <row r="31103" spans="18:18" x14ac:dyDescent="0.25">
      <c r="R31103" s="15">
        <v>1</v>
      </c>
    </row>
    <row r="31104" spans="18:18" x14ac:dyDescent="0.25">
      <c r="R31104" s="15">
        <v>1</v>
      </c>
    </row>
    <row r="31105" spans="18:18" x14ac:dyDescent="0.25">
      <c r="R31105" s="15">
        <v>1</v>
      </c>
    </row>
    <row r="31106" spans="18:18" x14ac:dyDescent="0.25">
      <c r="R31106" s="15">
        <v>1</v>
      </c>
    </row>
    <row r="31107" spans="18:18" x14ac:dyDescent="0.25">
      <c r="R31107" s="15">
        <v>1</v>
      </c>
    </row>
    <row r="31108" spans="18:18" x14ac:dyDescent="0.25">
      <c r="R31108" s="15">
        <v>1</v>
      </c>
    </row>
    <row r="31109" spans="18:18" x14ac:dyDescent="0.25">
      <c r="R31109" s="15">
        <v>2</v>
      </c>
    </row>
    <row r="31110" spans="18:18" x14ac:dyDescent="0.25">
      <c r="R31110" s="15">
        <v>1</v>
      </c>
    </row>
    <row r="31111" spans="18:18" x14ac:dyDescent="0.25">
      <c r="R31111" s="15">
        <v>1</v>
      </c>
    </row>
    <row r="31112" spans="18:18" x14ac:dyDescent="0.25">
      <c r="R31112" s="15">
        <v>1</v>
      </c>
    </row>
    <row r="31113" spans="18:18" x14ac:dyDescent="0.25">
      <c r="R31113" s="15">
        <v>1</v>
      </c>
    </row>
    <row r="31114" spans="18:18" x14ac:dyDescent="0.25">
      <c r="R31114" s="15">
        <v>1</v>
      </c>
    </row>
    <row r="31115" spans="18:18" x14ac:dyDescent="0.25">
      <c r="R31115" s="15">
        <v>1</v>
      </c>
    </row>
    <row r="31116" spans="18:18" x14ac:dyDescent="0.25">
      <c r="R31116" s="15">
        <v>1</v>
      </c>
    </row>
    <row r="31117" spans="18:18" x14ac:dyDescent="0.25">
      <c r="R31117" s="15">
        <v>1</v>
      </c>
    </row>
    <row r="31118" spans="18:18" x14ac:dyDescent="0.25">
      <c r="R31118" s="15">
        <v>1</v>
      </c>
    </row>
    <row r="31119" spans="18:18" x14ac:dyDescent="0.25">
      <c r="R31119" s="15">
        <v>1</v>
      </c>
    </row>
    <row r="31120" spans="18:18" x14ac:dyDescent="0.25">
      <c r="R31120" s="15">
        <v>1</v>
      </c>
    </row>
    <row r="31121" spans="18:18" x14ac:dyDescent="0.25">
      <c r="R31121" s="15">
        <v>3</v>
      </c>
    </row>
    <row r="31122" spans="18:18" x14ac:dyDescent="0.25">
      <c r="R31122" s="15">
        <v>3</v>
      </c>
    </row>
    <row r="31123" spans="18:18" x14ac:dyDescent="0.25">
      <c r="R31123" s="15">
        <v>3</v>
      </c>
    </row>
    <row r="31124" spans="18:18" x14ac:dyDescent="0.25">
      <c r="R31124" s="15">
        <v>1</v>
      </c>
    </row>
    <row r="31125" spans="18:18" x14ac:dyDescent="0.25">
      <c r="R31125" s="15">
        <v>3</v>
      </c>
    </row>
    <row r="31126" spans="18:18" x14ac:dyDescent="0.25">
      <c r="R31126" s="15">
        <v>1</v>
      </c>
    </row>
    <row r="31127" spans="18:18" x14ac:dyDescent="0.25">
      <c r="R31127" s="15">
        <v>1</v>
      </c>
    </row>
    <row r="31128" spans="18:18" x14ac:dyDescent="0.25">
      <c r="R31128" s="15">
        <v>3</v>
      </c>
    </row>
    <row r="31129" spans="18:18" x14ac:dyDescent="0.25">
      <c r="R31129" s="15">
        <v>3</v>
      </c>
    </row>
    <row r="31130" spans="18:18" x14ac:dyDescent="0.25">
      <c r="R31130" s="15">
        <v>3</v>
      </c>
    </row>
    <row r="31131" spans="18:18" x14ac:dyDescent="0.25">
      <c r="R31131" s="15">
        <v>3</v>
      </c>
    </row>
    <row r="31132" spans="18:18" x14ac:dyDescent="0.25">
      <c r="R31132" s="15">
        <v>3</v>
      </c>
    </row>
    <row r="31133" spans="18:18" x14ac:dyDescent="0.25">
      <c r="R31133" s="15">
        <v>3</v>
      </c>
    </row>
    <row r="31134" spans="18:18" x14ac:dyDescent="0.25">
      <c r="R31134" s="15">
        <v>3</v>
      </c>
    </row>
    <row r="31135" spans="18:18" x14ac:dyDescent="0.25">
      <c r="R31135" s="15">
        <v>3</v>
      </c>
    </row>
    <row r="31136" spans="18:18" x14ac:dyDescent="0.25">
      <c r="R31136" s="15">
        <v>3</v>
      </c>
    </row>
    <row r="31137" spans="18:18" x14ac:dyDescent="0.25">
      <c r="R31137" s="15">
        <v>3</v>
      </c>
    </row>
    <row r="31138" spans="18:18" x14ac:dyDescent="0.25">
      <c r="R31138" s="15">
        <v>3</v>
      </c>
    </row>
    <row r="31139" spans="18:18" x14ac:dyDescent="0.25">
      <c r="R31139" s="15">
        <v>3</v>
      </c>
    </row>
    <row r="31140" spans="18:18" x14ac:dyDescent="0.25">
      <c r="R31140" s="15">
        <v>3</v>
      </c>
    </row>
    <row r="31141" spans="18:18" x14ac:dyDescent="0.25">
      <c r="R31141" s="15">
        <v>3</v>
      </c>
    </row>
    <row r="31142" spans="18:18" x14ac:dyDescent="0.25">
      <c r="R31142" s="15">
        <v>3</v>
      </c>
    </row>
    <row r="31143" spans="18:18" x14ac:dyDescent="0.25">
      <c r="R31143" s="15">
        <v>1</v>
      </c>
    </row>
    <row r="31144" spans="18:18" x14ac:dyDescent="0.25">
      <c r="R31144" s="15">
        <v>1</v>
      </c>
    </row>
    <row r="31145" spans="18:18" x14ac:dyDescent="0.25">
      <c r="R31145" s="15">
        <v>1</v>
      </c>
    </row>
    <row r="31146" spans="18:18" x14ac:dyDescent="0.25">
      <c r="R31146" s="15">
        <v>1</v>
      </c>
    </row>
    <row r="31147" spans="18:18" x14ac:dyDescent="0.25">
      <c r="R31147" s="15">
        <v>1</v>
      </c>
    </row>
    <row r="31148" spans="18:18" x14ac:dyDescent="0.25">
      <c r="R31148" s="15">
        <v>1</v>
      </c>
    </row>
    <row r="31149" spans="18:18" x14ac:dyDescent="0.25">
      <c r="R31149" s="15">
        <v>1</v>
      </c>
    </row>
    <row r="31150" spans="18:18" x14ac:dyDescent="0.25">
      <c r="R31150" s="15">
        <v>1</v>
      </c>
    </row>
    <row r="31151" spans="18:18" x14ac:dyDescent="0.25">
      <c r="R31151" s="15">
        <v>1</v>
      </c>
    </row>
    <row r="31152" spans="18:18" x14ac:dyDescent="0.25">
      <c r="R31152" s="15">
        <v>1</v>
      </c>
    </row>
    <row r="31153" spans="18:18" x14ac:dyDescent="0.25">
      <c r="R31153" s="15">
        <v>1</v>
      </c>
    </row>
    <row r="31154" spans="18:18" x14ac:dyDescent="0.25">
      <c r="R31154" s="15">
        <v>1</v>
      </c>
    </row>
    <row r="31155" spans="18:18" x14ac:dyDescent="0.25">
      <c r="R31155" s="15">
        <v>2</v>
      </c>
    </row>
    <row r="31156" spans="18:18" x14ac:dyDescent="0.25">
      <c r="R31156" s="15">
        <v>2</v>
      </c>
    </row>
    <row r="31157" spans="18:18" x14ac:dyDescent="0.25">
      <c r="R31157" s="15">
        <v>2</v>
      </c>
    </row>
    <row r="31158" spans="18:18" x14ac:dyDescent="0.25">
      <c r="R31158" s="15">
        <v>2</v>
      </c>
    </row>
    <row r="31159" spans="18:18" x14ac:dyDescent="0.25">
      <c r="R31159" s="15">
        <v>2</v>
      </c>
    </row>
    <row r="31160" spans="18:18" x14ac:dyDescent="0.25">
      <c r="R31160" s="15">
        <v>1</v>
      </c>
    </row>
    <row r="31161" spans="18:18" x14ac:dyDescent="0.25">
      <c r="R31161" s="15">
        <v>1</v>
      </c>
    </row>
    <row r="31162" spans="18:18" x14ac:dyDescent="0.25">
      <c r="R31162" s="15">
        <v>1</v>
      </c>
    </row>
    <row r="31163" spans="18:18" x14ac:dyDescent="0.25">
      <c r="R31163" s="15">
        <v>3</v>
      </c>
    </row>
    <row r="31164" spans="18:18" x14ac:dyDescent="0.25">
      <c r="R31164" s="15">
        <v>3</v>
      </c>
    </row>
    <row r="31165" spans="18:18" x14ac:dyDescent="0.25">
      <c r="R31165" s="15">
        <v>2</v>
      </c>
    </row>
    <row r="31166" spans="18:18" x14ac:dyDescent="0.25">
      <c r="R31166" s="15">
        <v>2</v>
      </c>
    </row>
    <row r="31167" spans="18:18" x14ac:dyDescent="0.25">
      <c r="R31167" s="15">
        <v>2</v>
      </c>
    </row>
    <row r="31168" spans="18:18" x14ac:dyDescent="0.25">
      <c r="R31168" s="15">
        <v>2</v>
      </c>
    </row>
    <row r="31169" spans="18:18" x14ac:dyDescent="0.25">
      <c r="R31169" s="15">
        <v>3</v>
      </c>
    </row>
    <row r="31170" spans="18:18" x14ac:dyDescent="0.25">
      <c r="R31170" s="15">
        <v>3</v>
      </c>
    </row>
    <row r="31171" spans="18:18" x14ac:dyDescent="0.25">
      <c r="R31171" s="15">
        <v>3</v>
      </c>
    </row>
    <row r="31172" spans="18:18" x14ac:dyDescent="0.25">
      <c r="R31172" s="15">
        <v>1</v>
      </c>
    </row>
    <row r="31173" spans="18:18" x14ac:dyDescent="0.25">
      <c r="R31173" s="15">
        <v>1</v>
      </c>
    </row>
    <row r="31174" spans="18:18" x14ac:dyDescent="0.25">
      <c r="R31174" s="15">
        <v>1</v>
      </c>
    </row>
    <row r="31175" spans="18:18" x14ac:dyDescent="0.25">
      <c r="R31175" s="15">
        <v>1</v>
      </c>
    </row>
    <row r="31176" spans="18:18" x14ac:dyDescent="0.25">
      <c r="R31176" s="15">
        <v>1</v>
      </c>
    </row>
    <row r="31177" spans="18:18" x14ac:dyDescent="0.25">
      <c r="R31177" s="15">
        <v>1</v>
      </c>
    </row>
    <row r="31178" spans="18:18" x14ac:dyDescent="0.25">
      <c r="R31178" s="15">
        <v>1</v>
      </c>
    </row>
    <row r="31179" spans="18:18" x14ac:dyDescent="0.25">
      <c r="R31179" s="15">
        <v>2</v>
      </c>
    </row>
    <row r="31180" spans="18:18" x14ac:dyDescent="0.25">
      <c r="R31180" s="15">
        <v>1</v>
      </c>
    </row>
    <row r="31181" spans="18:18" x14ac:dyDescent="0.25">
      <c r="R31181" s="15">
        <v>2</v>
      </c>
    </row>
    <row r="31182" spans="18:18" x14ac:dyDescent="0.25">
      <c r="R31182" s="15">
        <v>1</v>
      </c>
    </row>
    <row r="31183" spans="18:18" x14ac:dyDescent="0.25">
      <c r="R31183" s="15">
        <v>4</v>
      </c>
    </row>
    <row r="31184" spans="18:18" x14ac:dyDescent="0.25">
      <c r="R31184" s="15">
        <v>1</v>
      </c>
    </row>
    <row r="31185" spans="18:18" x14ac:dyDescent="0.25">
      <c r="R31185" s="15">
        <v>4</v>
      </c>
    </row>
    <row r="31186" spans="18:18" x14ac:dyDescent="0.25">
      <c r="R31186" s="15">
        <v>4</v>
      </c>
    </row>
    <row r="31187" spans="18:18" x14ac:dyDescent="0.25">
      <c r="R31187" s="15">
        <v>1</v>
      </c>
    </row>
    <row r="31188" spans="18:18" x14ac:dyDescent="0.25">
      <c r="R31188" s="15">
        <v>4</v>
      </c>
    </row>
    <row r="31189" spans="18:18" x14ac:dyDescent="0.25">
      <c r="R31189" s="15">
        <v>1</v>
      </c>
    </row>
    <row r="31190" spans="18:18" x14ac:dyDescent="0.25">
      <c r="R31190" s="15">
        <v>4</v>
      </c>
    </row>
    <row r="31191" spans="18:18" x14ac:dyDescent="0.25">
      <c r="R31191" s="15">
        <v>1</v>
      </c>
    </row>
    <row r="31192" spans="18:18" x14ac:dyDescent="0.25">
      <c r="R31192" s="15">
        <v>1</v>
      </c>
    </row>
    <row r="31193" spans="18:18" x14ac:dyDescent="0.25">
      <c r="R31193" s="15">
        <v>1</v>
      </c>
    </row>
    <row r="31194" spans="18:18" x14ac:dyDescent="0.25">
      <c r="R31194" s="15">
        <v>1</v>
      </c>
    </row>
    <row r="31195" spans="18:18" x14ac:dyDescent="0.25">
      <c r="R31195" s="15">
        <v>1</v>
      </c>
    </row>
    <row r="31196" spans="18:18" x14ac:dyDescent="0.25">
      <c r="R31196" s="15">
        <v>4</v>
      </c>
    </row>
    <row r="31197" spans="18:18" x14ac:dyDescent="0.25">
      <c r="R31197" s="15">
        <v>4</v>
      </c>
    </row>
    <row r="31198" spans="18:18" x14ac:dyDescent="0.25">
      <c r="R31198" s="15">
        <v>4</v>
      </c>
    </row>
    <row r="31199" spans="18:18" x14ac:dyDescent="0.25">
      <c r="R31199" s="15">
        <v>1</v>
      </c>
    </row>
    <row r="31200" spans="18:18" x14ac:dyDescent="0.25">
      <c r="R31200" s="15">
        <v>3</v>
      </c>
    </row>
    <row r="31201" spans="18:18" x14ac:dyDescent="0.25">
      <c r="R31201" s="15">
        <v>2</v>
      </c>
    </row>
    <row r="31202" spans="18:18" x14ac:dyDescent="0.25">
      <c r="R31202" s="15">
        <v>1</v>
      </c>
    </row>
    <row r="31203" spans="18:18" x14ac:dyDescent="0.25">
      <c r="R31203" s="15">
        <v>1</v>
      </c>
    </row>
    <row r="31204" spans="18:18" x14ac:dyDescent="0.25">
      <c r="R31204" s="15">
        <v>1</v>
      </c>
    </row>
    <row r="31205" spans="18:18" x14ac:dyDescent="0.25">
      <c r="R31205" s="15">
        <v>1</v>
      </c>
    </row>
    <row r="31206" spans="18:18" x14ac:dyDescent="0.25">
      <c r="R31206" s="15">
        <v>1</v>
      </c>
    </row>
    <row r="31207" spans="18:18" x14ac:dyDescent="0.25">
      <c r="R31207" s="15">
        <v>3</v>
      </c>
    </row>
    <row r="31208" spans="18:18" x14ac:dyDescent="0.25">
      <c r="R31208" s="15">
        <v>1</v>
      </c>
    </row>
    <row r="31209" spans="18:18" x14ac:dyDescent="0.25">
      <c r="R31209" s="15">
        <v>2</v>
      </c>
    </row>
    <row r="31210" spans="18:18" x14ac:dyDescent="0.25">
      <c r="R31210" s="15">
        <v>2</v>
      </c>
    </row>
    <row r="31211" spans="18:18" x14ac:dyDescent="0.25">
      <c r="R31211" s="15">
        <v>2</v>
      </c>
    </row>
    <row r="31212" spans="18:18" x14ac:dyDescent="0.25">
      <c r="R31212" s="15">
        <v>2</v>
      </c>
    </row>
    <row r="31213" spans="18:18" x14ac:dyDescent="0.25">
      <c r="R31213" s="15">
        <v>1</v>
      </c>
    </row>
    <row r="31214" spans="18:18" x14ac:dyDescent="0.25">
      <c r="R31214" s="15">
        <v>1</v>
      </c>
    </row>
    <row r="31215" spans="18:18" x14ac:dyDescent="0.25">
      <c r="R31215" s="15">
        <v>4</v>
      </c>
    </row>
    <row r="31216" spans="18:18" x14ac:dyDescent="0.25">
      <c r="R31216" s="15">
        <v>1</v>
      </c>
    </row>
    <row r="31217" spans="18:18" x14ac:dyDescent="0.25">
      <c r="R31217" s="15">
        <v>1</v>
      </c>
    </row>
    <row r="31218" spans="18:18" x14ac:dyDescent="0.25">
      <c r="R31218" s="15">
        <v>4</v>
      </c>
    </row>
    <row r="31219" spans="18:18" x14ac:dyDescent="0.25">
      <c r="R31219" s="15">
        <v>2</v>
      </c>
    </row>
    <row r="31220" spans="18:18" x14ac:dyDescent="0.25">
      <c r="R31220" s="15">
        <v>2</v>
      </c>
    </row>
    <row r="31221" spans="18:18" x14ac:dyDescent="0.25">
      <c r="R31221" s="15">
        <v>4</v>
      </c>
    </row>
    <row r="31222" spans="18:18" x14ac:dyDescent="0.25">
      <c r="R31222" s="15">
        <v>5</v>
      </c>
    </row>
    <row r="31223" spans="18:18" x14ac:dyDescent="0.25">
      <c r="R31223" s="15">
        <v>4</v>
      </c>
    </row>
    <row r="31224" spans="18:18" x14ac:dyDescent="0.25">
      <c r="R31224" s="15">
        <v>5</v>
      </c>
    </row>
    <row r="31225" spans="18:18" x14ac:dyDescent="0.25">
      <c r="R31225" s="15">
        <v>5</v>
      </c>
    </row>
    <row r="31226" spans="18:18" x14ac:dyDescent="0.25">
      <c r="R31226" s="15">
        <v>3</v>
      </c>
    </row>
    <row r="31227" spans="18:18" x14ac:dyDescent="0.25">
      <c r="R31227" s="15">
        <v>1</v>
      </c>
    </row>
    <row r="31228" spans="18:18" x14ac:dyDescent="0.25">
      <c r="R31228" s="15">
        <v>1</v>
      </c>
    </row>
    <row r="31229" spans="18:18" x14ac:dyDescent="0.25">
      <c r="R31229" s="15">
        <v>1</v>
      </c>
    </row>
    <row r="31230" spans="18:18" x14ac:dyDescent="0.25">
      <c r="R31230" s="15">
        <v>1</v>
      </c>
    </row>
    <row r="31231" spans="18:18" x14ac:dyDescent="0.25">
      <c r="R31231" s="15">
        <v>1</v>
      </c>
    </row>
    <row r="31232" spans="18:18" x14ac:dyDescent="0.25">
      <c r="R31232" s="15">
        <v>1</v>
      </c>
    </row>
    <row r="31233" spans="18:18" x14ac:dyDescent="0.25">
      <c r="R31233" s="15">
        <v>1</v>
      </c>
    </row>
    <row r="31234" spans="18:18" x14ac:dyDescent="0.25">
      <c r="R31234" s="15">
        <v>1</v>
      </c>
    </row>
    <row r="31235" spans="18:18" x14ac:dyDescent="0.25">
      <c r="R31235" s="15">
        <v>1</v>
      </c>
    </row>
    <row r="31236" spans="18:18" x14ac:dyDescent="0.25">
      <c r="R31236" s="15">
        <v>1</v>
      </c>
    </row>
    <row r="31237" spans="18:18" x14ac:dyDescent="0.25">
      <c r="R31237" s="15">
        <v>3</v>
      </c>
    </row>
    <row r="31238" spans="18:18" x14ac:dyDescent="0.25">
      <c r="R31238" s="15">
        <v>3</v>
      </c>
    </row>
    <row r="31239" spans="18:18" x14ac:dyDescent="0.25">
      <c r="R31239" s="15">
        <v>1</v>
      </c>
    </row>
    <row r="31240" spans="18:18" x14ac:dyDescent="0.25">
      <c r="R31240" s="15">
        <v>1</v>
      </c>
    </row>
    <row r="31241" spans="18:18" x14ac:dyDescent="0.25">
      <c r="R31241" s="15">
        <v>1</v>
      </c>
    </row>
    <row r="31242" spans="18:18" x14ac:dyDescent="0.25">
      <c r="R31242" s="15">
        <v>1</v>
      </c>
    </row>
    <row r="31243" spans="18:18" x14ac:dyDescent="0.25">
      <c r="R31243" s="15">
        <v>1</v>
      </c>
    </row>
    <row r="31244" spans="18:18" x14ac:dyDescent="0.25">
      <c r="R31244" s="15">
        <v>1</v>
      </c>
    </row>
    <row r="31245" spans="18:18" x14ac:dyDescent="0.25">
      <c r="R31245" s="15">
        <v>1</v>
      </c>
    </row>
    <row r="31246" spans="18:18" x14ac:dyDescent="0.25">
      <c r="R31246" s="15">
        <v>1</v>
      </c>
    </row>
    <row r="31247" spans="18:18" x14ac:dyDescent="0.25">
      <c r="R31247" s="15">
        <v>1</v>
      </c>
    </row>
    <row r="31248" spans="18:18" x14ac:dyDescent="0.25">
      <c r="R31248" s="15">
        <v>1</v>
      </c>
    </row>
    <row r="31249" spans="18:18" x14ac:dyDescent="0.25">
      <c r="R31249" s="15">
        <v>1</v>
      </c>
    </row>
    <row r="31250" spans="18:18" x14ac:dyDescent="0.25">
      <c r="R31250" s="15">
        <v>1</v>
      </c>
    </row>
    <row r="31251" spans="18:18" x14ac:dyDescent="0.25">
      <c r="R31251" s="15">
        <v>2</v>
      </c>
    </row>
    <row r="31252" spans="18:18" x14ac:dyDescent="0.25">
      <c r="R31252" s="15">
        <v>2</v>
      </c>
    </row>
    <row r="31253" spans="18:18" x14ac:dyDescent="0.25">
      <c r="R31253" s="15">
        <v>2</v>
      </c>
    </row>
    <row r="31254" spans="18:18" x14ac:dyDescent="0.25">
      <c r="R31254" s="15">
        <v>1</v>
      </c>
    </row>
    <row r="31255" spans="18:18" x14ac:dyDescent="0.25">
      <c r="R31255" s="15">
        <v>1</v>
      </c>
    </row>
    <row r="31256" spans="18:18" x14ac:dyDescent="0.25">
      <c r="R31256" s="15">
        <v>1</v>
      </c>
    </row>
    <row r="31257" spans="18:18" x14ac:dyDescent="0.25">
      <c r="R31257" s="15">
        <v>1</v>
      </c>
    </row>
    <row r="31258" spans="18:18" x14ac:dyDescent="0.25">
      <c r="R31258" s="15">
        <v>1</v>
      </c>
    </row>
    <row r="31259" spans="18:18" x14ac:dyDescent="0.25">
      <c r="R31259" s="15">
        <v>1</v>
      </c>
    </row>
    <row r="31260" spans="18:18" x14ac:dyDescent="0.25">
      <c r="R31260" s="15">
        <v>1</v>
      </c>
    </row>
    <row r="31261" spans="18:18" x14ac:dyDescent="0.25">
      <c r="R31261" s="15">
        <v>1</v>
      </c>
    </row>
    <row r="31262" spans="18:18" x14ac:dyDescent="0.25">
      <c r="R31262" s="15">
        <v>4</v>
      </c>
    </row>
    <row r="31263" spans="18:18" x14ac:dyDescent="0.25">
      <c r="R31263" s="15">
        <v>4</v>
      </c>
    </row>
    <row r="31264" spans="18:18" x14ac:dyDescent="0.25">
      <c r="R31264" s="15">
        <v>4</v>
      </c>
    </row>
    <row r="31265" spans="18:18" x14ac:dyDescent="0.25">
      <c r="R31265" s="15">
        <v>5</v>
      </c>
    </row>
    <row r="31266" spans="18:18" x14ac:dyDescent="0.25">
      <c r="R31266" s="15">
        <v>4</v>
      </c>
    </row>
    <row r="31267" spans="18:18" x14ac:dyDescent="0.25">
      <c r="R31267" s="15">
        <v>1</v>
      </c>
    </row>
    <row r="31268" spans="18:18" x14ac:dyDescent="0.25">
      <c r="R31268" s="15">
        <v>3</v>
      </c>
    </row>
    <row r="31269" spans="18:18" x14ac:dyDescent="0.25">
      <c r="R31269" s="15">
        <v>3</v>
      </c>
    </row>
    <row r="31270" spans="18:18" x14ac:dyDescent="0.25">
      <c r="R31270" s="15">
        <v>3</v>
      </c>
    </row>
    <row r="31271" spans="18:18" x14ac:dyDescent="0.25">
      <c r="R31271" s="15">
        <v>3</v>
      </c>
    </row>
    <row r="31272" spans="18:18" x14ac:dyDescent="0.25">
      <c r="R31272" s="15">
        <v>3</v>
      </c>
    </row>
    <row r="31273" spans="18:18" x14ac:dyDescent="0.25">
      <c r="R31273" s="15">
        <v>3</v>
      </c>
    </row>
    <row r="31274" spans="18:18" x14ac:dyDescent="0.25">
      <c r="R31274" s="15">
        <v>1</v>
      </c>
    </row>
    <row r="31275" spans="18:18" x14ac:dyDescent="0.25">
      <c r="R31275" s="15">
        <v>1</v>
      </c>
    </row>
    <row r="31276" spans="18:18" x14ac:dyDescent="0.25">
      <c r="R31276" s="15">
        <v>1</v>
      </c>
    </row>
    <row r="31277" spans="18:18" x14ac:dyDescent="0.25">
      <c r="R31277" s="15">
        <v>3</v>
      </c>
    </row>
    <row r="31278" spans="18:18" x14ac:dyDescent="0.25">
      <c r="R31278" s="15">
        <v>3</v>
      </c>
    </row>
    <row r="31279" spans="18:18" x14ac:dyDescent="0.25">
      <c r="R31279" s="15">
        <v>3</v>
      </c>
    </row>
    <row r="31280" spans="18:18" x14ac:dyDescent="0.25">
      <c r="R31280" s="15">
        <v>3</v>
      </c>
    </row>
    <row r="31281" spans="18:18" x14ac:dyDescent="0.25">
      <c r="R31281" s="15">
        <v>1</v>
      </c>
    </row>
    <row r="31282" spans="18:18" x14ac:dyDescent="0.25">
      <c r="R31282" s="15">
        <v>3</v>
      </c>
    </row>
    <row r="31283" spans="18:18" x14ac:dyDescent="0.25">
      <c r="R31283" s="15">
        <v>3</v>
      </c>
    </row>
    <row r="31284" spans="18:18" x14ac:dyDescent="0.25">
      <c r="R31284" s="15">
        <v>3</v>
      </c>
    </row>
    <row r="31285" spans="18:18" x14ac:dyDescent="0.25">
      <c r="R31285" s="15">
        <v>3</v>
      </c>
    </row>
    <row r="31286" spans="18:18" x14ac:dyDescent="0.25">
      <c r="R31286" s="15">
        <v>3</v>
      </c>
    </row>
    <row r="31287" spans="18:18" x14ac:dyDescent="0.25">
      <c r="R31287" s="15">
        <v>3</v>
      </c>
    </row>
    <row r="31288" spans="18:18" x14ac:dyDescent="0.25">
      <c r="R31288" s="15">
        <v>3</v>
      </c>
    </row>
    <row r="31289" spans="18:18" x14ac:dyDescent="0.25">
      <c r="R31289" s="15">
        <v>1</v>
      </c>
    </row>
    <row r="31290" spans="18:18" x14ac:dyDescent="0.25">
      <c r="R31290" s="15">
        <v>1</v>
      </c>
    </row>
    <row r="31291" spans="18:18" x14ac:dyDescent="0.25">
      <c r="R31291" s="15">
        <v>2</v>
      </c>
    </row>
    <row r="31292" spans="18:18" x14ac:dyDescent="0.25">
      <c r="R31292" s="15">
        <v>2</v>
      </c>
    </row>
    <row r="31293" spans="18:18" x14ac:dyDescent="0.25">
      <c r="R31293" s="15">
        <v>2</v>
      </c>
    </row>
    <row r="31294" spans="18:18" x14ac:dyDescent="0.25">
      <c r="R31294" s="15">
        <v>2</v>
      </c>
    </row>
    <row r="31295" spans="18:18" x14ac:dyDescent="0.25">
      <c r="R31295" s="15">
        <v>1</v>
      </c>
    </row>
    <row r="31296" spans="18:18" x14ac:dyDescent="0.25">
      <c r="R31296" s="15">
        <v>1</v>
      </c>
    </row>
    <row r="31297" spans="18:18" x14ac:dyDescent="0.25">
      <c r="R31297" s="15">
        <v>1</v>
      </c>
    </row>
    <row r="31298" spans="18:18" x14ac:dyDescent="0.25">
      <c r="R31298" s="15">
        <v>1</v>
      </c>
    </row>
    <row r="31299" spans="18:18" x14ac:dyDescent="0.25">
      <c r="R31299" s="15">
        <v>1</v>
      </c>
    </row>
    <row r="31300" spans="18:18" x14ac:dyDescent="0.25">
      <c r="R31300" s="15">
        <v>1</v>
      </c>
    </row>
    <row r="31301" spans="18:18" x14ac:dyDescent="0.25">
      <c r="R31301" s="15">
        <v>1</v>
      </c>
    </row>
    <row r="31302" spans="18:18" x14ac:dyDescent="0.25">
      <c r="R31302" s="15">
        <v>1</v>
      </c>
    </row>
    <row r="31303" spans="18:18" x14ac:dyDescent="0.25">
      <c r="R31303" s="15">
        <v>1</v>
      </c>
    </row>
    <row r="31304" spans="18:18" x14ac:dyDescent="0.25">
      <c r="R31304" s="15">
        <v>2</v>
      </c>
    </row>
    <row r="31305" spans="18:18" x14ac:dyDescent="0.25">
      <c r="R31305" s="15">
        <v>2</v>
      </c>
    </row>
    <row r="31306" spans="18:18" x14ac:dyDescent="0.25">
      <c r="R31306" s="15">
        <v>1</v>
      </c>
    </row>
    <row r="31307" spans="18:18" x14ac:dyDescent="0.25">
      <c r="R31307" s="15">
        <v>1</v>
      </c>
    </row>
    <row r="31308" spans="18:18" x14ac:dyDescent="0.25">
      <c r="R31308" s="15">
        <v>1</v>
      </c>
    </row>
    <row r="31309" spans="18:18" x14ac:dyDescent="0.25">
      <c r="R31309" s="15">
        <v>1</v>
      </c>
    </row>
    <row r="31310" spans="18:18" x14ac:dyDescent="0.25">
      <c r="R31310" s="15">
        <v>1</v>
      </c>
    </row>
    <row r="31311" spans="18:18" x14ac:dyDescent="0.25">
      <c r="R31311" s="15">
        <v>1</v>
      </c>
    </row>
    <row r="31312" spans="18:18" x14ac:dyDescent="0.25">
      <c r="R31312" s="15">
        <v>1</v>
      </c>
    </row>
    <row r="31313" spans="18:18" x14ac:dyDescent="0.25">
      <c r="R31313" s="15">
        <v>1</v>
      </c>
    </row>
    <row r="31314" spans="18:18" x14ac:dyDescent="0.25">
      <c r="R31314" s="15">
        <v>1</v>
      </c>
    </row>
    <row r="31315" spans="18:18" x14ac:dyDescent="0.25">
      <c r="R31315" s="15">
        <v>1</v>
      </c>
    </row>
    <row r="31316" spans="18:18" x14ac:dyDescent="0.25">
      <c r="R31316" s="15">
        <v>1</v>
      </c>
    </row>
    <row r="31317" spans="18:18" x14ac:dyDescent="0.25">
      <c r="R31317" s="15">
        <v>3</v>
      </c>
    </row>
    <row r="31318" spans="18:18" x14ac:dyDescent="0.25">
      <c r="R31318" s="15">
        <v>3</v>
      </c>
    </row>
    <row r="31319" spans="18:18" x14ac:dyDescent="0.25">
      <c r="R31319" s="15">
        <v>3</v>
      </c>
    </row>
    <row r="31320" spans="18:18" x14ac:dyDescent="0.25">
      <c r="R31320" s="15">
        <v>3</v>
      </c>
    </row>
    <row r="31321" spans="18:18" x14ac:dyDescent="0.25">
      <c r="R31321" s="15">
        <v>3</v>
      </c>
    </row>
    <row r="31322" spans="18:18" x14ac:dyDescent="0.25">
      <c r="R31322" s="15">
        <v>3</v>
      </c>
    </row>
    <row r="31323" spans="18:18" x14ac:dyDescent="0.25">
      <c r="R31323" s="15">
        <v>3</v>
      </c>
    </row>
    <row r="31324" spans="18:18" x14ac:dyDescent="0.25">
      <c r="R31324" s="15">
        <v>3</v>
      </c>
    </row>
    <row r="31325" spans="18:18" x14ac:dyDescent="0.25">
      <c r="R31325" s="15">
        <v>3</v>
      </c>
    </row>
    <row r="31326" spans="18:18" x14ac:dyDescent="0.25">
      <c r="R31326" s="15">
        <v>3</v>
      </c>
    </row>
    <row r="31327" spans="18:18" x14ac:dyDescent="0.25">
      <c r="R31327" s="15">
        <v>3</v>
      </c>
    </row>
    <row r="31328" spans="18:18" x14ac:dyDescent="0.25">
      <c r="R31328" s="15">
        <v>3</v>
      </c>
    </row>
    <row r="31329" spans="18:18" x14ac:dyDescent="0.25">
      <c r="R31329" s="15">
        <v>3</v>
      </c>
    </row>
    <row r="31330" spans="18:18" x14ac:dyDescent="0.25">
      <c r="R31330" s="15">
        <v>3</v>
      </c>
    </row>
    <row r="31331" spans="18:18" x14ac:dyDescent="0.25">
      <c r="R31331" s="15">
        <v>3</v>
      </c>
    </row>
    <row r="31332" spans="18:18" x14ac:dyDescent="0.25">
      <c r="R31332" s="15">
        <v>3</v>
      </c>
    </row>
    <row r="31333" spans="18:18" x14ac:dyDescent="0.25">
      <c r="R31333" s="15">
        <v>3</v>
      </c>
    </row>
    <row r="31334" spans="18:18" x14ac:dyDescent="0.25">
      <c r="R31334" s="15">
        <v>3</v>
      </c>
    </row>
    <row r="31335" spans="18:18" x14ac:dyDescent="0.25">
      <c r="R31335" s="15">
        <v>3</v>
      </c>
    </row>
    <row r="31336" spans="18:18" x14ac:dyDescent="0.25">
      <c r="R31336" s="15">
        <v>3</v>
      </c>
    </row>
    <row r="31337" spans="18:18" x14ac:dyDescent="0.25">
      <c r="R31337" s="15">
        <v>3</v>
      </c>
    </row>
    <row r="31338" spans="18:18" x14ac:dyDescent="0.25">
      <c r="R31338" s="15">
        <v>4</v>
      </c>
    </row>
    <row r="31339" spans="18:18" x14ac:dyDescent="0.25">
      <c r="R31339" s="15">
        <v>4</v>
      </c>
    </row>
    <row r="31340" spans="18:18" x14ac:dyDescent="0.25">
      <c r="R31340" s="15">
        <v>4</v>
      </c>
    </row>
    <row r="31341" spans="18:18" x14ac:dyDescent="0.25">
      <c r="R31341" s="15">
        <v>4</v>
      </c>
    </row>
    <row r="31342" spans="18:18" x14ac:dyDescent="0.25">
      <c r="R31342" s="15">
        <v>4</v>
      </c>
    </row>
    <row r="31343" spans="18:18" x14ac:dyDescent="0.25">
      <c r="R31343" s="15">
        <v>4</v>
      </c>
    </row>
    <row r="31344" spans="18:18" x14ac:dyDescent="0.25">
      <c r="R31344" s="15">
        <v>4</v>
      </c>
    </row>
    <row r="31345" spans="18:18" x14ac:dyDescent="0.25">
      <c r="R31345" s="15">
        <v>4</v>
      </c>
    </row>
    <row r="31346" spans="18:18" x14ac:dyDescent="0.25">
      <c r="R31346" s="15">
        <v>4</v>
      </c>
    </row>
    <row r="31347" spans="18:18" x14ac:dyDescent="0.25">
      <c r="R31347" s="15">
        <v>4</v>
      </c>
    </row>
    <row r="31348" spans="18:18" x14ac:dyDescent="0.25">
      <c r="R31348" s="15">
        <v>2</v>
      </c>
    </row>
    <row r="31349" spans="18:18" x14ac:dyDescent="0.25">
      <c r="R31349" s="15">
        <v>2</v>
      </c>
    </row>
    <row r="31350" spans="18:18" x14ac:dyDescent="0.25">
      <c r="R31350" s="15">
        <v>2</v>
      </c>
    </row>
    <row r="31351" spans="18:18" x14ac:dyDescent="0.25">
      <c r="R31351" s="15">
        <v>2</v>
      </c>
    </row>
    <row r="31352" spans="18:18" x14ac:dyDescent="0.25">
      <c r="R31352" s="15">
        <v>2</v>
      </c>
    </row>
    <row r="31353" spans="18:18" x14ac:dyDescent="0.25">
      <c r="R31353" s="15">
        <v>2</v>
      </c>
    </row>
    <row r="31354" spans="18:18" x14ac:dyDescent="0.25">
      <c r="R31354" s="15">
        <v>2</v>
      </c>
    </row>
    <row r="31355" spans="18:18" x14ac:dyDescent="0.25">
      <c r="R31355" s="15">
        <v>2</v>
      </c>
    </row>
    <row r="31356" spans="18:18" x14ac:dyDescent="0.25">
      <c r="R31356" s="15">
        <v>2</v>
      </c>
    </row>
    <row r="31357" spans="18:18" x14ac:dyDescent="0.25">
      <c r="R31357" s="15">
        <v>3</v>
      </c>
    </row>
    <row r="31358" spans="18:18" x14ac:dyDescent="0.25">
      <c r="R31358" s="15">
        <v>3</v>
      </c>
    </row>
    <row r="31359" spans="18:18" x14ac:dyDescent="0.25">
      <c r="R31359" s="15">
        <v>3</v>
      </c>
    </row>
    <row r="31360" spans="18:18" x14ac:dyDescent="0.25">
      <c r="R31360" s="15">
        <v>3</v>
      </c>
    </row>
    <row r="31361" spans="18:18" x14ac:dyDescent="0.25">
      <c r="R31361" s="15">
        <v>3</v>
      </c>
    </row>
    <row r="31362" spans="18:18" x14ac:dyDescent="0.25">
      <c r="R31362" s="15">
        <v>3</v>
      </c>
    </row>
    <row r="31363" spans="18:18" x14ac:dyDescent="0.25">
      <c r="R31363" s="15">
        <v>3</v>
      </c>
    </row>
    <row r="31364" spans="18:18" x14ac:dyDescent="0.25">
      <c r="R31364" s="15">
        <v>3</v>
      </c>
    </row>
    <row r="31365" spans="18:18" x14ac:dyDescent="0.25">
      <c r="R31365" s="15">
        <v>3</v>
      </c>
    </row>
    <row r="31366" spans="18:18" x14ac:dyDescent="0.25">
      <c r="R31366" s="15">
        <v>3</v>
      </c>
    </row>
    <row r="31367" spans="18:18" x14ac:dyDescent="0.25">
      <c r="R31367" s="15">
        <v>3</v>
      </c>
    </row>
    <row r="31368" spans="18:18" x14ac:dyDescent="0.25">
      <c r="R31368" s="15">
        <v>3</v>
      </c>
    </row>
    <row r="31369" spans="18:18" x14ac:dyDescent="0.25">
      <c r="R31369" s="15">
        <v>3</v>
      </c>
    </row>
    <row r="31370" spans="18:18" x14ac:dyDescent="0.25">
      <c r="R31370" s="15">
        <v>3</v>
      </c>
    </row>
    <row r="31371" spans="18:18" x14ac:dyDescent="0.25">
      <c r="R31371" s="15">
        <v>3</v>
      </c>
    </row>
    <row r="31372" spans="18:18" x14ac:dyDescent="0.25">
      <c r="R31372" s="15">
        <v>3</v>
      </c>
    </row>
    <row r="31373" spans="18:18" x14ac:dyDescent="0.25">
      <c r="R31373" s="15">
        <v>3</v>
      </c>
    </row>
    <row r="31374" spans="18:18" x14ac:dyDescent="0.25">
      <c r="R31374" s="15">
        <v>3</v>
      </c>
    </row>
    <row r="31375" spans="18:18" x14ac:dyDescent="0.25">
      <c r="R31375" s="15">
        <v>3</v>
      </c>
    </row>
    <row r="31376" spans="18:18" x14ac:dyDescent="0.25">
      <c r="R31376" s="15">
        <v>3</v>
      </c>
    </row>
    <row r="31377" spans="18:18" x14ac:dyDescent="0.25">
      <c r="R31377" s="15">
        <v>3</v>
      </c>
    </row>
    <row r="31378" spans="18:18" x14ac:dyDescent="0.25">
      <c r="R31378" s="15">
        <v>3</v>
      </c>
    </row>
    <row r="31379" spans="18:18" x14ac:dyDescent="0.25">
      <c r="R31379" s="15">
        <v>3</v>
      </c>
    </row>
    <row r="31380" spans="18:18" x14ac:dyDescent="0.25">
      <c r="R31380" s="15">
        <v>3</v>
      </c>
    </row>
    <row r="31381" spans="18:18" x14ac:dyDescent="0.25">
      <c r="R31381" s="15">
        <v>3</v>
      </c>
    </row>
    <row r="31382" spans="18:18" x14ac:dyDescent="0.25">
      <c r="R31382" s="15">
        <v>3</v>
      </c>
    </row>
    <row r="31383" spans="18:18" x14ac:dyDescent="0.25">
      <c r="R31383" s="15">
        <v>3</v>
      </c>
    </row>
    <row r="31384" spans="18:18" x14ac:dyDescent="0.25">
      <c r="R31384" s="15">
        <v>3</v>
      </c>
    </row>
    <row r="31385" spans="18:18" x14ac:dyDescent="0.25">
      <c r="R31385" s="15">
        <v>3</v>
      </c>
    </row>
    <row r="31386" spans="18:18" x14ac:dyDescent="0.25">
      <c r="R31386" s="15">
        <v>3</v>
      </c>
    </row>
    <row r="31387" spans="18:18" x14ac:dyDescent="0.25">
      <c r="R31387" s="15">
        <v>3</v>
      </c>
    </row>
    <row r="31388" spans="18:18" x14ac:dyDescent="0.25">
      <c r="R31388" s="15">
        <v>3</v>
      </c>
    </row>
    <row r="31389" spans="18:18" x14ac:dyDescent="0.25">
      <c r="R31389" s="15">
        <v>3</v>
      </c>
    </row>
    <row r="31390" spans="18:18" x14ac:dyDescent="0.25">
      <c r="R31390" s="15">
        <v>3</v>
      </c>
    </row>
    <row r="31391" spans="18:18" x14ac:dyDescent="0.25">
      <c r="R31391" s="15">
        <v>3</v>
      </c>
    </row>
    <row r="31392" spans="18:18" x14ac:dyDescent="0.25">
      <c r="R31392" s="15">
        <v>3</v>
      </c>
    </row>
    <row r="31393" spans="18:18" x14ac:dyDescent="0.25">
      <c r="R31393" s="15">
        <v>3</v>
      </c>
    </row>
    <row r="31394" spans="18:18" x14ac:dyDescent="0.25">
      <c r="R31394" s="15">
        <v>3</v>
      </c>
    </row>
    <row r="31395" spans="18:18" x14ac:dyDescent="0.25">
      <c r="R31395" s="15">
        <v>3</v>
      </c>
    </row>
    <row r="31396" spans="18:18" x14ac:dyDescent="0.25">
      <c r="R31396" s="15">
        <v>3</v>
      </c>
    </row>
    <row r="31397" spans="18:18" x14ac:dyDescent="0.25">
      <c r="R31397" s="15">
        <v>3</v>
      </c>
    </row>
    <row r="31398" spans="18:18" x14ac:dyDescent="0.25">
      <c r="R31398" s="15">
        <v>3</v>
      </c>
    </row>
    <row r="31399" spans="18:18" x14ac:dyDescent="0.25">
      <c r="R31399" s="15">
        <v>3</v>
      </c>
    </row>
    <row r="31400" spans="18:18" x14ac:dyDescent="0.25">
      <c r="R31400" s="15">
        <v>3</v>
      </c>
    </row>
    <row r="31401" spans="18:18" x14ac:dyDescent="0.25">
      <c r="R31401" s="15">
        <v>3</v>
      </c>
    </row>
    <row r="31402" spans="18:18" x14ac:dyDescent="0.25">
      <c r="R31402" s="15">
        <v>3</v>
      </c>
    </row>
    <row r="31403" spans="18:18" x14ac:dyDescent="0.25">
      <c r="R31403" s="15">
        <v>3</v>
      </c>
    </row>
    <row r="31404" spans="18:18" x14ac:dyDescent="0.25">
      <c r="R31404" s="15">
        <v>3</v>
      </c>
    </row>
    <row r="31405" spans="18:18" x14ac:dyDescent="0.25">
      <c r="R31405" s="15">
        <v>3</v>
      </c>
    </row>
    <row r="31406" spans="18:18" x14ac:dyDescent="0.25">
      <c r="R31406" s="15">
        <v>3</v>
      </c>
    </row>
    <row r="31407" spans="18:18" x14ac:dyDescent="0.25">
      <c r="R31407" s="15">
        <v>3</v>
      </c>
    </row>
    <row r="31408" spans="18:18" x14ac:dyDescent="0.25">
      <c r="R31408" s="15">
        <v>3</v>
      </c>
    </row>
    <row r="31409" spans="18:18" x14ac:dyDescent="0.25">
      <c r="R31409" s="15">
        <v>3</v>
      </c>
    </row>
    <row r="31410" spans="18:18" x14ac:dyDescent="0.25">
      <c r="R31410" s="15">
        <v>3</v>
      </c>
    </row>
    <row r="31411" spans="18:18" x14ac:dyDescent="0.25">
      <c r="R31411" s="15">
        <v>3</v>
      </c>
    </row>
    <row r="31412" spans="18:18" x14ac:dyDescent="0.25">
      <c r="R31412" s="15">
        <v>3</v>
      </c>
    </row>
    <row r="31413" spans="18:18" x14ac:dyDescent="0.25">
      <c r="R31413" s="15">
        <v>3</v>
      </c>
    </row>
    <row r="31414" spans="18:18" x14ac:dyDescent="0.25">
      <c r="R31414" s="15">
        <v>3</v>
      </c>
    </row>
    <row r="31415" spans="18:18" x14ac:dyDescent="0.25">
      <c r="R31415" s="15">
        <v>3</v>
      </c>
    </row>
    <row r="31416" spans="18:18" x14ac:dyDescent="0.25">
      <c r="R31416" s="15">
        <v>3</v>
      </c>
    </row>
    <row r="31417" spans="18:18" x14ac:dyDescent="0.25">
      <c r="R31417" s="15">
        <v>3</v>
      </c>
    </row>
    <row r="31418" spans="18:18" x14ac:dyDescent="0.25">
      <c r="R31418" s="15">
        <v>3</v>
      </c>
    </row>
    <row r="31419" spans="18:18" x14ac:dyDescent="0.25">
      <c r="R31419" s="15">
        <v>3</v>
      </c>
    </row>
    <row r="31420" spans="18:18" x14ac:dyDescent="0.25">
      <c r="R31420" s="15">
        <v>3</v>
      </c>
    </row>
    <row r="31421" spans="18:18" x14ac:dyDescent="0.25">
      <c r="R31421" s="15">
        <v>3</v>
      </c>
    </row>
    <row r="31422" spans="18:18" x14ac:dyDescent="0.25">
      <c r="R31422" s="15">
        <v>3</v>
      </c>
    </row>
    <row r="31423" spans="18:18" x14ac:dyDescent="0.25">
      <c r="R31423" s="15">
        <v>3</v>
      </c>
    </row>
    <row r="31424" spans="18:18" x14ac:dyDescent="0.25">
      <c r="R31424" s="15">
        <v>3</v>
      </c>
    </row>
    <row r="31425" spans="18:18" x14ac:dyDescent="0.25">
      <c r="R31425" s="15">
        <v>3</v>
      </c>
    </row>
    <row r="31426" spans="18:18" x14ac:dyDescent="0.25">
      <c r="R31426" s="15">
        <v>3</v>
      </c>
    </row>
    <row r="31427" spans="18:18" x14ac:dyDescent="0.25">
      <c r="R31427" s="15">
        <v>3</v>
      </c>
    </row>
    <row r="31428" spans="18:18" x14ac:dyDescent="0.25">
      <c r="R31428" s="15">
        <v>3</v>
      </c>
    </row>
    <row r="31429" spans="18:18" x14ac:dyDescent="0.25">
      <c r="R31429" s="15">
        <v>3</v>
      </c>
    </row>
    <row r="31430" spans="18:18" x14ac:dyDescent="0.25">
      <c r="R31430" s="15">
        <v>3</v>
      </c>
    </row>
    <row r="31431" spans="18:18" x14ac:dyDescent="0.25">
      <c r="R31431" s="15">
        <v>3</v>
      </c>
    </row>
    <row r="31432" spans="18:18" x14ac:dyDescent="0.25">
      <c r="R31432" s="15">
        <v>3</v>
      </c>
    </row>
    <row r="31433" spans="18:18" x14ac:dyDescent="0.25">
      <c r="R31433" s="15">
        <v>3</v>
      </c>
    </row>
    <row r="31434" spans="18:18" x14ac:dyDescent="0.25">
      <c r="R31434" s="15">
        <v>3</v>
      </c>
    </row>
    <row r="31435" spans="18:18" x14ac:dyDescent="0.25">
      <c r="R31435" s="15">
        <v>3</v>
      </c>
    </row>
    <row r="31436" spans="18:18" x14ac:dyDescent="0.25">
      <c r="R31436" s="15">
        <v>3</v>
      </c>
    </row>
    <row r="31437" spans="18:18" x14ac:dyDescent="0.25">
      <c r="R31437" s="15">
        <v>3</v>
      </c>
    </row>
    <row r="31438" spans="18:18" x14ac:dyDescent="0.25">
      <c r="R31438" s="15">
        <v>3</v>
      </c>
    </row>
    <row r="31439" spans="18:18" x14ac:dyDescent="0.25">
      <c r="R31439" s="15">
        <v>3</v>
      </c>
    </row>
    <row r="31440" spans="18:18" x14ac:dyDescent="0.25">
      <c r="R31440" s="15">
        <v>3</v>
      </c>
    </row>
    <row r="31441" spans="18:18" x14ac:dyDescent="0.25">
      <c r="R31441" s="15">
        <v>3</v>
      </c>
    </row>
    <row r="31442" spans="18:18" x14ac:dyDescent="0.25">
      <c r="R31442" s="15">
        <v>3</v>
      </c>
    </row>
    <row r="31443" spans="18:18" x14ac:dyDescent="0.25">
      <c r="R31443" s="15">
        <v>3</v>
      </c>
    </row>
    <row r="31444" spans="18:18" x14ac:dyDescent="0.25">
      <c r="R31444" s="15">
        <v>3</v>
      </c>
    </row>
    <row r="31445" spans="18:18" x14ac:dyDescent="0.25">
      <c r="R31445" s="15">
        <v>3</v>
      </c>
    </row>
    <row r="31446" spans="18:18" x14ac:dyDescent="0.25">
      <c r="R31446" s="15">
        <v>3</v>
      </c>
    </row>
    <row r="31447" spans="18:18" x14ac:dyDescent="0.25">
      <c r="R31447" s="15">
        <v>3</v>
      </c>
    </row>
    <row r="31448" spans="18:18" x14ac:dyDescent="0.25">
      <c r="R31448" s="15">
        <v>3</v>
      </c>
    </row>
    <row r="31449" spans="18:18" x14ac:dyDescent="0.25">
      <c r="R31449" s="15">
        <v>3</v>
      </c>
    </row>
    <row r="31450" spans="18:18" x14ac:dyDescent="0.25">
      <c r="R31450" s="15">
        <v>3</v>
      </c>
    </row>
    <row r="31451" spans="18:18" x14ac:dyDescent="0.25">
      <c r="R31451" s="15">
        <v>3</v>
      </c>
    </row>
    <row r="31452" spans="18:18" x14ac:dyDescent="0.25">
      <c r="R31452" s="15">
        <v>3</v>
      </c>
    </row>
    <row r="31453" spans="18:18" x14ac:dyDescent="0.25">
      <c r="R31453" s="15">
        <v>3</v>
      </c>
    </row>
    <row r="31454" spans="18:18" x14ac:dyDescent="0.25">
      <c r="R31454" s="15">
        <v>3</v>
      </c>
    </row>
    <row r="31455" spans="18:18" x14ac:dyDescent="0.25">
      <c r="R31455" s="15">
        <v>3</v>
      </c>
    </row>
    <row r="31456" spans="18:18" x14ac:dyDescent="0.25">
      <c r="R31456" s="15">
        <v>3</v>
      </c>
    </row>
    <row r="31457" spans="18:18" x14ac:dyDescent="0.25">
      <c r="R31457" s="15">
        <v>3</v>
      </c>
    </row>
    <row r="31458" spans="18:18" x14ac:dyDescent="0.25">
      <c r="R31458" s="15">
        <v>3</v>
      </c>
    </row>
    <row r="31459" spans="18:18" x14ac:dyDescent="0.25">
      <c r="R31459" s="15">
        <v>3</v>
      </c>
    </row>
    <row r="31460" spans="18:18" x14ac:dyDescent="0.25">
      <c r="R31460" s="15">
        <v>3</v>
      </c>
    </row>
    <row r="31461" spans="18:18" x14ac:dyDescent="0.25">
      <c r="R31461" s="15">
        <v>3</v>
      </c>
    </row>
    <row r="31462" spans="18:18" x14ac:dyDescent="0.25">
      <c r="R31462" s="15">
        <v>3</v>
      </c>
    </row>
    <row r="31463" spans="18:18" x14ac:dyDescent="0.25">
      <c r="R31463" s="15">
        <v>3</v>
      </c>
    </row>
    <row r="31464" spans="18:18" x14ac:dyDescent="0.25">
      <c r="R31464" s="15">
        <v>3</v>
      </c>
    </row>
    <row r="31465" spans="18:18" x14ac:dyDescent="0.25">
      <c r="R31465" s="15">
        <v>3</v>
      </c>
    </row>
    <row r="31466" spans="18:18" x14ac:dyDescent="0.25">
      <c r="R31466" s="15">
        <v>3</v>
      </c>
    </row>
    <row r="31467" spans="18:18" x14ac:dyDescent="0.25">
      <c r="R31467" s="15">
        <v>4</v>
      </c>
    </row>
    <row r="31468" spans="18:18" x14ac:dyDescent="0.25">
      <c r="R31468" s="15">
        <v>4</v>
      </c>
    </row>
    <row r="31469" spans="18:18" x14ac:dyDescent="0.25">
      <c r="R31469" s="15">
        <v>4</v>
      </c>
    </row>
    <row r="31470" spans="18:18" x14ac:dyDescent="0.25">
      <c r="R31470" s="15">
        <v>4</v>
      </c>
    </row>
    <row r="31471" spans="18:18" x14ac:dyDescent="0.25">
      <c r="R31471" s="15">
        <v>4</v>
      </c>
    </row>
    <row r="31472" spans="18:18" x14ac:dyDescent="0.25">
      <c r="R31472" s="15">
        <v>4</v>
      </c>
    </row>
    <row r="31473" spans="18:18" x14ac:dyDescent="0.25">
      <c r="R31473" s="15">
        <v>4</v>
      </c>
    </row>
    <row r="31474" spans="18:18" x14ac:dyDescent="0.25">
      <c r="R31474" s="15">
        <v>4</v>
      </c>
    </row>
    <row r="31475" spans="18:18" x14ac:dyDescent="0.25">
      <c r="R31475" s="15">
        <v>4</v>
      </c>
    </row>
    <row r="31476" spans="18:18" x14ac:dyDescent="0.25">
      <c r="R31476" s="15">
        <v>4</v>
      </c>
    </row>
    <row r="31477" spans="18:18" x14ac:dyDescent="0.25">
      <c r="R31477" s="15">
        <v>4</v>
      </c>
    </row>
    <row r="31478" spans="18:18" x14ac:dyDescent="0.25">
      <c r="R31478" s="15">
        <v>4</v>
      </c>
    </row>
    <row r="31479" spans="18:18" x14ac:dyDescent="0.25">
      <c r="R31479" s="15">
        <v>4</v>
      </c>
    </row>
    <row r="31480" spans="18:18" x14ac:dyDescent="0.25">
      <c r="R31480" s="15">
        <v>4</v>
      </c>
    </row>
    <row r="31481" spans="18:18" x14ac:dyDescent="0.25">
      <c r="R31481" s="15">
        <v>4</v>
      </c>
    </row>
    <row r="31482" spans="18:18" x14ac:dyDescent="0.25">
      <c r="R31482" s="15">
        <v>4</v>
      </c>
    </row>
    <row r="31483" spans="18:18" x14ac:dyDescent="0.25">
      <c r="R31483" s="15">
        <v>4</v>
      </c>
    </row>
    <row r="31484" spans="18:18" x14ac:dyDescent="0.25">
      <c r="R31484" s="15">
        <v>4</v>
      </c>
    </row>
    <row r="31485" spans="18:18" x14ac:dyDescent="0.25">
      <c r="R31485" s="15">
        <v>4</v>
      </c>
    </row>
    <row r="31486" spans="18:18" x14ac:dyDescent="0.25">
      <c r="R31486" s="15">
        <v>4</v>
      </c>
    </row>
    <row r="31487" spans="18:18" x14ac:dyDescent="0.25">
      <c r="R31487" s="15">
        <v>4</v>
      </c>
    </row>
    <row r="31488" spans="18:18" x14ac:dyDescent="0.25">
      <c r="R31488" s="15">
        <v>4</v>
      </c>
    </row>
    <row r="31489" spans="18:18" x14ac:dyDescent="0.25">
      <c r="R31489" s="15">
        <v>4</v>
      </c>
    </row>
    <row r="31490" spans="18:18" x14ac:dyDescent="0.25">
      <c r="R31490" s="15">
        <v>4</v>
      </c>
    </row>
    <row r="31491" spans="18:18" x14ac:dyDescent="0.25">
      <c r="R31491" s="15">
        <v>4</v>
      </c>
    </row>
    <row r="31492" spans="18:18" x14ac:dyDescent="0.25">
      <c r="R31492" s="15">
        <v>4</v>
      </c>
    </row>
    <row r="31493" spans="18:18" x14ac:dyDescent="0.25">
      <c r="R31493" s="15">
        <v>4</v>
      </c>
    </row>
    <row r="31494" spans="18:18" x14ac:dyDescent="0.25">
      <c r="R31494" s="15">
        <v>4</v>
      </c>
    </row>
    <row r="31495" spans="18:18" x14ac:dyDescent="0.25">
      <c r="R31495" s="15">
        <v>4</v>
      </c>
    </row>
    <row r="31496" spans="18:18" x14ac:dyDescent="0.25">
      <c r="R31496" s="15">
        <v>4</v>
      </c>
    </row>
    <row r="31497" spans="18:18" x14ac:dyDescent="0.25">
      <c r="R31497" s="15">
        <v>4</v>
      </c>
    </row>
    <row r="31498" spans="18:18" x14ac:dyDescent="0.25">
      <c r="R31498" s="15">
        <v>4</v>
      </c>
    </row>
    <row r="31499" spans="18:18" x14ac:dyDescent="0.25">
      <c r="R31499" s="15">
        <v>4</v>
      </c>
    </row>
    <row r="31500" spans="18:18" x14ac:dyDescent="0.25">
      <c r="R31500" s="15">
        <v>4</v>
      </c>
    </row>
    <row r="31501" spans="18:18" x14ac:dyDescent="0.25">
      <c r="R31501" s="15">
        <v>4</v>
      </c>
    </row>
    <row r="31502" spans="18:18" x14ac:dyDescent="0.25">
      <c r="R31502" s="15">
        <v>4</v>
      </c>
    </row>
    <row r="31503" spans="18:18" x14ac:dyDescent="0.25">
      <c r="R31503" s="15">
        <v>4</v>
      </c>
    </row>
    <row r="31504" spans="18:18" x14ac:dyDescent="0.25">
      <c r="R31504" s="15">
        <v>4</v>
      </c>
    </row>
    <row r="31505" spans="18:18" x14ac:dyDescent="0.25">
      <c r="R31505" s="15">
        <v>4</v>
      </c>
    </row>
    <row r="31506" spans="18:18" x14ac:dyDescent="0.25">
      <c r="R31506" s="15">
        <v>4</v>
      </c>
    </row>
    <row r="31507" spans="18:18" x14ac:dyDescent="0.25">
      <c r="R31507" s="15">
        <v>4</v>
      </c>
    </row>
    <row r="31508" spans="18:18" x14ac:dyDescent="0.25">
      <c r="R31508" s="15">
        <v>4</v>
      </c>
    </row>
    <row r="31509" spans="18:18" x14ac:dyDescent="0.25">
      <c r="R31509" s="15">
        <v>4</v>
      </c>
    </row>
    <row r="31510" spans="18:18" x14ac:dyDescent="0.25">
      <c r="R31510" s="15">
        <v>4</v>
      </c>
    </row>
    <row r="31511" spans="18:18" x14ac:dyDescent="0.25">
      <c r="R31511" s="15">
        <v>4</v>
      </c>
    </row>
    <row r="31512" spans="18:18" x14ac:dyDescent="0.25">
      <c r="R31512" s="15">
        <v>4</v>
      </c>
    </row>
    <row r="31513" spans="18:18" x14ac:dyDescent="0.25">
      <c r="R31513" s="15">
        <v>4</v>
      </c>
    </row>
    <row r="31514" spans="18:18" x14ac:dyDescent="0.25">
      <c r="R31514" s="15">
        <v>4</v>
      </c>
    </row>
    <row r="31515" spans="18:18" x14ac:dyDescent="0.25">
      <c r="R31515" s="15">
        <v>4</v>
      </c>
    </row>
    <row r="31516" spans="18:18" x14ac:dyDescent="0.25">
      <c r="R31516" s="15">
        <v>4</v>
      </c>
    </row>
    <row r="31517" spans="18:18" x14ac:dyDescent="0.25">
      <c r="R31517" s="15">
        <v>4</v>
      </c>
    </row>
    <row r="31518" spans="18:18" x14ac:dyDescent="0.25">
      <c r="R31518" s="15">
        <v>4</v>
      </c>
    </row>
    <row r="31519" spans="18:18" x14ac:dyDescent="0.25">
      <c r="R31519" s="15">
        <v>4</v>
      </c>
    </row>
    <row r="31520" spans="18:18" x14ac:dyDescent="0.25">
      <c r="R31520" s="15">
        <v>4</v>
      </c>
    </row>
    <row r="31521" spans="18:18" x14ac:dyDescent="0.25">
      <c r="R31521" s="15">
        <v>4</v>
      </c>
    </row>
    <row r="31522" spans="18:18" x14ac:dyDescent="0.25">
      <c r="R31522" s="15">
        <v>4</v>
      </c>
    </row>
    <row r="31523" spans="18:18" x14ac:dyDescent="0.25">
      <c r="R31523" s="15">
        <v>4</v>
      </c>
    </row>
    <row r="31524" spans="18:18" x14ac:dyDescent="0.25">
      <c r="R31524" s="15">
        <v>4</v>
      </c>
    </row>
    <row r="31525" spans="18:18" x14ac:dyDescent="0.25">
      <c r="R31525" s="15">
        <v>4</v>
      </c>
    </row>
    <row r="31526" spans="18:18" x14ac:dyDescent="0.25">
      <c r="R31526" s="15">
        <v>4</v>
      </c>
    </row>
    <row r="31527" spans="18:18" x14ac:dyDescent="0.25">
      <c r="R31527" s="15">
        <v>4</v>
      </c>
    </row>
    <row r="31528" spans="18:18" x14ac:dyDescent="0.25">
      <c r="R31528" s="15">
        <v>4</v>
      </c>
    </row>
    <row r="31529" spans="18:18" x14ac:dyDescent="0.25">
      <c r="R31529" s="15">
        <v>4</v>
      </c>
    </row>
    <row r="31530" spans="18:18" x14ac:dyDescent="0.25">
      <c r="R31530" s="15">
        <v>4</v>
      </c>
    </row>
    <row r="31531" spans="18:18" x14ac:dyDescent="0.25">
      <c r="R31531" s="15">
        <v>4</v>
      </c>
    </row>
    <row r="31532" spans="18:18" x14ac:dyDescent="0.25">
      <c r="R31532" s="15">
        <v>4</v>
      </c>
    </row>
    <row r="31533" spans="18:18" x14ac:dyDescent="0.25">
      <c r="R31533" s="15">
        <v>4</v>
      </c>
    </row>
    <row r="31534" spans="18:18" x14ac:dyDescent="0.25">
      <c r="R31534" s="15">
        <v>4</v>
      </c>
    </row>
    <row r="31535" spans="18:18" x14ac:dyDescent="0.25">
      <c r="R31535" s="15">
        <v>4</v>
      </c>
    </row>
    <row r="31536" spans="18:18" x14ac:dyDescent="0.25">
      <c r="R31536" s="15">
        <v>4</v>
      </c>
    </row>
    <row r="31537" spans="18:18" x14ac:dyDescent="0.25">
      <c r="R31537" s="15">
        <v>4</v>
      </c>
    </row>
    <row r="31538" spans="18:18" x14ac:dyDescent="0.25">
      <c r="R31538" s="15">
        <v>4</v>
      </c>
    </row>
    <row r="31539" spans="18:18" x14ac:dyDescent="0.25">
      <c r="R31539" s="15">
        <v>4</v>
      </c>
    </row>
    <row r="31540" spans="18:18" x14ac:dyDescent="0.25">
      <c r="R31540" s="15">
        <v>4</v>
      </c>
    </row>
    <row r="31541" spans="18:18" x14ac:dyDescent="0.25">
      <c r="R31541" s="15">
        <v>4</v>
      </c>
    </row>
    <row r="31542" spans="18:18" x14ac:dyDescent="0.25">
      <c r="R31542" s="15">
        <v>4</v>
      </c>
    </row>
    <row r="31543" spans="18:18" x14ac:dyDescent="0.25">
      <c r="R31543" s="15">
        <v>4</v>
      </c>
    </row>
    <row r="31544" spans="18:18" x14ac:dyDescent="0.25">
      <c r="R31544" s="15">
        <v>4</v>
      </c>
    </row>
    <row r="31545" spans="18:18" x14ac:dyDescent="0.25">
      <c r="R31545" s="15">
        <v>4</v>
      </c>
    </row>
    <row r="31546" spans="18:18" x14ac:dyDescent="0.25">
      <c r="R31546" s="15">
        <v>4</v>
      </c>
    </row>
    <row r="31547" spans="18:18" x14ac:dyDescent="0.25">
      <c r="R31547" s="15">
        <v>4</v>
      </c>
    </row>
    <row r="31548" spans="18:18" x14ac:dyDescent="0.25">
      <c r="R31548" s="15">
        <v>4</v>
      </c>
    </row>
    <row r="31549" spans="18:18" x14ac:dyDescent="0.25">
      <c r="R31549" s="15">
        <v>4</v>
      </c>
    </row>
    <row r="31550" spans="18:18" x14ac:dyDescent="0.25">
      <c r="R31550" s="15">
        <v>4</v>
      </c>
    </row>
    <row r="31551" spans="18:18" x14ac:dyDescent="0.25">
      <c r="R31551" s="15">
        <v>4</v>
      </c>
    </row>
    <row r="31552" spans="18:18" x14ac:dyDescent="0.25">
      <c r="R31552" s="15">
        <v>4</v>
      </c>
    </row>
    <row r="31553" spans="18:18" x14ac:dyDescent="0.25">
      <c r="R31553" s="15">
        <v>4</v>
      </c>
    </row>
    <row r="31554" spans="18:18" x14ac:dyDescent="0.25">
      <c r="R31554" s="15">
        <v>4</v>
      </c>
    </row>
    <row r="31555" spans="18:18" x14ac:dyDescent="0.25">
      <c r="R31555" s="15">
        <v>4</v>
      </c>
    </row>
    <row r="31556" spans="18:18" x14ac:dyDescent="0.25">
      <c r="R31556" s="15">
        <v>4</v>
      </c>
    </row>
    <row r="31557" spans="18:18" x14ac:dyDescent="0.25">
      <c r="R31557" s="15">
        <v>4</v>
      </c>
    </row>
    <row r="31558" spans="18:18" x14ac:dyDescent="0.25">
      <c r="R31558" s="15">
        <v>4</v>
      </c>
    </row>
    <row r="31559" spans="18:18" x14ac:dyDescent="0.25">
      <c r="R31559" s="15">
        <v>4</v>
      </c>
    </row>
    <row r="31560" spans="18:18" x14ac:dyDescent="0.25">
      <c r="R31560" s="15">
        <v>4</v>
      </c>
    </row>
    <row r="31561" spans="18:18" x14ac:dyDescent="0.25">
      <c r="R31561" s="15">
        <v>3</v>
      </c>
    </row>
    <row r="31562" spans="18:18" x14ac:dyDescent="0.25">
      <c r="R31562" s="15">
        <v>3</v>
      </c>
    </row>
    <row r="31563" spans="18:18" x14ac:dyDescent="0.25">
      <c r="R31563" s="15">
        <v>3</v>
      </c>
    </row>
    <row r="31564" spans="18:18" x14ac:dyDescent="0.25">
      <c r="R31564" s="15">
        <v>3</v>
      </c>
    </row>
    <row r="31565" spans="18:18" x14ac:dyDescent="0.25">
      <c r="R31565" s="15">
        <v>3</v>
      </c>
    </row>
    <row r="31566" spans="18:18" x14ac:dyDescent="0.25">
      <c r="R31566" s="15">
        <v>3</v>
      </c>
    </row>
    <row r="31567" spans="18:18" x14ac:dyDescent="0.25">
      <c r="R31567" s="15">
        <v>3</v>
      </c>
    </row>
    <row r="31568" spans="18:18" x14ac:dyDescent="0.25">
      <c r="R31568" s="15">
        <v>3</v>
      </c>
    </row>
    <row r="31569" spans="18:18" x14ac:dyDescent="0.25">
      <c r="R31569" s="15">
        <v>3</v>
      </c>
    </row>
    <row r="31570" spans="18:18" x14ac:dyDescent="0.25">
      <c r="R31570" s="15">
        <v>3</v>
      </c>
    </row>
    <row r="31571" spans="18:18" x14ac:dyDescent="0.25">
      <c r="R31571" s="15">
        <v>3</v>
      </c>
    </row>
    <row r="31572" spans="18:18" x14ac:dyDescent="0.25">
      <c r="R31572" s="15">
        <v>3</v>
      </c>
    </row>
    <row r="31573" spans="18:18" x14ac:dyDescent="0.25">
      <c r="R31573" s="15">
        <v>3</v>
      </c>
    </row>
    <row r="31574" spans="18:18" x14ac:dyDescent="0.25">
      <c r="R31574" s="15">
        <v>3</v>
      </c>
    </row>
    <row r="31575" spans="18:18" x14ac:dyDescent="0.25">
      <c r="R31575" s="15">
        <v>3</v>
      </c>
    </row>
    <row r="31576" spans="18:18" x14ac:dyDescent="0.25">
      <c r="R31576" s="15">
        <v>3</v>
      </c>
    </row>
    <row r="31577" spans="18:18" x14ac:dyDescent="0.25">
      <c r="R31577" s="15">
        <v>3</v>
      </c>
    </row>
    <row r="31578" spans="18:18" x14ac:dyDescent="0.25">
      <c r="R31578" s="15">
        <v>3</v>
      </c>
    </row>
    <row r="31579" spans="18:18" x14ac:dyDescent="0.25">
      <c r="R31579" s="15">
        <v>3</v>
      </c>
    </row>
    <row r="31580" spans="18:18" x14ac:dyDescent="0.25">
      <c r="R31580" s="15">
        <v>3</v>
      </c>
    </row>
    <row r="31581" spans="18:18" x14ac:dyDescent="0.25">
      <c r="R31581" s="15">
        <v>3</v>
      </c>
    </row>
    <row r="31582" spans="18:18" x14ac:dyDescent="0.25">
      <c r="R31582" s="15">
        <v>3</v>
      </c>
    </row>
    <row r="31583" spans="18:18" x14ac:dyDescent="0.25">
      <c r="R31583" s="15">
        <v>3</v>
      </c>
    </row>
    <row r="31584" spans="18:18" x14ac:dyDescent="0.25">
      <c r="R31584" s="15">
        <v>3</v>
      </c>
    </row>
    <row r="31585" spans="18:18" x14ac:dyDescent="0.25">
      <c r="R31585" s="15">
        <v>3</v>
      </c>
    </row>
    <row r="31586" spans="18:18" x14ac:dyDescent="0.25">
      <c r="R31586" s="15">
        <v>3</v>
      </c>
    </row>
    <row r="31587" spans="18:18" x14ac:dyDescent="0.25">
      <c r="R31587" s="15">
        <v>3</v>
      </c>
    </row>
    <row r="31588" spans="18:18" x14ac:dyDescent="0.25">
      <c r="R31588" s="15">
        <v>3</v>
      </c>
    </row>
    <row r="31589" spans="18:18" x14ac:dyDescent="0.25">
      <c r="R31589" s="15">
        <v>3</v>
      </c>
    </row>
    <row r="31590" spans="18:18" x14ac:dyDescent="0.25">
      <c r="R31590" s="15">
        <v>3</v>
      </c>
    </row>
    <row r="31591" spans="18:18" x14ac:dyDescent="0.25">
      <c r="R31591" s="15">
        <v>3</v>
      </c>
    </row>
    <row r="31592" spans="18:18" x14ac:dyDescent="0.25">
      <c r="R31592" s="15">
        <v>3</v>
      </c>
    </row>
    <row r="31593" spans="18:18" x14ac:dyDescent="0.25">
      <c r="R31593" s="15">
        <v>3</v>
      </c>
    </row>
    <row r="31594" spans="18:18" x14ac:dyDescent="0.25">
      <c r="R31594" s="15">
        <v>3</v>
      </c>
    </row>
    <row r="31595" spans="18:18" x14ac:dyDescent="0.25">
      <c r="R31595" s="15">
        <v>3</v>
      </c>
    </row>
    <row r="31596" spans="18:18" x14ac:dyDescent="0.25">
      <c r="R31596" s="15">
        <v>3</v>
      </c>
    </row>
    <row r="31597" spans="18:18" x14ac:dyDescent="0.25">
      <c r="R31597" s="15">
        <v>3</v>
      </c>
    </row>
    <row r="31598" spans="18:18" x14ac:dyDescent="0.25">
      <c r="R31598" s="15">
        <v>3</v>
      </c>
    </row>
    <row r="31599" spans="18:18" x14ac:dyDescent="0.25">
      <c r="R31599" s="15">
        <v>3</v>
      </c>
    </row>
    <row r="31600" spans="18:18" x14ac:dyDescent="0.25">
      <c r="R31600" s="15">
        <v>3</v>
      </c>
    </row>
    <row r="31601" spans="18:18" x14ac:dyDescent="0.25">
      <c r="R31601" s="15">
        <v>3</v>
      </c>
    </row>
    <row r="31602" spans="18:18" x14ac:dyDescent="0.25">
      <c r="R31602" s="15">
        <v>3</v>
      </c>
    </row>
    <row r="31603" spans="18:18" x14ac:dyDescent="0.25">
      <c r="R31603" s="15">
        <v>3</v>
      </c>
    </row>
    <row r="31604" spans="18:18" x14ac:dyDescent="0.25">
      <c r="R31604" s="15">
        <v>3</v>
      </c>
    </row>
    <row r="31605" spans="18:18" x14ac:dyDescent="0.25">
      <c r="R31605" s="15">
        <v>3</v>
      </c>
    </row>
    <row r="31606" spans="18:18" x14ac:dyDescent="0.25">
      <c r="R31606" s="15">
        <v>3</v>
      </c>
    </row>
    <row r="31607" spans="18:18" x14ac:dyDescent="0.25">
      <c r="R31607" s="15">
        <v>3</v>
      </c>
    </row>
    <row r="31608" spans="18:18" x14ac:dyDescent="0.25">
      <c r="R31608" s="15">
        <v>3</v>
      </c>
    </row>
    <row r="31609" spans="18:18" x14ac:dyDescent="0.25">
      <c r="R31609" s="15">
        <v>3</v>
      </c>
    </row>
    <row r="31610" spans="18:18" x14ac:dyDescent="0.25">
      <c r="R31610" s="15">
        <v>3</v>
      </c>
    </row>
    <row r="31611" spans="18:18" x14ac:dyDescent="0.25">
      <c r="R31611" s="15">
        <v>3</v>
      </c>
    </row>
    <row r="31612" spans="18:18" x14ac:dyDescent="0.25">
      <c r="R31612" s="15">
        <v>3</v>
      </c>
    </row>
    <row r="31613" spans="18:18" x14ac:dyDescent="0.25">
      <c r="R31613" s="15">
        <v>3</v>
      </c>
    </row>
    <row r="31614" spans="18:18" x14ac:dyDescent="0.25">
      <c r="R31614" s="15">
        <v>3</v>
      </c>
    </row>
    <row r="31615" spans="18:18" x14ac:dyDescent="0.25">
      <c r="R31615" s="15">
        <v>3</v>
      </c>
    </row>
    <row r="31616" spans="18:18" x14ac:dyDescent="0.25">
      <c r="R31616" s="15">
        <v>3</v>
      </c>
    </row>
    <row r="31617" spans="18:18" x14ac:dyDescent="0.25">
      <c r="R31617" s="15">
        <v>5</v>
      </c>
    </row>
    <row r="31618" spans="18:18" x14ac:dyDescent="0.25">
      <c r="R31618" s="15">
        <v>5</v>
      </c>
    </row>
    <row r="31619" spans="18:18" x14ac:dyDescent="0.25">
      <c r="R31619" s="15">
        <v>5</v>
      </c>
    </row>
    <row r="31620" spans="18:18" x14ac:dyDescent="0.25">
      <c r="R31620" s="15">
        <v>5</v>
      </c>
    </row>
    <row r="31621" spans="18:18" x14ac:dyDescent="0.25">
      <c r="R31621" s="15">
        <v>5</v>
      </c>
    </row>
    <row r="31622" spans="18:18" x14ac:dyDescent="0.25">
      <c r="R31622" s="15">
        <v>5</v>
      </c>
    </row>
    <row r="31623" spans="18:18" x14ac:dyDescent="0.25">
      <c r="R31623" s="15">
        <v>5</v>
      </c>
    </row>
    <row r="31624" spans="18:18" x14ac:dyDescent="0.25">
      <c r="R31624" s="15">
        <v>5</v>
      </c>
    </row>
    <row r="31625" spans="18:18" x14ac:dyDescent="0.25">
      <c r="R31625" s="15">
        <v>5</v>
      </c>
    </row>
    <row r="31626" spans="18:18" x14ac:dyDescent="0.25">
      <c r="R31626" s="15">
        <v>5</v>
      </c>
    </row>
    <row r="31627" spans="18:18" x14ac:dyDescent="0.25">
      <c r="R31627" s="15">
        <v>5</v>
      </c>
    </row>
    <row r="31628" spans="18:18" x14ac:dyDescent="0.25">
      <c r="R31628" s="15">
        <v>5</v>
      </c>
    </row>
    <row r="31629" spans="18:18" x14ac:dyDescent="0.25">
      <c r="R31629" s="15">
        <v>5</v>
      </c>
    </row>
    <row r="31630" spans="18:18" x14ac:dyDescent="0.25">
      <c r="R31630" s="15">
        <v>5</v>
      </c>
    </row>
    <row r="31631" spans="18:18" x14ac:dyDescent="0.25">
      <c r="R31631" s="15">
        <v>5</v>
      </c>
    </row>
    <row r="31632" spans="18:18" x14ac:dyDescent="0.25">
      <c r="R31632" s="15">
        <v>5</v>
      </c>
    </row>
    <row r="31633" spans="18:18" x14ac:dyDescent="0.25">
      <c r="R31633" s="15">
        <v>5</v>
      </c>
    </row>
    <row r="31634" spans="18:18" x14ac:dyDescent="0.25">
      <c r="R31634" s="15">
        <v>3</v>
      </c>
    </row>
    <row r="31635" spans="18:18" x14ac:dyDescent="0.25">
      <c r="R31635" s="15">
        <v>3</v>
      </c>
    </row>
    <row r="31636" spans="18:18" x14ac:dyDescent="0.25">
      <c r="R31636" s="15">
        <v>3</v>
      </c>
    </row>
    <row r="31637" spans="18:18" x14ac:dyDescent="0.25">
      <c r="R31637" s="15">
        <v>3</v>
      </c>
    </row>
    <row r="31638" spans="18:18" x14ac:dyDescent="0.25">
      <c r="R31638" s="15">
        <v>3</v>
      </c>
    </row>
    <row r="31639" spans="18:18" x14ac:dyDescent="0.25">
      <c r="R31639" s="15">
        <v>3</v>
      </c>
    </row>
    <row r="31640" spans="18:18" x14ac:dyDescent="0.25">
      <c r="R31640" s="15">
        <v>3</v>
      </c>
    </row>
    <row r="31641" spans="18:18" x14ac:dyDescent="0.25">
      <c r="R31641" s="15">
        <v>3</v>
      </c>
    </row>
    <row r="31642" spans="18:18" x14ac:dyDescent="0.25">
      <c r="R31642" s="15">
        <v>3</v>
      </c>
    </row>
    <row r="31643" spans="18:18" x14ac:dyDescent="0.25">
      <c r="R31643" s="15">
        <v>3</v>
      </c>
    </row>
    <row r="31644" spans="18:18" x14ac:dyDescent="0.25">
      <c r="R31644" s="15">
        <v>3</v>
      </c>
    </row>
    <row r="31645" spans="18:18" x14ac:dyDescent="0.25">
      <c r="R31645" s="15">
        <v>3</v>
      </c>
    </row>
    <row r="31646" spans="18:18" x14ac:dyDescent="0.25">
      <c r="R31646" s="15">
        <v>3</v>
      </c>
    </row>
    <row r="31647" spans="18:18" x14ac:dyDescent="0.25">
      <c r="R31647" s="15">
        <v>3</v>
      </c>
    </row>
    <row r="31648" spans="18:18" x14ac:dyDescent="0.25">
      <c r="R31648" s="15">
        <v>3</v>
      </c>
    </row>
    <row r="31649" spans="18:18" x14ac:dyDescent="0.25">
      <c r="R31649" s="15">
        <v>3</v>
      </c>
    </row>
    <row r="31650" spans="18:18" x14ac:dyDescent="0.25">
      <c r="R31650" s="15">
        <v>3</v>
      </c>
    </row>
    <row r="31651" spans="18:18" x14ac:dyDescent="0.25">
      <c r="R31651" s="15">
        <v>3</v>
      </c>
    </row>
    <row r="31652" spans="18:18" x14ac:dyDescent="0.25">
      <c r="R31652" s="15">
        <v>3</v>
      </c>
    </row>
    <row r="31653" spans="18:18" x14ac:dyDescent="0.25">
      <c r="R31653" s="15">
        <v>3</v>
      </c>
    </row>
    <row r="31654" spans="18:18" x14ac:dyDescent="0.25">
      <c r="R31654" s="15">
        <v>3</v>
      </c>
    </row>
    <row r="31655" spans="18:18" x14ac:dyDescent="0.25">
      <c r="R31655" s="15">
        <v>3</v>
      </c>
    </row>
    <row r="31656" spans="18:18" x14ac:dyDescent="0.25">
      <c r="R31656" s="15">
        <v>3</v>
      </c>
    </row>
    <row r="31657" spans="18:18" x14ac:dyDescent="0.25">
      <c r="R31657" s="15">
        <v>3</v>
      </c>
    </row>
    <row r="31658" spans="18:18" x14ac:dyDescent="0.25">
      <c r="R31658" s="15">
        <v>3</v>
      </c>
    </row>
    <row r="31659" spans="18:18" x14ac:dyDescent="0.25">
      <c r="R31659" s="15">
        <v>3</v>
      </c>
    </row>
    <row r="31660" spans="18:18" x14ac:dyDescent="0.25">
      <c r="R31660" s="15">
        <v>3</v>
      </c>
    </row>
    <row r="31661" spans="18:18" x14ac:dyDescent="0.25">
      <c r="R31661" s="15">
        <v>3</v>
      </c>
    </row>
    <row r="31662" spans="18:18" x14ac:dyDescent="0.25">
      <c r="R31662" s="15">
        <v>3</v>
      </c>
    </row>
    <row r="31663" spans="18:18" x14ac:dyDescent="0.25">
      <c r="R31663" s="15">
        <v>3</v>
      </c>
    </row>
    <row r="31664" spans="18:18" x14ac:dyDescent="0.25">
      <c r="R31664" s="15">
        <v>3</v>
      </c>
    </row>
    <row r="31665" spans="18:18" x14ac:dyDescent="0.25">
      <c r="R31665" s="15">
        <v>3</v>
      </c>
    </row>
    <row r="31666" spans="18:18" x14ac:dyDescent="0.25">
      <c r="R31666" s="15">
        <v>3</v>
      </c>
    </row>
    <row r="31667" spans="18:18" x14ac:dyDescent="0.25">
      <c r="R31667" s="15">
        <v>3</v>
      </c>
    </row>
    <row r="31668" spans="18:18" x14ac:dyDescent="0.25">
      <c r="R31668" s="15">
        <v>3</v>
      </c>
    </row>
    <row r="31669" spans="18:18" x14ac:dyDescent="0.25">
      <c r="R31669" s="15">
        <v>3</v>
      </c>
    </row>
    <row r="31670" spans="18:18" x14ac:dyDescent="0.25">
      <c r="R31670" s="15">
        <v>3</v>
      </c>
    </row>
    <row r="31671" spans="18:18" x14ac:dyDescent="0.25">
      <c r="R31671" s="15">
        <v>3</v>
      </c>
    </row>
    <row r="31672" spans="18:18" x14ac:dyDescent="0.25">
      <c r="R31672" s="15">
        <v>3</v>
      </c>
    </row>
    <row r="31673" spans="18:18" x14ac:dyDescent="0.25">
      <c r="R31673" s="15">
        <v>3</v>
      </c>
    </row>
    <row r="31674" spans="18:18" x14ac:dyDescent="0.25">
      <c r="R31674" s="15">
        <v>3</v>
      </c>
    </row>
    <row r="31675" spans="18:18" x14ac:dyDescent="0.25">
      <c r="R31675" s="15">
        <v>3</v>
      </c>
    </row>
    <row r="31676" spans="18:18" x14ac:dyDescent="0.25">
      <c r="R31676" s="15">
        <v>3</v>
      </c>
    </row>
    <row r="31677" spans="18:18" x14ac:dyDescent="0.25">
      <c r="R31677" s="15">
        <v>4</v>
      </c>
    </row>
    <row r="31678" spans="18:18" x14ac:dyDescent="0.25">
      <c r="R31678" s="15">
        <v>4</v>
      </c>
    </row>
    <row r="31679" spans="18:18" x14ac:dyDescent="0.25">
      <c r="R31679" s="15">
        <v>4</v>
      </c>
    </row>
    <row r="31680" spans="18:18" x14ac:dyDescent="0.25">
      <c r="R31680" s="15">
        <v>4</v>
      </c>
    </row>
    <row r="31681" spans="18:18" x14ac:dyDescent="0.25">
      <c r="R31681" s="15">
        <v>4</v>
      </c>
    </row>
    <row r="31682" spans="18:18" x14ac:dyDescent="0.25">
      <c r="R31682" s="15">
        <v>4</v>
      </c>
    </row>
    <row r="31683" spans="18:18" x14ac:dyDescent="0.25">
      <c r="R31683" s="15">
        <v>4</v>
      </c>
    </row>
    <row r="31684" spans="18:18" x14ac:dyDescent="0.25">
      <c r="R31684" s="15">
        <v>4</v>
      </c>
    </row>
    <row r="31685" spans="18:18" x14ac:dyDescent="0.25">
      <c r="R31685" s="15">
        <v>4</v>
      </c>
    </row>
    <row r="31686" spans="18:18" x14ac:dyDescent="0.25">
      <c r="R31686" s="15">
        <v>4</v>
      </c>
    </row>
    <row r="31687" spans="18:18" x14ac:dyDescent="0.25">
      <c r="R31687" s="15">
        <v>4</v>
      </c>
    </row>
    <row r="31688" spans="18:18" x14ac:dyDescent="0.25">
      <c r="R31688" s="15">
        <v>4</v>
      </c>
    </row>
    <row r="31689" spans="18:18" x14ac:dyDescent="0.25">
      <c r="R31689" s="15">
        <v>4</v>
      </c>
    </row>
    <row r="31690" spans="18:18" x14ac:dyDescent="0.25">
      <c r="R31690" s="15">
        <v>4</v>
      </c>
    </row>
    <row r="31691" spans="18:18" x14ac:dyDescent="0.25">
      <c r="R31691" s="15">
        <v>4</v>
      </c>
    </row>
    <row r="31692" spans="18:18" x14ac:dyDescent="0.25">
      <c r="R31692" s="15">
        <v>1</v>
      </c>
    </row>
    <row r="31693" spans="18:18" x14ac:dyDescent="0.25">
      <c r="R31693" s="15">
        <v>1</v>
      </c>
    </row>
    <row r="31694" spans="18:18" x14ac:dyDescent="0.25">
      <c r="R31694" s="15">
        <v>1</v>
      </c>
    </row>
    <row r="31695" spans="18:18" x14ac:dyDescent="0.25">
      <c r="R31695" s="15">
        <v>1</v>
      </c>
    </row>
    <row r="31696" spans="18:18" x14ac:dyDescent="0.25">
      <c r="R31696" s="15">
        <v>1</v>
      </c>
    </row>
    <row r="31697" spans="18:18" x14ac:dyDescent="0.25">
      <c r="R31697" s="15">
        <v>1</v>
      </c>
    </row>
    <row r="31698" spans="18:18" x14ac:dyDescent="0.25">
      <c r="R31698" s="15">
        <v>1</v>
      </c>
    </row>
    <row r="31699" spans="18:18" x14ac:dyDescent="0.25">
      <c r="R31699" s="15">
        <v>1</v>
      </c>
    </row>
    <row r="31700" spans="18:18" x14ac:dyDescent="0.25">
      <c r="R31700" s="15">
        <v>1</v>
      </c>
    </row>
    <row r="31701" spans="18:18" x14ac:dyDescent="0.25">
      <c r="R31701" s="15">
        <v>1</v>
      </c>
    </row>
    <row r="31702" spans="18:18" x14ac:dyDescent="0.25">
      <c r="R31702" s="15">
        <v>3</v>
      </c>
    </row>
    <row r="31703" spans="18:18" x14ac:dyDescent="0.25">
      <c r="R31703" s="15">
        <v>3</v>
      </c>
    </row>
    <row r="31704" spans="18:18" x14ac:dyDescent="0.25">
      <c r="R31704" s="15">
        <v>3</v>
      </c>
    </row>
    <row r="31705" spans="18:18" x14ac:dyDescent="0.25">
      <c r="R31705" s="15">
        <v>3</v>
      </c>
    </row>
    <row r="31706" spans="18:18" x14ac:dyDescent="0.25">
      <c r="R31706" s="15">
        <v>3</v>
      </c>
    </row>
    <row r="31707" spans="18:18" x14ac:dyDescent="0.25">
      <c r="R31707" s="15">
        <v>3</v>
      </c>
    </row>
    <row r="31708" spans="18:18" x14ac:dyDescent="0.25">
      <c r="R31708" s="15">
        <v>3</v>
      </c>
    </row>
    <row r="31709" spans="18:18" x14ac:dyDescent="0.25">
      <c r="R31709" s="15">
        <v>3</v>
      </c>
    </row>
    <row r="31710" spans="18:18" x14ac:dyDescent="0.25">
      <c r="R31710" s="15">
        <v>3</v>
      </c>
    </row>
    <row r="31711" spans="18:18" x14ac:dyDescent="0.25">
      <c r="R31711" s="15">
        <v>3</v>
      </c>
    </row>
    <row r="31712" spans="18:18" x14ac:dyDescent="0.25">
      <c r="R31712" s="15">
        <v>3</v>
      </c>
    </row>
    <row r="31713" spans="18:18" x14ac:dyDescent="0.25">
      <c r="R31713" s="15">
        <v>1</v>
      </c>
    </row>
    <row r="31714" spans="18:18" x14ac:dyDescent="0.25">
      <c r="R31714" s="15">
        <v>1</v>
      </c>
    </row>
    <row r="31715" spans="18:18" x14ac:dyDescent="0.25">
      <c r="R31715" s="15">
        <v>1</v>
      </c>
    </row>
    <row r="31716" spans="18:18" x14ac:dyDescent="0.25">
      <c r="R31716" s="15">
        <v>1</v>
      </c>
    </row>
    <row r="31717" spans="18:18" x14ac:dyDescent="0.25">
      <c r="R31717" s="15">
        <v>1</v>
      </c>
    </row>
    <row r="31718" spans="18:18" x14ac:dyDescent="0.25">
      <c r="R31718" s="15">
        <v>1</v>
      </c>
    </row>
    <row r="31719" spans="18:18" x14ac:dyDescent="0.25">
      <c r="R31719" s="15">
        <v>1</v>
      </c>
    </row>
    <row r="31720" spans="18:18" x14ac:dyDescent="0.25">
      <c r="R31720" s="15">
        <v>1</v>
      </c>
    </row>
    <row r="31721" spans="18:18" x14ac:dyDescent="0.25">
      <c r="R31721" s="15">
        <v>1</v>
      </c>
    </row>
    <row r="31722" spans="18:18" x14ac:dyDescent="0.25">
      <c r="R31722" s="15">
        <v>1</v>
      </c>
    </row>
    <row r="31723" spans="18:18" x14ac:dyDescent="0.25">
      <c r="R31723" s="15">
        <v>1</v>
      </c>
    </row>
    <row r="31724" spans="18:18" x14ac:dyDescent="0.25">
      <c r="R31724" s="15">
        <v>1</v>
      </c>
    </row>
    <row r="31725" spans="18:18" x14ac:dyDescent="0.25">
      <c r="R31725" s="15">
        <v>3</v>
      </c>
    </row>
    <row r="31726" spans="18:18" x14ac:dyDescent="0.25">
      <c r="R31726" s="15">
        <v>3</v>
      </c>
    </row>
    <row r="31727" spans="18:18" x14ac:dyDescent="0.25">
      <c r="R31727" s="15">
        <v>3</v>
      </c>
    </row>
    <row r="31728" spans="18:18" x14ac:dyDescent="0.25">
      <c r="R31728" s="15">
        <v>3</v>
      </c>
    </row>
    <row r="31729" spans="18:18" x14ac:dyDescent="0.25">
      <c r="R31729" s="15">
        <v>3</v>
      </c>
    </row>
    <row r="31730" spans="18:18" x14ac:dyDescent="0.25">
      <c r="R31730" s="15">
        <v>3</v>
      </c>
    </row>
    <row r="31731" spans="18:18" x14ac:dyDescent="0.25">
      <c r="R31731" s="15">
        <v>3</v>
      </c>
    </row>
    <row r="31732" spans="18:18" x14ac:dyDescent="0.25">
      <c r="R31732" s="15">
        <v>3</v>
      </c>
    </row>
    <row r="31733" spans="18:18" x14ac:dyDescent="0.25">
      <c r="R31733" s="15">
        <v>3</v>
      </c>
    </row>
    <row r="31734" spans="18:18" x14ac:dyDescent="0.25">
      <c r="R31734" s="15">
        <v>3</v>
      </c>
    </row>
    <row r="31735" spans="18:18" x14ac:dyDescent="0.25">
      <c r="R31735" s="15">
        <v>3</v>
      </c>
    </row>
    <row r="31736" spans="18:18" x14ac:dyDescent="0.25">
      <c r="R31736" s="15">
        <v>3</v>
      </c>
    </row>
    <row r="31737" spans="18:18" x14ac:dyDescent="0.25">
      <c r="R31737" s="15">
        <v>3</v>
      </c>
    </row>
    <row r="31738" spans="18:18" x14ac:dyDescent="0.25">
      <c r="R31738" s="15">
        <v>3</v>
      </c>
    </row>
    <row r="31739" spans="18:18" x14ac:dyDescent="0.25">
      <c r="R31739" s="15">
        <v>3</v>
      </c>
    </row>
    <row r="31740" spans="18:18" x14ac:dyDescent="0.25">
      <c r="R31740" s="15">
        <v>3</v>
      </c>
    </row>
    <row r="31741" spans="18:18" x14ac:dyDescent="0.25">
      <c r="R31741" s="15">
        <v>3</v>
      </c>
    </row>
    <row r="31742" spans="18:18" x14ac:dyDescent="0.25">
      <c r="R31742" s="15">
        <v>3</v>
      </c>
    </row>
    <row r="31743" spans="18:18" x14ac:dyDescent="0.25">
      <c r="R31743" s="15">
        <v>3</v>
      </c>
    </row>
    <row r="31744" spans="18:18" x14ac:dyDescent="0.25">
      <c r="R31744" s="15">
        <v>3</v>
      </c>
    </row>
    <row r="31745" spans="18:18" x14ac:dyDescent="0.25">
      <c r="R31745" s="15">
        <v>3</v>
      </c>
    </row>
    <row r="31746" spans="18:18" x14ac:dyDescent="0.25">
      <c r="R31746" s="15">
        <v>3</v>
      </c>
    </row>
    <row r="31747" spans="18:18" x14ac:dyDescent="0.25">
      <c r="R31747" s="15">
        <v>3</v>
      </c>
    </row>
    <row r="31748" spans="18:18" x14ac:dyDescent="0.25">
      <c r="R31748" s="15">
        <v>3</v>
      </c>
    </row>
    <row r="31749" spans="18:18" x14ac:dyDescent="0.25">
      <c r="R31749" s="15">
        <v>3</v>
      </c>
    </row>
    <row r="31750" spans="18:18" x14ac:dyDescent="0.25">
      <c r="R31750" s="15">
        <v>3</v>
      </c>
    </row>
    <row r="31751" spans="18:18" x14ac:dyDescent="0.25">
      <c r="R31751" s="15">
        <v>3</v>
      </c>
    </row>
    <row r="31752" spans="18:18" x14ac:dyDescent="0.25">
      <c r="R31752" s="15">
        <v>3</v>
      </c>
    </row>
    <row r="31753" spans="18:18" x14ac:dyDescent="0.25">
      <c r="R31753" s="15">
        <v>3</v>
      </c>
    </row>
    <row r="31754" spans="18:18" x14ac:dyDescent="0.25">
      <c r="R31754" s="15">
        <v>3</v>
      </c>
    </row>
    <row r="31755" spans="18:18" x14ac:dyDescent="0.25">
      <c r="R31755" s="15">
        <v>3</v>
      </c>
    </row>
    <row r="31756" spans="18:18" x14ac:dyDescent="0.25">
      <c r="R31756" s="15">
        <v>3</v>
      </c>
    </row>
    <row r="31757" spans="18:18" x14ac:dyDescent="0.25">
      <c r="R31757" s="15">
        <v>3</v>
      </c>
    </row>
    <row r="31758" spans="18:18" x14ac:dyDescent="0.25">
      <c r="R31758" s="15">
        <v>3</v>
      </c>
    </row>
    <row r="31759" spans="18:18" x14ac:dyDescent="0.25">
      <c r="R31759" s="15">
        <v>3</v>
      </c>
    </row>
    <row r="31760" spans="18:18" x14ac:dyDescent="0.25">
      <c r="R31760" s="15">
        <v>3</v>
      </c>
    </row>
    <row r="31761" spans="18:18" x14ac:dyDescent="0.25">
      <c r="R31761" s="15">
        <v>3</v>
      </c>
    </row>
    <row r="31762" spans="18:18" x14ac:dyDescent="0.25">
      <c r="R31762" s="15">
        <v>3</v>
      </c>
    </row>
    <row r="31763" spans="18:18" x14ac:dyDescent="0.25">
      <c r="R31763" s="15">
        <v>3</v>
      </c>
    </row>
    <row r="31764" spans="18:18" x14ac:dyDescent="0.25">
      <c r="R31764" s="15">
        <v>3</v>
      </c>
    </row>
    <row r="31765" spans="18:18" x14ac:dyDescent="0.25">
      <c r="R31765" s="15">
        <v>3</v>
      </c>
    </row>
    <row r="31766" spans="18:18" x14ac:dyDescent="0.25">
      <c r="R31766" s="15">
        <v>3</v>
      </c>
    </row>
    <row r="31767" spans="18:18" x14ac:dyDescent="0.25">
      <c r="R31767" s="15">
        <v>3</v>
      </c>
    </row>
    <row r="31768" spans="18:18" x14ac:dyDescent="0.25">
      <c r="R31768" s="15">
        <v>3</v>
      </c>
    </row>
    <row r="31769" spans="18:18" x14ac:dyDescent="0.25">
      <c r="R31769" s="15">
        <v>3</v>
      </c>
    </row>
    <row r="31770" spans="18:18" x14ac:dyDescent="0.25">
      <c r="R31770" s="15">
        <v>3</v>
      </c>
    </row>
    <row r="31771" spans="18:18" x14ac:dyDescent="0.25">
      <c r="R31771" s="15">
        <v>3</v>
      </c>
    </row>
    <row r="31772" spans="18:18" x14ac:dyDescent="0.25">
      <c r="R31772" s="15">
        <v>3</v>
      </c>
    </row>
    <row r="31773" spans="18:18" x14ac:dyDescent="0.25">
      <c r="R31773" s="15">
        <v>3</v>
      </c>
    </row>
    <row r="31774" spans="18:18" x14ac:dyDescent="0.25">
      <c r="R31774" s="15">
        <v>3</v>
      </c>
    </row>
    <row r="31775" spans="18:18" x14ac:dyDescent="0.25">
      <c r="R31775" s="15">
        <v>3</v>
      </c>
    </row>
    <row r="31776" spans="18:18" x14ac:dyDescent="0.25">
      <c r="R31776" s="15">
        <v>3</v>
      </c>
    </row>
    <row r="31777" spans="18:18" x14ac:dyDescent="0.25">
      <c r="R31777" s="15">
        <v>3</v>
      </c>
    </row>
    <row r="31778" spans="18:18" x14ac:dyDescent="0.25">
      <c r="R31778" s="15">
        <v>3</v>
      </c>
    </row>
    <row r="31779" spans="18:18" x14ac:dyDescent="0.25">
      <c r="R31779" s="15">
        <v>3</v>
      </c>
    </row>
    <row r="31780" spans="18:18" x14ac:dyDescent="0.25">
      <c r="R31780" s="15">
        <v>3</v>
      </c>
    </row>
    <row r="31781" spans="18:18" x14ac:dyDescent="0.25">
      <c r="R31781" s="15">
        <v>3</v>
      </c>
    </row>
    <row r="31782" spans="18:18" x14ac:dyDescent="0.25">
      <c r="R31782" s="15">
        <v>3</v>
      </c>
    </row>
    <row r="31783" spans="18:18" x14ac:dyDescent="0.25">
      <c r="R31783" s="15">
        <v>3</v>
      </c>
    </row>
    <row r="31784" spans="18:18" x14ac:dyDescent="0.25">
      <c r="R31784" s="15">
        <v>3</v>
      </c>
    </row>
    <row r="31785" spans="18:18" x14ac:dyDescent="0.25">
      <c r="R31785" s="15">
        <v>3</v>
      </c>
    </row>
    <row r="31786" spans="18:18" x14ac:dyDescent="0.25">
      <c r="R31786" s="15">
        <v>3</v>
      </c>
    </row>
    <row r="31787" spans="18:18" x14ac:dyDescent="0.25">
      <c r="R31787" s="15">
        <v>3</v>
      </c>
    </row>
    <row r="31788" spans="18:18" x14ac:dyDescent="0.25">
      <c r="R31788" s="15">
        <v>3</v>
      </c>
    </row>
    <row r="31789" spans="18:18" x14ac:dyDescent="0.25">
      <c r="R31789" s="15">
        <v>3</v>
      </c>
    </row>
    <row r="31790" spans="18:18" x14ac:dyDescent="0.25">
      <c r="R31790" s="15">
        <v>3</v>
      </c>
    </row>
    <row r="31791" spans="18:18" x14ac:dyDescent="0.25">
      <c r="R31791" s="15">
        <v>3</v>
      </c>
    </row>
    <row r="31792" spans="18:18" x14ac:dyDescent="0.25">
      <c r="R31792" s="15">
        <v>3</v>
      </c>
    </row>
    <row r="31793" spans="18:18" x14ac:dyDescent="0.25">
      <c r="R31793" s="15">
        <v>3</v>
      </c>
    </row>
    <row r="31794" spans="18:18" x14ac:dyDescent="0.25">
      <c r="R31794" s="15">
        <v>3</v>
      </c>
    </row>
    <row r="31795" spans="18:18" x14ac:dyDescent="0.25">
      <c r="R31795" s="15">
        <v>3</v>
      </c>
    </row>
    <row r="31796" spans="18:18" x14ac:dyDescent="0.25">
      <c r="R31796" s="15">
        <v>3</v>
      </c>
    </row>
    <row r="31797" spans="18:18" x14ac:dyDescent="0.25">
      <c r="R31797" s="15">
        <v>3</v>
      </c>
    </row>
    <row r="31798" spans="18:18" x14ac:dyDescent="0.25">
      <c r="R31798" s="15">
        <v>3</v>
      </c>
    </row>
    <row r="31799" spans="18:18" x14ac:dyDescent="0.25">
      <c r="R31799" s="15">
        <v>3</v>
      </c>
    </row>
    <row r="31800" spans="18:18" x14ac:dyDescent="0.25">
      <c r="R31800" s="15">
        <v>3</v>
      </c>
    </row>
    <row r="31801" spans="18:18" x14ac:dyDescent="0.25">
      <c r="R31801" s="15">
        <v>3</v>
      </c>
    </row>
    <row r="31802" spans="18:18" x14ac:dyDescent="0.25">
      <c r="R31802" s="15">
        <v>3</v>
      </c>
    </row>
    <row r="31803" spans="18:18" x14ac:dyDescent="0.25">
      <c r="R31803" s="15">
        <v>3</v>
      </c>
    </row>
    <row r="31804" spans="18:18" x14ac:dyDescent="0.25">
      <c r="R31804" s="15">
        <v>3</v>
      </c>
    </row>
    <row r="31805" spans="18:18" x14ac:dyDescent="0.25">
      <c r="R31805" s="15">
        <v>3</v>
      </c>
    </row>
    <row r="31806" spans="18:18" x14ac:dyDescent="0.25">
      <c r="R31806" s="15">
        <v>3</v>
      </c>
    </row>
    <row r="31807" spans="18:18" x14ac:dyDescent="0.25">
      <c r="R31807" s="15">
        <v>3</v>
      </c>
    </row>
    <row r="31808" spans="18:18" x14ac:dyDescent="0.25">
      <c r="R31808" s="15">
        <v>3</v>
      </c>
    </row>
    <row r="31809" spans="18:18" x14ac:dyDescent="0.25">
      <c r="R31809" s="15">
        <v>3</v>
      </c>
    </row>
    <row r="31810" spans="18:18" x14ac:dyDescent="0.25">
      <c r="R31810" s="15">
        <v>3</v>
      </c>
    </row>
    <row r="31811" spans="18:18" x14ac:dyDescent="0.25">
      <c r="R31811" s="15">
        <v>3</v>
      </c>
    </row>
    <row r="31812" spans="18:18" x14ac:dyDescent="0.25">
      <c r="R31812" s="15">
        <v>3</v>
      </c>
    </row>
    <row r="31813" spans="18:18" x14ac:dyDescent="0.25">
      <c r="R31813" s="15">
        <v>3</v>
      </c>
    </row>
    <row r="31814" spans="18:18" x14ac:dyDescent="0.25">
      <c r="R31814" s="15">
        <v>3</v>
      </c>
    </row>
    <row r="31815" spans="18:18" x14ac:dyDescent="0.25">
      <c r="R31815" s="15">
        <v>3</v>
      </c>
    </row>
    <row r="31816" spans="18:18" x14ac:dyDescent="0.25">
      <c r="R31816" s="15">
        <v>3</v>
      </c>
    </row>
    <row r="31817" spans="18:18" x14ac:dyDescent="0.25">
      <c r="R31817" s="15">
        <v>3</v>
      </c>
    </row>
    <row r="31818" spans="18:18" x14ac:dyDescent="0.25">
      <c r="R31818" s="15">
        <v>3</v>
      </c>
    </row>
    <row r="31819" spans="18:18" x14ac:dyDescent="0.25">
      <c r="R31819" s="15">
        <v>3</v>
      </c>
    </row>
    <row r="31820" spans="18:18" x14ac:dyDescent="0.25">
      <c r="R31820" s="15">
        <v>3</v>
      </c>
    </row>
    <row r="31821" spans="18:18" x14ac:dyDescent="0.25">
      <c r="R31821" s="15">
        <v>3</v>
      </c>
    </row>
    <row r="31822" spans="18:18" x14ac:dyDescent="0.25">
      <c r="R31822" s="15">
        <v>3</v>
      </c>
    </row>
    <row r="31823" spans="18:18" x14ac:dyDescent="0.25">
      <c r="R31823" s="15">
        <v>3</v>
      </c>
    </row>
    <row r="31824" spans="18:18" x14ac:dyDescent="0.25">
      <c r="R31824" s="15">
        <v>3</v>
      </c>
    </row>
    <row r="31825" spans="18:18" x14ac:dyDescent="0.25">
      <c r="R31825" s="15">
        <v>3</v>
      </c>
    </row>
    <row r="31826" spans="18:18" x14ac:dyDescent="0.25">
      <c r="R31826" s="15">
        <v>4</v>
      </c>
    </row>
    <row r="31827" spans="18:18" x14ac:dyDescent="0.25">
      <c r="R31827" s="15">
        <v>4</v>
      </c>
    </row>
    <row r="31828" spans="18:18" x14ac:dyDescent="0.25">
      <c r="R31828" s="15">
        <v>4</v>
      </c>
    </row>
    <row r="31829" spans="18:18" x14ac:dyDescent="0.25">
      <c r="R31829" s="15">
        <v>4</v>
      </c>
    </row>
    <row r="31830" spans="18:18" x14ac:dyDescent="0.25">
      <c r="R31830" s="15">
        <v>4</v>
      </c>
    </row>
    <row r="31831" spans="18:18" x14ac:dyDescent="0.25">
      <c r="R31831" s="15">
        <v>4</v>
      </c>
    </row>
    <row r="31832" spans="18:18" x14ac:dyDescent="0.25">
      <c r="R31832" s="15">
        <v>4</v>
      </c>
    </row>
    <row r="31833" spans="18:18" x14ac:dyDescent="0.25">
      <c r="R31833" s="15">
        <v>4</v>
      </c>
    </row>
    <row r="31834" spans="18:18" x14ac:dyDescent="0.25">
      <c r="R31834" s="15">
        <v>4</v>
      </c>
    </row>
    <row r="31835" spans="18:18" x14ac:dyDescent="0.25">
      <c r="R31835" s="15">
        <v>4</v>
      </c>
    </row>
    <row r="31836" spans="18:18" x14ac:dyDescent="0.25">
      <c r="R31836" s="15">
        <v>4</v>
      </c>
    </row>
    <row r="31837" spans="18:18" x14ac:dyDescent="0.25">
      <c r="R31837" s="15">
        <v>3</v>
      </c>
    </row>
    <row r="31838" spans="18:18" x14ac:dyDescent="0.25">
      <c r="R31838" s="15">
        <v>3</v>
      </c>
    </row>
    <row r="31839" spans="18:18" x14ac:dyDescent="0.25">
      <c r="R31839" s="15">
        <v>3</v>
      </c>
    </row>
    <row r="31840" spans="18:18" x14ac:dyDescent="0.25">
      <c r="R31840" s="15">
        <v>3</v>
      </c>
    </row>
    <row r="31841" spans="18:18" x14ac:dyDescent="0.25">
      <c r="R31841" s="15">
        <v>3</v>
      </c>
    </row>
    <row r="31842" spans="18:18" x14ac:dyDescent="0.25">
      <c r="R31842" s="15">
        <v>3</v>
      </c>
    </row>
    <row r="31843" spans="18:18" x14ac:dyDescent="0.25">
      <c r="R31843" s="15">
        <v>3</v>
      </c>
    </row>
    <row r="31844" spans="18:18" x14ac:dyDescent="0.25">
      <c r="R31844" s="15">
        <v>3</v>
      </c>
    </row>
    <row r="31845" spans="18:18" x14ac:dyDescent="0.25">
      <c r="R31845" s="15">
        <v>3</v>
      </c>
    </row>
    <row r="31846" spans="18:18" x14ac:dyDescent="0.25">
      <c r="R31846" s="15">
        <v>3</v>
      </c>
    </row>
    <row r="31847" spans="18:18" x14ac:dyDescent="0.25">
      <c r="R31847" s="15">
        <v>3</v>
      </c>
    </row>
    <row r="31848" spans="18:18" x14ac:dyDescent="0.25">
      <c r="R31848" s="15">
        <v>3</v>
      </c>
    </row>
    <row r="31849" spans="18:18" x14ac:dyDescent="0.25">
      <c r="R31849" s="15">
        <v>3</v>
      </c>
    </row>
    <row r="31850" spans="18:18" x14ac:dyDescent="0.25">
      <c r="R31850" s="15">
        <v>3</v>
      </c>
    </row>
    <row r="31851" spans="18:18" x14ac:dyDescent="0.25">
      <c r="R31851" s="15">
        <v>3</v>
      </c>
    </row>
    <row r="31852" spans="18:18" x14ac:dyDescent="0.25">
      <c r="R31852" s="15">
        <v>3</v>
      </c>
    </row>
    <row r="31853" spans="18:18" x14ac:dyDescent="0.25">
      <c r="R31853" s="15">
        <v>3</v>
      </c>
    </row>
    <row r="31854" spans="18:18" x14ac:dyDescent="0.25">
      <c r="R31854" s="15">
        <v>3</v>
      </c>
    </row>
    <row r="31855" spans="18:18" x14ac:dyDescent="0.25">
      <c r="R31855" s="15">
        <v>3</v>
      </c>
    </row>
    <row r="31856" spans="18:18" x14ac:dyDescent="0.25">
      <c r="R31856" s="15">
        <v>3</v>
      </c>
    </row>
    <row r="31857" spans="18:18" x14ac:dyDescent="0.25">
      <c r="R31857" s="15">
        <v>3</v>
      </c>
    </row>
    <row r="31858" spans="18:18" x14ac:dyDescent="0.25">
      <c r="R31858" s="15">
        <v>3</v>
      </c>
    </row>
    <row r="31859" spans="18:18" x14ac:dyDescent="0.25">
      <c r="R31859" s="15">
        <v>3</v>
      </c>
    </row>
    <row r="31860" spans="18:18" x14ac:dyDescent="0.25">
      <c r="R31860" s="15">
        <v>2</v>
      </c>
    </row>
    <row r="31861" spans="18:18" x14ac:dyDescent="0.25">
      <c r="R31861" s="15">
        <v>2</v>
      </c>
    </row>
    <row r="31862" spans="18:18" x14ac:dyDescent="0.25">
      <c r="R31862" s="15">
        <v>2</v>
      </c>
    </row>
    <row r="31863" spans="18:18" x14ac:dyDescent="0.25">
      <c r="R31863" s="15">
        <v>2</v>
      </c>
    </row>
    <row r="31864" spans="18:18" x14ac:dyDescent="0.25">
      <c r="R31864" s="15">
        <v>2</v>
      </c>
    </row>
    <row r="31865" spans="18:18" x14ac:dyDescent="0.25">
      <c r="R31865" s="15">
        <v>3</v>
      </c>
    </row>
    <row r="31866" spans="18:18" x14ac:dyDescent="0.25">
      <c r="R31866" s="15">
        <v>3</v>
      </c>
    </row>
    <row r="31867" spans="18:18" x14ac:dyDescent="0.25">
      <c r="R31867" s="15">
        <v>3</v>
      </c>
    </row>
    <row r="31868" spans="18:18" x14ac:dyDescent="0.25">
      <c r="R31868" s="15">
        <v>3</v>
      </c>
    </row>
    <row r="31869" spans="18:18" x14ac:dyDescent="0.25">
      <c r="R31869" s="15">
        <v>3</v>
      </c>
    </row>
    <row r="31870" spans="18:18" x14ac:dyDescent="0.25">
      <c r="R31870" s="15">
        <v>3</v>
      </c>
    </row>
    <row r="31871" spans="18:18" x14ac:dyDescent="0.25">
      <c r="R31871" s="15">
        <v>3</v>
      </c>
    </row>
    <row r="31872" spans="18:18" x14ac:dyDescent="0.25">
      <c r="R31872" s="15">
        <v>3</v>
      </c>
    </row>
    <row r="31873" spans="18:18" x14ac:dyDescent="0.25">
      <c r="R31873" s="15">
        <v>3</v>
      </c>
    </row>
    <row r="31874" spans="18:18" x14ac:dyDescent="0.25">
      <c r="R31874" s="15">
        <v>3</v>
      </c>
    </row>
    <row r="31875" spans="18:18" x14ac:dyDescent="0.25">
      <c r="R31875" s="15">
        <v>3</v>
      </c>
    </row>
    <row r="31876" spans="18:18" x14ac:dyDescent="0.25">
      <c r="R31876" s="15">
        <v>3</v>
      </c>
    </row>
    <row r="31877" spans="18:18" x14ac:dyDescent="0.25">
      <c r="R31877" s="15">
        <v>3</v>
      </c>
    </row>
    <row r="31878" spans="18:18" x14ac:dyDescent="0.25">
      <c r="R31878" s="15">
        <v>3</v>
      </c>
    </row>
    <row r="31879" spans="18:18" x14ac:dyDescent="0.25">
      <c r="R31879" s="15">
        <v>3</v>
      </c>
    </row>
    <row r="31880" spans="18:18" x14ac:dyDescent="0.25">
      <c r="R31880" s="15">
        <v>3</v>
      </c>
    </row>
    <row r="31881" spans="18:18" x14ac:dyDescent="0.25">
      <c r="R31881" s="15">
        <v>3</v>
      </c>
    </row>
    <row r="31882" spans="18:18" x14ac:dyDescent="0.25">
      <c r="R31882" s="15">
        <v>3</v>
      </c>
    </row>
    <row r="31883" spans="18:18" x14ac:dyDescent="0.25">
      <c r="R31883" s="15">
        <v>3</v>
      </c>
    </row>
    <row r="31884" spans="18:18" x14ac:dyDescent="0.25">
      <c r="R31884" s="15">
        <v>3</v>
      </c>
    </row>
    <row r="31885" spans="18:18" x14ac:dyDescent="0.25">
      <c r="R31885" s="15">
        <v>3</v>
      </c>
    </row>
    <row r="31886" spans="18:18" x14ac:dyDescent="0.25">
      <c r="R31886" s="15">
        <v>3</v>
      </c>
    </row>
    <row r="31887" spans="18:18" x14ac:dyDescent="0.25">
      <c r="R31887" s="15">
        <v>3</v>
      </c>
    </row>
    <row r="31888" spans="18:18" x14ac:dyDescent="0.25">
      <c r="R31888" s="15">
        <v>3</v>
      </c>
    </row>
    <row r="31889" spans="18:18" x14ac:dyDescent="0.25">
      <c r="R31889" s="15">
        <v>3</v>
      </c>
    </row>
    <row r="31890" spans="18:18" x14ac:dyDescent="0.25">
      <c r="R31890" s="15">
        <v>3</v>
      </c>
    </row>
    <row r="31891" spans="18:18" x14ac:dyDescent="0.25">
      <c r="R31891" s="15">
        <v>3</v>
      </c>
    </row>
    <row r="31892" spans="18:18" x14ac:dyDescent="0.25">
      <c r="R31892" s="15">
        <v>3</v>
      </c>
    </row>
    <row r="31893" spans="18:18" x14ac:dyDescent="0.25">
      <c r="R31893" s="15">
        <v>3</v>
      </c>
    </row>
    <row r="31894" spans="18:18" x14ac:dyDescent="0.25">
      <c r="R31894" s="15">
        <v>3</v>
      </c>
    </row>
    <row r="31895" spans="18:18" x14ac:dyDescent="0.25">
      <c r="R31895" s="15">
        <v>3</v>
      </c>
    </row>
    <row r="31896" spans="18:18" x14ac:dyDescent="0.25">
      <c r="R31896" s="15">
        <v>3</v>
      </c>
    </row>
    <row r="31897" spans="18:18" x14ac:dyDescent="0.25">
      <c r="R31897" s="15">
        <v>3</v>
      </c>
    </row>
    <row r="31898" spans="18:18" x14ac:dyDescent="0.25">
      <c r="R31898" s="15">
        <v>3</v>
      </c>
    </row>
    <row r="31899" spans="18:18" x14ac:dyDescent="0.25">
      <c r="R31899" s="15">
        <v>3</v>
      </c>
    </row>
    <row r="31900" spans="18:18" x14ac:dyDescent="0.25">
      <c r="R31900" s="15">
        <v>3</v>
      </c>
    </row>
    <row r="31901" spans="18:18" x14ac:dyDescent="0.25">
      <c r="R31901" s="15">
        <v>3</v>
      </c>
    </row>
    <row r="31902" spans="18:18" x14ac:dyDescent="0.25">
      <c r="R31902" s="15">
        <v>3</v>
      </c>
    </row>
    <row r="31903" spans="18:18" x14ac:dyDescent="0.25">
      <c r="R31903" s="15">
        <v>3</v>
      </c>
    </row>
    <row r="31904" spans="18:18" x14ac:dyDescent="0.25">
      <c r="R31904" s="15">
        <v>3</v>
      </c>
    </row>
    <row r="31905" spans="18:18" x14ac:dyDescent="0.25">
      <c r="R31905" s="15">
        <v>3</v>
      </c>
    </row>
    <row r="31906" spans="18:18" x14ac:dyDescent="0.25">
      <c r="R31906" s="15">
        <v>3</v>
      </c>
    </row>
    <row r="31907" spans="18:18" x14ac:dyDescent="0.25">
      <c r="R31907" s="15">
        <v>3</v>
      </c>
    </row>
    <row r="31908" spans="18:18" x14ac:dyDescent="0.25">
      <c r="R31908" s="15">
        <v>3</v>
      </c>
    </row>
    <row r="31909" spans="18:18" x14ac:dyDescent="0.25">
      <c r="R31909" s="15">
        <v>3</v>
      </c>
    </row>
    <row r="31910" spans="18:18" x14ac:dyDescent="0.25">
      <c r="R31910" s="15">
        <v>3</v>
      </c>
    </row>
    <row r="31911" spans="18:18" x14ac:dyDescent="0.25">
      <c r="R31911" s="15">
        <v>3</v>
      </c>
    </row>
    <row r="31912" spans="18:18" x14ac:dyDescent="0.25">
      <c r="R31912" s="15">
        <v>3</v>
      </c>
    </row>
    <row r="31913" spans="18:18" x14ac:dyDescent="0.25">
      <c r="R31913" s="15">
        <v>3</v>
      </c>
    </row>
    <row r="31914" spans="18:18" x14ac:dyDescent="0.25">
      <c r="R31914" s="15">
        <v>3</v>
      </c>
    </row>
    <row r="31915" spans="18:18" x14ac:dyDescent="0.25">
      <c r="R31915" s="15">
        <v>3</v>
      </c>
    </row>
    <row r="31916" spans="18:18" x14ac:dyDescent="0.25">
      <c r="R31916" s="15">
        <v>3</v>
      </c>
    </row>
    <row r="31917" spans="18:18" x14ac:dyDescent="0.25">
      <c r="R31917" s="15">
        <v>3</v>
      </c>
    </row>
    <row r="31918" spans="18:18" x14ac:dyDescent="0.25">
      <c r="R31918" s="15">
        <v>3</v>
      </c>
    </row>
    <row r="31919" spans="18:18" x14ac:dyDescent="0.25">
      <c r="R31919" s="15">
        <v>3</v>
      </c>
    </row>
    <row r="31920" spans="18:18" x14ac:dyDescent="0.25">
      <c r="R31920" s="15">
        <v>3</v>
      </c>
    </row>
    <row r="31921" spans="18:18" x14ac:dyDescent="0.25">
      <c r="R31921" s="15">
        <v>3</v>
      </c>
    </row>
    <row r="31922" spans="18:18" x14ac:dyDescent="0.25">
      <c r="R31922" s="15">
        <v>3</v>
      </c>
    </row>
    <row r="31923" spans="18:18" x14ac:dyDescent="0.25">
      <c r="R31923" s="15">
        <v>3</v>
      </c>
    </row>
    <row r="31924" spans="18:18" x14ac:dyDescent="0.25">
      <c r="R31924" s="15">
        <v>3</v>
      </c>
    </row>
    <row r="31925" spans="18:18" x14ac:dyDescent="0.25">
      <c r="R31925" s="15">
        <v>3</v>
      </c>
    </row>
    <row r="31926" spans="18:18" x14ac:dyDescent="0.25">
      <c r="R31926" s="15">
        <v>3</v>
      </c>
    </row>
    <row r="31927" spans="18:18" x14ac:dyDescent="0.25">
      <c r="R31927" s="15">
        <v>3</v>
      </c>
    </row>
    <row r="31928" spans="18:18" x14ac:dyDescent="0.25">
      <c r="R31928" s="15">
        <v>3</v>
      </c>
    </row>
    <row r="31929" spans="18:18" x14ac:dyDescent="0.25">
      <c r="R31929" s="15">
        <v>3</v>
      </c>
    </row>
    <row r="31930" spans="18:18" x14ac:dyDescent="0.25">
      <c r="R31930" s="15">
        <v>3</v>
      </c>
    </row>
    <row r="31931" spans="18:18" x14ac:dyDescent="0.25">
      <c r="R31931" s="15">
        <v>3</v>
      </c>
    </row>
    <row r="31932" spans="18:18" x14ac:dyDescent="0.25">
      <c r="R31932" s="15">
        <v>3</v>
      </c>
    </row>
    <row r="31933" spans="18:18" x14ac:dyDescent="0.25">
      <c r="R31933" s="15">
        <v>3</v>
      </c>
    </row>
    <row r="31934" spans="18:18" x14ac:dyDescent="0.25">
      <c r="R31934" s="15">
        <v>3</v>
      </c>
    </row>
    <row r="31935" spans="18:18" x14ac:dyDescent="0.25">
      <c r="R31935" s="15">
        <v>3</v>
      </c>
    </row>
    <row r="31936" spans="18:18" x14ac:dyDescent="0.25">
      <c r="R31936" s="15">
        <v>3</v>
      </c>
    </row>
    <row r="31937" spans="18:18" x14ac:dyDescent="0.25">
      <c r="R31937" s="15">
        <v>3</v>
      </c>
    </row>
    <row r="31938" spans="18:18" x14ac:dyDescent="0.25">
      <c r="R31938" s="15">
        <v>3</v>
      </c>
    </row>
    <row r="31939" spans="18:18" x14ac:dyDescent="0.25">
      <c r="R31939" s="15">
        <v>3</v>
      </c>
    </row>
    <row r="31940" spans="18:18" x14ac:dyDescent="0.25">
      <c r="R31940" s="15">
        <v>3</v>
      </c>
    </row>
    <row r="31941" spans="18:18" x14ac:dyDescent="0.25">
      <c r="R31941" s="15">
        <v>3</v>
      </c>
    </row>
    <row r="31942" spans="18:18" x14ac:dyDescent="0.25">
      <c r="R31942" s="15">
        <v>3</v>
      </c>
    </row>
    <row r="31943" spans="18:18" x14ac:dyDescent="0.25">
      <c r="R31943" s="15">
        <v>3</v>
      </c>
    </row>
    <row r="31944" spans="18:18" x14ac:dyDescent="0.25">
      <c r="R31944" s="15">
        <v>5</v>
      </c>
    </row>
    <row r="31945" spans="18:18" x14ac:dyDescent="0.25">
      <c r="R31945" s="15">
        <v>5</v>
      </c>
    </row>
    <row r="31946" spans="18:18" x14ac:dyDescent="0.25">
      <c r="R31946" s="15">
        <v>5</v>
      </c>
    </row>
    <row r="31947" spans="18:18" x14ac:dyDescent="0.25">
      <c r="R31947" s="15">
        <v>5</v>
      </c>
    </row>
    <row r="31948" spans="18:18" x14ac:dyDescent="0.25">
      <c r="R31948" s="15">
        <v>5</v>
      </c>
    </row>
    <row r="31949" spans="18:18" x14ac:dyDescent="0.25">
      <c r="R31949" s="15">
        <v>5</v>
      </c>
    </row>
    <row r="31950" spans="18:18" x14ac:dyDescent="0.25">
      <c r="R31950" s="15">
        <v>5</v>
      </c>
    </row>
    <row r="31951" spans="18:18" x14ac:dyDescent="0.25">
      <c r="R31951" s="15">
        <v>5</v>
      </c>
    </row>
    <row r="31952" spans="18:18" x14ac:dyDescent="0.25">
      <c r="R31952" s="15">
        <v>5</v>
      </c>
    </row>
    <row r="31953" spans="18:18" x14ac:dyDescent="0.25">
      <c r="R31953" s="15">
        <v>5</v>
      </c>
    </row>
    <row r="31954" spans="18:18" x14ac:dyDescent="0.25">
      <c r="R31954" s="15">
        <v>5</v>
      </c>
    </row>
    <row r="31955" spans="18:18" x14ac:dyDescent="0.25">
      <c r="R31955" s="15">
        <v>5</v>
      </c>
    </row>
    <row r="31956" spans="18:18" x14ac:dyDescent="0.25">
      <c r="R31956" s="15">
        <v>5</v>
      </c>
    </row>
    <row r="31957" spans="18:18" x14ac:dyDescent="0.25">
      <c r="R31957" s="15">
        <v>5</v>
      </c>
    </row>
    <row r="31958" spans="18:18" x14ac:dyDescent="0.25">
      <c r="R31958" s="15">
        <v>5</v>
      </c>
    </row>
    <row r="31959" spans="18:18" x14ac:dyDescent="0.25">
      <c r="R31959" s="15">
        <v>5</v>
      </c>
    </row>
    <row r="31960" spans="18:18" x14ac:dyDescent="0.25">
      <c r="R31960" s="15">
        <v>5</v>
      </c>
    </row>
    <row r="31961" spans="18:18" x14ac:dyDescent="0.25">
      <c r="R31961" s="15">
        <v>5</v>
      </c>
    </row>
    <row r="31962" spans="18:18" x14ac:dyDescent="0.25">
      <c r="R31962" s="15">
        <v>5</v>
      </c>
    </row>
    <row r="31963" spans="18:18" x14ac:dyDescent="0.25">
      <c r="R31963" s="15">
        <v>5</v>
      </c>
    </row>
    <row r="31964" spans="18:18" x14ac:dyDescent="0.25">
      <c r="R31964" s="15">
        <v>5</v>
      </c>
    </row>
    <row r="31965" spans="18:18" x14ac:dyDescent="0.25">
      <c r="R31965" s="15">
        <v>3</v>
      </c>
    </row>
    <row r="31966" spans="18:18" x14ac:dyDescent="0.25">
      <c r="R31966" s="15">
        <v>3</v>
      </c>
    </row>
    <row r="31967" spans="18:18" x14ac:dyDescent="0.25">
      <c r="R31967" s="15">
        <v>3</v>
      </c>
    </row>
    <row r="31968" spans="18:18" x14ac:dyDescent="0.25">
      <c r="R31968" s="15">
        <v>3</v>
      </c>
    </row>
    <row r="31969" spans="18:18" x14ac:dyDescent="0.25">
      <c r="R31969" s="15">
        <v>3</v>
      </c>
    </row>
    <row r="31970" spans="18:18" x14ac:dyDescent="0.25">
      <c r="R31970" s="15">
        <v>3</v>
      </c>
    </row>
    <row r="31971" spans="18:18" x14ac:dyDescent="0.25">
      <c r="R31971" s="15">
        <v>3</v>
      </c>
    </row>
    <row r="31972" spans="18:18" x14ac:dyDescent="0.25">
      <c r="R31972" s="15">
        <v>3</v>
      </c>
    </row>
    <row r="31973" spans="18:18" x14ac:dyDescent="0.25">
      <c r="R31973" s="15">
        <v>3</v>
      </c>
    </row>
    <row r="31974" spans="18:18" x14ac:dyDescent="0.25">
      <c r="R31974" s="15">
        <v>3</v>
      </c>
    </row>
    <row r="31975" spans="18:18" x14ac:dyDescent="0.25">
      <c r="R31975" s="15">
        <v>3</v>
      </c>
    </row>
    <row r="31976" spans="18:18" x14ac:dyDescent="0.25">
      <c r="R31976" s="15">
        <v>3</v>
      </c>
    </row>
    <row r="31977" spans="18:18" x14ac:dyDescent="0.25">
      <c r="R31977" s="15">
        <v>3</v>
      </c>
    </row>
    <row r="31978" spans="18:18" x14ac:dyDescent="0.25">
      <c r="R31978" s="15">
        <v>3</v>
      </c>
    </row>
    <row r="31979" spans="18:18" x14ac:dyDescent="0.25">
      <c r="R31979" s="15">
        <v>3</v>
      </c>
    </row>
    <row r="31980" spans="18:18" x14ac:dyDescent="0.25">
      <c r="R31980" s="15">
        <v>3</v>
      </c>
    </row>
    <row r="31981" spans="18:18" x14ac:dyDescent="0.25">
      <c r="R31981" s="15">
        <v>3</v>
      </c>
    </row>
    <row r="31982" spans="18:18" x14ac:dyDescent="0.25">
      <c r="R31982" s="15">
        <v>3</v>
      </c>
    </row>
    <row r="31983" spans="18:18" x14ac:dyDescent="0.25">
      <c r="R31983" s="15">
        <v>3</v>
      </c>
    </row>
    <row r="31984" spans="18:18" x14ac:dyDescent="0.25">
      <c r="R31984" s="15">
        <v>3</v>
      </c>
    </row>
    <row r="31985" spans="18:18" x14ac:dyDescent="0.25">
      <c r="R31985" s="15">
        <v>3</v>
      </c>
    </row>
    <row r="31986" spans="18:18" x14ac:dyDescent="0.25">
      <c r="R31986" s="15">
        <v>3</v>
      </c>
    </row>
    <row r="31987" spans="18:18" x14ac:dyDescent="0.25">
      <c r="R31987" s="15">
        <v>3</v>
      </c>
    </row>
    <row r="31988" spans="18:18" x14ac:dyDescent="0.25">
      <c r="R31988" s="15">
        <v>3</v>
      </c>
    </row>
    <row r="31989" spans="18:18" x14ac:dyDescent="0.25">
      <c r="R31989" s="15">
        <v>3</v>
      </c>
    </row>
    <row r="31990" spans="18:18" x14ac:dyDescent="0.25">
      <c r="R31990" s="15">
        <v>3</v>
      </c>
    </row>
    <row r="31991" spans="18:18" x14ac:dyDescent="0.25">
      <c r="R31991" s="15">
        <v>3</v>
      </c>
    </row>
    <row r="31992" spans="18:18" x14ac:dyDescent="0.25">
      <c r="R31992" s="15">
        <v>3</v>
      </c>
    </row>
    <row r="31993" spans="18:18" x14ac:dyDescent="0.25">
      <c r="R31993" s="15">
        <v>3</v>
      </c>
    </row>
    <row r="31994" spans="18:18" x14ac:dyDescent="0.25">
      <c r="R31994" s="15">
        <v>3</v>
      </c>
    </row>
    <row r="31995" spans="18:18" x14ac:dyDescent="0.25">
      <c r="R31995" s="15">
        <v>3</v>
      </c>
    </row>
    <row r="31996" spans="18:18" x14ac:dyDescent="0.25">
      <c r="R31996" s="15">
        <v>3</v>
      </c>
    </row>
    <row r="31997" spans="18:18" x14ac:dyDescent="0.25">
      <c r="R31997" s="15">
        <v>3</v>
      </c>
    </row>
    <row r="31998" spans="18:18" x14ac:dyDescent="0.25">
      <c r="R31998" s="15">
        <v>3</v>
      </c>
    </row>
    <row r="31999" spans="18:18" x14ac:dyDescent="0.25">
      <c r="R31999" s="15">
        <v>3</v>
      </c>
    </row>
    <row r="32000" spans="18:18" x14ac:dyDescent="0.25">
      <c r="R32000" s="15">
        <v>3</v>
      </c>
    </row>
    <row r="32001" spans="18:18" x14ac:dyDescent="0.25">
      <c r="R32001" s="15">
        <v>3</v>
      </c>
    </row>
    <row r="32002" spans="18:18" x14ac:dyDescent="0.25">
      <c r="R32002" s="15">
        <v>3</v>
      </c>
    </row>
    <row r="32003" spans="18:18" x14ac:dyDescent="0.25">
      <c r="R32003" s="15">
        <v>3</v>
      </c>
    </row>
    <row r="32004" spans="18:18" x14ac:dyDescent="0.25">
      <c r="R32004" s="15">
        <v>3</v>
      </c>
    </row>
    <row r="32005" spans="18:18" x14ac:dyDescent="0.25">
      <c r="R32005" s="15">
        <v>3</v>
      </c>
    </row>
    <row r="32006" spans="18:18" x14ac:dyDescent="0.25">
      <c r="R32006" s="15">
        <v>3</v>
      </c>
    </row>
    <row r="32007" spans="18:18" x14ac:dyDescent="0.25">
      <c r="R32007" s="15">
        <v>3</v>
      </c>
    </row>
    <row r="32008" spans="18:18" x14ac:dyDescent="0.25">
      <c r="R32008" s="15">
        <v>3</v>
      </c>
    </row>
    <row r="32009" spans="18:18" x14ac:dyDescent="0.25">
      <c r="R32009" s="15">
        <v>3</v>
      </c>
    </row>
    <row r="32010" spans="18:18" x14ac:dyDescent="0.25">
      <c r="R32010" s="15">
        <v>3</v>
      </c>
    </row>
    <row r="32011" spans="18:18" x14ac:dyDescent="0.25">
      <c r="R32011" s="15">
        <v>3</v>
      </c>
    </row>
    <row r="32012" spans="18:18" x14ac:dyDescent="0.25">
      <c r="R32012" s="15">
        <v>3</v>
      </c>
    </row>
    <row r="32013" spans="18:18" x14ac:dyDescent="0.25">
      <c r="R32013" s="15">
        <v>3</v>
      </c>
    </row>
    <row r="32014" spans="18:18" x14ac:dyDescent="0.25">
      <c r="R32014" s="15">
        <v>3</v>
      </c>
    </row>
    <row r="32015" spans="18:18" x14ac:dyDescent="0.25">
      <c r="R32015" s="15">
        <v>3</v>
      </c>
    </row>
    <row r="32016" spans="18:18" x14ac:dyDescent="0.25">
      <c r="R32016" s="15">
        <v>3</v>
      </c>
    </row>
    <row r="32017" spans="18:18" x14ac:dyDescent="0.25">
      <c r="R32017" s="15">
        <v>3</v>
      </c>
    </row>
    <row r="32018" spans="18:18" x14ac:dyDescent="0.25">
      <c r="R32018" s="15">
        <v>3</v>
      </c>
    </row>
    <row r="32019" spans="18:18" x14ac:dyDescent="0.25">
      <c r="R32019" s="15">
        <v>3</v>
      </c>
    </row>
    <row r="32020" spans="18:18" x14ac:dyDescent="0.25">
      <c r="R32020" s="15">
        <v>3</v>
      </c>
    </row>
    <row r="32021" spans="18:18" x14ac:dyDescent="0.25">
      <c r="R32021" s="15">
        <v>3</v>
      </c>
    </row>
    <row r="32022" spans="18:18" x14ac:dyDescent="0.25">
      <c r="R32022" s="15">
        <v>3</v>
      </c>
    </row>
    <row r="32023" spans="18:18" x14ac:dyDescent="0.25">
      <c r="R32023" s="15">
        <v>3</v>
      </c>
    </row>
    <row r="32024" spans="18:18" x14ac:dyDescent="0.25">
      <c r="R32024" s="15">
        <v>3</v>
      </c>
    </row>
    <row r="32025" spans="18:18" x14ac:dyDescent="0.25">
      <c r="R32025" s="15">
        <v>3</v>
      </c>
    </row>
    <row r="32026" spans="18:18" x14ac:dyDescent="0.25">
      <c r="R32026" s="15">
        <v>3</v>
      </c>
    </row>
    <row r="32027" spans="18:18" x14ac:dyDescent="0.25">
      <c r="R32027" s="15">
        <v>3</v>
      </c>
    </row>
    <row r="32028" spans="18:18" x14ac:dyDescent="0.25">
      <c r="R32028" s="15">
        <v>3</v>
      </c>
    </row>
    <row r="32029" spans="18:18" x14ac:dyDescent="0.25">
      <c r="R32029" s="15">
        <v>3</v>
      </c>
    </row>
    <row r="32030" spans="18:18" x14ac:dyDescent="0.25">
      <c r="R32030" s="15">
        <v>3</v>
      </c>
    </row>
    <row r="32031" spans="18:18" x14ac:dyDescent="0.25">
      <c r="R32031" s="15">
        <v>3</v>
      </c>
    </row>
    <row r="32032" spans="18:18" x14ac:dyDescent="0.25">
      <c r="R32032" s="15">
        <v>3</v>
      </c>
    </row>
    <row r="32033" spans="18:18" x14ac:dyDescent="0.25">
      <c r="R32033" s="15">
        <v>3</v>
      </c>
    </row>
    <row r="32034" spans="18:18" x14ac:dyDescent="0.25">
      <c r="R32034" s="15">
        <v>3</v>
      </c>
    </row>
    <row r="32035" spans="18:18" x14ac:dyDescent="0.25">
      <c r="R32035" s="15">
        <v>3</v>
      </c>
    </row>
    <row r="32036" spans="18:18" x14ac:dyDescent="0.25">
      <c r="R32036" s="15">
        <v>3</v>
      </c>
    </row>
    <row r="32037" spans="18:18" x14ac:dyDescent="0.25">
      <c r="R32037" s="15">
        <v>3</v>
      </c>
    </row>
    <row r="32038" spans="18:18" x14ac:dyDescent="0.25">
      <c r="R32038" s="15">
        <v>3</v>
      </c>
    </row>
    <row r="32039" spans="18:18" x14ac:dyDescent="0.25">
      <c r="R32039" s="15">
        <v>3</v>
      </c>
    </row>
    <row r="32040" spans="18:18" x14ac:dyDescent="0.25">
      <c r="R32040" s="15">
        <v>3</v>
      </c>
    </row>
    <row r="32041" spans="18:18" x14ac:dyDescent="0.25">
      <c r="R32041" s="15">
        <v>3</v>
      </c>
    </row>
    <row r="32042" spans="18:18" x14ac:dyDescent="0.25">
      <c r="R32042" s="15">
        <v>3</v>
      </c>
    </row>
    <row r="32043" spans="18:18" x14ac:dyDescent="0.25">
      <c r="R32043" s="15">
        <v>3</v>
      </c>
    </row>
    <row r="32044" spans="18:18" x14ac:dyDescent="0.25">
      <c r="R32044" s="15">
        <v>3</v>
      </c>
    </row>
    <row r="32045" spans="18:18" x14ac:dyDescent="0.25">
      <c r="R32045" s="15">
        <v>3</v>
      </c>
    </row>
    <row r="32046" spans="18:18" x14ac:dyDescent="0.25">
      <c r="R32046" s="15">
        <v>3</v>
      </c>
    </row>
    <row r="32047" spans="18:18" x14ac:dyDescent="0.25">
      <c r="R32047" s="15">
        <v>3</v>
      </c>
    </row>
    <row r="32048" spans="18:18" x14ac:dyDescent="0.25">
      <c r="R32048" s="15">
        <v>3</v>
      </c>
    </row>
    <row r="32049" spans="18:18" x14ac:dyDescent="0.25">
      <c r="R32049" s="15">
        <v>3</v>
      </c>
    </row>
    <row r="32050" spans="18:18" x14ac:dyDescent="0.25">
      <c r="R32050" s="15">
        <v>3</v>
      </c>
    </row>
    <row r="32051" spans="18:18" x14ac:dyDescent="0.25">
      <c r="R32051" s="15">
        <v>3</v>
      </c>
    </row>
    <row r="32052" spans="18:18" x14ac:dyDescent="0.25">
      <c r="R32052" s="15">
        <v>3</v>
      </c>
    </row>
    <row r="32053" spans="18:18" x14ac:dyDescent="0.25">
      <c r="R32053" s="15">
        <v>3</v>
      </c>
    </row>
    <row r="32054" spans="18:18" x14ac:dyDescent="0.25">
      <c r="R32054" s="15">
        <v>3</v>
      </c>
    </row>
    <row r="32055" spans="18:18" x14ac:dyDescent="0.25">
      <c r="R32055" s="15">
        <v>3</v>
      </c>
    </row>
    <row r="32056" spans="18:18" x14ac:dyDescent="0.25">
      <c r="R32056" s="15">
        <v>3</v>
      </c>
    </row>
    <row r="32057" spans="18:18" x14ac:dyDescent="0.25">
      <c r="R32057" s="15">
        <v>3</v>
      </c>
    </row>
    <row r="32058" spans="18:18" x14ac:dyDescent="0.25">
      <c r="R32058" s="15">
        <v>2</v>
      </c>
    </row>
    <row r="32059" spans="18:18" x14ac:dyDescent="0.25">
      <c r="R32059" s="15">
        <v>2</v>
      </c>
    </row>
    <row r="32060" spans="18:18" x14ac:dyDescent="0.25">
      <c r="R32060" s="15">
        <v>2</v>
      </c>
    </row>
    <row r="32061" spans="18:18" x14ac:dyDescent="0.25">
      <c r="R32061" s="15">
        <v>3</v>
      </c>
    </row>
    <row r="32062" spans="18:18" x14ac:dyDescent="0.25">
      <c r="R32062" s="15">
        <v>3</v>
      </c>
    </row>
    <row r="32063" spans="18:18" x14ac:dyDescent="0.25">
      <c r="R32063" s="15">
        <v>3</v>
      </c>
    </row>
    <row r="32064" spans="18:18" x14ac:dyDescent="0.25">
      <c r="R32064" s="15">
        <v>3</v>
      </c>
    </row>
    <row r="32065" spans="18:18" x14ac:dyDescent="0.25">
      <c r="R32065" s="15">
        <v>3</v>
      </c>
    </row>
    <row r="32066" spans="18:18" x14ac:dyDescent="0.25">
      <c r="R32066" s="15">
        <v>3</v>
      </c>
    </row>
    <row r="32067" spans="18:18" x14ac:dyDescent="0.25">
      <c r="R32067" s="15">
        <v>3</v>
      </c>
    </row>
    <row r="32068" spans="18:18" x14ac:dyDescent="0.25">
      <c r="R32068" s="15">
        <v>3</v>
      </c>
    </row>
    <row r="32069" spans="18:18" x14ac:dyDescent="0.25">
      <c r="R32069" s="15">
        <v>3</v>
      </c>
    </row>
    <row r="32070" spans="18:18" x14ac:dyDescent="0.25">
      <c r="R32070" s="15">
        <v>4</v>
      </c>
    </row>
    <row r="32071" spans="18:18" x14ac:dyDescent="0.25">
      <c r="R32071" s="15">
        <v>4</v>
      </c>
    </row>
    <row r="32072" spans="18:18" x14ac:dyDescent="0.25">
      <c r="R32072" s="15">
        <v>4</v>
      </c>
    </row>
    <row r="32073" spans="18:18" x14ac:dyDescent="0.25">
      <c r="R32073" s="15">
        <v>4</v>
      </c>
    </row>
    <row r="32074" spans="18:18" x14ac:dyDescent="0.25">
      <c r="R32074" s="15">
        <v>4</v>
      </c>
    </row>
    <row r="32075" spans="18:18" x14ac:dyDescent="0.25">
      <c r="R32075" s="15">
        <v>4</v>
      </c>
    </row>
    <row r="32076" spans="18:18" x14ac:dyDescent="0.25">
      <c r="R32076" s="15">
        <v>4</v>
      </c>
    </row>
    <row r="32077" spans="18:18" x14ac:dyDescent="0.25">
      <c r="R32077" s="15">
        <v>4</v>
      </c>
    </row>
    <row r="32078" spans="18:18" x14ac:dyDescent="0.25">
      <c r="R32078" s="15">
        <v>4</v>
      </c>
    </row>
    <row r="32079" spans="18:18" x14ac:dyDescent="0.25">
      <c r="R32079" s="15">
        <v>5</v>
      </c>
    </row>
    <row r="32080" spans="18:18" x14ac:dyDescent="0.25">
      <c r="R32080" s="15">
        <v>5</v>
      </c>
    </row>
    <row r="32081" spans="18:18" x14ac:dyDescent="0.25">
      <c r="R32081" s="15">
        <v>5</v>
      </c>
    </row>
    <row r="32082" spans="18:18" x14ac:dyDescent="0.25">
      <c r="R32082" s="15">
        <v>5</v>
      </c>
    </row>
    <row r="32083" spans="18:18" x14ac:dyDescent="0.25">
      <c r="R32083" s="15">
        <v>5</v>
      </c>
    </row>
    <row r="32084" spans="18:18" x14ac:dyDescent="0.25">
      <c r="R32084" s="15">
        <v>5</v>
      </c>
    </row>
    <row r="32085" spans="18:18" x14ac:dyDescent="0.25">
      <c r="R32085" s="15">
        <v>4</v>
      </c>
    </row>
    <row r="32086" spans="18:18" x14ac:dyDescent="0.25">
      <c r="R32086" s="15">
        <v>4</v>
      </c>
    </row>
    <row r="32087" spans="18:18" x14ac:dyDescent="0.25">
      <c r="R32087" s="15">
        <v>4</v>
      </c>
    </row>
    <row r="32088" spans="18:18" x14ac:dyDescent="0.25">
      <c r="R32088" s="15">
        <v>4</v>
      </c>
    </row>
    <row r="32089" spans="18:18" x14ac:dyDescent="0.25">
      <c r="R32089" s="15">
        <v>4</v>
      </c>
    </row>
    <row r="32090" spans="18:18" x14ac:dyDescent="0.25">
      <c r="R32090" s="15">
        <v>4</v>
      </c>
    </row>
    <row r="32091" spans="18:18" x14ac:dyDescent="0.25">
      <c r="R32091" s="15">
        <v>4</v>
      </c>
    </row>
    <row r="32092" spans="18:18" x14ac:dyDescent="0.25">
      <c r="R32092" s="15">
        <v>4</v>
      </c>
    </row>
    <row r="32093" spans="18:18" x14ac:dyDescent="0.25">
      <c r="R32093" s="15">
        <v>4</v>
      </c>
    </row>
    <row r="32094" spans="18:18" x14ac:dyDescent="0.25">
      <c r="R32094" s="15">
        <v>4</v>
      </c>
    </row>
    <row r="32095" spans="18:18" x14ac:dyDescent="0.25">
      <c r="R32095" s="15">
        <v>4</v>
      </c>
    </row>
    <row r="32096" spans="18:18" x14ac:dyDescent="0.25">
      <c r="R32096" s="15">
        <v>4</v>
      </c>
    </row>
    <row r="32097" spans="18:18" x14ac:dyDescent="0.25">
      <c r="R32097" s="15">
        <v>4</v>
      </c>
    </row>
    <row r="32098" spans="18:18" x14ac:dyDescent="0.25">
      <c r="R32098" s="15">
        <v>4</v>
      </c>
    </row>
    <row r="32099" spans="18:18" x14ac:dyDescent="0.25">
      <c r="R32099" s="15">
        <v>4</v>
      </c>
    </row>
    <row r="32100" spans="18:18" x14ac:dyDescent="0.25">
      <c r="R32100" s="15">
        <v>4</v>
      </c>
    </row>
    <row r="32101" spans="18:18" x14ac:dyDescent="0.25">
      <c r="R32101" s="15">
        <v>4</v>
      </c>
    </row>
    <row r="32102" spans="18:18" x14ac:dyDescent="0.25">
      <c r="R32102" s="15">
        <v>4</v>
      </c>
    </row>
    <row r="32103" spans="18:18" x14ac:dyDescent="0.25">
      <c r="R32103" s="15">
        <v>4</v>
      </c>
    </row>
    <row r="32104" spans="18:18" x14ac:dyDescent="0.25">
      <c r="R32104" s="15">
        <v>4</v>
      </c>
    </row>
    <row r="32105" spans="18:18" x14ac:dyDescent="0.25">
      <c r="R32105" s="15">
        <v>4</v>
      </c>
    </row>
    <row r="32106" spans="18:18" x14ac:dyDescent="0.25">
      <c r="R32106" s="15">
        <v>4</v>
      </c>
    </row>
    <row r="32107" spans="18:18" x14ac:dyDescent="0.25">
      <c r="R32107" s="15">
        <v>4</v>
      </c>
    </row>
    <row r="32108" spans="18:18" x14ac:dyDescent="0.25">
      <c r="R32108" s="15">
        <v>3</v>
      </c>
    </row>
    <row r="32109" spans="18:18" x14ac:dyDescent="0.25">
      <c r="R32109" s="15">
        <v>3</v>
      </c>
    </row>
    <row r="32110" spans="18:18" x14ac:dyDescent="0.25">
      <c r="R32110" s="15">
        <v>3</v>
      </c>
    </row>
    <row r="32111" spans="18:18" x14ac:dyDescent="0.25">
      <c r="R32111" s="15">
        <v>3</v>
      </c>
    </row>
    <row r="32112" spans="18:18" x14ac:dyDescent="0.25">
      <c r="R32112" s="15">
        <v>3</v>
      </c>
    </row>
    <row r="32113" spans="18:18" x14ac:dyDescent="0.25">
      <c r="R32113" s="15">
        <v>3</v>
      </c>
    </row>
    <row r="32114" spans="18:18" x14ac:dyDescent="0.25">
      <c r="R32114" s="15">
        <v>3</v>
      </c>
    </row>
    <row r="32115" spans="18:18" x14ac:dyDescent="0.25">
      <c r="R32115" s="15">
        <v>4</v>
      </c>
    </row>
    <row r="32116" spans="18:18" x14ac:dyDescent="0.25">
      <c r="R32116" s="15">
        <v>4</v>
      </c>
    </row>
    <row r="32117" spans="18:18" x14ac:dyDescent="0.25">
      <c r="R32117" s="15">
        <v>4</v>
      </c>
    </row>
    <row r="32118" spans="18:18" x14ac:dyDescent="0.25">
      <c r="R32118" s="15">
        <v>6</v>
      </c>
    </row>
    <row r="32119" spans="18:18" x14ac:dyDescent="0.25">
      <c r="R32119" s="15">
        <v>6</v>
      </c>
    </row>
    <row r="32120" spans="18:18" x14ac:dyDescent="0.25">
      <c r="R32120" s="15">
        <v>6</v>
      </c>
    </row>
    <row r="32121" spans="18:18" x14ac:dyDescent="0.25">
      <c r="R32121" s="15">
        <v>6</v>
      </c>
    </row>
    <row r="32122" spans="18:18" x14ac:dyDescent="0.25">
      <c r="R32122" s="15">
        <v>6</v>
      </c>
    </row>
    <row r="32123" spans="18:18" x14ac:dyDescent="0.25">
      <c r="R32123" s="15">
        <v>6</v>
      </c>
    </row>
    <row r="32124" spans="18:18" x14ac:dyDescent="0.25">
      <c r="R32124" s="15">
        <v>6</v>
      </c>
    </row>
    <row r="32125" spans="18:18" x14ac:dyDescent="0.25">
      <c r="R32125" s="15">
        <v>6</v>
      </c>
    </row>
    <row r="32126" spans="18:18" x14ac:dyDescent="0.25">
      <c r="R32126" s="15">
        <v>6</v>
      </c>
    </row>
    <row r="32127" spans="18:18" x14ac:dyDescent="0.25">
      <c r="R32127" s="15">
        <v>6</v>
      </c>
    </row>
    <row r="32128" spans="18:18" x14ac:dyDescent="0.25">
      <c r="R32128" s="15">
        <v>6</v>
      </c>
    </row>
    <row r="32129" spans="18:18" x14ac:dyDescent="0.25">
      <c r="R32129" s="15">
        <v>6</v>
      </c>
    </row>
    <row r="32130" spans="18:18" x14ac:dyDescent="0.25">
      <c r="R32130" s="15">
        <v>6</v>
      </c>
    </row>
    <row r="32131" spans="18:18" x14ac:dyDescent="0.25">
      <c r="R32131" s="15">
        <v>6</v>
      </c>
    </row>
    <row r="32132" spans="18:18" x14ac:dyDescent="0.25">
      <c r="R32132" s="15">
        <v>6</v>
      </c>
    </row>
    <row r="32133" spans="18:18" x14ac:dyDescent="0.25">
      <c r="R32133" s="15">
        <v>6</v>
      </c>
    </row>
    <row r="32134" spans="18:18" x14ac:dyDescent="0.25">
      <c r="R32134" s="15">
        <v>6</v>
      </c>
    </row>
    <row r="32135" spans="18:18" x14ac:dyDescent="0.25">
      <c r="R32135" s="15">
        <v>6</v>
      </c>
    </row>
    <row r="32136" spans="18:18" x14ac:dyDescent="0.25">
      <c r="R32136" s="15">
        <v>6</v>
      </c>
    </row>
    <row r="32137" spans="18:18" x14ac:dyDescent="0.25">
      <c r="R32137" s="15">
        <v>6</v>
      </c>
    </row>
    <row r="32138" spans="18:18" x14ac:dyDescent="0.25">
      <c r="R32138" s="15">
        <v>6</v>
      </c>
    </row>
    <row r="32139" spans="18:18" x14ac:dyDescent="0.25">
      <c r="R32139" s="15">
        <v>6</v>
      </c>
    </row>
    <row r="32140" spans="18:18" x14ac:dyDescent="0.25">
      <c r="R32140" s="15">
        <v>5</v>
      </c>
    </row>
    <row r="32141" spans="18:18" x14ac:dyDescent="0.25">
      <c r="R32141" s="15">
        <v>5</v>
      </c>
    </row>
    <row r="32142" spans="18:18" x14ac:dyDescent="0.25">
      <c r="R32142" s="15">
        <v>5</v>
      </c>
    </row>
    <row r="32143" spans="18:18" x14ac:dyDescent="0.25">
      <c r="R32143" s="15">
        <v>5</v>
      </c>
    </row>
    <row r="32144" spans="18:18" x14ac:dyDescent="0.25">
      <c r="R32144" s="15">
        <v>5</v>
      </c>
    </row>
    <row r="32145" spans="18:18" x14ac:dyDescent="0.25">
      <c r="R32145" s="15">
        <v>5</v>
      </c>
    </row>
    <row r="32146" spans="18:18" x14ac:dyDescent="0.25">
      <c r="R32146" s="15">
        <v>5</v>
      </c>
    </row>
    <row r="32147" spans="18:18" x14ac:dyDescent="0.25">
      <c r="R32147" s="15">
        <v>5</v>
      </c>
    </row>
    <row r="32148" spans="18:18" x14ac:dyDescent="0.25">
      <c r="R32148" s="15">
        <v>5</v>
      </c>
    </row>
    <row r="32149" spans="18:18" x14ac:dyDescent="0.25">
      <c r="R32149" s="15">
        <v>5</v>
      </c>
    </row>
    <row r="32150" spans="18:18" x14ac:dyDescent="0.25">
      <c r="R32150" s="15">
        <v>5</v>
      </c>
    </row>
    <row r="32151" spans="18:18" x14ac:dyDescent="0.25">
      <c r="R32151" s="15">
        <v>5</v>
      </c>
    </row>
    <row r="32152" spans="18:18" x14ac:dyDescent="0.25">
      <c r="R32152" s="15">
        <v>5</v>
      </c>
    </row>
    <row r="32153" spans="18:18" x14ac:dyDescent="0.25">
      <c r="R32153" s="15">
        <v>5</v>
      </c>
    </row>
    <row r="32154" spans="18:18" x14ac:dyDescent="0.25">
      <c r="R32154" s="15">
        <v>5</v>
      </c>
    </row>
    <row r="32155" spans="18:18" x14ac:dyDescent="0.25">
      <c r="R32155" s="15">
        <v>6</v>
      </c>
    </row>
    <row r="32156" spans="18:18" x14ac:dyDescent="0.25">
      <c r="R32156" s="15">
        <v>6</v>
      </c>
    </row>
    <row r="32157" spans="18:18" x14ac:dyDescent="0.25">
      <c r="R32157" s="15">
        <v>6</v>
      </c>
    </row>
    <row r="32158" spans="18:18" x14ac:dyDescent="0.25">
      <c r="R32158" s="15">
        <v>6</v>
      </c>
    </row>
    <row r="32159" spans="18:18" x14ac:dyDescent="0.25">
      <c r="R32159" s="15">
        <v>6</v>
      </c>
    </row>
    <row r="32160" spans="18:18" x14ac:dyDescent="0.25">
      <c r="R32160" s="15">
        <v>6</v>
      </c>
    </row>
    <row r="32161" spans="18:18" x14ac:dyDescent="0.25">
      <c r="R32161" s="15">
        <v>6</v>
      </c>
    </row>
    <row r="32162" spans="18:18" x14ac:dyDescent="0.25">
      <c r="R32162" s="15">
        <v>6</v>
      </c>
    </row>
    <row r="32163" spans="18:18" x14ac:dyDescent="0.25">
      <c r="R32163" s="15">
        <v>6</v>
      </c>
    </row>
    <row r="32164" spans="18:18" x14ac:dyDescent="0.25">
      <c r="R32164" s="15">
        <v>6</v>
      </c>
    </row>
    <row r="32165" spans="18:18" x14ac:dyDescent="0.25">
      <c r="R32165" s="15">
        <v>6</v>
      </c>
    </row>
    <row r="32166" spans="18:18" x14ac:dyDescent="0.25">
      <c r="R32166" s="15">
        <v>6</v>
      </c>
    </row>
    <row r="32167" spans="18:18" x14ac:dyDescent="0.25">
      <c r="R32167" s="15">
        <v>6</v>
      </c>
    </row>
    <row r="32168" spans="18:18" x14ac:dyDescent="0.25">
      <c r="R32168" s="15">
        <v>6</v>
      </c>
    </row>
    <row r="32169" spans="18:18" x14ac:dyDescent="0.25">
      <c r="R32169" s="15">
        <v>6</v>
      </c>
    </row>
    <row r="32170" spans="18:18" x14ac:dyDescent="0.25">
      <c r="R32170" s="15">
        <v>6</v>
      </c>
    </row>
    <row r="32171" spans="18:18" x14ac:dyDescent="0.25">
      <c r="R32171" s="15">
        <v>6</v>
      </c>
    </row>
    <row r="32172" spans="18:18" x14ac:dyDescent="0.25">
      <c r="R32172" s="15">
        <v>6</v>
      </c>
    </row>
    <row r="32173" spans="18:18" x14ac:dyDescent="0.25">
      <c r="R32173" s="15">
        <v>6</v>
      </c>
    </row>
    <row r="32174" spans="18:18" x14ac:dyDescent="0.25">
      <c r="R32174" s="15">
        <v>6</v>
      </c>
    </row>
    <row r="32175" spans="18:18" x14ac:dyDescent="0.25">
      <c r="R32175" s="15">
        <v>6</v>
      </c>
    </row>
    <row r="32176" spans="18:18" x14ac:dyDescent="0.25">
      <c r="R32176" s="15">
        <v>6</v>
      </c>
    </row>
    <row r="32177" spans="18:18" x14ac:dyDescent="0.25">
      <c r="R32177" s="15">
        <v>4</v>
      </c>
    </row>
    <row r="32178" spans="18:18" x14ac:dyDescent="0.25">
      <c r="R32178" s="15">
        <v>4</v>
      </c>
    </row>
    <row r="32179" spans="18:18" x14ac:dyDescent="0.25">
      <c r="R32179" s="15">
        <v>4</v>
      </c>
    </row>
    <row r="32180" spans="18:18" x14ac:dyDescent="0.25">
      <c r="R32180" s="15">
        <v>4</v>
      </c>
    </row>
    <row r="32181" spans="18:18" x14ac:dyDescent="0.25">
      <c r="R32181" s="15">
        <v>4</v>
      </c>
    </row>
    <row r="32182" spans="18:18" x14ac:dyDescent="0.25">
      <c r="R32182" s="15">
        <v>4</v>
      </c>
    </row>
    <row r="32183" spans="18:18" x14ac:dyDescent="0.25">
      <c r="R32183" s="15">
        <v>4</v>
      </c>
    </row>
    <row r="32184" spans="18:18" x14ac:dyDescent="0.25">
      <c r="R32184" s="15">
        <v>4</v>
      </c>
    </row>
    <row r="32185" spans="18:18" x14ac:dyDescent="0.25">
      <c r="R32185" s="15">
        <v>4</v>
      </c>
    </row>
    <row r="32186" spans="18:18" x14ac:dyDescent="0.25">
      <c r="R32186" s="15">
        <v>4</v>
      </c>
    </row>
    <row r="32187" spans="18:18" x14ac:dyDescent="0.25">
      <c r="R32187" s="15">
        <v>4</v>
      </c>
    </row>
    <row r="32188" spans="18:18" x14ac:dyDescent="0.25">
      <c r="R32188" s="15">
        <v>4</v>
      </c>
    </row>
    <row r="32189" spans="18:18" x14ac:dyDescent="0.25">
      <c r="R32189" s="15">
        <v>4</v>
      </c>
    </row>
    <row r="32190" spans="18:18" x14ac:dyDescent="0.25">
      <c r="R32190" s="15">
        <v>4</v>
      </c>
    </row>
    <row r="32191" spans="18:18" x14ac:dyDescent="0.25">
      <c r="R32191" s="15">
        <v>4</v>
      </c>
    </row>
    <row r="32192" spans="18:18" x14ac:dyDescent="0.25">
      <c r="R32192" s="15">
        <v>4</v>
      </c>
    </row>
    <row r="32193" spans="18:18" x14ac:dyDescent="0.25">
      <c r="R32193" s="15">
        <v>4</v>
      </c>
    </row>
    <row r="32194" spans="18:18" x14ac:dyDescent="0.25">
      <c r="R32194" s="15">
        <v>4</v>
      </c>
    </row>
    <row r="32195" spans="18:18" x14ac:dyDescent="0.25">
      <c r="R32195" s="15">
        <v>4</v>
      </c>
    </row>
    <row r="32196" spans="18:18" x14ac:dyDescent="0.25">
      <c r="R32196" s="15">
        <v>4</v>
      </c>
    </row>
    <row r="32197" spans="18:18" x14ac:dyDescent="0.25">
      <c r="R32197" s="15">
        <v>4</v>
      </c>
    </row>
    <row r="32198" spans="18:18" x14ac:dyDescent="0.25">
      <c r="R32198" s="15">
        <v>4</v>
      </c>
    </row>
    <row r="32199" spans="18:18" x14ac:dyDescent="0.25">
      <c r="R32199" s="15">
        <v>4</v>
      </c>
    </row>
    <row r="32200" spans="18:18" x14ac:dyDescent="0.25">
      <c r="R32200" s="15">
        <v>4</v>
      </c>
    </row>
    <row r="32201" spans="18:18" x14ac:dyDescent="0.25">
      <c r="R32201" s="15">
        <v>4</v>
      </c>
    </row>
    <row r="32202" spans="18:18" x14ac:dyDescent="0.25">
      <c r="R32202" s="15">
        <v>4</v>
      </c>
    </row>
    <row r="32203" spans="18:18" x14ac:dyDescent="0.25">
      <c r="R32203" s="15">
        <v>4</v>
      </c>
    </row>
    <row r="32204" spans="18:18" x14ac:dyDescent="0.25">
      <c r="R32204" s="15">
        <v>4</v>
      </c>
    </row>
    <row r="32205" spans="18:18" x14ac:dyDescent="0.25">
      <c r="R32205" s="15">
        <v>4</v>
      </c>
    </row>
    <row r="32206" spans="18:18" x14ac:dyDescent="0.25">
      <c r="R32206" s="15">
        <v>4</v>
      </c>
    </row>
    <row r="32207" spans="18:18" x14ac:dyDescent="0.25">
      <c r="R32207" s="15">
        <v>4</v>
      </c>
    </row>
    <row r="32208" spans="18:18" x14ac:dyDescent="0.25">
      <c r="R32208" s="15">
        <v>4</v>
      </c>
    </row>
    <row r="32209" spans="18:18" x14ac:dyDescent="0.25">
      <c r="R32209" s="15">
        <v>4</v>
      </c>
    </row>
    <row r="32210" spans="18:18" x14ac:dyDescent="0.25">
      <c r="R32210" s="15">
        <v>4</v>
      </c>
    </row>
    <row r="32211" spans="18:18" x14ac:dyDescent="0.25">
      <c r="R32211" s="15">
        <v>4</v>
      </c>
    </row>
    <row r="32212" spans="18:18" x14ac:dyDescent="0.25">
      <c r="R32212" s="15">
        <v>4</v>
      </c>
    </row>
    <row r="32213" spans="18:18" x14ac:dyDescent="0.25">
      <c r="R32213" s="15">
        <v>4</v>
      </c>
    </row>
    <row r="32214" spans="18:18" x14ac:dyDescent="0.25">
      <c r="R32214" s="15">
        <v>3</v>
      </c>
    </row>
    <row r="32215" spans="18:18" x14ac:dyDescent="0.25">
      <c r="R32215" s="15">
        <v>3</v>
      </c>
    </row>
    <row r="32216" spans="18:18" x14ac:dyDescent="0.25">
      <c r="R32216" s="15">
        <v>3</v>
      </c>
    </row>
    <row r="32217" spans="18:18" x14ac:dyDescent="0.25">
      <c r="R32217" s="15">
        <v>3</v>
      </c>
    </row>
    <row r="32218" spans="18:18" x14ac:dyDescent="0.25">
      <c r="R32218" s="15">
        <v>3</v>
      </c>
    </row>
    <row r="32219" spans="18:18" x14ac:dyDescent="0.25">
      <c r="R32219" s="15">
        <v>3</v>
      </c>
    </row>
    <row r="32220" spans="18:18" x14ac:dyDescent="0.25">
      <c r="R32220" s="15">
        <v>3</v>
      </c>
    </row>
    <row r="32221" spans="18:18" x14ac:dyDescent="0.25">
      <c r="R32221" s="15">
        <v>1</v>
      </c>
    </row>
    <row r="32222" spans="18:18" x14ac:dyDescent="0.25">
      <c r="R32222" s="15">
        <v>1</v>
      </c>
    </row>
    <row r="32223" spans="18:18" x14ac:dyDescent="0.25">
      <c r="R32223" s="15">
        <v>1</v>
      </c>
    </row>
    <row r="32224" spans="18:18" x14ac:dyDescent="0.25">
      <c r="R32224" s="15">
        <v>1</v>
      </c>
    </row>
    <row r="32225" spans="18:18" x14ac:dyDescent="0.25">
      <c r="R32225" s="15">
        <v>1</v>
      </c>
    </row>
    <row r="32226" spans="18:18" x14ac:dyDescent="0.25">
      <c r="R32226" s="15">
        <v>1</v>
      </c>
    </row>
    <row r="32227" spans="18:18" x14ac:dyDescent="0.25">
      <c r="R32227" s="15">
        <v>1</v>
      </c>
    </row>
    <row r="32228" spans="18:18" x14ac:dyDescent="0.25">
      <c r="R32228" s="15">
        <v>1</v>
      </c>
    </row>
    <row r="32229" spans="18:18" x14ac:dyDescent="0.25">
      <c r="R32229" s="15">
        <v>1</v>
      </c>
    </row>
    <row r="32230" spans="18:18" x14ac:dyDescent="0.25">
      <c r="R32230" s="15">
        <v>1</v>
      </c>
    </row>
    <row r="32231" spans="18:18" x14ac:dyDescent="0.25">
      <c r="R32231" s="15">
        <v>1</v>
      </c>
    </row>
    <row r="32232" spans="18:18" x14ac:dyDescent="0.25">
      <c r="R32232" s="15">
        <v>1</v>
      </c>
    </row>
    <row r="32233" spans="18:18" x14ac:dyDescent="0.25">
      <c r="R32233" s="15">
        <v>1</v>
      </c>
    </row>
    <row r="32234" spans="18:18" x14ac:dyDescent="0.25">
      <c r="R32234" s="15">
        <v>1</v>
      </c>
    </row>
    <row r="32235" spans="18:18" x14ac:dyDescent="0.25">
      <c r="R32235" s="15">
        <v>1</v>
      </c>
    </row>
    <row r="32236" spans="18:18" x14ac:dyDescent="0.25">
      <c r="R32236" s="15">
        <v>1</v>
      </c>
    </row>
    <row r="32237" spans="18:18" x14ac:dyDescent="0.25">
      <c r="R32237" s="15">
        <v>2</v>
      </c>
    </row>
    <row r="32238" spans="18:18" x14ac:dyDescent="0.25">
      <c r="R32238" s="15">
        <v>2</v>
      </c>
    </row>
    <row r="32239" spans="18:18" x14ac:dyDescent="0.25">
      <c r="R32239" s="15">
        <v>2</v>
      </c>
    </row>
    <row r="32240" spans="18:18" x14ac:dyDescent="0.25">
      <c r="R32240" s="15">
        <v>2</v>
      </c>
    </row>
    <row r="32241" spans="18:18" x14ac:dyDescent="0.25">
      <c r="R32241" s="15">
        <v>2</v>
      </c>
    </row>
    <row r="32242" spans="18:18" x14ac:dyDescent="0.25">
      <c r="R32242" s="15">
        <v>2</v>
      </c>
    </row>
    <row r="32243" spans="18:18" x14ac:dyDescent="0.25">
      <c r="R32243" s="15">
        <v>6</v>
      </c>
    </row>
    <row r="32244" spans="18:18" x14ac:dyDescent="0.25">
      <c r="R32244" s="15">
        <v>6</v>
      </c>
    </row>
    <row r="32245" spans="18:18" x14ac:dyDescent="0.25">
      <c r="R32245" s="15">
        <v>6</v>
      </c>
    </row>
    <row r="32246" spans="18:18" x14ac:dyDescent="0.25">
      <c r="R32246" s="15">
        <v>6</v>
      </c>
    </row>
    <row r="32247" spans="18:18" x14ac:dyDescent="0.25">
      <c r="R32247" s="15">
        <v>6</v>
      </c>
    </row>
    <row r="32248" spans="18:18" x14ac:dyDescent="0.25">
      <c r="R32248" s="15">
        <v>6</v>
      </c>
    </row>
    <row r="32249" spans="18:18" x14ac:dyDescent="0.25">
      <c r="R32249" s="15">
        <v>6</v>
      </c>
    </row>
    <row r="32250" spans="18:18" x14ac:dyDescent="0.25">
      <c r="R32250" s="15">
        <v>6</v>
      </c>
    </row>
    <row r="32251" spans="18:18" x14ac:dyDescent="0.25">
      <c r="R32251" s="15">
        <v>6</v>
      </c>
    </row>
    <row r="32252" spans="18:18" x14ac:dyDescent="0.25">
      <c r="R32252" s="15">
        <v>6</v>
      </c>
    </row>
    <row r="32253" spans="18:18" x14ac:dyDescent="0.25">
      <c r="R32253" s="15">
        <v>6</v>
      </c>
    </row>
    <row r="32254" spans="18:18" x14ac:dyDescent="0.25">
      <c r="R32254" s="15">
        <v>6</v>
      </c>
    </row>
    <row r="32255" spans="18:18" x14ac:dyDescent="0.25">
      <c r="R32255" s="15">
        <v>6</v>
      </c>
    </row>
    <row r="32256" spans="18:18" x14ac:dyDescent="0.25">
      <c r="R32256" s="15">
        <v>6</v>
      </c>
    </row>
    <row r="32257" spans="18:18" x14ac:dyDescent="0.25">
      <c r="R32257" s="15">
        <v>6</v>
      </c>
    </row>
    <row r="32258" spans="18:18" x14ac:dyDescent="0.25">
      <c r="R32258" s="15">
        <v>6</v>
      </c>
    </row>
    <row r="32259" spans="18:18" x14ac:dyDescent="0.25">
      <c r="R32259" s="15">
        <v>6</v>
      </c>
    </row>
    <row r="32260" spans="18:18" x14ac:dyDescent="0.25">
      <c r="R32260" s="15">
        <v>6</v>
      </c>
    </row>
    <row r="32261" spans="18:18" x14ac:dyDescent="0.25">
      <c r="R32261" s="15">
        <v>6</v>
      </c>
    </row>
    <row r="32262" spans="18:18" x14ac:dyDescent="0.25">
      <c r="R32262" s="15">
        <v>6</v>
      </c>
    </row>
    <row r="32263" spans="18:18" x14ac:dyDescent="0.25">
      <c r="R32263" s="15">
        <v>6</v>
      </c>
    </row>
    <row r="32264" spans="18:18" x14ac:dyDescent="0.25">
      <c r="R32264" s="15">
        <v>6</v>
      </c>
    </row>
    <row r="32265" spans="18:18" x14ac:dyDescent="0.25">
      <c r="R32265" s="15">
        <v>1</v>
      </c>
    </row>
    <row r="32266" spans="18:18" x14ac:dyDescent="0.25">
      <c r="R32266" s="15">
        <v>1</v>
      </c>
    </row>
    <row r="32267" spans="18:18" x14ac:dyDescent="0.25">
      <c r="R32267" s="15">
        <v>6</v>
      </c>
    </row>
    <row r="32268" spans="18:18" x14ac:dyDescent="0.25">
      <c r="R32268" s="15">
        <v>6</v>
      </c>
    </row>
    <row r="32269" spans="18:18" x14ac:dyDescent="0.25">
      <c r="R32269" s="15">
        <v>6</v>
      </c>
    </row>
    <row r="32270" spans="18:18" x14ac:dyDescent="0.25">
      <c r="R32270" s="15">
        <v>6</v>
      </c>
    </row>
    <row r="32271" spans="18:18" x14ac:dyDescent="0.25">
      <c r="R32271" s="15">
        <v>6</v>
      </c>
    </row>
    <row r="32272" spans="18:18" x14ac:dyDescent="0.25">
      <c r="R32272" s="15">
        <v>6</v>
      </c>
    </row>
    <row r="32273" spans="18:18" x14ac:dyDescent="0.25">
      <c r="R32273" s="15">
        <v>6</v>
      </c>
    </row>
    <row r="32274" spans="18:18" x14ac:dyDescent="0.25">
      <c r="R32274" s="15">
        <v>6</v>
      </c>
    </row>
    <row r="32275" spans="18:18" x14ac:dyDescent="0.25">
      <c r="R32275" s="15">
        <v>6</v>
      </c>
    </row>
    <row r="32276" spans="18:18" x14ac:dyDescent="0.25">
      <c r="R32276" s="15">
        <v>6</v>
      </c>
    </row>
    <row r="32277" spans="18:18" x14ac:dyDescent="0.25">
      <c r="R32277" s="15">
        <v>6</v>
      </c>
    </row>
    <row r="32278" spans="18:18" x14ac:dyDescent="0.25">
      <c r="R32278" s="15">
        <v>6</v>
      </c>
    </row>
    <row r="32279" spans="18:18" x14ac:dyDescent="0.25">
      <c r="R32279" s="15">
        <v>6</v>
      </c>
    </row>
    <row r="32280" spans="18:18" x14ac:dyDescent="0.25">
      <c r="R32280" s="15">
        <v>6</v>
      </c>
    </row>
    <row r="32281" spans="18:18" x14ac:dyDescent="0.25">
      <c r="R32281" s="15">
        <v>6</v>
      </c>
    </row>
    <row r="32282" spans="18:18" x14ac:dyDescent="0.25">
      <c r="R32282" s="15">
        <v>6</v>
      </c>
    </row>
    <row r="32283" spans="18:18" x14ac:dyDescent="0.25">
      <c r="R32283" s="15">
        <v>6</v>
      </c>
    </row>
    <row r="32284" spans="18:18" x14ac:dyDescent="0.25">
      <c r="R32284" s="15">
        <v>6</v>
      </c>
    </row>
    <row r="32285" spans="18:18" x14ac:dyDescent="0.25">
      <c r="R32285" s="15">
        <v>6</v>
      </c>
    </row>
    <row r="32286" spans="18:18" x14ac:dyDescent="0.25">
      <c r="R32286" s="15">
        <v>6</v>
      </c>
    </row>
    <row r="32287" spans="18:18" x14ac:dyDescent="0.25">
      <c r="R32287" s="15">
        <v>6</v>
      </c>
    </row>
    <row r="32288" spans="18:18" x14ac:dyDescent="0.25">
      <c r="R32288" s="15">
        <v>6</v>
      </c>
    </row>
    <row r="32289" spans="18:18" x14ac:dyDescent="0.25">
      <c r="R32289" s="15">
        <v>6</v>
      </c>
    </row>
    <row r="32290" spans="18:18" x14ac:dyDescent="0.25">
      <c r="R32290" s="15">
        <v>1</v>
      </c>
    </row>
    <row r="32291" spans="18:18" x14ac:dyDescent="0.25">
      <c r="R32291" s="15">
        <v>1</v>
      </c>
    </row>
    <row r="32292" spans="18:18" x14ac:dyDescent="0.25">
      <c r="R32292" s="15">
        <v>1</v>
      </c>
    </row>
    <row r="32293" spans="18:18" x14ac:dyDescent="0.25">
      <c r="R32293" s="15">
        <v>3</v>
      </c>
    </row>
    <row r="32294" spans="18:18" x14ac:dyDescent="0.25">
      <c r="R32294" s="15">
        <v>3</v>
      </c>
    </row>
    <row r="32295" spans="18:18" x14ac:dyDescent="0.25">
      <c r="R32295" s="15">
        <v>2</v>
      </c>
    </row>
    <row r="32296" spans="18:18" x14ac:dyDescent="0.25">
      <c r="R32296" s="15">
        <v>2</v>
      </c>
    </row>
    <row r="32297" spans="18:18" x14ac:dyDescent="0.25">
      <c r="R32297" s="15">
        <v>4</v>
      </c>
    </row>
    <row r="32298" spans="18:18" x14ac:dyDescent="0.25">
      <c r="R32298" s="15">
        <v>4</v>
      </c>
    </row>
    <row r="32299" spans="18:18" x14ac:dyDescent="0.25">
      <c r="R32299" s="15">
        <v>4</v>
      </c>
    </row>
    <row r="32300" spans="18:18" x14ac:dyDescent="0.25">
      <c r="R32300" s="15">
        <v>4</v>
      </c>
    </row>
    <row r="32301" spans="18:18" x14ac:dyDescent="0.25">
      <c r="R32301" s="15">
        <v>4</v>
      </c>
    </row>
    <row r="32302" spans="18:18" x14ac:dyDescent="0.25">
      <c r="R32302" s="15">
        <v>4</v>
      </c>
    </row>
    <row r="32303" spans="18:18" x14ac:dyDescent="0.25">
      <c r="R32303" s="15">
        <v>5</v>
      </c>
    </row>
    <row r="32304" spans="18:18" x14ac:dyDescent="0.25">
      <c r="R32304" s="15">
        <v>5</v>
      </c>
    </row>
    <row r="32305" spans="18:18" x14ac:dyDescent="0.25">
      <c r="R32305" s="15">
        <v>5</v>
      </c>
    </row>
    <row r="32306" spans="18:18" x14ac:dyDescent="0.25">
      <c r="R32306" s="15">
        <v>5</v>
      </c>
    </row>
    <row r="32307" spans="18:18" x14ac:dyDescent="0.25">
      <c r="R32307" s="15">
        <v>5</v>
      </c>
    </row>
    <row r="32308" spans="18:18" x14ac:dyDescent="0.25">
      <c r="R32308" s="15">
        <v>5</v>
      </c>
    </row>
    <row r="32309" spans="18:18" x14ac:dyDescent="0.25">
      <c r="R32309" s="15">
        <v>5</v>
      </c>
    </row>
    <row r="32310" spans="18:18" x14ac:dyDescent="0.25">
      <c r="R32310" s="15">
        <v>3</v>
      </c>
    </row>
    <row r="32311" spans="18:18" x14ac:dyDescent="0.25">
      <c r="R32311" s="15">
        <v>3</v>
      </c>
    </row>
    <row r="32312" spans="18:18" x14ac:dyDescent="0.25">
      <c r="R32312" s="15">
        <v>3</v>
      </c>
    </row>
    <row r="32313" spans="18:18" x14ac:dyDescent="0.25">
      <c r="R32313" s="15">
        <v>3</v>
      </c>
    </row>
    <row r="32314" spans="18:18" x14ac:dyDescent="0.25">
      <c r="R32314" s="15">
        <v>3</v>
      </c>
    </row>
    <row r="32315" spans="18:18" x14ac:dyDescent="0.25">
      <c r="R32315" s="15">
        <v>3</v>
      </c>
    </row>
    <row r="32316" spans="18:18" x14ac:dyDescent="0.25">
      <c r="R32316" s="15">
        <v>3</v>
      </c>
    </row>
    <row r="32317" spans="18:18" x14ac:dyDescent="0.25">
      <c r="R32317" s="15">
        <v>3</v>
      </c>
    </row>
    <row r="32318" spans="18:18" x14ac:dyDescent="0.25">
      <c r="R32318" s="15">
        <v>3</v>
      </c>
    </row>
    <row r="32319" spans="18:18" x14ac:dyDescent="0.25">
      <c r="R32319" s="15">
        <v>3</v>
      </c>
    </row>
    <row r="32320" spans="18:18" x14ac:dyDescent="0.25">
      <c r="R32320" s="15">
        <v>3</v>
      </c>
    </row>
    <row r="32321" spans="18:18" x14ac:dyDescent="0.25">
      <c r="R32321" s="15">
        <v>3</v>
      </c>
    </row>
    <row r="32322" spans="18:18" x14ac:dyDescent="0.25">
      <c r="R32322" s="15">
        <v>3</v>
      </c>
    </row>
    <row r="32323" spans="18:18" x14ac:dyDescent="0.25">
      <c r="R32323" s="15">
        <v>3</v>
      </c>
    </row>
    <row r="32324" spans="18:18" x14ac:dyDescent="0.25">
      <c r="R32324" s="15">
        <v>3</v>
      </c>
    </row>
    <row r="32325" spans="18:18" x14ac:dyDescent="0.25">
      <c r="R32325" s="15">
        <v>3</v>
      </c>
    </row>
    <row r="32326" spans="18:18" x14ac:dyDescent="0.25">
      <c r="R32326" s="15">
        <v>3</v>
      </c>
    </row>
    <row r="32327" spans="18:18" x14ac:dyDescent="0.25">
      <c r="R32327" s="15">
        <v>3</v>
      </c>
    </row>
    <row r="32328" spans="18:18" x14ac:dyDescent="0.25">
      <c r="R32328" s="15">
        <v>3</v>
      </c>
    </row>
    <row r="32329" spans="18:18" x14ac:dyDescent="0.25">
      <c r="R32329" s="15">
        <v>3</v>
      </c>
    </row>
    <row r="32330" spans="18:18" x14ac:dyDescent="0.25">
      <c r="R32330" s="15">
        <v>3</v>
      </c>
    </row>
    <row r="32331" spans="18:18" x14ac:dyDescent="0.25">
      <c r="R32331" s="15">
        <v>3</v>
      </c>
    </row>
    <row r="32332" spans="18:18" x14ac:dyDescent="0.25">
      <c r="R32332" s="15">
        <v>3</v>
      </c>
    </row>
    <row r="32333" spans="18:18" x14ac:dyDescent="0.25">
      <c r="R32333" s="15">
        <v>3</v>
      </c>
    </row>
    <row r="32334" spans="18:18" x14ac:dyDescent="0.25">
      <c r="R32334" s="15">
        <v>3</v>
      </c>
    </row>
    <row r="32335" spans="18:18" x14ac:dyDescent="0.25">
      <c r="R32335" s="15">
        <v>3</v>
      </c>
    </row>
    <row r="32336" spans="18:18" x14ac:dyDescent="0.25">
      <c r="R32336" s="15">
        <v>3</v>
      </c>
    </row>
    <row r="32337" spans="18:18" x14ac:dyDescent="0.25">
      <c r="R32337" s="15">
        <v>3</v>
      </c>
    </row>
    <row r="32338" spans="18:18" x14ac:dyDescent="0.25">
      <c r="R32338" s="15">
        <v>3</v>
      </c>
    </row>
    <row r="32339" spans="18:18" x14ac:dyDescent="0.25">
      <c r="R32339" s="15">
        <v>3</v>
      </c>
    </row>
    <row r="32340" spans="18:18" x14ac:dyDescent="0.25">
      <c r="R32340" s="15">
        <v>3</v>
      </c>
    </row>
    <row r="32341" spans="18:18" x14ac:dyDescent="0.25">
      <c r="R32341" s="15">
        <v>3</v>
      </c>
    </row>
    <row r="32342" spans="18:18" x14ac:dyDescent="0.25">
      <c r="R32342" s="15">
        <v>3</v>
      </c>
    </row>
    <row r="32343" spans="18:18" x14ac:dyDescent="0.25">
      <c r="R32343" s="15">
        <v>3</v>
      </c>
    </row>
    <row r="32344" spans="18:18" x14ac:dyDescent="0.25">
      <c r="R32344" s="15">
        <v>3</v>
      </c>
    </row>
    <row r="32345" spans="18:18" x14ac:dyDescent="0.25">
      <c r="R32345" s="15">
        <v>3</v>
      </c>
    </row>
    <row r="32346" spans="18:18" x14ac:dyDescent="0.25">
      <c r="R32346" s="15">
        <v>3</v>
      </c>
    </row>
    <row r="32347" spans="18:18" x14ac:dyDescent="0.25">
      <c r="R32347" s="15">
        <v>3</v>
      </c>
    </row>
    <row r="32348" spans="18:18" x14ac:dyDescent="0.25">
      <c r="R32348" s="15">
        <v>3</v>
      </c>
    </row>
    <row r="32349" spans="18:18" x14ac:dyDescent="0.25">
      <c r="R32349" s="15">
        <v>3</v>
      </c>
    </row>
    <row r="32350" spans="18:18" x14ac:dyDescent="0.25">
      <c r="R32350" s="15">
        <v>3</v>
      </c>
    </row>
    <row r="32351" spans="18:18" x14ac:dyDescent="0.25">
      <c r="R32351" s="15">
        <v>3</v>
      </c>
    </row>
    <row r="32352" spans="18:18" x14ac:dyDescent="0.25">
      <c r="R32352" s="15">
        <v>3</v>
      </c>
    </row>
    <row r="32353" spans="18:18" x14ac:dyDescent="0.25">
      <c r="R32353" s="15">
        <v>3</v>
      </c>
    </row>
    <row r="32354" spans="18:18" x14ac:dyDescent="0.25">
      <c r="R32354" s="15">
        <v>3</v>
      </c>
    </row>
    <row r="32355" spans="18:18" x14ac:dyDescent="0.25">
      <c r="R32355" s="15">
        <v>3</v>
      </c>
    </row>
    <row r="32356" spans="18:18" x14ac:dyDescent="0.25">
      <c r="R32356" s="15">
        <v>3</v>
      </c>
    </row>
    <row r="32357" spans="18:18" x14ac:dyDescent="0.25">
      <c r="R32357" s="15">
        <v>3</v>
      </c>
    </row>
    <row r="32358" spans="18:18" x14ac:dyDescent="0.25">
      <c r="R32358" s="15">
        <v>3</v>
      </c>
    </row>
    <row r="32359" spans="18:18" x14ac:dyDescent="0.25">
      <c r="R32359" s="15">
        <v>3</v>
      </c>
    </row>
    <row r="32360" spans="18:18" x14ac:dyDescent="0.25">
      <c r="R32360" s="15">
        <v>3</v>
      </c>
    </row>
    <row r="32361" spans="18:18" x14ac:dyDescent="0.25">
      <c r="R32361" s="15">
        <v>3</v>
      </c>
    </row>
    <row r="32362" spans="18:18" x14ac:dyDescent="0.25">
      <c r="R32362" s="15">
        <v>3</v>
      </c>
    </row>
    <row r="32363" spans="18:18" x14ac:dyDescent="0.25">
      <c r="R32363" s="15">
        <v>3</v>
      </c>
    </row>
    <row r="32364" spans="18:18" x14ac:dyDescent="0.25">
      <c r="R32364" s="15">
        <v>3</v>
      </c>
    </row>
    <row r="32365" spans="18:18" x14ac:dyDescent="0.25">
      <c r="R32365" s="15">
        <v>5</v>
      </c>
    </row>
    <row r="32366" spans="18:18" x14ac:dyDescent="0.25">
      <c r="R32366" s="15">
        <v>5</v>
      </c>
    </row>
    <row r="32367" spans="18:18" x14ac:dyDescent="0.25">
      <c r="R32367" s="15">
        <v>5</v>
      </c>
    </row>
    <row r="32368" spans="18:18" x14ac:dyDescent="0.25">
      <c r="R32368" s="15">
        <v>5</v>
      </c>
    </row>
    <row r="32369" spans="18:18" x14ac:dyDescent="0.25">
      <c r="R32369" s="15">
        <v>5</v>
      </c>
    </row>
    <row r="32370" spans="18:18" x14ac:dyDescent="0.25">
      <c r="R32370" s="15">
        <v>5</v>
      </c>
    </row>
    <row r="32371" spans="18:18" x14ac:dyDescent="0.25">
      <c r="R32371" s="15">
        <v>5</v>
      </c>
    </row>
    <row r="32372" spans="18:18" x14ac:dyDescent="0.25">
      <c r="R32372" s="15">
        <v>5</v>
      </c>
    </row>
    <row r="32373" spans="18:18" x14ac:dyDescent="0.25">
      <c r="R32373" s="15">
        <v>5</v>
      </c>
    </row>
    <row r="32374" spans="18:18" x14ac:dyDescent="0.25">
      <c r="R32374" s="15">
        <v>2</v>
      </c>
    </row>
    <row r="32375" spans="18:18" x14ac:dyDescent="0.25">
      <c r="R32375" s="15">
        <v>2</v>
      </c>
    </row>
    <row r="32376" spans="18:18" x14ac:dyDescent="0.25">
      <c r="R32376" s="15">
        <v>2</v>
      </c>
    </row>
    <row r="32377" spans="18:18" x14ac:dyDescent="0.25">
      <c r="R32377" s="15">
        <v>2</v>
      </c>
    </row>
    <row r="32378" spans="18:18" x14ac:dyDescent="0.25">
      <c r="R32378" s="15">
        <v>2</v>
      </c>
    </row>
    <row r="32379" spans="18:18" x14ac:dyDescent="0.25">
      <c r="R32379" s="15">
        <v>2</v>
      </c>
    </row>
    <row r="32380" spans="18:18" x14ac:dyDescent="0.25">
      <c r="R32380" s="15">
        <v>2</v>
      </c>
    </row>
    <row r="32381" spans="18:18" x14ac:dyDescent="0.25">
      <c r="R32381" s="15">
        <v>2</v>
      </c>
    </row>
    <row r="32382" spans="18:18" x14ac:dyDescent="0.25">
      <c r="R32382" s="15">
        <v>2</v>
      </c>
    </row>
    <row r="32383" spans="18:18" x14ac:dyDescent="0.25">
      <c r="R32383" s="15">
        <v>2</v>
      </c>
    </row>
    <row r="32384" spans="18:18" x14ac:dyDescent="0.25">
      <c r="R32384" s="15">
        <v>2</v>
      </c>
    </row>
    <row r="32385" spans="18:18" x14ac:dyDescent="0.25">
      <c r="R32385" s="15">
        <v>2</v>
      </c>
    </row>
    <row r="32386" spans="18:18" x14ac:dyDescent="0.25">
      <c r="R32386" s="15">
        <v>2</v>
      </c>
    </row>
    <row r="32387" spans="18:18" x14ac:dyDescent="0.25">
      <c r="R32387" s="15">
        <v>2</v>
      </c>
    </row>
    <row r="32388" spans="18:18" x14ac:dyDescent="0.25">
      <c r="R32388" s="15">
        <v>2</v>
      </c>
    </row>
    <row r="32389" spans="18:18" x14ac:dyDescent="0.25">
      <c r="R32389" s="15">
        <v>2</v>
      </c>
    </row>
    <row r="32390" spans="18:18" x14ac:dyDescent="0.25">
      <c r="R32390" s="15">
        <v>2</v>
      </c>
    </row>
    <row r="32391" spans="18:18" x14ac:dyDescent="0.25">
      <c r="R32391" s="15">
        <v>2</v>
      </c>
    </row>
    <row r="32392" spans="18:18" x14ac:dyDescent="0.25">
      <c r="R32392" s="15">
        <v>2</v>
      </c>
    </row>
    <row r="32393" spans="18:18" x14ac:dyDescent="0.25">
      <c r="R32393" s="15">
        <v>2</v>
      </c>
    </row>
    <row r="32394" spans="18:18" x14ac:dyDescent="0.25">
      <c r="R32394" s="15">
        <v>2</v>
      </c>
    </row>
    <row r="32395" spans="18:18" x14ac:dyDescent="0.25">
      <c r="R32395" s="15">
        <v>2</v>
      </c>
    </row>
    <row r="32396" spans="18:18" x14ac:dyDescent="0.25">
      <c r="R32396" s="15">
        <v>2</v>
      </c>
    </row>
    <row r="32397" spans="18:18" x14ac:dyDescent="0.25">
      <c r="R32397" s="15">
        <v>2</v>
      </c>
    </row>
    <row r="32398" spans="18:18" x14ac:dyDescent="0.25">
      <c r="R32398" s="15">
        <v>2</v>
      </c>
    </row>
    <row r="32399" spans="18:18" x14ac:dyDescent="0.25">
      <c r="R32399" s="15">
        <v>2</v>
      </c>
    </row>
    <row r="32400" spans="18:18" x14ac:dyDescent="0.25">
      <c r="R32400" s="15">
        <v>2</v>
      </c>
    </row>
    <row r="32401" spans="18:18" x14ac:dyDescent="0.25">
      <c r="R32401" s="15">
        <v>5</v>
      </c>
    </row>
    <row r="32402" spans="18:18" x14ac:dyDescent="0.25">
      <c r="R32402" s="15">
        <v>5</v>
      </c>
    </row>
    <row r="32403" spans="18:18" x14ac:dyDescent="0.25">
      <c r="R32403" s="15">
        <v>5</v>
      </c>
    </row>
    <row r="32404" spans="18:18" x14ac:dyDescent="0.25">
      <c r="R32404" s="15">
        <v>5</v>
      </c>
    </row>
    <row r="32405" spans="18:18" x14ac:dyDescent="0.25">
      <c r="R32405" s="15">
        <v>5</v>
      </c>
    </row>
    <row r="32406" spans="18:18" x14ac:dyDescent="0.25">
      <c r="R32406" s="15">
        <v>5</v>
      </c>
    </row>
    <row r="32407" spans="18:18" x14ac:dyDescent="0.25">
      <c r="R32407" s="15">
        <v>5</v>
      </c>
    </row>
    <row r="32408" spans="18:18" x14ac:dyDescent="0.25">
      <c r="R32408" s="15">
        <v>5</v>
      </c>
    </row>
    <row r="32409" spans="18:18" x14ac:dyDescent="0.25">
      <c r="R32409" s="15">
        <v>5</v>
      </c>
    </row>
    <row r="32410" spans="18:18" x14ac:dyDescent="0.25">
      <c r="R32410" s="15">
        <v>1</v>
      </c>
    </row>
    <row r="32411" spans="18:18" x14ac:dyDescent="0.25">
      <c r="R32411" s="15">
        <v>1</v>
      </c>
    </row>
    <row r="32412" spans="18:18" x14ac:dyDescent="0.25">
      <c r="R32412" s="15">
        <v>1</v>
      </c>
    </row>
    <row r="32413" spans="18:18" x14ac:dyDescent="0.25">
      <c r="R32413" s="15">
        <v>1</v>
      </c>
    </row>
    <row r="32414" spans="18:18" x14ac:dyDescent="0.25">
      <c r="R32414" s="15">
        <v>1</v>
      </c>
    </row>
    <row r="32415" spans="18:18" x14ac:dyDescent="0.25">
      <c r="R32415" s="15">
        <v>1</v>
      </c>
    </row>
    <row r="32416" spans="18:18" x14ac:dyDescent="0.25">
      <c r="R32416" s="15">
        <v>1</v>
      </c>
    </row>
    <row r="32417" spans="18:18" x14ac:dyDescent="0.25">
      <c r="R32417" s="15">
        <v>1</v>
      </c>
    </row>
    <row r="32418" spans="18:18" x14ac:dyDescent="0.25">
      <c r="R32418" s="15">
        <v>1</v>
      </c>
    </row>
    <row r="32419" spans="18:18" x14ac:dyDescent="0.25">
      <c r="R32419" s="15">
        <v>1</v>
      </c>
    </row>
    <row r="32420" spans="18:18" x14ac:dyDescent="0.25">
      <c r="R32420" s="15">
        <v>1</v>
      </c>
    </row>
    <row r="32421" spans="18:18" x14ac:dyDescent="0.25">
      <c r="R32421" s="15">
        <v>1</v>
      </c>
    </row>
    <row r="32422" spans="18:18" x14ac:dyDescent="0.25">
      <c r="R32422" s="15">
        <v>1</v>
      </c>
    </row>
    <row r="32423" spans="18:18" x14ac:dyDescent="0.25">
      <c r="R32423" s="15">
        <v>1</v>
      </c>
    </row>
    <row r="32424" spans="18:18" x14ac:dyDescent="0.25">
      <c r="R32424" s="15">
        <v>1</v>
      </c>
    </row>
    <row r="32425" spans="18:18" x14ac:dyDescent="0.25">
      <c r="R32425" s="15">
        <v>1</v>
      </c>
    </row>
    <row r="32426" spans="18:18" x14ac:dyDescent="0.25">
      <c r="R32426" s="15">
        <v>1</v>
      </c>
    </row>
    <row r="32427" spans="18:18" x14ac:dyDescent="0.25">
      <c r="R32427" s="15">
        <v>1</v>
      </c>
    </row>
    <row r="32428" spans="18:18" x14ac:dyDescent="0.25">
      <c r="R32428" s="15">
        <v>1</v>
      </c>
    </row>
    <row r="32429" spans="18:18" x14ac:dyDescent="0.25">
      <c r="R32429" s="15">
        <v>1</v>
      </c>
    </row>
    <row r="32430" spans="18:18" x14ac:dyDescent="0.25">
      <c r="R32430" s="15">
        <v>1</v>
      </c>
    </row>
    <row r="32431" spans="18:18" x14ac:dyDescent="0.25">
      <c r="R32431" s="15">
        <v>1</v>
      </c>
    </row>
    <row r="32432" spans="18:18" x14ac:dyDescent="0.25">
      <c r="R32432" s="15">
        <v>1</v>
      </c>
    </row>
    <row r="32433" spans="18:18" x14ac:dyDescent="0.25">
      <c r="R32433" s="15">
        <v>1</v>
      </c>
    </row>
    <row r="32434" spans="18:18" x14ac:dyDescent="0.25">
      <c r="R32434" s="15">
        <v>1</v>
      </c>
    </row>
    <row r="32435" spans="18:18" x14ac:dyDescent="0.25">
      <c r="R32435" s="15">
        <v>1</v>
      </c>
    </row>
    <row r="32436" spans="18:18" x14ac:dyDescent="0.25">
      <c r="R32436" s="15">
        <v>1</v>
      </c>
    </row>
    <row r="32437" spans="18:18" x14ac:dyDescent="0.25">
      <c r="R32437" s="15">
        <v>1</v>
      </c>
    </row>
    <row r="32438" spans="18:18" x14ac:dyDescent="0.25">
      <c r="R32438" s="15">
        <v>4</v>
      </c>
    </row>
    <row r="32439" spans="18:18" x14ac:dyDescent="0.25">
      <c r="R32439" s="15">
        <v>4</v>
      </c>
    </row>
    <row r="32440" spans="18:18" x14ac:dyDescent="0.25">
      <c r="R32440" s="15">
        <v>4</v>
      </c>
    </row>
    <row r="32441" spans="18:18" x14ac:dyDescent="0.25">
      <c r="R32441" s="15">
        <v>2</v>
      </c>
    </row>
    <row r="32442" spans="18:18" x14ac:dyDescent="0.25">
      <c r="R32442" s="15">
        <v>2</v>
      </c>
    </row>
    <row r="32443" spans="18:18" x14ac:dyDescent="0.25">
      <c r="R32443" s="15">
        <v>2</v>
      </c>
    </row>
    <row r="32444" spans="18:18" x14ac:dyDescent="0.25">
      <c r="R32444" s="15">
        <v>2</v>
      </c>
    </row>
    <row r="32445" spans="18:18" x14ac:dyDescent="0.25">
      <c r="R32445" s="15">
        <v>4</v>
      </c>
    </row>
    <row r="32446" spans="18:18" x14ac:dyDescent="0.25">
      <c r="R32446" s="15">
        <v>4</v>
      </c>
    </row>
    <row r="32447" spans="18:18" x14ac:dyDescent="0.25">
      <c r="R32447" s="15">
        <v>4</v>
      </c>
    </row>
    <row r="32448" spans="18:18" x14ac:dyDescent="0.25">
      <c r="R32448" s="15">
        <v>4</v>
      </c>
    </row>
    <row r="32449" spans="18:18" x14ac:dyDescent="0.25">
      <c r="R32449" s="15">
        <v>4</v>
      </c>
    </row>
    <row r="32450" spans="18:18" x14ac:dyDescent="0.25">
      <c r="R32450" s="15">
        <v>4</v>
      </c>
    </row>
    <row r="32451" spans="18:18" x14ac:dyDescent="0.25">
      <c r="R32451" s="15">
        <v>4</v>
      </c>
    </row>
    <row r="32452" spans="18:18" x14ac:dyDescent="0.25">
      <c r="R32452" s="15">
        <v>4</v>
      </c>
    </row>
    <row r="32453" spans="18:18" x14ac:dyDescent="0.25">
      <c r="R32453" s="15">
        <v>4</v>
      </c>
    </row>
    <row r="32454" spans="18:18" x14ac:dyDescent="0.25">
      <c r="R32454" s="15">
        <v>4</v>
      </c>
    </row>
    <row r="32455" spans="18:18" x14ac:dyDescent="0.25">
      <c r="R32455" s="15">
        <v>4</v>
      </c>
    </row>
    <row r="32456" spans="18:18" x14ac:dyDescent="0.25">
      <c r="R32456" s="15">
        <v>4</v>
      </c>
    </row>
    <row r="32457" spans="18:18" x14ac:dyDescent="0.25">
      <c r="R32457" s="15">
        <v>4</v>
      </c>
    </row>
    <row r="32458" spans="18:18" x14ac:dyDescent="0.25">
      <c r="R32458" s="15">
        <v>1</v>
      </c>
    </row>
    <row r="32459" spans="18:18" x14ac:dyDescent="0.25">
      <c r="R32459" s="15">
        <v>1</v>
      </c>
    </row>
    <row r="32460" spans="18:18" x14ac:dyDescent="0.25">
      <c r="R32460" s="15">
        <v>5</v>
      </c>
    </row>
    <row r="32461" spans="18:18" x14ac:dyDescent="0.25">
      <c r="R32461" s="15">
        <v>5</v>
      </c>
    </row>
    <row r="32462" spans="18:18" x14ac:dyDescent="0.25">
      <c r="R32462" s="15">
        <v>5</v>
      </c>
    </row>
    <row r="32463" spans="18:18" x14ac:dyDescent="0.25">
      <c r="R32463" s="15">
        <v>5</v>
      </c>
    </row>
    <row r="32464" spans="18:18" x14ac:dyDescent="0.25">
      <c r="R32464" s="15">
        <v>5</v>
      </c>
    </row>
    <row r="32465" spans="18:18" x14ac:dyDescent="0.25">
      <c r="R32465" s="15">
        <v>5</v>
      </c>
    </row>
    <row r="32466" spans="18:18" x14ac:dyDescent="0.25">
      <c r="R32466" s="15">
        <v>5</v>
      </c>
    </row>
    <row r="32467" spans="18:18" x14ac:dyDescent="0.25">
      <c r="R32467" s="15">
        <v>5</v>
      </c>
    </row>
    <row r="32468" spans="18:18" x14ac:dyDescent="0.25">
      <c r="R32468" s="15">
        <v>5</v>
      </c>
    </row>
    <row r="32469" spans="18:18" x14ac:dyDescent="0.25">
      <c r="R32469" s="15">
        <v>5</v>
      </c>
    </row>
    <row r="32470" spans="18:18" x14ac:dyDescent="0.25">
      <c r="R32470" s="15">
        <v>5</v>
      </c>
    </row>
    <row r="32471" spans="18:18" x14ac:dyDescent="0.25">
      <c r="R32471" s="15">
        <v>5</v>
      </c>
    </row>
    <row r="32472" spans="18:18" x14ac:dyDescent="0.25">
      <c r="R32472" s="15">
        <v>5</v>
      </c>
    </row>
    <row r="32473" spans="18:18" x14ac:dyDescent="0.25">
      <c r="R32473" s="15">
        <v>5</v>
      </c>
    </row>
    <row r="32474" spans="18:18" x14ac:dyDescent="0.25">
      <c r="R32474" s="15">
        <v>5</v>
      </c>
    </row>
    <row r="32475" spans="18:18" x14ac:dyDescent="0.25">
      <c r="R32475" s="15">
        <v>5</v>
      </c>
    </row>
    <row r="32476" spans="18:18" x14ac:dyDescent="0.25">
      <c r="R32476" s="15">
        <v>5</v>
      </c>
    </row>
    <row r="32477" spans="18:18" x14ac:dyDescent="0.25">
      <c r="R32477" s="15">
        <v>5</v>
      </c>
    </row>
    <row r="32478" spans="18:18" x14ac:dyDescent="0.25">
      <c r="R32478" s="15">
        <v>5</v>
      </c>
    </row>
    <row r="32479" spans="18:18" x14ac:dyDescent="0.25">
      <c r="R32479" s="15">
        <v>5</v>
      </c>
    </row>
    <row r="32480" spans="18:18" x14ac:dyDescent="0.25">
      <c r="R32480" s="15">
        <v>5</v>
      </c>
    </row>
    <row r="32481" spans="18:18" x14ac:dyDescent="0.25">
      <c r="R32481" s="15">
        <v>4</v>
      </c>
    </row>
    <row r="32482" spans="18:18" x14ac:dyDescent="0.25">
      <c r="R32482" s="15">
        <v>4</v>
      </c>
    </row>
    <row r="32483" spans="18:18" x14ac:dyDescent="0.25">
      <c r="R32483" s="15">
        <v>4</v>
      </c>
    </row>
    <row r="32484" spans="18:18" x14ac:dyDescent="0.25">
      <c r="R32484" s="15">
        <v>4</v>
      </c>
    </row>
    <row r="32485" spans="18:18" x14ac:dyDescent="0.25">
      <c r="R32485" s="15">
        <v>4</v>
      </c>
    </row>
    <row r="32486" spans="18:18" x14ac:dyDescent="0.25">
      <c r="R32486" s="15">
        <v>4</v>
      </c>
    </row>
    <row r="32487" spans="18:18" x14ac:dyDescent="0.25">
      <c r="R32487" s="15">
        <v>4</v>
      </c>
    </row>
    <row r="32488" spans="18:18" x14ac:dyDescent="0.25">
      <c r="R32488" s="15">
        <v>4</v>
      </c>
    </row>
    <row r="32489" spans="18:18" x14ac:dyDescent="0.25">
      <c r="R32489" s="15">
        <v>4</v>
      </c>
    </row>
    <row r="32490" spans="18:18" x14ac:dyDescent="0.25">
      <c r="R32490" s="15">
        <v>4</v>
      </c>
    </row>
    <row r="32491" spans="18:18" x14ac:dyDescent="0.25">
      <c r="R32491" s="15">
        <v>4</v>
      </c>
    </row>
    <row r="32492" spans="18:18" x14ac:dyDescent="0.25">
      <c r="R32492" s="15">
        <v>4</v>
      </c>
    </row>
    <row r="32493" spans="18:18" x14ac:dyDescent="0.25">
      <c r="R32493" s="15">
        <v>4</v>
      </c>
    </row>
    <row r="32494" spans="18:18" x14ac:dyDescent="0.25">
      <c r="R32494" s="15">
        <v>4</v>
      </c>
    </row>
    <row r="32495" spans="18:18" x14ac:dyDescent="0.25">
      <c r="R32495" s="15">
        <v>4</v>
      </c>
    </row>
    <row r="32496" spans="18:18" x14ac:dyDescent="0.25">
      <c r="R32496" s="15">
        <v>4</v>
      </c>
    </row>
    <row r="32497" spans="18:18" x14ac:dyDescent="0.25">
      <c r="R32497" s="15">
        <v>4</v>
      </c>
    </row>
    <row r="32498" spans="18:18" x14ac:dyDescent="0.25">
      <c r="R32498" s="15">
        <v>4</v>
      </c>
    </row>
    <row r="32499" spans="18:18" x14ac:dyDescent="0.25">
      <c r="R32499" s="15">
        <v>4</v>
      </c>
    </row>
    <row r="32500" spans="18:18" x14ac:dyDescent="0.25">
      <c r="R32500" s="15">
        <v>4</v>
      </c>
    </row>
    <row r="32501" spans="18:18" x14ac:dyDescent="0.25">
      <c r="R32501" s="15">
        <v>4</v>
      </c>
    </row>
    <row r="32502" spans="18:18" x14ac:dyDescent="0.25">
      <c r="R32502" s="15">
        <v>4</v>
      </c>
    </row>
    <row r="32503" spans="18:18" x14ac:dyDescent="0.25">
      <c r="R32503" s="15">
        <v>4</v>
      </c>
    </row>
    <row r="32504" spans="18:18" x14ac:dyDescent="0.25">
      <c r="R32504" s="15">
        <v>4</v>
      </c>
    </row>
    <row r="32505" spans="18:18" x14ac:dyDescent="0.25">
      <c r="R32505" s="15">
        <v>4</v>
      </c>
    </row>
    <row r="32506" spans="18:18" x14ac:dyDescent="0.25">
      <c r="R32506" s="15">
        <v>4</v>
      </c>
    </row>
    <row r="32507" spans="18:18" x14ac:dyDescent="0.25">
      <c r="R32507" s="15">
        <v>4</v>
      </c>
    </row>
    <row r="32508" spans="18:18" x14ac:dyDescent="0.25">
      <c r="R32508" s="15">
        <v>4</v>
      </c>
    </row>
    <row r="32509" spans="18:18" x14ac:dyDescent="0.25">
      <c r="R32509" s="15">
        <v>4</v>
      </c>
    </row>
    <row r="32510" spans="18:18" x14ac:dyDescent="0.25">
      <c r="R32510" s="15">
        <v>4</v>
      </c>
    </row>
    <row r="32511" spans="18:18" x14ac:dyDescent="0.25">
      <c r="R32511" s="15">
        <v>4</v>
      </c>
    </row>
    <row r="32512" spans="18:18" x14ac:dyDescent="0.25">
      <c r="R32512" s="15">
        <v>4</v>
      </c>
    </row>
    <row r="32513" spans="18:18" x14ac:dyDescent="0.25">
      <c r="R32513" s="15">
        <v>4</v>
      </c>
    </row>
    <row r="32514" spans="18:18" x14ac:dyDescent="0.25">
      <c r="R32514" s="15">
        <v>4</v>
      </c>
    </row>
    <row r="32515" spans="18:18" x14ac:dyDescent="0.25">
      <c r="R32515" s="15">
        <v>4</v>
      </c>
    </row>
    <row r="32516" spans="18:18" x14ac:dyDescent="0.25">
      <c r="R32516" s="15">
        <v>4</v>
      </c>
    </row>
    <row r="32517" spans="18:18" x14ac:dyDescent="0.25">
      <c r="R32517" s="15">
        <v>4</v>
      </c>
    </row>
    <row r="32518" spans="18:18" x14ac:dyDescent="0.25">
      <c r="R32518" s="15">
        <v>4</v>
      </c>
    </row>
    <row r="32519" spans="18:18" x14ac:dyDescent="0.25">
      <c r="R32519" s="15">
        <v>4</v>
      </c>
    </row>
    <row r="32520" spans="18:18" x14ac:dyDescent="0.25">
      <c r="R32520" s="15">
        <v>4</v>
      </c>
    </row>
    <row r="32521" spans="18:18" x14ac:dyDescent="0.25">
      <c r="R32521" s="15">
        <v>4</v>
      </c>
    </row>
    <row r="32522" spans="18:18" x14ac:dyDescent="0.25">
      <c r="R32522" s="15">
        <v>4</v>
      </c>
    </row>
    <row r="32523" spans="18:18" x14ac:dyDescent="0.25">
      <c r="R32523" s="15">
        <v>4</v>
      </c>
    </row>
    <row r="32524" spans="18:18" x14ac:dyDescent="0.25">
      <c r="R32524" s="15">
        <v>4</v>
      </c>
    </row>
    <row r="32525" spans="18:18" x14ac:dyDescent="0.25">
      <c r="R32525" s="15">
        <v>4</v>
      </c>
    </row>
    <row r="32526" spans="18:18" x14ac:dyDescent="0.25">
      <c r="R32526" s="15">
        <v>4</v>
      </c>
    </row>
    <row r="32527" spans="18:18" x14ac:dyDescent="0.25">
      <c r="R32527" s="15">
        <v>4</v>
      </c>
    </row>
    <row r="32528" spans="18:18" x14ac:dyDescent="0.25">
      <c r="R32528" s="15">
        <v>4</v>
      </c>
    </row>
    <row r="32529" spans="18:18" x14ac:dyDescent="0.25">
      <c r="R32529" s="15">
        <v>4</v>
      </c>
    </row>
    <row r="32530" spans="18:18" x14ac:dyDescent="0.25">
      <c r="R32530" s="15">
        <v>4</v>
      </c>
    </row>
    <row r="32531" spans="18:18" x14ac:dyDescent="0.25">
      <c r="R32531" s="15">
        <v>4</v>
      </c>
    </row>
    <row r="32532" spans="18:18" x14ac:dyDescent="0.25">
      <c r="R32532" s="15">
        <v>3</v>
      </c>
    </row>
    <row r="32533" spans="18:18" x14ac:dyDescent="0.25">
      <c r="R32533" s="15">
        <v>3</v>
      </c>
    </row>
    <row r="32534" spans="18:18" x14ac:dyDescent="0.25">
      <c r="R32534" s="15">
        <v>3</v>
      </c>
    </row>
    <row r="32535" spans="18:18" x14ac:dyDescent="0.25">
      <c r="R32535" s="15">
        <v>3</v>
      </c>
    </row>
    <row r="32536" spans="18:18" x14ac:dyDescent="0.25">
      <c r="R32536" s="15">
        <v>3</v>
      </c>
    </row>
    <row r="32537" spans="18:18" x14ac:dyDescent="0.25">
      <c r="R32537" s="15">
        <v>3</v>
      </c>
    </row>
    <row r="32538" spans="18:18" x14ac:dyDescent="0.25">
      <c r="R32538" s="15">
        <v>3</v>
      </c>
    </row>
    <row r="32539" spans="18:18" x14ac:dyDescent="0.25">
      <c r="R32539" s="15">
        <v>3</v>
      </c>
    </row>
    <row r="32540" spans="18:18" x14ac:dyDescent="0.25">
      <c r="R32540" s="15">
        <v>2</v>
      </c>
    </row>
    <row r="32541" spans="18:18" x14ac:dyDescent="0.25">
      <c r="R32541" s="15">
        <v>2</v>
      </c>
    </row>
    <row r="32542" spans="18:18" x14ac:dyDescent="0.25">
      <c r="R32542" s="15">
        <v>2</v>
      </c>
    </row>
    <row r="32543" spans="18:18" x14ac:dyDescent="0.25">
      <c r="R32543" s="15">
        <v>2</v>
      </c>
    </row>
    <row r="32544" spans="18:18" x14ac:dyDescent="0.25">
      <c r="R32544" s="15">
        <v>2</v>
      </c>
    </row>
    <row r="32545" spans="18:18" x14ac:dyDescent="0.25">
      <c r="R32545" s="15">
        <v>4</v>
      </c>
    </row>
    <row r="32546" spans="18:18" x14ac:dyDescent="0.25">
      <c r="R32546" s="15">
        <v>4</v>
      </c>
    </row>
    <row r="32547" spans="18:18" x14ac:dyDescent="0.25">
      <c r="R32547" s="15">
        <v>4</v>
      </c>
    </row>
    <row r="32548" spans="18:18" x14ac:dyDescent="0.25">
      <c r="R32548" s="15">
        <v>4</v>
      </c>
    </row>
    <row r="32549" spans="18:18" x14ac:dyDescent="0.25">
      <c r="R32549" s="15">
        <v>4</v>
      </c>
    </row>
    <row r="32550" spans="18:18" x14ac:dyDescent="0.25">
      <c r="R32550" s="15">
        <v>4</v>
      </c>
    </row>
    <row r="32551" spans="18:18" x14ac:dyDescent="0.25">
      <c r="R32551" s="15">
        <v>4</v>
      </c>
    </row>
    <row r="32552" spans="18:18" x14ac:dyDescent="0.25">
      <c r="R32552" s="15">
        <v>4</v>
      </c>
    </row>
    <row r="32553" spans="18:18" x14ac:dyDescent="0.25">
      <c r="R32553" s="15">
        <v>4</v>
      </c>
    </row>
    <row r="32554" spans="18:18" x14ac:dyDescent="0.25">
      <c r="R32554" s="15">
        <v>4</v>
      </c>
    </row>
    <row r="32555" spans="18:18" x14ac:dyDescent="0.25">
      <c r="R32555" s="15">
        <v>4</v>
      </c>
    </row>
    <row r="32556" spans="18:18" x14ac:dyDescent="0.25">
      <c r="R32556" s="15">
        <v>4</v>
      </c>
    </row>
    <row r="32557" spans="18:18" x14ac:dyDescent="0.25">
      <c r="R32557" s="15">
        <v>4</v>
      </c>
    </row>
    <row r="32558" spans="18:18" x14ac:dyDescent="0.25">
      <c r="R32558" s="15">
        <v>4</v>
      </c>
    </row>
    <row r="32559" spans="18:18" x14ac:dyDescent="0.25">
      <c r="R32559" s="15">
        <v>4</v>
      </c>
    </row>
    <row r="32560" spans="18:18" x14ac:dyDescent="0.25">
      <c r="R32560" s="15">
        <v>4</v>
      </c>
    </row>
    <row r="32561" spans="18:18" x14ac:dyDescent="0.25">
      <c r="R32561" s="15">
        <v>4</v>
      </c>
    </row>
    <row r="32562" spans="18:18" x14ac:dyDescent="0.25">
      <c r="R32562" s="15">
        <v>4</v>
      </c>
    </row>
    <row r="32563" spans="18:18" x14ac:dyDescent="0.25">
      <c r="R32563" s="15">
        <v>4</v>
      </c>
    </row>
    <row r="32564" spans="18:18" x14ac:dyDescent="0.25">
      <c r="R32564" s="15">
        <v>4</v>
      </c>
    </row>
    <row r="32565" spans="18:18" x14ac:dyDescent="0.25">
      <c r="R32565" s="15">
        <v>4</v>
      </c>
    </row>
    <row r="32566" spans="18:18" x14ac:dyDescent="0.25">
      <c r="R32566" s="15">
        <v>4</v>
      </c>
    </row>
    <row r="32567" spans="18:18" x14ac:dyDescent="0.25">
      <c r="R32567" s="15">
        <v>4</v>
      </c>
    </row>
    <row r="32568" spans="18:18" x14ac:dyDescent="0.25">
      <c r="R32568" s="15">
        <v>4</v>
      </c>
    </row>
    <row r="32569" spans="18:18" x14ac:dyDescent="0.25">
      <c r="R32569" s="15">
        <v>4</v>
      </c>
    </row>
    <row r="32570" spans="18:18" x14ac:dyDescent="0.25">
      <c r="R32570" s="15">
        <v>4</v>
      </c>
    </row>
    <row r="32571" spans="18:18" x14ac:dyDescent="0.25">
      <c r="R32571" s="15">
        <v>4</v>
      </c>
    </row>
    <row r="32572" spans="18:18" x14ac:dyDescent="0.25">
      <c r="R32572" s="15">
        <v>4</v>
      </c>
    </row>
    <row r="32573" spans="18:18" x14ac:dyDescent="0.25">
      <c r="R32573" s="15">
        <v>4</v>
      </c>
    </row>
    <row r="32574" spans="18:18" x14ac:dyDescent="0.25">
      <c r="R32574" s="15">
        <v>4</v>
      </c>
    </row>
    <row r="32575" spans="18:18" x14ac:dyDescent="0.25">
      <c r="R32575" s="15">
        <v>4</v>
      </c>
    </row>
    <row r="32576" spans="18:18" x14ac:dyDescent="0.25">
      <c r="R32576" s="15">
        <v>4</v>
      </c>
    </row>
    <row r="32577" spans="18:18" x14ac:dyDescent="0.25">
      <c r="R32577" s="15">
        <v>4</v>
      </c>
    </row>
    <row r="32578" spans="18:18" x14ac:dyDescent="0.25">
      <c r="R32578" s="15">
        <v>4</v>
      </c>
    </row>
    <row r="32579" spans="18:18" x14ac:dyDescent="0.25">
      <c r="R32579" s="15">
        <v>4</v>
      </c>
    </row>
    <row r="32580" spans="18:18" x14ac:dyDescent="0.25">
      <c r="R32580" s="15">
        <v>4</v>
      </c>
    </row>
    <row r="32581" spans="18:18" x14ac:dyDescent="0.25">
      <c r="R32581" s="15">
        <v>4</v>
      </c>
    </row>
    <row r="32582" spans="18:18" x14ac:dyDescent="0.25">
      <c r="R32582" s="15">
        <v>4</v>
      </c>
    </row>
    <row r="32583" spans="18:18" x14ac:dyDescent="0.25">
      <c r="R32583" s="15">
        <v>4</v>
      </c>
    </row>
    <row r="32584" spans="18:18" x14ac:dyDescent="0.25">
      <c r="R32584" s="15">
        <v>4</v>
      </c>
    </row>
    <row r="32585" spans="18:18" x14ac:dyDescent="0.25">
      <c r="R32585" s="15">
        <v>4</v>
      </c>
    </row>
    <row r="32586" spans="18:18" x14ac:dyDescent="0.25">
      <c r="R32586" s="15">
        <v>4</v>
      </c>
    </row>
    <row r="32587" spans="18:18" x14ac:dyDescent="0.25">
      <c r="R32587" s="15">
        <v>4</v>
      </c>
    </row>
    <row r="32588" spans="18:18" x14ac:dyDescent="0.25">
      <c r="R32588" s="15">
        <v>4</v>
      </c>
    </row>
    <row r="32589" spans="18:18" x14ac:dyDescent="0.25">
      <c r="R32589" s="15">
        <v>4</v>
      </c>
    </row>
    <row r="32590" spans="18:18" x14ac:dyDescent="0.25">
      <c r="R32590" s="15">
        <v>4</v>
      </c>
    </row>
    <row r="32591" spans="18:18" x14ac:dyDescent="0.25">
      <c r="R32591" s="15">
        <v>4</v>
      </c>
    </row>
    <row r="32592" spans="18:18" x14ac:dyDescent="0.25">
      <c r="R32592" s="15">
        <v>4</v>
      </c>
    </row>
    <row r="32593" spans="18:18" x14ac:dyDescent="0.25">
      <c r="R32593" s="15">
        <v>4</v>
      </c>
    </row>
    <row r="32594" spans="18:18" x14ac:dyDescent="0.25">
      <c r="R32594" s="15">
        <v>4</v>
      </c>
    </row>
    <row r="32595" spans="18:18" x14ac:dyDescent="0.25">
      <c r="R32595" s="15">
        <v>4</v>
      </c>
    </row>
    <row r="32596" spans="18:18" x14ac:dyDescent="0.25">
      <c r="R32596" s="15">
        <v>2</v>
      </c>
    </row>
    <row r="32597" spans="18:18" x14ac:dyDescent="0.25">
      <c r="R32597" s="15">
        <v>2</v>
      </c>
    </row>
    <row r="32598" spans="18:18" x14ac:dyDescent="0.25">
      <c r="R32598" s="15">
        <v>2</v>
      </c>
    </row>
    <row r="32599" spans="18:18" x14ac:dyDescent="0.25">
      <c r="R32599" s="15">
        <v>2</v>
      </c>
    </row>
    <row r="32600" spans="18:18" x14ac:dyDescent="0.25">
      <c r="R32600" s="15">
        <v>2</v>
      </c>
    </row>
    <row r="32601" spans="18:18" x14ac:dyDescent="0.25">
      <c r="R32601" s="15">
        <v>2</v>
      </c>
    </row>
    <row r="32602" spans="18:18" x14ac:dyDescent="0.25">
      <c r="R32602" s="15">
        <v>2</v>
      </c>
    </row>
    <row r="32603" spans="18:18" x14ac:dyDescent="0.25">
      <c r="R32603" s="15">
        <v>2</v>
      </c>
    </row>
    <row r="32604" spans="18:18" x14ac:dyDescent="0.25">
      <c r="R32604" s="15">
        <v>2</v>
      </c>
    </row>
    <row r="32605" spans="18:18" x14ac:dyDescent="0.25">
      <c r="R32605" s="15">
        <v>2</v>
      </c>
    </row>
    <row r="32606" spans="18:18" x14ac:dyDescent="0.25">
      <c r="R32606" s="15">
        <v>2</v>
      </c>
    </row>
    <row r="32607" spans="18:18" x14ac:dyDescent="0.25">
      <c r="R32607" s="15">
        <v>2</v>
      </c>
    </row>
    <row r="32608" spans="18:18" x14ac:dyDescent="0.25">
      <c r="R32608" s="15">
        <v>2</v>
      </c>
    </row>
    <row r="32609" spans="18:18" x14ac:dyDescent="0.25">
      <c r="R32609" s="15">
        <v>2</v>
      </c>
    </row>
    <row r="32610" spans="18:18" x14ac:dyDescent="0.25">
      <c r="R32610" s="15">
        <v>2</v>
      </c>
    </row>
    <row r="32611" spans="18:18" x14ac:dyDescent="0.25">
      <c r="R32611" s="15">
        <v>2</v>
      </c>
    </row>
    <row r="32612" spans="18:18" x14ac:dyDescent="0.25">
      <c r="R32612" s="15">
        <v>2</v>
      </c>
    </row>
    <row r="32613" spans="18:18" x14ac:dyDescent="0.25">
      <c r="R32613" s="15">
        <v>2</v>
      </c>
    </row>
    <row r="32614" spans="18:18" x14ac:dyDescent="0.25">
      <c r="R32614" s="15">
        <v>2</v>
      </c>
    </row>
    <row r="32615" spans="18:18" x14ac:dyDescent="0.25">
      <c r="R32615" s="15">
        <v>2</v>
      </c>
    </row>
    <row r="32616" spans="18:18" x14ac:dyDescent="0.25">
      <c r="R32616" s="15">
        <v>2</v>
      </c>
    </row>
    <row r="32617" spans="18:18" x14ac:dyDescent="0.25">
      <c r="R32617" s="15">
        <v>2</v>
      </c>
    </row>
    <row r="32618" spans="18:18" x14ac:dyDescent="0.25">
      <c r="R32618" s="15">
        <v>2</v>
      </c>
    </row>
    <row r="32619" spans="18:18" x14ac:dyDescent="0.25">
      <c r="R32619" s="15">
        <v>2</v>
      </c>
    </row>
    <row r="32620" spans="18:18" x14ac:dyDescent="0.25">
      <c r="R32620" s="15">
        <v>2</v>
      </c>
    </row>
    <row r="32621" spans="18:18" x14ac:dyDescent="0.25">
      <c r="R32621" s="15">
        <v>2</v>
      </c>
    </row>
    <row r="32622" spans="18:18" x14ac:dyDescent="0.25">
      <c r="R32622" s="15">
        <v>2</v>
      </c>
    </row>
    <row r="32623" spans="18:18" x14ac:dyDescent="0.25">
      <c r="R32623" s="15">
        <v>2</v>
      </c>
    </row>
    <row r="32624" spans="18:18" x14ac:dyDescent="0.25">
      <c r="R32624" s="15">
        <v>2</v>
      </c>
    </row>
    <row r="32625" spans="18:18" x14ac:dyDescent="0.25">
      <c r="R32625" s="15">
        <v>2</v>
      </c>
    </row>
    <row r="32626" spans="18:18" x14ac:dyDescent="0.25">
      <c r="R32626" s="15">
        <v>2</v>
      </c>
    </row>
    <row r="32627" spans="18:18" x14ac:dyDescent="0.25">
      <c r="R32627" s="15">
        <v>2</v>
      </c>
    </row>
    <row r="32628" spans="18:18" x14ac:dyDescent="0.25">
      <c r="R32628" s="15">
        <v>2</v>
      </c>
    </row>
    <row r="32629" spans="18:18" x14ac:dyDescent="0.25">
      <c r="R32629" s="15">
        <v>2</v>
      </c>
    </row>
    <row r="32630" spans="18:18" x14ac:dyDescent="0.25">
      <c r="R32630" s="15">
        <v>2</v>
      </c>
    </row>
    <row r="32631" spans="18:18" x14ac:dyDescent="0.25">
      <c r="R32631" s="15">
        <v>2</v>
      </c>
    </row>
    <row r="32632" spans="18:18" x14ac:dyDescent="0.25">
      <c r="R32632" s="15">
        <v>2</v>
      </c>
    </row>
    <row r="32633" spans="18:18" x14ac:dyDescent="0.25">
      <c r="R32633" s="15">
        <v>2</v>
      </c>
    </row>
    <row r="32634" spans="18:18" x14ac:dyDescent="0.25">
      <c r="R32634" s="15">
        <v>2</v>
      </c>
    </row>
    <row r="32635" spans="18:18" x14ac:dyDescent="0.25">
      <c r="R32635" s="15">
        <v>2</v>
      </c>
    </row>
    <row r="32636" spans="18:18" x14ac:dyDescent="0.25">
      <c r="R32636" s="15">
        <v>2</v>
      </c>
    </row>
    <row r="32637" spans="18:18" x14ac:dyDescent="0.25">
      <c r="R32637" s="15">
        <v>2</v>
      </c>
    </row>
    <row r="32638" spans="18:18" x14ac:dyDescent="0.25">
      <c r="R32638" s="15">
        <v>2</v>
      </c>
    </row>
    <row r="32639" spans="18:18" x14ac:dyDescent="0.25">
      <c r="R32639" s="15">
        <v>2</v>
      </c>
    </row>
    <row r="32640" spans="18:18" x14ac:dyDescent="0.25">
      <c r="R32640" s="15">
        <v>2</v>
      </c>
    </row>
    <row r="32641" spans="18:18" x14ac:dyDescent="0.25">
      <c r="R32641" s="15">
        <v>2</v>
      </c>
    </row>
    <row r="32642" spans="18:18" x14ac:dyDescent="0.25">
      <c r="R32642" s="15">
        <v>2</v>
      </c>
    </row>
    <row r="32643" spans="18:18" x14ac:dyDescent="0.25">
      <c r="R32643" s="15">
        <v>2</v>
      </c>
    </row>
    <row r="32644" spans="18:18" x14ac:dyDescent="0.25">
      <c r="R32644" s="15">
        <v>2</v>
      </c>
    </row>
    <row r="32645" spans="18:18" x14ac:dyDescent="0.25">
      <c r="R32645" s="15">
        <v>2</v>
      </c>
    </row>
    <row r="32646" spans="18:18" x14ac:dyDescent="0.25">
      <c r="R32646" s="15">
        <v>2</v>
      </c>
    </row>
    <row r="32647" spans="18:18" x14ac:dyDescent="0.25">
      <c r="R32647" s="15">
        <v>2</v>
      </c>
    </row>
    <row r="32648" spans="18:18" x14ac:dyDescent="0.25">
      <c r="R32648" s="15">
        <v>1</v>
      </c>
    </row>
    <row r="32649" spans="18:18" x14ac:dyDescent="0.25">
      <c r="R32649" s="15">
        <v>1</v>
      </c>
    </row>
    <row r="32650" spans="18:18" x14ac:dyDescent="0.25">
      <c r="R32650" s="15">
        <v>1</v>
      </c>
    </row>
    <row r="32651" spans="18:18" x14ac:dyDescent="0.25">
      <c r="R32651" s="15">
        <v>1</v>
      </c>
    </row>
    <row r="32652" spans="18:18" x14ac:dyDescent="0.25">
      <c r="R32652" s="15">
        <v>1</v>
      </c>
    </row>
    <row r="32653" spans="18:18" x14ac:dyDescent="0.25">
      <c r="R32653" s="15">
        <v>1</v>
      </c>
    </row>
    <row r="32654" spans="18:18" x14ac:dyDescent="0.25">
      <c r="R32654" s="15">
        <v>1</v>
      </c>
    </row>
    <row r="32655" spans="18:18" x14ac:dyDescent="0.25">
      <c r="R32655" s="15">
        <v>1</v>
      </c>
    </row>
    <row r="32656" spans="18:18" x14ac:dyDescent="0.25">
      <c r="R32656" s="15">
        <v>1</v>
      </c>
    </row>
    <row r="32657" spans="18:18" x14ac:dyDescent="0.25">
      <c r="R32657" s="15">
        <v>1</v>
      </c>
    </row>
    <row r="32658" spans="18:18" x14ac:dyDescent="0.25">
      <c r="R32658" s="15">
        <v>1</v>
      </c>
    </row>
    <row r="32659" spans="18:18" x14ac:dyDescent="0.25">
      <c r="R32659" s="15">
        <v>1</v>
      </c>
    </row>
    <row r="32660" spans="18:18" x14ac:dyDescent="0.25">
      <c r="R32660" s="15">
        <v>1</v>
      </c>
    </row>
    <row r="32661" spans="18:18" x14ac:dyDescent="0.25">
      <c r="R32661" s="15">
        <v>1</v>
      </c>
    </row>
    <row r="32662" spans="18:18" x14ac:dyDescent="0.25">
      <c r="R32662" s="15">
        <v>1</v>
      </c>
    </row>
    <row r="32663" spans="18:18" x14ac:dyDescent="0.25">
      <c r="R32663" s="15">
        <v>1</v>
      </c>
    </row>
    <row r="32664" spans="18:18" x14ac:dyDescent="0.25">
      <c r="R32664" s="15">
        <v>1</v>
      </c>
    </row>
    <row r="32665" spans="18:18" x14ac:dyDescent="0.25">
      <c r="R32665" s="15">
        <v>1</v>
      </c>
    </row>
    <row r="32666" spans="18:18" x14ac:dyDescent="0.25">
      <c r="R32666" s="15">
        <v>1</v>
      </c>
    </row>
    <row r="32667" spans="18:18" x14ac:dyDescent="0.25">
      <c r="R32667" s="15">
        <v>2</v>
      </c>
    </row>
    <row r="32668" spans="18:18" x14ac:dyDescent="0.25">
      <c r="R32668" s="15">
        <v>2</v>
      </c>
    </row>
    <row r="32669" spans="18:18" x14ac:dyDescent="0.25">
      <c r="R32669" s="15">
        <v>2</v>
      </c>
    </row>
    <row r="32670" spans="18:18" x14ac:dyDescent="0.25">
      <c r="R32670" s="15">
        <v>2</v>
      </c>
    </row>
    <row r="32671" spans="18:18" x14ac:dyDescent="0.25">
      <c r="R32671" s="15">
        <v>1</v>
      </c>
    </row>
    <row r="32672" spans="18:18" x14ac:dyDescent="0.25">
      <c r="R32672" s="15">
        <v>1</v>
      </c>
    </row>
    <row r="32673" spans="18:18" x14ac:dyDescent="0.25">
      <c r="R32673" s="15">
        <v>1</v>
      </c>
    </row>
    <row r="32674" spans="18:18" x14ac:dyDescent="0.25">
      <c r="R32674" s="15">
        <v>1</v>
      </c>
    </row>
    <row r="32675" spans="18:18" x14ac:dyDescent="0.25">
      <c r="R32675" s="15">
        <v>1</v>
      </c>
    </row>
    <row r="32676" spans="18:18" x14ac:dyDescent="0.25">
      <c r="R32676" s="15">
        <v>1</v>
      </c>
    </row>
    <row r="32677" spans="18:18" x14ac:dyDescent="0.25">
      <c r="R32677" s="15">
        <v>1</v>
      </c>
    </row>
    <row r="32678" spans="18:18" x14ac:dyDescent="0.25">
      <c r="R32678" s="15">
        <v>1</v>
      </c>
    </row>
    <row r="32679" spans="18:18" x14ac:dyDescent="0.25">
      <c r="R32679" s="15">
        <v>1</v>
      </c>
    </row>
    <row r="32680" spans="18:18" x14ac:dyDescent="0.25">
      <c r="R32680" s="15">
        <v>1</v>
      </c>
    </row>
    <row r="32681" spans="18:18" x14ac:dyDescent="0.25">
      <c r="R32681" s="15">
        <v>1</v>
      </c>
    </row>
    <row r="32682" spans="18:18" x14ac:dyDescent="0.25">
      <c r="R32682" s="15">
        <v>1</v>
      </c>
    </row>
    <row r="32683" spans="18:18" x14ac:dyDescent="0.25">
      <c r="R32683" s="15">
        <v>1</v>
      </c>
    </row>
    <row r="32684" spans="18:18" x14ac:dyDescent="0.25">
      <c r="R32684" s="15">
        <v>1</v>
      </c>
    </row>
    <row r="32685" spans="18:18" x14ac:dyDescent="0.25">
      <c r="R32685" s="15">
        <v>1</v>
      </c>
    </row>
    <row r="32686" spans="18:18" x14ac:dyDescent="0.25">
      <c r="R32686" s="15">
        <v>1</v>
      </c>
    </row>
    <row r="32687" spans="18:18" x14ac:dyDescent="0.25">
      <c r="R32687" s="15">
        <v>1</v>
      </c>
    </row>
    <row r="32688" spans="18:18" x14ac:dyDescent="0.25">
      <c r="R32688" s="15">
        <v>1</v>
      </c>
    </row>
    <row r="32689" spans="18:18" x14ac:dyDescent="0.25">
      <c r="R32689" s="15">
        <v>1</v>
      </c>
    </row>
    <row r="32690" spans="18:18" x14ac:dyDescent="0.25">
      <c r="R32690" s="15">
        <v>1</v>
      </c>
    </row>
    <row r="32691" spans="18:18" x14ac:dyDescent="0.25">
      <c r="R32691" s="15">
        <v>1</v>
      </c>
    </row>
    <row r="32692" spans="18:18" x14ac:dyDescent="0.25">
      <c r="R32692" s="15">
        <v>1</v>
      </c>
    </row>
    <row r="32693" spans="18:18" x14ac:dyDescent="0.25">
      <c r="R32693" s="15">
        <v>1</v>
      </c>
    </row>
    <row r="32694" spans="18:18" x14ac:dyDescent="0.25">
      <c r="R32694" s="15">
        <v>1</v>
      </c>
    </row>
    <row r="32695" spans="18:18" x14ac:dyDescent="0.25">
      <c r="R32695" s="15">
        <v>1</v>
      </c>
    </row>
    <row r="32696" spans="18:18" x14ac:dyDescent="0.25">
      <c r="R32696" s="15">
        <v>1</v>
      </c>
    </row>
    <row r="32697" spans="18:18" x14ac:dyDescent="0.25">
      <c r="R32697" s="15">
        <v>1</v>
      </c>
    </row>
    <row r="32698" spans="18:18" x14ac:dyDescent="0.25">
      <c r="R32698" s="15">
        <v>2</v>
      </c>
    </row>
    <row r="32699" spans="18:18" x14ac:dyDescent="0.25">
      <c r="R32699" s="15">
        <v>2</v>
      </c>
    </row>
    <row r="32700" spans="18:18" x14ac:dyDescent="0.25">
      <c r="R32700" s="15">
        <v>2</v>
      </c>
    </row>
    <row r="32701" spans="18:18" x14ac:dyDescent="0.25">
      <c r="R32701" s="15">
        <v>1</v>
      </c>
    </row>
    <row r="32702" spans="18:18" x14ac:dyDescent="0.25">
      <c r="R32702" s="15">
        <v>1</v>
      </c>
    </row>
    <row r="32703" spans="18:18" x14ac:dyDescent="0.25">
      <c r="R32703" s="15">
        <v>1</v>
      </c>
    </row>
    <row r="32704" spans="18:18" x14ac:dyDescent="0.25">
      <c r="R32704" s="15">
        <v>1</v>
      </c>
    </row>
    <row r="32705" spans="18:18" x14ac:dyDescent="0.25">
      <c r="R32705" s="15">
        <v>2</v>
      </c>
    </row>
    <row r="32706" spans="18:18" x14ac:dyDescent="0.25">
      <c r="R32706" s="15">
        <v>2</v>
      </c>
    </row>
    <row r="32707" spans="18:18" x14ac:dyDescent="0.25">
      <c r="R32707" s="15">
        <v>2</v>
      </c>
    </row>
    <row r="32708" spans="18:18" x14ac:dyDescent="0.25">
      <c r="R32708" s="15">
        <v>2</v>
      </c>
    </row>
    <row r="32709" spans="18:18" x14ac:dyDescent="0.25">
      <c r="R32709" s="15">
        <v>2</v>
      </c>
    </row>
    <row r="32710" spans="18:18" x14ac:dyDescent="0.25">
      <c r="R32710" s="15">
        <v>2</v>
      </c>
    </row>
    <row r="32711" spans="18:18" x14ac:dyDescent="0.25">
      <c r="R32711" s="15">
        <v>2</v>
      </c>
    </row>
    <row r="32712" spans="18:18" x14ac:dyDescent="0.25">
      <c r="R32712" s="15">
        <v>2</v>
      </c>
    </row>
    <row r="32713" spans="18:18" x14ac:dyDescent="0.25">
      <c r="R32713" s="15">
        <v>2</v>
      </c>
    </row>
    <row r="32714" spans="18:18" x14ac:dyDescent="0.25">
      <c r="R32714" s="15">
        <v>4</v>
      </c>
    </row>
    <row r="32715" spans="18:18" x14ac:dyDescent="0.25">
      <c r="R32715" s="15">
        <v>4</v>
      </c>
    </row>
    <row r="32716" spans="18:18" x14ac:dyDescent="0.25">
      <c r="R32716" s="15">
        <v>4</v>
      </c>
    </row>
    <row r="32717" spans="18:18" x14ac:dyDescent="0.25">
      <c r="R32717" s="15">
        <v>4</v>
      </c>
    </row>
    <row r="32718" spans="18:18" x14ac:dyDescent="0.25">
      <c r="R32718" s="15">
        <v>4</v>
      </c>
    </row>
    <row r="32719" spans="18:18" x14ac:dyDescent="0.25">
      <c r="R32719" s="15">
        <v>4</v>
      </c>
    </row>
    <row r="32720" spans="18:18" x14ac:dyDescent="0.25">
      <c r="R32720" s="15">
        <v>2</v>
      </c>
    </row>
    <row r="32721" spans="18:18" x14ac:dyDescent="0.25">
      <c r="R32721" s="15">
        <v>2</v>
      </c>
    </row>
    <row r="32722" spans="18:18" x14ac:dyDescent="0.25">
      <c r="R32722" s="15">
        <v>2</v>
      </c>
    </row>
    <row r="32723" spans="18:18" x14ac:dyDescent="0.25">
      <c r="R32723" s="15">
        <v>2</v>
      </c>
    </row>
    <row r="32724" spans="18:18" x14ac:dyDescent="0.25">
      <c r="R32724" s="15">
        <v>2</v>
      </c>
    </row>
    <row r="32725" spans="18:18" x14ac:dyDescent="0.25">
      <c r="R32725" s="15">
        <v>2</v>
      </c>
    </row>
    <row r="32726" spans="18:18" x14ac:dyDescent="0.25">
      <c r="R32726" s="15">
        <v>2</v>
      </c>
    </row>
    <row r="32727" spans="18:18" x14ac:dyDescent="0.25">
      <c r="R32727" s="15">
        <v>2</v>
      </c>
    </row>
    <row r="32728" spans="18:18" x14ac:dyDescent="0.25">
      <c r="R32728" s="15">
        <v>4</v>
      </c>
    </row>
    <row r="32729" spans="18:18" x14ac:dyDescent="0.25">
      <c r="R32729" s="15">
        <v>4</v>
      </c>
    </row>
    <row r="32730" spans="18:18" x14ac:dyDescent="0.25">
      <c r="R32730" s="15">
        <v>4</v>
      </c>
    </row>
    <row r="32731" spans="18:18" x14ac:dyDescent="0.25">
      <c r="R32731" s="15">
        <v>4</v>
      </c>
    </row>
    <row r="32732" spans="18:18" x14ac:dyDescent="0.25">
      <c r="R32732" s="15">
        <v>4</v>
      </c>
    </row>
    <row r="32733" spans="18:18" x14ac:dyDescent="0.25">
      <c r="R32733" s="15">
        <v>4</v>
      </c>
    </row>
    <row r="32734" spans="18:18" x14ac:dyDescent="0.25">
      <c r="R32734" s="15">
        <v>4</v>
      </c>
    </row>
    <row r="32735" spans="18:18" x14ac:dyDescent="0.25">
      <c r="R32735" s="15">
        <v>4</v>
      </c>
    </row>
    <row r="32736" spans="18:18" x14ac:dyDescent="0.25">
      <c r="R32736" s="15">
        <v>4</v>
      </c>
    </row>
    <row r="32737" spans="18:18" x14ac:dyDescent="0.25">
      <c r="R32737" s="15">
        <v>4</v>
      </c>
    </row>
    <row r="32738" spans="18:18" x14ac:dyDescent="0.25">
      <c r="R32738" s="15">
        <v>4</v>
      </c>
    </row>
    <row r="32739" spans="18:18" x14ac:dyDescent="0.25">
      <c r="R32739" s="15">
        <v>4</v>
      </c>
    </row>
    <row r="32740" spans="18:18" x14ac:dyDescent="0.25">
      <c r="R32740" s="15">
        <v>4</v>
      </c>
    </row>
    <row r="32741" spans="18:18" x14ac:dyDescent="0.25">
      <c r="R32741" s="15">
        <v>4</v>
      </c>
    </row>
    <row r="32742" spans="18:18" x14ac:dyDescent="0.25">
      <c r="R32742" s="15">
        <v>4</v>
      </c>
    </row>
    <row r="32743" spans="18:18" x14ac:dyDescent="0.25">
      <c r="R32743" s="15">
        <v>4</v>
      </c>
    </row>
    <row r="32744" spans="18:18" x14ac:dyDescent="0.25">
      <c r="R32744" s="15">
        <v>4</v>
      </c>
    </row>
    <row r="32745" spans="18:18" x14ac:dyDescent="0.25">
      <c r="R32745" s="15">
        <v>4</v>
      </c>
    </row>
    <row r="32746" spans="18:18" x14ac:dyDescent="0.25">
      <c r="R32746" s="15">
        <v>1</v>
      </c>
    </row>
    <row r="32747" spans="18:18" x14ac:dyDescent="0.25">
      <c r="R32747" s="15">
        <v>1</v>
      </c>
    </row>
    <row r="32748" spans="18:18" x14ac:dyDescent="0.25">
      <c r="R32748" s="15">
        <v>1</v>
      </c>
    </row>
    <row r="32749" spans="18:18" x14ac:dyDescent="0.25">
      <c r="R32749" s="15">
        <v>1</v>
      </c>
    </row>
    <row r="32750" spans="18:18" x14ac:dyDescent="0.25">
      <c r="R32750" s="15">
        <v>4</v>
      </c>
    </row>
    <row r="32751" spans="18:18" x14ac:dyDescent="0.25">
      <c r="R32751" s="15">
        <v>4</v>
      </c>
    </row>
    <row r="32752" spans="18:18" x14ac:dyDescent="0.25">
      <c r="R32752" s="15">
        <v>4</v>
      </c>
    </row>
    <row r="32753" spans="18:18" x14ac:dyDescent="0.25">
      <c r="R32753" s="15">
        <v>4</v>
      </c>
    </row>
    <row r="32754" spans="18:18" x14ac:dyDescent="0.25">
      <c r="R32754" s="15">
        <v>4</v>
      </c>
    </row>
    <row r="32755" spans="18:18" x14ac:dyDescent="0.25">
      <c r="R32755" s="15">
        <v>4</v>
      </c>
    </row>
    <row r="32756" spans="18:18" x14ac:dyDescent="0.25">
      <c r="R32756" s="15">
        <v>4</v>
      </c>
    </row>
    <row r="32757" spans="18:18" x14ac:dyDescent="0.25">
      <c r="R32757" s="15">
        <v>4</v>
      </c>
    </row>
    <row r="32758" spans="18:18" x14ac:dyDescent="0.25">
      <c r="R32758" s="15">
        <v>4</v>
      </c>
    </row>
    <row r="32759" spans="18:18" x14ac:dyDescent="0.25">
      <c r="R32759" s="15">
        <v>1</v>
      </c>
    </row>
    <row r="32760" spans="18:18" x14ac:dyDescent="0.25">
      <c r="R32760" s="15">
        <v>1</v>
      </c>
    </row>
    <row r="32761" spans="18:18" x14ac:dyDescent="0.25">
      <c r="R32761" s="15">
        <v>1</v>
      </c>
    </row>
    <row r="32762" spans="18:18" x14ac:dyDescent="0.25">
      <c r="R32762" s="15">
        <v>1</v>
      </c>
    </row>
    <row r="32763" spans="18:18" x14ac:dyDescent="0.25">
      <c r="R32763" s="15">
        <v>1</v>
      </c>
    </row>
    <row r="32764" spans="18:18" x14ac:dyDescent="0.25">
      <c r="R32764" s="15">
        <v>1</v>
      </c>
    </row>
    <row r="32765" spans="18:18" x14ac:dyDescent="0.25">
      <c r="R32765" s="15">
        <v>1</v>
      </c>
    </row>
    <row r="32766" spans="18:18" x14ac:dyDescent="0.25">
      <c r="R32766" s="15">
        <v>1</v>
      </c>
    </row>
    <row r="32767" spans="18:18" x14ac:dyDescent="0.25">
      <c r="R32767" s="15">
        <v>1</v>
      </c>
    </row>
    <row r="32768" spans="18:18" x14ac:dyDescent="0.25">
      <c r="R32768" s="15">
        <v>1</v>
      </c>
    </row>
    <row r="32769" spans="18:18" x14ac:dyDescent="0.25">
      <c r="R32769" s="15">
        <v>1</v>
      </c>
    </row>
    <row r="32770" spans="18:18" x14ac:dyDescent="0.25">
      <c r="R32770" s="15">
        <v>2</v>
      </c>
    </row>
    <row r="32771" spans="18:18" x14ac:dyDescent="0.25">
      <c r="R32771" s="15">
        <v>2</v>
      </c>
    </row>
    <row r="32772" spans="18:18" x14ac:dyDescent="0.25">
      <c r="R32772" s="15">
        <v>2</v>
      </c>
    </row>
    <row r="32773" spans="18:18" x14ac:dyDescent="0.25">
      <c r="R32773" s="15">
        <v>2</v>
      </c>
    </row>
    <row r="32774" spans="18:18" x14ac:dyDescent="0.25">
      <c r="R32774" s="15">
        <v>2</v>
      </c>
    </row>
    <row r="32775" spans="18:18" x14ac:dyDescent="0.25">
      <c r="R32775" s="15">
        <v>2</v>
      </c>
    </row>
    <row r="32776" spans="18:18" x14ac:dyDescent="0.25">
      <c r="R32776" s="15">
        <v>2</v>
      </c>
    </row>
    <row r="32777" spans="18:18" x14ac:dyDescent="0.25">
      <c r="R32777" s="15">
        <v>2</v>
      </c>
    </row>
    <row r="32778" spans="18:18" x14ac:dyDescent="0.25">
      <c r="R32778" s="15">
        <v>2</v>
      </c>
    </row>
    <row r="32779" spans="18:18" x14ac:dyDescent="0.25">
      <c r="R32779" s="15">
        <v>2</v>
      </c>
    </row>
    <row r="32780" spans="18:18" x14ac:dyDescent="0.25">
      <c r="R32780" s="15">
        <v>1</v>
      </c>
    </row>
    <row r="32781" spans="18:18" x14ac:dyDescent="0.25">
      <c r="R32781" s="15">
        <v>1</v>
      </c>
    </row>
    <row r="32782" spans="18:18" x14ac:dyDescent="0.25">
      <c r="R32782" s="15">
        <v>1</v>
      </c>
    </row>
    <row r="32783" spans="18:18" x14ac:dyDescent="0.25">
      <c r="R32783" s="15">
        <v>1</v>
      </c>
    </row>
    <row r="32784" spans="18:18" x14ac:dyDescent="0.25">
      <c r="R32784" s="15">
        <v>1</v>
      </c>
    </row>
    <row r="32785" spans="18:18" x14ac:dyDescent="0.25">
      <c r="R32785" s="15">
        <v>1</v>
      </c>
    </row>
    <row r="32786" spans="18:18" x14ac:dyDescent="0.25">
      <c r="R32786" s="15">
        <v>1</v>
      </c>
    </row>
    <row r="32787" spans="18:18" x14ac:dyDescent="0.25">
      <c r="R32787" s="15">
        <v>1</v>
      </c>
    </row>
    <row r="32788" spans="18:18" x14ac:dyDescent="0.25">
      <c r="R32788" s="15">
        <v>1</v>
      </c>
    </row>
    <row r="32789" spans="18:18" x14ac:dyDescent="0.25">
      <c r="R32789" s="15">
        <v>1</v>
      </c>
    </row>
    <row r="32790" spans="18:18" x14ac:dyDescent="0.25">
      <c r="R32790" s="15">
        <v>1</v>
      </c>
    </row>
    <row r="32791" spans="18:18" x14ac:dyDescent="0.25">
      <c r="R32791" s="15">
        <v>1</v>
      </c>
    </row>
    <row r="32792" spans="18:18" x14ac:dyDescent="0.25">
      <c r="R32792" s="15">
        <v>3</v>
      </c>
    </row>
    <row r="32793" spans="18:18" x14ac:dyDescent="0.25">
      <c r="R32793" s="15">
        <v>3</v>
      </c>
    </row>
    <row r="32794" spans="18:18" x14ac:dyDescent="0.25">
      <c r="R32794" s="15">
        <v>3</v>
      </c>
    </row>
    <row r="32795" spans="18:18" x14ac:dyDescent="0.25">
      <c r="R32795" s="15">
        <v>3</v>
      </c>
    </row>
    <row r="32796" spans="18:18" x14ac:dyDescent="0.25">
      <c r="R32796" s="15">
        <v>3</v>
      </c>
    </row>
    <row r="32797" spans="18:18" x14ac:dyDescent="0.25">
      <c r="R32797" s="15">
        <v>3</v>
      </c>
    </row>
    <row r="32798" spans="18:18" x14ac:dyDescent="0.25">
      <c r="R32798" s="15">
        <v>3</v>
      </c>
    </row>
    <row r="32799" spans="18:18" x14ac:dyDescent="0.25">
      <c r="R32799" s="15">
        <v>3</v>
      </c>
    </row>
    <row r="32800" spans="18:18" x14ac:dyDescent="0.25">
      <c r="R32800" s="15">
        <v>3</v>
      </c>
    </row>
    <row r="32801" spans="18:18" x14ac:dyDescent="0.25">
      <c r="R32801" s="15">
        <v>3</v>
      </c>
    </row>
    <row r="32802" spans="18:18" x14ac:dyDescent="0.25">
      <c r="R32802" s="15">
        <v>3</v>
      </c>
    </row>
    <row r="32803" spans="18:18" x14ac:dyDescent="0.25">
      <c r="R32803" s="15">
        <v>3</v>
      </c>
    </row>
    <row r="32804" spans="18:18" x14ac:dyDescent="0.25">
      <c r="R32804" s="15">
        <v>3</v>
      </c>
    </row>
    <row r="32805" spans="18:18" x14ac:dyDescent="0.25">
      <c r="R32805" s="15">
        <v>3</v>
      </c>
    </row>
    <row r="32806" spans="18:18" x14ac:dyDescent="0.25">
      <c r="R32806" s="15">
        <v>3</v>
      </c>
    </row>
    <row r="32807" spans="18:18" x14ac:dyDescent="0.25">
      <c r="R32807" s="15">
        <v>3</v>
      </c>
    </row>
    <row r="32808" spans="18:18" x14ac:dyDescent="0.25">
      <c r="R32808" s="15">
        <v>3</v>
      </c>
    </row>
    <row r="32809" spans="18:18" x14ac:dyDescent="0.25">
      <c r="R32809" s="15">
        <v>3</v>
      </c>
    </row>
    <row r="32810" spans="18:18" x14ac:dyDescent="0.25">
      <c r="R32810" s="15">
        <v>3</v>
      </c>
    </row>
    <row r="32811" spans="18:18" x14ac:dyDescent="0.25">
      <c r="R32811" s="15">
        <v>3</v>
      </c>
    </row>
    <row r="32812" spans="18:18" x14ac:dyDescent="0.25">
      <c r="R32812" s="15">
        <v>3</v>
      </c>
    </row>
    <row r="32813" spans="18:18" x14ac:dyDescent="0.25">
      <c r="R32813" s="15">
        <v>3</v>
      </c>
    </row>
    <row r="32814" spans="18:18" x14ac:dyDescent="0.25">
      <c r="R32814" s="15">
        <v>3</v>
      </c>
    </row>
    <row r="32815" spans="18:18" x14ac:dyDescent="0.25">
      <c r="R32815" s="15">
        <v>3</v>
      </c>
    </row>
    <row r="32816" spans="18:18" x14ac:dyDescent="0.25">
      <c r="R32816" s="15">
        <v>3</v>
      </c>
    </row>
    <row r="32817" spans="18:18" x14ac:dyDescent="0.25">
      <c r="R32817" s="15">
        <v>3</v>
      </c>
    </row>
    <row r="32818" spans="18:18" x14ac:dyDescent="0.25">
      <c r="R32818" s="15">
        <v>3</v>
      </c>
    </row>
    <row r="32819" spans="18:18" x14ac:dyDescent="0.25">
      <c r="R32819" s="15">
        <v>3</v>
      </c>
    </row>
    <row r="32820" spans="18:18" x14ac:dyDescent="0.25">
      <c r="R32820" s="15">
        <v>3</v>
      </c>
    </row>
    <row r="32821" spans="18:18" x14ac:dyDescent="0.25">
      <c r="R32821" s="15">
        <v>3</v>
      </c>
    </row>
    <row r="32822" spans="18:18" x14ac:dyDescent="0.25">
      <c r="R32822" s="15">
        <v>3</v>
      </c>
    </row>
    <row r="32823" spans="18:18" x14ac:dyDescent="0.25">
      <c r="R32823" s="15">
        <v>3</v>
      </c>
    </row>
    <row r="32824" spans="18:18" x14ac:dyDescent="0.25">
      <c r="R32824" s="15">
        <v>3</v>
      </c>
    </row>
    <row r="32825" spans="18:18" x14ac:dyDescent="0.25">
      <c r="R32825" s="15">
        <v>3</v>
      </c>
    </row>
    <row r="32826" spans="18:18" x14ac:dyDescent="0.25">
      <c r="R32826" s="15">
        <v>3</v>
      </c>
    </row>
    <row r="32827" spans="18:18" x14ac:dyDescent="0.25">
      <c r="R32827" s="15">
        <v>3</v>
      </c>
    </row>
    <row r="32828" spans="18:18" x14ac:dyDescent="0.25">
      <c r="R32828" s="15">
        <v>3</v>
      </c>
    </row>
    <row r="32829" spans="18:18" x14ac:dyDescent="0.25">
      <c r="R32829" s="15">
        <v>3</v>
      </c>
    </row>
    <row r="32830" spans="18:18" x14ac:dyDescent="0.25">
      <c r="R32830" s="15">
        <v>3</v>
      </c>
    </row>
    <row r="32831" spans="18:18" x14ac:dyDescent="0.25">
      <c r="R32831" s="15">
        <v>3</v>
      </c>
    </row>
    <row r="32832" spans="18:18" x14ac:dyDescent="0.25">
      <c r="R32832" s="15">
        <v>2</v>
      </c>
    </row>
    <row r="32833" spans="18:18" x14ac:dyDescent="0.25">
      <c r="R32833" s="15">
        <v>2</v>
      </c>
    </row>
    <row r="32834" spans="18:18" x14ac:dyDescent="0.25">
      <c r="R32834" s="15">
        <v>2</v>
      </c>
    </row>
    <row r="32835" spans="18:18" x14ac:dyDescent="0.25">
      <c r="R32835" s="15">
        <v>2</v>
      </c>
    </row>
    <row r="32836" spans="18:18" x14ac:dyDescent="0.25">
      <c r="R32836" s="15">
        <v>2</v>
      </c>
    </row>
    <row r="32837" spans="18:18" x14ac:dyDescent="0.25">
      <c r="R32837" s="15">
        <v>2</v>
      </c>
    </row>
    <row r="32838" spans="18:18" x14ac:dyDescent="0.25">
      <c r="R32838" s="15">
        <v>2</v>
      </c>
    </row>
    <row r="32839" spans="18:18" x14ac:dyDescent="0.25">
      <c r="R32839" s="15">
        <v>2</v>
      </c>
    </row>
    <row r="32840" spans="18:18" x14ac:dyDescent="0.25">
      <c r="R32840" s="15">
        <v>2</v>
      </c>
    </row>
    <row r="32841" spans="18:18" x14ac:dyDescent="0.25">
      <c r="R32841" s="15">
        <v>2</v>
      </c>
    </row>
    <row r="32842" spans="18:18" x14ac:dyDescent="0.25">
      <c r="R32842" s="15">
        <v>2</v>
      </c>
    </row>
    <row r="32843" spans="18:18" x14ac:dyDescent="0.25">
      <c r="R32843" s="15">
        <v>2</v>
      </c>
    </row>
    <row r="32844" spans="18:18" x14ac:dyDescent="0.25">
      <c r="R32844" s="15">
        <v>2</v>
      </c>
    </row>
    <row r="32845" spans="18:18" x14ac:dyDescent="0.25">
      <c r="R32845" s="15">
        <v>2</v>
      </c>
    </row>
    <row r="32846" spans="18:18" x14ac:dyDescent="0.25">
      <c r="R32846" s="15">
        <v>2</v>
      </c>
    </row>
    <row r="32847" spans="18:18" x14ac:dyDescent="0.25">
      <c r="R32847" s="15">
        <v>2</v>
      </c>
    </row>
    <row r="32848" spans="18:18" x14ac:dyDescent="0.25">
      <c r="R32848" s="15">
        <v>3</v>
      </c>
    </row>
    <row r="32849" spans="18:18" x14ac:dyDescent="0.25">
      <c r="R32849" s="15">
        <v>3</v>
      </c>
    </row>
    <row r="32850" spans="18:18" x14ac:dyDescent="0.25">
      <c r="R32850" s="15">
        <v>3</v>
      </c>
    </row>
    <row r="32851" spans="18:18" x14ac:dyDescent="0.25">
      <c r="R32851" s="15">
        <v>3</v>
      </c>
    </row>
    <row r="32852" spans="18:18" x14ac:dyDescent="0.25">
      <c r="R32852" s="15">
        <v>3</v>
      </c>
    </row>
    <row r="32853" spans="18:18" x14ac:dyDescent="0.25">
      <c r="R32853" s="15">
        <v>3</v>
      </c>
    </row>
    <row r="32854" spans="18:18" x14ac:dyDescent="0.25">
      <c r="R32854" s="15">
        <v>3</v>
      </c>
    </row>
    <row r="32855" spans="18:18" x14ac:dyDescent="0.25">
      <c r="R32855" s="15">
        <v>3</v>
      </c>
    </row>
    <row r="32856" spans="18:18" x14ac:dyDescent="0.25">
      <c r="R32856" s="15">
        <v>3</v>
      </c>
    </row>
    <row r="32857" spans="18:18" x14ac:dyDescent="0.25">
      <c r="R32857" s="15">
        <v>3</v>
      </c>
    </row>
    <row r="32858" spans="18:18" x14ac:dyDescent="0.25">
      <c r="R32858" s="15">
        <v>3</v>
      </c>
    </row>
    <row r="32859" spans="18:18" x14ac:dyDescent="0.25">
      <c r="R32859" s="15">
        <v>3</v>
      </c>
    </row>
    <row r="32860" spans="18:18" x14ac:dyDescent="0.25">
      <c r="R32860" s="15">
        <v>3</v>
      </c>
    </row>
    <row r="32861" spans="18:18" x14ac:dyDescent="0.25">
      <c r="R32861" s="15">
        <v>3</v>
      </c>
    </row>
    <row r="32862" spans="18:18" x14ac:dyDescent="0.25">
      <c r="R32862" s="15">
        <v>3</v>
      </c>
    </row>
    <row r="32863" spans="18:18" x14ac:dyDescent="0.25">
      <c r="R32863" s="15">
        <v>3</v>
      </c>
    </row>
    <row r="32864" spans="18:18" x14ac:dyDescent="0.25">
      <c r="R32864" s="15">
        <v>3</v>
      </c>
    </row>
    <row r="32865" spans="18:18" x14ac:dyDescent="0.25">
      <c r="R32865" s="15">
        <v>3</v>
      </c>
    </row>
    <row r="32866" spans="18:18" x14ac:dyDescent="0.25">
      <c r="R32866" s="15">
        <v>4</v>
      </c>
    </row>
    <row r="32867" spans="18:18" x14ac:dyDescent="0.25">
      <c r="R32867" s="15">
        <v>4</v>
      </c>
    </row>
    <row r="32868" spans="18:18" x14ac:dyDescent="0.25">
      <c r="R32868" s="15">
        <v>4</v>
      </c>
    </row>
    <row r="32869" spans="18:18" x14ac:dyDescent="0.25">
      <c r="R32869" s="15">
        <v>4</v>
      </c>
    </row>
    <row r="32870" spans="18:18" x14ac:dyDescent="0.25">
      <c r="R32870" s="15">
        <v>4</v>
      </c>
    </row>
    <row r="32871" spans="18:18" x14ac:dyDescent="0.25">
      <c r="R32871" s="15">
        <v>4</v>
      </c>
    </row>
    <row r="32872" spans="18:18" x14ac:dyDescent="0.25">
      <c r="R32872" s="15">
        <v>4</v>
      </c>
    </row>
    <row r="32873" spans="18:18" x14ac:dyDescent="0.25">
      <c r="R32873" s="15">
        <v>3</v>
      </c>
    </row>
    <row r="32874" spans="18:18" x14ac:dyDescent="0.25">
      <c r="R32874" s="15">
        <v>3</v>
      </c>
    </row>
    <row r="32875" spans="18:18" x14ac:dyDescent="0.25">
      <c r="R32875" s="15">
        <v>3</v>
      </c>
    </row>
    <row r="32876" spans="18:18" x14ac:dyDescent="0.25">
      <c r="R32876" s="15">
        <v>3</v>
      </c>
    </row>
    <row r="32877" spans="18:18" x14ac:dyDescent="0.25">
      <c r="R32877" s="15">
        <v>3</v>
      </c>
    </row>
    <row r="32878" spans="18:18" x14ac:dyDescent="0.25">
      <c r="R32878" s="15">
        <v>3</v>
      </c>
    </row>
    <row r="32879" spans="18:18" x14ac:dyDescent="0.25">
      <c r="R32879" s="15">
        <v>3</v>
      </c>
    </row>
    <row r="32880" spans="18:18" x14ac:dyDescent="0.25">
      <c r="R32880" s="15">
        <v>3</v>
      </c>
    </row>
    <row r="32881" spans="18:18" x14ac:dyDescent="0.25">
      <c r="R32881" s="15">
        <v>3</v>
      </c>
    </row>
    <row r="32882" spans="18:18" x14ac:dyDescent="0.25">
      <c r="R32882" s="15">
        <v>3</v>
      </c>
    </row>
    <row r="32883" spans="18:18" x14ac:dyDescent="0.25">
      <c r="R32883" s="15">
        <v>3</v>
      </c>
    </row>
    <row r="32884" spans="18:18" x14ac:dyDescent="0.25">
      <c r="R32884" s="15">
        <v>3</v>
      </c>
    </row>
    <row r="32885" spans="18:18" x14ac:dyDescent="0.25">
      <c r="R32885" s="15">
        <v>3</v>
      </c>
    </row>
    <row r="32886" spans="18:18" x14ac:dyDescent="0.25">
      <c r="R32886" s="15">
        <v>3</v>
      </c>
    </row>
    <row r="32887" spans="18:18" x14ac:dyDescent="0.25">
      <c r="R32887" s="15">
        <v>3</v>
      </c>
    </row>
    <row r="32888" spans="18:18" x14ac:dyDescent="0.25">
      <c r="R32888" s="15">
        <v>3</v>
      </c>
    </row>
    <row r="32889" spans="18:18" x14ac:dyDescent="0.25">
      <c r="R32889" s="15">
        <v>3</v>
      </c>
    </row>
    <row r="32890" spans="18:18" x14ac:dyDescent="0.25">
      <c r="R32890" s="15">
        <v>3</v>
      </c>
    </row>
    <row r="32891" spans="18:18" x14ac:dyDescent="0.25">
      <c r="R32891" s="15">
        <v>3</v>
      </c>
    </row>
    <row r="32892" spans="18:18" x14ac:dyDescent="0.25">
      <c r="R32892" s="15">
        <v>3</v>
      </c>
    </row>
    <row r="32893" spans="18:18" x14ac:dyDescent="0.25">
      <c r="R32893" s="15">
        <v>3</v>
      </c>
    </row>
    <row r="32894" spans="18:18" x14ac:dyDescent="0.25">
      <c r="R32894" s="15">
        <v>3</v>
      </c>
    </row>
    <row r="32895" spans="18:18" x14ac:dyDescent="0.25">
      <c r="R32895" s="15">
        <v>3</v>
      </c>
    </row>
    <row r="32896" spans="18:18" x14ac:dyDescent="0.25">
      <c r="R32896" s="15">
        <v>3</v>
      </c>
    </row>
    <row r="32897" spans="18:18" x14ac:dyDescent="0.25">
      <c r="R32897" s="15">
        <v>3</v>
      </c>
    </row>
    <row r="32898" spans="18:18" x14ac:dyDescent="0.25">
      <c r="R32898" s="15">
        <v>3</v>
      </c>
    </row>
    <row r="32899" spans="18:18" x14ac:dyDescent="0.25">
      <c r="R32899" s="15">
        <v>3</v>
      </c>
    </row>
    <row r="32900" spans="18:18" x14ac:dyDescent="0.25">
      <c r="R32900" s="15">
        <v>4</v>
      </c>
    </row>
    <row r="32901" spans="18:18" x14ac:dyDescent="0.25">
      <c r="R32901" s="15">
        <v>4</v>
      </c>
    </row>
    <row r="32902" spans="18:18" x14ac:dyDescent="0.25">
      <c r="R32902" s="15">
        <v>4</v>
      </c>
    </row>
    <row r="32903" spans="18:18" x14ac:dyDescent="0.25">
      <c r="R32903" s="15">
        <v>3</v>
      </c>
    </row>
    <row r="32904" spans="18:18" x14ac:dyDescent="0.25">
      <c r="R32904" s="15">
        <v>3</v>
      </c>
    </row>
    <row r="32905" spans="18:18" x14ac:dyDescent="0.25">
      <c r="R32905" s="15">
        <v>3</v>
      </c>
    </row>
    <row r="32906" spans="18:18" x14ac:dyDescent="0.25">
      <c r="R32906" s="15">
        <v>3</v>
      </c>
    </row>
    <row r="32907" spans="18:18" x14ac:dyDescent="0.25">
      <c r="R32907" s="15">
        <v>3</v>
      </c>
    </row>
    <row r="32908" spans="18:18" x14ac:dyDescent="0.25">
      <c r="R32908" s="15">
        <v>3</v>
      </c>
    </row>
    <row r="32909" spans="18:18" x14ac:dyDescent="0.25">
      <c r="R32909" s="15">
        <v>3</v>
      </c>
    </row>
    <row r="32910" spans="18:18" x14ac:dyDescent="0.25">
      <c r="R32910" s="15">
        <v>3</v>
      </c>
    </row>
    <row r="32911" spans="18:18" x14ac:dyDescent="0.25">
      <c r="R32911" s="15">
        <v>3</v>
      </c>
    </row>
    <row r="32912" spans="18:18" x14ac:dyDescent="0.25">
      <c r="R32912" s="15">
        <v>3</v>
      </c>
    </row>
    <row r="32913" spans="18:18" x14ac:dyDescent="0.25">
      <c r="R32913" s="15">
        <v>3</v>
      </c>
    </row>
    <row r="32914" spans="18:18" x14ac:dyDescent="0.25">
      <c r="R32914" s="15">
        <v>3</v>
      </c>
    </row>
    <row r="32915" spans="18:18" x14ac:dyDescent="0.25">
      <c r="R32915" s="15">
        <v>3</v>
      </c>
    </row>
    <row r="32916" spans="18:18" x14ac:dyDescent="0.25">
      <c r="R32916" s="15">
        <v>3</v>
      </c>
    </row>
    <row r="32917" spans="18:18" x14ac:dyDescent="0.25">
      <c r="R32917" s="15">
        <v>3</v>
      </c>
    </row>
    <row r="32918" spans="18:18" x14ac:dyDescent="0.25">
      <c r="R32918" s="15">
        <v>4</v>
      </c>
    </row>
    <row r="32919" spans="18:18" x14ac:dyDescent="0.25">
      <c r="R32919" s="15">
        <v>4</v>
      </c>
    </row>
    <row r="32920" spans="18:18" x14ac:dyDescent="0.25">
      <c r="R32920" s="15">
        <v>4</v>
      </c>
    </row>
    <row r="32921" spans="18:18" x14ac:dyDescent="0.25">
      <c r="R32921" s="15">
        <v>4</v>
      </c>
    </row>
    <row r="32922" spans="18:18" x14ac:dyDescent="0.25">
      <c r="R32922" s="15">
        <v>4</v>
      </c>
    </row>
    <row r="32923" spans="18:18" x14ac:dyDescent="0.25">
      <c r="R32923" s="15">
        <v>4</v>
      </c>
    </row>
    <row r="32924" spans="18:18" x14ac:dyDescent="0.25">
      <c r="R32924" s="15">
        <v>3</v>
      </c>
    </row>
    <row r="32925" spans="18:18" x14ac:dyDescent="0.25">
      <c r="R32925" s="15">
        <v>3</v>
      </c>
    </row>
    <row r="32926" spans="18:18" x14ac:dyDescent="0.25">
      <c r="R32926" s="15">
        <v>3</v>
      </c>
    </row>
    <row r="32927" spans="18:18" x14ac:dyDescent="0.25">
      <c r="R32927" s="15">
        <v>3</v>
      </c>
    </row>
    <row r="32928" spans="18:18" x14ac:dyDescent="0.25">
      <c r="R32928" s="15">
        <v>3</v>
      </c>
    </row>
    <row r="32929" spans="18:18" x14ac:dyDescent="0.25">
      <c r="R32929" s="15">
        <v>3</v>
      </c>
    </row>
    <row r="32930" spans="18:18" x14ac:dyDescent="0.25">
      <c r="R32930" s="15">
        <v>3</v>
      </c>
    </row>
    <row r="32931" spans="18:18" x14ac:dyDescent="0.25">
      <c r="R32931" s="15">
        <v>3</v>
      </c>
    </row>
    <row r="32932" spans="18:18" x14ac:dyDescent="0.25">
      <c r="R32932" s="15">
        <v>3</v>
      </c>
    </row>
    <row r="32933" spans="18:18" x14ac:dyDescent="0.25">
      <c r="R32933" s="15">
        <v>3</v>
      </c>
    </row>
    <row r="32934" spans="18:18" x14ac:dyDescent="0.25">
      <c r="R32934" s="15">
        <v>3</v>
      </c>
    </row>
    <row r="32935" spans="18:18" x14ac:dyDescent="0.25">
      <c r="R32935" s="15">
        <v>3</v>
      </c>
    </row>
    <row r="32936" spans="18:18" x14ac:dyDescent="0.25">
      <c r="R32936" s="15">
        <v>3</v>
      </c>
    </row>
    <row r="32937" spans="18:18" x14ac:dyDescent="0.25">
      <c r="R32937" s="15">
        <v>3</v>
      </c>
    </row>
    <row r="32938" spans="18:18" x14ac:dyDescent="0.25">
      <c r="R32938" s="15">
        <v>3</v>
      </c>
    </row>
    <row r="32939" spans="18:18" x14ac:dyDescent="0.25">
      <c r="R32939" s="15">
        <v>3</v>
      </c>
    </row>
    <row r="32940" spans="18:18" x14ac:dyDescent="0.25">
      <c r="R32940" s="15">
        <v>1</v>
      </c>
    </row>
    <row r="32941" spans="18:18" x14ac:dyDescent="0.25">
      <c r="R32941" s="15">
        <v>1</v>
      </c>
    </row>
    <row r="32942" spans="18:18" x14ac:dyDescent="0.25">
      <c r="R32942" s="15">
        <v>1</v>
      </c>
    </row>
    <row r="32943" spans="18:18" x14ac:dyDescent="0.25">
      <c r="R32943" s="15">
        <v>1</v>
      </c>
    </row>
    <row r="32944" spans="18:18" x14ac:dyDescent="0.25">
      <c r="R32944" s="15">
        <v>1</v>
      </c>
    </row>
    <row r="32945" spans="18:18" x14ac:dyDescent="0.25">
      <c r="R32945" s="15">
        <v>1</v>
      </c>
    </row>
    <row r="32946" spans="18:18" x14ac:dyDescent="0.25">
      <c r="R32946" s="15">
        <v>1</v>
      </c>
    </row>
    <row r="32947" spans="18:18" x14ac:dyDescent="0.25">
      <c r="R32947" s="15">
        <v>1</v>
      </c>
    </row>
    <row r="32948" spans="18:18" x14ac:dyDescent="0.25">
      <c r="R32948" s="15">
        <v>1</v>
      </c>
    </row>
    <row r="32949" spans="18:18" x14ac:dyDescent="0.25">
      <c r="R32949" s="15">
        <v>1</v>
      </c>
    </row>
    <row r="32950" spans="18:18" x14ac:dyDescent="0.25">
      <c r="R32950" s="15">
        <v>1</v>
      </c>
    </row>
    <row r="32951" spans="18:18" x14ac:dyDescent="0.25">
      <c r="R32951" s="15">
        <v>1</v>
      </c>
    </row>
    <row r="32952" spans="18:18" x14ac:dyDescent="0.25">
      <c r="R32952" s="15">
        <v>1</v>
      </c>
    </row>
    <row r="32953" spans="18:18" x14ac:dyDescent="0.25">
      <c r="R32953" s="15">
        <v>1</v>
      </c>
    </row>
    <row r="32954" spans="18:18" x14ac:dyDescent="0.25">
      <c r="R32954" s="15">
        <v>1</v>
      </c>
    </row>
    <row r="32955" spans="18:18" x14ac:dyDescent="0.25">
      <c r="R32955" s="15">
        <v>1</v>
      </c>
    </row>
    <row r="32956" spans="18:18" x14ac:dyDescent="0.25">
      <c r="R32956" s="15">
        <v>1</v>
      </c>
    </row>
    <row r="32957" spans="18:18" x14ac:dyDescent="0.25">
      <c r="R32957" s="15">
        <v>1</v>
      </c>
    </row>
    <row r="32958" spans="18:18" x14ac:dyDescent="0.25">
      <c r="R32958" s="15">
        <v>1</v>
      </c>
    </row>
    <row r="32959" spans="18:18" x14ac:dyDescent="0.25">
      <c r="R32959" s="15">
        <v>1</v>
      </c>
    </row>
    <row r="32960" spans="18:18" x14ac:dyDescent="0.25">
      <c r="R32960" s="15">
        <v>1</v>
      </c>
    </row>
    <row r="32961" spans="18:18" x14ac:dyDescent="0.25">
      <c r="R32961" s="15">
        <v>1</v>
      </c>
    </row>
    <row r="32962" spans="18:18" x14ac:dyDescent="0.25">
      <c r="R32962" s="15">
        <v>3</v>
      </c>
    </row>
    <row r="32963" spans="18:18" x14ac:dyDescent="0.25">
      <c r="R32963" s="15">
        <v>3</v>
      </c>
    </row>
    <row r="32964" spans="18:18" x14ac:dyDescent="0.25">
      <c r="R32964" s="15">
        <v>3</v>
      </c>
    </row>
    <row r="32965" spans="18:18" x14ac:dyDescent="0.25">
      <c r="R32965" s="15">
        <v>3</v>
      </c>
    </row>
    <row r="32966" spans="18:18" x14ac:dyDescent="0.25">
      <c r="R32966" s="15">
        <v>3</v>
      </c>
    </row>
    <row r="32967" spans="18:18" x14ac:dyDescent="0.25">
      <c r="R32967" s="15">
        <v>1</v>
      </c>
    </row>
    <row r="32968" spans="18:18" x14ac:dyDescent="0.25">
      <c r="R32968" s="15">
        <v>1</v>
      </c>
    </row>
    <row r="32969" spans="18:18" x14ac:dyDescent="0.25">
      <c r="R32969" s="15">
        <v>1</v>
      </c>
    </row>
    <row r="32970" spans="18:18" x14ac:dyDescent="0.25">
      <c r="R32970" s="15">
        <v>1</v>
      </c>
    </row>
    <row r="32971" spans="18:18" x14ac:dyDescent="0.25">
      <c r="R32971" s="15">
        <v>1</v>
      </c>
    </row>
    <row r="32972" spans="18:18" x14ac:dyDescent="0.25">
      <c r="R32972" s="15">
        <v>1</v>
      </c>
    </row>
    <row r="32973" spans="18:18" x14ac:dyDescent="0.25">
      <c r="R32973" s="15">
        <v>3</v>
      </c>
    </row>
    <row r="32974" spans="18:18" x14ac:dyDescent="0.25">
      <c r="R32974" s="15">
        <v>3</v>
      </c>
    </row>
    <row r="32975" spans="18:18" x14ac:dyDescent="0.25">
      <c r="R32975" s="15">
        <v>3</v>
      </c>
    </row>
    <row r="32976" spans="18:18" x14ac:dyDescent="0.25">
      <c r="R32976" s="15">
        <v>3</v>
      </c>
    </row>
    <row r="32977" spans="18:18" x14ac:dyDescent="0.25">
      <c r="R32977" s="15">
        <v>3</v>
      </c>
    </row>
    <row r="32978" spans="18:18" x14ac:dyDescent="0.25">
      <c r="R32978" s="15">
        <v>3</v>
      </c>
    </row>
    <row r="32979" spans="18:18" x14ac:dyDescent="0.25">
      <c r="R32979" s="15">
        <v>3</v>
      </c>
    </row>
    <row r="32980" spans="18:18" x14ac:dyDescent="0.25">
      <c r="R32980" s="15">
        <v>3</v>
      </c>
    </row>
    <row r="32981" spans="18:18" x14ac:dyDescent="0.25">
      <c r="R32981" s="15">
        <v>3</v>
      </c>
    </row>
    <row r="32982" spans="18:18" x14ac:dyDescent="0.25">
      <c r="R32982" s="15">
        <v>3</v>
      </c>
    </row>
    <row r="32983" spans="18:18" x14ac:dyDescent="0.25">
      <c r="R32983" s="15">
        <v>3</v>
      </c>
    </row>
    <row r="32984" spans="18:18" x14ac:dyDescent="0.25">
      <c r="R32984" s="15">
        <v>3</v>
      </c>
    </row>
    <row r="32985" spans="18:18" x14ac:dyDescent="0.25">
      <c r="R32985" s="15">
        <v>3</v>
      </c>
    </row>
    <row r="32986" spans="18:18" x14ac:dyDescent="0.25">
      <c r="R32986" s="15">
        <v>3</v>
      </c>
    </row>
    <row r="32987" spans="18:18" x14ac:dyDescent="0.25">
      <c r="R32987" s="15">
        <v>3</v>
      </c>
    </row>
    <row r="32988" spans="18:18" x14ac:dyDescent="0.25">
      <c r="R32988" s="15">
        <v>3</v>
      </c>
    </row>
    <row r="32989" spans="18:18" x14ac:dyDescent="0.25">
      <c r="R32989" s="15">
        <v>3</v>
      </c>
    </row>
    <row r="32990" spans="18:18" x14ac:dyDescent="0.25">
      <c r="R32990" s="15">
        <v>3</v>
      </c>
    </row>
    <row r="32991" spans="18:18" x14ac:dyDescent="0.25">
      <c r="R32991" s="15">
        <v>3</v>
      </c>
    </row>
    <row r="32992" spans="18:18" x14ac:dyDescent="0.25">
      <c r="R32992" s="15">
        <v>3</v>
      </c>
    </row>
    <row r="32993" spans="18:18" x14ac:dyDescent="0.25">
      <c r="R32993" s="15">
        <v>3</v>
      </c>
    </row>
    <row r="32994" spans="18:18" x14ac:dyDescent="0.25">
      <c r="R32994" s="15">
        <v>3</v>
      </c>
    </row>
    <row r="32995" spans="18:18" x14ac:dyDescent="0.25">
      <c r="R32995" s="15">
        <v>3</v>
      </c>
    </row>
    <row r="32996" spans="18:18" x14ac:dyDescent="0.25">
      <c r="R32996" s="15">
        <v>3</v>
      </c>
    </row>
    <row r="32997" spans="18:18" x14ac:dyDescent="0.25">
      <c r="R32997" s="15">
        <v>3</v>
      </c>
    </row>
    <row r="32998" spans="18:18" x14ac:dyDescent="0.25">
      <c r="R32998" s="15">
        <v>3</v>
      </c>
    </row>
    <row r="32999" spans="18:18" x14ac:dyDescent="0.25">
      <c r="R32999" s="15">
        <v>3</v>
      </c>
    </row>
    <row r="33000" spans="18:18" x14ac:dyDescent="0.25">
      <c r="R33000" s="15">
        <v>3</v>
      </c>
    </row>
    <row r="33001" spans="18:18" x14ac:dyDescent="0.25">
      <c r="R33001" s="15">
        <v>3</v>
      </c>
    </row>
    <row r="33002" spans="18:18" x14ac:dyDescent="0.25">
      <c r="R33002" s="15">
        <v>3</v>
      </c>
    </row>
    <row r="33003" spans="18:18" x14ac:dyDescent="0.25">
      <c r="R33003" s="15">
        <v>3</v>
      </c>
    </row>
    <row r="33004" spans="18:18" x14ac:dyDescent="0.25">
      <c r="R33004" s="15">
        <v>3</v>
      </c>
    </row>
    <row r="33005" spans="18:18" x14ac:dyDescent="0.25">
      <c r="R33005" s="15">
        <v>1</v>
      </c>
    </row>
    <row r="33006" spans="18:18" x14ac:dyDescent="0.25">
      <c r="R33006" s="15">
        <v>1</v>
      </c>
    </row>
    <row r="33007" spans="18:18" x14ac:dyDescent="0.25">
      <c r="R33007" s="15">
        <v>1</v>
      </c>
    </row>
    <row r="33008" spans="18:18" x14ac:dyDescent="0.25">
      <c r="R33008" s="15">
        <v>1</v>
      </c>
    </row>
    <row r="33009" spans="18:18" x14ac:dyDescent="0.25">
      <c r="R33009" s="15">
        <v>1</v>
      </c>
    </row>
    <row r="33010" spans="18:18" x14ac:dyDescent="0.25">
      <c r="R33010" s="15">
        <v>1</v>
      </c>
    </row>
    <row r="33011" spans="18:18" x14ac:dyDescent="0.25">
      <c r="R33011" s="15">
        <v>1</v>
      </c>
    </row>
    <row r="33012" spans="18:18" x14ac:dyDescent="0.25">
      <c r="R33012" s="15">
        <v>1</v>
      </c>
    </row>
    <row r="33013" spans="18:18" x14ac:dyDescent="0.25">
      <c r="R33013" s="15">
        <v>3</v>
      </c>
    </row>
    <row r="33014" spans="18:18" x14ac:dyDescent="0.25">
      <c r="R33014" s="15">
        <v>3</v>
      </c>
    </row>
    <row r="33015" spans="18:18" x14ac:dyDescent="0.25">
      <c r="R33015" s="15">
        <v>3</v>
      </c>
    </row>
    <row r="33016" spans="18:18" x14ac:dyDescent="0.25">
      <c r="R33016" s="15">
        <v>3</v>
      </c>
    </row>
    <row r="33017" spans="18:18" x14ac:dyDescent="0.25">
      <c r="R33017" s="15">
        <v>3</v>
      </c>
    </row>
    <row r="33018" spans="18:18" x14ac:dyDescent="0.25">
      <c r="R33018" s="15">
        <v>3</v>
      </c>
    </row>
    <row r="33019" spans="18:18" x14ac:dyDescent="0.25">
      <c r="R33019" s="15">
        <v>3</v>
      </c>
    </row>
    <row r="33020" spans="18:18" x14ac:dyDescent="0.25">
      <c r="R33020" s="15">
        <v>3</v>
      </c>
    </row>
    <row r="33021" spans="18:18" x14ac:dyDescent="0.25">
      <c r="R33021" s="15">
        <v>3</v>
      </c>
    </row>
    <row r="33022" spans="18:18" x14ac:dyDescent="0.25">
      <c r="R33022" s="15">
        <v>3</v>
      </c>
    </row>
    <row r="33023" spans="18:18" x14ac:dyDescent="0.25">
      <c r="R33023" s="15">
        <v>3</v>
      </c>
    </row>
    <row r="33024" spans="18:18" x14ac:dyDescent="0.25">
      <c r="R33024" s="15">
        <v>3</v>
      </c>
    </row>
    <row r="33025" spans="18:18" x14ac:dyDescent="0.25">
      <c r="R33025" s="15">
        <v>3</v>
      </c>
    </row>
    <row r="33026" spans="18:18" x14ac:dyDescent="0.25">
      <c r="R33026" s="15">
        <v>3</v>
      </c>
    </row>
    <row r="33027" spans="18:18" x14ac:dyDescent="0.25">
      <c r="R33027" s="15">
        <v>3</v>
      </c>
    </row>
    <row r="33028" spans="18:18" x14ac:dyDescent="0.25">
      <c r="R33028" s="15">
        <v>3</v>
      </c>
    </row>
    <row r="33029" spans="18:18" x14ac:dyDescent="0.25">
      <c r="R33029" s="15">
        <v>3</v>
      </c>
    </row>
    <row r="33030" spans="18:18" x14ac:dyDescent="0.25">
      <c r="R33030" s="15">
        <v>3</v>
      </c>
    </row>
    <row r="33031" spans="18:18" x14ac:dyDescent="0.25">
      <c r="R33031" s="15">
        <v>3</v>
      </c>
    </row>
    <row r="33032" spans="18:18" x14ac:dyDescent="0.25">
      <c r="R33032" s="15">
        <v>3</v>
      </c>
    </row>
    <row r="33033" spans="18:18" x14ac:dyDescent="0.25">
      <c r="R33033" s="15">
        <v>3</v>
      </c>
    </row>
    <row r="33034" spans="18:18" x14ac:dyDescent="0.25">
      <c r="R33034" s="15">
        <v>3</v>
      </c>
    </row>
    <row r="33035" spans="18:18" x14ac:dyDescent="0.25">
      <c r="R33035" s="15">
        <v>3</v>
      </c>
    </row>
    <row r="33036" spans="18:18" x14ac:dyDescent="0.25">
      <c r="R33036" s="15">
        <v>3</v>
      </c>
    </row>
    <row r="33037" spans="18:18" x14ac:dyDescent="0.25">
      <c r="R33037" s="15">
        <v>3</v>
      </c>
    </row>
    <row r="33038" spans="18:18" x14ac:dyDescent="0.25">
      <c r="R33038" s="15">
        <v>3</v>
      </c>
    </row>
    <row r="33039" spans="18:18" x14ac:dyDescent="0.25">
      <c r="R33039" s="15">
        <v>3</v>
      </c>
    </row>
    <row r="33040" spans="18:18" x14ac:dyDescent="0.25">
      <c r="R33040" s="15">
        <v>3</v>
      </c>
    </row>
    <row r="33041" spans="18:18" x14ac:dyDescent="0.25">
      <c r="R33041" s="15">
        <v>3</v>
      </c>
    </row>
    <row r="33042" spans="18:18" x14ac:dyDescent="0.25">
      <c r="R33042" s="15">
        <v>3</v>
      </c>
    </row>
    <row r="33043" spans="18:18" x14ac:dyDescent="0.25">
      <c r="R33043" s="15">
        <v>3</v>
      </c>
    </row>
    <row r="33044" spans="18:18" x14ac:dyDescent="0.25">
      <c r="R33044" s="15">
        <v>3</v>
      </c>
    </row>
    <row r="33045" spans="18:18" x14ac:dyDescent="0.25">
      <c r="R33045" s="15">
        <v>3</v>
      </c>
    </row>
    <row r="33046" spans="18:18" x14ac:dyDescent="0.25">
      <c r="R33046" s="15">
        <v>3</v>
      </c>
    </row>
    <row r="33047" spans="18:18" x14ac:dyDescent="0.25">
      <c r="R33047" s="15">
        <v>3</v>
      </c>
    </row>
    <row r="33048" spans="18:18" x14ac:dyDescent="0.25">
      <c r="R33048" s="15">
        <v>3</v>
      </c>
    </row>
    <row r="33049" spans="18:18" x14ac:dyDescent="0.25">
      <c r="R33049" s="15">
        <v>3</v>
      </c>
    </row>
    <row r="33050" spans="18:18" x14ac:dyDescent="0.25">
      <c r="R33050" s="15">
        <v>3</v>
      </c>
    </row>
    <row r="33051" spans="18:18" x14ac:dyDescent="0.25">
      <c r="R33051" s="15">
        <v>3</v>
      </c>
    </row>
    <row r="33052" spans="18:18" x14ac:dyDescent="0.25">
      <c r="R33052" s="15">
        <v>3</v>
      </c>
    </row>
    <row r="33053" spans="18:18" x14ac:dyDescent="0.25">
      <c r="R33053" s="15">
        <v>3</v>
      </c>
    </row>
    <row r="33054" spans="18:18" x14ac:dyDescent="0.25">
      <c r="R33054" s="15">
        <v>3</v>
      </c>
    </row>
    <row r="33055" spans="18:18" x14ac:dyDescent="0.25">
      <c r="R33055" s="15">
        <v>4</v>
      </c>
    </row>
    <row r="33056" spans="18:18" x14ac:dyDescent="0.25">
      <c r="R33056" s="15">
        <v>4</v>
      </c>
    </row>
    <row r="33057" spans="18:18" x14ac:dyDescent="0.25">
      <c r="R33057" s="15">
        <v>4</v>
      </c>
    </row>
    <row r="33058" spans="18:18" x14ac:dyDescent="0.25">
      <c r="R33058" s="15">
        <v>3</v>
      </c>
    </row>
    <row r="33059" spans="18:18" x14ac:dyDescent="0.25">
      <c r="R33059" s="15">
        <v>3</v>
      </c>
    </row>
    <row r="33060" spans="18:18" x14ac:dyDescent="0.25">
      <c r="R33060" s="15">
        <v>3</v>
      </c>
    </row>
    <row r="33061" spans="18:18" x14ac:dyDescent="0.25">
      <c r="R33061" s="15">
        <v>3</v>
      </c>
    </row>
    <row r="33062" spans="18:18" x14ac:dyDescent="0.25">
      <c r="R33062" s="15">
        <v>3</v>
      </c>
    </row>
    <row r="33063" spans="18:18" x14ac:dyDescent="0.25">
      <c r="R33063" s="15">
        <v>3</v>
      </c>
    </row>
    <row r="33064" spans="18:18" x14ac:dyDescent="0.25">
      <c r="R33064" s="15">
        <v>3</v>
      </c>
    </row>
    <row r="33065" spans="18:18" x14ac:dyDescent="0.25">
      <c r="R33065" s="15">
        <v>3</v>
      </c>
    </row>
    <row r="33066" spans="18:18" x14ac:dyDescent="0.25">
      <c r="R33066" s="15">
        <v>3</v>
      </c>
    </row>
    <row r="33067" spans="18:18" x14ac:dyDescent="0.25">
      <c r="R33067" s="15">
        <v>3</v>
      </c>
    </row>
    <row r="33068" spans="18:18" x14ac:dyDescent="0.25">
      <c r="R33068" s="15">
        <v>3</v>
      </c>
    </row>
    <row r="33069" spans="18:18" x14ac:dyDescent="0.25">
      <c r="R33069" s="15">
        <v>3</v>
      </c>
    </row>
    <row r="33070" spans="18:18" x14ac:dyDescent="0.25">
      <c r="R33070" s="15">
        <v>3</v>
      </c>
    </row>
    <row r="33071" spans="18:18" x14ac:dyDescent="0.25">
      <c r="R33071" s="15">
        <v>1</v>
      </c>
    </row>
    <row r="33072" spans="18:18" x14ac:dyDescent="0.25">
      <c r="R33072" s="15">
        <v>1</v>
      </c>
    </row>
    <row r="33073" spans="18:18" x14ac:dyDescent="0.25">
      <c r="R33073" s="15">
        <v>1</v>
      </c>
    </row>
    <row r="33074" spans="18:18" x14ac:dyDescent="0.25">
      <c r="R33074" s="15">
        <v>1</v>
      </c>
    </row>
    <row r="33075" spans="18:18" x14ac:dyDescent="0.25">
      <c r="R33075" s="15">
        <v>1</v>
      </c>
    </row>
    <row r="33076" spans="18:18" x14ac:dyDescent="0.25">
      <c r="R33076" s="15">
        <v>1</v>
      </c>
    </row>
    <row r="33077" spans="18:18" x14ac:dyDescent="0.25">
      <c r="R33077" s="15">
        <v>1</v>
      </c>
    </row>
    <row r="33078" spans="18:18" x14ac:dyDescent="0.25">
      <c r="R33078" s="15">
        <v>1</v>
      </c>
    </row>
    <row r="33079" spans="18:18" x14ac:dyDescent="0.25">
      <c r="R33079" s="15">
        <v>1</v>
      </c>
    </row>
    <row r="33080" spans="18:18" x14ac:dyDescent="0.25">
      <c r="R33080" s="15">
        <v>1</v>
      </c>
    </row>
    <row r="33081" spans="18:18" x14ac:dyDescent="0.25">
      <c r="R33081" s="15">
        <v>1</v>
      </c>
    </row>
    <row r="33082" spans="18:18" x14ac:dyDescent="0.25">
      <c r="R33082" s="15">
        <v>1</v>
      </c>
    </row>
    <row r="33083" spans="18:18" x14ac:dyDescent="0.25">
      <c r="R33083" s="15">
        <v>1</v>
      </c>
    </row>
    <row r="33084" spans="18:18" x14ac:dyDescent="0.25">
      <c r="R33084" s="15">
        <v>1</v>
      </c>
    </row>
    <row r="33085" spans="18:18" x14ac:dyDescent="0.25">
      <c r="R33085" s="15">
        <v>1</v>
      </c>
    </row>
    <row r="33086" spans="18:18" x14ac:dyDescent="0.25">
      <c r="R33086" s="15">
        <v>1</v>
      </c>
    </row>
    <row r="33087" spans="18:18" x14ac:dyDescent="0.25">
      <c r="R33087" s="15">
        <v>1</v>
      </c>
    </row>
    <row r="33088" spans="18:18" x14ac:dyDescent="0.25">
      <c r="R33088" s="15">
        <v>1</v>
      </c>
    </row>
    <row r="33089" spans="18:18" x14ac:dyDescent="0.25">
      <c r="R33089" s="15">
        <v>1</v>
      </c>
    </row>
    <row r="33090" spans="18:18" x14ac:dyDescent="0.25">
      <c r="R33090" s="15">
        <v>1</v>
      </c>
    </row>
    <row r="33091" spans="18:18" x14ac:dyDescent="0.25">
      <c r="R33091" s="15">
        <v>1</v>
      </c>
    </row>
    <row r="33092" spans="18:18" x14ac:dyDescent="0.25">
      <c r="R33092" s="15">
        <v>1</v>
      </c>
    </row>
    <row r="33093" spans="18:18" x14ac:dyDescent="0.25">
      <c r="R33093" s="15">
        <v>1</v>
      </c>
    </row>
    <row r="33094" spans="18:18" x14ac:dyDescent="0.25">
      <c r="R33094" s="15">
        <v>1</v>
      </c>
    </row>
    <row r="33095" spans="18:18" x14ac:dyDescent="0.25">
      <c r="R33095" s="15">
        <v>1</v>
      </c>
    </row>
    <row r="33096" spans="18:18" x14ac:dyDescent="0.25">
      <c r="R33096" s="15">
        <v>1</v>
      </c>
    </row>
    <row r="33097" spans="18:18" x14ac:dyDescent="0.25">
      <c r="R33097" s="15">
        <v>1</v>
      </c>
    </row>
    <row r="33098" spans="18:18" x14ac:dyDescent="0.25">
      <c r="R33098" s="15">
        <v>2</v>
      </c>
    </row>
    <row r="33099" spans="18:18" x14ac:dyDescent="0.25">
      <c r="R33099" s="15">
        <v>2</v>
      </c>
    </row>
    <row r="33100" spans="18:18" x14ac:dyDescent="0.25">
      <c r="R33100" s="15">
        <v>2</v>
      </c>
    </row>
    <row r="33101" spans="18:18" x14ac:dyDescent="0.25">
      <c r="R33101" s="15">
        <v>2</v>
      </c>
    </row>
    <row r="33102" spans="18:18" x14ac:dyDescent="0.25">
      <c r="R33102" s="15">
        <v>2</v>
      </c>
    </row>
    <row r="33103" spans="18:18" x14ac:dyDescent="0.25">
      <c r="R33103" s="15">
        <v>2</v>
      </c>
    </row>
    <row r="33104" spans="18:18" x14ac:dyDescent="0.25">
      <c r="R33104" s="15">
        <v>3</v>
      </c>
    </row>
    <row r="33105" spans="18:18" x14ac:dyDescent="0.25">
      <c r="R33105" s="15">
        <v>3</v>
      </c>
    </row>
    <row r="33106" spans="18:18" x14ac:dyDescent="0.25">
      <c r="R33106" s="15">
        <v>3</v>
      </c>
    </row>
    <row r="33107" spans="18:18" x14ac:dyDescent="0.25">
      <c r="R33107" s="15">
        <v>3</v>
      </c>
    </row>
    <row r="33108" spans="18:18" x14ac:dyDescent="0.25">
      <c r="R33108" s="15">
        <v>3</v>
      </c>
    </row>
    <row r="33109" spans="18:18" x14ac:dyDescent="0.25">
      <c r="R33109" s="15">
        <v>3</v>
      </c>
    </row>
    <row r="33110" spans="18:18" x14ac:dyDescent="0.25">
      <c r="R33110" s="15">
        <v>3</v>
      </c>
    </row>
    <row r="33111" spans="18:18" x14ac:dyDescent="0.25">
      <c r="R33111" s="15">
        <v>3</v>
      </c>
    </row>
    <row r="33112" spans="18:18" x14ac:dyDescent="0.25">
      <c r="R33112" s="15">
        <v>3</v>
      </c>
    </row>
    <row r="33113" spans="18:18" x14ac:dyDescent="0.25">
      <c r="R33113" s="15">
        <v>4</v>
      </c>
    </row>
    <row r="33114" spans="18:18" x14ac:dyDescent="0.25">
      <c r="R33114" s="15">
        <v>4</v>
      </c>
    </row>
    <row r="33115" spans="18:18" x14ac:dyDescent="0.25">
      <c r="R33115" s="15">
        <v>4</v>
      </c>
    </row>
    <row r="33116" spans="18:18" x14ac:dyDescent="0.25">
      <c r="R33116" s="15">
        <v>4</v>
      </c>
    </row>
    <row r="33117" spans="18:18" x14ac:dyDescent="0.25">
      <c r="R33117" s="15">
        <v>4</v>
      </c>
    </row>
    <row r="33118" spans="18:18" x14ac:dyDescent="0.25">
      <c r="R33118" s="15">
        <v>4</v>
      </c>
    </row>
    <row r="33119" spans="18:18" x14ac:dyDescent="0.25">
      <c r="R33119" s="15">
        <v>4</v>
      </c>
    </row>
    <row r="33120" spans="18:18" x14ac:dyDescent="0.25">
      <c r="R33120" s="15">
        <v>4</v>
      </c>
    </row>
    <row r="33121" spans="18:18" x14ac:dyDescent="0.25">
      <c r="R33121" s="15">
        <v>4</v>
      </c>
    </row>
    <row r="33122" spans="18:18" x14ac:dyDescent="0.25">
      <c r="R33122" s="15">
        <v>4</v>
      </c>
    </row>
    <row r="33123" spans="18:18" x14ac:dyDescent="0.25">
      <c r="R33123" s="15">
        <v>4</v>
      </c>
    </row>
    <row r="33124" spans="18:18" x14ac:dyDescent="0.25">
      <c r="R33124" s="15">
        <v>4</v>
      </c>
    </row>
    <row r="33125" spans="18:18" x14ac:dyDescent="0.25">
      <c r="R33125" s="15">
        <v>4</v>
      </c>
    </row>
    <row r="33126" spans="18:18" x14ac:dyDescent="0.25">
      <c r="R33126" s="15">
        <v>1</v>
      </c>
    </row>
    <row r="33127" spans="18:18" x14ac:dyDescent="0.25">
      <c r="R33127" s="15">
        <v>1</v>
      </c>
    </row>
    <row r="33128" spans="18:18" x14ac:dyDescent="0.25">
      <c r="R33128" s="15">
        <v>1</v>
      </c>
    </row>
    <row r="33129" spans="18:18" x14ac:dyDescent="0.25">
      <c r="R33129" s="15">
        <v>1</v>
      </c>
    </row>
    <row r="33130" spans="18:18" x14ac:dyDescent="0.25">
      <c r="R33130" s="15">
        <v>1</v>
      </c>
    </row>
    <row r="33131" spans="18:18" x14ac:dyDescent="0.25">
      <c r="R33131" s="15">
        <v>1</v>
      </c>
    </row>
    <row r="33132" spans="18:18" x14ac:dyDescent="0.25">
      <c r="R33132" s="15">
        <v>1</v>
      </c>
    </row>
    <row r="33133" spans="18:18" x14ac:dyDescent="0.25">
      <c r="R33133" s="15">
        <v>3</v>
      </c>
    </row>
    <row r="33134" spans="18:18" x14ac:dyDescent="0.25">
      <c r="R33134" s="15">
        <v>3</v>
      </c>
    </row>
    <row r="33135" spans="18:18" x14ac:dyDescent="0.25">
      <c r="R33135" s="15">
        <v>3</v>
      </c>
    </row>
    <row r="33136" spans="18:18" x14ac:dyDescent="0.25">
      <c r="R33136" s="15">
        <v>3</v>
      </c>
    </row>
    <row r="33137" spans="18:18" x14ac:dyDescent="0.25">
      <c r="R33137" s="15">
        <v>3</v>
      </c>
    </row>
    <row r="33138" spans="18:18" x14ac:dyDescent="0.25">
      <c r="R33138" s="15">
        <v>3</v>
      </c>
    </row>
    <row r="33139" spans="18:18" x14ac:dyDescent="0.25">
      <c r="R33139" s="15">
        <v>1</v>
      </c>
    </row>
    <row r="33140" spans="18:18" x14ac:dyDescent="0.25">
      <c r="R33140" s="15">
        <v>1</v>
      </c>
    </row>
    <row r="33141" spans="18:18" x14ac:dyDescent="0.25">
      <c r="R33141" s="15">
        <v>1</v>
      </c>
    </row>
    <row r="33142" spans="18:18" x14ac:dyDescent="0.25">
      <c r="R33142" s="15">
        <v>1</v>
      </c>
    </row>
    <row r="33143" spans="18:18" x14ac:dyDescent="0.25">
      <c r="R33143" s="15">
        <v>1</v>
      </c>
    </row>
    <row r="33144" spans="18:18" x14ac:dyDescent="0.25">
      <c r="R33144" s="15">
        <v>1</v>
      </c>
    </row>
    <row r="33145" spans="18:18" x14ac:dyDescent="0.25">
      <c r="R33145" s="15">
        <v>1</v>
      </c>
    </row>
    <row r="33146" spans="18:18" x14ac:dyDescent="0.25">
      <c r="R33146" s="15">
        <v>1</v>
      </c>
    </row>
    <row r="33147" spans="18:18" x14ac:dyDescent="0.25">
      <c r="R33147" s="15">
        <v>1</v>
      </c>
    </row>
    <row r="33148" spans="18:18" x14ac:dyDescent="0.25">
      <c r="R33148" s="15">
        <v>1</v>
      </c>
    </row>
    <row r="33149" spans="18:18" x14ac:dyDescent="0.25">
      <c r="R33149" s="15">
        <v>3</v>
      </c>
    </row>
    <row r="33150" spans="18:18" x14ac:dyDescent="0.25">
      <c r="R33150" s="15">
        <v>3</v>
      </c>
    </row>
    <row r="33151" spans="18:18" x14ac:dyDescent="0.25">
      <c r="R33151" s="15">
        <v>3</v>
      </c>
    </row>
    <row r="33152" spans="18:18" x14ac:dyDescent="0.25">
      <c r="R33152" s="15">
        <v>3</v>
      </c>
    </row>
    <row r="33153" spans="18:18" x14ac:dyDescent="0.25">
      <c r="R33153" s="15">
        <v>3</v>
      </c>
    </row>
    <row r="33154" spans="18:18" x14ac:dyDescent="0.25">
      <c r="R33154" s="15">
        <v>3</v>
      </c>
    </row>
    <row r="33155" spans="18:18" x14ac:dyDescent="0.25">
      <c r="R33155" s="15">
        <v>3</v>
      </c>
    </row>
    <row r="33156" spans="18:18" x14ac:dyDescent="0.25">
      <c r="R33156" s="15">
        <v>3</v>
      </c>
    </row>
    <row r="33157" spans="18:18" x14ac:dyDescent="0.25">
      <c r="R33157" s="15">
        <v>3</v>
      </c>
    </row>
    <row r="33158" spans="18:18" x14ac:dyDescent="0.25">
      <c r="R33158" s="15">
        <v>3</v>
      </c>
    </row>
    <row r="33159" spans="18:18" x14ac:dyDescent="0.25">
      <c r="R33159" s="15">
        <v>3</v>
      </c>
    </row>
    <row r="33160" spans="18:18" x14ac:dyDescent="0.25">
      <c r="R33160" s="15">
        <v>3</v>
      </c>
    </row>
    <row r="33161" spans="18:18" x14ac:dyDescent="0.25">
      <c r="R33161" s="15">
        <v>3</v>
      </c>
    </row>
    <row r="33162" spans="18:18" x14ac:dyDescent="0.25">
      <c r="R33162" s="15">
        <v>3</v>
      </c>
    </row>
    <row r="33163" spans="18:18" x14ac:dyDescent="0.25">
      <c r="R33163" s="15">
        <v>3</v>
      </c>
    </row>
    <row r="33164" spans="18:18" x14ac:dyDescent="0.25">
      <c r="R33164" s="15">
        <v>3</v>
      </c>
    </row>
    <row r="33165" spans="18:18" x14ac:dyDescent="0.25">
      <c r="R33165" s="15">
        <v>4</v>
      </c>
    </row>
    <row r="33166" spans="18:18" x14ac:dyDescent="0.25">
      <c r="R33166" s="15">
        <v>4</v>
      </c>
    </row>
    <row r="33167" spans="18:18" x14ac:dyDescent="0.25">
      <c r="R33167" s="15">
        <v>4</v>
      </c>
    </row>
    <row r="33168" spans="18:18" x14ac:dyDescent="0.25">
      <c r="R33168" s="15">
        <v>4</v>
      </c>
    </row>
    <row r="33169" spans="18:18" x14ac:dyDescent="0.25">
      <c r="R33169" s="15">
        <v>4</v>
      </c>
    </row>
    <row r="33170" spans="18:18" x14ac:dyDescent="0.25">
      <c r="R33170" s="15">
        <v>4</v>
      </c>
    </row>
    <row r="33171" spans="18:18" x14ac:dyDescent="0.25">
      <c r="R33171" s="15">
        <v>4</v>
      </c>
    </row>
    <row r="33172" spans="18:18" x14ac:dyDescent="0.25">
      <c r="R33172" s="15">
        <v>4</v>
      </c>
    </row>
    <row r="33173" spans="18:18" x14ac:dyDescent="0.25">
      <c r="R33173" s="15">
        <v>4</v>
      </c>
    </row>
    <row r="33174" spans="18:18" x14ac:dyDescent="0.25">
      <c r="R33174" s="15">
        <v>4</v>
      </c>
    </row>
    <row r="33175" spans="18:18" x14ac:dyDescent="0.25">
      <c r="R33175" s="15">
        <v>4</v>
      </c>
    </row>
    <row r="33176" spans="18:18" x14ac:dyDescent="0.25">
      <c r="R33176" s="15">
        <v>4</v>
      </c>
    </row>
    <row r="33177" spans="18:18" x14ac:dyDescent="0.25">
      <c r="R33177" s="15">
        <v>4</v>
      </c>
    </row>
    <row r="33178" spans="18:18" x14ac:dyDescent="0.25">
      <c r="R33178" s="15">
        <v>4</v>
      </c>
    </row>
    <row r="33179" spans="18:18" x14ac:dyDescent="0.25">
      <c r="R33179" s="15">
        <v>4</v>
      </c>
    </row>
    <row r="33180" spans="18:18" x14ac:dyDescent="0.25">
      <c r="R33180" s="15">
        <v>4</v>
      </c>
    </row>
    <row r="33181" spans="18:18" x14ac:dyDescent="0.25">
      <c r="R33181" s="15">
        <v>1</v>
      </c>
    </row>
    <row r="33182" spans="18:18" x14ac:dyDescent="0.25">
      <c r="R33182" s="15">
        <v>1</v>
      </c>
    </row>
    <row r="33183" spans="18:18" x14ac:dyDescent="0.25">
      <c r="R33183" s="15">
        <v>1</v>
      </c>
    </row>
    <row r="33184" spans="18:18" x14ac:dyDescent="0.25">
      <c r="R33184" s="15">
        <v>1</v>
      </c>
    </row>
    <row r="33185" spans="18:18" x14ac:dyDescent="0.25">
      <c r="R33185" s="15">
        <v>4</v>
      </c>
    </row>
    <row r="33186" spans="18:18" x14ac:dyDescent="0.25">
      <c r="R33186" s="15">
        <v>4</v>
      </c>
    </row>
    <row r="33187" spans="18:18" x14ac:dyDescent="0.25">
      <c r="R33187" s="15">
        <v>4</v>
      </c>
    </row>
    <row r="33188" spans="18:18" x14ac:dyDescent="0.25">
      <c r="R33188" s="15">
        <v>4</v>
      </c>
    </row>
    <row r="33189" spans="18:18" x14ac:dyDescent="0.25">
      <c r="R33189" s="15">
        <v>4</v>
      </c>
    </row>
    <row r="33190" spans="18:18" x14ac:dyDescent="0.25">
      <c r="R33190" s="15">
        <v>4</v>
      </c>
    </row>
    <row r="33191" spans="18:18" x14ac:dyDescent="0.25">
      <c r="R33191" s="15">
        <v>4</v>
      </c>
    </row>
    <row r="33192" spans="18:18" x14ac:dyDescent="0.25">
      <c r="R33192" s="15">
        <v>4</v>
      </c>
    </row>
    <row r="33193" spans="18:18" x14ac:dyDescent="0.25">
      <c r="R33193" s="15">
        <v>4</v>
      </c>
    </row>
    <row r="33194" spans="18:18" x14ac:dyDescent="0.25">
      <c r="R33194" s="15">
        <v>3</v>
      </c>
    </row>
    <row r="33195" spans="18:18" x14ac:dyDescent="0.25">
      <c r="R33195" s="15">
        <v>3</v>
      </c>
    </row>
    <row r="33196" spans="18:18" x14ac:dyDescent="0.25">
      <c r="R33196" s="15">
        <v>3</v>
      </c>
    </row>
    <row r="33197" spans="18:18" x14ac:dyDescent="0.25">
      <c r="R33197" s="15">
        <v>3</v>
      </c>
    </row>
    <row r="33198" spans="18:18" x14ac:dyDescent="0.25">
      <c r="R33198" s="15">
        <v>3</v>
      </c>
    </row>
    <row r="33199" spans="18:18" x14ac:dyDescent="0.25">
      <c r="R33199" s="15">
        <v>3</v>
      </c>
    </row>
    <row r="33200" spans="18:18" x14ac:dyDescent="0.25">
      <c r="R33200" s="15">
        <v>3</v>
      </c>
    </row>
    <row r="33201" spans="18:18" x14ac:dyDescent="0.25">
      <c r="R33201" s="15">
        <v>3</v>
      </c>
    </row>
    <row r="33202" spans="18:18" x14ac:dyDescent="0.25">
      <c r="R33202" s="15">
        <v>3</v>
      </c>
    </row>
    <row r="33203" spans="18:18" x14ac:dyDescent="0.25">
      <c r="R33203" s="15">
        <v>3</v>
      </c>
    </row>
    <row r="33204" spans="18:18" x14ac:dyDescent="0.25">
      <c r="R33204" s="15">
        <v>3</v>
      </c>
    </row>
    <row r="33205" spans="18:18" x14ac:dyDescent="0.25">
      <c r="R33205" s="15">
        <v>3</v>
      </c>
    </row>
    <row r="33206" spans="18:18" x14ac:dyDescent="0.25">
      <c r="R33206" s="15">
        <v>3</v>
      </c>
    </row>
    <row r="33207" spans="18:18" x14ac:dyDescent="0.25">
      <c r="R33207" s="15">
        <v>3</v>
      </c>
    </row>
    <row r="33208" spans="18:18" x14ac:dyDescent="0.25">
      <c r="R33208" s="15">
        <v>3</v>
      </c>
    </row>
    <row r="33209" spans="18:18" x14ac:dyDescent="0.25">
      <c r="R33209" s="15">
        <v>3</v>
      </c>
    </row>
    <row r="33210" spans="18:18" x14ac:dyDescent="0.25">
      <c r="R33210" s="15">
        <v>3</v>
      </c>
    </row>
    <row r="33211" spans="18:18" x14ac:dyDescent="0.25">
      <c r="R33211" s="15">
        <v>3</v>
      </c>
    </row>
    <row r="33212" spans="18:18" x14ac:dyDescent="0.25">
      <c r="R33212" s="15">
        <v>3</v>
      </c>
    </row>
    <row r="33213" spans="18:18" x14ac:dyDescent="0.25">
      <c r="R33213" s="15">
        <v>3</v>
      </c>
    </row>
    <row r="33214" spans="18:18" x14ac:dyDescent="0.25">
      <c r="R33214" s="15">
        <v>3</v>
      </c>
    </row>
    <row r="33215" spans="18:18" x14ac:dyDescent="0.25">
      <c r="R33215" s="15">
        <v>3</v>
      </c>
    </row>
    <row r="33216" spans="18:18" x14ac:dyDescent="0.25">
      <c r="R33216" s="15">
        <v>3</v>
      </c>
    </row>
    <row r="33217" spans="18:18" x14ac:dyDescent="0.25">
      <c r="R33217" s="15">
        <v>3</v>
      </c>
    </row>
    <row r="33218" spans="18:18" x14ac:dyDescent="0.25">
      <c r="R33218" s="15">
        <v>3</v>
      </c>
    </row>
    <row r="33219" spans="18:18" x14ac:dyDescent="0.25">
      <c r="R33219" s="15">
        <v>3</v>
      </c>
    </row>
    <row r="33220" spans="18:18" x14ac:dyDescent="0.25">
      <c r="R33220" s="15">
        <v>3</v>
      </c>
    </row>
    <row r="33221" spans="18:18" x14ac:dyDescent="0.25">
      <c r="R33221" s="15">
        <v>3</v>
      </c>
    </row>
    <row r="33222" spans="18:18" x14ac:dyDescent="0.25">
      <c r="R33222" s="15">
        <v>3</v>
      </c>
    </row>
    <row r="33223" spans="18:18" x14ac:dyDescent="0.25">
      <c r="R33223" s="15">
        <v>3</v>
      </c>
    </row>
    <row r="33224" spans="18:18" x14ac:dyDescent="0.25">
      <c r="R33224" s="15">
        <v>3</v>
      </c>
    </row>
    <row r="33225" spans="18:18" x14ac:dyDescent="0.25">
      <c r="R33225" s="15">
        <v>3</v>
      </c>
    </row>
    <row r="33226" spans="18:18" x14ac:dyDescent="0.25">
      <c r="R33226" s="15">
        <v>3</v>
      </c>
    </row>
    <row r="33227" spans="18:18" x14ac:dyDescent="0.25">
      <c r="R33227" s="15">
        <v>3</v>
      </c>
    </row>
    <row r="33228" spans="18:18" x14ac:dyDescent="0.25">
      <c r="R33228" s="15">
        <v>3</v>
      </c>
    </row>
    <row r="33229" spans="18:18" x14ac:dyDescent="0.25">
      <c r="R33229" s="15">
        <v>3</v>
      </c>
    </row>
    <row r="33230" spans="18:18" x14ac:dyDescent="0.25">
      <c r="R33230" s="15">
        <v>1</v>
      </c>
    </row>
    <row r="33231" spans="18:18" x14ac:dyDescent="0.25">
      <c r="R33231" s="15">
        <v>1</v>
      </c>
    </row>
    <row r="33232" spans="18:18" x14ac:dyDescent="0.25">
      <c r="R33232" s="15">
        <v>4</v>
      </c>
    </row>
    <row r="33233" spans="18:18" x14ac:dyDescent="0.25">
      <c r="R33233" s="15">
        <v>4</v>
      </c>
    </row>
    <row r="33234" spans="18:18" x14ac:dyDescent="0.25">
      <c r="R33234" s="15">
        <v>4</v>
      </c>
    </row>
    <row r="33235" spans="18:18" x14ac:dyDescent="0.25">
      <c r="R33235" s="15">
        <v>4</v>
      </c>
    </row>
    <row r="33236" spans="18:18" x14ac:dyDescent="0.25">
      <c r="R33236" s="15">
        <v>3</v>
      </c>
    </row>
    <row r="33237" spans="18:18" x14ac:dyDescent="0.25">
      <c r="R33237" s="15">
        <v>3</v>
      </c>
    </row>
    <row r="33238" spans="18:18" x14ac:dyDescent="0.25">
      <c r="R33238" s="15">
        <v>3</v>
      </c>
    </row>
    <row r="33239" spans="18:18" x14ac:dyDescent="0.25">
      <c r="R33239" s="15">
        <v>3</v>
      </c>
    </row>
    <row r="33240" spans="18:18" x14ac:dyDescent="0.25">
      <c r="R33240" s="15">
        <v>3</v>
      </c>
    </row>
    <row r="33241" spans="18:18" x14ac:dyDescent="0.25">
      <c r="R33241" s="15">
        <v>3</v>
      </c>
    </row>
    <row r="33242" spans="18:18" x14ac:dyDescent="0.25">
      <c r="R33242" s="15">
        <v>3</v>
      </c>
    </row>
    <row r="33243" spans="18:18" x14ac:dyDescent="0.25">
      <c r="R33243" s="15">
        <v>3</v>
      </c>
    </row>
    <row r="33244" spans="18:18" x14ac:dyDescent="0.25">
      <c r="R33244" s="15">
        <v>3</v>
      </c>
    </row>
    <row r="33245" spans="18:18" x14ac:dyDescent="0.25">
      <c r="R33245" s="15">
        <v>3</v>
      </c>
    </row>
    <row r="33246" spans="18:18" x14ac:dyDescent="0.25">
      <c r="R33246" s="15">
        <v>3</v>
      </c>
    </row>
    <row r="33247" spans="18:18" x14ac:dyDescent="0.25">
      <c r="R33247" s="15">
        <v>3</v>
      </c>
    </row>
    <row r="33248" spans="18:18" x14ac:dyDescent="0.25">
      <c r="R33248" s="15">
        <v>3</v>
      </c>
    </row>
    <row r="33249" spans="18:18" x14ac:dyDescent="0.25">
      <c r="R33249" s="15">
        <v>3</v>
      </c>
    </row>
    <row r="33250" spans="18:18" x14ac:dyDescent="0.25">
      <c r="R33250" s="15">
        <v>3</v>
      </c>
    </row>
    <row r="33251" spans="18:18" x14ac:dyDescent="0.25">
      <c r="R33251" s="15">
        <v>3</v>
      </c>
    </row>
    <row r="33252" spans="18:18" x14ac:dyDescent="0.25">
      <c r="R33252" s="15">
        <v>3</v>
      </c>
    </row>
    <row r="33253" spans="18:18" x14ac:dyDescent="0.25">
      <c r="R33253" s="15">
        <v>3</v>
      </c>
    </row>
    <row r="33254" spans="18:18" x14ac:dyDescent="0.25">
      <c r="R33254" s="15">
        <v>3</v>
      </c>
    </row>
    <row r="33255" spans="18:18" x14ac:dyDescent="0.25">
      <c r="R33255" s="15">
        <v>3</v>
      </c>
    </row>
    <row r="33256" spans="18:18" x14ac:dyDescent="0.25">
      <c r="R33256" s="15">
        <v>3</v>
      </c>
    </row>
    <row r="33257" spans="18:18" x14ac:dyDescent="0.25">
      <c r="R33257" s="15">
        <v>3</v>
      </c>
    </row>
    <row r="33258" spans="18:18" x14ac:dyDescent="0.25">
      <c r="R33258" s="15">
        <v>3</v>
      </c>
    </row>
    <row r="33259" spans="18:18" x14ac:dyDescent="0.25">
      <c r="R33259" s="15">
        <v>3</v>
      </c>
    </row>
    <row r="33260" spans="18:18" x14ac:dyDescent="0.25">
      <c r="R33260" s="15">
        <v>3</v>
      </c>
    </row>
    <row r="33261" spans="18:18" x14ac:dyDescent="0.25">
      <c r="R33261" s="15">
        <v>3</v>
      </c>
    </row>
    <row r="33262" spans="18:18" x14ac:dyDescent="0.25">
      <c r="R33262" s="15">
        <v>3</v>
      </c>
    </row>
    <row r="33263" spans="18:18" x14ac:dyDescent="0.25">
      <c r="R33263" s="15">
        <v>3</v>
      </c>
    </row>
    <row r="33264" spans="18:18" x14ac:dyDescent="0.25">
      <c r="R33264" s="15">
        <v>3</v>
      </c>
    </row>
    <row r="33265" spans="18:18" x14ac:dyDescent="0.25">
      <c r="R33265" s="15">
        <v>3</v>
      </c>
    </row>
    <row r="33266" spans="18:18" x14ac:dyDescent="0.25">
      <c r="R33266" s="15">
        <v>1</v>
      </c>
    </row>
    <row r="33267" spans="18:18" x14ac:dyDescent="0.25">
      <c r="R33267" s="15">
        <v>1</v>
      </c>
    </row>
    <row r="33268" spans="18:18" x14ac:dyDescent="0.25">
      <c r="R33268" s="15">
        <v>3</v>
      </c>
    </row>
    <row r="33269" spans="18:18" x14ac:dyDescent="0.25">
      <c r="R33269" s="15">
        <v>3</v>
      </c>
    </row>
    <row r="33270" spans="18:18" x14ac:dyDescent="0.25">
      <c r="R33270" s="15">
        <v>3</v>
      </c>
    </row>
    <row r="33271" spans="18:18" x14ac:dyDescent="0.25">
      <c r="R33271" s="15">
        <v>3</v>
      </c>
    </row>
    <row r="33272" spans="18:18" x14ac:dyDescent="0.25">
      <c r="R33272" s="15">
        <v>3</v>
      </c>
    </row>
    <row r="33273" spans="18:18" x14ac:dyDescent="0.25">
      <c r="R33273" s="15">
        <v>3</v>
      </c>
    </row>
    <row r="33274" spans="18:18" x14ac:dyDescent="0.25">
      <c r="R33274" s="15">
        <v>3</v>
      </c>
    </row>
    <row r="33275" spans="18:18" x14ac:dyDescent="0.25">
      <c r="R33275" s="15">
        <v>3</v>
      </c>
    </row>
    <row r="33276" spans="18:18" x14ac:dyDescent="0.25">
      <c r="R33276" s="15">
        <v>3</v>
      </c>
    </row>
    <row r="33277" spans="18:18" x14ac:dyDescent="0.25">
      <c r="R33277" s="15">
        <v>3</v>
      </c>
    </row>
    <row r="33278" spans="18:18" x14ac:dyDescent="0.25">
      <c r="R33278" s="15">
        <v>3</v>
      </c>
    </row>
    <row r="33279" spans="18:18" x14ac:dyDescent="0.25">
      <c r="R33279" s="15">
        <v>3</v>
      </c>
    </row>
    <row r="33280" spans="18:18" x14ac:dyDescent="0.25">
      <c r="R33280" s="15">
        <v>3</v>
      </c>
    </row>
    <row r="33281" spans="18:18" x14ac:dyDescent="0.25">
      <c r="R33281" s="15">
        <v>3</v>
      </c>
    </row>
    <row r="33282" spans="18:18" x14ac:dyDescent="0.25">
      <c r="R33282" s="15">
        <v>3</v>
      </c>
    </row>
    <row r="33283" spans="18:18" x14ac:dyDescent="0.25">
      <c r="R33283" s="15">
        <v>3</v>
      </c>
    </row>
    <row r="33284" spans="18:18" x14ac:dyDescent="0.25">
      <c r="R33284" s="15">
        <v>3</v>
      </c>
    </row>
    <row r="33285" spans="18:18" x14ac:dyDescent="0.25">
      <c r="R33285" s="15">
        <v>3</v>
      </c>
    </row>
    <row r="33286" spans="18:18" x14ac:dyDescent="0.25">
      <c r="R33286" s="15">
        <v>3</v>
      </c>
    </row>
    <row r="33287" spans="18:18" x14ac:dyDescent="0.25">
      <c r="R33287" s="15">
        <v>3</v>
      </c>
    </row>
    <row r="33288" spans="18:18" x14ac:dyDescent="0.25">
      <c r="R33288" s="15">
        <v>3</v>
      </c>
    </row>
    <row r="33289" spans="18:18" x14ac:dyDescent="0.25">
      <c r="R33289" s="15">
        <v>3</v>
      </c>
    </row>
    <row r="33290" spans="18:18" x14ac:dyDescent="0.25">
      <c r="R33290" s="15">
        <v>3</v>
      </c>
    </row>
    <row r="33291" spans="18:18" x14ac:dyDescent="0.25">
      <c r="R33291" s="15">
        <v>2</v>
      </c>
    </row>
    <row r="33292" spans="18:18" x14ac:dyDescent="0.25">
      <c r="R33292" s="15">
        <v>2</v>
      </c>
    </row>
    <row r="33293" spans="18:18" x14ac:dyDescent="0.25">
      <c r="R33293" s="15">
        <v>2</v>
      </c>
    </row>
    <row r="33294" spans="18:18" x14ac:dyDescent="0.25">
      <c r="R33294" s="15">
        <v>2</v>
      </c>
    </row>
    <row r="33295" spans="18:18" x14ac:dyDescent="0.25">
      <c r="R33295" s="15">
        <v>2</v>
      </c>
    </row>
    <row r="33296" spans="18:18" x14ac:dyDescent="0.25">
      <c r="R33296" s="15">
        <v>2</v>
      </c>
    </row>
    <row r="33297" spans="18:18" x14ac:dyDescent="0.25">
      <c r="R33297" s="15">
        <v>2</v>
      </c>
    </row>
    <row r="33298" spans="18:18" x14ac:dyDescent="0.25">
      <c r="R33298" s="15">
        <v>2</v>
      </c>
    </row>
    <row r="33299" spans="18:18" x14ac:dyDescent="0.25">
      <c r="R33299" s="15">
        <v>2</v>
      </c>
    </row>
    <row r="33300" spans="18:18" x14ac:dyDescent="0.25">
      <c r="R33300" s="15">
        <v>1</v>
      </c>
    </row>
    <row r="33301" spans="18:18" x14ac:dyDescent="0.25">
      <c r="R33301" s="15">
        <v>1</v>
      </c>
    </row>
    <row r="33302" spans="18:18" x14ac:dyDescent="0.25">
      <c r="R33302" s="15">
        <v>1</v>
      </c>
    </row>
    <row r="33303" spans="18:18" x14ac:dyDescent="0.25">
      <c r="R33303" s="15">
        <v>1</v>
      </c>
    </row>
    <row r="33304" spans="18:18" x14ac:dyDescent="0.25">
      <c r="R33304" s="15">
        <v>1</v>
      </c>
    </row>
    <row r="33305" spans="18:18" x14ac:dyDescent="0.25">
      <c r="R33305" s="15">
        <v>1</v>
      </c>
    </row>
    <row r="33306" spans="18:18" x14ac:dyDescent="0.25">
      <c r="R33306" s="15">
        <v>1</v>
      </c>
    </row>
    <row r="33307" spans="18:18" x14ac:dyDescent="0.25">
      <c r="R33307" s="15">
        <v>1</v>
      </c>
    </row>
    <row r="33308" spans="18:18" x14ac:dyDescent="0.25">
      <c r="R33308" s="15">
        <v>1</v>
      </c>
    </row>
    <row r="33309" spans="18:18" x14ac:dyDescent="0.25">
      <c r="R33309" s="15">
        <v>2</v>
      </c>
    </row>
    <row r="33310" spans="18:18" x14ac:dyDescent="0.25">
      <c r="R33310" s="15">
        <v>2</v>
      </c>
    </row>
    <row r="33311" spans="18:18" x14ac:dyDescent="0.25">
      <c r="R33311" s="15">
        <v>2</v>
      </c>
    </row>
    <row r="33312" spans="18:18" x14ac:dyDescent="0.25">
      <c r="R33312" s="15">
        <v>2</v>
      </c>
    </row>
    <row r="33313" spans="18:18" x14ac:dyDescent="0.25">
      <c r="R33313" s="15">
        <v>2</v>
      </c>
    </row>
    <row r="33314" spans="18:18" x14ac:dyDescent="0.25">
      <c r="R33314" s="15">
        <v>2</v>
      </c>
    </row>
    <row r="33315" spans="18:18" x14ac:dyDescent="0.25">
      <c r="R33315" s="15">
        <v>2</v>
      </c>
    </row>
    <row r="33316" spans="18:18" x14ac:dyDescent="0.25">
      <c r="R33316" s="15">
        <v>2</v>
      </c>
    </row>
    <row r="33317" spans="18:18" x14ac:dyDescent="0.25">
      <c r="R33317" s="15">
        <v>2</v>
      </c>
    </row>
    <row r="33318" spans="18:18" x14ac:dyDescent="0.25">
      <c r="R33318" s="15">
        <v>2</v>
      </c>
    </row>
    <row r="33319" spans="18:18" x14ac:dyDescent="0.25">
      <c r="R33319" s="15">
        <v>2</v>
      </c>
    </row>
    <row r="33320" spans="18:18" x14ac:dyDescent="0.25">
      <c r="R33320" s="15">
        <v>2</v>
      </c>
    </row>
    <row r="33321" spans="18:18" x14ac:dyDescent="0.25">
      <c r="R33321" s="15">
        <v>2</v>
      </c>
    </row>
    <row r="33322" spans="18:18" x14ac:dyDescent="0.25">
      <c r="R33322" s="15">
        <v>2</v>
      </c>
    </row>
    <row r="33323" spans="18:18" x14ac:dyDescent="0.25">
      <c r="R33323" s="15">
        <v>2</v>
      </c>
    </row>
    <row r="33324" spans="18:18" x14ac:dyDescent="0.25">
      <c r="R33324" s="15">
        <v>2</v>
      </c>
    </row>
    <row r="33325" spans="18:18" x14ac:dyDescent="0.25">
      <c r="R33325" s="15">
        <v>2</v>
      </c>
    </row>
    <row r="33326" spans="18:18" x14ac:dyDescent="0.25">
      <c r="R33326" s="15">
        <v>2</v>
      </c>
    </row>
    <row r="33327" spans="18:18" x14ac:dyDescent="0.25">
      <c r="R33327" s="15">
        <v>2</v>
      </c>
    </row>
    <row r="33328" spans="18:18" x14ac:dyDescent="0.25">
      <c r="R33328" s="15">
        <v>2</v>
      </c>
    </row>
    <row r="33329" spans="18:18" x14ac:dyDescent="0.25">
      <c r="R33329" s="15">
        <v>2</v>
      </c>
    </row>
    <row r="33330" spans="18:18" x14ac:dyDescent="0.25">
      <c r="R33330" s="15">
        <v>2</v>
      </c>
    </row>
    <row r="33331" spans="18:18" x14ac:dyDescent="0.25">
      <c r="R33331" s="15">
        <v>2</v>
      </c>
    </row>
    <row r="33332" spans="18:18" x14ac:dyDescent="0.25">
      <c r="R33332" s="15">
        <v>2</v>
      </c>
    </row>
    <row r="33333" spans="18:18" x14ac:dyDescent="0.25">
      <c r="R33333" s="15">
        <v>1</v>
      </c>
    </row>
    <row r="33334" spans="18:18" x14ac:dyDescent="0.25">
      <c r="R33334" s="15">
        <v>1</v>
      </c>
    </row>
    <row r="33335" spans="18:18" x14ac:dyDescent="0.25">
      <c r="R33335" s="15">
        <v>1</v>
      </c>
    </row>
    <row r="33336" spans="18:18" x14ac:dyDescent="0.25">
      <c r="R33336" s="15">
        <v>1</v>
      </c>
    </row>
    <row r="33337" spans="18:18" x14ac:dyDescent="0.25">
      <c r="R33337" s="15">
        <v>1</v>
      </c>
    </row>
    <row r="33338" spans="18:18" x14ac:dyDescent="0.25">
      <c r="R33338" s="15">
        <v>1</v>
      </c>
    </row>
    <row r="33339" spans="18:18" x14ac:dyDescent="0.25">
      <c r="R33339" s="15">
        <v>1</v>
      </c>
    </row>
    <row r="33340" spans="18:18" x14ac:dyDescent="0.25">
      <c r="R33340" s="15">
        <v>1</v>
      </c>
    </row>
    <row r="33341" spans="18:18" x14ac:dyDescent="0.25">
      <c r="R33341" s="15">
        <v>1</v>
      </c>
    </row>
    <row r="33342" spans="18:18" x14ac:dyDescent="0.25">
      <c r="R33342" s="15">
        <v>1</v>
      </c>
    </row>
    <row r="33343" spans="18:18" x14ac:dyDescent="0.25">
      <c r="R33343" s="15">
        <v>1</v>
      </c>
    </row>
    <row r="33344" spans="18:18" x14ac:dyDescent="0.25">
      <c r="R33344" s="15">
        <v>4</v>
      </c>
    </row>
    <row r="33345" spans="18:18" x14ac:dyDescent="0.25">
      <c r="R33345" s="15">
        <v>4</v>
      </c>
    </row>
    <row r="33346" spans="18:18" x14ac:dyDescent="0.25">
      <c r="R33346" s="15">
        <v>4</v>
      </c>
    </row>
    <row r="33347" spans="18:18" x14ac:dyDescent="0.25">
      <c r="R33347" s="15">
        <v>4</v>
      </c>
    </row>
    <row r="33348" spans="18:18" x14ac:dyDescent="0.25">
      <c r="R33348" s="15">
        <v>4</v>
      </c>
    </row>
    <row r="33349" spans="18:18" x14ac:dyDescent="0.25">
      <c r="R33349" s="15">
        <v>4</v>
      </c>
    </row>
    <row r="33350" spans="18:18" x14ac:dyDescent="0.25">
      <c r="R33350" s="15">
        <v>4</v>
      </c>
    </row>
    <row r="33351" spans="18:18" x14ac:dyDescent="0.25">
      <c r="R33351" s="15">
        <v>4</v>
      </c>
    </row>
    <row r="33352" spans="18:18" x14ac:dyDescent="0.25">
      <c r="R33352" s="15">
        <v>4</v>
      </c>
    </row>
    <row r="33353" spans="18:18" x14ac:dyDescent="0.25">
      <c r="R33353" s="15">
        <v>4</v>
      </c>
    </row>
    <row r="33354" spans="18:18" x14ac:dyDescent="0.25">
      <c r="R33354" s="15">
        <v>4</v>
      </c>
    </row>
    <row r="33355" spans="18:18" x14ac:dyDescent="0.25">
      <c r="R33355" s="15">
        <v>4</v>
      </c>
    </row>
    <row r="33356" spans="18:18" x14ac:dyDescent="0.25">
      <c r="R33356" s="15">
        <v>4</v>
      </c>
    </row>
    <row r="33357" spans="18:18" x14ac:dyDescent="0.25">
      <c r="R33357" s="15">
        <v>4</v>
      </c>
    </row>
    <row r="33358" spans="18:18" x14ac:dyDescent="0.25">
      <c r="R33358" s="15">
        <v>1</v>
      </c>
    </row>
    <row r="33359" spans="18:18" x14ac:dyDescent="0.25">
      <c r="R33359" s="15">
        <v>1</v>
      </c>
    </row>
    <row r="33360" spans="18:18" x14ac:dyDescent="0.25">
      <c r="R33360" s="15">
        <v>1</v>
      </c>
    </row>
    <row r="33361" spans="18:18" x14ac:dyDescent="0.25">
      <c r="R33361" s="15">
        <v>1</v>
      </c>
    </row>
    <row r="33362" spans="18:18" x14ac:dyDescent="0.25">
      <c r="R33362" s="15">
        <v>1</v>
      </c>
    </row>
    <row r="33363" spans="18:18" x14ac:dyDescent="0.25">
      <c r="R33363" s="15">
        <v>1</v>
      </c>
    </row>
    <row r="33364" spans="18:18" x14ac:dyDescent="0.25">
      <c r="R33364" s="15">
        <v>1</v>
      </c>
    </row>
    <row r="33365" spans="18:18" x14ac:dyDescent="0.25">
      <c r="R33365" s="15">
        <v>1</v>
      </c>
    </row>
    <row r="33366" spans="18:18" x14ac:dyDescent="0.25">
      <c r="R33366" s="15">
        <v>1</v>
      </c>
    </row>
    <row r="33367" spans="18:18" x14ac:dyDescent="0.25">
      <c r="R33367" s="15">
        <v>3</v>
      </c>
    </row>
    <row r="33368" spans="18:18" x14ac:dyDescent="0.25">
      <c r="R33368" s="15">
        <v>3</v>
      </c>
    </row>
    <row r="33369" spans="18:18" x14ac:dyDescent="0.25">
      <c r="R33369" s="15">
        <v>3</v>
      </c>
    </row>
    <row r="33370" spans="18:18" x14ac:dyDescent="0.25">
      <c r="R33370" s="15">
        <v>3</v>
      </c>
    </row>
    <row r="33371" spans="18:18" x14ac:dyDescent="0.25">
      <c r="R33371" s="15">
        <v>3</v>
      </c>
    </row>
    <row r="33372" spans="18:18" x14ac:dyDescent="0.25">
      <c r="R33372" s="15">
        <v>3</v>
      </c>
    </row>
    <row r="33373" spans="18:18" x14ac:dyDescent="0.25">
      <c r="R33373" s="15">
        <v>3</v>
      </c>
    </row>
    <row r="33374" spans="18:18" x14ac:dyDescent="0.25">
      <c r="R33374" s="15">
        <v>4</v>
      </c>
    </row>
    <row r="33375" spans="18:18" x14ac:dyDescent="0.25">
      <c r="R33375" s="15">
        <v>4</v>
      </c>
    </row>
    <row r="33376" spans="18:18" x14ac:dyDescent="0.25">
      <c r="R33376" s="15">
        <v>4</v>
      </c>
    </row>
    <row r="33377" spans="18:18" x14ac:dyDescent="0.25">
      <c r="R33377" s="15">
        <v>4</v>
      </c>
    </row>
    <row r="33378" spans="18:18" x14ac:dyDescent="0.25">
      <c r="R33378" s="15">
        <v>4</v>
      </c>
    </row>
    <row r="33379" spans="18:18" x14ac:dyDescent="0.25">
      <c r="R33379" s="15">
        <v>4</v>
      </c>
    </row>
    <row r="33380" spans="18:18" x14ac:dyDescent="0.25">
      <c r="R33380" s="15">
        <v>4</v>
      </c>
    </row>
    <row r="33381" spans="18:18" x14ac:dyDescent="0.25">
      <c r="R33381" s="15">
        <v>4</v>
      </c>
    </row>
    <row r="33382" spans="18:18" x14ac:dyDescent="0.25">
      <c r="R33382" s="15">
        <v>4</v>
      </c>
    </row>
    <row r="33383" spans="18:18" x14ac:dyDescent="0.25">
      <c r="R33383" s="15">
        <v>4</v>
      </c>
    </row>
    <row r="33384" spans="18:18" x14ac:dyDescent="0.25">
      <c r="R33384" s="15">
        <v>4</v>
      </c>
    </row>
    <row r="33385" spans="18:18" x14ac:dyDescent="0.25">
      <c r="R33385" s="15">
        <v>4</v>
      </c>
    </row>
    <row r="33386" spans="18:18" x14ac:dyDescent="0.25">
      <c r="R33386" s="15">
        <v>4</v>
      </c>
    </row>
    <row r="33387" spans="18:18" x14ac:dyDescent="0.25">
      <c r="R33387" s="15">
        <v>4</v>
      </c>
    </row>
    <row r="33388" spans="18:18" x14ac:dyDescent="0.25">
      <c r="R33388" s="15">
        <v>4</v>
      </c>
    </row>
    <row r="33389" spans="18:18" x14ac:dyDescent="0.25">
      <c r="R33389" s="15">
        <v>4</v>
      </c>
    </row>
    <row r="33390" spans="18:18" x14ac:dyDescent="0.25">
      <c r="R33390" s="15">
        <v>4</v>
      </c>
    </row>
    <row r="33391" spans="18:18" x14ac:dyDescent="0.25">
      <c r="R33391" s="15">
        <v>4</v>
      </c>
    </row>
    <row r="33392" spans="18:18" x14ac:dyDescent="0.25">
      <c r="R33392" s="15">
        <v>4</v>
      </c>
    </row>
    <row r="33393" spans="18:18" x14ac:dyDescent="0.25">
      <c r="R33393" s="15">
        <v>4</v>
      </c>
    </row>
    <row r="33394" spans="18:18" x14ac:dyDescent="0.25">
      <c r="R33394" s="15">
        <v>4</v>
      </c>
    </row>
    <row r="33395" spans="18:18" x14ac:dyDescent="0.25">
      <c r="R33395" s="15">
        <v>4</v>
      </c>
    </row>
    <row r="33396" spans="18:18" x14ac:dyDescent="0.25">
      <c r="R33396" s="15">
        <v>4</v>
      </c>
    </row>
    <row r="33397" spans="18:18" x14ac:dyDescent="0.25">
      <c r="R33397" s="15">
        <v>4</v>
      </c>
    </row>
    <row r="33398" spans="18:18" x14ac:dyDescent="0.25">
      <c r="R33398" s="15">
        <v>1</v>
      </c>
    </row>
    <row r="33399" spans="18:18" x14ac:dyDescent="0.25">
      <c r="R33399" s="15">
        <v>1</v>
      </c>
    </row>
    <row r="33400" spans="18:18" x14ac:dyDescent="0.25">
      <c r="R33400" s="15">
        <v>1</v>
      </c>
    </row>
    <row r="33401" spans="18:18" x14ac:dyDescent="0.25">
      <c r="R33401" s="15">
        <v>1</v>
      </c>
    </row>
    <row r="33402" spans="18:18" x14ac:dyDescent="0.25">
      <c r="R33402" s="15">
        <v>1</v>
      </c>
    </row>
    <row r="33403" spans="18:18" x14ac:dyDescent="0.25">
      <c r="R33403" s="15">
        <v>1</v>
      </c>
    </row>
    <row r="33404" spans="18:18" x14ac:dyDescent="0.25">
      <c r="R33404" s="15">
        <v>1</v>
      </c>
    </row>
    <row r="33405" spans="18:18" x14ac:dyDescent="0.25">
      <c r="R33405" s="15">
        <v>1</v>
      </c>
    </row>
    <row r="33406" spans="18:18" x14ac:dyDescent="0.25">
      <c r="R33406" s="15">
        <v>1</v>
      </c>
    </row>
    <row r="33407" spans="18:18" x14ac:dyDescent="0.25">
      <c r="R33407" s="15">
        <v>1</v>
      </c>
    </row>
    <row r="33408" spans="18:18" x14ac:dyDescent="0.25">
      <c r="R33408" s="15">
        <v>1</v>
      </c>
    </row>
    <row r="33409" spans="18:18" x14ac:dyDescent="0.25">
      <c r="R33409" s="15">
        <v>1</v>
      </c>
    </row>
    <row r="33410" spans="18:18" x14ac:dyDescent="0.25">
      <c r="R33410" s="15">
        <v>1</v>
      </c>
    </row>
    <row r="33411" spans="18:18" x14ac:dyDescent="0.25">
      <c r="R33411" s="15">
        <v>4</v>
      </c>
    </row>
    <row r="33412" spans="18:18" x14ac:dyDescent="0.25">
      <c r="R33412" s="15">
        <v>4</v>
      </c>
    </row>
    <row r="33413" spans="18:18" x14ac:dyDescent="0.25">
      <c r="R33413" s="15">
        <v>4</v>
      </c>
    </row>
    <row r="33414" spans="18:18" x14ac:dyDescent="0.25">
      <c r="R33414" s="15">
        <v>4</v>
      </c>
    </row>
    <row r="33415" spans="18:18" x14ac:dyDescent="0.25">
      <c r="R33415" s="15">
        <v>4</v>
      </c>
    </row>
    <row r="33416" spans="18:18" x14ac:dyDescent="0.25">
      <c r="R33416" s="15">
        <v>4</v>
      </c>
    </row>
    <row r="33417" spans="18:18" x14ac:dyDescent="0.25">
      <c r="R33417" s="15">
        <v>4</v>
      </c>
    </row>
    <row r="33418" spans="18:18" x14ac:dyDescent="0.25">
      <c r="R33418" s="15">
        <v>4</v>
      </c>
    </row>
    <row r="33419" spans="18:18" x14ac:dyDescent="0.25">
      <c r="R33419" s="15">
        <v>4</v>
      </c>
    </row>
    <row r="33420" spans="18:18" x14ac:dyDescent="0.25">
      <c r="R33420" s="15">
        <v>4</v>
      </c>
    </row>
    <row r="33421" spans="18:18" x14ac:dyDescent="0.25">
      <c r="R33421" s="15">
        <v>4</v>
      </c>
    </row>
    <row r="33422" spans="18:18" x14ac:dyDescent="0.25">
      <c r="R33422" s="15">
        <v>4</v>
      </c>
    </row>
    <row r="33423" spans="18:18" x14ac:dyDescent="0.25">
      <c r="R33423" s="15">
        <v>4</v>
      </c>
    </row>
    <row r="33424" spans="18:18" x14ac:dyDescent="0.25">
      <c r="R33424" s="15">
        <v>4</v>
      </c>
    </row>
    <row r="33425" spans="18:18" x14ac:dyDescent="0.25">
      <c r="R33425" s="15">
        <v>2</v>
      </c>
    </row>
    <row r="33426" spans="18:18" x14ac:dyDescent="0.25">
      <c r="R33426" s="15">
        <v>2</v>
      </c>
    </row>
    <row r="33427" spans="18:18" x14ac:dyDescent="0.25">
      <c r="R33427" s="15">
        <v>2</v>
      </c>
    </row>
    <row r="33428" spans="18:18" x14ac:dyDescent="0.25">
      <c r="R33428" s="15">
        <v>2</v>
      </c>
    </row>
    <row r="33429" spans="18:18" x14ac:dyDescent="0.25">
      <c r="R33429" s="15">
        <v>2</v>
      </c>
    </row>
    <row r="33430" spans="18:18" x14ac:dyDescent="0.25">
      <c r="R33430" s="15">
        <v>4</v>
      </c>
    </row>
    <row r="33431" spans="18:18" x14ac:dyDescent="0.25">
      <c r="R33431" s="15">
        <v>4</v>
      </c>
    </row>
    <row r="33432" spans="18:18" x14ac:dyDescent="0.25">
      <c r="R33432" s="15">
        <v>4</v>
      </c>
    </row>
    <row r="33433" spans="18:18" x14ac:dyDescent="0.25">
      <c r="R33433" s="15">
        <v>4</v>
      </c>
    </row>
    <row r="33434" spans="18:18" x14ac:dyDescent="0.25">
      <c r="R33434" s="15">
        <v>4</v>
      </c>
    </row>
    <row r="33435" spans="18:18" x14ac:dyDescent="0.25">
      <c r="R33435" s="15">
        <v>4</v>
      </c>
    </row>
    <row r="33436" spans="18:18" x14ac:dyDescent="0.25">
      <c r="R33436" s="15">
        <v>4</v>
      </c>
    </row>
    <row r="33437" spans="18:18" x14ac:dyDescent="0.25">
      <c r="R33437" s="15">
        <v>4</v>
      </c>
    </row>
    <row r="33438" spans="18:18" x14ac:dyDescent="0.25">
      <c r="R33438" s="15">
        <v>4</v>
      </c>
    </row>
    <row r="33439" spans="18:18" x14ac:dyDescent="0.25">
      <c r="R33439" s="15">
        <v>4</v>
      </c>
    </row>
    <row r="33440" spans="18:18" x14ac:dyDescent="0.25">
      <c r="R33440" s="15">
        <v>4</v>
      </c>
    </row>
    <row r="33441" spans="18:18" x14ac:dyDescent="0.25">
      <c r="R33441" s="15">
        <v>4</v>
      </c>
    </row>
    <row r="33442" spans="18:18" x14ac:dyDescent="0.25">
      <c r="R33442" s="15">
        <v>4</v>
      </c>
    </row>
    <row r="33443" spans="18:18" x14ac:dyDescent="0.25">
      <c r="R33443" s="15">
        <v>4</v>
      </c>
    </row>
    <row r="33444" spans="18:18" x14ac:dyDescent="0.25">
      <c r="R33444" s="15">
        <v>4</v>
      </c>
    </row>
    <row r="33445" spans="18:18" x14ac:dyDescent="0.25">
      <c r="R33445" s="15">
        <v>4</v>
      </c>
    </row>
    <row r="33446" spans="18:18" x14ac:dyDescent="0.25">
      <c r="R33446" s="15">
        <v>4</v>
      </c>
    </row>
    <row r="33447" spans="18:18" x14ac:dyDescent="0.25">
      <c r="R33447" s="15">
        <v>4</v>
      </c>
    </row>
    <row r="33448" spans="18:18" x14ac:dyDescent="0.25">
      <c r="R33448" s="15">
        <v>4</v>
      </c>
    </row>
    <row r="33449" spans="18:18" x14ac:dyDescent="0.25">
      <c r="R33449" s="15">
        <v>4</v>
      </c>
    </row>
    <row r="33450" spans="18:18" x14ac:dyDescent="0.25">
      <c r="R33450" s="15">
        <v>4</v>
      </c>
    </row>
    <row r="33451" spans="18:18" x14ac:dyDescent="0.25">
      <c r="R33451" s="15">
        <v>4</v>
      </c>
    </row>
    <row r="33452" spans="18:18" x14ac:dyDescent="0.25">
      <c r="R33452" s="15">
        <v>4</v>
      </c>
    </row>
    <row r="33453" spans="18:18" x14ac:dyDescent="0.25">
      <c r="R33453" s="15">
        <v>4</v>
      </c>
    </row>
    <row r="33454" spans="18:18" x14ac:dyDescent="0.25">
      <c r="R33454" s="15">
        <v>4</v>
      </c>
    </row>
    <row r="33455" spans="18:18" x14ac:dyDescent="0.25">
      <c r="R33455" s="15">
        <v>4</v>
      </c>
    </row>
    <row r="33456" spans="18:18" x14ac:dyDescent="0.25">
      <c r="R33456" s="15">
        <v>4</v>
      </c>
    </row>
    <row r="33457" spans="18:18" x14ac:dyDescent="0.25">
      <c r="R33457" s="15">
        <v>4</v>
      </c>
    </row>
    <row r="33458" spans="18:18" x14ac:dyDescent="0.25">
      <c r="R33458" s="15">
        <v>4</v>
      </c>
    </row>
    <row r="33459" spans="18:18" x14ac:dyDescent="0.25">
      <c r="R33459" s="15">
        <v>4</v>
      </c>
    </row>
    <row r="33460" spans="18:18" x14ac:dyDescent="0.25">
      <c r="R33460" s="15">
        <v>4</v>
      </c>
    </row>
    <row r="33461" spans="18:18" x14ac:dyDescent="0.25">
      <c r="R33461" s="15">
        <v>4</v>
      </c>
    </row>
    <row r="33462" spans="18:18" x14ac:dyDescent="0.25">
      <c r="R33462" s="15">
        <v>4</v>
      </c>
    </row>
    <row r="33463" spans="18:18" x14ac:dyDescent="0.25">
      <c r="R33463" s="15">
        <v>4</v>
      </c>
    </row>
    <row r="33464" spans="18:18" x14ac:dyDescent="0.25">
      <c r="R33464" s="15">
        <v>4</v>
      </c>
    </row>
    <row r="33465" spans="18:18" x14ac:dyDescent="0.25">
      <c r="R33465" s="15">
        <v>4</v>
      </c>
    </row>
    <row r="33466" spans="18:18" x14ac:dyDescent="0.25">
      <c r="R33466" s="15">
        <v>4</v>
      </c>
    </row>
    <row r="33467" spans="18:18" x14ac:dyDescent="0.25">
      <c r="R33467" s="15">
        <v>4</v>
      </c>
    </row>
    <row r="33468" spans="18:18" x14ac:dyDescent="0.25">
      <c r="R33468" s="15">
        <v>4</v>
      </c>
    </row>
    <row r="33469" spans="18:18" x14ac:dyDescent="0.25">
      <c r="R33469" s="15">
        <v>4</v>
      </c>
    </row>
    <row r="33470" spans="18:18" x14ac:dyDescent="0.25">
      <c r="R33470" s="15">
        <v>4</v>
      </c>
    </row>
    <row r="33471" spans="18:18" x14ac:dyDescent="0.25">
      <c r="R33471" s="15">
        <v>4</v>
      </c>
    </row>
    <row r="33472" spans="18:18" x14ac:dyDescent="0.25">
      <c r="R33472" s="15">
        <v>4</v>
      </c>
    </row>
    <row r="33473" spans="18:18" x14ac:dyDescent="0.25">
      <c r="R33473" s="15">
        <v>4</v>
      </c>
    </row>
    <row r="33474" spans="18:18" x14ac:dyDescent="0.25">
      <c r="R33474" s="15">
        <v>4</v>
      </c>
    </row>
    <row r="33475" spans="18:18" x14ac:dyDescent="0.25">
      <c r="R33475" s="15">
        <v>4</v>
      </c>
    </row>
    <row r="33476" spans="18:18" x14ac:dyDescent="0.25">
      <c r="R33476" s="15">
        <v>4</v>
      </c>
    </row>
    <row r="33477" spans="18:18" x14ac:dyDescent="0.25">
      <c r="R33477" s="15">
        <v>4</v>
      </c>
    </row>
    <row r="33478" spans="18:18" x14ac:dyDescent="0.25">
      <c r="R33478" s="15">
        <v>4</v>
      </c>
    </row>
    <row r="33479" spans="18:18" x14ac:dyDescent="0.25">
      <c r="R33479" s="15">
        <v>4</v>
      </c>
    </row>
    <row r="33480" spans="18:18" x14ac:dyDescent="0.25">
      <c r="R33480" s="15">
        <v>4</v>
      </c>
    </row>
    <row r="33481" spans="18:18" x14ac:dyDescent="0.25">
      <c r="R33481" s="15">
        <v>4</v>
      </c>
    </row>
    <row r="33482" spans="18:18" x14ac:dyDescent="0.25">
      <c r="R33482" s="15">
        <v>4</v>
      </c>
    </row>
    <row r="33483" spans="18:18" x14ac:dyDescent="0.25">
      <c r="R33483" s="15">
        <v>4</v>
      </c>
    </row>
    <row r="33484" spans="18:18" x14ac:dyDescent="0.25">
      <c r="R33484" s="15">
        <v>4</v>
      </c>
    </row>
    <row r="33485" spans="18:18" x14ac:dyDescent="0.25">
      <c r="R33485" s="15">
        <v>4</v>
      </c>
    </row>
    <row r="33486" spans="18:18" x14ac:dyDescent="0.25">
      <c r="R33486" s="15">
        <v>4</v>
      </c>
    </row>
    <row r="33487" spans="18:18" x14ac:dyDescent="0.25">
      <c r="R33487" s="15">
        <v>4</v>
      </c>
    </row>
    <row r="33488" spans="18:18" x14ac:dyDescent="0.25">
      <c r="R33488" s="15">
        <v>4</v>
      </c>
    </row>
    <row r="33489" spans="18:18" x14ac:dyDescent="0.25">
      <c r="R33489" s="15">
        <v>4</v>
      </c>
    </row>
    <row r="33490" spans="18:18" x14ac:dyDescent="0.25">
      <c r="R33490" s="15">
        <v>4</v>
      </c>
    </row>
    <row r="33491" spans="18:18" x14ac:dyDescent="0.25">
      <c r="R33491" s="15">
        <v>4</v>
      </c>
    </row>
    <row r="33492" spans="18:18" x14ac:dyDescent="0.25">
      <c r="R33492" s="15">
        <v>4</v>
      </c>
    </row>
    <row r="33493" spans="18:18" x14ac:dyDescent="0.25">
      <c r="R33493" s="15">
        <v>4</v>
      </c>
    </row>
    <row r="33494" spans="18:18" x14ac:dyDescent="0.25">
      <c r="R33494" s="15">
        <v>4</v>
      </c>
    </row>
    <row r="33495" spans="18:18" x14ac:dyDescent="0.25">
      <c r="R33495" s="15">
        <v>4</v>
      </c>
    </row>
    <row r="33496" spans="18:18" x14ac:dyDescent="0.25">
      <c r="R33496" s="15">
        <v>4</v>
      </c>
    </row>
    <row r="33497" spans="18:18" x14ac:dyDescent="0.25">
      <c r="R33497" s="15">
        <v>4</v>
      </c>
    </row>
    <row r="33498" spans="18:18" x14ac:dyDescent="0.25">
      <c r="R33498" s="15">
        <v>4</v>
      </c>
    </row>
    <row r="33499" spans="18:18" x14ac:dyDescent="0.25">
      <c r="R33499" s="15">
        <v>4</v>
      </c>
    </row>
    <row r="33500" spans="18:18" x14ac:dyDescent="0.25">
      <c r="R33500" s="15">
        <v>4</v>
      </c>
    </row>
    <row r="33501" spans="18:18" x14ac:dyDescent="0.25">
      <c r="R33501" s="15">
        <v>4</v>
      </c>
    </row>
    <row r="33502" spans="18:18" x14ac:dyDescent="0.25">
      <c r="R33502" s="15">
        <v>4</v>
      </c>
    </row>
    <row r="33503" spans="18:18" x14ac:dyDescent="0.25">
      <c r="R33503" s="15">
        <v>4</v>
      </c>
    </row>
    <row r="33504" spans="18:18" x14ac:dyDescent="0.25">
      <c r="R33504" s="15">
        <v>4</v>
      </c>
    </row>
    <row r="33505" spans="18:18" x14ac:dyDescent="0.25">
      <c r="R33505" s="15">
        <v>4</v>
      </c>
    </row>
    <row r="33506" spans="18:18" x14ac:dyDescent="0.25">
      <c r="R33506" s="15">
        <v>4</v>
      </c>
    </row>
    <row r="33507" spans="18:18" x14ac:dyDescent="0.25">
      <c r="R33507" s="15">
        <v>4</v>
      </c>
    </row>
    <row r="33508" spans="18:18" x14ac:dyDescent="0.25">
      <c r="R33508" s="15">
        <v>4</v>
      </c>
    </row>
    <row r="33509" spans="18:18" x14ac:dyDescent="0.25">
      <c r="R33509" s="15">
        <v>4</v>
      </c>
    </row>
    <row r="33510" spans="18:18" x14ac:dyDescent="0.25">
      <c r="R33510" s="15">
        <v>4</v>
      </c>
    </row>
    <row r="33511" spans="18:18" x14ac:dyDescent="0.25">
      <c r="R33511" s="15">
        <v>4</v>
      </c>
    </row>
    <row r="33512" spans="18:18" x14ac:dyDescent="0.25">
      <c r="R33512" s="15">
        <v>4</v>
      </c>
    </row>
    <row r="33513" spans="18:18" x14ac:dyDescent="0.25">
      <c r="R33513" s="15">
        <v>4</v>
      </c>
    </row>
    <row r="33514" spans="18:18" x14ac:dyDescent="0.25">
      <c r="R33514" s="15">
        <v>4</v>
      </c>
    </row>
    <row r="33515" spans="18:18" x14ac:dyDescent="0.25">
      <c r="R33515" s="15">
        <v>4</v>
      </c>
    </row>
    <row r="33516" spans="18:18" x14ac:dyDescent="0.25">
      <c r="R33516" s="15">
        <v>4</v>
      </c>
    </row>
    <row r="33517" spans="18:18" x14ac:dyDescent="0.25">
      <c r="R33517" s="15">
        <v>4</v>
      </c>
    </row>
    <row r="33518" spans="18:18" x14ac:dyDescent="0.25">
      <c r="R33518" s="15">
        <v>4</v>
      </c>
    </row>
    <row r="33519" spans="18:18" x14ac:dyDescent="0.25">
      <c r="R33519" s="15">
        <v>4</v>
      </c>
    </row>
    <row r="33520" spans="18:18" x14ac:dyDescent="0.25">
      <c r="R33520" s="15">
        <v>4</v>
      </c>
    </row>
    <row r="33521" spans="18:18" x14ac:dyDescent="0.25">
      <c r="R33521" s="15">
        <v>4</v>
      </c>
    </row>
    <row r="33522" spans="18:18" x14ac:dyDescent="0.25">
      <c r="R33522" s="15">
        <v>4</v>
      </c>
    </row>
    <row r="33523" spans="18:18" x14ac:dyDescent="0.25">
      <c r="R33523" s="15">
        <v>4</v>
      </c>
    </row>
    <row r="33524" spans="18:18" x14ac:dyDescent="0.25">
      <c r="R33524" s="15">
        <v>4</v>
      </c>
    </row>
    <row r="33525" spans="18:18" x14ac:dyDescent="0.25">
      <c r="R33525" s="15">
        <v>1</v>
      </c>
    </row>
    <row r="33526" spans="18:18" x14ac:dyDescent="0.25">
      <c r="R33526" s="15">
        <v>1</v>
      </c>
    </row>
    <row r="33527" spans="18:18" x14ac:dyDescent="0.25">
      <c r="R33527" s="15">
        <v>1</v>
      </c>
    </row>
    <row r="33528" spans="18:18" x14ac:dyDescent="0.25">
      <c r="R33528" s="15">
        <v>1</v>
      </c>
    </row>
    <row r="33529" spans="18:18" x14ac:dyDescent="0.25">
      <c r="R33529" s="15">
        <v>1</v>
      </c>
    </row>
    <row r="33530" spans="18:18" x14ac:dyDescent="0.25">
      <c r="R33530" s="15">
        <v>1</v>
      </c>
    </row>
    <row r="33531" spans="18:18" x14ac:dyDescent="0.25">
      <c r="R33531" s="15">
        <v>1</v>
      </c>
    </row>
    <row r="33532" spans="18:18" x14ac:dyDescent="0.25">
      <c r="R33532" s="15">
        <v>1</v>
      </c>
    </row>
    <row r="33533" spans="18:18" x14ac:dyDescent="0.25">
      <c r="R33533" s="15">
        <v>1</v>
      </c>
    </row>
    <row r="33534" spans="18:18" x14ac:dyDescent="0.25">
      <c r="R33534" s="15">
        <v>1</v>
      </c>
    </row>
    <row r="33535" spans="18:18" x14ac:dyDescent="0.25">
      <c r="R33535" s="15">
        <v>1</v>
      </c>
    </row>
    <row r="33536" spans="18:18" x14ac:dyDescent="0.25">
      <c r="R33536" s="15">
        <v>1</v>
      </c>
    </row>
    <row r="33537" spans="18:18" x14ac:dyDescent="0.25">
      <c r="R33537" s="15">
        <v>1</v>
      </c>
    </row>
    <row r="33538" spans="18:18" x14ac:dyDescent="0.25">
      <c r="R33538" s="15">
        <v>1</v>
      </c>
    </row>
    <row r="33539" spans="18:18" x14ac:dyDescent="0.25">
      <c r="R33539" s="15">
        <v>1</v>
      </c>
    </row>
    <row r="33540" spans="18:18" x14ac:dyDescent="0.25">
      <c r="R33540" s="15">
        <v>1</v>
      </c>
    </row>
    <row r="33541" spans="18:18" x14ac:dyDescent="0.25">
      <c r="R33541" s="15">
        <v>1</v>
      </c>
    </row>
    <row r="33542" spans="18:18" x14ac:dyDescent="0.25">
      <c r="R33542" s="15">
        <v>1</v>
      </c>
    </row>
    <row r="33543" spans="18:18" x14ac:dyDescent="0.25">
      <c r="R33543" s="15">
        <v>1</v>
      </c>
    </row>
    <row r="33544" spans="18:18" x14ac:dyDescent="0.25">
      <c r="R33544" s="15">
        <v>1</v>
      </c>
    </row>
    <row r="33545" spans="18:18" x14ac:dyDescent="0.25">
      <c r="R33545" s="15">
        <v>1</v>
      </c>
    </row>
    <row r="33546" spans="18:18" x14ac:dyDescent="0.25">
      <c r="R33546" s="15">
        <v>1</v>
      </c>
    </row>
    <row r="33547" spans="18:18" x14ac:dyDescent="0.25">
      <c r="R33547" s="15">
        <v>1</v>
      </c>
    </row>
    <row r="33548" spans="18:18" x14ac:dyDescent="0.25">
      <c r="R33548" s="15">
        <v>1</v>
      </c>
    </row>
    <row r="33549" spans="18:18" x14ac:dyDescent="0.25">
      <c r="R33549" s="15">
        <v>1</v>
      </c>
    </row>
    <row r="33550" spans="18:18" x14ac:dyDescent="0.25">
      <c r="R33550" s="15">
        <v>1</v>
      </c>
    </row>
    <row r="33551" spans="18:18" x14ac:dyDescent="0.25">
      <c r="R33551" s="15">
        <v>1</v>
      </c>
    </row>
    <row r="33552" spans="18:18" x14ac:dyDescent="0.25">
      <c r="R33552" s="15">
        <v>1</v>
      </c>
    </row>
    <row r="33553" spans="18:18" x14ac:dyDescent="0.25">
      <c r="R33553" s="15">
        <v>1</v>
      </c>
    </row>
    <row r="33554" spans="18:18" x14ac:dyDescent="0.25">
      <c r="R33554" s="15">
        <v>1</v>
      </c>
    </row>
    <row r="33555" spans="18:18" x14ac:dyDescent="0.25">
      <c r="R33555" s="15">
        <v>1</v>
      </c>
    </row>
    <row r="33556" spans="18:18" x14ac:dyDescent="0.25">
      <c r="R33556" s="15">
        <v>1</v>
      </c>
    </row>
    <row r="33557" spans="18:18" x14ac:dyDescent="0.25">
      <c r="R33557" s="15">
        <v>4</v>
      </c>
    </row>
    <row r="33558" spans="18:18" x14ac:dyDescent="0.25">
      <c r="R33558" s="15">
        <v>4</v>
      </c>
    </row>
    <row r="33559" spans="18:18" x14ac:dyDescent="0.25">
      <c r="R33559" s="15">
        <v>4</v>
      </c>
    </row>
    <row r="33560" spans="18:18" x14ac:dyDescent="0.25">
      <c r="R33560" s="15">
        <v>4</v>
      </c>
    </row>
    <row r="33561" spans="18:18" x14ac:dyDescent="0.25">
      <c r="R33561" s="15">
        <v>4</v>
      </c>
    </row>
    <row r="33562" spans="18:18" x14ac:dyDescent="0.25">
      <c r="R33562" s="15">
        <v>4</v>
      </c>
    </row>
    <row r="33563" spans="18:18" x14ac:dyDescent="0.25">
      <c r="R33563" s="15">
        <v>4</v>
      </c>
    </row>
    <row r="33564" spans="18:18" x14ac:dyDescent="0.25">
      <c r="R33564" s="15">
        <v>4</v>
      </c>
    </row>
    <row r="33565" spans="18:18" x14ac:dyDescent="0.25">
      <c r="R33565" s="15">
        <v>2</v>
      </c>
    </row>
    <row r="33566" spans="18:18" x14ac:dyDescent="0.25">
      <c r="R33566" s="15">
        <v>2</v>
      </c>
    </row>
    <row r="33567" spans="18:18" x14ac:dyDescent="0.25">
      <c r="R33567" s="15">
        <v>2</v>
      </c>
    </row>
    <row r="33568" spans="18:18" x14ac:dyDescent="0.25">
      <c r="R33568" s="15">
        <v>2</v>
      </c>
    </row>
    <row r="33569" spans="18:18" x14ac:dyDescent="0.25">
      <c r="R33569" s="15">
        <v>2</v>
      </c>
    </row>
    <row r="33570" spans="18:18" x14ac:dyDescent="0.25">
      <c r="R33570" s="15">
        <v>2</v>
      </c>
    </row>
    <row r="33571" spans="18:18" x14ac:dyDescent="0.25">
      <c r="R33571" s="15">
        <v>2</v>
      </c>
    </row>
    <row r="33572" spans="18:18" x14ac:dyDescent="0.25">
      <c r="R33572" s="15">
        <v>2</v>
      </c>
    </row>
    <row r="33573" spans="18:18" x14ac:dyDescent="0.25">
      <c r="R33573" s="15">
        <v>2</v>
      </c>
    </row>
    <row r="33574" spans="18:18" x14ac:dyDescent="0.25">
      <c r="R33574" s="15">
        <v>1</v>
      </c>
    </row>
    <row r="33575" spans="18:18" x14ac:dyDescent="0.25">
      <c r="R33575" s="15">
        <v>1</v>
      </c>
    </row>
    <row r="33576" spans="18:18" x14ac:dyDescent="0.25">
      <c r="R33576" s="15">
        <v>1</v>
      </c>
    </row>
    <row r="33577" spans="18:18" x14ac:dyDescent="0.25">
      <c r="R33577" s="15">
        <v>1</v>
      </c>
    </row>
    <row r="33578" spans="18:18" x14ac:dyDescent="0.25">
      <c r="R33578" s="15">
        <v>4</v>
      </c>
    </row>
    <row r="33579" spans="18:18" x14ac:dyDescent="0.25">
      <c r="R33579" s="15">
        <v>4</v>
      </c>
    </row>
    <row r="33580" spans="18:18" x14ac:dyDescent="0.25">
      <c r="R33580" s="15">
        <v>4</v>
      </c>
    </row>
    <row r="33581" spans="18:18" x14ac:dyDescent="0.25">
      <c r="R33581" s="15">
        <v>4</v>
      </c>
    </row>
    <row r="33582" spans="18:18" x14ac:dyDescent="0.25">
      <c r="R33582" s="15">
        <v>4</v>
      </c>
    </row>
    <row r="33583" spans="18:18" x14ac:dyDescent="0.25">
      <c r="R33583" s="15">
        <v>4</v>
      </c>
    </row>
    <row r="33584" spans="18:18" x14ac:dyDescent="0.25">
      <c r="R33584" s="15">
        <v>4</v>
      </c>
    </row>
    <row r="33585" spans="18:18" x14ac:dyDescent="0.25">
      <c r="R33585" s="15">
        <v>4</v>
      </c>
    </row>
    <row r="33586" spans="18:18" x14ac:dyDescent="0.25">
      <c r="R33586" s="15">
        <v>4</v>
      </c>
    </row>
    <row r="33587" spans="18:18" x14ac:dyDescent="0.25">
      <c r="R33587" s="15">
        <v>4</v>
      </c>
    </row>
    <row r="33588" spans="18:18" x14ac:dyDescent="0.25">
      <c r="R33588" s="15">
        <v>4</v>
      </c>
    </row>
    <row r="33589" spans="18:18" x14ac:dyDescent="0.25">
      <c r="R33589" s="15">
        <v>4</v>
      </c>
    </row>
    <row r="33590" spans="18:18" x14ac:dyDescent="0.25">
      <c r="R33590" s="15">
        <v>4</v>
      </c>
    </row>
    <row r="33591" spans="18:18" x14ac:dyDescent="0.25">
      <c r="R33591" s="15">
        <v>4</v>
      </c>
    </row>
    <row r="33592" spans="18:18" x14ac:dyDescent="0.25">
      <c r="R33592" s="15">
        <v>4</v>
      </c>
    </row>
    <row r="33593" spans="18:18" x14ac:dyDescent="0.25">
      <c r="R33593" s="15">
        <v>4</v>
      </c>
    </row>
    <row r="33594" spans="18:18" x14ac:dyDescent="0.25">
      <c r="R33594" s="15">
        <v>4</v>
      </c>
    </row>
    <row r="33595" spans="18:18" x14ac:dyDescent="0.25">
      <c r="R33595" s="15">
        <v>4</v>
      </c>
    </row>
    <row r="33596" spans="18:18" x14ac:dyDescent="0.25">
      <c r="R33596" s="15">
        <v>4</v>
      </c>
    </row>
    <row r="33597" spans="18:18" x14ac:dyDescent="0.25">
      <c r="R33597" s="15">
        <v>4</v>
      </c>
    </row>
    <row r="33598" spans="18:18" x14ac:dyDescent="0.25">
      <c r="R33598" s="15">
        <v>4</v>
      </c>
    </row>
    <row r="33599" spans="18:18" x14ac:dyDescent="0.25">
      <c r="R33599" s="15">
        <v>3</v>
      </c>
    </row>
    <row r="33600" spans="18:18" x14ac:dyDescent="0.25">
      <c r="R33600" s="15">
        <v>3</v>
      </c>
    </row>
    <row r="33601" spans="18:18" x14ac:dyDescent="0.25">
      <c r="R33601" s="15">
        <v>3</v>
      </c>
    </row>
    <row r="33602" spans="18:18" x14ac:dyDescent="0.25">
      <c r="R33602" s="15">
        <v>3</v>
      </c>
    </row>
    <row r="33603" spans="18:18" x14ac:dyDescent="0.25">
      <c r="R33603" s="15">
        <v>3</v>
      </c>
    </row>
    <row r="33604" spans="18:18" x14ac:dyDescent="0.25">
      <c r="R33604" s="15">
        <v>3</v>
      </c>
    </row>
    <row r="33605" spans="18:18" x14ac:dyDescent="0.25">
      <c r="R33605" s="15">
        <v>3</v>
      </c>
    </row>
    <row r="33606" spans="18:18" x14ac:dyDescent="0.25">
      <c r="R33606" s="15">
        <v>3</v>
      </c>
    </row>
    <row r="33607" spans="18:18" x14ac:dyDescent="0.25">
      <c r="R33607" s="15">
        <v>3</v>
      </c>
    </row>
    <row r="33608" spans="18:18" x14ac:dyDescent="0.25">
      <c r="R33608" s="15">
        <v>3</v>
      </c>
    </row>
    <row r="33609" spans="18:18" x14ac:dyDescent="0.25">
      <c r="R33609" s="15">
        <v>3</v>
      </c>
    </row>
    <row r="33610" spans="18:18" x14ac:dyDescent="0.25">
      <c r="R33610" s="15">
        <v>3</v>
      </c>
    </row>
    <row r="33611" spans="18:18" x14ac:dyDescent="0.25">
      <c r="R33611" s="15">
        <v>3</v>
      </c>
    </row>
    <row r="33612" spans="18:18" x14ac:dyDescent="0.25">
      <c r="R33612" s="15">
        <v>3</v>
      </c>
    </row>
    <row r="33613" spans="18:18" x14ac:dyDescent="0.25">
      <c r="R33613" s="15">
        <v>3</v>
      </c>
    </row>
    <row r="33614" spans="18:18" x14ac:dyDescent="0.25">
      <c r="R33614" s="15">
        <v>3</v>
      </c>
    </row>
    <row r="33615" spans="18:18" x14ac:dyDescent="0.25">
      <c r="R33615" s="15">
        <v>3</v>
      </c>
    </row>
    <row r="33616" spans="18:18" x14ac:dyDescent="0.25">
      <c r="R33616" s="15">
        <v>3</v>
      </c>
    </row>
    <row r="33617" spans="18:18" x14ac:dyDescent="0.25">
      <c r="R33617" s="15">
        <v>3</v>
      </c>
    </row>
    <row r="33618" spans="18:18" x14ac:dyDescent="0.25">
      <c r="R33618" s="15">
        <v>3</v>
      </c>
    </row>
    <row r="33619" spans="18:18" x14ac:dyDescent="0.25">
      <c r="R33619" s="15">
        <v>3</v>
      </c>
    </row>
    <row r="33620" spans="18:18" x14ac:dyDescent="0.25">
      <c r="R33620" s="15">
        <v>3</v>
      </c>
    </row>
    <row r="33621" spans="18:18" x14ac:dyDescent="0.25">
      <c r="R33621" s="15">
        <v>3</v>
      </c>
    </row>
    <row r="33622" spans="18:18" x14ac:dyDescent="0.25">
      <c r="R33622" s="15">
        <v>3</v>
      </c>
    </row>
    <row r="33623" spans="18:18" x14ac:dyDescent="0.25">
      <c r="R33623" s="15">
        <v>3</v>
      </c>
    </row>
    <row r="33624" spans="18:18" x14ac:dyDescent="0.25">
      <c r="R33624" s="15">
        <v>3</v>
      </c>
    </row>
    <row r="33625" spans="18:18" x14ac:dyDescent="0.25">
      <c r="R33625" s="15">
        <v>3</v>
      </c>
    </row>
    <row r="33626" spans="18:18" x14ac:dyDescent="0.25">
      <c r="R33626" s="15">
        <v>3</v>
      </c>
    </row>
    <row r="33627" spans="18:18" x14ac:dyDescent="0.25">
      <c r="R33627" s="15">
        <v>1</v>
      </c>
    </row>
    <row r="33628" spans="18:18" x14ac:dyDescent="0.25">
      <c r="R33628" s="15">
        <v>1</v>
      </c>
    </row>
    <row r="33629" spans="18:18" x14ac:dyDescent="0.25">
      <c r="R33629" s="15">
        <v>1</v>
      </c>
    </row>
    <row r="33630" spans="18:18" x14ac:dyDescent="0.25">
      <c r="R33630" s="15">
        <v>1</v>
      </c>
    </row>
    <row r="33631" spans="18:18" x14ac:dyDescent="0.25">
      <c r="R33631" s="15">
        <v>1</v>
      </c>
    </row>
    <row r="33632" spans="18:18" x14ac:dyDescent="0.25">
      <c r="R33632" s="15">
        <v>1</v>
      </c>
    </row>
    <row r="33633" spans="18:18" x14ac:dyDescent="0.25">
      <c r="R33633" s="15">
        <v>1</v>
      </c>
    </row>
    <row r="33634" spans="18:18" x14ac:dyDescent="0.25">
      <c r="R33634" s="15">
        <v>1</v>
      </c>
    </row>
    <row r="33635" spans="18:18" x14ac:dyDescent="0.25">
      <c r="R33635" s="15">
        <v>1</v>
      </c>
    </row>
    <row r="33636" spans="18:18" x14ac:dyDescent="0.25">
      <c r="R33636" s="15">
        <v>1</v>
      </c>
    </row>
    <row r="33637" spans="18:18" x14ac:dyDescent="0.25">
      <c r="R33637" s="15">
        <v>1</v>
      </c>
    </row>
    <row r="33638" spans="18:18" x14ac:dyDescent="0.25">
      <c r="R33638" s="15">
        <v>1</v>
      </c>
    </row>
    <row r="33639" spans="18:18" x14ac:dyDescent="0.25">
      <c r="R33639" s="15">
        <v>1</v>
      </c>
    </row>
    <row r="33640" spans="18:18" x14ac:dyDescent="0.25">
      <c r="R33640" s="15">
        <v>1</v>
      </c>
    </row>
    <row r="33641" spans="18:18" x14ac:dyDescent="0.25">
      <c r="R33641" s="15">
        <v>1</v>
      </c>
    </row>
    <row r="33642" spans="18:18" x14ac:dyDescent="0.25">
      <c r="R33642" s="15">
        <v>1</v>
      </c>
    </row>
    <row r="33643" spans="18:18" x14ac:dyDescent="0.25">
      <c r="R33643" s="15">
        <v>1</v>
      </c>
    </row>
    <row r="33644" spans="18:18" x14ac:dyDescent="0.25">
      <c r="R33644" s="15">
        <v>1</v>
      </c>
    </row>
    <row r="33645" spans="18:18" x14ac:dyDescent="0.25">
      <c r="R33645" s="15">
        <v>1</v>
      </c>
    </row>
    <row r="33646" spans="18:18" x14ac:dyDescent="0.25">
      <c r="R33646" s="15">
        <v>1</v>
      </c>
    </row>
    <row r="33647" spans="18:18" x14ac:dyDescent="0.25">
      <c r="R33647" s="15">
        <v>1</v>
      </c>
    </row>
    <row r="33648" spans="18:18" x14ac:dyDescent="0.25">
      <c r="R33648" s="15">
        <v>1</v>
      </c>
    </row>
    <row r="33649" spans="18:18" x14ac:dyDescent="0.25">
      <c r="R33649" s="15">
        <v>1</v>
      </c>
    </row>
    <row r="33650" spans="18:18" x14ac:dyDescent="0.25">
      <c r="R33650" s="15">
        <v>1</v>
      </c>
    </row>
    <row r="33651" spans="18:18" x14ac:dyDescent="0.25">
      <c r="R33651" s="15">
        <v>1</v>
      </c>
    </row>
    <row r="33652" spans="18:18" x14ac:dyDescent="0.25">
      <c r="R33652" s="15">
        <v>1</v>
      </c>
    </row>
    <row r="33653" spans="18:18" x14ac:dyDescent="0.25">
      <c r="R33653" s="15">
        <v>1</v>
      </c>
    </row>
    <row r="33654" spans="18:18" x14ac:dyDescent="0.25">
      <c r="R33654" s="15">
        <v>1</v>
      </c>
    </row>
    <row r="33655" spans="18:18" x14ac:dyDescent="0.25">
      <c r="R33655" s="15">
        <v>1</v>
      </c>
    </row>
    <row r="33656" spans="18:18" x14ac:dyDescent="0.25">
      <c r="R33656" s="15">
        <v>1</v>
      </c>
    </row>
    <row r="33657" spans="18:18" x14ac:dyDescent="0.25">
      <c r="R33657" s="15">
        <v>1</v>
      </c>
    </row>
    <row r="33658" spans="18:18" x14ac:dyDescent="0.25">
      <c r="R33658" s="15">
        <v>1</v>
      </c>
    </row>
    <row r="33659" spans="18:18" x14ac:dyDescent="0.25">
      <c r="R33659" s="15">
        <v>1</v>
      </c>
    </row>
    <row r="33660" spans="18:18" x14ac:dyDescent="0.25">
      <c r="R33660" s="15">
        <v>1</v>
      </c>
    </row>
    <row r="33661" spans="18:18" x14ac:dyDescent="0.25">
      <c r="R33661" s="15">
        <v>1</v>
      </c>
    </row>
    <row r="33662" spans="18:18" x14ac:dyDescent="0.25">
      <c r="R33662" s="15">
        <v>1</v>
      </c>
    </row>
    <row r="33663" spans="18:18" x14ac:dyDescent="0.25">
      <c r="R33663" s="15">
        <v>1</v>
      </c>
    </row>
    <row r="33664" spans="18:18" x14ac:dyDescent="0.25">
      <c r="R33664" s="15">
        <v>1</v>
      </c>
    </row>
    <row r="33665" spans="18:18" x14ac:dyDescent="0.25">
      <c r="R33665" s="15">
        <v>1</v>
      </c>
    </row>
    <row r="33666" spans="18:18" x14ac:dyDescent="0.25">
      <c r="R33666" s="15">
        <v>1</v>
      </c>
    </row>
    <row r="33667" spans="18:18" x14ac:dyDescent="0.25">
      <c r="R33667" s="15">
        <v>1</v>
      </c>
    </row>
    <row r="33668" spans="18:18" x14ac:dyDescent="0.25">
      <c r="R33668" s="15">
        <v>1</v>
      </c>
    </row>
    <row r="33669" spans="18:18" x14ac:dyDescent="0.25">
      <c r="R33669" s="15">
        <v>1</v>
      </c>
    </row>
    <row r="33670" spans="18:18" x14ac:dyDescent="0.25">
      <c r="R33670" s="15">
        <v>1</v>
      </c>
    </row>
    <row r="33671" spans="18:18" x14ac:dyDescent="0.25">
      <c r="R33671" s="15">
        <v>1</v>
      </c>
    </row>
    <row r="33672" spans="18:18" x14ac:dyDescent="0.25">
      <c r="R33672" s="15">
        <v>1</v>
      </c>
    </row>
    <row r="33673" spans="18:18" x14ac:dyDescent="0.25">
      <c r="R33673" s="15">
        <v>1</v>
      </c>
    </row>
    <row r="33674" spans="18:18" x14ac:dyDescent="0.25">
      <c r="R33674" s="15">
        <v>1</v>
      </c>
    </row>
    <row r="33675" spans="18:18" x14ac:dyDescent="0.25">
      <c r="R33675" s="15">
        <v>2</v>
      </c>
    </row>
    <row r="33676" spans="18:18" x14ac:dyDescent="0.25">
      <c r="R33676" s="15">
        <v>2</v>
      </c>
    </row>
    <row r="33677" spans="18:18" x14ac:dyDescent="0.25">
      <c r="R33677" s="15">
        <v>2</v>
      </c>
    </row>
    <row r="33678" spans="18:18" x14ac:dyDescent="0.25">
      <c r="R33678" s="15">
        <v>2</v>
      </c>
    </row>
    <row r="33679" spans="18:18" x14ac:dyDescent="0.25">
      <c r="R33679" s="15">
        <v>2</v>
      </c>
    </row>
    <row r="33680" spans="18:18" x14ac:dyDescent="0.25">
      <c r="R33680" s="15">
        <v>2</v>
      </c>
    </row>
    <row r="33681" spans="18:18" x14ac:dyDescent="0.25">
      <c r="R33681" s="15">
        <v>2</v>
      </c>
    </row>
    <row r="33682" spans="18:18" x14ac:dyDescent="0.25">
      <c r="R33682" s="15">
        <v>2</v>
      </c>
    </row>
    <row r="33683" spans="18:18" x14ac:dyDescent="0.25">
      <c r="R33683" s="15">
        <v>2</v>
      </c>
    </row>
    <row r="33684" spans="18:18" x14ac:dyDescent="0.25">
      <c r="R33684" s="15">
        <v>2</v>
      </c>
    </row>
    <row r="33685" spans="18:18" x14ac:dyDescent="0.25">
      <c r="R33685" s="15">
        <v>2</v>
      </c>
    </row>
    <row r="33686" spans="18:18" x14ac:dyDescent="0.25">
      <c r="R33686" s="15">
        <v>2</v>
      </c>
    </row>
    <row r="33687" spans="18:18" x14ac:dyDescent="0.25">
      <c r="R33687" s="15">
        <v>2</v>
      </c>
    </row>
    <row r="33688" spans="18:18" x14ac:dyDescent="0.25">
      <c r="R33688" s="15">
        <v>2</v>
      </c>
    </row>
    <row r="33689" spans="18:18" x14ac:dyDescent="0.25">
      <c r="R33689" s="15">
        <v>1</v>
      </c>
    </row>
    <row r="33690" spans="18:18" x14ac:dyDescent="0.25">
      <c r="R33690" s="15">
        <v>1</v>
      </c>
    </row>
    <row r="33691" spans="18:18" x14ac:dyDescent="0.25">
      <c r="R33691" s="15">
        <v>1</v>
      </c>
    </row>
    <row r="33692" spans="18:18" x14ac:dyDescent="0.25">
      <c r="R33692" s="15">
        <v>1</v>
      </c>
    </row>
    <row r="33693" spans="18:18" x14ac:dyDescent="0.25">
      <c r="R33693" s="15">
        <v>1</v>
      </c>
    </row>
    <row r="33694" spans="18:18" x14ac:dyDescent="0.25">
      <c r="R33694" s="15">
        <v>1</v>
      </c>
    </row>
    <row r="33695" spans="18:18" x14ac:dyDescent="0.25">
      <c r="R33695" s="15">
        <v>1</v>
      </c>
    </row>
    <row r="33696" spans="18:18" x14ac:dyDescent="0.25">
      <c r="R33696" s="15">
        <v>1</v>
      </c>
    </row>
    <row r="33697" spans="18:18" x14ac:dyDescent="0.25">
      <c r="R33697" s="15">
        <v>1</v>
      </c>
    </row>
    <row r="33698" spans="18:18" x14ac:dyDescent="0.25">
      <c r="R33698" s="15">
        <v>3</v>
      </c>
    </row>
    <row r="33699" spans="18:18" x14ac:dyDescent="0.25">
      <c r="R33699" s="15">
        <v>3</v>
      </c>
    </row>
    <row r="33700" spans="18:18" x14ac:dyDescent="0.25">
      <c r="R33700" s="15">
        <v>3</v>
      </c>
    </row>
    <row r="33701" spans="18:18" x14ac:dyDescent="0.25">
      <c r="R33701" s="15">
        <v>3</v>
      </c>
    </row>
    <row r="33702" spans="18:18" x14ac:dyDescent="0.25">
      <c r="R33702" s="15">
        <v>3</v>
      </c>
    </row>
    <row r="33703" spans="18:18" x14ac:dyDescent="0.25">
      <c r="R33703" s="15">
        <v>3</v>
      </c>
    </row>
    <row r="33704" spans="18:18" x14ac:dyDescent="0.25">
      <c r="R33704" s="15">
        <v>3</v>
      </c>
    </row>
    <row r="33705" spans="18:18" x14ac:dyDescent="0.25">
      <c r="R33705" s="15">
        <v>3</v>
      </c>
    </row>
    <row r="33706" spans="18:18" x14ac:dyDescent="0.25">
      <c r="R33706" s="15">
        <v>3</v>
      </c>
    </row>
    <row r="33707" spans="18:18" x14ac:dyDescent="0.25">
      <c r="R33707" s="15">
        <v>3</v>
      </c>
    </row>
    <row r="33708" spans="18:18" x14ac:dyDescent="0.25">
      <c r="R33708" s="15">
        <v>3</v>
      </c>
    </row>
    <row r="33709" spans="18:18" x14ac:dyDescent="0.25">
      <c r="R33709" s="15">
        <v>3</v>
      </c>
    </row>
    <row r="33710" spans="18:18" x14ac:dyDescent="0.25">
      <c r="R33710" s="15">
        <v>3</v>
      </c>
    </row>
    <row r="33711" spans="18:18" x14ac:dyDescent="0.25">
      <c r="R33711" s="15">
        <v>3</v>
      </c>
    </row>
    <row r="33712" spans="18:18" x14ac:dyDescent="0.25">
      <c r="R33712" s="15">
        <v>3</v>
      </c>
    </row>
    <row r="33713" spans="18:18" x14ac:dyDescent="0.25">
      <c r="R33713" s="15">
        <v>3</v>
      </c>
    </row>
    <row r="33714" spans="18:18" x14ac:dyDescent="0.25">
      <c r="R33714" s="15">
        <v>3</v>
      </c>
    </row>
    <row r="33715" spans="18:18" x14ac:dyDescent="0.25">
      <c r="R33715" s="15">
        <v>3</v>
      </c>
    </row>
    <row r="33716" spans="18:18" x14ac:dyDescent="0.25">
      <c r="R33716" s="15">
        <v>3</v>
      </c>
    </row>
    <row r="33717" spans="18:18" x14ac:dyDescent="0.25">
      <c r="R33717" s="15">
        <v>3</v>
      </c>
    </row>
    <row r="33718" spans="18:18" x14ac:dyDescent="0.25">
      <c r="R33718" s="15">
        <v>3</v>
      </c>
    </row>
    <row r="33719" spans="18:18" x14ac:dyDescent="0.25">
      <c r="R33719" s="15">
        <v>3</v>
      </c>
    </row>
    <row r="33720" spans="18:18" x14ac:dyDescent="0.25">
      <c r="R33720" s="15">
        <v>3</v>
      </c>
    </row>
    <row r="33721" spans="18:18" x14ac:dyDescent="0.25">
      <c r="R33721" s="15">
        <v>3</v>
      </c>
    </row>
    <row r="33722" spans="18:18" x14ac:dyDescent="0.25">
      <c r="R33722" s="15">
        <v>3</v>
      </c>
    </row>
    <row r="33723" spans="18:18" x14ac:dyDescent="0.25">
      <c r="R33723" s="15">
        <v>3</v>
      </c>
    </row>
    <row r="33724" spans="18:18" x14ac:dyDescent="0.25">
      <c r="R33724" s="15">
        <v>3</v>
      </c>
    </row>
    <row r="33725" spans="18:18" x14ac:dyDescent="0.25">
      <c r="R33725" s="15">
        <v>3</v>
      </c>
    </row>
    <row r="33726" spans="18:18" x14ac:dyDescent="0.25">
      <c r="R33726" s="15">
        <v>3</v>
      </c>
    </row>
    <row r="33727" spans="18:18" x14ac:dyDescent="0.25">
      <c r="R33727" s="15">
        <v>3</v>
      </c>
    </row>
    <row r="33728" spans="18:18" x14ac:dyDescent="0.25">
      <c r="R33728" s="15">
        <v>3</v>
      </c>
    </row>
    <row r="33729" spans="18:18" x14ac:dyDescent="0.25">
      <c r="R33729" s="15">
        <v>3</v>
      </c>
    </row>
    <row r="33730" spans="18:18" x14ac:dyDescent="0.25">
      <c r="R33730" s="15">
        <v>3</v>
      </c>
    </row>
    <row r="33731" spans="18:18" x14ac:dyDescent="0.25">
      <c r="R33731" s="15">
        <v>3</v>
      </c>
    </row>
    <row r="33732" spans="18:18" x14ac:dyDescent="0.25">
      <c r="R33732" s="15">
        <v>3</v>
      </c>
    </row>
    <row r="33733" spans="18:18" x14ac:dyDescent="0.25">
      <c r="R33733" s="15">
        <v>3</v>
      </c>
    </row>
    <row r="33734" spans="18:18" x14ac:dyDescent="0.25">
      <c r="R33734" s="15">
        <v>3</v>
      </c>
    </row>
    <row r="33735" spans="18:18" x14ac:dyDescent="0.25">
      <c r="R33735" s="15">
        <v>3</v>
      </c>
    </row>
    <row r="33736" spans="18:18" x14ac:dyDescent="0.25">
      <c r="R33736" s="15">
        <v>3</v>
      </c>
    </row>
    <row r="33737" spans="18:18" x14ac:dyDescent="0.25">
      <c r="R33737" s="15">
        <v>3</v>
      </c>
    </row>
    <row r="33738" spans="18:18" x14ac:dyDescent="0.25">
      <c r="R33738" s="15">
        <v>3</v>
      </c>
    </row>
    <row r="33739" spans="18:18" x14ac:dyDescent="0.25">
      <c r="R33739" s="15">
        <v>3</v>
      </c>
    </row>
    <row r="33740" spans="18:18" x14ac:dyDescent="0.25">
      <c r="R33740" s="15">
        <v>3</v>
      </c>
    </row>
    <row r="33741" spans="18:18" x14ac:dyDescent="0.25">
      <c r="R33741" s="15">
        <v>3</v>
      </c>
    </row>
    <row r="33742" spans="18:18" x14ac:dyDescent="0.25">
      <c r="R33742" s="15">
        <v>3</v>
      </c>
    </row>
    <row r="33743" spans="18:18" x14ac:dyDescent="0.25">
      <c r="R33743" s="15">
        <v>3</v>
      </c>
    </row>
    <row r="33744" spans="18:18" x14ac:dyDescent="0.25">
      <c r="R33744" s="15">
        <v>3</v>
      </c>
    </row>
    <row r="33745" spans="18:18" x14ac:dyDescent="0.25">
      <c r="R33745" s="15">
        <v>3</v>
      </c>
    </row>
    <row r="33746" spans="18:18" x14ac:dyDescent="0.25">
      <c r="R33746" s="15">
        <v>3</v>
      </c>
    </row>
    <row r="33747" spans="18:18" x14ac:dyDescent="0.25">
      <c r="R33747" s="15">
        <v>3</v>
      </c>
    </row>
    <row r="33748" spans="18:18" x14ac:dyDescent="0.25">
      <c r="R33748" s="15">
        <v>3</v>
      </c>
    </row>
    <row r="33749" spans="18:18" x14ac:dyDescent="0.25">
      <c r="R33749" s="15">
        <v>3</v>
      </c>
    </row>
    <row r="33750" spans="18:18" x14ac:dyDescent="0.25">
      <c r="R33750" s="15">
        <v>3</v>
      </c>
    </row>
    <row r="33751" spans="18:18" x14ac:dyDescent="0.25">
      <c r="R33751" s="15">
        <v>3</v>
      </c>
    </row>
    <row r="33752" spans="18:18" x14ac:dyDescent="0.25">
      <c r="R33752" s="15">
        <v>3</v>
      </c>
    </row>
    <row r="33753" spans="18:18" x14ac:dyDescent="0.25">
      <c r="R33753" s="15">
        <v>3</v>
      </c>
    </row>
    <row r="33754" spans="18:18" x14ac:dyDescent="0.25">
      <c r="R33754" s="15">
        <v>3</v>
      </c>
    </row>
    <row r="33755" spans="18:18" x14ac:dyDescent="0.25">
      <c r="R33755" s="15">
        <v>3</v>
      </c>
    </row>
    <row r="33756" spans="18:18" x14ac:dyDescent="0.25">
      <c r="R33756" s="15">
        <v>3</v>
      </c>
    </row>
    <row r="33757" spans="18:18" x14ac:dyDescent="0.25">
      <c r="R33757" s="15">
        <v>3</v>
      </c>
    </row>
    <row r="33758" spans="18:18" x14ac:dyDescent="0.25">
      <c r="R33758" s="15">
        <v>3</v>
      </c>
    </row>
    <row r="33759" spans="18:18" x14ac:dyDescent="0.25">
      <c r="R33759" s="15">
        <v>3</v>
      </c>
    </row>
    <row r="33760" spans="18:18" x14ac:dyDescent="0.25">
      <c r="R33760" s="15">
        <v>3</v>
      </c>
    </row>
    <row r="33761" spans="18:18" x14ac:dyDescent="0.25">
      <c r="R33761" s="15">
        <v>3</v>
      </c>
    </row>
    <row r="33762" spans="18:18" x14ac:dyDescent="0.25">
      <c r="R33762" s="15">
        <v>3</v>
      </c>
    </row>
    <row r="33763" spans="18:18" x14ac:dyDescent="0.25">
      <c r="R33763" s="15">
        <v>3</v>
      </c>
    </row>
    <row r="33764" spans="18:18" x14ac:dyDescent="0.25">
      <c r="R33764" s="15">
        <v>3</v>
      </c>
    </row>
    <row r="33765" spans="18:18" x14ac:dyDescent="0.25">
      <c r="R33765" s="15">
        <v>3</v>
      </c>
    </row>
    <row r="33766" spans="18:18" x14ac:dyDescent="0.25">
      <c r="R33766" s="15">
        <v>3</v>
      </c>
    </row>
    <row r="33767" spans="18:18" x14ac:dyDescent="0.25">
      <c r="R33767" s="15">
        <v>3</v>
      </c>
    </row>
    <row r="33768" spans="18:18" x14ac:dyDescent="0.25">
      <c r="R33768" s="15">
        <v>3</v>
      </c>
    </row>
    <row r="33769" spans="18:18" x14ac:dyDescent="0.25">
      <c r="R33769" s="15">
        <v>3</v>
      </c>
    </row>
    <row r="33770" spans="18:18" x14ac:dyDescent="0.25">
      <c r="R33770" s="15">
        <v>3</v>
      </c>
    </row>
    <row r="33771" spans="18:18" x14ac:dyDescent="0.25">
      <c r="R33771" s="15">
        <v>3</v>
      </c>
    </row>
    <row r="33772" spans="18:18" x14ac:dyDescent="0.25">
      <c r="R33772" s="15">
        <v>3</v>
      </c>
    </row>
    <row r="33773" spans="18:18" x14ac:dyDescent="0.25">
      <c r="R33773" s="15">
        <v>3</v>
      </c>
    </row>
    <row r="33774" spans="18:18" x14ac:dyDescent="0.25">
      <c r="R33774" s="15">
        <v>3</v>
      </c>
    </row>
    <row r="33775" spans="18:18" x14ac:dyDescent="0.25">
      <c r="R33775" s="15">
        <v>3</v>
      </c>
    </row>
    <row r="33776" spans="18:18" x14ac:dyDescent="0.25">
      <c r="R33776" s="15">
        <v>3</v>
      </c>
    </row>
    <row r="33777" spans="18:18" x14ac:dyDescent="0.25">
      <c r="R33777" s="15">
        <v>3</v>
      </c>
    </row>
    <row r="33778" spans="18:18" x14ac:dyDescent="0.25">
      <c r="R33778" s="15">
        <v>3</v>
      </c>
    </row>
    <row r="33779" spans="18:18" x14ac:dyDescent="0.25">
      <c r="R33779" s="15">
        <v>3</v>
      </c>
    </row>
    <row r="33780" spans="18:18" x14ac:dyDescent="0.25">
      <c r="R33780" s="15">
        <v>3</v>
      </c>
    </row>
    <row r="33781" spans="18:18" x14ac:dyDescent="0.25">
      <c r="R33781" s="15">
        <v>3</v>
      </c>
    </row>
    <row r="33782" spans="18:18" x14ac:dyDescent="0.25">
      <c r="R33782" s="15">
        <v>3</v>
      </c>
    </row>
    <row r="33783" spans="18:18" x14ac:dyDescent="0.25">
      <c r="R33783" s="15">
        <v>3</v>
      </c>
    </row>
    <row r="33784" spans="18:18" x14ac:dyDescent="0.25">
      <c r="R33784" s="15">
        <v>3</v>
      </c>
    </row>
    <row r="33785" spans="18:18" x14ac:dyDescent="0.25">
      <c r="R33785" s="15">
        <v>3</v>
      </c>
    </row>
    <row r="33786" spans="18:18" x14ac:dyDescent="0.25">
      <c r="R33786" s="15">
        <v>3</v>
      </c>
    </row>
    <row r="33787" spans="18:18" x14ac:dyDescent="0.25">
      <c r="R33787" s="15">
        <v>3</v>
      </c>
    </row>
    <row r="33788" spans="18:18" x14ac:dyDescent="0.25">
      <c r="R33788" s="15">
        <v>3</v>
      </c>
    </row>
    <row r="33789" spans="18:18" x14ac:dyDescent="0.25">
      <c r="R33789" s="15">
        <v>3</v>
      </c>
    </row>
    <row r="33790" spans="18:18" x14ac:dyDescent="0.25">
      <c r="R33790" s="15">
        <v>3</v>
      </c>
    </row>
    <row r="33791" spans="18:18" x14ac:dyDescent="0.25">
      <c r="R33791" s="15">
        <v>3</v>
      </c>
    </row>
    <row r="33792" spans="18:18" x14ac:dyDescent="0.25">
      <c r="R33792" s="15">
        <v>3</v>
      </c>
    </row>
    <row r="33793" spans="18:18" x14ac:dyDescent="0.25">
      <c r="R33793" s="15">
        <v>3</v>
      </c>
    </row>
    <row r="33794" spans="18:18" x14ac:dyDescent="0.25">
      <c r="R33794" s="15">
        <v>3</v>
      </c>
    </row>
    <row r="33795" spans="18:18" x14ac:dyDescent="0.25">
      <c r="R33795" s="15">
        <v>3</v>
      </c>
    </row>
    <row r="33796" spans="18:18" x14ac:dyDescent="0.25">
      <c r="R33796" s="15">
        <v>3</v>
      </c>
    </row>
    <row r="33797" spans="18:18" x14ac:dyDescent="0.25">
      <c r="R33797" s="15">
        <v>3</v>
      </c>
    </row>
    <row r="33798" spans="18:18" x14ac:dyDescent="0.25">
      <c r="R33798" s="15">
        <v>3</v>
      </c>
    </row>
    <row r="33799" spans="18:18" x14ac:dyDescent="0.25">
      <c r="R33799" s="15">
        <v>3</v>
      </c>
    </row>
    <row r="33800" spans="18:18" x14ac:dyDescent="0.25">
      <c r="R33800" s="15">
        <v>3</v>
      </c>
    </row>
    <row r="33801" spans="18:18" x14ac:dyDescent="0.25">
      <c r="R33801" s="15">
        <v>3</v>
      </c>
    </row>
    <row r="33802" spans="18:18" x14ac:dyDescent="0.25">
      <c r="R33802" s="15">
        <v>3</v>
      </c>
    </row>
    <row r="33803" spans="18:18" x14ac:dyDescent="0.25">
      <c r="R33803" s="15">
        <v>3</v>
      </c>
    </row>
    <row r="33804" spans="18:18" x14ac:dyDescent="0.25">
      <c r="R33804" s="15">
        <v>1</v>
      </c>
    </row>
    <row r="33805" spans="18:18" x14ac:dyDescent="0.25">
      <c r="R33805" s="15">
        <v>1</v>
      </c>
    </row>
    <row r="33806" spans="18:18" x14ac:dyDescent="0.25">
      <c r="R33806" s="15">
        <v>2</v>
      </c>
    </row>
    <row r="33807" spans="18:18" x14ac:dyDescent="0.25">
      <c r="R33807" s="15">
        <v>2</v>
      </c>
    </row>
    <row r="33808" spans="18:18" x14ac:dyDescent="0.25">
      <c r="R33808" s="15">
        <v>2</v>
      </c>
    </row>
    <row r="33809" spans="18:18" x14ac:dyDescent="0.25">
      <c r="R33809" s="15">
        <v>2</v>
      </c>
    </row>
    <row r="33810" spans="18:18" x14ac:dyDescent="0.25">
      <c r="R33810" s="15">
        <v>2</v>
      </c>
    </row>
    <row r="33811" spans="18:18" x14ac:dyDescent="0.25">
      <c r="R33811" s="15">
        <v>2</v>
      </c>
    </row>
    <row r="33812" spans="18:18" x14ac:dyDescent="0.25">
      <c r="R33812" s="15">
        <v>2</v>
      </c>
    </row>
    <row r="33813" spans="18:18" x14ac:dyDescent="0.25">
      <c r="R33813" s="15">
        <v>3</v>
      </c>
    </row>
    <row r="33814" spans="18:18" x14ac:dyDescent="0.25">
      <c r="R33814" s="15">
        <v>3</v>
      </c>
    </row>
    <row r="33815" spans="18:18" x14ac:dyDescent="0.25">
      <c r="R33815" s="15">
        <v>3</v>
      </c>
    </row>
    <row r="33816" spans="18:18" x14ac:dyDescent="0.25">
      <c r="R33816" s="15">
        <v>3</v>
      </c>
    </row>
    <row r="33817" spans="18:18" x14ac:dyDescent="0.25">
      <c r="R33817" s="15">
        <v>3</v>
      </c>
    </row>
    <row r="33818" spans="18:18" x14ac:dyDescent="0.25">
      <c r="R33818" s="15">
        <v>3</v>
      </c>
    </row>
    <row r="33819" spans="18:18" x14ac:dyDescent="0.25">
      <c r="R33819" s="15">
        <v>3</v>
      </c>
    </row>
    <row r="33820" spans="18:18" x14ac:dyDescent="0.25">
      <c r="R33820" s="15">
        <v>2</v>
      </c>
    </row>
    <row r="33821" spans="18:18" x14ac:dyDescent="0.25">
      <c r="R33821" s="15">
        <v>2</v>
      </c>
    </row>
    <row r="33822" spans="18:18" x14ac:dyDescent="0.25">
      <c r="R33822" s="15">
        <v>2</v>
      </c>
    </row>
    <row r="33823" spans="18:18" x14ac:dyDescent="0.25">
      <c r="R33823" s="15">
        <v>2</v>
      </c>
    </row>
    <row r="33824" spans="18:18" x14ac:dyDescent="0.25">
      <c r="R33824" s="15">
        <v>2</v>
      </c>
    </row>
    <row r="33825" spans="18:18" x14ac:dyDescent="0.25">
      <c r="R33825" s="15">
        <v>2</v>
      </c>
    </row>
    <row r="33826" spans="18:18" x14ac:dyDescent="0.25">
      <c r="R33826" s="15">
        <v>2</v>
      </c>
    </row>
    <row r="33827" spans="18:18" x14ac:dyDescent="0.25">
      <c r="R33827" s="15">
        <v>2</v>
      </c>
    </row>
    <row r="33828" spans="18:18" x14ac:dyDescent="0.25">
      <c r="R33828" s="15">
        <v>2</v>
      </c>
    </row>
    <row r="33829" spans="18:18" x14ac:dyDescent="0.25">
      <c r="R33829" s="15">
        <v>2</v>
      </c>
    </row>
    <row r="33830" spans="18:18" x14ac:dyDescent="0.25">
      <c r="R33830" s="15">
        <v>2</v>
      </c>
    </row>
    <row r="33831" spans="18:18" x14ac:dyDescent="0.25">
      <c r="R33831" s="15">
        <v>2</v>
      </c>
    </row>
    <row r="33832" spans="18:18" x14ac:dyDescent="0.25">
      <c r="R33832" s="15">
        <v>2</v>
      </c>
    </row>
    <row r="33833" spans="18:18" x14ac:dyDescent="0.25">
      <c r="R33833" s="15">
        <v>2</v>
      </c>
    </row>
    <row r="33834" spans="18:18" x14ac:dyDescent="0.25">
      <c r="R33834" s="15">
        <v>2</v>
      </c>
    </row>
    <row r="33835" spans="18:18" x14ac:dyDescent="0.25">
      <c r="R33835" s="15">
        <v>2</v>
      </c>
    </row>
    <row r="33836" spans="18:18" x14ac:dyDescent="0.25">
      <c r="R33836" s="15">
        <v>2</v>
      </c>
    </row>
    <row r="33837" spans="18:18" x14ac:dyDescent="0.25">
      <c r="R33837" s="15">
        <v>2</v>
      </c>
    </row>
    <row r="33838" spans="18:18" x14ac:dyDescent="0.25">
      <c r="R33838" s="15">
        <v>2</v>
      </c>
    </row>
    <row r="33839" spans="18:18" x14ac:dyDescent="0.25">
      <c r="R33839" s="15">
        <v>2</v>
      </c>
    </row>
    <row r="33840" spans="18:18" x14ac:dyDescent="0.25">
      <c r="R33840" s="15">
        <v>2</v>
      </c>
    </row>
    <row r="33841" spans="18:18" x14ac:dyDescent="0.25">
      <c r="R33841" s="15">
        <v>4</v>
      </c>
    </row>
    <row r="33842" spans="18:18" x14ac:dyDescent="0.25">
      <c r="R33842" s="15">
        <v>4</v>
      </c>
    </row>
    <row r="33843" spans="18:18" x14ac:dyDescent="0.25">
      <c r="R33843" s="15">
        <v>4</v>
      </c>
    </row>
    <row r="33844" spans="18:18" x14ac:dyDescent="0.25">
      <c r="R33844" s="15">
        <v>4</v>
      </c>
    </row>
    <row r="33845" spans="18:18" x14ac:dyDescent="0.25">
      <c r="R33845" s="15">
        <v>4</v>
      </c>
    </row>
    <row r="33846" spans="18:18" x14ac:dyDescent="0.25">
      <c r="R33846" s="15">
        <v>4</v>
      </c>
    </row>
    <row r="33847" spans="18:18" x14ac:dyDescent="0.25">
      <c r="R33847" s="15">
        <v>4</v>
      </c>
    </row>
    <row r="33848" spans="18:18" x14ac:dyDescent="0.25">
      <c r="R33848" s="15">
        <v>4</v>
      </c>
    </row>
    <row r="33849" spans="18:18" x14ac:dyDescent="0.25">
      <c r="R33849" s="15">
        <v>2</v>
      </c>
    </row>
    <row r="33850" spans="18:18" x14ac:dyDescent="0.25">
      <c r="R33850" s="15">
        <v>2</v>
      </c>
    </row>
    <row r="33851" spans="18:18" x14ac:dyDescent="0.25">
      <c r="R33851" s="15">
        <v>2</v>
      </c>
    </row>
    <row r="33852" spans="18:18" x14ac:dyDescent="0.25">
      <c r="R33852" s="15">
        <v>2</v>
      </c>
    </row>
    <row r="33853" spans="18:18" x14ac:dyDescent="0.25">
      <c r="R33853" s="15">
        <v>2</v>
      </c>
    </row>
    <row r="33854" spans="18:18" x14ac:dyDescent="0.25">
      <c r="R33854" s="15">
        <v>2</v>
      </c>
    </row>
    <row r="33855" spans="18:18" x14ac:dyDescent="0.25">
      <c r="R33855" s="15">
        <v>2</v>
      </c>
    </row>
    <row r="33856" spans="18:18" x14ac:dyDescent="0.25">
      <c r="R33856" s="15">
        <v>2</v>
      </c>
    </row>
    <row r="33857" spans="18:18" x14ac:dyDescent="0.25">
      <c r="R33857" s="15">
        <v>2</v>
      </c>
    </row>
    <row r="33858" spans="18:18" x14ac:dyDescent="0.25">
      <c r="R33858" s="15">
        <v>2</v>
      </c>
    </row>
    <row r="33859" spans="18:18" x14ac:dyDescent="0.25">
      <c r="R33859" s="15">
        <v>2</v>
      </c>
    </row>
    <row r="33860" spans="18:18" x14ac:dyDescent="0.25">
      <c r="R33860" s="15">
        <v>2</v>
      </c>
    </row>
    <row r="33861" spans="18:18" x14ac:dyDescent="0.25">
      <c r="R33861" s="15">
        <v>2</v>
      </c>
    </row>
    <row r="33862" spans="18:18" x14ac:dyDescent="0.25">
      <c r="R33862" s="15">
        <v>2</v>
      </c>
    </row>
    <row r="33863" spans="18:18" x14ac:dyDescent="0.25">
      <c r="R33863" s="15">
        <v>2</v>
      </c>
    </row>
    <row r="33864" spans="18:18" x14ac:dyDescent="0.25">
      <c r="R33864" s="15">
        <v>2</v>
      </c>
    </row>
    <row r="33865" spans="18:18" x14ac:dyDescent="0.25">
      <c r="R33865" s="15">
        <v>2</v>
      </c>
    </row>
    <row r="33866" spans="18:18" x14ac:dyDescent="0.25">
      <c r="R33866" s="15">
        <v>2</v>
      </c>
    </row>
    <row r="33867" spans="18:18" x14ac:dyDescent="0.25">
      <c r="R33867" s="15">
        <v>2</v>
      </c>
    </row>
    <row r="33868" spans="18:18" x14ac:dyDescent="0.25">
      <c r="R33868" s="15">
        <v>2</v>
      </c>
    </row>
    <row r="33869" spans="18:18" x14ac:dyDescent="0.25">
      <c r="R33869" s="15">
        <v>4</v>
      </c>
    </row>
    <row r="33870" spans="18:18" x14ac:dyDescent="0.25">
      <c r="R33870" s="15">
        <v>4</v>
      </c>
    </row>
    <row r="33871" spans="18:18" x14ac:dyDescent="0.25">
      <c r="R33871" s="15">
        <v>4</v>
      </c>
    </row>
    <row r="33872" spans="18:18" x14ac:dyDescent="0.25">
      <c r="R33872" s="15">
        <v>4</v>
      </c>
    </row>
    <row r="33873" spans="18:18" x14ac:dyDescent="0.25">
      <c r="R33873" s="15">
        <v>4</v>
      </c>
    </row>
    <row r="33874" spans="18:18" x14ac:dyDescent="0.25">
      <c r="R33874" s="15">
        <v>4</v>
      </c>
    </row>
    <row r="33875" spans="18:18" x14ac:dyDescent="0.25">
      <c r="R33875" s="15">
        <v>4</v>
      </c>
    </row>
    <row r="33876" spans="18:18" x14ac:dyDescent="0.25">
      <c r="R33876" s="15">
        <v>2</v>
      </c>
    </row>
    <row r="33877" spans="18:18" x14ac:dyDescent="0.25">
      <c r="R33877" s="15">
        <v>2</v>
      </c>
    </row>
    <row r="33878" spans="18:18" x14ac:dyDescent="0.25">
      <c r="R33878" s="15">
        <v>2</v>
      </c>
    </row>
    <row r="33879" spans="18:18" x14ac:dyDescent="0.25">
      <c r="R33879" s="15">
        <v>2</v>
      </c>
    </row>
    <row r="33880" spans="18:18" x14ac:dyDescent="0.25">
      <c r="R33880" s="15">
        <v>2</v>
      </c>
    </row>
    <row r="33881" spans="18:18" x14ac:dyDescent="0.25">
      <c r="R33881" s="15">
        <v>2</v>
      </c>
    </row>
    <row r="33882" spans="18:18" x14ac:dyDescent="0.25">
      <c r="R33882" s="15">
        <v>2</v>
      </c>
    </row>
    <row r="33883" spans="18:18" x14ac:dyDescent="0.25">
      <c r="R33883" s="15">
        <v>2</v>
      </c>
    </row>
    <row r="33884" spans="18:18" x14ac:dyDescent="0.25">
      <c r="R33884" s="15">
        <v>2</v>
      </c>
    </row>
    <row r="33885" spans="18:18" x14ac:dyDescent="0.25">
      <c r="R33885" s="15">
        <v>2</v>
      </c>
    </row>
    <row r="33886" spans="18:18" x14ac:dyDescent="0.25">
      <c r="R33886" s="15">
        <v>2</v>
      </c>
    </row>
    <row r="33887" spans="18:18" x14ac:dyDescent="0.25">
      <c r="R33887" s="15">
        <v>2</v>
      </c>
    </row>
    <row r="33888" spans="18:18" x14ac:dyDescent="0.25">
      <c r="R33888" s="15">
        <v>2</v>
      </c>
    </row>
    <row r="33889" spans="18:18" x14ac:dyDescent="0.25">
      <c r="R33889" s="15">
        <v>2</v>
      </c>
    </row>
    <row r="33890" spans="18:18" x14ac:dyDescent="0.25">
      <c r="R33890" s="15">
        <v>2</v>
      </c>
    </row>
    <row r="33891" spans="18:18" x14ac:dyDescent="0.25">
      <c r="R33891" s="15">
        <v>2</v>
      </c>
    </row>
    <row r="33892" spans="18:18" x14ac:dyDescent="0.25">
      <c r="R33892" s="15">
        <v>2</v>
      </c>
    </row>
    <row r="33893" spans="18:18" x14ac:dyDescent="0.25">
      <c r="R33893" s="15">
        <v>3</v>
      </c>
    </row>
    <row r="33894" spans="18:18" x14ac:dyDescent="0.25">
      <c r="R33894" s="15">
        <v>3</v>
      </c>
    </row>
    <row r="33895" spans="18:18" x14ac:dyDescent="0.25">
      <c r="R33895" s="15">
        <v>3</v>
      </c>
    </row>
    <row r="33896" spans="18:18" x14ac:dyDescent="0.25">
      <c r="R33896" s="15">
        <v>3</v>
      </c>
    </row>
    <row r="33897" spans="18:18" x14ac:dyDescent="0.25">
      <c r="R33897" s="15">
        <v>3</v>
      </c>
    </row>
    <row r="33898" spans="18:18" x14ac:dyDescent="0.25">
      <c r="R33898" s="15">
        <v>3</v>
      </c>
    </row>
    <row r="33899" spans="18:18" x14ac:dyDescent="0.25">
      <c r="R33899" s="15">
        <v>1</v>
      </c>
    </row>
    <row r="33900" spans="18:18" x14ac:dyDescent="0.25">
      <c r="R33900" s="15">
        <v>1</v>
      </c>
    </row>
    <row r="33901" spans="18:18" x14ac:dyDescent="0.25">
      <c r="R33901" s="15">
        <v>1</v>
      </c>
    </row>
    <row r="33902" spans="18:18" x14ac:dyDescent="0.25">
      <c r="R33902" s="15">
        <v>1</v>
      </c>
    </row>
    <row r="33903" spans="18:18" x14ac:dyDescent="0.25">
      <c r="R33903" s="15">
        <v>3</v>
      </c>
    </row>
    <row r="33904" spans="18:18" x14ac:dyDescent="0.25">
      <c r="R33904" s="15">
        <v>3</v>
      </c>
    </row>
    <row r="33905" spans="18:18" x14ac:dyDescent="0.25">
      <c r="R33905" s="15">
        <v>3</v>
      </c>
    </row>
    <row r="33906" spans="18:18" x14ac:dyDescent="0.25">
      <c r="R33906" s="15">
        <v>3</v>
      </c>
    </row>
    <row r="33907" spans="18:18" x14ac:dyDescent="0.25">
      <c r="R33907" s="15">
        <v>3</v>
      </c>
    </row>
    <row r="33908" spans="18:18" x14ac:dyDescent="0.25">
      <c r="R33908" s="15">
        <v>3</v>
      </c>
    </row>
    <row r="33909" spans="18:18" x14ac:dyDescent="0.25">
      <c r="R33909" s="15">
        <v>3</v>
      </c>
    </row>
    <row r="33910" spans="18:18" x14ac:dyDescent="0.25">
      <c r="R33910" s="15">
        <v>3</v>
      </c>
    </row>
    <row r="33911" spans="18:18" x14ac:dyDescent="0.25">
      <c r="R33911" s="15">
        <v>3</v>
      </c>
    </row>
    <row r="33912" spans="18:18" x14ac:dyDescent="0.25">
      <c r="R33912" s="15">
        <v>3</v>
      </c>
    </row>
    <row r="33913" spans="18:18" x14ac:dyDescent="0.25">
      <c r="R33913" s="15">
        <v>3</v>
      </c>
    </row>
    <row r="33914" spans="18:18" x14ac:dyDescent="0.25">
      <c r="R33914" s="15">
        <v>3</v>
      </c>
    </row>
    <row r="33915" spans="18:18" x14ac:dyDescent="0.25">
      <c r="R33915" s="15">
        <v>3</v>
      </c>
    </row>
    <row r="33916" spans="18:18" x14ac:dyDescent="0.25">
      <c r="R33916" s="15">
        <v>3</v>
      </c>
    </row>
    <row r="33917" spans="18:18" x14ac:dyDescent="0.25">
      <c r="R33917" s="15">
        <v>3</v>
      </c>
    </row>
    <row r="33918" spans="18:18" x14ac:dyDescent="0.25">
      <c r="R33918" s="15">
        <v>2</v>
      </c>
    </row>
    <row r="33919" spans="18:18" x14ac:dyDescent="0.25">
      <c r="R33919" s="15">
        <v>2</v>
      </c>
    </row>
    <row r="33920" spans="18:18" x14ac:dyDescent="0.25">
      <c r="R33920" s="15">
        <v>2</v>
      </c>
    </row>
    <row r="33921" spans="18:18" x14ac:dyDescent="0.25">
      <c r="R33921" s="15">
        <v>2</v>
      </c>
    </row>
    <row r="33922" spans="18:18" x14ac:dyDescent="0.25">
      <c r="R33922" s="15">
        <v>2</v>
      </c>
    </row>
    <row r="33923" spans="18:18" x14ac:dyDescent="0.25">
      <c r="R33923" s="15">
        <v>2</v>
      </c>
    </row>
    <row r="33924" spans="18:18" x14ac:dyDescent="0.25">
      <c r="R33924" s="15">
        <v>2</v>
      </c>
    </row>
    <row r="33925" spans="18:18" x14ac:dyDescent="0.25">
      <c r="R33925" s="15">
        <v>2</v>
      </c>
    </row>
    <row r="33926" spans="18:18" x14ac:dyDescent="0.25">
      <c r="R33926" s="15">
        <v>2</v>
      </c>
    </row>
    <row r="33927" spans="18:18" x14ac:dyDescent="0.25">
      <c r="R33927" s="15">
        <v>3</v>
      </c>
    </row>
    <row r="33928" spans="18:18" x14ac:dyDescent="0.25">
      <c r="R33928" s="15">
        <v>3</v>
      </c>
    </row>
    <row r="33929" spans="18:18" x14ac:dyDescent="0.25">
      <c r="R33929" s="15">
        <v>3</v>
      </c>
    </row>
    <row r="33930" spans="18:18" x14ac:dyDescent="0.25">
      <c r="R33930" s="15">
        <v>3</v>
      </c>
    </row>
    <row r="33931" spans="18:18" x14ac:dyDescent="0.25">
      <c r="R33931" s="15">
        <v>3</v>
      </c>
    </row>
    <row r="33932" spans="18:18" x14ac:dyDescent="0.25">
      <c r="R33932" s="15">
        <v>3</v>
      </c>
    </row>
    <row r="33933" spans="18:18" x14ac:dyDescent="0.25">
      <c r="R33933" s="15">
        <v>2</v>
      </c>
    </row>
    <row r="33934" spans="18:18" x14ac:dyDescent="0.25">
      <c r="R33934" s="15">
        <v>2</v>
      </c>
    </row>
    <row r="33935" spans="18:18" x14ac:dyDescent="0.25">
      <c r="R33935" s="15">
        <v>2</v>
      </c>
    </row>
    <row r="33936" spans="18:18" x14ac:dyDescent="0.25">
      <c r="R33936" s="15">
        <v>3</v>
      </c>
    </row>
    <row r="33937" spans="18:18" x14ac:dyDescent="0.25">
      <c r="R33937" s="15">
        <v>3</v>
      </c>
    </row>
    <row r="33938" spans="18:18" x14ac:dyDescent="0.25">
      <c r="R33938" s="15">
        <v>3</v>
      </c>
    </row>
    <row r="33939" spans="18:18" x14ac:dyDescent="0.25">
      <c r="R33939" s="15">
        <v>3</v>
      </c>
    </row>
    <row r="33940" spans="18:18" x14ac:dyDescent="0.25">
      <c r="R33940" s="15">
        <v>3</v>
      </c>
    </row>
    <row r="33941" spans="18:18" x14ac:dyDescent="0.25">
      <c r="R33941" s="15">
        <v>3</v>
      </c>
    </row>
    <row r="33942" spans="18:18" x14ac:dyDescent="0.25">
      <c r="R33942" s="15">
        <v>4</v>
      </c>
    </row>
    <row r="33943" spans="18:18" x14ac:dyDescent="0.25">
      <c r="R33943" s="15">
        <v>4</v>
      </c>
    </row>
    <row r="33944" spans="18:18" x14ac:dyDescent="0.25">
      <c r="R33944" s="15">
        <v>4</v>
      </c>
    </row>
    <row r="33945" spans="18:18" x14ac:dyDescent="0.25">
      <c r="R33945" s="15">
        <v>4</v>
      </c>
    </row>
    <row r="33946" spans="18:18" x14ac:dyDescent="0.25">
      <c r="R33946" s="15">
        <v>4</v>
      </c>
    </row>
    <row r="33947" spans="18:18" x14ac:dyDescent="0.25">
      <c r="R33947" s="15">
        <v>4</v>
      </c>
    </row>
    <row r="33948" spans="18:18" x14ac:dyDescent="0.25">
      <c r="R33948" s="15">
        <v>4</v>
      </c>
    </row>
    <row r="33949" spans="18:18" x14ac:dyDescent="0.25">
      <c r="R33949" s="15">
        <v>4</v>
      </c>
    </row>
    <row r="33950" spans="18:18" x14ac:dyDescent="0.25">
      <c r="R33950" s="15">
        <v>1</v>
      </c>
    </row>
    <row r="33951" spans="18:18" x14ac:dyDescent="0.25">
      <c r="R33951" s="15">
        <v>1</v>
      </c>
    </row>
    <row r="33952" spans="18:18" x14ac:dyDescent="0.25">
      <c r="R33952" s="15">
        <v>2</v>
      </c>
    </row>
    <row r="33953" spans="18:18" x14ac:dyDescent="0.25">
      <c r="R33953" s="15">
        <v>2</v>
      </c>
    </row>
    <row r="33954" spans="18:18" x14ac:dyDescent="0.25">
      <c r="R33954" s="15">
        <v>2</v>
      </c>
    </row>
    <row r="33955" spans="18:18" x14ac:dyDescent="0.25">
      <c r="R33955" s="15">
        <v>2</v>
      </c>
    </row>
    <row r="33956" spans="18:18" x14ac:dyDescent="0.25">
      <c r="R33956" s="15">
        <v>2</v>
      </c>
    </row>
    <row r="33957" spans="18:18" x14ac:dyDescent="0.25">
      <c r="R33957" s="15">
        <v>2</v>
      </c>
    </row>
    <row r="33958" spans="18:18" x14ac:dyDescent="0.25">
      <c r="R33958" s="15">
        <v>2</v>
      </c>
    </row>
    <row r="33959" spans="18:18" x14ac:dyDescent="0.25">
      <c r="R33959" s="15">
        <v>2</v>
      </c>
    </row>
    <row r="33960" spans="18:18" x14ac:dyDescent="0.25">
      <c r="R33960" s="15">
        <v>2</v>
      </c>
    </row>
    <row r="33961" spans="18:18" x14ac:dyDescent="0.25">
      <c r="R33961" s="15">
        <v>2</v>
      </c>
    </row>
    <row r="33962" spans="18:18" x14ac:dyDescent="0.25">
      <c r="R33962" s="15">
        <v>2</v>
      </c>
    </row>
    <row r="33963" spans="18:18" x14ac:dyDescent="0.25">
      <c r="R33963" s="15">
        <v>2</v>
      </c>
    </row>
    <row r="33964" spans="18:18" x14ac:dyDescent="0.25">
      <c r="R33964" s="15">
        <v>2</v>
      </c>
    </row>
    <row r="33965" spans="18:18" x14ac:dyDescent="0.25">
      <c r="R33965" s="15">
        <v>2</v>
      </c>
    </row>
    <row r="33966" spans="18:18" x14ac:dyDescent="0.25">
      <c r="R33966" s="15">
        <v>2</v>
      </c>
    </row>
    <row r="33967" spans="18:18" x14ac:dyDescent="0.25">
      <c r="R33967" s="15">
        <v>2</v>
      </c>
    </row>
    <row r="33968" spans="18:18" x14ac:dyDescent="0.25">
      <c r="R33968" s="15">
        <v>2</v>
      </c>
    </row>
    <row r="33969" spans="18:18" x14ac:dyDescent="0.25">
      <c r="R33969" s="15">
        <v>2</v>
      </c>
    </row>
    <row r="33970" spans="18:18" x14ac:dyDescent="0.25">
      <c r="R33970" s="15">
        <v>2</v>
      </c>
    </row>
    <row r="33971" spans="18:18" x14ac:dyDescent="0.25">
      <c r="R33971" s="15">
        <v>2</v>
      </c>
    </row>
    <row r="33972" spans="18:18" x14ac:dyDescent="0.25">
      <c r="R33972" s="15">
        <v>2</v>
      </c>
    </row>
    <row r="33973" spans="18:18" x14ac:dyDescent="0.25">
      <c r="R33973" s="15">
        <v>2</v>
      </c>
    </row>
    <row r="33974" spans="18:18" x14ac:dyDescent="0.25">
      <c r="R33974" s="15">
        <v>2</v>
      </c>
    </row>
    <row r="33975" spans="18:18" x14ac:dyDescent="0.25">
      <c r="R33975" s="15">
        <v>2</v>
      </c>
    </row>
    <row r="33976" spans="18:18" x14ac:dyDescent="0.25">
      <c r="R33976" s="15">
        <v>2</v>
      </c>
    </row>
    <row r="33977" spans="18:18" x14ac:dyDescent="0.25">
      <c r="R33977" s="15">
        <v>2</v>
      </c>
    </row>
    <row r="33978" spans="18:18" x14ac:dyDescent="0.25">
      <c r="R33978" s="15">
        <v>2</v>
      </c>
    </row>
    <row r="33979" spans="18:18" x14ac:dyDescent="0.25">
      <c r="R33979" s="15">
        <v>2</v>
      </c>
    </row>
    <row r="33980" spans="18:18" x14ac:dyDescent="0.25">
      <c r="R33980" s="15">
        <v>2</v>
      </c>
    </row>
    <row r="33981" spans="18:18" x14ac:dyDescent="0.25">
      <c r="R33981" s="15">
        <v>2</v>
      </c>
    </row>
    <row r="33982" spans="18:18" x14ac:dyDescent="0.25">
      <c r="R33982" s="15">
        <v>2</v>
      </c>
    </row>
    <row r="33983" spans="18:18" x14ac:dyDescent="0.25">
      <c r="R33983" s="15">
        <v>2</v>
      </c>
    </row>
    <row r="33984" spans="18:18" x14ac:dyDescent="0.25">
      <c r="R33984" s="15">
        <v>3</v>
      </c>
    </row>
    <row r="33985" spans="18:18" x14ac:dyDescent="0.25">
      <c r="R33985" s="15">
        <v>3</v>
      </c>
    </row>
    <row r="33986" spans="18:18" x14ac:dyDescent="0.25">
      <c r="R33986" s="15">
        <v>3</v>
      </c>
    </row>
    <row r="33987" spans="18:18" x14ac:dyDescent="0.25">
      <c r="R33987" s="15">
        <v>3</v>
      </c>
    </row>
    <row r="33988" spans="18:18" x14ac:dyDescent="0.25">
      <c r="R33988" s="15">
        <v>3</v>
      </c>
    </row>
    <row r="33989" spans="18:18" x14ac:dyDescent="0.25">
      <c r="R33989" s="15">
        <v>3</v>
      </c>
    </row>
    <row r="33990" spans="18:18" x14ac:dyDescent="0.25">
      <c r="R33990" s="15">
        <v>3</v>
      </c>
    </row>
    <row r="33991" spans="18:18" x14ac:dyDescent="0.25">
      <c r="R33991" s="15">
        <v>3</v>
      </c>
    </row>
    <row r="33992" spans="18:18" x14ac:dyDescent="0.25">
      <c r="R33992" s="15">
        <v>3</v>
      </c>
    </row>
    <row r="33993" spans="18:18" x14ac:dyDescent="0.25">
      <c r="R33993" s="15">
        <v>3</v>
      </c>
    </row>
    <row r="33994" spans="18:18" x14ac:dyDescent="0.25">
      <c r="R33994" s="15">
        <v>3</v>
      </c>
    </row>
    <row r="33995" spans="18:18" x14ac:dyDescent="0.25">
      <c r="R33995" s="15">
        <v>3</v>
      </c>
    </row>
    <row r="33996" spans="18:18" x14ac:dyDescent="0.25">
      <c r="R33996" s="15">
        <v>3</v>
      </c>
    </row>
    <row r="33997" spans="18:18" x14ac:dyDescent="0.25">
      <c r="R33997" s="15">
        <v>3</v>
      </c>
    </row>
    <row r="33998" spans="18:18" x14ac:dyDescent="0.25">
      <c r="R33998" s="15">
        <v>3</v>
      </c>
    </row>
    <row r="33999" spans="18:18" x14ac:dyDescent="0.25">
      <c r="R33999" s="15">
        <v>3</v>
      </c>
    </row>
    <row r="34000" spans="18:18" x14ac:dyDescent="0.25">
      <c r="R34000" s="15">
        <v>3</v>
      </c>
    </row>
    <row r="34001" spans="18:18" x14ac:dyDescent="0.25">
      <c r="R34001" s="15">
        <v>3</v>
      </c>
    </row>
    <row r="34002" spans="18:18" x14ac:dyDescent="0.25">
      <c r="R34002" s="15">
        <v>3</v>
      </c>
    </row>
    <row r="34003" spans="18:18" x14ac:dyDescent="0.25">
      <c r="R34003" s="15">
        <v>3</v>
      </c>
    </row>
    <row r="34004" spans="18:18" x14ac:dyDescent="0.25">
      <c r="R34004" s="15">
        <v>3</v>
      </c>
    </row>
    <row r="34005" spans="18:18" x14ac:dyDescent="0.25">
      <c r="R34005" s="15">
        <v>3</v>
      </c>
    </row>
    <row r="34006" spans="18:18" x14ac:dyDescent="0.25">
      <c r="R34006" s="15">
        <v>3</v>
      </c>
    </row>
    <row r="34007" spans="18:18" x14ac:dyDescent="0.25">
      <c r="R34007" s="15">
        <v>3</v>
      </c>
    </row>
    <row r="34008" spans="18:18" x14ac:dyDescent="0.25">
      <c r="R34008" s="15">
        <v>3</v>
      </c>
    </row>
    <row r="34009" spans="18:18" x14ac:dyDescent="0.25">
      <c r="R34009" s="15">
        <v>3</v>
      </c>
    </row>
    <row r="34010" spans="18:18" x14ac:dyDescent="0.25">
      <c r="R34010" s="15">
        <v>3</v>
      </c>
    </row>
    <row r="34011" spans="18:18" x14ac:dyDescent="0.25">
      <c r="R34011" s="15">
        <v>3</v>
      </c>
    </row>
    <row r="34012" spans="18:18" x14ac:dyDescent="0.25">
      <c r="R34012" s="15">
        <v>3</v>
      </c>
    </row>
    <row r="34013" spans="18:18" x14ac:dyDescent="0.25">
      <c r="R34013" s="15">
        <v>2</v>
      </c>
    </row>
    <row r="34014" spans="18:18" x14ac:dyDescent="0.25">
      <c r="R34014" s="15">
        <v>2</v>
      </c>
    </row>
    <row r="34015" spans="18:18" x14ac:dyDescent="0.25">
      <c r="R34015" s="15">
        <v>2</v>
      </c>
    </row>
    <row r="34016" spans="18:18" x14ac:dyDescent="0.25">
      <c r="R34016" s="15">
        <v>2</v>
      </c>
    </row>
    <row r="34017" spans="18:18" x14ac:dyDescent="0.25">
      <c r="R34017" s="15">
        <v>2</v>
      </c>
    </row>
    <row r="34018" spans="18:18" x14ac:dyDescent="0.25">
      <c r="R34018" s="15">
        <v>2</v>
      </c>
    </row>
    <row r="34019" spans="18:18" x14ac:dyDescent="0.25">
      <c r="R34019" s="15">
        <v>2</v>
      </c>
    </row>
    <row r="34020" spans="18:18" x14ac:dyDescent="0.25">
      <c r="R34020" s="15">
        <v>2</v>
      </c>
    </row>
    <row r="34021" spans="18:18" x14ac:dyDescent="0.25">
      <c r="R34021" s="15">
        <v>2</v>
      </c>
    </row>
    <row r="34022" spans="18:18" x14ac:dyDescent="0.25">
      <c r="R34022" s="15">
        <v>2</v>
      </c>
    </row>
    <row r="34023" spans="18:18" x14ac:dyDescent="0.25">
      <c r="R34023" s="15">
        <v>2</v>
      </c>
    </row>
    <row r="34024" spans="18:18" x14ac:dyDescent="0.25">
      <c r="R34024" s="15">
        <v>2</v>
      </c>
    </row>
    <row r="34025" spans="18:18" x14ac:dyDescent="0.25">
      <c r="R34025" s="15">
        <v>2</v>
      </c>
    </row>
    <row r="34026" spans="18:18" x14ac:dyDescent="0.25">
      <c r="R34026" s="15">
        <v>2</v>
      </c>
    </row>
    <row r="34027" spans="18:18" x14ac:dyDescent="0.25">
      <c r="R34027" s="15">
        <v>2</v>
      </c>
    </row>
    <row r="34028" spans="18:18" x14ac:dyDescent="0.25">
      <c r="R34028" s="15">
        <v>2</v>
      </c>
    </row>
    <row r="34029" spans="18:18" x14ac:dyDescent="0.25">
      <c r="R34029" s="15">
        <v>2</v>
      </c>
    </row>
    <row r="34030" spans="18:18" x14ac:dyDescent="0.25">
      <c r="R34030" s="15">
        <v>3</v>
      </c>
    </row>
    <row r="34031" spans="18:18" x14ac:dyDescent="0.25">
      <c r="R34031" s="15">
        <v>3</v>
      </c>
    </row>
    <row r="34032" spans="18:18" x14ac:dyDescent="0.25">
      <c r="R34032" s="15">
        <v>3</v>
      </c>
    </row>
    <row r="34033" spans="18:18" x14ac:dyDescent="0.25">
      <c r="R34033" s="15">
        <v>3</v>
      </c>
    </row>
    <row r="34034" spans="18:18" x14ac:dyDescent="0.25">
      <c r="R34034" s="15">
        <v>3</v>
      </c>
    </row>
    <row r="34035" spans="18:18" x14ac:dyDescent="0.25">
      <c r="R34035" s="15">
        <v>3</v>
      </c>
    </row>
    <row r="34036" spans="18:18" x14ac:dyDescent="0.25">
      <c r="R34036" s="15">
        <v>3</v>
      </c>
    </row>
    <row r="34037" spans="18:18" x14ac:dyDescent="0.25">
      <c r="R34037" s="15">
        <v>3</v>
      </c>
    </row>
    <row r="34038" spans="18:18" x14ac:dyDescent="0.25">
      <c r="R34038" s="15">
        <v>3</v>
      </c>
    </row>
    <row r="34039" spans="18:18" x14ac:dyDescent="0.25">
      <c r="R34039" s="15">
        <v>3</v>
      </c>
    </row>
    <row r="34040" spans="18:18" x14ac:dyDescent="0.25">
      <c r="R34040" s="15">
        <v>1</v>
      </c>
    </row>
    <row r="34041" spans="18:18" x14ac:dyDescent="0.25">
      <c r="R34041" s="15">
        <v>1</v>
      </c>
    </row>
    <row r="34042" spans="18:18" x14ac:dyDescent="0.25">
      <c r="R34042" s="15">
        <v>1</v>
      </c>
    </row>
    <row r="34043" spans="18:18" x14ac:dyDescent="0.25">
      <c r="R34043" s="15">
        <v>1</v>
      </c>
    </row>
    <row r="34044" spans="18:18" x14ac:dyDescent="0.25">
      <c r="R34044" s="15">
        <v>1</v>
      </c>
    </row>
    <row r="34045" spans="18:18" x14ac:dyDescent="0.25">
      <c r="R34045" s="15">
        <v>1</v>
      </c>
    </row>
    <row r="34046" spans="18:18" x14ac:dyDescent="0.25">
      <c r="R34046" s="15">
        <v>1</v>
      </c>
    </row>
    <row r="34047" spans="18:18" x14ac:dyDescent="0.25">
      <c r="R34047" s="15">
        <v>1</v>
      </c>
    </row>
    <row r="34048" spans="18:18" x14ac:dyDescent="0.25">
      <c r="R34048" s="15">
        <v>1</v>
      </c>
    </row>
    <row r="34049" spans="18:18" x14ac:dyDescent="0.25">
      <c r="R34049" s="15">
        <v>1</v>
      </c>
    </row>
    <row r="34050" spans="18:18" x14ac:dyDescent="0.25">
      <c r="R34050" s="15">
        <v>4</v>
      </c>
    </row>
    <row r="34051" spans="18:18" x14ac:dyDescent="0.25">
      <c r="R34051" s="15">
        <v>4</v>
      </c>
    </row>
    <row r="34052" spans="18:18" x14ac:dyDescent="0.25">
      <c r="R34052" s="15">
        <v>4</v>
      </c>
    </row>
    <row r="34053" spans="18:18" x14ac:dyDescent="0.25">
      <c r="R34053" s="15">
        <v>4</v>
      </c>
    </row>
    <row r="34054" spans="18:18" x14ac:dyDescent="0.25">
      <c r="R34054" s="15">
        <v>4</v>
      </c>
    </row>
    <row r="34055" spans="18:18" x14ac:dyDescent="0.25">
      <c r="R34055" s="15">
        <v>4</v>
      </c>
    </row>
    <row r="34056" spans="18:18" x14ac:dyDescent="0.25">
      <c r="R34056" s="15">
        <v>4</v>
      </c>
    </row>
    <row r="34057" spans="18:18" x14ac:dyDescent="0.25">
      <c r="R34057" s="15">
        <v>4</v>
      </c>
    </row>
    <row r="34058" spans="18:18" x14ac:dyDescent="0.25">
      <c r="R34058" s="15">
        <v>4</v>
      </c>
    </row>
    <row r="34059" spans="18:18" x14ac:dyDescent="0.25">
      <c r="R34059" s="15">
        <v>4</v>
      </c>
    </row>
    <row r="34060" spans="18:18" x14ac:dyDescent="0.25">
      <c r="R34060" s="15">
        <v>4</v>
      </c>
    </row>
    <row r="34061" spans="18:18" x14ac:dyDescent="0.25">
      <c r="R34061" s="15">
        <v>4</v>
      </c>
    </row>
    <row r="34062" spans="18:18" x14ac:dyDescent="0.25">
      <c r="R34062" s="15">
        <v>4</v>
      </c>
    </row>
    <row r="34063" spans="18:18" x14ac:dyDescent="0.25">
      <c r="R34063" s="15">
        <v>4</v>
      </c>
    </row>
    <row r="34064" spans="18:18" x14ac:dyDescent="0.25">
      <c r="R34064" s="15">
        <v>4</v>
      </c>
    </row>
    <row r="34065" spans="18:18" x14ac:dyDescent="0.25">
      <c r="R34065" s="15">
        <v>4</v>
      </c>
    </row>
    <row r="34066" spans="18:18" x14ac:dyDescent="0.25">
      <c r="R34066" s="15">
        <v>3</v>
      </c>
    </row>
    <row r="34067" spans="18:18" x14ac:dyDescent="0.25">
      <c r="R34067" s="15">
        <v>3</v>
      </c>
    </row>
    <row r="34068" spans="18:18" x14ac:dyDescent="0.25">
      <c r="R34068" s="15">
        <v>3</v>
      </c>
    </row>
    <row r="34069" spans="18:18" x14ac:dyDescent="0.25">
      <c r="R34069" s="15">
        <v>3</v>
      </c>
    </row>
    <row r="34070" spans="18:18" x14ac:dyDescent="0.25">
      <c r="R34070" s="15">
        <v>3</v>
      </c>
    </row>
    <row r="34071" spans="18:18" x14ac:dyDescent="0.25">
      <c r="R34071" s="15">
        <v>3</v>
      </c>
    </row>
    <row r="34072" spans="18:18" x14ac:dyDescent="0.25">
      <c r="R34072" s="15">
        <v>3</v>
      </c>
    </row>
    <row r="34073" spans="18:18" x14ac:dyDescent="0.25">
      <c r="R34073" s="15">
        <v>3</v>
      </c>
    </row>
    <row r="34074" spans="18:18" x14ac:dyDescent="0.25">
      <c r="R34074" s="15">
        <v>3</v>
      </c>
    </row>
    <row r="34075" spans="18:18" x14ac:dyDescent="0.25">
      <c r="R34075" s="15">
        <v>3</v>
      </c>
    </row>
    <row r="34076" spans="18:18" x14ac:dyDescent="0.25">
      <c r="R34076" s="15">
        <v>3</v>
      </c>
    </row>
    <row r="34077" spans="18:18" x14ac:dyDescent="0.25">
      <c r="R34077" s="15">
        <v>3</v>
      </c>
    </row>
    <row r="34078" spans="18:18" x14ac:dyDescent="0.25">
      <c r="R34078" s="15">
        <v>3</v>
      </c>
    </row>
    <row r="34079" spans="18:18" x14ac:dyDescent="0.25">
      <c r="R34079" s="15">
        <v>3</v>
      </c>
    </row>
    <row r="34080" spans="18:18" x14ac:dyDescent="0.25">
      <c r="R34080" s="15">
        <v>3</v>
      </c>
    </row>
    <row r="34081" spans="18:18" x14ac:dyDescent="0.25">
      <c r="R34081" s="15">
        <v>3</v>
      </c>
    </row>
    <row r="34082" spans="18:18" x14ac:dyDescent="0.25">
      <c r="R34082" s="15">
        <v>1</v>
      </c>
    </row>
    <row r="34083" spans="18:18" x14ac:dyDescent="0.25">
      <c r="R34083" s="15">
        <v>1</v>
      </c>
    </row>
    <row r="34084" spans="18:18" x14ac:dyDescent="0.25">
      <c r="R34084" s="15">
        <v>1</v>
      </c>
    </row>
    <row r="34085" spans="18:18" x14ac:dyDescent="0.25">
      <c r="R34085" s="15">
        <v>1</v>
      </c>
    </row>
    <row r="34086" spans="18:18" x14ac:dyDescent="0.25">
      <c r="R34086" s="15">
        <v>1</v>
      </c>
    </row>
    <row r="34087" spans="18:18" x14ac:dyDescent="0.25">
      <c r="R34087" s="15">
        <v>1</v>
      </c>
    </row>
    <row r="34088" spans="18:18" x14ac:dyDescent="0.25">
      <c r="R34088" s="15">
        <v>1</v>
      </c>
    </row>
    <row r="34089" spans="18:18" x14ac:dyDescent="0.25">
      <c r="R34089" s="15">
        <v>1</v>
      </c>
    </row>
    <row r="34090" spans="18:18" x14ac:dyDescent="0.25">
      <c r="R34090" s="15">
        <v>1</v>
      </c>
    </row>
    <row r="34091" spans="18:18" x14ac:dyDescent="0.25">
      <c r="R34091" s="15">
        <v>1</v>
      </c>
    </row>
    <row r="34092" spans="18:18" x14ac:dyDescent="0.25">
      <c r="R34092" s="15">
        <v>1</v>
      </c>
    </row>
    <row r="34093" spans="18:18" x14ac:dyDescent="0.25">
      <c r="R34093" s="15">
        <v>1</v>
      </c>
    </row>
    <row r="34094" spans="18:18" x14ac:dyDescent="0.25">
      <c r="R34094" s="15">
        <v>1</v>
      </c>
    </row>
    <row r="34095" spans="18:18" x14ac:dyDescent="0.25">
      <c r="R34095" s="15">
        <v>1</v>
      </c>
    </row>
    <row r="34096" spans="18:18" x14ac:dyDescent="0.25">
      <c r="R34096" s="15">
        <v>1</v>
      </c>
    </row>
    <row r="34097" spans="18:18" x14ac:dyDescent="0.25">
      <c r="R34097" s="15">
        <v>1</v>
      </c>
    </row>
    <row r="34098" spans="18:18" x14ac:dyDescent="0.25">
      <c r="R34098" s="15">
        <v>1</v>
      </c>
    </row>
    <row r="34099" spans="18:18" x14ac:dyDescent="0.25">
      <c r="R34099" s="15">
        <v>1</v>
      </c>
    </row>
    <row r="34100" spans="18:18" x14ac:dyDescent="0.25">
      <c r="R34100" s="15">
        <v>1</v>
      </c>
    </row>
    <row r="34101" spans="18:18" x14ac:dyDescent="0.25">
      <c r="R34101" s="15">
        <v>1</v>
      </c>
    </row>
    <row r="34102" spans="18:18" x14ac:dyDescent="0.25">
      <c r="R34102" s="15">
        <v>1</v>
      </c>
    </row>
    <row r="34103" spans="18:18" x14ac:dyDescent="0.25">
      <c r="R34103" s="15">
        <v>1</v>
      </c>
    </row>
    <row r="34104" spans="18:18" x14ac:dyDescent="0.25">
      <c r="R34104" s="15">
        <v>1</v>
      </c>
    </row>
    <row r="34105" spans="18:18" x14ac:dyDescent="0.25">
      <c r="R34105" s="15">
        <v>1</v>
      </c>
    </row>
    <row r="34106" spans="18:18" x14ac:dyDescent="0.25">
      <c r="R34106" s="15">
        <v>1</v>
      </c>
    </row>
    <row r="34107" spans="18:18" x14ac:dyDescent="0.25">
      <c r="R34107" s="15">
        <v>1</v>
      </c>
    </row>
    <row r="34108" spans="18:18" x14ac:dyDescent="0.25">
      <c r="R34108" s="15">
        <v>1</v>
      </c>
    </row>
    <row r="34109" spans="18:18" x14ac:dyDescent="0.25">
      <c r="R34109" s="15">
        <v>1</v>
      </c>
    </row>
    <row r="34110" spans="18:18" x14ac:dyDescent="0.25">
      <c r="R34110" s="15">
        <v>1</v>
      </c>
    </row>
    <row r="34111" spans="18:18" x14ac:dyDescent="0.25">
      <c r="R34111" s="15">
        <v>1</v>
      </c>
    </row>
    <row r="34112" spans="18:18" x14ac:dyDescent="0.25">
      <c r="R34112" s="15">
        <v>1</v>
      </c>
    </row>
    <row r="34113" spans="18:18" x14ac:dyDescent="0.25">
      <c r="R34113" s="15">
        <v>1</v>
      </c>
    </row>
    <row r="34114" spans="18:18" x14ac:dyDescent="0.25">
      <c r="R34114" s="15">
        <v>1</v>
      </c>
    </row>
    <row r="34115" spans="18:18" x14ac:dyDescent="0.25">
      <c r="R34115" s="15">
        <v>1</v>
      </c>
    </row>
    <row r="34116" spans="18:18" x14ac:dyDescent="0.25">
      <c r="R34116" s="15">
        <v>1</v>
      </c>
    </row>
    <row r="34117" spans="18:18" x14ac:dyDescent="0.25">
      <c r="R34117" s="15">
        <v>1</v>
      </c>
    </row>
    <row r="34118" spans="18:18" x14ac:dyDescent="0.25">
      <c r="R34118" s="15">
        <v>1</v>
      </c>
    </row>
    <row r="34119" spans="18:18" x14ac:dyDescent="0.25">
      <c r="R34119" s="15">
        <v>1</v>
      </c>
    </row>
    <row r="34120" spans="18:18" x14ac:dyDescent="0.25">
      <c r="R34120" s="15">
        <v>1</v>
      </c>
    </row>
    <row r="34121" spans="18:18" x14ac:dyDescent="0.25">
      <c r="R34121" s="15">
        <v>1</v>
      </c>
    </row>
    <row r="34122" spans="18:18" x14ac:dyDescent="0.25">
      <c r="R34122" s="15">
        <v>1</v>
      </c>
    </row>
    <row r="34123" spans="18:18" x14ac:dyDescent="0.25">
      <c r="R34123" s="15">
        <v>1</v>
      </c>
    </row>
    <row r="34124" spans="18:18" x14ac:dyDescent="0.25">
      <c r="R34124" s="15">
        <v>1</v>
      </c>
    </row>
    <row r="34125" spans="18:18" x14ac:dyDescent="0.25">
      <c r="R34125" s="15">
        <v>1</v>
      </c>
    </row>
    <row r="34126" spans="18:18" x14ac:dyDescent="0.25">
      <c r="R34126" s="15">
        <v>1</v>
      </c>
    </row>
    <row r="34127" spans="18:18" x14ac:dyDescent="0.25">
      <c r="R34127" s="15">
        <v>1</v>
      </c>
    </row>
    <row r="34128" spans="18:18" x14ac:dyDescent="0.25">
      <c r="R34128" s="15">
        <v>1</v>
      </c>
    </row>
    <row r="34129" spans="18:18" x14ac:dyDescent="0.25">
      <c r="R34129" s="15">
        <v>1</v>
      </c>
    </row>
    <row r="34130" spans="18:18" x14ac:dyDescent="0.25">
      <c r="R34130" s="15">
        <v>1</v>
      </c>
    </row>
    <row r="34131" spans="18:18" x14ac:dyDescent="0.25">
      <c r="R34131" s="15">
        <v>1</v>
      </c>
    </row>
    <row r="34132" spans="18:18" x14ac:dyDescent="0.25">
      <c r="R34132" s="15">
        <v>1</v>
      </c>
    </row>
    <row r="34133" spans="18:18" x14ac:dyDescent="0.25">
      <c r="R34133" s="15">
        <v>1</v>
      </c>
    </row>
    <row r="34134" spans="18:18" x14ac:dyDescent="0.25">
      <c r="R34134" s="15">
        <v>1</v>
      </c>
    </row>
    <row r="34135" spans="18:18" x14ac:dyDescent="0.25">
      <c r="R34135" s="15">
        <v>1</v>
      </c>
    </row>
    <row r="34136" spans="18:18" x14ac:dyDescent="0.25">
      <c r="R34136" s="15">
        <v>1</v>
      </c>
    </row>
    <row r="34137" spans="18:18" x14ac:dyDescent="0.25">
      <c r="R34137" s="15">
        <v>1</v>
      </c>
    </row>
    <row r="34138" spans="18:18" x14ac:dyDescent="0.25">
      <c r="R34138" s="15">
        <v>1</v>
      </c>
    </row>
    <row r="34139" spans="18:18" x14ac:dyDescent="0.25">
      <c r="R34139" s="15">
        <v>1</v>
      </c>
    </row>
    <row r="34140" spans="18:18" x14ac:dyDescent="0.25">
      <c r="R34140" s="15">
        <v>1</v>
      </c>
    </row>
    <row r="34141" spans="18:18" x14ac:dyDescent="0.25">
      <c r="R34141" s="15">
        <v>1</v>
      </c>
    </row>
    <row r="34142" spans="18:18" x14ac:dyDescent="0.25">
      <c r="R34142" s="15">
        <v>1</v>
      </c>
    </row>
    <row r="34143" spans="18:18" x14ac:dyDescent="0.25">
      <c r="R34143" s="15">
        <v>1</v>
      </c>
    </row>
    <row r="34144" spans="18:18" x14ac:dyDescent="0.25">
      <c r="R34144" s="15">
        <v>1</v>
      </c>
    </row>
    <row r="34145" spans="18:18" x14ac:dyDescent="0.25">
      <c r="R34145" s="15">
        <v>1</v>
      </c>
    </row>
    <row r="34146" spans="18:18" x14ac:dyDescent="0.25">
      <c r="R34146" s="15">
        <v>1</v>
      </c>
    </row>
    <row r="34147" spans="18:18" x14ac:dyDescent="0.25">
      <c r="R34147" s="15">
        <v>1</v>
      </c>
    </row>
    <row r="34148" spans="18:18" x14ac:dyDescent="0.25">
      <c r="R34148" s="15">
        <v>1</v>
      </c>
    </row>
    <row r="34149" spans="18:18" x14ac:dyDescent="0.25">
      <c r="R34149" s="15">
        <v>1</v>
      </c>
    </row>
    <row r="34150" spans="18:18" x14ac:dyDescent="0.25">
      <c r="R34150" s="15">
        <v>1</v>
      </c>
    </row>
    <row r="34151" spans="18:18" x14ac:dyDescent="0.25">
      <c r="R34151" s="15">
        <v>1</v>
      </c>
    </row>
    <row r="34152" spans="18:18" x14ac:dyDescent="0.25">
      <c r="R34152" s="15">
        <v>1</v>
      </c>
    </row>
    <row r="34153" spans="18:18" x14ac:dyDescent="0.25">
      <c r="R34153" s="15">
        <v>1</v>
      </c>
    </row>
    <row r="34154" spans="18:18" x14ac:dyDescent="0.25">
      <c r="R34154" s="15">
        <v>1</v>
      </c>
    </row>
    <row r="34155" spans="18:18" x14ac:dyDescent="0.25">
      <c r="R34155" s="15">
        <v>1</v>
      </c>
    </row>
    <row r="34156" spans="18:18" x14ac:dyDescent="0.25">
      <c r="R34156" s="15">
        <v>1</v>
      </c>
    </row>
    <row r="34157" spans="18:18" x14ac:dyDescent="0.25">
      <c r="R34157" s="15">
        <v>1</v>
      </c>
    </row>
    <row r="34158" spans="18:18" x14ac:dyDescent="0.25">
      <c r="R34158" s="15">
        <v>1</v>
      </c>
    </row>
    <row r="34159" spans="18:18" x14ac:dyDescent="0.25">
      <c r="R34159" s="15">
        <v>3</v>
      </c>
    </row>
    <row r="34160" spans="18:18" x14ac:dyDescent="0.25">
      <c r="R34160" s="15">
        <v>3</v>
      </c>
    </row>
    <row r="34161" spans="18:18" x14ac:dyDescent="0.25">
      <c r="R34161" s="15">
        <v>3</v>
      </c>
    </row>
    <row r="34162" spans="18:18" x14ac:dyDescent="0.25">
      <c r="R34162" s="15">
        <v>3</v>
      </c>
    </row>
    <row r="34163" spans="18:18" x14ac:dyDescent="0.25">
      <c r="R34163" s="15">
        <v>3</v>
      </c>
    </row>
    <row r="34164" spans="18:18" x14ac:dyDescent="0.25">
      <c r="R34164" s="15">
        <v>3</v>
      </c>
    </row>
    <row r="34165" spans="18:18" x14ac:dyDescent="0.25">
      <c r="R34165" s="15">
        <v>3</v>
      </c>
    </row>
    <row r="34166" spans="18:18" x14ac:dyDescent="0.25">
      <c r="R34166" s="15">
        <v>3</v>
      </c>
    </row>
    <row r="34167" spans="18:18" x14ac:dyDescent="0.25">
      <c r="R34167" s="15">
        <v>3</v>
      </c>
    </row>
    <row r="34168" spans="18:18" x14ac:dyDescent="0.25">
      <c r="R34168" s="15">
        <v>3</v>
      </c>
    </row>
    <row r="34169" spans="18:18" x14ac:dyDescent="0.25">
      <c r="R34169" s="15">
        <v>3</v>
      </c>
    </row>
    <row r="34170" spans="18:18" x14ac:dyDescent="0.25">
      <c r="R34170" s="15">
        <v>3</v>
      </c>
    </row>
    <row r="34171" spans="18:18" x14ac:dyDescent="0.25">
      <c r="R34171" s="15">
        <v>3</v>
      </c>
    </row>
    <row r="34172" spans="18:18" x14ac:dyDescent="0.25">
      <c r="R34172" s="15">
        <v>3</v>
      </c>
    </row>
    <row r="34173" spans="18:18" x14ac:dyDescent="0.25">
      <c r="R34173" s="15">
        <v>3</v>
      </c>
    </row>
    <row r="34174" spans="18:18" x14ac:dyDescent="0.25">
      <c r="R34174" s="15">
        <v>3</v>
      </c>
    </row>
    <row r="34175" spans="18:18" x14ac:dyDescent="0.25">
      <c r="R34175" s="15">
        <v>3</v>
      </c>
    </row>
    <row r="34176" spans="18:18" x14ac:dyDescent="0.25">
      <c r="R34176" s="15">
        <v>3</v>
      </c>
    </row>
    <row r="34177" spans="18:18" x14ac:dyDescent="0.25">
      <c r="R34177" s="15">
        <v>3</v>
      </c>
    </row>
    <row r="34178" spans="18:18" x14ac:dyDescent="0.25">
      <c r="R34178" s="15">
        <v>3</v>
      </c>
    </row>
    <row r="34179" spans="18:18" x14ac:dyDescent="0.25">
      <c r="R34179" s="15">
        <v>3</v>
      </c>
    </row>
    <row r="34180" spans="18:18" x14ac:dyDescent="0.25">
      <c r="R34180" s="15">
        <v>3</v>
      </c>
    </row>
    <row r="34181" spans="18:18" x14ac:dyDescent="0.25">
      <c r="R34181" s="15">
        <v>3</v>
      </c>
    </row>
    <row r="34182" spans="18:18" x14ac:dyDescent="0.25">
      <c r="R34182" s="15">
        <v>3</v>
      </c>
    </row>
    <row r="34183" spans="18:18" x14ac:dyDescent="0.25">
      <c r="R34183" s="15">
        <v>3</v>
      </c>
    </row>
    <row r="34184" spans="18:18" x14ac:dyDescent="0.25">
      <c r="R34184" s="15">
        <v>3</v>
      </c>
    </row>
    <row r="34185" spans="18:18" x14ac:dyDescent="0.25">
      <c r="R34185" s="15">
        <v>3</v>
      </c>
    </row>
    <row r="34186" spans="18:18" x14ac:dyDescent="0.25">
      <c r="R34186" s="15">
        <v>3</v>
      </c>
    </row>
    <row r="34187" spans="18:18" x14ac:dyDescent="0.25">
      <c r="R34187" s="15">
        <v>3</v>
      </c>
    </row>
    <row r="34188" spans="18:18" x14ac:dyDescent="0.25">
      <c r="R34188" s="15">
        <v>3</v>
      </c>
    </row>
    <row r="34189" spans="18:18" x14ac:dyDescent="0.25">
      <c r="R34189" s="15">
        <v>3</v>
      </c>
    </row>
    <row r="34190" spans="18:18" x14ac:dyDescent="0.25">
      <c r="R34190" s="15">
        <v>3</v>
      </c>
    </row>
    <row r="34191" spans="18:18" x14ac:dyDescent="0.25">
      <c r="R34191" s="15">
        <v>3</v>
      </c>
    </row>
    <row r="34192" spans="18:18" x14ac:dyDescent="0.25">
      <c r="R34192" s="15">
        <v>3</v>
      </c>
    </row>
    <row r="34193" spans="18:18" x14ac:dyDescent="0.25">
      <c r="R34193" s="15">
        <v>3</v>
      </c>
    </row>
    <row r="34194" spans="18:18" x14ac:dyDescent="0.25">
      <c r="R34194" s="15">
        <v>3</v>
      </c>
    </row>
    <row r="34195" spans="18:18" x14ac:dyDescent="0.25">
      <c r="R34195" s="15">
        <v>3</v>
      </c>
    </row>
    <row r="34196" spans="18:18" x14ac:dyDescent="0.25">
      <c r="R34196" s="15">
        <v>3</v>
      </c>
    </row>
    <row r="34197" spans="18:18" x14ac:dyDescent="0.25">
      <c r="R34197" s="15">
        <v>3</v>
      </c>
    </row>
    <row r="34198" spans="18:18" x14ac:dyDescent="0.25">
      <c r="R34198" s="15">
        <v>3</v>
      </c>
    </row>
    <row r="34199" spans="18:18" x14ac:dyDescent="0.25">
      <c r="R34199" s="15">
        <v>3</v>
      </c>
    </row>
    <row r="34200" spans="18:18" x14ac:dyDescent="0.25">
      <c r="R34200" s="15">
        <v>3</v>
      </c>
    </row>
    <row r="34201" spans="18:18" x14ac:dyDescent="0.25">
      <c r="R34201" s="15">
        <v>3</v>
      </c>
    </row>
    <row r="34202" spans="18:18" x14ac:dyDescent="0.25">
      <c r="R34202" s="15">
        <v>3</v>
      </c>
    </row>
    <row r="34203" spans="18:18" x14ac:dyDescent="0.25">
      <c r="R34203" s="15">
        <v>3</v>
      </c>
    </row>
    <row r="34204" spans="18:18" x14ac:dyDescent="0.25">
      <c r="R34204" s="15">
        <v>3</v>
      </c>
    </row>
    <row r="34205" spans="18:18" x14ac:dyDescent="0.25">
      <c r="R34205" s="15">
        <v>3</v>
      </c>
    </row>
    <row r="34206" spans="18:18" x14ac:dyDescent="0.25">
      <c r="R34206" s="15">
        <v>3</v>
      </c>
    </row>
    <row r="34207" spans="18:18" x14ac:dyDescent="0.25">
      <c r="R34207" s="15">
        <v>3</v>
      </c>
    </row>
    <row r="34208" spans="18:18" x14ac:dyDescent="0.25">
      <c r="R34208" s="15">
        <v>3</v>
      </c>
    </row>
    <row r="34209" spans="18:18" x14ac:dyDescent="0.25">
      <c r="R34209" s="15">
        <v>3</v>
      </c>
    </row>
    <row r="34210" spans="18:18" x14ac:dyDescent="0.25">
      <c r="R34210" s="15">
        <v>3</v>
      </c>
    </row>
    <row r="34211" spans="18:18" x14ac:dyDescent="0.25">
      <c r="R34211" s="15">
        <v>3</v>
      </c>
    </row>
    <row r="34212" spans="18:18" x14ac:dyDescent="0.25">
      <c r="R34212" s="15">
        <v>3</v>
      </c>
    </row>
    <row r="34213" spans="18:18" x14ac:dyDescent="0.25">
      <c r="R34213" s="15">
        <v>3</v>
      </c>
    </row>
    <row r="34214" spans="18:18" x14ac:dyDescent="0.25">
      <c r="R34214" s="15">
        <v>3</v>
      </c>
    </row>
    <row r="34215" spans="18:18" x14ac:dyDescent="0.25">
      <c r="R34215" s="15">
        <v>3</v>
      </c>
    </row>
    <row r="34216" spans="18:18" x14ac:dyDescent="0.25">
      <c r="R34216" s="15">
        <v>3</v>
      </c>
    </row>
    <row r="34217" spans="18:18" x14ac:dyDescent="0.25">
      <c r="R34217" s="15">
        <v>3</v>
      </c>
    </row>
    <row r="34218" spans="18:18" x14ac:dyDescent="0.25">
      <c r="R34218" s="15">
        <v>3</v>
      </c>
    </row>
    <row r="34219" spans="18:18" x14ac:dyDescent="0.25">
      <c r="R34219" s="15">
        <v>3</v>
      </c>
    </row>
    <row r="34220" spans="18:18" x14ac:dyDescent="0.25">
      <c r="R34220" s="15">
        <v>3</v>
      </c>
    </row>
    <row r="34221" spans="18:18" x14ac:dyDescent="0.25">
      <c r="R34221" s="15">
        <v>3</v>
      </c>
    </row>
    <row r="34222" spans="18:18" x14ac:dyDescent="0.25">
      <c r="R34222" s="15">
        <v>3</v>
      </c>
    </row>
    <row r="34223" spans="18:18" x14ac:dyDescent="0.25">
      <c r="R34223" s="15">
        <v>3</v>
      </c>
    </row>
    <row r="34224" spans="18:18" x14ac:dyDescent="0.25">
      <c r="R34224" s="15">
        <v>3</v>
      </c>
    </row>
    <row r="34225" spans="18:18" x14ac:dyDescent="0.25">
      <c r="R34225" s="15">
        <v>3</v>
      </c>
    </row>
    <row r="34226" spans="18:18" x14ac:dyDescent="0.25">
      <c r="R34226" s="15">
        <v>4</v>
      </c>
    </row>
    <row r="34227" spans="18:18" x14ac:dyDescent="0.25">
      <c r="R34227" s="15">
        <v>4</v>
      </c>
    </row>
    <row r="34228" spans="18:18" x14ac:dyDescent="0.25">
      <c r="R34228" s="15">
        <v>4</v>
      </c>
    </row>
    <row r="34229" spans="18:18" x14ac:dyDescent="0.25">
      <c r="R34229" s="15">
        <v>4</v>
      </c>
    </row>
    <row r="34230" spans="18:18" x14ac:dyDescent="0.25">
      <c r="R34230" s="15">
        <v>4</v>
      </c>
    </row>
    <row r="34231" spans="18:18" x14ac:dyDescent="0.25">
      <c r="R34231" s="15">
        <v>4</v>
      </c>
    </row>
    <row r="34232" spans="18:18" x14ac:dyDescent="0.25">
      <c r="R34232" s="15">
        <v>4</v>
      </c>
    </row>
    <row r="34233" spans="18:18" x14ac:dyDescent="0.25">
      <c r="R34233" s="15">
        <v>4</v>
      </c>
    </row>
    <row r="34234" spans="18:18" x14ac:dyDescent="0.25">
      <c r="R34234" s="15">
        <v>4</v>
      </c>
    </row>
    <row r="34235" spans="18:18" x14ac:dyDescent="0.25">
      <c r="R34235" s="15">
        <v>4</v>
      </c>
    </row>
    <row r="34236" spans="18:18" x14ac:dyDescent="0.25">
      <c r="R34236" s="15">
        <v>4</v>
      </c>
    </row>
    <row r="34237" spans="18:18" x14ac:dyDescent="0.25">
      <c r="R34237" s="15">
        <v>4</v>
      </c>
    </row>
    <row r="34238" spans="18:18" x14ac:dyDescent="0.25">
      <c r="R34238" s="15">
        <v>4</v>
      </c>
    </row>
    <row r="34239" spans="18:18" x14ac:dyDescent="0.25">
      <c r="R34239" s="15">
        <v>4</v>
      </c>
    </row>
    <row r="34240" spans="18:18" x14ac:dyDescent="0.25">
      <c r="R34240" s="15">
        <v>4</v>
      </c>
    </row>
    <row r="34241" spans="18:18" x14ac:dyDescent="0.25">
      <c r="R34241" s="15">
        <v>4</v>
      </c>
    </row>
    <row r="34242" spans="18:18" x14ac:dyDescent="0.25">
      <c r="R34242" s="15">
        <v>4</v>
      </c>
    </row>
    <row r="34243" spans="18:18" x14ac:dyDescent="0.25">
      <c r="R34243" s="15">
        <v>3</v>
      </c>
    </row>
    <row r="34244" spans="18:18" x14ac:dyDescent="0.25">
      <c r="R34244" s="15">
        <v>3</v>
      </c>
    </row>
    <row r="34245" spans="18:18" x14ac:dyDescent="0.25">
      <c r="R34245" s="15">
        <v>3</v>
      </c>
    </row>
    <row r="34246" spans="18:18" x14ac:dyDescent="0.25">
      <c r="R34246" s="15">
        <v>3</v>
      </c>
    </row>
    <row r="34247" spans="18:18" x14ac:dyDescent="0.25">
      <c r="R34247" s="15">
        <v>3</v>
      </c>
    </row>
    <row r="34248" spans="18:18" x14ac:dyDescent="0.25">
      <c r="R34248" s="15">
        <v>3</v>
      </c>
    </row>
    <row r="34249" spans="18:18" x14ac:dyDescent="0.25">
      <c r="R34249" s="15">
        <v>3</v>
      </c>
    </row>
    <row r="34250" spans="18:18" x14ac:dyDescent="0.25">
      <c r="R34250" s="15">
        <v>3</v>
      </c>
    </row>
    <row r="34251" spans="18:18" x14ac:dyDescent="0.25">
      <c r="R34251" s="15">
        <v>3</v>
      </c>
    </row>
    <row r="34252" spans="18:18" x14ac:dyDescent="0.25">
      <c r="R34252" s="15">
        <v>3</v>
      </c>
    </row>
    <row r="34253" spans="18:18" x14ac:dyDescent="0.25">
      <c r="R34253" s="15">
        <v>3</v>
      </c>
    </row>
    <row r="34254" spans="18:18" x14ac:dyDescent="0.25">
      <c r="R34254" s="15">
        <v>3</v>
      </c>
    </row>
    <row r="34255" spans="18:18" x14ac:dyDescent="0.25">
      <c r="R34255" s="15">
        <v>3</v>
      </c>
    </row>
    <row r="34256" spans="18:18" x14ac:dyDescent="0.25">
      <c r="R34256" s="15">
        <v>3</v>
      </c>
    </row>
    <row r="34257" spans="18:18" x14ac:dyDescent="0.25">
      <c r="R34257" s="15">
        <v>3</v>
      </c>
    </row>
    <row r="34258" spans="18:18" x14ac:dyDescent="0.25">
      <c r="R34258" s="15">
        <v>3</v>
      </c>
    </row>
    <row r="34259" spans="18:18" x14ac:dyDescent="0.25">
      <c r="R34259" s="15">
        <v>3</v>
      </c>
    </row>
    <row r="34260" spans="18:18" x14ac:dyDescent="0.25">
      <c r="R34260" s="15">
        <v>3</v>
      </c>
    </row>
    <row r="34261" spans="18:18" x14ac:dyDescent="0.25">
      <c r="R34261" s="15">
        <v>3</v>
      </c>
    </row>
    <row r="34262" spans="18:18" x14ac:dyDescent="0.25">
      <c r="R34262" s="15">
        <v>3</v>
      </c>
    </row>
    <row r="34263" spans="18:18" x14ac:dyDescent="0.25">
      <c r="R34263" s="15">
        <v>3</v>
      </c>
    </row>
    <row r="34264" spans="18:18" x14ac:dyDescent="0.25">
      <c r="R34264" s="15">
        <v>3</v>
      </c>
    </row>
    <row r="34265" spans="18:18" x14ac:dyDescent="0.25">
      <c r="R34265" s="15">
        <v>3</v>
      </c>
    </row>
    <row r="34266" spans="18:18" x14ac:dyDescent="0.25">
      <c r="R34266" s="15">
        <v>3</v>
      </c>
    </row>
    <row r="34267" spans="18:18" x14ac:dyDescent="0.25">
      <c r="R34267" s="15">
        <v>3</v>
      </c>
    </row>
    <row r="34268" spans="18:18" x14ac:dyDescent="0.25">
      <c r="R34268" s="15">
        <v>4</v>
      </c>
    </row>
    <row r="34269" spans="18:18" x14ac:dyDescent="0.25">
      <c r="R34269" s="15">
        <v>4</v>
      </c>
    </row>
    <row r="34270" spans="18:18" x14ac:dyDescent="0.25">
      <c r="R34270" s="15">
        <v>4</v>
      </c>
    </row>
    <row r="34271" spans="18:18" x14ac:dyDescent="0.25">
      <c r="R34271" s="15">
        <v>4</v>
      </c>
    </row>
    <row r="34272" spans="18:18" x14ac:dyDescent="0.25">
      <c r="R34272" s="15">
        <v>4</v>
      </c>
    </row>
    <row r="34273" spans="18:18" x14ac:dyDescent="0.25">
      <c r="R34273" s="15">
        <v>4</v>
      </c>
    </row>
    <row r="34274" spans="18:18" x14ac:dyDescent="0.25">
      <c r="R34274" s="15">
        <v>4</v>
      </c>
    </row>
    <row r="34275" spans="18:18" x14ac:dyDescent="0.25">
      <c r="R34275" s="15">
        <v>4</v>
      </c>
    </row>
    <row r="34276" spans="18:18" x14ac:dyDescent="0.25">
      <c r="R34276" s="15">
        <v>4</v>
      </c>
    </row>
    <row r="34277" spans="18:18" x14ac:dyDescent="0.25">
      <c r="R34277" s="15">
        <v>4</v>
      </c>
    </row>
    <row r="34278" spans="18:18" x14ac:dyDescent="0.25">
      <c r="R34278" s="15">
        <v>4</v>
      </c>
    </row>
    <row r="34279" spans="18:18" x14ac:dyDescent="0.25">
      <c r="R34279" s="15">
        <v>4</v>
      </c>
    </row>
    <row r="34280" spans="18:18" x14ac:dyDescent="0.25">
      <c r="R34280" s="15">
        <v>4</v>
      </c>
    </row>
    <row r="34281" spans="18:18" x14ac:dyDescent="0.25">
      <c r="R34281" s="15">
        <v>4</v>
      </c>
    </row>
    <row r="34282" spans="18:18" x14ac:dyDescent="0.25">
      <c r="R34282" s="15">
        <v>4</v>
      </c>
    </row>
    <row r="34283" spans="18:18" x14ac:dyDescent="0.25">
      <c r="R34283" s="15">
        <v>4</v>
      </c>
    </row>
    <row r="34284" spans="18:18" x14ac:dyDescent="0.25">
      <c r="R34284" s="15">
        <v>3</v>
      </c>
    </row>
    <row r="34285" spans="18:18" x14ac:dyDescent="0.25">
      <c r="R34285" s="15">
        <v>3</v>
      </c>
    </row>
    <row r="34286" spans="18:18" x14ac:dyDescent="0.25">
      <c r="R34286" s="15">
        <v>3</v>
      </c>
    </row>
    <row r="34287" spans="18:18" x14ac:dyDescent="0.25">
      <c r="R34287" s="15">
        <v>3</v>
      </c>
    </row>
    <row r="34288" spans="18:18" x14ac:dyDescent="0.25">
      <c r="R34288" s="15">
        <v>3</v>
      </c>
    </row>
    <row r="34289" spans="18:18" x14ac:dyDescent="0.25">
      <c r="R34289" s="15">
        <v>5</v>
      </c>
    </row>
    <row r="34290" spans="18:18" x14ac:dyDescent="0.25">
      <c r="R34290" s="15">
        <v>5</v>
      </c>
    </row>
    <row r="34291" spans="18:18" x14ac:dyDescent="0.25">
      <c r="R34291" s="15">
        <v>5</v>
      </c>
    </row>
    <row r="34292" spans="18:18" x14ac:dyDescent="0.25">
      <c r="R34292" s="15">
        <v>5</v>
      </c>
    </row>
    <row r="34293" spans="18:18" x14ac:dyDescent="0.25">
      <c r="R34293" s="15">
        <v>5</v>
      </c>
    </row>
    <row r="34294" spans="18:18" x14ac:dyDescent="0.25">
      <c r="R34294" s="15">
        <v>5</v>
      </c>
    </row>
    <row r="34295" spans="18:18" x14ac:dyDescent="0.25">
      <c r="R34295" s="15">
        <v>3</v>
      </c>
    </row>
    <row r="34296" spans="18:18" x14ac:dyDescent="0.25">
      <c r="R34296" s="15">
        <v>3</v>
      </c>
    </row>
    <row r="34297" spans="18:18" x14ac:dyDescent="0.25">
      <c r="R34297" s="15">
        <v>3</v>
      </c>
    </row>
    <row r="34298" spans="18:18" x14ac:dyDescent="0.25">
      <c r="R34298" s="15">
        <v>3</v>
      </c>
    </row>
    <row r="34299" spans="18:18" x14ac:dyDescent="0.25">
      <c r="R34299" s="15">
        <v>3</v>
      </c>
    </row>
    <row r="34300" spans="18:18" x14ac:dyDescent="0.25">
      <c r="R34300" s="15">
        <v>3</v>
      </c>
    </row>
    <row r="34301" spans="18:18" x14ac:dyDescent="0.25">
      <c r="R34301" s="15">
        <v>3</v>
      </c>
    </row>
    <row r="34302" spans="18:18" x14ac:dyDescent="0.25">
      <c r="R34302" s="15">
        <v>3</v>
      </c>
    </row>
    <row r="34303" spans="18:18" x14ac:dyDescent="0.25">
      <c r="R34303" s="15">
        <v>3</v>
      </c>
    </row>
    <row r="34304" spans="18:18" x14ac:dyDescent="0.25">
      <c r="R34304" s="15">
        <v>3</v>
      </c>
    </row>
    <row r="34305" spans="18:18" x14ac:dyDescent="0.25">
      <c r="R34305" s="15">
        <v>3</v>
      </c>
    </row>
    <row r="34306" spans="18:18" x14ac:dyDescent="0.25">
      <c r="R34306" s="15">
        <v>3</v>
      </c>
    </row>
    <row r="34307" spans="18:18" x14ac:dyDescent="0.25">
      <c r="R34307" s="15">
        <v>3</v>
      </c>
    </row>
    <row r="34308" spans="18:18" x14ac:dyDescent="0.25">
      <c r="R34308" s="15">
        <v>3</v>
      </c>
    </row>
    <row r="34309" spans="18:18" x14ac:dyDescent="0.25">
      <c r="R34309" s="15">
        <v>3</v>
      </c>
    </row>
    <row r="34310" spans="18:18" x14ac:dyDescent="0.25">
      <c r="R34310" s="15">
        <v>3</v>
      </c>
    </row>
    <row r="34311" spans="18:18" x14ac:dyDescent="0.25">
      <c r="R34311" s="15">
        <v>3</v>
      </c>
    </row>
    <row r="34312" spans="18:18" x14ac:dyDescent="0.25">
      <c r="R34312" s="15">
        <v>3</v>
      </c>
    </row>
    <row r="34313" spans="18:18" x14ac:dyDescent="0.25">
      <c r="R34313" s="15">
        <v>3</v>
      </c>
    </row>
    <row r="34314" spans="18:18" x14ac:dyDescent="0.25">
      <c r="R34314" s="15">
        <v>3</v>
      </c>
    </row>
    <row r="34315" spans="18:18" x14ac:dyDescent="0.25">
      <c r="R34315" s="15">
        <v>3</v>
      </c>
    </row>
    <row r="34316" spans="18:18" x14ac:dyDescent="0.25">
      <c r="R34316" s="15">
        <v>3</v>
      </c>
    </row>
    <row r="34317" spans="18:18" x14ac:dyDescent="0.25">
      <c r="R34317" s="15">
        <v>3</v>
      </c>
    </row>
    <row r="34318" spans="18:18" x14ac:dyDescent="0.25">
      <c r="R34318" s="15">
        <v>3</v>
      </c>
    </row>
    <row r="34319" spans="18:18" x14ac:dyDescent="0.25">
      <c r="R34319" s="15">
        <v>3</v>
      </c>
    </row>
    <row r="34320" spans="18:18" x14ac:dyDescent="0.25">
      <c r="R34320" s="15">
        <v>1</v>
      </c>
    </row>
    <row r="34321" spans="18:18" x14ac:dyDescent="0.25">
      <c r="R34321" s="15">
        <v>1</v>
      </c>
    </row>
    <row r="34322" spans="18:18" x14ac:dyDescent="0.25">
      <c r="R34322" s="15">
        <v>1</v>
      </c>
    </row>
    <row r="34323" spans="18:18" x14ac:dyDescent="0.25">
      <c r="R34323" s="15">
        <v>1</v>
      </c>
    </row>
    <row r="34324" spans="18:18" x14ac:dyDescent="0.25">
      <c r="R34324" s="15">
        <v>1</v>
      </c>
    </row>
    <row r="34325" spans="18:18" x14ac:dyDescent="0.25">
      <c r="R34325" s="15">
        <v>1</v>
      </c>
    </row>
    <row r="34326" spans="18:18" x14ac:dyDescent="0.25">
      <c r="R34326" s="15">
        <v>1</v>
      </c>
    </row>
    <row r="34327" spans="18:18" x14ac:dyDescent="0.25">
      <c r="R34327" s="15">
        <v>1</v>
      </c>
    </row>
    <row r="34328" spans="18:18" x14ac:dyDescent="0.25">
      <c r="R34328" s="15">
        <v>1</v>
      </c>
    </row>
    <row r="34329" spans="18:18" x14ac:dyDescent="0.25">
      <c r="R34329" s="15">
        <v>1</v>
      </c>
    </row>
    <row r="34330" spans="18:18" x14ac:dyDescent="0.25">
      <c r="R34330" s="15">
        <v>1</v>
      </c>
    </row>
    <row r="34331" spans="18:18" x14ac:dyDescent="0.25">
      <c r="R34331" s="15">
        <v>1</v>
      </c>
    </row>
    <row r="34332" spans="18:18" x14ac:dyDescent="0.25">
      <c r="R34332" s="15">
        <v>1</v>
      </c>
    </row>
    <row r="34333" spans="18:18" x14ac:dyDescent="0.25">
      <c r="R34333" s="15">
        <v>1</v>
      </c>
    </row>
    <row r="34334" spans="18:18" x14ac:dyDescent="0.25">
      <c r="R34334" s="15">
        <v>1</v>
      </c>
    </row>
    <row r="34335" spans="18:18" x14ac:dyDescent="0.25">
      <c r="R34335" s="15">
        <v>1</v>
      </c>
    </row>
    <row r="34336" spans="18:18" x14ac:dyDescent="0.25">
      <c r="R34336" s="15">
        <v>1</v>
      </c>
    </row>
    <row r="34337" spans="18:18" x14ac:dyDescent="0.25">
      <c r="R34337" s="15">
        <v>1</v>
      </c>
    </row>
    <row r="34338" spans="18:18" x14ac:dyDescent="0.25">
      <c r="R34338" s="15">
        <v>1</v>
      </c>
    </row>
    <row r="34339" spans="18:18" x14ac:dyDescent="0.25">
      <c r="R34339" s="15">
        <v>1</v>
      </c>
    </row>
    <row r="34340" spans="18:18" x14ac:dyDescent="0.25">
      <c r="R34340" s="15">
        <v>1</v>
      </c>
    </row>
    <row r="34341" spans="18:18" x14ac:dyDescent="0.25">
      <c r="R34341" s="15">
        <v>1</v>
      </c>
    </row>
    <row r="34342" spans="18:18" x14ac:dyDescent="0.25">
      <c r="R34342" s="15">
        <v>1</v>
      </c>
    </row>
    <row r="34343" spans="18:18" x14ac:dyDescent="0.25">
      <c r="R34343" s="15">
        <v>1</v>
      </c>
    </row>
    <row r="34344" spans="18:18" x14ac:dyDescent="0.25">
      <c r="R34344" s="15">
        <v>1</v>
      </c>
    </row>
    <row r="34345" spans="18:18" x14ac:dyDescent="0.25">
      <c r="R34345" s="15">
        <v>1</v>
      </c>
    </row>
    <row r="34346" spans="18:18" x14ac:dyDescent="0.25">
      <c r="R34346" s="15">
        <v>1</v>
      </c>
    </row>
    <row r="34347" spans="18:18" x14ac:dyDescent="0.25">
      <c r="R34347" s="15">
        <v>1</v>
      </c>
    </row>
    <row r="34348" spans="18:18" x14ac:dyDescent="0.25">
      <c r="R34348" s="15">
        <v>1</v>
      </c>
    </row>
    <row r="34349" spans="18:18" x14ac:dyDescent="0.25">
      <c r="R34349" s="15">
        <v>1</v>
      </c>
    </row>
    <row r="34350" spans="18:18" x14ac:dyDescent="0.25">
      <c r="R34350" s="15">
        <v>1</v>
      </c>
    </row>
    <row r="34351" spans="18:18" x14ac:dyDescent="0.25">
      <c r="R34351" s="15">
        <v>1</v>
      </c>
    </row>
    <row r="34352" spans="18:18" x14ac:dyDescent="0.25">
      <c r="R34352" s="15">
        <v>1</v>
      </c>
    </row>
    <row r="34353" spans="18:18" x14ac:dyDescent="0.25">
      <c r="R34353" s="15">
        <v>1</v>
      </c>
    </row>
    <row r="34354" spans="18:18" x14ac:dyDescent="0.25">
      <c r="R34354" s="15">
        <v>1</v>
      </c>
    </row>
    <row r="34355" spans="18:18" x14ac:dyDescent="0.25">
      <c r="R34355" s="15">
        <v>1</v>
      </c>
    </row>
    <row r="34356" spans="18:18" x14ac:dyDescent="0.25">
      <c r="R34356" s="15">
        <v>1</v>
      </c>
    </row>
    <row r="34357" spans="18:18" x14ac:dyDescent="0.25">
      <c r="R34357" s="15">
        <v>1</v>
      </c>
    </row>
    <row r="34358" spans="18:18" x14ac:dyDescent="0.25">
      <c r="R34358" s="15">
        <v>1</v>
      </c>
    </row>
    <row r="34359" spans="18:18" x14ac:dyDescent="0.25">
      <c r="R34359" s="15">
        <v>1</v>
      </c>
    </row>
    <row r="34360" spans="18:18" x14ac:dyDescent="0.25">
      <c r="R34360" s="15">
        <v>1</v>
      </c>
    </row>
    <row r="34361" spans="18:18" x14ac:dyDescent="0.25">
      <c r="R34361" s="15">
        <v>1</v>
      </c>
    </row>
    <row r="34362" spans="18:18" x14ac:dyDescent="0.25">
      <c r="R34362" s="15">
        <v>1</v>
      </c>
    </row>
    <row r="34363" spans="18:18" x14ac:dyDescent="0.25">
      <c r="R34363" s="15">
        <v>1</v>
      </c>
    </row>
    <row r="34364" spans="18:18" x14ac:dyDescent="0.25">
      <c r="R34364" s="15">
        <v>1</v>
      </c>
    </row>
    <row r="34365" spans="18:18" x14ac:dyDescent="0.25">
      <c r="R34365" s="15">
        <v>1</v>
      </c>
    </row>
    <row r="34366" spans="18:18" x14ac:dyDescent="0.25">
      <c r="R34366" s="15">
        <v>1</v>
      </c>
    </row>
    <row r="34367" spans="18:18" x14ac:dyDescent="0.25">
      <c r="R34367" s="15">
        <v>1</v>
      </c>
    </row>
    <row r="34368" spans="18:18" x14ac:dyDescent="0.25">
      <c r="R34368" s="15">
        <v>1</v>
      </c>
    </row>
    <row r="34369" spans="18:18" x14ac:dyDescent="0.25">
      <c r="R34369" s="15">
        <v>1</v>
      </c>
    </row>
    <row r="34370" spans="18:18" x14ac:dyDescent="0.25">
      <c r="R34370" s="15">
        <v>1</v>
      </c>
    </row>
    <row r="34371" spans="18:18" x14ac:dyDescent="0.25">
      <c r="R34371" s="15">
        <v>1</v>
      </c>
    </row>
    <row r="34372" spans="18:18" x14ac:dyDescent="0.25">
      <c r="R34372" s="15">
        <v>1</v>
      </c>
    </row>
    <row r="34373" spans="18:18" x14ac:dyDescent="0.25">
      <c r="R34373" s="15">
        <v>1</v>
      </c>
    </row>
    <row r="34374" spans="18:18" x14ac:dyDescent="0.25">
      <c r="R34374" s="15">
        <v>1</v>
      </c>
    </row>
    <row r="34375" spans="18:18" x14ac:dyDescent="0.25">
      <c r="R34375" s="15">
        <v>1</v>
      </c>
    </row>
    <row r="34376" spans="18:18" x14ac:dyDescent="0.25">
      <c r="R34376" s="15">
        <v>1</v>
      </c>
    </row>
    <row r="34377" spans="18:18" x14ac:dyDescent="0.25">
      <c r="R34377" s="15">
        <v>1</v>
      </c>
    </row>
    <row r="34378" spans="18:18" x14ac:dyDescent="0.25">
      <c r="R34378" s="15">
        <v>1</v>
      </c>
    </row>
    <row r="34379" spans="18:18" x14ac:dyDescent="0.25">
      <c r="R34379" s="15">
        <v>1</v>
      </c>
    </row>
    <row r="34380" spans="18:18" x14ac:dyDescent="0.25">
      <c r="R34380" s="15">
        <v>1</v>
      </c>
    </row>
    <row r="34381" spans="18:18" x14ac:dyDescent="0.25">
      <c r="R34381" s="15">
        <v>1</v>
      </c>
    </row>
    <row r="34382" spans="18:18" x14ac:dyDescent="0.25">
      <c r="R34382" s="15">
        <v>1</v>
      </c>
    </row>
    <row r="34383" spans="18:18" x14ac:dyDescent="0.25">
      <c r="R34383" s="15">
        <v>1</v>
      </c>
    </row>
    <row r="34384" spans="18:18" x14ac:dyDescent="0.25">
      <c r="R34384" s="15">
        <v>1</v>
      </c>
    </row>
    <row r="34385" spans="18:18" x14ac:dyDescent="0.25">
      <c r="R34385" s="15">
        <v>1</v>
      </c>
    </row>
    <row r="34386" spans="18:18" x14ac:dyDescent="0.25">
      <c r="R34386" s="15">
        <v>1</v>
      </c>
    </row>
    <row r="34387" spans="18:18" x14ac:dyDescent="0.25">
      <c r="R34387" s="15">
        <v>1</v>
      </c>
    </row>
    <row r="34388" spans="18:18" x14ac:dyDescent="0.25">
      <c r="R34388" s="15">
        <v>2</v>
      </c>
    </row>
    <row r="34389" spans="18:18" x14ac:dyDescent="0.25">
      <c r="R34389" s="15">
        <v>2</v>
      </c>
    </row>
    <row r="34390" spans="18:18" x14ac:dyDescent="0.25">
      <c r="R34390" s="15">
        <v>2</v>
      </c>
    </row>
    <row r="34391" spans="18:18" x14ac:dyDescent="0.25">
      <c r="R34391" s="15">
        <v>2</v>
      </c>
    </row>
    <row r="34392" spans="18:18" x14ac:dyDescent="0.25">
      <c r="R34392" s="15">
        <v>2</v>
      </c>
    </row>
    <row r="34393" spans="18:18" x14ac:dyDescent="0.25">
      <c r="R34393" s="15">
        <v>2</v>
      </c>
    </row>
    <row r="34394" spans="18:18" x14ac:dyDescent="0.25">
      <c r="R34394" s="15">
        <v>2</v>
      </c>
    </row>
    <row r="34395" spans="18:18" x14ac:dyDescent="0.25">
      <c r="R34395" s="15">
        <v>2</v>
      </c>
    </row>
    <row r="34396" spans="18:18" x14ac:dyDescent="0.25">
      <c r="R34396" s="15">
        <v>2</v>
      </c>
    </row>
    <row r="34397" spans="18:18" x14ac:dyDescent="0.25">
      <c r="R34397" s="15">
        <v>2</v>
      </c>
    </row>
    <row r="34398" spans="18:18" x14ac:dyDescent="0.25">
      <c r="R34398" s="15">
        <v>2</v>
      </c>
    </row>
    <row r="34399" spans="18:18" x14ac:dyDescent="0.25">
      <c r="R34399" s="15">
        <v>2</v>
      </c>
    </row>
    <row r="34400" spans="18:18" x14ac:dyDescent="0.25">
      <c r="R34400" s="15">
        <v>2</v>
      </c>
    </row>
    <row r="34401" spans="18:18" x14ac:dyDescent="0.25">
      <c r="R34401" s="15">
        <v>1</v>
      </c>
    </row>
    <row r="34402" spans="18:18" x14ac:dyDescent="0.25">
      <c r="R34402" s="15">
        <v>1</v>
      </c>
    </row>
    <row r="34403" spans="18:18" x14ac:dyDescent="0.25">
      <c r="R34403" s="15">
        <v>1</v>
      </c>
    </row>
    <row r="34404" spans="18:18" x14ac:dyDescent="0.25">
      <c r="R34404" s="15">
        <v>1</v>
      </c>
    </row>
    <row r="34405" spans="18:18" x14ac:dyDescent="0.25">
      <c r="R34405" s="15">
        <v>1</v>
      </c>
    </row>
    <row r="34406" spans="18:18" x14ac:dyDescent="0.25">
      <c r="R34406" s="15">
        <v>1</v>
      </c>
    </row>
    <row r="34407" spans="18:18" x14ac:dyDescent="0.25">
      <c r="R34407" s="15">
        <v>1</v>
      </c>
    </row>
    <row r="34408" spans="18:18" x14ac:dyDescent="0.25">
      <c r="R34408" s="15">
        <v>1</v>
      </c>
    </row>
    <row r="34409" spans="18:18" x14ac:dyDescent="0.25">
      <c r="R34409" s="15">
        <v>1</v>
      </c>
    </row>
    <row r="34410" spans="18:18" x14ac:dyDescent="0.25">
      <c r="R34410" s="15">
        <v>1</v>
      </c>
    </row>
    <row r="34411" spans="18:18" x14ac:dyDescent="0.25">
      <c r="R34411" s="15">
        <v>1</v>
      </c>
    </row>
    <row r="34412" spans="18:18" x14ac:dyDescent="0.25">
      <c r="R34412" s="15">
        <v>1</v>
      </c>
    </row>
    <row r="34413" spans="18:18" x14ac:dyDescent="0.25">
      <c r="R34413" s="15">
        <v>1</v>
      </c>
    </row>
    <row r="34414" spans="18:18" x14ac:dyDescent="0.25">
      <c r="R34414" s="15">
        <v>1</v>
      </c>
    </row>
    <row r="34415" spans="18:18" x14ac:dyDescent="0.25">
      <c r="R34415" s="15">
        <v>1</v>
      </c>
    </row>
    <row r="34416" spans="18:18" x14ac:dyDescent="0.25">
      <c r="R34416" s="15">
        <v>1</v>
      </c>
    </row>
    <row r="34417" spans="18:18" x14ac:dyDescent="0.25">
      <c r="R34417" s="15">
        <v>1</v>
      </c>
    </row>
    <row r="34418" spans="18:18" x14ac:dyDescent="0.25">
      <c r="R34418" s="15">
        <v>1</v>
      </c>
    </row>
    <row r="34419" spans="18:18" x14ac:dyDescent="0.25">
      <c r="R34419" s="15">
        <v>1</v>
      </c>
    </row>
    <row r="34420" spans="18:18" x14ac:dyDescent="0.25">
      <c r="R34420" s="15">
        <v>1</v>
      </c>
    </row>
    <row r="34421" spans="18:18" x14ac:dyDescent="0.25">
      <c r="R34421" s="15">
        <v>1</v>
      </c>
    </row>
    <row r="34422" spans="18:18" x14ac:dyDescent="0.25">
      <c r="R34422" s="15">
        <v>1</v>
      </c>
    </row>
    <row r="34423" spans="18:18" x14ac:dyDescent="0.25">
      <c r="R34423" s="15">
        <v>1</v>
      </c>
    </row>
    <row r="34424" spans="18:18" x14ac:dyDescent="0.25">
      <c r="R34424" s="15">
        <v>1</v>
      </c>
    </row>
    <row r="34425" spans="18:18" x14ac:dyDescent="0.25">
      <c r="R34425" s="15">
        <v>1</v>
      </c>
    </row>
    <row r="34426" spans="18:18" x14ac:dyDescent="0.25">
      <c r="R34426" s="15">
        <v>1</v>
      </c>
    </row>
    <row r="34427" spans="18:18" x14ac:dyDescent="0.25">
      <c r="R34427" s="15">
        <v>1</v>
      </c>
    </row>
    <row r="34428" spans="18:18" x14ac:dyDescent="0.25">
      <c r="R34428" s="15">
        <v>1</v>
      </c>
    </row>
    <row r="34429" spans="18:18" x14ac:dyDescent="0.25">
      <c r="R34429" s="15">
        <v>1</v>
      </c>
    </row>
    <row r="34430" spans="18:18" x14ac:dyDescent="0.25">
      <c r="R34430" s="15">
        <v>2</v>
      </c>
    </row>
    <row r="34431" spans="18:18" x14ac:dyDescent="0.25">
      <c r="R34431" s="15">
        <v>2</v>
      </c>
    </row>
    <row r="34432" spans="18:18" x14ac:dyDescent="0.25">
      <c r="R34432" s="15">
        <v>2</v>
      </c>
    </row>
    <row r="34433" spans="18:18" x14ac:dyDescent="0.25">
      <c r="R34433" s="15">
        <v>2</v>
      </c>
    </row>
    <row r="34434" spans="18:18" x14ac:dyDescent="0.25">
      <c r="R34434" s="15">
        <v>2</v>
      </c>
    </row>
    <row r="34435" spans="18:18" x14ac:dyDescent="0.25">
      <c r="R34435" s="15">
        <v>2</v>
      </c>
    </row>
    <row r="34436" spans="18:18" x14ac:dyDescent="0.25">
      <c r="R34436" s="15">
        <v>2</v>
      </c>
    </row>
    <row r="34437" spans="18:18" x14ac:dyDescent="0.25">
      <c r="R34437" s="15">
        <v>2</v>
      </c>
    </row>
    <row r="34438" spans="18:18" x14ac:dyDescent="0.25">
      <c r="R34438" s="15">
        <v>2</v>
      </c>
    </row>
    <row r="34439" spans="18:18" x14ac:dyDescent="0.25">
      <c r="R34439" s="15">
        <v>2</v>
      </c>
    </row>
    <row r="34440" spans="18:18" x14ac:dyDescent="0.25">
      <c r="R34440" s="15">
        <v>2</v>
      </c>
    </row>
    <row r="34441" spans="18:18" x14ac:dyDescent="0.25">
      <c r="R34441" s="15">
        <v>2</v>
      </c>
    </row>
    <row r="34442" spans="18:18" x14ac:dyDescent="0.25">
      <c r="R34442" s="15">
        <v>2</v>
      </c>
    </row>
    <row r="34443" spans="18:18" x14ac:dyDescent="0.25">
      <c r="R34443" s="15">
        <v>2</v>
      </c>
    </row>
    <row r="34444" spans="18:18" x14ac:dyDescent="0.25">
      <c r="R34444" s="15">
        <v>2</v>
      </c>
    </row>
    <row r="34445" spans="18:18" x14ac:dyDescent="0.25">
      <c r="R34445" s="15">
        <v>2</v>
      </c>
    </row>
    <row r="34446" spans="18:18" x14ac:dyDescent="0.25">
      <c r="R34446" s="15">
        <v>2</v>
      </c>
    </row>
    <row r="34447" spans="18:18" x14ac:dyDescent="0.25">
      <c r="R34447" s="15">
        <v>2</v>
      </c>
    </row>
    <row r="34448" spans="18:18" x14ac:dyDescent="0.25">
      <c r="R34448" s="15">
        <v>2</v>
      </c>
    </row>
    <row r="34449" spans="18:18" x14ac:dyDescent="0.25">
      <c r="R34449" s="15">
        <v>2</v>
      </c>
    </row>
    <row r="34450" spans="18:18" x14ac:dyDescent="0.25">
      <c r="R34450" s="15">
        <v>2</v>
      </c>
    </row>
    <row r="34451" spans="18:18" x14ac:dyDescent="0.25">
      <c r="R34451" s="15">
        <v>2</v>
      </c>
    </row>
    <row r="34452" spans="18:18" x14ac:dyDescent="0.25">
      <c r="R34452" s="15">
        <v>2</v>
      </c>
    </row>
    <row r="34453" spans="18:18" x14ac:dyDescent="0.25">
      <c r="R34453" s="15">
        <v>2</v>
      </c>
    </row>
    <row r="34454" spans="18:18" x14ac:dyDescent="0.25">
      <c r="R34454" s="15">
        <v>2</v>
      </c>
    </row>
    <row r="34455" spans="18:18" x14ac:dyDescent="0.25">
      <c r="R34455" s="15">
        <v>2</v>
      </c>
    </row>
    <row r="34456" spans="18:18" x14ac:dyDescent="0.25">
      <c r="R34456" s="15">
        <v>2</v>
      </c>
    </row>
    <row r="34457" spans="18:18" x14ac:dyDescent="0.25">
      <c r="R34457" s="15">
        <v>2</v>
      </c>
    </row>
    <row r="34458" spans="18:18" x14ac:dyDescent="0.25">
      <c r="R34458" s="15">
        <v>1</v>
      </c>
    </row>
    <row r="34459" spans="18:18" x14ac:dyDescent="0.25">
      <c r="R34459" s="15">
        <v>1</v>
      </c>
    </row>
    <row r="34460" spans="18:18" x14ac:dyDescent="0.25">
      <c r="R34460" s="15">
        <v>1</v>
      </c>
    </row>
    <row r="34461" spans="18:18" x14ac:dyDescent="0.25">
      <c r="R34461" s="15">
        <v>1</v>
      </c>
    </row>
    <row r="34462" spans="18:18" x14ac:dyDescent="0.25">
      <c r="R34462" s="15">
        <v>1</v>
      </c>
    </row>
    <row r="34463" spans="18:18" x14ac:dyDescent="0.25">
      <c r="R34463" s="15">
        <v>1</v>
      </c>
    </row>
    <row r="34464" spans="18:18" x14ac:dyDescent="0.25">
      <c r="R34464" s="15">
        <v>1</v>
      </c>
    </row>
    <row r="34465" spans="18:18" x14ac:dyDescent="0.25">
      <c r="R34465" s="15">
        <v>1</v>
      </c>
    </row>
    <row r="34466" spans="18:18" x14ac:dyDescent="0.25">
      <c r="R34466" s="15">
        <v>1</v>
      </c>
    </row>
    <row r="34467" spans="18:18" x14ac:dyDescent="0.25">
      <c r="R34467" s="15">
        <v>1</v>
      </c>
    </row>
    <row r="34468" spans="18:18" x14ac:dyDescent="0.25">
      <c r="R34468" s="15">
        <v>1</v>
      </c>
    </row>
    <row r="34469" spans="18:18" x14ac:dyDescent="0.25">
      <c r="R34469" s="15">
        <v>1</v>
      </c>
    </row>
    <row r="34470" spans="18:18" x14ac:dyDescent="0.25">
      <c r="R34470" s="15">
        <v>1</v>
      </c>
    </row>
    <row r="34471" spans="18:18" x14ac:dyDescent="0.25">
      <c r="R34471" s="15">
        <v>1</v>
      </c>
    </row>
    <row r="34472" spans="18:18" x14ac:dyDescent="0.25">
      <c r="R34472" s="15">
        <v>1</v>
      </c>
    </row>
    <row r="34473" spans="18:18" x14ac:dyDescent="0.25">
      <c r="R34473" s="15">
        <v>1</v>
      </c>
    </row>
    <row r="34474" spans="18:18" x14ac:dyDescent="0.25">
      <c r="R34474" s="15">
        <v>1</v>
      </c>
    </row>
    <row r="34475" spans="18:18" x14ac:dyDescent="0.25">
      <c r="R34475" s="15">
        <v>1</v>
      </c>
    </row>
    <row r="34476" spans="18:18" x14ac:dyDescent="0.25">
      <c r="R34476" s="15">
        <v>1</v>
      </c>
    </row>
    <row r="34477" spans="18:18" x14ac:dyDescent="0.25">
      <c r="R34477" s="15">
        <v>1</v>
      </c>
    </row>
    <row r="34478" spans="18:18" x14ac:dyDescent="0.25">
      <c r="R34478" s="15">
        <v>1</v>
      </c>
    </row>
    <row r="34479" spans="18:18" x14ac:dyDescent="0.25">
      <c r="R34479" s="15">
        <v>1</v>
      </c>
    </row>
    <row r="34480" spans="18:18" x14ac:dyDescent="0.25">
      <c r="R34480" s="15">
        <v>1</v>
      </c>
    </row>
    <row r="34481" spans="18:18" x14ac:dyDescent="0.25">
      <c r="R34481" s="15">
        <v>1</v>
      </c>
    </row>
    <row r="34482" spans="18:18" x14ac:dyDescent="0.25">
      <c r="R34482" s="15">
        <v>1</v>
      </c>
    </row>
    <row r="34483" spans="18:18" x14ac:dyDescent="0.25">
      <c r="R34483" s="15">
        <v>1</v>
      </c>
    </row>
    <row r="34484" spans="18:18" x14ac:dyDescent="0.25">
      <c r="R34484" s="15">
        <v>1</v>
      </c>
    </row>
    <row r="34485" spans="18:18" x14ac:dyDescent="0.25">
      <c r="R34485" s="15">
        <v>1</v>
      </c>
    </row>
    <row r="34486" spans="18:18" x14ac:dyDescent="0.25">
      <c r="R34486" s="15">
        <v>1</v>
      </c>
    </row>
    <row r="34487" spans="18:18" x14ac:dyDescent="0.25">
      <c r="R34487" s="15">
        <v>1</v>
      </c>
    </row>
    <row r="34488" spans="18:18" x14ac:dyDescent="0.25">
      <c r="R34488" s="15">
        <v>1</v>
      </c>
    </row>
    <row r="34489" spans="18:18" x14ac:dyDescent="0.25">
      <c r="R34489" s="15">
        <v>1</v>
      </c>
    </row>
    <row r="34490" spans="18:18" x14ac:dyDescent="0.25">
      <c r="R34490" s="15">
        <v>1</v>
      </c>
    </row>
    <row r="34491" spans="18:18" x14ac:dyDescent="0.25">
      <c r="R34491" s="15">
        <v>1</v>
      </c>
    </row>
    <row r="34492" spans="18:18" x14ac:dyDescent="0.25">
      <c r="R34492" s="15">
        <v>1</v>
      </c>
    </row>
    <row r="34493" spans="18:18" x14ac:dyDescent="0.25">
      <c r="R34493" s="15">
        <v>1</v>
      </c>
    </row>
    <row r="34494" spans="18:18" x14ac:dyDescent="0.25">
      <c r="R34494" s="15">
        <v>1</v>
      </c>
    </row>
    <row r="34495" spans="18:18" x14ac:dyDescent="0.25">
      <c r="R34495" s="15">
        <v>1</v>
      </c>
    </row>
    <row r="34496" spans="18:18" x14ac:dyDescent="0.25">
      <c r="R34496" s="15">
        <v>1</v>
      </c>
    </row>
    <row r="34497" spans="18:18" x14ac:dyDescent="0.25">
      <c r="R34497" s="15">
        <v>1</v>
      </c>
    </row>
    <row r="34498" spans="18:18" x14ac:dyDescent="0.25">
      <c r="R34498" s="15">
        <v>1</v>
      </c>
    </row>
    <row r="34499" spans="18:18" x14ac:dyDescent="0.25">
      <c r="R34499" s="15">
        <v>1</v>
      </c>
    </row>
    <row r="34500" spans="18:18" x14ac:dyDescent="0.25">
      <c r="R34500" s="15">
        <v>1</v>
      </c>
    </row>
    <row r="34501" spans="18:18" x14ac:dyDescent="0.25">
      <c r="R34501" s="15">
        <v>1</v>
      </c>
    </row>
    <row r="34502" spans="18:18" x14ac:dyDescent="0.25">
      <c r="R34502" s="15">
        <v>1</v>
      </c>
    </row>
    <row r="34503" spans="18:18" x14ac:dyDescent="0.25">
      <c r="R34503" s="15">
        <v>1</v>
      </c>
    </row>
    <row r="34504" spans="18:18" x14ac:dyDescent="0.25">
      <c r="R34504" s="15">
        <v>1</v>
      </c>
    </row>
    <row r="34505" spans="18:18" x14ac:dyDescent="0.25">
      <c r="R34505" s="15">
        <v>3</v>
      </c>
    </row>
    <row r="34506" spans="18:18" x14ac:dyDescent="0.25">
      <c r="R34506" s="15">
        <v>3</v>
      </c>
    </row>
    <row r="34507" spans="18:18" x14ac:dyDescent="0.25">
      <c r="R34507" s="15">
        <v>3</v>
      </c>
    </row>
    <row r="34508" spans="18:18" x14ac:dyDescent="0.25">
      <c r="R34508" s="15">
        <v>3</v>
      </c>
    </row>
    <row r="34509" spans="18:18" x14ac:dyDescent="0.25">
      <c r="R34509" s="15">
        <v>3</v>
      </c>
    </row>
    <row r="34510" spans="18:18" x14ac:dyDescent="0.25">
      <c r="R34510" s="15">
        <v>3</v>
      </c>
    </row>
    <row r="34511" spans="18:18" x14ac:dyDescent="0.25">
      <c r="R34511" s="15">
        <v>3</v>
      </c>
    </row>
    <row r="34512" spans="18:18" x14ac:dyDescent="0.25">
      <c r="R34512" s="15">
        <v>3</v>
      </c>
    </row>
    <row r="34513" spans="18:18" x14ac:dyDescent="0.25">
      <c r="R34513" s="15">
        <v>3</v>
      </c>
    </row>
    <row r="34514" spans="18:18" x14ac:dyDescent="0.25">
      <c r="R34514" s="15">
        <v>3</v>
      </c>
    </row>
    <row r="34515" spans="18:18" x14ac:dyDescent="0.25">
      <c r="R34515" s="15">
        <v>3</v>
      </c>
    </row>
    <row r="34516" spans="18:18" x14ac:dyDescent="0.25">
      <c r="R34516" s="15">
        <v>3</v>
      </c>
    </row>
    <row r="34517" spans="18:18" x14ac:dyDescent="0.25">
      <c r="R34517" s="15">
        <v>3</v>
      </c>
    </row>
    <row r="34518" spans="18:18" x14ac:dyDescent="0.25">
      <c r="R34518" s="15">
        <v>3</v>
      </c>
    </row>
    <row r="34519" spans="18:18" x14ac:dyDescent="0.25">
      <c r="R34519" s="15">
        <v>3</v>
      </c>
    </row>
    <row r="34520" spans="18:18" x14ac:dyDescent="0.25">
      <c r="R34520" s="15">
        <v>3</v>
      </c>
    </row>
    <row r="34521" spans="18:18" x14ac:dyDescent="0.25">
      <c r="R34521" s="15">
        <v>3</v>
      </c>
    </row>
    <row r="34522" spans="18:18" x14ac:dyDescent="0.25">
      <c r="R34522" s="15">
        <v>3</v>
      </c>
    </row>
    <row r="34523" spans="18:18" x14ac:dyDescent="0.25">
      <c r="R34523" s="15">
        <v>3</v>
      </c>
    </row>
    <row r="34524" spans="18:18" x14ac:dyDescent="0.25">
      <c r="R34524" s="15">
        <v>3</v>
      </c>
    </row>
    <row r="34525" spans="18:18" x14ac:dyDescent="0.25">
      <c r="R34525" s="15">
        <v>3</v>
      </c>
    </row>
    <row r="34526" spans="18:18" x14ac:dyDescent="0.25">
      <c r="R34526" s="15">
        <v>3</v>
      </c>
    </row>
    <row r="34527" spans="18:18" x14ac:dyDescent="0.25">
      <c r="R34527" s="15">
        <v>3</v>
      </c>
    </row>
    <row r="34528" spans="18:18" x14ac:dyDescent="0.25">
      <c r="R34528" s="15">
        <v>3</v>
      </c>
    </row>
    <row r="34529" spans="18:18" x14ac:dyDescent="0.25">
      <c r="R34529" s="15">
        <v>3</v>
      </c>
    </row>
    <row r="34530" spans="18:18" x14ac:dyDescent="0.25">
      <c r="R34530" s="15">
        <v>3</v>
      </c>
    </row>
    <row r="34531" spans="18:18" x14ac:dyDescent="0.25">
      <c r="R34531" s="15">
        <v>3</v>
      </c>
    </row>
    <row r="34532" spans="18:18" x14ac:dyDescent="0.25">
      <c r="R34532" s="15">
        <v>3</v>
      </c>
    </row>
    <row r="34533" spans="18:18" x14ac:dyDescent="0.25">
      <c r="R34533" s="15">
        <v>3</v>
      </c>
    </row>
    <row r="34534" spans="18:18" x14ac:dyDescent="0.25">
      <c r="R34534" s="15">
        <v>3</v>
      </c>
    </row>
    <row r="34535" spans="18:18" x14ac:dyDescent="0.25">
      <c r="R34535" s="15">
        <v>3</v>
      </c>
    </row>
    <row r="34536" spans="18:18" x14ac:dyDescent="0.25">
      <c r="R34536" s="15">
        <v>3</v>
      </c>
    </row>
    <row r="34537" spans="18:18" x14ac:dyDescent="0.25">
      <c r="R34537" s="15">
        <v>3</v>
      </c>
    </row>
    <row r="34538" spans="18:18" x14ac:dyDescent="0.25">
      <c r="R34538" s="15">
        <v>3</v>
      </c>
    </row>
    <row r="34539" spans="18:18" x14ac:dyDescent="0.25">
      <c r="R34539" s="15">
        <v>3</v>
      </c>
    </row>
    <row r="34540" spans="18:18" x14ac:dyDescent="0.25">
      <c r="R34540" s="15">
        <v>3</v>
      </c>
    </row>
    <row r="34541" spans="18:18" x14ac:dyDescent="0.25">
      <c r="R34541" s="15">
        <v>3</v>
      </c>
    </row>
    <row r="34542" spans="18:18" x14ac:dyDescent="0.25">
      <c r="R34542" s="15">
        <v>3</v>
      </c>
    </row>
    <row r="34543" spans="18:18" x14ac:dyDescent="0.25">
      <c r="R34543" s="15">
        <v>3</v>
      </c>
    </row>
    <row r="34544" spans="18:18" x14ac:dyDescent="0.25">
      <c r="R34544" s="15">
        <v>3</v>
      </c>
    </row>
    <row r="34545" spans="18:18" x14ac:dyDescent="0.25">
      <c r="R34545" s="15">
        <v>3</v>
      </c>
    </row>
    <row r="34546" spans="18:18" x14ac:dyDescent="0.25">
      <c r="R34546" s="15">
        <v>3</v>
      </c>
    </row>
    <row r="34547" spans="18:18" x14ac:dyDescent="0.25">
      <c r="R34547" s="15">
        <v>3</v>
      </c>
    </row>
    <row r="34548" spans="18:18" x14ac:dyDescent="0.25">
      <c r="R34548" s="15">
        <v>3</v>
      </c>
    </row>
    <row r="34549" spans="18:18" x14ac:dyDescent="0.25">
      <c r="R34549" s="15">
        <v>3</v>
      </c>
    </row>
    <row r="34550" spans="18:18" x14ac:dyDescent="0.25">
      <c r="R34550" s="15">
        <v>3</v>
      </c>
    </row>
    <row r="34551" spans="18:18" x14ac:dyDescent="0.25">
      <c r="R34551" s="15">
        <v>3</v>
      </c>
    </row>
    <row r="34552" spans="18:18" x14ac:dyDescent="0.25">
      <c r="R34552" s="15">
        <v>3</v>
      </c>
    </row>
    <row r="34553" spans="18:18" x14ac:dyDescent="0.25">
      <c r="R34553" s="15">
        <v>3</v>
      </c>
    </row>
    <row r="34554" spans="18:18" x14ac:dyDescent="0.25">
      <c r="R34554" s="15">
        <v>3</v>
      </c>
    </row>
    <row r="34555" spans="18:18" x14ac:dyDescent="0.25">
      <c r="R34555" s="15">
        <v>3</v>
      </c>
    </row>
    <row r="34556" spans="18:18" x14ac:dyDescent="0.25">
      <c r="R34556" s="15">
        <v>3</v>
      </c>
    </row>
    <row r="34557" spans="18:18" x14ac:dyDescent="0.25">
      <c r="R34557" s="15">
        <v>3</v>
      </c>
    </row>
    <row r="34558" spans="18:18" x14ac:dyDescent="0.25">
      <c r="R34558" s="15">
        <v>3</v>
      </c>
    </row>
    <row r="34559" spans="18:18" x14ac:dyDescent="0.25">
      <c r="R34559" s="15">
        <v>3</v>
      </c>
    </row>
    <row r="34560" spans="18:18" x14ac:dyDescent="0.25">
      <c r="R34560" s="15">
        <v>3</v>
      </c>
    </row>
    <row r="34561" spans="18:18" x14ac:dyDescent="0.25">
      <c r="R34561" s="15">
        <v>3</v>
      </c>
    </row>
    <row r="34562" spans="18:18" x14ac:dyDescent="0.25">
      <c r="R34562" s="15">
        <v>3</v>
      </c>
    </row>
    <row r="34563" spans="18:18" x14ac:dyDescent="0.25">
      <c r="R34563" s="15">
        <v>3</v>
      </c>
    </row>
    <row r="34564" spans="18:18" x14ac:dyDescent="0.25">
      <c r="R34564" s="15">
        <v>3</v>
      </c>
    </row>
    <row r="34565" spans="18:18" x14ac:dyDescent="0.25">
      <c r="R34565" s="15">
        <v>3</v>
      </c>
    </row>
    <row r="34566" spans="18:18" x14ac:dyDescent="0.25">
      <c r="R34566" s="15">
        <v>3</v>
      </c>
    </row>
    <row r="34567" spans="18:18" x14ac:dyDescent="0.25">
      <c r="R34567" s="15">
        <v>3</v>
      </c>
    </row>
    <row r="34568" spans="18:18" x14ac:dyDescent="0.25">
      <c r="R34568" s="15">
        <v>3</v>
      </c>
    </row>
    <row r="34569" spans="18:18" x14ac:dyDescent="0.25">
      <c r="R34569" s="15">
        <v>3</v>
      </c>
    </row>
    <row r="34570" spans="18:18" x14ac:dyDescent="0.25">
      <c r="R34570" s="15">
        <v>3</v>
      </c>
    </row>
    <row r="34571" spans="18:18" x14ac:dyDescent="0.25">
      <c r="R34571" s="15">
        <v>3</v>
      </c>
    </row>
    <row r="34572" spans="18:18" x14ac:dyDescent="0.25">
      <c r="R34572" s="15">
        <v>3</v>
      </c>
    </row>
    <row r="34573" spans="18:18" x14ac:dyDescent="0.25">
      <c r="R34573" s="15">
        <v>3</v>
      </c>
    </row>
    <row r="34574" spans="18:18" x14ac:dyDescent="0.25">
      <c r="R34574" s="15">
        <v>3</v>
      </c>
    </row>
    <row r="34575" spans="18:18" x14ac:dyDescent="0.25">
      <c r="R34575" s="15">
        <v>3</v>
      </c>
    </row>
    <row r="34576" spans="18:18" x14ac:dyDescent="0.25">
      <c r="R34576" s="15">
        <v>3</v>
      </c>
    </row>
    <row r="34577" spans="18:18" x14ac:dyDescent="0.25">
      <c r="R34577" s="15">
        <v>3</v>
      </c>
    </row>
    <row r="34578" spans="18:18" x14ac:dyDescent="0.25">
      <c r="R34578" s="15">
        <v>3</v>
      </c>
    </row>
    <row r="34579" spans="18:18" x14ac:dyDescent="0.25">
      <c r="R34579" s="15">
        <v>3</v>
      </c>
    </row>
    <row r="34580" spans="18:18" x14ac:dyDescent="0.25">
      <c r="R34580" s="15">
        <v>3</v>
      </c>
    </row>
    <row r="34581" spans="18:18" x14ac:dyDescent="0.25">
      <c r="R34581" s="15">
        <v>3</v>
      </c>
    </row>
    <row r="34582" spans="18:18" x14ac:dyDescent="0.25">
      <c r="R34582" s="15">
        <v>3</v>
      </c>
    </row>
    <row r="34583" spans="18:18" x14ac:dyDescent="0.25">
      <c r="R34583" s="15">
        <v>3</v>
      </c>
    </row>
    <row r="34584" spans="18:18" x14ac:dyDescent="0.25">
      <c r="R34584" s="15">
        <v>3</v>
      </c>
    </row>
    <row r="34585" spans="18:18" x14ac:dyDescent="0.25">
      <c r="R34585" s="15">
        <v>3</v>
      </c>
    </row>
    <row r="34586" spans="18:18" x14ac:dyDescent="0.25">
      <c r="R34586" s="15">
        <v>3</v>
      </c>
    </row>
    <row r="34587" spans="18:18" x14ac:dyDescent="0.25">
      <c r="R34587" s="15">
        <v>3</v>
      </c>
    </row>
    <row r="34588" spans="18:18" x14ac:dyDescent="0.25">
      <c r="R34588" s="15">
        <v>3</v>
      </c>
    </row>
    <row r="34589" spans="18:18" x14ac:dyDescent="0.25">
      <c r="R34589" s="15">
        <v>3</v>
      </c>
    </row>
    <row r="34590" spans="18:18" x14ac:dyDescent="0.25">
      <c r="R34590" s="15">
        <v>3</v>
      </c>
    </row>
    <row r="34591" spans="18:18" x14ac:dyDescent="0.25">
      <c r="R34591" s="15">
        <v>3</v>
      </c>
    </row>
    <row r="34592" spans="18:18" x14ac:dyDescent="0.25">
      <c r="R34592" s="15">
        <v>3</v>
      </c>
    </row>
    <row r="34593" spans="18:18" x14ac:dyDescent="0.25">
      <c r="R34593" s="15">
        <v>3</v>
      </c>
    </row>
    <row r="34594" spans="18:18" x14ac:dyDescent="0.25">
      <c r="R34594" s="15">
        <v>3</v>
      </c>
    </row>
    <row r="34595" spans="18:18" x14ac:dyDescent="0.25">
      <c r="R34595" s="15">
        <v>3</v>
      </c>
    </row>
    <row r="34596" spans="18:18" x14ac:dyDescent="0.25">
      <c r="R34596" s="15">
        <v>3</v>
      </c>
    </row>
    <row r="34597" spans="18:18" x14ac:dyDescent="0.25">
      <c r="R34597" s="15">
        <v>3</v>
      </c>
    </row>
    <row r="34598" spans="18:18" x14ac:dyDescent="0.25">
      <c r="R34598" s="15">
        <v>3</v>
      </c>
    </row>
    <row r="34599" spans="18:18" x14ac:dyDescent="0.25">
      <c r="R34599" s="15">
        <v>3</v>
      </c>
    </row>
    <row r="34600" spans="18:18" x14ac:dyDescent="0.25">
      <c r="R34600" s="15">
        <v>3</v>
      </c>
    </row>
    <row r="34601" spans="18:18" x14ac:dyDescent="0.25">
      <c r="R34601" s="15">
        <v>3</v>
      </c>
    </row>
    <row r="34602" spans="18:18" x14ac:dyDescent="0.25">
      <c r="R34602" s="15">
        <v>3</v>
      </c>
    </row>
    <row r="34603" spans="18:18" x14ac:dyDescent="0.25">
      <c r="R34603" s="15">
        <v>3</v>
      </c>
    </row>
    <row r="34604" spans="18:18" x14ac:dyDescent="0.25">
      <c r="R34604" s="15">
        <v>3</v>
      </c>
    </row>
    <row r="34605" spans="18:18" x14ac:dyDescent="0.25">
      <c r="R34605" s="15">
        <v>3</v>
      </c>
    </row>
    <row r="34606" spans="18:18" x14ac:dyDescent="0.25">
      <c r="R34606" s="15">
        <v>3</v>
      </c>
    </row>
    <row r="34607" spans="18:18" x14ac:dyDescent="0.25">
      <c r="R34607" s="15">
        <v>3</v>
      </c>
    </row>
    <row r="34608" spans="18:18" x14ac:dyDescent="0.25">
      <c r="R34608" s="15">
        <v>3</v>
      </c>
    </row>
    <row r="34609" spans="18:18" x14ac:dyDescent="0.25">
      <c r="R34609" s="15">
        <v>3</v>
      </c>
    </row>
    <row r="34610" spans="18:18" x14ac:dyDescent="0.25">
      <c r="R34610" s="15">
        <v>3</v>
      </c>
    </row>
    <row r="34611" spans="18:18" x14ac:dyDescent="0.25">
      <c r="R34611" s="15">
        <v>3</v>
      </c>
    </row>
    <row r="34612" spans="18:18" x14ac:dyDescent="0.25">
      <c r="R34612" s="15">
        <v>3</v>
      </c>
    </row>
    <row r="34613" spans="18:18" x14ac:dyDescent="0.25">
      <c r="R34613" s="15">
        <v>3</v>
      </c>
    </row>
    <row r="34614" spans="18:18" x14ac:dyDescent="0.25">
      <c r="R34614" s="15">
        <v>3</v>
      </c>
    </row>
    <row r="34615" spans="18:18" x14ac:dyDescent="0.25">
      <c r="R34615" s="15">
        <v>3</v>
      </c>
    </row>
    <row r="34616" spans="18:18" x14ac:dyDescent="0.25">
      <c r="R34616" s="15">
        <v>3</v>
      </c>
    </row>
    <row r="34617" spans="18:18" x14ac:dyDescent="0.25">
      <c r="R34617" s="15">
        <v>3</v>
      </c>
    </row>
    <row r="34618" spans="18:18" x14ac:dyDescent="0.25">
      <c r="R34618" s="15">
        <v>3</v>
      </c>
    </row>
    <row r="34619" spans="18:18" x14ac:dyDescent="0.25">
      <c r="R34619" s="15">
        <v>3</v>
      </c>
    </row>
    <row r="34620" spans="18:18" x14ac:dyDescent="0.25">
      <c r="R34620" s="15">
        <v>3</v>
      </c>
    </row>
    <row r="34621" spans="18:18" x14ac:dyDescent="0.25">
      <c r="R34621" s="15">
        <v>4</v>
      </c>
    </row>
    <row r="34622" spans="18:18" x14ac:dyDescent="0.25">
      <c r="R34622" s="15">
        <v>4</v>
      </c>
    </row>
    <row r="34623" spans="18:18" x14ac:dyDescent="0.25">
      <c r="R34623" s="15">
        <v>4</v>
      </c>
    </row>
    <row r="34624" spans="18:18" x14ac:dyDescent="0.25">
      <c r="R34624" s="15">
        <v>4</v>
      </c>
    </row>
    <row r="34625" spans="18:18" x14ac:dyDescent="0.25">
      <c r="R34625" s="15">
        <v>4</v>
      </c>
    </row>
    <row r="34626" spans="18:18" x14ac:dyDescent="0.25">
      <c r="R34626" s="15">
        <v>4</v>
      </c>
    </row>
    <row r="34627" spans="18:18" x14ac:dyDescent="0.25">
      <c r="R34627" s="15">
        <v>4</v>
      </c>
    </row>
    <row r="34628" spans="18:18" x14ac:dyDescent="0.25">
      <c r="R34628" s="15">
        <v>4</v>
      </c>
    </row>
    <row r="34629" spans="18:18" x14ac:dyDescent="0.25">
      <c r="R34629" s="15">
        <v>4</v>
      </c>
    </row>
    <row r="34630" spans="18:18" x14ac:dyDescent="0.25">
      <c r="R34630" s="15">
        <v>4</v>
      </c>
    </row>
    <row r="34631" spans="18:18" x14ac:dyDescent="0.25">
      <c r="R34631" s="15">
        <v>4</v>
      </c>
    </row>
    <row r="34632" spans="18:18" x14ac:dyDescent="0.25">
      <c r="R34632" s="15">
        <v>4</v>
      </c>
    </row>
    <row r="34633" spans="18:18" x14ac:dyDescent="0.25">
      <c r="R34633" s="15">
        <v>4</v>
      </c>
    </row>
    <row r="34634" spans="18:18" x14ac:dyDescent="0.25">
      <c r="R34634" s="15">
        <v>4</v>
      </c>
    </row>
    <row r="34635" spans="18:18" x14ac:dyDescent="0.25">
      <c r="R34635" s="15">
        <v>4</v>
      </c>
    </row>
    <row r="34636" spans="18:18" x14ac:dyDescent="0.25">
      <c r="R34636" s="15">
        <v>4</v>
      </c>
    </row>
    <row r="34637" spans="18:18" x14ac:dyDescent="0.25">
      <c r="R34637" s="15">
        <v>4</v>
      </c>
    </row>
    <row r="34638" spans="18:18" x14ac:dyDescent="0.25">
      <c r="R34638" s="15">
        <v>4</v>
      </c>
    </row>
    <row r="34639" spans="18:18" x14ac:dyDescent="0.25">
      <c r="R34639" s="15">
        <v>4</v>
      </c>
    </row>
    <row r="34640" spans="18:18" x14ac:dyDescent="0.25">
      <c r="R34640" s="15">
        <v>4</v>
      </c>
    </row>
    <row r="34641" spans="18:18" x14ac:dyDescent="0.25">
      <c r="R34641" s="15">
        <v>4</v>
      </c>
    </row>
    <row r="34642" spans="18:18" x14ac:dyDescent="0.25">
      <c r="R34642" s="15">
        <v>4</v>
      </c>
    </row>
    <row r="34643" spans="18:18" x14ac:dyDescent="0.25">
      <c r="R34643" s="15">
        <v>4</v>
      </c>
    </row>
    <row r="34644" spans="18:18" x14ac:dyDescent="0.25">
      <c r="R34644" s="15">
        <v>4</v>
      </c>
    </row>
    <row r="34645" spans="18:18" x14ac:dyDescent="0.25">
      <c r="R34645" s="15">
        <v>4</v>
      </c>
    </row>
    <row r="34646" spans="18:18" x14ac:dyDescent="0.25">
      <c r="R34646" s="15">
        <v>4</v>
      </c>
    </row>
    <row r="34647" spans="18:18" x14ac:dyDescent="0.25">
      <c r="R34647" s="15">
        <v>4</v>
      </c>
    </row>
    <row r="34648" spans="18:18" x14ac:dyDescent="0.25">
      <c r="R34648" s="15">
        <v>4</v>
      </c>
    </row>
    <row r="34649" spans="18:18" x14ac:dyDescent="0.25">
      <c r="R34649" s="15">
        <v>4</v>
      </c>
    </row>
    <row r="34650" spans="18:18" x14ac:dyDescent="0.25">
      <c r="R34650" s="15">
        <v>4</v>
      </c>
    </row>
    <row r="34651" spans="18:18" x14ac:dyDescent="0.25">
      <c r="R34651" s="15">
        <v>4</v>
      </c>
    </row>
    <row r="34652" spans="18:18" x14ac:dyDescent="0.25">
      <c r="R34652" s="15">
        <v>4</v>
      </c>
    </row>
    <row r="34653" spans="18:18" x14ac:dyDescent="0.25">
      <c r="R34653" s="15">
        <v>4</v>
      </c>
    </row>
    <row r="34654" spans="18:18" x14ac:dyDescent="0.25">
      <c r="R34654" s="15">
        <v>4</v>
      </c>
    </row>
    <row r="34655" spans="18:18" x14ac:dyDescent="0.25">
      <c r="R34655" s="15">
        <v>4</v>
      </c>
    </row>
    <row r="34656" spans="18:18" x14ac:dyDescent="0.25">
      <c r="R34656" s="15">
        <v>4</v>
      </c>
    </row>
    <row r="34657" spans="18:18" x14ac:dyDescent="0.25">
      <c r="R34657" s="15">
        <v>4</v>
      </c>
    </row>
    <row r="34658" spans="18:18" x14ac:dyDescent="0.25">
      <c r="R34658" s="15">
        <v>4</v>
      </c>
    </row>
    <row r="34659" spans="18:18" x14ac:dyDescent="0.25">
      <c r="R34659" s="15">
        <v>4</v>
      </c>
    </row>
    <row r="34660" spans="18:18" x14ac:dyDescent="0.25">
      <c r="R34660" s="15">
        <v>4</v>
      </c>
    </row>
    <row r="34661" spans="18:18" x14ac:dyDescent="0.25">
      <c r="R34661" s="15">
        <v>4</v>
      </c>
    </row>
    <row r="34662" spans="18:18" x14ac:dyDescent="0.25">
      <c r="R34662" s="15">
        <v>4</v>
      </c>
    </row>
    <row r="34663" spans="18:18" x14ac:dyDescent="0.25">
      <c r="R34663" s="15">
        <v>4</v>
      </c>
    </row>
    <row r="34664" spans="18:18" x14ac:dyDescent="0.25">
      <c r="R34664" s="15">
        <v>4</v>
      </c>
    </row>
    <row r="34665" spans="18:18" x14ac:dyDescent="0.25">
      <c r="R34665" s="15">
        <v>4</v>
      </c>
    </row>
    <row r="34666" spans="18:18" x14ac:dyDescent="0.25">
      <c r="R34666" s="15">
        <v>4</v>
      </c>
    </row>
    <row r="34667" spans="18:18" x14ac:dyDescent="0.25">
      <c r="R34667" s="15">
        <v>4</v>
      </c>
    </row>
    <row r="34668" spans="18:18" x14ac:dyDescent="0.25">
      <c r="R34668" s="15">
        <v>4</v>
      </c>
    </row>
    <row r="34669" spans="18:18" x14ac:dyDescent="0.25">
      <c r="R34669" s="15">
        <v>4</v>
      </c>
    </row>
    <row r="34670" spans="18:18" x14ac:dyDescent="0.25">
      <c r="R34670" s="15">
        <v>4</v>
      </c>
    </row>
    <row r="34671" spans="18:18" x14ac:dyDescent="0.25">
      <c r="R34671" s="15">
        <v>4</v>
      </c>
    </row>
    <row r="34672" spans="18:18" x14ac:dyDescent="0.25">
      <c r="R34672" s="15">
        <v>4</v>
      </c>
    </row>
    <row r="34673" spans="18:18" x14ac:dyDescent="0.25">
      <c r="R34673" s="15">
        <v>4</v>
      </c>
    </row>
    <row r="34674" spans="18:18" x14ac:dyDescent="0.25">
      <c r="R34674" s="15">
        <v>4</v>
      </c>
    </row>
    <row r="34675" spans="18:18" x14ac:dyDescent="0.25">
      <c r="R34675" s="15">
        <v>4</v>
      </c>
    </row>
    <row r="34676" spans="18:18" x14ac:dyDescent="0.25">
      <c r="R34676" s="15">
        <v>4</v>
      </c>
    </row>
    <row r="34677" spans="18:18" x14ac:dyDescent="0.25">
      <c r="R34677" s="15">
        <v>4</v>
      </c>
    </row>
    <row r="34678" spans="18:18" x14ac:dyDescent="0.25">
      <c r="R34678" s="15">
        <v>4</v>
      </c>
    </row>
    <row r="34679" spans="18:18" x14ac:dyDescent="0.25">
      <c r="R34679" s="15">
        <v>4</v>
      </c>
    </row>
    <row r="34680" spans="18:18" x14ac:dyDescent="0.25">
      <c r="R34680" s="15">
        <v>4</v>
      </c>
    </row>
    <row r="34681" spans="18:18" x14ac:dyDescent="0.25">
      <c r="R34681" s="15">
        <v>4</v>
      </c>
    </row>
    <row r="34682" spans="18:18" x14ac:dyDescent="0.25">
      <c r="R34682" s="15">
        <v>4</v>
      </c>
    </row>
    <row r="34683" spans="18:18" x14ac:dyDescent="0.25">
      <c r="R34683" s="15">
        <v>4</v>
      </c>
    </row>
    <row r="34684" spans="18:18" x14ac:dyDescent="0.25">
      <c r="R34684" s="15">
        <v>4</v>
      </c>
    </row>
    <row r="34685" spans="18:18" x14ac:dyDescent="0.25">
      <c r="R34685" s="15">
        <v>4</v>
      </c>
    </row>
    <row r="34686" spans="18:18" x14ac:dyDescent="0.25">
      <c r="R34686" s="15">
        <v>4</v>
      </c>
    </row>
    <row r="34687" spans="18:18" x14ac:dyDescent="0.25">
      <c r="R34687" s="15">
        <v>4</v>
      </c>
    </row>
    <row r="34688" spans="18:18" x14ac:dyDescent="0.25">
      <c r="R34688" s="15">
        <v>4</v>
      </c>
    </row>
    <row r="34689" spans="18:18" x14ac:dyDescent="0.25">
      <c r="R34689" s="15">
        <v>4</v>
      </c>
    </row>
    <row r="34690" spans="18:18" x14ac:dyDescent="0.25">
      <c r="R34690" s="15">
        <v>4</v>
      </c>
    </row>
    <row r="34691" spans="18:18" x14ac:dyDescent="0.25">
      <c r="R34691" s="15">
        <v>4</v>
      </c>
    </row>
    <row r="34692" spans="18:18" x14ac:dyDescent="0.25">
      <c r="R34692" s="15">
        <v>4</v>
      </c>
    </row>
    <row r="34693" spans="18:18" x14ac:dyDescent="0.25">
      <c r="R34693" s="15">
        <v>4</v>
      </c>
    </row>
    <row r="34694" spans="18:18" x14ac:dyDescent="0.25">
      <c r="R34694" s="15">
        <v>4</v>
      </c>
    </row>
    <row r="34695" spans="18:18" x14ac:dyDescent="0.25">
      <c r="R34695" s="15">
        <v>4</v>
      </c>
    </row>
    <row r="34696" spans="18:18" x14ac:dyDescent="0.25">
      <c r="R34696" s="15">
        <v>4</v>
      </c>
    </row>
    <row r="34697" spans="18:18" x14ac:dyDescent="0.25">
      <c r="R34697" s="15">
        <v>4</v>
      </c>
    </row>
    <row r="34698" spans="18:18" x14ac:dyDescent="0.25">
      <c r="R34698" s="15">
        <v>4</v>
      </c>
    </row>
    <row r="34699" spans="18:18" x14ac:dyDescent="0.25">
      <c r="R34699" s="15">
        <v>4</v>
      </c>
    </row>
    <row r="34700" spans="18:18" x14ac:dyDescent="0.25">
      <c r="R34700" s="15">
        <v>4</v>
      </c>
    </row>
    <row r="34701" spans="18:18" x14ac:dyDescent="0.25">
      <c r="R34701" s="15">
        <v>4</v>
      </c>
    </row>
    <row r="34702" spans="18:18" x14ac:dyDescent="0.25">
      <c r="R34702" s="15">
        <v>4</v>
      </c>
    </row>
    <row r="34703" spans="18:18" x14ac:dyDescent="0.25">
      <c r="R34703" s="15">
        <v>4</v>
      </c>
    </row>
    <row r="34704" spans="18:18" x14ac:dyDescent="0.25">
      <c r="R34704" s="15">
        <v>4</v>
      </c>
    </row>
    <row r="34705" spans="18:18" x14ac:dyDescent="0.25">
      <c r="R34705" s="15">
        <v>4</v>
      </c>
    </row>
    <row r="34706" spans="18:18" x14ac:dyDescent="0.25">
      <c r="R34706" s="15">
        <v>4</v>
      </c>
    </row>
    <row r="34707" spans="18:18" x14ac:dyDescent="0.25">
      <c r="R34707" s="15">
        <v>4</v>
      </c>
    </row>
    <row r="34708" spans="18:18" x14ac:dyDescent="0.25">
      <c r="R34708" s="15">
        <v>4</v>
      </c>
    </row>
    <row r="34709" spans="18:18" x14ac:dyDescent="0.25">
      <c r="R34709" s="15">
        <v>4</v>
      </c>
    </row>
    <row r="34710" spans="18:18" x14ac:dyDescent="0.25">
      <c r="R34710" s="15">
        <v>4</v>
      </c>
    </row>
    <row r="34711" spans="18:18" x14ac:dyDescent="0.25">
      <c r="R34711" s="15">
        <v>4</v>
      </c>
    </row>
    <row r="34712" spans="18:18" x14ac:dyDescent="0.25">
      <c r="R34712" s="15">
        <v>4</v>
      </c>
    </row>
    <row r="34713" spans="18:18" x14ac:dyDescent="0.25">
      <c r="R34713" s="15">
        <v>4</v>
      </c>
    </row>
    <row r="34714" spans="18:18" x14ac:dyDescent="0.25">
      <c r="R34714" s="15">
        <v>4</v>
      </c>
    </row>
    <row r="34715" spans="18:18" x14ac:dyDescent="0.25">
      <c r="R34715" s="15">
        <v>4</v>
      </c>
    </row>
    <row r="34716" spans="18:18" x14ac:dyDescent="0.25">
      <c r="R34716" s="15">
        <v>4</v>
      </c>
    </row>
    <row r="34717" spans="18:18" x14ac:dyDescent="0.25">
      <c r="R34717" s="15">
        <v>4</v>
      </c>
    </row>
    <row r="34718" spans="18:18" x14ac:dyDescent="0.25">
      <c r="R34718" s="15">
        <v>4</v>
      </c>
    </row>
    <row r="34719" spans="18:18" x14ac:dyDescent="0.25">
      <c r="R34719" s="15">
        <v>3</v>
      </c>
    </row>
    <row r="34720" spans="18:18" x14ac:dyDescent="0.25">
      <c r="R34720" s="15">
        <v>3</v>
      </c>
    </row>
    <row r="34721" spans="18:18" x14ac:dyDescent="0.25">
      <c r="R34721" s="15">
        <v>3</v>
      </c>
    </row>
    <row r="34722" spans="18:18" x14ac:dyDescent="0.25">
      <c r="R34722" s="15">
        <v>3</v>
      </c>
    </row>
    <row r="34723" spans="18:18" x14ac:dyDescent="0.25">
      <c r="R34723" s="15">
        <v>3</v>
      </c>
    </row>
    <row r="34724" spans="18:18" x14ac:dyDescent="0.25">
      <c r="R34724" s="15">
        <v>3</v>
      </c>
    </row>
    <row r="34725" spans="18:18" x14ac:dyDescent="0.25">
      <c r="R34725" s="15">
        <v>3</v>
      </c>
    </row>
    <row r="34726" spans="18:18" x14ac:dyDescent="0.25">
      <c r="R34726" s="15">
        <v>3</v>
      </c>
    </row>
    <row r="34727" spans="18:18" x14ac:dyDescent="0.25">
      <c r="R34727" s="15">
        <v>3</v>
      </c>
    </row>
    <row r="34728" spans="18:18" x14ac:dyDescent="0.25">
      <c r="R34728" s="15">
        <v>3</v>
      </c>
    </row>
    <row r="34729" spans="18:18" x14ac:dyDescent="0.25">
      <c r="R34729" s="15">
        <v>3</v>
      </c>
    </row>
    <row r="34730" spans="18:18" x14ac:dyDescent="0.25">
      <c r="R34730" s="15">
        <v>3</v>
      </c>
    </row>
    <row r="34731" spans="18:18" x14ac:dyDescent="0.25">
      <c r="R34731" s="15">
        <v>3</v>
      </c>
    </row>
    <row r="34732" spans="18:18" x14ac:dyDescent="0.25">
      <c r="R34732" s="15">
        <v>3</v>
      </c>
    </row>
    <row r="34733" spans="18:18" x14ac:dyDescent="0.25">
      <c r="R34733" s="15">
        <v>3</v>
      </c>
    </row>
    <row r="34734" spans="18:18" x14ac:dyDescent="0.25">
      <c r="R34734" s="15">
        <v>3</v>
      </c>
    </row>
    <row r="34735" spans="18:18" x14ac:dyDescent="0.25">
      <c r="R34735" s="15">
        <v>3</v>
      </c>
    </row>
    <row r="34736" spans="18:18" x14ac:dyDescent="0.25">
      <c r="R34736" s="15">
        <v>3</v>
      </c>
    </row>
    <row r="34737" spans="18:18" x14ac:dyDescent="0.25">
      <c r="R34737" s="15">
        <v>3</v>
      </c>
    </row>
    <row r="34738" spans="18:18" x14ac:dyDescent="0.25">
      <c r="R34738" s="15">
        <v>3</v>
      </c>
    </row>
    <row r="34739" spans="18:18" x14ac:dyDescent="0.25">
      <c r="R34739" s="15">
        <v>3</v>
      </c>
    </row>
    <row r="34740" spans="18:18" x14ac:dyDescent="0.25">
      <c r="R34740" s="15">
        <v>3</v>
      </c>
    </row>
    <row r="34741" spans="18:18" x14ac:dyDescent="0.25">
      <c r="R34741" s="15">
        <v>3</v>
      </c>
    </row>
    <row r="34742" spans="18:18" x14ac:dyDescent="0.25">
      <c r="R34742" s="15">
        <v>3</v>
      </c>
    </row>
    <row r="34743" spans="18:18" x14ac:dyDescent="0.25">
      <c r="R34743" s="15">
        <v>3</v>
      </c>
    </row>
    <row r="34744" spans="18:18" x14ac:dyDescent="0.25">
      <c r="R34744" s="15">
        <v>3</v>
      </c>
    </row>
    <row r="34745" spans="18:18" x14ac:dyDescent="0.25">
      <c r="R34745" s="15">
        <v>3</v>
      </c>
    </row>
    <row r="34746" spans="18:18" x14ac:dyDescent="0.25">
      <c r="R34746" s="15">
        <v>3</v>
      </c>
    </row>
    <row r="34747" spans="18:18" x14ac:dyDescent="0.25">
      <c r="R34747" s="15">
        <v>3</v>
      </c>
    </row>
    <row r="34748" spans="18:18" x14ac:dyDescent="0.25">
      <c r="R34748" s="15">
        <v>3</v>
      </c>
    </row>
    <row r="34749" spans="18:18" x14ac:dyDescent="0.25">
      <c r="R34749" s="15">
        <v>3</v>
      </c>
    </row>
    <row r="34750" spans="18:18" x14ac:dyDescent="0.25">
      <c r="R34750" s="15">
        <v>3</v>
      </c>
    </row>
    <row r="34751" spans="18:18" x14ac:dyDescent="0.25">
      <c r="R34751" s="15">
        <v>3</v>
      </c>
    </row>
    <row r="34752" spans="18:18" x14ac:dyDescent="0.25">
      <c r="R34752" s="15">
        <v>3</v>
      </c>
    </row>
    <row r="34753" spans="18:18" x14ac:dyDescent="0.25">
      <c r="R34753" s="15">
        <v>3</v>
      </c>
    </row>
    <row r="34754" spans="18:18" x14ac:dyDescent="0.25">
      <c r="R34754" s="15">
        <v>3</v>
      </c>
    </row>
    <row r="34755" spans="18:18" x14ac:dyDescent="0.25">
      <c r="R34755" s="15">
        <v>3</v>
      </c>
    </row>
    <row r="34756" spans="18:18" x14ac:dyDescent="0.25">
      <c r="R34756" s="15">
        <v>3</v>
      </c>
    </row>
    <row r="34757" spans="18:18" x14ac:dyDescent="0.25">
      <c r="R34757" s="15">
        <v>3</v>
      </c>
    </row>
    <row r="34758" spans="18:18" x14ac:dyDescent="0.25">
      <c r="R34758" s="15">
        <v>3</v>
      </c>
    </row>
    <row r="34759" spans="18:18" x14ac:dyDescent="0.25">
      <c r="R34759" s="15">
        <v>3</v>
      </c>
    </row>
    <row r="34760" spans="18:18" x14ac:dyDescent="0.25">
      <c r="R34760" s="15">
        <v>3</v>
      </c>
    </row>
    <row r="34761" spans="18:18" x14ac:dyDescent="0.25">
      <c r="R34761" s="15">
        <v>3</v>
      </c>
    </row>
    <row r="34762" spans="18:18" x14ac:dyDescent="0.25">
      <c r="R34762" s="15">
        <v>3</v>
      </c>
    </row>
    <row r="34763" spans="18:18" x14ac:dyDescent="0.25">
      <c r="R34763" s="15">
        <v>3</v>
      </c>
    </row>
    <row r="34764" spans="18:18" x14ac:dyDescent="0.25">
      <c r="R34764" s="15">
        <v>3</v>
      </c>
    </row>
    <row r="34765" spans="18:18" x14ac:dyDescent="0.25">
      <c r="R34765" s="15">
        <v>3</v>
      </c>
    </row>
    <row r="34766" spans="18:18" x14ac:dyDescent="0.25">
      <c r="R34766" s="15">
        <v>3</v>
      </c>
    </row>
    <row r="34767" spans="18:18" x14ac:dyDescent="0.25">
      <c r="R34767" s="15">
        <v>3</v>
      </c>
    </row>
    <row r="34768" spans="18:18" x14ac:dyDescent="0.25">
      <c r="R34768" s="15">
        <v>3</v>
      </c>
    </row>
    <row r="34769" spans="18:18" x14ac:dyDescent="0.25">
      <c r="R34769" s="15">
        <v>3</v>
      </c>
    </row>
    <row r="34770" spans="18:18" x14ac:dyDescent="0.25">
      <c r="R34770" s="15">
        <v>3</v>
      </c>
    </row>
    <row r="34771" spans="18:18" x14ac:dyDescent="0.25">
      <c r="R34771" s="15">
        <v>3</v>
      </c>
    </row>
    <row r="34772" spans="18:18" x14ac:dyDescent="0.25">
      <c r="R34772" s="15">
        <v>3</v>
      </c>
    </row>
    <row r="34773" spans="18:18" x14ac:dyDescent="0.25">
      <c r="R34773" s="15">
        <v>3</v>
      </c>
    </row>
    <row r="34774" spans="18:18" x14ac:dyDescent="0.25">
      <c r="R34774" s="15">
        <v>3</v>
      </c>
    </row>
    <row r="34775" spans="18:18" x14ac:dyDescent="0.25">
      <c r="R34775" s="15">
        <v>3</v>
      </c>
    </row>
    <row r="34776" spans="18:18" x14ac:dyDescent="0.25">
      <c r="R34776" s="15">
        <v>3</v>
      </c>
    </row>
    <row r="34777" spans="18:18" x14ac:dyDescent="0.25">
      <c r="R34777" s="15">
        <v>3</v>
      </c>
    </row>
    <row r="34778" spans="18:18" x14ac:dyDescent="0.25">
      <c r="R34778" s="15">
        <v>3</v>
      </c>
    </row>
    <row r="34779" spans="18:18" x14ac:dyDescent="0.25">
      <c r="R34779" s="15">
        <v>3</v>
      </c>
    </row>
    <row r="34780" spans="18:18" x14ac:dyDescent="0.25">
      <c r="R34780" s="15">
        <v>3</v>
      </c>
    </row>
    <row r="34781" spans="18:18" x14ac:dyDescent="0.25">
      <c r="R34781" s="15">
        <v>3</v>
      </c>
    </row>
    <row r="34782" spans="18:18" x14ac:dyDescent="0.25">
      <c r="R34782" s="15">
        <v>3</v>
      </c>
    </row>
    <row r="34783" spans="18:18" x14ac:dyDescent="0.25">
      <c r="R34783" s="15">
        <v>3</v>
      </c>
    </row>
    <row r="34784" spans="18:18" x14ac:dyDescent="0.25">
      <c r="R34784" s="15">
        <v>3</v>
      </c>
    </row>
    <row r="34785" spans="18:18" x14ac:dyDescent="0.25">
      <c r="R34785" s="15">
        <v>4</v>
      </c>
    </row>
    <row r="34786" spans="18:18" x14ac:dyDescent="0.25">
      <c r="R34786" s="15">
        <v>4</v>
      </c>
    </row>
    <row r="34787" spans="18:18" x14ac:dyDescent="0.25">
      <c r="R34787" s="15">
        <v>4</v>
      </c>
    </row>
    <row r="34788" spans="18:18" x14ac:dyDescent="0.25">
      <c r="R34788" s="15">
        <v>4</v>
      </c>
    </row>
    <row r="34789" spans="18:18" x14ac:dyDescent="0.25">
      <c r="R34789" s="15">
        <v>4</v>
      </c>
    </row>
    <row r="34790" spans="18:18" x14ac:dyDescent="0.25">
      <c r="R34790" s="15">
        <v>4</v>
      </c>
    </row>
    <row r="34791" spans="18:18" x14ac:dyDescent="0.25">
      <c r="R34791" s="15">
        <v>4</v>
      </c>
    </row>
    <row r="34792" spans="18:18" x14ac:dyDescent="0.25">
      <c r="R34792" s="15">
        <v>4</v>
      </c>
    </row>
    <row r="34793" spans="18:18" x14ac:dyDescent="0.25">
      <c r="R34793" s="15">
        <v>4</v>
      </c>
    </row>
    <row r="34794" spans="18:18" x14ac:dyDescent="0.25">
      <c r="R34794" s="15">
        <v>4</v>
      </c>
    </row>
    <row r="34795" spans="18:18" x14ac:dyDescent="0.25">
      <c r="R34795" s="15">
        <v>4</v>
      </c>
    </row>
    <row r="34796" spans="18:18" x14ac:dyDescent="0.25">
      <c r="R34796" s="15">
        <v>4</v>
      </c>
    </row>
    <row r="34797" spans="18:18" x14ac:dyDescent="0.25">
      <c r="R34797" s="15">
        <v>4</v>
      </c>
    </row>
    <row r="34798" spans="18:18" x14ac:dyDescent="0.25">
      <c r="R34798" s="15">
        <v>4</v>
      </c>
    </row>
    <row r="34799" spans="18:18" x14ac:dyDescent="0.25">
      <c r="R34799" s="15">
        <v>4</v>
      </c>
    </row>
    <row r="34800" spans="18:18" x14ac:dyDescent="0.25">
      <c r="R34800" s="15">
        <v>4</v>
      </c>
    </row>
    <row r="34801" spans="18:18" x14ac:dyDescent="0.25">
      <c r="R34801" s="15">
        <v>4</v>
      </c>
    </row>
    <row r="34802" spans="18:18" x14ac:dyDescent="0.25">
      <c r="R34802" s="15">
        <v>4</v>
      </c>
    </row>
    <row r="34803" spans="18:18" x14ac:dyDescent="0.25">
      <c r="R34803" s="15">
        <v>4</v>
      </c>
    </row>
    <row r="34804" spans="18:18" x14ac:dyDescent="0.25">
      <c r="R34804" s="15">
        <v>4</v>
      </c>
    </row>
    <row r="34805" spans="18:18" x14ac:dyDescent="0.25">
      <c r="R34805" s="15">
        <v>4</v>
      </c>
    </row>
    <row r="34806" spans="18:18" x14ac:dyDescent="0.25">
      <c r="R34806" s="15">
        <v>4</v>
      </c>
    </row>
    <row r="34807" spans="18:18" x14ac:dyDescent="0.25">
      <c r="R34807" s="15">
        <v>4</v>
      </c>
    </row>
    <row r="34808" spans="18:18" x14ac:dyDescent="0.25">
      <c r="R34808" s="15">
        <v>4</v>
      </c>
    </row>
    <row r="34809" spans="18:18" x14ac:dyDescent="0.25">
      <c r="R34809" s="15">
        <v>4</v>
      </c>
    </row>
    <row r="34810" spans="18:18" x14ac:dyDescent="0.25">
      <c r="R34810" s="15">
        <v>4</v>
      </c>
    </row>
    <row r="34811" spans="18:18" x14ac:dyDescent="0.25">
      <c r="R34811" s="15">
        <v>4</v>
      </c>
    </row>
    <row r="34812" spans="18:18" x14ac:dyDescent="0.25">
      <c r="R34812" s="15">
        <v>4</v>
      </c>
    </row>
    <row r="34813" spans="18:18" x14ac:dyDescent="0.25">
      <c r="R34813" s="15">
        <v>4</v>
      </c>
    </row>
    <row r="34814" spans="18:18" x14ac:dyDescent="0.25">
      <c r="R34814" s="15">
        <v>4</v>
      </c>
    </row>
    <row r="34815" spans="18:18" x14ac:dyDescent="0.25">
      <c r="R34815" s="15">
        <v>4</v>
      </c>
    </row>
    <row r="34816" spans="18:18" x14ac:dyDescent="0.25">
      <c r="R34816" s="15">
        <v>4</v>
      </c>
    </row>
    <row r="34817" spans="18:18" x14ac:dyDescent="0.25">
      <c r="R34817" s="15">
        <v>4</v>
      </c>
    </row>
    <row r="34818" spans="18:18" x14ac:dyDescent="0.25">
      <c r="R34818" s="15">
        <v>4</v>
      </c>
    </row>
    <row r="34819" spans="18:18" x14ac:dyDescent="0.25">
      <c r="R34819" s="15">
        <v>4</v>
      </c>
    </row>
    <row r="34820" spans="18:18" x14ac:dyDescent="0.25">
      <c r="R34820" s="15">
        <v>4</v>
      </c>
    </row>
    <row r="34821" spans="18:18" x14ac:dyDescent="0.25">
      <c r="R34821" s="15">
        <v>4</v>
      </c>
    </row>
    <row r="34822" spans="18:18" x14ac:dyDescent="0.25">
      <c r="R34822" s="15">
        <v>4</v>
      </c>
    </row>
    <row r="34823" spans="18:18" x14ac:dyDescent="0.25">
      <c r="R34823" s="15">
        <v>4</v>
      </c>
    </row>
    <row r="34824" spans="18:18" x14ac:dyDescent="0.25">
      <c r="R34824" s="15">
        <v>4</v>
      </c>
    </row>
    <row r="34825" spans="18:18" x14ac:dyDescent="0.25">
      <c r="R34825" s="15">
        <v>4</v>
      </c>
    </row>
    <row r="34826" spans="18:18" x14ac:dyDescent="0.25">
      <c r="R34826" s="15">
        <v>4</v>
      </c>
    </row>
    <row r="34827" spans="18:18" x14ac:dyDescent="0.25">
      <c r="R34827" s="15">
        <v>4</v>
      </c>
    </row>
    <row r="34828" spans="18:18" x14ac:dyDescent="0.25">
      <c r="R34828" s="15">
        <v>4</v>
      </c>
    </row>
    <row r="34829" spans="18:18" x14ac:dyDescent="0.25">
      <c r="R34829" s="15">
        <v>4</v>
      </c>
    </row>
    <row r="34830" spans="18:18" x14ac:dyDescent="0.25">
      <c r="R34830" s="15">
        <v>4</v>
      </c>
    </row>
    <row r="34831" spans="18:18" x14ac:dyDescent="0.25">
      <c r="R34831" s="15">
        <v>4</v>
      </c>
    </row>
    <row r="34832" spans="18:18" x14ac:dyDescent="0.25">
      <c r="R34832" s="15">
        <v>4</v>
      </c>
    </row>
    <row r="34833" spans="18:18" x14ac:dyDescent="0.25">
      <c r="R34833" s="15">
        <v>4</v>
      </c>
    </row>
    <row r="34834" spans="18:18" x14ac:dyDescent="0.25">
      <c r="R34834" s="15">
        <v>4</v>
      </c>
    </row>
    <row r="34835" spans="18:18" x14ac:dyDescent="0.25">
      <c r="R34835" s="15">
        <v>4</v>
      </c>
    </row>
    <row r="34836" spans="18:18" x14ac:dyDescent="0.25">
      <c r="R34836" s="15">
        <v>4</v>
      </c>
    </row>
    <row r="34837" spans="18:18" x14ac:dyDescent="0.25">
      <c r="R34837" s="15">
        <v>2</v>
      </c>
    </row>
    <row r="34838" spans="18:18" x14ac:dyDescent="0.25">
      <c r="R34838" s="15">
        <v>2</v>
      </c>
    </row>
    <row r="34839" spans="18:18" x14ac:dyDescent="0.25">
      <c r="R34839" s="15">
        <v>2</v>
      </c>
    </row>
    <row r="34840" spans="18:18" x14ac:dyDescent="0.25">
      <c r="R34840" s="15">
        <v>2</v>
      </c>
    </row>
    <row r="34841" spans="18:18" x14ac:dyDescent="0.25">
      <c r="R34841" s="15">
        <v>2</v>
      </c>
    </row>
    <row r="34842" spans="18:18" x14ac:dyDescent="0.25">
      <c r="R34842" s="15">
        <v>2</v>
      </c>
    </row>
    <row r="34843" spans="18:18" x14ac:dyDescent="0.25">
      <c r="R34843" s="15">
        <v>2</v>
      </c>
    </row>
    <row r="34844" spans="18:18" x14ac:dyDescent="0.25">
      <c r="R34844" s="15">
        <v>2</v>
      </c>
    </row>
    <row r="34845" spans="18:18" x14ac:dyDescent="0.25">
      <c r="R34845" s="15">
        <v>2</v>
      </c>
    </row>
    <row r="34846" spans="18:18" x14ac:dyDescent="0.25">
      <c r="R34846" s="15">
        <v>2</v>
      </c>
    </row>
    <row r="34847" spans="18:18" x14ac:dyDescent="0.25">
      <c r="R34847" s="15">
        <v>2</v>
      </c>
    </row>
    <row r="34848" spans="18:18" x14ac:dyDescent="0.25">
      <c r="R34848" s="15">
        <v>2</v>
      </c>
    </row>
    <row r="34849" spans="18:18" x14ac:dyDescent="0.25">
      <c r="R34849" s="15">
        <v>2</v>
      </c>
    </row>
    <row r="34850" spans="18:18" x14ac:dyDescent="0.25">
      <c r="R34850" s="15">
        <v>1</v>
      </c>
    </row>
    <row r="34851" spans="18:18" x14ac:dyDescent="0.25">
      <c r="R34851" s="15">
        <v>1</v>
      </c>
    </row>
    <row r="34852" spans="18:18" x14ac:dyDescent="0.25">
      <c r="R34852" s="15">
        <v>1</v>
      </c>
    </row>
    <row r="34853" spans="18:18" x14ac:dyDescent="0.25">
      <c r="R34853" s="15">
        <v>1</v>
      </c>
    </row>
    <row r="34854" spans="18:18" x14ac:dyDescent="0.25">
      <c r="R34854" s="15">
        <v>1</v>
      </c>
    </row>
    <row r="34855" spans="18:18" x14ac:dyDescent="0.25">
      <c r="R34855" s="15">
        <v>1</v>
      </c>
    </row>
    <row r="34856" spans="18:18" x14ac:dyDescent="0.25">
      <c r="R34856" s="15">
        <v>1</v>
      </c>
    </row>
    <row r="34857" spans="18:18" x14ac:dyDescent="0.25">
      <c r="R34857" s="15">
        <v>1</v>
      </c>
    </row>
    <row r="34858" spans="18:18" x14ac:dyDescent="0.25">
      <c r="R34858" s="15">
        <v>1</v>
      </c>
    </row>
    <row r="34859" spans="18:18" x14ac:dyDescent="0.25">
      <c r="R34859" s="15">
        <v>1</v>
      </c>
    </row>
    <row r="34860" spans="18:18" x14ac:dyDescent="0.25">
      <c r="R34860" s="15">
        <v>1</v>
      </c>
    </row>
    <row r="34861" spans="18:18" x14ac:dyDescent="0.25">
      <c r="R34861" s="15">
        <v>1</v>
      </c>
    </row>
    <row r="34862" spans="18:18" x14ac:dyDescent="0.25">
      <c r="R34862" s="15">
        <v>1</v>
      </c>
    </row>
    <row r="34863" spans="18:18" x14ac:dyDescent="0.25">
      <c r="R34863" s="15">
        <v>1</v>
      </c>
    </row>
    <row r="34864" spans="18:18" x14ac:dyDescent="0.25">
      <c r="R34864" s="15">
        <v>1</v>
      </c>
    </row>
    <row r="34865" spans="18:18" x14ac:dyDescent="0.25">
      <c r="R34865" s="15">
        <v>1</v>
      </c>
    </row>
    <row r="34866" spans="18:18" x14ac:dyDescent="0.25">
      <c r="R34866" s="15">
        <v>1</v>
      </c>
    </row>
    <row r="34867" spans="18:18" x14ac:dyDescent="0.25">
      <c r="R34867" s="15">
        <v>1</v>
      </c>
    </row>
    <row r="34868" spans="18:18" x14ac:dyDescent="0.25">
      <c r="R34868" s="15">
        <v>1</v>
      </c>
    </row>
    <row r="34869" spans="18:18" x14ac:dyDescent="0.25">
      <c r="R34869" s="15">
        <v>1</v>
      </c>
    </row>
    <row r="34870" spans="18:18" x14ac:dyDescent="0.25">
      <c r="R34870" s="15">
        <v>1</v>
      </c>
    </row>
    <row r="34871" spans="18:18" x14ac:dyDescent="0.25">
      <c r="R34871" s="15">
        <v>1</v>
      </c>
    </row>
    <row r="34872" spans="18:18" x14ac:dyDescent="0.25">
      <c r="R34872" s="15">
        <v>1</v>
      </c>
    </row>
    <row r="34873" spans="18:18" x14ac:dyDescent="0.25">
      <c r="R34873" s="15">
        <v>1</v>
      </c>
    </row>
    <row r="34874" spans="18:18" x14ac:dyDescent="0.25">
      <c r="R34874" s="15">
        <v>1</v>
      </c>
    </row>
    <row r="34875" spans="18:18" x14ac:dyDescent="0.25">
      <c r="R34875" s="15">
        <v>1</v>
      </c>
    </row>
    <row r="34876" spans="18:18" x14ac:dyDescent="0.25">
      <c r="R34876" s="15">
        <v>1</v>
      </c>
    </row>
    <row r="34877" spans="18:18" x14ac:dyDescent="0.25">
      <c r="R34877" s="15">
        <v>1</v>
      </c>
    </row>
    <row r="34878" spans="18:18" x14ac:dyDescent="0.25">
      <c r="R34878" s="15">
        <v>1</v>
      </c>
    </row>
    <row r="34879" spans="18:18" x14ac:dyDescent="0.25">
      <c r="R34879" s="15">
        <v>1</v>
      </c>
    </row>
    <row r="34880" spans="18:18" x14ac:dyDescent="0.25">
      <c r="R34880" s="15">
        <v>1</v>
      </c>
    </row>
    <row r="34881" spans="18:18" x14ac:dyDescent="0.25">
      <c r="R34881" s="15">
        <v>1</v>
      </c>
    </row>
    <row r="34882" spans="18:18" x14ac:dyDescent="0.25">
      <c r="R34882" s="15">
        <v>1</v>
      </c>
    </row>
    <row r="34883" spans="18:18" x14ac:dyDescent="0.25">
      <c r="R34883" s="15">
        <v>1</v>
      </c>
    </row>
    <row r="34884" spans="18:18" x14ac:dyDescent="0.25">
      <c r="R34884" s="15">
        <v>1</v>
      </c>
    </row>
    <row r="34885" spans="18:18" x14ac:dyDescent="0.25">
      <c r="R34885" s="15">
        <v>1</v>
      </c>
    </row>
    <row r="34886" spans="18:18" x14ac:dyDescent="0.25">
      <c r="R34886" s="15">
        <v>1</v>
      </c>
    </row>
    <row r="34887" spans="18:18" x14ac:dyDescent="0.25">
      <c r="R34887" s="15">
        <v>1</v>
      </c>
    </row>
    <row r="34888" spans="18:18" x14ac:dyDescent="0.25">
      <c r="R34888" s="15">
        <v>1</v>
      </c>
    </row>
    <row r="34889" spans="18:18" x14ac:dyDescent="0.25">
      <c r="R34889" s="15">
        <v>1</v>
      </c>
    </row>
    <row r="34890" spans="18:18" x14ac:dyDescent="0.25">
      <c r="R34890" s="15">
        <v>1</v>
      </c>
    </row>
    <row r="34891" spans="18:18" x14ac:dyDescent="0.25">
      <c r="R34891" s="15">
        <v>1</v>
      </c>
    </row>
    <row r="34892" spans="18:18" x14ac:dyDescent="0.25">
      <c r="R34892" s="15">
        <v>1</v>
      </c>
    </row>
    <row r="34893" spans="18:18" x14ac:dyDescent="0.25">
      <c r="R34893" s="15">
        <v>1</v>
      </c>
    </row>
    <row r="34894" spans="18:18" x14ac:dyDescent="0.25">
      <c r="R34894" s="15">
        <v>1</v>
      </c>
    </row>
    <row r="34895" spans="18:18" x14ac:dyDescent="0.25">
      <c r="R34895" s="15">
        <v>1</v>
      </c>
    </row>
    <row r="34896" spans="18:18" x14ac:dyDescent="0.25">
      <c r="R34896" s="15">
        <v>1</v>
      </c>
    </row>
    <row r="34897" spans="18:18" x14ac:dyDescent="0.25">
      <c r="R34897" s="15">
        <v>1</v>
      </c>
    </row>
    <row r="34898" spans="18:18" x14ac:dyDescent="0.25">
      <c r="R34898" s="15">
        <v>1</v>
      </c>
    </row>
    <row r="34899" spans="18:18" x14ac:dyDescent="0.25">
      <c r="R34899" s="15">
        <v>1</v>
      </c>
    </row>
    <row r="34900" spans="18:18" x14ac:dyDescent="0.25">
      <c r="R34900" s="15">
        <v>1</v>
      </c>
    </row>
    <row r="34901" spans="18:18" x14ac:dyDescent="0.25">
      <c r="R34901" s="15">
        <v>1</v>
      </c>
    </row>
    <row r="34902" spans="18:18" x14ac:dyDescent="0.25">
      <c r="R34902" s="15">
        <v>1</v>
      </c>
    </row>
    <row r="34903" spans="18:18" x14ac:dyDescent="0.25">
      <c r="R34903" s="15">
        <v>1</v>
      </c>
    </row>
    <row r="34904" spans="18:18" x14ac:dyDescent="0.25">
      <c r="R34904" s="15">
        <v>1</v>
      </c>
    </row>
    <row r="34905" spans="18:18" x14ac:dyDescent="0.25">
      <c r="R34905" s="15">
        <v>1</v>
      </c>
    </row>
    <row r="34906" spans="18:18" x14ac:dyDescent="0.25">
      <c r="R34906" s="15">
        <v>1</v>
      </c>
    </row>
    <row r="34907" spans="18:18" x14ac:dyDescent="0.25">
      <c r="R34907" s="15">
        <v>1</v>
      </c>
    </row>
    <row r="34908" spans="18:18" x14ac:dyDescent="0.25">
      <c r="R34908" s="15">
        <v>1</v>
      </c>
    </row>
    <row r="34909" spans="18:18" x14ac:dyDescent="0.25">
      <c r="R34909" s="15">
        <v>1</v>
      </c>
    </row>
    <row r="34910" spans="18:18" x14ac:dyDescent="0.25">
      <c r="R34910" s="15">
        <v>1</v>
      </c>
    </row>
    <row r="34911" spans="18:18" x14ac:dyDescent="0.25">
      <c r="R34911" s="15">
        <v>1</v>
      </c>
    </row>
    <row r="34912" spans="18:18" x14ac:dyDescent="0.25">
      <c r="R34912" s="15">
        <v>1</v>
      </c>
    </row>
    <row r="34913" spans="18:18" x14ac:dyDescent="0.25">
      <c r="R34913" s="15">
        <v>1</v>
      </c>
    </row>
    <row r="34914" spans="18:18" x14ac:dyDescent="0.25">
      <c r="R34914" s="15">
        <v>1</v>
      </c>
    </row>
    <row r="34915" spans="18:18" x14ac:dyDescent="0.25">
      <c r="R34915" s="15">
        <v>1</v>
      </c>
    </row>
    <row r="34916" spans="18:18" x14ac:dyDescent="0.25">
      <c r="R34916" s="15">
        <v>1</v>
      </c>
    </row>
    <row r="34917" spans="18:18" x14ac:dyDescent="0.25">
      <c r="R34917" s="15">
        <v>1</v>
      </c>
    </row>
    <row r="34918" spans="18:18" x14ac:dyDescent="0.25">
      <c r="R34918" s="15">
        <v>1</v>
      </c>
    </row>
    <row r="34919" spans="18:18" x14ac:dyDescent="0.25">
      <c r="R34919" s="15">
        <v>1</v>
      </c>
    </row>
    <row r="34920" spans="18:18" x14ac:dyDescent="0.25">
      <c r="R34920" s="15">
        <v>1</v>
      </c>
    </row>
    <row r="34921" spans="18:18" x14ac:dyDescent="0.25">
      <c r="R34921" s="15">
        <v>1</v>
      </c>
    </row>
    <row r="34922" spans="18:18" x14ac:dyDescent="0.25">
      <c r="R34922" s="15">
        <v>1</v>
      </c>
    </row>
    <row r="34923" spans="18:18" x14ac:dyDescent="0.25">
      <c r="R34923" s="15">
        <v>1</v>
      </c>
    </row>
    <row r="34924" spans="18:18" x14ac:dyDescent="0.25">
      <c r="R34924" s="15">
        <v>1</v>
      </c>
    </row>
    <row r="34925" spans="18:18" x14ac:dyDescent="0.25">
      <c r="R34925" s="15">
        <v>1</v>
      </c>
    </row>
    <row r="34926" spans="18:18" x14ac:dyDescent="0.25">
      <c r="R34926" s="15">
        <v>1</v>
      </c>
    </row>
    <row r="34927" spans="18:18" x14ac:dyDescent="0.25">
      <c r="R34927" s="15">
        <v>1</v>
      </c>
    </row>
    <row r="34928" spans="18:18" x14ac:dyDescent="0.25">
      <c r="R34928" s="15">
        <v>1</v>
      </c>
    </row>
    <row r="34929" spans="18:18" x14ac:dyDescent="0.25">
      <c r="R34929" s="15">
        <v>1</v>
      </c>
    </row>
    <row r="34930" spans="18:18" x14ac:dyDescent="0.25">
      <c r="R34930" s="15">
        <v>1</v>
      </c>
    </row>
    <row r="34931" spans="18:18" x14ac:dyDescent="0.25">
      <c r="R34931" s="15">
        <v>1</v>
      </c>
    </row>
    <row r="34932" spans="18:18" x14ac:dyDescent="0.25">
      <c r="R34932" s="15">
        <v>1</v>
      </c>
    </row>
    <row r="34933" spans="18:18" x14ac:dyDescent="0.25">
      <c r="R34933" s="15">
        <v>1</v>
      </c>
    </row>
    <row r="34934" spans="18:18" x14ac:dyDescent="0.25">
      <c r="R34934" s="15">
        <v>1</v>
      </c>
    </row>
    <row r="34935" spans="18:18" x14ac:dyDescent="0.25">
      <c r="R34935" s="15">
        <v>1</v>
      </c>
    </row>
    <row r="34936" spans="18:18" x14ac:dyDescent="0.25">
      <c r="R34936" s="15">
        <v>1</v>
      </c>
    </row>
    <row r="34937" spans="18:18" x14ac:dyDescent="0.25">
      <c r="R34937" s="15">
        <v>1</v>
      </c>
    </row>
    <row r="34938" spans="18:18" x14ac:dyDescent="0.25">
      <c r="R34938" s="15">
        <v>1</v>
      </c>
    </row>
    <row r="34939" spans="18:18" x14ac:dyDescent="0.25">
      <c r="R34939" s="15">
        <v>1</v>
      </c>
    </row>
    <row r="34940" spans="18:18" x14ac:dyDescent="0.25">
      <c r="R34940" s="15">
        <v>1</v>
      </c>
    </row>
    <row r="34941" spans="18:18" x14ac:dyDescent="0.25">
      <c r="R34941" s="15">
        <v>1</v>
      </c>
    </row>
    <row r="34942" spans="18:18" x14ac:dyDescent="0.25">
      <c r="R34942" s="15">
        <v>1</v>
      </c>
    </row>
    <row r="34943" spans="18:18" x14ac:dyDescent="0.25">
      <c r="R34943" s="15">
        <v>1</v>
      </c>
    </row>
    <row r="34944" spans="18:18" x14ac:dyDescent="0.25">
      <c r="R34944" s="15">
        <v>1</v>
      </c>
    </row>
    <row r="34945" spans="18:18" x14ac:dyDescent="0.25">
      <c r="R34945" s="15">
        <v>1</v>
      </c>
    </row>
    <row r="34946" spans="18:18" x14ac:dyDescent="0.25">
      <c r="R34946" s="15">
        <v>1</v>
      </c>
    </row>
    <row r="34947" spans="18:18" x14ac:dyDescent="0.25">
      <c r="R34947" s="15">
        <v>1</v>
      </c>
    </row>
    <row r="34948" spans="18:18" x14ac:dyDescent="0.25">
      <c r="R34948" s="15">
        <v>1</v>
      </c>
    </row>
    <row r="34949" spans="18:18" x14ac:dyDescent="0.25">
      <c r="R34949" s="15">
        <v>1</v>
      </c>
    </row>
    <row r="34950" spans="18:18" x14ac:dyDescent="0.25">
      <c r="R34950" s="15">
        <v>1</v>
      </c>
    </row>
    <row r="34951" spans="18:18" x14ac:dyDescent="0.25">
      <c r="R34951" s="15">
        <v>1</v>
      </c>
    </row>
    <row r="34952" spans="18:18" x14ac:dyDescent="0.25">
      <c r="R34952" s="15">
        <v>1</v>
      </c>
    </row>
    <row r="34953" spans="18:18" x14ac:dyDescent="0.25">
      <c r="R34953" s="15">
        <v>1</v>
      </c>
    </row>
    <row r="34954" spans="18:18" x14ac:dyDescent="0.25">
      <c r="R34954" s="15">
        <v>1</v>
      </c>
    </row>
    <row r="34955" spans="18:18" x14ac:dyDescent="0.25">
      <c r="R34955" s="15">
        <v>1</v>
      </c>
    </row>
    <row r="34956" spans="18:18" x14ac:dyDescent="0.25">
      <c r="R34956" s="15">
        <v>1</v>
      </c>
    </row>
    <row r="34957" spans="18:18" x14ac:dyDescent="0.25">
      <c r="R34957" s="15">
        <v>1</v>
      </c>
    </row>
    <row r="34958" spans="18:18" x14ac:dyDescent="0.25">
      <c r="R34958" s="15">
        <v>1</v>
      </c>
    </row>
    <row r="34959" spans="18:18" x14ac:dyDescent="0.25">
      <c r="R34959" s="15">
        <v>1</v>
      </c>
    </row>
    <row r="34960" spans="18:18" x14ac:dyDescent="0.25">
      <c r="R34960" s="15">
        <v>1</v>
      </c>
    </row>
    <row r="34961" spans="18:18" x14ac:dyDescent="0.25">
      <c r="R34961" s="15">
        <v>1</v>
      </c>
    </row>
    <row r="34962" spans="18:18" x14ac:dyDescent="0.25">
      <c r="R34962" s="15">
        <v>1</v>
      </c>
    </row>
    <row r="34963" spans="18:18" x14ac:dyDescent="0.25">
      <c r="R34963" s="15">
        <v>1</v>
      </c>
    </row>
    <row r="34964" spans="18:18" x14ac:dyDescent="0.25">
      <c r="R34964" s="15">
        <v>1</v>
      </c>
    </row>
    <row r="34965" spans="18:18" x14ac:dyDescent="0.25">
      <c r="R34965" s="15">
        <v>1</v>
      </c>
    </row>
    <row r="34966" spans="18:18" x14ac:dyDescent="0.25">
      <c r="R34966" s="15">
        <v>1</v>
      </c>
    </row>
    <row r="34967" spans="18:18" x14ac:dyDescent="0.25">
      <c r="R34967" s="15">
        <v>1</v>
      </c>
    </row>
    <row r="34968" spans="18:18" x14ac:dyDescent="0.25">
      <c r="R34968" s="15">
        <v>1</v>
      </c>
    </row>
    <row r="34969" spans="18:18" x14ac:dyDescent="0.25">
      <c r="R34969" s="15">
        <v>1</v>
      </c>
    </row>
    <row r="34970" spans="18:18" x14ac:dyDescent="0.25">
      <c r="R34970" s="15">
        <v>1</v>
      </c>
    </row>
    <row r="34971" spans="18:18" x14ac:dyDescent="0.25">
      <c r="R34971" s="15">
        <v>1</v>
      </c>
    </row>
    <row r="34972" spans="18:18" x14ac:dyDescent="0.25">
      <c r="R34972" s="15">
        <v>1</v>
      </c>
    </row>
    <row r="34973" spans="18:18" x14ac:dyDescent="0.25">
      <c r="R34973" s="15">
        <v>1</v>
      </c>
    </row>
    <row r="34974" spans="18:18" x14ac:dyDescent="0.25">
      <c r="R34974" s="15">
        <v>1</v>
      </c>
    </row>
    <row r="34975" spans="18:18" x14ac:dyDescent="0.25">
      <c r="R34975" s="15">
        <v>1</v>
      </c>
    </row>
    <row r="34976" spans="18:18" x14ac:dyDescent="0.25">
      <c r="R34976" s="15">
        <v>1</v>
      </c>
    </row>
    <row r="34977" spans="18:18" x14ac:dyDescent="0.25">
      <c r="R34977" s="15">
        <v>1</v>
      </c>
    </row>
    <row r="34978" spans="18:18" x14ac:dyDescent="0.25">
      <c r="R34978" s="15">
        <v>1</v>
      </c>
    </row>
    <row r="34979" spans="18:18" x14ac:dyDescent="0.25">
      <c r="R34979" s="15">
        <v>1</v>
      </c>
    </row>
    <row r="34980" spans="18:18" x14ac:dyDescent="0.25">
      <c r="R34980" s="15">
        <v>1</v>
      </c>
    </row>
    <row r="34981" spans="18:18" x14ac:dyDescent="0.25">
      <c r="R34981" s="15">
        <v>1</v>
      </c>
    </row>
    <row r="34982" spans="18:18" x14ac:dyDescent="0.25">
      <c r="R34982" s="15">
        <v>1</v>
      </c>
    </row>
    <row r="34983" spans="18:18" x14ac:dyDescent="0.25">
      <c r="R34983" s="15">
        <v>1</v>
      </c>
    </row>
    <row r="34984" spans="18:18" x14ac:dyDescent="0.25">
      <c r="R34984" s="15">
        <v>1</v>
      </c>
    </row>
    <row r="34985" spans="18:18" x14ac:dyDescent="0.25">
      <c r="R34985" s="15">
        <v>1</v>
      </c>
    </row>
    <row r="34986" spans="18:18" x14ac:dyDescent="0.25">
      <c r="R34986" s="15">
        <v>1</v>
      </c>
    </row>
    <row r="34987" spans="18:18" x14ac:dyDescent="0.25">
      <c r="R34987" s="15">
        <v>1</v>
      </c>
    </row>
    <row r="34988" spans="18:18" x14ac:dyDescent="0.25">
      <c r="R34988" s="15">
        <v>1</v>
      </c>
    </row>
    <row r="34989" spans="18:18" x14ac:dyDescent="0.25">
      <c r="R34989" s="15">
        <v>1</v>
      </c>
    </row>
    <row r="34990" spans="18:18" x14ac:dyDescent="0.25">
      <c r="R34990" s="15">
        <v>1</v>
      </c>
    </row>
    <row r="34991" spans="18:18" x14ac:dyDescent="0.25">
      <c r="R34991" s="15">
        <v>1</v>
      </c>
    </row>
    <row r="34992" spans="18:18" x14ac:dyDescent="0.25">
      <c r="R34992" s="15">
        <v>1</v>
      </c>
    </row>
    <row r="34993" spans="18:18" x14ac:dyDescent="0.25">
      <c r="R34993" s="15">
        <v>1</v>
      </c>
    </row>
    <row r="34994" spans="18:18" x14ac:dyDescent="0.25">
      <c r="R34994" s="15">
        <v>1</v>
      </c>
    </row>
    <row r="34995" spans="18:18" x14ac:dyDescent="0.25">
      <c r="R34995" s="15">
        <v>1</v>
      </c>
    </row>
    <row r="34996" spans="18:18" x14ac:dyDescent="0.25">
      <c r="R34996" s="15">
        <v>1</v>
      </c>
    </row>
    <row r="34997" spans="18:18" x14ac:dyDescent="0.25">
      <c r="R34997" s="15">
        <v>1</v>
      </c>
    </row>
    <row r="34998" spans="18:18" x14ac:dyDescent="0.25">
      <c r="R34998" s="15">
        <v>1</v>
      </c>
    </row>
    <row r="34999" spans="18:18" x14ac:dyDescent="0.25">
      <c r="R34999" s="15">
        <v>1</v>
      </c>
    </row>
    <row r="35000" spans="18:18" x14ac:dyDescent="0.25">
      <c r="R35000" s="15">
        <v>1</v>
      </c>
    </row>
    <row r="35001" spans="18:18" x14ac:dyDescent="0.25">
      <c r="R35001" s="15">
        <v>1</v>
      </c>
    </row>
    <row r="35002" spans="18:18" x14ac:dyDescent="0.25">
      <c r="R35002" s="15">
        <v>1</v>
      </c>
    </row>
    <row r="35003" spans="18:18" x14ac:dyDescent="0.25">
      <c r="R35003" s="15">
        <v>1</v>
      </c>
    </row>
    <row r="35004" spans="18:18" x14ac:dyDescent="0.25">
      <c r="R35004" s="15">
        <v>1</v>
      </c>
    </row>
    <row r="35005" spans="18:18" x14ac:dyDescent="0.25">
      <c r="R35005" s="15">
        <v>1</v>
      </c>
    </row>
    <row r="35006" spans="18:18" x14ac:dyDescent="0.25">
      <c r="R35006" s="15">
        <v>1</v>
      </c>
    </row>
    <row r="35007" spans="18:18" x14ac:dyDescent="0.25">
      <c r="R35007" s="15">
        <v>1</v>
      </c>
    </row>
    <row r="35008" spans="18:18" x14ac:dyDescent="0.25">
      <c r="R35008" s="15">
        <v>1</v>
      </c>
    </row>
    <row r="35009" spans="18:18" x14ac:dyDescent="0.25">
      <c r="R35009" s="15">
        <v>1</v>
      </c>
    </row>
    <row r="35010" spans="18:18" x14ac:dyDescent="0.25">
      <c r="R35010" s="15">
        <v>1</v>
      </c>
    </row>
    <row r="35011" spans="18:18" x14ac:dyDescent="0.25">
      <c r="R35011" s="15">
        <v>1</v>
      </c>
    </row>
    <row r="35012" spans="18:18" x14ac:dyDescent="0.25">
      <c r="R35012" s="15">
        <v>1</v>
      </c>
    </row>
    <row r="35013" spans="18:18" x14ac:dyDescent="0.25">
      <c r="R35013" s="15">
        <v>1</v>
      </c>
    </row>
    <row r="35014" spans="18:18" x14ac:dyDescent="0.25">
      <c r="R35014" s="15">
        <v>1</v>
      </c>
    </row>
    <row r="35015" spans="18:18" x14ac:dyDescent="0.25">
      <c r="R35015" s="15">
        <v>1</v>
      </c>
    </row>
    <row r="35016" spans="18:18" x14ac:dyDescent="0.25">
      <c r="R35016" s="15">
        <v>1</v>
      </c>
    </row>
    <row r="35017" spans="18:18" x14ac:dyDescent="0.25">
      <c r="R35017" s="15">
        <v>1</v>
      </c>
    </row>
    <row r="35018" spans="18:18" x14ac:dyDescent="0.25">
      <c r="R35018" s="15">
        <v>1</v>
      </c>
    </row>
    <row r="35019" spans="18:18" x14ac:dyDescent="0.25">
      <c r="R35019" s="15">
        <v>1</v>
      </c>
    </row>
    <row r="35020" spans="18:18" x14ac:dyDescent="0.25">
      <c r="R35020" s="15">
        <v>1</v>
      </c>
    </row>
    <row r="35021" spans="18:18" x14ac:dyDescent="0.25">
      <c r="R35021" s="15">
        <v>1</v>
      </c>
    </row>
    <row r="35022" spans="18:18" x14ac:dyDescent="0.25">
      <c r="R35022" s="15">
        <v>1</v>
      </c>
    </row>
    <row r="35023" spans="18:18" x14ac:dyDescent="0.25">
      <c r="R35023" s="15">
        <v>1</v>
      </c>
    </row>
    <row r="35024" spans="18:18" x14ac:dyDescent="0.25">
      <c r="R35024" s="15">
        <v>1</v>
      </c>
    </row>
    <row r="35025" spans="18:18" x14ac:dyDescent="0.25">
      <c r="R35025" s="15">
        <v>1</v>
      </c>
    </row>
    <row r="35026" spans="18:18" x14ac:dyDescent="0.25">
      <c r="R35026" s="15">
        <v>1</v>
      </c>
    </row>
    <row r="35027" spans="18:18" x14ac:dyDescent="0.25">
      <c r="R35027" s="15">
        <v>1</v>
      </c>
    </row>
    <row r="35028" spans="18:18" x14ac:dyDescent="0.25">
      <c r="R35028" s="15">
        <v>1</v>
      </c>
    </row>
    <row r="35029" spans="18:18" x14ac:dyDescent="0.25">
      <c r="R35029" s="15">
        <v>1</v>
      </c>
    </row>
    <row r="35030" spans="18:18" x14ac:dyDescent="0.25">
      <c r="R35030" s="15">
        <v>1</v>
      </c>
    </row>
    <row r="35031" spans="18:18" x14ac:dyDescent="0.25">
      <c r="R35031" s="15">
        <v>1</v>
      </c>
    </row>
    <row r="35032" spans="18:18" x14ac:dyDescent="0.25">
      <c r="R35032" s="15">
        <v>1</v>
      </c>
    </row>
    <row r="35033" spans="18:18" x14ac:dyDescent="0.25">
      <c r="R35033" s="15">
        <v>1</v>
      </c>
    </row>
    <row r="35034" spans="18:18" x14ac:dyDescent="0.25">
      <c r="R35034" s="15">
        <v>1</v>
      </c>
    </row>
    <row r="35035" spans="18:18" x14ac:dyDescent="0.25">
      <c r="R35035" s="15">
        <v>1</v>
      </c>
    </row>
    <row r="35036" spans="18:18" x14ac:dyDescent="0.25">
      <c r="R35036" s="15">
        <v>1</v>
      </c>
    </row>
    <row r="35037" spans="18:18" x14ac:dyDescent="0.25">
      <c r="R35037" s="15">
        <v>1</v>
      </c>
    </row>
    <row r="35038" spans="18:18" x14ac:dyDescent="0.25">
      <c r="R35038" s="15">
        <v>1</v>
      </c>
    </row>
    <row r="35039" spans="18:18" x14ac:dyDescent="0.25">
      <c r="R35039" s="15">
        <v>1</v>
      </c>
    </row>
    <row r="35040" spans="18:18" x14ac:dyDescent="0.25">
      <c r="R35040" s="15">
        <v>1</v>
      </c>
    </row>
    <row r="35041" spans="18:18" x14ac:dyDescent="0.25">
      <c r="R35041" s="15">
        <v>1</v>
      </c>
    </row>
    <row r="35042" spans="18:18" x14ac:dyDescent="0.25">
      <c r="R35042" s="15">
        <v>1</v>
      </c>
    </row>
    <row r="35043" spans="18:18" x14ac:dyDescent="0.25">
      <c r="R35043" s="15">
        <v>1</v>
      </c>
    </row>
    <row r="35044" spans="18:18" x14ac:dyDescent="0.25">
      <c r="R35044" s="15">
        <v>1</v>
      </c>
    </row>
    <row r="35045" spans="18:18" x14ac:dyDescent="0.25">
      <c r="R35045" s="15">
        <v>1</v>
      </c>
    </row>
    <row r="35046" spans="18:18" x14ac:dyDescent="0.25">
      <c r="R35046" s="15">
        <v>1</v>
      </c>
    </row>
    <row r="35047" spans="18:18" x14ac:dyDescent="0.25">
      <c r="R35047" s="15">
        <v>1</v>
      </c>
    </row>
    <row r="35048" spans="18:18" x14ac:dyDescent="0.25">
      <c r="R35048" s="15">
        <v>1</v>
      </c>
    </row>
    <row r="35049" spans="18:18" x14ac:dyDescent="0.25">
      <c r="R35049" s="15">
        <v>1</v>
      </c>
    </row>
    <row r="35050" spans="18:18" x14ac:dyDescent="0.25">
      <c r="R35050" s="15">
        <v>1</v>
      </c>
    </row>
    <row r="35051" spans="18:18" x14ac:dyDescent="0.25">
      <c r="R35051" s="15">
        <v>1</v>
      </c>
    </row>
    <row r="35052" spans="18:18" x14ac:dyDescent="0.25">
      <c r="R35052" s="15">
        <v>1</v>
      </c>
    </row>
    <row r="35053" spans="18:18" x14ac:dyDescent="0.25">
      <c r="R35053" s="15">
        <v>1</v>
      </c>
    </row>
    <row r="35054" spans="18:18" x14ac:dyDescent="0.25">
      <c r="R35054" s="15">
        <v>1</v>
      </c>
    </row>
    <row r="35055" spans="18:18" x14ac:dyDescent="0.25">
      <c r="R35055" s="15">
        <v>1</v>
      </c>
    </row>
    <row r="35056" spans="18:18" x14ac:dyDescent="0.25">
      <c r="R35056" s="15">
        <v>1</v>
      </c>
    </row>
    <row r="35057" spans="18:18" x14ac:dyDescent="0.25">
      <c r="R35057" s="15">
        <v>1</v>
      </c>
    </row>
    <row r="35058" spans="18:18" x14ac:dyDescent="0.25">
      <c r="R35058" s="15">
        <v>1</v>
      </c>
    </row>
    <row r="35059" spans="18:18" x14ac:dyDescent="0.25">
      <c r="R35059" s="15">
        <v>1</v>
      </c>
    </row>
    <row r="35060" spans="18:18" x14ac:dyDescent="0.25">
      <c r="R35060" s="15">
        <v>1</v>
      </c>
    </row>
    <row r="35061" spans="18:18" x14ac:dyDescent="0.25">
      <c r="R35061" s="15">
        <v>1</v>
      </c>
    </row>
    <row r="35062" spans="18:18" x14ac:dyDescent="0.25">
      <c r="R35062" s="15">
        <v>1</v>
      </c>
    </row>
    <row r="35063" spans="18:18" x14ac:dyDescent="0.25">
      <c r="R35063" s="15">
        <v>1</v>
      </c>
    </row>
    <row r="35064" spans="18:18" x14ac:dyDescent="0.25">
      <c r="R35064" s="15">
        <v>1</v>
      </c>
    </row>
    <row r="35065" spans="18:18" x14ac:dyDescent="0.25">
      <c r="R35065" s="15">
        <v>1</v>
      </c>
    </row>
    <row r="35066" spans="18:18" x14ac:dyDescent="0.25">
      <c r="R35066" s="15">
        <v>1</v>
      </c>
    </row>
    <row r="35067" spans="18:18" x14ac:dyDescent="0.25">
      <c r="R35067" s="15">
        <v>1</v>
      </c>
    </row>
    <row r="35068" spans="18:18" x14ac:dyDescent="0.25">
      <c r="R35068" s="15">
        <v>1</v>
      </c>
    </row>
    <row r="35069" spans="18:18" x14ac:dyDescent="0.25">
      <c r="R35069" s="15">
        <v>1</v>
      </c>
    </row>
    <row r="35070" spans="18:18" x14ac:dyDescent="0.25">
      <c r="R35070" s="15">
        <v>1</v>
      </c>
    </row>
    <row r="35071" spans="18:18" x14ac:dyDescent="0.25">
      <c r="R35071" s="15">
        <v>1</v>
      </c>
    </row>
    <row r="35072" spans="18:18" x14ac:dyDescent="0.25">
      <c r="R35072" s="15">
        <v>1</v>
      </c>
    </row>
    <row r="35073" spans="18:18" x14ac:dyDescent="0.25">
      <c r="R35073" s="15">
        <v>1</v>
      </c>
    </row>
    <row r="35074" spans="18:18" x14ac:dyDescent="0.25">
      <c r="R35074" s="15">
        <v>1</v>
      </c>
    </row>
    <row r="35075" spans="18:18" x14ac:dyDescent="0.25">
      <c r="R35075" s="15">
        <v>1</v>
      </c>
    </row>
    <row r="35076" spans="18:18" x14ac:dyDescent="0.25">
      <c r="R35076" s="15">
        <v>1</v>
      </c>
    </row>
    <row r="35077" spans="18:18" x14ac:dyDescent="0.25">
      <c r="R35077" s="15">
        <v>1</v>
      </c>
    </row>
    <row r="35078" spans="18:18" x14ac:dyDescent="0.25">
      <c r="R35078" s="15">
        <v>1</v>
      </c>
    </row>
    <row r="35079" spans="18:18" x14ac:dyDescent="0.25">
      <c r="R35079" s="15">
        <v>1</v>
      </c>
    </row>
    <row r="35080" spans="18:18" x14ac:dyDescent="0.25">
      <c r="R35080" s="15">
        <v>1</v>
      </c>
    </row>
    <row r="35081" spans="18:18" x14ac:dyDescent="0.25">
      <c r="R35081" s="15">
        <v>1</v>
      </c>
    </row>
    <row r="35082" spans="18:18" x14ac:dyDescent="0.25">
      <c r="R35082" s="15">
        <v>1</v>
      </c>
    </row>
    <row r="35083" spans="18:18" x14ac:dyDescent="0.25">
      <c r="R35083" s="15">
        <v>1</v>
      </c>
    </row>
    <row r="35084" spans="18:18" x14ac:dyDescent="0.25">
      <c r="R35084" s="15">
        <v>1</v>
      </c>
    </row>
    <row r="35085" spans="18:18" x14ac:dyDescent="0.25">
      <c r="R35085" s="15">
        <v>1</v>
      </c>
    </row>
    <row r="35086" spans="18:18" x14ac:dyDescent="0.25">
      <c r="R35086" s="15">
        <v>1</v>
      </c>
    </row>
    <row r="35087" spans="18:18" x14ac:dyDescent="0.25">
      <c r="R35087" s="15">
        <v>1</v>
      </c>
    </row>
    <row r="35088" spans="18:18" x14ac:dyDescent="0.25">
      <c r="R35088" s="15">
        <v>1</v>
      </c>
    </row>
    <row r="35089" spans="18:18" x14ac:dyDescent="0.25">
      <c r="R35089" s="15">
        <v>1</v>
      </c>
    </row>
    <row r="35090" spans="18:18" x14ac:dyDescent="0.25">
      <c r="R35090" s="15">
        <v>1</v>
      </c>
    </row>
    <row r="35091" spans="18:18" x14ac:dyDescent="0.25">
      <c r="R35091" s="15">
        <v>1</v>
      </c>
    </row>
    <row r="35092" spans="18:18" x14ac:dyDescent="0.25">
      <c r="R35092" s="15">
        <v>1</v>
      </c>
    </row>
    <row r="35093" spans="18:18" x14ac:dyDescent="0.25">
      <c r="R35093" s="15">
        <v>1</v>
      </c>
    </row>
    <row r="35094" spans="18:18" x14ac:dyDescent="0.25">
      <c r="R35094" s="15">
        <v>1</v>
      </c>
    </row>
    <row r="35095" spans="18:18" x14ac:dyDescent="0.25">
      <c r="R35095" s="15">
        <v>1</v>
      </c>
    </row>
    <row r="35096" spans="18:18" x14ac:dyDescent="0.25">
      <c r="R35096" s="15">
        <v>4</v>
      </c>
    </row>
    <row r="35097" spans="18:18" x14ac:dyDescent="0.25">
      <c r="R35097" s="15">
        <v>4</v>
      </c>
    </row>
    <row r="35098" spans="18:18" x14ac:dyDescent="0.25">
      <c r="R35098" s="15">
        <v>4</v>
      </c>
    </row>
    <row r="35099" spans="18:18" x14ac:dyDescent="0.25">
      <c r="R35099" s="15">
        <v>4</v>
      </c>
    </row>
    <row r="35100" spans="18:18" x14ac:dyDescent="0.25">
      <c r="R35100" s="15">
        <v>4</v>
      </c>
    </row>
    <row r="35101" spans="18:18" x14ac:dyDescent="0.25">
      <c r="R35101" s="15">
        <v>4</v>
      </c>
    </row>
    <row r="35102" spans="18:18" x14ac:dyDescent="0.25">
      <c r="R35102" s="15">
        <v>4</v>
      </c>
    </row>
    <row r="35103" spans="18:18" x14ac:dyDescent="0.25">
      <c r="R35103" s="15">
        <v>4</v>
      </c>
    </row>
    <row r="35104" spans="18:18" x14ac:dyDescent="0.25">
      <c r="R35104" s="15">
        <v>4</v>
      </c>
    </row>
    <row r="35105" spans="18:18" x14ac:dyDescent="0.25">
      <c r="R35105" s="15">
        <v>4</v>
      </c>
    </row>
    <row r="35106" spans="18:18" x14ac:dyDescent="0.25">
      <c r="R35106" s="15">
        <v>4</v>
      </c>
    </row>
    <row r="35107" spans="18:18" x14ac:dyDescent="0.25">
      <c r="R35107" s="15">
        <v>4</v>
      </c>
    </row>
    <row r="35108" spans="18:18" x14ac:dyDescent="0.25">
      <c r="R35108" s="15">
        <v>4</v>
      </c>
    </row>
    <row r="35109" spans="18:18" x14ac:dyDescent="0.25">
      <c r="R35109" s="15">
        <v>4</v>
      </c>
    </row>
    <row r="35110" spans="18:18" x14ac:dyDescent="0.25">
      <c r="R35110" s="15">
        <v>4</v>
      </c>
    </row>
    <row r="35111" spans="18:18" x14ac:dyDescent="0.25">
      <c r="R35111" s="15">
        <v>4</v>
      </c>
    </row>
    <row r="35112" spans="18:18" x14ac:dyDescent="0.25">
      <c r="R35112" s="15">
        <v>4</v>
      </c>
    </row>
    <row r="35113" spans="18:18" x14ac:dyDescent="0.25">
      <c r="R35113" s="15">
        <v>4</v>
      </c>
    </row>
    <row r="35114" spans="18:18" x14ac:dyDescent="0.25">
      <c r="R35114" s="15">
        <v>4</v>
      </c>
    </row>
    <row r="35115" spans="18:18" x14ac:dyDescent="0.25">
      <c r="R35115" s="15">
        <v>4</v>
      </c>
    </row>
    <row r="35116" spans="18:18" x14ac:dyDescent="0.25">
      <c r="R35116" s="15">
        <v>4</v>
      </c>
    </row>
    <row r="35117" spans="18:18" x14ac:dyDescent="0.25">
      <c r="R35117" s="15">
        <v>4</v>
      </c>
    </row>
    <row r="35118" spans="18:18" x14ac:dyDescent="0.25">
      <c r="R35118" s="15">
        <v>4</v>
      </c>
    </row>
    <row r="35119" spans="18:18" x14ac:dyDescent="0.25">
      <c r="R35119" s="15">
        <v>4</v>
      </c>
    </row>
    <row r="35120" spans="18:18" x14ac:dyDescent="0.25">
      <c r="R35120" s="15">
        <v>3</v>
      </c>
    </row>
    <row r="35121" spans="18:18" x14ac:dyDescent="0.25">
      <c r="R35121" s="15">
        <v>3</v>
      </c>
    </row>
    <row r="35122" spans="18:18" x14ac:dyDescent="0.25">
      <c r="R35122" s="15">
        <v>3</v>
      </c>
    </row>
    <row r="35123" spans="18:18" x14ac:dyDescent="0.25">
      <c r="R35123" s="15">
        <v>3</v>
      </c>
    </row>
    <row r="35124" spans="18:18" x14ac:dyDescent="0.25">
      <c r="R35124" s="15">
        <v>3</v>
      </c>
    </row>
    <row r="35125" spans="18:18" x14ac:dyDescent="0.25">
      <c r="R35125" s="15">
        <v>3</v>
      </c>
    </row>
    <row r="35126" spans="18:18" x14ac:dyDescent="0.25">
      <c r="R35126" s="15">
        <v>5</v>
      </c>
    </row>
    <row r="35127" spans="18:18" x14ac:dyDescent="0.25">
      <c r="R35127" s="15">
        <v>5</v>
      </c>
    </row>
    <row r="35128" spans="18:18" x14ac:dyDescent="0.25">
      <c r="R35128" s="15">
        <v>5</v>
      </c>
    </row>
    <row r="35129" spans="18:18" x14ac:dyDescent="0.25">
      <c r="R35129" s="15">
        <v>5</v>
      </c>
    </row>
    <row r="35130" spans="18:18" x14ac:dyDescent="0.25">
      <c r="R35130" s="15">
        <v>5</v>
      </c>
    </row>
    <row r="35131" spans="18:18" x14ac:dyDescent="0.25">
      <c r="R35131" s="15">
        <v>5</v>
      </c>
    </row>
    <row r="35132" spans="18:18" x14ac:dyDescent="0.25">
      <c r="R35132" s="15">
        <v>5</v>
      </c>
    </row>
    <row r="35133" spans="18:18" x14ac:dyDescent="0.25">
      <c r="R35133" s="15">
        <v>5</v>
      </c>
    </row>
    <row r="35134" spans="18:18" x14ac:dyDescent="0.25">
      <c r="R35134" s="15">
        <v>5</v>
      </c>
    </row>
    <row r="35135" spans="18:18" x14ac:dyDescent="0.25">
      <c r="R35135" s="15">
        <v>5</v>
      </c>
    </row>
    <row r="35136" spans="18:18" x14ac:dyDescent="0.25">
      <c r="R35136" s="15">
        <v>5</v>
      </c>
    </row>
    <row r="35137" spans="18:18" x14ac:dyDescent="0.25">
      <c r="R35137" s="15">
        <v>5</v>
      </c>
    </row>
    <row r="35138" spans="18:18" x14ac:dyDescent="0.25">
      <c r="R35138" s="15">
        <v>5</v>
      </c>
    </row>
    <row r="35139" spans="18:18" x14ac:dyDescent="0.25">
      <c r="R35139" s="15">
        <v>5</v>
      </c>
    </row>
    <row r="35140" spans="18:18" x14ac:dyDescent="0.25">
      <c r="R35140" s="15">
        <v>5</v>
      </c>
    </row>
    <row r="35141" spans="18:18" x14ac:dyDescent="0.25">
      <c r="R35141" s="15">
        <v>5</v>
      </c>
    </row>
    <row r="35142" spans="18:18" x14ac:dyDescent="0.25">
      <c r="R35142" s="15">
        <v>5</v>
      </c>
    </row>
    <row r="35143" spans="18:18" x14ac:dyDescent="0.25">
      <c r="R35143" s="15">
        <v>5</v>
      </c>
    </row>
    <row r="35144" spans="18:18" x14ac:dyDescent="0.25">
      <c r="R35144" s="15">
        <v>5</v>
      </c>
    </row>
    <row r="35145" spans="18:18" x14ac:dyDescent="0.25">
      <c r="R35145" s="15">
        <v>5</v>
      </c>
    </row>
    <row r="35146" spans="18:18" x14ac:dyDescent="0.25">
      <c r="R35146" s="15">
        <v>5</v>
      </c>
    </row>
    <row r="35147" spans="18:18" x14ac:dyDescent="0.25">
      <c r="R35147" s="15">
        <v>5</v>
      </c>
    </row>
    <row r="35148" spans="18:18" x14ac:dyDescent="0.25">
      <c r="R35148" s="15">
        <v>5</v>
      </c>
    </row>
    <row r="35149" spans="18:18" x14ac:dyDescent="0.25">
      <c r="R35149" s="15">
        <v>5</v>
      </c>
    </row>
    <row r="35150" spans="18:18" x14ac:dyDescent="0.25">
      <c r="R35150" s="15">
        <v>5</v>
      </c>
    </row>
    <row r="35151" spans="18:18" x14ac:dyDescent="0.25">
      <c r="R35151" s="15">
        <v>5</v>
      </c>
    </row>
    <row r="35152" spans="18:18" x14ac:dyDescent="0.25">
      <c r="R35152" s="15">
        <v>5</v>
      </c>
    </row>
    <row r="35153" spans="18:18" x14ac:dyDescent="0.25">
      <c r="R35153" s="15">
        <v>5</v>
      </c>
    </row>
    <row r="35154" spans="18:18" x14ac:dyDescent="0.25">
      <c r="R35154" s="15">
        <v>5</v>
      </c>
    </row>
    <row r="35155" spans="18:18" x14ac:dyDescent="0.25">
      <c r="R35155" s="15">
        <v>5</v>
      </c>
    </row>
    <row r="35156" spans="18:18" x14ac:dyDescent="0.25">
      <c r="R35156" s="15">
        <v>5</v>
      </c>
    </row>
    <row r="35157" spans="18:18" x14ac:dyDescent="0.25">
      <c r="R35157" s="15">
        <v>5</v>
      </c>
    </row>
    <row r="35158" spans="18:18" x14ac:dyDescent="0.25">
      <c r="R35158" s="15">
        <v>5</v>
      </c>
    </row>
    <row r="35159" spans="18:18" x14ac:dyDescent="0.25">
      <c r="R35159" s="15">
        <v>5</v>
      </c>
    </row>
    <row r="35160" spans="18:18" x14ac:dyDescent="0.25">
      <c r="R35160" s="15">
        <v>5</v>
      </c>
    </row>
    <row r="35161" spans="18:18" x14ac:dyDescent="0.25">
      <c r="R35161" s="15">
        <v>5</v>
      </c>
    </row>
    <row r="35162" spans="18:18" x14ac:dyDescent="0.25">
      <c r="R35162" s="15">
        <v>5</v>
      </c>
    </row>
    <row r="35163" spans="18:18" x14ac:dyDescent="0.25">
      <c r="R35163" s="15">
        <v>5</v>
      </c>
    </row>
    <row r="35164" spans="18:18" x14ac:dyDescent="0.25">
      <c r="R35164" s="15">
        <v>5</v>
      </c>
    </row>
    <row r="35165" spans="18:18" x14ac:dyDescent="0.25">
      <c r="R35165" s="15">
        <v>5</v>
      </c>
    </row>
    <row r="35166" spans="18:18" x14ac:dyDescent="0.25">
      <c r="R35166" s="15">
        <v>5</v>
      </c>
    </row>
    <row r="35167" spans="18:18" x14ac:dyDescent="0.25">
      <c r="R35167" s="15">
        <v>5</v>
      </c>
    </row>
    <row r="35168" spans="18:18" x14ac:dyDescent="0.25">
      <c r="R35168" s="15">
        <v>5</v>
      </c>
    </row>
    <row r="35169" spans="18:18" x14ac:dyDescent="0.25">
      <c r="R35169" s="15">
        <v>4</v>
      </c>
    </row>
    <row r="35170" spans="18:18" x14ac:dyDescent="0.25">
      <c r="R35170" s="15">
        <v>4</v>
      </c>
    </row>
    <row r="35171" spans="18:18" x14ac:dyDescent="0.25">
      <c r="R35171" s="15">
        <v>4</v>
      </c>
    </row>
    <row r="35172" spans="18:18" x14ac:dyDescent="0.25">
      <c r="R35172" s="15">
        <v>4</v>
      </c>
    </row>
    <row r="35173" spans="18:18" x14ac:dyDescent="0.25">
      <c r="R35173" s="15">
        <v>5</v>
      </c>
    </row>
    <row r="35174" spans="18:18" x14ac:dyDescent="0.25">
      <c r="R35174" s="15">
        <v>5</v>
      </c>
    </row>
    <row r="35175" spans="18:18" x14ac:dyDescent="0.25">
      <c r="R35175" s="15">
        <v>5</v>
      </c>
    </row>
    <row r="35176" spans="18:18" x14ac:dyDescent="0.25">
      <c r="R35176" s="15">
        <v>5</v>
      </c>
    </row>
    <row r="35177" spans="18:18" x14ac:dyDescent="0.25">
      <c r="R35177" s="15">
        <v>5</v>
      </c>
    </row>
    <row r="35178" spans="18:18" x14ac:dyDescent="0.25">
      <c r="R35178" s="15">
        <v>5</v>
      </c>
    </row>
    <row r="35179" spans="18:18" x14ac:dyDescent="0.25">
      <c r="R35179" s="15">
        <v>5</v>
      </c>
    </row>
    <row r="35180" spans="18:18" x14ac:dyDescent="0.25">
      <c r="R35180" s="15">
        <v>5</v>
      </c>
    </row>
    <row r="35181" spans="18:18" x14ac:dyDescent="0.25">
      <c r="R35181" s="15">
        <v>5</v>
      </c>
    </row>
    <row r="35182" spans="18:18" x14ac:dyDescent="0.25">
      <c r="R35182" s="15">
        <v>5</v>
      </c>
    </row>
    <row r="35183" spans="18:18" x14ac:dyDescent="0.25">
      <c r="R35183" s="15">
        <v>5</v>
      </c>
    </row>
    <row r="35184" spans="18:18" x14ac:dyDescent="0.25">
      <c r="R35184" s="15">
        <v>5</v>
      </c>
    </row>
    <row r="35185" spans="18:18" x14ac:dyDescent="0.25">
      <c r="R35185" s="15">
        <v>5</v>
      </c>
    </row>
    <row r="35186" spans="18:18" x14ac:dyDescent="0.25">
      <c r="R35186" s="15">
        <v>5</v>
      </c>
    </row>
    <row r="35187" spans="18:18" x14ac:dyDescent="0.25">
      <c r="R35187" s="15">
        <v>5</v>
      </c>
    </row>
    <row r="35188" spans="18:18" x14ac:dyDescent="0.25">
      <c r="R35188" s="15">
        <v>5</v>
      </c>
    </row>
    <row r="35189" spans="18:18" x14ac:dyDescent="0.25">
      <c r="R35189" s="15">
        <v>5</v>
      </c>
    </row>
    <row r="35190" spans="18:18" x14ac:dyDescent="0.25">
      <c r="R35190" s="15">
        <v>5</v>
      </c>
    </row>
    <row r="35191" spans="18:18" x14ac:dyDescent="0.25">
      <c r="R35191" s="15">
        <v>5</v>
      </c>
    </row>
    <row r="35192" spans="18:18" x14ac:dyDescent="0.25">
      <c r="R35192" s="15">
        <v>5</v>
      </c>
    </row>
    <row r="35193" spans="18:18" x14ac:dyDescent="0.25">
      <c r="R35193" s="15">
        <v>5</v>
      </c>
    </row>
    <row r="35194" spans="18:18" x14ac:dyDescent="0.25">
      <c r="R35194" s="15">
        <v>5</v>
      </c>
    </row>
    <row r="35195" spans="18:18" x14ac:dyDescent="0.25">
      <c r="R35195" s="15">
        <v>5</v>
      </c>
    </row>
    <row r="35196" spans="18:18" x14ac:dyDescent="0.25">
      <c r="R35196" s="15">
        <v>5</v>
      </c>
    </row>
    <row r="35197" spans="18:18" x14ac:dyDescent="0.25">
      <c r="R35197" s="15">
        <v>5</v>
      </c>
    </row>
    <row r="35198" spans="18:18" x14ac:dyDescent="0.25">
      <c r="R35198" s="15">
        <v>5</v>
      </c>
    </row>
    <row r="35199" spans="18:18" x14ac:dyDescent="0.25">
      <c r="R35199" s="15">
        <v>5</v>
      </c>
    </row>
    <row r="35200" spans="18:18" x14ac:dyDescent="0.25">
      <c r="R35200" s="15">
        <v>5</v>
      </c>
    </row>
    <row r="35201" spans="18:18" x14ac:dyDescent="0.25">
      <c r="R35201" s="15">
        <v>5</v>
      </c>
    </row>
    <row r="35202" spans="18:18" x14ac:dyDescent="0.25">
      <c r="R35202" s="15">
        <v>5</v>
      </c>
    </row>
    <row r="35203" spans="18:18" x14ac:dyDescent="0.25">
      <c r="R35203" s="15">
        <v>5</v>
      </c>
    </row>
    <row r="35204" spans="18:18" x14ac:dyDescent="0.25">
      <c r="R35204" s="15">
        <v>5</v>
      </c>
    </row>
    <row r="35205" spans="18:18" x14ac:dyDescent="0.25">
      <c r="R35205" s="15">
        <v>5</v>
      </c>
    </row>
    <row r="35206" spans="18:18" x14ac:dyDescent="0.25">
      <c r="R35206" s="15">
        <v>5</v>
      </c>
    </row>
    <row r="35207" spans="18:18" x14ac:dyDescent="0.25">
      <c r="R35207" s="15">
        <v>5</v>
      </c>
    </row>
    <row r="35208" spans="18:18" x14ac:dyDescent="0.25">
      <c r="R35208" s="15">
        <v>5</v>
      </c>
    </row>
    <row r="35209" spans="18:18" x14ac:dyDescent="0.25">
      <c r="R35209" s="15">
        <v>5</v>
      </c>
    </row>
    <row r="35210" spans="18:18" x14ac:dyDescent="0.25">
      <c r="R35210" s="15">
        <v>5</v>
      </c>
    </row>
    <row r="35211" spans="18:18" x14ac:dyDescent="0.25">
      <c r="R35211" s="15">
        <v>5</v>
      </c>
    </row>
    <row r="35212" spans="18:18" x14ac:dyDescent="0.25">
      <c r="R35212" s="15">
        <v>5</v>
      </c>
    </row>
    <row r="35213" spans="18:18" x14ac:dyDescent="0.25">
      <c r="R35213" s="15">
        <v>5</v>
      </c>
    </row>
    <row r="35214" spans="18:18" x14ac:dyDescent="0.25">
      <c r="R35214" s="15">
        <v>5</v>
      </c>
    </row>
    <row r="35215" spans="18:18" x14ac:dyDescent="0.25">
      <c r="R35215" s="15">
        <v>5</v>
      </c>
    </row>
    <row r="35216" spans="18:18" x14ac:dyDescent="0.25">
      <c r="R35216" s="15">
        <v>5</v>
      </c>
    </row>
    <row r="35217" spans="18:18" x14ac:dyDescent="0.25">
      <c r="R35217" s="15">
        <v>5</v>
      </c>
    </row>
    <row r="35218" spans="18:18" x14ac:dyDescent="0.25">
      <c r="R35218" s="15">
        <v>5</v>
      </c>
    </row>
    <row r="35219" spans="18:18" x14ac:dyDescent="0.25">
      <c r="R35219" s="15">
        <v>5</v>
      </c>
    </row>
    <row r="35220" spans="18:18" x14ac:dyDescent="0.25">
      <c r="R35220" s="15">
        <v>5</v>
      </c>
    </row>
    <row r="35221" spans="18:18" x14ac:dyDescent="0.25">
      <c r="R35221" s="15">
        <v>5</v>
      </c>
    </row>
    <row r="35222" spans="18:18" x14ac:dyDescent="0.25">
      <c r="R35222" s="15">
        <v>5</v>
      </c>
    </row>
    <row r="35223" spans="18:18" x14ac:dyDescent="0.25">
      <c r="R35223" s="15">
        <v>5</v>
      </c>
    </row>
    <row r="35224" spans="18:18" x14ac:dyDescent="0.25">
      <c r="R35224" s="15">
        <v>5</v>
      </c>
    </row>
    <row r="35225" spans="18:18" x14ac:dyDescent="0.25">
      <c r="R35225" s="15">
        <v>5</v>
      </c>
    </row>
    <row r="35226" spans="18:18" x14ac:dyDescent="0.25">
      <c r="R35226" s="15">
        <v>5</v>
      </c>
    </row>
    <row r="35227" spans="18:18" x14ac:dyDescent="0.25">
      <c r="R35227" s="15">
        <v>5</v>
      </c>
    </row>
    <row r="35228" spans="18:18" x14ac:dyDescent="0.25">
      <c r="R35228" s="15">
        <v>5</v>
      </c>
    </row>
    <row r="35229" spans="18:18" x14ac:dyDescent="0.25">
      <c r="R35229" s="15">
        <v>5</v>
      </c>
    </row>
    <row r="35230" spans="18:18" x14ac:dyDescent="0.25">
      <c r="R35230" s="15">
        <v>5</v>
      </c>
    </row>
    <row r="35231" spans="18:18" x14ac:dyDescent="0.25">
      <c r="R35231" s="15">
        <v>4</v>
      </c>
    </row>
    <row r="35232" spans="18:18" x14ac:dyDescent="0.25">
      <c r="R35232" s="15">
        <v>4</v>
      </c>
    </row>
    <row r="35233" spans="18:18" x14ac:dyDescent="0.25">
      <c r="R35233" s="15">
        <v>4</v>
      </c>
    </row>
    <row r="35234" spans="18:18" x14ac:dyDescent="0.25">
      <c r="R35234" s="15">
        <v>4</v>
      </c>
    </row>
    <row r="35235" spans="18:18" x14ac:dyDescent="0.25">
      <c r="R35235" s="15">
        <v>4</v>
      </c>
    </row>
    <row r="35236" spans="18:18" x14ac:dyDescent="0.25">
      <c r="R35236" s="15">
        <v>4</v>
      </c>
    </row>
    <row r="35237" spans="18:18" x14ac:dyDescent="0.25">
      <c r="R35237" s="15">
        <v>4</v>
      </c>
    </row>
    <row r="35238" spans="18:18" x14ac:dyDescent="0.25">
      <c r="R35238" s="15">
        <v>4</v>
      </c>
    </row>
    <row r="35239" spans="18:18" x14ac:dyDescent="0.25">
      <c r="R35239" s="15">
        <v>4</v>
      </c>
    </row>
    <row r="35240" spans="18:18" x14ac:dyDescent="0.25">
      <c r="R35240" s="15">
        <v>4</v>
      </c>
    </row>
    <row r="35241" spans="18:18" x14ac:dyDescent="0.25">
      <c r="R35241" s="15">
        <v>4</v>
      </c>
    </row>
    <row r="35242" spans="18:18" x14ac:dyDescent="0.25">
      <c r="R35242" s="15">
        <v>4</v>
      </c>
    </row>
    <row r="35243" spans="18:18" x14ac:dyDescent="0.25">
      <c r="R35243" s="15">
        <v>4</v>
      </c>
    </row>
    <row r="35244" spans="18:18" x14ac:dyDescent="0.25">
      <c r="R35244" s="15">
        <v>4</v>
      </c>
    </row>
    <row r="35245" spans="18:18" x14ac:dyDescent="0.25">
      <c r="R35245" s="15">
        <v>4</v>
      </c>
    </row>
    <row r="35246" spans="18:18" x14ac:dyDescent="0.25">
      <c r="R35246" s="15">
        <v>4</v>
      </c>
    </row>
    <row r="35247" spans="18:18" x14ac:dyDescent="0.25">
      <c r="R35247" s="15">
        <v>4</v>
      </c>
    </row>
    <row r="35248" spans="18:18" x14ac:dyDescent="0.25">
      <c r="R35248" s="15">
        <v>4</v>
      </c>
    </row>
    <row r="35249" spans="18:18" x14ac:dyDescent="0.25">
      <c r="R35249" s="15">
        <v>4</v>
      </c>
    </row>
    <row r="35250" spans="18:18" x14ac:dyDescent="0.25">
      <c r="R35250" s="15">
        <v>4</v>
      </c>
    </row>
    <row r="35251" spans="18:18" x14ac:dyDescent="0.25">
      <c r="R35251" s="15">
        <v>4</v>
      </c>
    </row>
    <row r="35252" spans="18:18" x14ac:dyDescent="0.25">
      <c r="R35252" s="15">
        <v>4</v>
      </c>
    </row>
    <row r="35253" spans="18:18" x14ac:dyDescent="0.25">
      <c r="R35253" s="15">
        <v>4</v>
      </c>
    </row>
    <row r="35254" spans="18:18" x14ac:dyDescent="0.25">
      <c r="R35254" s="15">
        <v>4</v>
      </c>
    </row>
    <row r="35255" spans="18:18" x14ac:dyDescent="0.25">
      <c r="R35255" s="15">
        <v>4</v>
      </c>
    </row>
    <row r="35256" spans="18:18" x14ac:dyDescent="0.25">
      <c r="R35256" s="15">
        <v>4</v>
      </c>
    </row>
    <row r="35257" spans="18:18" x14ac:dyDescent="0.25">
      <c r="R35257" s="15">
        <v>4</v>
      </c>
    </row>
    <row r="35258" spans="18:18" x14ac:dyDescent="0.25">
      <c r="R35258" s="15">
        <v>4</v>
      </c>
    </row>
    <row r="35259" spans="18:18" x14ac:dyDescent="0.25">
      <c r="R35259" s="15">
        <v>4</v>
      </c>
    </row>
    <row r="35260" spans="18:18" x14ac:dyDescent="0.25">
      <c r="R35260" s="15">
        <v>4</v>
      </c>
    </row>
    <row r="35261" spans="18:18" x14ac:dyDescent="0.25">
      <c r="R35261" s="15">
        <v>4</v>
      </c>
    </row>
    <row r="35262" spans="18:18" x14ac:dyDescent="0.25">
      <c r="R35262" s="15">
        <v>4</v>
      </c>
    </row>
    <row r="35263" spans="18:18" x14ac:dyDescent="0.25">
      <c r="R35263" s="15">
        <v>4</v>
      </c>
    </row>
    <row r="35264" spans="18:18" x14ac:dyDescent="0.25">
      <c r="R35264" s="15">
        <v>4</v>
      </c>
    </row>
    <row r="35265" spans="18:18" x14ac:dyDescent="0.25">
      <c r="R35265" s="15">
        <v>4</v>
      </c>
    </row>
    <row r="35266" spans="18:18" x14ac:dyDescent="0.25">
      <c r="R35266" s="15">
        <v>4</v>
      </c>
    </row>
    <row r="35267" spans="18:18" x14ac:dyDescent="0.25">
      <c r="R35267" s="15">
        <v>4</v>
      </c>
    </row>
    <row r="35268" spans="18:18" x14ac:dyDescent="0.25">
      <c r="R35268" s="15">
        <v>4</v>
      </c>
    </row>
    <row r="35269" spans="18:18" x14ac:dyDescent="0.25">
      <c r="R35269" s="15">
        <v>4</v>
      </c>
    </row>
    <row r="35270" spans="18:18" x14ac:dyDescent="0.25">
      <c r="R35270" s="15">
        <v>4</v>
      </c>
    </row>
    <row r="35271" spans="18:18" x14ac:dyDescent="0.25">
      <c r="R35271" s="15">
        <v>4</v>
      </c>
    </row>
    <row r="35272" spans="18:18" x14ac:dyDescent="0.25">
      <c r="R35272" s="15">
        <v>4</v>
      </c>
    </row>
    <row r="35273" spans="18:18" x14ac:dyDescent="0.25">
      <c r="R35273" s="15">
        <v>4</v>
      </c>
    </row>
    <row r="35274" spans="18:18" x14ac:dyDescent="0.25">
      <c r="R35274" s="15">
        <v>4</v>
      </c>
    </row>
    <row r="35275" spans="18:18" x14ac:dyDescent="0.25">
      <c r="R35275" s="15">
        <v>4</v>
      </c>
    </row>
    <row r="35276" spans="18:18" x14ac:dyDescent="0.25">
      <c r="R35276" s="15">
        <v>4</v>
      </c>
    </row>
    <row r="35277" spans="18:18" x14ac:dyDescent="0.25">
      <c r="R35277" s="15">
        <v>4</v>
      </c>
    </row>
    <row r="35278" spans="18:18" x14ac:dyDescent="0.25">
      <c r="R35278" s="15">
        <v>4</v>
      </c>
    </row>
    <row r="35279" spans="18:18" x14ac:dyDescent="0.25">
      <c r="R35279" s="15">
        <v>4</v>
      </c>
    </row>
    <row r="35280" spans="18:18" x14ac:dyDescent="0.25">
      <c r="R35280" s="15">
        <v>4</v>
      </c>
    </row>
    <row r="35281" spans="18:18" x14ac:dyDescent="0.25">
      <c r="R35281" s="15">
        <v>4</v>
      </c>
    </row>
    <row r="35282" spans="18:18" x14ac:dyDescent="0.25">
      <c r="R35282" s="15">
        <v>4</v>
      </c>
    </row>
    <row r="35283" spans="18:18" x14ac:dyDescent="0.25">
      <c r="R35283" s="15">
        <v>4</v>
      </c>
    </row>
    <row r="35284" spans="18:18" x14ac:dyDescent="0.25">
      <c r="R35284" s="15">
        <v>4</v>
      </c>
    </row>
    <row r="35285" spans="18:18" x14ac:dyDescent="0.25">
      <c r="R35285" s="15">
        <v>4</v>
      </c>
    </row>
    <row r="35286" spans="18:18" x14ac:dyDescent="0.25">
      <c r="R35286" s="15">
        <v>4</v>
      </c>
    </row>
    <row r="35287" spans="18:18" x14ac:dyDescent="0.25">
      <c r="R35287" s="15">
        <v>4</v>
      </c>
    </row>
    <row r="35288" spans="18:18" x14ac:dyDescent="0.25">
      <c r="R35288" s="15">
        <v>4</v>
      </c>
    </row>
    <row r="35289" spans="18:18" x14ac:dyDescent="0.25">
      <c r="R35289" s="15">
        <v>4</v>
      </c>
    </row>
    <row r="35290" spans="18:18" x14ac:dyDescent="0.25">
      <c r="R35290" s="15">
        <v>4</v>
      </c>
    </row>
    <row r="35291" spans="18:18" x14ac:dyDescent="0.25">
      <c r="R35291" s="15">
        <v>4</v>
      </c>
    </row>
    <row r="35292" spans="18:18" x14ac:dyDescent="0.25">
      <c r="R35292" s="15">
        <v>4</v>
      </c>
    </row>
    <row r="35293" spans="18:18" x14ac:dyDescent="0.25">
      <c r="R35293" s="15">
        <v>4</v>
      </c>
    </row>
    <row r="35294" spans="18:18" x14ac:dyDescent="0.25">
      <c r="R35294" s="15">
        <v>4</v>
      </c>
    </row>
    <row r="35295" spans="18:18" x14ac:dyDescent="0.25">
      <c r="R35295" s="15">
        <v>4</v>
      </c>
    </row>
    <row r="35296" spans="18:18" x14ac:dyDescent="0.25">
      <c r="R35296" s="15">
        <v>4</v>
      </c>
    </row>
    <row r="35297" spans="18:18" x14ac:dyDescent="0.25">
      <c r="R35297" s="15">
        <v>4</v>
      </c>
    </row>
    <row r="35298" spans="18:18" x14ac:dyDescent="0.25">
      <c r="R35298" s="15">
        <v>4</v>
      </c>
    </row>
    <row r="35299" spans="18:18" x14ac:dyDescent="0.25">
      <c r="R35299" s="15">
        <v>4</v>
      </c>
    </row>
    <row r="35300" spans="18:18" x14ac:dyDescent="0.25">
      <c r="R35300" s="15">
        <v>4</v>
      </c>
    </row>
    <row r="35301" spans="18:18" x14ac:dyDescent="0.25">
      <c r="R35301" s="15">
        <v>4</v>
      </c>
    </row>
    <row r="35302" spans="18:18" x14ac:dyDescent="0.25">
      <c r="R35302" s="15">
        <v>4</v>
      </c>
    </row>
    <row r="35303" spans="18:18" x14ac:dyDescent="0.25">
      <c r="R35303" s="15">
        <v>4</v>
      </c>
    </row>
    <row r="35304" spans="18:18" x14ac:dyDescent="0.25">
      <c r="R35304" s="15">
        <v>4</v>
      </c>
    </row>
    <row r="35305" spans="18:18" x14ac:dyDescent="0.25">
      <c r="R35305" s="15">
        <v>4</v>
      </c>
    </row>
    <row r="35306" spans="18:18" x14ac:dyDescent="0.25">
      <c r="R35306" s="15">
        <v>4</v>
      </c>
    </row>
    <row r="35307" spans="18:18" x14ac:dyDescent="0.25">
      <c r="R35307" s="15">
        <v>4</v>
      </c>
    </row>
    <row r="35308" spans="18:18" x14ac:dyDescent="0.25">
      <c r="R35308" s="15">
        <v>4</v>
      </c>
    </row>
    <row r="35309" spans="18:18" x14ac:dyDescent="0.25">
      <c r="R35309" s="15">
        <v>4</v>
      </c>
    </row>
    <row r="35310" spans="18:18" x14ac:dyDescent="0.25">
      <c r="R35310" s="15">
        <v>4</v>
      </c>
    </row>
    <row r="35311" spans="18:18" x14ac:dyDescent="0.25">
      <c r="R35311" s="15">
        <v>4</v>
      </c>
    </row>
    <row r="35312" spans="18:18" x14ac:dyDescent="0.25">
      <c r="R35312" s="15">
        <v>4</v>
      </c>
    </row>
    <row r="35313" spans="18:18" x14ac:dyDescent="0.25">
      <c r="R35313" s="15">
        <v>4</v>
      </c>
    </row>
    <row r="35314" spans="18:18" x14ac:dyDescent="0.25">
      <c r="R35314" s="15">
        <v>4</v>
      </c>
    </row>
    <row r="35315" spans="18:18" x14ac:dyDescent="0.25">
      <c r="R35315" s="15">
        <v>4</v>
      </c>
    </row>
    <row r="35316" spans="18:18" x14ac:dyDescent="0.25">
      <c r="R35316" s="15">
        <v>4</v>
      </c>
    </row>
    <row r="35317" spans="18:18" x14ac:dyDescent="0.25">
      <c r="R35317" s="15">
        <v>4</v>
      </c>
    </row>
    <row r="35318" spans="18:18" x14ac:dyDescent="0.25">
      <c r="R35318" s="15">
        <v>4</v>
      </c>
    </row>
    <row r="35319" spans="18:18" x14ac:dyDescent="0.25">
      <c r="R35319" s="15">
        <v>4</v>
      </c>
    </row>
    <row r="35320" spans="18:18" x14ac:dyDescent="0.25">
      <c r="R35320" s="15">
        <v>4</v>
      </c>
    </row>
    <row r="35321" spans="18:18" x14ac:dyDescent="0.25">
      <c r="R35321" s="15">
        <v>4</v>
      </c>
    </row>
    <row r="35322" spans="18:18" x14ac:dyDescent="0.25">
      <c r="R35322" s="15">
        <v>4</v>
      </c>
    </row>
    <row r="35323" spans="18:18" x14ac:dyDescent="0.25">
      <c r="R35323" s="15">
        <v>4</v>
      </c>
    </row>
    <row r="35324" spans="18:18" x14ac:dyDescent="0.25">
      <c r="R35324" s="15">
        <v>4</v>
      </c>
    </row>
    <row r="35325" spans="18:18" x14ac:dyDescent="0.25">
      <c r="R35325" s="15">
        <v>4</v>
      </c>
    </row>
    <row r="35326" spans="18:18" x14ac:dyDescent="0.25">
      <c r="R35326" s="15">
        <v>4</v>
      </c>
    </row>
    <row r="35327" spans="18:18" x14ac:dyDescent="0.25">
      <c r="R35327" s="15">
        <v>4</v>
      </c>
    </row>
    <row r="35328" spans="18:18" x14ac:dyDescent="0.25">
      <c r="R35328" s="15">
        <v>4</v>
      </c>
    </row>
    <row r="35329" spans="18:18" x14ac:dyDescent="0.25">
      <c r="R35329" s="15">
        <v>4</v>
      </c>
    </row>
    <row r="35330" spans="18:18" x14ac:dyDescent="0.25">
      <c r="R35330" s="15">
        <v>4</v>
      </c>
    </row>
    <row r="35331" spans="18:18" x14ac:dyDescent="0.25">
      <c r="R35331" s="15">
        <v>4</v>
      </c>
    </row>
    <row r="35332" spans="18:18" x14ac:dyDescent="0.25">
      <c r="R35332" s="15">
        <v>4</v>
      </c>
    </row>
    <row r="35333" spans="18:18" x14ac:dyDescent="0.25">
      <c r="R35333" s="15">
        <v>4</v>
      </c>
    </row>
    <row r="35334" spans="18:18" x14ac:dyDescent="0.25">
      <c r="R35334" s="15">
        <v>4</v>
      </c>
    </row>
    <row r="35335" spans="18:18" x14ac:dyDescent="0.25">
      <c r="R35335" s="15">
        <v>4</v>
      </c>
    </row>
    <row r="35336" spans="18:18" x14ac:dyDescent="0.25">
      <c r="R35336" s="15">
        <v>4</v>
      </c>
    </row>
    <row r="35337" spans="18:18" x14ac:dyDescent="0.25">
      <c r="R35337" s="15">
        <v>4</v>
      </c>
    </row>
    <row r="35338" spans="18:18" x14ac:dyDescent="0.25">
      <c r="R35338" s="15">
        <v>4</v>
      </c>
    </row>
    <row r="35339" spans="18:18" x14ac:dyDescent="0.25">
      <c r="R35339" s="15">
        <v>4</v>
      </c>
    </row>
    <row r="35340" spans="18:18" x14ac:dyDescent="0.25">
      <c r="R35340" s="15">
        <v>4</v>
      </c>
    </row>
    <row r="35341" spans="18:18" x14ac:dyDescent="0.25">
      <c r="R35341" s="15">
        <v>4</v>
      </c>
    </row>
    <row r="35342" spans="18:18" x14ac:dyDescent="0.25">
      <c r="R35342" s="15">
        <v>4</v>
      </c>
    </row>
    <row r="35343" spans="18:18" x14ac:dyDescent="0.25">
      <c r="R35343" s="15">
        <v>4</v>
      </c>
    </row>
    <row r="35344" spans="18:18" x14ac:dyDescent="0.25">
      <c r="R35344" s="15">
        <v>4</v>
      </c>
    </row>
    <row r="35345" spans="18:18" x14ac:dyDescent="0.25">
      <c r="R35345" s="15">
        <v>4</v>
      </c>
    </row>
    <row r="35346" spans="18:18" x14ac:dyDescent="0.25">
      <c r="R35346" s="15">
        <v>4</v>
      </c>
    </row>
    <row r="35347" spans="18:18" x14ac:dyDescent="0.25">
      <c r="R35347" s="15">
        <v>4</v>
      </c>
    </row>
    <row r="35348" spans="18:18" x14ac:dyDescent="0.25">
      <c r="R35348" s="15">
        <v>4</v>
      </c>
    </row>
    <row r="35349" spans="18:18" x14ac:dyDescent="0.25">
      <c r="R35349" s="15">
        <v>4</v>
      </c>
    </row>
    <row r="35350" spans="18:18" x14ac:dyDescent="0.25">
      <c r="R35350" s="15">
        <v>4</v>
      </c>
    </row>
    <row r="35351" spans="18:18" x14ac:dyDescent="0.25">
      <c r="R35351" s="15">
        <v>4</v>
      </c>
    </row>
    <row r="35352" spans="18:18" x14ac:dyDescent="0.25">
      <c r="R35352" s="15">
        <v>4</v>
      </c>
    </row>
    <row r="35353" spans="18:18" x14ac:dyDescent="0.25">
      <c r="R35353" s="15">
        <v>4</v>
      </c>
    </row>
    <row r="35354" spans="18:18" x14ac:dyDescent="0.25">
      <c r="R35354" s="15">
        <v>1</v>
      </c>
    </row>
    <row r="35355" spans="18:18" x14ac:dyDescent="0.25">
      <c r="R35355" s="15">
        <v>1</v>
      </c>
    </row>
    <row r="35356" spans="18:18" x14ac:dyDescent="0.25">
      <c r="R35356" s="15">
        <v>1</v>
      </c>
    </row>
    <row r="35357" spans="18:18" x14ac:dyDescent="0.25">
      <c r="R35357" s="15">
        <v>1</v>
      </c>
    </row>
    <row r="35358" spans="18:18" x14ac:dyDescent="0.25">
      <c r="R35358" s="15">
        <v>1</v>
      </c>
    </row>
    <row r="35359" spans="18:18" x14ac:dyDescent="0.25">
      <c r="R35359" s="15">
        <v>1</v>
      </c>
    </row>
    <row r="35360" spans="18:18" x14ac:dyDescent="0.25">
      <c r="R35360" s="15">
        <v>1</v>
      </c>
    </row>
    <row r="35361" spans="18:18" x14ac:dyDescent="0.25">
      <c r="R35361" s="15">
        <v>1</v>
      </c>
    </row>
    <row r="35362" spans="18:18" x14ac:dyDescent="0.25">
      <c r="R35362" s="15">
        <v>1</v>
      </c>
    </row>
    <row r="35363" spans="18:18" x14ac:dyDescent="0.25">
      <c r="R35363" s="15">
        <v>1</v>
      </c>
    </row>
    <row r="35364" spans="18:18" x14ac:dyDescent="0.25">
      <c r="R35364" s="15">
        <v>1</v>
      </c>
    </row>
    <row r="35365" spans="18:18" x14ac:dyDescent="0.25">
      <c r="R35365" s="15">
        <v>1</v>
      </c>
    </row>
    <row r="35366" spans="18:18" x14ac:dyDescent="0.25">
      <c r="R35366" s="15">
        <v>1</v>
      </c>
    </row>
    <row r="35367" spans="18:18" x14ac:dyDescent="0.25">
      <c r="R35367" s="15">
        <v>1</v>
      </c>
    </row>
    <row r="35368" spans="18:18" x14ac:dyDescent="0.25">
      <c r="R35368" s="15">
        <v>1</v>
      </c>
    </row>
    <row r="35369" spans="18:18" x14ac:dyDescent="0.25">
      <c r="R35369" s="15">
        <v>1</v>
      </c>
    </row>
    <row r="35370" spans="18:18" x14ac:dyDescent="0.25">
      <c r="R35370" s="15">
        <v>1</v>
      </c>
    </row>
    <row r="35371" spans="18:18" x14ac:dyDescent="0.25">
      <c r="R35371" s="15">
        <v>1</v>
      </c>
    </row>
    <row r="35372" spans="18:18" x14ac:dyDescent="0.25">
      <c r="R35372" s="15">
        <v>1</v>
      </c>
    </row>
    <row r="35373" spans="18:18" x14ac:dyDescent="0.25">
      <c r="R35373" s="15">
        <v>1</v>
      </c>
    </row>
    <row r="35374" spans="18:18" x14ac:dyDescent="0.25">
      <c r="R35374" s="15">
        <v>1</v>
      </c>
    </row>
    <row r="35375" spans="18:18" x14ac:dyDescent="0.25">
      <c r="R35375" s="15">
        <v>1</v>
      </c>
    </row>
    <row r="35376" spans="18:18" x14ac:dyDescent="0.25">
      <c r="R35376" s="15">
        <v>1</v>
      </c>
    </row>
    <row r="35377" spans="18:18" x14ac:dyDescent="0.25">
      <c r="R35377" s="15">
        <v>1</v>
      </c>
    </row>
    <row r="35378" spans="18:18" x14ac:dyDescent="0.25">
      <c r="R35378" s="15">
        <v>1</v>
      </c>
    </row>
    <row r="35379" spans="18:18" x14ac:dyDescent="0.25">
      <c r="R35379" s="15">
        <v>1</v>
      </c>
    </row>
    <row r="35380" spans="18:18" x14ac:dyDescent="0.25">
      <c r="R35380" s="15">
        <v>1</v>
      </c>
    </row>
    <row r="35381" spans="18:18" x14ac:dyDescent="0.25">
      <c r="R35381" s="15">
        <v>1</v>
      </c>
    </row>
    <row r="35382" spans="18:18" x14ac:dyDescent="0.25">
      <c r="R35382" s="15">
        <v>1</v>
      </c>
    </row>
    <row r="35383" spans="18:18" x14ac:dyDescent="0.25">
      <c r="R35383" s="15">
        <v>1</v>
      </c>
    </row>
    <row r="35384" spans="18:18" x14ac:dyDescent="0.25">
      <c r="R35384" s="15">
        <v>1</v>
      </c>
    </row>
    <row r="35385" spans="18:18" x14ac:dyDescent="0.25">
      <c r="R35385" s="15">
        <v>1</v>
      </c>
    </row>
    <row r="35386" spans="18:18" x14ac:dyDescent="0.25">
      <c r="R35386" s="15">
        <v>1</v>
      </c>
    </row>
    <row r="35387" spans="18:18" x14ac:dyDescent="0.25">
      <c r="R35387" s="15">
        <v>1</v>
      </c>
    </row>
    <row r="35388" spans="18:18" x14ac:dyDescent="0.25">
      <c r="R35388" s="15">
        <v>1</v>
      </c>
    </row>
    <row r="35389" spans="18:18" x14ac:dyDescent="0.25">
      <c r="R35389" s="15">
        <v>1</v>
      </c>
    </row>
    <row r="35390" spans="18:18" x14ac:dyDescent="0.25">
      <c r="R35390" s="15">
        <v>1</v>
      </c>
    </row>
    <row r="35391" spans="18:18" x14ac:dyDescent="0.25">
      <c r="R35391" s="15">
        <v>4</v>
      </c>
    </row>
    <row r="35392" spans="18:18" x14ac:dyDescent="0.25">
      <c r="R35392" s="15">
        <v>4</v>
      </c>
    </row>
    <row r="35393" spans="18:18" x14ac:dyDescent="0.25">
      <c r="R35393" s="15">
        <v>4</v>
      </c>
    </row>
    <row r="35394" spans="18:18" x14ac:dyDescent="0.25">
      <c r="R35394" s="15">
        <v>4</v>
      </c>
    </row>
    <row r="35395" spans="18:18" x14ac:dyDescent="0.25">
      <c r="R35395" s="15">
        <v>4</v>
      </c>
    </row>
    <row r="35396" spans="18:18" x14ac:dyDescent="0.25">
      <c r="R35396" s="15">
        <v>4</v>
      </c>
    </row>
    <row r="35397" spans="18:18" x14ac:dyDescent="0.25">
      <c r="R35397" s="15">
        <v>4</v>
      </c>
    </row>
    <row r="35398" spans="18:18" x14ac:dyDescent="0.25">
      <c r="R35398" s="15">
        <v>4</v>
      </c>
    </row>
    <row r="35399" spans="18:18" x14ac:dyDescent="0.25">
      <c r="R35399" s="15">
        <v>4</v>
      </c>
    </row>
    <row r="35400" spans="18:18" x14ac:dyDescent="0.25">
      <c r="R35400" s="15">
        <v>4</v>
      </c>
    </row>
    <row r="35401" spans="18:18" x14ac:dyDescent="0.25">
      <c r="R35401" s="15">
        <v>4</v>
      </c>
    </row>
    <row r="35402" spans="18:18" x14ac:dyDescent="0.25">
      <c r="R35402" s="15">
        <v>4</v>
      </c>
    </row>
    <row r="35403" spans="18:18" x14ac:dyDescent="0.25">
      <c r="R35403" s="15">
        <v>4</v>
      </c>
    </row>
    <row r="35404" spans="18:18" x14ac:dyDescent="0.25">
      <c r="R35404" s="15">
        <v>4</v>
      </c>
    </row>
    <row r="35405" spans="18:18" x14ac:dyDescent="0.25">
      <c r="R35405" s="15">
        <v>4</v>
      </c>
    </row>
    <row r="35406" spans="18:18" x14ac:dyDescent="0.25">
      <c r="R35406" s="15">
        <v>4</v>
      </c>
    </row>
    <row r="35407" spans="18:18" x14ac:dyDescent="0.25">
      <c r="R35407" s="15">
        <v>4</v>
      </c>
    </row>
    <row r="35408" spans="18:18" x14ac:dyDescent="0.25">
      <c r="R35408" s="15">
        <v>4</v>
      </c>
    </row>
    <row r="35409" spans="18:18" x14ac:dyDescent="0.25">
      <c r="R35409" s="15">
        <v>4</v>
      </c>
    </row>
    <row r="35410" spans="18:18" x14ac:dyDescent="0.25">
      <c r="R35410" s="15">
        <v>4</v>
      </c>
    </row>
    <row r="35411" spans="18:18" x14ac:dyDescent="0.25">
      <c r="R35411" s="15">
        <v>4</v>
      </c>
    </row>
    <row r="35412" spans="18:18" x14ac:dyDescent="0.25">
      <c r="R35412" s="15">
        <v>4</v>
      </c>
    </row>
    <row r="35413" spans="18:18" x14ac:dyDescent="0.25">
      <c r="R35413" s="15">
        <v>4</v>
      </c>
    </row>
    <row r="35414" spans="18:18" x14ac:dyDescent="0.25">
      <c r="R35414" s="15">
        <v>4</v>
      </c>
    </row>
    <row r="35415" spans="18:18" x14ac:dyDescent="0.25">
      <c r="R35415" s="15">
        <v>4</v>
      </c>
    </row>
    <row r="35416" spans="18:18" x14ac:dyDescent="0.25">
      <c r="R35416" s="15">
        <v>4</v>
      </c>
    </row>
    <row r="35417" spans="18:18" x14ac:dyDescent="0.25">
      <c r="R35417" s="15">
        <v>4</v>
      </c>
    </row>
    <row r="35418" spans="18:18" x14ac:dyDescent="0.25">
      <c r="R35418" s="15">
        <v>4</v>
      </c>
    </row>
    <row r="35419" spans="18:18" x14ac:dyDescent="0.25">
      <c r="R35419" s="15">
        <v>4</v>
      </c>
    </row>
    <row r="35420" spans="18:18" x14ac:dyDescent="0.25">
      <c r="R35420" s="15">
        <v>4</v>
      </c>
    </row>
    <row r="35421" spans="18:18" x14ac:dyDescent="0.25">
      <c r="R35421" s="15">
        <v>4</v>
      </c>
    </row>
    <row r="35422" spans="18:18" x14ac:dyDescent="0.25">
      <c r="R35422" s="15">
        <v>4</v>
      </c>
    </row>
    <row r="35423" spans="18:18" x14ac:dyDescent="0.25">
      <c r="R35423" s="15">
        <v>4</v>
      </c>
    </row>
    <row r="35424" spans="18:18" x14ac:dyDescent="0.25">
      <c r="R35424" s="15">
        <v>4</v>
      </c>
    </row>
    <row r="35425" spans="18:18" x14ac:dyDescent="0.25">
      <c r="R35425" s="15">
        <v>4</v>
      </c>
    </row>
    <row r="35426" spans="18:18" x14ac:dyDescent="0.25">
      <c r="R35426" s="15">
        <v>4</v>
      </c>
    </row>
    <row r="35427" spans="18:18" x14ac:dyDescent="0.25">
      <c r="R35427" s="15">
        <v>4</v>
      </c>
    </row>
    <row r="35428" spans="18:18" x14ac:dyDescent="0.25">
      <c r="R35428" s="15">
        <v>4</v>
      </c>
    </row>
    <row r="35429" spans="18:18" x14ac:dyDescent="0.25">
      <c r="R35429" s="15">
        <v>4</v>
      </c>
    </row>
    <row r="35430" spans="18:18" x14ac:dyDescent="0.25">
      <c r="R35430" s="15">
        <v>4</v>
      </c>
    </row>
    <row r="35431" spans="18:18" x14ac:dyDescent="0.25">
      <c r="R35431" s="15">
        <v>4</v>
      </c>
    </row>
    <row r="35432" spans="18:18" x14ac:dyDescent="0.25">
      <c r="R35432" s="15">
        <v>4</v>
      </c>
    </row>
    <row r="35433" spans="18:18" x14ac:dyDescent="0.25">
      <c r="R35433" s="15">
        <v>4</v>
      </c>
    </row>
    <row r="35434" spans="18:18" x14ac:dyDescent="0.25">
      <c r="R35434" s="15">
        <v>4</v>
      </c>
    </row>
    <row r="35435" spans="18:18" x14ac:dyDescent="0.25">
      <c r="R35435" s="15">
        <v>4</v>
      </c>
    </row>
    <row r="35436" spans="18:18" x14ac:dyDescent="0.25">
      <c r="R35436" s="15">
        <v>4</v>
      </c>
    </row>
    <row r="35437" spans="18:18" x14ac:dyDescent="0.25">
      <c r="R35437" s="15">
        <v>4</v>
      </c>
    </row>
    <row r="35438" spans="18:18" x14ac:dyDescent="0.25">
      <c r="R35438" s="15">
        <v>4</v>
      </c>
    </row>
    <row r="35439" spans="18:18" x14ac:dyDescent="0.25">
      <c r="R35439" s="15">
        <v>4</v>
      </c>
    </row>
    <row r="35440" spans="18:18" x14ac:dyDescent="0.25">
      <c r="R35440" s="15">
        <v>4</v>
      </c>
    </row>
    <row r="35441" spans="18:18" x14ac:dyDescent="0.25">
      <c r="R35441" s="15">
        <v>4</v>
      </c>
    </row>
    <row r="35442" spans="18:18" x14ac:dyDescent="0.25">
      <c r="R35442" s="15">
        <v>4</v>
      </c>
    </row>
    <row r="35443" spans="18:18" x14ac:dyDescent="0.25">
      <c r="R35443" s="15">
        <v>4</v>
      </c>
    </row>
    <row r="35444" spans="18:18" x14ac:dyDescent="0.25">
      <c r="R35444" s="15">
        <v>4</v>
      </c>
    </row>
    <row r="35445" spans="18:18" x14ac:dyDescent="0.25">
      <c r="R35445" s="15">
        <v>4</v>
      </c>
    </row>
    <row r="35446" spans="18:18" x14ac:dyDescent="0.25">
      <c r="R35446" s="15">
        <v>4</v>
      </c>
    </row>
    <row r="35447" spans="18:18" x14ac:dyDescent="0.25">
      <c r="R35447" s="15">
        <v>4</v>
      </c>
    </row>
    <row r="35448" spans="18:18" x14ac:dyDescent="0.25">
      <c r="R35448" s="15">
        <v>4</v>
      </c>
    </row>
    <row r="35449" spans="18:18" x14ac:dyDescent="0.25">
      <c r="R35449" s="15">
        <v>4</v>
      </c>
    </row>
    <row r="35450" spans="18:18" x14ac:dyDescent="0.25">
      <c r="R35450" s="15">
        <v>4</v>
      </c>
    </row>
    <row r="35451" spans="18:18" x14ac:dyDescent="0.25">
      <c r="R35451" s="15">
        <v>4</v>
      </c>
    </row>
    <row r="35452" spans="18:18" x14ac:dyDescent="0.25">
      <c r="R35452" s="15">
        <v>4</v>
      </c>
    </row>
    <row r="35453" spans="18:18" x14ac:dyDescent="0.25">
      <c r="R35453" s="15">
        <v>4</v>
      </c>
    </row>
    <row r="35454" spans="18:18" x14ac:dyDescent="0.25">
      <c r="R35454" s="15">
        <v>4</v>
      </c>
    </row>
    <row r="35455" spans="18:18" x14ac:dyDescent="0.25">
      <c r="R35455" s="15">
        <v>4</v>
      </c>
    </row>
    <row r="35456" spans="18:18" x14ac:dyDescent="0.25">
      <c r="R35456" s="15">
        <v>4</v>
      </c>
    </row>
    <row r="35457" spans="18:18" x14ac:dyDescent="0.25">
      <c r="R35457" s="15">
        <v>4</v>
      </c>
    </row>
    <row r="35458" spans="18:18" x14ac:dyDescent="0.25">
      <c r="R35458" s="15">
        <v>4</v>
      </c>
    </row>
    <row r="35459" spans="18:18" x14ac:dyDescent="0.25">
      <c r="R35459" s="15">
        <v>4</v>
      </c>
    </row>
    <row r="35460" spans="18:18" x14ac:dyDescent="0.25">
      <c r="R35460" s="15">
        <v>4</v>
      </c>
    </row>
    <row r="35461" spans="18:18" x14ac:dyDescent="0.25">
      <c r="R35461" s="15">
        <v>4</v>
      </c>
    </row>
    <row r="35462" spans="18:18" x14ac:dyDescent="0.25">
      <c r="R35462" s="15">
        <v>4</v>
      </c>
    </row>
    <row r="35463" spans="18:18" x14ac:dyDescent="0.25">
      <c r="R35463" s="15">
        <v>4</v>
      </c>
    </row>
    <row r="35464" spans="18:18" x14ac:dyDescent="0.25">
      <c r="R35464" s="15">
        <v>4</v>
      </c>
    </row>
    <row r="35465" spans="18:18" x14ac:dyDescent="0.25">
      <c r="R35465" s="15">
        <v>4</v>
      </c>
    </row>
    <row r="35466" spans="18:18" x14ac:dyDescent="0.25">
      <c r="R35466" s="15">
        <v>4</v>
      </c>
    </row>
    <row r="35467" spans="18:18" x14ac:dyDescent="0.25">
      <c r="R35467" s="15">
        <v>4</v>
      </c>
    </row>
    <row r="35468" spans="18:18" x14ac:dyDescent="0.25">
      <c r="R35468" s="15">
        <v>4</v>
      </c>
    </row>
    <row r="35469" spans="18:18" x14ac:dyDescent="0.25">
      <c r="R35469" s="15">
        <v>4</v>
      </c>
    </row>
    <row r="35470" spans="18:18" x14ac:dyDescent="0.25">
      <c r="R35470" s="15">
        <v>4</v>
      </c>
    </row>
    <row r="35471" spans="18:18" x14ac:dyDescent="0.25">
      <c r="R35471" s="15">
        <v>4</v>
      </c>
    </row>
    <row r="35472" spans="18:18" x14ac:dyDescent="0.25">
      <c r="R35472" s="15">
        <v>4</v>
      </c>
    </row>
    <row r="35473" spans="18:18" x14ac:dyDescent="0.25">
      <c r="R35473" s="15">
        <v>4</v>
      </c>
    </row>
    <row r="35474" spans="18:18" x14ac:dyDescent="0.25">
      <c r="R35474" s="15">
        <v>4</v>
      </c>
    </row>
    <row r="35475" spans="18:18" x14ac:dyDescent="0.25">
      <c r="R35475" s="15">
        <v>4</v>
      </c>
    </row>
    <row r="35476" spans="18:18" x14ac:dyDescent="0.25">
      <c r="R35476" s="15">
        <v>4</v>
      </c>
    </row>
    <row r="35477" spans="18:18" x14ac:dyDescent="0.25">
      <c r="R35477" s="15">
        <v>4</v>
      </c>
    </row>
    <row r="35478" spans="18:18" x14ac:dyDescent="0.25">
      <c r="R35478" s="15">
        <v>4</v>
      </c>
    </row>
    <row r="35479" spans="18:18" x14ac:dyDescent="0.25">
      <c r="R35479" s="15">
        <v>4</v>
      </c>
    </row>
    <row r="35480" spans="18:18" x14ac:dyDescent="0.25">
      <c r="R35480" s="15">
        <v>4</v>
      </c>
    </row>
    <row r="35481" spans="18:18" x14ac:dyDescent="0.25">
      <c r="R35481" s="15">
        <v>4</v>
      </c>
    </row>
    <row r="35482" spans="18:18" x14ac:dyDescent="0.25">
      <c r="R35482" s="15">
        <v>4</v>
      </c>
    </row>
    <row r="35483" spans="18:18" x14ac:dyDescent="0.25">
      <c r="R35483" s="15">
        <v>4</v>
      </c>
    </row>
    <row r="35484" spans="18:18" x14ac:dyDescent="0.25">
      <c r="R35484" s="15">
        <v>4</v>
      </c>
    </row>
    <row r="35485" spans="18:18" x14ac:dyDescent="0.25">
      <c r="R35485" s="15">
        <v>4</v>
      </c>
    </row>
    <row r="35486" spans="18:18" x14ac:dyDescent="0.25">
      <c r="R35486" s="15">
        <v>4</v>
      </c>
    </row>
    <row r="35487" spans="18:18" x14ac:dyDescent="0.25">
      <c r="R35487" s="15">
        <v>4</v>
      </c>
    </row>
    <row r="35488" spans="18:18" x14ac:dyDescent="0.25">
      <c r="R35488" s="15">
        <v>4</v>
      </c>
    </row>
    <row r="35489" spans="18:18" x14ac:dyDescent="0.25">
      <c r="R35489" s="15">
        <v>4</v>
      </c>
    </row>
    <row r="35490" spans="18:18" x14ac:dyDescent="0.25">
      <c r="R35490" s="15">
        <v>4</v>
      </c>
    </row>
    <row r="35491" spans="18:18" x14ac:dyDescent="0.25">
      <c r="R35491" s="15">
        <v>4</v>
      </c>
    </row>
    <row r="35492" spans="18:18" x14ac:dyDescent="0.25">
      <c r="R35492" s="15">
        <v>4</v>
      </c>
    </row>
    <row r="35493" spans="18:18" x14ac:dyDescent="0.25">
      <c r="R35493" s="15">
        <v>4</v>
      </c>
    </row>
    <row r="35494" spans="18:18" x14ac:dyDescent="0.25">
      <c r="R35494" s="15">
        <v>4</v>
      </c>
    </row>
    <row r="35495" spans="18:18" x14ac:dyDescent="0.25">
      <c r="R35495" s="15">
        <v>4</v>
      </c>
    </row>
    <row r="35496" spans="18:18" x14ac:dyDescent="0.25">
      <c r="R35496" s="15">
        <v>4</v>
      </c>
    </row>
    <row r="35497" spans="18:18" x14ac:dyDescent="0.25">
      <c r="R35497" s="15">
        <v>4</v>
      </c>
    </row>
    <row r="35498" spans="18:18" x14ac:dyDescent="0.25">
      <c r="R35498" s="15">
        <v>4</v>
      </c>
    </row>
    <row r="35499" spans="18:18" x14ac:dyDescent="0.25">
      <c r="R35499" s="15">
        <v>4</v>
      </c>
    </row>
    <row r="35500" spans="18:18" x14ac:dyDescent="0.25">
      <c r="R35500" s="15">
        <v>4</v>
      </c>
    </row>
    <row r="35501" spans="18:18" x14ac:dyDescent="0.25">
      <c r="R35501" s="15">
        <v>4</v>
      </c>
    </row>
    <row r="35502" spans="18:18" x14ac:dyDescent="0.25">
      <c r="R35502" s="15">
        <v>4</v>
      </c>
    </row>
    <row r="35503" spans="18:18" x14ac:dyDescent="0.25">
      <c r="R35503" s="15">
        <v>4</v>
      </c>
    </row>
    <row r="35504" spans="18:18" x14ac:dyDescent="0.25">
      <c r="R35504" s="15">
        <v>4</v>
      </c>
    </row>
    <row r="35505" spans="18:18" x14ac:dyDescent="0.25">
      <c r="R35505" s="15">
        <v>4</v>
      </c>
    </row>
    <row r="35506" spans="18:18" x14ac:dyDescent="0.25">
      <c r="R35506" s="15">
        <v>4</v>
      </c>
    </row>
    <row r="35507" spans="18:18" x14ac:dyDescent="0.25">
      <c r="R35507" s="15">
        <v>4</v>
      </c>
    </row>
    <row r="35508" spans="18:18" x14ac:dyDescent="0.25">
      <c r="R35508" s="15">
        <v>4</v>
      </c>
    </row>
    <row r="35509" spans="18:18" x14ac:dyDescent="0.25">
      <c r="R35509" s="15">
        <v>4</v>
      </c>
    </row>
    <row r="35510" spans="18:18" x14ac:dyDescent="0.25">
      <c r="R35510" s="15">
        <v>4</v>
      </c>
    </row>
    <row r="35511" spans="18:18" x14ac:dyDescent="0.25">
      <c r="R35511" s="15">
        <v>4</v>
      </c>
    </row>
    <row r="35512" spans="18:18" x14ac:dyDescent="0.25">
      <c r="R35512" s="15">
        <v>4</v>
      </c>
    </row>
    <row r="35513" spans="18:18" x14ac:dyDescent="0.25">
      <c r="R35513" s="15">
        <v>4</v>
      </c>
    </row>
    <row r="35514" spans="18:18" x14ac:dyDescent="0.25">
      <c r="R35514" s="15">
        <v>4</v>
      </c>
    </row>
    <row r="35515" spans="18:18" x14ac:dyDescent="0.25">
      <c r="R35515" s="15">
        <v>4</v>
      </c>
    </row>
    <row r="35516" spans="18:18" x14ac:dyDescent="0.25">
      <c r="R35516" s="15">
        <v>4</v>
      </c>
    </row>
    <row r="35517" spans="18:18" x14ac:dyDescent="0.25">
      <c r="R35517" s="15">
        <v>4</v>
      </c>
    </row>
    <row r="35518" spans="18:18" x14ac:dyDescent="0.25">
      <c r="R35518" s="15">
        <v>4</v>
      </c>
    </row>
    <row r="35519" spans="18:18" x14ac:dyDescent="0.25">
      <c r="R35519" s="15">
        <v>4</v>
      </c>
    </row>
    <row r="35520" spans="18:18" x14ac:dyDescent="0.25">
      <c r="R35520" s="15">
        <v>4</v>
      </c>
    </row>
    <row r="35521" spans="18:18" x14ac:dyDescent="0.25">
      <c r="R35521" s="15">
        <v>1</v>
      </c>
    </row>
    <row r="35522" spans="18:18" x14ac:dyDescent="0.25">
      <c r="R35522" s="15">
        <v>1</v>
      </c>
    </row>
    <row r="35523" spans="18:18" x14ac:dyDescent="0.25">
      <c r="R35523" s="15">
        <v>1</v>
      </c>
    </row>
    <row r="35524" spans="18:18" x14ac:dyDescent="0.25">
      <c r="R35524" s="15">
        <v>1</v>
      </c>
    </row>
    <row r="35525" spans="18:18" x14ac:dyDescent="0.25">
      <c r="R35525" s="15">
        <v>1</v>
      </c>
    </row>
    <row r="35526" spans="18:18" x14ac:dyDescent="0.25">
      <c r="R35526" s="15">
        <v>1</v>
      </c>
    </row>
    <row r="35527" spans="18:18" x14ac:dyDescent="0.25">
      <c r="R35527" s="15">
        <v>1</v>
      </c>
    </row>
    <row r="35528" spans="18:18" x14ac:dyDescent="0.25">
      <c r="R35528" s="15">
        <v>1</v>
      </c>
    </row>
    <row r="35529" spans="18:18" x14ac:dyDescent="0.25">
      <c r="R35529" s="15">
        <v>1</v>
      </c>
    </row>
    <row r="35530" spans="18:18" x14ac:dyDescent="0.25">
      <c r="R35530" s="15">
        <v>1</v>
      </c>
    </row>
    <row r="35531" spans="18:18" x14ac:dyDescent="0.25">
      <c r="R35531" s="15">
        <v>1</v>
      </c>
    </row>
    <row r="35532" spans="18:18" x14ac:dyDescent="0.25">
      <c r="R35532" s="15">
        <v>1</v>
      </c>
    </row>
    <row r="35533" spans="18:18" x14ac:dyDescent="0.25">
      <c r="R35533" s="15">
        <v>2</v>
      </c>
    </row>
    <row r="35534" spans="18:18" x14ac:dyDescent="0.25">
      <c r="R35534" s="15">
        <v>2</v>
      </c>
    </row>
    <row r="35535" spans="18:18" x14ac:dyDescent="0.25">
      <c r="R35535" s="15">
        <v>2</v>
      </c>
    </row>
    <row r="35536" spans="18:18" x14ac:dyDescent="0.25">
      <c r="R35536" s="15">
        <v>2</v>
      </c>
    </row>
    <row r="35537" spans="18:18" x14ac:dyDescent="0.25">
      <c r="R35537" s="15">
        <v>2</v>
      </c>
    </row>
    <row r="35538" spans="18:18" x14ac:dyDescent="0.25">
      <c r="R35538" s="15">
        <v>2</v>
      </c>
    </row>
    <row r="35539" spans="18:18" x14ac:dyDescent="0.25">
      <c r="R35539" s="15">
        <v>2</v>
      </c>
    </row>
    <row r="35540" spans="18:18" x14ac:dyDescent="0.25">
      <c r="R35540" s="15">
        <v>2</v>
      </c>
    </row>
    <row r="35541" spans="18:18" x14ac:dyDescent="0.25">
      <c r="R35541" s="15">
        <v>2</v>
      </c>
    </row>
    <row r="35542" spans="18:18" x14ac:dyDescent="0.25">
      <c r="R35542" s="15">
        <v>2</v>
      </c>
    </row>
    <row r="35543" spans="18:18" x14ac:dyDescent="0.25">
      <c r="R35543" s="15">
        <v>2</v>
      </c>
    </row>
    <row r="35544" spans="18:18" x14ac:dyDescent="0.25">
      <c r="R35544" s="15">
        <v>2</v>
      </c>
    </row>
    <row r="35545" spans="18:18" x14ac:dyDescent="0.25">
      <c r="R35545" s="15">
        <v>2</v>
      </c>
    </row>
    <row r="35546" spans="18:18" x14ac:dyDescent="0.25">
      <c r="R35546" s="15">
        <v>2</v>
      </c>
    </row>
    <row r="35547" spans="18:18" x14ac:dyDescent="0.25">
      <c r="R35547" s="15">
        <v>2</v>
      </c>
    </row>
    <row r="35548" spans="18:18" x14ac:dyDescent="0.25">
      <c r="R35548" s="15">
        <v>1</v>
      </c>
    </row>
    <row r="35549" spans="18:18" x14ac:dyDescent="0.25">
      <c r="R35549" s="15">
        <v>1</v>
      </c>
    </row>
    <row r="35550" spans="18:18" x14ac:dyDescent="0.25">
      <c r="R35550" s="15">
        <v>1</v>
      </c>
    </row>
    <row r="35551" spans="18:18" x14ac:dyDescent="0.25">
      <c r="R35551" s="15">
        <v>1</v>
      </c>
    </row>
    <row r="35552" spans="18:18" x14ac:dyDescent="0.25">
      <c r="R35552" s="15">
        <v>1</v>
      </c>
    </row>
    <row r="35553" spans="18:18" x14ac:dyDescent="0.25">
      <c r="R35553" s="15">
        <v>1</v>
      </c>
    </row>
    <row r="35554" spans="18:18" x14ac:dyDescent="0.25">
      <c r="R35554" s="15">
        <v>1</v>
      </c>
    </row>
    <row r="35555" spans="18:18" x14ac:dyDescent="0.25">
      <c r="R35555" s="15">
        <v>1</v>
      </c>
    </row>
    <row r="35556" spans="18:18" x14ac:dyDescent="0.25">
      <c r="R35556" s="15">
        <v>1</v>
      </c>
    </row>
    <row r="35557" spans="18:18" x14ac:dyDescent="0.25">
      <c r="R35557" s="15">
        <v>1</v>
      </c>
    </row>
    <row r="35558" spans="18:18" x14ac:dyDescent="0.25">
      <c r="R35558" s="15">
        <v>1</v>
      </c>
    </row>
    <row r="35559" spans="18:18" x14ac:dyDescent="0.25">
      <c r="R35559" s="15">
        <v>1</v>
      </c>
    </row>
    <row r="35560" spans="18:18" x14ac:dyDescent="0.25">
      <c r="R35560" s="15">
        <v>1</v>
      </c>
    </row>
    <row r="35561" spans="18:18" x14ac:dyDescent="0.25">
      <c r="R35561" s="15">
        <v>1</v>
      </c>
    </row>
    <row r="35562" spans="18:18" x14ac:dyDescent="0.25">
      <c r="R35562" s="15">
        <v>1</v>
      </c>
    </row>
    <row r="35563" spans="18:18" x14ac:dyDescent="0.25">
      <c r="R35563" s="15">
        <v>1</v>
      </c>
    </row>
    <row r="35564" spans="18:18" x14ac:dyDescent="0.25">
      <c r="R35564" s="15">
        <v>1</v>
      </c>
    </row>
    <row r="35565" spans="18:18" x14ac:dyDescent="0.25">
      <c r="R35565" s="15">
        <v>1</v>
      </c>
    </row>
    <row r="35566" spans="18:18" x14ac:dyDescent="0.25">
      <c r="R35566" s="15">
        <v>1</v>
      </c>
    </row>
    <row r="35567" spans="18:18" x14ac:dyDescent="0.25">
      <c r="R35567" s="15">
        <v>1</v>
      </c>
    </row>
    <row r="35568" spans="18:18" x14ac:dyDescent="0.25">
      <c r="R35568" s="15">
        <v>1</v>
      </c>
    </row>
    <row r="35569" spans="18:18" x14ac:dyDescent="0.25">
      <c r="R35569" s="15">
        <v>1</v>
      </c>
    </row>
    <row r="35570" spans="18:18" x14ac:dyDescent="0.25">
      <c r="R35570" s="15">
        <v>1</v>
      </c>
    </row>
    <row r="35571" spans="18:18" x14ac:dyDescent="0.25">
      <c r="R35571" s="15">
        <v>1</v>
      </c>
    </row>
    <row r="35572" spans="18:18" x14ac:dyDescent="0.25">
      <c r="R35572" s="15">
        <v>1</v>
      </c>
    </row>
    <row r="35573" spans="18:18" x14ac:dyDescent="0.25">
      <c r="R35573" s="15">
        <v>1</v>
      </c>
    </row>
    <row r="35574" spans="18:18" x14ac:dyDescent="0.25">
      <c r="R35574" s="15">
        <v>1</v>
      </c>
    </row>
    <row r="35575" spans="18:18" x14ac:dyDescent="0.25">
      <c r="R35575" s="15">
        <v>1</v>
      </c>
    </row>
    <row r="35576" spans="18:18" x14ac:dyDescent="0.25">
      <c r="R35576" s="15">
        <v>1</v>
      </c>
    </row>
    <row r="35577" spans="18:18" x14ac:dyDescent="0.25">
      <c r="R35577" s="15">
        <v>1</v>
      </c>
    </row>
    <row r="35578" spans="18:18" x14ac:dyDescent="0.25">
      <c r="R35578" s="15">
        <v>1</v>
      </c>
    </row>
    <row r="35579" spans="18:18" x14ac:dyDescent="0.25">
      <c r="R35579" s="15">
        <v>1</v>
      </c>
    </row>
    <row r="35580" spans="18:18" x14ac:dyDescent="0.25">
      <c r="R35580" s="15">
        <v>1</v>
      </c>
    </row>
    <row r="35581" spans="18:18" x14ac:dyDescent="0.25">
      <c r="R35581" s="15">
        <v>1</v>
      </c>
    </row>
    <row r="35582" spans="18:18" x14ac:dyDescent="0.25">
      <c r="R35582" s="15">
        <v>1</v>
      </c>
    </row>
    <row r="35583" spans="18:18" x14ac:dyDescent="0.25">
      <c r="R35583" s="15">
        <v>1</v>
      </c>
    </row>
    <row r="35584" spans="18:18" x14ac:dyDescent="0.25">
      <c r="R35584" s="15">
        <v>1</v>
      </c>
    </row>
    <row r="35585" spans="18:18" x14ac:dyDescent="0.25">
      <c r="R35585" s="15">
        <v>1</v>
      </c>
    </row>
    <row r="35586" spans="18:18" x14ac:dyDescent="0.25">
      <c r="R35586" s="15">
        <v>1</v>
      </c>
    </row>
    <row r="35587" spans="18:18" x14ac:dyDescent="0.25">
      <c r="R35587" s="15">
        <v>1</v>
      </c>
    </row>
    <row r="35588" spans="18:18" x14ac:dyDescent="0.25">
      <c r="R35588" s="15">
        <v>2</v>
      </c>
    </row>
    <row r="35589" spans="18:18" x14ac:dyDescent="0.25">
      <c r="R35589" s="15">
        <v>2</v>
      </c>
    </row>
    <row r="35590" spans="18:18" x14ac:dyDescent="0.25">
      <c r="R35590" s="15">
        <v>2</v>
      </c>
    </row>
    <row r="35591" spans="18:18" x14ac:dyDescent="0.25">
      <c r="R35591" s="15">
        <v>2</v>
      </c>
    </row>
    <row r="35592" spans="18:18" x14ac:dyDescent="0.25">
      <c r="R35592" s="15">
        <v>2</v>
      </c>
    </row>
    <row r="35593" spans="18:18" x14ac:dyDescent="0.25">
      <c r="R35593" s="15">
        <v>2</v>
      </c>
    </row>
    <row r="35594" spans="18:18" x14ac:dyDescent="0.25">
      <c r="R35594" s="15">
        <v>2</v>
      </c>
    </row>
    <row r="35595" spans="18:18" x14ac:dyDescent="0.25">
      <c r="R35595" s="15">
        <v>2</v>
      </c>
    </row>
    <row r="35596" spans="18:18" x14ac:dyDescent="0.25">
      <c r="R35596" s="15">
        <v>2</v>
      </c>
    </row>
    <row r="35597" spans="18:18" x14ac:dyDescent="0.25">
      <c r="R35597" s="15">
        <v>2</v>
      </c>
    </row>
    <row r="35598" spans="18:18" x14ac:dyDescent="0.25">
      <c r="R35598" s="15">
        <v>2</v>
      </c>
    </row>
    <row r="35599" spans="18:18" x14ac:dyDescent="0.25">
      <c r="R35599" s="15">
        <v>2</v>
      </c>
    </row>
    <row r="35600" spans="18:18" x14ac:dyDescent="0.25">
      <c r="R35600" s="15">
        <v>2</v>
      </c>
    </row>
    <row r="35601" spans="18:18" x14ac:dyDescent="0.25">
      <c r="R35601" s="15">
        <v>2</v>
      </c>
    </row>
    <row r="35602" spans="18:18" x14ac:dyDescent="0.25">
      <c r="R35602" s="15">
        <v>2</v>
      </c>
    </row>
    <row r="35603" spans="18:18" x14ac:dyDescent="0.25">
      <c r="R35603" s="15">
        <v>2</v>
      </c>
    </row>
    <row r="35604" spans="18:18" x14ac:dyDescent="0.25">
      <c r="R35604" s="15">
        <v>2</v>
      </c>
    </row>
    <row r="35605" spans="18:18" x14ac:dyDescent="0.25">
      <c r="R35605" s="15">
        <v>2</v>
      </c>
    </row>
    <row r="35606" spans="18:18" x14ac:dyDescent="0.25">
      <c r="R35606" s="15">
        <v>2</v>
      </c>
    </row>
    <row r="35607" spans="18:18" x14ac:dyDescent="0.25">
      <c r="R35607" s="15">
        <v>2</v>
      </c>
    </row>
    <row r="35608" spans="18:18" x14ac:dyDescent="0.25">
      <c r="R35608" s="15">
        <v>2</v>
      </c>
    </row>
    <row r="35609" spans="18:18" x14ac:dyDescent="0.25">
      <c r="R35609" s="15">
        <v>2</v>
      </c>
    </row>
    <row r="35610" spans="18:18" x14ac:dyDescent="0.25">
      <c r="R35610" s="15">
        <v>2</v>
      </c>
    </row>
    <row r="35611" spans="18:18" x14ac:dyDescent="0.25">
      <c r="R35611" s="15">
        <v>2</v>
      </c>
    </row>
    <row r="35612" spans="18:18" x14ac:dyDescent="0.25">
      <c r="R35612" s="15">
        <v>2</v>
      </c>
    </row>
    <row r="35613" spans="18:18" x14ac:dyDescent="0.25">
      <c r="R35613" s="15">
        <v>2</v>
      </c>
    </row>
    <row r="35614" spans="18:18" x14ac:dyDescent="0.25">
      <c r="R35614" s="15">
        <v>2</v>
      </c>
    </row>
    <row r="35615" spans="18:18" x14ac:dyDescent="0.25">
      <c r="R35615" s="15">
        <v>2</v>
      </c>
    </row>
    <row r="35616" spans="18:18" x14ac:dyDescent="0.25">
      <c r="R35616" s="15">
        <v>2</v>
      </c>
    </row>
    <row r="35617" spans="18:18" x14ac:dyDescent="0.25">
      <c r="R35617" s="15">
        <v>2</v>
      </c>
    </row>
    <row r="35618" spans="18:18" x14ac:dyDescent="0.25">
      <c r="R35618" s="15">
        <v>2</v>
      </c>
    </row>
    <row r="35619" spans="18:18" x14ac:dyDescent="0.25">
      <c r="R35619" s="15">
        <v>1</v>
      </c>
    </row>
    <row r="35620" spans="18:18" x14ac:dyDescent="0.25">
      <c r="R35620" s="15">
        <v>1</v>
      </c>
    </row>
    <row r="35621" spans="18:18" x14ac:dyDescent="0.25">
      <c r="R35621" s="15">
        <v>1</v>
      </c>
    </row>
    <row r="35622" spans="18:18" x14ac:dyDescent="0.25">
      <c r="R35622" s="15">
        <v>1</v>
      </c>
    </row>
    <row r="35623" spans="18:18" x14ac:dyDescent="0.25">
      <c r="R35623" s="15">
        <v>1</v>
      </c>
    </row>
    <row r="35624" spans="18:18" x14ac:dyDescent="0.25">
      <c r="R35624" s="15">
        <v>1</v>
      </c>
    </row>
    <row r="35625" spans="18:18" x14ac:dyDescent="0.25">
      <c r="R35625" s="15">
        <v>1</v>
      </c>
    </row>
    <row r="35626" spans="18:18" x14ac:dyDescent="0.25">
      <c r="R35626" s="15">
        <v>1</v>
      </c>
    </row>
    <row r="35627" spans="18:18" x14ac:dyDescent="0.25">
      <c r="R35627" s="15">
        <v>1</v>
      </c>
    </row>
    <row r="35628" spans="18:18" x14ac:dyDescent="0.25">
      <c r="R35628" s="15">
        <v>1</v>
      </c>
    </row>
    <row r="35629" spans="18:18" x14ac:dyDescent="0.25">
      <c r="R35629" s="15">
        <v>1</v>
      </c>
    </row>
    <row r="35630" spans="18:18" x14ac:dyDescent="0.25">
      <c r="R35630" s="15">
        <v>1</v>
      </c>
    </row>
    <row r="35631" spans="18:18" x14ac:dyDescent="0.25">
      <c r="R35631" s="15">
        <v>1</v>
      </c>
    </row>
    <row r="35632" spans="18:18" x14ac:dyDescent="0.25">
      <c r="R35632" s="15">
        <v>1</v>
      </c>
    </row>
    <row r="35633" spans="18:18" x14ac:dyDescent="0.25">
      <c r="R35633" s="15">
        <v>1</v>
      </c>
    </row>
    <row r="35634" spans="18:18" x14ac:dyDescent="0.25">
      <c r="R35634" s="15">
        <v>1</v>
      </c>
    </row>
    <row r="35635" spans="18:18" x14ac:dyDescent="0.25">
      <c r="R35635" s="15">
        <v>1</v>
      </c>
    </row>
    <row r="35636" spans="18:18" x14ac:dyDescent="0.25">
      <c r="R35636" s="15">
        <v>1</v>
      </c>
    </row>
    <row r="35637" spans="18:18" x14ac:dyDescent="0.25">
      <c r="R35637" s="15">
        <v>1</v>
      </c>
    </row>
    <row r="35638" spans="18:18" x14ac:dyDescent="0.25">
      <c r="R35638" s="15">
        <v>1</v>
      </c>
    </row>
    <row r="35639" spans="18:18" x14ac:dyDescent="0.25">
      <c r="R35639" s="15">
        <v>1</v>
      </c>
    </row>
    <row r="35640" spans="18:18" x14ac:dyDescent="0.25">
      <c r="R35640" s="15">
        <v>1</v>
      </c>
    </row>
    <row r="35641" spans="18:18" x14ac:dyDescent="0.25">
      <c r="R35641" s="15">
        <v>1</v>
      </c>
    </row>
    <row r="35642" spans="18:18" x14ac:dyDescent="0.25">
      <c r="R35642" s="15">
        <v>1</v>
      </c>
    </row>
    <row r="35643" spans="18:18" x14ac:dyDescent="0.25">
      <c r="R35643" s="15">
        <v>1</v>
      </c>
    </row>
    <row r="35644" spans="18:18" x14ac:dyDescent="0.25">
      <c r="R35644" s="15">
        <v>1</v>
      </c>
    </row>
    <row r="35645" spans="18:18" x14ac:dyDescent="0.25">
      <c r="R35645" s="15">
        <v>1</v>
      </c>
    </row>
    <row r="35646" spans="18:18" x14ac:dyDescent="0.25">
      <c r="R35646" s="15">
        <v>1</v>
      </c>
    </row>
    <row r="35647" spans="18:18" x14ac:dyDescent="0.25">
      <c r="R35647" s="15">
        <v>1</v>
      </c>
    </row>
    <row r="35648" spans="18:18" x14ac:dyDescent="0.25">
      <c r="R35648" s="15">
        <v>1</v>
      </c>
    </row>
    <row r="35649" spans="18:18" x14ac:dyDescent="0.25">
      <c r="R35649" s="15">
        <v>1</v>
      </c>
    </row>
    <row r="35650" spans="18:18" x14ac:dyDescent="0.25">
      <c r="R35650" s="15">
        <v>1</v>
      </c>
    </row>
    <row r="35651" spans="18:18" x14ac:dyDescent="0.25">
      <c r="R35651" s="15">
        <v>1</v>
      </c>
    </row>
    <row r="35652" spans="18:18" x14ac:dyDescent="0.25">
      <c r="R35652" s="15">
        <v>3</v>
      </c>
    </row>
    <row r="35653" spans="18:18" x14ac:dyDescent="0.25">
      <c r="R35653" s="15">
        <v>3</v>
      </c>
    </row>
    <row r="35654" spans="18:18" x14ac:dyDescent="0.25">
      <c r="R35654" s="15">
        <v>3</v>
      </c>
    </row>
    <row r="35655" spans="18:18" x14ac:dyDescent="0.25">
      <c r="R35655" s="15">
        <v>3</v>
      </c>
    </row>
    <row r="35656" spans="18:18" x14ac:dyDescent="0.25">
      <c r="R35656" s="15">
        <v>3</v>
      </c>
    </row>
    <row r="35657" spans="18:18" x14ac:dyDescent="0.25">
      <c r="R35657" s="15">
        <v>3</v>
      </c>
    </row>
    <row r="35658" spans="18:18" x14ac:dyDescent="0.25">
      <c r="R35658" s="15">
        <v>3</v>
      </c>
    </row>
    <row r="35659" spans="18:18" x14ac:dyDescent="0.25">
      <c r="R35659" s="15">
        <v>3</v>
      </c>
    </row>
    <row r="35660" spans="18:18" x14ac:dyDescent="0.25">
      <c r="R35660" s="15">
        <v>3</v>
      </c>
    </row>
    <row r="35661" spans="18:18" x14ac:dyDescent="0.25">
      <c r="R35661" s="15">
        <v>3</v>
      </c>
    </row>
    <row r="35662" spans="18:18" x14ac:dyDescent="0.25">
      <c r="R35662" s="15">
        <v>3</v>
      </c>
    </row>
    <row r="35663" spans="18:18" x14ac:dyDescent="0.25">
      <c r="R35663" s="15">
        <v>3</v>
      </c>
    </row>
    <row r="35664" spans="18:18" x14ac:dyDescent="0.25">
      <c r="R35664" s="15">
        <v>3</v>
      </c>
    </row>
    <row r="35665" spans="18:18" x14ac:dyDescent="0.25">
      <c r="R35665" s="15">
        <v>3</v>
      </c>
    </row>
    <row r="35666" spans="18:18" x14ac:dyDescent="0.25">
      <c r="R35666" s="15">
        <v>3</v>
      </c>
    </row>
    <row r="35667" spans="18:18" x14ac:dyDescent="0.25">
      <c r="R35667" s="15">
        <v>3</v>
      </c>
    </row>
    <row r="35668" spans="18:18" x14ac:dyDescent="0.25">
      <c r="R35668" s="15">
        <v>1</v>
      </c>
    </row>
    <row r="35669" spans="18:18" x14ac:dyDescent="0.25">
      <c r="R35669" s="15">
        <v>1</v>
      </c>
    </row>
    <row r="35670" spans="18:18" x14ac:dyDescent="0.25">
      <c r="R35670" s="15">
        <v>1</v>
      </c>
    </row>
    <row r="35671" spans="18:18" x14ac:dyDescent="0.25">
      <c r="R35671" s="15">
        <v>1</v>
      </c>
    </row>
    <row r="35672" spans="18:18" x14ac:dyDescent="0.25">
      <c r="R35672" s="15">
        <v>1</v>
      </c>
    </row>
    <row r="35673" spans="18:18" x14ac:dyDescent="0.25">
      <c r="R35673" s="15">
        <v>1</v>
      </c>
    </row>
    <row r="35674" spans="18:18" x14ac:dyDescent="0.25">
      <c r="R35674" s="15">
        <v>1</v>
      </c>
    </row>
    <row r="35675" spans="18:18" x14ac:dyDescent="0.25">
      <c r="R35675" s="15">
        <v>1</v>
      </c>
    </row>
    <row r="35676" spans="18:18" x14ac:dyDescent="0.25">
      <c r="R35676" s="15">
        <v>1</v>
      </c>
    </row>
    <row r="35677" spans="18:18" x14ac:dyDescent="0.25">
      <c r="R35677" s="15">
        <v>1</v>
      </c>
    </row>
    <row r="35678" spans="18:18" x14ac:dyDescent="0.25">
      <c r="R35678" s="15">
        <v>1</v>
      </c>
    </row>
    <row r="35679" spans="18:18" x14ac:dyDescent="0.25">
      <c r="R35679" s="15">
        <v>1</v>
      </c>
    </row>
    <row r="35680" spans="18:18" x14ac:dyDescent="0.25">
      <c r="R35680" s="15">
        <v>1</v>
      </c>
    </row>
    <row r="35681" spans="18:18" x14ac:dyDescent="0.25">
      <c r="R35681" s="15">
        <v>1</v>
      </c>
    </row>
    <row r="35682" spans="18:18" x14ac:dyDescent="0.25">
      <c r="R35682" s="15">
        <v>1</v>
      </c>
    </row>
    <row r="35683" spans="18:18" x14ac:dyDescent="0.25">
      <c r="R35683" s="15">
        <v>1</v>
      </c>
    </row>
    <row r="35684" spans="18:18" x14ac:dyDescent="0.25">
      <c r="R35684" s="15">
        <v>1</v>
      </c>
    </row>
    <row r="35685" spans="18:18" x14ac:dyDescent="0.25">
      <c r="R35685" s="15">
        <v>1</v>
      </c>
    </row>
    <row r="35686" spans="18:18" x14ac:dyDescent="0.25">
      <c r="R35686" s="15">
        <v>1</v>
      </c>
    </row>
    <row r="35687" spans="18:18" x14ac:dyDescent="0.25">
      <c r="R35687" s="15">
        <v>1</v>
      </c>
    </row>
    <row r="35688" spans="18:18" x14ac:dyDescent="0.25">
      <c r="R35688" s="15">
        <v>1</v>
      </c>
    </row>
    <row r="35689" spans="18:18" x14ac:dyDescent="0.25">
      <c r="R35689" s="15">
        <v>1</v>
      </c>
    </row>
    <row r="35690" spans="18:18" x14ac:dyDescent="0.25">
      <c r="R35690" s="15">
        <v>1</v>
      </c>
    </row>
    <row r="35691" spans="18:18" x14ac:dyDescent="0.25">
      <c r="R35691" s="15">
        <v>1</v>
      </c>
    </row>
    <row r="35692" spans="18:18" x14ac:dyDescent="0.25">
      <c r="R35692" s="15">
        <v>1</v>
      </c>
    </row>
    <row r="35693" spans="18:18" x14ac:dyDescent="0.25">
      <c r="R35693" s="15">
        <v>1</v>
      </c>
    </row>
    <row r="35694" spans="18:18" x14ac:dyDescent="0.25">
      <c r="R35694" s="15">
        <v>1</v>
      </c>
    </row>
    <row r="35695" spans="18:18" x14ac:dyDescent="0.25">
      <c r="R35695" s="15">
        <v>1</v>
      </c>
    </row>
    <row r="35696" spans="18:18" x14ac:dyDescent="0.25">
      <c r="R35696" s="15">
        <v>1</v>
      </c>
    </row>
    <row r="35697" spans="18:18" x14ac:dyDescent="0.25">
      <c r="R35697" s="15">
        <v>1</v>
      </c>
    </row>
    <row r="35698" spans="18:18" x14ac:dyDescent="0.25">
      <c r="R35698" s="15">
        <v>1</v>
      </c>
    </row>
    <row r="35699" spans="18:18" x14ac:dyDescent="0.25">
      <c r="R35699" s="15">
        <v>1</v>
      </c>
    </row>
    <row r="35700" spans="18:18" x14ac:dyDescent="0.25">
      <c r="R35700" s="15">
        <v>1</v>
      </c>
    </row>
    <row r="35701" spans="18:18" x14ac:dyDescent="0.25">
      <c r="R35701" s="15">
        <v>1</v>
      </c>
    </row>
    <row r="35702" spans="18:18" x14ac:dyDescent="0.25">
      <c r="R35702" s="15">
        <v>1</v>
      </c>
    </row>
    <row r="35703" spans="18:18" x14ac:dyDescent="0.25">
      <c r="R35703" s="15">
        <v>1</v>
      </c>
    </row>
    <row r="35704" spans="18:18" x14ac:dyDescent="0.25">
      <c r="R35704" s="15">
        <v>1</v>
      </c>
    </row>
    <row r="35705" spans="18:18" x14ac:dyDescent="0.25">
      <c r="R35705" s="15">
        <v>1</v>
      </c>
    </row>
    <row r="35706" spans="18:18" x14ac:dyDescent="0.25">
      <c r="R35706" s="15">
        <v>1</v>
      </c>
    </row>
    <row r="35707" spans="18:18" x14ac:dyDescent="0.25">
      <c r="R35707" s="15">
        <v>1</v>
      </c>
    </row>
    <row r="35708" spans="18:18" x14ac:dyDescent="0.25">
      <c r="R35708" s="15">
        <v>1</v>
      </c>
    </row>
    <row r="35709" spans="18:18" x14ac:dyDescent="0.25">
      <c r="R35709" s="15">
        <v>1</v>
      </c>
    </row>
    <row r="35710" spans="18:18" x14ac:dyDescent="0.25">
      <c r="R35710" s="15">
        <v>1</v>
      </c>
    </row>
    <row r="35711" spans="18:18" x14ac:dyDescent="0.25">
      <c r="R35711" s="15">
        <v>1</v>
      </c>
    </row>
    <row r="35712" spans="18:18" x14ac:dyDescent="0.25">
      <c r="R35712" s="15">
        <v>1</v>
      </c>
    </row>
    <row r="35713" spans="18:18" x14ac:dyDescent="0.25">
      <c r="R35713" s="15">
        <v>1</v>
      </c>
    </row>
    <row r="35714" spans="18:18" x14ac:dyDescent="0.25">
      <c r="R35714" s="15">
        <v>1</v>
      </c>
    </row>
    <row r="35715" spans="18:18" x14ac:dyDescent="0.25">
      <c r="R35715" s="15">
        <v>1</v>
      </c>
    </row>
    <row r="35716" spans="18:18" x14ac:dyDescent="0.25">
      <c r="R35716" s="15">
        <v>1</v>
      </c>
    </row>
    <row r="35717" spans="18:18" x14ac:dyDescent="0.25">
      <c r="R35717" s="15">
        <v>1</v>
      </c>
    </row>
    <row r="35718" spans="18:18" x14ac:dyDescent="0.25">
      <c r="R35718" s="15">
        <v>1</v>
      </c>
    </row>
    <row r="35719" spans="18:18" x14ac:dyDescent="0.25">
      <c r="R35719" s="15">
        <v>1</v>
      </c>
    </row>
    <row r="35720" spans="18:18" x14ac:dyDescent="0.25">
      <c r="R35720" s="15">
        <v>1</v>
      </c>
    </row>
    <row r="35721" spans="18:18" x14ac:dyDescent="0.25">
      <c r="R35721" s="15">
        <v>1</v>
      </c>
    </row>
    <row r="35722" spans="18:18" x14ac:dyDescent="0.25">
      <c r="R35722" s="15">
        <v>1</v>
      </c>
    </row>
    <row r="35723" spans="18:18" x14ac:dyDescent="0.25">
      <c r="R35723" s="15">
        <v>1</v>
      </c>
    </row>
    <row r="35724" spans="18:18" x14ac:dyDescent="0.25">
      <c r="R35724" s="15">
        <v>1</v>
      </c>
    </row>
    <row r="35725" spans="18:18" x14ac:dyDescent="0.25">
      <c r="R35725" s="15">
        <v>1</v>
      </c>
    </row>
    <row r="35726" spans="18:18" x14ac:dyDescent="0.25">
      <c r="R35726" s="15">
        <v>1</v>
      </c>
    </row>
    <row r="35727" spans="18:18" x14ac:dyDescent="0.25">
      <c r="R35727" s="15">
        <v>1</v>
      </c>
    </row>
    <row r="35728" spans="18:18" x14ac:dyDescent="0.25">
      <c r="R35728" s="15">
        <v>1</v>
      </c>
    </row>
    <row r="35729" spans="18:18" x14ac:dyDescent="0.25">
      <c r="R35729" s="15">
        <v>1</v>
      </c>
    </row>
    <row r="35730" spans="18:18" x14ac:dyDescent="0.25">
      <c r="R35730" s="15">
        <v>1</v>
      </c>
    </row>
    <row r="35731" spans="18:18" x14ac:dyDescent="0.25">
      <c r="R35731" s="15">
        <v>1</v>
      </c>
    </row>
    <row r="35732" spans="18:18" x14ac:dyDescent="0.25">
      <c r="R35732" s="15">
        <v>1</v>
      </c>
    </row>
    <row r="35733" spans="18:18" x14ac:dyDescent="0.25">
      <c r="R35733" s="15">
        <v>1</v>
      </c>
    </row>
    <row r="35734" spans="18:18" x14ac:dyDescent="0.25">
      <c r="R35734" s="15">
        <v>1</v>
      </c>
    </row>
    <row r="35735" spans="18:18" x14ac:dyDescent="0.25">
      <c r="R35735" s="15">
        <v>1</v>
      </c>
    </row>
    <row r="35736" spans="18:18" x14ac:dyDescent="0.25">
      <c r="R35736" s="15">
        <v>1</v>
      </c>
    </row>
    <row r="35737" spans="18:18" x14ac:dyDescent="0.25">
      <c r="R35737" s="15">
        <v>1</v>
      </c>
    </row>
    <row r="35738" spans="18:18" x14ac:dyDescent="0.25">
      <c r="R35738" s="15">
        <v>1</v>
      </c>
    </row>
    <row r="35739" spans="18:18" x14ac:dyDescent="0.25">
      <c r="R35739" s="15">
        <v>1</v>
      </c>
    </row>
    <row r="35740" spans="18:18" x14ac:dyDescent="0.25">
      <c r="R35740" s="15">
        <v>1</v>
      </c>
    </row>
    <row r="35741" spans="18:18" x14ac:dyDescent="0.25">
      <c r="R35741" s="15">
        <v>1</v>
      </c>
    </row>
    <row r="35742" spans="18:18" x14ac:dyDescent="0.25">
      <c r="R35742" s="15">
        <v>1</v>
      </c>
    </row>
    <row r="35743" spans="18:18" x14ac:dyDescent="0.25">
      <c r="R35743" s="15">
        <v>1</v>
      </c>
    </row>
    <row r="35744" spans="18:18" x14ac:dyDescent="0.25">
      <c r="R35744" s="15">
        <v>1</v>
      </c>
    </row>
    <row r="35745" spans="18:18" x14ac:dyDescent="0.25">
      <c r="R35745" s="15">
        <v>1</v>
      </c>
    </row>
    <row r="35746" spans="18:18" x14ac:dyDescent="0.25">
      <c r="R35746" s="15">
        <v>1</v>
      </c>
    </row>
    <row r="35747" spans="18:18" x14ac:dyDescent="0.25">
      <c r="R35747" s="15">
        <v>1</v>
      </c>
    </row>
    <row r="35748" spans="18:18" x14ac:dyDescent="0.25">
      <c r="R35748" s="15">
        <v>1</v>
      </c>
    </row>
    <row r="35749" spans="18:18" x14ac:dyDescent="0.25">
      <c r="R35749" s="15">
        <v>1</v>
      </c>
    </row>
    <row r="35750" spans="18:18" x14ac:dyDescent="0.25">
      <c r="R35750" s="15">
        <v>1</v>
      </c>
    </row>
    <row r="35751" spans="18:18" x14ac:dyDescent="0.25">
      <c r="R35751" s="15">
        <v>1</v>
      </c>
    </row>
    <row r="35752" spans="18:18" x14ac:dyDescent="0.25">
      <c r="R35752" s="15">
        <v>1</v>
      </c>
    </row>
    <row r="35753" spans="18:18" x14ac:dyDescent="0.25">
      <c r="R35753" s="15">
        <v>1</v>
      </c>
    </row>
    <row r="35754" spans="18:18" x14ac:dyDescent="0.25">
      <c r="R35754" s="15">
        <v>1</v>
      </c>
    </row>
    <row r="35755" spans="18:18" x14ac:dyDescent="0.25">
      <c r="R35755" s="15">
        <v>1</v>
      </c>
    </row>
    <row r="35756" spans="18:18" x14ac:dyDescent="0.25">
      <c r="R35756" s="15">
        <v>1</v>
      </c>
    </row>
    <row r="35757" spans="18:18" x14ac:dyDescent="0.25">
      <c r="R35757" s="15">
        <v>1</v>
      </c>
    </row>
    <row r="35758" spans="18:18" x14ac:dyDescent="0.25">
      <c r="R35758" s="15">
        <v>1</v>
      </c>
    </row>
    <row r="35759" spans="18:18" x14ac:dyDescent="0.25">
      <c r="R35759" s="15">
        <v>1</v>
      </c>
    </row>
    <row r="35760" spans="18:18" x14ac:dyDescent="0.25">
      <c r="R35760" s="15">
        <v>1</v>
      </c>
    </row>
    <row r="35761" spans="18:18" x14ac:dyDescent="0.25">
      <c r="R35761" s="15">
        <v>1</v>
      </c>
    </row>
    <row r="35762" spans="18:18" x14ac:dyDescent="0.25">
      <c r="R35762" s="15">
        <v>1</v>
      </c>
    </row>
    <row r="35763" spans="18:18" x14ac:dyDescent="0.25">
      <c r="R35763" s="15">
        <v>1</v>
      </c>
    </row>
    <row r="35764" spans="18:18" x14ac:dyDescent="0.25">
      <c r="R35764" s="15">
        <v>1</v>
      </c>
    </row>
    <row r="35765" spans="18:18" x14ac:dyDescent="0.25">
      <c r="R35765" s="15">
        <v>1</v>
      </c>
    </row>
    <row r="35766" spans="18:18" x14ac:dyDescent="0.25">
      <c r="R35766" s="15">
        <v>1</v>
      </c>
    </row>
    <row r="35767" spans="18:18" x14ac:dyDescent="0.25">
      <c r="R35767" s="15">
        <v>1</v>
      </c>
    </row>
    <row r="35768" spans="18:18" x14ac:dyDescent="0.25">
      <c r="R35768" s="15">
        <v>1</v>
      </c>
    </row>
    <row r="35769" spans="18:18" x14ac:dyDescent="0.25">
      <c r="R35769" s="15">
        <v>1</v>
      </c>
    </row>
    <row r="35770" spans="18:18" x14ac:dyDescent="0.25">
      <c r="R35770" s="15">
        <v>1</v>
      </c>
    </row>
    <row r="35771" spans="18:18" x14ac:dyDescent="0.25">
      <c r="R35771" s="15">
        <v>1</v>
      </c>
    </row>
    <row r="35772" spans="18:18" x14ac:dyDescent="0.25">
      <c r="R35772" s="15">
        <v>1</v>
      </c>
    </row>
    <row r="35773" spans="18:18" x14ac:dyDescent="0.25">
      <c r="R35773" s="15">
        <v>1</v>
      </c>
    </row>
    <row r="35774" spans="18:18" x14ac:dyDescent="0.25">
      <c r="R35774" s="15">
        <v>1</v>
      </c>
    </row>
    <row r="35775" spans="18:18" x14ac:dyDescent="0.25">
      <c r="R35775" s="15">
        <v>1</v>
      </c>
    </row>
    <row r="35776" spans="18:18" x14ac:dyDescent="0.25">
      <c r="R35776" s="15">
        <v>1</v>
      </c>
    </row>
    <row r="35777" spans="18:18" x14ac:dyDescent="0.25">
      <c r="R35777" s="15">
        <v>1</v>
      </c>
    </row>
    <row r="35778" spans="18:18" x14ac:dyDescent="0.25">
      <c r="R35778" s="15">
        <v>1</v>
      </c>
    </row>
    <row r="35779" spans="18:18" x14ac:dyDescent="0.25">
      <c r="R35779" s="15">
        <v>1</v>
      </c>
    </row>
    <row r="35780" spans="18:18" x14ac:dyDescent="0.25">
      <c r="R35780" s="15">
        <v>1</v>
      </c>
    </row>
    <row r="35781" spans="18:18" x14ac:dyDescent="0.25">
      <c r="R35781" s="15">
        <v>1</v>
      </c>
    </row>
    <row r="35782" spans="18:18" x14ac:dyDescent="0.25">
      <c r="R35782" s="15">
        <v>1</v>
      </c>
    </row>
    <row r="35783" spans="18:18" x14ac:dyDescent="0.25">
      <c r="R35783" s="15">
        <v>1</v>
      </c>
    </row>
    <row r="35784" spans="18:18" x14ac:dyDescent="0.25">
      <c r="R35784" s="15">
        <v>1</v>
      </c>
    </row>
    <row r="35785" spans="18:18" x14ac:dyDescent="0.25">
      <c r="R35785" s="15">
        <v>1</v>
      </c>
    </row>
    <row r="35786" spans="18:18" x14ac:dyDescent="0.25">
      <c r="R35786" s="15">
        <v>1</v>
      </c>
    </row>
    <row r="35787" spans="18:18" x14ac:dyDescent="0.25">
      <c r="R35787" s="15">
        <v>1</v>
      </c>
    </row>
    <row r="35788" spans="18:18" x14ac:dyDescent="0.25">
      <c r="R35788" s="15">
        <v>1</v>
      </c>
    </row>
    <row r="35789" spans="18:18" x14ac:dyDescent="0.25">
      <c r="R35789" s="15">
        <v>1</v>
      </c>
    </row>
    <row r="35790" spans="18:18" x14ac:dyDescent="0.25">
      <c r="R35790" s="15">
        <v>1</v>
      </c>
    </row>
    <row r="35791" spans="18:18" x14ac:dyDescent="0.25">
      <c r="R35791" s="15">
        <v>1</v>
      </c>
    </row>
    <row r="35792" spans="18:18" x14ac:dyDescent="0.25">
      <c r="R35792" s="15">
        <v>1</v>
      </c>
    </row>
    <row r="35793" spans="18:18" x14ac:dyDescent="0.25">
      <c r="R35793" s="15">
        <v>1</v>
      </c>
    </row>
    <row r="35794" spans="18:18" x14ac:dyDescent="0.25">
      <c r="R35794" s="15">
        <v>1</v>
      </c>
    </row>
    <row r="35795" spans="18:18" x14ac:dyDescent="0.25">
      <c r="R35795" s="15">
        <v>1</v>
      </c>
    </row>
    <row r="35796" spans="18:18" x14ac:dyDescent="0.25">
      <c r="R35796" s="15">
        <v>1</v>
      </c>
    </row>
    <row r="35797" spans="18:18" x14ac:dyDescent="0.25">
      <c r="R35797" s="15">
        <v>1</v>
      </c>
    </row>
    <row r="35798" spans="18:18" x14ac:dyDescent="0.25">
      <c r="R35798" s="15">
        <v>1</v>
      </c>
    </row>
    <row r="35799" spans="18:18" x14ac:dyDescent="0.25">
      <c r="R35799" s="15">
        <v>1</v>
      </c>
    </row>
    <row r="35800" spans="18:18" x14ac:dyDescent="0.25">
      <c r="R35800" s="15">
        <v>1</v>
      </c>
    </row>
    <row r="35801" spans="18:18" x14ac:dyDescent="0.25">
      <c r="R35801" s="15">
        <v>1</v>
      </c>
    </row>
    <row r="35802" spans="18:18" x14ac:dyDescent="0.25">
      <c r="R35802" s="15">
        <v>1</v>
      </c>
    </row>
    <row r="35803" spans="18:18" x14ac:dyDescent="0.25">
      <c r="R35803" s="15">
        <v>1</v>
      </c>
    </row>
    <row r="35804" spans="18:18" x14ac:dyDescent="0.25">
      <c r="R35804" s="15">
        <v>1</v>
      </c>
    </row>
    <row r="35805" spans="18:18" x14ac:dyDescent="0.25">
      <c r="R35805" s="15">
        <v>1</v>
      </c>
    </row>
    <row r="35806" spans="18:18" x14ac:dyDescent="0.25">
      <c r="R35806" s="15">
        <v>1</v>
      </c>
    </row>
    <row r="35807" spans="18:18" x14ac:dyDescent="0.25">
      <c r="R35807" s="15">
        <v>1</v>
      </c>
    </row>
    <row r="35808" spans="18:18" x14ac:dyDescent="0.25">
      <c r="R35808" s="15">
        <v>1</v>
      </c>
    </row>
    <row r="35809" spans="18:18" x14ac:dyDescent="0.25">
      <c r="R35809" s="15">
        <v>1</v>
      </c>
    </row>
    <row r="35810" spans="18:18" x14ac:dyDescent="0.25">
      <c r="R35810" s="15">
        <v>1</v>
      </c>
    </row>
    <row r="35811" spans="18:18" x14ac:dyDescent="0.25">
      <c r="R35811" s="15">
        <v>1</v>
      </c>
    </row>
    <row r="35812" spans="18:18" x14ac:dyDescent="0.25">
      <c r="R35812" s="15">
        <v>1</v>
      </c>
    </row>
    <row r="35813" spans="18:18" x14ac:dyDescent="0.25">
      <c r="R35813" s="15">
        <v>1</v>
      </c>
    </row>
    <row r="35814" spans="18:18" x14ac:dyDescent="0.25">
      <c r="R35814" s="15">
        <v>1</v>
      </c>
    </row>
    <row r="35815" spans="18:18" x14ac:dyDescent="0.25">
      <c r="R35815" s="15">
        <v>1</v>
      </c>
    </row>
    <row r="35816" spans="18:18" x14ac:dyDescent="0.25">
      <c r="R35816" s="15">
        <v>1</v>
      </c>
    </row>
    <row r="35817" spans="18:18" x14ac:dyDescent="0.25">
      <c r="R35817" s="15">
        <v>1</v>
      </c>
    </row>
    <row r="35818" spans="18:18" x14ac:dyDescent="0.25">
      <c r="R35818" s="15">
        <v>1</v>
      </c>
    </row>
    <row r="35819" spans="18:18" x14ac:dyDescent="0.25">
      <c r="R35819" s="15">
        <v>1</v>
      </c>
    </row>
    <row r="35820" spans="18:18" x14ac:dyDescent="0.25">
      <c r="R35820" s="15">
        <v>1</v>
      </c>
    </row>
    <row r="35821" spans="18:18" x14ac:dyDescent="0.25">
      <c r="R35821" s="15">
        <v>1</v>
      </c>
    </row>
    <row r="35822" spans="18:18" x14ac:dyDescent="0.25">
      <c r="R35822" s="15">
        <v>1</v>
      </c>
    </row>
    <row r="35823" spans="18:18" x14ac:dyDescent="0.25">
      <c r="R35823" s="15">
        <v>1</v>
      </c>
    </row>
    <row r="35824" spans="18:18" x14ac:dyDescent="0.25">
      <c r="R35824" s="15">
        <v>1</v>
      </c>
    </row>
    <row r="35825" spans="18:18" x14ac:dyDescent="0.25">
      <c r="R35825" s="15">
        <v>1</v>
      </c>
    </row>
    <row r="35826" spans="18:18" x14ac:dyDescent="0.25">
      <c r="R35826" s="15">
        <v>1</v>
      </c>
    </row>
    <row r="35827" spans="18:18" x14ac:dyDescent="0.25">
      <c r="R35827" s="15">
        <v>1</v>
      </c>
    </row>
    <row r="35828" spans="18:18" x14ac:dyDescent="0.25">
      <c r="R35828" s="15">
        <v>1</v>
      </c>
    </row>
    <row r="35829" spans="18:18" x14ac:dyDescent="0.25">
      <c r="R35829" s="15">
        <v>1</v>
      </c>
    </row>
    <row r="35830" spans="18:18" x14ac:dyDescent="0.25">
      <c r="R35830" s="15">
        <v>1</v>
      </c>
    </row>
    <row r="35831" spans="18:18" x14ac:dyDescent="0.25">
      <c r="R35831" s="15">
        <v>1</v>
      </c>
    </row>
    <row r="35832" spans="18:18" x14ac:dyDescent="0.25">
      <c r="R35832" s="15">
        <v>1</v>
      </c>
    </row>
    <row r="35833" spans="18:18" x14ac:dyDescent="0.25">
      <c r="R35833" s="15">
        <v>1</v>
      </c>
    </row>
    <row r="35834" spans="18:18" x14ac:dyDescent="0.25">
      <c r="R35834" s="15">
        <v>1</v>
      </c>
    </row>
    <row r="35835" spans="18:18" x14ac:dyDescent="0.25">
      <c r="R35835" s="15">
        <v>1</v>
      </c>
    </row>
    <row r="35836" spans="18:18" x14ac:dyDescent="0.25">
      <c r="R35836" s="15">
        <v>1</v>
      </c>
    </row>
    <row r="35837" spans="18:18" x14ac:dyDescent="0.25">
      <c r="R35837" s="15">
        <v>1</v>
      </c>
    </row>
    <row r="35838" spans="18:18" x14ac:dyDescent="0.25">
      <c r="R35838" s="15">
        <v>1</v>
      </c>
    </row>
    <row r="35839" spans="18:18" x14ac:dyDescent="0.25">
      <c r="R35839" s="15">
        <v>1</v>
      </c>
    </row>
    <row r="35840" spans="18:18" x14ac:dyDescent="0.25">
      <c r="R35840" s="15">
        <v>1</v>
      </c>
    </row>
    <row r="35841" spans="18:18" x14ac:dyDescent="0.25">
      <c r="R35841" s="15">
        <v>2</v>
      </c>
    </row>
    <row r="35842" spans="18:18" x14ac:dyDescent="0.25">
      <c r="R35842" s="15">
        <v>2</v>
      </c>
    </row>
    <row r="35843" spans="18:18" x14ac:dyDescent="0.25">
      <c r="R35843" s="15">
        <v>2</v>
      </c>
    </row>
    <row r="35844" spans="18:18" x14ac:dyDescent="0.25">
      <c r="R35844" s="15">
        <v>2</v>
      </c>
    </row>
    <row r="35845" spans="18:18" x14ac:dyDescent="0.25">
      <c r="R35845" s="15">
        <v>2</v>
      </c>
    </row>
    <row r="35846" spans="18:18" x14ac:dyDescent="0.25">
      <c r="R35846" s="15">
        <v>2</v>
      </c>
    </row>
    <row r="35847" spans="18:18" x14ac:dyDescent="0.25">
      <c r="R35847" s="15">
        <v>2</v>
      </c>
    </row>
    <row r="35848" spans="18:18" x14ac:dyDescent="0.25">
      <c r="R35848" s="15">
        <v>2</v>
      </c>
    </row>
    <row r="35849" spans="18:18" x14ac:dyDescent="0.25">
      <c r="R35849" s="15">
        <v>2</v>
      </c>
    </row>
    <row r="35850" spans="18:18" x14ac:dyDescent="0.25">
      <c r="R35850" s="15">
        <v>2</v>
      </c>
    </row>
    <row r="35851" spans="18:18" x14ac:dyDescent="0.25">
      <c r="R35851" s="15">
        <v>2</v>
      </c>
    </row>
    <row r="35852" spans="18:18" x14ac:dyDescent="0.25">
      <c r="R35852" s="15">
        <v>2</v>
      </c>
    </row>
    <row r="35853" spans="18:18" x14ac:dyDescent="0.25">
      <c r="R35853" s="15">
        <v>2</v>
      </c>
    </row>
    <row r="35854" spans="18:18" x14ac:dyDescent="0.25">
      <c r="R35854" s="15">
        <v>2</v>
      </c>
    </row>
    <row r="35855" spans="18:18" x14ac:dyDescent="0.25">
      <c r="R35855" s="15">
        <v>2</v>
      </c>
    </row>
    <row r="35856" spans="18:18" x14ac:dyDescent="0.25">
      <c r="R35856" s="15">
        <v>2</v>
      </c>
    </row>
    <row r="35857" spans="18:18" x14ac:dyDescent="0.25">
      <c r="R35857" s="15">
        <v>2</v>
      </c>
    </row>
    <row r="35858" spans="18:18" x14ac:dyDescent="0.25">
      <c r="R35858" s="15">
        <v>2</v>
      </c>
    </row>
    <row r="35859" spans="18:18" x14ac:dyDescent="0.25">
      <c r="R35859" s="15">
        <v>2</v>
      </c>
    </row>
    <row r="35860" spans="18:18" x14ac:dyDescent="0.25">
      <c r="R35860" s="15">
        <v>2</v>
      </c>
    </row>
    <row r="35861" spans="18:18" x14ac:dyDescent="0.25">
      <c r="R35861" s="15">
        <v>1</v>
      </c>
    </row>
    <row r="35862" spans="18:18" x14ac:dyDescent="0.25">
      <c r="R35862" s="15">
        <v>1</v>
      </c>
    </row>
    <row r="35863" spans="18:18" x14ac:dyDescent="0.25">
      <c r="R35863" s="15">
        <v>1</v>
      </c>
    </row>
    <row r="35864" spans="18:18" x14ac:dyDescent="0.25">
      <c r="R35864" s="15">
        <v>1</v>
      </c>
    </row>
    <row r="35865" spans="18:18" x14ac:dyDescent="0.25">
      <c r="R35865" s="15">
        <v>1</v>
      </c>
    </row>
    <row r="35866" spans="18:18" x14ac:dyDescent="0.25">
      <c r="R35866" s="15">
        <v>1</v>
      </c>
    </row>
    <row r="35867" spans="18:18" x14ac:dyDescent="0.25">
      <c r="R35867" s="15">
        <v>1</v>
      </c>
    </row>
    <row r="35868" spans="18:18" x14ac:dyDescent="0.25">
      <c r="R35868" s="15">
        <v>1</v>
      </c>
    </row>
    <row r="35869" spans="18:18" x14ac:dyDescent="0.25">
      <c r="R35869" s="15">
        <v>1</v>
      </c>
    </row>
    <row r="35870" spans="18:18" x14ac:dyDescent="0.25">
      <c r="R35870" s="15">
        <v>1</v>
      </c>
    </row>
    <row r="35871" spans="18:18" x14ac:dyDescent="0.25">
      <c r="R35871" s="15">
        <v>1</v>
      </c>
    </row>
    <row r="35872" spans="18:18" x14ac:dyDescent="0.25">
      <c r="R35872" s="15">
        <v>1</v>
      </c>
    </row>
    <row r="35873" spans="18:18" x14ac:dyDescent="0.25">
      <c r="R35873" s="15">
        <v>1</v>
      </c>
    </row>
    <row r="35874" spans="18:18" x14ac:dyDescent="0.25">
      <c r="R35874" s="15">
        <v>1</v>
      </c>
    </row>
    <row r="35875" spans="18:18" x14ac:dyDescent="0.25">
      <c r="R35875" s="15">
        <v>1</v>
      </c>
    </row>
    <row r="35876" spans="18:18" x14ac:dyDescent="0.25">
      <c r="R35876" s="15">
        <v>1</v>
      </c>
    </row>
    <row r="35877" spans="18:18" x14ac:dyDescent="0.25">
      <c r="R35877" s="15">
        <v>1</v>
      </c>
    </row>
    <row r="35878" spans="18:18" x14ac:dyDescent="0.25">
      <c r="R35878" s="15">
        <v>1</v>
      </c>
    </row>
    <row r="35879" spans="18:18" x14ac:dyDescent="0.25">
      <c r="R35879" s="15">
        <v>1</v>
      </c>
    </row>
    <row r="35880" spans="18:18" x14ac:dyDescent="0.25">
      <c r="R35880" s="15">
        <v>1</v>
      </c>
    </row>
    <row r="35881" spans="18:18" x14ac:dyDescent="0.25">
      <c r="R35881" s="15">
        <v>1</v>
      </c>
    </row>
    <row r="35882" spans="18:18" x14ac:dyDescent="0.25">
      <c r="R35882" s="15">
        <v>1</v>
      </c>
    </row>
    <row r="35883" spans="18:18" x14ac:dyDescent="0.25">
      <c r="R35883" s="15">
        <v>1</v>
      </c>
    </row>
    <row r="35884" spans="18:18" x14ac:dyDescent="0.25">
      <c r="R35884" s="15">
        <v>1</v>
      </c>
    </row>
    <row r="35885" spans="18:18" x14ac:dyDescent="0.25">
      <c r="R35885" s="15">
        <v>1</v>
      </c>
    </row>
    <row r="35886" spans="18:18" x14ac:dyDescent="0.25">
      <c r="R35886" s="15">
        <v>1</v>
      </c>
    </row>
    <row r="35887" spans="18:18" x14ac:dyDescent="0.25">
      <c r="R35887" s="15">
        <v>1</v>
      </c>
    </row>
    <row r="35888" spans="18:18" x14ac:dyDescent="0.25">
      <c r="R35888" s="15">
        <v>1</v>
      </c>
    </row>
    <row r="35889" spans="18:18" x14ac:dyDescent="0.25">
      <c r="R35889" s="15">
        <v>1</v>
      </c>
    </row>
    <row r="35890" spans="18:18" x14ac:dyDescent="0.25">
      <c r="R35890" s="15">
        <v>1</v>
      </c>
    </row>
    <row r="35891" spans="18:18" x14ac:dyDescent="0.25">
      <c r="R35891" s="15">
        <v>1</v>
      </c>
    </row>
    <row r="35892" spans="18:18" x14ac:dyDescent="0.25">
      <c r="R35892" s="15">
        <v>1</v>
      </c>
    </row>
    <row r="35893" spans="18:18" x14ac:dyDescent="0.25">
      <c r="R35893" s="15">
        <v>1</v>
      </c>
    </row>
    <row r="35894" spans="18:18" x14ac:dyDescent="0.25">
      <c r="R35894" s="15">
        <v>1</v>
      </c>
    </row>
    <row r="35895" spans="18:18" x14ac:dyDescent="0.25">
      <c r="R35895" s="15">
        <v>1</v>
      </c>
    </row>
    <row r="35896" spans="18:18" x14ac:dyDescent="0.25">
      <c r="R35896" s="15">
        <v>1</v>
      </c>
    </row>
    <row r="35897" spans="18:18" x14ac:dyDescent="0.25">
      <c r="R35897" s="15">
        <v>1</v>
      </c>
    </row>
    <row r="35898" spans="18:18" x14ac:dyDescent="0.25">
      <c r="R35898" s="15">
        <v>1</v>
      </c>
    </row>
    <row r="35899" spans="18:18" x14ac:dyDescent="0.25">
      <c r="R35899" s="15">
        <v>1</v>
      </c>
    </row>
    <row r="35900" spans="18:18" x14ac:dyDescent="0.25">
      <c r="R35900" s="15">
        <v>1</v>
      </c>
    </row>
    <row r="35901" spans="18:18" x14ac:dyDescent="0.25">
      <c r="R35901" s="15">
        <v>1</v>
      </c>
    </row>
    <row r="35902" spans="18:18" x14ac:dyDescent="0.25">
      <c r="R35902" s="15">
        <v>1</v>
      </c>
    </row>
    <row r="35903" spans="18:18" x14ac:dyDescent="0.25">
      <c r="R35903" s="15">
        <v>2</v>
      </c>
    </row>
    <row r="35904" spans="18:18" x14ac:dyDescent="0.25">
      <c r="R35904" s="15">
        <v>2</v>
      </c>
    </row>
    <row r="35905" spans="18:18" x14ac:dyDescent="0.25">
      <c r="R35905" s="15">
        <v>2</v>
      </c>
    </row>
    <row r="35906" spans="18:18" x14ac:dyDescent="0.25">
      <c r="R35906" s="15">
        <v>2</v>
      </c>
    </row>
    <row r="35907" spans="18:18" x14ac:dyDescent="0.25">
      <c r="R35907" s="15">
        <v>2</v>
      </c>
    </row>
    <row r="35908" spans="18:18" x14ac:dyDescent="0.25">
      <c r="R35908" s="15">
        <v>2</v>
      </c>
    </row>
    <row r="35909" spans="18:18" x14ac:dyDescent="0.25">
      <c r="R35909" s="15">
        <v>2</v>
      </c>
    </row>
    <row r="35910" spans="18:18" x14ac:dyDescent="0.25">
      <c r="R35910" s="15">
        <v>2</v>
      </c>
    </row>
    <row r="35911" spans="18:18" x14ac:dyDescent="0.25">
      <c r="R35911" s="15">
        <v>2</v>
      </c>
    </row>
    <row r="35912" spans="18:18" x14ac:dyDescent="0.25">
      <c r="R35912" s="15">
        <v>2</v>
      </c>
    </row>
    <row r="35913" spans="18:18" x14ac:dyDescent="0.25">
      <c r="R35913" s="15">
        <v>2</v>
      </c>
    </row>
    <row r="35914" spans="18:18" x14ac:dyDescent="0.25">
      <c r="R35914" s="15">
        <v>2</v>
      </c>
    </row>
    <row r="35915" spans="18:18" x14ac:dyDescent="0.25">
      <c r="R35915" s="15">
        <v>2</v>
      </c>
    </row>
    <row r="35916" spans="18:18" x14ac:dyDescent="0.25">
      <c r="R35916" s="15">
        <v>2</v>
      </c>
    </row>
    <row r="35917" spans="18:18" x14ac:dyDescent="0.25">
      <c r="R35917" s="15">
        <v>2</v>
      </c>
    </row>
    <row r="35918" spans="18:18" x14ac:dyDescent="0.25">
      <c r="R35918" s="15">
        <v>2</v>
      </c>
    </row>
    <row r="35919" spans="18:18" x14ac:dyDescent="0.25">
      <c r="R35919" s="15">
        <v>2</v>
      </c>
    </row>
    <row r="35920" spans="18:18" x14ac:dyDescent="0.25">
      <c r="R35920" s="15">
        <v>2</v>
      </c>
    </row>
    <row r="35921" spans="18:18" x14ac:dyDescent="0.25">
      <c r="R35921" s="15">
        <v>2</v>
      </c>
    </row>
    <row r="35922" spans="18:18" x14ac:dyDescent="0.25">
      <c r="R35922" s="15">
        <v>2</v>
      </c>
    </row>
    <row r="35923" spans="18:18" x14ac:dyDescent="0.25">
      <c r="R35923" s="15">
        <v>2</v>
      </c>
    </row>
    <row r="35924" spans="18:18" x14ac:dyDescent="0.25">
      <c r="R35924" s="15">
        <v>2</v>
      </c>
    </row>
    <row r="35925" spans="18:18" x14ac:dyDescent="0.25">
      <c r="R35925" s="15">
        <v>2</v>
      </c>
    </row>
    <row r="35926" spans="18:18" x14ac:dyDescent="0.25">
      <c r="R35926" s="15">
        <v>2</v>
      </c>
    </row>
    <row r="35927" spans="18:18" x14ac:dyDescent="0.25">
      <c r="R35927" s="15">
        <v>2</v>
      </c>
    </row>
    <row r="35928" spans="18:18" x14ac:dyDescent="0.25">
      <c r="R35928" s="15">
        <v>2</v>
      </c>
    </row>
    <row r="35929" spans="18:18" x14ac:dyDescent="0.25">
      <c r="R35929" s="15">
        <v>2</v>
      </c>
    </row>
    <row r="35930" spans="18:18" x14ac:dyDescent="0.25">
      <c r="R35930" s="15">
        <v>2</v>
      </c>
    </row>
    <row r="35931" spans="18:18" x14ac:dyDescent="0.25">
      <c r="R35931" s="15">
        <v>2</v>
      </c>
    </row>
    <row r="35932" spans="18:18" x14ac:dyDescent="0.25">
      <c r="R35932" s="15">
        <v>2</v>
      </c>
    </row>
    <row r="35933" spans="18:18" x14ac:dyDescent="0.25">
      <c r="R35933" s="15">
        <v>2</v>
      </c>
    </row>
    <row r="35934" spans="18:18" x14ac:dyDescent="0.25">
      <c r="R35934" s="15">
        <v>2</v>
      </c>
    </row>
    <row r="35935" spans="18:18" x14ac:dyDescent="0.25">
      <c r="R35935" s="15">
        <v>2</v>
      </c>
    </row>
    <row r="35936" spans="18:18" x14ac:dyDescent="0.25">
      <c r="R35936" s="15">
        <v>2</v>
      </c>
    </row>
    <row r="35937" spans="18:18" x14ac:dyDescent="0.25">
      <c r="R35937" s="15">
        <v>2</v>
      </c>
    </row>
    <row r="35938" spans="18:18" x14ac:dyDescent="0.25">
      <c r="R35938" s="15">
        <v>2</v>
      </c>
    </row>
    <row r="35939" spans="18:18" x14ac:dyDescent="0.25">
      <c r="R35939" s="15">
        <v>2</v>
      </c>
    </row>
    <row r="35940" spans="18:18" x14ac:dyDescent="0.25">
      <c r="R35940" s="15">
        <v>2</v>
      </c>
    </row>
    <row r="35941" spans="18:18" x14ac:dyDescent="0.25">
      <c r="R35941" s="15">
        <v>2</v>
      </c>
    </row>
    <row r="35942" spans="18:18" x14ac:dyDescent="0.25">
      <c r="R35942" s="15">
        <v>2</v>
      </c>
    </row>
    <row r="35943" spans="18:18" x14ac:dyDescent="0.25">
      <c r="R35943" s="15">
        <v>3</v>
      </c>
    </row>
    <row r="35944" spans="18:18" x14ac:dyDescent="0.25">
      <c r="R35944" s="15">
        <v>3</v>
      </c>
    </row>
    <row r="35945" spans="18:18" x14ac:dyDescent="0.25">
      <c r="R35945" s="15">
        <v>3</v>
      </c>
    </row>
    <row r="35946" spans="18:18" x14ac:dyDescent="0.25">
      <c r="R35946" s="15">
        <v>3</v>
      </c>
    </row>
    <row r="35947" spans="18:18" x14ac:dyDescent="0.25">
      <c r="R35947" s="15">
        <v>3</v>
      </c>
    </row>
    <row r="35948" spans="18:18" x14ac:dyDescent="0.25">
      <c r="R35948" s="15">
        <v>3</v>
      </c>
    </row>
    <row r="35949" spans="18:18" x14ac:dyDescent="0.25">
      <c r="R35949" s="15">
        <v>3</v>
      </c>
    </row>
    <row r="35950" spans="18:18" x14ac:dyDescent="0.25">
      <c r="R35950" s="15">
        <v>3</v>
      </c>
    </row>
    <row r="35951" spans="18:18" x14ac:dyDescent="0.25">
      <c r="R35951" s="15">
        <v>3</v>
      </c>
    </row>
    <row r="35952" spans="18:18" x14ac:dyDescent="0.25">
      <c r="R35952" s="15">
        <v>3</v>
      </c>
    </row>
    <row r="35953" spans="18:18" x14ac:dyDescent="0.25">
      <c r="R35953" s="15">
        <v>3</v>
      </c>
    </row>
    <row r="35954" spans="18:18" x14ac:dyDescent="0.25">
      <c r="R35954" s="15">
        <v>3</v>
      </c>
    </row>
    <row r="35955" spans="18:18" x14ac:dyDescent="0.25">
      <c r="R35955" s="15">
        <v>3</v>
      </c>
    </row>
    <row r="35956" spans="18:18" x14ac:dyDescent="0.25">
      <c r="R35956" s="15">
        <v>3</v>
      </c>
    </row>
    <row r="35957" spans="18:18" x14ac:dyDescent="0.25">
      <c r="R35957" s="15">
        <v>3</v>
      </c>
    </row>
    <row r="35958" spans="18:18" x14ac:dyDescent="0.25">
      <c r="R35958" s="15">
        <v>1</v>
      </c>
    </row>
    <row r="35959" spans="18:18" x14ac:dyDescent="0.25">
      <c r="R35959" s="15">
        <v>1</v>
      </c>
    </row>
    <row r="35960" spans="18:18" x14ac:dyDescent="0.25">
      <c r="R35960" s="15">
        <v>1</v>
      </c>
    </row>
    <row r="35961" spans="18:18" x14ac:dyDescent="0.25">
      <c r="R35961" s="15">
        <v>1</v>
      </c>
    </row>
    <row r="35962" spans="18:18" x14ac:dyDescent="0.25">
      <c r="R35962" s="15">
        <v>1</v>
      </c>
    </row>
    <row r="35963" spans="18:18" x14ac:dyDescent="0.25">
      <c r="R35963" s="15">
        <v>1</v>
      </c>
    </row>
    <row r="35964" spans="18:18" x14ac:dyDescent="0.25">
      <c r="R35964" s="15">
        <v>1</v>
      </c>
    </row>
    <row r="35965" spans="18:18" x14ac:dyDescent="0.25">
      <c r="R35965" s="15">
        <v>1</v>
      </c>
    </row>
    <row r="35966" spans="18:18" x14ac:dyDescent="0.25">
      <c r="R35966" s="15">
        <v>1</v>
      </c>
    </row>
    <row r="35967" spans="18:18" x14ac:dyDescent="0.25">
      <c r="R35967" s="15">
        <v>1</v>
      </c>
    </row>
    <row r="35968" spans="18:18" x14ac:dyDescent="0.25">
      <c r="R35968" s="15">
        <v>1</v>
      </c>
    </row>
    <row r="35969" spans="18:18" x14ac:dyDescent="0.25">
      <c r="R35969" s="15">
        <v>1</v>
      </c>
    </row>
    <row r="35970" spans="18:18" x14ac:dyDescent="0.25">
      <c r="R35970" s="15">
        <v>1</v>
      </c>
    </row>
    <row r="35971" spans="18:18" x14ac:dyDescent="0.25">
      <c r="R35971" s="15">
        <v>1</v>
      </c>
    </row>
    <row r="35972" spans="18:18" x14ac:dyDescent="0.25">
      <c r="R35972" s="15">
        <v>1</v>
      </c>
    </row>
    <row r="35973" spans="18:18" x14ac:dyDescent="0.25">
      <c r="R35973" s="15">
        <v>1</v>
      </c>
    </row>
    <row r="35974" spans="18:18" x14ac:dyDescent="0.25">
      <c r="R35974" s="15">
        <v>1</v>
      </c>
    </row>
    <row r="35975" spans="18:18" x14ac:dyDescent="0.25">
      <c r="R35975" s="15">
        <v>1</v>
      </c>
    </row>
    <row r="35976" spans="18:18" x14ac:dyDescent="0.25">
      <c r="R35976" s="15">
        <v>1</v>
      </c>
    </row>
    <row r="35977" spans="18:18" x14ac:dyDescent="0.25">
      <c r="R35977" s="15">
        <v>1</v>
      </c>
    </row>
    <row r="35978" spans="18:18" x14ac:dyDescent="0.25">
      <c r="R35978" s="15">
        <v>1</v>
      </c>
    </row>
    <row r="35979" spans="18:18" x14ac:dyDescent="0.25">
      <c r="R35979" s="15">
        <v>1</v>
      </c>
    </row>
    <row r="35980" spans="18:18" x14ac:dyDescent="0.25">
      <c r="R35980" s="15">
        <v>1</v>
      </c>
    </row>
    <row r="35981" spans="18:18" x14ac:dyDescent="0.25">
      <c r="R35981" s="15">
        <v>1</v>
      </c>
    </row>
    <row r="35982" spans="18:18" x14ac:dyDescent="0.25">
      <c r="R35982" s="15">
        <v>1</v>
      </c>
    </row>
    <row r="35983" spans="18:18" x14ac:dyDescent="0.25">
      <c r="R35983" s="15">
        <v>1</v>
      </c>
    </row>
    <row r="35984" spans="18:18" x14ac:dyDescent="0.25">
      <c r="R35984" s="15">
        <v>1</v>
      </c>
    </row>
    <row r="35985" spans="18:18" x14ac:dyDescent="0.25">
      <c r="R35985" s="15">
        <v>1</v>
      </c>
    </row>
    <row r="35986" spans="18:18" x14ac:dyDescent="0.25">
      <c r="R35986" s="15">
        <v>1</v>
      </c>
    </row>
    <row r="35987" spans="18:18" x14ac:dyDescent="0.25">
      <c r="R35987" s="15">
        <v>1</v>
      </c>
    </row>
    <row r="35988" spans="18:18" x14ac:dyDescent="0.25">
      <c r="R35988" s="15">
        <v>1</v>
      </c>
    </row>
    <row r="35989" spans="18:18" x14ac:dyDescent="0.25">
      <c r="R35989" s="15">
        <v>1</v>
      </c>
    </row>
    <row r="35990" spans="18:18" x14ac:dyDescent="0.25">
      <c r="R35990" s="15">
        <v>1</v>
      </c>
    </row>
    <row r="35991" spans="18:18" x14ac:dyDescent="0.25">
      <c r="R35991" s="15">
        <v>1</v>
      </c>
    </row>
    <row r="35992" spans="18:18" x14ac:dyDescent="0.25">
      <c r="R35992" s="15">
        <v>1</v>
      </c>
    </row>
    <row r="35993" spans="18:18" x14ac:dyDescent="0.25">
      <c r="R35993" s="15">
        <v>1</v>
      </c>
    </row>
    <row r="35994" spans="18:18" x14ac:dyDescent="0.25">
      <c r="R35994" s="15">
        <v>1</v>
      </c>
    </row>
    <row r="35995" spans="18:18" x14ac:dyDescent="0.25">
      <c r="R35995" s="15">
        <v>1</v>
      </c>
    </row>
    <row r="35996" spans="18:18" x14ac:dyDescent="0.25">
      <c r="R35996" s="15">
        <v>1</v>
      </c>
    </row>
    <row r="35997" spans="18:18" x14ac:dyDescent="0.25">
      <c r="R35997" s="15">
        <v>1</v>
      </c>
    </row>
    <row r="35998" spans="18:18" x14ac:dyDescent="0.25">
      <c r="R35998" s="15">
        <v>1</v>
      </c>
    </row>
    <row r="35999" spans="18:18" x14ac:dyDescent="0.25">
      <c r="R35999" s="15">
        <v>1</v>
      </c>
    </row>
    <row r="36000" spans="18:18" x14ac:dyDescent="0.25">
      <c r="R36000" s="15">
        <v>1</v>
      </c>
    </row>
    <row r="36001" spans="18:18" x14ac:dyDescent="0.25">
      <c r="R36001" s="15">
        <v>1</v>
      </c>
    </row>
    <row r="36002" spans="18:18" x14ac:dyDescent="0.25">
      <c r="R36002" s="15">
        <v>1</v>
      </c>
    </row>
    <row r="36003" spans="18:18" x14ac:dyDescent="0.25">
      <c r="R36003" s="15">
        <v>1</v>
      </c>
    </row>
    <row r="36004" spans="18:18" x14ac:dyDescent="0.25">
      <c r="R36004" s="15">
        <v>1</v>
      </c>
    </row>
    <row r="36005" spans="18:18" x14ac:dyDescent="0.25">
      <c r="R36005" s="15">
        <v>1</v>
      </c>
    </row>
    <row r="36006" spans="18:18" x14ac:dyDescent="0.25">
      <c r="R36006" s="15">
        <v>1</v>
      </c>
    </row>
    <row r="36007" spans="18:18" x14ac:dyDescent="0.25">
      <c r="R36007" s="15">
        <v>1</v>
      </c>
    </row>
    <row r="36008" spans="18:18" x14ac:dyDescent="0.25">
      <c r="R36008" s="15">
        <v>1</v>
      </c>
    </row>
    <row r="36009" spans="18:18" x14ac:dyDescent="0.25">
      <c r="R36009" s="15">
        <v>1</v>
      </c>
    </row>
    <row r="36010" spans="18:18" x14ac:dyDescent="0.25">
      <c r="R36010" s="15">
        <v>1</v>
      </c>
    </row>
    <row r="36011" spans="18:18" x14ac:dyDescent="0.25">
      <c r="R36011" s="15">
        <v>1</v>
      </c>
    </row>
    <row r="36012" spans="18:18" x14ac:dyDescent="0.25">
      <c r="R36012" s="15">
        <v>1</v>
      </c>
    </row>
    <row r="36013" spans="18:18" x14ac:dyDescent="0.25">
      <c r="R36013" s="15">
        <v>1</v>
      </c>
    </row>
    <row r="36014" spans="18:18" x14ac:dyDescent="0.25">
      <c r="R36014" s="15">
        <v>1</v>
      </c>
    </row>
    <row r="36015" spans="18:18" x14ac:dyDescent="0.25">
      <c r="R36015" s="15">
        <v>1</v>
      </c>
    </row>
    <row r="36016" spans="18:18" x14ac:dyDescent="0.25">
      <c r="R36016" s="15">
        <v>1</v>
      </c>
    </row>
    <row r="36017" spans="18:18" x14ac:dyDescent="0.25">
      <c r="R36017" s="15">
        <v>1</v>
      </c>
    </row>
    <row r="36018" spans="18:18" x14ac:dyDescent="0.25">
      <c r="R36018" s="15">
        <v>1</v>
      </c>
    </row>
    <row r="36019" spans="18:18" x14ac:dyDescent="0.25">
      <c r="R36019" s="15">
        <v>1</v>
      </c>
    </row>
    <row r="36020" spans="18:18" x14ac:dyDescent="0.25">
      <c r="R36020" s="15">
        <v>1</v>
      </c>
    </row>
    <row r="36021" spans="18:18" x14ac:dyDescent="0.25">
      <c r="R36021" s="15">
        <v>1</v>
      </c>
    </row>
    <row r="36022" spans="18:18" x14ac:dyDescent="0.25">
      <c r="R36022" s="15">
        <v>1</v>
      </c>
    </row>
    <row r="36023" spans="18:18" x14ac:dyDescent="0.25">
      <c r="R36023" s="15">
        <v>1</v>
      </c>
    </row>
    <row r="36024" spans="18:18" x14ac:dyDescent="0.25">
      <c r="R36024" s="15">
        <v>1</v>
      </c>
    </row>
    <row r="36025" spans="18:18" x14ac:dyDescent="0.25">
      <c r="R36025" s="15">
        <v>1</v>
      </c>
    </row>
    <row r="36026" spans="18:18" x14ac:dyDescent="0.25">
      <c r="R36026" s="15">
        <v>1</v>
      </c>
    </row>
    <row r="36027" spans="18:18" x14ac:dyDescent="0.25">
      <c r="R36027" s="15">
        <v>1</v>
      </c>
    </row>
    <row r="36028" spans="18:18" x14ac:dyDescent="0.25">
      <c r="R36028" s="15">
        <v>1</v>
      </c>
    </row>
    <row r="36029" spans="18:18" x14ac:dyDescent="0.25">
      <c r="R36029" s="15">
        <v>1</v>
      </c>
    </row>
    <row r="36030" spans="18:18" x14ac:dyDescent="0.25">
      <c r="R36030" s="15">
        <v>1</v>
      </c>
    </row>
    <row r="36031" spans="18:18" x14ac:dyDescent="0.25">
      <c r="R36031" s="15">
        <v>1</v>
      </c>
    </row>
    <row r="36032" spans="18:18" x14ac:dyDescent="0.25">
      <c r="R36032" s="15">
        <v>1</v>
      </c>
    </row>
    <row r="36033" spans="18:18" x14ac:dyDescent="0.25">
      <c r="R36033" s="15">
        <v>1</v>
      </c>
    </row>
    <row r="36034" spans="18:18" x14ac:dyDescent="0.25">
      <c r="R36034" s="15">
        <v>1</v>
      </c>
    </row>
    <row r="36035" spans="18:18" x14ac:dyDescent="0.25">
      <c r="R36035" s="15">
        <v>1</v>
      </c>
    </row>
    <row r="36036" spans="18:18" x14ac:dyDescent="0.25">
      <c r="R36036" s="15">
        <v>1</v>
      </c>
    </row>
    <row r="36037" spans="18:18" x14ac:dyDescent="0.25">
      <c r="R36037" s="15">
        <v>1</v>
      </c>
    </row>
    <row r="36038" spans="18:18" x14ac:dyDescent="0.25">
      <c r="R36038" s="15">
        <v>1</v>
      </c>
    </row>
    <row r="36039" spans="18:18" x14ac:dyDescent="0.25">
      <c r="R36039" s="15">
        <v>1</v>
      </c>
    </row>
    <row r="36040" spans="18:18" x14ac:dyDescent="0.25">
      <c r="R36040" s="15">
        <v>1</v>
      </c>
    </row>
    <row r="36041" spans="18:18" x14ac:dyDescent="0.25">
      <c r="R36041" s="15">
        <v>1</v>
      </c>
    </row>
    <row r="36042" spans="18:18" x14ac:dyDescent="0.25">
      <c r="R36042" s="15">
        <v>1</v>
      </c>
    </row>
    <row r="36043" spans="18:18" x14ac:dyDescent="0.25">
      <c r="R36043" s="15">
        <v>1</v>
      </c>
    </row>
    <row r="36044" spans="18:18" x14ac:dyDescent="0.25">
      <c r="R36044" s="15">
        <v>1</v>
      </c>
    </row>
    <row r="36045" spans="18:18" x14ac:dyDescent="0.25">
      <c r="R36045" s="15">
        <v>1</v>
      </c>
    </row>
    <row r="36046" spans="18:18" x14ac:dyDescent="0.25">
      <c r="R36046" s="15">
        <v>1</v>
      </c>
    </row>
    <row r="36047" spans="18:18" x14ac:dyDescent="0.25">
      <c r="R36047" s="15">
        <v>1</v>
      </c>
    </row>
    <row r="36048" spans="18:18" x14ac:dyDescent="0.25">
      <c r="R36048" s="15">
        <v>1</v>
      </c>
    </row>
    <row r="36049" spans="18:18" x14ac:dyDescent="0.25">
      <c r="R36049" s="15">
        <v>1</v>
      </c>
    </row>
    <row r="36050" spans="18:18" x14ac:dyDescent="0.25">
      <c r="R36050" s="15">
        <v>1</v>
      </c>
    </row>
    <row r="36051" spans="18:18" x14ac:dyDescent="0.25">
      <c r="R36051" s="15">
        <v>2</v>
      </c>
    </row>
    <row r="36052" spans="18:18" x14ac:dyDescent="0.25">
      <c r="R36052" s="15">
        <v>2</v>
      </c>
    </row>
    <row r="36053" spans="18:18" x14ac:dyDescent="0.25">
      <c r="R36053" s="15">
        <v>2</v>
      </c>
    </row>
    <row r="36054" spans="18:18" x14ac:dyDescent="0.25">
      <c r="R36054" s="15">
        <v>2</v>
      </c>
    </row>
    <row r="36055" spans="18:18" x14ac:dyDescent="0.25">
      <c r="R36055" s="15">
        <v>2</v>
      </c>
    </row>
    <row r="36056" spans="18:18" x14ac:dyDescent="0.25">
      <c r="R36056" s="15">
        <v>2</v>
      </c>
    </row>
    <row r="36057" spans="18:18" x14ac:dyDescent="0.25">
      <c r="R36057" s="15">
        <v>2</v>
      </c>
    </row>
    <row r="36058" spans="18:18" x14ac:dyDescent="0.25">
      <c r="R36058" s="15">
        <v>2</v>
      </c>
    </row>
    <row r="36059" spans="18:18" x14ac:dyDescent="0.25">
      <c r="R36059" s="15">
        <v>2</v>
      </c>
    </row>
    <row r="36060" spans="18:18" x14ac:dyDescent="0.25">
      <c r="R36060" s="15">
        <v>2</v>
      </c>
    </row>
    <row r="36061" spans="18:18" x14ac:dyDescent="0.25">
      <c r="R36061" s="15">
        <v>2</v>
      </c>
    </row>
    <row r="36062" spans="18:18" x14ac:dyDescent="0.25">
      <c r="R36062" s="15">
        <v>2</v>
      </c>
    </row>
    <row r="36063" spans="18:18" x14ac:dyDescent="0.25">
      <c r="R36063" s="15">
        <v>2</v>
      </c>
    </row>
    <row r="36064" spans="18:18" x14ac:dyDescent="0.25">
      <c r="R36064" s="15">
        <v>2</v>
      </c>
    </row>
    <row r="36065" spans="18:18" x14ac:dyDescent="0.25">
      <c r="R36065" s="15">
        <v>2</v>
      </c>
    </row>
    <row r="36066" spans="18:18" x14ac:dyDescent="0.25">
      <c r="R36066" s="15">
        <v>2</v>
      </c>
    </row>
    <row r="36067" spans="18:18" x14ac:dyDescent="0.25">
      <c r="R36067" s="15">
        <v>2</v>
      </c>
    </row>
    <row r="36068" spans="18:18" x14ac:dyDescent="0.25">
      <c r="R36068" s="15">
        <v>2</v>
      </c>
    </row>
    <row r="36069" spans="18:18" x14ac:dyDescent="0.25">
      <c r="R36069" s="15">
        <v>2</v>
      </c>
    </row>
    <row r="36070" spans="18:18" x14ac:dyDescent="0.25">
      <c r="R36070" s="15">
        <v>1</v>
      </c>
    </row>
    <row r="36071" spans="18:18" x14ac:dyDescent="0.25">
      <c r="R36071" s="15">
        <v>1</v>
      </c>
    </row>
    <row r="36072" spans="18:18" x14ac:dyDescent="0.25">
      <c r="R36072" s="15">
        <v>1</v>
      </c>
    </row>
    <row r="36073" spans="18:18" x14ac:dyDescent="0.25">
      <c r="R36073" s="15">
        <v>1</v>
      </c>
    </row>
    <row r="36074" spans="18:18" x14ac:dyDescent="0.25">
      <c r="R36074" s="15">
        <v>1</v>
      </c>
    </row>
    <row r="36075" spans="18:18" x14ac:dyDescent="0.25">
      <c r="R36075" s="15">
        <v>1</v>
      </c>
    </row>
    <row r="36076" spans="18:18" x14ac:dyDescent="0.25">
      <c r="R36076" s="15">
        <v>1</v>
      </c>
    </row>
    <row r="36077" spans="18:18" x14ac:dyDescent="0.25">
      <c r="R36077" s="15">
        <v>1</v>
      </c>
    </row>
    <row r="36078" spans="18:18" x14ac:dyDescent="0.25">
      <c r="R36078" s="15">
        <v>1</v>
      </c>
    </row>
    <row r="36079" spans="18:18" x14ac:dyDescent="0.25">
      <c r="R36079" s="15">
        <v>1</v>
      </c>
    </row>
    <row r="36080" spans="18:18" x14ac:dyDescent="0.25">
      <c r="R36080" s="15">
        <v>1</v>
      </c>
    </row>
    <row r="36081" spans="18:18" x14ac:dyDescent="0.25">
      <c r="R36081" s="15">
        <v>1</v>
      </c>
    </row>
    <row r="36082" spans="18:18" x14ac:dyDescent="0.25">
      <c r="R36082" s="15">
        <v>1</v>
      </c>
    </row>
    <row r="36083" spans="18:18" x14ac:dyDescent="0.25">
      <c r="R36083" s="15">
        <v>1</v>
      </c>
    </row>
    <row r="36084" spans="18:18" x14ac:dyDescent="0.25">
      <c r="R36084" s="15">
        <v>1</v>
      </c>
    </row>
    <row r="36085" spans="18:18" x14ac:dyDescent="0.25">
      <c r="R36085" s="15">
        <v>1</v>
      </c>
    </row>
    <row r="36086" spans="18:18" x14ac:dyDescent="0.25">
      <c r="R36086" s="15">
        <v>1</v>
      </c>
    </row>
    <row r="36087" spans="18:18" x14ac:dyDescent="0.25">
      <c r="R36087" s="15">
        <v>1</v>
      </c>
    </row>
    <row r="36088" spans="18:18" x14ac:dyDescent="0.25">
      <c r="R36088" s="15">
        <v>1</v>
      </c>
    </row>
    <row r="36089" spans="18:18" x14ac:dyDescent="0.25">
      <c r="R36089" s="15">
        <v>1</v>
      </c>
    </row>
    <row r="36090" spans="18:18" x14ac:dyDescent="0.25">
      <c r="R36090" s="15">
        <v>1</v>
      </c>
    </row>
    <row r="36091" spans="18:18" x14ac:dyDescent="0.25">
      <c r="R36091" s="15">
        <v>1</v>
      </c>
    </row>
    <row r="36092" spans="18:18" x14ac:dyDescent="0.25">
      <c r="R36092" s="15">
        <v>1</v>
      </c>
    </row>
    <row r="36093" spans="18:18" x14ac:dyDescent="0.25">
      <c r="R36093" s="15">
        <v>1</v>
      </c>
    </row>
    <row r="36094" spans="18:18" x14ac:dyDescent="0.25">
      <c r="R36094" s="15">
        <v>2</v>
      </c>
    </row>
    <row r="36095" spans="18:18" x14ac:dyDescent="0.25">
      <c r="R36095" s="15">
        <v>2</v>
      </c>
    </row>
    <row r="36096" spans="18:18" x14ac:dyDescent="0.25">
      <c r="R36096" s="15">
        <v>2</v>
      </c>
    </row>
    <row r="36097" spans="18:18" x14ac:dyDescent="0.25">
      <c r="R36097" s="15">
        <v>2</v>
      </c>
    </row>
    <row r="36098" spans="18:18" x14ac:dyDescent="0.25">
      <c r="R36098" s="15">
        <v>2</v>
      </c>
    </row>
    <row r="36099" spans="18:18" x14ac:dyDescent="0.25">
      <c r="R36099" s="15">
        <v>2</v>
      </c>
    </row>
    <row r="36100" spans="18:18" x14ac:dyDescent="0.25">
      <c r="R36100" s="15">
        <v>2</v>
      </c>
    </row>
    <row r="36101" spans="18:18" x14ac:dyDescent="0.25">
      <c r="R36101" s="15">
        <v>2</v>
      </c>
    </row>
    <row r="36102" spans="18:18" x14ac:dyDescent="0.25">
      <c r="R36102" s="15">
        <v>2</v>
      </c>
    </row>
    <row r="36103" spans="18:18" x14ac:dyDescent="0.25">
      <c r="R36103" s="15">
        <v>2</v>
      </c>
    </row>
    <row r="36104" spans="18:18" x14ac:dyDescent="0.25">
      <c r="R36104" s="15">
        <v>2</v>
      </c>
    </row>
    <row r="36105" spans="18:18" x14ac:dyDescent="0.25">
      <c r="R36105" s="15">
        <v>2</v>
      </c>
    </row>
    <row r="36106" spans="18:18" x14ac:dyDescent="0.25">
      <c r="R36106" s="15">
        <v>2</v>
      </c>
    </row>
    <row r="36107" spans="18:18" x14ac:dyDescent="0.25">
      <c r="R36107" s="15">
        <v>2</v>
      </c>
    </row>
    <row r="36108" spans="18:18" x14ac:dyDescent="0.25">
      <c r="R36108" s="15">
        <v>2</v>
      </c>
    </row>
    <row r="36109" spans="18:18" x14ac:dyDescent="0.25">
      <c r="R36109" s="15">
        <v>2</v>
      </c>
    </row>
    <row r="36110" spans="18:18" x14ac:dyDescent="0.25">
      <c r="R36110" s="15">
        <v>2</v>
      </c>
    </row>
    <row r="36111" spans="18:18" x14ac:dyDescent="0.25">
      <c r="R36111" s="15">
        <v>2</v>
      </c>
    </row>
    <row r="36112" spans="18:18" x14ac:dyDescent="0.25">
      <c r="R36112" s="15">
        <v>2</v>
      </c>
    </row>
    <row r="36113" spans="18:18" x14ac:dyDescent="0.25">
      <c r="R36113" s="15">
        <v>2</v>
      </c>
    </row>
    <row r="36114" spans="18:18" x14ac:dyDescent="0.25">
      <c r="R36114" s="15">
        <v>2</v>
      </c>
    </row>
    <row r="36115" spans="18:18" x14ac:dyDescent="0.25">
      <c r="R36115" s="15">
        <v>2</v>
      </c>
    </row>
    <row r="36116" spans="18:18" x14ac:dyDescent="0.25">
      <c r="R36116" s="15">
        <v>2</v>
      </c>
    </row>
    <row r="36117" spans="18:18" x14ac:dyDescent="0.25">
      <c r="R36117" s="15">
        <v>2</v>
      </c>
    </row>
    <row r="36118" spans="18:18" x14ac:dyDescent="0.25">
      <c r="R36118" s="15">
        <v>2</v>
      </c>
    </row>
    <row r="36119" spans="18:18" x14ac:dyDescent="0.25">
      <c r="R36119" s="15">
        <v>2</v>
      </c>
    </row>
    <row r="36120" spans="18:18" x14ac:dyDescent="0.25">
      <c r="R36120" s="15">
        <v>2</v>
      </c>
    </row>
    <row r="36121" spans="18:18" x14ac:dyDescent="0.25">
      <c r="R36121" s="15">
        <v>2</v>
      </c>
    </row>
    <row r="36122" spans="18:18" x14ac:dyDescent="0.25">
      <c r="R36122" s="15">
        <v>1</v>
      </c>
    </row>
    <row r="36123" spans="18:18" x14ac:dyDescent="0.25">
      <c r="R36123" s="15">
        <v>1</v>
      </c>
    </row>
    <row r="36124" spans="18:18" x14ac:dyDescent="0.25">
      <c r="R36124" s="15">
        <v>1</v>
      </c>
    </row>
    <row r="36125" spans="18:18" x14ac:dyDescent="0.25">
      <c r="R36125" s="15">
        <v>1</v>
      </c>
    </row>
    <row r="36126" spans="18:18" x14ac:dyDescent="0.25">
      <c r="R36126" s="15">
        <v>1</v>
      </c>
    </row>
    <row r="36127" spans="18:18" x14ac:dyDescent="0.25">
      <c r="R36127" s="15">
        <v>1</v>
      </c>
    </row>
    <row r="36128" spans="18:18" x14ac:dyDescent="0.25">
      <c r="R36128" s="15">
        <v>1</v>
      </c>
    </row>
    <row r="36129" spans="18:18" x14ac:dyDescent="0.25">
      <c r="R36129" s="15">
        <v>1</v>
      </c>
    </row>
    <row r="36130" spans="18:18" x14ac:dyDescent="0.25">
      <c r="R36130" s="15">
        <v>1</v>
      </c>
    </row>
    <row r="36131" spans="18:18" x14ac:dyDescent="0.25">
      <c r="R36131" s="15">
        <v>1</v>
      </c>
    </row>
    <row r="36132" spans="18:18" x14ac:dyDescent="0.25">
      <c r="R36132" s="15">
        <v>1</v>
      </c>
    </row>
    <row r="36133" spans="18:18" x14ac:dyDescent="0.25">
      <c r="R36133" s="15">
        <v>1</v>
      </c>
    </row>
    <row r="36134" spans="18:18" x14ac:dyDescent="0.25">
      <c r="R36134" s="15">
        <v>1</v>
      </c>
    </row>
    <row r="36135" spans="18:18" x14ac:dyDescent="0.25">
      <c r="R36135" s="15">
        <v>1</v>
      </c>
    </row>
    <row r="36136" spans="18:18" x14ac:dyDescent="0.25">
      <c r="R36136" s="15">
        <v>1</v>
      </c>
    </row>
    <row r="36137" spans="18:18" x14ac:dyDescent="0.25">
      <c r="R36137" s="15">
        <v>1</v>
      </c>
    </row>
    <row r="36138" spans="18:18" x14ac:dyDescent="0.25">
      <c r="R36138" s="15">
        <v>1</v>
      </c>
    </row>
    <row r="36139" spans="18:18" x14ac:dyDescent="0.25">
      <c r="R36139" s="15">
        <v>1</v>
      </c>
    </row>
    <row r="36140" spans="18:18" x14ac:dyDescent="0.25">
      <c r="R36140" s="15">
        <v>1</v>
      </c>
    </row>
    <row r="36141" spans="18:18" x14ac:dyDescent="0.25">
      <c r="R36141" s="15">
        <v>1</v>
      </c>
    </row>
    <row r="36142" spans="18:18" x14ac:dyDescent="0.25">
      <c r="R36142" s="15">
        <v>1</v>
      </c>
    </row>
    <row r="36143" spans="18:18" x14ac:dyDescent="0.25">
      <c r="R36143" s="15">
        <v>1</v>
      </c>
    </row>
    <row r="36144" spans="18:18" x14ac:dyDescent="0.25">
      <c r="R36144" s="15">
        <v>1</v>
      </c>
    </row>
    <row r="36145" spans="18:18" x14ac:dyDescent="0.25">
      <c r="R36145" s="15">
        <v>1</v>
      </c>
    </row>
    <row r="36146" spans="18:18" x14ac:dyDescent="0.25">
      <c r="R36146" s="15">
        <v>1</v>
      </c>
    </row>
    <row r="36147" spans="18:18" x14ac:dyDescent="0.25">
      <c r="R36147" s="15">
        <v>1</v>
      </c>
    </row>
    <row r="36148" spans="18:18" x14ac:dyDescent="0.25">
      <c r="R36148" s="15">
        <v>1</v>
      </c>
    </row>
    <row r="36149" spans="18:18" x14ac:dyDescent="0.25">
      <c r="R36149" s="15">
        <v>1</v>
      </c>
    </row>
    <row r="36150" spans="18:18" x14ac:dyDescent="0.25">
      <c r="R36150" s="15">
        <v>1</v>
      </c>
    </row>
    <row r="36151" spans="18:18" x14ac:dyDescent="0.25">
      <c r="R36151" s="15">
        <v>3</v>
      </c>
    </row>
    <row r="36152" spans="18:18" x14ac:dyDescent="0.25">
      <c r="R36152" s="15">
        <v>3</v>
      </c>
    </row>
    <row r="36153" spans="18:18" x14ac:dyDescent="0.25">
      <c r="R36153" s="15">
        <v>3</v>
      </c>
    </row>
    <row r="36154" spans="18:18" x14ac:dyDescent="0.25">
      <c r="R36154" s="15">
        <v>3</v>
      </c>
    </row>
    <row r="36155" spans="18:18" x14ac:dyDescent="0.25">
      <c r="R36155" s="15">
        <v>3</v>
      </c>
    </row>
    <row r="36156" spans="18:18" x14ac:dyDescent="0.25">
      <c r="R36156" s="15">
        <v>4</v>
      </c>
    </row>
    <row r="36157" spans="18:18" x14ac:dyDescent="0.25">
      <c r="R36157" s="15">
        <v>4</v>
      </c>
    </row>
    <row r="36158" spans="18:18" x14ac:dyDescent="0.25">
      <c r="R36158" s="15">
        <v>4</v>
      </c>
    </row>
    <row r="36159" spans="18:18" x14ac:dyDescent="0.25">
      <c r="R36159" s="15">
        <v>4</v>
      </c>
    </row>
    <row r="36160" spans="18:18" x14ac:dyDescent="0.25">
      <c r="R36160" s="15">
        <v>4</v>
      </c>
    </row>
    <row r="36161" spans="18:18" x14ac:dyDescent="0.25">
      <c r="R36161" s="15">
        <v>4</v>
      </c>
    </row>
    <row r="36162" spans="18:18" x14ac:dyDescent="0.25">
      <c r="R36162" s="15">
        <v>4</v>
      </c>
    </row>
    <row r="36163" spans="18:18" x14ac:dyDescent="0.25">
      <c r="R36163" s="15">
        <v>4</v>
      </c>
    </row>
    <row r="36164" spans="18:18" x14ac:dyDescent="0.25">
      <c r="R36164" s="15">
        <v>4</v>
      </c>
    </row>
    <row r="36165" spans="18:18" x14ac:dyDescent="0.25">
      <c r="R36165" s="15">
        <v>4</v>
      </c>
    </row>
    <row r="36166" spans="18:18" x14ac:dyDescent="0.25">
      <c r="R36166" s="15">
        <v>4</v>
      </c>
    </row>
    <row r="36167" spans="18:18" x14ac:dyDescent="0.25">
      <c r="R36167" s="15">
        <v>4</v>
      </c>
    </row>
    <row r="36168" spans="18:18" x14ac:dyDescent="0.25">
      <c r="R36168" s="15">
        <v>4</v>
      </c>
    </row>
    <row r="36169" spans="18:18" x14ac:dyDescent="0.25">
      <c r="R36169" s="15">
        <v>4</v>
      </c>
    </row>
    <row r="36170" spans="18:18" x14ac:dyDescent="0.25">
      <c r="R36170" s="15">
        <v>4</v>
      </c>
    </row>
    <row r="36171" spans="18:18" x14ac:dyDescent="0.25">
      <c r="R36171" s="15">
        <v>4</v>
      </c>
    </row>
    <row r="36172" spans="18:18" x14ac:dyDescent="0.25">
      <c r="R36172" s="15">
        <v>4</v>
      </c>
    </row>
    <row r="36173" spans="18:18" x14ac:dyDescent="0.25">
      <c r="R36173" s="15">
        <v>4</v>
      </c>
    </row>
    <row r="36174" spans="18:18" x14ac:dyDescent="0.25">
      <c r="R36174" s="15">
        <v>4</v>
      </c>
    </row>
    <row r="36175" spans="18:18" x14ac:dyDescent="0.25">
      <c r="R36175" s="15">
        <v>4</v>
      </c>
    </row>
    <row r="36176" spans="18:18" x14ac:dyDescent="0.25">
      <c r="R36176" s="15">
        <v>4</v>
      </c>
    </row>
    <row r="36177" spans="18:18" x14ac:dyDescent="0.25">
      <c r="R36177" s="15">
        <v>4</v>
      </c>
    </row>
    <row r="36178" spans="18:18" x14ac:dyDescent="0.25">
      <c r="R36178" s="15">
        <v>4</v>
      </c>
    </row>
    <row r="36179" spans="18:18" x14ac:dyDescent="0.25">
      <c r="R36179" s="15">
        <v>4</v>
      </c>
    </row>
    <row r="36180" spans="18:18" x14ac:dyDescent="0.25">
      <c r="R36180" s="15">
        <v>4</v>
      </c>
    </row>
    <row r="36181" spans="18:18" x14ac:dyDescent="0.25">
      <c r="R36181" s="15">
        <v>4</v>
      </c>
    </row>
    <row r="36182" spans="18:18" x14ac:dyDescent="0.25">
      <c r="R36182" s="15">
        <v>4</v>
      </c>
    </row>
    <row r="36183" spans="18:18" x14ac:dyDescent="0.25">
      <c r="R36183" s="15">
        <v>4</v>
      </c>
    </row>
    <row r="36184" spans="18:18" x14ac:dyDescent="0.25">
      <c r="R36184" s="15">
        <v>4</v>
      </c>
    </row>
    <row r="36185" spans="18:18" x14ac:dyDescent="0.25">
      <c r="R36185" s="15">
        <v>4</v>
      </c>
    </row>
    <row r="36186" spans="18:18" x14ac:dyDescent="0.25">
      <c r="R36186" s="15">
        <v>4</v>
      </c>
    </row>
    <row r="36187" spans="18:18" x14ac:dyDescent="0.25">
      <c r="R36187" s="15">
        <v>4</v>
      </c>
    </row>
    <row r="36188" spans="18:18" x14ac:dyDescent="0.25">
      <c r="R36188" s="15">
        <v>4</v>
      </c>
    </row>
    <row r="36189" spans="18:18" x14ac:dyDescent="0.25">
      <c r="R36189" s="15">
        <v>4</v>
      </c>
    </row>
    <row r="36190" spans="18:18" x14ac:dyDescent="0.25">
      <c r="R36190" s="15">
        <v>4</v>
      </c>
    </row>
    <row r="36191" spans="18:18" x14ac:dyDescent="0.25">
      <c r="R36191" s="15">
        <v>4</v>
      </c>
    </row>
    <row r="36192" spans="18:18" x14ac:dyDescent="0.25">
      <c r="R36192" s="15">
        <v>4</v>
      </c>
    </row>
    <row r="36193" spans="18:18" x14ac:dyDescent="0.25">
      <c r="R36193" s="15">
        <v>4</v>
      </c>
    </row>
    <row r="36194" spans="18:18" x14ac:dyDescent="0.25">
      <c r="R36194" s="15">
        <v>4</v>
      </c>
    </row>
    <row r="36195" spans="18:18" x14ac:dyDescent="0.25">
      <c r="R36195" s="15">
        <v>4</v>
      </c>
    </row>
    <row r="36196" spans="18:18" x14ac:dyDescent="0.25">
      <c r="R36196" s="15">
        <v>4</v>
      </c>
    </row>
    <row r="36197" spans="18:18" x14ac:dyDescent="0.25">
      <c r="R36197" s="15">
        <v>4</v>
      </c>
    </row>
    <row r="36198" spans="18:18" x14ac:dyDescent="0.25">
      <c r="R36198" s="15">
        <v>4</v>
      </c>
    </row>
    <row r="36199" spans="18:18" x14ac:dyDescent="0.25">
      <c r="R36199" s="15">
        <v>4</v>
      </c>
    </row>
    <row r="36200" spans="18:18" x14ac:dyDescent="0.25">
      <c r="R36200" s="15">
        <v>4</v>
      </c>
    </row>
    <row r="36201" spans="18:18" x14ac:dyDescent="0.25">
      <c r="R36201" s="15">
        <v>4</v>
      </c>
    </row>
    <row r="36202" spans="18:18" x14ac:dyDescent="0.25">
      <c r="R36202" s="15">
        <v>4</v>
      </c>
    </row>
    <row r="36203" spans="18:18" x14ac:dyDescent="0.25">
      <c r="R36203" s="15">
        <v>4</v>
      </c>
    </row>
    <row r="36204" spans="18:18" x14ac:dyDescent="0.25">
      <c r="R36204" s="15">
        <v>4</v>
      </c>
    </row>
    <row r="36205" spans="18:18" x14ac:dyDescent="0.25">
      <c r="R36205" s="15">
        <v>4</v>
      </c>
    </row>
    <row r="36206" spans="18:18" x14ac:dyDescent="0.25">
      <c r="R36206" s="15">
        <v>4</v>
      </c>
    </row>
    <row r="36207" spans="18:18" x14ac:dyDescent="0.25">
      <c r="R36207" s="15">
        <v>4</v>
      </c>
    </row>
    <row r="36208" spans="18:18" x14ac:dyDescent="0.25">
      <c r="R36208" s="15">
        <v>4</v>
      </c>
    </row>
    <row r="36209" spans="18:18" x14ac:dyDescent="0.25">
      <c r="R36209" s="15">
        <v>4</v>
      </c>
    </row>
    <row r="36210" spans="18:18" x14ac:dyDescent="0.25">
      <c r="R36210" s="15">
        <v>4</v>
      </c>
    </row>
    <row r="36211" spans="18:18" x14ac:dyDescent="0.25">
      <c r="R36211" s="15">
        <v>4</v>
      </c>
    </row>
    <row r="36212" spans="18:18" x14ac:dyDescent="0.25">
      <c r="R36212" s="15">
        <v>4</v>
      </c>
    </row>
    <row r="36213" spans="18:18" x14ac:dyDescent="0.25">
      <c r="R36213" s="15">
        <v>4</v>
      </c>
    </row>
    <row r="36214" spans="18:18" x14ac:dyDescent="0.25">
      <c r="R36214" s="15">
        <v>4</v>
      </c>
    </row>
    <row r="36215" spans="18:18" x14ac:dyDescent="0.25">
      <c r="R36215" s="15">
        <v>4</v>
      </c>
    </row>
    <row r="36216" spans="18:18" x14ac:dyDescent="0.25">
      <c r="R36216" s="15">
        <v>4</v>
      </c>
    </row>
    <row r="36217" spans="18:18" x14ac:dyDescent="0.25">
      <c r="R36217" s="15">
        <v>4</v>
      </c>
    </row>
    <row r="36218" spans="18:18" x14ac:dyDescent="0.25">
      <c r="R36218" s="15">
        <v>4</v>
      </c>
    </row>
    <row r="36219" spans="18:18" x14ac:dyDescent="0.25">
      <c r="R36219" s="15">
        <v>4</v>
      </c>
    </row>
    <row r="36220" spans="18:18" x14ac:dyDescent="0.25">
      <c r="R36220" s="15">
        <v>4</v>
      </c>
    </row>
    <row r="36221" spans="18:18" x14ac:dyDescent="0.25">
      <c r="R36221" s="15">
        <v>4</v>
      </c>
    </row>
    <row r="36222" spans="18:18" x14ac:dyDescent="0.25">
      <c r="R36222" s="15">
        <v>4</v>
      </c>
    </row>
    <row r="36223" spans="18:18" x14ac:dyDescent="0.25">
      <c r="R36223" s="15">
        <v>4</v>
      </c>
    </row>
    <row r="36224" spans="18:18" x14ac:dyDescent="0.25">
      <c r="R36224" s="15">
        <v>4</v>
      </c>
    </row>
    <row r="36225" spans="18:18" x14ac:dyDescent="0.25">
      <c r="R36225" s="15">
        <v>4</v>
      </c>
    </row>
    <row r="36226" spans="18:18" x14ac:dyDescent="0.25">
      <c r="R36226" s="15">
        <v>4</v>
      </c>
    </row>
    <row r="36227" spans="18:18" x14ac:dyDescent="0.25">
      <c r="R36227" s="15">
        <v>4</v>
      </c>
    </row>
    <row r="36228" spans="18:18" x14ac:dyDescent="0.25">
      <c r="R36228" s="15">
        <v>4</v>
      </c>
    </row>
    <row r="36229" spans="18:18" x14ac:dyDescent="0.25">
      <c r="R36229" s="15">
        <v>4</v>
      </c>
    </row>
    <row r="36230" spans="18:18" x14ac:dyDescent="0.25">
      <c r="R36230" s="15">
        <v>4</v>
      </c>
    </row>
    <row r="36231" spans="18:18" x14ac:dyDescent="0.25">
      <c r="R36231" s="15">
        <v>4</v>
      </c>
    </row>
    <row r="36232" spans="18:18" x14ac:dyDescent="0.25">
      <c r="R36232" s="15">
        <v>4</v>
      </c>
    </row>
    <row r="36233" spans="18:18" x14ac:dyDescent="0.25">
      <c r="R36233" s="15">
        <v>4</v>
      </c>
    </row>
    <row r="36234" spans="18:18" x14ac:dyDescent="0.25">
      <c r="R36234" s="15">
        <v>4</v>
      </c>
    </row>
    <row r="36235" spans="18:18" x14ac:dyDescent="0.25">
      <c r="R36235" s="15">
        <v>3</v>
      </c>
    </row>
    <row r="36236" spans="18:18" x14ac:dyDescent="0.25">
      <c r="R36236" s="15">
        <v>3</v>
      </c>
    </row>
    <row r="36237" spans="18:18" x14ac:dyDescent="0.25">
      <c r="R36237" s="15">
        <v>3</v>
      </c>
    </row>
    <row r="36238" spans="18:18" x14ac:dyDescent="0.25">
      <c r="R36238" s="15">
        <v>3</v>
      </c>
    </row>
    <row r="36239" spans="18:18" x14ac:dyDescent="0.25">
      <c r="R36239" s="15">
        <v>3</v>
      </c>
    </row>
    <row r="36240" spans="18:18" x14ac:dyDescent="0.25">
      <c r="R36240" s="15">
        <v>3</v>
      </c>
    </row>
    <row r="36241" spans="18:18" x14ac:dyDescent="0.25">
      <c r="R36241" s="15">
        <v>3</v>
      </c>
    </row>
    <row r="36242" spans="18:18" x14ac:dyDescent="0.25">
      <c r="R36242" s="15">
        <v>3</v>
      </c>
    </row>
    <row r="36243" spans="18:18" x14ac:dyDescent="0.25">
      <c r="R36243" s="15">
        <v>3</v>
      </c>
    </row>
    <row r="36244" spans="18:18" x14ac:dyDescent="0.25">
      <c r="R36244" s="15">
        <v>3</v>
      </c>
    </row>
    <row r="36245" spans="18:18" x14ac:dyDescent="0.25">
      <c r="R36245" s="15">
        <v>3</v>
      </c>
    </row>
    <row r="36246" spans="18:18" x14ac:dyDescent="0.25">
      <c r="R36246" s="15">
        <v>3</v>
      </c>
    </row>
    <row r="36247" spans="18:18" x14ac:dyDescent="0.25">
      <c r="R36247" s="15">
        <v>3</v>
      </c>
    </row>
    <row r="36248" spans="18:18" x14ac:dyDescent="0.25">
      <c r="R36248" s="15">
        <v>3</v>
      </c>
    </row>
    <row r="36249" spans="18:18" x14ac:dyDescent="0.25">
      <c r="R36249" s="15">
        <v>3</v>
      </c>
    </row>
    <row r="36250" spans="18:18" x14ac:dyDescent="0.25">
      <c r="R36250" s="15">
        <v>3</v>
      </c>
    </row>
    <row r="36251" spans="18:18" x14ac:dyDescent="0.25">
      <c r="R36251" s="15">
        <v>3</v>
      </c>
    </row>
    <row r="36252" spans="18:18" x14ac:dyDescent="0.25">
      <c r="R36252" s="15">
        <v>3</v>
      </c>
    </row>
    <row r="36253" spans="18:18" x14ac:dyDescent="0.25">
      <c r="R36253" s="15">
        <v>3</v>
      </c>
    </row>
    <row r="36254" spans="18:18" x14ac:dyDescent="0.25">
      <c r="R36254" s="15">
        <v>3</v>
      </c>
    </row>
    <row r="36255" spans="18:18" x14ac:dyDescent="0.25">
      <c r="R36255" s="15">
        <v>1</v>
      </c>
    </row>
    <row r="36256" spans="18:18" x14ac:dyDescent="0.25">
      <c r="R36256" s="15">
        <v>1</v>
      </c>
    </row>
    <row r="36257" spans="18:18" x14ac:dyDescent="0.25">
      <c r="R36257" s="15">
        <v>1</v>
      </c>
    </row>
    <row r="36258" spans="18:18" x14ac:dyDescent="0.25">
      <c r="R36258" s="15">
        <v>1</v>
      </c>
    </row>
    <row r="36259" spans="18:18" x14ac:dyDescent="0.25">
      <c r="R36259" s="15">
        <v>1</v>
      </c>
    </row>
    <row r="36260" spans="18:18" x14ac:dyDescent="0.25">
      <c r="R36260" s="15">
        <v>1</v>
      </c>
    </row>
    <row r="36261" spans="18:18" x14ac:dyDescent="0.25">
      <c r="R36261" s="15">
        <v>1</v>
      </c>
    </row>
    <row r="36262" spans="18:18" x14ac:dyDescent="0.25">
      <c r="R36262" s="15">
        <v>1</v>
      </c>
    </row>
    <row r="36263" spans="18:18" x14ac:dyDescent="0.25">
      <c r="R36263" s="15">
        <v>1</v>
      </c>
    </row>
    <row r="36264" spans="18:18" x14ac:dyDescent="0.25">
      <c r="R36264" s="15">
        <v>1</v>
      </c>
    </row>
    <row r="36265" spans="18:18" x14ac:dyDescent="0.25">
      <c r="R36265" s="15">
        <v>1</v>
      </c>
    </row>
    <row r="36266" spans="18:18" x14ac:dyDescent="0.25">
      <c r="R36266" s="15">
        <v>1</v>
      </c>
    </row>
    <row r="36267" spans="18:18" x14ac:dyDescent="0.25">
      <c r="R36267" s="15">
        <v>1</v>
      </c>
    </row>
    <row r="36268" spans="18:18" x14ac:dyDescent="0.25">
      <c r="R36268" s="15">
        <v>1</v>
      </c>
    </row>
    <row r="36269" spans="18:18" x14ac:dyDescent="0.25">
      <c r="R36269" s="15">
        <v>1</v>
      </c>
    </row>
    <row r="36270" spans="18:18" x14ac:dyDescent="0.25">
      <c r="R36270" s="15">
        <v>1</v>
      </c>
    </row>
    <row r="36271" spans="18:18" x14ac:dyDescent="0.25">
      <c r="R36271" s="15">
        <v>1</v>
      </c>
    </row>
    <row r="36272" spans="18:18" x14ac:dyDescent="0.25">
      <c r="R36272" s="15">
        <v>1</v>
      </c>
    </row>
    <row r="36273" spans="18:18" x14ac:dyDescent="0.25">
      <c r="R36273" s="15">
        <v>1</v>
      </c>
    </row>
    <row r="36274" spans="18:18" x14ac:dyDescent="0.25">
      <c r="R36274" s="15">
        <v>1</v>
      </c>
    </row>
    <row r="36275" spans="18:18" x14ac:dyDescent="0.25">
      <c r="R36275" s="15">
        <v>3</v>
      </c>
    </row>
    <row r="36276" spans="18:18" x14ac:dyDescent="0.25">
      <c r="R36276" s="15">
        <v>3</v>
      </c>
    </row>
    <row r="36277" spans="18:18" x14ac:dyDescent="0.25">
      <c r="R36277" s="15">
        <v>3</v>
      </c>
    </row>
    <row r="36278" spans="18:18" x14ac:dyDescent="0.25">
      <c r="R36278" s="15">
        <v>3</v>
      </c>
    </row>
    <row r="36279" spans="18:18" x14ac:dyDescent="0.25">
      <c r="R36279" s="15">
        <v>3</v>
      </c>
    </row>
    <row r="36280" spans="18:18" x14ac:dyDescent="0.25">
      <c r="R36280" s="15">
        <v>3</v>
      </c>
    </row>
    <row r="36281" spans="18:18" x14ac:dyDescent="0.25">
      <c r="R36281" s="15">
        <v>3</v>
      </c>
    </row>
    <row r="36282" spans="18:18" x14ac:dyDescent="0.25">
      <c r="R36282" s="15">
        <v>3</v>
      </c>
    </row>
    <row r="36283" spans="18:18" x14ac:dyDescent="0.25">
      <c r="R36283" s="15">
        <v>3</v>
      </c>
    </row>
    <row r="36284" spans="18:18" x14ac:dyDescent="0.25">
      <c r="R36284" s="15">
        <v>3</v>
      </c>
    </row>
    <row r="36285" spans="18:18" x14ac:dyDescent="0.25">
      <c r="R36285" s="15">
        <v>3</v>
      </c>
    </row>
    <row r="36286" spans="18:18" x14ac:dyDescent="0.25">
      <c r="R36286" s="15">
        <v>3</v>
      </c>
    </row>
    <row r="36287" spans="18:18" x14ac:dyDescent="0.25">
      <c r="R36287" s="15">
        <v>3</v>
      </c>
    </row>
    <row r="36288" spans="18:18" x14ac:dyDescent="0.25">
      <c r="R36288" s="15">
        <v>3</v>
      </c>
    </row>
    <row r="36289" spans="18:18" x14ac:dyDescent="0.25">
      <c r="R36289" s="15">
        <v>3</v>
      </c>
    </row>
    <row r="36290" spans="18:18" x14ac:dyDescent="0.25">
      <c r="R36290" s="15">
        <v>3</v>
      </c>
    </row>
    <row r="36291" spans="18:18" x14ac:dyDescent="0.25">
      <c r="R36291" s="15">
        <v>3</v>
      </c>
    </row>
    <row r="36292" spans="18:18" x14ac:dyDescent="0.25">
      <c r="R36292" s="15">
        <v>3</v>
      </c>
    </row>
    <row r="36293" spans="18:18" x14ac:dyDescent="0.25">
      <c r="R36293" s="15">
        <v>3</v>
      </c>
    </row>
    <row r="36294" spans="18:18" x14ac:dyDescent="0.25">
      <c r="R36294" s="15">
        <v>3</v>
      </c>
    </row>
    <row r="36295" spans="18:18" x14ac:dyDescent="0.25">
      <c r="R36295" s="15">
        <v>3</v>
      </c>
    </row>
    <row r="36296" spans="18:18" x14ac:dyDescent="0.25">
      <c r="R36296" s="15">
        <v>3</v>
      </c>
    </row>
    <row r="36297" spans="18:18" x14ac:dyDescent="0.25">
      <c r="R36297" s="15">
        <v>3</v>
      </c>
    </row>
    <row r="36298" spans="18:18" x14ac:dyDescent="0.25">
      <c r="R36298" s="15">
        <v>3</v>
      </c>
    </row>
    <row r="36299" spans="18:18" x14ac:dyDescent="0.25">
      <c r="R36299" s="15">
        <v>3</v>
      </c>
    </row>
    <row r="36300" spans="18:18" x14ac:dyDescent="0.25">
      <c r="R36300" s="15">
        <v>3</v>
      </c>
    </row>
    <row r="36301" spans="18:18" x14ac:dyDescent="0.25">
      <c r="R36301" s="15">
        <v>3</v>
      </c>
    </row>
    <row r="36302" spans="18:18" x14ac:dyDescent="0.25">
      <c r="R36302" s="15">
        <v>3</v>
      </c>
    </row>
    <row r="36303" spans="18:18" x14ac:dyDescent="0.25">
      <c r="R36303" s="15">
        <v>3</v>
      </c>
    </row>
    <row r="36304" spans="18:18" x14ac:dyDescent="0.25">
      <c r="R36304" s="15">
        <v>3</v>
      </c>
    </row>
    <row r="36305" spans="18:18" x14ac:dyDescent="0.25">
      <c r="R36305" s="15">
        <v>3</v>
      </c>
    </row>
    <row r="36306" spans="18:18" x14ac:dyDescent="0.25">
      <c r="R36306" s="15">
        <v>3</v>
      </c>
    </row>
    <row r="36307" spans="18:18" x14ac:dyDescent="0.25">
      <c r="R36307" s="15">
        <v>3</v>
      </c>
    </row>
    <row r="36308" spans="18:18" x14ac:dyDescent="0.25">
      <c r="R36308" s="15">
        <v>3</v>
      </c>
    </row>
    <row r="36309" spans="18:18" x14ac:dyDescent="0.25">
      <c r="R36309" s="15">
        <v>3</v>
      </c>
    </row>
    <row r="36310" spans="18:18" x14ac:dyDescent="0.25">
      <c r="R36310" s="15">
        <v>3</v>
      </c>
    </row>
    <row r="36311" spans="18:18" x14ac:dyDescent="0.25">
      <c r="R36311" s="15">
        <v>3</v>
      </c>
    </row>
    <row r="36312" spans="18:18" x14ac:dyDescent="0.25">
      <c r="R36312" s="15">
        <v>4</v>
      </c>
    </row>
    <row r="36313" spans="18:18" x14ac:dyDescent="0.25">
      <c r="R36313" s="15">
        <v>4</v>
      </c>
    </row>
    <row r="36314" spans="18:18" x14ac:dyDescent="0.25">
      <c r="R36314" s="15">
        <v>1</v>
      </c>
    </row>
    <row r="36315" spans="18:18" x14ac:dyDescent="0.25">
      <c r="R36315" s="15">
        <v>1</v>
      </c>
    </row>
    <row r="36316" spans="18:18" x14ac:dyDescent="0.25">
      <c r="R36316" s="15">
        <v>1</v>
      </c>
    </row>
    <row r="36317" spans="18:18" x14ac:dyDescent="0.25">
      <c r="R36317" s="15">
        <v>1</v>
      </c>
    </row>
    <row r="36318" spans="18:18" x14ac:dyDescent="0.25">
      <c r="R36318" s="15">
        <v>4</v>
      </c>
    </row>
    <row r="36319" spans="18:18" x14ac:dyDescent="0.25">
      <c r="R36319" s="15">
        <v>4</v>
      </c>
    </row>
    <row r="36320" spans="18:18" x14ac:dyDescent="0.25">
      <c r="R36320" s="15">
        <v>1</v>
      </c>
    </row>
    <row r="36321" spans="18:18" x14ac:dyDescent="0.25">
      <c r="R36321" s="15">
        <v>1</v>
      </c>
    </row>
    <row r="36322" spans="18:18" x14ac:dyDescent="0.25">
      <c r="R36322" s="15">
        <v>1</v>
      </c>
    </row>
    <row r="36323" spans="18:18" x14ac:dyDescent="0.25">
      <c r="R36323" s="15">
        <v>1</v>
      </c>
    </row>
    <row r="36324" spans="18:18" x14ac:dyDescent="0.25">
      <c r="R36324" s="15">
        <v>3</v>
      </c>
    </row>
    <row r="36325" spans="18:18" x14ac:dyDescent="0.25">
      <c r="R36325" s="15">
        <v>3</v>
      </c>
    </row>
    <row r="36326" spans="18:18" x14ac:dyDescent="0.25">
      <c r="R36326" s="15">
        <v>1</v>
      </c>
    </row>
    <row r="36327" spans="18:18" x14ac:dyDescent="0.25">
      <c r="R36327" s="15">
        <v>1</v>
      </c>
    </row>
    <row r="36328" spans="18:18" x14ac:dyDescent="0.25">
      <c r="R36328" s="15">
        <v>1</v>
      </c>
    </row>
    <row r="36329" spans="18:18" x14ac:dyDescent="0.25">
      <c r="R36329" s="15">
        <v>3</v>
      </c>
    </row>
    <row r="36330" spans="18:18" x14ac:dyDescent="0.25">
      <c r="R36330" s="15">
        <v>3</v>
      </c>
    </row>
    <row r="36331" spans="18:18" x14ac:dyDescent="0.25">
      <c r="R36331" s="15">
        <v>3</v>
      </c>
    </row>
    <row r="36332" spans="18:18" x14ac:dyDescent="0.25">
      <c r="R36332" s="15">
        <v>3</v>
      </c>
    </row>
    <row r="36333" spans="18:18" x14ac:dyDescent="0.25">
      <c r="R36333" s="15">
        <v>3</v>
      </c>
    </row>
    <row r="36334" spans="18:18" x14ac:dyDescent="0.25">
      <c r="R36334" s="15">
        <v>3</v>
      </c>
    </row>
    <row r="36335" spans="18:18" x14ac:dyDescent="0.25">
      <c r="R36335" s="15">
        <v>3</v>
      </c>
    </row>
    <row r="36336" spans="18:18" x14ac:dyDescent="0.25">
      <c r="R36336" s="15">
        <v>3</v>
      </c>
    </row>
    <row r="36337" spans="18:18" x14ac:dyDescent="0.25">
      <c r="R36337" s="15">
        <v>3</v>
      </c>
    </row>
    <row r="36338" spans="18:18" x14ac:dyDescent="0.25">
      <c r="R36338" s="15">
        <v>3</v>
      </c>
    </row>
    <row r="36339" spans="18:18" x14ac:dyDescent="0.25">
      <c r="R36339" s="15">
        <v>3</v>
      </c>
    </row>
    <row r="36340" spans="18:18" x14ac:dyDescent="0.25">
      <c r="R36340" s="15">
        <v>3</v>
      </c>
    </row>
    <row r="36341" spans="18:18" x14ac:dyDescent="0.25">
      <c r="R36341" s="15">
        <v>3</v>
      </c>
    </row>
    <row r="36342" spans="18:18" x14ac:dyDescent="0.25">
      <c r="R36342" s="15">
        <v>3</v>
      </c>
    </row>
    <row r="36343" spans="18:18" x14ac:dyDescent="0.25">
      <c r="R36343" s="15">
        <v>3</v>
      </c>
    </row>
    <row r="36344" spans="18:18" x14ac:dyDescent="0.25">
      <c r="R36344" s="15">
        <v>4</v>
      </c>
    </row>
    <row r="36345" spans="18:18" x14ac:dyDescent="0.25">
      <c r="R36345" s="15">
        <v>4</v>
      </c>
    </row>
    <row r="36346" spans="18:18" x14ac:dyDescent="0.25">
      <c r="R36346" s="15">
        <v>4</v>
      </c>
    </row>
    <row r="36347" spans="18:18" x14ac:dyDescent="0.25">
      <c r="R36347" s="15">
        <v>4</v>
      </c>
    </row>
    <row r="36348" spans="18:18" x14ac:dyDescent="0.25">
      <c r="R36348" s="15">
        <v>4</v>
      </c>
    </row>
    <row r="36349" spans="18:18" x14ac:dyDescent="0.25">
      <c r="R36349" s="15">
        <v>4</v>
      </c>
    </row>
    <row r="36350" spans="18:18" x14ac:dyDescent="0.25">
      <c r="R36350" s="15">
        <v>4</v>
      </c>
    </row>
    <row r="36351" spans="18:18" x14ac:dyDescent="0.25">
      <c r="R36351" s="15">
        <v>4</v>
      </c>
    </row>
    <row r="36352" spans="18:18" x14ac:dyDescent="0.25">
      <c r="R36352" s="15">
        <v>4</v>
      </c>
    </row>
    <row r="36353" spans="18:18" x14ac:dyDescent="0.25">
      <c r="R36353" s="15">
        <v>4</v>
      </c>
    </row>
    <row r="36354" spans="18:18" x14ac:dyDescent="0.25">
      <c r="R36354" s="15">
        <v>4</v>
      </c>
    </row>
    <row r="36355" spans="18:18" x14ac:dyDescent="0.25">
      <c r="R36355" s="15">
        <v>4</v>
      </c>
    </row>
    <row r="36356" spans="18:18" x14ac:dyDescent="0.25">
      <c r="R36356" s="15">
        <v>4</v>
      </c>
    </row>
    <row r="36357" spans="18:18" x14ac:dyDescent="0.25">
      <c r="R36357" s="15">
        <v>4</v>
      </c>
    </row>
    <row r="36358" spans="18:18" x14ac:dyDescent="0.25">
      <c r="R36358" s="15">
        <v>4</v>
      </c>
    </row>
    <row r="36359" spans="18:18" x14ac:dyDescent="0.25">
      <c r="R36359" s="15">
        <v>4</v>
      </c>
    </row>
    <row r="36360" spans="18:18" x14ac:dyDescent="0.25">
      <c r="R36360" s="15">
        <v>4</v>
      </c>
    </row>
    <row r="36361" spans="18:18" x14ac:dyDescent="0.25">
      <c r="R36361" s="15">
        <v>4</v>
      </c>
    </row>
    <row r="36362" spans="18:18" x14ac:dyDescent="0.25">
      <c r="R36362" s="15">
        <v>4</v>
      </c>
    </row>
    <row r="36363" spans="18:18" x14ac:dyDescent="0.25">
      <c r="R36363" s="15">
        <v>4</v>
      </c>
    </row>
    <row r="36364" spans="18:18" x14ac:dyDescent="0.25">
      <c r="R36364" s="15">
        <v>4</v>
      </c>
    </row>
    <row r="36365" spans="18:18" x14ac:dyDescent="0.25">
      <c r="R36365" s="15">
        <v>3</v>
      </c>
    </row>
    <row r="36366" spans="18:18" x14ac:dyDescent="0.25">
      <c r="R36366" s="15">
        <v>3</v>
      </c>
    </row>
    <row r="36367" spans="18:18" x14ac:dyDescent="0.25">
      <c r="R36367" s="15">
        <v>3</v>
      </c>
    </row>
    <row r="36368" spans="18:18" x14ac:dyDescent="0.25">
      <c r="R36368" s="15">
        <v>3</v>
      </c>
    </row>
    <row r="36369" spans="18:18" x14ac:dyDescent="0.25">
      <c r="R36369" s="15">
        <v>3</v>
      </c>
    </row>
    <row r="36370" spans="18:18" x14ac:dyDescent="0.25">
      <c r="R36370" s="15">
        <v>3</v>
      </c>
    </row>
    <row r="36371" spans="18:18" x14ac:dyDescent="0.25">
      <c r="R36371" s="15">
        <v>3</v>
      </c>
    </row>
    <row r="36372" spans="18:18" x14ac:dyDescent="0.25">
      <c r="R36372" s="15">
        <v>2</v>
      </c>
    </row>
    <row r="36373" spans="18:18" x14ac:dyDescent="0.25">
      <c r="R36373" s="15">
        <v>2</v>
      </c>
    </row>
    <row r="36374" spans="18:18" x14ac:dyDescent="0.25">
      <c r="R36374" s="15">
        <v>2</v>
      </c>
    </row>
    <row r="36375" spans="18:18" x14ac:dyDescent="0.25">
      <c r="R36375" s="15">
        <v>2</v>
      </c>
    </row>
    <row r="36376" spans="18:18" x14ac:dyDescent="0.25">
      <c r="R36376" s="15">
        <v>2</v>
      </c>
    </row>
    <row r="36377" spans="18:18" x14ac:dyDescent="0.25">
      <c r="R36377" s="15">
        <v>2</v>
      </c>
    </row>
    <row r="36378" spans="18:18" x14ac:dyDescent="0.25">
      <c r="R36378" s="15">
        <v>2</v>
      </c>
    </row>
    <row r="36379" spans="18:18" x14ac:dyDescent="0.25">
      <c r="R36379" s="15">
        <v>2</v>
      </c>
    </row>
    <row r="36380" spans="18:18" x14ac:dyDescent="0.25">
      <c r="R36380" s="15">
        <v>2</v>
      </c>
    </row>
    <row r="36381" spans="18:18" x14ac:dyDescent="0.25">
      <c r="R36381" s="15">
        <v>2</v>
      </c>
    </row>
    <row r="36382" spans="18:18" x14ac:dyDescent="0.25">
      <c r="R36382" s="15">
        <v>2</v>
      </c>
    </row>
    <row r="36383" spans="18:18" x14ac:dyDescent="0.25">
      <c r="R36383" s="15">
        <v>1</v>
      </c>
    </row>
    <row r="36384" spans="18:18" x14ac:dyDescent="0.25">
      <c r="R36384" s="15">
        <v>1</v>
      </c>
    </row>
    <row r="36385" spans="18:18" x14ac:dyDescent="0.25">
      <c r="R36385" s="15">
        <v>1</v>
      </c>
    </row>
    <row r="36386" spans="18:18" x14ac:dyDescent="0.25">
      <c r="R36386" s="15">
        <v>1</v>
      </c>
    </row>
    <row r="36387" spans="18:18" x14ac:dyDescent="0.25">
      <c r="R36387" s="15">
        <v>1</v>
      </c>
    </row>
    <row r="36388" spans="18:18" x14ac:dyDescent="0.25">
      <c r="R36388" s="15">
        <v>1</v>
      </c>
    </row>
    <row r="36389" spans="18:18" x14ac:dyDescent="0.25">
      <c r="R36389" s="15">
        <v>1</v>
      </c>
    </row>
    <row r="36390" spans="18:18" x14ac:dyDescent="0.25">
      <c r="R36390" s="15">
        <v>1</v>
      </c>
    </row>
    <row r="36391" spans="18:18" x14ac:dyDescent="0.25">
      <c r="R36391" s="15">
        <v>1</v>
      </c>
    </row>
    <row r="36392" spans="18:18" x14ac:dyDescent="0.25">
      <c r="R36392" s="15">
        <v>1</v>
      </c>
    </row>
    <row r="36393" spans="18:18" x14ac:dyDescent="0.25">
      <c r="R36393" s="15">
        <v>1</v>
      </c>
    </row>
    <row r="36394" spans="18:18" x14ac:dyDescent="0.25">
      <c r="R36394" s="15">
        <v>1</v>
      </c>
    </row>
    <row r="36395" spans="18:18" x14ac:dyDescent="0.25">
      <c r="R36395" s="15">
        <v>1</v>
      </c>
    </row>
    <row r="36396" spans="18:18" x14ac:dyDescent="0.25">
      <c r="R36396" s="15">
        <v>1</v>
      </c>
    </row>
    <row r="36397" spans="18:18" x14ac:dyDescent="0.25">
      <c r="R36397" s="15">
        <v>1</v>
      </c>
    </row>
    <row r="36398" spans="18:18" x14ac:dyDescent="0.25">
      <c r="R36398" s="15">
        <v>1</v>
      </c>
    </row>
    <row r="36399" spans="18:18" x14ac:dyDescent="0.25">
      <c r="R36399" s="15">
        <v>1</v>
      </c>
    </row>
    <row r="36400" spans="18:18" x14ac:dyDescent="0.25">
      <c r="R36400" s="15">
        <v>1</v>
      </c>
    </row>
    <row r="36401" spans="18:18" x14ac:dyDescent="0.25">
      <c r="R36401" s="15">
        <v>1</v>
      </c>
    </row>
    <row r="36402" spans="18:18" x14ac:dyDescent="0.25">
      <c r="R36402" s="15">
        <v>1</v>
      </c>
    </row>
    <row r="36403" spans="18:18" x14ac:dyDescent="0.25">
      <c r="R36403" s="15">
        <v>1</v>
      </c>
    </row>
    <row r="36404" spans="18:18" x14ac:dyDescent="0.25">
      <c r="R36404" s="15">
        <v>1</v>
      </c>
    </row>
    <row r="36405" spans="18:18" x14ac:dyDescent="0.25">
      <c r="R36405" s="15">
        <v>1</v>
      </c>
    </row>
    <row r="36406" spans="18:18" x14ac:dyDescent="0.25">
      <c r="R36406" s="15">
        <v>1</v>
      </c>
    </row>
    <row r="36407" spans="18:18" x14ac:dyDescent="0.25">
      <c r="R36407" s="15">
        <v>1</v>
      </c>
    </row>
    <row r="36408" spans="18:18" x14ac:dyDescent="0.25">
      <c r="R36408" s="15">
        <v>1</v>
      </c>
    </row>
    <row r="36409" spans="18:18" x14ac:dyDescent="0.25">
      <c r="R36409" s="15">
        <v>1</v>
      </c>
    </row>
    <row r="36410" spans="18:18" x14ac:dyDescent="0.25">
      <c r="R36410" s="15">
        <v>1</v>
      </c>
    </row>
    <row r="36411" spans="18:18" x14ac:dyDescent="0.25">
      <c r="R36411" s="15">
        <v>2</v>
      </c>
    </row>
    <row r="36412" spans="18:18" x14ac:dyDescent="0.25">
      <c r="R36412" s="15">
        <v>2</v>
      </c>
    </row>
    <row r="36413" spans="18:18" x14ac:dyDescent="0.25">
      <c r="R36413" s="15">
        <v>2</v>
      </c>
    </row>
    <row r="36414" spans="18:18" x14ac:dyDescent="0.25">
      <c r="R36414" s="15">
        <v>2</v>
      </c>
    </row>
    <row r="36415" spans="18:18" x14ac:dyDescent="0.25">
      <c r="R36415" s="15">
        <v>2</v>
      </c>
    </row>
    <row r="36416" spans="18:18" x14ac:dyDescent="0.25">
      <c r="R36416" s="15">
        <v>2</v>
      </c>
    </row>
    <row r="36417" spans="18:18" x14ac:dyDescent="0.25">
      <c r="R36417" s="15">
        <v>2</v>
      </c>
    </row>
    <row r="36418" spans="18:18" x14ac:dyDescent="0.25">
      <c r="R36418" s="15">
        <v>2</v>
      </c>
    </row>
    <row r="36419" spans="18:18" x14ac:dyDescent="0.25">
      <c r="R36419" s="15">
        <v>2</v>
      </c>
    </row>
    <row r="36420" spans="18:18" x14ac:dyDescent="0.25">
      <c r="R36420" s="15">
        <v>2</v>
      </c>
    </row>
    <row r="36421" spans="18:18" x14ac:dyDescent="0.25">
      <c r="R36421" s="15">
        <v>2</v>
      </c>
    </row>
    <row r="36422" spans="18:18" x14ac:dyDescent="0.25">
      <c r="R36422" s="15">
        <v>1</v>
      </c>
    </row>
    <row r="36423" spans="18:18" x14ac:dyDescent="0.25">
      <c r="R36423" s="15">
        <v>1</v>
      </c>
    </row>
    <row r="36424" spans="18:18" x14ac:dyDescent="0.25">
      <c r="R36424" s="15">
        <v>1</v>
      </c>
    </row>
    <row r="36425" spans="18:18" x14ac:dyDescent="0.25">
      <c r="R36425" s="15">
        <v>1</v>
      </c>
    </row>
    <row r="36426" spans="18:18" x14ac:dyDescent="0.25">
      <c r="R36426" s="15">
        <v>1</v>
      </c>
    </row>
    <row r="36427" spans="18:18" x14ac:dyDescent="0.25">
      <c r="R36427" s="15">
        <v>1</v>
      </c>
    </row>
    <row r="36428" spans="18:18" x14ac:dyDescent="0.25">
      <c r="R36428" s="15">
        <v>1</v>
      </c>
    </row>
    <row r="36429" spans="18:18" x14ac:dyDescent="0.25">
      <c r="R36429" s="15">
        <v>1</v>
      </c>
    </row>
    <row r="36430" spans="18:18" x14ac:dyDescent="0.25">
      <c r="R36430" s="15">
        <v>1</v>
      </c>
    </row>
    <row r="36431" spans="18:18" x14ac:dyDescent="0.25">
      <c r="R36431" s="15">
        <v>1</v>
      </c>
    </row>
    <row r="36432" spans="18:18" x14ac:dyDescent="0.25">
      <c r="R36432" s="15">
        <v>1</v>
      </c>
    </row>
    <row r="36433" spans="18:18" x14ac:dyDescent="0.25">
      <c r="R36433" s="15">
        <v>1</v>
      </c>
    </row>
    <row r="36434" spans="18:18" x14ac:dyDescent="0.25">
      <c r="R36434" s="15">
        <v>1</v>
      </c>
    </row>
    <row r="36435" spans="18:18" x14ac:dyDescent="0.25">
      <c r="R36435" s="15">
        <v>1</v>
      </c>
    </row>
    <row r="36436" spans="18:18" x14ac:dyDescent="0.25">
      <c r="R36436" s="15">
        <v>1</v>
      </c>
    </row>
    <row r="36437" spans="18:18" x14ac:dyDescent="0.25">
      <c r="R36437" s="15">
        <v>1</v>
      </c>
    </row>
    <row r="36438" spans="18:18" x14ac:dyDescent="0.25">
      <c r="R36438" s="15">
        <v>1</v>
      </c>
    </row>
    <row r="36439" spans="18:18" x14ac:dyDescent="0.25">
      <c r="R36439" s="15">
        <v>1</v>
      </c>
    </row>
    <row r="36440" spans="18:18" x14ac:dyDescent="0.25">
      <c r="R36440" s="15">
        <v>1</v>
      </c>
    </row>
    <row r="36441" spans="18:18" x14ac:dyDescent="0.25">
      <c r="R36441" s="15">
        <v>1</v>
      </c>
    </row>
    <row r="36442" spans="18:18" x14ac:dyDescent="0.25">
      <c r="R36442" s="15">
        <v>1</v>
      </c>
    </row>
    <row r="36443" spans="18:18" x14ac:dyDescent="0.25">
      <c r="R36443" s="15">
        <v>4</v>
      </c>
    </row>
    <row r="36444" spans="18:18" x14ac:dyDescent="0.25">
      <c r="R36444" s="15">
        <v>4</v>
      </c>
    </row>
    <row r="36445" spans="18:18" x14ac:dyDescent="0.25">
      <c r="R36445" s="15">
        <v>4</v>
      </c>
    </row>
    <row r="36446" spans="18:18" x14ac:dyDescent="0.25">
      <c r="R36446" s="15">
        <v>4</v>
      </c>
    </row>
    <row r="36447" spans="18:18" x14ac:dyDescent="0.25">
      <c r="R36447" s="15">
        <v>5</v>
      </c>
    </row>
    <row r="36448" spans="18:18" x14ac:dyDescent="0.25">
      <c r="R36448" s="15">
        <v>5</v>
      </c>
    </row>
    <row r="36449" spans="18:18" x14ac:dyDescent="0.25">
      <c r="R36449" s="15">
        <v>5</v>
      </c>
    </row>
    <row r="36450" spans="18:18" x14ac:dyDescent="0.25">
      <c r="R36450" s="15">
        <v>5</v>
      </c>
    </row>
    <row r="36451" spans="18:18" x14ac:dyDescent="0.25">
      <c r="R36451" s="15">
        <v>5</v>
      </c>
    </row>
    <row r="36452" spans="18:18" x14ac:dyDescent="0.25">
      <c r="R36452" s="15">
        <v>5</v>
      </c>
    </row>
    <row r="36453" spans="18:18" x14ac:dyDescent="0.25">
      <c r="R36453" s="15">
        <v>5</v>
      </c>
    </row>
    <row r="36454" spans="18:18" x14ac:dyDescent="0.25">
      <c r="R36454" s="15">
        <v>5</v>
      </c>
    </row>
    <row r="36455" spans="18:18" x14ac:dyDescent="0.25">
      <c r="R36455" s="15">
        <v>5</v>
      </c>
    </row>
    <row r="36456" spans="18:18" x14ac:dyDescent="0.25">
      <c r="R36456" s="15">
        <v>5</v>
      </c>
    </row>
    <row r="36457" spans="18:18" x14ac:dyDescent="0.25">
      <c r="R36457" s="15">
        <v>5</v>
      </c>
    </row>
    <row r="36458" spans="18:18" x14ac:dyDescent="0.25">
      <c r="R36458" s="15">
        <v>5</v>
      </c>
    </row>
    <row r="36459" spans="18:18" x14ac:dyDescent="0.25">
      <c r="R36459" s="15">
        <v>5</v>
      </c>
    </row>
    <row r="36460" spans="18:18" x14ac:dyDescent="0.25">
      <c r="R36460" s="15">
        <v>5</v>
      </c>
    </row>
    <row r="36461" spans="18:18" x14ac:dyDescent="0.25">
      <c r="R36461" s="15">
        <v>5</v>
      </c>
    </row>
    <row r="36462" spans="18:18" x14ac:dyDescent="0.25">
      <c r="R36462" s="15">
        <v>5</v>
      </c>
    </row>
    <row r="36463" spans="18:18" x14ac:dyDescent="0.25">
      <c r="R36463" s="15">
        <v>5</v>
      </c>
    </row>
    <row r="36464" spans="18:18" x14ac:dyDescent="0.25">
      <c r="R36464" s="15">
        <v>5</v>
      </c>
    </row>
    <row r="36465" spans="18:18" x14ac:dyDescent="0.25">
      <c r="R36465" s="15">
        <v>5</v>
      </c>
    </row>
    <row r="36466" spans="18:18" x14ac:dyDescent="0.25">
      <c r="R36466" s="15">
        <v>5</v>
      </c>
    </row>
    <row r="36467" spans="18:18" x14ac:dyDescent="0.25">
      <c r="R36467" s="15">
        <v>5</v>
      </c>
    </row>
    <row r="36468" spans="18:18" x14ac:dyDescent="0.25">
      <c r="R36468" s="15">
        <v>5</v>
      </c>
    </row>
    <row r="36469" spans="18:18" x14ac:dyDescent="0.25">
      <c r="R36469" s="15">
        <v>5</v>
      </c>
    </row>
    <row r="36470" spans="18:18" x14ac:dyDescent="0.25">
      <c r="R36470" s="15">
        <v>5</v>
      </c>
    </row>
    <row r="36471" spans="18:18" x14ac:dyDescent="0.25">
      <c r="R36471" s="15">
        <v>5</v>
      </c>
    </row>
    <row r="36472" spans="18:18" x14ac:dyDescent="0.25">
      <c r="R36472" s="15">
        <v>5</v>
      </c>
    </row>
    <row r="36473" spans="18:18" x14ac:dyDescent="0.25">
      <c r="R36473" s="15">
        <v>5</v>
      </c>
    </row>
    <row r="36474" spans="18:18" x14ac:dyDescent="0.25">
      <c r="R36474" s="15">
        <v>5</v>
      </c>
    </row>
    <row r="36475" spans="18:18" x14ac:dyDescent="0.25">
      <c r="R36475" s="15">
        <v>5</v>
      </c>
    </row>
    <row r="36476" spans="18:18" x14ac:dyDescent="0.25">
      <c r="R36476" s="15">
        <v>5</v>
      </c>
    </row>
    <row r="36477" spans="18:18" x14ac:dyDescent="0.25">
      <c r="R36477" s="15">
        <v>5</v>
      </c>
    </row>
    <row r="36478" spans="18:18" x14ac:dyDescent="0.25">
      <c r="R36478" s="15">
        <v>5</v>
      </c>
    </row>
    <row r="36479" spans="18:18" x14ac:dyDescent="0.25">
      <c r="R36479" s="15">
        <v>5</v>
      </c>
    </row>
    <row r="36480" spans="18:18" x14ac:dyDescent="0.25">
      <c r="R36480" s="15">
        <v>5</v>
      </c>
    </row>
    <row r="36481" spans="18:18" x14ac:dyDescent="0.25">
      <c r="R36481" s="15">
        <v>5</v>
      </c>
    </row>
    <row r="36482" spans="18:18" x14ac:dyDescent="0.25">
      <c r="R36482" s="15">
        <v>5</v>
      </c>
    </row>
    <row r="36483" spans="18:18" x14ac:dyDescent="0.25">
      <c r="R36483" s="15">
        <v>5</v>
      </c>
    </row>
    <row r="36484" spans="18:18" x14ac:dyDescent="0.25">
      <c r="R36484" s="15">
        <v>5</v>
      </c>
    </row>
    <row r="36485" spans="18:18" x14ac:dyDescent="0.25">
      <c r="R36485" s="15">
        <v>5</v>
      </c>
    </row>
    <row r="36486" spans="18:18" x14ac:dyDescent="0.25">
      <c r="R36486" s="15">
        <v>5</v>
      </c>
    </row>
    <row r="36487" spans="18:18" x14ac:dyDescent="0.25">
      <c r="R36487" s="15">
        <v>5</v>
      </c>
    </row>
    <row r="36488" spans="18:18" x14ac:dyDescent="0.25">
      <c r="R36488" s="15">
        <v>5</v>
      </c>
    </row>
    <row r="36489" spans="18:18" x14ac:dyDescent="0.25">
      <c r="R36489" s="15">
        <v>5</v>
      </c>
    </row>
    <row r="36490" spans="18:18" x14ac:dyDescent="0.25">
      <c r="R36490" s="15">
        <v>5</v>
      </c>
    </row>
    <row r="36491" spans="18:18" x14ac:dyDescent="0.25">
      <c r="R36491" s="15">
        <v>5</v>
      </c>
    </row>
    <row r="36492" spans="18:18" x14ac:dyDescent="0.25">
      <c r="R36492" s="15">
        <v>5</v>
      </c>
    </row>
    <row r="36493" spans="18:18" x14ac:dyDescent="0.25">
      <c r="R36493" s="15">
        <v>5</v>
      </c>
    </row>
    <row r="36494" spans="18:18" x14ac:dyDescent="0.25">
      <c r="R36494" s="15">
        <v>5</v>
      </c>
    </row>
    <row r="36495" spans="18:18" x14ac:dyDescent="0.25">
      <c r="R36495" s="15">
        <v>5</v>
      </c>
    </row>
    <row r="36496" spans="18:18" x14ac:dyDescent="0.25">
      <c r="R36496" s="15">
        <v>5</v>
      </c>
    </row>
    <row r="36497" spans="18:18" x14ac:dyDescent="0.25">
      <c r="R36497" s="15">
        <v>5</v>
      </c>
    </row>
    <row r="36498" spans="18:18" x14ac:dyDescent="0.25">
      <c r="R36498" s="15">
        <v>5</v>
      </c>
    </row>
    <row r="36499" spans="18:18" x14ac:dyDescent="0.25">
      <c r="R36499" s="15">
        <v>5</v>
      </c>
    </row>
    <row r="36500" spans="18:18" x14ac:dyDescent="0.25">
      <c r="R36500" s="15">
        <v>5</v>
      </c>
    </row>
    <row r="36501" spans="18:18" x14ac:dyDescent="0.25">
      <c r="R36501" s="15">
        <v>5</v>
      </c>
    </row>
    <row r="36502" spans="18:18" x14ac:dyDescent="0.25">
      <c r="R36502" s="15">
        <v>5</v>
      </c>
    </row>
    <row r="36503" spans="18:18" x14ac:dyDescent="0.25">
      <c r="R36503" s="15">
        <v>5</v>
      </c>
    </row>
    <row r="36504" spans="18:18" x14ac:dyDescent="0.25">
      <c r="R36504" s="15">
        <v>5</v>
      </c>
    </row>
    <row r="36505" spans="18:18" x14ac:dyDescent="0.25">
      <c r="R36505" s="15">
        <v>5</v>
      </c>
    </row>
    <row r="36506" spans="18:18" x14ac:dyDescent="0.25">
      <c r="R36506" s="15">
        <v>5</v>
      </c>
    </row>
    <row r="36507" spans="18:18" x14ac:dyDescent="0.25">
      <c r="R36507" s="15">
        <v>5</v>
      </c>
    </row>
    <row r="36508" spans="18:18" x14ac:dyDescent="0.25">
      <c r="R36508" s="15">
        <v>4</v>
      </c>
    </row>
    <row r="36509" spans="18:18" x14ac:dyDescent="0.25">
      <c r="R36509" s="15">
        <v>4</v>
      </c>
    </row>
    <row r="36510" spans="18:18" x14ac:dyDescent="0.25">
      <c r="R36510" s="15">
        <v>4</v>
      </c>
    </row>
    <row r="36511" spans="18:18" x14ac:dyDescent="0.25">
      <c r="R36511" s="15">
        <v>4</v>
      </c>
    </row>
    <row r="36512" spans="18:18" x14ac:dyDescent="0.25">
      <c r="R36512" s="15">
        <v>4</v>
      </c>
    </row>
    <row r="36513" spans="18:18" x14ac:dyDescent="0.25">
      <c r="R36513" s="15">
        <v>4</v>
      </c>
    </row>
    <row r="36514" spans="18:18" x14ac:dyDescent="0.25">
      <c r="R36514" s="15">
        <v>4</v>
      </c>
    </row>
    <row r="36515" spans="18:18" x14ac:dyDescent="0.25">
      <c r="R36515" s="15">
        <v>4</v>
      </c>
    </row>
    <row r="36516" spans="18:18" x14ac:dyDescent="0.25">
      <c r="R36516" s="15">
        <v>5</v>
      </c>
    </row>
    <row r="36517" spans="18:18" x14ac:dyDescent="0.25">
      <c r="R36517" s="15">
        <v>5</v>
      </c>
    </row>
    <row r="36518" spans="18:18" x14ac:dyDescent="0.25">
      <c r="R36518" s="15">
        <v>5</v>
      </c>
    </row>
    <row r="36519" spans="18:18" x14ac:dyDescent="0.25">
      <c r="R36519" s="15">
        <v>5</v>
      </c>
    </row>
    <row r="36520" spans="18:18" x14ac:dyDescent="0.25">
      <c r="R36520" s="15">
        <v>5</v>
      </c>
    </row>
    <row r="36521" spans="18:18" x14ac:dyDescent="0.25">
      <c r="R36521" s="15">
        <v>5</v>
      </c>
    </row>
    <row r="36522" spans="18:18" x14ac:dyDescent="0.25">
      <c r="R36522" s="15">
        <v>5</v>
      </c>
    </row>
    <row r="36523" spans="18:18" x14ac:dyDescent="0.25">
      <c r="R36523" s="15">
        <v>5</v>
      </c>
    </row>
    <row r="36524" spans="18:18" x14ac:dyDescent="0.25">
      <c r="R36524" s="15">
        <v>5</v>
      </c>
    </row>
    <row r="36525" spans="18:18" x14ac:dyDescent="0.25">
      <c r="R36525" s="15">
        <v>5</v>
      </c>
    </row>
    <row r="36526" spans="18:18" x14ac:dyDescent="0.25">
      <c r="R36526" s="15">
        <v>5</v>
      </c>
    </row>
    <row r="36527" spans="18:18" x14ac:dyDescent="0.25">
      <c r="R36527" s="15">
        <v>5</v>
      </c>
    </row>
    <row r="36528" spans="18:18" x14ac:dyDescent="0.25">
      <c r="R36528" s="15">
        <v>5</v>
      </c>
    </row>
    <row r="36529" spans="18:18" x14ac:dyDescent="0.25">
      <c r="R36529" s="15">
        <v>5</v>
      </c>
    </row>
    <row r="36530" spans="18:18" x14ac:dyDescent="0.25">
      <c r="R36530" s="15">
        <v>5</v>
      </c>
    </row>
    <row r="36531" spans="18:18" x14ac:dyDescent="0.25">
      <c r="R36531" s="15">
        <v>5</v>
      </c>
    </row>
    <row r="36532" spans="18:18" x14ac:dyDescent="0.25">
      <c r="R36532" s="15">
        <v>5</v>
      </c>
    </row>
    <row r="36533" spans="18:18" x14ac:dyDescent="0.25">
      <c r="R36533" s="15">
        <v>5</v>
      </c>
    </row>
    <row r="36534" spans="18:18" x14ac:dyDescent="0.25">
      <c r="R36534" s="15">
        <v>5</v>
      </c>
    </row>
    <row r="36535" spans="18:18" x14ac:dyDescent="0.25">
      <c r="R36535" s="15">
        <v>5</v>
      </c>
    </row>
    <row r="36536" spans="18:18" x14ac:dyDescent="0.25">
      <c r="R36536" s="15">
        <v>5</v>
      </c>
    </row>
    <row r="36537" spans="18:18" x14ac:dyDescent="0.25">
      <c r="R36537" s="15">
        <v>5</v>
      </c>
    </row>
    <row r="36538" spans="18:18" x14ac:dyDescent="0.25">
      <c r="R36538" s="15">
        <v>5</v>
      </c>
    </row>
    <row r="36539" spans="18:18" x14ac:dyDescent="0.25">
      <c r="R36539" s="15">
        <v>5</v>
      </c>
    </row>
    <row r="36540" spans="18:18" x14ac:dyDescent="0.25">
      <c r="R36540" s="15">
        <v>5</v>
      </c>
    </row>
    <row r="36541" spans="18:18" x14ac:dyDescent="0.25">
      <c r="R36541" s="15">
        <v>5</v>
      </c>
    </row>
    <row r="36542" spans="18:18" x14ac:dyDescent="0.25">
      <c r="R36542" s="15">
        <v>5</v>
      </c>
    </row>
    <row r="36543" spans="18:18" x14ac:dyDescent="0.25">
      <c r="R36543" s="15">
        <v>5</v>
      </c>
    </row>
    <row r="36544" spans="18:18" x14ac:dyDescent="0.25">
      <c r="R36544" s="15">
        <v>5</v>
      </c>
    </row>
    <row r="36545" spans="18:18" x14ac:dyDescent="0.25">
      <c r="R36545" s="15">
        <v>5</v>
      </c>
    </row>
    <row r="36546" spans="18:18" x14ac:dyDescent="0.25">
      <c r="R36546" s="15">
        <v>5</v>
      </c>
    </row>
    <row r="36547" spans="18:18" x14ac:dyDescent="0.25">
      <c r="R36547" s="15">
        <v>5</v>
      </c>
    </row>
    <row r="36548" spans="18:18" x14ac:dyDescent="0.25">
      <c r="R36548" s="15">
        <v>5</v>
      </c>
    </row>
    <row r="36549" spans="18:18" x14ac:dyDescent="0.25">
      <c r="R36549" s="15">
        <v>5</v>
      </c>
    </row>
    <row r="36550" spans="18:18" x14ac:dyDescent="0.25">
      <c r="R36550" s="15">
        <v>5</v>
      </c>
    </row>
    <row r="36551" spans="18:18" x14ac:dyDescent="0.25">
      <c r="R36551" s="15">
        <v>5</v>
      </c>
    </row>
    <row r="36552" spans="18:18" x14ac:dyDescent="0.25">
      <c r="R36552" s="15">
        <v>1</v>
      </c>
    </row>
    <row r="36553" spans="18:18" x14ac:dyDescent="0.25">
      <c r="R36553" s="15">
        <v>1</v>
      </c>
    </row>
    <row r="36554" spans="18:18" x14ac:dyDescent="0.25">
      <c r="R36554" s="15">
        <v>1</v>
      </c>
    </row>
    <row r="36555" spans="18:18" x14ac:dyDescent="0.25">
      <c r="R36555" s="15">
        <v>1</v>
      </c>
    </row>
    <row r="36556" spans="18:18" x14ac:dyDescent="0.25">
      <c r="R36556" s="15">
        <v>1</v>
      </c>
    </row>
    <row r="36557" spans="18:18" x14ac:dyDescent="0.25">
      <c r="R36557" s="15">
        <v>1</v>
      </c>
    </row>
    <row r="36558" spans="18:18" x14ac:dyDescent="0.25">
      <c r="R36558" s="15">
        <v>1</v>
      </c>
    </row>
    <row r="36559" spans="18:18" x14ac:dyDescent="0.25">
      <c r="R36559" s="15">
        <v>1</v>
      </c>
    </row>
    <row r="36560" spans="18:18" x14ac:dyDescent="0.25">
      <c r="R36560" s="15">
        <v>1</v>
      </c>
    </row>
    <row r="36561" spans="18:18" x14ac:dyDescent="0.25">
      <c r="R36561" s="15">
        <v>1</v>
      </c>
    </row>
    <row r="36562" spans="18:18" x14ac:dyDescent="0.25">
      <c r="R36562" s="15">
        <v>1</v>
      </c>
    </row>
    <row r="36563" spans="18:18" x14ac:dyDescent="0.25">
      <c r="R36563" s="15">
        <v>1</v>
      </c>
    </row>
    <row r="36564" spans="18:18" x14ac:dyDescent="0.25">
      <c r="R36564" s="15">
        <v>1</v>
      </c>
    </row>
    <row r="36565" spans="18:18" x14ac:dyDescent="0.25">
      <c r="R36565" s="15">
        <v>1</v>
      </c>
    </row>
    <row r="36566" spans="18:18" x14ac:dyDescent="0.25">
      <c r="R36566" s="15">
        <v>1</v>
      </c>
    </row>
    <row r="36567" spans="18:18" x14ac:dyDescent="0.25">
      <c r="R36567" s="15">
        <v>1</v>
      </c>
    </row>
    <row r="36568" spans="18:18" x14ac:dyDescent="0.25">
      <c r="R36568" s="15">
        <v>1</v>
      </c>
    </row>
    <row r="36569" spans="18:18" x14ac:dyDescent="0.25">
      <c r="R36569" s="15">
        <v>1</v>
      </c>
    </row>
    <row r="36570" spans="18:18" x14ac:dyDescent="0.25">
      <c r="R36570" s="15">
        <v>1</v>
      </c>
    </row>
    <row r="36571" spans="18:18" x14ac:dyDescent="0.25">
      <c r="R36571" s="15">
        <v>1</v>
      </c>
    </row>
    <row r="36572" spans="18:18" x14ac:dyDescent="0.25">
      <c r="R36572" s="15">
        <v>5</v>
      </c>
    </row>
    <row r="36573" spans="18:18" x14ac:dyDescent="0.25">
      <c r="R36573" s="15">
        <v>5</v>
      </c>
    </row>
    <row r="36574" spans="18:18" x14ac:dyDescent="0.25">
      <c r="R36574" s="15">
        <v>5</v>
      </c>
    </row>
    <row r="36575" spans="18:18" x14ac:dyDescent="0.25">
      <c r="R36575" s="15">
        <v>5</v>
      </c>
    </row>
    <row r="36576" spans="18:18" x14ac:dyDescent="0.25">
      <c r="R36576" s="15">
        <v>5</v>
      </c>
    </row>
    <row r="36577" spans="18:18" x14ac:dyDescent="0.25">
      <c r="R36577" s="15">
        <v>5</v>
      </c>
    </row>
    <row r="36578" spans="18:18" x14ac:dyDescent="0.25">
      <c r="R36578" s="15">
        <v>5</v>
      </c>
    </row>
    <row r="36579" spans="18:18" x14ac:dyDescent="0.25">
      <c r="R36579" s="15">
        <v>5</v>
      </c>
    </row>
    <row r="36580" spans="18:18" x14ac:dyDescent="0.25">
      <c r="R36580" s="15">
        <v>5</v>
      </c>
    </row>
    <row r="36581" spans="18:18" x14ac:dyDescent="0.25">
      <c r="R36581" s="15">
        <v>5</v>
      </c>
    </row>
    <row r="36582" spans="18:18" x14ac:dyDescent="0.25">
      <c r="R36582" s="15">
        <v>5</v>
      </c>
    </row>
    <row r="36583" spans="18:18" x14ac:dyDescent="0.25">
      <c r="R36583" s="15">
        <v>5</v>
      </c>
    </row>
    <row r="36584" spans="18:18" x14ac:dyDescent="0.25">
      <c r="R36584" s="15">
        <v>5</v>
      </c>
    </row>
    <row r="36585" spans="18:18" x14ac:dyDescent="0.25">
      <c r="R36585" s="15">
        <v>5</v>
      </c>
    </row>
    <row r="36586" spans="18:18" x14ac:dyDescent="0.25">
      <c r="R36586" s="15">
        <v>5</v>
      </c>
    </row>
    <row r="36587" spans="18:18" x14ac:dyDescent="0.25">
      <c r="R36587" s="15">
        <v>5</v>
      </c>
    </row>
    <row r="36588" spans="18:18" x14ac:dyDescent="0.25">
      <c r="R36588" s="15">
        <v>5</v>
      </c>
    </row>
    <row r="36589" spans="18:18" x14ac:dyDescent="0.25">
      <c r="R36589" s="15">
        <v>5</v>
      </c>
    </row>
    <row r="36590" spans="18:18" x14ac:dyDescent="0.25">
      <c r="R36590" s="15">
        <v>4</v>
      </c>
    </row>
    <row r="36591" spans="18:18" x14ac:dyDescent="0.25">
      <c r="R36591" s="15">
        <v>4</v>
      </c>
    </row>
    <row r="36592" spans="18:18" x14ac:dyDescent="0.25">
      <c r="R36592" s="15">
        <v>4</v>
      </c>
    </row>
    <row r="36593" spans="18:18" x14ac:dyDescent="0.25">
      <c r="R36593" s="15">
        <v>4</v>
      </c>
    </row>
    <row r="36594" spans="18:18" x14ac:dyDescent="0.25">
      <c r="R36594" s="15">
        <v>4</v>
      </c>
    </row>
    <row r="36595" spans="18:18" x14ac:dyDescent="0.25">
      <c r="R36595" s="15">
        <v>4</v>
      </c>
    </row>
    <row r="36596" spans="18:18" x14ac:dyDescent="0.25">
      <c r="R36596" s="15">
        <v>4</v>
      </c>
    </row>
    <row r="36597" spans="18:18" x14ac:dyDescent="0.25">
      <c r="R36597" s="15">
        <v>4</v>
      </c>
    </row>
    <row r="36598" spans="18:18" x14ac:dyDescent="0.25">
      <c r="R36598" s="15">
        <v>4</v>
      </c>
    </row>
    <row r="36599" spans="18:18" x14ac:dyDescent="0.25">
      <c r="R36599" s="15">
        <v>4</v>
      </c>
    </row>
    <row r="36600" spans="18:18" x14ac:dyDescent="0.25">
      <c r="R36600" s="15">
        <v>4</v>
      </c>
    </row>
    <row r="36601" spans="18:18" x14ac:dyDescent="0.25">
      <c r="R36601" s="15">
        <v>4</v>
      </c>
    </row>
    <row r="36602" spans="18:18" x14ac:dyDescent="0.25">
      <c r="R36602" s="15">
        <v>4</v>
      </c>
    </row>
    <row r="36603" spans="18:18" x14ac:dyDescent="0.25">
      <c r="R36603" s="15">
        <v>4</v>
      </c>
    </row>
    <row r="36604" spans="18:18" x14ac:dyDescent="0.25">
      <c r="R36604" s="15">
        <v>4</v>
      </c>
    </row>
    <row r="36605" spans="18:18" x14ac:dyDescent="0.25">
      <c r="R36605" s="15">
        <v>4</v>
      </c>
    </row>
    <row r="36606" spans="18:18" x14ac:dyDescent="0.25">
      <c r="R36606" s="15">
        <v>4</v>
      </c>
    </row>
    <row r="36607" spans="18:18" x14ac:dyDescent="0.25">
      <c r="R36607" s="15">
        <v>4</v>
      </c>
    </row>
    <row r="36608" spans="18:18" x14ac:dyDescent="0.25">
      <c r="R36608" s="15">
        <v>4</v>
      </c>
    </row>
    <row r="36609" spans="18:18" x14ac:dyDescent="0.25">
      <c r="R36609" s="15">
        <v>4</v>
      </c>
    </row>
    <row r="36610" spans="18:18" x14ac:dyDescent="0.25">
      <c r="R36610" s="15">
        <v>4</v>
      </c>
    </row>
    <row r="36611" spans="18:18" x14ac:dyDescent="0.25">
      <c r="R36611" s="15">
        <v>4</v>
      </c>
    </row>
    <row r="36612" spans="18:18" x14ac:dyDescent="0.25">
      <c r="R36612" s="15">
        <v>4</v>
      </c>
    </row>
    <row r="36613" spans="18:18" x14ac:dyDescent="0.25">
      <c r="R36613" s="15">
        <v>4</v>
      </c>
    </row>
    <row r="36614" spans="18:18" x14ac:dyDescent="0.25">
      <c r="R36614" s="15">
        <v>4</v>
      </c>
    </row>
    <row r="36615" spans="18:18" x14ac:dyDescent="0.25">
      <c r="R36615" s="15">
        <v>4</v>
      </c>
    </row>
    <row r="36616" spans="18:18" x14ac:dyDescent="0.25">
      <c r="R36616" s="15">
        <v>4</v>
      </c>
    </row>
    <row r="36617" spans="18:18" x14ac:dyDescent="0.25">
      <c r="R36617" s="15">
        <v>4</v>
      </c>
    </row>
    <row r="36618" spans="18:18" x14ac:dyDescent="0.25">
      <c r="R36618" s="15">
        <v>4</v>
      </c>
    </row>
    <row r="36619" spans="18:18" x14ac:dyDescent="0.25">
      <c r="R36619" s="15">
        <v>4</v>
      </c>
    </row>
    <row r="36620" spans="18:18" x14ac:dyDescent="0.25">
      <c r="R36620" s="15">
        <v>4</v>
      </c>
    </row>
    <row r="36621" spans="18:18" x14ac:dyDescent="0.25">
      <c r="R36621" s="15">
        <v>4</v>
      </c>
    </row>
    <row r="36622" spans="18:18" x14ac:dyDescent="0.25">
      <c r="R36622" s="15">
        <v>4</v>
      </c>
    </row>
    <row r="36623" spans="18:18" x14ac:dyDescent="0.25">
      <c r="R36623" s="15">
        <v>4</v>
      </c>
    </row>
    <row r="36624" spans="18:18" x14ac:dyDescent="0.25">
      <c r="R36624" s="15">
        <v>4</v>
      </c>
    </row>
    <row r="36625" spans="18:18" x14ac:dyDescent="0.25">
      <c r="R36625" s="15">
        <v>4</v>
      </c>
    </row>
    <row r="36626" spans="18:18" x14ac:dyDescent="0.25">
      <c r="R36626" s="15">
        <v>4</v>
      </c>
    </row>
    <row r="36627" spans="18:18" x14ac:dyDescent="0.25">
      <c r="R36627" s="15">
        <v>4</v>
      </c>
    </row>
    <row r="36628" spans="18:18" x14ac:dyDescent="0.25">
      <c r="R36628" s="15">
        <v>4</v>
      </c>
    </row>
    <row r="36629" spans="18:18" x14ac:dyDescent="0.25">
      <c r="R36629" s="15">
        <v>4</v>
      </c>
    </row>
    <row r="36630" spans="18:18" x14ac:dyDescent="0.25">
      <c r="R36630" s="15">
        <v>4</v>
      </c>
    </row>
    <row r="36631" spans="18:18" x14ac:dyDescent="0.25">
      <c r="R36631" s="15">
        <v>4</v>
      </c>
    </row>
    <row r="36632" spans="18:18" x14ac:dyDescent="0.25">
      <c r="R36632" s="15">
        <v>4</v>
      </c>
    </row>
    <row r="36633" spans="18:18" x14ac:dyDescent="0.25">
      <c r="R36633" s="15">
        <v>4</v>
      </c>
    </row>
    <row r="36634" spans="18:18" x14ac:dyDescent="0.25">
      <c r="R36634" s="15">
        <v>4</v>
      </c>
    </row>
    <row r="36635" spans="18:18" x14ac:dyDescent="0.25">
      <c r="R36635" s="15">
        <v>4</v>
      </c>
    </row>
    <row r="36636" spans="18:18" x14ac:dyDescent="0.25">
      <c r="R36636" s="15">
        <v>4</v>
      </c>
    </row>
    <row r="36637" spans="18:18" x14ac:dyDescent="0.25">
      <c r="R36637" s="15">
        <v>4</v>
      </c>
    </row>
    <row r="36638" spans="18:18" x14ac:dyDescent="0.25">
      <c r="R36638" s="15">
        <v>4</v>
      </c>
    </row>
    <row r="36639" spans="18:18" x14ac:dyDescent="0.25">
      <c r="R36639" s="15">
        <v>4</v>
      </c>
    </row>
    <row r="36640" spans="18:18" x14ac:dyDescent="0.25">
      <c r="R36640" s="15">
        <v>4</v>
      </c>
    </row>
    <row r="36641" spans="18:18" x14ac:dyDescent="0.25">
      <c r="R36641" s="15">
        <v>4</v>
      </c>
    </row>
    <row r="36642" spans="18:18" x14ac:dyDescent="0.25">
      <c r="R36642" s="15">
        <v>4</v>
      </c>
    </row>
    <row r="36643" spans="18:18" x14ac:dyDescent="0.25">
      <c r="R36643" s="15">
        <v>4</v>
      </c>
    </row>
    <row r="36644" spans="18:18" x14ac:dyDescent="0.25">
      <c r="R36644" s="15">
        <v>4</v>
      </c>
    </row>
    <row r="36645" spans="18:18" x14ac:dyDescent="0.25">
      <c r="R36645" s="15">
        <v>4</v>
      </c>
    </row>
    <row r="36646" spans="18:18" x14ac:dyDescent="0.25">
      <c r="R36646" s="15">
        <v>4</v>
      </c>
    </row>
    <row r="36647" spans="18:18" x14ac:dyDescent="0.25">
      <c r="R36647" s="15">
        <v>4</v>
      </c>
    </row>
    <row r="36648" spans="18:18" x14ac:dyDescent="0.25">
      <c r="R36648" s="15">
        <v>4</v>
      </c>
    </row>
    <row r="36649" spans="18:18" x14ac:dyDescent="0.25">
      <c r="R36649" s="15">
        <v>4</v>
      </c>
    </row>
    <row r="36650" spans="18:18" x14ac:dyDescent="0.25">
      <c r="R36650" s="15">
        <v>4</v>
      </c>
    </row>
    <row r="36651" spans="18:18" x14ac:dyDescent="0.25">
      <c r="R36651" s="15">
        <v>4</v>
      </c>
    </row>
    <row r="36652" spans="18:18" x14ac:dyDescent="0.25">
      <c r="R36652" s="15">
        <v>4</v>
      </c>
    </row>
    <row r="36653" spans="18:18" x14ac:dyDescent="0.25">
      <c r="R36653" s="15">
        <v>4</v>
      </c>
    </row>
    <row r="36654" spans="18:18" x14ac:dyDescent="0.25">
      <c r="R36654" s="15">
        <v>5</v>
      </c>
    </row>
    <row r="36655" spans="18:18" x14ac:dyDescent="0.25">
      <c r="R36655" s="15">
        <v>5</v>
      </c>
    </row>
    <row r="36656" spans="18:18" x14ac:dyDescent="0.25">
      <c r="R36656" s="15">
        <v>5</v>
      </c>
    </row>
    <row r="36657" spans="18:18" x14ac:dyDescent="0.25">
      <c r="R36657" s="15">
        <v>5</v>
      </c>
    </row>
    <row r="36658" spans="18:18" x14ac:dyDescent="0.25">
      <c r="R36658" s="15">
        <v>5</v>
      </c>
    </row>
    <row r="36659" spans="18:18" x14ac:dyDescent="0.25">
      <c r="R36659" s="15">
        <v>5</v>
      </c>
    </row>
    <row r="36660" spans="18:18" x14ac:dyDescent="0.25">
      <c r="R36660" s="15">
        <v>5</v>
      </c>
    </row>
    <row r="36661" spans="18:18" x14ac:dyDescent="0.25">
      <c r="R36661" s="15">
        <v>5</v>
      </c>
    </row>
    <row r="36662" spans="18:18" x14ac:dyDescent="0.25">
      <c r="R36662" s="15">
        <v>5</v>
      </c>
    </row>
    <row r="36663" spans="18:18" x14ac:dyDescent="0.25">
      <c r="R36663" s="15">
        <v>5</v>
      </c>
    </row>
    <row r="36664" spans="18:18" x14ac:dyDescent="0.25">
      <c r="R36664" s="15">
        <v>5</v>
      </c>
    </row>
    <row r="36665" spans="18:18" x14ac:dyDescent="0.25">
      <c r="R36665" s="15">
        <v>5</v>
      </c>
    </row>
    <row r="36666" spans="18:18" x14ac:dyDescent="0.25">
      <c r="R36666" s="15">
        <v>5</v>
      </c>
    </row>
    <row r="36667" spans="18:18" x14ac:dyDescent="0.25">
      <c r="R36667" s="15">
        <v>5</v>
      </c>
    </row>
    <row r="36668" spans="18:18" x14ac:dyDescent="0.25">
      <c r="R36668" s="15">
        <v>5</v>
      </c>
    </row>
    <row r="36669" spans="18:18" x14ac:dyDescent="0.25">
      <c r="R36669" s="15">
        <v>5</v>
      </c>
    </row>
    <row r="36670" spans="18:18" x14ac:dyDescent="0.25">
      <c r="R36670" s="15">
        <v>5</v>
      </c>
    </row>
    <row r="36671" spans="18:18" x14ac:dyDescent="0.25">
      <c r="R36671" s="15">
        <v>5</v>
      </c>
    </row>
    <row r="36672" spans="18:18" x14ac:dyDescent="0.25">
      <c r="R36672" s="15">
        <v>5</v>
      </c>
    </row>
    <row r="36673" spans="18:18" x14ac:dyDescent="0.25">
      <c r="R36673" s="15">
        <v>5</v>
      </c>
    </row>
    <row r="36674" spans="18:18" x14ac:dyDescent="0.25">
      <c r="R36674" s="15">
        <v>5</v>
      </c>
    </row>
    <row r="36675" spans="18:18" x14ac:dyDescent="0.25">
      <c r="R36675" s="15">
        <v>5</v>
      </c>
    </row>
    <row r="36676" spans="18:18" x14ac:dyDescent="0.25">
      <c r="R36676" s="15">
        <v>5</v>
      </c>
    </row>
    <row r="36677" spans="18:18" x14ac:dyDescent="0.25">
      <c r="R36677" s="15">
        <v>5</v>
      </c>
    </row>
    <row r="36678" spans="18:18" x14ac:dyDescent="0.25">
      <c r="R36678" s="15">
        <v>5</v>
      </c>
    </row>
    <row r="36679" spans="18:18" x14ac:dyDescent="0.25">
      <c r="R36679" s="15">
        <v>5</v>
      </c>
    </row>
    <row r="36680" spans="18:18" x14ac:dyDescent="0.25">
      <c r="R36680" s="15">
        <v>5</v>
      </c>
    </row>
    <row r="36681" spans="18:18" x14ac:dyDescent="0.25">
      <c r="R36681" s="15">
        <v>5</v>
      </c>
    </row>
    <row r="36682" spans="18:18" x14ac:dyDescent="0.25">
      <c r="R36682" s="15">
        <v>5</v>
      </c>
    </row>
    <row r="36683" spans="18:18" x14ac:dyDescent="0.25">
      <c r="R36683" s="15">
        <v>5</v>
      </c>
    </row>
    <row r="36684" spans="18:18" x14ac:dyDescent="0.25">
      <c r="R36684" s="15">
        <v>5</v>
      </c>
    </row>
    <row r="36685" spans="18:18" x14ac:dyDescent="0.25">
      <c r="R36685" s="15">
        <v>5</v>
      </c>
    </row>
    <row r="36686" spans="18:18" x14ac:dyDescent="0.25">
      <c r="R36686" s="15">
        <v>5</v>
      </c>
    </row>
    <row r="36687" spans="18:18" x14ac:dyDescent="0.25">
      <c r="R36687" s="15">
        <v>5</v>
      </c>
    </row>
    <row r="36688" spans="18:18" x14ac:dyDescent="0.25">
      <c r="R36688" s="15">
        <v>5</v>
      </c>
    </row>
    <row r="36689" spans="18:18" x14ac:dyDescent="0.25">
      <c r="R36689" s="15">
        <v>5</v>
      </c>
    </row>
    <row r="36690" spans="18:18" x14ac:dyDescent="0.25">
      <c r="R36690" s="15">
        <v>5</v>
      </c>
    </row>
    <row r="36691" spans="18:18" x14ac:dyDescent="0.25">
      <c r="R36691" s="15">
        <v>5</v>
      </c>
    </row>
    <row r="36692" spans="18:18" x14ac:dyDescent="0.25">
      <c r="R36692" s="15">
        <v>5</v>
      </c>
    </row>
    <row r="36693" spans="18:18" x14ac:dyDescent="0.25">
      <c r="R36693" s="15">
        <v>5</v>
      </c>
    </row>
    <row r="36694" spans="18:18" x14ac:dyDescent="0.25">
      <c r="R36694" s="15">
        <v>5</v>
      </c>
    </row>
    <row r="36695" spans="18:18" x14ac:dyDescent="0.25">
      <c r="R36695" s="15">
        <v>5</v>
      </c>
    </row>
    <row r="36696" spans="18:18" x14ac:dyDescent="0.25">
      <c r="R36696" s="15">
        <v>5</v>
      </c>
    </row>
    <row r="36697" spans="18:18" x14ac:dyDescent="0.25">
      <c r="R36697" s="15">
        <v>5</v>
      </c>
    </row>
    <row r="36698" spans="18:18" x14ac:dyDescent="0.25">
      <c r="R36698" s="15">
        <v>5</v>
      </c>
    </row>
    <row r="36699" spans="18:18" x14ac:dyDescent="0.25">
      <c r="R36699" s="15">
        <v>5</v>
      </c>
    </row>
    <row r="36700" spans="18:18" x14ac:dyDescent="0.25">
      <c r="R36700" s="15">
        <v>1</v>
      </c>
    </row>
    <row r="36701" spans="18:18" x14ac:dyDescent="0.25">
      <c r="R36701" s="15">
        <v>1</v>
      </c>
    </row>
    <row r="36702" spans="18:18" x14ac:dyDescent="0.25">
      <c r="R36702" s="15">
        <v>1</v>
      </c>
    </row>
    <row r="36703" spans="18:18" x14ac:dyDescent="0.25">
      <c r="R36703" s="15">
        <v>1</v>
      </c>
    </row>
    <row r="36704" spans="18:18" x14ac:dyDescent="0.25">
      <c r="R36704" s="15">
        <v>1</v>
      </c>
    </row>
    <row r="36705" spans="18:18" x14ac:dyDescent="0.25">
      <c r="R36705" s="15">
        <v>1</v>
      </c>
    </row>
    <row r="36706" spans="18:18" x14ac:dyDescent="0.25">
      <c r="R36706" s="15">
        <v>1</v>
      </c>
    </row>
    <row r="36707" spans="18:18" x14ac:dyDescent="0.25">
      <c r="R36707" s="15">
        <v>1</v>
      </c>
    </row>
    <row r="36708" spans="18:18" x14ac:dyDescent="0.25">
      <c r="R36708" s="15">
        <v>1</v>
      </c>
    </row>
    <row r="36709" spans="18:18" x14ac:dyDescent="0.25">
      <c r="R36709" s="15">
        <v>1</v>
      </c>
    </row>
    <row r="36710" spans="18:18" x14ac:dyDescent="0.25">
      <c r="R36710" s="15">
        <v>1</v>
      </c>
    </row>
    <row r="36711" spans="18:18" x14ac:dyDescent="0.25">
      <c r="R36711" s="15">
        <v>1</v>
      </c>
    </row>
    <row r="36712" spans="18:18" x14ac:dyDescent="0.25">
      <c r="R36712" s="15">
        <v>1</v>
      </c>
    </row>
    <row r="36713" spans="18:18" x14ac:dyDescent="0.25">
      <c r="R36713" s="15">
        <v>1</v>
      </c>
    </row>
    <row r="36714" spans="18:18" x14ac:dyDescent="0.25">
      <c r="R36714" s="15">
        <v>1</v>
      </c>
    </row>
    <row r="36715" spans="18:18" x14ac:dyDescent="0.25">
      <c r="R36715" s="15">
        <v>1</v>
      </c>
    </row>
    <row r="36716" spans="18:18" x14ac:dyDescent="0.25">
      <c r="R36716" s="15">
        <v>1</v>
      </c>
    </row>
    <row r="36717" spans="18:18" x14ac:dyDescent="0.25">
      <c r="R36717" s="15">
        <v>1</v>
      </c>
    </row>
    <row r="36718" spans="18:18" x14ac:dyDescent="0.25">
      <c r="R36718" s="15">
        <v>1</v>
      </c>
    </row>
    <row r="36719" spans="18:18" x14ac:dyDescent="0.25">
      <c r="R36719" s="15">
        <v>1</v>
      </c>
    </row>
    <row r="36720" spans="18:18" x14ac:dyDescent="0.25">
      <c r="R36720" s="15">
        <v>1</v>
      </c>
    </row>
    <row r="36721" spans="18:18" x14ac:dyDescent="0.25">
      <c r="R36721" s="15">
        <v>1</v>
      </c>
    </row>
    <row r="36722" spans="18:18" x14ac:dyDescent="0.25">
      <c r="R36722" s="15">
        <v>1</v>
      </c>
    </row>
    <row r="36723" spans="18:18" x14ac:dyDescent="0.25">
      <c r="R36723" s="15">
        <v>1</v>
      </c>
    </row>
    <row r="36724" spans="18:18" x14ac:dyDescent="0.25">
      <c r="R36724" s="15">
        <v>1</v>
      </c>
    </row>
    <row r="36725" spans="18:18" x14ac:dyDescent="0.25">
      <c r="R36725" s="15">
        <v>1</v>
      </c>
    </row>
    <row r="36726" spans="18:18" x14ac:dyDescent="0.25">
      <c r="R36726" s="15">
        <v>1</v>
      </c>
    </row>
    <row r="36727" spans="18:18" x14ac:dyDescent="0.25">
      <c r="R36727" s="15">
        <v>1</v>
      </c>
    </row>
    <row r="36728" spans="18:18" x14ac:dyDescent="0.25">
      <c r="R36728" s="15">
        <v>1</v>
      </c>
    </row>
    <row r="36729" spans="18:18" x14ac:dyDescent="0.25">
      <c r="R36729" s="15">
        <v>1</v>
      </c>
    </row>
    <row r="36730" spans="18:18" x14ac:dyDescent="0.25">
      <c r="R36730" s="15">
        <v>1</v>
      </c>
    </row>
    <row r="36731" spans="18:18" x14ac:dyDescent="0.25">
      <c r="R36731" s="15">
        <v>1</v>
      </c>
    </row>
    <row r="36732" spans="18:18" x14ac:dyDescent="0.25">
      <c r="R36732" s="15">
        <v>1</v>
      </c>
    </row>
    <row r="36733" spans="18:18" x14ac:dyDescent="0.25">
      <c r="R36733" s="15">
        <v>1</v>
      </c>
    </row>
    <row r="36734" spans="18:18" x14ac:dyDescent="0.25">
      <c r="R36734" s="15">
        <v>1</v>
      </c>
    </row>
    <row r="36735" spans="18:18" x14ac:dyDescent="0.25">
      <c r="R36735" s="15">
        <v>1</v>
      </c>
    </row>
    <row r="36736" spans="18:18" x14ac:dyDescent="0.25">
      <c r="R36736" s="15">
        <v>2</v>
      </c>
    </row>
    <row r="36737" spans="18:18" x14ac:dyDescent="0.25">
      <c r="R36737" s="15">
        <v>2</v>
      </c>
    </row>
    <row r="36738" spans="18:18" x14ac:dyDescent="0.25">
      <c r="R36738" s="15">
        <v>2</v>
      </c>
    </row>
    <row r="36739" spans="18:18" x14ac:dyDescent="0.25">
      <c r="R36739" s="15">
        <v>2</v>
      </c>
    </row>
    <row r="36740" spans="18:18" x14ac:dyDescent="0.25">
      <c r="R36740" s="15">
        <v>2</v>
      </c>
    </row>
    <row r="36741" spans="18:18" x14ac:dyDescent="0.25">
      <c r="R36741" s="15">
        <v>3</v>
      </c>
    </row>
    <row r="36742" spans="18:18" x14ac:dyDescent="0.25">
      <c r="R36742" s="15">
        <v>3</v>
      </c>
    </row>
    <row r="36743" spans="18:18" x14ac:dyDescent="0.25">
      <c r="R36743" s="15">
        <v>3</v>
      </c>
    </row>
    <row r="36744" spans="18:18" x14ac:dyDescent="0.25">
      <c r="R36744" s="15">
        <v>3</v>
      </c>
    </row>
    <row r="36745" spans="18:18" x14ac:dyDescent="0.25">
      <c r="R36745" s="15">
        <v>4</v>
      </c>
    </row>
    <row r="36746" spans="18:18" x14ac:dyDescent="0.25">
      <c r="R36746" s="15">
        <v>4</v>
      </c>
    </row>
    <row r="36747" spans="18:18" x14ac:dyDescent="0.25">
      <c r="R36747" s="15">
        <v>4</v>
      </c>
    </row>
    <row r="36748" spans="18:18" x14ac:dyDescent="0.25">
      <c r="R36748" s="15">
        <v>4</v>
      </c>
    </row>
    <row r="36749" spans="18:18" x14ac:dyDescent="0.25">
      <c r="R36749" s="15">
        <v>4</v>
      </c>
    </row>
    <row r="36750" spans="18:18" x14ac:dyDescent="0.25">
      <c r="R36750" s="15">
        <v>4</v>
      </c>
    </row>
    <row r="36751" spans="18:18" x14ac:dyDescent="0.25">
      <c r="R36751" s="15">
        <v>4</v>
      </c>
    </row>
    <row r="36752" spans="18:18" x14ac:dyDescent="0.25">
      <c r="R36752" s="15">
        <v>4</v>
      </c>
    </row>
    <row r="36753" spans="18:18" x14ac:dyDescent="0.25">
      <c r="R36753" s="15">
        <v>4</v>
      </c>
    </row>
    <row r="36754" spans="18:18" x14ac:dyDescent="0.25">
      <c r="R36754" s="15">
        <v>4</v>
      </c>
    </row>
    <row r="36755" spans="18:18" x14ac:dyDescent="0.25">
      <c r="R36755" s="15">
        <v>4</v>
      </c>
    </row>
    <row r="36756" spans="18:18" x14ac:dyDescent="0.25">
      <c r="R36756" s="15">
        <v>4</v>
      </c>
    </row>
    <row r="36757" spans="18:18" x14ac:dyDescent="0.25">
      <c r="R36757" s="15">
        <v>4</v>
      </c>
    </row>
    <row r="36758" spans="18:18" x14ac:dyDescent="0.25">
      <c r="R36758" s="15">
        <v>4</v>
      </c>
    </row>
    <row r="36759" spans="18:18" x14ac:dyDescent="0.25">
      <c r="R36759" s="15">
        <v>4</v>
      </c>
    </row>
    <row r="36760" spans="18:18" x14ac:dyDescent="0.25">
      <c r="R36760" s="15">
        <v>4</v>
      </c>
    </row>
    <row r="36761" spans="18:18" x14ac:dyDescent="0.25">
      <c r="R36761" s="15">
        <v>4</v>
      </c>
    </row>
    <row r="36762" spans="18:18" x14ac:dyDescent="0.25">
      <c r="R36762" s="15">
        <v>4</v>
      </c>
    </row>
    <row r="36763" spans="18:18" x14ac:dyDescent="0.25">
      <c r="R36763" s="15">
        <v>4</v>
      </c>
    </row>
    <row r="36764" spans="18:18" x14ac:dyDescent="0.25">
      <c r="R36764" s="15">
        <v>4</v>
      </c>
    </row>
    <row r="36765" spans="18:18" x14ac:dyDescent="0.25">
      <c r="R36765" s="15">
        <v>4</v>
      </c>
    </row>
    <row r="36766" spans="18:18" x14ac:dyDescent="0.25">
      <c r="R36766" s="15">
        <v>4</v>
      </c>
    </row>
    <row r="36767" spans="18:18" x14ac:dyDescent="0.25">
      <c r="R36767" s="15">
        <v>4</v>
      </c>
    </row>
    <row r="36768" spans="18:18" x14ac:dyDescent="0.25">
      <c r="R36768" s="15">
        <v>4</v>
      </c>
    </row>
    <row r="36769" spans="18:18" x14ac:dyDescent="0.25">
      <c r="R36769" s="15">
        <v>4</v>
      </c>
    </row>
    <row r="36770" spans="18:18" x14ac:dyDescent="0.25">
      <c r="R36770" s="15">
        <v>4</v>
      </c>
    </row>
    <row r="36771" spans="18:18" x14ac:dyDescent="0.25">
      <c r="R36771" s="15">
        <v>4</v>
      </c>
    </row>
    <row r="36772" spans="18:18" x14ac:dyDescent="0.25">
      <c r="R36772" s="15">
        <v>4</v>
      </c>
    </row>
    <row r="36773" spans="18:18" x14ac:dyDescent="0.25">
      <c r="R36773" s="15">
        <v>4</v>
      </c>
    </row>
    <row r="36774" spans="18:18" x14ac:dyDescent="0.25">
      <c r="R36774" s="15">
        <v>4</v>
      </c>
    </row>
    <row r="36775" spans="18:18" x14ac:dyDescent="0.25">
      <c r="R36775" s="15">
        <v>4</v>
      </c>
    </row>
    <row r="36776" spans="18:18" x14ac:dyDescent="0.25">
      <c r="R36776" s="15">
        <v>1</v>
      </c>
    </row>
    <row r="36777" spans="18:18" x14ac:dyDescent="0.25">
      <c r="R36777" s="15">
        <v>1</v>
      </c>
    </row>
    <row r="36778" spans="18:18" x14ac:dyDescent="0.25">
      <c r="R36778" s="15">
        <v>1</v>
      </c>
    </row>
    <row r="36779" spans="18:18" x14ac:dyDescent="0.25">
      <c r="R36779" s="15">
        <v>1</v>
      </c>
    </row>
    <row r="36780" spans="18:18" x14ac:dyDescent="0.25">
      <c r="R36780" s="15">
        <v>1</v>
      </c>
    </row>
    <row r="36781" spans="18:18" x14ac:dyDescent="0.25">
      <c r="R36781" s="15">
        <v>1</v>
      </c>
    </row>
    <row r="36782" spans="18:18" x14ac:dyDescent="0.25">
      <c r="R36782" s="15">
        <v>1</v>
      </c>
    </row>
    <row r="36783" spans="18:18" x14ac:dyDescent="0.25">
      <c r="R36783" s="15">
        <v>1</v>
      </c>
    </row>
    <row r="36784" spans="18:18" x14ac:dyDescent="0.25">
      <c r="R36784" s="15">
        <v>1</v>
      </c>
    </row>
    <row r="36785" spans="18:18" x14ac:dyDescent="0.25">
      <c r="R36785" s="15">
        <v>1</v>
      </c>
    </row>
    <row r="36786" spans="18:18" x14ac:dyDescent="0.25">
      <c r="R36786" s="15">
        <v>1</v>
      </c>
    </row>
    <row r="36787" spans="18:18" x14ac:dyDescent="0.25">
      <c r="R36787" s="15">
        <v>1</v>
      </c>
    </row>
    <row r="36788" spans="18:18" x14ac:dyDescent="0.25">
      <c r="R36788" s="15">
        <v>1</v>
      </c>
    </row>
    <row r="36789" spans="18:18" x14ac:dyDescent="0.25">
      <c r="R36789" s="15">
        <v>1</v>
      </c>
    </row>
    <row r="36790" spans="18:18" x14ac:dyDescent="0.25">
      <c r="R36790" s="15">
        <v>1</v>
      </c>
    </row>
    <row r="36791" spans="18:18" x14ac:dyDescent="0.25">
      <c r="R36791" s="15">
        <v>1</v>
      </c>
    </row>
    <row r="36792" spans="18:18" x14ac:dyDescent="0.25">
      <c r="R36792" s="15">
        <v>1</v>
      </c>
    </row>
    <row r="36793" spans="18:18" x14ac:dyDescent="0.25">
      <c r="R36793" s="15">
        <v>1</v>
      </c>
    </row>
    <row r="36794" spans="18:18" x14ac:dyDescent="0.25">
      <c r="R36794" s="15">
        <v>1</v>
      </c>
    </row>
    <row r="36795" spans="18:18" x14ac:dyDescent="0.25">
      <c r="R36795" s="15">
        <v>1</v>
      </c>
    </row>
    <row r="36796" spans="18:18" x14ac:dyDescent="0.25">
      <c r="R36796" s="15">
        <v>1</v>
      </c>
    </row>
    <row r="36797" spans="18:18" x14ac:dyDescent="0.25">
      <c r="R36797" s="15">
        <v>1</v>
      </c>
    </row>
    <row r="36798" spans="18:18" x14ac:dyDescent="0.25">
      <c r="R36798" s="15">
        <v>1</v>
      </c>
    </row>
    <row r="36799" spans="18:18" x14ac:dyDescent="0.25">
      <c r="R36799" s="15">
        <v>1</v>
      </c>
    </row>
    <row r="36800" spans="18:18" x14ac:dyDescent="0.25">
      <c r="R36800" s="15">
        <v>1</v>
      </c>
    </row>
    <row r="36801" spans="18:18" x14ac:dyDescent="0.25">
      <c r="R36801" s="15">
        <v>1</v>
      </c>
    </row>
    <row r="36802" spans="18:18" x14ac:dyDescent="0.25">
      <c r="R36802" s="15">
        <v>1</v>
      </c>
    </row>
    <row r="36803" spans="18:18" x14ac:dyDescent="0.25">
      <c r="R36803" s="15">
        <v>1</v>
      </c>
    </row>
    <row r="36804" spans="18:18" x14ac:dyDescent="0.25">
      <c r="R36804" s="15">
        <v>1</v>
      </c>
    </row>
    <row r="36805" spans="18:18" x14ac:dyDescent="0.25">
      <c r="R36805" s="15">
        <v>1</v>
      </c>
    </row>
    <row r="36806" spans="18:18" x14ac:dyDescent="0.25">
      <c r="R36806" s="15">
        <v>1</v>
      </c>
    </row>
    <row r="36807" spans="18:18" x14ac:dyDescent="0.25">
      <c r="R36807" s="15">
        <v>1</v>
      </c>
    </row>
    <row r="36808" spans="18:18" x14ac:dyDescent="0.25">
      <c r="R36808" s="15">
        <v>1</v>
      </c>
    </row>
    <row r="36809" spans="18:18" x14ac:dyDescent="0.25">
      <c r="R36809" s="15">
        <v>1</v>
      </c>
    </row>
    <row r="36810" spans="18:18" x14ac:dyDescent="0.25">
      <c r="R36810" s="15">
        <v>1</v>
      </c>
    </row>
    <row r="36811" spans="18:18" x14ac:dyDescent="0.25">
      <c r="R36811" s="15">
        <v>1</v>
      </c>
    </row>
    <row r="36812" spans="18:18" x14ac:dyDescent="0.25">
      <c r="R36812" s="15">
        <v>1</v>
      </c>
    </row>
    <row r="36813" spans="18:18" x14ac:dyDescent="0.25">
      <c r="R36813" s="15">
        <v>1</v>
      </c>
    </row>
    <row r="36814" spans="18:18" x14ac:dyDescent="0.25">
      <c r="R36814" s="15">
        <v>1</v>
      </c>
    </row>
    <row r="36815" spans="18:18" x14ac:dyDescent="0.25">
      <c r="R36815" s="15">
        <v>1</v>
      </c>
    </row>
    <row r="36816" spans="18:18" x14ac:dyDescent="0.25">
      <c r="R36816" s="15">
        <v>1</v>
      </c>
    </row>
    <row r="36817" spans="18:18" x14ac:dyDescent="0.25">
      <c r="R36817" s="15">
        <v>1</v>
      </c>
    </row>
    <row r="36818" spans="18:18" x14ac:dyDescent="0.25">
      <c r="R36818" s="15">
        <v>1</v>
      </c>
    </row>
    <row r="36819" spans="18:18" x14ac:dyDescent="0.25">
      <c r="R36819" s="15">
        <v>1</v>
      </c>
    </row>
    <row r="36820" spans="18:18" x14ac:dyDescent="0.25">
      <c r="R36820" s="15">
        <v>1</v>
      </c>
    </row>
    <row r="36821" spans="18:18" x14ac:dyDescent="0.25">
      <c r="R36821" s="15">
        <v>1</v>
      </c>
    </row>
    <row r="36822" spans="18:18" x14ac:dyDescent="0.25">
      <c r="R36822" s="15">
        <v>1</v>
      </c>
    </row>
    <row r="36823" spans="18:18" x14ac:dyDescent="0.25">
      <c r="R36823" s="15">
        <v>1</v>
      </c>
    </row>
    <row r="36824" spans="18:18" x14ac:dyDescent="0.25">
      <c r="R36824" s="15">
        <v>1</v>
      </c>
    </row>
    <row r="36825" spans="18:18" x14ac:dyDescent="0.25">
      <c r="R36825" s="15">
        <v>1</v>
      </c>
    </row>
    <row r="36826" spans="18:18" x14ac:dyDescent="0.25">
      <c r="R36826" s="15">
        <v>1</v>
      </c>
    </row>
    <row r="36827" spans="18:18" x14ac:dyDescent="0.25">
      <c r="R36827" s="15">
        <v>1</v>
      </c>
    </row>
    <row r="36828" spans="18:18" x14ac:dyDescent="0.25">
      <c r="R36828" s="15">
        <v>1</v>
      </c>
    </row>
    <row r="36829" spans="18:18" x14ac:dyDescent="0.25">
      <c r="R36829" s="15">
        <v>1</v>
      </c>
    </row>
    <row r="36830" spans="18:18" x14ac:dyDescent="0.25">
      <c r="R36830" s="15">
        <v>2</v>
      </c>
    </row>
    <row r="36831" spans="18:18" x14ac:dyDescent="0.25">
      <c r="R36831" s="15">
        <v>2</v>
      </c>
    </row>
    <row r="36832" spans="18:18" x14ac:dyDescent="0.25">
      <c r="R36832" s="15">
        <v>2</v>
      </c>
    </row>
    <row r="36833" spans="18:18" x14ac:dyDescent="0.25">
      <c r="R36833" s="15">
        <v>2</v>
      </c>
    </row>
    <row r="36834" spans="18:18" x14ac:dyDescent="0.25">
      <c r="R36834" s="15">
        <v>2</v>
      </c>
    </row>
    <row r="36835" spans="18:18" x14ac:dyDescent="0.25">
      <c r="R36835" s="15">
        <v>2</v>
      </c>
    </row>
    <row r="36836" spans="18:18" x14ac:dyDescent="0.25">
      <c r="R36836" s="15">
        <v>2</v>
      </c>
    </row>
    <row r="36837" spans="18:18" x14ac:dyDescent="0.25">
      <c r="R36837" s="15">
        <v>2</v>
      </c>
    </row>
    <row r="36838" spans="18:18" x14ac:dyDescent="0.25">
      <c r="R36838" s="15">
        <v>2</v>
      </c>
    </row>
    <row r="36839" spans="18:18" x14ac:dyDescent="0.25">
      <c r="R36839" s="15">
        <v>2</v>
      </c>
    </row>
    <row r="36840" spans="18:18" x14ac:dyDescent="0.25">
      <c r="R36840" s="15">
        <v>2</v>
      </c>
    </row>
    <row r="36841" spans="18:18" x14ac:dyDescent="0.25">
      <c r="R36841" s="15">
        <v>2</v>
      </c>
    </row>
    <row r="36842" spans="18:18" x14ac:dyDescent="0.25">
      <c r="R36842" s="15">
        <v>2</v>
      </c>
    </row>
    <row r="36843" spans="18:18" x14ac:dyDescent="0.25">
      <c r="R36843" s="15">
        <v>2</v>
      </c>
    </row>
    <row r="36844" spans="18:18" x14ac:dyDescent="0.25">
      <c r="R36844" s="15">
        <v>2</v>
      </c>
    </row>
    <row r="36845" spans="18:18" x14ac:dyDescent="0.25">
      <c r="R36845" s="15">
        <v>2</v>
      </c>
    </row>
    <row r="36846" spans="18:18" x14ac:dyDescent="0.25">
      <c r="R36846" s="15">
        <v>2</v>
      </c>
    </row>
    <row r="36847" spans="18:18" x14ac:dyDescent="0.25">
      <c r="R36847" s="15">
        <v>2</v>
      </c>
    </row>
    <row r="36848" spans="18:18" x14ac:dyDescent="0.25">
      <c r="R36848" s="15">
        <v>2</v>
      </c>
    </row>
    <row r="36849" spans="18:18" x14ac:dyDescent="0.25">
      <c r="R36849" s="15">
        <v>2</v>
      </c>
    </row>
    <row r="36850" spans="18:18" x14ac:dyDescent="0.25">
      <c r="R36850" s="15">
        <v>2</v>
      </c>
    </row>
    <row r="36851" spans="18:18" x14ac:dyDescent="0.25">
      <c r="R36851" s="15">
        <v>2</v>
      </c>
    </row>
    <row r="36852" spans="18:18" x14ac:dyDescent="0.25">
      <c r="R36852" s="15">
        <v>2</v>
      </c>
    </row>
    <row r="36853" spans="18:18" x14ac:dyDescent="0.25">
      <c r="R36853" s="15">
        <v>2</v>
      </c>
    </row>
    <row r="36854" spans="18:18" x14ac:dyDescent="0.25">
      <c r="R36854" s="15">
        <v>2</v>
      </c>
    </row>
    <row r="36855" spans="18:18" x14ac:dyDescent="0.25">
      <c r="R36855" s="15">
        <v>2</v>
      </c>
    </row>
    <row r="36856" spans="18:18" x14ac:dyDescent="0.25">
      <c r="R36856" s="15">
        <v>2</v>
      </c>
    </row>
    <row r="36857" spans="18:18" x14ac:dyDescent="0.25">
      <c r="R36857" s="15">
        <v>2</v>
      </c>
    </row>
    <row r="36858" spans="18:18" x14ac:dyDescent="0.25">
      <c r="R36858" s="15">
        <v>2</v>
      </c>
    </row>
    <row r="36859" spans="18:18" x14ac:dyDescent="0.25">
      <c r="R36859" s="15">
        <v>2</v>
      </c>
    </row>
    <row r="36860" spans="18:18" x14ac:dyDescent="0.25">
      <c r="R36860" s="15">
        <v>2</v>
      </c>
    </row>
    <row r="36861" spans="18:18" x14ac:dyDescent="0.25">
      <c r="R36861" s="15">
        <v>2</v>
      </c>
    </row>
    <row r="36862" spans="18:18" x14ac:dyDescent="0.25">
      <c r="R36862" s="15">
        <v>1</v>
      </c>
    </row>
    <row r="36863" spans="18:18" x14ac:dyDescent="0.25">
      <c r="R36863" s="15">
        <v>1</v>
      </c>
    </row>
    <row r="36864" spans="18:18" x14ac:dyDescent="0.25">
      <c r="R36864" s="15">
        <v>1</v>
      </c>
    </row>
    <row r="36865" spans="18:18" x14ac:dyDescent="0.25">
      <c r="R36865" s="15">
        <v>1</v>
      </c>
    </row>
    <row r="36866" spans="18:18" x14ac:dyDescent="0.25">
      <c r="R36866" s="15">
        <v>1</v>
      </c>
    </row>
    <row r="36867" spans="18:18" x14ac:dyDescent="0.25">
      <c r="R36867" s="15">
        <v>1</v>
      </c>
    </row>
    <row r="36868" spans="18:18" x14ac:dyDescent="0.25">
      <c r="R36868" s="15">
        <v>1</v>
      </c>
    </row>
    <row r="36869" spans="18:18" x14ac:dyDescent="0.25">
      <c r="R36869" s="15">
        <v>1</v>
      </c>
    </row>
    <row r="36870" spans="18:18" x14ac:dyDescent="0.25">
      <c r="R36870" s="15">
        <v>1</v>
      </c>
    </row>
    <row r="36871" spans="18:18" x14ac:dyDescent="0.25">
      <c r="R36871" s="15">
        <v>1</v>
      </c>
    </row>
    <row r="36872" spans="18:18" x14ac:dyDescent="0.25">
      <c r="R36872" s="15">
        <v>1</v>
      </c>
    </row>
    <row r="36873" spans="18:18" x14ac:dyDescent="0.25">
      <c r="R36873" s="15">
        <v>1</v>
      </c>
    </row>
    <row r="36874" spans="18:18" x14ac:dyDescent="0.25">
      <c r="R36874" s="15">
        <v>1</v>
      </c>
    </row>
    <row r="36875" spans="18:18" x14ac:dyDescent="0.25">
      <c r="R36875" s="15">
        <v>1</v>
      </c>
    </row>
    <row r="36876" spans="18:18" x14ac:dyDescent="0.25">
      <c r="R36876" s="15">
        <v>1</v>
      </c>
    </row>
    <row r="36877" spans="18:18" x14ac:dyDescent="0.25">
      <c r="R36877" s="15">
        <v>1</v>
      </c>
    </row>
    <row r="36878" spans="18:18" x14ac:dyDescent="0.25">
      <c r="R36878" s="15">
        <v>1</v>
      </c>
    </row>
    <row r="36879" spans="18:18" x14ac:dyDescent="0.25">
      <c r="R36879" s="15">
        <v>1</v>
      </c>
    </row>
    <row r="36880" spans="18:18" x14ac:dyDescent="0.25">
      <c r="R36880" s="15">
        <v>1</v>
      </c>
    </row>
    <row r="36881" spans="18:18" x14ac:dyDescent="0.25">
      <c r="R36881" s="15">
        <v>1</v>
      </c>
    </row>
    <row r="36882" spans="18:18" x14ac:dyDescent="0.25">
      <c r="R36882" s="15">
        <v>1</v>
      </c>
    </row>
    <row r="36883" spans="18:18" x14ac:dyDescent="0.25">
      <c r="R36883" s="15">
        <v>1</v>
      </c>
    </row>
    <row r="36884" spans="18:18" x14ac:dyDescent="0.25">
      <c r="R36884" s="15">
        <v>1</v>
      </c>
    </row>
    <row r="36885" spans="18:18" x14ac:dyDescent="0.25">
      <c r="R36885" s="15">
        <v>1</v>
      </c>
    </row>
    <row r="36886" spans="18:18" x14ac:dyDescent="0.25">
      <c r="R36886" s="15">
        <v>1</v>
      </c>
    </row>
    <row r="36887" spans="18:18" x14ac:dyDescent="0.25">
      <c r="R36887" s="15">
        <v>1</v>
      </c>
    </row>
    <row r="36888" spans="18:18" x14ac:dyDescent="0.25">
      <c r="R36888" s="15">
        <v>1</v>
      </c>
    </row>
    <row r="36889" spans="18:18" x14ac:dyDescent="0.25">
      <c r="R36889" s="15">
        <v>1</v>
      </c>
    </row>
    <row r="36890" spans="18:18" x14ac:dyDescent="0.25">
      <c r="R36890" s="15">
        <v>1</v>
      </c>
    </row>
    <row r="36891" spans="18:18" x14ac:dyDescent="0.25">
      <c r="R36891" s="15">
        <v>1</v>
      </c>
    </row>
    <row r="36892" spans="18:18" x14ac:dyDescent="0.25">
      <c r="R36892" s="15">
        <v>1</v>
      </c>
    </row>
    <row r="36893" spans="18:18" x14ac:dyDescent="0.25">
      <c r="R36893" s="15">
        <v>1</v>
      </c>
    </row>
    <row r="36894" spans="18:18" x14ac:dyDescent="0.25">
      <c r="R36894" s="15">
        <v>1</v>
      </c>
    </row>
    <row r="36895" spans="18:18" x14ac:dyDescent="0.25">
      <c r="R36895" s="15">
        <v>1</v>
      </c>
    </row>
    <row r="36896" spans="18:18" x14ac:dyDescent="0.25">
      <c r="R36896" s="15">
        <v>1</v>
      </c>
    </row>
    <row r="36897" spans="18:18" x14ac:dyDescent="0.25">
      <c r="R36897" s="15">
        <v>1</v>
      </c>
    </row>
    <row r="36898" spans="18:18" x14ac:dyDescent="0.25">
      <c r="R36898" s="15">
        <v>1</v>
      </c>
    </row>
    <row r="36899" spans="18:18" x14ac:dyDescent="0.25">
      <c r="R36899" s="15">
        <v>1</v>
      </c>
    </row>
    <row r="36900" spans="18:18" x14ac:dyDescent="0.25">
      <c r="R36900" s="15">
        <v>1</v>
      </c>
    </row>
    <row r="36901" spans="18:18" x14ac:dyDescent="0.25">
      <c r="R36901" s="15">
        <v>1</v>
      </c>
    </row>
    <row r="36902" spans="18:18" x14ac:dyDescent="0.25">
      <c r="R36902" s="15">
        <v>1</v>
      </c>
    </row>
    <row r="36903" spans="18:18" x14ac:dyDescent="0.25">
      <c r="R36903" s="15">
        <v>1</v>
      </c>
    </row>
    <row r="36904" spans="18:18" x14ac:dyDescent="0.25">
      <c r="R36904" s="15">
        <v>1</v>
      </c>
    </row>
    <row r="36905" spans="18:18" x14ac:dyDescent="0.25">
      <c r="R36905" s="15">
        <v>1</v>
      </c>
    </row>
    <row r="36906" spans="18:18" x14ac:dyDescent="0.25">
      <c r="R36906" s="15">
        <v>1</v>
      </c>
    </row>
    <row r="36907" spans="18:18" x14ac:dyDescent="0.25">
      <c r="R36907" s="15">
        <v>1</v>
      </c>
    </row>
    <row r="36908" spans="18:18" x14ac:dyDescent="0.25">
      <c r="R36908" s="15">
        <v>1</v>
      </c>
    </row>
    <row r="36909" spans="18:18" x14ac:dyDescent="0.25">
      <c r="R36909" s="15">
        <v>1</v>
      </c>
    </row>
    <row r="36910" spans="18:18" x14ac:dyDescent="0.25">
      <c r="R36910" s="15">
        <v>1</v>
      </c>
    </row>
    <row r="36911" spans="18:18" x14ac:dyDescent="0.25">
      <c r="R36911" s="15">
        <v>1</v>
      </c>
    </row>
    <row r="36912" spans="18:18" x14ac:dyDescent="0.25">
      <c r="R36912" s="15">
        <v>1</v>
      </c>
    </row>
    <row r="36913" spans="18:18" x14ac:dyDescent="0.25">
      <c r="R36913" s="15">
        <v>1</v>
      </c>
    </row>
    <row r="36914" spans="18:18" x14ac:dyDescent="0.25">
      <c r="R36914" s="15">
        <v>1</v>
      </c>
    </row>
    <row r="36915" spans="18:18" x14ac:dyDescent="0.25">
      <c r="R36915" s="15">
        <v>1</v>
      </c>
    </row>
    <row r="36916" spans="18:18" x14ac:dyDescent="0.25">
      <c r="R36916" s="15">
        <v>1</v>
      </c>
    </row>
    <row r="36917" spans="18:18" x14ac:dyDescent="0.25">
      <c r="R36917" s="15">
        <v>1</v>
      </c>
    </row>
    <row r="36918" spans="18:18" x14ac:dyDescent="0.25">
      <c r="R36918" s="15">
        <v>1</v>
      </c>
    </row>
    <row r="36919" spans="18:18" x14ac:dyDescent="0.25">
      <c r="R36919" s="15">
        <v>1</v>
      </c>
    </row>
    <row r="36920" spans="18:18" x14ac:dyDescent="0.25">
      <c r="R36920" s="15">
        <v>1</v>
      </c>
    </row>
    <row r="36921" spans="18:18" x14ac:dyDescent="0.25">
      <c r="R36921" s="15">
        <v>1</v>
      </c>
    </row>
    <row r="36922" spans="18:18" x14ac:dyDescent="0.25">
      <c r="R36922" s="15">
        <v>1</v>
      </c>
    </row>
    <row r="36923" spans="18:18" x14ac:dyDescent="0.25">
      <c r="R36923" s="15">
        <v>1</v>
      </c>
    </row>
    <row r="36924" spans="18:18" x14ac:dyDescent="0.25">
      <c r="R36924" s="15">
        <v>1</v>
      </c>
    </row>
    <row r="36925" spans="18:18" x14ac:dyDescent="0.25">
      <c r="R36925" s="15">
        <v>1</v>
      </c>
    </row>
    <row r="36926" spans="18:18" x14ac:dyDescent="0.25">
      <c r="R36926" s="15">
        <v>1</v>
      </c>
    </row>
    <row r="36927" spans="18:18" x14ac:dyDescent="0.25">
      <c r="R36927" s="15">
        <v>1</v>
      </c>
    </row>
    <row r="36928" spans="18:18" x14ac:dyDescent="0.25">
      <c r="R36928" s="15">
        <v>1</v>
      </c>
    </row>
    <row r="36929" spans="18:18" x14ac:dyDescent="0.25">
      <c r="R36929" s="15">
        <v>1</v>
      </c>
    </row>
    <row r="36930" spans="18:18" x14ac:dyDescent="0.25">
      <c r="R36930" s="15">
        <v>1</v>
      </c>
    </row>
    <row r="36931" spans="18:18" x14ac:dyDescent="0.25">
      <c r="R36931" s="15">
        <v>1</v>
      </c>
    </row>
    <row r="36932" spans="18:18" x14ac:dyDescent="0.25">
      <c r="R36932" s="15">
        <v>1</v>
      </c>
    </row>
    <row r="36933" spans="18:18" x14ac:dyDescent="0.25">
      <c r="R36933" s="15">
        <v>1</v>
      </c>
    </row>
    <row r="36934" spans="18:18" x14ac:dyDescent="0.25">
      <c r="R36934" s="15">
        <v>1</v>
      </c>
    </row>
    <row r="36935" spans="18:18" x14ac:dyDescent="0.25">
      <c r="R36935" s="15">
        <v>1</v>
      </c>
    </row>
    <row r="36936" spans="18:18" x14ac:dyDescent="0.25">
      <c r="R36936" s="15">
        <v>1</v>
      </c>
    </row>
    <row r="36937" spans="18:18" x14ac:dyDescent="0.25">
      <c r="R36937" s="15">
        <v>1</v>
      </c>
    </row>
    <row r="36938" spans="18:18" x14ac:dyDescent="0.25">
      <c r="R36938" s="15">
        <v>1</v>
      </c>
    </row>
    <row r="36939" spans="18:18" x14ac:dyDescent="0.25">
      <c r="R36939" s="15">
        <v>1</v>
      </c>
    </row>
    <row r="36940" spans="18:18" x14ac:dyDescent="0.25">
      <c r="R36940" s="15">
        <v>1</v>
      </c>
    </row>
    <row r="36941" spans="18:18" x14ac:dyDescent="0.25">
      <c r="R36941" s="15">
        <v>1</v>
      </c>
    </row>
    <row r="36942" spans="18:18" x14ac:dyDescent="0.25">
      <c r="R36942" s="15">
        <v>1</v>
      </c>
    </row>
    <row r="36943" spans="18:18" x14ac:dyDescent="0.25">
      <c r="R36943" s="15">
        <v>1</v>
      </c>
    </row>
    <row r="36944" spans="18:18" x14ac:dyDescent="0.25">
      <c r="R36944" s="15">
        <v>1</v>
      </c>
    </row>
    <row r="36945" spans="18:18" x14ac:dyDescent="0.25">
      <c r="R36945" s="15">
        <v>1</v>
      </c>
    </row>
    <row r="36946" spans="18:18" x14ac:dyDescent="0.25">
      <c r="R36946" s="15">
        <v>1</v>
      </c>
    </row>
    <row r="36947" spans="18:18" x14ac:dyDescent="0.25">
      <c r="R36947" s="15">
        <v>1</v>
      </c>
    </row>
    <row r="36948" spans="18:18" x14ac:dyDescent="0.25">
      <c r="R36948" s="15">
        <v>1</v>
      </c>
    </row>
    <row r="36949" spans="18:18" x14ac:dyDescent="0.25">
      <c r="R36949" s="15">
        <v>1</v>
      </c>
    </row>
    <row r="36950" spans="18:18" x14ac:dyDescent="0.25">
      <c r="R36950" s="15">
        <v>1</v>
      </c>
    </row>
    <row r="36951" spans="18:18" x14ac:dyDescent="0.25">
      <c r="R36951" s="15">
        <v>1</v>
      </c>
    </row>
    <row r="36952" spans="18:18" x14ac:dyDescent="0.25">
      <c r="R36952" s="15">
        <v>1</v>
      </c>
    </row>
    <row r="36953" spans="18:18" x14ac:dyDescent="0.25">
      <c r="R36953" s="15">
        <v>1</v>
      </c>
    </row>
    <row r="36954" spans="18:18" x14ac:dyDescent="0.25">
      <c r="R36954" s="15">
        <v>1</v>
      </c>
    </row>
    <row r="36955" spans="18:18" x14ac:dyDescent="0.25">
      <c r="R36955" s="15">
        <v>1</v>
      </c>
    </row>
    <row r="36956" spans="18:18" x14ac:dyDescent="0.25">
      <c r="R36956" s="15">
        <v>1</v>
      </c>
    </row>
    <row r="36957" spans="18:18" x14ac:dyDescent="0.25">
      <c r="R36957" s="15">
        <v>1</v>
      </c>
    </row>
    <row r="36958" spans="18:18" x14ac:dyDescent="0.25">
      <c r="R36958" s="15">
        <v>1</v>
      </c>
    </row>
    <row r="36959" spans="18:18" x14ac:dyDescent="0.25">
      <c r="R36959" s="15">
        <v>1</v>
      </c>
    </row>
    <row r="36960" spans="18:18" x14ac:dyDescent="0.25">
      <c r="R36960" s="15">
        <v>1</v>
      </c>
    </row>
    <row r="36961" spans="18:18" x14ac:dyDescent="0.25">
      <c r="R36961" s="15">
        <v>1</v>
      </c>
    </row>
    <row r="36962" spans="18:18" x14ac:dyDescent="0.25">
      <c r="R36962" s="15">
        <v>1</v>
      </c>
    </row>
    <row r="36963" spans="18:18" x14ac:dyDescent="0.25">
      <c r="R36963" s="15">
        <v>1</v>
      </c>
    </row>
    <row r="36964" spans="18:18" x14ac:dyDescent="0.25">
      <c r="R36964" s="15">
        <v>1</v>
      </c>
    </row>
    <row r="36965" spans="18:18" x14ac:dyDescent="0.25">
      <c r="R36965" s="15">
        <v>1</v>
      </c>
    </row>
    <row r="36966" spans="18:18" x14ac:dyDescent="0.25">
      <c r="R36966" s="15">
        <v>1</v>
      </c>
    </row>
    <row r="36967" spans="18:18" x14ac:dyDescent="0.25">
      <c r="R36967" s="15">
        <v>1</v>
      </c>
    </row>
    <row r="36968" spans="18:18" x14ac:dyDescent="0.25">
      <c r="R36968" s="15">
        <v>1</v>
      </c>
    </row>
    <row r="36969" spans="18:18" x14ac:dyDescent="0.25">
      <c r="R36969" s="15">
        <v>1</v>
      </c>
    </row>
    <row r="36970" spans="18:18" x14ac:dyDescent="0.25">
      <c r="R36970" s="15">
        <v>1</v>
      </c>
    </row>
    <row r="36971" spans="18:18" x14ac:dyDescent="0.25">
      <c r="R36971" s="15">
        <v>1</v>
      </c>
    </row>
    <row r="36972" spans="18:18" x14ac:dyDescent="0.25">
      <c r="R36972" s="15">
        <v>1</v>
      </c>
    </row>
    <row r="36973" spans="18:18" x14ac:dyDescent="0.25">
      <c r="R36973" s="15">
        <v>1</v>
      </c>
    </row>
    <row r="36974" spans="18:18" x14ac:dyDescent="0.25">
      <c r="R36974" s="15">
        <v>1</v>
      </c>
    </row>
    <row r="36975" spans="18:18" x14ac:dyDescent="0.25">
      <c r="R36975" s="15">
        <v>1</v>
      </c>
    </row>
    <row r="36976" spans="18:18" x14ac:dyDescent="0.25">
      <c r="R36976" s="15">
        <v>1</v>
      </c>
    </row>
    <row r="36977" spans="18:18" x14ac:dyDescent="0.25">
      <c r="R36977" s="15">
        <v>1</v>
      </c>
    </row>
    <row r="36978" spans="18:18" x14ac:dyDescent="0.25">
      <c r="R36978" s="15">
        <v>1</v>
      </c>
    </row>
    <row r="36979" spans="18:18" x14ac:dyDescent="0.25">
      <c r="R36979" s="15">
        <v>1</v>
      </c>
    </row>
    <row r="36980" spans="18:18" x14ac:dyDescent="0.25">
      <c r="R36980" s="15">
        <v>1</v>
      </c>
    </row>
    <row r="36981" spans="18:18" x14ac:dyDescent="0.25">
      <c r="R36981" s="15">
        <v>1</v>
      </c>
    </row>
    <row r="36982" spans="18:18" x14ac:dyDescent="0.25">
      <c r="R36982" s="15">
        <v>1</v>
      </c>
    </row>
    <row r="36983" spans="18:18" x14ac:dyDescent="0.25">
      <c r="R36983" s="15">
        <v>1</v>
      </c>
    </row>
    <row r="36984" spans="18:18" x14ac:dyDescent="0.25">
      <c r="R36984" s="15">
        <v>1</v>
      </c>
    </row>
    <row r="36985" spans="18:18" x14ac:dyDescent="0.25">
      <c r="R36985" s="15">
        <v>1</v>
      </c>
    </row>
    <row r="36986" spans="18:18" x14ac:dyDescent="0.25">
      <c r="R36986" s="15">
        <v>1</v>
      </c>
    </row>
    <row r="36987" spans="18:18" x14ac:dyDescent="0.25">
      <c r="R36987" s="15">
        <v>1</v>
      </c>
    </row>
    <row r="36988" spans="18:18" x14ac:dyDescent="0.25">
      <c r="R36988" s="15">
        <v>1</v>
      </c>
    </row>
    <row r="36989" spans="18:18" x14ac:dyDescent="0.25">
      <c r="R36989" s="15">
        <v>1</v>
      </c>
    </row>
    <row r="36990" spans="18:18" x14ac:dyDescent="0.25">
      <c r="R36990" s="15">
        <v>1</v>
      </c>
    </row>
    <row r="36991" spans="18:18" x14ac:dyDescent="0.25">
      <c r="R36991" s="15">
        <v>1</v>
      </c>
    </row>
    <row r="36992" spans="18:18" x14ac:dyDescent="0.25">
      <c r="R36992" s="15">
        <v>1</v>
      </c>
    </row>
    <row r="36993" spans="18:18" x14ac:dyDescent="0.25">
      <c r="R36993" s="15">
        <v>1</v>
      </c>
    </row>
    <row r="36994" spans="18:18" x14ac:dyDescent="0.25">
      <c r="R36994" s="15">
        <v>1</v>
      </c>
    </row>
    <row r="36995" spans="18:18" x14ac:dyDescent="0.25">
      <c r="R36995" s="15">
        <v>1</v>
      </c>
    </row>
    <row r="36996" spans="18:18" x14ac:dyDescent="0.25">
      <c r="R36996" s="15">
        <v>1</v>
      </c>
    </row>
    <row r="36997" spans="18:18" x14ac:dyDescent="0.25">
      <c r="R36997" s="15">
        <v>1</v>
      </c>
    </row>
    <row r="36998" spans="18:18" x14ac:dyDescent="0.25">
      <c r="R36998" s="15">
        <v>1</v>
      </c>
    </row>
    <row r="36999" spans="18:18" x14ac:dyDescent="0.25">
      <c r="R36999" s="15">
        <v>1</v>
      </c>
    </row>
    <row r="37000" spans="18:18" x14ac:dyDescent="0.25">
      <c r="R37000" s="15">
        <v>1</v>
      </c>
    </row>
    <row r="37001" spans="18:18" x14ac:dyDescent="0.25">
      <c r="R37001" s="15">
        <v>1</v>
      </c>
    </row>
    <row r="37002" spans="18:18" x14ac:dyDescent="0.25">
      <c r="R37002" s="15">
        <v>1</v>
      </c>
    </row>
    <row r="37003" spans="18:18" x14ac:dyDescent="0.25">
      <c r="R37003" s="15">
        <v>1</v>
      </c>
    </row>
    <row r="37004" spans="18:18" x14ac:dyDescent="0.25">
      <c r="R37004" s="15">
        <v>1</v>
      </c>
    </row>
    <row r="37005" spans="18:18" x14ac:dyDescent="0.25">
      <c r="R37005" s="15">
        <v>1</v>
      </c>
    </row>
    <row r="37006" spans="18:18" x14ac:dyDescent="0.25">
      <c r="R37006" s="15">
        <v>1</v>
      </c>
    </row>
    <row r="37007" spans="18:18" x14ac:dyDescent="0.25">
      <c r="R37007" s="15">
        <v>1</v>
      </c>
    </row>
    <row r="37008" spans="18:18" x14ac:dyDescent="0.25">
      <c r="R37008" s="15">
        <v>1</v>
      </c>
    </row>
    <row r="37009" spans="18:18" x14ac:dyDescent="0.25">
      <c r="R37009" s="15">
        <v>1</v>
      </c>
    </row>
    <row r="37010" spans="18:18" x14ac:dyDescent="0.25">
      <c r="R37010" s="15">
        <v>1</v>
      </c>
    </row>
    <row r="37011" spans="18:18" x14ac:dyDescent="0.25">
      <c r="R37011" s="15">
        <v>1</v>
      </c>
    </row>
    <row r="37012" spans="18:18" x14ac:dyDescent="0.25">
      <c r="R37012" s="15">
        <v>1</v>
      </c>
    </row>
    <row r="37013" spans="18:18" x14ac:dyDescent="0.25">
      <c r="R37013" s="15">
        <v>1</v>
      </c>
    </row>
    <row r="37014" spans="18:18" x14ac:dyDescent="0.25">
      <c r="R37014" s="15">
        <v>1</v>
      </c>
    </row>
    <row r="37015" spans="18:18" x14ac:dyDescent="0.25">
      <c r="R37015" s="15">
        <v>1</v>
      </c>
    </row>
    <row r="37016" spans="18:18" x14ac:dyDescent="0.25">
      <c r="R37016" s="15">
        <v>1</v>
      </c>
    </row>
    <row r="37017" spans="18:18" x14ac:dyDescent="0.25">
      <c r="R37017" s="15">
        <v>1</v>
      </c>
    </row>
    <row r="37018" spans="18:18" x14ac:dyDescent="0.25">
      <c r="R37018" s="15">
        <v>1</v>
      </c>
    </row>
    <row r="37019" spans="18:18" x14ac:dyDescent="0.25">
      <c r="R37019" s="15">
        <v>1</v>
      </c>
    </row>
    <row r="37020" spans="18:18" x14ac:dyDescent="0.25">
      <c r="R37020" s="15">
        <v>1</v>
      </c>
    </row>
    <row r="37021" spans="18:18" x14ac:dyDescent="0.25">
      <c r="R37021" s="15">
        <v>1</v>
      </c>
    </row>
    <row r="37022" spans="18:18" x14ac:dyDescent="0.25">
      <c r="R37022" s="15">
        <v>1</v>
      </c>
    </row>
    <row r="37023" spans="18:18" x14ac:dyDescent="0.25">
      <c r="R37023" s="15">
        <v>1</v>
      </c>
    </row>
    <row r="37024" spans="18:18" x14ac:dyDescent="0.25">
      <c r="R37024" s="15">
        <v>1</v>
      </c>
    </row>
    <row r="37025" spans="18:18" x14ac:dyDescent="0.25">
      <c r="R37025" s="15">
        <v>1</v>
      </c>
    </row>
    <row r="37026" spans="18:18" x14ac:dyDescent="0.25">
      <c r="R37026" s="15">
        <v>1</v>
      </c>
    </row>
    <row r="37027" spans="18:18" x14ac:dyDescent="0.25">
      <c r="R37027" s="15">
        <v>1</v>
      </c>
    </row>
    <row r="37028" spans="18:18" x14ac:dyDescent="0.25">
      <c r="R37028" s="15">
        <v>1</v>
      </c>
    </row>
    <row r="37029" spans="18:18" x14ac:dyDescent="0.25">
      <c r="R37029" s="15">
        <v>1</v>
      </c>
    </row>
    <row r="37030" spans="18:18" x14ac:dyDescent="0.25">
      <c r="R37030" s="15">
        <v>1</v>
      </c>
    </row>
    <row r="37031" spans="18:18" x14ac:dyDescent="0.25">
      <c r="R37031" s="15">
        <v>1</v>
      </c>
    </row>
    <row r="37032" spans="18:18" x14ac:dyDescent="0.25">
      <c r="R37032" s="15">
        <v>1</v>
      </c>
    </row>
    <row r="37033" spans="18:18" x14ac:dyDescent="0.25">
      <c r="R37033" s="15">
        <v>4</v>
      </c>
    </row>
    <row r="37034" spans="18:18" x14ac:dyDescent="0.25">
      <c r="R37034" s="15">
        <v>4</v>
      </c>
    </row>
    <row r="37035" spans="18:18" x14ac:dyDescent="0.25">
      <c r="R37035" s="15">
        <v>4</v>
      </c>
    </row>
    <row r="37036" spans="18:18" x14ac:dyDescent="0.25">
      <c r="R37036" s="15">
        <v>4</v>
      </c>
    </row>
    <row r="37037" spans="18:18" x14ac:dyDescent="0.25">
      <c r="R37037" s="15">
        <v>4</v>
      </c>
    </row>
    <row r="37038" spans="18:18" x14ac:dyDescent="0.25">
      <c r="R37038" s="15">
        <v>4</v>
      </c>
    </row>
    <row r="37039" spans="18:18" x14ac:dyDescent="0.25">
      <c r="R37039" s="15">
        <v>4</v>
      </c>
    </row>
    <row r="37040" spans="18:18" x14ac:dyDescent="0.25">
      <c r="R37040" s="15">
        <v>4</v>
      </c>
    </row>
    <row r="37041" spans="18:18" x14ac:dyDescent="0.25">
      <c r="R37041" s="15">
        <v>4</v>
      </c>
    </row>
    <row r="37042" spans="18:18" x14ac:dyDescent="0.25">
      <c r="R37042" s="15">
        <v>4</v>
      </c>
    </row>
    <row r="37043" spans="18:18" x14ac:dyDescent="0.25">
      <c r="R37043" s="15">
        <v>4</v>
      </c>
    </row>
    <row r="37044" spans="18:18" x14ac:dyDescent="0.25">
      <c r="R37044" s="15">
        <v>4</v>
      </c>
    </row>
    <row r="37045" spans="18:18" x14ac:dyDescent="0.25">
      <c r="R37045" s="15">
        <v>4</v>
      </c>
    </row>
    <row r="37046" spans="18:18" x14ac:dyDescent="0.25">
      <c r="R37046" s="15">
        <v>4</v>
      </c>
    </row>
    <row r="37047" spans="18:18" x14ac:dyDescent="0.25">
      <c r="R37047" s="15">
        <v>4</v>
      </c>
    </row>
    <row r="37048" spans="18:18" x14ac:dyDescent="0.25">
      <c r="R37048" s="15">
        <v>4</v>
      </c>
    </row>
    <row r="37049" spans="18:18" x14ac:dyDescent="0.25">
      <c r="R37049" s="15">
        <v>4</v>
      </c>
    </row>
    <row r="37050" spans="18:18" x14ac:dyDescent="0.25">
      <c r="R37050" s="15">
        <v>4</v>
      </c>
    </row>
    <row r="37051" spans="18:18" x14ac:dyDescent="0.25">
      <c r="R37051" s="15">
        <v>4</v>
      </c>
    </row>
    <row r="37052" spans="18:18" x14ac:dyDescent="0.25">
      <c r="R37052" s="15">
        <v>4</v>
      </c>
    </row>
    <row r="37053" spans="18:18" x14ac:dyDescent="0.25">
      <c r="R37053" s="15">
        <v>4</v>
      </c>
    </row>
    <row r="37054" spans="18:18" x14ac:dyDescent="0.25">
      <c r="R37054" s="15">
        <v>4</v>
      </c>
    </row>
    <row r="37055" spans="18:18" x14ac:dyDescent="0.25">
      <c r="R37055" s="15">
        <v>4</v>
      </c>
    </row>
    <row r="37056" spans="18:18" x14ac:dyDescent="0.25">
      <c r="R37056" s="15">
        <v>4</v>
      </c>
    </row>
    <row r="37057" spans="18:18" x14ac:dyDescent="0.25">
      <c r="R37057" s="15">
        <v>4</v>
      </c>
    </row>
    <row r="37058" spans="18:18" x14ac:dyDescent="0.25">
      <c r="R37058" s="15">
        <v>4</v>
      </c>
    </row>
    <row r="37059" spans="18:18" x14ac:dyDescent="0.25">
      <c r="R37059" s="15">
        <v>4</v>
      </c>
    </row>
    <row r="37060" spans="18:18" x14ac:dyDescent="0.25">
      <c r="R37060" s="15">
        <v>4</v>
      </c>
    </row>
    <row r="37061" spans="18:18" x14ac:dyDescent="0.25">
      <c r="R37061" s="15">
        <v>4</v>
      </c>
    </row>
    <row r="37062" spans="18:18" x14ac:dyDescent="0.25">
      <c r="R37062" s="15">
        <v>4</v>
      </c>
    </row>
    <row r="37063" spans="18:18" x14ac:dyDescent="0.25">
      <c r="R37063" s="15">
        <v>4</v>
      </c>
    </row>
    <row r="37064" spans="18:18" x14ac:dyDescent="0.25">
      <c r="R37064" s="15">
        <v>4</v>
      </c>
    </row>
    <row r="37065" spans="18:18" x14ac:dyDescent="0.25">
      <c r="R37065" s="15">
        <v>4</v>
      </c>
    </row>
    <row r="37066" spans="18:18" x14ac:dyDescent="0.25">
      <c r="R37066" s="15">
        <v>4</v>
      </c>
    </row>
    <row r="37067" spans="18:18" x14ac:dyDescent="0.25">
      <c r="R37067" s="15">
        <v>4</v>
      </c>
    </row>
    <row r="37068" spans="18:18" x14ac:dyDescent="0.25">
      <c r="R37068" s="15">
        <v>4</v>
      </c>
    </row>
    <row r="37069" spans="18:18" x14ac:dyDescent="0.25">
      <c r="R37069" s="15">
        <v>4</v>
      </c>
    </row>
    <row r="37070" spans="18:18" x14ac:dyDescent="0.25">
      <c r="R37070" s="15">
        <v>4</v>
      </c>
    </row>
    <row r="37071" spans="18:18" x14ac:dyDescent="0.25">
      <c r="R37071" s="15">
        <v>4</v>
      </c>
    </row>
    <row r="37072" spans="18:18" x14ac:dyDescent="0.25">
      <c r="R37072" s="15">
        <v>4</v>
      </c>
    </row>
    <row r="37073" spans="18:18" x14ac:dyDescent="0.25">
      <c r="R37073" s="15">
        <v>4</v>
      </c>
    </row>
    <row r="37074" spans="18:18" x14ac:dyDescent="0.25">
      <c r="R37074" s="15">
        <v>4</v>
      </c>
    </row>
    <row r="37075" spans="18:18" x14ac:dyDescent="0.25">
      <c r="R37075" s="15">
        <v>4</v>
      </c>
    </row>
    <row r="37076" spans="18:18" x14ac:dyDescent="0.25">
      <c r="R37076" s="15">
        <v>4</v>
      </c>
    </row>
    <row r="37077" spans="18:18" x14ac:dyDescent="0.25">
      <c r="R37077" s="15">
        <v>4</v>
      </c>
    </row>
    <row r="37078" spans="18:18" x14ac:dyDescent="0.25">
      <c r="R37078" s="15">
        <v>4</v>
      </c>
    </row>
    <row r="37079" spans="18:18" x14ac:dyDescent="0.25">
      <c r="R37079" s="15">
        <v>4</v>
      </c>
    </row>
    <row r="37080" spans="18:18" x14ac:dyDescent="0.25">
      <c r="R37080" s="15">
        <v>4</v>
      </c>
    </row>
    <row r="37081" spans="18:18" x14ac:dyDescent="0.25">
      <c r="R37081" s="15">
        <v>4</v>
      </c>
    </row>
    <row r="37082" spans="18:18" x14ac:dyDescent="0.25">
      <c r="R37082" s="15">
        <v>4</v>
      </c>
    </row>
    <row r="37083" spans="18:18" x14ac:dyDescent="0.25">
      <c r="R37083" s="15">
        <v>4</v>
      </c>
    </row>
    <row r="37084" spans="18:18" x14ac:dyDescent="0.25">
      <c r="R37084" s="15">
        <v>4</v>
      </c>
    </row>
    <row r="37085" spans="18:18" x14ac:dyDescent="0.25">
      <c r="R37085" s="15">
        <v>4</v>
      </c>
    </row>
    <row r="37086" spans="18:18" x14ac:dyDescent="0.25">
      <c r="R37086" s="15">
        <v>4</v>
      </c>
    </row>
    <row r="37087" spans="18:18" x14ac:dyDescent="0.25">
      <c r="R37087" s="15">
        <v>4</v>
      </c>
    </row>
    <row r="37088" spans="18:18" x14ac:dyDescent="0.25">
      <c r="R37088" s="15">
        <v>4</v>
      </c>
    </row>
    <row r="37089" spans="18:18" x14ac:dyDescent="0.25">
      <c r="R37089" s="15">
        <v>4</v>
      </c>
    </row>
    <row r="37090" spans="18:18" x14ac:dyDescent="0.25">
      <c r="R37090" s="15">
        <v>4</v>
      </c>
    </row>
    <row r="37091" spans="18:18" x14ac:dyDescent="0.25">
      <c r="R37091" s="15">
        <v>4</v>
      </c>
    </row>
    <row r="37092" spans="18:18" x14ac:dyDescent="0.25">
      <c r="R37092" s="15">
        <v>4</v>
      </c>
    </row>
    <row r="37093" spans="18:18" x14ac:dyDescent="0.25">
      <c r="R37093" s="15">
        <v>4</v>
      </c>
    </row>
    <row r="37094" spans="18:18" x14ac:dyDescent="0.25">
      <c r="R37094" s="15">
        <v>4</v>
      </c>
    </row>
    <row r="37095" spans="18:18" x14ac:dyDescent="0.25">
      <c r="R37095" s="15">
        <v>4</v>
      </c>
    </row>
    <row r="37096" spans="18:18" x14ac:dyDescent="0.25">
      <c r="R37096" s="15">
        <v>4</v>
      </c>
    </row>
    <row r="37097" spans="18:18" x14ac:dyDescent="0.25">
      <c r="R37097" s="15">
        <v>4</v>
      </c>
    </row>
    <row r="37098" spans="18:18" x14ac:dyDescent="0.25">
      <c r="R37098" s="15">
        <v>4</v>
      </c>
    </row>
    <row r="37099" spans="18:18" x14ac:dyDescent="0.25">
      <c r="R37099" s="15">
        <v>4</v>
      </c>
    </row>
    <row r="37100" spans="18:18" x14ac:dyDescent="0.25">
      <c r="R37100" s="15">
        <v>4</v>
      </c>
    </row>
    <row r="37101" spans="18:18" x14ac:dyDescent="0.25">
      <c r="R37101" s="15">
        <v>4</v>
      </c>
    </row>
    <row r="37102" spans="18:18" x14ac:dyDescent="0.25">
      <c r="R37102" s="15">
        <v>4</v>
      </c>
    </row>
    <row r="37103" spans="18:18" x14ac:dyDescent="0.25">
      <c r="R37103" s="15">
        <v>4</v>
      </c>
    </row>
    <row r="37104" spans="18:18" x14ac:dyDescent="0.25">
      <c r="R37104" s="15">
        <v>4</v>
      </c>
    </row>
    <row r="37105" spans="18:18" x14ac:dyDescent="0.25">
      <c r="R37105" s="15">
        <v>4</v>
      </c>
    </row>
    <row r="37106" spans="18:18" x14ac:dyDescent="0.25">
      <c r="R37106" s="15">
        <v>4</v>
      </c>
    </row>
    <row r="37107" spans="18:18" x14ac:dyDescent="0.25">
      <c r="R37107" s="15">
        <v>4</v>
      </c>
    </row>
    <row r="37108" spans="18:18" x14ac:dyDescent="0.25">
      <c r="R37108" s="15">
        <v>4</v>
      </c>
    </row>
    <row r="37109" spans="18:18" x14ac:dyDescent="0.25">
      <c r="R37109" s="15">
        <v>4</v>
      </c>
    </row>
    <row r="37110" spans="18:18" x14ac:dyDescent="0.25">
      <c r="R37110" s="15">
        <v>4</v>
      </c>
    </row>
    <row r="37111" spans="18:18" x14ac:dyDescent="0.25">
      <c r="R37111" s="15">
        <v>4</v>
      </c>
    </row>
    <row r="37112" spans="18:18" x14ac:dyDescent="0.25">
      <c r="R37112" s="15">
        <v>4</v>
      </c>
    </row>
    <row r="37113" spans="18:18" x14ac:dyDescent="0.25">
      <c r="R37113" s="15">
        <v>4</v>
      </c>
    </row>
    <row r="37114" spans="18:18" x14ac:dyDescent="0.25">
      <c r="R37114" s="15">
        <v>4</v>
      </c>
    </row>
    <row r="37115" spans="18:18" x14ac:dyDescent="0.25">
      <c r="R37115" s="15">
        <v>4</v>
      </c>
    </row>
    <row r="37116" spans="18:18" x14ac:dyDescent="0.25">
      <c r="R37116" s="15">
        <v>4</v>
      </c>
    </row>
    <row r="37117" spans="18:18" x14ac:dyDescent="0.25">
      <c r="R37117" s="15">
        <v>4</v>
      </c>
    </row>
    <row r="37118" spans="18:18" x14ac:dyDescent="0.25">
      <c r="R37118" s="15">
        <v>4</v>
      </c>
    </row>
    <row r="37119" spans="18:18" x14ac:dyDescent="0.25">
      <c r="R37119" s="15">
        <v>4</v>
      </c>
    </row>
    <row r="37120" spans="18:18" x14ac:dyDescent="0.25">
      <c r="R37120" s="15">
        <v>4</v>
      </c>
    </row>
    <row r="37121" spans="18:18" x14ac:dyDescent="0.25">
      <c r="R37121" s="15">
        <v>4</v>
      </c>
    </row>
    <row r="37122" spans="18:18" x14ac:dyDescent="0.25">
      <c r="R37122" s="15">
        <v>4</v>
      </c>
    </row>
    <row r="37123" spans="18:18" x14ac:dyDescent="0.25">
      <c r="R37123" s="15">
        <v>4</v>
      </c>
    </row>
    <row r="37124" spans="18:18" x14ac:dyDescent="0.25">
      <c r="R37124" s="15">
        <v>4</v>
      </c>
    </row>
    <row r="37125" spans="18:18" x14ac:dyDescent="0.25">
      <c r="R37125" s="15">
        <v>4</v>
      </c>
    </row>
    <row r="37126" spans="18:18" x14ac:dyDescent="0.25">
      <c r="R37126" s="15">
        <v>4</v>
      </c>
    </row>
    <row r="37127" spans="18:18" x14ac:dyDescent="0.25">
      <c r="R37127" s="15">
        <v>4</v>
      </c>
    </row>
    <row r="37128" spans="18:18" x14ac:dyDescent="0.25">
      <c r="R37128" s="15">
        <v>4</v>
      </c>
    </row>
    <row r="37129" spans="18:18" x14ac:dyDescent="0.25">
      <c r="R37129" s="15">
        <v>4</v>
      </c>
    </row>
    <row r="37130" spans="18:18" x14ac:dyDescent="0.25">
      <c r="R37130" s="15">
        <v>4</v>
      </c>
    </row>
    <row r="37131" spans="18:18" x14ac:dyDescent="0.25">
      <c r="R37131" s="15">
        <v>4</v>
      </c>
    </row>
    <row r="37132" spans="18:18" x14ac:dyDescent="0.25">
      <c r="R37132" s="15">
        <v>4</v>
      </c>
    </row>
    <row r="37133" spans="18:18" x14ac:dyDescent="0.25">
      <c r="R37133" s="15">
        <v>4</v>
      </c>
    </row>
    <row r="37134" spans="18:18" x14ac:dyDescent="0.25">
      <c r="R37134" s="15">
        <v>4</v>
      </c>
    </row>
    <row r="37135" spans="18:18" x14ac:dyDescent="0.25">
      <c r="R37135" s="15">
        <v>4</v>
      </c>
    </row>
    <row r="37136" spans="18:18" x14ac:dyDescent="0.25">
      <c r="R37136" s="15">
        <v>4</v>
      </c>
    </row>
    <row r="37137" spans="18:18" x14ac:dyDescent="0.25">
      <c r="R37137" s="15">
        <v>4</v>
      </c>
    </row>
    <row r="37138" spans="18:18" x14ac:dyDescent="0.25">
      <c r="R37138" s="15">
        <v>4</v>
      </c>
    </row>
    <row r="37139" spans="18:18" x14ac:dyDescent="0.25">
      <c r="R37139" s="15">
        <v>4</v>
      </c>
    </row>
    <row r="37140" spans="18:18" x14ac:dyDescent="0.25">
      <c r="R37140" s="15">
        <v>4</v>
      </c>
    </row>
    <row r="37141" spans="18:18" x14ac:dyDescent="0.25">
      <c r="R37141" s="15">
        <v>4</v>
      </c>
    </row>
    <row r="37142" spans="18:18" x14ac:dyDescent="0.25">
      <c r="R37142" s="15">
        <v>4</v>
      </c>
    </row>
    <row r="37143" spans="18:18" x14ac:dyDescent="0.25">
      <c r="R37143" s="15">
        <v>4</v>
      </c>
    </row>
    <row r="37144" spans="18:18" x14ac:dyDescent="0.25">
      <c r="R37144" s="15">
        <v>4</v>
      </c>
    </row>
    <row r="37145" spans="18:18" x14ac:dyDescent="0.25">
      <c r="R37145" s="15">
        <v>4</v>
      </c>
    </row>
    <row r="37146" spans="18:18" x14ac:dyDescent="0.25">
      <c r="R37146" s="15">
        <v>4</v>
      </c>
    </row>
    <row r="37147" spans="18:18" x14ac:dyDescent="0.25">
      <c r="R37147" s="15">
        <v>4</v>
      </c>
    </row>
    <row r="37148" spans="18:18" x14ac:dyDescent="0.25">
      <c r="R37148" s="15">
        <v>4</v>
      </c>
    </row>
    <row r="37149" spans="18:18" x14ac:dyDescent="0.25">
      <c r="R37149" s="15">
        <v>4</v>
      </c>
    </row>
    <row r="37150" spans="18:18" x14ac:dyDescent="0.25">
      <c r="R37150" s="15">
        <v>4</v>
      </c>
    </row>
    <row r="37151" spans="18:18" x14ac:dyDescent="0.25">
      <c r="R37151" s="15">
        <v>4</v>
      </c>
    </row>
    <row r="37152" spans="18:18" x14ac:dyDescent="0.25">
      <c r="R37152" s="15">
        <v>4</v>
      </c>
    </row>
    <row r="37153" spans="18:18" x14ac:dyDescent="0.25">
      <c r="R37153" s="15">
        <v>4</v>
      </c>
    </row>
    <row r="37154" spans="18:18" x14ac:dyDescent="0.25">
      <c r="R37154" s="15">
        <v>4</v>
      </c>
    </row>
    <row r="37155" spans="18:18" x14ac:dyDescent="0.25">
      <c r="R37155" s="15">
        <v>4</v>
      </c>
    </row>
    <row r="37156" spans="18:18" x14ac:dyDescent="0.25">
      <c r="R37156" s="15">
        <v>4</v>
      </c>
    </row>
    <row r="37157" spans="18:18" x14ac:dyDescent="0.25">
      <c r="R37157" s="15">
        <v>4</v>
      </c>
    </row>
    <row r="37158" spans="18:18" x14ac:dyDescent="0.25">
      <c r="R37158" s="15">
        <v>4</v>
      </c>
    </row>
    <row r="37159" spans="18:18" x14ac:dyDescent="0.25">
      <c r="R37159" s="15">
        <v>4</v>
      </c>
    </row>
    <row r="37160" spans="18:18" x14ac:dyDescent="0.25">
      <c r="R37160" s="15">
        <v>4</v>
      </c>
    </row>
    <row r="37161" spans="18:18" x14ac:dyDescent="0.25">
      <c r="R37161" s="15">
        <v>4</v>
      </c>
    </row>
    <row r="37162" spans="18:18" x14ac:dyDescent="0.25">
      <c r="R37162" s="15">
        <v>4</v>
      </c>
    </row>
    <row r="37163" spans="18:18" x14ac:dyDescent="0.25">
      <c r="R37163" s="15">
        <v>4</v>
      </c>
    </row>
    <row r="37164" spans="18:18" x14ac:dyDescent="0.25">
      <c r="R37164" s="15">
        <v>4</v>
      </c>
    </row>
    <row r="37165" spans="18:18" x14ac:dyDescent="0.25">
      <c r="R37165" s="15">
        <v>4</v>
      </c>
    </row>
    <row r="37166" spans="18:18" x14ac:dyDescent="0.25">
      <c r="R37166" s="15">
        <v>2</v>
      </c>
    </row>
    <row r="37167" spans="18:18" x14ac:dyDescent="0.25">
      <c r="R37167" s="15">
        <v>2</v>
      </c>
    </row>
    <row r="37168" spans="18:18" x14ac:dyDescent="0.25">
      <c r="R37168" s="15">
        <v>2</v>
      </c>
    </row>
    <row r="37169" spans="18:18" x14ac:dyDescent="0.25">
      <c r="R37169" s="15">
        <v>2</v>
      </c>
    </row>
    <row r="37170" spans="18:18" x14ac:dyDescent="0.25">
      <c r="R37170" s="15">
        <v>2</v>
      </c>
    </row>
    <row r="37171" spans="18:18" x14ac:dyDescent="0.25">
      <c r="R37171" s="15">
        <v>2</v>
      </c>
    </row>
    <row r="37172" spans="18:18" x14ac:dyDescent="0.25">
      <c r="R37172" s="15">
        <v>2</v>
      </c>
    </row>
    <row r="37173" spans="18:18" x14ac:dyDescent="0.25">
      <c r="R37173" s="15">
        <v>2</v>
      </c>
    </row>
    <row r="37174" spans="18:18" x14ac:dyDescent="0.25">
      <c r="R37174" s="15">
        <v>2</v>
      </c>
    </row>
    <row r="37175" spans="18:18" x14ac:dyDescent="0.25">
      <c r="R37175" s="15">
        <v>2</v>
      </c>
    </row>
    <row r="37176" spans="18:18" x14ac:dyDescent="0.25">
      <c r="R37176" s="15">
        <v>2</v>
      </c>
    </row>
    <row r="37177" spans="18:18" x14ac:dyDescent="0.25">
      <c r="R37177" s="15">
        <v>2</v>
      </c>
    </row>
    <row r="37178" spans="18:18" x14ac:dyDescent="0.25">
      <c r="R37178" s="15">
        <v>4</v>
      </c>
    </row>
    <row r="37179" spans="18:18" x14ac:dyDescent="0.25">
      <c r="R37179" s="15">
        <v>4</v>
      </c>
    </row>
    <row r="37180" spans="18:18" x14ac:dyDescent="0.25">
      <c r="R37180" s="15">
        <v>4</v>
      </c>
    </row>
    <row r="37181" spans="18:18" x14ac:dyDescent="0.25">
      <c r="R37181" s="15">
        <v>4</v>
      </c>
    </row>
    <row r="37182" spans="18:18" x14ac:dyDescent="0.25">
      <c r="R37182" s="15">
        <v>4</v>
      </c>
    </row>
    <row r="37183" spans="18:18" x14ac:dyDescent="0.25">
      <c r="R37183" s="15">
        <v>4</v>
      </c>
    </row>
    <row r="37184" spans="18:18" x14ac:dyDescent="0.25">
      <c r="R37184" s="15">
        <v>4</v>
      </c>
    </row>
    <row r="37185" spans="18:18" x14ac:dyDescent="0.25">
      <c r="R37185" s="15">
        <v>4</v>
      </c>
    </row>
    <row r="37186" spans="18:18" x14ac:dyDescent="0.25">
      <c r="R37186" s="15">
        <v>4</v>
      </c>
    </row>
    <row r="37187" spans="18:18" x14ac:dyDescent="0.25">
      <c r="R37187" s="15">
        <v>4</v>
      </c>
    </row>
    <row r="37188" spans="18:18" x14ac:dyDescent="0.25">
      <c r="R37188" s="15">
        <v>4</v>
      </c>
    </row>
    <row r="37189" spans="18:18" x14ac:dyDescent="0.25">
      <c r="R37189" s="15">
        <v>4</v>
      </c>
    </row>
    <row r="37190" spans="18:18" x14ac:dyDescent="0.25">
      <c r="R37190" s="15">
        <v>1</v>
      </c>
    </row>
    <row r="37191" spans="18:18" x14ac:dyDescent="0.25">
      <c r="R37191" s="15">
        <v>1</v>
      </c>
    </row>
    <row r="37192" spans="18:18" x14ac:dyDescent="0.25">
      <c r="R37192" s="15">
        <v>1</v>
      </c>
    </row>
    <row r="37193" spans="18:18" x14ac:dyDescent="0.25">
      <c r="R37193" s="15">
        <v>1</v>
      </c>
    </row>
    <row r="37194" spans="18:18" x14ac:dyDescent="0.25">
      <c r="R37194" s="15">
        <v>1</v>
      </c>
    </row>
    <row r="37195" spans="18:18" x14ac:dyDescent="0.25">
      <c r="R37195" s="15">
        <v>1</v>
      </c>
    </row>
    <row r="37196" spans="18:18" x14ac:dyDescent="0.25">
      <c r="R37196" s="15">
        <v>1</v>
      </c>
    </row>
    <row r="37197" spans="18:18" x14ac:dyDescent="0.25">
      <c r="R37197" s="15">
        <v>1</v>
      </c>
    </row>
    <row r="37198" spans="18:18" x14ac:dyDescent="0.25">
      <c r="R37198" s="15">
        <v>1</v>
      </c>
    </row>
    <row r="37199" spans="18:18" x14ac:dyDescent="0.25">
      <c r="R37199" s="15">
        <v>1</v>
      </c>
    </row>
    <row r="37200" spans="18:18" x14ac:dyDescent="0.25">
      <c r="R37200" s="15">
        <v>1</v>
      </c>
    </row>
    <row r="37201" spans="18:18" x14ac:dyDescent="0.25">
      <c r="R37201" s="15">
        <v>1</v>
      </c>
    </row>
    <row r="37202" spans="18:18" x14ac:dyDescent="0.25">
      <c r="R37202" s="15">
        <v>1</v>
      </c>
    </row>
    <row r="37203" spans="18:18" x14ac:dyDescent="0.25">
      <c r="R37203" s="15">
        <v>1</v>
      </c>
    </row>
    <row r="37204" spans="18:18" x14ac:dyDescent="0.25">
      <c r="R37204" s="15">
        <v>1</v>
      </c>
    </row>
    <row r="37205" spans="18:18" x14ac:dyDescent="0.25">
      <c r="R37205" s="15">
        <v>1</v>
      </c>
    </row>
    <row r="37206" spans="18:18" x14ac:dyDescent="0.25">
      <c r="R37206" s="15">
        <v>1</v>
      </c>
    </row>
    <row r="37207" spans="18:18" x14ac:dyDescent="0.25">
      <c r="R37207" s="15">
        <v>1</v>
      </c>
    </row>
    <row r="37208" spans="18:18" x14ac:dyDescent="0.25">
      <c r="R37208" s="15">
        <v>1</v>
      </c>
    </row>
    <row r="37209" spans="18:18" x14ac:dyDescent="0.25">
      <c r="R37209" s="15">
        <v>1</v>
      </c>
    </row>
    <row r="37210" spans="18:18" x14ac:dyDescent="0.25">
      <c r="R37210" s="15">
        <v>1</v>
      </c>
    </row>
    <row r="37211" spans="18:18" x14ac:dyDescent="0.25">
      <c r="R37211" s="15">
        <v>1</v>
      </c>
    </row>
    <row r="37212" spans="18:18" x14ac:dyDescent="0.25">
      <c r="R37212" s="15">
        <v>1</v>
      </c>
    </row>
    <row r="37213" spans="18:18" x14ac:dyDescent="0.25">
      <c r="R37213" s="15">
        <v>1</v>
      </c>
    </row>
    <row r="37214" spans="18:18" x14ac:dyDescent="0.25">
      <c r="R37214" s="15">
        <v>1</v>
      </c>
    </row>
    <row r="37215" spans="18:18" x14ac:dyDescent="0.25">
      <c r="R37215" s="15">
        <v>1</v>
      </c>
    </row>
    <row r="37216" spans="18:18" x14ac:dyDescent="0.25">
      <c r="R37216" s="15">
        <v>1</v>
      </c>
    </row>
    <row r="37217" spans="18:18" x14ac:dyDescent="0.25">
      <c r="R37217" s="15">
        <v>1</v>
      </c>
    </row>
    <row r="37218" spans="18:18" x14ac:dyDescent="0.25">
      <c r="R37218" s="15">
        <v>1</v>
      </c>
    </row>
    <row r="37219" spans="18:18" x14ac:dyDescent="0.25">
      <c r="R37219" s="15">
        <v>1</v>
      </c>
    </row>
    <row r="37220" spans="18:18" x14ac:dyDescent="0.25">
      <c r="R37220" s="15">
        <v>1</v>
      </c>
    </row>
    <row r="37221" spans="18:18" x14ac:dyDescent="0.25">
      <c r="R37221" s="15">
        <v>1</v>
      </c>
    </row>
    <row r="37222" spans="18:18" x14ac:dyDescent="0.25">
      <c r="R37222" s="15">
        <v>1</v>
      </c>
    </row>
    <row r="37223" spans="18:18" x14ac:dyDescent="0.25">
      <c r="R37223" s="15">
        <v>1</v>
      </c>
    </row>
    <row r="37224" spans="18:18" x14ac:dyDescent="0.25">
      <c r="R37224" s="15">
        <v>1</v>
      </c>
    </row>
    <row r="37225" spans="18:18" x14ac:dyDescent="0.25">
      <c r="R37225" s="15">
        <v>1</v>
      </c>
    </row>
    <row r="37226" spans="18:18" x14ac:dyDescent="0.25">
      <c r="R37226" s="15">
        <v>1</v>
      </c>
    </row>
    <row r="37227" spans="18:18" x14ac:dyDescent="0.25">
      <c r="R37227" s="15">
        <v>1</v>
      </c>
    </row>
    <row r="37228" spans="18:18" x14ac:dyDescent="0.25">
      <c r="R37228" s="15">
        <v>1</v>
      </c>
    </row>
    <row r="37229" spans="18:18" x14ac:dyDescent="0.25">
      <c r="R37229" s="15">
        <v>1</v>
      </c>
    </row>
    <row r="37230" spans="18:18" x14ac:dyDescent="0.25">
      <c r="R37230" s="15">
        <v>1</v>
      </c>
    </row>
    <row r="37231" spans="18:18" x14ac:dyDescent="0.25">
      <c r="R37231" s="15">
        <v>1</v>
      </c>
    </row>
    <row r="37232" spans="18:18" x14ac:dyDescent="0.25">
      <c r="R37232" s="15">
        <v>1</v>
      </c>
    </row>
    <row r="37233" spans="18:18" x14ac:dyDescent="0.25">
      <c r="R37233" s="15">
        <v>1</v>
      </c>
    </row>
    <row r="37234" spans="18:18" x14ac:dyDescent="0.25">
      <c r="R37234" s="15">
        <v>1</v>
      </c>
    </row>
    <row r="37235" spans="18:18" x14ac:dyDescent="0.25">
      <c r="R37235" s="15">
        <v>1</v>
      </c>
    </row>
    <row r="37236" spans="18:18" x14ac:dyDescent="0.25">
      <c r="R37236" s="15">
        <v>5</v>
      </c>
    </row>
    <row r="37237" spans="18:18" x14ac:dyDescent="0.25">
      <c r="R37237" s="15">
        <v>5</v>
      </c>
    </row>
    <row r="37238" spans="18:18" x14ac:dyDescent="0.25">
      <c r="R37238" s="15">
        <v>5</v>
      </c>
    </row>
    <row r="37239" spans="18:18" x14ac:dyDescent="0.25">
      <c r="R37239" s="15">
        <v>5</v>
      </c>
    </row>
    <row r="37240" spans="18:18" x14ac:dyDescent="0.25">
      <c r="R37240" s="15">
        <v>5</v>
      </c>
    </row>
    <row r="37241" spans="18:18" x14ac:dyDescent="0.25">
      <c r="R37241" s="15">
        <v>5</v>
      </c>
    </row>
    <row r="37242" spans="18:18" x14ac:dyDescent="0.25">
      <c r="R37242" s="15">
        <v>5</v>
      </c>
    </row>
    <row r="37243" spans="18:18" x14ac:dyDescent="0.25">
      <c r="R37243" s="15">
        <v>5</v>
      </c>
    </row>
    <row r="37244" spans="18:18" x14ac:dyDescent="0.25">
      <c r="R37244" s="15">
        <v>5</v>
      </c>
    </row>
    <row r="37245" spans="18:18" x14ac:dyDescent="0.25">
      <c r="R37245" s="15">
        <v>5</v>
      </c>
    </row>
    <row r="37246" spans="18:18" x14ac:dyDescent="0.25">
      <c r="R37246" s="15">
        <v>5</v>
      </c>
    </row>
    <row r="37247" spans="18:18" x14ac:dyDescent="0.25">
      <c r="R37247" s="15">
        <v>5</v>
      </c>
    </row>
    <row r="37248" spans="18:18" x14ac:dyDescent="0.25">
      <c r="R37248" s="15">
        <v>5</v>
      </c>
    </row>
    <row r="37249" spans="18:18" x14ac:dyDescent="0.25">
      <c r="R37249" s="15">
        <v>5</v>
      </c>
    </row>
    <row r="37250" spans="18:18" x14ac:dyDescent="0.25">
      <c r="R37250" s="15">
        <v>5</v>
      </c>
    </row>
    <row r="37251" spans="18:18" x14ac:dyDescent="0.25">
      <c r="R37251" s="15">
        <v>5</v>
      </c>
    </row>
    <row r="37252" spans="18:18" x14ac:dyDescent="0.25">
      <c r="R37252" s="15">
        <v>5</v>
      </c>
    </row>
    <row r="37253" spans="18:18" x14ac:dyDescent="0.25">
      <c r="R37253" s="15">
        <v>5</v>
      </c>
    </row>
    <row r="37254" spans="18:18" x14ac:dyDescent="0.25">
      <c r="R37254" s="15">
        <v>5</v>
      </c>
    </row>
    <row r="37255" spans="18:18" x14ac:dyDescent="0.25">
      <c r="R37255" s="15">
        <v>5</v>
      </c>
    </row>
    <row r="37256" spans="18:18" x14ac:dyDescent="0.25">
      <c r="R37256" s="15">
        <v>5</v>
      </c>
    </row>
    <row r="37257" spans="18:18" x14ac:dyDescent="0.25">
      <c r="R37257" s="15">
        <v>5</v>
      </c>
    </row>
    <row r="37258" spans="18:18" x14ac:dyDescent="0.25">
      <c r="R37258" s="15">
        <v>5</v>
      </c>
    </row>
    <row r="37259" spans="18:18" x14ac:dyDescent="0.25">
      <c r="R37259" s="15">
        <v>5</v>
      </c>
    </row>
    <row r="37260" spans="18:18" x14ac:dyDescent="0.25">
      <c r="R37260" s="15">
        <v>5</v>
      </c>
    </row>
    <row r="37261" spans="18:18" x14ac:dyDescent="0.25">
      <c r="R37261" s="15">
        <v>5</v>
      </c>
    </row>
    <row r="37262" spans="18:18" x14ac:dyDescent="0.25">
      <c r="R37262" s="15">
        <v>5</v>
      </c>
    </row>
    <row r="37263" spans="18:18" x14ac:dyDescent="0.25">
      <c r="R37263" s="15">
        <v>5</v>
      </c>
    </row>
    <row r="37264" spans="18:18" x14ac:dyDescent="0.25">
      <c r="R37264" s="15">
        <v>5</v>
      </c>
    </row>
    <row r="37265" spans="18:18" x14ac:dyDescent="0.25">
      <c r="R37265" s="15">
        <v>5</v>
      </c>
    </row>
    <row r="37266" spans="18:18" x14ac:dyDescent="0.25">
      <c r="R37266" s="15">
        <v>5</v>
      </c>
    </row>
    <row r="37267" spans="18:18" x14ac:dyDescent="0.25">
      <c r="R37267" s="15">
        <v>5</v>
      </c>
    </row>
    <row r="37268" spans="18:18" x14ac:dyDescent="0.25">
      <c r="R37268" s="15">
        <v>5</v>
      </c>
    </row>
    <row r="37269" spans="18:18" x14ac:dyDescent="0.25">
      <c r="R37269" s="15">
        <v>5</v>
      </c>
    </row>
    <row r="37270" spans="18:18" x14ac:dyDescent="0.25">
      <c r="R37270" s="15">
        <v>5</v>
      </c>
    </row>
    <row r="37271" spans="18:18" x14ac:dyDescent="0.25">
      <c r="R37271" s="15">
        <v>5</v>
      </c>
    </row>
    <row r="37272" spans="18:18" x14ac:dyDescent="0.25">
      <c r="R37272" s="15">
        <v>5</v>
      </c>
    </row>
    <row r="37273" spans="18:18" x14ac:dyDescent="0.25">
      <c r="R37273" s="15">
        <v>5</v>
      </c>
    </row>
    <row r="37274" spans="18:18" x14ac:dyDescent="0.25">
      <c r="R37274" s="15">
        <v>5</v>
      </c>
    </row>
    <row r="37275" spans="18:18" x14ac:dyDescent="0.25">
      <c r="R37275" s="15">
        <v>5</v>
      </c>
    </row>
    <row r="37276" spans="18:18" x14ac:dyDescent="0.25">
      <c r="R37276" s="15">
        <v>5</v>
      </c>
    </row>
    <row r="37277" spans="18:18" x14ac:dyDescent="0.25">
      <c r="R37277" s="15">
        <v>5</v>
      </c>
    </row>
    <row r="37278" spans="18:18" x14ac:dyDescent="0.25">
      <c r="R37278" s="15">
        <v>5</v>
      </c>
    </row>
    <row r="37279" spans="18:18" x14ac:dyDescent="0.25">
      <c r="R37279" s="15">
        <v>5</v>
      </c>
    </row>
    <row r="37280" spans="18:18" x14ac:dyDescent="0.25">
      <c r="R37280" s="15">
        <v>5</v>
      </c>
    </row>
    <row r="37281" spans="18:18" x14ac:dyDescent="0.25">
      <c r="R37281" s="15">
        <v>5</v>
      </c>
    </row>
    <row r="37282" spans="18:18" x14ac:dyDescent="0.25">
      <c r="R37282" s="15">
        <v>5</v>
      </c>
    </row>
    <row r="37283" spans="18:18" x14ac:dyDescent="0.25">
      <c r="R37283" s="15">
        <v>5</v>
      </c>
    </row>
    <row r="37284" spans="18:18" x14ac:dyDescent="0.25">
      <c r="R37284" s="15">
        <v>5</v>
      </c>
    </row>
    <row r="37285" spans="18:18" x14ac:dyDescent="0.25">
      <c r="R37285" s="15">
        <v>5</v>
      </c>
    </row>
    <row r="37286" spans="18:18" x14ac:dyDescent="0.25">
      <c r="R37286" s="15">
        <v>5</v>
      </c>
    </row>
    <row r="37287" spans="18:18" x14ac:dyDescent="0.25">
      <c r="R37287" s="15">
        <v>5</v>
      </c>
    </row>
    <row r="37288" spans="18:18" x14ac:dyDescent="0.25">
      <c r="R37288" s="15">
        <v>5</v>
      </c>
    </row>
    <row r="37289" spans="18:18" x14ac:dyDescent="0.25">
      <c r="R37289" s="15">
        <v>5</v>
      </c>
    </row>
    <row r="37290" spans="18:18" x14ac:dyDescent="0.25">
      <c r="R37290" s="15">
        <v>5</v>
      </c>
    </row>
    <row r="37291" spans="18:18" x14ac:dyDescent="0.25">
      <c r="R37291" s="15">
        <v>5</v>
      </c>
    </row>
    <row r="37292" spans="18:18" x14ac:dyDescent="0.25">
      <c r="R37292" s="15">
        <v>5</v>
      </c>
    </row>
    <row r="37293" spans="18:18" x14ac:dyDescent="0.25">
      <c r="R37293" s="15">
        <v>5</v>
      </c>
    </row>
    <row r="37294" spans="18:18" x14ac:dyDescent="0.25">
      <c r="R37294" s="15">
        <v>5</v>
      </c>
    </row>
    <row r="37295" spans="18:18" x14ac:dyDescent="0.25">
      <c r="R37295" s="15">
        <v>5</v>
      </c>
    </row>
    <row r="37296" spans="18:18" x14ac:dyDescent="0.25">
      <c r="R37296" s="15">
        <v>5</v>
      </c>
    </row>
    <row r="37297" spans="18:18" x14ac:dyDescent="0.25">
      <c r="R37297" s="15">
        <v>5</v>
      </c>
    </row>
    <row r="37298" spans="18:18" x14ac:dyDescent="0.25">
      <c r="R37298" s="15">
        <v>5</v>
      </c>
    </row>
    <row r="37299" spans="18:18" x14ac:dyDescent="0.25">
      <c r="R37299" s="15">
        <v>5</v>
      </c>
    </row>
    <row r="37300" spans="18:18" x14ac:dyDescent="0.25">
      <c r="R37300" s="15">
        <v>5</v>
      </c>
    </row>
    <row r="37301" spans="18:18" x14ac:dyDescent="0.25">
      <c r="R37301" s="15">
        <v>5</v>
      </c>
    </row>
    <row r="37302" spans="18:18" x14ac:dyDescent="0.25">
      <c r="R37302" s="15">
        <v>4</v>
      </c>
    </row>
    <row r="37303" spans="18:18" x14ac:dyDescent="0.25">
      <c r="R37303" s="15">
        <v>4</v>
      </c>
    </row>
    <row r="37304" spans="18:18" x14ac:dyDescent="0.25">
      <c r="R37304" s="15">
        <v>4</v>
      </c>
    </row>
    <row r="37305" spans="18:18" x14ac:dyDescent="0.25">
      <c r="R37305" s="15">
        <v>4</v>
      </c>
    </row>
    <row r="37306" spans="18:18" x14ac:dyDescent="0.25">
      <c r="R37306" s="15">
        <v>4</v>
      </c>
    </row>
    <row r="37307" spans="18:18" x14ac:dyDescent="0.25">
      <c r="R37307" s="15">
        <v>4</v>
      </c>
    </row>
    <row r="37308" spans="18:18" x14ac:dyDescent="0.25">
      <c r="R37308" s="15">
        <v>4</v>
      </c>
    </row>
    <row r="37309" spans="18:18" x14ac:dyDescent="0.25">
      <c r="R37309" s="15">
        <v>4</v>
      </c>
    </row>
    <row r="37310" spans="18:18" x14ac:dyDescent="0.25">
      <c r="R37310" s="15">
        <v>4</v>
      </c>
    </row>
    <row r="37311" spans="18:18" x14ac:dyDescent="0.25">
      <c r="R37311" s="15">
        <v>4</v>
      </c>
    </row>
    <row r="37312" spans="18:18" x14ac:dyDescent="0.25">
      <c r="R37312" s="15">
        <v>4</v>
      </c>
    </row>
    <row r="37313" spans="18:18" x14ac:dyDescent="0.25">
      <c r="R37313" s="15">
        <v>4</v>
      </c>
    </row>
    <row r="37314" spans="18:18" x14ac:dyDescent="0.25">
      <c r="R37314" s="15">
        <v>4</v>
      </c>
    </row>
    <row r="37315" spans="18:18" x14ac:dyDescent="0.25">
      <c r="R37315" s="15">
        <v>4</v>
      </c>
    </row>
    <row r="37316" spans="18:18" x14ac:dyDescent="0.25">
      <c r="R37316" s="15">
        <v>4</v>
      </c>
    </row>
    <row r="37317" spans="18:18" x14ac:dyDescent="0.25">
      <c r="R37317" s="15">
        <v>4</v>
      </c>
    </row>
    <row r="37318" spans="18:18" x14ac:dyDescent="0.25">
      <c r="R37318" s="15">
        <v>4</v>
      </c>
    </row>
    <row r="37319" spans="18:18" x14ac:dyDescent="0.25">
      <c r="R37319" s="15">
        <v>4</v>
      </c>
    </row>
    <row r="37320" spans="18:18" x14ac:dyDescent="0.25">
      <c r="R37320" s="15">
        <v>4</v>
      </c>
    </row>
    <row r="37321" spans="18:18" x14ac:dyDescent="0.25">
      <c r="R37321" s="15">
        <v>4</v>
      </c>
    </row>
    <row r="37322" spans="18:18" x14ac:dyDescent="0.25">
      <c r="R37322" s="15">
        <v>4</v>
      </c>
    </row>
    <row r="37323" spans="18:18" x14ac:dyDescent="0.25">
      <c r="R37323" s="15">
        <v>4</v>
      </c>
    </row>
    <row r="37324" spans="18:18" x14ac:dyDescent="0.25">
      <c r="R37324" s="15">
        <v>4</v>
      </c>
    </row>
    <row r="37325" spans="18:18" x14ac:dyDescent="0.25">
      <c r="R37325" s="15">
        <v>4</v>
      </c>
    </row>
    <row r="37326" spans="18:18" x14ac:dyDescent="0.25">
      <c r="R37326" s="15">
        <v>4</v>
      </c>
    </row>
    <row r="37327" spans="18:18" x14ac:dyDescent="0.25">
      <c r="R37327" s="15">
        <v>4</v>
      </c>
    </row>
    <row r="37328" spans="18:18" x14ac:dyDescent="0.25">
      <c r="R37328" s="15">
        <v>4</v>
      </c>
    </row>
    <row r="37329" spans="18:18" x14ac:dyDescent="0.25">
      <c r="R37329" s="15">
        <v>4</v>
      </c>
    </row>
    <row r="37330" spans="18:18" x14ac:dyDescent="0.25">
      <c r="R37330" s="15">
        <v>4</v>
      </c>
    </row>
    <row r="37331" spans="18:18" x14ac:dyDescent="0.25">
      <c r="R37331" s="15">
        <v>4</v>
      </c>
    </row>
    <row r="37332" spans="18:18" x14ac:dyDescent="0.25">
      <c r="R37332" s="15">
        <v>4</v>
      </c>
    </row>
    <row r="37333" spans="18:18" x14ac:dyDescent="0.25">
      <c r="R37333" s="15">
        <v>4</v>
      </c>
    </row>
    <row r="37334" spans="18:18" x14ac:dyDescent="0.25">
      <c r="R37334" s="15">
        <v>4</v>
      </c>
    </row>
    <row r="37335" spans="18:18" x14ac:dyDescent="0.25">
      <c r="R37335" s="15">
        <v>4</v>
      </c>
    </row>
    <row r="37336" spans="18:18" x14ac:dyDescent="0.25">
      <c r="R37336" s="15">
        <v>4</v>
      </c>
    </row>
    <row r="37337" spans="18:18" x14ac:dyDescent="0.25">
      <c r="R37337" s="15">
        <v>4</v>
      </c>
    </row>
    <row r="37338" spans="18:18" x14ac:dyDescent="0.25">
      <c r="R37338" s="15">
        <v>4</v>
      </c>
    </row>
    <row r="37339" spans="18:18" x14ac:dyDescent="0.25">
      <c r="R37339" s="15">
        <v>4</v>
      </c>
    </row>
    <row r="37340" spans="18:18" x14ac:dyDescent="0.25">
      <c r="R37340" s="15">
        <v>4</v>
      </c>
    </row>
    <row r="37341" spans="18:18" x14ac:dyDescent="0.25">
      <c r="R37341" s="15">
        <v>4</v>
      </c>
    </row>
    <row r="37342" spans="18:18" x14ac:dyDescent="0.25">
      <c r="R37342" s="15">
        <v>4</v>
      </c>
    </row>
    <row r="37343" spans="18:18" x14ac:dyDescent="0.25">
      <c r="R37343" s="15">
        <v>4</v>
      </c>
    </row>
    <row r="37344" spans="18:18" x14ac:dyDescent="0.25">
      <c r="R37344" s="15">
        <v>4</v>
      </c>
    </row>
    <row r="37345" spans="18:18" x14ac:dyDescent="0.25">
      <c r="R37345" s="15">
        <v>4</v>
      </c>
    </row>
    <row r="37346" spans="18:18" x14ac:dyDescent="0.25">
      <c r="R37346" s="15">
        <v>4</v>
      </c>
    </row>
    <row r="37347" spans="18:18" x14ac:dyDescent="0.25">
      <c r="R37347" s="15">
        <v>4</v>
      </c>
    </row>
    <row r="37348" spans="18:18" x14ac:dyDescent="0.25">
      <c r="R37348" s="15">
        <v>5</v>
      </c>
    </row>
    <row r="37349" spans="18:18" x14ac:dyDescent="0.25">
      <c r="R37349" s="15">
        <v>5</v>
      </c>
    </row>
    <row r="37350" spans="18:18" x14ac:dyDescent="0.25">
      <c r="R37350" s="15">
        <v>5</v>
      </c>
    </row>
    <row r="37351" spans="18:18" x14ac:dyDescent="0.25">
      <c r="R37351" s="15">
        <v>5</v>
      </c>
    </row>
    <row r="37352" spans="18:18" x14ac:dyDescent="0.25">
      <c r="R37352" s="15">
        <v>5</v>
      </c>
    </row>
    <row r="37353" spans="18:18" x14ac:dyDescent="0.25">
      <c r="R37353" s="15">
        <v>5</v>
      </c>
    </row>
    <row r="37354" spans="18:18" x14ac:dyDescent="0.25">
      <c r="R37354" s="15">
        <v>5</v>
      </c>
    </row>
    <row r="37355" spans="18:18" x14ac:dyDescent="0.25">
      <c r="R37355" s="15">
        <v>5</v>
      </c>
    </row>
    <row r="37356" spans="18:18" x14ac:dyDescent="0.25">
      <c r="R37356" s="15">
        <v>5</v>
      </c>
    </row>
    <row r="37357" spans="18:18" x14ac:dyDescent="0.25">
      <c r="R37357" s="15">
        <v>5</v>
      </c>
    </row>
    <row r="37358" spans="18:18" x14ac:dyDescent="0.25">
      <c r="R37358" s="15">
        <v>5</v>
      </c>
    </row>
    <row r="37359" spans="18:18" x14ac:dyDescent="0.25">
      <c r="R37359" s="15">
        <v>5</v>
      </c>
    </row>
    <row r="37360" spans="18:18" x14ac:dyDescent="0.25">
      <c r="R37360" s="15">
        <v>5</v>
      </c>
    </row>
    <row r="37361" spans="18:18" x14ac:dyDescent="0.25">
      <c r="R37361" s="15">
        <v>5</v>
      </c>
    </row>
    <row r="37362" spans="18:18" x14ac:dyDescent="0.25">
      <c r="R37362" s="15">
        <v>5</v>
      </c>
    </row>
    <row r="37363" spans="18:18" x14ac:dyDescent="0.25">
      <c r="R37363" s="15">
        <v>5</v>
      </c>
    </row>
    <row r="37364" spans="18:18" x14ac:dyDescent="0.25">
      <c r="R37364" s="15">
        <v>5</v>
      </c>
    </row>
    <row r="37365" spans="18:18" x14ac:dyDescent="0.25">
      <c r="R37365" s="15">
        <v>5</v>
      </c>
    </row>
    <row r="37366" spans="18:18" x14ac:dyDescent="0.25">
      <c r="R37366" s="15">
        <v>5</v>
      </c>
    </row>
    <row r="37367" spans="18:18" x14ac:dyDescent="0.25">
      <c r="R37367" s="15">
        <v>5</v>
      </c>
    </row>
    <row r="37368" spans="18:18" x14ac:dyDescent="0.25">
      <c r="R37368" s="15">
        <v>5</v>
      </c>
    </row>
    <row r="37369" spans="18:18" x14ac:dyDescent="0.25">
      <c r="R37369" s="15">
        <v>5</v>
      </c>
    </row>
    <row r="37370" spans="18:18" x14ac:dyDescent="0.25">
      <c r="R37370" s="15">
        <v>5</v>
      </c>
    </row>
    <row r="37371" spans="18:18" x14ac:dyDescent="0.25">
      <c r="R37371" s="15">
        <v>5</v>
      </c>
    </row>
    <row r="37372" spans="18:18" x14ac:dyDescent="0.25">
      <c r="R37372" s="15">
        <v>5</v>
      </c>
    </row>
    <row r="37373" spans="18:18" x14ac:dyDescent="0.25">
      <c r="R37373" s="15">
        <v>5</v>
      </c>
    </row>
    <row r="37374" spans="18:18" x14ac:dyDescent="0.25">
      <c r="R37374" s="15">
        <v>5</v>
      </c>
    </row>
    <row r="37375" spans="18:18" x14ac:dyDescent="0.25">
      <c r="R37375" s="15">
        <v>5</v>
      </c>
    </row>
    <row r="37376" spans="18:18" x14ac:dyDescent="0.25">
      <c r="R37376" s="15">
        <v>5</v>
      </c>
    </row>
    <row r="37377" spans="18:18" x14ac:dyDescent="0.25">
      <c r="R37377" s="15">
        <v>5</v>
      </c>
    </row>
    <row r="37378" spans="18:18" x14ac:dyDescent="0.25">
      <c r="R37378" s="15">
        <v>5</v>
      </c>
    </row>
    <row r="37379" spans="18:18" x14ac:dyDescent="0.25">
      <c r="R37379" s="15">
        <v>5</v>
      </c>
    </row>
    <row r="37380" spans="18:18" x14ac:dyDescent="0.25">
      <c r="R37380" s="15">
        <v>5</v>
      </c>
    </row>
    <row r="37381" spans="18:18" x14ac:dyDescent="0.25">
      <c r="R37381" s="15">
        <v>5</v>
      </c>
    </row>
    <row r="37382" spans="18:18" x14ac:dyDescent="0.25">
      <c r="R37382" s="15">
        <v>5</v>
      </c>
    </row>
    <row r="37383" spans="18:18" x14ac:dyDescent="0.25">
      <c r="R37383" s="15">
        <v>5</v>
      </c>
    </row>
    <row r="37384" spans="18:18" x14ac:dyDescent="0.25">
      <c r="R37384" s="15">
        <v>5</v>
      </c>
    </row>
    <row r="37385" spans="18:18" x14ac:dyDescent="0.25">
      <c r="R37385" s="15">
        <v>5</v>
      </c>
    </row>
    <row r="37386" spans="18:18" x14ac:dyDescent="0.25">
      <c r="R37386" s="15">
        <v>5</v>
      </c>
    </row>
    <row r="37387" spans="18:18" x14ac:dyDescent="0.25">
      <c r="R37387" s="15">
        <v>5</v>
      </c>
    </row>
    <row r="37388" spans="18:18" x14ac:dyDescent="0.25">
      <c r="R37388" s="15">
        <v>5</v>
      </c>
    </row>
    <row r="37389" spans="18:18" x14ac:dyDescent="0.25">
      <c r="R37389" s="15">
        <v>5</v>
      </c>
    </row>
    <row r="37390" spans="18:18" x14ac:dyDescent="0.25">
      <c r="R37390" s="15">
        <v>5</v>
      </c>
    </row>
    <row r="37391" spans="18:18" x14ac:dyDescent="0.25">
      <c r="R37391" s="15">
        <v>5</v>
      </c>
    </row>
    <row r="37392" spans="18:18" x14ac:dyDescent="0.25">
      <c r="R37392" s="15">
        <v>5</v>
      </c>
    </row>
    <row r="37393" spans="18:18" x14ac:dyDescent="0.25">
      <c r="R37393" s="15">
        <v>5</v>
      </c>
    </row>
    <row r="37394" spans="18:18" x14ac:dyDescent="0.25">
      <c r="R37394" s="15">
        <v>5</v>
      </c>
    </row>
    <row r="37395" spans="18:18" x14ac:dyDescent="0.25">
      <c r="R37395" s="15">
        <v>5</v>
      </c>
    </row>
    <row r="37396" spans="18:18" x14ac:dyDescent="0.25">
      <c r="R37396" s="15">
        <v>5</v>
      </c>
    </row>
    <row r="37397" spans="18:18" x14ac:dyDescent="0.25">
      <c r="R37397" s="15">
        <v>5</v>
      </c>
    </row>
    <row r="37398" spans="18:18" x14ac:dyDescent="0.25">
      <c r="R37398" s="15">
        <v>5</v>
      </c>
    </row>
    <row r="37399" spans="18:18" x14ac:dyDescent="0.25">
      <c r="R37399" s="15">
        <v>5</v>
      </c>
    </row>
    <row r="37400" spans="18:18" x14ac:dyDescent="0.25">
      <c r="R37400" s="15">
        <v>5</v>
      </c>
    </row>
    <row r="37401" spans="18:18" x14ac:dyDescent="0.25">
      <c r="R37401" s="15">
        <v>5</v>
      </c>
    </row>
    <row r="37402" spans="18:18" x14ac:dyDescent="0.25">
      <c r="R37402" s="15">
        <v>5</v>
      </c>
    </row>
    <row r="37403" spans="18:18" x14ac:dyDescent="0.25">
      <c r="R37403" s="15">
        <v>5</v>
      </c>
    </row>
    <row r="37404" spans="18:18" x14ac:dyDescent="0.25">
      <c r="R37404" s="15">
        <v>5</v>
      </c>
    </row>
    <row r="37405" spans="18:18" x14ac:dyDescent="0.25">
      <c r="R37405" s="15">
        <v>5</v>
      </c>
    </row>
    <row r="37406" spans="18:18" x14ac:dyDescent="0.25">
      <c r="R37406" s="15">
        <v>5</v>
      </c>
    </row>
    <row r="37407" spans="18:18" x14ac:dyDescent="0.25">
      <c r="R37407" s="15">
        <v>5</v>
      </c>
    </row>
    <row r="37408" spans="18:18" x14ac:dyDescent="0.25">
      <c r="R37408" s="15">
        <v>5</v>
      </c>
    </row>
    <row r="37409" spans="18:18" x14ac:dyDescent="0.25">
      <c r="R37409" s="15">
        <v>5</v>
      </c>
    </row>
    <row r="37410" spans="18:18" x14ac:dyDescent="0.25">
      <c r="R37410" s="15">
        <v>5</v>
      </c>
    </row>
    <row r="37411" spans="18:18" x14ac:dyDescent="0.25">
      <c r="R37411" s="15">
        <v>5</v>
      </c>
    </row>
    <row r="37412" spans="18:18" x14ac:dyDescent="0.25">
      <c r="R37412" s="15">
        <v>5</v>
      </c>
    </row>
    <row r="37413" spans="18:18" x14ac:dyDescent="0.25">
      <c r="R37413" s="15">
        <v>5</v>
      </c>
    </row>
    <row r="37414" spans="18:18" x14ac:dyDescent="0.25">
      <c r="R37414" s="15">
        <v>5</v>
      </c>
    </row>
    <row r="37415" spans="18:18" x14ac:dyDescent="0.25">
      <c r="R37415" s="15">
        <v>5</v>
      </c>
    </row>
    <row r="37416" spans="18:18" x14ac:dyDescent="0.25">
      <c r="R37416" s="15">
        <v>5</v>
      </c>
    </row>
    <row r="37417" spans="18:18" x14ac:dyDescent="0.25">
      <c r="R37417" s="15">
        <v>4</v>
      </c>
    </row>
    <row r="37418" spans="18:18" x14ac:dyDescent="0.25">
      <c r="R37418" s="15">
        <v>4</v>
      </c>
    </row>
    <row r="37419" spans="18:18" x14ac:dyDescent="0.25">
      <c r="R37419" s="15">
        <v>4</v>
      </c>
    </row>
    <row r="37420" spans="18:18" x14ac:dyDescent="0.25">
      <c r="R37420" s="15">
        <v>4</v>
      </c>
    </row>
    <row r="37421" spans="18:18" x14ac:dyDescent="0.25">
      <c r="R37421" s="15">
        <v>4</v>
      </c>
    </row>
    <row r="37422" spans="18:18" x14ac:dyDescent="0.25">
      <c r="R37422" s="15">
        <v>4</v>
      </c>
    </row>
    <row r="37423" spans="18:18" x14ac:dyDescent="0.25">
      <c r="R37423" s="15">
        <v>4</v>
      </c>
    </row>
    <row r="37424" spans="18:18" x14ac:dyDescent="0.25">
      <c r="R37424" s="15">
        <v>4</v>
      </c>
    </row>
    <row r="37425" spans="18:18" x14ac:dyDescent="0.25">
      <c r="R37425" s="15">
        <v>4</v>
      </c>
    </row>
    <row r="37426" spans="18:18" x14ac:dyDescent="0.25">
      <c r="R37426" s="15">
        <v>4</v>
      </c>
    </row>
    <row r="37427" spans="18:18" x14ac:dyDescent="0.25">
      <c r="R37427" s="15">
        <v>4</v>
      </c>
    </row>
    <row r="37428" spans="18:18" x14ac:dyDescent="0.25">
      <c r="R37428" s="15">
        <v>4</v>
      </c>
    </row>
    <row r="37429" spans="18:18" x14ac:dyDescent="0.25">
      <c r="R37429" s="15">
        <v>4</v>
      </c>
    </row>
    <row r="37430" spans="18:18" x14ac:dyDescent="0.25">
      <c r="R37430" s="15">
        <v>4</v>
      </c>
    </row>
    <row r="37431" spans="18:18" x14ac:dyDescent="0.25">
      <c r="R37431" s="15">
        <v>4</v>
      </c>
    </row>
    <row r="37432" spans="18:18" x14ac:dyDescent="0.25">
      <c r="R37432" s="15">
        <v>4</v>
      </c>
    </row>
    <row r="37433" spans="18:18" x14ac:dyDescent="0.25">
      <c r="R37433" s="15">
        <v>4</v>
      </c>
    </row>
    <row r="37434" spans="18:18" x14ac:dyDescent="0.25">
      <c r="R37434" s="15">
        <v>1</v>
      </c>
    </row>
    <row r="37435" spans="18:18" x14ac:dyDescent="0.25">
      <c r="R37435" s="15">
        <v>1</v>
      </c>
    </row>
    <row r="37436" spans="18:18" x14ac:dyDescent="0.25">
      <c r="R37436" s="15">
        <v>1</v>
      </c>
    </row>
    <row r="37437" spans="18:18" x14ac:dyDescent="0.25">
      <c r="R37437" s="15">
        <v>1</v>
      </c>
    </row>
    <row r="37438" spans="18:18" x14ac:dyDescent="0.25">
      <c r="R37438" s="15">
        <v>1</v>
      </c>
    </row>
    <row r="37439" spans="18:18" x14ac:dyDescent="0.25">
      <c r="R37439" s="15">
        <v>1</v>
      </c>
    </row>
    <row r="37440" spans="18:18" x14ac:dyDescent="0.25">
      <c r="R37440" s="15">
        <v>1</v>
      </c>
    </row>
    <row r="37441" spans="18:18" x14ac:dyDescent="0.25">
      <c r="R37441" s="15">
        <v>1</v>
      </c>
    </row>
    <row r="37442" spans="18:18" x14ac:dyDescent="0.25">
      <c r="R37442" s="15">
        <v>1</v>
      </c>
    </row>
    <row r="37443" spans="18:18" x14ac:dyDescent="0.25">
      <c r="R37443" s="15">
        <v>1</v>
      </c>
    </row>
    <row r="37444" spans="18:18" x14ac:dyDescent="0.25">
      <c r="R37444" s="15">
        <v>1</v>
      </c>
    </row>
    <row r="37445" spans="18:18" x14ac:dyDescent="0.25">
      <c r="R37445" s="15">
        <v>1</v>
      </c>
    </row>
    <row r="37446" spans="18:18" x14ac:dyDescent="0.25">
      <c r="R37446" s="15">
        <v>1</v>
      </c>
    </row>
    <row r="37447" spans="18:18" x14ac:dyDescent="0.25">
      <c r="R37447" s="15">
        <v>1</v>
      </c>
    </row>
    <row r="37448" spans="18:18" x14ac:dyDescent="0.25">
      <c r="R37448" s="15">
        <v>1</v>
      </c>
    </row>
    <row r="37449" spans="18:18" x14ac:dyDescent="0.25">
      <c r="R37449" s="15">
        <v>1</v>
      </c>
    </row>
    <row r="37450" spans="18:18" x14ac:dyDescent="0.25">
      <c r="R37450" s="15">
        <v>1</v>
      </c>
    </row>
    <row r="37451" spans="18:18" x14ac:dyDescent="0.25">
      <c r="R37451" s="15">
        <v>1</v>
      </c>
    </row>
    <row r="37452" spans="18:18" x14ac:dyDescent="0.25">
      <c r="R37452" s="15">
        <v>1</v>
      </c>
    </row>
    <row r="37453" spans="18:18" x14ac:dyDescent="0.25">
      <c r="R37453" s="15">
        <v>1</v>
      </c>
    </row>
    <row r="37454" spans="18:18" x14ac:dyDescent="0.25">
      <c r="R37454" s="15">
        <v>1</v>
      </c>
    </row>
    <row r="37455" spans="18:18" x14ac:dyDescent="0.25">
      <c r="R37455" s="15">
        <v>1</v>
      </c>
    </row>
    <row r="37456" spans="18:18" x14ac:dyDescent="0.25">
      <c r="R37456" s="15">
        <v>1</v>
      </c>
    </row>
    <row r="37457" spans="18:18" x14ac:dyDescent="0.25">
      <c r="R37457" s="15">
        <v>1</v>
      </c>
    </row>
    <row r="37458" spans="18:18" x14ac:dyDescent="0.25">
      <c r="R37458" s="15">
        <v>1</v>
      </c>
    </row>
    <row r="37459" spans="18:18" x14ac:dyDescent="0.25">
      <c r="R37459" s="15">
        <v>1</v>
      </c>
    </row>
    <row r="37460" spans="18:18" x14ac:dyDescent="0.25">
      <c r="R37460" s="15">
        <v>1</v>
      </c>
    </row>
    <row r="37461" spans="18:18" x14ac:dyDescent="0.25">
      <c r="R37461" s="15">
        <v>1</v>
      </c>
    </row>
    <row r="37462" spans="18:18" x14ac:dyDescent="0.25">
      <c r="R37462" s="15">
        <v>1</v>
      </c>
    </row>
    <row r="37463" spans="18:18" x14ac:dyDescent="0.25">
      <c r="R37463" s="15">
        <v>1</v>
      </c>
    </row>
    <row r="37464" spans="18:18" x14ac:dyDescent="0.25">
      <c r="R37464" s="15">
        <v>1</v>
      </c>
    </row>
    <row r="37465" spans="18:18" x14ac:dyDescent="0.25">
      <c r="R37465" s="15">
        <v>1</v>
      </c>
    </row>
    <row r="37466" spans="18:18" x14ac:dyDescent="0.25">
      <c r="R37466" s="15">
        <v>1</v>
      </c>
    </row>
    <row r="37467" spans="18:18" x14ac:dyDescent="0.25">
      <c r="R37467" s="15">
        <v>1</v>
      </c>
    </row>
    <row r="37468" spans="18:18" x14ac:dyDescent="0.25">
      <c r="R37468" s="15">
        <v>1</v>
      </c>
    </row>
    <row r="37469" spans="18:18" x14ac:dyDescent="0.25">
      <c r="R37469" s="15">
        <v>1</v>
      </c>
    </row>
    <row r="37470" spans="18:18" x14ac:dyDescent="0.25">
      <c r="R37470" s="15">
        <v>1</v>
      </c>
    </row>
    <row r="37471" spans="18:18" x14ac:dyDescent="0.25">
      <c r="R37471" s="15">
        <v>1</v>
      </c>
    </row>
    <row r="37472" spans="18:18" x14ac:dyDescent="0.25">
      <c r="R37472" s="15">
        <v>1</v>
      </c>
    </row>
    <row r="37473" spans="18:18" x14ac:dyDescent="0.25">
      <c r="R37473" s="15">
        <v>1</v>
      </c>
    </row>
    <row r="37474" spans="18:18" x14ac:dyDescent="0.25">
      <c r="R37474" s="15">
        <v>1</v>
      </c>
    </row>
    <row r="37475" spans="18:18" x14ac:dyDescent="0.25">
      <c r="R37475" s="15">
        <v>1</v>
      </c>
    </row>
    <row r="37476" spans="18:18" x14ac:dyDescent="0.25">
      <c r="R37476" s="15">
        <v>1</v>
      </c>
    </row>
    <row r="37477" spans="18:18" x14ac:dyDescent="0.25">
      <c r="R37477" s="15">
        <v>1</v>
      </c>
    </row>
    <row r="37478" spans="18:18" x14ac:dyDescent="0.25">
      <c r="R37478" s="15">
        <v>1</v>
      </c>
    </row>
    <row r="37479" spans="18:18" x14ac:dyDescent="0.25">
      <c r="R37479" s="15">
        <v>1</v>
      </c>
    </row>
    <row r="37480" spans="18:18" x14ac:dyDescent="0.25">
      <c r="R37480" s="15">
        <v>1</v>
      </c>
    </row>
    <row r="37481" spans="18:18" x14ac:dyDescent="0.25">
      <c r="R37481" s="15">
        <v>1</v>
      </c>
    </row>
    <row r="37482" spans="18:18" x14ac:dyDescent="0.25">
      <c r="R37482" s="15">
        <v>1</v>
      </c>
    </row>
    <row r="37483" spans="18:18" x14ac:dyDescent="0.25">
      <c r="R37483" s="15">
        <v>1</v>
      </c>
    </row>
    <row r="37484" spans="18:18" x14ac:dyDescent="0.25">
      <c r="R37484" s="15">
        <v>1</v>
      </c>
    </row>
    <row r="37485" spans="18:18" x14ac:dyDescent="0.25">
      <c r="R37485" s="15">
        <v>1</v>
      </c>
    </row>
    <row r="37486" spans="18:18" x14ac:dyDescent="0.25">
      <c r="R37486" s="15">
        <v>1</v>
      </c>
    </row>
    <row r="37487" spans="18:18" x14ac:dyDescent="0.25">
      <c r="R37487" s="15">
        <v>1</v>
      </c>
    </row>
    <row r="37488" spans="18:18" x14ac:dyDescent="0.25">
      <c r="R37488" s="15">
        <v>1</v>
      </c>
    </row>
    <row r="37489" spans="18:18" x14ac:dyDescent="0.25">
      <c r="R37489" s="15">
        <v>1</v>
      </c>
    </row>
    <row r="37490" spans="18:18" x14ac:dyDescent="0.25">
      <c r="R37490" s="15">
        <v>4</v>
      </c>
    </row>
    <row r="37491" spans="18:18" x14ac:dyDescent="0.25">
      <c r="R37491" s="15">
        <v>4</v>
      </c>
    </row>
    <row r="37492" spans="18:18" x14ac:dyDescent="0.25">
      <c r="R37492" s="15">
        <v>4</v>
      </c>
    </row>
    <row r="37493" spans="18:18" x14ac:dyDescent="0.25">
      <c r="R37493" s="15">
        <v>4</v>
      </c>
    </row>
    <row r="37494" spans="18:18" x14ac:dyDescent="0.25">
      <c r="R37494" s="15">
        <v>4</v>
      </c>
    </row>
    <row r="37495" spans="18:18" x14ac:dyDescent="0.25">
      <c r="R37495" s="15">
        <v>4</v>
      </c>
    </row>
    <row r="37496" spans="18:18" x14ac:dyDescent="0.25">
      <c r="R37496" s="15">
        <v>4</v>
      </c>
    </row>
    <row r="37497" spans="18:18" x14ac:dyDescent="0.25">
      <c r="R37497" s="15">
        <v>4</v>
      </c>
    </row>
    <row r="37498" spans="18:18" x14ac:dyDescent="0.25">
      <c r="R37498" s="15">
        <v>4</v>
      </c>
    </row>
    <row r="37499" spans="18:18" x14ac:dyDescent="0.25">
      <c r="R37499" s="15">
        <v>2</v>
      </c>
    </row>
    <row r="37500" spans="18:18" x14ac:dyDescent="0.25">
      <c r="R37500" s="15">
        <v>2</v>
      </c>
    </row>
    <row r="37501" spans="18:18" x14ac:dyDescent="0.25">
      <c r="R37501" s="15">
        <v>2</v>
      </c>
    </row>
    <row r="37502" spans="18:18" x14ac:dyDescent="0.25">
      <c r="R37502" s="15">
        <v>2</v>
      </c>
    </row>
    <row r="37503" spans="18:18" x14ac:dyDescent="0.25">
      <c r="R37503" s="15">
        <v>2</v>
      </c>
    </row>
    <row r="37504" spans="18:18" x14ac:dyDescent="0.25">
      <c r="R37504" s="15">
        <v>2</v>
      </c>
    </row>
    <row r="37505" spans="18:18" x14ac:dyDescent="0.25">
      <c r="R37505" s="15">
        <v>2</v>
      </c>
    </row>
    <row r="37506" spans="18:18" x14ac:dyDescent="0.25">
      <c r="R37506" s="15">
        <v>2</v>
      </c>
    </row>
    <row r="37507" spans="18:18" x14ac:dyDescent="0.25">
      <c r="R37507" s="15">
        <v>2</v>
      </c>
    </row>
    <row r="37508" spans="18:18" x14ac:dyDescent="0.25">
      <c r="R37508" s="15">
        <v>2</v>
      </c>
    </row>
    <row r="37509" spans="18:18" x14ac:dyDescent="0.25">
      <c r="R37509" s="15">
        <v>2</v>
      </c>
    </row>
    <row r="37510" spans="18:18" x14ac:dyDescent="0.25">
      <c r="R37510" s="15">
        <v>2</v>
      </c>
    </row>
    <row r="37511" spans="18:18" x14ac:dyDescent="0.25">
      <c r="R37511" s="15">
        <v>2</v>
      </c>
    </row>
    <row r="37512" spans="18:18" x14ac:dyDescent="0.25">
      <c r="R37512" s="15">
        <v>3</v>
      </c>
    </row>
    <row r="37513" spans="18:18" x14ac:dyDescent="0.25">
      <c r="R37513" s="15">
        <v>3</v>
      </c>
    </row>
    <row r="37514" spans="18:18" x14ac:dyDescent="0.25">
      <c r="R37514" s="15">
        <v>3</v>
      </c>
    </row>
    <row r="37515" spans="18:18" x14ac:dyDescent="0.25">
      <c r="R37515" s="15">
        <v>3</v>
      </c>
    </row>
    <row r="37516" spans="18:18" x14ac:dyDescent="0.25">
      <c r="R37516" s="15">
        <v>3</v>
      </c>
    </row>
    <row r="37517" spans="18:18" x14ac:dyDescent="0.25">
      <c r="R37517" s="15">
        <v>3</v>
      </c>
    </row>
    <row r="37518" spans="18:18" x14ac:dyDescent="0.25">
      <c r="R37518" s="15">
        <v>3</v>
      </c>
    </row>
    <row r="37519" spans="18:18" x14ac:dyDescent="0.25">
      <c r="R37519" s="15">
        <v>3</v>
      </c>
    </row>
    <row r="37520" spans="18:18" x14ac:dyDescent="0.25">
      <c r="R37520" s="15">
        <v>3</v>
      </c>
    </row>
    <row r="37521" spans="18:18" x14ac:dyDescent="0.25">
      <c r="R37521" s="15">
        <v>3</v>
      </c>
    </row>
    <row r="37522" spans="18:18" x14ac:dyDescent="0.25">
      <c r="R37522" s="15">
        <v>3</v>
      </c>
    </row>
    <row r="37523" spans="18:18" x14ac:dyDescent="0.25">
      <c r="R37523" s="15">
        <v>3</v>
      </c>
    </row>
    <row r="37524" spans="18:18" x14ac:dyDescent="0.25">
      <c r="R37524" s="15">
        <v>3</v>
      </c>
    </row>
    <row r="37525" spans="18:18" x14ac:dyDescent="0.25">
      <c r="R37525" s="15">
        <v>3</v>
      </c>
    </row>
    <row r="37526" spans="18:18" x14ac:dyDescent="0.25">
      <c r="R37526" s="15">
        <v>3</v>
      </c>
    </row>
    <row r="37527" spans="18:18" x14ac:dyDescent="0.25">
      <c r="R37527" s="15">
        <v>3</v>
      </c>
    </row>
    <row r="37528" spans="18:18" x14ac:dyDescent="0.25">
      <c r="R37528" s="15">
        <v>3</v>
      </c>
    </row>
    <row r="37529" spans="18:18" x14ac:dyDescent="0.25">
      <c r="R37529" s="15">
        <v>3</v>
      </c>
    </row>
    <row r="37530" spans="18:18" x14ac:dyDescent="0.25">
      <c r="R37530" s="15">
        <v>3</v>
      </c>
    </row>
    <row r="37531" spans="18:18" x14ac:dyDescent="0.25">
      <c r="R37531" s="15">
        <v>3</v>
      </c>
    </row>
    <row r="37532" spans="18:18" x14ac:dyDescent="0.25">
      <c r="R37532" s="15">
        <v>3</v>
      </c>
    </row>
    <row r="37533" spans="18:18" x14ac:dyDescent="0.25">
      <c r="R37533" s="15">
        <v>3</v>
      </c>
    </row>
    <row r="37534" spans="18:18" x14ac:dyDescent="0.25">
      <c r="R37534" s="15">
        <v>3</v>
      </c>
    </row>
    <row r="37535" spans="18:18" x14ac:dyDescent="0.25">
      <c r="R37535" s="15">
        <v>3</v>
      </c>
    </row>
    <row r="37536" spans="18:18" x14ac:dyDescent="0.25">
      <c r="R37536" s="15">
        <v>3</v>
      </c>
    </row>
    <row r="37537" spans="18:18" x14ac:dyDescent="0.25">
      <c r="R37537" s="15">
        <v>3</v>
      </c>
    </row>
    <row r="37538" spans="18:18" x14ac:dyDescent="0.25">
      <c r="R37538" s="15">
        <v>3</v>
      </c>
    </row>
    <row r="37539" spans="18:18" x14ac:dyDescent="0.25">
      <c r="R37539" s="15">
        <v>3</v>
      </c>
    </row>
    <row r="37540" spans="18:18" x14ac:dyDescent="0.25">
      <c r="R37540" s="15">
        <v>3</v>
      </c>
    </row>
    <row r="37541" spans="18:18" x14ac:dyDescent="0.25">
      <c r="R37541" s="15">
        <v>3</v>
      </c>
    </row>
    <row r="37542" spans="18:18" x14ac:dyDescent="0.25">
      <c r="R37542" s="15">
        <v>3</v>
      </c>
    </row>
    <row r="37543" spans="18:18" x14ac:dyDescent="0.25">
      <c r="R37543" s="15">
        <v>3</v>
      </c>
    </row>
    <row r="37544" spans="18:18" x14ac:dyDescent="0.25">
      <c r="R37544" s="15">
        <v>3</v>
      </c>
    </row>
    <row r="37545" spans="18:18" x14ac:dyDescent="0.25">
      <c r="R37545" s="15">
        <v>1</v>
      </c>
    </row>
    <row r="37546" spans="18:18" x14ac:dyDescent="0.25">
      <c r="R37546" s="15">
        <v>1</v>
      </c>
    </row>
    <row r="37547" spans="18:18" x14ac:dyDescent="0.25">
      <c r="R37547" s="15">
        <v>1</v>
      </c>
    </row>
    <row r="37548" spans="18:18" x14ac:dyDescent="0.25">
      <c r="R37548" s="15">
        <v>1</v>
      </c>
    </row>
    <row r="37549" spans="18:18" x14ac:dyDescent="0.25">
      <c r="R37549" s="15">
        <v>1</v>
      </c>
    </row>
    <row r="37550" spans="18:18" x14ac:dyDescent="0.25">
      <c r="R37550" s="15">
        <v>1</v>
      </c>
    </row>
    <row r="37551" spans="18:18" x14ac:dyDescent="0.25">
      <c r="R37551" s="15">
        <v>1</v>
      </c>
    </row>
    <row r="37552" spans="18:18" x14ac:dyDescent="0.25">
      <c r="R37552" s="15">
        <v>1</v>
      </c>
    </row>
    <row r="37553" spans="18:18" x14ac:dyDescent="0.25">
      <c r="R37553" s="15">
        <v>1</v>
      </c>
    </row>
    <row r="37554" spans="18:18" x14ac:dyDescent="0.25">
      <c r="R37554" s="15">
        <v>1</v>
      </c>
    </row>
    <row r="37555" spans="18:18" x14ac:dyDescent="0.25">
      <c r="R37555" s="15">
        <v>1</v>
      </c>
    </row>
    <row r="37556" spans="18:18" x14ac:dyDescent="0.25">
      <c r="R37556" s="15">
        <v>1</v>
      </c>
    </row>
    <row r="37557" spans="18:18" x14ac:dyDescent="0.25">
      <c r="R37557" s="15">
        <v>1</v>
      </c>
    </row>
    <row r="37558" spans="18:18" x14ac:dyDescent="0.25">
      <c r="R37558" s="15">
        <v>1</v>
      </c>
    </row>
    <row r="37559" spans="18:18" x14ac:dyDescent="0.25">
      <c r="R37559" s="15">
        <v>1</v>
      </c>
    </row>
    <row r="37560" spans="18:18" x14ac:dyDescent="0.25">
      <c r="R37560" s="15">
        <v>1</v>
      </c>
    </row>
    <row r="37561" spans="18:18" x14ac:dyDescent="0.25">
      <c r="R37561" s="15">
        <v>1</v>
      </c>
    </row>
    <row r="37562" spans="18:18" x14ac:dyDescent="0.25">
      <c r="R37562" s="15">
        <v>1</v>
      </c>
    </row>
    <row r="37563" spans="18:18" x14ac:dyDescent="0.25">
      <c r="R37563" s="15">
        <v>1</v>
      </c>
    </row>
    <row r="37564" spans="18:18" x14ac:dyDescent="0.25">
      <c r="R37564" s="15">
        <v>1</v>
      </c>
    </row>
    <row r="37565" spans="18:18" x14ac:dyDescent="0.25">
      <c r="R37565" s="15">
        <v>1</v>
      </c>
    </row>
    <row r="37566" spans="18:18" x14ac:dyDescent="0.25">
      <c r="R37566" s="15">
        <v>1</v>
      </c>
    </row>
    <row r="37567" spans="18:18" x14ac:dyDescent="0.25">
      <c r="R37567" s="15">
        <v>1</v>
      </c>
    </row>
    <row r="37568" spans="18:18" x14ac:dyDescent="0.25">
      <c r="R37568" s="15">
        <v>1</v>
      </c>
    </row>
    <row r="37569" spans="18:18" x14ac:dyDescent="0.25">
      <c r="R37569" s="15">
        <v>1</v>
      </c>
    </row>
    <row r="37570" spans="18:18" x14ac:dyDescent="0.25">
      <c r="R37570" s="15">
        <v>1</v>
      </c>
    </row>
    <row r="37571" spans="18:18" x14ac:dyDescent="0.25">
      <c r="R37571" s="15">
        <v>1</v>
      </c>
    </row>
    <row r="37572" spans="18:18" x14ac:dyDescent="0.25">
      <c r="R37572" s="15">
        <v>1</v>
      </c>
    </row>
    <row r="37573" spans="18:18" x14ac:dyDescent="0.25">
      <c r="R37573" s="15">
        <v>1</v>
      </c>
    </row>
    <row r="37574" spans="18:18" x14ac:dyDescent="0.25">
      <c r="R37574" s="15">
        <v>1</v>
      </c>
    </row>
    <row r="37575" spans="18:18" x14ac:dyDescent="0.25">
      <c r="R37575" s="15">
        <v>1</v>
      </c>
    </row>
    <row r="37576" spans="18:18" x14ac:dyDescent="0.25">
      <c r="R37576" s="15">
        <v>1</v>
      </c>
    </row>
    <row r="37577" spans="18:18" x14ac:dyDescent="0.25">
      <c r="R37577" s="15">
        <v>1</v>
      </c>
    </row>
    <row r="37578" spans="18:18" x14ac:dyDescent="0.25">
      <c r="R37578" s="15">
        <v>1</v>
      </c>
    </row>
    <row r="37579" spans="18:18" x14ac:dyDescent="0.25">
      <c r="R37579" s="15">
        <v>1</v>
      </c>
    </row>
    <row r="37580" spans="18:18" x14ac:dyDescent="0.25">
      <c r="R37580" s="15">
        <v>1</v>
      </c>
    </row>
    <row r="37581" spans="18:18" x14ac:dyDescent="0.25">
      <c r="R37581" s="15">
        <v>1</v>
      </c>
    </row>
    <row r="37582" spans="18:18" x14ac:dyDescent="0.25">
      <c r="R37582" s="15">
        <v>1</v>
      </c>
    </row>
    <row r="37583" spans="18:18" x14ac:dyDescent="0.25">
      <c r="R37583" s="15">
        <v>1</v>
      </c>
    </row>
    <row r="37584" spans="18:18" x14ac:dyDescent="0.25">
      <c r="R37584" s="15">
        <v>1</v>
      </c>
    </row>
    <row r="37585" spans="18:18" x14ac:dyDescent="0.25">
      <c r="R37585" s="15">
        <v>1</v>
      </c>
    </row>
    <row r="37586" spans="18:18" x14ac:dyDescent="0.25">
      <c r="R37586" s="15">
        <v>1</v>
      </c>
    </row>
    <row r="37587" spans="18:18" x14ac:dyDescent="0.25">
      <c r="R37587" s="15">
        <v>1</v>
      </c>
    </row>
    <row r="37588" spans="18:18" x14ac:dyDescent="0.25">
      <c r="R37588" s="15">
        <v>1</v>
      </c>
    </row>
    <row r="37589" spans="18:18" x14ac:dyDescent="0.25">
      <c r="R37589" s="15">
        <v>1</v>
      </c>
    </row>
    <row r="37590" spans="18:18" x14ac:dyDescent="0.25">
      <c r="R37590" s="15">
        <v>1</v>
      </c>
    </row>
    <row r="37591" spans="18:18" x14ac:dyDescent="0.25">
      <c r="R37591" s="15">
        <v>1</v>
      </c>
    </row>
    <row r="37592" spans="18:18" x14ac:dyDescent="0.25">
      <c r="R37592" s="15">
        <v>1</v>
      </c>
    </row>
    <row r="37593" spans="18:18" x14ac:dyDescent="0.25">
      <c r="R37593" s="15">
        <v>1</v>
      </c>
    </row>
    <row r="37594" spans="18:18" x14ac:dyDescent="0.25">
      <c r="R37594" s="15">
        <v>1</v>
      </c>
    </row>
    <row r="37595" spans="18:18" x14ac:dyDescent="0.25">
      <c r="R37595" s="15">
        <v>1</v>
      </c>
    </row>
    <row r="37596" spans="18:18" x14ac:dyDescent="0.25">
      <c r="R37596" s="15">
        <v>1</v>
      </c>
    </row>
    <row r="37597" spans="18:18" x14ac:dyDescent="0.25">
      <c r="R37597" s="15">
        <v>1</v>
      </c>
    </row>
    <row r="37598" spans="18:18" x14ac:dyDescent="0.25">
      <c r="R37598" s="15">
        <v>1</v>
      </c>
    </row>
    <row r="37599" spans="18:18" x14ac:dyDescent="0.25">
      <c r="R37599" s="15">
        <v>1</v>
      </c>
    </row>
    <row r="37600" spans="18:18" x14ac:dyDescent="0.25">
      <c r="R37600" s="15">
        <v>1</v>
      </c>
    </row>
    <row r="37601" spans="18:18" x14ac:dyDescent="0.25">
      <c r="R37601" s="15">
        <v>1</v>
      </c>
    </row>
    <row r="37602" spans="18:18" x14ac:dyDescent="0.25">
      <c r="R37602" s="15">
        <v>1</v>
      </c>
    </row>
    <row r="37603" spans="18:18" x14ac:dyDescent="0.25">
      <c r="R37603" s="15">
        <v>1</v>
      </c>
    </row>
    <row r="37604" spans="18:18" x14ac:dyDescent="0.25">
      <c r="R37604" s="15">
        <v>1</v>
      </c>
    </row>
    <row r="37605" spans="18:18" x14ac:dyDescent="0.25">
      <c r="R37605" s="15">
        <v>1</v>
      </c>
    </row>
    <row r="37606" spans="18:18" x14ac:dyDescent="0.25">
      <c r="R37606" s="15">
        <v>1</v>
      </c>
    </row>
    <row r="37607" spans="18:18" x14ac:dyDescent="0.25">
      <c r="R37607" s="15">
        <v>1</v>
      </c>
    </row>
    <row r="37608" spans="18:18" x14ac:dyDescent="0.25">
      <c r="R37608" s="15">
        <v>1</v>
      </c>
    </row>
    <row r="37609" spans="18:18" x14ac:dyDescent="0.25">
      <c r="R37609" s="15">
        <v>1</v>
      </c>
    </row>
    <row r="37610" spans="18:18" x14ac:dyDescent="0.25">
      <c r="R37610" s="15">
        <v>1</v>
      </c>
    </row>
    <row r="37611" spans="18:18" x14ac:dyDescent="0.25">
      <c r="R37611" s="15">
        <v>1</v>
      </c>
    </row>
    <row r="37612" spans="18:18" x14ac:dyDescent="0.25">
      <c r="R37612" s="15">
        <v>1</v>
      </c>
    </row>
    <row r="37613" spans="18:18" x14ac:dyDescent="0.25">
      <c r="R37613" s="15">
        <v>1</v>
      </c>
    </row>
    <row r="37614" spans="18:18" x14ac:dyDescent="0.25">
      <c r="R37614" s="15">
        <v>1</v>
      </c>
    </row>
    <row r="37615" spans="18:18" x14ac:dyDescent="0.25">
      <c r="R37615" s="15">
        <v>1</v>
      </c>
    </row>
    <row r="37616" spans="18:18" x14ac:dyDescent="0.25">
      <c r="R37616" s="15">
        <v>1</v>
      </c>
    </row>
    <row r="37617" spans="18:18" x14ac:dyDescent="0.25">
      <c r="R37617" s="15">
        <v>1</v>
      </c>
    </row>
    <row r="37618" spans="18:18" x14ac:dyDescent="0.25">
      <c r="R37618" s="15">
        <v>1</v>
      </c>
    </row>
    <row r="37619" spans="18:18" x14ac:dyDescent="0.25">
      <c r="R37619" s="15">
        <v>1</v>
      </c>
    </row>
    <row r="37620" spans="18:18" x14ac:dyDescent="0.25">
      <c r="R37620" s="15">
        <v>1</v>
      </c>
    </row>
    <row r="37621" spans="18:18" x14ac:dyDescent="0.25">
      <c r="R37621" s="15">
        <v>1</v>
      </c>
    </row>
    <row r="37622" spans="18:18" x14ac:dyDescent="0.25">
      <c r="R37622" s="15">
        <v>1</v>
      </c>
    </row>
    <row r="37623" spans="18:18" x14ac:dyDescent="0.25">
      <c r="R37623" s="15">
        <v>1</v>
      </c>
    </row>
    <row r="37624" spans="18:18" x14ac:dyDescent="0.25">
      <c r="R37624" s="15">
        <v>1</v>
      </c>
    </row>
    <row r="37625" spans="18:18" x14ac:dyDescent="0.25">
      <c r="R37625" s="15">
        <v>1</v>
      </c>
    </row>
    <row r="37626" spans="18:18" x14ac:dyDescent="0.25">
      <c r="R37626" s="15">
        <v>1</v>
      </c>
    </row>
    <row r="37627" spans="18:18" x14ac:dyDescent="0.25">
      <c r="R37627" s="15">
        <v>1</v>
      </c>
    </row>
    <row r="37628" spans="18:18" x14ac:dyDescent="0.25">
      <c r="R37628" s="15">
        <v>1</v>
      </c>
    </row>
    <row r="37629" spans="18:18" x14ac:dyDescent="0.25">
      <c r="R37629" s="15">
        <v>1</v>
      </c>
    </row>
    <row r="37630" spans="18:18" x14ac:dyDescent="0.25">
      <c r="R37630" s="15">
        <v>1</v>
      </c>
    </row>
    <row r="37631" spans="18:18" x14ac:dyDescent="0.25">
      <c r="R37631" s="15">
        <v>1</v>
      </c>
    </row>
    <row r="37632" spans="18:18" x14ac:dyDescent="0.25">
      <c r="R37632" s="15">
        <v>1</v>
      </c>
    </row>
    <row r="37633" spans="18:18" x14ac:dyDescent="0.25">
      <c r="R37633" s="15">
        <v>1</v>
      </c>
    </row>
    <row r="37634" spans="18:18" x14ac:dyDescent="0.25">
      <c r="R37634" s="15">
        <v>1</v>
      </c>
    </row>
    <row r="37635" spans="18:18" x14ac:dyDescent="0.25">
      <c r="R37635" s="15">
        <v>1</v>
      </c>
    </row>
    <row r="37636" spans="18:18" x14ac:dyDescent="0.25">
      <c r="R37636" s="15">
        <v>1</v>
      </c>
    </row>
    <row r="37637" spans="18:18" x14ac:dyDescent="0.25">
      <c r="R37637" s="15">
        <v>1</v>
      </c>
    </row>
    <row r="37638" spans="18:18" x14ac:dyDescent="0.25">
      <c r="R37638" s="15">
        <v>1</v>
      </c>
    </row>
    <row r="37639" spans="18:18" x14ac:dyDescent="0.25">
      <c r="R37639" s="15">
        <v>1</v>
      </c>
    </row>
    <row r="37640" spans="18:18" x14ac:dyDescent="0.25">
      <c r="R37640" s="15">
        <v>1</v>
      </c>
    </row>
    <row r="37641" spans="18:18" x14ac:dyDescent="0.25">
      <c r="R37641" s="15">
        <v>1</v>
      </c>
    </row>
    <row r="37642" spans="18:18" x14ac:dyDescent="0.25">
      <c r="R37642" s="15">
        <v>1</v>
      </c>
    </row>
    <row r="37643" spans="18:18" x14ac:dyDescent="0.25">
      <c r="R37643" s="15">
        <v>1</v>
      </c>
    </row>
    <row r="37644" spans="18:18" x14ac:dyDescent="0.25">
      <c r="R37644" s="15">
        <v>1</v>
      </c>
    </row>
    <row r="37645" spans="18:18" x14ac:dyDescent="0.25">
      <c r="R37645" s="15">
        <v>1</v>
      </c>
    </row>
    <row r="37646" spans="18:18" x14ac:dyDescent="0.25">
      <c r="R37646" s="15">
        <v>1</v>
      </c>
    </row>
    <row r="37647" spans="18:18" x14ac:dyDescent="0.25">
      <c r="R37647" s="15">
        <v>1</v>
      </c>
    </row>
    <row r="37648" spans="18:18" x14ac:dyDescent="0.25">
      <c r="R37648" s="15">
        <v>1</v>
      </c>
    </row>
    <row r="37649" spans="18:18" x14ac:dyDescent="0.25">
      <c r="R37649" s="15">
        <v>1</v>
      </c>
    </row>
    <row r="37650" spans="18:18" x14ac:dyDescent="0.25">
      <c r="R37650" s="15">
        <v>1</v>
      </c>
    </row>
    <row r="37651" spans="18:18" x14ac:dyDescent="0.25">
      <c r="R37651" s="15">
        <v>1</v>
      </c>
    </row>
    <row r="37652" spans="18:18" x14ac:dyDescent="0.25">
      <c r="R37652" s="15">
        <v>1</v>
      </c>
    </row>
    <row r="37653" spans="18:18" x14ac:dyDescent="0.25">
      <c r="R37653" s="15">
        <v>1</v>
      </c>
    </row>
    <row r="37654" spans="18:18" x14ac:dyDescent="0.25">
      <c r="R37654" s="15">
        <v>1</v>
      </c>
    </row>
    <row r="37655" spans="18:18" x14ac:dyDescent="0.25">
      <c r="R37655" s="15">
        <v>1</v>
      </c>
    </row>
    <row r="37656" spans="18:18" x14ac:dyDescent="0.25">
      <c r="R37656" s="15">
        <v>1</v>
      </c>
    </row>
    <row r="37657" spans="18:18" x14ac:dyDescent="0.25">
      <c r="R37657" s="15">
        <v>1</v>
      </c>
    </row>
    <row r="37658" spans="18:18" x14ac:dyDescent="0.25">
      <c r="R37658" s="15">
        <v>1</v>
      </c>
    </row>
    <row r="37659" spans="18:18" x14ac:dyDescent="0.25">
      <c r="R37659" s="15">
        <v>1</v>
      </c>
    </row>
    <row r="37660" spans="18:18" x14ac:dyDescent="0.25">
      <c r="R37660" s="15">
        <v>1</v>
      </c>
    </row>
    <row r="37661" spans="18:18" x14ac:dyDescent="0.25">
      <c r="R37661" s="15">
        <v>1</v>
      </c>
    </row>
    <row r="37662" spans="18:18" x14ac:dyDescent="0.25">
      <c r="R37662" s="15">
        <v>1</v>
      </c>
    </row>
    <row r="37663" spans="18:18" x14ac:dyDescent="0.25">
      <c r="R37663" s="15">
        <v>1</v>
      </c>
    </row>
    <row r="37664" spans="18:18" x14ac:dyDescent="0.25">
      <c r="R37664" s="15">
        <v>1</v>
      </c>
    </row>
    <row r="37665" spans="18:18" x14ac:dyDescent="0.25">
      <c r="R37665" s="15">
        <v>1</v>
      </c>
    </row>
    <row r="37666" spans="18:18" x14ac:dyDescent="0.25">
      <c r="R37666" s="15">
        <v>1</v>
      </c>
    </row>
    <row r="37667" spans="18:18" x14ac:dyDescent="0.25">
      <c r="R37667" s="15">
        <v>1</v>
      </c>
    </row>
    <row r="37668" spans="18:18" x14ac:dyDescent="0.25">
      <c r="R37668" s="15">
        <v>1</v>
      </c>
    </row>
    <row r="37669" spans="18:18" x14ac:dyDescent="0.25">
      <c r="R37669" s="15">
        <v>1</v>
      </c>
    </row>
    <row r="37670" spans="18:18" x14ac:dyDescent="0.25">
      <c r="R37670" s="15">
        <v>1</v>
      </c>
    </row>
    <row r="37671" spans="18:18" x14ac:dyDescent="0.25">
      <c r="R37671" s="15">
        <v>1</v>
      </c>
    </row>
    <row r="37672" spans="18:18" x14ac:dyDescent="0.25">
      <c r="R37672" s="15">
        <v>1</v>
      </c>
    </row>
    <row r="37673" spans="18:18" x14ac:dyDescent="0.25">
      <c r="R37673" s="15">
        <v>1</v>
      </c>
    </row>
    <row r="37674" spans="18:18" x14ac:dyDescent="0.25">
      <c r="R37674" s="15">
        <v>1</v>
      </c>
    </row>
    <row r="37675" spans="18:18" x14ac:dyDescent="0.25">
      <c r="R37675" s="15">
        <v>1</v>
      </c>
    </row>
    <row r="37676" spans="18:18" x14ac:dyDescent="0.25">
      <c r="R37676" s="15">
        <v>1</v>
      </c>
    </row>
    <row r="37677" spans="18:18" x14ac:dyDescent="0.25">
      <c r="R37677" s="15">
        <v>1</v>
      </c>
    </row>
    <row r="37678" spans="18:18" x14ac:dyDescent="0.25">
      <c r="R37678" s="15">
        <v>1</v>
      </c>
    </row>
    <row r="37679" spans="18:18" x14ac:dyDescent="0.25">
      <c r="R37679" s="15">
        <v>1</v>
      </c>
    </row>
    <row r="37680" spans="18:18" x14ac:dyDescent="0.25">
      <c r="R37680" s="15">
        <v>1</v>
      </c>
    </row>
    <row r="37681" spans="18:18" x14ac:dyDescent="0.25">
      <c r="R37681" s="15">
        <v>1</v>
      </c>
    </row>
    <row r="37682" spans="18:18" x14ac:dyDescent="0.25">
      <c r="R37682" s="15">
        <v>1</v>
      </c>
    </row>
    <row r="37683" spans="18:18" x14ac:dyDescent="0.25">
      <c r="R37683" s="15">
        <v>1</v>
      </c>
    </row>
    <row r="37684" spans="18:18" x14ac:dyDescent="0.25">
      <c r="R37684" s="15">
        <v>1</v>
      </c>
    </row>
    <row r="37685" spans="18:18" x14ac:dyDescent="0.25">
      <c r="R37685" s="15">
        <v>1</v>
      </c>
    </row>
    <row r="37686" spans="18:18" x14ac:dyDescent="0.25">
      <c r="R37686" s="15">
        <v>1</v>
      </c>
    </row>
    <row r="37687" spans="18:18" x14ac:dyDescent="0.25">
      <c r="R37687" s="15">
        <v>1</v>
      </c>
    </row>
    <row r="37688" spans="18:18" x14ac:dyDescent="0.25">
      <c r="R37688" s="15">
        <v>1</v>
      </c>
    </row>
    <row r="37689" spans="18:18" x14ac:dyDescent="0.25">
      <c r="R37689" s="15">
        <v>1</v>
      </c>
    </row>
    <row r="37690" spans="18:18" x14ac:dyDescent="0.25">
      <c r="R37690" s="15">
        <v>1</v>
      </c>
    </row>
    <row r="37691" spans="18:18" x14ac:dyDescent="0.25">
      <c r="R37691" s="15">
        <v>1</v>
      </c>
    </row>
    <row r="37692" spans="18:18" x14ac:dyDescent="0.25">
      <c r="R37692" s="15">
        <v>1</v>
      </c>
    </row>
    <row r="37693" spans="18:18" x14ac:dyDescent="0.25">
      <c r="R37693" s="15">
        <v>1</v>
      </c>
    </row>
    <row r="37694" spans="18:18" x14ac:dyDescent="0.25">
      <c r="R37694" s="15">
        <v>1</v>
      </c>
    </row>
    <row r="37695" spans="18:18" x14ac:dyDescent="0.25">
      <c r="R37695" s="15">
        <v>1</v>
      </c>
    </row>
    <row r="37696" spans="18:18" x14ac:dyDescent="0.25">
      <c r="R37696" s="15">
        <v>1</v>
      </c>
    </row>
    <row r="37697" spans="18:18" x14ac:dyDescent="0.25">
      <c r="R37697" s="15">
        <v>1</v>
      </c>
    </row>
    <row r="37698" spans="18:18" x14ac:dyDescent="0.25">
      <c r="R37698" s="15">
        <v>1</v>
      </c>
    </row>
    <row r="37699" spans="18:18" x14ac:dyDescent="0.25">
      <c r="R37699" s="15">
        <v>1</v>
      </c>
    </row>
    <row r="37700" spans="18:18" x14ac:dyDescent="0.25">
      <c r="R37700" s="15">
        <v>1</v>
      </c>
    </row>
    <row r="37701" spans="18:18" x14ac:dyDescent="0.25">
      <c r="R37701" s="15">
        <v>1</v>
      </c>
    </row>
    <row r="37702" spans="18:18" x14ac:dyDescent="0.25">
      <c r="R37702" s="15">
        <v>1</v>
      </c>
    </row>
    <row r="37703" spans="18:18" x14ac:dyDescent="0.25">
      <c r="R37703" s="15">
        <v>1</v>
      </c>
    </row>
    <row r="37704" spans="18:18" x14ac:dyDescent="0.25">
      <c r="R37704" s="15">
        <v>1</v>
      </c>
    </row>
    <row r="37705" spans="18:18" x14ac:dyDescent="0.25">
      <c r="R37705" s="15">
        <v>1</v>
      </c>
    </row>
    <row r="37706" spans="18:18" x14ac:dyDescent="0.25">
      <c r="R37706" s="15">
        <v>1</v>
      </c>
    </row>
    <row r="37707" spans="18:18" x14ac:dyDescent="0.25">
      <c r="R37707" s="15">
        <v>1</v>
      </c>
    </row>
    <row r="37708" spans="18:18" x14ac:dyDescent="0.25">
      <c r="R37708" s="15">
        <v>1</v>
      </c>
    </row>
    <row r="37709" spans="18:18" x14ac:dyDescent="0.25">
      <c r="R37709" s="15">
        <v>1</v>
      </c>
    </row>
    <row r="37710" spans="18:18" x14ac:dyDescent="0.25">
      <c r="R37710" s="15">
        <v>1</v>
      </c>
    </row>
    <row r="37711" spans="18:18" x14ac:dyDescent="0.25">
      <c r="R37711" s="15">
        <v>1</v>
      </c>
    </row>
    <row r="37712" spans="18:18" x14ac:dyDescent="0.25">
      <c r="R37712" s="15">
        <v>1</v>
      </c>
    </row>
    <row r="37713" spans="18:18" x14ac:dyDescent="0.25">
      <c r="R37713" s="15">
        <v>3</v>
      </c>
    </row>
    <row r="37714" spans="18:18" x14ac:dyDescent="0.25">
      <c r="R37714" s="15">
        <v>3</v>
      </c>
    </row>
    <row r="37715" spans="18:18" x14ac:dyDescent="0.25">
      <c r="R37715" s="15">
        <v>3</v>
      </c>
    </row>
    <row r="37716" spans="18:18" x14ac:dyDescent="0.25">
      <c r="R37716" s="15">
        <v>3</v>
      </c>
    </row>
    <row r="37717" spans="18:18" x14ac:dyDescent="0.25">
      <c r="R37717" s="15">
        <v>3</v>
      </c>
    </row>
    <row r="37718" spans="18:18" x14ac:dyDescent="0.25">
      <c r="R37718" s="15">
        <v>3</v>
      </c>
    </row>
    <row r="37719" spans="18:18" x14ac:dyDescent="0.25">
      <c r="R37719" s="15">
        <v>3</v>
      </c>
    </row>
    <row r="37720" spans="18:18" x14ac:dyDescent="0.25">
      <c r="R37720" s="15">
        <v>3</v>
      </c>
    </row>
    <row r="37721" spans="18:18" x14ac:dyDescent="0.25">
      <c r="R37721" s="15">
        <v>3</v>
      </c>
    </row>
    <row r="37722" spans="18:18" x14ac:dyDescent="0.25">
      <c r="R37722" s="15">
        <v>1</v>
      </c>
    </row>
    <row r="37723" spans="18:18" x14ac:dyDescent="0.25">
      <c r="R37723" s="15">
        <v>1</v>
      </c>
    </row>
    <row r="37724" spans="18:18" x14ac:dyDescent="0.25">
      <c r="R37724" s="15">
        <v>1</v>
      </c>
    </row>
    <row r="37725" spans="18:18" x14ac:dyDescent="0.25">
      <c r="R37725" s="15">
        <v>1</v>
      </c>
    </row>
    <row r="37726" spans="18:18" x14ac:dyDescent="0.25">
      <c r="R37726" s="15">
        <v>1</v>
      </c>
    </row>
    <row r="37727" spans="18:18" x14ac:dyDescent="0.25">
      <c r="R37727" s="15">
        <v>1</v>
      </c>
    </row>
    <row r="37728" spans="18:18" x14ac:dyDescent="0.25">
      <c r="R37728" s="15">
        <v>1</v>
      </c>
    </row>
    <row r="37729" spans="18:18" x14ac:dyDescent="0.25">
      <c r="R37729" s="15">
        <v>1</v>
      </c>
    </row>
    <row r="37730" spans="18:18" x14ac:dyDescent="0.25">
      <c r="R37730" s="15">
        <v>1</v>
      </c>
    </row>
    <row r="37731" spans="18:18" x14ac:dyDescent="0.25">
      <c r="R37731" s="15">
        <v>1</v>
      </c>
    </row>
    <row r="37732" spans="18:18" x14ac:dyDescent="0.25">
      <c r="R37732" s="15">
        <v>1</v>
      </c>
    </row>
    <row r="37733" spans="18:18" x14ac:dyDescent="0.25">
      <c r="R37733" s="15">
        <v>1</v>
      </c>
    </row>
    <row r="37734" spans="18:18" x14ac:dyDescent="0.25">
      <c r="R37734" s="15">
        <v>1</v>
      </c>
    </row>
    <row r="37735" spans="18:18" x14ac:dyDescent="0.25">
      <c r="R37735" s="15">
        <v>1</v>
      </c>
    </row>
    <row r="37736" spans="18:18" x14ac:dyDescent="0.25">
      <c r="R37736" s="15">
        <v>4</v>
      </c>
    </row>
    <row r="37737" spans="18:18" x14ac:dyDescent="0.25">
      <c r="R37737" s="15">
        <v>4</v>
      </c>
    </row>
    <row r="37738" spans="18:18" x14ac:dyDescent="0.25">
      <c r="R37738" s="15">
        <v>4</v>
      </c>
    </row>
    <row r="37739" spans="18:18" x14ac:dyDescent="0.25">
      <c r="R37739" s="15">
        <v>4</v>
      </c>
    </row>
    <row r="37740" spans="18:18" x14ac:dyDescent="0.25">
      <c r="R37740" s="15">
        <v>4</v>
      </c>
    </row>
    <row r="37741" spans="18:18" x14ac:dyDescent="0.25">
      <c r="R37741" s="15">
        <v>4</v>
      </c>
    </row>
    <row r="37742" spans="18:18" x14ac:dyDescent="0.25">
      <c r="R37742" s="15">
        <v>4</v>
      </c>
    </row>
    <row r="37743" spans="18:18" x14ac:dyDescent="0.25">
      <c r="R37743" s="15">
        <v>4</v>
      </c>
    </row>
    <row r="37744" spans="18:18" x14ac:dyDescent="0.25">
      <c r="R37744" s="15">
        <v>4</v>
      </c>
    </row>
    <row r="37745" spans="18:18" x14ac:dyDescent="0.25">
      <c r="R37745" s="15">
        <v>4</v>
      </c>
    </row>
    <row r="37746" spans="18:18" x14ac:dyDescent="0.25">
      <c r="R37746" s="15">
        <v>4</v>
      </c>
    </row>
    <row r="37747" spans="18:18" x14ac:dyDescent="0.25">
      <c r="R37747" s="15">
        <v>4</v>
      </c>
    </row>
    <row r="37748" spans="18:18" x14ac:dyDescent="0.25">
      <c r="R37748" s="15">
        <v>4</v>
      </c>
    </row>
    <row r="37749" spans="18:18" x14ac:dyDescent="0.25">
      <c r="R37749" s="15">
        <v>4</v>
      </c>
    </row>
    <row r="37750" spans="18:18" x14ac:dyDescent="0.25">
      <c r="R37750" s="15">
        <v>4</v>
      </c>
    </row>
    <row r="37751" spans="18:18" x14ac:dyDescent="0.25">
      <c r="R37751" s="15">
        <v>4</v>
      </c>
    </row>
    <row r="37752" spans="18:18" x14ac:dyDescent="0.25">
      <c r="R37752" s="15">
        <v>4</v>
      </c>
    </row>
    <row r="37753" spans="18:18" x14ac:dyDescent="0.25">
      <c r="R37753" s="15">
        <v>4</v>
      </c>
    </row>
    <row r="37754" spans="18:18" x14ac:dyDescent="0.25">
      <c r="R37754" s="15">
        <v>4</v>
      </c>
    </row>
    <row r="37755" spans="18:18" x14ac:dyDescent="0.25">
      <c r="R37755" s="15">
        <v>4</v>
      </c>
    </row>
    <row r="37756" spans="18:18" x14ac:dyDescent="0.25">
      <c r="R37756" s="15">
        <v>4</v>
      </c>
    </row>
    <row r="37757" spans="18:18" x14ac:dyDescent="0.25">
      <c r="R37757" s="15">
        <v>4</v>
      </c>
    </row>
    <row r="37758" spans="18:18" x14ac:dyDescent="0.25">
      <c r="R37758" s="15">
        <v>4</v>
      </c>
    </row>
    <row r="37759" spans="18:18" x14ac:dyDescent="0.25">
      <c r="R37759" s="15">
        <v>4</v>
      </c>
    </row>
    <row r="37760" spans="18:18" x14ac:dyDescent="0.25">
      <c r="R37760" s="15">
        <v>4</v>
      </c>
    </row>
    <row r="37761" spans="18:18" x14ac:dyDescent="0.25">
      <c r="R37761" s="15">
        <v>4</v>
      </c>
    </row>
    <row r="37762" spans="18:18" x14ac:dyDescent="0.25">
      <c r="R37762" s="15">
        <v>4</v>
      </c>
    </row>
    <row r="37763" spans="18:18" x14ac:dyDescent="0.25">
      <c r="R37763" s="15">
        <v>4</v>
      </c>
    </row>
    <row r="37764" spans="18:18" x14ac:dyDescent="0.25">
      <c r="R37764" s="15">
        <v>4</v>
      </c>
    </row>
    <row r="37765" spans="18:18" x14ac:dyDescent="0.25">
      <c r="R37765" s="15">
        <v>4</v>
      </c>
    </row>
    <row r="37766" spans="18:18" x14ac:dyDescent="0.25">
      <c r="R37766" s="15">
        <v>4</v>
      </c>
    </row>
    <row r="37767" spans="18:18" x14ac:dyDescent="0.25">
      <c r="R37767" s="15">
        <v>4</v>
      </c>
    </row>
    <row r="37768" spans="18:18" x14ac:dyDescent="0.25">
      <c r="R37768" s="15">
        <v>4</v>
      </c>
    </row>
    <row r="37769" spans="18:18" x14ac:dyDescent="0.25">
      <c r="R37769" s="15">
        <v>4</v>
      </c>
    </row>
    <row r="37770" spans="18:18" x14ac:dyDescent="0.25">
      <c r="R37770" s="15">
        <v>4</v>
      </c>
    </row>
    <row r="37771" spans="18:18" x14ac:dyDescent="0.25">
      <c r="R37771" s="15">
        <v>4</v>
      </c>
    </row>
    <row r="37772" spans="18:18" x14ac:dyDescent="0.25">
      <c r="R37772" s="15">
        <v>5</v>
      </c>
    </row>
    <row r="37773" spans="18:18" x14ac:dyDescent="0.25">
      <c r="R37773" s="15">
        <v>5</v>
      </c>
    </row>
    <row r="37774" spans="18:18" x14ac:dyDescent="0.25">
      <c r="R37774" s="15">
        <v>5</v>
      </c>
    </row>
    <row r="37775" spans="18:18" x14ac:dyDescent="0.25">
      <c r="R37775" s="15">
        <v>5</v>
      </c>
    </row>
    <row r="37776" spans="18:18" x14ac:dyDescent="0.25">
      <c r="R37776" s="15">
        <v>5</v>
      </c>
    </row>
    <row r="37777" spans="18:18" x14ac:dyDescent="0.25">
      <c r="R37777" s="15">
        <v>5</v>
      </c>
    </row>
    <row r="37778" spans="18:18" x14ac:dyDescent="0.25">
      <c r="R37778" s="15">
        <v>5</v>
      </c>
    </row>
    <row r="37779" spans="18:18" x14ac:dyDescent="0.25">
      <c r="R37779" s="15">
        <v>5</v>
      </c>
    </row>
    <row r="37780" spans="18:18" x14ac:dyDescent="0.25">
      <c r="R37780" s="15">
        <v>5</v>
      </c>
    </row>
    <row r="37781" spans="18:18" x14ac:dyDescent="0.25">
      <c r="R37781" s="15">
        <v>5</v>
      </c>
    </row>
    <row r="37782" spans="18:18" x14ac:dyDescent="0.25">
      <c r="R37782" s="15">
        <v>5</v>
      </c>
    </row>
    <row r="37783" spans="18:18" x14ac:dyDescent="0.25">
      <c r="R37783" s="15">
        <v>5</v>
      </c>
    </row>
    <row r="37784" spans="18:18" x14ac:dyDescent="0.25">
      <c r="R37784" s="15">
        <v>5</v>
      </c>
    </row>
    <row r="37785" spans="18:18" x14ac:dyDescent="0.25">
      <c r="R37785" s="15">
        <v>5</v>
      </c>
    </row>
    <row r="37786" spans="18:18" x14ac:dyDescent="0.25">
      <c r="R37786" s="15">
        <v>5</v>
      </c>
    </row>
    <row r="37787" spans="18:18" x14ac:dyDescent="0.25">
      <c r="R37787" s="15">
        <v>5</v>
      </c>
    </row>
    <row r="37788" spans="18:18" x14ac:dyDescent="0.25">
      <c r="R37788" s="15">
        <v>5</v>
      </c>
    </row>
    <row r="37789" spans="18:18" x14ac:dyDescent="0.25">
      <c r="R37789" s="15">
        <v>5</v>
      </c>
    </row>
    <row r="37790" spans="18:18" x14ac:dyDescent="0.25">
      <c r="R37790" s="15">
        <v>5</v>
      </c>
    </row>
    <row r="37791" spans="18:18" x14ac:dyDescent="0.25">
      <c r="R37791" s="15">
        <v>5</v>
      </c>
    </row>
    <row r="37792" spans="18:18" x14ac:dyDescent="0.25">
      <c r="R37792" s="15">
        <v>5</v>
      </c>
    </row>
    <row r="37793" spans="18:18" x14ac:dyDescent="0.25">
      <c r="R37793" s="15">
        <v>5</v>
      </c>
    </row>
    <row r="37794" spans="18:18" x14ac:dyDescent="0.25">
      <c r="R37794" s="15">
        <v>5</v>
      </c>
    </row>
    <row r="37795" spans="18:18" x14ac:dyDescent="0.25">
      <c r="R37795" s="15">
        <v>5</v>
      </c>
    </row>
    <row r="37796" spans="18:18" x14ac:dyDescent="0.25">
      <c r="R37796" s="15">
        <v>5</v>
      </c>
    </row>
    <row r="37797" spans="18:18" x14ac:dyDescent="0.25">
      <c r="R37797" s="15">
        <v>5</v>
      </c>
    </row>
    <row r="37798" spans="18:18" x14ac:dyDescent="0.25">
      <c r="R37798" s="15">
        <v>4</v>
      </c>
    </row>
    <row r="37799" spans="18:18" x14ac:dyDescent="0.25">
      <c r="R37799" s="15">
        <v>4</v>
      </c>
    </row>
    <row r="37800" spans="18:18" x14ac:dyDescent="0.25">
      <c r="R37800" s="15">
        <v>4</v>
      </c>
    </row>
    <row r="37801" spans="18:18" x14ac:dyDescent="0.25">
      <c r="R37801" s="15">
        <v>4</v>
      </c>
    </row>
    <row r="37802" spans="18:18" x14ac:dyDescent="0.25">
      <c r="R37802" s="15">
        <v>4</v>
      </c>
    </row>
    <row r="37803" spans="18:18" x14ac:dyDescent="0.25">
      <c r="R37803" s="15">
        <v>4</v>
      </c>
    </row>
    <row r="37804" spans="18:18" x14ac:dyDescent="0.25">
      <c r="R37804" s="15">
        <v>4</v>
      </c>
    </row>
    <row r="37805" spans="18:18" x14ac:dyDescent="0.25">
      <c r="R37805" s="15">
        <v>4</v>
      </c>
    </row>
    <row r="37806" spans="18:18" x14ac:dyDescent="0.25">
      <c r="R37806" s="15">
        <v>4</v>
      </c>
    </row>
    <row r="37807" spans="18:18" x14ac:dyDescent="0.25">
      <c r="R37807" s="15">
        <v>4</v>
      </c>
    </row>
    <row r="37808" spans="18:18" x14ac:dyDescent="0.25">
      <c r="R37808" s="15">
        <v>4</v>
      </c>
    </row>
    <row r="37809" spans="18:18" x14ac:dyDescent="0.25">
      <c r="R37809" s="15">
        <v>4</v>
      </c>
    </row>
    <row r="37810" spans="18:18" x14ac:dyDescent="0.25">
      <c r="R37810" s="15">
        <v>4</v>
      </c>
    </row>
    <row r="37811" spans="18:18" x14ac:dyDescent="0.25">
      <c r="R37811" s="15">
        <v>4</v>
      </c>
    </row>
    <row r="37812" spans="18:18" x14ac:dyDescent="0.25">
      <c r="R37812" s="15">
        <v>4</v>
      </c>
    </row>
    <row r="37813" spans="18:18" x14ac:dyDescent="0.25">
      <c r="R37813" s="15">
        <v>4</v>
      </c>
    </row>
    <row r="37814" spans="18:18" x14ac:dyDescent="0.25">
      <c r="R37814" s="15">
        <v>4</v>
      </c>
    </row>
    <row r="37815" spans="18:18" x14ac:dyDescent="0.25">
      <c r="R37815" s="15">
        <v>4</v>
      </c>
    </row>
    <row r="37816" spans="18:18" x14ac:dyDescent="0.25">
      <c r="R37816" s="15">
        <v>4</v>
      </c>
    </row>
    <row r="37817" spans="18:18" x14ac:dyDescent="0.25">
      <c r="R37817" s="15">
        <v>4</v>
      </c>
    </row>
    <row r="37818" spans="18:18" x14ac:dyDescent="0.25">
      <c r="R37818" s="15">
        <v>4</v>
      </c>
    </row>
    <row r="37819" spans="18:18" x14ac:dyDescent="0.25">
      <c r="R37819" s="15">
        <v>4</v>
      </c>
    </row>
    <row r="37820" spans="18:18" x14ac:dyDescent="0.25">
      <c r="R37820" s="15">
        <v>4</v>
      </c>
    </row>
    <row r="37821" spans="18:18" x14ac:dyDescent="0.25">
      <c r="R37821" s="15">
        <v>4</v>
      </c>
    </row>
    <row r="37822" spans="18:18" x14ac:dyDescent="0.25">
      <c r="R37822" s="15">
        <v>4</v>
      </c>
    </row>
    <row r="37823" spans="18:18" x14ac:dyDescent="0.25">
      <c r="R37823" s="15">
        <v>4</v>
      </c>
    </row>
    <row r="37824" spans="18:18" x14ac:dyDescent="0.25">
      <c r="R37824" s="15">
        <v>4</v>
      </c>
    </row>
    <row r="37825" spans="18:18" x14ac:dyDescent="0.25">
      <c r="R37825" s="15">
        <v>4</v>
      </c>
    </row>
    <row r="37826" spans="18:18" x14ac:dyDescent="0.25">
      <c r="R37826" s="15">
        <v>4</v>
      </c>
    </row>
    <row r="37827" spans="18:18" x14ac:dyDescent="0.25">
      <c r="R37827" s="15">
        <v>4</v>
      </c>
    </row>
    <row r="37828" spans="18:18" x14ac:dyDescent="0.25">
      <c r="R37828" s="15">
        <v>4</v>
      </c>
    </row>
    <row r="37829" spans="18:18" x14ac:dyDescent="0.25">
      <c r="R37829" s="15">
        <v>4</v>
      </c>
    </row>
    <row r="37830" spans="18:18" x14ac:dyDescent="0.25">
      <c r="R37830" s="15">
        <v>4</v>
      </c>
    </row>
    <row r="37831" spans="18:18" x14ac:dyDescent="0.25">
      <c r="R37831" s="15">
        <v>4</v>
      </c>
    </row>
    <row r="37832" spans="18:18" x14ac:dyDescent="0.25">
      <c r="R37832" s="15">
        <v>4</v>
      </c>
    </row>
    <row r="37833" spans="18:18" x14ac:dyDescent="0.25">
      <c r="R37833" s="15">
        <v>4</v>
      </c>
    </row>
    <row r="37834" spans="18:18" x14ac:dyDescent="0.25">
      <c r="R37834" s="15">
        <v>4</v>
      </c>
    </row>
    <row r="37835" spans="18:18" x14ac:dyDescent="0.25">
      <c r="R37835" s="15">
        <v>1</v>
      </c>
    </row>
    <row r="37836" spans="18:18" x14ac:dyDescent="0.25">
      <c r="R37836" s="15">
        <v>1</v>
      </c>
    </row>
    <row r="37837" spans="18:18" x14ac:dyDescent="0.25">
      <c r="R37837" s="15">
        <v>1</v>
      </c>
    </row>
    <row r="37838" spans="18:18" x14ac:dyDescent="0.25">
      <c r="R37838" s="15">
        <v>1</v>
      </c>
    </row>
    <row r="37839" spans="18:18" x14ac:dyDescent="0.25">
      <c r="R37839" s="15">
        <v>1</v>
      </c>
    </row>
    <row r="37840" spans="18:18" x14ac:dyDescent="0.25">
      <c r="R37840" s="15">
        <v>1</v>
      </c>
    </row>
    <row r="37841" spans="18:18" x14ac:dyDescent="0.25">
      <c r="R37841" s="15">
        <v>1</v>
      </c>
    </row>
    <row r="37842" spans="18:18" x14ac:dyDescent="0.25">
      <c r="R37842" s="15">
        <v>1</v>
      </c>
    </row>
    <row r="37843" spans="18:18" x14ac:dyDescent="0.25">
      <c r="R37843" s="15">
        <v>1</v>
      </c>
    </row>
    <row r="37844" spans="18:18" x14ac:dyDescent="0.25">
      <c r="R37844" s="15">
        <v>1</v>
      </c>
    </row>
    <row r="37845" spans="18:18" x14ac:dyDescent="0.25">
      <c r="R37845" s="15">
        <v>1</v>
      </c>
    </row>
    <row r="37846" spans="18:18" x14ac:dyDescent="0.25">
      <c r="R37846" s="15">
        <v>1</v>
      </c>
    </row>
    <row r="37847" spans="18:18" x14ac:dyDescent="0.25">
      <c r="R37847" s="15">
        <v>1</v>
      </c>
    </row>
    <row r="37848" spans="18:18" x14ac:dyDescent="0.25">
      <c r="R37848" s="15">
        <v>1</v>
      </c>
    </row>
    <row r="37849" spans="18:18" x14ac:dyDescent="0.25">
      <c r="R37849" s="15">
        <v>1</v>
      </c>
    </row>
    <row r="37850" spans="18:18" x14ac:dyDescent="0.25">
      <c r="R37850" s="15">
        <v>1</v>
      </c>
    </row>
    <row r="37851" spans="18:18" x14ac:dyDescent="0.25">
      <c r="R37851" s="15">
        <v>1</v>
      </c>
    </row>
    <row r="37852" spans="18:18" x14ac:dyDescent="0.25">
      <c r="R37852" s="15">
        <v>1</v>
      </c>
    </row>
    <row r="37853" spans="18:18" x14ac:dyDescent="0.25">
      <c r="R37853" s="15">
        <v>1</v>
      </c>
    </row>
    <row r="37854" spans="18:18" x14ac:dyDescent="0.25">
      <c r="R37854" s="15">
        <v>1</v>
      </c>
    </row>
    <row r="37855" spans="18:18" x14ac:dyDescent="0.25">
      <c r="R37855" s="15">
        <v>3</v>
      </c>
    </row>
    <row r="37856" spans="18:18" x14ac:dyDescent="0.25">
      <c r="R37856" s="15">
        <v>3</v>
      </c>
    </row>
    <row r="37857" spans="18:18" x14ac:dyDescent="0.25">
      <c r="R37857" s="15">
        <v>3</v>
      </c>
    </row>
    <row r="37858" spans="18:18" x14ac:dyDescent="0.25">
      <c r="R37858" s="15">
        <v>3</v>
      </c>
    </row>
    <row r="37859" spans="18:18" x14ac:dyDescent="0.25">
      <c r="R37859" s="15">
        <v>3</v>
      </c>
    </row>
    <row r="37860" spans="18:18" x14ac:dyDescent="0.25">
      <c r="R37860" s="15">
        <v>3</v>
      </c>
    </row>
    <row r="37861" spans="18:18" x14ac:dyDescent="0.25">
      <c r="R37861" s="15">
        <v>3</v>
      </c>
    </row>
    <row r="37862" spans="18:18" x14ac:dyDescent="0.25">
      <c r="R37862" s="15">
        <v>3</v>
      </c>
    </row>
    <row r="37863" spans="18:18" x14ac:dyDescent="0.25">
      <c r="R37863" s="15">
        <v>3</v>
      </c>
    </row>
    <row r="37864" spans="18:18" x14ac:dyDescent="0.25">
      <c r="R37864" s="15">
        <v>3</v>
      </c>
    </row>
    <row r="37865" spans="18:18" x14ac:dyDescent="0.25">
      <c r="R37865" s="15">
        <v>3</v>
      </c>
    </row>
    <row r="37866" spans="18:18" x14ac:dyDescent="0.25">
      <c r="R37866" s="15">
        <v>3</v>
      </c>
    </row>
    <row r="37867" spans="18:18" x14ac:dyDescent="0.25">
      <c r="R37867" s="15">
        <v>3</v>
      </c>
    </row>
    <row r="37868" spans="18:18" x14ac:dyDescent="0.25">
      <c r="R37868" s="15">
        <v>3</v>
      </c>
    </row>
    <row r="37869" spans="18:18" x14ac:dyDescent="0.25">
      <c r="R37869" s="15">
        <v>3</v>
      </c>
    </row>
    <row r="37870" spans="18:18" x14ac:dyDescent="0.25">
      <c r="R37870" s="15">
        <v>3</v>
      </c>
    </row>
    <row r="37871" spans="18:18" x14ac:dyDescent="0.25">
      <c r="R37871" s="15">
        <v>4</v>
      </c>
    </row>
    <row r="37872" spans="18:18" x14ac:dyDescent="0.25">
      <c r="R37872" s="15">
        <v>4</v>
      </c>
    </row>
    <row r="37873" spans="18:18" x14ac:dyDescent="0.25">
      <c r="R37873" s="15">
        <v>4</v>
      </c>
    </row>
    <row r="37874" spans="18:18" x14ac:dyDescent="0.25">
      <c r="R37874" s="15">
        <v>4</v>
      </c>
    </row>
    <row r="37875" spans="18:18" x14ac:dyDescent="0.25">
      <c r="R37875" s="15">
        <v>4</v>
      </c>
    </row>
    <row r="37876" spans="18:18" x14ac:dyDescent="0.25">
      <c r="R37876" s="15">
        <v>4</v>
      </c>
    </row>
    <row r="37877" spans="18:18" x14ac:dyDescent="0.25">
      <c r="R37877" s="15">
        <v>4</v>
      </c>
    </row>
    <row r="37878" spans="18:18" x14ac:dyDescent="0.25">
      <c r="R37878" s="15">
        <v>4</v>
      </c>
    </row>
    <row r="37879" spans="18:18" x14ac:dyDescent="0.25">
      <c r="R37879" s="15">
        <v>4</v>
      </c>
    </row>
    <row r="37880" spans="18:18" x14ac:dyDescent="0.25">
      <c r="R37880" s="15">
        <v>4</v>
      </c>
    </row>
    <row r="37881" spans="18:18" x14ac:dyDescent="0.25">
      <c r="R37881" s="15">
        <v>4</v>
      </c>
    </row>
    <row r="37882" spans="18:18" x14ac:dyDescent="0.25">
      <c r="R37882" s="15">
        <v>4</v>
      </c>
    </row>
    <row r="37883" spans="18:18" x14ac:dyDescent="0.25">
      <c r="R37883" s="15">
        <v>4</v>
      </c>
    </row>
    <row r="37884" spans="18:18" x14ac:dyDescent="0.25">
      <c r="R37884" s="15">
        <v>4</v>
      </c>
    </row>
    <row r="37885" spans="18:18" x14ac:dyDescent="0.25">
      <c r="R37885" s="15">
        <v>4</v>
      </c>
    </row>
    <row r="37886" spans="18:18" x14ac:dyDescent="0.25">
      <c r="R37886" s="15">
        <v>4</v>
      </c>
    </row>
    <row r="37887" spans="18:18" x14ac:dyDescent="0.25">
      <c r="R37887" s="15">
        <v>4</v>
      </c>
    </row>
    <row r="37888" spans="18:18" x14ac:dyDescent="0.25">
      <c r="R37888" s="15">
        <v>4</v>
      </c>
    </row>
    <row r="37889" spans="18:18" x14ac:dyDescent="0.25">
      <c r="R37889" s="15">
        <v>4</v>
      </c>
    </row>
    <row r="37890" spans="18:18" x14ac:dyDescent="0.25">
      <c r="R37890" s="15">
        <v>4</v>
      </c>
    </row>
    <row r="37891" spans="18:18" x14ac:dyDescent="0.25">
      <c r="R37891" s="15">
        <v>4</v>
      </c>
    </row>
    <row r="37892" spans="18:18" x14ac:dyDescent="0.25">
      <c r="R37892" s="15">
        <v>4</v>
      </c>
    </row>
    <row r="37893" spans="18:18" x14ac:dyDescent="0.25">
      <c r="R37893" s="15">
        <v>4</v>
      </c>
    </row>
    <row r="37894" spans="18:18" x14ac:dyDescent="0.25">
      <c r="R37894" s="15">
        <v>1</v>
      </c>
    </row>
    <row r="37895" spans="18:18" x14ac:dyDescent="0.25">
      <c r="R37895" s="15">
        <v>1</v>
      </c>
    </row>
    <row r="37896" spans="18:18" x14ac:dyDescent="0.25">
      <c r="R37896" s="15">
        <v>1</v>
      </c>
    </row>
    <row r="37897" spans="18:18" x14ac:dyDescent="0.25">
      <c r="R37897" s="15">
        <v>1</v>
      </c>
    </row>
    <row r="37898" spans="18:18" x14ac:dyDescent="0.25">
      <c r="R37898" s="15">
        <v>1</v>
      </c>
    </row>
    <row r="37899" spans="18:18" x14ac:dyDescent="0.25">
      <c r="R37899" s="15">
        <v>1</v>
      </c>
    </row>
    <row r="37900" spans="18:18" x14ac:dyDescent="0.25">
      <c r="R37900" s="15">
        <v>1</v>
      </c>
    </row>
    <row r="37901" spans="18:18" x14ac:dyDescent="0.25">
      <c r="R37901" s="15">
        <v>1</v>
      </c>
    </row>
    <row r="37902" spans="18:18" x14ac:dyDescent="0.25">
      <c r="R37902" s="15">
        <v>1</v>
      </c>
    </row>
    <row r="37903" spans="18:18" x14ac:dyDescent="0.25">
      <c r="R37903" s="15">
        <v>1</v>
      </c>
    </row>
    <row r="37904" spans="18:18" x14ac:dyDescent="0.25">
      <c r="R37904" s="15">
        <v>1</v>
      </c>
    </row>
    <row r="37905" spans="18:18" x14ac:dyDescent="0.25">
      <c r="R37905" s="15">
        <v>1</v>
      </c>
    </row>
    <row r="37906" spans="18:18" x14ac:dyDescent="0.25">
      <c r="R37906" s="15">
        <v>2</v>
      </c>
    </row>
    <row r="37907" spans="18:18" x14ac:dyDescent="0.25">
      <c r="R37907" s="15">
        <v>2</v>
      </c>
    </row>
    <row r="37908" spans="18:18" x14ac:dyDescent="0.25">
      <c r="R37908" s="15">
        <v>2</v>
      </c>
    </row>
    <row r="37909" spans="18:18" x14ac:dyDescent="0.25">
      <c r="R37909" s="15">
        <v>2</v>
      </c>
    </row>
    <row r="37910" spans="18:18" x14ac:dyDescent="0.25">
      <c r="R37910" s="15">
        <v>2</v>
      </c>
    </row>
    <row r="37911" spans="18:18" x14ac:dyDescent="0.25">
      <c r="R37911" s="15">
        <v>2</v>
      </c>
    </row>
    <row r="37912" spans="18:18" x14ac:dyDescent="0.25">
      <c r="R37912" s="15">
        <v>1</v>
      </c>
    </row>
    <row r="37913" spans="18:18" x14ac:dyDescent="0.25">
      <c r="R37913" s="15">
        <v>1</v>
      </c>
    </row>
    <row r="37914" spans="18:18" x14ac:dyDescent="0.25">
      <c r="R37914" s="15">
        <v>1</v>
      </c>
    </row>
    <row r="37915" spans="18:18" x14ac:dyDescent="0.25">
      <c r="R37915" s="15">
        <v>1</v>
      </c>
    </row>
    <row r="37916" spans="18:18" x14ac:dyDescent="0.25">
      <c r="R37916" s="15">
        <v>1</v>
      </c>
    </row>
    <row r="37917" spans="18:18" x14ac:dyDescent="0.25">
      <c r="R37917" s="15">
        <v>1</v>
      </c>
    </row>
    <row r="37918" spans="18:18" x14ac:dyDescent="0.25">
      <c r="R37918" s="15">
        <v>1</v>
      </c>
    </row>
    <row r="37919" spans="18:18" x14ac:dyDescent="0.25">
      <c r="R37919" s="15">
        <v>1</v>
      </c>
    </row>
    <row r="37920" spans="18:18" x14ac:dyDescent="0.25">
      <c r="R37920" s="15">
        <v>1</v>
      </c>
    </row>
    <row r="37921" spans="18:18" x14ac:dyDescent="0.25">
      <c r="R37921" s="15">
        <v>1</v>
      </c>
    </row>
    <row r="37922" spans="18:18" x14ac:dyDescent="0.25">
      <c r="R37922" s="15">
        <v>1</v>
      </c>
    </row>
    <row r="37923" spans="18:18" x14ac:dyDescent="0.25">
      <c r="R37923" s="15">
        <v>1</v>
      </c>
    </row>
    <row r="37924" spans="18:18" x14ac:dyDescent="0.25">
      <c r="R37924" s="15">
        <v>1</v>
      </c>
    </row>
    <row r="37925" spans="18:18" x14ac:dyDescent="0.25">
      <c r="R37925" s="15">
        <v>1</v>
      </c>
    </row>
    <row r="37926" spans="18:18" x14ac:dyDescent="0.25">
      <c r="R37926" s="15">
        <v>1</v>
      </c>
    </row>
    <row r="37927" spans="18:18" x14ac:dyDescent="0.25">
      <c r="R37927" s="15">
        <v>1</v>
      </c>
    </row>
    <row r="37928" spans="18:18" x14ac:dyDescent="0.25">
      <c r="R37928" s="15">
        <v>1</v>
      </c>
    </row>
    <row r="37929" spans="18:18" x14ac:dyDescent="0.25">
      <c r="R37929" s="15">
        <v>1</v>
      </c>
    </row>
    <row r="37930" spans="18:18" x14ac:dyDescent="0.25">
      <c r="R37930" s="15">
        <v>1</v>
      </c>
    </row>
    <row r="37931" spans="18:18" x14ac:dyDescent="0.25">
      <c r="R37931" s="15">
        <v>1</v>
      </c>
    </row>
    <row r="37932" spans="18:18" x14ac:dyDescent="0.25">
      <c r="R37932" s="15">
        <v>1</v>
      </c>
    </row>
    <row r="37933" spans="18:18" x14ac:dyDescent="0.25">
      <c r="R37933" s="15">
        <v>1</v>
      </c>
    </row>
    <row r="37934" spans="18:18" x14ac:dyDescent="0.25">
      <c r="R37934" s="15">
        <v>1</v>
      </c>
    </row>
    <row r="37935" spans="18:18" x14ac:dyDescent="0.25">
      <c r="R37935" s="15">
        <v>1</v>
      </c>
    </row>
    <row r="37936" spans="18:18" x14ac:dyDescent="0.25">
      <c r="R37936" s="15">
        <v>1</v>
      </c>
    </row>
    <row r="37937" spans="18:18" x14ac:dyDescent="0.25">
      <c r="R37937" s="15">
        <v>1</v>
      </c>
    </row>
    <row r="37938" spans="18:18" x14ac:dyDescent="0.25">
      <c r="R37938" s="15">
        <v>1</v>
      </c>
    </row>
    <row r="37939" spans="18:18" x14ac:dyDescent="0.25">
      <c r="R37939" s="15">
        <v>1</v>
      </c>
    </row>
    <row r="37940" spans="18:18" x14ac:dyDescent="0.25">
      <c r="R37940" s="15">
        <v>1</v>
      </c>
    </row>
    <row r="37941" spans="18:18" x14ac:dyDescent="0.25">
      <c r="R37941" s="15">
        <v>1</v>
      </c>
    </row>
    <row r="37942" spans="18:18" x14ac:dyDescent="0.25">
      <c r="R37942" s="15">
        <v>1</v>
      </c>
    </row>
    <row r="37943" spans="18:18" x14ac:dyDescent="0.25">
      <c r="R37943" s="15">
        <v>1</v>
      </c>
    </row>
    <row r="37944" spans="18:18" x14ac:dyDescent="0.25">
      <c r="R37944" s="15">
        <v>1</v>
      </c>
    </row>
    <row r="37945" spans="18:18" x14ac:dyDescent="0.25">
      <c r="R37945" s="15">
        <v>1</v>
      </c>
    </row>
    <row r="37946" spans="18:18" x14ac:dyDescent="0.25">
      <c r="R37946" s="15">
        <v>1</v>
      </c>
    </row>
    <row r="37947" spans="18:18" x14ac:dyDescent="0.25">
      <c r="R37947" s="15">
        <v>1</v>
      </c>
    </row>
    <row r="37948" spans="18:18" x14ac:dyDescent="0.25">
      <c r="R37948" s="15">
        <v>1</v>
      </c>
    </row>
    <row r="37949" spans="18:18" x14ac:dyDescent="0.25">
      <c r="R37949" s="15">
        <v>1</v>
      </c>
    </row>
    <row r="37950" spans="18:18" x14ac:dyDescent="0.25">
      <c r="R37950" s="15">
        <v>1</v>
      </c>
    </row>
    <row r="37951" spans="18:18" x14ac:dyDescent="0.25">
      <c r="R37951" s="15">
        <v>1</v>
      </c>
    </row>
    <row r="37952" spans="18:18" x14ac:dyDescent="0.25">
      <c r="R37952" s="15">
        <v>1</v>
      </c>
    </row>
    <row r="37953" spans="18:18" x14ac:dyDescent="0.25">
      <c r="R37953" s="15">
        <v>1</v>
      </c>
    </row>
    <row r="37954" spans="18:18" x14ac:dyDescent="0.25">
      <c r="R37954" s="15">
        <v>1</v>
      </c>
    </row>
    <row r="37955" spans="18:18" x14ac:dyDescent="0.25">
      <c r="R37955" s="15">
        <v>1</v>
      </c>
    </row>
    <row r="37956" spans="18:18" x14ac:dyDescent="0.25">
      <c r="R37956" s="15">
        <v>1</v>
      </c>
    </row>
    <row r="37957" spans="18:18" x14ac:dyDescent="0.25">
      <c r="R37957" s="15">
        <v>1</v>
      </c>
    </row>
    <row r="37958" spans="18:18" x14ac:dyDescent="0.25">
      <c r="R37958" s="15">
        <v>1</v>
      </c>
    </row>
    <row r="37959" spans="18:18" x14ac:dyDescent="0.25">
      <c r="R37959" s="15">
        <v>1</v>
      </c>
    </row>
    <row r="37960" spans="18:18" x14ac:dyDescent="0.25">
      <c r="R37960" s="15">
        <v>1</v>
      </c>
    </row>
    <row r="37961" spans="18:18" x14ac:dyDescent="0.25">
      <c r="R37961" s="15">
        <v>1</v>
      </c>
    </row>
    <row r="37962" spans="18:18" x14ac:dyDescent="0.25">
      <c r="R37962" s="15">
        <v>1</v>
      </c>
    </row>
    <row r="37963" spans="18:18" x14ac:dyDescent="0.25">
      <c r="R37963" s="15">
        <v>1</v>
      </c>
    </row>
    <row r="37964" spans="18:18" x14ac:dyDescent="0.25">
      <c r="R37964" s="15">
        <v>1</v>
      </c>
    </row>
    <row r="37965" spans="18:18" x14ac:dyDescent="0.25">
      <c r="R37965" s="15">
        <v>1</v>
      </c>
    </row>
    <row r="37966" spans="18:18" x14ac:dyDescent="0.25">
      <c r="R37966" s="15">
        <v>1</v>
      </c>
    </row>
    <row r="37967" spans="18:18" x14ac:dyDescent="0.25">
      <c r="R37967" s="15">
        <v>1</v>
      </c>
    </row>
    <row r="37968" spans="18:18" x14ac:dyDescent="0.25">
      <c r="R37968" s="15">
        <v>1</v>
      </c>
    </row>
    <row r="37969" spans="18:18" x14ac:dyDescent="0.25">
      <c r="R37969" s="15">
        <v>3</v>
      </c>
    </row>
    <row r="37970" spans="18:18" x14ac:dyDescent="0.25">
      <c r="R37970" s="15">
        <v>3</v>
      </c>
    </row>
    <row r="37971" spans="18:18" x14ac:dyDescent="0.25">
      <c r="R37971" s="15">
        <v>3</v>
      </c>
    </row>
    <row r="37972" spans="18:18" x14ac:dyDescent="0.25">
      <c r="R37972" s="15">
        <v>3</v>
      </c>
    </row>
    <row r="37973" spans="18:18" x14ac:dyDescent="0.25">
      <c r="R37973" s="15">
        <v>3</v>
      </c>
    </row>
    <row r="37974" spans="18:18" x14ac:dyDescent="0.25">
      <c r="R37974" s="15">
        <v>3</v>
      </c>
    </row>
    <row r="37975" spans="18:18" x14ac:dyDescent="0.25">
      <c r="R37975" s="15">
        <v>3</v>
      </c>
    </row>
    <row r="37976" spans="18:18" x14ac:dyDescent="0.25">
      <c r="R37976" s="15">
        <v>3</v>
      </c>
    </row>
    <row r="37977" spans="18:18" x14ac:dyDescent="0.25">
      <c r="R37977" s="15">
        <v>3</v>
      </c>
    </row>
    <row r="37978" spans="18:18" x14ac:dyDescent="0.25">
      <c r="R37978" s="15">
        <v>3</v>
      </c>
    </row>
    <row r="37979" spans="18:18" x14ac:dyDescent="0.25">
      <c r="R37979" s="15">
        <v>3</v>
      </c>
    </row>
    <row r="37980" spans="18:18" x14ac:dyDescent="0.25">
      <c r="R37980" s="15">
        <v>3</v>
      </c>
    </row>
    <row r="37981" spans="18:18" x14ac:dyDescent="0.25">
      <c r="R37981" s="15">
        <v>3</v>
      </c>
    </row>
    <row r="37982" spans="18:18" x14ac:dyDescent="0.25">
      <c r="R37982" s="15">
        <v>3</v>
      </c>
    </row>
    <row r="37983" spans="18:18" x14ac:dyDescent="0.25">
      <c r="R37983" s="15">
        <v>3</v>
      </c>
    </row>
    <row r="37984" spans="18:18" x14ac:dyDescent="0.25">
      <c r="R37984" s="15">
        <v>3</v>
      </c>
    </row>
    <row r="37985" spans="18:18" x14ac:dyDescent="0.25">
      <c r="R37985" s="15">
        <v>3</v>
      </c>
    </row>
    <row r="37986" spans="18:18" x14ac:dyDescent="0.25">
      <c r="R37986" s="15">
        <v>3</v>
      </c>
    </row>
    <row r="37987" spans="18:18" x14ac:dyDescent="0.25">
      <c r="R37987" s="15">
        <v>1</v>
      </c>
    </row>
    <row r="37988" spans="18:18" x14ac:dyDescent="0.25">
      <c r="R37988" s="15">
        <v>1</v>
      </c>
    </row>
    <row r="37989" spans="18:18" x14ac:dyDescent="0.25">
      <c r="R37989" s="15">
        <v>1</v>
      </c>
    </row>
    <row r="37990" spans="18:18" x14ac:dyDescent="0.25">
      <c r="R37990" s="15">
        <v>1</v>
      </c>
    </row>
    <row r="37991" spans="18:18" x14ac:dyDescent="0.25">
      <c r="R37991" s="15">
        <v>1</v>
      </c>
    </row>
    <row r="37992" spans="18:18" x14ac:dyDescent="0.25">
      <c r="R37992" s="15">
        <v>1</v>
      </c>
    </row>
    <row r="37993" spans="18:18" x14ac:dyDescent="0.25">
      <c r="R37993" s="15">
        <v>1</v>
      </c>
    </row>
    <row r="37994" spans="18:18" x14ac:dyDescent="0.25">
      <c r="R37994" s="15">
        <v>1</v>
      </c>
    </row>
    <row r="37995" spans="18:18" x14ac:dyDescent="0.25">
      <c r="R37995" s="15">
        <v>1</v>
      </c>
    </row>
    <row r="37996" spans="18:18" x14ac:dyDescent="0.25">
      <c r="R37996" s="15">
        <v>1</v>
      </c>
    </row>
    <row r="37997" spans="18:18" x14ac:dyDescent="0.25">
      <c r="R37997" s="15">
        <v>1</v>
      </c>
    </row>
    <row r="37998" spans="18:18" x14ac:dyDescent="0.25">
      <c r="R37998" s="15">
        <v>1</v>
      </c>
    </row>
    <row r="37999" spans="18:18" x14ac:dyDescent="0.25">
      <c r="R37999" s="15">
        <v>1</v>
      </c>
    </row>
    <row r="38000" spans="18:18" x14ac:dyDescent="0.25">
      <c r="R38000" s="15">
        <v>1</v>
      </c>
    </row>
    <row r="38001" spans="18:18" x14ac:dyDescent="0.25">
      <c r="R38001" s="15">
        <v>1</v>
      </c>
    </row>
    <row r="38002" spans="18:18" x14ac:dyDescent="0.25">
      <c r="R38002" s="15">
        <v>1</v>
      </c>
    </row>
    <row r="38003" spans="18:18" x14ac:dyDescent="0.25">
      <c r="R38003" s="15">
        <v>1</v>
      </c>
    </row>
    <row r="38004" spans="18:18" x14ac:dyDescent="0.25">
      <c r="R38004" s="15">
        <v>1</v>
      </c>
    </row>
    <row r="38005" spans="18:18" x14ac:dyDescent="0.25">
      <c r="R38005" s="15">
        <v>1</v>
      </c>
    </row>
    <row r="38006" spans="18:18" x14ac:dyDescent="0.25">
      <c r="R38006" s="15">
        <v>1</v>
      </c>
    </row>
    <row r="38007" spans="18:18" x14ac:dyDescent="0.25">
      <c r="R38007" s="15">
        <v>1</v>
      </c>
    </row>
    <row r="38008" spans="18:18" x14ac:dyDescent="0.25">
      <c r="R38008" s="15">
        <v>1</v>
      </c>
    </row>
    <row r="38009" spans="18:18" x14ac:dyDescent="0.25">
      <c r="R38009" s="15">
        <v>1</v>
      </c>
    </row>
    <row r="38010" spans="18:18" x14ac:dyDescent="0.25">
      <c r="R38010" s="15">
        <v>3</v>
      </c>
    </row>
    <row r="38011" spans="18:18" x14ac:dyDescent="0.25">
      <c r="R38011" s="15">
        <v>3</v>
      </c>
    </row>
    <row r="38012" spans="18:18" x14ac:dyDescent="0.25">
      <c r="R38012" s="15">
        <v>3</v>
      </c>
    </row>
    <row r="38013" spans="18:18" x14ac:dyDescent="0.25">
      <c r="R38013" s="15">
        <v>3</v>
      </c>
    </row>
    <row r="38014" spans="18:18" x14ac:dyDescent="0.25">
      <c r="R38014" s="15">
        <v>3</v>
      </c>
    </row>
    <row r="38015" spans="18:18" x14ac:dyDescent="0.25">
      <c r="R38015" s="15">
        <v>3</v>
      </c>
    </row>
    <row r="38016" spans="18:18" x14ac:dyDescent="0.25">
      <c r="R38016" s="15">
        <v>3</v>
      </c>
    </row>
    <row r="38017" spans="18:18" x14ac:dyDescent="0.25">
      <c r="R38017" s="15">
        <v>4</v>
      </c>
    </row>
    <row r="38018" spans="18:18" x14ac:dyDescent="0.25">
      <c r="R38018" s="15">
        <v>4</v>
      </c>
    </row>
    <row r="38019" spans="18:18" x14ac:dyDescent="0.25">
      <c r="R38019" s="15">
        <v>4</v>
      </c>
    </row>
    <row r="38020" spans="18:18" x14ac:dyDescent="0.25">
      <c r="R38020" s="15">
        <v>4</v>
      </c>
    </row>
    <row r="38021" spans="18:18" x14ac:dyDescent="0.25">
      <c r="R38021" s="15">
        <v>4</v>
      </c>
    </row>
    <row r="38022" spans="18:18" x14ac:dyDescent="0.25">
      <c r="R38022" s="15">
        <v>4</v>
      </c>
    </row>
    <row r="38023" spans="18:18" x14ac:dyDescent="0.25">
      <c r="R38023" s="15">
        <v>4</v>
      </c>
    </row>
    <row r="38024" spans="18:18" x14ac:dyDescent="0.25">
      <c r="R38024" s="15">
        <v>4</v>
      </c>
    </row>
    <row r="38025" spans="18:18" x14ac:dyDescent="0.25">
      <c r="R38025" s="15">
        <v>4</v>
      </c>
    </row>
    <row r="38026" spans="18:18" x14ac:dyDescent="0.25">
      <c r="R38026" s="15">
        <v>4</v>
      </c>
    </row>
    <row r="38027" spans="18:18" x14ac:dyDescent="0.25">
      <c r="R38027" s="15">
        <v>4</v>
      </c>
    </row>
    <row r="38028" spans="18:18" x14ac:dyDescent="0.25">
      <c r="R38028" s="15">
        <v>4</v>
      </c>
    </row>
    <row r="38029" spans="18:18" x14ac:dyDescent="0.25">
      <c r="R38029" s="15">
        <v>4</v>
      </c>
    </row>
    <row r="38030" spans="18:18" x14ac:dyDescent="0.25">
      <c r="R38030" s="15">
        <v>4</v>
      </c>
    </row>
    <row r="38031" spans="18:18" x14ac:dyDescent="0.25">
      <c r="R38031" s="15">
        <v>4</v>
      </c>
    </row>
    <row r="38032" spans="18:18" x14ac:dyDescent="0.25">
      <c r="R38032" s="15">
        <v>5</v>
      </c>
    </row>
    <row r="38033" spans="18:18" x14ac:dyDescent="0.25">
      <c r="R38033" s="15">
        <v>5</v>
      </c>
    </row>
    <row r="38034" spans="18:18" x14ac:dyDescent="0.25">
      <c r="R38034" s="15">
        <v>5</v>
      </c>
    </row>
    <row r="38035" spans="18:18" x14ac:dyDescent="0.25">
      <c r="R38035" s="15">
        <v>5</v>
      </c>
    </row>
    <row r="38036" spans="18:18" x14ac:dyDescent="0.25">
      <c r="R38036" s="15">
        <v>5</v>
      </c>
    </row>
    <row r="38037" spans="18:18" x14ac:dyDescent="0.25">
      <c r="R38037" s="15">
        <v>5</v>
      </c>
    </row>
    <row r="38038" spans="18:18" x14ac:dyDescent="0.25">
      <c r="R38038" s="15">
        <v>5</v>
      </c>
    </row>
    <row r="38039" spans="18:18" x14ac:dyDescent="0.25">
      <c r="R38039" s="15">
        <v>5</v>
      </c>
    </row>
    <row r="38040" spans="18:18" x14ac:dyDescent="0.25">
      <c r="R38040" s="15">
        <v>5</v>
      </c>
    </row>
    <row r="38041" spans="18:18" x14ac:dyDescent="0.25">
      <c r="R38041" s="15">
        <v>5</v>
      </c>
    </row>
    <row r="38042" spans="18:18" x14ac:dyDescent="0.25">
      <c r="R38042" s="15">
        <v>5</v>
      </c>
    </row>
    <row r="38043" spans="18:18" x14ac:dyDescent="0.25">
      <c r="R38043" s="15">
        <v>1</v>
      </c>
    </row>
    <row r="38044" spans="18:18" x14ac:dyDescent="0.25">
      <c r="R38044" s="15">
        <v>1</v>
      </c>
    </row>
    <row r="38045" spans="18:18" x14ac:dyDescent="0.25">
      <c r="R38045" s="15">
        <v>1</v>
      </c>
    </row>
    <row r="38046" spans="18:18" x14ac:dyDescent="0.25">
      <c r="R38046" s="15">
        <v>1</v>
      </c>
    </row>
    <row r="38047" spans="18:18" x14ac:dyDescent="0.25">
      <c r="R38047" s="15">
        <v>1</v>
      </c>
    </row>
    <row r="38048" spans="18:18" x14ac:dyDescent="0.25">
      <c r="R38048" s="15">
        <v>1</v>
      </c>
    </row>
    <row r="38049" spans="18:18" x14ac:dyDescent="0.25">
      <c r="R38049" s="15">
        <v>1</v>
      </c>
    </row>
    <row r="38050" spans="18:18" x14ac:dyDescent="0.25">
      <c r="R38050" s="15">
        <v>1</v>
      </c>
    </row>
    <row r="38051" spans="18:18" x14ac:dyDescent="0.25">
      <c r="R38051" s="15">
        <v>1</v>
      </c>
    </row>
    <row r="38052" spans="18:18" x14ac:dyDescent="0.25">
      <c r="R38052" s="15">
        <v>1</v>
      </c>
    </row>
    <row r="38053" spans="18:18" x14ac:dyDescent="0.25">
      <c r="R38053" s="15">
        <v>1</v>
      </c>
    </row>
    <row r="38054" spans="18:18" x14ac:dyDescent="0.25">
      <c r="R38054" s="15">
        <v>1</v>
      </c>
    </row>
    <row r="38055" spans="18:18" x14ac:dyDescent="0.25">
      <c r="R38055" s="15">
        <v>1</v>
      </c>
    </row>
    <row r="38056" spans="18:18" x14ac:dyDescent="0.25">
      <c r="R38056" s="15">
        <v>1</v>
      </c>
    </row>
    <row r="38057" spans="18:18" x14ac:dyDescent="0.25">
      <c r="R38057" s="15">
        <v>1</v>
      </c>
    </row>
    <row r="38058" spans="18:18" x14ac:dyDescent="0.25">
      <c r="R38058" s="15">
        <v>1</v>
      </c>
    </row>
    <row r="38059" spans="18:18" x14ac:dyDescent="0.25">
      <c r="R38059" s="15">
        <v>1</v>
      </c>
    </row>
    <row r="38060" spans="18:18" x14ac:dyDescent="0.25">
      <c r="R38060" s="15">
        <v>1</v>
      </c>
    </row>
    <row r="38061" spans="18:18" x14ac:dyDescent="0.25">
      <c r="R38061" s="15">
        <v>1</v>
      </c>
    </row>
    <row r="38062" spans="18:18" x14ac:dyDescent="0.25">
      <c r="R38062" s="15">
        <v>4</v>
      </c>
    </row>
    <row r="38063" spans="18:18" x14ac:dyDescent="0.25">
      <c r="R38063" s="15">
        <v>4</v>
      </c>
    </row>
    <row r="38064" spans="18:18" x14ac:dyDescent="0.25">
      <c r="R38064" s="15">
        <v>4</v>
      </c>
    </row>
    <row r="38065" spans="18:18" x14ac:dyDescent="0.25">
      <c r="R38065" s="15">
        <v>4</v>
      </c>
    </row>
    <row r="38066" spans="18:18" x14ac:dyDescent="0.25">
      <c r="R38066" s="15">
        <v>4</v>
      </c>
    </row>
    <row r="38067" spans="18:18" x14ac:dyDescent="0.25">
      <c r="R38067" s="15">
        <v>4</v>
      </c>
    </row>
    <row r="38068" spans="18:18" x14ac:dyDescent="0.25">
      <c r="R38068" s="15">
        <v>4</v>
      </c>
    </row>
    <row r="38069" spans="18:18" x14ac:dyDescent="0.25">
      <c r="R38069" s="15">
        <v>4</v>
      </c>
    </row>
    <row r="38070" spans="18:18" x14ac:dyDescent="0.25">
      <c r="R38070" s="15">
        <v>4</v>
      </c>
    </row>
    <row r="38071" spans="18:18" x14ac:dyDescent="0.25">
      <c r="R38071" s="15">
        <v>4</v>
      </c>
    </row>
    <row r="38072" spans="18:18" x14ac:dyDescent="0.25">
      <c r="R38072" s="15">
        <v>4</v>
      </c>
    </row>
    <row r="38073" spans="18:18" x14ac:dyDescent="0.25">
      <c r="R38073" s="15">
        <v>1</v>
      </c>
    </row>
    <row r="38074" spans="18:18" x14ac:dyDescent="0.25">
      <c r="R38074" s="15">
        <v>1</v>
      </c>
    </row>
    <row r="38075" spans="18:18" x14ac:dyDescent="0.25">
      <c r="R38075" s="15">
        <v>1</v>
      </c>
    </row>
    <row r="38076" spans="18:18" x14ac:dyDescent="0.25">
      <c r="R38076" s="15">
        <v>1</v>
      </c>
    </row>
    <row r="38077" spans="18:18" x14ac:dyDescent="0.25">
      <c r="R38077" s="15">
        <v>1</v>
      </c>
    </row>
    <row r="38078" spans="18:18" x14ac:dyDescent="0.25">
      <c r="R38078" s="15">
        <v>1</v>
      </c>
    </row>
    <row r="38079" spans="18:18" x14ac:dyDescent="0.25">
      <c r="R38079" s="15">
        <v>1</v>
      </c>
    </row>
    <row r="38080" spans="18:18" x14ac:dyDescent="0.25">
      <c r="R38080" s="15">
        <v>1</v>
      </c>
    </row>
    <row r="38081" spans="18:18" x14ac:dyDescent="0.25">
      <c r="R38081" s="15">
        <v>1</v>
      </c>
    </row>
    <row r="38082" spans="18:18" x14ac:dyDescent="0.25">
      <c r="R38082" s="15">
        <v>1</v>
      </c>
    </row>
    <row r="38083" spans="18:18" x14ac:dyDescent="0.25">
      <c r="R38083" s="15">
        <v>1</v>
      </c>
    </row>
    <row r="38084" spans="18:18" x14ac:dyDescent="0.25">
      <c r="R38084" s="15">
        <v>1</v>
      </c>
    </row>
    <row r="38085" spans="18:18" x14ac:dyDescent="0.25">
      <c r="R38085" s="15">
        <v>1</v>
      </c>
    </row>
    <row r="38086" spans="18:18" x14ac:dyDescent="0.25">
      <c r="R38086" s="15">
        <v>1</v>
      </c>
    </row>
    <row r="38087" spans="18:18" x14ac:dyDescent="0.25">
      <c r="R38087" s="15">
        <v>1</v>
      </c>
    </row>
    <row r="38088" spans="18:18" x14ac:dyDescent="0.25">
      <c r="R38088" s="15">
        <v>1</v>
      </c>
    </row>
    <row r="38089" spans="18:18" x14ac:dyDescent="0.25">
      <c r="R38089" s="15">
        <v>1</v>
      </c>
    </row>
    <row r="38090" spans="18:18" x14ac:dyDescent="0.25">
      <c r="R38090" s="15">
        <v>1</v>
      </c>
    </row>
    <row r="38091" spans="18:18" x14ac:dyDescent="0.25">
      <c r="R38091" s="15">
        <v>1</v>
      </c>
    </row>
    <row r="38092" spans="18:18" x14ac:dyDescent="0.25">
      <c r="R38092" s="15">
        <v>1</v>
      </c>
    </row>
    <row r="38093" spans="18:18" x14ac:dyDescent="0.25">
      <c r="R38093" s="15">
        <v>1</v>
      </c>
    </row>
    <row r="38094" spans="18:18" x14ac:dyDescent="0.25">
      <c r="R38094" s="15">
        <v>1</v>
      </c>
    </row>
    <row r="38095" spans="18:18" x14ac:dyDescent="0.25">
      <c r="R38095" s="15">
        <v>1</v>
      </c>
    </row>
    <row r="38096" spans="18:18" x14ac:dyDescent="0.25">
      <c r="R38096" s="15">
        <v>1</v>
      </c>
    </row>
    <row r="38097" spans="18:18" x14ac:dyDescent="0.25">
      <c r="R38097" s="15">
        <v>1</v>
      </c>
    </row>
    <row r="38098" spans="18:18" x14ac:dyDescent="0.25">
      <c r="R38098" s="15">
        <v>1</v>
      </c>
    </row>
    <row r="38099" spans="18:18" x14ac:dyDescent="0.25">
      <c r="R38099" s="15">
        <v>1</v>
      </c>
    </row>
    <row r="38100" spans="18:18" x14ac:dyDescent="0.25">
      <c r="R38100" s="15">
        <v>1</v>
      </c>
    </row>
    <row r="38101" spans="18:18" x14ac:dyDescent="0.25">
      <c r="R38101" s="15">
        <v>1</v>
      </c>
    </row>
    <row r="38102" spans="18:18" x14ac:dyDescent="0.25">
      <c r="R38102" s="15">
        <v>1</v>
      </c>
    </row>
    <row r="38103" spans="18:18" x14ac:dyDescent="0.25">
      <c r="R38103" s="15">
        <v>1</v>
      </c>
    </row>
    <row r="38104" spans="18:18" x14ac:dyDescent="0.25">
      <c r="R38104" s="15">
        <v>1</v>
      </c>
    </row>
    <row r="38105" spans="18:18" x14ac:dyDescent="0.25">
      <c r="R38105" s="15">
        <v>1</v>
      </c>
    </row>
    <row r="38106" spans="18:18" x14ac:dyDescent="0.25">
      <c r="R38106" s="15">
        <v>1</v>
      </c>
    </row>
    <row r="38107" spans="18:18" x14ac:dyDescent="0.25">
      <c r="R38107" s="15">
        <v>1</v>
      </c>
    </row>
    <row r="38108" spans="18:18" x14ac:dyDescent="0.25">
      <c r="R38108" s="15">
        <v>1</v>
      </c>
    </row>
    <row r="38109" spans="18:18" x14ac:dyDescent="0.25">
      <c r="R38109" s="15">
        <v>1</v>
      </c>
    </row>
    <row r="38110" spans="18:18" x14ac:dyDescent="0.25">
      <c r="R38110" s="15">
        <v>1</v>
      </c>
    </row>
    <row r="38111" spans="18:18" x14ac:dyDescent="0.25">
      <c r="R38111" s="15">
        <v>1</v>
      </c>
    </row>
    <row r="38112" spans="18:18" x14ac:dyDescent="0.25">
      <c r="R38112" s="15">
        <v>1</v>
      </c>
    </row>
    <row r="38113" spans="18:18" x14ac:dyDescent="0.25">
      <c r="R38113" s="15">
        <v>1</v>
      </c>
    </row>
    <row r="38114" spans="18:18" x14ac:dyDescent="0.25">
      <c r="R38114" s="15">
        <v>2</v>
      </c>
    </row>
    <row r="38115" spans="18:18" x14ac:dyDescent="0.25">
      <c r="R38115" s="15">
        <v>2</v>
      </c>
    </row>
    <row r="38116" spans="18:18" x14ac:dyDescent="0.25">
      <c r="R38116" s="15">
        <v>2</v>
      </c>
    </row>
    <row r="38117" spans="18:18" x14ac:dyDescent="0.25">
      <c r="R38117" s="15">
        <v>2</v>
      </c>
    </row>
    <row r="38118" spans="18:18" x14ac:dyDescent="0.25">
      <c r="R38118" s="15">
        <v>2</v>
      </c>
    </row>
    <row r="38119" spans="18:18" x14ac:dyDescent="0.25">
      <c r="R38119" s="15">
        <v>2</v>
      </c>
    </row>
    <row r="38120" spans="18:18" x14ac:dyDescent="0.25">
      <c r="R38120" s="15">
        <v>2</v>
      </c>
    </row>
    <row r="38121" spans="18:18" x14ac:dyDescent="0.25">
      <c r="R38121" s="15">
        <v>2</v>
      </c>
    </row>
    <row r="38122" spans="18:18" x14ac:dyDescent="0.25">
      <c r="R38122" s="15">
        <v>2</v>
      </c>
    </row>
    <row r="38123" spans="18:18" x14ac:dyDescent="0.25">
      <c r="R38123" s="15">
        <v>2</v>
      </c>
    </row>
    <row r="38124" spans="18:18" x14ac:dyDescent="0.25">
      <c r="R38124" s="15">
        <v>3</v>
      </c>
    </row>
    <row r="38125" spans="18:18" x14ac:dyDescent="0.25">
      <c r="R38125" s="15">
        <v>3</v>
      </c>
    </row>
    <row r="38126" spans="18:18" x14ac:dyDescent="0.25">
      <c r="R38126" s="15">
        <v>3</v>
      </c>
    </row>
    <row r="38127" spans="18:18" x14ac:dyDescent="0.25">
      <c r="R38127" s="15">
        <v>3</v>
      </c>
    </row>
    <row r="38128" spans="18:18" x14ac:dyDescent="0.25">
      <c r="R38128" s="15">
        <v>3</v>
      </c>
    </row>
    <row r="38129" spans="18:18" x14ac:dyDescent="0.25">
      <c r="R38129" s="15">
        <v>3</v>
      </c>
    </row>
    <row r="38130" spans="18:18" x14ac:dyDescent="0.25">
      <c r="R38130" s="15">
        <v>3</v>
      </c>
    </row>
    <row r="38131" spans="18:18" x14ac:dyDescent="0.25">
      <c r="R38131" s="15">
        <v>3</v>
      </c>
    </row>
    <row r="38132" spans="18:18" x14ac:dyDescent="0.25">
      <c r="R38132" s="15">
        <v>3</v>
      </c>
    </row>
    <row r="38133" spans="18:18" x14ac:dyDescent="0.25">
      <c r="R38133" s="15">
        <v>3</v>
      </c>
    </row>
    <row r="38134" spans="18:18" x14ac:dyDescent="0.25">
      <c r="R38134" s="15">
        <v>3</v>
      </c>
    </row>
    <row r="38135" spans="18:18" x14ac:dyDescent="0.25">
      <c r="R38135" s="15">
        <v>3</v>
      </c>
    </row>
    <row r="38136" spans="18:18" x14ac:dyDescent="0.25">
      <c r="R38136" s="15">
        <v>3</v>
      </c>
    </row>
    <row r="38137" spans="18:18" x14ac:dyDescent="0.25">
      <c r="R38137" s="15">
        <v>3</v>
      </c>
    </row>
    <row r="38138" spans="18:18" x14ac:dyDescent="0.25">
      <c r="R38138" s="15">
        <v>2</v>
      </c>
    </row>
    <row r="38139" spans="18:18" x14ac:dyDescent="0.25">
      <c r="R38139" s="15">
        <v>2</v>
      </c>
    </row>
    <row r="38140" spans="18:18" x14ac:dyDescent="0.25">
      <c r="R38140" s="15">
        <v>2</v>
      </c>
    </row>
    <row r="38141" spans="18:18" x14ac:dyDescent="0.25">
      <c r="R38141" s="15">
        <v>2</v>
      </c>
    </row>
    <row r="38142" spans="18:18" x14ac:dyDescent="0.25">
      <c r="R38142" s="15">
        <v>2</v>
      </c>
    </row>
    <row r="38143" spans="18:18" x14ac:dyDescent="0.25">
      <c r="R38143" s="15">
        <v>2</v>
      </c>
    </row>
    <row r="38144" spans="18:18" x14ac:dyDescent="0.25">
      <c r="R38144" s="15">
        <v>2</v>
      </c>
    </row>
    <row r="38145" spans="18:18" x14ac:dyDescent="0.25">
      <c r="R38145" s="15">
        <v>2</v>
      </c>
    </row>
    <row r="38146" spans="18:18" x14ac:dyDescent="0.25">
      <c r="R38146" s="15">
        <v>2</v>
      </c>
    </row>
    <row r="38147" spans="18:18" x14ac:dyDescent="0.25">
      <c r="R38147" s="15">
        <v>2</v>
      </c>
    </row>
    <row r="38148" spans="18:18" x14ac:dyDescent="0.25">
      <c r="R38148" s="15">
        <v>2</v>
      </c>
    </row>
    <row r="38149" spans="18:18" x14ac:dyDescent="0.25">
      <c r="R38149" s="15">
        <v>2</v>
      </c>
    </row>
    <row r="38150" spans="18:18" x14ac:dyDescent="0.25">
      <c r="R38150" s="15">
        <v>2</v>
      </c>
    </row>
    <row r="38151" spans="18:18" x14ac:dyDescent="0.25">
      <c r="R38151" s="15">
        <v>2</v>
      </c>
    </row>
    <row r="38152" spans="18:18" x14ac:dyDescent="0.25">
      <c r="R38152" s="15">
        <v>2</v>
      </c>
    </row>
    <row r="38153" spans="18:18" x14ac:dyDescent="0.25">
      <c r="R38153" s="15">
        <v>2</v>
      </c>
    </row>
    <row r="38154" spans="18:18" x14ac:dyDescent="0.25">
      <c r="R38154" s="15">
        <v>2</v>
      </c>
    </row>
    <row r="38155" spans="18:18" x14ac:dyDescent="0.25">
      <c r="R38155" s="15">
        <v>2</v>
      </c>
    </row>
    <row r="38156" spans="18:18" x14ac:dyDescent="0.25">
      <c r="R38156" s="15">
        <v>2</v>
      </c>
    </row>
    <row r="38157" spans="18:18" x14ac:dyDescent="0.25">
      <c r="R38157" s="15">
        <v>2</v>
      </c>
    </row>
    <row r="38158" spans="18:18" x14ac:dyDescent="0.25">
      <c r="R38158" s="15">
        <v>2</v>
      </c>
    </row>
    <row r="38159" spans="18:18" x14ac:dyDescent="0.25">
      <c r="R38159" s="15">
        <v>2</v>
      </c>
    </row>
    <row r="38160" spans="18:18" x14ac:dyDescent="0.25">
      <c r="R38160" s="15">
        <v>2</v>
      </c>
    </row>
    <row r="38161" spans="18:18" x14ac:dyDescent="0.25">
      <c r="R38161" s="15">
        <v>2</v>
      </c>
    </row>
    <row r="38162" spans="18:18" x14ac:dyDescent="0.25">
      <c r="R38162" s="15">
        <v>2</v>
      </c>
    </row>
    <row r="38163" spans="18:18" x14ac:dyDescent="0.25">
      <c r="R38163" s="15">
        <v>2</v>
      </c>
    </row>
    <row r="38164" spans="18:18" x14ac:dyDescent="0.25">
      <c r="R38164" s="15">
        <v>2</v>
      </c>
    </row>
    <row r="38165" spans="18:18" x14ac:dyDescent="0.25">
      <c r="R38165" s="15">
        <v>2</v>
      </c>
    </row>
    <row r="38166" spans="18:18" x14ac:dyDescent="0.25">
      <c r="R38166" s="15">
        <v>2</v>
      </c>
    </row>
    <row r="38167" spans="18:18" x14ac:dyDescent="0.25">
      <c r="R38167" s="15">
        <v>2</v>
      </c>
    </row>
    <row r="38168" spans="18:18" x14ac:dyDescent="0.25">
      <c r="R38168" s="15">
        <v>2</v>
      </c>
    </row>
    <row r="38169" spans="18:18" x14ac:dyDescent="0.25">
      <c r="R38169" s="15">
        <v>2</v>
      </c>
    </row>
    <row r="38170" spans="18:18" x14ac:dyDescent="0.25">
      <c r="R38170" s="15">
        <v>1</v>
      </c>
    </row>
    <row r="38171" spans="18:18" x14ac:dyDescent="0.25">
      <c r="R38171" s="15">
        <v>3</v>
      </c>
    </row>
    <row r="38172" spans="18:18" x14ac:dyDescent="0.25">
      <c r="R38172" s="15">
        <v>2</v>
      </c>
    </row>
    <row r="38173" spans="18:18" x14ac:dyDescent="0.25">
      <c r="R38173" s="15">
        <v>2</v>
      </c>
    </row>
    <row r="38174" spans="18:18" x14ac:dyDescent="0.25">
      <c r="R38174" s="15">
        <v>2</v>
      </c>
    </row>
    <row r="38175" spans="18:18" x14ac:dyDescent="0.25">
      <c r="R38175" s="15">
        <v>2</v>
      </c>
    </row>
    <row r="38176" spans="18:18" x14ac:dyDescent="0.25">
      <c r="R38176" s="15">
        <v>2</v>
      </c>
    </row>
    <row r="38177" spans="18:18" x14ac:dyDescent="0.25">
      <c r="R38177" s="15">
        <v>2</v>
      </c>
    </row>
    <row r="38178" spans="18:18" x14ac:dyDescent="0.25">
      <c r="R38178" s="15">
        <v>2</v>
      </c>
    </row>
    <row r="38179" spans="18:18" x14ac:dyDescent="0.25">
      <c r="R38179" s="15">
        <v>2</v>
      </c>
    </row>
    <row r="38180" spans="18:18" x14ac:dyDescent="0.25">
      <c r="R38180" s="15">
        <v>2</v>
      </c>
    </row>
    <row r="38181" spans="18:18" x14ac:dyDescent="0.25">
      <c r="R38181" s="15">
        <v>1</v>
      </c>
    </row>
    <row r="38182" spans="18:18" x14ac:dyDescent="0.25">
      <c r="R38182" s="15">
        <v>1</v>
      </c>
    </row>
    <row r="38183" spans="18:18" x14ac:dyDescent="0.25">
      <c r="R38183" s="15">
        <v>1</v>
      </c>
    </row>
    <row r="38184" spans="18:18" x14ac:dyDescent="0.25">
      <c r="R38184" s="15">
        <v>1</v>
      </c>
    </row>
    <row r="38185" spans="18:18" x14ac:dyDescent="0.25">
      <c r="R38185" s="15">
        <v>1</v>
      </c>
    </row>
    <row r="38186" spans="18:18" x14ac:dyDescent="0.25">
      <c r="R38186" s="15">
        <v>1</v>
      </c>
    </row>
    <row r="38187" spans="18:18" x14ac:dyDescent="0.25">
      <c r="R38187" s="15">
        <v>1</v>
      </c>
    </row>
    <row r="38188" spans="18:18" x14ac:dyDescent="0.25">
      <c r="R38188" s="15">
        <v>1</v>
      </c>
    </row>
    <row r="38189" spans="18:18" x14ac:dyDescent="0.25">
      <c r="R38189" s="15">
        <v>1</v>
      </c>
    </row>
    <row r="38190" spans="18:18" x14ac:dyDescent="0.25">
      <c r="R38190" s="15">
        <v>1</v>
      </c>
    </row>
    <row r="38191" spans="18:18" x14ac:dyDescent="0.25">
      <c r="R38191" s="15">
        <v>1</v>
      </c>
    </row>
    <row r="38192" spans="18:18" x14ac:dyDescent="0.25">
      <c r="R38192" s="15">
        <v>1</v>
      </c>
    </row>
    <row r="38193" spans="18:18" x14ac:dyDescent="0.25">
      <c r="R38193" s="15">
        <v>1</v>
      </c>
    </row>
    <row r="38194" spans="18:18" x14ac:dyDescent="0.25">
      <c r="R38194" s="15">
        <v>1</v>
      </c>
    </row>
    <row r="38195" spans="18:18" x14ac:dyDescent="0.25">
      <c r="R38195" s="15">
        <v>3</v>
      </c>
    </row>
    <row r="38196" spans="18:18" x14ac:dyDescent="0.25">
      <c r="R38196" s="15">
        <v>3</v>
      </c>
    </row>
    <row r="38197" spans="18:18" x14ac:dyDescent="0.25">
      <c r="R38197" s="15">
        <v>4</v>
      </c>
    </row>
    <row r="38198" spans="18:18" x14ac:dyDescent="0.25">
      <c r="R38198" s="15">
        <v>4</v>
      </c>
    </row>
    <row r="38199" spans="18:18" x14ac:dyDescent="0.25">
      <c r="R38199" s="15">
        <v>3</v>
      </c>
    </row>
    <row r="38200" spans="18:18" x14ac:dyDescent="0.25">
      <c r="R38200" s="15">
        <v>3</v>
      </c>
    </row>
    <row r="38201" spans="18:18" x14ac:dyDescent="0.25">
      <c r="R38201" s="15">
        <v>1</v>
      </c>
    </row>
    <row r="38202" spans="18:18" x14ac:dyDescent="0.25">
      <c r="R38202" s="15">
        <v>1</v>
      </c>
    </row>
    <row r="38203" spans="18:18" x14ac:dyDescent="0.25">
      <c r="R38203" s="15">
        <v>1</v>
      </c>
    </row>
    <row r="38204" spans="18:18" x14ac:dyDescent="0.25">
      <c r="R38204" s="15">
        <v>1</v>
      </c>
    </row>
    <row r="38205" spans="18:18" x14ac:dyDescent="0.25">
      <c r="R38205" s="15">
        <v>4</v>
      </c>
    </row>
    <row r="38206" spans="18:18" x14ac:dyDescent="0.25">
      <c r="R38206" s="15">
        <v>1</v>
      </c>
    </row>
    <row r="38207" spans="18:18" x14ac:dyDescent="0.25">
      <c r="R38207" s="15">
        <v>3</v>
      </c>
    </row>
    <row r="38208" spans="18:18" x14ac:dyDescent="0.25">
      <c r="R38208" s="15">
        <v>1</v>
      </c>
    </row>
    <row r="38209" spans="18:18" x14ac:dyDescent="0.25">
      <c r="R38209" s="15">
        <v>3</v>
      </c>
    </row>
    <row r="38210" spans="18:18" x14ac:dyDescent="0.25">
      <c r="R38210" s="15">
        <v>1</v>
      </c>
    </row>
    <row r="38211" spans="18:18" x14ac:dyDescent="0.25">
      <c r="R38211" s="15">
        <v>4</v>
      </c>
    </row>
    <row r="38212" spans="18:18" x14ac:dyDescent="0.25">
      <c r="R38212" s="15">
        <v>1</v>
      </c>
    </row>
    <row r="38213" spans="18:18" x14ac:dyDescent="0.25">
      <c r="R38213" s="15">
        <v>1</v>
      </c>
    </row>
    <row r="38214" spans="18:18" x14ac:dyDescent="0.25">
      <c r="R38214" s="15">
        <v>1</v>
      </c>
    </row>
    <row r="38215" spans="18:18" x14ac:dyDescent="0.25">
      <c r="R38215" s="15">
        <v>1</v>
      </c>
    </row>
    <row r="38216" spans="18:18" x14ac:dyDescent="0.25">
      <c r="R38216" s="15">
        <v>1</v>
      </c>
    </row>
    <row r="38217" spans="18:18" x14ac:dyDescent="0.25">
      <c r="R38217" s="15">
        <v>1</v>
      </c>
    </row>
    <row r="38218" spans="18:18" x14ac:dyDescent="0.25">
      <c r="R38218" s="15">
        <v>1</v>
      </c>
    </row>
    <row r="38219" spans="18:18" x14ac:dyDescent="0.25">
      <c r="R38219" s="15">
        <v>1</v>
      </c>
    </row>
    <row r="38220" spans="18:18" x14ac:dyDescent="0.25">
      <c r="R38220" s="15">
        <v>3</v>
      </c>
    </row>
    <row r="38221" spans="18:18" x14ac:dyDescent="0.25">
      <c r="R38221" s="15">
        <v>2</v>
      </c>
    </row>
    <row r="38222" spans="18:18" x14ac:dyDescent="0.25">
      <c r="R38222" s="15">
        <v>2</v>
      </c>
    </row>
    <row r="38223" spans="18:18" x14ac:dyDescent="0.25">
      <c r="R38223" s="15">
        <v>2</v>
      </c>
    </row>
    <row r="38224" spans="18:18" x14ac:dyDescent="0.25">
      <c r="R38224" s="15">
        <v>2</v>
      </c>
    </row>
    <row r="38225" spans="18:18" x14ac:dyDescent="0.25">
      <c r="R38225" s="15">
        <v>2</v>
      </c>
    </row>
    <row r="38226" spans="18:18" x14ac:dyDescent="0.25">
      <c r="R38226" s="15">
        <v>2</v>
      </c>
    </row>
    <row r="38227" spans="18:18" x14ac:dyDescent="0.25">
      <c r="R38227" s="15">
        <v>2</v>
      </c>
    </row>
    <row r="38228" spans="18:18" x14ac:dyDescent="0.25">
      <c r="R38228" s="15">
        <v>3</v>
      </c>
    </row>
    <row r="38229" spans="18:18" x14ac:dyDescent="0.25">
      <c r="R38229" s="15">
        <v>3</v>
      </c>
    </row>
    <row r="38230" spans="18:18" x14ac:dyDescent="0.25">
      <c r="R38230" s="15">
        <v>3</v>
      </c>
    </row>
    <row r="38231" spans="18:18" x14ac:dyDescent="0.25">
      <c r="R38231" s="15">
        <v>3</v>
      </c>
    </row>
    <row r="38232" spans="18:18" x14ac:dyDescent="0.25">
      <c r="R38232" s="15">
        <v>3</v>
      </c>
    </row>
    <row r="38233" spans="18:18" x14ac:dyDescent="0.25">
      <c r="R38233" s="15">
        <v>3</v>
      </c>
    </row>
    <row r="38234" spans="18:18" x14ac:dyDescent="0.25">
      <c r="R38234" s="15">
        <v>3</v>
      </c>
    </row>
    <row r="38235" spans="18:18" x14ac:dyDescent="0.25">
      <c r="R38235" s="15">
        <v>2</v>
      </c>
    </row>
    <row r="38236" spans="18:18" x14ac:dyDescent="0.25">
      <c r="R38236" s="15">
        <v>2</v>
      </c>
    </row>
    <row r="38237" spans="18:18" x14ac:dyDescent="0.25">
      <c r="R38237" s="15">
        <v>2</v>
      </c>
    </row>
    <row r="38238" spans="18:18" x14ac:dyDescent="0.25">
      <c r="R38238" s="15">
        <v>2</v>
      </c>
    </row>
    <row r="38239" spans="18:18" x14ac:dyDescent="0.25">
      <c r="R38239" s="15">
        <v>1</v>
      </c>
    </row>
    <row r="38240" spans="18:18" x14ac:dyDescent="0.25">
      <c r="R38240" s="15">
        <v>1</v>
      </c>
    </row>
    <row r="38241" spans="18:18" x14ac:dyDescent="0.25">
      <c r="R38241" s="15">
        <v>1</v>
      </c>
    </row>
    <row r="38242" spans="18:18" x14ac:dyDescent="0.25">
      <c r="R38242" s="15">
        <v>2</v>
      </c>
    </row>
    <row r="38243" spans="18:18" x14ac:dyDescent="0.25">
      <c r="R38243" s="15">
        <v>2</v>
      </c>
    </row>
    <row r="38244" spans="18:18" x14ac:dyDescent="0.25">
      <c r="R38244" s="15">
        <v>1</v>
      </c>
    </row>
    <row r="38245" spans="18:18" x14ac:dyDescent="0.25">
      <c r="R38245" s="15">
        <v>1</v>
      </c>
    </row>
    <row r="38246" spans="18:18" x14ac:dyDescent="0.25">
      <c r="R38246" s="15">
        <v>1</v>
      </c>
    </row>
    <row r="38247" spans="18:18" x14ac:dyDescent="0.25">
      <c r="R38247" s="15">
        <v>1</v>
      </c>
    </row>
    <row r="38248" spans="18:18" x14ac:dyDescent="0.25">
      <c r="R38248" s="15">
        <v>1</v>
      </c>
    </row>
    <row r="38249" spans="18:18" x14ac:dyDescent="0.25">
      <c r="R38249" s="15">
        <v>1</v>
      </c>
    </row>
    <row r="38250" spans="18:18" x14ac:dyDescent="0.25">
      <c r="R38250" s="15">
        <v>1</v>
      </c>
    </row>
    <row r="38251" spans="18:18" x14ac:dyDescent="0.25">
      <c r="R38251" s="15">
        <v>1</v>
      </c>
    </row>
    <row r="38252" spans="18:18" x14ac:dyDescent="0.25">
      <c r="R38252" s="15">
        <v>3</v>
      </c>
    </row>
    <row r="38253" spans="18:18" x14ac:dyDescent="0.25">
      <c r="R38253" s="15">
        <v>3</v>
      </c>
    </row>
    <row r="38254" spans="18:18" x14ac:dyDescent="0.25">
      <c r="R38254" s="15">
        <v>3</v>
      </c>
    </row>
    <row r="38255" spans="18:18" x14ac:dyDescent="0.25">
      <c r="R38255" s="15">
        <v>3</v>
      </c>
    </row>
    <row r="38256" spans="18:18" x14ac:dyDescent="0.25">
      <c r="R38256" s="15">
        <v>3</v>
      </c>
    </row>
    <row r="38257" spans="18:18" x14ac:dyDescent="0.25">
      <c r="R38257" s="15">
        <v>2</v>
      </c>
    </row>
    <row r="38258" spans="18:18" x14ac:dyDescent="0.25">
      <c r="R38258" s="15">
        <v>2</v>
      </c>
    </row>
    <row r="38259" spans="18:18" x14ac:dyDescent="0.25">
      <c r="R38259" s="15">
        <v>2</v>
      </c>
    </row>
    <row r="38260" spans="18:18" x14ac:dyDescent="0.25">
      <c r="R38260" s="15">
        <v>2</v>
      </c>
    </row>
    <row r="38261" spans="18:18" x14ac:dyDescent="0.25">
      <c r="R38261" s="15">
        <v>2</v>
      </c>
    </row>
    <row r="38262" spans="18:18" x14ac:dyDescent="0.25">
      <c r="R38262" s="15">
        <v>1</v>
      </c>
    </row>
    <row r="38263" spans="18:18" x14ac:dyDescent="0.25">
      <c r="R38263" s="15">
        <v>1</v>
      </c>
    </row>
    <row r="38264" spans="18:18" x14ac:dyDescent="0.25">
      <c r="R38264" s="15">
        <v>1</v>
      </c>
    </row>
    <row r="38265" spans="18:18" x14ac:dyDescent="0.25">
      <c r="R38265" s="15">
        <v>1</v>
      </c>
    </row>
    <row r="38266" spans="18:18" x14ac:dyDescent="0.25">
      <c r="R38266" s="15">
        <v>1</v>
      </c>
    </row>
    <row r="38267" spans="18:18" x14ac:dyDescent="0.25">
      <c r="R38267" s="15">
        <v>1</v>
      </c>
    </row>
    <row r="38268" spans="18:18" x14ac:dyDescent="0.25">
      <c r="R38268" s="15">
        <v>1</v>
      </c>
    </row>
    <row r="38269" spans="18:18" x14ac:dyDescent="0.25">
      <c r="R38269" s="15">
        <v>1</v>
      </c>
    </row>
    <row r="38270" spans="18:18" x14ac:dyDescent="0.25">
      <c r="R38270" s="15">
        <v>1</v>
      </c>
    </row>
    <row r="38271" spans="18:18" x14ac:dyDescent="0.25">
      <c r="R38271" s="15">
        <v>1</v>
      </c>
    </row>
    <row r="38272" spans="18:18" x14ac:dyDescent="0.25">
      <c r="R38272" s="15">
        <v>1</v>
      </c>
    </row>
    <row r="38273" spans="18:18" x14ac:dyDescent="0.25">
      <c r="R38273" s="15">
        <v>1</v>
      </c>
    </row>
    <row r="38274" spans="18:18" x14ac:dyDescent="0.25">
      <c r="R38274" s="15">
        <v>1</v>
      </c>
    </row>
    <row r="38275" spans="18:18" x14ac:dyDescent="0.25">
      <c r="R38275" s="15">
        <v>1</v>
      </c>
    </row>
    <row r="38276" spans="18:18" x14ac:dyDescent="0.25">
      <c r="R38276" s="15">
        <v>1</v>
      </c>
    </row>
    <row r="38277" spans="18:18" x14ac:dyDescent="0.25">
      <c r="R38277" s="15">
        <v>1</v>
      </c>
    </row>
    <row r="38278" spans="18:18" x14ac:dyDescent="0.25">
      <c r="R38278" s="15">
        <v>1</v>
      </c>
    </row>
    <row r="38279" spans="18:18" x14ac:dyDescent="0.25">
      <c r="R38279" s="15">
        <v>2</v>
      </c>
    </row>
    <row r="38280" spans="18:18" x14ac:dyDescent="0.25">
      <c r="R38280" s="15">
        <v>2</v>
      </c>
    </row>
    <row r="38281" spans="18:18" x14ac:dyDescent="0.25">
      <c r="R38281" s="15">
        <v>2</v>
      </c>
    </row>
    <row r="38282" spans="18:18" x14ac:dyDescent="0.25">
      <c r="R38282" s="15">
        <v>2</v>
      </c>
    </row>
    <row r="38283" spans="18:18" x14ac:dyDescent="0.25">
      <c r="R38283" s="15">
        <v>2</v>
      </c>
    </row>
    <row r="38284" spans="18:18" x14ac:dyDescent="0.25">
      <c r="R38284" s="15">
        <v>3</v>
      </c>
    </row>
    <row r="38285" spans="18:18" x14ac:dyDescent="0.25">
      <c r="R38285" s="15">
        <v>3</v>
      </c>
    </row>
    <row r="38286" spans="18:18" x14ac:dyDescent="0.25">
      <c r="R38286" s="15">
        <v>3</v>
      </c>
    </row>
    <row r="38287" spans="18:18" x14ac:dyDescent="0.25">
      <c r="R38287" s="15">
        <v>3</v>
      </c>
    </row>
    <row r="38288" spans="18:18" x14ac:dyDescent="0.25">
      <c r="R38288" s="15">
        <v>1</v>
      </c>
    </row>
    <row r="38289" spans="18:18" x14ac:dyDescent="0.25">
      <c r="R38289" s="15">
        <v>1</v>
      </c>
    </row>
    <row r="38290" spans="18:18" x14ac:dyDescent="0.25">
      <c r="R38290" s="15">
        <v>1</v>
      </c>
    </row>
    <row r="38291" spans="18:18" x14ac:dyDescent="0.25">
      <c r="R38291" s="15">
        <v>1</v>
      </c>
    </row>
    <row r="38292" spans="18:18" x14ac:dyDescent="0.25">
      <c r="R38292" s="15">
        <v>1</v>
      </c>
    </row>
    <row r="38293" spans="18:18" x14ac:dyDescent="0.25">
      <c r="R38293" s="15">
        <v>1</v>
      </c>
    </row>
    <row r="38294" spans="18:18" x14ac:dyDescent="0.25">
      <c r="R38294" s="15">
        <v>1</v>
      </c>
    </row>
    <row r="38295" spans="18:18" x14ac:dyDescent="0.25">
      <c r="R38295" s="15">
        <v>1</v>
      </c>
    </row>
    <row r="38296" spans="18:18" x14ac:dyDescent="0.25">
      <c r="R38296" s="15">
        <v>5</v>
      </c>
    </row>
    <row r="38297" spans="18:18" x14ac:dyDescent="0.25">
      <c r="R38297" s="15">
        <v>1</v>
      </c>
    </row>
    <row r="38298" spans="18:18" x14ac:dyDescent="0.25">
      <c r="R38298" s="15">
        <v>1</v>
      </c>
    </row>
    <row r="38299" spans="18:18" x14ac:dyDescent="0.25">
      <c r="R38299" s="15">
        <v>2</v>
      </c>
    </row>
    <row r="38300" spans="18:18" x14ac:dyDescent="0.25">
      <c r="R38300" s="15">
        <v>2</v>
      </c>
    </row>
    <row r="38301" spans="18:18" x14ac:dyDescent="0.25">
      <c r="R38301" s="15">
        <v>3</v>
      </c>
    </row>
    <row r="38302" spans="18:18" x14ac:dyDescent="0.25">
      <c r="R38302" s="15">
        <v>3</v>
      </c>
    </row>
    <row r="38303" spans="18:18" x14ac:dyDescent="0.25">
      <c r="R38303" s="15">
        <v>5</v>
      </c>
    </row>
    <row r="38304" spans="18:18" x14ac:dyDescent="0.25">
      <c r="R38304" s="15">
        <v>3</v>
      </c>
    </row>
    <row r="38305" spans="18:18" x14ac:dyDescent="0.25">
      <c r="R38305" s="15">
        <v>3</v>
      </c>
    </row>
    <row r="38306" spans="18:18" x14ac:dyDescent="0.25">
      <c r="R38306" s="15">
        <v>3</v>
      </c>
    </row>
    <row r="38307" spans="18:18" x14ac:dyDescent="0.25">
      <c r="R38307" s="15">
        <v>4</v>
      </c>
    </row>
    <row r="38308" spans="18:18" x14ac:dyDescent="0.25">
      <c r="R38308" s="15">
        <v>1</v>
      </c>
    </row>
    <row r="38309" spans="18:18" x14ac:dyDescent="0.25">
      <c r="R38309" s="15">
        <v>1</v>
      </c>
    </row>
    <row r="38310" spans="18:18" x14ac:dyDescent="0.25">
      <c r="R38310" s="15">
        <v>1</v>
      </c>
    </row>
    <row r="38311" spans="18:18" x14ac:dyDescent="0.25">
      <c r="R38311" s="15">
        <v>2</v>
      </c>
    </row>
    <row r="38312" spans="18:18" x14ac:dyDescent="0.25">
      <c r="R38312" s="15">
        <v>2</v>
      </c>
    </row>
    <row r="38313" spans="18:18" x14ac:dyDescent="0.25">
      <c r="R38313" s="15">
        <v>2</v>
      </c>
    </row>
    <row r="38314" spans="18:18" x14ac:dyDescent="0.25">
      <c r="R38314" s="15">
        <v>2</v>
      </c>
    </row>
    <row r="38315" spans="18:18" x14ac:dyDescent="0.25">
      <c r="R38315" s="15">
        <v>2</v>
      </c>
    </row>
    <row r="38316" spans="18:18" x14ac:dyDescent="0.25">
      <c r="R38316" s="15">
        <v>4</v>
      </c>
    </row>
    <row r="38317" spans="18:18" x14ac:dyDescent="0.25">
      <c r="R38317" s="15">
        <v>1</v>
      </c>
    </row>
    <row r="38318" spans="18:18" x14ac:dyDescent="0.25">
      <c r="R38318" s="15">
        <v>1</v>
      </c>
    </row>
    <row r="38319" spans="18:18" x14ac:dyDescent="0.25">
      <c r="R38319" s="15">
        <v>1</v>
      </c>
    </row>
    <row r="38320" spans="18:18" x14ac:dyDescent="0.25">
      <c r="R38320" s="15">
        <v>1</v>
      </c>
    </row>
    <row r="38321" spans="18:18" x14ac:dyDescent="0.25">
      <c r="R38321" s="15">
        <v>1</v>
      </c>
    </row>
    <row r="38322" spans="18:18" x14ac:dyDescent="0.25">
      <c r="R38322" s="15">
        <v>1</v>
      </c>
    </row>
    <row r="38323" spans="18:18" x14ac:dyDescent="0.25">
      <c r="R38323" s="15">
        <v>1</v>
      </c>
    </row>
    <row r="38324" spans="18:18" x14ac:dyDescent="0.25">
      <c r="R38324" s="15">
        <v>1</v>
      </c>
    </row>
    <row r="38325" spans="18:18" x14ac:dyDescent="0.25">
      <c r="R38325" s="15">
        <v>1</v>
      </c>
    </row>
    <row r="38326" spans="18:18" x14ac:dyDescent="0.25">
      <c r="R38326" s="15">
        <v>1</v>
      </c>
    </row>
    <row r="38327" spans="18:18" x14ac:dyDescent="0.25">
      <c r="R38327" s="15">
        <v>1</v>
      </c>
    </row>
    <row r="38328" spans="18:18" x14ac:dyDescent="0.25">
      <c r="R38328" s="15">
        <v>1</v>
      </c>
    </row>
    <row r="38329" spans="18:18" x14ac:dyDescent="0.25">
      <c r="R38329" s="15">
        <v>3</v>
      </c>
    </row>
    <row r="38330" spans="18:18" x14ac:dyDescent="0.25">
      <c r="R38330" s="15">
        <v>3</v>
      </c>
    </row>
    <row r="38331" spans="18:18" x14ac:dyDescent="0.25">
      <c r="R38331" s="15">
        <v>3</v>
      </c>
    </row>
    <row r="38332" spans="18:18" x14ac:dyDescent="0.25">
      <c r="R38332" s="15">
        <v>3</v>
      </c>
    </row>
    <row r="38333" spans="18:18" x14ac:dyDescent="0.25">
      <c r="R38333" s="15">
        <v>3</v>
      </c>
    </row>
    <row r="38334" spans="18:18" x14ac:dyDescent="0.25">
      <c r="R38334" s="15">
        <v>3</v>
      </c>
    </row>
    <row r="38335" spans="18:18" x14ac:dyDescent="0.25">
      <c r="R38335" s="15">
        <v>3</v>
      </c>
    </row>
    <row r="38336" spans="18:18" x14ac:dyDescent="0.25">
      <c r="R38336" s="15">
        <v>3</v>
      </c>
    </row>
    <row r="38337" spans="18:18" x14ac:dyDescent="0.25">
      <c r="R38337" s="15">
        <v>3</v>
      </c>
    </row>
    <row r="38338" spans="18:18" x14ac:dyDescent="0.25">
      <c r="R38338" s="15">
        <v>3</v>
      </c>
    </row>
    <row r="38339" spans="18:18" x14ac:dyDescent="0.25">
      <c r="R38339" s="15">
        <v>3</v>
      </c>
    </row>
    <row r="38340" spans="18:18" x14ac:dyDescent="0.25">
      <c r="R38340" s="15">
        <v>3</v>
      </c>
    </row>
    <row r="38341" spans="18:18" x14ac:dyDescent="0.25">
      <c r="R38341" s="15">
        <v>3</v>
      </c>
    </row>
    <row r="38342" spans="18:18" x14ac:dyDescent="0.25">
      <c r="R38342" s="15">
        <v>1</v>
      </c>
    </row>
    <row r="38343" spans="18:18" x14ac:dyDescent="0.25">
      <c r="R38343" s="15">
        <v>1</v>
      </c>
    </row>
    <row r="38344" spans="18:18" x14ac:dyDescent="0.25">
      <c r="R38344" s="15">
        <v>1</v>
      </c>
    </row>
    <row r="38345" spans="18:18" x14ac:dyDescent="0.25">
      <c r="R38345" s="15">
        <v>1</v>
      </c>
    </row>
    <row r="38346" spans="18:18" x14ac:dyDescent="0.25">
      <c r="R38346" s="15">
        <v>1</v>
      </c>
    </row>
    <row r="38347" spans="18:18" x14ac:dyDescent="0.25">
      <c r="R38347" s="15">
        <v>1</v>
      </c>
    </row>
    <row r="38348" spans="18:18" x14ac:dyDescent="0.25">
      <c r="R38348" s="15">
        <v>1</v>
      </c>
    </row>
    <row r="38349" spans="18:18" x14ac:dyDescent="0.25">
      <c r="R38349" s="15">
        <v>2</v>
      </c>
    </row>
    <row r="38350" spans="18:18" x14ac:dyDescent="0.25">
      <c r="R38350" s="15">
        <v>2</v>
      </c>
    </row>
    <row r="38351" spans="18:18" x14ac:dyDescent="0.25">
      <c r="R38351" s="15">
        <v>2</v>
      </c>
    </row>
    <row r="38352" spans="18:18" x14ac:dyDescent="0.25">
      <c r="R38352" s="15">
        <v>2</v>
      </c>
    </row>
    <row r="38353" spans="18:18" x14ac:dyDescent="0.25">
      <c r="R38353" s="15">
        <v>2</v>
      </c>
    </row>
    <row r="38354" spans="18:18" x14ac:dyDescent="0.25">
      <c r="R38354" s="15">
        <v>2</v>
      </c>
    </row>
    <row r="38355" spans="18:18" x14ac:dyDescent="0.25">
      <c r="R38355" s="15">
        <v>5</v>
      </c>
    </row>
    <row r="38356" spans="18:18" x14ac:dyDescent="0.25">
      <c r="R38356" s="15">
        <v>1</v>
      </c>
    </row>
    <row r="38357" spans="18:18" x14ac:dyDescent="0.25">
      <c r="R38357" s="15">
        <v>1</v>
      </c>
    </row>
    <row r="38358" spans="18:18" x14ac:dyDescent="0.25">
      <c r="R38358" s="15">
        <v>1</v>
      </c>
    </row>
    <row r="38359" spans="18:18" x14ac:dyDescent="0.25">
      <c r="R38359" s="15">
        <v>1</v>
      </c>
    </row>
    <row r="38360" spans="18:18" x14ac:dyDescent="0.25">
      <c r="R38360" s="15">
        <v>1</v>
      </c>
    </row>
    <row r="38361" spans="18:18" x14ac:dyDescent="0.25">
      <c r="R38361" s="15">
        <v>1</v>
      </c>
    </row>
    <row r="38362" spans="18:18" x14ac:dyDescent="0.25">
      <c r="R38362" s="15">
        <v>1</v>
      </c>
    </row>
    <row r="38363" spans="18:18" x14ac:dyDescent="0.25">
      <c r="R38363" s="15">
        <v>3</v>
      </c>
    </row>
    <row r="38364" spans="18:18" x14ac:dyDescent="0.25">
      <c r="R38364" s="15">
        <v>3</v>
      </c>
    </row>
    <row r="38365" spans="18:18" x14ac:dyDescent="0.25">
      <c r="R38365" s="15">
        <v>3</v>
      </c>
    </row>
    <row r="38366" spans="18:18" x14ac:dyDescent="0.25">
      <c r="R38366" s="15">
        <v>3</v>
      </c>
    </row>
    <row r="38367" spans="18:18" x14ac:dyDescent="0.25">
      <c r="R38367" s="15">
        <v>3</v>
      </c>
    </row>
    <row r="38368" spans="18:18" x14ac:dyDescent="0.25">
      <c r="R38368" s="15">
        <v>3</v>
      </c>
    </row>
    <row r="38369" spans="18:18" x14ac:dyDescent="0.25">
      <c r="R38369" s="15">
        <v>1</v>
      </c>
    </row>
    <row r="38370" spans="18:18" x14ac:dyDescent="0.25">
      <c r="R38370" s="15">
        <v>1</v>
      </c>
    </row>
    <row r="38371" spans="18:18" x14ac:dyDescent="0.25">
      <c r="R38371" s="15">
        <v>1</v>
      </c>
    </row>
    <row r="38372" spans="18:18" x14ac:dyDescent="0.25">
      <c r="R38372" s="15">
        <v>1</v>
      </c>
    </row>
    <row r="38373" spans="18:18" x14ac:dyDescent="0.25">
      <c r="R38373" s="15">
        <v>4</v>
      </c>
    </row>
    <row r="38374" spans="18:18" x14ac:dyDescent="0.25">
      <c r="R38374" s="15">
        <v>4</v>
      </c>
    </row>
    <row r="38375" spans="18:18" x14ac:dyDescent="0.25">
      <c r="R38375" s="15">
        <v>4</v>
      </c>
    </row>
    <row r="38376" spans="18:18" x14ac:dyDescent="0.25">
      <c r="R38376" s="15">
        <v>4</v>
      </c>
    </row>
    <row r="38377" spans="18:18" x14ac:dyDescent="0.25">
      <c r="R38377" s="15">
        <v>1</v>
      </c>
    </row>
    <row r="38378" spans="18:18" x14ac:dyDescent="0.25">
      <c r="R38378" s="15">
        <v>1</v>
      </c>
    </row>
    <row r="38379" spans="18:18" x14ac:dyDescent="0.25">
      <c r="R38379" s="15">
        <v>1</v>
      </c>
    </row>
    <row r="38380" spans="18:18" x14ac:dyDescent="0.25">
      <c r="R38380" s="15">
        <v>1</v>
      </c>
    </row>
    <row r="38381" spans="18:18" x14ac:dyDescent="0.25">
      <c r="R38381" s="15">
        <v>1</v>
      </c>
    </row>
    <row r="38382" spans="18:18" x14ac:dyDescent="0.25">
      <c r="R38382" s="15">
        <v>4</v>
      </c>
    </row>
    <row r="38383" spans="18:18" x14ac:dyDescent="0.25">
      <c r="R38383" s="15">
        <v>4</v>
      </c>
    </row>
    <row r="38384" spans="18:18" x14ac:dyDescent="0.25">
      <c r="R38384" s="15">
        <v>4</v>
      </c>
    </row>
    <row r="38385" spans="18:18" x14ac:dyDescent="0.25">
      <c r="R38385" s="15">
        <v>4</v>
      </c>
    </row>
    <row r="38386" spans="18:18" x14ac:dyDescent="0.25">
      <c r="R38386" s="15">
        <v>1</v>
      </c>
    </row>
    <row r="38387" spans="18:18" x14ac:dyDescent="0.25">
      <c r="R38387" s="15">
        <v>1</v>
      </c>
    </row>
    <row r="38388" spans="18:18" x14ac:dyDescent="0.25">
      <c r="R38388" s="15">
        <v>1</v>
      </c>
    </row>
    <row r="38389" spans="18:18" x14ac:dyDescent="0.25">
      <c r="R38389" s="15">
        <v>3</v>
      </c>
    </row>
    <row r="38390" spans="18:18" x14ac:dyDescent="0.25">
      <c r="R38390" s="15">
        <v>3</v>
      </c>
    </row>
    <row r="38391" spans="18:18" x14ac:dyDescent="0.25">
      <c r="R38391" s="15">
        <v>3</v>
      </c>
    </row>
    <row r="38392" spans="18:18" x14ac:dyDescent="0.25">
      <c r="R38392" s="15">
        <v>3</v>
      </c>
    </row>
    <row r="38393" spans="18:18" x14ac:dyDescent="0.25">
      <c r="R38393" s="15">
        <v>3</v>
      </c>
    </row>
    <row r="38394" spans="18:18" x14ac:dyDescent="0.25">
      <c r="R38394" s="15">
        <v>3</v>
      </c>
    </row>
    <row r="38395" spans="18:18" x14ac:dyDescent="0.25">
      <c r="R38395" s="15">
        <v>3</v>
      </c>
    </row>
    <row r="38396" spans="18:18" x14ac:dyDescent="0.25">
      <c r="R38396" s="15">
        <v>3</v>
      </c>
    </row>
    <row r="38397" spans="18:18" x14ac:dyDescent="0.25">
      <c r="R38397" s="15">
        <v>3</v>
      </c>
    </row>
    <row r="38398" spans="18:18" x14ac:dyDescent="0.25">
      <c r="R38398" s="15">
        <v>1</v>
      </c>
    </row>
    <row r="38399" spans="18:18" x14ac:dyDescent="0.25">
      <c r="R38399" s="15">
        <v>1</v>
      </c>
    </row>
    <row r="38400" spans="18:18" x14ac:dyDescent="0.25">
      <c r="R38400" s="15">
        <v>1</v>
      </c>
    </row>
    <row r="38401" spans="18:18" x14ac:dyDescent="0.25">
      <c r="R38401" s="15">
        <v>1</v>
      </c>
    </row>
    <row r="38402" spans="18:18" x14ac:dyDescent="0.25">
      <c r="R38402" s="15">
        <v>1</v>
      </c>
    </row>
    <row r="38403" spans="18:18" x14ac:dyDescent="0.25">
      <c r="R38403" s="15">
        <v>1</v>
      </c>
    </row>
    <row r="38404" spans="18:18" x14ac:dyDescent="0.25">
      <c r="R38404" s="15">
        <v>1</v>
      </c>
    </row>
    <row r="38405" spans="18:18" x14ac:dyDescent="0.25">
      <c r="R38405" s="15">
        <v>1</v>
      </c>
    </row>
    <row r="38406" spans="18:18" x14ac:dyDescent="0.25">
      <c r="R38406" s="15">
        <v>1</v>
      </c>
    </row>
    <row r="38407" spans="18:18" x14ac:dyDescent="0.25">
      <c r="R38407" s="15">
        <v>1</v>
      </c>
    </row>
    <row r="38408" spans="18:18" x14ac:dyDescent="0.25">
      <c r="R38408" s="15">
        <v>1</v>
      </c>
    </row>
    <row r="38409" spans="18:18" x14ac:dyDescent="0.25">
      <c r="R38409" s="15">
        <v>3</v>
      </c>
    </row>
    <row r="38410" spans="18:18" x14ac:dyDescent="0.25">
      <c r="R38410" s="15">
        <v>3</v>
      </c>
    </row>
    <row r="38411" spans="18:18" x14ac:dyDescent="0.25">
      <c r="R38411" s="15">
        <v>3</v>
      </c>
    </row>
    <row r="38412" spans="18:18" x14ac:dyDescent="0.25">
      <c r="R38412" s="15">
        <v>3</v>
      </c>
    </row>
    <row r="38413" spans="18:18" x14ac:dyDescent="0.25">
      <c r="R38413" s="15">
        <v>2</v>
      </c>
    </row>
    <row r="38414" spans="18:18" x14ac:dyDescent="0.25">
      <c r="R38414" s="15">
        <v>2</v>
      </c>
    </row>
    <row r="38415" spans="18:18" x14ac:dyDescent="0.25">
      <c r="R38415" s="15">
        <v>2</v>
      </c>
    </row>
    <row r="38416" spans="18:18" x14ac:dyDescent="0.25">
      <c r="R38416" s="15">
        <v>2</v>
      </c>
    </row>
    <row r="38417" spans="18:18" x14ac:dyDescent="0.25">
      <c r="R38417" s="15">
        <v>2</v>
      </c>
    </row>
    <row r="38418" spans="18:18" x14ac:dyDescent="0.25">
      <c r="R38418" s="15">
        <v>2</v>
      </c>
    </row>
    <row r="38419" spans="18:18" x14ac:dyDescent="0.25">
      <c r="R38419" s="15">
        <v>1</v>
      </c>
    </row>
    <row r="38420" spans="18:18" x14ac:dyDescent="0.25">
      <c r="R38420" s="15">
        <v>1</v>
      </c>
    </row>
    <row r="38421" spans="18:18" x14ac:dyDescent="0.25">
      <c r="R38421" s="15">
        <v>3</v>
      </c>
    </row>
    <row r="38422" spans="18:18" x14ac:dyDescent="0.25">
      <c r="R38422" s="15">
        <v>3</v>
      </c>
    </row>
    <row r="38423" spans="18:18" x14ac:dyDescent="0.25">
      <c r="R38423" s="15">
        <v>3</v>
      </c>
    </row>
    <row r="38424" spans="18:18" x14ac:dyDescent="0.25">
      <c r="R38424" s="15">
        <v>3</v>
      </c>
    </row>
    <row r="38425" spans="18:18" x14ac:dyDescent="0.25">
      <c r="R38425" s="15">
        <v>3</v>
      </c>
    </row>
    <row r="38426" spans="18:18" x14ac:dyDescent="0.25">
      <c r="R38426" s="15">
        <v>3</v>
      </c>
    </row>
    <row r="38427" spans="18:18" x14ac:dyDescent="0.25">
      <c r="R38427" s="15">
        <v>1</v>
      </c>
    </row>
    <row r="38428" spans="18:18" x14ac:dyDescent="0.25">
      <c r="R38428" s="15">
        <v>1</v>
      </c>
    </row>
    <row r="38429" spans="18:18" x14ac:dyDescent="0.25">
      <c r="R38429" s="15">
        <v>1</v>
      </c>
    </row>
    <row r="38430" spans="18:18" x14ac:dyDescent="0.25">
      <c r="R38430" s="15">
        <v>1</v>
      </c>
    </row>
    <row r="38431" spans="18:18" x14ac:dyDescent="0.25">
      <c r="R38431" s="15">
        <v>1</v>
      </c>
    </row>
    <row r="38432" spans="18:18" x14ac:dyDescent="0.25">
      <c r="R38432" s="15">
        <v>1</v>
      </c>
    </row>
    <row r="38433" spans="18:18" x14ac:dyDescent="0.25">
      <c r="R38433" s="15">
        <v>1</v>
      </c>
    </row>
    <row r="38434" spans="18:18" x14ac:dyDescent="0.25">
      <c r="R38434" s="15">
        <v>3</v>
      </c>
    </row>
    <row r="38435" spans="18:18" x14ac:dyDescent="0.25">
      <c r="R38435" s="15">
        <v>3</v>
      </c>
    </row>
    <row r="38436" spans="18:18" x14ac:dyDescent="0.25">
      <c r="R38436" s="15">
        <v>3</v>
      </c>
    </row>
    <row r="38437" spans="18:18" x14ac:dyDescent="0.25">
      <c r="R38437" s="15">
        <v>3</v>
      </c>
    </row>
    <row r="38438" spans="18:18" x14ac:dyDescent="0.25">
      <c r="R38438" s="15">
        <v>3</v>
      </c>
    </row>
    <row r="38439" spans="18:18" x14ac:dyDescent="0.25">
      <c r="R38439" s="15">
        <v>3</v>
      </c>
    </row>
    <row r="38440" spans="18:18" x14ac:dyDescent="0.25">
      <c r="R38440" s="15">
        <v>1</v>
      </c>
    </row>
    <row r="38441" spans="18:18" x14ac:dyDescent="0.25">
      <c r="R38441" s="15">
        <v>2</v>
      </c>
    </row>
    <row r="38442" spans="18:18" x14ac:dyDescent="0.25">
      <c r="R38442" s="15">
        <v>2</v>
      </c>
    </row>
    <row r="38443" spans="18:18" x14ac:dyDescent="0.25">
      <c r="R38443" s="15">
        <v>2</v>
      </c>
    </row>
    <row r="38444" spans="18:18" x14ac:dyDescent="0.25">
      <c r="R38444" s="15">
        <v>2</v>
      </c>
    </row>
    <row r="38445" spans="18:18" x14ac:dyDescent="0.25">
      <c r="R38445" s="15">
        <v>1</v>
      </c>
    </row>
    <row r="38446" spans="18:18" x14ac:dyDescent="0.25">
      <c r="R38446" s="15">
        <v>1</v>
      </c>
    </row>
    <row r="38447" spans="18:18" x14ac:dyDescent="0.25">
      <c r="R38447" s="15">
        <v>3</v>
      </c>
    </row>
    <row r="38448" spans="18:18" x14ac:dyDescent="0.25">
      <c r="R38448" s="15">
        <v>3</v>
      </c>
    </row>
    <row r="38449" spans="18:18" x14ac:dyDescent="0.25">
      <c r="R38449" s="15">
        <v>3</v>
      </c>
    </row>
    <row r="38450" spans="18:18" x14ac:dyDescent="0.25">
      <c r="R38450" s="15">
        <v>3</v>
      </c>
    </row>
    <row r="38451" spans="18:18" x14ac:dyDescent="0.25">
      <c r="R38451" s="15">
        <v>2</v>
      </c>
    </row>
    <row r="38452" spans="18:18" x14ac:dyDescent="0.25">
      <c r="R38452" s="15">
        <v>2</v>
      </c>
    </row>
    <row r="38453" spans="18:18" x14ac:dyDescent="0.25">
      <c r="R38453" s="15">
        <v>2</v>
      </c>
    </row>
    <row r="38454" spans="18:18" x14ac:dyDescent="0.25">
      <c r="R38454" s="15">
        <v>2</v>
      </c>
    </row>
    <row r="38455" spans="18:18" x14ac:dyDescent="0.25">
      <c r="R38455" s="15">
        <v>2</v>
      </c>
    </row>
    <row r="38456" spans="18:18" x14ac:dyDescent="0.25">
      <c r="R38456" s="15">
        <v>1</v>
      </c>
    </row>
    <row r="38457" spans="18:18" x14ac:dyDescent="0.25">
      <c r="R38457" s="15">
        <v>1</v>
      </c>
    </row>
    <row r="38458" spans="18:18" x14ac:dyDescent="0.25">
      <c r="R38458" s="15">
        <v>1</v>
      </c>
    </row>
    <row r="38459" spans="18:18" x14ac:dyDescent="0.25">
      <c r="R38459" s="15">
        <v>1</v>
      </c>
    </row>
    <row r="38460" spans="18:18" x14ac:dyDescent="0.25">
      <c r="R38460" s="15">
        <v>1</v>
      </c>
    </row>
    <row r="38461" spans="18:18" x14ac:dyDescent="0.25">
      <c r="R38461" s="15">
        <v>1</v>
      </c>
    </row>
    <row r="38462" spans="18:18" x14ac:dyDescent="0.25">
      <c r="R38462" s="15">
        <v>1</v>
      </c>
    </row>
    <row r="38463" spans="18:18" x14ac:dyDescent="0.25">
      <c r="R38463" s="15">
        <v>1</v>
      </c>
    </row>
    <row r="38464" spans="18:18" x14ac:dyDescent="0.25">
      <c r="R38464" s="15">
        <v>1</v>
      </c>
    </row>
    <row r="38465" spans="18:18" x14ac:dyDescent="0.25">
      <c r="R38465" s="15">
        <v>1</v>
      </c>
    </row>
    <row r="38466" spans="18:18" x14ac:dyDescent="0.25">
      <c r="R38466" s="15">
        <v>1</v>
      </c>
    </row>
    <row r="38467" spans="18:18" x14ac:dyDescent="0.25">
      <c r="R38467" s="15">
        <v>1</v>
      </c>
    </row>
    <row r="38468" spans="18:18" x14ac:dyDescent="0.25">
      <c r="R38468" s="15">
        <v>1</v>
      </c>
    </row>
    <row r="38469" spans="18:18" x14ac:dyDescent="0.25">
      <c r="R38469" s="15">
        <v>1</v>
      </c>
    </row>
    <row r="38470" spans="18:18" x14ac:dyDescent="0.25">
      <c r="R38470" s="15">
        <v>2</v>
      </c>
    </row>
    <row r="38471" spans="18:18" x14ac:dyDescent="0.25">
      <c r="R38471" s="15">
        <v>2</v>
      </c>
    </row>
    <row r="38472" spans="18:18" x14ac:dyDescent="0.25">
      <c r="R38472" s="15">
        <v>1</v>
      </c>
    </row>
    <row r="38473" spans="18:18" x14ac:dyDescent="0.25">
      <c r="R38473" s="15">
        <v>1</v>
      </c>
    </row>
    <row r="38474" spans="18:18" x14ac:dyDescent="0.25">
      <c r="R38474" s="15">
        <v>1</v>
      </c>
    </row>
    <row r="38475" spans="18:18" x14ac:dyDescent="0.25">
      <c r="R38475" s="15">
        <v>1</v>
      </c>
    </row>
    <row r="38476" spans="18:18" x14ac:dyDescent="0.25">
      <c r="R38476" s="15">
        <v>1</v>
      </c>
    </row>
    <row r="38477" spans="18:18" x14ac:dyDescent="0.25">
      <c r="R38477" s="15">
        <v>1</v>
      </c>
    </row>
    <row r="38478" spans="18:18" x14ac:dyDescent="0.25">
      <c r="R38478" s="15">
        <v>1</v>
      </c>
    </row>
    <row r="38479" spans="18:18" x14ac:dyDescent="0.25">
      <c r="R38479" s="15">
        <v>1</v>
      </c>
    </row>
    <row r="38480" spans="18:18" x14ac:dyDescent="0.25">
      <c r="R38480" s="15">
        <v>1</v>
      </c>
    </row>
    <row r="38481" spans="18:18" x14ac:dyDescent="0.25">
      <c r="R38481" s="15">
        <v>1</v>
      </c>
    </row>
    <row r="38482" spans="18:18" x14ac:dyDescent="0.25">
      <c r="R38482" s="15">
        <v>1</v>
      </c>
    </row>
    <row r="38483" spans="18:18" x14ac:dyDescent="0.25">
      <c r="R38483" s="15">
        <v>1</v>
      </c>
    </row>
    <row r="38484" spans="18:18" x14ac:dyDescent="0.25">
      <c r="R38484" s="15">
        <v>1</v>
      </c>
    </row>
    <row r="38485" spans="18:18" x14ac:dyDescent="0.25">
      <c r="R38485" s="15">
        <v>1</v>
      </c>
    </row>
    <row r="38486" spans="18:18" x14ac:dyDescent="0.25">
      <c r="R38486" s="15">
        <v>1</v>
      </c>
    </row>
    <row r="38487" spans="18:18" x14ac:dyDescent="0.25">
      <c r="R38487" s="15">
        <v>1</v>
      </c>
    </row>
    <row r="38488" spans="18:18" x14ac:dyDescent="0.25">
      <c r="R38488" s="15">
        <v>1</v>
      </c>
    </row>
    <row r="38489" spans="18:18" x14ac:dyDescent="0.25">
      <c r="R38489" s="15">
        <v>1</v>
      </c>
    </row>
    <row r="38490" spans="18:18" x14ac:dyDescent="0.25">
      <c r="R38490" s="15">
        <v>1</v>
      </c>
    </row>
    <row r="38491" spans="18:18" x14ac:dyDescent="0.25">
      <c r="R38491" s="15">
        <v>1</v>
      </c>
    </row>
    <row r="38492" spans="18:18" x14ac:dyDescent="0.25">
      <c r="R38492" s="15">
        <v>1</v>
      </c>
    </row>
    <row r="38493" spans="18:18" x14ac:dyDescent="0.25">
      <c r="R38493" s="15">
        <v>1</v>
      </c>
    </row>
    <row r="38494" spans="18:18" x14ac:dyDescent="0.25">
      <c r="R38494" s="15">
        <v>1</v>
      </c>
    </row>
    <row r="38495" spans="18:18" x14ac:dyDescent="0.25">
      <c r="R38495" s="15">
        <v>1</v>
      </c>
    </row>
    <row r="38496" spans="18:18" x14ac:dyDescent="0.25">
      <c r="R38496" s="15">
        <v>1</v>
      </c>
    </row>
    <row r="38497" spans="18:18" x14ac:dyDescent="0.25">
      <c r="R38497" s="15">
        <v>1</v>
      </c>
    </row>
    <row r="38498" spans="18:18" x14ac:dyDescent="0.25">
      <c r="R38498" s="15">
        <v>1</v>
      </c>
    </row>
    <row r="38499" spans="18:18" x14ac:dyDescent="0.25">
      <c r="R38499" s="15">
        <v>1</v>
      </c>
    </row>
    <row r="38500" spans="18:18" x14ac:dyDescent="0.25">
      <c r="R38500" s="15">
        <v>1</v>
      </c>
    </row>
    <row r="38501" spans="18:18" x14ac:dyDescent="0.25">
      <c r="R38501" s="15">
        <v>3</v>
      </c>
    </row>
    <row r="38502" spans="18:18" x14ac:dyDescent="0.25">
      <c r="R38502" s="15">
        <v>3</v>
      </c>
    </row>
    <row r="38503" spans="18:18" x14ac:dyDescent="0.25">
      <c r="R38503" s="15">
        <v>3</v>
      </c>
    </row>
    <row r="38504" spans="18:18" x14ac:dyDescent="0.25">
      <c r="R38504" s="15">
        <v>3</v>
      </c>
    </row>
    <row r="38505" spans="18:18" x14ac:dyDescent="0.25">
      <c r="R38505" s="15">
        <v>3</v>
      </c>
    </row>
    <row r="38506" spans="18:18" x14ac:dyDescent="0.25">
      <c r="R38506" s="15">
        <v>3</v>
      </c>
    </row>
    <row r="38507" spans="18:18" x14ac:dyDescent="0.25">
      <c r="R38507" s="15">
        <v>1</v>
      </c>
    </row>
    <row r="38508" spans="18:18" x14ac:dyDescent="0.25">
      <c r="R38508" s="15">
        <v>1</v>
      </c>
    </row>
    <row r="38509" spans="18:18" x14ac:dyDescent="0.25">
      <c r="R38509" s="15">
        <v>1</v>
      </c>
    </row>
    <row r="38510" spans="18:18" x14ac:dyDescent="0.25">
      <c r="R38510" s="15">
        <v>1</v>
      </c>
    </row>
    <row r="38511" spans="18:18" x14ac:dyDescent="0.25">
      <c r="R38511" s="15">
        <v>2</v>
      </c>
    </row>
    <row r="38512" spans="18:18" x14ac:dyDescent="0.25">
      <c r="R38512" s="15">
        <v>2</v>
      </c>
    </row>
    <row r="38513" spans="18:18" x14ac:dyDescent="0.25">
      <c r="R38513" s="15">
        <v>2</v>
      </c>
    </row>
    <row r="38514" spans="18:18" x14ac:dyDescent="0.25">
      <c r="R38514" s="15">
        <v>2</v>
      </c>
    </row>
    <row r="38515" spans="18:18" x14ac:dyDescent="0.25">
      <c r="R38515" s="15">
        <v>1</v>
      </c>
    </row>
    <row r="38516" spans="18:18" x14ac:dyDescent="0.25">
      <c r="R38516" s="15">
        <v>1</v>
      </c>
    </row>
    <row r="38517" spans="18:18" x14ac:dyDescent="0.25">
      <c r="R38517" s="15">
        <v>1</v>
      </c>
    </row>
    <row r="38518" spans="18:18" x14ac:dyDescent="0.25">
      <c r="R38518" s="15">
        <v>1</v>
      </c>
    </row>
    <row r="38519" spans="18:18" x14ac:dyDescent="0.25">
      <c r="R38519" s="15">
        <v>1</v>
      </c>
    </row>
    <row r="38520" spans="18:18" x14ac:dyDescent="0.25">
      <c r="R38520" s="15">
        <v>1</v>
      </c>
    </row>
    <row r="38521" spans="18:18" x14ac:dyDescent="0.25">
      <c r="R38521" s="15">
        <v>2</v>
      </c>
    </row>
    <row r="38522" spans="18:18" x14ac:dyDescent="0.25">
      <c r="R38522" s="15">
        <v>2</v>
      </c>
    </row>
    <row r="38523" spans="18:18" x14ac:dyDescent="0.25">
      <c r="R38523" s="15">
        <v>2</v>
      </c>
    </row>
    <row r="38524" spans="18:18" x14ac:dyDescent="0.25">
      <c r="R38524" s="15">
        <v>2</v>
      </c>
    </row>
    <row r="38525" spans="18:18" x14ac:dyDescent="0.25">
      <c r="R38525" s="15">
        <v>2</v>
      </c>
    </row>
    <row r="38526" spans="18:18" x14ac:dyDescent="0.25">
      <c r="R38526" s="15">
        <v>2</v>
      </c>
    </row>
    <row r="38527" spans="18:18" x14ac:dyDescent="0.25">
      <c r="R38527" s="15">
        <v>2</v>
      </c>
    </row>
    <row r="38528" spans="18:18" x14ac:dyDescent="0.25">
      <c r="R38528" s="15">
        <v>2</v>
      </c>
    </row>
    <row r="38529" spans="18:18" x14ac:dyDescent="0.25">
      <c r="R38529" s="15">
        <v>2</v>
      </c>
    </row>
    <row r="38530" spans="18:18" x14ac:dyDescent="0.25">
      <c r="R38530" s="15">
        <v>2</v>
      </c>
    </row>
    <row r="38531" spans="18:18" x14ac:dyDescent="0.25">
      <c r="R38531" s="15">
        <v>3</v>
      </c>
    </row>
    <row r="38532" spans="18:18" x14ac:dyDescent="0.25">
      <c r="R38532" s="15">
        <v>1</v>
      </c>
    </row>
    <row r="38533" spans="18:18" x14ac:dyDescent="0.25">
      <c r="R38533" s="15">
        <v>1</v>
      </c>
    </row>
    <row r="38534" spans="18:18" x14ac:dyDescent="0.25">
      <c r="R38534" s="15">
        <v>3</v>
      </c>
    </row>
    <row r="38535" spans="18:18" x14ac:dyDescent="0.25">
      <c r="R38535" s="15">
        <v>3</v>
      </c>
    </row>
    <row r="38536" spans="18:18" x14ac:dyDescent="0.25">
      <c r="R38536" s="15">
        <v>3</v>
      </c>
    </row>
    <row r="38537" spans="18:18" x14ac:dyDescent="0.25">
      <c r="R38537" s="15">
        <v>3</v>
      </c>
    </row>
    <row r="38538" spans="18:18" x14ac:dyDescent="0.25">
      <c r="R38538" s="15">
        <v>3</v>
      </c>
    </row>
    <row r="38539" spans="18:18" x14ac:dyDescent="0.25">
      <c r="R38539" s="15">
        <v>4</v>
      </c>
    </row>
    <row r="38540" spans="18:18" x14ac:dyDescent="0.25">
      <c r="R38540" s="15">
        <v>4</v>
      </c>
    </row>
    <row r="38541" spans="18:18" x14ac:dyDescent="0.25">
      <c r="R38541" s="15">
        <v>4</v>
      </c>
    </row>
    <row r="38542" spans="18:18" x14ac:dyDescent="0.25">
      <c r="R38542" s="15">
        <v>1</v>
      </c>
    </row>
    <row r="38543" spans="18:18" x14ac:dyDescent="0.25">
      <c r="R38543" s="15">
        <v>1</v>
      </c>
    </row>
    <row r="38544" spans="18:18" x14ac:dyDescent="0.25">
      <c r="R38544" s="15">
        <v>3</v>
      </c>
    </row>
    <row r="38545" spans="18:18" x14ac:dyDescent="0.25">
      <c r="R38545" s="15">
        <v>3</v>
      </c>
    </row>
    <row r="38546" spans="18:18" x14ac:dyDescent="0.25">
      <c r="R38546" s="15">
        <v>3</v>
      </c>
    </row>
    <row r="38547" spans="18:18" x14ac:dyDescent="0.25">
      <c r="R38547" s="15">
        <v>3</v>
      </c>
    </row>
    <row r="38548" spans="18:18" x14ac:dyDescent="0.25">
      <c r="R38548" s="15">
        <v>3</v>
      </c>
    </row>
    <row r="38549" spans="18:18" x14ac:dyDescent="0.25">
      <c r="R38549" s="15">
        <v>3</v>
      </c>
    </row>
    <row r="38550" spans="18:18" x14ac:dyDescent="0.25">
      <c r="R38550" s="15">
        <v>3</v>
      </c>
    </row>
    <row r="38551" spans="18:18" x14ac:dyDescent="0.25">
      <c r="R38551" s="15">
        <v>3</v>
      </c>
    </row>
    <row r="38552" spans="18:18" x14ac:dyDescent="0.25">
      <c r="R38552" s="15">
        <v>3</v>
      </c>
    </row>
    <row r="38553" spans="18:18" x14ac:dyDescent="0.25">
      <c r="R38553" s="15">
        <v>3</v>
      </c>
    </row>
    <row r="38554" spans="18:18" x14ac:dyDescent="0.25">
      <c r="R38554" s="15">
        <v>3</v>
      </c>
    </row>
    <row r="38555" spans="18:18" x14ac:dyDescent="0.25">
      <c r="R38555" s="15">
        <v>3</v>
      </c>
    </row>
    <row r="38556" spans="18:18" x14ac:dyDescent="0.25">
      <c r="R38556" s="15">
        <v>3</v>
      </c>
    </row>
    <row r="38557" spans="18:18" x14ac:dyDescent="0.25">
      <c r="R38557" s="15">
        <v>1</v>
      </c>
    </row>
    <row r="38558" spans="18:18" x14ac:dyDescent="0.25">
      <c r="R38558" s="15">
        <v>1</v>
      </c>
    </row>
    <row r="38559" spans="18:18" x14ac:dyDescent="0.25">
      <c r="R38559" s="15">
        <v>3</v>
      </c>
    </row>
    <row r="38560" spans="18:18" x14ac:dyDescent="0.25">
      <c r="R38560" s="15">
        <v>3</v>
      </c>
    </row>
    <row r="38561" spans="18:18" x14ac:dyDescent="0.25">
      <c r="R38561" s="15">
        <v>3</v>
      </c>
    </row>
    <row r="38562" spans="18:18" x14ac:dyDescent="0.25">
      <c r="R38562" s="15">
        <v>3</v>
      </c>
    </row>
    <row r="38563" spans="18:18" x14ac:dyDescent="0.25">
      <c r="R38563" s="15">
        <v>3</v>
      </c>
    </row>
    <row r="38564" spans="18:18" x14ac:dyDescent="0.25">
      <c r="R38564" s="15">
        <v>3</v>
      </c>
    </row>
    <row r="38565" spans="18:18" x14ac:dyDescent="0.25">
      <c r="R38565" s="15">
        <v>3</v>
      </c>
    </row>
    <row r="38566" spans="18:18" x14ac:dyDescent="0.25">
      <c r="R38566" s="15">
        <v>3</v>
      </c>
    </row>
    <row r="38567" spans="18:18" x14ac:dyDescent="0.25">
      <c r="R38567" s="15">
        <v>3</v>
      </c>
    </row>
    <row r="38568" spans="18:18" x14ac:dyDescent="0.25">
      <c r="R38568" s="15">
        <v>3</v>
      </c>
    </row>
    <row r="38569" spans="18:18" x14ac:dyDescent="0.25">
      <c r="R38569" s="15">
        <v>3</v>
      </c>
    </row>
    <row r="38570" spans="18:18" x14ac:dyDescent="0.25">
      <c r="R38570" s="15">
        <v>3</v>
      </c>
    </row>
    <row r="38571" spans="18:18" x14ac:dyDescent="0.25">
      <c r="R38571" s="15">
        <v>3</v>
      </c>
    </row>
    <row r="38572" spans="18:18" x14ac:dyDescent="0.25">
      <c r="R38572" s="15">
        <v>3</v>
      </c>
    </row>
    <row r="38573" spans="18:18" x14ac:dyDescent="0.25">
      <c r="R38573" s="15">
        <v>3</v>
      </c>
    </row>
    <row r="38574" spans="18:18" x14ac:dyDescent="0.25">
      <c r="R38574" s="15">
        <v>3</v>
      </c>
    </row>
    <row r="38575" spans="18:18" x14ac:dyDescent="0.25">
      <c r="R38575" s="15">
        <v>3</v>
      </c>
    </row>
    <row r="38576" spans="18:18" x14ac:dyDescent="0.25">
      <c r="R38576" s="15">
        <v>3</v>
      </c>
    </row>
    <row r="38577" spans="18:18" x14ac:dyDescent="0.25">
      <c r="R38577" s="15">
        <v>3</v>
      </c>
    </row>
    <row r="38578" spans="18:18" x14ac:dyDescent="0.25">
      <c r="R38578" s="15">
        <v>3</v>
      </c>
    </row>
    <row r="38579" spans="18:18" x14ac:dyDescent="0.25">
      <c r="R38579" s="15">
        <v>3</v>
      </c>
    </row>
    <row r="38580" spans="18:18" x14ac:dyDescent="0.25">
      <c r="R38580" s="15">
        <v>1</v>
      </c>
    </row>
    <row r="38581" spans="18:18" x14ac:dyDescent="0.25">
      <c r="R38581" s="15">
        <v>1</v>
      </c>
    </row>
    <row r="38582" spans="18:18" x14ac:dyDescent="0.25">
      <c r="R38582" s="15">
        <v>1</v>
      </c>
    </row>
    <row r="38583" spans="18:18" x14ac:dyDescent="0.25">
      <c r="R38583" s="15">
        <v>1</v>
      </c>
    </row>
    <row r="38584" spans="18:18" x14ac:dyDescent="0.25">
      <c r="R38584" s="15">
        <v>2</v>
      </c>
    </row>
    <row r="38585" spans="18:18" x14ac:dyDescent="0.25">
      <c r="R38585" s="15">
        <v>1</v>
      </c>
    </row>
    <row r="38586" spans="18:18" x14ac:dyDescent="0.25">
      <c r="R38586" s="15">
        <v>3</v>
      </c>
    </row>
    <row r="38587" spans="18:18" x14ac:dyDescent="0.25">
      <c r="R38587" s="15">
        <v>3</v>
      </c>
    </row>
    <row r="38588" spans="18:18" x14ac:dyDescent="0.25">
      <c r="R38588" s="15">
        <v>3</v>
      </c>
    </row>
    <row r="38589" spans="18:18" x14ac:dyDescent="0.25">
      <c r="R38589" s="15">
        <v>3</v>
      </c>
    </row>
    <row r="38590" spans="18:18" x14ac:dyDescent="0.25">
      <c r="R38590" s="15">
        <v>3</v>
      </c>
    </row>
    <row r="38591" spans="18:18" x14ac:dyDescent="0.25">
      <c r="R38591" s="15">
        <v>3</v>
      </c>
    </row>
    <row r="38592" spans="18:18" x14ac:dyDescent="0.25">
      <c r="R38592" s="15">
        <v>3</v>
      </c>
    </row>
    <row r="38593" spans="18:18" x14ac:dyDescent="0.25">
      <c r="R38593" s="15">
        <v>3</v>
      </c>
    </row>
    <row r="38594" spans="18:18" x14ac:dyDescent="0.25">
      <c r="R38594" s="15">
        <v>3</v>
      </c>
    </row>
    <row r="38595" spans="18:18" x14ac:dyDescent="0.25">
      <c r="R38595" s="15">
        <v>3</v>
      </c>
    </row>
    <row r="38596" spans="18:18" x14ac:dyDescent="0.25">
      <c r="R38596" s="15">
        <v>3</v>
      </c>
    </row>
    <row r="38597" spans="18:18" x14ac:dyDescent="0.25">
      <c r="R38597" s="15">
        <v>3</v>
      </c>
    </row>
    <row r="38598" spans="18:18" x14ac:dyDescent="0.25">
      <c r="R38598" s="15">
        <v>3</v>
      </c>
    </row>
    <row r="38599" spans="18:18" x14ac:dyDescent="0.25">
      <c r="R38599" s="15">
        <v>3</v>
      </c>
    </row>
    <row r="38600" spans="18:18" x14ac:dyDescent="0.25">
      <c r="R38600" s="15">
        <v>3</v>
      </c>
    </row>
    <row r="38601" spans="18:18" x14ac:dyDescent="0.25">
      <c r="R38601" s="15">
        <v>3</v>
      </c>
    </row>
    <row r="38602" spans="18:18" x14ac:dyDescent="0.25">
      <c r="R38602" s="15">
        <v>3</v>
      </c>
    </row>
    <row r="38603" spans="18:18" x14ac:dyDescent="0.25">
      <c r="R38603" s="15">
        <v>3</v>
      </c>
    </row>
    <row r="38604" spans="18:18" x14ac:dyDescent="0.25">
      <c r="R38604" s="15">
        <v>3</v>
      </c>
    </row>
    <row r="38605" spans="18:18" x14ac:dyDescent="0.25">
      <c r="R38605" s="15">
        <v>3</v>
      </c>
    </row>
    <row r="38606" spans="18:18" x14ac:dyDescent="0.25">
      <c r="R38606" s="15">
        <v>1</v>
      </c>
    </row>
    <row r="38607" spans="18:18" x14ac:dyDescent="0.25">
      <c r="R38607" s="15">
        <v>1</v>
      </c>
    </row>
    <row r="38608" spans="18:18" x14ac:dyDescent="0.25">
      <c r="R38608" s="15">
        <v>1</v>
      </c>
    </row>
    <row r="38609" spans="18:18" x14ac:dyDescent="0.25">
      <c r="R38609" s="15">
        <v>1</v>
      </c>
    </row>
    <row r="38610" spans="18:18" x14ac:dyDescent="0.25">
      <c r="R38610" s="15">
        <v>1</v>
      </c>
    </row>
    <row r="38611" spans="18:18" x14ac:dyDescent="0.25">
      <c r="R38611" s="15">
        <v>1</v>
      </c>
    </row>
    <row r="38612" spans="18:18" x14ac:dyDescent="0.25">
      <c r="R38612" s="15">
        <v>1</v>
      </c>
    </row>
    <row r="38613" spans="18:18" x14ac:dyDescent="0.25">
      <c r="R38613" s="15">
        <v>1</v>
      </c>
    </row>
    <row r="38614" spans="18:18" x14ac:dyDescent="0.25">
      <c r="R38614" s="15">
        <v>1</v>
      </c>
    </row>
    <row r="38615" spans="18:18" x14ac:dyDescent="0.25">
      <c r="R38615" s="15">
        <v>1</v>
      </c>
    </row>
    <row r="38616" spans="18:18" x14ac:dyDescent="0.25">
      <c r="R38616" s="15">
        <v>1</v>
      </c>
    </row>
    <row r="38617" spans="18:18" x14ac:dyDescent="0.25">
      <c r="R38617" s="15">
        <v>1</v>
      </c>
    </row>
    <row r="38618" spans="18:18" x14ac:dyDescent="0.25">
      <c r="R38618" s="15">
        <v>1</v>
      </c>
    </row>
    <row r="38619" spans="18:18" x14ac:dyDescent="0.25">
      <c r="R38619" s="15">
        <v>2</v>
      </c>
    </row>
    <row r="38620" spans="18:18" x14ac:dyDescent="0.25">
      <c r="R38620" s="15">
        <v>3</v>
      </c>
    </row>
    <row r="38621" spans="18:18" x14ac:dyDescent="0.25">
      <c r="R38621" s="15">
        <v>3</v>
      </c>
    </row>
    <row r="38622" spans="18:18" x14ac:dyDescent="0.25">
      <c r="R38622" s="15">
        <v>1</v>
      </c>
    </row>
    <row r="38623" spans="18:18" x14ac:dyDescent="0.25">
      <c r="R38623" s="15">
        <v>1</v>
      </c>
    </row>
    <row r="38624" spans="18:18" x14ac:dyDescent="0.25">
      <c r="R38624" s="15">
        <v>3</v>
      </c>
    </row>
    <row r="38625" spans="18:18" x14ac:dyDescent="0.25">
      <c r="R38625" s="15">
        <v>1</v>
      </c>
    </row>
    <row r="38626" spans="18:18" x14ac:dyDescent="0.25">
      <c r="R38626" s="15">
        <v>1</v>
      </c>
    </row>
    <row r="38627" spans="18:18" x14ac:dyDescent="0.25">
      <c r="R38627" s="15">
        <v>1</v>
      </c>
    </row>
    <row r="38628" spans="18:18" x14ac:dyDescent="0.25">
      <c r="R38628" s="15">
        <v>1</v>
      </c>
    </row>
    <row r="38629" spans="18:18" x14ac:dyDescent="0.25">
      <c r="R38629" s="15">
        <v>1</v>
      </c>
    </row>
    <row r="38630" spans="18:18" x14ac:dyDescent="0.25">
      <c r="R38630" s="15">
        <v>3</v>
      </c>
    </row>
    <row r="38631" spans="18:18" x14ac:dyDescent="0.25">
      <c r="R38631" s="15">
        <v>3</v>
      </c>
    </row>
    <row r="38632" spans="18:18" x14ac:dyDescent="0.25">
      <c r="R38632" s="15">
        <v>3</v>
      </c>
    </row>
    <row r="38633" spans="18:18" x14ac:dyDescent="0.25">
      <c r="R38633" s="15">
        <v>1</v>
      </c>
    </row>
    <row r="38634" spans="18:18" x14ac:dyDescent="0.25">
      <c r="R38634" s="15">
        <v>1</v>
      </c>
    </row>
    <row r="38635" spans="18:18" x14ac:dyDescent="0.25">
      <c r="R38635" s="15">
        <v>1</v>
      </c>
    </row>
    <row r="38636" spans="18:18" x14ac:dyDescent="0.25">
      <c r="R38636" s="15">
        <v>1</v>
      </c>
    </row>
    <row r="38637" spans="18:18" x14ac:dyDescent="0.25">
      <c r="R38637" s="15">
        <v>1</v>
      </c>
    </row>
    <row r="38638" spans="18:18" x14ac:dyDescent="0.25">
      <c r="R38638" s="15">
        <v>3</v>
      </c>
    </row>
    <row r="38639" spans="18:18" x14ac:dyDescent="0.25">
      <c r="R38639" s="15">
        <v>1</v>
      </c>
    </row>
    <row r="38640" spans="18:18" x14ac:dyDescent="0.25">
      <c r="R38640" s="15">
        <v>1</v>
      </c>
    </row>
    <row r="38641" spans="18:18" x14ac:dyDescent="0.25">
      <c r="R38641" s="15">
        <v>1</v>
      </c>
    </row>
    <row r="38642" spans="18:18" x14ac:dyDescent="0.25">
      <c r="R38642" s="15">
        <v>1</v>
      </c>
    </row>
    <row r="38643" spans="18:18" x14ac:dyDescent="0.25">
      <c r="R38643" s="15">
        <v>1</v>
      </c>
    </row>
    <row r="38644" spans="18:18" x14ac:dyDescent="0.25">
      <c r="R38644" s="15">
        <v>1</v>
      </c>
    </row>
    <row r="38645" spans="18:18" x14ac:dyDescent="0.25">
      <c r="R38645" s="15">
        <v>1</v>
      </c>
    </row>
    <row r="38646" spans="18:18" x14ac:dyDescent="0.25">
      <c r="R38646" s="15">
        <v>1</v>
      </c>
    </row>
    <row r="38647" spans="18:18" x14ac:dyDescent="0.25">
      <c r="R38647" s="15">
        <v>1</v>
      </c>
    </row>
    <row r="38648" spans="18:18" x14ac:dyDescent="0.25">
      <c r="R38648" s="15">
        <v>3</v>
      </c>
    </row>
    <row r="38649" spans="18:18" x14ac:dyDescent="0.25">
      <c r="R38649" s="15">
        <v>1</v>
      </c>
    </row>
    <row r="38650" spans="18:18" x14ac:dyDescent="0.25">
      <c r="R38650" s="15">
        <v>1</v>
      </c>
    </row>
    <row r="38651" spans="18:18" x14ac:dyDescent="0.25">
      <c r="R38651" s="15">
        <v>1</v>
      </c>
    </row>
    <row r="38652" spans="18:18" x14ac:dyDescent="0.25">
      <c r="R38652" s="15">
        <v>1</v>
      </c>
    </row>
    <row r="38653" spans="18:18" x14ac:dyDescent="0.25">
      <c r="R38653" s="15">
        <v>1</v>
      </c>
    </row>
    <row r="38654" spans="18:18" x14ac:dyDescent="0.25">
      <c r="R38654" s="15">
        <v>1</v>
      </c>
    </row>
    <row r="38655" spans="18:18" x14ac:dyDescent="0.25">
      <c r="R38655" s="15">
        <v>1</v>
      </c>
    </row>
    <row r="38656" spans="18:18" x14ac:dyDescent="0.25">
      <c r="R38656" s="15">
        <v>3</v>
      </c>
    </row>
    <row r="38657" spans="18:18" x14ac:dyDescent="0.25">
      <c r="R38657" s="15">
        <v>3</v>
      </c>
    </row>
    <row r="38658" spans="18:18" x14ac:dyDescent="0.25">
      <c r="R38658" s="15">
        <v>3</v>
      </c>
    </row>
    <row r="38659" spans="18:18" x14ac:dyDescent="0.25">
      <c r="R38659" s="15">
        <v>3</v>
      </c>
    </row>
    <row r="38660" spans="18:18" x14ac:dyDescent="0.25">
      <c r="R38660" s="15">
        <v>3</v>
      </c>
    </row>
    <row r="38661" spans="18:18" x14ac:dyDescent="0.25">
      <c r="R38661" s="15">
        <v>3</v>
      </c>
    </row>
    <row r="38662" spans="18:18" x14ac:dyDescent="0.25">
      <c r="R38662" s="15">
        <v>3</v>
      </c>
    </row>
    <row r="38663" spans="18:18" x14ac:dyDescent="0.25">
      <c r="R38663" s="15">
        <v>1</v>
      </c>
    </row>
    <row r="38664" spans="18:18" x14ac:dyDescent="0.25">
      <c r="R38664" s="15">
        <v>1</v>
      </c>
    </row>
    <row r="38665" spans="18:18" x14ac:dyDescent="0.25">
      <c r="R38665" s="15">
        <v>3</v>
      </c>
    </row>
    <row r="38666" spans="18:18" x14ac:dyDescent="0.25">
      <c r="R38666" s="15">
        <v>1</v>
      </c>
    </row>
    <row r="38667" spans="18:18" x14ac:dyDescent="0.25">
      <c r="R38667" s="15">
        <v>1</v>
      </c>
    </row>
    <row r="38668" spans="18:18" x14ac:dyDescent="0.25">
      <c r="R38668" s="15">
        <v>1</v>
      </c>
    </row>
    <row r="38669" spans="18:18" x14ac:dyDescent="0.25">
      <c r="R38669" s="15">
        <v>1</v>
      </c>
    </row>
    <row r="38670" spans="18:18" x14ac:dyDescent="0.25">
      <c r="R38670" s="15">
        <v>1</v>
      </c>
    </row>
    <row r="38671" spans="18:18" x14ac:dyDescent="0.25">
      <c r="R38671" s="15">
        <v>1</v>
      </c>
    </row>
    <row r="38672" spans="18:18" x14ac:dyDescent="0.25">
      <c r="R38672" s="15">
        <v>1</v>
      </c>
    </row>
    <row r="38673" spans="18:18" x14ac:dyDescent="0.25">
      <c r="R38673" s="15">
        <v>1</v>
      </c>
    </row>
    <row r="38674" spans="18:18" x14ac:dyDescent="0.25">
      <c r="R38674" s="15">
        <v>1</v>
      </c>
    </row>
    <row r="38675" spans="18:18" x14ac:dyDescent="0.25">
      <c r="R38675" s="15">
        <v>1</v>
      </c>
    </row>
    <row r="38676" spans="18:18" x14ac:dyDescent="0.25">
      <c r="R38676" s="15">
        <v>1</v>
      </c>
    </row>
    <row r="38677" spans="18:18" x14ac:dyDescent="0.25">
      <c r="R38677" s="15">
        <v>3</v>
      </c>
    </row>
    <row r="38678" spans="18:18" x14ac:dyDescent="0.25">
      <c r="R38678" s="15">
        <v>1</v>
      </c>
    </row>
    <row r="38679" spans="18:18" x14ac:dyDescent="0.25">
      <c r="R38679" s="15">
        <v>3</v>
      </c>
    </row>
    <row r="38680" spans="18:18" x14ac:dyDescent="0.25">
      <c r="R38680" s="15">
        <v>3</v>
      </c>
    </row>
    <row r="38681" spans="18:18" x14ac:dyDescent="0.25">
      <c r="R38681" s="15">
        <v>2</v>
      </c>
    </row>
    <row r="38682" spans="18:18" x14ac:dyDescent="0.25">
      <c r="R38682" s="15">
        <v>2</v>
      </c>
    </row>
    <row r="38683" spans="18:18" x14ac:dyDescent="0.25">
      <c r="R38683" s="15">
        <v>2</v>
      </c>
    </row>
    <row r="38684" spans="18:18" x14ac:dyDescent="0.25">
      <c r="R38684" s="15">
        <v>2</v>
      </c>
    </row>
    <row r="38685" spans="18:18" x14ac:dyDescent="0.25">
      <c r="R38685" s="15">
        <v>2</v>
      </c>
    </row>
    <row r="38686" spans="18:18" x14ac:dyDescent="0.25">
      <c r="R38686" s="15">
        <v>2</v>
      </c>
    </row>
    <row r="38687" spans="18:18" x14ac:dyDescent="0.25">
      <c r="R38687" s="15">
        <v>1</v>
      </c>
    </row>
    <row r="38688" spans="18:18" x14ac:dyDescent="0.25">
      <c r="R38688" s="15">
        <v>1</v>
      </c>
    </row>
    <row r="38689" spans="18:18" x14ac:dyDescent="0.25">
      <c r="R38689" s="15">
        <v>1</v>
      </c>
    </row>
    <row r="38690" spans="18:18" x14ac:dyDescent="0.25">
      <c r="R38690" s="15">
        <v>1</v>
      </c>
    </row>
    <row r="38691" spans="18:18" x14ac:dyDescent="0.25">
      <c r="R38691" s="15">
        <v>1</v>
      </c>
    </row>
    <row r="38692" spans="18:18" x14ac:dyDescent="0.25">
      <c r="R38692" s="15">
        <v>1</v>
      </c>
    </row>
    <row r="38693" spans="18:18" x14ac:dyDescent="0.25">
      <c r="R38693" s="15">
        <v>3</v>
      </c>
    </row>
    <row r="38694" spans="18:18" x14ac:dyDescent="0.25">
      <c r="R38694" s="15">
        <v>3</v>
      </c>
    </row>
    <row r="38695" spans="18:18" x14ac:dyDescent="0.25">
      <c r="R38695" s="15">
        <v>3</v>
      </c>
    </row>
    <row r="38696" spans="18:18" x14ac:dyDescent="0.25">
      <c r="R38696" s="15">
        <v>3</v>
      </c>
    </row>
    <row r="38697" spans="18:18" x14ac:dyDescent="0.25">
      <c r="R38697" s="15">
        <v>3</v>
      </c>
    </row>
    <row r="38698" spans="18:18" x14ac:dyDescent="0.25">
      <c r="R38698" s="15">
        <v>3</v>
      </c>
    </row>
    <row r="38699" spans="18:18" x14ac:dyDescent="0.25">
      <c r="R38699" s="15">
        <v>3</v>
      </c>
    </row>
    <row r="38700" spans="18:18" x14ac:dyDescent="0.25">
      <c r="R38700" s="15">
        <v>3</v>
      </c>
    </row>
    <row r="38701" spans="18:18" x14ac:dyDescent="0.25">
      <c r="R38701" s="15">
        <v>3</v>
      </c>
    </row>
    <row r="38702" spans="18:18" x14ac:dyDescent="0.25">
      <c r="R38702" s="15">
        <v>1</v>
      </c>
    </row>
    <row r="38703" spans="18:18" x14ac:dyDescent="0.25">
      <c r="R38703" s="15">
        <v>1</v>
      </c>
    </row>
    <row r="38704" spans="18:18" x14ac:dyDescent="0.25">
      <c r="R38704" s="15">
        <v>1</v>
      </c>
    </row>
    <row r="38705" spans="18:18" x14ac:dyDescent="0.25">
      <c r="R38705" s="15">
        <v>1</v>
      </c>
    </row>
    <row r="38706" spans="18:18" x14ac:dyDescent="0.25">
      <c r="R38706" s="15">
        <v>1</v>
      </c>
    </row>
    <row r="38707" spans="18:18" x14ac:dyDescent="0.25">
      <c r="R38707" s="15">
        <v>3</v>
      </c>
    </row>
    <row r="38708" spans="18:18" x14ac:dyDescent="0.25">
      <c r="R38708" s="15">
        <v>3</v>
      </c>
    </row>
    <row r="38709" spans="18:18" x14ac:dyDescent="0.25">
      <c r="R38709" s="15">
        <v>3</v>
      </c>
    </row>
    <row r="38710" spans="18:18" x14ac:dyDescent="0.25">
      <c r="R38710" s="15">
        <v>3</v>
      </c>
    </row>
    <row r="38711" spans="18:18" x14ac:dyDescent="0.25">
      <c r="R38711" s="15">
        <v>4</v>
      </c>
    </row>
    <row r="38712" spans="18:18" x14ac:dyDescent="0.25">
      <c r="R38712" s="15">
        <v>2</v>
      </c>
    </row>
    <row r="38713" spans="18:18" x14ac:dyDescent="0.25">
      <c r="R38713" s="15">
        <v>2</v>
      </c>
    </row>
    <row r="38714" spans="18:18" x14ac:dyDescent="0.25">
      <c r="R38714" s="15">
        <v>2</v>
      </c>
    </row>
    <row r="38715" spans="18:18" x14ac:dyDescent="0.25">
      <c r="R38715" s="15">
        <v>1</v>
      </c>
    </row>
    <row r="38716" spans="18:18" x14ac:dyDescent="0.25">
      <c r="R38716" s="15">
        <v>1</v>
      </c>
    </row>
    <row r="38717" spans="18:18" x14ac:dyDescent="0.25">
      <c r="R38717" s="15">
        <v>1</v>
      </c>
    </row>
    <row r="38718" spans="18:18" x14ac:dyDescent="0.25">
      <c r="R38718" s="15">
        <v>3</v>
      </c>
    </row>
    <row r="38719" spans="18:18" x14ac:dyDescent="0.25">
      <c r="R38719" s="15">
        <v>2</v>
      </c>
    </row>
    <row r="38720" spans="18:18" x14ac:dyDescent="0.25">
      <c r="R38720" s="15">
        <v>2</v>
      </c>
    </row>
    <row r="38721" spans="18:18" x14ac:dyDescent="0.25">
      <c r="R38721" s="15">
        <v>1</v>
      </c>
    </row>
    <row r="38722" spans="18:18" x14ac:dyDescent="0.25">
      <c r="R38722" s="15">
        <v>1</v>
      </c>
    </row>
    <row r="38723" spans="18:18" x14ac:dyDescent="0.25">
      <c r="R38723" s="15">
        <v>1</v>
      </c>
    </row>
    <row r="38724" spans="18:18" x14ac:dyDescent="0.25">
      <c r="R38724" s="15">
        <v>1</v>
      </c>
    </row>
    <row r="38725" spans="18:18" x14ac:dyDescent="0.25">
      <c r="R38725" s="15">
        <v>1</v>
      </c>
    </row>
    <row r="38726" spans="18:18" x14ac:dyDescent="0.25">
      <c r="R38726" s="15">
        <v>2</v>
      </c>
    </row>
    <row r="38727" spans="18:18" x14ac:dyDescent="0.25">
      <c r="R38727" s="15">
        <v>2</v>
      </c>
    </row>
    <row r="38728" spans="18:18" x14ac:dyDescent="0.25">
      <c r="R38728" s="15">
        <v>2</v>
      </c>
    </row>
    <row r="38729" spans="18:18" x14ac:dyDescent="0.25">
      <c r="R38729" s="15">
        <v>2</v>
      </c>
    </row>
    <row r="38730" spans="18:18" x14ac:dyDescent="0.25">
      <c r="R38730" s="15">
        <v>2</v>
      </c>
    </row>
    <row r="38731" spans="18:18" x14ac:dyDescent="0.25">
      <c r="R38731" s="15">
        <v>2</v>
      </c>
    </row>
    <row r="38732" spans="18:18" x14ac:dyDescent="0.25">
      <c r="R38732" s="15">
        <v>2</v>
      </c>
    </row>
    <row r="38733" spans="18:18" x14ac:dyDescent="0.25">
      <c r="R38733" s="15">
        <v>2</v>
      </c>
    </row>
    <row r="38734" spans="18:18" x14ac:dyDescent="0.25">
      <c r="R38734" s="15">
        <v>1</v>
      </c>
    </row>
    <row r="38735" spans="18:18" x14ac:dyDescent="0.25">
      <c r="R38735" s="15">
        <v>2</v>
      </c>
    </row>
    <row r="38736" spans="18:18" x14ac:dyDescent="0.25">
      <c r="R38736" s="15">
        <v>2</v>
      </c>
    </row>
    <row r="38737" spans="18:18" x14ac:dyDescent="0.25">
      <c r="R38737" s="15">
        <v>2</v>
      </c>
    </row>
    <row r="38738" spans="18:18" x14ac:dyDescent="0.25">
      <c r="R38738" s="15">
        <v>1</v>
      </c>
    </row>
    <row r="38739" spans="18:18" x14ac:dyDescent="0.25">
      <c r="R38739" s="15">
        <v>1</v>
      </c>
    </row>
    <row r="38740" spans="18:18" x14ac:dyDescent="0.25">
      <c r="R38740" s="15">
        <v>1</v>
      </c>
    </row>
    <row r="38741" spans="18:18" x14ac:dyDescent="0.25">
      <c r="R38741" s="15">
        <v>1</v>
      </c>
    </row>
    <row r="38742" spans="18:18" x14ac:dyDescent="0.25">
      <c r="R38742" s="15">
        <v>1</v>
      </c>
    </row>
    <row r="38743" spans="18:18" x14ac:dyDescent="0.25">
      <c r="R38743" s="15">
        <v>2</v>
      </c>
    </row>
    <row r="38744" spans="18:18" x14ac:dyDescent="0.25">
      <c r="R38744" s="15">
        <v>2</v>
      </c>
    </row>
    <row r="38745" spans="18:18" x14ac:dyDescent="0.25">
      <c r="R38745" s="15">
        <v>2</v>
      </c>
    </row>
    <row r="38746" spans="18:18" x14ac:dyDescent="0.25">
      <c r="R38746" s="15">
        <v>1</v>
      </c>
    </row>
    <row r="38747" spans="18:18" x14ac:dyDescent="0.25">
      <c r="R38747" s="15">
        <v>1</v>
      </c>
    </row>
    <row r="38748" spans="18:18" x14ac:dyDescent="0.25">
      <c r="R38748" s="15">
        <v>1</v>
      </c>
    </row>
    <row r="38749" spans="18:18" x14ac:dyDescent="0.25">
      <c r="R38749" s="15">
        <v>2</v>
      </c>
    </row>
    <row r="38750" spans="18:18" x14ac:dyDescent="0.25">
      <c r="R38750" s="15">
        <v>2</v>
      </c>
    </row>
    <row r="38751" spans="18:18" x14ac:dyDescent="0.25">
      <c r="R38751" s="15">
        <v>2</v>
      </c>
    </row>
    <row r="38752" spans="18:18" x14ac:dyDescent="0.25">
      <c r="R38752" s="15">
        <v>2</v>
      </c>
    </row>
    <row r="38753" spans="18:18" x14ac:dyDescent="0.25">
      <c r="R38753" s="15">
        <v>1</v>
      </c>
    </row>
    <row r="38754" spans="18:18" x14ac:dyDescent="0.25">
      <c r="R38754" s="15">
        <v>1</v>
      </c>
    </row>
    <row r="38755" spans="18:18" x14ac:dyDescent="0.25">
      <c r="R38755" s="15">
        <v>1</v>
      </c>
    </row>
    <row r="38756" spans="18:18" x14ac:dyDescent="0.25">
      <c r="R38756" s="15">
        <v>1</v>
      </c>
    </row>
    <row r="38757" spans="18:18" x14ac:dyDescent="0.25">
      <c r="R38757" s="15">
        <v>1</v>
      </c>
    </row>
    <row r="38758" spans="18:18" x14ac:dyDescent="0.25">
      <c r="R38758" s="15">
        <v>1</v>
      </c>
    </row>
    <row r="38759" spans="18:18" x14ac:dyDescent="0.25">
      <c r="R38759" s="15">
        <v>1</v>
      </c>
    </row>
    <row r="38760" spans="18:18" x14ac:dyDescent="0.25">
      <c r="R38760" s="15">
        <v>1</v>
      </c>
    </row>
    <row r="38761" spans="18:18" x14ac:dyDescent="0.25">
      <c r="R38761" s="15">
        <v>1</v>
      </c>
    </row>
    <row r="38762" spans="18:18" x14ac:dyDescent="0.25">
      <c r="R38762" s="15">
        <v>1</v>
      </c>
    </row>
    <row r="38763" spans="18:18" x14ac:dyDescent="0.25">
      <c r="R38763" s="15">
        <v>1</v>
      </c>
    </row>
    <row r="38764" spans="18:18" x14ac:dyDescent="0.25">
      <c r="R38764" s="15">
        <v>1</v>
      </c>
    </row>
    <row r="38765" spans="18:18" x14ac:dyDescent="0.25">
      <c r="R38765" s="15">
        <v>1</v>
      </c>
    </row>
    <row r="38766" spans="18:18" x14ac:dyDescent="0.25">
      <c r="R38766" s="15">
        <v>1</v>
      </c>
    </row>
    <row r="38767" spans="18:18" x14ac:dyDescent="0.25">
      <c r="R38767" s="15">
        <v>1</v>
      </c>
    </row>
    <row r="38768" spans="18:18" x14ac:dyDescent="0.25">
      <c r="R38768" s="15">
        <v>2</v>
      </c>
    </row>
    <row r="38769" spans="18:18" x14ac:dyDescent="0.25">
      <c r="R38769" s="15">
        <v>2</v>
      </c>
    </row>
    <row r="38770" spans="18:18" x14ac:dyDescent="0.25">
      <c r="R38770" s="15">
        <v>2</v>
      </c>
    </row>
    <row r="38771" spans="18:18" x14ac:dyDescent="0.25">
      <c r="R38771" s="15">
        <v>2</v>
      </c>
    </row>
    <row r="38772" spans="18:18" x14ac:dyDescent="0.25">
      <c r="R38772" s="15">
        <v>2</v>
      </c>
    </row>
    <row r="38773" spans="18:18" x14ac:dyDescent="0.25">
      <c r="R38773" s="15">
        <v>2</v>
      </c>
    </row>
    <row r="38774" spans="18:18" x14ac:dyDescent="0.25">
      <c r="R38774" s="15">
        <v>2</v>
      </c>
    </row>
    <row r="38775" spans="18:18" x14ac:dyDescent="0.25">
      <c r="R38775" s="15">
        <v>2</v>
      </c>
    </row>
    <row r="38776" spans="18:18" x14ac:dyDescent="0.25">
      <c r="R38776" s="15">
        <v>2</v>
      </c>
    </row>
    <row r="38777" spans="18:18" x14ac:dyDescent="0.25">
      <c r="R38777" s="15">
        <v>2</v>
      </c>
    </row>
    <row r="38778" spans="18:18" x14ac:dyDescent="0.25">
      <c r="R38778" s="15">
        <v>2</v>
      </c>
    </row>
    <row r="38779" spans="18:18" x14ac:dyDescent="0.25">
      <c r="R38779" s="15">
        <v>2</v>
      </c>
    </row>
    <row r="38780" spans="18:18" x14ac:dyDescent="0.25">
      <c r="R38780" s="15">
        <v>1</v>
      </c>
    </row>
    <row r="38781" spans="18:18" x14ac:dyDescent="0.25">
      <c r="R38781" s="15">
        <v>1</v>
      </c>
    </row>
    <row r="38782" spans="18:18" x14ac:dyDescent="0.25">
      <c r="R38782" s="15">
        <v>1</v>
      </c>
    </row>
    <row r="38783" spans="18:18" x14ac:dyDescent="0.25">
      <c r="R38783" s="15">
        <v>1</v>
      </c>
    </row>
    <row r="38784" spans="18:18" x14ac:dyDescent="0.25">
      <c r="R38784" s="15">
        <v>1</v>
      </c>
    </row>
    <row r="38785" spans="18:18" x14ac:dyDescent="0.25">
      <c r="R38785" s="15">
        <v>1</v>
      </c>
    </row>
    <row r="38786" spans="18:18" x14ac:dyDescent="0.25">
      <c r="R38786" s="15">
        <v>1</v>
      </c>
    </row>
    <row r="38787" spans="18:18" x14ac:dyDescent="0.25">
      <c r="R38787" s="15">
        <v>1</v>
      </c>
    </row>
    <row r="38788" spans="18:18" x14ac:dyDescent="0.25">
      <c r="R38788" s="15">
        <v>1</v>
      </c>
    </row>
    <row r="38789" spans="18:18" x14ac:dyDescent="0.25">
      <c r="R38789" s="15">
        <v>1</v>
      </c>
    </row>
    <row r="38790" spans="18:18" x14ac:dyDescent="0.25">
      <c r="R38790" s="15">
        <v>2</v>
      </c>
    </row>
    <row r="38791" spans="18:18" x14ac:dyDescent="0.25">
      <c r="R38791" s="15">
        <v>2</v>
      </c>
    </row>
    <row r="38792" spans="18:18" x14ac:dyDescent="0.25">
      <c r="R38792" s="15">
        <v>2</v>
      </c>
    </row>
    <row r="38793" spans="18:18" x14ac:dyDescent="0.25">
      <c r="R38793" s="15">
        <v>2</v>
      </c>
    </row>
    <row r="38794" spans="18:18" x14ac:dyDescent="0.25">
      <c r="R38794" s="15">
        <v>2</v>
      </c>
    </row>
    <row r="38795" spans="18:18" x14ac:dyDescent="0.25">
      <c r="R38795" s="15">
        <v>2</v>
      </c>
    </row>
    <row r="38796" spans="18:18" x14ac:dyDescent="0.25">
      <c r="R38796" s="15">
        <v>2</v>
      </c>
    </row>
    <row r="38797" spans="18:18" x14ac:dyDescent="0.25">
      <c r="R38797" s="15">
        <v>2</v>
      </c>
    </row>
    <row r="38798" spans="18:18" x14ac:dyDescent="0.25">
      <c r="R38798" s="15">
        <v>1</v>
      </c>
    </row>
    <row r="38799" spans="18:18" x14ac:dyDescent="0.25">
      <c r="R38799" s="15">
        <v>1</v>
      </c>
    </row>
    <row r="38800" spans="18:18" x14ac:dyDescent="0.25">
      <c r="R38800" s="15">
        <v>1</v>
      </c>
    </row>
    <row r="38801" spans="18:18" x14ac:dyDescent="0.25">
      <c r="R38801" s="15">
        <v>1</v>
      </c>
    </row>
    <row r="38802" spans="18:18" x14ac:dyDescent="0.25">
      <c r="R38802" s="15">
        <v>1</v>
      </c>
    </row>
    <row r="38803" spans="18:18" x14ac:dyDescent="0.25">
      <c r="R38803" s="15">
        <v>3</v>
      </c>
    </row>
    <row r="38804" spans="18:18" x14ac:dyDescent="0.25">
      <c r="R38804" s="15">
        <v>3</v>
      </c>
    </row>
    <row r="38805" spans="18:18" x14ac:dyDescent="0.25">
      <c r="R38805" s="15">
        <v>3</v>
      </c>
    </row>
    <row r="38806" spans="18:18" x14ac:dyDescent="0.25">
      <c r="R38806" s="15">
        <v>3</v>
      </c>
    </row>
    <row r="38807" spans="18:18" x14ac:dyDescent="0.25">
      <c r="R38807" s="15">
        <v>3</v>
      </c>
    </row>
    <row r="38808" spans="18:18" x14ac:dyDescent="0.25">
      <c r="R38808" s="15">
        <v>3</v>
      </c>
    </row>
    <row r="38809" spans="18:18" x14ac:dyDescent="0.25">
      <c r="R38809" s="15">
        <v>1</v>
      </c>
    </row>
    <row r="38810" spans="18:18" x14ac:dyDescent="0.25">
      <c r="R38810" s="15">
        <v>1</v>
      </c>
    </row>
    <row r="38811" spans="18:18" x14ac:dyDescent="0.25">
      <c r="R38811" s="15">
        <v>1</v>
      </c>
    </row>
    <row r="38812" spans="18:18" x14ac:dyDescent="0.25">
      <c r="R38812" s="15">
        <v>1</v>
      </c>
    </row>
    <row r="38813" spans="18:18" x14ac:dyDescent="0.25">
      <c r="R38813" s="15">
        <v>3</v>
      </c>
    </row>
    <row r="38814" spans="18:18" x14ac:dyDescent="0.25">
      <c r="R38814" s="15">
        <v>3</v>
      </c>
    </row>
    <row r="38815" spans="18:18" x14ac:dyDescent="0.25">
      <c r="R38815" s="15">
        <v>3</v>
      </c>
    </row>
    <row r="38816" spans="18:18" x14ac:dyDescent="0.25">
      <c r="R38816" s="15">
        <v>1</v>
      </c>
    </row>
    <row r="38817" spans="18:18" x14ac:dyDescent="0.25">
      <c r="R38817" s="15">
        <v>2</v>
      </c>
    </row>
    <row r="38818" spans="18:18" x14ac:dyDescent="0.25">
      <c r="R38818" s="15">
        <v>1</v>
      </c>
    </row>
    <row r="38819" spans="18:18" x14ac:dyDescent="0.25">
      <c r="R38819" s="15">
        <v>1</v>
      </c>
    </row>
    <row r="38820" spans="18:18" x14ac:dyDescent="0.25">
      <c r="R38820" s="15">
        <v>1</v>
      </c>
    </row>
    <row r="38821" spans="18:18" x14ac:dyDescent="0.25">
      <c r="R38821" s="15">
        <v>1</v>
      </c>
    </row>
    <row r="38822" spans="18:18" x14ac:dyDescent="0.25">
      <c r="R38822" s="15">
        <v>1</v>
      </c>
    </row>
    <row r="38823" spans="18:18" x14ac:dyDescent="0.25">
      <c r="R38823" s="15">
        <v>2</v>
      </c>
    </row>
    <row r="38824" spans="18:18" x14ac:dyDescent="0.25">
      <c r="R38824" s="15">
        <v>2</v>
      </c>
    </row>
    <row r="38825" spans="18:18" x14ac:dyDescent="0.25">
      <c r="R38825" s="15">
        <v>3</v>
      </c>
    </row>
    <row r="38826" spans="18:18" x14ac:dyDescent="0.25">
      <c r="R38826" s="15">
        <v>3</v>
      </c>
    </row>
    <row r="38827" spans="18:18" x14ac:dyDescent="0.25">
      <c r="R38827" s="15">
        <v>1</v>
      </c>
    </row>
    <row r="38828" spans="18:18" x14ac:dyDescent="0.25">
      <c r="R38828" s="15">
        <v>3</v>
      </c>
    </row>
    <row r="38829" spans="18:18" x14ac:dyDescent="0.25">
      <c r="R38829" s="15">
        <v>3</v>
      </c>
    </row>
    <row r="38830" spans="18:18" x14ac:dyDescent="0.25">
      <c r="R38830" s="15">
        <v>2</v>
      </c>
    </row>
    <row r="38831" spans="18:18" x14ac:dyDescent="0.25">
      <c r="R38831" s="15">
        <v>2</v>
      </c>
    </row>
    <row r="38832" spans="18:18" x14ac:dyDescent="0.25">
      <c r="R38832" s="15">
        <v>2</v>
      </c>
    </row>
    <row r="38833" spans="18:18" x14ac:dyDescent="0.25">
      <c r="R38833" s="15">
        <v>2</v>
      </c>
    </row>
    <row r="38834" spans="18:18" x14ac:dyDescent="0.25">
      <c r="R38834" s="15">
        <v>3</v>
      </c>
    </row>
    <row r="38835" spans="18:18" x14ac:dyDescent="0.25">
      <c r="R38835" s="15">
        <v>3</v>
      </c>
    </row>
    <row r="38836" spans="18:18" x14ac:dyDescent="0.25">
      <c r="R38836" s="15">
        <v>3</v>
      </c>
    </row>
    <row r="38837" spans="18:18" x14ac:dyDescent="0.25">
      <c r="R38837" s="15">
        <v>3</v>
      </c>
    </row>
    <row r="38838" spans="18:18" x14ac:dyDescent="0.25">
      <c r="R38838" s="15">
        <v>3</v>
      </c>
    </row>
    <row r="38839" spans="18:18" x14ac:dyDescent="0.25">
      <c r="R38839" s="15">
        <v>1</v>
      </c>
    </row>
    <row r="38840" spans="18:18" x14ac:dyDescent="0.25">
      <c r="R38840" s="15">
        <v>1</v>
      </c>
    </row>
    <row r="38841" spans="18:18" x14ac:dyDescent="0.25">
      <c r="R38841" s="15">
        <v>3</v>
      </c>
    </row>
    <row r="38842" spans="18:18" x14ac:dyDescent="0.25">
      <c r="R38842" s="15">
        <v>1</v>
      </c>
    </row>
    <row r="38843" spans="18:18" x14ac:dyDescent="0.25">
      <c r="R38843" s="15">
        <v>3</v>
      </c>
    </row>
    <row r="38844" spans="18:18" x14ac:dyDescent="0.25">
      <c r="R38844" s="15">
        <v>3</v>
      </c>
    </row>
    <row r="38845" spans="18:18" x14ac:dyDescent="0.25">
      <c r="R38845" s="15">
        <v>1</v>
      </c>
    </row>
    <row r="38846" spans="18:18" x14ac:dyDescent="0.25">
      <c r="R38846" s="15">
        <v>1</v>
      </c>
    </row>
    <row r="38847" spans="18:18" x14ac:dyDescent="0.25">
      <c r="R38847" s="15">
        <v>1</v>
      </c>
    </row>
    <row r="38848" spans="18:18" x14ac:dyDescent="0.25">
      <c r="R38848" s="15">
        <v>1</v>
      </c>
    </row>
    <row r="38849" spans="18:18" x14ac:dyDescent="0.25">
      <c r="R38849" s="15">
        <v>1</v>
      </c>
    </row>
    <row r="38850" spans="18:18" x14ac:dyDescent="0.25">
      <c r="R38850" s="15">
        <v>1</v>
      </c>
    </row>
    <row r="38851" spans="18:18" x14ac:dyDescent="0.25">
      <c r="R38851" s="15">
        <v>1</v>
      </c>
    </row>
    <row r="38852" spans="18:18" x14ac:dyDescent="0.25">
      <c r="R38852" s="15">
        <v>1</v>
      </c>
    </row>
    <row r="38853" spans="18:18" x14ac:dyDescent="0.25">
      <c r="R38853" s="15">
        <v>3</v>
      </c>
    </row>
    <row r="38854" spans="18:18" x14ac:dyDescent="0.25">
      <c r="R38854" s="15">
        <v>3</v>
      </c>
    </row>
    <row r="38855" spans="18:18" x14ac:dyDescent="0.25">
      <c r="R38855" s="15">
        <v>1</v>
      </c>
    </row>
    <row r="38856" spans="18:18" x14ac:dyDescent="0.25">
      <c r="R38856" s="15">
        <v>1</v>
      </c>
    </row>
    <row r="38857" spans="18:18" x14ac:dyDescent="0.25">
      <c r="R38857" s="15">
        <v>3</v>
      </c>
    </row>
    <row r="38858" spans="18:18" x14ac:dyDescent="0.25">
      <c r="R38858" s="15">
        <v>3</v>
      </c>
    </row>
    <row r="38859" spans="18:18" x14ac:dyDescent="0.25">
      <c r="R38859" s="15">
        <v>1</v>
      </c>
    </row>
    <row r="38860" spans="18:18" x14ac:dyDescent="0.25">
      <c r="R38860" s="15">
        <v>1</v>
      </c>
    </row>
    <row r="38861" spans="18:18" x14ac:dyDescent="0.25">
      <c r="R38861" s="15">
        <v>1</v>
      </c>
    </row>
    <row r="38862" spans="18:18" x14ac:dyDescent="0.25">
      <c r="R38862" s="15">
        <v>3</v>
      </c>
    </row>
    <row r="38863" spans="18:18" x14ac:dyDescent="0.25">
      <c r="R38863" s="15">
        <v>1</v>
      </c>
    </row>
    <row r="38864" spans="18:18" x14ac:dyDescent="0.25">
      <c r="R38864" s="15">
        <v>3</v>
      </c>
    </row>
    <row r="38865" spans="18:18" x14ac:dyDescent="0.25">
      <c r="R38865" s="15">
        <v>3</v>
      </c>
    </row>
    <row r="38866" spans="18:18" x14ac:dyDescent="0.25">
      <c r="R38866" s="15">
        <v>1</v>
      </c>
    </row>
    <row r="38867" spans="18:18" x14ac:dyDescent="0.25">
      <c r="R38867" s="15">
        <v>1</v>
      </c>
    </row>
    <row r="38868" spans="18:18" x14ac:dyDescent="0.25">
      <c r="R38868" s="15">
        <v>3</v>
      </c>
    </row>
    <row r="38869" spans="18:18" x14ac:dyDescent="0.25">
      <c r="R38869" s="15">
        <v>1</v>
      </c>
    </row>
    <row r="38870" spans="18:18" x14ac:dyDescent="0.25">
      <c r="R38870" s="15">
        <v>1</v>
      </c>
    </row>
    <row r="38871" spans="18:18" x14ac:dyDescent="0.25">
      <c r="R38871" s="15">
        <v>1</v>
      </c>
    </row>
    <row r="38872" spans="18:18" x14ac:dyDescent="0.25">
      <c r="R38872" s="15">
        <v>4</v>
      </c>
    </row>
    <row r="38873" spans="18:18" x14ac:dyDescent="0.25">
      <c r="R38873" s="15">
        <v>2</v>
      </c>
    </row>
    <row r="38874" spans="18:18" x14ac:dyDescent="0.25">
      <c r="R38874" s="15">
        <v>3</v>
      </c>
    </row>
    <row r="38875" spans="18:18" x14ac:dyDescent="0.25">
      <c r="R38875" s="15">
        <v>4</v>
      </c>
    </row>
    <row r="38876" spans="18:18" x14ac:dyDescent="0.25">
      <c r="R38876" s="15">
        <v>4</v>
      </c>
    </row>
    <row r="38877" spans="18:18" x14ac:dyDescent="0.25">
      <c r="R38877" s="15">
        <v>4</v>
      </c>
    </row>
    <row r="38878" spans="18:18" x14ac:dyDescent="0.25">
      <c r="R38878" s="15">
        <v>1</v>
      </c>
    </row>
    <row r="38879" spans="18:18" x14ac:dyDescent="0.25">
      <c r="R38879" s="15">
        <v>2</v>
      </c>
    </row>
    <row r="38880" spans="18:18" x14ac:dyDescent="0.25">
      <c r="R38880" s="15">
        <v>2</v>
      </c>
    </row>
    <row r="38881" spans="18:18" x14ac:dyDescent="0.25">
      <c r="R38881" s="15">
        <v>1</v>
      </c>
    </row>
    <row r="38882" spans="18:18" x14ac:dyDescent="0.25">
      <c r="R38882" s="15">
        <v>2</v>
      </c>
    </row>
    <row r="38883" spans="18:18" x14ac:dyDescent="0.25">
      <c r="R38883" s="15">
        <v>1</v>
      </c>
    </row>
    <row r="38884" spans="18:18" x14ac:dyDescent="0.25">
      <c r="R38884" s="15">
        <v>2</v>
      </c>
    </row>
    <row r="38885" spans="18:18" x14ac:dyDescent="0.25">
      <c r="R38885" s="15">
        <v>2</v>
      </c>
    </row>
    <row r="38886" spans="18:18" x14ac:dyDescent="0.25">
      <c r="R38886" s="15">
        <v>1</v>
      </c>
    </row>
    <row r="38887" spans="18:18" x14ac:dyDescent="0.25">
      <c r="R38887" s="15">
        <v>1</v>
      </c>
    </row>
    <row r="38888" spans="18:18" x14ac:dyDescent="0.25">
      <c r="R38888" s="15">
        <v>2</v>
      </c>
    </row>
    <row r="38889" spans="18:18" x14ac:dyDescent="0.25">
      <c r="R38889" s="15">
        <v>1</v>
      </c>
    </row>
    <row r="38890" spans="18:18" x14ac:dyDescent="0.25">
      <c r="R38890" s="15">
        <v>1</v>
      </c>
    </row>
    <row r="38891" spans="18:18" x14ac:dyDescent="0.25">
      <c r="R38891" s="15">
        <v>1</v>
      </c>
    </row>
    <row r="38892" spans="18:18" x14ac:dyDescent="0.25">
      <c r="R38892" s="15">
        <v>1</v>
      </c>
    </row>
    <row r="38893" spans="18:18" x14ac:dyDescent="0.25">
      <c r="R38893" s="15">
        <v>1</v>
      </c>
    </row>
    <row r="38894" spans="18:18" x14ac:dyDescent="0.25">
      <c r="R38894" s="15">
        <v>1</v>
      </c>
    </row>
    <row r="38895" spans="18:18" x14ac:dyDescent="0.25">
      <c r="R38895" s="15">
        <v>1</v>
      </c>
    </row>
    <row r="38896" spans="18:18" x14ac:dyDescent="0.25">
      <c r="R38896" s="15">
        <v>1</v>
      </c>
    </row>
    <row r="38897" spans="18:18" x14ac:dyDescent="0.25">
      <c r="R38897" s="15">
        <v>1</v>
      </c>
    </row>
    <row r="38898" spans="18:18" x14ac:dyDescent="0.25">
      <c r="R38898" s="15">
        <v>1</v>
      </c>
    </row>
    <row r="38899" spans="18:18" x14ac:dyDescent="0.25">
      <c r="R38899" s="15">
        <v>1</v>
      </c>
    </row>
    <row r="38900" spans="18:18" x14ac:dyDescent="0.25">
      <c r="R38900" s="15">
        <v>1</v>
      </c>
    </row>
    <row r="38901" spans="18:18" x14ac:dyDescent="0.25">
      <c r="R38901" s="15">
        <v>1</v>
      </c>
    </row>
    <row r="38902" spans="18:18" x14ac:dyDescent="0.25">
      <c r="R38902" s="15">
        <v>1</v>
      </c>
    </row>
    <row r="38903" spans="18:18" x14ac:dyDescent="0.25">
      <c r="R38903" s="15">
        <v>1</v>
      </c>
    </row>
    <row r="38904" spans="18:18" x14ac:dyDescent="0.25">
      <c r="R38904" s="15">
        <v>1</v>
      </c>
    </row>
    <row r="38905" spans="18:18" x14ac:dyDescent="0.25">
      <c r="R38905" s="15">
        <v>1</v>
      </c>
    </row>
    <row r="38906" spans="18:18" x14ac:dyDescent="0.25">
      <c r="R38906" s="15">
        <v>1</v>
      </c>
    </row>
    <row r="38907" spans="18:18" x14ac:dyDescent="0.25">
      <c r="R38907" s="15">
        <v>1</v>
      </c>
    </row>
    <row r="38908" spans="18:18" x14ac:dyDescent="0.25">
      <c r="R38908" s="15">
        <v>2</v>
      </c>
    </row>
    <row r="38909" spans="18:18" x14ac:dyDescent="0.25">
      <c r="R38909" s="15">
        <v>2</v>
      </c>
    </row>
    <row r="38910" spans="18:18" x14ac:dyDescent="0.25">
      <c r="R38910" s="15">
        <v>2</v>
      </c>
    </row>
    <row r="38911" spans="18:18" x14ac:dyDescent="0.25">
      <c r="R38911" s="15">
        <v>2</v>
      </c>
    </row>
    <row r="38912" spans="18:18" x14ac:dyDescent="0.25">
      <c r="R38912" s="15">
        <v>4</v>
      </c>
    </row>
    <row r="38913" spans="18:18" x14ac:dyDescent="0.25">
      <c r="R38913" s="15">
        <v>4</v>
      </c>
    </row>
    <row r="38914" spans="18:18" x14ac:dyDescent="0.25">
      <c r="R38914" s="15">
        <v>1</v>
      </c>
    </row>
    <row r="38915" spans="18:18" x14ac:dyDescent="0.25">
      <c r="R38915" s="15">
        <v>1</v>
      </c>
    </row>
    <row r="38916" spans="18:18" x14ac:dyDescent="0.25">
      <c r="R38916" s="15">
        <v>1</v>
      </c>
    </row>
    <row r="38917" spans="18:18" x14ac:dyDescent="0.25">
      <c r="R38917" s="15">
        <v>1</v>
      </c>
    </row>
    <row r="38918" spans="18:18" x14ac:dyDescent="0.25">
      <c r="R38918" s="15">
        <v>1</v>
      </c>
    </row>
    <row r="38919" spans="18:18" x14ac:dyDescent="0.25">
      <c r="R38919" s="15">
        <v>1</v>
      </c>
    </row>
    <row r="38920" spans="18:18" x14ac:dyDescent="0.25">
      <c r="R38920" s="15">
        <v>1</v>
      </c>
    </row>
    <row r="38921" spans="18:18" x14ac:dyDescent="0.25">
      <c r="R38921" s="15">
        <v>1</v>
      </c>
    </row>
    <row r="38922" spans="18:18" x14ac:dyDescent="0.25">
      <c r="R38922" s="15">
        <v>1</v>
      </c>
    </row>
    <row r="38923" spans="18:18" x14ac:dyDescent="0.25">
      <c r="R38923" s="15">
        <v>1</v>
      </c>
    </row>
    <row r="38924" spans="18:18" x14ac:dyDescent="0.25">
      <c r="R38924" s="15">
        <v>1</v>
      </c>
    </row>
    <row r="38925" spans="18:18" x14ac:dyDescent="0.25">
      <c r="R38925" s="15">
        <v>2</v>
      </c>
    </row>
    <row r="38926" spans="18:18" x14ac:dyDescent="0.25">
      <c r="R38926" s="15">
        <v>1</v>
      </c>
    </row>
    <row r="38927" spans="18:18" x14ac:dyDescent="0.25">
      <c r="R38927" s="15">
        <v>1</v>
      </c>
    </row>
    <row r="38928" spans="18:18" x14ac:dyDescent="0.25">
      <c r="R38928" s="15">
        <v>1</v>
      </c>
    </row>
    <row r="38929" spans="18:18" x14ac:dyDescent="0.25">
      <c r="R38929" s="15">
        <v>1</v>
      </c>
    </row>
    <row r="38930" spans="18:18" x14ac:dyDescent="0.25">
      <c r="R38930" s="15">
        <v>1</v>
      </c>
    </row>
    <row r="38931" spans="18:18" x14ac:dyDescent="0.25">
      <c r="R38931" s="15">
        <v>1</v>
      </c>
    </row>
    <row r="38932" spans="18:18" x14ac:dyDescent="0.25">
      <c r="R38932" s="15">
        <v>1</v>
      </c>
    </row>
    <row r="38933" spans="18:18" x14ac:dyDescent="0.25">
      <c r="R38933" s="15">
        <v>1</v>
      </c>
    </row>
    <row r="38934" spans="18:18" x14ac:dyDescent="0.25">
      <c r="R38934" s="15">
        <v>1</v>
      </c>
    </row>
    <row r="38935" spans="18:18" x14ac:dyDescent="0.25">
      <c r="R38935" s="15">
        <v>1</v>
      </c>
    </row>
    <row r="38936" spans="18:18" x14ac:dyDescent="0.25">
      <c r="R38936" s="15">
        <v>1</v>
      </c>
    </row>
    <row r="38937" spans="18:18" x14ac:dyDescent="0.25">
      <c r="R38937" s="15">
        <v>3</v>
      </c>
    </row>
    <row r="38938" spans="18:18" x14ac:dyDescent="0.25">
      <c r="R38938" s="15">
        <v>3</v>
      </c>
    </row>
    <row r="38939" spans="18:18" x14ac:dyDescent="0.25">
      <c r="R38939" s="15">
        <v>3</v>
      </c>
    </row>
    <row r="38940" spans="18:18" x14ac:dyDescent="0.25">
      <c r="R38940" s="15">
        <v>1</v>
      </c>
    </row>
    <row r="38941" spans="18:18" x14ac:dyDescent="0.25">
      <c r="R38941" s="15">
        <v>3</v>
      </c>
    </row>
    <row r="38942" spans="18:18" x14ac:dyDescent="0.25">
      <c r="R38942" s="15">
        <v>1</v>
      </c>
    </row>
    <row r="38943" spans="18:18" x14ac:dyDescent="0.25">
      <c r="R38943" s="15">
        <v>1</v>
      </c>
    </row>
    <row r="38944" spans="18:18" x14ac:dyDescent="0.25">
      <c r="R38944" s="15">
        <v>3</v>
      </c>
    </row>
    <row r="38945" spans="18:18" x14ac:dyDescent="0.25">
      <c r="R38945" s="15">
        <v>3</v>
      </c>
    </row>
    <row r="38946" spans="18:18" x14ac:dyDescent="0.25">
      <c r="R38946" s="15">
        <v>3</v>
      </c>
    </row>
    <row r="38947" spans="18:18" x14ac:dyDescent="0.25">
      <c r="R38947" s="15">
        <v>3</v>
      </c>
    </row>
    <row r="38948" spans="18:18" x14ac:dyDescent="0.25">
      <c r="R38948" s="15">
        <v>3</v>
      </c>
    </row>
    <row r="38949" spans="18:18" x14ac:dyDescent="0.25">
      <c r="R38949" s="15">
        <v>3</v>
      </c>
    </row>
    <row r="38950" spans="18:18" x14ac:dyDescent="0.25">
      <c r="R38950" s="15">
        <v>3</v>
      </c>
    </row>
    <row r="38951" spans="18:18" x14ac:dyDescent="0.25">
      <c r="R38951" s="15">
        <v>3</v>
      </c>
    </row>
    <row r="38952" spans="18:18" x14ac:dyDescent="0.25">
      <c r="R38952" s="15">
        <v>3</v>
      </c>
    </row>
    <row r="38953" spans="18:18" x14ac:dyDescent="0.25">
      <c r="R38953" s="15">
        <v>3</v>
      </c>
    </row>
    <row r="38954" spans="18:18" x14ac:dyDescent="0.25">
      <c r="R38954" s="15">
        <v>3</v>
      </c>
    </row>
    <row r="38955" spans="18:18" x14ac:dyDescent="0.25">
      <c r="R38955" s="15">
        <v>3</v>
      </c>
    </row>
    <row r="38956" spans="18:18" x14ac:dyDescent="0.25">
      <c r="R38956" s="15">
        <v>3</v>
      </c>
    </row>
    <row r="38957" spans="18:18" x14ac:dyDescent="0.25">
      <c r="R38957" s="15">
        <v>3</v>
      </c>
    </row>
    <row r="38958" spans="18:18" x14ac:dyDescent="0.25">
      <c r="R38958" s="15">
        <v>3</v>
      </c>
    </row>
    <row r="38959" spans="18:18" x14ac:dyDescent="0.25">
      <c r="R38959" s="15">
        <v>1</v>
      </c>
    </row>
    <row r="38960" spans="18:18" x14ac:dyDescent="0.25">
      <c r="R38960" s="15">
        <v>1</v>
      </c>
    </row>
    <row r="38961" spans="18:18" x14ac:dyDescent="0.25">
      <c r="R38961" s="15">
        <v>1</v>
      </c>
    </row>
    <row r="38962" spans="18:18" x14ac:dyDescent="0.25">
      <c r="R38962" s="15">
        <v>1</v>
      </c>
    </row>
    <row r="38963" spans="18:18" x14ac:dyDescent="0.25">
      <c r="R38963" s="15">
        <v>1</v>
      </c>
    </row>
    <row r="38964" spans="18:18" x14ac:dyDescent="0.25">
      <c r="R38964" s="15">
        <v>1</v>
      </c>
    </row>
    <row r="38965" spans="18:18" x14ac:dyDescent="0.25">
      <c r="R38965" s="15">
        <v>1</v>
      </c>
    </row>
    <row r="38966" spans="18:18" x14ac:dyDescent="0.25">
      <c r="R38966" s="15">
        <v>1</v>
      </c>
    </row>
    <row r="38967" spans="18:18" x14ac:dyDescent="0.25">
      <c r="R38967" s="15">
        <v>1</v>
      </c>
    </row>
    <row r="38968" spans="18:18" x14ac:dyDescent="0.25">
      <c r="R38968" s="15">
        <v>1</v>
      </c>
    </row>
    <row r="38969" spans="18:18" x14ac:dyDescent="0.25">
      <c r="R38969" s="15">
        <v>1</v>
      </c>
    </row>
    <row r="38970" spans="18:18" x14ac:dyDescent="0.25">
      <c r="R38970" s="15">
        <v>1</v>
      </c>
    </row>
    <row r="38971" spans="18:18" x14ac:dyDescent="0.25">
      <c r="R38971" s="15">
        <v>2</v>
      </c>
    </row>
    <row r="38972" spans="18:18" x14ac:dyDescent="0.25">
      <c r="R38972" s="15">
        <v>2</v>
      </c>
    </row>
    <row r="38973" spans="18:18" x14ac:dyDescent="0.25">
      <c r="R38973" s="15">
        <v>2</v>
      </c>
    </row>
    <row r="38974" spans="18:18" x14ac:dyDescent="0.25">
      <c r="R38974" s="15">
        <v>2</v>
      </c>
    </row>
    <row r="38975" spans="18:18" x14ac:dyDescent="0.25">
      <c r="R38975" s="15">
        <v>2</v>
      </c>
    </row>
    <row r="38976" spans="18:18" x14ac:dyDescent="0.25">
      <c r="R38976" s="15">
        <v>1</v>
      </c>
    </row>
    <row r="38977" spans="18:18" x14ac:dyDescent="0.25">
      <c r="R38977" s="15">
        <v>1</v>
      </c>
    </row>
    <row r="38978" spans="18:18" x14ac:dyDescent="0.25">
      <c r="R38978" s="15">
        <v>1</v>
      </c>
    </row>
    <row r="38979" spans="18:18" x14ac:dyDescent="0.25">
      <c r="R38979" s="15">
        <v>3</v>
      </c>
    </row>
    <row r="38980" spans="18:18" x14ac:dyDescent="0.25">
      <c r="R38980" s="15">
        <v>3</v>
      </c>
    </row>
    <row r="38981" spans="18:18" x14ac:dyDescent="0.25">
      <c r="R38981" s="15">
        <v>2</v>
      </c>
    </row>
    <row r="38982" spans="18:18" x14ac:dyDescent="0.25">
      <c r="R38982" s="15">
        <v>2</v>
      </c>
    </row>
    <row r="38983" spans="18:18" x14ac:dyDescent="0.25">
      <c r="R38983" s="15">
        <v>2</v>
      </c>
    </row>
    <row r="38984" spans="18:18" x14ac:dyDescent="0.25">
      <c r="R38984" s="15">
        <v>2</v>
      </c>
    </row>
    <row r="38985" spans="18:18" x14ac:dyDescent="0.25">
      <c r="R38985" s="15">
        <v>3</v>
      </c>
    </row>
    <row r="38986" spans="18:18" x14ac:dyDescent="0.25">
      <c r="R38986" s="15">
        <v>3</v>
      </c>
    </row>
    <row r="38987" spans="18:18" x14ac:dyDescent="0.25">
      <c r="R38987" s="15">
        <v>3</v>
      </c>
    </row>
    <row r="38988" spans="18:18" x14ac:dyDescent="0.25">
      <c r="R38988" s="15">
        <v>1</v>
      </c>
    </row>
    <row r="38989" spans="18:18" x14ac:dyDescent="0.25">
      <c r="R38989" s="15">
        <v>1</v>
      </c>
    </row>
    <row r="38990" spans="18:18" x14ac:dyDescent="0.25">
      <c r="R38990" s="15">
        <v>1</v>
      </c>
    </row>
    <row r="38991" spans="18:18" x14ac:dyDescent="0.25">
      <c r="R38991" s="15">
        <v>1</v>
      </c>
    </row>
    <row r="38992" spans="18:18" x14ac:dyDescent="0.25">
      <c r="R38992" s="15">
        <v>1</v>
      </c>
    </row>
    <row r="38993" spans="18:18" x14ac:dyDescent="0.25">
      <c r="R38993" s="15">
        <v>1</v>
      </c>
    </row>
    <row r="38994" spans="18:18" x14ac:dyDescent="0.25">
      <c r="R38994" s="15">
        <v>1</v>
      </c>
    </row>
    <row r="38995" spans="18:18" x14ac:dyDescent="0.25">
      <c r="R38995" s="15">
        <v>2</v>
      </c>
    </row>
    <row r="38996" spans="18:18" x14ac:dyDescent="0.25">
      <c r="R38996" s="15">
        <v>1</v>
      </c>
    </row>
    <row r="38997" spans="18:18" x14ac:dyDescent="0.25">
      <c r="R38997" s="15">
        <v>2</v>
      </c>
    </row>
    <row r="38998" spans="18:18" x14ac:dyDescent="0.25">
      <c r="R38998" s="15">
        <v>1</v>
      </c>
    </row>
    <row r="38999" spans="18:18" x14ac:dyDescent="0.25">
      <c r="R38999" s="15">
        <v>4</v>
      </c>
    </row>
    <row r="39000" spans="18:18" x14ac:dyDescent="0.25">
      <c r="R39000" s="15">
        <v>1</v>
      </c>
    </row>
    <row r="39001" spans="18:18" x14ac:dyDescent="0.25">
      <c r="R39001" s="15">
        <v>4</v>
      </c>
    </row>
    <row r="39002" spans="18:18" x14ac:dyDescent="0.25">
      <c r="R39002" s="15">
        <v>4</v>
      </c>
    </row>
    <row r="39003" spans="18:18" x14ac:dyDescent="0.25">
      <c r="R39003" s="15">
        <v>1</v>
      </c>
    </row>
    <row r="39004" spans="18:18" x14ac:dyDescent="0.25">
      <c r="R39004" s="15">
        <v>4</v>
      </c>
    </row>
    <row r="39005" spans="18:18" x14ac:dyDescent="0.25">
      <c r="R39005" s="15">
        <v>1</v>
      </c>
    </row>
    <row r="39006" spans="18:18" x14ac:dyDescent="0.25">
      <c r="R39006" s="15">
        <v>4</v>
      </c>
    </row>
    <row r="39007" spans="18:18" x14ac:dyDescent="0.25">
      <c r="R39007" s="15">
        <v>1</v>
      </c>
    </row>
    <row r="39008" spans="18:18" x14ac:dyDescent="0.25">
      <c r="R39008" s="15">
        <v>1</v>
      </c>
    </row>
    <row r="39009" spans="18:18" x14ac:dyDescent="0.25">
      <c r="R39009" s="15">
        <v>1</v>
      </c>
    </row>
    <row r="39010" spans="18:18" x14ac:dyDescent="0.25">
      <c r="R39010" s="15">
        <v>1</v>
      </c>
    </row>
    <row r="39011" spans="18:18" x14ac:dyDescent="0.25">
      <c r="R39011" s="15">
        <v>1</v>
      </c>
    </row>
    <row r="39012" spans="18:18" x14ac:dyDescent="0.25">
      <c r="R39012" s="15">
        <v>4</v>
      </c>
    </row>
    <row r="39013" spans="18:18" x14ac:dyDescent="0.25">
      <c r="R39013" s="15">
        <v>4</v>
      </c>
    </row>
    <row r="39014" spans="18:18" x14ac:dyDescent="0.25">
      <c r="R39014" s="15">
        <v>4</v>
      </c>
    </row>
    <row r="39015" spans="18:18" x14ac:dyDescent="0.25">
      <c r="R39015" s="15">
        <v>1</v>
      </c>
    </row>
    <row r="39016" spans="18:18" x14ac:dyDescent="0.25">
      <c r="R39016" s="15">
        <v>3</v>
      </c>
    </row>
    <row r="39017" spans="18:18" x14ac:dyDescent="0.25">
      <c r="R39017" s="15">
        <v>2</v>
      </c>
    </row>
    <row r="39018" spans="18:18" x14ac:dyDescent="0.25">
      <c r="R39018" s="15">
        <v>1</v>
      </c>
    </row>
    <row r="39019" spans="18:18" x14ac:dyDescent="0.25">
      <c r="R39019" s="15">
        <v>1</v>
      </c>
    </row>
    <row r="39020" spans="18:18" x14ac:dyDescent="0.25">
      <c r="R39020" s="15">
        <v>1</v>
      </c>
    </row>
    <row r="39021" spans="18:18" x14ac:dyDescent="0.25">
      <c r="R39021" s="15">
        <v>1</v>
      </c>
    </row>
    <row r="39022" spans="18:18" x14ac:dyDescent="0.25">
      <c r="R39022" s="15">
        <v>1</v>
      </c>
    </row>
    <row r="39023" spans="18:18" x14ac:dyDescent="0.25">
      <c r="R39023" s="15">
        <v>3</v>
      </c>
    </row>
    <row r="39024" spans="18:18" x14ac:dyDescent="0.25">
      <c r="R39024" s="15">
        <v>1</v>
      </c>
    </row>
    <row r="39025" spans="18:18" x14ac:dyDescent="0.25">
      <c r="R39025" s="15">
        <v>2</v>
      </c>
    </row>
    <row r="39026" spans="18:18" x14ac:dyDescent="0.25">
      <c r="R39026" s="15">
        <v>2</v>
      </c>
    </row>
    <row r="39027" spans="18:18" x14ac:dyDescent="0.25">
      <c r="R39027" s="15">
        <v>2</v>
      </c>
    </row>
    <row r="39028" spans="18:18" x14ac:dyDescent="0.25">
      <c r="R39028" s="15">
        <v>2</v>
      </c>
    </row>
    <row r="39029" spans="18:18" x14ac:dyDescent="0.25">
      <c r="R39029" s="15">
        <v>1</v>
      </c>
    </row>
    <row r="39030" spans="18:18" x14ac:dyDescent="0.25">
      <c r="R39030" s="15">
        <v>1</v>
      </c>
    </row>
    <row r="39031" spans="18:18" x14ac:dyDescent="0.25">
      <c r="R39031" s="15">
        <v>4</v>
      </c>
    </row>
    <row r="39032" spans="18:18" x14ac:dyDescent="0.25">
      <c r="R39032" s="15">
        <v>1</v>
      </c>
    </row>
    <row r="39033" spans="18:18" x14ac:dyDescent="0.25">
      <c r="R39033" s="15">
        <v>1</v>
      </c>
    </row>
    <row r="39034" spans="18:18" x14ac:dyDescent="0.25">
      <c r="R39034" s="15">
        <v>4</v>
      </c>
    </row>
    <row r="39035" spans="18:18" x14ac:dyDescent="0.25">
      <c r="R39035" s="15">
        <v>2</v>
      </c>
    </row>
    <row r="39036" spans="18:18" x14ac:dyDescent="0.25">
      <c r="R39036" s="15">
        <v>2</v>
      </c>
    </row>
    <row r="39037" spans="18:18" x14ac:dyDescent="0.25">
      <c r="R39037" s="15">
        <v>4</v>
      </c>
    </row>
    <row r="39038" spans="18:18" x14ac:dyDescent="0.25">
      <c r="R39038" s="15">
        <v>5</v>
      </c>
    </row>
    <row r="39039" spans="18:18" x14ac:dyDescent="0.25">
      <c r="R39039" s="15">
        <v>4</v>
      </c>
    </row>
    <row r="39040" spans="18:18" x14ac:dyDescent="0.25">
      <c r="R39040" s="15">
        <v>5</v>
      </c>
    </row>
    <row r="39041" spans="18:18" x14ac:dyDescent="0.25">
      <c r="R39041" s="15">
        <v>5</v>
      </c>
    </row>
    <row r="39042" spans="18:18" x14ac:dyDescent="0.25">
      <c r="R39042" s="15">
        <v>3</v>
      </c>
    </row>
    <row r="39043" spans="18:18" x14ac:dyDescent="0.25">
      <c r="R39043" s="15">
        <v>1</v>
      </c>
    </row>
    <row r="39044" spans="18:18" x14ac:dyDescent="0.25">
      <c r="R39044" s="15">
        <v>1</v>
      </c>
    </row>
    <row r="39045" spans="18:18" x14ac:dyDescent="0.25">
      <c r="R39045" s="15">
        <v>1</v>
      </c>
    </row>
    <row r="39046" spans="18:18" x14ac:dyDescent="0.25">
      <c r="R39046" s="15">
        <v>1</v>
      </c>
    </row>
    <row r="39047" spans="18:18" x14ac:dyDescent="0.25">
      <c r="R39047" s="15">
        <v>1</v>
      </c>
    </row>
    <row r="39048" spans="18:18" x14ac:dyDescent="0.25">
      <c r="R39048" s="15">
        <v>1</v>
      </c>
    </row>
    <row r="39049" spans="18:18" x14ac:dyDescent="0.25">
      <c r="R39049" s="15">
        <v>1</v>
      </c>
    </row>
    <row r="39050" spans="18:18" x14ac:dyDescent="0.25">
      <c r="R39050" s="15">
        <v>1</v>
      </c>
    </row>
    <row r="39051" spans="18:18" x14ac:dyDescent="0.25">
      <c r="R39051" s="15">
        <v>1</v>
      </c>
    </row>
    <row r="39052" spans="18:18" x14ac:dyDescent="0.25">
      <c r="R39052" s="15">
        <v>1</v>
      </c>
    </row>
    <row r="39053" spans="18:18" x14ac:dyDescent="0.25">
      <c r="R39053" s="15">
        <v>3</v>
      </c>
    </row>
    <row r="39054" spans="18:18" x14ac:dyDescent="0.25">
      <c r="R39054" s="15">
        <v>3</v>
      </c>
    </row>
    <row r="39055" spans="18:18" x14ac:dyDescent="0.25">
      <c r="R39055" s="15">
        <v>1</v>
      </c>
    </row>
    <row r="39056" spans="18:18" x14ac:dyDescent="0.25">
      <c r="R39056" s="15">
        <v>1</v>
      </c>
    </row>
    <row r="39057" spans="18:18" x14ac:dyDescent="0.25">
      <c r="R39057" s="15">
        <v>1</v>
      </c>
    </row>
    <row r="39058" spans="18:18" x14ac:dyDescent="0.25">
      <c r="R39058" s="15">
        <v>1</v>
      </c>
    </row>
    <row r="39059" spans="18:18" x14ac:dyDescent="0.25">
      <c r="R39059" s="15">
        <v>1</v>
      </c>
    </row>
    <row r="39060" spans="18:18" x14ac:dyDescent="0.25">
      <c r="R39060" s="15">
        <v>1</v>
      </c>
    </row>
    <row r="39061" spans="18:18" x14ac:dyDescent="0.25">
      <c r="R39061" s="15">
        <v>1</v>
      </c>
    </row>
    <row r="39062" spans="18:18" x14ac:dyDescent="0.25">
      <c r="R39062" s="15">
        <v>1</v>
      </c>
    </row>
    <row r="39063" spans="18:18" x14ac:dyDescent="0.25">
      <c r="R39063" s="15">
        <v>1</v>
      </c>
    </row>
    <row r="39064" spans="18:18" x14ac:dyDescent="0.25">
      <c r="R39064" s="15">
        <v>1</v>
      </c>
    </row>
    <row r="39065" spans="18:18" x14ac:dyDescent="0.25">
      <c r="R39065" s="15">
        <v>1</v>
      </c>
    </row>
    <row r="39066" spans="18:18" x14ac:dyDescent="0.25">
      <c r="R39066" s="15">
        <v>1</v>
      </c>
    </row>
    <row r="39067" spans="18:18" x14ac:dyDescent="0.25">
      <c r="R39067" s="15">
        <v>2</v>
      </c>
    </row>
    <row r="39068" spans="18:18" x14ac:dyDescent="0.25">
      <c r="R39068" s="15">
        <v>2</v>
      </c>
    </row>
    <row r="39069" spans="18:18" x14ac:dyDescent="0.25">
      <c r="R39069" s="15">
        <v>2</v>
      </c>
    </row>
    <row r="39070" spans="18:18" x14ac:dyDescent="0.25">
      <c r="R39070" s="15">
        <v>1</v>
      </c>
    </row>
    <row r="39071" spans="18:18" x14ac:dyDescent="0.25">
      <c r="R39071" s="15">
        <v>1</v>
      </c>
    </row>
    <row r="39072" spans="18:18" x14ac:dyDescent="0.25">
      <c r="R39072" s="15">
        <v>1</v>
      </c>
    </row>
    <row r="39073" spans="18:18" x14ac:dyDescent="0.25">
      <c r="R39073" s="15">
        <v>1</v>
      </c>
    </row>
    <row r="39074" spans="18:18" x14ac:dyDescent="0.25">
      <c r="R39074" s="15">
        <v>1</v>
      </c>
    </row>
    <row r="39075" spans="18:18" x14ac:dyDescent="0.25">
      <c r="R39075" s="15">
        <v>1</v>
      </c>
    </row>
    <row r="39076" spans="18:18" x14ac:dyDescent="0.25">
      <c r="R39076" s="15">
        <v>1</v>
      </c>
    </row>
    <row r="39077" spans="18:18" x14ac:dyDescent="0.25">
      <c r="R39077" s="15">
        <v>1</v>
      </c>
    </row>
    <row r="39078" spans="18:18" x14ac:dyDescent="0.25">
      <c r="R39078" s="15">
        <v>4</v>
      </c>
    </row>
    <row r="39079" spans="18:18" x14ac:dyDescent="0.25">
      <c r="R39079" s="15">
        <v>4</v>
      </c>
    </row>
    <row r="39080" spans="18:18" x14ac:dyDescent="0.25">
      <c r="R39080" s="15">
        <v>4</v>
      </c>
    </row>
    <row r="39081" spans="18:18" x14ac:dyDescent="0.25">
      <c r="R39081" s="15">
        <v>5</v>
      </c>
    </row>
    <row r="39082" spans="18:18" x14ac:dyDescent="0.25">
      <c r="R39082" s="15">
        <v>4</v>
      </c>
    </row>
    <row r="39083" spans="18:18" x14ac:dyDescent="0.25">
      <c r="R39083" s="15">
        <v>1</v>
      </c>
    </row>
    <row r="39084" spans="18:18" x14ac:dyDescent="0.25">
      <c r="R39084" s="15">
        <v>3</v>
      </c>
    </row>
    <row r="39085" spans="18:18" x14ac:dyDescent="0.25">
      <c r="R39085" s="15">
        <v>3</v>
      </c>
    </row>
    <row r="39086" spans="18:18" x14ac:dyDescent="0.25">
      <c r="R39086" s="15">
        <v>3</v>
      </c>
    </row>
    <row r="39087" spans="18:18" x14ac:dyDescent="0.25">
      <c r="R39087" s="15">
        <v>3</v>
      </c>
    </row>
    <row r="39088" spans="18:18" x14ac:dyDescent="0.25">
      <c r="R39088" s="15">
        <v>3</v>
      </c>
    </row>
    <row r="39089" spans="18:18" x14ac:dyDescent="0.25">
      <c r="R39089" s="15">
        <v>3</v>
      </c>
    </row>
    <row r="39090" spans="18:18" x14ac:dyDescent="0.25">
      <c r="R39090" s="15">
        <v>1</v>
      </c>
    </row>
    <row r="39091" spans="18:18" x14ac:dyDescent="0.25">
      <c r="R39091" s="15">
        <v>1</v>
      </c>
    </row>
    <row r="39092" spans="18:18" x14ac:dyDescent="0.25">
      <c r="R39092" s="15">
        <v>1</v>
      </c>
    </row>
    <row r="39093" spans="18:18" x14ac:dyDescent="0.25">
      <c r="R39093" s="15">
        <v>3</v>
      </c>
    </row>
    <row r="39094" spans="18:18" x14ac:dyDescent="0.25">
      <c r="R39094" s="15">
        <v>3</v>
      </c>
    </row>
    <row r="39095" spans="18:18" x14ac:dyDescent="0.25">
      <c r="R39095" s="15">
        <v>3</v>
      </c>
    </row>
    <row r="39096" spans="18:18" x14ac:dyDescent="0.25">
      <c r="R39096" s="15">
        <v>3</v>
      </c>
    </row>
    <row r="39097" spans="18:18" x14ac:dyDescent="0.25">
      <c r="R39097" s="15">
        <v>1</v>
      </c>
    </row>
    <row r="39098" spans="18:18" x14ac:dyDescent="0.25">
      <c r="R39098" s="15">
        <v>3</v>
      </c>
    </row>
    <row r="39099" spans="18:18" x14ac:dyDescent="0.25">
      <c r="R39099" s="15">
        <v>3</v>
      </c>
    </row>
    <row r="39100" spans="18:18" x14ac:dyDescent="0.25">
      <c r="R39100" s="15">
        <v>3</v>
      </c>
    </row>
    <row r="39101" spans="18:18" x14ac:dyDescent="0.25">
      <c r="R39101" s="15">
        <v>3</v>
      </c>
    </row>
    <row r="39102" spans="18:18" x14ac:dyDescent="0.25">
      <c r="R39102" s="15">
        <v>3</v>
      </c>
    </row>
    <row r="39103" spans="18:18" x14ac:dyDescent="0.25">
      <c r="R39103" s="15">
        <v>3</v>
      </c>
    </row>
    <row r="39104" spans="18:18" x14ac:dyDescent="0.25">
      <c r="R39104" s="15">
        <v>3</v>
      </c>
    </row>
    <row r="39105" spans="18:18" x14ac:dyDescent="0.25">
      <c r="R39105" s="15">
        <v>1</v>
      </c>
    </row>
    <row r="39106" spans="18:18" x14ac:dyDescent="0.25">
      <c r="R39106" s="15">
        <v>1</v>
      </c>
    </row>
    <row r="39107" spans="18:18" x14ac:dyDescent="0.25">
      <c r="R39107" s="15">
        <v>2</v>
      </c>
    </row>
    <row r="39108" spans="18:18" x14ac:dyDescent="0.25">
      <c r="R39108" s="15">
        <v>2</v>
      </c>
    </row>
    <row r="39109" spans="18:18" x14ac:dyDescent="0.25">
      <c r="R39109" s="15">
        <v>2</v>
      </c>
    </row>
    <row r="39110" spans="18:18" x14ac:dyDescent="0.25">
      <c r="R39110" s="15">
        <v>2</v>
      </c>
    </row>
    <row r="39111" spans="18:18" x14ac:dyDescent="0.25">
      <c r="R39111" s="15">
        <v>1</v>
      </c>
    </row>
    <row r="39112" spans="18:18" x14ac:dyDescent="0.25">
      <c r="R39112" s="15">
        <v>1</v>
      </c>
    </row>
    <row r="39113" spans="18:18" x14ac:dyDescent="0.25">
      <c r="R39113" s="15">
        <v>1</v>
      </c>
    </row>
    <row r="39114" spans="18:18" x14ac:dyDescent="0.25">
      <c r="R39114" s="15">
        <v>1</v>
      </c>
    </row>
    <row r="39115" spans="18:18" x14ac:dyDescent="0.25">
      <c r="R39115" s="15">
        <v>1</v>
      </c>
    </row>
    <row r="39116" spans="18:18" x14ac:dyDescent="0.25">
      <c r="R39116" s="15">
        <v>1</v>
      </c>
    </row>
    <row r="39117" spans="18:18" x14ac:dyDescent="0.25">
      <c r="R39117" s="15">
        <v>1</v>
      </c>
    </row>
    <row r="39118" spans="18:18" x14ac:dyDescent="0.25">
      <c r="R39118" s="15">
        <v>1</v>
      </c>
    </row>
    <row r="39119" spans="18:18" x14ac:dyDescent="0.25">
      <c r="R39119" s="15">
        <v>1</v>
      </c>
    </row>
    <row r="39120" spans="18:18" x14ac:dyDescent="0.25">
      <c r="R39120" s="15">
        <v>2</v>
      </c>
    </row>
    <row r="39121" spans="18:18" x14ac:dyDescent="0.25">
      <c r="R39121" s="15">
        <v>2</v>
      </c>
    </row>
    <row r="39122" spans="18:18" x14ac:dyDescent="0.25">
      <c r="R39122" s="15">
        <v>1</v>
      </c>
    </row>
    <row r="39123" spans="18:18" x14ac:dyDescent="0.25">
      <c r="R39123" s="15">
        <v>1</v>
      </c>
    </row>
    <row r="39124" spans="18:18" x14ac:dyDescent="0.25">
      <c r="R39124" s="15">
        <v>1</v>
      </c>
    </row>
    <row r="39125" spans="18:18" x14ac:dyDescent="0.25">
      <c r="R39125" s="15">
        <v>1</v>
      </c>
    </row>
    <row r="39126" spans="18:18" x14ac:dyDescent="0.25">
      <c r="R39126" s="15">
        <v>1</v>
      </c>
    </row>
    <row r="39127" spans="18:18" x14ac:dyDescent="0.25">
      <c r="R39127" s="15">
        <v>1</v>
      </c>
    </row>
    <row r="39128" spans="18:18" x14ac:dyDescent="0.25">
      <c r="R39128" s="15">
        <v>1</v>
      </c>
    </row>
    <row r="39129" spans="18:18" x14ac:dyDescent="0.25">
      <c r="R39129" s="15">
        <v>1</v>
      </c>
    </row>
    <row r="39130" spans="18:18" x14ac:dyDescent="0.25">
      <c r="R39130" s="15">
        <v>1</v>
      </c>
    </row>
    <row r="39131" spans="18:18" x14ac:dyDescent="0.25">
      <c r="R39131" s="15">
        <v>1</v>
      </c>
    </row>
    <row r="39132" spans="18:18" x14ac:dyDescent="0.25">
      <c r="R39132" s="15">
        <v>1</v>
      </c>
    </row>
    <row r="39133" spans="18:18" x14ac:dyDescent="0.25">
      <c r="R39133" s="15">
        <v>3</v>
      </c>
    </row>
    <row r="39134" spans="18:18" x14ac:dyDescent="0.25">
      <c r="R39134" s="15">
        <v>3</v>
      </c>
    </row>
    <row r="39135" spans="18:18" x14ac:dyDescent="0.25">
      <c r="R39135" s="15">
        <v>3</v>
      </c>
    </row>
    <row r="39136" spans="18:18" x14ac:dyDescent="0.25">
      <c r="R39136" s="15">
        <v>3</v>
      </c>
    </row>
    <row r="39137" spans="18:18" x14ac:dyDescent="0.25">
      <c r="R39137" s="15">
        <v>3</v>
      </c>
    </row>
    <row r="39138" spans="18:18" x14ac:dyDescent="0.25">
      <c r="R39138" s="15">
        <v>3</v>
      </c>
    </row>
    <row r="39139" spans="18:18" x14ac:dyDescent="0.25">
      <c r="R39139" s="15">
        <v>3</v>
      </c>
    </row>
    <row r="39140" spans="18:18" x14ac:dyDescent="0.25">
      <c r="R39140" s="15">
        <v>3</v>
      </c>
    </row>
    <row r="39141" spans="18:18" x14ac:dyDescent="0.25">
      <c r="R39141" s="15">
        <v>3</v>
      </c>
    </row>
    <row r="39142" spans="18:18" x14ac:dyDescent="0.25">
      <c r="R39142" s="15">
        <v>3</v>
      </c>
    </row>
    <row r="39143" spans="18:18" x14ac:dyDescent="0.25">
      <c r="R39143" s="15">
        <v>3</v>
      </c>
    </row>
    <row r="39144" spans="18:18" x14ac:dyDescent="0.25">
      <c r="R39144" s="15">
        <v>3</v>
      </c>
    </row>
    <row r="39145" spans="18:18" x14ac:dyDescent="0.25">
      <c r="R39145" s="15">
        <v>3</v>
      </c>
    </row>
    <row r="39146" spans="18:18" x14ac:dyDescent="0.25">
      <c r="R39146" s="15">
        <v>3</v>
      </c>
    </row>
    <row r="39147" spans="18:18" x14ac:dyDescent="0.25">
      <c r="R39147" s="15">
        <v>3</v>
      </c>
    </row>
    <row r="39148" spans="18:18" x14ac:dyDescent="0.25">
      <c r="R39148" s="15">
        <v>3</v>
      </c>
    </row>
    <row r="39149" spans="18:18" x14ac:dyDescent="0.25">
      <c r="R39149" s="15">
        <v>3</v>
      </c>
    </row>
    <row r="39150" spans="18:18" x14ac:dyDescent="0.25">
      <c r="R39150" s="15">
        <v>3</v>
      </c>
    </row>
    <row r="39151" spans="18:18" x14ac:dyDescent="0.25">
      <c r="R39151" s="15">
        <v>3</v>
      </c>
    </row>
    <row r="39152" spans="18:18" x14ac:dyDescent="0.25">
      <c r="R39152" s="15">
        <v>3</v>
      </c>
    </row>
    <row r="39153" spans="18:18" x14ac:dyDescent="0.25">
      <c r="R39153" s="15">
        <v>3</v>
      </c>
    </row>
    <row r="39154" spans="18:18" x14ac:dyDescent="0.25">
      <c r="R39154" s="15">
        <v>4</v>
      </c>
    </row>
    <row r="39155" spans="18:18" x14ac:dyDescent="0.25">
      <c r="R39155" s="15">
        <v>4</v>
      </c>
    </row>
    <row r="39156" spans="18:18" x14ac:dyDescent="0.25">
      <c r="R39156" s="15">
        <v>4</v>
      </c>
    </row>
    <row r="39157" spans="18:18" x14ac:dyDescent="0.25">
      <c r="R39157" s="15">
        <v>4</v>
      </c>
    </row>
    <row r="39158" spans="18:18" x14ac:dyDescent="0.25">
      <c r="R39158" s="15">
        <v>4</v>
      </c>
    </row>
    <row r="39159" spans="18:18" x14ac:dyDescent="0.25">
      <c r="R39159" s="15">
        <v>4</v>
      </c>
    </row>
    <row r="39160" spans="18:18" x14ac:dyDescent="0.25">
      <c r="R39160" s="15">
        <v>4</v>
      </c>
    </row>
    <row r="39161" spans="18:18" x14ac:dyDescent="0.25">
      <c r="R39161" s="15">
        <v>4</v>
      </c>
    </row>
    <row r="39162" spans="18:18" x14ac:dyDescent="0.25">
      <c r="R39162" s="15">
        <v>4</v>
      </c>
    </row>
    <row r="39163" spans="18:18" x14ac:dyDescent="0.25">
      <c r="R39163" s="15">
        <v>4</v>
      </c>
    </row>
    <row r="39164" spans="18:18" x14ac:dyDescent="0.25">
      <c r="R39164" s="15">
        <v>2</v>
      </c>
    </row>
    <row r="39165" spans="18:18" x14ac:dyDescent="0.25">
      <c r="R39165" s="15">
        <v>2</v>
      </c>
    </row>
    <row r="39166" spans="18:18" x14ac:dyDescent="0.25">
      <c r="R39166" s="15">
        <v>2</v>
      </c>
    </row>
    <row r="39167" spans="18:18" x14ac:dyDescent="0.25">
      <c r="R39167" s="15">
        <v>2</v>
      </c>
    </row>
    <row r="39168" spans="18:18" x14ac:dyDescent="0.25">
      <c r="R39168" s="15">
        <v>2</v>
      </c>
    </row>
    <row r="39169" spans="18:18" x14ac:dyDescent="0.25">
      <c r="R39169" s="15">
        <v>2</v>
      </c>
    </row>
    <row r="39170" spans="18:18" x14ac:dyDescent="0.25">
      <c r="R39170" s="15">
        <v>2</v>
      </c>
    </row>
    <row r="39171" spans="18:18" x14ac:dyDescent="0.25">
      <c r="R39171" s="15">
        <v>2</v>
      </c>
    </row>
    <row r="39172" spans="18:18" x14ac:dyDescent="0.25">
      <c r="R39172" s="15">
        <v>2</v>
      </c>
    </row>
    <row r="39173" spans="18:18" x14ac:dyDescent="0.25">
      <c r="R39173" s="15">
        <v>3</v>
      </c>
    </row>
    <row r="39174" spans="18:18" x14ac:dyDescent="0.25">
      <c r="R39174" s="15">
        <v>3</v>
      </c>
    </row>
    <row r="39175" spans="18:18" x14ac:dyDescent="0.25">
      <c r="R39175" s="15">
        <v>3</v>
      </c>
    </row>
    <row r="39176" spans="18:18" x14ac:dyDescent="0.25">
      <c r="R39176" s="15">
        <v>3</v>
      </c>
    </row>
    <row r="39177" spans="18:18" x14ac:dyDescent="0.25">
      <c r="R39177" s="15">
        <v>3</v>
      </c>
    </row>
    <row r="39178" spans="18:18" x14ac:dyDescent="0.25">
      <c r="R39178" s="15">
        <v>3</v>
      </c>
    </row>
    <row r="39179" spans="18:18" x14ac:dyDescent="0.25">
      <c r="R39179" s="15">
        <v>3</v>
      </c>
    </row>
    <row r="39180" spans="18:18" x14ac:dyDescent="0.25">
      <c r="R39180" s="15">
        <v>3</v>
      </c>
    </row>
    <row r="39181" spans="18:18" x14ac:dyDescent="0.25">
      <c r="R39181" s="15">
        <v>3</v>
      </c>
    </row>
    <row r="39182" spans="18:18" x14ac:dyDescent="0.25">
      <c r="R39182" s="15">
        <v>3</v>
      </c>
    </row>
    <row r="39183" spans="18:18" x14ac:dyDescent="0.25">
      <c r="R39183" s="15">
        <v>3</v>
      </c>
    </row>
    <row r="39184" spans="18:18" x14ac:dyDescent="0.25">
      <c r="R39184" s="15">
        <v>3</v>
      </c>
    </row>
    <row r="39185" spans="18:18" x14ac:dyDescent="0.25">
      <c r="R39185" s="15">
        <v>3</v>
      </c>
    </row>
    <row r="39186" spans="18:18" x14ac:dyDescent="0.25">
      <c r="R39186" s="15">
        <v>3</v>
      </c>
    </row>
    <row r="39187" spans="18:18" x14ac:dyDescent="0.25">
      <c r="R39187" s="15">
        <v>3</v>
      </c>
    </row>
    <row r="39188" spans="18:18" x14ac:dyDescent="0.25">
      <c r="R39188" s="15">
        <v>3</v>
      </c>
    </row>
    <row r="39189" spans="18:18" x14ac:dyDescent="0.25">
      <c r="R39189" s="15">
        <v>3</v>
      </c>
    </row>
    <row r="39190" spans="18:18" x14ac:dyDescent="0.25">
      <c r="R39190" s="15">
        <v>3</v>
      </c>
    </row>
    <row r="39191" spans="18:18" x14ac:dyDescent="0.25">
      <c r="R39191" s="15">
        <v>3</v>
      </c>
    </row>
    <row r="39192" spans="18:18" x14ac:dyDescent="0.25">
      <c r="R39192" s="15">
        <v>3</v>
      </c>
    </row>
    <row r="39193" spans="18:18" x14ac:dyDescent="0.25">
      <c r="R39193" s="15">
        <v>3</v>
      </c>
    </row>
    <row r="39194" spans="18:18" x14ac:dyDescent="0.25">
      <c r="R39194" s="15">
        <v>3</v>
      </c>
    </row>
    <row r="39195" spans="18:18" x14ac:dyDescent="0.25">
      <c r="R39195" s="15">
        <v>3</v>
      </c>
    </row>
    <row r="39196" spans="18:18" x14ac:dyDescent="0.25">
      <c r="R39196" s="15">
        <v>3</v>
      </c>
    </row>
    <row r="39197" spans="18:18" x14ac:dyDescent="0.25">
      <c r="R39197" s="15">
        <v>3</v>
      </c>
    </row>
    <row r="39198" spans="18:18" x14ac:dyDescent="0.25">
      <c r="R39198" s="15">
        <v>3</v>
      </c>
    </row>
    <row r="39199" spans="18:18" x14ac:dyDescent="0.25">
      <c r="R39199" s="15">
        <v>3</v>
      </c>
    </row>
    <row r="39200" spans="18:18" x14ac:dyDescent="0.25">
      <c r="R39200" s="15">
        <v>3</v>
      </c>
    </row>
    <row r="39201" spans="18:18" x14ac:dyDescent="0.25">
      <c r="R39201" s="15">
        <v>3</v>
      </c>
    </row>
    <row r="39202" spans="18:18" x14ac:dyDescent="0.25">
      <c r="R39202" s="15">
        <v>3</v>
      </c>
    </row>
    <row r="39203" spans="18:18" x14ac:dyDescent="0.25">
      <c r="R39203" s="15">
        <v>3</v>
      </c>
    </row>
    <row r="39204" spans="18:18" x14ac:dyDescent="0.25">
      <c r="R39204" s="15">
        <v>3</v>
      </c>
    </row>
    <row r="39205" spans="18:18" x14ac:dyDescent="0.25">
      <c r="R39205" s="15">
        <v>3</v>
      </c>
    </row>
    <row r="39206" spans="18:18" x14ac:dyDescent="0.25">
      <c r="R39206" s="15">
        <v>3</v>
      </c>
    </row>
    <row r="39207" spans="18:18" x14ac:dyDescent="0.25">
      <c r="R39207" s="15">
        <v>3</v>
      </c>
    </row>
    <row r="39208" spans="18:18" x14ac:dyDescent="0.25">
      <c r="R39208" s="15">
        <v>3</v>
      </c>
    </row>
    <row r="39209" spans="18:18" x14ac:dyDescent="0.25">
      <c r="R39209" s="15">
        <v>3</v>
      </c>
    </row>
    <row r="39210" spans="18:18" x14ac:dyDescent="0.25">
      <c r="R39210" s="15">
        <v>3</v>
      </c>
    </row>
    <row r="39211" spans="18:18" x14ac:dyDescent="0.25">
      <c r="R39211" s="15">
        <v>3</v>
      </c>
    </row>
    <row r="39212" spans="18:18" x14ac:dyDescent="0.25">
      <c r="R39212" s="15">
        <v>3</v>
      </c>
    </row>
    <row r="39213" spans="18:18" x14ac:dyDescent="0.25">
      <c r="R39213" s="15">
        <v>3</v>
      </c>
    </row>
    <row r="39214" spans="18:18" x14ac:dyDescent="0.25">
      <c r="R39214" s="15">
        <v>3</v>
      </c>
    </row>
    <row r="39215" spans="18:18" x14ac:dyDescent="0.25">
      <c r="R39215" s="15">
        <v>3</v>
      </c>
    </row>
    <row r="39216" spans="18:18" x14ac:dyDescent="0.25">
      <c r="R39216" s="15">
        <v>3</v>
      </c>
    </row>
    <row r="39217" spans="18:18" x14ac:dyDescent="0.25">
      <c r="R39217" s="15">
        <v>3</v>
      </c>
    </row>
    <row r="39218" spans="18:18" x14ac:dyDescent="0.25">
      <c r="R39218" s="15">
        <v>3</v>
      </c>
    </row>
    <row r="39219" spans="18:18" x14ac:dyDescent="0.25">
      <c r="R39219" s="15">
        <v>3</v>
      </c>
    </row>
    <row r="39220" spans="18:18" x14ac:dyDescent="0.25">
      <c r="R39220" s="15">
        <v>3</v>
      </c>
    </row>
    <row r="39221" spans="18:18" x14ac:dyDescent="0.25">
      <c r="R39221" s="15">
        <v>3</v>
      </c>
    </row>
    <row r="39222" spans="18:18" x14ac:dyDescent="0.25">
      <c r="R39222" s="15">
        <v>3</v>
      </c>
    </row>
    <row r="39223" spans="18:18" x14ac:dyDescent="0.25">
      <c r="R39223" s="15">
        <v>3</v>
      </c>
    </row>
    <row r="39224" spans="18:18" x14ac:dyDescent="0.25">
      <c r="R39224" s="15">
        <v>3</v>
      </c>
    </row>
    <row r="39225" spans="18:18" x14ac:dyDescent="0.25">
      <c r="R39225" s="15">
        <v>3</v>
      </c>
    </row>
    <row r="39226" spans="18:18" x14ac:dyDescent="0.25">
      <c r="R39226" s="15">
        <v>3</v>
      </c>
    </row>
    <row r="39227" spans="18:18" x14ac:dyDescent="0.25">
      <c r="R39227" s="15">
        <v>3</v>
      </c>
    </row>
    <row r="39228" spans="18:18" x14ac:dyDescent="0.25">
      <c r="R39228" s="15">
        <v>3</v>
      </c>
    </row>
    <row r="39229" spans="18:18" x14ac:dyDescent="0.25">
      <c r="R39229" s="15">
        <v>3</v>
      </c>
    </row>
    <row r="39230" spans="18:18" x14ac:dyDescent="0.25">
      <c r="R39230" s="15">
        <v>3</v>
      </c>
    </row>
    <row r="39231" spans="18:18" x14ac:dyDescent="0.25">
      <c r="R39231" s="15">
        <v>3</v>
      </c>
    </row>
    <row r="39232" spans="18:18" x14ac:dyDescent="0.25">
      <c r="R39232" s="15">
        <v>3</v>
      </c>
    </row>
    <row r="39233" spans="18:18" x14ac:dyDescent="0.25">
      <c r="R39233" s="15">
        <v>3</v>
      </c>
    </row>
    <row r="39234" spans="18:18" x14ac:dyDescent="0.25">
      <c r="R39234" s="15">
        <v>3</v>
      </c>
    </row>
    <row r="39235" spans="18:18" x14ac:dyDescent="0.25">
      <c r="R39235" s="15">
        <v>3</v>
      </c>
    </row>
    <row r="39236" spans="18:18" x14ac:dyDescent="0.25">
      <c r="R39236" s="15">
        <v>3</v>
      </c>
    </row>
    <row r="39237" spans="18:18" x14ac:dyDescent="0.25">
      <c r="R39237" s="15">
        <v>3</v>
      </c>
    </row>
    <row r="39238" spans="18:18" x14ac:dyDescent="0.25">
      <c r="R39238" s="15">
        <v>3</v>
      </c>
    </row>
    <row r="39239" spans="18:18" x14ac:dyDescent="0.25">
      <c r="R39239" s="15">
        <v>3</v>
      </c>
    </row>
    <row r="39240" spans="18:18" x14ac:dyDescent="0.25">
      <c r="R39240" s="15">
        <v>3</v>
      </c>
    </row>
    <row r="39241" spans="18:18" x14ac:dyDescent="0.25">
      <c r="R39241" s="15">
        <v>3</v>
      </c>
    </row>
    <row r="39242" spans="18:18" x14ac:dyDescent="0.25">
      <c r="R39242" s="15">
        <v>3</v>
      </c>
    </row>
    <row r="39243" spans="18:18" x14ac:dyDescent="0.25">
      <c r="R39243" s="15">
        <v>3</v>
      </c>
    </row>
    <row r="39244" spans="18:18" x14ac:dyDescent="0.25">
      <c r="R39244" s="15">
        <v>3</v>
      </c>
    </row>
    <row r="39245" spans="18:18" x14ac:dyDescent="0.25">
      <c r="R39245" s="15">
        <v>3</v>
      </c>
    </row>
    <row r="39246" spans="18:18" x14ac:dyDescent="0.25">
      <c r="R39246" s="15">
        <v>3</v>
      </c>
    </row>
    <row r="39247" spans="18:18" x14ac:dyDescent="0.25">
      <c r="R39247" s="15">
        <v>3</v>
      </c>
    </row>
    <row r="39248" spans="18:18" x14ac:dyDescent="0.25">
      <c r="R39248" s="15">
        <v>3</v>
      </c>
    </row>
    <row r="39249" spans="18:18" x14ac:dyDescent="0.25">
      <c r="R39249" s="15">
        <v>3</v>
      </c>
    </row>
    <row r="39250" spans="18:18" x14ac:dyDescent="0.25">
      <c r="R39250" s="15">
        <v>3</v>
      </c>
    </row>
    <row r="39251" spans="18:18" x14ac:dyDescent="0.25">
      <c r="R39251" s="15">
        <v>3</v>
      </c>
    </row>
    <row r="39252" spans="18:18" x14ac:dyDescent="0.25">
      <c r="R39252" s="15">
        <v>3</v>
      </c>
    </row>
    <row r="39253" spans="18:18" x14ac:dyDescent="0.25">
      <c r="R39253" s="15">
        <v>3</v>
      </c>
    </row>
    <row r="39254" spans="18:18" x14ac:dyDescent="0.25">
      <c r="R39254" s="15">
        <v>3</v>
      </c>
    </row>
    <row r="39255" spans="18:18" x14ac:dyDescent="0.25">
      <c r="R39255" s="15">
        <v>3</v>
      </c>
    </row>
    <row r="39256" spans="18:18" x14ac:dyDescent="0.25">
      <c r="R39256" s="15">
        <v>3</v>
      </c>
    </row>
    <row r="39257" spans="18:18" x14ac:dyDescent="0.25">
      <c r="R39257" s="15">
        <v>3</v>
      </c>
    </row>
    <row r="39258" spans="18:18" x14ac:dyDescent="0.25">
      <c r="R39258" s="15">
        <v>3</v>
      </c>
    </row>
    <row r="39259" spans="18:18" x14ac:dyDescent="0.25">
      <c r="R39259" s="15">
        <v>3</v>
      </c>
    </row>
    <row r="39260" spans="18:18" x14ac:dyDescent="0.25">
      <c r="R39260" s="15">
        <v>3</v>
      </c>
    </row>
    <row r="39261" spans="18:18" x14ac:dyDescent="0.25">
      <c r="R39261" s="15">
        <v>3</v>
      </c>
    </row>
    <row r="39262" spans="18:18" x14ac:dyDescent="0.25">
      <c r="R39262" s="15">
        <v>3</v>
      </c>
    </row>
    <row r="39263" spans="18:18" x14ac:dyDescent="0.25">
      <c r="R39263" s="15">
        <v>3</v>
      </c>
    </row>
    <row r="39264" spans="18:18" x14ac:dyDescent="0.25">
      <c r="R39264" s="15">
        <v>3</v>
      </c>
    </row>
    <row r="39265" spans="18:18" x14ac:dyDescent="0.25">
      <c r="R39265" s="15">
        <v>3</v>
      </c>
    </row>
    <row r="39266" spans="18:18" x14ac:dyDescent="0.25">
      <c r="R39266" s="15">
        <v>3</v>
      </c>
    </row>
    <row r="39267" spans="18:18" x14ac:dyDescent="0.25">
      <c r="R39267" s="15">
        <v>3</v>
      </c>
    </row>
    <row r="39268" spans="18:18" x14ac:dyDescent="0.25">
      <c r="R39268" s="15">
        <v>3</v>
      </c>
    </row>
    <row r="39269" spans="18:18" x14ac:dyDescent="0.25">
      <c r="R39269" s="15">
        <v>3</v>
      </c>
    </row>
    <row r="39270" spans="18:18" x14ac:dyDescent="0.25">
      <c r="R39270" s="15">
        <v>3</v>
      </c>
    </row>
    <row r="39271" spans="18:18" x14ac:dyDescent="0.25">
      <c r="R39271" s="15">
        <v>3</v>
      </c>
    </row>
    <row r="39272" spans="18:18" x14ac:dyDescent="0.25">
      <c r="R39272" s="15">
        <v>3</v>
      </c>
    </row>
    <row r="39273" spans="18:18" x14ac:dyDescent="0.25">
      <c r="R39273" s="15">
        <v>3</v>
      </c>
    </row>
    <row r="39274" spans="18:18" x14ac:dyDescent="0.25">
      <c r="R39274" s="15">
        <v>3</v>
      </c>
    </row>
    <row r="39275" spans="18:18" x14ac:dyDescent="0.25">
      <c r="R39275" s="15">
        <v>3</v>
      </c>
    </row>
    <row r="39276" spans="18:18" x14ac:dyDescent="0.25">
      <c r="R39276" s="15">
        <v>3</v>
      </c>
    </row>
    <row r="39277" spans="18:18" x14ac:dyDescent="0.25">
      <c r="R39277" s="15">
        <v>3</v>
      </c>
    </row>
    <row r="39278" spans="18:18" x14ac:dyDescent="0.25">
      <c r="R39278" s="15">
        <v>3</v>
      </c>
    </row>
    <row r="39279" spans="18:18" x14ac:dyDescent="0.25">
      <c r="R39279" s="15">
        <v>3</v>
      </c>
    </row>
    <row r="39280" spans="18:18" x14ac:dyDescent="0.25">
      <c r="R39280" s="15">
        <v>3</v>
      </c>
    </row>
    <row r="39281" spans="18:18" x14ac:dyDescent="0.25">
      <c r="R39281" s="15">
        <v>3</v>
      </c>
    </row>
    <row r="39282" spans="18:18" x14ac:dyDescent="0.25">
      <c r="R39282" s="15">
        <v>3</v>
      </c>
    </row>
    <row r="39283" spans="18:18" x14ac:dyDescent="0.25">
      <c r="R39283" s="15">
        <v>4</v>
      </c>
    </row>
    <row r="39284" spans="18:18" x14ac:dyDescent="0.25">
      <c r="R39284" s="15">
        <v>4</v>
      </c>
    </row>
    <row r="39285" spans="18:18" x14ac:dyDescent="0.25">
      <c r="R39285" s="15">
        <v>4</v>
      </c>
    </row>
    <row r="39286" spans="18:18" x14ac:dyDescent="0.25">
      <c r="R39286" s="15">
        <v>4</v>
      </c>
    </row>
    <row r="39287" spans="18:18" x14ac:dyDescent="0.25">
      <c r="R39287" s="15">
        <v>4</v>
      </c>
    </row>
    <row r="39288" spans="18:18" x14ac:dyDescent="0.25">
      <c r="R39288" s="15">
        <v>4</v>
      </c>
    </row>
    <row r="39289" spans="18:18" x14ac:dyDescent="0.25">
      <c r="R39289" s="15">
        <v>4</v>
      </c>
    </row>
    <row r="39290" spans="18:18" x14ac:dyDescent="0.25">
      <c r="R39290" s="15">
        <v>4</v>
      </c>
    </row>
    <row r="39291" spans="18:18" x14ac:dyDescent="0.25">
      <c r="R39291" s="15">
        <v>4</v>
      </c>
    </row>
    <row r="39292" spans="18:18" x14ac:dyDescent="0.25">
      <c r="R39292" s="15">
        <v>4</v>
      </c>
    </row>
    <row r="39293" spans="18:18" x14ac:dyDescent="0.25">
      <c r="R39293" s="15">
        <v>4</v>
      </c>
    </row>
    <row r="39294" spans="18:18" x14ac:dyDescent="0.25">
      <c r="R39294" s="15">
        <v>4</v>
      </c>
    </row>
    <row r="39295" spans="18:18" x14ac:dyDescent="0.25">
      <c r="R39295" s="15">
        <v>4</v>
      </c>
    </row>
    <row r="39296" spans="18:18" x14ac:dyDescent="0.25">
      <c r="R39296" s="15">
        <v>4</v>
      </c>
    </row>
    <row r="39297" spans="18:18" x14ac:dyDescent="0.25">
      <c r="R39297" s="15">
        <v>4</v>
      </c>
    </row>
    <row r="39298" spans="18:18" x14ac:dyDescent="0.25">
      <c r="R39298" s="15">
        <v>4</v>
      </c>
    </row>
    <row r="39299" spans="18:18" x14ac:dyDescent="0.25">
      <c r="R39299" s="15">
        <v>4</v>
      </c>
    </row>
    <row r="39300" spans="18:18" x14ac:dyDescent="0.25">
      <c r="R39300" s="15">
        <v>4</v>
      </c>
    </row>
    <row r="39301" spans="18:18" x14ac:dyDescent="0.25">
      <c r="R39301" s="15">
        <v>4</v>
      </c>
    </row>
    <row r="39302" spans="18:18" x14ac:dyDescent="0.25">
      <c r="R39302" s="15">
        <v>4</v>
      </c>
    </row>
    <row r="39303" spans="18:18" x14ac:dyDescent="0.25">
      <c r="R39303" s="15">
        <v>4</v>
      </c>
    </row>
    <row r="39304" spans="18:18" x14ac:dyDescent="0.25">
      <c r="R39304" s="15">
        <v>4</v>
      </c>
    </row>
    <row r="39305" spans="18:18" x14ac:dyDescent="0.25">
      <c r="R39305" s="15">
        <v>4</v>
      </c>
    </row>
    <row r="39306" spans="18:18" x14ac:dyDescent="0.25">
      <c r="R39306" s="15">
        <v>4</v>
      </c>
    </row>
    <row r="39307" spans="18:18" x14ac:dyDescent="0.25">
      <c r="R39307" s="15">
        <v>4</v>
      </c>
    </row>
    <row r="39308" spans="18:18" x14ac:dyDescent="0.25">
      <c r="R39308" s="15">
        <v>4</v>
      </c>
    </row>
    <row r="39309" spans="18:18" x14ac:dyDescent="0.25">
      <c r="R39309" s="15">
        <v>4</v>
      </c>
    </row>
    <row r="39310" spans="18:18" x14ac:dyDescent="0.25">
      <c r="R39310" s="15">
        <v>4</v>
      </c>
    </row>
    <row r="39311" spans="18:18" x14ac:dyDescent="0.25">
      <c r="R39311" s="15">
        <v>4</v>
      </c>
    </row>
    <row r="39312" spans="18:18" x14ac:dyDescent="0.25">
      <c r="R39312" s="15">
        <v>4</v>
      </c>
    </row>
    <row r="39313" spans="18:18" x14ac:dyDescent="0.25">
      <c r="R39313" s="15">
        <v>4</v>
      </c>
    </row>
    <row r="39314" spans="18:18" x14ac:dyDescent="0.25">
      <c r="R39314" s="15">
        <v>4</v>
      </c>
    </row>
    <row r="39315" spans="18:18" x14ac:dyDescent="0.25">
      <c r="R39315" s="15">
        <v>4</v>
      </c>
    </row>
    <row r="39316" spans="18:18" x14ac:dyDescent="0.25">
      <c r="R39316" s="15">
        <v>4</v>
      </c>
    </row>
    <row r="39317" spans="18:18" x14ac:dyDescent="0.25">
      <c r="R39317" s="15">
        <v>4</v>
      </c>
    </row>
    <row r="39318" spans="18:18" x14ac:dyDescent="0.25">
      <c r="R39318" s="15">
        <v>4</v>
      </c>
    </row>
    <row r="39319" spans="18:18" x14ac:dyDescent="0.25">
      <c r="R39319" s="15">
        <v>4</v>
      </c>
    </row>
    <row r="39320" spans="18:18" x14ac:dyDescent="0.25">
      <c r="R39320" s="15">
        <v>4</v>
      </c>
    </row>
    <row r="39321" spans="18:18" x14ac:dyDescent="0.25">
      <c r="R39321" s="15">
        <v>4</v>
      </c>
    </row>
    <row r="39322" spans="18:18" x14ac:dyDescent="0.25">
      <c r="R39322" s="15">
        <v>4</v>
      </c>
    </row>
    <row r="39323" spans="18:18" x14ac:dyDescent="0.25">
      <c r="R39323" s="15">
        <v>4</v>
      </c>
    </row>
    <row r="39324" spans="18:18" x14ac:dyDescent="0.25">
      <c r="R39324" s="15">
        <v>4</v>
      </c>
    </row>
    <row r="39325" spans="18:18" x14ac:dyDescent="0.25">
      <c r="R39325" s="15">
        <v>4</v>
      </c>
    </row>
    <row r="39326" spans="18:18" x14ac:dyDescent="0.25">
      <c r="R39326" s="15">
        <v>4</v>
      </c>
    </row>
    <row r="39327" spans="18:18" x14ac:dyDescent="0.25">
      <c r="R39327" s="15">
        <v>4</v>
      </c>
    </row>
    <row r="39328" spans="18:18" x14ac:dyDescent="0.25">
      <c r="R39328" s="15">
        <v>4</v>
      </c>
    </row>
    <row r="39329" spans="18:18" x14ac:dyDescent="0.25">
      <c r="R39329" s="15">
        <v>4</v>
      </c>
    </row>
    <row r="39330" spans="18:18" x14ac:dyDescent="0.25">
      <c r="R39330" s="15">
        <v>4</v>
      </c>
    </row>
    <row r="39331" spans="18:18" x14ac:dyDescent="0.25">
      <c r="R39331" s="15">
        <v>4</v>
      </c>
    </row>
    <row r="39332" spans="18:18" x14ac:dyDescent="0.25">
      <c r="R39332" s="15">
        <v>4</v>
      </c>
    </row>
    <row r="39333" spans="18:18" x14ac:dyDescent="0.25">
      <c r="R39333" s="15">
        <v>4</v>
      </c>
    </row>
    <row r="39334" spans="18:18" x14ac:dyDescent="0.25">
      <c r="R39334" s="15">
        <v>4</v>
      </c>
    </row>
    <row r="39335" spans="18:18" x14ac:dyDescent="0.25">
      <c r="R39335" s="15">
        <v>4</v>
      </c>
    </row>
    <row r="39336" spans="18:18" x14ac:dyDescent="0.25">
      <c r="R39336" s="15">
        <v>4</v>
      </c>
    </row>
    <row r="39337" spans="18:18" x14ac:dyDescent="0.25">
      <c r="R39337" s="15">
        <v>4</v>
      </c>
    </row>
    <row r="39338" spans="18:18" x14ac:dyDescent="0.25">
      <c r="R39338" s="15">
        <v>4</v>
      </c>
    </row>
    <row r="39339" spans="18:18" x14ac:dyDescent="0.25">
      <c r="R39339" s="15">
        <v>4</v>
      </c>
    </row>
    <row r="39340" spans="18:18" x14ac:dyDescent="0.25">
      <c r="R39340" s="15">
        <v>4</v>
      </c>
    </row>
    <row r="39341" spans="18:18" x14ac:dyDescent="0.25">
      <c r="R39341" s="15">
        <v>4</v>
      </c>
    </row>
    <row r="39342" spans="18:18" x14ac:dyDescent="0.25">
      <c r="R39342" s="15">
        <v>4</v>
      </c>
    </row>
    <row r="39343" spans="18:18" x14ac:dyDescent="0.25">
      <c r="R39343" s="15">
        <v>4</v>
      </c>
    </row>
    <row r="39344" spans="18:18" x14ac:dyDescent="0.25">
      <c r="R39344" s="15">
        <v>4</v>
      </c>
    </row>
    <row r="39345" spans="18:18" x14ac:dyDescent="0.25">
      <c r="R39345" s="15">
        <v>4</v>
      </c>
    </row>
    <row r="39346" spans="18:18" x14ac:dyDescent="0.25">
      <c r="R39346" s="15">
        <v>4</v>
      </c>
    </row>
    <row r="39347" spans="18:18" x14ac:dyDescent="0.25">
      <c r="R39347" s="15">
        <v>4</v>
      </c>
    </row>
    <row r="39348" spans="18:18" x14ac:dyDescent="0.25">
      <c r="R39348" s="15">
        <v>4</v>
      </c>
    </row>
    <row r="39349" spans="18:18" x14ac:dyDescent="0.25">
      <c r="R39349" s="15">
        <v>4</v>
      </c>
    </row>
    <row r="39350" spans="18:18" x14ac:dyDescent="0.25">
      <c r="R39350" s="15">
        <v>4</v>
      </c>
    </row>
    <row r="39351" spans="18:18" x14ac:dyDescent="0.25">
      <c r="R39351" s="15">
        <v>4</v>
      </c>
    </row>
    <row r="39352" spans="18:18" x14ac:dyDescent="0.25">
      <c r="R39352" s="15">
        <v>4</v>
      </c>
    </row>
    <row r="39353" spans="18:18" x14ac:dyDescent="0.25">
      <c r="R39353" s="15">
        <v>4</v>
      </c>
    </row>
    <row r="39354" spans="18:18" x14ac:dyDescent="0.25">
      <c r="R39354" s="15">
        <v>4</v>
      </c>
    </row>
    <row r="39355" spans="18:18" x14ac:dyDescent="0.25">
      <c r="R39355" s="15">
        <v>4</v>
      </c>
    </row>
    <row r="39356" spans="18:18" x14ac:dyDescent="0.25">
      <c r="R39356" s="15">
        <v>4</v>
      </c>
    </row>
    <row r="39357" spans="18:18" x14ac:dyDescent="0.25">
      <c r="R39357" s="15">
        <v>4</v>
      </c>
    </row>
    <row r="39358" spans="18:18" x14ac:dyDescent="0.25">
      <c r="R39358" s="15">
        <v>4</v>
      </c>
    </row>
    <row r="39359" spans="18:18" x14ac:dyDescent="0.25">
      <c r="R39359" s="15">
        <v>4</v>
      </c>
    </row>
    <row r="39360" spans="18:18" x14ac:dyDescent="0.25">
      <c r="R39360" s="15">
        <v>4</v>
      </c>
    </row>
    <row r="39361" spans="18:18" x14ac:dyDescent="0.25">
      <c r="R39361" s="15">
        <v>4</v>
      </c>
    </row>
    <row r="39362" spans="18:18" x14ac:dyDescent="0.25">
      <c r="R39362" s="15">
        <v>4</v>
      </c>
    </row>
    <row r="39363" spans="18:18" x14ac:dyDescent="0.25">
      <c r="R39363" s="15">
        <v>4</v>
      </c>
    </row>
    <row r="39364" spans="18:18" x14ac:dyDescent="0.25">
      <c r="R39364" s="15">
        <v>4</v>
      </c>
    </row>
    <row r="39365" spans="18:18" x14ac:dyDescent="0.25">
      <c r="R39365" s="15">
        <v>4</v>
      </c>
    </row>
    <row r="39366" spans="18:18" x14ac:dyDescent="0.25">
      <c r="R39366" s="15">
        <v>4</v>
      </c>
    </row>
    <row r="39367" spans="18:18" x14ac:dyDescent="0.25">
      <c r="R39367" s="15">
        <v>4</v>
      </c>
    </row>
    <row r="39368" spans="18:18" x14ac:dyDescent="0.25">
      <c r="R39368" s="15">
        <v>4</v>
      </c>
    </row>
    <row r="39369" spans="18:18" x14ac:dyDescent="0.25">
      <c r="R39369" s="15">
        <v>4</v>
      </c>
    </row>
    <row r="39370" spans="18:18" x14ac:dyDescent="0.25">
      <c r="R39370" s="15">
        <v>4</v>
      </c>
    </row>
    <row r="39371" spans="18:18" x14ac:dyDescent="0.25">
      <c r="R39371" s="15">
        <v>4</v>
      </c>
    </row>
    <row r="39372" spans="18:18" x14ac:dyDescent="0.25">
      <c r="R39372" s="15">
        <v>4</v>
      </c>
    </row>
    <row r="39373" spans="18:18" x14ac:dyDescent="0.25">
      <c r="R39373" s="15">
        <v>4</v>
      </c>
    </row>
    <row r="39374" spans="18:18" x14ac:dyDescent="0.25">
      <c r="R39374" s="15">
        <v>4</v>
      </c>
    </row>
    <row r="39375" spans="18:18" x14ac:dyDescent="0.25">
      <c r="R39375" s="15">
        <v>4</v>
      </c>
    </row>
    <row r="39376" spans="18:18" x14ac:dyDescent="0.25">
      <c r="R39376" s="15">
        <v>4</v>
      </c>
    </row>
    <row r="39377" spans="18:18" x14ac:dyDescent="0.25">
      <c r="R39377" s="15">
        <v>3</v>
      </c>
    </row>
    <row r="39378" spans="18:18" x14ac:dyDescent="0.25">
      <c r="R39378" s="15">
        <v>3</v>
      </c>
    </row>
    <row r="39379" spans="18:18" x14ac:dyDescent="0.25">
      <c r="R39379" s="15">
        <v>3</v>
      </c>
    </row>
    <row r="39380" spans="18:18" x14ac:dyDescent="0.25">
      <c r="R39380" s="15">
        <v>3</v>
      </c>
    </row>
    <row r="39381" spans="18:18" x14ac:dyDescent="0.25">
      <c r="R39381" s="15">
        <v>3</v>
      </c>
    </row>
    <row r="39382" spans="18:18" x14ac:dyDescent="0.25">
      <c r="R39382" s="15">
        <v>3</v>
      </c>
    </row>
    <row r="39383" spans="18:18" x14ac:dyDescent="0.25">
      <c r="R39383" s="15">
        <v>3</v>
      </c>
    </row>
    <row r="39384" spans="18:18" x14ac:dyDescent="0.25">
      <c r="R39384" s="15">
        <v>3</v>
      </c>
    </row>
    <row r="39385" spans="18:18" x14ac:dyDescent="0.25">
      <c r="R39385" s="15">
        <v>3</v>
      </c>
    </row>
    <row r="39386" spans="18:18" x14ac:dyDescent="0.25">
      <c r="R39386" s="15">
        <v>3</v>
      </c>
    </row>
    <row r="39387" spans="18:18" x14ac:dyDescent="0.25">
      <c r="R39387" s="15">
        <v>3</v>
      </c>
    </row>
    <row r="39388" spans="18:18" x14ac:dyDescent="0.25">
      <c r="R39388" s="15">
        <v>3</v>
      </c>
    </row>
    <row r="39389" spans="18:18" x14ac:dyDescent="0.25">
      <c r="R39389" s="15">
        <v>3</v>
      </c>
    </row>
    <row r="39390" spans="18:18" x14ac:dyDescent="0.25">
      <c r="R39390" s="15">
        <v>3</v>
      </c>
    </row>
    <row r="39391" spans="18:18" x14ac:dyDescent="0.25">
      <c r="R39391" s="15">
        <v>3</v>
      </c>
    </row>
    <row r="39392" spans="18:18" x14ac:dyDescent="0.25">
      <c r="R39392" s="15">
        <v>3</v>
      </c>
    </row>
    <row r="39393" spans="18:18" x14ac:dyDescent="0.25">
      <c r="R39393" s="15">
        <v>3</v>
      </c>
    </row>
    <row r="39394" spans="18:18" x14ac:dyDescent="0.25">
      <c r="R39394" s="15">
        <v>3</v>
      </c>
    </row>
    <row r="39395" spans="18:18" x14ac:dyDescent="0.25">
      <c r="R39395" s="15">
        <v>3</v>
      </c>
    </row>
    <row r="39396" spans="18:18" x14ac:dyDescent="0.25">
      <c r="R39396" s="15">
        <v>3</v>
      </c>
    </row>
    <row r="39397" spans="18:18" x14ac:dyDescent="0.25">
      <c r="R39397" s="15">
        <v>3</v>
      </c>
    </row>
    <row r="39398" spans="18:18" x14ac:dyDescent="0.25">
      <c r="R39398" s="15">
        <v>3</v>
      </c>
    </row>
    <row r="39399" spans="18:18" x14ac:dyDescent="0.25">
      <c r="R39399" s="15">
        <v>3</v>
      </c>
    </row>
    <row r="39400" spans="18:18" x14ac:dyDescent="0.25">
      <c r="R39400" s="15">
        <v>3</v>
      </c>
    </row>
    <row r="39401" spans="18:18" x14ac:dyDescent="0.25">
      <c r="R39401" s="15">
        <v>3</v>
      </c>
    </row>
    <row r="39402" spans="18:18" x14ac:dyDescent="0.25">
      <c r="R39402" s="15">
        <v>3</v>
      </c>
    </row>
    <row r="39403" spans="18:18" x14ac:dyDescent="0.25">
      <c r="R39403" s="15">
        <v>3</v>
      </c>
    </row>
    <row r="39404" spans="18:18" x14ac:dyDescent="0.25">
      <c r="R39404" s="15">
        <v>3</v>
      </c>
    </row>
    <row r="39405" spans="18:18" x14ac:dyDescent="0.25">
      <c r="R39405" s="15">
        <v>3</v>
      </c>
    </row>
    <row r="39406" spans="18:18" x14ac:dyDescent="0.25">
      <c r="R39406" s="15">
        <v>3</v>
      </c>
    </row>
    <row r="39407" spans="18:18" x14ac:dyDescent="0.25">
      <c r="R39407" s="15">
        <v>3</v>
      </c>
    </row>
    <row r="39408" spans="18:18" x14ac:dyDescent="0.25">
      <c r="R39408" s="15">
        <v>3</v>
      </c>
    </row>
    <row r="39409" spans="18:18" x14ac:dyDescent="0.25">
      <c r="R39409" s="15">
        <v>3</v>
      </c>
    </row>
    <row r="39410" spans="18:18" x14ac:dyDescent="0.25">
      <c r="R39410" s="15">
        <v>3</v>
      </c>
    </row>
    <row r="39411" spans="18:18" x14ac:dyDescent="0.25">
      <c r="R39411" s="15">
        <v>3</v>
      </c>
    </row>
    <row r="39412" spans="18:18" x14ac:dyDescent="0.25">
      <c r="R39412" s="15">
        <v>3</v>
      </c>
    </row>
    <row r="39413" spans="18:18" x14ac:dyDescent="0.25">
      <c r="R39413" s="15">
        <v>3</v>
      </c>
    </row>
    <row r="39414" spans="18:18" x14ac:dyDescent="0.25">
      <c r="R39414" s="15">
        <v>3</v>
      </c>
    </row>
    <row r="39415" spans="18:18" x14ac:dyDescent="0.25">
      <c r="R39415" s="15">
        <v>3</v>
      </c>
    </row>
    <row r="39416" spans="18:18" x14ac:dyDescent="0.25">
      <c r="R39416" s="15">
        <v>3</v>
      </c>
    </row>
    <row r="39417" spans="18:18" x14ac:dyDescent="0.25">
      <c r="R39417" s="15">
        <v>3</v>
      </c>
    </row>
    <row r="39418" spans="18:18" x14ac:dyDescent="0.25">
      <c r="R39418" s="15">
        <v>3</v>
      </c>
    </row>
    <row r="39419" spans="18:18" x14ac:dyDescent="0.25">
      <c r="R39419" s="15">
        <v>3</v>
      </c>
    </row>
    <row r="39420" spans="18:18" x14ac:dyDescent="0.25">
      <c r="R39420" s="15">
        <v>3</v>
      </c>
    </row>
    <row r="39421" spans="18:18" x14ac:dyDescent="0.25">
      <c r="R39421" s="15">
        <v>3</v>
      </c>
    </row>
    <row r="39422" spans="18:18" x14ac:dyDescent="0.25">
      <c r="R39422" s="15">
        <v>3</v>
      </c>
    </row>
    <row r="39423" spans="18:18" x14ac:dyDescent="0.25">
      <c r="R39423" s="15">
        <v>3</v>
      </c>
    </row>
    <row r="39424" spans="18:18" x14ac:dyDescent="0.25">
      <c r="R39424" s="15">
        <v>3</v>
      </c>
    </row>
    <row r="39425" spans="18:18" x14ac:dyDescent="0.25">
      <c r="R39425" s="15">
        <v>3</v>
      </c>
    </row>
    <row r="39426" spans="18:18" x14ac:dyDescent="0.25">
      <c r="R39426" s="15">
        <v>3</v>
      </c>
    </row>
    <row r="39427" spans="18:18" x14ac:dyDescent="0.25">
      <c r="R39427" s="15">
        <v>3</v>
      </c>
    </row>
    <row r="39428" spans="18:18" x14ac:dyDescent="0.25">
      <c r="R39428" s="15">
        <v>3</v>
      </c>
    </row>
    <row r="39429" spans="18:18" x14ac:dyDescent="0.25">
      <c r="R39429" s="15">
        <v>3</v>
      </c>
    </row>
    <row r="39430" spans="18:18" x14ac:dyDescent="0.25">
      <c r="R39430" s="15">
        <v>3</v>
      </c>
    </row>
    <row r="39431" spans="18:18" x14ac:dyDescent="0.25">
      <c r="R39431" s="15">
        <v>3</v>
      </c>
    </row>
    <row r="39432" spans="18:18" x14ac:dyDescent="0.25">
      <c r="R39432" s="15">
        <v>3</v>
      </c>
    </row>
    <row r="39433" spans="18:18" x14ac:dyDescent="0.25">
      <c r="R39433" s="15">
        <v>5</v>
      </c>
    </row>
    <row r="39434" spans="18:18" x14ac:dyDescent="0.25">
      <c r="R39434" s="15">
        <v>5</v>
      </c>
    </row>
    <row r="39435" spans="18:18" x14ac:dyDescent="0.25">
      <c r="R39435" s="15">
        <v>5</v>
      </c>
    </row>
    <row r="39436" spans="18:18" x14ac:dyDescent="0.25">
      <c r="R39436" s="15">
        <v>5</v>
      </c>
    </row>
    <row r="39437" spans="18:18" x14ac:dyDescent="0.25">
      <c r="R39437" s="15">
        <v>5</v>
      </c>
    </row>
    <row r="39438" spans="18:18" x14ac:dyDescent="0.25">
      <c r="R39438" s="15">
        <v>5</v>
      </c>
    </row>
    <row r="39439" spans="18:18" x14ac:dyDescent="0.25">
      <c r="R39439" s="15">
        <v>5</v>
      </c>
    </row>
    <row r="39440" spans="18:18" x14ac:dyDescent="0.25">
      <c r="R39440" s="15">
        <v>5</v>
      </c>
    </row>
    <row r="39441" spans="18:18" x14ac:dyDescent="0.25">
      <c r="R39441" s="15">
        <v>5</v>
      </c>
    </row>
    <row r="39442" spans="18:18" x14ac:dyDescent="0.25">
      <c r="R39442" s="15">
        <v>5</v>
      </c>
    </row>
    <row r="39443" spans="18:18" x14ac:dyDescent="0.25">
      <c r="R39443" s="15">
        <v>5</v>
      </c>
    </row>
    <row r="39444" spans="18:18" x14ac:dyDescent="0.25">
      <c r="R39444" s="15">
        <v>5</v>
      </c>
    </row>
    <row r="39445" spans="18:18" x14ac:dyDescent="0.25">
      <c r="R39445" s="15">
        <v>5</v>
      </c>
    </row>
    <row r="39446" spans="18:18" x14ac:dyDescent="0.25">
      <c r="R39446" s="15">
        <v>5</v>
      </c>
    </row>
    <row r="39447" spans="18:18" x14ac:dyDescent="0.25">
      <c r="R39447" s="15">
        <v>5</v>
      </c>
    </row>
    <row r="39448" spans="18:18" x14ac:dyDescent="0.25">
      <c r="R39448" s="15">
        <v>5</v>
      </c>
    </row>
    <row r="39449" spans="18:18" x14ac:dyDescent="0.25">
      <c r="R39449" s="15">
        <v>5</v>
      </c>
    </row>
    <row r="39450" spans="18:18" x14ac:dyDescent="0.25">
      <c r="R39450" s="15">
        <v>3</v>
      </c>
    </row>
    <row r="39451" spans="18:18" x14ac:dyDescent="0.25">
      <c r="R39451" s="15">
        <v>3</v>
      </c>
    </row>
    <row r="39452" spans="18:18" x14ac:dyDescent="0.25">
      <c r="R39452" s="15">
        <v>3</v>
      </c>
    </row>
    <row r="39453" spans="18:18" x14ac:dyDescent="0.25">
      <c r="R39453" s="15">
        <v>3</v>
      </c>
    </row>
    <row r="39454" spans="18:18" x14ac:dyDescent="0.25">
      <c r="R39454" s="15">
        <v>3</v>
      </c>
    </row>
    <row r="39455" spans="18:18" x14ac:dyDescent="0.25">
      <c r="R39455" s="15">
        <v>3</v>
      </c>
    </row>
    <row r="39456" spans="18:18" x14ac:dyDescent="0.25">
      <c r="R39456" s="15">
        <v>3</v>
      </c>
    </row>
    <row r="39457" spans="18:18" x14ac:dyDescent="0.25">
      <c r="R39457" s="15">
        <v>3</v>
      </c>
    </row>
    <row r="39458" spans="18:18" x14ac:dyDescent="0.25">
      <c r="R39458" s="15">
        <v>3</v>
      </c>
    </row>
    <row r="39459" spans="18:18" x14ac:dyDescent="0.25">
      <c r="R39459" s="15">
        <v>3</v>
      </c>
    </row>
    <row r="39460" spans="18:18" x14ac:dyDescent="0.25">
      <c r="R39460" s="15">
        <v>3</v>
      </c>
    </row>
    <row r="39461" spans="18:18" x14ac:dyDescent="0.25">
      <c r="R39461" s="15">
        <v>3</v>
      </c>
    </row>
    <row r="39462" spans="18:18" x14ac:dyDescent="0.25">
      <c r="R39462" s="15">
        <v>3</v>
      </c>
    </row>
    <row r="39463" spans="18:18" x14ac:dyDescent="0.25">
      <c r="R39463" s="15">
        <v>3</v>
      </c>
    </row>
    <row r="39464" spans="18:18" x14ac:dyDescent="0.25">
      <c r="R39464" s="15">
        <v>3</v>
      </c>
    </row>
    <row r="39465" spans="18:18" x14ac:dyDescent="0.25">
      <c r="R39465" s="15">
        <v>3</v>
      </c>
    </row>
    <row r="39466" spans="18:18" x14ac:dyDescent="0.25">
      <c r="R39466" s="15">
        <v>3</v>
      </c>
    </row>
    <row r="39467" spans="18:18" x14ac:dyDescent="0.25">
      <c r="R39467" s="15">
        <v>3</v>
      </c>
    </row>
    <row r="39468" spans="18:18" x14ac:dyDescent="0.25">
      <c r="R39468" s="15">
        <v>3</v>
      </c>
    </row>
    <row r="39469" spans="18:18" x14ac:dyDescent="0.25">
      <c r="R39469" s="15">
        <v>3</v>
      </c>
    </row>
    <row r="39470" spans="18:18" x14ac:dyDescent="0.25">
      <c r="R39470" s="15">
        <v>3</v>
      </c>
    </row>
    <row r="39471" spans="18:18" x14ac:dyDescent="0.25">
      <c r="R39471" s="15">
        <v>3</v>
      </c>
    </row>
    <row r="39472" spans="18:18" x14ac:dyDescent="0.25">
      <c r="R39472" s="15">
        <v>3</v>
      </c>
    </row>
    <row r="39473" spans="18:18" x14ac:dyDescent="0.25">
      <c r="R39473" s="15">
        <v>3</v>
      </c>
    </row>
    <row r="39474" spans="18:18" x14ac:dyDescent="0.25">
      <c r="R39474" s="15">
        <v>3</v>
      </c>
    </row>
    <row r="39475" spans="18:18" x14ac:dyDescent="0.25">
      <c r="R39475" s="15">
        <v>3</v>
      </c>
    </row>
    <row r="39476" spans="18:18" x14ac:dyDescent="0.25">
      <c r="R39476" s="15">
        <v>3</v>
      </c>
    </row>
    <row r="39477" spans="18:18" x14ac:dyDescent="0.25">
      <c r="R39477" s="15">
        <v>3</v>
      </c>
    </row>
    <row r="39478" spans="18:18" x14ac:dyDescent="0.25">
      <c r="R39478" s="15">
        <v>3</v>
      </c>
    </row>
    <row r="39479" spans="18:18" x14ac:dyDescent="0.25">
      <c r="R39479" s="15">
        <v>3</v>
      </c>
    </row>
    <row r="39480" spans="18:18" x14ac:dyDescent="0.25">
      <c r="R39480" s="15">
        <v>3</v>
      </c>
    </row>
    <row r="39481" spans="18:18" x14ac:dyDescent="0.25">
      <c r="R39481" s="15">
        <v>3</v>
      </c>
    </row>
    <row r="39482" spans="18:18" x14ac:dyDescent="0.25">
      <c r="R39482" s="15">
        <v>3</v>
      </c>
    </row>
    <row r="39483" spans="18:18" x14ac:dyDescent="0.25">
      <c r="R39483" s="15">
        <v>3</v>
      </c>
    </row>
    <row r="39484" spans="18:18" x14ac:dyDescent="0.25">
      <c r="R39484" s="15">
        <v>3</v>
      </c>
    </row>
    <row r="39485" spans="18:18" x14ac:dyDescent="0.25">
      <c r="R39485" s="15">
        <v>3</v>
      </c>
    </row>
    <row r="39486" spans="18:18" x14ac:dyDescent="0.25">
      <c r="R39486" s="15">
        <v>3</v>
      </c>
    </row>
    <row r="39487" spans="18:18" x14ac:dyDescent="0.25">
      <c r="R39487" s="15">
        <v>3</v>
      </c>
    </row>
    <row r="39488" spans="18:18" x14ac:dyDescent="0.25">
      <c r="R39488" s="15">
        <v>3</v>
      </c>
    </row>
    <row r="39489" spans="18:18" x14ac:dyDescent="0.25">
      <c r="R39489" s="15">
        <v>3</v>
      </c>
    </row>
    <row r="39490" spans="18:18" x14ac:dyDescent="0.25">
      <c r="R39490" s="15">
        <v>3</v>
      </c>
    </row>
    <row r="39491" spans="18:18" x14ac:dyDescent="0.25">
      <c r="R39491" s="15">
        <v>3</v>
      </c>
    </row>
    <row r="39492" spans="18:18" x14ac:dyDescent="0.25">
      <c r="R39492" s="15">
        <v>3</v>
      </c>
    </row>
    <row r="39493" spans="18:18" x14ac:dyDescent="0.25">
      <c r="R39493" s="15">
        <v>4</v>
      </c>
    </row>
    <row r="39494" spans="18:18" x14ac:dyDescent="0.25">
      <c r="R39494" s="15">
        <v>4</v>
      </c>
    </row>
    <row r="39495" spans="18:18" x14ac:dyDescent="0.25">
      <c r="R39495" s="15">
        <v>4</v>
      </c>
    </row>
    <row r="39496" spans="18:18" x14ac:dyDescent="0.25">
      <c r="R39496" s="15">
        <v>4</v>
      </c>
    </row>
    <row r="39497" spans="18:18" x14ac:dyDescent="0.25">
      <c r="R39497" s="15">
        <v>4</v>
      </c>
    </row>
    <row r="39498" spans="18:18" x14ac:dyDescent="0.25">
      <c r="R39498" s="15">
        <v>4</v>
      </c>
    </row>
    <row r="39499" spans="18:18" x14ac:dyDescent="0.25">
      <c r="R39499" s="15">
        <v>4</v>
      </c>
    </row>
    <row r="39500" spans="18:18" x14ac:dyDescent="0.25">
      <c r="R39500" s="15">
        <v>4</v>
      </c>
    </row>
    <row r="39501" spans="18:18" x14ac:dyDescent="0.25">
      <c r="R39501" s="15">
        <v>4</v>
      </c>
    </row>
    <row r="39502" spans="18:18" x14ac:dyDescent="0.25">
      <c r="R39502" s="15">
        <v>4</v>
      </c>
    </row>
    <row r="39503" spans="18:18" x14ac:dyDescent="0.25">
      <c r="R39503" s="15">
        <v>4</v>
      </c>
    </row>
    <row r="39504" spans="18:18" x14ac:dyDescent="0.25">
      <c r="R39504" s="15">
        <v>4</v>
      </c>
    </row>
    <row r="39505" spans="18:18" x14ac:dyDescent="0.25">
      <c r="R39505" s="15">
        <v>4</v>
      </c>
    </row>
    <row r="39506" spans="18:18" x14ac:dyDescent="0.25">
      <c r="R39506" s="15">
        <v>4</v>
      </c>
    </row>
    <row r="39507" spans="18:18" x14ac:dyDescent="0.25">
      <c r="R39507" s="15">
        <v>4</v>
      </c>
    </row>
    <row r="39508" spans="18:18" x14ac:dyDescent="0.25">
      <c r="R39508" s="15">
        <v>1</v>
      </c>
    </row>
    <row r="39509" spans="18:18" x14ac:dyDescent="0.25">
      <c r="R39509" s="15">
        <v>1</v>
      </c>
    </row>
    <row r="39510" spans="18:18" x14ac:dyDescent="0.25">
      <c r="R39510" s="15">
        <v>1</v>
      </c>
    </row>
    <row r="39511" spans="18:18" x14ac:dyDescent="0.25">
      <c r="R39511" s="15">
        <v>1</v>
      </c>
    </row>
    <row r="39512" spans="18:18" x14ac:dyDescent="0.25">
      <c r="R39512" s="15">
        <v>1</v>
      </c>
    </row>
    <row r="39513" spans="18:18" x14ac:dyDescent="0.25">
      <c r="R39513" s="15">
        <v>1</v>
      </c>
    </row>
    <row r="39514" spans="18:18" x14ac:dyDescent="0.25">
      <c r="R39514" s="15">
        <v>1</v>
      </c>
    </row>
    <row r="39515" spans="18:18" x14ac:dyDescent="0.25">
      <c r="R39515" s="15">
        <v>1</v>
      </c>
    </row>
    <row r="39516" spans="18:18" x14ac:dyDescent="0.25">
      <c r="R39516" s="15">
        <v>1</v>
      </c>
    </row>
    <row r="39517" spans="18:18" x14ac:dyDescent="0.25">
      <c r="R39517" s="15">
        <v>1</v>
      </c>
    </row>
    <row r="39518" spans="18:18" x14ac:dyDescent="0.25">
      <c r="R39518" s="15">
        <v>3</v>
      </c>
    </row>
    <row r="39519" spans="18:18" x14ac:dyDescent="0.25">
      <c r="R39519" s="15">
        <v>3</v>
      </c>
    </row>
    <row r="39520" spans="18:18" x14ac:dyDescent="0.25">
      <c r="R39520" s="15">
        <v>3</v>
      </c>
    </row>
    <row r="39521" spans="18:18" x14ac:dyDescent="0.25">
      <c r="R39521" s="15">
        <v>3</v>
      </c>
    </row>
    <row r="39522" spans="18:18" x14ac:dyDescent="0.25">
      <c r="R39522" s="15">
        <v>3</v>
      </c>
    </row>
    <row r="39523" spans="18:18" x14ac:dyDescent="0.25">
      <c r="R39523" s="15">
        <v>3</v>
      </c>
    </row>
    <row r="39524" spans="18:18" x14ac:dyDescent="0.25">
      <c r="R39524" s="15">
        <v>3</v>
      </c>
    </row>
    <row r="39525" spans="18:18" x14ac:dyDescent="0.25">
      <c r="R39525" s="15">
        <v>3</v>
      </c>
    </row>
    <row r="39526" spans="18:18" x14ac:dyDescent="0.25">
      <c r="R39526" s="15">
        <v>3</v>
      </c>
    </row>
    <row r="39527" spans="18:18" x14ac:dyDescent="0.25">
      <c r="R39527" s="15">
        <v>3</v>
      </c>
    </row>
    <row r="39528" spans="18:18" x14ac:dyDescent="0.25">
      <c r="R39528" s="15">
        <v>3</v>
      </c>
    </row>
    <row r="39529" spans="18:18" x14ac:dyDescent="0.25">
      <c r="R39529" s="15">
        <v>1</v>
      </c>
    </row>
    <row r="39530" spans="18:18" x14ac:dyDescent="0.25">
      <c r="R39530" s="15">
        <v>1</v>
      </c>
    </row>
    <row r="39531" spans="18:18" x14ac:dyDescent="0.25">
      <c r="R39531" s="15">
        <v>1</v>
      </c>
    </row>
    <row r="39532" spans="18:18" x14ac:dyDescent="0.25">
      <c r="R39532" s="15">
        <v>1</v>
      </c>
    </row>
    <row r="39533" spans="18:18" x14ac:dyDescent="0.25">
      <c r="R39533" s="15">
        <v>1</v>
      </c>
    </row>
    <row r="39534" spans="18:18" x14ac:dyDescent="0.25">
      <c r="R39534" s="15">
        <v>1</v>
      </c>
    </row>
    <row r="39535" spans="18:18" x14ac:dyDescent="0.25">
      <c r="R39535" s="15">
        <v>1</v>
      </c>
    </row>
    <row r="39536" spans="18:18" x14ac:dyDescent="0.25">
      <c r="R39536" s="15">
        <v>1</v>
      </c>
    </row>
    <row r="39537" spans="18:18" x14ac:dyDescent="0.25">
      <c r="R39537" s="15">
        <v>1</v>
      </c>
    </row>
    <row r="39538" spans="18:18" x14ac:dyDescent="0.25">
      <c r="R39538" s="15">
        <v>1</v>
      </c>
    </row>
    <row r="39539" spans="18:18" x14ac:dyDescent="0.25">
      <c r="R39539" s="15">
        <v>1</v>
      </c>
    </row>
    <row r="39540" spans="18:18" x14ac:dyDescent="0.25">
      <c r="R39540" s="15">
        <v>1</v>
      </c>
    </row>
    <row r="39541" spans="18:18" x14ac:dyDescent="0.25">
      <c r="R39541" s="15">
        <v>3</v>
      </c>
    </row>
    <row r="39542" spans="18:18" x14ac:dyDescent="0.25">
      <c r="R39542" s="15">
        <v>3</v>
      </c>
    </row>
    <row r="39543" spans="18:18" x14ac:dyDescent="0.25">
      <c r="R39543" s="15">
        <v>3</v>
      </c>
    </row>
    <row r="39544" spans="18:18" x14ac:dyDescent="0.25">
      <c r="R39544" s="15">
        <v>3</v>
      </c>
    </row>
    <row r="39545" spans="18:18" x14ac:dyDescent="0.25">
      <c r="R39545" s="15">
        <v>3</v>
      </c>
    </row>
    <row r="39546" spans="18:18" x14ac:dyDescent="0.25">
      <c r="R39546" s="15">
        <v>3</v>
      </c>
    </row>
    <row r="39547" spans="18:18" x14ac:dyDescent="0.25">
      <c r="R39547" s="15">
        <v>3</v>
      </c>
    </row>
    <row r="39548" spans="18:18" x14ac:dyDescent="0.25">
      <c r="R39548" s="15">
        <v>3</v>
      </c>
    </row>
    <row r="39549" spans="18:18" x14ac:dyDescent="0.25">
      <c r="R39549" s="15">
        <v>3</v>
      </c>
    </row>
    <row r="39550" spans="18:18" x14ac:dyDescent="0.25">
      <c r="R39550" s="15">
        <v>3</v>
      </c>
    </row>
    <row r="39551" spans="18:18" x14ac:dyDescent="0.25">
      <c r="R39551" s="15">
        <v>3</v>
      </c>
    </row>
    <row r="39552" spans="18:18" x14ac:dyDescent="0.25">
      <c r="R39552" s="15">
        <v>3</v>
      </c>
    </row>
    <row r="39553" spans="18:18" x14ac:dyDescent="0.25">
      <c r="R39553" s="15">
        <v>3</v>
      </c>
    </row>
    <row r="39554" spans="18:18" x14ac:dyDescent="0.25">
      <c r="R39554" s="15">
        <v>3</v>
      </c>
    </row>
    <row r="39555" spans="18:18" x14ac:dyDescent="0.25">
      <c r="R39555" s="15">
        <v>3</v>
      </c>
    </row>
    <row r="39556" spans="18:18" x14ac:dyDescent="0.25">
      <c r="R39556" s="15">
        <v>3</v>
      </c>
    </row>
    <row r="39557" spans="18:18" x14ac:dyDescent="0.25">
      <c r="R39557" s="15">
        <v>3</v>
      </c>
    </row>
    <row r="39558" spans="18:18" x14ac:dyDescent="0.25">
      <c r="R39558" s="15">
        <v>3</v>
      </c>
    </row>
    <row r="39559" spans="18:18" x14ac:dyDescent="0.25">
      <c r="R39559" s="15">
        <v>3</v>
      </c>
    </row>
    <row r="39560" spans="18:18" x14ac:dyDescent="0.25">
      <c r="R39560" s="15">
        <v>3</v>
      </c>
    </row>
    <row r="39561" spans="18:18" x14ac:dyDescent="0.25">
      <c r="R39561" s="15">
        <v>3</v>
      </c>
    </row>
    <row r="39562" spans="18:18" x14ac:dyDescent="0.25">
      <c r="R39562" s="15">
        <v>3</v>
      </c>
    </row>
    <row r="39563" spans="18:18" x14ac:dyDescent="0.25">
      <c r="R39563" s="15">
        <v>3</v>
      </c>
    </row>
    <row r="39564" spans="18:18" x14ac:dyDescent="0.25">
      <c r="R39564" s="15">
        <v>3</v>
      </c>
    </row>
    <row r="39565" spans="18:18" x14ac:dyDescent="0.25">
      <c r="R39565" s="15">
        <v>3</v>
      </c>
    </row>
    <row r="39566" spans="18:18" x14ac:dyDescent="0.25">
      <c r="R39566" s="15">
        <v>3</v>
      </c>
    </row>
    <row r="39567" spans="18:18" x14ac:dyDescent="0.25">
      <c r="R39567" s="15">
        <v>3</v>
      </c>
    </row>
    <row r="39568" spans="18:18" x14ac:dyDescent="0.25">
      <c r="R39568" s="15">
        <v>3</v>
      </c>
    </row>
    <row r="39569" spans="18:18" x14ac:dyDescent="0.25">
      <c r="R39569" s="15">
        <v>3</v>
      </c>
    </row>
    <row r="39570" spans="18:18" x14ac:dyDescent="0.25">
      <c r="R39570" s="15">
        <v>3</v>
      </c>
    </row>
    <row r="39571" spans="18:18" x14ac:dyDescent="0.25">
      <c r="R39571" s="15">
        <v>3</v>
      </c>
    </row>
    <row r="39572" spans="18:18" x14ac:dyDescent="0.25">
      <c r="R39572" s="15">
        <v>3</v>
      </c>
    </row>
    <row r="39573" spans="18:18" x14ac:dyDescent="0.25">
      <c r="R39573" s="15">
        <v>3</v>
      </c>
    </row>
    <row r="39574" spans="18:18" x14ac:dyDescent="0.25">
      <c r="R39574" s="15">
        <v>3</v>
      </c>
    </row>
    <row r="39575" spans="18:18" x14ac:dyDescent="0.25">
      <c r="R39575" s="15">
        <v>3</v>
      </c>
    </row>
    <row r="39576" spans="18:18" x14ac:dyDescent="0.25">
      <c r="R39576" s="15">
        <v>3</v>
      </c>
    </row>
    <row r="39577" spans="18:18" x14ac:dyDescent="0.25">
      <c r="R39577" s="15">
        <v>3</v>
      </c>
    </row>
    <row r="39578" spans="18:18" x14ac:dyDescent="0.25">
      <c r="R39578" s="15">
        <v>3</v>
      </c>
    </row>
    <row r="39579" spans="18:18" x14ac:dyDescent="0.25">
      <c r="R39579" s="15">
        <v>3</v>
      </c>
    </row>
    <row r="39580" spans="18:18" x14ac:dyDescent="0.25">
      <c r="R39580" s="15">
        <v>3</v>
      </c>
    </row>
    <row r="39581" spans="18:18" x14ac:dyDescent="0.25">
      <c r="R39581" s="15">
        <v>3</v>
      </c>
    </row>
    <row r="39582" spans="18:18" x14ac:dyDescent="0.25">
      <c r="R39582" s="15">
        <v>3</v>
      </c>
    </row>
    <row r="39583" spans="18:18" x14ac:dyDescent="0.25">
      <c r="R39583" s="15">
        <v>3</v>
      </c>
    </row>
    <row r="39584" spans="18:18" x14ac:dyDescent="0.25">
      <c r="R39584" s="15">
        <v>3</v>
      </c>
    </row>
    <row r="39585" spans="18:18" x14ac:dyDescent="0.25">
      <c r="R39585" s="15">
        <v>3</v>
      </c>
    </row>
    <row r="39586" spans="18:18" x14ac:dyDescent="0.25">
      <c r="R39586" s="15">
        <v>3</v>
      </c>
    </row>
    <row r="39587" spans="18:18" x14ac:dyDescent="0.25">
      <c r="R39587" s="15">
        <v>3</v>
      </c>
    </row>
    <row r="39588" spans="18:18" x14ac:dyDescent="0.25">
      <c r="R39588" s="15">
        <v>3</v>
      </c>
    </row>
    <row r="39589" spans="18:18" x14ac:dyDescent="0.25">
      <c r="R39589" s="15">
        <v>3</v>
      </c>
    </row>
    <row r="39590" spans="18:18" x14ac:dyDescent="0.25">
      <c r="R39590" s="15">
        <v>3</v>
      </c>
    </row>
    <row r="39591" spans="18:18" x14ac:dyDescent="0.25">
      <c r="R39591" s="15">
        <v>3</v>
      </c>
    </row>
    <row r="39592" spans="18:18" x14ac:dyDescent="0.25">
      <c r="R39592" s="15">
        <v>3</v>
      </c>
    </row>
    <row r="39593" spans="18:18" x14ac:dyDescent="0.25">
      <c r="R39593" s="15">
        <v>3</v>
      </c>
    </row>
    <row r="39594" spans="18:18" x14ac:dyDescent="0.25">
      <c r="R39594" s="15">
        <v>3</v>
      </c>
    </row>
    <row r="39595" spans="18:18" x14ac:dyDescent="0.25">
      <c r="R39595" s="15">
        <v>3</v>
      </c>
    </row>
    <row r="39596" spans="18:18" x14ac:dyDescent="0.25">
      <c r="R39596" s="15">
        <v>3</v>
      </c>
    </row>
    <row r="39597" spans="18:18" x14ac:dyDescent="0.25">
      <c r="R39597" s="15">
        <v>3</v>
      </c>
    </row>
    <row r="39598" spans="18:18" x14ac:dyDescent="0.25">
      <c r="R39598" s="15">
        <v>3</v>
      </c>
    </row>
    <row r="39599" spans="18:18" x14ac:dyDescent="0.25">
      <c r="R39599" s="15">
        <v>3</v>
      </c>
    </row>
    <row r="39600" spans="18:18" x14ac:dyDescent="0.25">
      <c r="R39600" s="15">
        <v>3</v>
      </c>
    </row>
    <row r="39601" spans="18:18" x14ac:dyDescent="0.25">
      <c r="R39601" s="15">
        <v>3</v>
      </c>
    </row>
    <row r="39602" spans="18:18" x14ac:dyDescent="0.25">
      <c r="R39602" s="15">
        <v>3</v>
      </c>
    </row>
    <row r="39603" spans="18:18" x14ac:dyDescent="0.25">
      <c r="R39603" s="15">
        <v>3</v>
      </c>
    </row>
    <row r="39604" spans="18:18" x14ac:dyDescent="0.25">
      <c r="R39604" s="15">
        <v>3</v>
      </c>
    </row>
    <row r="39605" spans="18:18" x14ac:dyDescent="0.25">
      <c r="R39605" s="15">
        <v>3</v>
      </c>
    </row>
    <row r="39606" spans="18:18" x14ac:dyDescent="0.25">
      <c r="R39606" s="15">
        <v>3</v>
      </c>
    </row>
    <row r="39607" spans="18:18" x14ac:dyDescent="0.25">
      <c r="R39607" s="15">
        <v>3</v>
      </c>
    </row>
    <row r="39608" spans="18:18" x14ac:dyDescent="0.25">
      <c r="R39608" s="15">
        <v>3</v>
      </c>
    </row>
    <row r="39609" spans="18:18" x14ac:dyDescent="0.25">
      <c r="R39609" s="15">
        <v>3</v>
      </c>
    </row>
    <row r="39610" spans="18:18" x14ac:dyDescent="0.25">
      <c r="R39610" s="15">
        <v>3</v>
      </c>
    </row>
    <row r="39611" spans="18:18" x14ac:dyDescent="0.25">
      <c r="R39611" s="15">
        <v>3</v>
      </c>
    </row>
    <row r="39612" spans="18:18" x14ac:dyDescent="0.25">
      <c r="R39612" s="15">
        <v>3</v>
      </c>
    </row>
    <row r="39613" spans="18:18" x14ac:dyDescent="0.25">
      <c r="R39613" s="15">
        <v>3</v>
      </c>
    </row>
    <row r="39614" spans="18:18" x14ac:dyDescent="0.25">
      <c r="R39614" s="15">
        <v>3</v>
      </c>
    </row>
    <row r="39615" spans="18:18" x14ac:dyDescent="0.25">
      <c r="R39615" s="15">
        <v>3</v>
      </c>
    </row>
    <row r="39616" spans="18:18" x14ac:dyDescent="0.25">
      <c r="R39616" s="15">
        <v>3</v>
      </c>
    </row>
    <row r="39617" spans="18:18" x14ac:dyDescent="0.25">
      <c r="R39617" s="15">
        <v>3</v>
      </c>
    </row>
    <row r="39618" spans="18:18" x14ac:dyDescent="0.25">
      <c r="R39618" s="15">
        <v>3</v>
      </c>
    </row>
    <row r="39619" spans="18:18" x14ac:dyDescent="0.25">
      <c r="R39619" s="15">
        <v>3</v>
      </c>
    </row>
    <row r="39620" spans="18:18" x14ac:dyDescent="0.25">
      <c r="R39620" s="15">
        <v>3</v>
      </c>
    </row>
    <row r="39621" spans="18:18" x14ac:dyDescent="0.25">
      <c r="R39621" s="15">
        <v>3</v>
      </c>
    </row>
    <row r="39622" spans="18:18" x14ac:dyDescent="0.25">
      <c r="R39622" s="15">
        <v>3</v>
      </c>
    </row>
    <row r="39623" spans="18:18" x14ac:dyDescent="0.25">
      <c r="R39623" s="15">
        <v>3</v>
      </c>
    </row>
    <row r="39624" spans="18:18" x14ac:dyDescent="0.25">
      <c r="R39624" s="15">
        <v>3</v>
      </c>
    </row>
    <row r="39625" spans="18:18" x14ac:dyDescent="0.25">
      <c r="R39625" s="15">
        <v>3</v>
      </c>
    </row>
    <row r="39626" spans="18:18" x14ac:dyDescent="0.25">
      <c r="R39626" s="15">
        <v>3</v>
      </c>
    </row>
    <row r="39627" spans="18:18" x14ac:dyDescent="0.25">
      <c r="R39627" s="15">
        <v>3</v>
      </c>
    </row>
    <row r="39628" spans="18:18" x14ac:dyDescent="0.25">
      <c r="R39628" s="15">
        <v>3</v>
      </c>
    </row>
    <row r="39629" spans="18:18" x14ac:dyDescent="0.25">
      <c r="R39629" s="15">
        <v>3</v>
      </c>
    </row>
    <row r="39630" spans="18:18" x14ac:dyDescent="0.25">
      <c r="R39630" s="15">
        <v>3</v>
      </c>
    </row>
    <row r="39631" spans="18:18" x14ac:dyDescent="0.25">
      <c r="R39631" s="15">
        <v>3</v>
      </c>
    </row>
    <row r="39632" spans="18:18" x14ac:dyDescent="0.25">
      <c r="R39632" s="15">
        <v>3</v>
      </c>
    </row>
    <row r="39633" spans="18:18" x14ac:dyDescent="0.25">
      <c r="R39633" s="15">
        <v>3</v>
      </c>
    </row>
    <row r="39634" spans="18:18" x14ac:dyDescent="0.25">
      <c r="R39634" s="15">
        <v>3</v>
      </c>
    </row>
    <row r="39635" spans="18:18" x14ac:dyDescent="0.25">
      <c r="R39635" s="15">
        <v>3</v>
      </c>
    </row>
    <row r="39636" spans="18:18" x14ac:dyDescent="0.25">
      <c r="R39636" s="15">
        <v>3</v>
      </c>
    </row>
    <row r="39637" spans="18:18" x14ac:dyDescent="0.25">
      <c r="R39637" s="15">
        <v>3</v>
      </c>
    </row>
    <row r="39638" spans="18:18" x14ac:dyDescent="0.25">
      <c r="R39638" s="15">
        <v>3</v>
      </c>
    </row>
    <row r="39639" spans="18:18" x14ac:dyDescent="0.25">
      <c r="R39639" s="15">
        <v>3</v>
      </c>
    </row>
    <row r="39640" spans="18:18" x14ac:dyDescent="0.25">
      <c r="R39640" s="15">
        <v>3</v>
      </c>
    </row>
    <row r="39641" spans="18:18" x14ac:dyDescent="0.25">
      <c r="R39641" s="15">
        <v>3</v>
      </c>
    </row>
    <row r="39642" spans="18:18" x14ac:dyDescent="0.25">
      <c r="R39642" s="15">
        <v>4</v>
      </c>
    </row>
    <row r="39643" spans="18:18" x14ac:dyDescent="0.25">
      <c r="R39643" s="15">
        <v>4</v>
      </c>
    </row>
    <row r="39644" spans="18:18" x14ac:dyDescent="0.25">
      <c r="R39644" s="15">
        <v>4</v>
      </c>
    </row>
    <row r="39645" spans="18:18" x14ac:dyDescent="0.25">
      <c r="R39645" s="15">
        <v>4</v>
      </c>
    </row>
    <row r="39646" spans="18:18" x14ac:dyDescent="0.25">
      <c r="R39646" s="15">
        <v>4</v>
      </c>
    </row>
    <row r="39647" spans="18:18" x14ac:dyDescent="0.25">
      <c r="R39647" s="15">
        <v>4</v>
      </c>
    </row>
    <row r="39648" spans="18:18" x14ac:dyDescent="0.25">
      <c r="R39648" s="15">
        <v>4</v>
      </c>
    </row>
    <row r="39649" spans="18:18" x14ac:dyDescent="0.25">
      <c r="R39649" s="15">
        <v>4</v>
      </c>
    </row>
    <row r="39650" spans="18:18" x14ac:dyDescent="0.25">
      <c r="R39650" s="15">
        <v>4</v>
      </c>
    </row>
    <row r="39651" spans="18:18" x14ac:dyDescent="0.25">
      <c r="R39651" s="15">
        <v>4</v>
      </c>
    </row>
    <row r="39652" spans="18:18" x14ac:dyDescent="0.25">
      <c r="R39652" s="15">
        <v>4</v>
      </c>
    </row>
    <row r="39653" spans="18:18" x14ac:dyDescent="0.25">
      <c r="R39653" s="15">
        <v>3</v>
      </c>
    </row>
    <row r="39654" spans="18:18" x14ac:dyDescent="0.25">
      <c r="R39654" s="15">
        <v>3</v>
      </c>
    </row>
    <row r="39655" spans="18:18" x14ac:dyDescent="0.25">
      <c r="R39655" s="15">
        <v>3</v>
      </c>
    </row>
    <row r="39656" spans="18:18" x14ac:dyDescent="0.25">
      <c r="R39656" s="15">
        <v>3</v>
      </c>
    </row>
    <row r="39657" spans="18:18" x14ac:dyDescent="0.25">
      <c r="R39657" s="15">
        <v>3</v>
      </c>
    </row>
    <row r="39658" spans="18:18" x14ac:dyDescent="0.25">
      <c r="R39658" s="15">
        <v>3</v>
      </c>
    </row>
    <row r="39659" spans="18:18" x14ac:dyDescent="0.25">
      <c r="R39659" s="15">
        <v>3</v>
      </c>
    </row>
    <row r="39660" spans="18:18" x14ac:dyDescent="0.25">
      <c r="R39660" s="15">
        <v>3</v>
      </c>
    </row>
    <row r="39661" spans="18:18" x14ac:dyDescent="0.25">
      <c r="R39661" s="15">
        <v>3</v>
      </c>
    </row>
    <row r="39662" spans="18:18" x14ac:dyDescent="0.25">
      <c r="R39662" s="15">
        <v>3</v>
      </c>
    </row>
    <row r="39663" spans="18:18" x14ac:dyDescent="0.25">
      <c r="R39663" s="15">
        <v>3</v>
      </c>
    </row>
    <row r="39664" spans="18:18" x14ac:dyDescent="0.25">
      <c r="R39664" s="15">
        <v>3</v>
      </c>
    </row>
    <row r="39665" spans="18:18" x14ac:dyDescent="0.25">
      <c r="R39665" s="15">
        <v>3</v>
      </c>
    </row>
    <row r="39666" spans="18:18" x14ac:dyDescent="0.25">
      <c r="R39666" s="15">
        <v>3</v>
      </c>
    </row>
    <row r="39667" spans="18:18" x14ac:dyDescent="0.25">
      <c r="R39667" s="15">
        <v>3</v>
      </c>
    </row>
    <row r="39668" spans="18:18" x14ac:dyDescent="0.25">
      <c r="R39668" s="15">
        <v>3</v>
      </c>
    </row>
    <row r="39669" spans="18:18" x14ac:dyDescent="0.25">
      <c r="R39669" s="15">
        <v>3</v>
      </c>
    </row>
    <row r="39670" spans="18:18" x14ac:dyDescent="0.25">
      <c r="R39670" s="15">
        <v>3</v>
      </c>
    </row>
    <row r="39671" spans="18:18" x14ac:dyDescent="0.25">
      <c r="R39671" s="15">
        <v>3</v>
      </c>
    </row>
    <row r="39672" spans="18:18" x14ac:dyDescent="0.25">
      <c r="R39672" s="15">
        <v>3</v>
      </c>
    </row>
    <row r="39673" spans="18:18" x14ac:dyDescent="0.25">
      <c r="R39673" s="15">
        <v>3</v>
      </c>
    </row>
    <row r="39674" spans="18:18" x14ac:dyDescent="0.25">
      <c r="R39674" s="15">
        <v>3</v>
      </c>
    </row>
    <row r="39675" spans="18:18" x14ac:dyDescent="0.25">
      <c r="R39675" s="15">
        <v>3</v>
      </c>
    </row>
    <row r="39676" spans="18:18" x14ac:dyDescent="0.25">
      <c r="R39676" s="15">
        <v>2</v>
      </c>
    </row>
    <row r="39677" spans="18:18" x14ac:dyDescent="0.25">
      <c r="R39677" s="15">
        <v>2</v>
      </c>
    </row>
    <row r="39678" spans="18:18" x14ac:dyDescent="0.25">
      <c r="R39678" s="15">
        <v>2</v>
      </c>
    </row>
    <row r="39679" spans="18:18" x14ac:dyDescent="0.25">
      <c r="R39679" s="15">
        <v>2</v>
      </c>
    </row>
    <row r="39680" spans="18:18" x14ac:dyDescent="0.25">
      <c r="R39680" s="15">
        <v>2</v>
      </c>
    </row>
    <row r="39681" spans="18:18" x14ac:dyDescent="0.25">
      <c r="R39681" s="15">
        <v>3</v>
      </c>
    </row>
    <row r="39682" spans="18:18" x14ac:dyDescent="0.25">
      <c r="R39682" s="15">
        <v>3</v>
      </c>
    </row>
    <row r="39683" spans="18:18" x14ac:dyDescent="0.25">
      <c r="R39683" s="15">
        <v>3</v>
      </c>
    </row>
    <row r="39684" spans="18:18" x14ac:dyDescent="0.25">
      <c r="R39684" s="15">
        <v>3</v>
      </c>
    </row>
    <row r="39685" spans="18:18" x14ac:dyDescent="0.25">
      <c r="R39685" s="15">
        <v>3</v>
      </c>
    </row>
    <row r="39686" spans="18:18" x14ac:dyDescent="0.25">
      <c r="R39686" s="15">
        <v>3</v>
      </c>
    </row>
    <row r="39687" spans="18:18" x14ac:dyDescent="0.25">
      <c r="R39687" s="15">
        <v>3</v>
      </c>
    </row>
    <row r="39688" spans="18:18" x14ac:dyDescent="0.25">
      <c r="R39688" s="15">
        <v>3</v>
      </c>
    </row>
    <row r="39689" spans="18:18" x14ac:dyDescent="0.25">
      <c r="R39689" s="15">
        <v>3</v>
      </c>
    </row>
    <row r="39690" spans="18:18" x14ac:dyDescent="0.25">
      <c r="R39690" s="15">
        <v>3</v>
      </c>
    </row>
    <row r="39691" spans="18:18" x14ac:dyDescent="0.25">
      <c r="R39691" s="15">
        <v>3</v>
      </c>
    </row>
    <row r="39692" spans="18:18" x14ac:dyDescent="0.25">
      <c r="R39692" s="15">
        <v>3</v>
      </c>
    </row>
    <row r="39693" spans="18:18" x14ac:dyDescent="0.25">
      <c r="R39693" s="15">
        <v>3</v>
      </c>
    </row>
    <row r="39694" spans="18:18" x14ac:dyDescent="0.25">
      <c r="R39694" s="15">
        <v>3</v>
      </c>
    </row>
    <row r="39695" spans="18:18" x14ac:dyDescent="0.25">
      <c r="R39695" s="15">
        <v>3</v>
      </c>
    </row>
    <row r="39696" spans="18:18" x14ac:dyDescent="0.25">
      <c r="R39696" s="15">
        <v>3</v>
      </c>
    </row>
    <row r="39697" spans="18:18" x14ac:dyDescent="0.25">
      <c r="R39697" s="15">
        <v>3</v>
      </c>
    </row>
    <row r="39698" spans="18:18" x14ac:dyDescent="0.25">
      <c r="R39698" s="15">
        <v>3</v>
      </c>
    </row>
    <row r="39699" spans="18:18" x14ac:dyDescent="0.25">
      <c r="R39699" s="15">
        <v>3</v>
      </c>
    </row>
    <row r="39700" spans="18:18" x14ac:dyDescent="0.25">
      <c r="R39700" s="15">
        <v>3</v>
      </c>
    </row>
    <row r="39701" spans="18:18" x14ac:dyDescent="0.25">
      <c r="R39701" s="15">
        <v>3</v>
      </c>
    </row>
    <row r="39702" spans="18:18" x14ac:dyDescent="0.25">
      <c r="R39702" s="15">
        <v>3</v>
      </c>
    </row>
    <row r="39703" spans="18:18" x14ac:dyDescent="0.25">
      <c r="R39703" s="15">
        <v>3</v>
      </c>
    </row>
    <row r="39704" spans="18:18" x14ac:dyDescent="0.25">
      <c r="R39704" s="15">
        <v>3</v>
      </c>
    </row>
    <row r="39705" spans="18:18" x14ac:dyDescent="0.25">
      <c r="R39705" s="15">
        <v>3</v>
      </c>
    </row>
    <row r="39706" spans="18:18" x14ac:dyDescent="0.25">
      <c r="R39706" s="15">
        <v>3</v>
      </c>
    </row>
    <row r="39707" spans="18:18" x14ac:dyDescent="0.25">
      <c r="R39707" s="15">
        <v>3</v>
      </c>
    </row>
    <row r="39708" spans="18:18" x14ac:dyDescent="0.25">
      <c r="R39708" s="15">
        <v>3</v>
      </c>
    </row>
    <row r="39709" spans="18:18" x14ac:dyDescent="0.25">
      <c r="R39709" s="15">
        <v>3</v>
      </c>
    </row>
    <row r="39710" spans="18:18" x14ac:dyDescent="0.25">
      <c r="R39710" s="15">
        <v>3</v>
      </c>
    </row>
    <row r="39711" spans="18:18" x14ac:dyDescent="0.25">
      <c r="R39711" s="15">
        <v>3</v>
      </c>
    </row>
    <row r="39712" spans="18:18" x14ac:dyDescent="0.25">
      <c r="R39712" s="15">
        <v>3</v>
      </c>
    </row>
    <row r="39713" spans="18:18" x14ac:dyDescent="0.25">
      <c r="R39713" s="15">
        <v>3</v>
      </c>
    </row>
    <row r="39714" spans="18:18" x14ac:dyDescent="0.25">
      <c r="R39714" s="15">
        <v>3</v>
      </c>
    </row>
    <row r="39715" spans="18:18" x14ac:dyDescent="0.25">
      <c r="R39715" s="15">
        <v>3</v>
      </c>
    </row>
    <row r="39716" spans="18:18" x14ac:dyDescent="0.25">
      <c r="R39716" s="15">
        <v>3</v>
      </c>
    </row>
    <row r="39717" spans="18:18" x14ac:dyDescent="0.25">
      <c r="R39717" s="15">
        <v>3</v>
      </c>
    </row>
    <row r="39718" spans="18:18" x14ac:dyDescent="0.25">
      <c r="R39718" s="15">
        <v>3</v>
      </c>
    </row>
    <row r="39719" spans="18:18" x14ac:dyDescent="0.25">
      <c r="R39719" s="15">
        <v>3</v>
      </c>
    </row>
    <row r="39720" spans="18:18" x14ac:dyDescent="0.25">
      <c r="R39720" s="15">
        <v>3</v>
      </c>
    </row>
    <row r="39721" spans="18:18" x14ac:dyDescent="0.25">
      <c r="R39721" s="15">
        <v>3</v>
      </c>
    </row>
    <row r="39722" spans="18:18" x14ac:dyDescent="0.25">
      <c r="R39722" s="15">
        <v>3</v>
      </c>
    </row>
    <row r="39723" spans="18:18" x14ac:dyDescent="0.25">
      <c r="R39723" s="15">
        <v>3</v>
      </c>
    </row>
    <row r="39724" spans="18:18" x14ac:dyDescent="0.25">
      <c r="R39724" s="15">
        <v>3</v>
      </c>
    </row>
    <row r="39725" spans="18:18" x14ac:dyDescent="0.25">
      <c r="R39725" s="15">
        <v>3</v>
      </c>
    </row>
    <row r="39726" spans="18:18" x14ac:dyDescent="0.25">
      <c r="R39726" s="15">
        <v>3</v>
      </c>
    </row>
    <row r="39727" spans="18:18" x14ac:dyDescent="0.25">
      <c r="R39727" s="15">
        <v>3</v>
      </c>
    </row>
    <row r="39728" spans="18:18" x14ac:dyDescent="0.25">
      <c r="R39728" s="15">
        <v>3</v>
      </c>
    </row>
    <row r="39729" spans="18:18" x14ac:dyDescent="0.25">
      <c r="R39729" s="15">
        <v>3</v>
      </c>
    </row>
    <row r="39730" spans="18:18" x14ac:dyDescent="0.25">
      <c r="R39730" s="15">
        <v>3</v>
      </c>
    </row>
    <row r="39731" spans="18:18" x14ac:dyDescent="0.25">
      <c r="R39731" s="15">
        <v>3</v>
      </c>
    </row>
    <row r="39732" spans="18:18" x14ac:dyDescent="0.25">
      <c r="R39732" s="15">
        <v>3</v>
      </c>
    </row>
    <row r="39733" spans="18:18" x14ac:dyDescent="0.25">
      <c r="R39733" s="15">
        <v>3</v>
      </c>
    </row>
    <row r="39734" spans="18:18" x14ac:dyDescent="0.25">
      <c r="R39734" s="15">
        <v>3</v>
      </c>
    </row>
    <row r="39735" spans="18:18" x14ac:dyDescent="0.25">
      <c r="R39735" s="15">
        <v>3</v>
      </c>
    </row>
    <row r="39736" spans="18:18" x14ac:dyDescent="0.25">
      <c r="R39736" s="15">
        <v>3</v>
      </c>
    </row>
    <row r="39737" spans="18:18" x14ac:dyDescent="0.25">
      <c r="R39737" s="15">
        <v>3</v>
      </c>
    </row>
    <row r="39738" spans="18:18" x14ac:dyDescent="0.25">
      <c r="R39738" s="15">
        <v>3</v>
      </c>
    </row>
    <row r="39739" spans="18:18" x14ac:dyDescent="0.25">
      <c r="R39739" s="15">
        <v>3</v>
      </c>
    </row>
    <row r="39740" spans="18:18" x14ac:dyDescent="0.25">
      <c r="R39740" s="15">
        <v>3</v>
      </c>
    </row>
    <row r="39741" spans="18:18" x14ac:dyDescent="0.25">
      <c r="R39741" s="15">
        <v>3</v>
      </c>
    </row>
    <row r="39742" spans="18:18" x14ac:dyDescent="0.25">
      <c r="R39742" s="15">
        <v>3</v>
      </c>
    </row>
    <row r="39743" spans="18:18" x14ac:dyDescent="0.25">
      <c r="R39743" s="15">
        <v>3</v>
      </c>
    </row>
    <row r="39744" spans="18:18" x14ac:dyDescent="0.25">
      <c r="R39744" s="15">
        <v>3</v>
      </c>
    </row>
    <row r="39745" spans="18:18" x14ac:dyDescent="0.25">
      <c r="R39745" s="15">
        <v>3</v>
      </c>
    </row>
    <row r="39746" spans="18:18" x14ac:dyDescent="0.25">
      <c r="R39746" s="15">
        <v>3</v>
      </c>
    </row>
    <row r="39747" spans="18:18" x14ac:dyDescent="0.25">
      <c r="R39747" s="15">
        <v>3</v>
      </c>
    </row>
    <row r="39748" spans="18:18" x14ac:dyDescent="0.25">
      <c r="R39748" s="15">
        <v>3</v>
      </c>
    </row>
    <row r="39749" spans="18:18" x14ac:dyDescent="0.25">
      <c r="R39749" s="15">
        <v>3</v>
      </c>
    </row>
    <row r="39750" spans="18:18" x14ac:dyDescent="0.25">
      <c r="R39750" s="15">
        <v>3</v>
      </c>
    </row>
    <row r="39751" spans="18:18" x14ac:dyDescent="0.25">
      <c r="R39751" s="15">
        <v>3</v>
      </c>
    </row>
    <row r="39752" spans="18:18" x14ac:dyDescent="0.25">
      <c r="R39752" s="15">
        <v>3</v>
      </c>
    </row>
    <row r="39753" spans="18:18" x14ac:dyDescent="0.25">
      <c r="R39753" s="15">
        <v>3</v>
      </c>
    </row>
    <row r="39754" spans="18:18" x14ac:dyDescent="0.25">
      <c r="R39754" s="15">
        <v>3</v>
      </c>
    </row>
    <row r="39755" spans="18:18" x14ac:dyDescent="0.25">
      <c r="R39755" s="15">
        <v>3</v>
      </c>
    </row>
    <row r="39756" spans="18:18" x14ac:dyDescent="0.25">
      <c r="R39756" s="15">
        <v>3</v>
      </c>
    </row>
    <row r="39757" spans="18:18" x14ac:dyDescent="0.25">
      <c r="R39757" s="15">
        <v>3</v>
      </c>
    </row>
    <row r="39758" spans="18:18" x14ac:dyDescent="0.25">
      <c r="R39758" s="15">
        <v>3</v>
      </c>
    </row>
    <row r="39759" spans="18:18" x14ac:dyDescent="0.25">
      <c r="R39759" s="15">
        <v>3</v>
      </c>
    </row>
    <row r="39760" spans="18:18" x14ac:dyDescent="0.25">
      <c r="R39760" s="15">
        <v>5</v>
      </c>
    </row>
    <row r="39761" spans="18:18" x14ac:dyDescent="0.25">
      <c r="R39761" s="15">
        <v>5</v>
      </c>
    </row>
    <row r="39762" spans="18:18" x14ac:dyDescent="0.25">
      <c r="R39762" s="15">
        <v>5</v>
      </c>
    </row>
    <row r="39763" spans="18:18" x14ac:dyDescent="0.25">
      <c r="R39763" s="15">
        <v>5</v>
      </c>
    </row>
    <row r="39764" spans="18:18" x14ac:dyDescent="0.25">
      <c r="R39764" s="15">
        <v>5</v>
      </c>
    </row>
    <row r="39765" spans="18:18" x14ac:dyDescent="0.25">
      <c r="R39765" s="15">
        <v>5</v>
      </c>
    </row>
    <row r="39766" spans="18:18" x14ac:dyDescent="0.25">
      <c r="R39766" s="15">
        <v>5</v>
      </c>
    </row>
    <row r="39767" spans="18:18" x14ac:dyDescent="0.25">
      <c r="R39767" s="15">
        <v>5</v>
      </c>
    </row>
    <row r="39768" spans="18:18" x14ac:dyDescent="0.25">
      <c r="R39768" s="15">
        <v>5</v>
      </c>
    </row>
    <row r="39769" spans="18:18" x14ac:dyDescent="0.25">
      <c r="R39769" s="15">
        <v>5</v>
      </c>
    </row>
    <row r="39770" spans="18:18" x14ac:dyDescent="0.25">
      <c r="R39770" s="15">
        <v>5</v>
      </c>
    </row>
    <row r="39771" spans="18:18" x14ac:dyDescent="0.25">
      <c r="R39771" s="15">
        <v>5</v>
      </c>
    </row>
    <row r="39772" spans="18:18" x14ac:dyDescent="0.25">
      <c r="R39772" s="15">
        <v>5</v>
      </c>
    </row>
    <row r="39773" spans="18:18" x14ac:dyDescent="0.25">
      <c r="R39773" s="15">
        <v>5</v>
      </c>
    </row>
    <row r="39774" spans="18:18" x14ac:dyDescent="0.25">
      <c r="R39774" s="15">
        <v>5</v>
      </c>
    </row>
    <row r="39775" spans="18:18" x14ac:dyDescent="0.25">
      <c r="R39775" s="15">
        <v>5</v>
      </c>
    </row>
    <row r="39776" spans="18:18" x14ac:dyDescent="0.25">
      <c r="R39776" s="15">
        <v>5</v>
      </c>
    </row>
    <row r="39777" spans="18:18" x14ac:dyDescent="0.25">
      <c r="R39777" s="15">
        <v>5</v>
      </c>
    </row>
    <row r="39778" spans="18:18" x14ac:dyDescent="0.25">
      <c r="R39778" s="15">
        <v>5</v>
      </c>
    </row>
    <row r="39779" spans="18:18" x14ac:dyDescent="0.25">
      <c r="R39779" s="15">
        <v>5</v>
      </c>
    </row>
    <row r="39780" spans="18:18" x14ac:dyDescent="0.25">
      <c r="R39780" s="15">
        <v>5</v>
      </c>
    </row>
    <row r="39781" spans="18:18" x14ac:dyDescent="0.25">
      <c r="R39781" s="15">
        <v>3</v>
      </c>
    </row>
    <row r="39782" spans="18:18" x14ac:dyDescent="0.25">
      <c r="R39782" s="15">
        <v>3</v>
      </c>
    </row>
    <row r="39783" spans="18:18" x14ac:dyDescent="0.25">
      <c r="R39783" s="15">
        <v>3</v>
      </c>
    </row>
    <row r="39784" spans="18:18" x14ac:dyDescent="0.25">
      <c r="R39784" s="15">
        <v>3</v>
      </c>
    </row>
    <row r="39785" spans="18:18" x14ac:dyDescent="0.25">
      <c r="R39785" s="15">
        <v>3</v>
      </c>
    </row>
    <row r="39786" spans="18:18" x14ac:dyDescent="0.25">
      <c r="R39786" s="15">
        <v>3</v>
      </c>
    </row>
    <row r="39787" spans="18:18" x14ac:dyDescent="0.25">
      <c r="R39787" s="15">
        <v>3</v>
      </c>
    </row>
    <row r="39788" spans="18:18" x14ac:dyDescent="0.25">
      <c r="R39788" s="15">
        <v>3</v>
      </c>
    </row>
    <row r="39789" spans="18:18" x14ac:dyDescent="0.25">
      <c r="R39789" s="15">
        <v>3</v>
      </c>
    </row>
    <row r="39790" spans="18:18" x14ac:dyDescent="0.25">
      <c r="R39790" s="15">
        <v>3</v>
      </c>
    </row>
    <row r="39791" spans="18:18" x14ac:dyDescent="0.25">
      <c r="R39791" s="15">
        <v>3</v>
      </c>
    </row>
    <row r="39792" spans="18:18" x14ac:dyDescent="0.25">
      <c r="R39792" s="15">
        <v>3</v>
      </c>
    </row>
    <row r="39793" spans="18:18" x14ac:dyDescent="0.25">
      <c r="R39793" s="15">
        <v>3</v>
      </c>
    </row>
    <row r="39794" spans="18:18" x14ac:dyDescent="0.25">
      <c r="R39794" s="15">
        <v>3</v>
      </c>
    </row>
    <row r="39795" spans="18:18" x14ac:dyDescent="0.25">
      <c r="R39795" s="15">
        <v>3</v>
      </c>
    </row>
    <row r="39796" spans="18:18" x14ac:dyDescent="0.25">
      <c r="R39796" s="15">
        <v>3</v>
      </c>
    </row>
    <row r="39797" spans="18:18" x14ac:dyDescent="0.25">
      <c r="R39797" s="15">
        <v>3</v>
      </c>
    </row>
    <row r="39798" spans="18:18" x14ac:dyDescent="0.25">
      <c r="R39798" s="15">
        <v>3</v>
      </c>
    </row>
    <row r="39799" spans="18:18" x14ac:dyDescent="0.25">
      <c r="R39799" s="15">
        <v>3</v>
      </c>
    </row>
    <row r="39800" spans="18:18" x14ac:dyDescent="0.25">
      <c r="R39800" s="15">
        <v>3</v>
      </c>
    </row>
    <row r="39801" spans="18:18" x14ac:dyDescent="0.25">
      <c r="R39801" s="15">
        <v>3</v>
      </c>
    </row>
    <row r="39802" spans="18:18" x14ac:dyDescent="0.25">
      <c r="R39802" s="15">
        <v>3</v>
      </c>
    </row>
    <row r="39803" spans="18:18" x14ac:dyDescent="0.25">
      <c r="R39803" s="15">
        <v>3</v>
      </c>
    </row>
    <row r="39804" spans="18:18" x14ac:dyDescent="0.25">
      <c r="R39804" s="15">
        <v>3</v>
      </c>
    </row>
    <row r="39805" spans="18:18" x14ac:dyDescent="0.25">
      <c r="R39805" s="15">
        <v>3</v>
      </c>
    </row>
    <row r="39806" spans="18:18" x14ac:dyDescent="0.25">
      <c r="R39806" s="15">
        <v>3</v>
      </c>
    </row>
    <row r="39807" spans="18:18" x14ac:dyDescent="0.25">
      <c r="R39807" s="15">
        <v>3</v>
      </c>
    </row>
    <row r="39808" spans="18:18" x14ac:dyDescent="0.25">
      <c r="R39808" s="15">
        <v>3</v>
      </c>
    </row>
    <row r="39809" spans="18:18" x14ac:dyDescent="0.25">
      <c r="R39809" s="15">
        <v>3</v>
      </c>
    </row>
    <row r="39810" spans="18:18" x14ac:dyDescent="0.25">
      <c r="R39810" s="15">
        <v>3</v>
      </c>
    </row>
    <row r="39811" spans="18:18" x14ac:dyDescent="0.25">
      <c r="R39811" s="15">
        <v>3</v>
      </c>
    </row>
    <row r="39812" spans="18:18" x14ac:dyDescent="0.25">
      <c r="R39812" s="15">
        <v>3</v>
      </c>
    </row>
    <row r="39813" spans="18:18" x14ac:dyDescent="0.25">
      <c r="R39813" s="15">
        <v>3</v>
      </c>
    </row>
    <row r="39814" spans="18:18" x14ac:dyDescent="0.25">
      <c r="R39814" s="15">
        <v>3</v>
      </c>
    </row>
    <row r="39815" spans="18:18" x14ac:dyDescent="0.25">
      <c r="R39815" s="15">
        <v>3</v>
      </c>
    </row>
    <row r="39816" spans="18:18" x14ac:dyDescent="0.25">
      <c r="R39816" s="15">
        <v>3</v>
      </c>
    </row>
    <row r="39817" spans="18:18" x14ac:dyDescent="0.25">
      <c r="R39817" s="15">
        <v>3</v>
      </c>
    </row>
    <row r="39818" spans="18:18" x14ac:dyDescent="0.25">
      <c r="R39818" s="15">
        <v>3</v>
      </c>
    </row>
    <row r="39819" spans="18:18" x14ac:dyDescent="0.25">
      <c r="R39819" s="15">
        <v>3</v>
      </c>
    </row>
    <row r="39820" spans="18:18" x14ac:dyDescent="0.25">
      <c r="R39820" s="15">
        <v>3</v>
      </c>
    </row>
    <row r="39821" spans="18:18" x14ac:dyDescent="0.25">
      <c r="R39821" s="15">
        <v>3</v>
      </c>
    </row>
    <row r="39822" spans="18:18" x14ac:dyDescent="0.25">
      <c r="R39822" s="15">
        <v>3</v>
      </c>
    </row>
    <row r="39823" spans="18:18" x14ac:dyDescent="0.25">
      <c r="R39823" s="15">
        <v>3</v>
      </c>
    </row>
    <row r="39824" spans="18:18" x14ac:dyDescent="0.25">
      <c r="R39824" s="15">
        <v>3</v>
      </c>
    </row>
    <row r="39825" spans="18:18" x14ac:dyDescent="0.25">
      <c r="R39825" s="15">
        <v>3</v>
      </c>
    </row>
    <row r="39826" spans="18:18" x14ac:dyDescent="0.25">
      <c r="R39826" s="15">
        <v>3</v>
      </c>
    </row>
    <row r="39827" spans="18:18" x14ac:dyDescent="0.25">
      <c r="R39827" s="15">
        <v>3</v>
      </c>
    </row>
    <row r="39828" spans="18:18" x14ac:dyDescent="0.25">
      <c r="R39828" s="15">
        <v>3</v>
      </c>
    </row>
    <row r="39829" spans="18:18" x14ac:dyDescent="0.25">
      <c r="R39829" s="15">
        <v>3</v>
      </c>
    </row>
    <row r="39830" spans="18:18" x14ac:dyDescent="0.25">
      <c r="R39830" s="15">
        <v>3</v>
      </c>
    </row>
    <row r="39831" spans="18:18" x14ac:dyDescent="0.25">
      <c r="R39831" s="15">
        <v>3</v>
      </c>
    </row>
    <row r="39832" spans="18:18" x14ac:dyDescent="0.25">
      <c r="R39832" s="15">
        <v>3</v>
      </c>
    </row>
    <row r="39833" spans="18:18" x14ac:dyDescent="0.25">
      <c r="R39833" s="15">
        <v>3</v>
      </c>
    </row>
    <row r="39834" spans="18:18" x14ac:dyDescent="0.25">
      <c r="R39834" s="15">
        <v>3</v>
      </c>
    </row>
    <row r="39835" spans="18:18" x14ac:dyDescent="0.25">
      <c r="R39835" s="15">
        <v>3</v>
      </c>
    </row>
    <row r="39836" spans="18:18" x14ac:dyDescent="0.25">
      <c r="R39836" s="15">
        <v>3</v>
      </c>
    </row>
    <row r="39837" spans="18:18" x14ac:dyDescent="0.25">
      <c r="R39837" s="15">
        <v>3</v>
      </c>
    </row>
    <row r="39838" spans="18:18" x14ac:dyDescent="0.25">
      <c r="R39838" s="15">
        <v>3</v>
      </c>
    </row>
    <row r="39839" spans="18:18" x14ac:dyDescent="0.25">
      <c r="R39839" s="15">
        <v>3</v>
      </c>
    </row>
    <row r="39840" spans="18:18" x14ac:dyDescent="0.25">
      <c r="R39840" s="15">
        <v>3</v>
      </c>
    </row>
    <row r="39841" spans="18:18" x14ac:dyDescent="0.25">
      <c r="R39841" s="15">
        <v>3</v>
      </c>
    </row>
    <row r="39842" spans="18:18" x14ac:dyDescent="0.25">
      <c r="R39842" s="15">
        <v>3</v>
      </c>
    </row>
    <row r="39843" spans="18:18" x14ac:dyDescent="0.25">
      <c r="R39843" s="15">
        <v>3</v>
      </c>
    </row>
    <row r="39844" spans="18:18" x14ac:dyDescent="0.25">
      <c r="R39844" s="15">
        <v>3</v>
      </c>
    </row>
    <row r="39845" spans="18:18" x14ac:dyDescent="0.25">
      <c r="R39845" s="15">
        <v>3</v>
      </c>
    </row>
    <row r="39846" spans="18:18" x14ac:dyDescent="0.25">
      <c r="R39846" s="15">
        <v>3</v>
      </c>
    </row>
    <row r="39847" spans="18:18" x14ac:dyDescent="0.25">
      <c r="R39847" s="15">
        <v>3</v>
      </c>
    </row>
    <row r="39848" spans="18:18" x14ac:dyDescent="0.25">
      <c r="R39848" s="15">
        <v>3</v>
      </c>
    </row>
    <row r="39849" spans="18:18" x14ac:dyDescent="0.25">
      <c r="R39849" s="15">
        <v>3</v>
      </c>
    </row>
    <row r="39850" spans="18:18" x14ac:dyDescent="0.25">
      <c r="R39850" s="15">
        <v>3</v>
      </c>
    </row>
    <row r="39851" spans="18:18" x14ac:dyDescent="0.25">
      <c r="R39851" s="15">
        <v>3</v>
      </c>
    </row>
    <row r="39852" spans="18:18" x14ac:dyDescent="0.25">
      <c r="R39852" s="15">
        <v>3</v>
      </c>
    </row>
    <row r="39853" spans="18:18" x14ac:dyDescent="0.25">
      <c r="R39853" s="15">
        <v>3</v>
      </c>
    </row>
    <row r="39854" spans="18:18" x14ac:dyDescent="0.25">
      <c r="R39854" s="15">
        <v>3</v>
      </c>
    </row>
    <row r="39855" spans="18:18" x14ac:dyDescent="0.25">
      <c r="R39855" s="15">
        <v>3</v>
      </c>
    </row>
    <row r="39856" spans="18:18" x14ac:dyDescent="0.25">
      <c r="R39856" s="15">
        <v>3</v>
      </c>
    </row>
    <row r="39857" spans="18:18" x14ac:dyDescent="0.25">
      <c r="R39857" s="15">
        <v>3</v>
      </c>
    </row>
    <row r="39858" spans="18:18" x14ac:dyDescent="0.25">
      <c r="R39858" s="15">
        <v>3</v>
      </c>
    </row>
    <row r="39859" spans="18:18" x14ac:dyDescent="0.25">
      <c r="R39859" s="15">
        <v>3</v>
      </c>
    </row>
    <row r="39860" spans="18:18" x14ac:dyDescent="0.25">
      <c r="R39860" s="15">
        <v>3</v>
      </c>
    </row>
    <row r="39861" spans="18:18" x14ac:dyDescent="0.25">
      <c r="R39861" s="15">
        <v>3</v>
      </c>
    </row>
    <row r="39862" spans="18:18" x14ac:dyDescent="0.25">
      <c r="R39862" s="15">
        <v>3</v>
      </c>
    </row>
    <row r="39863" spans="18:18" x14ac:dyDescent="0.25">
      <c r="R39863" s="15">
        <v>3</v>
      </c>
    </row>
    <row r="39864" spans="18:18" x14ac:dyDescent="0.25">
      <c r="R39864" s="15">
        <v>3</v>
      </c>
    </row>
    <row r="39865" spans="18:18" x14ac:dyDescent="0.25">
      <c r="R39865" s="15">
        <v>3</v>
      </c>
    </row>
    <row r="39866" spans="18:18" x14ac:dyDescent="0.25">
      <c r="R39866" s="15">
        <v>3</v>
      </c>
    </row>
    <row r="39867" spans="18:18" x14ac:dyDescent="0.25">
      <c r="R39867" s="15">
        <v>3</v>
      </c>
    </row>
    <row r="39868" spans="18:18" x14ac:dyDescent="0.25">
      <c r="R39868" s="15">
        <v>3</v>
      </c>
    </row>
    <row r="39869" spans="18:18" x14ac:dyDescent="0.25">
      <c r="R39869" s="15">
        <v>3</v>
      </c>
    </row>
    <row r="39870" spans="18:18" x14ac:dyDescent="0.25">
      <c r="R39870" s="15">
        <v>3</v>
      </c>
    </row>
    <row r="39871" spans="18:18" x14ac:dyDescent="0.25">
      <c r="R39871" s="15">
        <v>3</v>
      </c>
    </row>
    <row r="39872" spans="18:18" x14ac:dyDescent="0.25">
      <c r="R39872" s="15">
        <v>3</v>
      </c>
    </row>
    <row r="39873" spans="18:18" x14ac:dyDescent="0.25">
      <c r="R39873" s="15">
        <v>3</v>
      </c>
    </row>
    <row r="39874" spans="18:18" x14ac:dyDescent="0.25">
      <c r="R39874" s="15">
        <v>2</v>
      </c>
    </row>
    <row r="39875" spans="18:18" x14ac:dyDescent="0.25">
      <c r="R39875" s="15">
        <v>2</v>
      </c>
    </row>
    <row r="39876" spans="18:18" x14ac:dyDescent="0.25">
      <c r="R39876" s="15">
        <v>2</v>
      </c>
    </row>
    <row r="39877" spans="18:18" x14ac:dyDescent="0.25">
      <c r="R39877" s="15">
        <v>3</v>
      </c>
    </row>
    <row r="39878" spans="18:18" x14ac:dyDescent="0.25">
      <c r="R39878" s="15">
        <v>3</v>
      </c>
    </row>
    <row r="39879" spans="18:18" x14ac:dyDescent="0.25">
      <c r="R39879" s="15">
        <v>3</v>
      </c>
    </row>
    <row r="39880" spans="18:18" x14ac:dyDescent="0.25">
      <c r="R39880" s="15">
        <v>3</v>
      </c>
    </row>
    <row r="39881" spans="18:18" x14ac:dyDescent="0.25">
      <c r="R39881" s="15">
        <v>3</v>
      </c>
    </row>
    <row r="39882" spans="18:18" x14ac:dyDescent="0.25">
      <c r="R39882" s="15">
        <v>3</v>
      </c>
    </row>
    <row r="39883" spans="18:18" x14ac:dyDescent="0.25">
      <c r="R39883" s="15">
        <v>3</v>
      </c>
    </row>
    <row r="39884" spans="18:18" x14ac:dyDescent="0.25">
      <c r="R39884" s="15">
        <v>3</v>
      </c>
    </row>
    <row r="39885" spans="18:18" x14ac:dyDescent="0.25">
      <c r="R39885" s="15">
        <v>3</v>
      </c>
    </row>
    <row r="39886" spans="18:18" x14ac:dyDescent="0.25">
      <c r="R39886" s="15">
        <v>4</v>
      </c>
    </row>
    <row r="39887" spans="18:18" x14ac:dyDescent="0.25">
      <c r="R39887" s="15">
        <v>4</v>
      </c>
    </row>
    <row r="39888" spans="18:18" x14ac:dyDescent="0.25">
      <c r="R39888" s="15">
        <v>4</v>
      </c>
    </row>
    <row r="39889" spans="18:18" x14ac:dyDescent="0.25">
      <c r="R39889" s="15">
        <v>4</v>
      </c>
    </row>
    <row r="39890" spans="18:18" x14ac:dyDescent="0.25">
      <c r="R39890" s="15">
        <v>4</v>
      </c>
    </row>
    <row r="39891" spans="18:18" x14ac:dyDescent="0.25">
      <c r="R39891" s="15">
        <v>4</v>
      </c>
    </row>
    <row r="39892" spans="18:18" x14ac:dyDescent="0.25">
      <c r="R39892" s="15">
        <v>4</v>
      </c>
    </row>
    <row r="39893" spans="18:18" x14ac:dyDescent="0.25">
      <c r="R39893" s="15">
        <v>4</v>
      </c>
    </row>
    <row r="39894" spans="18:18" x14ac:dyDescent="0.25">
      <c r="R39894" s="15">
        <v>4</v>
      </c>
    </row>
    <row r="39895" spans="18:18" x14ac:dyDescent="0.25">
      <c r="R39895" s="15">
        <v>5</v>
      </c>
    </row>
    <row r="39896" spans="18:18" x14ac:dyDescent="0.25">
      <c r="R39896" s="15">
        <v>5</v>
      </c>
    </row>
    <row r="39897" spans="18:18" x14ac:dyDescent="0.25">
      <c r="R39897" s="15">
        <v>5</v>
      </c>
    </row>
    <row r="39898" spans="18:18" x14ac:dyDescent="0.25">
      <c r="R39898" s="15">
        <v>5</v>
      </c>
    </row>
    <row r="39899" spans="18:18" x14ac:dyDescent="0.25">
      <c r="R39899" s="15">
        <v>5</v>
      </c>
    </row>
    <row r="39900" spans="18:18" x14ac:dyDescent="0.25">
      <c r="R39900" s="15">
        <v>5</v>
      </c>
    </row>
    <row r="39901" spans="18:18" x14ac:dyDescent="0.25">
      <c r="R39901" s="15">
        <v>4</v>
      </c>
    </row>
    <row r="39902" spans="18:18" x14ac:dyDescent="0.25">
      <c r="R39902" s="15">
        <v>4</v>
      </c>
    </row>
    <row r="39903" spans="18:18" x14ac:dyDescent="0.25">
      <c r="R39903" s="15">
        <v>4</v>
      </c>
    </row>
    <row r="39904" spans="18:18" x14ac:dyDescent="0.25">
      <c r="R39904" s="15">
        <v>4</v>
      </c>
    </row>
    <row r="39905" spans="18:18" x14ac:dyDescent="0.25">
      <c r="R39905" s="15">
        <v>4</v>
      </c>
    </row>
    <row r="39906" spans="18:18" x14ac:dyDescent="0.25">
      <c r="R39906" s="15">
        <v>4</v>
      </c>
    </row>
    <row r="39907" spans="18:18" x14ac:dyDescent="0.25">
      <c r="R39907" s="15">
        <v>4</v>
      </c>
    </row>
    <row r="39908" spans="18:18" x14ac:dyDescent="0.25">
      <c r="R39908" s="15">
        <v>4</v>
      </c>
    </row>
    <row r="39909" spans="18:18" x14ac:dyDescent="0.25">
      <c r="R39909" s="15">
        <v>4</v>
      </c>
    </row>
    <row r="39910" spans="18:18" x14ac:dyDescent="0.25">
      <c r="R39910" s="15">
        <v>4</v>
      </c>
    </row>
    <row r="39911" spans="18:18" x14ac:dyDescent="0.25">
      <c r="R39911" s="15">
        <v>4</v>
      </c>
    </row>
    <row r="39912" spans="18:18" x14ac:dyDescent="0.25">
      <c r="R39912" s="15">
        <v>4</v>
      </c>
    </row>
    <row r="39913" spans="18:18" x14ac:dyDescent="0.25">
      <c r="R39913" s="15">
        <v>4</v>
      </c>
    </row>
    <row r="39914" spans="18:18" x14ac:dyDescent="0.25">
      <c r="R39914" s="15">
        <v>4</v>
      </c>
    </row>
    <row r="39915" spans="18:18" x14ac:dyDescent="0.25">
      <c r="R39915" s="15">
        <v>4</v>
      </c>
    </row>
    <row r="39916" spans="18:18" x14ac:dyDescent="0.25">
      <c r="R39916" s="15">
        <v>4</v>
      </c>
    </row>
    <row r="39917" spans="18:18" x14ac:dyDescent="0.25">
      <c r="R39917" s="15">
        <v>4</v>
      </c>
    </row>
    <row r="39918" spans="18:18" x14ac:dyDescent="0.25">
      <c r="R39918" s="15">
        <v>4</v>
      </c>
    </row>
    <row r="39919" spans="18:18" x14ac:dyDescent="0.25">
      <c r="R39919" s="15">
        <v>4</v>
      </c>
    </row>
    <row r="39920" spans="18:18" x14ac:dyDescent="0.25">
      <c r="R39920" s="15">
        <v>4</v>
      </c>
    </row>
    <row r="39921" spans="18:18" x14ac:dyDescent="0.25">
      <c r="R39921" s="15">
        <v>4</v>
      </c>
    </row>
    <row r="39922" spans="18:18" x14ac:dyDescent="0.25">
      <c r="R39922" s="15">
        <v>4</v>
      </c>
    </row>
    <row r="39923" spans="18:18" x14ac:dyDescent="0.25">
      <c r="R39923" s="15">
        <v>4</v>
      </c>
    </row>
    <row r="39924" spans="18:18" x14ac:dyDescent="0.25">
      <c r="R39924" s="15">
        <v>3</v>
      </c>
    </row>
    <row r="39925" spans="18:18" x14ac:dyDescent="0.25">
      <c r="R39925" s="15">
        <v>3</v>
      </c>
    </row>
    <row r="39926" spans="18:18" x14ac:dyDescent="0.25">
      <c r="R39926" s="15">
        <v>3</v>
      </c>
    </row>
    <row r="39927" spans="18:18" x14ac:dyDescent="0.25">
      <c r="R39927" s="15">
        <v>3</v>
      </c>
    </row>
    <row r="39928" spans="18:18" x14ac:dyDescent="0.25">
      <c r="R39928" s="15">
        <v>3</v>
      </c>
    </row>
    <row r="39929" spans="18:18" x14ac:dyDescent="0.25">
      <c r="R39929" s="15">
        <v>3</v>
      </c>
    </row>
    <row r="39930" spans="18:18" x14ac:dyDescent="0.25">
      <c r="R39930" s="15">
        <v>3</v>
      </c>
    </row>
    <row r="39931" spans="18:18" x14ac:dyDescent="0.25">
      <c r="R39931" s="15">
        <v>4</v>
      </c>
    </row>
    <row r="39932" spans="18:18" x14ac:dyDescent="0.25">
      <c r="R39932" s="15">
        <v>4</v>
      </c>
    </row>
    <row r="39933" spans="18:18" x14ac:dyDescent="0.25">
      <c r="R39933" s="15">
        <v>4</v>
      </c>
    </row>
    <row r="39934" spans="18:18" x14ac:dyDescent="0.25">
      <c r="R39934" s="15">
        <v>6</v>
      </c>
    </row>
    <row r="39935" spans="18:18" x14ac:dyDescent="0.25">
      <c r="R39935" s="15">
        <v>6</v>
      </c>
    </row>
    <row r="39936" spans="18:18" x14ac:dyDescent="0.25">
      <c r="R39936" s="15">
        <v>6</v>
      </c>
    </row>
    <row r="39937" spans="18:18" x14ac:dyDescent="0.25">
      <c r="R39937" s="15">
        <v>6</v>
      </c>
    </row>
    <row r="39938" spans="18:18" x14ac:dyDescent="0.25">
      <c r="R39938" s="15">
        <v>6</v>
      </c>
    </row>
    <row r="39939" spans="18:18" x14ac:dyDescent="0.25">
      <c r="R39939" s="15">
        <v>6</v>
      </c>
    </row>
    <row r="39940" spans="18:18" x14ac:dyDescent="0.25">
      <c r="R39940" s="15">
        <v>6</v>
      </c>
    </row>
    <row r="39941" spans="18:18" x14ac:dyDescent="0.25">
      <c r="R39941" s="15">
        <v>6</v>
      </c>
    </row>
    <row r="39942" spans="18:18" x14ac:dyDescent="0.25">
      <c r="R39942" s="15">
        <v>6</v>
      </c>
    </row>
    <row r="39943" spans="18:18" x14ac:dyDescent="0.25">
      <c r="R39943" s="15">
        <v>6</v>
      </c>
    </row>
    <row r="39944" spans="18:18" x14ac:dyDescent="0.25">
      <c r="R39944" s="15">
        <v>6</v>
      </c>
    </row>
    <row r="39945" spans="18:18" x14ac:dyDescent="0.25">
      <c r="R39945" s="15">
        <v>6</v>
      </c>
    </row>
    <row r="39946" spans="18:18" x14ac:dyDescent="0.25">
      <c r="R39946" s="15">
        <v>6</v>
      </c>
    </row>
    <row r="39947" spans="18:18" x14ac:dyDescent="0.25">
      <c r="R39947" s="15">
        <v>6</v>
      </c>
    </row>
    <row r="39948" spans="18:18" x14ac:dyDescent="0.25">
      <c r="R39948" s="15">
        <v>6</v>
      </c>
    </row>
    <row r="39949" spans="18:18" x14ac:dyDescent="0.25">
      <c r="R39949" s="15">
        <v>6</v>
      </c>
    </row>
    <row r="39950" spans="18:18" x14ac:dyDescent="0.25">
      <c r="R39950" s="15">
        <v>6</v>
      </c>
    </row>
    <row r="39951" spans="18:18" x14ac:dyDescent="0.25">
      <c r="R39951" s="15">
        <v>6</v>
      </c>
    </row>
    <row r="39952" spans="18:18" x14ac:dyDescent="0.25">
      <c r="R39952" s="15">
        <v>6</v>
      </c>
    </row>
    <row r="39953" spans="18:18" x14ac:dyDescent="0.25">
      <c r="R39953" s="15">
        <v>6</v>
      </c>
    </row>
    <row r="39954" spans="18:18" x14ac:dyDescent="0.25">
      <c r="R39954" s="15">
        <v>6</v>
      </c>
    </row>
    <row r="39955" spans="18:18" x14ac:dyDescent="0.25">
      <c r="R39955" s="15">
        <v>6</v>
      </c>
    </row>
    <row r="39956" spans="18:18" x14ac:dyDescent="0.25">
      <c r="R39956" s="15">
        <v>5</v>
      </c>
    </row>
    <row r="39957" spans="18:18" x14ac:dyDescent="0.25">
      <c r="R39957" s="15">
        <v>5</v>
      </c>
    </row>
    <row r="39958" spans="18:18" x14ac:dyDescent="0.25">
      <c r="R39958" s="15">
        <v>5</v>
      </c>
    </row>
    <row r="39959" spans="18:18" x14ac:dyDescent="0.25">
      <c r="R39959" s="15">
        <v>5</v>
      </c>
    </row>
    <row r="39960" spans="18:18" x14ac:dyDescent="0.25">
      <c r="R39960" s="15">
        <v>5</v>
      </c>
    </row>
    <row r="39961" spans="18:18" x14ac:dyDescent="0.25">
      <c r="R39961" s="15">
        <v>5</v>
      </c>
    </row>
    <row r="39962" spans="18:18" x14ac:dyDescent="0.25">
      <c r="R39962" s="15">
        <v>5</v>
      </c>
    </row>
    <row r="39963" spans="18:18" x14ac:dyDescent="0.25">
      <c r="R39963" s="15">
        <v>5</v>
      </c>
    </row>
    <row r="39964" spans="18:18" x14ac:dyDescent="0.25">
      <c r="R39964" s="15">
        <v>5</v>
      </c>
    </row>
    <row r="39965" spans="18:18" x14ac:dyDescent="0.25">
      <c r="R39965" s="15">
        <v>5</v>
      </c>
    </row>
    <row r="39966" spans="18:18" x14ac:dyDescent="0.25">
      <c r="R39966" s="15">
        <v>5</v>
      </c>
    </row>
    <row r="39967" spans="18:18" x14ac:dyDescent="0.25">
      <c r="R39967" s="15">
        <v>5</v>
      </c>
    </row>
    <row r="39968" spans="18:18" x14ac:dyDescent="0.25">
      <c r="R39968" s="15">
        <v>5</v>
      </c>
    </row>
    <row r="39969" spans="18:18" x14ac:dyDescent="0.25">
      <c r="R39969" s="15">
        <v>5</v>
      </c>
    </row>
    <row r="39970" spans="18:18" x14ac:dyDescent="0.25">
      <c r="R39970" s="15">
        <v>5</v>
      </c>
    </row>
    <row r="39971" spans="18:18" x14ac:dyDescent="0.25">
      <c r="R39971" s="15">
        <v>6</v>
      </c>
    </row>
    <row r="39972" spans="18:18" x14ac:dyDescent="0.25">
      <c r="R39972" s="15">
        <v>6</v>
      </c>
    </row>
    <row r="39973" spans="18:18" x14ac:dyDescent="0.25">
      <c r="R39973" s="15">
        <v>6</v>
      </c>
    </row>
    <row r="39974" spans="18:18" x14ac:dyDescent="0.25">
      <c r="R39974" s="15">
        <v>6</v>
      </c>
    </row>
    <row r="39975" spans="18:18" x14ac:dyDescent="0.25">
      <c r="R39975" s="15">
        <v>6</v>
      </c>
    </row>
    <row r="39976" spans="18:18" x14ac:dyDescent="0.25">
      <c r="R39976" s="15">
        <v>6</v>
      </c>
    </row>
    <row r="39977" spans="18:18" x14ac:dyDescent="0.25">
      <c r="R39977" s="15">
        <v>6</v>
      </c>
    </row>
    <row r="39978" spans="18:18" x14ac:dyDescent="0.25">
      <c r="R39978" s="15">
        <v>6</v>
      </c>
    </row>
    <row r="39979" spans="18:18" x14ac:dyDescent="0.25">
      <c r="R39979" s="15">
        <v>6</v>
      </c>
    </row>
    <row r="39980" spans="18:18" x14ac:dyDescent="0.25">
      <c r="R39980" s="15">
        <v>6</v>
      </c>
    </row>
    <row r="39981" spans="18:18" x14ac:dyDescent="0.25">
      <c r="R39981" s="15">
        <v>6</v>
      </c>
    </row>
    <row r="39982" spans="18:18" x14ac:dyDescent="0.25">
      <c r="R39982" s="15">
        <v>6</v>
      </c>
    </row>
    <row r="39983" spans="18:18" x14ac:dyDescent="0.25">
      <c r="R39983" s="15">
        <v>6</v>
      </c>
    </row>
    <row r="39984" spans="18:18" x14ac:dyDescent="0.25">
      <c r="R39984" s="15">
        <v>6</v>
      </c>
    </row>
    <row r="39985" spans="18:18" x14ac:dyDescent="0.25">
      <c r="R39985" s="15">
        <v>6</v>
      </c>
    </row>
    <row r="39986" spans="18:18" x14ac:dyDescent="0.25">
      <c r="R39986" s="15">
        <v>6</v>
      </c>
    </row>
    <row r="39987" spans="18:18" x14ac:dyDescent="0.25">
      <c r="R39987" s="15">
        <v>6</v>
      </c>
    </row>
    <row r="39988" spans="18:18" x14ac:dyDescent="0.25">
      <c r="R39988" s="15">
        <v>6</v>
      </c>
    </row>
    <row r="39989" spans="18:18" x14ac:dyDescent="0.25">
      <c r="R39989" s="15">
        <v>6</v>
      </c>
    </row>
    <row r="39990" spans="18:18" x14ac:dyDescent="0.25">
      <c r="R39990" s="15">
        <v>6</v>
      </c>
    </row>
    <row r="39991" spans="18:18" x14ac:dyDescent="0.25">
      <c r="R39991" s="15">
        <v>6</v>
      </c>
    </row>
    <row r="39992" spans="18:18" x14ac:dyDescent="0.25">
      <c r="R39992" s="15">
        <v>6</v>
      </c>
    </row>
    <row r="39993" spans="18:18" x14ac:dyDescent="0.25">
      <c r="R39993" s="15">
        <v>4</v>
      </c>
    </row>
    <row r="39994" spans="18:18" x14ac:dyDescent="0.25">
      <c r="R39994" s="15">
        <v>4</v>
      </c>
    </row>
    <row r="39995" spans="18:18" x14ac:dyDescent="0.25">
      <c r="R39995" s="15">
        <v>4</v>
      </c>
    </row>
    <row r="39996" spans="18:18" x14ac:dyDescent="0.25">
      <c r="R39996" s="15">
        <v>4</v>
      </c>
    </row>
    <row r="39997" spans="18:18" x14ac:dyDescent="0.25">
      <c r="R39997" s="15">
        <v>4</v>
      </c>
    </row>
    <row r="39998" spans="18:18" x14ac:dyDescent="0.25">
      <c r="R39998" s="15">
        <v>4</v>
      </c>
    </row>
    <row r="39999" spans="18:18" x14ac:dyDescent="0.25">
      <c r="R39999" s="15">
        <v>4</v>
      </c>
    </row>
    <row r="40000" spans="18:18" x14ac:dyDescent="0.25">
      <c r="R40000" s="15">
        <v>4</v>
      </c>
    </row>
    <row r="40001" spans="18:18" x14ac:dyDescent="0.25">
      <c r="R40001" s="15">
        <v>4</v>
      </c>
    </row>
    <row r="40002" spans="18:18" x14ac:dyDescent="0.25">
      <c r="R40002" s="15">
        <v>4</v>
      </c>
    </row>
    <row r="40003" spans="18:18" x14ac:dyDescent="0.25">
      <c r="R40003" s="15">
        <v>4</v>
      </c>
    </row>
    <row r="40004" spans="18:18" x14ac:dyDescent="0.25">
      <c r="R40004" s="15">
        <v>4</v>
      </c>
    </row>
    <row r="40005" spans="18:18" x14ac:dyDescent="0.25">
      <c r="R40005" s="15">
        <v>4</v>
      </c>
    </row>
    <row r="40006" spans="18:18" x14ac:dyDescent="0.25">
      <c r="R40006" s="15">
        <v>4</v>
      </c>
    </row>
    <row r="40007" spans="18:18" x14ac:dyDescent="0.25">
      <c r="R40007" s="15">
        <v>4</v>
      </c>
    </row>
    <row r="40008" spans="18:18" x14ac:dyDescent="0.25">
      <c r="R40008" s="15">
        <v>4</v>
      </c>
    </row>
    <row r="40009" spans="18:18" x14ac:dyDescent="0.25">
      <c r="R40009" s="15">
        <v>4</v>
      </c>
    </row>
    <row r="40010" spans="18:18" x14ac:dyDescent="0.25">
      <c r="R40010" s="15">
        <v>4</v>
      </c>
    </row>
    <row r="40011" spans="18:18" x14ac:dyDescent="0.25">
      <c r="R40011" s="15">
        <v>4</v>
      </c>
    </row>
    <row r="40012" spans="18:18" x14ac:dyDescent="0.25">
      <c r="R40012" s="15">
        <v>4</v>
      </c>
    </row>
    <row r="40013" spans="18:18" x14ac:dyDescent="0.25">
      <c r="R40013" s="15">
        <v>4</v>
      </c>
    </row>
    <row r="40014" spans="18:18" x14ac:dyDescent="0.25">
      <c r="R40014" s="15">
        <v>4</v>
      </c>
    </row>
    <row r="40015" spans="18:18" x14ac:dyDescent="0.25">
      <c r="R40015" s="15">
        <v>4</v>
      </c>
    </row>
    <row r="40016" spans="18:18" x14ac:dyDescent="0.25">
      <c r="R40016" s="15">
        <v>4</v>
      </c>
    </row>
    <row r="40017" spans="18:18" x14ac:dyDescent="0.25">
      <c r="R40017" s="15">
        <v>4</v>
      </c>
    </row>
    <row r="40018" spans="18:18" x14ac:dyDescent="0.25">
      <c r="R40018" s="15">
        <v>4</v>
      </c>
    </row>
    <row r="40019" spans="18:18" x14ac:dyDescent="0.25">
      <c r="R40019" s="15">
        <v>4</v>
      </c>
    </row>
    <row r="40020" spans="18:18" x14ac:dyDescent="0.25">
      <c r="R40020" s="15">
        <v>4</v>
      </c>
    </row>
    <row r="40021" spans="18:18" x14ac:dyDescent="0.25">
      <c r="R40021" s="15">
        <v>4</v>
      </c>
    </row>
    <row r="40022" spans="18:18" x14ac:dyDescent="0.25">
      <c r="R40022" s="15">
        <v>4</v>
      </c>
    </row>
    <row r="40023" spans="18:18" x14ac:dyDescent="0.25">
      <c r="R40023" s="15">
        <v>4</v>
      </c>
    </row>
    <row r="40024" spans="18:18" x14ac:dyDescent="0.25">
      <c r="R40024" s="15">
        <v>4</v>
      </c>
    </row>
    <row r="40025" spans="18:18" x14ac:dyDescent="0.25">
      <c r="R40025" s="15">
        <v>4</v>
      </c>
    </row>
    <row r="40026" spans="18:18" x14ac:dyDescent="0.25">
      <c r="R40026" s="15">
        <v>4</v>
      </c>
    </row>
    <row r="40027" spans="18:18" x14ac:dyDescent="0.25">
      <c r="R40027" s="15">
        <v>4</v>
      </c>
    </row>
    <row r="40028" spans="18:18" x14ac:dyDescent="0.25">
      <c r="R40028" s="15">
        <v>4</v>
      </c>
    </row>
    <row r="40029" spans="18:18" x14ac:dyDescent="0.25">
      <c r="R40029" s="15">
        <v>4</v>
      </c>
    </row>
    <row r="40030" spans="18:18" x14ac:dyDescent="0.25">
      <c r="R40030" s="15">
        <v>3</v>
      </c>
    </row>
    <row r="40031" spans="18:18" x14ac:dyDescent="0.25">
      <c r="R40031" s="15">
        <v>3</v>
      </c>
    </row>
    <row r="40032" spans="18:18" x14ac:dyDescent="0.25">
      <c r="R40032" s="15">
        <v>3</v>
      </c>
    </row>
    <row r="40033" spans="18:18" x14ac:dyDescent="0.25">
      <c r="R40033" s="15">
        <v>3</v>
      </c>
    </row>
    <row r="40034" spans="18:18" x14ac:dyDescent="0.25">
      <c r="R40034" s="15">
        <v>3</v>
      </c>
    </row>
    <row r="40035" spans="18:18" x14ac:dyDescent="0.25">
      <c r="R40035" s="15">
        <v>3</v>
      </c>
    </row>
    <row r="40036" spans="18:18" x14ac:dyDescent="0.25">
      <c r="R40036" s="15">
        <v>3</v>
      </c>
    </row>
    <row r="40037" spans="18:18" x14ac:dyDescent="0.25">
      <c r="R40037" s="15">
        <v>1</v>
      </c>
    </row>
    <row r="40038" spans="18:18" x14ac:dyDescent="0.25">
      <c r="R40038" s="15">
        <v>1</v>
      </c>
    </row>
    <row r="40039" spans="18:18" x14ac:dyDescent="0.25">
      <c r="R40039" s="15">
        <v>1</v>
      </c>
    </row>
    <row r="40040" spans="18:18" x14ac:dyDescent="0.25">
      <c r="R40040" s="15">
        <v>1</v>
      </c>
    </row>
    <row r="40041" spans="18:18" x14ac:dyDescent="0.25">
      <c r="R40041" s="15">
        <v>1</v>
      </c>
    </row>
    <row r="40042" spans="18:18" x14ac:dyDescent="0.25">
      <c r="R40042" s="15">
        <v>1</v>
      </c>
    </row>
    <row r="40043" spans="18:18" x14ac:dyDescent="0.25">
      <c r="R40043" s="15">
        <v>1</v>
      </c>
    </row>
    <row r="40044" spans="18:18" x14ac:dyDescent="0.25">
      <c r="R40044" s="15">
        <v>1</v>
      </c>
    </row>
    <row r="40045" spans="18:18" x14ac:dyDescent="0.25">
      <c r="R40045" s="15">
        <v>1</v>
      </c>
    </row>
    <row r="40046" spans="18:18" x14ac:dyDescent="0.25">
      <c r="R40046" s="15">
        <v>1</v>
      </c>
    </row>
    <row r="40047" spans="18:18" x14ac:dyDescent="0.25">
      <c r="R40047" s="15">
        <v>1</v>
      </c>
    </row>
    <row r="40048" spans="18:18" x14ac:dyDescent="0.25">
      <c r="R40048" s="15">
        <v>1</v>
      </c>
    </row>
    <row r="40049" spans="18:18" x14ac:dyDescent="0.25">
      <c r="R40049" s="15">
        <v>1</v>
      </c>
    </row>
    <row r="40050" spans="18:18" x14ac:dyDescent="0.25">
      <c r="R40050" s="15">
        <v>1</v>
      </c>
    </row>
    <row r="40051" spans="18:18" x14ac:dyDescent="0.25">
      <c r="R40051" s="15">
        <v>1</v>
      </c>
    </row>
    <row r="40052" spans="18:18" x14ac:dyDescent="0.25">
      <c r="R40052" s="15">
        <v>1</v>
      </c>
    </row>
    <row r="40053" spans="18:18" x14ac:dyDescent="0.25">
      <c r="R40053" s="15">
        <v>2</v>
      </c>
    </row>
    <row r="40054" spans="18:18" x14ac:dyDescent="0.25">
      <c r="R40054" s="15">
        <v>2</v>
      </c>
    </row>
    <row r="40055" spans="18:18" x14ac:dyDescent="0.25">
      <c r="R40055" s="15">
        <v>2</v>
      </c>
    </row>
    <row r="40056" spans="18:18" x14ac:dyDescent="0.25">
      <c r="R40056" s="15">
        <v>2</v>
      </c>
    </row>
    <row r="40057" spans="18:18" x14ac:dyDescent="0.25">
      <c r="R40057" s="15">
        <v>2</v>
      </c>
    </row>
    <row r="40058" spans="18:18" x14ac:dyDescent="0.25">
      <c r="R40058" s="15">
        <v>2</v>
      </c>
    </row>
    <row r="40059" spans="18:18" x14ac:dyDescent="0.25">
      <c r="R40059" s="15">
        <v>6</v>
      </c>
    </row>
    <row r="40060" spans="18:18" x14ac:dyDescent="0.25">
      <c r="R40060" s="15">
        <v>6</v>
      </c>
    </row>
    <row r="40061" spans="18:18" x14ac:dyDescent="0.25">
      <c r="R40061" s="15">
        <v>6</v>
      </c>
    </row>
    <row r="40062" spans="18:18" x14ac:dyDescent="0.25">
      <c r="R40062" s="15">
        <v>6</v>
      </c>
    </row>
    <row r="40063" spans="18:18" x14ac:dyDescent="0.25">
      <c r="R40063" s="15">
        <v>6</v>
      </c>
    </row>
    <row r="40064" spans="18:18" x14ac:dyDescent="0.25">
      <c r="R40064" s="15">
        <v>6</v>
      </c>
    </row>
    <row r="40065" spans="18:18" x14ac:dyDescent="0.25">
      <c r="R40065" s="15">
        <v>6</v>
      </c>
    </row>
    <row r="40066" spans="18:18" x14ac:dyDescent="0.25">
      <c r="R40066" s="15">
        <v>6</v>
      </c>
    </row>
    <row r="40067" spans="18:18" x14ac:dyDescent="0.25">
      <c r="R40067" s="15">
        <v>6</v>
      </c>
    </row>
    <row r="40068" spans="18:18" x14ac:dyDescent="0.25">
      <c r="R40068" s="15">
        <v>6</v>
      </c>
    </row>
    <row r="40069" spans="18:18" x14ac:dyDescent="0.25">
      <c r="R40069" s="15">
        <v>6</v>
      </c>
    </row>
    <row r="40070" spans="18:18" x14ac:dyDescent="0.25">
      <c r="R40070" s="15">
        <v>6</v>
      </c>
    </row>
    <row r="40071" spans="18:18" x14ac:dyDescent="0.25">
      <c r="R40071" s="15">
        <v>6</v>
      </c>
    </row>
    <row r="40072" spans="18:18" x14ac:dyDescent="0.25">
      <c r="R40072" s="15">
        <v>6</v>
      </c>
    </row>
    <row r="40073" spans="18:18" x14ac:dyDescent="0.25">
      <c r="R40073" s="15">
        <v>6</v>
      </c>
    </row>
    <row r="40074" spans="18:18" x14ac:dyDescent="0.25">
      <c r="R40074" s="15">
        <v>6</v>
      </c>
    </row>
    <row r="40075" spans="18:18" x14ac:dyDescent="0.25">
      <c r="R40075" s="15">
        <v>6</v>
      </c>
    </row>
    <row r="40076" spans="18:18" x14ac:dyDescent="0.25">
      <c r="R40076" s="15">
        <v>6</v>
      </c>
    </row>
    <row r="40077" spans="18:18" x14ac:dyDescent="0.25">
      <c r="R40077" s="15">
        <v>6</v>
      </c>
    </row>
    <row r="40078" spans="18:18" x14ac:dyDescent="0.25">
      <c r="R40078" s="15">
        <v>6</v>
      </c>
    </row>
    <row r="40079" spans="18:18" x14ac:dyDescent="0.25">
      <c r="R40079" s="15">
        <v>6</v>
      </c>
    </row>
    <row r="40080" spans="18:18" x14ac:dyDescent="0.25">
      <c r="R40080" s="15">
        <v>6</v>
      </c>
    </row>
    <row r="40081" spans="18:18" x14ac:dyDescent="0.25">
      <c r="R40081" s="15">
        <v>1</v>
      </c>
    </row>
    <row r="40082" spans="18:18" x14ac:dyDescent="0.25">
      <c r="R40082" s="15">
        <v>1</v>
      </c>
    </row>
    <row r="40083" spans="18:18" x14ac:dyDescent="0.25">
      <c r="R40083" s="15">
        <v>6</v>
      </c>
    </row>
    <row r="40084" spans="18:18" x14ac:dyDescent="0.25">
      <c r="R40084" s="15">
        <v>6</v>
      </c>
    </row>
    <row r="40085" spans="18:18" x14ac:dyDescent="0.25">
      <c r="R40085" s="15">
        <v>6</v>
      </c>
    </row>
    <row r="40086" spans="18:18" x14ac:dyDescent="0.25">
      <c r="R40086" s="15">
        <v>6</v>
      </c>
    </row>
    <row r="40087" spans="18:18" x14ac:dyDescent="0.25">
      <c r="R40087" s="15">
        <v>6</v>
      </c>
    </row>
    <row r="40088" spans="18:18" x14ac:dyDescent="0.25">
      <c r="R40088" s="15">
        <v>6</v>
      </c>
    </row>
    <row r="40089" spans="18:18" x14ac:dyDescent="0.25">
      <c r="R40089" s="15">
        <v>6</v>
      </c>
    </row>
    <row r="40090" spans="18:18" x14ac:dyDescent="0.25">
      <c r="R40090" s="15">
        <v>6</v>
      </c>
    </row>
    <row r="40091" spans="18:18" x14ac:dyDescent="0.25">
      <c r="R40091" s="15">
        <v>6</v>
      </c>
    </row>
    <row r="40092" spans="18:18" x14ac:dyDescent="0.25">
      <c r="R40092" s="15">
        <v>6</v>
      </c>
    </row>
    <row r="40093" spans="18:18" x14ac:dyDescent="0.25">
      <c r="R40093" s="15">
        <v>6</v>
      </c>
    </row>
    <row r="40094" spans="18:18" x14ac:dyDescent="0.25">
      <c r="R40094" s="15">
        <v>6</v>
      </c>
    </row>
    <row r="40095" spans="18:18" x14ac:dyDescent="0.25">
      <c r="R40095" s="15">
        <v>6</v>
      </c>
    </row>
    <row r="40096" spans="18:18" x14ac:dyDescent="0.25">
      <c r="R40096" s="15">
        <v>6</v>
      </c>
    </row>
    <row r="40097" spans="18:18" x14ac:dyDescent="0.25">
      <c r="R40097" s="15">
        <v>6</v>
      </c>
    </row>
    <row r="40098" spans="18:18" x14ac:dyDescent="0.25">
      <c r="R40098" s="15">
        <v>6</v>
      </c>
    </row>
    <row r="40099" spans="18:18" x14ac:dyDescent="0.25">
      <c r="R40099" s="15">
        <v>6</v>
      </c>
    </row>
    <row r="40100" spans="18:18" x14ac:dyDescent="0.25">
      <c r="R40100" s="15">
        <v>6</v>
      </c>
    </row>
    <row r="40101" spans="18:18" x14ac:dyDescent="0.25">
      <c r="R40101" s="15">
        <v>6</v>
      </c>
    </row>
    <row r="40102" spans="18:18" x14ac:dyDescent="0.25">
      <c r="R40102" s="15">
        <v>6</v>
      </c>
    </row>
    <row r="40103" spans="18:18" x14ac:dyDescent="0.25">
      <c r="R40103" s="15">
        <v>6</v>
      </c>
    </row>
    <row r="40104" spans="18:18" x14ac:dyDescent="0.25">
      <c r="R40104" s="15">
        <v>6</v>
      </c>
    </row>
    <row r="40105" spans="18:18" x14ac:dyDescent="0.25">
      <c r="R40105" s="15">
        <v>6</v>
      </c>
    </row>
    <row r="40106" spans="18:18" x14ac:dyDescent="0.25">
      <c r="R40106" s="15">
        <v>1</v>
      </c>
    </row>
    <row r="40107" spans="18:18" x14ac:dyDescent="0.25">
      <c r="R40107" s="15">
        <v>1</v>
      </c>
    </row>
    <row r="40108" spans="18:18" x14ac:dyDescent="0.25">
      <c r="R40108" s="15">
        <v>1</v>
      </c>
    </row>
    <row r="40109" spans="18:18" x14ac:dyDescent="0.25">
      <c r="R40109" s="15">
        <v>3</v>
      </c>
    </row>
    <row r="40110" spans="18:18" x14ac:dyDescent="0.25">
      <c r="R40110" s="15">
        <v>3</v>
      </c>
    </row>
    <row r="40111" spans="18:18" x14ac:dyDescent="0.25">
      <c r="R40111" s="15">
        <v>2</v>
      </c>
    </row>
    <row r="40112" spans="18:18" x14ac:dyDescent="0.25">
      <c r="R40112" s="15">
        <v>2</v>
      </c>
    </row>
    <row r="40113" spans="18:18" x14ac:dyDescent="0.25">
      <c r="R40113" s="15">
        <v>4</v>
      </c>
    </row>
    <row r="40114" spans="18:18" x14ac:dyDescent="0.25">
      <c r="R40114" s="15">
        <v>4</v>
      </c>
    </row>
    <row r="40115" spans="18:18" x14ac:dyDescent="0.25">
      <c r="R40115" s="15">
        <v>4</v>
      </c>
    </row>
    <row r="40116" spans="18:18" x14ac:dyDescent="0.25">
      <c r="R40116" s="15">
        <v>4</v>
      </c>
    </row>
    <row r="40117" spans="18:18" x14ac:dyDescent="0.25">
      <c r="R40117" s="15">
        <v>4</v>
      </c>
    </row>
    <row r="40118" spans="18:18" x14ac:dyDescent="0.25">
      <c r="R40118" s="15">
        <v>4</v>
      </c>
    </row>
    <row r="40119" spans="18:18" x14ac:dyDescent="0.25">
      <c r="R40119" s="15">
        <v>5</v>
      </c>
    </row>
    <row r="40120" spans="18:18" x14ac:dyDescent="0.25">
      <c r="R40120" s="15">
        <v>5</v>
      </c>
    </row>
    <row r="40121" spans="18:18" x14ac:dyDescent="0.25">
      <c r="R40121" s="15">
        <v>5</v>
      </c>
    </row>
    <row r="40122" spans="18:18" x14ac:dyDescent="0.25">
      <c r="R40122" s="15">
        <v>5</v>
      </c>
    </row>
    <row r="40123" spans="18:18" x14ac:dyDescent="0.25">
      <c r="R40123" s="15">
        <v>5</v>
      </c>
    </row>
    <row r="40124" spans="18:18" x14ac:dyDescent="0.25">
      <c r="R40124" s="15">
        <v>5</v>
      </c>
    </row>
    <row r="40125" spans="18:18" x14ac:dyDescent="0.25">
      <c r="R40125" s="15">
        <v>5</v>
      </c>
    </row>
    <row r="40126" spans="18:18" x14ac:dyDescent="0.25">
      <c r="R40126" s="15">
        <v>3</v>
      </c>
    </row>
    <row r="40127" spans="18:18" x14ac:dyDescent="0.25">
      <c r="R40127" s="15">
        <v>3</v>
      </c>
    </row>
    <row r="40128" spans="18:18" x14ac:dyDescent="0.25">
      <c r="R40128" s="15">
        <v>3</v>
      </c>
    </row>
    <row r="40129" spans="18:18" x14ac:dyDescent="0.25">
      <c r="R40129" s="15">
        <v>3</v>
      </c>
    </row>
    <row r="40130" spans="18:18" x14ac:dyDescent="0.25">
      <c r="R40130" s="15">
        <v>3</v>
      </c>
    </row>
    <row r="40131" spans="18:18" x14ac:dyDescent="0.25">
      <c r="R40131" s="15">
        <v>3</v>
      </c>
    </row>
    <row r="40132" spans="18:18" x14ac:dyDescent="0.25">
      <c r="R40132" s="15">
        <v>3</v>
      </c>
    </row>
    <row r="40133" spans="18:18" x14ac:dyDescent="0.25">
      <c r="R40133" s="15">
        <v>3</v>
      </c>
    </row>
    <row r="40134" spans="18:18" x14ac:dyDescent="0.25">
      <c r="R40134" s="15">
        <v>3</v>
      </c>
    </row>
    <row r="40135" spans="18:18" x14ac:dyDescent="0.25">
      <c r="R40135" s="15">
        <v>3</v>
      </c>
    </row>
    <row r="40136" spans="18:18" x14ac:dyDescent="0.25">
      <c r="R40136" s="15">
        <v>3</v>
      </c>
    </row>
    <row r="40137" spans="18:18" x14ac:dyDescent="0.25">
      <c r="R40137" s="15">
        <v>3</v>
      </c>
    </row>
    <row r="40138" spans="18:18" x14ac:dyDescent="0.25">
      <c r="R40138" s="15">
        <v>3</v>
      </c>
    </row>
    <row r="40139" spans="18:18" x14ac:dyDescent="0.25">
      <c r="R40139" s="15">
        <v>3</v>
      </c>
    </row>
    <row r="40140" spans="18:18" x14ac:dyDescent="0.25">
      <c r="R40140" s="15">
        <v>3</v>
      </c>
    </row>
    <row r="40141" spans="18:18" x14ac:dyDescent="0.25">
      <c r="R40141" s="15">
        <v>3</v>
      </c>
    </row>
    <row r="40142" spans="18:18" x14ac:dyDescent="0.25">
      <c r="R40142" s="15">
        <v>3</v>
      </c>
    </row>
    <row r="40143" spans="18:18" x14ac:dyDescent="0.25">
      <c r="R40143" s="15">
        <v>3</v>
      </c>
    </row>
    <row r="40144" spans="18:18" x14ac:dyDescent="0.25">
      <c r="R40144" s="15">
        <v>3</v>
      </c>
    </row>
    <row r="40145" spans="18:18" x14ac:dyDescent="0.25">
      <c r="R40145" s="15">
        <v>3</v>
      </c>
    </row>
    <row r="40146" spans="18:18" x14ac:dyDescent="0.25">
      <c r="R40146" s="15">
        <v>3</v>
      </c>
    </row>
    <row r="40147" spans="18:18" x14ac:dyDescent="0.25">
      <c r="R40147" s="15">
        <v>3</v>
      </c>
    </row>
    <row r="40148" spans="18:18" x14ac:dyDescent="0.25">
      <c r="R40148" s="15">
        <v>3</v>
      </c>
    </row>
    <row r="40149" spans="18:18" x14ac:dyDescent="0.25">
      <c r="R40149" s="15">
        <v>3</v>
      </c>
    </row>
    <row r="40150" spans="18:18" x14ac:dyDescent="0.25">
      <c r="R40150" s="15">
        <v>3</v>
      </c>
    </row>
    <row r="40151" spans="18:18" x14ac:dyDescent="0.25">
      <c r="R40151" s="15">
        <v>3</v>
      </c>
    </row>
    <row r="40152" spans="18:18" x14ac:dyDescent="0.25">
      <c r="R40152" s="15">
        <v>3</v>
      </c>
    </row>
    <row r="40153" spans="18:18" x14ac:dyDescent="0.25">
      <c r="R40153" s="15">
        <v>3</v>
      </c>
    </row>
    <row r="40154" spans="18:18" x14ac:dyDescent="0.25">
      <c r="R40154" s="15">
        <v>3</v>
      </c>
    </row>
    <row r="40155" spans="18:18" x14ac:dyDescent="0.25">
      <c r="R40155" s="15">
        <v>3</v>
      </c>
    </row>
    <row r="40156" spans="18:18" x14ac:dyDescent="0.25">
      <c r="R40156" s="15">
        <v>3</v>
      </c>
    </row>
    <row r="40157" spans="18:18" x14ac:dyDescent="0.25">
      <c r="R40157" s="15">
        <v>3</v>
      </c>
    </row>
    <row r="40158" spans="18:18" x14ac:dyDescent="0.25">
      <c r="R40158" s="15">
        <v>3</v>
      </c>
    </row>
    <row r="40159" spans="18:18" x14ac:dyDescent="0.25">
      <c r="R40159" s="15">
        <v>3</v>
      </c>
    </row>
    <row r="40160" spans="18:18" x14ac:dyDescent="0.25">
      <c r="R40160" s="15">
        <v>3</v>
      </c>
    </row>
    <row r="40161" spans="18:18" x14ac:dyDescent="0.25">
      <c r="R40161" s="15">
        <v>3</v>
      </c>
    </row>
    <row r="40162" spans="18:18" x14ac:dyDescent="0.25">
      <c r="R40162" s="15">
        <v>3</v>
      </c>
    </row>
    <row r="40163" spans="18:18" x14ac:dyDescent="0.25">
      <c r="R40163" s="15">
        <v>3</v>
      </c>
    </row>
    <row r="40164" spans="18:18" x14ac:dyDescent="0.25">
      <c r="R40164" s="15">
        <v>3</v>
      </c>
    </row>
    <row r="40165" spans="18:18" x14ac:dyDescent="0.25">
      <c r="R40165" s="15">
        <v>3</v>
      </c>
    </row>
    <row r="40166" spans="18:18" x14ac:dyDescent="0.25">
      <c r="R40166" s="15">
        <v>3</v>
      </c>
    </row>
    <row r="40167" spans="18:18" x14ac:dyDescent="0.25">
      <c r="R40167" s="15">
        <v>3</v>
      </c>
    </row>
    <row r="40168" spans="18:18" x14ac:dyDescent="0.25">
      <c r="R40168" s="15">
        <v>3</v>
      </c>
    </row>
    <row r="40169" spans="18:18" x14ac:dyDescent="0.25">
      <c r="R40169" s="15">
        <v>3</v>
      </c>
    </row>
    <row r="40170" spans="18:18" x14ac:dyDescent="0.25">
      <c r="R40170" s="15">
        <v>3</v>
      </c>
    </row>
    <row r="40171" spans="18:18" x14ac:dyDescent="0.25">
      <c r="R40171" s="15">
        <v>3</v>
      </c>
    </row>
    <row r="40172" spans="18:18" x14ac:dyDescent="0.25">
      <c r="R40172" s="15">
        <v>3</v>
      </c>
    </row>
    <row r="40173" spans="18:18" x14ac:dyDescent="0.25">
      <c r="R40173" s="15">
        <v>3</v>
      </c>
    </row>
    <row r="40174" spans="18:18" x14ac:dyDescent="0.25">
      <c r="R40174" s="15">
        <v>3</v>
      </c>
    </row>
    <row r="40175" spans="18:18" x14ac:dyDescent="0.25">
      <c r="R40175" s="15">
        <v>3</v>
      </c>
    </row>
    <row r="40176" spans="18:18" x14ac:dyDescent="0.25">
      <c r="R40176" s="15">
        <v>3</v>
      </c>
    </row>
    <row r="40177" spans="18:18" x14ac:dyDescent="0.25">
      <c r="R40177" s="15">
        <v>3</v>
      </c>
    </row>
    <row r="40178" spans="18:18" x14ac:dyDescent="0.25">
      <c r="R40178" s="15">
        <v>3</v>
      </c>
    </row>
    <row r="40179" spans="18:18" x14ac:dyDescent="0.25">
      <c r="R40179" s="15">
        <v>3</v>
      </c>
    </row>
    <row r="40180" spans="18:18" x14ac:dyDescent="0.25">
      <c r="R40180" s="15">
        <v>3</v>
      </c>
    </row>
    <row r="40181" spans="18:18" x14ac:dyDescent="0.25">
      <c r="R40181" s="15">
        <v>5</v>
      </c>
    </row>
    <row r="40182" spans="18:18" x14ac:dyDescent="0.25">
      <c r="R40182" s="15">
        <v>5</v>
      </c>
    </row>
    <row r="40183" spans="18:18" x14ac:dyDescent="0.25">
      <c r="R40183" s="15">
        <v>5</v>
      </c>
    </row>
    <row r="40184" spans="18:18" x14ac:dyDescent="0.25">
      <c r="R40184" s="15">
        <v>5</v>
      </c>
    </row>
    <row r="40185" spans="18:18" x14ac:dyDescent="0.25">
      <c r="R40185" s="15">
        <v>5</v>
      </c>
    </row>
    <row r="40186" spans="18:18" x14ac:dyDescent="0.25">
      <c r="R40186" s="15">
        <v>5</v>
      </c>
    </row>
    <row r="40187" spans="18:18" x14ac:dyDescent="0.25">
      <c r="R40187" s="15">
        <v>5</v>
      </c>
    </row>
    <row r="40188" spans="18:18" x14ac:dyDescent="0.25">
      <c r="R40188" s="15">
        <v>5</v>
      </c>
    </row>
    <row r="40189" spans="18:18" x14ac:dyDescent="0.25">
      <c r="R40189" s="15">
        <v>5</v>
      </c>
    </row>
    <row r="40190" spans="18:18" x14ac:dyDescent="0.25">
      <c r="R40190" s="15">
        <v>2</v>
      </c>
    </row>
    <row r="40191" spans="18:18" x14ac:dyDescent="0.25">
      <c r="R40191" s="15">
        <v>2</v>
      </c>
    </row>
    <row r="40192" spans="18:18" x14ac:dyDescent="0.25">
      <c r="R40192" s="15">
        <v>2</v>
      </c>
    </row>
    <row r="40193" spans="18:18" x14ac:dyDescent="0.25">
      <c r="R40193" s="15">
        <v>2</v>
      </c>
    </row>
    <row r="40194" spans="18:18" x14ac:dyDescent="0.25">
      <c r="R40194" s="15">
        <v>2</v>
      </c>
    </row>
    <row r="40195" spans="18:18" x14ac:dyDescent="0.25">
      <c r="R40195" s="15">
        <v>2</v>
      </c>
    </row>
    <row r="40196" spans="18:18" x14ac:dyDescent="0.25">
      <c r="R40196" s="15">
        <v>2</v>
      </c>
    </row>
    <row r="40197" spans="18:18" x14ac:dyDescent="0.25">
      <c r="R40197" s="15">
        <v>2</v>
      </c>
    </row>
    <row r="40198" spans="18:18" x14ac:dyDescent="0.25">
      <c r="R40198" s="15">
        <v>2</v>
      </c>
    </row>
    <row r="40199" spans="18:18" x14ac:dyDescent="0.25">
      <c r="R40199" s="15">
        <v>2</v>
      </c>
    </row>
    <row r="40200" spans="18:18" x14ac:dyDescent="0.25">
      <c r="R40200" s="15">
        <v>2</v>
      </c>
    </row>
    <row r="40201" spans="18:18" x14ac:dyDescent="0.25">
      <c r="R40201" s="15">
        <v>2</v>
      </c>
    </row>
    <row r="40202" spans="18:18" x14ac:dyDescent="0.25">
      <c r="R40202" s="15">
        <v>2</v>
      </c>
    </row>
    <row r="40203" spans="18:18" x14ac:dyDescent="0.25">
      <c r="R40203" s="15">
        <v>2</v>
      </c>
    </row>
    <row r="40204" spans="18:18" x14ac:dyDescent="0.25">
      <c r="R40204" s="15">
        <v>2</v>
      </c>
    </row>
    <row r="40205" spans="18:18" x14ac:dyDescent="0.25">
      <c r="R40205" s="15">
        <v>2</v>
      </c>
    </row>
    <row r="40206" spans="18:18" x14ac:dyDescent="0.25">
      <c r="R40206" s="15">
        <v>2</v>
      </c>
    </row>
    <row r="40207" spans="18:18" x14ac:dyDescent="0.25">
      <c r="R40207" s="15">
        <v>2</v>
      </c>
    </row>
    <row r="40208" spans="18:18" x14ac:dyDescent="0.25">
      <c r="R40208" s="15">
        <v>2</v>
      </c>
    </row>
    <row r="40209" spans="18:18" x14ac:dyDescent="0.25">
      <c r="R40209" s="15">
        <v>2</v>
      </c>
    </row>
    <row r="40210" spans="18:18" x14ac:dyDescent="0.25">
      <c r="R40210" s="15">
        <v>2</v>
      </c>
    </row>
    <row r="40211" spans="18:18" x14ac:dyDescent="0.25">
      <c r="R40211" s="15">
        <v>2</v>
      </c>
    </row>
    <row r="40212" spans="18:18" x14ac:dyDescent="0.25">
      <c r="R40212" s="15">
        <v>2</v>
      </c>
    </row>
    <row r="40213" spans="18:18" x14ac:dyDescent="0.25">
      <c r="R40213" s="15">
        <v>2</v>
      </c>
    </row>
    <row r="40214" spans="18:18" x14ac:dyDescent="0.25">
      <c r="R40214" s="15">
        <v>2</v>
      </c>
    </row>
    <row r="40215" spans="18:18" x14ac:dyDescent="0.25">
      <c r="R40215" s="15">
        <v>2</v>
      </c>
    </row>
    <row r="40216" spans="18:18" x14ac:dyDescent="0.25">
      <c r="R40216" s="15">
        <v>2</v>
      </c>
    </row>
    <row r="40217" spans="18:18" x14ac:dyDescent="0.25">
      <c r="R40217" s="15">
        <v>5</v>
      </c>
    </row>
    <row r="40218" spans="18:18" x14ac:dyDescent="0.25">
      <c r="R40218" s="15">
        <v>5</v>
      </c>
    </row>
    <row r="40219" spans="18:18" x14ac:dyDescent="0.25">
      <c r="R40219" s="15">
        <v>5</v>
      </c>
    </row>
    <row r="40220" spans="18:18" x14ac:dyDescent="0.25">
      <c r="R40220" s="15">
        <v>5</v>
      </c>
    </row>
    <row r="40221" spans="18:18" x14ac:dyDescent="0.25">
      <c r="R40221" s="15">
        <v>5</v>
      </c>
    </row>
    <row r="40222" spans="18:18" x14ac:dyDescent="0.25">
      <c r="R40222" s="15">
        <v>5</v>
      </c>
    </row>
    <row r="40223" spans="18:18" x14ac:dyDescent="0.25">
      <c r="R40223" s="15">
        <v>5</v>
      </c>
    </row>
    <row r="40224" spans="18:18" x14ac:dyDescent="0.25">
      <c r="R40224" s="15">
        <v>5</v>
      </c>
    </row>
    <row r="40225" spans="18:18" x14ac:dyDescent="0.25">
      <c r="R40225" s="15">
        <v>5</v>
      </c>
    </row>
    <row r="40226" spans="18:18" x14ac:dyDescent="0.25">
      <c r="R40226" s="15">
        <v>1</v>
      </c>
    </row>
    <row r="40227" spans="18:18" x14ac:dyDescent="0.25">
      <c r="R40227" s="15">
        <v>1</v>
      </c>
    </row>
    <row r="40228" spans="18:18" x14ac:dyDescent="0.25">
      <c r="R40228" s="15">
        <v>1</v>
      </c>
    </row>
    <row r="40229" spans="18:18" x14ac:dyDescent="0.25">
      <c r="R40229" s="15">
        <v>1</v>
      </c>
    </row>
    <row r="40230" spans="18:18" x14ac:dyDescent="0.25">
      <c r="R40230" s="15">
        <v>1</v>
      </c>
    </row>
    <row r="40231" spans="18:18" x14ac:dyDescent="0.25">
      <c r="R40231" s="15">
        <v>1</v>
      </c>
    </row>
    <row r="40232" spans="18:18" x14ac:dyDescent="0.25">
      <c r="R40232" s="15">
        <v>1</v>
      </c>
    </row>
    <row r="40233" spans="18:18" x14ac:dyDescent="0.25">
      <c r="R40233" s="15">
        <v>1</v>
      </c>
    </row>
    <row r="40234" spans="18:18" x14ac:dyDescent="0.25">
      <c r="R40234" s="15">
        <v>1</v>
      </c>
    </row>
    <row r="40235" spans="18:18" x14ac:dyDescent="0.25">
      <c r="R40235" s="15">
        <v>1</v>
      </c>
    </row>
    <row r="40236" spans="18:18" x14ac:dyDescent="0.25">
      <c r="R40236" s="15">
        <v>1</v>
      </c>
    </row>
    <row r="40237" spans="18:18" x14ac:dyDescent="0.25">
      <c r="R40237" s="15">
        <v>1</v>
      </c>
    </row>
    <row r="40238" spans="18:18" x14ac:dyDescent="0.25">
      <c r="R40238" s="15">
        <v>1</v>
      </c>
    </row>
    <row r="40239" spans="18:18" x14ac:dyDescent="0.25">
      <c r="R40239" s="15">
        <v>1</v>
      </c>
    </row>
    <row r="40240" spans="18:18" x14ac:dyDescent="0.25">
      <c r="R40240" s="15">
        <v>1</v>
      </c>
    </row>
    <row r="40241" spans="18:18" x14ac:dyDescent="0.25">
      <c r="R40241" s="15">
        <v>1</v>
      </c>
    </row>
    <row r="40242" spans="18:18" x14ac:dyDescent="0.25">
      <c r="R40242" s="15">
        <v>1</v>
      </c>
    </row>
    <row r="40243" spans="18:18" x14ac:dyDescent="0.25">
      <c r="R40243" s="15">
        <v>1</v>
      </c>
    </row>
    <row r="40244" spans="18:18" x14ac:dyDescent="0.25">
      <c r="R40244" s="15">
        <v>1</v>
      </c>
    </row>
    <row r="40245" spans="18:18" x14ac:dyDescent="0.25">
      <c r="R40245" s="15">
        <v>1</v>
      </c>
    </row>
    <row r="40246" spans="18:18" x14ac:dyDescent="0.25">
      <c r="R40246" s="15">
        <v>1</v>
      </c>
    </row>
    <row r="40247" spans="18:18" x14ac:dyDescent="0.25">
      <c r="R40247" s="15">
        <v>1</v>
      </c>
    </row>
    <row r="40248" spans="18:18" x14ac:dyDescent="0.25">
      <c r="R40248" s="15">
        <v>1</v>
      </c>
    </row>
    <row r="40249" spans="18:18" x14ac:dyDescent="0.25">
      <c r="R40249" s="15">
        <v>1</v>
      </c>
    </row>
    <row r="40250" spans="18:18" x14ac:dyDescent="0.25">
      <c r="R40250" s="15">
        <v>1</v>
      </c>
    </row>
    <row r="40251" spans="18:18" x14ac:dyDescent="0.25">
      <c r="R40251" s="15">
        <v>1</v>
      </c>
    </row>
    <row r="40252" spans="18:18" x14ac:dyDescent="0.25">
      <c r="R40252" s="15">
        <v>1</v>
      </c>
    </row>
    <row r="40253" spans="18:18" x14ac:dyDescent="0.25">
      <c r="R40253" s="15">
        <v>1</v>
      </c>
    </row>
    <row r="40254" spans="18:18" x14ac:dyDescent="0.25">
      <c r="R40254" s="15">
        <v>4</v>
      </c>
    </row>
    <row r="40255" spans="18:18" x14ac:dyDescent="0.25">
      <c r="R40255" s="15">
        <v>4</v>
      </c>
    </row>
    <row r="40256" spans="18:18" x14ac:dyDescent="0.25">
      <c r="R40256" s="15">
        <v>4</v>
      </c>
    </row>
    <row r="40257" spans="18:18" x14ac:dyDescent="0.25">
      <c r="R40257" s="15">
        <v>2</v>
      </c>
    </row>
    <row r="40258" spans="18:18" x14ac:dyDescent="0.25">
      <c r="R40258" s="15">
        <v>2</v>
      </c>
    </row>
    <row r="40259" spans="18:18" x14ac:dyDescent="0.25">
      <c r="R40259" s="15">
        <v>2</v>
      </c>
    </row>
    <row r="40260" spans="18:18" x14ac:dyDescent="0.25">
      <c r="R40260" s="15">
        <v>2</v>
      </c>
    </row>
    <row r="40261" spans="18:18" x14ac:dyDescent="0.25">
      <c r="R40261" s="15">
        <v>4</v>
      </c>
    </row>
    <row r="40262" spans="18:18" x14ac:dyDescent="0.25">
      <c r="R40262" s="15">
        <v>4</v>
      </c>
    </row>
    <row r="40263" spans="18:18" x14ac:dyDescent="0.25">
      <c r="R40263" s="15">
        <v>4</v>
      </c>
    </row>
    <row r="40264" spans="18:18" x14ac:dyDescent="0.25">
      <c r="R40264" s="15">
        <v>4</v>
      </c>
    </row>
    <row r="40265" spans="18:18" x14ac:dyDescent="0.25">
      <c r="R40265" s="15">
        <v>4</v>
      </c>
    </row>
    <row r="40266" spans="18:18" x14ac:dyDescent="0.25">
      <c r="R40266" s="15">
        <v>4</v>
      </c>
    </row>
    <row r="40267" spans="18:18" x14ac:dyDescent="0.25">
      <c r="R40267" s="15">
        <v>4</v>
      </c>
    </row>
    <row r="40268" spans="18:18" x14ac:dyDescent="0.25">
      <c r="R40268" s="15">
        <v>4</v>
      </c>
    </row>
    <row r="40269" spans="18:18" x14ac:dyDescent="0.25">
      <c r="R40269" s="15">
        <v>4</v>
      </c>
    </row>
    <row r="40270" spans="18:18" x14ac:dyDescent="0.25">
      <c r="R40270" s="15">
        <v>4</v>
      </c>
    </row>
    <row r="40271" spans="18:18" x14ac:dyDescent="0.25">
      <c r="R40271" s="15">
        <v>4</v>
      </c>
    </row>
    <row r="40272" spans="18:18" x14ac:dyDescent="0.25">
      <c r="R40272" s="15">
        <v>4</v>
      </c>
    </row>
    <row r="40273" spans="18:18" x14ac:dyDescent="0.25">
      <c r="R40273" s="15">
        <v>4</v>
      </c>
    </row>
    <row r="40274" spans="18:18" x14ac:dyDescent="0.25">
      <c r="R40274" s="15">
        <v>1</v>
      </c>
    </row>
    <row r="40275" spans="18:18" x14ac:dyDescent="0.25">
      <c r="R40275" s="15">
        <v>1</v>
      </c>
    </row>
    <row r="40276" spans="18:18" x14ac:dyDescent="0.25">
      <c r="R40276" s="15">
        <v>5</v>
      </c>
    </row>
    <row r="40277" spans="18:18" x14ac:dyDescent="0.25">
      <c r="R40277" s="15">
        <v>5</v>
      </c>
    </row>
    <row r="40278" spans="18:18" x14ac:dyDescent="0.25">
      <c r="R40278" s="15">
        <v>5</v>
      </c>
    </row>
    <row r="40279" spans="18:18" x14ac:dyDescent="0.25">
      <c r="R40279" s="15">
        <v>5</v>
      </c>
    </row>
    <row r="40280" spans="18:18" x14ac:dyDescent="0.25">
      <c r="R40280" s="15">
        <v>5</v>
      </c>
    </row>
    <row r="40281" spans="18:18" x14ac:dyDescent="0.25">
      <c r="R40281" s="15">
        <v>5</v>
      </c>
    </row>
    <row r="40282" spans="18:18" x14ac:dyDescent="0.25">
      <c r="R40282" s="15">
        <v>5</v>
      </c>
    </row>
    <row r="40283" spans="18:18" x14ac:dyDescent="0.25">
      <c r="R40283" s="15">
        <v>5</v>
      </c>
    </row>
    <row r="40284" spans="18:18" x14ac:dyDescent="0.25">
      <c r="R40284" s="15">
        <v>5</v>
      </c>
    </row>
    <row r="40285" spans="18:18" x14ac:dyDescent="0.25">
      <c r="R40285" s="15">
        <v>5</v>
      </c>
    </row>
    <row r="40286" spans="18:18" x14ac:dyDescent="0.25">
      <c r="R40286" s="15">
        <v>5</v>
      </c>
    </row>
    <row r="40287" spans="18:18" x14ac:dyDescent="0.25">
      <c r="R40287" s="15">
        <v>5</v>
      </c>
    </row>
    <row r="40288" spans="18:18" x14ac:dyDescent="0.25">
      <c r="R40288" s="15">
        <v>5</v>
      </c>
    </row>
    <row r="40289" spans="18:18" x14ac:dyDescent="0.25">
      <c r="R40289" s="15">
        <v>5</v>
      </c>
    </row>
    <row r="40290" spans="18:18" x14ac:dyDescent="0.25">
      <c r="R40290" s="15">
        <v>5</v>
      </c>
    </row>
    <row r="40291" spans="18:18" x14ac:dyDescent="0.25">
      <c r="R40291" s="15">
        <v>5</v>
      </c>
    </row>
    <row r="40292" spans="18:18" x14ac:dyDescent="0.25">
      <c r="R40292" s="15">
        <v>5</v>
      </c>
    </row>
    <row r="40293" spans="18:18" x14ac:dyDescent="0.25">
      <c r="R40293" s="15">
        <v>5</v>
      </c>
    </row>
    <row r="40294" spans="18:18" x14ac:dyDescent="0.25">
      <c r="R40294" s="15">
        <v>5</v>
      </c>
    </row>
    <row r="40295" spans="18:18" x14ac:dyDescent="0.25">
      <c r="R40295" s="15">
        <v>5</v>
      </c>
    </row>
    <row r="40296" spans="18:18" x14ac:dyDescent="0.25">
      <c r="R40296" s="15">
        <v>5</v>
      </c>
    </row>
    <row r="40297" spans="18:18" x14ac:dyDescent="0.25">
      <c r="R40297" s="15">
        <v>4</v>
      </c>
    </row>
    <row r="40298" spans="18:18" x14ac:dyDescent="0.25">
      <c r="R40298" s="15">
        <v>4</v>
      </c>
    </row>
    <row r="40299" spans="18:18" x14ac:dyDescent="0.25">
      <c r="R40299" s="15">
        <v>4</v>
      </c>
    </row>
    <row r="40300" spans="18:18" x14ac:dyDescent="0.25">
      <c r="R40300" s="15">
        <v>4</v>
      </c>
    </row>
    <row r="40301" spans="18:18" x14ac:dyDescent="0.25">
      <c r="R40301" s="15">
        <v>4</v>
      </c>
    </row>
    <row r="40302" spans="18:18" x14ac:dyDescent="0.25">
      <c r="R40302" s="15">
        <v>4</v>
      </c>
    </row>
    <row r="40303" spans="18:18" x14ac:dyDescent="0.25">
      <c r="R40303" s="15">
        <v>4</v>
      </c>
    </row>
    <row r="40304" spans="18:18" x14ac:dyDescent="0.25">
      <c r="R40304" s="15">
        <v>4</v>
      </c>
    </row>
    <row r="40305" spans="18:18" x14ac:dyDescent="0.25">
      <c r="R40305" s="15">
        <v>4</v>
      </c>
    </row>
    <row r="40306" spans="18:18" x14ac:dyDescent="0.25">
      <c r="R40306" s="15">
        <v>4</v>
      </c>
    </row>
    <row r="40307" spans="18:18" x14ac:dyDescent="0.25">
      <c r="R40307" s="15">
        <v>4</v>
      </c>
    </row>
    <row r="40308" spans="18:18" x14ac:dyDescent="0.25">
      <c r="R40308" s="15">
        <v>4</v>
      </c>
    </row>
    <row r="40309" spans="18:18" x14ac:dyDescent="0.25">
      <c r="R40309" s="15">
        <v>4</v>
      </c>
    </row>
    <row r="40310" spans="18:18" x14ac:dyDescent="0.25">
      <c r="R40310" s="15">
        <v>4</v>
      </c>
    </row>
    <row r="40311" spans="18:18" x14ac:dyDescent="0.25">
      <c r="R40311" s="15">
        <v>4</v>
      </c>
    </row>
    <row r="40312" spans="18:18" x14ac:dyDescent="0.25">
      <c r="R40312" s="15">
        <v>4</v>
      </c>
    </row>
    <row r="40313" spans="18:18" x14ac:dyDescent="0.25">
      <c r="R40313" s="15">
        <v>4</v>
      </c>
    </row>
    <row r="40314" spans="18:18" x14ac:dyDescent="0.25">
      <c r="R40314" s="15">
        <v>4</v>
      </c>
    </row>
    <row r="40315" spans="18:18" x14ac:dyDescent="0.25">
      <c r="R40315" s="15">
        <v>4</v>
      </c>
    </row>
    <row r="40316" spans="18:18" x14ac:dyDescent="0.25">
      <c r="R40316" s="15">
        <v>4</v>
      </c>
    </row>
    <row r="40317" spans="18:18" x14ac:dyDescent="0.25">
      <c r="R40317" s="15">
        <v>4</v>
      </c>
    </row>
    <row r="40318" spans="18:18" x14ac:dyDescent="0.25">
      <c r="R40318" s="15">
        <v>4</v>
      </c>
    </row>
    <row r="40319" spans="18:18" x14ac:dyDescent="0.25">
      <c r="R40319" s="15">
        <v>4</v>
      </c>
    </row>
    <row r="40320" spans="18:18" x14ac:dyDescent="0.25">
      <c r="R40320" s="15">
        <v>4</v>
      </c>
    </row>
    <row r="40321" spans="18:18" x14ac:dyDescent="0.25">
      <c r="R40321" s="15">
        <v>4</v>
      </c>
    </row>
    <row r="40322" spans="18:18" x14ac:dyDescent="0.25">
      <c r="R40322" s="15">
        <v>4</v>
      </c>
    </row>
    <row r="40323" spans="18:18" x14ac:dyDescent="0.25">
      <c r="R40323" s="15">
        <v>4</v>
      </c>
    </row>
    <row r="40324" spans="18:18" x14ac:dyDescent="0.25">
      <c r="R40324" s="15">
        <v>4</v>
      </c>
    </row>
    <row r="40325" spans="18:18" x14ac:dyDescent="0.25">
      <c r="R40325" s="15">
        <v>4</v>
      </c>
    </row>
    <row r="40326" spans="18:18" x14ac:dyDescent="0.25">
      <c r="R40326" s="15">
        <v>4</v>
      </c>
    </row>
    <row r="40327" spans="18:18" x14ac:dyDescent="0.25">
      <c r="R40327" s="15">
        <v>4</v>
      </c>
    </row>
    <row r="40328" spans="18:18" x14ac:dyDescent="0.25">
      <c r="R40328" s="15">
        <v>4</v>
      </c>
    </row>
    <row r="40329" spans="18:18" x14ac:dyDescent="0.25">
      <c r="R40329" s="15">
        <v>4</v>
      </c>
    </row>
    <row r="40330" spans="18:18" x14ac:dyDescent="0.25">
      <c r="R40330" s="15">
        <v>4</v>
      </c>
    </row>
    <row r="40331" spans="18:18" x14ac:dyDescent="0.25">
      <c r="R40331" s="15">
        <v>4</v>
      </c>
    </row>
    <row r="40332" spans="18:18" x14ac:dyDescent="0.25">
      <c r="R40332" s="15">
        <v>4</v>
      </c>
    </row>
    <row r="40333" spans="18:18" x14ac:dyDescent="0.25">
      <c r="R40333" s="15">
        <v>4</v>
      </c>
    </row>
    <row r="40334" spans="18:18" x14ac:dyDescent="0.25">
      <c r="R40334" s="15">
        <v>4</v>
      </c>
    </row>
    <row r="40335" spans="18:18" x14ac:dyDescent="0.25">
      <c r="R40335" s="15">
        <v>4</v>
      </c>
    </row>
    <row r="40336" spans="18:18" x14ac:dyDescent="0.25">
      <c r="R40336" s="15">
        <v>4</v>
      </c>
    </row>
    <row r="40337" spans="18:18" x14ac:dyDescent="0.25">
      <c r="R40337" s="15">
        <v>4</v>
      </c>
    </row>
    <row r="40338" spans="18:18" x14ac:dyDescent="0.25">
      <c r="R40338" s="15">
        <v>4</v>
      </c>
    </row>
    <row r="40339" spans="18:18" x14ac:dyDescent="0.25">
      <c r="R40339" s="15">
        <v>4</v>
      </c>
    </row>
    <row r="40340" spans="18:18" x14ac:dyDescent="0.25">
      <c r="R40340" s="15">
        <v>4</v>
      </c>
    </row>
    <row r="40341" spans="18:18" x14ac:dyDescent="0.25">
      <c r="R40341" s="15">
        <v>4</v>
      </c>
    </row>
    <row r="40342" spans="18:18" x14ac:dyDescent="0.25">
      <c r="R40342" s="15">
        <v>4</v>
      </c>
    </row>
    <row r="40343" spans="18:18" x14ac:dyDescent="0.25">
      <c r="R40343" s="15">
        <v>4</v>
      </c>
    </row>
    <row r="40344" spans="18:18" x14ac:dyDescent="0.25">
      <c r="R40344" s="15">
        <v>4</v>
      </c>
    </row>
    <row r="40345" spans="18:18" x14ac:dyDescent="0.25">
      <c r="R40345" s="15">
        <v>4</v>
      </c>
    </row>
    <row r="40346" spans="18:18" x14ac:dyDescent="0.25">
      <c r="R40346" s="15">
        <v>4</v>
      </c>
    </row>
    <row r="40347" spans="18:18" x14ac:dyDescent="0.25">
      <c r="R40347" s="15">
        <v>4</v>
      </c>
    </row>
    <row r="40348" spans="18:18" x14ac:dyDescent="0.25">
      <c r="R40348" s="15">
        <v>3</v>
      </c>
    </row>
    <row r="40349" spans="18:18" x14ac:dyDescent="0.25">
      <c r="R40349" s="15">
        <v>3</v>
      </c>
    </row>
    <row r="40350" spans="18:18" x14ac:dyDescent="0.25">
      <c r="R40350" s="15">
        <v>3</v>
      </c>
    </row>
    <row r="40351" spans="18:18" x14ac:dyDescent="0.25">
      <c r="R40351" s="15">
        <v>3</v>
      </c>
    </row>
    <row r="40352" spans="18:18" x14ac:dyDescent="0.25">
      <c r="R40352" s="15">
        <v>3</v>
      </c>
    </row>
    <row r="40353" spans="18:18" x14ac:dyDescent="0.25">
      <c r="R40353" s="15">
        <v>3</v>
      </c>
    </row>
    <row r="40354" spans="18:18" x14ac:dyDescent="0.25">
      <c r="R40354" s="15">
        <v>3</v>
      </c>
    </row>
    <row r="40355" spans="18:18" x14ac:dyDescent="0.25">
      <c r="R40355" s="15">
        <v>3</v>
      </c>
    </row>
    <row r="40356" spans="18:18" x14ac:dyDescent="0.25">
      <c r="R40356" s="15">
        <v>2</v>
      </c>
    </row>
    <row r="40357" spans="18:18" x14ac:dyDescent="0.25">
      <c r="R40357" s="15">
        <v>2</v>
      </c>
    </row>
    <row r="40358" spans="18:18" x14ac:dyDescent="0.25">
      <c r="R40358" s="15">
        <v>2</v>
      </c>
    </row>
    <row r="40359" spans="18:18" x14ac:dyDescent="0.25">
      <c r="R40359" s="15">
        <v>2</v>
      </c>
    </row>
    <row r="40360" spans="18:18" x14ac:dyDescent="0.25">
      <c r="R40360" s="15">
        <v>2</v>
      </c>
    </row>
    <row r="40361" spans="18:18" x14ac:dyDescent="0.25">
      <c r="R40361" s="15">
        <v>4</v>
      </c>
    </row>
    <row r="40362" spans="18:18" x14ac:dyDescent="0.25">
      <c r="R40362" s="15">
        <v>4</v>
      </c>
    </row>
    <row r="40363" spans="18:18" x14ac:dyDescent="0.25">
      <c r="R40363" s="15">
        <v>4</v>
      </c>
    </row>
    <row r="40364" spans="18:18" x14ac:dyDescent="0.25">
      <c r="R40364" s="15">
        <v>4</v>
      </c>
    </row>
    <row r="40365" spans="18:18" x14ac:dyDescent="0.25">
      <c r="R40365" s="15">
        <v>4</v>
      </c>
    </row>
    <row r="40366" spans="18:18" x14ac:dyDescent="0.25">
      <c r="R40366" s="15">
        <v>4</v>
      </c>
    </row>
    <row r="40367" spans="18:18" x14ac:dyDescent="0.25">
      <c r="R40367" s="15">
        <v>4</v>
      </c>
    </row>
    <row r="40368" spans="18:18" x14ac:dyDescent="0.25">
      <c r="R40368" s="15">
        <v>4</v>
      </c>
    </row>
    <row r="40369" spans="18:18" x14ac:dyDescent="0.25">
      <c r="R40369" s="15">
        <v>4</v>
      </c>
    </row>
    <row r="40370" spans="18:18" x14ac:dyDescent="0.25">
      <c r="R40370" s="15">
        <v>4</v>
      </c>
    </row>
    <row r="40371" spans="18:18" x14ac:dyDescent="0.25">
      <c r="R40371" s="15">
        <v>4</v>
      </c>
    </row>
    <row r="40372" spans="18:18" x14ac:dyDescent="0.25">
      <c r="R40372" s="15">
        <v>4</v>
      </c>
    </row>
    <row r="40373" spans="18:18" x14ac:dyDescent="0.25">
      <c r="R40373" s="15">
        <v>4</v>
      </c>
    </row>
    <row r="40374" spans="18:18" x14ac:dyDescent="0.25">
      <c r="R40374" s="15">
        <v>4</v>
      </c>
    </row>
    <row r="40375" spans="18:18" x14ac:dyDescent="0.25">
      <c r="R40375" s="15">
        <v>4</v>
      </c>
    </row>
    <row r="40376" spans="18:18" x14ac:dyDescent="0.25">
      <c r="R40376" s="15">
        <v>4</v>
      </c>
    </row>
    <row r="40377" spans="18:18" x14ac:dyDescent="0.25">
      <c r="R40377" s="15">
        <v>4</v>
      </c>
    </row>
    <row r="40378" spans="18:18" x14ac:dyDescent="0.25">
      <c r="R40378" s="15">
        <v>4</v>
      </c>
    </row>
    <row r="40379" spans="18:18" x14ac:dyDescent="0.25">
      <c r="R40379" s="15">
        <v>4</v>
      </c>
    </row>
    <row r="40380" spans="18:18" x14ac:dyDescent="0.25">
      <c r="R40380" s="15">
        <v>4</v>
      </c>
    </row>
    <row r="40381" spans="18:18" x14ac:dyDescent="0.25">
      <c r="R40381" s="15">
        <v>4</v>
      </c>
    </row>
    <row r="40382" spans="18:18" x14ac:dyDescent="0.25">
      <c r="R40382" s="15">
        <v>4</v>
      </c>
    </row>
    <row r="40383" spans="18:18" x14ac:dyDescent="0.25">
      <c r="R40383" s="15">
        <v>4</v>
      </c>
    </row>
    <row r="40384" spans="18:18" x14ac:dyDescent="0.25">
      <c r="R40384" s="15">
        <v>4</v>
      </c>
    </row>
    <row r="40385" spans="18:18" x14ac:dyDescent="0.25">
      <c r="R40385" s="15">
        <v>4</v>
      </c>
    </row>
    <row r="40386" spans="18:18" x14ac:dyDescent="0.25">
      <c r="R40386" s="15">
        <v>4</v>
      </c>
    </row>
    <row r="40387" spans="18:18" x14ac:dyDescent="0.25">
      <c r="R40387" s="15">
        <v>4</v>
      </c>
    </row>
    <row r="40388" spans="18:18" x14ac:dyDescent="0.25">
      <c r="R40388" s="15">
        <v>4</v>
      </c>
    </row>
    <row r="40389" spans="18:18" x14ac:dyDescent="0.25">
      <c r="R40389" s="15">
        <v>4</v>
      </c>
    </row>
    <row r="40390" spans="18:18" x14ac:dyDescent="0.25">
      <c r="R40390" s="15">
        <v>4</v>
      </c>
    </row>
    <row r="40391" spans="18:18" x14ac:dyDescent="0.25">
      <c r="R40391" s="15">
        <v>4</v>
      </c>
    </row>
    <row r="40392" spans="18:18" x14ac:dyDescent="0.25">
      <c r="R40392" s="15">
        <v>4</v>
      </c>
    </row>
    <row r="40393" spans="18:18" x14ac:dyDescent="0.25">
      <c r="R40393" s="15">
        <v>4</v>
      </c>
    </row>
    <row r="40394" spans="18:18" x14ac:dyDescent="0.25">
      <c r="R40394" s="15">
        <v>4</v>
      </c>
    </row>
    <row r="40395" spans="18:18" x14ac:dyDescent="0.25">
      <c r="R40395" s="15">
        <v>4</v>
      </c>
    </row>
    <row r="40396" spans="18:18" x14ac:dyDescent="0.25">
      <c r="R40396" s="15">
        <v>4</v>
      </c>
    </row>
    <row r="40397" spans="18:18" x14ac:dyDescent="0.25">
      <c r="R40397" s="15">
        <v>4</v>
      </c>
    </row>
    <row r="40398" spans="18:18" x14ac:dyDescent="0.25">
      <c r="R40398" s="15">
        <v>4</v>
      </c>
    </row>
    <row r="40399" spans="18:18" x14ac:dyDescent="0.25">
      <c r="R40399" s="15">
        <v>4</v>
      </c>
    </row>
    <row r="40400" spans="18:18" x14ac:dyDescent="0.25">
      <c r="R40400" s="15">
        <v>4</v>
      </c>
    </row>
    <row r="40401" spans="18:18" x14ac:dyDescent="0.25">
      <c r="R40401" s="15">
        <v>4</v>
      </c>
    </row>
    <row r="40402" spans="18:18" x14ac:dyDescent="0.25">
      <c r="R40402" s="15">
        <v>4</v>
      </c>
    </row>
    <row r="40403" spans="18:18" x14ac:dyDescent="0.25">
      <c r="R40403" s="15">
        <v>4</v>
      </c>
    </row>
    <row r="40404" spans="18:18" x14ac:dyDescent="0.25">
      <c r="R40404" s="15">
        <v>4</v>
      </c>
    </row>
    <row r="40405" spans="18:18" x14ac:dyDescent="0.25">
      <c r="R40405" s="15">
        <v>4</v>
      </c>
    </row>
    <row r="40406" spans="18:18" x14ac:dyDescent="0.25">
      <c r="R40406" s="15">
        <v>4</v>
      </c>
    </row>
    <row r="40407" spans="18:18" x14ac:dyDescent="0.25">
      <c r="R40407" s="15">
        <v>4</v>
      </c>
    </row>
    <row r="40408" spans="18:18" x14ac:dyDescent="0.25">
      <c r="R40408" s="15">
        <v>4</v>
      </c>
    </row>
    <row r="40409" spans="18:18" x14ac:dyDescent="0.25">
      <c r="R40409" s="15">
        <v>4</v>
      </c>
    </row>
    <row r="40410" spans="18:18" x14ac:dyDescent="0.25">
      <c r="R40410" s="15">
        <v>4</v>
      </c>
    </row>
    <row r="40411" spans="18:18" x14ac:dyDescent="0.25">
      <c r="R40411" s="15">
        <v>4</v>
      </c>
    </row>
    <row r="40412" spans="18:18" x14ac:dyDescent="0.25">
      <c r="R40412" s="15">
        <v>2</v>
      </c>
    </row>
    <row r="40413" spans="18:18" x14ac:dyDescent="0.25">
      <c r="R40413" s="15">
        <v>2</v>
      </c>
    </row>
    <row r="40414" spans="18:18" x14ac:dyDescent="0.25">
      <c r="R40414" s="15">
        <v>2</v>
      </c>
    </row>
    <row r="40415" spans="18:18" x14ac:dyDescent="0.25">
      <c r="R40415" s="15">
        <v>2</v>
      </c>
    </row>
    <row r="40416" spans="18:18" x14ac:dyDescent="0.25">
      <c r="R40416" s="15">
        <v>2</v>
      </c>
    </row>
    <row r="40417" spans="18:18" x14ac:dyDescent="0.25">
      <c r="R40417" s="15">
        <v>2</v>
      </c>
    </row>
    <row r="40418" spans="18:18" x14ac:dyDescent="0.25">
      <c r="R40418" s="15">
        <v>2</v>
      </c>
    </row>
    <row r="40419" spans="18:18" x14ac:dyDescent="0.25">
      <c r="R40419" s="15">
        <v>2</v>
      </c>
    </row>
    <row r="40420" spans="18:18" x14ac:dyDescent="0.25">
      <c r="R40420" s="15">
        <v>2</v>
      </c>
    </row>
    <row r="40421" spans="18:18" x14ac:dyDescent="0.25">
      <c r="R40421" s="15">
        <v>2</v>
      </c>
    </row>
    <row r="40422" spans="18:18" x14ac:dyDescent="0.25">
      <c r="R40422" s="15">
        <v>2</v>
      </c>
    </row>
    <row r="40423" spans="18:18" x14ac:dyDescent="0.25">
      <c r="R40423" s="15">
        <v>2</v>
      </c>
    </row>
    <row r="40424" spans="18:18" x14ac:dyDescent="0.25">
      <c r="R40424" s="15">
        <v>2</v>
      </c>
    </row>
    <row r="40425" spans="18:18" x14ac:dyDescent="0.25">
      <c r="R40425" s="15">
        <v>2</v>
      </c>
    </row>
    <row r="40426" spans="18:18" x14ac:dyDescent="0.25">
      <c r="R40426" s="15">
        <v>2</v>
      </c>
    </row>
    <row r="40427" spans="18:18" x14ac:dyDescent="0.25">
      <c r="R40427" s="15">
        <v>2</v>
      </c>
    </row>
    <row r="40428" spans="18:18" x14ac:dyDescent="0.25">
      <c r="R40428" s="15">
        <v>2</v>
      </c>
    </row>
    <row r="40429" spans="18:18" x14ac:dyDescent="0.25">
      <c r="R40429" s="15">
        <v>2</v>
      </c>
    </row>
    <row r="40430" spans="18:18" x14ac:dyDescent="0.25">
      <c r="R40430" s="15">
        <v>2</v>
      </c>
    </row>
    <row r="40431" spans="18:18" x14ac:dyDescent="0.25">
      <c r="R40431" s="15">
        <v>2</v>
      </c>
    </row>
    <row r="40432" spans="18:18" x14ac:dyDescent="0.25">
      <c r="R40432" s="15">
        <v>2</v>
      </c>
    </row>
    <row r="40433" spans="18:18" x14ac:dyDescent="0.25">
      <c r="R40433" s="15">
        <v>2</v>
      </c>
    </row>
    <row r="40434" spans="18:18" x14ac:dyDescent="0.25">
      <c r="R40434" s="15">
        <v>2</v>
      </c>
    </row>
    <row r="40435" spans="18:18" x14ac:dyDescent="0.25">
      <c r="R40435" s="15">
        <v>2</v>
      </c>
    </row>
    <row r="40436" spans="18:18" x14ac:dyDescent="0.25">
      <c r="R40436" s="15">
        <v>2</v>
      </c>
    </row>
    <row r="40437" spans="18:18" x14ac:dyDescent="0.25">
      <c r="R40437" s="15">
        <v>2</v>
      </c>
    </row>
    <row r="40438" spans="18:18" x14ac:dyDescent="0.25">
      <c r="R40438" s="15">
        <v>2</v>
      </c>
    </row>
    <row r="40439" spans="18:18" x14ac:dyDescent="0.25">
      <c r="R40439" s="15">
        <v>2</v>
      </c>
    </row>
    <row r="40440" spans="18:18" x14ac:dyDescent="0.25">
      <c r="R40440" s="15">
        <v>2</v>
      </c>
    </row>
    <row r="40441" spans="18:18" x14ac:dyDescent="0.25">
      <c r="R40441" s="15">
        <v>2</v>
      </c>
    </row>
    <row r="40442" spans="18:18" x14ac:dyDescent="0.25">
      <c r="R40442" s="15">
        <v>2</v>
      </c>
    </row>
    <row r="40443" spans="18:18" x14ac:dyDescent="0.25">
      <c r="R40443" s="15">
        <v>2</v>
      </c>
    </row>
    <row r="40444" spans="18:18" x14ac:dyDescent="0.25">
      <c r="R40444" s="15">
        <v>2</v>
      </c>
    </row>
    <row r="40445" spans="18:18" x14ac:dyDescent="0.25">
      <c r="R40445" s="15">
        <v>2</v>
      </c>
    </row>
    <row r="40446" spans="18:18" x14ac:dyDescent="0.25">
      <c r="R40446" s="15">
        <v>2</v>
      </c>
    </row>
    <row r="40447" spans="18:18" x14ac:dyDescent="0.25">
      <c r="R40447" s="15">
        <v>2</v>
      </c>
    </row>
    <row r="40448" spans="18:18" x14ac:dyDescent="0.25">
      <c r="R40448" s="15">
        <v>2</v>
      </c>
    </row>
    <row r="40449" spans="18:18" x14ac:dyDescent="0.25">
      <c r="R40449" s="15">
        <v>2</v>
      </c>
    </row>
    <row r="40450" spans="18:18" x14ac:dyDescent="0.25">
      <c r="R40450" s="15">
        <v>2</v>
      </c>
    </row>
    <row r="40451" spans="18:18" x14ac:dyDescent="0.25">
      <c r="R40451" s="15">
        <v>2</v>
      </c>
    </row>
    <row r="40452" spans="18:18" x14ac:dyDescent="0.25">
      <c r="R40452" s="15">
        <v>2</v>
      </c>
    </row>
    <row r="40453" spans="18:18" x14ac:dyDescent="0.25">
      <c r="R40453" s="15">
        <v>2</v>
      </c>
    </row>
    <row r="40454" spans="18:18" x14ac:dyDescent="0.25">
      <c r="R40454" s="15">
        <v>2</v>
      </c>
    </row>
    <row r="40455" spans="18:18" x14ac:dyDescent="0.25">
      <c r="R40455" s="15">
        <v>2</v>
      </c>
    </row>
    <row r="40456" spans="18:18" x14ac:dyDescent="0.25">
      <c r="R40456" s="15">
        <v>2</v>
      </c>
    </row>
    <row r="40457" spans="18:18" x14ac:dyDescent="0.25">
      <c r="R40457" s="15">
        <v>2</v>
      </c>
    </row>
    <row r="40458" spans="18:18" x14ac:dyDescent="0.25">
      <c r="R40458" s="15">
        <v>2</v>
      </c>
    </row>
    <row r="40459" spans="18:18" x14ac:dyDescent="0.25">
      <c r="R40459" s="15">
        <v>2</v>
      </c>
    </row>
    <row r="40460" spans="18:18" x14ac:dyDescent="0.25">
      <c r="R40460" s="15">
        <v>2</v>
      </c>
    </row>
    <row r="40461" spans="18:18" x14ac:dyDescent="0.25">
      <c r="R40461" s="15">
        <v>2</v>
      </c>
    </row>
    <row r="40462" spans="18:18" x14ac:dyDescent="0.25">
      <c r="R40462" s="15">
        <v>2</v>
      </c>
    </row>
    <row r="40463" spans="18:18" x14ac:dyDescent="0.25">
      <c r="R40463" s="15">
        <v>2</v>
      </c>
    </row>
    <row r="40464" spans="18:18" x14ac:dyDescent="0.25">
      <c r="R40464" s="15">
        <v>1</v>
      </c>
    </row>
    <row r="40465" spans="18:18" x14ac:dyDescent="0.25">
      <c r="R40465" s="15">
        <v>1</v>
      </c>
    </row>
    <row r="40466" spans="18:18" x14ac:dyDescent="0.25">
      <c r="R40466" s="15">
        <v>1</v>
      </c>
    </row>
    <row r="40467" spans="18:18" x14ac:dyDescent="0.25">
      <c r="R40467" s="15">
        <v>1</v>
      </c>
    </row>
    <row r="40468" spans="18:18" x14ac:dyDescent="0.25">
      <c r="R40468" s="15">
        <v>1</v>
      </c>
    </row>
    <row r="40469" spans="18:18" x14ac:dyDescent="0.25">
      <c r="R40469" s="15">
        <v>1</v>
      </c>
    </row>
    <row r="40470" spans="18:18" x14ac:dyDescent="0.25">
      <c r="R40470" s="15">
        <v>1</v>
      </c>
    </row>
    <row r="40471" spans="18:18" x14ac:dyDescent="0.25">
      <c r="R40471" s="15">
        <v>1</v>
      </c>
    </row>
    <row r="40472" spans="18:18" x14ac:dyDescent="0.25">
      <c r="R40472" s="15">
        <v>1</v>
      </c>
    </row>
    <row r="40473" spans="18:18" x14ac:dyDescent="0.25">
      <c r="R40473" s="15">
        <v>1</v>
      </c>
    </row>
    <row r="40474" spans="18:18" x14ac:dyDescent="0.25">
      <c r="R40474" s="15">
        <v>1</v>
      </c>
    </row>
    <row r="40475" spans="18:18" x14ac:dyDescent="0.25">
      <c r="R40475" s="15">
        <v>1</v>
      </c>
    </row>
    <row r="40476" spans="18:18" x14ac:dyDescent="0.25">
      <c r="R40476" s="15">
        <v>1</v>
      </c>
    </row>
    <row r="40477" spans="18:18" x14ac:dyDescent="0.25">
      <c r="R40477" s="15">
        <v>1</v>
      </c>
    </row>
    <row r="40478" spans="18:18" x14ac:dyDescent="0.25">
      <c r="R40478" s="15">
        <v>1</v>
      </c>
    </row>
    <row r="40479" spans="18:18" x14ac:dyDescent="0.25">
      <c r="R40479" s="15">
        <v>1</v>
      </c>
    </row>
    <row r="40480" spans="18:18" x14ac:dyDescent="0.25">
      <c r="R40480" s="15">
        <v>1</v>
      </c>
    </row>
    <row r="40481" spans="18:18" x14ac:dyDescent="0.25">
      <c r="R40481" s="15">
        <v>1</v>
      </c>
    </row>
    <row r="40482" spans="18:18" x14ac:dyDescent="0.25">
      <c r="R40482" s="15">
        <v>1</v>
      </c>
    </row>
    <row r="40483" spans="18:18" x14ac:dyDescent="0.25">
      <c r="R40483" s="15">
        <v>2</v>
      </c>
    </row>
    <row r="40484" spans="18:18" x14ac:dyDescent="0.25">
      <c r="R40484" s="15">
        <v>2</v>
      </c>
    </row>
    <row r="40485" spans="18:18" x14ac:dyDescent="0.25">
      <c r="R40485" s="15">
        <v>2</v>
      </c>
    </row>
    <row r="40486" spans="18:18" x14ac:dyDescent="0.25">
      <c r="R40486" s="15">
        <v>2</v>
      </c>
    </row>
    <row r="40487" spans="18:18" x14ac:dyDescent="0.25">
      <c r="R40487" s="15">
        <v>1</v>
      </c>
    </row>
    <row r="40488" spans="18:18" x14ac:dyDescent="0.25">
      <c r="R40488" s="15">
        <v>1</v>
      </c>
    </row>
    <row r="40489" spans="18:18" x14ac:dyDescent="0.25">
      <c r="R40489" s="15">
        <v>1</v>
      </c>
    </row>
    <row r="40490" spans="18:18" x14ac:dyDescent="0.25">
      <c r="R40490" s="15">
        <v>1</v>
      </c>
    </row>
    <row r="40491" spans="18:18" x14ac:dyDescent="0.25">
      <c r="R40491" s="15">
        <v>1</v>
      </c>
    </row>
    <row r="40492" spans="18:18" x14ac:dyDescent="0.25">
      <c r="R40492" s="15">
        <v>1</v>
      </c>
    </row>
    <row r="40493" spans="18:18" x14ac:dyDescent="0.25">
      <c r="R40493" s="15">
        <v>1</v>
      </c>
    </row>
    <row r="40494" spans="18:18" x14ac:dyDescent="0.25">
      <c r="R40494" s="15">
        <v>1</v>
      </c>
    </row>
    <row r="40495" spans="18:18" x14ac:dyDescent="0.25">
      <c r="R40495" s="15">
        <v>1</v>
      </c>
    </row>
    <row r="40496" spans="18:18" x14ac:dyDescent="0.25">
      <c r="R40496" s="15">
        <v>1</v>
      </c>
    </row>
    <row r="40497" spans="18:18" x14ac:dyDescent="0.25">
      <c r="R40497" s="15">
        <v>1</v>
      </c>
    </row>
    <row r="40498" spans="18:18" x14ac:dyDescent="0.25">
      <c r="R40498" s="15">
        <v>1</v>
      </c>
    </row>
    <row r="40499" spans="18:18" x14ac:dyDescent="0.25">
      <c r="R40499" s="15">
        <v>1</v>
      </c>
    </row>
    <row r="40500" spans="18:18" x14ac:dyDescent="0.25">
      <c r="R40500" s="15">
        <v>1</v>
      </c>
    </row>
    <row r="40501" spans="18:18" x14ac:dyDescent="0.25">
      <c r="R40501" s="15">
        <v>1</v>
      </c>
    </row>
    <row r="40502" spans="18:18" x14ac:dyDescent="0.25">
      <c r="R40502" s="15">
        <v>1</v>
      </c>
    </row>
    <row r="40503" spans="18:18" x14ac:dyDescent="0.25">
      <c r="R40503" s="15">
        <v>1</v>
      </c>
    </row>
    <row r="40504" spans="18:18" x14ac:dyDescent="0.25">
      <c r="R40504" s="15">
        <v>1</v>
      </c>
    </row>
    <row r="40505" spans="18:18" x14ac:dyDescent="0.25">
      <c r="R40505" s="15">
        <v>1</v>
      </c>
    </row>
    <row r="40506" spans="18:18" x14ac:dyDescent="0.25">
      <c r="R40506" s="15">
        <v>1</v>
      </c>
    </row>
    <row r="40507" spans="18:18" x14ac:dyDescent="0.25">
      <c r="R40507" s="15">
        <v>1</v>
      </c>
    </row>
    <row r="40508" spans="18:18" x14ac:dyDescent="0.25">
      <c r="R40508" s="15">
        <v>1</v>
      </c>
    </row>
    <row r="40509" spans="18:18" x14ac:dyDescent="0.25">
      <c r="R40509" s="15">
        <v>1</v>
      </c>
    </row>
    <row r="40510" spans="18:18" x14ac:dyDescent="0.25">
      <c r="R40510" s="15">
        <v>1</v>
      </c>
    </row>
    <row r="40511" spans="18:18" x14ac:dyDescent="0.25">
      <c r="R40511" s="15">
        <v>1</v>
      </c>
    </row>
    <row r="40512" spans="18:18" x14ac:dyDescent="0.25">
      <c r="R40512" s="15">
        <v>1</v>
      </c>
    </row>
    <row r="40513" spans="18:18" x14ac:dyDescent="0.25">
      <c r="R40513" s="15">
        <v>1</v>
      </c>
    </row>
    <row r="40514" spans="18:18" x14ac:dyDescent="0.25">
      <c r="R40514" s="15">
        <v>2</v>
      </c>
    </row>
    <row r="40515" spans="18:18" x14ac:dyDescent="0.25">
      <c r="R40515" s="15">
        <v>2</v>
      </c>
    </row>
    <row r="40516" spans="18:18" x14ac:dyDescent="0.25">
      <c r="R40516" s="15">
        <v>2</v>
      </c>
    </row>
    <row r="40517" spans="18:18" x14ac:dyDescent="0.25">
      <c r="R40517" s="15">
        <v>1</v>
      </c>
    </row>
    <row r="40518" spans="18:18" x14ac:dyDescent="0.25">
      <c r="R40518" s="15">
        <v>1</v>
      </c>
    </row>
    <row r="40519" spans="18:18" x14ac:dyDescent="0.25">
      <c r="R40519" s="15">
        <v>1</v>
      </c>
    </row>
    <row r="40520" spans="18:18" x14ac:dyDescent="0.25">
      <c r="R40520" s="15">
        <v>1</v>
      </c>
    </row>
    <row r="40521" spans="18:18" x14ac:dyDescent="0.25">
      <c r="R40521" s="15">
        <v>2</v>
      </c>
    </row>
    <row r="40522" spans="18:18" x14ac:dyDescent="0.25">
      <c r="R40522" s="15">
        <v>2</v>
      </c>
    </row>
    <row r="40523" spans="18:18" x14ac:dyDescent="0.25">
      <c r="R40523" s="15">
        <v>2</v>
      </c>
    </row>
    <row r="40524" spans="18:18" x14ac:dyDescent="0.25">
      <c r="R40524" s="15">
        <v>2</v>
      </c>
    </row>
    <row r="40525" spans="18:18" x14ac:dyDescent="0.25">
      <c r="R40525" s="15">
        <v>2</v>
      </c>
    </row>
    <row r="40526" spans="18:18" x14ac:dyDescent="0.25">
      <c r="R40526" s="15">
        <v>2</v>
      </c>
    </row>
    <row r="40527" spans="18:18" x14ac:dyDescent="0.25">
      <c r="R40527" s="15">
        <v>2</v>
      </c>
    </row>
    <row r="40528" spans="18:18" x14ac:dyDescent="0.25">
      <c r="R40528" s="15">
        <v>2</v>
      </c>
    </row>
    <row r="40529" spans="18:18" x14ac:dyDescent="0.25">
      <c r="R40529" s="15">
        <v>2</v>
      </c>
    </row>
    <row r="40530" spans="18:18" x14ac:dyDescent="0.25">
      <c r="R40530" s="15">
        <v>4</v>
      </c>
    </row>
    <row r="40531" spans="18:18" x14ac:dyDescent="0.25">
      <c r="R40531" s="15">
        <v>4</v>
      </c>
    </row>
    <row r="40532" spans="18:18" x14ac:dyDescent="0.25">
      <c r="R40532" s="15">
        <v>4</v>
      </c>
    </row>
    <row r="40533" spans="18:18" x14ac:dyDescent="0.25">
      <c r="R40533" s="15">
        <v>4</v>
      </c>
    </row>
    <row r="40534" spans="18:18" x14ac:dyDescent="0.25">
      <c r="R40534" s="15">
        <v>4</v>
      </c>
    </row>
    <row r="40535" spans="18:18" x14ac:dyDescent="0.25">
      <c r="R40535" s="15">
        <v>4</v>
      </c>
    </row>
    <row r="40536" spans="18:18" x14ac:dyDescent="0.25">
      <c r="R40536" s="15">
        <v>2</v>
      </c>
    </row>
    <row r="40537" spans="18:18" x14ac:dyDescent="0.25">
      <c r="R40537" s="15">
        <v>2</v>
      </c>
    </row>
    <row r="40538" spans="18:18" x14ac:dyDescent="0.25">
      <c r="R40538" s="15">
        <v>2</v>
      </c>
    </row>
    <row r="40539" spans="18:18" x14ac:dyDescent="0.25">
      <c r="R40539" s="15">
        <v>2</v>
      </c>
    </row>
    <row r="40540" spans="18:18" x14ac:dyDescent="0.25">
      <c r="R40540" s="15">
        <v>2</v>
      </c>
    </row>
    <row r="40541" spans="18:18" x14ac:dyDescent="0.25">
      <c r="R40541" s="15">
        <v>2</v>
      </c>
    </row>
    <row r="40542" spans="18:18" x14ac:dyDescent="0.25">
      <c r="R40542" s="15">
        <v>2</v>
      </c>
    </row>
    <row r="40543" spans="18:18" x14ac:dyDescent="0.25">
      <c r="R40543" s="15">
        <v>2</v>
      </c>
    </row>
    <row r="40544" spans="18:18" x14ac:dyDescent="0.25">
      <c r="R40544" s="15">
        <v>4</v>
      </c>
    </row>
    <row r="40545" spans="18:18" x14ac:dyDescent="0.25">
      <c r="R40545" s="15">
        <v>4</v>
      </c>
    </row>
    <row r="40546" spans="18:18" x14ac:dyDescent="0.25">
      <c r="R40546" s="15">
        <v>4</v>
      </c>
    </row>
    <row r="40547" spans="18:18" x14ac:dyDescent="0.25">
      <c r="R40547" s="15">
        <v>4</v>
      </c>
    </row>
    <row r="40548" spans="18:18" x14ac:dyDescent="0.25">
      <c r="R40548" s="15">
        <v>4</v>
      </c>
    </row>
    <row r="40549" spans="18:18" x14ac:dyDescent="0.25">
      <c r="R40549" s="15">
        <v>4</v>
      </c>
    </row>
    <row r="40550" spans="18:18" x14ac:dyDescent="0.25">
      <c r="R40550" s="15">
        <v>4</v>
      </c>
    </row>
    <row r="40551" spans="18:18" x14ac:dyDescent="0.25">
      <c r="R40551" s="15">
        <v>4</v>
      </c>
    </row>
    <row r="40552" spans="18:18" x14ac:dyDescent="0.25">
      <c r="R40552" s="15">
        <v>4</v>
      </c>
    </row>
    <row r="40553" spans="18:18" x14ac:dyDescent="0.25">
      <c r="R40553" s="15">
        <v>4</v>
      </c>
    </row>
    <row r="40554" spans="18:18" x14ac:dyDescent="0.25">
      <c r="R40554" s="15">
        <v>4</v>
      </c>
    </row>
    <row r="40555" spans="18:18" x14ac:dyDescent="0.25">
      <c r="R40555" s="15">
        <v>4</v>
      </c>
    </row>
    <row r="40556" spans="18:18" x14ac:dyDescent="0.25">
      <c r="R40556" s="15">
        <v>4</v>
      </c>
    </row>
    <row r="40557" spans="18:18" x14ac:dyDescent="0.25">
      <c r="R40557" s="15">
        <v>4</v>
      </c>
    </row>
    <row r="40558" spans="18:18" x14ac:dyDescent="0.25">
      <c r="R40558" s="15">
        <v>4</v>
      </c>
    </row>
    <row r="40559" spans="18:18" x14ac:dyDescent="0.25">
      <c r="R40559" s="15">
        <v>4</v>
      </c>
    </row>
    <row r="40560" spans="18:18" x14ac:dyDescent="0.25">
      <c r="R40560" s="15">
        <v>4</v>
      </c>
    </row>
    <row r="40561" spans="18:18" x14ac:dyDescent="0.25">
      <c r="R40561" s="15">
        <v>4</v>
      </c>
    </row>
    <row r="40562" spans="18:18" x14ac:dyDescent="0.25">
      <c r="R40562" s="15">
        <v>1</v>
      </c>
    </row>
    <row r="40563" spans="18:18" x14ac:dyDescent="0.25">
      <c r="R40563" s="15">
        <v>1</v>
      </c>
    </row>
    <row r="40564" spans="18:18" x14ac:dyDescent="0.25">
      <c r="R40564" s="15">
        <v>1</v>
      </c>
    </row>
    <row r="40565" spans="18:18" x14ac:dyDescent="0.25">
      <c r="R40565" s="15">
        <v>1</v>
      </c>
    </row>
    <row r="40566" spans="18:18" x14ac:dyDescent="0.25">
      <c r="R40566" s="15">
        <v>4</v>
      </c>
    </row>
    <row r="40567" spans="18:18" x14ac:dyDescent="0.25">
      <c r="R40567" s="15">
        <v>4</v>
      </c>
    </row>
    <row r="40568" spans="18:18" x14ac:dyDescent="0.25">
      <c r="R40568" s="15">
        <v>4</v>
      </c>
    </row>
    <row r="40569" spans="18:18" x14ac:dyDescent="0.25">
      <c r="R40569" s="15">
        <v>4</v>
      </c>
    </row>
    <row r="40570" spans="18:18" x14ac:dyDescent="0.25">
      <c r="R40570" s="15">
        <v>4</v>
      </c>
    </row>
    <row r="40571" spans="18:18" x14ac:dyDescent="0.25">
      <c r="R40571" s="15">
        <v>4</v>
      </c>
    </row>
    <row r="40572" spans="18:18" x14ac:dyDescent="0.25">
      <c r="R40572" s="15">
        <v>4</v>
      </c>
    </row>
    <row r="40573" spans="18:18" x14ac:dyDescent="0.25">
      <c r="R40573" s="15">
        <v>4</v>
      </c>
    </row>
    <row r="40574" spans="18:18" x14ac:dyDescent="0.25">
      <c r="R40574" s="15">
        <v>4</v>
      </c>
    </row>
    <row r="40575" spans="18:18" x14ac:dyDescent="0.25">
      <c r="R40575" s="15">
        <v>1</v>
      </c>
    </row>
    <row r="40576" spans="18:18" x14ac:dyDescent="0.25">
      <c r="R40576" s="15">
        <v>1</v>
      </c>
    </row>
    <row r="40577" spans="18:18" x14ac:dyDescent="0.25">
      <c r="R40577" s="15">
        <v>1</v>
      </c>
    </row>
    <row r="40578" spans="18:18" x14ac:dyDescent="0.25">
      <c r="R40578" s="15">
        <v>1</v>
      </c>
    </row>
    <row r="40579" spans="18:18" x14ac:dyDescent="0.25">
      <c r="R40579" s="15">
        <v>1</v>
      </c>
    </row>
    <row r="40580" spans="18:18" x14ac:dyDescent="0.25">
      <c r="R40580" s="15">
        <v>1</v>
      </c>
    </row>
    <row r="40581" spans="18:18" x14ac:dyDescent="0.25">
      <c r="R40581" s="15">
        <v>1</v>
      </c>
    </row>
    <row r="40582" spans="18:18" x14ac:dyDescent="0.25">
      <c r="R40582" s="15">
        <v>1</v>
      </c>
    </row>
    <row r="40583" spans="18:18" x14ac:dyDescent="0.25">
      <c r="R40583" s="15">
        <v>1</v>
      </c>
    </row>
    <row r="40584" spans="18:18" x14ac:dyDescent="0.25">
      <c r="R40584" s="15">
        <v>1</v>
      </c>
    </row>
    <row r="40585" spans="18:18" x14ac:dyDescent="0.25">
      <c r="R40585" s="15">
        <v>1</v>
      </c>
    </row>
    <row r="40586" spans="18:18" x14ac:dyDescent="0.25">
      <c r="R40586" s="15">
        <v>2</v>
      </c>
    </row>
    <row r="40587" spans="18:18" x14ac:dyDescent="0.25">
      <c r="R40587" s="15">
        <v>2</v>
      </c>
    </row>
    <row r="40588" spans="18:18" x14ac:dyDescent="0.25">
      <c r="R40588" s="15">
        <v>2</v>
      </c>
    </row>
    <row r="40589" spans="18:18" x14ac:dyDescent="0.25">
      <c r="R40589" s="15">
        <v>2</v>
      </c>
    </row>
    <row r="40590" spans="18:18" x14ac:dyDescent="0.25">
      <c r="R40590" s="15">
        <v>2</v>
      </c>
    </row>
    <row r="40591" spans="18:18" x14ac:dyDescent="0.25">
      <c r="R40591" s="15">
        <v>2</v>
      </c>
    </row>
    <row r="40592" spans="18:18" x14ac:dyDescent="0.25">
      <c r="R40592" s="15">
        <v>2</v>
      </c>
    </row>
    <row r="40593" spans="18:18" x14ac:dyDescent="0.25">
      <c r="R40593" s="15">
        <v>2</v>
      </c>
    </row>
    <row r="40594" spans="18:18" x14ac:dyDescent="0.25">
      <c r="R40594" s="15">
        <v>2</v>
      </c>
    </row>
    <row r="40595" spans="18:18" x14ac:dyDescent="0.25">
      <c r="R40595" s="15">
        <v>2</v>
      </c>
    </row>
    <row r="40596" spans="18:18" x14ac:dyDescent="0.25">
      <c r="R40596" s="15">
        <v>1</v>
      </c>
    </row>
    <row r="40597" spans="18:18" x14ac:dyDescent="0.25">
      <c r="R40597" s="15">
        <v>1</v>
      </c>
    </row>
    <row r="40598" spans="18:18" x14ac:dyDescent="0.25">
      <c r="R40598" s="15">
        <v>1</v>
      </c>
    </row>
    <row r="40599" spans="18:18" x14ac:dyDescent="0.25">
      <c r="R40599" s="15">
        <v>1</v>
      </c>
    </row>
    <row r="40600" spans="18:18" x14ac:dyDescent="0.25">
      <c r="R40600" s="15">
        <v>1</v>
      </c>
    </row>
    <row r="40601" spans="18:18" x14ac:dyDescent="0.25">
      <c r="R40601" s="15">
        <v>1</v>
      </c>
    </row>
    <row r="40602" spans="18:18" x14ac:dyDescent="0.25">
      <c r="R40602" s="15">
        <v>1</v>
      </c>
    </row>
    <row r="40603" spans="18:18" x14ac:dyDescent="0.25">
      <c r="R40603" s="15">
        <v>1</v>
      </c>
    </row>
    <row r="40604" spans="18:18" x14ac:dyDescent="0.25">
      <c r="R40604" s="15">
        <v>1</v>
      </c>
    </row>
    <row r="40605" spans="18:18" x14ac:dyDescent="0.25">
      <c r="R40605" s="15">
        <v>1</v>
      </c>
    </row>
    <row r="40606" spans="18:18" x14ac:dyDescent="0.25">
      <c r="R40606" s="15">
        <v>1</v>
      </c>
    </row>
    <row r="40607" spans="18:18" x14ac:dyDescent="0.25">
      <c r="R40607" s="15">
        <v>1</v>
      </c>
    </row>
    <row r="40608" spans="18:18" x14ac:dyDescent="0.25">
      <c r="R40608" s="15">
        <v>3</v>
      </c>
    </row>
    <row r="40609" spans="18:18" x14ac:dyDescent="0.25">
      <c r="R40609" s="15">
        <v>3</v>
      </c>
    </row>
    <row r="40610" spans="18:18" x14ac:dyDescent="0.25">
      <c r="R40610" s="15">
        <v>3</v>
      </c>
    </row>
    <row r="40611" spans="18:18" x14ac:dyDescent="0.25">
      <c r="R40611" s="15">
        <v>3</v>
      </c>
    </row>
    <row r="40612" spans="18:18" x14ac:dyDescent="0.25">
      <c r="R40612" s="15">
        <v>3</v>
      </c>
    </row>
    <row r="40613" spans="18:18" x14ac:dyDescent="0.25">
      <c r="R40613" s="15">
        <v>3</v>
      </c>
    </row>
    <row r="40614" spans="18:18" x14ac:dyDescent="0.25">
      <c r="R40614" s="15">
        <v>3</v>
      </c>
    </row>
    <row r="40615" spans="18:18" x14ac:dyDescent="0.25">
      <c r="R40615" s="15">
        <v>3</v>
      </c>
    </row>
    <row r="40616" spans="18:18" x14ac:dyDescent="0.25">
      <c r="R40616" s="15">
        <v>3</v>
      </c>
    </row>
    <row r="40617" spans="18:18" x14ac:dyDescent="0.25">
      <c r="R40617" s="15">
        <v>3</v>
      </c>
    </row>
    <row r="40618" spans="18:18" x14ac:dyDescent="0.25">
      <c r="R40618" s="15">
        <v>3</v>
      </c>
    </row>
    <row r="40619" spans="18:18" x14ac:dyDescent="0.25">
      <c r="R40619" s="15">
        <v>3</v>
      </c>
    </row>
    <row r="40620" spans="18:18" x14ac:dyDescent="0.25">
      <c r="R40620" s="15">
        <v>3</v>
      </c>
    </row>
    <row r="40621" spans="18:18" x14ac:dyDescent="0.25">
      <c r="R40621" s="15">
        <v>3</v>
      </c>
    </row>
    <row r="40622" spans="18:18" x14ac:dyDescent="0.25">
      <c r="R40622" s="15">
        <v>3</v>
      </c>
    </row>
    <row r="40623" spans="18:18" x14ac:dyDescent="0.25">
      <c r="R40623" s="15">
        <v>3</v>
      </c>
    </row>
    <row r="40624" spans="18:18" x14ac:dyDescent="0.25">
      <c r="R40624" s="15">
        <v>3</v>
      </c>
    </row>
    <row r="40625" spans="18:18" x14ac:dyDescent="0.25">
      <c r="R40625" s="15">
        <v>3</v>
      </c>
    </row>
    <row r="40626" spans="18:18" x14ac:dyDescent="0.25">
      <c r="R40626" s="15">
        <v>3</v>
      </c>
    </row>
    <row r="40627" spans="18:18" x14ac:dyDescent="0.25">
      <c r="R40627" s="15">
        <v>3</v>
      </c>
    </row>
    <row r="40628" spans="18:18" x14ac:dyDescent="0.25">
      <c r="R40628" s="15">
        <v>3</v>
      </c>
    </row>
    <row r="40629" spans="18:18" x14ac:dyDescent="0.25">
      <c r="R40629" s="15">
        <v>3</v>
      </c>
    </row>
    <row r="40630" spans="18:18" x14ac:dyDescent="0.25">
      <c r="R40630" s="15">
        <v>3</v>
      </c>
    </row>
    <row r="40631" spans="18:18" x14ac:dyDescent="0.25">
      <c r="R40631" s="15">
        <v>3</v>
      </c>
    </row>
    <row r="40632" spans="18:18" x14ac:dyDescent="0.25">
      <c r="R40632" s="15">
        <v>3</v>
      </c>
    </row>
    <row r="40633" spans="18:18" x14ac:dyDescent="0.25">
      <c r="R40633" s="15">
        <v>3</v>
      </c>
    </row>
    <row r="40634" spans="18:18" x14ac:dyDescent="0.25">
      <c r="R40634" s="15">
        <v>3</v>
      </c>
    </row>
    <row r="40635" spans="18:18" x14ac:dyDescent="0.25">
      <c r="R40635" s="15">
        <v>3</v>
      </c>
    </row>
    <row r="40636" spans="18:18" x14ac:dyDescent="0.25">
      <c r="R40636" s="15">
        <v>3</v>
      </c>
    </row>
    <row r="40637" spans="18:18" x14ac:dyDescent="0.25">
      <c r="R40637" s="15">
        <v>3</v>
      </c>
    </row>
    <row r="40638" spans="18:18" x14ac:dyDescent="0.25">
      <c r="R40638" s="15">
        <v>3</v>
      </c>
    </row>
    <row r="40639" spans="18:18" x14ac:dyDescent="0.25">
      <c r="R40639" s="15">
        <v>3</v>
      </c>
    </row>
    <row r="40640" spans="18:18" x14ac:dyDescent="0.25">
      <c r="R40640" s="15">
        <v>3</v>
      </c>
    </row>
    <row r="40641" spans="18:18" x14ac:dyDescent="0.25">
      <c r="R40641" s="15">
        <v>3</v>
      </c>
    </row>
    <row r="40642" spans="18:18" x14ac:dyDescent="0.25">
      <c r="R40642" s="15">
        <v>3</v>
      </c>
    </row>
    <row r="40643" spans="18:18" x14ac:dyDescent="0.25">
      <c r="R40643" s="15">
        <v>3</v>
      </c>
    </row>
    <row r="40644" spans="18:18" x14ac:dyDescent="0.25">
      <c r="R40644" s="15">
        <v>3</v>
      </c>
    </row>
    <row r="40645" spans="18:18" x14ac:dyDescent="0.25">
      <c r="R40645" s="15">
        <v>3</v>
      </c>
    </row>
    <row r="40646" spans="18:18" x14ac:dyDescent="0.25">
      <c r="R40646" s="15">
        <v>3</v>
      </c>
    </row>
    <row r="40647" spans="18:18" x14ac:dyDescent="0.25">
      <c r="R40647" s="15">
        <v>3</v>
      </c>
    </row>
    <row r="40648" spans="18:18" x14ac:dyDescent="0.25">
      <c r="R40648" s="15">
        <v>2</v>
      </c>
    </row>
    <row r="40649" spans="18:18" x14ac:dyDescent="0.25">
      <c r="R40649" s="15">
        <v>2</v>
      </c>
    </row>
    <row r="40650" spans="18:18" x14ac:dyDescent="0.25">
      <c r="R40650" s="15">
        <v>2</v>
      </c>
    </row>
    <row r="40651" spans="18:18" x14ac:dyDescent="0.25">
      <c r="R40651" s="15">
        <v>2</v>
      </c>
    </row>
    <row r="40652" spans="18:18" x14ac:dyDescent="0.25">
      <c r="R40652" s="15">
        <v>2</v>
      </c>
    </row>
    <row r="40653" spans="18:18" x14ac:dyDescent="0.25">
      <c r="R40653" s="15">
        <v>2</v>
      </c>
    </row>
    <row r="40654" spans="18:18" x14ac:dyDescent="0.25">
      <c r="R40654" s="15">
        <v>2</v>
      </c>
    </row>
    <row r="40655" spans="18:18" x14ac:dyDescent="0.25">
      <c r="R40655" s="15">
        <v>2</v>
      </c>
    </row>
    <row r="40656" spans="18:18" x14ac:dyDescent="0.25">
      <c r="R40656" s="15">
        <v>2</v>
      </c>
    </row>
    <row r="40657" spans="18:18" x14ac:dyDescent="0.25">
      <c r="R40657" s="15">
        <v>2</v>
      </c>
    </row>
    <row r="40658" spans="18:18" x14ac:dyDescent="0.25">
      <c r="R40658" s="15">
        <v>2</v>
      </c>
    </row>
    <row r="40659" spans="18:18" x14ac:dyDescent="0.25">
      <c r="R40659" s="15">
        <v>2</v>
      </c>
    </row>
    <row r="40660" spans="18:18" x14ac:dyDescent="0.25">
      <c r="R40660" s="15">
        <v>2</v>
      </c>
    </row>
    <row r="40661" spans="18:18" x14ac:dyDescent="0.25">
      <c r="R40661" s="15">
        <v>2</v>
      </c>
    </row>
    <row r="40662" spans="18:18" x14ac:dyDescent="0.25">
      <c r="R40662" s="15">
        <v>2</v>
      </c>
    </row>
    <row r="40663" spans="18:18" x14ac:dyDescent="0.25">
      <c r="R40663" s="15">
        <v>2</v>
      </c>
    </row>
    <row r="40664" spans="18:18" x14ac:dyDescent="0.25">
      <c r="R40664" s="15">
        <v>3</v>
      </c>
    </row>
    <row r="40665" spans="18:18" x14ac:dyDescent="0.25">
      <c r="R40665" s="15">
        <v>3</v>
      </c>
    </row>
    <row r="40666" spans="18:18" x14ac:dyDescent="0.25">
      <c r="R40666" s="15">
        <v>3</v>
      </c>
    </row>
    <row r="40667" spans="18:18" x14ac:dyDescent="0.25">
      <c r="R40667" s="15">
        <v>3</v>
      </c>
    </row>
    <row r="40668" spans="18:18" x14ac:dyDescent="0.25">
      <c r="R40668" s="15">
        <v>3</v>
      </c>
    </row>
    <row r="40669" spans="18:18" x14ac:dyDescent="0.25">
      <c r="R40669" s="15">
        <v>3</v>
      </c>
    </row>
    <row r="40670" spans="18:18" x14ac:dyDescent="0.25">
      <c r="R40670" s="15">
        <v>3</v>
      </c>
    </row>
    <row r="40671" spans="18:18" x14ac:dyDescent="0.25">
      <c r="R40671" s="15">
        <v>3</v>
      </c>
    </row>
    <row r="40672" spans="18:18" x14ac:dyDescent="0.25">
      <c r="R40672" s="15">
        <v>3</v>
      </c>
    </row>
    <row r="40673" spans="18:18" x14ac:dyDescent="0.25">
      <c r="R40673" s="15">
        <v>3</v>
      </c>
    </row>
    <row r="40674" spans="18:18" x14ac:dyDescent="0.25">
      <c r="R40674" s="15">
        <v>3</v>
      </c>
    </row>
    <row r="40675" spans="18:18" x14ac:dyDescent="0.25">
      <c r="R40675" s="15">
        <v>3</v>
      </c>
    </row>
    <row r="40676" spans="18:18" x14ac:dyDescent="0.25">
      <c r="R40676" s="15">
        <v>3</v>
      </c>
    </row>
    <row r="40677" spans="18:18" x14ac:dyDescent="0.25">
      <c r="R40677" s="15">
        <v>3</v>
      </c>
    </row>
    <row r="40678" spans="18:18" x14ac:dyDescent="0.25">
      <c r="R40678" s="15">
        <v>3</v>
      </c>
    </row>
    <row r="40679" spans="18:18" x14ac:dyDescent="0.25">
      <c r="R40679" s="15">
        <v>3</v>
      </c>
    </row>
    <row r="40680" spans="18:18" x14ac:dyDescent="0.25">
      <c r="R40680" s="15">
        <v>3</v>
      </c>
    </row>
    <row r="40681" spans="18:18" x14ac:dyDescent="0.25">
      <c r="R40681" s="15">
        <v>3</v>
      </c>
    </row>
    <row r="40682" spans="18:18" x14ac:dyDescent="0.25">
      <c r="R40682" s="15">
        <v>4</v>
      </c>
    </row>
    <row r="40683" spans="18:18" x14ac:dyDescent="0.25">
      <c r="R40683" s="15">
        <v>4</v>
      </c>
    </row>
    <row r="40684" spans="18:18" x14ac:dyDescent="0.25">
      <c r="R40684" s="15">
        <v>4</v>
      </c>
    </row>
    <row r="40685" spans="18:18" x14ac:dyDescent="0.25">
      <c r="R40685" s="15">
        <v>4</v>
      </c>
    </row>
    <row r="40686" spans="18:18" x14ac:dyDescent="0.25">
      <c r="R40686" s="15">
        <v>4</v>
      </c>
    </row>
    <row r="40687" spans="18:18" x14ac:dyDescent="0.25">
      <c r="R40687" s="15">
        <v>4</v>
      </c>
    </row>
    <row r="40688" spans="18:18" x14ac:dyDescent="0.25">
      <c r="R40688" s="15">
        <v>4</v>
      </c>
    </row>
    <row r="40689" spans="18:18" x14ac:dyDescent="0.25">
      <c r="R40689" s="15">
        <v>3</v>
      </c>
    </row>
    <row r="40690" spans="18:18" x14ac:dyDescent="0.25">
      <c r="R40690" s="15">
        <v>3</v>
      </c>
    </row>
    <row r="40691" spans="18:18" x14ac:dyDescent="0.25">
      <c r="R40691" s="15">
        <v>3</v>
      </c>
    </row>
    <row r="40692" spans="18:18" x14ac:dyDescent="0.25">
      <c r="R40692" s="15">
        <v>3</v>
      </c>
    </row>
    <row r="40693" spans="18:18" x14ac:dyDescent="0.25">
      <c r="R40693" s="15">
        <v>3</v>
      </c>
    </row>
    <row r="40694" spans="18:18" x14ac:dyDescent="0.25">
      <c r="R40694" s="15">
        <v>3</v>
      </c>
    </row>
    <row r="40695" spans="18:18" x14ac:dyDescent="0.25">
      <c r="R40695" s="15">
        <v>3</v>
      </c>
    </row>
    <row r="40696" spans="18:18" x14ac:dyDescent="0.25">
      <c r="R40696" s="15">
        <v>3</v>
      </c>
    </row>
    <row r="40697" spans="18:18" x14ac:dyDescent="0.25">
      <c r="R40697" s="15">
        <v>3</v>
      </c>
    </row>
    <row r="40698" spans="18:18" x14ac:dyDescent="0.25">
      <c r="R40698" s="15">
        <v>3</v>
      </c>
    </row>
    <row r="40699" spans="18:18" x14ac:dyDescent="0.25">
      <c r="R40699" s="15">
        <v>3</v>
      </c>
    </row>
    <row r="40700" spans="18:18" x14ac:dyDescent="0.25">
      <c r="R40700" s="15">
        <v>3</v>
      </c>
    </row>
    <row r="40701" spans="18:18" x14ac:dyDescent="0.25">
      <c r="R40701" s="15">
        <v>3</v>
      </c>
    </row>
    <row r="40702" spans="18:18" x14ac:dyDescent="0.25">
      <c r="R40702" s="15">
        <v>3</v>
      </c>
    </row>
    <row r="40703" spans="18:18" x14ac:dyDescent="0.25">
      <c r="R40703" s="15">
        <v>3</v>
      </c>
    </row>
    <row r="40704" spans="18:18" x14ac:dyDescent="0.25">
      <c r="R40704" s="15">
        <v>3</v>
      </c>
    </row>
    <row r="40705" spans="18:18" x14ac:dyDescent="0.25">
      <c r="R40705" s="15">
        <v>3</v>
      </c>
    </row>
    <row r="40706" spans="18:18" x14ac:dyDescent="0.25">
      <c r="R40706" s="15">
        <v>3</v>
      </c>
    </row>
    <row r="40707" spans="18:18" x14ac:dyDescent="0.25">
      <c r="R40707" s="15">
        <v>3</v>
      </c>
    </row>
    <row r="40708" spans="18:18" x14ac:dyDescent="0.25">
      <c r="R40708" s="15">
        <v>3</v>
      </c>
    </row>
    <row r="40709" spans="18:18" x14ac:dyDescent="0.25">
      <c r="R40709" s="15">
        <v>3</v>
      </c>
    </row>
    <row r="40710" spans="18:18" x14ac:dyDescent="0.25">
      <c r="R40710" s="15">
        <v>3</v>
      </c>
    </row>
    <row r="40711" spans="18:18" x14ac:dyDescent="0.25">
      <c r="R40711" s="15">
        <v>3</v>
      </c>
    </row>
    <row r="40712" spans="18:18" x14ac:dyDescent="0.25">
      <c r="R40712" s="15">
        <v>3</v>
      </c>
    </row>
    <row r="40713" spans="18:18" x14ac:dyDescent="0.25">
      <c r="R40713" s="15">
        <v>3</v>
      </c>
    </row>
    <row r="40714" spans="18:18" x14ac:dyDescent="0.25">
      <c r="R40714" s="15">
        <v>3</v>
      </c>
    </row>
    <row r="40715" spans="18:18" x14ac:dyDescent="0.25">
      <c r="R40715" s="15">
        <v>3</v>
      </c>
    </row>
    <row r="40716" spans="18:18" x14ac:dyDescent="0.25">
      <c r="R40716" s="15">
        <v>4</v>
      </c>
    </row>
    <row r="40717" spans="18:18" x14ac:dyDescent="0.25">
      <c r="R40717" s="15">
        <v>4</v>
      </c>
    </row>
    <row r="40718" spans="18:18" x14ac:dyDescent="0.25">
      <c r="R40718" s="15">
        <v>4</v>
      </c>
    </row>
    <row r="40719" spans="18:18" x14ac:dyDescent="0.25">
      <c r="R40719" s="15">
        <v>3</v>
      </c>
    </row>
    <row r="40720" spans="18:18" x14ac:dyDescent="0.25">
      <c r="R40720" s="15">
        <v>3</v>
      </c>
    </row>
    <row r="40721" spans="18:18" x14ac:dyDescent="0.25">
      <c r="R40721" s="15">
        <v>3</v>
      </c>
    </row>
    <row r="40722" spans="18:18" x14ac:dyDescent="0.25">
      <c r="R40722" s="15">
        <v>3</v>
      </c>
    </row>
    <row r="40723" spans="18:18" x14ac:dyDescent="0.25">
      <c r="R40723" s="15">
        <v>3</v>
      </c>
    </row>
    <row r="40724" spans="18:18" x14ac:dyDescent="0.25">
      <c r="R40724" s="15">
        <v>3</v>
      </c>
    </row>
    <row r="40725" spans="18:18" x14ac:dyDescent="0.25">
      <c r="R40725" s="15">
        <v>3</v>
      </c>
    </row>
    <row r="40726" spans="18:18" x14ac:dyDescent="0.25">
      <c r="R40726" s="15">
        <v>3</v>
      </c>
    </row>
    <row r="40727" spans="18:18" x14ac:dyDescent="0.25">
      <c r="R40727" s="15">
        <v>3</v>
      </c>
    </row>
    <row r="40728" spans="18:18" x14ac:dyDescent="0.25">
      <c r="R40728" s="15">
        <v>3</v>
      </c>
    </row>
    <row r="40729" spans="18:18" x14ac:dyDescent="0.25">
      <c r="R40729" s="15">
        <v>3</v>
      </c>
    </row>
    <row r="40730" spans="18:18" x14ac:dyDescent="0.25">
      <c r="R40730" s="15">
        <v>3</v>
      </c>
    </row>
    <row r="40731" spans="18:18" x14ac:dyDescent="0.25">
      <c r="R40731" s="15">
        <v>3</v>
      </c>
    </row>
    <row r="40732" spans="18:18" x14ac:dyDescent="0.25">
      <c r="R40732" s="15">
        <v>3</v>
      </c>
    </row>
    <row r="40733" spans="18:18" x14ac:dyDescent="0.25">
      <c r="R40733" s="15">
        <v>3</v>
      </c>
    </row>
    <row r="40734" spans="18:18" x14ac:dyDescent="0.25">
      <c r="R40734" s="15">
        <v>4</v>
      </c>
    </row>
    <row r="40735" spans="18:18" x14ac:dyDescent="0.25">
      <c r="R40735" s="15">
        <v>4</v>
      </c>
    </row>
    <row r="40736" spans="18:18" x14ac:dyDescent="0.25">
      <c r="R40736" s="15">
        <v>4</v>
      </c>
    </row>
    <row r="40737" spans="18:18" x14ac:dyDescent="0.25">
      <c r="R40737" s="15">
        <v>4</v>
      </c>
    </row>
    <row r="40738" spans="18:18" x14ac:dyDescent="0.25">
      <c r="R40738" s="15">
        <v>4</v>
      </c>
    </row>
    <row r="40739" spans="18:18" x14ac:dyDescent="0.25">
      <c r="R40739" s="15">
        <v>4</v>
      </c>
    </row>
    <row r="40740" spans="18:18" x14ac:dyDescent="0.25">
      <c r="R40740" s="15">
        <v>3</v>
      </c>
    </row>
    <row r="40741" spans="18:18" x14ac:dyDescent="0.25">
      <c r="R40741" s="15">
        <v>3</v>
      </c>
    </row>
    <row r="40742" spans="18:18" x14ac:dyDescent="0.25">
      <c r="R40742" s="15">
        <v>3</v>
      </c>
    </row>
    <row r="40743" spans="18:18" x14ac:dyDescent="0.25">
      <c r="R40743" s="15">
        <v>3</v>
      </c>
    </row>
    <row r="40744" spans="18:18" x14ac:dyDescent="0.25">
      <c r="R40744" s="15">
        <v>3</v>
      </c>
    </row>
    <row r="40745" spans="18:18" x14ac:dyDescent="0.25">
      <c r="R40745" s="15">
        <v>3</v>
      </c>
    </row>
    <row r="40746" spans="18:18" x14ac:dyDescent="0.25">
      <c r="R40746" s="15">
        <v>3</v>
      </c>
    </row>
    <row r="40747" spans="18:18" x14ac:dyDescent="0.25">
      <c r="R40747" s="15">
        <v>3</v>
      </c>
    </row>
    <row r="40748" spans="18:18" x14ac:dyDescent="0.25">
      <c r="R40748" s="15">
        <v>3</v>
      </c>
    </row>
    <row r="40749" spans="18:18" x14ac:dyDescent="0.25">
      <c r="R40749" s="15">
        <v>3</v>
      </c>
    </row>
    <row r="40750" spans="18:18" x14ac:dyDescent="0.25">
      <c r="R40750" s="15">
        <v>3</v>
      </c>
    </row>
    <row r="40751" spans="18:18" x14ac:dyDescent="0.25">
      <c r="R40751" s="15">
        <v>3</v>
      </c>
    </row>
    <row r="40752" spans="18:18" x14ac:dyDescent="0.25">
      <c r="R40752" s="15">
        <v>3</v>
      </c>
    </row>
    <row r="40753" spans="18:18" x14ac:dyDescent="0.25">
      <c r="R40753" s="15">
        <v>3</v>
      </c>
    </row>
    <row r="40754" spans="18:18" x14ac:dyDescent="0.25">
      <c r="R40754" s="15">
        <v>3</v>
      </c>
    </row>
    <row r="40755" spans="18:18" x14ac:dyDescent="0.25">
      <c r="R40755" s="15">
        <v>3</v>
      </c>
    </row>
    <row r="40756" spans="18:18" x14ac:dyDescent="0.25">
      <c r="R40756" s="15">
        <v>1</v>
      </c>
    </row>
    <row r="40757" spans="18:18" x14ac:dyDescent="0.25">
      <c r="R40757" s="15">
        <v>1</v>
      </c>
    </row>
    <row r="40758" spans="18:18" x14ac:dyDescent="0.25">
      <c r="R40758" s="15">
        <v>1</v>
      </c>
    </row>
    <row r="40759" spans="18:18" x14ac:dyDescent="0.25">
      <c r="R40759" s="15">
        <v>1</v>
      </c>
    </row>
    <row r="40760" spans="18:18" x14ac:dyDescent="0.25">
      <c r="R40760" s="15">
        <v>1</v>
      </c>
    </row>
    <row r="40761" spans="18:18" x14ac:dyDescent="0.25">
      <c r="R40761" s="15">
        <v>1</v>
      </c>
    </row>
    <row r="40762" spans="18:18" x14ac:dyDescent="0.25">
      <c r="R40762" s="15">
        <v>1</v>
      </c>
    </row>
    <row r="40763" spans="18:18" x14ac:dyDescent="0.25">
      <c r="R40763" s="15">
        <v>1</v>
      </c>
    </row>
    <row r="40764" spans="18:18" x14ac:dyDescent="0.25">
      <c r="R40764" s="15">
        <v>1</v>
      </c>
    </row>
    <row r="40765" spans="18:18" x14ac:dyDescent="0.25">
      <c r="R40765" s="15">
        <v>1</v>
      </c>
    </row>
    <row r="40766" spans="18:18" x14ac:dyDescent="0.25">
      <c r="R40766" s="15">
        <v>1</v>
      </c>
    </row>
    <row r="40767" spans="18:18" x14ac:dyDescent="0.25">
      <c r="R40767" s="15">
        <v>1</v>
      </c>
    </row>
    <row r="40768" spans="18:18" x14ac:dyDescent="0.25">
      <c r="R40768" s="15">
        <v>1</v>
      </c>
    </row>
    <row r="40769" spans="18:18" x14ac:dyDescent="0.25">
      <c r="R40769" s="15">
        <v>1</v>
      </c>
    </row>
    <row r="40770" spans="18:18" x14ac:dyDescent="0.25">
      <c r="R40770" s="15">
        <v>1</v>
      </c>
    </row>
    <row r="40771" spans="18:18" x14ac:dyDescent="0.25">
      <c r="R40771" s="15">
        <v>1</v>
      </c>
    </row>
    <row r="40772" spans="18:18" x14ac:dyDescent="0.25">
      <c r="R40772" s="15">
        <v>1</v>
      </c>
    </row>
    <row r="40773" spans="18:18" x14ac:dyDescent="0.25">
      <c r="R40773" s="15">
        <v>1</v>
      </c>
    </row>
    <row r="40774" spans="18:18" x14ac:dyDescent="0.25">
      <c r="R40774" s="15">
        <v>1</v>
      </c>
    </row>
    <row r="40775" spans="18:18" x14ac:dyDescent="0.25">
      <c r="R40775" s="15">
        <v>1</v>
      </c>
    </row>
    <row r="40776" spans="18:18" x14ac:dyDescent="0.25">
      <c r="R40776" s="15">
        <v>1</v>
      </c>
    </row>
    <row r="40777" spans="18:18" x14ac:dyDescent="0.25">
      <c r="R40777" s="15">
        <v>1</v>
      </c>
    </row>
    <row r="40778" spans="18:18" x14ac:dyDescent="0.25">
      <c r="R40778" s="15">
        <v>3</v>
      </c>
    </row>
    <row r="40779" spans="18:18" x14ac:dyDescent="0.25">
      <c r="R40779" s="15">
        <v>3</v>
      </c>
    </row>
    <row r="40780" spans="18:18" x14ac:dyDescent="0.25">
      <c r="R40780" s="15">
        <v>3</v>
      </c>
    </row>
    <row r="40781" spans="18:18" x14ac:dyDescent="0.25">
      <c r="R40781" s="15">
        <v>3</v>
      </c>
    </row>
    <row r="40782" spans="18:18" x14ac:dyDescent="0.25">
      <c r="R40782" s="15">
        <v>3</v>
      </c>
    </row>
    <row r="40783" spans="18:18" x14ac:dyDescent="0.25">
      <c r="R40783" s="15">
        <v>1</v>
      </c>
    </row>
    <row r="40784" spans="18:18" x14ac:dyDescent="0.25">
      <c r="R40784" s="15">
        <v>1</v>
      </c>
    </row>
    <row r="40785" spans="18:18" x14ac:dyDescent="0.25">
      <c r="R40785" s="15">
        <v>1</v>
      </c>
    </row>
    <row r="40786" spans="18:18" x14ac:dyDescent="0.25">
      <c r="R40786" s="15">
        <v>1</v>
      </c>
    </row>
    <row r="40787" spans="18:18" x14ac:dyDescent="0.25">
      <c r="R40787" s="15">
        <v>1</v>
      </c>
    </row>
    <row r="40788" spans="18:18" x14ac:dyDescent="0.25">
      <c r="R40788" s="15">
        <v>1</v>
      </c>
    </row>
    <row r="40789" spans="18:18" x14ac:dyDescent="0.25">
      <c r="R40789" s="15">
        <v>3</v>
      </c>
    </row>
    <row r="40790" spans="18:18" x14ac:dyDescent="0.25">
      <c r="R40790" s="15">
        <v>3</v>
      </c>
    </row>
    <row r="40791" spans="18:18" x14ac:dyDescent="0.25">
      <c r="R40791" s="15">
        <v>3</v>
      </c>
    </row>
    <row r="40792" spans="18:18" x14ac:dyDescent="0.25">
      <c r="R40792" s="15">
        <v>3</v>
      </c>
    </row>
    <row r="40793" spans="18:18" x14ac:dyDescent="0.25">
      <c r="R40793" s="15">
        <v>3</v>
      </c>
    </row>
    <row r="40794" spans="18:18" x14ac:dyDescent="0.25">
      <c r="R40794" s="15">
        <v>3</v>
      </c>
    </row>
    <row r="40795" spans="18:18" x14ac:dyDescent="0.25">
      <c r="R40795" s="15">
        <v>3</v>
      </c>
    </row>
    <row r="40796" spans="18:18" x14ac:dyDescent="0.25">
      <c r="R40796" s="15">
        <v>3</v>
      </c>
    </row>
    <row r="40797" spans="18:18" x14ac:dyDescent="0.25">
      <c r="R40797" s="15">
        <v>3</v>
      </c>
    </row>
    <row r="40798" spans="18:18" x14ac:dyDescent="0.25">
      <c r="R40798" s="15">
        <v>3</v>
      </c>
    </row>
    <row r="40799" spans="18:18" x14ac:dyDescent="0.25">
      <c r="R40799" s="15">
        <v>3</v>
      </c>
    </row>
    <row r="40800" spans="18:18" x14ac:dyDescent="0.25">
      <c r="R40800" s="15">
        <v>3</v>
      </c>
    </row>
    <row r="40801" spans="18:18" x14ac:dyDescent="0.25">
      <c r="R40801" s="15">
        <v>3</v>
      </c>
    </row>
    <row r="40802" spans="18:18" x14ac:dyDescent="0.25">
      <c r="R40802" s="15">
        <v>3</v>
      </c>
    </row>
    <row r="40803" spans="18:18" x14ac:dyDescent="0.25">
      <c r="R40803" s="15">
        <v>3</v>
      </c>
    </row>
    <row r="40804" spans="18:18" x14ac:dyDescent="0.25">
      <c r="R40804" s="15">
        <v>3</v>
      </c>
    </row>
    <row r="40805" spans="18:18" x14ac:dyDescent="0.25">
      <c r="R40805" s="15">
        <v>3</v>
      </c>
    </row>
    <row r="40806" spans="18:18" x14ac:dyDescent="0.25">
      <c r="R40806" s="15">
        <v>3</v>
      </c>
    </row>
    <row r="40807" spans="18:18" x14ac:dyDescent="0.25">
      <c r="R40807" s="15">
        <v>3</v>
      </c>
    </row>
    <row r="40808" spans="18:18" x14ac:dyDescent="0.25">
      <c r="R40808" s="15">
        <v>3</v>
      </c>
    </row>
    <row r="40809" spans="18:18" x14ac:dyDescent="0.25">
      <c r="R40809" s="15">
        <v>3</v>
      </c>
    </row>
    <row r="40810" spans="18:18" x14ac:dyDescent="0.25">
      <c r="R40810" s="15">
        <v>3</v>
      </c>
    </row>
    <row r="40811" spans="18:18" x14ac:dyDescent="0.25">
      <c r="R40811" s="15">
        <v>3</v>
      </c>
    </row>
    <row r="40812" spans="18:18" x14ac:dyDescent="0.25">
      <c r="R40812" s="15">
        <v>3</v>
      </c>
    </row>
    <row r="40813" spans="18:18" x14ac:dyDescent="0.25">
      <c r="R40813" s="15">
        <v>3</v>
      </c>
    </row>
    <row r="40814" spans="18:18" x14ac:dyDescent="0.25">
      <c r="R40814" s="15">
        <v>3</v>
      </c>
    </row>
    <row r="40815" spans="18:18" x14ac:dyDescent="0.25">
      <c r="R40815" s="15">
        <v>3</v>
      </c>
    </row>
    <row r="40816" spans="18:18" x14ac:dyDescent="0.25">
      <c r="R40816" s="15">
        <v>3</v>
      </c>
    </row>
    <row r="40817" spans="18:18" x14ac:dyDescent="0.25">
      <c r="R40817" s="15">
        <v>3</v>
      </c>
    </row>
    <row r="40818" spans="18:18" x14ac:dyDescent="0.25">
      <c r="R40818" s="15">
        <v>3</v>
      </c>
    </row>
    <row r="40819" spans="18:18" x14ac:dyDescent="0.25">
      <c r="R40819" s="15">
        <v>3</v>
      </c>
    </row>
    <row r="40820" spans="18:18" x14ac:dyDescent="0.25">
      <c r="R40820" s="15">
        <v>3</v>
      </c>
    </row>
    <row r="40821" spans="18:18" x14ac:dyDescent="0.25">
      <c r="R40821" s="15">
        <v>1</v>
      </c>
    </row>
    <row r="40822" spans="18:18" x14ac:dyDescent="0.25">
      <c r="R40822" s="15">
        <v>1</v>
      </c>
    </row>
    <row r="40823" spans="18:18" x14ac:dyDescent="0.25">
      <c r="R40823" s="15">
        <v>1</v>
      </c>
    </row>
    <row r="40824" spans="18:18" x14ac:dyDescent="0.25">
      <c r="R40824" s="15">
        <v>1</v>
      </c>
    </row>
    <row r="40825" spans="18:18" x14ac:dyDescent="0.25">
      <c r="R40825" s="15">
        <v>1</v>
      </c>
    </row>
    <row r="40826" spans="18:18" x14ac:dyDescent="0.25">
      <c r="R40826" s="15">
        <v>1</v>
      </c>
    </row>
    <row r="40827" spans="18:18" x14ac:dyDescent="0.25">
      <c r="R40827" s="15">
        <v>1</v>
      </c>
    </row>
    <row r="40828" spans="18:18" x14ac:dyDescent="0.25">
      <c r="R40828" s="15">
        <v>1</v>
      </c>
    </row>
    <row r="40829" spans="18:18" x14ac:dyDescent="0.25">
      <c r="R40829" s="15">
        <v>3</v>
      </c>
    </row>
    <row r="40830" spans="18:18" x14ac:dyDescent="0.25">
      <c r="R40830" s="15">
        <v>3</v>
      </c>
    </row>
    <row r="40831" spans="18:18" x14ac:dyDescent="0.25">
      <c r="R40831" s="15">
        <v>3</v>
      </c>
    </row>
    <row r="40832" spans="18:18" x14ac:dyDescent="0.25">
      <c r="R40832" s="15">
        <v>3</v>
      </c>
    </row>
    <row r="40833" spans="18:18" x14ac:dyDescent="0.25">
      <c r="R40833" s="15">
        <v>3</v>
      </c>
    </row>
    <row r="40834" spans="18:18" x14ac:dyDescent="0.25">
      <c r="R40834" s="15">
        <v>3</v>
      </c>
    </row>
    <row r="40835" spans="18:18" x14ac:dyDescent="0.25">
      <c r="R40835" s="15">
        <v>3</v>
      </c>
    </row>
    <row r="40836" spans="18:18" x14ac:dyDescent="0.25">
      <c r="R40836" s="15">
        <v>3</v>
      </c>
    </row>
    <row r="40837" spans="18:18" x14ac:dyDescent="0.25">
      <c r="R40837" s="15">
        <v>3</v>
      </c>
    </row>
    <row r="40838" spans="18:18" x14ac:dyDescent="0.25">
      <c r="R40838" s="15">
        <v>3</v>
      </c>
    </row>
    <row r="40839" spans="18:18" x14ac:dyDescent="0.25">
      <c r="R40839" s="15">
        <v>3</v>
      </c>
    </row>
    <row r="40840" spans="18:18" x14ac:dyDescent="0.25">
      <c r="R40840" s="15">
        <v>3</v>
      </c>
    </row>
    <row r="40841" spans="18:18" x14ac:dyDescent="0.25">
      <c r="R40841" s="15">
        <v>3</v>
      </c>
    </row>
    <row r="40842" spans="18:18" x14ac:dyDescent="0.25">
      <c r="R40842" s="15">
        <v>3</v>
      </c>
    </row>
    <row r="40843" spans="18:18" x14ac:dyDescent="0.25">
      <c r="R40843" s="15">
        <v>3</v>
      </c>
    </row>
    <row r="40844" spans="18:18" x14ac:dyDescent="0.25">
      <c r="R40844" s="15">
        <v>3</v>
      </c>
    </row>
    <row r="40845" spans="18:18" x14ac:dyDescent="0.25">
      <c r="R40845" s="15">
        <v>3</v>
      </c>
    </row>
    <row r="40846" spans="18:18" x14ac:dyDescent="0.25">
      <c r="R40846" s="15">
        <v>3</v>
      </c>
    </row>
    <row r="40847" spans="18:18" x14ac:dyDescent="0.25">
      <c r="R40847" s="15">
        <v>3</v>
      </c>
    </row>
    <row r="40848" spans="18:18" x14ac:dyDescent="0.25">
      <c r="R40848" s="15">
        <v>3</v>
      </c>
    </row>
    <row r="40849" spans="18:18" x14ac:dyDescent="0.25">
      <c r="R40849" s="15">
        <v>3</v>
      </c>
    </row>
    <row r="40850" spans="18:18" x14ac:dyDescent="0.25">
      <c r="R40850" s="15">
        <v>3</v>
      </c>
    </row>
    <row r="40851" spans="18:18" x14ac:dyDescent="0.25">
      <c r="R40851" s="15">
        <v>3</v>
      </c>
    </row>
    <row r="40852" spans="18:18" x14ac:dyDescent="0.25">
      <c r="R40852" s="15">
        <v>3</v>
      </c>
    </row>
    <row r="40853" spans="18:18" x14ac:dyDescent="0.25">
      <c r="R40853" s="15">
        <v>3</v>
      </c>
    </row>
    <row r="40854" spans="18:18" x14ac:dyDescent="0.25">
      <c r="R40854" s="15">
        <v>3</v>
      </c>
    </row>
    <row r="40855" spans="18:18" x14ac:dyDescent="0.25">
      <c r="R40855" s="15">
        <v>3</v>
      </c>
    </row>
    <row r="40856" spans="18:18" x14ac:dyDescent="0.25">
      <c r="R40856" s="15">
        <v>3</v>
      </c>
    </row>
    <row r="40857" spans="18:18" x14ac:dyDescent="0.25">
      <c r="R40857" s="15">
        <v>3</v>
      </c>
    </row>
    <row r="40858" spans="18:18" x14ac:dyDescent="0.25">
      <c r="R40858" s="15">
        <v>3</v>
      </c>
    </row>
    <row r="40859" spans="18:18" x14ac:dyDescent="0.25">
      <c r="R40859" s="15">
        <v>3</v>
      </c>
    </row>
    <row r="40860" spans="18:18" x14ac:dyDescent="0.25">
      <c r="R40860" s="15">
        <v>3</v>
      </c>
    </row>
    <row r="40861" spans="18:18" x14ac:dyDescent="0.25">
      <c r="R40861" s="15">
        <v>3</v>
      </c>
    </row>
    <row r="40862" spans="18:18" x14ac:dyDescent="0.25">
      <c r="R40862" s="15">
        <v>3</v>
      </c>
    </row>
    <row r="40863" spans="18:18" x14ac:dyDescent="0.25">
      <c r="R40863" s="15">
        <v>3</v>
      </c>
    </row>
    <row r="40864" spans="18:18" x14ac:dyDescent="0.25">
      <c r="R40864" s="15">
        <v>3</v>
      </c>
    </row>
    <row r="40865" spans="18:18" x14ac:dyDescent="0.25">
      <c r="R40865" s="15">
        <v>3</v>
      </c>
    </row>
    <row r="40866" spans="18:18" x14ac:dyDescent="0.25">
      <c r="R40866" s="15">
        <v>3</v>
      </c>
    </row>
    <row r="40867" spans="18:18" x14ac:dyDescent="0.25">
      <c r="R40867" s="15">
        <v>3</v>
      </c>
    </row>
    <row r="40868" spans="18:18" x14ac:dyDescent="0.25">
      <c r="R40868" s="15">
        <v>3</v>
      </c>
    </row>
    <row r="40869" spans="18:18" x14ac:dyDescent="0.25">
      <c r="R40869" s="15">
        <v>3</v>
      </c>
    </row>
    <row r="40870" spans="18:18" x14ac:dyDescent="0.25">
      <c r="R40870" s="15">
        <v>3</v>
      </c>
    </row>
    <row r="40871" spans="18:18" x14ac:dyDescent="0.25">
      <c r="R40871" s="15">
        <v>4</v>
      </c>
    </row>
    <row r="40872" spans="18:18" x14ac:dyDescent="0.25">
      <c r="R40872" s="15">
        <v>4</v>
      </c>
    </row>
    <row r="40873" spans="18:18" x14ac:dyDescent="0.25">
      <c r="R40873" s="15">
        <v>4</v>
      </c>
    </row>
    <row r="40874" spans="18:18" x14ac:dyDescent="0.25">
      <c r="R40874" s="15">
        <v>3</v>
      </c>
    </row>
    <row r="40875" spans="18:18" x14ac:dyDescent="0.25">
      <c r="R40875" s="15">
        <v>3</v>
      </c>
    </row>
    <row r="40876" spans="18:18" x14ac:dyDescent="0.25">
      <c r="R40876" s="15">
        <v>3</v>
      </c>
    </row>
    <row r="40877" spans="18:18" x14ac:dyDescent="0.25">
      <c r="R40877" s="15">
        <v>3</v>
      </c>
    </row>
    <row r="40878" spans="18:18" x14ac:dyDescent="0.25">
      <c r="R40878" s="15">
        <v>3</v>
      </c>
    </row>
    <row r="40879" spans="18:18" x14ac:dyDescent="0.25">
      <c r="R40879" s="15">
        <v>3</v>
      </c>
    </row>
    <row r="40880" spans="18:18" x14ac:dyDescent="0.25">
      <c r="R40880" s="15">
        <v>3</v>
      </c>
    </row>
    <row r="40881" spans="18:18" x14ac:dyDescent="0.25">
      <c r="R40881" s="15">
        <v>3</v>
      </c>
    </row>
    <row r="40882" spans="18:18" x14ac:dyDescent="0.25">
      <c r="R40882" s="15">
        <v>3</v>
      </c>
    </row>
    <row r="40883" spans="18:18" x14ac:dyDescent="0.25">
      <c r="R40883" s="15">
        <v>3</v>
      </c>
    </row>
    <row r="40884" spans="18:18" x14ac:dyDescent="0.25">
      <c r="R40884" s="15">
        <v>3</v>
      </c>
    </row>
    <row r="40885" spans="18:18" x14ac:dyDescent="0.25">
      <c r="R40885" s="15">
        <v>3</v>
      </c>
    </row>
    <row r="40886" spans="18:18" x14ac:dyDescent="0.25">
      <c r="R40886" s="15">
        <v>3</v>
      </c>
    </row>
    <row r="40887" spans="18:18" x14ac:dyDescent="0.25">
      <c r="R40887" s="15">
        <v>1</v>
      </c>
    </row>
    <row r="40888" spans="18:18" x14ac:dyDescent="0.25">
      <c r="R40888" s="15">
        <v>1</v>
      </c>
    </row>
    <row r="40889" spans="18:18" x14ac:dyDescent="0.25">
      <c r="R40889" s="15">
        <v>1</v>
      </c>
    </row>
    <row r="40890" spans="18:18" x14ac:dyDescent="0.25">
      <c r="R40890" s="15">
        <v>1</v>
      </c>
    </row>
    <row r="40891" spans="18:18" x14ac:dyDescent="0.25">
      <c r="R40891" s="15">
        <v>1</v>
      </c>
    </row>
    <row r="40892" spans="18:18" x14ac:dyDescent="0.25">
      <c r="R40892" s="15">
        <v>1</v>
      </c>
    </row>
    <row r="40893" spans="18:18" x14ac:dyDescent="0.25">
      <c r="R40893" s="15">
        <v>1</v>
      </c>
    </row>
    <row r="40894" spans="18:18" x14ac:dyDescent="0.25">
      <c r="R40894" s="15">
        <v>1</v>
      </c>
    </row>
    <row r="40895" spans="18:18" x14ac:dyDescent="0.25">
      <c r="R40895" s="15">
        <v>1</v>
      </c>
    </row>
    <row r="40896" spans="18:18" x14ac:dyDescent="0.25">
      <c r="R40896" s="15">
        <v>1</v>
      </c>
    </row>
    <row r="40897" spans="18:18" x14ac:dyDescent="0.25">
      <c r="R40897" s="15">
        <v>1</v>
      </c>
    </row>
    <row r="40898" spans="18:18" x14ac:dyDescent="0.25">
      <c r="R40898" s="15">
        <v>1</v>
      </c>
    </row>
    <row r="40899" spans="18:18" x14ac:dyDescent="0.25">
      <c r="R40899" s="15">
        <v>1</v>
      </c>
    </row>
    <row r="40900" spans="18:18" x14ac:dyDescent="0.25">
      <c r="R40900" s="15">
        <v>1</v>
      </c>
    </row>
    <row r="40901" spans="18:18" x14ac:dyDescent="0.25">
      <c r="R40901" s="15">
        <v>1</v>
      </c>
    </row>
    <row r="40902" spans="18:18" x14ac:dyDescent="0.25">
      <c r="R40902" s="15">
        <v>1</v>
      </c>
    </row>
    <row r="40903" spans="18:18" x14ac:dyDescent="0.25">
      <c r="R40903" s="15">
        <v>1</v>
      </c>
    </row>
    <row r="40904" spans="18:18" x14ac:dyDescent="0.25">
      <c r="R40904" s="15">
        <v>1</v>
      </c>
    </row>
    <row r="40905" spans="18:18" x14ac:dyDescent="0.25">
      <c r="R40905" s="15">
        <v>1</v>
      </c>
    </row>
    <row r="40906" spans="18:18" x14ac:dyDescent="0.25">
      <c r="R40906" s="15">
        <v>1</v>
      </c>
    </row>
    <row r="40907" spans="18:18" x14ac:dyDescent="0.25">
      <c r="R40907" s="15">
        <v>1</v>
      </c>
    </row>
    <row r="40908" spans="18:18" x14ac:dyDescent="0.25">
      <c r="R40908" s="15">
        <v>1</v>
      </c>
    </row>
    <row r="40909" spans="18:18" x14ac:dyDescent="0.25">
      <c r="R40909" s="15">
        <v>1</v>
      </c>
    </row>
    <row r="40910" spans="18:18" x14ac:dyDescent="0.25">
      <c r="R40910" s="15">
        <v>1</v>
      </c>
    </row>
    <row r="40911" spans="18:18" x14ac:dyDescent="0.25">
      <c r="R40911" s="15">
        <v>1</v>
      </c>
    </row>
    <row r="40912" spans="18:18" x14ac:dyDescent="0.25">
      <c r="R40912" s="15">
        <v>1</v>
      </c>
    </row>
    <row r="40913" spans="18:18" x14ac:dyDescent="0.25">
      <c r="R40913" s="15">
        <v>1</v>
      </c>
    </row>
    <row r="40914" spans="18:18" x14ac:dyDescent="0.25">
      <c r="R40914" s="15">
        <v>2</v>
      </c>
    </row>
    <row r="40915" spans="18:18" x14ac:dyDescent="0.25">
      <c r="R40915" s="15">
        <v>2</v>
      </c>
    </row>
    <row r="40916" spans="18:18" x14ac:dyDescent="0.25">
      <c r="R40916" s="15">
        <v>2</v>
      </c>
    </row>
    <row r="40917" spans="18:18" x14ac:dyDescent="0.25">
      <c r="R40917" s="15">
        <v>2</v>
      </c>
    </row>
    <row r="40918" spans="18:18" x14ac:dyDescent="0.25">
      <c r="R40918" s="15">
        <v>2</v>
      </c>
    </row>
    <row r="40919" spans="18:18" x14ac:dyDescent="0.25">
      <c r="R40919" s="15">
        <v>2</v>
      </c>
    </row>
    <row r="40920" spans="18:18" x14ac:dyDescent="0.25">
      <c r="R40920" s="15">
        <v>3</v>
      </c>
    </row>
    <row r="40921" spans="18:18" x14ac:dyDescent="0.25">
      <c r="R40921" s="15">
        <v>3</v>
      </c>
    </row>
    <row r="40922" spans="18:18" x14ac:dyDescent="0.25">
      <c r="R40922" s="15">
        <v>3</v>
      </c>
    </row>
    <row r="40923" spans="18:18" x14ac:dyDescent="0.25">
      <c r="R40923" s="15">
        <v>3</v>
      </c>
    </row>
    <row r="40924" spans="18:18" x14ac:dyDescent="0.25">
      <c r="R40924" s="15">
        <v>3</v>
      </c>
    </row>
    <row r="40925" spans="18:18" x14ac:dyDescent="0.25">
      <c r="R40925" s="15">
        <v>3</v>
      </c>
    </row>
    <row r="40926" spans="18:18" x14ac:dyDescent="0.25">
      <c r="R40926" s="15">
        <v>3</v>
      </c>
    </row>
    <row r="40927" spans="18:18" x14ac:dyDescent="0.25">
      <c r="R40927" s="15">
        <v>3</v>
      </c>
    </row>
    <row r="40928" spans="18:18" x14ac:dyDescent="0.25">
      <c r="R40928" s="15">
        <v>3</v>
      </c>
    </row>
    <row r="40929" spans="18:18" x14ac:dyDescent="0.25">
      <c r="R40929" s="15">
        <v>4</v>
      </c>
    </row>
    <row r="40930" spans="18:18" x14ac:dyDescent="0.25">
      <c r="R40930" s="15">
        <v>4</v>
      </c>
    </row>
    <row r="40931" spans="18:18" x14ac:dyDescent="0.25">
      <c r="R40931" s="15">
        <v>4</v>
      </c>
    </row>
    <row r="40932" spans="18:18" x14ac:dyDescent="0.25">
      <c r="R40932" s="15">
        <v>4</v>
      </c>
    </row>
    <row r="40933" spans="18:18" x14ac:dyDescent="0.25">
      <c r="R40933" s="15">
        <v>4</v>
      </c>
    </row>
    <row r="40934" spans="18:18" x14ac:dyDescent="0.25">
      <c r="R40934" s="15">
        <v>4</v>
      </c>
    </row>
    <row r="40935" spans="18:18" x14ac:dyDescent="0.25">
      <c r="R40935" s="15">
        <v>4</v>
      </c>
    </row>
    <row r="40936" spans="18:18" x14ac:dyDescent="0.25">
      <c r="R40936" s="15">
        <v>4</v>
      </c>
    </row>
    <row r="40937" spans="18:18" x14ac:dyDescent="0.25">
      <c r="R40937" s="15">
        <v>4</v>
      </c>
    </row>
    <row r="40938" spans="18:18" x14ac:dyDescent="0.25">
      <c r="R40938" s="15">
        <v>4</v>
      </c>
    </row>
    <row r="40939" spans="18:18" x14ac:dyDescent="0.25">
      <c r="R40939" s="15">
        <v>4</v>
      </c>
    </row>
    <row r="40940" spans="18:18" x14ac:dyDescent="0.25">
      <c r="R40940" s="15">
        <v>4</v>
      </c>
    </row>
    <row r="40941" spans="18:18" x14ac:dyDescent="0.25">
      <c r="R40941" s="15">
        <v>4</v>
      </c>
    </row>
    <row r="40942" spans="18:18" x14ac:dyDescent="0.25">
      <c r="R40942" s="15">
        <v>1</v>
      </c>
    </row>
    <row r="40943" spans="18:18" x14ac:dyDescent="0.25">
      <c r="R40943" s="15">
        <v>1</v>
      </c>
    </row>
    <row r="40944" spans="18:18" x14ac:dyDescent="0.25">
      <c r="R40944" s="15">
        <v>1</v>
      </c>
    </row>
    <row r="40945" spans="18:18" x14ac:dyDescent="0.25">
      <c r="R40945" s="15">
        <v>1</v>
      </c>
    </row>
    <row r="40946" spans="18:18" x14ac:dyDescent="0.25">
      <c r="R40946" s="15">
        <v>1</v>
      </c>
    </row>
    <row r="40947" spans="18:18" x14ac:dyDescent="0.25">
      <c r="R40947" s="15">
        <v>1</v>
      </c>
    </row>
    <row r="40948" spans="18:18" x14ac:dyDescent="0.25">
      <c r="R40948" s="15">
        <v>1</v>
      </c>
    </row>
    <row r="40949" spans="18:18" x14ac:dyDescent="0.25">
      <c r="R40949" s="15">
        <v>3</v>
      </c>
    </row>
    <row r="40950" spans="18:18" x14ac:dyDescent="0.25">
      <c r="R40950" s="15">
        <v>3</v>
      </c>
    </row>
    <row r="40951" spans="18:18" x14ac:dyDescent="0.25">
      <c r="R40951" s="15">
        <v>3</v>
      </c>
    </row>
    <row r="40952" spans="18:18" x14ac:dyDescent="0.25">
      <c r="R40952" s="15">
        <v>3</v>
      </c>
    </row>
    <row r="40953" spans="18:18" x14ac:dyDescent="0.25">
      <c r="R40953" s="15">
        <v>3</v>
      </c>
    </row>
    <row r="40954" spans="18:18" x14ac:dyDescent="0.25">
      <c r="R40954" s="15">
        <v>3</v>
      </c>
    </row>
    <row r="40955" spans="18:18" x14ac:dyDescent="0.25">
      <c r="R40955" s="15">
        <v>1</v>
      </c>
    </row>
    <row r="40956" spans="18:18" x14ac:dyDescent="0.25">
      <c r="R40956" s="15">
        <v>1</v>
      </c>
    </row>
    <row r="40957" spans="18:18" x14ac:dyDescent="0.25">
      <c r="R40957" s="15">
        <v>1</v>
      </c>
    </row>
    <row r="40958" spans="18:18" x14ac:dyDescent="0.25">
      <c r="R40958" s="15">
        <v>1</v>
      </c>
    </row>
    <row r="40959" spans="18:18" x14ac:dyDescent="0.25">
      <c r="R40959" s="15">
        <v>1</v>
      </c>
    </row>
    <row r="40960" spans="18:18" x14ac:dyDescent="0.25">
      <c r="R40960" s="15">
        <v>1</v>
      </c>
    </row>
    <row r="40961" spans="18:18" x14ac:dyDescent="0.25">
      <c r="R40961" s="15">
        <v>1</v>
      </c>
    </row>
    <row r="40962" spans="18:18" x14ac:dyDescent="0.25">
      <c r="R40962" s="15">
        <v>1</v>
      </c>
    </row>
    <row r="40963" spans="18:18" x14ac:dyDescent="0.25">
      <c r="R40963" s="15">
        <v>1</v>
      </c>
    </row>
    <row r="40964" spans="18:18" x14ac:dyDescent="0.25">
      <c r="R40964" s="15">
        <v>1</v>
      </c>
    </row>
    <row r="40965" spans="18:18" x14ac:dyDescent="0.25">
      <c r="R40965" s="15">
        <v>3</v>
      </c>
    </row>
    <row r="40966" spans="18:18" x14ac:dyDescent="0.25">
      <c r="R40966" s="15">
        <v>3</v>
      </c>
    </row>
    <row r="40967" spans="18:18" x14ac:dyDescent="0.25">
      <c r="R40967" s="15">
        <v>3</v>
      </c>
    </row>
    <row r="40968" spans="18:18" x14ac:dyDescent="0.25">
      <c r="R40968" s="15">
        <v>3</v>
      </c>
    </row>
    <row r="40969" spans="18:18" x14ac:dyDescent="0.25">
      <c r="R40969" s="15">
        <v>3</v>
      </c>
    </row>
    <row r="40970" spans="18:18" x14ac:dyDescent="0.25">
      <c r="R40970" s="15">
        <v>3</v>
      </c>
    </row>
    <row r="40971" spans="18:18" x14ac:dyDescent="0.25">
      <c r="R40971" s="15">
        <v>3</v>
      </c>
    </row>
    <row r="40972" spans="18:18" x14ac:dyDescent="0.25">
      <c r="R40972" s="15">
        <v>3</v>
      </c>
    </row>
    <row r="40973" spans="18:18" x14ac:dyDescent="0.25">
      <c r="R40973" s="15">
        <v>3</v>
      </c>
    </row>
    <row r="40974" spans="18:18" x14ac:dyDescent="0.25">
      <c r="R40974" s="15">
        <v>3</v>
      </c>
    </row>
    <row r="40975" spans="18:18" x14ac:dyDescent="0.25">
      <c r="R40975" s="15">
        <v>3</v>
      </c>
    </row>
    <row r="40976" spans="18:18" x14ac:dyDescent="0.25">
      <c r="R40976" s="15">
        <v>3</v>
      </c>
    </row>
    <row r="40977" spans="18:18" x14ac:dyDescent="0.25">
      <c r="R40977" s="15">
        <v>3</v>
      </c>
    </row>
    <row r="40978" spans="18:18" x14ac:dyDescent="0.25">
      <c r="R40978" s="15">
        <v>3</v>
      </c>
    </row>
    <row r="40979" spans="18:18" x14ac:dyDescent="0.25">
      <c r="R40979" s="15">
        <v>3</v>
      </c>
    </row>
    <row r="40980" spans="18:18" x14ac:dyDescent="0.25">
      <c r="R40980" s="15">
        <v>3</v>
      </c>
    </row>
    <row r="40981" spans="18:18" x14ac:dyDescent="0.25">
      <c r="R40981" s="15">
        <v>4</v>
      </c>
    </row>
    <row r="40982" spans="18:18" x14ac:dyDescent="0.25">
      <c r="R40982" s="15">
        <v>4</v>
      </c>
    </row>
    <row r="40983" spans="18:18" x14ac:dyDescent="0.25">
      <c r="R40983" s="15">
        <v>4</v>
      </c>
    </row>
    <row r="40984" spans="18:18" x14ac:dyDescent="0.25">
      <c r="R40984" s="15">
        <v>4</v>
      </c>
    </row>
    <row r="40985" spans="18:18" x14ac:dyDescent="0.25">
      <c r="R40985" s="15">
        <v>4</v>
      </c>
    </row>
    <row r="40986" spans="18:18" x14ac:dyDescent="0.25">
      <c r="R40986" s="15">
        <v>4</v>
      </c>
    </row>
    <row r="40987" spans="18:18" x14ac:dyDescent="0.25">
      <c r="R40987" s="15">
        <v>4</v>
      </c>
    </row>
    <row r="40988" spans="18:18" x14ac:dyDescent="0.25">
      <c r="R40988" s="15">
        <v>4</v>
      </c>
    </row>
    <row r="40989" spans="18:18" x14ac:dyDescent="0.25">
      <c r="R40989" s="15">
        <v>4</v>
      </c>
    </row>
    <row r="40990" spans="18:18" x14ac:dyDescent="0.25">
      <c r="R40990" s="15">
        <v>4</v>
      </c>
    </row>
    <row r="40991" spans="18:18" x14ac:dyDescent="0.25">
      <c r="R40991" s="15">
        <v>4</v>
      </c>
    </row>
    <row r="40992" spans="18:18" x14ac:dyDescent="0.25">
      <c r="R40992" s="15">
        <v>4</v>
      </c>
    </row>
    <row r="40993" spans="18:18" x14ac:dyDescent="0.25">
      <c r="R40993" s="15">
        <v>4</v>
      </c>
    </row>
    <row r="40994" spans="18:18" x14ac:dyDescent="0.25">
      <c r="R40994" s="15">
        <v>4</v>
      </c>
    </row>
    <row r="40995" spans="18:18" x14ac:dyDescent="0.25">
      <c r="R40995" s="15">
        <v>4</v>
      </c>
    </row>
    <row r="40996" spans="18:18" x14ac:dyDescent="0.25">
      <c r="R40996" s="15">
        <v>4</v>
      </c>
    </row>
    <row r="40997" spans="18:18" x14ac:dyDescent="0.25">
      <c r="R40997" s="15">
        <v>1</v>
      </c>
    </row>
    <row r="40998" spans="18:18" x14ac:dyDescent="0.25">
      <c r="R40998" s="15">
        <v>1</v>
      </c>
    </row>
    <row r="40999" spans="18:18" x14ac:dyDescent="0.25">
      <c r="R40999" s="15">
        <v>1</v>
      </c>
    </row>
    <row r="41000" spans="18:18" x14ac:dyDescent="0.25">
      <c r="R41000" s="15">
        <v>1</v>
      </c>
    </row>
    <row r="41001" spans="18:18" x14ac:dyDescent="0.25">
      <c r="R41001" s="15">
        <v>4</v>
      </c>
    </row>
    <row r="41002" spans="18:18" x14ac:dyDescent="0.25">
      <c r="R41002" s="15">
        <v>4</v>
      </c>
    </row>
    <row r="41003" spans="18:18" x14ac:dyDescent="0.25">
      <c r="R41003" s="15">
        <v>4</v>
      </c>
    </row>
    <row r="41004" spans="18:18" x14ac:dyDescent="0.25">
      <c r="R41004" s="15">
        <v>4</v>
      </c>
    </row>
    <row r="41005" spans="18:18" x14ac:dyDescent="0.25">
      <c r="R41005" s="15">
        <v>4</v>
      </c>
    </row>
    <row r="41006" spans="18:18" x14ac:dyDescent="0.25">
      <c r="R41006" s="15">
        <v>4</v>
      </c>
    </row>
    <row r="41007" spans="18:18" x14ac:dyDescent="0.25">
      <c r="R41007" s="15">
        <v>4</v>
      </c>
    </row>
    <row r="41008" spans="18:18" x14ac:dyDescent="0.25">
      <c r="R41008" s="15">
        <v>4</v>
      </c>
    </row>
    <row r="41009" spans="18:18" x14ac:dyDescent="0.25">
      <c r="R41009" s="15">
        <v>4</v>
      </c>
    </row>
    <row r="41010" spans="18:18" x14ac:dyDescent="0.25">
      <c r="R41010" s="15">
        <v>3</v>
      </c>
    </row>
    <row r="41011" spans="18:18" x14ac:dyDescent="0.25">
      <c r="R41011" s="15">
        <v>3</v>
      </c>
    </row>
    <row r="41012" spans="18:18" x14ac:dyDescent="0.25">
      <c r="R41012" s="15">
        <v>3</v>
      </c>
    </row>
    <row r="41013" spans="18:18" x14ac:dyDescent="0.25">
      <c r="R41013" s="15">
        <v>3</v>
      </c>
    </row>
    <row r="41014" spans="18:18" x14ac:dyDescent="0.25">
      <c r="R41014" s="15">
        <v>3</v>
      </c>
    </row>
    <row r="41015" spans="18:18" x14ac:dyDescent="0.25">
      <c r="R41015" s="15">
        <v>3</v>
      </c>
    </row>
    <row r="41016" spans="18:18" x14ac:dyDescent="0.25">
      <c r="R41016" s="15">
        <v>3</v>
      </c>
    </row>
    <row r="41017" spans="18:18" x14ac:dyDescent="0.25">
      <c r="R41017" s="15">
        <v>3</v>
      </c>
    </row>
    <row r="41018" spans="18:18" x14ac:dyDescent="0.25">
      <c r="R41018" s="15">
        <v>3</v>
      </c>
    </row>
    <row r="41019" spans="18:18" x14ac:dyDescent="0.25">
      <c r="R41019" s="15">
        <v>3</v>
      </c>
    </row>
    <row r="41020" spans="18:18" x14ac:dyDescent="0.25">
      <c r="R41020" s="15">
        <v>3</v>
      </c>
    </row>
    <row r="41021" spans="18:18" x14ac:dyDescent="0.25">
      <c r="R41021" s="15">
        <v>3</v>
      </c>
    </row>
    <row r="41022" spans="18:18" x14ac:dyDescent="0.25">
      <c r="R41022" s="15">
        <v>3</v>
      </c>
    </row>
    <row r="41023" spans="18:18" x14ac:dyDescent="0.25">
      <c r="R41023" s="15">
        <v>3</v>
      </c>
    </row>
    <row r="41024" spans="18:18" x14ac:dyDescent="0.25">
      <c r="R41024" s="15">
        <v>3</v>
      </c>
    </row>
    <row r="41025" spans="18:18" x14ac:dyDescent="0.25">
      <c r="R41025" s="15">
        <v>3</v>
      </c>
    </row>
    <row r="41026" spans="18:18" x14ac:dyDescent="0.25">
      <c r="R41026" s="15">
        <v>3</v>
      </c>
    </row>
    <row r="41027" spans="18:18" x14ac:dyDescent="0.25">
      <c r="R41027" s="15">
        <v>3</v>
      </c>
    </row>
    <row r="41028" spans="18:18" x14ac:dyDescent="0.25">
      <c r="R41028" s="15">
        <v>3</v>
      </c>
    </row>
    <row r="41029" spans="18:18" x14ac:dyDescent="0.25">
      <c r="R41029" s="15">
        <v>3</v>
      </c>
    </row>
    <row r="41030" spans="18:18" x14ac:dyDescent="0.25">
      <c r="R41030" s="15">
        <v>3</v>
      </c>
    </row>
    <row r="41031" spans="18:18" x14ac:dyDescent="0.25">
      <c r="R41031" s="15">
        <v>3</v>
      </c>
    </row>
    <row r="41032" spans="18:18" x14ac:dyDescent="0.25">
      <c r="R41032" s="15">
        <v>3</v>
      </c>
    </row>
    <row r="41033" spans="18:18" x14ac:dyDescent="0.25">
      <c r="R41033" s="15">
        <v>3</v>
      </c>
    </row>
    <row r="41034" spans="18:18" x14ac:dyDescent="0.25">
      <c r="R41034" s="15">
        <v>3</v>
      </c>
    </row>
    <row r="41035" spans="18:18" x14ac:dyDescent="0.25">
      <c r="R41035" s="15">
        <v>3</v>
      </c>
    </row>
    <row r="41036" spans="18:18" x14ac:dyDescent="0.25">
      <c r="R41036" s="15">
        <v>3</v>
      </c>
    </row>
    <row r="41037" spans="18:18" x14ac:dyDescent="0.25">
      <c r="R41037" s="15">
        <v>3</v>
      </c>
    </row>
    <row r="41038" spans="18:18" x14ac:dyDescent="0.25">
      <c r="R41038" s="15">
        <v>3</v>
      </c>
    </row>
    <row r="41039" spans="18:18" x14ac:dyDescent="0.25">
      <c r="R41039" s="15">
        <v>3</v>
      </c>
    </row>
    <row r="41040" spans="18:18" x14ac:dyDescent="0.25">
      <c r="R41040" s="15">
        <v>3</v>
      </c>
    </row>
    <row r="41041" spans="18:18" x14ac:dyDescent="0.25">
      <c r="R41041" s="15">
        <v>3</v>
      </c>
    </row>
    <row r="41042" spans="18:18" x14ac:dyDescent="0.25">
      <c r="R41042" s="15">
        <v>3</v>
      </c>
    </row>
    <row r="41043" spans="18:18" x14ac:dyDescent="0.25">
      <c r="R41043" s="15">
        <v>3</v>
      </c>
    </row>
    <row r="41044" spans="18:18" x14ac:dyDescent="0.25">
      <c r="R41044" s="15">
        <v>3</v>
      </c>
    </row>
    <row r="41045" spans="18:18" x14ac:dyDescent="0.25">
      <c r="R41045" s="15">
        <v>3</v>
      </c>
    </row>
    <row r="41046" spans="18:18" x14ac:dyDescent="0.25">
      <c r="R41046" s="15">
        <v>1</v>
      </c>
    </row>
    <row r="41047" spans="18:18" x14ac:dyDescent="0.25">
      <c r="R41047" s="15">
        <v>1</v>
      </c>
    </row>
    <row r="41048" spans="18:18" x14ac:dyDescent="0.25">
      <c r="R41048" s="15">
        <v>4</v>
      </c>
    </row>
    <row r="41049" spans="18:18" x14ac:dyDescent="0.25">
      <c r="R41049" s="15">
        <v>4</v>
      </c>
    </row>
    <row r="41050" spans="18:18" x14ac:dyDescent="0.25">
      <c r="R41050" s="15">
        <v>4</v>
      </c>
    </row>
    <row r="41051" spans="18:18" x14ac:dyDescent="0.25">
      <c r="R41051" s="15">
        <v>4</v>
      </c>
    </row>
    <row r="41052" spans="18:18" x14ac:dyDescent="0.25">
      <c r="R41052" s="15">
        <v>3</v>
      </c>
    </row>
    <row r="41053" spans="18:18" x14ac:dyDescent="0.25">
      <c r="R41053" s="15">
        <v>3</v>
      </c>
    </row>
    <row r="41054" spans="18:18" x14ac:dyDescent="0.25">
      <c r="R41054" s="15">
        <v>3</v>
      </c>
    </row>
    <row r="41055" spans="18:18" x14ac:dyDescent="0.25">
      <c r="R41055" s="15">
        <v>3</v>
      </c>
    </row>
    <row r="41056" spans="18:18" x14ac:dyDescent="0.25">
      <c r="R41056" s="15">
        <v>3</v>
      </c>
    </row>
    <row r="41057" spans="18:18" x14ac:dyDescent="0.25">
      <c r="R41057" s="15">
        <v>3</v>
      </c>
    </row>
    <row r="41058" spans="18:18" x14ac:dyDescent="0.25">
      <c r="R41058" s="15">
        <v>3</v>
      </c>
    </row>
    <row r="41059" spans="18:18" x14ac:dyDescent="0.25">
      <c r="R41059" s="15">
        <v>3</v>
      </c>
    </row>
    <row r="41060" spans="18:18" x14ac:dyDescent="0.25">
      <c r="R41060" s="15">
        <v>3</v>
      </c>
    </row>
    <row r="41061" spans="18:18" x14ac:dyDescent="0.25">
      <c r="R41061" s="15">
        <v>3</v>
      </c>
    </row>
    <row r="41062" spans="18:18" x14ac:dyDescent="0.25">
      <c r="R41062" s="15">
        <v>3</v>
      </c>
    </row>
    <row r="41063" spans="18:18" x14ac:dyDescent="0.25">
      <c r="R41063" s="15">
        <v>3</v>
      </c>
    </row>
    <row r="41064" spans="18:18" x14ac:dyDescent="0.25">
      <c r="R41064" s="15">
        <v>3</v>
      </c>
    </row>
    <row r="41065" spans="18:18" x14ac:dyDescent="0.25">
      <c r="R41065" s="15">
        <v>3</v>
      </c>
    </row>
    <row r="41066" spans="18:18" x14ac:dyDescent="0.25">
      <c r="R41066" s="15">
        <v>3</v>
      </c>
    </row>
    <row r="41067" spans="18:18" x14ac:dyDescent="0.25">
      <c r="R41067" s="15">
        <v>3</v>
      </c>
    </row>
    <row r="41068" spans="18:18" x14ac:dyDescent="0.25">
      <c r="R41068" s="15">
        <v>3</v>
      </c>
    </row>
    <row r="41069" spans="18:18" x14ac:dyDescent="0.25">
      <c r="R41069" s="15">
        <v>3</v>
      </c>
    </row>
    <row r="41070" spans="18:18" x14ac:dyDescent="0.25">
      <c r="R41070" s="15">
        <v>3</v>
      </c>
    </row>
    <row r="41071" spans="18:18" x14ac:dyDescent="0.25">
      <c r="R41071" s="15">
        <v>3</v>
      </c>
    </row>
    <row r="41072" spans="18:18" x14ac:dyDescent="0.25">
      <c r="R41072" s="15">
        <v>3</v>
      </c>
    </row>
    <row r="41073" spans="18:18" x14ac:dyDescent="0.25">
      <c r="R41073" s="15">
        <v>3</v>
      </c>
    </row>
    <row r="41074" spans="18:18" x14ac:dyDescent="0.25">
      <c r="R41074" s="15">
        <v>3</v>
      </c>
    </row>
    <row r="41075" spans="18:18" x14ac:dyDescent="0.25">
      <c r="R41075" s="15">
        <v>3</v>
      </c>
    </row>
    <row r="41076" spans="18:18" x14ac:dyDescent="0.25">
      <c r="R41076" s="15">
        <v>3</v>
      </c>
    </row>
    <row r="41077" spans="18:18" x14ac:dyDescent="0.25">
      <c r="R41077" s="15">
        <v>3</v>
      </c>
    </row>
    <row r="41078" spans="18:18" x14ac:dyDescent="0.25">
      <c r="R41078" s="15">
        <v>3</v>
      </c>
    </row>
    <row r="41079" spans="18:18" x14ac:dyDescent="0.25">
      <c r="R41079" s="15">
        <v>3</v>
      </c>
    </row>
    <row r="41080" spans="18:18" x14ac:dyDescent="0.25">
      <c r="R41080" s="15">
        <v>3</v>
      </c>
    </row>
    <row r="41081" spans="18:18" x14ac:dyDescent="0.25">
      <c r="R41081" s="15">
        <v>3</v>
      </c>
    </row>
    <row r="41082" spans="18:18" x14ac:dyDescent="0.25">
      <c r="R41082" s="15">
        <v>1</v>
      </c>
    </row>
    <row r="41083" spans="18:18" x14ac:dyDescent="0.25">
      <c r="R41083" s="15">
        <v>1</v>
      </c>
    </row>
    <row r="41084" spans="18:18" x14ac:dyDescent="0.25">
      <c r="R41084" s="15">
        <v>3</v>
      </c>
    </row>
    <row r="41085" spans="18:18" x14ac:dyDescent="0.25">
      <c r="R41085" s="15">
        <v>3</v>
      </c>
    </row>
    <row r="41086" spans="18:18" x14ac:dyDescent="0.25">
      <c r="R41086" s="15">
        <v>3</v>
      </c>
    </row>
    <row r="41087" spans="18:18" x14ac:dyDescent="0.25">
      <c r="R41087" s="15">
        <v>3</v>
      </c>
    </row>
    <row r="41088" spans="18:18" x14ac:dyDescent="0.25">
      <c r="R41088" s="15">
        <v>3</v>
      </c>
    </row>
    <row r="41089" spans="18:18" x14ac:dyDescent="0.25">
      <c r="R41089" s="15">
        <v>3</v>
      </c>
    </row>
    <row r="41090" spans="18:18" x14ac:dyDescent="0.25">
      <c r="R41090" s="15">
        <v>3</v>
      </c>
    </row>
    <row r="41091" spans="18:18" x14ac:dyDescent="0.25">
      <c r="R41091" s="15">
        <v>3</v>
      </c>
    </row>
    <row r="41092" spans="18:18" x14ac:dyDescent="0.25">
      <c r="R41092" s="15">
        <v>3</v>
      </c>
    </row>
    <row r="41093" spans="18:18" x14ac:dyDescent="0.25">
      <c r="R41093" s="15">
        <v>3</v>
      </c>
    </row>
    <row r="41094" spans="18:18" x14ac:dyDescent="0.25">
      <c r="R41094" s="15">
        <v>3</v>
      </c>
    </row>
    <row r="41095" spans="18:18" x14ac:dyDescent="0.25">
      <c r="R41095" s="15">
        <v>3</v>
      </c>
    </row>
    <row r="41096" spans="18:18" x14ac:dyDescent="0.25">
      <c r="R41096" s="15">
        <v>3</v>
      </c>
    </row>
    <row r="41097" spans="18:18" x14ac:dyDescent="0.25">
      <c r="R41097" s="15">
        <v>3</v>
      </c>
    </row>
    <row r="41098" spans="18:18" x14ac:dyDescent="0.25">
      <c r="R41098" s="15">
        <v>3</v>
      </c>
    </row>
    <row r="41099" spans="18:18" x14ac:dyDescent="0.25">
      <c r="R41099" s="15">
        <v>3</v>
      </c>
    </row>
    <row r="41100" spans="18:18" x14ac:dyDescent="0.25">
      <c r="R41100" s="15">
        <v>3</v>
      </c>
    </row>
    <row r="41101" spans="18:18" x14ac:dyDescent="0.25">
      <c r="R41101" s="15">
        <v>3</v>
      </c>
    </row>
    <row r="41102" spans="18:18" x14ac:dyDescent="0.25">
      <c r="R41102" s="15">
        <v>3</v>
      </c>
    </row>
    <row r="41103" spans="18:18" x14ac:dyDescent="0.25">
      <c r="R41103" s="15">
        <v>3</v>
      </c>
    </row>
    <row r="41104" spans="18:18" x14ac:dyDescent="0.25">
      <c r="R41104" s="15">
        <v>3</v>
      </c>
    </row>
    <row r="41105" spans="18:18" x14ac:dyDescent="0.25">
      <c r="R41105" s="15">
        <v>3</v>
      </c>
    </row>
    <row r="41106" spans="18:18" x14ac:dyDescent="0.25">
      <c r="R41106" s="15">
        <v>3</v>
      </c>
    </row>
    <row r="41107" spans="18:18" x14ac:dyDescent="0.25">
      <c r="R41107" s="15">
        <v>2</v>
      </c>
    </row>
    <row r="41108" spans="18:18" x14ac:dyDescent="0.25">
      <c r="R41108" s="15">
        <v>2</v>
      </c>
    </row>
    <row r="41109" spans="18:18" x14ac:dyDescent="0.25">
      <c r="R41109" s="15">
        <v>2</v>
      </c>
    </row>
    <row r="41110" spans="18:18" x14ac:dyDescent="0.25">
      <c r="R41110" s="15">
        <v>2</v>
      </c>
    </row>
    <row r="41111" spans="18:18" x14ac:dyDescent="0.25">
      <c r="R41111" s="15">
        <v>2</v>
      </c>
    </row>
    <row r="41112" spans="18:18" x14ac:dyDescent="0.25">
      <c r="R41112" s="15">
        <v>2</v>
      </c>
    </row>
    <row r="41113" spans="18:18" x14ac:dyDescent="0.25">
      <c r="R41113" s="15">
        <v>2</v>
      </c>
    </row>
    <row r="41114" spans="18:18" x14ac:dyDescent="0.25">
      <c r="R41114" s="15">
        <v>2</v>
      </c>
    </row>
    <row r="41115" spans="18:18" x14ac:dyDescent="0.25">
      <c r="R41115" s="15">
        <v>2</v>
      </c>
    </row>
    <row r="41116" spans="18:18" x14ac:dyDescent="0.25">
      <c r="R41116" s="15">
        <v>1</v>
      </c>
    </row>
    <row r="41117" spans="18:18" x14ac:dyDescent="0.25">
      <c r="R41117" s="15">
        <v>1</v>
      </c>
    </row>
    <row r="41118" spans="18:18" x14ac:dyDescent="0.25">
      <c r="R41118" s="15">
        <v>1</v>
      </c>
    </row>
    <row r="41119" spans="18:18" x14ac:dyDescent="0.25">
      <c r="R41119" s="15">
        <v>1</v>
      </c>
    </row>
    <row r="41120" spans="18:18" x14ac:dyDescent="0.25">
      <c r="R41120" s="15">
        <v>1</v>
      </c>
    </row>
    <row r="41121" spans="18:18" x14ac:dyDescent="0.25">
      <c r="R41121" s="15">
        <v>1</v>
      </c>
    </row>
    <row r="41122" spans="18:18" x14ac:dyDescent="0.25">
      <c r="R41122" s="15">
        <v>1</v>
      </c>
    </row>
    <row r="41123" spans="18:18" x14ac:dyDescent="0.25">
      <c r="R41123" s="15">
        <v>1</v>
      </c>
    </row>
    <row r="41124" spans="18:18" x14ac:dyDescent="0.25">
      <c r="R41124" s="15">
        <v>1</v>
      </c>
    </row>
    <row r="41125" spans="18:18" x14ac:dyDescent="0.25">
      <c r="R41125" s="15">
        <v>2</v>
      </c>
    </row>
    <row r="41126" spans="18:18" x14ac:dyDescent="0.25">
      <c r="R41126" s="15">
        <v>2</v>
      </c>
    </row>
    <row r="41127" spans="18:18" x14ac:dyDescent="0.25">
      <c r="R41127" s="15">
        <v>2</v>
      </c>
    </row>
    <row r="41128" spans="18:18" x14ac:dyDescent="0.25">
      <c r="R41128" s="15">
        <v>2</v>
      </c>
    </row>
    <row r="41129" spans="18:18" x14ac:dyDescent="0.25">
      <c r="R41129" s="15">
        <v>2</v>
      </c>
    </row>
    <row r="41130" spans="18:18" x14ac:dyDescent="0.25">
      <c r="R41130" s="15">
        <v>2</v>
      </c>
    </row>
    <row r="41131" spans="18:18" x14ac:dyDescent="0.25">
      <c r="R41131" s="15">
        <v>2</v>
      </c>
    </row>
    <row r="41132" spans="18:18" x14ac:dyDescent="0.25">
      <c r="R41132" s="15">
        <v>2</v>
      </c>
    </row>
    <row r="41133" spans="18:18" x14ac:dyDescent="0.25">
      <c r="R41133" s="15">
        <v>2</v>
      </c>
    </row>
    <row r="41134" spans="18:18" x14ac:dyDescent="0.25">
      <c r="R41134" s="15">
        <v>2</v>
      </c>
    </row>
    <row r="41135" spans="18:18" x14ac:dyDescent="0.25">
      <c r="R41135" s="15">
        <v>2</v>
      </c>
    </row>
    <row r="41136" spans="18:18" x14ac:dyDescent="0.25">
      <c r="R41136" s="15">
        <v>2</v>
      </c>
    </row>
    <row r="41137" spans="18:18" x14ac:dyDescent="0.25">
      <c r="R41137" s="15">
        <v>2</v>
      </c>
    </row>
    <row r="41138" spans="18:18" x14ac:dyDescent="0.25">
      <c r="R41138" s="15">
        <v>2</v>
      </c>
    </row>
    <row r="41139" spans="18:18" x14ac:dyDescent="0.25">
      <c r="R41139" s="15">
        <v>2</v>
      </c>
    </row>
    <row r="41140" spans="18:18" x14ac:dyDescent="0.25">
      <c r="R41140" s="15">
        <v>2</v>
      </c>
    </row>
    <row r="41141" spans="18:18" x14ac:dyDescent="0.25">
      <c r="R41141" s="15">
        <v>2</v>
      </c>
    </row>
    <row r="41142" spans="18:18" x14ac:dyDescent="0.25">
      <c r="R41142" s="15">
        <v>2</v>
      </c>
    </row>
    <row r="41143" spans="18:18" x14ac:dyDescent="0.25">
      <c r="R41143" s="15">
        <v>2</v>
      </c>
    </row>
    <row r="41144" spans="18:18" x14ac:dyDescent="0.25">
      <c r="R41144" s="15">
        <v>2</v>
      </c>
    </row>
    <row r="41145" spans="18:18" x14ac:dyDescent="0.25">
      <c r="R41145" s="15">
        <v>2</v>
      </c>
    </row>
    <row r="41146" spans="18:18" x14ac:dyDescent="0.25">
      <c r="R41146" s="15">
        <v>2</v>
      </c>
    </row>
    <row r="41147" spans="18:18" x14ac:dyDescent="0.25">
      <c r="R41147" s="15">
        <v>2</v>
      </c>
    </row>
    <row r="41148" spans="18:18" x14ac:dyDescent="0.25">
      <c r="R41148" s="15">
        <v>2</v>
      </c>
    </row>
    <row r="41149" spans="18:18" x14ac:dyDescent="0.25">
      <c r="R41149" s="15">
        <v>1</v>
      </c>
    </row>
    <row r="41150" spans="18:18" x14ac:dyDescent="0.25">
      <c r="R41150" s="15">
        <v>1</v>
      </c>
    </row>
    <row r="41151" spans="18:18" x14ac:dyDescent="0.25">
      <c r="R41151" s="15">
        <v>1</v>
      </c>
    </row>
    <row r="41152" spans="18:18" x14ac:dyDescent="0.25">
      <c r="R41152" s="15">
        <v>1</v>
      </c>
    </row>
    <row r="41153" spans="18:18" x14ac:dyDescent="0.25">
      <c r="R41153" s="15">
        <v>1</v>
      </c>
    </row>
    <row r="41154" spans="18:18" x14ac:dyDescent="0.25">
      <c r="R41154" s="15">
        <v>1</v>
      </c>
    </row>
    <row r="41155" spans="18:18" x14ac:dyDescent="0.25">
      <c r="R41155" s="15">
        <v>1</v>
      </c>
    </row>
    <row r="41156" spans="18:18" x14ac:dyDescent="0.25">
      <c r="R41156" s="15">
        <v>1</v>
      </c>
    </row>
    <row r="41157" spans="18:18" x14ac:dyDescent="0.25">
      <c r="R41157" s="15">
        <v>1</v>
      </c>
    </row>
    <row r="41158" spans="18:18" x14ac:dyDescent="0.25">
      <c r="R41158" s="15">
        <v>1</v>
      </c>
    </row>
    <row r="41159" spans="18:18" x14ac:dyDescent="0.25">
      <c r="R41159" s="15">
        <v>1</v>
      </c>
    </row>
    <row r="41160" spans="18:18" x14ac:dyDescent="0.25">
      <c r="R41160" s="15">
        <v>4</v>
      </c>
    </row>
    <row r="41161" spans="18:18" x14ac:dyDescent="0.25">
      <c r="R41161" s="15">
        <v>4</v>
      </c>
    </row>
    <row r="41162" spans="18:18" x14ac:dyDescent="0.25">
      <c r="R41162" s="15">
        <v>4</v>
      </c>
    </row>
    <row r="41163" spans="18:18" x14ac:dyDescent="0.25">
      <c r="R41163" s="15">
        <v>4</v>
      </c>
    </row>
    <row r="41164" spans="18:18" x14ac:dyDescent="0.25">
      <c r="R41164" s="15">
        <v>4</v>
      </c>
    </row>
    <row r="41165" spans="18:18" x14ac:dyDescent="0.25">
      <c r="R41165" s="15">
        <v>4</v>
      </c>
    </row>
    <row r="41166" spans="18:18" x14ac:dyDescent="0.25">
      <c r="R41166" s="15">
        <v>4</v>
      </c>
    </row>
    <row r="41167" spans="18:18" x14ac:dyDescent="0.25">
      <c r="R41167" s="15">
        <v>4</v>
      </c>
    </row>
    <row r="41168" spans="18:18" x14ac:dyDescent="0.25">
      <c r="R41168" s="15">
        <v>4</v>
      </c>
    </row>
    <row r="41169" spans="18:18" x14ac:dyDescent="0.25">
      <c r="R41169" s="15">
        <v>4</v>
      </c>
    </row>
    <row r="41170" spans="18:18" x14ac:dyDescent="0.25">
      <c r="R41170" s="15">
        <v>4</v>
      </c>
    </row>
    <row r="41171" spans="18:18" x14ac:dyDescent="0.25">
      <c r="R41171" s="15">
        <v>4</v>
      </c>
    </row>
    <row r="41172" spans="18:18" x14ac:dyDescent="0.25">
      <c r="R41172" s="15">
        <v>4</v>
      </c>
    </row>
    <row r="41173" spans="18:18" x14ac:dyDescent="0.25">
      <c r="R41173" s="15">
        <v>4</v>
      </c>
    </row>
    <row r="41174" spans="18:18" x14ac:dyDescent="0.25">
      <c r="R41174" s="15">
        <v>1</v>
      </c>
    </row>
    <row r="41175" spans="18:18" x14ac:dyDescent="0.25">
      <c r="R41175" s="15">
        <v>1</v>
      </c>
    </row>
    <row r="41176" spans="18:18" x14ac:dyDescent="0.25">
      <c r="R41176" s="15">
        <v>1</v>
      </c>
    </row>
    <row r="41177" spans="18:18" x14ac:dyDescent="0.25">
      <c r="R41177" s="15">
        <v>1</v>
      </c>
    </row>
    <row r="41178" spans="18:18" x14ac:dyDescent="0.25">
      <c r="R41178" s="15">
        <v>1</v>
      </c>
    </row>
    <row r="41179" spans="18:18" x14ac:dyDescent="0.25">
      <c r="R41179" s="15">
        <v>1</v>
      </c>
    </row>
    <row r="41180" spans="18:18" x14ac:dyDescent="0.25">
      <c r="R41180" s="15">
        <v>1</v>
      </c>
    </row>
    <row r="41181" spans="18:18" x14ac:dyDescent="0.25">
      <c r="R41181" s="15">
        <v>1</v>
      </c>
    </row>
    <row r="41182" spans="18:18" x14ac:dyDescent="0.25">
      <c r="R41182" s="15">
        <v>1</v>
      </c>
    </row>
    <row r="41183" spans="18:18" x14ac:dyDescent="0.25">
      <c r="R41183" s="15">
        <v>3</v>
      </c>
    </row>
    <row r="41184" spans="18:18" x14ac:dyDescent="0.25">
      <c r="R41184" s="15">
        <v>3</v>
      </c>
    </row>
    <row r="41185" spans="18:18" x14ac:dyDescent="0.25">
      <c r="R41185" s="15">
        <v>3</v>
      </c>
    </row>
    <row r="41186" spans="18:18" x14ac:dyDescent="0.25">
      <c r="R41186" s="15">
        <v>3</v>
      </c>
    </row>
    <row r="41187" spans="18:18" x14ac:dyDescent="0.25">
      <c r="R41187" s="15">
        <v>3</v>
      </c>
    </row>
    <row r="41188" spans="18:18" x14ac:dyDescent="0.25">
      <c r="R41188" s="15">
        <v>3</v>
      </c>
    </row>
    <row r="41189" spans="18:18" x14ac:dyDescent="0.25">
      <c r="R41189" s="15">
        <v>3</v>
      </c>
    </row>
    <row r="41190" spans="18:18" x14ac:dyDescent="0.25">
      <c r="R41190" s="15">
        <v>4</v>
      </c>
    </row>
    <row r="41191" spans="18:18" x14ac:dyDescent="0.25">
      <c r="R41191" s="15">
        <v>4</v>
      </c>
    </row>
    <row r="41192" spans="18:18" x14ac:dyDescent="0.25">
      <c r="R41192" s="15">
        <v>4</v>
      </c>
    </row>
    <row r="41193" spans="18:18" x14ac:dyDescent="0.25">
      <c r="R41193" s="15">
        <v>4</v>
      </c>
    </row>
    <row r="41194" spans="18:18" x14ac:dyDescent="0.25">
      <c r="R41194" s="15">
        <v>4</v>
      </c>
    </row>
    <row r="41195" spans="18:18" x14ac:dyDescent="0.25">
      <c r="R41195" s="15">
        <v>4</v>
      </c>
    </row>
    <row r="41196" spans="18:18" x14ac:dyDescent="0.25">
      <c r="R41196" s="15">
        <v>4</v>
      </c>
    </row>
    <row r="41197" spans="18:18" x14ac:dyDescent="0.25">
      <c r="R41197" s="15">
        <v>4</v>
      </c>
    </row>
    <row r="41198" spans="18:18" x14ac:dyDescent="0.25">
      <c r="R41198" s="15">
        <v>4</v>
      </c>
    </row>
    <row r="41199" spans="18:18" x14ac:dyDescent="0.25">
      <c r="R41199" s="15">
        <v>4</v>
      </c>
    </row>
    <row r="41200" spans="18:18" x14ac:dyDescent="0.25">
      <c r="R41200" s="15">
        <v>4</v>
      </c>
    </row>
    <row r="41201" spans="18:18" x14ac:dyDescent="0.25">
      <c r="R41201" s="15">
        <v>4</v>
      </c>
    </row>
    <row r="41202" spans="18:18" x14ac:dyDescent="0.25">
      <c r="R41202" s="15">
        <v>4</v>
      </c>
    </row>
    <row r="41203" spans="18:18" x14ac:dyDescent="0.25">
      <c r="R41203" s="15">
        <v>4</v>
      </c>
    </row>
    <row r="41204" spans="18:18" x14ac:dyDescent="0.25">
      <c r="R41204" s="15">
        <v>4</v>
      </c>
    </row>
    <row r="41205" spans="18:18" x14ac:dyDescent="0.25">
      <c r="R41205" s="15">
        <v>4</v>
      </c>
    </row>
    <row r="41206" spans="18:18" x14ac:dyDescent="0.25">
      <c r="R41206" s="15">
        <v>4</v>
      </c>
    </row>
    <row r="41207" spans="18:18" x14ac:dyDescent="0.25">
      <c r="R41207" s="15">
        <v>4</v>
      </c>
    </row>
    <row r="41208" spans="18:18" x14ac:dyDescent="0.25">
      <c r="R41208" s="15">
        <v>4</v>
      </c>
    </row>
    <row r="41209" spans="18:18" x14ac:dyDescent="0.25">
      <c r="R41209" s="15">
        <v>4</v>
      </c>
    </row>
    <row r="41210" spans="18:18" x14ac:dyDescent="0.25">
      <c r="R41210" s="15">
        <v>4</v>
      </c>
    </row>
    <row r="41211" spans="18:18" x14ac:dyDescent="0.25">
      <c r="R41211" s="15">
        <v>4</v>
      </c>
    </row>
    <row r="41212" spans="18:18" x14ac:dyDescent="0.25">
      <c r="R41212" s="15">
        <v>4</v>
      </c>
    </row>
    <row r="41213" spans="18:18" x14ac:dyDescent="0.25">
      <c r="R41213" s="15">
        <v>4</v>
      </c>
    </row>
    <row r="41214" spans="18:18" x14ac:dyDescent="0.25">
      <c r="R41214" s="15">
        <v>1</v>
      </c>
    </row>
    <row r="41215" spans="18:18" x14ac:dyDescent="0.25">
      <c r="R41215" s="15">
        <v>1</v>
      </c>
    </row>
    <row r="41216" spans="18:18" x14ac:dyDescent="0.25">
      <c r="R41216" s="15">
        <v>1</v>
      </c>
    </row>
    <row r="41217" spans="18:18" x14ac:dyDescent="0.25">
      <c r="R41217" s="15">
        <v>1</v>
      </c>
    </row>
    <row r="41218" spans="18:18" x14ac:dyDescent="0.25">
      <c r="R41218" s="15">
        <v>1</v>
      </c>
    </row>
    <row r="41219" spans="18:18" x14ac:dyDescent="0.25">
      <c r="R41219" s="15">
        <v>1</v>
      </c>
    </row>
    <row r="41220" spans="18:18" x14ac:dyDescent="0.25">
      <c r="R41220" s="15">
        <v>1</v>
      </c>
    </row>
    <row r="41221" spans="18:18" x14ac:dyDescent="0.25">
      <c r="R41221" s="15">
        <v>1</v>
      </c>
    </row>
    <row r="41222" spans="18:18" x14ac:dyDescent="0.25">
      <c r="R41222" s="15">
        <v>1</v>
      </c>
    </row>
    <row r="41223" spans="18:18" x14ac:dyDescent="0.25">
      <c r="R41223" s="15">
        <v>1</v>
      </c>
    </row>
    <row r="41224" spans="18:18" x14ac:dyDescent="0.25">
      <c r="R41224" s="15">
        <v>1</v>
      </c>
    </row>
    <row r="41225" spans="18:18" x14ac:dyDescent="0.25">
      <c r="R41225" s="15">
        <v>1</v>
      </c>
    </row>
    <row r="41226" spans="18:18" x14ac:dyDescent="0.25">
      <c r="R41226" s="15">
        <v>1</v>
      </c>
    </row>
    <row r="41227" spans="18:18" x14ac:dyDescent="0.25">
      <c r="R41227" s="15">
        <v>4</v>
      </c>
    </row>
    <row r="41228" spans="18:18" x14ac:dyDescent="0.25">
      <c r="R41228" s="15">
        <v>4</v>
      </c>
    </row>
    <row r="41229" spans="18:18" x14ac:dyDescent="0.25">
      <c r="R41229" s="15">
        <v>4</v>
      </c>
    </row>
    <row r="41230" spans="18:18" x14ac:dyDescent="0.25">
      <c r="R41230" s="15">
        <v>4</v>
      </c>
    </row>
    <row r="41231" spans="18:18" x14ac:dyDescent="0.25">
      <c r="R41231" s="15">
        <v>4</v>
      </c>
    </row>
    <row r="41232" spans="18:18" x14ac:dyDescent="0.25">
      <c r="R41232" s="15">
        <v>4</v>
      </c>
    </row>
    <row r="41233" spans="18:18" x14ac:dyDescent="0.25">
      <c r="R41233" s="15">
        <v>4</v>
      </c>
    </row>
    <row r="41234" spans="18:18" x14ac:dyDescent="0.25">
      <c r="R41234" s="15">
        <v>4</v>
      </c>
    </row>
    <row r="41235" spans="18:18" x14ac:dyDescent="0.25">
      <c r="R41235" s="15">
        <v>4</v>
      </c>
    </row>
    <row r="41236" spans="18:18" x14ac:dyDescent="0.25">
      <c r="R41236" s="15">
        <v>4</v>
      </c>
    </row>
    <row r="41237" spans="18:18" x14ac:dyDescent="0.25">
      <c r="R41237" s="15">
        <v>4</v>
      </c>
    </row>
    <row r="41238" spans="18:18" x14ac:dyDescent="0.25">
      <c r="R41238" s="15">
        <v>4</v>
      </c>
    </row>
    <row r="41239" spans="18:18" x14ac:dyDescent="0.25">
      <c r="R41239" s="15">
        <v>4</v>
      </c>
    </row>
    <row r="41240" spans="18:18" x14ac:dyDescent="0.25">
      <c r="R41240" s="15">
        <v>4</v>
      </c>
    </row>
    <row r="41241" spans="18:18" x14ac:dyDescent="0.25">
      <c r="R41241" s="15">
        <v>2</v>
      </c>
    </row>
    <row r="41242" spans="18:18" x14ac:dyDescent="0.25">
      <c r="R41242" s="15">
        <v>2</v>
      </c>
    </row>
    <row r="41243" spans="18:18" x14ac:dyDescent="0.25">
      <c r="R41243" s="15">
        <v>2</v>
      </c>
    </row>
    <row r="41244" spans="18:18" x14ac:dyDescent="0.25">
      <c r="R41244" s="15">
        <v>2</v>
      </c>
    </row>
    <row r="41245" spans="18:18" x14ac:dyDescent="0.25">
      <c r="R41245" s="15">
        <v>2</v>
      </c>
    </row>
    <row r="41246" spans="18:18" x14ac:dyDescent="0.25">
      <c r="R41246" s="15">
        <v>4</v>
      </c>
    </row>
    <row r="41247" spans="18:18" x14ac:dyDescent="0.25">
      <c r="R41247" s="15">
        <v>4</v>
      </c>
    </row>
    <row r="41248" spans="18:18" x14ac:dyDescent="0.25">
      <c r="R41248" s="15">
        <v>4</v>
      </c>
    </row>
    <row r="41249" spans="18:18" x14ac:dyDescent="0.25">
      <c r="R41249" s="15">
        <v>4</v>
      </c>
    </row>
    <row r="41250" spans="18:18" x14ac:dyDescent="0.25">
      <c r="R41250" s="15">
        <v>4</v>
      </c>
    </row>
    <row r="41251" spans="18:18" x14ac:dyDescent="0.25">
      <c r="R41251" s="15">
        <v>4</v>
      </c>
    </row>
    <row r="41252" spans="18:18" x14ac:dyDescent="0.25">
      <c r="R41252" s="15">
        <v>4</v>
      </c>
    </row>
    <row r="41253" spans="18:18" x14ac:dyDescent="0.25">
      <c r="R41253" s="15">
        <v>4</v>
      </c>
    </row>
    <row r="41254" spans="18:18" x14ac:dyDescent="0.25">
      <c r="R41254" s="15">
        <v>4</v>
      </c>
    </row>
    <row r="41255" spans="18:18" x14ac:dyDescent="0.25">
      <c r="R41255" s="15">
        <v>4</v>
      </c>
    </row>
    <row r="41256" spans="18:18" x14ac:dyDescent="0.25">
      <c r="R41256" s="15">
        <v>4</v>
      </c>
    </row>
    <row r="41257" spans="18:18" x14ac:dyDescent="0.25">
      <c r="R41257" s="15">
        <v>4</v>
      </c>
    </row>
    <row r="41258" spans="18:18" x14ac:dyDescent="0.25">
      <c r="R41258" s="15">
        <v>4</v>
      </c>
    </row>
    <row r="41259" spans="18:18" x14ac:dyDescent="0.25">
      <c r="R41259" s="15">
        <v>4</v>
      </c>
    </row>
    <row r="41260" spans="18:18" x14ac:dyDescent="0.25">
      <c r="R41260" s="15">
        <v>4</v>
      </c>
    </row>
    <row r="41261" spans="18:18" x14ac:dyDescent="0.25">
      <c r="R41261" s="15">
        <v>4</v>
      </c>
    </row>
    <row r="41262" spans="18:18" x14ac:dyDescent="0.25">
      <c r="R41262" s="15">
        <v>4</v>
      </c>
    </row>
    <row r="41263" spans="18:18" x14ac:dyDescent="0.25">
      <c r="R41263" s="15">
        <v>4</v>
      </c>
    </row>
    <row r="41264" spans="18:18" x14ac:dyDescent="0.25">
      <c r="R41264" s="15">
        <v>4</v>
      </c>
    </row>
    <row r="41265" spans="18:18" x14ac:dyDescent="0.25">
      <c r="R41265" s="15">
        <v>4</v>
      </c>
    </row>
    <row r="41266" spans="18:18" x14ac:dyDescent="0.25">
      <c r="R41266" s="15">
        <v>4</v>
      </c>
    </row>
    <row r="41267" spans="18:18" x14ac:dyDescent="0.25">
      <c r="R41267" s="15">
        <v>4</v>
      </c>
    </row>
    <row r="41268" spans="18:18" x14ac:dyDescent="0.25">
      <c r="R41268" s="15">
        <v>4</v>
      </c>
    </row>
    <row r="41269" spans="18:18" x14ac:dyDescent="0.25">
      <c r="R41269" s="15">
        <v>4</v>
      </c>
    </row>
    <row r="41270" spans="18:18" x14ac:dyDescent="0.25">
      <c r="R41270" s="15">
        <v>4</v>
      </c>
    </row>
    <row r="41271" spans="18:18" x14ac:dyDescent="0.25">
      <c r="R41271" s="15">
        <v>4</v>
      </c>
    </row>
    <row r="41272" spans="18:18" x14ac:dyDescent="0.25">
      <c r="R41272" s="15">
        <v>4</v>
      </c>
    </row>
    <row r="41273" spans="18:18" x14ac:dyDescent="0.25">
      <c r="R41273" s="15">
        <v>4</v>
      </c>
    </row>
    <row r="41274" spans="18:18" x14ac:dyDescent="0.25">
      <c r="R41274" s="15">
        <v>4</v>
      </c>
    </row>
    <row r="41275" spans="18:18" x14ac:dyDescent="0.25">
      <c r="R41275" s="15">
        <v>4</v>
      </c>
    </row>
    <row r="41276" spans="18:18" x14ac:dyDescent="0.25">
      <c r="R41276" s="15">
        <v>4</v>
      </c>
    </row>
    <row r="41277" spans="18:18" x14ac:dyDescent="0.25">
      <c r="R41277" s="15">
        <v>4</v>
      </c>
    </row>
    <row r="41278" spans="18:18" x14ac:dyDescent="0.25">
      <c r="R41278" s="15">
        <v>4</v>
      </c>
    </row>
    <row r="41279" spans="18:18" x14ac:dyDescent="0.25">
      <c r="R41279" s="15">
        <v>4</v>
      </c>
    </row>
    <row r="41280" spans="18:18" x14ac:dyDescent="0.25">
      <c r="R41280" s="15">
        <v>4</v>
      </c>
    </row>
    <row r="41281" spans="18:18" x14ac:dyDescent="0.25">
      <c r="R41281" s="15">
        <v>4</v>
      </c>
    </row>
    <row r="41282" spans="18:18" x14ac:dyDescent="0.25">
      <c r="R41282" s="15">
        <v>4</v>
      </c>
    </row>
    <row r="41283" spans="18:18" x14ac:dyDescent="0.25">
      <c r="R41283" s="15">
        <v>4</v>
      </c>
    </row>
    <row r="41284" spans="18:18" x14ac:dyDescent="0.25">
      <c r="R41284" s="15">
        <v>4</v>
      </c>
    </row>
    <row r="41285" spans="18:18" x14ac:dyDescent="0.25">
      <c r="R41285" s="15">
        <v>4</v>
      </c>
    </row>
    <row r="41286" spans="18:18" x14ac:dyDescent="0.25">
      <c r="R41286" s="15">
        <v>4</v>
      </c>
    </row>
    <row r="41287" spans="18:18" x14ac:dyDescent="0.25">
      <c r="R41287" s="15">
        <v>4</v>
      </c>
    </row>
    <row r="41288" spans="18:18" x14ac:dyDescent="0.25">
      <c r="R41288" s="15">
        <v>4</v>
      </c>
    </row>
    <row r="41289" spans="18:18" x14ac:dyDescent="0.25">
      <c r="R41289" s="15">
        <v>4</v>
      </c>
    </row>
    <row r="41290" spans="18:18" x14ac:dyDescent="0.25">
      <c r="R41290" s="15">
        <v>4</v>
      </c>
    </row>
    <row r="41291" spans="18:18" x14ac:dyDescent="0.25">
      <c r="R41291" s="15">
        <v>4</v>
      </c>
    </row>
    <row r="41292" spans="18:18" x14ac:dyDescent="0.25">
      <c r="R41292" s="15">
        <v>4</v>
      </c>
    </row>
    <row r="41293" spans="18:18" x14ac:dyDescent="0.25">
      <c r="R41293" s="15">
        <v>4</v>
      </c>
    </row>
    <row r="41294" spans="18:18" x14ac:dyDescent="0.25">
      <c r="R41294" s="15">
        <v>4</v>
      </c>
    </row>
    <row r="41295" spans="18:18" x14ac:dyDescent="0.25">
      <c r="R41295" s="15">
        <v>4</v>
      </c>
    </row>
    <row r="41296" spans="18:18" x14ac:dyDescent="0.25">
      <c r="R41296" s="15">
        <v>4</v>
      </c>
    </row>
    <row r="41297" spans="18:18" x14ac:dyDescent="0.25">
      <c r="R41297" s="15">
        <v>4</v>
      </c>
    </row>
    <row r="41298" spans="18:18" x14ac:dyDescent="0.25">
      <c r="R41298" s="15">
        <v>4</v>
      </c>
    </row>
    <row r="41299" spans="18:18" x14ac:dyDescent="0.25">
      <c r="R41299" s="15">
        <v>4</v>
      </c>
    </row>
    <row r="41300" spans="18:18" x14ac:dyDescent="0.25">
      <c r="R41300" s="15">
        <v>4</v>
      </c>
    </row>
    <row r="41301" spans="18:18" x14ac:dyDescent="0.25">
      <c r="R41301" s="15">
        <v>4</v>
      </c>
    </row>
    <row r="41302" spans="18:18" x14ac:dyDescent="0.25">
      <c r="R41302" s="15">
        <v>4</v>
      </c>
    </row>
    <row r="41303" spans="18:18" x14ac:dyDescent="0.25">
      <c r="R41303" s="15">
        <v>4</v>
      </c>
    </row>
    <row r="41304" spans="18:18" x14ac:dyDescent="0.25">
      <c r="R41304" s="15">
        <v>4</v>
      </c>
    </row>
    <row r="41305" spans="18:18" x14ac:dyDescent="0.25">
      <c r="R41305" s="15">
        <v>4</v>
      </c>
    </row>
    <row r="41306" spans="18:18" x14ac:dyDescent="0.25">
      <c r="R41306" s="15">
        <v>4</v>
      </c>
    </row>
    <row r="41307" spans="18:18" x14ac:dyDescent="0.25">
      <c r="R41307" s="15">
        <v>4</v>
      </c>
    </row>
    <row r="41308" spans="18:18" x14ac:dyDescent="0.25">
      <c r="R41308" s="15">
        <v>4</v>
      </c>
    </row>
    <row r="41309" spans="18:18" x14ac:dyDescent="0.25">
      <c r="R41309" s="15">
        <v>4</v>
      </c>
    </row>
    <row r="41310" spans="18:18" x14ac:dyDescent="0.25">
      <c r="R41310" s="15">
        <v>4</v>
      </c>
    </row>
    <row r="41311" spans="18:18" x14ac:dyDescent="0.25">
      <c r="R41311" s="15">
        <v>4</v>
      </c>
    </row>
    <row r="41312" spans="18:18" x14ac:dyDescent="0.25">
      <c r="R41312" s="15">
        <v>4</v>
      </c>
    </row>
    <row r="41313" spans="18:18" x14ac:dyDescent="0.25">
      <c r="R41313" s="15">
        <v>4</v>
      </c>
    </row>
    <row r="41314" spans="18:18" x14ac:dyDescent="0.25">
      <c r="R41314" s="15">
        <v>4</v>
      </c>
    </row>
    <row r="41315" spans="18:18" x14ac:dyDescent="0.25">
      <c r="R41315" s="15">
        <v>4</v>
      </c>
    </row>
    <row r="41316" spans="18:18" x14ac:dyDescent="0.25">
      <c r="R41316" s="15">
        <v>4</v>
      </c>
    </row>
    <row r="41317" spans="18:18" x14ac:dyDescent="0.25">
      <c r="R41317" s="15">
        <v>4</v>
      </c>
    </row>
    <row r="41318" spans="18:18" x14ac:dyDescent="0.25">
      <c r="R41318" s="15">
        <v>4</v>
      </c>
    </row>
    <row r="41319" spans="18:18" x14ac:dyDescent="0.25">
      <c r="R41319" s="15">
        <v>4</v>
      </c>
    </row>
    <row r="41320" spans="18:18" x14ac:dyDescent="0.25">
      <c r="R41320" s="15">
        <v>4</v>
      </c>
    </row>
    <row r="41321" spans="18:18" x14ac:dyDescent="0.25">
      <c r="R41321" s="15">
        <v>4</v>
      </c>
    </row>
    <row r="41322" spans="18:18" x14ac:dyDescent="0.25">
      <c r="R41322" s="15">
        <v>4</v>
      </c>
    </row>
    <row r="41323" spans="18:18" x14ac:dyDescent="0.25">
      <c r="R41323" s="15">
        <v>4</v>
      </c>
    </row>
    <row r="41324" spans="18:18" x14ac:dyDescent="0.25">
      <c r="R41324" s="15">
        <v>4</v>
      </c>
    </row>
    <row r="41325" spans="18:18" x14ac:dyDescent="0.25">
      <c r="R41325" s="15">
        <v>4</v>
      </c>
    </row>
    <row r="41326" spans="18:18" x14ac:dyDescent="0.25">
      <c r="R41326" s="15">
        <v>4</v>
      </c>
    </row>
    <row r="41327" spans="18:18" x14ac:dyDescent="0.25">
      <c r="R41327" s="15">
        <v>4</v>
      </c>
    </row>
    <row r="41328" spans="18:18" x14ac:dyDescent="0.25">
      <c r="R41328" s="15">
        <v>4</v>
      </c>
    </row>
    <row r="41329" spans="18:18" x14ac:dyDescent="0.25">
      <c r="R41329" s="15">
        <v>4</v>
      </c>
    </row>
    <row r="41330" spans="18:18" x14ac:dyDescent="0.25">
      <c r="R41330" s="15">
        <v>4</v>
      </c>
    </row>
    <row r="41331" spans="18:18" x14ac:dyDescent="0.25">
      <c r="R41331" s="15">
        <v>4</v>
      </c>
    </row>
    <row r="41332" spans="18:18" x14ac:dyDescent="0.25">
      <c r="R41332" s="15">
        <v>4</v>
      </c>
    </row>
    <row r="41333" spans="18:18" x14ac:dyDescent="0.25">
      <c r="R41333" s="15">
        <v>4</v>
      </c>
    </row>
    <row r="41334" spans="18:18" x14ac:dyDescent="0.25">
      <c r="R41334" s="15">
        <v>4</v>
      </c>
    </row>
    <row r="41335" spans="18:18" x14ac:dyDescent="0.25">
      <c r="R41335" s="15">
        <v>4</v>
      </c>
    </row>
    <row r="41336" spans="18:18" x14ac:dyDescent="0.25">
      <c r="R41336" s="15">
        <v>4</v>
      </c>
    </row>
    <row r="41337" spans="18:18" x14ac:dyDescent="0.25">
      <c r="R41337" s="15">
        <v>4</v>
      </c>
    </row>
    <row r="41338" spans="18:18" x14ac:dyDescent="0.25">
      <c r="R41338" s="15">
        <v>4</v>
      </c>
    </row>
    <row r="41339" spans="18:18" x14ac:dyDescent="0.25">
      <c r="R41339" s="15">
        <v>4</v>
      </c>
    </row>
    <row r="41340" spans="18:18" x14ac:dyDescent="0.25">
      <c r="R41340" s="15">
        <v>4</v>
      </c>
    </row>
    <row r="41341" spans="18:18" x14ac:dyDescent="0.25">
      <c r="R41341" s="15">
        <v>1</v>
      </c>
    </row>
    <row r="41342" spans="18:18" x14ac:dyDescent="0.25">
      <c r="R41342" s="15">
        <v>1</v>
      </c>
    </row>
    <row r="41343" spans="18:18" x14ac:dyDescent="0.25">
      <c r="R41343" s="15">
        <v>1</v>
      </c>
    </row>
    <row r="41344" spans="18:18" x14ac:dyDescent="0.25">
      <c r="R41344" s="15">
        <v>1</v>
      </c>
    </row>
    <row r="41345" spans="18:18" x14ac:dyDescent="0.25">
      <c r="R41345" s="15">
        <v>1</v>
      </c>
    </row>
    <row r="41346" spans="18:18" x14ac:dyDescent="0.25">
      <c r="R41346" s="15">
        <v>1</v>
      </c>
    </row>
    <row r="41347" spans="18:18" x14ac:dyDescent="0.25">
      <c r="R41347" s="15">
        <v>1</v>
      </c>
    </row>
    <row r="41348" spans="18:18" x14ac:dyDescent="0.25">
      <c r="R41348" s="15">
        <v>1</v>
      </c>
    </row>
    <row r="41349" spans="18:18" x14ac:dyDescent="0.25">
      <c r="R41349" s="15">
        <v>1</v>
      </c>
    </row>
    <row r="41350" spans="18:18" x14ac:dyDescent="0.25">
      <c r="R41350" s="15">
        <v>1</v>
      </c>
    </row>
    <row r="41351" spans="18:18" x14ac:dyDescent="0.25">
      <c r="R41351" s="15">
        <v>1</v>
      </c>
    </row>
    <row r="41352" spans="18:18" x14ac:dyDescent="0.25">
      <c r="R41352" s="15">
        <v>1</v>
      </c>
    </row>
    <row r="41353" spans="18:18" x14ac:dyDescent="0.25">
      <c r="R41353" s="15">
        <v>1</v>
      </c>
    </row>
    <row r="41354" spans="18:18" x14ac:dyDescent="0.25">
      <c r="R41354" s="15">
        <v>1</v>
      </c>
    </row>
    <row r="41355" spans="18:18" x14ac:dyDescent="0.25">
      <c r="R41355" s="15">
        <v>1</v>
      </c>
    </row>
    <row r="41356" spans="18:18" x14ac:dyDescent="0.25">
      <c r="R41356" s="15">
        <v>1</v>
      </c>
    </row>
    <row r="41357" spans="18:18" x14ac:dyDescent="0.25">
      <c r="R41357" s="15">
        <v>1</v>
      </c>
    </row>
    <row r="41358" spans="18:18" x14ac:dyDescent="0.25">
      <c r="R41358" s="15">
        <v>1</v>
      </c>
    </row>
    <row r="41359" spans="18:18" x14ac:dyDescent="0.25">
      <c r="R41359" s="15">
        <v>1</v>
      </c>
    </row>
    <row r="41360" spans="18:18" x14ac:dyDescent="0.25">
      <c r="R41360" s="15">
        <v>1</v>
      </c>
    </row>
    <row r="41361" spans="18:18" x14ac:dyDescent="0.25">
      <c r="R41361" s="15">
        <v>1</v>
      </c>
    </row>
    <row r="41362" spans="18:18" x14ac:dyDescent="0.25">
      <c r="R41362" s="15">
        <v>1</v>
      </c>
    </row>
    <row r="41363" spans="18:18" x14ac:dyDescent="0.25">
      <c r="R41363" s="15">
        <v>1</v>
      </c>
    </row>
    <row r="41364" spans="18:18" x14ac:dyDescent="0.25">
      <c r="R41364" s="15">
        <v>1</v>
      </c>
    </row>
    <row r="41365" spans="18:18" x14ac:dyDescent="0.25">
      <c r="R41365" s="15">
        <v>1</v>
      </c>
    </row>
    <row r="41366" spans="18:18" x14ac:dyDescent="0.25">
      <c r="R41366" s="15">
        <v>1</v>
      </c>
    </row>
    <row r="41367" spans="18:18" x14ac:dyDescent="0.25">
      <c r="R41367" s="15">
        <v>1</v>
      </c>
    </row>
    <row r="41368" spans="18:18" x14ac:dyDescent="0.25">
      <c r="R41368" s="15">
        <v>1</v>
      </c>
    </row>
    <row r="41369" spans="18:18" x14ac:dyDescent="0.25">
      <c r="R41369" s="15">
        <v>1</v>
      </c>
    </row>
    <row r="41370" spans="18:18" x14ac:dyDescent="0.25">
      <c r="R41370" s="15">
        <v>1</v>
      </c>
    </row>
    <row r="41371" spans="18:18" x14ac:dyDescent="0.25">
      <c r="R41371" s="15">
        <v>1</v>
      </c>
    </row>
    <row r="41372" spans="18:18" x14ac:dyDescent="0.25">
      <c r="R41372" s="15">
        <v>1</v>
      </c>
    </row>
    <row r="41373" spans="18:18" x14ac:dyDescent="0.25">
      <c r="R41373" s="15">
        <v>4</v>
      </c>
    </row>
    <row r="41374" spans="18:18" x14ac:dyDescent="0.25">
      <c r="R41374" s="15">
        <v>4</v>
      </c>
    </row>
    <row r="41375" spans="18:18" x14ac:dyDescent="0.25">
      <c r="R41375" s="15">
        <v>4</v>
      </c>
    </row>
    <row r="41376" spans="18:18" x14ac:dyDescent="0.25">
      <c r="R41376" s="15">
        <v>4</v>
      </c>
    </row>
    <row r="41377" spans="18:18" x14ac:dyDescent="0.25">
      <c r="R41377" s="15">
        <v>4</v>
      </c>
    </row>
    <row r="41378" spans="18:18" x14ac:dyDescent="0.25">
      <c r="R41378" s="15">
        <v>4</v>
      </c>
    </row>
    <row r="41379" spans="18:18" x14ac:dyDescent="0.25">
      <c r="R41379" s="15">
        <v>4</v>
      </c>
    </row>
    <row r="41380" spans="18:18" x14ac:dyDescent="0.25">
      <c r="R41380" s="15">
        <v>4</v>
      </c>
    </row>
    <row r="41381" spans="18:18" x14ac:dyDescent="0.25">
      <c r="R41381" s="15">
        <v>2</v>
      </c>
    </row>
    <row r="41382" spans="18:18" x14ac:dyDescent="0.25">
      <c r="R41382" s="15">
        <v>2</v>
      </c>
    </row>
    <row r="41383" spans="18:18" x14ac:dyDescent="0.25">
      <c r="R41383" s="15">
        <v>2</v>
      </c>
    </row>
    <row r="41384" spans="18:18" x14ac:dyDescent="0.25">
      <c r="R41384" s="15">
        <v>2</v>
      </c>
    </row>
    <row r="41385" spans="18:18" x14ac:dyDescent="0.25">
      <c r="R41385" s="15">
        <v>2</v>
      </c>
    </row>
    <row r="41386" spans="18:18" x14ac:dyDescent="0.25">
      <c r="R41386" s="15">
        <v>2</v>
      </c>
    </row>
    <row r="41387" spans="18:18" x14ac:dyDescent="0.25">
      <c r="R41387" s="15">
        <v>2</v>
      </c>
    </row>
    <row r="41388" spans="18:18" x14ac:dyDescent="0.25">
      <c r="R41388" s="15">
        <v>2</v>
      </c>
    </row>
    <row r="41389" spans="18:18" x14ac:dyDescent="0.25">
      <c r="R41389" s="15">
        <v>2</v>
      </c>
    </row>
    <row r="41390" spans="18:18" x14ac:dyDescent="0.25">
      <c r="R41390" s="15">
        <v>1</v>
      </c>
    </row>
    <row r="41391" spans="18:18" x14ac:dyDescent="0.25">
      <c r="R41391" s="15">
        <v>1</v>
      </c>
    </row>
    <row r="41392" spans="18:18" x14ac:dyDescent="0.25">
      <c r="R41392" s="15">
        <v>1</v>
      </c>
    </row>
    <row r="41393" spans="18:18" x14ac:dyDescent="0.25">
      <c r="R41393" s="15">
        <v>1</v>
      </c>
    </row>
    <row r="41394" spans="18:18" x14ac:dyDescent="0.25">
      <c r="R41394" s="15">
        <v>4</v>
      </c>
    </row>
    <row r="41395" spans="18:18" x14ac:dyDescent="0.25">
      <c r="R41395" s="15">
        <v>4</v>
      </c>
    </row>
    <row r="41396" spans="18:18" x14ac:dyDescent="0.25">
      <c r="R41396" s="15">
        <v>4</v>
      </c>
    </row>
    <row r="41397" spans="18:18" x14ac:dyDescent="0.25">
      <c r="R41397" s="15">
        <v>4</v>
      </c>
    </row>
    <row r="41398" spans="18:18" x14ac:dyDescent="0.25">
      <c r="R41398" s="15">
        <v>4</v>
      </c>
    </row>
    <row r="41399" spans="18:18" x14ac:dyDescent="0.25">
      <c r="R41399" s="15">
        <v>4</v>
      </c>
    </row>
    <row r="41400" spans="18:18" x14ac:dyDescent="0.25">
      <c r="R41400" s="15">
        <v>4</v>
      </c>
    </row>
    <row r="41401" spans="18:18" x14ac:dyDescent="0.25">
      <c r="R41401" s="15">
        <v>4</v>
      </c>
    </row>
    <row r="41402" spans="18:18" x14ac:dyDescent="0.25">
      <c r="R41402" s="15">
        <v>4</v>
      </c>
    </row>
    <row r="41403" spans="18:18" x14ac:dyDescent="0.25">
      <c r="R41403" s="15">
        <v>4</v>
      </c>
    </row>
    <row r="41404" spans="18:18" x14ac:dyDescent="0.25">
      <c r="R41404" s="15">
        <v>4</v>
      </c>
    </row>
    <row r="41405" spans="18:18" x14ac:dyDescent="0.25">
      <c r="R41405" s="15">
        <v>4</v>
      </c>
    </row>
    <row r="41406" spans="18:18" x14ac:dyDescent="0.25">
      <c r="R41406" s="15">
        <v>4</v>
      </c>
    </row>
    <row r="41407" spans="18:18" x14ac:dyDescent="0.25">
      <c r="R41407" s="15">
        <v>4</v>
      </c>
    </row>
    <row r="41408" spans="18:18" x14ac:dyDescent="0.25">
      <c r="R41408" s="15">
        <v>4</v>
      </c>
    </row>
    <row r="41409" spans="18:18" x14ac:dyDescent="0.25">
      <c r="R41409" s="15">
        <v>4</v>
      </c>
    </row>
    <row r="41410" spans="18:18" x14ac:dyDescent="0.25">
      <c r="R41410" s="15">
        <v>4</v>
      </c>
    </row>
    <row r="41411" spans="18:18" x14ac:dyDescent="0.25">
      <c r="R41411" s="15">
        <v>4</v>
      </c>
    </row>
    <row r="41412" spans="18:18" x14ac:dyDescent="0.25">
      <c r="R41412" s="15">
        <v>4</v>
      </c>
    </row>
    <row r="41413" spans="18:18" x14ac:dyDescent="0.25">
      <c r="R41413" s="15">
        <v>4</v>
      </c>
    </row>
    <row r="41414" spans="18:18" x14ac:dyDescent="0.25">
      <c r="R41414" s="15">
        <v>4</v>
      </c>
    </row>
    <row r="41415" spans="18:18" x14ac:dyDescent="0.25">
      <c r="R41415" s="15">
        <v>3</v>
      </c>
    </row>
    <row r="41416" spans="18:18" x14ac:dyDescent="0.25">
      <c r="R41416" s="15">
        <v>3</v>
      </c>
    </row>
    <row r="41417" spans="18:18" x14ac:dyDescent="0.25">
      <c r="R41417" s="15">
        <v>3</v>
      </c>
    </row>
    <row r="41418" spans="18:18" x14ac:dyDescent="0.25">
      <c r="R41418" s="15">
        <v>3</v>
      </c>
    </row>
    <row r="41419" spans="18:18" x14ac:dyDescent="0.25">
      <c r="R41419" s="15">
        <v>3</v>
      </c>
    </row>
    <row r="41420" spans="18:18" x14ac:dyDescent="0.25">
      <c r="R41420" s="15">
        <v>3</v>
      </c>
    </row>
    <row r="41421" spans="18:18" x14ac:dyDescent="0.25">
      <c r="R41421" s="15">
        <v>3</v>
      </c>
    </row>
    <row r="41422" spans="18:18" x14ac:dyDescent="0.25">
      <c r="R41422" s="15">
        <v>3</v>
      </c>
    </row>
    <row r="41423" spans="18:18" x14ac:dyDescent="0.25">
      <c r="R41423" s="15">
        <v>3</v>
      </c>
    </row>
    <row r="41424" spans="18:18" x14ac:dyDescent="0.25">
      <c r="R41424" s="15">
        <v>3</v>
      </c>
    </row>
    <row r="41425" spans="18:18" x14ac:dyDescent="0.25">
      <c r="R41425" s="15">
        <v>3</v>
      </c>
    </row>
    <row r="41426" spans="18:18" x14ac:dyDescent="0.25">
      <c r="R41426" s="15">
        <v>3</v>
      </c>
    </row>
    <row r="41427" spans="18:18" x14ac:dyDescent="0.25">
      <c r="R41427" s="15">
        <v>3</v>
      </c>
    </row>
    <row r="41428" spans="18:18" x14ac:dyDescent="0.25">
      <c r="R41428" s="15">
        <v>3</v>
      </c>
    </row>
    <row r="41429" spans="18:18" x14ac:dyDescent="0.25">
      <c r="R41429" s="15">
        <v>3</v>
      </c>
    </row>
    <row r="41430" spans="18:18" x14ac:dyDescent="0.25">
      <c r="R41430" s="15">
        <v>3</v>
      </c>
    </row>
    <row r="41431" spans="18:18" x14ac:dyDescent="0.25">
      <c r="R41431" s="15">
        <v>3</v>
      </c>
    </row>
    <row r="41432" spans="18:18" x14ac:dyDescent="0.25">
      <c r="R41432" s="15">
        <v>3</v>
      </c>
    </row>
    <row r="41433" spans="18:18" x14ac:dyDescent="0.25">
      <c r="R41433" s="15">
        <v>3</v>
      </c>
    </row>
    <row r="41434" spans="18:18" x14ac:dyDescent="0.25">
      <c r="R41434" s="15">
        <v>3</v>
      </c>
    </row>
    <row r="41435" spans="18:18" x14ac:dyDescent="0.25">
      <c r="R41435" s="15">
        <v>3</v>
      </c>
    </row>
    <row r="41436" spans="18:18" x14ac:dyDescent="0.25">
      <c r="R41436" s="15">
        <v>3</v>
      </c>
    </row>
    <row r="41437" spans="18:18" x14ac:dyDescent="0.25">
      <c r="R41437" s="15">
        <v>3</v>
      </c>
    </row>
    <row r="41438" spans="18:18" x14ac:dyDescent="0.25">
      <c r="R41438" s="15">
        <v>3</v>
      </c>
    </row>
    <row r="41439" spans="18:18" x14ac:dyDescent="0.25">
      <c r="R41439" s="15">
        <v>3</v>
      </c>
    </row>
    <row r="41440" spans="18:18" x14ac:dyDescent="0.25">
      <c r="R41440" s="15">
        <v>3</v>
      </c>
    </row>
    <row r="41441" spans="18:18" x14ac:dyDescent="0.25">
      <c r="R41441" s="15">
        <v>3</v>
      </c>
    </row>
    <row r="41442" spans="18:18" x14ac:dyDescent="0.25">
      <c r="R41442" s="15">
        <v>3</v>
      </c>
    </row>
    <row r="41443" spans="18:18" x14ac:dyDescent="0.25">
      <c r="R41443" s="15">
        <v>1</v>
      </c>
    </row>
    <row r="41444" spans="18:18" x14ac:dyDescent="0.25">
      <c r="R41444" s="15">
        <v>1</v>
      </c>
    </row>
    <row r="41445" spans="18:18" x14ac:dyDescent="0.25">
      <c r="R41445" s="15">
        <v>1</v>
      </c>
    </row>
    <row r="41446" spans="18:18" x14ac:dyDescent="0.25">
      <c r="R41446" s="15">
        <v>1</v>
      </c>
    </row>
    <row r="41447" spans="18:18" x14ac:dyDescent="0.25">
      <c r="R41447" s="15">
        <v>1</v>
      </c>
    </row>
    <row r="41448" spans="18:18" x14ac:dyDescent="0.25">
      <c r="R41448" s="15">
        <v>1</v>
      </c>
    </row>
    <row r="41449" spans="18:18" x14ac:dyDescent="0.25">
      <c r="R41449" s="15">
        <v>1</v>
      </c>
    </row>
    <row r="41450" spans="18:18" x14ac:dyDescent="0.25">
      <c r="R41450" s="15">
        <v>1</v>
      </c>
    </row>
    <row r="41451" spans="18:18" x14ac:dyDescent="0.25">
      <c r="R41451" s="15">
        <v>1</v>
      </c>
    </row>
    <row r="41452" spans="18:18" x14ac:dyDescent="0.25">
      <c r="R41452" s="15">
        <v>1</v>
      </c>
    </row>
    <row r="41453" spans="18:18" x14ac:dyDescent="0.25">
      <c r="R41453" s="15">
        <v>1</v>
      </c>
    </row>
    <row r="41454" spans="18:18" x14ac:dyDescent="0.25">
      <c r="R41454" s="15">
        <v>1</v>
      </c>
    </row>
    <row r="41455" spans="18:18" x14ac:dyDescent="0.25">
      <c r="R41455" s="15">
        <v>1</v>
      </c>
    </row>
    <row r="41456" spans="18:18" x14ac:dyDescent="0.25">
      <c r="R41456" s="15">
        <v>1</v>
      </c>
    </row>
    <row r="41457" spans="18:18" x14ac:dyDescent="0.25">
      <c r="R41457" s="15">
        <v>1</v>
      </c>
    </row>
    <row r="41458" spans="18:18" x14ac:dyDescent="0.25">
      <c r="R41458" s="15">
        <v>1</v>
      </c>
    </row>
    <row r="41459" spans="18:18" x14ac:dyDescent="0.25">
      <c r="R41459" s="15">
        <v>1</v>
      </c>
    </row>
    <row r="41460" spans="18:18" x14ac:dyDescent="0.25">
      <c r="R41460" s="15">
        <v>1</v>
      </c>
    </row>
    <row r="41461" spans="18:18" x14ac:dyDescent="0.25">
      <c r="R41461" s="15">
        <v>1</v>
      </c>
    </row>
    <row r="41462" spans="18:18" x14ac:dyDescent="0.25">
      <c r="R41462" s="15">
        <v>1</v>
      </c>
    </row>
    <row r="41463" spans="18:18" x14ac:dyDescent="0.25">
      <c r="R41463" s="15">
        <v>1</v>
      </c>
    </row>
    <row r="41464" spans="18:18" x14ac:dyDescent="0.25">
      <c r="R41464" s="15">
        <v>1</v>
      </c>
    </row>
    <row r="41465" spans="18:18" x14ac:dyDescent="0.25">
      <c r="R41465" s="15">
        <v>1</v>
      </c>
    </row>
    <row r="41466" spans="18:18" x14ac:dyDescent="0.25">
      <c r="R41466" s="15">
        <v>1</v>
      </c>
    </row>
    <row r="41467" spans="18:18" x14ac:dyDescent="0.25">
      <c r="R41467" s="15">
        <v>1</v>
      </c>
    </row>
    <row r="41468" spans="18:18" x14ac:dyDescent="0.25">
      <c r="R41468" s="15">
        <v>1</v>
      </c>
    </row>
    <row r="41469" spans="18:18" x14ac:dyDescent="0.25">
      <c r="R41469" s="15">
        <v>1</v>
      </c>
    </row>
    <row r="41470" spans="18:18" x14ac:dyDescent="0.25">
      <c r="R41470" s="15">
        <v>1</v>
      </c>
    </row>
    <row r="41471" spans="18:18" x14ac:dyDescent="0.25">
      <c r="R41471" s="15">
        <v>1</v>
      </c>
    </row>
    <row r="41472" spans="18:18" x14ac:dyDescent="0.25">
      <c r="R41472" s="15">
        <v>1</v>
      </c>
    </row>
    <row r="41473" spans="18:18" x14ac:dyDescent="0.25">
      <c r="R41473" s="15">
        <v>1</v>
      </c>
    </row>
    <row r="41474" spans="18:18" x14ac:dyDescent="0.25">
      <c r="R41474" s="15">
        <v>1</v>
      </c>
    </row>
    <row r="41475" spans="18:18" x14ac:dyDescent="0.25">
      <c r="R41475" s="15">
        <v>1</v>
      </c>
    </row>
    <row r="41476" spans="18:18" x14ac:dyDescent="0.25">
      <c r="R41476" s="15">
        <v>1</v>
      </c>
    </row>
    <row r="41477" spans="18:18" x14ac:dyDescent="0.25">
      <c r="R41477" s="15">
        <v>1</v>
      </c>
    </row>
    <row r="41478" spans="18:18" x14ac:dyDescent="0.25">
      <c r="R41478" s="15">
        <v>1</v>
      </c>
    </row>
    <row r="41479" spans="18:18" x14ac:dyDescent="0.25">
      <c r="R41479" s="15">
        <v>1</v>
      </c>
    </row>
    <row r="41480" spans="18:18" x14ac:dyDescent="0.25">
      <c r="R41480" s="15">
        <v>1</v>
      </c>
    </row>
    <row r="41481" spans="18:18" x14ac:dyDescent="0.25">
      <c r="R41481" s="15">
        <v>1</v>
      </c>
    </row>
    <row r="41482" spans="18:18" x14ac:dyDescent="0.25">
      <c r="R41482" s="15">
        <v>1</v>
      </c>
    </row>
    <row r="41483" spans="18:18" x14ac:dyDescent="0.25">
      <c r="R41483" s="15">
        <v>1</v>
      </c>
    </row>
    <row r="41484" spans="18:18" x14ac:dyDescent="0.25">
      <c r="R41484" s="15">
        <v>1</v>
      </c>
    </row>
    <row r="41485" spans="18:18" x14ac:dyDescent="0.25">
      <c r="R41485" s="15">
        <v>1</v>
      </c>
    </row>
    <row r="41486" spans="18:18" x14ac:dyDescent="0.25">
      <c r="R41486" s="15">
        <v>1</v>
      </c>
    </row>
    <row r="41487" spans="18:18" x14ac:dyDescent="0.25">
      <c r="R41487" s="15">
        <v>1</v>
      </c>
    </row>
    <row r="41488" spans="18:18" x14ac:dyDescent="0.25">
      <c r="R41488" s="15">
        <v>1</v>
      </c>
    </row>
    <row r="41489" spans="18:18" x14ac:dyDescent="0.25">
      <c r="R41489" s="15">
        <v>1</v>
      </c>
    </row>
    <row r="41490" spans="18:18" x14ac:dyDescent="0.25">
      <c r="R41490" s="15">
        <v>1</v>
      </c>
    </row>
    <row r="41491" spans="18:18" x14ac:dyDescent="0.25">
      <c r="R41491" s="15">
        <v>2</v>
      </c>
    </row>
    <row r="41492" spans="18:18" x14ac:dyDescent="0.25">
      <c r="R41492" s="15">
        <v>2</v>
      </c>
    </row>
    <row r="41493" spans="18:18" x14ac:dyDescent="0.25">
      <c r="R41493" s="15">
        <v>2</v>
      </c>
    </row>
    <row r="41494" spans="18:18" x14ac:dyDescent="0.25">
      <c r="R41494" s="15">
        <v>2</v>
      </c>
    </row>
    <row r="41495" spans="18:18" x14ac:dyDescent="0.25">
      <c r="R41495" s="15">
        <v>2</v>
      </c>
    </row>
    <row r="41496" spans="18:18" x14ac:dyDescent="0.25">
      <c r="R41496" s="15">
        <v>2</v>
      </c>
    </row>
    <row r="41497" spans="18:18" x14ac:dyDescent="0.25">
      <c r="R41497" s="15">
        <v>2</v>
      </c>
    </row>
    <row r="41498" spans="18:18" x14ac:dyDescent="0.25">
      <c r="R41498" s="15">
        <v>2</v>
      </c>
    </row>
    <row r="41499" spans="18:18" x14ac:dyDescent="0.25">
      <c r="R41499" s="15">
        <v>2</v>
      </c>
    </row>
    <row r="41500" spans="18:18" x14ac:dyDescent="0.25">
      <c r="R41500" s="15">
        <v>2</v>
      </c>
    </row>
    <row r="41501" spans="18:18" x14ac:dyDescent="0.25">
      <c r="R41501" s="15">
        <v>2</v>
      </c>
    </row>
    <row r="41502" spans="18:18" x14ac:dyDescent="0.25">
      <c r="R41502" s="15">
        <v>2</v>
      </c>
    </row>
    <row r="41503" spans="18:18" x14ac:dyDescent="0.25">
      <c r="R41503" s="15">
        <v>2</v>
      </c>
    </row>
    <row r="41504" spans="18:18" x14ac:dyDescent="0.25">
      <c r="R41504" s="15">
        <v>2</v>
      </c>
    </row>
    <row r="41505" spans="18:18" x14ac:dyDescent="0.25">
      <c r="R41505" s="15">
        <v>1</v>
      </c>
    </row>
    <row r="41506" spans="18:18" x14ac:dyDescent="0.25">
      <c r="R41506" s="15">
        <v>1</v>
      </c>
    </row>
    <row r="41507" spans="18:18" x14ac:dyDescent="0.25">
      <c r="R41507" s="15">
        <v>1</v>
      </c>
    </row>
    <row r="41508" spans="18:18" x14ac:dyDescent="0.25">
      <c r="R41508" s="15">
        <v>1</v>
      </c>
    </row>
    <row r="41509" spans="18:18" x14ac:dyDescent="0.25">
      <c r="R41509" s="15">
        <v>1</v>
      </c>
    </row>
    <row r="41510" spans="18:18" x14ac:dyDescent="0.25">
      <c r="R41510" s="15">
        <v>1</v>
      </c>
    </row>
    <row r="41511" spans="18:18" x14ac:dyDescent="0.25">
      <c r="R41511" s="15">
        <v>1</v>
      </c>
    </row>
    <row r="41512" spans="18:18" x14ac:dyDescent="0.25">
      <c r="R41512" s="15">
        <v>1</v>
      </c>
    </row>
    <row r="41513" spans="18:18" x14ac:dyDescent="0.25">
      <c r="R41513" s="15">
        <v>1</v>
      </c>
    </row>
    <row r="41514" spans="18:18" x14ac:dyDescent="0.25">
      <c r="R41514" s="15">
        <v>3</v>
      </c>
    </row>
    <row r="41515" spans="18:18" x14ac:dyDescent="0.25">
      <c r="R41515" s="15">
        <v>3</v>
      </c>
    </row>
    <row r="41516" spans="18:18" x14ac:dyDescent="0.25">
      <c r="R41516" s="15">
        <v>3</v>
      </c>
    </row>
    <row r="41517" spans="18:18" x14ac:dyDescent="0.25">
      <c r="R41517" s="15">
        <v>3</v>
      </c>
    </row>
    <row r="41518" spans="18:18" x14ac:dyDescent="0.25">
      <c r="R41518" s="15">
        <v>3</v>
      </c>
    </row>
    <row r="41519" spans="18:18" x14ac:dyDescent="0.25">
      <c r="R41519" s="15">
        <v>3</v>
      </c>
    </row>
    <row r="41520" spans="18:18" x14ac:dyDescent="0.25">
      <c r="R41520" s="15">
        <v>3</v>
      </c>
    </row>
    <row r="41521" spans="18:18" x14ac:dyDescent="0.25">
      <c r="R41521" s="15">
        <v>3</v>
      </c>
    </row>
    <row r="41522" spans="18:18" x14ac:dyDescent="0.25">
      <c r="R41522" s="15">
        <v>3</v>
      </c>
    </row>
    <row r="41523" spans="18:18" x14ac:dyDescent="0.25">
      <c r="R41523" s="15">
        <v>3</v>
      </c>
    </row>
    <row r="41524" spans="18:18" x14ac:dyDescent="0.25">
      <c r="R41524" s="15">
        <v>3</v>
      </c>
    </row>
    <row r="41525" spans="18:18" x14ac:dyDescent="0.25">
      <c r="R41525" s="15">
        <v>3</v>
      </c>
    </row>
    <row r="41526" spans="18:18" x14ac:dyDescent="0.25">
      <c r="R41526" s="15">
        <v>3</v>
      </c>
    </row>
    <row r="41527" spans="18:18" x14ac:dyDescent="0.25">
      <c r="R41527" s="15">
        <v>3</v>
      </c>
    </row>
    <row r="41528" spans="18:18" x14ac:dyDescent="0.25">
      <c r="R41528" s="15">
        <v>3</v>
      </c>
    </row>
    <row r="41529" spans="18:18" x14ac:dyDescent="0.25">
      <c r="R41529" s="15">
        <v>3</v>
      </c>
    </row>
    <row r="41530" spans="18:18" x14ac:dyDescent="0.25">
      <c r="R41530" s="15">
        <v>3</v>
      </c>
    </row>
    <row r="41531" spans="18:18" x14ac:dyDescent="0.25">
      <c r="R41531" s="15">
        <v>3</v>
      </c>
    </row>
    <row r="41532" spans="18:18" x14ac:dyDescent="0.25">
      <c r="R41532" s="15">
        <v>3</v>
      </c>
    </row>
    <row r="41533" spans="18:18" x14ac:dyDescent="0.25">
      <c r="R41533" s="15">
        <v>3</v>
      </c>
    </row>
    <row r="41534" spans="18:18" x14ac:dyDescent="0.25">
      <c r="R41534" s="15">
        <v>3</v>
      </c>
    </row>
    <row r="41535" spans="18:18" x14ac:dyDescent="0.25">
      <c r="R41535" s="15">
        <v>3</v>
      </c>
    </row>
    <row r="41536" spans="18:18" x14ac:dyDescent="0.25">
      <c r="R41536" s="15">
        <v>3</v>
      </c>
    </row>
    <row r="41537" spans="18:18" x14ac:dyDescent="0.25">
      <c r="R41537" s="15">
        <v>3</v>
      </c>
    </row>
    <row r="41538" spans="18:18" x14ac:dyDescent="0.25">
      <c r="R41538" s="15">
        <v>3</v>
      </c>
    </row>
    <row r="41539" spans="18:18" x14ac:dyDescent="0.25">
      <c r="R41539" s="15">
        <v>3</v>
      </c>
    </row>
    <row r="41540" spans="18:18" x14ac:dyDescent="0.25">
      <c r="R41540" s="15">
        <v>3</v>
      </c>
    </row>
    <row r="41541" spans="18:18" x14ac:dyDescent="0.25">
      <c r="R41541" s="15">
        <v>3</v>
      </c>
    </row>
    <row r="41542" spans="18:18" x14ac:dyDescent="0.25">
      <c r="R41542" s="15">
        <v>3</v>
      </c>
    </row>
    <row r="41543" spans="18:18" x14ac:dyDescent="0.25">
      <c r="R41543" s="15">
        <v>3</v>
      </c>
    </row>
    <row r="41544" spans="18:18" x14ac:dyDescent="0.25">
      <c r="R41544" s="15">
        <v>3</v>
      </c>
    </row>
    <row r="41545" spans="18:18" x14ac:dyDescent="0.25">
      <c r="R41545" s="15">
        <v>3</v>
      </c>
    </row>
    <row r="41546" spans="18:18" x14ac:dyDescent="0.25">
      <c r="R41546" s="15">
        <v>3</v>
      </c>
    </row>
    <row r="41547" spans="18:18" x14ac:dyDescent="0.25">
      <c r="R41547" s="15">
        <v>3</v>
      </c>
    </row>
    <row r="41548" spans="18:18" x14ac:dyDescent="0.25">
      <c r="R41548" s="15">
        <v>3</v>
      </c>
    </row>
    <row r="41549" spans="18:18" x14ac:dyDescent="0.25">
      <c r="R41549" s="15">
        <v>3</v>
      </c>
    </row>
    <row r="41550" spans="18:18" x14ac:dyDescent="0.25">
      <c r="R41550" s="15">
        <v>3</v>
      </c>
    </row>
    <row r="41551" spans="18:18" x14ac:dyDescent="0.25">
      <c r="R41551" s="15">
        <v>3</v>
      </c>
    </row>
    <row r="41552" spans="18:18" x14ac:dyDescent="0.25">
      <c r="R41552" s="15">
        <v>3</v>
      </c>
    </row>
    <row r="41553" spans="18:18" x14ac:dyDescent="0.25">
      <c r="R41553" s="15">
        <v>3</v>
      </c>
    </row>
    <row r="41554" spans="18:18" x14ac:dyDescent="0.25">
      <c r="R41554" s="15">
        <v>3</v>
      </c>
    </row>
    <row r="41555" spans="18:18" x14ac:dyDescent="0.25">
      <c r="R41555" s="15">
        <v>3</v>
      </c>
    </row>
    <row r="41556" spans="18:18" x14ac:dyDescent="0.25">
      <c r="R41556" s="15">
        <v>3</v>
      </c>
    </row>
    <row r="41557" spans="18:18" x14ac:dyDescent="0.25">
      <c r="R41557" s="15">
        <v>3</v>
      </c>
    </row>
    <row r="41558" spans="18:18" x14ac:dyDescent="0.25">
      <c r="R41558" s="15">
        <v>3</v>
      </c>
    </row>
    <row r="41559" spans="18:18" x14ac:dyDescent="0.25">
      <c r="R41559" s="15">
        <v>3</v>
      </c>
    </row>
    <row r="41560" spans="18:18" x14ac:dyDescent="0.25">
      <c r="R41560" s="15">
        <v>3</v>
      </c>
    </row>
    <row r="41561" spans="18:18" x14ac:dyDescent="0.25">
      <c r="R41561" s="15">
        <v>3</v>
      </c>
    </row>
    <row r="41562" spans="18:18" x14ac:dyDescent="0.25">
      <c r="R41562" s="15">
        <v>3</v>
      </c>
    </row>
    <row r="41563" spans="18:18" x14ac:dyDescent="0.25">
      <c r="R41563" s="15">
        <v>3</v>
      </c>
    </row>
    <row r="41564" spans="18:18" x14ac:dyDescent="0.25">
      <c r="R41564" s="15">
        <v>3</v>
      </c>
    </row>
    <row r="41565" spans="18:18" x14ac:dyDescent="0.25">
      <c r="R41565" s="15">
        <v>3</v>
      </c>
    </row>
    <row r="41566" spans="18:18" x14ac:dyDescent="0.25">
      <c r="R41566" s="15">
        <v>3</v>
      </c>
    </row>
    <row r="41567" spans="18:18" x14ac:dyDescent="0.25">
      <c r="R41567" s="15">
        <v>3</v>
      </c>
    </row>
    <row r="41568" spans="18:18" x14ac:dyDescent="0.25">
      <c r="R41568" s="15">
        <v>3</v>
      </c>
    </row>
    <row r="41569" spans="18:18" x14ac:dyDescent="0.25">
      <c r="R41569" s="15">
        <v>3</v>
      </c>
    </row>
    <row r="41570" spans="18:18" x14ac:dyDescent="0.25">
      <c r="R41570" s="15">
        <v>3</v>
      </c>
    </row>
    <row r="41571" spans="18:18" x14ac:dyDescent="0.25">
      <c r="R41571" s="15">
        <v>3</v>
      </c>
    </row>
    <row r="41572" spans="18:18" x14ac:dyDescent="0.25">
      <c r="R41572" s="15">
        <v>3</v>
      </c>
    </row>
    <row r="41573" spans="18:18" x14ac:dyDescent="0.25">
      <c r="R41573" s="15">
        <v>3</v>
      </c>
    </row>
    <row r="41574" spans="18:18" x14ac:dyDescent="0.25">
      <c r="R41574" s="15">
        <v>3</v>
      </c>
    </row>
    <row r="41575" spans="18:18" x14ac:dyDescent="0.25">
      <c r="R41575" s="15">
        <v>3</v>
      </c>
    </row>
    <row r="41576" spans="18:18" x14ac:dyDescent="0.25">
      <c r="R41576" s="15">
        <v>3</v>
      </c>
    </row>
    <row r="41577" spans="18:18" x14ac:dyDescent="0.25">
      <c r="R41577" s="15">
        <v>3</v>
      </c>
    </row>
    <row r="41578" spans="18:18" x14ac:dyDescent="0.25">
      <c r="R41578" s="15">
        <v>3</v>
      </c>
    </row>
    <row r="41579" spans="18:18" x14ac:dyDescent="0.25">
      <c r="R41579" s="15">
        <v>3</v>
      </c>
    </row>
    <row r="41580" spans="18:18" x14ac:dyDescent="0.25">
      <c r="R41580" s="15">
        <v>3</v>
      </c>
    </row>
    <row r="41581" spans="18:18" x14ac:dyDescent="0.25">
      <c r="R41581" s="15">
        <v>3</v>
      </c>
    </row>
    <row r="41582" spans="18:18" x14ac:dyDescent="0.25">
      <c r="R41582" s="15">
        <v>3</v>
      </c>
    </row>
    <row r="41583" spans="18:18" x14ac:dyDescent="0.25">
      <c r="R41583" s="15">
        <v>3</v>
      </c>
    </row>
    <row r="41584" spans="18:18" x14ac:dyDescent="0.25">
      <c r="R41584" s="15">
        <v>3</v>
      </c>
    </row>
    <row r="41585" spans="18:18" x14ac:dyDescent="0.25">
      <c r="R41585" s="15">
        <v>3</v>
      </c>
    </row>
    <row r="41586" spans="18:18" x14ac:dyDescent="0.25">
      <c r="R41586" s="15">
        <v>3</v>
      </c>
    </row>
    <row r="41587" spans="18:18" x14ac:dyDescent="0.25">
      <c r="R41587" s="15">
        <v>3</v>
      </c>
    </row>
    <row r="41588" spans="18:18" x14ac:dyDescent="0.25">
      <c r="R41588" s="15">
        <v>3</v>
      </c>
    </row>
    <row r="41589" spans="18:18" x14ac:dyDescent="0.25">
      <c r="R41589" s="15">
        <v>3</v>
      </c>
    </row>
    <row r="41590" spans="18:18" x14ac:dyDescent="0.25">
      <c r="R41590" s="15">
        <v>3</v>
      </c>
    </row>
    <row r="41591" spans="18:18" x14ac:dyDescent="0.25">
      <c r="R41591" s="15">
        <v>3</v>
      </c>
    </row>
    <row r="41592" spans="18:18" x14ac:dyDescent="0.25">
      <c r="R41592" s="15">
        <v>3</v>
      </c>
    </row>
    <row r="41593" spans="18:18" x14ac:dyDescent="0.25">
      <c r="R41593" s="15">
        <v>3</v>
      </c>
    </row>
    <row r="41594" spans="18:18" x14ac:dyDescent="0.25">
      <c r="R41594" s="15">
        <v>3</v>
      </c>
    </row>
    <row r="41595" spans="18:18" x14ac:dyDescent="0.25">
      <c r="R41595" s="15">
        <v>3</v>
      </c>
    </row>
    <row r="41596" spans="18:18" x14ac:dyDescent="0.25">
      <c r="R41596" s="15">
        <v>3</v>
      </c>
    </row>
    <row r="41597" spans="18:18" x14ac:dyDescent="0.25">
      <c r="R41597" s="15">
        <v>3</v>
      </c>
    </row>
    <row r="41598" spans="18:18" x14ac:dyDescent="0.25">
      <c r="R41598" s="15">
        <v>3</v>
      </c>
    </row>
    <row r="41599" spans="18:18" x14ac:dyDescent="0.25">
      <c r="R41599" s="15">
        <v>3</v>
      </c>
    </row>
    <row r="41600" spans="18:18" x14ac:dyDescent="0.25">
      <c r="R41600" s="15">
        <v>3</v>
      </c>
    </row>
    <row r="41601" spans="18:18" x14ac:dyDescent="0.25">
      <c r="R41601" s="15">
        <v>3</v>
      </c>
    </row>
    <row r="41602" spans="18:18" x14ac:dyDescent="0.25">
      <c r="R41602" s="15">
        <v>3</v>
      </c>
    </row>
    <row r="41603" spans="18:18" x14ac:dyDescent="0.25">
      <c r="R41603" s="15">
        <v>3</v>
      </c>
    </row>
    <row r="41604" spans="18:18" x14ac:dyDescent="0.25">
      <c r="R41604" s="15">
        <v>3</v>
      </c>
    </row>
    <row r="41605" spans="18:18" x14ac:dyDescent="0.25">
      <c r="R41605" s="15">
        <v>3</v>
      </c>
    </row>
    <row r="41606" spans="18:18" x14ac:dyDescent="0.25">
      <c r="R41606" s="15">
        <v>3</v>
      </c>
    </row>
    <row r="41607" spans="18:18" x14ac:dyDescent="0.25">
      <c r="R41607" s="15">
        <v>3</v>
      </c>
    </row>
    <row r="41608" spans="18:18" x14ac:dyDescent="0.25">
      <c r="R41608" s="15">
        <v>3</v>
      </c>
    </row>
    <row r="41609" spans="18:18" x14ac:dyDescent="0.25">
      <c r="R41609" s="15">
        <v>3</v>
      </c>
    </row>
    <row r="41610" spans="18:18" x14ac:dyDescent="0.25">
      <c r="R41610" s="15">
        <v>3</v>
      </c>
    </row>
    <row r="41611" spans="18:18" x14ac:dyDescent="0.25">
      <c r="R41611" s="15">
        <v>3</v>
      </c>
    </row>
    <row r="41612" spans="18:18" x14ac:dyDescent="0.25">
      <c r="R41612" s="15">
        <v>3</v>
      </c>
    </row>
    <row r="41613" spans="18:18" x14ac:dyDescent="0.25">
      <c r="R41613" s="15">
        <v>3</v>
      </c>
    </row>
    <row r="41614" spans="18:18" x14ac:dyDescent="0.25">
      <c r="R41614" s="15">
        <v>3</v>
      </c>
    </row>
    <row r="41615" spans="18:18" x14ac:dyDescent="0.25">
      <c r="R41615" s="15">
        <v>3</v>
      </c>
    </row>
    <row r="41616" spans="18:18" x14ac:dyDescent="0.25">
      <c r="R41616" s="15">
        <v>3</v>
      </c>
    </row>
    <row r="41617" spans="18:18" x14ac:dyDescent="0.25">
      <c r="R41617" s="15">
        <v>3</v>
      </c>
    </row>
    <row r="41618" spans="18:18" x14ac:dyDescent="0.25">
      <c r="R41618" s="15">
        <v>3</v>
      </c>
    </row>
    <row r="41619" spans="18:18" x14ac:dyDescent="0.25">
      <c r="R41619" s="15">
        <v>3</v>
      </c>
    </row>
    <row r="41620" spans="18:18" x14ac:dyDescent="0.25">
      <c r="R41620" s="15">
        <v>1</v>
      </c>
    </row>
    <row r="41621" spans="18:18" x14ac:dyDescent="0.25">
      <c r="R41621" s="15">
        <v>1</v>
      </c>
    </row>
    <row r="41622" spans="18:18" x14ac:dyDescent="0.25">
      <c r="R41622" s="15">
        <v>2</v>
      </c>
    </row>
    <row r="41623" spans="18:18" x14ac:dyDescent="0.25">
      <c r="R41623" s="15">
        <v>2</v>
      </c>
    </row>
    <row r="41624" spans="18:18" x14ac:dyDescent="0.25">
      <c r="R41624" s="15">
        <v>2</v>
      </c>
    </row>
    <row r="41625" spans="18:18" x14ac:dyDescent="0.25">
      <c r="R41625" s="15">
        <v>2</v>
      </c>
    </row>
    <row r="41626" spans="18:18" x14ac:dyDescent="0.25">
      <c r="R41626" s="15">
        <v>2</v>
      </c>
    </row>
    <row r="41627" spans="18:18" x14ac:dyDescent="0.25">
      <c r="R41627" s="15">
        <v>2</v>
      </c>
    </row>
    <row r="41628" spans="18:18" x14ac:dyDescent="0.25">
      <c r="R41628" s="15">
        <v>2</v>
      </c>
    </row>
    <row r="41629" spans="18:18" x14ac:dyDescent="0.25">
      <c r="R41629" s="15">
        <v>3</v>
      </c>
    </row>
    <row r="41630" spans="18:18" x14ac:dyDescent="0.25">
      <c r="R41630" s="15">
        <v>3</v>
      </c>
    </row>
    <row r="41631" spans="18:18" x14ac:dyDescent="0.25">
      <c r="R41631" s="15">
        <v>3</v>
      </c>
    </row>
    <row r="41632" spans="18:18" x14ac:dyDescent="0.25">
      <c r="R41632" s="15">
        <v>3</v>
      </c>
    </row>
    <row r="41633" spans="18:18" x14ac:dyDescent="0.25">
      <c r="R41633" s="15">
        <v>3</v>
      </c>
    </row>
    <row r="41634" spans="18:18" x14ac:dyDescent="0.25">
      <c r="R41634" s="15">
        <v>3</v>
      </c>
    </row>
    <row r="41635" spans="18:18" x14ac:dyDescent="0.25">
      <c r="R41635" s="15">
        <v>3</v>
      </c>
    </row>
    <row r="41636" spans="18:18" x14ac:dyDescent="0.25">
      <c r="R41636" s="15">
        <v>2</v>
      </c>
    </row>
    <row r="41637" spans="18:18" x14ac:dyDescent="0.25">
      <c r="R41637" s="15">
        <v>2</v>
      </c>
    </row>
    <row r="41638" spans="18:18" x14ac:dyDescent="0.25">
      <c r="R41638" s="15">
        <v>2</v>
      </c>
    </row>
    <row r="41639" spans="18:18" x14ac:dyDescent="0.25">
      <c r="R41639" s="15">
        <v>2</v>
      </c>
    </row>
    <row r="41640" spans="18:18" x14ac:dyDescent="0.25">
      <c r="R41640" s="15">
        <v>2</v>
      </c>
    </row>
    <row r="41641" spans="18:18" x14ac:dyDescent="0.25">
      <c r="R41641" s="15">
        <v>2</v>
      </c>
    </row>
    <row r="41642" spans="18:18" x14ac:dyDescent="0.25">
      <c r="R41642" s="15">
        <v>2</v>
      </c>
    </row>
    <row r="41643" spans="18:18" x14ac:dyDescent="0.25">
      <c r="R41643" s="15">
        <v>2</v>
      </c>
    </row>
    <row r="41644" spans="18:18" x14ac:dyDescent="0.25">
      <c r="R41644" s="15">
        <v>2</v>
      </c>
    </row>
    <row r="41645" spans="18:18" x14ac:dyDescent="0.25">
      <c r="R41645" s="15">
        <v>2</v>
      </c>
    </row>
    <row r="41646" spans="18:18" x14ac:dyDescent="0.25">
      <c r="R41646" s="15">
        <v>2</v>
      </c>
    </row>
    <row r="41647" spans="18:18" x14ac:dyDescent="0.25">
      <c r="R41647" s="15">
        <v>2</v>
      </c>
    </row>
    <row r="41648" spans="18:18" x14ac:dyDescent="0.25">
      <c r="R41648" s="15">
        <v>2</v>
      </c>
    </row>
    <row r="41649" spans="18:18" x14ac:dyDescent="0.25">
      <c r="R41649" s="15">
        <v>2</v>
      </c>
    </row>
    <row r="41650" spans="18:18" x14ac:dyDescent="0.25">
      <c r="R41650" s="15">
        <v>2</v>
      </c>
    </row>
    <row r="41651" spans="18:18" x14ac:dyDescent="0.25">
      <c r="R41651" s="15">
        <v>2</v>
      </c>
    </row>
    <row r="41652" spans="18:18" x14ac:dyDescent="0.25">
      <c r="R41652" s="15">
        <v>2</v>
      </c>
    </row>
    <row r="41653" spans="18:18" x14ac:dyDescent="0.25">
      <c r="R41653" s="15">
        <v>2</v>
      </c>
    </row>
    <row r="41654" spans="18:18" x14ac:dyDescent="0.25">
      <c r="R41654" s="15">
        <v>2</v>
      </c>
    </row>
    <row r="41655" spans="18:18" x14ac:dyDescent="0.25">
      <c r="R41655" s="15">
        <v>2</v>
      </c>
    </row>
    <row r="41656" spans="18:18" x14ac:dyDescent="0.25">
      <c r="R41656" s="15">
        <v>2</v>
      </c>
    </row>
    <row r="41657" spans="18:18" x14ac:dyDescent="0.25">
      <c r="R41657" s="15">
        <v>4</v>
      </c>
    </row>
    <row r="41658" spans="18:18" x14ac:dyDescent="0.25">
      <c r="R41658" s="15">
        <v>4</v>
      </c>
    </row>
    <row r="41659" spans="18:18" x14ac:dyDescent="0.25">
      <c r="R41659" s="15">
        <v>4</v>
      </c>
    </row>
    <row r="41660" spans="18:18" x14ac:dyDescent="0.25">
      <c r="R41660" s="15">
        <v>4</v>
      </c>
    </row>
    <row r="41661" spans="18:18" x14ac:dyDescent="0.25">
      <c r="R41661" s="15">
        <v>4</v>
      </c>
    </row>
    <row r="41662" spans="18:18" x14ac:dyDescent="0.25">
      <c r="R41662" s="15">
        <v>4</v>
      </c>
    </row>
    <row r="41663" spans="18:18" x14ac:dyDescent="0.25">
      <c r="R41663" s="15">
        <v>4</v>
      </c>
    </row>
    <row r="41664" spans="18:18" x14ac:dyDescent="0.25">
      <c r="R41664" s="15">
        <v>4</v>
      </c>
    </row>
    <row r="41665" spans="18:18" x14ac:dyDescent="0.25">
      <c r="R41665" s="15">
        <v>2</v>
      </c>
    </row>
    <row r="41666" spans="18:18" x14ac:dyDescent="0.25">
      <c r="R41666" s="15">
        <v>2</v>
      </c>
    </row>
    <row r="41667" spans="18:18" x14ac:dyDescent="0.25">
      <c r="R41667" s="15">
        <v>2</v>
      </c>
    </row>
    <row r="41668" spans="18:18" x14ac:dyDescent="0.25">
      <c r="R41668" s="15">
        <v>2</v>
      </c>
    </row>
    <row r="41669" spans="18:18" x14ac:dyDescent="0.25">
      <c r="R41669" s="15">
        <v>2</v>
      </c>
    </row>
    <row r="41670" spans="18:18" x14ac:dyDescent="0.25">
      <c r="R41670" s="15">
        <v>2</v>
      </c>
    </row>
    <row r="41671" spans="18:18" x14ac:dyDescent="0.25">
      <c r="R41671" s="15">
        <v>2</v>
      </c>
    </row>
    <row r="41672" spans="18:18" x14ac:dyDescent="0.25">
      <c r="R41672" s="15">
        <v>2</v>
      </c>
    </row>
    <row r="41673" spans="18:18" x14ac:dyDescent="0.25">
      <c r="R41673" s="15">
        <v>2</v>
      </c>
    </row>
    <row r="41674" spans="18:18" x14ac:dyDescent="0.25">
      <c r="R41674" s="15">
        <v>2</v>
      </c>
    </row>
    <row r="41675" spans="18:18" x14ac:dyDescent="0.25">
      <c r="R41675" s="15">
        <v>2</v>
      </c>
    </row>
    <row r="41676" spans="18:18" x14ac:dyDescent="0.25">
      <c r="R41676" s="15">
        <v>2</v>
      </c>
    </row>
    <row r="41677" spans="18:18" x14ac:dyDescent="0.25">
      <c r="R41677" s="15">
        <v>2</v>
      </c>
    </row>
    <row r="41678" spans="18:18" x14ac:dyDescent="0.25">
      <c r="R41678" s="15">
        <v>2</v>
      </c>
    </row>
    <row r="41679" spans="18:18" x14ac:dyDescent="0.25">
      <c r="R41679" s="15">
        <v>2</v>
      </c>
    </row>
    <row r="41680" spans="18:18" x14ac:dyDescent="0.25">
      <c r="R41680" s="15">
        <v>2</v>
      </c>
    </row>
    <row r="41681" spans="18:18" x14ac:dyDescent="0.25">
      <c r="R41681" s="15">
        <v>2</v>
      </c>
    </row>
    <row r="41682" spans="18:18" x14ac:dyDescent="0.25">
      <c r="R41682" s="15">
        <v>2</v>
      </c>
    </row>
    <row r="41683" spans="18:18" x14ac:dyDescent="0.25">
      <c r="R41683" s="15">
        <v>2</v>
      </c>
    </row>
    <row r="41684" spans="18:18" x14ac:dyDescent="0.25">
      <c r="R41684" s="15">
        <v>2</v>
      </c>
    </row>
    <row r="41685" spans="18:18" x14ac:dyDescent="0.25">
      <c r="R41685" s="15">
        <v>4</v>
      </c>
    </row>
    <row r="41686" spans="18:18" x14ac:dyDescent="0.25">
      <c r="R41686" s="15">
        <v>4</v>
      </c>
    </row>
    <row r="41687" spans="18:18" x14ac:dyDescent="0.25">
      <c r="R41687" s="15">
        <v>4</v>
      </c>
    </row>
    <row r="41688" spans="18:18" x14ac:dyDescent="0.25">
      <c r="R41688" s="15">
        <v>4</v>
      </c>
    </row>
    <row r="41689" spans="18:18" x14ac:dyDescent="0.25">
      <c r="R41689" s="15">
        <v>4</v>
      </c>
    </row>
    <row r="41690" spans="18:18" x14ac:dyDescent="0.25">
      <c r="R41690" s="15">
        <v>4</v>
      </c>
    </row>
    <row r="41691" spans="18:18" x14ac:dyDescent="0.25">
      <c r="R41691" s="15">
        <v>4</v>
      </c>
    </row>
    <row r="41692" spans="18:18" x14ac:dyDescent="0.25">
      <c r="R41692" s="15">
        <v>2</v>
      </c>
    </row>
    <row r="41693" spans="18:18" x14ac:dyDescent="0.25">
      <c r="R41693" s="15">
        <v>2</v>
      </c>
    </row>
    <row r="41694" spans="18:18" x14ac:dyDescent="0.25">
      <c r="R41694" s="15">
        <v>2</v>
      </c>
    </row>
    <row r="41695" spans="18:18" x14ac:dyDescent="0.25">
      <c r="R41695" s="15">
        <v>2</v>
      </c>
    </row>
    <row r="41696" spans="18:18" x14ac:dyDescent="0.25">
      <c r="R41696" s="15">
        <v>2</v>
      </c>
    </row>
    <row r="41697" spans="18:18" x14ac:dyDescent="0.25">
      <c r="R41697" s="15">
        <v>2</v>
      </c>
    </row>
    <row r="41698" spans="18:18" x14ac:dyDescent="0.25">
      <c r="R41698" s="15">
        <v>2</v>
      </c>
    </row>
    <row r="41699" spans="18:18" x14ac:dyDescent="0.25">
      <c r="R41699" s="15">
        <v>2</v>
      </c>
    </row>
    <row r="41700" spans="18:18" x14ac:dyDescent="0.25">
      <c r="R41700" s="15">
        <v>2</v>
      </c>
    </row>
    <row r="41701" spans="18:18" x14ac:dyDescent="0.25">
      <c r="R41701" s="15">
        <v>2</v>
      </c>
    </row>
    <row r="41702" spans="18:18" x14ac:dyDescent="0.25">
      <c r="R41702" s="15">
        <v>2</v>
      </c>
    </row>
    <row r="41703" spans="18:18" x14ac:dyDescent="0.25">
      <c r="R41703" s="15">
        <v>2</v>
      </c>
    </row>
    <row r="41704" spans="18:18" x14ac:dyDescent="0.25">
      <c r="R41704" s="15">
        <v>2</v>
      </c>
    </row>
    <row r="41705" spans="18:18" x14ac:dyDescent="0.25">
      <c r="R41705" s="15">
        <v>2</v>
      </c>
    </row>
    <row r="41706" spans="18:18" x14ac:dyDescent="0.25">
      <c r="R41706" s="15">
        <v>2</v>
      </c>
    </row>
    <row r="41707" spans="18:18" x14ac:dyDescent="0.25">
      <c r="R41707" s="15">
        <v>2</v>
      </c>
    </row>
    <row r="41708" spans="18:18" x14ac:dyDescent="0.25">
      <c r="R41708" s="15">
        <v>2</v>
      </c>
    </row>
    <row r="41709" spans="18:18" x14ac:dyDescent="0.25">
      <c r="R41709" s="15">
        <v>3</v>
      </c>
    </row>
    <row r="41710" spans="18:18" x14ac:dyDescent="0.25">
      <c r="R41710" s="15">
        <v>3</v>
      </c>
    </row>
    <row r="41711" spans="18:18" x14ac:dyDescent="0.25">
      <c r="R41711" s="15">
        <v>3</v>
      </c>
    </row>
    <row r="41712" spans="18:18" x14ac:dyDescent="0.25">
      <c r="R41712" s="15">
        <v>3</v>
      </c>
    </row>
    <row r="41713" spans="18:18" x14ac:dyDescent="0.25">
      <c r="R41713" s="15">
        <v>3</v>
      </c>
    </row>
    <row r="41714" spans="18:18" x14ac:dyDescent="0.25">
      <c r="R41714" s="15">
        <v>3</v>
      </c>
    </row>
    <row r="41715" spans="18:18" x14ac:dyDescent="0.25">
      <c r="R41715" s="15">
        <v>1</v>
      </c>
    </row>
    <row r="41716" spans="18:18" x14ac:dyDescent="0.25">
      <c r="R41716" s="15">
        <v>1</v>
      </c>
    </row>
    <row r="41717" spans="18:18" x14ac:dyDescent="0.25">
      <c r="R41717" s="15">
        <v>1</v>
      </c>
    </row>
    <row r="41718" spans="18:18" x14ac:dyDescent="0.25">
      <c r="R41718" s="15">
        <v>1</v>
      </c>
    </row>
    <row r="41719" spans="18:18" x14ac:dyDescent="0.25">
      <c r="R41719" s="15">
        <v>3</v>
      </c>
    </row>
    <row r="41720" spans="18:18" x14ac:dyDescent="0.25">
      <c r="R41720" s="15">
        <v>3</v>
      </c>
    </row>
    <row r="41721" spans="18:18" x14ac:dyDescent="0.25">
      <c r="R41721" s="15">
        <v>3</v>
      </c>
    </row>
    <row r="41722" spans="18:18" x14ac:dyDescent="0.25">
      <c r="R41722" s="15">
        <v>3</v>
      </c>
    </row>
    <row r="41723" spans="18:18" x14ac:dyDescent="0.25">
      <c r="R41723" s="15">
        <v>3</v>
      </c>
    </row>
    <row r="41724" spans="18:18" x14ac:dyDescent="0.25">
      <c r="R41724" s="15">
        <v>3</v>
      </c>
    </row>
    <row r="41725" spans="18:18" x14ac:dyDescent="0.25">
      <c r="R41725" s="15">
        <v>3</v>
      </c>
    </row>
    <row r="41726" spans="18:18" x14ac:dyDescent="0.25">
      <c r="R41726" s="15">
        <v>3</v>
      </c>
    </row>
    <row r="41727" spans="18:18" x14ac:dyDescent="0.25">
      <c r="R41727" s="15">
        <v>3</v>
      </c>
    </row>
    <row r="41728" spans="18:18" x14ac:dyDescent="0.25">
      <c r="R41728" s="15">
        <v>3</v>
      </c>
    </row>
    <row r="41729" spans="18:18" x14ac:dyDescent="0.25">
      <c r="R41729" s="15">
        <v>3</v>
      </c>
    </row>
    <row r="41730" spans="18:18" x14ac:dyDescent="0.25">
      <c r="R41730" s="15">
        <v>3</v>
      </c>
    </row>
    <row r="41731" spans="18:18" x14ac:dyDescent="0.25">
      <c r="R41731" s="15">
        <v>3</v>
      </c>
    </row>
    <row r="41732" spans="18:18" x14ac:dyDescent="0.25">
      <c r="R41732" s="15">
        <v>3</v>
      </c>
    </row>
    <row r="41733" spans="18:18" x14ac:dyDescent="0.25">
      <c r="R41733" s="15">
        <v>3</v>
      </c>
    </row>
    <row r="41734" spans="18:18" x14ac:dyDescent="0.25">
      <c r="R41734" s="15">
        <v>2</v>
      </c>
    </row>
    <row r="41735" spans="18:18" x14ac:dyDescent="0.25">
      <c r="R41735" s="15">
        <v>2</v>
      </c>
    </row>
    <row r="41736" spans="18:18" x14ac:dyDescent="0.25">
      <c r="R41736" s="15">
        <v>2</v>
      </c>
    </row>
    <row r="41737" spans="18:18" x14ac:dyDescent="0.25">
      <c r="R41737" s="15">
        <v>2</v>
      </c>
    </row>
    <row r="41738" spans="18:18" x14ac:dyDescent="0.25">
      <c r="R41738" s="15">
        <v>2</v>
      </c>
    </row>
    <row r="41739" spans="18:18" x14ac:dyDescent="0.25">
      <c r="R41739" s="15">
        <v>2</v>
      </c>
    </row>
    <row r="41740" spans="18:18" x14ac:dyDescent="0.25">
      <c r="R41740" s="15">
        <v>2</v>
      </c>
    </row>
    <row r="41741" spans="18:18" x14ac:dyDescent="0.25">
      <c r="R41741" s="15">
        <v>2</v>
      </c>
    </row>
    <row r="41742" spans="18:18" x14ac:dyDescent="0.25">
      <c r="R41742" s="15">
        <v>2</v>
      </c>
    </row>
    <row r="41743" spans="18:18" x14ac:dyDescent="0.25">
      <c r="R41743" s="15">
        <v>3</v>
      </c>
    </row>
    <row r="41744" spans="18:18" x14ac:dyDescent="0.25">
      <c r="R41744" s="15">
        <v>3</v>
      </c>
    </row>
    <row r="41745" spans="18:18" x14ac:dyDescent="0.25">
      <c r="R41745" s="15">
        <v>3</v>
      </c>
    </row>
    <row r="41746" spans="18:18" x14ac:dyDescent="0.25">
      <c r="R41746" s="15">
        <v>3</v>
      </c>
    </row>
    <row r="41747" spans="18:18" x14ac:dyDescent="0.25">
      <c r="R41747" s="15">
        <v>3</v>
      </c>
    </row>
    <row r="41748" spans="18:18" x14ac:dyDescent="0.25">
      <c r="R41748" s="15">
        <v>3</v>
      </c>
    </row>
    <row r="41749" spans="18:18" x14ac:dyDescent="0.25">
      <c r="R41749" s="15">
        <v>2</v>
      </c>
    </row>
    <row r="41750" spans="18:18" x14ac:dyDescent="0.25">
      <c r="R41750" s="15">
        <v>2</v>
      </c>
    </row>
    <row r="41751" spans="18:18" x14ac:dyDescent="0.25">
      <c r="R41751" s="15">
        <v>2</v>
      </c>
    </row>
    <row r="41752" spans="18:18" x14ac:dyDescent="0.25">
      <c r="R41752" s="15">
        <v>3</v>
      </c>
    </row>
    <row r="41753" spans="18:18" x14ac:dyDescent="0.25">
      <c r="R41753" s="15">
        <v>3</v>
      </c>
    </row>
    <row r="41754" spans="18:18" x14ac:dyDescent="0.25">
      <c r="R41754" s="15">
        <v>3</v>
      </c>
    </row>
    <row r="41755" spans="18:18" x14ac:dyDescent="0.25">
      <c r="R41755" s="15">
        <v>3</v>
      </c>
    </row>
    <row r="41756" spans="18:18" x14ac:dyDescent="0.25">
      <c r="R41756" s="15">
        <v>3</v>
      </c>
    </row>
    <row r="41757" spans="18:18" x14ac:dyDescent="0.25">
      <c r="R41757" s="15">
        <v>3</v>
      </c>
    </row>
    <row r="41758" spans="18:18" x14ac:dyDescent="0.25">
      <c r="R41758" s="15">
        <v>4</v>
      </c>
    </row>
    <row r="41759" spans="18:18" x14ac:dyDescent="0.25">
      <c r="R41759" s="15">
        <v>4</v>
      </c>
    </row>
    <row r="41760" spans="18:18" x14ac:dyDescent="0.25">
      <c r="R41760" s="15">
        <v>4</v>
      </c>
    </row>
    <row r="41761" spans="18:18" x14ac:dyDescent="0.25">
      <c r="R41761" s="15">
        <v>4</v>
      </c>
    </row>
    <row r="41762" spans="18:18" x14ac:dyDescent="0.25">
      <c r="R41762" s="15">
        <v>4</v>
      </c>
    </row>
    <row r="41763" spans="18:18" x14ac:dyDescent="0.25">
      <c r="R41763" s="15">
        <v>4</v>
      </c>
    </row>
    <row r="41764" spans="18:18" x14ac:dyDescent="0.25">
      <c r="R41764" s="15">
        <v>4</v>
      </c>
    </row>
    <row r="41765" spans="18:18" x14ac:dyDescent="0.25">
      <c r="R41765" s="15">
        <v>4</v>
      </c>
    </row>
    <row r="41766" spans="18:18" x14ac:dyDescent="0.25">
      <c r="R41766" s="15">
        <v>1</v>
      </c>
    </row>
    <row r="41767" spans="18:18" x14ac:dyDescent="0.25">
      <c r="R41767" s="15">
        <v>1</v>
      </c>
    </row>
    <row r="41768" spans="18:18" x14ac:dyDescent="0.25">
      <c r="R41768" s="15">
        <v>2</v>
      </c>
    </row>
    <row r="41769" spans="18:18" x14ac:dyDescent="0.25">
      <c r="R41769" s="15">
        <v>2</v>
      </c>
    </row>
    <row r="41770" spans="18:18" x14ac:dyDescent="0.25">
      <c r="R41770" s="15">
        <v>2</v>
      </c>
    </row>
    <row r="41771" spans="18:18" x14ac:dyDescent="0.25">
      <c r="R41771" s="15">
        <v>2</v>
      </c>
    </row>
    <row r="41772" spans="18:18" x14ac:dyDescent="0.25">
      <c r="R41772" s="15">
        <v>2</v>
      </c>
    </row>
    <row r="41773" spans="18:18" x14ac:dyDescent="0.25">
      <c r="R41773" s="15">
        <v>2</v>
      </c>
    </row>
    <row r="41774" spans="18:18" x14ac:dyDescent="0.25">
      <c r="R41774" s="15">
        <v>2</v>
      </c>
    </row>
    <row r="41775" spans="18:18" x14ac:dyDescent="0.25">
      <c r="R41775" s="15">
        <v>2</v>
      </c>
    </row>
    <row r="41776" spans="18:18" x14ac:dyDescent="0.25">
      <c r="R41776" s="15">
        <v>2</v>
      </c>
    </row>
    <row r="41777" spans="18:18" x14ac:dyDescent="0.25">
      <c r="R41777" s="15">
        <v>2</v>
      </c>
    </row>
    <row r="41778" spans="18:18" x14ac:dyDescent="0.25">
      <c r="R41778" s="15">
        <v>2</v>
      </c>
    </row>
    <row r="41779" spans="18:18" x14ac:dyDescent="0.25">
      <c r="R41779" s="15">
        <v>2</v>
      </c>
    </row>
    <row r="41780" spans="18:18" x14ac:dyDescent="0.25">
      <c r="R41780" s="15">
        <v>2</v>
      </c>
    </row>
    <row r="41781" spans="18:18" x14ac:dyDescent="0.25">
      <c r="R41781" s="15">
        <v>2</v>
      </c>
    </row>
    <row r="41782" spans="18:18" x14ac:dyDescent="0.25">
      <c r="R41782" s="15">
        <v>2</v>
      </c>
    </row>
    <row r="41783" spans="18:18" x14ac:dyDescent="0.25">
      <c r="R41783" s="15">
        <v>2</v>
      </c>
    </row>
    <row r="41784" spans="18:18" x14ac:dyDescent="0.25">
      <c r="R41784" s="15">
        <v>2</v>
      </c>
    </row>
    <row r="41785" spans="18:18" x14ac:dyDescent="0.25">
      <c r="R41785" s="15">
        <v>2</v>
      </c>
    </row>
    <row r="41786" spans="18:18" x14ac:dyDescent="0.25">
      <c r="R41786" s="15">
        <v>2</v>
      </c>
    </row>
    <row r="41787" spans="18:18" x14ac:dyDescent="0.25">
      <c r="R41787" s="15">
        <v>2</v>
      </c>
    </row>
    <row r="41788" spans="18:18" x14ac:dyDescent="0.25">
      <c r="R41788" s="15">
        <v>2</v>
      </c>
    </row>
    <row r="41789" spans="18:18" x14ac:dyDescent="0.25">
      <c r="R41789" s="15">
        <v>2</v>
      </c>
    </row>
    <row r="41790" spans="18:18" x14ac:dyDescent="0.25">
      <c r="R41790" s="15">
        <v>2</v>
      </c>
    </row>
    <row r="41791" spans="18:18" x14ac:dyDescent="0.25">
      <c r="R41791" s="15">
        <v>2</v>
      </c>
    </row>
    <row r="41792" spans="18:18" x14ac:dyDescent="0.25">
      <c r="R41792" s="15">
        <v>2</v>
      </c>
    </row>
    <row r="41793" spans="18:18" x14ac:dyDescent="0.25">
      <c r="R41793" s="15">
        <v>2</v>
      </c>
    </row>
    <row r="41794" spans="18:18" x14ac:dyDescent="0.25">
      <c r="R41794" s="15">
        <v>2</v>
      </c>
    </row>
    <row r="41795" spans="18:18" x14ac:dyDescent="0.25">
      <c r="R41795" s="15">
        <v>2</v>
      </c>
    </row>
    <row r="41796" spans="18:18" x14ac:dyDescent="0.25">
      <c r="R41796" s="15">
        <v>2</v>
      </c>
    </row>
    <row r="41797" spans="18:18" x14ac:dyDescent="0.25">
      <c r="R41797" s="15">
        <v>2</v>
      </c>
    </row>
    <row r="41798" spans="18:18" x14ac:dyDescent="0.25">
      <c r="R41798" s="15">
        <v>2</v>
      </c>
    </row>
    <row r="41799" spans="18:18" x14ac:dyDescent="0.25">
      <c r="R41799" s="15">
        <v>2</v>
      </c>
    </row>
    <row r="41800" spans="18:18" x14ac:dyDescent="0.25">
      <c r="R41800" s="15">
        <v>3</v>
      </c>
    </row>
    <row r="41801" spans="18:18" x14ac:dyDescent="0.25">
      <c r="R41801" s="15">
        <v>3</v>
      </c>
    </row>
    <row r="41802" spans="18:18" x14ac:dyDescent="0.25">
      <c r="R41802" s="15">
        <v>3</v>
      </c>
    </row>
    <row r="41803" spans="18:18" x14ac:dyDescent="0.25">
      <c r="R41803" s="15">
        <v>3</v>
      </c>
    </row>
    <row r="41804" spans="18:18" x14ac:dyDescent="0.25">
      <c r="R41804" s="15">
        <v>3</v>
      </c>
    </row>
    <row r="41805" spans="18:18" x14ac:dyDescent="0.25">
      <c r="R41805" s="15">
        <v>3</v>
      </c>
    </row>
    <row r="41806" spans="18:18" x14ac:dyDescent="0.25">
      <c r="R41806" s="15">
        <v>3</v>
      </c>
    </row>
    <row r="41807" spans="18:18" x14ac:dyDescent="0.25">
      <c r="R41807" s="15">
        <v>3</v>
      </c>
    </row>
    <row r="41808" spans="18:18" x14ac:dyDescent="0.25">
      <c r="R41808" s="15">
        <v>3</v>
      </c>
    </row>
    <row r="41809" spans="18:18" x14ac:dyDescent="0.25">
      <c r="R41809" s="15">
        <v>3</v>
      </c>
    </row>
    <row r="41810" spans="18:18" x14ac:dyDescent="0.25">
      <c r="R41810" s="15">
        <v>3</v>
      </c>
    </row>
    <row r="41811" spans="18:18" x14ac:dyDescent="0.25">
      <c r="R41811" s="15">
        <v>3</v>
      </c>
    </row>
    <row r="41812" spans="18:18" x14ac:dyDescent="0.25">
      <c r="R41812" s="15">
        <v>3</v>
      </c>
    </row>
    <row r="41813" spans="18:18" x14ac:dyDescent="0.25">
      <c r="R41813" s="15">
        <v>3</v>
      </c>
    </row>
    <row r="41814" spans="18:18" x14ac:dyDescent="0.25">
      <c r="R41814" s="15">
        <v>3</v>
      </c>
    </row>
    <row r="41815" spans="18:18" x14ac:dyDescent="0.25">
      <c r="R41815" s="15">
        <v>3</v>
      </c>
    </row>
    <row r="41816" spans="18:18" x14ac:dyDescent="0.25">
      <c r="R41816" s="15">
        <v>3</v>
      </c>
    </row>
    <row r="41817" spans="18:18" x14ac:dyDescent="0.25">
      <c r="R41817" s="15">
        <v>3</v>
      </c>
    </row>
    <row r="41818" spans="18:18" x14ac:dyDescent="0.25">
      <c r="R41818" s="15">
        <v>3</v>
      </c>
    </row>
    <row r="41819" spans="18:18" x14ac:dyDescent="0.25">
      <c r="R41819" s="15">
        <v>3</v>
      </c>
    </row>
    <row r="41820" spans="18:18" x14ac:dyDescent="0.25">
      <c r="R41820" s="15">
        <v>3</v>
      </c>
    </row>
    <row r="41821" spans="18:18" x14ac:dyDescent="0.25">
      <c r="R41821" s="15">
        <v>3</v>
      </c>
    </row>
    <row r="41822" spans="18:18" x14ac:dyDescent="0.25">
      <c r="R41822" s="15">
        <v>3</v>
      </c>
    </row>
    <row r="41823" spans="18:18" x14ac:dyDescent="0.25">
      <c r="R41823" s="15">
        <v>3</v>
      </c>
    </row>
    <row r="41824" spans="18:18" x14ac:dyDescent="0.25">
      <c r="R41824" s="15">
        <v>3</v>
      </c>
    </row>
    <row r="41825" spans="18:18" x14ac:dyDescent="0.25">
      <c r="R41825" s="15">
        <v>3</v>
      </c>
    </row>
    <row r="41826" spans="18:18" x14ac:dyDescent="0.25">
      <c r="R41826" s="15">
        <v>3</v>
      </c>
    </row>
    <row r="41827" spans="18:18" x14ac:dyDescent="0.25">
      <c r="R41827" s="15">
        <v>3</v>
      </c>
    </row>
    <row r="41828" spans="18:18" x14ac:dyDescent="0.25">
      <c r="R41828" s="15">
        <v>3</v>
      </c>
    </row>
    <row r="41829" spans="18:18" x14ac:dyDescent="0.25">
      <c r="R41829" s="15">
        <v>2</v>
      </c>
    </row>
    <row r="41830" spans="18:18" x14ac:dyDescent="0.25">
      <c r="R41830" s="15">
        <v>2</v>
      </c>
    </row>
    <row r="41831" spans="18:18" x14ac:dyDescent="0.25">
      <c r="R41831" s="15">
        <v>2</v>
      </c>
    </row>
    <row r="41832" spans="18:18" x14ac:dyDescent="0.25">
      <c r="R41832" s="15">
        <v>2</v>
      </c>
    </row>
    <row r="41833" spans="18:18" x14ac:dyDescent="0.25">
      <c r="R41833" s="15">
        <v>2</v>
      </c>
    </row>
    <row r="41834" spans="18:18" x14ac:dyDescent="0.25">
      <c r="R41834" s="15">
        <v>2</v>
      </c>
    </row>
    <row r="41835" spans="18:18" x14ac:dyDescent="0.25">
      <c r="R41835" s="15">
        <v>2</v>
      </c>
    </row>
    <row r="41836" spans="18:18" x14ac:dyDescent="0.25">
      <c r="R41836" s="15">
        <v>2</v>
      </c>
    </row>
    <row r="41837" spans="18:18" x14ac:dyDescent="0.25">
      <c r="R41837" s="15">
        <v>2</v>
      </c>
    </row>
    <row r="41838" spans="18:18" x14ac:dyDescent="0.25">
      <c r="R41838" s="15">
        <v>2</v>
      </c>
    </row>
    <row r="41839" spans="18:18" x14ac:dyDescent="0.25">
      <c r="R41839" s="15">
        <v>2</v>
      </c>
    </row>
    <row r="41840" spans="18:18" x14ac:dyDescent="0.25">
      <c r="R41840" s="15">
        <v>2</v>
      </c>
    </row>
    <row r="41841" spans="18:18" x14ac:dyDescent="0.25">
      <c r="R41841" s="15">
        <v>2</v>
      </c>
    </row>
    <row r="41842" spans="18:18" x14ac:dyDescent="0.25">
      <c r="R41842" s="15">
        <v>2</v>
      </c>
    </row>
    <row r="41843" spans="18:18" x14ac:dyDescent="0.25">
      <c r="R41843" s="15">
        <v>2</v>
      </c>
    </row>
    <row r="41844" spans="18:18" x14ac:dyDescent="0.25">
      <c r="R41844" s="15">
        <v>2</v>
      </c>
    </row>
    <row r="41845" spans="18:18" x14ac:dyDescent="0.25">
      <c r="R41845" s="15">
        <v>2</v>
      </c>
    </row>
    <row r="41846" spans="18:18" x14ac:dyDescent="0.25">
      <c r="R41846" s="15">
        <v>3</v>
      </c>
    </row>
    <row r="41847" spans="18:18" x14ac:dyDescent="0.25">
      <c r="R41847" s="15">
        <v>3</v>
      </c>
    </row>
    <row r="41848" spans="18:18" x14ac:dyDescent="0.25">
      <c r="R41848" s="15">
        <v>3</v>
      </c>
    </row>
    <row r="41849" spans="18:18" x14ac:dyDescent="0.25">
      <c r="R41849" s="15">
        <v>3</v>
      </c>
    </row>
    <row r="41850" spans="18:18" x14ac:dyDescent="0.25">
      <c r="R41850" s="15">
        <v>3</v>
      </c>
    </row>
    <row r="41851" spans="18:18" x14ac:dyDescent="0.25">
      <c r="R41851" s="15">
        <v>3</v>
      </c>
    </row>
    <row r="41852" spans="18:18" x14ac:dyDescent="0.25">
      <c r="R41852" s="15">
        <v>3</v>
      </c>
    </row>
    <row r="41853" spans="18:18" x14ac:dyDescent="0.25">
      <c r="R41853" s="15">
        <v>3</v>
      </c>
    </row>
    <row r="41854" spans="18:18" x14ac:dyDescent="0.25">
      <c r="R41854" s="15">
        <v>3</v>
      </c>
    </row>
    <row r="41855" spans="18:18" x14ac:dyDescent="0.25">
      <c r="R41855" s="15">
        <v>3</v>
      </c>
    </row>
    <row r="41856" spans="18:18" x14ac:dyDescent="0.25">
      <c r="R41856" s="15">
        <v>1</v>
      </c>
    </row>
    <row r="41857" spans="18:18" x14ac:dyDescent="0.25">
      <c r="R41857" s="15">
        <v>1</v>
      </c>
    </row>
    <row r="41858" spans="18:18" x14ac:dyDescent="0.25">
      <c r="R41858" s="15">
        <v>1</v>
      </c>
    </row>
    <row r="41859" spans="18:18" x14ac:dyDescent="0.25">
      <c r="R41859" s="15">
        <v>1</v>
      </c>
    </row>
    <row r="41860" spans="18:18" x14ac:dyDescent="0.25">
      <c r="R41860" s="15">
        <v>1</v>
      </c>
    </row>
    <row r="41861" spans="18:18" x14ac:dyDescent="0.25">
      <c r="R41861" s="15">
        <v>1</v>
      </c>
    </row>
    <row r="41862" spans="18:18" x14ac:dyDescent="0.25">
      <c r="R41862" s="15">
        <v>1</v>
      </c>
    </row>
    <row r="41863" spans="18:18" x14ac:dyDescent="0.25">
      <c r="R41863" s="15">
        <v>1</v>
      </c>
    </row>
    <row r="41864" spans="18:18" x14ac:dyDescent="0.25">
      <c r="R41864" s="15">
        <v>1</v>
      </c>
    </row>
    <row r="41865" spans="18:18" x14ac:dyDescent="0.25">
      <c r="R41865" s="15">
        <v>1</v>
      </c>
    </row>
    <row r="41866" spans="18:18" x14ac:dyDescent="0.25">
      <c r="R41866" s="15">
        <v>4</v>
      </c>
    </row>
    <row r="41867" spans="18:18" x14ac:dyDescent="0.25">
      <c r="R41867" s="15">
        <v>4</v>
      </c>
    </row>
    <row r="41868" spans="18:18" x14ac:dyDescent="0.25">
      <c r="R41868" s="15">
        <v>4</v>
      </c>
    </row>
    <row r="41869" spans="18:18" x14ac:dyDescent="0.25">
      <c r="R41869" s="15">
        <v>4</v>
      </c>
    </row>
    <row r="41870" spans="18:18" x14ac:dyDescent="0.25">
      <c r="R41870" s="15">
        <v>4</v>
      </c>
    </row>
    <row r="41871" spans="18:18" x14ac:dyDescent="0.25">
      <c r="R41871" s="15">
        <v>4</v>
      </c>
    </row>
    <row r="41872" spans="18:18" x14ac:dyDescent="0.25">
      <c r="R41872" s="15">
        <v>4</v>
      </c>
    </row>
    <row r="41873" spans="18:18" x14ac:dyDescent="0.25">
      <c r="R41873" s="15">
        <v>4</v>
      </c>
    </row>
    <row r="41874" spans="18:18" x14ac:dyDescent="0.25">
      <c r="R41874" s="15">
        <v>4</v>
      </c>
    </row>
    <row r="41875" spans="18:18" x14ac:dyDescent="0.25">
      <c r="R41875" s="15">
        <v>4</v>
      </c>
    </row>
    <row r="41876" spans="18:18" x14ac:dyDescent="0.25">
      <c r="R41876" s="15">
        <v>4</v>
      </c>
    </row>
    <row r="41877" spans="18:18" x14ac:dyDescent="0.25">
      <c r="R41877" s="15">
        <v>4</v>
      </c>
    </row>
    <row r="41878" spans="18:18" x14ac:dyDescent="0.25">
      <c r="R41878" s="15">
        <v>4</v>
      </c>
    </row>
    <row r="41879" spans="18:18" x14ac:dyDescent="0.25">
      <c r="R41879" s="15">
        <v>4</v>
      </c>
    </row>
    <row r="41880" spans="18:18" x14ac:dyDescent="0.25">
      <c r="R41880" s="15">
        <v>4</v>
      </c>
    </row>
    <row r="41881" spans="18:18" x14ac:dyDescent="0.25">
      <c r="R41881" s="15">
        <v>4</v>
      </c>
    </row>
    <row r="41882" spans="18:18" x14ac:dyDescent="0.25">
      <c r="R41882" s="15">
        <v>3</v>
      </c>
    </row>
    <row r="41883" spans="18:18" x14ac:dyDescent="0.25">
      <c r="R41883" s="15">
        <v>3</v>
      </c>
    </row>
    <row r="41884" spans="18:18" x14ac:dyDescent="0.25">
      <c r="R41884" s="15">
        <v>3</v>
      </c>
    </row>
    <row r="41885" spans="18:18" x14ac:dyDescent="0.25">
      <c r="R41885" s="15">
        <v>3</v>
      </c>
    </row>
    <row r="41886" spans="18:18" x14ac:dyDescent="0.25">
      <c r="R41886" s="15">
        <v>3</v>
      </c>
    </row>
    <row r="41887" spans="18:18" x14ac:dyDescent="0.25">
      <c r="R41887" s="15">
        <v>3</v>
      </c>
    </row>
    <row r="41888" spans="18:18" x14ac:dyDescent="0.25">
      <c r="R41888" s="15">
        <v>3</v>
      </c>
    </row>
    <row r="41889" spans="18:18" x14ac:dyDescent="0.25">
      <c r="R41889" s="15">
        <v>3</v>
      </c>
    </row>
    <row r="41890" spans="18:18" x14ac:dyDescent="0.25">
      <c r="R41890" s="15">
        <v>3</v>
      </c>
    </row>
    <row r="41891" spans="18:18" x14ac:dyDescent="0.25">
      <c r="R41891" s="15">
        <v>3</v>
      </c>
    </row>
    <row r="41892" spans="18:18" x14ac:dyDescent="0.25">
      <c r="R41892" s="15">
        <v>3</v>
      </c>
    </row>
    <row r="41893" spans="18:18" x14ac:dyDescent="0.25">
      <c r="R41893" s="15">
        <v>3</v>
      </c>
    </row>
    <row r="41894" spans="18:18" x14ac:dyDescent="0.25">
      <c r="R41894" s="15">
        <v>3</v>
      </c>
    </row>
    <row r="41895" spans="18:18" x14ac:dyDescent="0.25">
      <c r="R41895" s="15">
        <v>3</v>
      </c>
    </row>
    <row r="41896" spans="18:18" x14ac:dyDescent="0.25">
      <c r="R41896" s="15">
        <v>3</v>
      </c>
    </row>
    <row r="41897" spans="18:18" x14ac:dyDescent="0.25">
      <c r="R41897" s="15">
        <v>3</v>
      </c>
    </row>
    <row r="41898" spans="18:18" x14ac:dyDescent="0.25">
      <c r="R41898" s="15">
        <v>1</v>
      </c>
    </row>
    <row r="41899" spans="18:18" x14ac:dyDescent="0.25">
      <c r="R41899" s="15">
        <v>1</v>
      </c>
    </row>
    <row r="41900" spans="18:18" x14ac:dyDescent="0.25">
      <c r="R41900" s="15">
        <v>1</v>
      </c>
    </row>
    <row r="41901" spans="18:18" x14ac:dyDescent="0.25">
      <c r="R41901" s="15">
        <v>1</v>
      </c>
    </row>
    <row r="41902" spans="18:18" x14ac:dyDescent="0.25">
      <c r="R41902" s="15">
        <v>1</v>
      </c>
    </row>
    <row r="41903" spans="18:18" x14ac:dyDescent="0.25">
      <c r="R41903" s="15">
        <v>1</v>
      </c>
    </row>
    <row r="41904" spans="18:18" x14ac:dyDescent="0.25">
      <c r="R41904" s="15">
        <v>1</v>
      </c>
    </row>
    <row r="41905" spans="18:18" x14ac:dyDescent="0.25">
      <c r="R41905" s="15">
        <v>1</v>
      </c>
    </row>
    <row r="41906" spans="18:18" x14ac:dyDescent="0.25">
      <c r="R41906" s="15">
        <v>1</v>
      </c>
    </row>
    <row r="41907" spans="18:18" x14ac:dyDescent="0.25">
      <c r="R41907" s="15">
        <v>1</v>
      </c>
    </row>
    <row r="41908" spans="18:18" x14ac:dyDescent="0.25">
      <c r="R41908" s="15">
        <v>1</v>
      </c>
    </row>
    <row r="41909" spans="18:18" x14ac:dyDescent="0.25">
      <c r="R41909" s="15">
        <v>1</v>
      </c>
    </row>
    <row r="41910" spans="18:18" x14ac:dyDescent="0.25">
      <c r="R41910" s="15">
        <v>1</v>
      </c>
    </row>
    <row r="41911" spans="18:18" x14ac:dyDescent="0.25">
      <c r="R41911" s="15">
        <v>1</v>
      </c>
    </row>
    <row r="41912" spans="18:18" x14ac:dyDescent="0.25">
      <c r="R41912" s="15">
        <v>1</v>
      </c>
    </row>
    <row r="41913" spans="18:18" x14ac:dyDescent="0.25">
      <c r="R41913" s="15">
        <v>1</v>
      </c>
    </row>
    <row r="41914" spans="18:18" x14ac:dyDescent="0.25">
      <c r="R41914" s="15">
        <v>1</v>
      </c>
    </row>
    <row r="41915" spans="18:18" x14ac:dyDescent="0.25">
      <c r="R41915" s="15">
        <v>1</v>
      </c>
    </row>
    <row r="41916" spans="18:18" x14ac:dyDescent="0.25">
      <c r="R41916" s="15">
        <v>1</v>
      </c>
    </row>
    <row r="41917" spans="18:18" x14ac:dyDescent="0.25">
      <c r="R41917" s="15">
        <v>1</v>
      </c>
    </row>
    <row r="41918" spans="18:18" x14ac:dyDescent="0.25">
      <c r="R41918" s="15">
        <v>1</v>
      </c>
    </row>
    <row r="41919" spans="18:18" x14ac:dyDescent="0.25">
      <c r="R41919" s="15">
        <v>1</v>
      </c>
    </row>
    <row r="41920" spans="18:18" x14ac:dyDescent="0.25">
      <c r="R41920" s="15">
        <v>1</v>
      </c>
    </row>
    <row r="41921" spans="18:18" x14ac:dyDescent="0.25">
      <c r="R41921" s="15">
        <v>1</v>
      </c>
    </row>
    <row r="41922" spans="18:18" x14ac:dyDescent="0.25">
      <c r="R41922" s="15">
        <v>1</v>
      </c>
    </row>
    <row r="41923" spans="18:18" x14ac:dyDescent="0.25">
      <c r="R41923" s="15">
        <v>1</v>
      </c>
    </row>
    <row r="41924" spans="18:18" x14ac:dyDescent="0.25">
      <c r="R41924" s="15">
        <v>1</v>
      </c>
    </row>
    <row r="41925" spans="18:18" x14ac:dyDescent="0.25">
      <c r="R41925" s="15">
        <v>1</v>
      </c>
    </row>
    <row r="41926" spans="18:18" x14ac:dyDescent="0.25">
      <c r="R41926" s="15">
        <v>1</v>
      </c>
    </row>
    <row r="41927" spans="18:18" x14ac:dyDescent="0.25">
      <c r="R41927" s="15">
        <v>1</v>
      </c>
    </row>
    <row r="41928" spans="18:18" x14ac:dyDescent="0.25">
      <c r="R41928" s="15">
        <v>1</v>
      </c>
    </row>
    <row r="41929" spans="18:18" x14ac:dyDescent="0.25">
      <c r="R41929" s="15">
        <v>1</v>
      </c>
    </row>
    <row r="41930" spans="18:18" x14ac:dyDescent="0.25">
      <c r="R41930" s="15">
        <v>1</v>
      </c>
    </row>
    <row r="41931" spans="18:18" x14ac:dyDescent="0.25">
      <c r="R41931" s="15">
        <v>1</v>
      </c>
    </row>
    <row r="41932" spans="18:18" x14ac:dyDescent="0.25">
      <c r="R41932" s="15">
        <v>1</v>
      </c>
    </row>
    <row r="41933" spans="18:18" x14ac:dyDescent="0.25">
      <c r="R41933" s="15">
        <v>1</v>
      </c>
    </row>
    <row r="41934" spans="18:18" x14ac:dyDescent="0.25">
      <c r="R41934" s="15">
        <v>1</v>
      </c>
    </row>
    <row r="41935" spans="18:18" x14ac:dyDescent="0.25">
      <c r="R41935" s="15">
        <v>1</v>
      </c>
    </row>
    <row r="41936" spans="18:18" x14ac:dyDescent="0.25">
      <c r="R41936" s="15">
        <v>1</v>
      </c>
    </row>
    <row r="41937" spans="18:18" x14ac:dyDescent="0.25">
      <c r="R41937" s="15">
        <v>1</v>
      </c>
    </row>
    <row r="41938" spans="18:18" x14ac:dyDescent="0.25">
      <c r="R41938" s="15">
        <v>1</v>
      </c>
    </row>
    <row r="41939" spans="18:18" x14ac:dyDescent="0.25">
      <c r="R41939" s="15">
        <v>1</v>
      </c>
    </row>
    <row r="41940" spans="18:18" x14ac:dyDescent="0.25">
      <c r="R41940" s="15">
        <v>1</v>
      </c>
    </row>
    <row r="41941" spans="18:18" x14ac:dyDescent="0.25">
      <c r="R41941" s="15">
        <v>1</v>
      </c>
    </row>
    <row r="41942" spans="18:18" x14ac:dyDescent="0.25">
      <c r="R41942" s="15">
        <v>1</v>
      </c>
    </row>
    <row r="41943" spans="18:18" x14ac:dyDescent="0.25">
      <c r="R41943" s="15">
        <v>1</v>
      </c>
    </row>
    <row r="41944" spans="18:18" x14ac:dyDescent="0.25">
      <c r="R41944" s="15">
        <v>1</v>
      </c>
    </row>
    <row r="41945" spans="18:18" x14ac:dyDescent="0.25">
      <c r="R41945" s="15">
        <v>1</v>
      </c>
    </row>
    <row r="41946" spans="18:18" x14ac:dyDescent="0.25">
      <c r="R41946" s="15">
        <v>1</v>
      </c>
    </row>
    <row r="41947" spans="18:18" x14ac:dyDescent="0.25">
      <c r="R41947" s="15">
        <v>1</v>
      </c>
    </row>
    <row r="41948" spans="18:18" x14ac:dyDescent="0.25">
      <c r="R41948" s="15">
        <v>1</v>
      </c>
    </row>
    <row r="41949" spans="18:18" x14ac:dyDescent="0.25">
      <c r="R41949" s="15">
        <v>1</v>
      </c>
    </row>
    <row r="41950" spans="18:18" x14ac:dyDescent="0.25">
      <c r="R41950" s="15">
        <v>1</v>
      </c>
    </row>
    <row r="41951" spans="18:18" x14ac:dyDescent="0.25">
      <c r="R41951" s="15">
        <v>1</v>
      </c>
    </row>
    <row r="41952" spans="18:18" x14ac:dyDescent="0.25">
      <c r="R41952" s="15">
        <v>1</v>
      </c>
    </row>
    <row r="41953" spans="18:18" x14ac:dyDescent="0.25">
      <c r="R41953" s="15">
        <v>1</v>
      </c>
    </row>
    <row r="41954" spans="18:18" x14ac:dyDescent="0.25">
      <c r="R41954" s="15">
        <v>1</v>
      </c>
    </row>
    <row r="41955" spans="18:18" x14ac:dyDescent="0.25">
      <c r="R41955" s="15">
        <v>1</v>
      </c>
    </row>
    <row r="41956" spans="18:18" x14ac:dyDescent="0.25">
      <c r="R41956" s="15">
        <v>1</v>
      </c>
    </row>
    <row r="41957" spans="18:18" x14ac:dyDescent="0.25">
      <c r="R41957" s="15">
        <v>1</v>
      </c>
    </row>
    <row r="41958" spans="18:18" x14ac:dyDescent="0.25">
      <c r="R41958" s="15">
        <v>1</v>
      </c>
    </row>
    <row r="41959" spans="18:18" x14ac:dyDescent="0.25">
      <c r="R41959" s="15">
        <v>1</v>
      </c>
    </row>
    <row r="41960" spans="18:18" x14ac:dyDescent="0.25">
      <c r="R41960" s="15">
        <v>1</v>
      </c>
    </row>
    <row r="41961" spans="18:18" x14ac:dyDescent="0.25">
      <c r="R41961" s="15">
        <v>1</v>
      </c>
    </row>
    <row r="41962" spans="18:18" x14ac:dyDescent="0.25">
      <c r="R41962" s="15">
        <v>1</v>
      </c>
    </row>
    <row r="41963" spans="18:18" x14ac:dyDescent="0.25">
      <c r="R41963" s="15">
        <v>1</v>
      </c>
    </row>
    <row r="41964" spans="18:18" x14ac:dyDescent="0.25">
      <c r="R41964" s="15">
        <v>1</v>
      </c>
    </row>
    <row r="41965" spans="18:18" x14ac:dyDescent="0.25">
      <c r="R41965" s="15">
        <v>1</v>
      </c>
    </row>
    <row r="41966" spans="18:18" x14ac:dyDescent="0.25">
      <c r="R41966" s="15">
        <v>1</v>
      </c>
    </row>
    <row r="41967" spans="18:18" x14ac:dyDescent="0.25">
      <c r="R41967" s="15">
        <v>1</v>
      </c>
    </row>
    <row r="41968" spans="18:18" x14ac:dyDescent="0.25">
      <c r="R41968" s="15">
        <v>1</v>
      </c>
    </row>
    <row r="41969" spans="18:18" x14ac:dyDescent="0.25">
      <c r="R41969" s="15">
        <v>1</v>
      </c>
    </row>
    <row r="41970" spans="18:18" x14ac:dyDescent="0.25">
      <c r="R41970" s="15">
        <v>1</v>
      </c>
    </row>
    <row r="41971" spans="18:18" x14ac:dyDescent="0.25">
      <c r="R41971" s="15">
        <v>1</v>
      </c>
    </row>
    <row r="41972" spans="18:18" x14ac:dyDescent="0.25">
      <c r="R41972" s="15">
        <v>1</v>
      </c>
    </row>
    <row r="41973" spans="18:18" x14ac:dyDescent="0.25">
      <c r="R41973" s="15">
        <v>1</v>
      </c>
    </row>
    <row r="41974" spans="18:18" x14ac:dyDescent="0.25">
      <c r="R41974" s="15">
        <v>1</v>
      </c>
    </row>
    <row r="41975" spans="18:18" x14ac:dyDescent="0.25">
      <c r="R41975" s="15">
        <v>3</v>
      </c>
    </row>
    <row r="41976" spans="18:18" x14ac:dyDescent="0.25">
      <c r="R41976" s="15">
        <v>3</v>
      </c>
    </row>
    <row r="41977" spans="18:18" x14ac:dyDescent="0.25">
      <c r="R41977" s="15">
        <v>3</v>
      </c>
    </row>
    <row r="41978" spans="18:18" x14ac:dyDescent="0.25">
      <c r="R41978" s="15">
        <v>3</v>
      </c>
    </row>
    <row r="41979" spans="18:18" x14ac:dyDescent="0.25">
      <c r="R41979" s="15">
        <v>3</v>
      </c>
    </row>
    <row r="41980" spans="18:18" x14ac:dyDescent="0.25">
      <c r="R41980" s="15">
        <v>3</v>
      </c>
    </row>
    <row r="41981" spans="18:18" x14ac:dyDescent="0.25">
      <c r="R41981" s="15">
        <v>3</v>
      </c>
    </row>
    <row r="41982" spans="18:18" x14ac:dyDescent="0.25">
      <c r="R41982" s="15">
        <v>3</v>
      </c>
    </row>
    <row r="41983" spans="18:18" x14ac:dyDescent="0.25">
      <c r="R41983" s="15">
        <v>3</v>
      </c>
    </row>
    <row r="41984" spans="18:18" x14ac:dyDescent="0.25">
      <c r="R41984" s="15">
        <v>3</v>
      </c>
    </row>
    <row r="41985" spans="18:18" x14ac:dyDescent="0.25">
      <c r="R41985" s="15">
        <v>3</v>
      </c>
    </row>
    <row r="41986" spans="18:18" x14ac:dyDescent="0.25">
      <c r="R41986" s="15">
        <v>3</v>
      </c>
    </row>
    <row r="41987" spans="18:18" x14ac:dyDescent="0.25">
      <c r="R41987" s="15">
        <v>3</v>
      </c>
    </row>
    <row r="41988" spans="18:18" x14ac:dyDescent="0.25">
      <c r="R41988" s="15">
        <v>3</v>
      </c>
    </row>
    <row r="41989" spans="18:18" x14ac:dyDescent="0.25">
      <c r="R41989" s="15">
        <v>3</v>
      </c>
    </row>
    <row r="41990" spans="18:18" x14ac:dyDescent="0.25">
      <c r="R41990" s="15">
        <v>3</v>
      </c>
    </row>
    <row r="41991" spans="18:18" x14ac:dyDescent="0.25">
      <c r="R41991" s="15">
        <v>3</v>
      </c>
    </row>
    <row r="41992" spans="18:18" x14ac:dyDescent="0.25">
      <c r="R41992" s="15">
        <v>3</v>
      </c>
    </row>
    <row r="41993" spans="18:18" x14ac:dyDescent="0.25">
      <c r="R41993" s="15">
        <v>3</v>
      </c>
    </row>
    <row r="41994" spans="18:18" x14ac:dyDescent="0.25">
      <c r="R41994" s="15">
        <v>3</v>
      </c>
    </row>
    <row r="41995" spans="18:18" x14ac:dyDescent="0.25">
      <c r="R41995" s="15">
        <v>3</v>
      </c>
    </row>
    <row r="41996" spans="18:18" x14ac:dyDescent="0.25">
      <c r="R41996" s="15">
        <v>3</v>
      </c>
    </row>
    <row r="41997" spans="18:18" x14ac:dyDescent="0.25">
      <c r="R41997" s="15">
        <v>3</v>
      </c>
    </row>
    <row r="41998" spans="18:18" x14ac:dyDescent="0.25">
      <c r="R41998" s="15">
        <v>3</v>
      </c>
    </row>
    <row r="41999" spans="18:18" x14ac:dyDescent="0.25">
      <c r="R41999" s="15">
        <v>3</v>
      </c>
    </row>
    <row r="42000" spans="18:18" x14ac:dyDescent="0.25">
      <c r="R42000" s="15">
        <v>3</v>
      </c>
    </row>
    <row r="42001" spans="18:18" x14ac:dyDescent="0.25">
      <c r="R42001" s="15">
        <v>3</v>
      </c>
    </row>
    <row r="42002" spans="18:18" x14ac:dyDescent="0.25">
      <c r="R42002" s="15">
        <v>3</v>
      </c>
    </row>
    <row r="42003" spans="18:18" x14ac:dyDescent="0.25">
      <c r="R42003" s="15">
        <v>3</v>
      </c>
    </row>
    <row r="42004" spans="18:18" x14ac:dyDescent="0.25">
      <c r="R42004" s="15">
        <v>3</v>
      </c>
    </row>
    <row r="42005" spans="18:18" x14ac:dyDescent="0.25">
      <c r="R42005" s="15">
        <v>3</v>
      </c>
    </row>
    <row r="42006" spans="18:18" x14ac:dyDescent="0.25">
      <c r="R42006" s="15">
        <v>3</v>
      </c>
    </row>
    <row r="42007" spans="18:18" x14ac:dyDescent="0.25">
      <c r="R42007" s="15">
        <v>3</v>
      </c>
    </row>
    <row r="42008" spans="18:18" x14ac:dyDescent="0.25">
      <c r="R42008" s="15">
        <v>3</v>
      </c>
    </row>
    <row r="42009" spans="18:18" x14ac:dyDescent="0.25">
      <c r="R42009" s="15">
        <v>3</v>
      </c>
    </row>
    <row r="42010" spans="18:18" x14ac:dyDescent="0.25">
      <c r="R42010" s="15">
        <v>3</v>
      </c>
    </row>
    <row r="42011" spans="18:18" x14ac:dyDescent="0.25">
      <c r="R42011" s="15">
        <v>3</v>
      </c>
    </row>
    <row r="42012" spans="18:18" x14ac:dyDescent="0.25">
      <c r="R42012" s="15">
        <v>3</v>
      </c>
    </row>
    <row r="42013" spans="18:18" x14ac:dyDescent="0.25">
      <c r="R42013" s="15">
        <v>3</v>
      </c>
    </row>
    <row r="42014" spans="18:18" x14ac:dyDescent="0.25">
      <c r="R42014" s="15">
        <v>3</v>
      </c>
    </row>
    <row r="42015" spans="18:18" x14ac:dyDescent="0.25">
      <c r="R42015" s="15">
        <v>3</v>
      </c>
    </row>
    <row r="42016" spans="18:18" x14ac:dyDescent="0.25">
      <c r="R42016" s="15">
        <v>3</v>
      </c>
    </row>
    <row r="42017" spans="18:18" x14ac:dyDescent="0.25">
      <c r="R42017" s="15">
        <v>3</v>
      </c>
    </row>
    <row r="42018" spans="18:18" x14ac:dyDescent="0.25">
      <c r="R42018" s="15">
        <v>3</v>
      </c>
    </row>
    <row r="42019" spans="18:18" x14ac:dyDescent="0.25">
      <c r="R42019" s="15">
        <v>3</v>
      </c>
    </row>
    <row r="42020" spans="18:18" x14ac:dyDescent="0.25">
      <c r="R42020" s="15">
        <v>3</v>
      </c>
    </row>
    <row r="42021" spans="18:18" x14ac:dyDescent="0.25">
      <c r="R42021" s="15">
        <v>3</v>
      </c>
    </row>
    <row r="42022" spans="18:18" x14ac:dyDescent="0.25">
      <c r="R42022" s="15">
        <v>3</v>
      </c>
    </row>
    <row r="42023" spans="18:18" x14ac:dyDescent="0.25">
      <c r="R42023" s="15">
        <v>3</v>
      </c>
    </row>
    <row r="42024" spans="18:18" x14ac:dyDescent="0.25">
      <c r="R42024" s="15">
        <v>3</v>
      </c>
    </row>
    <row r="42025" spans="18:18" x14ac:dyDescent="0.25">
      <c r="R42025" s="15">
        <v>3</v>
      </c>
    </row>
    <row r="42026" spans="18:18" x14ac:dyDescent="0.25">
      <c r="R42026" s="15">
        <v>3</v>
      </c>
    </row>
    <row r="42027" spans="18:18" x14ac:dyDescent="0.25">
      <c r="R42027" s="15">
        <v>3</v>
      </c>
    </row>
    <row r="42028" spans="18:18" x14ac:dyDescent="0.25">
      <c r="R42028" s="15">
        <v>3</v>
      </c>
    </row>
    <row r="42029" spans="18:18" x14ac:dyDescent="0.25">
      <c r="R42029" s="15">
        <v>3</v>
      </c>
    </row>
    <row r="42030" spans="18:18" x14ac:dyDescent="0.25">
      <c r="R42030" s="15">
        <v>3</v>
      </c>
    </row>
    <row r="42031" spans="18:18" x14ac:dyDescent="0.25">
      <c r="R42031" s="15">
        <v>3</v>
      </c>
    </row>
    <row r="42032" spans="18:18" x14ac:dyDescent="0.25">
      <c r="R42032" s="15">
        <v>3</v>
      </c>
    </row>
    <row r="42033" spans="18:18" x14ac:dyDescent="0.25">
      <c r="R42033" s="15">
        <v>3</v>
      </c>
    </row>
    <row r="42034" spans="18:18" x14ac:dyDescent="0.25">
      <c r="R42034" s="15">
        <v>3</v>
      </c>
    </row>
    <row r="42035" spans="18:18" x14ac:dyDescent="0.25">
      <c r="R42035" s="15">
        <v>3</v>
      </c>
    </row>
    <row r="42036" spans="18:18" x14ac:dyDescent="0.25">
      <c r="R42036" s="15">
        <v>3</v>
      </c>
    </row>
    <row r="42037" spans="18:18" x14ac:dyDescent="0.25">
      <c r="R42037" s="15">
        <v>3</v>
      </c>
    </row>
    <row r="42038" spans="18:18" x14ac:dyDescent="0.25">
      <c r="R42038" s="15">
        <v>3</v>
      </c>
    </row>
    <row r="42039" spans="18:18" x14ac:dyDescent="0.25">
      <c r="R42039" s="15">
        <v>3</v>
      </c>
    </row>
    <row r="42040" spans="18:18" x14ac:dyDescent="0.25">
      <c r="R42040" s="15">
        <v>3</v>
      </c>
    </row>
    <row r="42041" spans="18:18" x14ac:dyDescent="0.25">
      <c r="R42041" s="15">
        <v>3</v>
      </c>
    </row>
    <row r="42042" spans="18:18" x14ac:dyDescent="0.25">
      <c r="R42042" s="15">
        <v>4</v>
      </c>
    </row>
    <row r="42043" spans="18:18" x14ac:dyDescent="0.25">
      <c r="R42043" s="15">
        <v>4</v>
      </c>
    </row>
    <row r="42044" spans="18:18" x14ac:dyDescent="0.25">
      <c r="R42044" s="15">
        <v>4</v>
      </c>
    </row>
    <row r="42045" spans="18:18" x14ac:dyDescent="0.25">
      <c r="R42045" s="15">
        <v>4</v>
      </c>
    </row>
    <row r="42046" spans="18:18" x14ac:dyDescent="0.25">
      <c r="R42046" s="15">
        <v>4</v>
      </c>
    </row>
    <row r="42047" spans="18:18" x14ac:dyDescent="0.25">
      <c r="R42047" s="15">
        <v>4</v>
      </c>
    </row>
    <row r="42048" spans="18:18" x14ac:dyDescent="0.25">
      <c r="R42048" s="15">
        <v>4</v>
      </c>
    </row>
    <row r="42049" spans="18:18" x14ac:dyDescent="0.25">
      <c r="R42049" s="15">
        <v>4</v>
      </c>
    </row>
    <row r="42050" spans="18:18" x14ac:dyDescent="0.25">
      <c r="R42050" s="15">
        <v>4</v>
      </c>
    </row>
    <row r="42051" spans="18:18" x14ac:dyDescent="0.25">
      <c r="R42051" s="15">
        <v>4</v>
      </c>
    </row>
    <row r="42052" spans="18:18" x14ac:dyDescent="0.25">
      <c r="R42052" s="15">
        <v>4</v>
      </c>
    </row>
    <row r="42053" spans="18:18" x14ac:dyDescent="0.25">
      <c r="R42053" s="15">
        <v>4</v>
      </c>
    </row>
    <row r="42054" spans="18:18" x14ac:dyDescent="0.25">
      <c r="R42054" s="15">
        <v>4</v>
      </c>
    </row>
    <row r="42055" spans="18:18" x14ac:dyDescent="0.25">
      <c r="R42055" s="15">
        <v>4</v>
      </c>
    </row>
    <row r="42056" spans="18:18" x14ac:dyDescent="0.25">
      <c r="R42056" s="15">
        <v>4</v>
      </c>
    </row>
    <row r="42057" spans="18:18" x14ac:dyDescent="0.25">
      <c r="R42057" s="15">
        <v>4</v>
      </c>
    </row>
    <row r="42058" spans="18:18" x14ac:dyDescent="0.25">
      <c r="R42058" s="15">
        <v>4</v>
      </c>
    </row>
    <row r="42059" spans="18:18" x14ac:dyDescent="0.25">
      <c r="R42059" s="15">
        <v>3</v>
      </c>
    </row>
    <row r="42060" spans="18:18" x14ac:dyDescent="0.25">
      <c r="R42060" s="15">
        <v>3</v>
      </c>
    </row>
    <row r="42061" spans="18:18" x14ac:dyDescent="0.25">
      <c r="R42061" s="15">
        <v>3</v>
      </c>
    </row>
    <row r="42062" spans="18:18" x14ac:dyDescent="0.25">
      <c r="R42062" s="15">
        <v>3</v>
      </c>
    </row>
    <row r="42063" spans="18:18" x14ac:dyDescent="0.25">
      <c r="R42063" s="15">
        <v>3</v>
      </c>
    </row>
    <row r="42064" spans="18:18" x14ac:dyDescent="0.25">
      <c r="R42064" s="15">
        <v>3</v>
      </c>
    </row>
    <row r="42065" spans="18:18" x14ac:dyDescent="0.25">
      <c r="R42065" s="15">
        <v>3</v>
      </c>
    </row>
    <row r="42066" spans="18:18" x14ac:dyDescent="0.25">
      <c r="R42066" s="15">
        <v>3</v>
      </c>
    </row>
    <row r="42067" spans="18:18" x14ac:dyDescent="0.25">
      <c r="R42067" s="15">
        <v>3</v>
      </c>
    </row>
    <row r="42068" spans="18:18" x14ac:dyDescent="0.25">
      <c r="R42068" s="15">
        <v>3</v>
      </c>
    </row>
    <row r="42069" spans="18:18" x14ac:dyDescent="0.25">
      <c r="R42069" s="15">
        <v>3</v>
      </c>
    </row>
    <row r="42070" spans="18:18" x14ac:dyDescent="0.25">
      <c r="R42070" s="15">
        <v>3</v>
      </c>
    </row>
    <row r="42071" spans="18:18" x14ac:dyDescent="0.25">
      <c r="R42071" s="15">
        <v>3</v>
      </c>
    </row>
    <row r="42072" spans="18:18" x14ac:dyDescent="0.25">
      <c r="R42072" s="15">
        <v>3</v>
      </c>
    </row>
    <row r="42073" spans="18:18" x14ac:dyDescent="0.25">
      <c r="R42073" s="15">
        <v>3</v>
      </c>
    </row>
    <row r="42074" spans="18:18" x14ac:dyDescent="0.25">
      <c r="R42074" s="15">
        <v>3</v>
      </c>
    </row>
    <row r="42075" spans="18:18" x14ac:dyDescent="0.25">
      <c r="R42075" s="15">
        <v>3</v>
      </c>
    </row>
    <row r="42076" spans="18:18" x14ac:dyDescent="0.25">
      <c r="R42076" s="15">
        <v>3</v>
      </c>
    </row>
    <row r="42077" spans="18:18" x14ac:dyDescent="0.25">
      <c r="R42077" s="15">
        <v>3</v>
      </c>
    </row>
    <row r="42078" spans="18:18" x14ac:dyDescent="0.25">
      <c r="R42078" s="15">
        <v>3</v>
      </c>
    </row>
    <row r="42079" spans="18:18" x14ac:dyDescent="0.25">
      <c r="R42079" s="15">
        <v>3</v>
      </c>
    </row>
    <row r="42080" spans="18:18" x14ac:dyDescent="0.25">
      <c r="R42080" s="15">
        <v>3</v>
      </c>
    </row>
    <row r="42081" spans="18:18" x14ac:dyDescent="0.25">
      <c r="R42081" s="15">
        <v>3</v>
      </c>
    </row>
    <row r="42082" spans="18:18" x14ac:dyDescent="0.25">
      <c r="R42082" s="15">
        <v>3</v>
      </c>
    </row>
    <row r="42083" spans="18:18" x14ac:dyDescent="0.25">
      <c r="R42083" s="15">
        <v>3</v>
      </c>
    </row>
    <row r="42084" spans="18:18" x14ac:dyDescent="0.25">
      <c r="R42084" s="15">
        <v>4</v>
      </c>
    </row>
    <row r="42085" spans="18:18" x14ac:dyDescent="0.25">
      <c r="R42085" s="15">
        <v>4</v>
      </c>
    </row>
    <row r="42086" spans="18:18" x14ac:dyDescent="0.25">
      <c r="R42086" s="15">
        <v>4</v>
      </c>
    </row>
    <row r="42087" spans="18:18" x14ac:dyDescent="0.25">
      <c r="R42087" s="15">
        <v>4</v>
      </c>
    </row>
    <row r="42088" spans="18:18" x14ac:dyDescent="0.25">
      <c r="R42088" s="15">
        <v>4</v>
      </c>
    </row>
    <row r="42089" spans="18:18" x14ac:dyDescent="0.25">
      <c r="R42089" s="15">
        <v>4</v>
      </c>
    </row>
    <row r="42090" spans="18:18" x14ac:dyDescent="0.25">
      <c r="R42090" s="15">
        <v>4</v>
      </c>
    </row>
    <row r="42091" spans="18:18" x14ac:dyDescent="0.25">
      <c r="R42091" s="15">
        <v>4</v>
      </c>
    </row>
    <row r="42092" spans="18:18" x14ac:dyDescent="0.25">
      <c r="R42092" s="15">
        <v>4</v>
      </c>
    </row>
    <row r="42093" spans="18:18" x14ac:dyDescent="0.25">
      <c r="R42093" s="15">
        <v>4</v>
      </c>
    </row>
    <row r="42094" spans="18:18" x14ac:dyDescent="0.25">
      <c r="R42094" s="15">
        <v>4</v>
      </c>
    </row>
    <row r="42095" spans="18:18" x14ac:dyDescent="0.25">
      <c r="R42095" s="15">
        <v>4</v>
      </c>
    </row>
    <row r="42096" spans="18:18" x14ac:dyDescent="0.25">
      <c r="R42096" s="15">
        <v>4</v>
      </c>
    </row>
    <row r="42097" spans="18:18" x14ac:dyDescent="0.25">
      <c r="R42097" s="15">
        <v>4</v>
      </c>
    </row>
    <row r="42098" spans="18:18" x14ac:dyDescent="0.25">
      <c r="R42098" s="15">
        <v>4</v>
      </c>
    </row>
    <row r="42099" spans="18:18" x14ac:dyDescent="0.25">
      <c r="R42099" s="15">
        <v>4</v>
      </c>
    </row>
    <row r="42100" spans="18:18" x14ac:dyDescent="0.25">
      <c r="R42100" s="15">
        <v>3</v>
      </c>
    </row>
    <row r="42101" spans="18:18" x14ac:dyDescent="0.25">
      <c r="R42101" s="15">
        <v>3</v>
      </c>
    </row>
    <row r="42102" spans="18:18" x14ac:dyDescent="0.25">
      <c r="R42102" s="15">
        <v>3</v>
      </c>
    </row>
    <row r="42103" spans="18:18" x14ac:dyDescent="0.25">
      <c r="R42103" s="15">
        <v>3</v>
      </c>
    </row>
    <row r="42104" spans="18:18" x14ac:dyDescent="0.25">
      <c r="R42104" s="15">
        <v>3</v>
      </c>
    </row>
    <row r="42105" spans="18:18" x14ac:dyDescent="0.25">
      <c r="R42105" s="15">
        <v>5</v>
      </c>
    </row>
    <row r="42106" spans="18:18" x14ac:dyDescent="0.25">
      <c r="R42106" s="15">
        <v>5</v>
      </c>
    </row>
    <row r="42107" spans="18:18" x14ac:dyDescent="0.25">
      <c r="R42107" s="15">
        <v>5</v>
      </c>
    </row>
    <row r="42108" spans="18:18" x14ac:dyDescent="0.25">
      <c r="R42108" s="15">
        <v>5</v>
      </c>
    </row>
    <row r="42109" spans="18:18" x14ac:dyDescent="0.25">
      <c r="R42109" s="15">
        <v>5</v>
      </c>
    </row>
    <row r="42110" spans="18:18" x14ac:dyDescent="0.25">
      <c r="R42110" s="15">
        <v>5</v>
      </c>
    </row>
    <row r="42111" spans="18:18" x14ac:dyDescent="0.25">
      <c r="R42111" s="15">
        <v>3</v>
      </c>
    </row>
    <row r="42112" spans="18:18" x14ac:dyDescent="0.25">
      <c r="R42112" s="15">
        <v>3</v>
      </c>
    </row>
    <row r="42113" spans="18:18" x14ac:dyDescent="0.25">
      <c r="R42113" s="15">
        <v>3</v>
      </c>
    </row>
    <row r="42114" spans="18:18" x14ac:dyDescent="0.25">
      <c r="R42114" s="15">
        <v>3</v>
      </c>
    </row>
    <row r="42115" spans="18:18" x14ac:dyDescent="0.25">
      <c r="R42115" s="15">
        <v>3</v>
      </c>
    </row>
    <row r="42116" spans="18:18" x14ac:dyDescent="0.25">
      <c r="R42116" s="15">
        <v>3</v>
      </c>
    </row>
    <row r="42117" spans="18:18" x14ac:dyDescent="0.25">
      <c r="R42117" s="15">
        <v>3</v>
      </c>
    </row>
    <row r="42118" spans="18:18" x14ac:dyDescent="0.25">
      <c r="R42118" s="15">
        <v>3</v>
      </c>
    </row>
    <row r="42119" spans="18:18" x14ac:dyDescent="0.25">
      <c r="R42119" s="15">
        <v>3</v>
      </c>
    </row>
    <row r="42120" spans="18:18" x14ac:dyDescent="0.25">
      <c r="R42120" s="15">
        <v>3</v>
      </c>
    </row>
    <row r="42121" spans="18:18" x14ac:dyDescent="0.25">
      <c r="R42121" s="15">
        <v>3</v>
      </c>
    </row>
    <row r="42122" spans="18:18" x14ac:dyDescent="0.25">
      <c r="R42122" s="15">
        <v>3</v>
      </c>
    </row>
    <row r="42123" spans="18:18" x14ac:dyDescent="0.25">
      <c r="R42123" s="15">
        <v>3</v>
      </c>
    </row>
    <row r="42124" spans="18:18" x14ac:dyDescent="0.25">
      <c r="R42124" s="15">
        <v>3</v>
      </c>
    </row>
    <row r="42125" spans="18:18" x14ac:dyDescent="0.25">
      <c r="R42125" s="15">
        <v>3</v>
      </c>
    </row>
    <row r="42126" spans="18:18" x14ac:dyDescent="0.25">
      <c r="R42126" s="15">
        <v>3</v>
      </c>
    </row>
    <row r="42127" spans="18:18" x14ac:dyDescent="0.25">
      <c r="R42127" s="15">
        <v>3</v>
      </c>
    </row>
    <row r="42128" spans="18:18" x14ac:dyDescent="0.25">
      <c r="R42128" s="15">
        <v>3</v>
      </c>
    </row>
    <row r="42129" spans="18:18" x14ac:dyDescent="0.25">
      <c r="R42129" s="15">
        <v>3</v>
      </c>
    </row>
    <row r="42130" spans="18:18" x14ac:dyDescent="0.25">
      <c r="R42130" s="15">
        <v>3</v>
      </c>
    </row>
    <row r="42131" spans="18:18" x14ac:dyDescent="0.25">
      <c r="R42131" s="15">
        <v>3</v>
      </c>
    </row>
    <row r="42132" spans="18:18" x14ac:dyDescent="0.25">
      <c r="R42132" s="15">
        <v>3</v>
      </c>
    </row>
    <row r="42133" spans="18:18" x14ac:dyDescent="0.25">
      <c r="R42133" s="15">
        <v>3</v>
      </c>
    </row>
    <row r="42134" spans="18:18" x14ac:dyDescent="0.25">
      <c r="R42134" s="15">
        <v>3</v>
      </c>
    </row>
    <row r="42135" spans="18:18" x14ac:dyDescent="0.25">
      <c r="R42135" s="15">
        <v>3</v>
      </c>
    </row>
    <row r="42136" spans="18:18" x14ac:dyDescent="0.25">
      <c r="R42136" s="15">
        <v>1</v>
      </c>
    </row>
    <row r="42137" spans="18:18" x14ac:dyDescent="0.25">
      <c r="R42137" s="15">
        <v>1</v>
      </c>
    </row>
    <row r="42138" spans="18:18" x14ac:dyDescent="0.25">
      <c r="R42138" s="15">
        <v>1</v>
      </c>
    </row>
    <row r="42139" spans="18:18" x14ac:dyDescent="0.25">
      <c r="R42139" s="15">
        <v>1</v>
      </c>
    </row>
    <row r="42140" spans="18:18" x14ac:dyDescent="0.25">
      <c r="R42140" s="15">
        <v>1</v>
      </c>
    </row>
    <row r="42141" spans="18:18" x14ac:dyDescent="0.25">
      <c r="R42141" s="15">
        <v>1</v>
      </c>
    </row>
    <row r="42142" spans="18:18" x14ac:dyDescent="0.25">
      <c r="R42142" s="15">
        <v>1</v>
      </c>
    </row>
    <row r="42143" spans="18:18" x14ac:dyDescent="0.25">
      <c r="R42143" s="15">
        <v>1</v>
      </c>
    </row>
    <row r="42144" spans="18:18" x14ac:dyDescent="0.25">
      <c r="R42144" s="15">
        <v>1</v>
      </c>
    </row>
    <row r="42145" spans="18:18" x14ac:dyDescent="0.25">
      <c r="R42145" s="15">
        <v>1</v>
      </c>
    </row>
    <row r="42146" spans="18:18" x14ac:dyDescent="0.25">
      <c r="R42146" s="15">
        <v>1</v>
      </c>
    </row>
    <row r="42147" spans="18:18" x14ac:dyDescent="0.25">
      <c r="R42147" s="15">
        <v>1</v>
      </c>
    </row>
    <row r="42148" spans="18:18" x14ac:dyDescent="0.25">
      <c r="R42148" s="15">
        <v>1</v>
      </c>
    </row>
    <row r="42149" spans="18:18" x14ac:dyDescent="0.25">
      <c r="R42149" s="15">
        <v>1</v>
      </c>
    </row>
    <row r="42150" spans="18:18" x14ac:dyDescent="0.25">
      <c r="R42150" s="15">
        <v>1</v>
      </c>
    </row>
    <row r="42151" spans="18:18" x14ac:dyDescent="0.25">
      <c r="R42151" s="15">
        <v>1</v>
      </c>
    </row>
    <row r="42152" spans="18:18" x14ac:dyDescent="0.25">
      <c r="R42152" s="15">
        <v>1</v>
      </c>
    </row>
    <row r="42153" spans="18:18" x14ac:dyDescent="0.25">
      <c r="R42153" s="15">
        <v>1</v>
      </c>
    </row>
    <row r="42154" spans="18:18" x14ac:dyDescent="0.25">
      <c r="R42154" s="15">
        <v>1</v>
      </c>
    </row>
    <row r="42155" spans="18:18" x14ac:dyDescent="0.25">
      <c r="R42155" s="15">
        <v>1</v>
      </c>
    </row>
    <row r="42156" spans="18:18" x14ac:dyDescent="0.25">
      <c r="R42156" s="15">
        <v>1</v>
      </c>
    </row>
    <row r="42157" spans="18:18" x14ac:dyDescent="0.25">
      <c r="R42157" s="15">
        <v>1</v>
      </c>
    </row>
    <row r="42158" spans="18:18" x14ac:dyDescent="0.25">
      <c r="R42158" s="15">
        <v>1</v>
      </c>
    </row>
    <row r="42159" spans="18:18" x14ac:dyDescent="0.25">
      <c r="R42159" s="15">
        <v>1</v>
      </c>
    </row>
    <row r="42160" spans="18:18" x14ac:dyDescent="0.25">
      <c r="R42160" s="15">
        <v>1</v>
      </c>
    </row>
    <row r="42161" spans="18:18" x14ac:dyDescent="0.25">
      <c r="R42161" s="15">
        <v>1</v>
      </c>
    </row>
    <row r="42162" spans="18:18" x14ac:dyDescent="0.25">
      <c r="R42162" s="15">
        <v>1</v>
      </c>
    </row>
    <row r="42163" spans="18:18" x14ac:dyDescent="0.25">
      <c r="R42163" s="15">
        <v>1</v>
      </c>
    </row>
    <row r="42164" spans="18:18" x14ac:dyDescent="0.25">
      <c r="R42164" s="15">
        <v>1</v>
      </c>
    </row>
    <row r="42165" spans="18:18" x14ac:dyDescent="0.25">
      <c r="R42165" s="15">
        <v>1</v>
      </c>
    </row>
    <row r="42166" spans="18:18" x14ac:dyDescent="0.25">
      <c r="R42166" s="15">
        <v>1</v>
      </c>
    </row>
    <row r="42167" spans="18:18" x14ac:dyDescent="0.25">
      <c r="R42167" s="15">
        <v>1</v>
      </c>
    </row>
    <row r="42168" spans="18:18" x14ac:dyDescent="0.25">
      <c r="R42168" s="15">
        <v>1</v>
      </c>
    </row>
    <row r="42169" spans="18:18" x14ac:dyDescent="0.25">
      <c r="R42169" s="15">
        <v>1</v>
      </c>
    </row>
    <row r="42170" spans="18:18" x14ac:dyDescent="0.25">
      <c r="R42170" s="15">
        <v>1</v>
      </c>
    </row>
    <row r="42171" spans="18:18" x14ac:dyDescent="0.25">
      <c r="R42171" s="15">
        <v>1</v>
      </c>
    </row>
    <row r="42172" spans="18:18" x14ac:dyDescent="0.25">
      <c r="R42172" s="15">
        <v>1</v>
      </c>
    </row>
    <row r="42173" spans="18:18" x14ac:dyDescent="0.25">
      <c r="R42173" s="15">
        <v>1</v>
      </c>
    </row>
    <row r="42174" spans="18:18" x14ac:dyDescent="0.25">
      <c r="R42174" s="15">
        <v>1</v>
      </c>
    </row>
    <row r="42175" spans="18:18" x14ac:dyDescent="0.25">
      <c r="R42175" s="15">
        <v>1</v>
      </c>
    </row>
    <row r="42176" spans="18:18" x14ac:dyDescent="0.25">
      <c r="R42176" s="15">
        <v>1</v>
      </c>
    </row>
    <row r="42177" spans="18:18" x14ac:dyDescent="0.25">
      <c r="R42177" s="15">
        <v>1</v>
      </c>
    </row>
    <row r="42178" spans="18:18" x14ac:dyDescent="0.25">
      <c r="R42178" s="15">
        <v>1</v>
      </c>
    </row>
    <row r="42179" spans="18:18" x14ac:dyDescent="0.25">
      <c r="R42179" s="15">
        <v>1</v>
      </c>
    </row>
    <row r="42180" spans="18:18" x14ac:dyDescent="0.25">
      <c r="R42180" s="15">
        <v>1</v>
      </c>
    </row>
    <row r="42181" spans="18:18" x14ac:dyDescent="0.25">
      <c r="R42181" s="15">
        <v>1</v>
      </c>
    </row>
    <row r="42182" spans="18:18" x14ac:dyDescent="0.25">
      <c r="R42182" s="15">
        <v>1</v>
      </c>
    </row>
    <row r="42183" spans="18:18" x14ac:dyDescent="0.25">
      <c r="R42183" s="15">
        <v>1</v>
      </c>
    </row>
    <row r="42184" spans="18:18" x14ac:dyDescent="0.25">
      <c r="R42184" s="15">
        <v>1</v>
      </c>
    </row>
    <row r="42185" spans="18:18" x14ac:dyDescent="0.25">
      <c r="R42185" s="15">
        <v>1</v>
      </c>
    </row>
    <row r="42186" spans="18:18" x14ac:dyDescent="0.25">
      <c r="R42186" s="15">
        <v>1</v>
      </c>
    </row>
    <row r="42187" spans="18:18" x14ac:dyDescent="0.25">
      <c r="R42187" s="15">
        <v>1</v>
      </c>
    </row>
    <row r="42188" spans="18:18" x14ac:dyDescent="0.25">
      <c r="R42188" s="15">
        <v>1</v>
      </c>
    </row>
    <row r="42189" spans="18:18" x14ac:dyDescent="0.25">
      <c r="R42189" s="15">
        <v>1</v>
      </c>
    </row>
    <row r="42190" spans="18:18" x14ac:dyDescent="0.25">
      <c r="R42190" s="15">
        <v>1</v>
      </c>
    </row>
    <row r="42191" spans="18:18" x14ac:dyDescent="0.25">
      <c r="R42191" s="15">
        <v>1</v>
      </c>
    </row>
    <row r="42192" spans="18:18" x14ac:dyDescent="0.25">
      <c r="R42192" s="15">
        <v>1</v>
      </c>
    </row>
    <row r="42193" spans="18:18" x14ac:dyDescent="0.25">
      <c r="R42193" s="15">
        <v>1</v>
      </c>
    </row>
    <row r="42194" spans="18:18" x14ac:dyDescent="0.25">
      <c r="R42194" s="15">
        <v>1</v>
      </c>
    </row>
    <row r="42195" spans="18:18" x14ac:dyDescent="0.25">
      <c r="R42195" s="15">
        <v>1</v>
      </c>
    </row>
    <row r="42196" spans="18:18" x14ac:dyDescent="0.25">
      <c r="R42196" s="15">
        <v>1</v>
      </c>
    </row>
    <row r="42197" spans="18:18" x14ac:dyDescent="0.25">
      <c r="R42197" s="15">
        <v>1</v>
      </c>
    </row>
    <row r="42198" spans="18:18" x14ac:dyDescent="0.25">
      <c r="R42198" s="15">
        <v>1</v>
      </c>
    </row>
    <row r="42199" spans="18:18" x14ac:dyDescent="0.25">
      <c r="R42199" s="15">
        <v>1</v>
      </c>
    </row>
    <row r="42200" spans="18:18" x14ac:dyDescent="0.25">
      <c r="R42200" s="15">
        <v>1</v>
      </c>
    </row>
    <row r="42201" spans="18:18" x14ac:dyDescent="0.25">
      <c r="R42201" s="15">
        <v>1</v>
      </c>
    </row>
    <row r="42202" spans="18:18" x14ac:dyDescent="0.25">
      <c r="R42202" s="15">
        <v>1</v>
      </c>
    </row>
    <row r="42203" spans="18:18" x14ac:dyDescent="0.25">
      <c r="R42203" s="15">
        <v>1</v>
      </c>
    </row>
    <row r="42204" spans="18:18" x14ac:dyDescent="0.25">
      <c r="R42204" s="15">
        <v>2</v>
      </c>
    </row>
    <row r="42205" spans="18:18" x14ac:dyDescent="0.25">
      <c r="R42205" s="15">
        <v>2</v>
      </c>
    </row>
    <row r="42206" spans="18:18" x14ac:dyDescent="0.25">
      <c r="R42206" s="15">
        <v>2</v>
      </c>
    </row>
    <row r="42207" spans="18:18" x14ac:dyDescent="0.25">
      <c r="R42207" s="15">
        <v>2</v>
      </c>
    </row>
    <row r="42208" spans="18:18" x14ac:dyDescent="0.25">
      <c r="R42208" s="15">
        <v>2</v>
      </c>
    </row>
    <row r="42209" spans="18:18" x14ac:dyDescent="0.25">
      <c r="R42209" s="15">
        <v>2</v>
      </c>
    </row>
    <row r="42210" spans="18:18" x14ac:dyDescent="0.25">
      <c r="R42210" s="15">
        <v>2</v>
      </c>
    </row>
    <row r="42211" spans="18:18" x14ac:dyDescent="0.25">
      <c r="R42211" s="15">
        <v>2</v>
      </c>
    </row>
    <row r="42212" spans="18:18" x14ac:dyDescent="0.25">
      <c r="R42212" s="15">
        <v>2</v>
      </c>
    </row>
    <row r="42213" spans="18:18" x14ac:dyDescent="0.25">
      <c r="R42213" s="15">
        <v>2</v>
      </c>
    </row>
    <row r="42214" spans="18:18" x14ac:dyDescent="0.25">
      <c r="R42214" s="15">
        <v>2</v>
      </c>
    </row>
    <row r="42215" spans="18:18" x14ac:dyDescent="0.25">
      <c r="R42215" s="15">
        <v>2</v>
      </c>
    </row>
    <row r="42216" spans="18:18" x14ac:dyDescent="0.25">
      <c r="R42216" s="15">
        <v>2</v>
      </c>
    </row>
    <row r="42217" spans="18:18" x14ac:dyDescent="0.25">
      <c r="R42217" s="15">
        <v>1</v>
      </c>
    </row>
    <row r="42218" spans="18:18" x14ac:dyDescent="0.25">
      <c r="R42218" s="15">
        <v>1</v>
      </c>
    </row>
    <row r="42219" spans="18:18" x14ac:dyDescent="0.25">
      <c r="R42219" s="15">
        <v>1</v>
      </c>
    </row>
    <row r="42220" spans="18:18" x14ac:dyDescent="0.25">
      <c r="R42220" s="15">
        <v>1</v>
      </c>
    </row>
    <row r="42221" spans="18:18" x14ac:dyDescent="0.25">
      <c r="R42221" s="15">
        <v>1</v>
      </c>
    </row>
    <row r="42222" spans="18:18" x14ac:dyDescent="0.25">
      <c r="R42222" s="15">
        <v>1</v>
      </c>
    </row>
    <row r="42223" spans="18:18" x14ac:dyDescent="0.25">
      <c r="R42223" s="15">
        <v>1</v>
      </c>
    </row>
    <row r="42224" spans="18:18" x14ac:dyDescent="0.25">
      <c r="R42224" s="15">
        <v>1</v>
      </c>
    </row>
    <row r="42225" spans="18:18" x14ac:dyDescent="0.25">
      <c r="R42225" s="15">
        <v>1</v>
      </c>
    </row>
    <row r="42226" spans="18:18" x14ac:dyDescent="0.25">
      <c r="R42226" s="15">
        <v>1</v>
      </c>
    </row>
    <row r="42227" spans="18:18" x14ac:dyDescent="0.25">
      <c r="R42227" s="15">
        <v>1</v>
      </c>
    </row>
    <row r="42228" spans="18:18" x14ac:dyDescent="0.25">
      <c r="R42228" s="15">
        <v>1</v>
      </c>
    </row>
    <row r="42229" spans="18:18" x14ac:dyDescent="0.25">
      <c r="R42229" s="15">
        <v>1</v>
      </c>
    </row>
    <row r="42230" spans="18:18" x14ac:dyDescent="0.25">
      <c r="R42230" s="15">
        <v>1</v>
      </c>
    </row>
    <row r="42231" spans="18:18" x14ac:dyDescent="0.25">
      <c r="R42231" s="15">
        <v>1</v>
      </c>
    </row>
    <row r="42232" spans="18:18" x14ac:dyDescent="0.25">
      <c r="R42232" s="15">
        <v>1</v>
      </c>
    </row>
    <row r="42233" spans="18:18" x14ac:dyDescent="0.25">
      <c r="R42233" s="15">
        <v>1</v>
      </c>
    </row>
    <row r="42234" spans="18:18" x14ac:dyDescent="0.25">
      <c r="R42234" s="15">
        <v>1</v>
      </c>
    </row>
    <row r="42235" spans="18:18" x14ac:dyDescent="0.25">
      <c r="R42235" s="15">
        <v>1</v>
      </c>
    </row>
    <row r="42236" spans="18:18" x14ac:dyDescent="0.25">
      <c r="R42236" s="15">
        <v>1</v>
      </c>
    </row>
    <row r="42237" spans="18:18" x14ac:dyDescent="0.25">
      <c r="R42237" s="15">
        <v>1</v>
      </c>
    </row>
    <row r="42238" spans="18:18" x14ac:dyDescent="0.25">
      <c r="R42238" s="15">
        <v>1</v>
      </c>
    </row>
    <row r="42239" spans="18:18" x14ac:dyDescent="0.25">
      <c r="R42239" s="15">
        <v>1</v>
      </c>
    </row>
    <row r="42240" spans="18:18" x14ac:dyDescent="0.25">
      <c r="R42240" s="15">
        <v>1</v>
      </c>
    </row>
    <row r="42241" spans="18:18" x14ac:dyDescent="0.25">
      <c r="R42241" s="15">
        <v>1</v>
      </c>
    </row>
    <row r="42242" spans="18:18" x14ac:dyDescent="0.25">
      <c r="R42242" s="15">
        <v>1</v>
      </c>
    </row>
    <row r="42243" spans="18:18" x14ac:dyDescent="0.25">
      <c r="R42243" s="15">
        <v>1</v>
      </c>
    </row>
    <row r="42244" spans="18:18" x14ac:dyDescent="0.25">
      <c r="R42244" s="15">
        <v>1</v>
      </c>
    </row>
    <row r="42245" spans="18:18" x14ac:dyDescent="0.25">
      <c r="R42245" s="15">
        <v>1</v>
      </c>
    </row>
    <row r="42246" spans="18:18" x14ac:dyDescent="0.25">
      <c r="R42246" s="15">
        <v>2</v>
      </c>
    </row>
    <row r="42247" spans="18:18" x14ac:dyDescent="0.25">
      <c r="R42247" s="15">
        <v>2</v>
      </c>
    </row>
    <row r="42248" spans="18:18" x14ac:dyDescent="0.25">
      <c r="R42248" s="15">
        <v>2</v>
      </c>
    </row>
    <row r="42249" spans="18:18" x14ac:dyDescent="0.25">
      <c r="R42249" s="15">
        <v>2</v>
      </c>
    </row>
    <row r="42250" spans="18:18" x14ac:dyDescent="0.25">
      <c r="R42250" s="15">
        <v>2</v>
      </c>
    </row>
    <row r="42251" spans="18:18" x14ac:dyDescent="0.25">
      <c r="R42251" s="15">
        <v>2</v>
      </c>
    </row>
    <row r="42252" spans="18:18" x14ac:dyDescent="0.25">
      <c r="R42252" s="15">
        <v>2</v>
      </c>
    </row>
    <row r="42253" spans="18:18" x14ac:dyDescent="0.25">
      <c r="R42253" s="15">
        <v>2</v>
      </c>
    </row>
    <row r="42254" spans="18:18" x14ac:dyDescent="0.25">
      <c r="R42254" s="15">
        <v>2</v>
      </c>
    </row>
    <row r="42255" spans="18:18" x14ac:dyDescent="0.25">
      <c r="R42255" s="15">
        <v>2</v>
      </c>
    </row>
    <row r="42256" spans="18:18" x14ac:dyDescent="0.25">
      <c r="R42256" s="15">
        <v>2</v>
      </c>
    </row>
    <row r="42257" spans="18:18" x14ac:dyDescent="0.25">
      <c r="R42257" s="15">
        <v>2</v>
      </c>
    </row>
    <row r="42258" spans="18:18" x14ac:dyDescent="0.25">
      <c r="R42258" s="15">
        <v>2</v>
      </c>
    </row>
    <row r="42259" spans="18:18" x14ac:dyDescent="0.25">
      <c r="R42259" s="15">
        <v>2</v>
      </c>
    </row>
    <row r="42260" spans="18:18" x14ac:dyDescent="0.25">
      <c r="R42260" s="15">
        <v>2</v>
      </c>
    </row>
    <row r="42261" spans="18:18" x14ac:dyDescent="0.25">
      <c r="R42261" s="15">
        <v>2</v>
      </c>
    </row>
    <row r="42262" spans="18:18" x14ac:dyDescent="0.25">
      <c r="R42262" s="15">
        <v>2</v>
      </c>
    </row>
    <row r="42263" spans="18:18" x14ac:dyDescent="0.25">
      <c r="R42263" s="15">
        <v>2</v>
      </c>
    </row>
    <row r="42264" spans="18:18" x14ac:dyDescent="0.25">
      <c r="R42264" s="15">
        <v>2</v>
      </c>
    </row>
    <row r="42265" spans="18:18" x14ac:dyDescent="0.25">
      <c r="R42265" s="15">
        <v>2</v>
      </c>
    </row>
    <row r="42266" spans="18:18" x14ac:dyDescent="0.25">
      <c r="R42266" s="15">
        <v>2</v>
      </c>
    </row>
    <row r="42267" spans="18:18" x14ac:dyDescent="0.25">
      <c r="R42267" s="15">
        <v>2</v>
      </c>
    </row>
    <row r="42268" spans="18:18" x14ac:dyDescent="0.25">
      <c r="R42268" s="15">
        <v>2</v>
      </c>
    </row>
    <row r="42269" spans="18:18" x14ac:dyDescent="0.25">
      <c r="R42269" s="15">
        <v>2</v>
      </c>
    </row>
    <row r="42270" spans="18:18" x14ac:dyDescent="0.25">
      <c r="R42270" s="15">
        <v>2</v>
      </c>
    </row>
    <row r="42271" spans="18:18" x14ac:dyDescent="0.25">
      <c r="R42271" s="15">
        <v>2</v>
      </c>
    </row>
    <row r="42272" spans="18:18" x14ac:dyDescent="0.25">
      <c r="R42272" s="15">
        <v>2</v>
      </c>
    </row>
    <row r="42273" spans="18:18" x14ac:dyDescent="0.25">
      <c r="R42273" s="15">
        <v>2</v>
      </c>
    </row>
    <row r="42274" spans="18:18" x14ac:dyDescent="0.25">
      <c r="R42274" s="15">
        <v>1</v>
      </c>
    </row>
    <row r="42275" spans="18:18" x14ac:dyDescent="0.25">
      <c r="R42275" s="15">
        <v>1</v>
      </c>
    </row>
    <row r="42276" spans="18:18" x14ac:dyDescent="0.25">
      <c r="R42276" s="15">
        <v>1</v>
      </c>
    </row>
    <row r="42277" spans="18:18" x14ac:dyDescent="0.25">
      <c r="R42277" s="15">
        <v>1</v>
      </c>
    </row>
    <row r="42278" spans="18:18" x14ac:dyDescent="0.25">
      <c r="R42278" s="15">
        <v>1</v>
      </c>
    </row>
    <row r="42279" spans="18:18" x14ac:dyDescent="0.25">
      <c r="R42279" s="15">
        <v>1</v>
      </c>
    </row>
    <row r="42280" spans="18:18" x14ac:dyDescent="0.25">
      <c r="R42280" s="15">
        <v>1</v>
      </c>
    </row>
    <row r="42281" spans="18:18" x14ac:dyDescent="0.25">
      <c r="R42281" s="15">
        <v>1</v>
      </c>
    </row>
    <row r="42282" spans="18:18" x14ac:dyDescent="0.25">
      <c r="R42282" s="15">
        <v>1</v>
      </c>
    </row>
    <row r="42283" spans="18:18" x14ac:dyDescent="0.25">
      <c r="R42283" s="15">
        <v>1</v>
      </c>
    </row>
    <row r="42284" spans="18:18" x14ac:dyDescent="0.25">
      <c r="R42284" s="15">
        <v>1</v>
      </c>
    </row>
    <row r="42285" spans="18:18" x14ac:dyDescent="0.25">
      <c r="R42285" s="15">
        <v>1</v>
      </c>
    </row>
    <row r="42286" spans="18:18" x14ac:dyDescent="0.25">
      <c r="R42286" s="15">
        <v>1</v>
      </c>
    </row>
    <row r="42287" spans="18:18" x14ac:dyDescent="0.25">
      <c r="R42287" s="15">
        <v>1</v>
      </c>
    </row>
    <row r="42288" spans="18:18" x14ac:dyDescent="0.25">
      <c r="R42288" s="15">
        <v>1</v>
      </c>
    </row>
    <row r="42289" spans="18:18" x14ac:dyDescent="0.25">
      <c r="R42289" s="15">
        <v>1</v>
      </c>
    </row>
    <row r="42290" spans="18:18" x14ac:dyDescent="0.25">
      <c r="R42290" s="15">
        <v>1</v>
      </c>
    </row>
    <row r="42291" spans="18:18" x14ac:dyDescent="0.25">
      <c r="R42291" s="15">
        <v>1</v>
      </c>
    </row>
    <row r="42292" spans="18:18" x14ac:dyDescent="0.25">
      <c r="R42292" s="15">
        <v>1</v>
      </c>
    </row>
    <row r="42293" spans="18:18" x14ac:dyDescent="0.25">
      <c r="R42293" s="15">
        <v>1</v>
      </c>
    </row>
    <row r="42294" spans="18:18" x14ac:dyDescent="0.25">
      <c r="R42294" s="15">
        <v>1</v>
      </c>
    </row>
    <row r="42295" spans="18:18" x14ac:dyDescent="0.25">
      <c r="R42295" s="15">
        <v>1</v>
      </c>
    </row>
    <row r="42296" spans="18:18" x14ac:dyDescent="0.25">
      <c r="R42296" s="15">
        <v>1</v>
      </c>
    </row>
    <row r="42297" spans="18:18" x14ac:dyDescent="0.25">
      <c r="R42297" s="15">
        <v>1</v>
      </c>
    </row>
    <row r="42298" spans="18:18" x14ac:dyDescent="0.25">
      <c r="R42298" s="15">
        <v>1</v>
      </c>
    </row>
    <row r="42299" spans="18:18" x14ac:dyDescent="0.25">
      <c r="R42299" s="15">
        <v>1</v>
      </c>
    </row>
    <row r="42300" spans="18:18" x14ac:dyDescent="0.25">
      <c r="R42300" s="15">
        <v>1</v>
      </c>
    </row>
    <row r="42301" spans="18:18" x14ac:dyDescent="0.25">
      <c r="R42301" s="15">
        <v>1</v>
      </c>
    </row>
    <row r="42302" spans="18:18" x14ac:dyDescent="0.25">
      <c r="R42302" s="15">
        <v>1</v>
      </c>
    </row>
    <row r="42303" spans="18:18" x14ac:dyDescent="0.25">
      <c r="R42303" s="15">
        <v>1</v>
      </c>
    </row>
    <row r="42304" spans="18:18" x14ac:dyDescent="0.25">
      <c r="R42304" s="15">
        <v>1</v>
      </c>
    </row>
    <row r="42305" spans="18:18" x14ac:dyDescent="0.25">
      <c r="R42305" s="15">
        <v>1</v>
      </c>
    </row>
    <row r="42306" spans="18:18" x14ac:dyDescent="0.25">
      <c r="R42306" s="15">
        <v>1</v>
      </c>
    </row>
    <row r="42307" spans="18:18" x14ac:dyDescent="0.25">
      <c r="R42307" s="15">
        <v>1</v>
      </c>
    </row>
    <row r="42308" spans="18:18" x14ac:dyDescent="0.25">
      <c r="R42308" s="15">
        <v>1</v>
      </c>
    </row>
    <row r="42309" spans="18:18" x14ac:dyDescent="0.25">
      <c r="R42309" s="15">
        <v>1</v>
      </c>
    </row>
    <row r="42310" spans="18:18" x14ac:dyDescent="0.25">
      <c r="R42310" s="15">
        <v>1</v>
      </c>
    </row>
    <row r="42311" spans="18:18" x14ac:dyDescent="0.25">
      <c r="R42311" s="15">
        <v>1</v>
      </c>
    </row>
    <row r="42312" spans="18:18" x14ac:dyDescent="0.25">
      <c r="R42312" s="15">
        <v>1</v>
      </c>
    </row>
    <row r="42313" spans="18:18" x14ac:dyDescent="0.25">
      <c r="R42313" s="15">
        <v>1</v>
      </c>
    </row>
    <row r="42314" spans="18:18" x14ac:dyDescent="0.25">
      <c r="R42314" s="15">
        <v>1</v>
      </c>
    </row>
    <row r="42315" spans="18:18" x14ac:dyDescent="0.25">
      <c r="R42315" s="15">
        <v>1</v>
      </c>
    </row>
    <row r="42316" spans="18:18" x14ac:dyDescent="0.25">
      <c r="R42316" s="15">
        <v>1</v>
      </c>
    </row>
    <row r="42317" spans="18:18" x14ac:dyDescent="0.25">
      <c r="R42317" s="15">
        <v>1</v>
      </c>
    </row>
    <row r="42318" spans="18:18" x14ac:dyDescent="0.25">
      <c r="R42318" s="15">
        <v>1</v>
      </c>
    </row>
    <row r="42319" spans="18:18" x14ac:dyDescent="0.25">
      <c r="R42319" s="15">
        <v>1</v>
      </c>
    </row>
    <row r="42320" spans="18:18" x14ac:dyDescent="0.25">
      <c r="R42320" s="15">
        <v>1</v>
      </c>
    </row>
    <row r="42321" spans="18:18" x14ac:dyDescent="0.25">
      <c r="R42321" s="15">
        <v>3</v>
      </c>
    </row>
    <row r="42322" spans="18:18" x14ac:dyDescent="0.25">
      <c r="R42322" s="15">
        <v>3</v>
      </c>
    </row>
    <row r="42323" spans="18:18" x14ac:dyDescent="0.25">
      <c r="R42323" s="15">
        <v>3</v>
      </c>
    </row>
    <row r="42324" spans="18:18" x14ac:dyDescent="0.25">
      <c r="R42324" s="15">
        <v>3</v>
      </c>
    </row>
    <row r="42325" spans="18:18" x14ac:dyDescent="0.25">
      <c r="R42325" s="15">
        <v>3</v>
      </c>
    </row>
    <row r="42326" spans="18:18" x14ac:dyDescent="0.25">
      <c r="R42326" s="15">
        <v>3</v>
      </c>
    </row>
    <row r="42327" spans="18:18" x14ac:dyDescent="0.25">
      <c r="R42327" s="15">
        <v>3</v>
      </c>
    </row>
    <row r="42328" spans="18:18" x14ac:dyDescent="0.25">
      <c r="R42328" s="15">
        <v>3</v>
      </c>
    </row>
    <row r="42329" spans="18:18" x14ac:dyDescent="0.25">
      <c r="R42329" s="15">
        <v>3</v>
      </c>
    </row>
    <row r="42330" spans="18:18" x14ac:dyDescent="0.25">
      <c r="R42330" s="15">
        <v>3</v>
      </c>
    </row>
    <row r="42331" spans="18:18" x14ac:dyDescent="0.25">
      <c r="R42331" s="15">
        <v>3</v>
      </c>
    </row>
    <row r="42332" spans="18:18" x14ac:dyDescent="0.25">
      <c r="R42332" s="15">
        <v>3</v>
      </c>
    </row>
    <row r="42333" spans="18:18" x14ac:dyDescent="0.25">
      <c r="R42333" s="15">
        <v>3</v>
      </c>
    </row>
    <row r="42334" spans="18:18" x14ac:dyDescent="0.25">
      <c r="R42334" s="15">
        <v>3</v>
      </c>
    </row>
    <row r="42335" spans="18:18" x14ac:dyDescent="0.25">
      <c r="R42335" s="15">
        <v>3</v>
      </c>
    </row>
    <row r="42336" spans="18:18" x14ac:dyDescent="0.25">
      <c r="R42336" s="15">
        <v>3</v>
      </c>
    </row>
    <row r="42337" spans="18:18" x14ac:dyDescent="0.25">
      <c r="R42337" s="15">
        <v>3</v>
      </c>
    </row>
    <row r="42338" spans="18:18" x14ac:dyDescent="0.25">
      <c r="R42338" s="15">
        <v>3</v>
      </c>
    </row>
    <row r="42339" spans="18:18" x14ac:dyDescent="0.25">
      <c r="R42339" s="15">
        <v>3</v>
      </c>
    </row>
    <row r="42340" spans="18:18" x14ac:dyDescent="0.25">
      <c r="R42340" s="15">
        <v>3</v>
      </c>
    </row>
    <row r="42341" spans="18:18" x14ac:dyDescent="0.25">
      <c r="R42341" s="15">
        <v>3</v>
      </c>
    </row>
    <row r="42342" spans="18:18" x14ac:dyDescent="0.25">
      <c r="R42342" s="15">
        <v>3</v>
      </c>
    </row>
    <row r="42343" spans="18:18" x14ac:dyDescent="0.25">
      <c r="R42343" s="15">
        <v>3</v>
      </c>
    </row>
    <row r="42344" spans="18:18" x14ac:dyDescent="0.25">
      <c r="R42344" s="15">
        <v>3</v>
      </c>
    </row>
    <row r="42345" spans="18:18" x14ac:dyDescent="0.25">
      <c r="R42345" s="15">
        <v>3</v>
      </c>
    </row>
    <row r="42346" spans="18:18" x14ac:dyDescent="0.25">
      <c r="R42346" s="15">
        <v>3</v>
      </c>
    </row>
    <row r="42347" spans="18:18" x14ac:dyDescent="0.25">
      <c r="R42347" s="15">
        <v>3</v>
      </c>
    </row>
    <row r="42348" spans="18:18" x14ac:dyDescent="0.25">
      <c r="R42348" s="15">
        <v>3</v>
      </c>
    </row>
    <row r="42349" spans="18:18" x14ac:dyDescent="0.25">
      <c r="R42349" s="15">
        <v>3</v>
      </c>
    </row>
    <row r="42350" spans="18:18" x14ac:dyDescent="0.25">
      <c r="R42350" s="15">
        <v>3</v>
      </c>
    </row>
    <row r="42351" spans="18:18" x14ac:dyDescent="0.25">
      <c r="R42351" s="15">
        <v>3</v>
      </c>
    </row>
    <row r="42352" spans="18:18" x14ac:dyDescent="0.25">
      <c r="R42352" s="15">
        <v>3</v>
      </c>
    </row>
    <row r="42353" spans="18:18" x14ac:dyDescent="0.25">
      <c r="R42353" s="15">
        <v>3</v>
      </c>
    </row>
    <row r="42354" spans="18:18" x14ac:dyDescent="0.25">
      <c r="R42354" s="15">
        <v>3</v>
      </c>
    </row>
    <row r="42355" spans="18:18" x14ac:dyDescent="0.25">
      <c r="R42355" s="15">
        <v>3</v>
      </c>
    </row>
    <row r="42356" spans="18:18" x14ac:dyDescent="0.25">
      <c r="R42356" s="15">
        <v>3</v>
      </c>
    </row>
    <row r="42357" spans="18:18" x14ac:dyDescent="0.25">
      <c r="R42357" s="15">
        <v>3</v>
      </c>
    </row>
    <row r="42358" spans="18:18" x14ac:dyDescent="0.25">
      <c r="R42358" s="15">
        <v>3</v>
      </c>
    </row>
    <row r="42359" spans="18:18" x14ac:dyDescent="0.25">
      <c r="R42359" s="15">
        <v>3</v>
      </c>
    </row>
    <row r="42360" spans="18:18" x14ac:dyDescent="0.25">
      <c r="R42360" s="15">
        <v>3</v>
      </c>
    </row>
    <row r="42361" spans="18:18" x14ac:dyDescent="0.25">
      <c r="R42361" s="15">
        <v>3</v>
      </c>
    </row>
    <row r="42362" spans="18:18" x14ac:dyDescent="0.25">
      <c r="R42362" s="15">
        <v>3</v>
      </c>
    </row>
    <row r="42363" spans="18:18" x14ac:dyDescent="0.25">
      <c r="R42363" s="15">
        <v>3</v>
      </c>
    </row>
    <row r="42364" spans="18:18" x14ac:dyDescent="0.25">
      <c r="R42364" s="15">
        <v>3</v>
      </c>
    </row>
    <row r="42365" spans="18:18" x14ac:dyDescent="0.25">
      <c r="R42365" s="15">
        <v>3</v>
      </c>
    </row>
    <row r="42366" spans="18:18" x14ac:dyDescent="0.25">
      <c r="R42366" s="15">
        <v>3</v>
      </c>
    </row>
    <row r="42367" spans="18:18" x14ac:dyDescent="0.25">
      <c r="R42367" s="15">
        <v>3</v>
      </c>
    </row>
    <row r="42368" spans="18:18" x14ac:dyDescent="0.25">
      <c r="R42368" s="15">
        <v>3</v>
      </c>
    </row>
    <row r="42369" spans="18:18" x14ac:dyDescent="0.25">
      <c r="R42369" s="15">
        <v>3</v>
      </c>
    </row>
    <row r="42370" spans="18:18" x14ac:dyDescent="0.25">
      <c r="R42370" s="15">
        <v>3</v>
      </c>
    </row>
    <row r="42371" spans="18:18" x14ac:dyDescent="0.25">
      <c r="R42371" s="15">
        <v>3</v>
      </c>
    </row>
    <row r="42372" spans="18:18" x14ac:dyDescent="0.25">
      <c r="R42372" s="15">
        <v>3</v>
      </c>
    </row>
    <row r="42373" spans="18:18" x14ac:dyDescent="0.25">
      <c r="R42373" s="15">
        <v>3</v>
      </c>
    </row>
    <row r="42374" spans="18:18" x14ac:dyDescent="0.25">
      <c r="R42374" s="15">
        <v>3</v>
      </c>
    </row>
    <row r="42375" spans="18:18" x14ac:dyDescent="0.25">
      <c r="R42375" s="15">
        <v>3</v>
      </c>
    </row>
    <row r="42376" spans="18:18" x14ac:dyDescent="0.25">
      <c r="R42376" s="15">
        <v>3</v>
      </c>
    </row>
    <row r="42377" spans="18:18" x14ac:dyDescent="0.25">
      <c r="R42377" s="15">
        <v>3</v>
      </c>
    </row>
    <row r="42378" spans="18:18" x14ac:dyDescent="0.25">
      <c r="R42378" s="15">
        <v>3</v>
      </c>
    </row>
    <row r="42379" spans="18:18" x14ac:dyDescent="0.25">
      <c r="R42379" s="15">
        <v>3</v>
      </c>
    </row>
    <row r="42380" spans="18:18" x14ac:dyDescent="0.25">
      <c r="R42380" s="15">
        <v>3</v>
      </c>
    </row>
    <row r="42381" spans="18:18" x14ac:dyDescent="0.25">
      <c r="R42381" s="15">
        <v>3</v>
      </c>
    </row>
    <row r="42382" spans="18:18" x14ac:dyDescent="0.25">
      <c r="R42382" s="15">
        <v>3</v>
      </c>
    </row>
    <row r="42383" spans="18:18" x14ac:dyDescent="0.25">
      <c r="R42383" s="15">
        <v>3</v>
      </c>
    </row>
    <row r="42384" spans="18:18" x14ac:dyDescent="0.25">
      <c r="R42384" s="15">
        <v>3</v>
      </c>
    </row>
    <row r="42385" spans="18:18" x14ac:dyDescent="0.25">
      <c r="R42385" s="15">
        <v>3</v>
      </c>
    </row>
    <row r="42386" spans="18:18" x14ac:dyDescent="0.25">
      <c r="R42386" s="15">
        <v>3</v>
      </c>
    </row>
    <row r="42387" spans="18:18" x14ac:dyDescent="0.25">
      <c r="R42387" s="15">
        <v>3</v>
      </c>
    </row>
    <row r="42388" spans="18:18" x14ac:dyDescent="0.25">
      <c r="R42388" s="15">
        <v>3</v>
      </c>
    </row>
    <row r="42389" spans="18:18" x14ac:dyDescent="0.25">
      <c r="R42389" s="15">
        <v>3</v>
      </c>
    </row>
    <row r="42390" spans="18:18" x14ac:dyDescent="0.25">
      <c r="R42390" s="15">
        <v>3</v>
      </c>
    </row>
    <row r="42391" spans="18:18" x14ac:dyDescent="0.25">
      <c r="R42391" s="15">
        <v>3</v>
      </c>
    </row>
    <row r="42392" spans="18:18" x14ac:dyDescent="0.25">
      <c r="R42392" s="15">
        <v>3</v>
      </c>
    </row>
    <row r="42393" spans="18:18" x14ac:dyDescent="0.25">
      <c r="R42393" s="15">
        <v>3</v>
      </c>
    </row>
    <row r="42394" spans="18:18" x14ac:dyDescent="0.25">
      <c r="R42394" s="15">
        <v>3</v>
      </c>
    </row>
    <row r="42395" spans="18:18" x14ac:dyDescent="0.25">
      <c r="R42395" s="15">
        <v>3</v>
      </c>
    </row>
    <row r="42396" spans="18:18" x14ac:dyDescent="0.25">
      <c r="R42396" s="15">
        <v>3</v>
      </c>
    </row>
    <row r="42397" spans="18:18" x14ac:dyDescent="0.25">
      <c r="R42397" s="15">
        <v>3</v>
      </c>
    </row>
    <row r="42398" spans="18:18" x14ac:dyDescent="0.25">
      <c r="R42398" s="15">
        <v>3</v>
      </c>
    </row>
    <row r="42399" spans="18:18" x14ac:dyDescent="0.25">
      <c r="R42399" s="15">
        <v>3</v>
      </c>
    </row>
    <row r="42400" spans="18:18" x14ac:dyDescent="0.25">
      <c r="R42400" s="15">
        <v>3</v>
      </c>
    </row>
    <row r="42401" spans="18:18" x14ac:dyDescent="0.25">
      <c r="R42401" s="15">
        <v>3</v>
      </c>
    </row>
    <row r="42402" spans="18:18" x14ac:dyDescent="0.25">
      <c r="R42402" s="15">
        <v>3</v>
      </c>
    </row>
    <row r="42403" spans="18:18" x14ac:dyDescent="0.25">
      <c r="R42403" s="15">
        <v>3</v>
      </c>
    </row>
    <row r="42404" spans="18:18" x14ac:dyDescent="0.25">
      <c r="R42404" s="15">
        <v>3</v>
      </c>
    </row>
    <row r="42405" spans="18:18" x14ac:dyDescent="0.25">
      <c r="R42405" s="15">
        <v>3</v>
      </c>
    </row>
    <row r="42406" spans="18:18" x14ac:dyDescent="0.25">
      <c r="R42406" s="15">
        <v>3</v>
      </c>
    </row>
    <row r="42407" spans="18:18" x14ac:dyDescent="0.25">
      <c r="R42407" s="15">
        <v>3</v>
      </c>
    </row>
    <row r="42408" spans="18:18" x14ac:dyDescent="0.25">
      <c r="R42408" s="15">
        <v>3</v>
      </c>
    </row>
    <row r="42409" spans="18:18" x14ac:dyDescent="0.25">
      <c r="R42409" s="15">
        <v>3</v>
      </c>
    </row>
    <row r="42410" spans="18:18" x14ac:dyDescent="0.25">
      <c r="R42410" s="15">
        <v>3</v>
      </c>
    </row>
    <row r="42411" spans="18:18" x14ac:dyDescent="0.25">
      <c r="R42411" s="15">
        <v>3</v>
      </c>
    </row>
    <row r="42412" spans="18:18" x14ac:dyDescent="0.25">
      <c r="R42412" s="15">
        <v>3</v>
      </c>
    </row>
    <row r="42413" spans="18:18" x14ac:dyDescent="0.25">
      <c r="R42413" s="15">
        <v>3</v>
      </c>
    </row>
    <row r="42414" spans="18:18" x14ac:dyDescent="0.25">
      <c r="R42414" s="15">
        <v>3</v>
      </c>
    </row>
    <row r="42415" spans="18:18" x14ac:dyDescent="0.25">
      <c r="R42415" s="15">
        <v>3</v>
      </c>
    </row>
    <row r="42416" spans="18:18" x14ac:dyDescent="0.25">
      <c r="R42416" s="15">
        <v>3</v>
      </c>
    </row>
    <row r="42417" spans="18:18" x14ac:dyDescent="0.25">
      <c r="R42417" s="15">
        <v>3</v>
      </c>
    </row>
    <row r="42418" spans="18:18" x14ac:dyDescent="0.25">
      <c r="R42418" s="15">
        <v>3</v>
      </c>
    </row>
    <row r="42419" spans="18:18" x14ac:dyDescent="0.25">
      <c r="R42419" s="15">
        <v>3</v>
      </c>
    </row>
    <row r="42420" spans="18:18" x14ac:dyDescent="0.25">
      <c r="R42420" s="15">
        <v>3</v>
      </c>
    </row>
    <row r="42421" spans="18:18" x14ac:dyDescent="0.25">
      <c r="R42421" s="15">
        <v>3</v>
      </c>
    </row>
    <row r="42422" spans="18:18" x14ac:dyDescent="0.25">
      <c r="R42422" s="15">
        <v>3</v>
      </c>
    </row>
    <row r="42423" spans="18:18" x14ac:dyDescent="0.25">
      <c r="R42423" s="15">
        <v>3</v>
      </c>
    </row>
    <row r="42424" spans="18:18" x14ac:dyDescent="0.25">
      <c r="R42424" s="15">
        <v>3</v>
      </c>
    </row>
    <row r="42425" spans="18:18" x14ac:dyDescent="0.25">
      <c r="R42425" s="15">
        <v>3</v>
      </c>
    </row>
    <row r="42426" spans="18:18" x14ac:dyDescent="0.25">
      <c r="R42426" s="15">
        <v>3</v>
      </c>
    </row>
    <row r="42427" spans="18:18" x14ac:dyDescent="0.25">
      <c r="R42427" s="15">
        <v>3</v>
      </c>
    </row>
    <row r="42428" spans="18:18" x14ac:dyDescent="0.25">
      <c r="R42428" s="15">
        <v>3</v>
      </c>
    </row>
    <row r="42429" spans="18:18" x14ac:dyDescent="0.25">
      <c r="R42429" s="15">
        <v>3</v>
      </c>
    </row>
    <row r="42430" spans="18:18" x14ac:dyDescent="0.25">
      <c r="R42430" s="15">
        <v>3</v>
      </c>
    </row>
    <row r="42431" spans="18:18" x14ac:dyDescent="0.25">
      <c r="R42431" s="15">
        <v>3</v>
      </c>
    </row>
    <row r="42432" spans="18:18" x14ac:dyDescent="0.25">
      <c r="R42432" s="15">
        <v>3</v>
      </c>
    </row>
    <row r="42433" spans="18:18" x14ac:dyDescent="0.25">
      <c r="R42433" s="15">
        <v>3</v>
      </c>
    </row>
    <row r="42434" spans="18:18" x14ac:dyDescent="0.25">
      <c r="R42434" s="15">
        <v>3</v>
      </c>
    </row>
    <row r="42435" spans="18:18" x14ac:dyDescent="0.25">
      <c r="R42435" s="15">
        <v>3</v>
      </c>
    </row>
    <row r="42436" spans="18:18" x14ac:dyDescent="0.25">
      <c r="R42436" s="15">
        <v>3</v>
      </c>
    </row>
    <row r="42437" spans="18:18" x14ac:dyDescent="0.25">
      <c r="R42437" s="15">
        <v>4</v>
      </c>
    </row>
    <row r="42438" spans="18:18" x14ac:dyDescent="0.25">
      <c r="R42438" s="15">
        <v>4</v>
      </c>
    </row>
    <row r="42439" spans="18:18" x14ac:dyDescent="0.25">
      <c r="R42439" s="15">
        <v>4</v>
      </c>
    </row>
    <row r="42440" spans="18:18" x14ac:dyDescent="0.25">
      <c r="R42440" s="15">
        <v>4</v>
      </c>
    </row>
    <row r="42441" spans="18:18" x14ac:dyDescent="0.25">
      <c r="R42441" s="15">
        <v>4</v>
      </c>
    </row>
    <row r="42442" spans="18:18" x14ac:dyDescent="0.25">
      <c r="R42442" s="15">
        <v>4</v>
      </c>
    </row>
    <row r="42443" spans="18:18" x14ac:dyDescent="0.25">
      <c r="R42443" s="15">
        <v>4</v>
      </c>
    </row>
    <row r="42444" spans="18:18" x14ac:dyDescent="0.25">
      <c r="R42444" s="15">
        <v>4</v>
      </c>
    </row>
    <row r="42445" spans="18:18" x14ac:dyDescent="0.25">
      <c r="R42445" s="15">
        <v>4</v>
      </c>
    </row>
    <row r="42446" spans="18:18" x14ac:dyDescent="0.25">
      <c r="R42446" s="15">
        <v>4</v>
      </c>
    </row>
    <row r="42447" spans="18:18" x14ac:dyDescent="0.25">
      <c r="R42447" s="15">
        <v>4</v>
      </c>
    </row>
    <row r="42448" spans="18:18" x14ac:dyDescent="0.25">
      <c r="R42448" s="15">
        <v>4</v>
      </c>
    </row>
    <row r="42449" spans="18:18" x14ac:dyDescent="0.25">
      <c r="R42449" s="15">
        <v>4</v>
      </c>
    </row>
    <row r="42450" spans="18:18" x14ac:dyDescent="0.25">
      <c r="R42450" s="15">
        <v>4</v>
      </c>
    </row>
    <row r="42451" spans="18:18" x14ac:dyDescent="0.25">
      <c r="R42451" s="15">
        <v>4</v>
      </c>
    </row>
    <row r="42452" spans="18:18" x14ac:dyDescent="0.25">
      <c r="R42452" s="15">
        <v>4</v>
      </c>
    </row>
    <row r="42453" spans="18:18" x14ac:dyDescent="0.25">
      <c r="R42453" s="15">
        <v>4</v>
      </c>
    </row>
    <row r="42454" spans="18:18" x14ac:dyDescent="0.25">
      <c r="R42454" s="15">
        <v>4</v>
      </c>
    </row>
    <row r="42455" spans="18:18" x14ac:dyDescent="0.25">
      <c r="R42455" s="15">
        <v>4</v>
      </c>
    </row>
    <row r="42456" spans="18:18" x14ac:dyDescent="0.25">
      <c r="R42456" s="15">
        <v>4</v>
      </c>
    </row>
    <row r="42457" spans="18:18" x14ac:dyDescent="0.25">
      <c r="R42457" s="15">
        <v>4</v>
      </c>
    </row>
    <row r="42458" spans="18:18" x14ac:dyDescent="0.25">
      <c r="R42458" s="15">
        <v>4</v>
      </c>
    </row>
    <row r="42459" spans="18:18" x14ac:dyDescent="0.25">
      <c r="R42459" s="15">
        <v>4</v>
      </c>
    </row>
    <row r="42460" spans="18:18" x14ac:dyDescent="0.25">
      <c r="R42460" s="15">
        <v>4</v>
      </c>
    </row>
    <row r="42461" spans="18:18" x14ac:dyDescent="0.25">
      <c r="R42461" s="15">
        <v>4</v>
      </c>
    </row>
    <row r="42462" spans="18:18" x14ac:dyDescent="0.25">
      <c r="R42462" s="15">
        <v>4</v>
      </c>
    </row>
    <row r="42463" spans="18:18" x14ac:dyDescent="0.25">
      <c r="R42463" s="15">
        <v>4</v>
      </c>
    </row>
    <row r="42464" spans="18:18" x14ac:dyDescent="0.25">
      <c r="R42464" s="15">
        <v>4</v>
      </c>
    </row>
    <row r="42465" spans="18:18" x14ac:dyDescent="0.25">
      <c r="R42465" s="15">
        <v>4</v>
      </c>
    </row>
    <row r="42466" spans="18:18" x14ac:dyDescent="0.25">
      <c r="R42466" s="15">
        <v>4</v>
      </c>
    </row>
    <row r="42467" spans="18:18" x14ac:dyDescent="0.25">
      <c r="R42467" s="15">
        <v>4</v>
      </c>
    </row>
    <row r="42468" spans="18:18" x14ac:dyDescent="0.25">
      <c r="R42468" s="15">
        <v>4</v>
      </c>
    </row>
    <row r="42469" spans="18:18" x14ac:dyDescent="0.25">
      <c r="R42469" s="15">
        <v>4</v>
      </c>
    </row>
    <row r="42470" spans="18:18" x14ac:dyDescent="0.25">
      <c r="R42470" s="15">
        <v>4</v>
      </c>
    </row>
    <row r="42471" spans="18:18" x14ac:dyDescent="0.25">
      <c r="R42471" s="15">
        <v>4</v>
      </c>
    </row>
    <row r="42472" spans="18:18" x14ac:dyDescent="0.25">
      <c r="R42472" s="15">
        <v>4</v>
      </c>
    </row>
    <row r="42473" spans="18:18" x14ac:dyDescent="0.25">
      <c r="R42473" s="15">
        <v>4</v>
      </c>
    </row>
    <row r="42474" spans="18:18" x14ac:dyDescent="0.25">
      <c r="R42474" s="15">
        <v>4</v>
      </c>
    </row>
    <row r="42475" spans="18:18" x14ac:dyDescent="0.25">
      <c r="R42475" s="15">
        <v>4</v>
      </c>
    </row>
    <row r="42476" spans="18:18" x14ac:dyDescent="0.25">
      <c r="R42476" s="15">
        <v>4</v>
      </c>
    </row>
    <row r="42477" spans="18:18" x14ac:dyDescent="0.25">
      <c r="R42477" s="15">
        <v>4</v>
      </c>
    </row>
    <row r="42478" spans="18:18" x14ac:dyDescent="0.25">
      <c r="R42478" s="15">
        <v>4</v>
      </c>
    </row>
    <row r="42479" spans="18:18" x14ac:dyDescent="0.25">
      <c r="R42479" s="15">
        <v>4</v>
      </c>
    </row>
    <row r="42480" spans="18:18" x14ac:dyDescent="0.25">
      <c r="R42480" s="15">
        <v>4</v>
      </c>
    </row>
    <row r="42481" spans="18:18" x14ac:dyDescent="0.25">
      <c r="R42481" s="15">
        <v>4</v>
      </c>
    </row>
    <row r="42482" spans="18:18" x14ac:dyDescent="0.25">
      <c r="R42482" s="15">
        <v>4</v>
      </c>
    </row>
    <row r="42483" spans="18:18" x14ac:dyDescent="0.25">
      <c r="R42483" s="15">
        <v>4</v>
      </c>
    </row>
    <row r="42484" spans="18:18" x14ac:dyDescent="0.25">
      <c r="R42484" s="15">
        <v>4</v>
      </c>
    </row>
    <row r="42485" spans="18:18" x14ac:dyDescent="0.25">
      <c r="R42485" s="15">
        <v>4</v>
      </c>
    </row>
    <row r="42486" spans="18:18" x14ac:dyDescent="0.25">
      <c r="R42486" s="15">
        <v>4</v>
      </c>
    </row>
    <row r="42487" spans="18:18" x14ac:dyDescent="0.25">
      <c r="R42487" s="15">
        <v>4</v>
      </c>
    </row>
    <row r="42488" spans="18:18" x14ac:dyDescent="0.25">
      <c r="R42488" s="15">
        <v>4</v>
      </c>
    </row>
    <row r="42489" spans="18:18" x14ac:dyDescent="0.25">
      <c r="R42489" s="15">
        <v>4</v>
      </c>
    </row>
    <row r="42490" spans="18:18" x14ac:dyDescent="0.25">
      <c r="R42490" s="15">
        <v>4</v>
      </c>
    </row>
    <row r="42491" spans="18:18" x14ac:dyDescent="0.25">
      <c r="R42491" s="15">
        <v>4</v>
      </c>
    </row>
    <row r="42492" spans="18:18" x14ac:dyDescent="0.25">
      <c r="R42492" s="15">
        <v>4</v>
      </c>
    </row>
    <row r="42493" spans="18:18" x14ac:dyDescent="0.25">
      <c r="R42493" s="15">
        <v>4</v>
      </c>
    </row>
    <row r="42494" spans="18:18" x14ac:dyDescent="0.25">
      <c r="R42494" s="15">
        <v>4</v>
      </c>
    </row>
    <row r="42495" spans="18:18" x14ac:dyDescent="0.25">
      <c r="R42495" s="15">
        <v>4</v>
      </c>
    </row>
    <row r="42496" spans="18:18" x14ac:dyDescent="0.25">
      <c r="R42496" s="15">
        <v>4</v>
      </c>
    </row>
    <row r="42497" spans="18:18" x14ac:dyDescent="0.25">
      <c r="R42497" s="15">
        <v>4</v>
      </c>
    </row>
    <row r="42498" spans="18:18" x14ac:dyDescent="0.25">
      <c r="R42498" s="15">
        <v>4</v>
      </c>
    </row>
    <row r="42499" spans="18:18" x14ac:dyDescent="0.25">
      <c r="R42499" s="15">
        <v>4</v>
      </c>
    </row>
    <row r="42500" spans="18:18" x14ac:dyDescent="0.25">
      <c r="R42500" s="15">
        <v>4</v>
      </c>
    </row>
    <row r="42501" spans="18:18" x14ac:dyDescent="0.25">
      <c r="R42501" s="15">
        <v>4</v>
      </c>
    </row>
    <row r="42502" spans="18:18" x14ac:dyDescent="0.25">
      <c r="R42502" s="15">
        <v>4</v>
      </c>
    </row>
    <row r="42503" spans="18:18" x14ac:dyDescent="0.25">
      <c r="R42503" s="15">
        <v>4</v>
      </c>
    </row>
    <row r="42504" spans="18:18" x14ac:dyDescent="0.25">
      <c r="R42504" s="15">
        <v>4</v>
      </c>
    </row>
    <row r="42505" spans="18:18" x14ac:dyDescent="0.25">
      <c r="R42505" s="15">
        <v>4</v>
      </c>
    </row>
    <row r="42506" spans="18:18" x14ac:dyDescent="0.25">
      <c r="R42506" s="15">
        <v>4</v>
      </c>
    </row>
    <row r="42507" spans="18:18" x14ac:dyDescent="0.25">
      <c r="R42507" s="15">
        <v>4</v>
      </c>
    </row>
    <row r="42508" spans="18:18" x14ac:dyDescent="0.25">
      <c r="R42508" s="15">
        <v>4</v>
      </c>
    </row>
    <row r="42509" spans="18:18" x14ac:dyDescent="0.25">
      <c r="R42509" s="15">
        <v>4</v>
      </c>
    </row>
    <row r="42510" spans="18:18" x14ac:dyDescent="0.25">
      <c r="R42510" s="15">
        <v>4</v>
      </c>
    </row>
    <row r="42511" spans="18:18" x14ac:dyDescent="0.25">
      <c r="R42511" s="15">
        <v>4</v>
      </c>
    </row>
    <row r="42512" spans="18:18" x14ac:dyDescent="0.25">
      <c r="R42512" s="15">
        <v>4</v>
      </c>
    </row>
    <row r="42513" spans="18:18" x14ac:dyDescent="0.25">
      <c r="R42513" s="15">
        <v>4</v>
      </c>
    </row>
    <row r="42514" spans="18:18" x14ac:dyDescent="0.25">
      <c r="R42514" s="15">
        <v>4</v>
      </c>
    </row>
    <row r="42515" spans="18:18" x14ac:dyDescent="0.25">
      <c r="R42515" s="15">
        <v>4</v>
      </c>
    </row>
    <row r="42516" spans="18:18" x14ac:dyDescent="0.25">
      <c r="R42516" s="15">
        <v>4</v>
      </c>
    </row>
    <row r="42517" spans="18:18" x14ac:dyDescent="0.25">
      <c r="R42517" s="15">
        <v>4</v>
      </c>
    </row>
    <row r="42518" spans="18:18" x14ac:dyDescent="0.25">
      <c r="R42518" s="15">
        <v>4</v>
      </c>
    </row>
    <row r="42519" spans="18:18" x14ac:dyDescent="0.25">
      <c r="R42519" s="15">
        <v>4</v>
      </c>
    </row>
    <row r="42520" spans="18:18" x14ac:dyDescent="0.25">
      <c r="R42520" s="15">
        <v>4</v>
      </c>
    </row>
    <row r="42521" spans="18:18" x14ac:dyDescent="0.25">
      <c r="R42521" s="15">
        <v>4</v>
      </c>
    </row>
    <row r="42522" spans="18:18" x14ac:dyDescent="0.25">
      <c r="R42522" s="15">
        <v>4</v>
      </c>
    </row>
    <row r="42523" spans="18:18" x14ac:dyDescent="0.25">
      <c r="R42523" s="15">
        <v>4</v>
      </c>
    </row>
    <row r="42524" spans="18:18" x14ac:dyDescent="0.25">
      <c r="R42524" s="15">
        <v>4</v>
      </c>
    </row>
    <row r="42525" spans="18:18" x14ac:dyDescent="0.25">
      <c r="R42525" s="15">
        <v>4</v>
      </c>
    </row>
    <row r="42526" spans="18:18" x14ac:dyDescent="0.25">
      <c r="R42526" s="15">
        <v>4</v>
      </c>
    </row>
    <row r="42527" spans="18:18" x14ac:dyDescent="0.25">
      <c r="R42527" s="15">
        <v>4</v>
      </c>
    </row>
    <row r="42528" spans="18:18" x14ac:dyDescent="0.25">
      <c r="R42528" s="15">
        <v>4</v>
      </c>
    </row>
    <row r="42529" spans="18:18" x14ac:dyDescent="0.25">
      <c r="R42529" s="15">
        <v>4</v>
      </c>
    </row>
    <row r="42530" spans="18:18" x14ac:dyDescent="0.25">
      <c r="R42530" s="15">
        <v>4</v>
      </c>
    </row>
    <row r="42531" spans="18:18" x14ac:dyDescent="0.25">
      <c r="R42531" s="15">
        <v>4</v>
      </c>
    </row>
    <row r="42532" spans="18:18" x14ac:dyDescent="0.25">
      <c r="R42532" s="15">
        <v>4</v>
      </c>
    </row>
    <row r="42533" spans="18:18" x14ac:dyDescent="0.25">
      <c r="R42533" s="15">
        <v>4</v>
      </c>
    </row>
    <row r="42534" spans="18:18" x14ac:dyDescent="0.25">
      <c r="R42534" s="15">
        <v>4</v>
      </c>
    </row>
    <row r="42535" spans="18:18" x14ac:dyDescent="0.25">
      <c r="R42535" s="15">
        <v>3</v>
      </c>
    </row>
    <row r="42536" spans="18:18" x14ac:dyDescent="0.25">
      <c r="R42536" s="15">
        <v>3</v>
      </c>
    </row>
    <row r="42537" spans="18:18" x14ac:dyDescent="0.25">
      <c r="R42537" s="15">
        <v>3</v>
      </c>
    </row>
    <row r="42538" spans="18:18" x14ac:dyDescent="0.25">
      <c r="R42538" s="15">
        <v>3</v>
      </c>
    </row>
    <row r="42539" spans="18:18" x14ac:dyDescent="0.25">
      <c r="R42539" s="15">
        <v>3</v>
      </c>
    </row>
    <row r="42540" spans="18:18" x14ac:dyDescent="0.25">
      <c r="R42540" s="15">
        <v>3</v>
      </c>
    </row>
    <row r="42541" spans="18:18" x14ac:dyDescent="0.25">
      <c r="R42541" s="15">
        <v>3</v>
      </c>
    </row>
    <row r="42542" spans="18:18" x14ac:dyDescent="0.25">
      <c r="R42542" s="15">
        <v>3</v>
      </c>
    </row>
    <row r="42543" spans="18:18" x14ac:dyDescent="0.25">
      <c r="R42543" s="15">
        <v>3</v>
      </c>
    </row>
    <row r="42544" spans="18:18" x14ac:dyDescent="0.25">
      <c r="R42544" s="15">
        <v>3</v>
      </c>
    </row>
    <row r="42545" spans="18:18" x14ac:dyDescent="0.25">
      <c r="R42545" s="15">
        <v>3</v>
      </c>
    </row>
    <row r="42546" spans="18:18" x14ac:dyDescent="0.25">
      <c r="R42546" s="15">
        <v>3</v>
      </c>
    </row>
    <row r="42547" spans="18:18" x14ac:dyDescent="0.25">
      <c r="R42547" s="15">
        <v>3</v>
      </c>
    </row>
    <row r="42548" spans="18:18" x14ac:dyDescent="0.25">
      <c r="R42548" s="15">
        <v>3</v>
      </c>
    </row>
    <row r="42549" spans="18:18" x14ac:dyDescent="0.25">
      <c r="R42549" s="15">
        <v>3</v>
      </c>
    </row>
    <row r="42550" spans="18:18" x14ac:dyDescent="0.25">
      <c r="R42550" s="15">
        <v>3</v>
      </c>
    </row>
    <row r="42551" spans="18:18" x14ac:dyDescent="0.25">
      <c r="R42551" s="15">
        <v>3</v>
      </c>
    </row>
    <row r="42552" spans="18:18" x14ac:dyDescent="0.25">
      <c r="R42552" s="15">
        <v>3</v>
      </c>
    </row>
    <row r="42553" spans="18:18" x14ac:dyDescent="0.25">
      <c r="R42553" s="15">
        <v>3</v>
      </c>
    </row>
    <row r="42554" spans="18:18" x14ac:dyDescent="0.25">
      <c r="R42554" s="15">
        <v>3</v>
      </c>
    </row>
    <row r="42555" spans="18:18" x14ac:dyDescent="0.25">
      <c r="R42555" s="15">
        <v>3</v>
      </c>
    </row>
    <row r="42556" spans="18:18" x14ac:dyDescent="0.25">
      <c r="R42556" s="15">
        <v>3</v>
      </c>
    </row>
    <row r="42557" spans="18:18" x14ac:dyDescent="0.25">
      <c r="R42557" s="15">
        <v>3</v>
      </c>
    </row>
    <row r="42558" spans="18:18" x14ac:dyDescent="0.25">
      <c r="R42558" s="15">
        <v>3</v>
      </c>
    </row>
    <row r="42559" spans="18:18" x14ac:dyDescent="0.25">
      <c r="R42559" s="15">
        <v>3</v>
      </c>
    </row>
    <row r="42560" spans="18:18" x14ac:dyDescent="0.25">
      <c r="R42560" s="15">
        <v>3</v>
      </c>
    </row>
    <row r="42561" spans="18:18" x14ac:dyDescent="0.25">
      <c r="R42561" s="15">
        <v>3</v>
      </c>
    </row>
    <row r="42562" spans="18:18" x14ac:dyDescent="0.25">
      <c r="R42562" s="15">
        <v>3</v>
      </c>
    </row>
    <row r="42563" spans="18:18" x14ac:dyDescent="0.25">
      <c r="R42563" s="15">
        <v>3</v>
      </c>
    </row>
    <row r="42564" spans="18:18" x14ac:dyDescent="0.25">
      <c r="R42564" s="15">
        <v>3</v>
      </c>
    </row>
    <row r="42565" spans="18:18" x14ac:dyDescent="0.25">
      <c r="R42565" s="15">
        <v>3</v>
      </c>
    </row>
    <row r="42566" spans="18:18" x14ac:dyDescent="0.25">
      <c r="R42566" s="15">
        <v>3</v>
      </c>
    </row>
    <row r="42567" spans="18:18" x14ac:dyDescent="0.25">
      <c r="R42567" s="15">
        <v>3</v>
      </c>
    </row>
    <row r="42568" spans="18:18" x14ac:dyDescent="0.25">
      <c r="R42568" s="15">
        <v>3</v>
      </c>
    </row>
    <row r="42569" spans="18:18" x14ac:dyDescent="0.25">
      <c r="R42569" s="15">
        <v>3</v>
      </c>
    </row>
    <row r="42570" spans="18:18" x14ac:dyDescent="0.25">
      <c r="R42570" s="15">
        <v>3</v>
      </c>
    </row>
    <row r="42571" spans="18:18" x14ac:dyDescent="0.25">
      <c r="R42571" s="15">
        <v>3</v>
      </c>
    </row>
    <row r="42572" spans="18:18" x14ac:dyDescent="0.25">
      <c r="R42572" s="15">
        <v>3</v>
      </c>
    </row>
    <row r="42573" spans="18:18" x14ac:dyDescent="0.25">
      <c r="R42573" s="15">
        <v>3</v>
      </c>
    </row>
    <row r="42574" spans="18:18" x14ac:dyDescent="0.25">
      <c r="R42574" s="15">
        <v>3</v>
      </c>
    </row>
    <row r="42575" spans="18:18" x14ac:dyDescent="0.25">
      <c r="R42575" s="15">
        <v>3</v>
      </c>
    </row>
    <row r="42576" spans="18:18" x14ac:dyDescent="0.25">
      <c r="R42576" s="15">
        <v>3</v>
      </c>
    </row>
    <row r="42577" spans="18:18" x14ac:dyDescent="0.25">
      <c r="R42577" s="15">
        <v>3</v>
      </c>
    </row>
    <row r="42578" spans="18:18" x14ac:dyDescent="0.25">
      <c r="R42578" s="15">
        <v>3</v>
      </c>
    </row>
    <row r="42579" spans="18:18" x14ac:dyDescent="0.25">
      <c r="R42579" s="15">
        <v>3</v>
      </c>
    </row>
    <row r="42580" spans="18:18" x14ac:dyDescent="0.25">
      <c r="R42580" s="15">
        <v>3</v>
      </c>
    </row>
    <row r="42581" spans="18:18" x14ac:dyDescent="0.25">
      <c r="R42581" s="15">
        <v>3</v>
      </c>
    </row>
    <row r="42582" spans="18:18" x14ac:dyDescent="0.25">
      <c r="R42582" s="15">
        <v>3</v>
      </c>
    </row>
    <row r="42583" spans="18:18" x14ac:dyDescent="0.25">
      <c r="R42583" s="15">
        <v>3</v>
      </c>
    </row>
    <row r="42584" spans="18:18" x14ac:dyDescent="0.25">
      <c r="R42584" s="15">
        <v>3</v>
      </c>
    </row>
    <row r="42585" spans="18:18" x14ac:dyDescent="0.25">
      <c r="R42585" s="15">
        <v>3</v>
      </c>
    </row>
    <row r="42586" spans="18:18" x14ac:dyDescent="0.25">
      <c r="R42586" s="15">
        <v>3</v>
      </c>
    </row>
    <row r="42587" spans="18:18" x14ac:dyDescent="0.25">
      <c r="R42587" s="15">
        <v>3</v>
      </c>
    </row>
    <row r="42588" spans="18:18" x14ac:dyDescent="0.25">
      <c r="R42588" s="15">
        <v>3</v>
      </c>
    </row>
    <row r="42589" spans="18:18" x14ac:dyDescent="0.25">
      <c r="R42589" s="15">
        <v>3</v>
      </c>
    </row>
    <row r="42590" spans="18:18" x14ac:dyDescent="0.25">
      <c r="R42590" s="15">
        <v>3</v>
      </c>
    </row>
    <row r="42591" spans="18:18" x14ac:dyDescent="0.25">
      <c r="R42591" s="15">
        <v>3</v>
      </c>
    </row>
    <row r="42592" spans="18:18" x14ac:dyDescent="0.25">
      <c r="R42592" s="15">
        <v>3</v>
      </c>
    </row>
    <row r="42593" spans="18:18" x14ac:dyDescent="0.25">
      <c r="R42593" s="15">
        <v>3</v>
      </c>
    </row>
    <row r="42594" spans="18:18" x14ac:dyDescent="0.25">
      <c r="R42594" s="15">
        <v>3</v>
      </c>
    </row>
    <row r="42595" spans="18:18" x14ac:dyDescent="0.25">
      <c r="R42595" s="15">
        <v>3</v>
      </c>
    </row>
    <row r="42596" spans="18:18" x14ac:dyDescent="0.25">
      <c r="R42596" s="15">
        <v>3</v>
      </c>
    </row>
    <row r="42597" spans="18:18" x14ac:dyDescent="0.25">
      <c r="R42597" s="15">
        <v>3</v>
      </c>
    </row>
    <row r="42598" spans="18:18" x14ac:dyDescent="0.25">
      <c r="R42598" s="15">
        <v>3</v>
      </c>
    </row>
    <row r="42599" spans="18:18" x14ac:dyDescent="0.25">
      <c r="R42599" s="15">
        <v>3</v>
      </c>
    </row>
    <row r="42600" spans="18:18" x14ac:dyDescent="0.25">
      <c r="R42600" s="15">
        <v>3</v>
      </c>
    </row>
    <row r="42601" spans="18:18" x14ac:dyDescent="0.25">
      <c r="R42601" s="15">
        <v>4</v>
      </c>
    </row>
    <row r="42602" spans="18:18" x14ac:dyDescent="0.25">
      <c r="R42602" s="15">
        <v>4</v>
      </c>
    </row>
    <row r="42603" spans="18:18" x14ac:dyDescent="0.25">
      <c r="R42603" s="15">
        <v>4</v>
      </c>
    </row>
    <row r="42604" spans="18:18" x14ac:dyDescent="0.25">
      <c r="R42604" s="15">
        <v>4</v>
      </c>
    </row>
    <row r="42605" spans="18:18" x14ac:dyDescent="0.25">
      <c r="R42605" s="15">
        <v>4</v>
      </c>
    </row>
    <row r="42606" spans="18:18" x14ac:dyDescent="0.25">
      <c r="R42606" s="15">
        <v>4</v>
      </c>
    </row>
    <row r="42607" spans="18:18" x14ac:dyDescent="0.25">
      <c r="R42607" s="15">
        <v>4</v>
      </c>
    </row>
    <row r="42608" spans="18:18" x14ac:dyDescent="0.25">
      <c r="R42608" s="15">
        <v>4</v>
      </c>
    </row>
    <row r="42609" spans="18:18" x14ac:dyDescent="0.25">
      <c r="R42609" s="15">
        <v>4</v>
      </c>
    </row>
    <row r="42610" spans="18:18" x14ac:dyDescent="0.25">
      <c r="R42610" s="15">
        <v>4</v>
      </c>
    </row>
    <row r="42611" spans="18:18" x14ac:dyDescent="0.25">
      <c r="R42611" s="15">
        <v>4</v>
      </c>
    </row>
    <row r="42612" spans="18:18" x14ac:dyDescent="0.25">
      <c r="R42612" s="15">
        <v>4</v>
      </c>
    </row>
    <row r="42613" spans="18:18" x14ac:dyDescent="0.25">
      <c r="R42613" s="15">
        <v>4</v>
      </c>
    </row>
    <row r="42614" spans="18:18" x14ac:dyDescent="0.25">
      <c r="R42614" s="15">
        <v>4</v>
      </c>
    </row>
    <row r="42615" spans="18:18" x14ac:dyDescent="0.25">
      <c r="R42615" s="15">
        <v>4</v>
      </c>
    </row>
    <row r="42616" spans="18:18" x14ac:dyDescent="0.25">
      <c r="R42616" s="15">
        <v>4</v>
      </c>
    </row>
    <row r="42617" spans="18:18" x14ac:dyDescent="0.25">
      <c r="R42617" s="15">
        <v>4</v>
      </c>
    </row>
    <row r="42618" spans="18:18" x14ac:dyDescent="0.25">
      <c r="R42618" s="15">
        <v>4</v>
      </c>
    </row>
    <row r="42619" spans="18:18" x14ac:dyDescent="0.25">
      <c r="R42619" s="15">
        <v>4</v>
      </c>
    </row>
    <row r="42620" spans="18:18" x14ac:dyDescent="0.25">
      <c r="R42620" s="15">
        <v>4</v>
      </c>
    </row>
    <row r="42621" spans="18:18" x14ac:dyDescent="0.25">
      <c r="R42621" s="15">
        <v>4</v>
      </c>
    </row>
    <row r="42622" spans="18:18" x14ac:dyDescent="0.25">
      <c r="R42622" s="15">
        <v>4</v>
      </c>
    </row>
    <row r="42623" spans="18:18" x14ac:dyDescent="0.25">
      <c r="R42623" s="15">
        <v>4</v>
      </c>
    </row>
    <row r="42624" spans="18:18" x14ac:dyDescent="0.25">
      <c r="R42624" s="15">
        <v>4</v>
      </c>
    </row>
    <row r="42625" spans="18:18" x14ac:dyDescent="0.25">
      <c r="R42625" s="15">
        <v>4</v>
      </c>
    </row>
    <row r="42626" spans="18:18" x14ac:dyDescent="0.25">
      <c r="R42626" s="15">
        <v>4</v>
      </c>
    </row>
    <row r="42627" spans="18:18" x14ac:dyDescent="0.25">
      <c r="R42627" s="15">
        <v>4</v>
      </c>
    </row>
    <row r="42628" spans="18:18" x14ac:dyDescent="0.25">
      <c r="R42628" s="15">
        <v>4</v>
      </c>
    </row>
    <row r="42629" spans="18:18" x14ac:dyDescent="0.25">
      <c r="R42629" s="15">
        <v>4</v>
      </c>
    </row>
    <row r="42630" spans="18:18" x14ac:dyDescent="0.25">
      <c r="R42630" s="15">
        <v>4</v>
      </c>
    </row>
    <row r="42631" spans="18:18" x14ac:dyDescent="0.25">
      <c r="R42631" s="15">
        <v>4</v>
      </c>
    </row>
    <row r="42632" spans="18:18" x14ac:dyDescent="0.25">
      <c r="R42632" s="15">
        <v>4</v>
      </c>
    </row>
    <row r="42633" spans="18:18" x14ac:dyDescent="0.25">
      <c r="R42633" s="15">
        <v>4</v>
      </c>
    </row>
    <row r="42634" spans="18:18" x14ac:dyDescent="0.25">
      <c r="R42634" s="15">
        <v>4</v>
      </c>
    </row>
    <row r="42635" spans="18:18" x14ac:dyDescent="0.25">
      <c r="R42635" s="15">
        <v>4</v>
      </c>
    </row>
    <row r="42636" spans="18:18" x14ac:dyDescent="0.25">
      <c r="R42636" s="15">
        <v>4</v>
      </c>
    </row>
    <row r="42637" spans="18:18" x14ac:dyDescent="0.25">
      <c r="R42637" s="15">
        <v>4</v>
      </c>
    </row>
    <row r="42638" spans="18:18" x14ac:dyDescent="0.25">
      <c r="R42638" s="15">
        <v>4</v>
      </c>
    </row>
    <row r="42639" spans="18:18" x14ac:dyDescent="0.25">
      <c r="R42639" s="15">
        <v>4</v>
      </c>
    </row>
    <row r="42640" spans="18:18" x14ac:dyDescent="0.25">
      <c r="R42640" s="15">
        <v>4</v>
      </c>
    </row>
    <row r="42641" spans="18:18" x14ac:dyDescent="0.25">
      <c r="R42641" s="15">
        <v>4</v>
      </c>
    </row>
    <row r="42642" spans="18:18" x14ac:dyDescent="0.25">
      <c r="R42642" s="15">
        <v>4</v>
      </c>
    </row>
    <row r="42643" spans="18:18" x14ac:dyDescent="0.25">
      <c r="R42643" s="15">
        <v>4</v>
      </c>
    </row>
    <row r="42644" spans="18:18" x14ac:dyDescent="0.25">
      <c r="R42644" s="15">
        <v>4</v>
      </c>
    </row>
    <row r="42645" spans="18:18" x14ac:dyDescent="0.25">
      <c r="R42645" s="15">
        <v>4</v>
      </c>
    </row>
    <row r="42646" spans="18:18" x14ac:dyDescent="0.25">
      <c r="R42646" s="15">
        <v>4</v>
      </c>
    </row>
    <row r="42647" spans="18:18" x14ac:dyDescent="0.25">
      <c r="R42647" s="15">
        <v>4</v>
      </c>
    </row>
    <row r="42648" spans="18:18" x14ac:dyDescent="0.25">
      <c r="R42648" s="15">
        <v>4</v>
      </c>
    </row>
    <row r="42649" spans="18:18" x14ac:dyDescent="0.25">
      <c r="R42649" s="15">
        <v>4</v>
      </c>
    </row>
    <row r="42650" spans="18:18" x14ac:dyDescent="0.25">
      <c r="R42650" s="15">
        <v>4</v>
      </c>
    </row>
    <row r="42651" spans="18:18" x14ac:dyDescent="0.25">
      <c r="R42651" s="15">
        <v>4</v>
      </c>
    </row>
    <row r="42652" spans="18:18" x14ac:dyDescent="0.25">
      <c r="R42652" s="15">
        <v>4</v>
      </c>
    </row>
    <row r="42653" spans="18:18" x14ac:dyDescent="0.25">
      <c r="R42653" s="15">
        <v>2</v>
      </c>
    </row>
    <row r="42654" spans="18:18" x14ac:dyDescent="0.25">
      <c r="R42654" s="15">
        <v>2</v>
      </c>
    </row>
    <row r="42655" spans="18:18" x14ac:dyDescent="0.25">
      <c r="R42655" s="15">
        <v>2</v>
      </c>
    </row>
    <row r="42656" spans="18:18" x14ac:dyDescent="0.25">
      <c r="R42656" s="15">
        <v>2</v>
      </c>
    </row>
    <row r="42657" spans="18:18" x14ac:dyDescent="0.25">
      <c r="R42657" s="15">
        <v>2</v>
      </c>
    </row>
    <row r="42658" spans="18:18" x14ac:dyDescent="0.25">
      <c r="R42658" s="15">
        <v>2</v>
      </c>
    </row>
    <row r="42659" spans="18:18" x14ac:dyDescent="0.25">
      <c r="R42659" s="15">
        <v>2</v>
      </c>
    </row>
    <row r="42660" spans="18:18" x14ac:dyDescent="0.25">
      <c r="R42660" s="15">
        <v>2</v>
      </c>
    </row>
    <row r="42661" spans="18:18" x14ac:dyDescent="0.25">
      <c r="R42661" s="15">
        <v>2</v>
      </c>
    </row>
    <row r="42662" spans="18:18" x14ac:dyDescent="0.25">
      <c r="R42662" s="15">
        <v>2</v>
      </c>
    </row>
    <row r="42663" spans="18:18" x14ac:dyDescent="0.25">
      <c r="R42663" s="15">
        <v>2</v>
      </c>
    </row>
    <row r="42664" spans="18:18" x14ac:dyDescent="0.25">
      <c r="R42664" s="15">
        <v>2</v>
      </c>
    </row>
    <row r="42665" spans="18:18" x14ac:dyDescent="0.25">
      <c r="R42665" s="15">
        <v>2</v>
      </c>
    </row>
    <row r="42666" spans="18:18" x14ac:dyDescent="0.25">
      <c r="R42666" s="15">
        <v>1</v>
      </c>
    </row>
    <row r="42667" spans="18:18" x14ac:dyDescent="0.25">
      <c r="R42667" s="15">
        <v>1</v>
      </c>
    </row>
    <row r="42668" spans="18:18" x14ac:dyDescent="0.25">
      <c r="R42668" s="15">
        <v>1</v>
      </c>
    </row>
    <row r="42669" spans="18:18" x14ac:dyDescent="0.25">
      <c r="R42669" s="15">
        <v>1</v>
      </c>
    </row>
    <row r="42670" spans="18:18" x14ac:dyDescent="0.25">
      <c r="R42670" s="15">
        <v>1</v>
      </c>
    </row>
    <row r="42671" spans="18:18" x14ac:dyDescent="0.25">
      <c r="R42671" s="15">
        <v>1</v>
      </c>
    </row>
    <row r="42672" spans="18:18" x14ac:dyDescent="0.25">
      <c r="R42672" s="15">
        <v>1</v>
      </c>
    </row>
    <row r="42673" spans="18:18" x14ac:dyDescent="0.25">
      <c r="R42673" s="15">
        <v>1</v>
      </c>
    </row>
    <row r="42674" spans="18:18" x14ac:dyDescent="0.25">
      <c r="R42674" s="15">
        <v>1</v>
      </c>
    </row>
    <row r="42675" spans="18:18" x14ac:dyDescent="0.25">
      <c r="R42675" s="15">
        <v>1</v>
      </c>
    </row>
    <row r="42676" spans="18:18" x14ac:dyDescent="0.25">
      <c r="R42676" s="15">
        <v>1</v>
      </c>
    </row>
    <row r="42677" spans="18:18" x14ac:dyDescent="0.25">
      <c r="R42677" s="15">
        <v>1</v>
      </c>
    </row>
    <row r="42678" spans="18:18" x14ac:dyDescent="0.25">
      <c r="R42678" s="15">
        <v>1</v>
      </c>
    </row>
    <row r="42679" spans="18:18" x14ac:dyDescent="0.25">
      <c r="R42679" s="15">
        <v>1</v>
      </c>
    </row>
    <row r="42680" spans="18:18" x14ac:dyDescent="0.25">
      <c r="R42680" s="15">
        <v>1</v>
      </c>
    </row>
    <row r="42681" spans="18:18" x14ac:dyDescent="0.25">
      <c r="R42681" s="15">
        <v>1</v>
      </c>
    </row>
    <row r="42682" spans="18:18" x14ac:dyDescent="0.25">
      <c r="R42682" s="15">
        <v>1</v>
      </c>
    </row>
    <row r="42683" spans="18:18" x14ac:dyDescent="0.25">
      <c r="R42683" s="15">
        <v>1</v>
      </c>
    </row>
    <row r="42684" spans="18:18" x14ac:dyDescent="0.25">
      <c r="R42684" s="15">
        <v>1</v>
      </c>
    </row>
    <row r="42685" spans="18:18" x14ac:dyDescent="0.25">
      <c r="R42685" s="15">
        <v>1</v>
      </c>
    </row>
    <row r="42686" spans="18:18" x14ac:dyDescent="0.25">
      <c r="R42686" s="15">
        <v>1</v>
      </c>
    </row>
    <row r="42687" spans="18:18" x14ac:dyDescent="0.25">
      <c r="R42687" s="15">
        <v>1</v>
      </c>
    </row>
    <row r="42688" spans="18:18" x14ac:dyDescent="0.25">
      <c r="R42688" s="15">
        <v>1</v>
      </c>
    </row>
    <row r="42689" spans="18:18" x14ac:dyDescent="0.25">
      <c r="R42689" s="15">
        <v>1</v>
      </c>
    </row>
    <row r="42690" spans="18:18" x14ac:dyDescent="0.25">
      <c r="R42690" s="15">
        <v>1</v>
      </c>
    </row>
    <row r="42691" spans="18:18" x14ac:dyDescent="0.25">
      <c r="R42691" s="15">
        <v>1</v>
      </c>
    </row>
    <row r="42692" spans="18:18" x14ac:dyDescent="0.25">
      <c r="R42692" s="15">
        <v>1</v>
      </c>
    </row>
    <row r="42693" spans="18:18" x14ac:dyDescent="0.25">
      <c r="R42693" s="15">
        <v>1</v>
      </c>
    </row>
    <row r="42694" spans="18:18" x14ac:dyDescent="0.25">
      <c r="R42694" s="15">
        <v>1</v>
      </c>
    </row>
    <row r="42695" spans="18:18" x14ac:dyDescent="0.25">
      <c r="R42695" s="15">
        <v>1</v>
      </c>
    </row>
    <row r="42696" spans="18:18" x14ac:dyDescent="0.25">
      <c r="R42696" s="15">
        <v>1</v>
      </c>
    </row>
    <row r="42697" spans="18:18" x14ac:dyDescent="0.25">
      <c r="R42697" s="15">
        <v>1</v>
      </c>
    </row>
    <row r="42698" spans="18:18" x14ac:dyDescent="0.25">
      <c r="R42698" s="15">
        <v>1</v>
      </c>
    </row>
    <row r="42699" spans="18:18" x14ac:dyDescent="0.25">
      <c r="R42699" s="15">
        <v>1</v>
      </c>
    </row>
    <row r="42700" spans="18:18" x14ac:dyDescent="0.25">
      <c r="R42700" s="15">
        <v>1</v>
      </c>
    </row>
    <row r="42701" spans="18:18" x14ac:dyDescent="0.25">
      <c r="R42701" s="15">
        <v>1</v>
      </c>
    </row>
    <row r="42702" spans="18:18" x14ac:dyDescent="0.25">
      <c r="R42702" s="15">
        <v>1</v>
      </c>
    </row>
    <row r="42703" spans="18:18" x14ac:dyDescent="0.25">
      <c r="R42703" s="15">
        <v>1</v>
      </c>
    </row>
    <row r="42704" spans="18:18" x14ac:dyDescent="0.25">
      <c r="R42704" s="15">
        <v>1</v>
      </c>
    </row>
    <row r="42705" spans="18:18" x14ac:dyDescent="0.25">
      <c r="R42705" s="15">
        <v>1</v>
      </c>
    </row>
    <row r="42706" spans="18:18" x14ac:dyDescent="0.25">
      <c r="R42706" s="15">
        <v>1</v>
      </c>
    </row>
    <row r="42707" spans="18:18" x14ac:dyDescent="0.25">
      <c r="R42707" s="15">
        <v>1</v>
      </c>
    </row>
    <row r="42708" spans="18:18" x14ac:dyDescent="0.25">
      <c r="R42708" s="15">
        <v>1</v>
      </c>
    </row>
    <row r="42709" spans="18:18" x14ac:dyDescent="0.25">
      <c r="R42709" s="15">
        <v>1</v>
      </c>
    </row>
    <row r="42710" spans="18:18" x14ac:dyDescent="0.25">
      <c r="R42710" s="15">
        <v>1</v>
      </c>
    </row>
    <row r="42711" spans="18:18" x14ac:dyDescent="0.25">
      <c r="R42711" s="15">
        <v>1</v>
      </c>
    </row>
    <row r="42712" spans="18:18" x14ac:dyDescent="0.25">
      <c r="R42712" s="15">
        <v>1</v>
      </c>
    </row>
    <row r="42713" spans="18:18" x14ac:dyDescent="0.25">
      <c r="R42713" s="15">
        <v>1</v>
      </c>
    </row>
    <row r="42714" spans="18:18" x14ac:dyDescent="0.25">
      <c r="R42714" s="15">
        <v>1</v>
      </c>
    </row>
    <row r="42715" spans="18:18" x14ac:dyDescent="0.25">
      <c r="R42715" s="15">
        <v>1</v>
      </c>
    </row>
    <row r="42716" spans="18:18" x14ac:dyDescent="0.25">
      <c r="R42716" s="15">
        <v>1</v>
      </c>
    </row>
    <row r="42717" spans="18:18" x14ac:dyDescent="0.25">
      <c r="R42717" s="15">
        <v>1</v>
      </c>
    </row>
    <row r="42718" spans="18:18" x14ac:dyDescent="0.25">
      <c r="R42718" s="15">
        <v>1</v>
      </c>
    </row>
    <row r="42719" spans="18:18" x14ac:dyDescent="0.25">
      <c r="R42719" s="15">
        <v>1</v>
      </c>
    </row>
    <row r="42720" spans="18:18" x14ac:dyDescent="0.25">
      <c r="R42720" s="15">
        <v>1</v>
      </c>
    </row>
    <row r="42721" spans="18:18" x14ac:dyDescent="0.25">
      <c r="R42721" s="15">
        <v>1</v>
      </c>
    </row>
    <row r="42722" spans="18:18" x14ac:dyDescent="0.25">
      <c r="R42722" s="15">
        <v>1</v>
      </c>
    </row>
    <row r="42723" spans="18:18" x14ac:dyDescent="0.25">
      <c r="R42723" s="15">
        <v>1</v>
      </c>
    </row>
    <row r="42724" spans="18:18" x14ac:dyDescent="0.25">
      <c r="R42724" s="15">
        <v>1</v>
      </c>
    </row>
    <row r="42725" spans="18:18" x14ac:dyDescent="0.25">
      <c r="R42725" s="15">
        <v>1</v>
      </c>
    </row>
    <row r="42726" spans="18:18" x14ac:dyDescent="0.25">
      <c r="R42726" s="15">
        <v>1</v>
      </c>
    </row>
    <row r="42727" spans="18:18" x14ac:dyDescent="0.25">
      <c r="R42727" s="15">
        <v>1</v>
      </c>
    </row>
    <row r="42728" spans="18:18" x14ac:dyDescent="0.25">
      <c r="R42728" s="15">
        <v>1</v>
      </c>
    </row>
    <row r="42729" spans="18:18" x14ac:dyDescent="0.25">
      <c r="R42729" s="15">
        <v>1</v>
      </c>
    </row>
    <row r="42730" spans="18:18" x14ac:dyDescent="0.25">
      <c r="R42730" s="15">
        <v>1</v>
      </c>
    </row>
    <row r="42731" spans="18:18" x14ac:dyDescent="0.25">
      <c r="R42731" s="15">
        <v>1</v>
      </c>
    </row>
    <row r="42732" spans="18:18" x14ac:dyDescent="0.25">
      <c r="R42732" s="15">
        <v>1</v>
      </c>
    </row>
    <row r="42733" spans="18:18" x14ac:dyDescent="0.25">
      <c r="R42733" s="15">
        <v>1</v>
      </c>
    </row>
    <row r="42734" spans="18:18" x14ac:dyDescent="0.25">
      <c r="R42734" s="15">
        <v>1</v>
      </c>
    </row>
    <row r="42735" spans="18:18" x14ac:dyDescent="0.25">
      <c r="R42735" s="15">
        <v>1</v>
      </c>
    </row>
    <row r="42736" spans="18:18" x14ac:dyDescent="0.25">
      <c r="R42736" s="15">
        <v>1</v>
      </c>
    </row>
    <row r="42737" spans="18:18" x14ac:dyDescent="0.25">
      <c r="R42737" s="15">
        <v>1</v>
      </c>
    </row>
    <row r="42738" spans="18:18" x14ac:dyDescent="0.25">
      <c r="R42738" s="15">
        <v>1</v>
      </c>
    </row>
    <row r="42739" spans="18:18" x14ac:dyDescent="0.25">
      <c r="R42739" s="15">
        <v>1</v>
      </c>
    </row>
    <row r="42740" spans="18:18" x14ac:dyDescent="0.25">
      <c r="R42740" s="15">
        <v>1</v>
      </c>
    </row>
    <row r="42741" spans="18:18" x14ac:dyDescent="0.25">
      <c r="R42741" s="15">
        <v>1</v>
      </c>
    </row>
    <row r="42742" spans="18:18" x14ac:dyDescent="0.25">
      <c r="R42742" s="15">
        <v>1</v>
      </c>
    </row>
    <row r="42743" spans="18:18" x14ac:dyDescent="0.25">
      <c r="R42743" s="15">
        <v>1</v>
      </c>
    </row>
    <row r="42744" spans="18:18" x14ac:dyDescent="0.25">
      <c r="R42744" s="15">
        <v>1</v>
      </c>
    </row>
    <row r="42745" spans="18:18" x14ac:dyDescent="0.25">
      <c r="R42745" s="15">
        <v>1</v>
      </c>
    </row>
    <row r="42746" spans="18:18" x14ac:dyDescent="0.25">
      <c r="R42746" s="15">
        <v>1</v>
      </c>
    </row>
    <row r="42747" spans="18:18" x14ac:dyDescent="0.25">
      <c r="R42747" s="15">
        <v>1</v>
      </c>
    </row>
    <row r="42748" spans="18:18" x14ac:dyDescent="0.25">
      <c r="R42748" s="15">
        <v>1</v>
      </c>
    </row>
    <row r="42749" spans="18:18" x14ac:dyDescent="0.25">
      <c r="R42749" s="15">
        <v>1</v>
      </c>
    </row>
    <row r="42750" spans="18:18" x14ac:dyDescent="0.25">
      <c r="R42750" s="15">
        <v>1</v>
      </c>
    </row>
    <row r="42751" spans="18:18" x14ac:dyDescent="0.25">
      <c r="R42751" s="15">
        <v>1</v>
      </c>
    </row>
    <row r="42752" spans="18:18" x14ac:dyDescent="0.25">
      <c r="R42752" s="15">
        <v>1</v>
      </c>
    </row>
    <row r="42753" spans="18:18" x14ac:dyDescent="0.25">
      <c r="R42753" s="15">
        <v>1</v>
      </c>
    </row>
    <row r="42754" spans="18:18" x14ac:dyDescent="0.25">
      <c r="R42754" s="15">
        <v>1</v>
      </c>
    </row>
    <row r="42755" spans="18:18" x14ac:dyDescent="0.25">
      <c r="R42755" s="15">
        <v>1</v>
      </c>
    </row>
    <row r="42756" spans="18:18" x14ac:dyDescent="0.25">
      <c r="R42756" s="15">
        <v>1</v>
      </c>
    </row>
    <row r="42757" spans="18:18" x14ac:dyDescent="0.25">
      <c r="R42757" s="15">
        <v>1</v>
      </c>
    </row>
    <row r="42758" spans="18:18" x14ac:dyDescent="0.25">
      <c r="R42758" s="15">
        <v>1</v>
      </c>
    </row>
    <row r="42759" spans="18:18" x14ac:dyDescent="0.25">
      <c r="R42759" s="15">
        <v>1</v>
      </c>
    </row>
    <row r="42760" spans="18:18" x14ac:dyDescent="0.25">
      <c r="R42760" s="15">
        <v>1</v>
      </c>
    </row>
    <row r="42761" spans="18:18" x14ac:dyDescent="0.25">
      <c r="R42761" s="15">
        <v>1</v>
      </c>
    </row>
    <row r="42762" spans="18:18" x14ac:dyDescent="0.25">
      <c r="R42762" s="15">
        <v>1</v>
      </c>
    </row>
    <row r="42763" spans="18:18" x14ac:dyDescent="0.25">
      <c r="R42763" s="15">
        <v>1</v>
      </c>
    </row>
    <row r="42764" spans="18:18" x14ac:dyDescent="0.25">
      <c r="R42764" s="15">
        <v>1</v>
      </c>
    </row>
    <row r="42765" spans="18:18" x14ac:dyDescent="0.25">
      <c r="R42765" s="15">
        <v>1</v>
      </c>
    </row>
    <row r="42766" spans="18:18" x14ac:dyDescent="0.25">
      <c r="R42766" s="15">
        <v>1</v>
      </c>
    </row>
    <row r="42767" spans="18:18" x14ac:dyDescent="0.25">
      <c r="R42767" s="15">
        <v>1</v>
      </c>
    </row>
    <row r="42768" spans="18:18" x14ac:dyDescent="0.25">
      <c r="R42768" s="15">
        <v>1</v>
      </c>
    </row>
    <row r="42769" spans="18:18" x14ac:dyDescent="0.25">
      <c r="R42769" s="15">
        <v>1</v>
      </c>
    </row>
    <row r="42770" spans="18:18" x14ac:dyDescent="0.25">
      <c r="R42770" s="15">
        <v>1</v>
      </c>
    </row>
    <row r="42771" spans="18:18" x14ac:dyDescent="0.25">
      <c r="R42771" s="15">
        <v>1</v>
      </c>
    </row>
    <row r="42772" spans="18:18" x14ac:dyDescent="0.25">
      <c r="R42772" s="15">
        <v>1</v>
      </c>
    </row>
    <row r="42773" spans="18:18" x14ac:dyDescent="0.25">
      <c r="R42773" s="15">
        <v>1</v>
      </c>
    </row>
    <row r="42774" spans="18:18" x14ac:dyDescent="0.25">
      <c r="R42774" s="15">
        <v>1</v>
      </c>
    </row>
    <row r="42775" spans="18:18" x14ac:dyDescent="0.25">
      <c r="R42775" s="15">
        <v>1</v>
      </c>
    </row>
    <row r="42776" spans="18:18" x14ac:dyDescent="0.25">
      <c r="R42776" s="15">
        <v>1</v>
      </c>
    </row>
    <row r="42777" spans="18:18" x14ac:dyDescent="0.25">
      <c r="R42777" s="15">
        <v>1</v>
      </c>
    </row>
    <row r="42778" spans="18:18" x14ac:dyDescent="0.25">
      <c r="R42778" s="15">
        <v>1</v>
      </c>
    </row>
    <row r="42779" spans="18:18" x14ac:dyDescent="0.25">
      <c r="R42779" s="15">
        <v>1</v>
      </c>
    </row>
    <row r="42780" spans="18:18" x14ac:dyDescent="0.25">
      <c r="R42780" s="15">
        <v>1</v>
      </c>
    </row>
    <row r="42781" spans="18:18" x14ac:dyDescent="0.25">
      <c r="R42781" s="15">
        <v>1</v>
      </c>
    </row>
    <row r="42782" spans="18:18" x14ac:dyDescent="0.25">
      <c r="R42782" s="15">
        <v>1</v>
      </c>
    </row>
    <row r="42783" spans="18:18" x14ac:dyDescent="0.25">
      <c r="R42783" s="15">
        <v>1</v>
      </c>
    </row>
    <row r="42784" spans="18:18" x14ac:dyDescent="0.25">
      <c r="R42784" s="15">
        <v>1</v>
      </c>
    </row>
    <row r="42785" spans="18:18" x14ac:dyDescent="0.25">
      <c r="R42785" s="15">
        <v>1</v>
      </c>
    </row>
    <row r="42786" spans="18:18" x14ac:dyDescent="0.25">
      <c r="R42786" s="15">
        <v>1</v>
      </c>
    </row>
    <row r="42787" spans="18:18" x14ac:dyDescent="0.25">
      <c r="R42787" s="15">
        <v>1</v>
      </c>
    </row>
    <row r="42788" spans="18:18" x14ac:dyDescent="0.25">
      <c r="R42788" s="15">
        <v>1</v>
      </c>
    </row>
    <row r="42789" spans="18:18" x14ac:dyDescent="0.25">
      <c r="R42789" s="15">
        <v>1</v>
      </c>
    </row>
    <row r="42790" spans="18:18" x14ac:dyDescent="0.25">
      <c r="R42790" s="15">
        <v>1</v>
      </c>
    </row>
    <row r="42791" spans="18:18" x14ac:dyDescent="0.25">
      <c r="R42791" s="15">
        <v>1</v>
      </c>
    </row>
    <row r="42792" spans="18:18" x14ac:dyDescent="0.25">
      <c r="R42792" s="15">
        <v>1</v>
      </c>
    </row>
    <row r="42793" spans="18:18" x14ac:dyDescent="0.25">
      <c r="R42793" s="15">
        <v>1</v>
      </c>
    </row>
    <row r="42794" spans="18:18" x14ac:dyDescent="0.25">
      <c r="R42794" s="15">
        <v>1</v>
      </c>
    </row>
    <row r="42795" spans="18:18" x14ac:dyDescent="0.25">
      <c r="R42795" s="15">
        <v>1</v>
      </c>
    </row>
    <row r="42796" spans="18:18" x14ac:dyDescent="0.25">
      <c r="R42796" s="15">
        <v>1</v>
      </c>
    </row>
    <row r="42797" spans="18:18" x14ac:dyDescent="0.25">
      <c r="R42797" s="15">
        <v>1</v>
      </c>
    </row>
    <row r="42798" spans="18:18" x14ac:dyDescent="0.25">
      <c r="R42798" s="15">
        <v>1</v>
      </c>
    </row>
    <row r="42799" spans="18:18" x14ac:dyDescent="0.25">
      <c r="R42799" s="15">
        <v>1</v>
      </c>
    </row>
    <row r="42800" spans="18:18" x14ac:dyDescent="0.25">
      <c r="R42800" s="15">
        <v>1</v>
      </c>
    </row>
    <row r="42801" spans="18:18" x14ac:dyDescent="0.25">
      <c r="R42801" s="15">
        <v>1</v>
      </c>
    </row>
    <row r="42802" spans="18:18" x14ac:dyDescent="0.25">
      <c r="R42802" s="15">
        <v>1</v>
      </c>
    </row>
    <row r="42803" spans="18:18" x14ac:dyDescent="0.25">
      <c r="R42803" s="15">
        <v>1</v>
      </c>
    </row>
    <row r="42804" spans="18:18" x14ac:dyDescent="0.25">
      <c r="R42804" s="15">
        <v>1</v>
      </c>
    </row>
    <row r="42805" spans="18:18" x14ac:dyDescent="0.25">
      <c r="R42805" s="15">
        <v>1</v>
      </c>
    </row>
    <row r="42806" spans="18:18" x14ac:dyDescent="0.25">
      <c r="R42806" s="15">
        <v>1</v>
      </c>
    </row>
    <row r="42807" spans="18:18" x14ac:dyDescent="0.25">
      <c r="R42807" s="15">
        <v>1</v>
      </c>
    </row>
    <row r="42808" spans="18:18" x14ac:dyDescent="0.25">
      <c r="R42808" s="15">
        <v>1</v>
      </c>
    </row>
    <row r="42809" spans="18:18" x14ac:dyDescent="0.25">
      <c r="R42809" s="15">
        <v>1</v>
      </c>
    </row>
    <row r="42810" spans="18:18" x14ac:dyDescent="0.25">
      <c r="R42810" s="15">
        <v>1</v>
      </c>
    </row>
    <row r="42811" spans="18:18" x14ac:dyDescent="0.25">
      <c r="R42811" s="15">
        <v>1</v>
      </c>
    </row>
    <row r="42812" spans="18:18" x14ac:dyDescent="0.25">
      <c r="R42812" s="15">
        <v>1</v>
      </c>
    </row>
    <row r="42813" spans="18:18" x14ac:dyDescent="0.25">
      <c r="R42813" s="15">
        <v>1</v>
      </c>
    </row>
    <row r="42814" spans="18:18" x14ac:dyDescent="0.25">
      <c r="R42814" s="15">
        <v>1</v>
      </c>
    </row>
    <row r="42815" spans="18:18" x14ac:dyDescent="0.25">
      <c r="R42815" s="15">
        <v>1</v>
      </c>
    </row>
    <row r="42816" spans="18:18" x14ac:dyDescent="0.25">
      <c r="R42816" s="15">
        <v>1</v>
      </c>
    </row>
    <row r="42817" spans="18:18" x14ac:dyDescent="0.25">
      <c r="R42817" s="15">
        <v>1</v>
      </c>
    </row>
    <row r="42818" spans="18:18" x14ac:dyDescent="0.25">
      <c r="R42818" s="15">
        <v>1</v>
      </c>
    </row>
    <row r="42819" spans="18:18" x14ac:dyDescent="0.25">
      <c r="R42819" s="15">
        <v>1</v>
      </c>
    </row>
    <row r="42820" spans="18:18" x14ac:dyDescent="0.25">
      <c r="R42820" s="15">
        <v>1</v>
      </c>
    </row>
    <row r="42821" spans="18:18" x14ac:dyDescent="0.25">
      <c r="R42821" s="15">
        <v>1</v>
      </c>
    </row>
    <row r="42822" spans="18:18" x14ac:dyDescent="0.25">
      <c r="R42822" s="15">
        <v>1</v>
      </c>
    </row>
    <row r="42823" spans="18:18" x14ac:dyDescent="0.25">
      <c r="R42823" s="15">
        <v>1</v>
      </c>
    </row>
    <row r="42824" spans="18:18" x14ac:dyDescent="0.25">
      <c r="R42824" s="15">
        <v>1</v>
      </c>
    </row>
    <row r="42825" spans="18:18" x14ac:dyDescent="0.25">
      <c r="R42825" s="15">
        <v>1</v>
      </c>
    </row>
    <row r="42826" spans="18:18" x14ac:dyDescent="0.25">
      <c r="R42826" s="15">
        <v>1</v>
      </c>
    </row>
    <row r="42827" spans="18:18" x14ac:dyDescent="0.25">
      <c r="R42827" s="15">
        <v>1</v>
      </c>
    </row>
    <row r="42828" spans="18:18" x14ac:dyDescent="0.25">
      <c r="R42828" s="15">
        <v>1</v>
      </c>
    </row>
    <row r="42829" spans="18:18" x14ac:dyDescent="0.25">
      <c r="R42829" s="15">
        <v>1</v>
      </c>
    </row>
    <row r="42830" spans="18:18" x14ac:dyDescent="0.25">
      <c r="R42830" s="15">
        <v>1</v>
      </c>
    </row>
    <row r="42831" spans="18:18" x14ac:dyDescent="0.25">
      <c r="R42831" s="15">
        <v>1</v>
      </c>
    </row>
    <row r="42832" spans="18:18" x14ac:dyDescent="0.25">
      <c r="R42832" s="15">
        <v>1</v>
      </c>
    </row>
    <row r="42833" spans="18:18" x14ac:dyDescent="0.25">
      <c r="R42833" s="15">
        <v>1</v>
      </c>
    </row>
    <row r="42834" spans="18:18" x14ac:dyDescent="0.25">
      <c r="R42834" s="15">
        <v>1</v>
      </c>
    </row>
    <row r="42835" spans="18:18" x14ac:dyDescent="0.25">
      <c r="R42835" s="15">
        <v>1</v>
      </c>
    </row>
    <row r="42836" spans="18:18" x14ac:dyDescent="0.25">
      <c r="R42836" s="15">
        <v>1</v>
      </c>
    </row>
    <row r="42837" spans="18:18" x14ac:dyDescent="0.25">
      <c r="R42837" s="15">
        <v>1</v>
      </c>
    </row>
    <row r="42838" spans="18:18" x14ac:dyDescent="0.25">
      <c r="R42838" s="15">
        <v>1</v>
      </c>
    </row>
    <row r="42839" spans="18:18" x14ac:dyDescent="0.25">
      <c r="R42839" s="15">
        <v>1</v>
      </c>
    </row>
    <row r="42840" spans="18:18" x14ac:dyDescent="0.25">
      <c r="R42840" s="15">
        <v>1</v>
      </c>
    </row>
    <row r="42841" spans="18:18" x14ac:dyDescent="0.25">
      <c r="R42841" s="15">
        <v>1</v>
      </c>
    </row>
    <row r="42842" spans="18:18" x14ac:dyDescent="0.25">
      <c r="R42842" s="15">
        <v>1</v>
      </c>
    </row>
    <row r="42843" spans="18:18" x14ac:dyDescent="0.25">
      <c r="R42843" s="15">
        <v>1</v>
      </c>
    </row>
    <row r="42844" spans="18:18" x14ac:dyDescent="0.25">
      <c r="R42844" s="15">
        <v>1</v>
      </c>
    </row>
    <row r="42845" spans="18:18" x14ac:dyDescent="0.25">
      <c r="R42845" s="15">
        <v>1</v>
      </c>
    </row>
    <row r="42846" spans="18:18" x14ac:dyDescent="0.25">
      <c r="R42846" s="15">
        <v>1</v>
      </c>
    </row>
    <row r="42847" spans="18:18" x14ac:dyDescent="0.25">
      <c r="R42847" s="15">
        <v>1</v>
      </c>
    </row>
    <row r="42848" spans="18:18" x14ac:dyDescent="0.25">
      <c r="R42848" s="15">
        <v>1</v>
      </c>
    </row>
    <row r="42849" spans="18:18" x14ac:dyDescent="0.25">
      <c r="R42849" s="15">
        <v>1</v>
      </c>
    </row>
    <row r="42850" spans="18:18" x14ac:dyDescent="0.25">
      <c r="R42850" s="15">
        <v>1</v>
      </c>
    </row>
    <row r="42851" spans="18:18" x14ac:dyDescent="0.25">
      <c r="R42851" s="15">
        <v>1</v>
      </c>
    </row>
    <row r="42852" spans="18:18" x14ac:dyDescent="0.25">
      <c r="R42852" s="15">
        <v>1</v>
      </c>
    </row>
    <row r="42853" spans="18:18" x14ac:dyDescent="0.25">
      <c r="R42853" s="15">
        <v>1</v>
      </c>
    </row>
    <row r="42854" spans="18:18" x14ac:dyDescent="0.25">
      <c r="R42854" s="15">
        <v>1</v>
      </c>
    </row>
    <row r="42855" spans="18:18" x14ac:dyDescent="0.25">
      <c r="R42855" s="15">
        <v>1</v>
      </c>
    </row>
    <row r="42856" spans="18:18" x14ac:dyDescent="0.25">
      <c r="R42856" s="15">
        <v>1</v>
      </c>
    </row>
    <row r="42857" spans="18:18" x14ac:dyDescent="0.25">
      <c r="R42857" s="15">
        <v>1</v>
      </c>
    </row>
    <row r="42858" spans="18:18" x14ac:dyDescent="0.25">
      <c r="R42858" s="15">
        <v>1</v>
      </c>
    </row>
    <row r="42859" spans="18:18" x14ac:dyDescent="0.25">
      <c r="R42859" s="15">
        <v>1</v>
      </c>
    </row>
    <row r="42860" spans="18:18" x14ac:dyDescent="0.25">
      <c r="R42860" s="15">
        <v>1</v>
      </c>
    </row>
    <row r="42861" spans="18:18" x14ac:dyDescent="0.25">
      <c r="R42861" s="15">
        <v>1</v>
      </c>
    </row>
    <row r="42862" spans="18:18" x14ac:dyDescent="0.25">
      <c r="R42862" s="15">
        <v>1</v>
      </c>
    </row>
    <row r="42863" spans="18:18" x14ac:dyDescent="0.25">
      <c r="R42863" s="15">
        <v>1</v>
      </c>
    </row>
    <row r="42864" spans="18:18" x14ac:dyDescent="0.25">
      <c r="R42864" s="15">
        <v>1</v>
      </c>
    </row>
    <row r="42865" spans="18:18" x14ac:dyDescent="0.25">
      <c r="R42865" s="15">
        <v>1</v>
      </c>
    </row>
    <row r="42866" spans="18:18" x14ac:dyDescent="0.25">
      <c r="R42866" s="15">
        <v>1</v>
      </c>
    </row>
    <row r="42867" spans="18:18" x14ac:dyDescent="0.25">
      <c r="R42867" s="15">
        <v>1</v>
      </c>
    </row>
    <row r="42868" spans="18:18" x14ac:dyDescent="0.25">
      <c r="R42868" s="15">
        <v>1</v>
      </c>
    </row>
    <row r="42869" spans="18:18" x14ac:dyDescent="0.25">
      <c r="R42869" s="15">
        <v>1</v>
      </c>
    </row>
    <row r="42870" spans="18:18" x14ac:dyDescent="0.25">
      <c r="R42870" s="15">
        <v>1</v>
      </c>
    </row>
    <row r="42871" spans="18:18" x14ac:dyDescent="0.25">
      <c r="R42871" s="15">
        <v>1</v>
      </c>
    </row>
    <row r="42872" spans="18:18" x14ac:dyDescent="0.25">
      <c r="R42872" s="15">
        <v>1</v>
      </c>
    </row>
    <row r="42873" spans="18:18" x14ac:dyDescent="0.25">
      <c r="R42873" s="15">
        <v>1</v>
      </c>
    </row>
    <row r="42874" spans="18:18" x14ac:dyDescent="0.25">
      <c r="R42874" s="15">
        <v>1</v>
      </c>
    </row>
    <row r="42875" spans="18:18" x14ac:dyDescent="0.25">
      <c r="R42875" s="15">
        <v>1</v>
      </c>
    </row>
    <row r="42876" spans="18:18" x14ac:dyDescent="0.25">
      <c r="R42876" s="15">
        <v>1</v>
      </c>
    </row>
    <row r="42877" spans="18:18" x14ac:dyDescent="0.25">
      <c r="R42877" s="15">
        <v>1</v>
      </c>
    </row>
    <row r="42878" spans="18:18" x14ac:dyDescent="0.25">
      <c r="R42878" s="15">
        <v>1</v>
      </c>
    </row>
    <row r="42879" spans="18:18" x14ac:dyDescent="0.25">
      <c r="R42879" s="15">
        <v>1</v>
      </c>
    </row>
    <row r="42880" spans="18:18" x14ac:dyDescent="0.25">
      <c r="R42880" s="15">
        <v>1</v>
      </c>
    </row>
    <row r="42881" spans="18:18" x14ac:dyDescent="0.25">
      <c r="R42881" s="15">
        <v>1</v>
      </c>
    </row>
    <row r="42882" spans="18:18" x14ac:dyDescent="0.25">
      <c r="R42882" s="15">
        <v>1</v>
      </c>
    </row>
    <row r="42883" spans="18:18" x14ac:dyDescent="0.25">
      <c r="R42883" s="15">
        <v>1</v>
      </c>
    </row>
    <row r="42884" spans="18:18" x14ac:dyDescent="0.25">
      <c r="R42884" s="15">
        <v>1</v>
      </c>
    </row>
    <row r="42885" spans="18:18" x14ac:dyDescent="0.25">
      <c r="R42885" s="15">
        <v>1</v>
      </c>
    </row>
    <row r="42886" spans="18:18" x14ac:dyDescent="0.25">
      <c r="R42886" s="15">
        <v>1</v>
      </c>
    </row>
    <row r="42887" spans="18:18" x14ac:dyDescent="0.25">
      <c r="R42887" s="15">
        <v>1</v>
      </c>
    </row>
    <row r="42888" spans="18:18" x14ac:dyDescent="0.25">
      <c r="R42888" s="15">
        <v>1</v>
      </c>
    </row>
    <row r="42889" spans="18:18" x14ac:dyDescent="0.25">
      <c r="R42889" s="15">
        <v>1</v>
      </c>
    </row>
    <row r="42890" spans="18:18" x14ac:dyDescent="0.25">
      <c r="R42890" s="15">
        <v>1</v>
      </c>
    </row>
    <row r="42891" spans="18:18" x14ac:dyDescent="0.25">
      <c r="R42891" s="15">
        <v>1</v>
      </c>
    </row>
    <row r="42892" spans="18:18" x14ac:dyDescent="0.25">
      <c r="R42892" s="15">
        <v>1</v>
      </c>
    </row>
    <row r="42893" spans="18:18" x14ac:dyDescent="0.25">
      <c r="R42893" s="15">
        <v>1</v>
      </c>
    </row>
    <row r="42894" spans="18:18" x14ac:dyDescent="0.25">
      <c r="R42894" s="15">
        <v>1</v>
      </c>
    </row>
    <row r="42895" spans="18:18" x14ac:dyDescent="0.25">
      <c r="R42895" s="15">
        <v>1</v>
      </c>
    </row>
    <row r="42896" spans="18:18" x14ac:dyDescent="0.25">
      <c r="R42896" s="15">
        <v>1</v>
      </c>
    </row>
    <row r="42897" spans="18:18" x14ac:dyDescent="0.25">
      <c r="R42897" s="15">
        <v>1</v>
      </c>
    </row>
    <row r="42898" spans="18:18" x14ac:dyDescent="0.25">
      <c r="R42898" s="15">
        <v>1</v>
      </c>
    </row>
    <row r="42899" spans="18:18" x14ac:dyDescent="0.25">
      <c r="R42899" s="15">
        <v>1</v>
      </c>
    </row>
    <row r="42900" spans="18:18" x14ac:dyDescent="0.25">
      <c r="R42900" s="15">
        <v>1</v>
      </c>
    </row>
    <row r="42901" spans="18:18" x14ac:dyDescent="0.25">
      <c r="R42901" s="15">
        <v>1</v>
      </c>
    </row>
    <row r="42902" spans="18:18" x14ac:dyDescent="0.25">
      <c r="R42902" s="15">
        <v>1</v>
      </c>
    </row>
    <row r="42903" spans="18:18" x14ac:dyDescent="0.25">
      <c r="R42903" s="15">
        <v>1</v>
      </c>
    </row>
    <row r="42904" spans="18:18" x14ac:dyDescent="0.25">
      <c r="R42904" s="15">
        <v>1</v>
      </c>
    </row>
    <row r="42905" spans="18:18" x14ac:dyDescent="0.25">
      <c r="R42905" s="15">
        <v>1</v>
      </c>
    </row>
    <row r="42906" spans="18:18" x14ac:dyDescent="0.25">
      <c r="R42906" s="15">
        <v>1</v>
      </c>
    </row>
    <row r="42907" spans="18:18" x14ac:dyDescent="0.25">
      <c r="R42907" s="15">
        <v>1</v>
      </c>
    </row>
    <row r="42908" spans="18:18" x14ac:dyDescent="0.25">
      <c r="R42908" s="15">
        <v>1</v>
      </c>
    </row>
    <row r="42909" spans="18:18" x14ac:dyDescent="0.25">
      <c r="R42909" s="15">
        <v>1</v>
      </c>
    </row>
    <row r="42910" spans="18:18" x14ac:dyDescent="0.25">
      <c r="R42910" s="15">
        <v>1</v>
      </c>
    </row>
    <row r="42911" spans="18:18" x14ac:dyDescent="0.25">
      <c r="R42911" s="15">
        <v>1</v>
      </c>
    </row>
    <row r="42912" spans="18:18" x14ac:dyDescent="0.25">
      <c r="R42912" s="15">
        <v>4</v>
      </c>
    </row>
    <row r="42913" spans="18:18" x14ac:dyDescent="0.25">
      <c r="R42913" s="15">
        <v>4</v>
      </c>
    </row>
    <row r="42914" spans="18:18" x14ac:dyDescent="0.25">
      <c r="R42914" s="15">
        <v>4</v>
      </c>
    </row>
    <row r="42915" spans="18:18" x14ac:dyDescent="0.25">
      <c r="R42915" s="15">
        <v>4</v>
      </c>
    </row>
    <row r="42916" spans="18:18" x14ac:dyDescent="0.25">
      <c r="R42916" s="15">
        <v>4</v>
      </c>
    </row>
    <row r="42917" spans="18:18" x14ac:dyDescent="0.25">
      <c r="R42917" s="15">
        <v>4</v>
      </c>
    </row>
    <row r="42918" spans="18:18" x14ac:dyDescent="0.25">
      <c r="R42918" s="15">
        <v>4</v>
      </c>
    </row>
    <row r="42919" spans="18:18" x14ac:dyDescent="0.25">
      <c r="R42919" s="15">
        <v>4</v>
      </c>
    </row>
    <row r="42920" spans="18:18" x14ac:dyDescent="0.25">
      <c r="R42920" s="15">
        <v>4</v>
      </c>
    </row>
    <row r="42921" spans="18:18" x14ac:dyDescent="0.25">
      <c r="R42921" s="15">
        <v>4</v>
      </c>
    </row>
    <row r="42922" spans="18:18" x14ac:dyDescent="0.25">
      <c r="R42922" s="15">
        <v>4</v>
      </c>
    </row>
    <row r="42923" spans="18:18" x14ac:dyDescent="0.25">
      <c r="R42923" s="15">
        <v>4</v>
      </c>
    </row>
    <row r="42924" spans="18:18" x14ac:dyDescent="0.25">
      <c r="R42924" s="15">
        <v>4</v>
      </c>
    </row>
    <row r="42925" spans="18:18" x14ac:dyDescent="0.25">
      <c r="R42925" s="15">
        <v>4</v>
      </c>
    </row>
    <row r="42926" spans="18:18" x14ac:dyDescent="0.25">
      <c r="R42926" s="15">
        <v>4</v>
      </c>
    </row>
    <row r="42927" spans="18:18" x14ac:dyDescent="0.25">
      <c r="R42927" s="15">
        <v>4</v>
      </c>
    </row>
    <row r="42928" spans="18:18" x14ac:dyDescent="0.25">
      <c r="R42928" s="15">
        <v>4</v>
      </c>
    </row>
    <row r="42929" spans="18:18" x14ac:dyDescent="0.25">
      <c r="R42929" s="15">
        <v>4</v>
      </c>
    </row>
    <row r="42930" spans="18:18" x14ac:dyDescent="0.25">
      <c r="R42930" s="15">
        <v>4</v>
      </c>
    </row>
    <row r="42931" spans="18:18" x14ac:dyDescent="0.25">
      <c r="R42931" s="15">
        <v>4</v>
      </c>
    </row>
    <row r="42932" spans="18:18" x14ac:dyDescent="0.25">
      <c r="R42932" s="15">
        <v>4</v>
      </c>
    </row>
    <row r="42933" spans="18:18" x14ac:dyDescent="0.25">
      <c r="R42933" s="15">
        <v>4</v>
      </c>
    </row>
    <row r="42934" spans="18:18" x14ac:dyDescent="0.25">
      <c r="R42934" s="15">
        <v>4</v>
      </c>
    </row>
    <row r="42935" spans="18:18" x14ac:dyDescent="0.25">
      <c r="R42935" s="15">
        <v>4</v>
      </c>
    </row>
    <row r="42936" spans="18:18" x14ac:dyDescent="0.25">
      <c r="R42936" s="15">
        <v>3</v>
      </c>
    </row>
    <row r="42937" spans="18:18" x14ac:dyDescent="0.25">
      <c r="R42937" s="15">
        <v>3</v>
      </c>
    </row>
    <row r="42938" spans="18:18" x14ac:dyDescent="0.25">
      <c r="R42938" s="15">
        <v>3</v>
      </c>
    </row>
    <row r="42939" spans="18:18" x14ac:dyDescent="0.25">
      <c r="R42939" s="15">
        <v>3</v>
      </c>
    </row>
    <row r="42940" spans="18:18" x14ac:dyDescent="0.25">
      <c r="R42940" s="15">
        <v>3</v>
      </c>
    </row>
    <row r="42941" spans="18:18" x14ac:dyDescent="0.25">
      <c r="R42941" s="15">
        <v>3</v>
      </c>
    </row>
    <row r="42942" spans="18:18" x14ac:dyDescent="0.25">
      <c r="R42942" s="15">
        <v>5</v>
      </c>
    </row>
    <row r="42943" spans="18:18" x14ac:dyDescent="0.25">
      <c r="R42943" s="15">
        <v>5</v>
      </c>
    </row>
    <row r="42944" spans="18:18" x14ac:dyDescent="0.25">
      <c r="R42944" s="15">
        <v>5</v>
      </c>
    </row>
    <row r="42945" spans="18:18" x14ac:dyDescent="0.25">
      <c r="R42945" s="15">
        <v>5</v>
      </c>
    </row>
    <row r="42946" spans="18:18" x14ac:dyDescent="0.25">
      <c r="R42946" s="15">
        <v>5</v>
      </c>
    </row>
    <row r="42947" spans="18:18" x14ac:dyDescent="0.25">
      <c r="R42947" s="15">
        <v>5</v>
      </c>
    </row>
    <row r="42948" spans="18:18" x14ac:dyDescent="0.25">
      <c r="R42948" s="15">
        <v>5</v>
      </c>
    </row>
    <row r="42949" spans="18:18" x14ac:dyDescent="0.25">
      <c r="R42949" s="15">
        <v>5</v>
      </c>
    </row>
    <row r="42950" spans="18:18" x14ac:dyDescent="0.25">
      <c r="R42950" s="15">
        <v>5</v>
      </c>
    </row>
    <row r="42951" spans="18:18" x14ac:dyDescent="0.25">
      <c r="R42951" s="15">
        <v>5</v>
      </c>
    </row>
    <row r="42952" spans="18:18" x14ac:dyDescent="0.25">
      <c r="R42952" s="15">
        <v>5</v>
      </c>
    </row>
    <row r="42953" spans="18:18" x14ac:dyDescent="0.25">
      <c r="R42953" s="15">
        <v>5</v>
      </c>
    </row>
    <row r="42954" spans="18:18" x14ac:dyDescent="0.25">
      <c r="R42954" s="15">
        <v>5</v>
      </c>
    </row>
    <row r="42955" spans="18:18" x14ac:dyDescent="0.25">
      <c r="R42955" s="15">
        <v>5</v>
      </c>
    </row>
    <row r="42956" spans="18:18" x14ac:dyDescent="0.25">
      <c r="R42956" s="15">
        <v>5</v>
      </c>
    </row>
    <row r="42957" spans="18:18" x14ac:dyDescent="0.25">
      <c r="R42957" s="15">
        <v>5</v>
      </c>
    </row>
    <row r="42958" spans="18:18" x14ac:dyDescent="0.25">
      <c r="R42958" s="15">
        <v>5</v>
      </c>
    </row>
    <row r="42959" spans="18:18" x14ac:dyDescent="0.25">
      <c r="R42959" s="15">
        <v>5</v>
      </c>
    </row>
    <row r="42960" spans="18:18" x14ac:dyDescent="0.25">
      <c r="R42960" s="15">
        <v>5</v>
      </c>
    </row>
    <row r="42961" spans="18:18" x14ac:dyDescent="0.25">
      <c r="R42961" s="15">
        <v>5</v>
      </c>
    </row>
    <row r="42962" spans="18:18" x14ac:dyDescent="0.25">
      <c r="R42962" s="15">
        <v>5</v>
      </c>
    </row>
    <row r="42963" spans="18:18" x14ac:dyDescent="0.25">
      <c r="R42963" s="15">
        <v>5</v>
      </c>
    </row>
    <row r="42964" spans="18:18" x14ac:dyDescent="0.25">
      <c r="R42964" s="15">
        <v>5</v>
      </c>
    </row>
    <row r="42965" spans="18:18" x14ac:dyDescent="0.25">
      <c r="R42965" s="15">
        <v>5</v>
      </c>
    </row>
    <row r="42966" spans="18:18" x14ac:dyDescent="0.25">
      <c r="R42966" s="15">
        <v>5</v>
      </c>
    </row>
    <row r="42967" spans="18:18" x14ac:dyDescent="0.25">
      <c r="R42967" s="15">
        <v>5</v>
      </c>
    </row>
    <row r="42968" spans="18:18" x14ac:dyDescent="0.25">
      <c r="R42968" s="15">
        <v>5</v>
      </c>
    </row>
    <row r="42969" spans="18:18" x14ac:dyDescent="0.25">
      <c r="R42969" s="15">
        <v>5</v>
      </c>
    </row>
    <row r="42970" spans="18:18" x14ac:dyDescent="0.25">
      <c r="R42970" s="15">
        <v>5</v>
      </c>
    </row>
    <row r="42971" spans="18:18" x14ac:dyDescent="0.25">
      <c r="R42971" s="15">
        <v>5</v>
      </c>
    </row>
    <row r="42972" spans="18:18" x14ac:dyDescent="0.25">
      <c r="R42972" s="15">
        <v>5</v>
      </c>
    </row>
    <row r="42973" spans="18:18" x14ac:dyDescent="0.25">
      <c r="R42973" s="15">
        <v>5</v>
      </c>
    </row>
    <row r="42974" spans="18:18" x14ac:dyDescent="0.25">
      <c r="R42974" s="15">
        <v>5</v>
      </c>
    </row>
    <row r="42975" spans="18:18" x14ac:dyDescent="0.25">
      <c r="R42975" s="15">
        <v>5</v>
      </c>
    </row>
    <row r="42976" spans="18:18" x14ac:dyDescent="0.25">
      <c r="R42976" s="15">
        <v>5</v>
      </c>
    </row>
    <row r="42977" spans="18:18" x14ac:dyDescent="0.25">
      <c r="R42977" s="15">
        <v>5</v>
      </c>
    </row>
    <row r="42978" spans="18:18" x14ac:dyDescent="0.25">
      <c r="R42978" s="15">
        <v>5</v>
      </c>
    </row>
    <row r="42979" spans="18:18" x14ac:dyDescent="0.25">
      <c r="R42979" s="15">
        <v>5</v>
      </c>
    </row>
    <row r="42980" spans="18:18" x14ac:dyDescent="0.25">
      <c r="R42980" s="15">
        <v>5</v>
      </c>
    </row>
    <row r="42981" spans="18:18" x14ac:dyDescent="0.25">
      <c r="R42981" s="15">
        <v>5</v>
      </c>
    </row>
    <row r="42982" spans="18:18" x14ac:dyDescent="0.25">
      <c r="R42982" s="15">
        <v>5</v>
      </c>
    </row>
    <row r="42983" spans="18:18" x14ac:dyDescent="0.25">
      <c r="R42983" s="15">
        <v>5</v>
      </c>
    </row>
    <row r="42984" spans="18:18" x14ac:dyDescent="0.25">
      <c r="R42984" s="15">
        <v>5</v>
      </c>
    </row>
    <row r="42985" spans="18:18" x14ac:dyDescent="0.25">
      <c r="R42985" s="15">
        <v>4</v>
      </c>
    </row>
    <row r="42986" spans="18:18" x14ac:dyDescent="0.25">
      <c r="R42986" s="15">
        <v>4</v>
      </c>
    </row>
    <row r="42987" spans="18:18" x14ac:dyDescent="0.25">
      <c r="R42987" s="15">
        <v>4</v>
      </c>
    </row>
    <row r="42988" spans="18:18" x14ac:dyDescent="0.25">
      <c r="R42988" s="15">
        <v>4</v>
      </c>
    </row>
    <row r="42989" spans="18:18" x14ac:dyDescent="0.25">
      <c r="R42989" s="15">
        <v>5</v>
      </c>
    </row>
    <row r="42990" spans="18:18" x14ac:dyDescent="0.25">
      <c r="R42990" s="15">
        <v>5</v>
      </c>
    </row>
    <row r="42991" spans="18:18" x14ac:dyDescent="0.25">
      <c r="R42991" s="15">
        <v>5</v>
      </c>
    </row>
    <row r="42992" spans="18:18" x14ac:dyDescent="0.25">
      <c r="R42992" s="15">
        <v>5</v>
      </c>
    </row>
    <row r="42993" spans="18:18" x14ac:dyDescent="0.25">
      <c r="R42993" s="15">
        <v>5</v>
      </c>
    </row>
    <row r="42994" spans="18:18" x14ac:dyDescent="0.25">
      <c r="R42994" s="15">
        <v>5</v>
      </c>
    </row>
    <row r="42995" spans="18:18" x14ac:dyDescent="0.25">
      <c r="R42995" s="15">
        <v>5</v>
      </c>
    </row>
    <row r="42996" spans="18:18" x14ac:dyDescent="0.25">
      <c r="R42996" s="15">
        <v>5</v>
      </c>
    </row>
    <row r="42997" spans="18:18" x14ac:dyDescent="0.25">
      <c r="R42997" s="15">
        <v>5</v>
      </c>
    </row>
    <row r="42998" spans="18:18" x14ac:dyDescent="0.25">
      <c r="R42998" s="15">
        <v>5</v>
      </c>
    </row>
    <row r="42999" spans="18:18" x14ac:dyDescent="0.25">
      <c r="R42999" s="15">
        <v>5</v>
      </c>
    </row>
    <row r="43000" spans="18:18" x14ac:dyDescent="0.25">
      <c r="R43000" s="15">
        <v>5</v>
      </c>
    </row>
    <row r="43001" spans="18:18" x14ac:dyDescent="0.25">
      <c r="R43001" s="15">
        <v>5</v>
      </c>
    </row>
    <row r="43002" spans="18:18" x14ac:dyDescent="0.25">
      <c r="R43002" s="15">
        <v>5</v>
      </c>
    </row>
    <row r="43003" spans="18:18" x14ac:dyDescent="0.25">
      <c r="R43003" s="15">
        <v>5</v>
      </c>
    </row>
    <row r="43004" spans="18:18" x14ac:dyDescent="0.25">
      <c r="R43004" s="15">
        <v>5</v>
      </c>
    </row>
    <row r="43005" spans="18:18" x14ac:dyDescent="0.25">
      <c r="R43005" s="15">
        <v>5</v>
      </c>
    </row>
    <row r="43006" spans="18:18" x14ac:dyDescent="0.25">
      <c r="R43006" s="15">
        <v>5</v>
      </c>
    </row>
    <row r="43007" spans="18:18" x14ac:dyDescent="0.25">
      <c r="R43007" s="15">
        <v>5</v>
      </c>
    </row>
    <row r="43008" spans="18:18" x14ac:dyDescent="0.25">
      <c r="R43008" s="15">
        <v>5</v>
      </c>
    </row>
    <row r="43009" spans="18:18" x14ac:dyDescent="0.25">
      <c r="R43009" s="15">
        <v>5</v>
      </c>
    </row>
    <row r="43010" spans="18:18" x14ac:dyDescent="0.25">
      <c r="R43010" s="15">
        <v>5</v>
      </c>
    </row>
    <row r="43011" spans="18:18" x14ac:dyDescent="0.25">
      <c r="R43011" s="15">
        <v>5</v>
      </c>
    </row>
    <row r="43012" spans="18:18" x14ac:dyDescent="0.25">
      <c r="R43012" s="15">
        <v>5</v>
      </c>
    </row>
    <row r="43013" spans="18:18" x14ac:dyDescent="0.25">
      <c r="R43013" s="15">
        <v>5</v>
      </c>
    </row>
    <row r="43014" spans="18:18" x14ac:dyDescent="0.25">
      <c r="R43014" s="15">
        <v>5</v>
      </c>
    </row>
    <row r="43015" spans="18:18" x14ac:dyDescent="0.25">
      <c r="R43015" s="15">
        <v>5</v>
      </c>
    </row>
    <row r="43016" spans="18:18" x14ac:dyDescent="0.25">
      <c r="R43016" s="15">
        <v>5</v>
      </c>
    </row>
    <row r="43017" spans="18:18" x14ac:dyDescent="0.25">
      <c r="R43017" s="15">
        <v>5</v>
      </c>
    </row>
    <row r="43018" spans="18:18" x14ac:dyDescent="0.25">
      <c r="R43018" s="15">
        <v>5</v>
      </c>
    </row>
    <row r="43019" spans="18:18" x14ac:dyDescent="0.25">
      <c r="R43019" s="15">
        <v>5</v>
      </c>
    </row>
    <row r="43020" spans="18:18" x14ac:dyDescent="0.25">
      <c r="R43020" s="15">
        <v>5</v>
      </c>
    </row>
    <row r="43021" spans="18:18" x14ac:dyDescent="0.25">
      <c r="R43021" s="15">
        <v>5</v>
      </c>
    </row>
    <row r="43022" spans="18:18" x14ac:dyDescent="0.25">
      <c r="R43022" s="15">
        <v>5</v>
      </c>
    </row>
    <row r="43023" spans="18:18" x14ac:dyDescent="0.25">
      <c r="R43023" s="15">
        <v>5</v>
      </c>
    </row>
    <row r="43024" spans="18:18" x14ac:dyDescent="0.25">
      <c r="R43024" s="15">
        <v>5</v>
      </c>
    </row>
    <row r="43025" spans="18:18" x14ac:dyDescent="0.25">
      <c r="R43025" s="15">
        <v>5</v>
      </c>
    </row>
    <row r="43026" spans="18:18" x14ac:dyDescent="0.25">
      <c r="R43026" s="15">
        <v>5</v>
      </c>
    </row>
    <row r="43027" spans="18:18" x14ac:dyDescent="0.25">
      <c r="R43027" s="15">
        <v>5</v>
      </c>
    </row>
    <row r="43028" spans="18:18" x14ac:dyDescent="0.25">
      <c r="R43028" s="15">
        <v>5</v>
      </c>
    </row>
    <row r="43029" spans="18:18" x14ac:dyDescent="0.25">
      <c r="R43029" s="15">
        <v>5</v>
      </c>
    </row>
    <row r="43030" spans="18:18" x14ac:dyDescent="0.25">
      <c r="R43030" s="15">
        <v>5</v>
      </c>
    </row>
    <row r="43031" spans="18:18" x14ac:dyDescent="0.25">
      <c r="R43031" s="15">
        <v>5</v>
      </c>
    </row>
    <row r="43032" spans="18:18" x14ac:dyDescent="0.25">
      <c r="R43032" s="15">
        <v>5</v>
      </c>
    </row>
    <row r="43033" spans="18:18" x14ac:dyDescent="0.25">
      <c r="R43033" s="15">
        <v>5</v>
      </c>
    </row>
    <row r="43034" spans="18:18" x14ac:dyDescent="0.25">
      <c r="R43034" s="15">
        <v>5</v>
      </c>
    </row>
    <row r="43035" spans="18:18" x14ac:dyDescent="0.25">
      <c r="R43035" s="15">
        <v>5</v>
      </c>
    </row>
    <row r="43036" spans="18:18" x14ac:dyDescent="0.25">
      <c r="R43036" s="15">
        <v>5</v>
      </c>
    </row>
    <row r="43037" spans="18:18" x14ac:dyDescent="0.25">
      <c r="R43037" s="15">
        <v>5</v>
      </c>
    </row>
    <row r="43038" spans="18:18" x14ac:dyDescent="0.25">
      <c r="R43038" s="15">
        <v>5</v>
      </c>
    </row>
    <row r="43039" spans="18:18" x14ac:dyDescent="0.25">
      <c r="R43039" s="15">
        <v>5</v>
      </c>
    </row>
    <row r="43040" spans="18:18" x14ac:dyDescent="0.25">
      <c r="R43040" s="15">
        <v>5</v>
      </c>
    </row>
    <row r="43041" spans="18:18" x14ac:dyDescent="0.25">
      <c r="R43041" s="15">
        <v>5</v>
      </c>
    </row>
    <row r="43042" spans="18:18" x14ac:dyDescent="0.25">
      <c r="R43042" s="15">
        <v>5</v>
      </c>
    </row>
    <row r="43043" spans="18:18" x14ac:dyDescent="0.25">
      <c r="R43043" s="15">
        <v>5</v>
      </c>
    </row>
    <row r="43044" spans="18:18" x14ac:dyDescent="0.25">
      <c r="R43044" s="15">
        <v>5</v>
      </c>
    </row>
    <row r="43045" spans="18:18" x14ac:dyDescent="0.25">
      <c r="R43045" s="15">
        <v>5</v>
      </c>
    </row>
    <row r="43046" spans="18:18" x14ac:dyDescent="0.25">
      <c r="R43046" s="15">
        <v>5</v>
      </c>
    </row>
    <row r="43047" spans="18:18" x14ac:dyDescent="0.25">
      <c r="R43047" s="15">
        <v>4</v>
      </c>
    </row>
    <row r="43048" spans="18:18" x14ac:dyDescent="0.25">
      <c r="R43048" s="15">
        <v>4</v>
      </c>
    </row>
    <row r="43049" spans="18:18" x14ac:dyDescent="0.25">
      <c r="R43049" s="15">
        <v>4</v>
      </c>
    </row>
    <row r="43050" spans="18:18" x14ac:dyDescent="0.25">
      <c r="R43050" s="15">
        <v>4</v>
      </c>
    </row>
    <row r="43051" spans="18:18" x14ac:dyDescent="0.25">
      <c r="R43051" s="15">
        <v>4</v>
      </c>
    </row>
    <row r="43052" spans="18:18" x14ac:dyDescent="0.25">
      <c r="R43052" s="15">
        <v>4</v>
      </c>
    </row>
    <row r="43053" spans="18:18" x14ac:dyDescent="0.25">
      <c r="R43053" s="15">
        <v>4</v>
      </c>
    </row>
    <row r="43054" spans="18:18" x14ac:dyDescent="0.25">
      <c r="R43054" s="15">
        <v>4</v>
      </c>
    </row>
    <row r="43055" spans="18:18" x14ac:dyDescent="0.25">
      <c r="R43055" s="15">
        <v>4</v>
      </c>
    </row>
    <row r="43056" spans="18:18" x14ac:dyDescent="0.25">
      <c r="R43056" s="15">
        <v>4</v>
      </c>
    </row>
    <row r="43057" spans="18:18" x14ac:dyDescent="0.25">
      <c r="R43057" s="15">
        <v>4</v>
      </c>
    </row>
    <row r="43058" spans="18:18" x14ac:dyDescent="0.25">
      <c r="R43058" s="15">
        <v>4</v>
      </c>
    </row>
    <row r="43059" spans="18:18" x14ac:dyDescent="0.25">
      <c r="R43059" s="15">
        <v>4</v>
      </c>
    </row>
    <row r="43060" spans="18:18" x14ac:dyDescent="0.25">
      <c r="R43060" s="15">
        <v>4</v>
      </c>
    </row>
    <row r="43061" spans="18:18" x14ac:dyDescent="0.25">
      <c r="R43061" s="15">
        <v>4</v>
      </c>
    </row>
    <row r="43062" spans="18:18" x14ac:dyDescent="0.25">
      <c r="R43062" s="15">
        <v>4</v>
      </c>
    </row>
    <row r="43063" spans="18:18" x14ac:dyDescent="0.25">
      <c r="R43063" s="15">
        <v>4</v>
      </c>
    </row>
    <row r="43064" spans="18:18" x14ac:dyDescent="0.25">
      <c r="R43064" s="15">
        <v>4</v>
      </c>
    </row>
    <row r="43065" spans="18:18" x14ac:dyDescent="0.25">
      <c r="R43065" s="15">
        <v>4</v>
      </c>
    </row>
    <row r="43066" spans="18:18" x14ac:dyDescent="0.25">
      <c r="R43066" s="15">
        <v>4</v>
      </c>
    </row>
    <row r="43067" spans="18:18" x14ac:dyDescent="0.25">
      <c r="R43067" s="15">
        <v>4</v>
      </c>
    </row>
    <row r="43068" spans="18:18" x14ac:dyDescent="0.25">
      <c r="R43068" s="15">
        <v>4</v>
      </c>
    </row>
    <row r="43069" spans="18:18" x14ac:dyDescent="0.25">
      <c r="R43069" s="15">
        <v>4</v>
      </c>
    </row>
    <row r="43070" spans="18:18" x14ac:dyDescent="0.25">
      <c r="R43070" s="15">
        <v>4</v>
      </c>
    </row>
    <row r="43071" spans="18:18" x14ac:dyDescent="0.25">
      <c r="R43071" s="15">
        <v>4</v>
      </c>
    </row>
    <row r="43072" spans="18:18" x14ac:dyDescent="0.25">
      <c r="R43072" s="15">
        <v>4</v>
      </c>
    </row>
    <row r="43073" spans="18:18" x14ac:dyDescent="0.25">
      <c r="R43073" s="15">
        <v>4</v>
      </c>
    </row>
    <row r="43074" spans="18:18" x14ac:dyDescent="0.25">
      <c r="R43074" s="15">
        <v>4</v>
      </c>
    </row>
    <row r="43075" spans="18:18" x14ac:dyDescent="0.25">
      <c r="R43075" s="15">
        <v>4</v>
      </c>
    </row>
    <row r="43076" spans="18:18" x14ac:dyDescent="0.25">
      <c r="R43076" s="15">
        <v>4</v>
      </c>
    </row>
    <row r="43077" spans="18:18" x14ac:dyDescent="0.25">
      <c r="R43077" s="15">
        <v>4</v>
      </c>
    </row>
    <row r="43078" spans="18:18" x14ac:dyDescent="0.25">
      <c r="R43078" s="15">
        <v>4</v>
      </c>
    </row>
    <row r="43079" spans="18:18" x14ac:dyDescent="0.25">
      <c r="R43079" s="15">
        <v>4</v>
      </c>
    </row>
    <row r="43080" spans="18:18" x14ac:dyDescent="0.25">
      <c r="R43080" s="15">
        <v>4</v>
      </c>
    </row>
    <row r="43081" spans="18:18" x14ac:dyDescent="0.25">
      <c r="R43081" s="15">
        <v>4</v>
      </c>
    </row>
    <row r="43082" spans="18:18" x14ac:dyDescent="0.25">
      <c r="R43082" s="15">
        <v>4</v>
      </c>
    </row>
    <row r="43083" spans="18:18" x14ac:dyDescent="0.25">
      <c r="R43083" s="15">
        <v>4</v>
      </c>
    </row>
    <row r="43084" spans="18:18" x14ac:dyDescent="0.25">
      <c r="R43084" s="15">
        <v>4</v>
      </c>
    </row>
    <row r="43085" spans="18:18" x14ac:dyDescent="0.25">
      <c r="R43085" s="15">
        <v>4</v>
      </c>
    </row>
    <row r="43086" spans="18:18" x14ac:dyDescent="0.25">
      <c r="R43086" s="15">
        <v>4</v>
      </c>
    </row>
    <row r="43087" spans="18:18" x14ac:dyDescent="0.25">
      <c r="R43087" s="15">
        <v>4</v>
      </c>
    </row>
    <row r="43088" spans="18:18" x14ac:dyDescent="0.25">
      <c r="R43088" s="15">
        <v>4</v>
      </c>
    </row>
    <row r="43089" spans="18:18" x14ac:dyDescent="0.25">
      <c r="R43089" s="15">
        <v>4</v>
      </c>
    </row>
    <row r="43090" spans="18:18" x14ac:dyDescent="0.25">
      <c r="R43090" s="15">
        <v>4</v>
      </c>
    </row>
    <row r="43091" spans="18:18" x14ac:dyDescent="0.25">
      <c r="R43091" s="15">
        <v>4</v>
      </c>
    </row>
    <row r="43092" spans="18:18" x14ac:dyDescent="0.25">
      <c r="R43092" s="15">
        <v>4</v>
      </c>
    </row>
    <row r="43093" spans="18:18" x14ac:dyDescent="0.25">
      <c r="R43093" s="15">
        <v>4</v>
      </c>
    </row>
    <row r="43094" spans="18:18" x14ac:dyDescent="0.25">
      <c r="R43094" s="15">
        <v>4</v>
      </c>
    </row>
    <row r="43095" spans="18:18" x14ac:dyDescent="0.25">
      <c r="R43095" s="15">
        <v>4</v>
      </c>
    </row>
    <row r="43096" spans="18:18" x14ac:dyDescent="0.25">
      <c r="R43096" s="15">
        <v>4</v>
      </c>
    </row>
    <row r="43097" spans="18:18" x14ac:dyDescent="0.25">
      <c r="R43097" s="15">
        <v>4</v>
      </c>
    </row>
    <row r="43098" spans="18:18" x14ac:dyDescent="0.25">
      <c r="R43098" s="15">
        <v>4</v>
      </c>
    </row>
    <row r="43099" spans="18:18" x14ac:dyDescent="0.25">
      <c r="R43099" s="15">
        <v>4</v>
      </c>
    </row>
    <row r="43100" spans="18:18" x14ac:dyDescent="0.25">
      <c r="R43100" s="15">
        <v>4</v>
      </c>
    </row>
    <row r="43101" spans="18:18" x14ac:dyDescent="0.25">
      <c r="R43101" s="15">
        <v>4</v>
      </c>
    </row>
    <row r="43102" spans="18:18" x14ac:dyDescent="0.25">
      <c r="R43102" s="15">
        <v>4</v>
      </c>
    </row>
    <row r="43103" spans="18:18" x14ac:dyDescent="0.25">
      <c r="R43103" s="15">
        <v>4</v>
      </c>
    </row>
    <row r="43104" spans="18:18" x14ac:dyDescent="0.25">
      <c r="R43104" s="15">
        <v>4</v>
      </c>
    </row>
    <row r="43105" spans="18:18" x14ac:dyDescent="0.25">
      <c r="R43105" s="15">
        <v>4</v>
      </c>
    </row>
    <row r="43106" spans="18:18" x14ac:dyDescent="0.25">
      <c r="R43106" s="15">
        <v>4</v>
      </c>
    </row>
    <row r="43107" spans="18:18" x14ac:dyDescent="0.25">
      <c r="R43107" s="15">
        <v>4</v>
      </c>
    </row>
    <row r="43108" spans="18:18" x14ac:dyDescent="0.25">
      <c r="R43108" s="15">
        <v>4</v>
      </c>
    </row>
    <row r="43109" spans="18:18" x14ac:dyDescent="0.25">
      <c r="R43109" s="15">
        <v>4</v>
      </c>
    </row>
    <row r="43110" spans="18:18" x14ac:dyDescent="0.25">
      <c r="R43110" s="15">
        <v>4</v>
      </c>
    </row>
    <row r="43111" spans="18:18" x14ac:dyDescent="0.25">
      <c r="R43111" s="15">
        <v>4</v>
      </c>
    </row>
    <row r="43112" spans="18:18" x14ac:dyDescent="0.25">
      <c r="R43112" s="15">
        <v>4</v>
      </c>
    </row>
    <row r="43113" spans="18:18" x14ac:dyDescent="0.25">
      <c r="R43113" s="15">
        <v>4</v>
      </c>
    </row>
    <row r="43114" spans="18:18" x14ac:dyDescent="0.25">
      <c r="R43114" s="15">
        <v>4</v>
      </c>
    </row>
    <row r="43115" spans="18:18" x14ac:dyDescent="0.25">
      <c r="R43115" s="15">
        <v>4</v>
      </c>
    </row>
    <row r="43116" spans="18:18" x14ac:dyDescent="0.25">
      <c r="R43116" s="15">
        <v>4</v>
      </c>
    </row>
    <row r="43117" spans="18:18" x14ac:dyDescent="0.25">
      <c r="R43117" s="15">
        <v>4</v>
      </c>
    </row>
    <row r="43118" spans="18:18" x14ac:dyDescent="0.25">
      <c r="R43118" s="15">
        <v>4</v>
      </c>
    </row>
    <row r="43119" spans="18:18" x14ac:dyDescent="0.25">
      <c r="R43119" s="15">
        <v>4</v>
      </c>
    </row>
    <row r="43120" spans="18:18" x14ac:dyDescent="0.25">
      <c r="R43120" s="15">
        <v>4</v>
      </c>
    </row>
    <row r="43121" spans="18:18" x14ac:dyDescent="0.25">
      <c r="R43121" s="15">
        <v>4</v>
      </c>
    </row>
    <row r="43122" spans="18:18" x14ac:dyDescent="0.25">
      <c r="R43122" s="15">
        <v>4</v>
      </c>
    </row>
    <row r="43123" spans="18:18" x14ac:dyDescent="0.25">
      <c r="R43123" s="15">
        <v>4</v>
      </c>
    </row>
    <row r="43124" spans="18:18" x14ac:dyDescent="0.25">
      <c r="R43124" s="15">
        <v>4</v>
      </c>
    </row>
    <row r="43125" spans="18:18" x14ac:dyDescent="0.25">
      <c r="R43125" s="15">
        <v>4</v>
      </c>
    </row>
    <row r="43126" spans="18:18" x14ac:dyDescent="0.25">
      <c r="R43126" s="15">
        <v>4</v>
      </c>
    </row>
    <row r="43127" spans="18:18" x14ac:dyDescent="0.25">
      <c r="R43127" s="15">
        <v>4</v>
      </c>
    </row>
    <row r="43128" spans="18:18" x14ac:dyDescent="0.25">
      <c r="R43128" s="15">
        <v>4</v>
      </c>
    </row>
    <row r="43129" spans="18:18" x14ac:dyDescent="0.25">
      <c r="R43129" s="15">
        <v>4</v>
      </c>
    </row>
    <row r="43130" spans="18:18" x14ac:dyDescent="0.25">
      <c r="R43130" s="15">
        <v>4</v>
      </c>
    </row>
    <row r="43131" spans="18:18" x14ac:dyDescent="0.25">
      <c r="R43131" s="15">
        <v>4</v>
      </c>
    </row>
    <row r="43132" spans="18:18" x14ac:dyDescent="0.25">
      <c r="R43132" s="15">
        <v>4</v>
      </c>
    </row>
    <row r="43133" spans="18:18" x14ac:dyDescent="0.25">
      <c r="R43133" s="15">
        <v>4</v>
      </c>
    </row>
    <row r="43134" spans="18:18" x14ac:dyDescent="0.25">
      <c r="R43134" s="15">
        <v>4</v>
      </c>
    </row>
    <row r="43135" spans="18:18" x14ac:dyDescent="0.25">
      <c r="R43135" s="15">
        <v>4</v>
      </c>
    </row>
    <row r="43136" spans="18:18" x14ac:dyDescent="0.25">
      <c r="R43136" s="15">
        <v>4</v>
      </c>
    </row>
    <row r="43137" spans="18:18" x14ac:dyDescent="0.25">
      <c r="R43137" s="15">
        <v>4</v>
      </c>
    </row>
    <row r="43138" spans="18:18" x14ac:dyDescent="0.25">
      <c r="R43138" s="15">
        <v>4</v>
      </c>
    </row>
    <row r="43139" spans="18:18" x14ac:dyDescent="0.25">
      <c r="R43139" s="15">
        <v>4</v>
      </c>
    </row>
    <row r="43140" spans="18:18" x14ac:dyDescent="0.25">
      <c r="R43140" s="15">
        <v>4</v>
      </c>
    </row>
    <row r="43141" spans="18:18" x14ac:dyDescent="0.25">
      <c r="R43141" s="15">
        <v>4</v>
      </c>
    </row>
    <row r="43142" spans="18:18" x14ac:dyDescent="0.25">
      <c r="R43142" s="15">
        <v>4</v>
      </c>
    </row>
    <row r="43143" spans="18:18" x14ac:dyDescent="0.25">
      <c r="R43143" s="15">
        <v>4</v>
      </c>
    </row>
    <row r="43144" spans="18:18" x14ac:dyDescent="0.25">
      <c r="R43144" s="15">
        <v>4</v>
      </c>
    </row>
    <row r="43145" spans="18:18" x14ac:dyDescent="0.25">
      <c r="R43145" s="15">
        <v>4</v>
      </c>
    </row>
    <row r="43146" spans="18:18" x14ac:dyDescent="0.25">
      <c r="R43146" s="15">
        <v>4</v>
      </c>
    </row>
    <row r="43147" spans="18:18" x14ac:dyDescent="0.25">
      <c r="R43147" s="15">
        <v>4</v>
      </c>
    </row>
    <row r="43148" spans="18:18" x14ac:dyDescent="0.25">
      <c r="R43148" s="15">
        <v>4</v>
      </c>
    </row>
    <row r="43149" spans="18:18" x14ac:dyDescent="0.25">
      <c r="R43149" s="15">
        <v>4</v>
      </c>
    </row>
    <row r="43150" spans="18:18" x14ac:dyDescent="0.25">
      <c r="R43150" s="15">
        <v>4</v>
      </c>
    </row>
    <row r="43151" spans="18:18" x14ac:dyDescent="0.25">
      <c r="R43151" s="15">
        <v>4</v>
      </c>
    </row>
    <row r="43152" spans="18:18" x14ac:dyDescent="0.25">
      <c r="R43152" s="15">
        <v>4</v>
      </c>
    </row>
    <row r="43153" spans="18:18" x14ac:dyDescent="0.25">
      <c r="R43153" s="15">
        <v>4</v>
      </c>
    </row>
    <row r="43154" spans="18:18" x14ac:dyDescent="0.25">
      <c r="R43154" s="15">
        <v>4</v>
      </c>
    </row>
    <row r="43155" spans="18:18" x14ac:dyDescent="0.25">
      <c r="R43155" s="15">
        <v>4</v>
      </c>
    </row>
    <row r="43156" spans="18:18" x14ac:dyDescent="0.25">
      <c r="R43156" s="15">
        <v>4</v>
      </c>
    </row>
    <row r="43157" spans="18:18" x14ac:dyDescent="0.25">
      <c r="R43157" s="15">
        <v>4</v>
      </c>
    </row>
    <row r="43158" spans="18:18" x14ac:dyDescent="0.25">
      <c r="R43158" s="15">
        <v>4</v>
      </c>
    </row>
    <row r="43159" spans="18:18" x14ac:dyDescent="0.25">
      <c r="R43159" s="15">
        <v>4</v>
      </c>
    </row>
    <row r="43160" spans="18:18" x14ac:dyDescent="0.25">
      <c r="R43160" s="15">
        <v>4</v>
      </c>
    </row>
    <row r="43161" spans="18:18" x14ac:dyDescent="0.25">
      <c r="R43161" s="15">
        <v>4</v>
      </c>
    </row>
    <row r="43162" spans="18:18" x14ac:dyDescent="0.25">
      <c r="R43162" s="15">
        <v>4</v>
      </c>
    </row>
    <row r="43163" spans="18:18" x14ac:dyDescent="0.25">
      <c r="R43163" s="15">
        <v>4</v>
      </c>
    </row>
    <row r="43164" spans="18:18" x14ac:dyDescent="0.25">
      <c r="R43164" s="15">
        <v>4</v>
      </c>
    </row>
    <row r="43165" spans="18:18" x14ac:dyDescent="0.25">
      <c r="R43165" s="15">
        <v>4</v>
      </c>
    </row>
    <row r="43166" spans="18:18" x14ac:dyDescent="0.25">
      <c r="R43166" s="15">
        <v>4</v>
      </c>
    </row>
    <row r="43167" spans="18:18" x14ac:dyDescent="0.25">
      <c r="R43167" s="15">
        <v>4</v>
      </c>
    </row>
    <row r="43168" spans="18:18" x14ac:dyDescent="0.25">
      <c r="R43168" s="15">
        <v>4</v>
      </c>
    </row>
    <row r="43169" spans="18:18" x14ac:dyDescent="0.25">
      <c r="R43169" s="15">
        <v>4</v>
      </c>
    </row>
    <row r="43170" spans="18:18" x14ac:dyDescent="0.25">
      <c r="R43170" s="15">
        <v>1</v>
      </c>
    </row>
    <row r="43171" spans="18:18" x14ac:dyDescent="0.25">
      <c r="R43171" s="15">
        <v>1</v>
      </c>
    </row>
    <row r="43172" spans="18:18" x14ac:dyDescent="0.25">
      <c r="R43172" s="15">
        <v>1</v>
      </c>
    </row>
    <row r="43173" spans="18:18" x14ac:dyDescent="0.25">
      <c r="R43173" s="15">
        <v>1</v>
      </c>
    </row>
    <row r="43174" spans="18:18" x14ac:dyDescent="0.25">
      <c r="R43174" s="15">
        <v>1</v>
      </c>
    </row>
    <row r="43175" spans="18:18" x14ac:dyDescent="0.25">
      <c r="R43175" s="15">
        <v>1</v>
      </c>
    </row>
    <row r="43176" spans="18:18" x14ac:dyDescent="0.25">
      <c r="R43176" s="15">
        <v>1</v>
      </c>
    </row>
    <row r="43177" spans="18:18" x14ac:dyDescent="0.25">
      <c r="R43177" s="15">
        <v>1</v>
      </c>
    </row>
    <row r="43178" spans="18:18" x14ac:dyDescent="0.25">
      <c r="R43178" s="15">
        <v>1</v>
      </c>
    </row>
    <row r="43179" spans="18:18" x14ac:dyDescent="0.25">
      <c r="R43179" s="15">
        <v>1</v>
      </c>
    </row>
    <row r="43180" spans="18:18" x14ac:dyDescent="0.25">
      <c r="R43180" s="15">
        <v>1</v>
      </c>
    </row>
    <row r="43181" spans="18:18" x14ac:dyDescent="0.25">
      <c r="R43181" s="15">
        <v>1</v>
      </c>
    </row>
    <row r="43182" spans="18:18" x14ac:dyDescent="0.25">
      <c r="R43182" s="15">
        <v>1</v>
      </c>
    </row>
    <row r="43183" spans="18:18" x14ac:dyDescent="0.25">
      <c r="R43183" s="15">
        <v>1</v>
      </c>
    </row>
    <row r="43184" spans="18:18" x14ac:dyDescent="0.25">
      <c r="R43184" s="15">
        <v>1</v>
      </c>
    </row>
    <row r="43185" spans="18:18" x14ac:dyDescent="0.25">
      <c r="R43185" s="15">
        <v>1</v>
      </c>
    </row>
    <row r="43186" spans="18:18" x14ac:dyDescent="0.25">
      <c r="R43186" s="15">
        <v>1</v>
      </c>
    </row>
    <row r="43187" spans="18:18" x14ac:dyDescent="0.25">
      <c r="R43187" s="15">
        <v>1</v>
      </c>
    </row>
    <row r="43188" spans="18:18" x14ac:dyDescent="0.25">
      <c r="R43188" s="15">
        <v>1</v>
      </c>
    </row>
    <row r="43189" spans="18:18" x14ac:dyDescent="0.25">
      <c r="R43189" s="15">
        <v>1</v>
      </c>
    </row>
    <row r="43190" spans="18:18" x14ac:dyDescent="0.25">
      <c r="R43190" s="15">
        <v>1</v>
      </c>
    </row>
    <row r="43191" spans="18:18" x14ac:dyDescent="0.25">
      <c r="R43191" s="15">
        <v>1</v>
      </c>
    </row>
    <row r="43192" spans="18:18" x14ac:dyDescent="0.25">
      <c r="R43192" s="15">
        <v>1</v>
      </c>
    </row>
    <row r="43193" spans="18:18" x14ac:dyDescent="0.25">
      <c r="R43193" s="15">
        <v>1</v>
      </c>
    </row>
    <row r="43194" spans="18:18" x14ac:dyDescent="0.25">
      <c r="R43194" s="15">
        <v>1</v>
      </c>
    </row>
    <row r="43195" spans="18:18" x14ac:dyDescent="0.25">
      <c r="R43195" s="15">
        <v>1</v>
      </c>
    </row>
    <row r="43196" spans="18:18" x14ac:dyDescent="0.25">
      <c r="R43196" s="15">
        <v>1</v>
      </c>
    </row>
    <row r="43197" spans="18:18" x14ac:dyDescent="0.25">
      <c r="R43197" s="15">
        <v>1</v>
      </c>
    </row>
    <row r="43198" spans="18:18" x14ac:dyDescent="0.25">
      <c r="R43198" s="15">
        <v>1</v>
      </c>
    </row>
    <row r="43199" spans="18:18" x14ac:dyDescent="0.25">
      <c r="R43199" s="15">
        <v>1</v>
      </c>
    </row>
    <row r="43200" spans="18:18" x14ac:dyDescent="0.25">
      <c r="R43200" s="15">
        <v>1</v>
      </c>
    </row>
    <row r="43201" spans="18:18" x14ac:dyDescent="0.25">
      <c r="R43201" s="15">
        <v>1</v>
      </c>
    </row>
    <row r="43202" spans="18:18" x14ac:dyDescent="0.25">
      <c r="R43202" s="15">
        <v>1</v>
      </c>
    </row>
    <row r="43203" spans="18:18" x14ac:dyDescent="0.25">
      <c r="R43203" s="15">
        <v>1</v>
      </c>
    </row>
    <row r="43204" spans="18:18" x14ac:dyDescent="0.25">
      <c r="R43204" s="15">
        <v>1</v>
      </c>
    </row>
    <row r="43205" spans="18:18" x14ac:dyDescent="0.25">
      <c r="R43205" s="15">
        <v>1</v>
      </c>
    </row>
    <row r="43206" spans="18:18" x14ac:dyDescent="0.25">
      <c r="R43206" s="15">
        <v>1</v>
      </c>
    </row>
    <row r="43207" spans="18:18" x14ac:dyDescent="0.25">
      <c r="R43207" s="15">
        <v>4</v>
      </c>
    </row>
    <row r="43208" spans="18:18" x14ac:dyDescent="0.25">
      <c r="R43208" s="15">
        <v>4</v>
      </c>
    </row>
    <row r="43209" spans="18:18" x14ac:dyDescent="0.25">
      <c r="R43209" s="15">
        <v>4</v>
      </c>
    </row>
    <row r="43210" spans="18:18" x14ac:dyDescent="0.25">
      <c r="R43210" s="15">
        <v>4</v>
      </c>
    </row>
    <row r="43211" spans="18:18" x14ac:dyDescent="0.25">
      <c r="R43211" s="15">
        <v>4</v>
      </c>
    </row>
    <row r="43212" spans="18:18" x14ac:dyDescent="0.25">
      <c r="R43212" s="15">
        <v>4</v>
      </c>
    </row>
    <row r="43213" spans="18:18" x14ac:dyDescent="0.25">
      <c r="R43213" s="15">
        <v>4</v>
      </c>
    </row>
    <row r="43214" spans="18:18" x14ac:dyDescent="0.25">
      <c r="R43214" s="15">
        <v>4</v>
      </c>
    </row>
    <row r="43215" spans="18:18" x14ac:dyDescent="0.25">
      <c r="R43215" s="15">
        <v>4</v>
      </c>
    </row>
    <row r="43216" spans="18:18" x14ac:dyDescent="0.25">
      <c r="R43216" s="15">
        <v>4</v>
      </c>
    </row>
    <row r="43217" spans="18:18" x14ac:dyDescent="0.25">
      <c r="R43217" s="15">
        <v>4</v>
      </c>
    </row>
    <row r="43218" spans="18:18" x14ac:dyDescent="0.25">
      <c r="R43218" s="15">
        <v>4</v>
      </c>
    </row>
    <row r="43219" spans="18:18" x14ac:dyDescent="0.25">
      <c r="R43219" s="15">
        <v>4</v>
      </c>
    </row>
    <row r="43220" spans="18:18" x14ac:dyDescent="0.25">
      <c r="R43220" s="15">
        <v>4</v>
      </c>
    </row>
    <row r="43221" spans="18:18" x14ac:dyDescent="0.25">
      <c r="R43221" s="15">
        <v>4</v>
      </c>
    </row>
    <row r="43222" spans="18:18" x14ac:dyDescent="0.25">
      <c r="R43222" s="15">
        <v>4</v>
      </c>
    </row>
    <row r="43223" spans="18:18" x14ac:dyDescent="0.25">
      <c r="R43223" s="15">
        <v>4</v>
      </c>
    </row>
    <row r="43224" spans="18:18" x14ac:dyDescent="0.25">
      <c r="R43224" s="15">
        <v>4</v>
      </c>
    </row>
    <row r="43225" spans="18:18" x14ac:dyDescent="0.25">
      <c r="R43225" s="15">
        <v>4</v>
      </c>
    </row>
    <row r="43226" spans="18:18" x14ac:dyDescent="0.25">
      <c r="R43226" s="15">
        <v>4</v>
      </c>
    </row>
    <row r="43227" spans="18:18" x14ac:dyDescent="0.25">
      <c r="R43227" s="15">
        <v>4</v>
      </c>
    </row>
    <row r="43228" spans="18:18" x14ac:dyDescent="0.25">
      <c r="R43228" s="15">
        <v>4</v>
      </c>
    </row>
    <row r="43229" spans="18:18" x14ac:dyDescent="0.25">
      <c r="R43229" s="15">
        <v>4</v>
      </c>
    </row>
    <row r="43230" spans="18:18" x14ac:dyDescent="0.25">
      <c r="R43230" s="15">
        <v>4</v>
      </c>
    </row>
    <row r="43231" spans="18:18" x14ac:dyDescent="0.25">
      <c r="R43231" s="15">
        <v>4</v>
      </c>
    </row>
    <row r="43232" spans="18:18" x14ac:dyDescent="0.25">
      <c r="R43232" s="15">
        <v>4</v>
      </c>
    </row>
    <row r="43233" spans="18:18" x14ac:dyDescent="0.25">
      <c r="R43233" s="15">
        <v>4</v>
      </c>
    </row>
    <row r="43234" spans="18:18" x14ac:dyDescent="0.25">
      <c r="R43234" s="15">
        <v>4</v>
      </c>
    </row>
    <row r="43235" spans="18:18" x14ac:dyDescent="0.25">
      <c r="R43235" s="15">
        <v>4</v>
      </c>
    </row>
    <row r="43236" spans="18:18" x14ac:dyDescent="0.25">
      <c r="R43236" s="15">
        <v>4</v>
      </c>
    </row>
    <row r="43237" spans="18:18" x14ac:dyDescent="0.25">
      <c r="R43237" s="15">
        <v>4</v>
      </c>
    </row>
    <row r="43238" spans="18:18" x14ac:dyDescent="0.25">
      <c r="R43238" s="15">
        <v>4</v>
      </c>
    </row>
    <row r="43239" spans="18:18" x14ac:dyDescent="0.25">
      <c r="R43239" s="15">
        <v>4</v>
      </c>
    </row>
    <row r="43240" spans="18:18" x14ac:dyDescent="0.25">
      <c r="R43240" s="15">
        <v>4</v>
      </c>
    </row>
    <row r="43241" spans="18:18" x14ac:dyDescent="0.25">
      <c r="R43241" s="15">
        <v>4</v>
      </c>
    </row>
    <row r="43242" spans="18:18" x14ac:dyDescent="0.25">
      <c r="R43242" s="15">
        <v>4</v>
      </c>
    </row>
    <row r="43243" spans="18:18" x14ac:dyDescent="0.25">
      <c r="R43243" s="15">
        <v>4</v>
      </c>
    </row>
    <row r="43244" spans="18:18" x14ac:dyDescent="0.25">
      <c r="R43244" s="15">
        <v>4</v>
      </c>
    </row>
    <row r="43245" spans="18:18" x14ac:dyDescent="0.25">
      <c r="R43245" s="15">
        <v>4</v>
      </c>
    </row>
    <row r="43246" spans="18:18" x14ac:dyDescent="0.25">
      <c r="R43246" s="15">
        <v>4</v>
      </c>
    </row>
    <row r="43247" spans="18:18" x14ac:dyDescent="0.25">
      <c r="R43247" s="15">
        <v>4</v>
      </c>
    </row>
    <row r="43248" spans="18:18" x14ac:dyDescent="0.25">
      <c r="R43248" s="15">
        <v>4</v>
      </c>
    </row>
    <row r="43249" spans="18:18" x14ac:dyDescent="0.25">
      <c r="R43249" s="15">
        <v>4</v>
      </c>
    </row>
    <row r="43250" spans="18:18" x14ac:dyDescent="0.25">
      <c r="R43250" s="15">
        <v>4</v>
      </c>
    </row>
    <row r="43251" spans="18:18" x14ac:dyDescent="0.25">
      <c r="R43251" s="15">
        <v>4</v>
      </c>
    </row>
    <row r="43252" spans="18:18" x14ac:dyDescent="0.25">
      <c r="R43252" s="15">
        <v>4</v>
      </c>
    </row>
    <row r="43253" spans="18:18" x14ac:dyDescent="0.25">
      <c r="R43253" s="15">
        <v>4</v>
      </c>
    </row>
    <row r="43254" spans="18:18" x14ac:dyDescent="0.25">
      <c r="R43254" s="15">
        <v>4</v>
      </c>
    </row>
    <row r="43255" spans="18:18" x14ac:dyDescent="0.25">
      <c r="R43255" s="15">
        <v>4</v>
      </c>
    </row>
    <row r="43256" spans="18:18" x14ac:dyDescent="0.25">
      <c r="R43256" s="15">
        <v>4</v>
      </c>
    </row>
    <row r="43257" spans="18:18" x14ac:dyDescent="0.25">
      <c r="R43257" s="15">
        <v>4</v>
      </c>
    </row>
    <row r="43258" spans="18:18" x14ac:dyDescent="0.25">
      <c r="R43258" s="15">
        <v>4</v>
      </c>
    </row>
    <row r="43259" spans="18:18" x14ac:dyDescent="0.25">
      <c r="R43259" s="15">
        <v>4</v>
      </c>
    </row>
    <row r="43260" spans="18:18" x14ac:dyDescent="0.25">
      <c r="R43260" s="15">
        <v>4</v>
      </c>
    </row>
    <row r="43261" spans="18:18" x14ac:dyDescent="0.25">
      <c r="R43261" s="15">
        <v>4</v>
      </c>
    </row>
    <row r="43262" spans="18:18" x14ac:dyDescent="0.25">
      <c r="R43262" s="15">
        <v>4</v>
      </c>
    </row>
    <row r="43263" spans="18:18" x14ac:dyDescent="0.25">
      <c r="R43263" s="15">
        <v>4</v>
      </c>
    </row>
    <row r="43264" spans="18:18" x14ac:dyDescent="0.25">
      <c r="R43264" s="15">
        <v>4</v>
      </c>
    </row>
    <row r="43265" spans="18:18" x14ac:dyDescent="0.25">
      <c r="R43265" s="15">
        <v>4</v>
      </c>
    </row>
    <row r="43266" spans="18:18" x14ac:dyDescent="0.25">
      <c r="R43266" s="15">
        <v>4</v>
      </c>
    </row>
    <row r="43267" spans="18:18" x14ac:dyDescent="0.25">
      <c r="R43267" s="15">
        <v>4</v>
      </c>
    </row>
    <row r="43268" spans="18:18" x14ac:dyDescent="0.25">
      <c r="R43268" s="15">
        <v>4</v>
      </c>
    </row>
    <row r="43269" spans="18:18" x14ac:dyDescent="0.25">
      <c r="R43269" s="15">
        <v>4</v>
      </c>
    </row>
    <row r="43270" spans="18:18" x14ac:dyDescent="0.25">
      <c r="R43270" s="15">
        <v>4</v>
      </c>
    </row>
    <row r="43271" spans="18:18" x14ac:dyDescent="0.25">
      <c r="R43271" s="15">
        <v>4</v>
      </c>
    </row>
    <row r="43272" spans="18:18" x14ac:dyDescent="0.25">
      <c r="R43272" s="15">
        <v>4</v>
      </c>
    </row>
    <row r="43273" spans="18:18" x14ac:dyDescent="0.25">
      <c r="R43273" s="15">
        <v>4</v>
      </c>
    </row>
    <row r="43274" spans="18:18" x14ac:dyDescent="0.25">
      <c r="R43274" s="15">
        <v>4</v>
      </c>
    </row>
    <row r="43275" spans="18:18" x14ac:dyDescent="0.25">
      <c r="R43275" s="15">
        <v>4</v>
      </c>
    </row>
    <row r="43276" spans="18:18" x14ac:dyDescent="0.25">
      <c r="R43276" s="15">
        <v>4</v>
      </c>
    </row>
    <row r="43277" spans="18:18" x14ac:dyDescent="0.25">
      <c r="R43277" s="15">
        <v>4</v>
      </c>
    </row>
    <row r="43278" spans="18:18" x14ac:dyDescent="0.25">
      <c r="R43278" s="15">
        <v>4</v>
      </c>
    </row>
    <row r="43279" spans="18:18" x14ac:dyDescent="0.25">
      <c r="R43279" s="15">
        <v>4</v>
      </c>
    </row>
    <row r="43280" spans="18:18" x14ac:dyDescent="0.25">
      <c r="R43280" s="15">
        <v>4</v>
      </c>
    </row>
    <row r="43281" spans="18:18" x14ac:dyDescent="0.25">
      <c r="R43281" s="15">
        <v>4</v>
      </c>
    </row>
    <row r="43282" spans="18:18" x14ac:dyDescent="0.25">
      <c r="R43282" s="15">
        <v>4</v>
      </c>
    </row>
    <row r="43283" spans="18:18" x14ac:dyDescent="0.25">
      <c r="R43283" s="15">
        <v>4</v>
      </c>
    </row>
    <row r="43284" spans="18:18" x14ac:dyDescent="0.25">
      <c r="R43284" s="15">
        <v>4</v>
      </c>
    </row>
    <row r="43285" spans="18:18" x14ac:dyDescent="0.25">
      <c r="R43285" s="15">
        <v>4</v>
      </c>
    </row>
    <row r="43286" spans="18:18" x14ac:dyDescent="0.25">
      <c r="R43286" s="15">
        <v>4</v>
      </c>
    </row>
    <row r="43287" spans="18:18" x14ac:dyDescent="0.25">
      <c r="R43287" s="15">
        <v>4</v>
      </c>
    </row>
    <row r="43288" spans="18:18" x14ac:dyDescent="0.25">
      <c r="R43288" s="15">
        <v>4</v>
      </c>
    </row>
    <row r="43289" spans="18:18" x14ac:dyDescent="0.25">
      <c r="R43289" s="15">
        <v>4</v>
      </c>
    </row>
    <row r="43290" spans="18:18" x14ac:dyDescent="0.25">
      <c r="R43290" s="15">
        <v>4</v>
      </c>
    </row>
    <row r="43291" spans="18:18" x14ac:dyDescent="0.25">
      <c r="R43291" s="15">
        <v>4</v>
      </c>
    </row>
    <row r="43292" spans="18:18" x14ac:dyDescent="0.25">
      <c r="R43292" s="15">
        <v>4</v>
      </c>
    </row>
    <row r="43293" spans="18:18" x14ac:dyDescent="0.25">
      <c r="R43293" s="15">
        <v>4</v>
      </c>
    </row>
    <row r="43294" spans="18:18" x14ac:dyDescent="0.25">
      <c r="R43294" s="15">
        <v>4</v>
      </c>
    </row>
    <row r="43295" spans="18:18" x14ac:dyDescent="0.25">
      <c r="R43295" s="15">
        <v>4</v>
      </c>
    </row>
    <row r="43296" spans="18:18" x14ac:dyDescent="0.25">
      <c r="R43296" s="15">
        <v>4</v>
      </c>
    </row>
    <row r="43297" spans="18:18" x14ac:dyDescent="0.25">
      <c r="R43297" s="15">
        <v>4</v>
      </c>
    </row>
    <row r="43298" spans="18:18" x14ac:dyDescent="0.25">
      <c r="R43298" s="15">
        <v>4</v>
      </c>
    </row>
    <row r="43299" spans="18:18" x14ac:dyDescent="0.25">
      <c r="R43299" s="15">
        <v>4</v>
      </c>
    </row>
    <row r="43300" spans="18:18" x14ac:dyDescent="0.25">
      <c r="R43300" s="15">
        <v>4</v>
      </c>
    </row>
    <row r="43301" spans="18:18" x14ac:dyDescent="0.25">
      <c r="R43301" s="15">
        <v>4</v>
      </c>
    </row>
    <row r="43302" spans="18:18" x14ac:dyDescent="0.25">
      <c r="R43302" s="15">
        <v>4</v>
      </c>
    </row>
    <row r="43303" spans="18:18" x14ac:dyDescent="0.25">
      <c r="R43303" s="15">
        <v>4</v>
      </c>
    </row>
    <row r="43304" spans="18:18" x14ac:dyDescent="0.25">
      <c r="R43304" s="15">
        <v>4</v>
      </c>
    </row>
    <row r="43305" spans="18:18" x14ac:dyDescent="0.25">
      <c r="R43305" s="15">
        <v>4</v>
      </c>
    </row>
    <row r="43306" spans="18:18" x14ac:dyDescent="0.25">
      <c r="R43306" s="15">
        <v>4</v>
      </c>
    </row>
    <row r="43307" spans="18:18" x14ac:dyDescent="0.25">
      <c r="R43307" s="15">
        <v>4</v>
      </c>
    </row>
    <row r="43308" spans="18:18" x14ac:dyDescent="0.25">
      <c r="R43308" s="15">
        <v>4</v>
      </c>
    </row>
    <row r="43309" spans="18:18" x14ac:dyDescent="0.25">
      <c r="R43309" s="15">
        <v>4</v>
      </c>
    </row>
    <row r="43310" spans="18:18" x14ac:dyDescent="0.25">
      <c r="R43310" s="15">
        <v>4</v>
      </c>
    </row>
    <row r="43311" spans="18:18" x14ac:dyDescent="0.25">
      <c r="R43311" s="15">
        <v>4</v>
      </c>
    </row>
    <row r="43312" spans="18:18" x14ac:dyDescent="0.25">
      <c r="R43312" s="15">
        <v>4</v>
      </c>
    </row>
    <row r="43313" spans="18:18" x14ac:dyDescent="0.25">
      <c r="R43313" s="15">
        <v>4</v>
      </c>
    </row>
    <row r="43314" spans="18:18" x14ac:dyDescent="0.25">
      <c r="R43314" s="15">
        <v>4</v>
      </c>
    </row>
    <row r="43315" spans="18:18" x14ac:dyDescent="0.25">
      <c r="R43315" s="15">
        <v>4</v>
      </c>
    </row>
    <row r="43316" spans="18:18" x14ac:dyDescent="0.25">
      <c r="R43316" s="15">
        <v>4</v>
      </c>
    </row>
    <row r="43317" spans="18:18" x14ac:dyDescent="0.25">
      <c r="R43317" s="15">
        <v>4</v>
      </c>
    </row>
    <row r="43318" spans="18:18" x14ac:dyDescent="0.25">
      <c r="R43318" s="15">
        <v>4</v>
      </c>
    </row>
    <row r="43319" spans="18:18" x14ac:dyDescent="0.25">
      <c r="R43319" s="15">
        <v>4</v>
      </c>
    </row>
    <row r="43320" spans="18:18" x14ac:dyDescent="0.25">
      <c r="R43320" s="15">
        <v>4</v>
      </c>
    </row>
    <row r="43321" spans="18:18" x14ac:dyDescent="0.25">
      <c r="R43321" s="15">
        <v>4</v>
      </c>
    </row>
    <row r="43322" spans="18:18" x14ac:dyDescent="0.25">
      <c r="R43322" s="15">
        <v>4</v>
      </c>
    </row>
    <row r="43323" spans="18:18" x14ac:dyDescent="0.25">
      <c r="R43323" s="15">
        <v>4</v>
      </c>
    </row>
    <row r="43324" spans="18:18" x14ac:dyDescent="0.25">
      <c r="R43324" s="15">
        <v>4</v>
      </c>
    </row>
    <row r="43325" spans="18:18" x14ac:dyDescent="0.25">
      <c r="R43325" s="15">
        <v>4</v>
      </c>
    </row>
    <row r="43326" spans="18:18" x14ac:dyDescent="0.25">
      <c r="R43326" s="15">
        <v>4</v>
      </c>
    </row>
    <row r="43327" spans="18:18" x14ac:dyDescent="0.25">
      <c r="R43327" s="15">
        <v>4</v>
      </c>
    </row>
    <row r="43328" spans="18:18" x14ac:dyDescent="0.25">
      <c r="R43328" s="15">
        <v>4</v>
      </c>
    </row>
    <row r="43329" spans="18:18" x14ac:dyDescent="0.25">
      <c r="R43329" s="15">
        <v>4</v>
      </c>
    </row>
    <row r="43330" spans="18:18" x14ac:dyDescent="0.25">
      <c r="R43330" s="15">
        <v>4</v>
      </c>
    </row>
    <row r="43331" spans="18:18" x14ac:dyDescent="0.25">
      <c r="R43331" s="15">
        <v>4</v>
      </c>
    </row>
    <row r="43332" spans="18:18" x14ac:dyDescent="0.25">
      <c r="R43332" s="15">
        <v>4</v>
      </c>
    </row>
    <row r="43333" spans="18:18" x14ac:dyDescent="0.25">
      <c r="R43333" s="15">
        <v>4</v>
      </c>
    </row>
    <row r="43334" spans="18:18" x14ac:dyDescent="0.25">
      <c r="R43334" s="15">
        <v>4</v>
      </c>
    </row>
    <row r="43335" spans="18:18" x14ac:dyDescent="0.25">
      <c r="R43335" s="15">
        <v>4</v>
      </c>
    </row>
    <row r="43336" spans="18:18" x14ac:dyDescent="0.25">
      <c r="R43336" s="15">
        <v>4</v>
      </c>
    </row>
    <row r="43337" spans="18:18" x14ac:dyDescent="0.25">
      <c r="R43337" s="15">
        <v>1</v>
      </c>
    </row>
    <row r="43338" spans="18:18" x14ac:dyDescent="0.25">
      <c r="R43338" s="15">
        <v>1</v>
      </c>
    </row>
    <row r="43339" spans="18:18" x14ac:dyDescent="0.25">
      <c r="R43339" s="15">
        <v>1</v>
      </c>
    </row>
    <row r="43340" spans="18:18" x14ac:dyDescent="0.25">
      <c r="R43340" s="15">
        <v>1</v>
      </c>
    </row>
    <row r="43341" spans="18:18" x14ac:dyDescent="0.25">
      <c r="R43341" s="15">
        <v>1</v>
      </c>
    </row>
    <row r="43342" spans="18:18" x14ac:dyDescent="0.25">
      <c r="R43342" s="15">
        <v>1</v>
      </c>
    </row>
    <row r="43343" spans="18:18" x14ac:dyDescent="0.25">
      <c r="R43343" s="15">
        <v>1</v>
      </c>
    </row>
    <row r="43344" spans="18:18" x14ac:dyDescent="0.25">
      <c r="R43344" s="15">
        <v>1</v>
      </c>
    </row>
    <row r="43345" spans="18:18" x14ac:dyDescent="0.25">
      <c r="R43345" s="15">
        <v>1</v>
      </c>
    </row>
    <row r="43346" spans="18:18" x14ac:dyDescent="0.25">
      <c r="R43346" s="15">
        <v>1</v>
      </c>
    </row>
    <row r="43347" spans="18:18" x14ac:dyDescent="0.25">
      <c r="R43347" s="15">
        <v>1</v>
      </c>
    </row>
    <row r="43348" spans="18:18" x14ac:dyDescent="0.25">
      <c r="R43348" s="15">
        <v>1</v>
      </c>
    </row>
    <row r="43349" spans="18:18" x14ac:dyDescent="0.25">
      <c r="R43349" s="15">
        <v>2</v>
      </c>
    </row>
    <row r="43350" spans="18:18" x14ac:dyDescent="0.25">
      <c r="R43350" s="15">
        <v>2</v>
      </c>
    </row>
    <row r="43351" spans="18:18" x14ac:dyDescent="0.25">
      <c r="R43351" s="15">
        <v>2</v>
      </c>
    </row>
    <row r="43352" spans="18:18" x14ac:dyDescent="0.25">
      <c r="R43352" s="15">
        <v>2</v>
      </c>
    </row>
    <row r="43353" spans="18:18" x14ac:dyDescent="0.25">
      <c r="R43353" s="15">
        <v>2</v>
      </c>
    </row>
    <row r="43354" spans="18:18" x14ac:dyDescent="0.25">
      <c r="R43354" s="15">
        <v>2</v>
      </c>
    </row>
    <row r="43355" spans="18:18" x14ac:dyDescent="0.25">
      <c r="R43355" s="15">
        <v>2</v>
      </c>
    </row>
    <row r="43356" spans="18:18" x14ac:dyDescent="0.25">
      <c r="R43356" s="15">
        <v>2</v>
      </c>
    </row>
    <row r="43357" spans="18:18" x14ac:dyDescent="0.25">
      <c r="R43357" s="15">
        <v>2</v>
      </c>
    </row>
    <row r="43358" spans="18:18" x14ac:dyDescent="0.25">
      <c r="R43358" s="15">
        <v>2</v>
      </c>
    </row>
    <row r="43359" spans="18:18" x14ac:dyDescent="0.25">
      <c r="R43359" s="15">
        <v>2</v>
      </c>
    </row>
    <row r="43360" spans="18:18" x14ac:dyDescent="0.25">
      <c r="R43360" s="15">
        <v>2</v>
      </c>
    </row>
    <row r="43361" spans="18:18" x14ac:dyDescent="0.25">
      <c r="R43361" s="15">
        <v>2</v>
      </c>
    </row>
    <row r="43362" spans="18:18" x14ac:dyDescent="0.25">
      <c r="R43362" s="15">
        <v>2</v>
      </c>
    </row>
    <row r="43363" spans="18:18" x14ac:dyDescent="0.25">
      <c r="R43363" s="15">
        <v>2</v>
      </c>
    </row>
    <row r="43364" spans="18:18" x14ac:dyDescent="0.25">
      <c r="R43364" s="15">
        <v>1</v>
      </c>
    </row>
    <row r="43365" spans="18:18" x14ac:dyDescent="0.25">
      <c r="R43365" s="15">
        <v>1</v>
      </c>
    </row>
    <row r="43366" spans="18:18" x14ac:dyDescent="0.25">
      <c r="R43366" s="15">
        <v>1</v>
      </c>
    </row>
    <row r="43367" spans="18:18" x14ac:dyDescent="0.25">
      <c r="R43367" s="15">
        <v>1</v>
      </c>
    </row>
    <row r="43368" spans="18:18" x14ac:dyDescent="0.25">
      <c r="R43368" s="15">
        <v>1</v>
      </c>
    </row>
    <row r="43369" spans="18:18" x14ac:dyDescent="0.25">
      <c r="R43369" s="15">
        <v>1</v>
      </c>
    </row>
    <row r="43370" spans="18:18" x14ac:dyDescent="0.25">
      <c r="R43370" s="15">
        <v>1</v>
      </c>
    </row>
    <row r="43371" spans="18:18" x14ac:dyDescent="0.25">
      <c r="R43371" s="15">
        <v>1</v>
      </c>
    </row>
    <row r="43372" spans="18:18" x14ac:dyDescent="0.25">
      <c r="R43372" s="15">
        <v>1</v>
      </c>
    </row>
    <row r="43373" spans="18:18" x14ac:dyDescent="0.25">
      <c r="R43373" s="15">
        <v>1</v>
      </c>
    </row>
    <row r="43374" spans="18:18" x14ac:dyDescent="0.25">
      <c r="R43374" s="15">
        <v>1</v>
      </c>
    </row>
    <row r="43375" spans="18:18" x14ac:dyDescent="0.25">
      <c r="R43375" s="15">
        <v>1</v>
      </c>
    </row>
    <row r="43376" spans="18:18" x14ac:dyDescent="0.25">
      <c r="R43376" s="15">
        <v>1</v>
      </c>
    </row>
    <row r="43377" spans="18:18" x14ac:dyDescent="0.25">
      <c r="R43377" s="15">
        <v>1</v>
      </c>
    </row>
    <row r="43378" spans="18:18" x14ac:dyDescent="0.25">
      <c r="R43378" s="15">
        <v>1</v>
      </c>
    </row>
    <row r="43379" spans="18:18" x14ac:dyDescent="0.25">
      <c r="R43379" s="15">
        <v>1</v>
      </c>
    </row>
    <row r="43380" spans="18:18" x14ac:dyDescent="0.25">
      <c r="R43380" s="15">
        <v>1</v>
      </c>
    </row>
    <row r="43381" spans="18:18" x14ac:dyDescent="0.25">
      <c r="R43381" s="15">
        <v>1</v>
      </c>
    </row>
    <row r="43382" spans="18:18" x14ac:dyDescent="0.25">
      <c r="R43382" s="15">
        <v>1</v>
      </c>
    </row>
    <row r="43383" spans="18:18" x14ac:dyDescent="0.25">
      <c r="R43383" s="15">
        <v>1</v>
      </c>
    </row>
    <row r="43384" spans="18:18" x14ac:dyDescent="0.25">
      <c r="R43384" s="15">
        <v>1</v>
      </c>
    </row>
    <row r="43385" spans="18:18" x14ac:dyDescent="0.25">
      <c r="R43385" s="15">
        <v>1</v>
      </c>
    </row>
    <row r="43386" spans="18:18" x14ac:dyDescent="0.25">
      <c r="R43386" s="15">
        <v>1</v>
      </c>
    </row>
    <row r="43387" spans="18:18" x14ac:dyDescent="0.25">
      <c r="R43387" s="15">
        <v>1</v>
      </c>
    </row>
    <row r="43388" spans="18:18" x14ac:dyDescent="0.25">
      <c r="R43388" s="15">
        <v>1</v>
      </c>
    </row>
    <row r="43389" spans="18:18" x14ac:dyDescent="0.25">
      <c r="R43389" s="15">
        <v>1</v>
      </c>
    </row>
    <row r="43390" spans="18:18" x14ac:dyDescent="0.25">
      <c r="R43390" s="15">
        <v>1</v>
      </c>
    </row>
    <row r="43391" spans="18:18" x14ac:dyDescent="0.25">
      <c r="R43391" s="15">
        <v>1</v>
      </c>
    </row>
    <row r="43392" spans="18:18" x14ac:dyDescent="0.25">
      <c r="R43392" s="15">
        <v>1</v>
      </c>
    </row>
    <row r="43393" spans="18:18" x14ac:dyDescent="0.25">
      <c r="R43393" s="15">
        <v>1</v>
      </c>
    </row>
    <row r="43394" spans="18:18" x14ac:dyDescent="0.25">
      <c r="R43394" s="15">
        <v>1</v>
      </c>
    </row>
    <row r="43395" spans="18:18" x14ac:dyDescent="0.25">
      <c r="R43395" s="15">
        <v>1</v>
      </c>
    </row>
    <row r="43396" spans="18:18" x14ac:dyDescent="0.25">
      <c r="R43396" s="15">
        <v>1</v>
      </c>
    </row>
    <row r="43397" spans="18:18" x14ac:dyDescent="0.25">
      <c r="R43397" s="15">
        <v>1</v>
      </c>
    </row>
    <row r="43398" spans="18:18" x14ac:dyDescent="0.25">
      <c r="R43398" s="15">
        <v>1</v>
      </c>
    </row>
    <row r="43399" spans="18:18" x14ac:dyDescent="0.25">
      <c r="R43399" s="15">
        <v>1</v>
      </c>
    </row>
    <row r="43400" spans="18:18" x14ac:dyDescent="0.25">
      <c r="R43400" s="15">
        <v>1</v>
      </c>
    </row>
    <row r="43401" spans="18:18" x14ac:dyDescent="0.25">
      <c r="R43401" s="15">
        <v>1</v>
      </c>
    </row>
    <row r="43402" spans="18:18" x14ac:dyDescent="0.25">
      <c r="R43402" s="15">
        <v>1</v>
      </c>
    </row>
    <row r="43403" spans="18:18" x14ac:dyDescent="0.25">
      <c r="R43403" s="15">
        <v>1</v>
      </c>
    </row>
    <row r="43404" spans="18:18" x14ac:dyDescent="0.25">
      <c r="R43404" s="15">
        <v>2</v>
      </c>
    </row>
    <row r="43405" spans="18:18" x14ac:dyDescent="0.25">
      <c r="R43405" s="15">
        <v>2</v>
      </c>
    </row>
    <row r="43406" spans="18:18" x14ac:dyDescent="0.25">
      <c r="R43406" s="15">
        <v>2</v>
      </c>
    </row>
    <row r="43407" spans="18:18" x14ac:dyDescent="0.25">
      <c r="R43407" s="15">
        <v>2</v>
      </c>
    </row>
    <row r="43408" spans="18:18" x14ac:dyDescent="0.25">
      <c r="R43408" s="15">
        <v>2</v>
      </c>
    </row>
    <row r="43409" spans="18:18" x14ac:dyDescent="0.25">
      <c r="R43409" s="15">
        <v>2</v>
      </c>
    </row>
    <row r="43410" spans="18:18" x14ac:dyDescent="0.25">
      <c r="R43410" s="15">
        <v>2</v>
      </c>
    </row>
    <row r="43411" spans="18:18" x14ac:dyDescent="0.25">
      <c r="R43411" s="15">
        <v>2</v>
      </c>
    </row>
    <row r="43412" spans="18:18" x14ac:dyDescent="0.25">
      <c r="R43412" s="15">
        <v>2</v>
      </c>
    </row>
    <row r="43413" spans="18:18" x14ac:dyDescent="0.25">
      <c r="R43413" s="15">
        <v>2</v>
      </c>
    </row>
    <row r="43414" spans="18:18" x14ac:dyDescent="0.25">
      <c r="R43414" s="15">
        <v>2</v>
      </c>
    </row>
    <row r="43415" spans="18:18" x14ac:dyDescent="0.25">
      <c r="R43415" s="15">
        <v>2</v>
      </c>
    </row>
    <row r="43416" spans="18:18" x14ac:dyDescent="0.25">
      <c r="R43416" s="15">
        <v>2</v>
      </c>
    </row>
    <row r="43417" spans="18:18" x14ac:dyDescent="0.25">
      <c r="R43417" s="15">
        <v>2</v>
      </c>
    </row>
    <row r="43418" spans="18:18" x14ac:dyDescent="0.25">
      <c r="R43418" s="15">
        <v>2</v>
      </c>
    </row>
    <row r="43419" spans="18:18" x14ac:dyDescent="0.25">
      <c r="R43419" s="15">
        <v>2</v>
      </c>
    </row>
    <row r="43420" spans="18:18" x14ac:dyDescent="0.25">
      <c r="R43420" s="15">
        <v>2</v>
      </c>
    </row>
    <row r="43421" spans="18:18" x14ac:dyDescent="0.25">
      <c r="R43421" s="15">
        <v>2</v>
      </c>
    </row>
    <row r="43422" spans="18:18" x14ac:dyDescent="0.25">
      <c r="R43422" s="15">
        <v>2</v>
      </c>
    </row>
    <row r="43423" spans="18:18" x14ac:dyDescent="0.25">
      <c r="R43423" s="15">
        <v>2</v>
      </c>
    </row>
    <row r="43424" spans="18:18" x14ac:dyDescent="0.25">
      <c r="R43424" s="15">
        <v>2</v>
      </c>
    </row>
    <row r="43425" spans="18:18" x14ac:dyDescent="0.25">
      <c r="R43425" s="15">
        <v>2</v>
      </c>
    </row>
    <row r="43426" spans="18:18" x14ac:dyDescent="0.25">
      <c r="R43426" s="15">
        <v>2</v>
      </c>
    </row>
    <row r="43427" spans="18:18" x14ac:dyDescent="0.25">
      <c r="R43427" s="15">
        <v>2</v>
      </c>
    </row>
    <row r="43428" spans="18:18" x14ac:dyDescent="0.25">
      <c r="R43428" s="15">
        <v>2</v>
      </c>
    </row>
    <row r="43429" spans="18:18" x14ac:dyDescent="0.25">
      <c r="R43429" s="15">
        <v>2</v>
      </c>
    </row>
    <row r="43430" spans="18:18" x14ac:dyDescent="0.25">
      <c r="R43430" s="15">
        <v>2</v>
      </c>
    </row>
    <row r="43431" spans="18:18" x14ac:dyDescent="0.25">
      <c r="R43431" s="15">
        <v>2</v>
      </c>
    </row>
    <row r="43432" spans="18:18" x14ac:dyDescent="0.25">
      <c r="R43432" s="15">
        <v>2</v>
      </c>
    </row>
    <row r="43433" spans="18:18" x14ac:dyDescent="0.25">
      <c r="R43433" s="15">
        <v>2</v>
      </c>
    </row>
    <row r="43434" spans="18:18" x14ac:dyDescent="0.25">
      <c r="R43434" s="15">
        <v>2</v>
      </c>
    </row>
    <row r="43435" spans="18:18" x14ac:dyDescent="0.25">
      <c r="R43435" s="15">
        <v>1</v>
      </c>
    </row>
    <row r="43436" spans="18:18" x14ac:dyDescent="0.25">
      <c r="R43436" s="15">
        <v>1</v>
      </c>
    </row>
    <row r="43437" spans="18:18" x14ac:dyDescent="0.25">
      <c r="R43437" s="15">
        <v>1</v>
      </c>
    </row>
    <row r="43438" spans="18:18" x14ac:dyDescent="0.25">
      <c r="R43438" s="15">
        <v>1</v>
      </c>
    </row>
    <row r="43439" spans="18:18" x14ac:dyDescent="0.25">
      <c r="R43439" s="15">
        <v>1</v>
      </c>
    </row>
    <row r="43440" spans="18:18" x14ac:dyDescent="0.25">
      <c r="R43440" s="15">
        <v>1</v>
      </c>
    </row>
    <row r="43441" spans="18:18" x14ac:dyDescent="0.25">
      <c r="R43441" s="15">
        <v>1</v>
      </c>
    </row>
    <row r="43442" spans="18:18" x14ac:dyDescent="0.25">
      <c r="R43442" s="15">
        <v>1</v>
      </c>
    </row>
    <row r="43443" spans="18:18" x14ac:dyDescent="0.25">
      <c r="R43443" s="15">
        <v>1</v>
      </c>
    </row>
    <row r="43444" spans="18:18" x14ac:dyDescent="0.25">
      <c r="R43444" s="15">
        <v>1</v>
      </c>
    </row>
    <row r="43445" spans="18:18" x14ac:dyDescent="0.25">
      <c r="R43445" s="15">
        <v>1</v>
      </c>
    </row>
    <row r="43446" spans="18:18" x14ac:dyDescent="0.25">
      <c r="R43446" s="15">
        <v>1</v>
      </c>
    </row>
    <row r="43447" spans="18:18" x14ac:dyDescent="0.25">
      <c r="R43447" s="15">
        <v>1</v>
      </c>
    </row>
    <row r="43448" spans="18:18" x14ac:dyDescent="0.25">
      <c r="R43448" s="15">
        <v>1</v>
      </c>
    </row>
    <row r="43449" spans="18:18" x14ac:dyDescent="0.25">
      <c r="R43449" s="15">
        <v>1</v>
      </c>
    </row>
    <row r="43450" spans="18:18" x14ac:dyDescent="0.25">
      <c r="R43450" s="15">
        <v>1</v>
      </c>
    </row>
    <row r="43451" spans="18:18" x14ac:dyDescent="0.25">
      <c r="R43451" s="15">
        <v>1</v>
      </c>
    </row>
    <row r="43452" spans="18:18" x14ac:dyDescent="0.25">
      <c r="R43452" s="15">
        <v>1</v>
      </c>
    </row>
    <row r="43453" spans="18:18" x14ac:dyDescent="0.25">
      <c r="R43453" s="15">
        <v>1</v>
      </c>
    </row>
    <row r="43454" spans="18:18" x14ac:dyDescent="0.25">
      <c r="R43454" s="15">
        <v>1</v>
      </c>
    </row>
    <row r="43455" spans="18:18" x14ac:dyDescent="0.25">
      <c r="R43455" s="15">
        <v>1</v>
      </c>
    </row>
    <row r="43456" spans="18:18" x14ac:dyDescent="0.25">
      <c r="R43456" s="15">
        <v>1</v>
      </c>
    </row>
    <row r="43457" spans="18:18" x14ac:dyDescent="0.25">
      <c r="R43457" s="15">
        <v>1</v>
      </c>
    </row>
    <row r="43458" spans="18:18" x14ac:dyDescent="0.25">
      <c r="R43458" s="15">
        <v>1</v>
      </c>
    </row>
    <row r="43459" spans="18:18" x14ac:dyDescent="0.25">
      <c r="R43459" s="15">
        <v>1</v>
      </c>
    </row>
    <row r="43460" spans="18:18" x14ac:dyDescent="0.25">
      <c r="R43460" s="15">
        <v>1</v>
      </c>
    </row>
    <row r="43461" spans="18:18" x14ac:dyDescent="0.25">
      <c r="R43461" s="15">
        <v>1</v>
      </c>
    </row>
    <row r="43462" spans="18:18" x14ac:dyDescent="0.25">
      <c r="R43462" s="15">
        <v>1</v>
      </c>
    </row>
    <row r="43463" spans="18:18" x14ac:dyDescent="0.25">
      <c r="R43463" s="15">
        <v>1</v>
      </c>
    </row>
    <row r="43464" spans="18:18" x14ac:dyDescent="0.25">
      <c r="R43464" s="15">
        <v>1</v>
      </c>
    </row>
    <row r="43465" spans="18:18" x14ac:dyDescent="0.25">
      <c r="R43465" s="15">
        <v>1</v>
      </c>
    </row>
    <row r="43466" spans="18:18" x14ac:dyDescent="0.25">
      <c r="R43466" s="15">
        <v>1</v>
      </c>
    </row>
    <row r="43467" spans="18:18" x14ac:dyDescent="0.25">
      <c r="R43467" s="15">
        <v>1</v>
      </c>
    </row>
    <row r="43468" spans="18:18" x14ac:dyDescent="0.25">
      <c r="R43468" s="15">
        <v>3</v>
      </c>
    </row>
    <row r="43469" spans="18:18" x14ac:dyDescent="0.25">
      <c r="R43469" s="15">
        <v>3</v>
      </c>
    </row>
    <row r="43470" spans="18:18" x14ac:dyDescent="0.25">
      <c r="R43470" s="15">
        <v>3</v>
      </c>
    </row>
    <row r="43471" spans="18:18" x14ac:dyDescent="0.25">
      <c r="R43471" s="15">
        <v>3</v>
      </c>
    </row>
    <row r="43472" spans="18:18" x14ac:dyDescent="0.25">
      <c r="R43472" s="15">
        <v>3</v>
      </c>
    </row>
    <row r="43473" spans="18:18" x14ac:dyDescent="0.25">
      <c r="R43473" s="15">
        <v>3</v>
      </c>
    </row>
    <row r="43474" spans="18:18" x14ac:dyDescent="0.25">
      <c r="R43474" s="15">
        <v>3</v>
      </c>
    </row>
    <row r="43475" spans="18:18" x14ac:dyDescent="0.25">
      <c r="R43475" s="15">
        <v>3</v>
      </c>
    </row>
    <row r="43476" spans="18:18" x14ac:dyDescent="0.25">
      <c r="R43476" s="15">
        <v>3</v>
      </c>
    </row>
    <row r="43477" spans="18:18" x14ac:dyDescent="0.25">
      <c r="R43477" s="15">
        <v>3</v>
      </c>
    </row>
    <row r="43478" spans="18:18" x14ac:dyDescent="0.25">
      <c r="R43478" s="15">
        <v>3</v>
      </c>
    </row>
    <row r="43479" spans="18:18" x14ac:dyDescent="0.25">
      <c r="R43479" s="15">
        <v>3</v>
      </c>
    </row>
    <row r="43480" spans="18:18" x14ac:dyDescent="0.25">
      <c r="R43480" s="15">
        <v>3</v>
      </c>
    </row>
    <row r="43481" spans="18:18" x14ac:dyDescent="0.25">
      <c r="R43481" s="15">
        <v>3</v>
      </c>
    </row>
    <row r="43482" spans="18:18" x14ac:dyDescent="0.25">
      <c r="R43482" s="15">
        <v>3</v>
      </c>
    </row>
    <row r="43483" spans="18:18" x14ac:dyDescent="0.25">
      <c r="R43483" s="15">
        <v>3</v>
      </c>
    </row>
    <row r="43484" spans="18:18" x14ac:dyDescent="0.25">
      <c r="R43484" s="15">
        <v>1</v>
      </c>
    </row>
    <row r="43485" spans="18:18" x14ac:dyDescent="0.25">
      <c r="R43485" s="15">
        <v>1</v>
      </c>
    </row>
    <row r="43486" spans="18:18" x14ac:dyDescent="0.25">
      <c r="R43486" s="15">
        <v>1</v>
      </c>
    </row>
    <row r="43487" spans="18:18" x14ac:dyDescent="0.25">
      <c r="R43487" s="15">
        <v>1</v>
      </c>
    </row>
    <row r="43488" spans="18:18" x14ac:dyDescent="0.25">
      <c r="R43488" s="15">
        <v>1</v>
      </c>
    </row>
    <row r="43489" spans="18:18" x14ac:dyDescent="0.25">
      <c r="R43489" s="15">
        <v>1</v>
      </c>
    </row>
    <row r="43490" spans="18:18" x14ac:dyDescent="0.25">
      <c r="R43490" s="15">
        <v>1</v>
      </c>
    </row>
    <row r="43491" spans="18:18" x14ac:dyDescent="0.25">
      <c r="R43491" s="15">
        <v>1</v>
      </c>
    </row>
    <row r="43492" spans="18:18" x14ac:dyDescent="0.25">
      <c r="R43492" s="15">
        <v>1</v>
      </c>
    </row>
    <row r="43493" spans="18:18" x14ac:dyDescent="0.25">
      <c r="R43493" s="15">
        <v>1</v>
      </c>
    </row>
    <row r="43494" spans="18:18" x14ac:dyDescent="0.25">
      <c r="R43494" s="15">
        <v>1</v>
      </c>
    </row>
    <row r="43495" spans="18:18" x14ac:dyDescent="0.25">
      <c r="R43495" s="15">
        <v>1</v>
      </c>
    </row>
    <row r="43496" spans="18:18" x14ac:dyDescent="0.25">
      <c r="R43496" s="15">
        <v>1</v>
      </c>
    </row>
    <row r="43497" spans="18:18" x14ac:dyDescent="0.25">
      <c r="R43497" s="15">
        <v>1</v>
      </c>
    </row>
    <row r="43498" spans="18:18" x14ac:dyDescent="0.25">
      <c r="R43498" s="15">
        <v>1</v>
      </c>
    </row>
    <row r="43499" spans="18:18" x14ac:dyDescent="0.25">
      <c r="R43499" s="15">
        <v>1</v>
      </c>
    </row>
    <row r="43500" spans="18:18" x14ac:dyDescent="0.25">
      <c r="R43500" s="15">
        <v>1</v>
      </c>
    </row>
    <row r="43501" spans="18:18" x14ac:dyDescent="0.25">
      <c r="R43501" s="15">
        <v>1</v>
      </c>
    </row>
    <row r="43502" spans="18:18" x14ac:dyDescent="0.25">
      <c r="R43502" s="15">
        <v>1</v>
      </c>
    </row>
    <row r="43503" spans="18:18" x14ac:dyDescent="0.25">
      <c r="R43503" s="15">
        <v>1</v>
      </c>
    </row>
    <row r="43504" spans="18:18" x14ac:dyDescent="0.25">
      <c r="R43504" s="15">
        <v>1</v>
      </c>
    </row>
    <row r="43505" spans="18:18" x14ac:dyDescent="0.25">
      <c r="R43505" s="15">
        <v>1</v>
      </c>
    </row>
    <row r="43506" spans="18:18" x14ac:dyDescent="0.25">
      <c r="R43506" s="15">
        <v>1</v>
      </c>
    </row>
    <row r="43507" spans="18:18" x14ac:dyDescent="0.25">
      <c r="R43507" s="15">
        <v>1</v>
      </c>
    </row>
    <row r="43508" spans="18:18" x14ac:dyDescent="0.25">
      <c r="R43508" s="15">
        <v>1</v>
      </c>
    </row>
    <row r="43509" spans="18:18" x14ac:dyDescent="0.25">
      <c r="R43509" s="15">
        <v>1</v>
      </c>
    </row>
    <row r="43510" spans="18:18" x14ac:dyDescent="0.25">
      <c r="R43510" s="15">
        <v>1</v>
      </c>
    </row>
    <row r="43511" spans="18:18" x14ac:dyDescent="0.25">
      <c r="R43511" s="15">
        <v>1</v>
      </c>
    </row>
    <row r="43512" spans="18:18" x14ac:dyDescent="0.25">
      <c r="R43512" s="15">
        <v>1</v>
      </c>
    </row>
    <row r="43513" spans="18:18" x14ac:dyDescent="0.25">
      <c r="R43513" s="15">
        <v>1</v>
      </c>
    </row>
    <row r="43514" spans="18:18" x14ac:dyDescent="0.25">
      <c r="R43514" s="15">
        <v>1</v>
      </c>
    </row>
    <row r="43515" spans="18:18" x14ac:dyDescent="0.25">
      <c r="R43515" s="15">
        <v>1</v>
      </c>
    </row>
    <row r="43516" spans="18:18" x14ac:dyDescent="0.25">
      <c r="R43516" s="15">
        <v>1</v>
      </c>
    </row>
    <row r="43517" spans="18:18" x14ac:dyDescent="0.25">
      <c r="R43517" s="15">
        <v>1</v>
      </c>
    </row>
    <row r="43518" spans="18:18" x14ac:dyDescent="0.25">
      <c r="R43518" s="15">
        <v>1</v>
      </c>
    </row>
    <row r="43519" spans="18:18" x14ac:dyDescent="0.25">
      <c r="R43519" s="15">
        <v>1</v>
      </c>
    </row>
    <row r="43520" spans="18:18" x14ac:dyDescent="0.25">
      <c r="R43520" s="15">
        <v>1</v>
      </c>
    </row>
    <row r="43521" spans="18:18" x14ac:dyDescent="0.25">
      <c r="R43521" s="15">
        <v>1</v>
      </c>
    </row>
    <row r="43522" spans="18:18" x14ac:dyDescent="0.25">
      <c r="R43522" s="15">
        <v>1</v>
      </c>
    </row>
    <row r="43523" spans="18:18" x14ac:dyDescent="0.25">
      <c r="R43523" s="15">
        <v>1</v>
      </c>
    </row>
    <row r="43524" spans="18:18" x14ac:dyDescent="0.25">
      <c r="R43524" s="15">
        <v>1</v>
      </c>
    </row>
    <row r="43525" spans="18:18" x14ac:dyDescent="0.25">
      <c r="R43525" s="15">
        <v>1</v>
      </c>
    </row>
    <row r="43526" spans="18:18" x14ac:dyDescent="0.25">
      <c r="R43526" s="15">
        <v>1</v>
      </c>
    </row>
    <row r="43527" spans="18:18" x14ac:dyDescent="0.25">
      <c r="R43527" s="15">
        <v>1</v>
      </c>
    </row>
    <row r="43528" spans="18:18" x14ac:dyDescent="0.25">
      <c r="R43528" s="15">
        <v>1</v>
      </c>
    </row>
    <row r="43529" spans="18:18" x14ac:dyDescent="0.25">
      <c r="R43529" s="15">
        <v>1</v>
      </c>
    </row>
    <row r="43530" spans="18:18" x14ac:dyDescent="0.25">
      <c r="R43530" s="15">
        <v>1</v>
      </c>
    </row>
    <row r="43531" spans="18:18" x14ac:dyDescent="0.25">
      <c r="R43531" s="15">
        <v>1</v>
      </c>
    </row>
    <row r="43532" spans="18:18" x14ac:dyDescent="0.25">
      <c r="R43532" s="15">
        <v>1</v>
      </c>
    </row>
    <row r="43533" spans="18:18" x14ac:dyDescent="0.25">
      <c r="R43533" s="15">
        <v>1</v>
      </c>
    </row>
    <row r="43534" spans="18:18" x14ac:dyDescent="0.25">
      <c r="R43534" s="15">
        <v>1</v>
      </c>
    </row>
    <row r="43535" spans="18:18" x14ac:dyDescent="0.25">
      <c r="R43535" s="15">
        <v>1</v>
      </c>
    </row>
    <row r="43536" spans="18:18" x14ac:dyDescent="0.25">
      <c r="R43536" s="15">
        <v>1</v>
      </c>
    </row>
    <row r="43537" spans="18:18" x14ac:dyDescent="0.25">
      <c r="R43537" s="15">
        <v>1</v>
      </c>
    </row>
    <row r="43538" spans="18:18" x14ac:dyDescent="0.25">
      <c r="R43538" s="15">
        <v>1</v>
      </c>
    </row>
    <row r="43539" spans="18:18" x14ac:dyDescent="0.25">
      <c r="R43539" s="15">
        <v>1</v>
      </c>
    </row>
    <row r="43540" spans="18:18" x14ac:dyDescent="0.25">
      <c r="R43540" s="15">
        <v>1</v>
      </c>
    </row>
    <row r="43541" spans="18:18" x14ac:dyDescent="0.25">
      <c r="R43541" s="15">
        <v>1</v>
      </c>
    </row>
    <row r="43542" spans="18:18" x14ac:dyDescent="0.25">
      <c r="R43542" s="15">
        <v>1</v>
      </c>
    </row>
    <row r="43543" spans="18:18" x14ac:dyDescent="0.25">
      <c r="R43543" s="15">
        <v>1</v>
      </c>
    </row>
    <row r="43544" spans="18:18" x14ac:dyDescent="0.25">
      <c r="R43544" s="15">
        <v>1</v>
      </c>
    </row>
    <row r="43545" spans="18:18" x14ac:dyDescent="0.25">
      <c r="R43545" s="15">
        <v>1</v>
      </c>
    </row>
    <row r="43546" spans="18:18" x14ac:dyDescent="0.25">
      <c r="R43546" s="15">
        <v>1</v>
      </c>
    </row>
    <row r="43547" spans="18:18" x14ac:dyDescent="0.25">
      <c r="R43547" s="15">
        <v>1</v>
      </c>
    </row>
    <row r="43548" spans="18:18" x14ac:dyDescent="0.25">
      <c r="R43548" s="15">
        <v>1</v>
      </c>
    </row>
    <row r="43549" spans="18:18" x14ac:dyDescent="0.25">
      <c r="R43549" s="15">
        <v>1</v>
      </c>
    </row>
    <row r="43550" spans="18:18" x14ac:dyDescent="0.25">
      <c r="R43550" s="15">
        <v>1</v>
      </c>
    </row>
    <row r="43551" spans="18:18" x14ac:dyDescent="0.25">
      <c r="R43551" s="15">
        <v>1</v>
      </c>
    </row>
    <row r="43552" spans="18:18" x14ac:dyDescent="0.25">
      <c r="R43552" s="15">
        <v>1</v>
      </c>
    </row>
    <row r="43553" spans="18:18" x14ac:dyDescent="0.25">
      <c r="R43553" s="15">
        <v>1</v>
      </c>
    </row>
    <row r="43554" spans="18:18" x14ac:dyDescent="0.25">
      <c r="R43554" s="15">
        <v>1</v>
      </c>
    </row>
    <row r="43555" spans="18:18" x14ac:dyDescent="0.25">
      <c r="R43555" s="15">
        <v>1</v>
      </c>
    </row>
    <row r="43556" spans="18:18" x14ac:dyDescent="0.25">
      <c r="R43556" s="15">
        <v>1</v>
      </c>
    </row>
    <row r="43557" spans="18:18" x14ac:dyDescent="0.25">
      <c r="R43557" s="15">
        <v>1</v>
      </c>
    </row>
    <row r="43558" spans="18:18" x14ac:dyDescent="0.25">
      <c r="R43558" s="15">
        <v>1</v>
      </c>
    </row>
    <row r="43559" spans="18:18" x14ac:dyDescent="0.25">
      <c r="R43559" s="15">
        <v>1</v>
      </c>
    </row>
    <row r="43560" spans="18:18" x14ac:dyDescent="0.25">
      <c r="R43560" s="15">
        <v>1</v>
      </c>
    </row>
    <row r="43561" spans="18:18" x14ac:dyDescent="0.25">
      <c r="R43561" s="15">
        <v>1</v>
      </c>
    </row>
    <row r="43562" spans="18:18" x14ac:dyDescent="0.25">
      <c r="R43562" s="15">
        <v>1</v>
      </c>
    </row>
    <row r="43563" spans="18:18" x14ac:dyDescent="0.25">
      <c r="R43563" s="15">
        <v>1</v>
      </c>
    </row>
    <row r="43564" spans="18:18" x14ac:dyDescent="0.25">
      <c r="R43564" s="15">
        <v>1</v>
      </c>
    </row>
    <row r="43565" spans="18:18" x14ac:dyDescent="0.25">
      <c r="R43565" s="15">
        <v>1</v>
      </c>
    </row>
    <row r="43566" spans="18:18" x14ac:dyDescent="0.25">
      <c r="R43566" s="15">
        <v>1</v>
      </c>
    </row>
    <row r="43567" spans="18:18" x14ac:dyDescent="0.25">
      <c r="R43567" s="15">
        <v>1</v>
      </c>
    </row>
    <row r="43568" spans="18:18" x14ac:dyDescent="0.25">
      <c r="R43568" s="15">
        <v>1</v>
      </c>
    </row>
    <row r="43569" spans="18:18" x14ac:dyDescent="0.25">
      <c r="R43569" s="15">
        <v>1</v>
      </c>
    </row>
    <row r="43570" spans="18:18" x14ac:dyDescent="0.25">
      <c r="R43570" s="15">
        <v>1</v>
      </c>
    </row>
    <row r="43571" spans="18:18" x14ac:dyDescent="0.25">
      <c r="R43571" s="15">
        <v>1</v>
      </c>
    </row>
    <row r="43572" spans="18:18" x14ac:dyDescent="0.25">
      <c r="R43572" s="15">
        <v>1</v>
      </c>
    </row>
    <row r="43573" spans="18:18" x14ac:dyDescent="0.25">
      <c r="R43573" s="15">
        <v>1</v>
      </c>
    </row>
    <row r="43574" spans="18:18" x14ac:dyDescent="0.25">
      <c r="R43574" s="15">
        <v>1</v>
      </c>
    </row>
    <row r="43575" spans="18:18" x14ac:dyDescent="0.25">
      <c r="R43575" s="15">
        <v>1</v>
      </c>
    </row>
    <row r="43576" spans="18:18" x14ac:dyDescent="0.25">
      <c r="R43576" s="15">
        <v>1</v>
      </c>
    </row>
    <row r="43577" spans="18:18" x14ac:dyDescent="0.25">
      <c r="R43577" s="15">
        <v>1</v>
      </c>
    </row>
    <row r="43578" spans="18:18" x14ac:dyDescent="0.25">
      <c r="R43578" s="15">
        <v>1</v>
      </c>
    </row>
    <row r="43579" spans="18:18" x14ac:dyDescent="0.25">
      <c r="R43579" s="15">
        <v>1</v>
      </c>
    </row>
    <row r="43580" spans="18:18" x14ac:dyDescent="0.25">
      <c r="R43580" s="15">
        <v>1</v>
      </c>
    </row>
    <row r="43581" spans="18:18" x14ac:dyDescent="0.25">
      <c r="R43581" s="15">
        <v>1</v>
      </c>
    </row>
    <row r="43582" spans="18:18" x14ac:dyDescent="0.25">
      <c r="R43582" s="15">
        <v>1</v>
      </c>
    </row>
    <row r="43583" spans="18:18" x14ac:dyDescent="0.25">
      <c r="R43583" s="15">
        <v>1</v>
      </c>
    </row>
    <row r="43584" spans="18:18" x14ac:dyDescent="0.25">
      <c r="R43584" s="15">
        <v>1</v>
      </c>
    </row>
    <row r="43585" spans="18:18" x14ac:dyDescent="0.25">
      <c r="R43585" s="15">
        <v>1</v>
      </c>
    </row>
    <row r="43586" spans="18:18" x14ac:dyDescent="0.25">
      <c r="R43586" s="15">
        <v>1</v>
      </c>
    </row>
    <row r="43587" spans="18:18" x14ac:dyDescent="0.25">
      <c r="R43587" s="15">
        <v>1</v>
      </c>
    </row>
    <row r="43588" spans="18:18" x14ac:dyDescent="0.25">
      <c r="R43588" s="15">
        <v>1</v>
      </c>
    </row>
    <row r="43589" spans="18:18" x14ac:dyDescent="0.25">
      <c r="R43589" s="15">
        <v>1</v>
      </c>
    </row>
    <row r="43590" spans="18:18" x14ac:dyDescent="0.25">
      <c r="R43590" s="15">
        <v>1</v>
      </c>
    </row>
    <row r="43591" spans="18:18" x14ac:dyDescent="0.25">
      <c r="R43591" s="15">
        <v>1</v>
      </c>
    </row>
    <row r="43592" spans="18:18" x14ac:dyDescent="0.25">
      <c r="R43592" s="15">
        <v>1</v>
      </c>
    </row>
    <row r="43593" spans="18:18" x14ac:dyDescent="0.25">
      <c r="R43593" s="15">
        <v>1</v>
      </c>
    </row>
    <row r="43594" spans="18:18" x14ac:dyDescent="0.25">
      <c r="R43594" s="15">
        <v>1</v>
      </c>
    </row>
    <row r="43595" spans="18:18" x14ac:dyDescent="0.25">
      <c r="R43595" s="15">
        <v>1</v>
      </c>
    </row>
    <row r="43596" spans="18:18" x14ac:dyDescent="0.25">
      <c r="R43596" s="15">
        <v>1</v>
      </c>
    </row>
    <row r="43597" spans="18:18" x14ac:dyDescent="0.25">
      <c r="R43597" s="15">
        <v>1</v>
      </c>
    </row>
    <row r="43598" spans="18:18" x14ac:dyDescent="0.25">
      <c r="R43598" s="15">
        <v>1</v>
      </c>
    </row>
    <row r="43599" spans="18:18" x14ac:dyDescent="0.25">
      <c r="R43599" s="15">
        <v>1</v>
      </c>
    </row>
    <row r="43600" spans="18:18" x14ac:dyDescent="0.25">
      <c r="R43600" s="15">
        <v>1</v>
      </c>
    </row>
    <row r="43601" spans="18:18" x14ac:dyDescent="0.25">
      <c r="R43601" s="15">
        <v>1</v>
      </c>
    </row>
    <row r="43602" spans="18:18" x14ac:dyDescent="0.25">
      <c r="R43602" s="15">
        <v>1</v>
      </c>
    </row>
    <row r="43603" spans="18:18" x14ac:dyDescent="0.25">
      <c r="R43603" s="15">
        <v>1</v>
      </c>
    </row>
    <row r="43604" spans="18:18" x14ac:dyDescent="0.25">
      <c r="R43604" s="15">
        <v>1</v>
      </c>
    </row>
    <row r="43605" spans="18:18" x14ac:dyDescent="0.25">
      <c r="R43605" s="15">
        <v>1</v>
      </c>
    </row>
    <row r="43606" spans="18:18" x14ac:dyDescent="0.25">
      <c r="R43606" s="15">
        <v>1</v>
      </c>
    </row>
    <row r="43607" spans="18:18" x14ac:dyDescent="0.25">
      <c r="R43607" s="15">
        <v>1</v>
      </c>
    </row>
    <row r="43608" spans="18:18" x14ac:dyDescent="0.25">
      <c r="R43608" s="15">
        <v>1</v>
      </c>
    </row>
    <row r="43609" spans="18:18" x14ac:dyDescent="0.25">
      <c r="R43609" s="15">
        <v>1</v>
      </c>
    </row>
    <row r="43610" spans="18:18" x14ac:dyDescent="0.25">
      <c r="R43610" s="15">
        <v>1</v>
      </c>
    </row>
    <row r="43611" spans="18:18" x14ac:dyDescent="0.25">
      <c r="R43611" s="15">
        <v>1</v>
      </c>
    </row>
    <row r="43612" spans="18:18" x14ac:dyDescent="0.25">
      <c r="R43612" s="15">
        <v>1</v>
      </c>
    </row>
    <row r="43613" spans="18:18" x14ac:dyDescent="0.25">
      <c r="R43613" s="15">
        <v>1</v>
      </c>
    </row>
    <row r="43614" spans="18:18" x14ac:dyDescent="0.25">
      <c r="R43614" s="15">
        <v>1</v>
      </c>
    </row>
    <row r="43615" spans="18:18" x14ac:dyDescent="0.25">
      <c r="R43615" s="15">
        <v>1</v>
      </c>
    </row>
    <row r="43616" spans="18:18" x14ac:dyDescent="0.25">
      <c r="R43616" s="15">
        <v>1</v>
      </c>
    </row>
    <row r="43617" spans="18:18" x14ac:dyDescent="0.25">
      <c r="R43617" s="15">
        <v>1</v>
      </c>
    </row>
    <row r="43618" spans="18:18" x14ac:dyDescent="0.25">
      <c r="R43618" s="15">
        <v>1</v>
      </c>
    </row>
    <row r="43619" spans="18:18" x14ac:dyDescent="0.25">
      <c r="R43619" s="15">
        <v>1</v>
      </c>
    </row>
    <row r="43620" spans="18:18" x14ac:dyDescent="0.25">
      <c r="R43620" s="15">
        <v>1</v>
      </c>
    </row>
    <row r="43621" spans="18:18" x14ac:dyDescent="0.25">
      <c r="R43621" s="15">
        <v>1</v>
      </c>
    </row>
    <row r="43622" spans="18:18" x14ac:dyDescent="0.25">
      <c r="R43622" s="15">
        <v>1</v>
      </c>
    </row>
    <row r="43623" spans="18:18" x14ac:dyDescent="0.25">
      <c r="R43623" s="15">
        <v>1</v>
      </c>
    </row>
    <row r="43624" spans="18:18" x14ac:dyDescent="0.25">
      <c r="R43624" s="15">
        <v>1</v>
      </c>
    </row>
    <row r="43625" spans="18:18" x14ac:dyDescent="0.25">
      <c r="R43625" s="15">
        <v>1</v>
      </c>
    </row>
    <row r="43626" spans="18:18" x14ac:dyDescent="0.25">
      <c r="R43626" s="15">
        <v>1</v>
      </c>
    </row>
    <row r="43627" spans="18:18" x14ac:dyDescent="0.25">
      <c r="R43627" s="15">
        <v>1</v>
      </c>
    </row>
    <row r="43628" spans="18:18" x14ac:dyDescent="0.25">
      <c r="R43628" s="15">
        <v>1</v>
      </c>
    </row>
    <row r="43629" spans="18:18" x14ac:dyDescent="0.25">
      <c r="R43629" s="15">
        <v>1</v>
      </c>
    </row>
    <row r="43630" spans="18:18" x14ac:dyDescent="0.25">
      <c r="R43630" s="15">
        <v>1</v>
      </c>
    </row>
    <row r="43631" spans="18:18" x14ac:dyDescent="0.25">
      <c r="R43631" s="15">
        <v>1</v>
      </c>
    </row>
    <row r="43632" spans="18:18" x14ac:dyDescent="0.25">
      <c r="R43632" s="15">
        <v>1</v>
      </c>
    </row>
    <row r="43633" spans="18:18" x14ac:dyDescent="0.25">
      <c r="R43633" s="15">
        <v>1</v>
      </c>
    </row>
    <row r="43634" spans="18:18" x14ac:dyDescent="0.25">
      <c r="R43634" s="15">
        <v>1</v>
      </c>
    </row>
    <row r="43635" spans="18:18" x14ac:dyDescent="0.25">
      <c r="R43635" s="15">
        <v>1</v>
      </c>
    </row>
    <row r="43636" spans="18:18" x14ac:dyDescent="0.25">
      <c r="R43636" s="15">
        <v>1</v>
      </c>
    </row>
    <row r="43637" spans="18:18" x14ac:dyDescent="0.25">
      <c r="R43637" s="15">
        <v>1</v>
      </c>
    </row>
    <row r="43638" spans="18:18" x14ac:dyDescent="0.25">
      <c r="R43638" s="15">
        <v>1</v>
      </c>
    </row>
    <row r="43639" spans="18:18" x14ac:dyDescent="0.25">
      <c r="R43639" s="15">
        <v>1</v>
      </c>
    </row>
    <row r="43640" spans="18:18" x14ac:dyDescent="0.25">
      <c r="R43640" s="15">
        <v>1</v>
      </c>
    </row>
    <row r="43641" spans="18:18" x14ac:dyDescent="0.25">
      <c r="R43641" s="15">
        <v>1</v>
      </c>
    </row>
    <row r="43642" spans="18:18" x14ac:dyDescent="0.25">
      <c r="R43642" s="15">
        <v>1</v>
      </c>
    </row>
    <row r="43643" spans="18:18" x14ac:dyDescent="0.25">
      <c r="R43643" s="15">
        <v>1</v>
      </c>
    </row>
    <row r="43644" spans="18:18" x14ac:dyDescent="0.25">
      <c r="R43644" s="15">
        <v>1</v>
      </c>
    </row>
    <row r="43645" spans="18:18" x14ac:dyDescent="0.25">
      <c r="R43645" s="15">
        <v>1</v>
      </c>
    </row>
    <row r="43646" spans="18:18" x14ac:dyDescent="0.25">
      <c r="R43646" s="15">
        <v>1</v>
      </c>
    </row>
    <row r="43647" spans="18:18" x14ac:dyDescent="0.25">
      <c r="R43647" s="15">
        <v>1</v>
      </c>
    </row>
    <row r="43648" spans="18:18" x14ac:dyDescent="0.25">
      <c r="R43648" s="15">
        <v>1</v>
      </c>
    </row>
    <row r="43649" spans="18:18" x14ac:dyDescent="0.25">
      <c r="R43649" s="15">
        <v>1</v>
      </c>
    </row>
    <row r="43650" spans="18:18" x14ac:dyDescent="0.25">
      <c r="R43650" s="15">
        <v>1</v>
      </c>
    </row>
    <row r="43651" spans="18:18" x14ac:dyDescent="0.25">
      <c r="R43651" s="15">
        <v>1</v>
      </c>
    </row>
    <row r="43652" spans="18:18" x14ac:dyDescent="0.25">
      <c r="R43652" s="15">
        <v>1</v>
      </c>
    </row>
    <row r="43653" spans="18:18" x14ac:dyDescent="0.25">
      <c r="R43653" s="15">
        <v>1</v>
      </c>
    </row>
    <row r="43654" spans="18:18" x14ac:dyDescent="0.25">
      <c r="R43654" s="15">
        <v>1</v>
      </c>
    </row>
    <row r="43655" spans="18:18" x14ac:dyDescent="0.25">
      <c r="R43655" s="15">
        <v>1</v>
      </c>
    </row>
    <row r="43656" spans="18:18" x14ac:dyDescent="0.25">
      <c r="R43656" s="15">
        <v>1</v>
      </c>
    </row>
    <row r="43657" spans="18:18" x14ac:dyDescent="0.25">
      <c r="R43657" s="15">
        <v>2</v>
      </c>
    </row>
    <row r="43658" spans="18:18" x14ac:dyDescent="0.25">
      <c r="R43658" s="15">
        <v>2</v>
      </c>
    </row>
    <row r="43659" spans="18:18" x14ac:dyDescent="0.25">
      <c r="R43659" s="15">
        <v>2</v>
      </c>
    </row>
    <row r="43660" spans="18:18" x14ac:dyDescent="0.25">
      <c r="R43660" s="15">
        <v>2</v>
      </c>
    </row>
    <row r="43661" spans="18:18" x14ac:dyDescent="0.25">
      <c r="R43661" s="15">
        <v>2</v>
      </c>
    </row>
    <row r="43662" spans="18:18" x14ac:dyDescent="0.25">
      <c r="R43662" s="15">
        <v>2</v>
      </c>
    </row>
    <row r="43663" spans="18:18" x14ac:dyDescent="0.25">
      <c r="R43663" s="15">
        <v>2</v>
      </c>
    </row>
    <row r="43664" spans="18:18" x14ac:dyDescent="0.25">
      <c r="R43664" s="15">
        <v>2</v>
      </c>
    </row>
    <row r="43665" spans="18:18" x14ac:dyDescent="0.25">
      <c r="R43665" s="15">
        <v>2</v>
      </c>
    </row>
    <row r="43666" spans="18:18" x14ac:dyDescent="0.25">
      <c r="R43666" s="15">
        <v>2</v>
      </c>
    </row>
    <row r="43667" spans="18:18" x14ac:dyDescent="0.25">
      <c r="R43667" s="15">
        <v>2</v>
      </c>
    </row>
    <row r="43668" spans="18:18" x14ac:dyDescent="0.25">
      <c r="R43668" s="15">
        <v>2</v>
      </c>
    </row>
    <row r="43669" spans="18:18" x14ac:dyDescent="0.25">
      <c r="R43669" s="15">
        <v>2</v>
      </c>
    </row>
    <row r="43670" spans="18:18" x14ac:dyDescent="0.25">
      <c r="R43670" s="15">
        <v>2</v>
      </c>
    </row>
    <row r="43671" spans="18:18" x14ac:dyDescent="0.25">
      <c r="R43671" s="15">
        <v>2</v>
      </c>
    </row>
    <row r="43672" spans="18:18" x14ac:dyDescent="0.25">
      <c r="R43672" s="15">
        <v>2</v>
      </c>
    </row>
    <row r="43673" spans="18:18" x14ac:dyDescent="0.25">
      <c r="R43673" s="15">
        <v>2</v>
      </c>
    </row>
    <row r="43674" spans="18:18" x14ac:dyDescent="0.25">
      <c r="R43674" s="15">
        <v>2</v>
      </c>
    </row>
    <row r="43675" spans="18:18" x14ac:dyDescent="0.25">
      <c r="R43675" s="15">
        <v>2</v>
      </c>
    </row>
    <row r="43676" spans="18:18" x14ac:dyDescent="0.25">
      <c r="R43676" s="15">
        <v>2</v>
      </c>
    </row>
    <row r="43677" spans="18:18" x14ac:dyDescent="0.25">
      <c r="R43677" s="15">
        <v>1</v>
      </c>
    </row>
    <row r="43678" spans="18:18" x14ac:dyDescent="0.25">
      <c r="R43678" s="15">
        <v>1</v>
      </c>
    </row>
    <row r="43679" spans="18:18" x14ac:dyDescent="0.25">
      <c r="R43679" s="15">
        <v>1</v>
      </c>
    </row>
    <row r="43680" spans="18:18" x14ac:dyDescent="0.25">
      <c r="R43680" s="15">
        <v>1</v>
      </c>
    </row>
    <row r="43681" spans="18:18" x14ac:dyDescent="0.25">
      <c r="R43681" s="15">
        <v>1</v>
      </c>
    </row>
    <row r="43682" spans="18:18" x14ac:dyDescent="0.25">
      <c r="R43682" s="15">
        <v>1</v>
      </c>
    </row>
    <row r="43683" spans="18:18" x14ac:dyDescent="0.25">
      <c r="R43683" s="15">
        <v>1</v>
      </c>
    </row>
    <row r="43684" spans="18:18" x14ac:dyDescent="0.25">
      <c r="R43684" s="15">
        <v>1</v>
      </c>
    </row>
    <row r="43685" spans="18:18" x14ac:dyDescent="0.25">
      <c r="R43685" s="15">
        <v>1</v>
      </c>
    </row>
    <row r="43686" spans="18:18" x14ac:dyDescent="0.25">
      <c r="R43686" s="15">
        <v>1</v>
      </c>
    </row>
    <row r="43687" spans="18:18" x14ac:dyDescent="0.25">
      <c r="R43687" s="15">
        <v>1</v>
      </c>
    </row>
    <row r="43688" spans="18:18" x14ac:dyDescent="0.25">
      <c r="R43688" s="15">
        <v>1</v>
      </c>
    </row>
    <row r="43689" spans="18:18" x14ac:dyDescent="0.25">
      <c r="R43689" s="15">
        <v>1</v>
      </c>
    </row>
    <row r="43690" spans="18:18" x14ac:dyDescent="0.25">
      <c r="R43690" s="15">
        <v>1</v>
      </c>
    </row>
    <row r="43691" spans="18:18" x14ac:dyDescent="0.25">
      <c r="R43691" s="15">
        <v>1</v>
      </c>
    </row>
    <row r="43692" spans="18:18" x14ac:dyDescent="0.25">
      <c r="R43692" s="15">
        <v>1</v>
      </c>
    </row>
    <row r="43693" spans="18:18" x14ac:dyDescent="0.25">
      <c r="R43693" s="15">
        <v>1</v>
      </c>
    </row>
    <row r="43694" spans="18:18" x14ac:dyDescent="0.25">
      <c r="R43694" s="15">
        <v>1</v>
      </c>
    </row>
    <row r="43695" spans="18:18" x14ac:dyDescent="0.25">
      <c r="R43695" s="15">
        <v>1</v>
      </c>
    </row>
    <row r="43696" spans="18:18" x14ac:dyDescent="0.25">
      <c r="R43696" s="15">
        <v>1</v>
      </c>
    </row>
    <row r="43697" spans="18:18" x14ac:dyDescent="0.25">
      <c r="R43697" s="15">
        <v>1</v>
      </c>
    </row>
    <row r="43698" spans="18:18" x14ac:dyDescent="0.25">
      <c r="R43698" s="15">
        <v>1</v>
      </c>
    </row>
    <row r="43699" spans="18:18" x14ac:dyDescent="0.25">
      <c r="R43699" s="15">
        <v>1</v>
      </c>
    </row>
    <row r="43700" spans="18:18" x14ac:dyDescent="0.25">
      <c r="R43700" s="15">
        <v>1</v>
      </c>
    </row>
    <row r="43701" spans="18:18" x14ac:dyDescent="0.25">
      <c r="R43701" s="15">
        <v>1</v>
      </c>
    </row>
    <row r="43702" spans="18:18" x14ac:dyDescent="0.25">
      <c r="R43702" s="15">
        <v>1</v>
      </c>
    </row>
    <row r="43703" spans="18:18" x14ac:dyDescent="0.25">
      <c r="R43703" s="15">
        <v>1</v>
      </c>
    </row>
    <row r="43704" spans="18:18" x14ac:dyDescent="0.25">
      <c r="R43704" s="15">
        <v>1</v>
      </c>
    </row>
    <row r="43705" spans="18:18" x14ac:dyDescent="0.25">
      <c r="R43705" s="15">
        <v>1</v>
      </c>
    </row>
    <row r="43706" spans="18:18" x14ac:dyDescent="0.25">
      <c r="R43706" s="15">
        <v>1</v>
      </c>
    </row>
    <row r="43707" spans="18:18" x14ac:dyDescent="0.25">
      <c r="R43707" s="15">
        <v>1</v>
      </c>
    </row>
    <row r="43708" spans="18:18" x14ac:dyDescent="0.25">
      <c r="R43708" s="15">
        <v>1</v>
      </c>
    </row>
    <row r="43709" spans="18:18" x14ac:dyDescent="0.25">
      <c r="R43709" s="15">
        <v>1</v>
      </c>
    </row>
    <row r="43710" spans="18:18" x14ac:dyDescent="0.25">
      <c r="R43710" s="15">
        <v>1</v>
      </c>
    </row>
    <row r="43711" spans="18:18" x14ac:dyDescent="0.25">
      <c r="R43711" s="15">
        <v>1</v>
      </c>
    </row>
    <row r="43712" spans="18:18" x14ac:dyDescent="0.25">
      <c r="R43712" s="15">
        <v>1</v>
      </c>
    </row>
    <row r="43713" spans="18:18" x14ac:dyDescent="0.25">
      <c r="R43713" s="15">
        <v>1</v>
      </c>
    </row>
    <row r="43714" spans="18:18" x14ac:dyDescent="0.25">
      <c r="R43714" s="15">
        <v>1</v>
      </c>
    </row>
    <row r="43715" spans="18:18" x14ac:dyDescent="0.25">
      <c r="R43715" s="15">
        <v>1</v>
      </c>
    </row>
    <row r="43716" spans="18:18" x14ac:dyDescent="0.25">
      <c r="R43716" s="15">
        <v>1</v>
      </c>
    </row>
    <row r="43717" spans="18:18" x14ac:dyDescent="0.25">
      <c r="R43717" s="15">
        <v>1</v>
      </c>
    </row>
    <row r="43718" spans="18:18" x14ac:dyDescent="0.25">
      <c r="R43718" s="15">
        <v>1</v>
      </c>
    </row>
    <row r="43719" spans="18:18" x14ac:dyDescent="0.25">
      <c r="R43719" s="15">
        <v>2</v>
      </c>
    </row>
    <row r="43720" spans="18:18" x14ac:dyDescent="0.25">
      <c r="R43720" s="15">
        <v>2</v>
      </c>
    </row>
    <row r="43721" spans="18:18" x14ac:dyDescent="0.25">
      <c r="R43721" s="15">
        <v>2</v>
      </c>
    </row>
    <row r="43722" spans="18:18" x14ac:dyDescent="0.25">
      <c r="R43722" s="15">
        <v>2</v>
      </c>
    </row>
    <row r="43723" spans="18:18" x14ac:dyDescent="0.25">
      <c r="R43723" s="15">
        <v>2</v>
      </c>
    </row>
    <row r="43724" spans="18:18" x14ac:dyDescent="0.25">
      <c r="R43724" s="15">
        <v>2</v>
      </c>
    </row>
    <row r="43725" spans="18:18" x14ac:dyDescent="0.25">
      <c r="R43725" s="15">
        <v>2</v>
      </c>
    </row>
    <row r="43726" spans="18:18" x14ac:dyDescent="0.25">
      <c r="R43726" s="15">
        <v>2</v>
      </c>
    </row>
    <row r="43727" spans="18:18" x14ac:dyDescent="0.25">
      <c r="R43727" s="15">
        <v>2</v>
      </c>
    </row>
    <row r="43728" spans="18:18" x14ac:dyDescent="0.25">
      <c r="R43728" s="15">
        <v>2</v>
      </c>
    </row>
    <row r="43729" spans="18:18" x14ac:dyDescent="0.25">
      <c r="R43729" s="15">
        <v>2</v>
      </c>
    </row>
    <row r="43730" spans="18:18" x14ac:dyDescent="0.25">
      <c r="R43730" s="15">
        <v>2</v>
      </c>
    </row>
    <row r="43731" spans="18:18" x14ac:dyDescent="0.25">
      <c r="R43731" s="15">
        <v>2</v>
      </c>
    </row>
    <row r="43732" spans="18:18" x14ac:dyDescent="0.25">
      <c r="R43732" s="15">
        <v>2</v>
      </c>
    </row>
    <row r="43733" spans="18:18" x14ac:dyDescent="0.25">
      <c r="R43733" s="15">
        <v>2</v>
      </c>
    </row>
    <row r="43734" spans="18:18" x14ac:dyDescent="0.25">
      <c r="R43734" s="15">
        <v>2</v>
      </c>
    </row>
    <row r="43735" spans="18:18" x14ac:dyDescent="0.25">
      <c r="R43735" s="15">
        <v>2</v>
      </c>
    </row>
    <row r="43736" spans="18:18" x14ac:dyDescent="0.25">
      <c r="R43736" s="15">
        <v>2</v>
      </c>
    </row>
    <row r="43737" spans="18:18" x14ac:dyDescent="0.25">
      <c r="R43737" s="15">
        <v>2</v>
      </c>
    </row>
    <row r="43738" spans="18:18" x14ac:dyDescent="0.25">
      <c r="R43738" s="15">
        <v>2</v>
      </c>
    </row>
    <row r="43739" spans="18:18" x14ac:dyDescent="0.25">
      <c r="R43739" s="15">
        <v>2</v>
      </c>
    </row>
    <row r="43740" spans="18:18" x14ac:dyDescent="0.25">
      <c r="R43740" s="15">
        <v>2</v>
      </c>
    </row>
    <row r="43741" spans="18:18" x14ac:dyDescent="0.25">
      <c r="R43741" s="15">
        <v>2</v>
      </c>
    </row>
    <row r="43742" spans="18:18" x14ac:dyDescent="0.25">
      <c r="R43742" s="15">
        <v>2</v>
      </c>
    </row>
    <row r="43743" spans="18:18" x14ac:dyDescent="0.25">
      <c r="R43743" s="15">
        <v>2</v>
      </c>
    </row>
    <row r="43744" spans="18:18" x14ac:dyDescent="0.25">
      <c r="R43744" s="15">
        <v>2</v>
      </c>
    </row>
    <row r="43745" spans="18:18" x14ac:dyDescent="0.25">
      <c r="R43745" s="15">
        <v>2</v>
      </c>
    </row>
    <row r="43746" spans="18:18" x14ac:dyDescent="0.25">
      <c r="R43746" s="15">
        <v>2</v>
      </c>
    </row>
    <row r="43747" spans="18:18" x14ac:dyDescent="0.25">
      <c r="R43747" s="15">
        <v>2</v>
      </c>
    </row>
    <row r="43748" spans="18:18" x14ac:dyDescent="0.25">
      <c r="R43748" s="15">
        <v>2</v>
      </c>
    </row>
    <row r="43749" spans="18:18" x14ac:dyDescent="0.25">
      <c r="R43749" s="15">
        <v>2</v>
      </c>
    </row>
    <row r="43750" spans="18:18" x14ac:dyDescent="0.25">
      <c r="R43750" s="15">
        <v>2</v>
      </c>
    </row>
    <row r="43751" spans="18:18" x14ac:dyDescent="0.25">
      <c r="R43751" s="15">
        <v>2</v>
      </c>
    </row>
    <row r="43752" spans="18:18" x14ac:dyDescent="0.25">
      <c r="R43752" s="15">
        <v>2</v>
      </c>
    </row>
    <row r="43753" spans="18:18" x14ac:dyDescent="0.25">
      <c r="R43753" s="15">
        <v>2</v>
      </c>
    </row>
    <row r="43754" spans="18:18" x14ac:dyDescent="0.25">
      <c r="R43754" s="15">
        <v>2</v>
      </c>
    </row>
    <row r="43755" spans="18:18" x14ac:dyDescent="0.25">
      <c r="R43755" s="15">
        <v>2</v>
      </c>
    </row>
    <row r="43756" spans="18:18" x14ac:dyDescent="0.25">
      <c r="R43756" s="15">
        <v>2</v>
      </c>
    </row>
    <row r="43757" spans="18:18" x14ac:dyDescent="0.25">
      <c r="R43757" s="15">
        <v>2</v>
      </c>
    </row>
    <row r="43758" spans="18:18" x14ac:dyDescent="0.25">
      <c r="R43758" s="15">
        <v>2</v>
      </c>
    </row>
    <row r="43759" spans="18:18" x14ac:dyDescent="0.25">
      <c r="R43759" s="15">
        <v>3</v>
      </c>
    </row>
    <row r="43760" spans="18:18" x14ac:dyDescent="0.25">
      <c r="R43760" s="15">
        <v>3</v>
      </c>
    </row>
    <row r="43761" spans="18:18" x14ac:dyDescent="0.25">
      <c r="R43761" s="15">
        <v>3</v>
      </c>
    </row>
    <row r="43762" spans="18:18" x14ac:dyDescent="0.25">
      <c r="R43762" s="15">
        <v>3</v>
      </c>
    </row>
    <row r="43763" spans="18:18" x14ac:dyDescent="0.25">
      <c r="R43763" s="15">
        <v>3</v>
      </c>
    </row>
    <row r="43764" spans="18:18" x14ac:dyDescent="0.25">
      <c r="R43764" s="15">
        <v>3</v>
      </c>
    </row>
    <row r="43765" spans="18:18" x14ac:dyDescent="0.25">
      <c r="R43765" s="15">
        <v>3</v>
      </c>
    </row>
    <row r="43766" spans="18:18" x14ac:dyDescent="0.25">
      <c r="R43766" s="15">
        <v>3</v>
      </c>
    </row>
    <row r="43767" spans="18:18" x14ac:dyDescent="0.25">
      <c r="R43767" s="15">
        <v>3</v>
      </c>
    </row>
    <row r="43768" spans="18:18" x14ac:dyDescent="0.25">
      <c r="R43768" s="15">
        <v>3</v>
      </c>
    </row>
    <row r="43769" spans="18:18" x14ac:dyDescent="0.25">
      <c r="R43769" s="15">
        <v>3</v>
      </c>
    </row>
    <row r="43770" spans="18:18" x14ac:dyDescent="0.25">
      <c r="R43770" s="15">
        <v>3</v>
      </c>
    </row>
    <row r="43771" spans="18:18" x14ac:dyDescent="0.25">
      <c r="R43771" s="15">
        <v>3</v>
      </c>
    </row>
    <row r="43772" spans="18:18" x14ac:dyDescent="0.25">
      <c r="R43772" s="15">
        <v>3</v>
      </c>
    </row>
    <row r="43773" spans="18:18" x14ac:dyDescent="0.25">
      <c r="R43773" s="15">
        <v>3</v>
      </c>
    </row>
    <row r="43774" spans="18:18" x14ac:dyDescent="0.25">
      <c r="R43774" s="15">
        <v>1</v>
      </c>
    </row>
    <row r="43775" spans="18:18" x14ac:dyDescent="0.25">
      <c r="R43775" s="15">
        <v>1</v>
      </c>
    </row>
    <row r="43776" spans="18:18" x14ac:dyDescent="0.25">
      <c r="R43776" s="15">
        <v>1</v>
      </c>
    </row>
    <row r="43777" spans="18:18" x14ac:dyDescent="0.25">
      <c r="R43777" s="15">
        <v>1</v>
      </c>
    </row>
    <row r="43778" spans="18:18" x14ac:dyDescent="0.25">
      <c r="R43778" s="15">
        <v>1</v>
      </c>
    </row>
    <row r="43779" spans="18:18" x14ac:dyDescent="0.25">
      <c r="R43779" s="15">
        <v>1</v>
      </c>
    </row>
    <row r="43780" spans="18:18" x14ac:dyDescent="0.25">
      <c r="R43780" s="15">
        <v>1</v>
      </c>
    </row>
    <row r="43781" spans="18:18" x14ac:dyDescent="0.25">
      <c r="R43781" s="15">
        <v>1</v>
      </c>
    </row>
    <row r="43782" spans="18:18" x14ac:dyDescent="0.25">
      <c r="R43782" s="15">
        <v>1</v>
      </c>
    </row>
    <row r="43783" spans="18:18" x14ac:dyDescent="0.25">
      <c r="R43783" s="15">
        <v>1</v>
      </c>
    </row>
    <row r="43784" spans="18:18" x14ac:dyDescent="0.25">
      <c r="R43784" s="15">
        <v>1</v>
      </c>
    </row>
    <row r="43785" spans="18:18" x14ac:dyDescent="0.25">
      <c r="R43785" s="15">
        <v>1</v>
      </c>
    </row>
    <row r="43786" spans="18:18" x14ac:dyDescent="0.25">
      <c r="R43786" s="15">
        <v>1</v>
      </c>
    </row>
    <row r="43787" spans="18:18" x14ac:dyDescent="0.25">
      <c r="R43787" s="15">
        <v>1</v>
      </c>
    </row>
    <row r="43788" spans="18:18" x14ac:dyDescent="0.25">
      <c r="R43788" s="15">
        <v>1</v>
      </c>
    </row>
    <row r="43789" spans="18:18" x14ac:dyDescent="0.25">
      <c r="R43789" s="15">
        <v>1</v>
      </c>
    </row>
    <row r="43790" spans="18:18" x14ac:dyDescent="0.25">
      <c r="R43790" s="15">
        <v>1</v>
      </c>
    </row>
    <row r="43791" spans="18:18" x14ac:dyDescent="0.25">
      <c r="R43791" s="15">
        <v>1</v>
      </c>
    </row>
    <row r="43792" spans="18:18" x14ac:dyDescent="0.25">
      <c r="R43792" s="15">
        <v>1</v>
      </c>
    </row>
    <row r="43793" spans="18:18" x14ac:dyDescent="0.25">
      <c r="R43793" s="15">
        <v>1</v>
      </c>
    </row>
    <row r="43794" spans="18:18" x14ac:dyDescent="0.25">
      <c r="R43794" s="15">
        <v>1</v>
      </c>
    </row>
    <row r="43795" spans="18:18" x14ac:dyDescent="0.25">
      <c r="R43795" s="15">
        <v>1</v>
      </c>
    </row>
    <row r="43796" spans="18:18" x14ac:dyDescent="0.25">
      <c r="R43796" s="15">
        <v>1</v>
      </c>
    </row>
    <row r="43797" spans="18:18" x14ac:dyDescent="0.25">
      <c r="R43797" s="15">
        <v>1</v>
      </c>
    </row>
    <row r="43798" spans="18:18" x14ac:dyDescent="0.25">
      <c r="R43798" s="15">
        <v>1</v>
      </c>
    </row>
    <row r="43799" spans="18:18" x14ac:dyDescent="0.25">
      <c r="R43799" s="15">
        <v>1</v>
      </c>
    </row>
    <row r="43800" spans="18:18" x14ac:dyDescent="0.25">
      <c r="R43800" s="15">
        <v>1</v>
      </c>
    </row>
    <row r="43801" spans="18:18" x14ac:dyDescent="0.25">
      <c r="R43801" s="15">
        <v>1</v>
      </c>
    </row>
    <row r="43802" spans="18:18" x14ac:dyDescent="0.25">
      <c r="R43802" s="15">
        <v>1</v>
      </c>
    </row>
    <row r="43803" spans="18:18" x14ac:dyDescent="0.25">
      <c r="R43803" s="15">
        <v>1</v>
      </c>
    </row>
    <row r="43804" spans="18:18" x14ac:dyDescent="0.25">
      <c r="R43804" s="15">
        <v>1</v>
      </c>
    </row>
    <row r="43805" spans="18:18" x14ac:dyDescent="0.25">
      <c r="R43805" s="15">
        <v>1</v>
      </c>
    </row>
    <row r="43806" spans="18:18" x14ac:dyDescent="0.25">
      <c r="R43806" s="15">
        <v>1</v>
      </c>
    </row>
    <row r="43807" spans="18:18" x14ac:dyDescent="0.25">
      <c r="R43807" s="15">
        <v>1</v>
      </c>
    </row>
    <row r="43808" spans="18:18" x14ac:dyDescent="0.25">
      <c r="R43808" s="15">
        <v>1</v>
      </c>
    </row>
    <row r="43809" spans="18:18" x14ac:dyDescent="0.25">
      <c r="R43809" s="15">
        <v>1</v>
      </c>
    </row>
    <row r="43810" spans="18:18" x14ac:dyDescent="0.25">
      <c r="R43810" s="15">
        <v>1</v>
      </c>
    </row>
    <row r="43811" spans="18:18" x14ac:dyDescent="0.25">
      <c r="R43811" s="15">
        <v>1</v>
      </c>
    </row>
    <row r="43812" spans="18:18" x14ac:dyDescent="0.25">
      <c r="R43812" s="15">
        <v>1</v>
      </c>
    </row>
    <row r="43813" spans="18:18" x14ac:dyDescent="0.25">
      <c r="R43813" s="15">
        <v>1</v>
      </c>
    </row>
    <row r="43814" spans="18:18" x14ac:dyDescent="0.25">
      <c r="R43814" s="15">
        <v>1</v>
      </c>
    </row>
    <row r="43815" spans="18:18" x14ac:dyDescent="0.25">
      <c r="R43815" s="15">
        <v>1</v>
      </c>
    </row>
    <row r="43816" spans="18:18" x14ac:dyDescent="0.25">
      <c r="R43816" s="15">
        <v>1</v>
      </c>
    </row>
    <row r="43817" spans="18:18" x14ac:dyDescent="0.25">
      <c r="R43817" s="15">
        <v>1</v>
      </c>
    </row>
    <row r="43818" spans="18:18" x14ac:dyDescent="0.25">
      <c r="R43818" s="15">
        <v>1</v>
      </c>
    </row>
    <row r="43819" spans="18:18" x14ac:dyDescent="0.25">
      <c r="R43819" s="15">
        <v>1</v>
      </c>
    </row>
    <row r="43820" spans="18:18" x14ac:dyDescent="0.25">
      <c r="R43820" s="15">
        <v>1</v>
      </c>
    </row>
    <row r="43821" spans="18:18" x14ac:dyDescent="0.25">
      <c r="R43821" s="15">
        <v>1</v>
      </c>
    </row>
    <row r="43822" spans="18:18" x14ac:dyDescent="0.25">
      <c r="R43822" s="15">
        <v>1</v>
      </c>
    </row>
    <row r="43823" spans="18:18" x14ac:dyDescent="0.25">
      <c r="R43823" s="15">
        <v>1</v>
      </c>
    </row>
    <row r="43824" spans="18:18" x14ac:dyDescent="0.25">
      <c r="R43824" s="15">
        <v>1</v>
      </c>
    </row>
    <row r="43825" spans="18:18" x14ac:dyDescent="0.25">
      <c r="R43825" s="15">
        <v>1</v>
      </c>
    </row>
    <row r="43826" spans="18:18" x14ac:dyDescent="0.25">
      <c r="R43826" s="15">
        <v>1</v>
      </c>
    </row>
    <row r="43827" spans="18:18" x14ac:dyDescent="0.25">
      <c r="R43827" s="15">
        <v>1</v>
      </c>
    </row>
    <row r="43828" spans="18:18" x14ac:dyDescent="0.25">
      <c r="R43828" s="15">
        <v>1</v>
      </c>
    </row>
    <row r="43829" spans="18:18" x14ac:dyDescent="0.25">
      <c r="R43829" s="15">
        <v>1</v>
      </c>
    </row>
    <row r="43830" spans="18:18" x14ac:dyDescent="0.25">
      <c r="R43830" s="15">
        <v>1</v>
      </c>
    </row>
    <row r="43831" spans="18:18" x14ac:dyDescent="0.25">
      <c r="R43831" s="15">
        <v>1</v>
      </c>
    </row>
    <row r="43832" spans="18:18" x14ac:dyDescent="0.25">
      <c r="R43832" s="15">
        <v>1</v>
      </c>
    </row>
    <row r="43833" spans="18:18" x14ac:dyDescent="0.25">
      <c r="R43833" s="15">
        <v>1</v>
      </c>
    </row>
    <row r="43834" spans="18:18" x14ac:dyDescent="0.25">
      <c r="R43834" s="15">
        <v>1</v>
      </c>
    </row>
    <row r="43835" spans="18:18" x14ac:dyDescent="0.25">
      <c r="R43835" s="15">
        <v>1</v>
      </c>
    </row>
    <row r="43836" spans="18:18" x14ac:dyDescent="0.25">
      <c r="R43836" s="15">
        <v>1</v>
      </c>
    </row>
    <row r="43837" spans="18:18" x14ac:dyDescent="0.25">
      <c r="R43837" s="15">
        <v>1</v>
      </c>
    </row>
    <row r="43838" spans="18:18" x14ac:dyDescent="0.25">
      <c r="R43838" s="15">
        <v>1</v>
      </c>
    </row>
    <row r="43839" spans="18:18" x14ac:dyDescent="0.25">
      <c r="R43839" s="15">
        <v>1</v>
      </c>
    </row>
    <row r="43840" spans="18:18" x14ac:dyDescent="0.25">
      <c r="R43840" s="15">
        <v>1</v>
      </c>
    </row>
    <row r="43841" spans="18:18" x14ac:dyDescent="0.25">
      <c r="R43841" s="15">
        <v>1</v>
      </c>
    </row>
    <row r="43842" spans="18:18" x14ac:dyDescent="0.25">
      <c r="R43842" s="15">
        <v>1</v>
      </c>
    </row>
    <row r="43843" spans="18:18" x14ac:dyDescent="0.25">
      <c r="R43843" s="15">
        <v>1</v>
      </c>
    </row>
    <row r="43844" spans="18:18" x14ac:dyDescent="0.25">
      <c r="R43844" s="15">
        <v>1</v>
      </c>
    </row>
    <row r="43845" spans="18:18" x14ac:dyDescent="0.25">
      <c r="R43845" s="15">
        <v>1</v>
      </c>
    </row>
    <row r="43846" spans="18:18" x14ac:dyDescent="0.25">
      <c r="R43846" s="15">
        <v>1</v>
      </c>
    </row>
    <row r="43847" spans="18:18" x14ac:dyDescent="0.25">
      <c r="R43847" s="15">
        <v>1</v>
      </c>
    </row>
    <row r="43848" spans="18:18" x14ac:dyDescent="0.25">
      <c r="R43848" s="15">
        <v>1</v>
      </c>
    </row>
    <row r="43849" spans="18:18" x14ac:dyDescent="0.25">
      <c r="R43849" s="15">
        <v>1</v>
      </c>
    </row>
    <row r="43850" spans="18:18" x14ac:dyDescent="0.25">
      <c r="R43850" s="15">
        <v>1</v>
      </c>
    </row>
    <row r="43851" spans="18:18" x14ac:dyDescent="0.25">
      <c r="R43851" s="15">
        <v>1</v>
      </c>
    </row>
    <row r="43852" spans="18:18" x14ac:dyDescent="0.25">
      <c r="R43852" s="15">
        <v>1</v>
      </c>
    </row>
    <row r="43853" spans="18:18" x14ac:dyDescent="0.25">
      <c r="R43853" s="15">
        <v>1</v>
      </c>
    </row>
    <row r="43854" spans="18:18" x14ac:dyDescent="0.25">
      <c r="R43854" s="15">
        <v>1</v>
      </c>
    </row>
    <row r="43855" spans="18:18" x14ac:dyDescent="0.25">
      <c r="R43855" s="15">
        <v>1</v>
      </c>
    </row>
    <row r="43856" spans="18:18" x14ac:dyDescent="0.25">
      <c r="R43856" s="15">
        <v>1</v>
      </c>
    </row>
    <row r="43857" spans="18:18" x14ac:dyDescent="0.25">
      <c r="R43857" s="15">
        <v>1</v>
      </c>
    </row>
    <row r="43858" spans="18:18" x14ac:dyDescent="0.25">
      <c r="R43858" s="15">
        <v>1</v>
      </c>
    </row>
    <row r="43859" spans="18:18" x14ac:dyDescent="0.25">
      <c r="R43859" s="15">
        <v>1</v>
      </c>
    </row>
    <row r="43860" spans="18:18" x14ac:dyDescent="0.25">
      <c r="R43860" s="15">
        <v>1</v>
      </c>
    </row>
    <row r="43861" spans="18:18" x14ac:dyDescent="0.25">
      <c r="R43861" s="15">
        <v>1</v>
      </c>
    </row>
    <row r="43862" spans="18:18" x14ac:dyDescent="0.25">
      <c r="R43862" s="15">
        <v>1</v>
      </c>
    </row>
    <row r="43863" spans="18:18" x14ac:dyDescent="0.25">
      <c r="R43863" s="15">
        <v>1</v>
      </c>
    </row>
    <row r="43864" spans="18:18" x14ac:dyDescent="0.25">
      <c r="R43864" s="15">
        <v>1</v>
      </c>
    </row>
    <row r="43865" spans="18:18" x14ac:dyDescent="0.25">
      <c r="R43865" s="15">
        <v>1</v>
      </c>
    </row>
    <row r="43866" spans="18:18" x14ac:dyDescent="0.25">
      <c r="R43866" s="15">
        <v>1</v>
      </c>
    </row>
    <row r="43867" spans="18:18" x14ac:dyDescent="0.25">
      <c r="R43867" s="15">
        <v>2</v>
      </c>
    </row>
    <row r="43868" spans="18:18" x14ac:dyDescent="0.25">
      <c r="R43868" s="15">
        <v>2</v>
      </c>
    </row>
    <row r="43869" spans="18:18" x14ac:dyDescent="0.25">
      <c r="R43869" s="15">
        <v>2</v>
      </c>
    </row>
    <row r="43870" spans="18:18" x14ac:dyDescent="0.25">
      <c r="R43870" s="15">
        <v>2</v>
      </c>
    </row>
    <row r="43871" spans="18:18" x14ac:dyDescent="0.25">
      <c r="R43871" s="15">
        <v>2</v>
      </c>
    </row>
    <row r="43872" spans="18:18" x14ac:dyDescent="0.25">
      <c r="R43872" s="15">
        <v>2</v>
      </c>
    </row>
    <row r="43873" spans="18:18" x14ac:dyDescent="0.25">
      <c r="R43873" s="15">
        <v>2</v>
      </c>
    </row>
    <row r="43874" spans="18:18" x14ac:dyDescent="0.25">
      <c r="R43874" s="15">
        <v>2</v>
      </c>
    </row>
    <row r="43875" spans="18:18" x14ac:dyDescent="0.25">
      <c r="R43875" s="15">
        <v>2</v>
      </c>
    </row>
    <row r="43876" spans="18:18" x14ac:dyDescent="0.25">
      <c r="R43876" s="15">
        <v>2</v>
      </c>
    </row>
    <row r="43877" spans="18:18" x14ac:dyDescent="0.25">
      <c r="R43877" s="15">
        <v>2</v>
      </c>
    </row>
    <row r="43878" spans="18:18" x14ac:dyDescent="0.25">
      <c r="R43878" s="15">
        <v>2</v>
      </c>
    </row>
    <row r="43879" spans="18:18" x14ac:dyDescent="0.25">
      <c r="R43879" s="15">
        <v>2</v>
      </c>
    </row>
    <row r="43880" spans="18:18" x14ac:dyDescent="0.25">
      <c r="R43880" s="15">
        <v>2</v>
      </c>
    </row>
    <row r="43881" spans="18:18" x14ac:dyDescent="0.25">
      <c r="R43881" s="15">
        <v>2</v>
      </c>
    </row>
    <row r="43882" spans="18:18" x14ac:dyDescent="0.25">
      <c r="R43882" s="15">
        <v>2</v>
      </c>
    </row>
    <row r="43883" spans="18:18" x14ac:dyDescent="0.25">
      <c r="R43883" s="15">
        <v>2</v>
      </c>
    </row>
    <row r="43884" spans="18:18" x14ac:dyDescent="0.25">
      <c r="R43884" s="15">
        <v>2</v>
      </c>
    </row>
    <row r="43885" spans="18:18" x14ac:dyDescent="0.25">
      <c r="R43885" s="15">
        <v>2</v>
      </c>
    </row>
    <row r="43886" spans="18:18" x14ac:dyDescent="0.25">
      <c r="R43886" s="15">
        <v>1</v>
      </c>
    </row>
    <row r="43887" spans="18:18" x14ac:dyDescent="0.25">
      <c r="R43887" s="15">
        <v>1</v>
      </c>
    </row>
    <row r="43888" spans="18:18" x14ac:dyDescent="0.25">
      <c r="R43888" s="15">
        <v>1</v>
      </c>
    </row>
    <row r="43889" spans="18:18" x14ac:dyDescent="0.25">
      <c r="R43889" s="15">
        <v>1</v>
      </c>
    </row>
    <row r="43890" spans="18:18" x14ac:dyDescent="0.25">
      <c r="R43890" s="15">
        <v>1</v>
      </c>
    </row>
    <row r="43891" spans="18:18" x14ac:dyDescent="0.25">
      <c r="R43891" s="15">
        <v>1</v>
      </c>
    </row>
    <row r="43892" spans="18:18" x14ac:dyDescent="0.25">
      <c r="R43892" s="15">
        <v>1</v>
      </c>
    </row>
    <row r="43893" spans="18:18" x14ac:dyDescent="0.25">
      <c r="R43893" s="15">
        <v>1</v>
      </c>
    </row>
    <row r="43894" spans="18:18" x14ac:dyDescent="0.25">
      <c r="R43894" s="15">
        <v>1</v>
      </c>
    </row>
    <row r="43895" spans="18:18" x14ac:dyDescent="0.25">
      <c r="R43895" s="15">
        <v>1</v>
      </c>
    </row>
    <row r="43896" spans="18:18" x14ac:dyDescent="0.25">
      <c r="R43896" s="15">
        <v>1</v>
      </c>
    </row>
    <row r="43897" spans="18:18" x14ac:dyDescent="0.25">
      <c r="R43897" s="15">
        <v>1</v>
      </c>
    </row>
    <row r="43898" spans="18:18" x14ac:dyDescent="0.25">
      <c r="R43898" s="15">
        <v>1</v>
      </c>
    </row>
    <row r="43899" spans="18:18" x14ac:dyDescent="0.25">
      <c r="R43899" s="15">
        <v>1</v>
      </c>
    </row>
    <row r="43900" spans="18:18" x14ac:dyDescent="0.25">
      <c r="R43900" s="15">
        <v>1</v>
      </c>
    </row>
    <row r="43901" spans="18:18" x14ac:dyDescent="0.25">
      <c r="R43901" s="15">
        <v>1</v>
      </c>
    </row>
    <row r="43902" spans="18:18" x14ac:dyDescent="0.25">
      <c r="R43902" s="15">
        <v>1</v>
      </c>
    </row>
    <row r="43903" spans="18:18" x14ac:dyDescent="0.25">
      <c r="R43903" s="15">
        <v>1</v>
      </c>
    </row>
    <row r="43904" spans="18:18" x14ac:dyDescent="0.25">
      <c r="R43904" s="15">
        <v>1</v>
      </c>
    </row>
    <row r="43905" spans="18:18" x14ac:dyDescent="0.25">
      <c r="R43905" s="15">
        <v>1</v>
      </c>
    </row>
    <row r="43906" spans="18:18" x14ac:dyDescent="0.25">
      <c r="R43906" s="15">
        <v>1</v>
      </c>
    </row>
    <row r="43907" spans="18:18" x14ac:dyDescent="0.25">
      <c r="R43907" s="15">
        <v>1</v>
      </c>
    </row>
    <row r="43908" spans="18:18" x14ac:dyDescent="0.25">
      <c r="R43908" s="15">
        <v>1</v>
      </c>
    </row>
    <row r="43909" spans="18:18" x14ac:dyDescent="0.25">
      <c r="R43909" s="15">
        <v>1</v>
      </c>
    </row>
    <row r="43910" spans="18:18" x14ac:dyDescent="0.25">
      <c r="R43910" s="15">
        <v>2</v>
      </c>
    </row>
    <row r="43911" spans="18:18" x14ac:dyDescent="0.25">
      <c r="R43911" s="15">
        <v>2</v>
      </c>
    </row>
    <row r="43912" spans="18:18" x14ac:dyDescent="0.25">
      <c r="R43912" s="15">
        <v>2</v>
      </c>
    </row>
    <row r="43913" spans="18:18" x14ac:dyDescent="0.25">
      <c r="R43913" s="15">
        <v>2</v>
      </c>
    </row>
    <row r="43914" spans="18:18" x14ac:dyDescent="0.25">
      <c r="R43914" s="15">
        <v>2</v>
      </c>
    </row>
    <row r="43915" spans="18:18" x14ac:dyDescent="0.25">
      <c r="R43915" s="15">
        <v>2</v>
      </c>
    </row>
    <row r="43916" spans="18:18" x14ac:dyDescent="0.25">
      <c r="R43916" s="15">
        <v>2</v>
      </c>
    </row>
    <row r="43917" spans="18:18" x14ac:dyDescent="0.25">
      <c r="R43917" s="15">
        <v>2</v>
      </c>
    </row>
    <row r="43918" spans="18:18" x14ac:dyDescent="0.25">
      <c r="R43918" s="15">
        <v>2</v>
      </c>
    </row>
    <row r="43919" spans="18:18" x14ac:dyDescent="0.25">
      <c r="R43919" s="15">
        <v>2</v>
      </c>
    </row>
    <row r="43920" spans="18:18" x14ac:dyDescent="0.25">
      <c r="R43920" s="15">
        <v>2</v>
      </c>
    </row>
    <row r="43921" spans="18:18" x14ac:dyDescent="0.25">
      <c r="R43921" s="15">
        <v>2</v>
      </c>
    </row>
    <row r="43922" spans="18:18" x14ac:dyDescent="0.25">
      <c r="R43922" s="15">
        <v>2</v>
      </c>
    </row>
    <row r="43923" spans="18:18" x14ac:dyDescent="0.25">
      <c r="R43923" s="15">
        <v>2</v>
      </c>
    </row>
    <row r="43924" spans="18:18" x14ac:dyDescent="0.25">
      <c r="R43924" s="15">
        <v>2</v>
      </c>
    </row>
    <row r="43925" spans="18:18" x14ac:dyDescent="0.25">
      <c r="R43925" s="15">
        <v>2</v>
      </c>
    </row>
    <row r="43926" spans="18:18" x14ac:dyDescent="0.25">
      <c r="R43926" s="15">
        <v>2</v>
      </c>
    </row>
    <row r="43927" spans="18:18" x14ac:dyDescent="0.25">
      <c r="R43927" s="15">
        <v>2</v>
      </c>
    </row>
    <row r="43928" spans="18:18" x14ac:dyDescent="0.25">
      <c r="R43928" s="15">
        <v>2</v>
      </c>
    </row>
    <row r="43929" spans="18:18" x14ac:dyDescent="0.25">
      <c r="R43929" s="15">
        <v>2</v>
      </c>
    </row>
    <row r="43930" spans="18:18" x14ac:dyDescent="0.25">
      <c r="R43930" s="15">
        <v>2</v>
      </c>
    </row>
    <row r="43931" spans="18:18" x14ac:dyDescent="0.25">
      <c r="R43931" s="15">
        <v>2</v>
      </c>
    </row>
    <row r="43932" spans="18:18" x14ac:dyDescent="0.25">
      <c r="R43932" s="15">
        <v>2</v>
      </c>
    </row>
    <row r="43933" spans="18:18" x14ac:dyDescent="0.25">
      <c r="R43933" s="15">
        <v>2</v>
      </c>
    </row>
    <row r="43934" spans="18:18" x14ac:dyDescent="0.25">
      <c r="R43934" s="15">
        <v>2</v>
      </c>
    </row>
    <row r="43935" spans="18:18" x14ac:dyDescent="0.25">
      <c r="R43935" s="15">
        <v>2</v>
      </c>
    </row>
    <row r="43936" spans="18:18" x14ac:dyDescent="0.25">
      <c r="R43936" s="15">
        <v>2</v>
      </c>
    </row>
    <row r="43937" spans="18:18" x14ac:dyDescent="0.25">
      <c r="R43937" s="15">
        <v>2</v>
      </c>
    </row>
    <row r="43938" spans="18:18" x14ac:dyDescent="0.25">
      <c r="R43938" s="15">
        <v>1</v>
      </c>
    </row>
    <row r="43939" spans="18:18" x14ac:dyDescent="0.25">
      <c r="R43939" s="15">
        <v>1</v>
      </c>
    </row>
    <row r="43940" spans="18:18" x14ac:dyDescent="0.25">
      <c r="R43940" s="15">
        <v>1</v>
      </c>
    </row>
    <row r="43941" spans="18:18" x14ac:dyDescent="0.25">
      <c r="R43941" s="15">
        <v>1</v>
      </c>
    </row>
    <row r="43942" spans="18:18" x14ac:dyDescent="0.25">
      <c r="R43942" s="15">
        <v>1</v>
      </c>
    </row>
    <row r="43943" spans="18:18" x14ac:dyDescent="0.25">
      <c r="R43943" s="15">
        <v>1</v>
      </c>
    </row>
    <row r="43944" spans="18:18" x14ac:dyDescent="0.25">
      <c r="R43944" s="15">
        <v>1</v>
      </c>
    </row>
    <row r="43945" spans="18:18" x14ac:dyDescent="0.25">
      <c r="R43945" s="15">
        <v>1</v>
      </c>
    </row>
    <row r="43946" spans="18:18" x14ac:dyDescent="0.25">
      <c r="R43946" s="15">
        <v>1</v>
      </c>
    </row>
    <row r="43947" spans="18:18" x14ac:dyDescent="0.25">
      <c r="R43947" s="15">
        <v>1</v>
      </c>
    </row>
    <row r="43948" spans="18:18" x14ac:dyDescent="0.25">
      <c r="R43948" s="15">
        <v>1</v>
      </c>
    </row>
    <row r="43949" spans="18:18" x14ac:dyDescent="0.25">
      <c r="R43949" s="15">
        <v>1</v>
      </c>
    </row>
    <row r="43950" spans="18:18" x14ac:dyDescent="0.25">
      <c r="R43950" s="15">
        <v>1</v>
      </c>
    </row>
    <row r="43951" spans="18:18" x14ac:dyDescent="0.25">
      <c r="R43951" s="15">
        <v>1</v>
      </c>
    </row>
    <row r="43952" spans="18:18" x14ac:dyDescent="0.25">
      <c r="R43952" s="15">
        <v>1</v>
      </c>
    </row>
    <row r="43953" spans="18:18" x14ac:dyDescent="0.25">
      <c r="R43953" s="15">
        <v>1</v>
      </c>
    </row>
    <row r="43954" spans="18:18" x14ac:dyDescent="0.25">
      <c r="R43954" s="15">
        <v>1</v>
      </c>
    </row>
    <row r="43955" spans="18:18" x14ac:dyDescent="0.25">
      <c r="R43955" s="15">
        <v>1</v>
      </c>
    </row>
    <row r="43956" spans="18:18" x14ac:dyDescent="0.25">
      <c r="R43956" s="15">
        <v>1</v>
      </c>
    </row>
    <row r="43957" spans="18:18" x14ac:dyDescent="0.25">
      <c r="R43957" s="15">
        <v>1</v>
      </c>
    </row>
    <row r="43958" spans="18:18" x14ac:dyDescent="0.25">
      <c r="R43958" s="15">
        <v>1</v>
      </c>
    </row>
    <row r="43959" spans="18:18" x14ac:dyDescent="0.25">
      <c r="R43959" s="15">
        <v>1</v>
      </c>
    </row>
    <row r="43960" spans="18:18" x14ac:dyDescent="0.25">
      <c r="R43960" s="15">
        <v>1</v>
      </c>
    </row>
    <row r="43961" spans="18:18" x14ac:dyDescent="0.25">
      <c r="R43961" s="15">
        <v>1</v>
      </c>
    </row>
    <row r="43962" spans="18:18" x14ac:dyDescent="0.25">
      <c r="R43962" s="15">
        <v>1</v>
      </c>
    </row>
    <row r="43963" spans="18:18" x14ac:dyDescent="0.25">
      <c r="R43963" s="15">
        <v>1</v>
      </c>
    </row>
    <row r="43964" spans="18:18" x14ac:dyDescent="0.25">
      <c r="R43964" s="15">
        <v>1</v>
      </c>
    </row>
    <row r="43965" spans="18:18" x14ac:dyDescent="0.25">
      <c r="R43965" s="15">
        <v>1</v>
      </c>
    </row>
    <row r="43966" spans="18:18" x14ac:dyDescent="0.25">
      <c r="R43966" s="15">
        <v>1</v>
      </c>
    </row>
    <row r="43967" spans="18:18" x14ac:dyDescent="0.25">
      <c r="R43967" s="15">
        <v>3</v>
      </c>
    </row>
    <row r="43968" spans="18:18" x14ac:dyDescent="0.25">
      <c r="R43968" s="15">
        <v>3</v>
      </c>
    </row>
    <row r="43969" spans="18:18" x14ac:dyDescent="0.25">
      <c r="R43969" s="15">
        <v>3</v>
      </c>
    </row>
    <row r="43970" spans="18:18" x14ac:dyDescent="0.25">
      <c r="R43970" s="15">
        <v>3</v>
      </c>
    </row>
    <row r="43971" spans="18:18" x14ac:dyDescent="0.25">
      <c r="R43971" s="15">
        <v>3</v>
      </c>
    </row>
    <row r="43972" spans="18:18" x14ac:dyDescent="0.25">
      <c r="R43972" s="15">
        <v>4</v>
      </c>
    </row>
    <row r="43973" spans="18:18" x14ac:dyDescent="0.25">
      <c r="R43973" s="15">
        <v>4</v>
      </c>
    </row>
    <row r="43974" spans="18:18" x14ac:dyDescent="0.25">
      <c r="R43974" s="15">
        <v>4</v>
      </c>
    </row>
    <row r="43975" spans="18:18" x14ac:dyDescent="0.25">
      <c r="R43975" s="15">
        <v>4</v>
      </c>
    </row>
    <row r="43976" spans="18:18" x14ac:dyDescent="0.25">
      <c r="R43976" s="15">
        <v>4</v>
      </c>
    </row>
    <row r="43977" spans="18:18" x14ac:dyDescent="0.25">
      <c r="R43977" s="15">
        <v>4</v>
      </c>
    </row>
    <row r="43978" spans="18:18" x14ac:dyDescent="0.25">
      <c r="R43978" s="15">
        <v>4</v>
      </c>
    </row>
    <row r="43979" spans="18:18" x14ac:dyDescent="0.25">
      <c r="R43979" s="15">
        <v>4</v>
      </c>
    </row>
    <row r="43980" spans="18:18" x14ac:dyDescent="0.25">
      <c r="R43980" s="15">
        <v>4</v>
      </c>
    </row>
    <row r="43981" spans="18:18" x14ac:dyDescent="0.25">
      <c r="R43981" s="15">
        <v>4</v>
      </c>
    </row>
    <row r="43982" spans="18:18" x14ac:dyDescent="0.25">
      <c r="R43982" s="15">
        <v>4</v>
      </c>
    </row>
    <row r="43983" spans="18:18" x14ac:dyDescent="0.25">
      <c r="R43983" s="15">
        <v>4</v>
      </c>
    </row>
    <row r="43984" spans="18:18" x14ac:dyDescent="0.25">
      <c r="R43984" s="15">
        <v>4</v>
      </c>
    </row>
    <row r="43985" spans="18:18" x14ac:dyDescent="0.25">
      <c r="R43985" s="15">
        <v>4</v>
      </c>
    </row>
    <row r="43986" spans="18:18" x14ac:dyDescent="0.25">
      <c r="R43986" s="15">
        <v>4</v>
      </c>
    </row>
    <row r="43987" spans="18:18" x14ac:dyDescent="0.25">
      <c r="R43987" s="15">
        <v>4</v>
      </c>
    </row>
    <row r="43988" spans="18:18" x14ac:dyDescent="0.25">
      <c r="R43988" s="15">
        <v>4</v>
      </c>
    </row>
    <row r="43989" spans="18:18" x14ac:dyDescent="0.25">
      <c r="R43989" s="15">
        <v>4</v>
      </c>
    </row>
    <row r="43990" spans="18:18" x14ac:dyDescent="0.25">
      <c r="R43990" s="15">
        <v>4</v>
      </c>
    </row>
    <row r="43991" spans="18:18" x14ac:dyDescent="0.25">
      <c r="R43991" s="15">
        <v>4</v>
      </c>
    </row>
    <row r="43992" spans="18:18" x14ac:dyDescent="0.25">
      <c r="R43992" s="15">
        <v>4</v>
      </c>
    </row>
    <row r="43993" spans="18:18" x14ac:dyDescent="0.25">
      <c r="R43993" s="15">
        <v>4</v>
      </c>
    </row>
    <row r="43994" spans="18:18" x14ac:dyDescent="0.25">
      <c r="R43994" s="15">
        <v>4</v>
      </c>
    </row>
    <row r="43995" spans="18:18" x14ac:dyDescent="0.25">
      <c r="R43995" s="15">
        <v>4</v>
      </c>
    </row>
    <row r="43996" spans="18:18" x14ac:dyDescent="0.25">
      <c r="R43996" s="15">
        <v>4</v>
      </c>
    </row>
    <row r="43997" spans="18:18" x14ac:dyDescent="0.25">
      <c r="R43997" s="15">
        <v>4</v>
      </c>
    </row>
    <row r="43998" spans="18:18" x14ac:dyDescent="0.25">
      <c r="R43998" s="15">
        <v>4</v>
      </c>
    </row>
    <row r="43999" spans="18:18" x14ac:dyDescent="0.25">
      <c r="R43999" s="15">
        <v>4</v>
      </c>
    </row>
    <row r="44000" spans="18:18" x14ac:dyDescent="0.25">
      <c r="R44000" s="15">
        <v>4</v>
      </c>
    </row>
    <row r="44001" spans="18:18" x14ac:dyDescent="0.25">
      <c r="R44001" s="15">
        <v>4</v>
      </c>
    </row>
    <row r="44002" spans="18:18" x14ac:dyDescent="0.25">
      <c r="R44002" s="15">
        <v>4</v>
      </c>
    </row>
    <row r="44003" spans="18:18" x14ac:dyDescent="0.25">
      <c r="R44003" s="15">
        <v>4</v>
      </c>
    </row>
    <row r="44004" spans="18:18" x14ac:dyDescent="0.25">
      <c r="R44004" s="15">
        <v>4</v>
      </c>
    </row>
    <row r="44005" spans="18:18" x14ac:dyDescent="0.25">
      <c r="R44005" s="15">
        <v>4</v>
      </c>
    </row>
    <row r="44006" spans="18:18" x14ac:dyDescent="0.25">
      <c r="R44006" s="15">
        <v>4</v>
      </c>
    </row>
    <row r="44007" spans="18:18" x14ac:dyDescent="0.25">
      <c r="R44007" s="15">
        <v>4</v>
      </c>
    </row>
    <row r="44008" spans="18:18" x14ac:dyDescent="0.25">
      <c r="R44008" s="15">
        <v>4</v>
      </c>
    </row>
    <row r="44009" spans="18:18" x14ac:dyDescent="0.25">
      <c r="R44009" s="15">
        <v>4</v>
      </c>
    </row>
    <row r="44010" spans="18:18" x14ac:dyDescent="0.25">
      <c r="R44010" s="15">
        <v>4</v>
      </c>
    </row>
    <row r="44011" spans="18:18" x14ac:dyDescent="0.25">
      <c r="R44011" s="15">
        <v>4</v>
      </c>
    </row>
    <row r="44012" spans="18:18" x14ac:dyDescent="0.25">
      <c r="R44012" s="15">
        <v>4</v>
      </c>
    </row>
    <row r="44013" spans="18:18" x14ac:dyDescent="0.25">
      <c r="R44013" s="15">
        <v>4</v>
      </c>
    </row>
    <row r="44014" spans="18:18" x14ac:dyDescent="0.25">
      <c r="R44014" s="15">
        <v>4</v>
      </c>
    </row>
    <row r="44015" spans="18:18" x14ac:dyDescent="0.25">
      <c r="R44015" s="15">
        <v>4</v>
      </c>
    </row>
    <row r="44016" spans="18:18" x14ac:dyDescent="0.25">
      <c r="R44016" s="15">
        <v>4</v>
      </c>
    </row>
    <row r="44017" spans="18:18" x14ac:dyDescent="0.25">
      <c r="R44017" s="15">
        <v>4</v>
      </c>
    </row>
    <row r="44018" spans="18:18" x14ac:dyDescent="0.25">
      <c r="R44018" s="15">
        <v>4</v>
      </c>
    </row>
    <row r="44019" spans="18:18" x14ac:dyDescent="0.25">
      <c r="R44019" s="15">
        <v>4</v>
      </c>
    </row>
    <row r="44020" spans="18:18" x14ac:dyDescent="0.25">
      <c r="R44020" s="15">
        <v>4</v>
      </c>
    </row>
    <row r="44021" spans="18:18" x14ac:dyDescent="0.25">
      <c r="R44021" s="15">
        <v>4</v>
      </c>
    </row>
    <row r="44022" spans="18:18" x14ac:dyDescent="0.25">
      <c r="R44022" s="15">
        <v>4</v>
      </c>
    </row>
    <row r="44023" spans="18:18" x14ac:dyDescent="0.25">
      <c r="R44023" s="15">
        <v>4</v>
      </c>
    </row>
    <row r="44024" spans="18:18" x14ac:dyDescent="0.25">
      <c r="R44024" s="15">
        <v>4</v>
      </c>
    </row>
    <row r="44025" spans="18:18" x14ac:dyDescent="0.25">
      <c r="R44025" s="15">
        <v>4</v>
      </c>
    </row>
    <row r="44026" spans="18:18" x14ac:dyDescent="0.25">
      <c r="R44026" s="15">
        <v>4</v>
      </c>
    </row>
    <row r="44027" spans="18:18" x14ac:dyDescent="0.25">
      <c r="R44027" s="15">
        <v>4</v>
      </c>
    </row>
    <row r="44028" spans="18:18" x14ac:dyDescent="0.25">
      <c r="R44028" s="15">
        <v>4</v>
      </c>
    </row>
    <row r="44029" spans="18:18" x14ac:dyDescent="0.25">
      <c r="R44029" s="15">
        <v>4</v>
      </c>
    </row>
    <row r="44030" spans="18:18" x14ac:dyDescent="0.25">
      <c r="R44030" s="15">
        <v>4</v>
      </c>
    </row>
    <row r="44031" spans="18:18" x14ac:dyDescent="0.25">
      <c r="R44031" s="15">
        <v>4</v>
      </c>
    </row>
    <row r="44032" spans="18:18" x14ac:dyDescent="0.25">
      <c r="R44032" s="15">
        <v>4</v>
      </c>
    </row>
    <row r="44033" spans="18:18" x14ac:dyDescent="0.25">
      <c r="R44033" s="15">
        <v>4</v>
      </c>
    </row>
    <row r="44034" spans="18:18" x14ac:dyDescent="0.25">
      <c r="R44034" s="15">
        <v>4</v>
      </c>
    </row>
    <row r="44035" spans="18:18" x14ac:dyDescent="0.25">
      <c r="R44035" s="15">
        <v>4</v>
      </c>
    </row>
    <row r="44036" spans="18:18" x14ac:dyDescent="0.25">
      <c r="R44036" s="15">
        <v>4</v>
      </c>
    </row>
    <row r="44037" spans="18:18" x14ac:dyDescent="0.25">
      <c r="R44037" s="15">
        <v>4</v>
      </c>
    </row>
    <row r="44038" spans="18:18" x14ac:dyDescent="0.25">
      <c r="R44038" s="15">
        <v>4</v>
      </c>
    </row>
    <row r="44039" spans="18:18" x14ac:dyDescent="0.25">
      <c r="R44039" s="15">
        <v>4</v>
      </c>
    </row>
    <row r="44040" spans="18:18" x14ac:dyDescent="0.25">
      <c r="R44040" s="15">
        <v>4</v>
      </c>
    </row>
    <row r="44041" spans="18:18" x14ac:dyDescent="0.25">
      <c r="R44041" s="15">
        <v>4</v>
      </c>
    </row>
    <row r="44042" spans="18:18" x14ac:dyDescent="0.25">
      <c r="R44042" s="15">
        <v>4</v>
      </c>
    </row>
    <row r="44043" spans="18:18" x14ac:dyDescent="0.25">
      <c r="R44043" s="15">
        <v>4</v>
      </c>
    </row>
    <row r="44044" spans="18:18" x14ac:dyDescent="0.25">
      <c r="R44044" s="15">
        <v>4</v>
      </c>
    </row>
    <row r="44045" spans="18:18" x14ac:dyDescent="0.25">
      <c r="R44045" s="15">
        <v>4</v>
      </c>
    </row>
    <row r="44046" spans="18:18" x14ac:dyDescent="0.25">
      <c r="R44046" s="15">
        <v>4</v>
      </c>
    </row>
    <row r="44047" spans="18:18" x14ac:dyDescent="0.25">
      <c r="R44047" s="15">
        <v>4</v>
      </c>
    </row>
    <row r="44048" spans="18:18" x14ac:dyDescent="0.25">
      <c r="R44048" s="15">
        <v>4</v>
      </c>
    </row>
    <row r="44049" spans="18:18" x14ac:dyDescent="0.25">
      <c r="R44049" s="15">
        <v>4</v>
      </c>
    </row>
    <row r="44050" spans="18:18" x14ac:dyDescent="0.25">
      <c r="R44050" s="15">
        <v>4</v>
      </c>
    </row>
    <row r="44051" spans="18:18" x14ac:dyDescent="0.25">
      <c r="R44051" s="15">
        <v>3</v>
      </c>
    </row>
    <row r="44052" spans="18:18" x14ac:dyDescent="0.25">
      <c r="R44052" s="15">
        <v>3</v>
      </c>
    </row>
    <row r="44053" spans="18:18" x14ac:dyDescent="0.25">
      <c r="R44053" s="15">
        <v>3</v>
      </c>
    </row>
    <row r="44054" spans="18:18" x14ac:dyDescent="0.25">
      <c r="R44054" s="15">
        <v>3</v>
      </c>
    </row>
    <row r="44055" spans="18:18" x14ac:dyDescent="0.25">
      <c r="R44055" s="15">
        <v>3</v>
      </c>
    </row>
    <row r="44056" spans="18:18" x14ac:dyDescent="0.25">
      <c r="R44056" s="15">
        <v>3</v>
      </c>
    </row>
    <row r="44057" spans="18:18" x14ac:dyDescent="0.25">
      <c r="R44057" s="15">
        <v>3</v>
      </c>
    </row>
    <row r="44058" spans="18:18" x14ac:dyDescent="0.25">
      <c r="R44058" s="15">
        <v>3</v>
      </c>
    </row>
    <row r="44059" spans="18:18" x14ac:dyDescent="0.25">
      <c r="R44059" s="15">
        <v>3</v>
      </c>
    </row>
    <row r="44060" spans="18:18" x14ac:dyDescent="0.25">
      <c r="R44060" s="15">
        <v>3</v>
      </c>
    </row>
    <row r="44061" spans="18:18" x14ac:dyDescent="0.25">
      <c r="R44061" s="15">
        <v>3</v>
      </c>
    </row>
    <row r="44062" spans="18:18" x14ac:dyDescent="0.25">
      <c r="R44062" s="15">
        <v>3</v>
      </c>
    </row>
    <row r="44063" spans="18:18" x14ac:dyDescent="0.25">
      <c r="R44063" s="15">
        <v>3</v>
      </c>
    </row>
    <row r="44064" spans="18:18" x14ac:dyDescent="0.25">
      <c r="R44064" s="15">
        <v>3</v>
      </c>
    </row>
    <row r="44065" spans="18:18" x14ac:dyDescent="0.25">
      <c r="R44065" s="15">
        <v>3</v>
      </c>
    </row>
    <row r="44066" spans="18:18" x14ac:dyDescent="0.25">
      <c r="R44066" s="15">
        <v>3</v>
      </c>
    </row>
    <row r="44067" spans="18:18" x14ac:dyDescent="0.25">
      <c r="R44067" s="15">
        <v>3</v>
      </c>
    </row>
    <row r="44068" spans="18:18" x14ac:dyDescent="0.25">
      <c r="R44068" s="15">
        <v>3</v>
      </c>
    </row>
    <row r="44069" spans="18:18" x14ac:dyDescent="0.25">
      <c r="R44069" s="15">
        <v>3</v>
      </c>
    </row>
    <row r="44070" spans="18:18" x14ac:dyDescent="0.25">
      <c r="R44070" s="15">
        <v>3</v>
      </c>
    </row>
    <row r="44071" spans="18:18" x14ac:dyDescent="0.25">
      <c r="R44071" s="15">
        <v>1</v>
      </c>
    </row>
    <row r="44072" spans="18:18" x14ac:dyDescent="0.25">
      <c r="R44072" s="15">
        <v>1</v>
      </c>
    </row>
    <row r="44073" spans="18:18" x14ac:dyDescent="0.25">
      <c r="R44073" s="15">
        <v>1</v>
      </c>
    </row>
    <row r="44074" spans="18:18" x14ac:dyDescent="0.25">
      <c r="R44074" s="15">
        <v>1</v>
      </c>
    </row>
    <row r="44075" spans="18:18" x14ac:dyDescent="0.25">
      <c r="R44075" s="15">
        <v>1</v>
      </c>
    </row>
    <row r="44076" spans="18:18" x14ac:dyDescent="0.25">
      <c r="R44076" s="15">
        <v>1</v>
      </c>
    </row>
    <row r="44077" spans="18:18" x14ac:dyDescent="0.25">
      <c r="R44077" s="15">
        <v>1</v>
      </c>
    </row>
    <row r="44078" spans="18:18" x14ac:dyDescent="0.25">
      <c r="R44078" s="15">
        <v>1</v>
      </c>
    </row>
    <row r="44079" spans="18:18" x14ac:dyDescent="0.25">
      <c r="R44079" s="15">
        <v>1</v>
      </c>
    </row>
    <row r="44080" spans="18:18" x14ac:dyDescent="0.25">
      <c r="R44080" s="15">
        <v>1</v>
      </c>
    </row>
    <row r="44081" spans="18:18" x14ac:dyDescent="0.25">
      <c r="R44081" s="15">
        <v>1</v>
      </c>
    </row>
    <row r="44082" spans="18:18" x14ac:dyDescent="0.25">
      <c r="R44082" s="15">
        <v>1</v>
      </c>
    </row>
    <row r="44083" spans="18:18" x14ac:dyDescent="0.25">
      <c r="R44083" s="15">
        <v>1</v>
      </c>
    </row>
    <row r="44084" spans="18:18" x14ac:dyDescent="0.25">
      <c r="R44084" s="15">
        <v>1</v>
      </c>
    </row>
    <row r="44085" spans="18:18" x14ac:dyDescent="0.25">
      <c r="R44085" s="15">
        <v>1</v>
      </c>
    </row>
    <row r="44086" spans="18:18" x14ac:dyDescent="0.25">
      <c r="R44086" s="15">
        <v>1</v>
      </c>
    </row>
    <row r="44087" spans="18:18" x14ac:dyDescent="0.25">
      <c r="R44087" s="15">
        <v>1</v>
      </c>
    </row>
    <row r="44088" spans="18:18" x14ac:dyDescent="0.25">
      <c r="R44088" s="15">
        <v>1</v>
      </c>
    </row>
    <row r="44089" spans="18:18" x14ac:dyDescent="0.25">
      <c r="R44089" s="15">
        <v>1</v>
      </c>
    </row>
    <row r="44090" spans="18:18" x14ac:dyDescent="0.25">
      <c r="R44090" s="15">
        <v>1</v>
      </c>
    </row>
    <row r="44091" spans="18:18" x14ac:dyDescent="0.25">
      <c r="R44091" s="15">
        <v>3</v>
      </c>
    </row>
    <row r="44092" spans="18:18" x14ac:dyDescent="0.25">
      <c r="R44092" s="15">
        <v>3</v>
      </c>
    </row>
    <row r="44093" spans="18:18" x14ac:dyDescent="0.25">
      <c r="R44093" s="15">
        <v>3</v>
      </c>
    </row>
    <row r="44094" spans="18:18" x14ac:dyDescent="0.25">
      <c r="R44094" s="15">
        <v>3</v>
      </c>
    </row>
    <row r="44095" spans="18:18" x14ac:dyDescent="0.25">
      <c r="R44095" s="15">
        <v>3</v>
      </c>
    </row>
    <row r="44096" spans="18:18" x14ac:dyDescent="0.25">
      <c r="R44096" s="15">
        <v>3</v>
      </c>
    </row>
    <row r="44097" spans="18:18" x14ac:dyDescent="0.25">
      <c r="R44097" s="15">
        <v>3</v>
      </c>
    </row>
    <row r="44098" spans="18:18" x14ac:dyDescent="0.25">
      <c r="R44098" s="15">
        <v>3</v>
      </c>
    </row>
    <row r="44099" spans="18:18" x14ac:dyDescent="0.25">
      <c r="R44099" s="15">
        <v>3</v>
      </c>
    </row>
    <row r="44100" spans="18:18" x14ac:dyDescent="0.25">
      <c r="R44100" s="15">
        <v>3</v>
      </c>
    </row>
    <row r="44101" spans="18:18" x14ac:dyDescent="0.25">
      <c r="R44101" s="15">
        <v>3</v>
      </c>
    </row>
    <row r="44102" spans="18:18" x14ac:dyDescent="0.25">
      <c r="R44102" s="15">
        <v>3</v>
      </c>
    </row>
    <row r="44103" spans="18:18" x14ac:dyDescent="0.25">
      <c r="R44103" s="15">
        <v>3</v>
      </c>
    </row>
    <row r="44104" spans="18:18" x14ac:dyDescent="0.25">
      <c r="R44104" s="15">
        <v>3</v>
      </c>
    </row>
    <row r="44105" spans="18:18" x14ac:dyDescent="0.25">
      <c r="R44105" s="15">
        <v>3</v>
      </c>
    </row>
    <row r="44106" spans="18:18" x14ac:dyDescent="0.25">
      <c r="R44106" s="15">
        <v>3</v>
      </c>
    </row>
    <row r="44107" spans="18:18" x14ac:dyDescent="0.25">
      <c r="R44107" s="15">
        <v>3</v>
      </c>
    </row>
    <row r="44108" spans="18:18" x14ac:dyDescent="0.25">
      <c r="R44108" s="15">
        <v>3</v>
      </c>
    </row>
    <row r="44109" spans="18:18" x14ac:dyDescent="0.25">
      <c r="R44109" s="15">
        <v>3</v>
      </c>
    </row>
    <row r="44110" spans="18:18" x14ac:dyDescent="0.25">
      <c r="R44110" s="15">
        <v>3</v>
      </c>
    </row>
    <row r="44111" spans="18:18" x14ac:dyDescent="0.25">
      <c r="R44111" s="15">
        <v>3</v>
      </c>
    </row>
    <row r="44112" spans="18:18" x14ac:dyDescent="0.25">
      <c r="R44112" s="15">
        <v>3</v>
      </c>
    </row>
    <row r="44113" spans="18:18" x14ac:dyDescent="0.25">
      <c r="R44113" s="15">
        <v>3</v>
      </c>
    </row>
    <row r="44114" spans="18:18" x14ac:dyDescent="0.25">
      <c r="R44114" s="15">
        <v>3</v>
      </c>
    </row>
    <row r="44115" spans="18:18" x14ac:dyDescent="0.25">
      <c r="R44115" s="15">
        <v>3</v>
      </c>
    </row>
    <row r="44116" spans="18:18" x14ac:dyDescent="0.25">
      <c r="R44116" s="15">
        <v>3</v>
      </c>
    </row>
    <row r="44117" spans="18:18" x14ac:dyDescent="0.25">
      <c r="R44117" s="15">
        <v>3</v>
      </c>
    </row>
    <row r="44118" spans="18:18" x14ac:dyDescent="0.25">
      <c r="R44118" s="15">
        <v>3</v>
      </c>
    </row>
    <row r="44119" spans="18:18" x14ac:dyDescent="0.25">
      <c r="R44119" s="15">
        <v>3</v>
      </c>
    </row>
    <row r="44120" spans="18:18" x14ac:dyDescent="0.25">
      <c r="R44120" s="15">
        <v>3</v>
      </c>
    </row>
    <row r="44121" spans="18:18" x14ac:dyDescent="0.25">
      <c r="R44121" s="15">
        <v>3</v>
      </c>
    </row>
    <row r="44122" spans="18:18" x14ac:dyDescent="0.25">
      <c r="R44122" s="15">
        <v>3</v>
      </c>
    </row>
    <row r="44123" spans="18:18" x14ac:dyDescent="0.25">
      <c r="R44123" s="15">
        <v>3</v>
      </c>
    </row>
    <row r="44124" spans="18:18" x14ac:dyDescent="0.25">
      <c r="R44124" s="15">
        <v>3</v>
      </c>
    </row>
    <row r="44125" spans="18:18" x14ac:dyDescent="0.25">
      <c r="R44125" s="15">
        <v>3</v>
      </c>
    </row>
    <row r="44126" spans="18:18" x14ac:dyDescent="0.25">
      <c r="R44126" s="15">
        <v>3</v>
      </c>
    </row>
    <row r="44127" spans="18:18" x14ac:dyDescent="0.25">
      <c r="R44127" s="15">
        <v>3</v>
      </c>
    </row>
    <row r="44128" spans="18:18" x14ac:dyDescent="0.25">
      <c r="R44128" s="15">
        <v>4</v>
      </c>
    </row>
    <row r="44129" spans="18:18" x14ac:dyDescent="0.25">
      <c r="R44129" s="15">
        <v>4</v>
      </c>
    </row>
    <row r="44130" spans="18:18" x14ac:dyDescent="0.25">
      <c r="R44130" s="15">
        <v>1</v>
      </c>
    </row>
    <row r="44131" spans="18:18" x14ac:dyDescent="0.25">
      <c r="R44131" s="15">
        <v>1</v>
      </c>
    </row>
    <row r="44132" spans="18:18" x14ac:dyDescent="0.25">
      <c r="R44132" s="15">
        <v>1</v>
      </c>
    </row>
    <row r="44133" spans="18:18" x14ac:dyDescent="0.25">
      <c r="R44133" s="15">
        <v>1</v>
      </c>
    </row>
    <row r="44134" spans="18:18" x14ac:dyDescent="0.25">
      <c r="R44134" s="15">
        <v>4</v>
      </c>
    </row>
    <row r="44135" spans="18:18" x14ac:dyDescent="0.25">
      <c r="R44135" s="15">
        <v>4</v>
      </c>
    </row>
    <row r="44136" spans="18:18" x14ac:dyDescent="0.25">
      <c r="R44136" s="15">
        <v>1</v>
      </c>
    </row>
    <row r="44137" spans="18:18" x14ac:dyDescent="0.25">
      <c r="R44137" s="15">
        <v>1</v>
      </c>
    </row>
    <row r="44138" spans="18:18" x14ac:dyDescent="0.25">
      <c r="R44138" s="15">
        <v>1</v>
      </c>
    </row>
    <row r="44139" spans="18:18" x14ac:dyDescent="0.25">
      <c r="R44139" s="15">
        <v>1</v>
      </c>
    </row>
    <row r="44140" spans="18:18" x14ac:dyDescent="0.25">
      <c r="R44140" s="15">
        <v>3</v>
      </c>
    </row>
    <row r="44141" spans="18:18" x14ac:dyDescent="0.25">
      <c r="R44141" s="15">
        <v>3</v>
      </c>
    </row>
    <row r="44142" spans="18:18" x14ac:dyDescent="0.25">
      <c r="R44142" s="15">
        <v>1</v>
      </c>
    </row>
    <row r="44143" spans="18:18" x14ac:dyDescent="0.25">
      <c r="R44143" s="15">
        <v>1</v>
      </c>
    </row>
    <row r="44144" spans="18:18" x14ac:dyDescent="0.25">
      <c r="R44144" s="15">
        <v>1</v>
      </c>
    </row>
    <row r="44145" spans="18:18" x14ac:dyDescent="0.25">
      <c r="R44145" s="15">
        <v>3</v>
      </c>
    </row>
    <row r="44146" spans="18:18" x14ac:dyDescent="0.25">
      <c r="R44146" s="15">
        <v>3</v>
      </c>
    </row>
    <row r="44147" spans="18:18" x14ac:dyDescent="0.25">
      <c r="R44147" s="15">
        <v>3</v>
      </c>
    </row>
    <row r="44148" spans="18:18" x14ac:dyDescent="0.25">
      <c r="R44148" s="15">
        <v>3</v>
      </c>
    </row>
    <row r="44149" spans="18:18" x14ac:dyDescent="0.25">
      <c r="R44149" s="15">
        <v>3</v>
      </c>
    </row>
    <row r="44150" spans="18:18" x14ac:dyDescent="0.25">
      <c r="R44150" s="15">
        <v>3</v>
      </c>
    </row>
    <row r="44151" spans="18:18" x14ac:dyDescent="0.25">
      <c r="R44151" s="15">
        <v>3</v>
      </c>
    </row>
    <row r="44152" spans="18:18" x14ac:dyDescent="0.25">
      <c r="R44152" s="15">
        <v>3</v>
      </c>
    </row>
    <row r="44153" spans="18:18" x14ac:dyDescent="0.25">
      <c r="R44153" s="15">
        <v>3</v>
      </c>
    </row>
    <row r="44154" spans="18:18" x14ac:dyDescent="0.25">
      <c r="R44154" s="15">
        <v>3</v>
      </c>
    </row>
    <row r="44155" spans="18:18" x14ac:dyDescent="0.25">
      <c r="R44155" s="15">
        <v>3</v>
      </c>
    </row>
    <row r="44156" spans="18:18" x14ac:dyDescent="0.25">
      <c r="R44156" s="15">
        <v>3</v>
      </c>
    </row>
    <row r="44157" spans="18:18" x14ac:dyDescent="0.25">
      <c r="R44157" s="15">
        <v>3</v>
      </c>
    </row>
    <row r="44158" spans="18:18" x14ac:dyDescent="0.25">
      <c r="R44158" s="15">
        <v>3</v>
      </c>
    </row>
    <row r="44159" spans="18:18" x14ac:dyDescent="0.25">
      <c r="R44159" s="15">
        <v>3</v>
      </c>
    </row>
    <row r="44160" spans="18:18" x14ac:dyDescent="0.25">
      <c r="R44160" s="15">
        <v>4</v>
      </c>
    </row>
    <row r="44161" spans="18:18" x14ac:dyDescent="0.25">
      <c r="R44161" s="15">
        <v>4</v>
      </c>
    </row>
    <row r="44162" spans="18:18" x14ac:dyDescent="0.25">
      <c r="R44162" s="15">
        <v>4</v>
      </c>
    </row>
    <row r="44163" spans="18:18" x14ac:dyDescent="0.25">
      <c r="R44163" s="15">
        <v>4</v>
      </c>
    </row>
    <row r="44164" spans="18:18" x14ac:dyDescent="0.25">
      <c r="R44164" s="15">
        <v>4</v>
      </c>
    </row>
    <row r="44165" spans="18:18" x14ac:dyDescent="0.25">
      <c r="R44165" s="15">
        <v>4</v>
      </c>
    </row>
    <row r="44166" spans="18:18" x14ac:dyDescent="0.25">
      <c r="R44166" s="15">
        <v>4</v>
      </c>
    </row>
    <row r="44167" spans="18:18" x14ac:dyDescent="0.25">
      <c r="R44167" s="15">
        <v>4</v>
      </c>
    </row>
    <row r="44168" spans="18:18" x14ac:dyDescent="0.25">
      <c r="R44168" s="15">
        <v>4</v>
      </c>
    </row>
    <row r="44169" spans="18:18" x14ac:dyDescent="0.25">
      <c r="R44169" s="15">
        <v>4</v>
      </c>
    </row>
    <row r="44170" spans="18:18" x14ac:dyDescent="0.25">
      <c r="R44170" s="15">
        <v>4</v>
      </c>
    </row>
    <row r="44171" spans="18:18" x14ac:dyDescent="0.25">
      <c r="R44171" s="15">
        <v>4</v>
      </c>
    </row>
    <row r="44172" spans="18:18" x14ac:dyDescent="0.25">
      <c r="R44172" s="15">
        <v>4</v>
      </c>
    </row>
    <row r="44173" spans="18:18" x14ac:dyDescent="0.25">
      <c r="R44173" s="15">
        <v>4</v>
      </c>
    </row>
    <row r="44174" spans="18:18" x14ac:dyDescent="0.25">
      <c r="R44174" s="15">
        <v>4</v>
      </c>
    </row>
    <row r="44175" spans="18:18" x14ac:dyDescent="0.25">
      <c r="R44175" s="15">
        <v>4</v>
      </c>
    </row>
    <row r="44176" spans="18:18" x14ac:dyDescent="0.25">
      <c r="R44176" s="15">
        <v>4</v>
      </c>
    </row>
    <row r="44177" spans="18:18" x14ac:dyDescent="0.25">
      <c r="R44177" s="15">
        <v>4</v>
      </c>
    </row>
    <row r="44178" spans="18:18" x14ac:dyDescent="0.25">
      <c r="R44178" s="15">
        <v>4</v>
      </c>
    </row>
    <row r="44179" spans="18:18" x14ac:dyDescent="0.25">
      <c r="R44179" s="15">
        <v>4</v>
      </c>
    </row>
    <row r="44180" spans="18:18" x14ac:dyDescent="0.25">
      <c r="R44180" s="15">
        <v>4</v>
      </c>
    </row>
    <row r="44181" spans="18:18" x14ac:dyDescent="0.25">
      <c r="R44181" s="15">
        <v>3</v>
      </c>
    </row>
    <row r="44182" spans="18:18" x14ac:dyDescent="0.25">
      <c r="R44182" s="15">
        <v>3</v>
      </c>
    </row>
    <row r="44183" spans="18:18" x14ac:dyDescent="0.25">
      <c r="R44183" s="15">
        <v>3</v>
      </c>
    </row>
    <row r="44184" spans="18:18" x14ac:dyDescent="0.25">
      <c r="R44184" s="15">
        <v>3</v>
      </c>
    </row>
    <row r="44185" spans="18:18" x14ac:dyDescent="0.25">
      <c r="R44185" s="15">
        <v>3</v>
      </c>
    </row>
    <row r="44186" spans="18:18" x14ac:dyDescent="0.25">
      <c r="R44186" s="15">
        <v>3</v>
      </c>
    </row>
    <row r="44187" spans="18:18" x14ac:dyDescent="0.25">
      <c r="R44187" s="15">
        <v>3</v>
      </c>
    </row>
    <row r="44188" spans="18:18" x14ac:dyDescent="0.25">
      <c r="R44188" s="15">
        <v>2</v>
      </c>
    </row>
    <row r="44189" spans="18:18" x14ac:dyDescent="0.25">
      <c r="R44189" s="15">
        <v>2</v>
      </c>
    </row>
    <row r="44190" spans="18:18" x14ac:dyDescent="0.25">
      <c r="R44190" s="15">
        <v>2</v>
      </c>
    </row>
    <row r="44191" spans="18:18" x14ac:dyDescent="0.25">
      <c r="R44191" s="15">
        <v>2</v>
      </c>
    </row>
    <row r="44192" spans="18:18" x14ac:dyDescent="0.25">
      <c r="R44192" s="15">
        <v>2</v>
      </c>
    </row>
    <row r="44193" spans="18:18" x14ac:dyDescent="0.25">
      <c r="R44193" s="15">
        <v>2</v>
      </c>
    </row>
    <row r="44194" spans="18:18" x14ac:dyDescent="0.25">
      <c r="R44194" s="15">
        <v>2</v>
      </c>
    </row>
    <row r="44195" spans="18:18" x14ac:dyDescent="0.25">
      <c r="R44195" s="15">
        <v>2</v>
      </c>
    </row>
    <row r="44196" spans="18:18" x14ac:dyDescent="0.25">
      <c r="R44196" s="15">
        <v>2</v>
      </c>
    </row>
    <row r="44197" spans="18:18" x14ac:dyDescent="0.25">
      <c r="R44197" s="15">
        <v>2</v>
      </c>
    </row>
    <row r="44198" spans="18:18" x14ac:dyDescent="0.25">
      <c r="R44198" s="15">
        <v>2</v>
      </c>
    </row>
    <row r="44199" spans="18:18" x14ac:dyDescent="0.25">
      <c r="R44199" s="15">
        <v>1</v>
      </c>
    </row>
    <row r="44200" spans="18:18" x14ac:dyDescent="0.25">
      <c r="R44200" s="15">
        <v>1</v>
      </c>
    </row>
    <row r="44201" spans="18:18" x14ac:dyDescent="0.25">
      <c r="R44201" s="15">
        <v>1</v>
      </c>
    </row>
    <row r="44202" spans="18:18" x14ac:dyDescent="0.25">
      <c r="R44202" s="15">
        <v>1</v>
      </c>
    </row>
    <row r="44203" spans="18:18" x14ac:dyDescent="0.25">
      <c r="R44203" s="15">
        <v>1</v>
      </c>
    </row>
    <row r="44204" spans="18:18" x14ac:dyDescent="0.25">
      <c r="R44204" s="15">
        <v>1</v>
      </c>
    </row>
    <row r="44205" spans="18:18" x14ac:dyDescent="0.25">
      <c r="R44205" s="15">
        <v>1</v>
      </c>
    </row>
    <row r="44206" spans="18:18" x14ac:dyDescent="0.25">
      <c r="R44206" s="15">
        <v>1</v>
      </c>
    </row>
    <row r="44207" spans="18:18" x14ac:dyDescent="0.25">
      <c r="R44207" s="15">
        <v>1</v>
      </c>
    </row>
    <row r="44208" spans="18:18" x14ac:dyDescent="0.25">
      <c r="R44208" s="15">
        <v>1</v>
      </c>
    </row>
    <row r="44209" spans="18:18" x14ac:dyDescent="0.25">
      <c r="R44209" s="15">
        <v>1</v>
      </c>
    </row>
    <row r="44210" spans="18:18" x14ac:dyDescent="0.25">
      <c r="R44210" s="15">
        <v>1</v>
      </c>
    </row>
    <row r="44211" spans="18:18" x14ac:dyDescent="0.25">
      <c r="R44211" s="15">
        <v>1</v>
      </c>
    </row>
    <row r="44212" spans="18:18" x14ac:dyDescent="0.25">
      <c r="R44212" s="15">
        <v>1</v>
      </c>
    </row>
    <row r="44213" spans="18:18" x14ac:dyDescent="0.25">
      <c r="R44213" s="15">
        <v>1</v>
      </c>
    </row>
    <row r="44214" spans="18:18" x14ac:dyDescent="0.25">
      <c r="R44214" s="15">
        <v>1</v>
      </c>
    </row>
    <row r="44215" spans="18:18" x14ac:dyDescent="0.25">
      <c r="R44215" s="15">
        <v>1</v>
      </c>
    </row>
    <row r="44216" spans="18:18" x14ac:dyDescent="0.25">
      <c r="R44216" s="15">
        <v>1</v>
      </c>
    </row>
    <row r="44217" spans="18:18" x14ac:dyDescent="0.25">
      <c r="R44217" s="15">
        <v>1</v>
      </c>
    </row>
    <row r="44218" spans="18:18" x14ac:dyDescent="0.25">
      <c r="R44218" s="15">
        <v>1</v>
      </c>
    </row>
    <row r="44219" spans="18:18" x14ac:dyDescent="0.25">
      <c r="R44219" s="15">
        <v>1</v>
      </c>
    </row>
    <row r="44220" spans="18:18" x14ac:dyDescent="0.25">
      <c r="R44220" s="15">
        <v>1</v>
      </c>
    </row>
    <row r="44221" spans="18:18" x14ac:dyDescent="0.25">
      <c r="R44221" s="15">
        <v>1</v>
      </c>
    </row>
    <row r="44222" spans="18:18" x14ac:dyDescent="0.25">
      <c r="R44222" s="15">
        <v>1</v>
      </c>
    </row>
    <row r="44223" spans="18:18" x14ac:dyDescent="0.25">
      <c r="R44223" s="15">
        <v>1</v>
      </c>
    </row>
    <row r="44224" spans="18:18" x14ac:dyDescent="0.25">
      <c r="R44224" s="15">
        <v>1</v>
      </c>
    </row>
    <row r="44225" spans="18:18" x14ac:dyDescent="0.25">
      <c r="R44225" s="15">
        <v>1</v>
      </c>
    </row>
    <row r="44226" spans="18:18" x14ac:dyDescent="0.25">
      <c r="R44226" s="15">
        <v>1</v>
      </c>
    </row>
    <row r="44227" spans="18:18" x14ac:dyDescent="0.25">
      <c r="R44227" s="15">
        <v>2</v>
      </c>
    </row>
    <row r="44228" spans="18:18" x14ac:dyDescent="0.25">
      <c r="R44228" s="15">
        <v>2</v>
      </c>
    </row>
    <row r="44229" spans="18:18" x14ac:dyDescent="0.25">
      <c r="R44229" s="15">
        <v>2</v>
      </c>
    </row>
    <row r="44230" spans="18:18" x14ac:dyDescent="0.25">
      <c r="R44230" s="15">
        <v>2</v>
      </c>
    </row>
    <row r="44231" spans="18:18" x14ac:dyDescent="0.25">
      <c r="R44231" s="15">
        <v>2</v>
      </c>
    </row>
    <row r="44232" spans="18:18" x14ac:dyDescent="0.25">
      <c r="R44232" s="15">
        <v>2</v>
      </c>
    </row>
    <row r="44233" spans="18:18" x14ac:dyDescent="0.25">
      <c r="R44233" s="15">
        <v>2</v>
      </c>
    </row>
    <row r="44234" spans="18:18" x14ac:dyDescent="0.25">
      <c r="R44234" s="15">
        <v>2</v>
      </c>
    </row>
    <row r="44235" spans="18:18" x14ac:dyDescent="0.25">
      <c r="R44235" s="15">
        <v>2</v>
      </c>
    </row>
    <row r="44236" spans="18:18" x14ac:dyDescent="0.25">
      <c r="R44236" s="15">
        <v>2</v>
      </c>
    </row>
    <row r="44237" spans="18:18" x14ac:dyDescent="0.25">
      <c r="R44237" s="15">
        <v>2</v>
      </c>
    </row>
    <row r="44238" spans="18:18" x14ac:dyDescent="0.25">
      <c r="R44238" s="15">
        <v>1</v>
      </c>
    </row>
    <row r="44239" spans="18:18" x14ac:dyDescent="0.25">
      <c r="R44239" s="15">
        <v>1</v>
      </c>
    </row>
    <row r="44240" spans="18:18" x14ac:dyDescent="0.25">
      <c r="R44240" s="15">
        <v>1</v>
      </c>
    </row>
    <row r="44241" spans="18:18" x14ac:dyDescent="0.25">
      <c r="R44241" s="15">
        <v>1</v>
      </c>
    </row>
    <row r="44242" spans="18:18" x14ac:dyDescent="0.25">
      <c r="R44242" s="15">
        <v>1</v>
      </c>
    </row>
    <row r="44243" spans="18:18" x14ac:dyDescent="0.25">
      <c r="R44243" s="15">
        <v>1</v>
      </c>
    </row>
    <row r="44244" spans="18:18" x14ac:dyDescent="0.25">
      <c r="R44244" s="15">
        <v>1</v>
      </c>
    </row>
    <row r="44245" spans="18:18" x14ac:dyDescent="0.25">
      <c r="R44245" s="15">
        <v>1</v>
      </c>
    </row>
    <row r="44246" spans="18:18" x14ac:dyDescent="0.25">
      <c r="R44246" s="15">
        <v>1</v>
      </c>
    </row>
    <row r="44247" spans="18:18" x14ac:dyDescent="0.25">
      <c r="R44247" s="15">
        <v>1</v>
      </c>
    </row>
    <row r="44248" spans="18:18" x14ac:dyDescent="0.25">
      <c r="R44248" s="15">
        <v>1</v>
      </c>
    </row>
    <row r="44249" spans="18:18" x14ac:dyDescent="0.25">
      <c r="R44249" s="15">
        <v>1</v>
      </c>
    </row>
    <row r="44250" spans="18:18" x14ac:dyDescent="0.25">
      <c r="R44250" s="15">
        <v>1</v>
      </c>
    </row>
    <row r="44251" spans="18:18" x14ac:dyDescent="0.25">
      <c r="R44251" s="15">
        <v>1</v>
      </c>
    </row>
    <row r="44252" spans="18:18" x14ac:dyDescent="0.25">
      <c r="R44252" s="15">
        <v>1</v>
      </c>
    </row>
    <row r="44253" spans="18:18" x14ac:dyDescent="0.25">
      <c r="R44253" s="15">
        <v>1</v>
      </c>
    </row>
    <row r="44254" spans="18:18" x14ac:dyDescent="0.25">
      <c r="R44254" s="15">
        <v>1</v>
      </c>
    </row>
    <row r="44255" spans="18:18" x14ac:dyDescent="0.25">
      <c r="R44255" s="15">
        <v>1</v>
      </c>
    </row>
    <row r="44256" spans="18:18" x14ac:dyDescent="0.25">
      <c r="R44256" s="15">
        <v>1</v>
      </c>
    </row>
    <row r="44257" spans="18:18" x14ac:dyDescent="0.25">
      <c r="R44257" s="15">
        <v>1</v>
      </c>
    </row>
    <row r="44258" spans="18:18" x14ac:dyDescent="0.25">
      <c r="R44258" s="15">
        <v>1</v>
      </c>
    </row>
    <row r="44259" spans="18:18" x14ac:dyDescent="0.25">
      <c r="R44259" s="15">
        <v>4</v>
      </c>
    </row>
    <row r="44260" spans="18:18" x14ac:dyDescent="0.25">
      <c r="R44260" s="15">
        <v>4</v>
      </c>
    </row>
    <row r="44261" spans="18:18" x14ac:dyDescent="0.25">
      <c r="R44261" s="15">
        <v>4</v>
      </c>
    </row>
    <row r="44262" spans="18:18" x14ac:dyDescent="0.25">
      <c r="R44262" s="15">
        <v>4</v>
      </c>
    </row>
    <row r="44263" spans="18:18" x14ac:dyDescent="0.25">
      <c r="R44263" s="15">
        <v>5</v>
      </c>
    </row>
    <row r="44264" spans="18:18" x14ac:dyDescent="0.25">
      <c r="R44264" s="15">
        <v>5</v>
      </c>
    </row>
    <row r="44265" spans="18:18" x14ac:dyDescent="0.25">
      <c r="R44265" s="15">
        <v>5</v>
      </c>
    </row>
    <row r="44266" spans="18:18" x14ac:dyDescent="0.25">
      <c r="R44266" s="15">
        <v>5</v>
      </c>
    </row>
    <row r="44267" spans="18:18" x14ac:dyDescent="0.25">
      <c r="R44267" s="15">
        <v>5</v>
      </c>
    </row>
    <row r="44268" spans="18:18" x14ac:dyDescent="0.25">
      <c r="R44268" s="15">
        <v>5</v>
      </c>
    </row>
    <row r="44269" spans="18:18" x14ac:dyDescent="0.25">
      <c r="R44269" s="15">
        <v>5</v>
      </c>
    </row>
    <row r="44270" spans="18:18" x14ac:dyDescent="0.25">
      <c r="R44270" s="15">
        <v>5</v>
      </c>
    </row>
    <row r="44271" spans="18:18" x14ac:dyDescent="0.25">
      <c r="R44271" s="15">
        <v>5</v>
      </c>
    </row>
    <row r="44272" spans="18:18" x14ac:dyDescent="0.25">
      <c r="R44272" s="15">
        <v>5</v>
      </c>
    </row>
    <row r="44273" spans="18:18" x14ac:dyDescent="0.25">
      <c r="R44273" s="15">
        <v>5</v>
      </c>
    </row>
    <row r="44274" spans="18:18" x14ac:dyDescent="0.25">
      <c r="R44274" s="15">
        <v>5</v>
      </c>
    </row>
    <row r="44275" spans="18:18" x14ac:dyDescent="0.25">
      <c r="R44275" s="15">
        <v>5</v>
      </c>
    </row>
    <row r="44276" spans="18:18" x14ac:dyDescent="0.25">
      <c r="R44276" s="15">
        <v>5</v>
      </c>
    </row>
    <row r="44277" spans="18:18" x14ac:dyDescent="0.25">
      <c r="R44277" s="15">
        <v>5</v>
      </c>
    </row>
    <row r="44278" spans="18:18" x14ac:dyDescent="0.25">
      <c r="R44278" s="15">
        <v>5</v>
      </c>
    </row>
    <row r="44279" spans="18:18" x14ac:dyDescent="0.25">
      <c r="R44279" s="15">
        <v>5</v>
      </c>
    </row>
    <row r="44280" spans="18:18" x14ac:dyDescent="0.25">
      <c r="R44280" s="15">
        <v>5</v>
      </c>
    </row>
    <row r="44281" spans="18:18" x14ac:dyDescent="0.25">
      <c r="R44281" s="15">
        <v>5</v>
      </c>
    </row>
    <row r="44282" spans="18:18" x14ac:dyDescent="0.25">
      <c r="R44282" s="15">
        <v>5</v>
      </c>
    </row>
    <row r="44283" spans="18:18" x14ac:dyDescent="0.25">
      <c r="R44283" s="15">
        <v>5</v>
      </c>
    </row>
    <row r="44284" spans="18:18" x14ac:dyDescent="0.25">
      <c r="R44284" s="15">
        <v>5</v>
      </c>
    </row>
    <row r="44285" spans="18:18" x14ac:dyDescent="0.25">
      <c r="R44285" s="15">
        <v>5</v>
      </c>
    </row>
    <row r="44286" spans="18:18" x14ac:dyDescent="0.25">
      <c r="R44286" s="15">
        <v>5</v>
      </c>
    </row>
    <row r="44287" spans="18:18" x14ac:dyDescent="0.25">
      <c r="R44287" s="15">
        <v>5</v>
      </c>
    </row>
    <row r="44288" spans="18:18" x14ac:dyDescent="0.25">
      <c r="R44288" s="15">
        <v>5</v>
      </c>
    </row>
    <row r="44289" spans="18:18" x14ac:dyDescent="0.25">
      <c r="R44289" s="15">
        <v>5</v>
      </c>
    </row>
    <row r="44290" spans="18:18" x14ac:dyDescent="0.25">
      <c r="R44290" s="15">
        <v>5</v>
      </c>
    </row>
    <row r="44291" spans="18:18" x14ac:dyDescent="0.25">
      <c r="R44291" s="15">
        <v>5</v>
      </c>
    </row>
    <row r="44292" spans="18:18" x14ac:dyDescent="0.25">
      <c r="R44292" s="15">
        <v>5</v>
      </c>
    </row>
    <row r="44293" spans="18:18" x14ac:dyDescent="0.25">
      <c r="R44293" s="15">
        <v>5</v>
      </c>
    </row>
    <row r="44294" spans="18:18" x14ac:dyDescent="0.25">
      <c r="R44294" s="15">
        <v>5</v>
      </c>
    </row>
    <row r="44295" spans="18:18" x14ac:dyDescent="0.25">
      <c r="R44295" s="15">
        <v>5</v>
      </c>
    </row>
    <row r="44296" spans="18:18" x14ac:dyDescent="0.25">
      <c r="R44296" s="15">
        <v>5</v>
      </c>
    </row>
    <row r="44297" spans="18:18" x14ac:dyDescent="0.25">
      <c r="R44297" s="15">
        <v>5</v>
      </c>
    </row>
    <row r="44298" spans="18:18" x14ac:dyDescent="0.25">
      <c r="R44298" s="15">
        <v>5</v>
      </c>
    </row>
    <row r="44299" spans="18:18" x14ac:dyDescent="0.25">
      <c r="R44299" s="15">
        <v>5</v>
      </c>
    </row>
    <row r="44300" spans="18:18" x14ac:dyDescent="0.25">
      <c r="R44300" s="15">
        <v>5</v>
      </c>
    </row>
    <row r="44301" spans="18:18" x14ac:dyDescent="0.25">
      <c r="R44301" s="15">
        <v>5</v>
      </c>
    </row>
    <row r="44302" spans="18:18" x14ac:dyDescent="0.25">
      <c r="R44302" s="15">
        <v>5</v>
      </c>
    </row>
    <row r="44303" spans="18:18" x14ac:dyDescent="0.25">
      <c r="R44303" s="15">
        <v>5</v>
      </c>
    </row>
    <row r="44304" spans="18:18" x14ac:dyDescent="0.25">
      <c r="R44304" s="15">
        <v>5</v>
      </c>
    </row>
    <row r="44305" spans="18:18" x14ac:dyDescent="0.25">
      <c r="R44305" s="15">
        <v>5</v>
      </c>
    </row>
    <row r="44306" spans="18:18" x14ac:dyDescent="0.25">
      <c r="R44306" s="15">
        <v>5</v>
      </c>
    </row>
    <row r="44307" spans="18:18" x14ac:dyDescent="0.25">
      <c r="R44307" s="15">
        <v>5</v>
      </c>
    </row>
    <row r="44308" spans="18:18" x14ac:dyDescent="0.25">
      <c r="R44308" s="15">
        <v>5</v>
      </c>
    </row>
    <row r="44309" spans="18:18" x14ac:dyDescent="0.25">
      <c r="R44309" s="15">
        <v>5</v>
      </c>
    </row>
    <row r="44310" spans="18:18" x14ac:dyDescent="0.25">
      <c r="R44310" s="15">
        <v>5</v>
      </c>
    </row>
    <row r="44311" spans="18:18" x14ac:dyDescent="0.25">
      <c r="R44311" s="15">
        <v>5</v>
      </c>
    </row>
    <row r="44312" spans="18:18" x14ac:dyDescent="0.25">
      <c r="R44312" s="15">
        <v>5</v>
      </c>
    </row>
    <row r="44313" spans="18:18" x14ac:dyDescent="0.25">
      <c r="R44313" s="15">
        <v>5</v>
      </c>
    </row>
    <row r="44314" spans="18:18" x14ac:dyDescent="0.25">
      <c r="R44314" s="15">
        <v>5</v>
      </c>
    </row>
    <row r="44315" spans="18:18" x14ac:dyDescent="0.25">
      <c r="R44315" s="15">
        <v>5</v>
      </c>
    </row>
    <row r="44316" spans="18:18" x14ac:dyDescent="0.25">
      <c r="R44316" s="15">
        <v>5</v>
      </c>
    </row>
    <row r="44317" spans="18:18" x14ac:dyDescent="0.25">
      <c r="R44317" s="15">
        <v>5</v>
      </c>
    </row>
    <row r="44318" spans="18:18" x14ac:dyDescent="0.25">
      <c r="R44318" s="15">
        <v>5</v>
      </c>
    </row>
    <row r="44319" spans="18:18" x14ac:dyDescent="0.25">
      <c r="R44319" s="15">
        <v>5</v>
      </c>
    </row>
    <row r="44320" spans="18:18" x14ac:dyDescent="0.25">
      <c r="R44320" s="15">
        <v>5</v>
      </c>
    </row>
    <row r="44321" spans="18:18" x14ac:dyDescent="0.25">
      <c r="R44321" s="15">
        <v>5</v>
      </c>
    </row>
    <row r="44322" spans="18:18" x14ac:dyDescent="0.25">
      <c r="R44322" s="15">
        <v>5</v>
      </c>
    </row>
    <row r="44323" spans="18:18" x14ac:dyDescent="0.25">
      <c r="R44323" s="15">
        <v>5</v>
      </c>
    </row>
    <row r="44324" spans="18:18" x14ac:dyDescent="0.25">
      <c r="R44324" s="15">
        <v>4</v>
      </c>
    </row>
    <row r="44325" spans="18:18" x14ac:dyDescent="0.25">
      <c r="R44325" s="15">
        <v>4</v>
      </c>
    </row>
    <row r="44326" spans="18:18" x14ac:dyDescent="0.25">
      <c r="R44326" s="15">
        <v>4</v>
      </c>
    </row>
    <row r="44327" spans="18:18" x14ac:dyDescent="0.25">
      <c r="R44327" s="15">
        <v>4</v>
      </c>
    </row>
    <row r="44328" spans="18:18" x14ac:dyDescent="0.25">
      <c r="R44328" s="15">
        <v>4</v>
      </c>
    </row>
    <row r="44329" spans="18:18" x14ac:dyDescent="0.25">
      <c r="R44329" s="15">
        <v>4</v>
      </c>
    </row>
    <row r="44330" spans="18:18" x14ac:dyDescent="0.25">
      <c r="R44330" s="15">
        <v>4</v>
      </c>
    </row>
    <row r="44331" spans="18:18" x14ac:dyDescent="0.25">
      <c r="R44331" s="15">
        <v>4</v>
      </c>
    </row>
    <row r="44332" spans="18:18" x14ac:dyDescent="0.25">
      <c r="R44332" s="15">
        <v>5</v>
      </c>
    </row>
    <row r="44333" spans="18:18" x14ac:dyDescent="0.25">
      <c r="R44333" s="15">
        <v>5</v>
      </c>
    </row>
    <row r="44334" spans="18:18" x14ac:dyDescent="0.25">
      <c r="R44334" s="15">
        <v>5</v>
      </c>
    </row>
    <row r="44335" spans="18:18" x14ac:dyDescent="0.25">
      <c r="R44335" s="15">
        <v>5</v>
      </c>
    </row>
    <row r="44336" spans="18:18" x14ac:dyDescent="0.25">
      <c r="R44336" s="15">
        <v>5</v>
      </c>
    </row>
    <row r="44337" spans="18:18" x14ac:dyDescent="0.25">
      <c r="R44337" s="15">
        <v>5</v>
      </c>
    </row>
    <row r="44338" spans="18:18" x14ac:dyDescent="0.25">
      <c r="R44338" s="15">
        <v>5</v>
      </c>
    </row>
    <row r="44339" spans="18:18" x14ac:dyDescent="0.25">
      <c r="R44339" s="15">
        <v>5</v>
      </c>
    </row>
    <row r="44340" spans="18:18" x14ac:dyDescent="0.25">
      <c r="R44340" s="15">
        <v>5</v>
      </c>
    </row>
    <row r="44341" spans="18:18" x14ac:dyDescent="0.25">
      <c r="R44341" s="15">
        <v>5</v>
      </c>
    </row>
    <row r="44342" spans="18:18" x14ac:dyDescent="0.25">
      <c r="R44342" s="15">
        <v>5</v>
      </c>
    </row>
    <row r="44343" spans="18:18" x14ac:dyDescent="0.25">
      <c r="R44343" s="15">
        <v>5</v>
      </c>
    </row>
    <row r="44344" spans="18:18" x14ac:dyDescent="0.25">
      <c r="R44344" s="15">
        <v>5</v>
      </c>
    </row>
    <row r="44345" spans="18:18" x14ac:dyDescent="0.25">
      <c r="R44345" s="15">
        <v>5</v>
      </c>
    </row>
    <row r="44346" spans="18:18" x14ac:dyDescent="0.25">
      <c r="R44346" s="15">
        <v>5</v>
      </c>
    </row>
    <row r="44347" spans="18:18" x14ac:dyDescent="0.25">
      <c r="R44347" s="15">
        <v>5</v>
      </c>
    </row>
    <row r="44348" spans="18:18" x14ac:dyDescent="0.25">
      <c r="R44348" s="15">
        <v>5</v>
      </c>
    </row>
    <row r="44349" spans="18:18" x14ac:dyDescent="0.25">
      <c r="R44349" s="15">
        <v>5</v>
      </c>
    </row>
    <row r="44350" spans="18:18" x14ac:dyDescent="0.25">
      <c r="R44350" s="15">
        <v>5</v>
      </c>
    </row>
    <row r="44351" spans="18:18" x14ac:dyDescent="0.25">
      <c r="R44351" s="15">
        <v>5</v>
      </c>
    </row>
    <row r="44352" spans="18:18" x14ac:dyDescent="0.25">
      <c r="R44352" s="15">
        <v>5</v>
      </c>
    </row>
    <row r="44353" spans="18:18" x14ac:dyDescent="0.25">
      <c r="R44353" s="15">
        <v>5</v>
      </c>
    </row>
    <row r="44354" spans="18:18" x14ac:dyDescent="0.25">
      <c r="R44354" s="15">
        <v>5</v>
      </c>
    </row>
    <row r="44355" spans="18:18" x14ac:dyDescent="0.25">
      <c r="R44355" s="15">
        <v>5</v>
      </c>
    </row>
    <row r="44356" spans="18:18" x14ac:dyDescent="0.25">
      <c r="R44356" s="15">
        <v>5</v>
      </c>
    </row>
    <row r="44357" spans="18:18" x14ac:dyDescent="0.25">
      <c r="R44357" s="15">
        <v>5</v>
      </c>
    </row>
    <row r="44358" spans="18:18" x14ac:dyDescent="0.25">
      <c r="R44358" s="15">
        <v>5</v>
      </c>
    </row>
    <row r="44359" spans="18:18" x14ac:dyDescent="0.25">
      <c r="R44359" s="15">
        <v>5</v>
      </c>
    </row>
    <row r="44360" spans="18:18" x14ac:dyDescent="0.25">
      <c r="R44360" s="15">
        <v>5</v>
      </c>
    </row>
    <row r="44361" spans="18:18" x14ac:dyDescent="0.25">
      <c r="R44361" s="15">
        <v>5</v>
      </c>
    </row>
    <row r="44362" spans="18:18" x14ac:dyDescent="0.25">
      <c r="R44362" s="15">
        <v>5</v>
      </c>
    </row>
    <row r="44363" spans="18:18" x14ac:dyDescent="0.25">
      <c r="R44363" s="15">
        <v>5</v>
      </c>
    </row>
    <row r="44364" spans="18:18" x14ac:dyDescent="0.25">
      <c r="R44364" s="15">
        <v>5</v>
      </c>
    </row>
    <row r="44365" spans="18:18" x14ac:dyDescent="0.25">
      <c r="R44365" s="15">
        <v>5</v>
      </c>
    </row>
    <row r="44366" spans="18:18" x14ac:dyDescent="0.25">
      <c r="R44366" s="15">
        <v>5</v>
      </c>
    </row>
    <row r="44367" spans="18:18" x14ac:dyDescent="0.25">
      <c r="R44367" s="15">
        <v>5</v>
      </c>
    </row>
    <row r="44368" spans="18:18" x14ac:dyDescent="0.25">
      <c r="R44368" s="15">
        <v>1</v>
      </c>
    </row>
    <row r="44369" spans="18:18" x14ac:dyDescent="0.25">
      <c r="R44369" s="15">
        <v>1</v>
      </c>
    </row>
    <row r="44370" spans="18:18" x14ac:dyDescent="0.25">
      <c r="R44370" s="15">
        <v>1</v>
      </c>
    </row>
    <row r="44371" spans="18:18" x14ac:dyDescent="0.25">
      <c r="R44371" s="15">
        <v>1</v>
      </c>
    </row>
    <row r="44372" spans="18:18" x14ac:dyDescent="0.25">
      <c r="R44372" s="15">
        <v>1</v>
      </c>
    </row>
    <row r="44373" spans="18:18" x14ac:dyDescent="0.25">
      <c r="R44373" s="15">
        <v>1</v>
      </c>
    </row>
    <row r="44374" spans="18:18" x14ac:dyDescent="0.25">
      <c r="R44374" s="15">
        <v>1</v>
      </c>
    </row>
    <row r="44375" spans="18:18" x14ac:dyDescent="0.25">
      <c r="R44375" s="15">
        <v>1</v>
      </c>
    </row>
    <row r="44376" spans="18:18" x14ac:dyDescent="0.25">
      <c r="R44376" s="15">
        <v>1</v>
      </c>
    </row>
    <row r="44377" spans="18:18" x14ac:dyDescent="0.25">
      <c r="R44377" s="15">
        <v>1</v>
      </c>
    </row>
    <row r="44378" spans="18:18" x14ac:dyDescent="0.25">
      <c r="R44378" s="15">
        <v>1</v>
      </c>
    </row>
    <row r="44379" spans="18:18" x14ac:dyDescent="0.25">
      <c r="R44379" s="15">
        <v>1</v>
      </c>
    </row>
    <row r="44380" spans="18:18" x14ac:dyDescent="0.25">
      <c r="R44380" s="15">
        <v>1</v>
      </c>
    </row>
    <row r="44381" spans="18:18" x14ac:dyDescent="0.25">
      <c r="R44381" s="15">
        <v>1</v>
      </c>
    </row>
    <row r="44382" spans="18:18" x14ac:dyDescent="0.25">
      <c r="R44382" s="15">
        <v>1</v>
      </c>
    </row>
    <row r="44383" spans="18:18" x14ac:dyDescent="0.25">
      <c r="R44383" s="15">
        <v>1</v>
      </c>
    </row>
    <row r="44384" spans="18:18" x14ac:dyDescent="0.25">
      <c r="R44384" s="15">
        <v>1</v>
      </c>
    </row>
    <row r="44385" spans="18:18" x14ac:dyDescent="0.25">
      <c r="R44385" s="15">
        <v>1</v>
      </c>
    </row>
    <row r="44386" spans="18:18" x14ac:dyDescent="0.25">
      <c r="R44386" s="15">
        <v>1</v>
      </c>
    </row>
    <row r="44387" spans="18:18" x14ac:dyDescent="0.25">
      <c r="R44387" s="15">
        <v>1</v>
      </c>
    </row>
    <row r="44388" spans="18:18" x14ac:dyDescent="0.25">
      <c r="R44388" s="15">
        <v>5</v>
      </c>
    </row>
    <row r="44389" spans="18:18" x14ac:dyDescent="0.25">
      <c r="R44389" s="15">
        <v>5</v>
      </c>
    </row>
    <row r="44390" spans="18:18" x14ac:dyDescent="0.25">
      <c r="R44390" s="15">
        <v>5</v>
      </c>
    </row>
    <row r="44391" spans="18:18" x14ac:dyDescent="0.25">
      <c r="R44391" s="15">
        <v>5</v>
      </c>
    </row>
    <row r="44392" spans="18:18" x14ac:dyDescent="0.25">
      <c r="R44392" s="15">
        <v>5</v>
      </c>
    </row>
    <row r="44393" spans="18:18" x14ac:dyDescent="0.25">
      <c r="R44393" s="15">
        <v>5</v>
      </c>
    </row>
    <row r="44394" spans="18:18" x14ac:dyDescent="0.25">
      <c r="R44394" s="15">
        <v>5</v>
      </c>
    </row>
    <row r="44395" spans="18:18" x14ac:dyDescent="0.25">
      <c r="R44395" s="15">
        <v>5</v>
      </c>
    </row>
    <row r="44396" spans="18:18" x14ac:dyDescent="0.25">
      <c r="R44396" s="15">
        <v>5</v>
      </c>
    </row>
    <row r="44397" spans="18:18" x14ac:dyDescent="0.25">
      <c r="R44397" s="15">
        <v>5</v>
      </c>
    </row>
    <row r="44398" spans="18:18" x14ac:dyDescent="0.25">
      <c r="R44398" s="15">
        <v>5</v>
      </c>
    </row>
    <row r="44399" spans="18:18" x14ac:dyDescent="0.25">
      <c r="R44399" s="15">
        <v>5</v>
      </c>
    </row>
    <row r="44400" spans="18:18" x14ac:dyDescent="0.25">
      <c r="R44400" s="15">
        <v>5</v>
      </c>
    </row>
    <row r="44401" spans="18:18" x14ac:dyDescent="0.25">
      <c r="R44401" s="15">
        <v>5</v>
      </c>
    </row>
    <row r="44402" spans="18:18" x14ac:dyDescent="0.25">
      <c r="R44402" s="15">
        <v>5</v>
      </c>
    </row>
    <row r="44403" spans="18:18" x14ac:dyDescent="0.25">
      <c r="R44403" s="15">
        <v>5</v>
      </c>
    </row>
    <row r="44404" spans="18:18" x14ac:dyDescent="0.25">
      <c r="R44404" s="15">
        <v>5</v>
      </c>
    </row>
    <row r="44405" spans="18:18" x14ac:dyDescent="0.25">
      <c r="R44405" s="15">
        <v>5</v>
      </c>
    </row>
    <row r="44406" spans="18:18" x14ac:dyDescent="0.25">
      <c r="R44406" s="15">
        <v>4</v>
      </c>
    </row>
    <row r="44407" spans="18:18" x14ac:dyDescent="0.25">
      <c r="R44407" s="15">
        <v>4</v>
      </c>
    </row>
    <row r="44408" spans="18:18" x14ac:dyDescent="0.25">
      <c r="R44408" s="15">
        <v>4</v>
      </c>
    </row>
    <row r="44409" spans="18:18" x14ac:dyDescent="0.25">
      <c r="R44409" s="15">
        <v>4</v>
      </c>
    </row>
    <row r="44410" spans="18:18" x14ac:dyDescent="0.25">
      <c r="R44410" s="15">
        <v>4</v>
      </c>
    </row>
    <row r="44411" spans="18:18" x14ac:dyDescent="0.25">
      <c r="R44411" s="15">
        <v>4</v>
      </c>
    </row>
    <row r="44412" spans="18:18" x14ac:dyDescent="0.25">
      <c r="R44412" s="15">
        <v>4</v>
      </c>
    </row>
    <row r="44413" spans="18:18" x14ac:dyDescent="0.25">
      <c r="R44413" s="15">
        <v>4</v>
      </c>
    </row>
    <row r="44414" spans="18:18" x14ac:dyDescent="0.25">
      <c r="R44414" s="15">
        <v>4</v>
      </c>
    </row>
    <row r="44415" spans="18:18" x14ac:dyDescent="0.25">
      <c r="R44415" s="15">
        <v>4</v>
      </c>
    </row>
    <row r="44416" spans="18:18" x14ac:dyDescent="0.25">
      <c r="R44416" s="15">
        <v>4</v>
      </c>
    </row>
    <row r="44417" spans="18:18" x14ac:dyDescent="0.25">
      <c r="R44417" s="15">
        <v>4</v>
      </c>
    </row>
    <row r="44418" spans="18:18" x14ac:dyDescent="0.25">
      <c r="R44418" s="15">
        <v>4</v>
      </c>
    </row>
    <row r="44419" spans="18:18" x14ac:dyDescent="0.25">
      <c r="R44419" s="15">
        <v>4</v>
      </c>
    </row>
    <row r="44420" spans="18:18" x14ac:dyDescent="0.25">
      <c r="R44420" s="15">
        <v>4</v>
      </c>
    </row>
    <row r="44421" spans="18:18" x14ac:dyDescent="0.25">
      <c r="R44421" s="15">
        <v>4</v>
      </c>
    </row>
    <row r="44422" spans="18:18" x14ac:dyDescent="0.25">
      <c r="R44422" s="15">
        <v>4</v>
      </c>
    </row>
    <row r="44423" spans="18:18" x14ac:dyDescent="0.25">
      <c r="R44423" s="15">
        <v>4</v>
      </c>
    </row>
    <row r="44424" spans="18:18" x14ac:dyDescent="0.25">
      <c r="R44424" s="15">
        <v>4</v>
      </c>
    </row>
    <row r="44425" spans="18:18" x14ac:dyDescent="0.25">
      <c r="R44425" s="15">
        <v>4</v>
      </c>
    </row>
    <row r="44426" spans="18:18" x14ac:dyDescent="0.25">
      <c r="R44426" s="15">
        <v>4</v>
      </c>
    </row>
    <row r="44427" spans="18:18" x14ac:dyDescent="0.25">
      <c r="R44427" s="15">
        <v>4</v>
      </c>
    </row>
    <row r="44428" spans="18:18" x14ac:dyDescent="0.25">
      <c r="R44428" s="15">
        <v>4</v>
      </c>
    </row>
    <row r="44429" spans="18:18" x14ac:dyDescent="0.25">
      <c r="R44429" s="15">
        <v>4</v>
      </c>
    </row>
    <row r="44430" spans="18:18" x14ac:dyDescent="0.25">
      <c r="R44430" s="15">
        <v>4</v>
      </c>
    </row>
    <row r="44431" spans="18:18" x14ac:dyDescent="0.25">
      <c r="R44431" s="15">
        <v>4</v>
      </c>
    </row>
    <row r="44432" spans="18:18" x14ac:dyDescent="0.25">
      <c r="R44432" s="15">
        <v>4</v>
      </c>
    </row>
    <row r="44433" spans="18:18" x14ac:dyDescent="0.25">
      <c r="R44433" s="15">
        <v>4</v>
      </c>
    </row>
    <row r="44434" spans="18:18" x14ac:dyDescent="0.25">
      <c r="R44434" s="15">
        <v>4</v>
      </c>
    </row>
    <row r="44435" spans="18:18" x14ac:dyDescent="0.25">
      <c r="R44435" s="15">
        <v>4</v>
      </c>
    </row>
    <row r="44436" spans="18:18" x14ac:dyDescent="0.25">
      <c r="R44436" s="15">
        <v>4</v>
      </c>
    </row>
    <row r="44437" spans="18:18" x14ac:dyDescent="0.25">
      <c r="R44437" s="15">
        <v>4</v>
      </c>
    </row>
    <row r="44438" spans="18:18" x14ac:dyDescent="0.25">
      <c r="R44438" s="15">
        <v>4</v>
      </c>
    </row>
    <row r="44439" spans="18:18" x14ac:dyDescent="0.25">
      <c r="R44439" s="15">
        <v>4</v>
      </c>
    </row>
    <row r="44440" spans="18:18" x14ac:dyDescent="0.25">
      <c r="R44440" s="15">
        <v>4</v>
      </c>
    </row>
    <row r="44441" spans="18:18" x14ac:dyDescent="0.25">
      <c r="R44441" s="15">
        <v>4</v>
      </c>
    </row>
    <row r="44442" spans="18:18" x14ac:dyDescent="0.25">
      <c r="R44442" s="15">
        <v>4</v>
      </c>
    </row>
    <row r="44443" spans="18:18" x14ac:dyDescent="0.25">
      <c r="R44443" s="15">
        <v>4</v>
      </c>
    </row>
    <row r="44444" spans="18:18" x14ac:dyDescent="0.25">
      <c r="R44444" s="15">
        <v>4</v>
      </c>
    </row>
    <row r="44445" spans="18:18" x14ac:dyDescent="0.25">
      <c r="R44445" s="15">
        <v>4</v>
      </c>
    </row>
    <row r="44446" spans="18:18" x14ac:dyDescent="0.25">
      <c r="R44446" s="15">
        <v>4</v>
      </c>
    </row>
    <row r="44447" spans="18:18" x14ac:dyDescent="0.25">
      <c r="R44447" s="15">
        <v>4</v>
      </c>
    </row>
    <row r="44448" spans="18:18" x14ac:dyDescent="0.25">
      <c r="R44448" s="15">
        <v>4</v>
      </c>
    </row>
    <row r="44449" spans="18:18" x14ac:dyDescent="0.25">
      <c r="R44449" s="15">
        <v>4</v>
      </c>
    </row>
    <row r="44450" spans="18:18" x14ac:dyDescent="0.25">
      <c r="R44450" s="15">
        <v>4</v>
      </c>
    </row>
    <row r="44451" spans="18:18" x14ac:dyDescent="0.25">
      <c r="R44451" s="15">
        <v>4</v>
      </c>
    </row>
    <row r="44452" spans="18:18" x14ac:dyDescent="0.25">
      <c r="R44452" s="15">
        <v>4</v>
      </c>
    </row>
    <row r="44453" spans="18:18" x14ac:dyDescent="0.25">
      <c r="R44453" s="15">
        <v>4</v>
      </c>
    </row>
    <row r="44454" spans="18:18" x14ac:dyDescent="0.25">
      <c r="R44454" s="15">
        <v>4</v>
      </c>
    </row>
    <row r="44455" spans="18:18" x14ac:dyDescent="0.25">
      <c r="R44455" s="15">
        <v>4</v>
      </c>
    </row>
    <row r="44456" spans="18:18" x14ac:dyDescent="0.25">
      <c r="R44456" s="15">
        <v>4</v>
      </c>
    </row>
    <row r="44457" spans="18:18" x14ac:dyDescent="0.25">
      <c r="R44457" s="15">
        <v>4</v>
      </c>
    </row>
    <row r="44458" spans="18:18" x14ac:dyDescent="0.25">
      <c r="R44458" s="15">
        <v>4</v>
      </c>
    </row>
    <row r="44459" spans="18:18" x14ac:dyDescent="0.25">
      <c r="R44459" s="15">
        <v>4</v>
      </c>
    </row>
    <row r="44460" spans="18:18" x14ac:dyDescent="0.25">
      <c r="R44460" s="15">
        <v>4</v>
      </c>
    </row>
    <row r="44461" spans="18:18" x14ac:dyDescent="0.25">
      <c r="R44461" s="15">
        <v>4</v>
      </c>
    </row>
    <row r="44462" spans="18:18" x14ac:dyDescent="0.25">
      <c r="R44462" s="15">
        <v>4</v>
      </c>
    </row>
    <row r="44463" spans="18:18" x14ac:dyDescent="0.25">
      <c r="R44463" s="15">
        <v>4</v>
      </c>
    </row>
    <row r="44464" spans="18:18" x14ac:dyDescent="0.25">
      <c r="R44464" s="15">
        <v>4</v>
      </c>
    </row>
    <row r="44465" spans="18:18" x14ac:dyDescent="0.25">
      <c r="R44465" s="15">
        <v>4</v>
      </c>
    </row>
    <row r="44466" spans="18:18" x14ac:dyDescent="0.25">
      <c r="R44466" s="15">
        <v>4</v>
      </c>
    </row>
    <row r="44467" spans="18:18" x14ac:dyDescent="0.25">
      <c r="R44467" s="15">
        <v>4</v>
      </c>
    </row>
    <row r="44468" spans="18:18" x14ac:dyDescent="0.25">
      <c r="R44468" s="15">
        <v>4</v>
      </c>
    </row>
    <row r="44469" spans="18:18" x14ac:dyDescent="0.25">
      <c r="R44469" s="15">
        <v>4</v>
      </c>
    </row>
    <row r="44470" spans="18:18" x14ac:dyDescent="0.25">
      <c r="R44470" s="15">
        <v>5</v>
      </c>
    </row>
    <row r="44471" spans="18:18" x14ac:dyDescent="0.25">
      <c r="R44471" s="15">
        <v>5</v>
      </c>
    </row>
    <row r="44472" spans="18:18" x14ac:dyDescent="0.25">
      <c r="R44472" s="15">
        <v>5</v>
      </c>
    </row>
    <row r="44473" spans="18:18" x14ac:dyDescent="0.25">
      <c r="R44473" s="15">
        <v>5</v>
      </c>
    </row>
    <row r="44474" spans="18:18" x14ac:dyDescent="0.25">
      <c r="R44474" s="15">
        <v>5</v>
      </c>
    </row>
    <row r="44475" spans="18:18" x14ac:dyDescent="0.25">
      <c r="R44475" s="15">
        <v>5</v>
      </c>
    </row>
    <row r="44476" spans="18:18" x14ac:dyDescent="0.25">
      <c r="R44476" s="15">
        <v>5</v>
      </c>
    </row>
    <row r="44477" spans="18:18" x14ac:dyDescent="0.25">
      <c r="R44477" s="15">
        <v>5</v>
      </c>
    </row>
    <row r="44478" spans="18:18" x14ac:dyDescent="0.25">
      <c r="R44478" s="15">
        <v>5</v>
      </c>
    </row>
    <row r="44479" spans="18:18" x14ac:dyDescent="0.25">
      <c r="R44479" s="15">
        <v>5</v>
      </c>
    </row>
    <row r="44480" spans="18:18" x14ac:dyDescent="0.25">
      <c r="R44480" s="15">
        <v>5</v>
      </c>
    </row>
    <row r="44481" spans="18:18" x14ac:dyDescent="0.25">
      <c r="R44481" s="15">
        <v>5</v>
      </c>
    </row>
    <row r="44482" spans="18:18" x14ac:dyDescent="0.25">
      <c r="R44482" s="15">
        <v>5</v>
      </c>
    </row>
    <row r="44483" spans="18:18" x14ac:dyDescent="0.25">
      <c r="R44483" s="15">
        <v>5</v>
      </c>
    </row>
    <row r="44484" spans="18:18" x14ac:dyDescent="0.25">
      <c r="R44484" s="15">
        <v>5</v>
      </c>
    </row>
    <row r="44485" spans="18:18" x14ac:dyDescent="0.25">
      <c r="R44485" s="15">
        <v>5</v>
      </c>
    </row>
    <row r="44486" spans="18:18" x14ac:dyDescent="0.25">
      <c r="R44486" s="15">
        <v>5</v>
      </c>
    </row>
    <row r="44487" spans="18:18" x14ac:dyDescent="0.25">
      <c r="R44487" s="15">
        <v>5</v>
      </c>
    </row>
    <row r="44488" spans="18:18" x14ac:dyDescent="0.25">
      <c r="R44488" s="15">
        <v>5</v>
      </c>
    </row>
    <row r="44489" spans="18:18" x14ac:dyDescent="0.25">
      <c r="R44489" s="15">
        <v>5</v>
      </c>
    </row>
    <row r="44490" spans="18:18" x14ac:dyDescent="0.25">
      <c r="R44490" s="15">
        <v>5</v>
      </c>
    </row>
    <row r="44491" spans="18:18" x14ac:dyDescent="0.25">
      <c r="R44491" s="15">
        <v>5</v>
      </c>
    </row>
    <row r="44492" spans="18:18" x14ac:dyDescent="0.25">
      <c r="R44492" s="15">
        <v>5</v>
      </c>
    </row>
    <row r="44493" spans="18:18" x14ac:dyDescent="0.25">
      <c r="R44493" s="15">
        <v>5</v>
      </c>
    </row>
    <row r="44494" spans="18:18" x14ac:dyDescent="0.25">
      <c r="R44494" s="15">
        <v>5</v>
      </c>
    </row>
    <row r="44495" spans="18:18" x14ac:dyDescent="0.25">
      <c r="R44495" s="15">
        <v>5</v>
      </c>
    </row>
    <row r="44496" spans="18:18" x14ac:dyDescent="0.25">
      <c r="R44496" s="15">
        <v>5</v>
      </c>
    </row>
    <row r="44497" spans="18:18" x14ac:dyDescent="0.25">
      <c r="R44497" s="15">
        <v>5</v>
      </c>
    </row>
    <row r="44498" spans="18:18" x14ac:dyDescent="0.25">
      <c r="R44498" s="15">
        <v>5</v>
      </c>
    </row>
    <row r="44499" spans="18:18" x14ac:dyDescent="0.25">
      <c r="R44499" s="15">
        <v>5</v>
      </c>
    </row>
    <row r="44500" spans="18:18" x14ac:dyDescent="0.25">
      <c r="R44500" s="15">
        <v>5</v>
      </c>
    </row>
    <row r="44501" spans="18:18" x14ac:dyDescent="0.25">
      <c r="R44501" s="15">
        <v>5</v>
      </c>
    </row>
    <row r="44502" spans="18:18" x14ac:dyDescent="0.25">
      <c r="R44502" s="15">
        <v>5</v>
      </c>
    </row>
    <row r="44503" spans="18:18" x14ac:dyDescent="0.25">
      <c r="R44503" s="15">
        <v>5</v>
      </c>
    </row>
    <row r="44504" spans="18:18" x14ac:dyDescent="0.25">
      <c r="R44504" s="15">
        <v>5</v>
      </c>
    </row>
    <row r="44505" spans="18:18" x14ac:dyDescent="0.25">
      <c r="R44505" s="15">
        <v>5</v>
      </c>
    </row>
    <row r="44506" spans="18:18" x14ac:dyDescent="0.25">
      <c r="R44506" s="15">
        <v>5</v>
      </c>
    </row>
    <row r="44507" spans="18:18" x14ac:dyDescent="0.25">
      <c r="R44507" s="15">
        <v>5</v>
      </c>
    </row>
    <row r="44508" spans="18:18" x14ac:dyDescent="0.25">
      <c r="R44508" s="15">
        <v>5</v>
      </c>
    </row>
    <row r="44509" spans="18:18" x14ac:dyDescent="0.25">
      <c r="R44509" s="15">
        <v>5</v>
      </c>
    </row>
    <row r="44510" spans="18:18" x14ac:dyDescent="0.25">
      <c r="R44510" s="15">
        <v>5</v>
      </c>
    </row>
    <row r="44511" spans="18:18" x14ac:dyDescent="0.25">
      <c r="R44511" s="15">
        <v>5</v>
      </c>
    </row>
    <row r="44512" spans="18:18" x14ac:dyDescent="0.25">
      <c r="R44512" s="15">
        <v>5</v>
      </c>
    </row>
    <row r="44513" spans="18:18" x14ac:dyDescent="0.25">
      <c r="R44513" s="15">
        <v>5</v>
      </c>
    </row>
    <row r="44514" spans="18:18" x14ac:dyDescent="0.25">
      <c r="R44514" s="15">
        <v>5</v>
      </c>
    </row>
    <row r="44515" spans="18:18" x14ac:dyDescent="0.25">
      <c r="R44515" s="15">
        <v>5</v>
      </c>
    </row>
    <row r="44516" spans="18:18" x14ac:dyDescent="0.25">
      <c r="R44516" s="15">
        <v>1</v>
      </c>
    </row>
    <row r="44517" spans="18:18" x14ac:dyDescent="0.25">
      <c r="R44517" s="15">
        <v>1</v>
      </c>
    </row>
    <row r="44518" spans="18:18" x14ac:dyDescent="0.25">
      <c r="R44518" s="15">
        <v>1</v>
      </c>
    </row>
    <row r="44519" spans="18:18" x14ac:dyDescent="0.25">
      <c r="R44519" s="15">
        <v>1</v>
      </c>
    </row>
    <row r="44520" spans="18:18" x14ac:dyDescent="0.25">
      <c r="R44520" s="15">
        <v>1</v>
      </c>
    </row>
    <row r="44521" spans="18:18" x14ac:dyDescent="0.25">
      <c r="R44521" s="15">
        <v>1</v>
      </c>
    </row>
    <row r="44522" spans="18:18" x14ac:dyDescent="0.25">
      <c r="R44522" s="15">
        <v>1</v>
      </c>
    </row>
    <row r="44523" spans="18:18" x14ac:dyDescent="0.25">
      <c r="R44523" s="15">
        <v>1</v>
      </c>
    </row>
    <row r="44524" spans="18:18" x14ac:dyDescent="0.25">
      <c r="R44524" s="15">
        <v>1</v>
      </c>
    </row>
    <row r="44525" spans="18:18" x14ac:dyDescent="0.25">
      <c r="R44525" s="15">
        <v>1</v>
      </c>
    </row>
    <row r="44526" spans="18:18" x14ac:dyDescent="0.25">
      <c r="R44526" s="15">
        <v>1</v>
      </c>
    </row>
    <row r="44527" spans="18:18" x14ac:dyDescent="0.25">
      <c r="R44527" s="15">
        <v>1</v>
      </c>
    </row>
    <row r="44528" spans="18:18" x14ac:dyDescent="0.25">
      <c r="R44528" s="15">
        <v>1</v>
      </c>
    </row>
    <row r="44529" spans="18:18" x14ac:dyDescent="0.25">
      <c r="R44529" s="15">
        <v>1</v>
      </c>
    </row>
    <row r="44530" spans="18:18" x14ac:dyDescent="0.25">
      <c r="R44530" s="15">
        <v>1</v>
      </c>
    </row>
    <row r="44531" spans="18:18" x14ac:dyDescent="0.25">
      <c r="R44531" s="15">
        <v>1</v>
      </c>
    </row>
    <row r="44532" spans="18:18" x14ac:dyDescent="0.25">
      <c r="R44532" s="15">
        <v>1</v>
      </c>
    </row>
    <row r="44533" spans="18:18" x14ac:dyDescent="0.25">
      <c r="R44533" s="15">
        <v>1</v>
      </c>
    </row>
    <row r="44534" spans="18:18" x14ac:dyDescent="0.25">
      <c r="R44534" s="15">
        <v>1</v>
      </c>
    </row>
    <row r="44535" spans="18:18" x14ac:dyDescent="0.25">
      <c r="R44535" s="15">
        <v>1</v>
      </c>
    </row>
    <row r="44536" spans="18:18" x14ac:dyDescent="0.25">
      <c r="R44536" s="15">
        <v>1</v>
      </c>
    </row>
    <row r="44537" spans="18:18" x14ac:dyDescent="0.25">
      <c r="R44537" s="15">
        <v>1</v>
      </c>
    </row>
    <row r="44538" spans="18:18" x14ac:dyDescent="0.25">
      <c r="R44538" s="15">
        <v>1</v>
      </c>
    </row>
    <row r="44539" spans="18:18" x14ac:dyDescent="0.25">
      <c r="R44539" s="15">
        <v>1</v>
      </c>
    </row>
    <row r="44540" spans="18:18" x14ac:dyDescent="0.25">
      <c r="R44540" s="15">
        <v>1</v>
      </c>
    </row>
    <row r="44541" spans="18:18" x14ac:dyDescent="0.25">
      <c r="R44541" s="15">
        <v>1</v>
      </c>
    </row>
    <row r="44542" spans="18:18" x14ac:dyDescent="0.25">
      <c r="R44542" s="15">
        <v>1</v>
      </c>
    </row>
    <row r="44543" spans="18:18" x14ac:dyDescent="0.25">
      <c r="R44543" s="15">
        <v>1</v>
      </c>
    </row>
    <row r="44544" spans="18:18" x14ac:dyDescent="0.25">
      <c r="R44544" s="15">
        <v>1</v>
      </c>
    </row>
    <row r="44545" spans="18:18" x14ac:dyDescent="0.25">
      <c r="R44545" s="15">
        <v>1</v>
      </c>
    </row>
    <row r="44546" spans="18:18" x14ac:dyDescent="0.25">
      <c r="R44546" s="15">
        <v>1</v>
      </c>
    </row>
    <row r="44547" spans="18:18" x14ac:dyDescent="0.25">
      <c r="R44547" s="15">
        <v>1</v>
      </c>
    </row>
    <row r="44548" spans="18:18" x14ac:dyDescent="0.25">
      <c r="R44548" s="15">
        <v>1</v>
      </c>
    </row>
    <row r="44549" spans="18:18" x14ac:dyDescent="0.25">
      <c r="R44549" s="15">
        <v>1</v>
      </c>
    </row>
    <row r="44550" spans="18:18" x14ac:dyDescent="0.25">
      <c r="R44550" s="15">
        <v>1</v>
      </c>
    </row>
    <row r="44551" spans="18:18" x14ac:dyDescent="0.25">
      <c r="R44551" s="15">
        <v>1</v>
      </c>
    </row>
    <row r="44552" spans="18:18" x14ac:dyDescent="0.25">
      <c r="R44552" s="15">
        <v>2</v>
      </c>
    </row>
    <row r="44553" spans="18:18" x14ac:dyDescent="0.25">
      <c r="R44553" s="15">
        <v>2</v>
      </c>
    </row>
    <row r="44554" spans="18:18" x14ac:dyDescent="0.25">
      <c r="R44554" s="15">
        <v>2</v>
      </c>
    </row>
    <row r="44555" spans="18:18" x14ac:dyDescent="0.25">
      <c r="R44555" s="15">
        <v>2</v>
      </c>
    </row>
    <row r="44556" spans="18:18" x14ac:dyDescent="0.25">
      <c r="R44556" s="15">
        <v>2</v>
      </c>
    </row>
    <row r="44557" spans="18:18" x14ac:dyDescent="0.25">
      <c r="R44557" s="15">
        <v>3</v>
      </c>
    </row>
    <row r="44558" spans="18:18" x14ac:dyDescent="0.25">
      <c r="R44558" s="15">
        <v>3</v>
      </c>
    </row>
    <row r="44559" spans="18:18" x14ac:dyDescent="0.25">
      <c r="R44559" s="15">
        <v>3</v>
      </c>
    </row>
    <row r="44560" spans="18:18" x14ac:dyDescent="0.25">
      <c r="R44560" s="15">
        <v>3</v>
      </c>
    </row>
    <row r="44561" spans="18:18" x14ac:dyDescent="0.25">
      <c r="R44561" s="15">
        <v>4</v>
      </c>
    </row>
    <row r="44562" spans="18:18" x14ac:dyDescent="0.25">
      <c r="R44562" s="15">
        <v>4</v>
      </c>
    </row>
    <row r="44563" spans="18:18" x14ac:dyDescent="0.25">
      <c r="R44563" s="15">
        <v>4</v>
      </c>
    </row>
    <row r="44564" spans="18:18" x14ac:dyDescent="0.25">
      <c r="R44564" s="15">
        <v>4</v>
      </c>
    </row>
    <row r="44565" spans="18:18" x14ac:dyDescent="0.25">
      <c r="R44565" s="15">
        <v>4</v>
      </c>
    </row>
    <row r="44566" spans="18:18" x14ac:dyDescent="0.25">
      <c r="R44566" s="15">
        <v>4</v>
      </c>
    </row>
    <row r="44567" spans="18:18" x14ac:dyDescent="0.25">
      <c r="R44567" s="15">
        <v>4</v>
      </c>
    </row>
    <row r="44568" spans="18:18" x14ac:dyDescent="0.25">
      <c r="R44568" s="15">
        <v>4</v>
      </c>
    </row>
    <row r="44569" spans="18:18" x14ac:dyDescent="0.25">
      <c r="R44569" s="15">
        <v>4</v>
      </c>
    </row>
    <row r="44570" spans="18:18" x14ac:dyDescent="0.25">
      <c r="R44570" s="15">
        <v>4</v>
      </c>
    </row>
    <row r="44571" spans="18:18" x14ac:dyDescent="0.25">
      <c r="R44571" s="15">
        <v>4</v>
      </c>
    </row>
    <row r="44572" spans="18:18" x14ac:dyDescent="0.25">
      <c r="R44572" s="15">
        <v>4</v>
      </c>
    </row>
    <row r="44573" spans="18:18" x14ac:dyDescent="0.25">
      <c r="R44573" s="15">
        <v>4</v>
      </c>
    </row>
    <row r="44574" spans="18:18" x14ac:dyDescent="0.25">
      <c r="R44574" s="15">
        <v>4</v>
      </c>
    </row>
    <row r="44575" spans="18:18" x14ac:dyDescent="0.25">
      <c r="R44575" s="15">
        <v>4</v>
      </c>
    </row>
    <row r="44576" spans="18:18" x14ac:dyDescent="0.25">
      <c r="R44576" s="15">
        <v>4</v>
      </c>
    </row>
    <row r="44577" spans="18:18" x14ac:dyDescent="0.25">
      <c r="R44577" s="15">
        <v>4</v>
      </c>
    </row>
    <row r="44578" spans="18:18" x14ac:dyDescent="0.25">
      <c r="R44578" s="15">
        <v>4</v>
      </c>
    </row>
    <row r="44579" spans="18:18" x14ac:dyDescent="0.25">
      <c r="R44579" s="15">
        <v>4</v>
      </c>
    </row>
    <row r="44580" spans="18:18" x14ac:dyDescent="0.25">
      <c r="R44580" s="15">
        <v>4</v>
      </c>
    </row>
    <row r="44581" spans="18:18" x14ac:dyDescent="0.25">
      <c r="R44581" s="15">
        <v>4</v>
      </c>
    </row>
    <row r="44582" spans="18:18" x14ac:dyDescent="0.25">
      <c r="R44582" s="15">
        <v>4</v>
      </c>
    </row>
    <row r="44583" spans="18:18" x14ac:dyDescent="0.25">
      <c r="R44583" s="15">
        <v>4</v>
      </c>
    </row>
    <row r="44584" spans="18:18" x14ac:dyDescent="0.25">
      <c r="R44584" s="15">
        <v>4</v>
      </c>
    </row>
    <row r="44585" spans="18:18" x14ac:dyDescent="0.25">
      <c r="R44585" s="15">
        <v>4</v>
      </c>
    </row>
    <row r="44586" spans="18:18" x14ac:dyDescent="0.25">
      <c r="R44586" s="15">
        <v>4</v>
      </c>
    </row>
    <row r="44587" spans="18:18" x14ac:dyDescent="0.25">
      <c r="R44587" s="15">
        <v>4</v>
      </c>
    </row>
    <row r="44588" spans="18:18" x14ac:dyDescent="0.25">
      <c r="R44588" s="15">
        <v>4</v>
      </c>
    </row>
    <row r="44589" spans="18:18" x14ac:dyDescent="0.25">
      <c r="R44589" s="15">
        <v>4</v>
      </c>
    </row>
    <row r="44590" spans="18:18" x14ac:dyDescent="0.25">
      <c r="R44590" s="15">
        <v>4</v>
      </c>
    </row>
    <row r="44591" spans="18:18" x14ac:dyDescent="0.25">
      <c r="R44591" s="15">
        <v>4</v>
      </c>
    </row>
    <row r="44592" spans="18:18" x14ac:dyDescent="0.25">
      <c r="R44592" s="15">
        <v>1</v>
      </c>
    </row>
    <row r="44593" spans="18:18" x14ac:dyDescent="0.25">
      <c r="R44593" s="15">
        <v>1</v>
      </c>
    </row>
    <row r="44594" spans="18:18" x14ac:dyDescent="0.25">
      <c r="R44594" s="15">
        <v>1</v>
      </c>
    </row>
    <row r="44595" spans="18:18" x14ac:dyDescent="0.25">
      <c r="R44595" s="15">
        <v>1</v>
      </c>
    </row>
    <row r="44596" spans="18:18" x14ac:dyDescent="0.25">
      <c r="R44596" s="15">
        <v>1</v>
      </c>
    </row>
    <row r="44597" spans="18:18" x14ac:dyDescent="0.25">
      <c r="R44597" s="15">
        <v>1</v>
      </c>
    </row>
    <row r="44598" spans="18:18" x14ac:dyDescent="0.25">
      <c r="R44598" s="15">
        <v>1</v>
      </c>
    </row>
    <row r="44599" spans="18:18" x14ac:dyDescent="0.25">
      <c r="R44599" s="15">
        <v>1</v>
      </c>
    </row>
    <row r="44600" spans="18:18" x14ac:dyDescent="0.25">
      <c r="R44600" s="15">
        <v>1</v>
      </c>
    </row>
    <row r="44601" spans="18:18" x14ac:dyDescent="0.25">
      <c r="R44601" s="15">
        <v>1</v>
      </c>
    </row>
    <row r="44602" spans="18:18" x14ac:dyDescent="0.25">
      <c r="R44602" s="15">
        <v>1</v>
      </c>
    </row>
    <row r="44603" spans="18:18" x14ac:dyDescent="0.25">
      <c r="R44603" s="15">
        <v>1</v>
      </c>
    </row>
    <row r="44604" spans="18:18" x14ac:dyDescent="0.25">
      <c r="R44604" s="15">
        <v>1</v>
      </c>
    </row>
    <row r="44605" spans="18:18" x14ac:dyDescent="0.25">
      <c r="R44605" s="15">
        <v>1</v>
      </c>
    </row>
    <row r="44606" spans="18:18" x14ac:dyDescent="0.25">
      <c r="R44606" s="15">
        <v>1</v>
      </c>
    </row>
    <row r="44607" spans="18:18" x14ac:dyDescent="0.25">
      <c r="R44607" s="15">
        <v>1</v>
      </c>
    </row>
    <row r="44608" spans="18:18" x14ac:dyDescent="0.25">
      <c r="R44608" s="15">
        <v>1</v>
      </c>
    </row>
    <row r="44609" spans="18:18" x14ac:dyDescent="0.25">
      <c r="R44609" s="15">
        <v>1</v>
      </c>
    </row>
    <row r="44610" spans="18:18" x14ac:dyDescent="0.25">
      <c r="R44610" s="15">
        <v>1</v>
      </c>
    </row>
    <row r="44611" spans="18:18" x14ac:dyDescent="0.25">
      <c r="R44611" s="15">
        <v>1</v>
      </c>
    </row>
    <row r="44612" spans="18:18" x14ac:dyDescent="0.25">
      <c r="R44612" s="15">
        <v>1</v>
      </c>
    </row>
    <row r="44613" spans="18:18" x14ac:dyDescent="0.25">
      <c r="R44613" s="15">
        <v>1</v>
      </c>
    </row>
    <row r="44614" spans="18:18" x14ac:dyDescent="0.25">
      <c r="R44614" s="15">
        <v>1</v>
      </c>
    </row>
    <row r="44615" spans="18:18" x14ac:dyDescent="0.25">
      <c r="R44615" s="15">
        <v>1</v>
      </c>
    </row>
    <row r="44616" spans="18:18" x14ac:dyDescent="0.25">
      <c r="R44616" s="15">
        <v>1</v>
      </c>
    </row>
    <row r="44617" spans="18:18" x14ac:dyDescent="0.25">
      <c r="R44617" s="15">
        <v>1</v>
      </c>
    </row>
    <row r="44618" spans="18:18" x14ac:dyDescent="0.25">
      <c r="R44618" s="15">
        <v>1</v>
      </c>
    </row>
    <row r="44619" spans="18:18" x14ac:dyDescent="0.25">
      <c r="R44619" s="15">
        <v>1</v>
      </c>
    </row>
    <row r="44620" spans="18:18" x14ac:dyDescent="0.25">
      <c r="R44620" s="15">
        <v>1</v>
      </c>
    </row>
    <row r="44621" spans="18:18" x14ac:dyDescent="0.25">
      <c r="R44621" s="15">
        <v>1</v>
      </c>
    </row>
    <row r="44622" spans="18:18" x14ac:dyDescent="0.25">
      <c r="R44622" s="15">
        <v>1</v>
      </c>
    </row>
    <row r="44623" spans="18:18" x14ac:dyDescent="0.25">
      <c r="R44623" s="15">
        <v>1</v>
      </c>
    </row>
    <row r="44624" spans="18:18" x14ac:dyDescent="0.25">
      <c r="R44624" s="15">
        <v>1</v>
      </c>
    </row>
    <row r="44625" spans="18:18" x14ac:dyDescent="0.25">
      <c r="R44625" s="15">
        <v>1</v>
      </c>
    </row>
    <row r="44626" spans="18:18" x14ac:dyDescent="0.25">
      <c r="R44626" s="15">
        <v>1</v>
      </c>
    </row>
    <row r="44627" spans="18:18" x14ac:dyDescent="0.25">
      <c r="R44627" s="15">
        <v>1</v>
      </c>
    </row>
    <row r="44628" spans="18:18" x14ac:dyDescent="0.25">
      <c r="R44628" s="15">
        <v>1</v>
      </c>
    </row>
    <row r="44629" spans="18:18" x14ac:dyDescent="0.25">
      <c r="R44629" s="15">
        <v>1</v>
      </c>
    </row>
    <row r="44630" spans="18:18" x14ac:dyDescent="0.25">
      <c r="R44630" s="15">
        <v>1</v>
      </c>
    </row>
    <row r="44631" spans="18:18" x14ac:dyDescent="0.25">
      <c r="R44631" s="15">
        <v>1</v>
      </c>
    </row>
    <row r="44632" spans="18:18" x14ac:dyDescent="0.25">
      <c r="R44632" s="15">
        <v>1</v>
      </c>
    </row>
    <row r="44633" spans="18:18" x14ac:dyDescent="0.25">
      <c r="R44633" s="15">
        <v>1</v>
      </c>
    </row>
    <row r="44634" spans="18:18" x14ac:dyDescent="0.25">
      <c r="R44634" s="15">
        <v>1</v>
      </c>
    </row>
    <row r="44635" spans="18:18" x14ac:dyDescent="0.25">
      <c r="R44635" s="15">
        <v>1</v>
      </c>
    </row>
    <row r="44636" spans="18:18" x14ac:dyDescent="0.25">
      <c r="R44636" s="15">
        <v>1</v>
      </c>
    </row>
    <row r="44637" spans="18:18" x14ac:dyDescent="0.25">
      <c r="R44637" s="15">
        <v>1</v>
      </c>
    </row>
    <row r="44638" spans="18:18" x14ac:dyDescent="0.25">
      <c r="R44638" s="15">
        <v>1</v>
      </c>
    </row>
    <row r="44639" spans="18:18" x14ac:dyDescent="0.25">
      <c r="R44639" s="15">
        <v>1</v>
      </c>
    </row>
    <row r="44640" spans="18:18" x14ac:dyDescent="0.25">
      <c r="R44640" s="15">
        <v>1</v>
      </c>
    </row>
    <row r="44641" spans="18:18" x14ac:dyDescent="0.25">
      <c r="R44641" s="15">
        <v>1</v>
      </c>
    </row>
    <row r="44642" spans="18:18" x14ac:dyDescent="0.25">
      <c r="R44642" s="15">
        <v>1</v>
      </c>
    </row>
    <row r="44643" spans="18:18" x14ac:dyDescent="0.25">
      <c r="R44643" s="15">
        <v>1</v>
      </c>
    </row>
    <row r="44644" spans="18:18" x14ac:dyDescent="0.25">
      <c r="R44644" s="15">
        <v>1</v>
      </c>
    </row>
    <row r="44645" spans="18:18" x14ac:dyDescent="0.25">
      <c r="R44645" s="15">
        <v>1</v>
      </c>
    </row>
    <row r="44646" spans="18:18" x14ac:dyDescent="0.25">
      <c r="R44646" s="15">
        <v>2</v>
      </c>
    </row>
    <row r="44647" spans="18:18" x14ac:dyDescent="0.25">
      <c r="R44647" s="15">
        <v>2</v>
      </c>
    </row>
    <row r="44648" spans="18:18" x14ac:dyDescent="0.25">
      <c r="R44648" s="15">
        <v>2</v>
      </c>
    </row>
    <row r="44649" spans="18:18" x14ac:dyDescent="0.25">
      <c r="R44649" s="15">
        <v>2</v>
      </c>
    </row>
    <row r="44650" spans="18:18" x14ac:dyDescent="0.25">
      <c r="R44650" s="15">
        <v>2</v>
      </c>
    </row>
    <row r="44651" spans="18:18" x14ac:dyDescent="0.25">
      <c r="R44651" s="15">
        <v>2</v>
      </c>
    </row>
    <row r="44652" spans="18:18" x14ac:dyDescent="0.25">
      <c r="R44652" s="15">
        <v>2</v>
      </c>
    </row>
    <row r="44653" spans="18:18" x14ac:dyDescent="0.25">
      <c r="R44653" s="15">
        <v>2</v>
      </c>
    </row>
    <row r="44654" spans="18:18" x14ac:dyDescent="0.25">
      <c r="R44654" s="15">
        <v>2</v>
      </c>
    </row>
    <row r="44655" spans="18:18" x14ac:dyDescent="0.25">
      <c r="R44655" s="15">
        <v>2</v>
      </c>
    </row>
    <row r="44656" spans="18:18" x14ac:dyDescent="0.25">
      <c r="R44656" s="15">
        <v>2</v>
      </c>
    </row>
    <row r="44657" spans="18:18" x14ac:dyDescent="0.25">
      <c r="R44657" s="15">
        <v>2</v>
      </c>
    </row>
    <row r="44658" spans="18:18" x14ac:dyDescent="0.25">
      <c r="R44658" s="15">
        <v>2</v>
      </c>
    </row>
    <row r="44659" spans="18:18" x14ac:dyDescent="0.25">
      <c r="R44659" s="15">
        <v>2</v>
      </c>
    </row>
    <row r="44660" spans="18:18" x14ac:dyDescent="0.25">
      <c r="R44660" s="15">
        <v>2</v>
      </c>
    </row>
    <row r="44661" spans="18:18" x14ac:dyDescent="0.25">
      <c r="R44661" s="15">
        <v>2</v>
      </c>
    </row>
    <row r="44662" spans="18:18" x14ac:dyDescent="0.25">
      <c r="R44662" s="15">
        <v>2</v>
      </c>
    </row>
    <row r="44663" spans="18:18" x14ac:dyDescent="0.25">
      <c r="R44663" s="15">
        <v>2</v>
      </c>
    </row>
    <row r="44664" spans="18:18" x14ac:dyDescent="0.25">
      <c r="R44664" s="15">
        <v>2</v>
      </c>
    </row>
    <row r="44665" spans="18:18" x14ac:dyDescent="0.25">
      <c r="R44665" s="15">
        <v>2</v>
      </c>
    </row>
    <row r="44666" spans="18:18" x14ac:dyDescent="0.25">
      <c r="R44666" s="15">
        <v>2</v>
      </c>
    </row>
    <row r="44667" spans="18:18" x14ac:dyDescent="0.25">
      <c r="R44667" s="15">
        <v>2</v>
      </c>
    </row>
    <row r="44668" spans="18:18" x14ac:dyDescent="0.25">
      <c r="R44668" s="15">
        <v>2</v>
      </c>
    </row>
    <row r="44669" spans="18:18" x14ac:dyDescent="0.25">
      <c r="R44669" s="15">
        <v>2</v>
      </c>
    </row>
    <row r="44670" spans="18:18" x14ac:dyDescent="0.25">
      <c r="R44670" s="15">
        <v>2</v>
      </c>
    </row>
    <row r="44671" spans="18:18" x14ac:dyDescent="0.25">
      <c r="R44671" s="15">
        <v>2</v>
      </c>
    </row>
    <row r="44672" spans="18:18" x14ac:dyDescent="0.25">
      <c r="R44672" s="15">
        <v>2</v>
      </c>
    </row>
    <row r="44673" spans="18:18" x14ac:dyDescent="0.25">
      <c r="R44673" s="15">
        <v>2</v>
      </c>
    </row>
    <row r="44674" spans="18:18" x14ac:dyDescent="0.25">
      <c r="R44674" s="15">
        <v>2</v>
      </c>
    </row>
    <row r="44675" spans="18:18" x14ac:dyDescent="0.25">
      <c r="R44675" s="15">
        <v>2</v>
      </c>
    </row>
    <row r="44676" spans="18:18" x14ac:dyDescent="0.25">
      <c r="R44676" s="15">
        <v>2</v>
      </c>
    </row>
    <row r="44677" spans="18:18" x14ac:dyDescent="0.25">
      <c r="R44677" s="15">
        <v>2</v>
      </c>
    </row>
    <row r="44678" spans="18:18" x14ac:dyDescent="0.25">
      <c r="R44678" s="15">
        <v>1</v>
      </c>
    </row>
    <row r="44679" spans="18:18" x14ac:dyDescent="0.25">
      <c r="R44679" s="15">
        <v>1</v>
      </c>
    </row>
    <row r="44680" spans="18:18" x14ac:dyDescent="0.25">
      <c r="R44680" s="15">
        <v>1</v>
      </c>
    </row>
    <row r="44681" spans="18:18" x14ac:dyDescent="0.25">
      <c r="R44681" s="15">
        <v>1</v>
      </c>
    </row>
    <row r="44682" spans="18:18" x14ac:dyDescent="0.25">
      <c r="R44682" s="15">
        <v>1</v>
      </c>
    </row>
    <row r="44683" spans="18:18" x14ac:dyDescent="0.25">
      <c r="R44683" s="15">
        <v>1</v>
      </c>
    </row>
    <row r="44684" spans="18:18" x14ac:dyDescent="0.25">
      <c r="R44684" s="15">
        <v>1</v>
      </c>
    </row>
    <row r="44685" spans="18:18" x14ac:dyDescent="0.25">
      <c r="R44685" s="15">
        <v>1</v>
      </c>
    </row>
    <row r="44686" spans="18:18" x14ac:dyDescent="0.25">
      <c r="R44686" s="15">
        <v>1</v>
      </c>
    </row>
    <row r="44687" spans="18:18" x14ac:dyDescent="0.25">
      <c r="R44687" s="15">
        <v>1</v>
      </c>
    </row>
    <row r="44688" spans="18:18" x14ac:dyDescent="0.25">
      <c r="R44688" s="15">
        <v>1</v>
      </c>
    </row>
    <row r="44689" spans="18:18" x14ac:dyDescent="0.25">
      <c r="R44689" s="15">
        <v>1</v>
      </c>
    </row>
    <row r="44690" spans="18:18" x14ac:dyDescent="0.25">
      <c r="R44690" s="15">
        <v>1</v>
      </c>
    </row>
    <row r="44691" spans="18:18" x14ac:dyDescent="0.25">
      <c r="R44691" s="15">
        <v>1</v>
      </c>
    </row>
    <row r="44692" spans="18:18" x14ac:dyDescent="0.25">
      <c r="R44692" s="15">
        <v>1</v>
      </c>
    </row>
    <row r="44693" spans="18:18" x14ac:dyDescent="0.25">
      <c r="R44693" s="15">
        <v>1</v>
      </c>
    </row>
    <row r="44694" spans="18:18" x14ac:dyDescent="0.25">
      <c r="R44694" s="15">
        <v>1</v>
      </c>
    </row>
    <row r="44695" spans="18:18" x14ac:dyDescent="0.25">
      <c r="R44695" s="15">
        <v>1</v>
      </c>
    </row>
    <row r="44696" spans="18:18" x14ac:dyDescent="0.25">
      <c r="R44696" s="15">
        <v>1</v>
      </c>
    </row>
    <row r="44697" spans="18:18" x14ac:dyDescent="0.25">
      <c r="R44697" s="15">
        <v>1</v>
      </c>
    </row>
    <row r="44698" spans="18:18" x14ac:dyDescent="0.25">
      <c r="R44698" s="15">
        <v>1</v>
      </c>
    </row>
    <row r="44699" spans="18:18" x14ac:dyDescent="0.25">
      <c r="R44699" s="15">
        <v>1</v>
      </c>
    </row>
    <row r="44700" spans="18:18" x14ac:dyDescent="0.25">
      <c r="R44700" s="15">
        <v>1</v>
      </c>
    </row>
    <row r="44701" spans="18:18" x14ac:dyDescent="0.25">
      <c r="R44701" s="15">
        <v>1</v>
      </c>
    </row>
    <row r="44702" spans="18:18" x14ac:dyDescent="0.25">
      <c r="R44702" s="15">
        <v>1</v>
      </c>
    </row>
    <row r="44703" spans="18:18" x14ac:dyDescent="0.25">
      <c r="R44703" s="15">
        <v>1</v>
      </c>
    </row>
    <row r="44704" spans="18:18" x14ac:dyDescent="0.25">
      <c r="R44704" s="15">
        <v>1</v>
      </c>
    </row>
    <row r="44705" spans="18:18" x14ac:dyDescent="0.25">
      <c r="R44705" s="15">
        <v>1</v>
      </c>
    </row>
    <row r="44706" spans="18:18" x14ac:dyDescent="0.25">
      <c r="R44706" s="15">
        <v>1</v>
      </c>
    </row>
    <row r="44707" spans="18:18" x14ac:dyDescent="0.25">
      <c r="R44707" s="15">
        <v>1</v>
      </c>
    </row>
    <row r="44708" spans="18:18" x14ac:dyDescent="0.25">
      <c r="R44708" s="15">
        <v>1</v>
      </c>
    </row>
    <row r="44709" spans="18:18" x14ac:dyDescent="0.25">
      <c r="R44709" s="15">
        <v>1</v>
      </c>
    </row>
    <row r="44710" spans="18:18" x14ac:dyDescent="0.25">
      <c r="R44710" s="15">
        <v>1</v>
      </c>
    </row>
    <row r="44711" spans="18:18" x14ac:dyDescent="0.25">
      <c r="R44711" s="15">
        <v>1</v>
      </c>
    </row>
    <row r="44712" spans="18:18" x14ac:dyDescent="0.25">
      <c r="R44712" s="15">
        <v>1</v>
      </c>
    </row>
    <row r="44713" spans="18:18" x14ac:dyDescent="0.25">
      <c r="R44713" s="15">
        <v>1</v>
      </c>
    </row>
    <row r="44714" spans="18:18" x14ac:dyDescent="0.25">
      <c r="R44714" s="15">
        <v>1</v>
      </c>
    </row>
    <row r="44715" spans="18:18" x14ac:dyDescent="0.25">
      <c r="R44715" s="15">
        <v>1</v>
      </c>
    </row>
    <row r="44716" spans="18:18" x14ac:dyDescent="0.25">
      <c r="R44716" s="15">
        <v>1</v>
      </c>
    </row>
    <row r="44717" spans="18:18" x14ac:dyDescent="0.25">
      <c r="R44717" s="15">
        <v>1</v>
      </c>
    </row>
    <row r="44718" spans="18:18" x14ac:dyDescent="0.25">
      <c r="R44718" s="15">
        <v>1</v>
      </c>
    </row>
    <row r="44719" spans="18:18" x14ac:dyDescent="0.25">
      <c r="R44719" s="15">
        <v>1</v>
      </c>
    </row>
    <row r="44720" spans="18:18" x14ac:dyDescent="0.25">
      <c r="R44720" s="15">
        <v>1</v>
      </c>
    </row>
    <row r="44721" spans="18:18" x14ac:dyDescent="0.25">
      <c r="R44721" s="15">
        <v>1</v>
      </c>
    </row>
    <row r="44722" spans="18:18" x14ac:dyDescent="0.25">
      <c r="R44722" s="15">
        <v>1</v>
      </c>
    </row>
    <row r="44723" spans="18:18" x14ac:dyDescent="0.25">
      <c r="R44723" s="15">
        <v>1</v>
      </c>
    </row>
    <row r="44724" spans="18:18" x14ac:dyDescent="0.25">
      <c r="R44724" s="15">
        <v>1</v>
      </c>
    </row>
    <row r="44725" spans="18:18" x14ac:dyDescent="0.25">
      <c r="R44725" s="15">
        <v>1</v>
      </c>
    </row>
    <row r="44726" spans="18:18" x14ac:dyDescent="0.25">
      <c r="R44726" s="15">
        <v>1</v>
      </c>
    </row>
    <row r="44727" spans="18:18" x14ac:dyDescent="0.25">
      <c r="R44727" s="15">
        <v>1</v>
      </c>
    </row>
    <row r="44728" spans="18:18" x14ac:dyDescent="0.25">
      <c r="R44728" s="15">
        <v>1</v>
      </c>
    </row>
    <row r="44729" spans="18:18" x14ac:dyDescent="0.25">
      <c r="R44729" s="15">
        <v>1</v>
      </c>
    </row>
    <row r="44730" spans="18:18" x14ac:dyDescent="0.25">
      <c r="R44730" s="15">
        <v>1</v>
      </c>
    </row>
    <row r="44731" spans="18:18" x14ac:dyDescent="0.25">
      <c r="R44731" s="15">
        <v>1</v>
      </c>
    </row>
    <row r="44732" spans="18:18" x14ac:dyDescent="0.25">
      <c r="R44732" s="15">
        <v>1</v>
      </c>
    </row>
    <row r="44733" spans="18:18" x14ac:dyDescent="0.25">
      <c r="R44733" s="15">
        <v>1</v>
      </c>
    </row>
    <row r="44734" spans="18:18" x14ac:dyDescent="0.25">
      <c r="R44734" s="15">
        <v>1</v>
      </c>
    </row>
    <row r="44735" spans="18:18" x14ac:dyDescent="0.25">
      <c r="R44735" s="15">
        <v>1</v>
      </c>
    </row>
    <row r="44736" spans="18:18" x14ac:dyDescent="0.25">
      <c r="R44736" s="15">
        <v>1</v>
      </c>
    </row>
    <row r="44737" spans="18:18" x14ac:dyDescent="0.25">
      <c r="R44737" s="15">
        <v>1</v>
      </c>
    </row>
    <row r="44738" spans="18:18" x14ac:dyDescent="0.25">
      <c r="R44738" s="15">
        <v>1</v>
      </c>
    </row>
    <row r="44739" spans="18:18" x14ac:dyDescent="0.25">
      <c r="R44739" s="15">
        <v>1</v>
      </c>
    </row>
    <row r="44740" spans="18:18" x14ac:dyDescent="0.25">
      <c r="R44740" s="15">
        <v>1</v>
      </c>
    </row>
    <row r="44741" spans="18:18" x14ac:dyDescent="0.25">
      <c r="R44741" s="15">
        <v>1</v>
      </c>
    </row>
    <row r="44742" spans="18:18" x14ac:dyDescent="0.25">
      <c r="R44742" s="15">
        <v>1</v>
      </c>
    </row>
    <row r="44743" spans="18:18" x14ac:dyDescent="0.25">
      <c r="R44743" s="15">
        <v>1</v>
      </c>
    </row>
    <row r="44744" spans="18:18" x14ac:dyDescent="0.25">
      <c r="R44744" s="15">
        <v>1</v>
      </c>
    </row>
    <row r="44745" spans="18:18" x14ac:dyDescent="0.25">
      <c r="R44745" s="15">
        <v>1</v>
      </c>
    </row>
    <row r="44746" spans="18:18" x14ac:dyDescent="0.25">
      <c r="R44746" s="15">
        <v>1</v>
      </c>
    </row>
    <row r="44747" spans="18:18" x14ac:dyDescent="0.25">
      <c r="R44747" s="15">
        <v>1</v>
      </c>
    </row>
    <row r="44748" spans="18:18" x14ac:dyDescent="0.25">
      <c r="R44748" s="15">
        <v>1</v>
      </c>
    </row>
    <row r="44749" spans="18:18" x14ac:dyDescent="0.25">
      <c r="R44749" s="15">
        <v>1</v>
      </c>
    </row>
    <row r="44750" spans="18:18" x14ac:dyDescent="0.25">
      <c r="R44750" s="15">
        <v>1</v>
      </c>
    </row>
    <row r="44751" spans="18:18" x14ac:dyDescent="0.25">
      <c r="R44751" s="15">
        <v>1</v>
      </c>
    </row>
    <row r="44752" spans="18:18" x14ac:dyDescent="0.25">
      <c r="R44752" s="15">
        <v>1</v>
      </c>
    </row>
    <row r="44753" spans="18:18" x14ac:dyDescent="0.25">
      <c r="R44753" s="15">
        <v>1</v>
      </c>
    </row>
    <row r="44754" spans="18:18" x14ac:dyDescent="0.25">
      <c r="R44754" s="15">
        <v>1</v>
      </c>
    </row>
    <row r="44755" spans="18:18" x14ac:dyDescent="0.25">
      <c r="R44755" s="15">
        <v>1</v>
      </c>
    </row>
    <row r="44756" spans="18:18" x14ac:dyDescent="0.25">
      <c r="R44756" s="15">
        <v>1</v>
      </c>
    </row>
    <row r="44757" spans="18:18" x14ac:dyDescent="0.25">
      <c r="R44757" s="15">
        <v>1</v>
      </c>
    </row>
    <row r="44758" spans="18:18" x14ac:dyDescent="0.25">
      <c r="R44758" s="15">
        <v>1</v>
      </c>
    </row>
    <row r="44759" spans="18:18" x14ac:dyDescent="0.25">
      <c r="R44759" s="15">
        <v>1</v>
      </c>
    </row>
    <row r="44760" spans="18:18" x14ac:dyDescent="0.25">
      <c r="R44760" s="15">
        <v>1</v>
      </c>
    </row>
    <row r="44761" spans="18:18" x14ac:dyDescent="0.25">
      <c r="R44761" s="15">
        <v>1</v>
      </c>
    </row>
    <row r="44762" spans="18:18" x14ac:dyDescent="0.25">
      <c r="R44762" s="15">
        <v>1</v>
      </c>
    </row>
    <row r="44763" spans="18:18" x14ac:dyDescent="0.25">
      <c r="R44763" s="15">
        <v>1</v>
      </c>
    </row>
    <row r="44764" spans="18:18" x14ac:dyDescent="0.25">
      <c r="R44764" s="15">
        <v>1</v>
      </c>
    </row>
    <row r="44765" spans="18:18" x14ac:dyDescent="0.25">
      <c r="R44765" s="15">
        <v>1</v>
      </c>
    </row>
    <row r="44766" spans="18:18" x14ac:dyDescent="0.25">
      <c r="R44766" s="15">
        <v>1</v>
      </c>
    </row>
    <row r="44767" spans="18:18" x14ac:dyDescent="0.25">
      <c r="R44767" s="15">
        <v>1</v>
      </c>
    </row>
    <row r="44768" spans="18:18" x14ac:dyDescent="0.25">
      <c r="R44768" s="15">
        <v>1</v>
      </c>
    </row>
    <row r="44769" spans="18:18" x14ac:dyDescent="0.25">
      <c r="R44769" s="15">
        <v>1</v>
      </c>
    </row>
    <row r="44770" spans="18:18" x14ac:dyDescent="0.25">
      <c r="R44770" s="15">
        <v>1</v>
      </c>
    </row>
    <row r="44771" spans="18:18" x14ac:dyDescent="0.25">
      <c r="R44771" s="15">
        <v>1</v>
      </c>
    </row>
    <row r="44772" spans="18:18" x14ac:dyDescent="0.25">
      <c r="R44772" s="15">
        <v>1</v>
      </c>
    </row>
    <row r="44773" spans="18:18" x14ac:dyDescent="0.25">
      <c r="R44773" s="15">
        <v>1</v>
      </c>
    </row>
    <row r="44774" spans="18:18" x14ac:dyDescent="0.25">
      <c r="R44774" s="15">
        <v>1</v>
      </c>
    </row>
    <row r="44775" spans="18:18" x14ac:dyDescent="0.25">
      <c r="R44775" s="15">
        <v>1</v>
      </c>
    </row>
    <row r="44776" spans="18:18" x14ac:dyDescent="0.25">
      <c r="R44776" s="15">
        <v>1</v>
      </c>
    </row>
    <row r="44777" spans="18:18" x14ac:dyDescent="0.25">
      <c r="R44777" s="15">
        <v>1</v>
      </c>
    </row>
    <row r="44778" spans="18:18" x14ac:dyDescent="0.25">
      <c r="R44778" s="15">
        <v>1</v>
      </c>
    </row>
    <row r="44779" spans="18:18" x14ac:dyDescent="0.25">
      <c r="R44779" s="15">
        <v>1</v>
      </c>
    </row>
    <row r="44780" spans="18:18" x14ac:dyDescent="0.25">
      <c r="R44780" s="15">
        <v>1</v>
      </c>
    </row>
    <row r="44781" spans="18:18" x14ac:dyDescent="0.25">
      <c r="R44781" s="15">
        <v>1</v>
      </c>
    </row>
    <row r="44782" spans="18:18" x14ac:dyDescent="0.25">
      <c r="R44782" s="15">
        <v>1</v>
      </c>
    </row>
    <row r="44783" spans="18:18" x14ac:dyDescent="0.25">
      <c r="R44783" s="15">
        <v>1</v>
      </c>
    </row>
    <row r="44784" spans="18:18" x14ac:dyDescent="0.25">
      <c r="R44784" s="15">
        <v>1</v>
      </c>
    </row>
    <row r="44785" spans="18:18" x14ac:dyDescent="0.25">
      <c r="R44785" s="15">
        <v>1</v>
      </c>
    </row>
    <row r="44786" spans="18:18" x14ac:dyDescent="0.25">
      <c r="R44786" s="15">
        <v>1</v>
      </c>
    </row>
    <row r="44787" spans="18:18" x14ac:dyDescent="0.25">
      <c r="R44787" s="15">
        <v>1</v>
      </c>
    </row>
    <row r="44788" spans="18:18" x14ac:dyDescent="0.25">
      <c r="R44788" s="15">
        <v>1</v>
      </c>
    </row>
    <row r="44789" spans="18:18" x14ac:dyDescent="0.25">
      <c r="R44789" s="15">
        <v>1</v>
      </c>
    </row>
    <row r="44790" spans="18:18" x14ac:dyDescent="0.25">
      <c r="R44790" s="15">
        <v>1</v>
      </c>
    </row>
    <row r="44791" spans="18:18" x14ac:dyDescent="0.25">
      <c r="R44791" s="15">
        <v>1</v>
      </c>
    </row>
    <row r="44792" spans="18:18" x14ac:dyDescent="0.25">
      <c r="R44792" s="15">
        <v>1</v>
      </c>
    </row>
    <row r="44793" spans="18:18" x14ac:dyDescent="0.25">
      <c r="R44793" s="15">
        <v>1</v>
      </c>
    </row>
    <row r="44794" spans="18:18" x14ac:dyDescent="0.25">
      <c r="R44794" s="15">
        <v>1</v>
      </c>
    </row>
    <row r="44795" spans="18:18" x14ac:dyDescent="0.25">
      <c r="R44795" s="15">
        <v>1</v>
      </c>
    </row>
    <row r="44796" spans="18:18" x14ac:dyDescent="0.25">
      <c r="R44796" s="15">
        <v>1</v>
      </c>
    </row>
    <row r="44797" spans="18:18" x14ac:dyDescent="0.25">
      <c r="R44797" s="15">
        <v>1</v>
      </c>
    </row>
    <row r="44798" spans="18:18" x14ac:dyDescent="0.25">
      <c r="R44798" s="15">
        <v>1</v>
      </c>
    </row>
    <row r="44799" spans="18:18" x14ac:dyDescent="0.25">
      <c r="R44799" s="15">
        <v>1</v>
      </c>
    </row>
    <row r="44800" spans="18:18" x14ac:dyDescent="0.25">
      <c r="R44800" s="15">
        <v>1</v>
      </c>
    </row>
    <row r="44801" spans="18:18" x14ac:dyDescent="0.25">
      <c r="R44801" s="15">
        <v>1</v>
      </c>
    </row>
    <row r="44802" spans="18:18" x14ac:dyDescent="0.25">
      <c r="R44802" s="15">
        <v>1</v>
      </c>
    </row>
    <row r="44803" spans="18:18" x14ac:dyDescent="0.25">
      <c r="R44803" s="15">
        <v>1</v>
      </c>
    </row>
    <row r="44804" spans="18:18" x14ac:dyDescent="0.25">
      <c r="R44804" s="15">
        <v>1</v>
      </c>
    </row>
    <row r="44805" spans="18:18" x14ac:dyDescent="0.25">
      <c r="R44805" s="15">
        <v>1</v>
      </c>
    </row>
    <row r="44806" spans="18:18" x14ac:dyDescent="0.25">
      <c r="R44806" s="15">
        <v>1</v>
      </c>
    </row>
    <row r="44807" spans="18:18" x14ac:dyDescent="0.25">
      <c r="R44807" s="15">
        <v>1</v>
      </c>
    </row>
    <row r="44808" spans="18:18" x14ac:dyDescent="0.25">
      <c r="R44808" s="15">
        <v>1</v>
      </c>
    </row>
    <row r="44809" spans="18:18" x14ac:dyDescent="0.25">
      <c r="R44809" s="15">
        <v>1</v>
      </c>
    </row>
    <row r="44810" spans="18:18" x14ac:dyDescent="0.25">
      <c r="R44810" s="15">
        <v>1</v>
      </c>
    </row>
    <row r="44811" spans="18:18" x14ac:dyDescent="0.25">
      <c r="R44811" s="15">
        <v>1</v>
      </c>
    </row>
    <row r="44812" spans="18:18" x14ac:dyDescent="0.25">
      <c r="R44812" s="15">
        <v>1</v>
      </c>
    </row>
    <row r="44813" spans="18:18" x14ac:dyDescent="0.25">
      <c r="R44813" s="15">
        <v>1</v>
      </c>
    </row>
    <row r="44814" spans="18:18" x14ac:dyDescent="0.25">
      <c r="R44814" s="15">
        <v>1</v>
      </c>
    </row>
    <row r="44815" spans="18:18" x14ac:dyDescent="0.25">
      <c r="R44815" s="15">
        <v>1</v>
      </c>
    </row>
    <row r="44816" spans="18:18" x14ac:dyDescent="0.25">
      <c r="R44816" s="15">
        <v>1</v>
      </c>
    </row>
    <row r="44817" spans="18:18" x14ac:dyDescent="0.25">
      <c r="R44817" s="15">
        <v>1</v>
      </c>
    </row>
    <row r="44818" spans="18:18" x14ac:dyDescent="0.25">
      <c r="R44818" s="15">
        <v>1</v>
      </c>
    </row>
    <row r="44819" spans="18:18" x14ac:dyDescent="0.25">
      <c r="R44819" s="15">
        <v>1</v>
      </c>
    </row>
    <row r="44820" spans="18:18" x14ac:dyDescent="0.25">
      <c r="R44820" s="15">
        <v>1</v>
      </c>
    </row>
    <row r="44821" spans="18:18" x14ac:dyDescent="0.25">
      <c r="R44821" s="15">
        <v>1</v>
      </c>
    </row>
    <row r="44822" spans="18:18" x14ac:dyDescent="0.25">
      <c r="R44822" s="15">
        <v>1</v>
      </c>
    </row>
    <row r="44823" spans="18:18" x14ac:dyDescent="0.25">
      <c r="R44823" s="15">
        <v>1</v>
      </c>
    </row>
    <row r="44824" spans="18:18" x14ac:dyDescent="0.25">
      <c r="R44824" s="15">
        <v>1</v>
      </c>
    </row>
    <row r="44825" spans="18:18" x14ac:dyDescent="0.25">
      <c r="R44825" s="15">
        <v>1</v>
      </c>
    </row>
    <row r="44826" spans="18:18" x14ac:dyDescent="0.25">
      <c r="R44826" s="15">
        <v>1</v>
      </c>
    </row>
    <row r="44827" spans="18:18" x14ac:dyDescent="0.25">
      <c r="R44827" s="15">
        <v>1</v>
      </c>
    </row>
    <row r="44828" spans="18:18" x14ac:dyDescent="0.25">
      <c r="R44828" s="15">
        <v>1</v>
      </c>
    </row>
    <row r="44829" spans="18:18" x14ac:dyDescent="0.25">
      <c r="R44829" s="15">
        <v>1</v>
      </c>
    </row>
    <row r="44830" spans="18:18" x14ac:dyDescent="0.25">
      <c r="R44830" s="15">
        <v>1</v>
      </c>
    </row>
    <row r="44831" spans="18:18" x14ac:dyDescent="0.25">
      <c r="R44831" s="15">
        <v>1</v>
      </c>
    </row>
    <row r="44832" spans="18:18" x14ac:dyDescent="0.25">
      <c r="R44832" s="15">
        <v>1</v>
      </c>
    </row>
    <row r="44833" spans="18:18" x14ac:dyDescent="0.25">
      <c r="R44833" s="15">
        <v>1</v>
      </c>
    </row>
    <row r="44834" spans="18:18" x14ac:dyDescent="0.25">
      <c r="R44834" s="15">
        <v>1</v>
      </c>
    </row>
    <row r="44835" spans="18:18" x14ac:dyDescent="0.25">
      <c r="R44835" s="15">
        <v>1</v>
      </c>
    </row>
    <row r="44836" spans="18:18" x14ac:dyDescent="0.25">
      <c r="R44836" s="15">
        <v>1</v>
      </c>
    </row>
    <row r="44837" spans="18:18" x14ac:dyDescent="0.25">
      <c r="R44837" s="15">
        <v>1</v>
      </c>
    </row>
    <row r="44838" spans="18:18" x14ac:dyDescent="0.25">
      <c r="R44838" s="15">
        <v>1</v>
      </c>
    </row>
    <row r="44839" spans="18:18" x14ac:dyDescent="0.25">
      <c r="R44839" s="15">
        <v>1</v>
      </c>
    </row>
    <row r="44840" spans="18:18" x14ac:dyDescent="0.25">
      <c r="R44840" s="15">
        <v>1</v>
      </c>
    </row>
    <row r="44841" spans="18:18" x14ac:dyDescent="0.25">
      <c r="R44841" s="15">
        <v>1</v>
      </c>
    </row>
    <row r="44842" spans="18:18" x14ac:dyDescent="0.25">
      <c r="R44842" s="15">
        <v>1</v>
      </c>
    </row>
    <row r="44843" spans="18:18" x14ac:dyDescent="0.25">
      <c r="R44843" s="15">
        <v>1</v>
      </c>
    </row>
    <row r="44844" spans="18:18" x14ac:dyDescent="0.25">
      <c r="R44844" s="15">
        <v>1</v>
      </c>
    </row>
    <row r="44845" spans="18:18" x14ac:dyDescent="0.25">
      <c r="R44845" s="15">
        <v>1</v>
      </c>
    </row>
    <row r="44846" spans="18:18" x14ac:dyDescent="0.25">
      <c r="R44846" s="15">
        <v>1</v>
      </c>
    </row>
    <row r="44847" spans="18:18" x14ac:dyDescent="0.25">
      <c r="R44847" s="15">
        <v>1</v>
      </c>
    </row>
    <row r="44848" spans="18:18" x14ac:dyDescent="0.25">
      <c r="R44848" s="15">
        <v>1</v>
      </c>
    </row>
    <row r="44849" spans="18:18" x14ac:dyDescent="0.25">
      <c r="R44849" s="15">
        <v>4</v>
      </c>
    </row>
    <row r="44850" spans="18:18" x14ac:dyDescent="0.25">
      <c r="R44850" s="15">
        <v>4</v>
      </c>
    </row>
    <row r="44851" spans="18:18" x14ac:dyDescent="0.25">
      <c r="R44851" s="15">
        <v>4</v>
      </c>
    </row>
    <row r="44852" spans="18:18" x14ac:dyDescent="0.25">
      <c r="R44852" s="15">
        <v>4</v>
      </c>
    </row>
    <row r="44853" spans="18:18" x14ac:dyDescent="0.25">
      <c r="R44853" s="15">
        <v>4</v>
      </c>
    </row>
    <row r="44854" spans="18:18" x14ac:dyDescent="0.25">
      <c r="R44854" s="15">
        <v>4</v>
      </c>
    </row>
    <row r="44855" spans="18:18" x14ac:dyDescent="0.25">
      <c r="R44855" s="15">
        <v>4</v>
      </c>
    </row>
    <row r="44856" spans="18:18" x14ac:dyDescent="0.25">
      <c r="R44856" s="15">
        <v>4</v>
      </c>
    </row>
    <row r="44857" spans="18:18" x14ac:dyDescent="0.25">
      <c r="R44857" s="15">
        <v>4</v>
      </c>
    </row>
    <row r="44858" spans="18:18" x14ac:dyDescent="0.25">
      <c r="R44858" s="15">
        <v>4</v>
      </c>
    </row>
    <row r="44859" spans="18:18" x14ac:dyDescent="0.25">
      <c r="R44859" s="15">
        <v>4</v>
      </c>
    </row>
    <row r="44860" spans="18:18" x14ac:dyDescent="0.25">
      <c r="R44860" s="15">
        <v>4</v>
      </c>
    </row>
    <row r="44861" spans="18:18" x14ac:dyDescent="0.25">
      <c r="R44861" s="15">
        <v>4</v>
      </c>
    </row>
    <row r="44862" spans="18:18" x14ac:dyDescent="0.25">
      <c r="R44862" s="15">
        <v>4</v>
      </c>
    </row>
    <row r="44863" spans="18:18" x14ac:dyDescent="0.25">
      <c r="R44863" s="15">
        <v>4</v>
      </c>
    </row>
    <row r="44864" spans="18:18" x14ac:dyDescent="0.25">
      <c r="R44864" s="15">
        <v>4</v>
      </c>
    </row>
    <row r="44865" spans="18:18" x14ac:dyDescent="0.25">
      <c r="R44865" s="15">
        <v>4</v>
      </c>
    </row>
    <row r="44866" spans="18:18" x14ac:dyDescent="0.25">
      <c r="R44866" s="15">
        <v>4</v>
      </c>
    </row>
    <row r="44867" spans="18:18" x14ac:dyDescent="0.25">
      <c r="R44867" s="15">
        <v>4</v>
      </c>
    </row>
    <row r="44868" spans="18:18" x14ac:dyDescent="0.25">
      <c r="R44868" s="15">
        <v>4</v>
      </c>
    </row>
    <row r="44869" spans="18:18" x14ac:dyDescent="0.25">
      <c r="R44869" s="15">
        <v>4</v>
      </c>
    </row>
    <row r="44870" spans="18:18" x14ac:dyDescent="0.25">
      <c r="R44870" s="15">
        <v>4</v>
      </c>
    </row>
    <row r="44871" spans="18:18" x14ac:dyDescent="0.25">
      <c r="R44871" s="15">
        <v>4</v>
      </c>
    </row>
    <row r="44872" spans="18:18" x14ac:dyDescent="0.25">
      <c r="R44872" s="15">
        <v>4</v>
      </c>
    </row>
    <row r="44873" spans="18:18" x14ac:dyDescent="0.25">
      <c r="R44873" s="15">
        <v>4</v>
      </c>
    </row>
    <row r="44874" spans="18:18" x14ac:dyDescent="0.25">
      <c r="R44874" s="15">
        <v>4</v>
      </c>
    </row>
    <row r="44875" spans="18:18" x14ac:dyDescent="0.25">
      <c r="R44875" s="15">
        <v>4</v>
      </c>
    </row>
    <row r="44876" spans="18:18" x14ac:dyDescent="0.25">
      <c r="R44876" s="15">
        <v>4</v>
      </c>
    </row>
    <row r="44877" spans="18:18" x14ac:dyDescent="0.25">
      <c r="R44877" s="15">
        <v>4</v>
      </c>
    </row>
    <row r="44878" spans="18:18" x14ac:dyDescent="0.25">
      <c r="R44878" s="15">
        <v>4</v>
      </c>
    </row>
    <row r="44879" spans="18:18" x14ac:dyDescent="0.25">
      <c r="R44879" s="15">
        <v>4</v>
      </c>
    </row>
    <row r="44880" spans="18:18" x14ac:dyDescent="0.25">
      <c r="R44880" s="15">
        <v>4</v>
      </c>
    </row>
    <row r="44881" spans="18:18" x14ac:dyDescent="0.25">
      <c r="R44881" s="15">
        <v>4</v>
      </c>
    </row>
    <row r="44882" spans="18:18" x14ac:dyDescent="0.25">
      <c r="R44882" s="15">
        <v>4</v>
      </c>
    </row>
    <row r="44883" spans="18:18" x14ac:dyDescent="0.25">
      <c r="R44883" s="15">
        <v>4</v>
      </c>
    </row>
    <row r="44884" spans="18:18" x14ac:dyDescent="0.25">
      <c r="R44884" s="15">
        <v>4</v>
      </c>
    </row>
    <row r="44885" spans="18:18" x14ac:dyDescent="0.25">
      <c r="R44885" s="15">
        <v>4</v>
      </c>
    </row>
    <row r="44886" spans="18:18" x14ac:dyDescent="0.25">
      <c r="R44886" s="15">
        <v>4</v>
      </c>
    </row>
    <row r="44887" spans="18:18" x14ac:dyDescent="0.25">
      <c r="R44887" s="15">
        <v>4</v>
      </c>
    </row>
    <row r="44888" spans="18:18" x14ac:dyDescent="0.25">
      <c r="R44888" s="15">
        <v>4</v>
      </c>
    </row>
    <row r="44889" spans="18:18" x14ac:dyDescent="0.25">
      <c r="R44889" s="15">
        <v>4</v>
      </c>
    </row>
    <row r="44890" spans="18:18" x14ac:dyDescent="0.25">
      <c r="R44890" s="15">
        <v>4</v>
      </c>
    </row>
    <row r="44891" spans="18:18" x14ac:dyDescent="0.25">
      <c r="R44891" s="15">
        <v>4</v>
      </c>
    </row>
    <row r="44892" spans="18:18" x14ac:dyDescent="0.25">
      <c r="R44892" s="15">
        <v>4</v>
      </c>
    </row>
    <row r="44893" spans="18:18" x14ac:dyDescent="0.25">
      <c r="R44893" s="15">
        <v>4</v>
      </c>
    </row>
    <row r="44894" spans="18:18" x14ac:dyDescent="0.25">
      <c r="R44894" s="15">
        <v>4</v>
      </c>
    </row>
    <row r="44895" spans="18:18" x14ac:dyDescent="0.25">
      <c r="R44895" s="15">
        <v>4</v>
      </c>
    </row>
    <row r="44896" spans="18:18" x14ac:dyDescent="0.25">
      <c r="R44896" s="15">
        <v>4</v>
      </c>
    </row>
    <row r="44897" spans="18:18" x14ac:dyDescent="0.25">
      <c r="R44897" s="15">
        <v>4</v>
      </c>
    </row>
    <row r="44898" spans="18:18" x14ac:dyDescent="0.25">
      <c r="R44898" s="15">
        <v>4</v>
      </c>
    </row>
    <row r="44899" spans="18:18" x14ac:dyDescent="0.25">
      <c r="R44899" s="15">
        <v>4</v>
      </c>
    </row>
    <row r="44900" spans="18:18" x14ac:dyDescent="0.25">
      <c r="R44900" s="15">
        <v>4</v>
      </c>
    </row>
    <row r="44901" spans="18:18" x14ac:dyDescent="0.25">
      <c r="R44901" s="15">
        <v>4</v>
      </c>
    </row>
    <row r="44902" spans="18:18" x14ac:dyDescent="0.25">
      <c r="R44902" s="15">
        <v>4</v>
      </c>
    </row>
    <row r="44903" spans="18:18" x14ac:dyDescent="0.25">
      <c r="R44903" s="15">
        <v>4</v>
      </c>
    </row>
    <row r="44904" spans="18:18" x14ac:dyDescent="0.25">
      <c r="R44904" s="15">
        <v>4</v>
      </c>
    </row>
    <row r="44905" spans="18:18" x14ac:dyDescent="0.25">
      <c r="R44905" s="15">
        <v>4</v>
      </c>
    </row>
    <row r="44906" spans="18:18" x14ac:dyDescent="0.25">
      <c r="R44906" s="15">
        <v>4</v>
      </c>
    </row>
    <row r="44907" spans="18:18" x14ac:dyDescent="0.25">
      <c r="R44907" s="15">
        <v>4</v>
      </c>
    </row>
    <row r="44908" spans="18:18" x14ac:dyDescent="0.25">
      <c r="R44908" s="15">
        <v>4</v>
      </c>
    </row>
    <row r="44909" spans="18:18" x14ac:dyDescent="0.25">
      <c r="R44909" s="15">
        <v>4</v>
      </c>
    </row>
    <row r="44910" spans="18:18" x14ac:dyDescent="0.25">
      <c r="R44910" s="15">
        <v>4</v>
      </c>
    </row>
    <row r="44911" spans="18:18" x14ac:dyDescent="0.25">
      <c r="R44911" s="15">
        <v>4</v>
      </c>
    </row>
    <row r="44912" spans="18:18" x14ac:dyDescent="0.25">
      <c r="R44912" s="15">
        <v>4</v>
      </c>
    </row>
    <row r="44913" spans="18:18" x14ac:dyDescent="0.25">
      <c r="R44913" s="15">
        <v>4</v>
      </c>
    </row>
    <row r="44914" spans="18:18" x14ac:dyDescent="0.25">
      <c r="R44914" s="15">
        <v>4</v>
      </c>
    </row>
    <row r="44915" spans="18:18" x14ac:dyDescent="0.25">
      <c r="R44915" s="15">
        <v>4</v>
      </c>
    </row>
    <row r="44916" spans="18:18" x14ac:dyDescent="0.25">
      <c r="R44916" s="15">
        <v>4</v>
      </c>
    </row>
    <row r="44917" spans="18:18" x14ac:dyDescent="0.25">
      <c r="R44917" s="15">
        <v>4</v>
      </c>
    </row>
    <row r="44918" spans="18:18" x14ac:dyDescent="0.25">
      <c r="R44918" s="15">
        <v>4</v>
      </c>
    </row>
    <row r="44919" spans="18:18" x14ac:dyDescent="0.25">
      <c r="R44919" s="15">
        <v>4</v>
      </c>
    </row>
    <row r="44920" spans="18:18" x14ac:dyDescent="0.25">
      <c r="R44920" s="15">
        <v>4</v>
      </c>
    </row>
    <row r="44921" spans="18:18" x14ac:dyDescent="0.25">
      <c r="R44921" s="15">
        <v>4</v>
      </c>
    </row>
    <row r="44922" spans="18:18" x14ac:dyDescent="0.25">
      <c r="R44922" s="15">
        <v>4</v>
      </c>
    </row>
    <row r="44923" spans="18:18" x14ac:dyDescent="0.25">
      <c r="R44923" s="15">
        <v>4</v>
      </c>
    </row>
    <row r="44924" spans="18:18" x14ac:dyDescent="0.25">
      <c r="R44924" s="15">
        <v>4</v>
      </c>
    </row>
    <row r="44925" spans="18:18" x14ac:dyDescent="0.25">
      <c r="R44925" s="15">
        <v>4</v>
      </c>
    </row>
    <row r="44926" spans="18:18" x14ac:dyDescent="0.25">
      <c r="R44926" s="15">
        <v>4</v>
      </c>
    </row>
    <row r="44927" spans="18:18" x14ac:dyDescent="0.25">
      <c r="R44927" s="15">
        <v>4</v>
      </c>
    </row>
    <row r="44928" spans="18:18" x14ac:dyDescent="0.25">
      <c r="R44928" s="15">
        <v>4</v>
      </c>
    </row>
    <row r="44929" spans="18:18" x14ac:dyDescent="0.25">
      <c r="R44929" s="15">
        <v>4</v>
      </c>
    </row>
    <row r="44930" spans="18:18" x14ac:dyDescent="0.25">
      <c r="R44930" s="15">
        <v>4</v>
      </c>
    </row>
    <row r="44931" spans="18:18" x14ac:dyDescent="0.25">
      <c r="R44931" s="15">
        <v>4</v>
      </c>
    </row>
    <row r="44932" spans="18:18" x14ac:dyDescent="0.25">
      <c r="R44932" s="15">
        <v>4</v>
      </c>
    </row>
    <row r="44933" spans="18:18" x14ac:dyDescent="0.25">
      <c r="R44933" s="15">
        <v>4</v>
      </c>
    </row>
    <row r="44934" spans="18:18" x14ac:dyDescent="0.25">
      <c r="R44934" s="15">
        <v>4</v>
      </c>
    </row>
    <row r="44935" spans="18:18" x14ac:dyDescent="0.25">
      <c r="R44935" s="15">
        <v>4</v>
      </c>
    </row>
    <row r="44936" spans="18:18" x14ac:dyDescent="0.25">
      <c r="R44936" s="15">
        <v>4</v>
      </c>
    </row>
    <row r="44937" spans="18:18" x14ac:dyDescent="0.25">
      <c r="R44937" s="15">
        <v>4</v>
      </c>
    </row>
    <row r="44938" spans="18:18" x14ac:dyDescent="0.25">
      <c r="R44938" s="15">
        <v>4</v>
      </c>
    </row>
    <row r="44939" spans="18:18" x14ac:dyDescent="0.25">
      <c r="R44939" s="15">
        <v>4</v>
      </c>
    </row>
    <row r="44940" spans="18:18" x14ac:dyDescent="0.25">
      <c r="R44940" s="15">
        <v>4</v>
      </c>
    </row>
    <row r="44941" spans="18:18" x14ac:dyDescent="0.25">
      <c r="R44941" s="15">
        <v>4</v>
      </c>
    </row>
    <row r="44942" spans="18:18" x14ac:dyDescent="0.25">
      <c r="R44942" s="15">
        <v>4</v>
      </c>
    </row>
    <row r="44943" spans="18:18" x14ac:dyDescent="0.25">
      <c r="R44943" s="15">
        <v>4</v>
      </c>
    </row>
    <row r="44944" spans="18:18" x14ac:dyDescent="0.25">
      <c r="R44944" s="15">
        <v>4</v>
      </c>
    </row>
    <row r="44945" spans="18:18" x14ac:dyDescent="0.25">
      <c r="R44945" s="15">
        <v>4</v>
      </c>
    </row>
    <row r="44946" spans="18:18" x14ac:dyDescent="0.25">
      <c r="R44946" s="15">
        <v>4</v>
      </c>
    </row>
    <row r="44947" spans="18:18" x14ac:dyDescent="0.25">
      <c r="R44947" s="15">
        <v>4</v>
      </c>
    </row>
    <row r="44948" spans="18:18" x14ac:dyDescent="0.25">
      <c r="R44948" s="15">
        <v>4</v>
      </c>
    </row>
    <row r="44949" spans="18:18" x14ac:dyDescent="0.25">
      <c r="R44949" s="15">
        <v>4</v>
      </c>
    </row>
    <row r="44950" spans="18:18" x14ac:dyDescent="0.25">
      <c r="R44950" s="15">
        <v>4</v>
      </c>
    </row>
    <row r="44951" spans="18:18" x14ac:dyDescent="0.25">
      <c r="R44951" s="15">
        <v>4</v>
      </c>
    </row>
    <row r="44952" spans="18:18" x14ac:dyDescent="0.25">
      <c r="R44952" s="15">
        <v>4</v>
      </c>
    </row>
    <row r="44953" spans="18:18" x14ac:dyDescent="0.25">
      <c r="R44953" s="15">
        <v>4</v>
      </c>
    </row>
    <row r="44954" spans="18:18" x14ac:dyDescent="0.25">
      <c r="R44954" s="15">
        <v>4</v>
      </c>
    </row>
    <row r="44955" spans="18:18" x14ac:dyDescent="0.25">
      <c r="R44955" s="15">
        <v>4</v>
      </c>
    </row>
    <row r="44956" spans="18:18" x14ac:dyDescent="0.25">
      <c r="R44956" s="15">
        <v>4</v>
      </c>
    </row>
    <row r="44957" spans="18:18" x14ac:dyDescent="0.25">
      <c r="R44957" s="15">
        <v>4</v>
      </c>
    </row>
    <row r="44958" spans="18:18" x14ac:dyDescent="0.25">
      <c r="R44958" s="15">
        <v>4</v>
      </c>
    </row>
    <row r="44959" spans="18:18" x14ac:dyDescent="0.25">
      <c r="R44959" s="15">
        <v>4</v>
      </c>
    </row>
    <row r="44960" spans="18:18" x14ac:dyDescent="0.25">
      <c r="R44960" s="15">
        <v>4</v>
      </c>
    </row>
    <row r="44961" spans="18:18" x14ac:dyDescent="0.25">
      <c r="R44961" s="15">
        <v>4</v>
      </c>
    </row>
    <row r="44962" spans="18:18" x14ac:dyDescent="0.25">
      <c r="R44962" s="15">
        <v>4</v>
      </c>
    </row>
    <row r="44963" spans="18:18" x14ac:dyDescent="0.25">
      <c r="R44963" s="15">
        <v>4</v>
      </c>
    </row>
    <row r="44964" spans="18:18" x14ac:dyDescent="0.25">
      <c r="R44964" s="15">
        <v>4</v>
      </c>
    </row>
    <row r="44965" spans="18:18" x14ac:dyDescent="0.25">
      <c r="R44965" s="15">
        <v>4</v>
      </c>
    </row>
    <row r="44966" spans="18:18" x14ac:dyDescent="0.25">
      <c r="R44966" s="15">
        <v>4</v>
      </c>
    </row>
    <row r="44967" spans="18:18" x14ac:dyDescent="0.25">
      <c r="R44967" s="15">
        <v>4</v>
      </c>
    </row>
    <row r="44968" spans="18:18" x14ac:dyDescent="0.25">
      <c r="R44968" s="15">
        <v>4</v>
      </c>
    </row>
    <row r="44969" spans="18:18" x14ac:dyDescent="0.25">
      <c r="R44969" s="15">
        <v>4</v>
      </c>
    </row>
    <row r="44970" spans="18:18" x14ac:dyDescent="0.25">
      <c r="R44970" s="15">
        <v>4</v>
      </c>
    </row>
    <row r="44971" spans="18:18" x14ac:dyDescent="0.25">
      <c r="R44971" s="15">
        <v>4</v>
      </c>
    </row>
    <row r="44972" spans="18:18" x14ac:dyDescent="0.25">
      <c r="R44972" s="15">
        <v>4</v>
      </c>
    </row>
    <row r="44973" spans="18:18" x14ac:dyDescent="0.25">
      <c r="R44973" s="15">
        <v>4</v>
      </c>
    </row>
    <row r="44974" spans="18:18" x14ac:dyDescent="0.25">
      <c r="R44974" s="15">
        <v>4</v>
      </c>
    </row>
    <row r="44975" spans="18:18" x14ac:dyDescent="0.25">
      <c r="R44975" s="15">
        <v>4</v>
      </c>
    </row>
    <row r="44976" spans="18:18" x14ac:dyDescent="0.25">
      <c r="R44976" s="15">
        <v>4</v>
      </c>
    </row>
    <row r="44977" spans="18:18" x14ac:dyDescent="0.25">
      <c r="R44977" s="15">
        <v>4</v>
      </c>
    </row>
    <row r="44978" spans="18:18" x14ac:dyDescent="0.25">
      <c r="R44978" s="15">
        <v>4</v>
      </c>
    </row>
    <row r="44979" spans="18:18" x14ac:dyDescent="0.25">
      <c r="R44979" s="15">
        <v>4</v>
      </c>
    </row>
    <row r="44980" spans="18:18" x14ac:dyDescent="0.25">
      <c r="R44980" s="15">
        <v>4</v>
      </c>
    </row>
    <row r="44981" spans="18:18" x14ac:dyDescent="0.25">
      <c r="R44981" s="15">
        <v>4</v>
      </c>
    </row>
    <row r="44982" spans="18:18" x14ac:dyDescent="0.25">
      <c r="R44982" s="15">
        <v>2</v>
      </c>
    </row>
    <row r="44983" spans="18:18" x14ac:dyDescent="0.25">
      <c r="R44983" s="15">
        <v>2</v>
      </c>
    </row>
    <row r="44984" spans="18:18" x14ac:dyDescent="0.25">
      <c r="R44984" s="15">
        <v>2</v>
      </c>
    </row>
    <row r="44985" spans="18:18" x14ac:dyDescent="0.25">
      <c r="R44985" s="15">
        <v>2</v>
      </c>
    </row>
    <row r="44986" spans="18:18" x14ac:dyDescent="0.25">
      <c r="R44986" s="15">
        <v>2</v>
      </c>
    </row>
    <row r="44987" spans="18:18" x14ac:dyDescent="0.25">
      <c r="R44987" s="15">
        <v>2</v>
      </c>
    </row>
    <row r="44988" spans="18:18" x14ac:dyDescent="0.25">
      <c r="R44988" s="15">
        <v>2</v>
      </c>
    </row>
    <row r="44989" spans="18:18" x14ac:dyDescent="0.25">
      <c r="R44989" s="15">
        <v>2</v>
      </c>
    </row>
    <row r="44990" spans="18:18" x14ac:dyDescent="0.25">
      <c r="R44990" s="15">
        <v>2</v>
      </c>
    </row>
    <row r="44991" spans="18:18" x14ac:dyDescent="0.25">
      <c r="R44991" s="15">
        <v>2</v>
      </c>
    </row>
    <row r="44992" spans="18:18" x14ac:dyDescent="0.25">
      <c r="R44992" s="15">
        <v>2</v>
      </c>
    </row>
    <row r="44993" spans="18:18" x14ac:dyDescent="0.25">
      <c r="R44993" s="15">
        <v>2</v>
      </c>
    </row>
    <row r="44994" spans="18:18" x14ac:dyDescent="0.25">
      <c r="R44994" s="15">
        <v>4</v>
      </c>
    </row>
    <row r="44995" spans="18:18" x14ac:dyDescent="0.25">
      <c r="R44995" s="15">
        <v>4</v>
      </c>
    </row>
    <row r="44996" spans="18:18" x14ac:dyDescent="0.25">
      <c r="R44996" s="15">
        <v>4</v>
      </c>
    </row>
    <row r="44997" spans="18:18" x14ac:dyDescent="0.25">
      <c r="R44997" s="15">
        <v>4</v>
      </c>
    </row>
    <row r="44998" spans="18:18" x14ac:dyDescent="0.25">
      <c r="R44998" s="15">
        <v>4</v>
      </c>
    </row>
    <row r="44999" spans="18:18" x14ac:dyDescent="0.25">
      <c r="R44999" s="15">
        <v>4</v>
      </c>
    </row>
    <row r="45000" spans="18:18" x14ac:dyDescent="0.25">
      <c r="R45000" s="15">
        <v>4</v>
      </c>
    </row>
    <row r="45001" spans="18:18" x14ac:dyDescent="0.25">
      <c r="R45001" s="15">
        <v>4</v>
      </c>
    </row>
    <row r="45002" spans="18:18" x14ac:dyDescent="0.25">
      <c r="R45002" s="15">
        <v>4</v>
      </c>
    </row>
    <row r="45003" spans="18:18" x14ac:dyDescent="0.25">
      <c r="R45003" s="15">
        <v>4</v>
      </c>
    </row>
    <row r="45004" spans="18:18" x14ac:dyDescent="0.25">
      <c r="R45004" s="15">
        <v>4</v>
      </c>
    </row>
    <row r="45005" spans="18:18" x14ac:dyDescent="0.25">
      <c r="R45005" s="15">
        <v>4</v>
      </c>
    </row>
    <row r="45006" spans="18:18" x14ac:dyDescent="0.25">
      <c r="R45006" s="15">
        <v>1</v>
      </c>
    </row>
    <row r="45007" spans="18:18" x14ac:dyDescent="0.25">
      <c r="R45007" s="15">
        <v>1</v>
      </c>
    </row>
    <row r="45008" spans="18:18" x14ac:dyDescent="0.25">
      <c r="R45008" s="15">
        <v>1</v>
      </c>
    </row>
    <row r="45009" spans="18:18" x14ac:dyDescent="0.25">
      <c r="R45009" s="15">
        <v>1</v>
      </c>
    </row>
    <row r="45010" spans="18:18" x14ac:dyDescent="0.25">
      <c r="R45010" s="15">
        <v>1</v>
      </c>
    </row>
    <row r="45011" spans="18:18" x14ac:dyDescent="0.25">
      <c r="R45011" s="15">
        <v>1</v>
      </c>
    </row>
    <row r="45012" spans="18:18" x14ac:dyDescent="0.25">
      <c r="R45012" s="15">
        <v>1</v>
      </c>
    </row>
    <row r="45013" spans="18:18" x14ac:dyDescent="0.25">
      <c r="R45013" s="15">
        <v>1</v>
      </c>
    </row>
    <row r="45014" spans="18:18" x14ac:dyDescent="0.25">
      <c r="R45014" s="15">
        <v>1</v>
      </c>
    </row>
    <row r="45015" spans="18:18" x14ac:dyDescent="0.25">
      <c r="R45015" s="15">
        <v>1</v>
      </c>
    </row>
    <row r="45016" spans="18:18" x14ac:dyDescent="0.25">
      <c r="R45016" s="15">
        <v>1</v>
      </c>
    </row>
    <row r="45017" spans="18:18" x14ac:dyDescent="0.25">
      <c r="R45017" s="15">
        <v>1</v>
      </c>
    </row>
    <row r="45018" spans="18:18" x14ac:dyDescent="0.25">
      <c r="R45018" s="15">
        <v>1</v>
      </c>
    </row>
    <row r="45019" spans="18:18" x14ac:dyDescent="0.25">
      <c r="R45019" s="15">
        <v>1</v>
      </c>
    </row>
    <row r="45020" spans="18:18" x14ac:dyDescent="0.25">
      <c r="R45020" s="15">
        <v>1</v>
      </c>
    </row>
    <row r="45021" spans="18:18" x14ac:dyDescent="0.25">
      <c r="R45021" s="15">
        <v>1</v>
      </c>
    </row>
    <row r="45022" spans="18:18" x14ac:dyDescent="0.25">
      <c r="R45022" s="15">
        <v>1</v>
      </c>
    </row>
    <row r="45023" spans="18:18" x14ac:dyDescent="0.25">
      <c r="R45023" s="15">
        <v>1</v>
      </c>
    </row>
    <row r="45024" spans="18:18" x14ac:dyDescent="0.25">
      <c r="R45024" s="15">
        <v>1</v>
      </c>
    </row>
    <row r="45025" spans="18:18" x14ac:dyDescent="0.25">
      <c r="R45025" s="15">
        <v>1</v>
      </c>
    </row>
    <row r="45026" spans="18:18" x14ac:dyDescent="0.25">
      <c r="R45026" s="15">
        <v>1</v>
      </c>
    </row>
    <row r="45027" spans="18:18" x14ac:dyDescent="0.25">
      <c r="R45027" s="15">
        <v>1</v>
      </c>
    </row>
    <row r="45028" spans="18:18" x14ac:dyDescent="0.25">
      <c r="R45028" s="15">
        <v>1</v>
      </c>
    </row>
    <row r="45029" spans="18:18" x14ac:dyDescent="0.25">
      <c r="R45029" s="15">
        <v>1</v>
      </c>
    </row>
    <row r="45030" spans="18:18" x14ac:dyDescent="0.25">
      <c r="R45030" s="15">
        <v>1</v>
      </c>
    </row>
    <row r="45031" spans="18:18" x14ac:dyDescent="0.25">
      <c r="R45031" s="15">
        <v>1</v>
      </c>
    </row>
    <row r="45032" spans="18:18" x14ac:dyDescent="0.25">
      <c r="R45032" s="15">
        <v>1</v>
      </c>
    </row>
    <row r="45033" spans="18:18" x14ac:dyDescent="0.25">
      <c r="R45033" s="15">
        <v>1</v>
      </c>
    </row>
    <row r="45034" spans="18:18" x14ac:dyDescent="0.25">
      <c r="R45034" s="15">
        <v>1</v>
      </c>
    </row>
    <row r="45035" spans="18:18" x14ac:dyDescent="0.25">
      <c r="R45035" s="15">
        <v>1</v>
      </c>
    </row>
    <row r="45036" spans="18:18" x14ac:dyDescent="0.25">
      <c r="R45036" s="15">
        <v>1</v>
      </c>
    </row>
    <row r="45037" spans="18:18" x14ac:dyDescent="0.25">
      <c r="R45037" s="15">
        <v>1</v>
      </c>
    </row>
    <row r="45038" spans="18:18" x14ac:dyDescent="0.25">
      <c r="R45038" s="15">
        <v>1</v>
      </c>
    </row>
    <row r="45039" spans="18:18" x14ac:dyDescent="0.25">
      <c r="R45039" s="15">
        <v>1</v>
      </c>
    </row>
    <row r="45040" spans="18:18" x14ac:dyDescent="0.25">
      <c r="R45040" s="15">
        <v>1</v>
      </c>
    </row>
    <row r="45041" spans="18:18" x14ac:dyDescent="0.25">
      <c r="R45041" s="15">
        <v>1</v>
      </c>
    </row>
    <row r="45042" spans="18:18" x14ac:dyDescent="0.25">
      <c r="R45042" s="15">
        <v>1</v>
      </c>
    </row>
    <row r="45043" spans="18:18" x14ac:dyDescent="0.25">
      <c r="R45043" s="15">
        <v>1</v>
      </c>
    </row>
    <row r="45044" spans="18:18" x14ac:dyDescent="0.25">
      <c r="R45044" s="15">
        <v>1</v>
      </c>
    </row>
    <row r="45045" spans="18:18" x14ac:dyDescent="0.25">
      <c r="R45045" s="15">
        <v>1</v>
      </c>
    </row>
    <row r="45046" spans="18:18" x14ac:dyDescent="0.25">
      <c r="R45046" s="15">
        <v>1</v>
      </c>
    </row>
    <row r="45047" spans="18:18" x14ac:dyDescent="0.25">
      <c r="R45047" s="15">
        <v>1</v>
      </c>
    </row>
    <row r="45048" spans="18:18" x14ac:dyDescent="0.25">
      <c r="R45048" s="15">
        <v>1</v>
      </c>
    </row>
    <row r="45049" spans="18:18" x14ac:dyDescent="0.25">
      <c r="R45049" s="15">
        <v>1</v>
      </c>
    </row>
    <row r="45050" spans="18:18" x14ac:dyDescent="0.25">
      <c r="R45050" s="15">
        <v>1</v>
      </c>
    </row>
    <row r="45051" spans="18:18" x14ac:dyDescent="0.25">
      <c r="R45051" s="15">
        <v>1</v>
      </c>
    </row>
    <row r="45052" spans="18:18" x14ac:dyDescent="0.25">
      <c r="R45052" s="15">
        <v>5</v>
      </c>
    </row>
    <row r="45053" spans="18:18" x14ac:dyDescent="0.25">
      <c r="R45053" s="15">
        <v>5</v>
      </c>
    </row>
    <row r="45054" spans="18:18" x14ac:dyDescent="0.25">
      <c r="R45054" s="15">
        <v>5</v>
      </c>
    </row>
    <row r="45055" spans="18:18" x14ac:dyDescent="0.25">
      <c r="R45055" s="15">
        <v>5</v>
      </c>
    </row>
    <row r="45056" spans="18:18" x14ac:dyDescent="0.25">
      <c r="R45056" s="15">
        <v>5</v>
      </c>
    </row>
    <row r="45057" spans="18:18" x14ac:dyDescent="0.25">
      <c r="R45057" s="15">
        <v>5</v>
      </c>
    </row>
    <row r="45058" spans="18:18" x14ac:dyDescent="0.25">
      <c r="R45058" s="15">
        <v>5</v>
      </c>
    </row>
    <row r="45059" spans="18:18" x14ac:dyDescent="0.25">
      <c r="R45059" s="15">
        <v>5</v>
      </c>
    </row>
    <row r="45060" spans="18:18" x14ac:dyDescent="0.25">
      <c r="R45060" s="15">
        <v>5</v>
      </c>
    </row>
    <row r="45061" spans="18:18" x14ac:dyDescent="0.25">
      <c r="R45061" s="15">
        <v>5</v>
      </c>
    </row>
    <row r="45062" spans="18:18" x14ac:dyDescent="0.25">
      <c r="R45062" s="15">
        <v>5</v>
      </c>
    </row>
    <row r="45063" spans="18:18" x14ac:dyDescent="0.25">
      <c r="R45063" s="15">
        <v>5</v>
      </c>
    </row>
    <row r="45064" spans="18:18" x14ac:dyDescent="0.25">
      <c r="R45064" s="15">
        <v>5</v>
      </c>
    </row>
    <row r="45065" spans="18:18" x14ac:dyDescent="0.25">
      <c r="R45065" s="15">
        <v>5</v>
      </c>
    </row>
    <row r="45066" spans="18:18" x14ac:dyDescent="0.25">
      <c r="R45066" s="15">
        <v>5</v>
      </c>
    </row>
    <row r="45067" spans="18:18" x14ac:dyDescent="0.25">
      <c r="R45067" s="15">
        <v>5</v>
      </c>
    </row>
    <row r="45068" spans="18:18" x14ac:dyDescent="0.25">
      <c r="R45068" s="15">
        <v>5</v>
      </c>
    </row>
    <row r="45069" spans="18:18" x14ac:dyDescent="0.25">
      <c r="R45069" s="15">
        <v>5</v>
      </c>
    </row>
    <row r="45070" spans="18:18" x14ac:dyDescent="0.25">
      <c r="R45070" s="15">
        <v>5</v>
      </c>
    </row>
    <row r="45071" spans="18:18" x14ac:dyDescent="0.25">
      <c r="R45071" s="15">
        <v>5</v>
      </c>
    </row>
    <row r="45072" spans="18:18" x14ac:dyDescent="0.25">
      <c r="R45072" s="15">
        <v>5</v>
      </c>
    </row>
    <row r="45073" spans="18:18" x14ac:dyDescent="0.25">
      <c r="R45073" s="15">
        <v>5</v>
      </c>
    </row>
    <row r="45074" spans="18:18" x14ac:dyDescent="0.25">
      <c r="R45074" s="15">
        <v>5</v>
      </c>
    </row>
    <row r="45075" spans="18:18" x14ac:dyDescent="0.25">
      <c r="R45075" s="15">
        <v>5</v>
      </c>
    </row>
    <row r="45076" spans="18:18" x14ac:dyDescent="0.25">
      <c r="R45076" s="15">
        <v>5</v>
      </c>
    </row>
    <row r="45077" spans="18:18" x14ac:dyDescent="0.25">
      <c r="R45077" s="15">
        <v>5</v>
      </c>
    </row>
    <row r="45078" spans="18:18" x14ac:dyDescent="0.25">
      <c r="R45078" s="15">
        <v>5</v>
      </c>
    </row>
    <row r="45079" spans="18:18" x14ac:dyDescent="0.25">
      <c r="R45079" s="15">
        <v>5</v>
      </c>
    </row>
    <row r="45080" spans="18:18" x14ac:dyDescent="0.25">
      <c r="R45080" s="15">
        <v>5</v>
      </c>
    </row>
    <row r="45081" spans="18:18" x14ac:dyDescent="0.25">
      <c r="R45081" s="15">
        <v>5</v>
      </c>
    </row>
    <row r="45082" spans="18:18" x14ac:dyDescent="0.25">
      <c r="R45082" s="15">
        <v>5</v>
      </c>
    </row>
    <row r="45083" spans="18:18" x14ac:dyDescent="0.25">
      <c r="R45083" s="15">
        <v>5</v>
      </c>
    </row>
    <row r="45084" spans="18:18" x14ac:dyDescent="0.25">
      <c r="R45084" s="15">
        <v>5</v>
      </c>
    </row>
    <row r="45085" spans="18:18" x14ac:dyDescent="0.25">
      <c r="R45085" s="15">
        <v>5</v>
      </c>
    </row>
    <row r="45086" spans="18:18" x14ac:dyDescent="0.25">
      <c r="R45086" s="15">
        <v>5</v>
      </c>
    </row>
    <row r="45087" spans="18:18" x14ac:dyDescent="0.25">
      <c r="R45087" s="15">
        <v>5</v>
      </c>
    </row>
    <row r="45088" spans="18:18" x14ac:dyDescent="0.25">
      <c r="R45088" s="15">
        <v>5</v>
      </c>
    </row>
    <row r="45089" spans="18:18" x14ac:dyDescent="0.25">
      <c r="R45089" s="15">
        <v>5</v>
      </c>
    </row>
    <row r="45090" spans="18:18" x14ac:dyDescent="0.25">
      <c r="R45090" s="15">
        <v>5</v>
      </c>
    </row>
    <row r="45091" spans="18:18" x14ac:dyDescent="0.25">
      <c r="R45091" s="15">
        <v>5</v>
      </c>
    </row>
    <row r="45092" spans="18:18" x14ac:dyDescent="0.25">
      <c r="R45092" s="15">
        <v>5</v>
      </c>
    </row>
    <row r="45093" spans="18:18" x14ac:dyDescent="0.25">
      <c r="R45093" s="15">
        <v>5</v>
      </c>
    </row>
    <row r="45094" spans="18:18" x14ac:dyDescent="0.25">
      <c r="R45094" s="15">
        <v>5</v>
      </c>
    </row>
    <row r="45095" spans="18:18" x14ac:dyDescent="0.25">
      <c r="R45095" s="15">
        <v>5</v>
      </c>
    </row>
    <row r="45096" spans="18:18" x14ac:dyDescent="0.25">
      <c r="R45096" s="15">
        <v>5</v>
      </c>
    </row>
    <row r="45097" spans="18:18" x14ac:dyDescent="0.25">
      <c r="R45097" s="15">
        <v>5</v>
      </c>
    </row>
    <row r="45098" spans="18:18" x14ac:dyDescent="0.25">
      <c r="R45098" s="15">
        <v>5</v>
      </c>
    </row>
    <row r="45099" spans="18:18" x14ac:dyDescent="0.25">
      <c r="R45099" s="15">
        <v>5</v>
      </c>
    </row>
    <row r="45100" spans="18:18" x14ac:dyDescent="0.25">
      <c r="R45100" s="15">
        <v>5</v>
      </c>
    </row>
    <row r="45101" spans="18:18" x14ac:dyDescent="0.25">
      <c r="R45101" s="15">
        <v>5</v>
      </c>
    </row>
    <row r="45102" spans="18:18" x14ac:dyDescent="0.25">
      <c r="R45102" s="15">
        <v>5</v>
      </c>
    </row>
    <row r="45103" spans="18:18" x14ac:dyDescent="0.25">
      <c r="R45103" s="15">
        <v>5</v>
      </c>
    </row>
    <row r="45104" spans="18:18" x14ac:dyDescent="0.25">
      <c r="R45104" s="15">
        <v>5</v>
      </c>
    </row>
    <row r="45105" spans="18:18" x14ac:dyDescent="0.25">
      <c r="R45105" s="15">
        <v>5</v>
      </c>
    </row>
    <row r="45106" spans="18:18" x14ac:dyDescent="0.25">
      <c r="R45106" s="15">
        <v>5</v>
      </c>
    </row>
    <row r="45107" spans="18:18" x14ac:dyDescent="0.25">
      <c r="R45107" s="15">
        <v>5</v>
      </c>
    </row>
    <row r="45108" spans="18:18" x14ac:dyDescent="0.25">
      <c r="R45108" s="15">
        <v>5</v>
      </c>
    </row>
    <row r="45109" spans="18:18" x14ac:dyDescent="0.25">
      <c r="R45109" s="15">
        <v>5</v>
      </c>
    </row>
    <row r="45110" spans="18:18" x14ac:dyDescent="0.25">
      <c r="R45110" s="15">
        <v>5</v>
      </c>
    </row>
    <row r="45111" spans="18:18" x14ac:dyDescent="0.25">
      <c r="R45111" s="15">
        <v>5</v>
      </c>
    </row>
    <row r="45112" spans="18:18" x14ac:dyDescent="0.25">
      <c r="R45112" s="15">
        <v>5</v>
      </c>
    </row>
    <row r="45113" spans="18:18" x14ac:dyDescent="0.25">
      <c r="R45113" s="15">
        <v>5</v>
      </c>
    </row>
    <row r="45114" spans="18:18" x14ac:dyDescent="0.25">
      <c r="R45114" s="15">
        <v>5</v>
      </c>
    </row>
    <row r="45115" spans="18:18" x14ac:dyDescent="0.25">
      <c r="R45115" s="15">
        <v>5</v>
      </c>
    </row>
    <row r="45116" spans="18:18" x14ac:dyDescent="0.25">
      <c r="R45116" s="15">
        <v>5</v>
      </c>
    </row>
    <row r="45117" spans="18:18" x14ac:dyDescent="0.25">
      <c r="R45117" s="15">
        <v>5</v>
      </c>
    </row>
    <row r="45118" spans="18:18" x14ac:dyDescent="0.25">
      <c r="R45118" s="15">
        <v>4</v>
      </c>
    </row>
    <row r="45119" spans="18:18" x14ac:dyDescent="0.25">
      <c r="R45119" s="15">
        <v>4</v>
      </c>
    </row>
    <row r="45120" spans="18:18" x14ac:dyDescent="0.25">
      <c r="R45120" s="15">
        <v>4</v>
      </c>
    </row>
    <row r="45121" spans="18:18" x14ac:dyDescent="0.25">
      <c r="R45121" s="15">
        <v>4</v>
      </c>
    </row>
    <row r="45122" spans="18:18" x14ac:dyDescent="0.25">
      <c r="R45122" s="15">
        <v>4</v>
      </c>
    </row>
    <row r="45123" spans="18:18" x14ac:dyDescent="0.25">
      <c r="R45123" s="15">
        <v>4</v>
      </c>
    </row>
    <row r="45124" spans="18:18" x14ac:dyDescent="0.25">
      <c r="R45124" s="15">
        <v>4</v>
      </c>
    </row>
    <row r="45125" spans="18:18" x14ac:dyDescent="0.25">
      <c r="R45125" s="15">
        <v>4</v>
      </c>
    </row>
    <row r="45126" spans="18:18" x14ac:dyDescent="0.25">
      <c r="R45126" s="15">
        <v>4</v>
      </c>
    </row>
    <row r="45127" spans="18:18" x14ac:dyDescent="0.25">
      <c r="R45127" s="15">
        <v>4</v>
      </c>
    </row>
    <row r="45128" spans="18:18" x14ac:dyDescent="0.25">
      <c r="R45128" s="15">
        <v>4</v>
      </c>
    </row>
    <row r="45129" spans="18:18" x14ac:dyDescent="0.25">
      <c r="R45129" s="15">
        <v>4</v>
      </c>
    </row>
    <row r="45130" spans="18:18" x14ac:dyDescent="0.25">
      <c r="R45130" s="15">
        <v>4</v>
      </c>
    </row>
    <row r="45131" spans="18:18" x14ac:dyDescent="0.25">
      <c r="R45131" s="15">
        <v>4</v>
      </c>
    </row>
    <row r="45132" spans="18:18" x14ac:dyDescent="0.25">
      <c r="R45132" s="15">
        <v>4</v>
      </c>
    </row>
    <row r="45133" spans="18:18" x14ac:dyDescent="0.25">
      <c r="R45133" s="15">
        <v>4</v>
      </c>
    </row>
    <row r="45134" spans="18:18" x14ac:dyDescent="0.25">
      <c r="R45134" s="15">
        <v>4</v>
      </c>
    </row>
    <row r="45135" spans="18:18" x14ac:dyDescent="0.25">
      <c r="R45135" s="15">
        <v>4</v>
      </c>
    </row>
    <row r="45136" spans="18:18" x14ac:dyDescent="0.25">
      <c r="R45136" s="15">
        <v>4</v>
      </c>
    </row>
    <row r="45137" spans="18:18" x14ac:dyDescent="0.25">
      <c r="R45137" s="15">
        <v>4</v>
      </c>
    </row>
    <row r="45138" spans="18:18" x14ac:dyDescent="0.25">
      <c r="R45138" s="15">
        <v>4</v>
      </c>
    </row>
    <row r="45139" spans="18:18" x14ac:dyDescent="0.25">
      <c r="R45139" s="15">
        <v>4</v>
      </c>
    </row>
    <row r="45140" spans="18:18" x14ac:dyDescent="0.25">
      <c r="R45140" s="15">
        <v>4</v>
      </c>
    </row>
    <row r="45141" spans="18:18" x14ac:dyDescent="0.25">
      <c r="R45141" s="15">
        <v>4</v>
      </c>
    </row>
    <row r="45142" spans="18:18" x14ac:dyDescent="0.25">
      <c r="R45142" s="15">
        <v>4</v>
      </c>
    </row>
    <row r="45143" spans="18:18" x14ac:dyDescent="0.25">
      <c r="R45143" s="15">
        <v>4</v>
      </c>
    </row>
    <row r="45144" spans="18:18" x14ac:dyDescent="0.25">
      <c r="R45144" s="15">
        <v>4</v>
      </c>
    </row>
    <row r="45145" spans="18:18" x14ac:dyDescent="0.25">
      <c r="R45145" s="15">
        <v>4</v>
      </c>
    </row>
    <row r="45146" spans="18:18" x14ac:dyDescent="0.25">
      <c r="R45146" s="15">
        <v>4</v>
      </c>
    </row>
    <row r="45147" spans="18:18" x14ac:dyDescent="0.25">
      <c r="R45147" s="15">
        <v>4</v>
      </c>
    </row>
    <row r="45148" spans="18:18" x14ac:dyDescent="0.25">
      <c r="R45148" s="15">
        <v>4</v>
      </c>
    </row>
    <row r="45149" spans="18:18" x14ac:dyDescent="0.25">
      <c r="R45149" s="15">
        <v>4</v>
      </c>
    </row>
    <row r="45150" spans="18:18" x14ac:dyDescent="0.25">
      <c r="R45150" s="15">
        <v>4</v>
      </c>
    </row>
    <row r="45151" spans="18:18" x14ac:dyDescent="0.25">
      <c r="R45151" s="15">
        <v>4</v>
      </c>
    </row>
    <row r="45152" spans="18:18" x14ac:dyDescent="0.25">
      <c r="R45152" s="15">
        <v>4</v>
      </c>
    </row>
    <row r="45153" spans="18:18" x14ac:dyDescent="0.25">
      <c r="R45153" s="15">
        <v>4</v>
      </c>
    </row>
    <row r="45154" spans="18:18" x14ac:dyDescent="0.25">
      <c r="R45154" s="15">
        <v>4</v>
      </c>
    </row>
    <row r="45155" spans="18:18" x14ac:dyDescent="0.25">
      <c r="R45155" s="15">
        <v>4</v>
      </c>
    </row>
    <row r="45156" spans="18:18" x14ac:dyDescent="0.25">
      <c r="R45156" s="15">
        <v>4</v>
      </c>
    </row>
    <row r="45157" spans="18:18" x14ac:dyDescent="0.25">
      <c r="R45157" s="15">
        <v>4</v>
      </c>
    </row>
    <row r="45158" spans="18:18" x14ac:dyDescent="0.25">
      <c r="R45158" s="15">
        <v>4</v>
      </c>
    </row>
    <row r="45159" spans="18:18" x14ac:dyDescent="0.25">
      <c r="R45159" s="15">
        <v>4</v>
      </c>
    </row>
    <row r="45160" spans="18:18" x14ac:dyDescent="0.25">
      <c r="R45160" s="15">
        <v>4</v>
      </c>
    </row>
    <row r="45161" spans="18:18" x14ac:dyDescent="0.25">
      <c r="R45161" s="15">
        <v>4</v>
      </c>
    </row>
    <row r="45162" spans="18:18" x14ac:dyDescent="0.25">
      <c r="R45162" s="15">
        <v>4</v>
      </c>
    </row>
    <row r="45163" spans="18:18" x14ac:dyDescent="0.25">
      <c r="R45163" s="15">
        <v>4</v>
      </c>
    </row>
    <row r="45164" spans="18:18" x14ac:dyDescent="0.25">
      <c r="R45164" s="15">
        <v>5</v>
      </c>
    </row>
    <row r="45165" spans="18:18" x14ac:dyDescent="0.25">
      <c r="R45165" s="15">
        <v>5</v>
      </c>
    </row>
    <row r="45166" spans="18:18" x14ac:dyDescent="0.25">
      <c r="R45166" s="15">
        <v>5</v>
      </c>
    </row>
    <row r="45167" spans="18:18" x14ac:dyDescent="0.25">
      <c r="R45167" s="15">
        <v>5</v>
      </c>
    </row>
    <row r="45168" spans="18:18" x14ac:dyDescent="0.25">
      <c r="R45168" s="15">
        <v>5</v>
      </c>
    </row>
    <row r="45169" spans="18:18" x14ac:dyDescent="0.25">
      <c r="R45169" s="15">
        <v>5</v>
      </c>
    </row>
    <row r="45170" spans="18:18" x14ac:dyDescent="0.25">
      <c r="R45170" s="15">
        <v>5</v>
      </c>
    </row>
    <row r="45171" spans="18:18" x14ac:dyDescent="0.25">
      <c r="R45171" s="15">
        <v>5</v>
      </c>
    </row>
    <row r="45172" spans="18:18" x14ac:dyDescent="0.25">
      <c r="R45172" s="15">
        <v>5</v>
      </c>
    </row>
    <row r="45173" spans="18:18" x14ac:dyDescent="0.25">
      <c r="R45173" s="15">
        <v>5</v>
      </c>
    </row>
    <row r="45174" spans="18:18" x14ac:dyDescent="0.25">
      <c r="R45174" s="15">
        <v>5</v>
      </c>
    </row>
    <row r="45175" spans="18:18" x14ac:dyDescent="0.25">
      <c r="R45175" s="15">
        <v>5</v>
      </c>
    </row>
    <row r="45176" spans="18:18" x14ac:dyDescent="0.25">
      <c r="R45176" s="15">
        <v>5</v>
      </c>
    </row>
    <row r="45177" spans="18:18" x14ac:dyDescent="0.25">
      <c r="R45177" s="15">
        <v>5</v>
      </c>
    </row>
    <row r="45178" spans="18:18" x14ac:dyDescent="0.25">
      <c r="R45178" s="15">
        <v>5</v>
      </c>
    </row>
    <row r="45179" spans="18:18" x14ac:dyDescent="0.25">
      <c r="R45179" s="15">
        <v>5</v>
      </c>
    </row>
    <row r="45180" spans="18:18" x14ac:dyDescent="0.25">
      <c r="R45180" s="15">
        <v>5</v>
      </c>
    </row>
    <row r="45181" spans="18:18" x14ac:dyDescent="0.25">
      <c r="R45181" s="15">
        <v>5</v>
      </c>
    </row>
    <row r="45182" spans="18:18" x14ac:dyDescent="0.25">
      <c r="R45182" s="15">
        <v>5</v>
      </c>
    </row>
    <row r="45183" spans="18:18" x14ac:dyDescent="0.25">
      <c r="R45183" s="15">
        <v>5</v>
      </c>
    </row>
    <row r="45184" spans="18:18" x14ac:dyDescent="0.25">
      <c r="R45184" s="15">
        <v>5</v>
      </c>
    </row>
    <row r="45185" spans="18:18" x14ac:dyDescent="0.25">
      <c r="R45185" s="15">
        <v>5</v>
      </c>
    </row>
    <row r="45186" spans="18:18" x14ac:dyDescent="0.25">
      <c r="R45186" s="15">
        <v>5</v>
      </c>
    </row>
    <row r="45187" spans="18:18" x14ac:dyDescent="0.25">
      <c r="R45187" s="15">
        <v>5</v>
      </c>
    </row>
    <row r="45188" spans="18:18" x14ac:dyDescent="0.25">
      <c r="R45188" s="15">
        <v>5</v>
      </c>
    </row>
    <row r="45189" spans="18:18" x14ac:dyDescent="0.25">
      <c r="R45189" s="15">
        <v>5</v>
      </c>
    </row>
    <row r="45190" spans="18:18" x14ac:dyDescent="0.25">
      <c r="R45190" s="15">
        <v>5</v>
      </c>
    </row>
    <row r="45191" spans="18:18" x14ac:dyDescent="0.25">
      <c r="R45191" s="15">
        <v>5</v>
      </c>
    </row>
    <row r="45192" spans="18:18" x14ac:dyDescent="0.25">
      <c r="R45192" s="15">
        <v>5</v>
      </c>
    </row>
    <row r="45193" spans="18:18" x14ac:dyDescent="0.25">
      <c r="R45193" s="15">
        <v>5</v>
      </c>
    </row>
    <row r="45194" spans="18:18" x14ac:dyDescent="0.25">
      <c r="R45194" s="15">
        <v>5</v>
      </c>
    </row>
    <row r="45195" spans="18:18" x14ac:dyDescent="0.25">
      <c r="R45195" s="15">
        <v>5</v>
      </c>
    </row>
    <row r="45196" spans="18:18" x14ac:dyDescent="0.25">
      <c r="R45196" s="15">
        <v>5</v>
      </c>
    </row>
    <row r="45197" spans="18:18" x14ac:dyDescent="0.25">
      <c r="R45197" s="15">
        <v>5</v>
      </c>
    </row>
    <row r="45198" spans="18:18" x14ac:dyDescent="0.25">
      <c r="R45198" s="15">
        <v>5</v>
      </c>
    </row>
    <row r="45199" spans="18:18" x14ac:dyDescent="0.25">
      <c r="R45199" s="15">
        <v>5</v>
      </c>
    </row>
    <row r="45200" spans="18:18" x14ac:dyDescent="0.25">
      <c r="R45200" s="15">
        <v>5</v>
      </c>
    </row>
    <row r="45201" spans="18:18" x14ac:dyDescent="0.25">
      <c r="R45201" s="15">
        <v>5</v>
      </c>
    </row>
    <row r="45202" spans="18:18" x14ac:dyDescent="0.25">
      <c r="R45202" s="15">
        <v>5</v>
      </c>
    </row>
    <row r="45203" spans="18:18" x14ac:dyDescent="0.25">
      <c r="R45203" s="15">
        <v>5</v>
      </c>
    </row>
    <row r="45204" spans="18:18" x14ac:dyDescent="0.25">
      <c r="R45204" s="15">
        <v>5</v>
      </c>
    </row>
    <row r="45205" spans="18:18" x14ac:dyDescent="0.25">
      <c r="R45205" s="15">
        <v>5</v>
      </c>
    </row>
    <row r="45206" spans="18:18" x14ac:dyDescent="0.25">
      <c r="R45206" s="15">
        <v>5</v>
      </c>
    </row>
    <row r="45207" spans="18:18" x14ac:dyDescent="0.25">
      <c r="R45207" s="15">
        <v>5</v>
      </c>
    </row>
    <row r="45208" spans="18:18" x14ac:dyDescent="0.25">
      <c r="R45208" s="15">
        <v>5</v>
      </c>
    </row>
    <row r="45209" spans="18:18" x14ac:dyDescent="0.25">
      <c r="R45209" s="15">
        <v>5</v>
      </c>
    </row>
    <row r="45210" spans="18:18" x14ac:dyDescent="0.25">
      <c r="R45210" s="15">
        <v>5</v>
      </c>
    </row>
    <row r="45211" spans="18:18" x14ac:dyDescent="0.25">
      <c r="R45211" s="15">
        <v>5</v>
      </c>
    </row>
    <row r="45212" spans="18:18" x14ac:dyDescent="0.25">
      <c r="R45212" s="15">
        <v>5</v>
      </c>
    </row>
    <row r="45213" spans="18:18" x14ac:dyDescent="0.25">
      <c r="R45213" s="15">
        <v>5</v>
      </c>
    </row>
    <row r="45214" spans="18:18" x14ac:dyDescent="0.25">
      <c r="R45214" s="15">
        <v>5</v>
      </c>
    </row>
    <row r="45215" spans="18:18" x14ac:dyDescent="0.25">
      <c r="R45215" s="15">
        <v>5</v>
      </c>
    </row>
    <row r="45216" spans="18:18" x14ac:dyDescent="0.25">
      <c r="R45216" s="15">
        <v>5</v>
      </c>
    </row>
    <row r="45217" spans="18:18" x14ac:dyDescent="0.25">
      <c r="R45217" s="15">
        <v>5</v>
      </c>
    </row>
    <row r="45218" spans="18:18" x14ac:dyDescent="0.25">
      <c r="R45218" s="15">
        <v>5</v>
      </c>
    </row>
    <row r="45219" spans="18:18" x14ac:dyDescent="0.25">
      <c r="R45219" s="15">
        <v>5</v>
      </c>
    </row>
    <row r="45220" spans="18:18" x14ac:dyDescent="0.25">
      <c r="R45220" s="15">
        <v>5</v>
      </c>
    </row>
    <row r="45221" spans="18:18" x14ac:dyDescent="0.25">
      <c r="R45221" s="15">
        <v>5</v>
      </c>
    </row>
    <row r="45222" spans="18:18" x14ac:dyDescent="0.25">
      <c r="R45222" s="15">
        <v>5</v>
      </c>
    </row>
    <row r="45223" spans="18:18" x14ac:dyDescent="0.25">
      <c r="R45223" s="15">
        <v>5</v>
      </c>
    </row>
    <row r="45224" spans="18:18" x14ac:dyDescent="0.25">
      <c r="R45224" s="15">
        <v>5</v>
      </c>
    </row>
    <row r="45225" spans="18:18" x14ac:dyDescent="0.25">
      <c r="R45225" s="15">
        <v>5</v>
      </c>
    </row>
    <row r="45226" spans="18:18" x14ac:dyDescent="0.25">
      <c r="R45226" s="15">
        <v>5</v>
      </c>
    </row>
    <row r="45227" spans="18:18" x14ac:dyDescent="0.25">
      <c r="R45227" s="15">
        <v>5</v>
      </c>
    </row>
    <row r="45228" spans="18:18" x14ac:dyDescent="0.25">
      <c r="R45228" s="15">
        <v>5</v>
      </c>
    </row>
    <row r="45229" spans="18:18" x14ac:dyDescent="0.25">
      <c r="R45229" s="15">
        <v>5</v>
      </c>
    </row>
    <row r="45230" spans="18:18" x14ac:dyDescent="0.25">
      <c r="R45230" s="15">
        <v>5</v>
      </c>
    </row>
    <row r="45231" spans="18:18" x14ac:dyDescent="0.25">
      <c r="R45231" s="15">
        <v>5</v>
      </c>
    </row>
    <row r="45232" spans="18:18" x14ac:dyDescent="0.25">
      <c r="R45232" s="15">
        <v>5</v>
      </c>
    </row>
    <row r="45233" spans="18:18" x14ac:dyDescent="0.25">
      <c r="R45233" s="15">
        <v>4</v>
      </c>
    </row>
    <row r="45234" spans="18:18" x14ac:dyDescent="0.25">
      <c r="R45234" s="15">
        <v>4</v>
      </c>
    </row>
    <row r="45235" spans="18:18" x14ac:dyDescent="0.25">
      <c r="R45235" s="15">
        <v>4</v>
      </c>
    </row>
    <row r="45236" spans="18:18" x14ac:dyDescent="0.25">
      <c r="R45236" s="15">
        <v>4</v>
      </c>
    </row>
    <row r="45237" spans="18:18" x14ac:dyDescent="0.25">
      <c r="R45237" s="15">
        <v>4</v>
      </c>
    </row>
    <row r="45238" spans="18:18" x14ac:dyDescent="0.25">
      <c r="R45238" s="15">
        <v>4</v>
      </c>
    </row>
    <row r="45239" spans="18:18" x14ac:dyDescent="0.25">
      <c r="R45239" s="15">
        <v>4</v>
      </c>
    </row>
    <row r="45240" spans="18:18" x14ac:dyDescent="0.25">
      <c r="R45240" s="15">
        <v>4</v>
      </c>
    </row>
    <row r="45241" spans="18:18" x14ac:dyDescent="0.25">
      <c r="R45241" s="15">
        <v>4</v>
      </c>
    </row>
    <row r="45242" spans="18:18" x14ac:dyDescent="0.25">
      <c r="R45242" s="15">
        <v>4</v>
      </c>
    </row>
    <row r="45243" spans="18:18" x14ac:dyDescent="0.25">
      <c r="R45243" s="15">
        <v>4</v>
      </c>
    </row>
    <row r="45244" spans="18:18" x14ac:dyDescent="0.25">
      <c r="R45244" s="15">
        <v>4</v>
      </c>
    </row>
    <row r="45245" spans="18:18" x14ac:dyDescent="0.25">
      <c r="R45245" s="15">
        <v>4</v>
      </c>
    </row>
    <row r="45246" spans="18:18" x14ac:dyDescent="0.25">
      <c r="R45246" s="15">
        <v>4</v>
      </c>
    </row>
    <row r="45247" spans="18:18" x14ac:dyDescent="0.25">
      <c r="R45247" s="15">
        <v>4</v>
      </c>
    </row>
    <row r="45248" spans="18:18" x14ac:dyDescent="0.25">
      <c r="R45248" s="15">
        <v>4</v>
      </c>
    </row>
    <row r="45249" spans="18:18" x14ac:dyDescent="0.25">
      <c r="R45249" s="15">
        <v>4</v>
      </c>
    </row>
    <row r="45250" spans="18:18" x14ac:dyDescent="0.25">
      <c r="R45250" s="15">
        <v>1</v>
      </c>
    </row>
    <row r="45251" spans="18:18" x14ac:dyDescent="0.25">
      <c r="R45251" s="15">
        <v>1</v>
      </c>
    </row>
    <row r="45252" spans="18:18" x14ac:dyDescent="0.25">
      <c r="R45252" s="15">
        <v>1</v>
      </c>
    </row>
    <row r="45253" spans="18:18" x14ac:dyDescent="0.25">
      <c r="R45253" s="15">
        <v>1</v>
      </c>
    </row>
    <row r="45254" spans="18:18" x14ac:dyDescent="0.25">
      <c r="R45254" s="15">
        <v>1</v>
      </c>
    </row>
    <row r="45255" spans="18:18" x14ac:dyDescent="0.25">
      <c r="R45255" s="15">
        <v>1</v>
      </c>
    </row>
    <row r="45256" spans="18:18" x14ac:dyDescent="0.25">
      <c r="R45256" s="15">
        <v>1</v>
      </c>
    </row>
    <row r="45257" spans="18:18" x14ac:dyDescent="0.25">
      <c r="R45257" s="15">
        <v>1</v>
      </c>
    </row>
    <row r="45258" spans="18:18" x14ac:dyDescent="0.25">
      <c r="R45258" s="15">
        <v>1</v>
      </c>
    </row>
    <row r="45259" spans="18:18" x14ac:dyDescent="0.25">
      <c r="R45259" s="15">
        <v>1</v>
      </c>
    </row>
    <row r="45260" spans="18:18" x14ac:dyDescent="0.25">
      <c r="R45260" s="15">
        <v>1</v>
      </c>
    </row>
    <row r="45261" spans="18:18" x14ac:dyDescent="0.25">
      <c r="R45261" s="15">
        <v>1</v>
      </c>
    </row>
    <row r="45262" spans="18:18" x14ac:dyDescent="0.25">
      <c r="R45262" s="15">
        <v>1</v>
      </c>
    </row>
    <row r="45263" spans="18:18" x14ac:dyDescent="0.25">
      <c r="R45263" s="15">
        <v>1</v>
      </c>
    </row>
    <row r="45264" spans="18:18" x14ac:dyDescent="0.25">
      <c r="R45264" s="15">
        <v>1</v>
      </c>
    </row>
    <row r="45265" spans="18:18" x14ac:dyDescent="0.25">
      <c r="R45265" s="15">
        <v>1</v>
      </c>
    </row>
    <row r="45266" spans="18:18" x14ac:dyDescent="0.25">
      <c r="R45266" s="15">
        <v>1</v>
      </c>
    </row>
    <row r="45267" spans="18:18" x14ac:dyDescent="0.25">
      <c r="R45267" s="15">
        <v>1</v>
      </c>
    </row>
    <row r="45268" spans="18:18" x14ac:dyDescent="0.25">
      <c r="R45268" s="15">
        <v>1</v>
      </c>
    </row>
    <row r="45269" spans="18:18" x14ac:dyDescent="0.25">
      <c r="R45269" s="15">
        <v>1</v>
      </c>
    </row>
    <row r="45270" spans="18:18" x14ac:dyDescent="0.25">
      <c r="R45270" s="15">
        <v>1</v>
      </c>
    </row>
    <row r="45271" spans="18:18" x14ac:dyDescent="0.25">
      <c r="R45271" s="15">
        <v>1</v>
      </c>
    </row>
    <row r="45272" spans="18:18" x14ac:dyDescent="0.25">
      <c r="R45272" s="15">
        <v>1</v>
      </c>
    </row>
    <row r="45273" spans="18:18" x14ac:dyDescent="0.25">
      <c r="R45273" s="15">
        <v>1</v>
      </c>
    </row>
    <row r="45274" spans="18:18" x14ac:dyDescent="0.25">
      <c r="R45274" s="15">
        <v>1</v>
      </c>
    </row>
    <row r="45275" spans="18:18" x14ac:dyDescent="0.25">
      <c r="R45275" s="15">
        <v>1</v>
      </c>
    </row>
    <row r="45276" spans="18:18" x14ac:dyDescent="0.25">
      <c r="R45276" s="15">
        <v>1</v>
      </c>
    </row>
    <row r="45277" spans="18:18" x14ac:dyDescent="0.25">
      <c r="R45277" s="15">
        <v>1</v>
      </c>
    </row>
    <row r="45278" spans="18:18" x14ac:dyDescent="0.25">
      <c r="R45278" s="15">
        <v>1</v>
      </c>
    </row>
    <row r="45279" spans="18:18" x14ac:dyDescent="0.25">
      <c r="R45279" s="15">
        <v>1</v>
      </c>
    </row>
    <row r="45280" spans="18:18" x14ac:dyDescent="0.25">
      <c r="R45280" s="15">
        <v>1</v>
      </c>
    </row>
    <row r="45281" spans="18:18" x14ac:dyDescent="0.25">
      <c r="R45281" s="15">
        <v>1</v>
      </c>
    </row>
    <row r="45282" spans="18:18" x14ac:dyDescent="0.25">
      <c r="R45282" s="15">
        <v>1</v>
      </c>
    </row>
    <row r="45283" spans="18:18" x14ac:dyDescent="0.25">
      <c r="R45283" s="15">
        <v>1</v>
      </c>
    </row>
    <row r="45284" spans="18:18" x14ac:dyDescent="0.25">
      <c r="R45284" s="15">
        <v>1</v>
      </c>
    </row>
    <row r="45285" spans="18:18" x14ac:dyDescent="0.25">
      <c r="R45285" s="15">
        <v>1</v>
      </c>
    </row>
    <row r="45286" spans="18:18" x14ac:dyDescent="0.25">
      <c r="R45286" s="15">
        <v>1</v>
      </c>
    </row>
    <row r="45287" spans="18:18" x14ac:dyDescent="0.25">
      <c r="R45287" s="15">
        <v>1</v>
      </c>
    </row>
    <row r="45288" spans="18:18" x14ac:dyDescent="0.25">
      <c r="R45288" s="15">
        <v>1</v>
      </c>
    </row>
    <row r="45289" spans="18:18" x14ac:dyDescent="0.25">
      <c r="R45289" s="15">
        <v>1</v>
      </c>
    </row>
    <row r="45290" spans="18:18" x14ac:dyDescent="0.25">
      <c r="R45290" s="15">
        <v>1</v>
      </c>
    </row>
    <row r="45291" spans="18:18" x14ac:dyDescent="0.25">
      <c r="R45291" s="15">
        <v>1</v>
      </c>
    </row>
    <row r="45292" spans="18:18" x14ac:dyDescent="0.25">
      <c r="R45292" s="15">
        <v>1</v>
      </c>
    </row>
    <row r="45293" spans="18:18" x14ac:dyDescent="0.25">
      <c r="R45293" s="15">
        <v>1</v>
      </c>
    </row>
    <row r="45294" spans="18:18" x14ac:dyDescent="0.25">
      <c r="R45294" s="15">
        <v>1</v>
      </c>
    </row>
    <row r="45295" spans="18:18" x14ac:dyDescent="0.25">
      <c r="R45295" s="15">
        <v>1</v>
      </c>
    </row>
    <row r="45296" spans="18:18" x14ac:dyDescent="0.25">
      <c r="R45296" s="15">
        <v>1</v>
      </c>
    </row>
    <row r="45297" spans="18:18" x14ac:dyDescent="0.25">
      <c r="R45297" s="15">
        <v>1</v>
      </c>
    </row>
    <row r="45298" spans="18:18" x14ac:dyDescent="0.25">
      <c r="R45298" s="15">
        <v>1</v>
      </c>
    </row>
    <row r="45299" spans="18:18" x14ac:dyDescent="0.25">
      <c r="R45299" s="15">
        <v>1</v>
      </c>
    </row>
    <row r="45300" spans="18:18" x14ac:dyDescent="0.25">
      <c r="R45300" s="15">
        <v>1</v>
      </c>
    </row>
    <row r="45301" spans="18:18" x14ac:dyDescent="0.25">
      <c r="R45301" s="15">
        <v>1</v>
      </c>
    </row>
    <row r="45302" spans="18:18" x14ac:dyDescent="0.25">
      <c r="R45302" s="15">
        <v>1</v>
      </c>
    </row>
    <row r="45303" spans="18:18" x14ac:dyDescent="0.25">
      <c r="R45303" s="15">
        <v>1</v>
      </c>
    </row>
    <row r="45304" spans="18:18" x14ac:dyDescent="0.25">
      <c r="R45304" s="15">
        <v>1</v>
      </c>
    </row>
    <row r="45305" spans="18:18" x14ac:dyDescent="0.25">
      <c r="R45305" s="15">
        <v>1</v>
      </c>
    </row>
    <row r="45306" spans="18:18" x14ac:dyDescent="0.25">
      <c r="R45306" s="15">
        <v>4</v>
      </c>
    </row>
    <row r="45307" spans="18:18" x14ac:dyDescent="0.25">
      <c r="R45307" s="15">
        <v>4</v>
      </c>
    </row>
    <row r="45308" spans="18:18" x14ac:dyDescent="0.25">
      <c r="R45308" s="15">
        <v>4</v>
      </c>
    </row>
    <row r="45309" spans="18:18" x14ac:dyDescent="0.25">
      <c r="R45309" s="15">
        <v>4</v>
      </c>
    </row>
    <row r="45310" spans="18:18" x14ac:dyDescent="0.25">
      <c r="R45310" s="15">
        <v>4</v>
      </c>
    </row>
    <row r="45311" spans="18:18" x14ac:dyDescent="0.25">
      <c r="R45311" s="15">
        <v>4</v>
      </c>
    </row>
    <row r="45312" spans="18:18" x14ac:dyDescent="0.25">
      <c r="R45312" s="15">
        <v>4</v>
      </c>
    </row>
    <row r="45313" spans="18:18" x14ac:dyDescent="0.25">
      <c r="R45313" s="15">
        <v>4</v>
      </c>
    </row>
    <row r="45314" spans="18:18" x14ac:dyDescent="0.25">
      <c r="R45314" s="15">
        <v>4</v>
      </c>
    </row>
    <row r="45315" spans="18:18" x14ac:dyDescent="0.25">
      <c r="R45315" s="15">
        <v>2</v>
      </c>
    </row>
    <row r="45316" spans="18:18" x14ac:dyDescent="0.25">
      <c r="R45316" s="15">
        <v>2</v>
      </c>
    </row>
    <row r="45317" spans="18:18" x14ac:dyDescent="0.25">
      <c r="R45317" s="15">
        <v>2</v>
      </c>
    </row>
    <row r="45318" spans="18:18" x14ac:dyDescent="0.25">
      <c r="R45318" s="15">
        <v>2</v>
      </c>
    </row>
    <row r="45319" spans="18:18" x14ac:dyDescent="0.25">
      <c r="R45319" s="15">
        <v>2</v>
      </c>
    </row>
    <row r="45320" spans="18:18" x14ac:dyDescent="0.25">
      <c r="R45320" s="15">
        <v>2</v>
      </c>
    </row>
    <row r="45321" spans="18:18" x14ac:dyDescent="0.25">
      <c r="R45321" s="15">
        <v>2</v>
      </c>
    </row>
    <row r="45322" spans="18:18" x14ac:dyDescent="0.25">
      <c r="R45322" s="15">
        <v>2</v>
      </c>
    </row>
    <row r="45323" spans="18:18" x14ac:dyDescent="0.25">
      <c r="R45323" s="15">
        <v>2</v>
      </c>
    </row>
    <row r="45324" spans="18:18" x14ac:dyDescent="0.25">
      <c r="R45324" s="15">
        <v>2</v>
      </c>
    </row>
    <row r="45325" spans="18:18" x14ac:dyDescent="0.25">
      <c r="R45325" s="15">
        <v>2</v>
      </c>
    </row>
    <row r="45326" spans="18:18" x14ac:dyDescent="0.25">
      <c r="R45326" s="15">
        <v>2</v>
      </c>
    </row>
    <row r="45327" spans="18:18" x14ac:dyDescent="0.25">
      <c r="R45327" s="15">
        <v>2</v>
      </c>
    </row>
    <row r="45328" spans="18:18" x14ac:dyDescent="0.25">
      <c r="R45328" s="15">
        <v>3</v>
      </c>
    </row>
    <row r="45329" spans="18:18" x14ac:dyDescent="0.25">
      <c r="R45329" s="15">
        <v>3</v>
      </c>
    </row>
    <row r="45330" spans="18:18" x14ac:dyDescent="0.25">
      <c r="R45330" s="15">
        <v>3</v>
      </c>
    </row>
    <row r="45331" spans="18:18" x14ac:dyDescent="0.25">
      <c r="R45331" s="15">
        <v>3</v>
      </c>
    </row>
    <row r="45332" spans="18:18" x14ac:dyDescent="0.25">
      <c r="R45332" s="15">
        <v>3</v>
      </c>
    </row>
    <row r="45333" spans="18:18" x14ac:dyDescent="0.25">
      <c r="R45333" s="15">
        <v>3</v>
      </c>
    </row>
    <row r="45334" spans="18:18" x14ac:dyDescent="0.25">
      <c r="R45334" s="15">
        <v>3</v>
      </c>
    </row>
    <row r="45335" spans="18:18" x14ac:dyDescent="0.25">
      <c r="R45335" s="15">
        <v>3</v>
      </c>
    </row>
    <row r="45336" spans="18:18" x14ac:dyDescent="0.25">
      <c r="R45336" s="15">
        <v>3</v>
      </c>
    </row>
    <row r="45337" spans="18:18" x14ac:dyDescent="0.25">
      <c r="R45337" s="15">
        <v>3</v>
      </c>
    </row>
    <row r="45338" spans="18:18" x14ac:dyDescent="0.25">
      <c r="R45338" s="15">
        <v>3</v>
      </c>
    </row>
    <row r="45339" spans="18:18" x14ac:dyDescent="0.25">
      <c r="R45339" s="15">
        <v>3</v>
      </c>
    </row>
    <row r="45340" spans="18:18" x14ac:dyDescent="0.25">
      <c r="R45340" s="15">
        <v>3</v>
      </c>
    </row>
    <row r="45341" spans="18:18" x14ac:dyDescent="0.25">
      <c r="R45341" s="15">
        <v>3</v>
      </c>
    </row>
    <row r="45342" spans="18:18" x14ac:dyDescent="0.25">
      <c r="R45342" s="15">
        <v>3</v>
      </c>
    </row>
    <row r="45343" spans="18:18" x14ac:dyDescent="0.25">
      <c r="R45343" s="15">
        <v>3</v>
      </c>
    </row>
    <row r="45344" spans="18:18" x14ac:dyDescent="0.25">
      <c r="R45344" s="15">
        <v>3</v>
      </c>
    </row>
    <row r="45345" spans="18:18" x14ac:dyDescent="0.25">
      <c r="R45345" s="15">
        <v>3</v>
      </c>
    </row>
    <row r="45346" spans="18:18" x14ac:dyDescent="0.25">
      <c r="R45346" s="15">
        <v>3</v>
      </c>
    </row>
    <row r="45347" spans="18:18" x14ac:dyDescent="0.25">
      <c r="R45347" s="15">
        <v>3</v>
      </c>
    </row>
    <row r="45348" spans="18:18" x14ac:dyDescent="0.25">
      <c r="R45348" s="15">
        <v>3</v>
      </c>
    </row>
    <row r="45349" spans="18:18" x14ac:dyDescent="0.25">
      <c r="R45349" s="15">
        <v>3</v>
      </c>
    </row>
    <row r="45350" spans="18:18" x14ac:dyDescent="0.25">
      <c r="R45350" s="15">
        <v>3</v>
      </c>
    </row>
    <row r="45351" spans="18:18" x14ac:dyDescent="0.25">
      <c r="R45351" s="15">
        <v>3</v>
      </c>
    </row>
    <row r="45352" spans="18:18" x14ac:dyDescent="0.25">
      <c r="R45352" s="15">
        <v>3</v>
      </c>
    </row>
    <row r="45353" spans="18:18" x14ac:dyDescent="0.25">
      <c r="R45353" s="15">
        <v>3</v>
      </c>
    </row>
    <row r="45354" spans="18:18" x14ac:dyDescent="0.25">
      <c r="R45354" s="15">
        <v>3</v>
      </c>
    </row>
    <row r="45355" spans="18:18" x14ac:dyDescent="0.25">
      <c r="R45355" s="15">
        <v>3</v>
      </c>
    </row>
    <row r="45356" spans="18:18" x14ac:dyDescent="0.25">
      <c r="R45356" s="15">
        <v>3</v>
      </c>
    </row>
    <row r="45357" spans="18:18" x14ac:dyDescent="0.25">
      <c r="R45357" s="15">
        <v>3</v>
      </c>
    </row>
    <row r="45358" spans="18:18" x14ac:dyDescent="0.25">
      <c r="R45358" s="15">
        <v>3</v>
      </c>
    </row>
    <row r="45359" spans="18:18" x14ac:dyDescent="0.25">
      <c r="R45359" s="15">
        <v>3</v>
      </c>
    </row>
    <row r="45360" spans="18:18" x14ac:dyDescent="0.25">
      <c r="R45360" s="15">
        <v>3</v>
      </c>
    </row>
    <row r="45361" spans="18:18" x14ac:dyDescent="0.25">
      <c r="R45361" s="15">
        <v>1</v>
      </c>
    </row>
    <row r="45362" spans="18:18" x14ac:dyDescent="0.25">
      <c r="R45362" s="15">
        <v>1</v>
      </c>
    </row>
    <row r="45363" spans="18:18" x14ac:dyDescent="0.25">
      <c r="R45363" s="15">
        <v>1</v>
      </c>
    </row>
    <row r="45364" spans="18:18" x14ac:dyDescent="0.25">
      <c r="R45364" s="15">
        <v>1</v>
      </c>
    </row>
    <row r="45365" spans="18:18" x14ac:dyDescent="0.25">
      <c r="R45365" s="15">
        <v>1</v>
      </c>
    </row>
    <row r="45366" spans="18:18" x14ac:dyDescent="0.25">
      <c r="R45366" s="15">
        <v>1</v>
      </c>
    </row>
    <row r="45367" spans="18:18" x14ac:dyDescent="0.25">
      <c r="R45367" s="15">
        <v>1</v>
      </c>
    </row>
    <row r="45368" spans="18:18" x14ac:dyDescent="0.25">
      <c r="R45368" s="15">
        <v>1</v>
      </c>
    </row>
    <row r="45369" spans="18:18" x14ac:dyDescent="0.25">
      <c r="R45369" s="15">
        <v>1</v>
      </c>
    </row>
    <row r="45370" spans="18:18" x14ac:dyDescent="0.25">
      <c r="R45370" s="15">
        <v>1</v>
      </c>
    </row>
    <row r="45371" spans="18:18" x14ac:dyDescent="0.25">
      <c r="R45371" s="15">
        <v>1</v>
      </c>
    </row>
    <row r="45372" spans="18:18" x14ac:dyDescent="0.25">
      <c r="R45372" s="15">
        <v>1</v>
      </c>
    </row>
    <row r="45373" spans="18:18" x14ac:dyDescent="0.25">
      <c r="R45373" s="15">
        <v>1</v>
      </c>
    </row>
    <row r="45374" spans="18:18" x14ac:dyDescent="0.25">
      <c r="R45374" s="15">
        <v>1</v>
      </c>
    </row>
    <row r="45375" spans="18:18" x14ac:dyDescent="0.25">
      <c r="R45375" s="15">
        <v>1</v>
      </c>
    </row>
    <row r="45376" spans="18:18" x14ac:dyDescent="0.25">
      <c r="R45376" s="15">
        <v>1</v>
      </c>
    </row>
    <row r="45377" spans="18:18" x14ac:dyDescent="0.25">
      <c r="R45377" s="15">
        <v>1</v>
      </c>
    </row>
    <row r="45378" spans="18:18" x14ac:dyDescent="0.25">
      <c r="R45378" s="15">
        <v>1</v>
      </c>
    </row>
    <row r="45379" spans="18:18" x14ac:dyDescent="0.25">
      <c r="R45379" s="15">
        <v>1</v>
      </c>
    </row>
    <row r="45380" spans="18:18" x14ac:dyDescent="0.25">
      <c r="R45380" s="15">
        <v>1</v>
      </c>
    </row>
    <row r="45381" spans="18:18" x14ac:dyDescent="0.25">
      <c r="R45381" s="15">
        <v>1</v>
      </c>
    </row>
    <row r="45382" spans="18:18" x14ac:dyDescent="0.25">
      <c r="R45382" s="15">
        <v>1</v>
      </c>
    </row>
    <row r="45383" spans="18:18" x14ac:dyDescent="0.25">
      <c r="R45383" s="15">
        <v>1</v>
      </c>
    </row>
    <row r="45384" spans="18:18" x14ac:dyDescent="0.25">
      <c r="R45384" s="15">
        <v>1</v>
      </c>
    </row>
    <row r="45385" spans="18:18" x14ac:dyDescent="0.25">
      <c r="R45385" s="15">
        <v>1</v>
      </c>
    </row>
    <row r="45386" spans="18:18" x14ac:dyDescent="0.25">
      <c r="R45386" s="15">
        <v>1</v>
      </c>
    </row>
    <row r="45387" spans="18:18" x14ac:dyDescent="0.25">
      <c r="R45387" s="15">
        <v>1</v>
      </c>
    </row>
    <row r="45388" spans="18:18" x14ac:dyDescent="0.25">
      <c r="R45388" s="15">
        <v>1</v>
      </c>
    </row>
    <row r="45389" spans="18:18" x14ac:dyDescent="0.25">
      <c r="R45389" s="15">
        <v>1</v>
      </c>
    </row>
    <row r="45390" spans="18:18" x14ac:dyDescent="0.25">
      <c r="R45390" s="15">
        <v>1</v>
      </c>
    </row>
    <row r="45391" spans="18:18" x14ac:dyDescent="0.25">
      <c r="R45391" s="15">
        <v>1</v>
      </c>
    </row>
    <row r="45392" spans="18:18" x14ac:dyDescent="0.25">
      <c r="R45392" s="15">
        <v>1</v>
      </c>
    </row>
    <row r="45393" spans="18:18" x14ac:dyDescent="0.25">
      <c r="R45393" s="15">
        <v>1</v>
      </c>
    </row>
    <row r="45394" spans="18:18" x14ac:dyDescent="0.25">
      <c r="R45394" s="15">
        <v>1</v>
      </c>
    </row>
    <row r="45395" spans="18:18" x14ac:dyDescent="0.25">
      <c r="R45395" s="15">
        <v>1</v>
      </c>
    </row>
    <row r="45396" spans="18:18" x14ac:dyDescent="0.25">
      <c r="R45396" s="15">
        <v>1</v>
      </c>
    </row>
    <row r="45397" spans="18:18" x14ac:dyDescent="0.25">
      <c r="R45397" s="15">
        <v>1</v>
      </c>
    </row>
    <row r="45398" spans="18:18" x14ac:dyDescent="0.25">
      <c r="R45398" s="15">
        <v>1</v>
      </c>
    </row>
    <row r="45399" spans="18:18" x14ac:dyDescent="0.25">
      <c r="R45399" s="15">
        <v>1</v>
      </c>
    </row>
    <row r="45400" spans="18:18" x14ac:dyDescent="0.25">
      <c r="R45400" s="15">
        <v>1</v>
      </c>
    </row>
    <row r="45401" spans="18:18" x14ac:dyDescent="0.25">
      <c r="R45401" s="15">
        <v>1</v>
      </c>
    </row>
    <row r="45402" spans="18:18" x14ac:dyDescent="0.25">
      <c r="R45402" s="15">
        <v>1</v>
      </c>
    </row>
    <row r="45403" spans="18:18" x14ac:dyDescent="0.25">
      <c r="R45403" s="15">
        <v>1</v>
      </c>
    </row>
    <row r="45404" spans="18:18" x14ac:dyDescent="0.25">
      <c r="R45404" s="15">
        <v>1</v>
      </c>
    </row>
    <row r="45405" spans="18:18" x14ac:dyDescent="0.25">
      <c r="R45405" s="15">
        <v>1</v>
      </c>
    </row>
    <row r="45406" spans="18:18" x14ac:dyDescent="0.25">
      <c r="R45406" s="15">
        <v>1</v>
      </c>
    </row>
    <row r="45407" spans="18:18" x14ac:dyDescent="0.25">
      <c r="R45407" s="15">
        <v>1</v>
      </c>
    </row>
    <row r="45408" spans="18:18" x14ac:dyDescent="0.25">
      <c r="R45408" s="15">
        <v>1</v>
      </c>
    </row>
    <row r="45409" spans="18:18" x14ac:dyDescent="0.25">
      <c r="R45409" s="15">
        <v>1</v>
      </c>
    </row>
    <row r="45410" spans="18:18" x14ac:dyDescent="0.25">
      <c r="R45410" s="15">
        <v>1</v>
      </c>
    </row>
    <row r="45411" spans="18:18" x14ac:dyDescent="0.25">
      <c r="R45411" s="15">
        <v>1</v>
      </c>
    </row>
    <row r="45412" spans="18:18" x14ac:dyDescent="0.25">
      <c r="R45412" s="15">
        <v>1</v>
      </c>
    </row>
    <row r="45413" spans="18:18" x14ac:dyDescent="0.25">
      <c r="R45413" s="15">
        <v>1</v>
      </c>
    </row>
    <row r="45414" spans="18:18" x14ac:dyDescent="0.25">
      <c r="R45414" s="15">
        <v>1</v>
      </c>
    </row>
    <row r="45415" spans="18:18" x14ac:dyDescent="0.25">
      <c r="R45415" s="15">
        <v>1</v>
      </c>
    </row>
    <row r="45416" spans="18:18" x14ac:dyDescent="0.25">
      <c r="R45416" s="15">
        <v>1</v>
      </c>
    </row>
    <row r="45417" spans="18:18" x14ac:dyDescent="0.25">
      <c r="R45417" s="15">
        <v>1</v>
      </c>
    </row>
    <row r="45418" spans="18:18" x14ac:dyDescent="0.25">
      <c r="R45418" s="15">
        <v>1</v>
      </c>
    </row>
    <row r="45419" spans="18:18" x14ac:dyDescent="0.25">
      <c r="R45419" s="15">
        <v>1</v>
      </c>
    </row>
    <row r="45420" spans="18:18" x14ac:dyDescent="0.25">
      <c r="R45420" s="15">
        <v>1</v>
      </c>
    </row>
    <row r="45421" spans="18:18" x14ac:dyDescent="0.25">
      <c r="R45421" s="15">
        <v>1</v>
      </c>
    </row>
    <row r="45422" spans="18:18" x14ac:dyDescent="0.25">
      <c r="R45422" s="15">
        <v>1</v>
      </c>
    </row>
    <row r="45423" spans="18:18" x14ac:dyDescent="0.25">
      <c r="R45423" s="15">
        <v>1</v>
      </c>
    </row>
    <row r="45424" spans="18:18" x14ac:dyDescent="0.25">
      <c r="R45424" s="15">
        <v>1</v>
      </c>
    </row>
    <row r="45425" spans="18:18" x14ac:dyDescent="0.25">
      <c r="R45425" s="15">
        <v>1</v>
      </c>
    </row>
    <row r="45426" spans="18:18" x14ac:dyDescent="0.25">
      <c r="R45426" s="15">
        <v>1</v>
      </c>
    </row>
    <row r="45427" spans="18:18" x14ac:dyDescent="0.25">
      <c r="R45427" s="15">
        <v>1</v>
      </c>
    </row>
    <row r="45428" spans="18:18" x14ac:dyDescent="0.25">
      <c r="R45428" s="15">
        <v>1</v>
      </c>
    </row>
    <row r="45429" spans="18:18" x14ac:dyDescent="0.25">
      <c r="R45429" s="15">
        <v>1</v>
      </c>
    </row>
    <row r="45430" spans="18:18" x14ac:dyDescent="0.25">
      <c r="R45430" s="15">
        <v>1</v>
      </c>
    </row>
    <row r="45431" spans="18:18" x14ac:dyDescent="0.25">
      <c r="R45431" s="15">
        <v>1</v>
      </c>
    </row>
    <row r="45432" spans="18:18" x14ac:dyDescent="0.25">
      <c r="R45432" s="15">
        <v>1</v>
      </c>
    </row>
    <row r="45433" spans="18:18" x14ac:dyDescent="0.25">
      <c r="R45433" s="15">
        <v>1</v>
      </c>
    </row>
    <row r="45434" spans="18:18" x14ac:dyDescent="0.25">
      <c r="R45434" s="15">
        <v>1</v>
      </c>
    </row>
    <row r="45435" spans="18:18" x14ac:dyDescent="0.25">
      <c r="R45435" s="15">
        <v>1</v>
      </c>
    </row>
    <row r="45436" spans="18:18" x14ac:dyDescent="0.25">
      <c r="R45436" s="15">
        <v>1</v>
      </c>
    </row>
    <row r="45437" spans="18:18" x14ac:dyDescent="0.25">
      <c r="R45437" s="15">
        <v>1</v>
      </c>
    </row>
    <row r="45438" spans="18:18" x14ac:dyDescent="0.25">
      <c r="R45438" s="15">
        <v>1</v>
      </c>
    </row>
    <row r="45439" spans="18:18" x14ac:dyDescent="0.25">
      <c r="R45439" s="15">
        <v>1</v>
      </c>
    </row>
    <row r="45440" spans="18:18" x14ac:dyDescent="0.25">
      <c r="R45440" s="15">
        <v>1</v>
      </c>
    </row>
    <row r="45441" spans="18:18" x14ac:dyDescent="0.25">
      <c r="R45441" s="15">
        <v>1</v>
      </c>
    </row>
    <row r="45442" spans="18:18" x14ac:dyDescent="0.25">
      <c r="R45442" s="15">
        <v>1</v>
      </c>
    </row>
    <row r="45443" spans="18:18" x14ac:dyDescent="0.25">
      <c r="R45443" s="15">
        <v>1</v>
      </c>
    </row>
    <row r="45444" spans="18:18" x14ac:dyDescent="0.25">
      <c r="R45444" s="15">
        <v>1</v>
      </c>
    </row>
    <row r="45445" spans="18:18" x14ac:dyDescent="0.25">
      <c r="R45445" s="15">
        <v>1</v>
      </c>
    </row>
    <row r="45446" spans="18:18" x14ac:dyDescent="0.25">
      <c r="R45446" s="15">
        <v>1</v>
      </c>
    </row>
    <row r="45447" spans="18:18" x14ac:dyDescent="0.25">
      <c r="R45447" s="15">
        <v>1</v>
      </c>
    </row>
    <row r="45448" spans="18:18" x14ac:dyDescent="0.25">
      <c r="R45448" s="15">
        <v>1</v>
      </c>
    </row>
    <row r="45449" spans="18:18" x14ac:dyDescent="0.25">
      <c r="R45449" s="15">
        <v>1</v>
      </c>
    </row>
    <row r="45450" spans="18:18" x14ac:dyDescent="0.25">
      <c r="R45450" s="15">
        <v>1</v>
      </c>
    </row>
    <row r="45451" spans="18:18" x14ac:dyDescent="0.25">
      <c r="R45451" s="15">
        <v>1</v>
      </c>
    </row>
    <row r="45452" spans="18:18" x14ac:dyDescent="0.25">
      <c r="R45452" s="15">
        <v>1</v>
      </c>
    </row>
    <row r="45453" spans="18:18" x14ac:dyDescent="0.25">
      <c r="R45453" s="15">
        <v>1</v>
      </c>
    </row>
    <row r="45454" spans="18:18" x14ac:dyDescent="0.25">
      <c r="R45454" s="15">
        <v>1</v>
      </c>
    </row>
    <row r="45455" spans="18:18" x14ac:dyDescent="0.25">
      <c r="R45455" s="15">
        <v>1</v>
      </c>
    </row>
    <row r="45456" spans="18:18" x14ac:dyDescent="0.25">
      <c r="R45456" s="15">
        <v>1</v>
      </c>
    </row>
    <row r="45457" spans="18:18" x14ac:dyDescent="0.25">
      <c r="R45457" s="15">
        <v>1</v>
      </c>
    </row>
    <row r="45458" spans="18:18" x14ac:dyDescent="0.25">
      <c r="R45458" s="15">
        <v>1</v>
      </c>
    </row>
    <row r="45459" spans="18:18" x14ac:dyDescent="0.25">
      <c r="R45459" s="15">
        <v>1</v>
      </c>
    </row>
    <row r="45460" spans="18:18" x14ac:dyDescent="0.25">
      <c r="R45460" s="15">
        <v>1</v>
      </c>
    </row>
    <row r="45461" spans="18:18" x14ac:dyDescent="0.25">
      <c r="R45461" s="15">
        <v>1</v>
      </c>
    </row>
    <row r="45462" spans="18:18" x14ac:dyDescent="0.25">
      <c r="R45462" s="15">
        <v>1</v>
      </c>
    </row>
    <row r="45463" spans="18:18" x14ac:dyDescent="0.25">
      <c r="R45463" s="15">
        <v>1</v>
      </c>
    </row>
    <row r="45464" spans="18:18" x14ac:dyDescent="0.25">
      <c r="R45464" s="15">
        <v>1</v>
      </c>
    </row>
    <row r="45465" spans="18:18" x14ac:dyDescent="0.25">
      <c r="R45465" s="15">
        <v>1</v>
      </c>
    </row>
    <row r="45466" spans="18:18" x14ac:dyDescent="0.25">
      <c r="R45466" s="15">
        <v>1</v>
      </c>
    </row>
    <row r="45467" spans="18:18" x14ac:dyDescent="0.25">
      <c r="R45467" s="15">
        <v>1</v>
      </c>
    </row>
    <row r="45468" spans="18:18" x14ac:dyDescent="0.25">
      <c r="R45468" s="15">
        <v>1</v>
      </c>
    </row>
    <row r="45469" spans="18:18" x14ac:dyDescent="0.25">
      <c r="R45469" s="15">
        <v>1</v>
      </c>
    </row>
    <row r="45470" spans="18:18" x14ac:dyDescent="0.25">
      <c r="R45470" s="15">
        <v>1</v>
      </c>
    </row>
    <row r="45471" spans="18:18" x14ac:dyDescent="0.25">
      <c r="R45471" s="15">
        <v>1</v>
      </c>
    </row>
    <row r="45472" spans="18:18" x14ac:dyDescent="0.25">
      <c r="R45472" s="15">
        <v>1</v>
      </c>
    </row>
    <row r="45473" spans="18:18" x14ac:dyDescent="0.25">
      <c r="R45473" s="15">
        <v>1</v>
      </c>
    </row>
    <row r="45474" spans="18:18" x14ac:dyDescent="0.25">
      <c r="R45474" s="15">
        <v>1</v>
      </c>
    </row>
    <row r="45475" spans="18:18" x14ac:dyDescent="0.25">
      <c r="R45475" s="15">
        <v>1</v>
      </c>
    </row>
    <row r="45476" spans="18:18" x14ac:dyDescent="0.25">
      <c r="R45476" s="15">
        <v>1</v>
      </c>
    </row>
    <row r="45477" spans="18:18" x14ac:dyDescent="0.25">
      <c r="R45477" s="15">
        <v>1</v>
      </c>
    </row>
    <row r="45478" spans="18:18" x14ac:dyDescent="0.25">
      <c r="R45478" s="15">
        <v>1</v>
      </c>
    </row>
    <row r="45479" spans="18:18" x14ac:dyDescent="0.25">
      <c r="R45479" s="15">
        <v>1</v>
      </c>
    </row>
    <row r="45480" spans="18:18" x14ac:dyDescent="0.25">
      <c r="R45480" s="15">
        <v>1</v>
      </c>
    </row>
    <row r="45481" spans="18:18" x14ac:dyDescent="0.25">
      <c r="R45481" s="15">
        <v>1</v>
      </c>
    </row>
    <row r="45482" spans="18:18" x14ac:dyDescent="0.25">
      <c r="R45482" s="15">
        <v>1</v>
      </c>
    </row>
    <row r="45483" spans="18:18" x14ac:dyDescent="0.25">
      <c r="R45483" s="15">
        <v>1</v>
      </c>
    </row>
    <row r="45484" spans="18:18" x14ac:dyDescent="0.25">
      <c r="R45484" s="15">
        <v>1</v>
      </c>
    </row>
    <row r="45485" spans="18:18" x14ac:dyDescent="0.25">
      <c r="R45485" s="15">
        <v>1</v>
      </c>
    </row>
    <row r="45486" spans="18:18" x14ac:dyDescent="0.25">
      <c r="R45486" s="15">
        <v>1</v>
      </c>
    </row>
    <row r="45487" spans="18:18" x14ac:dyDescent="0.25">
      <c r="R45487" s="15">
        <v>1</v>
      </c>
    </row>
    <row r="45488" spans="18:18" x14ac:dyDescent="0.25">
      <c r="R45488" s="15">
        <v>1</v>
      </c>
    </row>
    <row r="45489" spans="18:18" x14ac:dyDescent="0.25">
      <c r="R45489" s="15">
        <v>1</v>
      </c>
    </row>
    <row r="45490" spans="18:18" x14ac:dyDescent="0.25">
      <c r="R45490" s="15">
        <v>1</v>
      </c>
    </row>
    <row r="45491" spans="18:18" x14ac:dyDescent="0.25">
      <c r="R45491" s="15">
        <v>1</v>
      </c>
    </row>
    <row r="45492" spans="18:18" x14ac:dyDescent="0.25">
      <c r="R45492" s="15">
        <v>1</v>
      </c>
    </row>
    <row r="45493" spans="18:18" x14ac:dyDescent="0.25">
      <c r="R45493" s="15">
        <v>1</v>
      </c>
    </row>
    <row r="45494" spans="18:18" x14ac:dyDescent="0.25">
      <c r="R45494" s="15">
        <v>1</v>
      </c>
    </row>
    <row r="45495" spans="18:18" x14ac:dyDescent="0.25">
      <c r="R45495" s="15">
        <v>1</v>
      </c>
    </row>
    <row r="45496" spans="18:18" x14ac:dyDescent="0.25">
      <c r="R45496" s="15">
        <v>1</v>
      </c>
    </row>
    <row r="45497" spans="18:18" x14ac:dyDescent="0.25">
      <c r="R45497" s="15">
        <v>1</v>
      </c>
    </row>
    <row r="45498" spans="18:18" x14ac:dyDescent="0.25">
      <c r="R45498" s="15">
        <v>1</v>
      </c>
    </row>
    <row r="45499" spans="18:18" x14ac:dyDescent="0.25">
      <c r="R45499" s="15">
        <v>1</v>
      </c>
    </row>
    <row r="45500" spans="18:18" x14ac:dyDescent="0.25">
      <c r="R45500" s="15">
        <v>1</v>
      </c>
    </row>
    <row r="45501" spans="18:18" x14ac:dyDescent="0.25">
      <c r="R45501" s="15">
        <v>1</v>
      </c>
    </row>
    <row r="45502" spans="18:18" x14ac:dyDescent="0.25">
      <c r="R45502" s="15">
        <v>1</v>
      </c>
    </row>
    <row r="45503" spans="18:18" x14ac:dyDescent="0.25">
      <c r="R45503" s="15">
        <v>1</v>
      </c>
    </row>
    <row r="45504" spans="18:18" x14ac:dyDescent="0.25">
      <c r="R45504" s="15">
        <v>1</v>
      </c>
    </row>
    <row r="45505" spans="18:18" x14ac:dyDescent="0.25">
      <c r="R45505" s="15">
        <v>1</v>
      </c>
    </row>
    <row r="45506" spans="18:18" x14ac:dyDescent="0.25">
      <c r="R45506" s="15">
        <v>1</v>
      </c>
    </row>
    <row r="45507" spans="18:18" x14ac:dyDescent="0.25">
      <c r="R45507" s="15">
        <v>1</v>
      </c>
    </row>
    <row r="45508" spans="18:18" x14ac:dyDescent="0.25">
      <c r="R45508" s="15">
        <v>1</v>
      </c>
    </row>
    <row r="45509" spans="18:18" x14ac:dyDescent="0.25">
      <c r="R45509" s="15">
        <v>1</v>
      </c>
    </row>
    <row r="45510" spans="18:18" x14ac:dyDescent="0.25">
      <c r="R45510" s="15">
        <v>1</v>
      </c>
    </row>
    <row r="45511" spans="18:18" x14ac:dyDescent="0.25">
      <c r="R45511" s="15">
        <v>1</v>
      </c>
    </row>
    <row r="45512" spans="18:18" x14ac:dyDescent="0.25">
      <c r="R45512" s="15">
        <v>1</v>
      </c>
    </row>
    <row r="45513" spans="18:18" x14ac:dyDescent="0.25">
      <c r="R45513" s="15">
        <v>1</v>
      </c>
    </row>
    <row r="45514" spans="18:18" x14ac:dyDescent="0.25">
      <c r="R45514" s="15">
        <v>1</v>
      </c>
    </row>
    <row r="45515" spans="18:18" x14ac:dyDescent="0.25">
      <c r="R45515" s="15">
        <v>1</v>
      </c>
    </row>
    <row r="45516" spans="18:18" x14ac:dyDescent="0.25">
      <c r="R45516" s="15">
        <v>1</v>
      </c>
    </row>
    <row r="45517" spans="18:18" x14ac:dyDescent="0.25">
      <c r="R45517" s="15">
        <v>1</v>
      </c>
    </row>
    <row r="45518" spans="18:18" x14ac:dyDescent="0.25">
      <c r="R45518" s="15">
        <v>1</v>
      </c>
    </row>
    <row r="45519" spans="18:18" x14ac:dyDescent="0.25">
      <c r="R45519" s="15">
        <v>1</v>
      </c>
    </row>
    <row r="45520" spans="18:18" x14ac:dyDescent="0.25">
      <c r="R45520" s="15">
        <v>1</v>
      </c>
    </row>
    <row r="45521" spans="18:18" x14ac:dyDescent="0.25">
      <c r="R45521" s="15">
        <v>1</v>
      </c>
    </row>
    <row r="45522" spans="18:18" x14ac:dyDescent="0.25">
      <c r="R45522" s="15">
        <v>1</v>
      </c>
    </row>
    <row r="45523" spans="18:18" x14ac:dyDescent="0.25">
      <c r="R45523" s="15">
        <v>1</v>
      </c>
    </row>
    <row r="45524" spans="18:18" x14ac:dyDescent="0.25">
      <c r="R45524" s="15">
        <v>1</v>
      </c>
    </row>
    <row r="45525" spans="18:18" x14ac:dyDescent="0.25">
      <c r="R45525" s="15">
        <v>1</v>
      </c>
    </row>
    <row r="45526" spans="18:18" x14ac:dyDescent="0.25">
      <c r="R45526" s="15">
        <v>1</v>
      </c>
    </row>
    <row r="45527" spans="18:18" x14ac:dyDescent="0.25">
      <c r="R45527" s="15">
        <v>1</v>
      </c>
    </row>
    <row r="45528" spans="18:18" x14ac:dyDescent="0.25">
      <c r="R45528" s="15">
        <v>1</v>
      </c>
    </row>
    <row r="45529" spans="18:18" x14ac:dyDescent="0.25">
      <c r="R45529" s="15">
        <v>3</v>
      </c>
    </row>
    <row r="45530" spans="18:18" x14ac:dyDescent="0.25">
      <c r="R45530" s="15">
        <v>3</v>
      </c>
    </row>
    <row r="45531" spans="18:18" x14ac:dyDescent="0.25">
      <c r="R45531" s="15">
        <v>3</v>
      </c>
    </row>
    <row r="45532" spans="18:18" x14ac:dyDescent="0.25">
      <c r="R45532" s="15">
        <v>3</v>
      </c>
    </row>
    <row r="45533" spans="18:18" x14ac:dyDescent="0.25">
      <c r="R45533" s="15">
        <v>3</v>
      </c>
    </row>
    <row r="45534" spans="18:18" x14ac:dyDescent="0.25">
      <c r="R45534" s="15">
        <v>3</v>
      </c>
    </row>
    <row r="45535" spans="18:18" x14ac:dyDescent="0.25">
      <c r="R45535" s="15">
        <v>3</v>
      </c>
    </row>
    <row r="45536" spans="18:18" x14ac:dyDescent="0.25">
      <c r="R45536" s="15">
        <v>3</v>
      </c>
    </row>
    <row r="45537" spans="18:18" x14ac:dyDescent="0.25">
      <c r="R45537" s="15">
        <v>3</v>
      </c>
    </row>
    <row r="45538" spans="18:18" x14ac:dyDescent="0.25">
      <c r="R45538" s="15">
        <v>1</v>
      </c>
    </row>
    <row r="45539" spans="18:18" x14ac:dyDescent="0.25">
      <c r="R45539" s="15">
        <v>1</v>
      </c>
    </row>
    <row r="45540" spans="18:18" x14ac:dyDescent="0.25">
      <c r="R45540" s="15">
        <v>1</v>
      </c>
    </row>
    <row r="45541" spans="18:18" x14ac:dyDescent="0.25">
      <c r="R45541" s="15">
        <v>1</v>
      </c>
    </row>
    <row r="45542" spans="18:18" x14ac:dyDescent="0.25">
      <c r="R45542" s="15">
        <v>1</v>
      </c>
    </row>
    <row r="45543" spans="18:18" x14ac:dyDescent="0.25">
      <c r="R45543" s="15">
        <v>1</v>
      </c>
    </row>
    <row r="45544" spans="18:18" x14ac:dyDescent="0.25">
      <c r="R45544" s="15">
        <v>1</v>
      </c>
    </row>
    <row r="45545" spans="18:18" x14ac:dyDescent="0.25">
      <c r="R45545" s="15">
        <v>1</v>
      </c>
    </row>
    <row r="45546" spans="18:18" x14ac:dyDescent="0.25">
      <c r="R45546" s="15">
        <v>1</v>
      </c>
    </row>
    <row r="45547" spans="18:18" x14ac:dyDescent="0.25">
      <c r="R45547" s="15">
        <v>1</v>
      </c>
    </row>
    <row r="45548" spans="18:18" x14ac:dyDescent="0.25">
      <c r="R45548" s="15">
        <v>1</v>
      </c>
    </row>
    <row r="45549" spans="18:18" x14ac:dyDescent="0.25">
      <c r="R45549" s="15">
        <v>1</v>
      </c>
    </row>
    <row r="45550" spans="18:18" x14ac:dyDescent="0.25">
      <c r="R45550" s="15">
        <v>1</v>
      </c>
    </row>
    <row r="45551" spans="18:18" x14ac:dyDescent="0.25">
      <c r="R45551" s="15">
        <v>1</v>
      </c>
    </row>
    <row r="45552" spans="18:18" x14ac:dyDescent="0.25">
      <c r="R45552" s="15">
        <v>4</v>
      </c>
    </row>
    <row r="45553" spans="18:18" x14ac:dyDescent="0.25">
      <c r="R45553" s="15">
        <v>4</v>
      </c>
    </row>
    <row r="45554" spans="18:18" x14ac:dyDescent="0.25">
      <c r="R45554" s="15">
        <v>4</v>
      </c>
    </row>
    <row r="45555" spans="18:18" x14ac:dyDescent="0.25">
      <c r="R45555" s="15">
        <v>4</v>
      </c>
    </row>
    <row r="45556" spans="18:18" x14ac:dyDescent="0.25">
      <c r="R45556" s="15">
        <v>4</v>
      </c>
    </row>
    <row r="45557" spans="18:18" x14ac:dyDescent="0.25">
      <c r="R45557" s="15">
        <v>4</v>
      </c>
    </row>
    <row r="45558" spans="18:18" x14ac:dyDescent="0.25">
      <c r="R45558" s="15">
        <v>4</v>
      </c>
    </row>
    <row r="45559" spans="18:18" x14ac:dyDescent="0.25">
      <c r="R45559" s="15">
        <v>4</v>
      </c>
    </row>
    <row r="45560" spans="18:18" x14ac:dyDescent="0.25">
      <c r="R45560" s="15">
        <v>4</v>
      </c>
    </row>
    <row r="45561" spans="18:18" x14ac:dyDescent="0.25">
      <c r="R45561" s="15">
        <v>4</v>
      </c>
    </row>
    <row r="45562" spans="18:18" x14ac:dyDescent="0.25">
      <c r="R45562" s="15">
        <v>4</v>
      </c>
    </row>
    <row r="45563" spans="18:18" x14ac:dyDescent="0.25">
      <c r="R45563" s="15">
        <v>4</v>
      </c>
    </row>
    <row r="45564" spans="18:18" x14ac:dyDescent="0.25">
      <c r="R45564" s="15">
        <v>4</v>
      </c>
    </row>
    <row r="45565" spans="18:18" x14ac:dyDescent="0.25">
      <c r="R45565" s="15">
        <v>4</v>
      </c>
    </row>
    <row r="45566" spans="18:18" x14ac:dyDescent="0.25">
      <c r="R45566" s="15">
        <v>4</v>
      </c>
    </row>
    <row r="45567" spans="18:18" x14ac:dyDescent="0.25">
      <c r="R45567" s="15">
        <v>4</v>
      </c>
    </row>
    <row r="45568" spans="18:18" x14ac:dyDescent="0.25">
      <c r="R45568" s="15">
        <v>4</v>
      </c>
    </row>
    <row r="45569" spans="18:18" x14ac:dyDescent="0.25">
      <c r="R45569" s="15">
        <v>4</v>
      </c>
    </row>
    <row r="45570" spans="18:18" x14ac:dyDescent="0.25">
      <c r="R45570" s="15">
        <v>4</v>
      </c>
    </row>
    <row r="45571" spans="18:18" x14ac:dyDescent="0.25">
      <c r="R45571" s="15">
        <v>4</v>
      </c>
    </row>
    <row r="45572" spans="18:18" x14ac:dyDescent="0.25">
      <c r="R45572" s="15">
        <v>4</v>
      </c>
    </row>
    <row r="45573" spans="18:18" x14ac:dyDescent="0.25">
      <c r="R45573" s="15">
        <v>4</v>
      </c>
    </row>
    <row r="45574" spans="18:18" x14ac:dyDescent="0.25">
      <c r="R45574" s="15">
        <v>4</v>
      </c>
    </row>
    <row r="45575" spans="18:18" x14ac:dyDescent="0.25">
      <c r="R45575" s="15">
        <v>4</v>
      </c>
    </row>
    <row r="45576" spans="18:18" x14ac:dyDescent="0.25">
      <c r="R45576" s="15">
        <v>4</v>
      </c>
    </row>
    <row r="45577" spans="18:18" x14ac:dyDescent="0.25">
      <c r="R45577" s="15">
        <v>4</v>
      </c>
    </row>
    <row r="45578" spans="18:18" x14ac:dyDescent="0.25">
      <c r="R45578" s="15">
        <v>4</v>
      </c>
    </row>
    <row r="45579" spans="18:18" x14ac:dyDescent="0.25">
      <c r="R45579" s="15">
        <v>4</v>
      </c>
    </row>
    <row r="45580" spans="18:18" x14ac:dyDescent="0.25">
      <c r="R45580" s="15">
        <v>4</v>
      </c>
    </row>
    <row r="45581" spans="18:18" x14ac:dyDescent="0.25">
      <c r="R45581" s="15">
        <v>4</v>
      </c>
    </row>
    <row r="45582" spans="18:18" x14ac:dyDescent="0.25">
      <c r="R45582" s="15">
        <v>4</v>
      </c>
    </row>
    <row r="45583" spans="18:18" x14ac:dyDescent="0.25">
      <c r="R45583" s="15">
        <v>4</v>
      </c>
    </row>
    <row r="45584" spans="18:18" x14ac:dyDescent="0.25">
      <c r="R45584" s="15">
        <v>4</v>
      </c>
    </row>
    <row r="45585" spans="18:18" x14ac:dyDescent="0.25">
      <c r="R45585" s="15">
        <v>4</v>
      </c>
    </row>
    <row r="45586" spans="18:18" x14ac:dyDescent="0.25">
      <c r="R45586" s="15">
        <v>4</v>
      </c>
    </row>
    <row r="45587" spans="18:18" x14ac:dyDescent="0.25">
      <c r="R45587" s="15">
        <v>4</v>
      </c>
    </row>
    <row r="45588" spans="18:18" x14ac:dyDescent="0.25">
      <c r="R45588" s="15">
        <v>5</v>
      </c>
    </row>
    <row r="45589" spans="18:18" x14ac:dyDescent="0.25">
      <c r="R45589" s="15">
        <v>5</v>
      </c>
    </row>
    <row r="45590" spans="18:18" x14ac:dyDescent="0.25">
      <c r="R45590" s="15">
        <v>5</v>
      </c>
    </row>
    <row r="45591" spans="18:18" x14ac:dyDescent="0.25">
      <c r="R45591" s="15">
        <v>5</v>
      </c>
    </row>
    <row r="45592" spans="18:18" x14ac:dyDescent="0.25">
      <c r="R45592" s="15">
        <v>5</v>
      </c>
    </row>
    <row r="45593" spans="18:18" x14ac:dyDescent="0.25">
      <c r="R45593" s="15">
        <v>5</v>
      </c>
    </row>
    <row r="45594" spans="18:18" x14ac:dyDescent="0.25">
      <c r="R45594" s="15">
        <v>5</v>
      </c>
    </row>
    <row r="45595" spans="18:18" x14ac:dyDescent="0.25">
      <c r="R45595" s="15">
        <v>5</v>
      </c>
    </row>
    <row r="45596" spans="18:18" x14ac:dyDescent="0.25">
      <c r="R45596" s="15">
        <v>5</v>
      </c>
    </row>
    <row r="45597" spans="18:18" x14ac:dyDescent="0.25">
      <c r="R45597" s="15">
        <v>5</v>
      </c>
    </row>
    <row r="45598" spans="18:18" x14ac:dyDescent="0.25">
      <c r="R45598" s="15">
        <v>5</v>
      </c>
    </row>
    <row r="45599" spans="18:18" x14ac:dyDescent="0.25">
      <c r="R45599" s="15">
        <v>5</v>
      </c>
    </row>
    <row r="45600" spans="18:18" x14ac:dyDescent="0.25">
      <c r="R45600" s="15">
        <v>5</v>
      </c>
    </row>
    <row r="45601" spans="18:18" x14ac:dyDescent="0.25">
      <c r="R45601" s="15">
        <v>5</v>
      </c>
    </row>
    <row r="45602" spans="18:18" x14ac:dyDescent="0.25">
      <c r="R45602" s="15">
        <v>5</v>
      </c>
    </row>
    <row r="45603" spans="18:18" x14ac:dyDescent="0.25">
      <c r="R45603" s="15">
        <v>5</v>
      </c>
    </row>
    <row r="45604" spans="18:18" x14ac:dyDescent="0.25">
      <c r="R45604" s="15">
        <v>5</v>
      </c>
    </row>
    <row r="45605" spans="18:18" x14ac:dyDescent="0.25">
      <c r="R45605" s="15">
        <v>5</v>
      </c>
    </row>
    <row r="45606" spans="18:18" x14ac:dyDescent="0.25">
      <c r="R45606" s="15">
        <v>5</v>
      </c>
    </row>
    <row r="45607" spans="18:18" x14ac:dyDescent="0.25">
      <c r="R45607" s="15">
        <v>5</v>
      </c>
    </row>
    <row r="45608" spans="18:18" x14ac:dyDescent="0.25">
      <c r="R45608" s="15">
        <v>5</v>
      </c>
    </row>
    <row r="45609" spans="18:18" x14ac:dyDescent="0.25">
      <c r="R45609" s="15">
        <v>5</v>
      </c>
    </row>
    <row r="45610" spans="18:18" x14ac:dyDescent="0.25">
      <c r="R45610" s="15">
        <v>5</v>
      </c>
    </row>
    <row r="45611" spans="18:18" x14ac:dyDescent="0.25">
      <c r="R45611" s="15">
        <v>5</v>
      </c>
    </row>
    <row r="45612" spans="18:18" x14ac:dyDescent="0.25">
      <c r="R45612" s="15">
        <v>5</v>
      </c>
    </row>
    <row r="45613" spans="18:18" x14ac:dyDescent="0.25">
      <c r="R45613" s="15">
        <v>5</v>
      </c>
    </row>
    <row r="45614" spans="18:18" x14ac:dyDescent="0.25">
      <c r="R45614" s="15">
        <v>4</v>
      </c>
    </row>
    <row r="45615" spans="18:18" x14ac:dyDescent="0.25">
      <c r="R45615" s="15">
        <v>4</v>
      </c>
    </row>
    <row r="45616" spans="18:18" x14ac:dyDescent="0.25">
      <c r="R45616" s="15">
        <v>4</v>
      </c>
    </row>
    <row r="45617" spans="18:18" x14ac:dyDescent="0.25">
      <c r="R45617" s="15">
        <v>4</v>
      </c>
    </row>
    <row r="45618" spans="18:18" x14ac:dyDescent="0.25">
      <c r="R45618" s="15">
        <v>4</v>
      </c>
    </row>
    <row r="45619" spans="18:18" x14ac:dyDescent="0.25">
      <c r="R45619" s="15">
        <v>4</v>
      </c>
    </row>
    <row r="45620" spans="18:18" x14ac:dyDescent="0.25">
      <c r="R45620" s="15">
        <v>4</v>
      </c>
    </row>
    <row r="45621" spans="18:18" x14ac:dyDescent="0.25">
      <c r="R45621" s="15">
        <v>4</v>
      </c>
    </row>
    <row r="45622" spans="18:18" x14ac:dyDescent="0.25">
      <c r="R45622" s="15">
        <v>4</v>
      </c>
    </row>
    <row r="45623" spans="18:18" x14ac:dyDescent="0.25">
      <c r="R45623" s="15">
        <v>4</v>
      </c>
    </row>
    <row r="45624" spans="18:18" x14ac:dyDescent="0.25">
      <c r="R45624" s="15">
        <v>4</v>
      </c>
    </row>
    <row r="45625" spans="18:18" x14ac:dyDescent="0.25">
      <c r="R45625" s="15">
        <v>4</v>
      </c>
    </row>
    <row r="45626" spans="18:18" x14ac:dyDescent="0.25">
      <c r="R45626" s="15">
        <v>4</v>
      </c>
    </row>
    <row r="45627" spans="18:18" x14ac:dyDescent="0.25">
      <c r="R45627" s="15">
        <v>4</v>
      </c>
    </row>
    <row r="45628" spans="18:18" x14ac:dyDescent="0.25">
      <c r="R45628" s="15">
        <v>4</v>
      </c>
    </row>
    <row r="45629" spans="18:18" x14ac:dyDescent="0.25">
      <c r="R45629" s="15">
        <v>4</v>
      </c>
    </row>
    <row r="45630" spans="18:18" x14ac:dyDescent="0.25">
      <c r="R45630" s="15">
        <v>4</v>
      </c>
    </row>
    <row r="45631" spans="18:18" x14ac:dyDescent="0.25">
      <c r="R45631" s="15">
        <v>4</v>
      </c>
    </row>
    <row r="45632" spans="18:18" x14ac:dyDescent="0.25">
      <c r="R45632" s="15">
        <v>4</v>
      </c>
    </row>
    <row r="45633" spans="18:18" x14ac:dyDescent="0.25">
      <c r="R45633" s="15">
        <v>4</v>
      </c>
    </row>
    <row r="45634" spans="18:18" x14ac:dyDescent="0.25">
      <c r="R45634" s="15">
        <v>4</v>
      </c>
    </row>
    <row r="45635" spans="18:18" x14ac:dyDescent="0.25">
      <c r="R45635" s="15">
        <v>4</v>
      </c>
    </row>
    <row r="45636" spans="18:18" x14ac:dyDescent="0.25">
      <c r="R45636" s="15">
        <v>4</v>
      </c>
    </row>
    <row r="45637" spans="18:18" x14ac:dyDescent="0.25">
      <c r="R45637" s="15">
        <v>4</v>
      </c>
    </row>
    <row r="45638" spans="18:18" x14ac:dyDescent="0.25">
      <c r="R45638" s="15">
        <v>4</v>
      </c>
    </row>
    <row r="45639" spans="18:18" x14ac:dyDescent="0.25">
      <c r="R45639" s="15">
        <v>4</v>
      </c>
    </row>
    <row r="45640" spans="18:18" x14ac:dyDescent="0.25">
      <c r="R45640" s="15">
        <v>4</v>
      </c>
    </row>
    <row r="45641" spans="18:18" x14ac:dyDescent="0.25">
      <c r="R45641" s="15">
        <v>4</v>
      </c>
    </row>
    <row r="45642" spans="18:18" x14ac:dyDescent="0.25">
      <c r="R45642" s="15">
        <v>4</v>
      </c>
    </row>
    <row r="45643" spans="18:18" x14ac:dyDescent="0.25">
      <c r="R45643" s="15">
        <v>4</v>
      </c>
    </row>
    <row r="45644" spans="18:18" x14ac:dyDescent="0.25">
      <c r="R45644" s="15">
        <v>4</v>
      </c>
    </row>
    <row r="45645" spans="18:18" x14ac:dyDescent="0.25">
      <c r="R45645" s="15">
        <v>4</v>
      </c>
    </row>
    <row r="45646" spans="18:18" x14ac:dyDescent="0.25">
      <c r="R45646" s="15">
        <v>4</v>
      </c>
    </row>
    <row r="45647" spans="18:18" x14ac:dyDescent="0.25">
      <c r="R45647" s="15">
        <v>4</v>
      </c>
    </row>
    <row r="45648" spans="18:18" x14ac:dyDescent="0.25">
      <c r="R45648" s="15">
        <v>4</v>
      </c>
    </row>
    <row r="45649" spans="18:18" x14ac:dyDescent="0.25">
      <c r="R45649" s="15">
        <v>4</v>
      </c>
    </row>
    <row r="45650" spans="18:18" x14ac:dyDescent="0.25">
      <c r="R45650" s="15">
        <v>4</v>
      </c>
    </row>
    <row r="45651" spans="18:18" x14ac:dyDescent="0.25">
      <c r="R45651" s="15">
        <v>1</v>
      </c>
    </row>
    <row r="45652" spans="18:18" x14ac:dyDescent="0.25">
      <c r="R45652" s="15">
        <v>1</v>
      </c>
    </row>
    <row r="45653" spans="18:18" x14ac:dyDescent="0.25">
      <c r="R45653" s="15">
        <v>1</v>
      </c>
    </row>
    <row r="45654" spans="18:18" x14ac:dyDescent="0.25">
      <c r="R45654" s="15">
        <v>1</v>
      </c>
    </row>
    <row r="45655" spans="18:18" x14ac:dyDescent="0.25">
      <c r="R45655" s="15">
        <v>1</v>
      </c>
    </row>
    <row r="45656" spans="18:18" x14ac:dyDescent="0.25">
      <c r="R45656" s="15">
        <v>1</v>
      </c>
    </row>
    <row r="45657" spans="18:18" x14ac:dyDescent="0.25">
      <c r="R45657" s="15">
        <v>1</v>
      </c>
    </row>
    <row r="45658" spans="18:18" x14ac:dyDescent="0.25">
      <c r="R45658" s="15">
        <v>1</v>
      </c>
    </row>
    <row r="45659" spans="18:18" x14ac:dyDescent="0.25">
      <c r="R45659" s="15">
        <v>1</v>
      </c>
    </row>
    <row r="45660" spans="18:18" x14ac:dyDescent="0.25">
      <c r="R45660" s="15">
        <v>1</v>
      </c>
    </row>
    <row r="45661" spans="18:18" x14ac:dyDescent="0.25">
      <c r="R45661" s="15">
        <v>1</v>
      </c>
    </row>
    <row r="45662" spans="18:18" x14ac:dyDescent="0.25">
      <c r="R45662" s="15">
        <v>1</v>
      </c>
    </row>
    <row r="45663" spans="18:18" x14ac:dyDescent="0.25">
      <c r="R45663" s="15">
        <v>1</v>
      </c>
    </row>
    <row r="45664" spans="18:18" x14ac:dyDescent="0.25">
      <c r="R45664" s="15">
        <v>1</v>
      </c>
    </row>
    <row r="45665" spans="18:18" x14ac:dyDescent="0.25">
      <c r="R45665" s="15">
        <v>1</v>
      </c>
    </row>
    <row r="45666" spans="18:18" x14ac:dyDescent="0.25">
      <c r="R45666" s="15">
        <v>1</v>
      </c>
    </row>
    <row r="45667" spans="18:18" x14ac:dyDescent="0.25">
      <c r="R45667" s="15">
        <v>1</v>
      </c>
    </row>
    <row r="45668" spans="18:18" x14ac:dyDescent="0.25">
      <c r="R45668" s="15">
        <v>1</v>
      </c>
    </row>
    <row r="45669" spans="18:18" x14ac:dyDescent="0.25">
      <c r="R45669" s="15">
        <v>1</v>
      </c>
    </row>
    <row r="45670" spans="18:18" x14ac:dyDescent="0.25">
      <c r="R45670" s="15">
        <v>1</v>
      </c>
    </row>
    <row r="45671" spans="18:18" x14ac:dyDescent="0.25">
      <c r="R45671" s="15">
        <v>3</v>
      </c>
    </row>
    <row r="45672" spans="18:18" x14ac:dyDescent="0.25">
      <c r="R45672" s="15">
        <v>3</v>
      </c>
    </row>
    <row r="45673" spans="18:18" x14ac:dyDescent="0.25">
      <c r="R45673" s="15">
        <v>3</v>
      </c>
    </row>
    <row r="45674" spans="18:18" x14ac:dyDescent="0.25">
      <c r="R45674" s="15">
        <v>3</v>
      </c>
    </row>
    <row r="45675" spans="18:18" x14ac:dyDescent="0.25">
      <c r="R45675" s="15">
        <v>3</v>
      </c>
    </row>
    <row r="45676" spans="18:18" x14ac:dyDescent="0.25">
      <c r="R45676" s="15">
        <v>3</v>
      </c>
    </row>
    <row r="45677" spans="18:18" x14ac:dyDescent="0.25">
      <c r="R45677" s="15">
        <v>3</v>
      </c>
    </row>
    <row r="45678" spans="18:18" x14ac:dyDescent="0.25">
      <c r="R45678" s="15">
        <v>3</v>
      </c>
    </row>
    <row r="45679" spans="18:18" x14ac:dyDescent="0.25">
      <c r="R45679" s="15">
        <v>3</v>
      </c>
    </row>
    <row r="45680" spans="18:18" x14ac:dyDescent="0.25">
      <c r="R45680" s="15">
        <v>3</v>
      </c>
    </row>
    <row r="45681" spans="18:18" x14ac:dyDescent="0.25">
      <c r="R45681" s="15">
        <v>3</v>
      </c>
    </row>
    <row r="45682" spans="18:18" x14ac:dyDescent="0.25">
      <c r="R45682" s="15">
        <v>3</v>
      </c>
    </row>
    <row r="45683" spans="18:18" x14ac:dyDescent="0.25">
      <c r="R45683" s="15">
        <v>3</v>
      </c>
    </row>
    <row r="45684" spans="18:18" x14ac:dyDescent="0.25">
      <c r="R45684" s="15">
        <v>3</v>
      </c>
    </row>
    <row r="45685" spans="18:18" x14ac:dyDescent="0.25">
      <c r="R45685" s="15">
        <v>3</v>
      </c>
    </row>
    <row r="45686" spans="18:18" x14ac:dyDescent="0.25">
      <c r="R45686" s="15">
        <v>3</v>
      </c>
    </row>
    <row r="45687" spans="18:18" x14ac:dyDescent="0.25">
      <c r="R45687" s="15">
        <v>4</v>
      </c>
    </row>
    <row r="45688" spans="18:18" x14ac:dyDescent="0.25">
      <c r="R45688" s="15">
        <v>4</v>
      </c>
    </row>
    <row r="45689" spans="18:18" x14ac:dyDescent="0.25">
      <c r="R45689" s="15">
        <v>4</v>
      </c>
    </row>
    <row r="45690" spans="18:18" x14ac:dyDescent="0.25">
      <c r="R45690" s="15">
        <v>4</v>
      </c>
    </row>
    <row r="45691" spans="18:18" x14ac:dyDescent="0.25">
      <c r="R45691" s="15">
        <v>4</v>
      </c>
    </row>
    <row r="45692" spans="18:18" x14ac:dyDescent="0.25">
      <c r="R45692" s="15">
        <v>4</v>
      </c>
    </row>
    <row r="45693" spans="18:18" x14ac:dyDescent="0.25">
      <c r="R45693" s="15">
        <v>4</v>
      </c>
    </row>
    <row r="45694" spans="18:18" x14ac:dyDescent="0.25">
      <c r="R45694" s="15">
        <v>4</v>
      </c>
    </row>
    <row r="45695" spans="18:18" x14ac:dyDescent="0.25">
      <c r="R45695" s="15">
        <v>4</v>
      </c>
    </row>
    <row r="45696" spans="18:18" x14ac:dyDescent="0.25">
      <c r="R45696" s="15">
        <v>4</v>
      </c>
    </row>
    <row r="45697" spans="18:18" x14ac:dyDescent="0.25">
      <c r="R45697" s="15">
        <v>4</v>
      </c>
    </row>
    <row r="45698" spans="18:18" x14ac:dyDescent="0.25">
      <c r="R45698" s="15">
        <v>4</v>
      </c>
    </row>
    <row r="45699" spans="18:18" x14ac:dyDescent="0.25">
      <c r="R45699" s="15">
        <v>4</v>
      </c>
    </row>
    <row r="45700" spans="18:18" x14ac:dyDescent="0.25">
      <c r="R45700" s="15">
        <v>4</v>
      </c>
    </row>
    <row r="45701" spans="18:18" x14ac:dyDescent="0.25">
      <c r="R45701" s="15">
        <v>4</v>
      </c>
    </row>
    <row r="45702" spans="18:18" x14ac:dyDescent="0.25">
      <c r="R45702" s="15">
        <v>4</v>
      </c>
    </row>
    <row r="45703" spans="18:18" x14ac:dyDescent="0.25">
      <c r="R45703" s="15">
        <v>4</v>
      </c>
    </row>
    <row r="45704" spans="18:18" x14ac:dyDescent="0.25">
      <c r="R45704" s="15">
        <v>4</v>
      </c>
    </row>
    <row r="45705" spans="18:18" x14ac:dyDescent="0.25">
      <c r="R45705" s="15">
        <v>4</v>
      </c>
    </row>
    <row r="45706" spans="18:18" x14ac:dyDescent="0.25">
      <c r="R45706" s="15">
        <v>4</v>
      </c>
    </row>
    <row r="45707" spans="18:18" x14ac:dyDescent="0.25">
      <c r="R45707" s="15">
        <v>4</v>
      </c>
    </row>
    <row r="45708" spans="18:18" x14ac:dyDescent="0.25">
      <c r="R45708" s="15">
        <v>4</v>
      </c>
    </row>
    <row r="45709" spans="18:18" x14ac:dyDescent="0.25">
      <c r="R45709" s="15">
        <v>4</v>
      </c>
    </row>
    <row r="45710" spans="18:18" x14ac:dyDescent="0.25">
      <c r="R45710" s="15">
        <v>1</v>
      </c>
    </row>
    <row r="45711" spans="18:18" x14ac:dyDescent="0.25">
      <c r="R45711" s="15">
        <v>1</v>
      </c>
    </row>
    <row r="45712" spans="18:18" x14ac:dyDescent="0.25">
      <c r="R45712" s="15">
        <v>1</v>
      </c>
    </row>
    <row r="45713" spans="18:18" x14ac:dyDescent="0.25">
      <c r="R45713" s="15">
        <v>1</v>
      </c>
    </row>
    <row r="45714" spans="18:18" x14ac:dyDescent="0.25">
      <c r="R45714" s="15">
        <v>1</v>
      </c>
    </row>
    <row r="45715" spans="18:18" x14ac:dyDescent="0.25">
      <c r="R45715" s="15">
        <v>1</v>
      </c>
    </row>
    <row r="45716" spans="18:18" x14ac:dyDescent="0.25">
      <c r="R45716" s="15">
        <v>1</v>
      </c>
    </row>
    <row r="45717" spans="18:18" x14ac:dyDescent="0.25">
      <c r="R45717" s="15">
        <v>1</v>
      </c>
    </row>
    <row r="45718" spans="18:18" x14ac:dyDescent="0.25">
      <c r="R45718" s="15">
        <v>1</v>
      </c>
    </row>
    <row r="45719" spans="18:18" x14ac:dyDescent="0.25">
      <c r="R45719" s="15">
        <v>1</v>
      </c>
    </row>
    <row r="45720" spans="18:18" x14ac:dyDescent="0.25">
      <c r="R45720" s="15">
        <v>1</v>
      </c>
    </row>
    <row r="45721" spans="18:18" x14ac:dyDescent="0.25">
      <c r="R45721" s="15">
        <v>1</v>
      </c>
    </row>
    <row r="45722" spans="18:18" x14ac:dyDescent="0.25">
      <c r="R45722" s="15">
        <v>2</v>
      </c>
    </row>
    <row r="45723" spans="18:18" x14ac:dyDescent="0.25">
      <c r="R45723" s="15">
        <v>2</v>
      </c>
    </row>
    <row r="45724" spans="18:18" x14ac:dyDescent="0.25">
      <c r="R45724" s="15">
        <v>2</v>
      </c>
    </row>
    <row r="45725" spans="18:18" x14ac:dyDescent="0.25">
      <c r="R45725" s="15">
        <v>2</v>
      </c>
    </row>
    <row r="45726" spans="18:18" x14ac:dyDescent="0.25">
      <c r="R45726" s="15">
        <v>2</v>
      </c>
    </row>
    <row r="45727" spans="18:18" x14ac:dyDescent="0.25">
      <c r="R45727" s="15">
        <v>2</v>
      </c>
    </row>
    <row r="45728" spans="18:18" x14ac:dyDescent="0.25">
      <c r="R45728" s="15">
        <v>1</v>
      </c>
    </row>
    <row r="45729" spans="18:18" x14ac:dyDescent="0.25">
      <c r="R45729" s="15">
        <v>1</v>
      </c>
    </row>
    <row r="45730" spans="18:18" x14ac:dyDescent="0.25">
      <c r="R45730" s="15">
        <v>1</v>
      </c>
    </row>
    <row r="45731" spans="18:18" x14ac:dyDescent="0.25">
      <c r="R45731" s="15">
        <v>1</v>
      </c>
    </row>
    <row r="45732" spans="18:18" x14ac:dyDescent="0.25">
      <c r="R45732" s="15">
        <v>1</v>
      </c>
    </row>
    <row r="45733" spans="18:18" x14ac:dyDescent="0.25">
      <c r="R45733" s="15">
        <v>1</v>
      </c>
    </row>
    <row r="45734" spans="18:18" x14ac:dyDescent="0.25">
      <c r="R45734" s="15">
        <v>1</v>
      </c>
    </row>
    <row r="45735" spans="18:18" x14ac:dyDescent="0.25">
      <c r="R45735" s="15">
        <v>1</v>
      </c>
    </row>
    <row r="45736" spans="18:18" x14ac:dyDescent="0.25">
      <c r="R45736" s="15">
        <v>1</v>
      </c>
    </row>
    <row r="45737" spans="18:18" x14ac:dyDescent="0.25">
      <c r="R45737" s="15">
        <v>1</v>
      </c>
    </row>
    <row r="45738" spans="18:18" x14ac:dyDescent="0.25">
      <c r="R45738" s="15">
        <v>1</v>
      </c>
    </row>
    <row r="45739" spans="18:18" x14ac:dyDescent="0.25">
      <c r="R45739" s="15">
        <v>1</v>
      </c>
    </row>
    <row r="45740" spans="18:18" x14ac:dyDescent="0.25">
      <c r="R45740" s="15">
        <v>1</v>
      </c>
    </row>
    <row r="45741" spans="18:18" x14ac:dyDescent="0.25">
      <c r="R45741" s="15">
        <v>1</v>
      </c>
    </row>
    <row r="45742" spans="18:18" x14ac:dyDescent="0.25">
      <c r="R45742" s="15">
        <v>1</v>
      </c>
    </row>
    <row r="45743" spans="18:18" x14ac:dyDescent="0.25">
      <c r="R45743" s="15">
        <v>1</v>
      </c>
    </row>
    <row r="45744" spans="18:18" x14ac:dyDescent="0.25">
      <c r="R45744" s="15">
        <v>1</v>
      </c>
    </row>
    <row r="45745" spans="18:18" x14ac:dyDescent="0.25">
      <c r="R45745" s="15">
        <v>1</v>
      </c>
    </row>
    <row r="45746" spans="18:18" x14ac:dyDescent="0.25">
      <c r="R45746" s="15">
        <v>1</v>
      </c>
    </row>
    <row r="45747" spans="18:18" x14ac:dyDescent="0.25">
      <c r="R45747" s="15">
        <v>1</v>
      </c>
    </row>
    <row r="45748" spans="18:18" x14ac:dyDescent="0.25">
      <c r="R45748" s="15">
        <v>1</v>
      </c>
    </row>
    <row r="45749" spans="18:18" x14ac:dyDescent="0.25">
      <c r="R45749" s="15">
        <v>1</v>
      </c>
    </row>
    <row r="45750" spans="18:18" x14ac:dyDescent="0.25">
      <c r="R45750" s="15">
        <v>1</v>
      </c>
    </row>
    <row r="45751" spans="18:18" x14ac:dyDescent="0.25">
      <c r="R45751" s="15">
        <v>1</v>
      </c>
    </row>
    <row r="45752" spans="18:18" x14ac:dyDescent="0.25">
      <c r="R45752" s="15">
        <v>1</v>
      </c>
    </row>
    <row r="45753" spans="18:18" x14ac:dyDescent="0.25">
      <c r="R45753" s="15">
        <v>1</v>
      </c>
    </row>
    <row r="45754" spans="18:18" x14ac:dyDescent="0.25">
      <c r="R45754" s="15">
        <v>1</v>
      </c>
    </row>
    <row r="45755" spans="18:18" x14ac:dyDescent="0.25">
      <c r="R45755" s="15">
        <v>1</v>
      </c>
    </row>
    <row r="45756" spans="18:18" x14ac:dyDescent="0.25">
      <c r="R45756" s="15">
        <v>1</v>
      </c>
    </row>
    <row r="45757" spans="18:18" x14ac:dyDescent="0.25">
      <c r="R45757" s="15">
        <v>1</v>
      </c>
    </row>
    <row r="45758" spans="18:18" x14ac:dyDescent="0.25">
      <c r="R45758" s="15">
        <v>1</v>
      </c>
    </row>
    <row r="45759" spans="18:18" x14ac:dyDescent="0.25">
      <c r="R45759" s="15">
        <v>1</v>
      </c>
    </row>
    <row r="45760" spans="18:18" x14ac:dyDescent="0.25">
      <c r="R45760" s="15">
        <v>1</v>
      </c>
    </row>
    <row r="45761" spans="18:18" x14ac:dyDescent="0.25">
      <c r="R45761" s="15">
        <v>1</v>
      </c>
    </row>
    <row r="45762" spans="18:18" x14ac:dyDescent="0.25">
      <c r="R45762" s="15">
        <v>1</v>
      </c>
    </row>
    <row r="45763" spans="18:18" x14ac:dyDescent="0.25">
      <c r="R45763" s="15">
        <v>1</v>
      </c>
    </row>
    <row r="45764" spans="18:18" x14ac:dyDescent="0.25">
      <c r="R45764" s="15">
        <v>1</v>
      </c>
    </row>
    <row r="45765" spans="18:18" x14ac:dyDescent="0.25">
      <c r="R45765" s="15">
        <v>1</v>
      </c>
    </row>
    <row r="45766" spans="18:18" x14ac:dyDescent="0.25">
      <c r="R45766" s="15">
        <v>1</v>
      </c>
    </row>
    <row r="45767" spans="18:18" x14ac:dyDescent="0.25">
      <c r="R45767" s="15">
        <v>1</v>
      </c>
    </row>
    <row r="45768" spans="18:18" x14ac:dyDescent="0.25">
      <c r="R45768" s="15">
        <v>1</v>
      </c>
    </row>
    <row r="45769" spans="18:18" x14ac:dyDescent="0.25">
      <c r="R45769" s="15">
        <v>1</v>
      </c>
    </row>
    <row r="45770" spans="18:18" x14ac:dyDescent="0.25">
      <c r="R45770" s="15">
        <v>1</v>
      </c>
    </row>
    <row r="45771" spans="18:18" x14ac:dyDescent="0.25">
      <c r="R45771" s="15">
        <v>1</v>
      </c>
    </row>
    <row r="45772" spans="18:18" x14ac:dyDescent="0.25">
      <c r="R45772" s="15">
        <v>1</v>
      </c>
    </row>
    <row r="45773" spans="18:18" x14ac:dyDescent="0.25">
      <c r="R45773" s="15">
        <v>1</v>
      </c>
    </row>
    <row r="45774" spans="18:18" x14ac:dyDescent="0.25">
      <c r="R45774" s="15">
        <v>1</v>
      </c>
    </row>
    <row r="45775" spans="18:18" x14ac:dyDescent="0.25">
      <c r="R45775" s="15">
        <v>1</v>
      </c>
    </row>
    <row r="45776" spans="18:18" x14ac:dyDescent="0.25">
      <c r="R45776" s="15">
        <v>1</v>
      </c>
    </row>
    <row r="45777" spans="18:18" x14ac:dyDescent="0.25">
      <c r="R45777" s="15">
        <v>1</v>
      </c>
    </row>
    <row r="45778" spans="18:18" x14ac:dyDescent="0.25">
      <c r="R45778" s="15">
        <v>1</v>
      </c>
    </row>
    <row r="45779" spans="18:18" x14ac:dyDescent="0.25">
      <c r="R45779" s="15">
        <v>1</v>
      </c>
    </row>
    <row r="45780" spans="18:18" x14ac:dyDescent="0.25">
      <c r="R45780" s="15">
        <v>1</v>
      </c>
    </row>
    <row r="45781" spans="18:18" x14ac:dyDescent="0.25">
      <c r="R45781" s="15">
        <v>1</v>
      </c>
    </row>
    <row r="45782" spans="18:18" x14ac:dyDescent="0.25">
      <c r="R45782" s="15">
        <v>1</v>
      </c>
    </row>
    <row r="45783" spans="18:18" x14ac:dyDescent="0.25">
      <c r="R45783" s="15">
        <v>1</v>
      </c>
    </row>
    <row r="45784" spans="18:18" x14ac:dyDescent="0.25">
      <c r="R45784" s="15">
        <v>1</v>
      </c>
    </row>
    <row r="45785" spans="18:18" x14ac:dyDescent="0.25">
      <c r="R45785" s="15">
        <v>3</v>
      </c>
    </row>
    <row r="45786" spans="18:18" x14ac:dyDescent="0.25">
      <c r="R45786" s="15">
        <v>3</v>
      </c>
    </row>
    <row r="45787" spans="18:18" x14ac:dyDescent="0.25">
      <c r="R45787" s="15">
        <v>3</v>
      </c>
    </row>
    <row r="45788" spans="18:18" x14ac:dyDescent="0.25">
      <c r="R45788" s="15">
        <v>3</v>
      </c>
    </row>
    <row r="45789" spans="18:18" x14ac:dyDescent="0.25">
      <c r="R45789" s="15">
        <v>3</v>
      </c>
    </row>
    <row r="45790" spans="18:18" x14ac:dyDescent="0.25">
      <c r="R45790" s="15">
        <v>3</v>
      </c>
    </row>
    <row r="45791" spans="18:18" x14ac:dyDescent="0.25">
      <c r="R45791" s="15">
        <v>3</v>
      </c>
    </row>
    <row r="45792" spans="18:18" x14ac:dyDescent="0.25">
      <c r="R45792" s="15">
        <v>3</v>
      </c>
    </row>
    <row r="45793" spans="18:18" x14ac:dyDescent="0.25">
      <c r="R45793" s="15">
        <v>3</v>
      </c>
    </row>
    <row r="45794" spans="18:18" x14ac:dyDescent="0.25">
      <c r="R45794" s="15">
        <v>3</v>
      </c>
    </row>
    <row r="45795" spans="18:18" x14ac:dyDescent="0.25">
      <c r="R45795" s="15">
        <v>3</v>
      </c>
    </row>
    <row r="45796" spans="18:18" x14ac:dyDescent="0.25">
      <c r="R45796" s="15">
        <v>3</v>
      </c>
    </row>
    <row r="45797" spans="18:18" x14ac:dyDescent="0.25">
      <c r="R45797" s="15">
        <v>3</v>
      </c>
    </row>
    <row r="45798" spans="18:18" x14ac:dyDescent="0.25">
      <c r="R45798" s="15">
        <v>3</v>
      </c>
    </row>
    <row r="45799" spans="18:18" x14ac:dyDescent="0.25">
      <c r="R45799" s="15">
        <v>3</v>
      </c>
    </row>
    <row r="45800" spans="18:18" x14ac:dyDescent="0.25">
      <c r="R45800" s="15">
        <v>3</v>
      </c>
    </row>
    <row r="45801" spans="18:18" x14ac:dyDescent="0.25">
      <c r="R45801" s="15">
        <v>3</v>
      </c>
    </row>
    <row r="45802" spans="18:18" x14ac:dyDescent="0.25">
      <c r="R45802" s="15">
        <v>3</v>
      </c>
    </row>
    <row r="45803" spans="18:18" x14ac:dyDescent="0.25">
      <c r="R45803" s="15">
        <v>1</v>
      </c>
    </row>
    <row r="45804" spans="18:18" x14ac:dyDescent="0.25">
      <c r="R45804" s="15">
        <v>1</v>
      </c>
    </row>
    <row r="45805" spans="18:18" x14ac:dyDescent="0.25">
      <c r="R45805" s="15">
        <v>1</v>
      </c>
    </row>
    <row r="45806" spans="18:18" x14ac:dyDescent="0.25">
      <c r="R45806" s="15">
        <v>1</v>
      </c>
    </row>
    <row r="45807" spans="18:18" x14ac:dyDescent="0.25">
      <c r="R45807" s="15">
        <v>1</v>
      </c>
    </row>
    <row r="45808" spans="18:18" x14ac:dyDescent="0.25">
      <c r="R45808" s="15">
        <v>1</v>
      </c>
    </row>
    <row r="45809" spans="18:18" x14ac:dyDescent="0.25">
      <c r="R45809" s="15">
        <v>1</v>
      </c>
    </row>
    <row r="45810" spans="18:18" x14ac:dyDescent="0.25">
      <c r="R45810" s="15">
        <v>1</v>
      </c>
    </row>
    <row r="45811" spans="18:18" x14ac:dyDescent="0.25">
      <c r="R45811" s="15">
        <v>1</v>
      </c>
    </row>
    <row r="45812" spans="18:18" x14ac:dyDescent="0.25">
      <c r="R45812" s="15">
        <v>1</v>
      </c>
    </row>
    <row r="45813" spans="18:18" x14ac:dyDescent="0.25">
      <c r="R45813" s="15">
        <v>1</v>
      </c>
    </row>
    <row r="45814" spans="18:18" x14ac:dyDescent="0.25">
      <c r="R45814" s="15">
        <v>1</v>
      </c>
    </row>
    <row r="45815" spans="18:18" x14ac:dyDescent="0.25">
      <c r="R45815" s="15">
        <v>1</v>
      </c>
    </row>
    <row r="45816" spans="18:18" x14ac:dyDescent="0.25">
      <c r="R45816" s="15">
        <v>1</v>
      </c>
    </row>
    <row r="45817" spans="18:18" x14ac:dyDescent="0.25">
      <c r="R45817" s="15">
        <v>1</v>
      </c>
    </row>
    <row r="45818" spans="18:18" x14ac:dyDescent="0.25">
      <c r="R45818" s="15">
        <v>1</v>
      </c>
    </row>
    <row r="45819" spans="18:18" x14ac:dyDescent="0.25">
      <c r="R45819" s="15">
        <v>1</v>
      </c>
    </row>
    <row r="45820" spans="18:18" x14ac:dyDescent="0.25">
      <c r="R45820" s="15">
        <v>1</v>
      </c>
    </row>
    <row r="45821" spans="18:18" x14ac:dyDescent="0.25">
      <c r="R45821" s="15">
        <v>1</v>
      </c>
    </row>
    <row r="45822" spans="18:18" x14ac:dyDescent="0.25">
      <c r="R45822" s="15">
        <v>1</v>
      </c>
    </row>
    <row r="45823" spans="18:18" x14ac:dyDescent="0.25">
      <c r="R45823" s="15">
        <v>1</v>
      </c>
    </row>
    <row r="45824" spans="18:18" x14ac:dyDescent="0.25">
      <c r="R45824" s="15">
        <v>1</v>
      </c>
    </row>
    <row r="45825" spans="18:18" x14ac:dyDescent="0.25">
      <c r="R45825" s="15">
        <v>1</v>
      </c>
    </row>
    <row r="45826" spans="18:18" x14ac:dyDescent="0.25">
      <c r="R45826" s="15">
        <v>3</v>
      </c>
    </row>
    <row r="45827" spans="18:18" x14ac:dyDescent="0.25">
      <c r="R45827" s="15">
        <v>3</v>
      </c>
    </row>
    <row r="45828" spans="18:18" x14ac:dyDescent="0.25">
      <c r="R45828" s="15">
        <v>3</v>
      </c>
    </row>
    <row r="45829" spans="18:18" x14ac:dyDescent="0.25">
      <c r="R45829" s="15">
        <v>3</v>
      </c>
    </row>
    <row r="45830" spans="18:18" x14ac:dyDescent="0.25">
      <c r="R45830" s="15">
        <v>3</v>
      </c>
    </row>
    <row r="45831" spans="18:18" x14ac:dyDescent="0.25">
      <c r="R45831" s="15">
        <v>3</v>
      </c>
    </row>
    <row r="45832" spans="18:18" x14ac:dyDescent="0.25">
      <c r="R45832" s="15">
        <v>3</v>
      </c>
    </row>
    <row r="45833" spans="18:18" x14ac:dyDescent="0.25">
      <c r="R45833" s="15">
        <v>4</v>
      </c>
    </row>
    <row r="45834" spans="18:18" x14ac:dyDescent="0.25">
      <c r="R45834" s="15">
        <v>4</v>
      </c>
    </row>
    <row r="45835" spans="18:18" x14ac:dyDescent="0.25">
      <c r="R45835" s="15">
        <v>4</v>
      </c>
    </row>
    <row r="45836" spans="18:18" x14ac:dyDescent="0.25">
      <c r="R45836" s="15">
        <v>4</v>
      </c>
    </row>
    <row r="45837" spans="18:18" x14ac:dyDescent="0.25">
      <c r="R45837" s="15">
        <v>4</v>
      </c>
    </row>
    <row r="45838" spans="18:18" x14ac:dyDescent="0.25">
      <c r="R45838" s="15">
        <v>4</v>
      </c>
    </row>
    <row r="45839" spans="18:18" x14ac:dyDescent="0.25">
      <c r="R45839" s="15">
        <v>4</v>
      </c>
    </row>
    <row r="45840" spans="18:18" x14ac:dyDescent="0.25">
      <c r="R45840" s="15">
        <v>4</v>
      </c>
    </row>
    <row r="45841" spans="18:18" x14ac:dyDescent="0.25">
      <c r="R45841" s="15">
        <v>4</v>
      </c>
    </row>
    <row r="45842" spans="18:18" x14ac:dyDescent="0.25">
      <c r="R45842" s="15">
        <v>4</v>
      </c>
    </row>
    <row r="45843" spans="18:18" x14ac:dyDescent="0.25">
      <c r="R45843" s="15">
        <v>4</v>
      </c>
    </row>
    <row r="45844" spans="18:18" x14ac:dyDescent="0.25">
      <c r="R45844" s="15">
        <v>4</v>
      </c>
    </row>
    <row r="45845" spans="18:18" x14ac:dyDescent="0.25">
      <c r="R45845" s="15">
        <v>4</v>
      </c>
    </row>
    <row r="45846" spans="18:18" x14ac:dyDescent="0.25">
      <c r="R45846" s="15">
        <v>4</v>
      </c>
    </row>
    <row r="45847" spans="18:18" x14ac:dyDescent="0.25">
      <c r="R45847" s="15">
        <v>4</v>
      </c>
    </row>
    <row r="45848" spans="18:18" x14ac:dyDescent="0.25">
      <c r="R45848" s="15">
        <v>5</v>
      </c>
    </row>
    <row r="45849" spans="18:18" x14ac:dyDescent="0.25">
      <c r="R45849" s="15">
        <v>5</v>
      </c>
    </row>
    <row r="45850" spans="18:18" x14ac:dyDescent="0.25">
      <c r="R45850" s="15">
        <v>5</v>
      </c>
    </row>
    <row r="45851" spans="18:18" x14ac:dyDescent="0.25">
      <c r="R45851" s="15">
        <v>5</v>
      </c>
    </row>
    <row r="45852" spans="18:18" x14ac:dyDescent="0.25">
      <c r="R45852" s="15">
        <v>5</v>
      </c>
    </row>
    <row r="45853" spans="18:18" x14ac:dyDescent="0.25">
      <c r="R45853" s="15">
        <v>5</v>
      </c>
    </row>
    <row r="45854" spans="18:18" x14ac:dyDescent="0.25">
      <c r="R45854" s="15">
        <v>5</v>
      </c>
    </row>
    <row r="45855" spans="18:18" x14ac:dyDescent="0.25">
      <c r="R45855" s="15">
        <v>5</v>
      </c>
    </row>
    <row r="45856" spans="18:18" x14ac:dyDescent="0.25">
      <c r="R45856" s="15">
        <v>5</v>
      </c>
    </row>
    <row r="45857" spans="18:18" x14ac:dyDescent="0.25">
      <c r="R45857" s="15">
        <v>5</v>
      </c>
    </row>
    <row r="45858" spans="18:18" x14ac:dyDescent="0.25">
      <c r="R45858" s="15">
        <v>5</v>
      </c>
    </row>
    <row r="45859" spans="18:18" x14ac:dyDescent="0.25">
      <c r="R45859" s="15">
        <v>1</v>
      </c>
    </row>
    <row r="45860" spans="18:18" x14ac:dyDescent="0.25">
      <c r="R45860" s="15">
        <v>1</v>
      </c>
    </row>
    <row r="45861" spans="18:18" x14ac:dyDescent="0.25">
      <c r="R45861" s="15">
        <v>1</v>
      </c>
    </row>
    <row r="45862" spans="18:18" x14ac:dyDescent="0.25">
      <c r="R45862" s="15">
        <v>1</v>
      </c>
    </row>
    <row r="45863" spans="18:18" x14ac:dyDescent="0.25">
      <c r="R45863" s="15">
        <v>1</v>
      </c>
    </row>
    <row r="45864" spans="18:18" x14ac:dyDescent="0.25">
      <c r="R45864" s="15">
        <v>1</v>
      </c>
    </row>
    <row r="45865" spans="18:18" x14ac:dyDescent="0.25">
      <c r="R45865" s="15">
        <v>1</v>
      </c>
    </row>
    <row r="45866" spans="18:18" x14ac:dyDescent="0.25">
      <c r="R45866" s="15">
        <v>1</v>
      </c>
    </row>
    <row r="45867" spans="18:18" x14ac:dyDescent="0.25">
      <c r="R45867" s="15">
        <v>1</v>
      </c>
    </row>
    <row r="45868" spans="18:18" x14ac:dyDescent="0.25">
      <c r="R45868" s="15">
        <v>1</v>
      </c>
    </row>
    <row r="45869" spans="18:18" x14ac:dyDescent="0.25">
      <c r="R45869" s="15">
        <v>1</v>
      </c>
    </row>
    <row r="45870" spans="18:18" x14ac:dyDescent="0.25">
      <c r="R45870" s="15">
        <v>1</v>
      </c>
    </row>
    <row r="45871" spans="18:18" x14ac:dyDescent="0.25">
      <c r="R45871" s="15">
        <v>1</v>
      </c>
    </row>
    <row r="45872" spans="18:18" x14ac:dyDescent="0.25">
      <c r="R45872" s="15">
        <v>1</v>
      </c>
    </row>
    <row r="45873" spans="18:18" x14ac:dyDescent="0.25">
      <c r="R45873" s="15">
        <v>1</v>
      </c>
    </row>
    <row r="45874" spans="18:18" x14ac:dyDescent="0.25">
      <c r="R45874" s="15">
        <v>1</v>
      </c>
    </row>
    <row r="45875" spans="18:18" x14ac:dyDescent="0.25">
      <c r="R45875" s="15">
        <v>1</v>
      </c>
    </row>
    <row r="45876" spans="18:18" x14ac:dyDescent="0.25">
      <c r="R45876" s="15">
        <v>1</v>
      </c>
    </row>
    <row r="45877" spans="18:18" x14ac:dyDescent="0.25">
      <c r="R45877" s="15">
        <v>1</v>
      </c>
    </row>
    <row r="45878" spans="18:18" x14ac:dyDescent="0.25">
      <c r="R45878" s="15">
        <v>4</v>
      </c>
    </row>
    <row r="45879" spans="18:18" x14ac:dyDescent="0.25">
      <c r="R45879" s="15">
        <v>4</v>
      </c>
    </row>
    <row r="45880" spans="18:18" x14ac:dyDescent="0.25">
      <c r="R45880" s="15">
        <v>4</v>
      </c>
    </row>
    <row r="45881" spans="18:18" x14ac:dyDescent="0.25">
      <c r="R45881" s="15">
        <v>4</v>
      </c>
    </row>
    <row r="45882" spans="18:18" x14ac:dyDescent="0.25">
      <c r="R45882" s="15">
        <v>4</v>
      </c>
    </row>
    <row r="45883" spans="18:18" x14ac:dyDescent="0.25">
      <c r="R45883" s="15">
        <v>4</v>
      </c>
    </row>
    <row r="45884" spans="18:18" x14ac:dyDescent="0.25">
      <c r="R45884" s="15">
        <v>4</v>
      </c>
    </row>
    <row r="45885" spans="18:18" x14ac:dyDescent="0.25">
      <c r="R45885" s="15">
        <v>4</v>
      </c>
    </row>
    <row r="45886" spans="18:18" x14ac:dyDescent="0.25">
      <c r="R45886" s="15">
        <v>4</v>
      </c>
    </row>
    <row r="45887" spans="18:18" x14ac:dyDescent="0.25">
      <c r="R45887" s="15">
        <v>4</v>
      </c>
    </row>
    <row r="45888" spans="18:18" x14ac:dyDescent="0.25">
      <c r="R45888" s="15">
        <v>4</v>
      </c>
    </row>
    <row r="45889" spans="18:18" x14ac:dyDescent="0.25">
      <c r="R45889" s="15">
        <v>1</v>
      </c>
    </row>
    <row r="45890" spans="18:18" x14ac:dyDescent="0.25">
      <c r="R45890" s="15">
        <v>1</v>
      </c>
    </row>
    <row r="45891" spans="18:18" x14ac:dyDescent="0.25">
      <c r="R45891" s="15">
        <v>1</v>
      </c>
    </row>
    <row r="45892" spans="18:18" x14ac:dyDescent="0.25">
      <c r="R45892" s="15">
        <v>1</v>
      </c>
    </row>
    <row r="45893" spans="18:18" x14ac:dyDescent="0.25">
      <c r="R45893" s="15">
        <v>1</v>
      </c>
    </row>
    <row r="45894" spans="18:18" x14ac:dyDescent="0.25">
      <c r="R45894" s="15">
        <v>1</v>
      </c>
    </row>
    <row r="45895" spans="18:18" x14ac:dyDescent="0.25">
      <c r="R45895" s="15">
        <v>1</v>
      </c>
    </row>
    <row r="45896" spans="18:18" x14ac:dyDescent="0.25">
      <c r="R45896" s="15">
        <v>1</v>
      </c>
    </row>
    <row r="45897" spans="18:18" x14ac:dyDescent="0.25">
      <c r="R45897" s="15">
        <v>1</v>
      </c>
    </row>
    <row r="45898" spans="18:18" x14ac:dyDescent="0.25">
      <c r="R45898" s="15">
        <v>1</v>
      </c>
    </row>
    <row r="45899" spans="18:18" x14ac:dyDescent="0.25">
      <c r="R45899" s="15">
        <v>1</v>
      </c>
    </row>
    <row r="45900" spans="18:18" x14ac:dyDescent="0.25">
      <c r="R45900" s="15">
        <v>1</v>
      </c>
    </row>
    <row r="45901" spans="18:18" x14ac:dyDescent="0.25">
      <c r="R45901" s="15">
        <v>1</v>
      </c>
    </row>
    <row r="45902" spans="18:18" x14ac:dyDescent="0.25">
      <c r="R45902" s="15">
        <v>1</v>
      </c>
    </row>
    <row r="45903" spans="18:18" x14ac:dyDescent="0.25">
      <c r="R45903" s="15">
        <v>1</v>
      </c>
    </row>
    <row r="45904" spans="18:18" x14ac:dyDescent="0.25">
      <c r="R45904" s="15">
        <v>1</v>
      </c>
    </row>
    <row r="45905" spans="18:18" x14ac:dyDescent="0.25">
      <c r="R45905" s="15">
        <v>1</v>
      </c>
    </row>
    <row r="45906" spans="18:18" x14ac:dyDescent="0.25">
      <c r="R45906" s="15">
        <v>1</v>
      </c>
    </row>
    <row r="45907" spans="18:18" x14ac:dyDescent="0.25">
      <c r="R45907" s="15">
        <v>1</v>
      </c>
    </row>
    <row r="45908" spans="18:18" x14ac:dyDescent="0.25">
      <c r="R45908" s="15">
        <v>1</v>
      </c>
    </row>
    <row r="45909" spans="18:18" x14ac:dyDescent="0.25">
      <c r="R45909" s="15">
        <v>1</v>
      </c>
    </row>
    <row r="45910" spans="18:18" x14ac:dyDescent="0.25">
      <c r="R45910" s="15">
        <v>1</v>
      </c>
    </row>
    <row r="45911" spans="18:18" x14ac:dyDescent="0.25">
      <c r="R45911" s="15">
        <v>1</v>
      </c>
    </row>
    <row r="45912" spans="18:18" x14ac:dyDescent="0.25">
      <c r="R45912" s="15">
        <v>1</v>
      </c>
    </row>
    <row r="45913" spans="18:18" x14ac:dyDescent="0.25">
      <c r="R45913" s="15">
        <v>1</v>
      </c>
    </row>
    <row r="45914" spans="18:18" x14ac:dyDescent="0.25">
      <c r="R45914" s="15">
        <v>1</v>
      </c>
    </row>
    <row r="45915" spans="18:18" x14ac:dyDescent="0.25">
      <c r="R45915" s="15">
        <v>1</v>
      </c>
    </row>
    <row r="45916" spans="18:18" x14ac:dyDescent="0.25">
      <c r="R45916" s="15">
        <v>1</v>
      </c>
    </row>
    <row r="45917" spans="18:18" x14ac:dyDescent="0.25">
      <c r="R45917" s="15">
        <v>1</v>
      </c>
    </row>
    <row r="45918" spans="18:18" x14ac:dyDescent="0.25">
      <c r="R45918" s="15">
        <v>1</v>
      </c>
    </row>
    <row r="45919" spans="18:18" x14ac:dyDescent="0.25">
      <c r="R45919" s="15">
        <v>1</v>
      </c>
    </row>
    <row r="45920" spans="18:18" x14ac:dyDescent="0.25">
      <c r="R45920" s="15">
        <v>1</v>
      </c>
    </row>
    <row r="45921" spans="18:18" x14ac:dyDescent="0.25">
      <c r="R45921" s="15">
        <v>1</v>
      </c>
    </row>
    <row r="45922" spans="18:18" x14ac:dyDescent="0.25">
      <c r="R45922" s="15">
        <v>1</v>
      </c>
    </row>
    <row r="45923" spans="18:18" x14ac:dyDescent="0.25">
      <c r="R45923" s="15">
        <v>1</v>
      </c>
    </row>
    <row r="45924" spans="18:18" x14ac:dyDescent="0.25">
      <c r="R45924" s="15">
        <v>1</v>
      </c>
    </row>
    <row r="45925" spans="18:18" x14ac:dyDescent="0.25">
      <c r="R45925" s="15">
        <v>1</v>
      </c>
    </row>
    <row r="45926" spans="18:18" x14ac:dyDescent="0.25">
      <c r="R45926" s="15">
        <v>1</v>
      </c>
    </row>
    <row r="45927" spans="18:18" x14ac:dyDescent="0.25">
      <c r="R45927" s="15">
        <v>1</v>
      </c>
    </row>
    <row r="45928" spans="18:18" x14ac:dyDescent="0.25">
      <c r="R45928" s="15">
        <v>1</v>
      </c>
    </row>
    <row r="45929" spans="18:18" x14ac:dyDescent="0.25">
      <c r="R45929" s="15">
        <v>1</v>
      </c>
    </row>
    <row r="45930" spans="18:18" x14ac:dyDescent="0.25">
      <c r="R45930" s="15">
        <v>2</v>
      </c>
    </row>
    <row r="45931" spans="18:18" x14ac:dyDescent="0.25">
      <c r="R45931" s="15">
        <v>2</v>
      </c>
    </row>
    <row r="45932" spans="18:18" x14ac:dyDescent="0.25">
      <c r="R45932" s="15">
        <v>2</v>
      </c>
    </row>
    <row r="45933" spans="18:18" x14ac:dyDescent="0.25">
      <c r="R45933" s="15">
        <v>2</v>
      </c>
    </row>
    <row r="45934" spans="18:18" x14ac:dyDescent="0.25">
      <c r="R45934" s="15">
        <v>2</v>
      </c>
    </row>
    <row r="45935" spans="18:18" x14ac:dyDescent="0.25">
      <c r="R45935" s="15">
        <v>2</v>
      </c>
    </row>
    <row r="45936" spans="18:18" x14ac:dyDescent="0.25">
      <c r="R45936" s="15">
        <v>2</v>
      </c>
    </row>
    <row r="45937" spans="18:18" x14ac:dyDescent="0.25">
      <c r="R45937" s="15">
        <v>2</v>
      </c>
    </row>
    <row r="45938" spans="18:18" x14ac:dyDescent="0.25">
      <c r="R45938" s="15">
        <v>2</v>
      </c>
    </row>
    <row r="45939" spans="18:18" x14ac:dyDescent="0.25">
      <c r="R45939" s="15">
        <v>2</v>
      </c>
    </row>
    <row r="45940" spans="18:18" x14ac:dyDescent="0.25">
      <c r="R45940" s="15">
        <v>3</v>
      </c>
    </row>
    <row r="45941" spans="18:18" x14ac:dyDescent="0.25">
      <c r="R45941" s="15">
        <v>3</v>
      </c>
    </row>
    <row r="45942" spans="18:18" x14ac:dyDescent="0.25">
      <c r="R45942" s="15">
        <v>3</v>
      </c>
    </row>
    <row r="45943" spans="18:18" x14ac:dyDescent="0.25">
      <c r="R45943" s="15">
        <v>3</v>
      </c>
    </row>
    <row r="45944" spans="18:18" x14ac:dyDescent="0.25">
      <c r="R45944" s="15">
        <v>3</v>
      </c>
    </row>
    <row r="45945" spans="18:18" x14ac:dyDescent="0.25">
      <c r="R45945" s="15">
        <v>3</v>
      </c>
    </row>
    <row r="45946" spans="18:18" x14ac:dyDescent="0.25">
      <c r="R45946" s="15">
        <v>3</v>
      </c>
    </row>
    <row r="45947" spans="18:18" x14ac:dyDescent="0.25">
      <c r="R45947" s="15">
        <v>3</v>
      </c>
    </row>
    <row r="45948" spans="18:18" x14ac:dyDescent="0.25">
      <c r="R45948" s="15">
        <v>3</v>
      </c>
    </row>
    <row r="45949" spans="18:18" x14ac:dyDescent="0.25">
      <c r="R45949" s="15">
        <v>3</v>
      </c>
    </row>
    <row r="45950" spans="18:18" x14ac:dyDescent="0.25">
      <c r="R45950" s="15">
        <v>3</v>
      </c>
    </row>
    <row r="45951" spans="18:18" x14ac:dyDescent="0.25">
      <c r="R45951" s="15">
        <v>3</v>
      </c>
    </row>
    <row r="45952" spans="18:18" x14ac:dyDescent="0.25">
      <c r="R45952" s="15">
        <v>3</v>
      </c>
    </row>
    <row r="45953" spans="18:18" x14ac:dyDescent="0.25">
      <c r="R45953" s="15">
        <v>3</v>
      </c>
    </row>
    <row r="45954" spans="18:18" x14ac:dyDescent="0.25">
      <c r="R45954" s="15">
        <v>2</v>
      </c>
    </row>
    <row r="45955" spans="18:18" x14ac:dyDescent="0.25">
      <c r="R45955" s="15">
        <v>2</v>
      </c>
    </row>
    <row r="45956" spans="18:18" x14ac:dyDescent="0.25">
      <c r="R45956" s="15">
        <v>2</v>
      </c>
    </row>
    <row r="45957" spans="18:18" x14ac:dyDescent="0.25">
      <c r="R45957" s="15">
        <v>2</v>
      </c>
    </row>
    <row r="45958" spans="18:18" x14ac:dyDescent="0.25">
      <c r="R45958" s="15">
        <v>2</v>
      </c>
    </row>
    <row r="45959" spans="18:18" x14ac:dyDescent="0.25">
      <c r="R45959" s="15">
        <v>2</v>
      </c>
    </row>
    <row r="45960" spans="18:18" x14ac:dyDescent="0.25">
      <c r="R45960" s="15">
        <v>2</v>
      </c>
    </row>
    <row r="45961" spans="18:18" x14ac:dyDescent="0.25">
      <c r="R45961" s="15">
        <v>2</v>
      </c>
    </row>
    <row r="45962" spans="18:18" x14ac:dyDescent="0.25">
      <c r="R45962" s="15">
        <v>2</v>
      </c>
    </row>
    <row r="45963" spans="18:18" x14ac:dyDescent="0.25">
      <c r="R45963" s="15">
        <v>2</v>
      </c>
    </row>
    <row r="45964" spans="18:18" x14ac:dyDescent="0.25">
      <c r="R45964" s="15">
        <v>2</v>
      </c>
    </row>
    <row r="45965" spans="18:18" x14ac:dyDescent="0.25">
      <c r="R45965" s="15">
        <v>2</v>
      </c>
    </row>
    <row r="45966" spans="18:18" x14ac:dyDescent="0.25">
      <c r="R45966" s="15">
        <v>2</v>
      </c>
    </row>
    <row r="45967" spans="18:18" x14ac:dyDescent="0.25">
      <c r="R45967" s="15">
        <v>2</v>
      </c>
    </row>
    <row r="45968" spans="18:18" x14ac:dyDescent="0.25">
      <c r="R45968" s="15">
        <v>2</v>
      </c>
    </row>
    <row r="45969" spans="18:18" x14ac:dyDescent="0.25">
      <c r="R45969" s="15">
        <v>2</v>
      </c>
    </row>
    <row r="45970" spans="18:18" x14ac:dyDescent="0.25">
      <c r="R45970" s="15">
        <v>2</v>
      </c>
    </row>
    <row r="45971" spans="18:18" x14ac:dyDescent="0.25">
      <c r="R45971" s="15">
        <v>2</v>
      </c>
    </row>
    <row r="45972" spans="18:18" x14ac:dyDescent="0.25">
      <c r="R45972" s="15">
        <v>2</v>
      </c>
    </row>
    <row r="45973" spans="18:18" x14ac:dyDescent="0.25">
      <c r="R45973" s="15">
        <v>2</v>
      </c>
    </row>
    <row r="45974" spans="18:18" x14ac:dyDescent="0.25">
      <c r="R45974" s="15">
        <v>2</v>
      </c>
    </row>
    <row r="45975" spans="18:18" x14ac:dyDescent="0.25">
      <c r="R45975" s="15">
        <v>2</v>
      </c>
    </row>
    <row r="45976" spans="18:18" x14ac:dyDescent="0.25">
      <c r="R45976" s="15">
        <v>2</v>
      </c>
    </row>
    <row r="45977" spans="18:18" x14ac:dyDescent="0.25">
      <c r="R45977" s="15">
        <v>2</v>
      </c>
    </row>
    <row r="45978" spans="18:18" x14ac:dyDescent="0.25">
      <c r="R45978" s="15">
        <v>2</v>
      </c>
    </row>
    <row r="45979" spans="18:18" x14ac:dyDescent="0.25">
      <c r="R45979" s="15">
        <v>2</v>
      </c>
    </row>
    <row r="45980" spans="18:18" x14ac:dyDescent="0.25">
      <c r="R45980" s="15">
        <v>2</v>
      </c>
    </row>
    <row r="45981" spans="18:18" x14ac:dyDescent="0.25">
      <c r="R45981" s="15">
        <v>2</v>
      </c>
    </row>
    <row r="45982" spans="18:18" x14ac:dyDescent="0.25">
      <c r="R45982" s="15">
        <v>2</v>
      </c>
    </row>
    <row r="45983" spans="18:18" x14ac:dyDescent="0.25">
      <c r="R45983" s="15">
        <v>2</v>
      </c>
    </row>
    <row r="45984" spans="18:18" x14ac:dyDescent="0.25">
      <c r="R45984" s="15">
        <v>2</v>
      </c>
    </row>
    <row r="45985" spans="18:18" x14ac:dyDescent="0.25">
      <c r="R45985" s="15">
        <v>2</v>
      </c>
    </row>
    <row r="45986" spans="18:18" x14ac:dyDescent="0.25">
      <c r="R45986" s="15">
        <v>1</v>
      </c>
    </row>
    <row r="45987" spans="18:18" x14ac:dyDescent="0.25">
      <c r="R45987" s="15">
        <v>3</v>
      </c>
    </row>
    <row r="45988" spans="18:18" x14ac:dyDescent="0.25">
      <c r="R45988" s="15">
        <v>2</v>
      </c>
    </row>
    <row r="45989" spans="18:18" x14ac:dyDescent="0.25">
      <c r="R45989" s="15">
        <v>2</v>
      </c>
    </row>
    <row r="45990" spans="18:18" x14ac:dyDescent="0.25">
      <c r="R45990" s="15">
        <v>2</v>
      </c>
    </row>
    <row r="45991" spans="18:18" x14ac:dyDescent="0.25">
      <c r="R45991" s="15">
        <v>2</v>
      </c>
    </row>
    <row r="45992" spans="18:18" x14ac:dyDescent="0.25">
      <c r="R45992" s="15">
        <v>2</v>
      </c>
    </row>
    <row r="45993" spans="18:18" x14ac:dyDescent="0.25">
      <c r="R45993" s="15">
        <v>2</v>
      </c>
    </row>
    <row r="45994" spans="18:18" x14ac:dyDescent="0.25">
      <c r="R45994" s="15">
        <v>2</v>
      </c>
    </row>
    <row r="45995" spans="18:18" x14ac:dyDescent="0.25">
      <c r="R45995" s="15">
        <v>2</v>
      </c>
    </row>
    <row r="45996" spans="18:18" x14ac:dyDescent="0.25">
      <c r="R45996" s="15">
        <v>2</v>
      </c>
    </row>
    <row r="45997" spans="18:18" x14ac:dyDescent="0.25">
      <c r="R45997" s="15">
        <v>1</v>
      </c>
    </row>
    <row r="45998" spans="18:18" x14ac:dyDescent="0.25">
      <c r="R45998" s="15">
        <v>1</v>
      </c>
    </row>
    <row r="45999" spans="18:18" x14ac:dyDescent="0.25">
      <c r="R45999" s="15">
        <v>1</v>
      </c>
    </row>
    <row r="46000" spans="18:18" x14ac:dyDescent="0.25">
      <c r="R46000" s="15">
        <v>1</v>
      </c>
    </row>
    <row r="46001" spans="18:18" x14ac:dyDescent="0.25">
      <c r="R46001" s="15">
        <v>1</v>
      </c>
    </row>
    <row r="46002" spans="18:18" x14ac:dyDescent="0.25">
      <c r="R46002" s="15">
        <v>1</v>
      </c>
    </row>
    <row r="46003" spans="18:18" x14ac:dyDescent="0.25">
      <c r="R46003" s="15">
        <v>1</v>
      </c>
    </row>
    <row r="46004" spans="18:18" x14ac:dyDescent="0.25">
      <c r="R46004" s="15">
        <v>1</v>
      </c>
    </row>
    <row r="46005" spans="18:18" x14ac:dyDescent="0.25">
      <c r="R46005" s="15">
        <v>1</v>
      </c>
    </row>
    <row r="46006" spans="18:18" x14ac:dyDescent="0.25">
      <c r="R46006" s="15">
        <v>1</v>
      </c>
    </row>
    <row r="46007" spans="18:18" x14ac:dyDescent="0.25">
      <c r="R46007" s="15">
        <v>1</v>
      </c>
    </row>
    <row r="46008" spans="18:18" x14ac:dyDescent="0.25">
      <c r="R46008" s="15">
        <v>1</v>
      </c>
    </row>
    <row r="46009" spans="18:18" x14ac:dyDescent="0.25">
      <c r="R46009" s="15">
        <v>1</v>
      </c>
    </row>
    <row r="46010" spans="18:18" x14ac:dyDescent="0.25">
      <c r="R46010" s="15">
        <v>1</v>
      </c>
    </row>
    <row r="46011" spans="18:18" x14ac:dyDescent="0.25">
      <c r="R46011" s="15">
        <v>3</v>
      </c>
    </row>
    <row r="46012" spans="18:18" x14ac:dyDescent="0.25">
      <c r="R46012" s="15">
        <v>3</v>
      </c>
    </row>
    <row r="46013" spans="18:18" x14ac:dyDescent="0.25">
      <c r="R46013" s="15">
        <v>4</v>
      </c>
    </row>
    <row r="46014" spans="18:18" x14ac:dyDescent="0.25">
      <c r="R46014" s="15">
        <v>4</v>
      </c>
    </row>
    <row r="46015" spans="18:18" x14ac:dyDescent="0.25">
      <c r="R46015" s="15">
        <v>3</v>
      </c>
    </row>
    <row r="46016" spans="18:18" x14ac:dyDescent="0.25">
      <c r="R46016" s="15">
        <v>3</v>
      </c>
    </row>
    <row r="46017" spans="18:18" x14ac:dyDescent="0.25">
      <c r="R46017" s="15">
        <v>1</v>
      </c>
    </row>
    <row r="46018" spans="18:18" x14ac:dyDescent="0.25">
      <c r="R46018" s="15">
        <v>1</v>
      </c>
    </row>
    <row r="46019" spans="18:18" x14ac:dyDescent="0.25">
      <c r="R46019" s="15">
        <v>1</v>
      </c>
    </row>
    <row r="46020" spans="18:18" x14ac:dyDescent="0.25">
      <c r="R46020" s="15">
        <v>1</v>
      </c>
    </row>
    <row r="46021" spans="18:18" x14ac:dyDescent="0.25">
      <c r="R46021" s="15">
        <v>4</v>
      </c>
    </row>
    <row r="46022" spans="18:18" x14ac:dyDescent="0.25">
      <c r="R46022" s="15">
        <v>1</v>
      </c>
    </row>
    <row r="46023" spans="18:18" x14ac:dyDescent="0.25">
      <c r="R46023" s="15">
        <v>3</v>
      </c>
    </row>
    <row r="46024" spans="18:18" x14ac:dyDescent="0.25">
      <c r="R46024" s="15">
        <v>1</v>
      </c>
    </row>
    <row r="46025" spans="18:18" x14ac:dyDescent="0.25">
      <c r="R46025" s="15">
        <v>3</v>
      </c>
    </row>
    <row r="46026" spans="18:18" x14ac:dyDescent="0.25">
      <c r="R46026" s="15">
        <v>1</v>
      </c>
    </row>
    <row r="46027" spans="18:18" x14ac:dyDescent="0.25">
      <c r="R46027" s="15">
        <v>4</v>
      </c>
    </row>
    <row r="46028" spans="18:18" x14ac:dyDescent="0.25">
      <c r="R46028" s="15">
        <v>1</v>
      </c>
    </row>
    <row r="46029" spans="18:18" x14ac:dyDescent="0.25">
      <c r="R46029" s="15">
        <v>1</v>
      </c>
    </row>
    <row r="46030" spans="18:18" x14ac:dyDescent="0.25">
      <c r="R46030" s="15">
        <v>1</v>
      </c>
    </row>
    <row r="46031" spans="18:18" x14ac:dyDescent="0.25">
      <c r="R46031" s="15">
        <v>1</v>
      </c>
    </row>
    <row r="46032" spans="18:18" x14ac:dyDescent="0.25">
      <c r="R46032" s="15">
        <v>1</v>
      </c>
    </row>
    <row r="46033" spans="18:18" x14ac:dyDescent="0.25">
      <c r="R46033" s="15">
        <v>1</v>
      </c>
    </row>
    <row r="46034" spans="18:18" x14ac:dyDescent="0.25">
      <c r="R46034" s="15">
        <v>1</v>
      </c>
    </row>
    <row r="46035" spans="18:18" x14ac:dyDescent="0.25">
      <c r="R46035" s="15">
        <v>1</v>
      </c>
    </row>
    <row r="46036" spans="18:18" x14ac:dyDescent="0.25">
      <c r="R46036" s="15">
        <v>3</v>
      </c>
    </row>
    <row r="46037" spans="18:18" x14ac:dyDescent="0.25">
      <c r="R46037" s="15">
        <v>2</v>
      </c>
    </row>
    <row r="46038" spans="18:18" x14ac:dyDescent="0.25">
      <c r="R46038" s="15">
        <v>2</v>
      </c>
    </row>
    <row r="46039" spans="18:18" x14ac:dyDescent="0.25">
      <c r="R46039" s="15">
        <v>2</v>
      </c>
    </row>
    <row r="46040" spans="18:18" x14ac:dyDescent="0.25">
      <c r="R46040" s="15">
        <v>2</v>
      </c>
    </row>
    <row r="46041" spans="18:18" x14ac:dyDescent="0.25">
      <c r="R46041" s="15">
        <v>2</v>
      </c>
    </row>
    <row r="46042" spans="18:18" x14ac:dyDescent="0.25">
      <c r="R46042" s="15">
        <v>2</v>
      </c>
    </row>
    <row r="46043" spans="18:18" x14ac:dyDescent="0.25">
      <c r="R46043" s="15">
        <v>2</v>
      </c>
    </row>
    <row r="46044" spans="18:18" x14ac:dyDescent="0.25">
      <c r="R46044" s="15">
        <v>3</v>
      </c>
    </row>
    <row r="46045" spans="18:18" x14ac:dyDescent="0.25">
      <c r="R46045" s="15">
        <v>3</v>
      </c>
    </row>
    <row r="46046" spans="18:18" x14ac:dyDescent="0.25">
      <c r="R46046" s="15">
        <v>3</v>
      </c>
    </row>
    <row r="46047" spans="18:18" x14ac:dyDescent="0.25">
      <c r="R46047" s="15">
        <v>3</v>
      </c>
    </row>
    <row r="46048" spans="18:18" x14ac:dyDescent="0.25">
      <c r="R46048" s="15">
        <v>3</v>
      </c>
    </row>
    <row r="46049" spans="18:18" x14ac:dyDescent="0.25">
      <c r="R46049" s="15">
        <v>3</v>
      </c>
    </row>
    <row r="46050" spans="18:18" x14ac:dyDescent="0.25">
      <c r="R46050" s="15">
        <v>3</v>
      </c>
    </row>
    <row r="46051" spans="18:18" x14ac:dyDescent="0.25">
      <c r="R46051" s="15">
        <v>2</v>
      </c>
    </row>
    <row r="46052" spans="18:18" x14ac:dyDescent="0.25">
      <c r="R46052" s="15">
        <v>2</v>
      </c>
    </row>
    <row r="46053" spans="18:18" x14ac:dyDescent="0.25">
      <c r="R46053" s="15">
        <v>2</v>
      </c>
    </row>
    <row r="46054" spans="18:18" x14ac:dyDescent="0.25">
      <c r="R46054" s="15">
        <v>2</v>
      </c>
    </row>
    <row r="46055" spans="18:18" x14ac:dyDescent="0.25">
      <c r="R46055" s="15">
        <v>1</v>
      </c>
    </row>
    <row r="46056" spans="18:18" x14ac:dyDescent="0.25">
      <c r="R46056" s="15">
        <v>1</v>
      </c>
    </row>
    <row r="46057" spans="18:18" x14ac:dyDescent="0.25">
      <c r="R46057" s="15">
        <v>1</v>
      </c>
    </row>
    <row r="46058" spans="18:18" x14ac:dyDescent="0.25">
      <c r="R46058" s="15">
        <v>2</v>
      </c>
    </row>
    <row r="46059" spans="18:18" x14ac:dyDescent="0.25">
      <c r="R46059" s="15">
        <v>2</v>
      </c>
    </row>
    <row r="46060" spans="18:18" x14ac:dyDescent="0.25">
      <c r="R46060" s="15">
        <v>1</v>
      </c>
    </row>
    <row r="46061" spans="18:18" x14ac:dyDescent="0.25">
      <c r="R46061" s="15">
        <v>1</v>
      </c>
    </row>
    <row r="46062" spans="18:18" x14ac:dyDescent="0.25">
      <c r="R46062" s="15">
        <v>1</v>
      </c>
    </row>
    <row r="46063" spans="18:18" x14ac:dyDescent="0.25">
      <c r="R46063" s="15">
        <v>1</v>
      </c>
    </row>
    <row r="46064" spans="18:18" x14ac:dyDescent="0.25">
      <c r="R46064" s="15">
        <v>1</v>
      </c>
    </row>
    <row r="46065" spans="18:18" x14ac:dyDescent="0.25">
      <c r="R46065" s="15">
        <v>1</v>
      </c>
    </row>
    <row r="46066" spans="18:18" x14ac:dyDescent="0.25">
      <c r="R46066" s="15">
        <v>1</v>
      </c>
    </row>
    <row r="46067" spans="18:18" x14ac:dyDescent="0.25">
      <c r="R46067" s="15">
        <v>1</v>
      </c>
    </row>
    <row r="46068" spans="18:18" x14ac:dyDescent="0.25">
      <c r="R46068" s="15">
        <v>3</v>
      </c>
    </row>
    <row r="46069" spans="18:18" x14ac:dyDescent="0.25">
      <c r="R46069" s="15">
        <v>3</v>
      </c>
    </row>
    <row r="46070" spans="18:18" x14ac:dyDescent="0.25">
      <c r="R46070" s="15">
        <v>3</v>
      </c>
    </row>
    <row r="46071" spans="18:18" x14ac:dyDescent="0.25">
      <c r="R46071" s="15">
        <v>3</v>
      </c>
    </row>
    <row r="46072" spans="18:18" x14ac:dyDescent="0.25">
      <c r="R46072" s="15">
        <v>3</v>
      </c>
    </row>
    <row r="46073" spans="18:18" x14ac:dyDescent="0.25">
      <c r="R46073" s="15">
        <v>2</v>
      </c>
    </row>
    <row r="46074" spans="18:18" x14ac:dyDescent="0.25">
      <c r="R46074" s="15">
        <v>2</v>
      </c>
    </row>
    <row r="46075" spans="18:18" x14ac:dyDescent="0.25">
      <c r="R46075" s="15">
        <v>2</v>
      </c>
    </row>
    <row r="46076" spans="18:18" x14ac:dyDescent="0.25">
      <c r="R46076" s="15">
        <v>2</v>
      </c>
    </row>
    <row r="46077" spans="18:18" x14ac:dyDescent="0.25">
      <c r="R46077" s="15">
        <v>2</v>
      </c>
    </row>
    <row r="46078" spans="18:18" x14ac:dyDescent="0.25">
      <c r="R46078" s="15">
        <v>1</v>
      </c>
    </row>
    <row r="46079" spans="18:18" x14ac:dyDescent="0.25">
      <c r="R46079" s="15">
        <v>1</v>
      </c>
    </row>
    <row r="46080" spans="18:18" x14ac:dyDescent="0.25">
      <c r="R46080" s="15">
        <v>1</v>
      </c>
    </row>
    <row r="46081" spans="18:18" x14ac:dyDescent="0.25">
      <c r="R46081" s="15">
        <v>1</v>
      </c>
    </row>
    <row r="46082" spans="18:18" x14ac:dyDescent="0.25">
      <c r="R46082" s="15">
        <v>1</v>
      </c>
    </row>
    <row r="46083" spans="18:18" x14ac:dyDescent="0.25">
      <c r="R46083" s="15">
        <v>1</v>
      </c>
    </row>
    <row r="46084" spans="18:18" x14ac:dyDescent="0.25">
      <c r="R46084" s="15">
        <v>1</v>
      </c>
    </row>
    <row r="46085" spans="18:18" x14ac:dyDescent="0.25">
      <c r="R46085" s="15">
        <v>1</v>
      </c>
    </row>
    <row r="46086" spans="18:18" x14ac:dyDescent="0.25">
      <c r="R46086" s="15">
        <v>1</v>
      </c>
    </row>
    <row r="46087" spans="18:18" x14ac:dyDescent="0.25">
      <c r="R46087" s="15">
        <v>1</v>
      </c>
    </row>
    <row r="46088" spans="18:18" x14ac:dyDescent="0.25">
      <c r="R46088" s="15">
        <v>1</v>
      </c>
    </row>
    <row r="46089" spans="18:18" x14ac:dyDescent="0.25">
      <c r="R46089" s="15">
        <v>1</v>
      </c>
    </row>
    <row r="46090" spans="18:18" x14ac:dyDescent="0.25">
      <c r="R46090" s="15">
        <v>1</v>
      </c>
    </row>
    <row r="46091" spans="18:18" x14ac:dyDescent="0.25">
      <c r="R46091" s="15">
        <v>1</v>
      </c>
    </row>
    <row r="46092" spans="18:18" x14ac:dyDescent="0.25">
      <c r="R46092" s="15">
        <v>1</v>
      </c>
    </row>
    <row r="46093" spans="18:18" x14ac:dyDescent="0.25">
      <c r="R46093" s="15">
        <v>1</v>
      </c>
    </row>
    <row r="46094" spans="18:18" x14ac:dyDescent="0.25">
      <c r="R46094" s="15">
        <v>1</v>
      </c>
    </row>
    <row r="46095" spans="18:18" x14ac:dyDescent="0.25">
      <c r="R46095" s="15">
        <v>2</v>
      </c>
    </row>
    <row r="46096" spans="18:18" x14ac:dyDescent="0.25">
      <c r="R46096" s="15">
        <v>2</v>
      </c>
    </row>
    <row r="46097" spans="18:18" x14ac:dyDescent="0.25">
      <c r="R46097" s="15">
        <v>2</v>
      </c>
    </row>
    <row r="46098" spans="18:18" x14ac:dyDescent="0.25">
      <c r="R46098" s="15">
        <v>2</v>
      </c>
    </row>
    <row r="46099" spans="18:18" x14ac:dyDescent="0.25">
      <c r="R46099" s="15">
        <v>2</v>
      </c>
    </row>
    <row r="46100" spans="18:18" x14ac:dyDescent="0.25">
      <c r="R46100" s="15">
        <v>3</v>
      </c>
    </row>
    <row r="46101" spans="18:18" x14ac:dyDescent="0.25">
      <c r="R46101" s="15">
        <v>3</v>
      </c>
    </row>
    <row r="46102" spans="18:18" x14ac:dyDescent="0.25">
      <c r="R46102" s="15">
        <v>3</v>
      </c>
    </row>
    <row r="46103" spans="18:18" x14ac:dyDescent="0.25">
      <c r="R46103" s="15">
        <v>3</v>
      </c>
    </row>
    <row r="46104" spans="18:18" x14ac:dyDescent="0.25">
      <c r="R46104" s="15">
        <v>1</v>
      </c>
    </row>
    <row r="46105" spans="18:18" x14ac:dyDescent="0.25">
      <c r="R46105" s="15">
        <v>1</v>
      </c>
    </row>
    <row r="46106" spans="18:18" x14ac:dyDescent="0.25">
      <c r="R46106" s="15">
        <v>1</v>
      </c>
    </row>
    <row r="46107" spans="18:18" x14ac:dyDescent="0.25">
      <c r="R46107" s="15">
        <v>1</v>
      </c>
    </row>
    <row r="46108" spans="18:18" x14ac:dyDescent="0.25">
      <c r="R46108" s="15">
        <v>1</v>
      </c>
    </row>
    <row r="46109" spans="18:18" x14ac:dyDescent="0.25">
      <c r="R46109" s="15">
        <v>1</v>
      </c>
    </row>
    <row r="46110" spans="18:18" x14ac:dyDescent="0.25">
      <c r="R46110" s="15">
        <v>1</v>
      </c>
    </row>
    <row r="46111" spans="18:18" x14ac:dyDescent="0.25">
      <c r="R46111" s="15">
        <v>1</v>
      </c>
    </row>
    <row r="46112" spans="18:18" x14ac:dyDescent="0.25">
      <c r="R46112" s="15">
        <v>5</v>
      </c>
    </row>
    <row r="46113" spans="18:18" x14ac:dyDescent="0.25">
      <c r="R46113" s="15">
        <v>1</v>
      </c>
    </row>
    <row r="46114" spans="18:18" x14ac:dyDescent="0.25">
      <c r="R46114" s="15">
        <v>1</v>
      </c>
    </row>
    <row r="46115" spans="18:18" x14ac:dyDescent="0.25">
      <c r="R46115" s="15">
        <v>2</v>
      </c>
    </row>
    <row r="46116" spans="18:18" x14ac:dyDescent="0.25">
      <c r="R46116" s="15">
        <v>2</v>
      </c>
    </row>
    <row r="46117" spans="18:18" x14ac:dyDescent="0.25">
      <c r="R46117" s="15">
        <v>3</v>
      </c>
    </row>
    <row r="46118" spans="18:18" x14ac:dyDescent="0.25">
      <c r="R46118" s="15">
        <v>3</v>
      </c>
    </row>
    <row r="46119" spans="18:18" x14ac:dyDescent="0.25">
      <c r="R46119" s="15">
        <v>5</v>
      </c>
    </row>
    <row r="46120" spans="18:18" x14ac:dyDescent="0.25">
      <c r="R46120" s="15">
        <v>3</v>
      </c>
    </row>
    <row r="46121" spans="18:18" x14ac:dyDescent="0.25">
      <c r="R46121" s="15">
        <v>3</v>
      </c>
    </row>
    <row r="46122" spans="18:18" x14ac:dyDescent="0.25">
      <c r="R46122" s="15">
        <v>3</v>
      </c>
    </row>
    <row r="46123" spans="18:18" x14ac:dyDescent="0.25">
      <c r="R46123" s="15">
        <v>4</v>
      </c>
    </row>
    <row r="46124" spans="18:18" x14ac:dyDescent="0.25">
      <c r="R46124" s="15">
        <v>1</v>
      </c>
    </row>
    <row r="46125" spans="18:18" x14ac:dyDescent="0.25">
      <c r="R46125" s="15">
        <v>1</v>
      </c>
    </row>
    <row r="46126" spans="18:18" x14ac:dyDescent="0.25">
      <c r="R46126" s="15">
        <v>1</v>
      </c>
    </row>
    <row r="46127" spans="18:18" x14ac:dyDescent="0.25">
      <c r="R46127" s="15">
        <v>2</v>
      </c>
    </row>
    <row r="46128" spans="18:18" x14ac:dyDescent="0.25">
      <c r="R46128" s="15">
        <v>2</v>
      </c>
    </row>
    <row r="46129" spans="18:18" x14ac:dyDescent="0.25">
      <c r="R46129" s="15">
        <v>2</v>
      </c>
    </row>
    <row r="46130" spans="18:18" x14ac:dyDescent="0.25">
      <c r="R46130" s="15">
        <v>2</v>
      </c>
    </row>
    <row r="46131" spans="18:18" x14ac:dyDescent="0.25">
      <c r="R46131" s="15">
        <v>2</v>
      </c>
    </row>
    <row r="46132" spans="18:18" x14ac:dyDescent="0.25">
      <c r="R46132" s="15">
        <v>4</v>
      </c>
    </row>
    <row r="46133" spans="18:18" x14ac:dyDescent="0.25">
      <c r="R46133" s="15">
        <v>1</v>
      </c>
    </row>
    <row r="46134" spans="18:18" x14ac:dyDescent="0.25">
      <c r="R46134" s="15">
        <v>1</v>
      </c>
    </row>
    <row r="46135" spans="18:18" x14ac:dyDescent="0.25">
      <c r="R46135" s="15">
        <v>1</v>
      </c>
    </row>
    <row r="46136" spans="18:18" x14ac:dyDescent="0.25">
      <c r="R46136" s="15">
        <v>1</v>
      </c>
    </row>
    <row r="46137" spans="18:18" x14ac:dyDescent="0.25">
      <c r="R46137" s="15">
        <v>1</v>
      </c>
    </row>
    <row r="46138" spans="18:18" x14ac:dyDescent="0.25">
      <c r="R46138" s="15">
        <v>1</v>
      </c>
    </row>
    <row r="46139" spans="18:18" x14ac:dyDescent="0.25">
      <c r="R46139" s="15">
        <v>1</v>
      </c>
    </row>
    <row r="46140" spans="18:18" x14ac:dyDescent="0.25">
      <c r="R46140" s="15">
        <v>1</v>
      </c>
    </row>
    <row r="46141" spans="18:18" x14ac:dyDescent="0.25">
      <c r="R46141" s="15">
        <v>1</v>
      </c>
    </row>
    <row r="46142" spans="18:18" x14ac:dyDescent="0.25">
      <c r="R46142" s="15">
        <v>1</v>
      </c>
    </row>
    <row r="46143" spans="18:18" x14ac:dyDescent="0.25">
      <c r="R46143" s="15">
        <v>1</v>
      </c>
    </row>
    <row r="46144" spans="18:18" x14ac:dyDescent="0.25">
      <c r="R46144" s="15">
        <v>1</v>
      </c>
    </row>
    <row r="46145" spans="18:18" x14ac:dyDescent="0.25">
      <c r="R46145" s="15">
        <v>3</v>
      </c>
    </row>
    <row r="46146" spans="18:18" x14ac:dyDescent="0.25">
      <c r="R46146" s="15">
        <v>3</v>
      </c>
    </row>
    <row r="46147" spans="18:18" x14ac:dyDescent="0.25">
      <c r="R46147" s="15">
        <v>3</v>
      </c>
    </row>
    <row r="46148" spans="18:18" x14ac:dyDescent="0.25">
      <c r="R46148" s="15">
        <v>3</v>
      </c>
    </row>
    <row r="46149" spans="18:18" x14ac:dyDescent="0.25">
      <c r="R46149" s="15">
        <v>3</v>
      </c>
    </row>
    <row r="46150" spans="18:18" x14ac:dyDescent="0.25">
      <c r="R46150" s="15">
        <v>3</v>
      </c>
    </row>
    <row r="46151" spans="18:18" x14ac:dyDescent="0.25">
      <c r="R46151" s="15">
        <v>3</v>
      </c>
    </row>
    <row r="46152" spans="18:18" x14ac:dyDescent="0.25">
      <c r="R46152" s="15">
        <v>3</v>
      </c>
    </row>
    <row r="46153" spans="18:18" x14ac:dyDescent="0.25">
      <c r="R46153" s="15">
        <v>3</v>
      </c>
    </row>
    <row r="46154" spans="18:18" x14ac:dyDescent="0.25">
      <c r="R46154" s="15">
        <v>3</v>
      </c>
    </row>
    <row r="46155" spans="18:18" x14ac:dyDescent="0.25">
      <c r="R46155" s="15">
        <v>3</v>
      </c>
    </row>
    <row r="46156" spans="18:18" x14ac:dyDescent="0.25">
      <c r="R46156" s="15">
        <v>3</v>
      </c>
    </row>
    <row r="46157" spans="18:18" x14ac:dyDescent="0.25">
      <c r="R46157" s="15">
        <v>3</v>
      </c>
    </row>
    <row r="46158" spans="18:18" x14ac:dyDescent="0.25">
      <c r="R46158" s="15">
        <v>1</v>
      </c>
    </row>
    <row r="46159" spans="18:18" x14ac:dyDescent="0.25">
      <c r="R46159" s="15">
        <v>1</v>
      </c>
    </row>
    <row r="46160" spans="18:18" x14ac:dyDescent="0.25">
      <c r="R46160" s="15">
        <v>1</v>
      </c>
    </row>
    <row r="46161" spans="18:18" x14ac:dyDescent="0.25">
      <c r="R46161" s="15">
        <v>1</v>
      </c>
    </row>
    <row r="46162" spans="18:18" x14ac:dyDescent="0.25">
      <c r="R46162" s="15">
        <v>1</v>
      </c>
    </row>
    <row r="46163" spans="18:18" x14ac:dyDescent="0.25">
      <c r="R46163" s="15">
        <v>1</v>
      </c>
    </row>
    <row r="46164" spans="18:18" x14ac:dyDescent="0.25">
      <c r="R46164" s="15">
        <v>1</v>
      </c>
    </row>
    <row r="46165" spans="18:18" x14ac:dyDescent="0.25">
      <c r="R46165" s="15">
        <v>2</v>
      </c>
    </row>
    <row r="46166" spans="18:18" x14ac:dyDescent="0.25">
      <c r="R46166" s="15">
        <v>2</v>
      </c>
    </row>
    <row r="46167" spans="18:18" x14ac:dyDescent="0.25">
      <c r="R46167" s="15">
        <v>2</v>
      </c>
    </row>
    <row r="46168" spans="18:18" x14ac:dyDescent="0.25">
      <c r="R46168" s="15">
        <v>2</v>
      </c>
    </row>
    <row r="46169" spans="18:18" x14ac:dyDescent="0.25">
      <c r="R46169" s="15">
        <v>2</v>
      </c>
    </row>
    <row r="46170" spans="18:18" x14ac:dyDescent="0.25">
      <c r="R46170" s="15">
        <v>2</v>
      </c>
    </row>
    <row r="46171" spans="18:18" x14ac:dyDescent="0.25">
      <c r="R46171" s="15">
        <v>5</v>
      </c>
    </row>
    <row r="46172" spans="18:18" x14ac:dyDescent="0.25">
      <c r="R46172" s="15">
        <v>1</v>
      </c>
    </row>
    <row r="46173" spans="18:18" x14ac:dyDescent="0.25">
      <c r="R46173" s="15">
        <v>1</v>
      </c>
    </row>
    <row r="46174" spans="18:18" x14ac:dyDescent="0.25">
      <c r="R46174" s="15">
        <v>1</v>
      </c>
    </row>
    <row r="46175" spans="18:18" x14ac:dyDescent="0.25">
      <c r="R46175" s="15">
        <v>1</v>
      </c>
    </row>
    <row r="46176" spans="18:18" x14ac:dyDescent="0.25">
      <c r="R46176" s="15">
        <v>1</v>
      </c>
    </row>
    <row r="46177" spans="18:18" x14ac:dyDescent="0.25">
      <c r="R46177" s="15">
        <v>1</v>
      </c>
    </row>
    <row r="46178" spans="18:18" x14ac:dyDescent="0.25">
      <c r="R46178" s="15">
        <v>1</v>
      </c>
    </row>
    <row r="46179" spans="18:18" x14ac:dyDescent="0.25">
      <c r="R46179" s="15">
        <v>3</v>
      </c>
    </row>
    <row r="46180" spans="18:18" x14ac:dyDescent="0.25">
      <c r="R46180" s="15">
        <v>3</v>
      </c>
    </row>
    <row r="46181" spans="18:18" x14ac:dyDescent="0.25">
      <c r="R46181" s="15">
        <v>3</v>
      </c>
    </row>
    <row r="46182" spans="18:18" x14ac:dyDescent="0.25">
      <c r="R46182" s="15">
        <v>3</v>
      </c>
    </row>
    <row r="46183" spans="18:18" x14ac:dyDescent="0.25">
      <c r="R46183" s="15">
        <v>3</v>
      </c>
    </row>
    <row r="46184" spans="18:18" x14ac:dyDescent="0.25">
      <c r="R46184" s="15">
        <v>3</v>
      </c>
    </row>
    <row r="46185" spans="18:18" x14ac:dyDescent="0.25">
      <c r="R46185" s="15">
        <v>1</v>
      </c>
    </row>
    <row r="46186" spans="18:18" x14ac:dyDescent="0.25">
      <c r="R46186" s="15">
        <v>1</v>
      </c>
    </row>
    <row r="46187" spans="18:18" x14ac:dyDescent="0.25">
      <c r="R46187" s="15">
        <v>1</v>
      </c>
    </row>
    <row r="46188" spans="18:18" x14ac:dyDescent="0.25">
      <c r="R46188" s="15">
        <v>1</v>
      </c>
    </row>
    <row r="46189" spans="18:18" x14ac:dyDescent="0.25">
      <c r="R46189" s="15">
        <v>4</v>
      </c>
    </row>
    <row r="46190" spans="18:18" x14ac:dyDescent="0.25">
      <c r="R46190" s="15">
        <v>4</v>
      </c>
    </row>
    <row r="46191" spans="18:18" x14ac:dyDescent="0.25">
      <c r="R46191" s="15">
        <v>4</v>
      </c>
    </row>
    <row r="46192" spans="18:18" x14ac:dyDescent="0.25">
      <c r="R46192" s="15">
        <v>4</v>
      </c>
    </row>
    <row r="46193" spans="18:18" x14ac:dyDescent="0.25">
      <c r="R46193" s="15">
        <v>1</v>
      </c>
    </row>
    <row r="46194" spans="18:18" x14ac:dyDescent="0.25">
      <c r="R46194" s="15">
        <v>1</v>
      </c>
    </row>
    <row r="46195" spans="18:18" x14ac:dyDescent="0.25">
      <c r="R46195" s="15">
        <v>1</v>
      </c>
    </row>
    <row r="46196" spans="18:18" x14ac:dyDescent="0.25">
      <c r="R46196" s="15">
        <v>1</v>
      </c>
    </row>
    <row r="46197" spans="18:18" x14ac:dyDescent="0.25">
      <c r="R46197" s="15">
        <v>1</v>
      </c>
    </row>
    <row r="46198" spans="18:18" x14ac:dyDescent="0.25">
      <c r="R46198" s="15">
        <v>4</v>
      </c>
    </row>
    <row r="46199" spans="18:18" x14ac:dyDescent="0.25">
      <c r="R46199" s="15">
        <v>4</v>
      </c>
    </row>
    <row r="46200" spans="18:18" x14ac:dyDescent="0.25">
      <c r="R46200" s="15">
        <v>4</v>
      </c>
    </row>
    <row r="46201" spans="18:18" x14ac:dyDescent="0.25">
      <c r="R46201" s="15">
        <v>4</v>
      </c>
    </row>
    <row r="46202" spans="18:18" x14ac:dyDescent="0.25">
      <c r="R46202" s="15">
        <v>1</v>
      </c>
    </row>
    <row r="46203" spans="18:18" x14ac:dyDescent="0.25">
      <c r="R46203" s="15">
        <v>1</v>
      </c>
    </row>
    <row r="46204" spans="18:18" x14ac:dyDescent="0.25">
      <c r="R46204" s="15">
        <v>1</v>
      </c>
    </row>
    <row r="46205" spans="18:18" x14ac:dyDescent="0.25">
      <c r="R46205" s="15">
        <v>3</v>
      </c>
    </row>
    <row r="46206" spans="18:18" x14ac:dyDescent="0.25">
      <c r="R46206" s="15">
        <v>3</v>
      </c>
    </row>
    <row r="46207" spans="18:18" x14ac:dyDescent="0.25">
      <c r="R46207" s="15">
        <v>3</v>
      </c>
    </row>
    <row r="46208" spans="18:18" x14ac:dyDescent="0.25">
      <c r="R46208" s="15">
        <v>3</v>
      </c>
    </row>
    <row r="46209" spans="18:18" x14ac:dyDescent="0.25">
      <c r="R46209" s="15">
        <v>3</v>
      </c>
    </row>
    <row r="46210" spans="18:18" x14ac:dyDescent="0.25">
      <c r="R46210" s="15">
        <v>3</v>
      </c>
    </row>
    <row r="46211" spans="18:18" x14ac:dyDescent="0.25">
      <c r="R46211" s="15">
        <v>3</v>
      </c>
    </row>
    <row r="46212" spans="18:18" x14ac:dyDescent="0.25">
      <c r="R46212" s="15">
        <v>3</v>
      </c>
    </row>
    <row r="46213" spans="18:18" x14ac:dyDescent="0.25">
      <c r="R46213" s="15">
        <v>3</v>
      </c>
    </row>
    <row r="46214" spans="18:18" x14ac:dyDescent="0.25">
      <c r="R46214" s="15">
        <v>1</v>
      </c>
    </row>
    <row r="46215" spans="18:18" x14ac:dyDescent="0.25">
      <c r="R46215" s="15">
        <v>1</v>
      </c>
    </row>
    <row r="46216" spans="18:18" x14ac:dyDescent="0.25">
      <c r="R46216" s="15">
        <v>1</v>
      </c>
    </row>
    <row r="46217" spans="18:18" x14ac:dyDescent="0.25">
      <c r="R46217" s="15">
        <v>1</v>
      </c>
    </row>
    <row r="46218" spans="18:18" x14ac:dyDescent="0.25">
      <c r="R46218" s="15">
        <v>1</v>
      </c>
    </row>
    <row r="46219" spans="18:18" x14ac:dyDescent="0.25">
      <c r="R46219" s="15">
        <v>1</v>
      </c>
    </row>
    <row r="46220" spans="18:18" x14ac:dyDescent="0.25">
      <c r="R46220" s="15">
        <v>1</v>
      </c>
    </row>
    <row r="46221" spans="18:18" x14ac:dyDescent="0.25">
      <c r="R46221" s="15">
        <v>1</v>
      </c>
    </row>
    <row r="46222" spans="18:18" x14ac:dyDescent="0.25">
      <c r="R46222" s="15">
        <v>1</v>
      </c>
    </row>
    <row r="46223" spans="18:18" x14ac:dyDescent="0.25">
      <c r="R46223" s="15">
        <v>1</v>
      </c>
    </row>
    <row r="46224" spans="18:18" x14ac:dyDescent="0.25">
      <c r="R46224" s="15">
        <v>1</v>
      </c>
    </row>
    <row r="46225" spans="18:18" x14ac:dyDescent="0.25">
      <c r="R46225" s="15">
        <v>3</v>
      </c>
    </row>
    <row r="46226" spans="18:18" x14ac:dyDescent="0.25">
      <c r="R46226" s="15">
        <v>3</v>
      </c>
    </row>
    <row r="46227" spans="18:18" x14ac:dyDescent="0.25">
      <c r="R46227" s="15">
        <v>3</v>
      </c>
    </row>
    <row r="46228" spans="18:18" x14ac:dyDescent="0.25">
      <c r="R46228" s="15">
        <v>3</v>
      </c>
    </row>
    <row r="46229" spans="18:18" x14ac:dyDescent="0.25">
      <c r="R46229" s="15">
        <v>2</v>
      </c>
    </row>
    <row r="46230" spans="18:18" x14ac:dyDescent="0.25">
      <c r="R46230" s="15">
        <v>2</v>
      </c>
    </row>
    <row r="46231" spans="18:18" x14ac:dyDescent="0.25">
      <c r="R46231" s="15">
        <v>2</v>
      </c>
    </row>
    <row r="46232" spans="18:18" x14ac:dyDescent="0.25">
      <c r="R46232" s="15">
        <v>2</v>
      </c>
    </row>
    <row r="46233" spans="18:18" x14ac:dyDescent="0.25">
      <c r="R46233" s="15">
        <v>2</v>
      </c>
    </row>
    <row r="46234" spans="18:18" x14ac:dyDescent="0.25">
      <c r="R46234" s="15">
        <v>2</v>
      </c>
    </row>
    <row r="46235" spans="18:18" x14ac:dyDescent="0.25">
      <c r="R46235" s="15">
        <v>1</v>
      </c>
    </row>
    <row r="46236" spans="18:18" x14ac:dyDescent="0.25">
      <c r="R46236" s="15">
        <v>1</v>
      </c>
    </row>
    <row r="46237" spans="18:18" x14ac:dyDescent="0.25">
      <c r="R46237" s="15">
        <v>3</v>
      </c>
    </row>
    <row r="46238" spans="18:18" x14ac:dyDescent="0.25">
      <c r="R46238" s="15">
        <v>3</v>
      </c>
    </row>
    <row r="46239" spans="18:18" x14ac:dyDescent="0.25">
      <c r="R46239" s="15">
        <v>3</v>
      </c>
    </row>
    <row r="46240" spans="18:18" x14ac:dyDescent="0.25">
      <c r="R46240" s="15">
        <v>3</v>
      </c>
    </row>
    <row r="46241" spans="18:18" x14ac:dyDescent="0.25">
      <c r="R46241" s="15">
        <v>3</v>
      </c>
    </row>
    <row r="46242" spans="18:18" x14ac:dyDescent="0.25">
      <c r="R46242" s="15">
        <v>3</v>
      </c>
    </row>
    <row r="46243" spans="18:18" x14ac:dyDescent="0.25">
      <c r="R46243" s="15">
        <v>1</v>
      </c>
    </row>
    <row r="46244" spans="18:18" x14ac:dyDescent="0.25">
      <c r="R46244" s="15">
        <v>1</v>
      </c>
    </row>
    <row r="46245" spans="18:18" x14ac:dyDescent="0.25">
      <c r="R46245" s="15">
        <v>1</v>
      </c>
    </row>
    <row r="46246" spans="18:18" x14ac:dyDescent="0.25">
      <c r="R46246" s="15">
        <v>1</v>
      </c>
    </row>
    <row r="46247" spans="18:18" x14ac:dyDescent="0.25">
      <c r="R46247" s="15">
        <v>1</v>
      </c>
    </row>
    <row r="46248" spans="18:18" x14ac:dyDescent="0.25">
      <c r="R46248" s="15">
        <v>1</v>
      </c>
    </row>
    <row r="46249" spans="18:18" x14ac:dyDescent="0.25">
      <c r="R46249" s="15">
        <v>1</v>
      </c>
    </row>
    <row r="46250" spans="18:18" x14ac:dyDescent="0.25">
      <c r="R46250" s="15">
        <v>3</v>
      </c>
    </row>
    <row r="46251" spans="18:18" x14ac:dyDescent="0.25">
      <c r="R46251" s="15">
        <v>3</v>
      </c>
    </row>
    <row r="46252" spans="18:18" x14ac:dyDescent="0.25">
      <c r="R46252" s="15">
        <v>3</v>
      </c>
    </row>
    <row r="46253" spans="18:18" x14ac:dyDescent="0.25">
      <c r="R46253" s="15">
        <v>3</v>
      </c>
    </row>
    <row r="46254" spans="18:18" x14ac:dyDescent="0.25">
      <c r="R46254" s="15">
        <v>3</v>
      </c>
    </row>
    <row r="46255" spans="18:18" x14ac:dyDescent="0.25">
      <c r="R46255" s="15">
        <v>3</v>
      </c>
    </row>
    <row r="46256" spans="18:18" x14ac:dyDescent="0.25">
      <c r="R46256" s="15">
        <v>1</v>
      </c>
    </row>
    <row r="46257" spans="18:18" x14ac:dyDescent="0.25">
      <c r="R46257" s="15">
        <v>2</v>
      </c>
    </row>
    <row r="46258" spans="18:18" x14ac:dyDescent="0.25">
      <c r="R46258" s="15">
        <v>2</v>
      </c>
    </row>
    <row r="46259" spans="18:18" x14ac:dyDescent="0.25">
      <c r="R46259" s="15">
        <v>2</v>
      </c>
    </row>
    <row r="46260" spans="18:18" x14ac:dyDescent="0.25">
      <c r="R46260" s="15">
        <v>2</v>
      </c>
    </row>
    <row r="46261" spans="18:18" x14ac:dyDescent="0.25">
      <c r="R46261" s="15">
        <v>1</v>
      </c>
    </row>
    <row r="46262" spans="18:18" x14ac:dyDescent="0.25">
      <c r="R46262" s="15">
        <v>1</v>
      </c>
    </row>
    <row r="46263" spans="18:18" x14ac:dyDescent="0.25">
      <c r="R46263" s="15">
        <v>3</v>
      </c>
    </row>
    <row r="46264" spans="18:18" x14ac:dyDescent="0.25">
      <c r="R46264" s="15">
        <v>3</v>
      </c>
    </row>
    <row r="46265" spans="18:18" x14ac:dyDescent="0.25">
      <c r="R46265" s="15">
        <v>3</v>
      </c>
    </row>
    <row r="46266" spans="18:18" x14ac:dyDescent="0.25">
      <c r="R46266" s="15">
        <v>3</v>
      </c>
    </row>
    <row r="46267" spans="18:18" x14ac:dyDescent="0.25">
      <c r="R46267" s="15">
        <v>2</v>
      </c>
    </row>
    <row r="46268" spans="18:18" x14ac:dyDescent="0.25">
      <c r="R46268" s="15">
        <v>2</v>
      </c>
    </row>
    <row r="46269" spans="18:18" x14ac:dyDescent="0.25">
      <c r="R46269" s="15">
        <v>2</v>
      </c>
    </row>
    <row r="46270" spans="18:18" x14ac:dyDescent="0.25">
      <c r="R46270" s="15">
        <v>2</v>
      </c>
    </row>
    <row r="46271" spans="18:18" x14ac:dyDescent="0.25">
      <c r="R46271" s="15">
        <v>2</v>
      </c>
    </row>
    <row r="46272" spans="18:18" x14ac:dyDescent="0.25">
      <c r="R46272" s="15">
        <v>1</v>
      </c>
    </row>
    <row r="46273" spans="18:18" x14ac:dyDescent="0.25">
      <c r="R46273" s="15">
        <v>1</v>
      </c>
    </row>
    <row r="46274" spans="18:18" x14ac:dyDescent="0.25">
      <c r="R46274" s="15">
        <v>1</v>
      </c>
    </row>
    <row r="46275" spans="18:18" x14ac:dyDescent="0.25">
      <c r="R46275" s="15">
        <v>1</v>
      </c>
    </row>
    <row r="46276" spans="18:18" x14ac:dyDescent="0.25">
      <c r="R46276" s="15">
        <v>1</v>
      </c>
    </row>
    <row r="46277" spans="18:18" x14ac:dyDescent="0.25">
      <c r="R46277" s="15">
        <v>1</v>
      </c>
    </row>
    <row r="46278" spans="18:18" x14ac:dyDescent="0.25">
      <c r="R46278" s="15">
        <v>1</v>
      </c>
    </row>
    <row r="46279" spans="18:18" x14ac:dyDescent="0.25">
      <c r="R46279" s="15">
        <v>1</v>
      </c>
    </row>
    <row r="46280" spans="18:18" x14ac:dyDescent="0.25">
      <c r="R46280" s="15">
        <v>1</v>
      </c>
    </row>
    <row r="46281" spans="18:18" x14ac:dyDescent="0.25">
      <c r="R46281" s="15">
        <v>1</v>
      </c>
    </row>
    <row r="46282" spans="18:18" x14ac:dyDescent="0.25">
      <c r="R46282" s="15">
        <v>1</v>
      </c>
    </row>
    <row r="46283" spans="18:18" x14ac:dyDescent="0.25">
      <c r="R46283" s="15">
        <v>1</v>
      </c>
    </row>
    <row r="46284" spans="18:18" x14ac:dyDescent="0.25">
      <c r="R46284" s="15">
        <v>1</v>
      </c>
    </row>
    <row r="46285" spans="18:18" x14ac:dyDescent="0.25">
      <c r="R46285" s="15">
        <v>1</v>
      </c>
    </row>
    <row r="46286" spans="18:18" x14ac:dyDescent="0.25">
      <c r="R46286" s="15">
        <v>2</v>
      </c>
    </row>
    <row r="46287" spans="18:18" x14ac:dyDescent="0.25">
      <c r="R46287" s="15">
        <v>2</v>
      </c>
    </row>
    <row r="46288" spans="18:18" x14ac:dyDescent="0.25">
      <c r="R46288" s="15">
        <v>1</v>
      </c>
    </row>
    <row r="46289" spans="18:18" x14ac:dyDescent="0.25">
      <c r="R46289" s="15">
        <v>1</v>
      </c>
    </row>
    <row r="46290" spans="18:18" x14ac:dyDescent="0.25">
      <c r="R46290" s="15">
        <v>1</v>
      </c>
    </row>
    <row r="46291" spans="18:18" x14ac:dyDescent="0.25">
      <c r="R46291" s="15">
        <v>1</v>
      </c>
    </row>
    <row r="46292" spans="18:18" x14ac:dyDescent="0.25">
      <c r="R46292" s="15">
        <v>1</v>
      </c>
    </row>
    <row r="46293" spans="18:18" x14ac:dyDescent="0.25">
      <c r="R46293" s="15">
        <v>1</v>
      </c>
    </row>
    <row r="46294" spans="18:18" x14ac:dyDescent="0.25">
      <c r="R46294" s="15">
        <v>1</v>
      </c>
    </row>
    <row r="46295" spans="18:18" x14ac:dyDescent="0.25">
      <c r="R46295" s="15">
        <v>1</v>
      </c>
    </row>
    <row r="46296" spans="18:18" x14ac:dyDescent="0.25">
      <c r="R46296" s="15">
        <v>1</v>
      </c>
    </row>
    <row r="46297" spans="18:18" x14ac:dyDescent="0.25">
      <c r="R46297" s="15">
        <v>1</v>
      </c>
    </row>
    <row r="46298" spans="18:18" x14ac:dyDescent="0.25">
      <c r="R46298" s="15">
        <v>1</v>
      </c>
    </row>
    <row r="46299" spans="18:18" x14ac:dyDescent="0.25">
      <c r="R46299" s="15">
        <v>1</v>
      </c>
    </row>
    <row r="46300" spans="18:18" x14ac:dyDescent="0.25">
      <c r="R46300" s="15">
        <v>1</v>
      </c>
    </row>
    <row r="46301" spans="18:18" x14ac:dyDescent="0.25">
      <c r="R46301" s="15">
        <v>1</v>
      </c>
    </row>
    <row r="46302" spans="18:18" x14ac:dyDescent="0.25">
      <c r="R46302" s="15">
        <v>1</v>
      </c>
    </row>
    <row r="46303" spans="18:18" x14ac:dyDescent="0.25">
      <c r="R46303" s="15">
        <v>1</v>
      </c>
    </row>
    <row r="46304" spans="18:18" x14ac:dyDescent="0.25">
      <c r="R46304" s="15">
        <v>1</v>
      </c>
    </row>
    <row r="46305" spans="18:18" x14ac:dyDescent="0.25">
      <c r="R46305" s="15">
        <v>1</v>
      </c>
    </row>
    <row r="46306" spans="18:18" x14ac:dyDescent="0.25">
      <c r="R46306" s="15">
        <v>1</v>
      </c>
    </row>
    <row r="46307" spans="18:18" x14ac:dyDescent="0.25">
      <c r="R46307" s="15">
        <v>1</v>
      </c>
    </row>
    <row r="46308" spans="18:18" x14ac:dyDescent="0.25">
      <c r="R46308" s="15">
        <v>1</v>
      </c>
    </row>
    <row r="46309" spans="18:18" x14ac:dyDescent="0.25">
      <c r="R46309" s="15">
        <v>1</v>
      </c>
    </row>
    <row r="46310" spans="18:18" x14ac:dyDescent="0.25">
      <c r="R46310" s="15">
        <v>1</v>
      </c>
    </row>
    <row r="46311" spans="18:18" x14ac:dyDescent="0.25">
      <c r="R46311" s="15">
        <v>1</v>
      </c>
    </row>
    <row r="46312" spans="18:18" x14ac:dyDescent="0.25">
      <c r="R46312" s="15">
        <v>1</v>
      </c>
    </row>
    <row r="46313" spans="18:18" x14ac:dyDescent="0.25">
      <c r="R46313" s="15">
        <v>1</v>
      </c>
    </row>
    <row r="46314" spans="18:18" x14ac:dyDescent="0.25">
      <c r="R46314" s="15">
        <v>1</v>
      </c>
    </row>
    <row r="46315" spans="18:18" x14ac:dyDescent="0.25">
      <c r="R46315" s="15">
        <v>1</v>
      </c>
    </row>
    <row r="46316" spans="18:18" x14ac:dyDescent="0.25">
      <c r="R46316" s="15">
        <v>1</v>
      </c>
    </row>
    <row r="46317" spans="18:18" x14ac:dyDescent="0.25">
      <c r="R46317" s="15">
        <v>3</v>
      </c>
    </row>
    <row r="46318" spans="18:18" x14ac:dyDescent="0.25">
      <c r="R46318" s="15">
        <v>3</v>
      </c>
    </row>
    <row r="46319" spans="18:18" x14ac:dyDescent="0.25">
      <c r="R46319" s="15">
        <v>3</v>
      </c>
    </row>
    <row r="46320" spans="18:18" x14ac:dyDescent="0.25">
      <c r="R46320" s="15">
        <v>3</v>
      </c>
    </row>
    <row r="46321" spans="18:18" x14ac:dyDescent="0.25">
      <c r="R46321" s="15">
        <v>3</v>
      </c>
    </row>
    <row r="46322" spans="18:18" x14ac:dyDescent="0.25">
      <c r="R46322" s="15">
        <v>3</v>
      </c>
    </row>
    <row r="46323" spans="18:18" x14ac:dyDescent="0.25">
      <c r="R46323" s="15">
        <v>1</v>
      </c>
    </row>
    <row r="46324" spans="18:18" x14ac:dyDescent="0.25">
      <c r="R46324" s="15">
        <v>1</v>
      </c>
    </row>
    <row r="46325" spans="18:18" x14ac:dyDescent="0.25">
      <c r="R46325" s="15">
        <v>1</v>
      </c>
    </row>
    <row r="46326" spans="18:18" x14ac:dyDescent="0.25">
      <c r="R46326" s="15">
        <v>1</v>
      </c>
    </row>
    <row r="46327" spans="18:18" x14ac:dyDescent="0.25">
      <c r="R46327" s="15">
        <v>2</v>
      </c>
    </row>
    <row r="46328" spans="18:18" x14ac:dyDescent="0.25">
      <c r="R46328" s="15">
        <v>2</v>
      </c>
    </row>
    <row r="46329" spans="18:18" x14ac:dyDescent="0.25">
      <c r="R46329" s="15">
        <v>2</v>
      </c>
    </row>
    <row r="46330" spans="18:18" x14ac:dyDescent="0.25">
      <c r="R46330" s="15">
        <v>2</v>
      </c>
    </row>
    <row r="46331" spans="18:18" x14ac:dyDescent="0.25">
      <c r="R46331" s="15">
        <v>1</v>
      </c>
    </row>
    <row r="46332" spans="18:18" x14ac:dyDescent="0.25">
      <c r="R46332" s="15">
        <v>1</v>
      </c>
    </row>
    <row r="46333" spans="18:18" x14ac:dyDescent="0.25">
      <c r="R46333" s="15">
        <v>1</v>
      </c>
    </row>
    <row r="46334" spans="18:18" x14ac:dyDescent="0.25">
      <c r="R46334" s="15">
        <v>1</v>
      </c>
    </row>
    <row r="46335" spans="18:18" x14ac:dyDescent="0.25">
      <c r="R46335" s="15">
        <v>1</v>
      </c>
    </row>
    <row r="46336" spans="18:18" x14ac:dyDescent="0.25">
      <c r="R46336" s="15">
        <v>1</v>
      </c>
    </row>
    <row r="46337" spans="18:18" x14ac:dyDescent="0.25">
      <c r="R46337" s="15">
        <v>2</v>
      </c>
    </row>
    <row r="46338" spans="18:18" x14ac:dyDescent="0.25">
      <c r="R46338" s="15">
        <v>2</v>
      </c>
    </row>
    <row r="46339" spans="18:18" x14ac:dyDescent="0.25">
      <c r="R46339" s="15">
        <v>2</v>
      </c>
    </row>
    <row r="46340" spans="18:18" x14ac:dyDescent="0.25">
      <c r="R46340" s="15">
        <v>2</v>
      </c>
    </row>
    <row r="46341" spans="18:18" x14ac:dyDescent="0.25">
      <c r="R46341" s="15">
        <v>2</v>
      </c>
    </row>
    <row r="46342" spans="18:18" x14ac:dyDescent="0.25">
      <c r="R46342" s="15">
        <v>2</v>
      </c>
    </row>
    <row r="46343" spans="18:18" x14ac:dyDescent="0.25">
      <c r="R46343" s="15">
        <v>2</v>
      </c>
    </row>
    <row r="46344" spans="18:18" x14ac:dyDescent="0.25">
      <c r="R46344" s="15">
        <v>2</v>
      </c>
    </row>
    <row r="46345" spans="18:18" x14ac:dyDescent="0.25">
      <c r="R46345" s="15">
        <v>2</v>
      </c>
    </row>
    <row r="46346" spans="18:18" x14ac:dyDescent="0.25">
      <c r="R46346" s="15">
        <v>2</v>
      </c>
    </row>
    <row r="46347" spans="18:18" x14ac:dyDescent="0.25">
      <c r="R46347" s="15">
        <v>3</v>
      </c>
    </row>
    <row r="46348" spans="18:18" x14ac:dyDescent="0.25">
      <c r="R46348" s="15">
        <v>1</v>
      </c>
    </row>
    <row r="46349" spans="18:18" x14ac:dyDescent="0.25">
      <c r="R46349" s="15">
        <v>1</v>
      </c>
    </row>
    <row r="46350" spans="18:18" x14ac:dyDescent="0.25">
      <c r="R46350" s="15">
        <v>3</v>
      </c>
    </row>
    <row r="46351" spans="18:18" x14ac:dyDescent="0.25">
      <c r="R46351" s="15">
        <v>3</v>
      </c>
    </row>
    <row r="46352" spans="18:18" x14ac:dyDescent="0.25">
      <c r="R46352" s="15">
        <v>3</v>
      </c>
    </row>
    <row r="46353" spans="18:18" x14ac:dyDescent="0.25">
      <c r="R46353" s="15">
        <v>3</v>
      </c>
    </row>
    <row r="46354" spans="18:18" x14ac:dyDescent="0.25">
      <c r="R46354" s="15">
        <v>3</v>
      </c>
    </row>
    <row r="46355" spans="18:18" x14ac:dyDescent="0.25">
      <c r="R46355" s="15">
        <v>4</v>
      </c>
    </row>
    <row r="46356" spans="18:18" x14ac:dyDescent="0.25">
      <c r="R46356" s="15">
        <v>4</v>
      </c>
    </row>
    <row r="46357" spans="18:18" x14ac:dyDescent="0.25">
      <c r="R46357" s="15">
        <v>4</v>
      </c>
    </row>
    <row r="46358" spans="18:18" x14ac:dyDescent="0.25">
      <c r="R46358" s="15">
        <v>1</v>
      </c>
    </row>
    <row r="46359" spans="18:18" x14ac:dyDescent="0.25">
      <c r="R46359" s="15">
        <v>1</v>
      </c>
    </row>
    <row r="46360" spans="18:18" x14ac:dyDescent="0.25">
      <c r="R46360" s="15">
        <v>3</v>
      </c>
    </row>
    <row r="46361" spans="18:18" x14ac:dyDescent="0.25">
      <c r="R46361" s="15">
        <v>3</v>
      </c>
    </row>
    <row r="46362" spans="18:18" x14ac:dyDescent="0.25">
      <c r="R46362" s="15">
        <v>3</v>
      </c>
    </row>
    <row r="46363" spans="18:18" x14ac:dyDescent="0.25">
      <c r="R46363" s="15">
        <v>3</v>
      </c>
    </row>
    <row r="46364" spans="18:18" x14ac:dyDescent="0.25">
      <c r="R46364" s="15">
        <v>3</v>
      </c>
    </row>
    <row r="46365" spans="18:18" x14ac:dyDescent="0.25">
      <c r="R46365" s="15">
        <v>3</v>
      </c>
    </row>
    <row r="46366" spans="18:18" x14ac:dyDescent="0.25">
      <c r="R46366" s="15">
        <v>3</v>
      </c>
    </row>
    <row r="46367" spans="18:18" x14ac:dyDescent="0.25">
      <c r="R46367" s="15">
        <v>3</v>
      </c>
    </row>
    <row r="46368" spans="18:18" x14ac:dyDescent="0.25">
      <c r="R46368" s="15">
        <v>3</v>
      </c>
    </row>
    <row r="46369" spans="18:18" x14ac:dyDescent="0.25">
      <c r="R46369" s="15">
        <v>3</v>
      </c>
    </row>
    <row r="46370" spans="18:18" x14ac:dyDescent="0.25">
      <c r="R46370" s="15">
        <v>3</v>
      </c>
    </row>
    <row r="46371" spans="18:18" x14ac:dyDescent="0.25">
      <c r="R46371" s="15">
        <v>3</v>
      </c>
    </row>
    <row r="46372" spans="18:18" x14ac:dyDescent="0.25">
      <c r="R46372" s="15">
        <v>3</v>
      </c>
    </row>
    <row r="46373" spans="18:18" x14ac:dyDescent="0.25">
      <c r="R46373" s="15">
        <v>1</v>
      </c>
    </row>
    <row r="46374" spans="18:18" x14ac:dyDescent="0.25">
      <c r="R46374" s="15">
        <v>1</v>
      </c>
    </row>
    <row r="46375" spans="18:18" x14ac:dyDescent="0.25">
      <c r="R46375" s="15">
        <v>3</v>
      </c>
    </row>
    <row r="46376" spans="18:18" x14ac:dyDescent="0.25">
      <c r="R46376" s="15">
        <v>3</v>
      </c>
    </row>
    <row r="46377" spans="18:18" x14ac:dyDescent="0.25">
      <c r="R46377" s="15">
        <v>3</v>
      </c>
    </row>
    <row r="46378" spans="18:18" x14ac:dyDescent="0.25">
      <c r="R46378" s="15">
        <v>3</v>
      </c>
    </row>
    <row r="46379" spans="18:18" x14ac:dyDescent="0.25">
      <c r="R46379" s="15">
        <v>3</v>
      </c>
    </row>
    <row r="46380" spans="18:18" x14ac:dyDescent="0.25">
      <c r="R46380" s="15">
        <v>3</v>
      </c>
    </row>
    <row r="46381" spans="18:18" x14ac:dyDescent="0.25">
      <c r="R46381" s="15">
        <v>3</v>
      </c>
    </row>
    <row r="46382" spans="18:18" x14ac:dyDescent="0.25">
      <c r="R46382" s="15">
        <v>3</v>
      </c>
    </row>
    <row r="46383" spans="18:18" x14ac:dyDescent="0.25">
      <c r="R46383" s="15">
        <v>3</v>
      </c>
    </row>
    <row r="46384" spans="18:18" x14ac:dyDescent="0.25">
      <c r="R46384" s="15">
        <v>3</v>
      </c>
    </row>
    <row r="46385" spans="18:18" x14ac:dyDescent="0.25">
      <c r="R46385" s="15">
        <v>3</v>
      </c>
    </row>
    <row r="46386" spans="18:18" x14ac:dyDescent="0.25">
      <c r="R46386" s="15">
        <v>3</v>
      </c>
    </row>
    <row r="46387" spans="18:18" x14ac:dyDescent="0.25">
      <c r="R46387" s="15">
        <v>3</v>
      </c>
    </row>
    <row r="46388" spans="18:18" x14ac:dyDescent="0.25">
      <c r="R46388" s="15">
        <v>3</v>
      </c>
    </row>
    <row r="46389" spans="18:18" x14ac:dyDescent="0.25">
      <c r="R46389" s="15">
        <v>3</v>
      </c>
    </row>
    <row r="46390" spans="18:18" x14ac:dyDescent="0.25">
      <c r="R46390" s="15">
        <v>3</v>
      </c>
    </row>
    <row r="46391" spans="18:18" x14ac:dyDescent="0.25">
      <c r="R46391" s="15">
        <v>3</v>
      </c>
    </row>
    <row r="46392" spans="18:18" x14ac:dyDescent="0.25">
      <c r="R46392" s="15">
        <v>3</v>
      </c>
    </row>
    <row r="46393" spans="18:18" x14ac:dyDescent="0.25">
      <c r="R46393" s="15">
        <v>3</v>
      </c>
    </row>
    <row r="46394" spans="18:18" x14ac:dyDescent="0.25">
      <c r="R46394" s="15">
        <v>3</v>
      </c>
    </row>
    <row r="46395" spans="18:18" x14ac:dyDescent="0.25">
      <c r="R46395" s="15">
        <v>3</v>
      </c>
    </row>
    <row r="46396" spans="18:18" x14ac:dyDescent="0.25">
      <c r="R46396" s="15">
        <v>1</v>
      </c>
    </row>
    <row r="46397" spans="18:18" x14ac:dyDescent="0.25">
      <c r="R46397" s="15">
        <v>1</v>
      </c>
    </row>
    <row r="46398" spans="18:18" x14ac:dyDescent="0.25">
      <c r="R46398" s="15">
        <v>1</v>
      </c>
    </row>
    <row r="46399" spans="18:18" x14ac:dyDescent="0.25">
      <c r="R46399" s="15">
        <v>1</v>
      </c>
    </row>
    <row r="46400" spans="18:18" x14ac:dyDescent="0.25">
      <c r="R46400" s="15">
        <v>2</v>
      </c>
    </row>
    <row r="46401" spans="18:18" x14ac:dyDescent="0.25">
      <c r="R46401" s="15">
        <v>1</v>
      </c>
    </row>
    <row r="46402" spans="18:18" x14ac:dyDescent="0.25">
      <c r="R46402" s="15">
        <v>3</v>
      </c>
    </row>
    <row r="46403" spans="18:18" x14ac:dyDescent="0.25">
      <c r="R46403" s="15">
        <v>3</v>
      </c>
    </row>
    <row r="46404" spans="18:18" x14ac:dyDescent="0.25">
      <c r="R46404" s="15">
        <v>3</v>
      </c>
    </row>
    <row r="46405" spans="18:18" x14ac:dyDescent="0.25">
      <c r="R46405" s="15">
        <v>3</v>
      </c>
    </row>
    <row r="46406" spans="18:18" x14ac:dyDescent="0.25">
      <c r="R46406" s="15">
        <v>3</v>
      </c>
    </row>
    <row r="46407" spans="18:18" x14ac:dyDescent="0.25">
      <c r="R46407" s="15">
        <v>3</v>
      </c>
    </row>
    <row r="46408" spans="18:18" x14ac:dyDescent="0.25">
      <c r="R46408" s="15">
        <v>3</v>
      </c>
    </row>
    <row r="46409" spans="18:18" x14ac:dyDescent="0.25">
      <c r="R46409" s="15">
        <v>3</v>
      </c>
    </row>
    <row r="46410" spans="18:18" x14ac:dyDescent="0.25">
      <c r="R46410" s="15">
        <v>3</v>
      </c>
    </row>
    <row r="46411" spans="18:18" x14ac:dyDescent="0.25">
      <c r="R46411" s="15">
        <v>3</v>
      </c>
    </row>
    <row r="46412" spans="18:18" x14ac:dyDescent="0.25">
      <c r="R46412" s="15">
        <v>3</v>
      </c>
    </row>
    <row r="46413" spans="18:18" x14ac:dyDescent="0.25">
      <c r="R46413" s="15">
        <v>3</v>
      </c>
    </row>
    <row r="46414" spans="18:18" x14ac:dyDescent="0.25">
      <c r="R46414" s="15">
        <v>3</v>
      </c>
    </row>
    <row r="46415" spans="18:18" x14ac:dyDescent="0.25">
      <c r="R46415" s="15">
        <v>3</v>
      </c>
    </row>
    <row r="46416" spans="18:18" x14ac:dyDescent="0.25">
      <c r="R46416" s="15">
        <v>3</v>
      </c>
    </row>
    <row r="46417" spans="18:18" x14ac:dyDescent="0.25">
      <c r="R46417" s="15">
        <v>3</v>
      </c>
    </row>
    <row r="46418" spans="18:18" x14ac:dyDescent="0.25">
      <c r="R46418" s="15">
        <v>3</v>
      </c>
    </row>
    <row r="46419" spans="18:18" x14ac:dyDescent="0.25">
      <c r="R46419" s="15">
        <v>3</v>
      </c>
    </row>
    <row r="46420" spans="18:18" x14ac:dyDescent="0.25">
      <c r="R46420" s="15">
        <v>3</v>
      </c>
    </row>
    <row r="46421" spans="18:18" x14ac:dyDescent="0.25">
      <c r="R46421" s="15">
        <v>3</v>
      </c>
    </row>
    <row r="46422" spans="18:18" x14ac:dyDescent="0.25">
      <c r="R46422" s="15">
        <v>1</v>
      </c>
    </row>
    <row r="46423" spans="18:18" x14ac:dyDescent="0.25">
      <c r="R46423" s="15">
        <v>1</v>
      </c>
    </row>
    <row r="46424" spans="18:18" x14ac:dyDescent="0.25">
      <c r="R46424" s="15">
        <v>1</v>
      </c>
    </row>
    <row r="46425" spans="18:18" x14ac:dyDescent="0.25">
      <c r="R46425" s="15">
        <v>1</v>
      </c>
    </row>
    <row r="46426" spans="18:18" x14ac:dyDescent="0.25">
      <c r="R46426" s="15">
        <v>1</v>
      </c>
    </row>
    <row r="46427" spans="18:18" x14ac:dyDescent="0.25">
      <c r="R46427" s="15">
        <v>1</v>
      </c>
    </row>
    <row r="46428" spans="18:18" x14ac:dyDescent="0.25">
      <c r="R46428" s="15">
        <v>1</v>
      </c>
    </row>
    <row r="46429" spans="18:18" x14ac:dyDescent="0.25">
      <c r="R46429" s="15">
        <v>1</v>
      </c>
    </row>
    <row r="46430" spans="18:18" x14ac:dyDescent="0.25">
      <c r="R46430" s="15">
        <v>1</v>
      </c>
    </row>
    <row r="46431" spans="18:18" x14ac:dyDescent="0.25">
      <c r="R46431" s="15">
        <v>1</v>
      </c>
    </row>
    <row r="46432" spans="18:18" x14ac:dyDescent="0.25">
      <c r="R46432" s="15">
        <v>1</v>
      </c>
    </row>
    <row r="46433" spans="18:18" x14ac:dyDescent="0.25">
      <c r="R46433" s="15">
        <v>1</v>
      </c>
    </row>
    <row r="46434" spans="18:18" x14ac:dyDescent="0.25">
      <c r="R46434" s="15">
        <v>1</v>
      </c>
    </row>
    <row r="46435" spans="18:18" x14ac:dyDescent="0.25">
      <c r="R46435" s="15">
        <v>2</v>
      </c>
    </row>
    <row r="46436" spans="18:18" x14ac:dyDescent="0.25">
      <c r="R46436" s="15">
        <v>3</v>
      </c>
    </row>
    <row r="46437" spans="18:18" x14ac:dyDescent="0.25">
      <c r="R46437" s="15">
        <v>3</v>
      </c>
    </row>
    <row r="46438" spans="18:18" x14ac:dyDescent="0.25">
      <c r="R46438" s="15">
        <v>1</v>
      </c>
    </row>
    <row r="46439" spans="18:18" x14ac:dyDescent="0.25">
      <c r="R46439" s="15">
        <v>1</v>
      </c>
    </row>
    <row r="46440" spans="18:18" x14ac:dyDescent="0.25">
      <c r="R46440" s="15">
        <v>3</v>
      </c>
    </row>
    <row r="46441" spans="18:18" x14ac:dyDescent="0.25">
      <c r="R46441" s="15">
        <v>1</v>
      </c>
    </row>
    <row r="46442" spans="18:18" x14ac:dyDescent="0.25">
      <c r="R46442" s="15">
        <v>1</v>
      </c>
    </row>
    <row r="46443" spans="18:18" x14ac:dyDescent="0.25">
      <c r="R46443" s="15">
        <v>1</v>
      </c>
    </row>
    <row r="46444" spans="18:18" x14ac:dyDescent="0.25">
      <c r="R46444" s="15">
        <v>1</v>
      </c>
    </row>
    <row r="46445" spans="18:18" x14ac:dyDescent="0.25">
      <c r="R46445" s="15">
        <v>1</v>
      </c>
    </row>
    <row r="46446" spans="18:18" x14ac:dyDescent="0.25">
      <c r="R46446" s="15">
        <v>3</v>
      </c>
    </row>
    <row r="46447" spans="18:18" x14ac:dyDescent="0.25">
      <c r="R46447" s="15">
        <v>3</v>
      </c>
    </row>
    <row r="46448" spans="18:18" x14ac:dyDescent="0.25">
      <c r="R46448" s="15">
        <v>3</v>
      </c>
    </row>
    <row r="46449" spans="18:18" x14ac:dyDescent="0.25">
      <c r="R46449" s="15">
        <v>1</v>
      </c>
    </row>
    <row r="46450" spans="18:18" x14ac:dyDescent="0.25">
      <c r="R46450" s="15">
        <v>1</v>
      </c>
    </row>
    <row r="46451" spans="18:18" x14ac:dyDescent="0.25">
      <c r="R46451" s="15">
        <v>1</v>
      </c>
    </row>
    <row r="46452" spans="18:18" x14ac:dyDescent="0.25">
      <c r="R46452" s="15">
        <v>1</v>
      </c>
    </row>
    <row r="46453" spans="18:18" x14ac:dyDescent="0.25">
      <c r="R46453" s="15">
        <v>1</v>
      </c>
    </row>
    <row r="46454" spans="18:18" x14ac:dyDescent="0.25">
      <c r="R46454" s="15">
        <v>3</v>
      </c>
    </row>
    <row r="46455" spans="18:18" x14ac:dyDescent="0.25">
      <c r="R46455" s="15">
        <v>1</v>
      </c>
    </row>
    <row r="46456" spans="18:18" x14ac:dyDescent="0.25">
      <c r="R46456" s="15">
        <v>1</v>
      </c>
    </row>
    <row r="46457" spans="18:18" x14ac:dyDescent="0.25">
      <c r="R46457" s="15">
        <v>1</v>
      </c>
    </row>
    <row r="46458" spans="18:18" x14ac:dyDescent="0.25">
      <c r="R46458" s="15">
        <v>1</v>
      </c>
    </row>
    <row r="46459" spans="18:18" x14ac:dyDescent="0.25">
      <c r="R46459" s="15">
        <v>1</v>
      </c>
    </row>
    <row r="46460" spans="18:18" x14ac:dyDescent="0.25">
      <c r="R46460" s="15">
        <v>1</v>
      </c>
    </row>
    <row r="46461" spans="18:18" x14ac:dyDescent="0.25">
      <c r="R46461" s="15">
        <v>1</v>
      </c>
    </row>
    <row r="46462" spans="18:18" x14ac:dyDescent="0.25">
      <c r="R46462" s="15">
        <v>1</v>
      </c>
    </row>
    <row r="46463" spans="18:18" x14ac:dyDescent="0.25">
      <c r="R46463" s="15">
        <v>1</v>
      </c>
    </row>
    <row r="46464" spans="18:18" x14ac:dyDescent="0.25">
      <c r="R46464" s="15">
        <v>3</v>
      </c>
    </row>
    <row r="46465" spans="18:18" x14ac:dyDescent="0.25">
      <c r="R46465" s="15">
        <v>1</v>
      </c>
    </row>
    <row r="46466" spans="18:18" x14ac:dyDescent="0.25">
      <c r="R46466" s="15">
        <v>1</v>
      </c>
    </row>
    <row r="46467" spans="18:18" x14ac:dyDescent="0.25">
      <c r="R46467" s="15">
        <v>1</v>
      </c>
    </row>
    <row r="46468" spans="18:18" x14ac:dyDescent="0.25">
      <c r="R46468" s="15">
        <v>1</v>
      </c>
    </row>
    <row r="46469" spans="18:18" x14ac:dyDescent="0.25">
      <c r="R46469" s="15">
        <v>1</v>
      </c>
    </row>
    <row r="46470" spans="18:18" x14ac:dyDescent="0.25">
      <c r="R46470" s="15">
        <v>1</v>
      </c>
    </row>
    <row r="46471" spans="18:18" x14ac:dyDescent="0.25">
      <c r="R46471" s="15">
        <v>1</v>
      </c>
    </row>
    <row r="46472" spans="18:18" x14ac:dyDescent="0.25">
      <c r="R46472" s="15">
        <v>3</v>
      </c>
    </row>
    <row r="46473" spans="18:18" x14ac:dyDescent="0.25">
      <c r="R46473" s="15">
        <v>3</v>
      </c>
    </row>
    <row r="46474" spans="18:18" x14ac:dyDescent="0.25">
      <c r="R46474" s="15">
        <v>3</v>
      </c>
    </row>
    <row r="46475" spans="18:18" x14ac:dyDescent="0.25">
      <c r="R46475" s="15">
        <v>3</v>
      </c>
    </row>
    <row r="46476" spans="18:18" x14ac:dyDescent="0.25">
      <c r="R46476" s="15">
        <v>3</v>
      </c>
    </row>
    <row r="46477" spans="18:18" x14ac:dyDescent="0.25">
      <c r="R46477" s="15">
        <v>3</v>
      </c>
    </row>
    <row r="46478" spans="18:18" x14ac:dyDescent="0.25">
      <c r="R46478" s="15">
        <v>3</v>
      </c>
    </row>
    <row r="46479" spans="18:18" x14ac:dyDescent="0.25">
      <c r="R46479" s="15">
        <v>1</v>
      </c>
    </row>
    <row r="46480" spans="18:18" x14ac:dyDescent="0.25">
      <c r="R46480" s="15">
        <v>1</v>
      </c>
    </row>
    <row r="46481" spans="18:18" x14ac:dyDescent="0.25">
      <c r="R46481" s="15">
        <v>3</v>
      </c>
    </row>
    <row r="46482" spans="18:18" x14ac:dyDescent="0.25">
      <c r="R46482" s="15">
        <v>1</v>
      </c>
    </row>
    <row r="46483" spans="18:18" x14ac:dyDescent="0.25">
      <c r="R46483" s="15">
        <v>1</v>
      </c>
    </row>
    <row r="46484" spans="18:18" x14ac:dyDescent="0.25">
      <c r="R46484" s="15">
        <v>1</v>
      </c>
    </row>
    <row r="46485" spans="18:18" x14ac:dyDescent="0.25">
      <c r="R46485" s="15">
        <v>1</v>
      </c>
    </row>
    <row r="46486" spans="18:18" x14ac:dyDescent="0.25">
      <c r="R46486" s="15">
        <v>1</v>
      </c>
    </row>
    <row r="46487" spans="18:18" x14ac:dyDescent="0.25">
      <c r="R46487" s="15">
        <v>1</v>
      </c>
    </row>
    <row r="46488" spans="18:18" x14ac:dyDescent="0.25">
      <c r="R46488" s="15">
        <v>1</v>
      </c>
    </row>
    <row r="46489" spans="18:18" x14ac:dyDescent="0.25">
      <c r="R46489" s="15">
        <v>1</v>
      </c>
    </row>
    <row r="46490" spans="18:18" x14ac:dyDescent="0.25">
      <c r="R46490" s="15">
        <v>1</v>
      </c>
    </row>
    <row r="46491" spans="18:18" x14ac:dyDescent="0.25">
      <c r="R46491" s="15">
        <v>1</v>
      </c>
    </row>
    <row r="46492" spans="18:18" x14ac:dyDescent="0.25">
      <c r="R46492" s="15">
        <v>1</v>
      </c>
    </row>
    <row r="46493" spans="18:18" x14ac:dyDescent="0.25">
      <c r="R46493" s="15">
        <v>3</v>
      </c>
    </row>
    <row r="46494" spans="18:18" x14ac:dyDescent="0.25">
      <c r="R46494" s="15">
        <v>1</v>
      </c>
    </row>
    <row r="46495" spans="18:18" x14ac:dyDescent="0.25">
      <c r="R46495" s="15">
        <v>3</v>
      </c>
    </row>
    <row r="46496" spans="18:18" x14ac:dyDescent="0.25">
      <c r="R46496" s="15">
        <v>3</v>
      </c>
    </row>
    <row r="46497" spans="18:18" x14ac:dyDescent="0.25">
      <c r="R46497" s="15">
        <v>2</v>
      </c>
    </row>
    <row r="46498" spans="18:18" x14ac:dyDescent="0.25">
      <c r="R46498" s="15">
        <v>2</v>
      </c>
    </row>
    <row r="46499" spans="18:18" x14ac:dyDescent="0.25">
      <c r="R46499" s="15">
        <v>2</v>
      </c>
    </row>
    <row r="46500" spans="18:18" x14ac:dyDescent="0.25">
      <c r="R46500" s="15">
        <v>2</v>
      </c>
    </row>
    <row r="46501" spans="18:18" x14ac:dyDescent="0.25">
      <c r="R46501" s="15">
        <v>2</v>
      </c>
    </row>
    <row r="46502" spans="18:18" x14ac:dyDescent="0.25">
      <c r="R46502" s="15">
        <v>2</v>
      </c>
    </row>
    <row r="46503" spans="18:18" x14ac:dyDescent="0.25">
      <c r="R46503" s="15">
        <v>1</v>
      </c>
    </row>
    <row r="46504" spans="18:18" x14ac:dyDescent="0.25">
      <c r="R46504" s="15">
        <v>1</v>
      </c>
    </row>
    <row r="46505" spans="18:18" x14ac:dyDescent="0.25">
      <c r="R46505" s="15">
        <v>1</v>
      </c>
    </row>
    <row r="46506" spans="18:18" x14ac:dyDescent="0.25">
      <c r="R46506" s="15">
        <v>1</v>
      </c>
    </row>
    <row r="46507" spans="18:18" x14ac:dyDescent="0.25">
      <c r="R46507" s="15">
        <v>1</v>
      </c>
    </row>
    <row r="46508" spans="18:18" x14ac:dyDescent="0.25">
      <c r="R46508" s="15">
        <v>1</v>
      </c>
    </row>
    <row r="46509" spans="18:18" x14ac:dyDescent="0.25">
      <c r="R46509" s="15">
        <v>3</v>
      </c>
    </row>
    <row r="46510" spans="18:18" x14ac:dyDescent="0.25">
      <c r="R46510" s="15">
        <v>3</v>
      </c>
    </row>
    <row r="46511" spans="18:18" x14ac:dyDescent="0.25">
      <c r="R46511" s="15">
        <v>3</v>
      </c>
    </row>
    <row r="46512" spans="18:18" x14ac:dyDescent="0.25">
      <c r="R46512" s="15">
        <v>3</v>
      </c>
    </row>
    <row r="46513" spans="18:18" x14ac:dyDescent="0.25">
      <c r="R46513" s="15">
        <v>3</v>
      </c>
    </row>
    <row r="46514" spans="18:18" x14ac:dyDescent="0.25">
      <c r="R46514" s="15">
        <v>3</v>
      </c>
    </row>
    <row r="46515" spans="18:18" x14ac:dyDescent="0.25">
      <c r="R46515" s="15">
        <v>3</v>
      </c>
    </row>
    <row r="46516" spans="18:18" x14ac:dyDescent="0.25">
      <c r="R46516" s="15">
        <v>3</v>
      </c>
    </row>
    <row r="46517" spans="18:18" x14ac:dyDescent="0.25">
      <c r="R46517" s="15">
        <v>3</v>
      </c>
    </row>
    <row r="46518" spans="18:18" x14ac:dyDescent="0.25">
      <c r="R46518" s="15">
        <v>1</v>
      </c>
    </row>
    <row r="46519" spans="18:18" x14ac:dyDescent="0.25">
      <c r="R46519" s="15">
        <v>1</v>
      </c>
    </row>
    <row r="46520" spans="18:18" x14ac:dyDescent="0.25">
      <c r="R46520" s="15">
        <v>1</v>
      </c>
    </row>
    <row r="46521" spans="18:18" x14ac:dyDescent="0.25">
      <c r="R46521" s="15">
        <v>1</v>
      </c>
    </row>
    <row r="46522" spans="18:18" x14ac:dyDescent="0.25">
      <c r="R46522" s="15">
        <v>1</v>
      </c>
    </row>
    <row r="46523" spans="18:18" x14ac:dyDescent="0.25">
      <c r="R46523" s="15">
        <v>3</v>
      </c>
    </row>
    <row r="46524" spans="18:18" x14ac:dyDescent="0.25">
      <c r="R46524" s="15">
        <v>3</v>
      </c>
    </row>
    <row r="46525" spans="18:18" x14ac:dyDescent="0.25">
      <c r="R46525" s="15">
        <v>3</v>
      </c>
    </row>
    <row r="46526" spans="18:18" x14ac:dyDescent="0.25">
      <c r="R46526" s="15">
        <v>3</v>
      </c>
    </row>
    <row r="46527" spans="18:18" x14ac:dyDescent="0.25">
      <c r="R46527" s="15">
        <v>4</v>
      </c>
    </row>
    <row r="46528" spans="18:18" x14ac:dyDescent="0.25">
      <c r="R46528" s="15">
        <v>2</v>
      </c>
    </row>
    <row r="46529" spans="18:18" x14ac:dyDescent="0.25">
      <c r="R46529" s="15">
        <v>2</v>
      </c>
    </row>
    <row r="46530" spans="18:18" x14ac:dyDescent="0.25">
      <c r="R46530" s="15">
        <v>2</v>
      </c>
    </row>
    <row r="46531" spans="18:18" x14ac:dyDescent="0.25">
      <c r="R46531" s="15">
        <v>1</v>
      </c>
    </row>
    <row r="46532" spans="18:18" x14ac:dyDescent="0.25">
      <c r="R46532" s="15">
        <v>1</v>
      </c>
    </row>
    <row r="46533" spans="18:18" x14ac:dyDescent="0.25">
      <c r="R46533" s="15">
        <v>1</v>
      </c>
    </row>
    <row r="46534" spans="18:18" x14ac:dyDescent="0.25">
      <c r="R46534" s="15">
        <v>3</v>
      </c>
    </row>
    <row r="46535" spans="18:18" x14ac:dyDescent="0.25">
      <c r="R46535" s="15">
        <v>2</v>
      </c>
    </row>
    <row r="46536" spans="18:18" x14ac:dyDescent="0.25">
      <c r="R46536" s="15">
        <v>2</v>
      </c>
    </row>
    <row r="46537" spans="18:18" x14ac:dyDescent="0.25">
      <c r="R46537" s="15">
        <v>1</v>
      </c>
    </row>
    <row r="46538" spans="18:18" x14ac:dyDescent="0.25">
      <c r="R46538" s="15">
        <v>1</v>
      </c>
    </row>
    <row r="46539" spans="18:18" x14ac:dyDescent="0.25">
      <c r="R46539" s="15">
        <v>1</v>
      </c>
    </row>
    <row r="46540" spans="18:18" x14ac:dyDescent="0.25">
      <c r="R46540" s="15">
        <v>1</v>
      </c>
    </row>
    <row r="46541" spans="18:18" x14ac:dyDescent="0.25">
      <c r="R46541" s="15">
        <v>1</v>
      </c>
    </row>
    <row r="46542" spans="18:18" x14ac:dyDescent="0.25">
      <c r="R46542" s="15">
        <v>2</v>
      </c>
    </row>
    <row r="46543" spans="18:18" x14ac:dyDescent="0.25">
      <c r="R46543" s="15">
        <v>2</v>
      </c>
    </row>
    <row r="46544" spans="18:18" x14ac:dyDescent="0.25">
      <c r="R46544" s="15">
        <v>2</v>
      </c>
    </row>
    <row r="46545" spans="18:18" x14ac:dyDescent="0.25">
      <c r="R46545" s="15">
        <v>2</v>
      </c>
    </row>
    <row r="46546" spans="18:18" x14ac:dyDescent="0.25">
      <c r="R46546" s="15">
        <v>2</v>
      </c>
    </row>
    <row r="46547" spans="18:18" x14ac:dyDescent="0.25">
      <c r="R46547" s="15">
        <v>2</v>
      </c>
    </row>
    <row r="46548" spans="18:18" x14ac:dyDescent="0.25">
      <c r="R46548" s="15">
        <v>2</v>
      </c>
    </row>
    <row r="46549" spans="18:18" x14ac:dyDescent="0.25">
      <c r="R46549" s="15">
        <v>2</v>
      </c>
    </row>
    <row r="46550" spans="18:18" x14ac:dyDescent="0.25">
      <c r="R46550" s="15">
        <v>1</v>
      </c>
    </row>
    <row r="46551" spans="18:18" x14ac:dyDescent="0.25">
      <c r="R46551" s="15">
        <v>2</v>
      </c>
    </row>
    <row r="46552" spans="18:18" x14ac:dyDescent="0.25">
      <c r="R46552" s="15">
        <v>2</v>
      </c>
    </row>
    <row r="46553" spans="18:18" x14ac:dyDescent="0.25">
      <c r="R46553" s="15">
        <v>2</v>
      </c>
    </row>
    <row r="46554" spans="18:18" x14ac:dyDescent="0.25">
      <c r="R46554" s="15">
        <v>1</v>
      </c>
    </row>
    <row r="46555" spans="18:18" x14ac:dyDescent="0.25">
      <c r="R46555" s="15">
        <v>1</v>
      </c>
    </row>
    <row r="46556" spans="18:18" x14ac:dyDescent="0.25">
      <c r="R46556" s="15">
        <v>1</v>
      </c>
    </row>
    <row r="46557" spans="18:18" x14ac:dyDescent="0.25">
      <c r="R46557" s="15">
        <v>1</v>
      </c>
    </row>
    <row r="46558" spans="18:18" x14ac:dyDescent="0.25">
      <c r="R46558" s="15">
        <v>1</v>
      </c>
    </row>
    <row r="46559" spans="18:18" x14ac:dyDescent="0.25">
      <c r="R46559" s="15">
        <v>2</v>
      </c>
    </row>
    <row r="46560" spans="18:18" x14ac:dyDescent="0.25">
      <c r="R46560" s="15">
        <v>2</v>
      </c>
    </row>
    <row r="46561" spans="18:18" x14ac:dyDescent="0.25">
      <c r="R46561" s="15">
        <v>2</v>
      </c>
    </row>
    <row r="46562" spans="18:18" x14ac:dyDescent="0.25">
      <c r="R46562" s="15">
        <v>1</v>
      </c>
    </row>
    <row r="46563" spans="18:18" x14ac:dyDescent="0.25">
      <c r="R46563" s="15">
        <v>1</v>
      </c>
    </row>
    <row r="46564" spans="18:18" x14ac:dyDescent="0.25">
      <c r="R46564" s="15">
        <v>1</v>
      </c>
    </row>
    <row r="46565" spans="18:18" x14ac:dyDescent="0.25">
      <c r="R46565" s="15">
        <v>2</v>
      </c>
    </row>
    <row r="46566" spans="18:18" x14ac:dyDescent="0.25">
      <c r="R46566" s="15">
        <v>2</v>
      </c>
    </row>
    <row r="46567" spans="18:18" x14ac:dyDescent="0.25">
      <c r="R46567" s="15">
        <v>2</v>
      </c>
    </row>
    <row r="46568" spans="18:18" x14ac:dyDescent="0.25">
      <c r="R46568" s="15">
        <v>2</v>
      </c>
    </row>
    <row r="46569" spans="18:18" x14ac:dyDescent="0.25">
      <c r="R46569" s="15">
        <v>1</v>
      </c>
    </row>
    <row r="46570" spans="18:18" x14ac:dyDescent="0.25">
      <c r="R46570" s="15">
        <v>1</v>
      </c>
    </row>
    <row r="46571" spans="18:18" x14ac:dyDescent="0.25">
      <c r="R46571" s="15">
        <v>1</v>
      </c>
    </row>
    <row r="46572" spans="18:18" x14ac:dyDescent="0.25">
      <c r="R46572" s="15">
        <v>1</v>
      </c>
    </row>
    <row r="46573" spans="18:18" x14ac:dyDescent="0.25">
      <c r="R46573" s="15">
        <v>1</v>
      </c>
    </row>
    <row r="46574" spans="18:18" x14ac:dyDescent="0.25">
      <c r="R46574" s="15">
        <v>1</v>
      </c>
    </row>
    <row r="46575" spans="18:18" x14ac:dyDescent="0.25">
      <c r="R46575" s="15">
        <v>1</v>
      </c>
    </row>
    <row r="46576" spans="18:18" x14ac:dyDescent="0.25">
      <c r="R46576" s="15">
        <v>1</v>
      </c>
    </row>
    <row r="46577" spans="18:18" x14ac:dyDescent="0.25">
      <c r="R46577" s="15">
        <v>1</v>
      </c>
    </row>
    <row r="46578" spans="18:18" x14ac:dyDescent="0.25">
      <c r="R46578" s="15">
        <v>1</v>
      </c>
    </row>
    <row r="46579" spans="18:18" x14ac:dyDescent="0.25">
      <c r="R46579" s="15">
        <v>1</v>
      </c>
    </row>
    <row r="46580" spans="18:18" x14ac:dyDescent="0.25">
      <c r="R46580" s="15">
        <v>1</v>
      </c>
    </row>
    <row r="46581" spans="18:18" x14ac:dyDescent="0.25">
      <c r="R46581" s="15">
        <v>1</v>
      </c>
    </row>
    <row r="46582" spans="18:18" x14ac:dyDescent="0.25">
      <c r="R46582" s="15">
        <v>1</v>
      </c>
    </row>
    <row r="46583" spans="18:18" x14ac:dyDescent="0.25">
      <c r="R46583" s="15">
        <v>1</v>
      </c>
    </row>
    <row r="46584" spans="18:18" x14ac:dyDescent="0.25">
      <c r="R46584" s="15">
        <v>2</v>
      </c>
    </row>
    <row r="46585" spans="18:18" x14ac:dyDescent="0.25">
      <c r="R46585" s="15">
        <v>2</v>
      </c>
    </row>
    <row r="46586" spans="18:18" x14ac:dyDescent="0.25">
      <c r="R46586" s="15">
        <v>2</v>
      </c>
    </row>
    <row r="46587" spans="18:18" x14ac:dyDescent="0.25">
      <c r="R46587" s="15">
        <v>2</v>
      </c>
    </row>
    <row r="46588" spans="18:18" x14ac:dyDescent="0.25">
      <c r="R46588" s="15">
        <v>2</v>
      </c>
    </row>
    <row r="46589" spans="18:18" x14ac:dyDescent="0.25">
      <c r="R46589" s="15">
        <v>2</v>
      </c>
    </row>
    <row r="46590" spans="18:18" x14ac:dyDescent="0.25">
      <c r="R46590" s="15">
        <v>2</v>
      </c>
    </row>
    <row r="46591" spans="18:18" x14ac:dyDescent="0.25">
      <c r="R46591" s="15">
        <v>2</v>
      </c>
    </row>
    <row r="46592" spans="18:18" x14ac:dyDescent="0.25">
      <c r="R46592" s="15">
        <v>2</v>
      </c>
    </row>
    <row r="46593" spans="18:18" x14ac:dyDescent="0.25">
      <c r="R46593" s="15">
        <v>2</v>
      </c>
    </row>
    <row r="46594" spans="18:18" x14ac:dyDescent="0.25">
      <c r="R46594" s="15">
        <v>2</v>
      </c>
    </row>
    <row r="46595" spans="18:18" x14ac:dyDescent="0.25">
      <c r="R46595" s="15">
        <v>2</v>
      </c>
    </row>
    <row r="46596" spans="18:18" x14ac:dyDescent="0.25">
      <c r="R46596" s="15">
        <v>1</v>
      </c>
    </row>
    <row r="46597" spans="18:18" x14ac:dyDescent="0.25">
      <c r="R46597" s="15">
        <v>1</v>
      </c>
    </row>
    <row r="46598" spans="18:18" x14ac:dyDescent="0.25">
      <c r="R46598" s="15">
        <v>1</v>
      </c>
    </row>
    <row r="46599" spans="18:18" x14ac:dyDescent="0.25">
      <c r="R46599" s="15">
        <v>1</v>
      </c>
    </row>
    <row r="46600" spans="18:18" x14ac:dyDescent="0.25">
      <c r="R46600" s="15">
        <v>1</v>
      </c>
    </row>
    <row r="46601" spans="18:18" x14ac:dyDescent="0.25">
      <c r="R46601" s="15">
        <v>1</v>
      </c>
    </row>
    <row r="46602" spans="18:18" x14ac:dyDescent="0.25">
      <c r="R46602" s="15">
        <v>1</v>
      </c>
    </row>
    <row r="46603" spans="18:18" x14ac:dyDescent="0.25">
      <c r="R46603" s="15">
        <v>1</v>
      </c>
    </row>
    <row r="46604" spans="18:18" x14ac:dyDescent="0.25">
      <c r="R46604" s="15">
        <v>1</v>
      </c>
    </row>
    <row r="46605" spans="18:18" x14ac:dyDescent="0.25">
      <c r="R46605" s="15">
        <v>1</v>
      </c>
    </row>
    <row r="46606" spans="18:18" x14ac:dyDescent="0.25">
      <c r="R46606" s="15">
        <v>2</v>
      </c>
    </row>
    <row r="46607" spans="18:18" x14ac:dyDescent="0.25">
      <c r="R46607" s="15">
        <v>2</v>
      </c>
    </row>
    <row r="46608" spans="18:18" x14ac:dyDescent="0.25">
      <c r="R46608" s="15">
        <v>2</v>
      </c>
    </row>
    <row r="46609" spans="18:18" x14ac:dyDescent="0.25">
      <c r="R46609" s="15">
        <v>2</v>
      </c>
    </row>
    <row r="46610" spans="18:18" x14ac:dyDescent="0.25">
      <c r="R46610" s="15">
        <v>2</v>
      </c>
    </row>
    <row r="46611" spans="18:18" x14ac:dyDescent="0.25">
      <c r="R46611" s="15">
        <v>2</v>
      </c>
    </row>
    <row r="46612" spans="18:18" x14ac:dyDescent="0.25">
      <c r="R46612" s="15">
        <v>2</v>
      </c>
    </row>
    <row r="46613" spans="18:18" x14ac:dyDescent="0.25">
      <c r="R46613" s="15">
        <v>2</v>
      </c>
    </row>
    <row r="46614" spans="18:18" x14ac:dyDescent="0.25">
      <c r="R46614" s="15">
        <v>1</v>
      </c>
    </row>
    <row r="46615" spans="18:18" x14ac:dyDescent="0.25">
      <c r="R46615" s="15">
        <v>1</v>
      </c>
    </row>
    <row r="46616" spans="18:18" x14ac:dyDescent="0.25">
      <c r="R46616" s="15">
        <v>1</v>
      </c>
    </row>
    <row r="46617" spans="18:18" x14ac:dyDescent="0.25">
      <c r="R46617" s="15">
        <v>1</v>
      </c>
    </row>
    <row r="46618" spans="18:18" x14ac:dyDescent="0.25">
      <c r="R46618" s="15">
        <v>1</v>
      </c>
    </row>
    <row r="46619" spans="18:18" x14ac:dyDescent="0.25">
      <c r="R46619" s="15">
        <v>3</v>
      </c>
    </row>
    <row r="46620" spans="18:18" x14ac:dyDescent="0.25">
      <c r="R46620" s="15">
        <v>3</v>
      </c>
    </row>
    <row r="46621" spans="18:18" x14ac:dyDescent="0.25">
      <c r="R46621" s="15">
        <v>3</v>
      </c>
    </row>
    <row r="46622" spans="18:18" x14ac:dyDescent="0.25">
      <c r="R46622" s="15">
        <v>3</v>
      </c>
    </row>
    <row r="46623" spans="18:18" x14ac:dyDescent="0.25">
      <c r="R46623" s="15">
        <v>3</v>
      </c>
    </row>
    <row r="46624" spans="18:18" x14ac:dyDescent="0.25">
      <c r="R46624" s="15">
        <v>3</v>
      </c>
    </row>
    <row r="46625" spans="18:18" x14ac:dyDescent="0.25">
      <c r="R46625" s="15">
        <v>1</v>
      </c>
    </row>
    <row r="46626" spans="18:18" x14ac:dyDescent="0.25">
      <c r="R46626" s="15">
        <v>1</v>
      </c>
    </row>
    <row r="46627" spans="18:18" x14ac:dyDescent="0.25">
      <c r="R46627" s="15">
        <v>1</v>
      </c>
    </row>
    <row r="46628" spans="18:18" x14ac:dyDescent="0.25">
      <c r="R46628" s="15">
        <v>1</v>
      </c>
    </row>
    <row r="46629" spans="18:18" x14ac:dyDescent="0.25">
      <c r="R46629" s="15">
        <v>3</v>
      </c>
    </row>
    <row r="46630" spans="18:18" x14ac:dyDescent="0.25">
      <c r="R46630" s="15">
        <v>3</v>
      </c>
    </row>
    <row r="46631" spans="18:18" x14ac:dyDescent="0.25">
      <c r="R46631" s="15">
        <v>3</v>
      </c>
    </row>
    <row r="46632" spans="18:18" x14ac:dyDescent="0.25">
      <c r="R46632" s="15">
        <v>1</v>
      </c>
    </row>
    <row r="46633" spans="18:18" x14ac:dyDescent="0.25">
      <c r="R46633" s="15">
        <v>2</v>
      </c>
    </row>
    <row r="46634" spans="18:18" x14ac:dyDescent="0.25">
      <c r="R46634" s="15">
        <v>1</v>
      </c>
    </row>
    <row r="46635" spans="18:18" x14ac:dyDescent="0.25">
      <c r="R46635" s="15">
        <v>1</v>
      </c>
    </row>
    <row r="46636" spans="18:18" x14ac:dyDescent="0.25">
      <c r="R46636" s="15">
        <v>1</v>
      </c>
    </row>
    <row r="46637" spans="18:18" x14ac:dyDescent="0.25">
      <c r="R46637" s="15">
        <v>1</v>
      </c>
    </row>
    <row r="46638" spans="18:18" x14ac:dyDescent="0.25">
      <c r="R46638" s="15">
        <v>1</v>
      </c>
    </row>
    <row r="46639" spans="18:18" x14ac:dyDescent="0.25">
      <c r="R46639" s="15">
        <v>2</v>
      </c>
    </row>
    <row r="46640" spans="18:18" x14ac:dyDescent="0.25">
      <c r="R46640" s="15">
        <v>2</v>
      </c>
    </row>
    <row r="46641" spans="18:18" x14ac:dyDescent="0.25">
      <c r="R46641" s="15">
        <v>3</v>
      </c>
    </row>
    <row r="46642" spans="18:18" x14ac:dyDescent="0.25">
      <c r="R46642" s="15">
        <v>3</v>
      </c>
    </row>
    <row r="46643" spans="18:18" x14ac:dyDescent="0.25">
      <c r="R46643" s="15">
        <v>1</v>
      </c>
    </row>
    <row r="46644" spans="18:18" x14ac:dyDescent="0.25">
      <c r="R46644" s="15">
        <v>3</v>
      </c>
    </row>
    <row r="46645" spans="18:18" x14ac:dyDescent="0.25">
      <c r="R46645" s="15">
        <v>3</v>
      </c>
    </row>
    <row r="46646" spans="18:18" x14ac:dyDescent="0.25">
      <c r="R46646" s="15">
        <v>2</v>
      </c>
    </row>
    <row r="46647" spans="18:18" x14ac:dyDescent="0.25">
      <c r="R46647" s="15">
        <v>2</v>
      </c>
    </row>
    <row r="46648" spans="18:18" x14ac:dyDescent="0.25">
      <c r="R46648" s="15">
        <v>2</v>
      </c>
    </row>
    <row r="46649" spans="18:18" x14ac:dyDescent="0.25">
      <c r="R46649" s="15">
        <v>2</v>
      </c>
    </row>
    <row r="46650" spans="18:18" x14ac:dyDescent="0.25">
      <c r="R46650" s="15">
        <v>3</v>
      </c>
    </row>
    <row r="46651" spans="18:18" x14ac:dyDescent="0.25">
      <c r="R46651" s="15">
        <v>3</v>
      </c>
    </row>
    <row r="46652" spans="18:18" x14ac:dyDescent="0.25">
      <c r="R46652" s="15">
        <v>3</v>
      </c>
    </row>
    <row r="46653" spans="18:18" x14ac:dyDescent="0.25">
      <c r="R46653" s="15">
        <v>3</v>
      </c>
    </row>
    <row r="46654" spans="18:18" x14ac:dyDescent="0.25">
      <c r="R46654" s="15">
        <v>3</v>
      </c>
    </row>
    <row r="46655" spans="18:18" x14ac:dyDescent="0.25">
      <c r="R46655" s="15">
        <v>1</v>
      </c>
    </row>
    <row r="46656" spans="18:18" x14ac:dyDescent="0.25">
      <c r="R46656" s="15">
        <v>1</v>
      </c>
    </row>
    <row r="46657" spans="18:18" x14ac:dyDescent="0.25">
      <c r="R46657" s="15">
        <v>3</v>
      </c>
    </row>
    <row r="46658" spans="18:18" x14ac:dyDescent="0.25">
      <c r="R46658" s="15">
        <v>1</v>
      </c>
    </row>
    <row r="46659" spans="18:18" x14ac:dyDescent="0.25">
      <c r="R46659" s="15">
        <v>3</v>
      </c>
    </row>
    <row r="46660" spans="18:18" x14ac:dyDescent="0.25">
      <c r="R46660" s="15">
        <v>3</v>
      </c>
    </row>
    <row r="46661" spans="18:18" x14ac:dyDescent="0.25">
      <c r="R46661" s="15">
        <v>1</v>
      </c>
    </row>
    <row r="46662" spans="18:18" x14ac:dyDescent="0.25">
      <c r="R46662" s="15">
        <v>1</v>
      </c>
    </row>
    <row r="46663" spans="18:18" x14ac:dyDescent="0.25">
      <c r="R46663" s="15">
        <v>1</v>
      </c>
    </row>
    <row r="46664" spans="18:18" x14ac:dyDescent="0.25">
      <c r="R46664" s="15">
        <v>1</v>
      </c>
    </row>
    <row r="46665" spans="18:18" x14ac:dyDescent="0.25">
      <c r="R46665" s="15">
        <v>1</v>
      </c>
    </row>
    <row r="46666" spans="18:18" x14ac:dyDescent="0.25">
      <c r="R46666" s="15">
        <v>1</v>
      </c>
    </row>
    <row r="46667" spans="18:18" x14ac:dyDescent="0.25">
      <c r="R46667" s="15">
        <v>1</v>
      </c>
    </row>
    <row r="46668" spans="18:18" x14ac:dyDescent="0.25">
      <c r="R46668" s="15">
        <v>1</v>
      </c>
    </row>
    <row r="46669" spans="18:18" x14ac:dyDescent="0.25">
      <c r="R46669" s="15">
        <v>3</v>
      </c>
    </row>
    <row r="46670" spans="18:18" x14ac:dyDescent="0.25">
      <c r="R46670" s="15">
        <v>3</v>
      </c>
    </row>
    <row r="46671" spans="18:18" x14ac:dyDescent="0.25">
      <c r="R46671" s="15">
        <v>1</v>
      </c>
    </row>
    <row r="46672" spans="18:18" x14ac:dyDescent="0.25">
      <c r="R46672" s="15">
        <v>1</v>
      </c>
    </row>
    <row r="46673" spans="18:18" x14ac:dyDescent="0.25">
      <c r="R46673" s="15">
        <v>3</v>
      </c>
    </row>
    <row r="46674" spans="18:18" x14ac:dyDescent="0.25">
      <c r="R46674" s="15">
        <v>3</v>
      </c>
    </row>
    <row r="46675" spans="18:18" x14ac:dyDescent="0.25">
      <c r="R46675" s="15">
        <v>1</v>
      </c>
    </row>
    <row r="46676" spans="18:18" x14ac:dyDescent="0.25">
      <c r="R46676" s="15">
        <v>1</v>
      </c>
    </row>
    <row r="46677" spans="18:18" x14ac:dyDescent="0.25">
      <c r="R46677" s="15">
        <v>1</v>
      </c>
    </row>
    <row r="46678" spans="18:18" x14ac:dyDescent="0.25">
      <c r="R46678" s="15">
        <v>3</v>
      </c>
    </row>
    <row r="46679" spans="18:18" x14ac:dyDescent="0.25">
      <c r="R46679" s="15">
        <v>1</v>
      </c>
    </row>
    <row r="46680" spans="18:18" x14ac:dyDescent="0.25">
      <c r="R46680" s="15">
        <v>3</v>
      </c>
    </row>
    <row r="46681" spans="18:18" x14ac:dyDescent="0.25">
      <c r="R46681" s="15">
        <v>3</v>
      </c>
    </row>
    <row r="46682" spans="18:18" x14ac:dyDescent="0.25">
      <c r="R46682" s="15">
        <v>1</v>
      </c>
    </row>
    <row r="46683" spans="18:18" x14ac:dyDescent="0.25">
      <c r="R46683" s="15">
        <v>1</v>
      </c>
    </row>
    <row r="46684" spans="18:18" x14ac:dyDescent="0.25">
      <c r="R46684" s="15">
        <v>3</v>
      </c>
    </row>
    <row r="46685" spans="18:18" x14ac:dyDescent="0.25">
      <c r="R46685" s="15">
        <v>1</v>
      </c>
    </row>
    <row r="46686" spans="18:18" x14ac:dyDescent="0.25">
      <c r="R46686" s="15">
        <v>1</v>
      </c>
    </row>
    <row r="46687" spans="18:18" x14ac:dyDescent="0.25">
      <c r="R46687" s="15">
        <v>1</v>
      </c>
    </row>
    <row r="46688" spans="18:18" x14ac:dyDescent="0.25">
      <c r="R46688" s="15">
        <v>4</v>
      </c>
    </row>
    <row r="46689" spans="18:18" x14ac:dyDescent="0.25">
      <c r="R46689" s="15">
        <v>2</v>
      </c>
    </row>
    <row r="46690" spans="18:18" x14ac:dyDescent="0.25">
      <c r="R46690" s="15">
        <v>3</v>
      </c>
    </row>
    <row r="46691" spans="18:18" x14ac:dyDescent="0.25">
      <c r="R46691" s="15">
        <v>4</v>
      </c>
    </row>
    <row r="46692" spans="18:18" x14ac:dyDescent="0.25">
      <c r="R46692" s="15">
        <v>4</v>
      </c>
    </row>
    <row r="46693" spans="18:18" x14ac:dyDescent="0.25">
      <c r="R46693" s="15">
        <v>4</v>
      </c>
    </row>
    <row r="46694" spans="18:18" x14ac:dyDescent="0.25">
      <c r="R46694" s="15">
        <v>1</v>
      </c>
    </row>
    <row r="46695" spans="18:18" x14ac:dyDescent="0.25">
      <c r="R46695" s="15">
        <v>2</v>
      </c>
    </row>
    <row r="46696" spans="18:18" x14ac:dyDescent="0.25">
      <c r="R46696" s="15">
        <v>2</v>
      </c>
    </row>
    <row r="46697" spans="18:18" x14ac:dyDescent="0.25">
      <c r="R46697" s="15">
        <v>1</v>
      </c>
    </row>
    <row r="46698" spans="18:18" x14ac:dyDescent="0.25">
      <c r="R46698" s="15">
        <v>2</v>
      </c>
    </row>
    <row r="46699" spans="18:18" x14ac:dyDescent="0.25">
      <c r="R46699" s="15">
        <v>1</v>
      </c>
    </row>
    <row r="46700" spans="18:18" x14ac:dyDescent="0.25">
      <c r="R46700" s="15">
        <v>2</v>
      </c>
    </row>
    <row r="46701" spans="18:18" x14ac:dyDescent="0.25">
      <c r="R46701" s="15">
        <v>2</v>
      </c>
    </row>
    <row r="46702" spans="18:18" x14ac:dyDescent="0.25">
      <c r="R46702" s="15">
        <v>1</v>
      </c>
    </row>
    <row r="46703" spans="18:18" x14ac:dyDescent="0.25">
      <c r="R46703" s="15">
        <v>1</v>
      </c>
    </row>
    <row r="46704" spans="18:18" x14ac:dyDescent="0.25">
      <c r="R46704" s="15">
        <v>2</v>
      </c>
    </row>
    <row r="46705" spans="18:18" x14ac:dyDescent="0.25">
      <c r="R46705" s="15">
        <v>1</v>
      </c>
    </row>
    <row r="46706" spans="18:18" x14ac:dyDescent="0.25">
      <c r="R46706" s="15">
        <v>1</v>
      </c>
    </row>
    <row r="46707" spans="18:18" x14ac:dyDescent="0.25">
      <c r="R46707" s="15">
        <v>1</v>
      </c>
    </row>
    <row r="46708" spans="18:18" x14ac:dyDescent="0.25">
      <c r="R46708" s="15">
        <v>1</v>
      </c>
    </row>
    <row r="46709" spans="18:18" x14ac:dyDescent="0.25">
      <c r="R46709" s="15">
        <v>1</v>
      </c>
    </row>
    <row r="46710" spans="18:18" x14ac:dyDescent="0.25">
      <c r="R46710" s="15">
        <v>1</v>
      </c>
    </row>
    <row r="46711" spans="18:18" x14ac:dyDescent="0.25">
      <c r="R46711" s="15">
        <v>1</v>
      </c>
    </row>
    <row r="46712" spans="18:18" x14ac:dyDescent="0.25">
      <c r="R46712" s="15">
        <v>1</v>
      </c>
    </row>
    <row r="46713" spans="18:18" x14ac:dyDescent="0.25">
      <c r="R46713" s="15">
        <v>1</v>
      </c>
    </row>
    <row r="46714" spans="18:18" x14ac:dyDescent="0.25">
      <c r="R46714" s="15">
        <v>1</v>
      </c>
    </row>
    <row r="46715" spans="18:18" x14ac:dyDescent="0.25">
      <c r="R46715" s="15">
        <v>1</v>
      </c>
    </row>
    <row r="46716" spans="18:18" x14ac:dyDescent="0.25">
      <c r="R46716" s="15">
        <v>1</v>
      </c>
    </row>
    <row r="46717" spans="18:18" x14ac:dyDescent="0.25">
      <c r="R46717" s="15">
        <v>1</v>
      </c>
    </row>
    <row r="46718" spans="18:18" x14ac:dyDescent="0.25">
      <c r="R46718" s="15">
        <v>1</v>
      </c>
    </row>
    <row r="46719" spans="18:18" x14ac:dyDescent="0.25">
      <c r="R46719" s="15">
        <v>1</v>
      </c>
    </row>
    <row r="46720" spans="18:18" x14ac:dyDescent="0.25">
      <c r="R46720" s="15">
        <v>1</v>
      </c>
    </row>
    <row r="46721" spans="18:18" x14ac:dyDescent="0.25">
      <c r="R46721" s="15">
        <v>1</v>
      </c>
    </row>
    <row r="46722" spans="18:18" x14ac:dyDescent="0.25">
      <c r="R46722" s="15">
        <v>1</v>
      </c>
    </row>
    <row r="46723" spans="18:18" x14ac:dyDescent="0.25">
      <c r="R46723" s="15">
        <v>1</v>
      </c>
    </row>
    <row r="46724" spans="18:18" x14ac:dyDescent="0.25">
      <c r="R46724" s="15">
        <v>2</v>
      </c>
    </row>
    <row r="46725" spans="18:18" x14ac:dyDescent="0.25">
      <c r="R46725" s="15">
        <v>2</v>
      </c>
    </row>
    <row r="46726" spans="18:18" x14ac:dyDescent="0.25">
      <c r="R46726" s="15">
        <v>2</v>
      </c>
    </row>
    <row r="46727" spans="18:18" x14ac:dyDescent="0.25">
      <c r="R46727" s="15">
        <v>2</v>
      </c>
    </row>
    <row r="46728" spans="18:18" x14ac:dyDescent="0.25">
      <c r="R46728" s="15">
        <v>4</v>
      </c>
    </row>
    <row r="46729" spans="18:18" x14ac:dyDescent="0.25">
      <c r="R46729" s="15">
        <v>4</v>
      </c>
    </row>
    <row r="46730" spans="18:18" x14ac:dyDescent="0.25">
      <c r="R46730" s="15">
        <v>1</v>
      </c>
    </row>
    <row r="46731" spans="18:18" x14ac:dyDescent="0.25">
      <c r="R46731" s="15">
        <v>1</v>
      </c>
    </row>
    <row r="46732" spans="18:18" x14ac:dyDescent="0.25">
      <c r="R46732" s="15">
        <v>1</v>
      </c>
    </row>
    <row r="46733" spans="18:18" x14ac:dyDescent="0.25">
      <c r="R46733" s="15">
        <v>1</v>
      </c>
    </row>
    <row r="46734" spans="18:18" x14ac:dyDescent="0.25">
      <c r="R46734" s="15">
        <v>1</v>
      </c>
    </row>
    <row r="46735" spans="18:18" x14ac:dyDescent="0.25">
      <c r="R46735" s="15">
        <v>1</v>
      </c>
    </row>
    <row r="46736" spans="18:18" x14ac:dyDescent="0.25">
      <c r="R46736" s="15">
        <v>1</v>
      </c>
    </row>
    <row r="46737" spans="18:18" x14ac:dyDescent="0.25">
      <c r="R46737" s="15">
        <v>1</v>
      </c>
    </row>
    <row r="46738" spans="18:18" x14ac:dyDescent="0.25">
      <c r="R46738" s="15">
        <v>1</v>
      </c>
    </row>
    <row r="46739" spans="18:18" x14ac:dyDescent="0.25">
      <c r="R46739" s="15">
        <v>1</v>
      </c>
    </row>
    <row r="46740" spans="18:18" x14ac:dyDescent="0.25">
      <c r="R46740" s="15">
        <v>1</v>
      </c>
    </row>
    <row r="46741" spans="18:18" x14ac:dyDescent="0.25">
      <c r="R46741" s="15">
        <v>2</v>
      </c>
    </row>
    <row r="46742" spans="18:18" x14ac:dyDescent="0.25">
      <c r="R46742" s="15">
        <v>1</v>
      </c>
    </row>
    <row r="46743" spans="18:18" x14ac:dyDescent="0.25">
      <c r="R46743" s="15">
        <v>1</v>
      </c>
    </row>
    <row r="46744" spans="18:18" x14ac:dyDescent="0.25">
      <c r="R46744" s="15">
        <v>1</v>
      </c>
    </row>
    <row r="46745" spans="18:18" x14ac:dyDescent="0.25">
      <c r="R46745" s="15">
        <v>1</v>
      </c>
    </row>
    <row r="46746" spans="18:18" x14ac:dyDescent="0.25">
      <c r="R46746" s="15">
        <v>1</v>
      </c>
    </row>
    <row r="46747" spans="18:18" x14ac:dyDescent="0.25">
      <c r="R46747" s="15">
        <v>1</v>
      </c>
    </row>
    <row r="46748" spans="18:18" x14ac:dyDescent="0.25">
      <c r="R46748" s="15">
        <v>1</v>
      </c>
    </row>
    <row r="46749" spans="18:18" x14ac:dyDescent="0.25">
      <c r="R46749" s="15">
        <v>1</v>
      </c>
    </row>
    <row r="46750" spans="18:18" x14ac:dyDescent="0.25">
      <c r="R46750" s="15">
        <v>1</v>
      </c>
    </row>
    <row r="46751" spans="18:18" x14ac:dyDescent="0.25">
      <c r="R46751" s="15">
        <v>1</v>
      </c>
    </row>
    <row r="46752" spans="18:18" x14ac:dyDescent="0.25">
      <c r="R46752" s="15">
        <v>1</v>
      </c>
    </row>
    <row r="46753" spans="18:18" x14ac:dyDescent="0.25">
      <c r="R46753" s="15">
        <v>3</v>
      </c>
    </row>
    <row r="46754" spans="18:18" x14ac:dyDescent="0.25">
      <c r="R46754" s="15">
        <v>3</v>
      </c>
    </row>
    <row r="46755" spans="18:18" x14ac:dyDescent="0.25">
      <c r="R46755" s="15">
        <v>3</v>
      </c>
    </row>
    <row r="46756" spans="18:18" x14ac:dyDescent="0.25">
      <c r="R46756" s="15">
        <v>1</v>
      </c>
    </row>
    <row r="46757" spans="18:18" x14ac:dyDescent="0.25">
      <c r="R46757" s="15">
        <v>3</v>
      </c>
    </row>
    <row r="46758" spans="18:18" x14ac:dyDescent="0.25">
      <c r="R46758" s="15">
        <v>1</v>
      </c>
    </row>
    <row r="46759" spans="18:18" x14ac:dyDescent="0.25">
      <c r="R46759" s="15">
        <v>1</v>
      </c>
    </row>
    <row r="46760" spans="18:18" x14ac:dyDescent="0.25">
      <c r="R46760" s="15">
        <v>3</v>
      </c>
    </row>
    <row r="46761" spans="18:18" x14ac:dyDescent="0.25">
      <c r="R46761" s="15">
        <v>3</v>
      </c>
    </row>
    <row r="46762" spans="18:18" x14ac:dyDescent="0.25">
      <c r="R46762" s="15">
        <v>3</v>
      </c>
    </row>
    <row r="46763" spans="18:18" x14ac:dyDescent="0.25">
      <c r="R46763" s="15">
        <v>3</v>
      </c>
    </row>
    <row r="46764" spans="18:18" x14ac:dyDescent="0.25">
      <c r="R46764" s="15">
        <v>3</v>
      </c>
    </row>
    <row r="46765" spans="18:18" x14ac:dyDescent="0.25">
      <c r="R46765" s="15">
        <v>3</v>
      </c>
    </row>
    <row r="46766" spans="18:18" x14ac:dyDescent="0.25">
      <c r="R46766" s="15">
        <v>3</v>
      </c>
    </row>
    <row r="46767" spans="18:18" x14ac:dyDescent="0.25">
      <c r="R46767" s="15">
        <v>3</v>
      </c>
    </row>
    <row r="46768" spans="18:18" x14ac:dyDescent="0.25">
      <c r="R46768" s="15">
        <v>3</v>
      </c>
    </row>
    <row r="46769" spans="18:18" x14ac:dyDescent="0.25">
      <c r="R46769" s="15">
        <v>3</v>
      </c>
    </row>
    <row r="46770" spans="18:18" x14ac:dyDescent="0.25">
      <c r="R46770" s="15">
        <v>3</v>
      </c>
    </row>
    <row r="46771" spans="18:18" x14ac:dyDescent="0.25">
      <c r="R46771" s="15">
        <v>3</v>
      </c>
    </row>
    <row r="46772" spans="18:18" x14ac:dyDescent="0.25">
      <c r="R46772" s="15">
        <v>3</v>
      </c>
    </row>
    <row r="46773" spans="18:18" x14ac:dyDescent="0.25">
      <c r="R46773" s="15">
        <v>3</v>
      </c>
    </row>
    <row r="46774" spans="18:18" x14ac:dyDescent="0.25">
      <c r="R46774" s="15">
        <v>3</v>
      </c>
    </row>
    <row r="46775" spans="18:18" x14ac:dyDescent="0.25">
      <c r="R46775" s="15">
        <v>1</v>
      </c>
    </row>
    <row r="46776" spans="18:18" x14ac:dyDescent="0.25">
      <c r="R46776" s="15">
        <v>1</v>
      </c>
    </row>
    <row r="46777" spans="18:18" x14ac:dyDescent="0.25">
      <c r="R46777" s="15">
        <v>1</v>
      </c>
    </row>
    <row r="46778" spans="18:18" x14ac:dyDescent="0.25">
      <c r="R46778" s="15">
        <v>1</v>
      </c>
    </row>
    <row r="46779" spans="18:18" x14ac:dyDescent="0.25">
      <c r="R46779" s="15">
        <v>1</v>
      </c>
    </row>
    <row r="46780" spans="18:18" x14ac:dyDescent="0.25">
      <c r="R46780" s="15">
        <v>1</v>
      </c>
    </row>
    <row r="46781" spans="18:18" x14ac:dyDescent="0.25">
      <c r="R46781" s="15">
        <v>1</v>
      </c>
    </row>
    <row r="46782" spans="18:18" x14ac:dyDescent="0.25">
      <c r="R46782" s="15">
        <v>1</v>
      </c>
    </row>
    <row r="46783" spans="18:18" x14ac:dyDescent="0.25">
      <c r="R46783" s="15">
        <v>1</v>
      </c>
    </row>
    <row r="46784" spans="18:18" x14ac:dyDescent="0.25">
      <c r="R46784" s="15">
        <v>1</v>
      </c>
    </row>
    <row r="46785" spans="18:18" x14ac:dyDescent="0.25">
      <c r="R46785" s="15">
        <v>1</v>
      </c>
    </row>
    <row r="46786" spans="18:18" x14ac:dyDescent="0.25">
      <c r="R46786" s="15">
        <v>1</v>
      </c>
    </row>
    <row r="46787" spans="18:18" x14ac:dyDescent="0.25">
      <c r="R46787" s="15">
        <v>2</v>
      </c>
    </row>
    <row r="46788" spans="18:18" x14ac:dyDescent="0.25">
      <c r="R46788" s="15">
        <v>2</v>
      </c>
    </row>
    <row r="46789" spans="18:18" x14ac:dyDescent="0.25">
      <c r="R46789" s="15">
        <v>2</v>
      </c>
    </row>
    <row r="46790" spans="18:18" x14ac:dyDescent="0.25">
      <c r="R46790" s="15">
        <v>2</v>
      </c>
    </row>
    <row r="46791" spans="18:18" x14ac:dyDescent="0.25">
      <c r="R46791" s="15">
        <v>2</v>
      </c>
    </row>
    <row r="46792" spans="18:18" x14ac:dyDescent="0.25">
      <c r="R46792" s="15">
        <v>1</v>
      </c>
    </row>
    <row r="46793" spans="18:18" x14ac:dyDescent="0.25">
      <c r="R46793" s="15">
        <v>1</v>
      </c>
    </row>
    <row r="46794" spans="18:18" x14ac:dyDescent="0.25">
      <c r="R46794" s="15">
        <v>1</v>
      </c>
    </row>
    <row r="46795" spans="18:18" x14ac:dyDescent="0.25">
      <c r="R46795" s="15">
        <v>3</v>
      </c>
    </row>
    <row r="46796" spans="18:18" x14ac:dyDescent="0.25">
      <c r="R46796" s="15">
        <v>3</v>
      </c>
    </row>
    <row r="46797" spans="18:18" x14ac:dyDescent="0.25">
      <c r="R46797" s="15">
        <v>2</v>
      </c>
    </row>
    <row r="46798" spans="18:18" x14ac:dyDescent="0.25">
      <c r="R46798" s="15">
        <v>2</v>
      </c>
    </row>
    <row r="46799" spans="18:18" x14ac:dyDescent="0.25">
      <c r="R46799" s="15">
        <v>2</v>
      </c>
    </row>
    <row r="46800" spans="18:18" x14ac:dyDescent="0.25">
      <c r="R46800" s="15">
        <v>2</v>
      </c>
    </row>
    <row r="46801" spans="18:18" x14ac:dyDescent="0.25">
      <c r="R46801" s="15">
        <v>3</v>
      </c>
    </row>
    <row r="46802" spans="18:18" x14ac:dyDescent="0.25">
      <c r="R46802" s="15">
        <v>3</v>
      </c>
    </row>
    <row r="46803" spans="18:18" x14ac:dyDescent="0.25">
      <c r="R46803" s="15">
        <v>3</v>
      </c>
    </row>
    <row r="46804" spans="18:18" x14ac:dyDescent="0.25">
      <c r="R46804" s="15">
        <v>1</v>
      </c>
    </row>
    <row r="46805" spans="18:18" x14ac:dyDescent="0.25">
      <c r="R46805" s="15">
        <v>1</v>
      </c>
    </row>
    <row r="46806" spans="18:18" x14ac:dyDescent="0.25">
      <c r="R46806" s="15">
        <v>1</v>
      </c>
    </row>
    <row r="46807" spans="18:18" x14ac:dyDescent="0.25">
      <c r="R46807" s="15">
        <v>1</v>
      </c>
    </row>
    <row r="46808" spans="18:18" x14ac:dyDescent="0.25">
      <c r="R46808" s="15">
        <v>1</v>
      </c>
    </row>
    <row r="46809" spans="18:18" x14ac:dyDescent="0.25">
      <c r="R46809" s="15">
        <v>1</v>
      </c>
    </row>
    <row r="46810" spans="18:18" x14ac:dyDescent="0.25">
      <c r="R46810" s="15">
        <v>1</v>
      </c>
    </row>
    <row r="46811" spans="18:18" x14ac:dyDescent="0.25">
      <c r="R46811" s="15">
        <v>2</v>
      </c>
    </row>
    <row r="46812" spans="18:18" x14ac:dyDescent="0.25">
      <c r="R46812" s="15">
        <v>1</v>
      </c>
    </row>
    <row r="46813" spans="18:18" x14ac:dyDescent="0.25">
      <c r="R46813" s="15">
        <v>2</v>
      </c>
    </row>
    <row r="46814" spans="18:18" x14ac:dyDescent="0.25">
      <c r="R46814" s="15">
        <v>1</v>
      </c>
    </row>
    <row r="46815" spans="18:18" x14ac:dyDescent="0.25">
      <c r="R46815" s="15">
        <v>4</v>
      </c>
    </row>
    <row r="46816" spans="18:18" x14ac:dyDescent="0.25">
      <c r="R46816" s="15">
        <v>1</v>
      </c>
    </row>
    <row r="46817" spans="18:18" x14ac:dyDescent="0.25">
      <c r="R46817" s="15">
        <v>4</v>
      </c>
    </row>
    <row r="46818" spans="18:18" x14ac:dyDescent="0.25">
      <c r="R46818" s="15">
        <v>4</v>
      </c>
    </row>
    <row r="46819" spans="18:18" x14ac:dyDescent="0.25">
      <c r="R46819" s="15">
        <v>1</v>
      </c>
    </row>
    <row r="46820" spans="18:18" x14ac:dyDescent="0.25">
      <c r="R46820" s="15">
        <v>4</v>
      </c>
    </row>
    <row r="46821" spans="18:18" x14ac:dyDescent="0.25">
      <c r="R46821" s="15">
        <v>1</v>
      </c>
    </row>
    <row r="46822" spans="18:18" x14ac:dyDescent="0.25">
      <c r="R46822" s="15">
        <v>4</v>
      </c>
    </row>
    <row r="46823" spans="18:18" x14ac:dyDescent="0.25">
      <c r="R46823" s="15">
        <v>1</v>
      </c>
    </row>
    <row r="46824" spans="18:18" x14ac:dyDescent="0.25">
      <c r="R46824" s="15">
        <v>1</v>
      </c>
    </row>
    <row r="46825" spans="18:18" x14ac:dyDescent="0.25">
      <c r="R46825" s="15">
        <v>1</v>
      </c>
    </row>
    <row r="46826" spans="18:18" x14ac:dyDescent="0.25">
      <c r="R46826" s="15">
        <v>1</v>
      </c>
    </row>
    <row r="46827" spans="18:18" x14ac:dyDescent="0.25">
      <c r="R46827" s="15">
        <v>1</v>
      </c>
    </row>
    <row r="46828" spans="18:18" x14ac:dyDescent="0.25">
      <c r="R46828" s="15">
        <v>4</v>
      </c>
    </row>
    <row r="46829" spans="18:18" x14ac:dyDescent="0.25">
      <c r="R46829" s="15">
        <v>4</v>
      </c>
    </row>
    <row r="46830" spans="18:18" x14ac:dyDescent="0.25">
      <c r="R46830" s="15">
        <v>4</v>
      </c>
    </row>
    <row r="46831" spans="18:18" x14ac:dyDescent="0.25">
      <c r="R46831" s="15">
        <v>1</v>
      </c>
    </row>
    <row r="46832" spans="18:18" x14ac:dyDescent="0.25">
      <c r="R46832" s="15">
        <v>3</v>
      </c>
    </row>
    <row r="46833" spans="18:18" x14ac:dyDescent="0.25">
      <c r="R46833" s="15">
        <v>2</v>
      </c>
    </row>
    <row r="46834" spans="18:18" x14ac:dyDescent="0.25">
      <c r="R46834" s="15">
        <v>1</v>
      </c>
    </row>
    <row r="46835" spans="18:18" x14ac:dyDescent="0.25">
      <c r="R46835" s="15">
        <v>1</v>
      </c>
    </row>
    <row r="46836" spans="18:18" x14ac:dyDescent="0.25">
      <c r="R46836" s="15">
        <v>1</v>
      </c>
    </row>
    <row r="46837" spans="18:18" x14ac:dyDescent="0.25">
      <c r="R46837" s="15">
        <v>1</v>
      </c>
    </row>
    <row r="46838" spans="18:18" x14ac:dyDescent="0.25">
      <c r="R46838" s="15">
        <v>1</v>
      </c>
    </row>
    <row r="46839" spans="18:18" x14ac:dyDescent="0.25">
      <c r="R46839" s="15">
        <v>3</v>
      </c>
    </row>
    <row r="46840" spans="18:18" x14ac:dyDescent="0.25">
      <c r="R46840" s="15">
        <v>1</v>
      </c>
    </row>
    <row r="46841" spans="18:18" x14ac:dyDescent="0.25">
      <c r="R46841" s="15">
        <v>2</v>
      </c>
    </row>
    <row r="46842" spans="18:18" x14ac:dyDescent="0.25">
      <c r="R46842" s="15">
        <v>2</v>
      </c>
    </row>
    <row r="46843" spans="18:18" x14ac:dyDescent="0.25">
      <c r="R46843" s="15">
        <v>2</v>
      </c>
    </row>
    <row r="46844" spans="18:18" x14ac:dyDescent="0.25">
      <c r="R46844" s="15">
        <v>2</v>
      </c>
    </row>
    <row r="46845" spans="18:18" x14ac:dyDescent="0.25">
      <c r="R46845" s="15">
        <v>1</v>
      </c>
    </row>
    <row r="46846" spans="18:18" x14ac:dyDescent="0.25">
      <c r="R46846" s="15">
        <v>1</v>
      </c>
    </row>
    <row r="46847" spans="18:18" x14ac:dyDescent="0.25">
      <c r="R46847" s="15">
        <v>4</v>
      </c>
    </row>
    <row r="46848" spans="18:18" x14ac:dyDescent="0.25">
      <c r="R46848" s="15">
        <v>1</v>
      </c>
    </row>
    <row r="46849" spans="18:18" x14ac:dyDescent="0.25">
      <c r="R46849" s="15">
        <v>1</v>
      </c>
    </row>
    <row r="46850" spans="18:18" x14ac:dyDescent="0.25">
      <c r="R46850" s="15">
        <v>4</v>
      </c>
    </row>
    <row r="46851" spans="18:18" x14ac:dyDescent="0.25">
      <c r="R46851" s="15">
        <v>2</v>
      </c>
    </row>
    <row r="46852" spans="18:18" x14ac:dyDescent="0.25">
      <c r="R46852" s="15">
        <v>2</v>
      </c>
    </row>
    <row r="46853" spans="18:18" x14ac:dyDescent="0.25">
      <c r="R46853" s="15">
        <v>4</v>
      </c>
    </row>
    <row r="46854" spans="18:18" x14ac:dyDescent="0.25">
      <c r="R46854" s="15">
        <v>5</v>
      </c>
    </row>
    <row r="46855" spans="18:18" x14ac:dyDescent="0.25">
      <c r="R46855" s="15">
        <v>4</v>
      </c>
    </row>
    <row r="46856" spans="18:18" x14ac:dyDescent="0.25">
      <c r="R46856" s="15">
        <v>5</v>
      </c>
    </row>
    <row r="46857" spans="18:18" x14ac:dyDescent="0.25">
      <c r="R46857" s="15">
        <v>5</v>
      </c>
    </row>
    <row r="46858" spans="18:18" x14ac:dyDescent="0.25">
      <c r="R46858" s="15">
        <v>3</v>
      </c>
    </row>
    <row r="46859" spans="18:18" x14ac:dyDescent="0.25">
      <c r="R46859" s="15">
        <v>1</v>
      </c>
    </row>
    <row r="46860" spans="18:18" x14ac:dyDescent="0.25">
      <c r="R46860" s="15">
        <v>1</v>
      </c>
    </row>
    <row r="46861" spans="18:18" x14ac:dyDescent="0.25">
      <c r="R46861" s="15">
        <v>1</v>
      </c>
    </row>
    <row r="46862" spans="18:18" x14ac:dyDescent="0.25">
      <c r="R46862" s="15">
        <v>1</v>
      </c>
    </row>
    <row r="46863" spans="18:18" x14ac:dyDescent="0.25">
      <c r="R46863" s="15">
        <v>1</v>
      </c>
    </row>
    <row r="46864" spans="18:18" x14ac:dyDescent="0.25">
      <c r="R46864" s="15">
        <v>1</v>
      </c>
    </row>
    <row r="46865" spans="18:18" x14ac:dyDescent="0.25">
      <c r="R46865" s="15">
        <v>1</v>
      </c>
    </row>
    <row r="46866" spans="18:18" x14ac:dyDescent="0.25">
      <c r="R46866" s="15">
        <v>1</v>
      </c>
    </row>
    <row r="46867" spans="18:18" x14ac:dyDescent="0.25">
      <c r="R46867" s="15">
        <v>1</v>
      </c>
    </row>
    <row r="46868" spans="18:18" x14ac:dyDescent="0.25">
      <c r="R46868" s="15">
        <v>1</v>
      </c>
    </row>
    <row r="46869" spans="18:18" x14ac:dyDescent="0.25">
      <c r="R46869" s="15">
        <v>3</v>
      </c>
    </row>
    <row r="46870" spans="18:18" x14ac:dyDescent="0.25">
      <c r="R46870" s="15">
        <v>3</v>
      </c>
    </row>
    <row r="46871" spans="18:18" x14ac:dyDescent="0.25">
      <c r="R46871" s="15">
        <v>1</v>
      </c>
    </row>
    <row r="46872" spans="18:18" x14ac:dyDescent="0.25">
      <c r="R46872" s="15">
        <v>1</v>
      </c>
    </row>
    <row r="46873" spans="18:18" x14ac:dyDescent="0.25">
      <c r="R46873" s="15">
        <v>1</v>
      </c>
    </row>
    <row r="46874" spans="18:18" x14ac:dyDescent="0.25">
      <c r="R46874" s="15">
        <v>1</v>
      </c>
    </row>
    <row r="46875" spans="18:18" x14ac:dyDescent="0.25">
      <c r="R46875" s="15">
        <v>1</v>
      </c>
    </row>
    <row r="46876" spans="18:18" x14ac:dyDescent="0.25">
      <c r="R46876" s="15">
        <v>1</v>
      </c>
    </row>
    <row r="46877" spans="18:18" x14ac:dyDescent="0.25">
      <c r="R46877" s="15">
        <v>1</v>
      </c>
    </row>
    <row r="46878" spans="18:18" x14ac:dyDescent="0.25">
      <c r="R46878" s="15">
        <v>1</v>
      </c>
    </row>
    <row r="46879" spans="18:18" x14ac:dyDescent="0.25">
      <c r="R46879" s="15">
        <v>1</v>
      </c>
    </row>
    <row r="46880" spans="18:18" x14ac:dyDescent="0.25">
      <c r="R46880" s="15">
        <v>1</v>
      </c>
    </row>
    <row r="46881" spans="18:18" x14ac:dyDescent="0.25">
      <c r="R46881" s="15">
        <v>1</v>
      </c>
    </row>
    <row r="46882" spans="18:18" x14ac:dyDescent="0.25">
      <c r="R46882" s="15">
        <v>1</v>
      </c>
    </row>
    <row r="46883" spans="18:18" x14ac:dyDescent="0.25">
      <c r="R46883" s="15">
        <v>2</v>
      </c>
    </row>
    <row r="46884" spans="18:18" x14ac:dyDescent="0.25">
      <c r="R46884" s="15">
        <v>2</v>
      </c>
    </row>
    <row r="46885" spans="18:18" x14ac:dyDescent="0.25">
      <c r="R46885" s="15">
        <v>2</v>
      </c>
    </row>
    <row r="46886" spans="18:18" x14ac:dyDescent="0.25">
      <c r="R46886" s="15">
        <v>1</v>
      </c>
    </row>
    <row r="46887" spans="18:18" x14ac:dyDescent="0.25">
      <c r="R46887" s="15">
        <v>1</v>
      </c>
    </row>
    <row r="46888" spans="18:18" x14ac:dyDescent="0.25">
      <c r="R46888" s="15">
        <v>1</v>
      </c>
    </row>
    <row r="46889" spans="18:18" x14ac:dyDescent="0.25">
      <c r="R46889" s="15">
        <v>1</v>
      </c>
    </row>
    <row r="46890" spans="18:18" x14ac:dyDescent="0.25">
      <c r="R46890" s="15">
        <v>1</v>
      </c>
    </row>
    <row r="46891" spans="18:18" x14ac:dyDescent="0.25">
      <c r="R46891" s="15">
        <v>1</v>
      </c>
    </row>
    <row r="46892" spans="18:18" x14ac:dyDescent="0.25">
      <c r="R46892" s="15">
        <v>1</v>
      </c>
    </row>
    <row r="46893" spans="18:18" x14ac:dyDescent="0.25">
      <c r="R46893" s="15">
        <v>1</v>
      </c>
    </row>
    <row r="46894" spans="18:18" x14ac:dyDescent="0.25">
      <c r="R46894" s="15">
        <v>4</v>
      </c>
    </row>
    <row r="46895" spans="18:18" x14ac:dyDescent="0.25">
      <c r="R46895" s="15">
        <v>4</v>
      </c>
    </row>
    <row r="46896" spans="18:18" x14ac:dyDescent="0.25">
      <c r="R46896" s="15">
        <v>4</v>
      </c>
    </row>
    <row r="46897" spans="18:18" x14ac:dyDescent="0.25">
      <c r="R46897" s="15">
        <v>5</v>
      </c>
    </row>
    <row r="46898" spans="18:18" x14ac:dyDescent="0.25">
      <c r="R46898" s="15">
        <v>4</v>
      </c>
    </row>
    <row r="46899" spans="18:18" x14ac:dyDescent="0.25">
      <c r="R46899" s="15">
        <v>1</v>
      </c>
    </row>
    <row r="46900" spans="18:18" x14ac:dyDescent="0.25">
      <c r="R46900" s="15">
        <v>3</v>
      </c>
    </row>
    <row r="46901" spans="18:18" x14ac:dyDescent="0.25">
      <c r="R46901" s="15">
        <v>3</v>
      </c>
    </row>
    <row r="46902" spans="18:18" x14ac:dyDescent="0.25">
      <c r="R46902" s="15">
        <v>3</v>
      </c>
    </row>
    <row r="46903" spans="18:18" x14ac:dyDescent="0.25">
      <c r="R46903" s="15">
        <v>3</v>
      </c>
    </row>
    <row r="46904" spans="18:18" x14ac:dyDescent="0.25">
      <c r="R46904" s="15">
        <v>3</v>
      </c>
    </row>
    <row r="46905" spans="18:18" x14ac:dyDescent="0.25">
      <c r="R46905" s="15">
        <v>3</v>
      </c>
    </row>
    <row r="46906" spans="18:18" x14ac:dyDescent="0.25">
      <c r="R46906" s="15">
        <v>1</v>
      </c>
    </row>
    <row r="46907" spans="18:18" x14ac:dyDescent="0.25">
      <c r="R46907" s="15">
        <v>1</v>
      </c>
    </row>
    <row r="46908" spans="18:18" x14ac:dyDescent="0.25">
      <c r="R46908" s="15">
        <v>1</v>
      </c>
    </row>
    <row r="46909" spans="18:18" x14ac:dyDescent="0.25">
      <c r="R46909" s="15">
        <v>3</v>
      </c>
    </row>
    <row r="46910" spans="18:18" x14ac:dyDescent="0.25">
      <c r="R46910" s="15">
        <v>3</v>
      </c>
    </row>
    <row r="46911" spans="18:18" x14ac:dyDescent="0.25">
      <c r="R46911" s="15">
        <v>3</v>
      </c>
    </row>
    <row r="46912" spans="18:18" x14ac:dyDescent="0.25">
      <c r="R46912" s="15">
        <v>3</v>
      </c>
    </row>
    <row r="46913" spans="18:18" x14ac:dyDescent="0.25">
      <c r="R46913" s="15">
        <v>1</v>
      </c>
    </row>
    <row r="46914" spans="18:18" x14ac:dyDescent="0.25">
      <c r="R46914" s="15">
        <v>3</v>
      </c>
    </row>
    <row r="46915" spans="18:18" x14ac:dyDescent="0.25">
      <c r="R46915" s="15">
        <v>3</v>
      </c>
    </row>
    <row r="46916" spans="18:18" x14ac:dyDescent="0.25">
      <c r="R46916" s="15">
        <v>3</v>
      </c>
    </row>
    <row r="46917" spans="18:18" x14ac:dyDescent="0.25">
      <c r="R46917" s="15">
        <v>3</v>
      </c>
    </row>
    <row r="46918" spans="18:18" x14ac:dyDescent="0.25">
      <c r="R46918" s="15">
        <v>3</v>
      </c>
    </row>
    <row r="46919" spans="18:18" x14ac:dyDescent="0.25">
      <c r="R46919" s="15">
        <v>3</v>
      </c>
    </row>
    <row r="46920" spans="18:18" x14ac:dyDescent="0.25">
      <c r="R46920" s="15">
        <v>3</v>
      </c>
    </row>
    <row r="46921" spans="18:18" x14ac:dyDescent="0.25">
      <c r="R46921" s="15">
        <v>1</v>
      </c>
    </row>
    <row r="46922" spans="18:18" x14ac:dyDescent="0.25">
      <c r="R46922" s="15">
        <v>1</v>
      </c>
    </row>
    <row r="46923" spans="18:18" x14ac:dyDescent="0.25">
      <c r="R46923" s="15">
        <v>2</v>
      </c>
    </row>
    <row r="46924" spans="18:18" x14ac:dyDescent="0.25">
      <c r="R46924" s="15">
        <v>2</v>
      </c>
    </row>
    <row r="46925" spans="18:18" x14ac:dyDescent="0.25">
      <c r="R46925" s="15">
        <v>2</v>
      </c>
    </row>
    <row r="46926" spans="18:18" x14ac:dyDescent="0.25">
      <c r="R46926" s="15">
        <v>2</v>
      </c>
    </row>
    <row r="46927" spans="18:18" x14ac:dyDescent="0.25">
      <c r="R46927" s="15">
        <v>1</v>
      </c>
    </row>
    <row r="46928" spans="18:18" x14ac:dyDescent="0.25">
      <c r="R46928" s="15">
        <v>1</v>
      </c>
    </row>
    <row r="46929" spans="18:18" x14ac:dyDescent="0.25">
      <c r="R46929" s="15">
        <v>1</v>
      </c>
    </row>
    <row r="46930" spans="18:18" x14ac:dyDescent="0.25">
      <c r="R46930" s="15">
        <v>1</v>
      </c>
    </row>
    <row r="46931" spans="18:18" x14ac:dyDescent="0.25">
      <c r="R46931" s="15">
        <v>1</v>
      </c>
    </row>
    <row r="46932" spans="18:18" x14ac:dyDescent="0.25">
      <c r="R46932" s="15">
        <v>1</v>
      </c>
    </row>
    <row r="46933" spans="18:18" x14ac:dyDescent="0.25">
      <c r="R46933" s="15">
        <v>1</v>
      </c>
    </row>
    <row r="46934" spans="18:18" x14ac:dyDescent="0.25">
      <c r="R46934" s="15">
        <v>1</v>
      </c>
    </row>
    <row r="46935" spans="18:18" x14ac:dyDescent="0.25">
      <c r="R46935" s="15">
        <v>1</v>
      </c>
    </row>
    <row r="46936" spans="18:18" x14ac:dyDescent="0.25">
      <c r="R46936" s="15">
        <v>2</v>
      </c>
    </row>
    <row r="46937" spans="18:18" x14ac:dyDescent="0.25">
      <c r="R46937" s="15">
        <v>2</v>
      </c>
    </row>
    <row r="46938" spans="18:18" x14ac:dyDescent="0.25">
      <c r="R46938" s="15">
        <v>1</v>
      </c>
    </row>
    <row r="46939" spans="18:18" x14ac:dyDescent="0.25">
      <c r="R46939" s="15">
        <v>1</v>
      </c>
    </row>
    <row r="46940" spans="18:18" x14ac:dyDescent="0.25">
      <c r="R46940" s="15">
        <v>1</v>
      </c>
    </row>
    <row r="46941" spans="18:18" x14ac:dyDescent="0.25">
      <c r="R46941" s="15">
        <v>1</v>
      </c>
    </row>
    <row r="46942" spans="18:18" x14ac:dyDescent="0.25">
      <c r="R46942" s="15">
        <v>1</v>
      </c>
    </row>
    <row r="46943" spans="18:18" x14ac:dyDescent="0.25">
      <c r="R46943" s="15">
        <v>1</v>
      </c>
    </row>
    <row r="46944" spans="18:18" x14ac:dyDescent="0.25">
      <c r="R46944" s="15">
        <v>1</v>
      </c>
    </row>
    <row r="46945" spans="18:18" x14ac:dyDescent="0.25">
      <c r="R46945" s="15">
        <v>1</v>
      </c>
    </row>
    <row r="46946" spans="18:18" x14ac:dyDescent="0.25">
      <c r="R46946" s="15">
        <v>1</v>
      </c>
    </row>
    <row r="46947" spans="18:18" x14ac:dyDescent="0.25">
      <c r="R46947" s="15">
        <v>1</v>
      </c>
    </row>
    <row r="46948" spans="18:18" x14ac:dyDescent="0.25">
      <c r="R46948" s="15">
        <v>1</v>
      </c>
    </row>
    <row r="46949" spans="18:18" x14ac:dyDescent="0.25">
      <c r="R46949" s="15">
        <v>3</v>
      </c>
    </row>
    <row r="46950" spans="18:18" x14ac:dyDescent="0.25">
      <c r="R46950" s="15">
        <v>3</v>
      </c>
    </row>
    <row r="46951" spans="18:18" x14ac:dyDescent="0.25">
      <c r="R46951" s="15">
        <v>3</v>
      </c>
    </row>
    <row r="46952" spans="18:18" x14ac:dyDescent="0.25">
      <c r="R46952" s="15">
        <v>3</v>
      </c>
    </row>
    <row r="46953" spans="18:18" x14ac:dyDescent="0.25">
      <c r="R46953" s="15">
        <v>3</v>
      </c>
    </row>
    <row r="46954" spans="18:18" x14ac:dyDescent="0.25">
      <c r="R46954" s="15">
        <v>3</v>
      </c>
    </row>
    <row r="46955" spans="18:18" x14ac:dyDescent="0.25">
      <c r="R46955" s="15">
        <v>3</v>
      </c>
    </row>
    <row r="46956" spans="18:18" x14ac:dyDescent="0.25">
      <c r="R46956" s="15">
        <v>3</v>
      </c>
    </row>
    <row r="46957" spans="18:18" x14ac:dyDescent="0.25">
      <c r="R46957" s="15">
        <v>3</v>
      </c>
    </row>
    <row r="46958" spans="18:18" x14ac:dyDescent="0.25">
      <c r="R46958" s="15">
        <v>3</v>
      </c>
    </row>
    <row r="46959" spans="18:18" x14ac:dyDescent="0.25">
      <c r="R46959" s="15">
        <v>3</v>
      </c>
    </row>
    <row r="46960" spans="18:18" x14ac:dyDescent="0.25">
      <c r="R46960" s="15">
        <v>3</v>
      </c>
    </row>
    <row r="46961" spans="18:18" x14ac:dyDescent="0.25">
      <c r="R46961" s="15">
        <v>3</v>
      </c>
    </row>
    <row r="46962" spans="18:18" x14ac:dyDescent="0.25">
      <c r="R46962" s="15">
        <v>3</v>
      </c>
    </row>
    <row r="46963" spans="18:18" x14ac:dyDescent="0.25">
      <c r="R46963" s="15">
        <v>3</v>
      </c>
    </row>
    <row r="46964" spans="18:18" x14ac:dyDescent="0.25">
      <c r="R46964" s="15">
        <v>3</v>
      </c>
    </row>
    <row r="46965" spans="18:18" x14ac:dyDescent="0.25">
      <c r="R46965" s="15">
        <v>3</v>
      </c>
    </row>
    <row r="46966" spans="18:18" x14ac:dyDescent="0.25">
      <c r="R46966" s="15">
        <v>3</v>
      </c>
    </row>
    <row r="46967" spans="18:18" x14ac:dyDescent="0.25">
      <c r="R46967" s="15">
        <v>3</v>
      </c>
    </row>
    <row r="46968" spans="18:18" x14ac:dyDescent="0.25">
      <c r="R46968" s="15">
        <v>3</v>
      </c>
    </row>
    <row r="46969" spans="18:18" x14ac:dyDescent="0.25">
      <c r="R46969" s="15">
        <v>3</v>
      </c>
    </row>
    <row r="46970" spans="18:18" x14ac:dyDescent="0.25">
      <c r="R46970" s="15">
        <v>4</v>
      </c>
    </row>
    <row r="46971" spans="18:18" x14ac:dyDescent="0.25">
      <c r="R46971" s="15">
        <v>4</v>
      </c>
    </row>
    <row r="46972" spans="18:18" x14ac:dyDescent="0.25">
      <c r="R46972" s="15">
        <v>4</v>
      </c>
    </row>
    <row r="46973" spans="18:18" x14ac:dyDescent="0.25">
      <c r="R46973" s="15">
        <v>4</v>
      </c>
    </row>
    <row r="46974" spans="18:18" x14ac:dyDescent="0.25">
      <c r="R46974" s="15">
        <v>4</v>
      </c>
    </row>
    <row r="46975" spans="18:18" x14ac:dyDescent="0.25">
      <c r="R46975" s="15">
        <v>4</v>
      </c>
    </row>
    <row r="46976" spans="18:18" x14ac:dyDescent="0.25">
      <c r="R46976" s="15">
        <v>4</v>
      </c>
    </row>
    <row r="46977" spans="18:18" x14ac:dyDescent="0.25">
      <c r="R46977" s="15">
        <v>4</v>
      </c>
    </row>
    <row r="46978" spans="18:18" x14ac:dyDescent="0.25">
      <c r="R46978" s="15">
        <v>4</v>
      </c>
    </row>
    <row r="46979" spans="18:18" x14ac:dyDescent="0.25">
      <c r="R46979" s="15">
        <v>4</v>
      </c>
    </row>
    <row r="46980" spans="18:18" x14ac:dyDescent="0.25">
      <c r="R46980" s="15">
        <v>2</v>
      </c>
    </row>
    <row r="46981" spans="18:18" x14ac:dyDescent="0.25">
      <c r="R46981" s="15">
        <v>2</v>
      </c>
    </row>
    <row r="46982" spans="18:18" x14ac:dyDescent="0.25">
      <c r="R46982" s="15">
        <v>2</v>
      </c>
    </row>
    <row r="46983" spans="18:18" x14ac:dyDescent="0.25">
      <c r="R46983" s="15">
        <v>2</v>
      </c>
    </row>
    <row r="46984" spans="18:18" x14ac:dyDescent="0.25">
      <c r="R46984" s="15">
        <v>2</v>
      </c>
    </row>
    <row r="46985" spans="18:18" x14ac:dyDescent="0.25">
      <c r="R46985" s="15">
        <v>2</v>
      </c>
    </row>
    <row r="46986" spans="18:18" x14ac:dyDescent="0.25">
      <c r="R46986" s="15">
        <v>2</v>
      </c>
    </row>
    <row r="46987" spans="18:18" x14ac:dyDescent="0.25">
      <c r="R46987" s="15">
        <v>2</v>
      </c>
    </row>
    <row r="46988" spans="18:18" x14ac:dyDescent="0.25">
      <c r="R46988" s="15">
        <v>2</v>
      </c>
    </row>
    <row r="46989" spans="18:18" x14ac:dyDescent="0.25">
      <c r="R46989" s="15">
        <v>3</v>
      </c>
    </row>
    <row r="46990" spans="18:18" x14ac:dyDescent="0.25">
      <c r="R46990" s="15">
        <v>3</v>
      </c>
    </row>
    <row r="46991" spans="18:18" x14ac:dyDescent="0.25">
      <c r="R46991" s="15">
        <v>3</v>
      </c>
    </row>
    <row r="46992" spans="18:18" x14ac:dyDescent="0.25">
      <c r="R46992" s="15">
        <v>3</v>
      </c>
    </row>
    <row r="46993" spans="18:18" x14ac:dyDescent="0.25">
      <c r="R46993" s="15">
        <v>3</v>
      </c>
    </row>
    <row r="46994" spans="18:18" x14ac:dyDescent="0.25">
      <c r="R46994" s="15">
        <v>3</v>
      </c>
    </row>
    <row r="46995" spans="18:18" x14ac:dyDescent="0.25">
      <c r="R46995" s="15">
        <v>3</v>
      </c>
    </row>
    <row r="46996" spans="18:18" x14ac:dyDescent="0.25">
      <c r="R46996" s="15">
        <v>3</v>
      </c>
    </row>
    <row r="46997" spans="18:18" x14ac:dyDescent="0.25">
      <c r="R46997" s="15">
        <v>3</v>
      </c>
    </row>
    <row r="46998" spans="18:18" x14ac:dyDescent="0.25">
      <c r="R46998" s="15">
        <v>3</v>
      </c>
    </row>
    <row r="46999" spans="18:18" x14ac:dyDescent="0.25">
      <c r="R46999" s="15">
        <v>3</v>
      </c>
    </row>
    <row r="47000" spans="18:18" x14ac:dyDescent="0.25">
      <c r="R47000" s="15">
        <v>3</v>
      </c>
    </row>
    <row r="47001" spans="18:18" x14ac:dyDescent="0.25">
      <c r="R47001" s="15">
        <v>3</v>
      </c>
    </row>
    <row r="47002" spans="18:18" x14ac:dyDescent="0.25">
      <c r="R47002" s="15">
        <v>3</v>
      </c>
    </row>
    <row r="47003" spans="18:18" x14ac:dyDescent="0.25">
      <c r="R47003" s="15">
        <v>3</v>
      </c>
    </row>
    <row r="47004" spans="18:18" x14ac:dyDescent="0.25">
      <c r="R47004" s="15">
        <v>3</v>
      </c>
    </row>
    <row r="47005" spans="18:18" x14ac:dyDescent="0.25">
      <c r="R47005" s="15">
        <v>3</v>
      </c>
    </row>
    <row r="47006" spans="18:18" x14ac:dyDescent="0.25">
      <c r="R47006" s="15">
        <v>3</v>
      </c>
    </row>
    <row r="47007" spans="18:18" x14ac:dyDescent="0.25">
      <c r="R47007" s="15">
        <v>3</v>
      </c>
    </row>
    <row r="47008" spans="18:18" x14ac:dyDescent="0.25">
      <c r="R47008" s="15">
        <v>3</v>
      </c>
    </row>
    <row r="47009" spans="18:18" x14ac:dyDescent="0.25">
      <c r="R47009" s="15">
        <v>3</v>
      </c>
    </row>
    <row r="47010" spans="18:18" x14ac:dyDescent="0.25">
      <c r="R47010" s="15">
        <v>3</v>
      </c>
    </row>
    <row r="47011" spans="18:18" x14ac:dyDescent="0.25">
      <c r="R47011" s="15">
        <v>3</v>
      </c>
    </row>
    <row r="47012" spans="18:18" x14ac:dyDescent="0.25">
      <c r="R47012" s="15">
        <v>3</v>
      </c>
    </row>
    <row r="47013" spans="18:18" x14ac:dyDescent="0.25">
      <c r="R47013" s="15">
        <v>3</v>
      </c>
    </row>
    <row r="47014" spans="18:18" x14ac:dyDescent="0.25">
      <c r="R47014" s="15">
        <v>3</v>
      </c>
    </row>
    <row r="47015" spans="18:18" x14ac:dyDescent="0.25">
      <c r="R47015" s="15">
        <v>3</v>
      </c>
    </row>
    <row r="47016" spans="18:18" x14ac:dyDescent="0.25">
      <c r="R47016" s="15">
        <v>3</v>
      </c>
    </row>
    <row r="47017" spans="18:18" x14ac:dyDescent="0.25">
      <c r="R47017" s="15">
        <v>3</v>
      </c>
    </row>
    <row r="47018" spans="18:18" x14ac:dyDescent="0.25">
      <c r="R47018" s="15">
        <v>3</v>
      </c>
    </row>
    <row r="47019" spans="18:18" x14ac:dyDescent="0.25">
      <c r="R47019" s="15">
        <v>3</v>
      </c>
    </row>
    <row r="47020" spans="18:18" x14ac:dyDescent="0.25">
      <c r="R47020" s="15">
        <v>3</v>
      </c>
    </row>
    <row r="47021" spans="18:18" x14ac:dyDescent="0.25">
      <c r="R47021" s="15">
        <v>3</v>
      </c>
    </row>
    <row r="47022" spans="18:18" x14ac:dyDescent="0.25">
      <c r="R47022" s="15">
        <v>3</v>
      </c>
    </row>
    <row r="47023" spans="18:18" x14ac:dyDescent="0.25">
      <c r="R47023" s="15">
        <v>3</v>
      </c>
    </row>
    <row r="47024" spans="18:18" x14ac:dyDescent="0.25">
      <c r="R47024" s="15">
        <v>3</v>
      </c>
    </row>
    <row r="47025" spans="18:18" x14ac:dyDescent="0.25">
      <c r="R47025" s="15">
        <v>3</v>
      </c>
    </row>
    <row r="47026" spans="18:18" x14ac:dyDescent="0.25">
      <c r="R47026" s="15">
        <v>3</v>
      </c>
    </row>
    <row r="47027" spans="18:18" x14ac:dyDescent="0.25">
      <c r="R47027" s="15">
        <v>3</v>
      </c>
    </row>
    <row r="47028" spans="18:18" x14ac:dyDescent="0.25">
      <c r="R47028" s="15">
        <v>3</v>
      </c>
    </row>
    <row r="47029" spans="18:18" x14ac:dyDescent="0.25">
      <c r="R47029" s="15">
        <v>3</v>
      </c>
    </row>
    <row r="47030" spans="18:18" x14ac:dyDescent="0.25">
      <c r="R47030" s="15">
        <v>3</v>
      </c>
    </row>
    <row r="47031" spans="18:18" x14ac:dyDescent="0.25">
      <c r="R47031" s="15">
        <v>3</v>
      </c>
    </row>
    <row r="47032" spans="18:18" x14ac:dyDescent="0.25">
      <c r="R47032" s="15">
        <v>3</v>
      </c>
    </row>
    <row r="47033" spans="18:18" x14ac:dyDescent="0.25">
      <c r="R47033" s="15">
        <v>3</v>
      </c>
    </row>
    <row r="47034" spans="18:18" x14ac:dyDescent="0.25">
      <c r="R47034" s="15">
        <v>3</v>
      </c>
    </row>
    <row r="47035" spans="18:18" x14ac:dyDescent="0.25">
      <c r="R47035" s="15">
        <v>3</v>
      </c>
    </row>
    <row r="47036" spans="18:18" x14ac:dyDescent="0.25">
      <c r="R47036" s="15">
        <v>3</v>
      </c>
    </row>
    <row r="47037" spans="18:18" x14ac:dyDescent="0.25">
      <c r="R47037" s="15">
        <v>3</v>
      </c>
    </row>
    <row r="47038" spans="18:18" x14ac:dyDescent="0.25">
      <c r="R47038" s="15">
        <v>3</v>
      </c>
    </row>
    <row r="47039" spans="18:18" x14ac:dyDescent="0.25">
      <c r="R47039" s="15">
        <v>3</v>
      </c>
    </row>
    <row r="47040" spans="18:18" x14ac:dyDescent="0.25">
      <c r="R47040" s="15">
        <v>3</v>
      </c>
    </row>
    <row r="47041" spans="18:18" x14ac:dyDescent="0.25">
      <c r="R47041" s="15">
        <v>3</v>
      </c>
    </row>
    <row r="47042" spans="18:18" x14ac:dyDescent="0.25">
      <c r="R47042" s="15">
        <v>3</v>
      </c>
    </row>
    <row r="47043" spans="18:18" x14ac:dyDescent="0.25">
      <c r="R47043" s="15">
        <v>3</v>
      </c>
    </row>
    <row r="47044" spans="18:18" x14ac:dyDescent="0.25">
      <c r="R47044" s="15">
        <v>3</v>
      </c>
    </row>
    <row r="47045" spans="18:18" x14ac:dyDescent="0.25">
      <c r="R47045" s="15">
        <v>3</v>
      </c>
    </row>
    <row r="47046" spans="18:18" x14ac:dyDescent="0.25">
      <c r="R47046" s="15">
        <v>3</v>
      </c>
    </row>
    <row r="47047" spans="18:18" x14ac:dyDescent="0.25">
      <c r="R47047" s="15">
        <v>3</v>
      </c>
    </row>
    <row r="47048" spans="18:18" x14ac:dyDescent="0.25">
      <c r="R47048" s="15">
        <v>3</v>
      </c>
    </row>
    <row r="47049" spans="18:18" x14ac:dyDescent="0.25">
      <c r="R47049" s="15">
        <v>3</v>
      </c>
    </row>
    <row r="47050" spans="18:18" x14ac:dyDescent="0.25">
      <c r="R47050" s="15">
        <v>3</v>
      </c>
    </row>
    <row r="47051" spans="18:18" x14ac:dyDescent="0.25">
      <c r="R47051" s="15">
        <v>3</v>
      </c>
    </row>
    <row r="47052" spans="18:18" x14ac:dyDescent="0.25">
      <c r="R47052" s="15">
        <v>3</v>
      </c>
    </row>
    <row r="47053" spans="18:18" x14ac:dyDescent="0.25">
      <c r="R47053" s="15">
        <v>3</v>
      </c>
    </row>
    <row r="47054" spans="18:18" x14ac:dyDescent="0.25">
      <c r="R47054" s="15">
        <v>3</v>
      </c>
    </row>
    <row r="47055" spans="18:18" x14ac:dyDescent="0.25">
      <c r="R47055" s="15">
        <v>3</v>
      </c>
    </row>
    <row r="47056" spans="18:18" x14ac:dyDescent="0.25">
      <c r="R47056" s="15">
        <v>3</v>
      </c>
    </row>
    <row r="47057" spans="18:18" x14ac:dyDescent="0.25">
      <c r="R47057" s="15">
        <v>3</v>
      </c>
    </row>
    <row r="47058" spans="18:18" x14ac:dyDescent="0.25">
      <c r="R47058" s="15">
        <v>3</v>
      </c>
    </row>
    <row r="47059" spans="18:18" x14ac:dyDescent="0.25">
      <c r="R47059" s="15">
        <v>3</v>
      </c>
    </row>
    <row r="47060" spans="18:18" x14ac:dyDescent="0.25">
      <c r="R47060" s="15">
        <v>3</v>
      </c>
    </row>
    <row r="47061" spans="18:18" x14ac:dyDescent="0.25">
      <c r="R47061" s="15">
        <v>3</v>
      </c>
    </row>
    <row r="47062" spans="18:18" x14ac:dyDescent="0.25">
      <c r="R47062" s="15">
        <v>3</v>
      </c>
    </row>
    <row r="47063" spans="18:18" x14ac:dyDescent="0.25">
      <c r="R47063" s="15">
        <v>3</v>
      </c>
    </row>
    <row r="47064" spans="18:18" x14ac:dyDescent="0.25">
      <c r="R47064" s="15">
        <v>3</v>
      </c>
    </row>
    <row r="47065" spans="18:18" x14ac:dyDescent="0.25">
      <c r="R47065" s="15">
        <v>3</v>
      </c>
    </row>
    <row r="47066" spans="18:18" x14ac:dyDescent="0.25">
      <c r="R47066" s="15">
        <v>3</v>
      </c>
    </row>
    <row r="47067" spans="18:18" x14ac:dyDescent="0.25">
      <c r="R47067" s="15">
        <v>3</v>
      </c>
    </row>
    <row r="47068" spans="18:18" x14ac:dyDescent="0.25">
      <c r="R47068" s="15">
        <v>3</v>
      </c>
    </row>
    <row r="47069" spans="18:18" x14ac:dyDescent="0.25">
      <c r="R47069" s="15">
        <v>3</v>
      </c>
    </row>
    <row r="47070" spans="18:18" x14ac:dyDescent="0.25">
      <c r="R47070" s="15">
        <v>3</v>
      </c>
    </row>
    <row r="47071" spans="18:18" x14ac:dyDescent="0.25">
      <c r="R47071" s="15">
        <v>3</v>
      </c>
    </row>
    <row r="47072" spans="18:18" x14ac:dyDescent="0.25">
      <c r="R47072" s="15">
        <v>3</v>
      </c>
    </row>
    <row r="47073" spans="18:18" x14ac:dyDescent="0.25">
      <c r="R47073" s="15">
        <v>3</v>
      </c>
    </row>
    <row r="47074" spans="18:18" x14ac:dyDescent="0.25">
      <c r="R47074" s="15">
        <v>3</v>
      </c>
    </row>
    <row r="47075" spans="18:18" x14ac:dyDescent="0.25">
      <c r="R47075" s="15">
        <v>3</v>
      </c>
    </row>
    <row r="47076" spans="18:18" x14ac:dyDescent="0.25">
      <c r="R47076" s="15">
        <v>3</v>
      </c>
    </row>
    <row r="47077" spans="18:18" x14ac:dyDescent="0.25">
      <c r="R47077" s="15">
        <v>3</v>
      </c>
    </row>
    <row r="47078" spans="18:18" x14ac:dyDescent="0.25">
      <c r="R47078" s="15">
        <v>3</v>
      </c>
    </row>
    <row r="47079" spans="18:18" x14ac:dyDescent="0.25">
      <c r="R47079" s="15">
        <v>3</v>
      </c>
    </row>
    <row r="47080" spans="18:18" x14ac:dyDescent="0.25">
      <c r="R47080" s="15">
        <v>3</v>
      </c>
    </row>
    <row r="47081" spans="18:18" x14ac:dyDescent="0.25">
      <c r="R47081" s="15">
        <v>3</v>
      </c>
    </row>
    <row r="47082" spans="18:18" x14ac:dyDescent="0.25">
      <c r="R47082" s="15">
        <v>3</v>
      </c>
    </row>
    <row r="47083" spans="18:18" x14ac:dyDescent="0.25">
      <c r="R47083" s="15">
        <v>3</v>
      </c>
    </row>
    <row r="47084" spans="18:18" x14ac:dyDescent="0.25">
      <c r="R47084" s="15">
        <v>3</v>
      </c>
    </row>
    <row r="47085" spans="18:18" x14ac:dyDescent="0.25">
      <c r="R47085" s="15">
        <v>3</v>
      </c>
    </row>
    <row r="47086" spans="18:18" x14ac:dyDescent="0.25">
      <c r="R47086" s="15">
        <v>3</v>
      </c>
    </row>
    <row r="47087" spans="18:18" x14ac:dyDescent="0.25">
      <c r="R47087" s="15">
        <v>3</v>
      </c>
    </row>
    <row r="47088" spans="18:18" x14ac:dyDescent="0.25">
      <c r="R47088" s="15">
        <v>3</v>
      </c>
    </row>
    <row r="47089" spans="18:18" x14ac:dyDescent="0.25">
      <c r="R47089" s="15">
        <v>3</v>
      </c>
    </row>
    <row r="47090" spans="18:18" x14ac:dyDescent="0.25">
      <c r="R47090" s="15">
        <v>3</v>
      </c>
    </row>
    <row r="47091" spans="18:18" x14ac:dyDescent="0.25">
      <c r="R47091" s="15">
        <v>3</v>
      </c>
    </row>
    <row r="47092" spans="18:18" x14ac:dyDescent="0.25">
      <c r="R47092" s="15">
        <v>3</v>
      </c>
    </row>
    <row r="47093" spans="18:18" x14ac:dyDescent="0.25">
      <c r="R47093" s="15">
        <v>3</v>
      </c>
    </row>
    <row r="47094" spans="18:18" x14ac:dyDescent="0.25">
      <c r="R47094" s="15">
        <v>3</v>
      </c>
    </row>
    <row r="47095" spans="18:18" x14ac:dyDescent="0.25">
      <c r="R47095" s="15">
        <v>3</v>
      </c>
    </row>
    <row r="47096" spans="18:18" x14ac:dyDescent="0.25">
      <c r="R47096" s="15">
        <v>3</v>
      </c>
    </row>
    <row r="47097" spans="18:18" x14ac:dyDescent="0.25">
      <c r="R47097" s="15">
        <v>3</v>
      </c>
    </row>
    <row r="47098" spans="18:18" x14ac:dyDescent="0.25">
      <c r="R47098" s="15">
        <v>3</v>
      </c>
    </row>
    <row r="47099" spans="18:18" x14ac:dyDescent="0.25">
      <c r="R47099" s="15">
        <v>4</v>
      </c>
    </row>
    <row r="47100" spans="18:18" x14ac:dyDescent="0.25">
      <c r="R47100" s="15">
        <v>4</v>
      </c>
    </row>
    <row r="47101" spans="18:18" x14ac:dyDescent="0.25">
      <c r="R47101" s="15">
        <v>4</v>
      </c>
    </row>
    <row r="47102" spans="18:18" x14ac:dyDescent="0.25">
      <c r="R47102" s="15">
        <v>4</v>
      </c>
    </row>
    <row r="47103" spans="18:18" x14ac:dyDescent="0.25">
      <c r="R47103" s="15">
        <v>4</v>
      </c>
    </row>
    <row r="47104" spans="18:18" x14ac:dyDescent="0.25">
      <c r="R47104" s="15">
        <v>4</v>
      </c>
    </row>
    <row r="47105" spans="18:18" x14ac:dyDescent="0.25">
      <c r="R47105" s="15">
        <v>4</v>
      </c>
    </row>
    <row r="47106" spans="18:18" x14ac:dyDescent="0.25">
      <c r="R47106" s="15">
        <v>4</v>
      </c>
    </row>
    <row r="47107" spans="18:18" x14ac:dyDescent="0.25">
      <c r="R47107" s="15">
        <v>4</v>
      </c>
    </row>
    <row r="47108" spans="18:18" x14ac:dyDescent="0.25">
      <c r="R47108" s="15">
        <v>4</v>
      </c>
    </row>
    <row r="47109" spans="18:18" x14ac:dyDescent="0.25">
      <c r="R47109" s="15">
        <v>4</v>
      </c>
    </row>
    <row r="47110" spans="18:18" x14ac:dyDescent="0.25">
      <c r="R47110" s="15">
        <v>4</v>
      </c>
    </row>
    <row r="47111" spans="18:18" x14ac:dyDescent="0.25">
      <c r="R47111" s="15">
        <v>4</v>
      </c>
    </row>
    <row r="47112" spans="18:18" x14ac:dyDescent="0.25">
      <c r="R47112" s="15">
        <v>4</v>
      </c>
    </row>
    <row r="47113" spans="18:18" x14ac:dyDescent="0.25">
      <c r="R47113" s="15">
        <v>4</v>
      </c>
    </row>
    <row r="47114" spans="18:18" x14ac:dyDescent="0.25">
      <c r="R47114" s="15">
        <v>4</v>
      </c>
    </row>
    <row r="47115" spans="18:18" x14ac:dyDescent="0.25">
      <c r="R47115" s="15">
        <v>4</v>
      </c>
    </row>
    <row r="47116" spans="18:18" x14ac:dyDescent="0.25">
      <c r="R47116" s="15">
        <v>4</v>
      </c>
    </row>
    <row r="47117" spans="18:18" x14ac:dyDescent="0.25">
      <c r="R47117" s="15">
        <v>4</v>
      </c>
    </row>
    <row r="47118" spans="18:18" x14ac:dyDescent="0.25">
      <c r="R47118" s="15">
        <v>4</v>
      </c>
    </row>
    <row r="47119" spans="18:18" x14ac:dyDescent="0.25">
      <c r="R47119" s="15">
        <v>4</v>
      </c>
    </row>
    <row r="47120" spans="18:18" x14ac:dyDescent="0.25">
      <c r="R47120" s="15">
        <v>4</v>
      </c>
    </row>
    <row r="47121" spans="18:18" x14ac:dyDescent="0.25">
      <c r="R47121" s="15">
        <v>4</v>
      </c>
    </row>
    <row r="47122" spans="18:18" x14ac:dyDescent="0.25">
      <c r="R47122" s="15">
        <v>4</v>
      </c>
    </row>
    <row r="47123" spans="18:18" x14ac:dyDescent="0.25">
      <c r="R47123" s="15">
        <v>4</v>
      </c>
    </row>
    <row r="47124" spans="18:18" x14ac:dyDescent="0.25">
      <c r="R47124" s="15">
        <v>4</v>
      </c>
    </row>
    <row r="47125" spans="18:18" x14ac:dyDescent="0.25">
      <c r="R47125" s="15">
        <v>4</v>
      </c>
    </row>
    <row r="47126" spans="18:18" x14ac:dyDescent="0.25">
      <c r="R47126" s="15">
        <v>4</v>
      </c>
    </row>
    <row r="47127" spans="18:18" x14ac:dyDescent="0.25">
      <c r="R47127" s="15">
        <v>4</v>
      </c>
    </row>
    <row r="47128" spans="18:18" x14ac:dyDescent="0.25">
      <c r="R47128" s="15">
        <v>4</v>
      </c>
    </row>
    <row r="47129" spans="18:18" x14ac:dyDescent="0.25">
      <c r="R47129" s="15">
        <v>4</v>
      </c>
    </row>
    <row r="47130" spans="18:18" x14ac:dyDescent="0.25">
      <c r="R47130" s="15">
        <v>4</v>
      </c>
    </row>
    <row r="47131" spans="18:18" x14ac:dyDescent="0.25">
      <c r="R47131" s="15">
        <v>4</v>
      </c>
    </row>
    <row r="47132" spans="18:18" x14ac:dyDescent="0.25">
      <c r="R47132" s="15">
        <v>4</v>
      </c>
    </row>
    <row r="47133" spans="18:18" x14ac:dyDescent="0.25">
      <c r="R47133" s="15">
        <v>4</v>
      </c>
    </row>
    <row r="47134" spans="18:18" x14ac:dyDescent="0.25">
      <c r="R47134" s="15">
        <v>4</v>
      </c>
    </row>
    <row r="47135" spans="18:18" x14ac:dyDescent="0.25">
      <c r="R47135" s="15">
        <v>4</v>
      </c>
    </row>
    <row r="47136" spans="18:18" x14ac:dyDescent="0.25">
      <c r="R47136" s="15">
        <v>4</v>
      </c>
    </row>
    <row r="47137" spans="18:18" x14ac:dyDescent="0.25">
      <c r="R47137" s="15">
        <v>4</v>
      </c>
    </row>
    <row r="47138" spans="18:18" x14ac:dyDescent="0.25">
      <c r="R47138" s="15">
        <v>4</v>
      </c>
    </row>
    <row r="47139" spans="18:18" x14ac:dyDescent="0.25">
      <c r="R47139" s="15">
        <v>4</v>
      </c>
    </row>
    <row r="47140" spans="18:18" x14ac:dyDescent="0.25">
      <c r="R47140" s="15">
        <v>4</v>
      </c>
    </row>
    <row r="47141" spans="18:18" x14ac:dyDescent="0.25">
      <c r="R47141" s="15">
        <v>4</v>
      </c>
    </row>
    <row r="47142" spans="18:18" x14ac:dyDescent="0.25">
      <c r="R47142" s="15">
        <v>4</v>
      </c>
    </row>
    <row r="47143" spans="18:18" x14ac:dyDescent="0.25">
      <c r="R47143" s="15">
        <v>4</v>
      </c>
    </row>
    <row r="47144" spans="18:18" x14ac:dyDescent="0.25">
      <c r="R47144" s="15">
        <v>4</v>
      </c>
    </row>
    <row r="47145" spans="18:18" x14ac:dyDescent="0.25">
      <c r="R47145" s="15">
        <v>4</v>
      </c>
    </row>
    <row r="47146" spans="18:18" x14ac:dyDescent="0.25">
      <c r="R47146" s="15">
        <v>4</v>
      </c>
    </row>
    <row r="47147" spans="18:18" x14ac:dyDescent="0.25">
      <c r="R47147" s="15">
        <v>4</v>
      </c>
    </row>
    <row r="47148" spans="18:18" x14ac:dyDescent="0.25">
      <c r="R47148" s="15">
        <v>4</v>
      </c>
    </row>
    <row r="47149" spans="18:18" x14ac:dyDescent="0.25">
      <c r="R47149" s="15">
        <v>4</v>
      </c>
    </row>
    <row r="47150" spans="18:18" x14ac:dyDescent="0.25">
      <c r="R47150" s="15">
        <v>4</v>
      </c>
    </row>
    <row r="47151" spans="18:18" x14ac:dyDescent="0.25">
      <c r="R47151" s="15">
        <v>4</v>
      </c>
    </row>
    <row r="47152" spans="18:18" x14ac:dyDescent="0.25">
      <c r="R47152" s="15">
        <v>4</v>
      </c>
    </row>
    <row r="47153" spans="18:18" x14ac:dyDescent="0.25">
      <c r="R47153" s="15">
        <v>4</v>
      </c>
    </row>
    <row r="47154" spans="18:18" x14ac:dyDescent="0.25">
      <c r="R47154" s="15">
        <v>4</v>
      </c>
    </row>
    <row r="47155" spans="18:18" x14ac:dyDescent="0.25">
      <c r="R47155" s="15">
        <v>4</v>
      </c>
    </row>
    <row r="47156" spans="18:18" x14ac:dyDescent="0.25">
      <c r="R47156" s="15">
        <v>4</v>
      </c>
    </row>
    <row r="47157" spans="18:18" x14ac:dyDescent="0.25">
      <c r="R47157" s="15">
        <v>4</v>
      </c>
    </row>
    <row r="47158" spans="18:18" x14ac:dyDescent="0.25">
      <c r="R47158" s="15">
        <v>4</v>
      </c>
    </row>
    <row r="47159" spans="18:18" x14ac:dyDescent="0.25">
      <c r="R47159" s="15">
        <v>4</v>
      </c>
    </row>
    <row r="47160" spans="18:18" x14ac:dyDescent="0.25">
      <c r="R47160" s="15">
        <v>4</v>
      </c>
    </row>
    <row r="47161" spans="18:18" x14ac:dyDescent="0.25">
      <c r="R47161" s="15">
        <v>4</v>
      </c>
    </row>
    <row r="47162" spans="18:18" x14ac:dyDescent="0.25">
      <c r="R47162" s="15">
        <v>4</v>
      </c>
    </row>
    <row r="47163" spans="18:18" x14ac:dyDescent="0.25">
      <c r="R47163" s="15">
        <v>4</v>
      </c>
    </row>
    <row r="47164" spans="18:18" x14ac:dyDescent="0.25">
      <c r="R47164" s="15">
        <v>4</v>
      </c>
    </row>
    <row r="47165" spans="18:18" x14ac:dyDescent="0.25">
      <c r="R47165" s="15">
        <v>4</v>
      </c>
    </row>
    <row r="47166" spans="18:18" x14ac:dyDescent="0.25">
      <c r="R47166" s="15">
        <v>4</v>
      </c>
    </row>
    <row r="47167" spans="18:18" x14ac:dyDescent="0.25">
      <c r="R47167" s="15">
        <v>4</v>
      </c>
    </row>
    <row r="47168" spans="18:18" x14ac:dyDescent="0.25">
      <c r="R47168" s="15">
        <v>4</v>
      </c>
    </row>
    <row r="47169" spans="18:18" x14ac:dyDescent="0.25">
      <c r="R47169" s="15">
        <v>4</v>
      </c>
    </row>
    <row r="47170" spans="18:18" x14ac:dyDescent="0.25">
      <c r="R47170" s="15">
        <v>4</v>
      </c>
    </row>
    <row r="47171" spans="18:18" x14ac:dyDescent="0.25">
      <c r="R47171" s="15">
        <v>4</v>
      </c>
    </row>
    <row r="47172" spans="18:18" x14ac:dyDescent="0.25">
      <c r="R47172" s="15">
        <v>4</v>
      </c>
    </row>
    <row r="47173" spans="18:18" x14ac:dyDescent="0.25">
      <c r="R47173" s="15">
        <v>4</v>
      </c>
    </row>
    <row r="47174" spans="18:18" x14ac:dyDescent="0.25">
      <c r="R47174" s="15">
        <v>4</v>
      </c>
    </row>
    <row r="47175" spans="18:18" x14ac:dyDescent="0.25">
      <c r="R47175" s="15">
        <v>4</v>
      </c>
    </row>
    <row r="47176" spans="18:18" x14ac:dyDescent="0.25">
      <c r="R47176" s="15">
        <v>4</v>
      </c>
    </row>
    <row r="47177" spans="18:18" x14ac:dyDescent="0.25">
      <c r="R47177" s="15">
        <v>4</v>
      </c>
    </row>
    <row r="47178" spans="18:18" x14ac:dyDescent="0.25">
      <c r="R47178" s="15">
        <v>4</v>
      </c>
    </row>
    <row r="47179" spans="18:18" x14ac:dyDescent="0.25">
      <c r="R47179" s="15">
        <v>4</v>
      </c>
    </row>
    <row r="47180" spans="18:18" x14ac:dyDescent="0.25">
      <c r="R47180" s="15">
        <v>4</v>
      </c>
    </row>
    <row r="47181" spans="18:18" x14ac:dyDescent="0.25">
      <c r="R47181" s="15">
        <v>4</v>
      </c>
    </row>
    <row r="47182" spans="18:18" x14ac:dyDescent="0.25">
      <c r="R47182" s="15">
        <v>4</v>
      </c>
    </row>
    <row r="47183" spans="18:18" x14ac:dyDescent="0.25">
      <c r="R47183" s="15">
        <v>4</v>
      </c>
    </row>
    <row r="47184" spans="18:18" x14ac:dyDescent="0.25">
      <c r="R47184" s="15">
        <v>4</v>
      </c>
    </row>
    <row r="47185" spans="18:18" x14ac:dyDescent="0.25">
      <c r="R47185" s="15">
        <v>4</v>
      </c>
    </row>
    <row r="47186" spans="18:18" x14ac:dyDescent="0.25">
      <c r="R47186" s="15">
        <v>4</v>
      </c>
    </row>
    <row r="47187" spans="18:18" x14ac:dyDescent="0.25">
      <c r="R47187" s="15">
        <v>4</v>
      </c>
    </row>
    <row r="47188" spans="18:18" x14ac:dyDescent="0.25">
      <c r="R47188" s="15">
        <v>4</v>
      </c>
    </row>
    <row r="47189" spans="18:18" x14ac:dyDescent="0.25">
      <c r="R47189" s="15">
        <v>4</v>
      </c>
    </row>
    <row r="47190" spans="18:18" x14ac:dyDescent="0.25">
      <c r="R47190" s="15">
        <v>4</v>
      </c>
    </row>
    <row r="47191" spans="18:18" x14ac:dyDescent="0.25">
      <c r="R47191" s="15">
        <v>4</v>
      </c>
    </row>
    <row r="47192" spans="18:18" x14ac:dyDescent="0.25">
      <c r="R47192" s="15">
        <v>4</v>
      </c>
    </row>
    <row r="47193" spans="18:18" x14ac:dyDescent="0.25">
      <c r="R47193" s="15">
        <v>3</v>
      </c>
    </row>
    <row r="47194" spans="18:18" x14ac:dyDescent="0.25">
      <c r="R47194" s="15">
        <v>3</v>
      </c>
    </row>
    <row r="47195" spans="18:18" x14ac:dyDescent="0.25">
      <c r="R47195" s="15">
        <v>3</v>
      </c>
    </row>
    <row r="47196" spans="18:18" x14ac:dyDescent="0.25">
      <c r="R47196" s="15">
        <v>3</v>
      </c>
    </row>
    <row r="47197" spans="18:18" x14ac:dyDescent="0.25">
      <c r="R47197" s="15">
        <v>3</v>
      </c>
    </row>
    <row r="47198" spans="18:18" x14ac:dyDescent="0.25">
      <c r="R47198" s="15">
        <v>3</v>
      </c>
    </row>
    <row r="47199" spans="18:18" x14ac:dyDescent="0.25">
      <c r="R47199" s="15">
        <v>3</v>
      </c>
    </row>
    <row r="47200" spans="18:18" x14ac:dyDescent="0.25">
      <c r="R47200" s="15">
        <v>3</v>
      </c>
    </row>
    <row r="47201" spans="18:18" x14ac:dyDescent="0.25">
      <c r="R47201" s="15">
        <v>3</v>
      </c>
    </row>
    <row r="47202" spans="18:18" x14ac:dyDescent="0.25">
      <c r="R47202" s="15">
        <v>3</v>
      </c>
    </row>
    <row r="47203" spans="18:18" x14ac:dyDescent="0.25">
      <c r="R47203" s="15">
        <v>3</v>
      </c>
    </row>
    <row r="47204" spans="18:18" x14ac:dyDescent="0.25">
      <c r="R47204" s="15">
        <v>3</v>
      </c>
    </row>
    <row r="47205" spans="18:18" x14ac:dyDescent="0.25">
      <c r="R47205" s="15">
        <v>3</v>
      </c>
    </row>
    <row r="47206" spans="18:18" x14ac:dyDescent="0.25">
      <c r="R47206" s="15">
        <v>3</v>
      </c>
    </row>
    <row r="47207" spans="18:18" x14ac:dyDescent="0.25">
      <c r="R47207" s="15">
        <v>3</v>
      </c>
    </row>
    <row r="47208" spans="18:18" x14ac:dyDescent="0.25">
      <c r="R47208" s="15">
        <v>3</v>
      </c>
    </row>
    <row r="47209" spans="18:18" x14ac:dyDescent="0.25">
      <c r="R47209" s="15">
        <v>3</v>
      </c>
    </row>
    <row r="47210" spans="18:18" x14ac:dyDescent="0.25">
      <c r="R47210" s="15">
        <v>3</v>
      </c>
    </row>
    <row r="47211" spans="18:18" x14ac:dyDescent="0.25">
      <c r="R47211" s="15">
        <v>3</v>
      </c>
    </row>
    <row r="47212" spans="18:18" x14ac:dyDescent="0.25">
      <c r="R47212" s="15">
        <v>3</v>
      </c>
    </row>
    <row r="47213" spans="18:18" x14ac:dyDescent="0.25">
      <c r="R47213" s="15">
        <v>3</v>
      </c>
    </row>
    <row r="47214" spans="18:18" x14ac:dyDescent="0.25">
      <c r="R47214" s="15">
        <v>3</v>
      </c>
    </row>
    <row r="47215" spans="18:18" x14ac:dyDescent="0.25">
      <c r="R47215" s="15">
        <v>3</v>
      </c>
    </row>
    <row r="47216" spans="18:18" x14ac:dyDescent="0.25">
      <c r="R47216" s="15">
        <v>3</v>
      </c>
    </row>
    <row r="47217" spans="18:18" x14ac:dyDescent="0.25">
      <c r="R47217" s="15">
        <v>3</v>
      </c>
    </row>
    <row r="47218" spans="18:18" x14ac:dyDescent="0.25">
      <c r="R47218" s="15">
        <v>3</v>
      </c>
    </row>
    <row r="47219" spans="18:18" x14ac:dyDescent="0.25">
      <c r="R47219" s="15">
        <v>3</v>
      </c>
    </row>
    <row r="47220" spans="18:18" x14ac:dyDescent="0.25">
      <c r="R47220" s="15">
        <v>3</v>
      </c>
    </row>
    <row r="47221" spans="18:18" x14ac:dyDescent="0.25">
      <c r="R47221" s="15">
        <v>3</v>
      </c>
    </row>
    <row r="47222" spans="18:18" x14ac:dyDescent="0.25">
      <c r="R47222" s="15">
        <v>3</v>
      </c>
    </row>
    <row r="47223" spans="18:18" x14ac:dyDescent="0.25">
      <c r="R47223" s="15">
        <v>3</v>
      </c>
    </row>
    <row r="47224" spans="18:18" x14ac:dyDescent="0.25">
      <c r="R47224" s="15">
        <v>3</v>
      </c>
    </row>
    <row r="47225" spans="18:18" x14ac:dyDescent="0.25">
      <c r="R47225" s="15">
        <v>3</v>
      </c>
    </row>
    <row r="47226" spans="18:18" x14ac:dyDescent="0.25">
      <c r="R47226" s="15">
        <v>3</v>
      </c>
    </row>
    <row r="47227" spans="18:18" x14ac:dyDescent="0.25">
      <c r="R47227" s="15">
        <v>3</v>
      </c>
    </row>
    <row r="47228" spans="18:18" x14ac:dyDescent="0.25">
      <c r="R47228" s="15">
        <v>3</v>
      </c>
    </row>
    <row r="47229" spans="18:18" x14ac:dyDescent="0.25">
      <c r="R47229" s="15">
        <v>3</v>
      </c>
    </row>
    <row r="47230" spans="18:18" x14ac:dyDescent="0.25">
      <c r="R47230" s="15">
        <v>3</v>
      </c>
    </row>
    <row r="47231" spans="18:18" x14ac:dyDescent="0.25">
      <c r="R47231" s="15">
        <v>3</v>
      </c>
    </row>
    <row r="47232" spans="18:18" x14ac:dyDescent="0.25">
      <c r="R47232" s="15">
        <v>3</v>
      </c>
    </row>
    <row r="47233" spans="18:18" x14ac:dyDescent="0.25">
      <c r="R47233" s="15">
        <v>3</v>
      </c>
    </row>
    <row r="47234" spans="18:18" x14ac:dyDescent="0.25">
      <c r="R47234" s="15">
        <v>3</v>
      </c>
    </row>
    <row r="47235" spans="18:18" x14ac:dyDescent="0.25">
      <c r="R47235" s="15">
        <v>3</v>
      </c>
    </row>
    <row r="47236" spans="18:18" x14ac:dyDescent="0.25">
      <c r="R47236" s="15">
        <v>3</v>
      </c>
    </row>
    <row r="47237" spans="18:18" x14ac:dyDescent="0.25">
      <c r="R47237" s="15">
        <v>3</v>
      </c>
    </row>
    <row r="47238" spans="18:18" x14ac:dyDescent="0.25">
      <c r="R47238" s="15">
        <v>3</v>
      </c>
    </row>
    <row r="47239" spans="18:18" x14ac:dyDescent="0.25">
      <c r="R47239" s="15">
        <v>3</v>
      </c>
    </row>
    <row r="47240" spans="18:18" x14ac:dyDescent="0.25">
      <c r="R47240" s="15">
        <v>3</v>
      </c>
    </row>
    <row r="47241" spans="18:18" x14ac:dyDescent="0.25">
      <c r="R47241" s="15">
        <v>3</v>
      </c>
    </row>
    <row r="47242" spans="18:18" x14ac:dyDescent="0.25">
      <c r="R47242" s="15">
        <v>3</v>
      </c>
    </row>
    <row r="47243" spans="18:18" x14ac:dyDescent="0.25">
      <c r="R47243" s="15">
        <v>3</v>
      </c>
    </row>
    <row r="47244" spans="18:18" x14ac:dyDescent="0.25">
      <c r="R47244" s="15">
        <v>3</v>
      </c>
    </row>
    <row r="47245" spans="18:18" x14ac:dyDescent="0.25">
      <c r="R47245" s="15">
        <v>3</v>
      </c>
    </row>
    <row r="47246" spans="18:18" x14ac:dyDescent="0.25">
      <c r="R47246" s="15">
        <v>3</v>
      </c>
    </row>
    <row r="47247" spans="18:18" x14ac:dyDescent="0.25">
      <c r="R47247" s="15">
        <v>3</v>
      </c>
    </row>
    <row r="47248" spans="18:18" x14ac:dyDescent="0.25">
      <c r="R47248" s="15">
        <v>3</v>
      </c>
    </row>
    <row r="47249" spans="18:18" x14ac:dyDescent="0.25">
      <c r="R47249" s="15">
        <v>5</v>
      </c>
    </row>
    <row r="47250" spans="18:18" x14ac:dyDescent="0.25">
      <c r="R47250" s="15">
        <v>5</v>
      </c>
    </row>
    <row r="47251" spans="18:18" x14ac:dyDescent="0.25">
      <c r="R47251" s="15">
        <v>5</v>
      </c>
    </row>
    <row r="47252" spans="18:18" x14ac:dyDescent="0.25">
      <c r="R47252" s="15">
        <v>5</v>
      </c>
    </row>
    <row r="47253" spans="18:18" x14ac:dyDescent="0.25">
      <c r="R47253" s="15">
        <v>5</v>
      </c>
    </row>
    <row r="47254" spans="18:18" x14ac:dyDescent="0.25">
      <c r="R47254" s="15">
        <v>5</v>
      </c>
    </row>
    <row r="47255" spans="18:18" x14ac:dyDescent="0.25">
      <c r="R47255" s="15">
        <v>5</v>
      </c>
    </row>
    <row r="47256" spans="18:18" x14ac:dyDescent="0.25">
      <c r="R47256" s="15">
        <v>5</v>
      </c>
    </row>
    <row r="47257" spans="18:18" x14ac:dyDescent="0.25">
      <c r="R47257" s="15">
        <v>5</v>
      </c>
    </row>
    <row r="47258" spans="18:18" x14ac:dyDescent="0.25">
      <c r="R47258" s="15">
        <v>5</v>
      </c>
    </row>
    <row r="47259" spans="18:18" x14ac:dyDescent="0.25">
      <c r="R47259" s="15">
        <v>5</v>
      </c>
    </row>
    <row r="47260" spans="18:18" x14ac:dyDescent="0.25">
      <c r="R47260" s="15">
        <v>5</v>
      </c>
    </row>
    <row r="47261" spans="18:18" x14ac:dyDescent="0.25">
      <c r="R47261" s="15">
        <v>5</v>
      </c>
    </row>
    <row r="47262" spans="18:18" x14ac:dyDescent="0.25">
      <c r="R47262" s="15">
        <v>5</v>
      </c>
    </row>
    <row r="47263" spans="18:18" x14ac:dyDescent="0.25">
      <c r="R47263" s="15">
        <v>5</v>
      </c>
    </row>
    <row r="47264" spans="18:18" x14ac:dyDescent="0.25">
      <c r="R47264" s="15">
        <v>5</v>
      </c>
    </row>
    <row r="47265" spans="18:18" x14ac:dyDescent="0.25">
      <c r="R47265" s="15">
        <v>5</v>
      </c>
    </row>
    <row r="47266" spans="18:18" x14ac:dyDescent="0.25">
      <c r="R47266" s="15">
        <v>3</v>
      </c>
    </row>
    <row r="47267" spans="18:18" x14ac:dyDescent="0.25">
      <c r="R47267" s="15">
        <v>3</v>
      </c>
    </row>
    <row r="47268" spans="18:18" x14ac:dyDescent="0.25">
      <c r="R47268" s="15">
        <v>3</v>
      </c>
    </row>
    <row r="47269" spans="18:18" x14ac:dyDescent="0.25">
      <c r="R47269" s="15">
        <v>3</v>
      </c>
    </row>
    <row r="47270" spans="18:18" x14ac:dyDescent="0.25">
      <c r="R47270" s="15">
        <v>3</v>
      </c>
    </row>
    <row r="47271" spans="18:18" x14ac:dyDescent="0.25">
      <c r="R47271" s="15">
        <v>3</v>
      </c>
    </row>
    <row r="47272" spans="18:18" x14ac:dyDescent="0.25">
      <c r="R47272" s="15">
        <v>3</v>
      </c>
    </row>
    <row r="47273" spans="18:18" x14ac:dyDescent="0.25">
      <c r="R47273" s="15">
        <v>3</v>
      </c>
    </row>
    <row r="47274" spans="18:18" x14ac:dyDescent="0.25">
      <c r="R47274" s="15">
        <v>3</v>
      </c>
    </row>
    <row r="47275" spans="18:18" x14ac:dyDescent="0.25">
      <c r="R47275" s="15">
        <v>3</v>
      </c>
    </row>
    <row r="47276" spans="18:18" x14ac:dyDescent="0.25">
      <c r="R47276" s="15">
        <v>3</v>
      </c>
    </row>
    <row r="47277" spans="18:18" x14ac:dyDescent="0.25">
      <c r="R47277" s="15">
        <v>3</v>
      </c>
    </row>
    <row r="47278" spans="18:18" x14ac:dyDescent="0.25">
      <c r="R47278" s="15">
        <v>3</v>
      </c>
    </row>
    <row r="47279" spans="18:18" x14ac:dyDescent="0.25">
      <c r="R47279" s="15">
        <v>3</v>
      </c>
    </row>
    <row r="47280" spans="18:18" x14ac:dyDescent="0.25">
      <c r="R47280" s="15">
        <v>3</v>
      </c>
    </row>
    <row r="47281" spans="18:18" x14ac:dyDescent="0.25">
      <c r="R47281" s="15">
        <v>3</v>
      </c>
    </row>
    <row r="47282" spans="18:18" x14ac:dyDescent="0.25">
      <c r="R47282" s="15">
        <v>3</v>
      </c>
    </row>
    <row r="47283" spans="18:18" x14ac:dyDescent="0.25">
      <c r="R47283" s="15">
        <v>3</v>
      </c>
    </row>
    <row r="47284" spans="18:18" x14ac:dyDescent="0.25">
      <c r="R47284" s="15">
        <v>3</v>
      </c>
    </row>
    <row r="47285" spans="18:18" x14ac:dyDescent="0.25">
      <c r="R47285" s="15">
        <v>3</v>
      </c>
    </row>
    <row r="47286" spans="18:18" x14ac:dyDescent="0.25">
      <c r="R47286" s="15">
        <v>3</v>
      </c>
    </row>
    <row r="47287" spans="18:18" x14ac:dyDescent="0.25">
      <c r="R47287" s="15">
        <v>3</v>
      </c>
    </row>
    <row r="47288" spans="18:18" x14ac:dyDescent="0.25">
      <c r="R47288" s="15">
        <v>3</v>
      </c>
    </row>
    <row r="47289" spans="18:18" x14ac:dyDescent="0.25">
      <c r="R47289" s="15">
        <v>3</v>
      </c>
    </row>
    <row r="47290" spans="18:18" x14ac:dyDescent="0.25">
      <c r="R47290" s="15">
        <v>3</v>
      </c>
    </row>
    <row r="47291" spans="18:18" x14ac:dyDescent="0.25">
      <c r="R47291" s="15">
        <v>3</v>
      </c>
    </row>
    <row r="47292" spans="18:18" x14ac:dyDescent="0.25">
      <c r="R47292" s="15">
        <v>3</v>
      </c>
    </row>
    <row r="47293" spans="18:18" x14ac:dyDescent="0.25">
      <c r="R47293" s="15">
        <v>3</v>
      </c>
    </row>
    <row r="47294" spans="18:18" x14ac:dyDescent="0.25">
      <c r="R47294" s="15">
        <v>3</v>
      </c>
    </row>
    <row r="47295" spans="18:18" x14ac:dyDescent="0.25">
      <c r="R47295" s="15">
        <v>3</v>
      </c>
    </row>
    <row r="47296" spans="18:18" x14ac:dyDescent="0.25">
      <c r="R47296" s="15">
        <v>3</v>
      </c>
    </row>
    <row r="47297" spans="18:18" x14ac:dyDescent="0.25">
      <c r="R47297" s="15">
        <v>3</v>
      </c>
    </row>
    <row r="47298" spans="18:18" x14ac:dyDescent="0.25">
      <c r="R47298" s="15">
        <v>3</v>
      </c>
    </row>
    <row r="47299" spans="18:18" x14ac:dyDescent="0.25">
      <c r="R47299" s="15">
        <v>3</v>
      </c>
    </row>
    <row r="47300" spans="18:18" x14ac:dyDescent="0.25">
      <c r="R47300" s="15">
        <v>3</v>
      </c>
    </row>
    <row r="47301" spans="18:18" x14ac:dyDescent="0.25">
      <c r="R47301" s="15">
        <v>3</v>
      </c>
    </row>
    <row r="47302" spans="18:18" x14ac:dyDescent="0.25">
      <c r="R47302" s="15">
        <v>3</v>
      </c>
    </row>
    <row r="47303" spans="18:18" x14ac:dyDescent="0.25">
      <c r="R47303" s="15">
        <v>3</v>
      </c>
    </row>
    <row r="47304" spans="18:18" x14ac:dyDescent="0.25">
      <c r="R47304" s="15">
        <v>3</v>
      </c>
    </row>
    <row r="47305" spans="18:18" x14ac:dyDescent="0.25">
      <c r="R47305" s="15">
        <v>3</v>
      </c>
    </row>
    <row r="47306" spans="18:18" x14ac:dyDescent="0.25">
      <c r="R47306" s="15">
        <v>3</v>
      </c>
    </row>
    <row r="47307" spans="18:18" x14ac:dyDescent="0.25">
      <c r="R47307" s="15">
        <v>3</v>
      </c>
    </row>
    <row r="47308" spans="18:18" x14ac:dyDescent="0.25">
      <c r="R47308" s="15">
        <v>3</v>
      </c>
    </row>
    <row r="47309" spans="18:18" x14ac:dyDescent="0.25">
      <c r="R47309" s="15">
        <v>4</v>
      </c>
    </row>
    <row r="47310" spans="18:18" x14ac:dyDescent="0.25">
      <c r="R47310" s="15">
        <v>4</v>
      </c>
    </row>
    <row r="47311" spans="18:18" x14ac:dyDescent="0.25">
      <c r="R47311" s="15">
        <v>4</v>
      </c>
    </row>
    <row r="47312" spans="18:18" x14ac:dyDescent="0.25">
      <c r="R47312" s="15">
        <v>4</v>
      </c>
    </row>
    <row r="47313" spans="18:18" x14ac:dyDescent="0.25">
      <c r="R47313" s="15">
        <v>4</v>
      </c>
    </row>
    <row r="47314" spans="18:18" x14ac:dyDescent="0.25">
      <c r="R47314" s="15">
        <v>4</v>
      </c>
    </row>
    <row r="47315" spans="18:18" x14ac:dyDescent="0.25">
      <c r="R47315" s="15">
        <v>4</v>
      </c>
    </row>
    <row r="47316" spans="18:18" x14ac:dyDescent="0.25">
      <c r="R47316" s="15">
        <v>4</v>
      </c>
    </row>
    <row r="47317" spans="18:18" x14ac:dyDescent="0.25">
      <c r="R47317" s="15">
        <v>4</v>
      </c>
    </row>
    <row r="47318" spans="18:18" x14ac:dyDescent="0.25">
      <c r="R47318" s="15">
        <v>4</v>
      </c>
    </row>
    <row r="47319" spans="18:18" x14ac:dyDescent="0.25">
      <c r="R47319" s="15">
        <v>4</v>
      </c>
    </row>
    <row r="47320" spans="18:18" x14ac:dyDescent="0.25">
      <c r="R47320" s="15">
        <v>4</v>
      </c>
    </row>
    <row r="47321" spans="18:18" x14ac:dyDescent="0.25">
      <c r="R47321" s="15">
        <v>4</v>
      </c>
    </row>
    <row r="47322" spans="18:18" x14ac:dyDescent="0.25">
      <c r="R47322" s="15">
        <v>4</v>
      </c>
    </row>
    <row r="47323" spans="18:18" x14ac:dyDescent="0.25">
      <c r="R47323" s="15">
        <v>4</v>
      </c>
    </row>
    <row r="47324" spans="18:18" x14ac:dyDescent="0.25">
      <c r="R47324" s="15">
        <v>1</v>
      </c>
    </row>
    <row r="47325" spans="18:18" x14ac:dyDescent="0.25">
      <c r="R47325" s="15">
        <v>1</v>
      </c>
    </row>
    <row r="47326" spans="18:18" x14ac:dyDescent="0.25">
      <c r="R47326" s="15">
        <v>1</v>
      </c>
    </row>
    <row r="47327" spans="18:18" x14ac:dyDescent="0.25">
      <c r="R47327" s="15">
        <v>1</v>
      </c>
    </row>
    <row r="47328" spans="18:18" x14ac:dyDescent="0.25">
      <c r="R47328" s="15">
        <v>1</v>
      </c>
    </row>
    <row r="47329" spans="18:18" x14ac:dyDescent="0.25">
      <c r="R47329" s="15">
        <v>1</v>
      </c>
    </row>
    <row r="47330" spans="18:18" x14ac:dyDescent="0.25">
      <c r="R47330" s="15">
        <v>1</v>
      </c>
    </row>
    <row r="47331" spans="18:18" x14ac:dyDescent="0.25">
      <c r="R47331" s="15">
        <v>1</v>
      </c>
    </row>
    <row r="47332" spans="18:18" x14ac:dyDescent="0.25">
      <c r="R47332" s="15">
        <v>1</v>
      </c>
    </row>
    <row r="47333" spans="18:18" x14ac:dyDescent="0.25">
      <c r="R47333" s="15">
        <v>1</v>
      </c>
    </row>
    <row r="47334" spans="18:18" x14ac:dyDescent="0.25">
      <c r="R47334" s="15">
        <v>3</v>
      </c>
    </row>
    <row r="47335" spans="18:18" x14ac:dyDescent="0.25">
      <c r="R47335" s="15">
        <v>3</v>
      </c>
    </row>
    <row r="47336" spans="18:18" x14ac:dyDescent="0.25">
      <c r="R47336" s="15">
        <v>3</v>
      </c>
    </row>
    <row r="47337" spans="18:18" x14ac:dyDescent="0.25">
      <c r="R47337" s="15">
        <v>3</v>
      </c>
    </row>
    <row r="47338" spans="18:18" x14ac:dyDescent="0.25">
      <c r="R47338" s="15">
        <v>3</v>
      </c>
    </row>
    <row r="47339" spans="18:18" x14ac:dyDescent="0.25">
      <c r="R47339" s="15">
        <v>3</v>
      </c>
    </row>
    <row r="47340" spans="18:18" x14ac:dyDescent="0.25">
      <c r="R47340" s="15">
        <v>3</v>
      </c>
    </row>
    <row r="47341" spans="18:18" x14ac:dyDescent="0.25">
      <c r="R47341" s="15">
        <v>3</v>
      </c>
    </row>
    <row r="47342" spans="18:18" x14ac:dyDescent="0.25">
      <c r="R47342" s="15">
        <v>3</v>
      </c>
    </row>
    <row r="47343" spans="18:18" x14ac:dyDescent="0.25">
      <c r="R47343" s="15">
        <v>3</v>
      </c>
    </row>
    <row r="47344" spans="18:18" x14ac:dyDescent="0.25">
      <c r="R47344" s="15">
        <v>3</v>
      </c>
    </row>
    <row r="47345" spans="18:18" x14ac:dyDescent="0.25">
      <c r="R47345" s="15">
        <v>1</v>
      </c>
    </row>
    <row r="47346" spans="18:18" x14ac:dyDescent="0.25">
      <c r="R47346" s="15">
        <v>1</v>
      </c>
    </row>
    <row r="47347" spans="18:18" x14ac:dyDescent="0.25">
      <c r="R47347" s="15">
        <v>1</v>
      </c>
    </row>
    <row r="47348" spans="18:18" x14ac:dyDescent="0.25">
      <c r="R47348" s="15">
        <v>1</v>
      </c>
    </row>
    <row r="47349" spans="18:18" x14ac:dyDescent="0.25">
      <c r="R47349" s="15">
        <v>1</v>
      </c>
    </row>
    <row r="47350" spans="18:18" x14ac:dyDescent="0.25">
      <c r="R47350" s="15">
        <v>1</v>
      </c>
    </row>
    <row r="47351" spans="18:18" x14ac:dyDescent="0.25">
      <c r="R47351" s="15">
        <v>1</v>
      </c>
    </row>
    <row r="47352" spans="18:18" x14ac:dyDescent="0.25">
      <c r="R47352" s="15">
        <v>1</v>
      </c>
    </row>
    <row r="47353" spans="18:18" x14ac:dyDescent="0.25">
      <c r="R47353" s="15">
        <v>1</v>
      </c>
    </row>
    <row r="47354" spans="18:18" x14ac:dyDescent="0.25">
      <c r="R47354" s="15">
        <v>1</v>
      </c>
    </row>
    <row r="47355" spans="18:18" x14ac:dyDescent="0.25">
      <c r="R47355" s="15">
        <v>1</v>
      </c>
    </row>
    <row r="47356" spans="18:18" x14ac:dyDescent="0.25">
      <c r="R47356" s="15">
        <v>1</v>
      </c>
    </row>
    <row r="47357" spans="18:18" x14ac:dyDescent="0.25">
      <c r="R47357" s="15">
        <v>3</v>
      </c>
    </row>
    <row r="47358" spans="18:18" x14ac:dyDescent="0.25">
      <c r="R47358" s="15">
        <v>3</v>
      </c>
    </row>
    <row r="47359" spans="18:18" x14ac:dyDescent="0.25">
      <c r="R47359" s="15">
        <v>3</v>
      </c>
    </row>
    <row r="47360" spans="18:18" x14ac:dyDescent="0.25">
      <c r="R47360" s="15">
        <v>3</v>
      </c>
    </row>
    <row r="47361" spans="18:18" x14ac:dyDescent="0.25">
      <c r="R47361" s="15">
        <v>3</v>
      </c>
    </row>
    <row r="47362" spans="18:18" x14ac:dyDescent="0.25">
      <c r="R47362" s="15">
        <v>3</v>
      </c>
    </row>
    <row r="47363" spans="18:18" x14ac:dyDescent="0.25">
      <c r="R47363" s="15">
        <v>3</v>
      </c>
    </row>
    <row r="47364" spans="18:18" x14ac:dyDescent="0.25">
      <c r="R47364" s="15">
        <v>3</v>
      </c>
    </row>
    <row r="47365" spans="18:18" x14ac:dyDescent="0.25">
      <c r="R47365" s="15">
        <v>3</v>
      </c>
    </row>
    <row r="47366" spans="18:18" x14ac:dyDescent="0.25">
      <c r="R47366" s="15">
        <v>3</v>
      </c>
    </row>
    <row r="47367" spans="18:18" x14ac:dyDescent="0.25">
      <c r="R47367" s="15">
        <v>3</v>
      </c>
    </row>
    <row r="47368" spans="18:18" x14ac:dyDescent="0.25">
      <c r="R47368" s="15">
        <v>3</v>
      </c>
    </row>
    <row r="47369" spans="18:18" x14ac:dyDescent="0.25">
      <c r="R47369" s="15">
        <v>3</v>
      </c>
    </row>
    <row r="47370" spans="18:18" x14ac:dyDescent="0.25">
      <c r="R47370" s="15">
        <v>3</v>
      </c>
    </row>
    <row r="47371" spans="18:18" x14ac:dyDescent="0.25">
      <c r="R47371" s="15">
        <v>3</v>
      </c>
    </row>
    <row r="47372" spans="18:18" x14ac:dyDescent="0.25">
      <c r="R47372" s="15">
        <v>3</v>
      </c>
    </row>
    <row r="47373" spans="18:18" x14ac:dyDescent="0.25">
      <c r="R47373" s="15">
        <v>3</v>
      </c>
    </row>
    <row r="47374" spans="18:18" x14ac:dyDescent="0.25">
      <c r="R47374" s="15">
        <v>3</v>
      </c>
    </row>
    <row r="47375" spans="18:18" x14ac:dyDescent="0.25">
      <c r="R47375" s="15">
        <v>3</v>
      </c>
    </row>
    <row r="47376" spans="18:18" x14ac:dyDescent="0.25">
      <c r="R47376" s="15">
        <v>3</v>
      </c>
    </row>
    <row r="47377" spans="18:18" x14ac:dyDescent="0.25">
      <c r="R47377" s="15">
        <v>3</v>
      </c>
    </row>
    <row r="47378" spans="18:18" x14ac:dyDescent="0.25">
      <c r="R47378" s="15">
        <v>3</v>
      </c>
    </row>
    <row r="47379" spans="18:18" x14ac:dyDescent="0.25">
      <c r="R47379" s="15">
        <v>3</v>
      </c>
    </row>
    <row r="47380" spans="18:18" x14ac:dyDescent="0.25">
      <c r="R47380" s="15">
        <v>3</v>
      </c>
    </row>
    <row r="47381" spans="18:18" x14ac:dyDescent="0.25">
      <c r="R47381" s="15">
        <v>3</v>
      </c>
    </row>
    <row r="47382" spans="18:18" x14ac:dyDescent="0.25">
      <c r="R47382" s="15">
        <v>3</v>
      </c>
    </row>
    <row r="47383" spans="18:18" x14ac:dyDescent="0.25">
      <c r="R47383" s="15">
        <v>3</v>
      </c>
    </row>
    <row r="47384" spans="18:18" x14ac:dyDescent="0.25">
      <c r="R47384" s="15">
        <v>3</v>
      </c>
    </row>
    <row r="47385" spans="18:18" x14ac:dyDescent="0.25">
      <c r="R47385" s="15">
        <v>3</v>
      </c>
    </row>
    <row r="47386" spans="18:18" x14ac:dyDescent="0.25">
      <c r="R47386" s="15">
        <v>3</v>
      </c>
    </row>
    <row r="47387" spans="18:18" x14ac:dyDescent="0.25">
      <c r="R47387" s="15">
        <v>3</v>
      </c>
    </row>
    <row r="47388" spans="18:18" x14ac:dyDescent="0.25">
      <c r="R47388" s="15">
        <v>3</v>
      </c>
    </row>
    <row r="47389" spans="18:18" x14ac:dyDescent="0.25">
      <c r="R47389" s="15">
        <v>3</v>
      </c>
    </row>
    <row r="47390" spans="18:18" x14ac:dyDescent="0.25">
      <c r="R47390" s="15">
        <v>3</v>
      </c>
    </row>
    <row r="47391" spans="18:18" x14ac:dyDescent="0.25">
      <c r="R47391" s="15">
        <v>3</v>
      </c>
    </row>
    <row r="47392" spans="18:18" x14ac:dyDescent="0.25">
      <c r="R47392" s="15">
        <v>3</v>
      </c>
    </row>
    <row r="47393" spans="18:18" x14ac:dyDescent="0.25">
      <c r="R47393" s="15">
        <v>3</v>
      </c>
    </row>
    <row r="47394" spans="18:18" x14ac:dyDescent="0.25">
      <c r="R47394" s="15">
        <v>3</v>
      </c>
    </row>
    <row r="47395" spans="18:18" x14ac:dyDescent="0.25">
      <c r="R47395" s="15">
        <v>3</v>
      </c>
    </row>
    <row r="47396" spans="18:18" x14ac:dyDescent="0.25">
      <c r="R47396" s="15">
        <v>3</v>
      </c>
    </row>
    <row r="47397" spans="18:18" x14ac:dyDescent="0.25">
      <c r="R47397" s="15">
        <v>3</v>
      </c>
    </row>
    <row r="47398" spans="18:18" x14ac:dyDescent="0.25">
      <c r="R47398" s="15">
        <v>3</v>
      </c>
    </row>
    <row r="47399" spans="18:18" x14ac:dyDescent="0.25">
      <c r="R47399" s="15">
        <v>3</v>
      </c>
    </row>
    <row r="47400" spans="18:18" x14ac:dyDescent="0.25">
      <c r="R47400" s="15">
        <v>3</v>
      </c>
    </row>
    <row r="47401" spans="18:18" x14ac:dyDescent="0.25">
      <c r="R47401" s="15">
        <v>3</v>
      </c>
    </row>
    <row r="47402" spans="18:18" x14ac:dyDescent="0.25">
      <c r="R47402" s="15">
        <v>3</v>
      </c>
    </row>
    <row r="47403" spans="18:18" x14ac:dyDescent="0.25">
      <c r="R47403" s="15">
        <v>3</v>
      </c>
    </row>
    <row r="47404" spans="18:18" x14ac:dyDescent="0.25">
      <c r="R47404" s="15">
        <v>3</v>
      </c>
    </row>
    <row r="47405" spans="18:18" x14ac:dyDescent="0.25">
      <c r="R47405" s="15">
        <v>3</v>
      </c>
    </row>
    <row r="47406" spans="18:18" x14ac:dyDescent="0.25">
      <c r="R47406" s="15">
        <v>3</v>
      </c>
    </row>
    <row r="47407" spans="18:18" x14ac:dyDescent="0.25">
      <c r="R47407" s="15">
        <v>3</v>
      </c>
    </row>
    <row r="47408" spans="18:18" x14ac:dyDescent="0.25">
      <c r="R47408" s="15">
        <v>3</v>
      </c>
    </row>
    <row r="47409" spans="18:18" x14ac:dyDescent="0.25">
      <c r="R47409" s="15">
        <v>3</v>
      </c>
    </row>
    <row r="47410" spans="18:18" x14ac:dyDescent="0.25">
      <c r="R47410" s="15">
        <v>3</v>
      </c>
    </row>
    <row r="47411" spans="18:18" x14ac:dyDescent="0.25">
      <c r="R47411" s="15">
        <v>3</v>
      </c>
    </row>
    <row r="47412" spans="18:18" x14ac:dyDescent="0.25">
      <c r="R47412" s="15">
        <v>3</v>
      </c>
    </row>
    <row r="47413" spans="18:18" x14ac:dyDescent="0.25">
      <c r="R47413" s="15">
        <v>3</v>
      </c>
    </row>
    <row r="47414" spans="18:18" x14ac:dyDescent="0.25">
      <c r="R47414" s="15">
        <v>3</v>
      </c>
    </row>
    <row r="47415" spans="18:18" x14ac:dyDescent="0.25">
      <c r="R47415" s="15">
        <v>3</v>
      </c>
    </row>
    <row r="47416" spans="18:18" x14ac:dyDescent="0.25">
      <c r="R47416" s="15">
        <v>3</v>
      </c>
    </row>
    <row r="47417" spans="18:18" x14ac:dyDescent="0.25">
      <c r="R47417" s="15">
        <v>3</v>
      </c>
    </row>
    <row r="47418" spans="18:18" x14ac:dyDescent="0.25">
      <c r="R47418" s="15">
        <v>3</v>
      </c>
    </row>
    <row r="47419" spans="18:18" x14ac:dyDescent="0.25">
      <c r="R47419" s="15">
        <v>3</v>
      </c>
    </row>
    <row r="47420" spans="18:18" x14ac:dyDescent="0.25">
      <c r="R47420" s="15">
        <v>3</v>
      </c>
    </row>
    <row r="47421" spans="18:18" x14ac:dyDescent="0.25">
      <c r="R47421" s="15">
        <v>3</v>
      </c>
    </row>
    <row r="47422" spans="18:18" x14ac:dyDescent="0.25">
      <c r="R47422" s="15">
        <v>3</v>
      </c>
    </row>
    <row r="47423" spans="18:18" x14ac:dyDescent="0.25">
      <c r="R47423" s="15">
        <v>3</v>
      </c>
    </row>
    <row r="47424" spans="18:18" x14ac:dyDescent="0.25">
      <c r="R47424" s="15">
        <v>3</v>
      </c>
    </row>
    <row r="47425" spans="18:18" x14ac:dyDescent="0.25">
      <c r="R47425" s="15">
        <v>3</v>
      </c>
    </row>
    <row r="47426" spans="18:18" x14ac:dyDescent="0.25">
      <c r="R47426" s="15">
        <v>3</v>
      </c>
    </row>
    <row r="47427" spans="18:18" x14ac:dyDescent="0.25">
      <c r="R47427" s="15">
        <v>3</v>
      </c>
    </row>
    <row r="47428" spans="18:18" x14ac:dyDescent="0.25">
      <c r="R47428" s="15">
        <v>3</v>
      </c>
    </row>
    <row r="47429" spans="18:18" x14ac:dyDescent="0.25">
      <c r="R47429" s="15">
        <v>3</v>
      </c>
    </row>
    <row r="47430" spans="18:18" x14ac:dyDescent="0.25">
      <c r="R47430" s="15">
        <v>3</v>
      </c>
    </row>
    <row r="47431" spans="18:18" x14ac:dyDescent="0.25">
      <c r="R47431" s="15">
        <v>3</v>
      </c>
    </row>
    <row r="47432" spans="18:18" x14ac:dyDescent="0.25">
      <c r="R47432" s="15">
        <v>3</v>
      </c>
    </row>
    <row r="47433" spans="18:18" x14ac:dyDescent="0.25">
      <c r="R47433" s="15">
        <v>3</v>
      </c>
    </row>
    <row r="47434" spans="18:18" x14ac:dyDescent="0.25">
      <c r="R47434" s="15">
        <v>3</v>
      </c>
    </row>
    <row r="47435" spans="18:18" x14ac:dyDescent="0.25">
      <c r="R47435" s="15">
        <v>3</v>
      </c>
    </row>
    <row r="47436" spans="18:18" x14ac:dyDescent="0.25">
      <c r="R47436" s="15">
        <v>3</v>
      </c>
    </row>
    <row r="47437" spans="18:18" x14ac:dyDescent="0.25">
      <c r="R47437" s="15">
        <v>3</v>
      </c>
    </row>
    <row r="47438" spans="18:18" x14ac:dyDescent="0.25">
      <c r="R47438" s="15">
        <v>3</v>
      </c>
    </row>
    <row r="47439" spans="18:18" x14ac:dyDescent="0.25">
      <c r="R47439" s="15">
        <v>3</v>
      </c>
    </row>
    <row r="47440" spans="18:18" x14ac:dyDescent="0.25">
      <c r="R47440" s="15">
        <v>3</v>
      </c>
    </row>
    <row r="47441" spans="18:18" x14ac:dyDescent="0.25">
      <c r="R47441" s="15">
        <v>3</v>
      </c>
    </row>
    <row r="47442" spans="18:18" x14ac:dyDescent="0.25">
      <c r="R47442" s="15">
        <v>3</v>
      </c>
    </row>
    <row r="47443" spans="18:18" x14ac:dyDescent="0.25">
      <c r="R47443" s="15">
        <v>3</v>
      </c>
    </row>
    <row r="47444" spans="18:18" x14ac:dyDescent="0.25">
      <c r="R47444" s="15">
        <v>3</v>
      </c>
    </row>
    <row r="47445" spans="18:18" x14ac:dyDescent="0.25">
      <c r="R47445" s="15">
        <v>3</v>
      </c>
    </row>
    <row r="47446" spans="18:18" x14ac:dyDescent="0.25">
      <c r="R47446" s="15">
        <v>3</v>
      </c>
    </row>
    <row r="47447" spans="18:18" x14ac:dyDescent="0.25">
      <c r="R47447" s="15">
        <v>3</v>
      </c>
    </row>
    <row r="47448" spans="18:18" x14ac:dyDescent="0.25">
      <c r="R47448" s="15">
        <v>3</v>
      </c>
    </row>
    <row r="47449" spans="18:18" x14ac:dyDescent="0.25">
      <c r="R47449" s="15">
        <v>3</v>
      </c>
    </row>
    <row r="47450" spans="18:18" x14ac:dyDescent="0.25">
      <c r="R47450" s="15">
        <v>3</v>
      </c>
    </row>
    <row r="47451" spans="18:18" x14ac:dyDescent="0.25">
      <c r="R47451" s="15">
        <v>3</v>
      </c>
    </row>
    <row r="47452" spans="18:18" x14ac:dyDescent="0.25">
      <c r="R47452" s="15">
        <v>3</v>
      </c>
    </row>
    <row r="47453" spans="18:18" x14ac:dyDescent="0.25">
      <c r="R47453" s="15">
        <v>3</v>
      </c>
    </row>
    <row r="47454" spans="18:18" x14ac:dyDescent="0.25">
      <c r="R47454" s="15">
        <v>3</v>
      </c>
    </row>
    <row r="47455" spans="18:18" x14ac:dyDescent="0.25">
      <c r="R47455" s="15">
        <v>3</v>
      </c>
    </row>
    <row r="47456" spans="18:18" x14ac:dyDescent="0.25">
      <c r="R47456" s="15">
        <v>3</v>
      </c>
    </row>
    <row r="47457" spans="18:18" x14ac:dyDescent="0.25">
      <c r="R47457" s="15">
        <v>3</v>
      </c>
    </row>
    <row r="47458" spans="18:18" x14ac:dyDescent="0.25">
      <c r="R47458" s="15">
        <v>4</v>
      </c>
    </row>
    <row r="47459" spans="18:18" x14ac:dyDescent="0.25">
      <c r="R47459" s="15">
        <v>4</v>
      </c>
    </row>
    <row r="47460" spans="18:18" x14ac:dyDescent="0.25">
      <c r="R47460" s="15">
        <v>4</v>
      </c>
    </row>
    <row r="47461" spans="18:18" x14ac:dyDescent="0.25">
      <c r="R47461" s="15">
        <v>4</v>
      </c>
    </row>
    <row r="47462" spans="18:18" x14ac:dyDescent="0.25">
      <c r="R47462" s="15">
        <v>4</v>
      </c>
    </row>
    <row r="47463" spans="18:18" x14ac:dyDescent="0.25">
      <c r="R47463" s="15">
        <v>4</v>
      </c>
    </row>
    <row r="47464" spans="18:18" x14ac:dyDescent="0.25">
      <c r="R47464" s="15">
        <v>4</v>
      </c>
    </row>
    <row r="47465" spans="18:18" x14ac:dyDescent="0.25">
      <c r="R47465" s="15">
        <v>4</v>
      </c>
    </row>
    <row r="47466" spans="18:18" x14ac:dyDescent="0.25">
      <c r="R47466" s="15">
        <v>4</v>
      </c>
    </row>
    <row r="47467" spans="18:18" x14ac:dyDescent="0.25">
      <c r="R47467" s="15">
        <v>4</v>
      </c>
    </row>
    <row r="47468" spans="18:18" x14ac:dyDescent="0.25">
      <c r="R47468" s="15">
        <v>4</v>
      </c>
    </row>
    <row r="47469" spans="18:18" x14ac:dyDescent="0.25">
      <c r="R47469" s="15">
        <v>3</v>
      </c>
    </row>
    <row r="47470" spans="18:18" x14ac:dyDescent="0.25">
      <c r="R47470" s="15">
        <v>3</v>
      </c>
    </row>
    <row r="47471" spans="18:18" x14ac:dyDescent="0.25">
      <c r="R47471" s="15">
        <v>3</v>
      </c>
    </row>
    <row r="47472" spans="18:18" x14ac:dyDescent="0.25">
      <c r="R47472" s="15">
        <v>3</v>
      </c>
    </row>
    <row r="47473" spans="18:18" x14ac:dyDescent="0.25">
      <c r="R47473" s="15">
        <v>3</v>
      </c>
    </row>
    <row r="47474" spans="18:18" x14ac:dyDescent="0.25">
      <c r="R47474" s="15">
        <v>3</v>
      </c>
    </row>
    <row r="47475" spans="18:18" x14ac:dyDescent="0.25">
      <c r="R47475" s="15">
        <v>3</v>
      </c>
    </row>
    <row r="47476" spans="18:18" x14ac:dyDescent="0.25">
      <c r="R47476" s="15">
        <v>3</v>
      </c>
    </row>
    <row r="47477" spans="18:18" x14ac:dyDescent="0.25">
      <c r="R47477" s="15">
        <v>3</v>
      </c>
    </row>
    <row r="47478" spans="18:18" x14ac:dyDescent="0.25">
      <c r="R47478" s="15">
        <v>3</v>
      </c>
    </row>
    <row r="47479" spans="18:18" x14ac:dyDescent="0.25">
      <c r="R47479" s="15">
        <v>3</v>
      </c>
    </row>
    <row r="47480" spans="18:18" x14ac:dyDescent="0.25">
      <c r="R47480" s="15">
        <v>3</v>
      </c>
    </row>
    <row r="47481" spans="18:18" x14ac:dyDescent="0.25">
      <c r="R47481" s="15">
        <v>3</v>
      </c>
    </row>
    <row r="47482" spans="18:18" x14ac:dyDescent="0.25">
      <c r="R47482" s="15">
        <v>3</v>
      </c>
    </row>
    <row r="47483" spans="18:18" x14ac:dyDescent="0.25">
      <c r="R47483" s="15">
        <v>3</v>
      </c>
    </row>
    <row r="47484" spans="18:18" x14ac:dyDescent="0.25">
      <c r="R47484" s="15">
        <v>3</v>
      </c>
    </row>
    <row r="47485" spans="18:18" x14ac:dyDescent="0.25">
      <c r="R47485" s="15">
        <v>3</v>
      </c>
    </row>
    <row r="47486" spans="18:18" x14ac:dyDescent="0.25">
      <c r="R47486" s="15">
        <v>3</v>
      </c>
    </row>
    <row r="47487" spans="18:18" x14ac:dyDescent="0.25">
      <c r="R47487" s="15">
        <v>3</v>
      </c>
    </row>
    <row r="47488" spans="18:18" x14ac:dyDescent="0.25">
      <c r="R47488" s="15">
        <v>3</v>
      </c>
    </row>
    <row r="47489" spans="18:18" x14ac:dyDescent="0.25">
      <c r="R47489" s="15">
        <v>3</v>
      </c>
    </row>
    <row r="47490" spans="18:18" x14ac:dyDescent="0.25">
      <c r="R47490" s="15">
        <v>3</v>
      </c>
    </row>
    <row r="47491" spans="18:18" x14ac:dyDescent="0.25">
      <c r="R47491" s="15">
        <v>3</v>
      </c>
    </row>
    <row r="47492" spans="18:18" x14ac:dyDescent="0.25">
      <c r="R47492" s="15">
        <v>2</v>
      </c>
    </row>
    <row r="47493" spans="18:18" x14ac:dyDescent="0.25">
      <c r="R47493" s="15">
        <v>2</v>
      </c>
    </row>
    <row r="47494" spans="18:18" x14ac:dyDescent="0.25">
      <c r="R47494" s="15">
        <v>2</v>
      </c>
    </row>
    <row r="47495" spans="18:18" x14ac:dyDescent="0.25">
      <c r="R47495" s="15">
        <v>2</v>
      </c>
    </row>
    <row r="47496" spans="18:18" x14ac:dyDescent="0.25">
      <c r="R47496" s="15">
        <v>2</v>
      </c>
    </row>
    <row r="47497" spans="18:18" x14ac:dyDescent="0.25">
      <c r="R47497" s="15">
        <v>3</v>
      </c>
    </row>
    <row r="47498" spans="18:18" x14ac:dyDescent="0.25">
      <c r="R47498" s="15">
        <v>3</v>
      </c>
    </row>
    <row r="47499" spans="18:18" x14ac:dyDescent="0.25">
      <c r="R47499" s="15">
        <v>3</v>
      </c>
    </row>
    <row r="47500" spans="18:18" x14ac:dyDescent="0.25">
      <c r="R47500" s="15">
        <v>3</v>
      </c>
    </row>
    <row r="47501" spans="18:18" x14ac:dyDescent="0.25">
      <c r="R47501" s="15">
        <v>3</v>
      </c>
    </row>
    <row r="47502" spans="18:18" x14ac:dyDescent="0.25">
      <c r="R47502" s="15">
        <v>3</v>
      </c>
    </row>
    <row r="47503" spans="18:18" x14ac:dyDescent="0.25">
      <c r="R47503" s="15">
        <v>3</v>
      </c>
    </row>
    <row r="47504" spans="18:18" x14ac:dyDescent="0.25">
      <c r="R47504" s="15">
        <v>3</v>
      </c>
    </row>
    <row r="47505" spans="18:18" x14ac:dyDescent="0.25">
      <c r="R47505" s="15">
        <v>3</v>
      </c>
    </row>
    <row r="47506" spans="18:18" x14ac:dyDescent="0.25">
      <c r="R47506" s="15">
        <v>3</v>
      </c>
    </row>
    <row r="47507" spans="18:18" x14ac:dyDescent="0.25">
      <c r="R47507" s="15">
        <v>3</v>
      </c>
    </row>
    <row r="47508" spans="18:18" x14ac:dyDescent="0.25">
      <c r="R47508" s="15">
        <v>3</v>
      </c>
    </row>
    <row r="47509" spans="18:18" x14ac:dyDescent="0.25">
      <c r="R47509" s="15">
        <v>3</v>
      </c>
    </row>
    <row r="47510" spans="18:18" x14ac:dyDescent="0.25">
      <c r="R47510" s="15">
        <v>3</v>
      </c>
    </row>
    <row r="47511" spans="18:18" x14ac:dyDescent="0.25">
      <c r="R47511" s="15">
        <v>3</v>
      </c>
    </row>
    <row r="47512" spans="18:18" x14ac:dyDescent="0.25">
      <c r="R47512" s="15">
        <v>3</v>
      </c>
    </row>
    <row r="47513" spans="18:18" x14ac:dyDescent="0.25">
      <c r="R47513" s="15">
        <v>3</v>
      </c>
    </row>
    <row r="47514" spans="18:18" x14ac:dyDescent="0.25">
      <c r="R47514" s="15">
        <v>3</v>
      </c>
    </row>
    <row r="47515" spans="18:18" x14ac:dyDescent="0.25">
      <c r="R47515" s="15">
        <v>3</v>
      </c>
    </row>
    <row r="47516" spans="18:18" x14ac:dyDescent="0.25">
      <c r="R47516" s="15">
        <v>3</v>
      </c>
    </row>
    <row r="47517" spans="18:18" x14ac:dyDescent="0.25">
      <c r="R47517" s="15">
        <v>3</v>
      </c>
    </row>
    <row r="47518" spans="18:18" x14ac:dyDescent="0.25">
      <c r="R47518" s="15">
        <v>3</v>
      </c>
    </row>
    <row r="47519" spans="18:18" x14ac:dyDescent="0.25">
      <c r="R47519" s="15">
        <v>3</v>
      </c>
    </row>
    <row r="47520" spans="18:18" x14ac:dyDescent="0.25">
      <c r="R47520" s="15">
        <v>3</v>
      </c>
    </row>
    <row r="47521" spans="18:18" x14ac:dyDescent="0.25">
      <c r="R47521" s="15">
        <v>3</v>
      </c>
    </row>
    <row r="47522" spans="18:18" x14ac:dyDescent="0.25">
      <c r="R47522" s="15">
        <v>3</v>
      </c>
    </row>
    <row r="47523" spans="18:18" x14ac:dyDescent="0.25">
      <c r="R47523" s="15">
        <v>3</v>
      </c>
    </row>
    <row r="47524" spans="18:18" x14ac:dyDescent="0.25">
      <c r="R47524" s="15">
        <v>3</v>
      </c>
    </row>
    <row r="47525" spans="18:18" x14ac:dyDescent="0.25">
      <c r="R47525" s="15">
        <v>3</v>
      </c>
    </row>
    <row r="47526" spans="18:18" x14ac:dyDescent="0.25">
      <c r="R47526" s="15">
        <v>3</v>
      </c>
    </row>
    <row r="47527" spans="18:18" x14ac:dyDescent="0.25">
      <c r="R47527" s="15">
        <v>3</v>
      </c>
    </row>
    <row r="47528" spans="18:18" x14ac:dyDescent="0.25">
      <c r="R47528" s="15">
        <v>3</v>
      </c>
    </row>
    <row r="47529" spans="18:18" x14ac:dyDescent="0.25">
      <c r="R47529" s="15">
        <v>3</v>
      </c>
    </row>
    <row r="47530" spans="18:18" x14ac:dyDescent="0.25">
      <c r="R47530" s="15">
        <v>3</v>
      </c>
    </row>
    <row r="47531" spans="18:18" x14ac:dyDescent="0.25">
      <c r="R47531" s="15">
        <v>3</v>
      </c>
    </row>
    <row r="47532" spans="18:18" x14ac:dyDescent="0.25">
      <c r="R47532" s="15">
        <v>3</v>
      </c>
    </row>
    <row r="47533" spans="18:18" x14ac:dyDescent="0.25">
      <c r="R47533" s="15">
        <v>3</v>
      </c>
    </row>
    <row r="47534" spans="18:18" x14ac:dyDescent="0.25">
      <c r="R47534" s="15">
        <v>3</v>
      </c>
    </row>
    <row r="47535" spans="18:18" x14ac:dyDescent="0.25">
      <c r="R47535" s="15">
        <v>3</v>
      </c>
    </row>
    <row r="47536" spans="18:18" x14ac:dyDescent="0.25">
      <c r="R47536" s="15">
        <v>3</v>
      </c>
    </row>
    <row r="47537" spans="18:18" x14ac:dyDescent="0.25">
      <c r="R47537" s="15">
        <v>3</v>
      </c>
    </row>
    <row r="47538" spans="18:18" x14ac:dyDescent="0.25">
      <c r="R47538" s="15">
        <v>3</v>
      </c>
    </row>
    <row r="47539" spans="18:18" x14ac:dyDescent="0.25">
      <c r="R47539" s="15">
        <v>3</v>
      </c>
    </row>
    <row r="47540" spans="18:18" x14ac:dyDescent="0.25">
      <c r="R47540" s="15">
        <v>3</v>
      </c>
    </row>
    <row r="47541" spans="18:18" x14ac:dyDescent="0.25">
      <c r="R47541" s="15">
        <v>3</v>
      </c>
    </row>
    <row r="47542" spans="18:18" x14ac:dyDescent="0.25">
      <c r="R47542" s="15">
        <v>3</v>
      </c>
    </row>
    <row r="47543" spans="18:18" x14ac:dyDescent="0.25">
      <c r="R47543" s="15">
        <v>3</v>
      </c>
    </row>
    <row r="47544" spans="18:18" x14ac:dyDescent="0.25">
      <c r="R47544" s="15">
        <v>3</v>
      </c>
    </row>
    <row r="47545" spans="18:18" x14ac:dyDescent="0.25">
      <c r="R47545" s="15">
        <v>3</v>
      </c>
    </row>
    <row r="47546" spans="18:18" x14ac:dyDescent="0.25">
      <c r="R47546" s="15">
        <v>3</v>
      </c>
    </row>
    <row r="47547" spans="18:18" x14ac:dyDescent="0.25">
      <c r="R47547" s="15">
        <v>3</v>
      </c>
    </row>
    <row r="47548" spans="18:18" x14ac:dyDescent="0.25">
      <c r="R47548" s="15">
        <v>3</v>
      </c>
    </row>
    <row r="47549" spans="18:18" x14ac:dyDescent="0.25">
      <c r="R47549" s="15">
        <v>3</v>
      </c>
    </row>
    <row r="47550" spans="18:18" x14ac:dyDescent="0.25">
      <c r="R47550" s="15">
        <v>3</v>
      </c>
    </row>
    <row r="47551" spans="18:18" x14ac:dyDescent="0.25">
      <c r="R47551" s="15">
        <v>3</v>
      </c>
    </row>
    <row r="47552" spans="18:18" x14ac:dyDescent="0.25">
      <c r="R47552" s="15">
        <v>3</v>
      </c>
    </row>
    <row r="47553" spans="18:18" x14ac:dyDescent="0.25">
      <c r="R47553" s="15">
        <v>3</v>
      </c>
    </row>
    <row r="47554" spans="18:18" x14ac:dyDescent="0.25">
      <c r="R47554" s="15">
        <v>3</v>
      </c>
    </row>
    <row r="47555" spans="18:18" x14ac:dyDescent="0.25">
      <c r="R47555" s="15">
        <v>3</v>
      </c>
    </row>
    <row r="47556" spans="18:18" x14ac:dyDescent="0.25">
      <c r="R47556" s="15">
        <v>3</v>
      </c>
    </row>
    <row r="47557" spans="18:18" x14ac:dyDescent="0.25">
      <c r="R47557" s="15">
        <v>3</v>
      </c>
    </row>
    <row r="47558" spans="18:18" x14ac:dyDescent="0.25">
      <c r="R47558" s="15">
        <v>3</v>
      </c>
    </row>
    <row r="47559" spans="18:18" x14ac:dyDescent="0.25">
      <c r="R47559" s="15">
        <v>3</v>
      </c>
    </row>
    <row r="47560" spans="18:18" x14ac:dyDescent="0.25">
      <c r="R47560" s="15">
        <v>3</v>
      </c>
    </row>
    <row r="47561" spans="18:18" x14ac:dyDescent="0.25">
      <c r="R47561" s="15">
        <v>3</v>
      </c>
    </row>
    <row r="47562" spans="18:18" x14ac:dyDescent="0.25">
      <c r="R47562" s="15">
        <v>3</v>
      </c>
    </row>
    <row r="47563" spans="18:18" x14ac:dyDescent="0.25">
      <c r="R47563" s="15">
        <v>3</v>
      </c>
    </row>
    <row r="47564" spans="18:18" x14ac:dyDescent="0.25">
      <c r="R47564" s="15">
        <v>3</v>
      </c>
    </row>
    <row r="47565" spans="18:18" x14ac:dyDescent="0.25">
      <c r="R47565" s="15">
        <v>3</v>
      </c>
    </row>
    <row r="47566" spans="18:18" x14ac:dyDescent="0.25">
      <c r="R47566" s="15">
        <v>3</v>
      </c>
    </row>
    <row r="47567" spans="18:18" x14ac:dyDescent="0.25">
      <c r="R47567" s="15">
        <v>3</v>
      </c>
    </row>
    <row r="47568" spans="18:18" x14ac:dyDescent="0.25">
      <c r="R47568" s="15">
        <v>3</v>
      </c>
    </row>
    <row r="47569" spans="18:18" x14ac:dyDescent="0.25">
      <c r="R47569" s="15">
        <v>3</v>
      </c>
    </row>
    <row r="47570" spans="18:18" x14ac:dyDescent="0.25">
      <c r="R47570" s="15">
        <v>3</v>
      </c>
    </row>
    <row r="47571" spans="18:18" x14ac:dyDescent="0.25">
      <c r="R47571" s="15">
        <v>3</v>
      </c>
    </row>
    <row r="47572" spans="18:18" x14ac:dyDescent="0.25">
      <c r="R47572" s="15">
        <v>3</v>
      </c>
    </row>
    <row r="47573" spans="18:18" x14ac:dyDescent="0.25">
      <c r="R47573" s="15">
        <v>3</v>
      </c>
    </row>
    <row r="47574" spans="18:18" x14ac:dyDescent="0.25">
      <c r="R47574" s="15">
        <v>3</v>
      </c>
    </row>
    <row r="47575" spans="18:18" x14ac:dyDescent="0.25">
      <c r="R47575" s="15">
        <v>3</v>
      </c>
    </row>
    <row r="47576" spans="18:18" x14ac:dyDescent="0.25">
      <c r="R47576" s="15">
        <v>5</v>
      </c>
    </row>
    <row r="47577" spans="18:18" x14ac:dyDescent="0.25">
      <c r="R47577" s="15">
        <v>5</v>
      </c>
    </row>
    <row r="47578" spans="18:18" x14ac:dyDescent="0.25">
      <c r="R47578" s="15">
        <v>5</v>
      </c>
    </row>
    <row r="47579" spans="18:18" x14ac:dyDescent="0.25">
      <c r="R47579" s="15">
        <v>5</v>
      </c>
    </row>
    <row r="47580" spans="18:18" x14ac:dyDescent="0.25">
      <c r="R47580" s="15">
        <v>5</v>
      </c>
    </row>
    <row r="47581" spans="18:18" x14ac:dyDescent="0.25">
      <c r="R47581" s="15">
        <v>5</v>
      </c>
    </row>
    <row r="47582" spans="18:18" x14ac:dyDescent="0.25">
      <c r="R47582" s="15">
        <v>5</v>
      </c>
    </row>
    <row r="47583" spans="18:18" x14ac:dyDescent="0.25">
      <c r="R47583" s="15">
        <v>5</v>
      </c>
    </row>
    <row r="47584" spans="18:18" x14ac:dyDescent="0.25">
      <c r="R47584" s="15">
        <v>5</v>
      </c>
    </row>
    <row r="47585" spans="18:18" x14ac:dyDescent="0.25">
      <c r="R47585" s="15">
        <v>5</v>
      </c>
    </row>
    <row r="47586" spans="18:18" x14ac:dyDescent="0.25">
      <c r="R47586" s="15">
        <v>5</v>
      </c>
    </row>
    <row r="47587" spans="18:18" x14ac:dyDescent="0.25">
      <c r="R47587" s="15">
        <v>5</v>
      </c>
    </row>
    <row r="47588" spans="18:18" x14ac:dyDescent="0.25">
      <c r="R47588" s="15">
        <v>5</v>
      </c>
    </row>
    <row r="47589" spans="18:18" x14ac:dyDescent="0.25">
      <c r="R47589" s="15">
        <v>5</v>
      </c>
    </row>
    <row r="47590" spans="18:18" x14ac:dyDescent="0.25">
      <c r="R47590" s="15">
        <v>5</v>
      </c>
    </row>
    <row r="47591" spans="18:18" x14ac:dyDescent="0.25">
      <c r="R47591" s="15">
        <v>5</v>
      </c>
    </row>
    <row r="47592" spans="18:18" x14ac:dyDescent="0.25">
      <c r="R47592" s="15">
        <v>5</v>
      </c>
    </row>
    <row r="47593" spans="18:18" x14ac:dyDescent="0.25">
      <c r="R47593" s="15">
        <v>5</v>
      </c>
    </row>
    <row r="47594" spans="18:18" x14ac:dyDescent="0.25">
      <c r="R47594" s="15">
        <v>5</v>
      </c>
    </row>
    <row r="47595" spans="18:18" x14ac:dyDescent="0.25">
      <c r="R47595" s="15">
        <v>5</v>
      </c>
    </row>
    <row r="47596" spans="18:18" x14ac:dyDescent="0.25">
      <c r="R47596" s="15">
        <v>5</v>
      </c>
    </row>
    <row r="47597" spans="18:18" x14ac:dyDescent="0.25">
      <c r="R47597" s="15">
        <v>3</v>
      </c>
    </row>
    <row r="47598" spans="18:18" x14ac:dyDescent="0.25">
      <c r="R47598" s="15">
        <v>3</v>
      </c>
    </row>
    <row r="47599" spans="18:18" x14ac:dyDescent="0.25">
      <c r="R47599" s="15">
        <v>3</v>
      </c>
    </row>
    <row r="47600" spans="18:18" x14ac:dyDescent="0.25">
      <c r="R47600" s="15">
        <v>3</v>
      </c>
    </row>
    <row r="47601" spans="18:18" x14ac:dyDescent="0.25">
      <c r="R47601" s="15">
        <v>3</v>
      </c>
    </row>
    <row r="47602" spans="18:18" x14ac:dyDescent="0.25">
      <c r="R47602" s="15">
        <v>3</v>
      </c>
    </row>
    <row r="47603" spans="18:18" x14ac:dyDescent="0.25">
      <c r="R47603" s="15">
        <v>3</v>
      </c>
    </row>
    <row r="47604" spans="18:18" x14ac:dyDescent="0.25">
      <c r="R47604" s="15">
        <v>3</v>
      </c>
    </row>
    <row r="47605" spans="18:18" x14ac:dyDescent="0.25">
      <c r="R47605" s="15">
        <v>3</v>
      </c>
    </row>
    <row r="47606" spans="18:18" x14ac:dyDescent="0.25">
      <c r="R47606" s="15">
        <v>3</v>
      </c>
    </row>
    <row r="47607" spans="18:18" x14ac:dyDescent="0.25">
      <c r="R47607" s="15">
        <v>3</v>
      </c>
    </row>
    <row r="47608" spans="18:18" x14ac:dyDescent="0.25">
      <c r="R47608" s="15">
        <v>3</v>
      </c>
    </row>
    <row r="47609" spans="18:18" x14ac:dyDescent="0.25">
      <c r="R47609" s="15">
        <v>3</v>
      </c>
    </row>
    <row r="47610" spans="18:18" x14ac:dyDescent="0.25">
      <c r="R47610" s="15">
        <v>3</v>
      </c>
    </row>
    <row r="47611" spans="18:18" x14ac:dyDescent="0.25">
      <c r="R47611" s="15">
        <v>3</v>
      </c>
    </row>
    <row r="47612" spans="18:18" x14ac:dyDescent="0.25">
      <c r="R47612" s="15">
        <v>3</v>
      </c>
    </row>
    <row r="47613" spans="18:18" x14ac:dyDescent="0.25">
      <c r="R47613" s="15">
        <v>3</v>
      </c>
    </row>
    <row r="47614" spans="18:18" x14ac:dyDescent="0.25">
      <c r="R47614" s="15">
        <v>3</v>
      </c>
    </row>
    <row r="47615" spans="18:18" x14ac:dyDescent="0.25">
      <c r="R47615" s="15">
        <v>3</v>
      </c>
    </row>
    <row r="47616" spans="18:18" x14ac:dyDescent="0.25">
      <c r="R47616" s="15">
        <v>3</v>
      </c>
    </row>
    <row r="47617" spans="18:18" x14ac:dyDescent="0.25">
      <c r="R47617" s="15">
        <v>3</v>
      </c>
    </row>
    <row r="47618" spans="18:18" x14ac:dyDescent="0.25">
      <c r="R47618" s="15">
        <v>3</v>
      </c>
    </row>
    <row r="47619" spans="18:18" x14ac:dyDescent="0.25">
      <c r="R47619" s="15">
        <v>3</v>
      </c>
    </row>
    <row r="47620" spans="18:18" x14ac:dyDescent="0.25">
      <c r="R47620" s="15">
        <v>3</v>
      </c>
    </row>
    <row r="47621" spans="18:18" x14ac:dyDescent="0.25">
      <c r="R47621" s="15">
        <v>3</v>
      </c>
    </row>
    <row r="47622" spans="18:18" x14ac:dyDescent="0.25">
      <c r="R47622" s="15">
        <v>3</v>
      </c>
    </row>
    <row r="47623" spans="18:18" x14ac:dyDescent="0.25">
      <c r="R47623" s="15">
        <v>3</v>
      </c>
    </row>
    <row r="47624" spans="18:18" x14ac:dyDescent="0.25">
      <c r="R47624" s="15">
        <v>3</v>
      </c>
    </row>
    <row r="47625" spans="18:18" x14ac:dyDescent="0.25">
      <c r="R47625" s="15">
        <v>3</v>
      </c>
    </row>
    <row r="47626" spans="18:18" x14ac:dyDescent="0.25">
      <c r="R47626" s="15">
        <v>3</v>
      </c>
    </row>
    <row r="47627" spans="18:18" x14ac:dyDescent="0.25">
      <c r="R47627" s="15">
        <v>3</v>
      </c>
    </row>
    <row r="47628" spans="18:18" x14ac:dyDescent="0.25">
      <c r="R47628" s="15">
        <v>3</v>
      </c>
    </row>
    <row r="47629" spans="18:18" x14ac:dyDescent="0.25">
      <c r="R47629" s="15">
        <v>3</v>
      </c>
    </row>
    <row r="47630" spans="18:18" x14ac:dyDescent="0.25">
      <c r="R47630" s="15">
        <v>3</v>
      </c>
    </row>
    <row r="47631" spans="18:18" x14ac:dyDescent="0.25">
      <c r="R47631" s="15">
        <v>3</v>
      </c>
    </row>
    <row r="47632" spans="18:18" x14ac:dyDescent="0.25">
      <c r="R47632" s="15">
        <v>3</v>
      </c>
    </row>
    <row r="47633" spans="18:18" x14ac:dyDescent="0.25">
      <c r="R47633" s="15">
        <v>3</v>
      </c>
    </row>
    <row r="47634" spans="18:18" x14ac:dyDescent="0.25">
      <c r="R47634" s="15">
        <v>3</v>
      </c>
    </row>
    <row r="47635" spans="18:18" x14ac:dyDescent="0.25">
      <c r="R47635" s="15">
        <v>3</v>
      </c>
    </row>
    <row r="47636" spans="18:18" x14ac:dyDescent="0.25">
      <c r="R47636" s="15">
        <v>3</v>
      </c>
    </row>
    <row r="47637" spans="18:18" x14ac:dyDescent="0.25">
      <c r="R47637" s="15">
        <v>3</v>
      </c>
    </row>
    <row r="47638" spans="18:18" x14ac:dyDescent="0.25">
      <c r="R47638" s="15">
        <v>3</v>
      </c>
    </row>
    <row r="47639" spans="18:18" x14ac:dyDescent="0.25">
      <c r="R47639" s="15">
        <v>3</v>
      </c>
    </row>
    <row r="47640" spans="18:18" x14ac:dyDescent="0.25">
      <c r="R47640" s="15">
        <v>3</v>
      </c>
    </row>
    <row r="47641" spans="18:18" x14ac:dyDescent="0.25">
      <c r="R47641" s="15">
        <v>3</v>
      </c>
    </row>
    <row r="47642" spans="18:18" x14ac:dyDescent="0.25">
      <c r="R47642" s="15">
        <v>3</v>
      </c>
    </row>
    <row r="47643" spans="18:18" x14ac:dyDescent="0.25">
      <c r="R47643" s="15">
        <v>3</v>
      </c>
    </row>
    <row r="47644" spans="18:18" x14ac:dyDescent="0.25">
      <c r="R47644" s="15">
        <v>3</v>
      </c>
    </row>
    <row r="47645" spans="18:18" x14ac:dyDescent="0.25">
      <c r="R47645" s="15">
        <v>3</v>
      </c>
    </row>
    <row r="47646" spans="18:18" x14ac:dyDescent="0.25">
      <c r="R47646" s="15">
        <v>3</v>
      </c>
    </row>
    <row r="47647" spans="18:18" x14ac:dyDescent="0.25">
      <c r="R47647" s="15">
        <v>3</v>
      </c>
    </row>
    <row r="47648" spans="18:18" x14ac:dyDescent="0.25">
      <c r="R47648" s="15">
        <v>3</v>
      </c>
    </row>
    <row r="47649" spans="18:18" x14ac:dyDescent="0.25">
      <c r="R47649" s="15">
        <v>3</v>
      </c>
    </row>
    <row r="47650" spans="18:18" x14ac:dyDescent="0.25">
      <c r="R47650" s="15">
        <v>3</v>
      </c>
    </row>
    <row r="47651" spans="18:18" x14ac:dyDescent="0.25">
      <c r="R47651" s="15">
        <v>3</v>
      </c>
    </row>
    <row r="47652" spans="18:18" x14ac:dyDescent="0.25">
      <c r="R47652" s="15">
        <v>3</v>
      </c>
    </row>
    <row r="47653" spans="18:18" x14ac:dyDescent="0.25">
      <c r="R47653" s="15">
        <v>3</v>
      </c>
    </row>
    <row r="47654" spans="18:18" x14ac:dyDescent="0.25">
      <c r="R47654" s="15">
        <v>3</v>
      </c>
    </row>
    <row r="47655" spans="18:18" x14ac:dyDescent="0.25">
      <c r="R47655" s="15">
        <v>3</v>
      </c>
    </row>
    <row r="47656" spans="18:18" x14ac:dyDescent="0.25">
      <c r="R47656" s="15">
        <v>3</v>
      </c>
    </row>
    <row r="47657" spans="18:18" x14ac:dyDescent="0.25">
      <c r="R47657" s="15">
        <v>3</v>
      </c>
    </row>
    <row r="47658" spans="18:18" x14ac:dyDescent="0.25">
      <c r="R47658" s="15">
        <v>3</v>
      </c>
    </row>
    <row r="47659" spans="18:18" x14ac:dyDescent="0.25">
      <c r="R47659" s="15">
        <v>3</v>
      </c>
    </row>
    <row r="47660" spans="18:18" x14ac:dyDescent="0.25">
      <c r="R47660" s="15">
        <v>3</v>
      </c>
    </row>
    <row r="47661" spans="18:18" x14ac:dyDescent="0.25">
      <c r="R47661" s="15">
        <v>3</v>
      </c>
    </row>
    <row r="47662" spans="18:18" x14ac:dyDescent="0.25">
      <c r="R47662" s="15">
        <v>3</v>
      </c>
    </row>
    <row r="47663" spans="18:18" x14ac:dyDescent="0.25">
      <c r="R47663" s="15">
        <v>3</v>
      </c>
    </row>
    <row r="47664" spans="18:18" x14ac:dyDescent="0.25">
      <c r="R47664" s="15">
        <v>3</v>
      </c>
    </row>
    <row r="47665" spans="18:18" x14ac:dyDescent="0.25">
      <c r="R47665" s="15">
        <v>3</v>
      </c>
    </row>
    <row r="47666" spans="18:18" x14ac:dyDescent="0.25">
      <c r="R47666" s="15">
        <v>3</v>
      </c>
    </row>
    <row r="47667" spans="18:18" x14ac:dyDescent="0.25">
      <c r="R47667" s="15">
        <v>3</v>
      </c>
    </row>
    <row r="47668" spans="18:18" x14ac:dyDescent="0.25">
      <c r="R47668" s="15">
        <v>3</v>
      </c>
    </row>
    <row r="47669" spans="18:18" x14ac:dyDescent="0.25">
      <c r="R47669" s="15">
        <v>3</v>
      </c>
    </row>
    <row r="47670" spans="18:18" x14ac:dyDescent="0.25">
      <c r="R47670" s="15">
        <v>3</v>
      </c>
    </row>
    <row r="47671" spans="18:18" x14ac:dyDescent="0.25">
      <c r="R47671" s="15">
        <v>3</v>
      </c>
    </row>
    <row r="47672" spans="18:18" x14ac:dyDescent="0.25">
      <c r="R47672" s="15">
        <v>3</v>
      </c>
    </row>
    <row r="47673" spans="18:18" x14ac:dyDescent="0.25">
      <c r="R47673" s="15">
        <v>3</v>
      </c>
    </row>
    <row r="47674" spans="18:18" x14ac:dyDescent="0.25">
      <c r="R47674" s="15">
        <v>3</v>
      </c>
    </row>
    <row r="47675" spans="18:18" x14ac:dyDescent="0.25">
      <c r="R47675" s="15">
        <v>3</v>
      </c>
    </row>
    <row r="47676" spans="18:18" x14ac:dyDescent="0.25">
      <c r="R47676" s="15">
        <v>3</v>
      </c>
    </row>
    <row r="47677" spans="18:18" x14ac:dyDescent="0.25">
      <c r="R47677" s="15">
        <v>3</v>
      </c>
    </row>
    <row r="47678" spans="18:18" x14ac:dyDescent="0.25">
      <c r="R47678" s="15">
        <v>3</v>
      </c>
    </row>
    <row r="47679" spans="18:18" x14ac:dyDescent="0.25">
      <c r="R47679" s="15">
        <v>3</v>
      </c>
    </row>
    <row r="47680" spans="18:18" x14ac:dyDescent="0.25">
      <c r="R47680" s="15">
        <v>3</v>
      </c>
    </row>
    <row r="47681" spans="18:18" x14ac:dyDescent="0.25">
      <c r="R47681" s="15">
        <v>3</v>
      </c>
    </row>
    <row r="47682" spans="18:18" x14ac:dyDescent="0.25">
      <c r="R47682" s="15">
        <v>3</v>
      </c>
    </row>
    <row r="47683" spans="18:18" x14ac:dyDescent="0.25">
      <c r="R47683" s="15">
        <v>3</v>
      </c>
    </row>
    <row r="47684" spans="18:18" x14ac:dyDescent="0.25">
      <c r="R47684" s="15">
        <v>3</v>
      </c>
    </row>
    <row r="47685" spans="18:18" x14ac:dyDescent="0.25">
      <c r="R47685" s="15">
        <v>3</v>
      </c>
    </row>
    <row r="47686" spans="18:18" x14ac:dyDescent="0.25">
      <c r="R47686" s="15">
        <v>3</v>
      </c>
    </row>
    <row r="47687" spans="18:18" x14ac:dyDescent="0.25">
      <c r="R47687" s="15">
        <v>3</v>
      </c>
    </row>
    <row r="47688" spans="18:18" x14ac:dyDescent="0.25">
      <c r="R47688" s="15">
        <v>3</v>
      </c>
    </row>
    <row r="47689" spans="18:18" x14ac:dyDescent="0.25">
      <c r="R47689" s="15">
        <v>3</v>
      </c>
    </row>
    <row r="47690" spans="18:18" x14ac:dyDescent="0.25">
      <c r="R47690" s="15">
        <v>2</v>
      </c>
    </row>
    <row r="47691" spans="18:18" x14ac:dyDescent="0.25">
      <c r="R47691" s="15">
        <v>2</v>
      </c>
    </row>
    <row r="47692" spans="18:18" x14ac:dyDescent="0.25">
      <c r="R47692" s="15">
        <v>2</v>
      </c>
    </row>
    <row r="47693" spans="18:18" x14ac:dyDescent="0.25">
      <c r="R47693" s="15">
        <v>3</v>
      </c>
    </row>
    <row r="47694" spans="18:18" x14ac:dyDescent="0.25">
      <c r="R47694" s="15">
        <v>3</v>
      </c>
    </row>
    <row r="47695" spans="18:18" x14ac:dyDescent="0.25">
      <c r="R47695" s="15">
        <v>3</v>
      </c>
    </row>
    <row r="47696" spans="18:18" x14ac:dyDescent="0.25">
      <c r="R47696" s="15">
        <v>3</v>
      </c>
    </row>
    <row r="47697" spans="18:18" x14ac:dyDescent="0.25">
      <c r="R47697" s="15">
        <v>3</v>
      </c>
    </row>
    <row r="47698" spans="18:18" x14ac:dyDescent="0.25">
      <c r="R47698" s="15">
        <v>3</v>
      </c>
    </row>
    <row r="47699" spans="18:18" x14ac:dyDescent="0.25">
      <c r="R47699" s="15">
        <v>3</v>
      </c>
    </row>
    <row r="47700" spans="18:18" x14ac:dyDescent="0.25">
      <c r="R47700" s="15">
        <v>3</v>
      </c>
    </row>
    <row r="47701" spans="18:18" x14ac:dyDescent="0.25">
      <c r="R47701" s="15">
        <v>3</v>
      </c>
    </row>
    <row r="47702" spans="18:18" x14ac:dyDescent="0.25">
      <c r="R47702" s="15">
        <v>4</v>
      </c>
    </row>
    <row r="47703" spans="18:18" x14ac:dyDescent="0.25">
      <c r="R47703" s="15">
        <v>4</v>
      </c>
    </row>
    <row r="47704" spans="18:18" x14ac:dyDescent="0.25">
      <c r="R47704" s="15">
        <v>4</v>
      </c>
    </row>
    <row r="47705" spans="18:18" x14ac:dyDescent="0.25">
      <c r="R47705" s="15">
        <v>4</v>
      </c>
    </row>
    <row r="47706" spans="18:18" x14ac:dyDescent="0.25">
      <c r="R47706" s="15">
        <v>4</v>
      </c>
    </row>
    <row r="47707" spans="18:18" x14ac:dyDescent="0.25">
      <c r="R47707" s="15">
        <v>4</v>
      </c>
    </row>
    <row r="47708" spans="18:18" x14ac:dyDescent="0.25">
      <c r="R47708" s="15">
        <v>4</v>
      </c>
    </row>
    <row r="47709" spans="18:18" x14ac:dyDescent="0.25">
      <c r="R47709" s="15">
        <v>4</v>
      </c>
    </row>
    <row r="47710" spans="18:18" x14ac:dyDescent="0.25">
      <c r="R47710" s="15">
        <v>4</v>
      </c>
    </row>
    <row r="47711" spans="18:18" x14ac:dyDescent="0.25">
      <c r="R47711" s="15">
        <v>5</v>
      </c>
    </row>
    <row r="47712" spans="18:18" x14ac:dyDescent="0.25">
      <c r="R47712" s="15">
        <v>5</v>
      </c>
    </row>
    <row r="47713" spans="18:18" x14ac:dyDescent="0.25">
      <c r="R47713" s="15">
        <v>5</v>
      </c>
    </row>
    <row r="47714" spans="18:18" x14ac:dyDescent="0.25">
      <c r="R47714" s="15">
        <v>5</v>
      </c>
    </row>
    <row r="47715" spans="18:18" x14ac:dyDescent="0.25">
      <c r="R47715" s="15">
        <v>5</v>
      </c>
    </row>
    <row r="47716" spans="18:18" x14ac:dyDescent="0.25">
      <c r="R47716" s="15">
        <v>5</v>
      </c>
    </row>
    <row r="47717" spans="18:18" x14ac:dyDescent="0.25">
      <c r="R47717" s="15">
        <v>4</v>
      </c>
    </row>
    <row r="47718" spans="18:18" x14ac:dyDescent="0.25">
      <c r="R47718" s="15">
        <v>4</v>
      </c>
    </row>
    <row r="47719" spans="18:18" x14ac:dyDescent="0.25">
      <c r="R47719" s="15">
        <v>4</v>
      </c>
    </row>
    <row r="47720" spans="18:18" x14ac:dyDescent="0.25">
      <c r="R47720" s="15">
        <v>4</v>
      </c>
    </row>
    <row r="47721" spans="18:18" x14ac:dyDescent="0.25">
      <c r="R47721" s="15">
        <v>4</v>
      </c>
    </row>
    <row r="47722" spans="18:18" x14ac:dyDescent="0.25">
      <c r="R47722" s="15">
        <v>4</v>
      </c>
    </row>
    <row r="47723" spans="18:18" x14ac:dyDescent="0.25">
      <c r="R47723" s="15">
        <v>4</v>
      </c>
    </row>
    <row r="47724" spans="18:18" x14ac:dyDescent="0.25">
      <c r="R47724" s="15">
        <v>4</v>
      </c>
    </row>
    <row r="47725" spans="18:18" x14ac:dyDescent="0.25">
      <c r="R47725" s="15">
        <v>4</v>
      </c>
    </row>
    <row r="47726" spans="18:18" x14ac:dyDescent="0.25">
      <c r="R47726" s="15">
        <v>4</v>
      </c>
    </row>
    <row r="47727" spans="18:18" x14ac:dyDescent="0.25">
      <c r="R47727" s="15">
        <v>4</v>
      </c>
    </row>
    <row r="47728" spans="18:18" x14ac:dyDescent="0.25">
      <c r="R47728" s="15">
        <v>4</v>
      </c>
    </row>
    <row r="47729" spans="18:18" x14ac:dyDescent="0.25">
      <c r="R47729" s="15">
        <v>4</v>
      </c>
    </row>
    <row r="47730" spans="18:18" x14ac:dyDescent="0.25">
      <c r="R47730" s="15">
        <v>4</v>
      </c>
    </row>
    <row r="47731" spans="18:18" x14ac:dyDescent="0.25">
      <c r="R47731" s="15">
        <v>4</v>
      </c>
    </row>
    <row r="47732" spans="18:18" x14ac:dyDescent="0.25">
      <c r="R47732" s="15">
        <v>4</v>
      </c>
    </row>
    <row r="47733" spans="18:18" x14ac:dyDescent="0.25">
      <c r="R47733" s="15">
        <v>4</v>
      </c>
    </row>
    <row r="47734" spans="18:18" x14ac:dyDescent="0.25">
      <c r="R47734" s="15">
        <v>4</v>
      </c>
    </row>
    <row r="47735" spans="18:18" x14ac:dyDescent="0.25">
      <c r="R47735" s="15">
        <v>4</v>
      </c>
    </row>
    <row r="47736" spans="18:18" x14ac:dyDescent="0.25">
      <c r="R47736" s="15">
        <v>4</v>
      </c>
    </row>
    <row r="47737" spans="18:18" x14ac:dyDescent="0.25">
      <c r="R47737" s="15">
        <v>4</v>
      </c>
    </row>
    <row r="47738" spans="18:18" x14ac:dyDescent="0.25">
      <c r="R47738" s="15">
        <v>4</v>
      </c>
    </row>
    <row r="47739" spans="18:18" x14ac:dyDescent="0.25">
      <c r="R47739" s="15">
        <v>4</v>
      </c>
    </row>
    <row r="47740" spans="18:18" x14ac:dyDescent="0.25">
      <c r="R47740" s="15">
        <v>3</v>
      </c>
    </row>
    <row r="47741" spans="18:18" x14ac:dyDescent="0.25">
      <c r="R47741" s="15">
        <v>3</v>
      </c>
    </row>
    <row r="47742" spans="18:18" x14ac:dyDescent="0.25">
      <c r="R47742" s="15">
        <v>3</v>
      </c>
    </row>
    <row r="47743" spans="18:18" x14ac:dyDescent="0.25">
      <c r="R47743" s="15">
        <v>3</v>
      </c>
    </row>
    <row r="47744" spans="18:18" x14ac:dyDescent="0.25">
      <c r="R47744" s="15">
        <v>3</v>
      </c>
    </row>
    <row r="47745" spans="18:18" x14ac:dyDescent="0.25">
      <c r="R47745" s="15">
        <v>3</v>
      </c>
    </row>
    <row r="47746" spans="18:18" x14ac:dyDescent="0.25">
      <c r="R47746" s="15">
        <v>3</v>
      </c>
    </row>
    <row r="47747" spans="18:18" x14ac:dyDescent="0.25">
      <c r="R47747" s="15">
        <v>4</v>
      </c>
    </row>
    <row r="47748" spans="18:18" x14ac:dyDescent="0.25">
      <c r="R47748" s="15">
        <v>4</v>
      </c>
    </row>
    <row r="47749" spans="18:18" x14ac:dyDescent="0.25">
      <c r="R47749" s="15">
        <v>4</v>
      </c>
    </row>
    <row r="47750" spans="18:18" x14ac:dyDescent="0.25">
      <c r="R47750" s="15">
        <v>6</v>
      </c>
    </row>
    <row r="47751" spans="18:18" x14ac:dyDescent="0.25">
      <c r="R47751" s="15">
        <v>6</v>
      </c>
    </row>
    <row r="47752" spans="18:18" x14ac:dyDescent="0.25">
      <c r="R47752" s="15">
        <v>6</v>
      </c>
    </row>
    <row r="47753" spans="18:18" x14ac:dyDescent="0.25">
      <c r="R47753" s="15">
        <v>6</v>
      </c>
    </row>
    <row r="47754" spans="18:18" x14ac:dyDescent="0.25">
      <c r="R47754" s="15">
        <v>6</v>
      </c>
    </row>
    <row r="47755" spans="18:18" x14ac:dyDescent="0.25">
      <c r="R47755" s="15">
        <v>6</v>
      </c>
    </row>
    <row r="47756" spans="18:18" x14ac:dyDescent="0.25">
      <c r="R47756" s="15">
        <v>6</v>
      </c>
    </row>
    <row r="47757" spans="18:18" x14ac:dyDescent="0.25">
      <c r="R47757" s="15">
        <v>6</v>
      </c>
    </row>
    <row r="47758" spans="18:18" x14ac:dyDescent="0.25">
      <c r="R47758" s="15">
        <v>6</v>
      </c>
    </row>
    <row r="47759" spans="18:18" x14ac:dyDescent="0.25">
      <c r="R47759" s="15">
        <v>6</v>
      </c>
    </row>
    <row r="47760" spans="18:18" x14ac:dyDescent="0.25">
      <c r="R47760" s="15">
        <v>6</v>
      </c>
    </row>
    <row r="47761" spans="18:18" x14ac:dyDescent="0.25">
      <c r="R47761" s="15">
        <v>6</v>
      </c>
    </row>
    <row r="47762" spans="18:18" x14ac:dyDescent="0.25">
      <c r="R47762" s="15">
        <v>6</v>
      </c>
    </row>
    <row r="47763" spans="18:18" x14ac:dyDescent="0.25">
      <c r="R47763" s="15">
        <v>6</v>
      </c>
    </row>
    <row r="47764" spans="18:18" x14ac:dyDescent="0.25">
      <c r="R47764" s="15">
        <v>6</v>
      </c>
    </row>
    <row r="47765" spans="18:18" x14ac:dyDescent="0.25">
      <c r="R47765" s="15">
        <v>6</v>
      </c>
    </row>
    <row r="47766" spans="18:18" x14ac:dyDescent="0.25">
      <c r="R47766" s="15">
        <v>6</v>
      </c>
    </row>
    <row r="47767" spans="18:18" x14ac:dyDescent="0.25">
      <c r="R47767" s="15">
        <v>6</v>
      </c>
    </row>
    <row r="47768" spans="18:18" x14ac:dyDescent="0.25">
      <c r="R47768" s="15">
        <v>6</v>
      </c>
    </row>
    <row r="47769" spans="18:18" x14ac:dyDescent="0.25">
      <c r="R47769" s="15">
        <v>6</v>
      </c>
    </row>
    <row r="47770" spans="18:18" x14ac:dyDescent="0.25">
      <c r="R47770" s="15">
        <v>6</v>
      </c>
    </row>
    <row r="47771" spans="18:18" x14ac:dyDescent="0.25">
      <c r="R47771" s="15">
        <v>6</v>
      </c>
    </row>
    <row r="47772" spans="18:18" x14ac:dyDescent="0.25">
      <c r="R47772" s="15">
        <v>5</v>
      </c>
    </row>
    <row r="47773" spans="18:18" x14ac:dyDescent="0.25">
      <c r="R47773" s="15">
        <v>5</v>
      </c>
    </row>
    <row r="47774" spans="18:18" x14ac:dyDescent="0.25">
      <c r="R47774" s="15">
        <v>5</v>
      </c>
    </row>
    <row r="47775" spans="18:18" x14ac:dyDescent="0.25">
      <c r="R47775" s="15">
        <v>5</v>
      </c>
    </row>
    <row r="47776" spans="18:18" x14ac:dyDescent="0.25">
      <c r="R47776" s="15">
        <v>5</v>
      </c>
    </row>
    <row r="47777" spans="18:18" x14ac:dyDescent="0.25">
      <c r="R47777" s="15">
        <v>5</v>
      </c>
    </row>
    <row r="47778" spans="18:18" x14ac:dyDescent="0.25">
      <c r="R47778" s="15">
        <v>5</v>
      </c>
    </row>
    <row r="47779" spans="18:18" x14ac:dyDescent="0.25">
      <c r="R47779" s="15">
        <v>5</v>
      </c>
    </row>
    <row r="47780" spans="18:18" x14ac:dyDescent="0.25">
      <c r="R47780" s="15">
        <v>5</v>
      </c>
    </row>
    <row r="47781" spans="18:18" x14ac:dyDescent="0.25">
      <c r="R47781" s="15">
        <v>5</v>
      </c>
    </row>
    <row r="47782" spans="18:18" x14ac:dyDescent="0.25">
      <c r="R47782" s="15">
        <v>5</v>
      </c>
    </row>
    <row r="47783" spans="18:18" x14ac:dyDescent="0.25">
      <c r="R47783" s="15">
        <v>5</v>
      </c>
    </row>
    <row r="47784" spans="18:18" x14ac:dyDescent="0.25">
      <c r="R47784" s="15">
        <v>5</v>
      </c>
    </row>
    <row r="47785" spans="18:18" x14ac:dyDescent="0.25">
      <c r="R47785" s="15">
        <v>5</v>
      </c>
    </row>
    <row r="47786" spans="18:18" x14ac:dyDescent="0.25">
      <c r="R47786" s="15">
        <v>5</v>
      </c>
    </row>
    <row r="47787" spans="18:18" x14ac:dyDescent="0.25">
      <c r="R47787" s="15">
        <v>6</v>
      </c>
    </row>
    <row r="47788" spans="18:18" x14ac:dyDescent="0.25">
      <c r="R47788" s="15">
        <v>6</v>
      </c>
    </row>
    <row r="47789" spans="18:18" x14ac:dyDescent="0.25">
      <c r="R47789" s="15">
        <v>6</v>
      </c>
    </row>
    <row r="47790" spans="18:18" x14ac:dyDescent="0.25">
      <c r="R47790" s="15">
        <v>6</v>
      </c>
    </row>
    <row r="47791" spans="18:18" x14ac:dyDescent="0.25">
      <c r="R47791" s="15">
        <v>6</v>
      </c>
    </row>
    <row r="47792" spans="18:18" x14ac:dyDescent="0.25">
      <c r="R47792" s="15">
        <v>6</v>
      </c>
    </row>
    <row r="47793" spans="18:18" x14ac:dyDescent="0.25">
      <c r="R47793" s="15">
        <v>6</v>
      </c>
    </row>
    <row r="47794" spans="18:18" x14ac:dyDescent="0.25">
      <c r="R47794" s="15">
        <v>6</v>
      </c>
    </row>
    <row r="47795" spans="18:18" x14ac:dyDescent="0.25">
      <c r="R47795" s="15">
        <v>6</v>
      </c>
    </row>
    <row r="47796" spans="18:18" x14ac:dyDescent="0.25">
      <c r="R47796" s="15">
        <v>6</v>
      </c>
    </row>
    <row r="47797" spans="18:18" x14ac:dyDescent="0.25">
      <c r="R47797" s="15">
        <v>6</v>
      </c>
    </row>
    <row r="47798" spans="18:18" x14ac:dyDescent="0.25">
      <c r="R47798" s="15">
        <v>6</v>
      </c>
    </row>
    <row r="47799" spans="18:18" x14ac:dyDescent="0.25">
      <c r="R47799" s="15">
        <v>6</v>
      </c>
    </row>
    <row r="47800" spans="18:18" x14ac:dyDescent="0.25">
      <c r="R47800" s="15">
        <v>6</v>
      </c>
    </row>
    <row r="47801" spans="18:18" x14ac:dyDescent="0.25">
      <c r="R47801" s="15">
        <v>6</v>
      </c>
    </row>
    <row r="47802" spans="18:18" x14ac:dyDescent="0.25">
      <c r="R47802" s="15">
        <v>6</v>
      </c>
    </row>
    <row r="47803" spans="18:18" x14ac:dyDescent="0.25">
      <c r="R47803" s="15">
        <v>6</v>
      </c>
    </row>
    <row r="47804" spans="18:18" x14ac:dyDescent="0.25">
      <c r="R47804" s="15">
        <v>6</v>
      </c>
    </row>
    <row r="47805" spans="18:18" x14ac:dyDescent="0.25">
      <c r="R47805" s="15">
        <v>6</v>
      </c>
    </row>
    <row r="47806" spans="18:18" x14ac:dyDescent="0.25">
      <c r="R47806" s="15">
        <v>6</v>
      </c>
    </row>
    <row r="47807" spans="18:18" x14ac:dyDescent="0.25">
      <c r="R47807" s="15">
        <v>6</v>
      </c>
    </row>
    <row r="47808" spans="18:18" x14ac:dyDescent="0.25">
      <c r="R47808" s="15">
        <v>6</v>
      </c>
    </row>
    <row r="47809" spans="18:18" x14ac:dyDescent="0.25">
      <c r="R47809" s="15">
        <v>4</v>
      </c>
    </row>
    <row r="47810" spans="18:18" x14ac:dyDescent="0.25">
      <c r="R47810" s="15">
        <v>4</v>
      </c>
    </row>
    <row r="47811" spans="18:18" x14ac:dyDescent="0.25">
      <c r="R47811" s="15">
        <v>4</v>
      </c>
    </row>
    <row r="47812" spans="18:18" x14ac:dyDescent="0.25">
      <c r="R47812" s="15">
        <v>4</v>
      </c>
    </row>
    <row r="47813" spans="18:18" x14ac:dyDescent="0.25">
      <c r="R47813" s="15">
        <v>4</v>
      </c>
    </row>
    <row r="47814" spans="18:18" x14ac:dyDescent="0.25">
      <c r="R47814" s="15">
        <v>4</v>
      </c>
    </row>
    <row r="47815" spans="18:18" x14ac:dyDescent="0.25">
      <c r="R47815" s="15">
        <v>4</v>
      </c>
    </row>
    <row r="47816" spans="18:18" x14ac:dyDescent="0.25">
      <c r="R47816" s="15">
        <v>4</v>
      </c>
    </row>
    <row r="47817" spans="18:18" x14ac:dyDescent="0.25">
      <c r="R47817" s="15">
        <v>4</v>
      </c>
    </row>
    <row r="47818" spans="18:18" x14ac:dyDescent="0.25">
      <c r="R47818" s="15">
        <v>4</v>
      </c>
    </row>
    <row r="47819" spans="18:18" x14ac:dyDescent="0.25">
      <c r="R47819" s="15">
        <v>4</v>
      </c>
    </row>
    <row r="47820" spans="18:18" x14ac:dyDescent="0.25">
      <c r="R47820" s="15">
        <v>4</v>
      </c>
    </row>
    <row r="47821" spans="18:18" x14ac:dyDescent="0.25">
      <c r="R47821" s="15">
        <v>4</v>
      </c>
    </row>
    <row r="47822" spans="18:18" x14ac:dyDescent="0.25">
      <c r="R47822" s="15">
        <v>4</v>
      </c>
    </row>
    <row r="47823" spans="18:18" x14ac:dyDescent="0.25">
      <c r="R47823" s="15">
        <v>4</v>
      </c>
    </row>
    <row r="47824" spans="18:18" x14ac:dyDescent="0.25">
      <c r="R47824" s="15">
        <v>4</v>
      </c>
    </row>
    <row r="47825" spans="18:18" x14ac:dyDescent="0.25">
      <c r="R47825" s="15">
        <v>4</v>
      </c>
    </row>
    <row r="47826" spans="18:18" x14ac:dyDescent="0.25">
      <c r="R47826" s="15">
        <v>4</v>
      </c>
    </row>
    <row r="47827" spans="18:18" x14ac:dyDescent="0.25">
      <c r="R47827" s="15">
        <v>4</v>
      </c>
    </row>
    <row r="47828" spans="18:18" x14ac:dyDescent="0.25">
      <c r="R47828" s="15">
        <v>4</v>
      </c>
    </row>
    <row r="47829" spans="18:18" x14ac:dyDescent="0.25">
      <c r="R47829" s="15">
        <v>4</v>
      </c>
    </row>
    <row r="47830" spans="18:18" x14ac:dyDescent="0.25">
      <c r="R47830" s="15">
        <v>4</v>
      </c>
    </row>
    <row r="47831" spans="18:18" x14ac:dyDescent="0.25">
      <c r="R47831" s="15">
        <v>4</v>
      </c>
    </row>
    <row r="47832" spans="18:18" x14ac:dyDescent="0.25">
      <c r="R47832" s="15">
        <v>4</v>
      </c>
    </row>
    <row r="47833" spans="18:18" x14ac:dyDescent="0.25">
      <c r="R47833" s="15">
        <v>4</v>
      </c>
    </row>
    <row r="47834" spans="18:18" x14ac:dyDescent="0.25">
      <c r="R47834" s="15">
        <v>4</v>
      </c>
    </row>
    <row r="47835" spans="18:18" x14ac:dyDescent="0.25">
      <c r="R47835" s="15">
        <v>4</v>
      </c>
    </row>
    <row r="47836" spans="18:18" x14ac:dyDescent="0.25">
      <c r="R47836" s="15">
        <v>4</v>
      </c>
    </row>
    <row r="47837" spans="18:18" x14ac:dyDescent="0.25">
      <c r="R47837" s="15">
        <v>4</v>
      </c>
    </row>
    <row r="47838" spans="18:18" x14ac:dyDescent="0.25">
      <c r="R47838" s="15">
        <v>4</v>
      </c>
    </row>
    <row r="47839" spans="18:18" x14ac:dyDescent="0.25">
      <c r="R47839" s="15">
        <v>4</v>
      </c>
    </row>
    <row r="47840" spans="18:18" x14ac:dyDescent="0.25">
      <c r="R47840" s="15">
        <v>4</v>
      </c>
    </row>
    <row r="47841" spans="18:18" x14ac:dyDescent="0.25">
      <c r="R47841" s="15">
        <v>4</v>
      </c>
    </row>
    <row r="47842" spans="18:18" x14ac:dyDescent="0.25">
      <c r="R47842" s="15">
        <v>4</v>
      </c>
    </row>
    <row r="47843" spans="18:18" x14ac:dyDescent="0.25">
      <c r="R47843" s="15">
        <v>4</v>
      </c>
    </row>
    <row r="47844" spans="18:18" x14ac:dyDescent="0.25">
      <c r="R47844" s="15">
        <v>4</v>
      </c>
    </row>
    <row r="47845" spans="18:18" x14ac:dyDescent="0.25">
      <c r="R47845" s="15">
        <v>4</v>
      </c>
    </row>
    <row r="47846" spans="18:18" x14ac:dyDescent="0.25">
      <c r="R47846" s="15">
        <v>3</v>
      </c>
    </row>
    <row r="47847" spans="18:18" x14ac:dyDescent="0.25">
      <c r="R47847" s="15">
        <v>3</v>
      </c>
    </row>
    <row r="47848" spans="18:18" x14ac:dyDescent="0.25">
      <c r="R47848" s="15">
        <v>3</v>
      </c>
    </row>
    <row r="47849" spans="18:18" x14ac:dyDescent="0.25">
      <c r="R47849" s="15">
        <v>3</v>
      </c>
    </row>
    <row r="47850" spans="18:18" x14ac:dyDescent="0.25">
      <c r="R47850" s="15">
        <v>3</v>
      </c>
    </row>
    <row r="47851" spans="18:18" x14ac:dyDescent="0.25">
      <c r="R47851" s="15">
        <v>3</v>
      </c>
    </row>
    <row r="47852" spans="18:18" x14ac:dyDescent="0.25">
      <c r="R47852" s="15">
        <v>3</v>
      </c>
    </row>
    <row r="47853" spans="18:18" x14ac:dyDescent="0.25">
      <c r="R47853" s="15">
        <v>1</v>
      </c>
    </row>
    <row r="47854" spans="18:18" x14ac:dyDescent="0.25">
      <c r="R47854" s="15">
        <v>1</v>
      </c>
    </row>
    <row r="47855" spans="18:18" x14ac:dyDescent="0.25">
      <c r="R47855" s="15">
        <v>1</v>
      </c>
    </row>
    <row r="47856" spans="18:18" x14ac:dyDescent="0.25">
      <c r="R47856" s="15">
        <v>1</v>
      </c>
    </row>
    <row r="47857" spans="18:18" x14ac:dyDescent="0.25">
      <c r="R47857" s="15">
        <v>1</v>
      </c>
    </row>
    <row r="47858" spans="18:18" x14ac:dyDescent="0.25">
      <c r="R47858" s="15">
        <v>1</v>
      </c>
    </row>
    <row r="47859" spans="18:18" x14ac:dyDescent="0.25">
      <c r="R47859" s="15">
        <v>1</v>
      </c>
    </row>
    <row r="47860" spans="18:18" x14ac:dyDescent="0.25">
      <c r="R47860" s="15">
        <v>1</v>
      </c>
    </row>
    <row r="47861" spans="18:18" x14ac:dyDescent="0.25">
      <c r="R47861" s="15">
        <v>1</v>
      </c>
    </row>
    <row r="47862" spans="18:18" x14ac:dyDescent="0.25">
      <c r="R47862" s="15">
        <v>1</v>
      </c>
    </row>
    <row r="47863" spans="18:18" x14ac:dyDescent="0.25">
      <c r="R47863" s="15">
        <v>1</v>
      </c>
    </row>
    <row r="47864" spans="18:18" x14ac:dyDescent="0.25">
      <c r="R47864" s="15">
        <v>1</v>
      </c>
    </row>
    <row r="47865" spans="18:18" x14ac:dyDescent="0.25">
      <c r="R47865" s="15">
        <v>1</v>
      </c>
    </row>
    <row r="47866" spans="18:18" x14ac:dyDescent="0.25">
      <c r="R47866" s="15">
        <v>1</v>
      </c>
    </row>
    <row r="47867" spans="18:18" x14ac:dyDescent="0.25">
      <c r="R47867" s="15">
        <v>1</v>
      </c>
    </row>
    <row r="47868" spans="18:18" x14ac:dyDescent="0.25">
      <c r="R47868" s="15">
        <v>1</v>
      </c>
    </row>
    <row r="47869" spans="18:18" x14ac:dyDescent="0.25">
      <c r="R47869" s="15">
        <v>2</v>
      </c>
    </row>
    <row r="47870" spans="18:18" x14ac:dyDescent="0.25">
      <c r="R47870" s="15">
        <v>2</v>
      </c>
    </row>
    <row r="47871" spans="18:18" x14ac:dyDescent="0.25">
      <c r="R47871" s="15">
        <v>2</v>
      </c>
    </row>
    <row r="47872" spans="18:18" x14ac:dyDescent="0.25">
      <c r="R47872" s="15">
        <v>2</v>
      </c>
    </row>
    <row r="47873" spans="18:18" x14ac:dyDescent="0.25">
      <c r="R47873" s="15">
        <v>2</v>
      </c>
    </row>
    <row r="47874" spans="18:18" x14ac:dyDescent="0.25">
      <c r="R47874" s="15">
        <v>2</v>
      </c>
    </row>
    <row r="47875" spans="18:18" x14ac:dyDescent="0.25">
      <c r="R47875" s="15">
        <v>6</v>
      </c>
    </row>
    <row r="47876" spans="18:18" x14ac:dyDescent="0.25">
      <c r="R47876" s="15">
        <v>6</v>
      </c>
    </row>
    <row r="47877" spans="18:18" x14ac:dyDescent="0.25">
      <c r="R47877" s="15">
        <v>6</v>
      </c>
    </row>
    <row r="47878" spans="18:18" x14ac:dyDescent="0.25">
      <c r="R47878" s="15">
        <v>6</v>
      </c>
    </row>
    <row r="47879" spans="18:18" x14ac:dyDescent="0.25">
      <c r="R47879" s="15">
        <v>6</v>
      </c>
    </row>
    <row r="47880" spans="18:18" x14ac:dyDescent="0.25">
      <c r="R47880" s="15">
        <v>6</v>
      </c>
    </row>
    <row r="47881" spans="18:18" x14ac:dyDescent="0.25">
      <c r="R47881" s="15">
        <v>6</v>
      </c>
    </row>
    <row r="47882" spans="18:18" x14ac:dyDescent="0.25">
      <c r="R47882" s="15">
        <v>6</v>
      </c>
    </row>
    <row r="47883" spans="18:18" x14ac:dyDescent="0.25">
      <c r="R47883" s="15">
        <v>6</v>
      </c>
    </row>
    <row r="47884" spans="18:18" x14ac:dyDescent="0.25">
      <c r="R47884" s="15">
        <v>6</v>
      </c>
    </row>
    <row r="47885" spans="18:18" x14ac:dyDescent="0.25">
      <c r="R47885" s="15">
        <v>6</v>
      </c>
    </row>
    <row r="47886" spans="18:18" x14ac:dyDescent="0.25">
      <c r="R47886" s="15">
        <v>6</v>
      </c>
    </row>
    <row r="47887" spans="18:18" x14ac:dyDescent="0.25">
      <c r="R47887" s="15">
        <v>6</v>
      </c>
    </row>
    <row r="47888" spans="18:18" x14ac:dyDescent="0.25">
      <c r="R47888" s="15">
        <v>6</v>
      </c>
    </row>
    <row r="47889" spans="18:18" x14ac:dyDescent="0.25">
      <c r="R47889" s="15">
        <v>6</v>
      </c>
    </row>
    <row r="47890" spans="18:18" x14ac:dyDescent="0.25">
      <c r="R47890" s="15">
        <v>6</v>
      </c>
    </row>
    <row r="47891" spans="18:18" x14ac:dyDescent="0.25">
      <c r="R47891" s="15">
        <v>6</v>
      </c>
    </row>
    <row r="47892" spans="18:18" x14ac:dyDescent="0.25">
      <c r="R47892" s="15">
        <v>6</v>
      </c>
    </row>
    <row r="47893" spans="18:18" x14ac:dyDescent="0.25">
      <c r="R47893" s="15">
        <v>6</v>
      </c>
    </row>
    <row r="47894" spans="18:18" x14ac:dyDescent="0.25">
      <c r="R47894" s="15">
        <v>6</v>
      </c>
    </row>
    <row r="47895" spans="18:18" x14ac:dyDescent="0.25">
      <c r="R47895" s="15">
        <v>6</v>
      </c>
    </row>
    <row r="47896" spans="18:18" x14ac:dyDescent="0.25">
      <c r="R47896" s="15">
        <v>6</v>
      </c>
    </row>
    <row r="47897" spans="18:18" x14ac:dyDescent="0.25">
      <c r="R47897" s="15">
        <v>1</v>
      </c>
    </row>
    <row r="47898" spans="18:18" x14ac:dyDescent="0.25">
      <c r="R47898" s="15">
        <v>1</v>
      </c>
    </row>
    <row r="47899" spans="18:18" x14ac:dyDescent="0.25">
      <c r="R47899" s="15">
        <v>6</v>
      </c>
    </row>
    <row r="47900" spans="18:18" x14ac:dyDescent="0.25">
      <c r="R47900" s="15">
        <v>6</v>
      </c>
    </row>
    <row r="47901" spans="18:18" x14ac:dyDescent="0.25">
      <c r="R47901" s="15">
        <v>6</v>
      </c>
    </row>
    <row r="47902" spans="18:18" x14ac:dyDescent="0.25">
      <c r="R47902" s="15">
        <v>6</v>
      </c>
    </row>
    <row r="47903" spans="18:18" x14ac:dyDescent="0.25">
      <c r="R47903" s="15">
        <v>6</v>
      </c>
    </row>
    <row r="47904" spans="18:18" x14ac:dyDescent="0.25">
      <c r="R47904" s="15">
        <v>6</v>
      </c>
    </row>
    <row r="47905" spans="18:18" x14ac:dyDescent="0.25">
      <c r="R47905" s="15">
        <v>6</v>
      </c>
    </row>
    <row r="47906" spans="18:18" x14ac:dyDescent="0.25">
      <c r="R47906" s="15">
        <v>6</v>
      </c>
    </row>
    <row r="47907" spans="18:18" x14ac:dyDescent="0.25">
      <c r="R47907" s="15">
        <v>6</v>
      </c>
    </row>
    <row r="47908" spans="18:18" x14ac:dyDescent="0.25">
      <c r="R47908" s="15">
        <v>6</v>
      </c>
    </row>
    <row r="47909" spans="18:18" x14ac:dyDescent="0.25">
      <c r="R47909" s="15">
        <v>6</v>
      </c>
    </row>
    <row r="47910" spans="18:18" x14ac:dyDescent="0.25">
      <c r="R47910" s="15">
        <v>6</v>
      </c>
    </row>
    <row r="47911" spans="18:18" x14ac:dyDescent="0.25">
      <c r="R47911" s="15">
        <v>6</v>
      </c>
    </row>
    <row r="47912" spans="18:18" x14ac:dyDescent="0.25">
      <c r="R47912" s="15">
        <v>6</v>
      </c>
    </row>
    <row r="47913" spans="18:18" x14ac:dyDescent="0.25">
      <c r="R47913" s="15">
        <v>6</v>
      </c>
    </row>
    <row r="47914" spans="18:18" x14ac:dyDescent="0.25">
      <c r="R47914" s="15">
        <v>6</v>
      </c>
    </row>
    <row r="47915" spans="18:18" x14ac:dyDescent="0.25">
      <c r="R47915" s="15">
        <v>6</v>
      </c>
    </row>
    <row r="47916" spans="18:18" x14ac:dyDescent="0.25">
      <c r="R47916" s="15">
        <v>6</v>
      </c>
    </row>
    <row r="47917" spans="18:18" x14ac:dyDescent="0.25">
      <c r="R47917" s="15">
        <v>6</v>
      </c>
    </row>
    <row r="47918" spans="18:18" x14ac:dyDescent="0.25">
      <c r="R47918" s="15">
        <v>6</v>
      </c>
    </row>
    <row r="47919" spans="18:18" x14ac:dyDescent="0.25">
      <c r="R47919" s="15">
        <v>6</v>
      </c>
    </row>
    <row r="47920" spans="18:18" x14ac:dyDescent="0.25">
      <c r="R47920" s="15">
        <v>6</v>
      </c>
    </row>
    <row r="47921" spans="18:18" x14ac:dyDescent="0.25">
      <c r="R47921" s="15">
        <v>6</v>
      </c>
    </row>
    <row r="47922" spans="18:18" x14ac:dyDescent="0.25">
      <c r="R47922" s="15">
        <v>1</v>
      </c>
    </row>
    <row r="47923" spans="18:18" x14ac:dyDescent="0.25">
      <c r="R47923" s="15">
        <v>1</v>
      </c>
    </row>
    <row r="47924" spans="18:18" x14ac:dyDescent="0.25">
      <c r="R47924" s="15">
        <v>1</v>
      </c>
    </row>
    <row r="47925" spans="18:18" x14ac:dyDescent="0.25">
      <c r="R47925" s="15">
        <v>3</v>
      </c>
    </row>
    <row r="47926" spans="18:18" x14ac:dyDescent="0.25">
      <c r="R47926" s="15">
        <v>3</v>
      </c>
    </row>
    <row r="47927" spans="18:18" x14ac:dyDescent="0.25">
      <c r="R47927" s="15">
        <v>2</v>
      </c>
    </row>
    <row r="47928" spans="18:18" x14ac:dyDescent="0.25">
      <c r="R47928" s="15">
        <v>2</v>
      </c>
    </row>
    <row r="47929" spans="18:18" x14ac:dyDescent="0.25">
      <c r="R47929" s="15">
        <v>4</v>
      </c>
    </row>
    <row r="47930" spans="18:18" x14ac:dyDescent="0.25">
      <c r="R47930" s="15">
        <v>4</v>
      </c>
    </row>
    <row r="47931" spans="18:18" x14ac:dyDescent="0.25">
      <c r="R47931" s="15">
        <v>4</v>
      </c>
    </row>
    <row r="47932" spans="18:18" x14ac:dyDescent="0.25">
      <c r="R47932" s="15">
        <v>4</v>
      </c>
    </row>
    <row r="47933" spans="18:18" x14ac:dyDescent="0.25">
      <c r="R47933" s="15">
        <v>4</v>
      </c>
    </row>
    <row r="47934" spans="18:18" x14ac:dyDescent="0.25">
      <c r="R47934" s="15">
        <v>4</v>
      </c>
    </row>
    <row r="47935" spans="18:18" x14ac:dyDescent="0.25">
      <c r="R47935" s="15">
        <v>5</v>
      </c>
    </row>
    <row r="47936" spans="18:18" x14ac:dyDescent="0.25">
      <c r="R47936" s="15">
        <v>5</v>
      </c>
    </row>
    <row r="47937" spans="18:18" x14ac:dyDescent="0.25">
      <c r="R47937" s="15">
        <v>5</v>
      </c>
    </row>
    <row r="47938" spans="18:18" x14ac:dyDescent="0.25">
      <c r="R47938" s="15">
        <v>5</v>
      </c>
    </row>
    <row r="47939" spans="18:18" x14ac:dyDescent="0.25">
      <c r="R47939" s="15">
        <v>5</v>
      </c>
    </row>
    <row r="47940" spans="18:18" x14ac:dyDescent="0.25">
      <c r="R47940" s="15">
        <v>5</v>
      </c>
    </row>
    <row r="47941" spans="18:18" x14ac:dyDescent="0.25">
      <c r="R47941" s="15">
        <v>5</v>
      </c>
    </row>
    <row r="47942" spans="18:18" x14ac:dyDescent="0.25">
      <c r="R47942" s="15">
        <v>3</v>
      </c>
    </row>
    <row r="47943" spans="18:18" x14ac:dyDescent="0.25">
      <c r="R47943" s="15">
        <v>3</v>
      </c>
    </row>
    <row r="47944" spans="18:18" x14ac:dyDescent="0.25">
      <c r="R47944" s="15">
        <v>3</v>
      </c>
    </row>
    <row r="47945" spans="18:18" x14ac:dyDescent="0.25">
      <c r="R47945" s="15">
        <v>3</v>
      </c>
    </row>
    <row r="47946" spans="18:18" x14ac:dyDescent="0.25">
      <c r="R47946" s="15">
        <v>3</v>
      </c>
    </row>
    <row r="47947" spans="18:18" x14ac:dyDescent="0.25">
      <c r="R47947" s="15">
        <v>3</v>
      </c>
    </row>
    <row r="47948" spans="18:18" x14ac:dyDescent="0.25">
      <c r="R47948" s="15">
        <v>3</v>
      </c>
    </row>
    <row r="47949" spans="18:18" x14ac:dyDescent="0.25">
      <c r="R47949" s="15">
        <v>3</v>
      </c>
    </row>
    <row r="47950" spans="18:18" x14ac:dyDescent="0.25">
      <c r="R47950" s="15">
        <v>3</v>
      </c>
    </row>
    <row r="47951" spans="18:18" x14ac:dyDescent="0.25">
      <c r="R47951" s="15">
        <v>3</v>
      </c>
    </row>
    <row r="47952" spans="18:18" x14ac:dyDescent="0.25">
      <c r="R47952" s="15">
        <v>3</v>
      </c>
    </row>
    <row r="47953" spans="18:18" x14ac:dyDescent="0.25">
      <c r="R47953" s="15">
        <v>3</v>
      </c>
    </row>
    <row r="47954" spans="18:18" x14ac:dyDescent="0.25">
      <c r="R47954" s="15">
        <v>3</v>
      </c>
    </row>
    <row r="47955" spans="18:18" x14ac:dyDescent="0.25">
      <c r="R47955" s="15">
        <v>3</v>
      </c>
    </row>
    <row r="47956" spans="18:18" x14ac:dyDescent="0.25">
      <c r="R47956" s="15">
        <v>3</v>
      </c>
    </row>
    <row r="47957" spans="18:18" x14ac:dyDescent="0.25">
      <c r="R47957" s="15">
        <v>3</v>
      </c>
    </row>
    <row r="47958" spans="18:18" x14ac:dyDescent="0.25">
      <c r="R47958" s="15">
        <v>3</v>
      </c>
    </row>
    <row r="47959" spans="18:18" x14ac:dyDescent="0.25">
      <c r="R47959" s="15">
        <v>3</v>
      </c>
    </row>
    <row r="47960" spans="18:18" x14ac:dyDescent="0.25">
      <c r="R47960" s="15">
        <v>3</v>
      </c>
    </row>
    <row r="47961" spans="18:18" x14ac:dyDescent="0.25">
      <c r="R47961" s="15">
        <v>3</v>
      </c>
    </row>
    <row r="47962" spans="18:18" x14ac:dyDescent="0.25">
      <c r="R47962" s="15">
        <v>3</v>
      </c>
    </row>
    <row r="47963" spans="18:18" x14ac:dyDescent="0.25">
      <c r="R47963" s="15">
        <v>3</v>
      </c>
    </row>
    <row r="47964" spans="18:18" x14ac:dyDescent="0.25">
      <c r="R47964" s="15">
        <v>3</v>
      </c>
    </row>
    <row r="47965" spans="18:18" x14ac:dyDescent="0.25">
      <c r="R47965" s="15">
        <v>3</v>
      </c>
    </row>
    <row r="47966" spans="18:18" x14ac:dyDescent="0.25">
      <c r="R47966" s="15">
        <v>3</v>
      </c>
    </row>
    <row r="47967" spans="18:18" x14ac:dyDescent="0.25">
      <c r="R47967" s="15">
        <v>3</v>
      </c>
    </row>
    <row r="47968" spans="18:18" x14ac:dyDescent="0.25">
      <c r="R47968" s="15">
        <v>3</v>
      </c>
    </row>
    <row r="47969" spans="18:18" x14ac:dyDescent="0.25">
      <c r="R47969" s="15">
        <v>3</v>
      </c>
    </row>
    <row r="47970" spans="18:18" x14ac:dyDescent="0.25">
      <c r="R47970" s="15">
        <v>3</v>
      </c>
    </row>
    <row r="47971" spans="18:18" x14ac:dyDescent="0.25">
      <c r="R47971" s="15">
        <v>3</v>
      </c>
    </row>
    <row r="47972" spans="18:18" x14ac:dyDescent="0.25">
      <c r="R47972" s="15">
        <v>3</v>
      </c>
    </row>
    <row r="47973" spans="18:18" x14ac:dyDescent="0.25">
      <c r="R47973" s="15">
        <v>3</v>
      </c>
    </row>
    <row r="47974" spans="18:18" x14ac:dyDescent="0.25">
      <c r="R47974" s="15">
        <v>3</v>
      </c>
    </row>
    <row r="47975" spans="18:18" x14ac:dyDescent="0.25">
      <c r="R47975" s="15">
        <v>3</v>
      </c>
    </row>
    <row r="47976" spans="18:18" x14ac:dyDescent="0.25">
      <c r="R47976" s="15">
        <v>3</v>
      </c>
    </row>
    <row r="47977" spans="18:18" x14ac:dyDescent="0.25">
      <c r="R47977" s="15">
        <v>3</v>
      </c>
    </row>
    <row r="47978" spans="18:18" x14ac:dyDescent="0.25">
      <c r="R47978" s="15">
        <v>3</v>
      </c>
    </row>
    <row r="47979" spans="18:18" x14ac:dyDescent="0.25">
      <c r="R47979" s="15">
        <v>3</v>
      </c>
    </row>
    <row r="47980" spans="18:18" x14ac:dyDescent="0.25">
      <c r="R47980" s="15">
        <v>3</v>
      </c>
    </row>
    <row r="47981" spans="18:18" x14ac:dyDescent="0.25">
      <c r="R47981" s="15">
        <v>3</v>
      </c>
    </row>
    <row r="47982" spans="18:18" x14ac:dyDescent="0.25">
      <c r="R47982" s="15">
        <v>3</v>
      </c>
    </row>
    <row r="47983" spans="18:18" x14ac:dyDescent="0.25">
      <c r="R47983" s="15">
        <v>3</v>
      </c>
    </row>
    <row r="47984" spans="18:18" x14ac:dyDescent="0.25">
      <c r="R47984" s="15">
        <v>3</v>
      </c>
    </row>
    <row r="47985" spans="18:18" x14ac:dyDescent="0.25">
      <c r="R47985" s="15">
        <v>3</v>
      </c>
    </row>
    <row r="47986" spans="18:18" x14ac:dyDescent="0.25">
      <c r="R47986" s="15">
        <v>3</v>
      </c>
    </row>
    <row r="47987" spans="18:18" x14ac:dyDescent="0.25">
      <c r="R47987" s="15">
        <v>3</v>
      </c>
    </row>
    <row r="47988" spans="18:18" x14ac:dyDescent="0.25">
      <c r="R47988" s="15">
        <v>3</v>
      </c>
    </row>
    <row r="47989" spans="18:18" x14ac:dyDescent="0.25">
      <c r="R47989" s="15">
        <v>3</v>
      </c>
    </row>
    <row r="47990" spans="18:18" x14ac:dyDescent="0.25">
      <c r="R47990" s="15">
        <v>3</v>
      </c>
    </row>
    <row r="47991" spans="18:18" x14ac:dyDescent="0.25">
      <c r="R47991" s="15">
        <v>3</v>
      </c>
    </row>
    <row r="47992" spans="18:18" x14ac:dyDescent="0.25">
      <c r="R47992" s="15">
        <v>3</v>
      </c>
    </row>
    <row r="47993" spans="18:18" x14ac:dyDescent="0.25">
      <c r="R47993" s="15">
        <v>3</v>
      </c>
    </row>
    <row r="47994" spans="18:18" x14ac:dyDescent="0.25">
      <c r="R47994" s="15">
        <v>3</v>
      </c>
    </row>
    <row r="47995" spans="18:18" x14ac:dyDescent="0.25">
      <c r="R47995" s="15">
        <v>3</v>
      </c>
    </row>
    <row r="47996" spans="18:18" x14ac:dyDescent="0.25">
      <c r="R47996" s="15">
        <v>3</v>
      </c>
    </row>
    <row r="47997" spans="18:18" x14ac:dyDescent="0.25">
      <c r="R47997" s="15">
        <v>5</v>
      </c>
    </row>
    <row r="47998" spans="18:18" x14ac:dyDescent="0.25">
      <c r="R47998" s="15">
        <v>5</v>
      </c>
    </row>
    <row r="47999" spans="18:18" x14ac:dyDescent="0.25">
      <c r="R47999" s="15">
        <v>5</v>
      </c>
    </row>
    <row r="48000" spans="18:18" x14ac:dyDescent="0.25">
      <c r="R48000" s="15">
        <v>5</v>
      </c>
    </row>
    <row r="48001" spans="18:18" x14ac:dyDescent="0.25">
      <c r="R48001" s="15">
        <v>5</v>
      </c>
    </row>
    <row r="48002" spans="18:18" x14ac:dyDescent="0.25">
      <c r="R48002" s="15">
        <v>5</v>
      </c>
    </row>
    <row r="48003" spans="18:18" x14ac:dyDescent="0.25">
      <c r="R48003" s="15">
        <v>5</v>
      </c>
    </row>
    <row r="48004" spans="18:18" x14ac:dyDescent="0.25">
      <c r="R48004" s="15">
        <v>5</v>
      </c>
    </row>
    <row r="48005" spans="18:18" x14ac:dyDescent="0.25">
      <c r="R48005" s="15">
        <v>5</v>
      </c>
    </row>
    <row r="48006" spans="18:18" x14ac:dyDescent="0.25">
      <c r="R48006" s="15">
        <v>2</v>
      </c>
    </row>
    <row r="48007" spans="18:18" x14ac:dyDescent="0.25">
      <c r="R48007" s="15">
        <v>2</v>
      </c>
    </row>
    <row r="48008" spans="18:18" x14ac:dyDescent="0.25">
      <c r="R48008" s="15">
        <v>2</v>
      </c>
    </row>
    <row r="48009" spans="18:18" x14ac:dyDescent="0.25">
      <c r="R48009" s="15">
        <v>2</v>
      </c>
    </row>
    <row r="48010" spans="18:18" x14ac:dyDescent="0.25">
      <c r="R48010" s="15">
        <v>2</v>
      </c>
    </row>
    <row r="48011" spans="18:18" x14ac:dyDescent="0.25">
      <c r="R48011" s="15">
        <v>2</v>
      </c>
    </row>
    <row r="48012" spans="18:18" x14ac:dyDescent="0.25">
      <c r="R48012" s="15">
        <v>2</v>
      </c>
    </row>
    <row r="48013" spans="18:18" x14ac:dyDescent="0.25">
      <c r="R48013" s="15">
        <v>2</v>
      </c>
    </row>
    <row r="48014" spans="18:18" x14ac:dyDescent="0.25">
      <c r="R48014" s="15">
        <v>2</v>
      </c>
    </row>
    <row r="48015" spans="18:18" x14ac:dyDescent="0.25">
      <c r="R48015" s="15">
        <v>2</v>
      </c>
    </row>
    <row r="48016" spans="18:18" x14ac:dyDescent="0.25">
      <c r="R48016" s="15">
        <v>2</v>
      </c>
    </row>
    <row r="48017" spans="18:18" x14ac:dyDescent="0.25">
      <c r="R48017" s="15">
        <v>2</v>
      </c>
    </row>
    <row r="48018" spans="18:18" x14ac:dyDescent="0.25">
      <c r="R48018" s="15">
        <v>2</v>
      </c>
    </row>
    <row r="48019" spans="18:18" x14ac:dyDescent="0.25">
      <c r="R48019" s="15">
        <v>2</v>
      </c>
    </row>
    <row r="48020" spans="18:18" x14ac:dyDescent="0.25">
      <c r="R48020" s="15">
        <v>2</v>
      </c>
    </row>
    <row r="48021" spans="18:18" x14ac:dyDescent="0.25">
      <c r="R48021" s="15">
        <v>2</v>
      </c>
    </row>
    <row r="48022" spans="18:18" x14ac:dyDescent="0.25">
      <c r="R48022" s="15">
        <v>2</v>
      </c>
    </row>
    <row r="48023" spans="18:18" x14ac:dyDescent="0.25">
      <c r="R48023" s="15">
        <v>2</v>
      </c>
    </row>
    <row r="48024" spans="18:18" x14ac:dyDescent="0.25">
      <c r="R48024" s="15">
        <v>2</v>
      </c>
    </row>
    <row r="48025" spans="18:18" x14ac:dyDescent="0.25">
      <c r="R48025" s="15">
        <v>2</v>
      </c>
    </row>
    <row r="48026" spans="18:18" x14ac:dyDescent="0.25">
      <c r="R48026" s="15">
        <v>2</v>
      </c>
    </row>
    <row r="48027" spans="18:18" x14ac:dyDescent="0.25">
      <c r="R48027" s="15">
        <v>2</v>
      </c>
    </row>
    <row r="48028" spans="18:18" x14ac:dyDescent="0.25">
      <c r="R48028" s="15">
        <v>2</v>
      </c>
    </row>
    <row r="48029" spans="18:18" x14ac:dyDescent="0.25">
      <c r="R48029" s="15">
        <v>2</v>
      </c>
    </row>
    <row r="48030" spans="18:18" x14ac:dyDescent="0.25">
      <c r="R48030" s="15">
        <v>2</v>
      </c>
    </row>
    <row r="48031" spans="18:18" x14ac:dyDescent="0.25">
      <c r="R48031" s="15">
        <v>2</v>
      </c>
    </row>
    <row r="48032" spans="18:18" x14ac:dyDescent="0.25">
      <c r="R48032" s="15">
        <v>2</v>
      </c>
    </row>
    <row r="48033" spans="18:18" x14ac:dyDescent="0.25">
      <c r="R48033" s="15">
        <v>5</v>
      </c>
    </row>
    <row r="48034" spans="18:18" x14ac:dyDescent="0.25">
      <c r="R48034" s="15">
        <v>5</v>
      </c>
    </row>
    <row r="48035" spans="18:18" x14ac:dyDescent="0.25">
      <c r="R48035" s="15">
        <v>5</v>
      </c>
    </row>
    <row r="48036" spans="18:18" x14ac:dyDescent="0.25">
      <c r="R48036" s="15">
        <v>5</v>
      </c>
    </row>
    <row r="48037" spans="18:18" x14ac:dyDescent="0.25">
      <c r="R48037" s="15">
        <v>5</v>
      </c>
    </row>
    <row r="48038" spans="18:18" x14ac:dyDescent="0.25">
      <c r="R48038" s="15">
        <v>5</v>
      </c>
    </row>
    <row r="48039" spans="18:18" x14ac:dyDescent="0.25">
      <c r="R48039" s="15">
        <v>5</v>
      </c>
    </row>
    <row r="48040" spans="18:18" x14ac:dyDescent="0.25">
      <c r="R48040" s="15">
        <v>5</v>
      </c>
    </row>
    <row r="48041" spans="18:18" x14ac:dyDescent="0.25">
      <c r="R48041" s="15">
        <v>5</v>
      </c>
    </row>
    <row r="48042" spans="18:18" x14ac:dyDescent="0.25">
      <c r="R48042" s="15">
        <v>1</v>
      </c>
    </row>
    <row r="48043" spans="18:18" x14ac:dyDescent="0.25">
      <c r="R48043" s="15">
        <v>1</v>
      </c>
    </row>
    <row r="48044" spans="18:18" x14ac:dyDescent="0.25">
      <c r="R48044" s="15">
        <v>1</v>
      </c>
    </row>
    <row r="48045" spans="18:18" x14ac:dyDescent="0.25">
      <c r="R48045" s="15">
        <v>1</v>
      </c>
    </row>
    <row r="48046" spans="18:18" x14ac:dyDescent="0.25">
      <c r="R48046" s="15">
        <v>1</v>
      </c>
    </row>
    <row r="48047" spans="18:18" x14ac:dyDescent="0.25">
      <c r="R48047" s="15">
        <v>1</v>
      </c>
    </row>
    <row r="48048" spans="18:18" x14ac:dyDescent="0.25">
      <c r="R48048" s="15">
        <v>1</v>
      </c>
    </row>
    <row r="48049" spans="18:18" x14ac:dyDescent="0.25">
      <c r="R48049" s="15">
        <v>1</v>
      </c>
    </row>
    <row r="48050" spans="18:18" x14ac:dyDescent="0.25">
      <c r="R48050" s="15">
        <v>1</v>
      </c>
    </row>
    <row r="48051" spans="18:18" x14ac:dyDescent="0.25">
      <c r="R48051" s="15">
        <v>1</v>
      </c>
    </row>
    <row r="48052" spans="18:18" x14ac:dyDescent="0.25">
      <c r="R48052" s="15">
        <v>1</v>
      </c>
    </row>
    <row r="48053" spans="18:18" x14ac:dyDescent="0.25">
      <c r="R48053" s="15">
        <v>1</v>
      </c>
    </row>
    <row r="48054" spans="18:18" x14ac:dyDescent="0.25">
      <c r="R48054" s="15">
        <v>1</v>
      </c>
    </row>
    <row r="48055" spans="18:18" x14ac:dyDescent="0.25">
      <c r="R48055" s="15">
        <v>1</v>
      </c>
    </row>
    <row r="48056" spans="18:18" x14ac:dyDescent="0.25">
      <c r="R48056" s="15">
        <v>1</v>
      </c>
    </row>
    <row r="48057" spans="18:18" x14ac:dyDescent="0.25">
      <c r="R48057" s="15">
        <v>1</v>
      </c>
    </row>
    <row r="48058" spans="18:18" x14ac:dyDescent="0.25">
      <c r="R48058" s="15">
        <v>1</v>
      </c>
    </row>
    <row r="48059" spans="18:18" x14ac:dyDescent="0.25">
      <c r="R48059" s="15">
        <v>1</v>
      </c>
    </row>
    <row r="48060" spans="18:18" x14ac:dyDescent="0.25">
      <c r="R48060" s="15">
        <v>1</v>
      </c>
    </row>
    <row r="48061" spans="18:18" x14ac:dyDescent="0.25">
      <c r="R48061" s="15">
        <v>1</v>
      </c>
    </row>
    <row r="48062" spans="18:18" x14ac:dyDescent="0.25">
      <c r="R48062" s="15">
        <v>1</v>
      </c>
    </row>
    <row r="48063" spans="18:18" x14ac:dyDescent="0.25">
      <c r="R48063" s="15">
        <v>1</v>
      </c>
    </row>
    <row r="48064" spans="18:18" x14ac:dyDescent="0.25">
      <c r="R48064" s="15">
        <v>1</v>
      </c>
    </row>
    <row r="48065" spans="18:18" x14ac:dyDescent="0.25">
      <c r="R48065" s="15">
        <v>1</v>
      </c>
    </row>
    <row r="48066" spans="18:18" x14ac:dyDescent="0.25">
      <c r="R48066" s="15">
        <v>1</v>
      </c>
    </row>
    <row r="48067" spans="18:18" x14ac:dyDescent="0.25">
      <c r="R48067" s="15">
        <v>1</v>
      </c>
    </row>
    <row r="48068" spans="18:18" x14ac:dyDescent="0.25">
      <c r="R48068" s="15">
        <v>1</v>
      </c>
    </row>
    <row r="48069" spans="18:18" x14ac:dyDescent="0.25">
      <c r="R48069" s="15">
        <v>1</v>
      </c>
    </row>
    <row r="48070" spans="18:18" x14ac:dyDescent="0.25">
      <c r="R48070" s="15">
        <v>4</v>
      </c>
    </row>
    <row r="48071" spans="18:18" x14ac:dyDescent="0.25">
      <c r="R48071" s="15">
        <v>4</v>
      </c>
    </row>
    <row r="48072" spans="18:18" x14ac:dyDescent="0.25">
      <c r="R48072" s="15">
        <v>4</v>
      </c>
    </row>
    <row r="48073" spans="18:18" x14ac:dyDescent="0.25">
      <c r="R48073" s="15">
        <v>2</v>
      </c>
    </row>
    <row r="48074" spans="18:18" x14ac:dyDescent="0.25">
      <c r="R48074" s="15">
        <v>2</v>
      </c>
    </row>
    <row r="48075" spans="18:18" x14ac:dyDescent="0.25">
      <c r="R48075" s="15">
        <v>2</v>
      </c>
    </row>
    <row r="48076" spans="18:18" x14ac:dyDescent="0.25">
      <c r="R48076" s="15">
        <v>2</v>
      </c>
    </row>
    <row r="48077" spans="18:18" x14ac:dyDescent="0.25">
      <c r="R48077" s="15">
        <v>4</v>
      </c>
    </row>
    <row r="48078" spans="18:18" x14ac:dyDescent="0.25">
      <c r="R48078" s="15">
        <v>4</v>
      </c>
    </row>
    <row r="48079" spans="18:18" x14ac:dyDescent="0.25">
      <c r="R48079" s="15">
        <v>4</v>
      </c>
    </row>
    <row r="48080" spans="18:18" x14ac:dyDescent="0.25">
      <c r="R48080" s="15">
        <v>4</v>
      </c>
    </row>
    <row r="48081" spans="18:18" x14ac:dyDescent="0.25">
      <c r="R48081" s="15">
        <v>4</v>
      </c>
    </row>
    <row r="48082" spans="18:18" x14ac:dyDescent="0.25">
      <c r="R48082" s="15">
        <v>4</v>
      </c>
    </row>
    <row r="48083" spans="18:18" x14ac:dyDescent="0.25">
      <c r="R48083" s="15">
        <v>4</v>
      </c>
    </row>
    <row r="48084" spans="18:18" x14ac:dyDescent="0.25">
      <c r="R48084" s="15">
        <v>4</v>
      </c>
    </row>
    <row r="48085" spans="18:18" x14ac:dyDescent="0.25">
      <c r="R48085" s="15">
        <v>4</v>
      </c>
    </row>
    <row r="48086" spans="18:18" x14ac:dyDescent="0.25">
      <c r="R48086" s="15">
        <v>4</v>
      </c>
    </row>
    <row r="48087" spans="18:18" x14ac:dyDescent="0.25">
      <c r="R48087" s="15">
        <v>4</v>
      </c>
    </row>
    <row r="48088" spans="18:18" x14ac:dyDescent="0.25">
      <c r="R48088" s="15">
        <v>4</v>
      </c>
    </row>
    <row r="48089" spans="18:18" x14ac:dyDescent="0.25">
      <c r="R48089" s="15">
        <v>4</v>
      </c>
    </row>
    <row r="48090" spans="18:18" x14ac:dyDescent="0.25">
      <c r="R48090" s="15">
        <v>1</v>
      </c>
    </row>
    <row r="48091" spans="18:18" x14ac:dyDescent="0.25">
      <c r="R48091" s="15">
        <v>1</v>
      </c>
    </row>
    <row r="48092" spans="18:18" x14ac:dyDescent="0.25">
      <c r="R48092" s="15">
        <v>5</v>
      </c>
    </row>
    <row r="48093" spans="18:18" x14ac:dyDescent="0.25">
      <c r="R48093" s="15">
        <v>5</v>
      </c>
    </row>
    <row r="48094" spans="18:18" x14ac:dyDescent="0.25">
      <c r="R48094" s="15">
        <v>5</v>
      </c>
    </row>
    <row r="48095" spans="18:18" x14ac:dyDescent="0.25">
      <c r="R48095" s="15">
        <v>5</v>
      </c>
    </row>
    <row r="48096" spans="18:18" x14ac:dyDescent="0.25">
      <c r="R48096" s="15">
        <v>5</v>
      </c>
    </row>
    <row r="48097" spans="18:18" x14ac:dyDescent="0.25">
      <c r="R48097" s="15">
        <v>5</v>
      </c>
    </row>
    <row r="48098" spans="18:18" x14ac:dyDescent="0.25">
      <c r="R48098" s="15">
        <v>5</v>
      </c>
    </row>
    <row r="48099" spans="18:18" x14ac:dyDescent="0.25">
      <c r="R48099" s="15">
        <v>5</v>
      </c>
    </row>
    <row r="48100" spans="18:18" x14ac:dyDescent="0.25">
      <c r="R48100" s="15">
        <v>5</v>
      </c>
    </row>
    <row r="48101" spans="18:18" x14ac:dyDescent="0.25">
      <c r="R48101" s="15">
        <v>5</v>
      </c>
    </row>
    <row r="48102" spans="18:18" x14ac:dyDescent="0.25">
      <c r="R48102" s="15">
        <v>5</v>
      </c>
    </row>
    <row r="48103" spans="18:18" x14ac:dyDescent="0.25">
      <c r="R48103" s="15">
        <v>5</v>
      </c>
    </row>
    <row r="48104" spans="18:18" x14ac:dyDescent="0.25">
      <c r="R48104" s="15">
        <v>5</v>
      </c>
    </row>
    <row r="48105" spans="18:18" x14ac:dyDescent="0.25">
      <c r="R48105" s="15">
        <v>5</v>
      </c>
    </row>
    <row r="48106" spans="18:18" x14ac:dyDescent="0.25">
      <c r="R48106" s="15">
        <v>5</v>
      </c>
    </row>
    <row r="48107" spans="18:18" x14ac:dyDescent="0.25">
      <c r="R48107" s="15">
        <v>5</v>
      </c>
    </row>
    <row r="48108" spans="18:18" x14ac:dyDescent="0.25">
      <c r="R48108" s="15">
        <v>5</v>
      </c>
    </row>
    <row r="48109" spans="18:18" x14ac:dyDescent="0.25">
      <c r="R48109" s="15">
        <v>5</v>
      </c>
    </row>
    <row r="48110" spans="18:18" x14ac:dyDescent="0.25">
      <c r="R48110" s="15">
        <v>5</v>
      </c>
    </row>
    <row r="48111" spans="18:18" x14ac:dyDescent="0.25">
      <c r="R48111" s="15">
        <v>5</v>
      </c>
    </row>
    <row r="48112" spans="18:18" x14ac:dyDescent="0.25">
      <c r="R48112" s="15">
        <v>5</v>
      </c>
    </row>
    <row r="48113" spans="18:18" x14ac:dyDescent="0.25">
      <c r="R48113" s="15">
        <v>4</v>
      </c>
    </row>
    <row r="48114" spans="18:18" x14ac:dyDescent="0.25">
      <c r="R48114" s="15">
        <v>4</v>
      </c>
    </row>
    <row r="48115" spans="18:18" x14ac:dyDescent="0.25">
      <c r="R48115" s="15">
        <v>4</v>
      </c>
    </row>
    <row r="48116" spans="18:18" x14ac:dyDescent="0.25">
      <c r="R48116" s="15">
        <v>4</v>
      </c>
    </row>
    <row r="48117" spans="18:18" x14ac:dyDescent="0.25">
      <c r="R48117" s="15">
        <v>4</v>
      </c>
    </row>
    <row r="48118" spans="18:18" x14ac:dyDescent="0.25">
      <c r="R48118" s="15">
        <v>4</v>
      </c>
    </row>
    <row r="48119" spans="18:18" x14ac:dyDescent="0.25">
      <c r="R48119" s="15">
        <v>4</v>
      </c>
    </row>
    <row r="48120" spans="18:18" x14ac:dyDescent="0.25">
      <c r="R48120" s="15">
        <v>4</v>
      </c>
    </row>
    <row r="48121" spans="18:18" x14ac:dyDescent="0.25">
      <c r="R48121" s="15">
        <v>4</v>
      </c>
    </row>
    <row r="48122" spans="18:18" x14ac:dyDescent="0.25">
      <c r="R48122" s="15">
        <v>4</v>
      </c>
    </row>
    <row r="48123" spans="18:18" x14ac:dyDescent="0.25">
      <c r="R48123" s="15">
        <v>4</v>
      </c>
    </row>
    <row r="48124" spans="18:18" x14ac:dyDescent="0.25">
      <c r="R48124" s="15">
        <v>4</v>
      </c>
    </row>
    <row r="48125" spans="18:18" x14ac:dyDescent="0.25">
      <c r="R48125" s="15">
        <v>4</v>
      </c>
    </row>
    <row r="48126" spans="18:18" x14ac:dyDescent="0.25">
      <c r="R48126" s="15">
        <v>4</v>
      </c>
    </row>
    <row r="48127" spans="18:18" x14ac:dyDescent="0.25">
      <c r="R48127" s="15">
        <v>4</v>
      </c>
    </row>
    <row r="48128" spans="18:18" x14ac:dyDescent="0.25">
      <c r="R48128" s="15">
        <v>4</v>
      </c>
    </row>
    <row r="48129" spans="18:18" x14ac:dyDescent="0.25">
      <c r="R48129" s="15">
        <v>4</v>
      </c>
    </row>
    <row r="48130" spans="18:18" x14ac:dyDescent="0.25">
      <c r="R48130" s="15">
        <v>4</v>
      </c>
    </row>
    <row r="48131" spans="18:18" x14ac:dyDescent="0.25">
      <c r="R48131" s="15">
        <v>4</v>
      </c>
    </row>
    <row r="48132" spans="18:18" x14ac:dyDescent="0.25">
      <c r="R48132" s="15">
        <v>4</v>
      </c>
    </row>
    <row r="48133" spans="18:18" x14ac:dyDescent="0.25">
      <c r="R48133" s="15">
        <v>4</v>
      </c>
    </row>
    <row r="48134" spans="18:18" x14ac:dyDescent="0.25">
      <c r="R48134" s="15">
        <v>4</v>
      </c>
    </row>
    <row r="48135" spans="18:18" x14ac:dyDescent="0.25">
      <c r="R48135" s="15">
        <v>4</v>
      </c>
    </row>
    <row r="48136" spans="18:18" x14ac:dyDescent="0.25">
      <c r="R48136" s="15">
        <v>4</v>
      </c>
    </row>
    <row r="48137" spans="18:18" x14ac:dyDescent="0.25">
      <c r="R48137" s="15">
        <v>4</v>
      </c>
    </row>
    <row r="48138" spans="18:18" x14ac:dyDescent="0.25">
      <c r="R48138" s="15">
        <v>4</v>
      </c>
    </row>
    <row r="48139" spans="18:18" x14ac:dyDescent="0.25">
      <c r="R48139" s="15">
        <v>4</v>
      </c>
    </row>
    <row r="48140" spans="18:18" x14ac:dyDescent="0.25">
      <c r="R48140" s="15">
        <v>4</v>
      </c>
    </row>
    <row r="48141" spans="18:18" x14ac:dyDescent="0.25">
      <c r="R48141" s="15">
        <v>4</v>
      </c>
    </row>
    <row r="48142" spans="18:18" x14ac:dyDescent="0.25">
      <c r="R48142" s="15">
        <v>4</v>
      </c>
    </row>
    <row r="48143" spans="18:18" x14ac:dyDescent="0.25">
      <c r="R48143" s="15">
        <v>4</v>
      </c>
    </row>
    <row r="48144" spans="18:18" x14ac:dyDescent="0.25">
      <c r="R48144" s="15">
        <v>4</v>
      </c>
    </row>
    <row r="48145" spans="18:18" x14ac:dyDescent="0.25">
      <c r="R48145" s="15">
        <v>4</v>
      </c>
    </row>
    <row r="48146" spans="18:18" x14ac:dyDescent="0.25">
      <c r="R48146" s="15">
        <v>4</v>
      </c>
    </row>
    <row r="48147" spans="18:18" x14ac:dyDescent="0.25">
      <c r="R48147" s="15">
        <v>4</v>
      </c>
    </row>
    <row r="48148" spans="18:18" x14ac:dyDescent="0.25">
      <c r="R48148" s="15">
        <v>4</v>
      </c>
    </row>
    <row r="48149" spans="18:18" x14ac:dyDescent="0.25">
      <c r="R48149" s="15">
        <v>4</v>
      </c>
    </row>
    <row r="48150" spans="18:18" x14ac:dyDescent="0.25">
      <c r="R48150" s="15">
        <v>4</v>
      </c>
    </row>
    <row r="48151" spans="18:18" x14ac:dyDescent="0.25">
      <c r="R48151" s="15">
        <v>4</v>
      </c>
    </row>
    <row r="48152" spans="18:18" x14ac:dyDescent="0.25">
      <c r="R48152" s="15">
        <v>4</v>
      </c>
    </row>
    <row r="48153" spans="18:18" x14ac:dyDescent="0.25">
      <c r="R48153" s="15">
        <v>4</v>
      </c>
    </row>
    <row r="48154" spans="18:18" x14ac:dyDescent="0.25">
      <c r="R48154" s="15">
        <v>4</v>
      </c>
    </row>
    <row r="48155" spans="18:18" x14ac:dyDescent="0.25">
      <c r="R48155" s="15">
        <v>4</v>
      </c>
    </row>
    <row r="48156" spans="18:18" x14ac:dyDescent="0.25">
      <c r="R48156" s="15">
        <v>4</v>
      </c>
    </row>
    <row r="48157" spans="18:18" x14ac:dyDescent="0.25">
      <c r="R48157" s="15">
        <v>4</v>
      </c>
    </row>
    <row r="48158" spans="18:18" x14ac:dyDescent="0.25">
      <c r="R48158" s="15">
        <v>4</v>
      </c>
    </row>
    <row r="48159" spans="18:18" x14ac:dyDescent="0.25">
      <c r="R48159" s="15">
        <v>4</v>
      </c>
    </row>
    <row r="48160" spans="18:18" x14ac:dyDescent="0.25">
      <c r="R48160" s="15">
        <v>4</v>
      </c>
    </row>
    <row r="48161" spans="18:18" x14ac:dyDescent="0.25">
      <c r="R48161" s="15">
        <v>4</v>
      </c>
    </row>
    <row r="48162" spans="18:18" x14ac:dyDescent="0.25">
      <c r="R48162" s="15">
        <v>4</v>
      </c>
    </row>
    <row r="48163" spans="18:18" x14ac:dyDescent="0.25">
      <c r="R48163" s="15">
        <v>4</v>
      </c>
    </row>
    <row r="48164" spans="18:18" x14ac:dyDescent="0.25">
      <c r="R48164" s="15">
        <v>3</v>
      </c>
    </row>
    <row r="48165" spans="18:18" x14ac:dyDescent="0.25">
      <c r="R48165" s="15">
        <v>3</v>
      </c>
    </row>
    <row r="48166" spans="18:18" x14ac:dyDescent="0.25">
      <c r="R48166" s="15">
        <v>3</v>
      </c>
    </row>
    <row r="48167" spans="18:18" x14ac:dyDescent="0.25">
      <c r="R48167" s="15">
        <v>3</v>
      </c>
    </row>
    <row r="48168" spans="18:18" x14ac:dyDescent="0.25">
      <c r="R48168" s="15">
        <v>3</v>
      </c>
    </row>
    <row r="48169" spans="18:18" x14ac:dyDescent="0.25">
      <c r="R48169" s="15">
        <v>3</v>
      </c>
    </row>
    <row r="48170" spans="18:18" x14ac:dyDescent="0.25">
      <c r="R48170" s="15">
        <v>3</v>
      </c>
    </row>
    <row r="48171" spans="18:18" x14ac:dyDescent="0.25">
      <c r="R48171" s="15">
        <v>3</v>
      </c>
    </row>
    <row r="48172" spans="18:18" x14ac:dyDescent="0.25">
      <c r="R48172" s="15">
        <v>2</v>
      </c>
    </row>
    <row r="48173" spans="18:18" x14ac:dyDescent="0.25">
      <c r="R48173" s="15">
        <v>2</v>
      </c>
    </row>
    <row r="48174" spans="18:18" x14ac:dyDescent="0.25">
      <c r="R48174" s="15">
        <v>2</v>
      </c>
    </row>
    <row r="48175" spans="18:18" x14ac:dyDescent="0.25">
      <c r="R48175" s="15">
        <v>2</v>
      </c>
    </row>
    <row r="48176" spans="18:18" x14ac:dyDescent="0.25">
      <c r="R48176" s="15">
        <v>2</v>
      </c>
    </row>
    <row r="48177" spans="18:18" x14ac:dyDescent="0.25">
      <c r="R48177" s="15">
        <v>4</v>
      </c>
    </row>
    <row r="48178" spans="18:18" x14ac:dyDescent="0.25">
      <c r="R48178" s="15">
        <v>4</v>
      </c>
    </row>
    <row r="48179" spans="18:18" x14ac:dyDescent="0.25">
      <c r="R48179" s="15">
        <v>4</v>
      </c>
    </row>
    <row r="48180" spans="18:18" x14ac:dyDescent="0.25">
      <c r="R48180" s="15">
        <v>4</v>
      </c>
    </row>
    <row r="48181" spans="18:18" x14ac:dyDescent="0.25">
      <c r="R48181" s="15">
        <v>4</v>
      </c>
    </row>
    <row r="48182" spans="18:18" x14ac:dyDescent="0.25">
      <c r="R48182" s="15">
        <v>4</v>
      </c>
    </row>
    <row r="48183" spans="18:18" x14ac:dyDescent="0.25">
      <c r="R48183" s="15">
        <v>4</v>
      </c>
    </row>
    <row r="48184" spans="18:18" x14ac:dyDescent="0.25">
      <c r="R48184" s="15">
        <v>4</v>
      </c>
    </row>
    <row r="48185" spans="18:18" x14ac:dyDescent="0.25">
      <c r="R48185" s="15">
        <v>4</v>
      </c>
    </row>
    <row r="48186" spans="18:18" x14ac:dyDescent="0.25">
      <c r="R48186" s="15">
        <v>4</v>
      </c>
    </row>
    <row r="48187" spans="18:18" x14ac:dyDescent="0.25">
      <c r="R48187" s="15">
        <v>4</v>
      </c>
    </row>
    <row r="48188" spans="18:18" x14ac:dyDescent="0.25">
      <c r="R48188" s="15">
        <v>4</v>
      </c>
    </row>
    <row r="48189" spans="18:18" x14ac:dyDescent="0.25">
      <c r="R48189" s="15">
        <v>4</v>
      </c>
    </row>
    <row r="48190" spans="18:18" x14ac:dyDescent="0.25">
      <c r="R48190" s="15">
        <v>4</v>
      </c>
    </row>
    <row r="48191" spans="18:18" x14ac:dyDescent="0.25">
      <c r="R48191" s="15">
        <v>4</v>
      </c>
    </row>
    <row r="48192" spans="18:18" x14ac:dyDescent="0.25">
      <c r="R48192" s="15">
        <v>4</v>
      </c>
    </row>
    <row r="48193" spans="18:18" x14ac:dyDescent="0.25">
      <c r="R48193" s="15">
        <v>4</v>
      </c>
    </row>
    <row r="48194" spans="18:18" x14ac:dyDescent="0.25">
      <c r="R48194" s="15">
        <v>4</v>
      </c>
    </row>
    <row r="48195" spans="18:18" x14ac:dyDescent="0.25">
      <c r="R48195" s="15">
        <v>4</v>
      </c>
    </row>
    <row r="48196" spans="18:18" x14ac:dyDescent="0.25">
      <c r="R48196" s="15">
        <v>4</v>
      </c>
    </row>
    <row r="48197" spans="18:18" x14ac:dyDescent="0.25">
      <c r="R48197" s="15">
        <v>4</v>
      </c>
    </row>
    <row r="48198" spans="18:18" x14ac:dyDescent="0.25">
      <c r="R48198" s="15">
        <v>4</v>
      </c>
    </row>
    <row r="48199" spans="18:18" x14ac:dyDescent="0.25">
      <c r="R48199" s="15">
        <v>4</v>
      </c>
    </row>
    <row r="48200" spans="18:18" x14ac:dyDescent="0.25">
      <c r="R48200" s="15">
        <v>4</v>
      </c>
    </row>
    <row r="48201" spans="18:18" x14ac:dyDescent="0.25">
      <c r="R48201" s="15">
        <v>4</v>
      </c>
    </row>
    <row r="48202" spans="18:18" x14ac:dyDescent="0.25">
      <c r="R48202" s="15">
        <v>4</v>
      </c>
    </row>
    <row r="48203" spans="18:18" x14ac:dyDescent="0.25">
      <c r="R48203" s="15">
        <v>4</v>
      </c>
    </row>
    <row r="48204" spans="18:18" x14ac:dyDescent="0.25">
      <c r="R48204" s="15">
        <v>4</v>
      </c>
    </row>
    <row r="48205" spans="18:18" x14ac:dyDescent="0.25">
      <c r="R48205" s="15">
        <v>4</v>
      </c>
    </row>
    <row r="48206" spans="18:18" x14ac:dyDescent="0.25">
      <c r="R48206" s="15">
        <v>4</v>
      </c>
    </row>
    <row r="48207" spans="18:18" x14ac:dyDescent="0.25">
      <c r="R48207" s="15">
        <v>4</v>
      </c>
    </row>
    <row r="48208" spans="18:18" x14ac:dyDescent="0.25">
      <c r="R48208" s="15">
        <v>4</v>
      </c>
    </row>
    <row r="48209" spans="18:18" x14ac:dyDescent="0.25">
      <c r="R48209" s="15">
        <v>4</v>
      </c>
    </row>
    <row r="48210" spans="18:18" x14ac:dyDescent="0.25">
      <c r="R48210" s="15">
        <v>4</v>
      </c>
    </row>
    <row r="48211" spans="18:18" x14ac:dyDescent="0.25">
      <c r="R48211" s="15">
        <v>4</v>
      </c>
    </row>
    <row r="48212" spans="18:18" x14ac:dyDescent="0.25">
      <c r="R48212" s="15">
        <v>4</v>
      </c>
    </row>
    <row r="48213" spans="18:18" x14ac:dyDescent="0.25">
      <c r="R48213" s="15">
        <v>4</v>
      </c>
    </row>
    <row r="48214" spans="18:18" x14ac:dyDescent="0.25">
      <c r="R48214" s="15">
        <v>4</v>
      </c>
    </row>
    <row r="48215" spans="18:18" x14ac:dyDescent="0.25">
      <c r="R48215" s="15">
        <v>4</v>
      </c>
    </row>
    <row r="48216" spans="18:18" x14ac:dyDescent="0.25">
      <c r="R48216" s="15">
        <v>4</v>
      </c>
    </row>
    <row r="48217" spans="18:18" x14ac:dyDescent="0.25">
      <c r="R48217" s="15">
        <v>4</v>
      </c>
    </row>
    <row r="48218" spans="18:18" x14ac:dyDescent="0.25">
      <c r="R48218" s="15">
        <v>4</v>
      </c>
    </row>
    <row r="48219" spans="18:18" x14ac:dyDescent="0.25">
      <c r="R48219" s="15">
        <v>4</v>
      </c>
    </row>
    <row r="48220" spans="18:18" x14ac:dyDescent="0.25">
      <c r="R48220" s="15">
        <v>4</v>
      </c>
    </row>
    <row r="48221" spans="18:18" x14ac:dyDescent="0.25">
      <c r="R48221" s="15">
        <v>4</v>
      </c>
    </row>
    <row r="48222" spans="18:18" x14ac:dyDescent="0.25">
      <c r="R48222" s="15">
        <v>4</v>
      </c>
    </row>
    <row r="48223" spans="18:18" x14ac:dyDescent="0.25">
      <c r="R48223" s="15">
        <v>4</v>
      </c>
    </row>
    <row r="48224" spans="18:18" x14ac:dyDescent="0.25">
      <c r="R48224" s="15">
        <v>4</v>
      </c>
    </row>
    <row r="48225" spans="18:18" x14ac:dyDescent="0.25">
      <c r="R48225" s="15">
        <v>4</v>
      </c>
    </row>
    <row r="48226" spans="18:18" x14ac:dyDescent="0.25">
      <c r="R48226" s="15">
        <v>4</v>
      </c>
    </row>
    <row r="48227" spans="18:18" x14ac:dyDescent="0.25">
      <c r="R48227" s="15">
        <v>4</v>
      </c>
    </row>
    <row r="48228" spans="18:18" x14ac:dyDescent="0.25">
      <c r="R48228" s="15">
        <v>2</v>
      </c>
    </row>
    <row r="48229" spans="18:18" x14ac:dyDescent="0.25">
      <c r="R48229" s="15">
        <v>2</v>
      </c>
    </row>
    <row r="48230" spans="18:18" x14ac:dyDescent="0.25">
      <c r="R48230" s="15">
        <v>2</v>
      </c>
    </row>
    <row r="48231" spans="18:18" x14ac:dyDescent="0.25">
      <c r="R48231" s="15">
        <v>2</v>
      </c>
    </row>
    <row r="48232" spans="18:18" x14ac:dyDescent="0.25">
      <c r="R48232" s="15">
        <v>2</v>
      </c>
    </row>
    <row r="48233" spans="18:18" x14ac:dyDescent="0.25">
      <c r="R48233" s="15">
        <v>2</v>
      </c>
    </row>
    <row r="48234" spans="18:18" x14ac:dyDescent="0.25">
      <c r="R48234" s="15">
        <v>2</v>
      </c>
    </row>
    <row r="48235" spans="18:18" x14ac:dyDescent="0.25">
      <c r="R48235" s="15">
        <v>2</v>
      </c>
    </row>
    <row r="48236" spans="18:18" x14ac:dyDescent="0.25">
      <c r="R48236" s="15">
        <v>2</v>
      </c>
    </row>
    <row r="48237" spans="18:18" x14ac:dyDescent="0.25">
      <c r="R48237" s="15">
        <v>2</v>
      </c>
    </row>
    <row r="48238" spans="18:18" x14ac:dyDescent="0.25">
      <c r="R48238" s="15">
        <v>2</v>
      </c>
    </row>
    <row r="48239" spans="18:18" x14ac:dyDescent="0.25">
      <c r="R48239" s="15">
        <v>2</v>
      </c>
    </row>
    <row r="48240" spans="18:18" x14ac:dyDescent="0.25">
      <c r="R48240" s="15">
        <v>2</v>
      </c>
    </row>
    <row r="48241" spans="18:18" x14ac:dyDescent="0.25">
      <c r="R48241" s="15">
        <v>2</v>
      </c>
    </row>
    <row r="48242" spans="18:18" x14ac:dyDescent="0.25">
      <c r="R48242" s="15">
        <v>2</v>
      </c>
    </row>
    <row r="48243" spans="18:18" x14ac:dyDescent="0.25">
      <c r="R48243" s="15">
        <v>2</v>
      </c>
    </row>
    <row r="48244" spans="18:18" x14ac:dyDescent="0.25">
      <c r="R48244" s="15">
        <v>2</v>
      </c>
    </row>
    <row r="48245" spans="18:18" x14ac:dyDescent="0.25">
      <c r="R48245" s="15">
        <v>2</v>
      </c>
    </row>
    <row r="48246" spans="18:18" x14ac:dyDescent="0.25">
      <c r="R48246" s="15">
        <v>2</v>
      </c>
    </row>
    <row r="48247" spans="18:18" x14ac:dyDescent="0.25">
      <c r="R48247" s="15">
        <v>2</v>
      </c>
    </row>
    <row r="48248" spans="18:18" x14ac:dyDescent="0.25">
      <c r="R48248" s="15">
        <v>2</v>
      </c>
    </row>
    <row r="48249" spans="18:18" x14ac:dyDescent="0.25">
      <c r="R48249" s="15">
        <v>2</v>
      </c>
    </row>
    <row r="48250" spans="18:18" x14ac:dyDescent="0.25">
      <c r="R48250" s="15">
        <v>2</v>
      </c>
    </row>
    <row r="48251" spans="18:18" x14ac:dyDescent="0.25">
      <c r="R48251" s="15">
        <v>2</v>
      </c>
    </row>
    <row r="48252" spans="18:18" x14ac:dyDescent="0.25">
      <c r="R48252" s="15">
        <v>2</v>
      </c>
    </row>
    <row r="48253" spans="18:18" x14ac:dyDescent="0.25">
      <c r="R48253" s="15">
        <v>2</v>
      </c>
    </row>
    <row r="48254" spans="18:18" x14ac:dyDescent="0.25">
      <c r="R48254" s="15">
        <v>2</v>
      </c>
    </row>
    <row r="48255" spans="18:18" x14ac:dyDescent="0.25">
      <c r="R48255" s="15">
        <v>2</v>
      </c>
    </row>
    <row r="48256" spans="18:18" x14ac:dyDescent="0.25">
      <c r="R48256" s="15">
        <v>2</v>
      </c>
    </row>
    <row r="48257" spans="18:18" x14ac:dyDescent="0.25">
      <c r="R48257" s="15">
        <v>2</v>
      </c>
    </row>
    <row r="48258" spans="18:18" x14ac:dyDescent="0.25">
      <c r="R48258" s="15">
        <v>2</v>
      </c>
    </row>
    <row r="48259" spans="18:18" x14ac:dyDescent="0.25">
      <c r="R48259" s="15">
        <v>2</v>
      </c>
    </row>
    <row r="48260" spans="18:18" x14ac:dyDescent="0.25">
      <c r="R48260" s="15">
        <v>2</v>
      </c>
    </row>
    <row r="48261" spans="18:18" x14ac:dyDescent="0.25">
      <c r="R48261" s="15">
        <v>2</v>
      </c>
    </row>
    <row r="48262" spans="18:18" x14ac:dyDescent="0.25">
      <c r="R48262" s="15">
        <v>2</v>
      </c>
    </row>
    <row r="48263" spans="18:18" x14ac:dyDescent="0.25">
      <c r="R48263" s="15">
        <v>2</v>
      </c>
    </row>
    <row r="48264" spans="18:18" x14ac:dyDescent="0.25">
      <c r="R48264" s="15">
        <v>2</v>
      </c>
    </row>
    <row r="48265" spans="18:18" x14ac:dyDescent="0.25">
      <c r="R48265" s="15">
        <v>2</v>
      </c>
    </row>
    <row r="48266" spans="18:18" x14ac:dyDescent="0.25">
      <c r="R48266" s="15">
        <v>2</v>
      </c>
    </row>
    <row r="48267" spans="18:18" x14ac:dyDescent="0.25">
      <c r="R48267" s="15">
        <v>2</v>
      </c>
    </row>
    <row r="48268" spans="18:18" x14ac:dyDescent="0.25">
      <c r="R48268" s="15">
        <v>2</v>
      </c>
    </row>
    <row r="48269" spans="18:18" x14ac:dyDescent="0.25">
      <c r="R48269" s="15">
        <v>2</v>
      </c>
    </row>
    <row r="48270" spans="18:18" x14ac:dyDescent="0.25">
      <c r="R48270" s="15">
        <v>2</v>
      </c>
    </row>
    <row r="48271" spans="18:18" x14ac:dyDescent="0.25">
      <c r="R48271" s="15">
        <v>2</v>
      </c>
    </row>
    <row r="48272" spans="18:18" x14ac:dyDescent="0.25">
      <c r="R48272" s="15">
        <v>2</v>
      </c>
    </row>
    <row r="48273" spans="18:18" x14ac:dyDescent="0.25">
      <c r="R48273" s="15">
        <v>2</v>
      </c>
    </row>
    <row r="48274" spans="18:18" x14ac:dyDescent="0.25">
      <c r="R48274" s="15">
        <v>2</v>
      </c>
    </row>
    <row r="48275" spans="18:18" x14ac:dyDescent="0.25">
      <c r="R48275" s="15">
        <v>2</v>
      </c>
    </row>
    <row r="48276" spans="18:18" x14ac:dyDescent="0.25">
      <c r="R48276" s="15">
        <v>2</v>
      </c>
    </row>
    <row r="48277" spans="18:18" x14ac:dyDescent="0.25">
      <c r="R48277" s="15">
        <v>2</v>
      </c>
    </row>
    <row r="48278" spans="18:18" x14ac:dyDescent="0.25">
      <c r="R48278" s="15">
        <v>2</v>
      </c>
    </row>
    <row r="48279" spans="18:18" x14ac:dyDescent="0.25">
      <c r="R48279" s="15">
        <v>2</v>
      </c>
    </row>
    <row r="48280" spans="18:18" x14ac:dyDescent="0.25">
      <c r="R48280" s="15">
        <v>1</v>
      </c>
    </row>
    <row r="48281" spans="18:18" x14ac:dyDescent="0.25">
      <c r="R48281" s="15">
        <v>1</v>
      </c>
    </row>
    <row r="48282" spans="18:18" x14ac:dyDescent="0.25">
      <c r="R48282" s="15">
        <v>1</v>
      </c>
    </row>
    <row r="48283" spans="18:18" x14ac:dyDescent="0.25">
      <c r="R48283" s="15">
        <v>1</v>
      </c>
    </row>
    <row r="48284" spans="18:18" x14ac:dyDescent="0.25">
      <c r="R48284" s="15">
        <v>1</v>
      </c>
    </row>
    <row r="48285" spans="18:18" x14ac:dyDescent="0.25">
      <c r="R48285" s="15">
        <v>1</v>
      </c>
    </row>
    <row r="48286" spans="18:18" x14ac:dyDescent="0.25">
      <c r="R48286" s="15">
        <v>1</v>
      </c>
    </row>
    <row r="48287" spans="18:18" x14ac:dyDescent="0.25">
      <c r="R48287" s="15">
        <v>1</v>
      </c>
    </row>
    <row r="48288" spans="18:18" x14ac:dyDescent="0.25">
      <c r="R48288" s="15">
        <v>1</v>
      </c>
    </row>
    <row r="48289" spans="18:18" x14ac:dyDescent="0.25">
      <c r="R48289" s="15">
        <v>1</v>
      </c>
    </row>
    <row r="48290" spans="18:18" x14ac:dyDescent="0.25">
      <c r="R48290" s="15">
        <v>1</v>
      </c>
    </row>
    <row r="48291" spans="18:18" x14ac:dyDescent="0.25">
      <c r="R48291" s="15">
        <v>1</v>
      </c>
    </row>
    <row r="48292" spans="18:18" x14ac:dyDescent="0.25">
      <c r="R48292" s="15">
        <v>1</v>
      </c>
    </row>
    <row r="48293" spans="18:18" x14ac:dyDescent="0.25">
      <c r="R48293" s="15">
        <v>1</v>
      </c>
    </row>
    <row r="48294" spans="18:18" x14ac:dyDescent="0.25">
      <c r="R48294" s="15">
        <v>1</v>
      </c>
    </row>
    <row r="48295" spans="18:18" x14ac:dyDescent="0.25">
      <c r="R48295" s="15">
        <v>1</v>
      </c>
    </row>
    <row r="48296" spans="18:18" x14ac:dyDescent="0.25">
      <c r="R48296" s="15">
        <v>1</v>
      </c>
    </row>
    <row r="48297" spans="18:18" x14ac:dyDescent="0.25">
      <c r="R48297" s="15">
        <v>1</v>
      </c>
    </row>
    <row r="48298" spans="18:18" x14ac:dyDescent="0.25">
      <c r="R48298" s="15">
        <v>1</v>
      </c>
    </row>
    <row r="48299" spans="18:18" x14ac:dyDescent="0.25">
      <c r="R48299" s="15">
        <v>2</v>
      </c>
    </row>
    <row r="48300" spans="18:18" x14ac:dyDescent="0.25">
      <c r="R48300" s="15">
        <v>2</v>
      </c>
    </row>
    <row r="48301" spans="18:18" x14ac:dyDescent="0.25">
      <c r="R48301" s="15">
        <v>2</v>
      </c>
    </row>
    <row r="48302" spans="18:18" x14ac:dyDescent="0.25">
      <c r="R48302" s="15">
        <v>2</v>
      </c>
    </row>
    <row r="48303" spans="18:18" x14ac:dyDescent="0.25">
      <c r="R48303" s="15">
        <v>1</v>
      </c>
    </row>
    <row r="48304" spans="18:18" x14ac:dyDescent="0.25">
      <c r="R48304" s="15">
        <v>1</v>
      </c>
    </row>
    <row r="48305" spans="18:18" x14ac:dyDescent="0.25">
      <c r="R48305" s="15">
        <v>1</v>
      </c>
    </row>
    <row r="48306" spans="18:18" x14ac:dyDescent="0.25">
      <c r="R48306" s="15">
        <v>1</v>
      </c>
    </row>
    <row r="48307" spans="18:18" x14ac:dyDescent="0.25">
      <c r="R48307" s="15">
        <v>1</v>
      </c>
    </row>
    <row r="48308" spans="18:18" x14ac:dyDescent="0.25">
      <c r="R48308" s="15">
        <v>1</v>
      </c>
    </row>
    <row r="48309" spans="18:18" x14ac:dyDescent="0.25">
      <c r="R48309" s="15">
        <v>1</v>
      </c>
    </row>
    <row r="48310" spans="18:18" x14ac:dyDescent="0.25">
      <c r="R48310" s="15">
        <v>1</v>
      </c>
    </row>
    <row r="48311" spans="18:18" x14ac:dyDescent="0.25">
      <c r="R48311" s="15">
        <v>1</v>
      </c>
    </row>
    <row r="48312" spans="18:18" x14ac:dyDescent="0.25">
      <c r="R48312" s="15">
        <v>1</v>
      </c>
    </row>
    <row r="48313" spans="18:18" x14ac:dyDescent="0.25">
      <c r="R48313" s="15">
        <v>1</v>
      </c>
    </row>
    <row r="48314" spans="18:18" x14ac:dyDescent="0.25">
      <c r="R48314" s="15">
        <v>1</v>
      </c>
    </row>
    <row r="48315" spans="18:18" x14ac:dyDescent="0.25">
      <c r="R48315" s="15">
        <v>1</v>
      </c>
    </row>
    <row r="48316" spans="18:18" x14ac:dyDescent="0.25">
      <c r="R48316" s="15">
        <v>1</v>
      </c>
    </row>
    <row r="48317" spans="18:18" x14ac:dyDescent="0.25">
      <c r="R48317" s="15">
        <v>1</v>
      </c>
    </row>
    <row r="48318" spans="18:18" x14ac:dyDescent="0.25">
      <c r="R48318" s="15">
        <v>1</v>
      </c>
    </row>
    <row r="48319" spans="18:18" x14ac:dyDescent="0.25">
      <c r="R48319" s="15">
        <v>1</v>
      </c>
    </row>
    <row r="48320" spans="18:18" x14ac:dyDescent="0.25">
      <c r="R48320" s="15">
        <v>1</v>
      </c>
    </row>
    <row r="48321" spans="18:18" x14ac:dyDescent="0.25">
      <c r="R48321" s="15">
        <v>1</v>
      </c>
    </row>
    <row r="48322" spans="18:18" x14ac:dyDescent="0.25">
      <c r="R48322" s="15">
        <v>1</v>
      </c>
    </row>
    <row r="48323" spans="18:18" x14ac:dyDescent="0.25">
      <c r="R48323" s="15">
        <v>1</v>
      </c>
    </row>
    <row r="48324" spans="18:18" x14ac:dyDescent="0.25">
      <c r="R48324" s="15">
        <v>1</v>
      </c>
    </row>
    <row r="48325" spans="18:18" x14ac:dyDescent="0.25">
      <c r="R48325" s="15">
        <v>1</v>
      </c>
    </row>
    <row r="48326" spans="18:18" x14ac:dyDescent="0.25">
      <c r="R48326" s="15">
        <v>1</v>
      </c>
    </row>
    <row r="48327" spans="18:18" x14ac:dyDescent="0.25">
      <c r="R48327" s="15">
        <v>1</v>
      </c>
    </row>
    <row r="48328" spans="18:18" x14ac:dyDescent="0.25">
      <c r="R48328" s="15">
        <v>1</v>
      </c>
    </row>
    <row r="48329" spans="18:18" x14ac:dyDescent="0.25">
      <c r="R48329" s="15">
        <v>1</v>
      </c>
    </row>
    <row r="48330" spans="18:18" x14ac:dyDescent="0.25">
      <c r="R48330" s="15">
        <v>2</v>
      </c>
    </row>
    <row r="48331" spans="18:18" x14ac:dyDescent="0.25">
      <c r="R48331" s="15">
        <v>2</v>
      </c>
    </row>
    <row r="48332" spans="18:18" x14ac:dyDescent="0.25">
      <c r="R48332" s="15">
        <v>2</v>
      </c>
    </row>
    <row r="48333" spans="18:18" x14ac:dyDescent="0.25">
      <c r="R48333" s="15">
        <v>1</v>
      </c>
    </row>
    <row r="48334" spans="18:18" x14ac:dyDescent="0.25">
      <c r="R48334" s="15">
        <v>1</v>
      </c>
    </row>
    <row r="48335" spans="18:18" x14ac:dyDescent="0.25">
      <c r="R48335" s="15">
        <v>1</v>
      </c>
    </row>
    <row r="48336" spans="18:18" x14ac:dyDescent="0.25">
      <c r="R48336" s="15">
        <v>1</v>
      </c>
    </row>
    <row r="48337" spans="18:18" x14ac:dyDescent="0.25">
      <c r="R48337" s="15">
        <v>2</v>
      </c>
    </row>
    <row r="48338" spans="18:18" x14ac:dyDescent="0.25">
      <c r="R48338" s="15">
        <v>2</v>
      </c>
    </row>
    <row r="48339" spans="18:18" x14ac:dyDescent="0.25">
      <c r="R48339" s="15">
        <v>2</v>
      </c>
    </row>
    <row r="48340" spans="18:18" x14ac:dyDescent="0.25">
      <c r="R48340" s="15">
        <v>2</v>
      </c>
    </row>
    <row r="48341" spans="18:18" x14ac:dyDescent="0.25">
      <c r="R48341" s="15">
        <v>2</v>
      </c>
    </row>
    <row r="48342" spans="18:18" x14ac:dyDescent="0.25">
      <c r="R48342" s="15">
        <v>2</v>
      </c>
    </row>
    <row r="48343" spans="18:18" x14ac:dyDescent="0.25">
      <c r="R48343" s="15">
        <v>2</v>
      </c>
    </row>
    <row r="48344" spans="18:18" x14ac:dyDescent="0.25">
      <c r="R48344" s="15">
        <v>2</v>
      </c>
    </row>
    <row r="48345" spans="18:18" x14ac:dyDescent="0.25">
      <c r="R48345" s="15">
        <v>2</v>
      </c>
    </row>
    <row r="48346" spans="18:18" x14ac:dyDescent="0.25">
      <c r="R48346" s="15">
        <v>4</v>
      </c>
    </row>
    <row r="48347" spans="18:18" x14ac:dyDescent="0.25">
      <c r="R48347" s="15">
        <v>4</v>
      </c>
    </row>
    <row r="48348" spans="18:18" x14ac:dyDescent="0.25">
      <c r="R48348" s="15">
        <v>4</v>
      </c>
    </row>
    <row r="48349" spans="18:18" x14ac:dyDescent="0.25">
      <c r="R48349" s="15">
        <v>4</v>
      </c>
    </row>
    <row r="48350" spans="18:18" x14ac:dyDescent="0.25">
      <c r="R48350" s="15">
        <v>4</v>
      </c>
    </row>
    <row r="48351" spans="18:18" x14ac:dyDescent="0.25">
      <c r="R48351" s="15">
        <v>4</v>
      </c>
    </row>
    <row r="48352" spans="18:18" x14ac:dyDescent="0.25">
      <c r="R48352" s="15">
        <v>2</v>
      </c>
    </row>
    <row r="48353" spans="18:18" x14ac:dyDescent="0.25">
      <c r="R48353" s="15">
        <v>2</v>
      </c>
    </row>
    <row r="48354" spans="18:18" x14ac:dyDescent="0.25">
      <c r="R48354" s="15">
        <v>2</v>
      </c>
    </row>
    <row r="48355" spans="18:18" x14ac:dyDescent="0.25">
      <c r="R48355" s="15">
        <v>2</v>
      </c>
    </row>
    <row r="48356" spans="18:18" x14ac:dyDescent="0.25">
      <c r="R48356" s="15">
        <v>2</v>
      </c>
    </row>
    <row r="48357" spans="18:18" x14ac:dyDescent="0.25">
      <c r="R48357" s="15">
        <v>2</v>
      </c>
    </row>
    <row r="48358" spans="18:18" x14ac:dyDescent="0.25">
      <c r="R48358" s="15">
        <v>2</v>
      </c>
    </row>
    <row r="48359" spans="18:18" x14ac:dyDescent="0.25">
      <c r="R48359" s="15">
        <v>2</v>
      </c>
    </row>
    <row r="48360" spans="18:18" x14ac:dyDescent="0.25">
      <c r="R48360" s="15">
        <v>4</v>
      </c>
    </row>
    <row r="48361" spans="18:18" x14ac:dyDescent="0.25">
      <c r="R48361" s="15">
        <v>4</v>
      </c>
    </row>
    <row r="48362" spans="18:18" x14ac:dyDescent="0.25">
      <c r="R48362" s="15">
        <v>4</v>
      </c>
    </row>
    <row r="48363" spans="18:18" x14ac:dyDescent="0.25">
      <c r="R48363" s="15">
        <v>4</v>
      </c>
    </row>
    <row r="48364" spans="18:18" x14ac:dyDescent="0.25">
      <c r="R48364" s="15">
        <v>4</v>
      </c>
    </row>
    <row r="48365" spans="18:18" x14ac:dyDescent="0.25">
      <c r="R48365" s="15">
        <v>4</v>
      </c>
    </row>
    <row r="48366" spans="18:18" x14ac:dyDescent="0.25">
      <c r="R48366" s="15">
        <v>4</v>
      </c>
    </row>
    <row r="48367" spans="18:18" x14ac:dyDescent="0.25">
      <c r="R48367" s="15">
        <v>4</v>
      </c>
    </row>
    <row r="48368" spans="18:18" x14ac:dyDescent="0.25">
      <c r="R48368" s="15">
        <v>4</v>
      </c>
    </row>
    <row r="48369" spans="18:18" x14ac:dyDescent="0.25">
      <c r="R48369" s="15">
        <v>4</v>
      </c>
    </row>
    <row r="48370" spans="18:18" x14ac:dyDescent="0.25">
      <c r="R48370" s="15">
        <v>4</v>
      </c>
    </row>
    <row r="48371" spans="18:18" x14ac:dyDescent="0.25">
      <c r="R48371" s="15">
        <v>4</v>
      </c>
    </row>
    <row r="48372" spans="18:18" x14ac:dyDescent="0.25">
      <c r="R48372" s="15">
        <v>4</v>
      </c>
    </row>
    <row r="48373" spans="18:18" x14ac:dyDescent="0.25">
      <c r="R48373" s="15">
        <v>4</v>
      </c>
    </row>
    <row r="48374" spans="18:18" x14ac:dyDescent="0.25">
      <c r="R48374" s="15">
        <v>4</v>
      </c>
    </row>
    <row r="48375" spans="18:18" x14ac:dyDescent="0.25">
      <c r="R48375" s="15">
        <v>4</v>
      </c>
    </row>
    <row r="48376" spans="18:18" x14ac:dyDescent="0.25">
      <c r="R48376" s="15">
        <v>4</v>
      </c>
    </row>
    <row r="48377" spans="18:18" x14ac:dyDescent="0.25">
      <c r="R48377" s="15">
        <v>4</v>
      </c>
    </row>
    <row r="48378" spans="18:18" x14ac:dyDescent="0.25">
      <c r="R48378" s="15">
        <v>1</v>
      </c>
    </row>
    <row r="48379" spans="18:18" x14ac:dyDescent="0.25">
      <c r="R48379" s="15">
        <v>1</v>
      </c>
    </row>
    <row r="48380" spans="18:18" x14ac:dyDescent="0.25">
      <c r="R48380" s="15">
        <v>1</v>
      </c>
    </row>
    <row r="48381" spans="18:18" x14ac:dyDescent="0.25">
      <c r="R48381" s="15">
        <v>1</v>
      </c>
    </row>
    <row r="48382" spans="18:18" x14ac:dyDescent="0.25">
      <c r="R48382" s="15">
        <v>4</v>
      </c>
    </row>
    <row r="48383" spans="18:18" x14ac:dyDescent="0.25">
      <c r="R48383" s="15">
        <v>4</v>
      </c>
    </row>
    <row r="48384" spans="18:18" x14ac:dyDescent="0.25">
      <c r="R48384" s="15">
        <v>4</v>
      </c>
    </row>
    <row r="48385" spans="18:18" x14ac:dyDescent="0.25">
      <c r="R48385" s="15">
        <v>4</v>
      </c>
    </row>
    <row r="48386" spans="18:18" x14ac:dyDescent="0.25">
      <c r="R48386" s="15">
        <v>4</v>
      </c>
    </row>
    <row r="48387" spans="18:18" x14ac:dyDescent="0.25">
      <c r="R48387" s="15">
        <v>4</v>
      </c>
    </row>
    <row r="48388" spans="18:18" x14ac:dyDescent="0.25">
      <c r="R48388" s="15">
        <v>4</v>
      </c>
    </row>
    <row r="48389" spans="18:18" x14ac:dyDescent="0.25">
      <c r="R48389" s="15">
        <v>4</v>
      </c>
    </row>
    <row r="48390" spans="18:18" x14ac:dyDescent="0.25">
      <c r="R48390" s="15">
        <v>4</v>
      </c>
    </row>
    <row r="48391" spans="18:18" x14ac:dyDescent="0.25">
      <c r="R48391" s="15">
        <v>1</v>
      </c>
    </row>
    <row r="48392" spans="18:18" x14ac:dyDescent="0.25">
      <c r="R48392" s="15">
        <v>1</v>
      </c>
    </row>
    <row r="48393" spans="18:18" x14ac:dyDescent="0.25">
      <c r="R48393" s="15">
        <v>1</v>
      </c>
    </row>
    <row r="48394" spans="18:18" x14ac:dyDescent="0.25">
      <c r="R48394" s="15">
        <v>1</v>
      </c>
    </row>
    <row r="48395" spans="18:18" x14ac:dyDescent="0.25">
      <c r="R48395" s="15">
        <v>1</v>
      </c>
    </row>
    <row r="48396" spans="18:18" x14ac:dyDescent="0.25">
      <c r="R48396" s="15">
        <v>1</v>
      </c>
    </row>
    <row r="48397" spans="18:18" x14ac:dyDescent="0.25">
      <c r="R48397" s="15">
        <v>1</v>
      </c>
    </row>
    <row r="48398" spans="18:18" x14ac:dyDescent="0.25">
      <c r="R48398" s="15">
        <v>1</v>
      </c>
    </row>
    <row r="48399" spans="18:18" x14ac:dyDescent="0.25">
      <c r="R48399" s="15">
        <v>1</v>
      </c>
    </row>
    <row r="48400" spans="18:18" x14ac:dyDescent="0.25">
      <c r="R48400" s="15">
        <v>1</v>
      </c>
    </row>
    <row r="48401" spans="18:18" x14ac:dyDescent="0.25">
      <c r="R48401" s="15">
        <v>1</v>
      </c>
    </row>
    <row r="48402" spans="18:18" x14ac:dyDescent="0.25">
      <c r="R48402" s="15">
        <v>2</v>
      </c>
    </row>
    <row r="48403" spans="18:18" x14ac:dyDescent="0.25">
      <c r="R48403" s="15">
        <v>2</v>
      </c>
    </row>
    <row r="48404" spans="18:18" x14ac:dyDescent="0.25">
      <c r="R48404" s="15">
        <v>2</v>
      </c>
    </row>
    <row r="48405" spans="18:18" x14ac:dyDescent="0.25">
      <c r="R48405" s="15">
        <v>2</v>
      </c>
    </row>
    <row r="48406" spans="18:18" x14ac:dyDescent="0.25">
      <c r="R48406" s="15">
        <v>2</v>
      </c>
    </row>
    <row r="48407" spans="18:18" x14ac:dyDescent="0.25">
      <c r="R48407" s="15">
        <v>2</v>
      </c>
    </row>
    <row r="48408" spans="18:18" x14ac:dyDescent="0.25">
      <c r="R48408" s="15">
        <v>2</v>
      </c>
    </row>
    <row r="48409" spans="18:18" x14ac:dyDescent="0.25">
      <c r="R48409" s="15">
        <v>2</v>
      </c>
    </row>
    <row r="48410" spans="18:18" x14ac:dyDescent="0.25">
      <c r="R48410" s="15">
        <v>2</v>
      </c>
    </row>
    <row r="48411" spans="18:18" x14ac:dyDescent="0.25">
      <c r="R48411" s="15">
        <v>2</v>
      </c>
    </row>
    <row r="48412" spans="18:18" x14ac:dyDescent="0.25">
      <c r="R48412" s="15">
        <v>1</v>
      </c>
    </row>
    <row r="48413" spans="18:18" x14ac:dyDescent="0.25">
      <c r="R48413" s="15">
        <v>1</v>
      </c>
    </row>
    <row r="48414" spans="18:18" x14ac:dyDescent="0.25">
      <c r="R48414" s="15">
        <v>1</v>
      </c>
    </row>
    <row r="48415" spans="18:18" x14ac:dyDescent="0.25">
      <c r="R48415" s="15">
        <v>1</v>
      </c>
    </row>
    <row r="48416" spans="18:18" x14ac:dyDescent="0.25">
      <c r="R48416" s="15">
        <v>1</v>
      </c>
    </row>
    <row r="48417" spans="18:18" x14ac:dyDescent="0.25">
      <c r="R48417" s="15">
        <v>1</v>
      </c>
    </row>
    <row r="48418" spans="18:18" x14ac:dyDescent="0.25">
      <c r="R48418" s="15">
        <v>1</v>
      </c>
    </row>
    <row r="48419" spans="18:18" x14ac:dyDescent="0.25">
      <c r="R48419" s="15">
        <v>1</v>
      </c>
    </row>
    <row r="48420" spans="18:18" x14ac:dyDescent="0.25">
      <c r="R48420" s="15">
        <v>1</v>
      </c>
    </row>
    <row r="48421" spans="18:18" x14ac:dyDescent="0.25">
      <c r="R48421" s="15">
        <v>1</v>
      </c>
    </row>
    <row r="48422" spans="18:18" x14ac:dyDescent="0.25">
      <c r="R48422" s="15">
        <v>1</v>
      </c>
    </row>
    <row r="48423" spans="18:18" x14ac:dyDescent="0.25">
      <c r="R48423" s="15">
        <v>1</v>
      </c>
    </row>
    <row r="48424" spans="18:18" x14ac:dyDescent="0.25">
      <c r="R48424" s="15">
        <v>3</v>
      </c>
    </row>
    <row r="48425" spans="18:18" x14ac:dyDescent="0.25">
      <c r="R48425" s="15">
        <v>3</v>
      </c>
    </row>
    <row r="48426" spans="18:18" x14ac:dyDescent="0.25">
      <c r="R48426" s="15">
        <v>3</v>
      </c>
    </row>
    <row r="48427" spans="18:18" x14ac:dyDescent="0.25">
      <c r="R48427" s="15">
        <v>3</v>
      </c>
    </row>
    <row r="48428" spans="18:18" x14ac:dyDescent="0.25">
      <c r="R48428" s="15">
        <v>3</v>
      </c>
    </row>
    <row r="48429" spans="18:18" x14ac:dyDescent="0.25">
      <c r="R48429" s="15">
        <v>3</v>
      </c>
    </row>
    <row r="48430" spans="18:18" x14ac:dyDescent="0.25">
      <c r="R48430" s="15">
        <v>3</v>
      </c>
    </row>
    <row r="48431" spans="18:18" x14ac:dyDescent="0.25">
      <c r="R48431" s="15">
        <v>3</v>
      </c>
    </row>
    <row r="48432" spans="18:18" x14ac:dyDescent="0.25">
      <c r="R48432" s="15">
        <v>3</v>
      </c>
    </row>
    <row r="48433" spans="18:18" x14ac:dyDescent="0.25">
      <c r="R48433" s="15">
        <v>3</v>
      </c>
    </row>
    <row r="48434" spans="18:18" x14ac:dyDescent="0.25">
      <c r="R48434" s="15">
        <v>3</v>
      </c>
    </row>
    <row r="48435" spans="18:18" x14ac:dyDescent="0.25">
      <c r="R48435" s="15">
        <v>3</v>
      </c>
    </row>
    <row r="48436" spans="18:18" x14ac:dyDescent="0.25">
      <c r="R48436" s="15">
        <v>3</v>
      </c>
    </row>
    <row r="48437" spans="18:18" x14ac:dyDescent="0.25">
      <c r="R48437" s="15">
        <v>3</v>
      </c>
    </row>
    <row r="48438" spans="18:18" x14ac:dyDescent="0.25">
      <c r="R48438" s="15">
        <v>3</v>
      </c>
    </row>
    <row r="48439" spans="18:18" x14ac:dyDescent="0.25">
      <c r="R48439" s="15">
        <v>3</v>
      </c>
    </row>
    <row r="48440" spans="18:18" x14ac:dyDescent="0.25">
      <c r="R48440" s="15">
        <v>3</v>
      </c>
    </row>
    <row r="48441" spans="18:18" x14ac:dyDescent="0.25">
      <c r="R48441" s="15">
        <v>3</v>
      </c>
    </row>
    <row r="48442" spans="18:18" x14ac:dyDescent="0.25">
      <c r="R48442" s="15">
        <v>3</v>
      </c>
    </row>
    <row r="48443" spans="18:18" x14ac:dyDescent="0.25">
      <c r="R48443" s="15">
        <v>3</v>
      </c>
    </row>
    <row r="48444" spans="18:18" x14ac:dyDescent="0.25">
      <c r="R48444" s="15">
        <v>3</v>
      </c>
    </row>
    <row r="48445" spans="18:18" x14ac:dyDescent="0.25">
      <c r="R48445" s="15">
        <v>3</v>
      </c>
    </row>
    <row r="48446" spans="18:18" x14ac:dyDescent="0.25">
      <c r="R48446" s="15">
        <v>3</v>
      </c>
    </row>
    <row r="48447" spans="18:18" x14ac:dyDescent="0.25">
      <c r="R48447" s="15">
        <v>3</v>
      </c>
    </row>
    <row r="48448" spans="18:18" x14ac:dyDescent="0.25">
      <c r="R48448" s="15">
        <v>3</v>
      </c>
    </row>
    <row r="48449" spans="18:18" x14ac:dyDescent="0.25">
      <c r="R48449" s="15">
        <v>3</v>
      </c>
    </row>
    <row r="48450" spans="18:18" x14ac:dyDescent="0.25">
      <c r="R48450" s="15">
        <v>3</v>
      </c>
    </row>
    <row r="48451" spans="18:18" x14ac:dyDescent="0.25">
      <c r="R48451" s="15">
        <v>3</v>
      </c>
    </row>
    <row r="48452" spans="18:18" x14ac:dyDescent="0.25">
      <c r="R48452" s="15">
        <v>3</v>
      </c>
    </row>
    <row r="48453" spans="18:18" x14ac:dyDescent="0.25">
      <c r="R48453" s="15">
        <v>3</v>
      </c>
    </row>
    <row r="48454" spans="18:18" x14ac:dyDescent="0.25">
      <c r="R48454" s="15">
        <v>3</v>
      </c>
    </row>
    <row r="48455" spans="18:18" x14ac:dyDescent="0.25">
      <c r="R48455" s="15">
        <v>3</v>
      </c>
    </row>
    <row r="48456" spans="18:18" x14ac:dyDescent="0.25">
      <c r="R48456" s="15">
        <v>3</v>
      </c>
    </row>
    <row r="48457" spans="18:18" x14ac:dyDescent="0.25">
      <c r="R48457" s="15">
        <v>3</v>
      </c>
    </row>
    <row r="48458" spans="18:18" x14ac:dyDescent="0.25">
      <c r="R48458" s="15">
        <v>3</v>
      </c>
    </row>
    <row r="48459" spans="18:18" x14ac:dyDescent="0.25">
      <c r="R48459" s="15">
        <v>3</v>
      </c>
    </row>
    <row r="48460" spans="18:18" x14ac:dyDescent="0.25">
      <c r="R48460" s="15">
        <v>3</v>
      </c>
    </row>
    <row r="48461" spans="18:18" x14ac:dyDescent="0.25">
      <c r="R48461" s="15">
        <v>3</v>
      </c>
    </row>
    <row r="48462" spans="18:18" x14ac:dyDescent="0.25">
      <c r="R48462" s="15">
        <v>3</v>
      </c>
    </row>
    <row r="48463" spans="18:18" x14ac:dyDescent="0.25">
      <c r="R48463" s="15">
        <v>3</v>
      </c>
    </row>
    <row r="48464" spans="18:18" x14ac:dyDescent="0.25">
      <c r="R48464" s="15">
        <v>2</v>
      </c>
    </row>
    <row r="48465" spans="18:18" x14ac:dyDescent="0.25">
      <c r="R48465" s="15">
        <v>2</v>
      </c>
    </row>
    <row r="48466" spans="18:18" x14ac:dyDescent="0.25">
      <c r="R48466" s="15">
        <v>2</v>
      </c>
    </row>
    <row r="48467" spans="18:18" x14ac:dyDescent="0.25">
      <c r="R48467" s="15">
        <v>2</v>
      </c>
    </row>
    <row r="48468" spans="18:18" x14ac:dyDescent="0.25">
      <c r="R48468" s="15">
        <v>2</v>
      </c>
    </row>
    <row r="48469" spans="18:18" x14ac:dyDescent="0.25">
      <c r="R48469" s="15">
        <v>2</v>
      </c>
    </row>
    <row r="48470" spans="18:18" x14ac:dyDescent="0.25">
      <c r="R48470" s="15">
        <v>2</v>
      </c>
    </row>
    <row r="48471" spans="18:18" x14ac:dyDescent="0.25">
      <c r="R48471" s="15">
        <v>2</v>
      </c>
    </row>
    <row r="48472" spans="18:18" x14ac:dyDescent="0.25">
      <c r="R48472" s="15">
        <v>2</v>
      </c>
    </row>
    <row r="48473" spans="18:18" x14ac:dyDescent="0.25">
      <c r="R48473" s="15">
        <v>2</v>
      </c>
    </row>
    <row r="48474" spans="18:18" x14ac:dyDescent="0.25">
      <c r="R48474" s="15">
        <v>2</v>
      </c>
    </row>
    <row r="48475" spans="18:18" x14ac:dyDescent="0.25">
      <c r="R48475" s="15">
        <v>2</v>
      </c>
    </row>
    <row r="48476" spans="18:18" x14ac:dyDescent="0.25">
      <c r="R48476" s="15">
        <v>2</v>
      </c>
    </row>
    <row r="48477" spans="18:18" x14ac:dyDescent="0.25">
      <c r="R48477" s="15">
        <v>2</v>
      </c>
    </row>
    <row r="48478" spans="18:18" x14ac:dyDescent="0.25">
      <c r="R48478" s="15">
        <v>2</v>
      </c>
    </row>
    <row r="48479" spans="18:18" x14ac:dyDescent="0.25">
      <c r="R48479" s="15">
        <v>2</v>
      </c>
    </row>
    <row r="48480" spans="18:18" x14ac:dyDescent="0.25">
      <c r="R48480" s="15">
        <v>3</v>
      </c>
    </row>
    <row r="48481" spans="18:18" x14ac:dyDescent="0.25">
      <c r="R48481" s="15">
        <v>3</v>
      </c>
    </row>
    <row r="48482" spans="18:18" x14ac:dyDescent="0.25">
      <c r="R48482" s="15">
        <v>3</v>
      </c>
    </row>
    <row r="48483" spans="18:18" x14ac:dyDescent="0.25">
      <c r="R48483" s="15">
        <v>3</v>
      </c>
    </row>
    <row r="48484" spans="18:18" x14ac:dyDescent="0.25">
      <c r="R48484" s="15">
        <v>3</v>
      </c>
    </row>
    <row r="48485" spans="18:18" x14ac:dyDescent="0.25">
      <c r="R48485" s="15">
        <v>3</v>
      </c>
    </row>
    <row r="48486" spans="18:18" x14ac:dyDescent="0.25">
      <c r="R48486" s="15">
        <v>3</v>
      </c>
    </row>
    <row r="48487" spans="18:18" x14ac:dyDescent="0.25">
      <c r="R48487" s="15">
        <v>3</v>
      </c>
    </row>
    <row r="48488" spans="18:18" x14ac:dyDescent="0.25">
      <c r="R48488" s="15">
        <v>3</v>
      </c>
    </row>
    <row r="48489" spans="18:18" x14ac:dyDescent="0.25">
      <c r="R48489" s="15">
        <v>3</v>
      </c>
    </row>
    <row r="48490" spans="18:18" x14ac:dyDescent="0.25">
      <c r="R48490" s="15">
        <v>3</v>
      </c>
    </row>
    <row r="48491" spans="18:18" x14ac:dyDescent="0.25">
      <c r="R48491" s="15">
        <v>3</v>
      </c>
    </row>
    <row r="48492" spans="18:18" x14ac:dyDescent="0.25">
      <c r="R48492" s="15">
        <v>3</v>
      </c>
    </row>
    <row r="48493" spans="18:18" x14ac:dyDescent="0.25">
      <c r="R48493" s="15">
        <v>3</v>
      </c>
    </row>
    <row r="48494" spans="18:18" x14ac:dyDescent="0.25">
      <c r="R48494" s="15">
        <v>3</v>
      </c>
    </row>
    <row r="48495" spans="18:18" x14ac:dyDescent="0.25">
      <c r="R48495" s="15">
        <v>3</v>
      </c>
    </row>
    <row r="48496" spans="18:18" x14ac:dyDescent="0.25">
      <c r="R48496" s="15">
        <v>3</v>
      </c>
    </row>
    <row r="48497" spans="18:18" x14ac:dyDescent="0.25">
      <c r="R48497" s="15">
        <v>3</v>
      </c>
    </row>
    <row r="48498" spans="18:18" x14ac:dyDescent="0.25">
      <c r="R48498" s="15">
        <v>4</v>
      </c>
    </row>
    <row r="48499" spans="18:18" x14ac:dyDescent="0.25">
      <c r="R48499" s="15">
        <v>4</v>
      </c>
    </row>
    <row r="48500" spans="18:18" x14ac:dyDescent="0.25">
      <c r="R48500" s="15">
        <v>4</v>
      </c>
    </row>
    <row r="48501" spans="18:18" x14ac:dyDescent="0.25">
      <c r="R48501" s="15">
        <v>4</v>
      </c>
    </row>
    <row r="48502" spans="18:18" x14ac:dyDescent="0.25">
      <c r="R48502" s="15">
        <v>4</v>
      </c>
    </row>
    <row r="48503" spans="18:18" x14ac:dyDescent="0.25">
      <c r="R48503" s="15">
        <v>4</v>
      </c>
    </row>
    <row r="48504" spans="18:18" x14ac:dyDescent="0.25">
      <c r="R48504" s="15">
        <v>4</v>
      </c>
    </row>
    <row r="48505" spans="18:18" x14ac:dyDescent="0.25">
      <c r="R48505" s="15">
        <v>3</v>
      </c>
    </row>
    <row r="48506" spans="18:18" x14ac:dyDescent="0.25">
      <c r="R48506" s="15">
        <v>3</v>
      </c>
    </row>
    <row r="48507" spans="18:18" x14ac:dyDescent="0.25">
      <c r="R48507" s="15">
        <v>3</v>
      </c>
    </row>
    <row r="48508" spans="18:18" x14ac:dyDescent="0.25">
      <c r="R48508" s="15">
        <v>3</v>
      </c>
    </row>
    <row r="48509" spans="18:18" x14ac:dyDescent="0.25">
      <c r="R48509" s="15">
        <v>3</v>
      </c>
    </row>
    <row r="48510" spans="18:18" x14ac:dyDescent="0.25">
      <c r="R48510" s="15">
        <v>3</v>
      </c>
    </row>
    <row r="48511" spans="18:18" x14ac:dyDescent="0.25">
      <c r="R48511" s="15">
        <v>3</v>
      </c>
    </row>
    <row r="48512" spans="18:18" x14ac:dyDescent="0.25">
      <c r="R48512" s="15">
        <v>3</v>
      </c>
    </row>
    <row r="48513" spans="18:18" x14ac:dyDescent="0.25">
      <c r="R48513" s="15">
        <v>3</v>
      </c>
    </row>
    <row r="48514" spans="18:18" x14ac:dyDescent="0.25">
      <c r="R48514" s="15">
        <v>3</v>
      </c>
    </row>
    <row r="48515" spans="18:18" x14ac:dyDescent="0.25">
      <c r="R48515" s="15">
        <v>3</v>
      </c>
    </row>
    <row r="48516" spans="18:18" x14ac:dyDescent="0.25">
      <c r="R48516" s="15">
        <v>3</v>
      </c>
    </row>
    <row r="48517" spans="18:18" x14ac:dyDescent="0.25">
      <c r="R48517" s="15">
        <v>3</v>
      </c>
    </row>
    <row r="48518" spans="18:18" x14ac:dyDescent="0.25">
      <c r="R48518" s="15">
        <v>3</v>
      </c>
    </row>
    <row r="48519" spans="18:18" x14ac:dyDescent="0.25">
      <c r="R48519" s="15">
        <v>3</v>
      </c>
    </row>
    <row r="48520" spans="18:18" x14ac:dyDescent="0.25">
      <c r="R48520" s="15">
        <v>3</v>
      </c>
    </row>
    <row r="48521" spans="18:18" x14ac:dyDescent="0.25">
      <c r="R48521" s="15">
        <v>3</v>
      </c>
    </row>
    <row r="48522" spans="18:18" x14ac:dyDescent="0.25">
      <c r="R48522" s="15">
        <v>3</v>
      </c>
    </row>
    <row r="48523" spans="18:18" x14ac:dyDescent="0.25">
      <c r="R48523" s="15">
        <v>3</v>
      </c>
    </row>
    <row r="48524" spans="18:18" x14ac:dyDescent="0.25">
      <c r="R48524" s="15">
        <v>3</v>
      </c>
    </row>
    <row r="48525" spans="18:18" x14ac:dyDescent="0.25">
      <c r="R48525" s="15">
        <v>3</v>
      </c>
    </row>
    <row r="48526" spans="18:18" x14ac:dyDescent="0.25">
      <c r="R48526" s="15">
        <v>3</v>
      </c>
    </row>
    <row r="48527" spans="18:18" x14ac:dyDescent="0.25">
      <c r="R48527" s="15">
        <v>3</v>
      </c>
    </row>
    <row r="48528" spans="18:18" x14ac:dyDescent="0.25">
      <c r="R48528" s="15">
        <v>3</v>
      </c>
    </row>
    <row r="48529" spans="18:18" x14ac:dyDescent="0.25">
      <c r="R48529" s="15">
        <v>3</v>
      </c>
    </row>
    <row r="48530" spans="18:18" x14ac:dyDescent="0.25">
      <c r="R48530" s="15">
        <v>3</v>
      </c>
    </row>
    <row r="48531" spans="18:18" x14ac:dyDescent="0.25">
      <c r="R48531" s="15">
        <v>3</v>
      </c>
    </row>
    <row r="48532" spans="18:18" x14ac:dyDescent="0.25">
      <c r="R48532" s="15">
        <v>4</v>
      </c>
    </row>
    <row r="48533" spans="18:18" x14ac:dyDescent="0.25">
      <c r="R48533" s="15">
        <v>4</v>
      </c>
    </row>
    <row r="48534" spans="18:18" x14ac:dyDescent="0.25">
      <c r="R48534" s="15">
        <v>4</v>
      </c>
    </row>
    <row r="48535" spans="18:18" x14ac:dyDescent="0.25">
      <c r="R48535" s="15">
        <v>3</v>
      </c>
    </row>
    <row r="48536" spans="18:18" x14ac:dyDescent="0.25">
      <c r="R48536" s="15">
        <v>3</v>
      </c>
    </row>
    <row r="48537" spans="18:18" x14ac:dyDescent="0.25">
      <c r="R48537" s="15">
        <v>3</v>
      </c>
    </row>
    <row r="48538" spans="18:18" x14ac:dyDescent="0.25">
      <c r="R48538" s="15">
        <v>3</v>
      </c>
    </row>
    <row r="48539" spans="18:18" x14ac:dyDescent="0.25">
      <c r="R48539" s="15">
        <v>3</v>
      </c>
    </row>
    <row r="48540" spans="18:18" x14ac:dyDescent="0.25">
      <c r="R48540" s="15">
        <v>3</v>
      </c>
    </row>
    <row r="48541" spans="18:18" x14ac:dyDescent="0.25">
      <c r="R48541" s="15">
        <v>3</v>
      </c>
    </row>
    <row r="48542" spans="18:18" x14ac:dyDescent="0.25">
      <c r="R48542" s="15">
        <v>3</v>
      </c>
    </row>
    <row r="48543" spans="18:18" x14ac:dyDescent="0.25">
      <c r="R48543" s="15">
        <v>3</v>
      </c>
    </row>
    <row r="48544" spans="18:18" x14ac:dyDescent="0.25">
      <c r="R48544" s="15">
        <v>3</v>
      </c>
    </row>
    <row r="48545" spans="18:18" x14ac:dyDescent="0.25">
      <c r="R48545" s="15">
        <v>3</v>
      </c>
    </row>
    <row r="48546" spans="18:18" x14ac:dyDescent="0.25">
      <c r="R48546" s="15">
        <v>3</v>
      </c>
    </row>
    <row r="48547" spans="18:18" x14ac:dyDescent="0.25">
      <c r="R48547" s="15">
        <v>3</v>
      </c>
    </row>
    <row r="48548" spans="18:18" x14ac:dyDescent="0.25">
      <c r="R48548" s="15">
        <v>3</v>
      </c>
    </row>
    <row r="48549" spans="18:18" x14ac:dyDescent="0.25">
      <c r="R48549" s="15">
        <v>3</v>
      </c>
    </row>
    <row r="48550" spans="18:18" x14ac:dyDescent="0.25">
      <c r="R48550" s="15">
        <v>4</v>
      </c>
    </row>
    <row r="48551" spans="18:18" x14ac:dyDescent="0.25">
      <c r="R48551" s="15">
        <v>4</v>
      </c>
    </row>
    <row r="48552" spans="18:18" x14ac:dyDescent="0.25">
      <c r="R48552" s="15">
        <v>4</v>
      </c>
    </row>
    <row r="48553" spans="18:18" x14ac:dyDescent="0.25">
      <c r="R48553" s="15">
        <v>4</v>
      </c>
    </row>
    <row r="48554" spans="18:18" x14ac:dyDescent="0.25">
      <c r="R48554" s="15">
        <v>4</v>
      </c>
    </row>
    <row r="48555" spans="18:18" x14ac:dyDescent="0.25">
      <c r="R48555" s="15">
        <v>4</v>
      </c>
    </row>
    <row r="48556" spans="18:18" x14ac:dyDescent="0.25">
      <c r="R48556" s="15">
        <v>3</v>
      </c>
    </row>
    <row r="48557" spans="18:18" x14ac:dyDescent="0.25">
      <c r="R48557" s="15">
        <v>3</v>
      </c>
    </row>
    <row r="48558" spans="18:18" x14ac:dyDescent="0.25">
      <c r="R48558" s="15">
        <v>3</v>
      </c>
    </row>
    <row r="48559" spans="18:18" x14ac:dyDescent="0.25">
      <c r="R48559" s="15">
        <v>3</v>
      </c>
    </row>
    <row r="48560" spans="18:18" x14ac:dyDescent="0.25">
      <c r="R48560" s="15">
        <v>3</v>
      </c>
    </row>
    <row r="48561" spans="18:18" x14ac:dyDescent="0.25">
      <c r="R48561" s="15">
        <v>3</v>
      </c>
    </row>
    <row r="48562" spans="18:18" x14ac:dyDescent="0.25">
      <c r="R48562" s="15">
        <v>3</v>
      </c>
    </row>
    <row r="48563" spans="18:18" x14ac:dyDescent="0.25">
      <c r="R48563" s="15">
        <v>3</v>
      </c>
    </row>
    <row r="48564" spans="18:18" x14ac:dyDescent="0.25">
      <c r="R48564" s="15">
        <v>3</v>
      </c>
    </row>
    <row r="48565" spans="18:18" x14ac:dyDescent="0.25">
      <c r="R48565" s="15">
        <v>3</v>
      </c>
    </row>
    <row r="48566" spans="18:18" x14ac:dyDescent="0.25">
      <c r="R48566" s="15">
        <v>3</v>
      </c>
    </row>
    <row r="48567" spans="18:18" x14ac:dyDescent="0.25">
      <c r="R48567" s="15">
        <v>3</v>
      </c>
    </row>
    <row r="48568" spans="18:18" x14ac:dyDescent="0.25">
      <c r="R48568" s="15">
        <v>3</v>
      </c>
    </row>
    <row r="48569" spans="18:18" x14ac:dyDescent="0.25">
      <c r="R48569" s="15">
        <v>3</v>
      </c>
    </row>
    <row r="48570" spans="18:18" x14ac:dyDescent="0.25">
      <c r="R48570" s="15">
        <v>3</v>
      </c>
    </row>
    <row r="48571" spans="18:18" x14ac:dyDescent="0.25">
      <c r="R48571" s="15">
        <v>3</v>
      </c>
    </row>
    <row r="48572" spans="18:18" x14ac:dyDescent="0.25">
      <c r="R48572" s="15">
        <v>1</v>
      </c>
    </row>
    <row r="48573" spans="18:18" x14ac:dyDescent="0.25">
      <c r="R48573" s="15">
        <v>1</v>
      </c>
    </row>
    <row r="48574" spans="18:18" x14ac:dyDescent="0.25">
      <c r="R48574" s="15">
        <v>1</v>
      </c>
    </row>
    <row r="48575" spans="18:18" x14ac:dyDescent="0.25">
      <c r="R48575" s="15">
        <v>1</v>
      </c>
    </row>
    <row r="48576" spans="18:18" x14ac:dyDescent="0.25">
      <c r="R48576" s="15">
        <v>1</v>
      </c>
    </row>
    <row r="48577" spans="18:18" x14ac:dyDescent="0.25">
      <c r="R48577" s="15">
        <v>1</v>
      </c>
    </row>
    <row r="48578" spans="18:18" x14ac:dyDescent="0.25">
      <c r="R48578" s="15">
        <v>1</v>
      </c>
    </row>
    <row r="48579" spans="18:18" x14ac:dyDescent="0.25">
      <c r="R48579" s="15">
        <v>1</v>
      </c>
    </row>
    <row r="48580" spans="18:18" x14ac:dyDescent="0.25">
      <c r="R48580" s="15">
        <v>1</v>
      </c>
    </row>
    <row r="48581" spans="18:18" x14ac:dyDescent="0.25">
      <c r="R48581" s="15">
        <v>1</v>
      </c>
    </row>
    <row r="48582" spans="18:18" x14ac:dyDescent="0.25">
      <c r="R48582" s="15">
        <v>1</v>
      </c>
    </row>
    <row r="48583" spans="18:18" x14ac:dyDescent="0.25">
      <c r="R48583" s="15">
        <v>1</v>
      </c>
    </row>
    <row r="48584" spans="18:18" x14ac:dyDescent="0.25">
      <c r="R48584" s="15">
        <v>1</v>
      </c>
    </row>
    <row r="48585" spans="18:18" x14ac:dyDescent="0.25">
      <c r="R48585" s="15">
        <v>1</v>
      </c>
    </row>
    <row r="48586" spans="18:18" x14ac:dyDescent="0.25">
      <c r="R48586" s="15">
        <v>1</v>
      </c>
    </row>
    <row r="48587" spans="18:18" x14ac:dyDescent="0.25">
      <c r="R48587" s="15">
        <v>1</v>
      </c>
    </row>
    <row r="48588" spans="18:18" x14ac:dyDescent="0.25">
      <c r="R48588" s="15">
        <v>1</v>
      </c>
    </row>
    <row r="48589" spans="18:18" x14ac:dyDescent="0.25">
      <c r="R48589" s="15">
        <v>1</v>
      </c>
    </row>
    <row r="48590" spans="18:18" x14ac:dyDescent="0.25">
      <c r="R48590" s="15">
        <v>1</v>
      </c>
    </row>
    <row r="48591" spans="18:18" x14ac:dyDescent="0.25">
      <c r="R48591" s="15">
        <v>1</v>
      </c>
    </row>
    <row r="48592" spans="18:18" x14ac:dyDescent="0.25">
      <c r="R48592" s="15">
        <v>1</v>
      </c>
    </row>
    <row r="48593" spans="18:18" x14ac:dyDescent="0.25">
      <c r="R48593" s="15">
        <v>1</v>
      </c>
    </row>
    <row r="48594" spans="18:18" x14ac:dyDescent="0.25">
      <c r="R48594" s="15">
        <v>3</v>
      </c>
    </row>
    <row r="48595" spans="18:18" x14ac:dyDescent="0.25">
      <c r="R48595" s="15">
        <v>3</v>
      </c>
    </row>
    <row r="48596" spans="18:18" x14ac:dyDescent="0.25">
      <c r="R48596" s="15">
        <v>3</v>
      </c>
    </row>
    <row r="48597" spans="18:18" x14ac:dyDescent="0.25">
      <c r="R48597" s="15">
        <v>3</v>
      </c>
    </row>
    <row r="48598" spans="18:18" x14ac:dyDescent="0.25">
      <c r="R48598" s="15">
        <v>3</v>
      </c>
    </row>
    <row r="48599" spans="18:18" x14ac:dyDescent="0.25">
      <c r="R48599" s="15">
        <v>1</v>
      </c>
    </row>
    <row r="48600" spans="18:18" x14ac:dyDescent="0.25">
      <c r="R48600" s="15">
        <v>1</v>
      </c>
    </row>
    <row r="48601" spans="18:18" x14ac:dyDescent="0.25">
      <c r="R48601" s="15">
        <v>1</v>
      </c>
    </row>
    <row r="48602" spans="18:18" x14ac:dyDescent="0.25">
      <c r="R48602" s="15">
        <v>1</v>
      </c>
    </row>
    <row r="48603" spans="18:18" x14ac:dyDescent="0.25">
      <c r="R48603" s="15">
        <v>1</v>
      </c>
    </row>
    <row r="48604" spans="18:18" x14ac:dyDescent="0.25">
      <c r="R48604" s="15">
        <v>1</v>
      </c>
    </row>
    <row r="48605" spans="18:18" x14ac:dyDescent="0.25">
      <c r="R48605" s="15">
        <v>3</v>
      </c>
    </row>
    <row r="48606" spans="18:18" x14ac:dyDescent="0.25">
      <c r="R48606" s="15">
        <v>3</v>
      </c>
    </row>
    <row r="48607" spans="18:18" x14ac:dyDescent="0.25">
      <c r="R48607" s="15">
        <v>3</v>
      </c>
    </row>
    <row r="48608" spans="18:18" x14ac:dyDescent="0.25">
      <c r="R48608" s="15">
        <v>3</v>
      </c>
    </row>
    <row r="48609" spans="18:18" x14ac:dyDescent="0.25">
      <c r="R48609" s="15">
        <v>3</v>
      </c>
    </row>
    <row r="48610" spans="18:18" x14ac:dyDescent="0.25">
      <c r="R48610" s="15">
        <v>3</v>
      </c>
    </row>
    <row r="48611" spans="18:18" x14ac:dyDescent="0.25">
      <c r="R48611" s="15">
        <v>3</v>
      </c>
    </row>
    <row r="48612" spans="18:18" x14ac:dyDescent="0.25">
      <c r="R48612" s="15">
        <v>3</v>
      </c>
    </row>
    <row r="48613" spans="18:18" x14ac:dyDescent="0.25">
      <c r="R48613" s="15">
        <v>3</v>
      </c>
    </row>
    <row r="48614" spans="18:18" x14ac:dyDescent="0.25">
      <c r="R48614" s="15">
        <v>3</v>
      </c>
    </row>
    <row r="48615" spans="18:18" x14ac:dyDescent="0.25">
      <c r="R48615" s="15">
        <v>3</v>
      </c>
    </row>
    <row r="48616" spans="18:18" x14ac:dyDescent="0.25">
      <c r="R48616" s="15">
        <v>3</v>
      </c>
    </row>
    <row r="48617" spans="18:18" x14ac:dyDescent="0.25">
      <c r="R48617" s="15">
        <v>3</v>
      </c>
    </row>
    <row r="48618" spans="18:18" x14ac:dyDescent="0.25">
      <c r="R48618" s="15">
        <v>3</v>
      </c>
    </row>
    <row r="48619" spans="18:18" x14ac:dyDescent="0.25">
      <c r="R48619" s="15">
        <v>3</v>
      </c>
    </row>
    <row r="48620" spans="18:18" x14ac:dyDescent="0.25">
      <c r="R48620" s="15">
        <v>3</v>
      </c>
    </row>
    <row r="48621" spans="18:18" x14ac:dyDescent="0.25">
      <c r="R48621" s="15">
        <v>3</v>
      </c>
    </row>
    <row r="48622" spans="18:18" x14ac:dyDescent="0.25">
      <c r="R48622" s="15">
        <v>3</v>
      </c>
    </row>
    <row r="48623" spans="18:18" x14ac:dyDescent="0.25">
      <c r="R48623" s="15">
        <v>3</v>
      </c>
    </row>
    <row r="48624" spans="18:18" x14ac:dyDescent="0.25">
      <c r="R48624" s="15">
        <v>3</v>
      </c>
    </row>
    <row r="48625" spans="18:18" x14ac:dyDescent="0.25">
      <c r="R48625" s="15">
        <v>3</v>
      </c>
    </row>
    <row r="48626" spans="18:18" x14ac:dyDescent="0.25">
      <c r="R48626" s="15">
        <v>3</v>
      </c>
    </row>
    <row r="48627" spans="18:18" x14ac:dyDescent="0.25">
      <c r="R48627" s="15">
        <v>3</v>
      </c>
    </row>
    <row r="48628" spans="18:18" x14ac:dyDescent="0.25">
      <c r="R48628" s="15">
        <v>3</v>
      </c>
    </row>
    <row r="48629" spans="18:18" x14ac:dyDescent="0.25">
      <c r="R48629" s="15">
        <v>3</v>
      </c>
    </row>
    <row r="48630" spans="18:18" x14ac:dyDescent="0.25">
      <c r="R48630" s="15">
        <v>3</v>
      </c>
    </row>
    <row r="48631" spans="18:18" x14ac:dyDescent="0.25">
      <c r="R48631" s="15">
        <v>3</v>
      </c>
    </row>
    <row r="48632" spans="18:18" x14ac:dyDescent="0.25">
      <c r="R48632" s="15">
        <v>3</v>
      </c>
    </row>
    <row r="48633" spans="18:18" x14ac:dyDescent="0.25">
      <c r="R48633" s="15">
        <v>3</v>
      </c>
    </row>
    <row r="48634" spans="18:18" x14ac:dyDescent="0.25">
      <c r="R48634" s="15">
        <v>3</v>
      </c>
    </row>
    <row r="48635" spans="18:18" x14ac:dyDescent="0.25">
      <c r="R48635" s="15">
        <v>3</v>
      </c>
    </row>
    <row r="48636" spans="18:18" x14ac:dyDescent="0.25">
      <c r="R48636" s="15">
        <v>3</v>
      </c>
    </row>
    <row r="48637" spans="18:18" x14ac:dyDescent="0.25">
      <c r="R48637" s="15">
        <v>1</v>
      </c>
    </row>
    <row r="48638" spans="18:18" x14ac:dyDescent="0.25">
      <c r="R48638" s="15">
        <v>1</v>
      </c>
    </row>
    <row r="48639" spans="18:18" x14ac:dyDescent="0.25">
      <c r="R48639" s="15">
        <v>1</v>
      </c>
    </row>
    <row r="48640" spans="18:18" x14ac:dyDescent="0.25">
      <c r="R48640" s="15">
        <v>1</v>
      </c>
    </row>
    <row r="48641" spans="18:18" x14ac:dyDescent="0.25">
      <c r="R48641" s="15">
        <v>1</v>
      </c>
    </row>
    <row r="48642" spans="18:18" x14ac:dyDescent="0.25">
      <c r="R48642" s="15">
        <v>1</v>
      </c>
    </row>
    <row r="48643" spans="18:18" x14ac:dyDescent="0.25">
      <c r="R48643" s="15">
        <v>1</v>
      </c>
    </row>
    <row r="48644" spans="18:18" x14ac:dyDescent="0.25">
      <c r="R48644" s="15">
        <v>1</v>
      </c>
    </row>
    <row r="48645" spans="18:18" x14ac:dyDescent="0.25">
      <c r="R48645" s="15">
        <v>3</v>
      </c>
    </row>
    <row r="48646" spans="18:18" x14ac:dyDescent="0.25">
      <c r="R48646" s="15">
        <v>3</v>
      </c>
    </row>
    <row r="48647" spans="18:18" x14ac:dyDescent="0.25">
      <c r="R48647" s="15">
        <v>3</v>
      </c>
    </row>
    <row r="48648" spans="18:18" x14ac:dyDescent="0.25">
      <c r="R48648" s="15">
        <v>3</v>
      </c>
    </row>
    <row r="48649" spans="18:18" x14ac:dyDescent="0.25">
      <c r="R48649" s="15">
        <v>3</v>
      </c>
    </row>
    <row r="48650" spans="18:18" x14ac:dyDescent="0.25">
      <c r="R48650" s="15">
        <v>3</v>
      </c>
    </row>
    <row r="48651" spans="18:18" x14ac:dyDescent="0.25">
      <c r="R48651" s="15">
        <v>3</v>
      </c>
    </row>
    <row r="48652" spans="18:18" x14ac:dyDescent="0.25">
      <c r="R48652" s="15">
        <v>3</v>
      </c>
    </row>
    <row r="48653" spans="18:18" x14ac:dyDescent="0.25">
      <c r="R48653" s="15">
        <v>3</v>
      </c>
    </row>
    <row r="48654" spans="18:18" x14ac:dyDescent="0.25">
      <c r="R48654" s="15">
        <v>3</v>
      </c>
    </row>
    <row r="48655" spans="18:18" x14ac:dyDescent="0.25">
      <c r="R48655" s="15">
        <v>3</v>
      </c>
    </row>
    <row r="48656" spans="18:18" x14ac:dyDescent="0.25">
      <c r="R48656" s="15">
        <v>3</v>
      </c>
    </row>
    <row r="48657" spans="18:18" x14ac:dyDescent="0.25">
      <c r="R48657" s="15">
        <v>3</v>
      </c>
    </row>
    <row r="48658" spans="18:18" x14ac:dyDescent="0.25">
      <c r="R48658" s="15">
        <v>3</v>
      </c>
    </row>
    <row r="48659" spans="18:18" x14ac:dyDescent="0.25">
      <c r="R48659" s="15">
        <v>3</v>
      </c>
    </row>
    <row r="48660" spans="18:18" x14ac:dyDescent="0.25">
      <c r="R48660" s="15">
        <v>3</v>
      </c>
    </row>
    <row r="48661" spans="18:18" x14ac:dyDescent="0.25">
      <c r="R48661" s="15">
        <v>3</v>
      </c>
    </row>
    <row r="48662" spans="18:18" x14ac:dyDescent="0.25">
      <c r="R48662" s="15">
        <v>3</v>
      </c>
    </row>
    <row r="48663" spans="18:18" x14ac:dyDescent="0.25">
      <c r="R48663" s="15">
        <v>3</v>
      </c>
    </row>
    <row r="48664" spans="18:18" x14ac:dyDescent="0.25">
      <c r="R48664" s="15">
        <v>3</v>
      </c>
    </row>
    <row r="48665" spans="18:18" x14ac:dyDescent="0.25">
      <c r="R48665" s="15">
        <v>3</v>
      </c>
    </row>
    <row r="48666" spans="18:18" x14ac:dyDescent="0.25">
      <c r="R48666" s="15">
        <v>3</v>
      </c>
    </row>
    <row r="48667" spans="18:18" x14ac:dyDescent="0.25">
      <c r="R48667" s="15">
        <v>3</v>
      </c>
    </row>
    <row r="48668" spans="18:18" x14ac:dyDescent="0.25">
      <c r="R48668" s="15">
        <v>3</v>
      </c>
    </row>
    <row r="48669" spans="18:18" x14ac:dyDescent="0.25">
      <c r="R48669" s="15">
        <v>3</v>
      </c>
    </row>
    <row r="48670" spans="18:18" x14ac:dyDescent="0.25">
      <c r="R48670" s="15">
        <v>3</v>
      </c>
    </row>
    <row r="48671" spans="18:18" x14ac:dyDescent="0.25">
      <c r="R48671" s="15">
        <v>3</v>
      </c>
    </row>
    <row r="48672" spans="18:18" x14ac:dyDescent="0.25">
      <c r="R48672" s="15">
        <v>3</v>
      </c>
    </row>
    <row r="48673" spans="18:18" x14ac:dyDescent="0.25">
      <c r="R48673" s="15">
        <v>3</v>
      </c>
    </row>
    <row r="48674" spans="18:18" x14ac:dyDescent="0.25">
      <c r="R48674" s="15">
        <v>3</v>
      </c>
    </row>
    <row r="48675" spans="18:18" x14ac:dyDescent="0.25">
      <c r="R48675" s="15">
        <v>3</v>
      </c>
    </row>
    <row r="48676" spans="18:18" x14ac:dyDescent="0.25">
      <c r="R48676" s="15">
        <v>3</v>
      </c>
    </row>
    <row r="48677" spans="18:18" x14ac:dyDescent="0.25">
      <c r="R48677" s="15">
        <v>3</v>
      </c>
    </row>
    <row r="48678" spans="18:18" x14ac:dyDescent="0.25">
      <c r="R48678" s="15">
        <v>3</v>
      </c>
    </row>
    <row r="48679" spans="18:18" x14ac:dyDescent="0.25">
      <c r="R48679" s="15">
        <v>3</v>
      </c>
    </row>
    <row r="48680" spans="18:18" x14ac:dyDescent="0.25">
      <c r="R48680" s="15">
        <v>3</v>
      </c>
    </row>
    <row r="48681" spans="18:18" x14ac:dyDescent="0.25">
      <c r="R48681" s="15">
        <v>3</v>
      </c>
    </row>
    <row r="48682" spans="18:18" x14ac:dyDescent="0.25">
      <c r="R48682" s="15">
        <v>3</v>
      </c>
    </row>
    <row r="48683" spans="18:18" x14ac:dyDescent="0.25">
      <c r="R48683" s="15">
        <v>3</v>
      </c>
    </row>
    <row r="48684" spans="18:18" x14ac:dyDescent="0.25">
      <c r="R48684" s="15">
        <v>3</v>
      </c>
    </row>
    <row r="48685" spans="18:18" x14ac:dyDescent="0.25">
      <c r="R48685" s="15">
        <v>3</v>
      </c>
    </row>
    <row r="48686" spans="18:18" x14ac:dyDescent="0.25">
      <c r="R48686" s="15">
        <v>3</v>
      </c>
    </row>
    <row r="48687" spans="18:18" x14ac:dyDescent="0.25">
      <c r="R48687" s="15">
        <v>4</v>
      </c>
    </row>
    <row r="48688" spans="18:18" x14ac:dyDescent="0.25">
      <c r="R48688" s="15">
        <v>4</v>
      </c>
    </row>
    <row r="48689" spans="18:18" x14ac:dyDescent="0.25">
      <c r="R48689" s="15">
        <v>4</v>
      </c>
    </row>
    <row r="48690" spans="18:18" x14ac:dyDescent="0.25">
      <c r="R48690" s="15">
        <v>3</v>
      </c>
    </row>
    <row r="48691" spans="18:18" x14ac:dyDescent="0.25">
      <c r="R48691" s="15">
        <v>3</v>
      </c>
    </row>
    <row r="48692" spans="18:18" x14ac:dyDescent="0.25">
      <c r="R48692" s="15">
        <v>3</v>
      </c>
    </row>
    <row r="48693" spans="18:18" x14ac:dyDescent="0.25">
      <c r="R48693" s="15">
        <v>3</v>
      </c>
    </row>
    <row r="48694" spans="18:18" x14ac:dyDescent="0.25">
      <c r="R48694" s="15">
        <v>3</v>
      </c>
    </row>
    <row r="48695" spans="18:18" x14ac:dyDescent="0.25">
      <c r="R48695" s="15">
        <v>3</v>
      </c>
    </row>
    <row r="48696" spans="18:18" x14ac:dyDescent="0.25">
      <c r="R48696" s="15">
        <v>3</v>
      </c>
    </row>
    <row r="48697" spans="18:18" x14ac:dyDescent="0.25">
      <c r="R48697" s="15">
        <v>3</v>
      </c>
    </row>
    <row r="48698" spans="18:18" x14ac:dyDescent="0.25">
      <c r="R48698" s="15">
        <v>3</v>
      </c>
    </row>
    <row r="48699" spans="18:18" x14ac:dyDescent="0.25">
      <c r="R48699" s="15">
        <v>3</v>
      </c>
    </row>
    <row r="48700" spans="18:18" x14ac:dyDescent="0.25">
      <c r="R48700" s="15">
        <v>3</v>
      </c>
    </row>
    <row r="48701" spans="18:18" x14ac:dyDescent="0.25">
      <c r="R48701" s="15">
        <v>3</v>
      </c>
    </row>
    <row r="48702" spans="18:18" x14ac:dyDescent="0.25">
      <c r="R48702" s="15">
        <v>3</v>
      </c>
    </row>
    <row r="48703" spans="18:18" x14ac:dyDescent="0.25">
      <c r="R48703" s="15">
        <v>1</v>
      </c>
    </row>
    <row r="48704" spans="18:18" x14ac:dyDescent="0.25">
      <c r="R48704" s="15">
        <v>1</v>
      </c>
    </row>
    <row r="48705" spans="18:18" x14ac:dyDescent="0.25">
      <c r="R48705" s="15">
        <v>1</v>
      </c>
    </row>
    <row r="48706" spans="18:18" x14ac:dyDescent="0.25">
      <c r="R48706" s="15">
        <v>1</v>
      </c>
    </row>
    <row r="48707" spans="18:18" x14ac:dyDescent="0.25">
      <c r="R48707" s="15">
        <v>1</v>
      </c>
    </row>
    <row r="48708" spans="18:18" x14ac:dyDescent="0.25">
      <c r="R48708" s="15">
        <v>1</v>
      </c>
    </row>
    <row r="48709" spans="18:18" x14ac:dyDescent="0.25">
      <c r="R48709" s="15">
        <v>1</v>
      </c>
    </row>
    <row r="48710" spans="18:18" x14ac:dyDescent="0.25">
      <c r="R48710" s="15">
        <v>1</v>
      </c>
    </row>
    <row r="48711" spans="18:18" x14ac:dyDescent="0.25">
      <c r="R48711" s="15">
        <v>1</v>
      </c>
    </row>
    <row r="48712" spans="18:18" x14ac:dyDescent="0.25">
      <c r="R48712" s="15">
        <v>1</v>
      </c>
    </row>
    <row r="48713" spans="18:18" x14ac:dyDescent="0.25">
      <c r="R48713" s="15">
        <v>1</v>
      </c>
    </row>
    <row r="48714" spans="18:18" x14ac:dyDescent="0.25">
      <c r="R48714" s="15">
        <v>1</v>
      </c>
    </row>
    <row r="48715" spans="18:18" x14ac:dyDescent="0.25">
      <c r="R48715" s="15">
        <v>1</v>
      </c>
    </row>
    <row r="48716" spans="18:18" x14ac:dyDescent="0.25">
      <c r="R48716" s="15">
        <v>1</v>
      </c>
    </row>
    <row r="48717" spans="18:18" x14ac:dyDescent="0.25">
      <c r="R48717" s="15">
        <v>1</v>
      </c>
    </row>
    <row r="48718" spans="18:18" x14ac:dyDescent="0.25">
      <c r="R48718" s="15">
        <v>1</v>
      </c>
    </row>
    <row r="48719" spans="18:18" x14ac:dyDescent="0.25">
      <c r="R48719" s="15">
        <v>1</v>
      </c>
    </row>
    <row r="48720" spans="18:18" x14ac:dyDescent="0.25">
      <c r="R48720" s="15">
        <v>1</v>
      </c>
    </row>
    <row r="48721" spans="18:18" x14ac:dyDescent="0.25">
      <c r="R48721" s="15">
        <v>1</v>
      </c>
    </row>
    <row r="48722" spans="18:18" x14ac:dyDescent="0.25">
      <c r="R48722" s="15">
        <v>1</v>
      </c>
    </row>
    <row r="48723" spans="18:18" x14ac:dyDescent="0.25">
      <c r="R48723" s="15">
        <v>1</v>
      </c>
    </row>
    <row r="48724" spans="18:18" x14ac:dyDescent="0.25">
      <c r="R48724" s="15">
        <v>1</v>
      </c>
    </row>
    <row r="48725" spans="18:18" x14ac:dyDescent="0.25">
      <c r="R48725" s="15">
        <v>1</v>
      </c>
    </row>
    <row r="48726" spans="18:18" x14ac:dyDescent="0.25">
      <c r="R48726" s="15">
        <v>1</v>
      </c>
    </row>
    <row r="48727" spans="18:18" x14ac:dyDescent="0.25">
      <c r="R48727" s="15">
        <v>1</v>
      </c>
    </row>
    <row r="48728" spans="18:18" x14ac:dyDescent="0.25">
      <c r="R48728" s="15">
        <v>1</v>
      </c>
    </row>
    <row r="48729" spans="18:18" x14ac:dyDescent="0.25">
      <c r="R48729" s="15">
        <v>1</v>
      </c>
    </row>
    <row r="48730" spans="18:18" x14ac:dyDescent="0.25">
      <c r="R48730" s="15">
        <v>2</v>
      </c>
    </row>
    <row r="48731" spans="18:18" x14ac:dyDescent="0.25">
      <c r="R48731" s="15">
        <v>2</v>
      </c>
    </row>
    <row r="48732" spans="18:18" x14ac:dyDescent="0.25">
      <c r="R48732" s="15">
        <v>2</v>
      </c>
    </row>
    <row r="48733" spans="18:18" x14ac:dyDescent="0.25">
      <c r="R48733" s="15">
        <v>2</v>
      </c>
    </row>
    <row r="48734" spans="18:18" x14ac:dyDescent="0.25">
      <c r="R48734" s="15">
        <v>2</v>
      </c>
    </row>
    <row r="48735" spans="18:18" x14ac:dyDescent="0.25">
      <c r="R48735" s="15">
        <v>2</v>
      </c>
    </row>
    <row r="48736" spans="18:18" x14ac:dyDescent="0.25">
      <c r="R48736" s="15">
        <v>3</v>
      </c>
    </row>
    <row r="48737" spans="18:18" x14ac:dyDescent="0.25">
      <c r="R48737" s="15">
        <v>3</v>
      </c>
    </row>
    <row r="48738" spans="18:18" x14ac:dyDescent="0.25">
      <c r="R48738" s="15">
        <v>3</v>
      </c>
    </row>
    <row r="48739" spans="18:18" x14ac:dyDescent="0.25">
      <c r="R48739" s="15">
        <v>3</v>
      </c>
    </row>
    <row r="48740" spans="18:18" x14ac:dyDescent="0.25">
      <c r="R48740" s="15">
        <v>3</v>
      </c>
    </row>
    <row r="48741" spans="18:18" x14ac:dyDescent="0.25">
      <c r="R48741" s="15">
        <v>3</v>
      </c>
    </row>
    <row r="48742" spans="18:18" x14ac:dyDescent="0.25">
      <c r="R48742" s="15">
        <v>3</v>
      </c>
    </row>
    <row r="48743" spans="18:18" x14ac:dyDescent="0.25">
      <c r="R48743" s="15">
        <v>3</v>
      </c>
    </row>
    <row r="48744" spans="18:18" x14ac:dyDescent="0.25">
      <c r="R48744" s="15">
        <v>3</v>
      </c>
    </row>
    <row r="48745" spans="18:18" x14ac:dyDescent="0.25">
      <c r="R48745" s="15">
        <v>4</v>
      </c>
    </row>
    <row r="48746" spans="18:18" x14ac:dyDescent="0.25">
      <c r="R48746" s="15">
        <v>4</v>
      </c>
    </row>
    <row r="48747" spans="18:18" x14ac:dyDescent="0.25">
      <c r="R48747" s="15">
        <v>4</v>
      </c>
    </row>
    <row r="48748" spans="18:18" x14ac:dyDescent="0.25">
      <c r="R48748" s="15">
        <v>4</v>
      </c>
    </row>
    <row r="48749" spans="18:18" x14ac:dyDescent="0.25">
      <c r="R48749" s="15">
        <v>4</v>
      </c>
    </row>
    <row r="48750" spans="18:18" x14ac:dyDescent="0.25">
      <c r="R48750" s="15">
        <v>4</v>
      </c>
    </row>
    <row r="48751" spans="18:18" x14ac:dyDescent="0.25">
      <c r="R48751" s="15">
        <v>4</v>
      </c>
    </row>
    <row r="48752" spans="18:18" x14ac:dyDescent="0.25">
      <c r="R48752" s="15">
        <v>4</v>
      </c>
    </row>
    <row r="48753" spans="18:18" x14ac:dyDescent="0.25">
      <c r="R48753" s="15">
        <v>4</v>
      </c>
    </row>
    <row r="48754" spans="18:18" x14ac:dyDescent="0.25">
      <c r="R48754" s="15">
        <v>4</v>
      </c>
    </row>
    <row r="48755" spans="18:18" x14ac:dyDescent="0.25">
      <c r="R48755" s="15">
        <v>4</v>
      </c>
    </row>
    <row r="48756" spans="18:18" x14ac:dyDescent="0.25">
      <c r="R48756" s="15">
        <v>4</v>
      </c>
    </row>
    <row r="48757" spans="18:18" x14ac:dyDescent="0.25">
      <c r="R48757" s="15">
        <v>4</v>
      </c>
    </row>
    <row r="48758" spans="18:18" x14ac:dyDescent="0.25">
      <c r="R48758" s="15">
        <v>1</v>
      </c>
    </row>
    <row r="48759" spans="18:18" x14ac:dyDescent="0.25">
      <c r="R48759" s="15">
        <v>1</v>
      </c>
    </row>
    <row r="48760" spans="18:18" x14ac:dyDescent="0.25">
      <c r="R48760" s="15">
        <v>1</v>
      </c>
    </row>
    <row r="48761" spans="18:18" x14ac:dyDescent="0.25">
      <c r="R48761" s="15">
        <v>1</v>
      </c>
    </row>
    <row r="48762" spans="18:18" x14ac:dyDescent="0.25">
      <c r="R48762" s="15">
        <v>1</v>
      </c>
    </row>
    <row r="48763" spans="18:18" x14ac:dyDescent="0.25">
      <c r="R48763" s="15">
        <v>1</v>
      </c>
    </row>
    <row r="48764" spans="18:18" x14ac:dyDescent="0.25">
      <c r="R48764" s="15">
        <v>1</v>
      </c>
    </row>
    <row r="48765" spans="18:18" x14ac:dyDescent="0.25">
      <c r="R48765" s="15">
        <v>3</v>
      </c>
    </row>
    <row r="48766" spans="18:18" x14ac:dyDescent="0.25">
      <c r="R48766" s="15">
        <v>3</v>
      </c>
    </row>
    <row r="48767" spans="18:18" x14ac:dyDescent="0.25">
      <c r="R48767" s="15">
        <v>3</v>
      </c>
    </row>
    <row r="48768" spans="18:18" x14ac:dyDescent="0.25">
      <c r="R48768" s="15">
        <v>3</v>
      </c>
    </row>
    <row r="48769" spans="18:18" x14ac:dyDescent="0.25">
      <c r="R48769" s="15">
        <v>3</v>
      </c>
    </row>
    <row r="48770" spans="18:18" x14ac:dyDescent="0.25">
      <c r="R48770" s="15">
        <v>3</v>
      </c>
    </row>
    <row r="48771" spans="18:18" x14ac:dyDescent="0.25">
      <c r="R48771" s="15">
        <v>1</v>
      </c>
    </row>
    <row r="48772" spans="18:18" x14ac:dyDescent="0.25">
      <c r="R48772" s="15">
        <v>1</v>
      </c>
    </row>
    <row r="48773" spans="18:18" x14ac:dyDescent="0.25">
      <c r="R48773" s="15">
        <v>1</v>
      </c>
    </row>
    <row r="48774" spans="18:18" x14ac:dyDescent="0.25">
      <c r="R48774" s="15">
        <v>1</v>
      </c>
    </row>
    <row r="48775" spans="18:18" x14ac:dyDescent="0.25">
      <c r="R48775" s="15">
        <v>1</v>
      </c>
    </row>
    <row r="48776" spans="18:18" x14ac:dyDescent="0.25">
      <c r="R48776" s="15">
        <v>1</v>
      </c>
    </row>
    <row r="48777" spans="18:18" x14ac:dyDescent="0.25">
      <c r="R48777" s="15">
        <v>1</v>
      </c>
    </row>
    <row r="48778" spans="18:18" x14ac:dyDescent="0.25">
      <c r="R48778" s="15">
        <v>1</v>
      </c>
    </row>
    <row r="48779" spans="18:18" x14ac:dyDescent="0.25">
      <c r="R48779" s="15">
        <v>1</v>
      </c>
    </row>
    <row r="48780" spans="18:18" x14ac:dyDescent="0.25">
      <c r="R48780" s="15">
        <v>1</v>
      </c>
    </row>
    <row r="48781" spans="18:18" x14ac:dyDescent="0.25">
      <c r="R48781" s="15">
        <v>3</v>
      </c>
    </row>
    <row r="48782" spans="18:18" x14ac:dyDescent="0.25">
      <c r="R48782" s="15">
        <v>3</v>
      </c>
    </row>
    <row r="48783" spans="18:18" x14ac:dyDescent="0.25">
      <c r="R48783" s="15">
        <v>3</v>
      </c>
    </row>
    <row r="48784" spans="18:18" x14ac:dyDescent="0.25">
      <c r="R48784" s="15">
        <v>3</v>
      </c>
    </row>
    <row r="48785" spans="18:18" x14ac:dyDescent="0.25">
      <c r="R48785" s="15">
        <v>3</v>
      </c>
    </row>
    <row r="48786" spans="18:18" x14ac:dyDescent="0.25">
      <c r="R48786" s="15">
        <v>3</v>
      </c>
    </row>
    <row r="48787" spans="18:18" x14ac:dyDescent="0.25">
      <c r="R48787" s="15">
        <v>3</v>
      </c>
    </row>
    <row r="48788" spans="18:18" x14ac:dyDescent="0.25">
      <c r="R48788" s="15">
        <v>3</v>
      </c>
    </row>
    <row r="48789" spans="18:18" x14ac:dyDescent="0.25">
      <c r="R48789" s="15">
        <v>3</v>
      </c>
    </row>
    <row r="48790" spans="18:18" x14ac:dyDescent="0.25">
      <c r="R48790" s="15">
        <v>3</v>
      </c>
    </row>
    <row r="48791" spans="18:18" x14ac:dyDescent="0.25">
      <c r="R48791" s="15">
        <v>3</v>
      </c>
    </row>
    <row r="48792" spans="18:18" x14ac:dyDescent="0.25">
      <c r="R48792" s="15">
        <v>3</v>
      </c>
    </row>
    <row r="48793" spans="18:18" x14ac:dyDescent="0.25">
      <c r="R48793" s="15">
        <v>3</v>
      </c>
    </row>
    <row r="48794" spans="18:18" x14ac:dyDescent="0.25">
      <c r="R48794" s="15">
        <v>3</v>
      </c>
    </row>
    <row r="48795" spans="18:18" x14ac:dyDescent="0.25">
      <c r="R48795" s="15">
        <v>3</v>
      </c>
    </row>
    <row r="48796" spans="18:18" x14ac:dyDescent="0.25">
      <c r="R48796" s="15">
        <v>3</v>
      </c>
    </row>
    <row r="48797" spans="18:18" x14ac:dyDescent="0.25">
      <c r="R48797" s="15">
        <v>4</v>
      </c>
    </row>
    <row r="48798" spans="18:18" x14ac:dyDescent="0.25">
      <c r="R48798" s="15">
        <v>4</v>
      </c>
    </row>
    <row r="48799" spans="18:18" x14ac:dyDescent="0.25">
      <c r="R48799" s="15">
        <v>4</v>
      </c>
    </row>
    <row r="48800" spans="18:18" x14ac:dyDescent="0.25">
      <c r="R48800" s="15">
        <v>4</v>
      </c>
    </row>
    <row r="48801" spans="18:18" x14ac:dyDescent="0.25">
      <c r="R48801" s="15">
        <v>4</v>
      </c>
    </row>
    <row r="48802" spans="18:18" x14ac:dyDescent="0.25">
      <c r="R48802" s="15">
        <v>4</v>
      </c>
    </row>
    <row r="48803" spans="18:18" x14ac:dyDescent="0.25">
      <c r="R48803" s="15">
        <v>4</v>
      </c>
    </row>
    <row r="48804" spans="18:18" x14ac:dyDescent="0.25">
      <c r="R48804" s="15">
        <v>4</v>
      </c>
    </row>
    <row r="48805" spans="18:18" x14ac:dyDescent="0.25">
      <c r="R48805" s="15">
        <v>4</v>
      </c>
    </row>
    <row r="48806" spans="18:18" x14ac:dyDescent="0.25">
      <c r="R48806" s="15">
        <v>4</v>
      </c>
    </row>
    <row r="48807" spans="18:18" x14ac:dyDescent="0.25">
      <c r="R48807" s="15">
        <v>4</v>
      </c>
    </row>
    <row r="48808" spans="18:18" x14ac:dyDescent="0.25">
      <c r="R48808" s="15">
        <v>4</v>
      </c>
    </row>
    <row r="48809" spans="18:18" x14ac:dyDescent="0.25">
      <c r="R48809" s="15">
        <v>4</v>
      </c>
    </row>
    <row r="48810" spans="18:18" x14ac:dyDescent="0.25">
      <c r="R48810" s="15">
        <v>4</v>
      </c>
    </row>
    <row r="48811" spans="18:18" x14ac:dyDescent="0.25">
      <c r="R48811" s="15">
        <v>4</v>
      </c>
    </row>
    <row r="48812" spans="18:18" x14ac:dyDescent="0.25">
      <c r="R48812" s="15">
        <v>4</v>
      </c>
    </row>
    <row r="48813" spans="18:18" x14ac:dyDescent="0.25">
      <c r="R48813" s="15">
        <v>1</v>
      </c>
    </row>
    <row r="48814" spans="18:18" x14ac:dyDescent="0.25">
      <c r="R48814" s="15">
        <v>1</v>
      </c>
    </row>
    <row r="48815" spans="18:18" x14ac:dyDescent="0.25">
      <c r="R48815" s="15">
        <v>1</v>
      </c>
    </row>
    <row r="48816" spans="18:18" x14ac:dyDescent="0.25">
      <c r="R48816" s="15">
        <v>1</v>
      </c>
    </row>
    <row r="48817" spans="18:18" x14ac:dyDescent="0.25">
      <c r="R48817" s="15">
        <v>4</v>
      </c>
    </row>
    <row r="48818" spans="18:18" x14ac:dyDescent="0.25">
      <c r="R48818" s="15">
        <v>4</v>
      </c>
    </row>
    <row r="48819" spans="18:18" x14ac:dyDescent="0.25">
      <c r="R48819" s="15">
        <v>4</v>
      </c>
    </row>
    <row r="48820" spans="18:18" x14ac:dyDescent="0.25">
      <c r="R48820" s="15">
        <v>4</v>
      </c>
    </row>
    <row r="48821" spans="18:18" x14ac:dyDescent="0.25">
      <c r="R48821" s="15">
        <v>4</v>
      </c>
    </row>
    <row r="48822" spans="18:18" x14ac:dyDescent="0.25">
      <c r="R48822" s="15">
        <v>4</v>
      </c>
    </row>
    <row r="48823" spans="18:18" x14ac:dyDescent="0.25">
      <c r="R48823" s="15">
        <v>4</v>
      </c>
    </row>
    <row r="48824" spans="18:18" x14ac:dyDescent="0.25">
      <c r="R48824" s="15">
        <v>4</v>
      </c>
    </row>
    <row r="48825" spans="18:18" x14ac:dyDescent="0.25">
      <c r="R48825" s="15">
        <v>4</v>
      </c>
    </row>
    <row r="48826" spans="18:18" x14ac:dyDescent="0.25">
      <c r="R48826" s="15">
        <v>3</v>
      </c>
    </row>
    <row r="48827" spans="18:18" x14ac:dyDescent="0.25">
      <c r="R48827" s="15">
        <v>3</v>
      </c>
    </row>
    <row r="48828" spans="18:18" x14ac:dyDescent="0.25">
      <c r="R48828" s="15">
        <v>3</v>
      </c>
    </row>
    <row r="48829" spans="18:18" x14ac:dyDescent="0.25">
      <c r="R48829" s="15">
        <v>3</v>
      </c>
    </row>
    <row r="48830" spans="18:18" x14ac:dyDescent="0.25">
      <c r="R48830" s="15">
        <v>3</v>
      </c>
    </row>
    <row r="48831" spans="18:18" x14ac:dyDescent="0.25">
      <c r="R48831" s="15">
        <v>3</v>
      </c>
    </row>
    <row r="48832" spans="18:18" x14ac:dyDescent="0.25">
      <c r="R48832" s="15">
        <v>3</v>
      </c>
    </row>
    <row r="48833" spans="18:18" x14ac:dyDescent="0.25">
      <c r="R48833" s="15">
        <v>3</v>
      </c>
    </row>
    <row r="48834" spans="18:18" x14ac:dyDescent="0.25">
      <c r="R48834" s="15">
        <v>3</v>
      </c>
    </row>
    <row r="48835" spans="18:18" x14ac:dyDescent="0.25">
      <c r="R48835" s="15">
        <v>3</v>
      </c>
    </row>
    <row r="48836" spans="18:18" x14ac:dyDescent="0.25">
      <c r="R48836" s="15">
        <v>3</v>
      </c>
    </row>
    <row r="48837" spans="18:18" x14ac:dyDescent="0.25">
      <c r="R48837" s="15">
        <v>3</v>
      </c>
    </row>
    <row r="48838" spans="18:18" x14ac:dyDescent="0.25">
      <c r="R48838" s="15">
        <v>3</v>
      </c>
    </row>
    <row r="48839" spans="18:18" x14ac:dyDescent="0.25">
      <c r="R48839" s="15">
        <v>3</v>
      </c>
    </row>
    <row r="48840" spans="18:18" x14ac:dyDescent="0.25">
      <c r="R48840" s="15">
        <v>3</v>
      </c>
    </row>
    <row r="48841" spans="18:18" x14ac:dyDescent="0.25">
      <c r="R48841" s="15">
        <v>3</v>
      </c>
    </row>
    <row r="48842" spans="18:18" x14ac:dyDescent="0.25">
      <c r="R48842" s="15">
        <v>3</v>
      </c>
    </row>
    <row r="48843" spans="18:18" x14ac:dyDescent="0.25">
      <c r="R48843" s="15">
        <v>3</v>
      </c>
    </row>
    <row r="48844" spans="18:18" x14ac:dyDescent="0.25">
      <c r="R48844" s="15">
        <v>3</v>
      </c>
    </row>
    <row r="48845" spans="18:18" x14ac:dyDescent="0.25">
      <c r="R48845" s="15">
        <v>3</v>
      </c>
    </row>
    <row r="48846" spans="18:18" x14ac:dyDescent="0.25">
      <c r="R48846" s="15">
        <v>3</v>
      </c>
    </row>
    <row r="48847" spans="18:18" x14ac:dyDescent="0.25">
      <c r="R48847" s="15">
        <v>3</v>
      </c>
    </row>
    <row r="48848" spans="18:18" x14ac:dyDescent="0.25">
      <c r="R48848" s="15">
        <v>3</v>
      </c>
    </row>
    <row r="48849" spans="18:18" x14ac:dyDescent="0.25">
      <c r="R48849" s="15">
        <v>3</v>
      </c>
    </row>
    <row r="48850" spans="18:18" x14ac:dyDescent="0.25">
      <c r="R48850" s="15">
        <v>3</v>
      </c>
    </row>
    <row r="48851" spans="18:18" x14ac:dyDescent="0.25">
      <c r="R48851" s="15">
        <v>3</v>
      </c>
    </row>
    <row r="48852" spans="18:18" x14ac:dyDescent="0.25">
      <c r="R48852" s="15">
        <v>3</v>
      </c>
    </row>
    <row r="48853" spans="18:18" x14ac:dyDescent="0.25">
      <c r="R48853" s="15">
        <v>3</v>
      </c>
    </row>
    <row r="48854" spans="18:18" x14ac:dyDescent="0.25">
      <c r="R48854" s="15">
        <v>3</v>
      </c>
    </row>
    <row r="48855" spans="18:18" x14ac:dyDescent="0.25">
      <c r="R48855" s="15">
        <v>3</v>
      </c>
    </row>
    <row r="48856" spans="18:18" x14ac:dyDescent="0.25">
      <c r="R48856" s="15">
        <v>3</v>
      </c>
    </row>
    <row r="48857" spans="18:18" x14ac:dyDescent="0.25">
      <c r="R48857" s="15">
        <v>3</v>
      </c>
    </row>
    <row r="48858" spans="18:18" x14ac:dyDescent="0.25">
      <c r="R48858" s="15">
        <v>3</v>
      </c>
    </row>
    <row r="48859" spans="18:18" x14ac:dyDescent="0.25">
      <c r="R48859" s="15">
        <v>3</v>
      </c>
    </row>
    <row r="48860" spans="18:18" x14ac:dyDescent="0.25">
      <c r="R48860" s="15">
        <v>3</v>
      </c>
    </row>
    <row r="48861" spans="18:18" x14ac:dyDescent="0.25">
      <c r="R48861" s="15">
        <v>3</v>
      </c>
    </row>
    <row r="48862" spans="18:18" x14ac:dyDescent="0.25">
      <c r="R48862" s="15">
        <v>1</v>
      </c>
    </row>
    <row r="48863" spans="18:18" x14ac:dyDescent="0.25">
      <c r="R48863" s="15">
        <v>1</v>
      </c>
    </row>
    <row r="48864" spans="18:18" x14ac:dyDescent="0.25">
      <c r="R48864" s="15">
        <v>4</v>
      </c>
    </row>
    <row r="48865" spans="18:18" x14ac:dyDescent="0.25">
      <c r="R48865" s="15">
        <v>4</v>
      </c>
    </row>
    <row r="48866" spans="18:18" x14ac:dyDescent="0.25">
      <c r="R48866" s="15">
        <v>4</v>
      </c>
    </row>
    <row r="48867" spans="18:18" x14ac:dyDescent="0.25">
      <c r="R48867" s="15">
        <v>4</v>
      </c>
    </row>
    <row r="48868" spans="18:18" x14ac:dyDescent="0.25">
      <c r="R48868" s="15">
        <v>3</v>
      </c>
    </row>
    <row r="48869" spans="18:18" x14ac:dyDescent="0.25">
      <c r="R48869" s="15">
        <v>3</v>
      </c>
    </row>
    <row r="48870" spans="18:18" x14ac:dyDescent="0.25">
      <c r="R48870" s="15">
        <v>3</v>
      </c>
    </row>
    <row r="48871" spans="18:18" x14ac:dyDescent="0.25">
      <c r="R48871" s="15">
        <v>3</v>
      </c>
    </row>
    <row r="48872" spans="18:18" x14ac:dyDescent="0.25">
      <c r="R48872" s="15">
        <v>3</v>
      </c>
    </row>
    <row r="48873" spans="18:18" x14ac:dyDescent="0.25">
      <c r="R48873" s="15">
        <v>3</v>
      </c>
    </row>
    <row r="48874" spans="18:18" x14ac:dyDescent="0.25">
      <c r="R48874" s="15">
        <v>3</v>
      </c>
    </row>
    <row r="48875" spans="18:18" x14ac:dyDescent="0.25">
      <c r="R48875" s="15">
        <v>3</v>
      </c>
    </row>
    <row r="48876" spans="18:18" x14ac:dyDescent="0.25">
      <c r="R48876" s="15">
        <v>3</v>
      </c>
    </row>
    <row r="48877" spans="18:18" x14ac:dyDescent="0.25">
      <c r="R48877" s="15">
        <v>3</v>
      </c>
    </row>
    <row r="48878" spans="18:18" x14ac:dyDescent="0.25">
      <c r="R48878" s="15">
        <v>3</v>
      </c>
    </row>
    <row r="48879" spans="18:18" x14ac:dyDescent="0.25">
      <c r="R48879" s="15">
        <v>3</v>
      </c>
    </row>
    <row r="48880" spans="18:18" x14ac:dyDescent="0.25">
      <c r="R48880" s="15">
        <v>3</v>
      </c>
    </row>
    <row r="48881" spans="18:18" x14ac:dyDescent="0.25">
      <c r="R48881" s="15">
        <v>3</v>
      </c>
    </row>
    <row r="48882" spans="18:18" x14ac:dyDescent="0.25">
      <c r="R48882" s="15">
        <v>3</v>
      </c>
    </row>
    <row r="48883" spans="18:18" x14ac:dyDescent="0.25">
      <c r="R48883" s="15">
        <v>3</v>
      </c>
    </row>
    <row r="48884" spans="18:18" x14ac:dyDescent="0.25">
      <c r="R48884" s="15">
        <v>3</v>
      </c>
    </row>
    <row r="48885" spans="18:18" x14ac:dyDescent="0.25">
      <c r="R48885" s="15">
        <v>3</v>
      </c>
    </row>
    <row r="48886" spans="18:18" x14ac:dyDescent="0.25">
      <c r="R48886" s="15">
        <v>3</v>
      </c>
    </row>
    <row r="48887" spans="18:18" x14ac:dyDescent="0.25">
      <c r="R48887" s="15">
        <v>3</v>
      </c>
    </row>
    <row r="48888" spans="18:18" x14ac:dyDescent="0.25">
      <c r="R48888" s="15">
        <v>3</v>
      </c>
    </row>
    <row r="48889" spans="18:18" x14ac:dyDescent="0.25">
      <c r="R48889" s="15">
        <v>3</v>
      </c>
    </row>
    <row r="48890" spans="18:18" x14ac:dyDescent="0.25">
      <c r="R48890" s="15">
        <v>3</v>
      </c>
    </row>
    <row r="48891" spans="18:18" x14ac:dyDescent="0.25">
      <c r="R48891" s="15">
        <v>3</v>
      </c>
    </row>
    <row r="48892" spans="18:18" x14ac:dyDescent="0.25">
      <c r="R48892" s="15">
        <v>3</v>
      </c>
    </row>
    <row r="48893" spans="18:18" x14ac:dyDescent="0.25">
      <c r="R48893" s="15">
        <v>3</v>
      </c>
    </row>
    <row r="48894" spans="18:18" x14ac:dyDescent="0.25">
      <c r="R48894" s="15">
        <v>3</v>
      </c>
    </row>
    <row r="48895" spans="18:18" x14ac:dyDescent="0.25">
      <c r="R48895" s="15">
        <v>3</v>
      </c>
    </row>
    <row r="48896" spans="18:18" x14ac:dyDescent="0.25">
      <c r="R48896" s="15">
        <v>3</v>
      </c>
    </row>
    <row r="48897" spans="18:18" x14ac:dyDescent="0.25">
      <c r="R48897" s="15">
        <v>3</v>
      </c>
    </row>
    <row r="48898" spans="18:18" x14ac:dyDescent="0.25">
      <c r="R48898" s="15">
        <v>1</v>
      </c>
    </row>
    <row r="48899" spans="18:18" x14ac:dyDescent="0.25">
      <c r="R48899" s="15">
        <v>1</v>
      </c>
    </row>
    <row r="48900" spans="18:18" x14ac:dyDescent="0.25">
      <c r="R48900" s="15">
        <v>3</v>
      </c>
    </row>
    <row r="48901" spans="18:18" x14ac:dyDescent="0.25">
      <c r="R48901" s="15">
        <v>3</v>
      </c>
    </row>
    <row r="48902" spans="18:18" x14ac:dyDescent="0.25">
      <c r="R48902" s="15">
        <v>3</v>
      </c>
    </row>
    <row r="48903" spans="18:18" x14ac:dyDescent="0.25">
      <c r="R48903" s="15">
        <v>3</v>
      </c>
    </row>
    <row r="48904" spans="18:18" x14ac:dyDescent="0.25">
      <c r="R48904" s="15">
        <v>3</v>
      </c>
    </row>
    <row r="48905" spans="18:18" x14ac:dyDescent="0.25">
      <c r="R48905" s="15">
        <v>3</v>
      </c>
    </row>
    <row r="48906" spans="18:18" x14ac:dyDescent="0.25">
      <c r="R48906" s="15">
        <v>3</v>
      </c>
    </row>
    <row r="48907" spans="18:18" x14ac:dyDescent="0.25">
      <c r="R48907" s="15">
        <v>3</v>
      </c>
    </row>
    <row r="48908" spans="18:18" x14ac:dyDescent="0.25">
      <c r="R48908" s="15">
        <v>3</v>
      </c>
    </row>
    <row r="48909" spans="18:18" x14ac:dyDescent="0.25">
      <c r="R48909" s="15">
        <v>3</v>
      </c>
    </row>
    <row r="48910" spans="18:18" x14ac:dyDescent="0.25">
      <c r="R48910" s="15">
        <v>3</v>
      </c>
    </row>
    <row r="48911" spans="18:18" x14ac:dyDescent="0.25">
      <c r="R48911" s="15">
        <v>3</v>
      </c>
    </row>
    <row r="48912" spans="18:18" x14ac:dyDescent="0.25">
      <c r="R48912" s="15">
        <v>3</v>
      </c>
    </row>
    <row r="48913" spans="18:18" x14ac:dyDescent="0.25">
      <c r="R48913" s="15">
        <v>3</v>
      </c>
    </row>
    <row r="48914" spans="18:18" x14ac:dyDescent="0.25">
      <c r="R48914" s="15">
        <v>3</v>
      </c>
    </row>
    <row r="48915" spans="18:18" x14ac:dyDescent="0.25">
      <c r="R48915" s="15">
        <v>3</v>
      </c>
    </row>
    <row r="48916" spans="18:18" x14ac:dyDescent="0.25">
      <c r="R48916" s="15">
        <v>3</v>
      </c>
    </row>
    <row r="48917" spans="18:18" x14ac:dyDescent="0.25">
      <c r="R48917" s="15">
        <v>3</v>
      </c>
    </row>
    <row r="48918" spans="18:18" x14ac:dyDescent="0.25">
      <c r="R48918" s="15">
        <v>3</v>
      </c>
    </row>
    <row r="48919" spans="18:18" x14ac:dyDescent="0.25">
      <c r="R48919" s="15">
        <v>3</v>
      </c>
    </row>
    <row r="48920" spans="18:18" x14ac:dyDescent="0.25">
      <c r="R48920" s="15">
        <v>3</v>
      </c>
    </row>
    <row r="48921" spans="18:18" x14ac:dyDescent="0.25">
      <c r="R48921" s="15">
        <v>3</v>
      </c>
    </row>
    <row r="48922" spans="18:18" x14ac:dyDescent="0.25">
      <c r="R48922" s="15">
        <v>3</v>
      </c>
    </row>
    <row r="48923" spans="18:18" x14ac:dyDescent="0.25">
      <c r="R48923" s="15">
        <v>2</v>
      </c>
    </row>
    <row r="48924" spans="18:18" x14ac:dyDescent="0.25">
      <c r="R48924" s="15">
        <v>2</v>
      </c>
    </row>
    <row r="48925" spans="18:18" x14ac:dyDescent="0.25">
      <c r="R48925" s="15">
        <v>2</v>
      </c>
    </row>
    <row r="48926" spans="18:18" x14ac:dyDescent="0.25">
      <c r="R48926" s="15">
        <v>2</v>
      </c>
    </row>
    <row r="48927" spans="18:18" x14ac:dyDescent="0.25">
      <c r="R48927" s="15">
        <v>2</v>
      </c>
    </row>
    <row r="48928" spans="18:18" x14ac:dyDescent="0.25">
      <c r="R48928" s="15">
        <v>2</v>
      </c>
    </row>
    <row r="48929" spans="18:18" x14ac:dyDescent="0.25">
      <c r="R48929" s="15">
        <v>2</v>
      </c>
    </row>
    <row r="48930" spans="18:18" x14ac:dyDescent="0.25">
      <c r="R48930" s="15">
        <v>2</v>
      </c>
    </row>
    <row r="48931" spans="18:18" x14ac:dyDescent="0.25">
      <c r="R48931" s="15">
        <v>2</v>
      </c>
    </row>
    <row r="48932" spans="18:18" x14ac:dyDescent="0.25">
      <c r="R48932" s="15">
        <v>1</v>
      </c>
    </row>
    <row r="48933" spans="18:18" x14ac:dyDescent="0.25">
      <c r="R48933" s="15">
        <v>1</v>
      </c>
    </row>
    <row r="48934" spans="18:18" x14ac:dyDescent="0.25">
      <c r="R48934" s="15">
        <v>1</v>
      </c>
    </row>
    <row r="48935" spans="18:18" x14ac:dyDescent="0.25">
      <c r="R48935" s="15">
        <v>1</v>
      </c>
    </row>
    <row r="48936" spans="18:18" x14ac:dyDescent="0.25">
      <c r="R48936" s="15">
        <v>1</v>
      </c>
    </row>
    <row r="48937" spans="18:18" x14ac:dyDescent="0.25">
      <c r="R48937" s="15">
        <v>1</v>
      </c>
    </row>
    <row r="48938" spans="18:18" x14ac:dyDescent="0.25">
      <c r="R48938" s="15">
        <v>1</v>
      </c>
    </row>
    <row r="48939" spans="18:18" x14ac:dyDescent="0.25">
      <c r="R48939" s="15">
        <v>1</v>
      </c>
    </row>
    <row r="48940" spans="18:18" x14ac:dyDescent="0.25">
      <c r="R48940" s="15">
        <v>1</v>
      </c>
    </row>
    <row r="48941" spans="18:18" x14ac:dyDescent="0.25">
      <c r="R48941" s="15">
        <v>2</v>
      </c>
    </row>
    <row r="48942" spans="18:18" x14ac:dyDescent="0.25">
      <c r="R48942" s="15">
        <v>2</v>
      </c>
    </row>
    <row r="48943" spans="18:18" x14ac:dyDescent="0.25">
      <c r="R48943" s="15">
        <v>2</v>
      </c>
    </row>
    <row r="48944" spans="18:18" x14ac:dyDescent="0.25">
      <c r="R48944" s="15">
        <v>2</v>
      </c>
    </row>
    <row r="48945" spans="18:18" x14ac:dyDescent="0.25">
      <c r="R48945" s="15">
        <v>2</v>
      </c>
    </row>
    <row r="48946" spans="18:18" x14ac:dyDescent="0.25">
      <c r="R48946" s="15">
        <v>2</v>
      </c>
    </row>
    <row r="48947" spans="18:18" x14ac:dyDescent="0.25">
      <c r="R48947" s="15">
        <v>2</v>
      </c>
    </row>
    <row r="48948" spans="18:18" x14ac:dyDescent="0.25">
      <c r="R48948" s="15">
        <v>2</v>
      </c>
    </row>
    <row r="48949" spans="18:18" x14ac:dyDescent="0.25">
      <c r="R48949" s="15">
        <v>2</v>
      </c>
    </row>
    <row r="48950" spans="18:18" x14ac:dyDescent="0.25">
      <c r="R48950" s="15">
        <v>2</v>
      </c>
    </row>
    <row r="48951" spans="18:18" x14ac:dyDescent="0.25">
      <c r="R48951" s="15">
        <v>2</v>
      </c>
    </row>
    <row r="48952" spans="18:18" x14ac:dyDescent="0.25">
      <c r="R48952" s="15">
        <v>2</v>
      </c>
    </row>
    <row r="48953" spans="18:18" x14ac:dyDescent="0.25">
      <c r="R48953" s="15">
        <v>2</v>
      </c>
    </row>
    <row r="48954" spans="18:18" x14ac:dyDescent="0.25">
      <c r="R48954" s="15">
        <v>2</v>
      </c>
    </row>
    <row r="48955" spans="18:18" x14ac:dyDescent="0.25">
      <c r="R48955" s="15">
        <v>2</v>
      </c>
    </row>
    <row r="48956" spans="18:18" x14ac:dyDescent="0.25">
      <c r="R48956" s="15">
        <v>2</v>
      </c>
    </row>
    <row r="48957" spans="18:18" x14ac:dyDescent="0.25">
      <c r="R48957" s="15">
        <v>2</v>
      </c>
    </row>
    <row r="48958" spans="18:18" x14ac:dyDescent="0.25">
      <c r="R48958" s="15">
        <v>2</v>
      </c>
    </row>
    <row r="48959" spans="18:18" x14ac:dyDescent="0.25">
      <c r="R48959" s="15">
        <v>2</v>
      </c>
    </row>
    <row r="48960" spans="18:18" x14ac:dyDescent="0.25">
      <c r="R48960" s="15">
        <v>2</v>
      </c>
    </row>
    <row r="48961" spans="18:18" x14ac:dyDescent="0.25">
      <c r="R48961" s="15">
        <v>2</v>
      </c>
    </row>
    <row r="48962" spans="18:18" x14ac:dyDescent="0.25">
      <c r="R48962" s="15">
        <v>2</v>
      </c>
    </row>
    <row r="48963" spans="18:18" x14ac:dyDescent="0.25">
      <c r="R48963" s="15">
        <v>2</v>
      </c>
    </row>
    <row r="48964" spans="18:18" x14ac:dyDescent="0.25">
      <c r="R48964" s="15">
        <v>2</v>
      </c>
    </row>
    <row r="48965" spans="18:18" x14ac:dyDescent="0.25">
      <c r="R48965" s="15">
        <v>1</v>
      </c>
    </row>
    <row r="48966" spans="18:18" x14ac:dyDescent="0.25">
      <c r="R48966" s="15">
        <v>1</v>
      </c>
    </row>
    <row r="48967" spans="18:18" x14ac:dyDescent="0.25">
      <c r="R48967" s="15">
        <v>1</v>
      </c>
    </row>
    <row r="48968" spans="18:18" x14ac:dyDescent="0.25">
      <c r="R48968" s="15">
        <v>1</v>
      </c>
    </row>
    <row r="48969" spans="18:18" x14ac:dyDescent="0.25">
      <c r="R48969" s="15">
        <v>1</v>
      </c>
    </row>
    <row r="48970" spans="18:18" x14ac:dyDescent="0.25">
      <c r="R48970" s="15">
        <v>1</v>
      </c>
    </row>
    <row r="48971" spans="18:18" x14ac:dyDescent="0.25">
      <c r="R48971" s="15">
        <v>1</v>
      </c>
    </row>
    <row r="48972" spans="18:18" x14ac:dyDescent="0.25">
      <c r="R48972" s="15">
        <v>1</v>
      </c>
    </row>
    <row r="48973" spans="18:18" x14ac:dyDescent="0.25">
      <c r="R48973" s="15">
        <v>1</v>
      </c>
    </row>
    <row r="48974" spans="18:18" x14ac:dyDescent="0.25">
      <c r="R48974" s="15">
        <v>1</v>
      </c>
    </row>
    <row r="48975" spans="18:18" x14ac:dyDescent="0.25">
      <c r="R48975" s="15">
        <v>1</v>
      </c>
    </row>
    <row r="48976" spans="18:18" x14ac:dyDescent="0.25">
      <c r="R48976" s="15">
        <v>4</v>
      </c>
    </row>
    <row r="48977" spans="18:18" x14ac:dyDescent="0.25">
      <c r="R48977" s="15">
        <v>4</v>
      </c>
    </row>
    <row r="48978" spans="18:18" x14ac:dyDescent="0.25">
      <c r="R48978" s="15">
        <v>4</v>
      </c>
    </row>
    <row r="48979" spans="18:18" x14ac:dyDescent="0.25">
      <c r="R48979" s="15">
        <v>4</v>
      </c>
    </row>
    <row r="48980" spans="18:18" x14ac:dyDescent="0.25">
      <c r="R48980" s="15">
        <v>4</v>
      </c>
    </row>
    <row r="48981" spans="18:18" x14ac:dyDescent="0.25">
      <c r="R48981" s="15">
        <v>4</v>
      </c>
    </row>
    <row r="48982" spans="18:18" x14ac:dyDescent="0.25">
      <c r="R48982" s="15">
        <v>4</v>
      </c>
    </row>
    <row r="48983" spans="18:18" x14ac:dyDescent="0.25">
      <c r="R48983" s="15">
        <v>4</v>
      </c>
    </row>
    <row r="48984" spans="18:18" x14ac:dyDescent="0.25">
      <c r="R48984" s="15">
        <v>4</v>
      </c>
    </row>
    <row r="48985" spans="18:18" x14ac:dyDescent="0.25">
      <c r="R48985" s="15">
        <v>4</v>
      </c>
    </row>
    <row r="48986" spans="18:18" x14ac:dyDescent="0.25">
      <c r="R48986" s="15">
        <v>4</v>
      </c>
    </row>
    <row r="48987" spans="18:18" x14ac:dyDescent="0.25">
      <c r="R48987" s="15">
        <v>4</v>
      </c>
    </row>
    <row r="48988" spans="18:18" x14ac:dyDescent="0.25">
      <c r="R48988" s="15">
        <v>4</v>
      </c>
    </row>
    <row r="48989" spans="18:18" x14ac:dyDescent="0.25">
      <c r="R48989" s="15">
        <v>4</v>
      </c>
    </row>
    <row r="48990" spans="18:18" x14ac:dyDescent="0.25">
      <c r="R48990" s="15">
        <v>1</v>
      </c>
    </row>
    <row r="48991" spans="18:18" x14ac:dyDescent="0.25">
      <c r="R48991" s="15">
        <v>1</v>
      </c>
    </row>
    <row r="48992" spans="18:18" x14ac:dyDescent="0.25">
      <c r="R48992" s="15">
        <v>1</v>
      </c>
    </row>
    <row r="48993" spans="18:18" x14ac:dyDescent="0.25">
      <c r="R48993" s="15">
        <v>1</v>
      </c>
    </row>
    <row r="48994" spans="18:18" x14ac:dyDescent="0.25">
      <c r="R48994" s="15">
        <v>1</v>
      </c>
    </row>
    <row r="48995" spans="18:18" x14ac:dyDescent="0.25">
      <c r="R48995" s="15">
        <v>1</v>
      </c>
    </row>
    <row r="48996" spans="18:18" x14ac:dyDescent="0.25">
      <c r="R48996" s="15">
        <v>1</v>
      </c>
    </row>
    <row r="48997" spans="18:18" x14ac:dyDescent="0.25">
      <c r="R48997" s="15">
        <v>1</v>
      </c>
    </row>
    <row r="48998" spans="18:18" x14ac:dyDescent="0.25">
      <c r="R48998" s="15">
        <v>1</v>
      </c>
    </row>
    <row r="48999" spans="18:18" x14ac:dyDescent="0.25">
      <c r="R48999" s="15">
        <v>3</v>
      </c>
    </row>
    <row r="49000" spans="18:18" x14ac:dyDescent="0.25">
      <c r="R49000" s="15">
        <v>3</v>
      </c>
    </row>
    <row r="49001" spans="18:18" x14ac:dyDescent="0.25">
      <c r="R49001" s="15">
        <v>3</v>
      </c>
    </row>
    <row r="49002" spans="18:18" x14ac:dyDescent="0.25">
      <c r="R49002" s="15">
        <v>3</v>
      </c>
    </row>
    <row r="49003" spans="18:18" x14ac:dyDescent="0.25">
      <c r="R49003" s="15">
        <v>3</v>
      </c>
    </row>
    <row r="49004" spans="18:18" x14ac:dyDescent="0.25">
      <c r="R49004" s="15">
        <v>3</v>
      </c>
    </row>
    <row r="49005" spans="18:18" x14ac:dyDescent="0.25">
      <c r="R49005" s="15">
        <v>3</v>
      </c>
    </row>
    <row r="49006" spans="18:18" x14ac:dyDescent="0.25">
      <c r="R49006" s="15">
        <v>4</v>
      </c>
    </row>
    <row r="49007" spans="18:18" x14ac:dyDescent="0.25">
      <c r="R49007" s="15">
        <v>4</v>
      </c>
    </row>
    <row r="49008" spans="18:18" x14ac:dyDescent="0.25">
      <c r="R49008" s="15">
        <v>4</v>
      </c>
    </row>
    <row r="49009" spans="18:18" x14ac:dyDescent="0.25">
      <c r="R49009" s="15">
        <v>4</v>
      </c>
    </row>
    <row r="49010" spans="18:18" x14ac:dyDescent="0.25">
      <c r="R49010" s="15">
        <v>4</v>
      </c>
    </row>
    <row r="49011" spans="18:18" x14ac:dyDescent="0.25">
      <c r="R49011" s="15">
        <v>4</v>
      </c>
    </row>
    <row r="49012" spans="18:18" x14ac:dyDescent="0.25">
      <c r="R49012" s="15">
        <v>4</v>
      </c>
    </row>
    <row r="49013" spans="18:18" x14ac:dyDescent="0.25">
      <c r="R49013" s="15">
        <v>4</v>
      </c>
    </row>
    <row r="49014" spans="18:18" x14ac:dyDescent="0.25">
      <c r="R49014" s="15">
        <v>4</v>
      </c>
    </row>
    <row r="49015" spans="18:18" x14ac:dyDescent="0.25">
      <c r="R49015" s="15">
        <v>4</v>
      </c>
    </row>
    <row r="49016" spans="18:18" x14ac:dyDescent="0.25">
      <c r="R49016" s="15">
        <v>4</v>
      </c>
    </row>
    <row r="49017" spans="18:18" x14ac:dyDescent="0.25">
      <c r="R49017" s="15">
        <v>4</v>
      </c>
    </row>
    <row r="49018" spans="18:18" x14ac:dyDescent="0.25">
      <c r="R49018" s="15">
        <v>4</v>
      </c>
    </row>
    <row r="49019" spans="18:18" x14ac:dyDescent="0.25">
      <c r="R49019" s="15">
        <v>4</v>
      </c>
    </row>
    <row r="49020" spans="18:18" x14ac:dyDescent="0.25">
      <c r="R49020" s="15">
        <v>4</v>
      </c>
    </row>
    <row r="49021" spans="18:18" x14ac:dyDescent="0.25">
      <c r="R49021" s="15">
        <v>4</v>
      </c>
    </row>
    <row r="49022" spans="18:18" x14ac:dyDescent="0.25">
      <c r="R49022" s="15">
        <v>4</v>
      </c>
    </row>
    <row r="49023" spans="18:18" x14ac:dyDescent="0.25">
      <c r="R49023" s="15">
        <v>4</v>
      </c>
    </row>
    <row r="49024" spans="18:18" x14ac:dyDescent="0.25">
      <c r="R49024" s="15">
        <v>4</v>
      </c>
    </row>
    <row r="49025" spans="18:18" x14ac:dyDescent="0.25">
      <c r="R49025" s="15">
        <v>4</v>
      </c>
    </row>
    <row r="49026" spans="18:18" x14ac:dyDescent="0.25">
      <c r="R49026" s="15">
        <v>4</v>
      </c>
    </row>
    <row r="49027" spans="18:18" x14ac:dyDescent="0.25">
      <c r="R49027" s="15">
        <v>4</v>
      </c>
    </row>
    <row r="49028" spans="18:18" x14ac:dyDescent="0.25">
      <c r="R49028" s="15">
        <v>4</v>
      </c>
    </row>
    <row r="49029" spans="18:18" x14ac:dyDescent="0.25">
      <c r="R49029" s="15">
        <v>4</v>
      </c>
    </row>
    <row r="49030" spans="18:18" x14ac:dyDescent="0.25">
      <c r="R49030" s="15">
        <v>1</v>
      </c>
    </row>
    <row r="49031" spans="18:18" x14ac:dyDescent="0.25">
      <c r="R49031" s="15">
        <v>1</v>
      </c>
    </row>
    <row r="49032" spans="18:18" x14ac:dyDescent="0.25">
      <c r="R49032" s="15">
        <v>1</v>
      </c>
    </row>
    <row r="49033" spans="18:18" x14ac:dyDescent="0.25">
      <c r="R49033" s="15">
        <v>1</v>
      </c>
    </row>
    <row r="49034" spans="18:18" x14ac:dyDescent="0.25">
      <c r="R49034" s="15">
        <v>1</v>
      </c>
    </row>
    <row r="49035" spans="18:18" x14ac:dyDescent="0.25">
      <c r="R49035" s="15">
        <v>1</v>
      </c>
    </row>
    <row r="49036" spans="18:18" x14ac:dyDescent="0.25">
      <c r="R49036" s="15">
        <v>1</v>
      </c>
    </row>
    <row r="49037" spans="18:18" x14ac:dyDescent="0.25">
      <c r="R49037" s="15">
        <v>1</v>
      </c>
    </row>
    <row r="49038" spans="18:18" x14ac:dyDescent="0.25">
      <c r="R49038" s="15">
        <v>1</v>
      </c>
    </row>
    <row r="49039" spans="18:18" x14ac:dyDescent="0.25">
      <c r="R49039" s="15">
        <v>1</v>
      </c>
    </row>
    <row r="49040" spans="18:18" x14ac:dyDescent="0.25">
      <c r="R49040" s="15">
        <v>1</v>
      </c>
    </row>
    <row r="49041" spans="18:18" x14ac:dyDescent="0.25">
      <c r="R49041" s="15">
        <v>1</v>
      </c>
    </row>
    <row r="49042" spans="18:18" x14ac:dyDescent="0.25">
      <c r="R49042" s="15">
        <v>1</v>
      </c>
    </row>
    <row r="49043" spans="18:18" x14ac:dyDescent="0.25">
      <c r="R49043" s="15">
        <v>4</v>
      </c>
    </row>
    <row r="49044" spans="18:18" x14ac:dyDescent="0.25">
      <c r="R49044" s="15">
        <v>4</v>
      </c>
    </row>
    <row r="49045" spans="18:18" x14ac:dyDescent="0.25">
      <c r="R49045" s="15">
        <v>4</v>
      </c>
    </row>
    <row r="49046" spans="18:18" x14ac:dyDescent="0.25">
      <c r="R49046" s="15">
        <v>4</v>
      </c>
    </row>
    <row r="49047" spans="18:18" x14ac:dyDescent="0.25">
      <c r="R49047" s="15">
        <v>4</v>
      </c>
    </row>
    <row r="49048" spans="18:18" x14ac:dyDescent="0.25">
      <c r="R49048" s="15">
        <v>4</v>
      </c>
    </row>
    <row r="49049" spans="18:18" x14ac:dyDescent="0.25">
      <c r="R49049" s="15">
        <v>4</v>
      </c>
    </row>
    <row r="49050" spans="18:18" x14ac:dyDescent="0.25">
      <c r="R49050" s="15">
        <v>4</v>
      </c>
    </row>
    <row r="49051" spans="18:18" x14ac:dyDescent="0.25">
      <c r="R49051" s="15">
        <v>4</v>
      </c>
    </row>
    <row r="49052" spans="18:18" x14ac:dyDescent="0.25">
      <c r="R49052" s="15">
        <v>4</v>
      </c>
    </row>
    <row r="49053" spans="18:18" x14ac:dyDescent="0.25">
      <c r="R49053" s="15">
        <v>4</v>
      </c>
    </row>
    <row r="49054" spans="18:18" x14ac:dyDescent="0.25">
      <c r="R49054" s="15">
        <v>4</v>
      </c>
    </row>
    <row r="49055" spans="18:18" x14ac:dyDescent="0.25">
      <c r="R49055" s="15">
        <v>4</v>
      </c>
    </row>
    <row r="49056" spans="18:18" x14ac:dyDescent="0.25">
      <c r="R49056" s="15">
        <v>4</v>
      </c>
    </row>
    <row r="49057" spans="18:18" x14ac:dyDescent="0.25">
      <c r="R49057" s="15">
        <v>2</v>
      </c>
    </row>
    <row r="49058" spans="18:18" x14ac:dyDescent="0.25">
      <c r="R49058" s="15">
        <v>2</v>
      </c>
    </row>
    <row r="49059" spans="18:18" x14ac:dyDescent="0.25">
      <c r="R49059" s="15">
        <v>2</v>
      </c>
    </row>
    <row r="49060" spans="18:18" x14ac:dyDescent="0.25">
      <c r="R49060" s="15">
        <v>2</v>
      </c>
    </row>
    <row r="49061" spans="18:18" x14ac:dyDescent="0.25">
      <c r="R49061" s="15">
        <v>2</v>
      </c>
    </row>
    <row r="49062" spans="18:18" x14ac:dyDescent="0.25">
      <c r="R49062" s="15">
        <v>4</v>
      </c>
    </row>
    <row r="49063" spans="18:18" x14ac:dyDescent="0.25">
      <c r="R49063" s="15">
        <v>4</v>
      </c>
    </row>
    <row r="49064" spans="18:18" x14ac:dyDescent="0.25">
      <c r="R49064" s="15">
        <v>4</v>
      </c>
    </row>
    <row r="49065" spans="18:18" x14ac:dyDescent="0.25">
      <c r="R49065" s="15">
        <v>4</v>
      </c>
    </row>
    <row r="49066" spans="18:18" x14ac:dyDescent="0.25">
      <c r="R49066" s="15">
        <v>4</v>
      </c>
    </row>
    <row r="49067" spans="18:18" x14ac:dyDescent="0.25">
      <c r="R49067" s="15">
        <v>4</v>
      </c>
    </row>
    <row r="49068" spans="18:18" x14ac:dyDescent="0.25">
      <c r="R49068" s="15">
        <v>4</v>
      </c>
    </row>
    <row r="49069" spans="18:18" x14ac:dyDescent="0.25">
      <c r="R49069" s="15">
        <v>4</v>
      </c>
    </row>
    <row r="49070" spans="18:18" x14ac:dyDescent="0.25">
      <c r="R49070" s="15">
        <v>4</v>
      </c>
    </row>
    <row r="49071" spans="18:18" x14ac:dyDescent="0.25">
      <c r="R49071" s="15">
        <v>4</v>
      </c>
    </row>
    <row r="49072" spans="18:18" x14ac:dyDescent="0.25">
      <c r="R49072" s="15">
        <v>4</v>
      </c>
    </row>
    <row r="49073" spans="18:18" x14ac:dyDescent="0.25">
      <c r="R49073" s="15">
        <v>4</v>
      </c>
    </row>
    <row r="49074" spans="18:18" x14ac:dyDescent="0.25">
      <c r="R49074" s="15">
        <v>4</v>
      </c>
    </row>
    <row r="49075" spans="18:18" x14ac:dyDescent="0.25">
      <c r="R49075" s="15">
        <v>4</v>
      </c>
    </row>
    <row r="49076" spans="18:18" x14ac:dyDescent="0.25">
      <c r="R49076" s="15">
        <v>4</v>
      </c>
    </row>
    <row r="49077" spans="18:18" x14ac:dyDescent="0.25">
      <c r="R49077" s="15">
        <v>4</v>
      </c>
    </row>
    <row r="49078" spans="18:18" x14ac:dyDescent="0.25">
      <c r="R49078" s="15">
        <v>4</v>
      </c>
    </row>
    <row r="49079" spans="18:18" x14ac:dyDescent="0.25">
      <c r="R49079" s="15">
        <v>4</v>
      </c>
    </row>
    <row r="49080" spans="18:18" x14ac:dyDescent="0.25">
      <c r="R49080" s="15">
        <v>4</v>
      </c>
    </row>
    <row r="49081" spans="18:18" x14ac:dyDescent="0.25">
      <c r="R49081" s="15">
        <v>4</v>
      </c>
    </row>
    <row r="49082" spans="18:18" x14ac:dyDescent="0.25">
      <c r="R49082" s="15">
        <v>4</v>
      </c>
    </row>
    <row r="49083" spans="18:18" x14ac:dyDescent="0.25">
      <c r="R49083" s="15">
        <v>4</v>
      </c>
    </row>
    <row r="49084" spans="18:18" x14ac:dyDescent="0.25">
      <c r="R49084" s="15">
        <v>4</v>
      </c>
    </row>
    <row r="49085" spans="18:18" x14ac:dyDescent="0.25">
      <c r="R49085" s="15">
        <v>4</v>
      </c>
    </row>
    <row r="49086" spans="18:18" x14ac:dyDescent="0.25">
      <c r="R49086" s="15">
        <v>4</v>
      </c>
    </row>
    <row r="49087" spans="18:18" x14ac:dyDescent="0.25">
      <c r="R49087" s="15">
        <v>4</v>
      </c>
    </row>
    <row r="49088" spans="18:18" x14ac:dyDescent="0.25">
      <c r="R49088" s="15">
        <v>4</v>
      </c>
    </row>
    <row r="49089" spans="18:18" x14ac:dyDescent="0.25">
      <c r="R49089" s="15">
        <v>4</v>
      </c>
    </row>
    <row r="49090" spans="18:18" x14ac:dyDescent="0.25">
      <c r="R49090" s="15">
        <v>4</v>
      </c>
    </row>
    <row r="49091" spans="18:18" x14ac:dyDescent="0.25">
      <c r="R49091" s="15">
        <v>4</v>
      </c>
    </row>
    <row r="49092" spans="18:18" x14ac:dyDescent="0.25">
      <c r="R49092" s="15">
        <v>4</v>
      </c>
    </row>
    <row r="49093" spans="18:18" x14ac:dyDescent="0.25">
      <c r="R49093" s="15">
        <v>4</v>
      </c>
    </row>
    <row r="49094" spans="18:18" x14ac:dyDescent="0.25">
      <c r="R49094" s="15">
        <v>4</v>
      </c>
    </row>
    <row r="49095" spans="18:18" x14ac:dyDescent="0.25">
      <c r="R49095" s="15">
        <v>4</v>
      </c>
    </row>
    <row r="49096" spans="18:18" x14ac:dyDescent="0.25">
      <c r="R49096" s="15">
        <v>4</v>
      </c>
    </row>
    <row r="49097" spans="18:18" x14ac:dyDescent="0.25">
      <c r="R49097" s="15">
        <v>4</v>
      </c>
    </row>
    <row r="49098" spans="18:18" x14ac:dyDescent="0.25">
      <c r="R49098" s="15">
        <v>4</v>
      </c>
    </row>
    <row r="49099" spans="18:18" x14ac:dyDescent="0.25">
      <c r="R49099" s="15">
        <v>4</v>
      </c>
    </row>
    <row r="49100" spans="18:18" x14ac:dyDescent="0.25">
      <c r="R49100" s="15">
        <v>4</v>
      </c>
    </row>
    <row r="49101" spans="18:18" x14ac:dyDescent="0.25">
      <c r="R49101" s="15">
        <v>4</v>
      </c>
    </row>
    <row r="49102" spans="18:18" x14ac:dyDescent="0.25">
      <c r="R49102" s="15">
        <v>4</v>
      </c>
    </row>
    <row r="49103" spans="18:18" x14ac:dyDescent="0.25">
      <c r="R49103" s="15">
        <v>4</v>
      </c>
    </row>
    <row r="49104" spans="18:18" x14ac:dyDescent="0.25">
      <c r="R49104" s="15">
        <v>4</v>
      </c>
    </row>
    <row r="49105" spans="18:18" x14ac:dyDescent="0.25">
      <c r="R49105" s="15">
        <v>4</v>
      </c>
    </row>
    <row r="49106" spans="18:18" x14ac:dyDescent="0.25">
      <c r="R49106" s="15">
        <v>4</v>
      </c>
    </row>
    <row r="49107" spans="18:18" x14ac:dyDescent="0.25">
      <c r="R49107" s="15">
        <v>4</v>
      </c>
    </row>
    <row r="49108" spans="18:18" x14ac:dyDescent="0.25">
      <c r="R49108" s="15">
        <v>4</v>
      </c>
    </row>
    <row r="49109" spans="18:18" x14ac:dyDescent="0.25">
      <c r="R49109" s="15">
        <v>4</v>
      </c>
    </row>
    <row r="49110" spans="18:18" x14ac:dyDescent="0.25">
      <c r="R49110" s="15">
        <v>4</v>
      </c>
    </row>
    <row r="49111" spans="18:18" x14ac:dyDescent="0.25">
      <c r="R49111" s="15">
        <v>4</v>
      </c>
    </row>
    <row r="49112" spans="18:18" x14ac:dyDescent="0.25">
      <c r="R49112" s="15">
        <v>4</v>
      </c>
    </row>
    <row r="49113" spans="18:18" x14ac:dyDescent="0.25">
      <c r="R49113" s="15">
        <v>4</v>
      </c>
    </row>
    <row r="49114" spans="18:18" x14ac:dyDescent="0.25">
      <c r="R49114" s="15">
        <v>4</v>
      </c>
    </row>
    <row r="49115" spans="18:18" x14ac:dyDescent="0.25">
      <c r="R49115" s="15">
        <v>4</v>
      </c>
    </row>
    <row r="49116" spans="18:18" x14ac:dyDescent="0.25">
      <c r="R49116" s="15">
        <v>4</v>
      </c>
    </row>
    <row r="49117" spans="18:18" x14ac:dyDescent="0.25">
      <c r="R49117" s="15">
        <v>4</v>
      </c>
    </row>
    <row r="49118" spans="18:18" x14ac:dyDescent="0.25">
      <c r="R49118" s="15">
        <v>4</v>
      </c>
    </row>
    <row r="49119" spans="18:18" x14ac:dyDescent="0.25">
      <c r="R49119" s="15">
        <v>4</v>
      </c>
    </row>
    <row r="49120" spans="18:18" x14ac:dyDescent="0.25">
      <c r="R49120" s="15">
        <v>4</v>
      </c>
    </row>
    <row r="49121" spans="18:18" x14ac:dyDescent="0.25">
      <c r="R49121" s="15">
        <v>4</v>
      </c>
    </row>
    <row r="49122" spans="18:18" x14ac:dyDescent="0.25">
      <c r="R49122" s="15">
        <v>4</v>
      </c>
    </row>
    <row r="49123" spans="18:18" x14ac:dyDescent="0.25">
      <c r="R49123" s="15">
        <v>4</v>
      </c>
    </row>
    <row r="49124" spans="18:18" x14ac:dyDescent="0.25">
      <c r="R49124" s="15">
        <v>4</v>
      </c>
    </row>
    <row r="49125" spans="18:18" x14ac:dyDescent="0.25">
      <c r="R49125" s="15">
        <v>4</v>
      </c>
    </row>
    <row r="49126" spans="18:18" x14ac:dyDescent="0.25">
      <c r="R49126" s="15">
        <v>4</v>
      </c>
    </row>
    <row r="49127" spans="18:18" x14ac:dyDescent="0.25">
      <c r="R49127" s="15">
        <v>4</v>
      </c>
    </row>
    <row r="49128" spans="18:18" x14ac:dyDescent="0.25">
      <c r="R49128" s="15">
        <v>4</v>
      </c>
    </row>
    <row r="49129" spans="18:18" x14ac:dyDescent="0.25">
      <c r="R49129" s="15">
        <v>4</v>
      </c>
    </row>
    <row r="49130" spans="18:18" x14ac:dyDescent="0.25">
      <c r="R49130" s="15">
        <v>4</v>
      </c>
    </row>
    <row r="49131" spans="18:18" x14ac:dyDescent="0.25">
      <c r="R49131" s="15">
        <v>4</v>
      </c>
    </row>
    <row r="49132" spans="18:18" x14ac:dyDescent="0.25">
      <c r="R49132" s="15">
        <v>4</v>
      </c>
    </row>
    <row r="49133" spans="18:18" x14ac:dyDescent="0.25">
      <c r="R49133" s="15">
        <v>4</v>
      </c>
    </row>
    <row r="49134" spans="18:18" x14ac:dyDescent="0.25">
      <c r="R49134" s="15">
        <v>4</v>
      </c>
    </row>
    <row r="49135" spans="18:18" x14ac:dyDescent="0.25">
      <c r="R49135" s="15">
        <v>4</v>
      </c>
    </row>
    <row r="49136" spans="18:18" x14ac:dyDescent="0.25">
      <c r="R49136" s="15">
        <v>4</v>
      </c>
    </row>
    <row r="49137" spans="18:18" x14ac:dyDescent="0.25">
      <c r="R49137" s="15">
        <v>4</v>
      </c>
    </row>
    <row r="49138" spans="18:18" x14ac:dyDescent="0.25">
      <c r="R49138" s="15">
        <v>4</v>
      </c>
    </row>
    <row r="49139" spans="18:18" x14ac:dyDescent="0.25">
      <c r="R49139" s="15">
        <v>4</v>
      </c>
    </row>
    <row r="49140" spans="18:18" x14ac:dyDescent="0.25">
      <c r="R49140" s="15">
        <v>4</v>
      </c>
    </row>
    <row r="49141" spans="18:18" x14ac:dyDescent="0.25">
      <c r="R49141" s="15">
        <v>4</v>
      </c>
    </row>
    <row r="49142" spans="18:18" x14ac:dyDescent="0.25">
      <c r="R49142" s="15">
        <v>4</v>
      </c>
    </row>
    <row r="49143" spans="18:18" x14ac:dyDescent="0.25">
      <c r="R49143" s="15">
        <v>4</v>
      </c>
    </row>
    <row r="49144" spans="18:18" x14ac:dyDescent="0.25">
      <c r="R49144" s="15">
        <v>4</v>
      </c>
    </row>
    <row r="49145" spans="18:18" x14ac:dyDescent="0.25">
      <c r="R49145" s="15">
        <v>4</v>
      </c>
    </row>
    <row r="49146" spans="18:18" x14ac:dyDescent="0.25">
      <c r="R49146" s="15">
        <v>4</v>
      </c>
    </row>
    <row r="49147" spans="18:18" x14ac:dyDescent="0.25">
      <c r="R49147" s="15">
        <v>4</v>
      </c>
    </row>
    <row r="49148" spans="18:18" x14ac:dyDescent="0.25">
      <c r="R49148" s="15">
        <v>4</v>
      </c>
    </row>
    <row r="49149" spans="18:18" x14ac:dyDescent="0.25">
      <c r="R49149" s="15">
        <v>4</v>
      </c>
    </row>
    <row r="49150" spans="18:18" x14ac:dyDescent="0.25">
      <c r="R49150" s="15">
        <v>4</v>
      </c>
    </row>
    <row r="49151" spans="18:18" x14ac:dyDescent="0.25">
      <c r="R49151" s="15">
        <v>4</v>
      </c>
    </row>
    <row r="49152" spans="18:18" x14ac:dyDescent="0.25">
      <c r="R49152" s="15">
        <v>4</v>
      </c>
    </row>
    <row r="49153" spans="18:18" x14ac:dyDescent="0.25">
      <c r="R49153" s="15">
        <v>4</v>
      </c>
    </row>
    <row r="49154" spans="18:18" x14ac:dyDescent="0.25">
      <c r="R49154" s="15">
        <v>4</v>
      </c>
    </row>
    <row r="49155" spans="18:18" x14ac:dyDescent="0.25">
      <c r="R49155" s="15">
        <v>4</v>
      </c>
    </row>
    <row r="49156" spans="18:18" x14ac:dyDescent="0.25">
      <c r="R49156" s="15">
        <v>4</v>
      </c>
    </row>
    <row r="49157" spans="18:18" x14ac:dyDescent="0.25">
      <c r="R49157" s="15">
        <v>1</v>
      </c>
    </row>
    <row r="49158" spans="18:18" x14ac:dyDescent="0.25">
      <c r="R49158" s="15">
        <v>1</v>
      </c>
    </row>
    <row r="49159" spans="18:18" x14ac:dyDescent="0.25">
      <c r="R49159" s="15">
        <v>1</v>
      </c>
    </row>
    <row r="49160" spans="18:18" x14ac:dyDescent="0.25">
      <c r="R49160" s="15">
        <v>1</v>
      </c>
    </row>
    <row r="49161" spans="18:18" x14ac:dyDescent="0.25">
      <c r="R49161" s="15">
        <v>1</v>
      </c>
    </row>
    <row r="49162" spans="18:18" x14ac:dyDescent="0.25">
      <c r="R49162" s="15">
        <v>1</v>
      </c>
    </row>
    <row r="49163" spans="18:18" x14ac:dyDescent="0.25">
      <c r="R49163" s="15">
        <v>1</v>
      </c>
    </row>
    <row r="49164" spans="18:18" x14ac:dyDescent="0.25">
      <c r="R49164" s="15">
        <v>1</v>
      </c>
    </row>
    <row r="49165" spans="18:18" x14ac:dyDescent="0.25">
      <c r="R49165" s="15">
        <v>1</v>
      </c>
    </row>
    <row r="49166" spans="18:18" x14ac:dyDescent="0.25">
      <c r="R49166" s="15">
        <v>1</v>
      </c>
    </row>
    <row r="49167" spans="18:18" x14ac:dyDescent="0.25">
      <c r="R49167" s="15">
        <v>1</v>
      </c>
    </row>
    <row r="49168" spans="18:18" x14ac:dyDescent="0.25">
      <c r="R49168" s="15">
        <v>1</v>
      </c>
    </row>
    <row r="49169" spans="18:18" x14ac:dyDescent="0.25">
      <c r="R49169" s="15">
        <v>1</v>
      </c>
    </row>
    <row r="49170" spans="18:18" x14ac:dyDescent="0.25">
      <c r="R49170" s="15">
        <v>1</v>
      </c>
    </row>
    <row r="49171" spans="18:18" x14ac:dyDescent="0.25">
      <c r="R49171" s="15">
        <v>1</v>
      </c>
    </row>
    <row r="49172" spans="18:18" x14ac:dyDescent="0.25">
      <c r="R49172" s="15">
        <v>1</v>
      </c>
    </row>
    <row r="49173" spans="18:18" x14ac:dyDescent="0.25">
      <c r="R49173" s="15">
        <v>1</v>
      </c>
    </row>
    <row r="49174" spans="18:18" x14ac:dyDescent="0.25">
      <c r="R49174" s="15">
        <v>1</v>
      </c>
    </row>
    <row r="49175" spans="18:18" x14ac:dyDescent="0.25">
      <c r="R49175" s="15">
        <v>1</v>
      </c>
    </row>
    <row r="49176" spans="18:18" x14ac:dyDescent="0.25">
      <c r="R49176" s="15">
        <v>1</v>
      </c>
    </row>
    <row r="49177" spans="18:18" x14ac:dyDescent="0.25">
      <c r="R49177" s="15">
        <v>1</v>
      </c>
    </row>
    <row r="49178" spans="18:18" x14ac:dyDescent="0.25">
      <c r="R49178" s="15">
        <v>1</v>
      </c>
    </row>
    <row r="49179" spans="18:18" x14ac:dyDescent="0.25">
      <c r="R49179" s="15">
        <v>1</v>
      </c>
    </row>
    <row r="49180" spans="18:18" x14ac:dyDescent="0.25">
      <c r="R49180" s="15">
        <v>1</v>
      </c>
    </row>
    <row r="49181" spans="18:18" x14ac:dyDescent="0.25">
      <c r="R49181" s="15">
        <v>1</v>
      </c>
    </row>
    <row r="49182" spans="18:18" x14ac:dyDescent="0.25">
      <c r="R49182" s="15">
        <v>1</v>
      </c>
    </row>
    <row r="49183" spans="18:18" x14ac:dyDescent="0.25">
      <c r="R49183" s="15">
        <v>1</v>
      </c>
    </row>
    <row r="49184" spans="18:18" x14ac:dyDescent="0.25">
      <c r="R49184" s="15">
        <v>1</v>
      </c>
    </row>
    <row r="49185" spans="18:18" x14ac:dyDescent="0.25">
      <c r="R49185" s="15">
        <v>1</v>
      </c>
    </row>
    <row r="49186" spans="18:18" x14ac:dyDescent="0.25">
      <c r="R49186" s="15">
        <v>1</v>
      </c>
    </row>
    <row r="49187" spans="18:18" x14ac:dyDescent="0.25">
      <c r="R49187" s="15">
        <v>1</v>
      </c>
    </row>
    <row r="49188" spans="18:18" x14ac:dyDescent="0.25">
      <c r="R49188" s="15">
        <v>1</v>
      </c>
    </row>
    <row r="49189" spans="18:18" x14ac:dyDescent="0.25">
      <c r="R49189" s="15">
        <v>4</v>
      </c>
    </row>
    <row r="49190" spans="18:18" x14ac:dyDescent="0.25">
      <c r="R49190" s="15">
        <v>4</v>
      </c>
    </row>
    <row r="49191" spans="18:18" x14ac:dyDescent="0.25">
      <c r="R49191" s="15">
        <v>4</v>
      </c>
    </row>
    <row r="49192" spans="18:18" x14ac:dyDescent="0.25">
      <c r="R49192" s="15">
        <v>4</v>
      </c>
    </row>
    <row r="49193" spans="18:18" x14ac:dyDescent="0.25">
      <c r="R49193" s="15">
        <v>4</v>
      </c>
    </row>
    <row r="49194" spans="18:18" x14ac:dyDescent="0.25">
      <c r="R49194" s="15">
        <v>4</v>
      </c>
    </row>
    <row r="49195" spans="18:18" x14ac:dyDescent="0.25">
      <c r="R49195" s="15">
        <v>4</v>
      </c>
    </row>
    <row r="49196" spans="18:18" x14ac:dyDescent="0.25">
      <c r="R49196" s="15">
        <v>4</v>
      </c>
    </row>
    <row r="49197" spans="18:18" x14ac:dyDescent="0.25">
      <c r="R49197" s="15">
        <v>2</v>
      </c>
    </row>
    <row r="49198" spans="18:18" x14ac:dyDescent="0.25">
      <c r="R49198" s="15">
        <v>2</v>
      </c>
    </row>
    <row r="49199" spans="18:18" x14ac:dyDescent="0.25">
      <c r="R49199" s="15">
        <v>2</v>
      </c>
    </row>
    <row r="49200" spans="18:18" x14ac:dyDescent="0.25">
      <c r="R49200" s="15">
        <v>2</v>
      </c>
    </row>
    <row r="49201" spans="18:18" x14ac:dyDescent="0.25">
      <c r="R49201" s="15">
        <v>2</v>
      </c>
    </row>
    <row r="49202" spans="18:18" x14ac:dyDescent="0.25">
      <c r="R49202" s="15">
        <v>2</v>
      </c>
    </row>
    <row r="49203" spans="18:18" x14ac:dyDescent="0.25">
      <c r="R49203" s="15">
        <v>2</v>
      </c>
    </row>
    <row r="49204" spans="18:18" x14ac:dyDescent="0.25">
      <c r="R49204" s="15">
        <v>2</v>
      </c>
    </row>
    <row r="49205" spans="18:18" x14ac:dyDescent="0.25">
      <c r="R49205" s="15">
        <v>2</v>
      </c>
    </row>
    <row r="49206" spans="18:18" x14ac:dyDescent="0.25">
      <c r="R49206" s="15">
        <v>1</v>
      </c>
    </row>
    <row r="49207" spans="18:18" x14ac:dyDescent="0.25">
      <c r="R49207" s="15">
        <v>1</v>
      </c>
    </row>
    <row r="49208" spans="18:18" x14ac:dyDescent="0.25">
      <c r="R49208" s="15">
        <v>1</v>
      </c>
    </row>
    <row r="49209" spans="18:18" x14ac:dyDescent="0.25">
      <c r="R49209" s="15">
        <v>1</v>
      </c>
    </row>
    <row r="49210" spans="18:18" x14ac:dyDescent="0.25">
      <c r="R49210" s="15">
        <v>4</v>
      </c>
    </row>
    <row r="49211" spans="18:18" x14ac:dyDescent="0.25">
      <c r="R49211" s="15">
        <v>4</v>
      </c>
    </row>
    <row r="49212" spans="18:18" x14ac:dyDescent="0.25">
      <c r="R49212" s="15">
        <v>4</v>
      </c>
    </row>
    <row r="49213" spans="18:18" x14ac:dyDescent="0.25">
      <c r="R49213" s="15">
        <v>4</v>
      </c>
    </row>
    <row r="49214" spans="18:18" x14ac:dyDescent="0.25">
      <c r="R49214" s="15">
        <v>4</v>
      </c>
    </row>
    <row r="49215" spans="18:18" x14ac:dyDescent="0.25">
      <c r="R49215" s="15">
        <v>4</v>
      </c>
    </row>
    <row r="49216" spans="18:18" x14ac:dyDescent="0.25">
      <c r="R49216" s="15">
        <v>4</v>
      </c>
    </row>
    <row r="49217" spans="18:18" x14ac:dyDescent="0.25">
      <c r="R49217" s="15">
        <v>4</v>
      </c>
    </row>
    <row r="49218" spans="18:18" x14ac:dyDescent="0.25">
      <c r="R49218" s="15">
        <v>4</v>
      </c>
    </row>
    <row r="49219" spans="18:18" x14ac:dyDescent="0.25">
      <c r="R49219" s="15">
        <v>4</v>
      </c>
    </row>
    <row r="49220" spans="18:18" x14ac:dyDescent="0.25">
      <c r="R49220" s="15">
        <v>4</v>
      </c>
    </row>
    <row r="49221" spans="18:18" x14ac:dyDescent="0.25">
      <c r="R49221" s="15">
        <v>4</v>
      </c>
    </row>
    <row r="49222" spans="18:18" x14ac:dyDescent="0.25">
      <c r="R49222" s="15">
        <v>4</v>
      </c>
    </row>
    <row r="49223" spans="18:18" x14ac:dyDescent="0.25">
      <c r="R49223" s="15">
        <v>4</v>
      </c>
    </row>
    <row r="49224" spans="18:18" x14ac:dyDescent="0.25">
      <c r="R49224" s="15">
        <v>4</v>
      </c>
    </row>
    <row r="49225" spans="18:18" x14ac:dyDescent="0.25">
      <c r="R49225" s="15">
        <v>4</v>
      </c>
    </row>
    <row r="49226" spans="18:18" x14ac:dyDescent="0.25">
      <c r="R49226" s="15">
        <v>4</v>
      </c>
    </row>
    <row r="49227" spans="18:18" x14ac:dyDescent="0.25">
      <c r="R49227" s="15">
        <v>4</v>
      </c>
    </row>
    <row r="49228" spans="18:18" x14ac:dyDescent="0.25">
      <c r="R49228" s="15">
        <v>4</v>
      </c>
    </row>
    <row r="49229" spans="18:18" x14ac:dyDescent="0.25">
      <c r="R49229" s="15">
        <v>4</v>
      </c>
    </row>
    <row r="49230" spans="18:18" x14ac:dyDescent="0.25">
      <c r="R49230" s="15">
        <v>4</v>
      </c>
    </row>
    <row r="49231" spans="18:18" x14ac:dyDescent="0.25">
      <c r="R49231" s="15">
        <v>3</v>
      </c>
    </row>
    <row r="49232" spans="18:18" x14ac:dyDescent="0.25">
      <c r="R49232" s="15">
        <v>3</v>
      </c>
    </row>
    <row r="49233" spans="18:18" x14ac:dyDescent="0.25">
      <c r="R49233" s="15">
        <v>3</v>
      </c>
    </row>
    <row r="49234" spans="18:18" x14ac:dyDescent="0.25">
      <c r="R49234" s="15">
        <v>3</v>
      </c>
    </row>
    <row r="49235" spans="18:18" x14ac:dyDescent="0.25">
      <c r="R49235" s="15">
        <v>3</v>
      </c>
    </row>
    <row r="49236" spans="18:18" x14ac:dyDescent="0.25">
      <c r="R49236" s="15">
        <v>3</v>
      </c>
    </row>
    <row r="49237" spans="18:18" x14ac:dyDescent="0.25">
      <c r="R49237" s="15">
        <v>3</v>
      </c>
    </row>
    <row r="49238" spans="18:18" x14ac:dyDescent="0.25">
      <c r="R49238" s="15">
        <v>3</v>
      </c>
    </row>
    <row r="49239" spans="18:18" x14ac:dyDescent="0.25">
      <c r="R49239" s="15">
        <v>3</v>
      </c>
    </row>
    <row r="49240" spans="18:18" x14ac:dyDescent="0.25">
      <c r="R49240" s="15">
        <v>3</v>
      </c>
    </row>
    <row r="49241" spans="18:18" x14ac:dyDescent="0.25">
      <c r="R49241" s="15">
        <v>3</v>
      </c>
    </row>
    <row r="49242" spans="18:18" x14ac:dyDescent="0.25">
      <c r="R49242" s="15">
        <v>3</v>
      </c>
    </row>
    <row r="49243" spans="18:18" x14ac:dyDescent="0.25">
      <c r="R49243" s="15">
        <v>3</v>
      </c>
    </row>
    <row r="49244" spans="18:18" x14ac:dyDescent="0.25">
      <c r="R49244" s="15">
        <v>3</v>
      </c>
    </row>
    <row r="49245" spans="18:18" x14ac:dyDescent="0.25">
      <c r="R49245" s="15">
        <v>3</v>
      </c>
    </row>
    <row r="49246" spans="18:18" x14ac:dyDescent="0.25">
      <c r="R49246" s="15">
        <v>3</v>
      </c>
    </row>
    <row r="49247" spans="18:18" x14ac:dyDescent="0.25">
      <c r="R49247" s="15">
        <v>3</v>
      </c>
    </row>
    <row r="49248" spans="18:18" x14ac:dyDescent="0.25">
      <c r="R49248" s="15">
        <v>3</v>
      </c>
    </row>
    <row r="49249" spans="18:18" x14ac:dyDescent="0.25">
      <c r="R49249" s="15">
        <v>3</v>
      </c>
    </row>
    <row r="49250" spans="18:18" x14ac:dyDescent="0.25">
      <c r="R49250" s="15">
        <v>3</v>
      </c>
    </row>
    <row r="49251" spans="18:18" x14ac:dyDescent="0.25">
      <c r="R49251" s="15">
        <v>3</v>
      </c>
    </row>
    <row r="49252" spans="18:18" x14ac:dyDescent="0.25">
      <c r="R49252" s="15">
        <v>3</v>
      </c>
    </row>
    <row r="49253" spans="18:18" x14ac:dyDescent="0.25">
      <c r="R49253" s="15">
        <v>3</v>
      </c>
    </row>
    <row r="49254" spans="18:18" x14ac:dyDescent="0.25">
      <c r="R49254" s="15">
        <v>3</v>
      </c>
    </row>
    <row r="49255" spans="18:18" x14ac:dyDescent="0.25">
      <c r="R49255" s="15">
        <v>3</v>
      </c>
    </row>
    <row r="49256" spans="18:18" x14ac:dyDescent="0.25">
      <c r="R49256" s="15">
        <v>3</v>
      </c>
    </row>
    <row r="49257" spans="18:18" x14ac:dyDescent="0.25">
      <c r="R49257" s="15">
        <v>3</v>
      </c>
    </row>
    <row r="49258" spans="18:18" x14ac:dyDescent="0.25">
      <c r="R49258" s="15">
        <v>3</v>
      </c>
    </row>
    <row r="49259" spans="18:18" x14ac:dyDescent="0.25">
      <c r="R49259" s="15">
        <v>1</v>
      </c>
    </row>
    <row r="49260" spans="18:18" x14ac:dyDescent="0.25">
      <c r="R49260" s="15">
        <v>1</v>
      </c>
    </row>
    <row r="49261" spans="18:18" x14ac:dyDescent="0.25">
      <c r="R49261" s="15">
        <v>1</v>
      </c>
    </row>
    <row r="49262" spans="18:18" x14ac:dyDescent="0.25">
      <c r="R49262" s="15">
        <v>1</v>
      </c>
    </row>
    <row r="49263" spans="18:18" x14ac:dyDescent="0.25">
      <c r="R49263" s="15">
        <v>1</v>
      </c>
    </row>
    <row r="49264" spans="18:18" x14ac:dyDescent="0.25">
      <c r="R49264" s="15">
        <v>1</v>
      </c>
    </row>
    <row r="49265" spans="18:18" x14ac:dyDescent="0.25">
      <c r="R49265" s="15">
        <v>1</v>
      </c>
    </row>
    <row r="49266" spans="18:18" x14ac:dyDescent="0.25">
      <c r="R49266" s="15">
        <v>1</v>
      </c>
    </row>
    <row r="49267" spans="18:18" x14ac:dyDescent="0.25">
      <c r="R49267" s="15">
        <v>1</v>
      </c>
    </row>
    <row r="49268" spans="18:18" x14ac:dyDescent="0.25">
      <c r="R49268" s="15">
        <v>1</v>
      </c>
    </row>
    <row r="49269" spans="18:18" x14ac:dyDescent="0.25">
      <c r="R49269" s="15">
        <v>1</v>
      </c>
    </row>
    <row r="49270" spans="18:18" x14ac:dyDescent="0.25">
      <c r="R49270" s="15">
        <v>1</v>
      </c>
    </row>
    <row r="49271" spans="18:18" x14ac:dyDescent="0.25">
      <c r="R49271" s="15">
        <v>1</v>
      </c>
    </row>
    <row r="49272" spans="18:18" x14ac:dyDescent="0.25">
      <c r="R49272" s="15">
        <v>1</v>
      </c>
    </row>
    <row r="49273" spans="18:18" x14ac:dyDescent="0.25">
      <c r="R49273" s="15">
        <v>1</v>
      </c>
    </row>
    <row r="49274" spans="18:18" x14ac:dyDescent="0.25">
      <c r="R49274" s="15">
        <v>1</v>
      </c>
    </row>
    <row r="49275" spans="18:18" x14ac:dyDescent="0.25">
      <c r="R49275" s="15">
        <v>1</v>
      </c>
    </row>
    <row r="49276" spans="18:18" x14ac:dyDescent="0.25">
      <c r="R49276" s="15">
        <v>1</v>
      </c>
    </row>
    <row r="49277" spans="18:18" x14ac:dyDescent="0.25">
      <c r="R49277" s="15">
        <v>1</v>
      </c>
    </row>
    <row r="49278" spans="18:18" x14ac:dyDescent="0.25">
      <c r="R49278" s="15">
        <v>1</v>
      </c>
    </row>
    <row r="49279" spans="18:18" x14ac:dyDescent="0.25">
      <c r="R49279" s="15">
        <v>1</v>
      </c>
    </row>
    <row r="49280" spans="18:18" x14ac:dyDescent="0.25">
      <c r="R49280" s="15">
        <v>1</v>
      </c>
    </row>
    <row r="49281" spans="18:18" x14ac:dyDescent="0.25">
      <c r="R49281" s="15">
        <v>1</v>
      </c>
    </row>
    <row r="49282" spans="18:18" x14ac:dyDescent="0.25">
      <c r="R49282" s="15">
        <v>1</v>
      </c>
    </row>
    <row r="49283" spans="18:18" x14ac:dyDescent="0.25">
      <c r="R49283" s="15">
        <v>1</v>
      </c>
    </row>
    <row r="49284" spans="18:18" x14ac:dyDescent="0.25">
      <c r="R49284" s="15">
        <v>1</v>
      </c>
    </row>
    <row r="49285" spans="18:18" x14ac:dyDescent="0.25">
      <c r="R49285" s="15">
        <v>1</v>
      </c>
    </row>
    <row r="49286" spans="18:18" x14ac:dyDescent="0.25">
      <c r="R49286" s="15">
        <v>1</v>
      </c>
    </row>
    <row r="49287" spans="18:18" x14ac:dyDescent="0.25">
      <c r="R49287" s="15">
        <v>1</v>
      </c>
    </row>
    <row r="49288" spans="18:18" x14ac:dyDescent="0.25">
      <c r="R49288" s="15">
        <v>1</v>
      </c>
    </row>
    <row r="49289" spans="18:18" x14ac:dyDescent="0.25">
      <c r="R49289" s="15">
        <v>1</v>
      </c>
    </row>
    <row r="49290" spans="18:18" x14ac:dyDescent="0.25">
      <c r="R49290" s="15">
        <v>1</v>
      </c>
    </row>
    <row r="49291" spans="18:18" x14ac:dyDescent="0.25">
      <c r="R49291" s="15">
        <v>1</v>
      </c>
    </row>
    <row r="49292" spans="18:18" x14ac:dyDescent="0.25">
      <c r="R49292" s="15">
        <v>1</v>
      </c>
    </row>
    <row r="49293" spans="18:18" x14ac:dyDescent="0.25">
      <c r="R49293" s="15">
        <v>1</v>
      </c>
    </row>
    <row r="49294" spans="18:18" x14ac:dyDescent="0.25">
      <c r="R49294" s="15">
        <v>1</v>
      </c>
    </row>
    <row r="49295" spans="18:18" x14ac:dyDescent="0.25">
      <c r="R49295" s="15">
        <v>1</v>
      </c>
    </row>
    <row r="49296" spans="18:18" x14ac:dyDescent="0.25">
      <c r="R49296" s="15">
        <v>1</v>
      </c>
    </row>
    <row r="49297" spans="18:18" x14ac:dyDescent="0.25">
      <c r="R49297" s="15">
        <v>1</v>
      </c>
    </row>
    <row r="49298" spans="18:18" x14ac:dyDescent="0.25">
      <c r="R49298" s="15">
        <v>1</v>
      </c>
    </row>
    <row r="49299" spans="18:18" x14ac:dyDescent="0.25">
      <c r="R49299" s="15">
        <v>1</v>
      </c>
    </row>
    <row r="49300" spans="18:18" x14ac:dyDescent="0.25">
      <c r="R49300" s="15">
        <v>1</v>
      </c>
    </row>
    <row r="49301" spans="18:18" x14ac:dyDescent="0.25">
      <c r="R49301" s="15">
        <v>1</v>
      </c>
    </row>
    <row r="49302" spans="18:18" x14ac:dyDescent="0.25">
      <c r="R49302" s="15">
        <v>1</v>
      </c>
    </row>
    <row r="49303" spans="18:18" x14ac:dyDescent="0.25">
      <c r="R49303" s="15">
        <v>1</v>
      </c>
    </row>
    <row r="49304" spans="18:18" x14ac:dyDescent="0.25">
      <c r="R49304" s="15">
        <v>1</v>
      </c>
    </row>
    <row r="49305" spans="18:18" x14ac:dyDescent="0.25">
      <c r="R49305" s="15">
        <v>1</v>
      </c>
    </row>
    <row r="49306" spans="18:18" x14ac:dyDescent="0.25">
      <c r="R49306" s="15">
        <v>1</v>
      </c>
    </row>
    <row r="49307" spans="18:18" x14ac:dyDescent="0.25">
      <c r="R49307" s="15">
        <v>2</v>
      </c>
    </row>
    <row r="49308" spans="18:18" x14ac:dyDescent="0.25">
      <c r="R49308" s="15">
        <v>2</v>
      </c>
    </row>
    <row r="49309" spans="18:18" x14ac:dyDescent="0.25">
      <c r="R49309" s="15">
        <v>2</v>
      </c>
    </row>
    <row r="49310" spans="18:18" x14ac:dyDescent="0.25">
      <c r="R49310" s="15">
        <v>2</v>
      </c>
    </row>
    <row r="49311" spans="18:18" x14ac:dyDescent="0.25">
      <c r="R49311" s="15">
        <v>2</v>
      </c>
    </row>
    <row r="49312" spans="18:18" x14ac:dyDescent="0.25">
      <c r="R49312" s="15">
        <v>2</v>
      </c>
    </row>
    <row r="49313" spans="18:18" x14ac:dyDescent="0.25">
      <c r="R49313" s="15">
        <v>2</v>
      </c>
    </row>
    <row r="49314" spans="18:18" x14ac:dyDescent="0.25">
      <c r="R49314" s="15">
        <v>2</v>
      </c>
    </row>
    <row r="49315" spans="18:18" x14ac:dyDescent="0.25">
      <c r="R49315" s="15">
        <v>2</v>
      </c>
    </row>
    <row r="49316" spans="18:18" x14ac:dyDescent="0.25">
      <c r="R49316" s="15">
        <v>2</v>
      </c>
    </row>
    <row r="49317" spans="18:18" x14ac:dyDescent="0.25">
      <c r="R49317" s="15">
        <v>2</v>
      </c>
    </row>
    <row r="49318" spans="18:18" x14ac:dyDescent="0.25">
      <c r="R49318" s="15">
        <v>2</v>
      </c>
    </row>
    <row r="49319" spans="18:18" x14ac:dyDescent="0.25">
      <c r="R49319" s="15">
        <v>2</v>
      </c>
    </row>
    <row r="49320" spans="18:18" x14ac:dyDescent="0.25">
      <c r="R49320" s="15">
        <v>2</v>
      </c>
    </row>
    <row r="49321" spans="18:18" x14ac:dyDescent="0.25">
      <c r="R49321" s="15">
        <v>1</v>
      </c>
    </row>
    <row r="49322" spans="18:18" x14ac:dyDescent="0.25">
      <c r="R49322" s="15">
        <v>1</v>
      </c>
    </row>
    <row r="49323" spans="18:18" x14ac:dyDescent="0.25">
      <c r="R49323" s="15">
        <v>1</v>
      </c>
    </row>
    <row r="49324" spans="18:18" x14ac:dyDescent="0.25">
      <c r="R49324" s="15">
        <v>1</v>
      </c>
    </row>
    <row r="49325" spans="18:18" x14ac:dyDescent="0.25">
      <c r="R49325" s="15">
        <v>1</v>
      </c>
    </row>
    <row r="49326" spans="18:18" x14ac:dyDescent="0.25">
      <c r="R49326" s="15">
        <v>1</v>
      </c>
    </row>
    <row r="49327" spans="18:18" x14ac:dyDescent="0.25">
      <c r="R49327" s="15">
        <v>1</v>
      </c>
    </row>
    <row r="49328" spans="18:18" x14ac:dyDescent="0.25">
      <c r="R49328" s="15">
        <v>1</v>
      </c>
    </row>
    <row r="49329" spans="18:18" x14ac:dyDescent="0.25">
      <c r="R49329" s="15">
        <v>1</v>
      </c>
    </row>
    <row r="49330" spans="18:18" x14ac:dyDescent="0.25">
      <c r="R49330" s="15">
        <v>3</v>
      </c>
    </row>
    <row r="49331" spans="18:18" x14ac:dyDescent="0.25">
      <c r="R49331" s="15">
        <v>3</v>
      </c>
    </row>
    <row r="49332" spans="18:18" x14ac:dyDescent="0.25">
      <c r="R49332" s="15">
        <v>3</v>
      </c>
    </row>
    <row r="49333" spans="18:18" x14ac:dyDescent="0.25">
      <c r="R49333" s="15">
        <v>3</v>
      </c>
    </row>
    <row r="49334" spans="18:18" x14ac:dyDescent="0.25">
      <c r="R49334" s="15">
        <v>3</v>
      </c>
    </row>
    <row r="49335" spans="18:18" x14ac:dyDescent="0.25">
      <c r="R49335" s="15">
        <v>3</v>
      </c>
    </row>
    <row r="49336" spans="18:18" x14ac:dyDescent="0.25">
      <c r="R49336" s="15">
        <v>3</v>
      </c>
    </row>
    <row r="49337" spans="18:18" x14ac:dyDescent="0.25">
      <c r="R49337" s="15">
        <v>3</v>
      </c>
    </row>
    <row r="49338" spans="18:18" x14ac:dyDescent="0.25">
      <c r="R49338" s="15">
        <v>3</v>
      </c>
    </row>
    <row r="49339" spans="18:18" x14ac:dyDescent="0.25">
      <c r="R49339" s="15">
        <v>3</v>
      </c>
    </row>
    <row r="49340" spans="18:18" x14ac:dyDescent="0.25">
      <c r="R49340" s="15">
        <v>3</v>
      </c>
    </row>
    <row r="49341" spans="18:18" x14ac:dyDescent="0.25">
      <c r="R49341" s="15">
        <v>3</v>
      </c>
    </row>
    <row r="49342" spans="18:18" x14ac:dyDescent="0.25">
      <c r="R49342" s="15">
        <v>3</v>
      </c>
    </row>
    <row r="49343" spans="18:18" x14ac:dyDescent="0.25">
      <c r="R49343" s="15">
        <v>3</v>
      </c>
    </row>
    <row r="49344" spans="18:18" x14ac:dyDescent="0.25">
      <c r="R49344" s="15">
        <v>3</v>
      </c>
    </row>
    <row r="49345" spans="18:18" x14ac:dyDescent="0.25">
      <c r="R49345" s="15">
        <v>3</v>
      </c>
    </row>
    <row r="49346" spans="18:18" x14ac:dyDescent="0.25">
      <c r="R49346" s="15">
        <v>3</v>
      </c>
    </row>
    <row r="49347" spans="18:18" x14ac:dyDescent="0.25">
      <c r="R49347" s="15">
        <v>3</v>
      </c>
    </row>
    <row r="49348" spans="18:18" x14ac:dyDescent="0.25">
      <c r="R49348" s="15">
        <v>3</v>
      </c>
    </row>
    <row r="49349" spans="18:18" x14ac:dyDescent="0.25">
      <c r="R49349" s="15">
        <v>3</v>
      </c>
    </row>
    <row r="49350" spans="18:18" x14ac:dyDescent="0.25">
      <c r="R49350" s="15">
        <v>3</v>
      </c>
    </row>
    <row r="49351" spans="18:18" x14ac:dyDescent="0.25">
      <c r="R49351" s="15">
        <v>3</v>
      </c>
    </row>
    <row r="49352" spans="18:18" x14ac:dyDescent="0.25">
      <c r="R49352" s="15">
        <v>3</v>
      </c>
    </row>
    <row r="49353" spans="18:18" x14ac:dyDescent="0.25">
      <c r="R49353" s="15">
        <v>3</v>
      </c>
    </row>
    <row r="49354" spans="18:18" x14ac:dyDescent="0.25">
      <c r="R49354" s="15">
        <v>3</v>
      </c>
    </row>
    <row r="49355" spans="18:18" x14ac:dyDescent="0.25">
      <c r="R49355" s="15">
        <v>3</v>
      </c>
    </row>
    <row r="49356" spans="18:18" x14ac:dyDescent="0.25">
      <c r="R49356" s="15">
        <v>3</v>
      </c>
    </row>
    <row r="49357" spans="18:18" x14ac:dyDescent="0.25">
      <c r="R49357" s="15">
        <v>3</v>
      </c>
    </row>
    <row r="49358" spans="18:18" x14ac:dyDescent="0.25">
      <c r="R49358" s="15">
        <v>3</v>
      </c>
    </row>
    <row r="49359" spans="18:18" x14ac:dyDescent="0.25">
      <c r="R49359" s="15">
        <v>3</v>
      </c>
    </row>
    <row r="49360" spans="18:18" x14ac:dyDescent="0.25">
      <c r="R49360" s="15">
        <v>3</v>
      </c>
    </row>
    <row r="49361" spans="18:18" x14ac:dyDescent="0.25">
      <c r="R49361" s="15">
        <v>3</v>
      </c>
    </row>
    <row r="49362" spans="18:18" x14ac:dyDescent="0.25">
      <c r="R49362" s="15">
        <v>3</v>
      </c>
    </row>
    <row r="49363" spans="18:18" x14ac:dyDescent="0.25">
      <c r="R49363" s="15">
        <v>3</v>
      </c>
    </row>
    <row r="49364" spans="18:18" x14ac:dyDescent="0.25">
      <c r="R49364" s="15">
        <v>3</v>
      </c>
    </row>
    <row r="49365" spans="18:18" x14ac:dyDescent="0.25">
      <c r="R49365" s="15">
        <v>3</v>
      </c>
    </row>
    <row r="49366" spans="18:18" x14ac:dyDescent="0.25">
      <c r="R49366" s="15">
        <v>3</v>
      </c>
    </row>
    <row r="49367" spans="18:18" x14ac:dyDescent="0.25">
      <c r="R49367" s="15">
        <v>3</v>
      </c>
    </row>
    <row r="49368" spans="18:18" x14ac:dyDescent="0.25">
      <c r="R49368" s="15">
        <v>3</v>
      </c>
    </row>
    <row r="49369" spans="18:18" x14ac:dyDescent="0.25">
      <c r="R49369" s="15">
        <v>3</v>
      </c>
    </row>
    <row r="49370" spans="18:18" x14ac:dyDescent="0.25">
      <c r="R49370" s="15">
        <v>3</v>
      </c>
    </row>
    <row r="49371" spans="18:18" x14ac:dyDescent="0.25">
      <c r="R49371" s="15">
        <v>3</v>
      </c>
    </row>
    <row r="49372" spans="18:18" x14ac:dyDescent="0.25">
      <c r="R49372" s="15">
        <v>3</v>
      </c>
    </row>
    <row r="49373" spans="18:18" x14ac:dyDescent="0.25">
      <c r="R49373" s="15">
        <v>3</v>
      </c>
    </row>
    <row r="49374" spans="18:18" x14ac:dyDescent="0.25">
      <c r="R49374" s="15">
        <v>3</v>
      </c>
    </row>
    <row r="49375" spans="18:18" x14ac:dyDescent="0.25">
      <c r="R49375" s="15">
        <v>3</v>
      </c>
    </row>
    <row r="49376" spans="18:18" x14ac:dyDescent="0.25">
      <c r="R49376" s="15">
        <v>3</v>
      </c>
    </row>
    <row r="49377" spans="18:18" x14ac:dyDescent="0.25">
      <c r="R49377" s="15">
        <v>3</v>
      </c>
    </row>
    <row r="49378" spans="18:18" x14ac:dyDescent="0.25">
      <c r="R49378" s="15">
        <v>3</v>
      </c>
    </row>
    <row r="49379" spans="18:18" x14ac:dyDescent="0.25">
      <c r="R49379" s="15">
        <v>3</v>
      </c>
    </row>
    <row r="49380" spans="18:18" x14ac:dyDescent="0.25">
      <c r="R49380" s="15">
        <v>3</v>
      </c>
    </row>
    <row r="49381" spans="18:18" x14ac:dyDescent="0.25">
      <c r="R49381" s="15">
        <v>3</v>
      </c>
    </row>
    <row r="49382" spans="18:18" x14ac:dyDescent="0.25">
      <c r="R49382" s="15">
        <v>3</v>
      </c>
    </row>
    <row r="49383" spans="18:18" x14ac:dyDescent="0.25">
      <c r="R49383" s="15">
        <v>3</v>
      </c>
    </row>
    <row r="49384" spans="18:18" x14ac:dyDescent="0.25">
      <c r="R49384" s="15">
        <v>3</v>
      </c>
    </row>
    <row r="49385" spans="18:18" x14ac:dyDescent="0.25">
      <c r="R49385" s="15">
        <v>3</v>
      </c>
    </row>
    <row r="49386" spans="18:18" x14ac:dyDescent="0.25">
      <c r="R49386" s="15">
        <v>3</v>
      </c>
    </row>
    <row r="49387" spans="18:18" x14ac:dyDescent="0.25">
      <c r="R49387" s="15">
        <v>3</v>
      </c>
    </row>
    <row r="49388" spans="18:18" x14ac:dyDescent="0.25">
      <c r="R49388" s="15">
        <v>3</v>
      </c>
    </row>
    <row r="49389" spans="18:18" x14ac:dyDescent="0.25">
      <c r="R49389" s="15">
        <v>3</v>
      </c>
    </row>
    <row r="49390" spans="18:18" x14ac:dyDescent="0.25">
      <c r="R49390" s="15">
        <v>3</v>
      </c>
    </row>
    <row r="49391" spans="18:18" x14ac:dyDescent="0.25">
      <c r="R49391" s="15">
        <v>3</v>
      </c>
    </row>
    <row r="49392" spans="18:18" x14ac:dyDescent="0.25">
      <c r="R49392" s="15">
        <v>3</v>
      </c>
    </row>
    <row r="49393" spans="18:18" x14ac:dyDescent="0.25">
      <c r="R49393" s="15">
        <v>3</v>
      </c>
    </row>
    <row r="49394" spans="18:18" x14ac:dyDescent="0.25">
      <c r="R49394" s="15">
        <v>3</v>
      </c>
    </row>
    <row r="49395" spans="18:18" x14ac:dyDescent="0.25">
      <c r="R49395" s="15">
        <v>3</v>
      </c>
    </row>
    <row r="49396" spans="18:18" x14ac:dyDescent="0.25">
      <c r="R49396" s="15">
        <v>3</v>
      </c>
    </row>
    <row r="49397" spans="18:18" x14ac:dyDescent="0.25">
      <c r="R49397" s="15">
        <v>3</v>
      </c>
    </row>
    <row r="49398" spans="18:18" x14ac:dyDescent="0.25">
      <c r="R49398" s="15">
        <v>3</v>
      </c>
    </row>
    <row r="49399" spans="18:18" x14ac:dyDescent="0.25">
      <c r="R49399" s="15">
        <v>3</v>
      </c>
    </row>
    <row r="49400" spans="18:18" x14ac:dyDescent="0.25">
      <c r="R49400" s="15">
        <v>3</v>
      </c>
    </row>
    <row r="49401" spans="18:18" x14ac:dyDescent="0.25">
      <c r="R49401" s="15">
        <v>3</v>
      </c>
    </row>
    <row r="49402" spans="18:18" x14ac:dyDescent="0.25">
      <c r="R49402" s="15">
        <v>3</v>
      </c>
    </row>
    <row r="49403" spans="18:18" x14ac:dyDescent="0.25">
      <c r="R49403" s="15">
        <v>3</v>
      </c>
    </row>
    <row r="49404" spans="18:18" x14ac:dyDescent="0.25">
      <c r="R49404" s="15">
        <v>3</v>
      </c>
    </row>
    <row r="49405" spans="18:18" x14ac:dyDescent="0.25">
      <c r="R49405" s="15">
        <v>3</v>
      </c>
    </row>
    <row r="49406" spans="18:18" x14ac:dyDescent="0.25">
      <c r="R49406" s="15">
        <v>3</v>
      </c>
    </row>
    <row r="49407" spans="18:18" x14ac:dyDescent="0.25">
      <c r="R49407" s="15">
        <v>3</v>
      </c>
    </row>
    <row r="49408" spans="18:18" x14ac:dyDescent="0.25">
      <c r="R49408" s="15">
        <v>3</v>
      </c>
    </row>
    <row r="49409" spans="18:18" x14ac:dyDescent="0.25">
      <c r="R49409" s="15">
        <v>3</v>
      </c>
    </row>
    <row r="49410" spans="18:18" x14ac:dyDescent="0.25">
      <c r="R49410" s="15">
        <v>3</v>
      </c>
    </row>
    <row r="49411" spans="18:18" x14ac:dyDescent="0.25">
      <c r="R49411" s="15">
        <v>3</v>
      </c>
    </row>
    <row r="49412" spans="18:18" x14ac:dyDescent="0.25">
      <c r="R49412" s="15">
        <v>3</v>
      </c>
    </row>
    <row r="49413" spans="18:18" x14ac:dyDescent="0.25">
      <c r="R49413" s="15">
        <v>3</v>
      </c>
    </row>
    <row r="49414" spans="18:18" x14ac:dyDescent="0.25">
      <c r="R49414" s="15">
        <v>3</v>
      </c>
    </row>
    <row r="49415" spans="18:18" x14ac:dyDescent="0.25">
      <c r="R49415" s="15">
        <v>3</v>
      </c>
    </row>
    <row r="49416" spans="18:18" x14ac:dyDescent="0.25">
      <c r="R49416" s="15">
        <v>3</v>
      </c>
    </row>
    <row r="49417" spans="18:18" x14ac:dyDescent="0.25">
      <c r="R49417" s="15">
        <v>3</v>
      </c>
    </row>
    <row r="49418" spans="18:18" x14ac:dyDescent="0.25">
      <c r="R49418" s="15">
        <v>3</v>
      </c>
    </row>
    <row r="49419" spans="18:18" x14ac:dyDescent="0.25">
      <c r="R49419" s="15">
        <v>3</v>
      </c>
    </row>
    <row r="49420" spans="18:18" x14ac:dyDescent="0.25">
      <c r="R49420" s="15">
        <v>3</v>
      </c>
    </row>
    <row r="49421" spans="18:18" x14ac:dyDescent="0.25">
      <c r="R49421" s="15">
        <v>3</v>
      </c>
    </row>
    <row r="49422" spans="18:18" x14ac:dyDescent="0.25">
      <c r="R49422" s="15">
        <v>3</v>
      </c>
    </row>
    <row r="49423" spans="18:18" x14ac:dyDescent="0.25">
      <c r="R49423" s="15">
        <v>3</v>
      </c>
    </row>
    <row r="49424" spans="18:18" x14ac:dyDescent="0.25">
      <c r="R49424" s="15">
        <v>3</v>
      </c>
    </row>
    <row r="49425" spans="18:18" x14ac:dyDescent="0.25">
      <c r="R49425" s="15">
        <v>3</v>
      </c>
    </row>
    <row r="49426" spans="18:18" x14ac:dyDescent="0.25">
      <c r="R49426" s="15">
        <v>3</v>
      </c>
    </row>
    <row r="49427" spans="18:18" x14ac:dyDescent="0.25">
      <c r="R49427" s="15">
        <v>3</v>
      </c>
    </row>
    <row r="49428" spans="18:18" x14ac:dyDescent="0.25">
      <c r="R49428" s="15">
        <v>3</v>
      </c>
    </row>
    <row r="49429" spans="18:18" x14ac:dyDescent="0.25">
      <c r="R49429" s="15">
        <v>3</v>
      </c>
    </row>
    <row r="49430" spans="18:18" x14ac:dyDescent="0.25">
      <c r="R49430" s="15">
        <v>3</v>
      </c>
    </row>
    <row r="49431" spans="18:18" x14ac:dyDescent="0.25">
      <c r="R49431" s="15">
        <v>3</v>
      </c>
    </row>
    <row r="49432" spans="18:18" x14ac:dyDescent="0.25">
      <c r="R49432" s="15">
        <v>3</v>
      </c>
    </row>
    <row r="49433" spans="18:18" x14ac:dyDescent="0.25">
      <c r="R49433" s="15">
        <v>3</v>
      </c>
    </row>
    <row r="49434" spans="18:18" x14ac:dyDescent="0.25">
      <c r="R49434" s="15">
        <v>3</v>
      </c>
    </row>
    <row r="49435" spans="18:18" x14ac:dyDescent="0.25">
      <c r="R49435" s="15">
        <v>3</v>
      </c>
    </row>
    <row r="49436" spans="18:18" x14ac:dyDescent="0.25">
      <c r="R49436" s="15">
        <v>1</v>
      </c>
    </row>
    <row r="49437" spans="18:18" x14ac:dyDescent="0.25">
      <c r="R49437" s="15">
        <v>1</v>
      </c>
    </row>
    <row r="49438" spans="18:18" x14ac:dyDescent="0.25">
      <c r="R49438" s="15">
        <v>2</v>
      </c>
    </row>
    <row r="49439" spans="18:18" x14ac:dyDescent="0.25">
      <c r="R49439" s="15">
        <v>2</v>
      </c>
    </row>
    <row r="49440" spans="18:18" x14ac:dyDescent="0.25">
      <c r="R49440" s="15">
        <v>2</v>
      </c>
    </row>
    <row r="49441" spans="18:18" x14ac:dyDescent="0.25">
      <c r="R49441" s="15">
        <v>2</v>
      </c>
    </row>
    <row r="49442" spans="18:18" x14ac:dyDescent="0.25">
      <c r="R49442" s="15">
        <v>2</v>
      </c>
    </row>
    <row r="49443" spans="18:18" x14ac:dyDescent="0.25">
      <c r="R49443" s="15">
        <v>2</v>
      </c>
    </row>
    <row r="49444" spans="18:18" x14ac:dyDescent="0.25">
      <c r="R49444" s="15">
        <v>2</v>
      </c>
    </row>
    <row r="49445" spans="18:18" x14ac:dyDescent="0.25">
      <c r="R49445" s="15">
        <v>3</v>
      </c>
    </row>
    <row r="49446" spans="18:18" x14ac:dyDescent="0.25">
      <c r="R49446" s="15">
        <v>3</v>
      </c>
    </row>
    <row r="49447" spans="18:18" x14ac:dyDescent="0.25">
      <c r="R49447" s="15">
        <v>3</v>
      </c>
    </row>
    <row r="49448" spans="18:18" x14ac:dyDescent="0.25">
      <c r="R49448" s="15">
        <v>3</v>
      </c>
    </row>
    <row r="49449" spans="18:18" x14ac:dyDescent="0.25">
      <c r="R49449" s="15">
        <v>3</v>
      </c>
    </row>
    <row r="49450" spans="18:18" x14ac:dyDescent="0.25">
      <c r="R49450" s="15">
        <v>3</v>
      </c>
    </row>
    <row r="49451" spans="18:18" x14ac:dyDescent="0.25">
      <c r="R49451" s="15">
        <v>3</v>
      </c>
    </row>
    <row r="49452" spans="18:18" x14ac:dyDescent="0.25">
      <c r="R49452" s="15">
        <v>2</v>
      </c>
    </row>
    <row r="49453" spans="18:18" x14ac:dyDescent="0.25">
      <c r="R49453" s="15">
        <v>2</v>
      </c>
    </row>
    <row r="49454" spans="18:18" x14ac:dyDescent="0.25">
      <c r="R49454" s="15">
        <v>2</v>
      </c>
    </row>
    <row r="49455" spans="18:18" x14ac:dyDescent="0.25">
      <c r="R49455" s="15">
        <v>2</v>
      </c>
    </row>
    <row r="49456" spans="18:18" x14ac:dyDescent="0.25">
      <c r="R49456" s="15">
        <v>2</v>
      </c>
    </row>
    <row r="49457" spans="18:18" x14ac:dyDescent="0.25">
      <c r="R49457" s="15">
        <v>2</v>
      </c>
    </row>
    <row r="49458" spans="18:18" x14ac:dyDescent="0.25">
      <c r="R49458" s="15">
        <v>2</v>
      </c>
    </row>
    <row r="49459" spans="18:18" x14ac:dyDescent="0.25">
      <c r="R49459" s="15">
        <v>2</v>
      </c>
    </row>
    <row r="49460" spans="18:18" x14ac:dyDescent="0.25">
      <c r="R49460" s="15">
        <v>2</v>
      </c>
    </row>
    <row r="49461" spans="18:18" x14ac:dyDescent="0.25">
      <c r="R49461" s="15">
        <v>2</v>
      </c>
    </row>
    <row r="49462" spans="18:18" x14ac:dyDescent="0.25">
      <c r="R49462" s="15">
        <v>2</v>
      </c>
    </row>
    <row r="49463" spans="18:18" x14ac:dyDescent="0.25">
      <c r="R49463" s="15">
        <v>2</v>
      </c>
    </row>
    <row r="49464" spans="18:18" x14ac:dyDescent="0.25">
      <c r="R49464" s="15">
        <v>2</v>
      </c>
    </row>
    <row r="49465" spans="18:18" x14ac:dyDescent="0.25">
      <c r="R49465" s="15">
        <v>2</v>
      </c>
    </row>
    <row r="49466" spans="18:18" x14ac:dyDescent="0.25">
      <c r="R49466" s="15">
        <v>2</v>
      </c>
    </row>
    <row r="49467" spans="18:18" x14ac:dyDescent="0.25">
      <c r="R49467" s="15">
        <v>2</v>
      </c>
    </row>
    <row r="49468" spans="18:18" x14ac:dyDescent="0.25">
      <c r="R49468" s="15">
        <v>2</v>
      </c>
    </row>
    <row r="49469" spans="18:18" x14ac:dyDescent="0.25">
      <c r="R49469" s="15">
        <v>2</v>
      </c>
    </row>
    <row r="49470" spans="18:18" x14ac:dyDescent="0.25">
      <c r="R49470" s="15">
        <v>2</v>
      </c>
    </row>
    <row r="49471" spans="18:18" x14ac:dyDescent="0.25">
      <c r="R49471" s="15">
        <v>2</v>
      </c>
    </row>
    <row r="49472" spans="18:18" x14ac:dyDescent="0.25">
      <c r="R49472" s="15">
        <v>2</v>
      </c>
    </row>
    <row r="49473" spans="18:18" x14ac:dyDescent="0.25">
      <c r="R49473" s="15">
        <v>4</v>
      </c>
    </row>
    <row r="49474" spans="18:18" x14ac:dyDescent="0.25">
      <c r="R49474" s="15">
        <v>4</v>
      </c>
    </row>
    <row r="49475" spans="18:18" x14ac:dyDescent="0.25">
      <c r="R49475" s="15">
        <v>4</v>
      </c>
    </row>
    <row r="49476" spans="18:18" x14ac:dyDescent="0.25">
      <c r="R49476" s="15">
        <v>4</v>
      </c>
    </row>
    <row r="49477" spans="18:18" x14ac:dyDescent="0.25">
      <c r="R49477" s="15">
        <v>4</v>
      </c>
    </row>
    <row r="49478" spans="18:18" x14ac:dyDescent="0.25">
      <c r="R49478" s="15">
        <v>4</v>
      </c>
    </row>
    <row r="49479" spans="18:18" x14ac:dyDescent="0.25">
      <c r="R49479" s="15">
        <v>4</v>
      </c>
    </row>
    <row r="49480" spans="18:18" x14ac:dyDescent="0.25">
      <c r="R49480" s="15">
        <v>4</v>
      </c>
    </row>
    <row r="49481" spans="18:18" x14ac:dyDescent="0.25">
      <c r="R49481" s="15">
        <v>2</v>
      </c>
    </row>
    <row r="49482" spans="18:18" x14ac:dyDescent="0.25">
      <c r="R49482" s="15">
        <v>2</v>
      </c>
    </row>
    <row r="49483" spans="18:18" x14ac:dyDescent="0.25">
      <c r="R49483" s="15">
        <v>2</v>
      </c>
    </row>
    <row r="49484" spans="18:18" x14ac:dyDescent="0.25">
      <c r="R49484" s="15">
        <v>2</v>
      </c>
    </row>
    <row r="49485" spans="18:18" x14ac:dyDescent="0.25">
      <c r="R49485" s="15">
        <v>2</v>
      </c>
    </row>
    <row r="49486" spans="18:18" x14ac:dyDescent="0.25">
      <c r="R49486" s="15">
        <v>2</v>
      </c>
    </row>
    <row r="49487" spans="18:18" x14ac:dyDescent="0.25">
      <c r="R49487" s="15">
        <v>2</v>
      </c>
    </row>
    <row r="49488" spans="18:18" x14ac:dyDescent="0.25">
      <c r="R49488" s="15">
        <v>2</v>
      </c>
    </row>
    <row r="49489" spans="18:18" x14ac:dyDescent="0.25">
      <c r="R49489" s="15">
        <v>2</v>
      </c>
    </row>
    <row r="49490" spans="18:18" x14ac:dyDescent="0.25">
      <c r="R49490" s="15">
        <v>2</v>
      </c>
    </row>
    <row r="49491" spans="18:18" x14ac:dyDescent="0.25">
      <c r="R49491" s="15">
        <v>2</v>
      </c>
    </row>
    <row r="49492" spans="18:18" x14ac:dyDescent="0.25">
      <c r="R49492" s="15">
        <v>2</v>
      </c>
    </row>
    <row r="49493" spans="18:18" x14ac:dyDescent="0.25">
      <c r="R49493" s="15">
        <v>2</v>
      </c>
    </row>
    <row r="49494" spans="18:18" x14ac:dyDescent="0.25">
      <c r="R49494" s="15">
        <v>2</v>
      </c>
    </row>
    <row r="49495" spans="18:18" x14ac:dyDescent="0.25">
      <c r="R49495" s="15">
        <v>2</v>
      </c>
    </row>
    <row r="49496" spans="18:18" x14ac:dyDescent="0.25">
      <c r="R49496" s="15">
        <v>2</v>
      </c>
    </row>
    <row r="49497" spans="18:18" x14ac:dyDescent="0.25">
      <c r="R49497" s="15">
        <v>2</v>
      </c>
    </row>
    <row r="49498" spans="18:18" x14ac:dyDescent="0.25">
      <c r="R49498" s="15">
        <v>2</v>
      </c>
    </row>
    <row r="49499" spans="18:18" x14ac:dyDescent="0.25">
      <c r="R49499" s="15">
        <v>2</v>
      </c>
    </row>
    <row r="49500" spans="18:18" x14ac:dyDescent="0.25">
      <c r="R49500" s="15">
        <v>2</v>
      </c>
    </row>
    <row r="49501" spans="18:18" x14ac:dyDescent="0.25">
      <c r="R49501" s="15">
        <v>4</v>
      </c>
    </row>
    <row r="49502" spans="18:18" x14ac:dyDescent="0.25">
      <c r="R49502" s="15">
        <v>4</v>
      </c>
    </row>
    <row r="49503" spans="18:18" x14ac:dyDescent="0.25">
      <c r="R49503" s="15">
        <v>4</v>
      </c>
    </row>
    <row r="49504" spans="18:18" x14ac:dyDescent="0.25">
      <c r="R49504" s="15">
        <v>4</v>
      </c>
    </row>
    <row r="49505" spans="18:18" x14ac:dyDescent="0.25">
      <c r="R49505" s="15">
        <v>4</v>
      </c>
    </row>
    <row r="49506" spans="18:18" x14ac:dyDescent="0.25">
      <c r="R49506" s="15">
        <v>4</v>
      </c>
    </row>
    <row r="49507" spans="18:18" x14ac:dyDescent="0.25">
      <c r="R49507" s="15">
        <v>4</v>
      </c>
    </row>
    <row r="49508" spans="18:18" x14ac:dyDescent="0.25">
      <c r="R49508" s="15">
        <v>2</v>
      </c>
    </row>
    <row r="49509" spans="18:18" x14ac:dyDescent="0.25">
      <c r="R49509" s="15">
        <v>2</v>
      </c>
    </row>
    <row r="49510" spans="18:18" x14ac:dyDescent="0.25">
      <c r="R49510" s="15">
        <v>2</v>
      </c>
    </row>
    <row r="49511" spans="18:18" x14ac:dyDescent="0.25">
      <c r="R49511" s="15">
        <v>2</v>
      </c>
    </row>
    <row r="49512" spans="18:18" x14ac:dyDescent="0.25">
      <c r="R49512" s="15">
        <v>2</v>
      </c>
    </row>
    <row r="49513" spans="18:18" x14ac:dyDescent="0.25">
      <c r="R49513" s="15">
        <v>2</v>
      </c>
    </row>
    <row r="49514" spans="18:18" x14ac:dyDescent="0.25">
      <c r="R49514" s="15">
        <v>2</v>
      </c>
    </row>
    <row r="49515" spans="18:18" x14ac:dyDescent="0.25">
      <c r="R49515" s="15">
        <v>2</v>
      </c>
    </row>
    <row r="49516" spans="18:18" x14ac:dyDescent="0.25">
      <c r="R49516" s="15">
        <v>2</v>
      </c>
    </row>
    <row r="49517" spans="18:18" x14ac:dyDescent="0.25">
      <c r="R49517" s="15">
        <v>2</v>
      </c>
    </row>
    <row r="49518" spans="18:18" x14ac:dyDescent="0.25">
      <c r="R49518" s="15">
        <v>2</v>
      </c>
    </row>
    <row r="49519" spans="18:18" x14ac:dyDescent="0.25">
      <c r="R49519" s="15">
        <v>2</v>
      </c>
    </row>
    <row r="49520" spans="18:18" x14ac:dyDescent="0.25">
      <c r="R49520" s="15">
        <v>2</v>
      </c>
    </row>
    <row r="49521" spans="18:18" x14ac:dyDescent="0.25">
      <c r="R49521" s="15">
        <v>2</v>
      </c>
    </row>
    <row r="49522" spans="18:18" x14ac:dyDescent="0.25">
      <c r="R49522" s="15">
        <v>2</v>
      </c>
    </row>
    <row r="49523" spans="18:18" x14ac:dyDescent="0.25">
      <c r="R49523" s="15">
        <v>2</v>
      </c>
    </row>
    <row r="49524" spans="18:18" x14ac:dyDescent="0.25">
      <c r="R49524" s="15">
        <v>2</v>
      </c>
    </row>
    <row r="49525" spans="18:18" x14ac:dyDescent="0.25">
      <c r="R49525" s="15">
        <v>3</v>
      </c>
    </row>
    <row r="49526" spans="18:18" x14ac:dyDescent="0.25">
      <c r="R49526" s="15">
        <v>3</v>
      </c>
    </row>
    <row r="49527" spans="18:18" x14ac:dyDescent="0.25">
      <c r="R49527" s="15">
        <v>3</v>
      </c>
    </row>
    <row r="49528" spans="18:18" x14ac:dyDescent="0.25">
      <c r="R49528" s="15">
        <v>3</v>
      </c>
    </row>
    <row r="49529" spans="18:18" x14ac:dyDescent="0.25">
      <c r="R49529" s="15">
        <v>3</v>
      </c>
    </row>
    <row r="49530" spans="18:18" x14ac:dyDescent="0.25">
      <c r="R49530" s="15">
        <v>3</v>
      </c>
    </row>
    <row r="49531" spans="18:18" x14ac:dyDescent="0.25">
      <c r="R49531" s="15">
        <v>1</v>
      </c>
    </row>
    <row r="49532" spans="18:18" x14ac:dyDescent="0.25">
      <c r="R49532" s="15">
        <v>1</v>
      </c>
    </row>
    <row r="49533" spans="18:18" x14ac:dyDescent="0.25">
      <c r="R49533" s="15">
        <v>1</v>
      </c>
    </row>
    <row r="49534" spans="18:18" x14ac:dyDescent="0.25">
      <c r="R49534" s="15">
        <v>1</v>
      </c>
    </row>
    <row r="49535" spans="18:18" x14ac:dyDescent="0.25">
      <c r="R49535" s="15">
        <v>3</v>
      </c>
    </row>
    <row r="49536" spans="18:18" x14ac:dyDescent="0.25">
      <c r="R49536" s="15">
        <v>3</v>
      </c>
    </row>
    <row r="49537" spans="18:18" x14ac:dyDescent="0.25">
      <c r="R49537" s="15">
        <v>3</v>
      </c>
    </row>
    <row r="49538" spans="18:18" x14ac:dyDescent="0.25">
      <c r="R49538" s="15">
        <v>3</v>
      </c>
    </row>
    <row r="49539" spans="18:18" x14ac:dyDescent="0.25">
      <c r="R49539" s="15">
        <v>3</v>
      </c>
    </row>
    <row r="49540" spans="18:18" x14ac:dyDescent="0.25">
      <c r="R49540" s="15">
        <v>3</v>
      </c>
    </row>
    <row r="49541" spans="18:18" x14ac:dyDescent="0.25">
      <c r="R49541" s="15">
        <v>3</v>
      </c>
    </row>
    <row r="49542" spans="18:18" x14ac:dyDescent="0.25">
      <c r="R49542" s="15">
        <v>3</v>
      </c>
    </row>
    <row r="49543" spans="18:18" x14ac:dyDescent="0.25">
      <c r="R49543" s="15">
        <v>3</v>
      </c>
    </row>
    <row r="49544" spans="18:18" x14ac:dyDescent="0.25">
      <c r="R49544" s="15">
        <v>3</v>
      </c>
    </row>
    <row r="49545" spans="18:18" x14ac:dyDescent="0.25">
      <c r="R49545" s="15">
        <v>3</v>
      </c>
    </row>
    <row r="49546" spans="18:18" x14ac:dyDescent="0.25">
      <c r="R49546" s="15">
        <v>3</v>
      </c>
    </row>
    <row r="49547" spans="18:18" x14ac:dyDescent="0.25">
      <c r="R49547" s="15">
        <v>3</v>
      </c>
    </row>
    <row r="49548" spans="18:18" x14ac:dyDescent="0.25">
      <c r="R49548" s="15">
        <v>3</v>
      </c>
    </row>
    <row r="49549" spans="18:18" x14ac:dyDescent="0.25">
      <c r="R49549" s="15">
        <v>3</v>
      </c>
    </row>
    <row r="49550" spans="18:18" x14ac:dyDescent="0.25">
      <c r="R49550" s="15">
        <v>2</v>
      </c>
    </row>
    <row r="49551" spans="18:18" x14ac:dyDescent="0.25">
      <c r="R49551" s="15">
        <v>2</v>
      </c>
    </row>
    <row r="49552" spans="18:18" x14ac:dyDescent="0.25">
      <c r="R49552" s="15">
        <v>2</v>
      </c>
    </row>
    <row r="49553" spans="18:18" x14ac:dyDescent="0.25">
      <c r="R49553" s="15">
        <v>2</v>
      </c>
    </row>
    <row r="49554" spans="18:18" x14ac:dyDescent="0.25">
      <c r="R49554" s="15">
        <v>2</v>
      </c>
    </row>
    <row r="49555" spans="18:18" x14ac:dyDescent="0.25">
      <c r="R49555" s="15">
        <v>2</v>
      </c>
    </row>
    <row r="49556" spans="18:18" x14ac:dyDescent="0.25">
      <c r="R49556" s="15">
        <v>2</v>
      </c>
    </row>
    <row r="49557" spans="18:18" x14ac:dyDescent="0.25">
      <c r="R49557" s="15">
        <v>2</v>
      </c>
    </row>
    <row r="49558" spans="18:18" x14ac:dyDescent="0.25">
      <c r="R49558" s="15">
        <v>2</v>
      </c>
    </row>
    <row r="49559" spans="18:18" x14ac:dyDescent="0.25">
      <c r="R49559" s="15">
        <v>3</v>
      </c>
    </row>
    <row r="49560" spans="18:18" x14ac:dyDescent="0.25">
      <c r="R49560" s="15">
        <v>3</v>
      </c>
    </row>
    <row r="49561" spans="18:18" x14ac:dyDescent="0.25">
      <c r="R49561" s="15">
        <v>3</v>
      </c>
    </row>
    <row r="49562" spans="18:18" x14ac:dyDescent="0.25">
      <c r="R49562" s="15">
        <v>3</v>
      </c>
    </row>
    <row r="49563" spans="18:18" x14ac:dyDescent="0.25">
      <c r="R49563" s="15">
        <v>3</v>
      </c>
    </row>
    <row r="49564" spans="18:18" x14ac:dyDescent="0.25">
      <c r="R49564" s="15">
        <v>3</v>
      </c>
    </row>
    <row r="49565" spans="18:18" x14ac:dyDescent="0.25">
      <c r="R49565" s="15">
        <v>2</v>
      </c>
    </row>
    <row r="49566" spans="18:18" x14ac:dyDescent="0.25">
      <c r="R49566" s="15">
        <v>2</v>
      </c>
    </row>
    <row r="49567" spans="18:18" x14ac:dyDescent="0.25">
      <c r="R49567" s="15">
        <v>2</v>
      </c>
    </row>
    <row r="49568" spans="18:18" x14ac:dyDescent="0.25">
      <c r="R49568" s="15">
        <v>3</v>
      </c>
    </row>
    <row r="49569" spans="18:18" x14ac:dyDescent="0.25">
      <c r="R49569" s="15">
        <v>3</v>
      </c>
    </row>
    <row r="49570" spans="18:18" x14ac:dyDescent="0.25">
      <c r="R49570" s="15">
        <v>3</v>
      </c>
    </row>
    <row r="49571" spans="18:18" x14ac:dyDescent="0.25">
      <c r="R49571" s="15">
        <v>3</v>
      </c>
    </row>
    <row r="49572" spans="18:18" x14ac:dyDescent="0.25">
      <c r="R49572" s="15">
        <v>3</v>
      </c>
    </row>
    <row r="49573" spans="18:18" x14ac:dyDescent="0.25">
      <c r="R49573" s="15">
        <v>3</v>
      </c>
    </row>
    <row r="49574" spans="18:18" x14ac:dyDescent="0.25">
      <c r="R49574" s="15">
        <v>4</v>
      </c>
    </row>
    <row r="49575" spans="18:18" x14ac:dyDescent="0.25">
      <c r="R49575" s="15">
        <v>4</v>
      </c>
    </row>
    <row r="49576" spans="18:18" x14ac:dyDescent="0.25">
      <c r="R49576" s="15">
        <v>4</v>
      </c>
    </row>
    <row r="49577" spans="18:18" x14ac:dyDescent="0.25">
      <c r="R49577" s="15">
        <v>4</v>
      </c>
    </row>
    <row r="49578" spans="18:18" x14ac:dyDescent="0.25">
      <c r="R49578" s="15">
        <v>4</v>
      </c>
    </row>
    <row r="49579" spans="18:18" x14ac:dyDescent="0.25">
      <c r="R49579" s="15">
        <v>4</v>
      </c>
    </row>
    <row r="49580" spans="18:18" x14ac:dyDescent="0.25">
      <c r="R49580" s="15">
        <v>4</v>
      </c>
    </row>
    <row r="49581" spans="18:18" x14ac:dyDescent="0.25">
      <c r="R49581" s="15">
        <v>4</v>
      </c>
    </row>
    <row r="49582" spans="18:18" x14ac:dyDescent="0.25">
      <c r="R49582" s="15">
        <v>1</v>
      </c>
    </row>
    <row r="49583" spans="18:18" x14ac:dyDescent="0.25">
      <c r="R49583" s="15">
        <v>1</v>
      </c>
    </row>
    <row r="49584" spans="18:18" x14ac:dyDescent="0.25">
      <c r="R49584" s="15">
        <v>2</v>
      </c>
    </row>
    <row r="49585" spans="18:18" x14ac:dyDescent="0.25">
      <c r="R49585" s="15">
        <v>2</v>
      </c>
    </row>
    <row r="49586" spans="18:18" x14ac:dyDescent="0.25">
      <c r="R49586" s="15">
        <v>2</v>
      </c>
    </row>
    <row r="49587" spans="18:18" x14ac:dyDescent="0.25">
      <c r="R49587" s="15">
        <v>2</v>
      </c>
    </row>
    <row r="49588" spans="18:18" x14ac:dyDescent="0.25">
      <c r="R49588" s="15">
        <v>2</v>
      </c>
    </row>
    <row r="49589" spans="18:18" x14ac:dyDescent="0.25">
      <c r="R49589" s="15">
        <v>2</v>
      </c>
    </row>
    <row r="49590" spans="18:18" x14ac:dyDescent="0.25">
      <c r="R49590" s="15">
        <v>2</v>
      </c>
    </row>
    <row r="49591" spans="18:18" x14ac:dyDescent="0.25">
      <c r="R49591" s="15">
        <v>2</v>
      </c>
    </row>
    <row r="49592" spans="18:18" x14ac:dyDescent="0.25">
      <c r="R49592" s="15">
        <v>2</v>
      </c>
    </row>
    <row r="49593" spans="18:18" x14ac:dyDescent="0.25">
      <c r="R49593" s="15">
        <v>2</v>
      </c>
    </row>
    <row r="49594" spans="18:18" x14ac:dyDescent="0.25">
      <c r="R49594" s="15">
        <v>2</v>
      </c>
    </row>
    <row r="49595" spans="18:18" x14ac:dyDescent="0.25">
      <c r="R49595" s="15">
        <v>2</v>
      </c>
    </row>
    <row r="49596" spans="18:18" x14ac:dyDescent="0.25">
      <c r="R49596" s="15">
        <v>2</v>
      </c>
    </row>
    <row r="49597" spans="18:18" x14ac:dyDescent="0.25">
      <c r="R49597" s="15">
        <v>2</v>
      </c>
    </row>
    <row r="49598" spans="18:18" x14ac:dyDescent="0.25">
      <c r="R49598" s="15">
        <v>2</v>
      </c>
    </row>
    <row r="49599" spans="18:18" x14ac:dyDescent="0.25">
      <c r="R49599" s="15">
        <v>2</v>
      </c>
    </row>
    <row r="49600" spans="18:18" x14ac:dyDescent="0.25">
      <c r="R49600" s="15">
        <v>2</v>
      </c>
    </row>
    <row r="49601" spans="18:18" x14ac:dyDescent="0.25">
      <c r="R49601" s="15">
        <v>2</v>
      </c>
    </row>
    <row r="49602" spans="18:18" x14ac:dyDescent="0.25">
      <c r="R49602" s="15">
        <v>2</v>
      </c>
    </row>
    <row r="49603" spans="18:18" x14ac:dyDescent="0.25">
      <c r="R49603" s="15">
        <v>2</v>
      </c>
    </row>
    <row r="49604" spans="18:18" x14ac:dyDescent="0.25">
      <c r="R49604" s="15">
        <v>2</v>
      </c>
    </row>
    <row r="49605" spans="18:18" x14ac:dyDescent="0.25">
      <c r="R49605" s="15">
        <v>2</v>
      </c>
    </row>
    <row r="49606" spans="18:18" x14ac:dyDescent="0.25">
      <c r="R49606" s="15">
        <v>2</v>
      </c>
    </row>
    <row r="49607" spans="18:18" x14ac:dyDescent="0.25">
      <c r="R49607" s="15">
        <v>2</v>
      </c>
    </row>
    <row r="49608" spans="18:18" x14ac:dyDescent="0.25">
      <c r="R49608" s="15">
        <v>2</v>
      </c>
    </row>
    <row r="49609" spans="18:18" x14ac:dyDescent="0.25">
      <c r="R49609" s="15">
        <v>2</v>
      </c>
    </row>
    <row r="49610" spans="18:18" x14ac:dyDescent="0.25">
      <c r="R49610" s="15">
        <v>2</v>
      </c>
    </row>
    <row r="49611" spans="18:18" x14ac:dyDescent="0.25">
      <c r="R49611" s="15">
        <v>2</v>
      </c>
    </row>
    <row r="49612" spans="18:18" x14ac:dyDescent="0.25">
      <c r="R49612" s="15">
        <v>2</v>
      </c>
    </row>
    <row r="49613" spans="18:18" x14ac:dyDescent="0.25">
      <c r="R49613" s="15">
        <v>2</v>
      </c>
    </row>
    <row r="49614" spans="18:18" x14ac:dyDescent="0.25">
      <c r="R49614" s="15">
        <v>2</v>
      </c>
    </row>
    <row r="49615" spans="18:18" x14ac:dyDescent="0.25">
      <c r="R49615" s="15">
        <v>2</v>
      </c>
    </row>
    <row r="49616" spans="18:18" x14ac:dyDescent="0.25">
      <c r="R49616" s="15">
        <v>3</v>
      </c>
    </row>
    <row r="49617" spans="18:18" x14ac:dyDescent="0.25">
      <c r="R49617" s="15">
        <v>3</v>
      </c>
    </row>
    <row r="49618" spans="18:18" x14ac:dyDescent="0.25">
      <c r="R49618" s="15">
        <v>3</v>
      </c>
    </row>
    <row r="49619" spans="18:18" x14ac:dyDescent="0.25">
      <c r="R49619" s="15">
        <v>3</v>
      </c>
    </row>
    <row r="49620" spans="18:18" x14ac:dyDescent="0.25">
      <c r="R49620" s="15">
        <v>3</v>
      </c>
    </row>
    <row r="49621" spans="18:18" x14ac:dyDescent="0.25">
      <c r="R49621" s="15">
        <v>3</v>
      </c>
    </row>
    <row r="49622" spans="18:18" x14ac:dyDescent="0.25">
      <c r="R49622" s="15">
        <v>3</v>
      </c>
    </row>
    <row r="49623" spans="18:18" x14ac:dyDescent="0.25">
      <c r="R49623" s="15">
        <v>3</v>
      </c>
    </row>
    <row r="49624" spans="18:18" x14ac:dyDescent="0.25">
      <c r="R49624" s="15">
        <v>3</v>
      </c>
    </row>
    <row r="49625" spans="18:18" x14ac:dyDescent="0.25">
      <c r="R49625" s="15">
        <v>3</v>
      </c>
    </row>
    <row r="49626" spans="18:18" x14ac:dyDescent="0.25">
      <c r="R49626" s="15">
        <v>3</v>
      </c>
    </row>
    <row r="49627" spans="18:18" x14ac:dyDescent="0.25">
      <c r="R49627" s="15">
        <v>3</v>
      </c>
    </row>
    <row r="49628" spans="18:18" x14ac:dyDescent="0.25">
      <c r="R49628" s="15">
        <v>3</v>
      </c>
    </row>
    <row r="49629" spans="18:18" x14ac:dyDescent="0.25">
      <c r="R49629" s="15">
        <v>3</v>
      </c>
    </row>
    <row r="49630" spans="18:18" x14ac:dyDescent="0.25">
      <c r="R49630" s="15">
        <v>3</v>
      </c>
    </row>
    <row r="49631" spans="18:18" x14ac:dyDescent="0.25">
      <c r="R49631" s="15">
        <v>3</v>
      </c>
    </row>
    <row r="49632" spans="18:18" x14ac:dyDescent="0.25">
      <c r="R49632" s="15">
        <v>3</v>
      </c>
    </row>
    <row r="49633" spans="18:18" x14ac:dyDescent="0.25">
      <c r="R49633" s="15">
        <v>3</v>
      </c>
    </row>
    <row r="49634" spans="18:18" x14ac:dyDescent="0.25">
      <c r="R49634" s="15">
        <v>3</v>
      </c>
    </row>
    <row r="49635" spans="18:18" x14ac:dyDescent="0.25">
      <c r="R49635" s="15">
        <v>3</v>
      </c>
    </row>
    <row r="49636" spans="18:18" x14ac:dyDescent="0.25">
      <c r="R49636" s="15">
        <v>3</v>
      </c>
    </row>
    <row r="49637" spans="18:18" x14ac:dyDescent="0.25">
      <c r="R49637" s="15">
        <v>3</v>
      </c>
    </row>
    <row r="49638" spans="18:18" x14ac:dyDescent="0.25">
      <c r="R49638" s="15">
        <v>3</v>
      </c>
    </row>
    <row r="49639" spans="18:18" x14ac:dyDescent="0.25">
      <c r="R49639" s="15">
        <v>3</v>
      </c>
    </row>
    <row r="49640" spans="18:18" x14ac:dyDescent="0.25">
      <c r="R49640" s="15">
        <v>3</v>
      </c>
    </row>
    <row r="49641" spans="18:18" x14ac:dyDescent="0.25">
      <c r="R49641" s="15">
        <v>3</v>
      </c>
    </row>
    <row r="49642" spans="18:18" x14ac:dyDescent="0.25">
      <c r="R49642" s="15">
        <v>3</v>
      </c>
    </row>
    <row r="49643" spans="18:18" x14ac:dyDescent="0.25">
      <c r="R49643" s="15">
        <v>3</v>
      </c>
    </row>
    <row r="49644" spans="18:18" x14ac:dyDescent="0.25">
      <c r="R49644" s="15">
        <v>3</v>
      </c>
    </row>
    <row r="49645" spans="18:18" x14ac:dyDescent="0.25">
      <c r="R49645" s="15">
        <v>2</v>
      </c>
    </row>
    <row r="49646" spans="18:18" x14ac:dyDescent="0.25">
      <c r="R49646" s="15">
        <v>2</v>
      </c>
    </row>
    <row r="49647" spans="18:18" x14ac:dyDescent="0.25">
      <c r="R49647" s="15">
        <v>2</v>
      </c>
    </row>
    <row r="49648" spans="18:18" x14ac:dyDescent="0.25">
      <c r="R49648" s="15">
        <v>2</v>
      </c>
    </row>
    <row r="49649" spans="18:18" x14ac:dyDescent="0.25">
      <c r="R49649" s="15">
        <v>2</v>
      </c>
    </row>
    <row r="49650" spans="18:18" x14ac:dyDescent="0.25">
      <c r="R49650" s="15">
        <v>2</v>
      </c>
    </row>
    <row r="49651" spans="18:18" x14ac:dyDescent="0.25">
      <c r="R49651" s="15">
        <v>2</v>
      </c>
    </row>
    <row r="49652" spans="18:18" x14ac:dyDescent="0.25">
      <c r="R49652" s="15">
        <v>2</v>
      </c>
    </row>
    <row r="49653" spans="18:18" x14ac:dyDescent="0.25">
      <c r="R49653" s="15">
        <v>2</v>
      </c>
    </row>
    <row r="49654" spans="18:18" x14ac:dyDescent="0.25">
      <c r="R49654" s="15">
        <v>2</v>
      </c>
    </row>
    <row r="49655" spans="18:18" x14ac:dyDescent="0.25">
      <c r="R49655" s="15">
        <v>2</v>
      </c>
    </row>
    <row r="49656" spans="18:18" x14ac:dyDescent="0.25">
      <c r="R49656" s="15">
        <v>2</v>
      </c>
    </row>
    <row r="49657" spans="18:18" x14ac:dyDescent="0.25">
      <c r="R49657" s="15">
        <v>2</v>
      </c>
    </row>
    <row r="49658" spans="18:18" x14ac:dyDescent="0.25">
      <c r="R49658" s="15">
        <v>2</v>
      </c>
    </row>
    <row r="49659" spans="18:18" x14ac:dyDescent="0.25">
      <c r="R49659" s="15">
        <v>2</v>
      </c>
    </row>
    <row r="49660" spans="18:18" x14ac:dyDescent="0.25">
      <c r="R49660" s="15">
        <v>2</v>
      </c>
    </row>
    <row r="49661" spans="18:18" x14ac:dyDescent="0.25">
      <c r="R49661" s="15">
        <v>2</v>
      </c>
    </row>
    <row r="49662" spans="18:18" x14ac:dyDescent="0.25">
      <c r="R49662" s="15">
        <v>3</v>
      </c>
    </row>
    <row r="49663" spans="18:18" x14ac:dyDescent="0.25">
      <c r="R49663" s="15">
        <v>3</v>
      </c>
    </row>
    <row r="49664" spans="18:18" x14ac:dyDescent="0.25">
      <c r="R49664" s="15">
        <v>3</v>
      </c>
    </row>
    <row r="49665" spans="18:18" x14ac:dyDescent="0.25">
      <c r="R49665" s="15">
        <v>3</v>
      </c>
    </row>
    <row r="49666" spans="18:18" x14ac:dyDescent="0.25">
      <c r="R49666" s="15">
        <v>3</v>
      </c>
    </row>
    <row r="49667" spans="18:18" x14ac:dyDescent="0.25">
      <c r="R49667" s="15">
        <v>3</v>
      </c>
    </row>
    <row r="49668" spans="18:18" x14ac:dyDescent="0.25">
      <c r="R49668" s="15">
        <v>3</v>
      </c>
    </row>
    <row r="49669" spans="18:18" x14ac:dyDescent="0.25">
      <c r="R49669" s="15">
        <v>3</v>
      </c>
    </row>
    <row r="49670" spans="18:18" x14ac:dyDescent="0.25">
      <c r="R49670" s="15">
        <v>3</v>
      </c>
    </row>
    <row r="49671" spans="18:18" x14ac:dyDescent="0.25">
      <c r="R49671" s="15">
        <v>3</v>
      </c>
    </row>
    <row r="49672" spans="18:18" x14ac:dyDescent="0.25">
      <c r="R49672" s="15">
        <v>1</v>
      </c>
    </row>
    <row r="49673" spans="18:18" x14ac:dyDescent="0.25">
      <c r="R49673" s="15">
        <v>1</v>
      </c>
    </row>
    <row r="49674" spans="18:18" x14ac:dyDescent="0.25">
      <c r="R49674" s="15">
        <v>1</v>
      </c>
    </row>
    <row r="49675" spans="18:18" x14ac:dyDescent="0.25">
      <c r="R49675" s="15">
        <v>1</v>
      </c>
    </row>
    <row r="49676" spans="18:18" x14ac:dyDescent="0.25">
      <c r="R49676" s="15">
        <v>1</v>
      </c>
    </row>
    <row r="49677" spans="18:18" x14ac:dyDescent="0.25">
      <c r="R49677" s="15">
        <v>1</v>
      </c>
    </row>
    <row r="49678" spans="18:18" x14ac:dyDescent="0.25">
      <c r="R49678" s="15">
        <v>1</v>
      </c>
    </row>
    <row r="49679" spans="18:18" x14ac:dyDescent="0.25">
      <c r="R49679" s="15">
        <v>1</v>
      </c>
    </row>
    <row r="49680" spans="18:18" x14ac:dyDescent="0.25">
      <c r="R49680" s="15">
        <v>1</v>
      </c>
    </row>
    <row r="49681" spans="18:18" x14ac:dyDescent="0.25">
      <c r="R49681" s="15">
        <v>1</v>
      </c>
    </row>
    <row r="49682" spans="18:18" x14ac:dyDescent="0.25">
      <c r="R49682" s="15">
        <v>4</v>
      </c>
    </row>
    <row r="49683" spans="18:18" x14ac:dyDescent="0.25">
      <c r="R49683" s="15">
        <v>4</v>
      </c>
    </row>
    <row r="49684" spans="18:18" x14ac:dyDescent="0.25">
      <c r="R49684" s="15">
        <v>4</v>
      </c>
    </row>
    <row r="49685" spans="18:18" x14ac:dyDescent="0.25">
      <c r="R49685" s="15">
        <v>4</v>
      </c>
    </row>
    <row r="49686" spans="18:18" x14ac:dyDescent="0.25">
      <c r="R49686" s="15">
        <v>4</v>
      </c>
    </row>
    <row r="49687" spans="18:18" x14ac:dyDescent="0.25">
      <c r="R49687" s="15">
        <v>4</v>
      </c>
    </row>
    <row r="49688" spans="18:18" x14ac:dyDescent="0.25">
      <c r="R49688" s="15">
        <v>4</v>
      </c>
    </row>
    <row r="49689" spans="18:18" x14ac:dyDescent="0.25">
      <c r="R49689" s="15">
        <v>4</v>
      </c>
    </row>
    <row r="49690" spans="18:18" x14ac:dyDescent="0.25">
      <c r="R49690" s="15">
        <v>4</v>
      </c>
    </row>
    <row r="49691" spans="18:18" x14ac:dyDescent="0.25">
      <c r="R49691" s="15">
        <v>4</v>
      </c>
    </row>
    <row r="49692" spans="18:18" x14ac:dyDescent="0.25">
      <c r="R49692" s="15">
        <v>4</v>
      </c>
    </row>
    <row r="49693" spans="18:18" x14ac:dyDescent="0.25">
      <c r="R49693" s="15">
        <v>4</v>
      </c>
    </row>
    <row r="49694" spans="18:18" x14ac:dyDescent="0.25">
      <c r="R49694" s="15">
        <v>4</v>
      </c>
    </row>
    <row r="49695" spans="18:18" x14ac:dyDescent="0.25">
      <c r="R49695" s="15">
        <v>4</v>
      </c>
    </row>
    <row r="49696" spans="18:18" x14ac:dyDescent="0.25">
      <c r="R49696" s="15">
        <v>4</v>
      </c>
    </row>
    <row r="49697" spans="18:18" x14ac:dyDescent="0.25">
      <c r="R49697" s="15">
        <v>4</v>
      </c>
    </row>
    <row r="49698" spans="18:18" x14ac:dyDescent="0.25">
      <c r="R49698" s="15">
        <v>3</v>
      </c>
    </row>
    <row r="49699" spans="18:18" x14ac:dyDescent="0.25">
      <c r="R49699" s="15">
        <v>3</v>
      </c>
    </row>
    <row r="49700" spans="18:18" x14ac:dyDescent="0.25">
      <c r="R49700" s="15">
        <v>3</v>
      </c>
    </row>
    <row r="49701" spans="18:18" x14ac:dyDescent="0.25">
      <c r="R49701" s="15">
        <v>3</v>
      </c>
    </row>
    <row r="49702" spans="18:18" x14ac:dyDescent="0.25">
      <c r="R49702" s="15">
        <v>3</v>
      </c>
    </row>
    <row r="49703" spans="18:18" x14ac:dyDescent="0.25">
      <c r="R49703" s="15">
        <v>3</v>
      </c>
    </row>
    <row r="49704" spans="18:18" x14ac:dyDescent="0.25">
      <c r="R49704" s="15">
        <v>3</v>
      </c>
    </row>
    <row r="49705" spans="18:18" x14ac:dyDescent="0.25">
      <c r="R49705" s="15">
        <v>3</v>
      </c>
    </row>
    <row r="49706" spans="18:18" x14ac:dyDescent="0.25">
      <c r="R49706" s="15">
        <v>3</v>
      </c>
    </row>
    <row r="49707" spans="18:18" x14ac:dyDescent="0.25">
      <c r="R49707" s="15">
        <v>3</v>
      </c>
    </row>
    <row r="49708" spans="18:18" x14ac:dyDescent="0.25">
      <c r="R49708" s="15">
        <v>3</v>
      </c>
    </row>
    <row r="49709" spans="18:18" x14ac:dyDescent="0.25">
      <c r="R49709" s="15">
        <v>3</v>
      </c>
    </row>
    <row r="49710" spans="18:18" x14ac:dyDescent="0.25">
      <c r="R49710" s="15">
        <v>3</v>
      </c>
    </row>
    <row r="49711" spans="18:18" x14ac:dyDescent="0.25">
      <c r="R49711" s="15">
        <v>3</v>
      </c>
    </row>
    <row r="49712" spans="18:18" x14ac:dyDescent="0.25">
      <c r="R49712" s="15">
        <v>3</v>
      </c>
    </row>
    <row r="49713" spans="18:18" x14ac:dyDescent="0.25">
      <c r="R49713" s="15">
        <v>3</v>
      </c>
    </row>
    <row r="49714" spans="18:18" x14ac:dyDescent="0.25">
      <c r="R49714" s="15">
        <v>1</v>
      </c>
    </row>
    <row r="49715" spans="18:18" x14ac:dyDescent="0.25">
      <c r="R49715" s="15">
        <v>1</v>
      </c>
    </row>
    <row r="49716" spans="18:18" x14ac:dyDescent="0.25">
      <c r="R49716" s="15">
        <v>1</v>
      </c>
    </row>
    <row r="49717" spans="18:18" x14ac:dyDescent="0.25">
      <c r="R49717" s="15">
        <v>1</v>
      </c>
    </row>
    <row r="49718" spans="18:18" x14ac:dyDescent="0.25">
      <c r="R49718" s="15">
        <v>1</v>
      </c>
    </row>
    <row r="49719" spans="18:18" x14ac:dyDescent="0.25">
      <c r="R49719" s="15">
        <v>1</v>
      </c>
    </row>
    <row r="49720" spans="18:18" x14ac:dyDescent="0.25">
      <c r="R49720" s="15">
        <v>1</v>
      </c>
    </row>
    <row r="49721" spans="18:18" x14ac:dyDescent="0.25">
      <c r="R49721" s="15">
        <v>1</v>
      </c>
    </row>
    <row r="49722" spans="18:18" x14ac:dyDescent="0.25">
      <c r="R49722" s="15">
        <v>1</v>
      </c>
    </row>
    <row r="49723" spans="18:18" x14ac:dyDescent="0.25">
      <c r="R49723" s="15">
        <v>1</v>
      </c>
    </row>
    <row r="49724" spans="18:18" x14ac:dyDescent="0.25">
      <c r="R49724" s="15">
        <v>1</v>
      </c>
    </row>
    <row r="49725" spans="18:18" x14ac:dyDescent="0.25">
      <c r="R49725" s="15">
        <v>1</v>
      </c>
    </row>
    <row r="49726" spans="18:18" x14ac:dyDescent="0.25">
      <c r="R49726" s="15">
        <v>1</v>
      </c>
    </row>
    <row r="49727" spans="18:18" x14ac:dyDescent="0.25">
      <c r="R49727" s="15">
        <v>1</v>
      </c>
    </row>
    <row r="49728" spans="18:18" x14ac:dyDescent="0.25">
      <c r="R49728" s="15">
        <v>1</v>
      </c>
    </row>
    <row r="49729" spans="18:18" x14ac:dyDescent="0.25">
      <c r="R49729" s="15">
        <v>1</v>
      </c>
    </row>
    <row r="49730" spans="18:18" x14ac:dyDescent="0.25">
      <c r="R49730" s="15">
        <v>1</v>
      </c>
    </row>
    <row r="49731" spans="18:18" x14ac:dyDescent="0.25">
      <c r="R49731" s="15">
        <v>1</v>
      </c>
    </row>
    <row r="49732" spans="18:18" x14ac:dyDescent="0.25">
      <c r="R49732" s="15">
        <v>1</v>
      </c>
    </row>
    <row r="49733" spans="18:18" x14ac:dyDescent="0.25">
      <c r="R49733" s="15">
        <v>1</v>
      </c>
    </row>
    <row r="49734" spans="18:18" x14ac:dyDescent="0.25">
      <c r="R49734" s="15">
        <v>1</v>
      </c>
    </row>
    <row r="49735" spans="18:18" x14ac:dyDescent="0.25">
      <c r="R49735" s="15">
        <v>1</v>
      </c>
    </row>
    <row r="49736" spans="18:18" x14ac:dyDescent="0.25">
      <c r="R49736" s="15">
        <v>1</v>
      </c>
    </row>
    <row r="49737" spans="18:18" x14ac:dyDescent="0.25">
      <c r="R49737" s="15">
        <v>1</v>
      </c>
    </row>
    <row r="49738" spans="18:18" x14ac:dyDescent="0.25">
      <c r="R49738" s="15">
        <v>1</v>
      </c>
    </row>
    <row r="49739" spans="18:18" x14ac:dyDescent="0.25">
      <c r="R49739" s="15">
        <v>1</v>
      </c>
    </row>
    <row r="49740" spans="18:18" x14ac:dyDescent="0.25">
      <c r="R49740" s="15">
        <v>1</v>
      </c>
    </row>
    <row r="49741" spans="18:18" x14ac:dyDescent="0.25">
      <c r="R49741" s="15">
        <v>1</v>
      </c>
    </row>
    <row r="49742" spans="18:18" x14ac:dyDescent="0.25">
      <c r="R49742" s="15">
        <v>1</v>
      </c>
    </row>
    <row r="49743" spans="18:18" x14ac:dyDescent="0.25">
      <c r="R49743" s="15">
        <v>1</v>
      </c>
    </row>
    <row r="49744" spans="18:18" x14ac:dyDescent="0.25">
      <c r="R49744" s="15">
        <v>1</v>
      </c>
    </row>
    <row r="49745" spans="18:18" x14ac:dyDescent="0.25">
      <c r="R49745" s="15">
        <v>1</v>
      </c>
    </row>
    <row r="49746" spans="18:18" x14ac:dyDescent="0.25">
      <c r="R49746" s="15">
        <v>1</v>
      </c>
    </row>
    <row r="49747" spans="18:18" x14ac:dyDescent="0.25">
      <c r="R49747" s="15">
        <v>1</v>
      </c>
    </row>
    <row r="49748" spans="18:18" x14ac:dyDescent="0.25">
      <c r="R49748" s="15">
        <v>1</v>
      </c>
    </row>
    <row r="49749" spans="18:18" x14ac:dyDescent="0.25">
      <c r="R49749" s="15">
        <v>1</v>
      </c>
    </row>
    <row r="49750" spans="18:18" x14ac:dyDescent="0.25">
      <c r="R49750" s="15">
        <v>1</v>
      </c>
    </row>
    <row r="49751" spans="18:18" x14ac:dyDescent="0.25">
      <c r="R49751" s="15">
        <v>1</v>
      </c>
    </row>
    <row r="49752" spans="18:18" x14ac:dyDescent="0.25">
      <c r="R49752" s="15">
        <v>1</v>
      </c>
    </row>
    <row r="49753" spans="18:18" x14ac:dyDescent="0.25">
      <c r="R49753" s="15">
        <v>1</v>
      </c>
    </row>
    <row r="49754" spans="18:18" x14ac:dyDescent="0.25">
      <c r="R49754" s="15">
        <v>1</v>
      </c>
    </row>
    <row r="49755" spans="18:18" x14ac:dyDescent="0.25">
      <c r="R49755" s="15">
        <v>1</v>
      </c>
    </row>
    <row r="49756" spans="18:18" x14ac:dyDescent="0.25">
      <c r="R49756" s="15">
        <v>1</v>
      </c>
    </row>
    <row r="49757" spans="18:18" x14ac:dyDescent="0.25">
      <c r="R49757" s="15">
        <v>1</v>
      </c>
    </row>
    <row r="49758" spans="18:18" x14ac:dyDescent="0.25">
      <c r="R49758" s="15">
        <v>1</v>
      </c>
    </row>
    <row r="49759" spans="18:18" x14ac:dyDescent="0.25">
      <c r="R49759" s="15">
        <v>1</v>
      </c>
    </row>
    <row r="49760" spans="18:18" x14ac:dyDescent="0.25">
      <c r="R49760" s="15">
        <v>1</v>
      </c>
    </row>
    <row r="49761" spans="18:18" x14ac:dyDescent="0.25">
      <c r="R49761" s="15">
        <v>1</v>
      </c>
    </row>
    <row r="49762" spans="18:18" x14ac:dyDescent="0.25">
      <c r="R49762" s="15">
        <v>1</v>
      </c>
    </row>
    <row r="49763" spans="18:18" x14ac:dyDescent="0.25">
      <c r="R49763" s="15">
        <v>1</v>
      </c>
    </row>
    <row r="49764" spans="18:18" x14ac:dyDescent="0.25">
      <c r="R49764" s="15">
        <v>1</v>
      </c>
    </row>
    <row r="49765" spans="18:18" x14ac:dyDescent="0.25">
      <c r="R49765" s="15">
        <v>1</v>
      </c>
    </row>
    <row r="49766" spans="18:18" x14ac:dyDescent="0.25">
      <c r="R49766" s="15">
        <v>1</v>
      </c>
    </row>
    <row r="49767" spans="18:18" x14ac:dyDescent="0.25">
      <c r="R49767" s="15">
        <v>1</v>
      </c>
    </row>
    <row r="49768" spans="18:18" x14ac:dyDescent="0.25">
      <c r="R49768" s="15">
        <v>1</v>
      </c>
    </row>
    <row r="49769" spans="18:18" x14ac:dyDescent="0.25">
      <c r="R49769" s="15">
        <v>1</v>
      </c>
    </row>
    <row r="49770" spans="18:18" x14ac:dyDescent="0.25">
      <c r="R49770" s="15">
        <v>1</v>
      </c>
    </row>
    <row r="49771" spans="18:18" x14ac:dyDescent="0.25">
      <c r="R49771" s="15">
        <v>1</v>
      </c>
    </row>
    <row r="49772" spans="18:18" x14ac:dyDescent="0.25">
      <c r="R49772" s="15">
        <v>1</v>
      </c>
    </row>
    <row r="49773" spans="18:18" x14ac:dyDescent="0.25">
      <c r="R49773" s="15">
        <v>1</v>
      </c>
    </row>
    <row r="49774" spans="18:18" x14ac:dyDescent="0.25">
      <c r="R49774" s="15">
        <v>1</v>
      </c>
    </row>
    <row r="49775" spans="18:18" x14ac:dyDescent="0.25">
      <c r="R49775" s="15">
        <v>1</v>
      </c>
    </row>
    <row r="49776" spans="18:18" x14ac:dyDescent="0.25">
      <c r="R49776" s="15">
        <v>1</v>
      </c>
    </row>
    <row r="49777" spans="18:18" x14ac:dyDescent="0.25">
      <c r="R49777" s="15">
        <v>1</v>
      </c>
    </row>
    <row r="49778" spans="18:18" x14ac:dyDescent="0.25">
      <c r="R49778" s="15">
        <v>1</v>
      </c>
    </row>
    <row r="49779" spans="18:18" x14ac:dyDescent="0.25">
      <c r="R49779" s="15">
        <v>1</v>
      </c>
    </row>
    <row r="49780" spans="18:18" x14ac:dyDescent="0.25">
      <c r="R49780" s="15">
        <v>1</v>
      </c>
    </row>
    <row r="49781" spans="18:18" x14ac:dyDescent="0.25">
      <c r="R49781" s="15">
        <v>1</v>
      </c>
    </row>
    <row r="49782" spans="18:18" x14ac:dyDescent="0.25">
      <c r="R49782" s="15">
        <v>1</v>
      </c>
    </row>
    <row r="49783" spans="18:18" x14ac:dyDescent="0.25">
      <c r="R49783" s="15">
        <v>1</v>
      </c>
    </row>
    <row r="49784" spans="18:18" x14ac:dyDescent="0.25">
      <c r="R49784" s="15">
        <v>1</v>
      </c>
    </row>
    <row r="49785" spans="18:18" x14ac:dyDescent="0.25">
      <c r="R49785" s="15">
        <v>1</v>
      </c>
    </row>
    <row r="49786" spans="18:18" x14ac:dyDescent="0.25">
      <c r="R49786" s="15">
        <v>1</v>
      </c>
    </row>
    <row r="49787" spans="18:18" x14ac:dyDescent="0.25">
      <c r="R49787" s="15">
        <v>1</v>
      </c>
    </row>
    <row r="49788" spans="18:18" x14ac:dyDescent="0.25">
      <c r="R49788" s="15">
        <v>1</v>
      </c>
    </row>
    <row r="49789" spans="18:18" x14ac:dyDescent="0.25">
      <c r="R49789" s="15">
        <v>1</v>
      </c>
    </row>
    <row r="49790" spans="18:18" x14ac:dyDescent="0.25">
      <c r="R49790" s="15">
        <v>1</v>
      </c>
    </row>
    <row r="49791" spans="18:18" x14ac:dyDescent="0.25">
      <c r="R49791" s="15">
        <v>3</v>
      </c>
    </row>
    <row r="49792" spans="18:18" x14ac:dyDescent="0.25">
      <c r="R49792" s="15">
        <v>3</v>
      </c>
    </row>
    <row r="49793" spans="18:18" x14ac:dyDescent="0.25">
      <c r="R49793" s="15">
        <v>3</v>
      </c>
    </row>
    <row r="49794" spans="18:18" x14ac:dyDescent="0.25">
      <c r="R49794" s="15">
        <v>3</v>
      </c>
    </row>
    <row r="49795" spans="18:18" x14ac:dyDescent="0.25">
      <c r="R49795" s="15">
        <v>3</v>
      </c>
    </row>
    <row r="49796" spans="18:18" x14ac:dyDescent="0.25">
      <c r="R49796" s="15">
        <v>3</v>
      </c>
    </row>
    <row r="49797" spans="18:18" x14ac:dyDescent="0.25">
      <c r="R49797" s="15">
        <v>3</v>
      </c>
    </row>
    <row r="49798" spans="18:18" x14ac:dyDescent="0.25">
      <c r="R49798" s="15">
        <v>3</v>
      </c>
    </row>
    <row r="49799" spans="18:18" x14ac:dyDescent="0.25">
      <c r="R49799" s="15">
        <v>3</v>
      </c>
    </row>
    <row r="49800" spans="18:18" x14ac:dyDescent="0.25">
      <c r="R49800" s="15">
        <v>3</v>
      </c>
    </row>
    <row r="49801" spans="18:18" x14ac:dyDescent="0.25">
      <c r="R49801" s="15">
        <v>3</v>
      </c>
    </row>
    <row r="49802" spans="18:18" x14ac:dyDescent="0.25">
      <c r="R49802" s="15">
        <v>3</v>
      </c>
    </row>
    <row r="49803" spans="18:18" x14ac:dyDescent="0.25">
      <c r="R49803" s="15">
        <v>3</v>
      </c>
    </row>
    <row r="49804" spans="18:18" x14ac:dyDescent="0.25">
      <c r="R49804" s="15">
        <v>3</v>
      </c>
    </row>
    <row r="49805" spans="18:18" x14ac:dyDescent="0.25">
      <c r="R49805" s="15">
        <v>3</v>
      </c>
    </row>
    <row r="49806" spans="18:18" x14ac:dyDescent="0.25">
      <c r="R49806" s="15">
        <v>3</v>
      </c>
    </row>
    <row r="49807" spans="18:18" x14ac:dyDescent="0.25">
      <c r="R49807" s="15">
        <v>3</v>
      </c>
    </row>
    <row r="49808" spans="18:18" x14ac:dyDescent="0.25">
      <c r="R49808" s="15">
        <v>3</v>
      </c>
    </row>
    <row r="49809" spans="18:18" x14ac:dyDescent="0.25">
      <c r="R49809" s="15">
        <v>3</v>
      </c>
    </row>
    <row r="49810" spans="18:18" x14ac:dyDescent="0.25">
      <c r="R49810" s="15">
        <v>3</v>
      </c>
    </row>
    <row r="49811" spans="18:18" x14ac:dyDescent="0.25">
      <c r="R49811" s="15">
        <v>3</v>
      </c>
    </row>
    <row r="49812" spans="18:18" x14ac:dyDescent="0.25">
      <c r="R49812" s="15">
        <v>3</v>
      </c>
    </row>
    <row r="49813" spans="18:18" x14ac:dyDescent="0.25">
      <c r="R49813" s="15">
        <v>3</v>
      </c>
    </row>
    <row r="49814" spans="18:18" x14ac:dyDescent="0.25">
      <c r="R49814" s="15">
        <v>3</v>
      </c>
    </row>
    <row r="49815" spans="18:18" x14ac:dyDescent="0.25">
      <c r="R49815" s="15">
        <v>3</v>
      </c>
    </row>
    <row r="49816" spans="18:18" x14ac:dyDescent="0.25">
      <c r="R49816" s="15">
        <v>3</v>
      </c>
    </row>
    <row r="49817" spans="18:18" x14ac:dyDescent="0.25">
      <c r="R49817" s="15">
        <v>3</v>
      </c>
    </row>
    <row r="49818" spans="18:18" x14ac:dyDescent="0.25">
      <c r="R49818" s="15">
        <v>3</v>
      </c>
    </row>
    <row r="49819" spans="18:18" x14ac:dyDescent="0.25">
      <c r="R49819" s="15">
        <v>3</v>
      </c>
    </row>
    <row r="49820" spans="18:18" x14ac:dyDescent="0.25">
      <c r="R49820" s="15">
        <v>3</v>
      </c>
    </row>
    <row r="49821" spans="18:18" x14ac:dyDescent="0.25">
      <c r="R49821" s="15">
        <v>3</v>
      </c>
    </row>
    <row r="49822" spans="18:18" x14ac:dyDescent="0.25">
      <c r="R49822" s="15">
        <v>3</v>
      </c>
    </row>
    <row r="49823" spans="18:18" x14ac:dyDescent="0.25">
      <c r="R49823" s="15">
        <v>3</v>
      </c>
    </row>
    <row r="49824" spans="18:18" x14ac:dyDescent="0.25">
      <c r="R49824" s="15">
        <v>3</v>
      </c>
    </row>
    <row r="49825" spans="18:18" x14ac:dyDescent="0.25">
      <c r="R49825" s="15">
        <v>3</v>
      </c>
    </row>
    <row r="49826" spans="18:18" x14ac:dyDescent="0.25">
      <c r="R49826" s="15">
        <v>3</v>
      </c>
    </row>
    <row r="49827" spans="18:18" x14ac:dyDescent="0.25">
      <c r="R49827" s="15">
        <v>3</v>
      </c>
    </row>
    <row r="49828" spans="18:18" x14ac:dyDescent="0.25">
      <c r="R49828" s="15">
        <v>3</v>
      </c>
    </row>
    <row r="49829" spans="18:18" x14ac:dyDescent="0.25">
      <c r="R49829" s="15">
        <v>3</v>
      </c>
    </row>
    <row r="49830" spans="18:18" x14ac:dyDescent="0.25">
      <c r="R49830" s="15">
        <v>3</v>
      </c>
    </row>
    <row r="49831" spans="18:18" x14ac:dyDescent="0.25">
      <c r="R49831" s="15">
        <v>3</v>
      </c>
    </row>
    <row r="49832" spans="18:18" x14ac:dyDescent="0.25">
      <c r="R49832" s="15">
        <v>3</v>
      </c>
    </row>
    <row r="49833" spans="18:18" x14ac:dyDescent="0.25">
      <c r="R49833" s="15">
        <v>3</v>
      </c>
    </row>
    <row r="49834" spans="18:18" x14ac:dyDescent="0.25">
      <c r="R49834" s="15">
        <v>3</v>
      </c>
    </row>
    <row r="49835" spans="18:18" x14ac:dyDescent="0.25">
      <c r="R49835" s="15">
        <v>3</v>
      </c>
    </row>
    <row r="49836" spans="18:18" x14ac:dyDescent="0.25">
      <c r="R49836" s="15">
        <v>3</v>
      </c>
    </row>
    <row r="49837" spans="18:18" x14ac:dyDescent="0.25">
      <c r="R49837" s="15">
        <v>3</v>
      </c>
    </row>
    <row r="49838" spans="18:18" x14ac:dyDescent="0.25">
      <c r="R49838" s="15">
        <v>3</v>
      </c>
    </row>
    <row r="49839" spans="18:18" x14ac:dyDescent="0.25">
      <c r="R49839" s="15">
        <v>3</v>
      </c>
    </row>
    <row r="49840" spans="18:18" x14ac:dyDescent="0.25">
      <c r="R49840" s="15">
        <v>3</v>
      </c>
    </row>
    <row r="49841" spans="18:18" x14ac:dyDescent="0.25">
      <c r="R49841" s="15">
        <v>3</v>
      </c>
    </row>
    <row r="49842" spans="18:18" x14ac:dyDescent="0.25">
      <c r="R49842" s="15">
        <v>3</v>
      </c>
    </row>
    <row r="49843" spans="18:18" x14ac:dyDescent="0.25">
      <c r="R49843" s="15">
        <v>3</v>
      </c>
    </row>
    <row r="49844" spans="18:18" x14ac:dyDescent="0.25">
      <c r="R49844" s="15">
        <v>3</v>
      </c>
    </row>
    <row r="49845" spans="18:18" x14ac:dyDescent="0.25">
      <c r="R49845" s="15">
        <v>3</v>
      </c>
    </row>
    <row r="49846" spans="18:18" x14ac:dyDescent="0.25">
      <c r="R49846" s="15">
        <v>3</v>
      </c>
    </row>
    <row r="49847" spans="18:18" x14ac:dyDescent="0.25">
      <c r="R49847" s="15">
        <v>3</v>
      </c>
    </row>
    <row r="49848" spans="18:18" x14ac:dyDescent="0.25">
      <c r="R49848" s="15">
        <v>3</v>
      </c>
    </row>
    <row r="49849" spans="18:18" x14ac:dyDescent="0.25">
      <c r="R49849" s="15">
        <v>3</v>
      </c>
    </row>
    <row r="49850" spans="18:18" x14ac:dyDescent="0.25">
      <c r="R49850" s="15">
        <v>3</v>
      </c>
    </row>
    <row r="49851" spans="18:18" x14ac:dyDescent="0.25">
      <c r="R49851" s="15">
        <v>3</v>
      </c>
    </row>
    <row r="49852" spans="18:18" x14ac:dyDescent="0.25">
      <c r="R49852" s="15">
        <v>3</v>
      </c>
    </row>
    <row r="49853" spans="18:18" x14ac:dyDescent="0.25">
      <c r="R49853" s="15">
        <v>3</v>
      </c>
    </row>
    <row r="49854" spans="18:18" x14ac:dyDescent="0.25">
      <c r="R49854" s="15">
        <v>3</v>
      </c>
    </row>
    <row r="49855" spans="18:18" x14ac:dyDescent="0.25">
      <c r="R49855" s="15">
        <v>3</v>
      </c>
    </row>
    <row r="49856" spans="18:18" x14ac:dyDescent="0.25">
      <c r="R49856" s="15">
        <v>3</v>
      </c>
    </row>
    <row r="49857" spans="18:18" x14ac:dyDescent="0.25">
      <c r="R49857" s="15">
        <v>3</v>
      </c>
    </row>
    <row r="49858" spans="18:18" x14ac:dyDescent="0.25">
      <c r="R49858" s="15">
        <v>4</v>
      </c>
    </row>
    <row r="49859" spans="18:18" x14ac:dyDescent="0.25">
      <c r="R49859" s="15">
        <v>4</v>
      </c>
    </row>
    <row r="49860" spans="18:18" x14ac:dyDescent="0.25">
      <c r="R49860" s="15">
        <v>4</v>
      </c>
    </row>
    <row r="49861" spans="18:18" x14ac:dyDescent="0.25">
      <c r="R49861" s="15">
        <v>4</v>
      </c>
    </row>
    <row r="49862" spans="18:18" x14ac:dyDescent="0.25">
      <c r="R49862" s="15">
        <v>4</v>
      </c>
    </row>
    <row r="49863" spans="18:18" x14ac:dyDescent="0.25">
      <c r="R49863" s="15">
        <v>4</v>
      </c>
    </row>
    <row r="49864" spans="18:18" x14ac:dyDescent="0.25">
      <c r="R49864" s="15">
        <v>4</v>
      </c>
    </row>
    <row r="49865" spans="18:18" x14ac:dyDescent="0.25">
      <c r="R49865" s="15">
        <v>4</v>
      </c>
    </row>
    <row r="49866" spans="18:18" x14ac:dyDescent="0.25">
      <c r="R49866" s="15">
        <v>4</v>
      </c>
    </row>
    <row r="49867" spans="18:18" x14ac:dyDescent="0.25">
      <c r="R49867" s="15">
        <v>4</v>
      </c>
    </row>
    <row r="49868" spans="18:18" x14ac:dyDescent="0.25">
      <c r="R49868" s="15">
        <v>4</v>
      </c>
    </row>
    <row r="49869" spans="18:18" x14ac:dyDescent="0.25">
      <c r="R49869" s="15">
        <v>4</v>
      </c>
    </row>
    <row r="49870" spans="18:18" x14ac:dyDescent="0.25">
      <c r="R49870" s="15">
        <v>4</v>
      </c>
    </row>
    <row r="49871" spans="18:18" x14ac:dyDescent="0.25">
      <c r="R49871" s="15">
        <v>4</v>
      </c>
    </row>
    <row r="49872" spans="18:18" x14ac:dyDescent="0.25">
      <c r="R49872" s="15">
        <v>4</v>
      </c>
    </row>
    <row r="49873" spans="18:18" x14ac:dyDescent="0.25">
      <c r="R49873" s="15">
        <v>4</v>
      </c>
    </row>
    <row r="49874" spans="18:18" x14ac:dyDescent="0.25">
      <c r="R49874" s="15">
        <v>4</v>
      </c>
    </row>
    <row r="49875" spans="18:18" x14ac:dyDescent="0.25">
      <c r="R49875" s="15">
        <v>3</v>
      </c>
    </row>
    <row r="49876" spans="18:18" x14ac:dyDescent="0.25">
      <c r="R49876" s="15">
        <v>3</v>
      </c>
    </row>
    <row r="49877" spans="18:18" x14ac:dyDescent="0.25">
      <c r="R49877" s="15">
        <v>3</v>
      </c>
    </row>
    <row r="49878" spans="18:18" x14ac:dyDescent="0.25">
      <c r="R49878" s="15">
        <v>3</v>
      </c>
    </row>
    <row r="49879" spans="18:18" x14ac:dyDescent="0.25">
      <c r="R49879" s="15">
        <v>3</v>
      </c>
    </row>
    <row r="49880" spans="18:18" x14ac:dyDescent="0.25">
      <c r="R49880" s="15">
        <v>3</v>
      </c>
    </row>
    <row r="49881" spans="18:18" x14ac:dyDescent="0.25">
      <c r="R49881" s="15">
        <v>3</v>
      </c>
    </row>
    <row r="49882" spans="18:18" x14ac:dyDescent="0.25">
      <c r="R49882" s="15">
        <v>3</v>
      </c>
    </row>
    <row r="49883" spans="18:18" x14ac:dyDescent="0.25">
      <c r="R49883" s="15">
        <v>3</v>
      </c>
    </row>
    <row r="49884" spans="18:18" x14ac:dyDescent="0.25">
      <c r="R49884" s="15">
        <v>3</v>
      </c>
    </row>
    <row r="49885" spans="18:18" x14ac:dyDescent="0.25">
      <c r="R49885" s="15">
        <v>3</v>
      </c>
    </row>
    <row r="49886" spans="18:18" x14ac:dyDescent="0.25">
      <c r="R49886" s="15">
        <v>3</v>
      </c>
    </row>
    <row r="49887" spans="18:18" x14ac:dyDescent="0.25">
      <c r="R49887" s="15">
        <v>3</v>
      </c>
    </row>
    <row r="49888" spans="18:18" x14ac:dyDescent="0.25">
      <c r="R49888" s="15">
        <v>3</v>
      </c>
    </row>
    <row r="49889" spans="18:18" x14ac:dyDescent="0.25">
      <c r="R49889" s="15">
        <v>3</v>
      </c>
    </row>
    <row r="49890" spans="18:18" x14ac:dyDescent="0.25">
      <c r="R49890" s="15">
        <v>3</v>
      </c>
    </row>
    <row r="49891" spans="18:18" x14ac:dyDescent="0.25">
      <c r="R49891" s="15">
        <v>3</v>
      </c>
    </row>
    <row r="49892" spans="18:18" x14ac:dyDescent="0.25">
      <c r="R49892" s="15">
        <v>3</v>
      </c>
    </row>
    <row r="49893" spans="18:18" x14ac:dyDescent="0.25">
      <c r="R49893" s="15">
        <v>3</v>
      </c>
    </row>
    <row r="49894" spans="18:18" x14ac:dyDescent="0.25">
      <c r="R49894" s="15">
        <v>3</v>
      </c>
    </row>
    <row r="49895" spans="18:18" x14ac:dyDescent="0.25">
      <c r="R49895" s="15">
        <v>3</v>
      </c>
    </row>
    <row r="49896" spans="18:18" x14ac:dyDescent="0.25">
      <c r="R49896" s="15">
        <v>3</v>
      </c>
    </row>
    <row r="49897" spans="18:18" x14ac:dyDescent="0.25">
      <c r="R49897" s="15">
        <v>3</v>
      </c>
    </row>
    <row r="49898" spans="18:18" x14ac:dyDescent="0.25">
      <c r="R49898" s="15">
        <v>3</v>
      </c>
    </row>
    <row r="49899" spans="18:18" x14ac:dyDescent="0.25">
      <c r="R49899" s="15">
        <v>3</v>
      </c>
    </row>
    <row r="49900" spans="18:18" x14ac:dyDescent="0.25">
      <c r="R49900" s="15">
        <v>4</v>
      </c>
    </row>
    <row r="49901" spans="18:18" x14ac:dyDescent="0.25">
      <c r="R49901" s="15">
        <v>4</v>
      </c>
    </row>
    <row r="49902" spans="18:18" x14ac:dyDescent="0.25">
      <c r="R49902" s="15">
        <v>4</v>
      </c>
    </row>
    <row r="49903" spans="18:18" x14ac:dyDescent="0.25">
      <c r="R49903" s="15">
        <v>4</v>
      </c>
    </row>
    <row r="49904" spans="18:18" x14ac:dyDescent="0.25">
      <c r="R49904" s="15">
        <v>4</v>
      </c>
    </row>
    <row r="49905" spans="18:18" x14ac:dyDescent="0.25">
      <c r="R49905" s="15">
        <v>4</v>
      </c>
    </row>
    <row r="49906" spans="18:18" x14ac:dyDescent="0.25">
      <c r="R49906" s="15">
        <v>4</v>
      </c>
    </row>
    <row r="49907" spans="18:18" x14ac:dyDescent="0.25">
      <c r="R49907" s="15">
        <v>4</v>
      </c>
    </row>
    <row r="49908" spans="18:18" x14ac:dyDescent="0.25">
      <c r="R49908" s="15">
        <v>4</v>
      </c>
    </row>
    <row r="49909" spans="18:18" x14ac:dyDescent="0.25">
      <c r="R49909" s="15">
        <v>4</v>
      </c>
    </row>
    <row r="49910" spans="18:18" x14ac:dyDescent="0.25">
      <c r="R49910" s="15">
        <v>4</v>
      </c>
    </row>
    <row r="49911" spans="18:18" x14ac:dyDescent="0.25">
      <c r="R49911" s="15">
        <v>4</v>
      </c>
    </row>
    <row r="49912" spans="18:18" x14ac:dyDescent="0.25">
      <c r="R49912" s="15">
        <v>4</v>
      </c>
    </row>
    <row r="49913" spans="18:18" x14ac:dyDescent="0.25">
      <c r="R49913" s="15">
        <v>4</v>
      </c>
    </row>
    <row r="49914" spans="18:18" x14ac:dyDescent="0.25">
      <c r="R49914" s="15">
        <v>4</v>
      </c>
    </row>
    <row r="49915" spans="18:18" x14ac:dyDescent="0.25">
      <c r="R49915" s="15">
        <v>4</v>
      </c>
    </row>
    <row r="49916" spans="18:18" x14ac:dyDescent="0.25">
      <c r="R49916" s="15">
        <v>3</v>
      </c>
    </row>
    <row r="49917" spans="18:18" x14ac:dyDescent="0.25">
      <c r="R49917" s="15">
        <v>3</v>
      </c>
    </row>
    <row r="49918" spans="18:18" x14ac:dyDescent="0.25">
      <c r="R49918" s="15">
        <v>3</v>
      </c>
    </row>
    <row r="49919" spans="18:18" x14ac:dyDescent="0.25">
      <c r="R49919" s="15">
        <v>3</v>
      </c>
    </row>
    <row r="49920" spans="18:18" x14ac:dyDescent="0.25">
      <c r="R49920" s="15">
        <v>3</v>
      </c>
    </row>
    <row r="49921" spans="18:18" x14ac:dyDescent="0.25">
      <c r="R49921" s="15">
        <v>5</v>
      </c>
    </row>
    <row r="49922" spans="18:18" x14ac:dyDescent="0.25">
      <c r="R49922" s="15">
        <v>5</v>
      </c>
    </row>
    <row r="49923" spans="18:18" x14ac:dyDescent="0.25">
      <c r="R49923" s="15">
        <v>5</v>
      </c>
    </row>
    <row r="49924" spans="18:18" x14ac:dyDescent="0.25">
      <c r="R49924" s="15">
        <v>5</v>
      </c>
    </row>
    <row r="49925" spans="18:18" x14ac:dyDescent="0.25">
      <c r="R49925" s="15">
        <v>5</v>
      </c>
    </row>
    <row r="49926" spans="18:18" x14ac:dyDescent="0.25">
      <c r="R49926" s="15">
        <v>5</v>
      </c>
    </row>
    <row r="49927" spans="18:18" x14ac:dyDescent="0.25">
      <c r="R49927" s="15">
        <v>3</v>
      </c>
    </row>
    <row r="49928" spans="18:18" x14ac:dyDescent="0.25">
      <c r="R49928" s="15">
        <v>3</v>
      </c>
    </row>
    <row r="49929" spans="18:18" x14ac:dyDescent="0.25">
      <c r="R49929" s="15">
        <v>3</v>
      </c>
    </row>
    <row r="49930" spans="18:18" x14ac:dyDescent="0.25">
      <c r="R49930" s="15">
        <v>3</v>
      </c>
    </row>
    <row r="49931" spans="18:18" x14ac:dyDescent="0.25">
      <c r="R49931" s="15">
        <v>3</v>
      </c>
    </row>
    <row r="49932" spans="18:18" x14ac:dyDescent="0.25">
      <c r="R49932" s="15">
        <v>3</v>
      </c>
    </row>
    <row r="49933" spans="18:18" x14ac:dyDescent="0.25">
      <c r="R49933" s="15">
        <v>3</v>
      </c>
    </row>
    <row r="49934" spans="18:18" x14ac:dyDescent="0.25">
      <c r="R49934" s="15">
        <v>3</v>
      </c>
    </row>
    <row r="49935" spans="18:18" x14ac:dyDescent="0.25">
      <c r="R49935" s="15">
        <v>3</v>
      </c>
    </row>
    <row r="49936" spans="18:18" x14ac:dyDescent="0.25">
      <c r="R49936" s="15">
        <v>3</v>
      </c>
    </row>
    <row r="49937" spans="18:18" x14ac:dyDescent="0.25">
      <c r="R49937" s="15">
        <v>3</v>
      </c>
    </row>
    <row r="49938" spans="18:18" x14ac:dyDescent="0.25">
      <c r="R49938" s="15">
        <v>3</v>
      </c>
    </row>
    <row r="49939" spans="18:18" x14ac:dyDescent="0.25">
      <c r="R49939" s="15">
        <v>3</v>
      </c>
    </row>
    <row r="49940" spans="18:18" x14ac:dyDescent="0.25">
      <c r="R49940" s="15">
        <v>3</v>
      </c>
    </row>
    <row r="49941" spans="18:18" x14ac:dyDescent="0.25">
      <c r="R49941" s="15">
        <v>3</v>
      </c>
    </row>
    <row r="49942" spans="18:18" x14ac:dyDescent="0.25">
      <c r="R49942" s="15">
        <v>3</v>
      </c>
    </row>
    <row r="49943" spans="18:18" x14ac:dyDescent="0.25">
      <c r="R49943" s="15">
        <v>3</v>
      </c>
    </row>
    <row r="49944" spans="18:18" x14ac:dyDescent="0.25">
      <c r="R49944" s="15">
        <v>3</v>
      </c>
    </row>
    <row r="49945" spans="18:18" x14ac:dyDescent="0.25">
      <c r="R49945" s="15">
        <v>3</v>
      </c>
    </row>
    <row r="49946" spans="18:18" x14ac:dyDescent="0.25">
      <c r="R49946" s="15">
        <v>3</v>
      </c>
    </row>
    <row r="49947" spans="18:18" x14ac:dyDescent="0.25">
      <c r="R49947" s="15">
        <v>3</v>
      </c>
    </row>
    <row r="49948" spans="18:18" x14ac:dyDescent="0.25">
      <c r="R49948" s="15">
        <v>3</v>
      </c>
    </row>
    <row r="49949" spans="18:18" x14ac:dyDescent="0.25">
      <c r="R49949" s="15">
        <v>3</v>
      </c>
    </row>
    <row r="49950" spans="18:18" x14ac:dyDescent="0.25">
      <c r="R49950" s="15">
        <v>3</v>
      </c>
    </row>
    <row r="49951" spans="18:18" x14ac:dyDescent="0.25">
      <c r="R49951" s="15">
        <v>3</v>
      </c>
    </row>
    <row r="49952" spans="18:18" x14ac:dyDescent="0.25">
      <c r="R49952" s="15">
        <v>1</v>
      </c>
    </row>
    <row r="49953" spans="18:18" x14ac:dyDescent="0.25">
      <c r="R49953" s="15">
        <v>1</v>
      </c>
    </row>
    <row r="49954" spans="18:18" x14ac:dyDescent="0.25">
      <c r="R49954" s="15">
        <v>1</v>
      </c>
    </row>
    <row r="49955" spans="18:18" x14ac:dyDescent="0.25">
      <c r="R49955" s="15">
        <v>1</v>
      </c>
    </row>
    <row r="49956" spans="18:18" x14ac:dyDescent="0.25">
      <c r="R49956" s="15">
        <v>1</v>
      </c>
    </row>
    <row r="49957" spans="18:18" x14ac:dyDescent="0.25">
      <c r="R49957" s="15">
        <v>1</v>
      </c>
    </row>
    <row r="49958" spans="18:18" x14ac:dyDescent="0.25">
      <c r="R49958" s="15">
        <v>1</v>
      </c>
    </row>
    <row r="49959" spans="18:18" x14ac:dyDescent="0.25">
      <c r="R49959" s="15">
        <v>1</v>
      </c>
    </row>
    <row r="49960" spans="18:18" x14ac:dyDescent="0.25">
      <c r="R49960" s="15">
        <v>1</v>
      </c>
    </row>
    <row r="49961" spans="18:18" x14ac:dyDescent="0.25">
      <c r="R49961" s="15">
        <v>1</v>
      </c>
    </row>
    <row r="49962" spans="18:18" x14ac:dyDescent="0.25">
      <c r="R49962" s="15">
        <v>1</v>
      </c>
    </row>
    <row r="49963" spans="18:18" x14ac:dyDescent="0.25">
      <c r="R49963" s="15">
        <v>1</v>
      </c>
    </row>
    <row r="49964" spans="18:18" x14ac:dyDescent="0.25">
      <c r="R49964" s="15">
        <v>1</v>
      </c>
    </row>
    <row r="49965" spans="18:18" x14ac:dyDescent="0.25">
      <c r="R49965" s="15">
        <v>1</v>
      </c>
    </row>
    <row r="49966" spans="18:18" x14ac:dyDescent="0.25">
      <c r="R49966" s="15">
        <v>1</v>
      </c>
    </row>
    <row r="49967" spans="18:18" x14ac:dyDescent="0.25">
      <c r="R49967" s="15">
        <v>1</v>
      </c>
    </row>
    <row r="49968" spans="18:18" x14ac:dyDescent="0.25">
      <c r="R49968" s="15">
        <v>1</v>
      </c>
    </row>
    <row r="49969" spans="18:18" x14ac:dyDescent="0.25">
      <c r="R49969" s="15">
        <v>1</v>
      </c>
    </row>
    <row r="49970" spans="18:18" x14ac:dyDescent="0.25">
      <c r="R49970" s="15">
        <v>1</v>
      </c>
    </row>
    <row r="49971" spans="18:18" x14ac:dyDescent="0.25">
      <c r="R49971" s="15">
        <v>1</v>
      </c>
    </row>
    <row r="49972" spans="18:18" x14ac:dyDescent="0.25">
      <c r="R49972" s="15">
        <v>1</v>
      </c>
    </row>
    <row r="49973" spans="18:18" x14ac:dyDescent="0.25">
      <c r="R49973" s="15">
        <v>1</v>
      </c>
    </row>
    <row r="49974" spans="18:18" x14ac:dyDescent="0.25">
      <c r="R49974" s="15">
        <v>1</v>
      </c>
    </row>
    <row r="49975" spans="18:18" x14ac:dyDescent="0.25">
      <c r="R49975" s="15">
        <v>1</v>
      </c>
    </row>
    <row r="49976" spans="18:18" x14ac:dyDescent="0.25">
      <c r="R49976" s="15">
        <v>1</v>
      </c>
    </row>
    <row r="49977" spans="18:18" x14ac:dyDescent="0.25">
      <c r="R49977" s="15">
        <v>1</v>
      </c>
    </row>
    <row r="49978" spans="18:18" x14ac:dyDescent="0.25">
      <c r="R49978" s="15">
        <v>1</v>
      </c>
    </row>
    <row r="49979" spans="18:18" x14ac:dyDescent="0.25">
      <c r="R49979" s="15">
        <v>1</v>
      </c>
    </row>
    <row r="49980" spans="18:18" x14ac:dyDescent="0.25">
      <c r="R49980" s="15">
        <v>1</v>
      </c>
    </row>
    <row r="49981" spans="18:18" x14ac:dyDescent="0.25">
      <c r="R49981" s="15">
        <v>1</v>
      </c>
    </row>
    <row r="49982" spans="18:18" x14ac:dyDescent="0.25">
      <c r="R49982" s="15">
        <v>1</v>
      </c>
    </row>
    <row r="49983" spans="18:18" x14ac:dyDescent="0.25">
      <c r="R49983" s="15">
        <v>1</v>
      </c>
    </row>
    <row r="49984" spans="18:18" x14ac:dyDescent="0.25">
      <c r="R49984" s="15">
        <v>1</v>
      </c>
    </row>
    <row r="49985" spans="18:18" x14ac:dyDescent="0.25">
      <c r="R49985" s="15">
        <v>1</v>
      </c>
    </row>
    <row r="49986" spans="18:18" x14ac:dyDescent="0.25">
      <c r="R49986" s="15">
        <v>1</v>
      </c>
    </row>
    <row r="49987" spans="18:18" x14ac:dyDescent="0.25">
      <c r="R49987" s="15">
        <v>1</v>
      </c>
    </row>
    <row r="49988" spans="18:18" x14ac:dyDescent="0.25">
      <c r="R49988" s="15">
        <v>1</v>
      </c>
    </row>
    <row r="49989" spans="18:18" x14ac:dyDescent="0.25">
      <c r="R49989" s="15">
        <v>1</v>
      </c>
    </row>
    <row r="49990" spans="18:18" x14ac:dyDescent="0.25">
      <c r="R49990" s="15">
        <v>1</v>
      </c>
    </row>
    <row r="49991" spans="18:18" x14ac:dyDescent="0.25">
      <c r="R49991" s="15">
        <v>1</v>
      </c>
    </row>
    <row r="49992" spans="18:18" x14ac:dyDescent="0.25">
      <c r="R49992" s="15">
        <v>1</v>
      </c>
    </row>
    <row r="49993" spans="18:18" x14ac:dyDescent="0.25">
      <c r="R49993" s="15">
        <v>1</v>
      </c>
    </row>
    <row r="49994" spans="18:18" x14ac:dyDescent="0.25">
      <c r="R49994" s="15">
        <v>1</v>
      </c>
    </row>
    <row r="49995" spans="18:18" x14ac:dyDescent="0.25">
      <c r="R49995" s="15">
        <v>1</v>
      </c>
    </row>
    <row r="49996" spans="18:18" x14ac:dyDescent="0.25">
      <c r="R49996" s="15">
        <v>1</v>
      </c>
    </row>
    <row r="49997" spans="18:18" x14ac:dyDescent="0.25">
      <c r="R49997" s="15">
        <v>1</v>
      </c>
    </row>
    <row r="49998" spans="18:18" x14ac:dyDescent="0.25">
      <c r="R49998" s="15">
        <v>1</v>
      </c>
    </row>
    <row r="49999" spans="18:18" x14ac:dyDescent="0.25">
      <c r="R49999" s="15">
        <v>1</v>
      </c>
    </row>
    <row r="50000" spans="18:18" x14ac:dyDescent="0.25">
      <c r="R50000" s="15">
        <v>1</v>
      </c>
    </row>
    <row r="50001" spans="18:18" x14ac:dyDescent="0.25">
      <c r="R50001" s="15">
        <v>1</v>
      </c>
    </row>
    <row r="50002" spans="18:18" x14ac:dyDescent="0.25">
      <c r="R50002" s="15">
        <v>1</v>
      </c>
    </row>
    <row r="50003" spans="18:18" x14ac:dyDescent="0.25">
      <c r="R50003" s="15">
        <v>1</v>
      </c>
    </row>
    <row r="50004" spans="18:18" x14ac:dyDescent="0.25">
      <c r="R50004" s="15">
        <v>1</v>
      </c>
    </row>
    <row r="50005" spans="18:18" x14ac:dyDescent="0.25">
      <c r="R50005" s="15">
        <v>1</v>
      </c>
    </row>
    <row r="50006" spans="18:18" x14ac:dyDescent="0.25">
      <c r="R50006" s="15">
        <v>1</v>
      </c>
    </row>
    <row r="50007" spans="18:18" x14ac:dyDescent="0.25">
      <c r="R50007" s="15">
        <v>1</v>
      </c>
    </row>
    <row r="50008" spans="18:18" x14ac:dyDescent="0.25">
      <c r="R50008" s="15">
        <v>1</v>
      </c>
    </row>
    <row r="50009" spans="18:18" x14ac:dyDescent="0.25">
      <c r="R50009" s="15">
        <v>1</v>
      </c>
    </row>
    <row r="50010" spans="18:18" x14ac:dyDescent="0.25">
      <c r="R50010" s="15">
        <v>1</v>
      </c>
    </row>
    <row r="50011" spans="18:18" x14ac:dyDescent="0.25">
      <c r="R50011" s="15">
        <v>1</v>
      </c>
    </row>
    <row r="50012" spans="18:18" x14ac:dyDescent="0.25">
      <c r="R50012" s="15">
        <v>1</v>
      </c>
    </row>
    <row r="50013" spans="18:18" x14ac:dyDescent="0.25">
      <c r="R50013" s="15">
        <v>1</v>
      </c>
    </row>
    <row r="50014" spans="18:18" x14ac:dyDescent="0.25">
      <c r="R50014" s="15">
        <v>1</v>
      </c>
    </row>
    <row r="50015" spans="18:18" x14ac:dyDescent="0.25">
      <c r="R50015" s="15">
        <v>1</v>
      </c>
    </row>
    <row r="50016" spans="18:18" x14ac:dyDescent="0.25">
      <c r="R50016" s="15">
        <v>1</v>
      </c>
    </row>
    <row r="50017" spans="18:18" x14ac:dyDescent="0.25">
      <c r="R50017" s="15">
        <v>1</v>
      </c>
    </row>
    <row r="50018" spans="18:18" x14ac:dyDescent="0.25">
      <c r="R50018" s="15">
        <v>1</v>
      </c>
    </row>
    <row r="50019" spans="18:18" x14ac:dyDescent="0.25">
      <c r="R50019" s="15">
        <v>1</v>
      </c>
    </row>
    <row r="50020" spans="18:18" x14ac:dyDescent="0.25">
      <c r="R50020" s="15">
        <v>2</v>
      </c>
    </row>
    <row r="50021" spans="18:18" x14ac:dyDescent="0.25">
      <c r="R50021" s="15">
        <v>2</v>
      </c>
    </row>
    <row r="50022" spans="18:18" x14ac:dyDescent="0.25">
      <c r="R50022" s="15">
        <v>2</v>
      </c>
    </row>
    <row r="50023" spans="18:18" x14ac:dyDescent="0.25">
      <c r="R50023" s="15">
        <v>2</v>
      </c>
    </row>
    <row r="50024" spans="18:18" x14ac:dyDescent="0.25">
      <c r="R50024" s="15">
        <v>2</v>
      </c>
    </row>
    <row r="50025" spans="18:18" x14ac:dyDescent="0.25">
      <c r="R50025" s="15">
        <v>2</v>
      </c>
    </row>
    <row r="50026" spans="18:18" x14ac:dyDescent="0.25">
      <c r="R50026" s="15">
        <v>2</v>
      </c>
    </row>
    <row r="50027" spans="18:18" x14ac:dyDescent="0.25">
      <c r="R50027" s="15">
        <v>2</v>
      </c>
    </row>
    <row r="50028" spans="18:18" x14ac:dyDescent="0.25">
      <c r="R50028" s="15">
        <v>2</v>
      </c>
    </row>
    <row r="50029" spans="18:18" x14ac:dyDescent="0.25">
      <c r="R50029" s="15">
        <v>2</v>
      </c>
    </row>
    <row r="50030" spans="18:18" x14ac:dyDescent="0.25">
      <c r="R50030" s="15">
        <v>2</v>
      </c>
    </row>
    <row r="50031" spans="18:18" x14ac:dyDescent="0.25">
      <c r="R50031" s="15">
        <v>2</v>
      </c>
    </row>
    <row r="50032" spans="18:18" x14ac:dyDescent="0.25">
      <c r="R50032" s="15">
        <v>2</v>
      </c>
    </row>
    <row r="50033" spans="18:18" x14ac:dyDescent="0.25">
      <c r="R50033" s="15">
        <v>1</v>
      </c>
    </row>
    <row r="50034" spans="18:18" x14ac:dyDescent="0.25">
      <c r="R50034" s="15">
        <v>1</v>
      </c>
    </row>
    <row r="50035" spans="18:18" x14ac:dyDescent="0.25">
      <c r="R50035" s="15">
        <v>1</v>
      </c>
    </row>
    <row r="50036" spans="18:18" x14ac:dyDescent="0.25">
      <c r="R50036" s="15">
        <v>1</v>
      </c>
    </row>
    <row r="50037" spans="18:18" x14ac:dyDescent="0.25">
      <c r="R50037" s="15">
        <v>1</v>
      </c>
    </row>
    <row r="50038" spans="18:18" x14ac:dyDescent="0.25">
      <c r="R50038" s="15">
        <v>1</v>
      </c>
    </row>
    <row r="50039" spans="18:18" x14ac:dyDescent="0.25">
      <c r="R50039" s="15">
        <v>1</v>
      </c>
    </row>
    <row r="50040" spans="18:18" x14ac:dyDescent="0.25">
      <c r="R50040" s="15">
        <v>1</v>
      </c>
    </row>
    <row r="50041" spans="18:18" x14ac:dyDescent="0.25">
      <c r="R50041" s="15">
        <v>1</v>
      </c>
    </row>
    <row r="50042" spans="18:18" x14ac:dyDescent="0.25">
      <c r="R50042" s="15">
        <v>1</v>
      </c>
    </row>
    <row r="50043" spans="18:18" x14ac:dyDescent="0.25">
      <c r="R50043" s="15">
        <v>1</v>
      </c>
    </row>
    <row r="50044" spans="18:18" x14ac:dyDescent="0.25">
      <c r="R50044" s="15">
        <v>1</v>
      </c>
    </row>
    <row r="50045" spans="18:18" x14ac:dyDescent="0.25">
      <c r="R50045" s="15">
        <v>1</v>
      </c>
    </row>
    <row r="50046" spans="18:18" x14ac:dyDescent="0.25">
      <c r="R50046" s="15">
        <v>1</v>
      </c>
    </row>
    <row r="50047" spans="18:18" x14ac:dyDescent="0.25">
      <c r="R50047" s="15">
        <v>1</v>
      </c>
    </row>
    <row r="50048" spans="18:18" x14ac:dyDescent="0.25">
      <c r="R50048" s="15">
        <v>1</v>
      </c>
    </row>
    <row r="50049" spans="18:18" x14ac:dyDescent="0.25">
      <c r="R50049" s="15">
        <v>1</v>
      </c>
    </row>
    <row r="50050" spans="18:18" x14ac:dyDescent="0.25">
      <c r="R50050" s="15">
        <v>1</v>
      </c>
    </row>
    <row r="50051" spans="18:18" x14ac:dyDescent="0.25">
      <c r="R50051" s="15">
        <v>1</v>
      </c>
    </row>
    <row r="50052" spans="18:18" x14ac:dyDescent="0.25">
      <c r="R50052" s="15">
        <v>1</v>
      </c>
    </row>
    <row r="50053" spans="18:18" x14ac:dyDescent="0.25">
      <c r="R50053" s="15">
        <v>1</v>
      </c>
    </row>
    <row r="50054" spans="18:18" x14ac:dyDescent="0.25">
      <c r="R50054" s="15">
        <v>1</v>
      </c>
    </row>
    <row r="50055" spans="18:18" x14ac:dyDescent="0.25">
      <c r="R50055" s="15">
        <v>1</v>
      </c>
    </row>
    <row r="50056" spans="18:18" x14ac:dyDescent="0.25">
      <c r="R50056" s="15">
        <v>1</v>
      </c>
    </row>
    <row r="50057" spans="18:18" x14ac:dyDescent="0.25">
      <c r="R50057" s="15">
        <v>1</v>
      </c>
    </row>
    <row r="50058" spans="18:18" x14ac:dyDescent="0.25">
      <c r="R50058" s="15">
        <v>1</v>
      </c>
    </row>
    <row r="50059" spans="18:18" x14ac:dyDescent="0.25">
      <c r="R50059" s="15">
        <v>1</v>
      </c>
    </row>
    <row r="50060" spans="18:18" x14ac:dyDescent="0.25">
      <c r="R50060" s="15">
        <v>1</v>
      </c>
    </row>
    <row r="50061" spans="18:18" x14ac:dyDescent="0.25">
      <c r="R50061" s="15">
        <v>1</v>
      </c>
    </row>
    <row r="50062" spans="18:18" x14ac:dyDescent="0.25">
      <c r="R50062" s="15">
        <v>2</v>
      </c>
    </row>
    <row r="50063" spans="18:18" x14ac:dyDescent="0.25">
      <c r="R50063" s="15">
        <v>2</v>
      </c>
    </row>
    <row r="50064" spans="18:18" x14ac:dyDescent="0.25">
      <c r="R50064" s="15">
        <v>2</v>
      </c>
    </row>
    <row r="50065" spans="18:18" x14ac:dyDescent="0.25">
      <c r="R50065" s="15">
        <v>2</v>
      </c>
    </row>
    <row r="50066" spans="18:18" x14ac:dyDescent="0.25">
      <c r="R50066" s="15">
        <v>2</v>
      </c>
    </row>
    <row r="50067" spans="18:18" x14ac:dyDescent="0.25">
      <c r="R50067" s="15">
        <v>2</v>
      </c>
    </row>
    <row r="50068" spans="18:18" x14ac:dyDescent="0.25">
      <c r="R50068" s="15">
        <v>2</v>
      </c>
    </row>
    <row r="50069" spans="18:18" x14ac:dyDescent="0.25">
      <c r="R50069" s="15">
        <v>2</v>
      </c>
    </row>
    <row r="50070" spans="18:18" x14ac:dyDescent="0.25">
      <c r="R50070" s="15">
        <v>2</v>
      </c>
    </row>
    <row r="50071" spans="18:18" x14ac:dyDescent="0.25">
      <c r="R50071" s="15">
        <v>2</v>
      </c>
    </row>
    <row r="50072" spans="18:18" x14ac:dyDescent="0.25">
      <c r="R50072" s="15">
        <v>2</v>
      </c>
    </row>
    <row r="50073" spans="18:18" x14ac:dyDescent="0.25">
      <c r="R50073" s="15">
        <v>2</v>
      </c>
    </row>
    <row r="50074" spans="18:18" x14ac:dyDescent="0.25">
      <c r="R50074" s="15">
        <v>2</v>
      </c>
    </row>
    <row r="50075" spans="18:18" x14ac:dyDescent="0.25">
      <c r="R50075" s="15">
        <v>2</v>
      </c>
    </row>
    <row r="50076" spans="18:18" x14ac:dyDescent="0.25">
      <c r="R50076" s="15">
        <v>2</v>
      </c>
    </row>
    <row r="50077" spans="18:18" x14ac:dyDescent="0.25">
      <c r="R50077" s="15">
        <v>2</v>
      </c>
    </row>
    <row r="50078" spans="18:18" x14ac:dyDescent="0.25">
      <c r="R50078" s="15">
        <v>2</v>
      </c>
    </row>
    <row r="50079" spans="18:18" x14ac:dyDescent="0.25">
      <c r="R50079" s="15">
        <v>2</v>
      </c>
    </row>
    <row r="50080" spans="18:18" x14ac:dyDescent="0.25">
      <c r="R50080" s="15">
        <v>2</v>
      </c>
    </row>
    <row r="50081" spans="18:18" x14ac:dyDescent="0.25">
      <c r="R50081" s="15">
        <v>2</v>
      </c>
    </row>
    <row r="50082" spans="18:18" x14ac:dyDescent="0.25">
      <c r="R50082" s="15">
        <v>2</v>
      </c>
    </row>
    <row r="50083" spans="18:18" x14ac:dyDescent="0.25">
      <c r="R50083" s="15">
        <v>2</v>
      </c>
    </row>
    <row r="50084" spans="18:18" x14ac:dyDescent="0.25">
      <c r="R50084" s="15">
        <v>2</v>
      </c>
    </row>
    <row r="50085" spans="18:18" x14ac:dyDescent="0.25">
      <c r="R50085" s="15">
        <v>2</v>
      </c>
    </row>
    <row r="50086" spans="18:18" x14ac:dyDescent="0.25">
      <c r="R50086" s="15">
        <v>2</v>
      </c>
    </row>
    <row r="50087" spans="18:18" x14ac:dyDescent="0.25">
      <c r="R50087" s="15">
        <v>2</v>
      </c>
    </row>
    <row r="50088" spans="18:18" x14ac:dyDescent="0.25">
      <c r="R50088" s="15">
        <v>2</v>
      </c>
    </row>
    <row r="50089" spans="18:18" x14ac:dyDescent="0.25">
      <c r="R50089" s="15">
        <v>2</v>
      </c>
    </row>
    <row r="50090" spans="18:18" x14ac:dyDescent="0.25">
      <c r="R50090" s="15">
        <v>1</v>
      </c>
    </row>
    <row r="50091" spans="18:18" x14ac:dyDescent="0.25">
      <c r="R50091" s="15">
        <v>1</v>
      </c>
    </row>
    <row r="50092" spans="18:18" x14ac:dyDescent="0.25">
      <c r="R50092" s="15">
        <v>1</v>
      </c>
    </row>
    <row r="50093" spans="18:18" x14ac:dyDescent="0.25">
      <c r="R50093" s="15">
        <v>1</v>
      </c>
    </row>
    <row r="50094" spans="18:18" x14ac:dyDescent="0.25">
      <c r="R50094" s="15">
        <v>1</v>
      </c>
    </row>
    <row r="50095" spans="18:18" x14ac:dyDescent="0.25">
      <c r="R50095" s="15">
        <v>1</v>
      </c>
    </row>
    <row r="50096" spans="18:18" x14ac:dyDescent="0.25">
      <c r="R50096" s="15">
        <v>1</v>
      </c>
    </row>
    <row r="50097" spans="18:18" x14ac:dyDescent="0.25">
      <c r="R50097" s="15">
        <v>1</v>
      </c>
    </row>
    <row r="50098" spans="18:18" x14ac:dyDescent="0.25">
      <c r="R50098" s="15">
        <v>1</v>
      </c>
    </row>
    <row r="50099" spans="18:18" x14ac:dyDescent="0.25">
      <c r="R50099" s="15">
        <v>1</v>
      </c>
    </row>
    <row r="50100" spans="18:18" x14ac:dyDescent="0.25">
      <c r="R50100" s="15">
        <v>1</v>
      </c>
    </row>
    <row r="50101" spans="18:18" x14ac:dyDescent="0.25">
      <c r="R50101" s="15">
        <v>1</v>
      </c>
    </row>
    <row r="50102" spans="18:18" x14ac:dyDescent="0.25">
      <c r="R50102" s="15">
        <v>1</v>
      </c>
    </row>
    <row r="50103" spans="18:18" x14ac:dyDescent="0.25">
      <c r="R50103" s="15">
        <v>1</v>
      </c>
    </row>
    <row r="50104" spans="18:18" x14ac:dyDescent="0.25">
      <c r="R50104" s="15">
        <v>1</v>
      </c>
    </row>
    <row r="50105" spans="18:18" x14ac:dyDescent="0.25">
      <c r="R50105" s="15">
        <v>1</v>
      </c>
    </row>
    <row r="50106" spans="18:18" x14ac:dyDescent="0.25">
      <c r="R50106" s="15">
        <v>1</v>
      </c>
    </row>
    <row r="50107" spans="18:18" x14ac:dyDescent="0.25">
      <c r="R50107" s="15">
        <v>1</v>
      </c>
    </row>
    <row r="50108" spans="18:18" x14ac:dyDescent="0.25">
      <c r="R50108" s="15">
        <v>1</v>
      </c>
    </row>
    <row r="50109" spans="18:18" x14ac:dyDescent="0.25">
      <c r="R50109" s="15">
        <v>1</v>
      </c>
    </row>
    <row r="50110" spans="18:18" x14ac:dyDescent="0.25">
      <c r="R50110" s="15">
        <v>1</v>
      </c>
    </row>
    <row r="50111" spans="18:18" x14ac:dyDescent="0.25">
      <c r="R50111" s="15">
        <v>1</v>
      </c>
    </row>
    <row r="50112" spans="18:18" x14ac:dyDescent="0.25">
      <c r="R50112" s="15">
        <v>1</v>
      </c>
    </row>
    <row r="50113" spans="18:18" x14ac:dyDescent="0.25">
      <c r="R50113" s="15">
        <v>1</v>
      </c>
    </row>
    <row r="50114" spans="18:18" x14ac:dyDescent="0.25">
      <c r="R50114" s="15">
        <v>1</v>
      </c>
    </row>
    <row r="50115" spans="18:18" x14ac:dyDescent="0.25">
      <c r="R50115" s="15">
        <v>1</v>
      </c>
    </row>
    <row r="50116" spans="18:18" x14ac:dyDescent="0.25">
      <c r="R50116" s="15">
        <v>1</v>
      </c>
    </row>
    <row r="50117" spans="18:18" x14ac:dyDescent="0.25">
      <c r="R50117" s="15">
        <v>1</v>
      </c>
    </row>
    <row r="50118" spans="18:18" x14ac:dyDescent="0.25">
      <c r="R50118" s="15">
        <v>1</v>
      </c>
    </row>
    <row r="50119" spans="18:18" x14ac:dyDescent="0.25">
      <c r="R50119" s="15">
        <v>1</v>
      </c>
    </row>
    <row r="50120" spans="18:18" x14ac:dyDescent="0.25">
      <c r="R50120" s="15">
        <v>1</v>
      </c>
    </row>
    <row r="50121" spans="18:18" x14ac:dyDescent="0.25">
      <c r="R50121" s="15">
        <v>1</v>
      </c>
    </row>
    <row r="50122" spans="18:18" x14ac:dyDescent="0.25">
      <c r="R50122" s="15">
        <v>1</v>
      </c>
    </row>
    <row r="50123" spans="18:18" x14ac:dyDescent="0.25">
      <c r="R50123" s="15">
        <v>1</v>
      </c>
    </row>
    <row r="50124" spans="18:18" x14ac:dyDescent="0.25">
      <c r="R50124" s="15">
        <v>1</v>
      </c>
    </row>
    <row r="50125" spans="18:18" x14ac:dyDescent="0.25">
      <c r="R50125" s="15">
        <v>1</v>
      </c>
    </row>
    <row r="50126" spans="18:18" x14ac:dyDescent="0.25">
      <c r="R50126" s="15">
        <v>1</v>
      </c>
    </row>
    <row r="50127" spans="18:18" x14ac:dyDescent="0.25">
      <c r="R50127" s="15">
        <v>1</v>
      </c>
    </row>
    <row r="50128" spans="18:18" x14ac:dyDescent="0.25">
      <c r="R50128" s="15">
        <v>1</v>
      </c>
    </row>
    <row r="50129" spans="18:18" x14ac:dyDescent="0.25">
      <c r="R50129" s="15">
        <v>1</v>
      </c>
    </row>
    <row r="50130" spans="18:18" x14ac:dyDescent="0.25">
      <c r="R50130" s="15">
        <v>1</v>
      </c>
    </row>
    <row r="50131" spans="18:18" x14ac:dyDescent="0.25">
      <c r="R50131" s="15">
        <v>1</v>
      </c>
    </row>
    <row r="50132" spans="18:18" x14ac:dyDescent="0.25">
      <c r="R50132" s="15">
        <v>1</v>
      </c>
    </row>
    <row r="50133" spans="18:18" x14ac:dyDescent="0.25">
      <c r="R50133" s="15">
        <v>1</v>
      </c>
    </row>
    <row r="50134" spans="18:18" x14ac:dyDescent="0.25">
      <c r="R50134" s="15">
        <v>1</v>
      </c>
    </row>
    <row r="50135" spans="18:18" x14ac:dyDescent="0.25">
      <c r="R50135" s="15">
        <v>1</v>
      </c>
    </row>
    <row r="50136" spans="18:18" x14ac:dyDescent="0.25">
      <c r="R50136" s="15">
        <v>1</v>
      </c>
    </row>
    <row r="50137" spans="18:18" x14ac:dyDescent="0.25">
      <c r="R50137" s="15">
        <v>3</v>
      </c>
    </row>
    <row r="50138" spans="18:18" x14ac:dyDescent="0.25">
      <c r="R50138" s="15">
        <v>3</v>
      </c>
    </row>
    <row r="50139" spans="18:18" x14ac:dyDescent="0.25">
      <c r="R50139" s="15">
        <v>3</v>
      </c>
    </row>
    <row r="50140" spans="18:18" x14ac:dyDescent="0.25">
      <c r="R50140" s="15">
        <v>3</v>
      </c>
    </row>
    <row r="50141" spans="18:18" x14ac:dyDescent="0.25">
      <c r="R50141" s="15">
        <v>3</v>
      </c>
    </row>
    <row r="50142" spans="18:18" x14ac:dyDescent="0.25">
      <c r="R50142" s="15">
        <v>3</v>
      </c>
    </row>
    <row r="50143" spans="18:18" x14ac:dyDescent="0.25">
      <c r="R50143" s="15">
        <v>3</v>
      </c>
    </row>
    <row r="50144" spans="18:18" x14ac:dyDescent="0.25">
      <c r="R50144" s="15">
        <v>3</v>
      </c>
    </row>
    <row r="50145" spans="18:18" x14ac:dyDescent="0.25">
      <c r="R50145" s="15">
        <v>3</v>
      </c>
    </row>
    <row r="50146" spans="18:18" x14ac:dyDescent="0.25">
      <c r="R50146" s="15">
        <v>3</v>
      </c>
    </row>
    <row r="50147" spans="18:18" x14ac:dyDescent="0.25">
      <c r="R50147" s="15">
        <v>3</v>
      </c>
    </row>
    <row r="50148" spans="18:18" x14ac:dyDescent="0.25">
      <c r="R50148" s="15">
        <v>3</v>
      </c>
    </row>
    <row r="50149" spans="18:18" x14ac:dyDescent="0.25">
      <c r="R50149" s="15">
        <v>3</v>
      </c>
    </row>
    <row r="50150" spans="18:18" x14ac:dyDescent="0.25">
      <c r="R50150" s="15">
        <v>3</v>
      </c>
    </row>
    <row r="50151" spans="18:18" x14ac:dyDescent="0.25">
      <c r="R50151" s="15">
        <v>3</v>
      </c>
    </row>
    <row r="50152" spans="18:18" x14ac:dyDescent="0.25">
      <c r="R50152" s="15">
        <v>3</v>
      </c>
    </row>
    <row r="50153" spans="18:18" x14ac:dyDescent="0.25">
      <c r="R50153" s="15">
        <v>3</v>
      </c>
    </row>
    <row r="50154" spans="18:18" x14ac:dyDescent="0.25">
      <c r="R50154" s="15">
        <v>3</v>
      </c>
    </row>
    <row r="50155" spans="18:18" x14ac:dyDescent="0.25">
      <c r="R50155" s="15">
        <v>3</v>
      </c>
    </row>
    <row r="50156" spans="18:18" x14ac:dyDescent="0.25">
      <c r="R50156" s="15">
        <v>3</v>
      </c>
    </row>
    <row r="50157" spans="18:18" x14ac:dyDescent="0.25">
      <c r="R50157" s="15">
        <v>3</v>
      </c>
    </row>
    <row r="50158" spans="18:18" x14ac:dyDescent="0.25">
      <c r="R50158" s="15">
        <v>3</v>
      </c>
    </row>
    <row r="50159" spans="18:18" x14ac:dyDescent="0.25">
      <c r="R50159" s="15">
        <v>3</v>
      </c>
    </row>
    <row r="50160" spans="18:18" x14ac:dyDescent="0.25">
      <c r="R50160" s="15">
        <v>3</v>
      </c>
    </row>
    <row r="50161" spans="18:18" x14ac:dyDescent="0.25">
      <c r="R50161" s="15">
        <v>3</v>
      </c>
    </row>
    <row r="50162" spans="18:18" x14ac:dyDescent="0.25">
      <c r="R50162" s="15">
        <v>3</v>
      </c>
    </row>
    <row r="50163" spans="18:18" x14ac:dyDescent="0.25">
      <c r="R50163" s="15">
        <v>3</v>
      </c>
    </row>
    <row r="50164" spans="18:18" x14ac:dyDescent="0.25">
      <c r="R50164" s="15">
        <v>3</v>
      </c>
    </row>
    <row r="50165" spans="18:18" x14ac:dyDescent="0.25">
      <c r="R50165" s="15">
        <v>3</v>
      </c>
    </row>
    <row r="50166" spans="18:18" x14ac:dyDescent="0.25">
      <c r="R50166" s="15">
        <v>3</v>
      </c>
    </row>
    <row r="50167" spans="18:18" x14ac:dyDescent="0.25">
      <c r="R50167" s="15">
        <v>3</v>
      </c>
    </row>
    <row r="50168" spans="18:18" x14ac:dyDescent="0.25">
      <c r="R50168" s="15">
        <v>3</v>
      </c>
    </row>
    <row r="50169" spans="18:18" x14ac:dyDescent="0.25">
      <c r="R50169" s="15">
        <v>3</v>
      </c>
    </row>
    <row r="50170" spans="18:18" x14ac:dyDescent="0.25">
      <c r="R50170" s="15">
        <v>3</v>
      </c>
    </row>
    <row r="50171" spans="18:18" x14ac:dyDescent="0.25">
      <c r="R50171" s="15">
        <v>3</v>
      </c>
    </row>
    <row r="50172" spans="18:18" x14ac:dyDescent="0.25">
      <c r="R50172" s="15">
        <v>3</v>
      </c>
    </row>
    <row r="50173" spans="18:18" x14ac:dyDescent="0.25">
      <c r="R50173" s="15">
        <v>3</v>
      </c>
    </row>
    <row r="50174" spans="18:18" x14ac:dyDescent="0.25">
      <c r="R50174" s="15">
        <v>3</v>
      </c>
    </row>
    <row r="50175" spans="18:18" x14ac:dyDescent="0.25">
      <c r="R50175" s="15">
        <v>3</v>
      </c>
    </row>
    <row r="50176" spans="18:18" x14ac:dyDescent="0.25">
      <c r="R50176" s="15">
        <v>3</v>
      </c>
    </row>
    <row r="50177" spans="18:18" x14ac:dyDescent="0.25">
      <c r="R50177" s="15">
        <v>3</v>
      </c>
    </row>
    <row r="50178" spans="18:18" x14ac:dyDescent="0.25">
      <c r="R50178" s="15">
        <v>3</v>
      </c>
    </row>
    <row r="50179" spans="18:18" x14ac:dyDescent="0.25">
      <c r="R50179" s="15">
        <v>3</v>
      </c>
    </row>
    <row r="50180" spans="18:18" x14ac:dyDescent="0.25">
      <c r="R50180" s="15">
        <v>3</v>
      </c>
    </row>
    <row r="50181" spans="18:18" x14ac:dyDescent="0.25">
      <c r="R50181" s="15">
        <v>3</v>
      </c>
    </row>
    <row r="50182" spans="18:18" x14ac:dyDescent="0.25">
      <c r="R50182" s="15">
        <v>3</v>
      </c>
    </row>
    <row r="50183" spans="18:18" x14ac:dyDescent="0.25">
      <c r="R50183" s="15">
        <v>3</v>
      </c>
    </row>
    <row r="50184" spans="18:18" x14ac:dyDescent="0.25">
      <c r="R50184" s="15">
        <v>3</v>
      </c>
    </row>
    <row r="50185" spans="18:18" x14ac:dyDescent="0.25">
      <c r="R50185" s="15">
        <v>3</v>
      </c>
    </row>
    <row r="50186" spans="18:18" x14ac:dyDescent="0.25">
      <c r="R50186" s="15">
        <v>3</v>
      </c>
    </row>
    <row r="50187" spans="18:18" x14ac:dyDescent="0.25">
      <c r="R50187" s="15">
        <v>3</v>
      </c>
    </row>
    <row r="50188" spans="18:18" x14ac:dyDescent="0.25">
      <c r="R50188" s="15">
        <v>3</v>
      </c>
    </row>
    <row r="50189" spans="18:18" x14ac:dyDescent="0.25">
      <c r="R50189" s="15">
        <v>3</v>
      </c>
    </row>
    <row r="50190" spans="18:18" x14ac:dyDescent="0.25">
      <c r="R50190" s="15">
        <v>3</v>
      </c>
    </row>
    <row r="50191" spans="18:18" x14ac:dyDescent="0.25">
      <c r="R50191" s="15">
        <v>3</v>
      </c>
    </row>
    <row r="50192" spans="18:18" x14ac:dyDescent="0.25">
      <c r="R50192" s="15">
        <v>3</v>
      </c>
    </row>
    <row r="50193" spans="18:18" x14ac:dyDescent="0.25">
      <c r="R50193" s="15">
        <v>3</v>
      </c>
    </row>
    <row r="50194" spans="18:18" x14ac:dyDescent="0.25">
      <c r="R50194" s="15">
        <v>3</v>
      </c>
    </row>
    <row r="50195" spans="18:18" x14ac:dyDescent="0.25">
      <c r="R50195" s="15">
        <v>3</v>
      </c>
    </row>
    <row r="50196" spans="18:18" x14ac:dyDescent="0.25">
      <c r="R50196" s="15">
        <v>3</v>
      </c>
    </row>
    <row r="50197" spans="18:18" x14ac:dyDescent="0.25">
      <c r="R50197" s="15">
        <v>3</v>
      </c>
    </row>
    <row r="50198" spans="18:18" x14ac:dyDescent="0.25">
      <c r="R50198" s="15">
        <v>3</v>
      </c>
    </row>
    <row r="50199" spans="18:18" x14ac:dyDescent="0.25">
      <c r="R50199" s="15">
        <v>3</v>
      </c>
    </row>
    <row r="50200" spans="18:18" x14ac:dyDescent="0.25">
      <c r="R50200" s="15">
        <v>3</v>
      </c>
    </row>
    <row r="50201" spans="18:18" x14ac:dyDescent="0.25">
      <c r="R50201" s="15">
        <v>3</v>
      </c>
    </row>
    <row r="50202" spans="18:18" x14ac:dyDescent="0.25">
      <c r="R50202" s="15">
        <v>3</v>
      </c>
    </row>
    <row r="50203" spans="18:18" x14ac:dyDescent="0.25">
      <c r="R50203" s="15">
        <v>3</v>
      </c>
    </row>
    <row r="50204" spans="18:18" x14ac:dyDescent="0.25">
      <c r="R50204" s="15">
        <v>3</v>
      </c>
    </row>
    <row r="50205" spans="18:18" x14ac:dyDescent="0.25">
      <c r="R50205" s="15">
        <v>3</v>
      </c>
    </row>
    <row r="50206" spans="18:18" x14ac:dyDescent="0.25">
      <c r="R50206" s="15">
        <v>3</v>
      </c>
    </row>
    <row r="50207" spans="18:18" x14ac:dyDescent="0.25">
      <c r="R50207" s="15">
        <v>3</v>
      </c>
    </row>
    <row r="50208" spans="18:18" x14ac:dyDescent="0.25">
      <c r="R50208" s="15">
        <v>3</v>
      </c>
    </row>
    <row r="50209" spans="18:18" x14ac:dyDescent="0.25">
      <c r="R50209" s="15">
        <v>3</v>
      </c>
    </row>
    <row r="50210" spans="18:18" x14ac:dyDescent="0.25">
      <c r="R50210" s="15">
        <v>3</v>
      </c>
    </row>
    <row r="50211" spans="18:18" x14ac:dyDescent="0.25">
      <c r="R50211" s="15">
        <v>3</v>
      </c>
    </row>
    <row r="50212" spans="18:18" x14ac:dyDescent="0.25">
      <c r="R50212" s="15">
        <v>3</v>
      </c>
    </row>
    <row r="50213" spans="18:18" x14ac:dyDescent="0.25">
      <c r="R50213" s="15">
        <v>3</v>
      </c>
    </row>
    <row r="50214" spans="18:18" x14ac:dyDescent="0.25">
      <c r="R50214" s="15">
        <v>3</v>
      </c>
    </row>
    <row r="50215" spans="18:18" x14ac:dyDescent="0.25">
      <c r="R50215" s="15">
        <v>3</v>
      </c>
    </row>
    <row r="50216" spans="18:18" x14ac:dyDescent="0.25">
      <c r="R50216" s="15">
        <v>3</v>
      </c>
    </row>
    <row r="50217" spans="18:18" x14ac:dyDescent="0.25">
      <c r="R50217" s="15">
        <v>3</v>
      </c>
    </row>
    <row r="50218" spans="18:18" x14ac:dyDescent="0.25">
      <c r="R50218" s="15">
        <v>3</v>
      </c>
    </row>
    <row r="50219" spans="18:18" x14ac:dyDescent="0.25">
      <c r="R50219" s="15">
        <v>3</v>
      </c>
    </row>
    <row r="50220" spans="18:18" x14ac:dyDescent="0.25">
      <c r="R50220" s="15">
        <v>3</v>
      </c>
    </row>
    <row r="50221" spans="18:18" x14ac:dyDescent="0.25">
      <c r="R50221" s="15">
        <v>3</v>
      </c>
    </row>
    <row r="50222" spans="18:18" x14ac:dyDescent="0.25">
      <c r="R50222" s="15">
        <v>3</v>
      </c>
    </row>
    <row r="50223" spans="18:18" x14ac:dyDescent="0.25">
      <c r="R50223" s="15">
        <v>3</v>
      </c>
    </row>
    <row r="50224" spans="18:18" x14ac:dyDescent="0.25">
      <c r="R50224" s="15">
        <v>3</v>
      </c>
    </row>
    <row r="50225" spans="18:18" x14ac:dyDescent="0.25">
      <c r="R50225" s="15">
        <v>3</v>
      </c>
    </row>
    <row r="50226" spans="18:18" x14ac:dyDescent="0.25">
      <c r="R50226" s="15">
        <v>3</v>
      </c>
    </row>
    <row r="50227" spans="18:18" x14ac:dyDescent="0.25">
      <c r="R50227" s="15">
        <v>3</v>
      </c>
    </row>
    <row r="50228" spans="18:18" x14ac:dyDescent="0.25">
      <c r="R50228" s="15">
        <v>3</v>
      </c>
    </row>
    <row r="50229" spans="18:18" x14ac:dyDescent="0.25">
      <c r="R50229" s="15">
        <v>3</v>
      </c>
    </row>
    <row r="50230" spans="18:18" x14ac:dyDescent="0.25">
      <c r="R50230" s="15">
        <v>3</v>
      </c>
    </row>
    <row r="50231" spans="18:18" x14ac:dyDescent="0.25">
      <c r="R50231" s="15">
        <v>3</v>
      </c>
    </row>
    <row r="50232" spans="18:18" x14ac:dyDescent="0.25">
      <c r="R50232" s="15">
        <v>3</v>
      </c>
    </row>
    <row r="50233" spans="18:18" x14ac:dyDescent="0.25">
      <c r="R50233" s="15">
        <v>3</v>
      </c>
    </row>
    <row r="50234" spans="18:18" x14ac:dyDescent="0.25">
      <c r="R50234" s="15">
        <v>3</v>
      </c>
    </row>
    <row r="50235" spans="18:18" x14ac:dyDescent="0.25">
      <c r="R50235" s="15">
        <v>3</v>
      </c>
    </row>
    <row r="50236" spans="18:18" x14ac:dyDescent="0.25">
      <c r="R50236" s="15">
        <v>3</v>
      </c>
    </row>
    <row r="50237" spans="18:18" x14ac:dyDescent="0.25">
      <c r="R50237" s="15">
        <v>3</v>
      </c>
    </row>
    <row r="50238" spans="18:18" x14ac:dyDescent="0.25">
      <c r="R50238" s="15">
        <v>3</v>
      </c>
    </row>
    <row r="50239" spans="18:18" x14ac:dyDescent="0.25">
      <c r="R50239" s="15">
        <v>3</v>
      </c>
    </row>
    <row r="50240" spans="18:18" x14ac:dyDescent="0.25">
      <c r="R50240" s="15">
        <v>3</v>
      </c>
    </row>
    <row r="50241" spans="18:18" x14ac:dyDescent="0.25">
      <c r="R50241" s="15">
        <v>3</v>
      </c>
    </row>
    <row r="50242" spans="18:18" x14ac:dyDescent="0.25">
      <c r="R50242" s="15">
        <v>3</v>
      </c>
    </row>
    <row r="50243" spans="18:18" x14ac:dyDescent="0.25">
      <c r="R50243" s="15">
        <v>3</v>
      </c>
    </row>
    <row r="50244" spans="18:18" x14ac:dyDescent="0.25">
      <c r="R50244" s="15">
        <v>3</v>
      </c>
    </row>
    <row r="50245" spans="18:18" x14ac:dyDescent="0.25">
      <c r="R50245" s="15">
        <v>3</v>
      </c>
    </row>
    <row r="50246" spans="18:18" x14ac:dyDescent="0.25">
      <c r="R50246" s="15">
        <v>3</v>
      </c>
    </row>
    <row r="50247" spans="18:18" x14ac:dyDescent="0.25">
      <c r="R50247" s="15">
        <v>3</v>
      </c>
    </row>
    <row r="50248" spans="18:18" x14ac:dyDescent="0.25">
      <c r="R50248" s="15">
        <v>3</v>
      </c>
    </row>
    <row r="50249" spans="18:18" x14ac:dyDescent="0.25">
      <c r="R50249" s="15">
        <v>3</v>
      </c>
    </row>
    <row r="50250" spans="18:18" x14ac:dyDescent="0.25">
      <c r="R50250" s="15">
        <v>3</v>
      </c>
    </row>
    <row r="50251" spans="18:18" x14ac:dyDescent="0.25">
      <c r="R50251" s="15">
        <v>3</v>
      </c>
    </row>
    <row r="50252" spans="18:18" x14ac:dyDescent="0.25">
      <c r="R50252" s="15">
        <v>3</v>
      </c>
    </row>
    <row r="50253" spans="18:18" x14ac:dyDescent="0.25">
      <c r="R50253" s="15">
        <v>4</v>
      </c>
    </row>
    <row r="50254" spans="18:18" x14ac:dyDescent="0.25">
      <c r="R50254" s="15">
        <v>4</v>
      </c>
    </row>
    <row r="50255" spans="18:18" x14ac:dyDescent="0.25">
      <c r="R50255" s="15">
        <v>4</v>
      </c>
    </row>
    <row r="50256" spans="18:18" x14ac:dyDescent="0.25">
      <c r="R50256" s="15">
        <v>4</v>
      </c>
    </row>
    <row r="50257" spans="18:18" x14ac:dyDescent="0.25">
      <c r="R50257" s="15">
        <v>4</v>
      </c>
    </row>
    <row r="50258" spans="18:18" x14ac:dyDescent="0.25">
      <c r="R50258" s="15">
        <v>4</v>
      </c>
    </row>
    <row r="50259" spans="18:18" x14ac:dyDescent="0.25">
      <c r="R50259" s="15">
        <v>4</v>
      </c>
    </row>
    <row r="50260" spans="18:18" x14ac:dyDescent="0.25">
      <c r="R50260" s="15">
        <v>4</v>
      </c>
    </row>
    <row r="50261" spans="18:18" x14ac:dyDescent="0.25">
      <c r="R50261" s="15">
        <v>4</v>
      </c>
    </row>
    <row r="50262" spans="18:18" x14ac:dyDescent="0.25">
      <c r="R50262" s="15">
        <v>4</v>
      </c>
    </row>
    <row r="50263" spans="18:18" x14ac:dyDescent="0.25">
      <c r="R50263" s="15">
        <v>4</v>
      </c>
    </row>
    <row r="50264" spans="18:18" x14ac:dyDescent="0.25">
      <c r="R50264" s="15">
        <v>4</v>
      </c>
    </row>
    <row r="50265" spans="18:18" x14ac:dyDescent="0.25">
      <c r="R50265" s="15">
        <v>4</v>
      </c>
    </row>
    <row r="50266" spans="18:18" x14ac:dyDescent="0.25">
      <c r="R50266" s="15">
        <v>4</v>
      </c>
    </row>
    <row r="50267" spans="18:18" x14ac:dyDescent="0.25">
      <c r="R50267" s="15">
        <v>4</v>
      </c>
    </row>
    <row r="50268" spans="18:18" x14ac:dyDescent="0.25">
      <c r="R50268" s="15">
        <v>4</v>
      </c>
    </row>
    <row r="50269" spans="18:18" x14ac:dyDescent="0.25">
      <c r="R50269" s="15">
        <v>4</v>
      </c>
    </row>
    <row r="50270" spans="18:18" x14ac:dyDescent="0.25">
      <c r="R50270" s="15">
        <v>4</v>
      </c>
    </row>
    <row r="50271" spans="18:18" x14ac:dyDescent="0.25">
      <c r="R50271" s="15">
        <v>4</v>
      </c>
    </row>
    <row r="50272" spans="18:18" x14ac:dyDescent="0.25">
      <c r="R50272" s="15">
        <v>4</v>
      </c>
    </row>
    <row r="50273" spans="18:18" x14ac:dyDescent="0.25">
      <c r="R50273" s="15">
        <v>4</v>
      </c>
    </row>
    <row r="50274" spans="18:18" x14ac:dyDescent="0.25">
      <c r="R50274" s="15">
        <v>4</v>
      </c>
    </row>
    <row r="50275" spans="18:18" x14ac:dyDescent="0.25">
      <c r="R50275" s="15">
        <v>4</v>
      </c>
    </row>
    <row r="50276" spans="18:18" x14ac:dyDescent="0.25">
      <c r="R50276" s="15">
        <v>4</v>
      </c>
    </row>
    <row r="50277" spans="18:18" x14ac:dyDescent="0.25">
      <c r="R50277" s="15">
        <v>4</v>
      </c>
    </row>
    <row r="50278" spans="18:18" x14ac:dyDescent="0.25">
      <c r="R50278" s="15">
        <v>4</v>
      </c>
    </row>
    <row r="50279" spans="18:18" x14ac:dyDescent="0.25">
      <c r="R50279" s="15">
        <v>4</v>
      </c>
    </row>
    <row r="50280" spans="18:18" x14ac:dyDescent="0.25">
      <c r="R50280" s="15">
        <v>4</v>
      </c>
    </row>
    <row r="50281" spans="18:18" x14ac:dyDescent="0.25">
      <c r="R50281" s="15">
        <v>4</v>
      </c>
    </row>
    <row r="50282" spans="18:18" x14ac:dyDescent="0.25">
      <c r="R50282" s="15">
        <v>4</v>
      </c>
    </row>
    <row r="50283" spans="18:18" x14ac:dyDescent="0.25">
      <c r="R50283" s="15">
        <v>4</v>
      </c>
    </row>
    <row r="50284" spans="18:18" x14ac:dyDescent="0.25">
      <c r="R50284" s="15">
        <v>4</v>
      </c>
    </row>
    <row r="50285" spans="18:18" x14ac:dyDescent="0.25">
      <c r="R50285" s="15">
        <v>4</v>
      </c>
    </row>
    <row r="50286" spans="18:18" x14ac:dyDescent="0.25">
      <c r="R50286" s="15">
        <v>4</v>
      </c>
    </row>
    <row r="50287" spans="18:18" x14ac:dyDescent="0.25">
      <c r="R50287" s="15">
        <v>4</v>
      </c>
    </row>
    <row r="50288" spans="18:18" x14ac:dyDescent="0.25">
      <c r="R50288" s="15">
        <v>4</v>
      </c>
    </row>
    <row r="50289" spans="18:18" x14ac:dyDescent="0.25">
      <c r="R50289" s="15">
        <v>4</v>
      </c>
    </row>
    <row r="50290" spans="18:18" x14ac:dyDescent="0.25">
      <c r="R50290" s="15">
        <v>4</v>
      </c>
    </row>
    <row r="50291" spans="18:18" x14ac:dyDescent="0.25">
      <c r="R50291" s="15">
        <v>4</v>
      </c>
    </row>
    <row r="50292" spans="18:18" x14ac:dyDescent="0.25">
      <c r="R50292" s="15">
        <v>4</v>
      </c>
    </row>
    <row r="50293" spans="18:18" x14ac:dyDescent="0.25">
      <c r="R50293" s="15">
        <v>4</v>
      </c>
    </row>
    <row r="50294" spans="18:18" x14ac:dyDescent="0.25">
      <c r="R50294" s="15">
        <v>4</v>
      </c>
    </row>
    <row r="50295" spans="18:18" x14ac:dyDescent="0.25">
      <c r="R50295" s="15">
        <v>4</v>
      </c>
    </row>
    <row r="50296" spans="18:18" x14ac:dyDescent="0.25">
      <c r="R50296" s="15">
        <v>4</v>
      </c>
    </row>
    <row r="50297" spans="18:18" x14ac:dyDescent="0.25">
      <c r="R50297" s="15">
        <v>4</v>
      </c>
    </row>
    <row r="50298" spans="18:18" x14ac:dyDescent="0.25">
      <c r="R50298" s="15">
        <v>4</v>
      </c>
    </row>
    <row r="50299" spans="18:18" x14ac:dyDescent="0.25">
      <c r="R50299" s="15">
        <v>4</v>
      </c>
    </row>
    <row r="50300" spans="18:18" x14ac:dyDescent="0.25">
      <c r="R50300" s="15">
        <v>4</v>
      </c>
    </row>
    <row r="50301" spans="18:18" x14ac:dyDescent="0.25">
      <c r="R50301" s="15">
        <v>4</v>
      </c>
    </row>
    <row r="50302" spans="18:18" x14ac:dyDescent="0.25">
      <c r="R50302" s="15">
        <v>4</v>
      </c>
    </row>
    <row r="50303" spans="18:18" x14ac:dyDescent="0.25">
      <c r="R50303" s="15">
        <v>4</v>
      </c>
    </row>
    <row r="50304" spans="18:18" x14ac:dyDescent="0.25">
      <c r="R50304" s="15">
        <v>4</v>
      </c>
    </row>
    <row r="50305" spans="18:18" x14ac:dyDescent="0.25">
      <c r="R50305" s="15">
        <v>4</v>
      </c>
    </row>
    <row r="50306" spans="18:18" x14ac:dyDescent="0.25">
      <c r="R50306" s="15">
        <v>4</v>
      </c>
    </row>
    <row r="50307" spans="18:18" x14ac:dyDescent="0.25">
      <c r="R50307" s="15">
        <v>4</v>
      </c>
    </row>
    <row r="50308" spans="18:18" x14ac:dyDescent="0.25">
      <c r="R50308" s="15">
        <v>4</v>
      </c>
    </row>
    <row r="50309" spans="18:18" x14ac:dyDescent="0.25">
      <c r="R50309" s="15">
        <v>4</v>
      </c>
    </row>
    <row r="50310" spans="18:18" x14ac:dyDescent="0.25">
      <c r="R50310" s="15">
        <v>4</v>
      </c>
    </row>
    <row r="50311" spans="18:18" x14ac:dyDescent="0.25">
      <c r="R50311" s="15">
        <v>4</v>
      </c>
    </row>
    <row r="50312" spans="18:18" x14ac:dyDescent="0.25">
      <c r="R50312" s="15">
        <v>4</v>
      </c>
    </row>
    <row r="50313" spans="18:18" x14ac:dyDescent="0.25">
      <c r="R50313" s="15">
        <v>4</v>
      </c>
    </row>
    <row r="50314" spans="18:18" x14ac:dyDescent="0.25">
      <c r="R50314" s="15">
        <v>4</v>
      </c>
    </row>
    <row r="50315" spans="18:18" x14ac:dyDescent="0.25">
      <c r="R50315" s="15">
        <v>4</v>
      </c>
    </row>
    <row r="50316" spans="18:18" x14ac:dyDescent="0.25">
      <c r="R50316" s="15">
        <v>4</v>
      </c>
    </row>
    <row r="50317" spans="18:18" x14ac:dyDescent="0.25">
      <c r="R50317" s="15">
        <v>4</v>
      </c>
    </row>
    <row r="50318" spans="18:18" x14ac:dyDescent="0.25">
      <c r="R50318" s="15">
        <v>4</v>
      </c>
    </row>
    <row r="50319" spans="18:18" x14ac:dyDescent="0.25">
      <c r="R50319" s="15">
        <v>4</v>
      </c>
    </row>
    <row r="50320" spans="18:18" x14ac:dyDescent="0.25">
      <c r="R50320" s="15">
        <v>4</v>
      </c>
    </row>
    <row r="50321" spans="18:18" x14ac:dyDescent="0.25">
      <c r="R50321" s="15">
        <v>4</v>
      </c>
    </row>
    <row r="50322" spans="18:18" x14ac:dyDescent="0.25">
      <c r="R50322" s="15">
        <v>4</v>
      </c>
    </row>
    <row r="50323" spans="18:18" x14ac:dyDescent="0.25">
      <c r="R50323" s="15">
        <v>4</v>
      </c>
    </row>
    <row r="50324" spans="18:18" x14ac:dyDescent="0.25">
      <c r="R50324" s="15">
        <v>4</v>
      </c>
    </row>
    <row r="50325" spans="18:18" x14ac:dyDescent="0.25">
      <c r="R50325" s="15">
        <v>4</v>
      </c>
    </row>
    <row r="50326" spans="18:18" x14ac:dyDescent="0.25">
      <c r="R50326" s="15">
        <v>4</v>
      </c>
    </row>
    <row r="50327" spans="18:18" x14ac:dyDescent="0.25">
      <c r="R50327" s="15">
        <v>4</v>
      </c>
    </row>
    <row r="50328" spans="18:18" x14ac:dyDescent="0.25">
      <c r="R50328" s="15">
        <v>4</v>
      </c>
    </row>
    <row r="50329" spans="18:18" x14ac:dyDescent="0.25">
      <c r="R50329" s="15">
        <v>4</v>
      </c>
    </row>
    <row r="50330" spans="18:18" x14ac:dyDescent="0.25">
      <c r="R50330" s="15">
        <v>4</v>
      </c>
    </row>
    <row r="50331" spans="18:18" x14ac:dyDescent="0.25">
      <c r="R50331" s="15">
        <v>4</v>
      </c>
    </row>
    <row r="50332" spans="18:18" x14ac:dyDescent="0.25">
      <c r="R50332" s="15">
        <v>4</v>
      </c>
    </row>
    <row r="50333" spans="18:18" x14ac:dyDescent="0.25">
      <c r="R50333" s="15">
        <v>4</v>
      </c>
    </row>
    <row r="50334" spans="18:18" x14ac:dyDescent="0.25">
      <c r="R50334" s="15">
        <v>4</v>
      </c>
    </row>
    <row r="50335" spans="18:18" x14ac:dyDescent="0.25">
      <c r="R50335" s="15">
        <v>4</v>
      </c>
    </row>
    <row r="50336" spans="18:18" x14ac:dyDescent="0.25">
      <c r="R50336" s="15">
        <v>4</v>
      </c>
    </row>
    <row r="50337" spans="18:18" x14ac:dyDescent="0.25">
      <c r="R50337" s="15">
        <v>4</v>
      </c>
    </row>
    <row r="50338" spans="18:18" x14ac:dyDescent="0.25">
      <c r="R50338" s="15">
        <v>4</v>
      </c>
    </row>
    <row r="50339" spans="18:18" x14ac:dyDescent="0.25">
      <c r="R50339" s="15">
        <v>4</v>
      </c>
    </row>
    <row r="50340" spans="18:18" x14ac:dyDescent="0.25">
      <c r="R50340" s="15">
        <v>4</v>
      </c>
    </row>
    <row r="50341" spans="18:18" x14ac:dyDescent="0.25">
      <c r="R50341" s="15">
        <v>4</v>
      </c>
    </row>
    <row r="50342" spans="18:18" x14ac:dyDescent="0.25">
      <c r="R50342" s="15">
        <v>4</v>
      </c>
    </row>
    <row r="50343" spans="18:18" x14ac:dyDescent="0.25">
      <c r="R50343" s="15">
        <v>4</v>
      </c>
    </row>
    <row r="50344" spans="18:18" x14ac:dyDescent="0.25">
      <c r="R50344" s="15">
        <v>4</v>
      </c>
    </row>
    <row r="50345" spans="18:18" x14ac:dyDescent="0.25">
      <c r="R50345" s="15">
        <v>4</v>
      </c>
    </row>
    <row r="50346" spans="18:18" x14ac:dyDescent="0.25">
      <c r="R50346" s="15">
        <v>4</v>
      </c>
    </row>
    <row r="50347" spans="18:18" x14ac:dyDescent="0.25">
      <c r="R50347" s="15">
        <v>4</v>
      </c>
    </row>
    <row r="50348" spans="18:18" x14ac:dyDescent="0.25">
      <c r="R50348" s="15">
        <v>4</v>
      </c>
    </row>
    <row r="50349" spans="18:18" x14ac:dyDescent="0.25">
      <c r="R50349" s="15">
        <v>4</v>
      </c>
    </row>
    <row r="50350" spans="18:18" x14ac:dyDescent="0.25">
      <c r="R50350" s="15">
        <v>4</v>
      </c>
    </row>
    <row r="50351" spans="18:18" x14ac:dyDescent="0.25">
      <c r="R50351" s="15">
        <v>3</v>
      </c>
    </row>
    <row r="50352" spans="18:18" x14ac:dyDescent="0.25">
      <c r="R50352" s="15">
        <v>3</v>
      </c>
    </row>
    <row r="50353" spans="18:18" x14ac:dyDescent="0.25">
      <c r="R50353" s="15">
        <v>3</v>
      </c>
    </row>
    <row r="50354" spans="18:18" x14ac:dyDescent="0.25">
      <c r="R50354" s="15">
        <v>3</v>
      </c>
    </row>
    <row r="50355" spans="18:18" x14ac:dyDescent="0.25">
      <c r="R50355" s="15">
        <v>3</v>
      </c>
    </row>
    <row r="50356" spans="18:18" x14ac:dyDescent="0.25">
      <c r="R50356" s="15">
        <v>3</v>
      </c>
    </row>
    <row r="50357" spans="18:18" x14ac:dyDescent="0.25">
      <c r="R50357" s="15">
        <v>3</v>
      </c>
    </row>
    <row r="50358" spans="18:18" x14ac:dyDescent="0.25">
      <c r="R50358" s="15">
        <v>3</v>
      </c>
    </row>
    <row r="50359" spans="18:18" x14ac:dyDescent="0.25">
      <c r="R50359" s="15">
        <v>3</v>
      </c>
    </row>
    <row r="50360" spans="18:18" x14ac:dyDescent="0.25">
      <c r="R50360" s="15">
        <v>3</v>
      </c>
    </row>
    <row r="50361" spans="18:18" x14ac:dyDescent="0.25">
      <c r="R50361" s="15">
        <v>3</v>
      </c>
    </row>
    <row r="50362" spans="18:18" x14ac:dyDescent="0.25">
      <c r="R50362" s="15">
        <v>3</v>
      </c>
    </row>
    <row r="50363" spans="18:18" x14ac:dyDescent="0.25">
      <c r="R50363" s="15">
        <v>3</v>
      </c>
    </row>
    <row r="50364" spans="18:18" x14ac:dyDescent="0.25">
      <c r="R50364" s="15">
        <v>3</v>
      </c>
    </row>
    <row r="50365" spans="18:18" x14ac:dyDescent="0.25">
      <c r="R50365" s="15">
        <v>3</v>
      </c>
    </row>
    <row r="50366" spans="18:18" x14ac:dyDescent="0.25">
      <c r="R50366" s="15">
        <v>3</v>
      </c>
    </row>
    <row r="50367" spans="18:18" x14ac:dyDescent="0.25">
      <c r="R50367" s="15">
        <v>3</v>
      </c>
    </row>
    <row r="50368" spans="18:18" x14ac:dyDescent="0.25">
      <c r="R50368" s="15">
        <v>3</v>
      </c>
    </row>
    <row r="50369" spans="18:18" x14ac:dyDescent="0.25">
      <c r="R50369" s="15">
        <v>3</v>
      </c>
    </row>
    <row r="50370" spans="18:18" x14ac:dyDescent="0.25">
      <c r="R50370" s="15">
        <v>3</v>
      </c>
    </row>
    <row r="50371" spans="18:18" x14ac:dyDescent="0.25">
      <c r="R50371" s="15">
        <v>3</v>
      </c>
    </row>
    <row r="50372" spans="18:18" x14ac:dyDescent="0.25">
      <c r="R50372" s="15">
        <v>3</v>
      </c>
    </row>
    <row r="50373" spans="18:18" x14ac:dyDescent="0.25">
      <c r="R50373" s="15">
        <v>3</v>
      </c>
    </row>
    <row r="50374" spans="18:18" x14ac:dyDescent="0.25">
      <c r="R50374" s="15">
        <v>3</v>
      </c>
    </row>
    <row r="50375" spans="18:18" x14ac:dyDescent="0.25">
      <c r="R50375" s="15">
        <v>3</v>
      </c>
    </row>
    <row r="50376" spans="18:18" x14ac:dyDescent="0.25">
      <c r="R50376" s="15">
        <v>3</v>
      </c>
    </row>
    <row r="50377" spans="18:18" x14ac:dyDescent="0.25">
      <c r="R50377" s="15">
        <v>3</v>
      </c>
    </row>
    <row r="50378" spans="18:18" x14ac:dyDescent="0.25">
      <c r="R50378" s="15">
        <v>3</v>
      </c>
    </row>
    <row r="50379" spans="18:18" x14ac:dyDescent="0.25">
      <c r="R50379" s="15">
        <v>3</v>
      </c>
    </row>
    <row r="50380" spans="18:18" x14ac:dyDescent="0.25">
      <c r="R50380" s="15">
        <v>3</v>
      </c>
    </row>
    <row r="50381" spans="18:18" x14ac:dyDescent="0.25">
      <c r="R50381" s="15">
        <v>3</v>
      </c>
    </row>
    <row r="50382" spans="18:18" x14ac:dyDescent="0.25">
      <c r="R50382" s="15">
        <v>3</v>
      </c>
    </row>
    <row r="50383" spans="18:18" x14ac:dyDescent="0.25">
      <c r="R50383" s="15">
        <v>3</v>
      </c>
    </row>
    <row r="50384" spans="18:18" x14ac:dyDescent="0.25">
      <c r="R50384" s="15">
        <v>3</v>
      </c>
    </row>
    <row r="50385" spans="18:18" x14ac:dyDescent="0.25">
      <c r="R50385" s="15">
        <v>3</v>
      </c>
    </row>
    <row r="50386" spans="18:18" x14ac:dyDescent="0.25">
      <c r="R50386" s="15">
        <v>3</v>
      </c>
    </row>
    <row r="50387" spans="18:18" x14ac:dyDescent="0.25">
      <c r="R50387" s="15">
        <v>3</v>
      </c>
    </row>
    <row r="50388" spans="18:18" x14ac:dyDescent="0.25">
      <c r="R50388" s="15">
        <v>3</v>
      </c>
    </row>
    <row r="50389" spans="18:18" x14ac:dyDescent="0.25">
      <c r="R50389" s="15">
        <v>3</v>
      </c>
    </row>
    <row r="50390" spans="18:18" x14ac:dyDescent="0.25">
      <c r="R50390" s="15">
        <v>3</v>
      </c>
    </row>
    <row r="50391" spans="18:18" x14ac:dyDescent="0.25">
      <c r="R50391" s="15">
        <v>3</v>
      </c>
    </row>
    <row r="50392" spans="18:18" x14ac:dyDescent="0.25">
      <c r="R50392" s="15">
        <v>3</v>
      </c>
    </row>
    <row r="50393" spans="18:18" x14ac:dyDescent="0.25">
      <c r="R50393" s="15">
        <v>3</v>
      </c>
    </row>
    <row r="50394" spans="18:18" x14ac:dyDescent="0.25">
      <c r="R50394" s="15">
        <v>3</v>
      </c>
    </row>
    <row r="50395" spans="18:18" x14ac:dyDescent="0.25">
      <c r="R50395" s="15">
        <v>3</v>
      </c>
    </row>
    <row r="50396" spans="18:18" x14ac:dyDescent="0.25">
      <c r="R50396" s="15">
        <v>3</v>
      </c>
    </row>
    <row r="50397" spans="18:18" x14ac:dyDescent="0.25">
      <c r="R50397" s="15">
        <v>3</v>
      </c>
    </row>
    <row r="50398" spans="18:18" x14ac:dyDescent="0.25">
      <c r="R50398" s="15">
        <v>3</v>
      </c>
    </row>
    <row r="50399" spans="18:18" x14ac:dyDescent="0.25">
      <c r="R50399" s="15">
        <v>3</v>
      </c>
    </row>
    <row r="50400" spans="18:18" x14ac:dyDescent="0.25">
      <c r="R50400" s="15">
        <v>3</v>
      </c>
    </row>
    <row r="50401" spans="18:18" x14ac:dyDescent="0.25">
      <c r="R50401" s="15">
        <v>3</v>
      </c>
    </row>
    <row r="50402" spans="18:18" x14ac:dyDescent="0.25">
      <c r="R50402" s="15">
        <v>3</v>
      </c>
    </row>
    <row r="50403" spans="18:18" x14ac:dyDescent="0.25">
      <c r="R50403" s="15">
        <v>3</v>
      </c>
    </row>
    <row r="50404" spans="18:18" x14ac:dyDescent="0.25">
      <c r="R50404" s="15">
        <v>3</v>
      </c>
    </row>
    <row r="50405" spans="18:18" x14ac:dyDescent="0.25">
      <c r="R50405" s="15">
        <v>3</v>
      </c>
    </row>
    <row r="50406" spans="18:18" x14ac:dyDescent="0.25">
      <c r="R50406" s="15">
        <v>3</v>
      </c>
    </row>
    <row r="50407" spans="18:18" x14ac:dyDescent="0.25">
      <c r="R50407" s="15">
        <v>3</v>
      </c>
    </row>
    <row r="50408" spans="18:18" x14ac:dyDescent="0.25">
      <c r="R50408" s="15">
        <v>3</v>
      </c>
    </row>
    <row r="50409" spans="18:18" x14ac:dyDescent="0.25">
      <c r="R50409" s="15">
        <v>3</v>
      </c>
    </row>
    <row r="50410" spans="18:18" x14ac:dyDescent="0.25">
      <c r="R50410" s="15">
        <v>3</v>
      </c>
    </row>
    <row r="50411" spans="18:18" x14ac:dyDescent="0.25">
      <c r="R50411" s="15">
        <v>3</v>
      </c>
    </row>
    <row r="50412" spans="18:18" x14ac:dyDescent="0.25">
      <c r="R50412" s="15">
        <v>3</v>
      </c>
    </row>
    <row r="50413" spans="18:18" x14ac:dyDescent="0.25">
      <c r="R50413" s="15">
        <v>3</v>
      </c>
    </row>
    <row r="50414" spans="18:18" x14ac:dyDescent="0.25">
      <c r="R50414" s="15">
        <v>3</v>
      </c>
    </row>
    <row r="50415" spans="18:18" x14ac:dyDescent="0.25">
      <c r="R50415" s="15">
        <v>3</v>
      </c>
    </row>
    <row r="50416" spans="18:18" x14ac:dyDescent="0.25">
      <c r="R50416" s="15">
        <v>3</v>
      </c>
    </row>
    <row r="50417" spans="18:18" x14ac:dyDescent="0.25">
      <c r="R50417" s="15">
        <v>4</v>
      </c>
    </row>
    <row r="50418" spans="18:18" x14ac:dyDescent="0.25">
      <c r="R50418" s="15">
        <v>4</v>
      </c>
    </row>
    <row r="50419" spans="18:18" x14ac:dyDescent="0.25">
      <c r="R50419" s="15">
        <v>4</v>
      </c>
    </row>
    <row r="50420" spans="18:18" x14ac:dyDescent="0.25">
      <c r="R50420" s="15">
        <v>4</v>
      </c>
    </row>
    <row r="50421" spans="18:18" x14ac:dyDescent="0.25">
      <c r="R50421" s="15">
        <v>4</v>
      </c>
    </row>
    <row r="50422" spans="18:18" x14ac:dyDescent="0.25">
      <c r="R50422" s="15">
        <v>4</v>
      </c>
    </row>
    <row r="50423" spans="18:18" x14ac:dyDescent="0.25">
      <c r="R50423" s="15">
        <v>4</v>
      </c>
    </row>
    <row r="50424" spans="18:18" x14ac:dyDescent="0.25">
      <c r="R50424" s="15">
        <v>4</v>
      </c>
    </row>
    <row r="50425" spans="18:18" x14ac:dyDescent="0.25">
      <c r="R50425" s="15">
        <v>4</v>
      </c>
    </row>
    <row r="50426" spans="18:18" x14ac:dyDescent="0.25">
      <c r="R50426" s="15">
        <v>4</v>
      </c>
    </row>
    <row r="50427" spans="18:18" x14ac:dyDescent="0.25">
      <c r="R50427" s="15">
        <v>4</v>
      </c>
    </row>
    <row r="50428" spans="18:18" x14ac:dyDescent="0.25">
      <c r="R50428" s="15">
        <v>4</v>
      </c>
    </row>
    <row r="50429" spans="18:18" x14ac:dyDescent="0.25">
      <c r="R50429" s="15">
        <v>4</v>
      </c>
    </row>
    <row r="50430" spans="18:18" x14ac:dyDescent="0.25">
      <c r="R50430" s="15">
        <v>4</v>
      </c>
    </row>
    <row r="50431" spans="18:18" x14ac:dyDescent="0.25">
      <c r="R50431" s="15">
        <v>4</v>
      </c>
    </row>
    <row r="50432" spans="18:18" x14ac:dyDescent="0.25">
      <c r="R50432" s="15">
        <v>4</v>
      </c>
    </row>
    <row r="50433" spans="18:18" x14ac:dyDescent="0.25">
      <c r="R50433" s="15">
        <v>4</v>
      </c>
    </row>
    <row r="50434" spans="18:18" x14ac:dyDescent="0.25">
      <c r="R50434" s="15">
        <v>4</v>
      </c>
    </row>
    <row r="50435" spans="18:18" x14ac:dyDescent="0.25">
      <c r="R50435" s="15">
        <v>4</v>
      </c>
    </row>
    <row r="50436" spans="18:18" x14ac:dyDescent="0.25">
      <c r="R50436" s="15">
        <v>4</v>
      </c>
    </row>
    <row r="50437" spans="18:18" x14ac:dyDescent="0.25">
      <c r="R50437" s="15">
        <v>4</v>
      </c>
    </row>
    <row r="50438" spans="18:18" x14ac:dyDescent="0.25">
      <c r="R50438" s="15">
        <v>4</v>
      </c>
    </row>
    <row r="50439" spans="18:18" x14ac:dyDescent="0.25">
      <c r="R50439" s="15">
        <v>4</v>
      </c>
    </row>
    <row r="50440" spans="18:18" x14ac:dyDescent="0.25">
      <c r="R50440" s="15">
        <v>4</v>
      </c>
    </row>
    <row r="50441" spans="18:18" x14ac:dyDescent="0.25">
      <c r="R50441" s="15">
        <v>4</v>
      </c>
    </row>
    <row r="50442" spans="18:18" x14ac:dyDescent="0.25">
      <c r="R50442" s="15">
        <v>4</v>
      </c>
    </row>
    <row r="50443" spans="18:18" x14ac:dyDescent="0.25">
      <c r="R50443" s="15">
        <v>4</v>
      </c>
    </row>
    <row r="50444" spans="18:18" x14ac:dyDescent="0.25">
      <c r="R50444" s="15">
        <v>4</v>
      </c>
    </row>
    <row r="50445" spans="18:18" x14ac:dyDescent="0.25">
      <c r="R50445" s="15">
        <v>4</v>
      </c>
    </row>
    <row r="50446" spans="18:18" x14ac:dyDescent="0.25">
      <c r="R50446" s="15">
        <v>4</v>
      </c>
    </row>
    <row r="50447" spans="18:18" x14ac:dyDescent="0.25">
      <c r="R50447" s="15">
        <v>4</v>
      </c>
    </row>
    <row r="50448" spans="18:18" x14ac:dyDescent="0.25">
      <c r="R50448" s="15">
        <v>4</v>
      </c>
    </row>
    <row r="50449" spans="18:18" x14ac:dyDescent="0.25">
      <c r="R50449" s="15">
        <v>4</v>
      </c>
    </row>
    <row r="50450" spans="18:18" x14ac:dyDescent="0.25">
      <c r="R50450" s="15">
        <v>4</v>
      </c>
    </row>
    <row r="50451" spans="18:18" x14ac:dyDescent="0.25">
      <c r="R50451" s="15">
        <v>4</v>
      </c>
    </row>
    <row r="50452" spans="18:18" x14ac:dyDescent="0.25">
      <c r="R50452" s="15">
        <v>4</v>
      </c>
    </row>
    <row r="50453" spans="18:18" x14ac:dyDescent="0.25">
      <c r="R50453" s="15">
        <v>4</v>
      </c>
    </row>
    <row r="50454" spans="18:18" x14ac:dyDescent="0.25">
      <c r="R50454" s="15">
        <v>4</v>
      </c>
    </row>
    <row r="50455" spans="18:18" x14ac:dyDescent="0.25">
      <c r="R50455" s="15">
        <v>4</v>
      </c>
    </row>
    <row r="50456" spans="18:18" x14ac:dyDescent="0.25">
      <c r="R50456" s="15">
        <v>4</v>
      </c>
    </row>
    <row r="50457" spans="18:18" x14ac:dyDescent="0.25">
      <c r="R50457" s="15">
        <v>4</v>
      </c>
    </row>
    <row r="50458" spans="18:18" x14ac:dyDescent="0.25">
      <c r="R50458" s="15">
        <v>4</v>
      </c>
    </row>
    <row r="50459" spans="18:18" x14ac:dyDescent="0.25">
      <c r="R50459" s="15">
        <v>4</v>
      </c>
    </row>
    <row r="50460" spans="18:18" x14ac:dyDescent="0.25">
      <c r="R50460" s="15">
        <v>4</v>
      </c>
    </row>
    <row r="50461" spans="18:18" x14ac:dyDescent="0.25">
      <c r="R50461" s="15">
        <v>4</v>
      </c>
    </row>
    <row r="50462" spans="18:18" x14ac:dyDescent="0.25">
      <c r="R50462" s="15">
        <v>4</v>
      </c>
    </row>
    <row r="50463" spans="18:18" x14ac:dyDescent="0.25">
      <c r="R50463" s="15">
        <v>4</v>
      </c>
    </row>
    <row r="50464" spans="18:18" x14ac:dyDescent="0.25">
      <c r="R50464" s="15">
        <v>4</v>
      </c>
    </row>
    <row r="50465" spans="18:18" x14ac:dyDescent="0.25">
      <c r="R50465" s="15">
        <v>4</v>
      </c>
    </row>
    <row r="50466" spans="18:18" x14ac:dyDescent="0.25">
      <c r="R50466" s="15">
        <v>4</v>
      </c>
    </row>
    <row r="50467" spans="18:18" x14ac:dyDescent="0.25">
      <c r="R50467" s="15">
        <v>4</v>
      </c>
    </row>
    <row r="50468" spans="18:18" x14ac:dyDescent="0.25">
      <c r="R50468" s="15">
        <v>4</v>
      </c>
    </row>
    <row r="50469" spans="18:18" x14ac:dyDescent="0.25">
      <c r="R50469" s="15">
        <v>2</v>
      </c>
    </row>
    <row r="50470" spans="18:18" x14ac:dyDescent="0.25">
      <c r="R50470" s="15">
        <v>2</v>
      </c>
    </row>
    <row r="50471" spans="18:18" x14ac:dyDescent="0.25">
      <c r="R50471" s="15">
        <v>2</v>
      </c>
    </row>
    <row r="50472" spans="18:18" x14ac:dyDescent="0.25">
      <c r="R50472" s="15">
        <v>2</v>
      </c>
    </row>
    <row r="50473" spans="18:18" x14ac:dyDescent="0.25">
      <c r="R50473" s="15">
        <v>2</v>
      </c>
    </row>
    <row r="50474" spans="18:18" x14ac:dyDescent="0.25">
      <c r="R50474" s="15">
        <v>2</v>
      </c>
    </row>
    <row r="50475" spans="18:18" x14ac:dyDescent="0.25">
      <c r="R50475" s="15">
        <v>2</v>
      </c>
    </row>
    <row r="50476" spans="18:18" x14ac:dyDescent="0.25">
      <c r="R50476" s="15">
        <v>2</v>
      </c>
    </row>
    <row r="50477" spans="18:18" x14ac:dyDescent="0.25">
      <c r="R50477" s="15">
        <v>2</v>
      </c>
    </row>
    <row r="50478" spans="18:18" x14ac:dyDescent="0.25">
      <c r="R50478" s="15">
        <v>2</v>
      </c>
    </row>
    <row r="50479" spans="18:18" x14ac:dyDescent="0.25">
      <c r="R50479" s="15">
        <v>2</v>
      </c>
    </row>
    <row r="50480" spans="18:18" x14ac:dyDescent="0.25">
      <c r="R50480" s="15">
        <v>2</v>
      </c>
    </row>
    <row r="50481" spans="18:18" x14ac:dyDescent="0.25">
      <c r="R50481" s="15">
        <v>2</v>
      </c>
    </row>
    <row r="50482" spans="18:18" x14ac:dyDescent="0.25">
      <c r="R50482" s="15">
        <v>1</v>
      </c>
    </row>
    <row r="50483" spans="18:18" x14ac:dyDescent="0.25">
      <c r="R50483" s="15">
        <v>1</v>
      </c>
    </row>
    <row r="50484" spans="18:18" x14ac:dyDescent="0.25">
      <c r="R50484" s="15">
        <v>1</v>
      </c>
    </row>
    <row r="50485" spans="18:18" x14ac:dyDescent="0.25">
      <c r="R50485" s="15">
        <v>1</v>
      </c>
    </row>
    <row r="50486" spans="18:18" x14ac:dyDescent="0.25">
      <c r="R50486" s="15">
        <v>1</v>
      </c>
    </row>
    <row r="50487" spans="18:18" x14ac:dyDescent="0.25">
      <c r="R50487" s="15">
        <v>1</v>
      </c>
    </row>
    <row r="50488" spans="18:18" x14ac:dyDescent="0.25">
      <c r="R50488" s="15">
        <v>1</v>
      </c>
    </row>
    <row r="50489" spans="18:18" x14ac:dyDescent="0.25">
      <c r="R50489" s="15">
        <v>1</v>
      </c>
    </row>
    <row r="50490" spans="18:18" x14ac:dyDescent="0.25">
      <c r="R50490" s="15">
        <v>1</v>
      </c>
    </row>
    <row r="50491" spans="18:18" x14ac:dyDescent="0.25">
      <c r="R50491" s="15">
        <v>1</v>
      </c>
    </row>
    <row r="50492" spans="18:18" x14ac:dyDescent="0.25">
      <c r="R50492" s="15">
        <v>1</v>
      </c>
    </row>
    <row r="50493" spans="18:18" x14ac:dyDescent="0.25">
      <c r="R50493" s="15">
        <v>1</v>
      </c>
    </row>
    <row r="50494" spans="18:18" x14ac:dyDescent="0.25">
      <c r="R50494" s="15">
        <v>1</v>
      </c>
    </row>
    <row r="50495" spans="18:18" x14ac:dyDescent="0.25">
      <c r="R50495" s="15">
        <v>1</v>
      </c>
    </row>
    <row r="50496" spans="18:18" x14ac:dyDescent="0.25">
      <c r="R50496" s="15">
        <v>1</v>
      </c>
    </row>
    <row r="50497" spans="18:18" x14ac:dyDescent="0.25">
      <c r="R50497" s="15">
        <v>1</v>
      </c>
    </row>
    <row r="50498" spans="18:18" x14ac:dyDescent="0.25">
      <c r="R50498" s="15">
        <v>1</v>
      </c>
    </row>
    <row r="50499" spans="18:18" x14ac:dyDescent="0.25">
      <c r="R50499" s="15">
        <v>1</v>
      </c>
    </row>
    <row r="50500" spans="18:18" x14ac:dyDescent="0.25">
      <c r="R50500" s="15">
        <v>1</v>
      </c>
    </row>
    <row r="50501" spans="18:18" x14ac:dyDescent="0.25">
      <c r="R50501" s="15">
        <v>1</v>
      </c>
    </row>
    <row r="50502" spans="18:18" x14ac:dyDescent="0.25">
      <c r="R50502" s="15">
        <v>1</v>
      </c>
    </row>
    <row r="50503" spans="18:18" x14ac:dyDescent="0.25">
      <c r="R50503" s="15">
        <v>1</v>
      </c>
    </row>
    <row r="50504" spans="18:18" x14ac:dyDescent="0.25">
      <c r="R50504" s="15">
        <v>1</v>
      </c>
    </row>
    <row r="50505" spans="18:18" x14ac:dyDescent="0.25">
      <c r="R50505" s="15">
        <v>1</v>
      </c>
    </row>
    <row r="50506" spans="18:18" x14ac:dyDescent="0.25">
      <c r="R50506" s="15">
        <v>1</v>
      </c>
    </row>
    <row r="50507" spans="18:18" x14ac:dyDescent="0.25">
      <c r="R50507" s="15">
        <v>1</v>
      </c>
    </row>
    <row r="50508" spans="18:18" x14ac:dyDescent="0.25">
      <c r="R50508" s="15">
        <v>1</v>
      </c>
    </row>
    <row r="50509" spans="18:18" x14ac:dyDescent="0.25">
      <c r="R50509" s="15">
        <v>1</v>
      </c>
    </row>
    <row r="50510" spans="18:18" x14ac:dyDescent="0.25">
      <c r="R50510" s="15">
        <v>1</v>
      </c>
    </row>
    <row r="50511" spans="18:18" x14ac:dyDescent="0.25">
      <c r="R50511" s="15">
        <v>1</v>
      </c>
    </row>
    <row r="50512" spans="18:18" x14ac:dyDescent="0.25">
      <c r="R50512" s="15">
        <v>1</v>
      </c>
    </row>
    <row r="50513" spans="18:18" x14ac:dyDescent="0.25">
      <c r="R50513" s="15">
        <v>1</v>
      </c>
    </row>
    <row r="50514" spans="18:18" x14ac:dyDescent="0.25">
      <c r="R50514" s="15">
        <v>1</v>
      </c>
    </row>
    <row r="50515" spans="18:18" x14ac:dyDescent="0.25">
      <c r="R50515" s="15">
        <v>1</v>
      </c>
    </row>
    <row r="50516" spans="18:18" x14ac:dyDescent="0.25">
      <c r="R50516" s="15">
        <v>1</v>
      </c>
    </row>
    <row r="50517" spans="18:18" x14ac:dyDescent="0.25">
      <c r="R50517" s="15">
        <v>1</v>
      </c>
    </row>
    <row r="50518" spans="18:18" x14ac:dyDescent="0.25">
      <c r="R50518" s="15">
        <v>1</v>
      </c>
    </row>
    <row r="50519" spans="18:18" x14ac:dyDescent="0.25">
      <c r="R50519" s="15">
        <v>1</v>
      </c>
    </row>
    <row r="50520" spans="18:18" x14ac:dyDescent="0.25">
      <c r="R50520" s="15">
        <v>1</v>
      </c>
    </row>
    <row r="50521" spans="18:18" x14ac:dyDescent="0.25">
      <c r="R50521" s="15">
        <v>1</v>
      </c>
    </row>
    <row r="50522" spans="18:18" x14ac:dyDescent="0.25">
      <c r="R50522" s="15">
        <v>1</v>
      </c>
    </row>
    <row r="50523" spans="18:18" x14ac:dyDescent="0.25">
      <c r="R50523" s="15">
        <v>1</v>
      </c>
    </row>
    <row r="50524" spans="18:18" x14ac:dyDescent="0.25">
      <c r="R50524" s="15">
        <v>1</v>
      </c>
    </row>
    <row r="50525" spans="18:18" x14ac:dyDescent="0.25">
      <c r="R50525" s="15">
        <v>1</v>
      </c>
    </row>
    <row r="50526" spans="18:18" x14ac:dyDescent="0.25">
      <c r="R50526" s="15">
        <v>1</v>
      </c>
    </row>
    <row r="50527" spans="18:18" x14ac:dyDescent="0.25">
      <c r="R50527" s="15">
        <v>1</v>
      </c>
    </row>
    <row r="50528" spans="18:18" x14ac:dyDescent="0.25">
      <c r="R50528" s="15">
        <v>1</v>
      </c>
    </row>
    <row r="50529" spans="18:18" x14ac:dyDescent="0.25">
      <c r="R50529" s="15">
        <v>1</v>
      </c>
    </row>
    <row r="50530" spans="18:18" x14ac:dyDescent="0.25">
      <c r="R50530" s="15">
        <v>1</v>
      </c>
    </row>
    <row r="50531" spans="18:18" x14ac:dyDescent="0.25">
      <c r="R50531" s="15">
        <v>1</v>
      </c>
    </row>
    <row r="50532" spans="18:18" x14ac:dyDescent="0.25">
      <c r="R50532" s="15">
        <v>1</v>
      </c>
    </row>
    <row r="50533" spans="18:18" x14ac:dyDescent="0.25">
      <c r="R50533" s="15">
        <v>1</v>
      </c>
    </row>
    <row r="50534" spans="18:18" x14ac:dyDescent="0.25">
      <c r="R50534" s="15">
        <v>1</v>
      </c>
    </row>
    <row r="50535" spans="18:18" x14ac:dyDescent="0.25">
      <c r="R50535" s="15">
        <v>1</v>
      </c>
    </row>
    <row r="50536" spans="18:18" x14ac:dyDescent="0.25">
      <c r="R50536" s="15">
        <v>1</v>
      </c>
    </row>
    <row r="50537" spans="18:18" x14ac:dyDescent="0.25">
      <c r="R50537" s="15">
        <v>1</v>
      </c>
    </row>
    <row r="50538" spans="18:18" x14ac:dyDescent="0.25">
      <c r="R50538" s="15">
        <v>1</v>
      </c>
    </row>
    <row r="50539" spans="18:18" x14ac:dyDescent="0.25">
      <c r="R50539" s="15">
        <v>1</v>
      </c>
    </row>
    <row r="50540" spans="18:18" x14ac:dyDescent="0.25">
      <c r="R50540" s="15">
        <v>1</v>
      </c>
    </row>
    <row r="50541" spans="18:18" x14ac:dyDescent="0.25">
      <c r="R50541" s="15">
        <v>1</v>
      </c>
    </row>
    <row r="50542" spans="18:18" x14ac:dyDescent="0.25">
      <c r="R50542" s="15">
        <v>1</v>
      </c>
    </row>
    <row r="50543" spans="18:18" x14ac:dyDescent="0.25">
      <c r="R50543" s="15">
        <v>1</v>
      </c>
    </row>
    <row r="50544" spans="18:18" x14ac:dyDescent="0.25">
      <c r="R50544" s="15">
        <v>1</v>
      </c>
    </row>
    <row r="50545" spans="18:18" x14ac:dyDescent="0.25">
      <c r="R50545" s="15">
        <v>1</v>
      </c>
    </row>
    <row r="50546" spans="18:18" x14ac:dyDescent="0.25">
      <c r="R50546" s="15">
        <v>1</v>
      </c>
    </row>
    <row r="50547" spans="18:18" x14ac:dyDescent="0.25">
      <c r="R50547" s="15">
        <v>1</v>
      </c>
    </row>
    <row r="50548" spans="18:18" x14ac:dyDescent="0.25">
      <c r="R50548" s="15">
        <v>1</v>
      </c>
    </row>
    <row r="50549" spans="18:18" x14ac:dyDescent="0.25">
      <c r="R50549" s="15">
        <v>1</v>
      </c>
    </row>
    <row r="50550" spans="18:18" x14ac:dyDescent="0.25">
      <c r="R50550" s="15">
        <v>1</v>
      </c>
    </row>
    <row r="50551" spans="18:18" x14ac:dyDescent="0.25">
      <c r="R50551" s="15">
        <v>1</v>
      </c>
    </row>
    <row r="50552" spans="18:18" x14ac:dyDescent="0.25">
      <c r="R50552" s="15">
        <v>1</v>
      </c>
    </row>
    <row r="50553" spans="18:18" x14ac:dyDescent="0.25">
      <c r="R50553" s="15">
        <v>1</v>
      </c>
    </row>
    <row r="50554" spans="18:18" x14ac:dyDescent="0.25">
      <c r="R50554" s="15">
        <v>1</v>
      </c>
    </row>
    <row r="50555" spans="18:18" x14ac:dyDescent="0.25">
      <c r="R50555" s="15">
        <v>1</v>
      </c>
    </row>
    <row r="50556" spans="18:18" x14ac:dyDescent="0.25">
      <c r="R50556" s="15">
        <v>1</v>
      </c>
    </row>
    <row r="50557" spans="18:18" x14ac:dyDescent="0.25">
      <c r="R50557" s="15">
        <v>1</v>
      </c>
    </row>
    <row r="50558" spans="18:18" x14ac:dyDescent="0.25">
      <c r="R50558" s="15">
        <v>1</v>
      </c>
    </row>
    <row r="50559" spans="18:18" x14ac:dyDescent="0.25">
      <c r="R50559" s="15">
        <v>1</v>
      </c>
    </row>
    <row r="50560" spans="18:18" x14ac:dyDescent="0.25">
      <c r="R50560" s="15">
        <v>1</v>
      </c>
    </row>
    <row r="50561" spans="18:18" x14ac:dyDescent="0.25">
      <c r="R50561" s="15">
        <v>1</v>
      </c>
    </row>
    <row r="50562" spans="18:18" x14ac:dyDescent="0.25">
      <c r="R50562" s="15">
        <v>1</v>
      </c>
    </row>
    <row r="50563" spans="18:18" x14ac:dyDescent="0.25">
      <c r="R50563" s="15">
        <v>1</v>
      </c>
    </row>
    <row r="50564" spans="18:18" x14ac:dyDescent="0.25">
      <c r="R50564" s="15">
        <v>1</v>
      </c>
    </row>
    <row r="50565" spans="18:18" x14ac:dyDescent="0.25">
      <c r="R50565" s="15">
        <v>1</v>
      </c>
    </row>
    <row r="50566" spans="18:18" x14ac:dyDescent="0.25">
      <c r="R50566" s="15">
        <v>1</v>
      </c>
    </row>
    <row r="50567" spans="18:18" x14ac:dyDescent="0.25">
      <c r="R50567" s="15">
        <v>1</v>
      </c>
    </row>
    <row r="50568" spans="18:18" x14ac:dyDescent="0.25">
      <c r="R50568" s="15">
        <v>1</v>
      </c>
    </row>
    <row r="50569" spans="18:18" x14ac:dyDescent="0.25">
      <c r="R50569" s="15">
        <v>1</v>
      </c>
    </row>
    <row r="50570" spans="18:18" x14ac:dyDescent="0.25">
      <c r="R50570" s="15">
        <v>1</v>
      </c>
    </row>
    <row r="50571" spans="18:18" x14ac:dyDescent="0.25">
      <c r="R50571" s="15">
        <v>1</v>
      </c>
    </row>
    <row r="50572" spans="18:18" x14ac:dyDescent="0.25">
      <c r="R50572" s="15">
        <v>1</v>
      </c>
    </row>
    <row r="50573" spans="18:18" x14ac:dyDescent="0.25">
      <c r="R50573" s="15">
        <v>1</v>
      </c>
    </row>
    <row r="50574" spans="18:18" x14ac:dyDescent="0.25">
      <c r="R50574" s="15">
        <v>1</v>
      </c>
    </row>
    <row r="50575" spans="18:18" x14ac:dyDescent="0.25">
      <c r="R50575" s="15">
        <v>1</v>
      </c>
    </row>
    <row r="50576" spans="18:18" x14ac:dyDescent="0.25">
      <c r="R50576" s="15">
        <v>1</v>
      </c>
    </row>
    <row r="50577" spans="18:18" x14ac:dyDescent="0.25">
      <c r="R50577" s="15">
        <v>1</v>
      </c>
    </row>
    <row r="50578" spans="18:18" x14ac:dyDescent="0.25">
      <c r="R50578" s="15">
        <v>1</v>
      </c>
    </row>
    <row r="50579" spans="18:18" x14ac:dyDescent="0.25">
      <c r="R50579" s="15">
        <v>1</v>
      </c>
    </row>
    <row r="50580" spans="18:18" x14ac:dyDescent="0.25">
      <c r="R50580" s="15">
        <v>1</v>
      </c>
    </row>
    <row r="50581" spans="18:18" x14ac:dyDescent="0.25">
      <c r="R50581" s="15">
        <v>1</v>
      </c>
    </row>
    <row r="50582" spans="18:18" x14ac:dyDescent="0.25">
      <c r="R50582" s="15">
        <v>1</v>
      </c>
    </row>
    <row r="50583" spans="18:18" x14ac:dyDescent="0.25">
      <c r="R50583" s="15">
        <v>1</v>
      </c>
    </row>
    <row r="50584" spans="18:18" x14ac:dyDescent="0.25">
      <c r="R50584" s="15">
        <v>1</v>
      </c>
    </row>
    <row r="50585" spans="18:18" x14ac:dyDescent="0.25">
      <c r="R50585" s="15">
        <v>1</v>
      </c>
    </row>
    <row r="50586" spans="18:18" x14ac:dyDescent="0.25">
      <c r="R50586" s="15">
        <v>1</v>
      </c>
    </row>
    <row r="50587" spans="18:18" x14ac:dyDescent="0.25">
      <c r="R50587" s="15">
        <v>1</v>
      </c>
    </row>
    <row r="50588" spans="18:18" x14ac:dyDescent="0.25">
      <c r="R50588" s="15">
        <v>1</v>
      </c>
    </row>
    <row r="50589" spans="18:18" x14ac:dyDescent="0.25">
      <c r="R50589" s="15">
        <v>1</v>
      </c>
    </row>
    <row r="50590" spans="18:18" x14ac:dyDescent="0.25">
      <c r="R50590" s="15">
        <v>1</v>
      </c>
    </row>
    <row r="50591" spans="18:18" x14ac:dyDescent="0.25">
      <c r="R50591" s="15">
        <v>1</v>
      </c>
    </row>
    <row r="50592" spans="18:18" x14ac:dyDescent="0.25">
      <c r="R50592" s="15">
        <v>1</v>
      </c>
    </row>
    <row r="50593" spans="18:18" x14ac:dyDescent="0.25">
      <c r="R50593" s="15">
        <v>1</v>
      </c>
    </row>
    <row r="50594" spans="18:18" x14ac:dyDescent="0.25">
      <c r="R50594" s="15">
        <v>1</v>
      </c>
    </row>
    <row r="50595" spans="18:18" x14ac:dyDescent="0.25">
      <c r="R50595" s="15">
        <v>1</v>
      </c>
    </row>
    <row r="50596" spans="18:18" x14ac:dyDescent="0.25">
      <c r="R50596" s="15">
        <v>1</v>
      </c>
    </row>
    <row r="50597" spans="18:18" x14ac:dyDescent="0.25">
      <c r="R50597" s="15">
        <v>1</v>
      </c>
    </row>
    <row r="50598" spans="18:18" x14ac:dyDescent="0.25">
      <c r="R50598" s="15">
        <v>1</v>
      </c>
    </row>
    <row r="50599" spans="18:18" x14ac:dyDescent="0.25">
      <c r="R50599" s="15">
        <v>1</v>
      </c>
    </row>
    <row r="50600" spans="18:18" x14ac:dyDescent="0.25">
      <c r="R50600" s="15">
        <v>1</v>
      </c>
    </row>
    <row r="50601" spans="18:18" x14ac:dyDescent="0.25">
      <c r="R50601" s="15">
        <v>1</v>
      </c>
    </row>
    <row r="50602" spans="18:18" x14ac:dyDescent="0.25">
      <c r="R50602" s="15">
        <v>1</v>
      </c>
    </row>
    <row r="50603" spans="18:18" x14ac:dyDescent="0.25">
      <c r="R50603" s="15">
        <v>1</v>
      </c>
    </row>
    <row r="50604" spans="18:18" x14ac:dyDescent="0.25">
      <c r="R50604" s="15">
        <v>1</v>
      </c>
    </row>
    <row r="50605" spans="18:18" x14ac:dyDescent="0.25">
      <c r="R50605" s="15">
        <v>1</v>
      </c>
    </row>
    <row r="50606" spans="18:18" x14ac:dyDescent="0.25">
      <c r="R50606" s="15">
        <v>1</v>
      </c>
    </row>
    <row r="50607" spans="18:18" x14ac:dyDescent="0.25">
      <c r="R50607" s="15">
        <v>1</v>
      </c>
    </row>
    <row r="50608" spans="18:18" x14ac:dyDescent="0.25">
      <c r="R50608" s="15">
        <v>1</v>
      </c>
    </row>
    <row r="50609" spans="18:18" x14ac:dyDescent="0.25">
      <c r="R50609" s="15">
        <v>1</v>
      </c>
    </row>
    <row r="50610" spans="18:18" x14ac:dyDescent="0.25">
      <c r="R50610" s="15">
        <v>1</v>
      </c>
    </row>
    <row r="50611" spans="18:18" x14ac:dyDescent="0.25">
      <c r="R50611" s="15">
        <v>1</v>
      </c>
    </row>
    <row r="50612" spans="18:18" x14ac:dyDescent="0.25">
      <c r="R50612" s="15">
        <v>1</v>
      </c>
    </row>
    <row r="50613" spans="18:18" x14ac:dyDescent="0.25">
      <c r="R50613" s="15">
        <v>1</v>
      </c>
    </row>
    <row r="50614" spans="18:18" x14ac:dyDescent="0.25">
      <c r="R50614" s="15">
        <v>1</v>
      </c>
    </row>
    <row r="50615" spans="18:18" x14ac:dyDescent="0.25">
      <c r="R50615" s="15">
        <v>1</v>
      </c>
    </row>
    <row r="50616" spans="18:18" x14ac:dyDescent="0.25">
      <c r="R50616" s="15">
        <v>1</v>
      </c>
    </row>
    <row r="50617" spans="18:18" x14ac:dyDescent="0.25">
      <c r="R50617" s="15">
        <v>1</v>
      </c>
    </row>
    <row r="50618" spans="18:18" x14ac:dyDescent="0.25">
      <c r="R50618" s="15">
        <v>1</v>
      </c>
    </row>
    <row r="50619" spans="18:18" x14ac:dyDescent="0.25">
      <c r="R50619" s="15">
        <v>1</v>
      </c>
    </row>
    <row r="50620" spans="18:18" x14ac:dyDescent="0.25">
      <c r="R50620" s="15">
        <v>1</v>
      </c>
    </row>
    <row r="50621" spans="18:18" x14ac:dyDescent="0.25">
      <c r="R50621" s="15">
        <v>1</v>
      </c>
    </row>
    <row r="50622" spans="18:18" x14ac:dyDescent="0.25">
      <c r="R50622" s="15">
        <v>1</v>
      </c>
    </row>
    <row r="50623" spans="18:18" x14ac:dyDescent="0.25">
      <c r="R50623" s="15">
        <v>1</v>
      </c>
    </row>
    <row r="50624" spans="18:18" x14ac:dyDescent="0.25">
      <c r="R50624" s="15">
        <v>1</v>
      </c>
    </row>
    <row r="50625" spans="18:18" x14ac:dyDescent="0.25">
      <c r="R50625" s="15">
        <v>1</v>
      </c>
    </row>
    <row r="50626" spans="18:18" x14ac:dyDescent="0.25">
      <c r="R50626" s="15">
        <v>1</v>
      </c>
    </row>
    <row r="50627" spans="18:18" x14ac:dyDescent="0.25">
      <c r="R50627" s="15">
        <v>1</v>
      </c>
    </row>
    <row r="50628" spans="18:18" x14ac:dyDescent="0.25">
      <c r="R50628" s="15">
        <v>1</v>
      </c>
    </row>
    <row r="50629" spans="18:18" x14ac:dyDescent="0.25">
      <c r="R50629" s="15">
        <v>1</v>
      </c>
    </row>
    <row r="50630" spans="18:18" x14ac:dyDescent="0.25">
      <c r="R50630" s="15">
        <v>1</v>
      </c>
    </row>
    <row r="50631" spans="18:18" x14ac:dyDescent="0.25">
      <c r="R50631" s="15">
        <v>1</v>
      </c>
    </row>
    <row r="50632" spans="18:18" x14ac:dyDescent="0.25">
      <c r="R50632" s="15">
        <v>1</v>
      </c>
    </row>
    <row r="50633" spans="18:18" x14ac:dyDescent="0.25">
      <c r="R50633" s="15">
        <v>1</v>
      </c>
    </row>
    <row r="50634" spans="18:18" x14ac:dyDescent="0.25">
      <c r="R50634" s="15">
        <v>1</v>
      </c>
    </row>
    <row r="50635" spans="18:18" x14ac:dyDescent="0.25">
      <c r="R50635" s="15">
        <v>1</v>
      </c>
    </row>
    <row r="50636" spans="18:18" x14ac:dyDescent="0.25">
      <c r="R50636" s="15">
        <v>1</v>
      </c>
    </row>
    <row r="50637" spans="18:18" x14ac:dyDescent="0.25">
      <c r="R50637" s="15">
        <v>1</v>
      </c>
    </row>
    <row r="50638" spans="18:18" x14ac:dyDescent="0.25">
      <c r="R50638" s="15">
        <v>1</v>
      </c>
    </row>
    <row r="50639" spans="18:18" x14ac:dyDescent="0.25">
      <c r="R50639" s="15">
        <v>1</v>
      </c>
    </row>
    <row r="50640" spans="18:18" x14ac:dyDescent="0.25">
      <c r="R50640" s="15">
        <v>1</v>
      </c>
    </row>
    <row r="50641" spans="18:18" x14ac:dyDescent="0.25">
      <c r="R50641" s="15">
        <v>1</v>
      </c>
    </row>
    <row r="50642" spans="18:18" x14ac:dyDescent="0.25">
      <c r="R50642" s="15">
        <v>1</v>
      </c>
    </row>
    <row r="50643" spans="18:18" x14ac:dyDescent="0.25">
      <c r="R50643" s="15">
        <v>1</v>
      </c>
    </row>
    <row r="50644" spans="18:18" x14ac:dyDescent="0.25">
      <c r="R50644" s="15">
        <v>1</v>
      </c>
    </row>
    <row r="50645" spans="18:18" x14ac:dyDescent="0.25">
      <c r="R50645" s="15">
        <v>1</v>
      </c>
    </row>
    <row r="50646" spans="18:18" x14ac:dyDescent="0.25">
      <c r="R50646" s="15">
        <v>1</v>
      </c>
    </row>
    <row r="50647" spans="18:18" x14ac:dyDescent="0.25">
      <c r="R50647" s="15">
        <v>1</v>
      </c>
    </row>
    <row r="50648" spans="18:18" x14ac:dyDescent="0.25">
      <c r="R50648" s="15">
        <v>1</v>
      </c>
    </row>
    <row r="50649" spans="18:18" x14ac:dyDescent="0.25">
      <c r="R50649" s="15">
        <v>1</v>
      </c>
    </row>
    <row r="50650" spans="18:18" x14ac:dyDescent="0.25">
      <c r="R50650" s="15">
        <v>1</v>
      </c>
    </row>
    <row r="50651" spans="18:18" x14ac:dyDescent="0.25">
      <c r="R50651" s="15">
        <v>1</v>
      </c>
    </row>
    <row r="50652" spans="18:18" x14ac:dyDescent="0.25">
      <c r="R50652" s="15">
        <v>1</v>
      </c>
    </row>
    <row r="50653" spans="18:18" x14ac:dyDescent="0.25">
      <c r="R50653" s="15">
        <v>1</v>
      </c>
    </row>
    <row r="50654" spans="18:18" x14ac:dyDescent="0.25">
      <c r="R50654" s="15">
        <v>1</v>
      </c>
    </row>
    <row r="50655" spans="18:18" x14ac:dyDescent="0.25">
      <c r="R50655" s="15">
        <v>1</v>
      </c>
    </row>
    <row r="50656" spans="18:18" x14ac:dyDescent="0.25">
      <c r="R50656" s="15">
        <v>1</v>
      </c>
    </row>
    <row r="50657" spans="18:18" x14ac:dyDescent="0.25">
      <c r="R50657" s="15">
        <v>1</v>
      </c>
    </row>
    <row r="50658" spans="18:18" x14ac:dyDescent="0.25">
      <c r="R50658" s="15">
        <v>1</v>
      </c>
    </row>
    <row r="50659" spans="18:18" x14ac:dyDescent="0.25">
      <c r="R50659" s="15">
        <v>1</v>
      </c>
    </row>
    <row r="50660" spans="18:18" x14ac:dyDescent="0.25">
      <c r="R50660" s="15">
        <v>1</v>
      </c>
    </row>
    <row r="50661" spans="18:18" x14ac:dyDescent="0.25">
      <c r="R50661" s="15">
        <v>1</v>
      </c>
    </row>
    <row r="50662" spans="18:18" x14ac:dyDescent="0.25">
      <c r="R50662" s="15">
        <v>1</v>
      </c>
    </row>
    <row r="50663" spans="18:18" x14ac:dyDescent="0.25">
      <c r="R50663" s="15">
        <v>1</v>
      </c>
    </row>
    <row r="50664" spans="18:18" x14ac:dyDescent="0.25">
      <c r="R50664" s="15">
        <v>1</v>
      </c>
    </row>
    <row r="50665" spans="18:18" x14ac:dyDescent="0.25">
      <c r="R50665" s="15">
        <v>1</v>
      </c>
    </row>
    <row r="50666" spans="18:18" x14ac:dyDescent="0.25">
      <c r="R50666" s="15">
        <v>1</v>
      </c>
    </row>
    <row r="50667" spans="18:18" x14ac:dyDescent="0.25">
      <c r="R50667" s="15">
        <v>1</v>
      </c>
    </row>
    <row r="50668" spans="18:18" x14ac:dyDescent="0.25">
      <c r="R50668" s="15">
        <v>1</v>
      </c>
    </row>
    <row r="50669" spans="18:18" x14ac:dyDescent="0.25">
      <c r="R50669" s="15">
        <v>1</v>
      </c>
    </row>
    <row r="50670" spans="18:18" x14ac:dyDescent="0.25">
      <c r="R50670" s="15">
        <v>1</v>
      </c>
    </row>
    <row r="50671" spans="18:18" x14ac:dyDescent="0.25">
      <c r="R50671" s="15">
        <v>1</v>
      </c>
    </row>
    <row r="50672" spans="18:18" x14ac:dyDescent="0.25">
      <c r="R50672" s="15">
        <v>1</v>
      </c>
    </row>
    <row r="50673" spans="18:18" x14ac:dyDescent="0.25">
      <c r="R50673" s="15">
        <v>1</v>
      </c>
    </row>
    <row r="50674" spans="18:18" x14ac:dyDescent="0.25">
      <c r="R50674" s="15">
        <v>1</v>
      </c>
    </row>
    <row r="50675" spans="18:18" x14ac:dyDescent="0.25">
      <c r="R50675" s="15">
        <v>1</v>
      </c>
    </row>
    <row r="50676" spans="18:18" x14ac:dyDescent="0.25">
      <c r="R50676" s="15">
        <v>1</v>
      </c>
    </row>
    <row r="50677" spans="18:18" x14ac:dyDescent="0.25">
      <c r="R50677" s="15">
        <v>1</v>
      </c>
    </row>
    <row r="50678" spans="18:18" x14ac:dyDescent="0.25">
      <c r="R50678" s="15">
        <v>1</v>
      </c>
    </row>
    <row r="50679" spans="18:18" x14ac:dyDescent="0.25">
      <c r="R50679" s="15">
        <v>1</v>
      </c>
    </row>
    <row r="50680" spans="18:18" x14ac:dyDescent="0.25">
      <c r="R50680" s="15">
        <v>1</v>
      </c>
    </row>
    <row r="50681" spans="18:18" x14ac:dyDescent="0.25">
      <c r="R50681" s="15">
        <v>1</v>
      </c>
    </row>
    <row r="50682" spans="18:18" x14ac:dyDescent="0.25">
      <c r="R50682" s="15">
        <v>1</v>
      </c>
    </row>
    <row r="50683" spans="18:18" x14ac:dyDescent="0.25">
      <c r="R50683" s="15">
        <v>1</v>
      </c>
    </row>
    <row r="50684" spans="18:18" x14ac:dyDescent="0.25">
      <c r="R50684" s="15">
        <v>1</v>
      </c>
    </row>
    <row r="50685" spans="18:18" x14ac:dyDescent="0.25">
      <c r="R50685" s="15">
        <v>1</v>
      </c>
    </row>
    <row r="50686" spans="18:18" x14ac:dyDescent="0.25">
      <c r="R50686" s="15">
        <v>1</v>
      </c>
    </row>
    <row r="50687" spans="18:18" x14ac:dyDescent="0.25">
      <c r="R50687" s="15">
        <v>1</v>
      </c>
    </row>
    <row r="50688" spans="18:18" x14ac:dyDescent="0.25">
      <c r="R50688" s="15">
        <v>1</v>
      </c>
    </row>
    <row r="50689" spans="18:18" x14ac:dyDescent="0.25">
      <c r="R50689" s="15">
        <v>1</v>
      </c>
    </row>
    <row r="50690" spans="18:18" x14ac:dyDescent="0.25">
      <c r="R50690" s="15">
        <v>1</v>
      </c>
    </row>
    <row r="50691" spans="18:18" x14ac:dyDescent="0.25">
      <c r="R50691" s="15">
        <v>1</v>
      </c>
    </row>
    <row r="50692" spans="18:18" x14ac:dyDescent="0.25">
      <c r="R50692" s="15">
        <v>1</v>
      </c>
    </row>
    <row r="50693" spans="18:18" x14ac:dyDescent="0.25">
      <c r="R50693" s="15">
        <v>1</v>
      </c>
    </row>
    <row r="50694" spans="18:18" x14ac:dyDescent="0.25">
      <c r="R50694" s="15">
        <v>1</v>
      </c>
    </row>
    <row r="50695" spans="18:18" x14ac:dyDescent="0.25">
      <c r="R50695" s="15">
        <v>1</v>
      </c>
    </row>
    <row r="50696" spans="18:18" x14ac:dyDescent="0.25">
      <c r="R50696" s="15">
        <v>1</v>
      </c>
    </row>
    <row r="50697" spans="18:18" x14ac:dyDescent="0.25">
      <c r="R50697" s="15">
        <v>1</v>
      </c>
    </row>
    <row r="50698" spans="18:18" x14ac:dyDescent="0.25">
      <c r="R50698" s="15">
        <v>1</v>
      </c>
    </row>
    <row r="50699" spans="18:18" x14ac:dyDescent="0.25">
      <c r="R50699" s="15">
        <v>1</v>
      </c>
    </row>
    <row r="50700" spans="18:18" x14ac:dyDescent="0.25">
      <c r="R50700" s="15">
        <v>1</v>
      </c>
    </row>
    <row r="50701" spans="18:18" x14ac:dyDescent="0.25">
      <c r="R50701" s="15">
        <v>1</v>
      </c>
    </row>
    <row r="50702" spans="18:18" x14ac:dyDescent="0.25">
      <c r="R50702" s="15">
        <v>1</v>
      </c>
    </row>
    <row r="50703" spans="18:18" x14ac:dyDescent="0.25">
      <c r="R50703" s="15">
        <v>1</v>
      </c>
    </row>
    <row r="50704" spans="18:18" x14ac:dyDescent="0.25">
      <c r="R50704" s="15">
        <v>1</v>
      </c>
    </row>
    <row r="50705" spans="18:18" x14ac:dyDescent="0.25">
      <c r="R50705" s="15">
        <v>1</v>
      </c>
    </row>
    <row r="50706" spans="18:18" x14ac:dyDescent="0.25">
      <c r="R50706" s="15">
        <v>1</v>
      </c>
    </row>
    <row r="50707" spans="18:18" x14ac:dyDescent="0.25">
      <c r="R50707" s="15">
        <v>1</v>
      </c>
    </row>
    <row r="50708" spans="18:18" x14ac:dyDescent="0.25">
      <c r="R50708" s="15">
        <v>1</v>
      </c>
    </row>
    <row r="50709" spans="18:18" x14ac:dyDescent="0.25">
      <c r="R50709" s="15">
        <v>1</v>
      </c>
    </row>
    <row r="50710" spans="18:18" x14ac:dyDescent="0.25">
      <c r="R50710" s="15">
        <v>1</v>
      </c>
    </row>
    <row r="50711" spans="18:18" x14ac:dyDescent="0.25">
      <c r="R50711" s="15">
        <v>1</v>
      </c>
    </row>
    <row r="50712" spans="18:18" x14ac:dyDescent="0.25">
      <c r="R50712" s="15">
        <v>1</v>
      </c>
    </row>
    <row r="50713" spans="18:18" x14ac:dyDescent="0.25">
      <c r="R50713" s="15">
        <v>1</v>
      </c>
    </row>
    <row r="50714" spans="18:18" x14ac:dyDescent="0.25">
      <c r="R50714" s="15">
        <v>1</v>
      </c>
    </row>
    <row r="50715" spans="18:18" x14ac:dyDescent="0.25">
      <c r="R50715" s="15">
        <v>1</v>
      </c>
    </row>
    <row r="50716" spans="18:18" x14ac:dyDescent="0.25">
      <c r="R50716" s="15">
        <v>1</v>
      </c>
    </row>
    <row r="50717" spans="18:18" x14ac:dyDescent="0.25">
      <c r="R50717" s="15">
        <v>1</v>
      </c>
    </row>
    <row r="50718" spans="18:18" x14ac:dyDescent="0.25">
      <c r="R50718" s="15">
        <v>1</v>
      </c>
    </row>
    <row r="50719" spans="18:18" x14ac:dyDescent="0.25">
      <c r="R50719" s="15">
        <v>1</v>
      </c>
    </row>
    <row r="50720" spans="18:18" x14ac:dyDescent="0.25">
      <c r="R50720" s="15">
        <v>1</v>
      </c>
    </row>
    <row r="50721" spans="18:18" x14ac:dyDescent="0.25">
      <c r="R50721" s="15">
        <v>1</v>
      </c>
    </row>
    <row r="50722" spans="18:18" x14ac:dyDescent="0.25">
      <c r="R50722" s="15">
        <v>1</v>
      </c>
    </row>
    <row r="50723" spans="18:18" x14ac:dyDescent="0.25">
      <c r="R50723" s="15">
        <v>1</v>
      </c>
    </row>
    <row r="50724" spans="18:18" x14ac:dyDescent="0.25">
      <c r="R50724" s="15">
        <v>1</v>
      </c>
    </row>
    <row r="50725" spans="18:18" x14ac:dyDescent="0.25">
      <c r="R50725" s="15">
        <v>1</v>
      </c>
    </row>
    <row r="50726" spans="18:18" x14ac:dyDescent="0.25">
      <c r="R50726" s="15">
        <v>1</v>
      </c>
    </row>
    <row r="50727" spans="18:18" x14ac:dyDescent="0.25">
      <c r="R50727" s="15">
        <v>1</v>
      </c>
    </row>
    <row r="50728" spans="18:18" x14ac:dyDescent="0.25">
      <c r="R50728" s="15">
        <v>4</v>
      </c>
    </row>
    <row r="50729" spans="18:18" x14ac:dyDescent="0.25">
      <c r="R50729" s="15">
        <v>4</v>
      </c>
    </row>
    <row r="50730" spans="18:18" x14ac:dyDescent="0.25">
      <c r="R50730" s="15">
        <v>4</v>
      </c>
    </row>
    <row r="50731" spans="18:18" x14ac:dyDescent="0.25">
      <c r="R50731" s="15">
        <v>4</v>
      </c>
    </row>
    <row r="50732" spans="18:18" x14ac:dyDescent="0.25">
      <c r="R50732" s="15">
        <v>4</v>
      </c>
    </row>
    <row r="50733" spans="18:18" x14ac:dyDescent="0.25">
      <c r="R50733" s="15">
        <v>4</v>
      </c>
    </row>
    <row r="50734" spans="18:18" x14ac:dyDescent="0.25">
      <c r="R50734" s="15">
        <v>4</v>
      </c>
    </row>
    <row r="50735" spans="18:18" x14ac:dyDescent="0.25">
      <c r="R50735" s="15">
        <v>4</v>
      </c>
    </row>
    <row r="50736" spans="18:18" x14ac:dyDescent="0.25">
      <c r="R50736" s="15">
        <v>4</v>
      </c>
    </row>
    <row r="50737" spans="18:18" x14ac:dyDescent="0.25">
      <c r="R50737" s="15">
        <v>4</v>
      </c>
    </row>
    <row r="50738" spans="18:18" x14ac:dyDescent="0.25">
      <c r="R50738" s="15">
        <v>4</v>
      </c>
    </row>
    <row r="50739" spans="18:18" x14ac:dyDescent="0.25">
      <c r="R50739" s="15">
        <v>4</v>
      </c>
    </row>
    <row r="50740" spans="18:18" x14ac:dyDescent="0.25">
      <c r="R50740" s="15">
        <v>4</v>
      </c>
    </row>
    <row r="50741" spans="18:18" x14ac:dyDescent="0.25">
      <c r="R50741" s="15">
        <v>4</v>
      </c>
    </row>
    <row r="50742" spans="18:18" x14ac:dyDescent="0.25">
      <c r="R50742" s="15">
        <v>4</v>
      </c>
    </row>
    <row r="50743" spans="18:18" x14ac:dyDescent="0.25">
      <c r="R50743" s="15">
        <v>4</v>
      </c>
    </row>
    <row r="50744" spans="18:18" x14ac:dyDescent="0.25">
      <c r="R50744" s="15">
        <v>4</v>
      </c>
    </row>
    <row r="50745" spans="18:18" x14ac:dyDescent="0.25">
      <c r="R50745" s="15">
        <v>4</v>
      </c>
    </row>
    <row r="50746" spans="18:18" x14ac:dyDescent="0.25">
      <c r="R50746" s="15">
        <v>4</v>
      </c>
    </row>
    <row r="50747" spans="18:18" x14ac:dyDescent="0.25">
      <c r="R50747" s="15">
        <v>4</v>
      </c>
    </row>
    <row r="50748" spans="18:18" x14ac:dyDescent="0.25">
      <c r="R50748" s="15">
        <v>4</v>
      </c>
    </row>
    <row r="50749" spans="18:18" x14ac:dyDescent="0.25">
      <c r="R50749" s="15">
        <v>4</v>
      </c>
    </row>
    <row r="50750" spans="18:18" x14ac:dyDescent="0.25">
      <c r="R50750" s="15">
        <v>4</v>
      </c>
    </row>
    <row r="50751" spans="18:18" x14ac:dyDescent="0.25">
      <c r="R50751" s="15">
        <v>4</v>
      </c>
    </row>
    <row r="50752" spans="18:18" x14ac:dyDescent="0.25">
      <c r="R50752" s="15">
        <v>3</v>
      </c>
    </row>
    <row r="50753" spans="18:18" x14ac:dyDescent="0.25">
      <c r="R50753" s="15">
        <v>3</v>
      </c>
    </row>
    <row r="50754" spans="18:18" x14ac:dyDescent="0.25">
      <c r="R50754" s="15">
        <v>3</v>
      </c>
    </row>
    <row r="50755" spans="18:18" x14ac:dyDescent="0.25">
      <c r="R50755" s="15">
        <v>3</v>
      </c>
    </row>
    <row r="50756" spans="18:18" x14ac:dyDescent="0.25">
      <c r="R50756" s="15">
        <v>3</v>
      </c>
    </row>
    <row r="50757" spans="18:18" x14ac:dyDescent="0.25">
      <c r="R50757" s="15">
        <v>3</v>
      </c>
    </row>
    <row r="50758" spans="18:18" x14ac:dyDescent="0.25">
      <c r="R50758" s="15">
        <v>5</v>
      </c>
    </row>
    <row r="50759" spans="18:18" x14ac:dyDescent="0.25">
      <c r="R50759" s="15">
        <v>5</v>
      </c>
    </row>
    <row r="50760" spans="18:18" x14ac:dyDescent="0.25">
      <c r="R50760" s="15">
        <v>5</v>
      </c>
    </row>
    <row r="50761" spans="18:18" x14ac:dyDescent="0.25">
      <c r="R50761" s="15">
        <v>5</v>
      </c>
    </row>
    <row r="50762" spans="18:18" x14ac:dyDescent="0.25">
      <c r="R50762" s="15">
        <v>5</v>
      </c>
    </row>
    <row r="50763" spans="18:18" x14ac:dyDescent="0.25">
      <c r="R50763" s="15">
        <v>5</v>
      </c>
    </row>
    <row r="50764" spans="18:18" x14ac:dyDescent="0.25">
      <c r="R50764" s="15">
        <v>5</v>
      </c>
    </row>
    <row r="50765" spans="18:18" x14ac:dyDescent="0.25">
      <c r="R50765" s="15">
        <v>5</v>
      </c>
    </row>
    <row r="50766" spans="18:18" x14ac:dyDescent="0.25">
      <c r="R50766" s="15">
        <v>5</v>
      </c>
    </row>
    <row r="50767" spans="18:18" x14ac:dyDescent="0.25">
      <c r="R50767" s="15">
        <v>5</v>
      </c>
    </row>
    <row r="50768" spans="18:18" x14ac:dyDescent="0.25">
      <c r="R50768" s="15">
        <v>5</v>
      </c>
    </row>
    <row r="50769" spans="18:18" x14ac:dyDescent="0.25">
      <c r="R50769" s="15">
        <v>5</v>
      </c>
    </row>
    <row r="50770" spans="18:18" x14ac:dyDescent="0.25">
      <c r="R50770" s="15">
        <v>5</v>
      </c>
    </row>
    <row r="50771" spans="18:18" x14ac:dyDescent="0.25">
      <c r="R50771" s="15">
        <v>5</v>
      </c>
    </row>
    <row r="50772" spans="18:18" x14ac:dyDescent="0.25">
      <c r="R50772" s="15">
        <v>5</v>
      </c>
    </row>
    <row r="50773" spans="18:18" x14ac:dyDescent="0.25">
      <c r="R50773" s="15">
        <v>5</v>
      </c>
    </row>
    <row r="50774" spans="18:18" x14ac:dyDescent="0.25">
      <c r="R50774" s="15">
        <v>5</v>
      </c>
    </row>
    <row r="50775" spans="18:18" x14ac:dyDescent="0.25">
      <c r="R50775" s="15">
        <v>5</v>
      </c>
    </row>
    <row r="50776" spans="18:18" x14ac:dyDescent="0.25">
      <c r="R50776" s="15">
        <v>5</v>
      </c>
    </row>
    <row r="50777" spans="18:18" x14ac:dyDescent="0.25">
      <c r="R50777" s="15">
        <v>5</v>
      </c>
    </row>
    <row r="50778" spans="18:18" x14ac:dyDescent="0.25">
      <c r="R50778" s="15">
        <v>5</v>
      </c>
    </row>
    <row r="50779" spans="18:18" x14ac:dyDescent="0.25">
      <c r="R50779" s="15">
        <v>5</v>
      </c>
    </row>
    <row r="50780" spans="18:18" x14ac:dyDescent="0.25">
      <c r="R50780" s="15">
        <v>5</v>
      </c>
    </row>
    <row r="50781" spans="18:18" x14ac:dyDescent="0.25">
      <c r="R50781" s="15">
        <v>5</v>
      </c>
    </row>
    <row r="50782" spans="18:18" x14ac:dyDescent="0.25">
      <c r="R50782" s="15">
        <v>5</v>
      </c>
    </row>
    <row r="50783" spans="18:18" x14ac:dyDescent="0.25">
      <c r="R50783" s="15">
        <v>5</v>
      </c>
    </row>
    <row r="50784" spans="18:18" x14ac:dyDescent="0.25">
      <c r="R50784" s="15">
        <v>5</v>
      </c>
    </row>
    <row r="50785" spans="18:18" x14ac:dyDescent="0.25">
      <c r="R50785" s="15">
        <v>5</v>
      </c>
    </row>
    <row r="50786" spans="18:18" x14ac:dyDescent="0.25">
      <c r="R50786" s="15">
        <v>5</v>
      </c>
    </row>
    <row r="50787" spans="18:18" x14ac:dyDescent="0.25">
      <c r="R50787" s="15">
        <v>5</v>
      </c>
    </row>
    <row r="50788" spans="18:18" x14ac:dyDescent="0.25">
      <c r="R50788" s="15">
        <v>5</v>
      </c>
    </row>
    <row r="50789" spans="18:18" x14ac:dyDescent="0.25">
      <c r="R50789" s="15">
        <v>5</v>
      </c>
    </row>
    <row r="50790" spans="18:18" x14ac:dyDescent="0.25">
      <c r="R50790" s="15">
        <v>5</v>
      </c>
    </row>
    <row r="50791" spans="18:18" x14ac:dyDescent="0.25">
      <c r="R50791" s="15">
        <v>5</v>
      </c>
    </row>
    <row r="50792" spans="18:18" x14ac:dyDescent="0.25">
      <c r="R50792" s="15">
        <v>5</v>
      </c>
    </row>
    <row r="50793" spans="18:18" x14ac:dyDescent="0.25">
      <c r="R50793" s="15">
        <v>5</v>
      </c>
    </row>
    <row r="50794" spans="18:18" x14ac:dyDescent="0.25">
      <c r="R50794" s="15">
        <v>5</v>
      </c>
    </row>
    <row r="50795" spans="18:18" x14ac:dyDescent="0.25">
      <c r="R50795" s="15">
        <v>5</v>
      </c>
    </row>
    <row r="50796" spans="18:18" x14ac:dyDescent="0.25">
      <c r="R50796" s="15">
        <v>5</v>
      </c>
    </row>
    <row r="50797" spans="18:18" x14ac:dyDescent="0.25">
      <c r="R50797" s="15">
        <v>5</v>
      </c>
    </row>
    <row r="50798" spans="18:18" x14ac:dyDescent="0.25">
      <c r="R50798" s="15">
        <v>5</v>
      </c>
    </row>
    <row r="50799" spans="18:18" x14ac:dyDescent="0.25">
      <c r="R50799" s="15">
        <v>5</v>
      </c>
    </row>
    <row r="50800" spans="18:18" x14ac:dyDescent="0.25">
      <c r="R50800" s="15">
        <v>5</v>
      </c>
    </row>
    <row r="50801" spans="18:18" x14ac:dyDescent="0.25">
      <c r="R50801" s="15">
        <v>4</v>
      </c>
    </row>
    <row r="50802" spans="18:18" x14ac:dyDescent="0.25">
      <c r="R50802" s="15">
        <v>4</v>
      </c>
    </row>
    <row r="50803" spans="18:18" x14ac:dyDescent="0.25">
      <c r="R50803" s="15">
        <v>4</v>
      </c>
    </row>
    <row r="50804" spans="18:18" x14ac:dyDescent="0.25">
      <c r="R50804" s="15">
        <v>4</v>
      </c>
    </row>
    <row r="50805" spans="18:18" x14ac:dyDescent="0.25">
      <c r="R50805" s="15">
        <v>5</v>
      </c>
    </row>
    <row r="50806" spans="18:18" x14ac:dyDescent="0.25">
      <c r="R50806" s="15">
        <v>5</v>
      </c>
    </row>
    <row r="50807" spans="18:18" x14ac:dyDescent="0.25">
      <c r="R50807" s="15">
        <v>5</v>
      </c>
    </row>
    <row r="50808" spans="18:18" x14ac:dyDescent="0.25">
      <c r="R50808" s="15">
        <v>5</v>
      </c>
    </row>
    <row r="50809" spans="18:18" x14ac:dyDescent="0.25">
      <c r="R50809" s="15">
        <v>5</v>
      </c>
    </row>
    <row r="50810" spans="18:18" x14ac:dyDescent="0.25">
      <c r="R50810" s="15">
        <v>5</v>
      </c>
    </row>
    <row r="50811" spans="18:18" x14ac:dyDescent="0.25">
      <c r="R50811" s="15">
        <v>5</v>
      </c>
    </row>
    <row r="50812" spans="18:18" x14ac:dyDescent="0.25">
      <c r="R50812" s="15">
        <v>5</v>
      </c>
    </row>
    <row r="50813" spans="18:18" x14ac:dyDescent="0.25">
      <c r="R50813" s="15">
        <v>5</v>
      </c>
    </row>
    <row r="50814" spans="18:18" x14ac:dyDescent="0.25">
      <c r="R50814" s="15">
        <v>5</v>
      </c>
    </row>
    <row r="50815" spans="18:18" x14ac:dyDescent="0.25">
      <c r="R50815" s="15">
        <v>5</v>
      </c>
    </row>
    <row r="50816" spans="18:18" x14ac:dyDescent="0.25">
      <c r="R50816" s="15">
        <v>5</v>
      </c>
    </row>
    <row r="50817" spans="18:18" x14ac:dyDescent="0.25">
      <c r="R50817" s="15">
        <v>5</v>
      </c>
    </row>
    <row r="50818" spans="18:18" x14ac:dyDescent="0.25">
      <c r="R50818" s="15">
        <v>5</v>
      </c>
    </row>
    <row r="50819" spans="18:18" x14ac:dyDescent="0.25">
      <c r="R50819" s="15">
        <v>5</v>
      </c>
    </row>
    <row r="50820" spans="18:18" x14ac:dyDescent="0.25">
      <c r="R50820" s="15">
        <v>5</v>
      </c>
    </row>
    <row r="50821" spans="18:18" x14ac:dyDescent="0.25">
      <c r="R50821" s="15">
        <v>5</v>
      </c>
    </row>
    <row r="50822" spans="18:18" x14ac:dyDescent="0.25">
      <c r="R50822" s="15">
        <v>5</v>
      </c>
    </row>
    <row r="50823" spans="18:18" x14ac:dyDescent="0.25">
      <c r="R50823" s="15">
        <v>5</v>
      </c>
    </row>
    <row r="50824" spans="18:18" x14ac:dyDescent="0.25">
      <c r="R50824" s="15">
        <v>5</v>
      </c>
    </row>
    <row r="50825" spans="18:18" x14ac:dyDescent="0.25">
      <c r="R50825" s="15">
        <v>5</v>
      </c>
    </row>
    <row r="50826" spans="18:18" x14ac:dyDescent="0.25">
      <c r="R50826" s="15">
        <v>5</v>
      </c>
    </row>
    <row r="50827" spans="18:18" x14ac:dyDescent="0.25">
      <c r="R50827" s="15">
        <v>5</v>
      </c>
    </row>
    <row r="50828" spans="18:18" x14ac:dyDescent="0.25">
      <c r="R50828" s="15">
        <v>5</v>
      </c>
    </row>
    <row r="50829" spans="18:18" x14ac:dyDescent="0.25">
      <c r="R50829" s="15">
        <v>5</v>
      </c>
    </row>
    <row r="50830" spans="18:18" x14ac:dyDescent="0.25">
      <c r="R50830" s="15">
        <v>5</v>
      </c>
    </row>
    <row r="50831" spans="18:18" x14ac:dyDescent="0.25">
      <c r="R50831" s="15">
        <v>5</v>
      </c>
    </row>
    <row r="50832" spans="18:18" x14ac:dyDescent="0.25">
      <c r="R50832" s="15">
        <v>5</v>
      </c>
    </row>
    <row r="50833" spans="18:18" x14ac:dyDescent="0.25">
      <c r="R50833" s="15">
        <v>5</v>
      </c>
    </row>
    <row r="50834" spans="18:18" x14ac:dyDescent="0.25">
      <c r="R50834" s="15">
        <v>5</v>
      </c>
    </row>
    <row r="50835" spans="18:18" x14ac:dyDescent="0.25">
      <c r="R50835" s="15">
        <v>5</v>
      </c>
    </row>
    <row r="50836" spans="18:18" x14ac:dyDescent="0.25">
      <c r="R50836" s="15">
        <v>5</v>
      </c>
    </row>
    <row r="50837" spans="18:18" x14ac:dyDescent="0.25">
      <c r="R50837" s="15">
        <v>5</v>
      </c>
    </row>
    <row r="50838" spans="18:18" x14ac:dyDescent="0.25">
      <c r="R50838" s="15">
        <v>5</v>
      </c>
    </row>
    <row r="50839" spans="18:18" x14ac:dyDescent="0.25">
      <c r="R50839" s="15">
        <v>5</v>
      </c>
    </row>
    <row r="50840" spans="18:18" x14ac:dyDescent="0.25">
      <c r="R50840" s="15">
        <v>5</v>
      </c>
    </row>
    <row r="50841" spans="18:18" x14ac:dyDescent="0.25">
      <c r="R50841" s="15">
        <v>5</v>
      </c>
    </row>
    <row r="50842" spans="18:18" x14ac:dyDescent="0.25">
      <c r="R50842" s="15">
        <v>5</v>
      </c>
    </row>
    <row r="50843" spans="18:18" x14ac:dyDescent="0.25">
      <c r="R50843" s="15">
        <v>5</v>
      </c>
    </row>
    <row r="50844" spans="18:18" x14ac:dyDescent="0.25">
      <c r="R50844" s="15">
        <v>5</v>
      </c>
    </row>
    <row r="50845" spans="18:18" x14ac:dyDescent="0.25">
      <c r="R50845" s="15">
        <v>5</v>
      </c>
    </row>
    <row r="50846" spans="18:18" x14ac:dyDescent="0.25">
      <c r="R50846" s="15">
        <v>5</v>
      </c>
    </row>
    <row r="50847" spans="18:18" x14ac:dyDescent="0.25">
      <c r="R50847" s="15">
        <v>5</v>
      </c>
    </row>
    <row r="50848" spans="18:18" x14ac:dyDescent="0.25">
      <c r="R50848" s="15">
        <v>5</v>
      </c>
    </row>
    <row r="50849" spans="18:18" x14ac:dyDescent="0.25">
      <c r="R50849" s="15">
        <v>5</v>
      </c>
    </row>
    <row r="50850" spans="18:18" x14ac:dyDescent="0.25">
      <c r="R50850" s="15">
        <v>5</v>
      </c>
    </row>
    <row r="50851" spans="18:18" x14ac:dyDescent="0.25">
      <c r="R50851" s="15">
        <v>5</v>
      </c>
    </row>
    <row r="50852" spans="18:18" x14ac:dyDescent="0.25">
      <c r="R50852" s="15">
        <v>5</v>
      </c>
    </row>
    <row r="50853" spans="18:18" x14ac:dyDescent="0.25">
      <c r="R50853" s="15">
        <v>5</v>
      </c>
    </row>
    <row r="50854" spans="18:18" x14ac:dyDescent="0.25">
      <c r="R50854" s="15">
        <v>5</v>
      </c>
    </row>
    <row r="50855" spans="18:18" x14ac:dyDescent="0.25">
      <c r="R50855" s="15">
        <v>5</v>
      </c>
    </row>
    <row r="50856" spans="18:18" x14ac:dyDescent="0.25">
      <c r="R50856" s="15">
        <v>5</v>
      </c>
    </row>
    <row r="50857" spans="18:18" x14ac:dyDescent="0.25">
      <c r="R50857" s="15">
        <v>5</v>
      </c>
    </row>
    <row r="50858" spans="18:18" x14ac:dyDescent="0.25">
      <c r="R50858" s="15">
        <v>5</v>
      </c>
    </row>
    <row r="50859" spans="18:18" x14ac:dyDescent="0.25">
      <c r="R50859" s="15">
        <v>5</v>
      </c>
    </row>
    <row r="50860" spans="18:18" x14ac:dyDescent="0.25">
      <c r="R50860" s="15">
        <v>5</v>
      </c>
    </row>
    <row r="50861" spans="18:18" x14ac:dyDescent="0.25">
      <c r="R50861" s="15">
        <v>5</v>
      </c>
    </row>
    <row r="50862" spans="18:18" x14ac:dyDescent="0.25">
      <c r="R50862" s="15">
        <v>5</v>
      </c>
    </row>
    <row r="50863" spans="18:18" x14ac:dyDescent="0.25">
      <c r="R50863" s="15">
        <v>4</v>
      </c>
    </row>
    <row r="50864" spans="18:18" x14ac:dyDescent="0.25">
      <c r="R50864" s="15">
        <v>4</v>
      </c>
    </row>
    <row r="50865" spans="18:18" x14ac:dyDescent="0.25">
      <c r="R50865" s="15">
        <v>4</v>
      </c>
    </row>
    <row r="50866" spans="18:18" x14ac:dyDescent="0.25">
      <c r="R50866" s="15">
        <v>4</v>
      </c>
    </row>
    <row r="50867" spans="18:18" x14ac:dyDescent="0.25">
      <c r="R50867" s="15">
        <v>4</v>
      </c>
    </row>
    <row r="50868" spans="18:18" x14ac:dyDescent="0.25">
      <c r="R50868" s="15">
        <v>4</v>
      </c>
    </row>
    <row r="50869" spans="18:18" x14ac:dyDescent="0.25">
      <c r="R50869" s="15">
        <v>4</v>
      </c>
    </row>
    <row r="50870" spans="18:18" x14ac:dyDescent="0.25">
      <c r="R50870" s="15">
        <v>4</v>
      </c>
    </row>
    <row r="50871" spans="18:18" x14ac:dyDescent="0.25">
      <c r="R50871" s="15">
        <v>4</v>
      </c>
    </row>
    <row r="50872" spans="18:18" x14ac:dyDescent="0.25">
      <c r="R50872" s="15">
        <v>4</v>
      </c>
    </row>
    <row r="50873" spans="18:18" x14ac:dyDescent="0.25">
      <c r="R50873" s="15">
        <v>4</v>
      </c>
    </row>
    <row r="50874" spans="18:18" x14ac:dyDescent="0.25">
      <c r="R50874" s="15">
        <v>4</v>
      </c>
    </row>
    <row r="50875" spans="18:18" x14ac:dyDescent="0.25">
      <c r="R50875" s="15">
        <v>4</v>
      </c>
    </row>
    <row r="50876" spans="18:18" x14ac:dyDescent="0.25">
      <c r="R50876" s="15">
        <v>4</v>
      </c>
    </row>
    <row r="50877" spans="18:18" x14ac:dyDescent="0.25">
      <c r="R50877" s="15">
        <v>4</v>
      </c>
    </row>
    <row r="50878" spans="18:18" x14ac:dyDescent="0.25">
      <c r="R50878" s="15">
        <v>4</v>
      </c>
    </row>
    <row r="50879" spans="18:18" x14ac:dyDescent="0.25">
      <c r="R50879" s="15">
        <v>4</v>
      </c>
    </row>
    <row r="50880" spans="18:18" x14ac:dyDescent="0.25">
      <c r="R50880" s="15">
        <v>4</v>
      </c>
    </row>
    <row r="50881" spans="18:18" x14ac:dyDescent="0.25">
      <c r="R50881" s="15">
        <v>4</v>
      </c>
    </row>
    <row r="50882" spans="18:18" x14ac:dyDescent="0.25">
      <c r="R50882" s="15">
        <v>4</v>
      </c>
    </row>
    <row r="50883" spans="18:18" x14ac:dyDescent="0.25">
      <c r="R50883" s="15">
        <v>4</v>
      </c>
    </row>
    <row r="50884" spans="18:18" x14ac:dyDescent="0.25">
      <c r="R50884" s="15">
        <v>4</v>
      </c>
    </row>
    <row r="50885" spans="18:18" x14ac:dyDescent="0.25">
      <c r="R50885" s="15">
        <v>4</v>
      </c>
    </row>
    <row r="50886" spans="18:18" x14ac:dyDescent="0.25">
      <c r="R50886" s="15">
        <v>4</v>
      </c>
    </row>
    <row r="50887" spans="18:18" x14ac:dyDescent="0.25">
      <c r="R50887" s="15">
        <v>4</v>
      </c>
    </row>
    <row r="50888" spans="18:18" x14ac:dyDescent="0.25">
      <c r="R50888" s="15">
        <v>4</v>
      </c>
    </row>
    <row r="50889" spans="18:18" x14ac:dyDescent="0.25">
      <c r="R50889" s="15">
        <v>4</v>
      </c>
    </row>
    <row r="50890" spans="18:18" x14ac:dyDescent="0.25">
      <c r="R50890" s="15">
        <v>4</v>
      </c>
    </row>
    <row r="50891" spans="18:18" x14ac:dyDescent="0.25">
      <c r="R50891" s="15">
        <v>4</v>
      </c>
    </row>
    <row r="50892" spans="18:18" x14ac:dyDescent="0.25">
      <c r="R50892" s="15">
        <v>4</v>
      </c>
    </row>
    <row r="50893" spans="18:18" x14ac:dyDescent="0.25">
      <c r="R50893" s="15">
        <v>4</v>
      </c>
    </row>
    <row r="50894" spans="18:18" x14ac:dyDescent="0.25">
      <c r="R50894" s="15">
        <v>4</v>
      </c>
    </row>
    <row r="50895" spans="18:18" x14ac:dyDescent="0.25">
      <c r="R50895" s="15">
        <v>4</v>
      </c>
    </row>
    <row r="50896" spans="18:18" x14ac:dyDescent="0.25">
      <c r="R50896" s="15">
        <v>4</v>
      </c>
    </row>
    <row r="50897" spans="18:18" x14ac:dyDescent="0.25">
      <c r="R50897" s="15">
        <v>4</v>
      </c>
    </row>
    <row r="50898" spans="18:18" x14ac:dyDescent="0.25">
      <c r="R50898" s="15">
        <v>4</v>
      </c>
    </row>
    <row r="50899" spans="18:18" x14ac:dyDescent="0.25">
      <c r="R50899" s="15">
        <v>4</v>
      </c>
    </row>
    <row r="50900" spans="18:18" x14ac:dyDescent="0.25">
      <c r="R50900" s="15">
        <v>4</v>
      </c>
    </row>
    <row r="50901" spans="18:18" x14ac:dyDescent="0.25">
      <c r="R50901" s="15">
        <v>4</v>
      </c>
    </row>
    <row r="50902" spans="18:18" x14ac:dyDescent="0.25">
      <c r="R50902" s="15">
        <v>4</v>
      </c>
    </row>
    <row r="50903" spans="18:18" x14ac:dyDescent="0.25">
      <c r="R50903" s="15">
        <v>4</v>
      </c>
    </row>
    <row r="50904" spans="18:18" x14ac:dyDescent="0.25">
      <c r="R50904" s="15">
        <v>4</v>
      </c>
    </row>
    <row r="50905" spans="18:18" x14ac:dyDescent="0.25">
      <c r="R50905" s="15">
        <v>4</v>
      </c>
    </row>
    <row r="50906" spans="18:18" x14ac:dyDescent="0.25">
      <c r="R50906" s="15">
        <v>4</v>
      </c>
    </row>
    <row r="50907" spans="18:18" x14ac:dyDescent="0.25">
      <c r="R50907" s="15">
        <v>4</v>
      </c>
    </row>
    <row r="50908" spans="18:18" x14ac:dyDescent="0.25">
      <c r="R50908" s="15">
        <v>4</v>
      </c>
    </row>
    <row r="50909" spans="18:18" x14ac:dyDescent="0.25">
      <c r="R50909" s="15">
        <v>4</v>
      </c>
    </row>
    <row r="50910" spans="18:18" x14ac:dyDescent="0.25">
      <c r="R50910" s="15">
        <v>4</v>
      </c>
    </row>
    <row r="50911" spans="18:18" x14ac:dyDescent="0.25">
      <c r="R50911" s="15">
        <v>4</v>
      </c>
    </row>
    <row r="50912" spans="18:18" x14ac:dyDescent="0.25">
      <c r="R50912" s="15">
        <v>4</v>
      </c>
    </row>
    <row r="50913" spans="18:18" x14ac:dyDescent="0.25">
      <c r="R50913" s="15">
        <v>4</v>
      </c>
    </row>
    <row r="50914" spans="18:18" x14ac:dyDescent="0.25">
      <c r="R50914" s="15">
        <v>4</v>
      </c>
    </row>
    <row r="50915" spans="18:18" x14ac:dyDescent="0.25">
      <c r="R50915" s="15">
        <v>4</v>
      </c>
    </row>
    <row r="50916" spans="18:18" x14ac:dyDescent="0.25">
      <c r="R50916" s="15">
        <v>4</v>
      </c>
    </row>
    <row r="50917" spans="18:18" x14ac:dyDescent="0.25">
      <c r="R50917" s="15">
        <v>4</v>
      </c>
    </row>
    <row r="50918" spans="18:18" x14ac:dyDescent="0.25">
      <c r="R50918" s="15">
        <v>4</v>
      </c>
    </row>
    <row r="50919" spans="18:18" x14ac:dyDescent="0.25">
      <c r="R50919" s="15">
        <v>4</v>
      </c>
    </row>
    <row r="50920" spans="18:18" x14ac:dyDescent="0.25">
      <c r="R50920" s="15">
        <v>4</v>
      </c>
    </row>
    <row r="50921" spans="18:18" x14ac:dyDescent="0.25">
      <c r="R50921" s="15">
        <v>4</v>
      </c>
    </row>
    <row r="50922" spans="18:18" x14ac:dyDescent="0.25">
      <c r="R50922" s="15">
        <v>4</v>
      </c>
    </row>
    <row r="50923" spans="18:18" x14ac:dyDescent="0.25">
      <c r="R50923" s="15">
        <v>4</v>
      </c>
    </row>
    <row r="50924" spans="18:18" x14ac:dyDescent="0.25">
      <c r="R50924" s="15">
        <v>4</v>
      </c>
    </row>
    <row r="50925" spans="18:18" x14ac:dyDescent="0.25">
      <c r="R50925" s="15">
        <v>4</v>
      </c>
    </row>
    <row r="50926" spans="18:18" x14ac:dyDescent="0.25">
      <c r="R50926" s="15">
        <v>4</v>
      </c>
    </row>
    <row r="50927" spans="18:18" x14ac:dyDescent="0.25">
      <c r="R50927" s="15">
        <v>4</v>
      </c>
    </row>
    <row r="50928" spans="18:18" x14ac:dyDescent="0.25">
      <c r="R50928" s="15">
        <v>4</v>
      </c>
    </row>
    <row r="50929" spans="18:18" x14ac:dyDescent="0.25">
      <c r="R50929" s="15">
        <v>4</v>
      </c>
    </row>
    <row r="50930" spans="18:18" x14ac:dyDescent="0.25">
      <c r="R50930" s="15">
        <v>4</v>
      </c>
    </row>
    <row r="50931" spans="18:18" x14ac:dyDescent="0.25">
      <c r="R50931" s="15">
        <v>4</v>
      </c>
    </row>
    <row r="50932" spans="18:18" x14ac:dyDescent="0.25">
      <c r="R50932" s="15">
        <v>4</v>
      </c>
    </row>
    <row r="50933" spans="18:18" x14ac:dyDescent="0.25">
      <c r="R50933" s="15">
        <v>4</v>
      </c>
    </row>
    <row r="50934" spans="18:18" x14ac:dyDescent="0.25">
      <c r="R50934" s="15">
        <v>4</v>
      </c>
    </row>
    <row r="50935" spans="18:18" x14ac:dyDescent="0.25">
      <c r="R50935" s="15">
        <v>4</v>
      </c>
    </row>
    <row r="50936" spans="18:18" x14ac:dyDescent="0.25">
      <c r="R50936" s="15">
        <v>4</v>
      </c>
    </row>
    <row r="50937" spans="18:18" x14ac:dyDescent="0.25">
      <c r="R50937" s="15">
        <v>4</v>
      </c>
    </row>
    <row r="50938" spans="18:18" x14ac:dyDescent="0.25">
      <c r="R50938" s="15">
        <v>4</v>
      </c>
    </row>
    <row r="50939" spans="18:18" x14ac:dyDescent="0.25">
      <c r="R50939" s="15">
        <v>4</v>
      </c>
    </row>
    <row r="50940" spans="18:18" x14ac:dyDescent="0.25">
      <c r="R50940" s="15">
        <v>4</v>
      </c>
    </row>
    <row r="50941" spans="18:18" x14ac:dyDescent="0.25">
      <c r="R50941" s="15">
        <v>4</v>
      </c>
    </row>
    <row r="50942" spans="18:18" x14ac:dyDescent="0.25">
      <c r="R50942" s="15">
        <v>4</v>
      </c>
    </row>
    <row r="50943" spans="18:18" x14ac:dyDescent="0.25">
      <c r="R50943" s="15">
        <v>4</v>
      </c>
    </row>
    <row r="50944" spans="18:18" x14ac:dyDescent="0.25">
      <c r="R50944" s="15">
        <v>4</v>
      </c>
    </row>
    <row r="50945" spans="18:18" x14ac:dyDescent="0.25">
      <c r="R50945" s="15">
        <v>4</v>
      </c>
    </row>
    <row r="50946" spans="18:18" x14ac:dyDescent="0.25">
      <c r="R50946" s="15">
        <v>4</v>
      </c>
    </row>
    <row r="50947" spans="18:18" x14ac:dyDescent="0.25">
      <c r="R50947" s="15">
        <v>4</v>
      </c>
    </row>
    <row r="50948" spans="18:18" x14ac:dyDescent="0.25">
      <c r="R50948" s="15">
        <v>4</v>
      </c>
    </row>
    <row r="50949" spans="18:18" x14ac:dyDescent="0.25">
      <c r="R50949" s="15">
        <v>4</v>
      </c>
    </row>
    <row r="50950" spans="18:18" x14ac:dyDescent="0.25">
      <c r="R50950" s="15">
        <v>4</v>
      </c>
    </row>
    <row r="50951" spans="18:18" x14ac:dyDescent="0.25">
      <c r="R50951" s="15">
        <v>4</v>
      </c>
    </row>
    <row r="50952" spans="18:18" x14ac:dyDescent="0.25">
      <c r="R50952" s="15">
        <v>4</v>
      </c>
    </row>
    <row r="50953" spans="18:18" x14ac:dyDescent="0.25">
      <c r="R50953" s="15">
        <v>4</v>
      </c>
    </row>
    <row r="50954" spans="18:18" x14ac:dyDescent="0.25">
      <c r="R50954" s="15">
        <v>4</v>
      </c>
    </row>
    <row r="50955" spans="18:18" x14ac:dyDescent="0.25">
      <c r="R50955" s="15">
        <v>4</v>
      </c>
    </row>
    <row r="50956" spans="18:18" x14ac:dyDescent="0.25">
      <c r="R50956" s="15">
        <v>4</v>
      </c>
    </row>
    <row r="50957" spans="18:18" x14ac:dyDescent="0.25">
      <c r="R50957" s="15">
        <v>4</v>
      </c>
    </row>
    <row r="50958" spans="18:18" x14ac:dyDescent="0.25">
      <c r="R50958" s="15">
        <v>4</v>
      </c>
    </row>
    <row r="50959" spans="18:18" x14ac:dyDescent="0.25">
      <c r="R50959" s="15">
        <v>4</v>
      </c>
    </row>
    <row r="50960" spans="18:18" x14ac:dyDescent="0.25">
      <c r="R50960" s="15">
        <v>4</v>
      </c>
    </row>
    <row r="50961" spans="18:18" x14ac:dyDescent="0.25">
      <c r="R50961" s="15">
        <v>4</v>
      </c>
    </row>
    <row r="50962" spans="18:18" x14ac:dyDescent="0.25">
      <c r="R50962" s="15">
        <v>4</v>
      </c>
    </row>
    <row r="50963" spans="18:18" x14ac:dyDescent="0.25">
      <c r="R50963" s="15">
        <v>4</v>
      </c>
    </row>
    <row r="50964" spans="18:18" x14ac:dyDescent="0.25">
      <c r="R50964" s="15">
        <v>4</v>
      </c>
    </row>
    <row r="50965" spans="18:18" x14ac:dyDescent="0.25">
      <c r="R50965" s="15">
        <v>4</v>
      </c>
    </row>
    <row r="50966" spans="18:18" x14ac:dyDescent="0.25">
      <c r="R50966" s="15">
        <v>4</v>
      </c>
    </row>
    <row r="50967" spans="18:18" x14ac:dyDescent="0.25">
      <c r="R50967" s="15">
        <v>4</v>
      </c>
    </row>
    <row r="50968" spans="18:18" x14ac:dyDescent="0.25">
      <c r="R50968" s="15">
        <v>4</v>
      </c>
    </row>
    <row r="50969" spans="18:18" x14ac:dyDescent="0.25">
      <c r="R50969" s="15">
        <v>4</v>
      </c>
    </row>
    <row r="50970" spans="18:18" x14ac:dyDescent="0.25">
      <c r="R50970" s="15">
        <v>4</v>
      </c>
    </row>
    <row r="50971" spans="18:18" x14ac:dyDescent="0.25">
      <c r="R50971" s="15">
        <v>4</v>
      </c>
    </row>
    <row r="50972" spans="18:18" x14ac:dyDescent="0.25">
      <c r="R50972" s="15">
        <v>4</v>
      </c>
    </row>
    <row r="50973" spans="18:18" x14ac:dyDescent="0.25">
      <c r="R50973" s="15">
        <v>4</v>
      </c>
    </row>
    <row r="50974" spans="18:18" x14ac:dyDescent="0.25">
      <c r="R50974" s="15">
        <v>4</v>
      </c>
    </row>
    <row r="50975" spans="18:18" x14ac:dyDescent="0.25">
      <c r="R50975" s="15">
        <v>4</v>
      </c>
    </row>
    <row r="50976" spans="18:18" x14ac:dyDescent="0.25">
      <c r="R50976" s="15">
        <v>4</v>
      </c>
    </row>
    <row r="50977" spans="18:18" x14ac:dyDescent="0.25">
      <c r="R50977" s="15">
        <v>4</v>
      </c>
    </row>
    <row r="50978" spans="18:18" x14ac:dyDescent="0.25">
      <c r="R50978" s="15">
        <v>4</v>
      </c>
    </row>
    <row r="50979" spans="18:18" x14ac:dyDescent="0.25">
      <c r="R50979" s="15">
        <v>4</v>
      </c>
    </row>
    <row r="50980" spans="18:18" x14ac:dyDescent="0.25">
      <c r="R50980" s="15">
        <v>4</v>
      </c>
    </row>
    <row r="50981" spans="18:18" x14ac:dyDescent="0.25">
      <c r="R50981" s="15">
        <v>4</v>
      </c>
    </row>
    <row r="50982" spans="18:18" x14ac:dyDescent="0.25">
      <c r="R50982" s="15">
        <v>4</v>
      </c>
    </row>
    <row r="50983" spans="18:18" x14ac:dyDescent="0.25">
      <c r="R50983" s="15">
        <v>4</v>
      </c>
    </row>
    <row r="50984" spans="18:18" x14ac:dyDescent="0.25">
      <c r="R50984" s="15">
        <v>4</v>
      </c>
    </row>
    <row r="50985" spans="18:18" x14ac:dyDescent="0.25">
      <c r="R50985" s="15">
        <v>4</v>
      </c>
    </row>
    <row r="50986" spans="18:18" x14ac:dyDescent="0.25">
      <c r="R50986" s="15">
        <v>1</v>
      </c>
    </row>
    <row r="50987" spans="18:18" x14ac:dyDescent="0.25">
      <c r="R50987" s="15">
        <v>1</v>
      </c>
    </row>
    <row r="50988" spans="18:18" x14ac:dyDescent="0.25">
      <c r="R50988" s="15">
        <v>1</v>
      </c>
    </row>
    <row r="50989" spans="18:18" x14ac:dyDescent="0.25">
      <c r="R50989" s="15">
        <v>1</v>
      </c>
    </row>
    <row r="50990" spans="18:18" x14ac:dyDescent="0.25">
      <c r="R50990" s="15">
        <v>1</v>
      </c>
    </row>
    <row r="50991" spans="18:18" x14ac:dyDescent="0.25">
      <c r="R50991" s="15">
        <v>1</v>
      </c>
    </row>
    <row r="50992" spans="18:18" x14ac:dyDescent="0.25">
      <c r="R50992" s="15">
        <v>1</v>
      </c>
    </row>
    <row r="50993" spans="18:18" x14ac:dyDescent="0.25">
      <c r="R50993" s="15">
        <v>1</v>
      </c>
    </row>
    <row r="50994" spans="18:18" x14ac:dyDescent="0.25">
      <c r="R50994" s="15">
        <v>1</v>
      </c>
    </row>
    <row r="50995" spans="18:18" x14ac:dyDescent="0.25">
      <c r="R50995" s="15">
        <v>1</v>
      </c>
    </row>
    <row r="50996" spans="18:18" x14ac:dyDescent="0.25">
      <c r="R50996" s="15">
        <v>1</v>
      </c>
    </row>
    <row r="50997" spans="18:18" x14ac:dyDescent="0.25">
      <c r="R50997" s="15">
        <v>1</v>
      </c>
    </row>
    <row r="50998" spans="18:18" x14ac:dyDescent="0.25">
      <c r="R50998" s="15">
        <v>1</v>
      </c>
    </row>
    <row r="50999" spans="18:18" x14ac:dyDescent="0.25">
      <c r="R50999" s="15">
        <v>1</v>
      </c>
    </row>
    <row r="51000" spans="18:18" x14ac:dyDescent="0.25">
      <c r="R51000" s="15">
        <v>1</v>
      </c>
    </row>
    <row r="51001" spans="18:18" x14ac:dyDescent="0.25">
      <c r="R51001" s="15">
        <v>1</v>
      </c>
    </row>
    <row r="51002" spans="18:18" x14ac:dyDescent="0.25">
      <c r="R51002" s="15">
        <v>1</v>
      </c>
    </row>
    <row r="51003" spans="18:18" x14ac:dyDescent="0.25">
      <c r="R51003" s="15">
        <v>1</v>
      </c>
    </row>
    <row r="51004" spans="18:18" x14ac:dyDescent="0.25">
      <c r="R51004" s="15">
        <v>1</v>
      </c>
    </row>
    <row r="51005" spans="18:18" x14ac:dyDescent="0.25">
      <c r="R51005" s="15">
        <v>1</v>
      </c>
    </row>
    <row r="51006" spans="18:18" x14ac:dyDescent="0.25">
      <c r="R51006" s="15">
        <v>1</v>
      </c>
    </row>
    <row r="51007" spans="18:18" x14ac:dyDescent="0.25">
      <c r="R51007" s="15">
        <v>1</v>
      </c>
    </row>
    <row r="51008" spans="18:18" x14ac:dyDescent="0.25">
      <c r="R51008" s="15">
        <v>1</v>
      </c>
    </row>
    <row r="51009" spans="18:18" x14ac:dyDescent="0.25">
      <c r="R51009" s="15">
        <v>1</v>
      </c>
    </row>
    <row r="51010" spans="18:18" x14ac:dyDescent="0.25">
      <c r="R51010" s="15">
        <v>1</v>
      </c>
    </row>
    <row r="51011" spans="18:18" x14ac:dyDescent="0.25">
      <c r="R51011" s="15">
        <v>1</v>
      </c>
    </row>
    <row r="51012" spans="18:18" x14ac:dyDescent="0.25">
      <c r="R51012" s="15">
        <v>1</v>
      </c>
    </row>
    <row r="51013" spans="18:18" x14ac:dyDescent="0.25">
      <c r="R51013" s="15">
        <v>1</v>
      </c>
    </row>
    <row r="51014" spans="18:18" x14ac:dyDescent="0.25">
      <c r="R51014" s="15">
        <v>1</v>
      </c>
    </row>
    <row r="51015" spans="18:18" x14ac:dyDescent="0.25">
      <c r="R51015" s="15">
        <v>1</v>
      </c>
    </row>
    <row r="51016" spans="18:18" x14ac:dyDescent="0.25">
      <c r="R51016" s="15">
        <v>1</v>
      </c>
    </row>
    <row r="51017" spans="18:18" x14ac:dyDescent="0.25">
      <c r="R51017" s="15">
        <v>1</v>
      </c>
    </row>
    <row r="51018" spans="18:18" x14ac:dyDescent="0.25">
      <c r="R51018" s="15">
        <v>1</v>
      </c>
    </row>
    <row r="51019" spans="18:18" x14ac:dyDescent="0.25">
      <c r="R51019" s="15">
        <v>1</v>
      </c>
    </row>
    <row r="51020" spans="18:18" x14ac:dyDescent="0.25">
      <c r="R51020" s="15">
        <v>1</v>
      </c>
    </row>
    <row r="51021" spans="18:18" x14ac:dyDescent="0.25">
      <c r="R51021" s="15">
        <v>1</v>
      </c>
    </row>
    <row r="51022" spans="18:18" x14ac:dyDescent="0.25">
      <c r="R51022" s="15">
        <v>1</v>
      </c>
    </row>
    <row r="51023" spans="18:18" x14ac:dyDescent="0.25">
      <c r="R51023" s="15">
        <v>4</v>
      </c>
    </row>
    <row r="51024" spans="18:18" x14ac:dyDescent="0.25">
      <c r="R51024" s="15">
        <v>4</v>
      </c>
    </row>
    <row r="51025" spans="18:18" x14ac:dyDescent="0.25">
      <c r="R51025" s="15">
        <v>4</v>
      </c>
    </row>
    <row r="51026" spans="18:18" x14ac:dyDescent="0.25">
      <c r="R51026" s="15">
        <v>4</v>
      </c>
    </row>
    <row r="51027" spans="18:18" x14ac:dyDescent="0.25">
      <c r="R51027" s="15">
        <v>4</v>
      </c>
    </row>
    <row r="51028" spans="18:18" x14ac:dyDescent="0.25">
      <c r="R51028" s="15">
        <v>4</v>
      </c>
    </row>
    <row r="51029" spans="18:18" x14ac:dyDescent="0.25">
      <c r="R51029" s="15">
        <v>4</v>
      </c>
    </row>
    <row r="51030" spans="18:18" x14ac:dyDescent="0.25">
      <c r="R51030" s="15">
        <v>4</v>
      </c>
    </row>
    <row r="51031" spans="18:18" x14ac:dyDescent="0.25">
      <c r="R51031" s="15">
        <v>4</v>
      </c>
    </row>
    <row r="51032" spans="18:18" x14ac:dyDescent="0.25">
      <c r="R51032" s="15">
        <v>4</v>
      </c>
    </row>
    <row r="51033" spans="18:18" x14ac:dyDescent="0.25">
      <c r="R51033" s="15">
        <v>4</v>
      </c>
    </row>
    <row r="51034" spans="18:18" x14ac:dyDescent="0.25">
      <c r="R51034" s="15">
        <v>4</v>
      </c>
    </row>
    <row r="51035" spans="18:18" x14ac:dyDescent="0.25">
      <c r="R51035" s="15">
        <v>4</v>
      </c>
    </row>
    <row r="51036" spans="18:18" x14ac:dyDescent="0.25">
      <c r="R51036" s="15">
        <v>4</v>
      </c>
    </row>
    <row r="51037" spans="18:18" x14ac:dyDescent="0.25">
      <c r="R51037" s="15">
        <v>4</v>
      </c>
    </row>
    <row r="51038" spans="18:18" x14ac:dyDescent="0.25">
      <c r="R51038" s="15">
        <v>4</v>
      </c>
    </row>
    <row r="51039" spans="18:18" x14ac:dyDescent="0.25">
      <c r="R51039" s="15">
        <v>4</v>
      </c>
    </row>
    <row r="51040" spans="18:18" x14ac:dyDescent="0.25">
      <c r="R51040" s="15">
        <v>4</v>
      </c>
    </row>
    <row r="51041" spans="18:18" x14ac:dyDescent="0.25">
      <c r="R51041" s="15">
        <v>4</v>
      </c>
    </row>
    <row r="51042" spans="18:18" x14ac:dyDescent="0.25">
      <c r="R51042" s="15">
        <v>4</v>
      </c>
    </row>
    <row r="51043" spans="18:18" x14ac:dyDescent="0.25">
      <c r="R51043" s="15">
        <v>4</v>
      </c>
    </row>
    <row r="51044" spans="18:18" x14ac:dyDescent="0.25">
      <c r="R51044" s="15">
        <v>4</v>
      </c>
    </row>
    <row r="51045" spans="18:18" x14ac:dyDescent="0.25">
      <c r="R51045" s="15">
        <v>4</v>
      </c>
    </row>
    <row r="51046" spans="18:18" x14ac:dyDescent="0.25">
      <c r="R51046" s="15">
        <v>4</v>
      </c>
    </row>
    <row r="51047" spans="18:18" x14ac:dyDescent="0.25">
      <c r="R51047" s="15">
        <v>4</v>
      </c>
    </row>
    <row r="51048" spans="18:18" x14ac:dyDescent="0.25">
      <c r="R51048" s="15">
        <v>4</v>
      </c>
    </row>
    <row r="51049" spans="18:18" x14ac:dyDescent="0.25">
      <c r="R51049" s="15">
        <v>4</v>
      </c>
    </row>
    <row r="51050" spans="18:18" x14ac:dyDescent="0.25">
      <c r="R51050" s="15">
        <v>4</v>
      </c>
    </row>
    <row r="51051" spans="18:18" x14ac:dyDescent="0.25">
      <c r="R51051" s="15">
        <v>4</v>
      </c>
    </row>
    <row r="51052" spans="18:18" x14ac:dyDescent="0.25">
      <c r="R51052" s="15">
        <v>4</v>
      </c>
    </row>
    <row r="51053" spans="18:18" x14ac:dyDescent="0.25">
      <c r="R51053" s="15">
        <v>4</v>
      </c>
    </row>
    <row r="51054" spans="18:18" x14ac:dyDescent="0.25">
      <c r="R51054" s="15">
        <v>4</v>
      </c>
    </row>
    <row r="51055" spans="18:18" x14ac:dyDescent="0.25">
      <c r="R51055" s="15">
        <v>4</v>
      </c>
    </row>
    <row r="51056" spans="18:18" x14ac:dyDescent="0.25">
      <c r="R51056" s="15">
        <v>4</v>
      </c>
    </row>
    <row r="51057" spans="18:18" x14ac:dyDescent="0.25">
      <c r="R51057" s="15">
        <v>4</v>
      </c>
    </row>
    <row r="51058" spans="18:18" x14ac:dyDescent="0.25">
      <c r="R51058" s="15">
        <v>4</v>
      </c>
    </row>
    <row r="51059" spans="18:18" x14ac:dyDescent="0.25">
      <c r="R51059" s="15">
        <v>4</v>
      </c>
    </row>
    <row r="51060" spans="18:18" x14ac:dyDescent="0.25">
      <c r="R51060" s="15">
        <v>4</v>
      </c>
    </row>
    <row r="51061" spans="18:18" x14ac:dyDescent="0.25">
      <c r="R51061" s="15">
        <v>4</v>
      </c>
    </row>
    <row r="51062" spans="18:18" x14ac:dyDescent="0.25">
      <c r="R51062" s="15">
        <v>4</v>
      </c>
    </row>
    <row r="51063" spans="18:18" x14ac:dyDescent="0.25">
      <c r="R51063" s="15">
        <v>4</v>
      </c>
    </row>
    <row r="51064" spans="18:18" x14ac:dyDescent="0.25">
      <c r="R51064" s="15">
        <v>4</v>
      </c>
    </row>
    <row r="51065" spans="18:18" x14ac:dyDescent="0.25">
      <c r="R51065" s="15">
        <v>4</v>
      </c>
    </row>
    <row r="51066" spans="18:18" x14ac:dyDescent="0.25">
      <c r="R51066" s="15">
        <v>4</v>
      </c>
    </row>
    <row r="51067" spans="18:18" x14ac:dyDescent="0.25">
      <c r="R51067" s="15">
        <v>4</v>
      </c>
    </row>
    <row r="51068" spans="18:18" x14ac:dyDescent="0.25">
      <c r="R51068" s="15">
        <v>4</v>
      </c>
    </row>
    <row r="51069" spans="18:18" x14ac:dyDescent="0.25">
      <c r="R51069" s="15">
        <v>4</v>
      </c>
    </row>
    <row r="51070" spans="18:18" x14ac:dyDescent="0.25">
      <c r="R51070" s="15">
        <v>4</v>
      </c>
    </row>
    <row r="51071" spans="18:18" x14ac:dyDescent="0.25">
      <c r="R51071" s="15">
        <v>4</v>
      </c>
    </row>
    <row r="51072" spans="18:18" x14ac:dyDescent="0.25">
      <c r="R51072" s="15">
        <v>4</v>
      </c>
    </row>
    <row r="51073" spans="18:18" x14ac:dyDescent="0.25">
      <c r="R51073" s="15">
        <v>4</v>
      </c>
    </row>
    <row r="51074" spans="18:18" x14ac:dyDescent="0.25">
      <c r="R51074" s="15">
        <v>4</v>
      </c>
    </row>
    <row r="51075" spans="18:18" x14ac:dyDescent="0.25">
      <c r="R51075" s="15">
        <v>4</v>
      </c>
    </row>
    <row r="51076" spans="18:18" x14ac:dyDescent="0.25">
      <c r="R51076" s="15">
        <v>4</v>
      </c>
    </row>
    <row r="51077" spans="18:18" x14ac:dyDescent="0.25">
      <c r="R51077" s="15">
        <v>4</v>
      </c>
    </row>
    <row r="51078" spans="18:18" x14ac:dyDescent="0.25">
      <c r="R51078" s="15">
        <v>4</v>
      </c>
    </row>
    <row r="51079" spans="18:18" x14ac:dyDescent="0.25">
      <c r="R51079" s="15">
        <v>4</v>
      </c>
    </row>
    <row r="51080" spans="18:18" x14ac:dyDescent="0.25">
      <c r="R51080" s="15">
        <v>4</v>
      </c>
    </row>
    <row r="51081" spans="18:18" x14ac:dyDescent="0.25">
      <c r="R51081" s="15">
        <v>4</v>
      </c>
    </row>
    <row r="51082" spans="18:18" x14ac:dyDescent="0.25">
      <c r="R51082" s="15">
        <v>4</v>
      </c>
    </row>
    <row r="51083" spans="18:18" x14ac:dyDescent="0.25">
      <c r="R51083" s="15">
        <v>4</v>
      </c>
    </row>
    <row r="51084" spans="18:18" x14ac:dyDescent="0.25">
      <c r="R51084" s="15">
        <v>4</v>
      </c>
    </row>
    <row r="51085" spans="18:18" x14ac:dyDescent="0.25">
      <c r="R51085" s="15">
        <v>4</v>
      </c>
    </row>
    <row r="51086" spans="18:18" x14ac:dyDescent="0.25">
      <c r="R51086" s="15">
        <v>4</v>
      </c>
    </row>
    <row r="51087" spans="18:18" x14ac:dyDescent="0.25">
      <c r="R51087" s="15">
        <v>4</v>
      </c>
    </row>
    <row r="51088" spans="18:18" x14ac:dyDescent="0.25">
      <c r="R51088" s="15">
        <v>4</v>
      </c>
    </row>
    <row r="51089" spans="18:18" x14ac:dyDescent="0.25">
      <c r="R51089" s="15">
        <v>4</v>
      </c>
    </row>
    <row r="51090" spans="18:18" x14ac:dyDescent="0.25">
      <c r="R51090" s="15">
        <v>4</v>
      </c>
    </row>
    <row r="51091" spans="18:18" x14ac:dyDescent="0.25">
      <c r="R51091" s="15">
        <v>4</v>
      </c>
    </row>
    <row r="51092" spans="18:18" x14ac:dyDescent="0.25">
      <c r="R51092" s="15">
        <v>4</v>
      </c>
    </row>
    <row r="51093" spans="18:18" x14ac:dyDescent="0.25">
      <c r="R51093" s="15">
        <v>4</v>
      </c>
    </row>
    <row r="51094" spans="18:18" x14ac:dyDescent="0.25">
      <c r="R51094" s="15">
        <v>4</v>
      </c>
    </row>
    <row r="51095" spans="18:18" x14ac:dyDescent="0.25">
      <c r="R51095" s="15">
        <v>4</v>
      </c>
    </row>
    <row r="51096" spans="18:18" x14ac:dyDescent="0.25">
      <c r="R51096" s="15">
        <v>4</v>
      </c>
    </row>
    <row r="51097" spans="18:18" x14ac:dyDescent="0.25">
      <c r="R51097" s="15">
        <v>4</v>
      </c>
    </row>
    <row r="51098" spans="18:18" x14ac:dyDescent="0.25">
      <c r="R51098" s="15">
        <v>4</v>
      </c>
    </row>
    <row r="51099" spans="18:18" x14ac:dyDescent="0.25">
      <c r="R51099" s="15">
        <v>4</v>
      </c>
    </row>
    <row r="51100" spans="18:18" x14ac:dyDescent="0.25">
      <c r="R51100" s="15">
        <v>4</v>
      </c>
    </row>
    <row r="51101" spans="18:18" x14ac:dyDescent="0.25">
      <c r="R51101" s="15">
        <v>4</v>
      </c>
    </row>
    <row r="51102" spans="18:18" x14ac:dyDescent="0.25">
      <c r="R51102" s="15">
        <v>4</v>
      </c>
    </row>
    <row r="51103" spans="18:18" x14ac:dyDescent="0.25">
      <c r="R51103" s="15">
        <v>4</v>
      </c>
    </row>
    <row r="51104" spans="18:18" x14ac:dyDescent="0.25">
      <c r="R51104" s="15">
        <v>4</v>
      </c>
    </row>
    <row r="51105" spans="18:18" x14ac:dyDescent="0.25">
      <c r="R51105" s="15">
        <v>4</v>
      </c>
    </row>
    <row r="51106" spans="18:18" x14ac:dyDescent="0.25">
      <c r="R51106" s="15">
        <v>4</v>
      </c>
    </row>
    <row r="51107" spans="18:18" x14ac:dyDescent="0.25">
      <c r="R51107" s="15">
        <v>4</v>
      </c>
    </row>
    <row r="51108" spans="18:18" x14ac:dyDescent="0.25">
      <c r="R51108" s="15">
        <v>4</v>
      </c>
    </row>
    <row r="51109" spans="18:18" x14ac:dyDescent="0.25">
      <c r="R51109" s="15">
        <v>4</v>
      </c>
    </row>
    <row r="51110" spans="18:18" x14ac:dyDescent="0.25">
      <c r="R51110" s="15">
        <v>4</v>
      </c>
    </row>
    <row r="51111" spans="18:18" x14ac:dyDescent="0.25">
      <c r="R51111" s="15">
        <v>4</v>
      </c>
    </row>
    <row r="51112" spans="18:18" x14ac:dyDescent="0.25">
      <c r="R51112" s="15">
        <v>4</v>
      </c>
    </row>
    <row r="51113" spans="18:18" x14ac:dyDescent="0.25">
      <c r="R51113" s="15">
        <v>4</v>
      </c>
    </row>
    <row r="51114" spans="18:18" x14ac:dyDescent="0.25">
      <c r="R51114" s="15">
        <v>4</v>
      </c>
    </row>
    <row r="51115" spans="18:18" x14ac:dyDescent="0.25">
      <c r="R51115" s="15">
        <v>4</v>
      </c>
    </row>
    <row r="51116" spans="18:18" x14ac:dyDescent="0.25">
      <c r="R51116" s="15">
        <v>4</v>
      </c>
    </row>
    <row r="51117" spans="18:18" x14ac:dyDescent="0.25">
      <c r="R51117" s="15">
        <v>4</v>
      </c>
    </row>
    <row r="51118" spans="18:18" x14ac:dyDescent="0.25">
      <c r="R51118" s="15">
        <v>4</v>
      </c>
    </row>
    <row r="51119" spans="18:18" x14ac:dyDescent="0.25">
      <c r="R51119" s="15">
        <v>4</v>
      </c>
    </row>
    <row r="51120" spans="18:18" x14ac:dyDescent="0.25">
      <c r="R51120" s="15">
        <v>4</v>
      </c>
    </row>
    <row r="51121" spans="18:18" x14ac:dyDescent="0.25">
      <c r="R51121" s="15">
        <v>4</v>
      </c>
    </row>
    <row r="51122" spans="18:18" x14ac:dyDescent="0.25">
      <c r="R51122" s="15">
        <v>4</v>
      </c>
    </row>
    <row r="51123" spans="18:18" x14ac:dyDescent="0.25">
      <c r="R51123" s="15">
        <v>4</v>
      </c>
    </row>
    <row r="51124" spans="18:18" x14ac:dyDescent="0.25">
      <c r="R51124" s="15">
        <v>4</v>
      </c>
    </row>
    <row r="51125" spans="18:18" x14ac:dyDescent="0.25">
      <c r="R51125" s="15">
        <v>4</v>
      </c>
    </row>
    <row r="51126" spans="18:18" x14ac:dyDescent="0.25">
      <c r="R51126" s="15">
        <v>4</v>
      </c>
    </row>
    <row r="51127" spans="18:18" x14ac:dyDescent="0.25">
      <c r="R51127" s="15">
        <v>4</v>
      </c>
    </row>
    <row r="51128" spans="18:18" x14ac:dyDescent="0.25">
      <c r="R51128" s="15">
        <v>4</v>
      </c>
    </row>
    <row r="51129" spans="18:18" x14ac:dyDescent="0.25">
      <c r="R51129" s="15">
        <v>4</v>
      </c>
    </row>
    <row r="51130" spans="18:18" x14ac:dyDescent="0.25">
      <c r="R51130" s="15">
        <v>4</v>
      </c>
    </row>
    <row r="51131" spans="18:18" x14ac:dyDescent="0.25">
      <c r="R51131" s="15">
        <v>4</v>
      </c>
    </row>
    <row r="51132" spans="18:18" x14ac:dyDescent="0.25">
      <c r="R51132" s="15">
        <v>4</v>
      </c>
    </row>
    <row r="51133" spans="18:18" x14ac:dyDescent="0.25">
      <c r="R51133" s="15">
        <v>4</v>
      </c>
    </row>
    <row r="51134" spans="18:18" x14ac:dyDescent="0.25">
      <c r="R51134" s="15">
        <v>4</v>
      </c>
    </row>
    <row r="51135" spans="18:18" x14ac:dyDescent="0.25">
      <c r="R51135" s="15">
        <v>4</v>
      </c>
    </row>
    <row r="51136" spans="18:18" x14ac:dyDescent="0.25">
      <c r="R51136" s="15">
        <v>4</v>
      </c>
    </row>
    <row r="51137" spans="18:18" x14ac:dyDescent="0.25">
      <c r="R51137" s="15">
        <v>4</v>
      </c>
    </row>
    <row r="51138" spans="18:18" x14ac:dyDescent="0.25">
      <c r="R51138" s="15">
        <v>4</v>
      </c>
    </row>
    <row r="51139" spans="18:18" x14ac:dyDescent="0.25">
      <c r="R51139" s="15">
        <v>4</v>
      </c>
    </row>
    <row r="51140" spans="18:18" x14ac:dyDescent="0.25">
      <c r="R51140" s="15">
        <v>4</v>
      </c>
    </row>
    <row r="51141" spans="18:18" x14ac:dyDescent="0.25">
      <c r="R51141" s="15">
        <v>4</v>
      </c>
    </row>
    <row r="51142" spans="18:18" x14ac:dyDescent="0.25">
      <c r="R51142" s="15">
        <v>4</v>
      </c>
    </row>
    <row r="51143" spans="18:18" x14ac:dyDescent="0.25">
      <c r="R51143" s="15">
        <v>4</v>
      </c>
    </row>
    <row r="51144" spans="18:18" x14ac:dyDescent="0.25">
      <c r="R51144" s="15">
        <v>4</v>
      </c>
    </row>
    <row r="51145" spans="18:18" x14ac:dyDescent="0.25">
      <c r="R51145" s="15">
        <v>4</v>
      </c>
    </row>
    <row r="51146" spans="18:18" x14ac:dyDescent="0.25">
      <c r="R51146" s="15">
        <v>4</v>
      </c>
    </row>
    <row r="51147" spans="18:18" x14ac:dyDescent="0.25">
      <c r="R51147" s="15">
        <v>4</v>
      </c>
    </row>
    <row r="51148" spans="18:18" x14ac:dyDescent="0.25">
      <c r="R51148" s="15">
        <v>4</v>
      </c>
    </row>
    <row r="51149" spans="18:18" x14ac:dyDescent="0.25">
      <c r="R51149" s="15">
        <v>4</v>
      </c>
    </row>
    <row r="51150" spans="18:18" x14ac:dyDescent="0.25">
      <c r="R51150" s="15">
        <v>4</v>
      </c>
    </row>
    <row r="51151" spans="18:18" x14ac:dyDescent="0.25">
      <c r="R51151" s="15">
        <v>4</v>
      </c>
    </row>
    <row r="51152" spans="18:18" x14ac:dyDescent="0.25">
      <c r="R51152" s="15">
        <v>4</v>
      </c>
    </row>
    <row r="51153" spans="18:18" x14ac:dyDescent="0.25">
      <c r="R51153" s="15">
        <v>1</v>
      </c>
    </row>
    <row r="51154" spans="18:18" x14ac:dyDescent="0.25">
      <c r="R51154" s="15">
        <v>1</v>
      </c>
    </row>
    <row r="51155" spans="18:18" x14ac:dyDescent="0.25">
      <c r="R51155" s="15">
        <v>1</v>
      </c>
    </row>
    <row r="51156" spans="18:18" x14ac:dyDescent="0.25">
      <c r="R51156" s="15">
        <v>1</v>
      </c>
    </row>
    <row r="51157" spans="18:18" x14ac:dyDescent="0.25">
      <c r="R51157" s="15">
        <v>1</v>
      </c>
    </row>
    <row r="51158" spans="18:18" x14ac:dyDescent="0.25">
      <c r="R51158" s="15">
        <v>1</v>
      </c>
    </row>
    <row r="51159" spans="18:18" x14ac:dyDescent="0.25">
      <c r="R51159" s="15">
        <v>1</v>
      </c>
    </row>
    <row r="51160" spans="18:18" x14ac:dyDescent="0.25">
      <c r="R51160" s="15">
        <v>1</v>
      </c>
    </row>
    <row r="51161" spans="18:18" x14ac:dyDescent="0.25">
      <c r="R51161" s="15">
        <v>1</v>
      </c>
    </row>
    <row r="51162" spans="18:18" x14ac:dyDescent="0.25">
      <c r="R51162" s="15">
        <v>1</v>
      </c>
    </row>
    <row r="51163" spans="18:18" x14ac:dyDescent="0.25">
      <c r="R51163" s="15">
        <v>1</v>
      </c>
    </row>
    <row r="51164" spans="18:18" x14ac:dyDescent="0.25">
      <c r="R51164" s="15">
        <v>1</v>
      </c>
    </row>
    <row r="51165" spans="18:18" x14ac:dyDescent="0.25">
      <c r="R51165" s="15">
        <v>2</v>
      </c>
    </row>
    <row r="51166" spans="18:18" x14ac:dyDescent="0.25">
      <c r="R51166" s="15">
        <v>2</v>
      </c>
    </row>
    <row r="51167" spans="18:18" x14ac:dyDescent="0.25">
      <c r="R51167" s="15">
        <v>2</v>
      </c>
    </row>
    <row r="51168" spans="18:18" x14ac:dyDescent="0.25">
      <c r="R51168" s="15">
        <v>2</v>
      </c>
    </row>
    <row r="51169" spans="18:18" x14ac:dyDescent="0.25">
      <c r="R51169" s="15">
        <v>2</v>
      </c>
    </row>
    <row r="51170" spans="18:18" x14ac:dyDescent="0.25">
      <c r="R51170" s="15">
        <v>2</v>
      </c>
    </row>
    <row r="51171" spans="18:18" x14ac:dyDescent="0.25">
      <c r="R51171" s="15">
        <v>2</v>
      </c>
    </row>
    <row r="51172" spans="18:18" x14ac:dyDescent="0.25">
      <c r="R51172" s="15">
        <v>2</v>
      </c>
    </row>
    <row r="51173" spans="18:18" x14ac:dyDescent="0.25">
      <c r="R51173" s="15">
        <v>2</v>
      </c>
    </row>
    <row r="51174" spans="18:18" x14ac:dyDescent="0.25">
      <c r="R51174" s="15">
        <v>2</v>
      </c>
    </row>
    <row r="51175" spans="18:18" x14ac:dyDescent="0.25">
      <c r="R51175" s="15">
        <v>2</v>
      </c>
    </row>
    <row r="51176" spans="18:18" x14ac:dyDescent="0.25">
      <c r="R51176" s="15">
        <v>2</v>
      </c>
    </row>
    <row r="51177" spans="18:18" x14ac:dyDescent="0.25">
      <c r="R51177" s="15">
        <v>2</v>
      </c>
    </row>
    <row r="51178" spans="18:18" x14ac:dyDescent="0.25">
      <c r="R51178" s="15">
        <v>2</v>
      </c>
    </row>
    <row r="51179" spans="18:18" x14ac:dyDescent="0.25">
      <c r="R51179" s="15">
        <v>2</v>
      </c>
    </row>
    <row r="51180" spans="18:18" x14ac:dyDescent="0.25">
      <c r="R51180" s="15">
        <v>1</v>
      </c>
    </row>
    <row r="51181" spans="18:18" x14ac:dyDescent="0.25">
      <c r="R51181" s="15">
        <v>1</v>
      </c>
    </row>
    <row r="51182" spans="18:18" x14ac:dyDescent="0.25">
      <c r="R51182" s="15">
        <v>1</v>
      </c>
    </row>
    <row r="51183" spans="18:18" x14ac:dyDescent="0.25">
      <c r="R51183" s="15">
        <v>1</v>
      </c>
    </row>
    <row r="51184" spans="18:18" x14ac:dyDescent="0.25">
      <c r="R51184" s="15">
        <v>1</v>
      </c>
    </row>
    <row r="51185" spans="18:18" x14ac:dyDescent="0.25">
      <c r="R51185" s="15">
        <v>1</v>
      </c>
    </row>
    <row r="51186" spans="18:18" x14ac:dyDescent="0.25">
      <c r="R51186" s="15">
        <v>1</v>
      </c>
    </row>
    <row r="51187" spans="18:18" x14ac:dyDescent="0.25">
      <c r="R51187" s="15">
        <v>1</v>
      </c>
    </row>
    <row r="51188" spans="18:18" x14ac:dyDescent="0.25">
      <c r="R51188" s="15">
        <v>1</v>
      </c>
    </row>
    <row r="51189" spans="18:18" x14ac:dyDescent="0.25">
      <c r="R51189" s="15">
        <v>1</v>
      </c>
    </row>
    <row r="51190" spans="18:18" x14ac:dyDescent="0.25">
      <c r="R51190" s="15">
        <v>1</v>
      </c>
    </row>
    <row r="51191" spans="18:18" x14ac:dyDescent="0.25">
      <c r="R51191" s="15">
        <v>1</v>
      </c>
    </row>
    <row r="51192" spans="18:18" x14ac:dyDescent="0.25">
      <c r="R51192" s="15">
        <v>1</v>
      </c>
    </row>
    <row r="51193" spans="18:18" x14ac:dyDescent="0.25">
      <c r="R51193" s="15">
        <v>1</v>
      </c>
    </row>
    <row r="51194" spans="18:18" x14ac:dyDescent="0.25">
      <c r="R51194" s="15">
        <v>1</v>
      </c>
    </row>
    <row r="51195" spans="18:18" x14ac:dyDescent="0.25">
      <c r="R51195" s="15">
        <v>1</v>
      </c>
    </row>
    <row r="51196" spans="18:18" x14ac:dyDescent="0.25">
      <c r="R51196" s="15">
        <v>1</v>
      </c>
    </row>
    <row r="51197" spans="18:18" x14ac:dyDescent="0.25">
      <c r="R51197" s="15">
        <v>1</v>
      </c>
    </row>
    <row r="51198" spans="18:18" x14ac:dyDescent="0.25">
      <c r="R51198" s="15">
        <v>1</v>
      </c>
    </row>
    <row r="51199" spans="18:18" x14ac:dyDescent="0.25">
      <c r="R51199" s="15">
        <v>1</v>
      </c>
    </row>
    <row r="51200" spans="18:18" x14ac:dyDescent="0.25">
      <c r="R51200" s="15">
        <v>1</v>
      </c>
    </row>
    <row r="51201" spans="18:18" x14ac:dyDescent="0.25">
      <c r="R51201" s="15">
        <v>1</v>
      </c>
    </row>
    <row r="51202" spans="18:18" x14ac:dyDescent="0.25">
      <c r="R51202" s="15">
        <v>1</v>
      </c>
    </row>
    <row r="51203" spans="18:18" x14ac:dyDescent="0.25">
      <c r="R51203" s="15">
        <v>1</v>
      </c>
    </row>
    <row r="51204" spans="18:18" x14ac:dyDescent="0.25">
      <c r="R51204" s="15">
        <v>1</v>
      </c>
    </row>
    <row r="51205" spans="18:18" x14ac:dyDescent="0.25">
      <c r="R51205" s="15">
        <v>1</v>
      </c>
    </row>
    <row r="51206" spans="18:18" x14ac:dyDescent="0.25">
      <c r="R51206" s="15">
        <v>1</v>
      </c>
    </row>
    <row r="51207" spans="18:18" x14ac:dyDescent="0.25">
      <c r="R51207" s="15">
        <v>1</v>
      </c>
    </row>
    <row r="51208" spans="18:18" x14ac:dyDescent="0.25">
      <c r="R51208" s="15">
        <v>1</v>
      </c>
    </row>
    <row r="51209" spans="18:18" x14ac:dyDescent="0.25">
      <c r="R51209" s="15">
        <v>1</v>
      </c>
    </row>
    <row r="51210" spans="18:18" x14ac:dyDescent="0.25">
      <c r="R51210" s="15">
        <v>1</v>
      </c>
    </row>
    <row r="51211" spans="18:18" x14ac:dyDescent="0.25">
      <c r="R51211" s="15">
        <v>1</v>
      </c>
    </row>
    <row r="51212" spans="18:18" x14ac:dyDescent="0.25">
      <c r="R51212" s="15">
        <v>1</v>
      </c>
    </row>
    <row r="51213" spans="18:18" x14ac:dyDescent="0.25">
      <c r="R51213" s="15">
        <v>1</v>
      </c>
    </row>
    <row r="51214" spans="18:18" x14ac:dyDescent="0.25">
      <c r="R51214" s="15">
        <v>1</v>
      </c>
    </row>
    <row r="51215" spans="18:18" x14ac:dyDescent="0.25">
      <c r="R51215" s="15">
        <v>1</v>
      </c>
    </row>
    <row r="51216" spans="18:18" x14ac:dyDescent="0.25">
      <c r="R51216" s="15">
        <v>1</v>
      </c>
    </row>
    <row r="51217" spans="18:18" x14ac:dyDescent="0.25">
      <c r="R51217" s="15">
        <v>1</v>
      </c>
    </row>
    <row r="51218" spans="18:18" x14ac:dyDescent="0.25">
      <c r="R51218" s="15">
        <v>1</v>
      </c>
    </row>
    <row r="51219" spans="18:18" x14ac:dyDescent="0.25">
      <c r="R51219" s="15">
        <v>1</v>
      </c>
    </row>
    <row r="51220" spans="18:18" x14ac:dyDescent="0.25">
      <c r="R51220" s="15">
        <v>2</v>
      </c>
    </row>
    <row r="51221" spans="18:18" x14ac:dyDescent="0.25">
      <c r="R51221" s="15">
        <v>2</v>
      </c>
    </row>
    <row r="51222" spans="18:18" x14ac:dyDescent="0.25">
      <c r="R51222" s="15">
        <v>2</v>
      </c>
    </row>
    <row r="51223" spans="18:18" x14ac:dyDescent="0.25">
      <c r="R51223" s="15">
        <v>2</v>
      </c>
    </row>
    <row r="51224" spans="18:18" x14ac:dyDescent="0.25">
      <c r="R51224" s="15">
        <v>2</v>
      </c>
    </row>
    <row r="51225" spans="18:18" x14ac:dyDescent="0.25">
      <c r="R51225" s="15">
        <v>2</v>
      </c>
    </row>
    <row r="51226" spans="18:18" x14ac:dyDescent="0.25">
      <c r="R51226" s="15">
        <v>2</v>
      </c>
    </row>
    <row r="51227" spans="18:18" x14ac:dyDescent="0.25">
      <c r="R51227" s="15">
        <v>2</v>
      </c>
    </row>
    <row r="51228" spans="18:18" x14ac:dyDescent="0.25">
      <c r="R51228" s="15">
        <v>2</v>
      </c>
    </row>
    <row r="51229" spans="18:18" x14ac:dyDescent="0.25">
      <c r="R51229" s="15">
        <v>2</v>
      </c>
    </row>
    <row r="51230" spans="18:18" x14ac:dyDescent="0.25">
      <c r="R51230" s="15">
        <v>2</v>
      </c>
    </row>
    <row r="51231" spans="18:18" x14ac:dyDescent="0.25">
      <c r="R51231" s="15">
        <v>2</v>
      </c>
    </row>
    <row r="51232" spans="18:18" x14ac:dyDescent="0.25">
      <c r="R51232" s="15">
        <v>2</v>
      </c>
    </row>
    <row r="51233" spans="18:18" x14ac:dyDescent="0.25">
      <c r="R51233" s="15">
        <v>2</v>
      </c>
    </row>
    <row r="51234" spans="18:18" x14ac:dyDescent="0.25">
      <c r="R51234" s="15">
        <v>2</v>
      </c>
    </row>
    <row r="51235" spans="18:18" x14ac:dyDescent="0.25">
      <c r="R51235" s="15">
        <v>2</v>
      </c>
    </row>
    <row r="51236" spans="18:18" x14ac:dyDescent="0.25">
      <c r="R51236" s="15">
        <v>2</v>
      </c>
    </row>
    <row r="51237" spans="18:18" x14ac:dyDescent="0.25">
      <c r="R51237" s="15">
        <v>2</v>
      </c>
    </row>
    <row r="51238" spans="18:18" x14ac:dyDescent="0.25">
      <c r="R51238" s="15">
        <v>2</v>
      </c>
    </row>
    <row r="51239" spans="18:18" x14ac:dyDescent="0.25">
      <c r="R51239" s="15">
        <v>2</v>
      </c>
    </row>
    <row r="51240" spans="18:18" x14ac:dyDescent="0.25">
      <c r="R51240" s="15">
        <v>2</v>
      </c>
    </row>
    <row r="51241" spans="18:18" x14ac:dyDescent="0.25">
      <c r="R51241" s="15">
        <v>2</v>
      </c>
    </row>
    <row r="51242" spans="18:18" x14ac:dyDescent="0.25">
      <c r="R51242" s="15">
        <v>2</v>
      </c>
    </row>
    <row r="51243" spans="18:18" x14ac:dyDescent="0.25">
      <c r="R51243" s="15">
        <v>2</v>
      </c>
    </row>
    <row r="51244" spans="18:18" x14ac:dyDescent="0.25">
      <c r="R51244" s="15">
        <v>2</v>
      </c>
    </row>
    <row r="51245" spans="18:18" x14ac:dyDescent="0.25">
      <c r="R51245" s="15">
        <v>2</v>
      </c>
    </row>
    <row r="51246" spans="18:18" x14ac:dyDescent="0.25">
      <c r="R51246" s="15">
        <v>2</v>
      </c>
    </row>
    <row r="51247" spans="18:18" x14ac:dyDescent="0.25">
      <c r="R51247" s="15">
        <v>2</v>
      </c>
    </row>
    <row r="51248" spans="18:18" x14ac:dyDescent="0.25">
      <c r="R51248" s="15">
        <v>2</v>
      </c>
    </row>
    <row r="51249" spans="18:18" x14ac:dyDescent="0.25">
      <c r="R51249" s="15">
        <v>2</v>
      </c>
    </row>
    <row r="51250" spans="18:18" x14ac:dyDescent="0.25">
      <c r="R51250" s="15">
        <v>2</v>
      </c>
    </row>
    <row r="51251" spans="18:18" x14ac:dyDescent="0.25">
      <c r="R51251" s="15">
        <v>1</v>
      </c>
    </row>
    <row r="51252" spans="18:18" x14ac:dyDescent="0.25">
      <c r="R51252" s="15">
        <v>1</v>
      </c>
    </row>
    <row r="51253" spans="18:18" x14ac:dyDescent="0.25">
      <c r="R51253" s="15">
        <v>1</v>
      </c>
    </row>
    <row r="51254" spans="18:18" x14ac:dyDescent="0.25">
      <c r="R51254" s="15">
        <v>1</v>
      </c>
    </row>
    <row r="51255" spans="18:18" x14ac:dyDescent="0.25">
      <c r="R51255" s="15">
        <v>1</v>
      </c>
    </row>
    <row r="51256" spans="18:18" x14ac:dyDescent="0.25">
      <c r="R51256" s="15">
        <v>1</v>
      </c>
    </row>
    <row r="51257" spans="18:18" x14ac:dyDescent="0.25">
      <c r="R51257" s="15">
        <v>1</v>
      </c>
    </row>
    <row r="51258" spans="18:18" x14ac:dyDescent="0.25">
      <c r="R51258" s="15">
        <v>1</v>
      </c>
    </row>
    <row r="51259" spans="18:18" x14ac:dyDescent="0.25">
      <c r="R51259" s="15">
        <v>1</v>
      </c>
    </row>
    <row r="51260" spans="18:18" x14ac:dyDescent="0.25">
      <c r="R51260" s="15">
        <v>1</v>
      </c>
    </row>
    <row r="51261" spans="18:18" x14ac:dyDescent="0.25">
      <c r="R51261" s="15">
        <v>1</v>
      </c>
    </row>
    <row r="51262" spans="18:18" x14ac:dyDescent="0.25">
      <c r="R51262" s="15">
        <v>1</v>
      </c>
    </row>
    <row r="51263" spans="18:18" x14ac:dyDescent="0.25">
      <c r="R51263" s="15">
        <v>1</v>
      </c>
    </row>
    <row r="51264" spans="18:18" x14ac:dyDescent="0.25">
      <c r="R51264" s="15">
        <v>1</v>
      </c>
    </row>
    <row r="51265" spans="18:18" x14ac:dyDescent="0.25">
      <c r="R51265" s="15">
        <v>1</v>
      </c>
    </row>
    <row r="51266" spans="18:18" x14ac:dyDescent="0.25">
      <c r="R51266" s="15">
        <v>1</v>
      </c>
    </row>
    <row r="51267" spans="18:18" x14ac:dyDescent="0.25">
      <c r="R51267" s="15">
        <v>1</v>
      </c>
    </row>
    <row r="51268" spans="18:18" x14ac:dyDescent="0.25">
      <c r="R51268" s="15">
        <v>1</v>
      </c>
    </row>
    <row r="51269" spans="18:18" x14ac:dyDescent="0.25">
      <c r="R51269" s="15">
        <v>1</v>
      </c>
    </row>
    <row r="51270" spans="18:18" x14ac:dyDescent="0.25">
      <c r="R51270" s="15">
        <v>1</v>
      </c>
    </row>
    <row r="51271" spans="18:18" x14ac:dyDescent="0.25">
      <c r="R51271" s="15">
        <v>1</v>
      </c>
    </row>
    <row r="51272" spans="18:18" x14ac:dyDescent="0.25">
      <c r="R51272" s="15">
        <v>1</v>
      </c>
    </row>
    <row r="51273" spans="18:18" x14ac:dyDescent="0.25">
      <c r="R51273" s="15">
        <v>1</v>
      </c>
    </row>
    <row r="51274" spans="18:18" x14ac:dyDescent="0.25">
      <c r="R51274" s="15">
        <v>1</v>
      </c>
    </row>
    <row r="51275" spans="18:18" x14ac:dyDescent="0.25">
      <c r="R51275" s="15">
        <v>1</v>
      </c>
    </row>
    <row r="51276" spans="18:18" x14ac:dyDescent="0.25">
      <c r="R51276" s="15">
        <v>1</v>
      </c>
    </row>
    <row r="51277" spans="18:18" x14ac:dyDescent="0.25">
      <c r="R51277" s="15">
        <v>1</v>
      </c>
    </row>
    <row r="51278" spans="18:18" x14ac:dyDescent="0.25">
      <c r="R51278" s="15">
        <v>1</v>
      </c>
    </row>
    <row r="51279" spans="18:18" x14ac:dyDescent="0.25">
      <c r="R51279" s="15">
        <v>1</v>
      </c>
    </row>
    <row r="51280" spans="18:18" x14ac:dyDescent="0.25">
      <c r="R51280" s="15">
        <v>1</v>
      </c>
    </row>
    <row r="51281" spans="18:18" x14ac:dyDescent="0.25">
      <c r="R51281" s="15">
        <v>1</v>
      </c>
    </row>
    <row r="51282" spans="18:18" x14ac:dyDescent="0.25">
      <c r="R51282" s="15">
        <v>1</v>
      </c>
    </row>
    <row r="51283" spans="18:18" x14ac:dyDescent="0.25">
      <c r="R51283" s="15">
        <v>1</v>
      </c>
    </row>
    <row r="51284" spans="18:18" x14ac:dyDescent="0.25">
      <c r="R51284" s="15">
        <v>3</v>
      </c>
    </row>
    <row r="51285" spans="18:18" x14ac:dyDescent="0.25">
      <c r="R51285" s="15">
        <v>3</v>
      </c>
    </row>
    <row r="51286" spans="18:18" x14ac:dyDescent="0.25">
      <c r="R51286" s="15">
        <v>3</v>
      </c>
    </row>
    <row r="51287" spans="18:18" x14ac:dyDescent="0.25">
      <c r="R51287" s="15">
        <v>3</v>
      </c>
    </row>
    <row r="51288" spans="18:18" x14ac:dyDescent="0.25">
      <c r="R51288" s="15">
        <v>3</v>
      </c>
    </row>
    <row r="51289" spans="18:18" x14ac:dyDescent="0.25">
      <c r="R51289" s="15">
        <v>3</v>
      </c>
    </row>
    <row r="51290" spans="18:18" x14ac:dyDescent="0.25">
      <c r="R51290" s="15">
        <v>3</v>
      </c>
    </row>
    <row r="51291" spans="18:18" x14ac:dyDescent="0.25">
      <c r="R51291" s="15">
        <v>3</v>
      </c>
    </row>
    <row r="51292" spans="18:18" x14ac:dyDescent="0.25">
      <c r="R51292" s="15">
        <v>3</v>
      </c>
    </row>
    <row r="51293" spans="18:18" x14ac:dyDescent="0.25">
      <c r="R51293" s="15">
        <v>3</v>
      </c>
    </row>
    <row r="51294" spans="18:18" x14ac:dyDescent="0.25">
      <c r="R51294" s="15">
        <v>3</v>
      </c>
    </row>
    <row r="51295" spans="18:18" x14ac:dyDescent="0.25">
      <c r="R51295" s="15">
        <v>3</v>
      </c>
    </row>
    <row r="51296" spans="18:18" x14ac:dyDescent="0.25">
      <c r="R51296" s="15">
        <v>3</v>
      </c>
    </row>
    <row r="51297" spans="18:18" x14ac:dyDescent="0.25">
      <c r="R51297" s="15">
        <v>3</v>
      </c>
    </row>
    <row r="51298" spans="18:18" x14ac:dyDescent="0.25">
      <c r="R51298" s="15">
        <v>3</v>
      </c>
    </row>
    <row r="51299" spans="18:18" x14ac:dyDescent="0.25">
      <c r="R51299" s="15">
        <v>3</v>
      </c>
    </row>
    <row r="51300" spans="18:18" x14ac:dyDescent="0.25">
      <c r="R51300" s="15">
        <v>1</v>
      </c>
    </row>
    <row r="51301" spans="18:18" x14ac:dyDescent="0.25">
      <c r="R51301" s="15">
        <v>1</v>
      </c>
    </row>
    <row r="51302" spans="18:18" x14ac:dyDescent="0.25">
      <c r="R51302" s="15">
        <v>1</v>
      </c>
    </row>
    <row r="51303" spans="18:18" x14ac:dyDescent="0.25">
      <c r="R51303" s="15">
        <v>1</v>
      </c>
    </row>
    <row r="51304" spans="18:18" x14ac:dyDescent="0.25">
      <c r="R51304" s="15">
        <v>1</v>
      </c>
    </row>
    <row r="51305" spans="18:18" x14ac:dyDescent="0.25">
      <c r="R51305" s="15">
        <v>1</v>
      </c>
    </row>
    <row r="51306" spans="18:18" x14ac:dyDescent="0.25">
      <c r="R51306" s="15">
        <v>1</v>
      </c>
    </row>
    <row r="51307" spans="18:18" x14ac:dyDescent="0.25">
      <c r="R51307" s="15">
        <v>1</v>
      </c>
    </row>
    <row r="51308" spans="18:18" x14ac:dyDescent="0.25">
      <c r="R51308" s="15">
        <v>1</v>
      </c>
    </row>
    <row r="51309" spans="18:18" x14ac:dyDescent="0.25">
      <c r="R51309" s="15">
        <v>1</v>
      </c>
    </row>
    <row r="51310" spans="18:18" x14ac:dyDescent="0.25">
      <c r="R51310" s="15">
        <v>1</v>
      </c>
    </row>
    <row r="51311" spans="18:18" x14ac:dyDescent="0.25">
      <c r="R51311" s="15">
        <v>1</v>
      </c>
    </row>
    <row r="51312" spans="18:18" x14ac:dyDescent="0.25">
      <c r="R51312" s="15">
        <v>1</v>
      </c>
    </row>
    <row r="51313" spans="18:18" x14ac:dyDescent="0.25">
      <c r="R51313" s="15">
        <v>1</v>
      </c>
    </row>
    <row r="51314" spans="18:18" x14ac:dyDescent="0.25">
      <c r="R51314" s="15">
        <v>1</v>
      </c>
    </row>
    <row r="51315" spans="18:18" x14ac:dyDescent="0.25">
      <c r="R51315" s="15">
        <v>1</v>
      </c>
    </row>
    <row r="51316" spans="18:18" x14ac:dyDescent="0.25">
      <c r="R51316" s="15">
        <v>1</v>
      </c>
    </row>
    <row r="51317" spans="18:18" x14ac:dyDescent="0.25">
      <c r="R51317" s="15">
        <v>1</v>
      </c>
    </row>
    <row r="51318" spans="18:18" x14ac:dyDescent="0.25">
      <c r="R51318" s="15">
        <v>1</v>
      </c>
    </row>
    <row r="51319" spans="18:18" x14ac:dyDescent="0.25">
      <c r="R51319" s="15">
        <v>1</v>
      </c>
    </row>
    <row r="51320" spans="18:18" x14ac:dyDescent="0.25">
      <c r="R51320" s="15">
        <v>1</v>
      </c>
    </row>
    <row r="51321" spans="18:18" x14ac:dyDescent="0.25">
      <c r="R51321" s="15">
        <v>1</v>
      </c>
    </row>
    <row r="51322" spans="18:18" x14ac:dyDescent="0.25">
      <c r="R51322" s="15">
        <v>1</v>
      </c>
    </row>
    <row r="51323" spans="18:18" x14ac:dyDescent="0.25">
      <c r="R51323" s="15">
        <v>1</v>
      </c>
    </row>
    <row r="51324" spans="18:18" x14ac:dyDescent="0.25">
      <c r="R51324" s="15">
        <v>1</v>
      </c>
    </row>
    <row r="51325" spans="18:18" x14ac:dyDescent="0.25">
      <c r="R51325" s="15">
        <v>1</v>
      </c>
    </row>
    <row r="51326" spans="18:18" x14ac:dyDescent="0.25">
      <c r="R51326" s="15">
        <v>1</v>
      </c>
    </row>
    <row r="51327" spans="18:18" x14ac:dyDescent="0.25">
      <c r="R51327" s="15">
        <v>1</v>
      </c>
    </row>
    <row r="51328" spans="18:18" x14ac:dyDescent="0.25">
      <c r="R51328" s="15">
        <v>1</v>
      </c>
    </row>
    <row r="51329" spans="18:18" x14ac:dyDescent="0.25">
      <c r="R51329" s="15">
        <v>1</v>
      </c>
    </row>
    <row r="51330" spans="18:18" x14ac:dyDescent="0.25">
      <c r="R51330" s="15">
        <v>1</v>
      </c>
    </row>
    <row r="51331" spans="18:18" x14ac:dyDescent="0.25">
      <c r="R51331" s="15">
        <v>1</v>
      </c>
    </row>
    <row r="51332" spans="18:18" x14ac:dyDescent="0.25">
      <c r="R51332" s="15">
        <v>1</v>
      </c>
    </row>
    <row r="51333" spans="18:18" x14ac:dyDescent="0.25">
      <c r="R51333" s="15">
        <v>1</v>
      </c>
    </row>
    <row r="51334" spans="18:18" x14ac:dyDescent="0.25">
      <c r="R51334" s="15">
        <v>1</v>
      </c>
    </row>
    <row r="51335" spans="18:18" x14ac:dyDescent="0.25">
      <c r="R51335" s="15">
        <v>1</v>
      </c>
    </row>
    <row r="51336" spans="18:18" x14ac:dyDescent="0.25">
      <c r="R51336" s="15">
        <v>1</v>
      </c>
    </row>
    <row r="51337" spans="18:18" x14ac:dyDescent="0.25">
      <c r="R51337" s="15">
        <v>1</v>
      </c>
    </row>
    <row r="51338" spans="18:18" x14ac:dyDescent="0.25">
      <c r="R51338" s="15">
        <v>1</v>
      </c>
    </row>
    <row r="51339" spans="18:18" x14ac:dyDescent="0.25">
      <c r="R51339" s="15">
        <v>1</v>
      </c>
    </row>
    <row r="51340" spans="18:18" x14ac:dyDescent="0.25">
      <c r="R51340" s="15">
        <v>1</v>
      </c>
    </row>
    <row r="51341" spans="18:18" x14ac:dyDescent="0.25">
      <c r="R51341" s="15">
        <v>1</v>
      </c>
    </row>
    <row r="51342" spans="18:18" x14ac:dyDescent="0.25">
      <c r="R51342" s="15">
        <v>1</v>
      </c>
    </row>
    <row r="51343" spans="18:18" x14ac:dyDescent="0.25">
      <c r="R51343" s="15">
        <v>1</v>
      </c>
    </row>
    <row r="51344" spans="18:18" x14ac:dyDescent="0.25">
      <c r="R51344" s="15">
        <v>1</v>
      </c>
    </row>
    <row r="51345" spans="18:18" x14ac:dyDescent="0.25">
      <c r="R51345" s="15">
        <v>1</v>
      </c>
    </row>
    <row r="51346" spans="18:18" x14ac:dyDescent="0.25">
      <c r="R51346" s="15">
        <v>1</v>
      </c>
    </row>
    <row r="51347" spans="18:18" x14ac:dyDescent="0.25">
      <c r="R51347" s="15">
        <v>1</v>
      </c>
    </row>
    <row r="51348" spans="18:18" x14ac:dyDescent="0.25">
      <c r="R51348" s="15">
        <v>1</v>
      </c>
    </row>
    <row r="51349" spans="18:18" x14ac:dyDescent="0.25">
      <c r="R51349" s="15">
        <v>1</v>
      </c>
    </row>
    <row r="51350" spans="18:18" x14ac:dyDescent="0.25">
      <c r="R51350" s="15">
        <v>1</v>
      </c>
    </row>
    <row r="51351" spans="18:18" x14ac:dyDescent="0.25">
      <c r="R51351" s="15">
        <v>1</v>
      </c>
    </row>
    <row r="51352" spans="18:18" x14ac:dyDescent="0.25">
      <c r="R51352" s="15">
        <v>1</v>
      </c>
    </row>
    <row r="51353" spans="18:18" x14ac:dyDescent="0.25">
      <c r="R51353" s="15">
        <v>1</v>
      </c>
    </row>
    <row r="51354" spans="18:18" x14ac:dyDescent="0.25">
      <c r="R51354" s="15">
        <v>1</v>
      </c>
    </row>
    <row r="51355" spans="18:18" x14ac:dyDescent="0.25">
      <c r="R51355" s="15">
        <v>1</v>
      </c>
    </row>
    <row r="51356" spans="18:18" x14ac:dyDescent="0.25">
      <c r="R51356" s="15">
        <v>1</v>
      </c>
    </row>
    <row r="51357" spans="18:18" x14ac:dyDescent="0.25">
      <c r="R51357" s="15">
        <v>1</v>
      </c>
    </row>
    <row r="51358" spans="18:18" x14ac:dyDescent="0.25">
      <c r="R51358" s="15">
        <v>1</v>
      </c>
    </row>
    <row r="51359" spans="18:18" x14ac:dyDescent="0.25">
      <c r="R51359" s="15">
        <v>1</v>
      </c>
    </row>
    <row r="51360" spans="18:18" x14ac:dyDescent="0.25">
      <c r="R51360" s="15">
        <v>1</v>
      </c>
    </row>
    <row r="51361" spans="18:18" x14ac:dyDescent="0.25">
      <c r="R51361" s="15">
        <v>1</v>
      </c>
    </row>
    <row r="51362" spans="18:18" x14ac:dyDescent="0.25">
      <c r="R51362" s="15">
        <v>1</v>
      </c>
    </row>
    <row r="51363" spans="18:18" x14ac:dyDescent="0.25">
      <c r="R51363" s="15">
        <v>1</v>
      </c>
    </row>
    <row r="51364" spans="18:18" x14ac:dyDescent="0.25">
      <c r="R51364" s="15">
        <v>1</v>
      </c>
    </row>
    <row r="51365" spans="18:18" x14ac:dyDescent="0.25">
      <c r="R51365" s="15">
        <v>1</v>
      </c>
    </row>
    <row r="51366" spans="18:18" x14ac:dyDescent="0.25">
      <c r="R51366" s="15">
        <v>1</v>
      </c>
    </row>
    <row r="51367" spans="18:18" x14ac:dyDescent="0.25">
      <c r="R51367" s="15">
        <v>1</v>
      </c>
    </row>
    <row r="51368" spans="18:18" x14ac:dyDescent="0.25">
      <c r="R51368" s="15">
        <v>1</v>
      </c>
    </row>
    <row r="51369" spans="18:18" x14ac:dyDescent="0.25">
      <c r="R51369" s="15">
        <v>1</v>
      </c>
    </row>
    <row r="51370" spans="18:18" x14ac:dyDescent="0.25">
      <c r="R51370" s="15">
        <v>1</v>
      </c>
    </row>
    <row r="51371" spans="18:18" x14ac:dyDescent="0.25">
      <c r="R51371" s="15">
        <v>1</v>
      </c>
    </row>
    <row r="51372" spans="18:18" x14ac:dyDescent="0.25">
      <c r="R51372" s="15">
        <v>1</v>
      </c>
    </row>
    <row r="51373" spans="18:18" x14ac:dyDescent="0.25">
      <c r="R51373" s="15">
        <v>1</v>
      </c>
    </row>
    <row r="51374" spans="18:18" x14ac:dyDescent="0.25">
      <c r="R51374" s="15">
        <v>1</v>
      </c>
    </row>
    <row r="51375" spans="18:18" x14ac:dyDescent="0.25">
      <c r="R51375" s="15">
        <v>1</v>
      </c>
    </row>
    <row r="51376" spans="18:18" x14ac:dyDescent="0.25">
      <c r="R51376" s="15">
        <v>1</v>
      </c>
    </row>
    <row r="51377" spans="18:18" x14ac:dyDescent="0.25">
      <c r="R51377" s="15">
        <v>1</v>
      </c>
    </row>
    <row r="51378" spans="18:18" x14ac:dyDescent="0.25">
      <c r="R51378" s="15">
        <v>1</v>
      </c>
    </row>
    <row r="51379" spans="18:18" x14ac:dyDescent="0.25">
      <c r="R51379" s="15">
        <v>1</v>
      </c>
    </row>
    <row r="51380" spans="18:18" x14ac:dyDescent="0.25">
      <c r="R51380" s="15">
        <v>1</v>
      </c>
    </row>
    <row r="51381" spans="18:18" x14ac:dyDescent="0.25">
      <c r="R51381" s="15">
        <v>1</v>
      </c>
    </row>
    <row r="51382" spans="18:18" x14ac:dyDescent="0.25">
      <c r="R51382" s="15">
        <v>1</v>
      </c>
    </row>
    <row r="51383" spans="18:18" x14ac:dyDescent="0.25">
      <c r="R51383" s="15">
        <v>1</v>
      </c>
    </row>
    <row r="51384" spans="18:18" x14ac:dyDescent="0.25">
      <c r="R51384" s="15">
        <v>1</v>
      </c>
    </row>
    <row r="51385" spans="18:18" x14ac:dyDescent="0.25">
      <c r="R51385" s="15">
        <v>1</v>
      </c>
    </row>
    <row r="51386" spans="18:18" x14ac:dyDescent="0.25">
      <c r="R51386" s="15">
        <v>1</v>
      </c>
    </row>
    <row r="51387" spans="18:18" x14ac:dyDescent="0.25">
      <c r="R51387" s="15">
        <v>1</v>
      </c>
    </row>
    <row r="51388" spans="18:18" x14ac:dyDescent="0.25">
      <c r="R51388" s="15">
        <v>1</v>
      </c>
    </row>
    <row r="51389" spans="18:18" x14ac:dyDescent="0.25">
      <c r="R51389" s="15">
        <v>1</v>
      </c>
    </row>
    <row r="51390" spans="18:18" x14ac:dyDescent="0.25">
      <c r="R51390" s="15">
        <v>1</v>
      </c>
    </row>
    <row r="51391" spans="18:18" x14ac:dyDescent="0.25">
      <c r="R51391" s="15">
        <v>1</v>
      </c>
    </row>
    <row r="51392" spans="18:18" x14ac:dyDescent="0.25">
      <c r="R51392" s="15">
        <v>1</v>
      </c>
    </row>
    <row r="51393" spans="18:18" x14ac:dyDescent="0.25">
      <c r="R51393" s="15">
        <v>1</v>
      </c>
    </row>
    <row r="51394" spans="18:18" x14ac:dyDescent="0.25">
      <c r="R51394" s="15">
        <v>1</v>
      </c>
    </row>
    <row r="51395" spans="18:18" x14ac:dyDescent="0.25">
      <c r="R51395" s="15">
        <v>1</v>
      </c>
    </row>
    <row r="51396" spans="18:18" x14ac:dyDescent="0.25">
      <c r="R51396" s="15">
        <v>1</v>
      </c>
    </row>
    <row r="51397" spans="18:18" x14ac:dyDescent="0.25">
      <c r="R51397" s="15">
        <v>1</v>
      </c>
    </row>
    <row r="51398" spans="18:18" x14ac:dyDescent="0.25">
      <c r="R51398" s="15">
        <v>1</v>
      </c>
    </row>
    <row r="51399" spans="18:18" x14ac:dyDescent="0.25">
      <c r="R51399" s="15">
        <v>1</v>
      </c>
    </row>
    <row r="51400" spans="18:18" x14ac:dyDescent="0.25">
      <c r="R51400" s="15">
        <v>1</v>
      </c>
    </row>
    <row r="51401" spans="18:18" x14ac:dyDescent="0.25">
      <c r="R51401" s="15">
        <v>1</v>
      </c>
    </row>
    <row r="51402" spans="18:18" x14ac:dyDescent="0.25">
      <c r="R51402" s="15">
        <v>1</v>
      </c>
    </row>
    <row r="51403" spans="18:18" x14ac:dyDescent="0.25">
      <c r="R51403" s="15">
        <v>1</v>
      </c>
    </row>
    <row r="51404" spans="18:18" x14ac:dyDescent="0.25">
      <c r="R51404" s="15">
        <v>1</v>
      </c>
    </row>
    <row r="51405" spans="18:18" x14ac:dyDescent="0.25">
      <c r="R51405" s="15">
        <v>1</v>
      </c>
    </row>
    <row r="51406" spans="18:18" x14ac:dyDescent="0.25">
      <c r="R51406" s="15">
        <v>1</v>
      </c>
    </row>
    <row r="51407" spans="18:18" x14ac:dyDescent="0.25">
      <c r="R51407" s="15">
        <v>1</v>
      </c>
    </row>
    <row r="51408" spans="18:18" x14ac:dyDescent="0.25">
      <c r="R51408" s="15">
        <v>1</v>
      </c>
    </row>
    <row r="51409" spans="18:18" x14ac:dyDescent="0.25">
      <c r="R51409" s="15">
        <v>1</v>
      </c>
    </row>
    <row r="51410" spans="18:18" x14ac:dyDescent="0.25">
      <c r="R51410" s="15">
        <v>1</v>
      </c>
    </row>
    <row r="51411" spans="18:18" x14ac:dyDescent="0.25">
      <c r="R51411" s="15">
        <v>1</v>
      </c>
    </row>
    <row r="51412" spans="18:18" x14ac:dyDescent="0.25">
      <c r="R51412" s="15">
        <v>1</v>
      </c>
    </row>
    <row r="51413" spans="18:18" x14ac:dyDescent="0.25">
      <c r="R51413" s="15">
        <v>1</v>
      </c>
    </row>
    <row r="51414" spans="18:18" x14ac:dyDescent="0.25">
      <c r="R51414" s="15">
        <v>1</v>
      </c>
    </row>
    <row r="51415" spans="18:18" x14ac:dyDescent="0.25">
      <c r="R51415" s="15">
        <v>1</v>
      </c>
    </row>
    <row r="51416" spans="18:18" x14ac:dyDescent="0.25">
      <c r="R51416" s="15">
        <v>1</v>
      </c>
    </row>
    <row r="51417" spans="18:18" x14ac:dyDescent="0.25">
      <c r="R51417" s="15">
        <v>1</v>
      </c>
    </row>
    <row r="51418" spans="18:18" x14ac:dyDescent="0.25">
      <c r="R51418" s="15">
        <v>1</v>
      </c>
    </row>
    <row r="51419" spans="18:18" x14ac:dyDescent="0.25">
      <c r="R51419" s="15">
        <v>1</v>
      </c>
    </row>
    <row r="51420" spans="18:18" x14ac:dyDescent="0.25">
      <c r="R51420" s="15">
        <v>1</v>
      </c>
    </row>
    <row r="51421" spans="18:18" x14ac:dyDescent="0.25">
      <c r="R51421" s="15">
        <v>1</v>
      </c>
    </row>
    <row r="51422" spans="18:18" x14ac:dyDescent="0.25">
      <c r="R51422" s="15">
        <v>1</v>
      </c>
    </row>
    <row r="51423" spans="18:18" x14ac:dyDescent="0.25">
      <c r="R51423" s="15">
        <v>1</v>
      </c>
    </row>
    <row r="51424" spans="18:18" x14ac:dyDescent="0.25">
      <c r="R51424" s="15">
        <v>1</v>
      </c>
    </row>
    <row r="51425" spans="18:18" x14ac:dyDescent="0.25">
      <c r="R51425" s="15">
        <v>1</v>
      </c>
    </row>
    <row r="51426" spans="18:18" x14ac:dyDescent="0.25">
      <c r="R51426" s="15">
        <v>1</v>
      </c>
    </row>
    <row r="51427" spans="18:18" x14ac:dyDescent="0.25">
      <c r="R51427" s="15">
        <v>1</v>
      </c>
    </row>
    <row r="51428" spans="18:18" x14ac:dyDescent="0.25">
      <c r="R51428" s="15">
        <v>1</v>
      </c>
    </row>
    <row r="51429" spans="18:18" x14ac:dyDescent="0.25">
      <c r="R51429" s="15">
        <v>1</v>
      </c>
    </row>
    <row r="51430" spans="18:18" x14ac:dyDescent="0.25">
      <c r="R51430" s="15">
        <v>1</v>
      </c>
    </row>
    <row r="51431" spans="18:18" x14ac:dyDescent="0.25">
      <c r="R51431" s="15">
        <v>1</v>
      </c>
    </row>
    <row r="51432" spans="18:18" x14ac:dyDescent="0.25">
      <c r="R51432" s="15">
        <v>1</v>
      </c>
    </row>
    <row r="51433" spans="18:18" x14ac:dyDescent="0.25">
      <c r="R51433" s="15">
        <v>1</v>
      </c>
    </row>
    <row r="51434" spans="18:18" x14ac:dyDescent="0.25">
      <c r="R51434" s="15">
        <v>1</v>
      </c>
    </row>
    <row r="51435" spans="18:18" x14ac:dyDescent="0.25">
      <c r="R51435" s="15">
        <v>1</v>
      </c>
    </row>
    <row r="51436" spans="18:18" x14ac:dyDescent="0.25">
      <c r="R51436" s="15">
        <v>1</v>
      </c>
    </row>
    <row r="51437" spans="18:18" x14ac:dyDescent="0.25">
      <c r="R51437" s="15">
        <v>1</v>
      </c>
    </row>
    <row r="51438" spans="18:18" x14ac:dyDescent="0.25">
      <c r="R51438" s="15">
        <v>1</v>
      </c>
    </row>
    <row r="51439" spans="18:18" x14ac:dyDescent="0.25">
      <c r="R51439" s="15">
        <v>1</v>
      </c>
    </row>
    <row r="51440" spans="18:18" x14ac:dyDescent="0.25">
      <c r="R51440" s="15">
        <v>1</v>
      </c>
    </row>
    <row r="51441" spans="18:18" x14ac:dyDescent="0.25">
      <c r="R51441" s="15">
        <v>1</v>
      </c>
    </row>
    <row r="51442" spans="18:18" x14ac:dyDescent="0.25">
      <c r="R51442" s="15">
        <v>1</v>
      </c>
    </row>
    <row r="51443" spans="18:18" x14ac:dyDescent="0.25">
      <c r="R51443" s="15">
        <v>1</v>
      </c>
    </row>
    <row r="51444" spans="18:18" x14ac:dyDescent="0.25">
      <c r="R51444" s="15">
        <v>1</v>
      </c>
    </row>
    <row r="51445" spans="18:18" x14ac:dyDescent="0.25">
      <c r="R51445" s="15">
        <v>1</v>
      </c>
    </row>
    <row r="51446" spans="18:18" x14ac:dyDescent="0.25">
      <c r="R51446" s="15">
        <v>1</v>
      </c>
    </row>
    <row r="51447" spans="18:18" x14ac:dyDescent="0.25">
      <c r="R51447" s="15">
        <v>1</v>
      </c>
    </row>
    <row r="51448" spans="18:18" x14ac:dyDescent="0.25">
      <c r="R51448" s="15">
        <v>1</v>
      </c>
    </row>
    <row r="51449" spans="18:18" x14ac:dyDescent="0.25">
      <c r="R51449" s="15">
        <v>1</v>
      </c>
    </row>
    <row r="51450" spans="18:18" x14ac:dyDescent="0.25">
      <c r="R51450" s="15">
        <v>1</v>
      </c>
    </row>
    <row r="51451" spans="18:18" x14ac:dyDescent="0.25">
      <c r="R51451" s="15">
        <v>1</v>
      </c>
    </row>
    <row r="51452" spans="18:18" x14ac:dyDescent="0.25">
      <c r="R51452" s="15">
        <v>1</v>
      </c>
    </row>
    <row r="51453" spans="18:18" x14ac:dyDescent="0.25">
      <c r="R51453" s="15">
        <v>1</v>
      </c>
    </row>
    <row r="51454" spans="18:18" x14ac:dyDescent="0.25">
      <c r="R51454" s="15">
        <v>1</v>
      </c>
    </row>
    <row r="51455" spans="18:18" x14ac:dyDescent="0.25">
      <c r="R51455" s="15">
        <v>1</v>
      </c>
    </row>
    <row r="51456" spans="18:18" x14ac:dyDescent="0.25">
      <c r="R51456" s="15">
        <v>1</v>
      </c>
    </row>
    <row r="51457" spans="18:18" x14ac:dyDescent="0.25">
      <c r="R51457" s="15">
        <v>1</v>
      </c>
    </row>
    <row r="51458" spans="18:18" x14ac:dyDescent="0.25">
      <c r="R51458" s="15">
        <v>1</v>
      </c>
    </row>
    <row r="51459" spans="18:18" x14ac:dyDescent="0.25">
      <c r="R51459" s="15">
        <v>1</v>
      </c>
    </row>
    <row r="51460" spans="18:18" x14ac:dyDescent="0.25">
      <c r="R51460" s="15">
        <v>1</v>
      </c>
    </row>
    <row r="51461" spans="18:18" x14ac:dyDescent="0.25">
      <c r="R51461" s="15">
        <v>1</v>
      </c>
    </row>
    <row r="51462" spans="18:18" x14ac:dyDescent="0.25">
      <c r="R51462" s="15">
        <v>1</v>
      </c>
    </row>
    <row r="51463" spans="18:18" x14ac:dyDescent="0.25">
      <c r="R51463" s="15">
        <v>1</v>
      </c>
    </row>
    <row r="51464" spans="18:18" x14ac:dyDescent="0.25">
      <c r="R51464" s="15">
        <v>1</v>
      </c>
    </row>
    <row r="51465" spans="18:18" x14ac:dyDescent="0.25">
      <c r="R51465" s="15">
        <v>1</v>
      </c>
    </row>
    <row r="51466" spans="18:18" x14ac:dyDescent="0.25">
      <c r="R51466" s="15">
        <v>1</v>
      </c>
    </row>
    <row r="51467" spans="18:18" x14ac:dyDescent="0.25">
      <c r="R51467" s="15">
        <v>1</v>
      </c>
    </row>
    <row r="51468" spans="18:18" x14ac:dyDescent="0.25">
      <c r="R51468" s="15">
        <v>1</v>
      </c>
    </row>
    <row r="51469" spans="18:18" x14ac:dyDescent="0.25">
      <c r="R51469" s="15">
        <v>1</v>
      </c>
    </row>
    <row r="51470" spans="18:18" x14ac:dyDescent="0.25">
      <c r="R51470" s="15">
        <v>1</v>
      </c>
    </row>
    <row r="51471" spans="18:18" x14ac:dyDescent="0.25">
      <c r="R51471" s="15">
        <v>1</v>
      </c>
    </row>
    <row r="51472" spans="18:18" x14ac:dyDescent="0.25">
      <c r="R51472" s="15">
        <v>1</v>
      </c>
    </row>
    <row r="51473" spans="18:18" x14ac:dyDescent="0.25">
      <c r="R51473" s="15">
        <v>2</v>
      </c>
    </row>
    <row r="51474" spans="18:18" x14ac:dyDescent="0.25">
      <c r="R51474" s="15">
        <v>2</v>
      </c>
    </row>
    <row r="51475" spans="18:18" x14ac:dyDescent="0.25">
      <c r="R51475" s="15">
        <v>2</v>
      </c>
    </row>
    <row r="51476" spans="18:18" x14ac:dyDescent="0.25">
      <c r="R51476" s="15">
        <v>2</v>
      </c>
    </row>
    <row r="51477" spans="18:18" x14ac:dyDescent="0.25">
      <c r="R51477" s="15">
        <v>2</v>
      </c>
    </row>
    <row r="51478" spans="18:18" x14ac:dyDescent="0.25">
      <c r="R51478" s="15">
        <v>2</v>
      </c>
    </row>
    <row r="51479" spans="18:18" x14ac:dyDescent="0.25">
      <c r="R51479" s="15">
        <v>2</v>
      </c>
    </row>
    <row r="51480" spans="18:18" x14ac:dyDescent="0.25">
      <c r="R51480" s="15">
        <v>2</v>
      </c>
    </row>
    <row r="51481" spans="18:18" x14ac:dyDescent="0.25">
      <c r="R51481" s="15">
        <v>2</v>
      </c>
    </row>
    <row r="51482" spans="18:18" x14ac:dyDescent="0.25">
      <c r="R51482" s="15">
        <v>2</v>
      </c>
    </row>
    <row r="51483" spans="18:18" x14ac:dyDescent="0.25">
      <c r="R51483" s="15">
        <v>2</v>
      </c>
    </row>
    <row r="51484" spans="18:18" x14ac:dyDescent="0.25">
      <c r="R51484" s="15">
        <v>2</v>
      </c>
    </row>
    <row r="51485" spans="18:18" x14ac:dyDescent="0.25">
      <c r="R51485" s="15">
        <v>2</v>
      </c>
    </row>
    <row r="51486" spans="18:18" x14ac:dyDescent="0.25">
      <c r="R51486" s="15">
        <v>2</v>
      </c>
    </row>
    <row r="51487" spans="18:18" x14ac:dyDescent="0.25">
      <c r="R51487" s="15">
        <v>2</v>
      </c>
    </row>
    <row r="51488" spans="18:18" x14ac:dyDescent="0.25">
      <c r="R51488" s="15">
        <v>2</v>
      </c>
    </row>
    <row r="51489" spans="18:18" x14ac:dyDescent="0.25">
      <c r="R51489" s="15">
        <v>2</v>
      </c>
    </row>
    <row r="51490" spans="18:18" x14ac:dyDescent="0.25">
      <c r="R51490" s="15">
        <v>2</v>
      </c>
    </row>
    <row r="51491" spans="18:18" x14ac:dyDescent="0.25">
      <c r="R51491" s="15">
        <v>2</v>
      </c>
    </row>
    <row r="51492" spans="18:18" x14ac:dyDescent="0.25">
      <c r="R51492" s="15">
        <v>2</v>
      </c>
    </row>
    <row r="51493" spans="18:18" x14ac:dyDescent="0.25">
      <c r="R51493" s="15">
        <v>1</v>
      </c>
    </row>
    <row r="51494" spans="18:18" x14ac:dyDescent="0.25">
      <c r="R51494" s="15">
        <v>1</v>
      </c>
    </row>
    <row r="51495" spans="18:18" x14ac:dyDescent="0.25">
      <c r="R51495" s="15">
        <v>1</v>
      </c>
    </row>
    <row r="51496" spans="18:18" x14ac:dyDescent="0.25">
      <c r="R51496" s="15">
        <v>1</v>
      </c>
    </row>
    <row r="51497" spans="18:18" x14ac:dyDescent="0.25">
      <c r="R51497" s="15">
        <v>1</v>
      </c>
    </row>
    <row r="51498" spans="18:18" x14ac:dyDescent="0.25">
      <c r="R51498" s="15">
        <v>1</v>
      </c>
    </row>
    <row r="51499" spans="18:18" x14ac:dyDescent="0.25">
      <c r="R51499" s="15">
        <v>1</v>
      </c>
    </row>
    <row r="51500" spans="18:18" x14ac:dyDescent="0.25">
      <c r="R51500" s="15">
        <v>1</v>
      </c>
    </row>
    <row r="51501" spans="18:18" x14ac:dyDescent="0.25">
      <c r="R51501" s="15">
        <v>1</v>
      </c>
    </row>
    <row r="51502" spans="18:18" x14ac:dyDescent="0.25">
      <c r="R51502" s="15">
        <v>1</v>
      </c>
    </row>
    <row r="51503" spans="18:18" x14ac:dyDescent="0.25">
      <c r="R51503" s="15">
        <v>1</v>
      </c>
    </row>
    <row r="51504" spans="18:18" x14ac:dyDescent="0.25">
      <c r="R51504" s="15">
        <v>1</v>
      </c>
    </row>
    <row r="51505" spans="18:18" x14ac:dyDescent="0.25">
      <c r="R51505" s="15">
        <v>1</v>
      </c>
    </row>
    <row r="51506" spans="18:18" x14ac:dyDescent="0.25">
      <c r="R51506" s="15">
        <v>1</v>
      </c>
    </row>
    <row r="51507" spans="18:18" x14ac:dyDescent="0.25">
      <c r="R51507" s="15">
        <v>1</v>
      </c>
    </row>
    <row r="51508" spans="18:18" x14ac:dyDescent="0.25">
      <c r="R51508" s="15">
        <v>1</v>
      </c>
    </row>
    <row r="51509" spans="18:18" x14ac:dyDescent="0.25">
      <c r="R51509" s="15">
        <v>1</v>
      </c>
    </row>
    <row r="51510" spans="18:18" x14ac:dyDescent="0.25">
      <c r="R51510" s="15">
        <v>1</v>
      </c>
    </row>
    <row r="51511" spans="18:18" x14ac:dyDescent="0.25">
      <c r="R51511" s="15">
        <v>1</v>
      </c>
    </row>
    <row r="51512" spans="18:18" x14ac:dyDescent="0.25">
      <c r="R51512" s="15">
        <v>1</v>
      </c>
    </row>
    <row r="51513" spans="18:18" x14ac:dyDescent="0.25">
      <c r="R51513" s="15">
        <v>1</v>
      </c>
    </row>
    <row r="51514" spans="18:18" x14ac:dyDescent="0.25">
      <c r="R51514" s="15">
        <v>1</v>
      </c>
    </row>
    <row r="51515" spans="18:18" x14ac:dyDescent="0.25">
      <c r="R51515" s="15">
        <v>1</v>
      </c>
    </row>
    <row r="51516" spans="18:18" x14ac:dyDescent="0.25">
      <c r="R51516" s="15">
        <v>1</v>
      </c>
    </row>
    <row r="51517" spans="18:18" x14ac:dyDescent="0.25">
      <c r="R51517" s="15">
        <v>1</v>
      </c>
    </row>
    <row r="51518" spans="18:18" x14ac:dyDescent="0.25">
      <c r="R51518" s="15">
        <v>1</v>
      </c>
    </row>
    <row r="51519" spans="18:18" x14ac:dyDescent="0.25">
      <c r="R51519" s="15">
        <v>1</v>
      </c>
    </row>
    <row r="51520" spans="18:18" x14ac:dyDescent="0.25">
      <c r="R51520" s="15">
        <v>1</v>
      </c>
    </row>
    <row r="51521" spans="18:18" x14ac:dyDescent="0.25">
      <c r="R51521" s="15">
        <v>1</v>
      </c>
    </row>
    <row r="51522" spans="18:18" x14ac:dyDescent="0.25">
      <c r="R51522" s="15">
        <v>1</v>
      </c>
    </row>
    <row r="51523" spans="18:18" x14ac:dyDescent="0.25">
      <c r="R51523" s="15">
        <v>1</v>
      </c>
    </row>
    <row r="51524" spans="18:18" x14ac:dyDescent="0.25">
      <c r="R51524" s="15">
        <v>1</v>
      </c>
    </row>
    <row r="51525" spans="18:18" x14ac:dyDescent="0.25">
      <c r="R51525" s="15">
        <v>1</v>
      </c>
    </row>
    <row r="51526" spans="18:18" x14ac:dyDescent="0.25">
      <c r="R51526" s="15">
        <v>1</v>
      </c>
    </row>
    <row r="51527" spans="18:18" x14ac:dyDescent="0.25">
      <c r="R51527" s="15">
        <v>1</v>
      </c>
    </row>
    <row r="51528" spans="18:18" x14ac:dyDescent="0.25">
      <c r="R51528" s="15">
        <v>1</v>
      </c>
    </row>
    <row r="51529" spans="18:18" x14ac:dyDescent="0.25">
      <c r="R51529" s="15">
        <v>1</v>
      </c>
    </row>
    <row r="51530" spans="18:18" x14ac:dyDescent="0.25">
      <c r="R51530" s="15">
        <v>1</v>
      </c>
    </row>
    <row r="51531" spans="18:18" x14ac:dyDescent="0.25">
      <c r="R51531" s="15">
        <v>1</v>
      </c>
    </row>
    <row r="51532" spans="18:18" x14ac:dyDescent="0.25">
      <c r="R51532" s="15">
        <v>1</v>
      </c>
    </row>
    <row r="51533" spans="18:18" x14ac:dyDescent="0.25">
      <c r="R51533" s="15">
        <v>1</v>
      </c>
    </row>
    <row r="51534" spans="18:18" x14ac:dyDescent="0.25">
      <c r="R51534" s="15">
        <v>1</v>
      </c>
    </row>
    <row r="51535" spans="18:18" x14ac:dyDescent="0.25">
      <c r="R51535" s="15">
        <v>2</v>
      </c>
    </row>
    <row r="51536" spans="18:18" x14ac:dyDescent="0.25">
      <c r="R51536" s="15">
        <v>2</v>
      </c>
    </row>
    <row r="51537" spans="18:18" x14ac:dyDescent="0.25">
      <c r="R51537" s="15">
        <v>2</v>
      </c>
    </row>
    <row r="51538" spans="18:18" x14ac:dyDescent="0.25">
      <c r="R51538" s="15">
        <v>2</v>
      </c>
    </row>
    <row r="51539" spans="18:18" x14ac:dyDescent="0.25">
      <c r="R51539" s="15">
        <v>2</v>
      </c>
    </row>
    <row r="51540" spans="18:18" x14ac:dyDescent="0.25">
      <c r="R51540" s="15">
        <v>2</v>
      </c>
    </row>
    <row r="51541" spans="18:18" x14ac:dyDescent="0.25">
      <c r="R51541" s="15">
        <v>2</v>
      </c>
    </row>
    <row r="51542" spans="18:18" x14ac:dyDescent="0.25">
      <c r="R51542" s="15">
        <v>2</v>
      </c>
    </row>
    <row r="51543" spans="18:18" x14ac:dyDescent="0.25">
      <c r="R51543" s="15">
        <v>2</v>
      </c>
    </row>
    <row r="51544" spans="18:18" x14ac:dyDescent="0.25">
      <c r="R51544" s="15">
        <v>2</v>
      </c>
    </row>
    <row r="51545" spans="18:18" x14ac:dyDescent="0.25">
      <c r="R51545" s="15">
        <v>2</v>
      </c>
    </row>
    <row r="51546" spans="18:18" x14ac:dyDescent="0.25">
      <c r="R51546" s="15">
        <v>2</v>
      </c>
    </row>
    <row r="51547" spans="18:18" x14ac:dyDescent="0.25">
      <c r="R51547" s="15">
        <v>2</v>
      </c>
    </row>
    <row r="51548" spans="18:18" x14ac:dyDescent="0.25">
      <c r="R51548" s="15">
        <v>2</v>
      </c>
    </row>
    <row r="51549" spans="18:18" x14ac:dyDescent="0.25">
      <c r="R51549" s="15">
        <v>2</v>
      </c>
    </row>
    <row r="51550" spans="18:18" x14ac:dyDescent="0.25">
      <c r="R51550" s="15">
        <v>2</v>
      </c>
    </row>
    <row r="51551" spans="18:18" x14ac:dyDescent="0.25">
      <c r="R51551" s="15">
        <v>2</v>
      </c>
    </row>
    <row r="51552" spans="18:18" x14ac:dyDescent="0.25">
      <c r="R51552" s="15">
        <v>2</v>
      </c>
    </row>
    <row r="51553" spans="18:18" x14ac:dyDescent="0.25">
      <c r="R51553" s="15">
        <v>2</v>
      </c>
    </row>
    <row r="51554" spans="18:18" x14ac:dyDescent="0.25">
      <c r="R51554" s="15">
        <v>2</v>
      </c>
    </row>
    <row r="51555" spans="18:18" x14ac:dyDescent="0.25">
      <c r="R51555" s="15">
        <v>2</v>
      </c>
    </row>
    <row r="51556" spans="18:18" x14ac:dyDescent="0.25">
      <c r="R51556" s="15">
        <v>2</v>
      </c>
    </row>
    <row r="51557" spans="18:18" x14ac:dyDescent="0.25">
      <c r="R51557" s="15">
        <v>2</v>
      </c>
    </row>
    <row r="51558" spans="18:18" x14ac:dyDescent="0.25">
      <c r="R51558" s="15">
        <v>2</v>
      </c>
    </row>
    <row r="51559" spans="18:18" x14ac:dyDescent="0.25">
      <c r="R51559" s="15">
        <v>2</v>
      </c>
    </row>
    <row r="51560" spans="18:18" x14ac:dyDescent="0.25">
      <c r="R51560" s="15">
        <v>2</v>
      </c>
    </row>
    <row r="51561" spans="18:18" x14ac:dyDescent="0.25">
      <c r="R51561" s="15">
        <v>2</v>
      </c>
    </row>
    <row r="51562" spans="18:18" x14ac:dyDescent="0.25">
      <c r="R51562" s="15">
        <v>2</v>
      </c>
    </row>
    <row r="51563" spans="18:18" x14ac:dyDescent="0.25">
      <c r="R51563" s="15">
        <v>2</v>
      </c>
    </row>
    <row r="51564" spans="18:18" x14ac:dyDescent="0.25">
      <c r="R51564" s="15">
        <v>2</v>
      </c>
    </row>
    <row r="51565" spans="18:18" x14ac:dyDescent="0.25">
      <c r="R51565" s="15">
        <v>2</v>
      </c>
    </row>
    <row r="51566" spans="18:18" x14ac:dyDescent="0.25">
      <c r="R51566" s="15">
        <v>2</v>
      </c>
    </row>
    <row r="51567" spans="18:18" x14ac:dyDescent="0.25">
      <c r="R51567" s="15">
        <v>2</v>
      </c>
    </row>
    <row r="51568" spans="18:18" x14ac:dyDescent="0.25">
      <c r="R51568" s="15">
        <v>2</v>
      </c>
    </row>
    <row r="51569" spans="18:18" x14ac:dyDescent="0.25">
      <c r="R51569" s="15">
        <v>2</v>
      </c>
    </row>
    <row r="51570" spans="18:18" x14ac:dyDescent="0.25">
      <c r="R51570" s="15">
        <v>2</v>
      </c>
    </row>
    <row r="51571" spans="18:18" x14ac:dyDescent="0.25">
      <c r="R51571" s="15">
        <v>2</v>
      </c>
    </row>
    <row r="51572" spans="18:18" x14ac:dyDescent="0.25">
      <c r="R51572" s="15">
        <v>2</v>
      </c>
    </row>
    <row r="51573" spans="18:18" x14ac:dyDescent="0.25">
      <c r="R51573" s="15">
        <v>2</v>
      </c>
    </row>
    <row r="51574" spans="18:18" x14ac:dyDescent="0.25">
      <c r="R51574" s="15">
        <v>2</v>
      </c>
    </row>
    <row r="51575" spans="18:18" x14ac:dyDescent="0.25">
      <c r="R51575" s="15">
        <v>3</v>
      </c>
    </row>
    <row r="51576" spans="18:18" x14ac:dyDescent="0.25">
      <c r="R51576" s="15">
        <v>3</v>
      </c>
    </row>
    <row r="51577" spans="18:18" x14ac:dyDescent="0.25">
      <c r="R51577" s="15">
        <v>3</v>
      </c>
    </row>
    <row r="51578" spans="18:18" x14ac:dyDescent="0.25">
      <c r="R51578" s="15">
        <v>3</v>
      </c>
    </row>
    <row r="51579" spans="18:18" x14ac:dyDescent="0.25">
      <c r="R51579" s="15">
        <v>3</v>
      </c>
    </row>
    <row r="51580" spans="18:18" x14ac:dyDescent="0.25">
      <c r="R51580" s="15">
        <v>3</v>
      </c>
    </row>
    <row r="51581" spans="18:18" x14ac:dyDescent="0.25">
      <c r="R51581" s="15">
        <v>3</v>
      </c>
    </row>
    <row r="51582" spans="18:18" x14ac:dyDescent="0.25">
      <c r="R51582" s="15">
        <v>3</v>
      </c>
    </row>
    <row r="51583" spans="18:18" x14ac:dyDescent="0.25">
      <c r="R51583" s="15">
        <v>3</v>
      </c>
    </row>
    <row r="51584" spans="18:18" x14ac:dyDescent="0.25">
      <c r="R51584" s="15">
        <v>3</v>
      </c>
    </row>
    <row r="51585" spans="18:18" x14ac:dyDescent="0.25">
      <c r="R51585" s="15">
        <v>3</v>
      </c>
    </row>
    <row r="51586" spans="18:18" x14ac:dyDescent="0.25">
      <c r="R51586" s="15">
        <v>3</v>
      </c>
    </row>
    <row r="51587" spans="18:18" x14ac:dyDescent="0.25">
      <c r="R51587" s="15">
        <v>3</v>
      </c>
    </row>
    <row r="51588" spans="18:18" x14ac:dyDescent="0.25">
      <c r="R51588" s="15">
        <v>3</v>
      </c>
    </row>
    <row r="51589" spans="18:18" x14ac:dyDescent="0.25">
      <c r="R51589" s="15">
        <v>3</v>
      </c>
    </row>
    <row r="51590" spans="18:18" x14ac:dyDescent="0.25">
      <c r="R51590" s="15">
        <v>1</v>
      </c>
    </row>
    <row r="51591" spans="18:18" x14ac:dyDescent="0.25">
      <c r="R51591" s="15">
        <v>1</v>
      </c>
    </row>
    <row r="51592" spans="18:18" x14ac:dyDescent="0.25">
      <c r="R51592" s="15">
        <v>1</v>
      </c>
    </row>
    <row r="51593" spans="18:18" x14ac:dyDescent="0.25">
      <c r="R51593" s="15">
        <v>1</v>
      </c>
    </row>
    <row r="51594" spans="18:18" x14ac:dyDescent="0.25">
      <c r="R51594" s="15">
        <v>1</v>
      </c>
    </row>
    <row r="51595" spans="18:18" x14ac:dyDescent="0.25">
      <c r="R51595" s="15">
        <v>1</v>
      </c>
    </row>
    <row r="51596" spans="18:18" x14ac:dyDescent="0.25">
      <c r="R51596" s="15">
        <v>1</v>
      </c>
    </row>
    <row r="51597" spans="18:18" x14ac:dyDescent="0.25">
      <c r="R51597" s="15">
        <v>1</v>
      </c>
    </row>
    <row r="51598" spans="18:18" x14ac:dyDescent="0.25">
      <c r="R51598" s="15">
        <v>1</v>
      </c>
    </row>
    <row r="51599" spans="18:18" x14ac:dyDescent="0.25">
      <c r="R51599" s="15">
        <v>1</v>
      </c>
    </row>
    <row r="51600" spans="18:18" x14ac:dyDescent="0.25">
      <c r="R51600" s="15">
        <v>1</v>
      </c>
    </row>
    <row r="51601" spans="18:18" x14ac:dyDescent="0.25">
      <c r="R51601" s="15">
        <v>1</v>
      </c>
    </row>
    <row r="51602" spans="18:18" x14ac:dyDescent="0.25">
      <c r="R51602" s="15">
        <v>1</v>
      </c>
    </row>
    <row r="51603" spans="18:18" x14ac:dyDescent="0.25">
      <c r="R51603" s="15">
        <v>1</v>
      </c>
    </row>
    <row r="51604" spans="18:18" x14ac:dyDescent="0.25">
      <c r="R51604" s="15">
        <v>1</v>
      </c>
    </row>
    <row r="51605" spans="18:18" x14ac:dyDescent="0.25">
      <c r="R51605" s="15">
        <v>1</v>
      </c>
    </row>
    <row r="51606" spans="18:18" x14ac:dyDescent="0.25">
      <c r="R51606" s="15">
        <v>1</v>
      </c>
    </row>
    <row r="51607" spans="18:18" x14ac:dyDescent="0.25">
      <c r="R51607" s="15">
        <v>1</v>
      </c>
    </row>
    <row r="51608" spans="18:18" x14ac:dyDescent="0.25">
      <c r="R51608" s="15">
        <v>1</v>
      </c>
    </row>
    <row r="51609" spans="18:18" x14ac:dyDescent="0.25">
      <c r="R51609" s="15">
        <v>1</v>
      </c>
    </row>
    <row r="51610" spans="18:18" x14ac:dyDescent="0.25">
      <c r="R51610" s="15">
        <v>1</v>
      </c>
    </row>
    <row r="51611" spans="18:18" x14ac:dyDescent="0.25">
      <c r="R51611" s="15">
        <v>1</v>
      </c>
    </row>
    <row r="51612" spans="18:18" x14ac:dyDescent="0.25">
      <c r="R51612" s="15">
        <v>1</v>
      </c>
    </row>
    <row r="51613" spans="18:18" x14ac:dyDescent="0.25">
      <c r="R51613" s="15">
        <v>1</v>
      </c>
    </row>
    <row r="51614" spans="18:18" x14ac:dyDescent="0.25">
      <c r="R51614" s="15">
        <v>1</v>
      </c>
    </row>
    <row r="51615" spans="18:18" x14ac:dyDescent="0.25">
      <c r="R51615" s="15">
        <v>1</v>
      </c>
    </row>
    <row r="51616" spans="18:18" x14ac:dyDescent="0.25">
      <c r="R51616" s="15">
        <v>1</v>
      </c>
    </row>
    <row r="51617" spans="18:18" x14ac:dyDescent="0.25">
      <c r="R51617" s="15">
        <v>1</v>
      </c>
    </row>
    <row r="51618" spans="18:18" x14ac:dyDescent="0.25">
      <c r="R51618" s="15">
        <v>1</v>
      </c>
    </row>
    <row r="51619" spans="18:18" x14ac:dyDescent="0.25">
      <c r="R51619" s="15">
        <v>1</v>
      </c>
    </row>
    <row r="51620" spans="18:18" x14ac:dyDescent="0.25">
      <c r="R51620" s="15">
        <v>1</v>
      </c>
    </row>
    <row r="51621" spans="18:18" x14ac:dyDescent="0.25">
      <c r="R51621" s="15">
        <v>1</v>
      </c>
    </row>
    <row r="51622" spans="18:18" x14ac:dyDescent="0.25">
      <c r="R51622" s="15">
        <v>1</v>
      </c>
    </row>
    <row r="51623" spans="18:18" x14ac:dyDescent="0.25">
      <c r="R51623" s="15">
        <v>1</v>
      </c>
    </row>
    <row r="51624" spans="18:18" x14ac:dyDescent="0.25">
      <c r="R51624" s="15">
        <v>1</v>
      </c>
    </row>
    <row r="51625" spans="18:18" x14ac:dyDescent="0.25">
      <c r="R51625" s="15">
        <v>1</v>
      </c>
    </row>
    <row r="51626" spans="18:18" x14ac:dyDescent="0.25">
      <c r="R51626" s="15">
        <v>1</v>
      </c>
    </row>
    <row r="51627" spans="18:18" x14ac:dyDescent="0.25">
      <c r="R51627" s="15">
        <v>1</v>
      </c>
    </row>
    <row r="51628" spans="18:18" x14ac:dyDescent="0.25">
      <c r="R51628" s="15">
        <v>1</v>
      </c>
    </row>
    <row r="51629" spans="18:18" x14ac:dyDescent="0.25">
      <c r="R51629" s="15">
        <v>1</v>
      </c>
    </row>
    <row r="51630" spans="18:18" x14ac:dyDescent="0.25">
      <c r="R51630" s="15">
        <v>1</v>
      </c>
    </row>
    <row r="51631" spans="18:18" x14ac:dyDescent="0.25">
      <c r="R51631" s="15">
        <v>1</v>
      </c>
    </row>
    <row r="51632" spans="18:18" x14ac:dyDescent="0.25">
      <c r="R51632" s="15">
        <v>1</v>
      </c>
    </row>
    <row r="51633" spans="18:18" x14ac:dyDescent="0.25">
      <c r="R51633" s="15">
        <v>1</v>
      </c>
    </row>
    <row r="51634" spans="18:18" x14ac:dyDescent="0.25">
      <c r="R51634" s="15">
        <v>1</v>
      </c>
    </row>
    <row r="51635" spans="18:18" x14ac:dyDescent="0.25">
      <c r="R51635" s="15">
        <v>1</v>
      </c>
    </row>
    <row r="51636" spans="18:18" x14ac:dyDescent="0.25">
      <c r="R51636" s="15">
        <v>1</v>
      </c>
    </row>
    <row r="51637" spans="18:18" x14ac:dyDescent="0.25">
      <c r="R51637" s="15">
        <v>1</v>
      </c>
    </row>
    <row r="51638" spans="18:18" x14ac:dyDescent="0.25">
      <c r="R51638" s="15">
        <v>1</v>
      </c>
    </row>
    <row r="51639" spans="18:18" x14ac:dyDescent="0.25">
      <c r="R51639" s="15">
        <v>1</v>
      </c>
    </row>
    <row r="51640" spans="18:18" x14ac:dyDescent="0.25">
      <c r="R51640" s="15">
        <v>1</v>
      </c>
    </row>
    <row r="51641" spans="18:18" x14ac:dyDescent="0.25">
      <c r="R51641" s="15">
        <v>1</v>
      </c>
    </row>
    <row r="51642" spans="18:18" x14ac:dyDescent="0.25">
      <c r="R51642" s="15">
        <v>1</v>
      </c>
    </row>
    <row r="51643" spans="18:18" x14ac:dyDescent="0.25">
      <c r="R51643" s="15">
        <v>1</v>
      </c>
    </row>
    <row r="51644" spans="18:18" x14ac:dyDescent="0.25">
      <c r="R51644" s="15">
        <v>1</v>
      </c>
    </row>
    <row r="51645" spans="18:18" x14ac:dyDescent="0.25">
      <c r="R51645" s="15">
        <v>1</v>
      </c>
    </row>
    <row r="51646" spans="18:18" x14ac:dyDescent="0.25">
      <c r="R51646" s="15">
        <v>1</v>
      </c>
    </row>
    <row r="51647" spans="18:18" x14ac:dyDescent="0.25">
      <c r="R51647" s="15">
        <v>1</v>
      </c>
    </row>
    <row r="51648" spans="18:18" x14ac:dyDescent="0.25">
      <c r="R51648" s="15">
        <v>1</v>
      </c>
    </row>
    <row r="51649" spans="18:18" x14ac:dyDescent="0.25">
      <c r="R51649" s="15">
        <v>1</v>
      </c>
    </row>
    <row r="51650" spans="18:18" x14ac:dyDescent="0.25">
      <c r="R51650" s="15">
        <v>1</v>
      </c>
    </row>
    <row r="51651" spans="18:18" x14ac:dyDescent="0.25">
      <c r="R51651" s="15">
        <v>1</v>
      </c>
    </row>
    <row r="51652" spans="18:18" x14ac:dyDescent="0.25">
      <c r="R51652" s="15">
        <v>1</v>
      </c>
    </row>
    <row r="51653" spans="18:18" x14ac:dyDescent="0.25">
      <c r="R51653" s="15">
        <v>1</v>
      </c>
    </row>
    <row r="51654" spans="18:18" x14ac:dyDescent="0.25">
      <c r="R51654" s="15">
        <v>1</v>
      </c>
    </row>
    <row r="51655" spans="18:18" x14ac:dyDescent="0.25">
      <c r="R51655" s="15">
        <v>1</v>
      </c>
    </row>
    <row r="51656" spans="18:18" x14ac:dyDescent="0.25">
      <c r="R51656" s="15">
        <v>1</v>
      </c>
    </row>
    <row r="51657" spans="18:18" x14ac:dyDescent="0.25">
      <c r="R51657" s="15">
        <v>1</v>
      </c>
    </row>
    <row r="51658" spans="18:18" x14ac:dyDescent="0.25">
      <c r="R51658" s="15">
        <v>1</v>
      </c>
    </row>
    <row r="51659" spans="18:18" x14ac:dyDescent="0.25">
      <c r="R51659" s="15">
        <v>1</v>
      </c>
    </row>
    <row r="51660" spans="18:18" x14ac:dyDescent="0.25">
      <c r="R51660" s="15">
        <v>1</v>
      </c>
    </row>
    <row r="51661" spans="18:18" x14ac:dyDescent="0.25">
      <c r="R51661" s="15">
        <v>1</v>
      </c>
    </row>
    <row r="51662" spans="18:18" x14ac:dyDescent="0.25">
      <c r="R51662" s="15">
        <v>1</v>
      </c>
    </row>
    <row r="51663" spans="18:18" x14ac:dyDescent="0.25">
      <c r="R51663" s="15">
        <v>1</v>
      </c>
    </row>
    <row r="51664" spans="18:18" x14ac:dyDescent="0.25">
      <c r="R51664" s="15">
        <v>1</v>
      </c>
    </row>
    <row r="51665" spans="18:18" x14ac:dyDescent="0.25">
      <c r="R51665" s="15">
        <v>1</v>
      </c>
    </row>
    <row r="51666" spans="18:18" x14ac:dyDescent="0.25">
      <c r="R51666" s="15">
        <v>1</v>
      </c>
    </row>
    <row r="51667" spans="18:18" x14ac:dyDescent="0.25">
      <c r="R51667" s="15">
        <v>1</v>
      </c>
    </row>
    <row r="51668" spans="18:18" x14ac:dyDescent="0.25">
      <c r="R51668" s="15">
        <v>1</v>
      </c>
    </row>
    <row r="51669" spans="18:18" x14ac:dyDescent="0.25">
      <c r="R51669" s="15">
        <v>1</v>
      </c>
    </row>
    <row r="51670" spans="18:18" x14ac:dyDescent="0.25">
      <c r="R51670" s="15">
        <v>1</v>
      </c>
    </row>
    <row r="51671" spans="18:18" x14ac:dyDescent="0.25">
      <c r="R51671" s="15">
        <v>1</v>
      </c>
    </row>
    <row r="51672" spans="18:18" x14ac:dyDescent="0.25">
      <c r="R51672" s="15">
        <v>1</v>
      </c>
    </row>
    <row r="51673" spans="18:18" x14ac:dyDescent="0.25">
      <c r="R51673" s="15">
        <v>1</v>
      </c>
    </row>
    <row r="51674" spans="18:18" x14ac:dyDescent="0.25">
      <c r="R51674" s="15">
        <v>1</v>
      </c>
    </row>
    <row r="51675" spans="18:18" x14ac:dyDescent="0.25">
      <c r="R51675" s="15">
        <v>1</v>
      </c>
    </row>
    <row r="51676" spans="18:18" x14ac:dyDescent="0.25">
      <c r="R51676" s="15">
        <v>1</v>
      </c>
    </row>
    <row r="51677" spans="18:18" x14ac:dyDescent="0.25">
      <c r="R51677" s="15">
        <v>1</v>
      </c>
    </row>
    <row r="51678" spans="18:18" x14ac:dyDescent="0.25">
      <c r="R51678" s="15">
        <v>1</v>
      </c>
    </row>
    <row r="51679" spans="18:18" x14ac:dyDescent="0.25">
      <c r="R51679" s="15">
        <v>1</v>
      </c>
    </row>
    <row r="51680" spans="18:18" x14ac:dyDescent="0.25">
      <c r="R51680" s="15">
        <v>1</v>
      </c>
    </row>
    <row r="51681" spans="18:18" x14ac:dyDescent="0.25">
      <c r="R51681" s="15">
        <v>1</v>
      </c>
    </row>
    <row r="51682" spans="18:18" x14ac:dyDescent="0.25">
      <c r="R51682" s="15">
        <v>1</v>
      </c>
    </row>
    <row r="51683" spans="18:18" x14ac:dyDescent="0.25">
      <c r="R51683" s="15">
        <v>2</v>
      </c>
    </row>
    <row r="51684" spans="18:18" x14ac:dyDescent="0.25">
      <c r="R51684" s="15">
        <v>2</v>
      </c>
    </row>
    <row r="51685" spans="18:18" x14ac:dyDescent="0.25">
      <c r="R51685" s="15">
        <v>2</v>
      </c>
    </row>
    <row r="51686" spans="18:18" x14ac:dyDescent="0.25">
      <c r="R51686" s="15">
        <v>2</v>
      </c>
    </row>
    <row r="51687" spans="18:18" x14ac:dyDescent="0.25">
      <c r="R51687" s="15">
        <v>2</v>
      </c>
    </row>
    <row r="51688" spans="18:18" x14ac:dyDescent="0.25">
      <c r="R51688" s="15">
        <v>2</v>
      </c>
    </row>
    <row r="51689" spans="18:18" x14ac:dyDescent="0.25">
      <c r="R51689" s="15">
        <v>2</v>
      </c>
    </row>
    <row r="51690" spans="18:18" x14ac:dyDescent="0.25">
      <c r="R51690" s="15">
        <v>2</v>
      </c>
    </row>
    <row r="51691" spans="18:18" x14ac:dyDescent="0.25">
      <c r="R51691" s="15">
        <v>2</v>
      </c>
    </row>
    <row r="51692" spans="18:18" x14ac:dyDescent="0.25">
      <c r="R51692" s="15">
        <v>2</v>
      </c>
    </row>
    <row r="51693" spans="18:18" x14ac:dyDescent="0.25">
      <c r="R51693" s="15">
        <v>2</v>
      </c>
    </row>
    <row r="51694" spans="18:18" x14ac:dyDescent="0.25">
      <c r="R51694" s="15">
        <v>2</v>
      </c>
    </row>
    <row r="51695" spans="18:18" x14ac:dyDescent="0.25">
      <c r="R51695" s="15">
        <v>2</v>
      </c>
    </row>
    <row r="51696" spans="18:18" x14ac:dyDescent="0.25">
      <c r="R51696" s="15">
        <v>2</v>
      </c>
    </row>
    <row r="51697" spans="18:18" x14ac:dyDescent="0.25">
      <c r="R51697" s="15">
        <v>2</v>
      </c>
    </row>
    <row r="51698" spans="18:18" x14ac:dyDescent="0.25">
      <c r="R51698" s="15">
        <v>2</v>
      </c>
    </row>
    <row r="51699" spans="18:18" x14ac:dyDescent="0.25">
      <c r="R51699" s="15">
        <v>2</v>
      </c>
    </row>
    <row r="51700" spans="18:18" x14ac:dyDescent="0.25">
      <c r="R51700" s="15">
        <v>2</v>
      </c>
    </row>
    <row r="51701" spans="18:18" x14ac:dyDescent="0.25">
      <c r="R51701" s="15">
        <v>2</v>
      </c>
    </row>
    <row r="51702" spans="18:18" x14ac:dyDescent="0.25">
      <c r="R51702" s="15">
        <v>1</v>
      </c>
    </row>
    <row r="51703" spans="18:18" x14ac:dyDescent="0.25">
      <c r="R51703" s="15">
        <v>1</v>
      </c>
    </row>
    <row r="51704" spans="18:18" x14ac:dyDescent="0.25">
      <c r="R51704" s="15">
        <v>1</v>
      </c>
    </row>
    <row r="51705" spans="18:18" x14ac:dyDescent="0.25">
      <c r="R51705" s="15">
        <v>1</v>
      </c>
    </row>
    <row r="51706" spans="18:18" x14ac:dyDescent="0.25">
      <c r="R51706" s="15">
        <v>1</v>
      </c>
    </row>
    <row r="51707" spans="18:18" x14ac:dyDescent="0.25">
      <c r="R51707" s="15">
        <v>1</v>
      </c>
    </row>
    <row r="51708" spans="18:18" x14ac:dyDescent="0.25">
      <c r="R51708" s="15">
        <v>1</v>
      </c>
    </row>
    <row r="51709" spans="18:18" x14ac:dyDescent="0.25">
      <c r="R51709" s="15">
        <v>1</v>
      </c>
    </row>
    <row r="51710" spans="18:18" x14ac:dyDescent="0.25">
      <c r="R51710" s="15">
        <v>1</v>
      </c>
    </row>
    <row r="51711" spans="18:18" x14ac:dyDescent="0.25">
      <c r="R51711" s="15">
        <v>1</v>
      </c>
    </row>
    <row r="51712" spans="18:18" x14ac:dyDescent="0.25">
      <c r="R51712" s="15">
        <v>1</v>
      </c>
    </row>
    <row r="51713" spans="18:18" x14ac:dyDescent="0.25">
      <c r="R51713" s="15">
        <v>1</v>
      </c>
    </row>
    <row r="51714" spans="18:18" x14ac:dyDescent="0.25">
      <c r="R51714" s="15">
        <v>1</v>
      </c>
    </row>
    <row r="51715" spans="18:18" x14ac:dyDescent="0.25">
      <c r="R51715" s="15">
        <v>1</v>
      </c>
    </row>
    <row r="51716" spans="18:18" x14ac:dyDescent="0.25">
      <c r="R51716" s="15">
        <v>1</v>
      </c>
    </row>
    <row r="51717" spans="18:18" x14ac:dyDescent="0.25">
      <c r="R51717" s="15">
        <v>1</v>
      </c>
    </row>
    <row r="51718" spans="18:18" x14ac:dyDescent="0.25">
      <c r="R51718" s="15">
        <v>1</v>
      </c>
    </row>
    <row r="51719" spans="18:18" x14ac:dyDescent="0.25">
      <c r="R51719" s="15">
        <v>1</v>
      </c>
    </row>
    <row r="51720" spans="18:18" x14ac:dyDescent="0.25">
      <c r="R51720" s="15">
        <v>1</v>
      </c>
    </row>
    <row r="51721" spans="18:18" x14ac:dyDescent="0.25">
      <c r="R51721" s="15">
        <v>1</v>
      </c>
    </row>
    <row r="51722" spans="18:18" x14ac:dyDescent="0.25">
      <c r="R51722" s="15">
        <v>1</v>
      </c>
    </row>
    <row r="51723" spans="18:18" x14ac:dyDescent="0.25">
      <c r="R51723" s="15">
        <v>1</v>
      </c>
    </row>
    <row r="51724" spans="18:18" x14ac:dyDescent="0.25">
      <c r="R51724" s="15">
        <v>1</v>
      </c>
    </row>
    <row r="51725" spans="18:18" x14ac:dyDescent="0.25">
      <c r="R51725" s="15">
        <v>1</v>
      </c>
    </row>
    <row r="51726" spans="18:18" x14ac:dyDescent="0.25">
      <c r="R51726" s="15">
        <v>2</v>
      </c>
    </row>
    <row r="51727" spans="18:18" x14ac:dyDescent="0.25">
      <c r="R51727" s="15">
        <v>2</v>
      </c>
    </row>
    <row r="51728" spans="18:18" x14ac:dyDescent="0.25">
      <c r="R51728" s="15">
        <v>2</v>
      </c>
    </row>
    <row r="51729" spans="18:18" x14ac:dyDescent="0.25">
      <c r="R51729" s="15">
        <v>2</v>
      </c>
    </row>
    <row r="51730" spans="18:18" x14ac:dyDescent="0.25">
      <c r="R51730" s="15">
        <v>2</v>
      </c>
    </row>
    <row r="51731" spans="18:18" x14ac:dyDescent="0.25">
      <c r="R51731" s="15">
        <v>2</v>
      </c>
    </row>
    <row r="51732" spans="18:18" x14ac:dyDescent="0.25">
      <c r="R51732" s="15">
        <v>2</v>
      </c>
    </row>
    <row r="51733" spans="18:18" x14ac:dyDescent="0.25">
      <c r="R51733" s="15">
        <v>2</v>
      </c>
    </row>
    <row r="51734" spans="18:18" x14ac:dyDescent="0.25">
      <c r="R51734" s="15">
        <v>2</v>
      </c>
    </row>
    <row r="51735" spans="18:18" x14ac:dyDescent="0.25">
      <c r="R51735" s="15">
        <v>2</v>
      </c>
    </row>
    <row r="51736" spans="18:18" x14ac:dyDescent="0.25">
      <c r="R51736" s="15">
        <v>2</v>
      </c>
    </row>
    <row r="51737" spans="18:18" x14ac:dyDescent="0.25">
      <c r="R51737" s="15">
        <v>2</v>
      </c>
    </row>
    <row r="51738" spans="18:18" x14ac:dyDescent="0.25">
      <c r="R51738" s="15">
        <v>2</v>
      </c>
    </row>
    <row r="51739" spans="18:18" x14ac:dyDescent="0.25">
      <c r="R51739" s="15">
        <v>2</v>
      </c>
    </row>
    <row r="51740" spans="18:18" x14ac:dyDescent="0.25">
      <c r="R51740" s="15">
        <v>2</v>
      </c>
    </row>
    <row r="51741" spans="18:18" x14ac:dyDescent="0.25">
      <c r="R51741" s="15">
        <v>2</v>
      </c>
    </row>
    <row r="51742" spans="18:18" x14ac:dyDescent="0.25">
      <c r="R51742" s="15">
        <v>2</v>
      </c>
    </row>
    <row r="51743" spans="18:18" x14ac:dyDescent="0.25">
      <c r="R51743" s="15">
        <v>2</v>
      </c>
    </row>
    <row r="51744" spans="18:18" x14ac:dyDescent="0.25">
      <c r="R51744" s="15">
        <v>2</v>
      </c>
    </row>
    <row r="51745" spans="18:18" x14ac:dyDescent="0.25">
      <c r="R51745" s="15">
        <v>2</v>
      </c>
    </row>
    <row r="51746" spans="18:18" x14ac:dyDescent="0.25">
      <c r="R51746" s="15">
        <v>2</v>
      </c>
    </row>
    <row r="51747" spans="18:18" x14ac:dyDescent="0.25">
      <c r="R51747" s="15">
        <v>2</v>
      </c>
    </row>
    <row r="51748" spans="18:18" x14ac:dyDescent="0.25">
      <c r="R51748" s="15">
        <v>2</v>
      </c>
    </row>
    <row r="51749" spans="18:18" x14ac:dyDescent="0.25">
      <c r="R51749" s="15">
        <v>2</v>
      </c>
    </row>
    <row r="51750" spans="18:18" x14ac:dyDescent="0.25">
      <c r="R51750" s="15">
        <v>2</v>
      </c>
    </row>
    <row r="51751" spans="18:18" x14ac:dyDescent="0.25">
      <c r="R51751" s="15">
        <v>2</v>
      </c>
    </row>
    <row r="51752" spans="18:18" x14ac:dyDescent="0.25">
      <c r="R51752" s="15">
        <v>2</v>
      </c>
    </row>
    <row r="51753" spans="18:18" x14ac:dyDescent="0.25">
      <c r="R51753" s="15">
        <v>2</v>
      </c>
    </row>
    <row r="51754" spans="18:18" x14ac:dyDescent="0.25">
      <c r="R51754" s="15">
        <v>1</v>
      </c>
    </row>
    <row r="51755" spans="18:18" x14ac:dyDescent="0.25">
      <c r="R51755" s="15">
        <v>1</v>
      </c>
    </row>
    <row r="51756" spans="18:18" x14ac:dyDescent="0.25">
      <c r="R51756" s="15">
        <v>1</v>
      </c>
    </row>
    <row r="51757" spans="18:18" x14ac:dyDescent="0.25">
      <c r="R51757" s="15">
        <v>1</v>
      </c>
    </row>
    <row r="51758" spans="18:18" x14ac:dyDescent="0.25">
      <c r="R51758" s="15">
        <v>1</v>
      </c>
    </row>
    <row r="51759" spans="18:18" x14ac:dyDescent="0.25">
      <c r="R51759" s="15">
        <v>1</v>
      </c>
    </row>
    <row r="51760" spans="18:18" x14ac:dyDescent="0.25">
      <c r="R51760" s="15">
        <v>1</v>
      </c>
    </row>
    <row r="51761" spans="18:18" x14ac:dyDescent="0.25">
      <c r="R51761" s="15">
        <v>1</v>
      </c>
    </row>
    <row r="51762" spans="18:18" x14ac:dyDescent="0.25">
      <c r="R51762" s="15">
        <v>1</v>
      </c>
    </row>
    <row r="51763" spans="18:18" x14ac:dyDescent="0.25">
      <c r="R51763" s="15">
        <v>1</v>
      </c>
    </row>
    <row r="51764" spans="18:18" x14ac:dyDescent="0.25">
      <c r="R51764" s="15">
        <v>1</v>
      </c>
    </row>
    <row r="51765" spans="18:18" x14ac:dyDescent="0.25">
      <c r="R51765" s="15">
        <v>1</v>
      </c>
    </row>
    <row r="51766" spans="18:18" x14ac:dyDescent="0.25">
      <c r="R51766" s="15">
        <v>1</v>
      </c>
    </row>
    <row r="51767" spans="18:18" x14ac:dyDescent="0.25">
      <c r="R51767" s="15">
        <v>1</v>
      </c>
    </row>
    <row r="51768" spans="18:18" x14ac:dyDescent="0.25">
      <c r="R51768" s="15">
        <v>1</v>
      </c>
    </row>
    <row r="51769" spans="18:18" x14ac:dyDescent="0.25">
      <c r="R51769" s="15">
        <v>1</v>
      </c>
    </row>
    <row r="51770" spans="18:18" x14ac:dyDescent="0.25">
      <c r="R51770" s="15">
        <v>1</v>
      </c>
    </row>
    <row r="51771" spans="18:18" x14ac:dyDescent="0.25">
      <c r="R51771" s="15">
        <v>1</v>
      </c>
    </row>
    <row r="51772" spans="18:18" x14ac:dyDescent="0.25">
      <c r="R51772" s="15">
        <v>1</v>
      </c>
    </row>
    <row r="51773" spans="18:18" x14ac:dyDescent="0.25">
      <c r="R51773" s="15">
        <v>1</v>
      </c>
    </row>
    <row r="51774" spans="18:18" x14ac:dyDescent="0.25">
      <c r="R51774" s="15">
        <v>1</v>
      </c>
    </row>
    <row r="51775" spans="18:18" x14ac:dyDescent="0.25">
      <c r="R51775" s="15">
        <v>1</v>
      </c>
    </row>
    <row r="51776" spans="18:18" x14ac:dyDescent="0.25">
      <c r="R51776" s="15">
        <v>1</v>
      </c>
    </row>
    <row r="51777" spans="18:18" x14ac:dyDescent="0.25">
      <c r="R51777" s="15">
        <v>1</v>
      </c>
    </row>
    <row r="51778" spans="18:18" x14ac:dyDescent="0.25">
      <c r="R51778" s="15">
        <v>1</v>
      </c>
    </row>
    <row r="51779" spans="18:18" x14ac:dyDescent="0.25">
      <c r="R51779" s="15">
        <v>1</v>
      </c>
    </row>
    <row r="51780" spans="18:18" x14ac:dyDescent="0.25">
      <c r="R51780" s="15">
        <v>1</v>
      </c>
    </row>
    <row r="51781" spans="18:18" x14ac:dyDescent="0.25">
      <c r="R51781" s="15">
        <v>1</v>
      </c>
    </row>
    <row r="51782" spans="18:18" x14ac:dyDescent="0.25">
      <c r="R51782" s="15">
        <v>1</v>
      </c>
    </row>
    <row r="51783" spans="18:18" x14ac:dyDescent="0.25">
      <c r="R51783" s="15">
        <v>3</v>
      </c>
    </row>
    <row r="51784" spans="18:18" x14ac:dyDescent="0.25">
      <c r="R51784" s="15">
        <v>3</v>
      </c>
    </row>
    <row r="51785" spans="18:18" x14ac:dyDescent="0.25">
      <c r="R51785" s="15">
        <v>3</v>
      </c>
    </row>
    <row r="51786" spans="18:18" x14ac:dyDescent="0.25">
      <c r="R51786" s="15">
        <v>3</v>
      </c>
    </row>
    <row r="51787" spans="18:18" x14ac:dyDescent="0.25">
      <c r="R51787" s="15">
        <v>3</v>
      </c>
    </row>
    <row r="51788" spans="18:18" x14ac:dyDescent="0.25">
      <c r="R51788" s="15">
        <v>4</v>
      </c>
    </row>
    <row r="51789" spans="18:18" x14ac:dyDescent="0.25">
      <c r="R51789" s="15">
        <v>4</v>
      </c>
    </row>
    <row r="51790" spans="18:18" x14ac:dyDescent="0.25">
      <c r="R51790" s="15">
        <v>4</v>
      </c>
    </row>
    <row r="51791" spans="18:18" x14ac:dyDescent="0.25">
      <c r="R51791" s="15">
        <v>4</v>
      </c>
    </row>
    <row r="51792" spans="18:18" x14ac:dyDescent="0.25">
      <c r="R51792" s="15">
        <v>4</v>
      </c>
    </row>
    <row r="51793" spans="18:18" x14ac:dyDescent="0.25">
      <c r="R51793" s="15">
        <v>4</v>
      </c>
    </row>
    <row r="51794" spans="18:18" x14ac:dyDescent="0.25">
      <c r="R51794" s="15">
        <v>4</v>
      </c>
    </row>
    <row r="51795" spans="18:18" x14ac:dyDescent="0.25">
      <c r="R51795" s="15">
        <v>4</v>
      </c>
    </row>
    <row r="51796" spans="18:18" x14ac:dyDescent="0.25">
      <c r="R51796" s="15">
        <v>4</v>
      </c>
    </row>
    <row r="51797" spans="18:18" x14ac:dyDescent="0.25">
      <c r="R51797" s="15">
        <v>4</v>
      </c>
    </row>
    <row r="51798" spans="18:18" x14ac:dyDescent="0.25">
      <c r="R51798" s="15">
        <v>4</v>
      </c>
    </row>
    <row r="51799" spans="18:18" x14ac:dyDescent="0.25">
      <c r="R51799" s="15">
        <v>4</v>
      </c>
    </row>
    <row r="51800" spans="18:18" x14ac:dyDescent="0.25">
      <c r="R51800" s="15">
        <v>4</v>
      </c>
    </row>
    <row r="51801" spans="18:18" x14ac:dyDescent="0.25">
      <c r="R51801" s="15">
        <v>4</v>
      </c>
    </row>
    <row r="51802" spans="18:18" x14ac:dyDescent="0.25">
      <c r="R51802" s="15">
        <v>4</v>
      </c>
    </row>
    <row r="51803" spans="18:18" x14ac:dyDescent="0.25">
      <c r="R51803" s="15">
        <v>4</v>
      </c>
    </row>
    <row r="51804" spans="18:18" x14ac:dyDescent="0.25">
      <c r="R51804" s="15">
        <v>4</v>
      </c>
    </row>
    <row r="51805" spans="18:18" x14ac:dyDescent="0.25">
      <c r="R51805" s="15">
        <v>4</v>
      </c>
    </row>
    <row r="51806" spans="18:18" x14ac:dyDescent="0.25">
      <c r="R51806" s="15">
        <v>4</v>
      </c>
    </row>
    <row r="51807" spans="18:18" x14ac:dyDescent="0.25">
      <c r="R51807" s="15">
        <v>4</v>
      </c>
    </row>
    <row r="51808" spans="18:18" x14ac:dyDescent="0.25">
      <c r="R51808" s="15">
        <v>4</v>
      </c>
    </row>
    <row r="51809" spans="18:18" x14ac:dyDescent="0.25">
      <c r="R51809" s="15">
        <v>4</v>
      </c>
    </row>
    <row r="51810" spans="18:18" x14ac:dyDescent="0.25">
      <c r="R51810" s="15">
        <v>4</v>
      </c>
    </row>
    <row r="51811" spans="18:18" x14ac:dyDescent="0.25">
      <c r="R51811" s="15">
        <v>4</v>
      </c>
    </row>
    <row r="51812" spans="18:18" x14ac:dyDescent="0.25">
      <c r="R51812" s="15">
        <v>4</v>
      </c>
    </row>
    <row r="51813" spans="18:18" x14ac:dyDescent="0.25">
      <c r="R51813" s="15">
        <v>4</v>
      </c>
    </row>
    <row r="51814" spans="18:18" x14ac:dyDescent="0.25">
      <c r="R51814" s="15">
        <v>4</v>
      </c>
    </row>
    <row r="51815" spans="18:18" x14ac:dyDescent="0.25">
      <c r="R51815" s="15">
        <v>4</v>
      </c>
    </row>
    <row r="51816" spans="18:18" x14ac:dyDescent="0.25">
      <c r="R51816" s="15">
        <v>4</v>
      </c>
    </row>
    <row r="51817" spans="18:18" x14ac:dyDescent="0.25">
      <c r="R51817" s="15">
        <v>4</v>
      </c>
    </row>
    <row r="51818" spans="18:18" x14ac:dyDescent="0.25">
      <c r="R51818" s="15">
        <v>4</v>
      </c>
    </row>
    <row r="51819" spans="18:18" x14ac:dyDescent="0.25">
      <c r="R51819" s="15">
        <v>4</v>
      </c>
    </row>
    <row r="51820" spans="18:18" x14ac:dyDescent="0.25">
      <c r="R51820" s="15">
        <v>4</v>
      </c>
    </row>
    <row r="51821" spans="18:18" x14ac:dyDescent="0.25">
      <c r="R51821" s="15">
        <v>4</v>
      </c>
    </row>
    <row r="51822" spans="18:18" x14ac:dyDescent="0.25">
      <c r="R51822" s="15">
        <v>4</v>
      </c>
    </row>
    <row r="51823" spans="18:18" x14ac:dyDescent="0.25">
      <c r="R51823" s="15">
        <v>4</v>
      </c>
    </row>
    <row r="51824" spans="18:18" x14ac:dyDescent="0.25">
      <c r="R51824" s="15">
        <v>4</v>
      </c>
    </row>
    <row r="51825" spans="18:18" x14ac:dyDescent="0.25">
      <c r="R51825" s="15">
        <v>4</v>
      </c>
    </row>
    <row r="51826" spans="18:18" x14ac:dyDescent="0.25">
      <c r="R51826" s="15">
        <v>4</v>
      </c>
    </row>
    <row r="51827" spans="18:18" x14ac:dyDescent="0.25">
      <c r="R51827" s="15">
        <v>4</v>
      </c>
    </row>
    <row r="51828" spans="18:18" x14ac:dyDescent="0.25">
      <c r="R51828" s="15">
        <v>4</v>
      </c>
    </row>
    <row r="51829" spans="18:18" x14ac:dyDescent="0.25">
      <c r="R51829" s="15">
        <v>4</v>
      </c>
    </row>
    <row r="51830" spans="18:18" x14ac:dyDescent="0.25">
      <c r="R51830" s="15">
        <v>4</v>
      </c>
    </row>
    <row r="51831" spans="18:18" x14ac:dyDescent="0.25">
      <c r="R51831" s="15">
        <v>4</v>
      </c>
    </row>
    <row r="51832" spans="18:18" x14ac:dyDescent="0.25">
      <c r="R51832" s="15">
        <v>4</v>
      </c>
    </row>
    <row r="51833" spans="18:18" x14ac:dyDescent="0.25">
      <c r="R51833" s="15">
        <v>4</v>
      </c>
    </row>
    <row r="51834" spans="18:18" x14ac:dyDescent="0.25">
      <c r="R51834" s="15">
        <v>4</v>
      </c>
    </row>
    <row r="51835" spans="18:18" x14ac:dyDescent="0.25">
      <c r="R51835" s="15">
        <v>4</v>
      </c>
    </row>
    <row r="51836" spans="18:18" x14ac:dyDescent="0.25">
      <c r="R51836" s="15">
        <v>4</v>
      </c>
    </row>
    <row r="51837" spans="18:18" x14ac:dyDescent="0.25">
      <c r="R51837" s="15">
        <v>4</v>
      </c>
    </row>
    <row r="51838" spans="18:18" x14ac:dyDescent="0.25">
      <c r="R51838" s="15">
        <v>4</v>
      </c>
    </row>
    <row r="51839" spans="18:18" x14ac:dyDescent="0.25">
      <c r="R51839" s="15">
        <v>4</v>
      </c>
    </row>
    <row r="51840" spans="18:18" x14ac:dyDescent="0.25">
      <c r="R51840" s="15">
        <v>4</v>
      </c>
    </row>
    <row r="51841" spans="18:18" x14ac:dyDescent="0.25">
      <c r="R51841" s="15">
        <v>4</v>
      </c>
    </row>
    <row r="51842" spans="18:18" x14ac:dyDescent="0.25">
      <c r="R51842" s="15">
        <v>4</v>
      </c>
    </row>
    <row r="51843" spans="18:18" x14ac:dyDescent="0.25">
      <c r="R51843" s="15">
        <v>4</v>
      </c>
    </row>
    <row r="51844" spans="18:18" x14ac:dyDescent="0.25">
      <c r="R51844" s="15">
        <v>4</v>
      </c>
    </row>
    <row r="51845" spans="18:18" x14ac:dyDescent="0.25">
      <c r="R51845" s="15">
        <v>4</v>
      </c>
    </row>
    <row r="51846" spans="18:18" x14ac:dyDescent="0.25">
      <c r="R51846" s="15">
        <v>4</v>
      </c>
    </row>
    <row r="51847" spans="18:18" x14ac:dyDescent="0.25">
      <c r="R51847" s="15">
        <v>4</v>
      </c>
    </row>
    <row r="51848" spans="18:18" x14ac:dyDescent="0.25">
      <c r="R51848" s="15">
        <v>4</v>
      </c>
    </row>
    <row r="51849" spans="18:18" x14ac:dyDescent="0.25">
      <c r="R51849" s="15">
        <v>4</v>
      </c>
    </row>
    <row r="51850" spans="18:18" x14ac:dyDescent="0.25">
      <c r="R51850" s="15">
        <v>4</v>
      </c>
    </row>
    <row r="51851" spans="18:18" x14ac:dyDescent="0.25">
      <c r="R51851" s="15">
        <v>4</v>
      </c>
    </row>
    <row r="51852" spans="18:18" x14ac:dyDescent="0.25">
      <c r="R51852" s="15">
        <v>4</v>
      </c>
    </row>
    <row r="51853" spans="18:18" x14ac:dyDescent="0.25">
      <c r="R51853" s="15">
        <v>4</v>
      </c>
    </row>
    <row r="51854" spans="18:18" x14ac:dyDescent="0.25">
      <c r="R51854" s="15">
        <v>4</v>
      </c>
    </row>
    <row r="51855" spans="18:18" x14ac:dyDescent="0.25">
      <c r="R51855" s="15">
        <v>4</v>
      </c>
    </row>
    <row r="51856" spans="18:18" x14ac:dyDescent="0.25">
      <c r="R51856" s="15">
        <v>4</v>
      </c>
    </row>
    <row r="51857" spans="18:18" x14ac:dyDescent="0.25">
      <c r="R51857" s="15">
        <v>4</v>
      </c>
    </row>
    <row r="51858" spans="18:18" x14ac:dyDescent="0.25">
      <c r="R51858" s="15">
        <v>4</v>
      </c>
    </row>
    <row r="51859" spans="18:18" x14ac:dyDescent="0.25">
      <c r="R51859" s="15">
        <v>4</v>
      </c>
    </row>
    <row r="51860" spans="18:18" x14ac:dyDescent="0.25">
      <c r="R51860" s="15">
        <v>4</v>
      </c>
    </row>
    <row r="51861" spans="18:18" x14ac:dyDescent="0.25">
      <c r="R51861" s="15">
        <v>4</v>
      </c>
    </row>
    <row r="51862" spans="18:18" x14ac:dyDescent="0.25">
      <c r="R51862" s="15">
        <v>4</v>
      </c>
    </row>
    <row r="51863" spans="18:18" x14ac:dyDescent="0.25">
      <c r="R51863" s="15">
        <v>4</v>
      </c>
    </row>
    <row r="51864" spans="18:18" x14ac:dyDescent="0.25">
      <c r="R51864" s="15">
        <v>4</v>
      </c>
    </row>
    <row r="51865" spans="18:18" x14ac:dyDescent="0.25">
      <c r="R51865" s="15">
        <v>4</v>
      </c>
    </row>
    <row r="51866" spans="18:18" x14ac:dyDescent="0.25">
      <c r="R51866" s="15">
        <v>4</v>
      </c>
    </row>
    <row r="51867" spans="18:18" x14ac:dyDescent="0.25">
      <c r="R51867" s="15">
        <v>3</v>
      </c>
    </row>
    <row r="51868" spans="18:18" x14ac:dyDescent="0.25">
      <c r="R51868" s="15">
        <v>3</v>
      </c>
    </row>
    <row r="51869" spans="18:18" x14ac:dyDescent="0.25">
      <c r="R51869" s="15">
        <v>3</v>
      </c>
    </row>
    <row r="51870" spans="18:18" x14ac:dyDescent="0.25">
      <c r="R51870" s="15">
        <v>3</v>
      </c>
    </row>
    <row r="51871" spans="18:18" x14ac:dyDescent="0.25">
      <c r="R51871" s="15">
        <v>3</v>
      </c>
    </row>
    <row r="51872" spans="18:18" x14ac:dyDescent="0.25">
      <c r="R51872" s="15">
        <v>3</v>
      </c>
    </row>
    <row r="51873" spans="18:18" x14ac:dyDescent="0.25">
      <c r="R51873" s="15">
        <v>3</v>
      </c>
    </row>
    <row r="51874" spans="18:18" x14ac:dyDescent="0.25">
      <c r="R51874" s="15">
        <v>3</v>
      </c>
    </row>
    <row r="51875" spans="18:18" x14ac:dyDescent="0.25">
      <c r="R51875" s="15">
        <v>3</v>
      </c>
    </row>
    <row r="51876" spans="18:18" x14ac:dyDescent="0.25">
      <c r="R51876" s="15">
        <v>3</v>
      </c>
    </row>
    <row r="51877" spans="18:18" x14ac:dyDescent="0.25">
      <c r="R51877" s="15">
        <v>3</v>
      </c>
    </row>
    <row r="51878" spans="18:18" x14ac:dyDescent="0.25">
      <c r="R51878" s="15">
        <v>3</v>
      </c>
    </row>
    <row r="51879" spans="18:18" x14ac:dyDescent="0.25">
      <c r="R51879" s="15">
        <v>3</v>
      </c>
    </row>
    <row r="51880" spans="18:18" x14ac:dyDescent="0.25">
      <c r="R51880" s="15">
        <v>3</v>
      </c>
    </row>
    <row r="51881" spans="18:18" x14ac:dyDescent="0.25">
      <c r="R51881" s="15">
        <v>3</v>
      </c>
    </row>
    <row r="51882" spans="18:18" x14ac:dyDescent="0.25">
      <c r="R51882" s="15">
        <v>3</v>
      </c>
    </row>
    <row r="51883" spans="18:18" x14ac:dyDescent="0.25">
      <c r="R51883" s="15">
        <v>3</v>
      </c>
    </row>
    <row r="51884" spans="18:18" x14ac:dyDescent="0.25">
      <c r="R51884" s="15">
        <v>3</v>
      </c>
    </row>
    <row r="51885" spans="18:18" x14ac:dyDescent="0.25">
      <c r="R51885" s="15">
        <v>3</v>
      </c>
    </row>
    <row r="51886" spans="18:18" x14ac:dyDescent="0.25">
      <c r="R51886" s="15">
        <v>3</v>
      </c>
    </row>
    <row r="51887" spans="18:18" x14ac:dyDescent="0.25">
      <c r="R51887" s="15">
        <v>1</v>
      </c>
    </row>
    <row r="51888" spans="18:18" x14ac:dyDescent="0.25">
      <c r="R51888" s="15">
        <v>1</v>
      </c>
    </row>
    <row r="51889" spans="18:18" x14ac:dyDescent="0.25">
      <c r="R51889" s="15">
        <v>1</v>
      </c>
    </row>
    <row r="51890" spans="18:18" x14ac:dyDescent="0.25">
      <c r="R51890" s="15">
        <v>1</v>
      </c>
    </row>
    <row r="51891" spans="18:18" x14ac:dyDescent="0.25">
      <c r="R51891" s="15">
        <v>1</v>
      </c>
    </row>
    <row r="51892" spans="18:18" x14ac:dyDescent="0.25">
      <c r="R51892" s="15">
        <v>1</v>
      </c>
    </row>
    <row r="51893" spans="18:18" x14ac:dyDescent="0.25">
      <c r="R51893" s="15">
        <v>1</v>
      </c>
    </row>
    <row r="51894" spans="18:18" x14ac:dyDescent="0.25">
      <c r="R51894" s="15">
        <v>1</v>
      </c>
    </row>
    <row r="51895" spans="18:18" x14ac:dyDescent="0.25">
      <c r="R51895" s="15">
        <v>1</v>
      </c>
    </row>
    <row r="51896" spans="18:18" x14ac:dyDescent="0.25">
      <c r="R51896" s="15">
        <v>1</v>
      </c>
    </row>
    <row r="51897" spans="18:18" x14ac:dyDescent="0.25">
      <c r="R51897" s="15">
        <v>1</v>
      </c>
    </row>
    <row r="51898" spans="18:18" x14ac:dyDescent="0.25">
      <c r="R51898" s="15">
        <v>1</v>
      </c>
    </row>
    <row r="51899" spans="18:18" x14ac:dyDescent="0.25">
      <c r="R51899" s="15">
        <v>1</v>
      </c>
    </row>
    <row r="51900" spans="18:18" x14ac:dyDescent="0.25">
      <c r="R51900" s="15">
        <v>1</v>
      </c>
    </row>
    <row r="51901" spans="18:18" x14ac:dyDescent="0.25">
      <c r="R51901" s="15">
        <v>1</v>
      </c>
    </row>
    <row r="51902" spans="18:18" x14ac:dyDescent="0.25">
      <c r="R51902" s="15">
        <v>1</v>
      </c>
    </row>
    <row r="51903" spans="18:18" x14ac:dyDescent="0.25">
      <c r="R51903" s="15">
        <v>1</v>
      </c>
    </row>
    <row r="51904" spans="18:18" x14ac:dyDescent="0.25">
      <c r="R51904" s="15">
        <v>1</v>
      </c>
    </row>
    <row r="51905" spans="18:18" x14ac:dyDescent="0.25">
      <c r="R51905" s="15">
        <v>1</v>
      </c>
    </row>
    <row r="51906" spans="18:18" x14ac:dyDescent="0.25">
      <c r="R51906" s="15">
        <v>1</v>
      </c>
    </row>
    <row r="51907" spans="18:18" x14ac:dyDescent="0.25">
      <c r="R51907" s="15">
        <v>3</v>
      </c>
    </row>
    <row r="51908" spans="18:18" x14ac:dyDescent="0.25">
      <c r="R51908" s="15">
        <v>3</v>
      </c>
    </row>
    <row r="51909" spans="18:18" x14ac:dyDescent="0.25">
      <c r="R51909" s="15">
        <v>3</v>
      </c>
    </row>
    <row r="51910" spans="18:18" x14ac:dyDescent="0.25">
      <c r="R51910" s="15">
        <v>3</v>
      </c>
    </row>
    <row r="51911" spans="18:18" x14ac:dyDescent="0.25">
      <c r="R51911" s="15">
        <v>3</v>
      </c>
    </row>
    <row r="51912" spans="18:18" x14ac:dyDescent="0.25">
      <c r="R51912" s="15">
        <v>3</v>
      </c>
    </row>
    <row r="51913" spans="18:18" x14ac:dyDescent="0.25">
      <c r="R51913" s="15">
        <v>3</v>
      </c>
    </row>
    <row r="51914" spans="18:18" x14ac:dyDescent="0.25">
      <c r="R51914" s="15">
        <v>3</v>
      </c>
    </row>
    <row r="51915" spans="18:18" x14ac:dyDescent="0.25">
      <c r="R51915" s="15">
        <v>3</v>
      </c>
    </row>
    <row r="51916" spans="18:18" x14ac:dyDescent="0.25">
      <c r="R51916" s="15">
        <v>3</v>
      </c>
    </row>
    <row r="51917" spans="18:18" x14ac:dyDescent="0.25">
      <c r="R51917" s="15">
        <v>3</v>
      </c>
    </row>
    <row r="51918" spans="18:18" x14ac:dyDescent="0.25">
      <c r="R51918" s="15">
        <v>3</v>
      </c>
    </row>
    <row r="51919" spans="18:18" x14ac:dyDescent="0.25">
      <c r="R51919" s="15">
        <v>3</v>
      </c>
    </row>
    <row r="51920" spans="18:18" x14ac:dyDescent="0.25">
      <c r="R51920" s="15">
        <v>3</v>
      </c>
    </row>
    <row r="51921" spans="18:18" x14ac:dyDescent="0.25">
      <c r="R51921" s="15">
        <v>3</v>
      </c>
    </row>
    <row r="51922" spans="18:18" x14ac:dyDescent="0.25">
      <c r="R51922" s="15">
        <v>3</v>
      </c>
    </row>
    <row r="51923" spans="18:18" x14ac:dyDescent="0.25">
      <c r="R51923" s="15">
        <v>3</v>
      </c>
    </row>
    <row r="51924" spans="18:18" x14ac:dyDescent="0.25">
      <c r="R51924" s="15">
        <v>3</v>
      </c>
    </row>
    <row r="51925" spans="18:18" x14ac:dyDescent="0.25">
      <c r="R51925" s="15">
        <v>3</v>
      </c>
    </row>
    <row r="51926" spans="18:18" x14ac:dyDescent="0.25">
      <c r="R51926" s="15">
        <v>3</v>
      </c>
    </row>
    <row r="51927" spans="18:18" x14ac:dyDescent="0.25">
      <c r="R51927" s="15">
        <v>3</v>
      </c>
    </row>
    <row r="51928" spans="18:18" x14ac:dyDescent="0.25">
      <c r="R51928" s="15">
        <v>3</v>
      </c>
    </row>
    <row r="51929" spans="18:18" x14ac:dyDescent="0.25">
      <c r="R51929" s="15">
        <v>3</v>
      </c>
    </row>
    <row r="51930" spans="18:18" x14ac:dyDescent="0.25">
      <c r="R51930" s="15">
        <v>3</v>
      </c>
    </row>
    <row r="51931" spans="18:18" x14ac:dyDescent="0.25">
      <c r="R51931" s="15">
        <v>3</v>
      </c>
    </row>
    <row r="51932" spans="18:18" x14ac:dyDescent="0.25">
      <c r="R51932" s="15">
        <v>3</v>
      </c>
    </row>
    <row r="51933" spans="18:18" x14ac:dyDescent="0.25">
      <c r="R51933" s="15">
        <v>3</v>
      </c>
    </row>
    <row r="51934" spans="18:18" x14ac:dyDescent="0.25">
      <c r="R51934" s="15">
        <v>3</v>
      </c>
    </row>
    <row r="51935" spans="18:18" x14ac:dyDescent="0.25">
      <c r="R51935" s="15">
        <v>3</v>
      </c>
    </row>
    <row r="51936" spans="18:18" x14ac:dyDescent="0.25">
      <c r="R51936" s="15">
        <v>3</v>
      </c>
    </row>
    <row r="51937" spans="18:18" x14ac:dyDescent="0.25">
      <c r="R51937" s="15">
        <v>3</v>
      </c>
    </row>
    <row r="51938" spans="18:18" x14ac:dyDescent="0.25">
      <c r="R51938" s="15">
        <v>3</v>
      </c>
    </row>
    <row r="51939" spans="18:18" x14ac:dyDescent="0.25">
      <c r="R51939" s="15">
        <v>3</v>
      </c>
    </row>
    <row r="51940" spans="18:18" x14ac:dyDescent="0.25">
      <c r="R51940" s="15">
        <v>3</v>
      </c>
    </row>
    <row r="51941" spans="18:18" x14ac:dyDescent="0.25">
      <c r="R51941" s="15">
        <v>3</v>
      </c>
    </row>
    <row r="51942" spans="18:18" x14ac:dyDescent="0.25">
      <c r="R51942" s="15">
        <v>3</v>
      </c>
    </row>
    <row r="51943" spans="18:18" x14ac:dyDescent="0.25">
      <c r="R51943" s="15">
        <v>3</v>
      </c>
    </row>
    <row r="51944" spans="18:18" x14ac:dyDescent="0.25">
      <c r="R51944" s="15">
        <v>4</v>
      </c>
    </row>
    <row r="51945" spans="18:18" x14ac:dyDescent="0.25">
      <c r="R51945" s="15">
        <v>4</v>
      </c>
    </row>
    <row r="51946" spans="18:18" x14ac:dyDescent="0.25">
      <c r="R51946" s="15">
        <v>1</v>
      </c>
    </row>
    <row r="51947" spans="18:18" x14ac:dyDescent="0.25">
      <c r="R51947" s="15">
        <v>1</v>
      </c>
    </row>
    <row r="51948" spans="18:18" x14ac:dyDescent="0.25">
      <c r="R51948" s="15">
        <v>1</v>
      </c>
    </row>
    <row r="51949" spans="18:18" x14ac:dyDescent="0.25">
      <c r="R51949" s="15">
        <v>1</v>
      </c>
    </row>
    <row r="51950" spans="18:18" x14ac:dyDescent="0.25">
      <c r="R51950" s="15">
        <v>4</v>
      </c>
    </row>
    <row r="51951" spans="18:18" x14ac:dyDescent="0.25">
      <c r="R51951" s="15">
        <v>4</v>
      </c>
    </row>
    <row r="51952" spans="18:18" x14ac:dyDescent="0.25">
      <c r="R51952" s="15">
        <v>1</v>
      </c>
    </row>
    <row r="51953" spans="18:18" x14ac:dyDescent="0.25">
      <c r="R51953" s="15">
        <v>1</v>
      </c>
    </row>
    <row r="51954" spans="18:18" x14ac:dyDescent="0.25">
      <c r="R51954" s="15">
        <v>1</v>
      </c>
    </row>
    <row r="51955" spans="18:18" x14ac:dyDescent="0.25">
      <c r="R51955" s="15">
        <v>1</v>
      </c>
    </row>
    <row r="51956" spans="18:18" x14ac:dyDescent="0.25">
      <c r="R51956" s="15">
        <v>3</v>
      </c>
    </row>
    <row r="51957" spans="18:18" x14ac:dyDescent="0.25">
      <c r="R51957" s="15">
        <v>3</v>
      </c>
    </row>
    <row r="51958" spans="18:18" x14ac:dyDescent="0.25">
      <c r="R51958" s="15">
        <v>1</v>
      </c>
    </row>
    <row r="51959" spans="18:18" x14ac:dyDescent="0.25">
      <c r="R51959" s="15">
        <v>1</v>
      </c>
    </row>
    <row r="51960" spans="18:18" x14ac:dyDescent="0.25">
      <c r="R51960" s="15">
        <v>1</v>
      </c>
    </row>
    <row r="51961" spans="18:18" x14ac:dyDescent="0.25">
      <c r="R51961" s="15">
        <v>3</v>
      </c>
    </row>
    <row r="51962" spans="18:18" x14ac:dyDescent="0.25">
      <c r="R51962" s="15">
        <v>3</v>
      </c>
    </row>
    <row r="51963" spans="18:18" x14ac:dyDescent="0.25">
      <c r="R51963" s="15">
        <v>3</v>
      </c>
    </row>
    <row r="51964" spans="18:18" x14ac:dyDescent="0.25">
      <c r="R51964" s="15">
        <v>3</v>
      </c>
    </row>
    <row r="51965" spans="18:18" x14ac:dyDescent="0.25">
      <c r="R51965" s="15">
        <v>3</v>
      </c>
    </row>
    <row r="51966" spans="18:18" x14ac:dyDescent="0.25">
      <c r="R51966" s="15">
        <v>3</v>
      </c>
    </row>
    <row r="51967" spans="18:18" x14ac:dyDescent="0.25">
      <c r="R51967" s="15">
        <v>3</v>
      </c>
    </row>
    <row r="51968" spans="18:18" x14ac:dyDescent="0.25">
      <c r="R51968" s="15">
        <v>3</v>
      </c>
    </row>
    <row r="51969" spans="18:18" x14ac:dyDescent="0.25">
      <c r="R51969" s="15">
        <v>3</v>
      </c>
    </row>
    <row r="51970" spans="18:18" x14ac:dyDescent="0.25">
      <c r="R51970" s="15">
        <v>3</v>
      </c>
    </row>
    <row r="51971" spans="18:18" x14ac:dyDescent="0.25">
      <c r="R51971" s="15">
        <v>3</v>
      </c>
    </row>
    <row r="51972" spans="18:18" x14ac:dyDescent="0.25">
      <c r="R51972" s="15">
        <v>3</v>
      </c>
    </row>
    <row r="51973" spans="18:18" x14ac:dyDescent="0.25">
      <c r="R51973" s="15">
        <v>3</v>
      </c>
    </row>
    <row r="51974" spans="18:18" x14ac:dyDescent="0.25">
      <c r="R51974" s="15">
        <v>3</v>
      </c>
    </row>
    <row r="51975" spans="18:18" x14ac:dyDescent="0.25">
      <c r="R51975" s="15">
        <v>3</v>
      </c>
    </row>
    <row r="51976" spans="18:18" x14ac:dyDescent="0.25">
      <c r="R51976" s="15">
        <v>4</v>
      </c>
    </row>
    <row r="51977" spans="18:18" x14ac:dyDescent="0.25">
      <c r="R51977" s="15">
        <v>4</v>
      </c>
    </row>
    <row r="51978" spans="18:18" x14ac:dyDescent="0.25">
      <c r="R51978" s="15">
        <v>4</v>
      </c>
    </row>
    <row r="51979" spans="18:18" x14ac:dyDescent="0.25">
      <c r="R51979" s="15">
        <v>4</v>
      </c>
    </row>
    <row r="51980" spans="18:18" x14ac:dyDescent="0.25">
      <c r="R51980" s="15">
        <v>4</v>
      </c>
    </row>
    <row r="51981" spans="18:18" x14ac:dyDescent="0.25">
      <c r="R51981" s="15">
        <v>4</v>
      </c>
    </row>
    <row r="51982" spans="18:18" x14ac:dyDescent="0.25">
      <c r="R51982" s="15">
        <v>4</v>
      </c>
    </row>
    <row r="51983" spans="18:18" x14ac:dyDescent="0.25">
      <c r="R51983" s="15">
        <v>4</v>
      </c>
    </row>
    <row r="51984" spans="18:18" x14ac:dyDescent="0.25">
      <c r="R51984" s="15">
        <v>4</v>
      </c>
    </row>
    <row r="51985" spans="18:18" x14ac:dyDescent="0.25">
      <c r="R51985" s="15">
        <v>4</v>
      </c>
    </row>
    <row r="51986" spans="18:18" x14ac:dyDescent="0.25">
      <c r="R51986" s="15">
        <v>4</v>
      </c>
    </row>
    <row r="51987" spans="18:18" x14ac:dyDescent="0.25">
      <c r="R51987" s="15">
        <v>4</v>
      </c>
    </row>
    <row r="51988" spans="18:18" x14ac:dyDescent="0.25">
      <c r="R51988" s="15">
        <v>4</v>
      </c>
    </row>
    <row r="51989" spans="18:18" x14ac:dyDescent="0.25">
      <c r="R51989" s="15">
        <v>4</v>
      </c>
    </row>
    <row r="51990" spans="18:18" x14ac:dyDescent="0.25">
      <c r="R51990" s="15">
        <v>4</v>
      </c>
    </row>
    <row r="51991" spans="18:18" x14ac:dyDescent="0.25">
      <c r="R51991" s="15">
        <v>4</v>
      </c>
    </row>
    <row r="51992" spans="18:18" x14ac:dyDescent="0.25">
      <c r="R51992" s="15">
        <v>4</v>
      </c>
    </row>
    <row r="51993" spans="18:18" x14ac:dyDescent="0.25">
      <c r="R51993" s="15">
        <v>4</v>
      </c>
    </row>
    <row r="51994" spans="18:18" x14ac:dyDescent="0.25">
      <c r="R51994" s="15">
        <v>4</v>
      </c>
    </row>
    <row r="51995" spans="18:18" x14ac:dyDescent="0.25">
      <c r="R51995" s="15">
        <v>4</v>
      </c>
    </row>
    <row r="51996" spans="18:18" x14ac:dyDescent="0.25">
      <c r="R51996" s="15">
        <v>4</v>
      </c>
    </row>
    <row r="51997" spans="18:18" x14ac:dyDescent="0.25">
      <c r="R51997" s="15">
        <v>3</v>
      </c>
    </row>
    <row r="51998" spans="18:18" x14ac:dyDescent="0.25">
      <c r="R51998" s="15">
        <v>3</v>
      </c>
    </row>
    <row r="51999" spans="18:18" x14ac:dyDescent="0.25">
      <c r="R51999" s="15">
        <v>3</v>
      </c>
    </row>
    <row r="52000" spans="18:18" x14ac:dyDescent="0.25">
      <c r="R52000" s="15">
        <v>3</v>
      </c>
    </row>
    <row r="52001" spans="18:18" x14ac:dyDescent="0.25">
      <c r="R52001" s="15">
        <v>3</v>
      </c>
    </row>
    <row r="52002" spans="18:18" x14ac:dyDescent="0.25">
      <c r="R52002" s="15">
        <v>3</v>
      </c>
    </row>
    <row r="52003" spans="18:18" x14ac:dyDescent="0.25">
      <c r="R52003" s="15">
        <v>3</v>
      </c>
    </row>
    <row r="52004" spans="18:18" x14ac:dyDescent="0.25">
      <c r="R52004" s="15">
        <v>2</v>
      </c>
    </row>
    <row r="52005" spans="18:18" x14ac:dyDescent="0.25">
      <c r="R52005" s="15">
        <v>2</v>
      </c>
    </row>
    <row r="52006" spans="18:18" x14ac:dyDescent="0.25">
      <c r="R52006" s="15">
        <v>2</v>
      </c>
    </row>
    <row r="52007" spans="18:18" x14ac:dyDescent="0.25">
      <c r="R52007" s="15">
        <v>2</v>
      </c>
    </row>
    <row r="52008" spans="18:18" x14ac:dyDescent="0.25">
      <c r="R52008" s="15">
        <v>2</v>
      </c>
    </row>
    <row r="52009" spans="18:18" x14ac:dyDescent="0.25">
      <c r="R52009" s="15">
        <v>2</v>
      </c>
    </row>
    <row r="52010" spans="18:18" x14ac:dyDescent="0.25">
      <c r="R52010" s="15">
        <v>2</v>
      </c>
    </row>
    <row r="52011" spans="18:18" x14ac:dyDescent="0.25">
      <c r="R52011" s="15">
        <v>2</v>
      </c>
    </row>
    <row r="52012" spans="18:18" x14ac:dyDescent="0.25">
      <c r="R52012" s="15">
        <v>2</v>
      </c>
    </row>
    <row r="52013" spans="18:18" x14ac:dyDescent="0.25">
      <c r="R52013" s="15">
        <v>2</v>
      </c>
    </row>
    <row r="52014" spans="18:18" x14ac:dyDescent="0.25">
      <c r="R52014" s="15">
        <v>2</v>
      </c>
    </row>
    <row r="52015" spans="18:18" x14ac:dyDescent="0.25">
      <c r="R52015" s="15">
        <v>1</v>
      </c>
    </row>
    <row r="52016" spans="18:18" x14ac:dyDescent="0.25">
      <c r="R52016" s="15">
        <v>1</v>
      </c>
    </row>
    <row r="52017" spans="18:18" x14ac:dyDescent="0.25">
      <c r="R52017" s="15">
        <v>1</v>
      </c>
    </row>
    <row r="52018" spans="18:18" x14ac:dyDescent="0.25">
      <c r="R52018" s="15">
        <v>1</v>
      </c>
    </row>
    <row r="52019" spans="18:18" x14ac:dyDescent="0.25">
      <c r="R52019" s="15">
        <v>1</v>
      </c>
    </row>
    <row r="52020" spans="18:18" x14ac:dyDescent="0.25">
      <c r="R52020" s="15">
        <v>1</v>
      </c>
    </row>
    <row r="52021" spans="18:18" x14ac:dyDescent="0.25">
      <c r="R52021" s="15">
        <v>1</v>
      </c>
    </row>
    <row r="52022" spans="18:18" x14ac:dyDescent="0.25">
      <c r="R52022" s="15">
        <v>1</v>
      </c>
    </row>
    <row r="52023" spans="18:18" x14ac:dyDescent="0.25">
      <c r="R52023" s="15">
        <v>1</v>
      </c>
    </row>
    <row r="52024" spans="18:18" x14ac:dyDescent="0.25">
      <c r="R52024" s="15">
        <v>1</v>
      </c>
    </row>
    <row r="52025" spans="18:18" x14ac:dyDescent="0.25">
      <c r="R52025" s="15">
        <v>1</v>
      </c>
    </row>
    <row r="52026" spans="18:18" x14ac:dyDescent="0.25">
      <c r="R52026" s="15">
        <v>1</v>
      </c>
    </row>
    <row r="52027" spans="18:18" x14ac:dyDescent="0.25">
      <c r="R52027" s="15">
        <v>1</v>
      </c>
    </row>
    <row r="52028" spans="18:18" x14ac:dyDescent="0.25">
      <c r="R52028" s="15">
        <v>1</v>
      </c>
    </row>
    <row r="52029" spans="18:18" x14ac:dyDescent="0.25">
      <c r="R52029" s="15">
        <v>1</v>
      </c>
    </row>
    <row r="52030" spans="18:18" x14ac:dyDescent="0.25">
      <c r="R52030" s="15">
        <v>1</v>
      </c>
    </row>
    <row r="52031" spans="18:18" x14ac:dyDescent="0.25">
      <c r="R52031" s="15">
        <v>1</v>
      </c>
    </row>
    <row r="52032" spans="18:18" x14ac:dyDescent="0.25">
      <c r="R52032" s="15">
        <v>1</v>
      </c>
    </row>
    <row r="52033" spans="18:18" x14ac:dyDescent="0.25">
      <c r="R52033" s="15">
        <v>1</v>
      </c>
    </row>
    <row r="52034" spans="18:18" x14ac:dyDescent="0.25">
      <c r="R52034" s="15">
        <v>1</v>
      </c>
    </row>
    <row r="52035" spans="18:18" x14ac:dyDescent="0.25">
      <c r="R52035" s="15">
        <v>1</v>
      </c>
    </row>
    <row r="52036" spans="18:18" x14ac:dyDescent="0.25">
      <c r="R52036" s="15">
        <v>1</v>
      </c>
    </row>
    <row r="52037" spans="18:18" x14ac:dyDescent="0.25">
      <c r="R52037" s="15">
        <v>1</v>
      </c>
    </row>
    <row r="52038" spans="18:18" x14ac:dyDescent="0.25">
      <c r="R52038" s="15">
        <v>1</v>
      </c>
    </row>
    <row r="52039" spans="18:18" x14ac:dyDescent="0.25">
      <c r="R52039" s="15">
        <v>1</v>
      </c>
    </row>
    <row r="52040" spans="18:18" x14ac:dyDescent="0.25">
      <c r="R52040" s="15">
        <v>1</v>
      </c>
    </row>
    <row r="52041" spans="18:18" x14ac:dyDescent="0.25">
      <c r="R52041" s="15">
        <v>1</v>
      </c>
    </row>
    <row r="52042" spans="18:18" x14ac:dyDescent="0.25">
      <c r="R52042" s="15">
        <v>1</v>
      </c>
    </row>
    <row r="52043" spans="18:18" x14ac:dyDescent="0.25">
      <c r="R52043" s="15">
        <v>2</v>
      </c>
    </row>
    <row r="52044" spans="18:18" x14ac:dyDescent="0.25">
      <c r="R52044" s="15">
        <v>2</v>
      </c>
    </row>
    <row r="52045" spans="18:18" x14ac:dyDescent="0.25">
      <c r="R52045" s="15">
        <v>2</v>
      </c>
    </row>
    <row r="52046" spans="18:18" x14ac:dyDescent="0.25">
      <c r="R52046" s="15">
        <v>2</v>
      </c>
    </row>
    <row r="52047" spans="18:18" x14ac:dyDescent="0.25">
      <c r="R52047" s="15">
        <v>2</v>
      </c>
    </row>
    <row r="52048" spans="18:18" x14ac:dyDescent="0.25">
      <c r="R52048" s="15">
        <v>2</v>
      </c>
    </row>
    <row r="52049" spans="18:18" x14ac:dyDescent="0.25">
      <c r="R52049" s="15">
        <v>2</v>
      </c>
    </row>
    <row r="52050" spans="18:18" x14ac:dyDescent="0.25">
      <c r="R52050" s="15">
        <v>2</v>
      </c>
    </row>
    <row r="52051" spans="18:18" x14ac:dyDescent="0.25">
      <c r="R52051" s="15">
        <v>2</v>
      </c>
    </row>
    <row r="52052" spans="18:18" x14ac:dyDescent="0.25">
      <c r="R52052" s="15">
        <v>2</v>
      </c>
    </row>
    <row r="52053" spans="18:18" x14ac:dyDescent="0.25">
      <c r="R52053" s="15">
        <v>2</v>
      </c>
    </row>
    <row r="52054" spans="18:18" x14ac:dyDescent="0.25">
      <c r="R52054" s="15">
        <v>1</v>
      </c>
    </row>
    <row r="52055" spans="18:18" x14ac:dyDescent="0.25">
      <c r="R52055" s="15">
        <v>1</v>
      </c>
    </row>
    <row r="52056" spans="18:18" x14ac:dyDescent="0.25">
      <c r="R52056" s="15">
        <v>1</v>
      </c>
    </row>
    <row r="52057" spans="18:18" x14ac:dyDescent="0.25">
      <c r="R52057" s="15">
        <v>1</v>
      </c>
    </row>
    <row r="52058" spans="18:18" x14ac:dyDescent="0.25">
      <c r="R52058" s="15">
        <v>1</v>
      </c>
    </row>
    <row r="52059" spans="18:18" x14ac:dyDescent="0.25">
      <c r="R52059" s="15">
        <v>1</v>
      </c>
    </row>
    <row r="52060" spans="18:18" x14ac:dyDescent="0.25">
      <c r="R52060" s="15">
        <v>1</v>
      </c>
    </row>
    <row r="52061" spans="18:18" x14ac:dyDescent="0.25">
      <c r="R52061" s="15">
        <v>1</v>
      </c>
    </row>
    <row r="52062" spans="18:18" x14ac:dyDescent="0.25">
      <c r="R52062" s="15">
        <v>1</v>
      </c>
    </row>
    <row r="52063" spans="18:18" x14ac:dyDescent="0.25">
      <c r="R52063" s="15">
        <v>1</v>
      </c>
    </row>
    <row r="52064" spans="18:18" x14ac:dyDescent="0.25">
      <c r="R52064" s="15">
        <v>1</v>
      </c>
    </row>
    <row r="52065" spans="18:18" x14ac:dyDescent="0.25">
      <c r="R52065" s="15">
        <v>1</v>
      </c>
    </row>
    <row r="52066" spans="18:18" x14ac:dyDescent="0.25">
      <c r="R52066" s="15">
        <v>1</v>
      </c>
    </row>
    <row r="52067" spans="18:18" x14ac:dyDescent="0.25">
      <c r="R52067" s="15">
        <v>1</v>
      </c>
    </row>
    <row r="52068" spans="18:18" x14ac:dyDescent="0.25">
      <c r="R52068" s="15">
        <v>1</v>
      </c>
    </row>
    <row r="52069" spans="18:18" x14ac:dyDescent="0.25">
      <c r="R52069" s="15">
        <v>1</v>
      </c>
    </row>
    <row r="52070" spans="18:18" x14ac:dyDescent="0.25">
      <c r="R52070" s="15">
        <v>1</v>
      </c>
    </row>
    <row r="52071" spans="18:18" x14ac:dyDescent="0.25">
      <c r="R52071" s="15">
        <v>1</v>
      </c>
    </row>
    <row r="52072" spans="18:18" x14ac:dyDescent="0.25">
      <c r="R52072" s="15">
        <v>1</v>
      </c>
    </row>
    <row r="52073" spans="18:18" x14ac:dyDescent="0.25">
      <c r="R52073" s="15">
        <v>1</v>
      </c>
    </row>
    <row r="52074" spans="18:18" x14ac:dyDescent="0.25">
      <c r="R52074" s="15">
        <v>1</v>
      </c>
    </row>
    <row r="52075" spans="18:18" x14ac:dyDescent="0.25">
      <c r="R52075" s="15">
        <v>4</v>
      </c>
    </row>
    <row r="52076" spans="18:18" x14ac:dyDescent="0.25">
      <c r="R52076" s="15">
        <v>4</v>
      </c>
    </row>
    <row r="52077" spans="18:18" x14ac:dyDescent="0.25">
      <c r="R52077" s="15">
        <v>4</v>
      </c>
    </row>
    <row r="52078" spans="18:18" x14ac:dyDescent="0.25">
      <c r="R52078" s="15">
        <v>4</v>
      </c>
    </row>
    <row r="52079" spans="18:18" x14ac:dyDescent="0.25">
      <c r="R52079" s="15">
        <v>5</v>
      </c>
    </row>
    <row r="52080" spans="18:18" x14ac:dyDescent="0.25">
      <c r="R52080" s="15">
        <v>5</v>
      </c>
    </row>
    <row r="52081" spans="18:18" x14ac:dyDescent="0.25">
      <c r="R52081" s="15">
        <v>5</v>
      </c>
    </row>
    <row r="52082" spans="18:18" x14ac:dyDescent="0.25">
      <c r="R52082" s="15">
        <v>5</v>
      </c>
    </row>
    <row r="52083" spans="18:18" x14ac:dyDescent="0.25">
      <c r="R52083" s="15">
        <v>5</v>
      </c>
    </row>
    <row r="52084" spans="18:18" x14ac:dyDescent="0.25">
      <c r="R52084" s="15">
        <v>5</v>
      </c>
    </row>
    <row r="52085" spans="18:18" x14ac:dyDescent="0.25">
      <c r="R52085" s="15">
        <v>5</v>
      </c>
    </row>
    <row r="52086" spans="18:18" x14ac:dyDescent="0.25">
      <c r="R52086" s="15">
        <v>5</v>
      </c>
    </row>
    <row r="52087" spans="18:18" x14ac:dyDescent="0.25">
      <c r="R52087" s="15">
        <v>5</v>
      </c>
    </row>
    <row r="52088" spans="18:18" x14ac:dyDescent="0.25">
      <c r="R52088" s="15">
        <v>5</v>
      </c>
    </row>
    <row r="52089" spans="18:18" x14ac:dyDescent="0.25">
      <c r="R52089" s="15">
        <v>5</v>
      </c>
    </row>
    <row r="52090" spans="18:18" x14ac:dyDescent="0.25">
      <c r="R52090" s="15">
        <v>5</v>
      </c>
    </row>
    <row r="52091" spans="18:18" x14ac:dyDescent="0.25">
      <c r="R52091" s="15">
        <v>5</v>
      </c>
    </row>
    <row r="52092" spans="18:18" x14ac:dyDescent="0.25">
      <c r="R52092" s="15">
        <v>5</v>
      </c>
    </row>
    <row r="52093" spans="18:18" x14ac:dyDescent="0.25">
      <c r="R52093" s="15">
        <v>5</v>
      </c>
    </row>
    <row r="52094" spans="18:18" x14ac:dyDescent="0.25">
      <c r="R52094" s="15">
        <v>5</v>
      </c>
    </row>
    <row r="52095" spans="18:18" x14ac:dyDescent="0.25">
      <c r="R52095" s="15">
        <v>5</v>
      </c>
    </row>
    <row r="52096" spans="18:18" x14ac:dyDescent="0.25">
      <c r="R52096" s="15">
        <v>5</v>
      </c>
    </row>
    <row r="52097" spans="18:18" x14ac:dyDescent="0.25">
      <c r="R52097" s="15">
        <v>5</v>
      </c>
    </row>
    <row r="52098" spans="18:18" x14ac:dyDescent="0.25">
      <c r="R52098" s="15">
        <v>5</v>
      </c>
    </row>
    <row r="52099" spans="18:18" x14ac:dyDescent="0.25">
      <c r="R52099" s="15">
        <v>5</v>
      </c>
    </row>
    <row r="52100" spans="18:18" x14ac:dyDescent="0.25">
      <c r="R52100" s="15">
        <v>5</v>
      </c>
    </row>
    <row r="52101" spans="18:18" x14ac:dyDescent="0.25">
      <c r="R52101" s="15">
        <v>5</v>
      </c>
    </row>
    <row r="52102" spans="18:18" x14ac:dyDescent="0.25">
      <c r="R52102" s="15">
        <v>5</v>
      </c>
    </row>
    <row r="52103" spans="18:18" x14ac:dyDescent="0.25">
      <c r="R52103" s="15">
        <v>5</v>
      </c>
    </row>
    <row r="52104" spans="18:18" x14ac:dyDescent="0.25">
      <c r="R52104" s="15">
        <v>5</v>
      </c>
    </row>
    <row r="52105" spans="18:18" x14ac:dyDescent="0.25">
      <c r="R52105" s="15">
        <v>5</v>
      </c>
    </row>
    <row r="52106" spans="18:18" x14ac:dyDescent="0.25">
      <c r="R52106" s="15">
        <v>5</v>
      </c>
    </row>
    <row r="52107" spans="18:18" x14ac:dyDescent="0.25">
      <c r="R52107" s="15">
        <v>5</v>
      </c>
    </row>
    <row r="52108" spans="18:18" x14ac:dyDescent="0.25">
      <c r="R52108" s="15">
        <v>5</v>
      </c>
    </row>
    <row r="52109" spans="18:18" x14ac:dyDescent="0.25">
      <c r="R52109" s="15">
        <v>5</v>
      </c>
    </row>
    <row r="52110" spans="18:18" x14ac:dyDescent="0.25">
      <c r="R52110" s="15">
        <v>5</v>
      </c>
    </row>
    <row r="52111" spans="18:18" x14ac:dyDescent="0.25">
      <c r="R52111" s="15">
        <v>5</v>
      </c>
    </row>
    <row r="52112" spans="18:18" x14ac:dyDescent="0.25">
      <c r="R52112" s="15">
        <v>5</v>
      </c>
    </row>
    <row r="52113" spans="18:18" x14ac:dyDescent="0.25">
      <c r="R52113" s="15">
        <v>5</v>
      </c>
    </row>
    <row r="52114" spans="18:18" x14ac:dyDescent="0.25">
      <c r="R52114" s="15">
        <v>5</v>
      </c>
    </row>
    <row r="52115" spans="18:18" x14ac:dyDescent="0.25">
      <c r="R52115" s="15">
        <v>5</v>
      </c>
    </row>
    <row r="52116" spans="18:18" x14ac:dyDescent="0.25">
      <c r="R52116" s="15">
        <v>5</v>
      </c>
    </row>
    <row r="52117" spans="18:18" x14ac:dyDescent="0.25">
      <c r="R52117" s="15">
        <v>5</v>
      </c>
    </row>
    <row r="52118" spans="18:18" x14ac:dyDescent="0.25">
      <c r="R52118" s="15">
        <v>5</v>
      </c>
    </row>
    <row r="52119" spans="18:18" x14ac:dyDescent="0.25">
      <c r="R52119" s="15">
        <v>5</v>
      </c>
    </row>
    <row r="52120" spans="18:18" x14ac:dyDescent="0.25">
      <c r="R52120" s="15">
        <v>5</v>
      </c>
    </row>
    <row r="52121" spans="18:18" x14ac:dyDescent="0.25">
      <c r="R52121" s="15">
        <v>5</v>
      </c>
    </row>
    <row r="52122" spans="18:18" x14ac:dyDescent="0.25">
      <c r="R52122" s="15">
        <v>5</v>
      </c>
    </row>
    <row r="52123" spans="18:18" x14ac:dyDescent="0.25">
      <c r="R52123" s="15">
        <v>5</v>
      </c>
    </row>
    <row r="52124" spans="18:18" x14ac:dyDescent="0.25">
      <c r="R52124" s="15">
        <v>5</v>
      </c>
    </row>
    <row r="52125" spans="18:18" x14ac:dyDescent="0.25">
      <c r="R52125" s="15">
        <v>5</v>
      </c>
    </row>
    <row r="52126" spans="18:18" x14ac:dyDescent="0.25">
      <c r="R52126" s="15">
        <v>5</v>
      </c>
    </row>
    <row r="52127" spans="18:18" x14ac:dyDescent="0.25">
      <c r="R52127" s="15">
        <v>5</v>
      </c>
    </row>
    <row r="52128" spans="18:18" x14ac:dyDescent="0.25">
      <c r="R52128" s="15">
        <v>5</v>
      </c>
    </row>
    <row r="52129" spans="18:18" x14ac:dyDescent="0.25">
      <c r="R52129" s="15">
        <v>5</v>
      </c>
    </row>
    <row r="52130" spans="18:18" x14ac:dyDescent="0.25">
      <c r="R52130" s="15">
        <v>5</v>
      </c>
    </row>
    <row r="52131" spans="18:18" x14ac:dyDescent="0.25">
      <c r="R52131" s="15">
        <v>5</v>
      </c>
    </row>
    <row r="52132" spans="18:18" x14ac:dyDescent="0.25">
      <c r="R52132" s="15">
        <v>5</v>
      </c>
    </row>
    <row r="52133" spans="18:18" x14ac:dyDescent="0.25">
      <c r="R52133" s="15">
        <v>5</v>
      </c>
    </row>
    <row r="52134" spans="18:18" x14ac:dyDescent="0.25">
      <c r="R52134" s="15">
        <v>5</v>
      </c>
    </row>
    <row r="52135" spans="18:18" x14ac:dyDescent="0.25">
      <c r="R52135" s="15">
        <v>5</v>
      </c>
    </row>
    <row r="52136" spans="18:18" x14ac:dyDescent="0.25">
      <c r="R52136" s="15">
        <v>5</v>
      </c>
    </row>
    <row r="52137" spans="18:18" x14ac:dyDescent="0.25">
      <c r="R52137" s="15">
        <v>5</v>
      </c>
    </row>
    <row r="52138" spans="18:18" x14ac:dyDescent="0.25">
      <c r="R52138" s="15">
        <v>5</v>
      </c>
    </row>
    <row r="52139" spans="18:18" x14ac:dyDescent="0.25">
      <c r="R52139" s="15">
        <v>5</v>
      </c>
    </row>
    <row r="52140" spans="18:18" x14ac:dyDescent="0.25">
      <c r="R52140" s="15">
        <v>4</v>
      </c>
    </row>
    <row r="52141" spans="18:18" x14ac:dyDescent="0.25">
      <c r="R52141" s="15">
        <v>4</v>
      </c>
    </row>
    <row r="52142" spans="18:18" x14ac:dyDescent="0.25">
      <c r="R52142" s="15">
        <v>4</v>
      </c>
    </row>
    <row r="52143" spans="18:18" x14ac:dyDescent="0.25">
      <c r="R52143" s="15">
        <v>4</v>
      </c>
    </row>
    <row r="52144" spans="18:18" x14ac:dyDescent="0.25">
      <c r="R52144" s="15">
        <v>4</v>
      </c>
    </row>
    <row r="52145" spans="18:18" x14ac:dyDescent="0.25">
      <c r="R52145" s="15">
        <v>4</v>
      </c>
    </row>
    <row r="52146" spans="18:18" x14ac:dyDescent="0.25">
      <c r="R52146" s="15">
        <v>4</v>
      </c>
    </row>
    <row r="52147" spans="18:18" x14ac:dyDescent="0.25">
      <c r="R52147" s="15">
        <v>4</v>
      </c>
    </row>
    <row r="52148" spans="18:18" x14ac:dyDescent="0.25">
      <c r="R52148" s="15">
        <v>5</v>
      </c>
    </row>
    <row r="52149" spans="18:18" x14ac:dyDescent="0.25">
      <c r="R52149" s="15">
        <v>5</v>
      </c>
    </row>
    <row r="52150" spans="18:18" x14ac:dyDescent="0.25">
      <c r="R52150" s="15">
        <v>5</v>
      </c>
    </row>
    <row r="52151" spans="18:18" x14ac:dyDescent="0.25">
      <c r="R52151" s="15">
        <v>5</v>
      </c>
    </row>
    <row r="52152" spans="18:18" x14ac:dyDescent="0.25">
      <c r="R52152" s="15">
        <v>5</v>
      </c>
    </row>
    <row r="52153" spans="18:18" x14ac:dyDescent="0.25">
      <c r="R52153" s="15">
        <v>5</v>
      </c>
    </row>
    <row r="52154" spans="18:18" x14ac:dyDescent="0.25">
      <c r="R52154" s="15">
        <v>5</v>
      </c>
    </row>
    <row r="52155" spans="18:18" x14ac:dyDescent="0.25">
      <c r="R52155" s="15">
        <v>5</v>
      </c>
    </row>
    <row r="52156" spans="18:18" x14ac:dyDescent="0.25">
      <c r="R52156" s="15">
        <v>5</v>
      </c>
    </row>
    <row r="52157" spans="18:18" x14ac:dyDescent="0.25">
      <c r="R52157" s="15">
        <v>5</v>
      </c>
    </row>
    <row r="52158" spans="18:18" x14ac:dyDescent="0.25">
      <c r="R52158" s="15">
        <v>5</v>
      </c>
    </row>
    <row r="52159" spans="18:18" x14ac:dyDescent="0.25">
      <c r="R52159" s="15">
        <v>5</v>
      </c>
    </row>
    <row r="52160" spans="18:18" x14ac:dyDescent="0.25">
      <c r="R52160" s="15">
        <v>5</v>
      </c>
    </row>
    <row r="52161" spans="18:18" x14ac:dyDescent="0.25">
      <c r="R52161" s="15">
        <v>5</v>
      </c>
    </row>
    <row r="52162" spans="18:18" x14ac:dyDescent="0.25">
      <c r="R52162" s="15">
        <v>5</v>
      </c>
    </row>
    <row r="52163" spans="18:18" x14ac:dyDescent="0.25">
      <c r="R52163" s="15">
        <v>5</v>
      </c>
    </row>
    <row r="52164" spans="18:18" x14ac:dyDescent="0.25">
      <c r="R52164" s="15">
        <v>5</v>
      </c>
    </row>
    <row r="52165" spans="18:18" x14ac:dyDescent="0.25">
      <c r="R52165" s="15">
        <v>5</v>
      </c>
    </row>
    <row r="52166" spans="18:18" x14ac:dyDescent="0.25">
      <c r="R52166" s="15">
        <v>5</v>
      </c>
    </row>
    <row r="52167" spans="18:18" x14ac:dyDescent="0.25">
      <c r="R52167" s="15">
        <v>5</v>
      </c>
    </row>
    <row r="52168" spans="18:18" x14ac:dyDescent="0.25">
      <c r="R52168" s="15">
        <v>5</v>
      </c>
    </row>
    <row r="52169" spans="18:18" x14ac:dyDescent="0.25">
      <c r="R52169" s="15">
        <v>5</v>
      </c>
    </row>
    <row r="52170" spans="18:18" x14ac:dyDescent="0.25">
      <c r="R52170" s="15">
        <v>5</v>
      </c>
    </row>
    <row r="52171" spans="18:18" x14ac:dyDescent="0.25">
      <c r="R52171" s="15">
        <v>5</v>
      </c>
    </row>
    <row r="52172" spans="18:18" x14ac:dyDescent="0.25">
      <c r="R52172" s="15">
        <v>5</v>
      </c>
    </row>
    <row r="52173" spans="18:18" x14ac:dyDescent="0.25">
      <c r="R52173" s="15">
        <v>5</v>
      </c>
    </row>
    <row r="52174" spans="18:18" x14ac:dyDescent="0.25">
      <c r="R52174" s="15">
        <v>5</v>
      </c>
    </row>
    <row r="52175" spans="18:18" x14ac:dyDescent="0.25">
      <c r="R52175" s="15">
        <v>5</v>
      </c>
    </row>
    <row r="52176" spans="18:18" x14ac:dyDescent="0.25">
      <c r="R52176" s="15">
        <v>5</v>
      </c>
    </row>
    <row r="52177" spans="18:18" x14ac:dyDescent="0.25">
      <c r="R52177" s="15">
        <v>5</v>
      </c>
    </row>
    <row r="52178" spans="18:18" x14ac:dyDescent="0.25">
      <c r="R52178" s="15">
        <v>5</v>
      </c>
    </row>
    <row r="52179" spans="18:18" x14ac:dyDescent="0.25">
      <c r="R52179" s="15">
        <v>5</v>
      </c>
    </row>
    <row r="52180" spans="18:18" x14ac:dyDescent="0.25">
      <c r="R52180" s="15">
        <v>5</v>
      </c>
    </row>
    <row r="52181" spans="18:18" x14ac:dyDescent="0.25">
      <c r="R52181" s="15">
        <v>5</v>
      </c>
    </row>
    <row r="52182" spans="18:18" x14ac:dyDescent="0.25">
      <c r="R52182" s="15">
        <v>5</v>
      </c>
    </row>
    <row r="52183" spans="18:18" x14ac:dyDescent="0.25">
      <c r="R52183" s="15">
        <v>5</v>
      </c>
    </row>
    <row r="52184" spans="18:18" x14ac:dyDescent="0.25">
      <c r="R52184" s="15">
        <v>1</v>
      </c>
    </row>
    <row r="52185" spans="18:18" x14ac:dyDescent="0.25">
      <c r="R52185" s="15">
        <v>1</v>
      </c>
    </row>
    <row r="52186" spans="18:18" x14ac:dyDescent="0.25">
      <c r="R52186" s="15">
        <v>1</v>
      </c>
    </row>
    <row r="52187" spans="18:18" x14ac:dyDescent="0.25">
      <c r="R52187" s="15">
        <v>1</v>
      </c>
    </row>
    <row r="52188" spans="18:18" x14ac:dyDescent="0.25">
      <c r="R52188" s="15">
        <v>1</v>
      </c>
    </row>
    <row r="52189" spans="18:18" x14ac:dyDescent="0.25">
      <c r="R52189" s="15">
        <v>1</v>
      </c>
    </row>
    <row r="52190" spans="18:18" x14ac:dyDescent="0.25">
      <c r="R52190" s="15">
        <v>1</v>
      </c>
    </row>
    <row r="52191" spans="18:18" x14ac:dyDescent="0.25">
      <c r="R52191" s="15">
        <v>1</v>
      </c>
    </row>
    <row r="52192" spans="18:18" x14ac:dyDescent="0.25">
      <c r="R52192" s="15">
        <v>1</v>
      </c>
    </row>
    <row r="52193" spans="18:18" x14ac:dyDescent="0.25">
      <c r="R52193" s="15">
        <v>1</v>
      </c>
    </row>
    <row r="52194" spans="18:18" x14ac:dyDescent="0.25">
      <c r="R52194" s="15">
        <v>1</v>
      </c>
    </row>
    <row r="52195" spans="18:18" x14ac:dyDescent="0.25">
      <c r="R52195" s="15">
        <v>1</v>
      </c>
    </row>
    <row r="52196" spans="18:18" x14ac:dyDescent="0.25">
      <c r="R52196" s="15">
        <v>1</v>
      </c>
    </row>
    <row r="52197" spans="18:18" x14ac:dyDescent="0.25">
      <c r="R52197" s="15">
        <v>1</v>
      </c>
    </row>
    <row r="52198" spans="18:18" x14ac:dyDescent="0.25">
      <c r="R52198" s="15">
        <v>1</v>
      </c>
    </row>
    <row r="52199" spans="18:18" x14ac:dyDescent="0.25">
      <c r="R52199" s="15">
        <v>1</v>
      </c>
    </row>
    <row r="52200" spans="18:18" x14ac:dyDescent="0.25">
      <c r="R52200" s="15">
        <v>1</v>
      </c>
    </row>
    <row r="52201" spans="18:18" x14ac:dyDescent="0.25">
      <c r="R52201" s="15">
        <v>1</v>
      </c>
    </row>
    <row r="52202" spans="18:18" x14ac:dyDescent="0.25">
      <c r="R52202" s="15">
        <v>1</v>
      </c>
    </row>
    <row r="52203" spans="18:18" x14ac:dyDescent="0.25">
      <c r="R52203" s="15">
        <v>1</v>
      </c>
    </row>
    <row r="52204" spans="18:18" x14ac:dyDescent="0.25">
      <c r="R52204" s="15">
        <v>5</v>
      </c>
    </row>
    <row r="52205" spans="18:18" x14ac:dyDescent="0.25">
      <c r="R52205" s="15">
        <v>5</v>
      </c>
    </row>
    <row r="52206" spans="18:18" x14ac:dyDescent="0.25">
      <c r="R52206" s="15">
        <v>5</v>
      </c>
    </row>
    <row r="52207" spans="18:18" x14ac:dyDescent="0.25">
      <c r="R52207" s="15">
        <v>5</v>
      </c>
    </row>
    <row r="52208" spans="18:18" x14ac:dyDescent="0.25">
      <c r="R52208" s="15">
        <v>5</v>
      </c>
    </row>
    <row r="52209" spans="18:18" x14ac:dyDescent="0.25">
      <c r="R52209" s="15">
        <v>5</v>
      </c>
    </row>
    <row r="52210" spans="18:18" x14ac:dyDescent="0.25">
      <c r="R52210" s="15">
        <v>5</v>
      </c>
    </row>
    <row r="52211" spans="18:18" x14ac:dyDescent="0.25">
      <c r="R52211" s="15">
        <v>5</v>
      </c>
    </row>
    <row r="52212" spans="18:18" x14ac:dyDescent="0.25">
      <c r="R52212" s="15">
        <v>5</v>
      </c>
    </row>
    <row r="52213" spans="18:18" x14ac:dyDescent="0.25">
      <c r="R52213" s="15">
        <v>5</v>
      </c>
    </row>
    <row r="52214" spans="18:18" x14ac:dyDescent="0.25">
      <c r="R52214" s="15">
        <v>5</v>
      </c>
    </row>
    <row r="52215" spans="18:18" x14ac:dyDescent="0.25">
      <c r="R52215" s="15">
        <v>5</v>
      </c>
    </row>
    <row r="52216" spans="18:18" x14ac:dyDescent="0.25">
      <c r="R52216" s="15">
        <v>5</v>
      </c>
    </row>
    <row r="52217" spans="18:18" x14ac:dyDescent="0.25">
      <c r="R52217" s="15">
        <v>5</v>
      </c>
    </row>
    <row r="52218" spans="18:18" x14ac:dyDescent="0.25">
      <c r="R52218" s="15">
        <v>5</v>
      </c>
    </row>
    <row r="52219" spans="18:18" x14ac:dyDescent="0.25">
      <c r="R52219" s="15">
        <v>5</v>
      </c>
    </row>
    <row r="52220" spans="18:18" x14ac:dyDescent="0.25">
      <c r="R52220" s="15">
        <v>5</v>
      </c>
    </row>
    <row r="52221" spans="18:18" x14ac:dyDescent="0.25">
      <c r="R52221" s="15">
        <v>5</v>
      </c>
    </row>
    <row r="52222" spans="18:18" x14ac:dyDescent="0.25">
      <c r="R52222" s="15">
        <v>4</v>
      </c>
    </row>
    <row r="52223" spans="18:18" x14ac:dyDescent="0.25">
      <c r="R52223" s="15">
        <v>4</v>
      </c>
    </row>
    <row r="52224" spans="18:18" x14ac:dyDescent="0.25">
      <c r="R52224" s="15">
        <v>4</v>
      </c>
    </row>
    <row r="52225" spans="18:18" x14ac:dyDescent="0.25">
      <c r="R52225" s="15">
        <v>4</v>
      </c>
    </row>
    <row r="52226" spans="18:18" x14ac:dyDescent="0.25">
      <c r="R52226" s="15">
        <v>4</v>
      </c>
    </row>
    <row r="52227" spans="18:18" x14ac:dyDescent="0.25">
      <c r="R52227" s="15">
        <v>4</v>
      </c>
    </row>
    <row r="52228" spans="18:18" x14ac:dyDescent="0.25">
      <c r="R52228" s="15">
        <v>4</v>
      </c>
    </row>
    <row r="52229" spans="18:18" x14ac:dyDescent="0.25">
      <c r="R52229" s="15">
        <v>4</v>
      </c>
    </row>
    <row r="52230" spans="18:18" x14ac:dyDescent="0.25">
      <c r="R52230" s="15">
        <v>4</v>
      </c>
    </row>
    <row r="52231" spans="18:18" x14ac:dyDescent="0.25">
      <c r="R52231" s="15">
        <v>4</v>
      </c>
    </row>
    <row r="52232" spans="18:18" x14ac:dyDescent="0.25">
      <c r="R52232" s="15">
        <v>4</v>
      </c>
    </row>
    <row r="52233" spans="18:18" x14ac:dyDescent="0.25">
      <c r="R52233" s="15">
        <v>4</v>
      </c>
    </row>
    <row r="52234" spans="18:18" x14ac:dyDescent="0.25">
      <c r="R52234" s="15">
        <v>4</v>
      </c>
    </row>
    <row r="52235" spans="18:18" x14ac:dyDescent="0.25">
      <c r="R52235" s="15">
        <v>4</v>
      </c>
    </row>
    <row r="52236" spans="18:18" x14ac:dyDescent="0.25">
      <c r="R52236" s="15">
        <v>4</v>
      </c>
    </row>
    <row r="52237" spans="18:18" x14ac:dyDescent="0.25">
      <c r="R52237" s="15">
        <v>4</v>
      </c>
    </row>
    <row r="52238" spans="18:18" x14ac:dyDescent="0.25">
      <c r="R52238" s="15">
        <v>4</v>
      </c>
    </row>
    <row r="52239" spans="18:18" x14ac:dyDescent="0.25">
      <c r="R52239" s="15">
        <v>4</v>
      </c>
    </row>
    <row r="52240" spans="18:18" x14ac:dyDescent="0.25">
      <c r="R52240" s="15">
        <v>4</v>
      </c>
    </row>
    <row r="52241" spans="18:18" x14ac:dyDescent="0.25">
      <c r="R52241" s="15">
        <v>4</v>
      </c>
    </row>
    <row r="52242" spans="18:18" x14ac:dyDescent="0.25">
      <c r="R52242" s="15">
        <v>4</v>
      </c>
    </row>
    <row r="52243" spans="18:18" x14ac:dyDescent="0.25">
      <c r="R52243" s="15">
        <v>4</v>
      </c>
    </row>
    <row r="52244" spans="18:18" x14ac:dyDescent="0.25">
      <c r="R52244" s="15">
        <v>4</v>
      </c>
    </row>
    <row r="52245" spans="18:18" x14ac:dyDescent="0.25">
      <c r="R52245" s="15">
        <v>4</v>
      </c>
    </row>
    <row r="52246" spans="18:18" x14ac:dyDescent="0.25">
      <c r="R52246" s="15">
        <v>4</v>
      </c>
    </row>
    <row r="52247" spans="18:18" x14ac:dyDescent="0.25">
      <c r="R52247" s="15">
        <v>4</v>
      </c>
    </row>
    <row r="52248" spans="18:18" x14ac:dyDescent="0.25">
      <c r="R52248" s="15">
        <v>4</v>
      </c>
    </row>
    <row r="52249" spans="18:18" x14ac:dyDescent="0.25">
      <c r="R52249" s="15">
        <v>4</v>
      </c>
    </row>
    <row r="52250" spans="18:18" x14ac:dyDescent="0.25">
      <c r="R52250" s="15">
        <v>4</v>
      </c>
    </row>
    <row r="52251" spans="18:18" x14ac:dyDescent="0.25">
      <c r="R52251" s="15">
        <v>4</v>
      </c>
    </row>
    <row r="52252" spans="18:18" x14ac:dyDescent="0.25">
      <c r="R52252" s="15">
        <v>4</v>
      </c>
    </row>
    <row r="52253" spans="18:18" x14ac:dyDescent="0.25">
      <c r="R52253" s="15">
        <v>4</v>
      </c>
    </row>
    <row r="52254" spans="18:18" x14ac:dyDescent="0.25">
      <c r="R52254" s="15">
        <v>4</v>
      </c>
    </row>
    <row r="52255" spans="18:18" x14ac:dyDescent="0.25">
      <c r="R52255" s="15">
        <v>4</v>
      </c>
    </row>
    <row r="52256" spans="18:18" x14ac:dyDescent="0.25">
      <c r="R52256" s="15">
        <v>4</v>
      </c>
    </row>
    <row r="52257" spans="18:18" x14ac:dyDescent="0.25">
      <c r="R52257" s="15">
        <v>4</v>
      </c>
    </row>
    <row r="52258" spans="18:18" x14ac:dyDescent="0.25">
      <c r="R52258" s="15">
        <v>4</v>
      </c>
    </row>
    <row r="52259" spans="18:18" x14ac:dyDescent="0.25">
      <c r="R52259" s="15">
        <v>4</v>
      </c>
    </row>
    <row r="52260" spans="18:18" x14ac:dyDescent="0.25">
      <c r="R52260" s="15">
        <v>4</v>
      </c>
    </row>
    <row r="52261" spans="18:18" x14ac:dyDescent="0.25">
      <c r="R52261" s="15">
        <v>4</v>
      </c>
    </row>
    <row r="52262" spans="18:18" x14ac:dyDescent="0.25">
      <c r="R52262" s="15">
        <v>4</v>
      </c>
    </row>
    <row r="52263" spans="18:18" x14ac:dyDescent="0.25">
      <c r="R52263" s="15">
        <v>4</v>
      </c>
    </row>
    <row r="52264" spans="18:18" x14ac:dyDescent="0.25">
      <c r="R52264" s="15">
        <v>4</v>
      </c>
    </row>
    <row r="52265" spans="18:18" x14ac:dyDescent="0.25">
      <c r="R52265" s="15">
        <v>4</v>
      </c>
    </row>
    <row r="52266" spans="18:18" x14ac:dyDescent="0.25">
      <c r="R52266" s="15">
        <v>4</v>
      </c>
    </row>
    <row r="52267" spans="18:18" x14ac:dyDescent="0.25">
      <c r="R52267" s="15">
        <v>4</v>
      </c>
    </row>
    <row r="52268" spans="18:18" x14ac:dyDescent="0.25">
      <c r="R52268" s="15">
        <v>4</v>
      </c>
    </row>
    <row r="52269" spans="18:18" x14ac:dyDescent="0.25">
      <c r="R52269" s="15">
        <v>4</v>
      </c>
    </row>
    <row r="52270" spans="18:18" x14ac:dyDescent="0.25">
      <c r="R52270" s="15">
        <v>4</v>
      </c>
    </row>
    <row r="52271" spans="18:18" x14ac:dyDescent="0.25">
      <c r="R52271" s="15">
        <v>4</v>
      </c>
    </row>
    <row r="52272" spans="18:18" x14ac:dyDescent="0.25">
      <c r="R52272" s="15">
        <v>4</v>
      </c>
    </row>
    <row r="52273" spans="18:18" x14ac:dyDescent="0.25">
      <c r="R52273" s="15">
        <v>4</v>
      </c>
    </row>
    <row r="52274" spans="18:18" x14ac:dyDescent="0.25">
      <c r="R52274" s="15">
        <v>4</v>
      </c>
    </row>
    <row r="52275" spans="18:18" x14ac:dyDescent="0.25">
      <c r="R52275" s="15">
        <v>4</v>
      </c>
    </row>
    <row r="52276" spans="18:18" x14ac:dyDescent="0.25">
      <c r="R52276" s="15">
        <v>4</v>
      </c>
    </row>
    <row r="52277" spans="18:18" x14ac:dyDescent="0.25">
      <c r="R52277" s="15">
        <v>4</v>
      </c>
    </row>
    <row r="52278" spans="18:18" x14ac:dyDescent="0.25">
      <c r="R52278" s="15">
        <v>4</v>
      </c>
    </row>
    <row r="52279" spans="18:18" x14ac:dyDescent="0.25">
      <c r="R52279" s="15">
        <v>4</v>
      </c>
    </row>
    <row r="52280" spans="18:18" x14ac:dyDescent="0.25">
      <c r="R52280" s="15">
        <v>4</v>
      </c>
    </row>
    <row r="52281" spans="18:18" x14ac:dyDescent="0.25">
      <c r="R52281" s="15">
        <v>4</v>
      </c>
    </row>
    <row r="52282" spans="18:18" x14ac:dyDescent="0.25">
      <c r="R52282" s="15">
        <v>4</v>
      </c>
    </row>
    <row r="52283" spans="18:18" x14ac:dyDescent="0.25">
      <c r="R52283" s="15">
        <v>4</v>
      </c>
    </row>
    <row r="52284" spans="18:18" x14ac:dyDescent="0.25">
      <c r="R52284" s="15">
        <v>4</v>
      </c>
    </row>
    <row r="52285" spans="18:18" x14ac:dyDescent="0.25">
      <c r="R52285" s="15">
        <v>4</v>
      </c>
    </row>
    <row r="52286" spans="18:18" x14ac:dyDescent="0.25">
      <c r="R52286" s="15">
        <v>5</v>
      </c>
    </row>
    <row r="52287" spans="18:18" x14ac:dyDescent="0.25">
      <c r="R52287" s="15">
        <v>5</v>
      </c>
    </row>
    <row r="52288" spans="18:18" x14ac:dyDescent="0.25">
      <c r="R52288" s="15">
        <v>5</v>
      </c>
    </row>
    <row r="52289" spans="18:18" x14ac:dyDescent="0.25">
      <c r="R52289" s="15">
        <v>5</v>
      </c>
    </row>
    <row r="52290" spans="18:18" x14ac:dyDescent="0.25">
      <c r="R52290" s="15">
        <v>5</v>
      </c>
    </row>
    <row r="52291" spans="18:18" x14ac:dyDescent="0.25">
      <c r="R52291" s="15">
        <v>5</v>
      </c>
    </row>
    <row r="52292" spans="18:18" x14ac:dyDescent="0.25">
      <c r="R52292" s="15">
        <v>5</v>
      </c>
    </row>
    <row r="52293" spans="18:18" x14ac:dyDescent="0.25">
      <c r="R52293" s="15">
        <v>5</v>
      </c>
    </row>
    <row r="52294" spans="18:18" x14ac:dyDescent="0.25">
      <c r="R52294" s="15">
        <v>5</v>
      </c>
    </row>
    <row r="52295" spans="18:18" x14ac:dyDescent="0.25">
      <c r="R52295" s="15">
        <v>5</v>
      </c>
    </row>
    <row r="52296" spans="18:18" x14ac:dyDescent="0.25">
      <c r="R52296" s="15">
        <v>5</v>
      </c>
    </row>
    <row r="52297" spans="18:18" x14ac:dyDescent="0.25">
      <c r="R52297" s="15">
        <v>5</v>
      </c>
    </row>
    <row r="52298" spans="18:18" x14ac:dyDescent="0.25">
      <c r="R52298" s="15">
        <v>5</v>
      </c>
    </row>
    <row r="52299" spans="18:18" x14ac:dyDescent="0.25">
      <c r="R52299" s="15">
        <v>5</v>
      </c>
    </row>
    <row r="52300" spans="18:18" x14ac:dyDescent="0.25">
      <c r="R52300" s="15">
        <v>5</v>
      </c>
    </row>
    <row r="52301" spans="18:18" x14ac:dyDescent="0.25">
      <c r="R52301" s="15">
        <v>5</v>
      </c>
    </row>
    <row r="52302" spans="18:18" x14ac:dyDescent="0.25">
      <c r="R52302" s="15">
        <v>5</v>
      </c>
    </row>
    <row r="52303" spans="18:18" x14ac:dyDescent="0.25">
      <c r="R52303" s="15">
        <v>5</v>
      </c>
    </row>
    <row r="52304" spans="18:18" x14ac:dyDescent="0.25">
      <c r="R52304" s="15">
        <v>5</v>
      </c>
    </row>
    <row r="52305" spans="18:18" x14ac:dyDescent="0.25">
      <c r="R52305" s="15">
        <v>5</v>
      </c>
    </row>
    <row r="52306" spans="18:18" x14ac:dyDescent="0.25">
      <c r="R52306" s="15">
        <v>5</v>
      </c>
    </row>
    <row r="52307" spans="18:18" x14ac:dyDescent="0.25">
      <c r="R52307" s="15">
        <v>5</v>
      </c>
    </row>
    <row r="52308" spans="18:18" x14ac:dyDescent="0.25">
      <c r="R52308" s="15">
        <v>5</v>
      </c>
    </row>
    <row r="52309" spans="18:18" x14ac:dyDescent="0.25">
      <c r="R52309" s="15">
        <v>5</v>
      </c>
    </row>
    <row r="52310" spans="18:18" x14ac:dyDescent="0.25">
      <c r="R52310" s="15">
        <v>5</v>
      </c>
    </row>
    <row r="52311" spans="18:18" x14ac:dyDescent="0.25">
      <c r="R52311" s="15">
        <v>5</v>
      </c>
    </row>
    <row r="52312" spans="18:18" x14ac:dyDescent="0.25">
      <c r="R52312" s="15">
        <v>5</v>
      </c>
    </row>
    <row r="52313" spans="18:18" x14ac:dyDescent="0.25">
      <c r="R52313" s="15">
        <v>5</v>
      </c>
    </row>
    <row r="52314" spans="18:18" x14ac:dyDescent="0.25">
      <c r="R52314" s="15">
        <v>5</v>
      </c>
    </row>
    <row r="52315" spans="18:18" x14ac:dyDescent="0.25">
      <c r="R52315" s="15">
        <v>5</v>
      </c>
    </row>
    <row r="52316" spans="18:18" x14ac:dyDescent="0.25">
      <c r="R52316" s="15">
        <v>5</v>
      </c>
    </row>
    <row r="52317" spans="18:18" x14ac:dyDescent="0.25">
      <c r="R52317" s="15">
        <v>5</v>
      </c>
    </row>
    <row r="52318" spans="18:18" x14ac:dyDescent="0.25">
      <c r="R52318" s="15">
        <v>5</v>
      </c>
    </row>
    <row r="52319" spans="18:18" x14ac:dyDescent="0.25">
      <c r="R52319" s="15">
        <v>5</v>
      </c>
    </row>
    <row r="52320" spans="18:18" x14ac:dyDescent="0.25">
      <c r="R52320" s="15">
        <v>5</v>
      </c>
    </row>
    <row r="52321" spans="18:18" x14ac:dyDescent="0.25">
      <c r="R52321" s="15">
        <v>5</v>
      </c>
    </row>
    <row r="52322" spans="18:18" x14ac:dyDescent="0.25">
      <c r="R52322" s="15">
        <v>5</v>
      </c>
    </row>
    <row r="52323" spans="18:18" x14ac:dyDescent="0.25">
      <c r="R52323" s="15">
        <v>5</v>
      </c>
    </row>
    <row r="52324" spans="18:18" x14ac:dyDescent="0.25">
      <c r="R52324" s="15">
        <v>5</v>
      </c>
    </row>
    <row r="52325" spans="18:18" x14ac:dyDescent="0.25">
      <c r="R52325" s="15">
        <v>5</v>
      </c>
    </row>
    <row r="52326" spans="18:18" x14ac:dyDescent="0.25">
      <c r="R52326" s="15">
        <v>5</v>
      </c>
    </row>
    <row r="52327" spans="18:18" x14ac:dyDescent="0.25">
      <c r="R52327" s="15">
        <v>5</v>
      </c>
    </row>
    <row r="52328" spans="18:18" x14ac:dyDescent="0.25">
      <c r="R52328" s="15">
        <v>5</v>
      </c>
    </row>
    <row r="52329" spans="18:18" x14ac:dyDescent="0.25">
      <c r="R52329" s="15">
        <v>5</v>
      </c>
    </row>
    <row r="52330" spans="18:18" x14ac:dyDescent="0.25">
      <c r="R52330" s="15">
        <v>5</v>
      </c>
    </row>
    <row r="52331" spans="18:18" x14ac:dyDescent="0.25">
      <c r="R52331" s="15">
        <v>5</v>
      </c>
    </row>
    <row r="52332" spans="18:18" x14ac:dyDescent="0.25">
      <c r="R52332" s="15">
        <v>1</v>
      </c>
    </row>
    <row r="52333" spans="18:18" x14ac:dyDescent="0.25">
      <c r="R52333" s="15">
        <v>1</v>
      </c>
    </row>
    <row r="52334" spans="18:18" x14ac:dyDescent="0.25">
      <c r="R52334" s="15">
        <v>1</v>
      </c>
    </row>
    <row r="52335" spans="18:18" x14ac:dyDescent="0.25">
      <c r="R52335" s="15">
        <v>1</v>
      </c>
    </row>
    <row r="52336" spans="18:18" x14ac:dyDescent="0.25">
      <c r="R52336" s="15">
        <v>1</v>
      </c>
    </row>
    <row r="52337" spans="18:18" x14ac:dyDescent="0.25">
      <c r="R52337" s="15">
        <v>1</v>
      </c>
    </row>
    <row r="52338" spans="18:18" x14ac:dyDescent="0.25">
      <c r="R52338" s="15">
        <v>1</v>
      </c>
    </row>
    <row r="52339" spans="18:18" x14ac:dyDescent="0.25">
      <c r="R52339" s="15">
        <v>1</v>
      </c>
    </row>
    <row r="52340" spans="18:18" x14ac:dyDescent="0.25">
      <c r="R52340" s="15">
        <v>1</v>
      </c>
    </row>
    <row r="52341" spans="18:18" x14ac:dyDescent="0.25">
      <c r="R52341" s="15">
        <v>1</v>
      </c>
    </row>
    <row r="52342" spans="18:18" x14ac:dyDescent="0.25">
      <c r="R52342" s="15">
        <v>1</v>
      </c>
    </row>
    <row r="52343" spans="18:18" x14ac:dyDescent="0.25">
      <c r="R52343" s="15">
        <v>1</v>
      </c>
    </row>
    <row r="52344" spans="18:18" x14ac:dyDescent="0.25">
      <c r="R52344" s="15">
        <v>1</v>
      </c>
    </row>
    <row r="52345" spans="18:18" x14ac:dyDescent="0.25">
      <c r="R52345" s="15">
        <v>1</v>
      </c>
    </row>
    <row r="52346" spans="18:18" x14ac:dyDescent="0.25">
      <c r="R52346" s="15">
        <v>1</v>
      </c>
    </row>
    <row r="52347" spans="18:18" x14ac:dyDescent="0.25">
      <c r="R52347" s="15">
        <v>1</v>
      </c>
    </row>
    <row r="52348" spans="18:18" x14ac:dyDescent="0.25">
      <c r="R52348" s="15">
        <v>1</v>
      </c>
    </row>
    <row r="52349" spans="18:18" x14ac:dyDescent="0.25">
      <c r="R52349" s="15">
        <v>1</v>
      </c>
    </row>
    <row r="52350" spans="18:18" x14ac:dyDescent="0.25">
      <c r="R52350" s="15">
        <v>1</v>
      </c>
    </row>
    <row r="52351" spans="18:18" x14ac:dyDescent="0.25">
      <c r="R52351" s="15">
        <v>1</v>
      </c>
    </row>
    <row r="52352" spans="18:18" x14ac:dyDescent="0.25">
      <c r="R52352" s="15">
        <v>1</v>
      </c>
    </row>
    <row r="52353" spans="18:18" x14ac:dyDescent="0.25">
      <c r="R52353" s="15">
        <v>1</v>
      </c>
    </row>
    <row r="52354" spans="18:18" x14ac:dyDescent="0.25">
      <c r="R52354" s="15">
        <v>1</v>
      </c>
    </row>
    <row r="52355" spans="18:18" x14ac:dyDescent="0.25">
      <c r="R52355" s="15">
        <v>1</v>
      </c>
    </row>
    <row r="52356" spans="18:18" x14ac:dyDescent="0.25">
      <c r="R52356" s="15">
        <v>1</v>
      </c>
    </row>
    <row r="52357" spans="18:18" x14ac:dyDescent="0.25">
      <c r="R52357" s="15">
        <v>1</v>
      </c>
    </row>
    <row r="52358" spans="18:18" x14ac:dyDescent="0.25">
      <c r="R52358" s="15">
        <v>1</v>
      </c>
    </row>
    <row r="52359" spans="18:18" x14ac:dyDescent="0.25">
      <c r="R52359" s="15">
        <v>1</v>
      </c>
    </row>
    <row r="52360" spans="18:18" x14ac:dyDescent="0.25">
      <c r="R52360" s="15">
        <v>1</v>
      </c>
    </row>
    <row r="52361" spans="18:18" x14ac:dyDescent="0.25">
      <c r="R52361" s="15">
        <v>1</v>
      </c>
    </row>
    <row r="52362" spans="18:18" x14ac:dyDescent="0.25">
      <c r="R52362" s="15">
        <v>1</v>
      </c>
    </row>
    <row r="52363" spans="18:18" x14ac:dyDescent="0.25">
      <c r="R52363" s="15">
        <v>1</v>
      </c>
    </row>
    <row r="52364" spans="18:18" x14ac:dyDescent="0.25">
      <c r="R52364" s="15">
        <v>1</v>
      </c>
    </row>
    <row r="52365" spans="18:18" x14ac:dyDescent="0.25">
      <c r="R52365" s="15">
        <v>1</v>
      </c>
    </row>
    <row r="52366" spans="18:18" x14ac:dyDescent="0.25">
      <c r="R52366" s="15">
        <v>1</v>
      </c>
    </row>
    <row r="52367" spans="18:18" x14ac:dyDescent="0.25">
      <c r="R52367" s="15">
        <v>1</v>
      </c>
    </row>
    <row r="52368" spans="18:18" x14ac:dyDescent="0.25">
      <c r="R52368" s="15">
        <v>2</v>
      </c>
    </row>
    <row r="52369" spans="18:18" x14ac:dyDescent="0.25">
      <c r="R52369" s="15">
        <v>2</v>
      </c>
    </row>
    <row r="52370" spans="18:18" x14ac:dyDescent="0.25">
      <c r="R52370" s="15">
        <v>2</v>
      </c>
    </row>
    <row r="52371" spans="18:18" x14ac:dyDescent="0.25">
      <c r="R52371" s="15">
        <v>2</v>
      </c>
    </row>
    <row r="52372" spans="18:18" x14ac:dyDescent="0.25">
      <c r="R52372" s="15">
        <v>2</v>
      </c>
    </row>
    <row r="52373" spans="18:18" x14ac:dyDescent="0.25">
      <c r="R52373" s="15">
        <v>3</v>
      </c>
    </row>
    <row r="52374" spans="18:18" x14ac:dyDescent="0.25">
      <c r="R52374" s="15">
        <v>3</v>
      </c>
    </row>
    <row r="52375" spans="18:18" x14ac:dyDescent="0.25">
      <c r="R52375" s="15">
        <v>3</v>
      </c>
    </row>
    <row r="52376" spans="18:18" x14ac:dyDescent="0.25">
      <c r="R52376" s="15">
        <v>3</v>
      </c>
    </row>
    <row r="52377" spans="18:18" x14ac:dyDescent="0.25">
      <c r="R52377" s="15">
        <v>4</v>
      </c>
    </row>
    <row r="52378" spans="18:18" x14ac:dyDescent="0.25">
      <c r="R52378" s="15">
        <v>4</v>
      </c>
    </row>
    <row r="52379" spans="18:18" x14ac:dyDescent="0.25">
      <c r="R52379" s="15">
        <v>4</v>
      </c>
    </row>
    <row r="52380" spans="18:18" x14ac:dyDescent="0.25">
      <c r="R52380" s="15">
        <v>4</v>
      </c>
    </row>
    <row r="52381" spans="18:18" x14ac:dyDescent="0.25">
      <c r="R52381" s="15">
        <v>4</v>
      </c>
    </row>
    <row r="52382" spans="18:18" x14ac:dyDescent="0.25">
      <c r="R52382" s="15">
        <v>4</v>
      </c>
    </row>
    <row r="52383" spans="18:18" x14ac:dyDescent="0.25">
      <c r="R52383" s="15">
        <v>4</v>
      </c>
    </row>
    <row r="52384" spans="18:18" x14ac:dyDescent="0.25">
      <c r="R52384" s="15">
        <v>4</v>
      </c>
    </row>
    <row r="52385" spans="18:18" x14ac:dyDescent="0.25">
      <c r="R52385" s="15">
        <v>4</v>
      </c>
    </row>
    <row r="52386" spans="18:18" x14ac:dyDescent="0.25">
      <c r="R52386" s="15">
        <v>4</v>
      </c>
    </row>
    <row r="52387" spans="18:18" x14ac:dyDescent="0.25">
      <c r="R52387" s="15">
        <v>4</v>
      </c>
    </row>
    <row r="52388" spans="18:18" x14ac:dyDescent="0.25">
      <c r="R52388" s="15">
        <v>4</v>
      </c>
    </row>
    <row r="52389" spans="18:18" x14ac:dyDescent="0.25">
      <c r="R52389" s="15">
        <v>4</v>
      </c>
    </row>
    <row r="52390" spans="18:18" x14ac:dyDescent="0.25">
      <c r="R52390" s="15">
        <v>4</v>
      </c>
    </row>
    <row r="52391" spans="18:18" x14ac:dyDescent="0.25">
      <c r="R52391" s="15">
        <v>4</v>
      </c>
    </row>
    <row r="52392" spans="18:18" x14ac:dyDescent="0.25">
      <c r="R52392" s="15">
        <v>4</v>
      </c>
    </row>
    <row r="52393" spans="18:18" x14ac:dyDescent="0.25">
      <c r="R52393" s="15">
        <v>4</v>
      </c>
    </row>
    <row r="52394" spans="18:18" x14ac:dyDescent="0.25">
      <c r="R52394" s="15">
        <v>4</v>
      </c>
    </row>
    <row r="52395" spans="18:18" x14ac:dyDescent="0.25">
      <c r="R52395" s="15">
        <v>4</v>
      </c>
    </row>
    <row r="52396" spans="18:18" x14ac:dyDescent="0.25">
      <c r="R52396" s="15">
        <v>4</v>
      </c>
    </row>
    <row r="52397" spans="18:18" x14ac:dyDescent="0.25">
      <c r="R52397" s="15">
        <v>4</v>
      </c>
    </row>
    <row r="52398" spans="18:18" x14ac:dyDescent="0.25">
      <c r="R52398" s="15">
        <v>4</v>
      </c>
    </row>
    <row r="52399" spans="18:18" x14ac:dyDescent="0.25">
      <c r="R52399" s="15">
        <v>4</v>
      </c>
    </row>
    <row r="52400" spans="18:18" x14ac:dyDescent="0.25">
      <c r="R52400" s="15">
        <v>4</v>
      </c>
    </row>
    <row r="52401" spans="18:18" x14ac:dyDescent="0.25">
      <c r="R52401" s="15">
        <v>4</v>
      </c>
    </row>
    <row r="52402" spans="18:18" x14ac:dyDescent="0.25">
      <c r="R52402" s="15">
        <v>4</v>
      </c>
    </row>
    <row r="52403" spans="18:18" x14ac:dyDescent="0.25">
      <c r="R52403" s="15">
        <v>4</v>
      </c>
    </row>
    <row r="52404" spans="18:18" x14ac:dyDescent="0.25">
      <c r="R52404" s="15">
        <v>4</v>
      </c>
    </row>
    <row r="52405" spans="18:18" x14ac:dyDescent="0.25">
      <c r="R52405" s="15">
        <v>4</v>
      </c>
    </row>
    <row r="52406" spans="18:18" x14ac:dyDescent="0.25">
      <c r="R52406" s="15">
        <v>4</v>
      </c>
    </row>
    <row r="52407" spans="18:18" x14ac:dyDescent="0.25">
      <c r="R52407" s="15">
        <v>4</v>
      </c>
    </row>
    <row r="52408" spans="18:18" x14ac:dyDescent="0.25">
      <c r="R52408" s="15">
        <v>1</v>
      </c>
    </row>
    <row r="52409" spans="18:18" x14ac:dyDescent="0.25">
      <c r="R52409" s="15">
        <v>1</v>
      </c>
    </row>
    <row r="52410" spans="18:18" x14ac:dyDescent="0.25">
      <c r="R52410" s="15">
        <v>1</v>
      </c>
    </row>
    <row r="52411" spans="18:18" x14ac:dyDescent="0.25">
      <c r="R52411" s="15">
        <v>1</v>
      </c>
    </row>
    <row r="52412" spans="18:18" x14ac:dyDescent="0.25">
      <c r="R52412" s="15">
        <v>1</v>
      </c>
    </row>
    <row r="52413" spans="18:18" x14ac:dyDescent="0.25">
      <c r="R52413" s="15">
        <v>1</v>
      </c>
    </row>
    <row r="52414" spans="18:18" x14ac:dyDescent="0.25">
      <c r="R52414" s="15">
        <v>1</v>
      </c>
    </row>
    <row r="52415" spans="18:18" x14ac:dyDescent="0.25">
      <c r="R52415" s="15">
        <v>1</v>
      </c>
    </row>
    <row r="52416" spans="18:18" x14ac:dyDescent="0.25">
      <c r="R52416" s="15">
        <v>1</v>
      </c>
    </row>
    <row r="52417" spans="18:18" x14ac:dyDescent="0.25">
      <c r="R52417" s="15">
        <v>1</v>
      </c>
    </row>
    <row r="52418" spans="18:18" x14ac:dyDescent="0.25">
      <c r="R52418" s="15">
        <v>1</v>
      </c>
    </row>
    <row r="52419" spans="18:18" x14ac:dyDescent="0.25">
      <c r="R52419" s="15">
        <v>1</v>
      </c>
    </row>
    <row r="52420" spans="18:18" x14ac:dyDescent="0.25">
      <c r="R52420" s="15">
        <v>1</v>
      </c>
    </row>
    <row r="52421" spans="18:18" x14ac:dyDescent="0.25">
      <c r="R52421" s="15">
        <v>1</v>
      </c>
    </row>
    <row r="52422" spans="18:18" x14ac:dyDescent="0.25">
      <c r="R52422" s="15">
        <v>1</v>
      </c>
    </row>
    <row r="52423" spans="18:18" x14ac:dyDescent="0.25">
      <c r="R52423" s="15">
        <v>1</v>
      </c>
    </row>
    <row r="52424" spans="18:18" x14ac:dyDescent="0.25">
      <c r="R52424" s="15">
        <v>1</v>
      </c>
    </row>
    <row r="52425" spans="18:18" x14ac:dyDescent="0.25">
      <c r="R52425" s="15">
        <v>1</v>
      </c>
    </row>
    <row r="52426" spans="18:18" x14ac:dyDescent="0.25">
      <c r="R52426" s="15">
        <v>1</v>
      </c>
    </row>
    <row r="52427" spans="18:18" x14ac:dyDescent="0.25">
      <c r="R52427" s="15">
        <v>1</v>
      </c>
    </row>
    <row r="52428" spans="18:18" x14ac:dyDescent="0.25">
      <c r="R52428" s="15">
        <v>1</v>
      </c>
    </row>
    <row r="52429" spans="18:18" x14ac:dyDescent="0.25">
      <c r="R52429" s="15">
        <v>1</v>
      </c>
    </row>
    <row r="52430" spans="18:18" x14ac:dyDescent="0.25">
      <c r="R52430" s="15">
        <v>1</v>
      </c>
    </row>
    <row r="52431" spans="18:18" x14ac:dyDescent="0.25">
      <c r="R52431" s="15">
        <v>1</v>
      </c>
    </row>
    <row r="52432" spans="18:18" x14ac:dyDescent="0.25">
      <c r="R52432" s="15">
        <v>1</v>
      </c>
    </row>
    <row r="52433" spans="18:18" x14ac:dyDescent="0.25">
      <c r="R52433" s="15">
        <v>1</v>
      </c>
    </row>
    <row r="52434" spans="18:18" x14ac:dyDescent="0.25">
      <c r="R52434" s="15">
        <v>1</v>
      </c>
    </row>
    <row r="52435" spans="18:18" x14ac:dyDescent="0.25">
      <c r="R52435" s="15">
        <v>1</v>
      </c>
    </row>
    <row r="52436" spans="18:18" x14ac:dyDescent="0.25">
      <c r="R52436" s="15">
        <v>1</v>
      </c>
    </row>
    <row r="52437" spans="18:18" x14ac:dyDescent="0.25">
      <c r="R52437" s="15">
        <v>1</v>
      </c>
    </row>
    <row r="52438" spans="18:18" x14ac:dyDescent="0.25">
      <c r="R52438" s="15">
        <v>1</v>
      </c>
    </row>
    <row r="52439" spans="18:18" x14ac:dyDescent="0.25">
      <c r="R52439" s="15">
        <v>1</v>
      </c>
    </row>
    <row r="52440" spans="18:18" x14ac:dyDescent="0.25">
      <c r="R52440" s="15">
        <v>1</v>
      </c>
    </row>
    <row r="52441" spans="18:18" x14ac:dyDescent="0.25">
      <c r="R52441" s="15">
        <v>1</v>
      </c>
    </row>
    <row r="52442" spans="18:18" x14ac:dyDescent="0.25">
      <c r="R52442" s="15">
        <v>1</v>
      </c>
    </row>
    <row r="52443" spans="18:18" x14ac:dyDescent="0.25">
      <c r="R52443" s="15">
        <v>1</v>
      </c>
    </row>
    <row r="52444" spans="18:18" x14ac:dyDescent="0.25">
      <c r="R52444" s="15">
        <v>1</v>
      </c>
    </row>
    <row r="52445" spans="18:18" x14ac:dyDescent="0.25">
      <c r="R52445" s="15">
        <v>1</v>
      </c>
    </row>
    <row r="52446" spans="18:18" x14ac:dyDescent="0.25">
      <c r="R52446" s="15">
        <v>1</v>
      </c>
    </row>
    <row r="52447" spans="18:18" x14ac:dyDescent="0.25">
      <c r="R52447" s="15">
        <v>1</v>
      </c>
    </row>
    <row r="52448" spans="18:18" x14ac:dyDescent="0.25">
      <c r="R52448" s="15">
        <v>1</v>
      </c>
    </row>
    <row r="52449" spans="18:18" x14ac:dyDescent="0.25">
      <c r="R52449" s="15">
        <v>1</v>
      </c>
    </row>
    <row r="52450" spans="18:18" x14ac:dyDescent="0.25">
      <c r="R52450" s="15">
        <v>1</v>
      </c>
    </row>
    <row r="52451" spans="18:18" x14ac:dyDescent="0.25">
      <c r="R52451" s="15">
        <v>1</v>
      </c>
    </row>
    <row r="52452" spans="18:18" x14ac:dyDescent="0.25">
      <c r="R52452" s="15">
        <v>1</v>
      </c>
    </row>
    <row r="52453" spans="18:18" x14ac:dyDescent="0.25">
      <c r="R52453" s="15">
        <v>1</v>
      </c>
    </row>
    <row r="52454" spans="18:18" x14ac:dyDescent="0.25">
      <c r="R52454" s="15">
        <v>1</v>
      </c>
    </row>
    <row r="52455" spans="18:18" x14ac:dyDescent="0.25">
      <c r="R52455" s="15">
        <v>1</v>
      </c>
    </row>
    <row r="52456" spans="18:18" x14ac:dyDescent="0.25">
      <c r="R52456" s="15">
        <v>1</v>
      </c>
    </row>
    <row r="52457" spans="18:18" x14ac:dyDescent="0.25">
      <c r="R52457" s="15">
        <v>1</v>
      </c>
    </row>
    <row r="52458" spans="18:18" x14ac:dyDescent="0.25">
      <c r="R52458" s="15">
        <v>1</v>
      </c>
    </row>
    <row r="52459" spans="18:18" x14ac:dyDescent="0.25">
      <c r="R52459" s="15">
        <v>1</v>
      </c>
    </row>
    <row r="52460" spans="18:18" x14ac:dyDescent="0.25">
      <c r="R52460" s="15">
        <v>1</v>
      </c>
    </row>
    <row r="52461" spans="18:18" x14ac:dyDescent="0.25">
      <c r="R52461" s="15">
        <v>1</v>
      </c>
    </row>
    <row r="52462" spans="18:18" x14ac:dyDescent="0.25">
      <c r="R52462" s="15">
        <v>2</v>
      </c>
    </row>
    <row r="52463" spans="18:18" x14ac:dyDescent="0.25">
      <c r="R52463" s="15">
        <v>2</v>
      </c>
    </row>
    <row r="52464" spans="18:18" x14ac:dyDescent="0.25">
      <c r="R52464" s="15">
        <v>2</v>
      </c>
    </row>
    <row r="52465" spans="18:18" x14ac:dyDescent="0.25">
      <c r="R52465" s="15">
        <v>2</v>
      </c>
    </row>
    <row r="52466" spans="18:18" x14ac:dyDescent="0.25">
      <c r="R52466" s="15">
        <v>2</v>
      </c>
    </row>
    <row r="52467" spans="18:18" x14ac:dyDescent="0.25">
      <c r="R52467" s="15">
        <v>2</v>
      </c>
    </row>
    <row r="52468" spans="18:18" x14ac:dyDescent="0.25">
      <c r="R52468" s="15">
        <v>2</v>
      </c>
    </row>
    <row r="52469" spans="18:18" x14ac:dyDescent="0.25">
      <c r="R52469" s="15">
        <v>2</v>
      </c>
    </row>
    <row r="52470" spans="18:18" x14ac:dyDescent="0.25">
      <c r="R52470" s="15">
        <v>2</v>
      </c>
    </row>
    <row r="52471" spans="18:18" x14ac:dyDescent="0.25">
      <c r="R52471" s="15">
        <v>2</v>
      </c>
    </row>
    <row r="52472" spans="18:18" x14ac:dyDescent="0.25">
      <c r="R52472" s="15">
        <v>2</v>
      </c>
    </row>
    <row r="52473" spans="18:18" x14ac:dyDescent="0.25">
      <c r="R52473" s="15">
        <v>2</v>
      </c>
    </row>
    <row r="52474" spans="18:18" x14ac:dyDescent="0.25">
      <c r="R52474" s="15">
        <v>2</v>
      </c>
    </row>
    <row r="52475" spans="18:18" x14ac:dyDescent="0.25">
      <c r="R52475" s="15">
        <v>2</v>
      </c>
    </row>
    <row r="52476" spans="18:18" x14ac:dyDescent="0.25">
      <c r="R52476" s="15">
        <v>2</v>
      </c>
    </row>
    <row r="52477" spans="18:18" x14ac:dyDescent="0.25">
      <c r="R52477" s="15">
        <v>2</v>
      </c>
    </row>
    <row r="52478" spans="18:18" x14ac:dyDescent="0.25">
      <c r="R52478" s="15">
        <v>2</v>
      </c>
    </row>
    <row r="52479" spans="18:18" x14ac:dyDescent="0.25">
      <c r="R52479" s="15">
        <v>2</v>
      </c>
    </row>
    <row r="52480" spans="18:18" x14ac:dyDescent="0.25">
      <c r="R52480" s="15">
        <v>2</v>
      </c>
    </row>
    <row r="52481" spans="18:18" x14ac:dyDescent="0.25">
      <c r="R52481" s="15">
        <v>2</v>
      </c>
    </row>
    <row r="52482" spans="18:18" x14ac:dyDescent="0.25">
      <c r="R52482" s="15">
        <v>2</v>
      </c>
    </row>
    <row r="52483" spans="18:18" x14ac:dyDescent="0.25">
      <c r="R52483" s="15">
        <v>2</v>
      </c>
    </row>
    <row r="52484" spans="18:18" x14ac:dyDescent="0.25">
      <c r="R52484" s="15">
        <v>2</v>
      </c>
    </row>
    <row r="52485" spans="18:18" x14ac:dyDescent="0.25">
      <c r="R52485" s="15">
        <v>2</v>
      </c>
    </row>
    <row r="52486" spans="18:18" x14ac:dyDescent="0.25">
      <c r="R52486" s="15">
        <v>2</v>
      </c>
    </row>
    <row r="52487" spans="18:18" x14ac:dyDescent="0.25">
      <c r="R52487" s="15">
        <v>2</v>
      </c>
    </row>
    <row r="52488" spans="18:18" x14ac:dyDescent="0.25">
      <c r="R52488" s="15">
        <v>2</v>
      </c>
    </row>
    <row r="52489" spans="18:18" x14ac:dyDescent="0.25">
      <c r="R52489" s="15">
        <v>2</v>
      </c>
    </row>
    <row r="52490" spans="18:18" x14ac:dyDescent="0.25">
      <c r="R52490" s="15">
        <v>2</v>
      </c>
    </row>
    <row r="52491" spans="18:18" x14ac:dyDescent="0.25">
      <c r="R52491" s="15">
        <v>2</v>
      </c>
    </row>
    <row r="52492" spans="18:18" x14ac:dyDescent="0.25">
      <c r="R52492" s="15">
        <v>2</v>
      </c>
    </row>
    <row r="52493" spans="18:18" x14ac:dyDescent="0.25">
      <c r="R52493" s="15">
        <v>2</v>
      </c>
    </row>
    <row r="52494" spans="18:18" x14ac:dyDescent="0.25">
      <c r="R52494" s="15">
        <v>1</v>
      </c>
    </row>
    <row r="52495" spans="18:18" x14ac:dyDescent="0.25">
      <c r="R52495" s="15">
        <v>1</v>
      </c>
    </row>
    <row r="52496" spans="18:18" x14ac:dyDescent="0.25">
      <c r="R52496" s="15">
        <v>1</v>
      </c>
    </row>
    <row r="52497" spans="18:18" x14ac:dyDescent="0.25">
      <c r="R52497" s="15">
        <v>1</v>
      </c>
    </row>
    <row r="52498" spans="18:18" x14ac:dyDescent="0.25">
      <c r="R52498" s="15">
        <v>1</v>
      </c>
    </row>
    <row r="52499" spans="18:18" x14ac:dyDescent="0.25">
      <c r="R52499" s="15">
        <v>1</v>
      </c>
    </row>
    <row r="52500" spans="18:18" x14ac:dyDescent="0.25">
      <c r="R52500" s="15">
        <v>1</v>
      </c>
    </row>
    <row r="52501" spans="18:18" x14ac:dyDescent="0.25">
      <c r="R52501" s="15">
        <v>1</v>
      </c>
    </row>
    <row r="52502" spans="18:18" x14ac:dyDescent="0.25">
      <c r="R52502" s="15">
        <v>1</v>
      </c>
    </row>
    <row r="52503" spans="18:18" x14ac:dyDescent="0.25">
      <c r="R52503" s="15">
        <v>1</v>
      </c>
    </row>
    <row r="52504" spans="18:18" x14ac:dyDescent="0.25">
      <c r="R52504" s="15">
        <v>1</v>
      </c>
    </row>
    <row r="52505" spans="18:18" x14ac:dyDescent="0.25">
      <c r="R52505" s="15">
        <v>1</v>
      </c>
    </row>
    <row r="52506" spans="18:18" x14ac:dyDescent="0.25">
      <c r="R52506" s="15">
        <v>1</v>
      </c>
    </row>
    <row r="52507" spans="18:18" x14ac:dyDescent="0.25">
      <c r="R52507" s="15">
        <v>1</v>
      </c>
    </row>
    <row r="52508" spans="18:18" x14ac:dyDescent="0.25">
      <c r="R52508" s="15">
        <v>1</v>
      </c>
    </row>
    <row r="52509" spans="18:18" x14ac:dyDescent="0.25">
      <c r="R52509" s="15">
        <v>1</v>
      </c>
    </row>
    <row r="52510" spans="18:18" x14ac:dyDescent="0.25">
      <c r="R52510" s="15">
        <v>1</v>
      </c>
    </row>
    <row r="52511" spans="18:18" x14ac:dyDescent="0.25">
      <c r="R52511" s="15">
        <v>1</v>
      </c>
    </row>
    <row r="52512" spans="18:18" x14ac:dyDescent="0.25">
      <c r="R52512" s="15">
        <v>1</v>
      </c>
    </row>
    <row r="52513" spans="18:18" x14ac:dyDescent="0.25">
      <c r="R52513" s="15">
        <v>1</v>
      </c>
    </row>
    <row r="52514" spans="18:18" x14ac:dyDescent="0.25">
      <c r="R52514" s="15">
        <v>1</v>
      </c>
    </row>
    <row r="52515" spans="18:18" x14ac:dyDescent="0.25">
      <c r="R52515" s="15">
        <v>1</v>
      </c>
    </row>
    <row r="52516" spans="18:18" x14ac:dyDescent="0.25">
      <c r="R52516" s="15">
        <v>1</v>
      </c>
    </row>
    <row r="52517" spans="18:18" x14ac:dyDescent="0.25">
      <c r="R52517" s="15">
        <v>1</v>
      </c>
    </row>
    <row r="52518" spans="18:18" x14ac:dyDescent="0.25">
      <c r="R52518" s="15">
        <v>1</v>
      </c>
    </row>
    <row r="52519" spans="18:18" x14ac:dyDescent="0.25">
      <c r="R52519" s="15">
        <v>1</v>
      </c>
    </row>
    <row r="52520" spans="18:18" x14ac:dyDescent="0.25">
      <c r="R52520" s="15">
        <v>1</v>
      </c>
    </row>
    <row r="52521" spans="18:18" x14ac:dyDescent="0.25">
      <c r="R52521" s="15">
        <v>1</v>
      </c>
    </row>
    <row r="52522" spans="18:18" x14ac:dyDescent="0.25">
      <c r="R52522" s="15">
        <v>1</v>
      </c>
    </row>
    <row r="52523" spans="18:18" x14ac:dyDescent="0.25">
      <c r="R52523" s="15">
        <v>1</v>
      </c>
    </row>
    <row r="52524" spans="18:18" x14ac:dyDescent="0.25">
      <c r="R52524" s="15">
        <v>1</v>
      </c>
    </row>
    <row r="52525" spans="18:18" x14ac:dyDescent="0.25">
      <c r="R52525" s="15">
        <v>1</v>
      </c>
    </row>
    <row r="52526" spans="18:18" x14ac:dyDescent="0.25">
      <c r="R52526" s="15">
        <v>1</v>
      </c>
    </row>
    <row r="52527" spans="18:18" x14ac:dyDescent="0.25">
      <c r="R52527" s="15">
        <v>1</v>
      </c>
    </row>
    <row r="52528" spans="18:18" x14ac:dyDescent="0.25">
      <c r="R52528" s="15">
        <v>1</v>
      </c>
    </row>
    <row r="52529" spans="18:18" x14ac:dyDescent="0.25">
      <c r="R52529" s="15">
        <v>1</v>
      </c>
    </row>
    <row r="52530" spans="18:18" x14ac:dyDescent="0.25">
      <c r="R52530" s="15">
        <v>1</v>
      </c>
    </row>
    <row r="52531" spans="18:18" x14ac:dyDescent="0.25">
      <c r="R52531" s="15">
        <v>1</v>
      </c>
    </row>
    <row r="52532" spans="18:18" x14ac:dyDescent="0.25">
      <c r="R52532" s="15">
        <v>1</v>
      </c>
    </row>
    <row r="52533" spans="18:18" x14ac:dyDescent="0.25">
      <c r="R52533" s="15">
        <v>1</v>
      </c>
    </row>
    <row r="52534" spans="18:18" x14ac:dyDescent="0.25">
      <c r="R52534" s="15">
        <v>1</v>
      </c>
    </row>
    <row r="52535" spans="18:18" x14ac:dyDescent="0.25">
      <c r="R52535" s="15">
        <v>1</v>
      </c>
    </row>
    <row r="52536" spans="18:18" x14ac:dyDescent="0.25">
      <c r="R52536" s="15">
        <v>1</v>
      </c>
    </row>
    <row r="52537" spans="18:18" x14ac:dyDescent="0.25">
      <c r="R52537" s="15">
        <v>1</v>
      </c>
    </row>
    <row r="52538" spans="18:18" x14ac:dyDescent="0.25">
      <c r="R52538" s="15">
        <v>1</v>
      </c>
    </row>
    <row r="52539" spans="18:18" x14ac:dyDescent="0.25">
      <c r="R52539" s="15">
        <v>1</v>
      </c>
    </row>
    <row r="52540" spans="18:18" x14ac:dyDescent="0.25">
      <c r="R52540" s="15">
        <v>1</v>
      </c>
    </row>
    <row r="52541" spans="18:18" x14ac:dyDescent="0.25">
      <c r="R52541" s="15">
        <v>1</v>
      </c>
    </row>
    <row r="52542" spans="18:18" x14ac:dyDescent="0.25">
      <c r="R52542" s="15">
        <v>1</v>
      </c>
    </row>
    <row r="52543" spans="18:18" x14ac:dyDescent="0.25">
      <c r="R52543" s="15">
        <v>1</v>
      </c>
    </row>
    <row r="52544" spans="18:18" x14ac:dyDescent="0.25">
      <c r="R52544" s="15">
        <v>1</v>
      </c>
    </row>
    <row r="52545" spans="18:18" x14ac:dyDescent="0.25">
      <c r="R52545" s="15">
        <v>1</v>
      </c>
    </row>
    <row r="52546" spans="18:18" x14ac:dyDescent="0.25">
      <c r="R52546" s="15">
        <v>1</v>
      </c>
    </row>
    <row r="52547" spans="18:18" x14ac:dyDescent="0.25">
      <c r="R52547" s="15">
        <v>1</v>
      </c>
    </row>
    <row r="52548" spans="18:18" x14ac:dyDescent="0.25">
      <c r="R52548" s="15">
        <v>1</v>
      </c>
    </row>
    <row r="52549" spans="18:18" x14ac:dyDescent="0.25">
      <c r="R52549" s="15">
        <v>1</v>
      </c>
    </row>
    <row r="52550" spans="18:18" x14ac:dyDescent="0.25">
      <c r="R52550" s="15">
        <v>1</v>
      </c>
    </row>
    <row r="52551" spans="18:18" x14ac:dyDescent="0.25">
      <c r="R52551" s="15">
        <v>1</v>
      </c>
    </row>
    <row r="52552" spans="18:18" x14ac:dyDescent="0.25">
      <c r="R52552" s="15">
        <v>1</v>
      </c>
    </row>
    <row r="52553" spans="18:18" x14ac:dyDescent="0.25">
      <c r="R52553" s="15">
        <v>1</v>
      </c>
    </row>
    <row r="52554" spans="18:18" x14ac:dyDescent="0.25">
      <c r="R52554" s="15">
        <v>1</v>
      </c>
    </row>
    <row r="52555" spans="18:18" x14ac:dyDescent="0.25">
      <c r="R52555" s="15">
        <v>1</v>
      </c>
    </row>
    <row r="52556" spans="18:18" x14ac:dyDescent="0.25">
      <c r="R52556" s="15">
        <v>1</v>
      </c>
    </row>
    <row r="52557" spans="18:18" x14ac:dyDescent="0.25">
      <c r="R52557" s="15">
        <v>1</v>
      </c>
    </row>
    <row r="52558" spans="18:18" x14ac:dyDescent="0.25">
      <c r="R52558" s="15">
        <v>1</v>
      </c>
    </row>
    <row r="52559" spans="18:18" x14ac:dyDescent="0.25">
      <c r="R52559" s="15">
        <v>1</v>
      </c>
    </row>
    <row r="52560" spans="18:18" x14ac:dyDescent="0.25">
      <c r="R52560" s="15">
        <v>1</v>
      </c>
    </row>
    <row r="52561" spans="18:18" x14ac:dyDescent="0.25">
      <c r="R52561" s="15">
        <v>1</v>
      </c>
    </row>
    <row r="52562" spans="18:18" x14ac:dyDescent="0.25">
      <c r="R52562" s="15">
        <v>1</v>
      </c>
    </row>
    <row r="52563" spans="18:18" x14ac:dyDescent="0.25">
      <c r="R52563" s="15">
        <v>1</v>
      </c>
    </row>
    <row r="52564" spans="18:18" x14ac:dyDescent="0.25">
      <c r="R52564" s="15">
        <v>1</v>
      </c>
    </row>
    <row r="52565" spans="18:18" x14ac:dyDescent="0.25">
      <c r="R52565" s="15">
        <v>1</v>
      </c>
    </row>
    <row r="52566" spans="18:18" x14ac:dyDescent="0.25">
      <c r="R52566" s="15">
        <v>1</v>
      </c>
    </row>
    <row r="52567" spans="18:18" x14ac:dyDescent="0.25">
      <c r="R52567" s="15">
        <v>1</v>
      </c>
    </row>
    <row r="52568" spans="18:18" x14ac:dyDescent="0.25">
      <c r="R52568" s="15">
        <v>1</v>
      </c>
    </row>
    <row r="52569" spans="18:18" x14ac:dyDescent="0.25">
      <c r="R52569" s="15">
        <v>1</v>
      </c>
    </row>
    <row r="52570" spans="18:18" x14ac:dyDescent="0.25">
      <c r="R52570" s="15">
        <v>1</v>
      </c>
    </row>
    <row r="52571" spans="18:18" x14ac:dyDescent="0.25">
      <c r="R52571" s="15">
        <v>1</v>
      </c>
    </row>
    <row r="52572" spans="18:18" x14ac:dyDescent="0.25">
      <c r="R52572" s="15">
        <v>1</v>
      </c>
    </row>
    <row r="52573" spans="18:18" x14ac:dyDescent="0.25">
      <c r="R52573" s="15">
        <v>1</v>
      </c>
    </row>
    <row r="52574" spans="18:18" x14ac:dyDescent="0.25">
      <c r="R52574" s="15">
        <v>1</v>
      </c>
    </row>
    <row r="52575" spans="18:18" x14ac:dyDescent="0.25">
      <c r="R52575" s="15">
        <v>1</v>
      </c>
    </row>
    <row r="52576" spans="18:18" x14ac:dyDescent="0.25">
      <c r="R52576" s="15">
        <v>1</v>
      </c>
    </row>
    <row r="52577" spans="18:18" x14ac:dyDescent="0.25">
      <c r="R52577" s="15">
        <v>1</v>
      </c>
    </row>
    <row r="52578" spans="18:18" x14ac:dyDescent="0.25">
      <c r="R52578" s="15">
        <v>1</v>
      </c>
    </row>
    <row r="52579" spans="18:18" x14ac:dyDescent="0.25">
      <c r="R52579" s="15">
        <v>1</v>
      </c>
    </row>
    <row r="52580" spans="18:18" x14ac:dyDescent="0.25">
      <c r="R52580" s="15">
        <v>1</v>
      </c>
    </row>
    <row r="52581" spans="18:18" x14ac:dyDescent="0.25">
      <c r="R52581" s="15">
        <v>1</v>
      </c>
    </row>
    <row r="52582" spans="18:18" x14ac:dyDescent="0.25">
      <c r="R52582" s="15">
        <v>1</v>
      </c>
    </row>
    <row r="52583" spans="18:18" x14ac:dyDescent="0.25">
      <c r="R52583" s="15">
        <v>1</v>
      </c>
    </row>
    <row r="52584" spans="18:18" x14ac:dyDescent="0.25">
      <c r="R52584" s="15">
        <v>1</v>
      </c>
    </row>
    <row r="52585" spans="18:18" x14ac:dyDescent="0.25">
      <c r="R52585" s="15">
        <v>1</v>
      </c>
    </row>
    <row r="52586" spans="18:18" x14ac:dyDescent="0.25">
      <c r="R52586" s="15">
        <v>1</v>
      </c>
    </row>
    <row r="52587" spans="18:18" x14ac:dyDescent="0.25">
      <c r="R52587" s="15">
        <v>1</v>
      </c>
    </row>
    <row r="52588" spans="18:18" x14ac:dyDescent="0.25">
      <c r="R52588" s="15">
        <v>1</v>
      </c>
    </row>
    <row r="52589" spans="18:18" x14ac:dyDescent="0.25">
      <c r="R52589" s="15">
        <v>1</v>
      </c>
    </row>
    <row r="52590" spans="18:18" x14ac:dyDescent="0.25">
      <c r="R52590" s="15">
        <v>1</v>
      </c>
    </row>
    <row r="52591" spans="18:18" x14ac:dyDescent="0.25">
      <c r="R52591" s="15">
        <v>1</v>
      </c>
    </row>
    <row r="52592" spans="18:18" x14ac:dyDescent="0.25">
      <c r="R52592" s="15">
        <v>1</v>
      </c>
    </row>
    <row r="52593" spans="18:18" x14ac:dyDescent="0.25">
      <c r="R52593" s="15">
        <v>1</v>
      </c>
    </row>
    <row r="52594" spans="18:18" x14ac:dyDescent="0.25">
      <c r="R52594" s="15">
        <v>1</v>
      </c>
    </row>
    <row r="52595" spans="18:18" x14ac:dyDescent="0.25">
      <c r="R52595" s="15">
        <v>1</v>
      </c>
    </row>
    <row r="52596" spans="18:18" x14ac:dyDescent="0.25">
      <c r="R52596" s="15">
        <v>1</v>
      </c>
    </row>
    <row r="52597" spans="18:18" x14ac:dyDescent="0.25">
      <c r="R52597" s="15">
        <v>1</v>
      </c>
    </row>
    <row r="52598" spans="18:18" x14ac:dyDescent="0.25">
      <c r="R52598" s="15">
        <v>1</v>
      </c>
    </row>
    <row r="52599" spans="18:18" x14ac:dyDescent="0.25">
      <c r="R52599" s="15">
        <v>1</v>
      </c>
    </row>
    <row r="52600" spans="18:18" x14ac:dyDescent="0.25">
      <c r="R52600" s="15">
        <v>1</v>
      </c>
    </row>
    <row r="52601" spans="18:18" x14ac:dyDescent="0.25">
      <c r="R52601" s="15">
        <v>1</v>
      </c>
    </row>
    <row r="52602" spans="18:18" x14ac:dyDescent="0.25">
      <c r="R52602" s="15">
        <v>1</v>
      </c>
    </row>
    <row r="52603" spans="18:18" x14ac:dyDescent="0.25">
      <c r="R52603" s="15">
        <v>1</v>
      </c>
    </row>
    <row r="52604" spans="18:18" x14ac:dyDescent="0.25">
      <c r="R52604" s="15">
        <v>1</v>
      </c>
    </row>
    <row r="52605" spans="18:18" x14ac:dyDescent="0.25">
      <c r="R52605" s="15">
        <v>1</v>
      </c>
    </row>
    <row r="52606" spans="18:18" x14ac:dyDescent="0.25">
      <c r="R52606" s="15">
        <v>1</v>
      </c>
    </row>
    <row r="52607" spans="18:18" x14ac:dyDescent="0.25">
      <c r="R52607" s="15">
        <v>1</v>
      </c>
    </row>
    <row r="52608" spans="18:18" x14ac:dyDescent="0.25">
      <c r="R52608" s="15">
        <v>1</v>
      </c>
    </row>
    <row r="52609" spans="18:18" x14ac:dyDescent="0.25">
      <c r="R52609" s="15">
        <v>1</v>
      </c>
    </row>
    <row r="52610" spans="18:18" x14ac:dyDescent="0.25">
      <c r="R52610" s="15">
        <v>1</v>
      </c>
    </row>
    <row r="52611" spans="18:18" x14ac:dyDescent="0.25">
      <c r="R52611" s="15">
        <v>1</v>
      </c>
    </row>
    <row r="52612" spans="18:18" x14ac:dyDescent="0.25">
      <c r="R52612" s="15">
        <v>1</v>
      </c>
    </row>
    <row r="52613" spans="18:18" x14ac:dyDescent="0.25">
      <c r="R52613" s="15">
        <v>1</v>
      </c>
    </row>
    <row r="52614" spans="18:18" x14ac:dyDescent="0.25">
      <c r="R52614" s="15">
        <v>1</v>
      </c>
    </row>
    <row r="52615" spans="18:18" x14ac:dyDescent="0.25">
      <c r="R52615" s="15">
        <v>1</v>
      </c>
    </row>
    <row r="52616" spans="18:18" x14ac:dyDescent="0.25">
      <c r="R52616" s="15">
        <v>1</v>
      </c>
    </row>
    <row r="52617" spans="18:18" x14ac:dyDescent="0.25">
      <c r="R52617" s="15">
        <v>1</v>
      </c>
    </row>
    <row r="52618" spans="18:18" x14ac:dyDescent="0.25">
      <c r="R52618" s="15">
        <v>1</v>
      </c>
    </row>
    <row r="52619" spans="18:18" x14ac:dyDescent="0.25">
      <c r="R52619" s="15">
        <v>1</v>
      </c>
    </row>
    <row r="52620" spans="18:18" x14ac:dyDescent="0.25">
      <c r="R52620" s="15">
        <v>1</v>
      </c>
    </row>
    <row r="52621" spans="18:18" x14ac:dyDescent="0.25">
      <c r="R52621" s="15">
        <v>1</v>
      </c>
    </row>
    <row r="52622" spans="18:18" x14ac:dyDescent="0.25">
      <c r="R52622" s="15">
        <v>1</v>
      </c>
    </row>
    <row r="52623" spans="18:18" x14ac:dyDescent="0.25">
      <c r="R52623" s="15">
        <v>1</v>
      </c>
    </row>
    <row r="52624" spans="18:18" x14ac:dyDescent="0.25">
      <c r="R52624" s="15">
        <v>1</v>
      </c>
    </row>
    <row r="52625" spans="18:18" x14ac:dyDescent="0.25">
      <c r="R52625" s="15">
        <v>1</v>
      </c>
    </row>
    <row r="52626" spans="18:18" x14ac:dyDescent="0.25">
      <c r="R52626" s="15">
        <v>1</v>
      </c>
    </row>
    <row r="52627" spans="18:18" x14ac:dyDescent="0.25">
      <c r="R52627" s="15">
        <v>1</v>
      </c>
    </row>
    <row r="52628" spans="18:18" x14ac:dyDescent="0.25">
      <c r="R52628" s="15">
        <v>1</v>
      </c>
    </row>
    <row r="52629" spans="18:18" x14ac:dyDescent="0.25">
      <c r="R52629" s="15">
        <v>1</v>
      </c>
    </row>
    <row r="52630" spans="18:18" x14ac:dyDescent="0.25">
      <c r="R52630" s="15">
        <v>1</v>
      </c>
    </row>
    <row r="52631" spans="18:18" x14ac:dyDescent="0.25">
      <c r="R52631" s="15">
        <v>1</v>
      </c>
    </row>
    <row r="52632" spans="18:18" x14ac:dyDescent="0.25">
      <c r="R52632" s="15">
        <v>1</v>
      </c>
    </row>
    <row r="52633" spans="18:18" x14ac:dyDescent="0.25">
      <c r="R52633" s="15">
        <v>1</v>
      </c>
    </row>
    <row r="52634" spans="18:18" x14ac:dyDescent="0.25">
      <c r="R52634" s="15">
        <v>1</v>
      </c>
    </row>
    <row r="52635" spans="18:18" x14ac:dyDescent="0.25">
      <c r="R52635" s="15">
        <v>1</v>
      </c>
    </row>
    <row r="52636" spans="18:18" x14ac:dyDescent="0.25">
      <c r="R52636" s="15">
        <v>1</v>
      </c>
    </row>
    <row r="52637" spans="18:18" x14ac:dyDescent="0.25">
      <c r="R52637" s="15">
        <v>1</v>
      </c>
    </row>
    <row r="52638" spans="18:18" x14ac:dyDescent="0.25">
      <c r="R52638" s="15">
        <v>1</v>
      </c>
    </row>
    <row r="52639" spans="18:18" x14ac:dyDescent="0.25">
      <c r="R52639" s="15">
        <v>1</v>
      </c>
    </row>
    <row r="52640" spans="18:18" x14ac:dyDescent="0.25">
      <c r="R52640" s="15">
        <v>1</v>
      </c>
    </row>
    <row r="52641" spans="18:18" x14ac:dyDescent="0.25">
      <c r="R52641" s="15">
        <v>1</v>
      </c>
    </row>
    <row r="52642" spans="18:18" x14ac:dyDescent="0.25">
      <c r="R52642" s="15">
        <v>1</v>
      </c>
    </row>
    <row r="52643" spans="18:18" x14ac:dyDescent="0.25">
      <c r="R52643" s="15">
        <v>1</v>
      </c>
    </row>
    <row r="52644" spans="18:18" x14ac:dyDescent="0.25">
      <c r="R52644" s="15">
        <v>1</v>
      </c>
    </row>
    <row r="52645" spans="18:18" x14ac:dyDescent="0.25">
      <c r="R52645" s="15">
        <v>1</v>
      </c>
    </row>
    <row r="52646" spans="18:18" x14ac:dyDescent="0.25">
      <c r="R52646" s="15">
        <v>1</v>
      </c>
    </row>
    <row r="52647" spans="18:18" x14ac:dyDescent="0.25">
      <c r="R52647" s="15">
        <v>1</v>
      </c>
    </row>
    <row r="52648" spans="18:18" x14ac:dyDescent="0.25">
      <c r="R52648" s="15">
        <v>1</v>
      </c>
    </row>
    <row r="52649" spans="18:18" x14ac:dyDescent="0.25">
      <c r="R52649" s="15">
        <v>1</v>
      </c>
    </row>
    <row r="52650" spans="18:18" x14ac:dyDescent="0.25">
      <c r="R52650" s="15">
        <v>1</v>
      </c>
    </row>
    <row r="52651" spans="18:18" x14ac:dyDescent="0.25">
      <c r="R52651" s="15">
        <v>1</v>
      </c>
    </row>
    <row r="52652" spans="18:18" x14ac:dyDescent="0.25">
      <c r="R52652" s="15">
        <v>1</v>
      </c>
    </row>
    <row r="52653" spans="18:18" x14ac:dyDescent="0.25">
      <c r="R52653" s="15">
        <v>1</v>
      </c>
    </row>
    <row r="52654" spans="18:18" x14ac:dyDescent="0.25">
      <c r="R52654" s="15">
        <v>1</v>
      </c>
    </row>
    <row r="52655" spans="18:18" x14ac:dyDescent="0.25">
      <c r="R52655" s="15">
        <v>1</v>
      </c>
    </row>
    <row r="52656" spans="18:18" x14ac:dyDescent="0.25">
      <c r="R52656" s="15">
        <v>1</v>
      </c>
    </row>
    <row r="52657" spans="18:18" x14ac:dyDescent="0.25">
      <c r="R52657" s="15">
        <v>1</v>
      </c>
    </row>
    <row r="52658" spans="18:18" x14ac:dyDescent="0.25">
      <c r="R52658" s="15">
        <v>1</v>
      </c>
    </row>
    <row r="52659" spans="18:18" x14ac:dyDescent="0.25">
      <c r="R52659" s="15">
        <v>1</v>
      </c>
    </row>
    <row r="52660" spans="18:18" x14ac:dyDescent="0.25">
      <c r="R52660" s="15">
        <v>1</v>
      </c>
    </row>
    <row r="52661" spans="18:18" x14ac:dyDescent="0.25">
      <c r="R52661" s="15">
        <v>1</v>
      </c>
    </row>
    <row r="52662" spans="18:18" x14ac:dyDescent="0.25">
      <c r="R52662" s="15">
        <v>1</v>
      </c>
    </row>
    <row r="52663" spans="18:18" x14ac:dyDescent="0.25">
      <c r="R52663" s="15">
        <v>1</v>
      </c>
    </row>
    <row r="52664" spans="18:18" x14ac:dyDescent="0.25">
      <c r="R52664" s="15">
        <v>1</v>
      </c>
    </row>
    <row r="52665" spans="18:18" x14ac:dyDescent="0.25">
      <c r="R52665" s="15">
        <v>4</v>
      </c>
    </row>
    <row r="52666" spans="18:18" x14ac:dyDescent="0.25">
      <c r="R52666" s="15">
        <v>4</v>
      </c>
    </row>
    <row r="52667" spans="18:18" x14ac:dyDescent="0.25">
      <c r="R52667" s="15">
        <v>4</v>
      </c>
    </row>
    <row r="52668" spans="18:18" x14ac:dyDescent="0.25">
      <c r="R52668" s="15">
        <v>4</v>
      </c>
    </row>
    <row r="52669" spans="18:18" x14ac:dyDescent="0.25">
      <c r="R52669" s="15">
        <v>4</v>
      </c>
    </row>
    <row r="52670" spans="18:18" x14ac:dyDescent="0.25">
      <c r="R52670" s="15">
        <v>4</v>
      </c>
    </row>
    <row r="52671" spans="18:18" x14ac:dyDescent="0.25">
      <c r="R52671" s="15">
        <v>4</v>
      </c>
    </row>
    <row r="52672" spans="18:18" x14ac:dyDescent="0.25">
      <c r="R52672" s="15">
        <v>4</v>
      </c>
    </row>
    <row r="52673" spans="18:18" x14ac:dyDescent="0.25">
      <c r="R52673" s="15">
        <v>4</v>
      </c>
    </row>
    <row r="52674" spans="18:18" x14ac:dyDescent="0.25">
      <c r="R52674" s="15">
        <v>4</v>
      </c>
    </row>
    <row r="52675" spans="18:18" x14ac:dyDescent="0.25">
      <c r="R52675" s="15">
        <v>4</v>
      </c>
    </row>
    <row r="52676" spans="18:18" x14ac:dyDescent="0.25">
      <c r="R52676" s="15">
        <v>4</v>
      </c>
    </row>
    <row r="52677" spans="18:18" x14ac:dyDescent="0.25">
      <c r="R52677" s="15">
        <v>4</v>
      </c>
    </row>
    <row r="52678" spans="18:18" x14ac:dyDescent="0.25">
      <c r="R52678" s="15">
        <v>4</v>
      </c>
    </row>
    <row r="52679" spans="18:18" x14ac:dyDescent="0.25">
      <c r="R52679" s="15">
        <v>4</v>
      </c>
    </row>
    <row r="52680" spans="18:18" x14ac:dyDescent="0.25">
      <c r="R52680" s="15">
        <v>4</v>
      </c>
    </row>
    <row r="52681" spans="18:18" x14ac:dyDescent="0.25">
      <c r="R52681" s="15">
        <v>4</v>
      </c>
    </row>
    <row r="52682" spans="18:18" x14ac:dyDescent="0.25">
      <c r="R52682" s="15">
        <v>4</v>
      </c>
    </row>
    <row r="52683" spans="18:18" x14ac:dyDescent="0.25">
      <c r="R52683" s="15">
        <v>4</v>
      </c>
    </row>
    <row r="52684" spans="18:18" x14ac:dyDescent="0.25">
      <c r="R52684" s="15">
        <v>4</v>
      </c>
    </row>
    <row r="52685" spans="18:18" x14ac:dyDescent="0.25">
      <c r="R52685" s="15">
        <v>4</v>
      </c>
    </row>
    <row r="52686" spans="18:18" x14ac:dyDescent="0.25">
      <c r="R52686" s="15">
        <v>4</v>
      </c>
    </row>
    <row r="52687" spans="18:18" x14ac:dyDescent="0.25">
      <c r="R52687" s="15">
        <v>4</v>
      </c>
    </row>
    <row r="52688" spans="18:18" x14ac:dyDescent="0.25">
      <c r="R52688" s="15">
        <v>4</v>
      </c>
    </row>
    <row r="52689" spans="18:18" x14ac:dyDescent="0.25">
      <c r="R52689" s="15">
        <v>4</v>
      </c>
    </row>
    <row r="52690" spans="18:18" x14ac:dyDescent="0.25">
      <c r="R52690" s="15">
        <v>4</v>
      </c>
    </row>
    <row r="52691" spans="18:18" x14ac:dyDescent="0.25">
      <c r="R52691" s="15">
        <v>4</v>
      </c>
    </row>
    <row r="52692" spans="18:18" x14ac:dyDescent="0.25">
      <c r="R52692" s="15">
        <v>4</v>
      </c>
    </row>
    <row r="52693" spans="18:18" x14ac:dyDescent="0.25">
      <c r="R52693" s="15">
        <v>4</v>
      </c>
    </row>
    <row r="52694" spans="18:18" x14ac:dyDescent="0.25">
      <c r="R52694" s="15">
        <v>4</v>
      </c>
    </row>
    <row r="52695" spans="18:18" x14ac:dyDescent="0.25">
      <c r="R52695" s="15">
        <v>4</v>
      </c>
    </row>
    <row r="52696" spans="18:18" x14ac:dyDescent="0.25">
      <c r="R52696" s="15">
        <v>4</v>
      </c>
    </row>
    <row r="52697" spans="18:18" x14ac:dyDescent="0.25">
      <c r="R52697" s="15">
        <v>4</v>
      </c>
    </row>
    <row r="52698" spans="18:18" x14ac:dyDescent="0.25">
      <c r="R52698" s="15">
        <v>4</v>
      </c>
    </row>
    <row r="52699" spans="18:18" x14ac:dyDescent="0.25">
      <c r="R52699" s="15">
        <v>4</v>
      </c>
    </row>
    <row r="52700" spans="18:18" x14ac:dyDescent="0.25">
      <c r="R52700" s="15">
        <v>4</v>
      </c>
    </row>
    <row r="52701" spans="18:18" x14ac:dyDescent="0.25">
      <c r="R52701" s="15">
        <v>4</v>
      </c>
    </row>
    <row r="52702" spans="18:18" x14ac:dyDescent="0.25">
      <c r="R52702" s="15">
        <v>4</v>
      </c>
    </row>
    <row r="52703" spans="18:18" x14ac:dyDescent="0.25">
      <c r="R52703" s="15">
        <v>4</v>
      </c>
    </row>
    <row r="52704" spans="18:18" x14ac:dyDescent="0.25">
      <c r="R52704" s="15">
        <v>4</v>
      </c>
    </row>
    <row r="52705" spans="18:18" x14ac:dyDescent="0.25">
      <c r="R52705" s="15">
        <v>4</v>
      </c>
    </row>
    <row r="52706" spans="18:18" x14ac:dyDescent="0.25">
      <c r="R52706" s="15">
        <v>4</v>
      </c>
    </row>
    <row r="52707" spans="18:18" x14ac:dyDescent="0.25">
      <c r="R52707" s="15">
        <v>4</v>
      </c>
    </row>
    <row r="52708" spans="18:18" x14ac:dyDescent="0.25">
      <c r="R52708" s="15">
        <v>4</v>
      </c>
    </row>
    <row r="52709" spans="18:18" x14ac:dyDescent="0.25">
      <c r="R52709" s="15">
        <v>4</v>
      </c>
    </row>
    <row r="52710" spans="18:18" x14ac:dyDescent="0.25">
      <c r="R52710" s="15">
        <v>4</v>
      </c>
    </row>
    <row r="52711" spans="18:18" x14ac:dyDescent="0.25">
      <c r="R52711" s="15">
        <v>4</v>
      </c>
    </row>
    <row r="52712" spans="18:18" x14ac:dyDescent="0.25">
      <c r="R52712" s="15">
        <v>4</v>
      </c>
    </row>
    <row r="52713" spans="18:18" x14ac:dyDescent="0.25">
      <c r="R52713" s="15">
        <v>4</v>
      </c>
    </row>
    <row r="52714" spans="18:18" x14ac:dyDescent="0.25">
      <c r="R52714" s="15">
        <v>4</v>
      </c>
    </row>
    <row r="52715" spans="18:18" x14ac:dyDescent="0.25">
      <c r="R52715" s="15">
        <v>4</v>
      </c>
    </row>
    <row r="52716" spans="18:18" x14ac:dyDescent="0.25">
      <c r="R52716" s="15">
        <v>4</v>
      </c>
    </row>
    <row r="52717" spans="18:18" x14ac:dyDescent="0.25">
      <c r="R52717" s="15">
        <v>4</v>
      </c>
    </row>
    <row r="52718" spans="18:18" x14ac:dyDescent="0.25">
      <c r="R52718" s="15">
        <v>4</v>
      </c>
    </row>
    <row r="52719" spans="18:18" x14ac:dyDescent="0.25">
      <c r="R52719" s="15">
        <v>4</v>
      </c>
    </row>
    <row r="52720" spans="18:18" x14ac:dyDescent="0.25">
      <c r="R52720" s="15">
        <v>4</v>
      </c>
    </row>
    <row r="52721" spans="18:18" x14ac:dyDescent="0.25">
      <c r="R52721" s="15">
        <v>4</v>
      </c>
    </row>
    <row r="52722" spans="18:18" x14ac:dyDescent="0.25">
      <c r="R52722" s="15">
        <v>4</v>
      </c>
    </row>
    <row r="52723" spans="18:18" x14ac:dyDescent="0.25">
      <c r="R52723" s="15">
        <v>4</v>
      </c>
    </row>
    <row r="52724" spans="18:18" x14ac:dyDescent="0.25">
      <c r="R52724" s="15">
        <v>4</v>
      </c>
    </row>
    <row r="52725" spans="18:18" x14ac:dyDescent="0.25">
      <c r="R52725" s="15">
        <v>4</v>
      </c>
    </row>
    <row r="52726" spans="18:18" x14ac:dyDescent="0.25">
      <c r="R52726" s="15">
        <v>4</v>
      </c>
    </row>
    <row r="52727" spans="18:18" x14ac:dyDescent="0.25">
      <c r="R52727" s="15">
        <v>4</v>
      </c>
    </row>
    <row r="52728" spans="18:18" x14ac:dyDescent="0.25">
      <c r="R52728" s="15">
        <v>4</v>
      </c>
    </row>
    <row r="52729" spans="18:18" x14ac:dyDescent="0.25">
      <c r="R52729" s="15">
        <v>4</v>
      </c>
    </row>
    <row r="52730" spans="18:18" x14ac:dyDescent="0.25">
      <c r="R52730" s="15">
        <v>4</v>
      </c>
    </row>
    <row r="52731" spans="18:18" x14ac:dyDescent="0.25">
      <c r="R52731" s="15">
        <v>4</v>
      </c>
    </row>
    <row r="52732" spans="18:18" x14ac:dyDescent="0.25">
      <c r="R52732" s="15">
        <v>4</v>
      </c>
    </row>
    <row r="52733" spans="18:18" x14ac:dyDescent="0.25">
      <c r="R52733" s="15">
        <v>4</v>
      </c>
    </row>
    <row r="52734" spans="18:18" x14ac:dyDescent="0.25">
      <c r="R52734" s="15">
        <v>4</v>
      </c>
    </row>
    <row r="52735" spans="18:18" x14ac:dyDescent="0.25">
      <c r="R52735" s="15">
        <v>4</v>
      </c>
    </row>
    <row r="52736" spans="18:18" x14ac:dyDescent="0.25">
      <c r="R52736" s="15">
        <v>4</v>
      </c>
    </row>
    <row r="52737" spans="18:18" x14ac:dyDescent="0.25">
      <c r="R52737" s="15">
        <v>4</v>
      </c>
    </row>
    <row r="52738" spans="18:18" x14ac:dyDescent="0.25">
      <c r="R52738" s="15">
        <v>4</v>
      </c>
    </row>
    <row r="52739" spans="18:18" x14ac:dyDescent="0.25">
      <c r="R52739" s="15">
        <v>4</v>
      </c>
    </row>
    <row r="52740" spans="18:18" x14ac:dyDescent="0.25">
      <c r="R52740" s="15">
        <v>4</v>
      </c>
    </row>
    <row r="52741" spans="18:18" x14ac:dyDescent="0.25">
      <c r="R52741" s="15">
        <v>4</v>
      </c>
    </row>
    <row r="52742" spans="18:18" x14ac:dyDescent="0.25">
      <c r="R52742" s="15">
        <v>4</v>
      </c>
    </row>
    <row r="52743" spans="18:18" x14ac:dyDescent="0.25">
      <c r="R52743" s="15">
        <v>4</v>
      </c>
    </row>
    <row r="52744" spans="18:18" x14ac:dyDescent="0.25">
      <c r="R52744" s="15">
        <v>4</v>
      </c>
    </row>
    <row r="52745" spans="18:18" x14ac:dyDescent="0.25">
      <c r="R52745" s="15">
        <v>4</v>
      </c>
    </row>
    <row r="52746" spans="18:18" x14ac:dyDescent="0.25">
      <c r="R52746" s="15">
        <v>4</v>
      </c>
    </row>
    <row r="52747" spans="18:18" x14ac:dyDescent="0.25">
      <c r="R52747" s="15">
        <v>4</v>
      </c>
    </row>
    <row r="52748" spans="18:18" x14ac:dyDescent="0.25">
      <c r="R52748" s="15">
        <v>4</v>
      </c>
    </row>
    <row r="52749" spans="18:18" x14ac:dyDescent="0.25">
      <c r="R52749" s="15">
        <v>4</v>
      </c>
    </row>
    <row r="52750" spans="18:18" x14ac:dyDescent="0.25">
      <c r="R52750" s="15">
        <v>4</v>
      </c>
    </row>
    <row r="52751" spans="18:18" x14ac:dyDescent="0.25">
      <c r="R52751" s="15">
        <v>4</v>
      </c>
    </row>
    <row r="52752" spans="18:18" x14ac:dyDescent="0.25">
      <c r="R52752" s="15">
        <v>4</v>
      </c>
    </row>
    <row r="52753" spans="18:18" x14ac:dyDescent="0.25">
      <c r="R52753" s="15">
        <v>4</v>
      </c>
    </row>
    <row r="52754" spans="18:18" x14ac:dyDescent="0.25">
      <c r="R52754" s="15">
        <v>4</v>
      </c>
    </row>
    <row r="52755" spans="18:18" x14ac:dyDescent="0.25">
      <c r="R52755" s="15">
        <v>4</v>
      </c>
    </row>
    <row r="52756" spans="18:18" x14ac:dyDescent="0.25">
      <c r="R52756" s="15">
        <v>4</v>
      </c>
    </row>
    <row r="52757" spans="18:18" x14ac:dyDescent="0.25">
      <c r="R52757" s="15">
        <v>4</v>
      </c>
    </row>
    <row r="52758" spans="18:18" x14ac:dyDescent="0.25">
      <c r="R52758" s="15">
        <v>4</v>
      </c>
    </row>
    <row r="52759" spans="18:18" x14ac:dyDescent="0.25">
      <c r="R52759" s="15">
        <v>4</v>
      </c>
    </row>
    <row r="52760" spans="18:18" x14ac:dyDescent="0.25">
      <c r="R52760" s="15">
        <v>4</v>
      </c>
    </row>
    <row r="52761" spans="18:18" x14ac:dyDescent="0.25">
      <c r="R52761" s="15">
        <v>4</v>
      </c>
    </row>
    <row r="52762" spans="18:18" x14ac:dyDescent="0.25">
      <c r="R52762" s="15">
        <v>4</v>
      </c>
    </row>
    <row r="52763" spans="18:18" x14ac:dyDescent="0.25">
      <c r="R52763" s="15">
        <v>4</v>
      </c>
    </row>
    <row r="52764" spans="18:18" x14ac:dyDescent="0.25">
      <c r="R52764" s="15">
        <v>4</v>
      </c>
    </row>
    <row r="52765" spans="18:18" x14ac:dyDescent="0.25">
      <c r="R52765" s="15">
        <v>4</v>
      </c>
    </row>
    <row r="52766" spans="18:18" x14ac:dyDescent="0.25">
      <c r="R52766" s="15">
        <v>4</v>
      </c>
    </row>
    <row r="52767" spans="18:18" x14ac:dyDescent="0.25">
      <c r="R52767" s="15">
        <v>4</v>
      </c>
    </row>
    <row r="52768" spans="18:18" x14ac:dyDescent="0.25">
      <c r="R52768" s="15">
        <v>4</v>
      </c>
    </row>
    <row r="52769" spans="18:18" x14ac:dyDescent="0.25">
      <c r="R52769" s="15">
        <v>4</v>
      </c>
    </row>
    <row r="52770" spans="18:18" x14ac:dyDescent="0.25">
      <c r="R52770" s="15">
        <v>4</v>
      </c>
    </row>
    <row r="52771" spans="18:18" x14ac:dyDescent="0.25">
      <c r="R52771" s="15">
        <v>4</v>
      </c>
    </row>
    <row r="52772" spans="18:18" x14ac:dyDescent="0.25">
      <c r="R52772" s="15">
        <v>4</v>
      </c>
    </row>
    <row r="52773" spans="18:18" x14ac:dyDescent="0.25">
      <c r="R52773" s="15">
        <v>4</v>
      </c>
    </row>
    <row r="52774" spans="18:18" x14ac:dyDescent="0.25">
      <c r="R52774" s="15">
        <v>4</v>
      </c>
    </row>
    <row r="52775" spans="18:18" x14ac:dyDescent="0.25">
      <c r="R52775" s="15">
        <v>4</v>
      </c>
    </row>
    <row r="52776" spans="18:18" x14ac:dyDescent="0.25">
      <c r="R52776" s="15">
        <v>4</v>
      </c>
    </row>
    <row r="52777" spans="18:18" x14ac:dyDescent="0.25">
      <c r="R52777" s="15">
        <v>4</v>
      </c>
    </row>
    <row r="52778" spans="18:18" x14ac:dyDescent="0.25">
      <c r="R52778" s="15">
        <v>4</v>
      </c>
    </row>
    <row r="52779" spans="18:18" x14ac:dyDescent="0.25">
      <c r="R52779" s="15">
        <v>4</v>
      </c>
    </row>
    <row r="52780" spans="18:18" x14ac:dyDescent="0.25">
      <c r="R52780" s="15">
        <v>4</v>
      </c>
    </row>
    <row r="52781" spans="18:18" x14ac:dyDescent="0.25">
      <c r="R52781" s="15">
        <v>4</v>
      </c>
    </row>
    <row r="52782" spans="18:18" x14ac:dyDescent="0.25">
      <c r="R52782" s="15">
        <v>4</v>
      </c>
    </row>
    <row r="52783" spans="18:18" x14ac:dyDescent="0.25">
      <c r="R52783" s="15">
        <v>4</v>
      </c>
    </row>
    <row r="52784" spans="18:18" x14ac:dyDescent="0.25">
      <c r="R52784" s="15">
        <v>4</v>
      </c>
    </row>
    <row r="52785" spans="18:18" x14ac:dyDescent="0.25">
      <c r="R52785" s="15">
        <v>4</v>
      </c>
    </row>
    <row r="52786" spans="18:18" x14ac:dyDescent="0.25">
      <c r="R52786" s="15">
        <v>4</v>
      </c>
    </row>
    <row r="52787" spans="18:18" x14ac:dyDescent="0.25">
      <c r="R52787" s="15">
        <v>4</v>
      </c>
    </row>
    <row r="52788" spans="18:18" x14ac:dyDescent="0.25">
      <c r="R52788" s="15">
        <v>4</v>
      </c>
    </row>
    <row r="52789" spans="18:18" x14ac:dyDescent="0.25">
      <c r="R52789" s="15">
        <v>4</v>
      </c>
    </row>
    <row r="52790" spans="18:18" x14ac:dyDescent="0.25">
      <c r="R52790" s="15">
        <v>4</v>
      </c>
    </row>
    <row r="52791" spans="18:18" x14ac:dyDescent="0.25">
      <c r="R52791" s="15">
        <v>4</v>
      </c>
    </row>
    <row r="52792" spans="18:18" x14ac:dyDescent="0.25">
      <c r="R52792" s="15">
        <v>4</v>
      </c>
    </row>
    <row r="52793" spans="18:18" x14ac:dyDescent="0.25">
      <c r="R52793" s="15">
        <v>4</v>
      </c>
    </row>
    <row r="52794" spans="18:18" x14ac:dyDescent="0.25">
      <c r="R52794" s="15">
        <v>4</v>
      </c>
    </row>
    <row r="52795" spans="18:18" x14ac:dyDescent="0.25">
      <c r="R52795" s="15">
        <v>4</v>
      </c>
    </row>
    <row r="52796" spans="18:18" x14ac:dyDescent="0.25">
      <c r="R52796" s="15">
        <v>4</v>
      </c>
    </row>
    <row r="52797" spans="18:18" x14ac:dyDescent="0.25">
      <c r="R52797" s="15">
        <v>4</v>
      </c>
    </row>
    <row r="52798" spans="18:18" x14ac:dyDescent="0.25">
      <c r="R52798" s="15">
        <v>2</v>
      </c>
    </row>
    <row r="52799" spans="18:18" x14ac:dyDescent="0.25">
      <c r="R52799" s="15">
        <v>2</v>
      </c>
    </row>
    <row r="52800" spans="18:18" x14ac:dyDescent="0.25">
      <c r="R52800" s="15">
        <v>2</v>
      </c>
    </row>
    <row r="52801" spans="18:18" x14ac:dyDescent="0.25">
      <c r="R52801" s="15">
        <v>2</v>
      </c>
    </row>
    <row r="52802" spans="18:18" x14ac:dyDescent="0.25">
      <c r="R52802" s="15">
        <v>2</v>
      </c>
    </row>
    <row r="52803" spans="18:18" x14ac:dyDescent="0.25">
      <c r="R52803" s="15">
        <v>2</v>
      </c>
    </row>
    <row r="52804" spans="18:18" x14ac:dyDescent="0.25">
      <c r="R52804" s="15">
        <v>2</v>
      </c>
    </row>
    <row r="52805" spans="18:18" x14ac:dyDescent="0.25">
      <c r="R52805" s="15">
        <v>2</v>
      </c>
    </row>
    <row r="52806" spans="18:18" x14ac:dyDescent="0.25">
      <c r="R52806" s="15">
        <v>2</v>
      </c>
    </row>
    <row r="52807" spans="18:18" x14ac:dyDescent="0.25">
      <c r="R52807" s="15">
        <v>2</v>
      </c>
    </row>
    <row r="52808" spans="18:18" x14ac:dyDescent="0.25">
      <c r="R52808" s="15">
        <v>2</v>
      </c>
    </row>
    <row r="52809" spans="18:18" x14ac:dyDescent="0.25">
      <c r="R52809" s="15">
        <v>2</v>
      </c>
    </row>
    <row r="52810" spans="18:18" x14ac:dyDescent="0.25">
      <c r="R52810" s="15">
        <v>4</v>
      </c>
    </row>
    <row r="52811" spans="18:18" x14ac:dyDescent="0.25">
      <c r="R52811" s="15">
        <v>4</v>
      </c>
    </row>
    <row r="52812" spans="18:18" x14ac:dyDescent="0.25">
      <c r="R52812" s="15">
        <v>4</v>
      </c>
    </row>
    <row r="52813" spans="18:18" x14ac:dyDescent="0.25">
      <c r="R52813" s="15">
        <v>4</v>
      </c>
    </row>
    <row r="52814" spans="18:18" x14ac:dyDescent="0.25">
      <c r="R52814" s="15">
        <v>4</v>
      </c>
    </row>
    <row r="52815" spans="18:18" x14ac:dyDescent="0.25">
      <c r="R52815" s="15">
        <v>4</v>
      </c>
    </row>
    <row r="52816" spans="18:18" x14ac:dyDescent="0.25">
      <c r="R52816" s="15">
        <v>4</v>
      </c>
    </row>
    <row r="52817" spans="18:18" x14ac:dyDescent="0.25">
      <c r="R52817" s="15">
        <v>4</v>
      </c>
    </row>
    <row r="52818" spans="18:18" x14ac:dyDescent="0.25">
      <c r="R52818" s="15">
        <v>4</v>
      </c>
    </row>
    <row r="52819" spans="18:18" x14ac:dyDescent="0.25">
      <c r="R52819" s="15">
        <v>4</v>
      </c>
    </row>
    <row r="52820" spans="18:18" x14ac:dyDescent="0.25">
      <c r="R52820" s="15">
        <v>4</v>
      </c>
    </row>
    <row r="52821" spans="18:18" x14ac:dyDescent="0.25">
      <c r="R52821" s="15">
        <v>4</v>
      </c>
    </row>
    <row r="52822" spans="18:18" x14ac:dyDescent="0.25">
      <c r="R52822" s="15">
        <v>1</v>
      </c>
    </row>
    <row r="52823" spans="18:18" x14ac:dyDescent="0.25">
      <c r="R52823" s="15">
        <v>1</v>
      </c>
    </row>
    <row r="52824" spans="18:18" x14ac:dyDescent="0.25">
      <c r="R52824" s="15">
        <v>1</v>
      </c>
    </row>
    <row r="52825" spans="18:18" x14ac:dyDescent="0.25">
      <c r="R52825" s="15">
        <v>1</v>
      </c>
    </row>
    <row r="52826" spans="18:18" x14ac:dyDescent="0.25">
      <c r="R52826" s="15">
        <v>1</v>
      </c>
    </row>
    <row r="52827" spans="18:18" x14ac:dyDescent="0.25">
      <c r="R52827" s="15">
        <v>1</v>
      </c>
    </row>
    <row r="52828" spans="18:18" x14ac:dyDescent="0.25">
      <c r="R52828" s="15">
        <v>1</v>
      </c>
    </row>
    <row r="52829" spans="18:18" x14ac:dyDescent="0.25">
      <c r="R52829" s="15">
        <v>1</v>
      </c>
    </row>
    <row r="52830" spans="18:18" x14ac:dyDescent="0.25">
      <c r="R52830" s="15">
        <v>1</v>
      </c>
    </row>
    <row r="52831" spans="18:18" x14ac:dyDescent="0.25">
      <c r="R52831" s="15">
        <v>1</v>
      </c>
    </row>
    <row r="52832" spans="18:18" x14ac:dyDescent="0.25">
      <c r="R52832" s="15">
        <v>1</v>
      </c>
    </row>
    <row r="52833" spans="18:18" x14ac:dyDescent="0.25">
      <c r="R52833" s="15">
        <v>1</v>
      </c>
    </row>
    <row r="52834" spans="18:18" x14ac:dyDescent="0.25">
      <c r="R52834" s="15">
        <v>1</v>
      </c>
    </row>
    <row r="52835" spans="18:18" x14ac:dyDescent="0.25">
      <c r="R52835" s="15">
        <v>1</v>
      </c>
    </row>
    <row r="52836" spans="18:18" x14ac:dyDescent="0.25">
      <c r="R52836" s="15">
        <v>1</v>
      </c>
    </row>
    <row r="52837" spans="18:18" x14ac:dyDescent="0.25">
      <c r="R52837" s="15">
        <v>1</v>
      </c>
    </row>
    <row r="52838" spans="18:18" x14ac:dyDescent="0.25">
      <c r="R52838" s="15">
        <v>1</v>
      </c>
    </row>
    <row r="52839" spans="18:18" x14ac:dyDescent="0.25">
      <c r="R52839" s="15">
        <v>1</v>
      </c>
    </row>
    <row r="52840" spans="18:18" x14ac:dyDescent="0.25">
      <c r="R52840" s="15">
        <v>1</v>
      </c>
    </row>
    <row r="52841" spans="18:18" x14ac:dyDescent="0.25">
      <c r="R52841" s="15">
        <v>1</v>
      </c>
    </row>
    <row r="52842" spans="18:18" x14ac:dyDescent="0.25">
      <c r="R52842" s="15">
        <v>1</v>
      </c>
    </row>
    <row r="52843" spans="18:18" x14ac:dyDescent="0.25">
      <c r="R52843" s="15">
        <v>1</v>
      </c>
    </row>
    <row r="52844" spans="18:18" x14ac:dyDescent="0.25">
      <c r="R52844" s="15">
        <v>1</v>
      </c>
    </row>
    <row r="52845" spans="18:18" x14ac:dyDescent="0.25">
      <c r="R52845" s="15">
        <v>1</v>
      </c>
    </row>
    <row r="52846" spans="18:18" x14ac:dyDescent="0.25">
      <c r="R52846" s="15">
        <v>1</v>
      </c>
    </row>
    <row r="52847" spans="18:18" x14ac:dyDescent="0.25">
      <c r="R52847" s="15">
        <v>1</v>
      </c>
    </row>
    <row r="52848" spans="18:18" x14ac:dyDescent="0.25">
      <c r="R52848" s="15">
        <v>1</v>
      </c>
    </row>
    <row r="52849" spans="18:18" x14ac:dyDescent="0.25">
      <c r="R52849" s="15">
        <v>1</v>
      </c>
    </row>
    <row r="52850" spans="18:18" x14ac:dyDescent="0.25">
      <c r="R52850" s="15">
        <v>1</v>
      </c>
    </row>
    <row r="52851" spans="18:18" x14ac:dyDescent="0.25">
      <c r="R52851" s="15">
        <v>1</v>
      </c>
    </row>
    <row r="52852" spans="18:18" x14ac:dyDescent="0.25">
      <c r="R52852" s="15">
        <v>1</v>
      </c>
    </row>
    <row r="52853" spans="18:18" x14ac:dyDescent="0.25">
      <c r="R52853" s="15">
        <v>1</v>
      </c>
    </row>
    <row r="52854" spans="18:18" x14ac:dyDescent="0.25">
      <c r="R52854" s="15">
        <v>1</v>
      </c>
    </row>
    <row r="52855" spans="18:18" x14ac:dyDescent="0.25">
      <c r="R52855" s="15">
        <v>1</v>
      </c>
    </row>
    <row r="52856" spans="18:18" x14ac:dyDescent="0.25">
      <c r="R52856" s="15">
        <v>1</v>
      </c>
    </row>
    <row r="52857" spans="18:18" x14ac:dyDescent="0.25">
      <c r="R52857" s="15">
        <v>1</v>
      </c>
    </row>
    <row r="52858" spans="18:18" x14ac:dyDescent="0.25">
      <c r="R52858" s="15">
        <v>1</v>
      </c>
    </row>
    <row r="52859" spans="18:18" x14ac:dyDescent="0.25">
      <c r="R52859" s="15">
        <v>1</v>
      </c>
    </row>
    <row r="52860" spans="18:18" x14ac:dyDescent="0.25">
      <c r="R52860" s="15">
        <v>1</v>
      </c>
    </row>
    <row r="52861" spans="18:18" x14ac:dyDescent="0.25">
      <c r="R52861" s="15">
        <v>1</v>
      </c>
    </row>
    <row r="52862" spans="18:18" x14ac:dyDescent="0.25">
      <c r="R52862" s="15">
        <v>1</v>
      </c>
    </row>
    <row r="52863" spans="18:18" x14ac:dyDescent="0.25">
      <c r="R52863" s="15">
        <v>1</v>
      </c>
    </row>
    <row r="52864" spans="18:18" x14ac:dyDescent="0.25">
      <c r="R52864" s="15">
        <v>1</v>
      </c>
    </row>
    <row r="52865" spans="18:18" x14ac:dyDescent="0.25">
      <c r="R52865" s="15">
        <v>1</v>
      </c>
    </row>
    <row r="52866" spans="18:18" x14ac:dyDescent="0.25">
      <c r="R52866" s="15">
        <v>1</v>
      </c>
    </row>
    <row r="52867" spans="18:18" x14ac:dyDescent="0.25">
      <c r="R52867" s="15">
        <v>1</v>
      </c>
    </row>
    <row r="52868" spans="18:18" x14ac:dyDescent="0.25">
      <c r="R52868" s="15">
        <v>5</v>
      </c>
    </row>
    <row r="52869" spans="18:18" x14ac:dyDescent="0.25">
      <c r="R52869" s="15">
        <v>5</v>
      </c>
    </row>
    <row r="52870" spans="18:18" x14ac:dyDescent="0.25">
      <c r="R52870" s="15">
        <v>5</v>
      </c>
    </row>
    <row r="52871" spans="18:18" x14ac:dyDescent="0.25">
      <c r="R52871" s="15">
        <v>5</v>
      </c>
    </row>
    <row r="52872" spans="18:18" x14ac:dyDescent="0.25">
      <c r="R52872" s="15">
        <v>5</v>
      </c>
    </row>
    <row r="52873" spans="18:18" x14ac:dyDescent="0.25">
      <c r="R52873" s="15">
        <v>5</v>
      </c>
    </row>
    <row r="52874" spans="18:18" x14ac:dyDescent="0.25">
      <c r="R52874" s="15">
        <v>5</v>
      </c>
    </row>
    <row r="52875" spans="18:18" x14ac:dyDescent="0.25">
      <c r="R52875" s="15">
        <v>5</v>
      </c>
    </row>
    <row r="52876" spans="18:18" x14ac:dyDescent="0.25">
      <c r="R52876" s="15">
        <v>5</v>
      </c>
    </row>
    <row r="52877" spans="18:18" x14ac:dyDescent="0.25">
      <c r="R52877" s="15">
        <v>5</v>
      </c>
    </row>
    <row r="52878" spans="18:18" x14ac:dyDescent="0.25">
      <c r="R52878" s="15">
        <v>5</v>
      </c>
    </row>
    <row r="52879" spans="18:18" x14ac:dyDescent="0.25">
      <c r="R52879" s="15">
        <v>5</v>
      </c>
    </row>
    <row r="52880" spans="18:18" x14ac:dyDescent="0.25">
      <c r="R52880" s="15">
        <v>5</v>
      </c>
    </row>
    <row r="52881" spans="18:18" x14ac:dyDescent="0.25">
      <c r="R52881" s="15">
        <v>5</v>
      </c>
    </row>
    <row r="52882" spans="18:18" x14ac:dyDescent="0.25">
      <c r="R52882" s="15">
        <v>5</v>
      </c>
    </row>
    <row r="52883" spans="18:18" x14ac:dyDescent="0.25">
      <c r="R52883" s="15">
        <v>5</v>
      </c>
    </row>
    <row r="52884" spans="18:18" x14ac:dyDescent="0.25">
      <c r="R52884" s="15">
        <v>5</v>
      </c>
    </row>
    <row r="52885" spans="18:18" x14ac:dyDescent="0.25">
      <c r="R52885" s="15">
        <v>5</v>
      </c>
    </row>
    <row r="52886" spans="18:18" x14ac:dyDescent="0.25">
      <c r="R52886" s="15">
        <v>5</v>
      </c>
    </row>
    <row r="52887" spans="18:18" x14ac:dyDescent="0.25">
      <c r="R52887" s="15">
        <v>5</v>
      </c>
    </row>
    <row r="52888" spans="18:18" x14ac:dyDescent="0.25">
      <c r="R52888" s="15">
        <v>5</v>
      </c>
    </row>
    <row r="52889" spans="18:18" x14ac:dyDescent="0.25">
      <c r="R52889" s="15">
        <v>5</v>
      </c>
    </row>
    <row r="52890" spans="18:18" x14ac:dyDescent="0.25">
      <c r="R52890" s="15">
        <v>5</v>
      </c>
    </row>
    <row r="52891" spans="18:18" x14ac:dyDescent="0.25">
      <c r="R52891" s="15">
        <v>5</v>
      </c>
    </row>
    <row r="52892" spans="18:18" x14ac:dyDescent="0.25">
      <c r="R52892" s="15">
        <v>5</v>
      </c>
    </row>
    <row r="52893" spans="18:18" x14ac:dyDescent="0.25">
      <c r="R52893" s="15">
        <v>5</v>
      </c>
    </row>
    <row r="52894" spans="18:18" x14ac:dyDescent="0.25">
      <c r="R52894" s="15">
        <v>5</v>
      </c>
    </row>
    <row r="52895" spans="18:18" x14ac:dyDescent="0.25">
      <c r="R52895" s="15">
        <v>5</v>
      </c>
    </row>
    <row r="52896" spans="18:18" x14ac:dyDescent="0.25">
      <c r="R52896" s="15">
        <v>5</v>
      </c>
    </row>
    <row r="52897" spans="18:18" x14ac:dyDescent="0.25">
      <c r="R52897" s="15">
        <v>5</v>
      </c>
    </row>
    <row r="52898" spans="18:18" x14ac:dyDescent="0.25">
      <c r="R52898" s="15">
        <v>5</v>
      </c>
    </row>
    <row r="52899" spans="18:18" x14ac:dyDescent="0.25">
      <c r="R52899" s="15">
        <v>5</v>
      </c>
    </row>
    <row r="52900" spans="18:18" x14ac:dyDescent="0.25">
      <c r="R52900" s="15">
        <v>5</v>
      </c>
    </row>
    <row r="52901" spans="18:18" x14ac:dyDescent="0.25">
      <c r="R52901" s="15">
        <v>5</v>
      </c>
    </row>
    <row r="52902" spans="18:18" x14ac:dyDescent="0.25">
      <c r="R52902" s="15">
        <v>5</v>
      </c>
    </row>
    <row r="52903" spans="18:18" x14ac:dyDescent="0.25">
      <c r="R52903" s="15">
        <v>5</v>
      </c>
    </row>
    <row r="52904" spans="18:18" x14ac:dyDescent="0.25">
      <c r="R52904" s="15">
        <v>5</v>
      </c>
    </row>
    <row r="52905" spans="18:18" x14ac:dyDescent="0.25">
      <c r="R52905" s="15">
        <v>5</v>
      </c>
    </row>
    <row r="52906" spans="18:18" x14ac:dyDescent="0.25">
      <c r="R52906" s="15">
        <v>5</v>
      </c>
    </row>
    <row r="52907" spans="18:18" x14ac:dyDescent="0.25">
      <c r="R52907" s="15">
        <v>5</v>
      </c>
    </row>
    <row r="52908" spans="18:18" x14ac:dyDescent="0.25">
      <c r="R52908" s="15">
        <v>5</v>
      </c>
    </row>
    <row r="52909" spans="18:18" x14ac:dyDescent="0.25">
      <c r="R52909" s="15">
        <v>5</v>
      </c>
    </row>
    <row r="52910" spans="18:18" x14ac:dyDescent="0.25">
      <c r="R52910" s="15">
        <v>5</v>
      </c>
    </row>
    <row r="52911" spans="18:18" x14ac:dyDescent="0.25">
      <c r="R52911" s="15">
        <v>5</v>
      </c>
    </row>
    <row r="52912" spans="18:18" x14ac:dyDescent="0.25">
      <c r="R52912" s="15">
        <v>5</v>
      </c>
    </row>
    <row r="52913" spans="18:18" x14ac:dyDescent="0.25">
      <c r="R52913" s="15">
        <v>5</v>
      </c>
    </row>
    <row r="52914" spans="18:18" x14ac:dyDescent="0.25">
      <c r="R52914" s="15">
        <v>5</v>
      </c>
    </row>
    <row r="52915" spans="18:18" x14ac:dyDescent="0.25">
      <c r="R52915" s="15">
        <v>5</v>
      </c>
    </row>
    <row r="52916" spans="18:18" x14ac:dyDescent="0.25">
      <c r="R52916" s="15">
        <v>5</v>
      </c>
    </row>
    <row r="52917" spans="18:18" x14ac:dyDescent="0.25">
      <c r="R52917" s="15">
        <v>5</v>
      </c>
    </row>
    <row r="52918" spans="18:18" x14ac:dyDescent="0.25">
      <c r="R52918" s="15">
        <v>5</v>
      </c>
    </row>
    <row r="52919" spans="18:18" x14ac:dyDescent="0.25">
      <c r="R52919" s="15">
        <v>5</v>
      </c>
    </row>
    <row r="52920" spans="18:18" x14ac:dyDescent="0.25">
      <c r="R52920" s="15">
        <v>5</v>
      </c>
    </row>
    <row r="52921" spans="18:18" x14ac:dyDescent="0.25">
      <c r="R52921" s="15">
        <v>5</v>
      </c>
    </row>
    <row r="52922" spans="18:18" x14ac:dyDescent="0.25">
      <c r="R52922" s="15">
        <v>5</v>
      </c>
    </row>
    <row r="52923" spans="18:18" x14ac:dyDescent="0.25">
      <c r="R52923" s="15">
        <v>5</v>
      </c>
    </row>
    <row r="52924" spans="18:18" x14ac:dyDescent="0.25">
      <c r="R52924" s="15">
        <v>5</v>
      </c>
    </row>
    <row r="52925" spans="18:18" x14ac:dyDescent="0.25">
      <c r="R52925" s="15">
        <v>5</v>
      </c>
    </row>
    <row r="52926" spans="18:18" x14ac:dyDescent="0.25">
      <c r="R52926" s="15">
        <v>5</v>
      </c>
    </row>
    <row r="52927" spans="18:18" x14ac:dyDescent="0.25">
      <c r="R52927" s="15">
        <v>5</v>
      </c>
    </row>
    <row r="52928" spans="18:18" x14ac:dyDescent="0.25">
      <c r="R52928" s="15">
        <v>5</v>
      </c>
    </row>
    <row r="52929" spans="18:18" x14ac:dyDescent="0.25">
      <c r="R52929" s="15">
        <v>5</v>
      </c>
    </row>
    <row r="52930" spans="18:18" x14ac:dyDescent="0.25">
      <c r="R52930" s="15">
        <v>5</v>
      </c>
    </row>
    <row r="52931" spans="18:18" x14ac:dyDescent="0.25">
      <c r="R52931" s="15">
        <v>5</v>
      </c>
    </row>
    <row r="52932" spans="18:18" x14ac:dyDescent="0.25">
      <c r="R52932" s="15">
        <v>5</v>
      </c>
    </row>
    <row r="52933" spans="18:18" x14ac:dyDescent="0.25">
      <c r="R52933" s="15">
        <v>5</v>
      </c>
    </row>
    <row r="52934" spans="18:18" x14ac:dyDescent="0.25">
      <c r="R52934" s="15">
        <v>4</v>
      </c>
    </row>
    <row r="52935" spans="18:18" x14ac:dyDescent="0.25">
      <c r="R52935" s="15">
        <v>4</v>
      </c>
    </row>
    <row r="52936" spans="18:18" x14ac:dyDescent="0.25">
      <c r="R52936" s="15">
        <v>4</v>
      </c>
    </row>
    <row r="52937" spans="18:18" x14ac:dyDescent="0.25">
      <c r="R52937" s="15">
        <v>4</v>
      </c>
    </row>
    <row r="52938" spans="18:18" x14ac:dyDescent="0.25">
      <c r="R52938" s="15">
        <v>4</v>
      </c>
    </row>
    <row r="52939" spans="18:18" x14ac:dyDescent="0.25">
      <c r="R52939" s="15">
        <v>4</v>
      </c>
    </row>
    <row r="52940" spans="18:18" x14ac:dyDescent="0.25">
      <c r="R52940" s="15">
        <v>4</v>
      </c>
    </row>
    <row r="52941" spans="18:18" x14ac:dyDescent="0.25">
      <c r="R52941" s="15">
        <v>4</v>
      </c>
    </row>
    <row r="52942" spans="18:18" x14ac:dyDescent="0.25">
      <c r="R52942" s="15">
        <v>4</v>
      </c>
    </row>
    <row r="52943" spans="18:18" x14ac:dyDescent="0.25">
      <c r="R52943" s="15">
        <v>4</v>
      </c>
    </row>
    <row r="52944" spans="18:18" x14ac:dyDescent="0.25">
      <c r="R52944" s="15">
        <v>4</v>
      </c>
    </row>
    <row r="52945" spans="18:18" x14ac:dyDescent="0.25">
      <c r="R52945" s="15">
        <v>4</v>
      </c>
    </row>
    <row r="52946" spans="18:18" x14ac:dyDescent="0.25">
      <c r="R52946" s="15">
        <v>4</v>
      </c>
    </row>
    <row r="52947" spans="18:18" x14ac:dyDescent="0.25">
      <c r="R52947" s="15">
        <v>4</v>
      </c>
    </row>
    <row r="52948" spans="18:18" x14ac:dyDescent="0.25">
      <c r="R52948" s="15">
        <v>4</v>
      </c>
    </row>
    <row r="52949" spans="18:18" x14ac:dyDescent="0.25">
      <c r="R52949" s="15">
        <v>4</v>
      </c>
    </row>
    <row r="52950" spans="18:18" x14ac:dyDescent="0.25">
      <c r="R52950" s="15">
        <v>4</v>
      </c>
    </row>
    <row r="52951" spans="18:18" x14ac:dyDescent="0.25">
      <c r="R52951" s="15">
        <v>4</v>
      </c>
    </row>
    <row r="52952" spans="18:18" x14ac:dyDescent="0.25">
      <c r="R52952" s="15">
        <v>4</v>
      </c>
    </row>
    <row r="52953" spans="18:18" x14ac:dyDescent="0.25">
      <c r="R52953" s="15">
        <v>4</v>
      </c>
    </row>
    <row r="52954" spans="18:18" x14ac:dyDescent="0.25">
      <c r="R52954" s="15">
        <v>4</v>
      </c>
    </row>
    <row r="52955" spans="18:18" x14ac:dyDescent="0.25">
      <c r="R52955" s="15">
        <v>4</v>
      </c>
    </row>
    <row r="52956" spans="18:18" x14ac:dyDescent="0.25">
      <c r="R52956" s="15">
        <v>4</v>
      </c>
    </row>
    <row r="52957" spans="18:18" x14ac:dyDescent="0.25">
      <c r="R52957" s="15">
        <v>4</v>
      </c>
    </row>
    <row r="52958" spans="18:18" x14ac:dyDescent="0.25">
      <c r="R52958" s="15">
        <v>4</v>
      </c>
    </row>
    <row r="52959" spans="18:18" x14ac:dyDescent="0.25">
      <c r="R52959" s="15">
        <v>4</v>
      </c>
    </row>
    <row r="52960" spans="18:18" x14ac:dyDescent="0.25">
      <c r="R52960" s="15">
        <v>4</v>
      </c>
    </row>
    <row r="52961" spans="18:18" x14ac:dyDescent="0.25">
      <c r="R52961" s="15">
        <v>4</v>
      </c>
    </row>
    <row r="52962" spans="18:18" x14ac:dyDescent="0.25">
      <c r="R52962" s="15">
        <v>4</v>
      </c>
    </row>
    <row r="52963" spans="18:18" x14ac:dyDescent="0.25">
      <c r="R52963" s="15">
        <v>4</v>
      </c>
    </row>
    <row r="52964" spans="18:18" x14ac:dyDescent="0.25">
      <c r="R52964" s="15">
        <v>4</v>
      </c>
    </row>
    <row r="52965" spans="18:18" x14ac:dyDescent="0.25">
      <c r="R52965" s="15">
        <v>4</v>
      </c>
    </row>
    <row r="52966" spans="18:18" x14ac:dyDescent="0.25">
      <c r="R52966" s="15">
        <v>4</v>
      </c>
    </row>
    <row r="52967" spans="18:18" x14ac:dyDescent="0.25">
      <c r="R52967" s="15">
        <v>4</v>
      </c>
    </row>
    <row r="52968" spans="18:18" x14ac:dyDescent="0.25">
      <c r="R52968" s="15">
        <v>4</v>
      </c>
    </row>
    <row r="52969" spans="18:18" x14ac:dyDescent="0.25">
      <c r="R52969" s="15">
        <v>4</v>
      </c>
    </row>
    <row r="52970" spans="18:18" x14ac:dyDescent="0.25">
      <c r="R52970" s="15">
        <v>4</v>
      </c>
    </row>
    <row r="52971" spans="18:18" x14ac:dyDescent="0.25">
      <c r="R52971" s="15">
        <v>4</v>
      </c>
    </row>
    <row r="52972" spans="18:18" x14ac:dyDescent="0.25">
      <c r="R52972" s="15">
        <v>4</v>
      </c>
    </row>
    <row r="52973" spans="18:18" x14ac:dyDescent="0.25">
      <c r="R52973" s="15">
        <v>4</v>
      </c>
    </row>
    <row r="52974" spans="18:18" x14ac:dyDescent="0.25">
      <c r="R52974" s="15">
        <v>4</v>
      </c>
    </row>
    <row r="52975" spans="18:18" x14ac:dyDescent="0.25">
      <c r="R52975" s="15">
        <v>4</v>
      </c>
    </row>
    <row r="52976" spans="18:18" x14ac:dyDescent="0.25">
      <c r="R52976" s="15">
        <v>4</v>
      </c>
    </row>
    <row r="52977" spans="18:18" x14ac:dyDescent="0.25">
      <c r="R52977" s="15">
        <v>4</v>
      </c>
    </row>
    <row r="52978" spans="18:18" x14ac:dyDescent="0.25">
      <c r="R52978" s="15">
        <v>4</v>
      </c>
    </row>
    <row r="52979" spans="18:18" x14ac:dyDescent="0.25">
      <c r="R52979" s="15">
        <v>4</v>
      </c>
    </row>
    <row r="52980" spans="18:18" x14ac:dyDescent="0.25">
      <c r="R52980" s="15">
        <v>5</v>
      </c>
    </row>
    <row r="52981" spans="18:18" x14ac:dyDescent="0.25">
      <c r="R52981" s="15">
        <v>5</v>
      </c>
    </row>
    <row r="52982" spans="18:18" x14ac:dyDescent="0.25">
      <c r="R52982" s="15">
        <v>5</v>
      </c>
    </row>
    <row r="52983" spans="18:18" x14ac:dyDescent="0.25">
      <c r="R52983" s="15">
        <v>5</v>
      </c>
    </row>
    <row r="52984" spans="18:18" x14ac:dyDescent="0.25">
      <c r="R52984" s="15">
        <v>5</v>
      </c>
    </row>
    <row r="52985" spans="18:18" x14ac:dyDescent="0.25">
      <c r="R52985" s="15">
        <v>5</v>
      </c>
    </row>
    <row r="52986" spans="18:18" x14ac:dyDescent="0.25">
      <c r="R52986" s="15">
        <v>5</v>
      </c>
    </row>
    <row r="52987" spans="18:18" x14ac:dyDescent="0.25">
      <c r="R52987" s="15">
        <v>5</v>
      </c>
    </row>
    <row r="52988" spans="18:18" x14ac:dyDescent="0.25">
      <c r="R52988" s="15">
        <v>5</v>
      </c>
    </row>
    <row r="52989" spans="18:18" x14ac:dyDescent="0.25">
      <c r="R52989" s="15">
        <v>5</v>
      </c>
    </row>
    <row r="52990" spans="18:18" x14ac:dyDescent="0.25">
      <c r="R52990" s="15">
        <v>5</v>
      </c>
    </row>
    <row r="52991" spans="18:18" x14ac:dyDescent="0.25">
      <c r="R52991" s="15">
        <v>5</v>
      </c>
    </row>
    <row r="52992" spans="18:18" x14ac:dyDescent="0.25">
      <c r="R52992" s="15">
        <v>5</v>
      </c>
    </row>
    <row r="52993" spans="18:18" x14ac:dyDescent="0.25">
      <c r="R52993" s="15">
        <v>5</v>
      </c>
    </row>
    <row r="52994" spans="18:18" x14ac:dyDescent="0.25">
      <c r="R52994" s="15">
        <v>5</v>
      </c>
    </row>
    <row r="52995" spans="18:18" x14ac:dyDescent="0.25">
      <c r="R52995" s="15">
        <v>5</v>
      </c>
    </row>
    <row r="52996" spans="18:18" x14ac:dyDescent="0.25">
      <c r="R52996" s="15">
        <v>5</v>
      </c>
    </row>
    <row r="52997" spans="18:18" x14ac:dyDescent="0.25">
      <c r="R52997" s="15">
        <v>5</v>
      </c>
    </row>
    <row r="52998" spans="18:18" x14ac:dyDescent="0.25">
      <c r="R52998" s="15">
        <v>5</v>
      </c>
    </row>
    <row r="52999" spans="18:18" x14ac:dyDescent="0.25">
      <c r="R52999" s="15">
        <v>5</v>
      </c>
    </row>
    <row r="53000" spans="18:18" x14ac:dyDescent="0.25">
      <c r="R53000" s="15">
        <v>5</v>
      </c>
    </row>
    <row r="53001" spans="18:18" x14ac:dyDescent="0.25">
      <c r="R53001" s="15">
        <v>5</v>
      </c>
    </row>
    <row r="53002" spans="18:18" x14ac:dyDescent="0.25">
      <c r="R53002" s="15">
        <v>5</v>
      </c>
    </row>
    <row r="53003" spans="18:18" x14ac:dyDescent="0.25">
      <c r="R53003" s="15">
        <v>5</v>
      </c>
    </row>
    <row r="53004" spans="18:18" x14ac:dyDescent="0.25">
      <c r="R53004" s="15">
        <v>5</v>
      </c>
    </row>
    <row r="53005" spans="18:18" x14ac:dyDescent="0.25">
      <c r="R53005" s="15">
        <v>5</v>
      </c>
    </row>
    <row r="53006" spans="18:18" x14ac:dyDescent="0.25">
      <c r="R53006" s="15">
        <v>5</v>
      </c>
    </row>
    <row r="53007" spans="18:18" x14ac:dyDescent="0.25">
      <c r="R53007" s="15">
        <v>5</v>
      </c>
    </row>
    <row r="53008" spans="18:18" x14ac:dyDescent="0.25">
      <c r="R53008" s="15">
        <v>5</v>
      </c>
    </row>
    <row r="53009" spans="18:18" x14ac:dyDescent="0.25">
      <c r="R53009" s="15">
        <v>5</v>
      </c>
    </row>
    <row r="53010" spans="18:18" x14ac:dyDescent="0.25">
      <c r="R53010" s="15">
        <v>5</v>
      </c>
    </row>
    <row r="53011" spans="18:18" x14ac:dyDescent="0.25">
      <c r="R53011" s="15">
        <v>5</v>
      </c>
    </row>
    <row r="53012" spans="18:18" x14ac:dyDescent="0.25">
      <c r="R53012" s="15">
        <v>5</v>
      </c>
    </row>
    <row r="53013" spans="18:18" x14ac:dyDescent="0.25">
      <c r="R53013" s="15">
        <v>5</v>
      </c>
    </row>
    <row r="53014" spans="18:18" x14ac:dyDescent="0.25">
      <c r="R53014" s="15">
        <v>5</v>
      </c>
    </row>
    <row r="53015" spans="18:18" x14ac:dyDescent="0.25">
      <c r="R53015" s="15">
        <v>5</v>
      </c>
    </row>
    <row r="53016" spans="18:18" x14ac:dyDescent="0.25">
      <c r="R53016" s="15">
        <v>5</v>
      </c>
    </row>
    <row r="53017" spans="18:18" x14ac:dyDescent="0.25">
      <c r="R53017" s="15">
        <v>5</v>
      </c>
    </row>
    <row r="53018" spans="18:18" x14ac:dyDescent="0.25">
      <c r="R53018" s="15">
        <v>5</v>
      </c>
    </row>
    <row r="53019" spans="18:18" x14ac:dyDescent="0.25">
      <c r="R53019" s="15">
        <v>5</v>
      </c>
    </row>
    <row r="53020" spans="18:18" x14ac:dyDescent="0.25">
      <c r="R53020" s="15">
        <v>5</v>
      </c>
    </row>
    <row r="53021" spans="18:18" x14ac:dyDescent="0.25">
      <c r="R53021" s="15">
        <v>5</v>
      </c>
    </row>
    <row r="53022" spans="18:18" x14ac:dyDescent="0.25">
      <c r="R53022" s="15">
        <v>5</v>
      </c>
    </row>
    <row r="53023" spans="18:18" x14ac:dyDescent="0.25">
      <c r="R53023" s="15">
        <v>5</v>
      </c>
    </row>
    <row r="53024" spans="18:18" x14ac:dyDescent="0.25">
      <c r="R53024" s="15">
        <v>5</v>
      </c>
    </row>
    <row r="53025" spans="18:18" x14ac:dyDescent="0.25">
      <c r="R53025" s="15">
        <v>5</v>
      </c>
    </row>
    <row r="53026" spans="18:18" x14ac:dyDescent="0.25">
      <c r="R53026" s="15">
        <v>5</v>
      </c>
    </row>
    <row r="53027" spans="18:18" x14ac:dyDescent="0.25">
      <c r="R53027" s="15">
        <v>5</v>
      </c>
    </row>
    <row r="53028" spans="18:18" x14ac:dyDescent="0.25">
      <c r="R53028" s="15">
        <v>5</v>
      </c>
    </row>
    <row r="53029" spans="18:18" x14ac:dyDescent="0.25">
      <c r="R53029" s="15">
        <v>5</v>
      </c>
    </row>
    <row r="53030" spans="18:18" x14ac:dyDescent="0.25">
      <c r="R53030" s="15">
        <v>5</v>
      </c>
    </row>
    <row r="53031" spans="18:18" x14ac:dyDescent="0.25">
      <c r="R53031" s="15">
        <v>5</v>
      </c>
    </row>
    <row r="53032" spans="18:18" x14ac:dyDescent="0.25">
      <c r="R53032" s="15">
        <v>5</v>
      </c>
    </row>
    <row r="53033" spans="18:18" x14ac:dyDescent="0.25">
      <c r="R53033" s="15">
        <v>5</v>
      </c>
    </row>
    <row r="53034" spans="18:18" x14ac:dyDescent="0.25">
      <c r="R53034" s="15">
        <v>5</v>
      </c>
    </row>
    <row r="53035" spans="18:18" x14ac:dyDescent="0.25">
      <c r="R53035" s="15">
        <v>5</v>
      </c>
    </row>
    <row r="53036" spans="18:18" x14ac:dyDescent="0.25">
      <c r="R53036" s="15">
        <v>5</v>
      </c>
    </row>
    <row r="53037" spans="18:18" x14ac:dyDescent="0.25">
      <c r="R53037" s="15">
        <v>5</v>
      </c>
    </row>
    <row r="53038" spans="18:18" x14ac:dyDescent="0.25">
      <c r="R53038" s="15">
        <v>5</v>
      </c>
    </row>
    <row r="53039" spans="18:18" x14ac:dyDescent="0.25">
      <c r="R53039" s="15">
        <v>5</v>
      </c>
    </row>
    <row r="53040" spans="18:18" x14ac:dyDescent="0.25">
      <c r="R53040" s="15">
        <v>5</v>
      </c>
    </row>
    <row r="53041" spans="18:18" x14ac:dyDescent="0.25">
      <c r="R53041" s="15">
        <v>5</v>
      </c>
    </row>
    <row r="53042" spans="18:18" x14ac:dyDescent="0.25">
      <c r="R53042" s="15">
        <v>5</v>
      </c>
    </row>
    <row r="53043" spans="18:18" x14ac:dyDescent="0.25">
      <c r="R53043" s="15">
        <v>5</v>
      </c>
    </row>
    <row r="53044" spans="18:18" x14ac:dyDescent="0.25">
      <c r="R53044" s="15">
        <v>5</v>
      </c>
    </row>
    <row r="53045" spans="18:18" x14ac:dyDescent="0.25">
      <c r="R53045" s="15">
        <v>5</v>
      </c>
    </row>
    <row r="53046" spans="18:18" x14ac:dyDescent="0.25">
      <c r="R53046" s="15">
        <v>5</v>
      </c>
    </row>
    <row r="53047" spans="18:18" x14ac:dyDescent="0.25">
      <c r="R53047" s="15">
        <v>5</v>
      </c>
    </row>
    <row r="53048" spans="18:18" x14ac:dyDescent="0.25">
      <c r="R53048" s="15">
        <v>5</v>
      </c>
    </row>
    <row r="53049" spans="18:18" x14ac:dyDescent="0.25">
      <c r="R53049" s="15">
        <v>4</v>
      </c>
    </row>
    <row r="53050" spans="18:18" x14ac:dyDescent="0.25">
      <c r="R53050" s="15">
        <v>4</v>
      </c>
    </row>
    <row r="53051" spans="18:18" x14ac:dyDescent="0.25">
      <c r="R53051" s="15">
        <v>4</v>
      </c>
    </row>
    <row r="53052" spans="18:18" x14ac:dyDescent="0.25">
      <c r="R53052" s="15">
        <v>4</v>
      </c>
    </row>
    <row r="53053" spans="18:18" x14ac:dyDescent="0.25">
      <c r="R53053" s="15">
        <v>4</v>
      </c>
    </row>
    <row r="53054" spans="18:18" x14ac:dyDescent="0.25">
      <c r="R53054" s="15">
        <v>4</v>
      </c>
    </row>
    <row r="53055" spans="18:18" x14ac:dyDescent="0.25">
      <c r="R53055" s="15">
        <v>4</v>
      </c>
    </row>
    <row r="53056" spans="18:18" x14ac:dyDescent="0.25">
      <c r="R53056" s="15">
        <v>4</v>
      </c>
    </row>
    <row r="53057" spans="18:18" x14ac:dyDescent="0.25">
      <c r="R53057" s="15">
        <v>4</v>
      </c>
    </row>
    <row r="53058" spans="18:18" x14ac:dyDescent="0.25">
      <c r="R53058" s="15">
        <v>4</v>
      </c>
    </row>
    <row r="53059" spans="18:18" x14ac:dyDescent="0.25">
      <c r="R53059" s="15">
        <v>4</v>
      </c>
    </row>
    <row r="53060" spans="18:18" x14ac:dyDescent="0.25">
      <c r="R53060" s="15">
        <v>4</v>
      </c>
    </row>
    <row r="53061" spans="18:18" x14ac:dyDescent="0.25">
      <c r="R53061" s="15">
        <v>4</v>
      </c>
    </row>
    <row r="53062" spans="18:18" x14ac:dyDescent="0.25">
      <c r="R53062" s="15">
        <v>4</v>
      </c>
    </row>
    <row r="53063" spans="18:18" x14ac:dyDescent="0.25">
      <c r="R53063" s="15">
        <v>4</v>
      </c>
    </row>
    <row r="53064" spans="18:18" x14ac:dyDescent="0.25">
      <c r="R53064" s="15">
        <v>4</v>
      </c>
    </row>
    <row r="53065" spans="18:18" x14ac:dyDescent="0.25">
      <c r="R53065" s="15">
        <v>4</v>
      </c>
    </row>
    <row r="53066" spans="18:18" x14ac:dyDescent="0.25">
      <c r="R53066" s="15">
        <v>1</v>
      </c>
    </row>
    <row r="53067" spans="18:18" x14ac:dyDescent="0.25">
      <c r="R53067" s="15">
        <v>1</v>
      </c>
    </row>
    <row r="53068" spans="18:18" x14ac:dyDescent="0.25">
      <c r="R53068" s="15">
        <v>1</v>
      </c>
    </row>
    <row r="53069" spans="18:18" x14ac:dyDescent="0.25">
      <c r="R53069" s="15">
        <v>1</v>
      </c>
    </row>
    <row r="53070" spans="18:18" x14ac:dyDescent="0.25">
      <c r="R53070" s="15">
        <v>1</v>
      </c>
    </row>
    <row r="53071" spans="18:18" x14ac:dyDescent="0.25">
      <c r="R53071" s="15">
        <v>1</v>
      </c>
    </row>
    <row r="53072" spans="18:18" x14ac:dyDescent="0.25">
      <c r="R53072" s="15">
        <v>1</v>
      </c>
    </row>
    <row r="53073" spans="18:18" x14ac:dyDescent="0.25">
      <c r="R53073" s="15">
        <v>1</v>
      </c>
    </row>
    <row r="53074" spans="18:18" x14ac:dyDescent="0.25">
      <c r="R53074" s="15">
        <v>1</v>
      </c>
    </row>
    <row r="53075" spans="18:18" x14ac:dyDescent="0.25">
      <c r="R53075" s="15">
        <v>1</v>
      </c>
    </row>
    <row r="53076" spans="18:18" x14ac:dyDescent="0.25">
      <c r="R53076" s="15">
        <v>1</v>
      </c>
    </row>
    <row r="53077" spans="18:18" x14ac:dyDescent="0.25">
      <c r="R53077" s="15">
        <v>1</v>
      </c>
    </row>
    <row r="53078" spans="18:18" x14ac:dyDescent="0.25">
      <c r="R53078" s="15">
        <v>1</v>
      </c>
    </row>
    <row r="53079" spans="18:18" x14ac:dyDescent="0.25">
      <c r="R53079" s="15">
        <v>1</v>
      </c>
    </row>
    <row r="53080" spans="18:18" x14ac:dyDescent="0.25">
      <c r="R53080" s="15">
        <v>1</v>
      </c>
    </row>
    <row r="53081" spans="18:18" x14ac:dyDescent="0.25">
      <c r="R53081" s="15">
        <v>1</v>
      </c>
    </row>
    <row r="53082" spans="18:18" x14ac:dyDescent="0.25">
      <c r="R53082" s="15">
        <v>1</v>
      </c>
    </row>
    <row r="53083" spans="18:18" x14ac:dyDescent="0.25">
      <c r="R53083" s="15">
        <v>1</v>
      </c>
    </row>
    <row r="53084" spans="18:18" x14ac:dyDescent="0.25">
      <c r="R53084" s="15">
        <v>1</v>
      </c>
    </row>
    <row r="53085" spans="18:18" x14ac:dyDescent="0.25">
      <c r="R53085" s="15">
        <v>1</v>
      </c>
    </row>
    <row r="53086" spans="18:18" x14ac:dyDescent="0.25">
      <c r="R53086" s="15">
        <v>1</v>
      </c>
    </row>
    <row r="53087" spans="18:18" x14ac:dyDescent="0.25">
      <c r="R53087" s="15">
        <v>1</v>
      </c>
    </row>
    <row r="53088" spans="18:18" x14ac:dyDescent="0.25">
      <c r="R53088" s="15">
        <v>1</v>
      </c>
    </row>
    <row r="53089" spans="18:18" x14ac:dyDescent="0.25">
      <c r="R53089" s="15">
        <v>1</v>
      </c>
    </row>
    <row r="53090" spans="18:18" x14ac:dyDescent="0.25">
      <c r="R53090" s="15">
        <v>1</v>
      </c>
    </row>
    <row r="53091" spans="18:18" x14ac:dyDescent="0.25">
      <c r="R53091" s="15">
        <v>1</v>
      </c>
    </row>
    <row r="53092" spans="18:18" x14ac:dyDescent="0.25">
      <c r="R53092" s="15">
        <v>1</v>
      </c>
    </row>
    <row r="53093" spans="18:18" x14ac:dyDescent="0.25">
      <c r="R53093" s="15">
        <v>1</v>
      </c>
    </row>
    <row r="53094" spans="18:18" x14ac:dyDescent="0.25">
      <c r="R53094" s="15">
        <v>1</v>
      </c>
    </row>
    <row r="53095" spans="18:18" x14ac:dyDescent="0.25">
      <c r="R53095" s="15">
        <v>1</v>
      </c>
    </row>
    <row r="53096" spans="18:18" x14ac:dyDescent="0.25">
      <c r="R53096" s="15">
        <v>1</v>
      </c>
    </row>
    <row r="53097" spans="18:18" x14ac:dyDescent="0.25">
      <c r="R53097" s="15">
        <v>1</v>
      </c>
    </row>
    <row r="53098" spans="18:18" x14ac:dyDescent="0.25">
      <c r="R53098" s="15">
        <v>1</v>
      </c>
    </row>
    <row r="53099" spans="18:18" x14ac:dyDescent="0.25">
      <c r="R53099" s="15">
        <v>1</v>
      </c>
    </row>
    <row r="53100" spans="18:18" x14ac:dyDescent="0.25">
      <c r="R53100" s="15">
        <v>1</v>
      </c>
    </row>
    <row r="53101" spans="18:18" x14ac:dyDescent="0.25">
      <c r="R53101" s="15">
        <v>1</v>
      </c>
    </row>
    <row r="53102" spans="18:18" x14ac:dyDescent="0.25">
      <c r="R53102" s="15">
        <v>1</v>
      </c>
    </row>
    <row r="53103" spans="18:18" x14ac:dyDescent="0.25">
      <c r="R53103" s="15">
        <v>1</v>
      </c>
    </row>
    <row r="53104" spans="18:18" x14ac:dyDescent="0.25">
      <c r="R53104" s="15">
        <v>1</v>
      </c>
    </row>
    <row r="53105" spans="18:18" x14ac:dyDescent="0.25">
      <c r="R53105" s="15">
        <v>1</v>
      </c>
    </row>
    <row r="53106" spans="18:18" x14ac:dyDescent="0.25">
      <c r="R53106" s="15">
        <v>1</v>
      </c>
    </row>
    <row r="53107" spans="18:18" x14ac:dyDescent="0.25">
      <c r="R53107" s="15">
        <v>1</v>
      </c>
    </row>
    <row r="53108" spans="18:18" x14ac:dyDescent="0.25">
      <c r="R53108" s="15">
        <v>1</v>
      </c>
    </row>
    <row r="53109" spans="18:18" x14ac:dyDescent="0.25">
      <c r="R53109" s="15">
        <v>1</v>
      </c>
    </row>
    <row r="53110" spans="18:18" x14ac:dyDescent="0.25">
      <c r="R53110" s="15">
        <v>1</v>
      </c>
    </row>
    <row r="53111" spans="18:18" x14ac:dyDescent="0.25">
      <c r="R53111" s="15">
        <v>1</v>
      </c>
    </row>
    <row r="53112" spans="18:18" x14ac:dyDescent="0.25">
      <c r="R53112" s="15">
        <v>1</v>
      </c>
    </row>
    <row r="53113" spans="18:18" x14ac:dyDescent="0.25">
      <c r="R53113" s="15">
        <v>1</v>
      </c>
    </row>
    <row r="53114" spans="18:18" x14ac:dyDescent="0.25">
      <c r="R53114" s="15">
        <v>1</v>
      </c>
    </row>
    <row r="53115" spans="18:18" x14ac:dyDescent="0.25">
      <c r="R53115" s="15">
        <v>1</v>
      </c>
    </row>
    <row r="53116" spans="18:18" x14ac:dyDescent="0.25">
      <c r="R53116" s="15">
        <v>1</v>
      </c>
    </row>
    <row r="53117" spans="18:18" x14ac:dyDescent="0.25">
      <c r="R53117" s="15">
        <v>1</v>
      </c>
    </row>
    <row r="53118" spans="18:18" x14ac:dyDescent="0.25">
      <c r="R53118" s="15">
        <v>1</v>
      </c>
    </row>
    <row r="53119" spans="18:18" x14ac:dyDescent="0.25">
      <c r="R53119" s="15">
        <v>1</v>
      </c>
    </row>
    <row r="53120" spans="18:18" x14ac:dyDescent="0.25">
      <c r="R53120" s="15">
        <v>1</v>
      </c>
    </row>
    <row r="53121" spans="18:18" x14ac:dyDescent="0.25">
      <c r="R53121" s="15">
        <v>1</v>
      </c>
    </row>
    <row r="53122" spans="18:18" x14ac:dyDescent="0.25">
      <c r="R53122" s="15">
        <v>4</v>
      </c>
    </row>
    <row r="53123" spans="18:18" x14ac:dyDescent="0.25">
      <c r="R53123" s="15">
        <v>4</v>
      </c>
    </row>
    <row r="53124" spans="18:18" x14ac:dyDescent="0.25">
      <c r="R53124" s="15">
        <v>4</v>
      </c>
    </row>
    <row r="53125" spans="18:18" x14ac:dyDescent="0.25">
      <c r="R53125" s="15">
        <v>4</v>
      </c>
    </row>
    <row r="53126" spans="18:18" x14ac:dyDescent="0.25">
      <c r="R53126" s="15">
        <v>4</v>
      </c>
    </row>
    <row r="53127" spans="18:18" x14ac:dyDescent="0.25">
      <c r="R53127" s="15">
        <v>4</v>
      </c>
    </row>
    <row r="53128" spans="18:18" x14ac:dyDescent="0.25">
      <c r="R53128" s="15">
        <v>4</v>
      </c>
    </row>
    <row r="53129" spans="18:18" x14ac:dyDescent="0.25">
      <c r="R53129" s="15">
        <v>4</v>
      </c>
    </row>
    <row r="53130" spans="18:18" x14ac:dyDescent="0.25">
      <c r="R53130" s="15">
        <v>4</v>
      </c>
    </row>
    <row r="53131" spans="18:18" x14ac:dyDescent="0.25">
      <c r="R53131" s="15">
        <v>2</v>
      </c>
    </row>
    <row r="53132" spans="18:18" x14ac:dyDescent="0.25">
      <c r="R53132" s="15">
        <v>2</v>
      </c>
    </row>
    <row r="53133" spans="18:18" x14ac:dyDescent="0.25">
      <c r="R53133" s="15">
        <v>2</v>
      </c>
    </row>
    <row r="53134" spans="18:18" x14ac:dyDescent="0.25">
      <c r="R53134" s="15">
        <v>2</v>
      </c>
    </row>
    <row r="53135" spans="18:18" x14ac:dyDescent="0.25">
      <c r="R53135" s="15">
        <v>2</v>
      </c>
    </row>
    <row r="53136" spans="18:18" x14ac:dyDescent="0.25">
      <c r="R53136" s="15">
        <v>2</v>
      </c>
    </row>
    <row r="53137" spans="18:18" x14ac:dyDescent="0.25">
      <c r="R53137" s="15">
        <v>2</v>
      </c>
    </row>
    <row r="53138" spans="18:18" x14ac:dyDescent="0.25">
      <c r="R53138" s="15">
        <v>2</v>
      </c>
    </row>
    <row r="53139" spans="18:18" x14ac:dyDescent="0.25">
      <c r="R53139" s="15">
        <v>2</v>
      </c>
    </row>
    <row r="53140" spans="18:18" x14ac:dyDescent="0.25">
      <c r="R53140" s="15">
        <v>2</v>
      </c>
    </row>
    <row r="53141" spans="18:18" x14ac:dyDescent="0.25">
      <c r="R53141" s="15">
        <v>2</v>
      </c>
    </row>
    <row r="53142" spans="18:18" x14ac:dyDescent="0.25">
      <c r="R53142" s="15">
        <v>2</v>
      </c>
    </row>
    <row r="53143" spans="18:18" x14ac:dyDescent="0.25">
      <c r="R53143" s="15">
        <v>2</v>
      </c>
    </row>
    <row r="53144" spans="18:18" x14ac:dyDescent="0.25">
      <c r="R53144" s="15">
        <v>3</v>
      </c>
    </row>
    <row r="53145" spans="18:18" x14ac:dyDescent="0.25">
      <c r="R53145" s="15">
        <v>3</v>
      </c>
    </row>
    <row r="53146" spans="18:18" x14ac:dyDescent="0.25">
      <c r="R53146" s="15">
        <v>3</v>
      </c>
    </row>
    <row r="53147" spans="18:18" x14ac:dyDescent="0.25">
      <c r="R53147" s="15">
        <v>3</v>
      </c>
    </row>
    <row r="53148" spans="18:18" x14ac:dyDescent="0.25">
      <c r="R53148" s="15">
        <v>3</v>
      </c>
    </row>
    <row r="53149" spans="18:18" x14ac:dyDescent="0.25">
      <c r="R53149" s="15">
        <v>3</v>
      </c>
    </row>
    <row r="53150" spans="18:18" x14ac:dyDescent="0.25">
      <c r="R53150" s="15">
        <v>3</v>
      </c>
    </row>
    <row r="53151" spans="18:18" x14ac:dyDescent="0.25">
      <c r="R53151" s="15">
        <v>3</v>
      </c>
    </row>
    <row r="53152" spans="18:18" x14ac:dyDescent="0.25">
      <c r="R53152" s="15">
        <v>3</v>
      </c>
    </row>
    <row r="53153" spans="18:18" x14ac:dyDescent="0.25">
      <c r="R53153" s="15">
        <v>3</v>
      </c>
    </row>
    <row r="53154" spans="18:18" x14ac:dyDescent="0.25">
      <c r="R53154" s="15">
        <v>3</v>
      </c>
    </row>
    <row r="53155" spans="18:18" x14ac:dyDescent="0.25">
      <c r="R53155" s="15">
        <v>3</v>
      </c>
    </row>
    <row r="53156" spans="18:18" x14ac:dyDescent="0.25">
      <c r="R53156" s="15">
        <v>3</v>
      </c>
    </row>
    <row r="53157" spans="18:18" x14ac:dyDescent="0.25">
      <c r="R53157" s="15">
        <v>3</v>
      </c>
    </row>
    <row r="53158" spans="18:18" x14ac:dyDescent="0.25">
      <c r="R53158" s="15">
        <v>3</v>
      </c>
    </row>
    <row r="53159" spans="18:18" x14ac:dyDescent="0.25">
      <c r="R53159" s="15">
        <v>3</v>
      </c>
    </row>
    <row r="53160" spans="18:18" x14ac:dyDescent="0.25">
      <c r="R53160" s="15">
        <v>3</v>
      </c>
    </row>
    <row r="53161" spans="18:18" x14ac:dyDescent="0.25">
      <c r="R53161" s="15">
        <v>3</v>
      </c>
    </row>
    <row r="53162" spans="18:18" x14ac:dyDescent="0.25">
      <c r="R53162" s="15">
        <v>3</v>
      </c>
    </row>
    <row r="53163" spans="18:18" x14ac:dyDescent="0.25">
      <c r="R53163" s="15">
        <v>3</v>
      </c>
    </row>
    <row r="53164" spans="18:18" x14ac:dyDescent="0.25">
      <c r="R53164" s="15">
        <v>3</v>
      </c>
    </row>
    <row r="53165" spans="18:18" x14ac:dyDescent="0.25">
      <c r="R53165" s="15">
        <v>3</v>
      </c>
    </row>
    <row r="53166" spans="18:18" x14ac:dyDescent="0.25">
      <c r="R53166" s="15">
        <v>3</v>
      </c>
    </row>
    <row r="53167" spans="18:18" x14ac:dyDescent="0.25">
      <c r="R53167" s="15">
        <v>3</v>
      </c>
    </row>
    <row r="53168" spans="18:18" x14ac:dyDescent="0.25">
      <c r="R53168" s="15">
        <v>3</v>
      </c>
    </row>
    <row r="53169" spans="18:18" x14ac:dyDescent="0.25">
      <c r="R53169" s="15">
        <v>3</v>
      </c>
    </row>
    <row r="53170" spans="18:18" x14ac:dyDescent="0.25">
      <c r="R53170" s="15">
        <v>3</v>
      </c>
    </row>
    <row r="53171" spans="18:18" x14ac:dyDescent="0.25">
      <c r="R53171" s="15">
        <v>3</v>
      </c>
    </row>
    <row r="53172" spans="18:18" x14ac:dyDescent="0.25">
      <c r="R53172" s="15">
        <v>3</v>
      </c>
    </row>
    <row r="53173" spans="18:18" x14ac:dyDescent="0.25">
      <c r="R53173" s="15">
        <v>3</v>
      </c>
    </row>
    <row r="53174" spans="18:18" x14ac:dyDescent="0.25">
      <c r="R53174" s="15">
        <v>3</v>
      </c>
    </row>
    <row r="53175" spans="18:18" x14ac:dyDescent="0.25">
      <c r="R53175" s="15">
        <v>3</v>
      </c>
    </row>
    <row r="53176" spans="18:18" x14ac:dyDescent="0.25">
      <c r="R53176" s="15">
        <v>3</v>
      </c>
    </row>
    <row r="53177" spans="18:18" x14ac:dyDescent="0.25">
      <c r="R53177" s="15">
        <v>1</v>
      </c>
    </row>
    <row r="53178" spans="18:18" x14ac:dyDescent="0.25">
      <c r="R53178" s="15">
        <v>1</v>
      </c>
    </row>
    <row r="53179" spans="18:18" x14ac:dyDescent="0.25">
      <c r="R53179" s="15">
        <v>1</v>
      </c>
    </row>
    <row r="53180" spans="18:18" x14ac:dyDescent="0.25">
      <c r="R53180" s="15">
        <v>1</v>
      </c>
    </row>
    <row r="53181" spans="18:18" x14ac:dyDescent="0.25">
      <c r="R53181" s="15">
        <v>1</v>
      </c>
    </row>
    <row r="53182" spans="18:18" x14ac:dyDescent="0.25">
      <c r="R53182" s="15">
        <v>1</v>
      </c>
    </row>
    <row r="53183" spans="18:18" x14ac:dyDescent="0.25">
      <c r="R53183" s="15">
        <v>1</v>
      </c>
    </row>
    <row r="53184" spans="18:18" x14ac:dyDescent="0.25">
      <c r="R53184" s="15">
        <v>1</v>
      </c>
    </row>
    <row r="53185" spans="18:18" x14ac:dyDescent="0.25">
      <c r="R53185" s="15">
        <v>1</v>
      </c>
    </row>
    <row r="53186" spans="18:18" x14ac:dyDescent="0.25">
      <c r="R53186" s="15">
        <v>1</v>
      </c>
    </row>
    <row r="53187" spans="18:18" x14ac:dyDescent="0.25">
      <c r="R53187" s="15">
        <v>1</v>
      </c>
    </row>
    <row r="53188" spans="18:18" x14ac:dyDescent="0.25">
      <c r="R53188" s="15">
        <v>1</v>
      </c>
    </row>
    <row r="53189" spans="18:18" x14ac:dyDescent="0.25">
      <c r="R53189" s="15">
        <v>1</v>
      </c>
    </row>
    <row r="53190" spans="18:18" x14ac:dyDescent="0.25">
      <c r="R53190" s="15">
        <v>1</v>
      </c>
    </row>
    <row r="53191" spans="18:18" x14ac:dyDescent="0.25">
      <c r="R53191" s="15">
        <v>1</v>
      </c>
    </row>
    <row r="53192" spans="18:18" x14ac:dyDescent="0.25">
      <c r="R53192" s="15">
        <v>1</v>
      </c>
    </row>
    <row r="53193" spans="18:18" x14ac:dyDescent="0.25">
      <c r="R53193" s="15">
        <v>1</v>
      </c>
    </row>
    <row r="53194" spans="18:18" x14ac:dyDescent="0.25">
      <c r="R53194" s="15">
        <v>1</v>
      </c>
    </row>
    <row r="53195" spans="18:18" x14ac:dyDescent="0.25">
      <c r="R53195" s="15">
        <v>1</v>
      </c>
    </row>
    <row r="53196" spans="18:18" x14ac:dyDescent="0.25">
      <c r="R53196" s="15">
        <v>1</v>
      </c>
    </row>
    <row r="53197" spans="18:18" x14ac:dyDescent="0.25">
      <c r="R53197" s="15">
        <v>1</v>
      </c>
    </row>
    <row r="53198" spans="18:18" x14ac:dyDescent="0.25">
      <c r="R53198" s="15">
        <v>1</v>
      </c>
    </row>
    <row r="53199" spans="18:18" x14ac:dyDescent="0.25">
      <c r="R53199" s="15">
        <v>1</v>
      </c>
    </row>
    <row r="53200" spans="18:18" x14ac:dyDescent="0.25">
      <c r="R53200" s="15">
        <v>1</v>
      </c>
    </row>
    <row r="53201" spans="18:18" x14ac:dyDescent="0.25">
      <c r="R53201" s="15">
        <v>1</v>
      </c>
    </row>
    <row r="53202" spans="18:18" x14ac:dyDescent="0.25">
      <c r="R53202" s="15">
        <v>1</v>
      </c>
    </row>
    <row r="53203" spans="18:18" x14ac:dyDescent="0.25">
      <c r="R53203" s="15">
        <v>1</v>
      </c>
    </row>
    <row r="53204" spans="18:18" x14ac:dyDescent="0.25">
      <c r="R53204" s="15">
        <v>1</v>
      </c>
    </row>
    <row r="53205" spans="18:18" x14ac:dyDescent="0.25">
      <c r="R53205" s="15">
        <v>1</v>
      </c>
    </row>
    <row r="53206" spans="18:18" x14ac:dyDescent="0.25">
      <c r="R53206" s="15">
        <v>1</v>
      </c>
    </row>
    <row r="53207" spans="18:18" x14ac:dyDescent="0.25">
      <c r="R53207" s="15">
        <v>1</v>
      </c>
    </row>
    <row r="53208" spans="18:18" x14ac:dyDescent="0.25">
      <c r="R53208" s="15">
        <v>1</v>
      </c>
    </row>
    <row r="53209" spans="18:18" x14ac:dyDescent="0.25">
      <c r="R53209" s="15">
        <v>1</v>
      </c>
    </row>
    <row r="53210" spans="18:18" x14ac:dyDescent="0.25">
      <c r="R53210" s="15">
        <v>1</v>
      </c>
    </row>
    <row r="53211" spans="18:18" x14ac:dyDescent="0.25">
      <c r="R53211" s="15">
        <v>1</v>
      </c>
    </row>
    <row r="53212" spans="18:18" x14ac:dyDescent="0.25">
      <c r="R53212" s="15">
        <v>1</v>
      </c>
    </row>
    <row r="53213" spans="18:18" x14ac:dyDescent="0.25">
      <c r="R53213" s="15">
        <v>1</v>
      </c>
    </row>
    <row r="53214" spans="18:18" x14ac:dyDescent="0.25">
      <c r="R53214" s="15">
        <v>1</v>
      </c>
    </row>
    <row r="53215" spans="18:18" x14ac:dyDescent="0.25">
      <c r="R53215" s="15">
        <v>1</v>
      </c>
    </row>
    <row r="53216" spans="18:18" x14ac:dyDescent="0.25">
      <c r="R53216" s="15">
        <v>1</v>
      </c>
    </row>
    <row r="53217" spans="18:18" x14ac:dyDescent="0.25">
      <c r="R53217" s="15">
        <v>1</v>
      </c>
    </row>
    <row r="53218" spans="18:18" x14ac:dyDescent="0.25">
      <c r="R53218" s="15">
        <v>1</v>
      </c>
    </row>
    <row r="53219" spans="18:18" x14ac:dyDescent="0.25">
      <c r="R53219" s="15">
        <v>1</v>
      </c>
    </row>
    <row r="53220" spans="18:18" x14ac:dyDescent="0.25">
      <c r="R53220" s="15">
        <v>1</v>
      </c>
    </row>
    <row r="53221" spans="18:18" x14ac:dyDescent="0.25">
      <c r="R53221" s="15">
        <v>1</v>
      </c>
    </row>
    <row r="53222" spans="18:18" x14ac:dyDescent="0.25">
      <c r="R53222" s="15">
        <v>1</v>
      </c>
    </row>
    <row r="53223" spans="18:18" x14ac:dyDescent="0.25">
      <c r="R53223" s="15">
        <v>1</v>
      </c>
    </row>
    <row r="53224" spans="18:18" x14ac:dyDescent="0.25">
      <c r="R53224" s="15">
        <v>1</v>
      </c>
    </row>
    <row r="53225" spans="18:18" x14ac:dyDescent="0.25">
      <c r="R53225" s="15">
        <v>1</v>
      </c>
    </row>
    <row r="53226" spans="18:18" x14ac:dyDescent="0.25">
      <c r="R53226" s="15">
        <v>1</v>
      </c>
    </row>
    <row r="53227" spans="18:18" x14ac:dyDescent="0.25">
      <c r="R53227" s="15">
        <v>1</v>
      </c>
    </row>
    <row r="53228" spans="18:18" x14ac:dyDescent="0.25">
      <c r="R53228" s="15">
        <v>1</v>
      </c>
    </row>
    <row r="53229" spans="18:18" x14ac:dyDescent="0.25">
      <c r="R53229" s="15">
        <v>1</v>
      </c>
    </row>
    <row r="53230" spans="18:18" x14ac:dyDescent="0.25">
      <c r="R53230" s="15">
        <v>1</v>
      </c>
    </row>
    <row r="53231" spans="18:18" x14ac:dyDescent="0.25">
      <c r="R53231" s="15">
        <v>1</v>
      </c>
    </row>
    <row r="53232" spans="18:18" x14ac:dyDescent="0.25">
      <c r="R53232" s="15">
        <v>1</v>
      </c>
    </row>
    <row r="53233" spans="18:18" x14ac:dyDescent="0.25">
      <c r="R53233" s="15">
        <v>1</v>
      </c>
    </row>
    <row r="53234" spans="18:18" x14ac:dyDescent="0.25">
      <c r="R53234" s="15">
        <v>1</v>
      </c>
    </row>
    <row r="53235" spans="18:18" x14ac:dyDescent="0.25">
      <c r="R53235" s="15">
        <v>1</v>
      </c>
    </row>
    <row r="53236" spans="18:18" x14ac:dyDescent="0.25">
      <c r="R53236" s="15">
        <v>1</v>
      </c>
    </row>
    <row r="53237" spans="18:18" x14ac:dyDescent="0.25">
      <c r="R53237" s="15">
        <v>1</v>
      </c>
    </row>
    <row r="53238" spans="18:18" x14ac:dyDescent="0.25">
      <c r="R53238" s="15">
        <v>1</v>
      </c>
    </row>
    <row r="53239" spans="18:18" x14ac:dyDescent="0.25">
      <c r="R53239" s="15">
        <v>1</v>
      </c>
    </row>
    <row r="53240" spans="18:18" x14ac:dyDescent="0.25">
      <c r="R53240" s="15">
        <v>1</v>
      </c>
    </row>
    <row r="53241" spans="18:18" x14ac:dyDescent="0.25">
      <c r="R53241" s="15">
        <v>1</v>
      </c>
    </row>
    <row r="53242" spans="18:18" x14ac:dyDescent="0.25">
      <c r="R53242" s="15">
        <v>1</v>
      </c>
    </row>
    <row r="53243" spans="18:18" x14ac:dyDescent="0.25">
      <c r="R53243" s="15">
        <v>1</v>
      </c>
    </row>
    <row r="53244" spans="18:18" x14ac:dyDescent="0.25">
      <c r="R53244" s="15">
        <v>1</v>
      </c>
    </row>
    <row r="53245" spans="18:18" x14ac:dyDescent="0.25">
      <c r="R53245" s="15">
        <v>1</v>
      </c>
    </row>
    <row r="53246" spans="18:18" x14ac:dyDescent="0.25">
      <c r="R53246" s="15">
        <v>1</v>
      </c>
    </row>
    <row r="53247" spans="18:18" x14ac:dyDescent="0.25">
      <c r="R53247" s="15">
        <v>1</v>
      </c>
    </row>
    <row r="53248" spans="18:18" x14ac:dyDescent="0.25">
      <c r="R53248" s="15">
        <v>1</v>
      </c>
    </row>
    <row r="53249" spans="18:18" x14ac:dyDescent="0.25">
      <c r="R53249" s="15">
        <v>1</v>
      </c>
    </row>
    <row r="53250" spans="18:18" x14ac:dyDescent="0.25">
      <c r="R53250" s="15">
        <v>1</v>
      </c>
    </row>
    <row r="53251" spans="18:18" x14ac:dyDescent="0.25">
      <c r="R53251" s="15">
        <v>1</v>
      </c>
    </row>
    <row r="53252" spans="18:18" x14ac:dyDescent="0.25">
      <c r="R53252" s="15">
        <v>1</v>
      </c>
    </row>
    <row r="53253" spans="18:18" x14ac:dyDescent="0.25">
      <c r="R53253" s="15">
        <v>1</v>
      </c>
    </row>
    <row r="53254" spans="18:18" x14ac:dyDescent="0.25">
      <c r="R53254" s="15">
        <v>1</v>
      </c>
    </row>
    <row r="53255" spans="18:18" x14ac:dyDescent="0.25">
      <c r="R53255" s="15">
        <v>1</v>
      </c>
    </row>
    <row r="53256" spans="18:18" x14ac:dyDescent="0.25">
      <c r="R53256" s="15">
        <v>1</v>
      </c>
    </row>
    <row r="53257" spans="18:18" x14ac:dyDescent="0.25">
      <c r="R53257" s="15">
        <v>1</v>
      </c>
    </row>
    <row r="53258" spans="18:18" x14ac:dyDescent="0.25">
      <c r="R53258" s="15">
        <v>1</v>
      </c>
    </row>
    <row r="53259" spans="18:18" x14ac:dyDescent="0.25">
      <c r="R53259" s="15">
        <v>1</v>
      </c>
    </row>
    <row r="53260" spans="18:18" x14ac:dyDescent="0.25">
      <c r="R53260" s="15">
        <v>1</v>
      </c>
    </row>
    <row r="53261" spans="18:18" x14ac:dyDescent="0.25">
      <c r="R53261" s="15">
        <v>1</v>
      </c>
    </row>
    <row r="53262" spans="18:18" x14ac:dyDescent="0.25">
      <c r="R53262" s="15">
        <v>1</v>
      </c>
    </row>
    <row r="53263" spans="18:18" x14ac:dyDescent="0.25">
      <c r="R53263" s="15">
        <v>1</v>
      </c>
    </row>
    <row r="53264" spans="18:18" x14ac:dyDescent="0.25">
      <c r="R53264" s="15">
        <v>1</v>
      </c>
    </row>
    <row r="53265" spans="18:18" x14ac:dyDescent="0.25">
      <c r="R53265" s="15">
        <v>1</v>
      </c>
    </row>
    <row r="53266" spans="18:18" x14ac:dyDescent="0.25">
      <c r="R53266" s="15">
        <v>1</v>
      </c>
    </row>
    <row r="53267" spans="18:18" x14ac:dyDescent="0.25">
      <c r="R53267" s="15">
        <v>1</v>
      </c>
    </row>
    <row r="53268" spans="18:18" x14ac:dyDescent="0.25">
      <c r="R53268" s="15">
        <v>1</v>
      </c>
    </row>
    <row r="53269" spans="18:18" x14ac:dyDescent="0.25">
      <c r="R53269" s="15">
        <v>1</v>
      </c>
    </row>
    <row r="53270" spans="18:18" x14ac:dyDescent="0.25">
      <c r="R53270" s="15">
        <v>1</v>
      </c>
    </row>
    <row r="53271" spans="18:18" x14ac:dyDescent="0.25">
      <c r="R53271" s="15">
        <v>1</v>
      </c>
    </row>
    <row r="53272" spans="18:18" x14ac:dyDescent="0.25">
      <c r="R53272" s="15">
        <v>1</v>
      </c>
    </row>
    <row r="53273" spans="18:18" x14ac:dyDescent="0.25">
      <c r="R53273" s="15">
        <v>1</v>
      </c>
    </row>
    <row r="53274" spans="18:18" x14ac:dyDescent="0.25">
      <c r="R53274" s="15">
        <v>1</v>
      </c>
    </row>
    <row r="53275" spans="18:18" x14ac:dyDescent="0.25">
      <c r="R53275" s="15">
        <v>1</v>
      </c>
    </row>
    <row r="53276" spans="18:18" x14ac:dyDescent="0.25">
      <c r="R53276" s="15">
        <v>1</v>
      </c>
    </row>
    <row r="53277" spans="18:18" x14ac:dyDescent="0.25">
      <c r="R53277" s="15">
        <v>1</v>
      </c>
    </row>
    <row r="53278" spans="18:18" x14ac:dyDescent="0.25">
      <c r="R53278" s="15">
        <v>1</v>
      </c>
    </row>
    <row r="53279" spans="18:18" x14ac:dyDescent="0.25">
      <c r="R53279" s="15">
        <v>1</v>
      </c>
    </row>
    <row r="53280" spans="18:18" x14ac:dyDescent="0.25">
      <c r="R53280" s="15">
        <v>1</v>
      </c>
    </row>
    <row r="53281" spans="18:18" x14ac:dyDescent="0.25">
      <c r="R53281" s="15">
        <v>1</v>
      </c>
    </row>
    <row r="53282" spans="18:18" x14ac:dyDescent="0.25">
      <c r="R53282" s="15">
        <v>1</v>
      </c>
    </row>
    <row r="53283" spans="18:18" x14ac:dyDescent="0.25">
      <c r="R53283" s="15">
        <v>1</v>
      </c>
    </row>
    <row r="53284" spans="18:18" x14ac:dyDescent="0.25">
      <c r="R53284" s="15">
        <v>1</v>
      </c>
    </row>
    <row r="53285" spans="18:18" x14ac:dyDescent="0.25">
      <c r="R53285" s="15">
        <v>1</v>
      </c>
    </row>
    <row r="53286" spans="18:18" x14ac:dyDescent="0.25">
      <c r="R53286" s="15">
        <v>1</v>
      </c>
    </row>
    <row r="53287" spans="18:18" x14ac:dyDescent="0.25">
      <c r="R53287" s="15">
        <v>1</v>
      </c>
    </row>
    <row r="53288" spans="18:18" x14ac:dyDescent="0.25">
      <c r="R53288" s="15">
        <v>1</v>
      </c>
    </row>
    <row r="53289" spans="18:18" x14ac:dyDescent="0.25">
      <c r="R53289" s="15">
        <v>1</v>
      </c>
    </row>
    <row r="53290" spans="18:18" x14ac:dyDescent="0.25">
      <c r="R53290" s="15">
        <v>1</v>
      </c>
    </row>
    <row r="53291" spans="18:18" x14ac:dyDescent="0.25">
      <c r="R53291" s="15">
        <v>1</v>
      </c>
    </row>
    <row r="53292" spans="18:18" x14ac:dyDescent="0.25">
      <c r="R53292" s="15">
        <v>1</v>
      </c>
    </row>
    <row r="53293" spans="18:18" x14ac:dyDescent="0.25">
      <c r="R53293" s="15">
        <v>1</v>
      </c>
    </row>
    <row r="53294" spans="18:18" x14ac:dyDescent="0.25">
      <c r="R53294" s="15">
        <v>1</v>
      </c>
    </row>
    <row r="53295" spans="18:18" x14ac:dyDescent="0.25">
      <c r="R53295" s="15">
        <v>1</v>
      </c>
    </row>
    <row r="53296" spans="18:18" x14ac:dyDescent="0.25">
      <c r="R53296" s="15">
        <v>1</v>
      </c>
    </row>
    <row r="53297" spans="18:18" x14ac:dyDescent="0.25">
      <c r="R53297" s="15">
        <v>1</v>
      </c>
    </row>
    <row r="53298" spans="18:18" x14ac:dyDescent="0.25">
      <c r="R53298" s="15">
        <v>1</v>
      </c>
    </row>
    <row r="53299" spans="18:18" x14ac:dyDescent="0.25">
      <c r="R53299" s="15">
        <v>1</v>
      </c>
    </row>
    <row r="53300" spans="18:18" x14ac:dyDescent="0.25">
      <c r="R53300" s="15">
        <v>1</v>
      </c>
    </row>
    <row r="53301" spans="18:18" x14ac:dyDescent="0.25">
      <c r="R53301" s="15">
        <v>1</v>
      </c>
    </row>
    <row r="53302" spans="18:18" x14ac:dyDescent="0.25">
      <c r="R53302" s="15">
        <v>1</v>
      </c>
    </row>
    <row r="53303" spans="18:18" x14ac:dyDescent="0.25">
      <c r="R53303" s="15">
        <v>1</v>
      </c>
    </row>
    <row r="53304" spans="18:18" x14ac:dyDescent="0.25">
      <c r="R53304" s="15">
        <v>1</v>
      </c>
    </row>
    <row r="53305" spans="18:18" x14ac:dyDescent="0.25">
      <c r="R53305" s="15">
        <v>1</v>
      </c>
    </row>
    <row r="53306" spans="18:18" x14ac:dyDescent="0.25">
      <c r="R53306" s="15">
        <v>1</v>
      </c>
    </row>
    <row r="53307" spans="18:18" x14ac:dyDescent="0.25">
      <c r="R53307" s="15">
        <v>1</v>
      </c>
    </row>
    <row r="53308" spans="18:18" x14ac:dyDescent="0.25">
      <c r="R53308" s="15">
        <v>1</v>
      </c>
    </row>
    <row r="53309" spans="18:18" x14ac:dyDescent="0.25">
      <c r="R53309" s="15">
        <v>1</v>
      </c>
    </row>
    <row r="53310" spans="18:18" x14ac:dyDescent="0.25">
      <c r="R53310" s="15">
        <v>1</v>
      </c>
    </row>
    <row r="53311" spans="18:18" x14ac:dyDescent="0.25">
      <c r="R53311" s="15">
        <v>1</v>
      </c>
    </row>
    <row r="53312" spans="18:18" x14ac:dyDescent="0.25">
      <c r="R53312" s="15">
        <v>1</v>
      </c>
    </row>
    <row r="53313" spans="18:18" x14ac:dyDescent="0.25">
      <c r="R53313" s="15">
        <v>1</v>
      </c>
    </row>
    <row r="53314" spans="18:18" x14ac:dyDescent="0.25">
      <c r="R53314" s="15">
        <v>1</v>
      </c>
    </row>
    <row r="53315" spans="18:18" x14ac:dyDescent="0.25">
      <c r="R53315" s="15">
        <v>1</v>
      </c>
    </row>
    <row r="53316" spans="18:18" x14ac:dyDescent="0.25">
      <c r="R53316" s="15">
        <v>1</v>
      </c>
    </row>
    <row r="53317" spans="18:18" x14ac:dyDescent="0.25">
      <c r="R53317" s="15">
        <v>1</v>
      </c>
    </row>
    <row r="53318" spans="18:18" x14ac:dyDescent="0.25">
      <c r="R53318" s="15">
        <v>1</v>
      </c>
    </row>
    <row r="53319" spans="18:18" x14ac:dyDescent="0.25">
      <c r="R53319" s="15">
        <v>1</v>
      </c>
    </row>
    <row r="53320" spans="18:18" x14ac:dyDescent="0.25">
      <c r="R53320" s="15">
        <v>1</v>
      </c>
    </row>
    <row r="53321" spans="18:18" x14ac:dyDescent="0.25">
      <c r="R53321" s="15">
        <v>1</v>
      </c>
    </row>
    <row r="53322" spans="18:18" x14ac:dyDescent="0.25">
      <c r="R53322" s="15">
        <v>1</v>
      </c>
    </row>
    <row r="53323" spans="18:18" x14ac:dyDescent="0.25">
      <c r="R53323" s="15">
        <v>1</v>
      </c>
    </row>
    <row r="53324" spans="18:18" x14ac:dyDescent="0.25">
      <c r="R53324" s="15">
        <v>1</v>
      </c>
    </row>
    <row r="53325" spans="18:18" x14ac:dyDescent="0.25">
      <c r="R53325" s="15">
        <v>1</v>
      </c>
    </row>
    <row r="53326" spans="18:18" x14ac:dyDescent="0.25">
      <c r="R53326" s="15">
        <v>1</v>
      </c>
    </row>
    <row r="53327" spans="18:18" x14ac:dyDescent="0.25">
      <c r="R53327" s="15">
        <v>1</v>
      </c>
    </row>
    <row r="53328" spans="18:18" x14ac:dyDescent="0.25">
      <c r="R53328" s="15">
        <v>1</v>
      </c>
    </row>
    <row r="53329" spans="18:18" x14ac:dyDescent="0.25">
      <c r="R53329" s="15">
        <v>1</v>
      </c>
    </row>
    <row r="53330" spans="18:18" x14ac:dyDescent="0.25">
      <c r="R53330" s="15">
        <v>1</v>
      </c>
    </row>
    <row r="53331" spans="18:18" x14ac:dyDescent="0.25">
      <c r="R53331" s="15">
        <v>1</v>
      </c>
    </row>
    <row r="53332" spans="18:18" x14ac:dyDescent="0.25">
      <c r="R53332" s="15">
        <v>1</v>
      </c>
    </row>
    <row r="53333" spans="18:18" x14ac:dyDescent="0.25">
      <c r="R53333" s="15">
        <v>1</v>
      </c>
    </row>
    <row r="53334" spans="18:18" x14ac:dyDescent="0.25">
      <c r="R53334" s="15">
        <v>1</v>
      </c>
    </row>
    <row r="53335" spans="18:18" x14ac:dyDescent="0.25">
      <c r="R53335" s="15">
        <v>1</v>
      </c>
    </row>
    <row r="53336" spans="18:18" x14ac:dyDescent="0.25">
      <c r="R53336" s="15">
        <v>1</v>
      </c>
    </row>
    <row r="53337" spans="18:18" x14ac:dyDescent="0.25">
      <c r="R53337" s="15">
        <v>1</v>
      </c>
    </row>
    <row r="53338" spans="18:18" x14ac:dyDescent="0.25">
      <c r="R53338" s="15">
        <v>1</v>
      </c>
    </row>
    <row r="53339" spans="18:18" x14ac:dyDescent="0.25">
      <c r="R53339" s="15">
        <v>1</v>
      </c>
    </row>
    <row r="53340" spans="18:18" x14ac:dyDescent="0.25">
      <c r="R53340" s="15">
        <v>1</v>
      </c>
    </row>
    <row r="53341" spans="18:18" x14ac:dyDescent="0.25">
      <c r="R53341" s="15">
        <v>1</v>
      </c>
    </row>
    <row r="53342" spans="18:18" x14ac:dyDescent="0.25">
      <c r="R53342" s="15">
        <v>1</v>
      </c>
    </row>
    <row r="53343" spans="18:18" x14ac:dyDescent="0.25">
      <c r="R53343" s="15">
        <v>1</v>
      </c>
    </row>
    <row r="53344" spans="18:18" x14ac:dyDescent="0.25">
      <c r="R53344" s="15">
        <v>1</v>
      </c>
    </row>
    <row r="53345" spans="18:18" x14ac:dyDescent="0.25">
      <c r="R53345" s="15">
        <v>3</v>
      </c>
    </row>
    <row r="53346" spans="18:18" x14ac:dyDescent="0.25">
      <c r="R53346" s="15">
        <v>3</v>
      </c>
    </row>
    <row r="53347" spans="18:18" x14ac:dyDescent="0.25">
      <c r="R53347" s="15">
        <v>3</v>
      </c>
    </row>
    <row r="53348" spans="18:18" x14ac:dyDescent="0.25">
      <c r="R53348" s="15">
        <v>3</v>
      </c>
    </row>
    <row r="53349" spans="18:18" x14ac:dyDescent="0.25">
      <c r="R53349" s="15">
        <v>3</v>
      </c>
    </row>
    <row r="53350" spans="18:18" x14ac:dyDescent="0.25">
      <c r="R53350" s="15">
        <v>3</v>
      </c>
    </row>
    <row r="53351" spans="18:18" x14ac:dyDescent="0.25">
      <c r="R53351" s="15">
        <v>3</v>
      </c>
    </row>
    <row r="53352" spans="18:18" x14ac:dyDescent="0.25">
      <c r="R53352" s="15">
        <v>3</v>
      </c>
    </row>
    <row r="53353" spans="18:18" x14ac:dyDescent="0.25">
      <c r="R53353" s="15">
        <v>3</v>
      </c>
    </row>
    <row r="53354" spans="18:18" x14ac:dyDescent="0.25">
      <c r="R53354" s="15">
        <v>1</v>
      </c>
    </row>
    <row r="53355" spans="18:18" x14ac:dyDescent="0.25">
      <c r="R53355" s="15">
        <v>1</v>
      </c>
    </row>
    <row r="53356" spans="18:18" x14ac:dyDescent="0.25">
      <c r="R53356" s="15">
        <v>1</v>
      </c>
    </row>
    <row r="53357" spans="18:18" x14ac:dyDescent="0.25">
      <c r="R53357" s="15">
        <v>1</v>
      </c>
    </row>
    <row r="53358" spans="18:18" x14ac:dyDescent="0.25">
      <c r="R53358" s="15">
        <v>1</v>
      </c>
    </row>
    <row r="53359" spans="18:18" x14ac:dyDescent="0.25">
      <c r="R53359" s="15">
        <v>1</v>
      </c>
    </row>
    <row r="53360" spans="18:18" x14ac:dyDescent="0.25">
      <c r="R53360" s="15">
        <v>1</v>
      </c>
    </row>
    <row r="53361" spans="18:18" x14ac:dyDescent="0.25">
      <c r="R53361" s="15">
        <v>1</v>
      </c>
    </row>
    <row r="53362" spans="18:18" x14ac:dyDescent="0.25">
      <c r="R53362" s="15">
        <v>1</v>
      </c>
    </row>
    <row r="53363" spans="18:18" x14ac:dyDescent="0.25">
      <c r="R53363" s="15">
        <v>1</v>
      </c>
    </row>
    <row r="53364" spans="18:18" x14ac:dyDescent="0.25">
      <c r="R53364" s="15">
        <v>1</v>
      </c>
    </row>
    <row r="53365" spans="18:18" x14ac:dyDescent="0.25">
      <c r="R53365" s="15">
        <v>1</v>
      </c>
    </row>
    <row r="53366" spans="18:18" x14ac:dyDescent="0.25">
      <c r="R53366" s="15">
        <v>1</v>
      </c>
    </row>
    <row r="53367" spans="18:18" x14ac:dyDescent="0.25">
      <c r="R53367" s="15">
        <v>1</v>
      </c>
    </row>
    <row r="53368" spans="18:18" x14ac:dyDescent="0.25">
      <c r="R53368" s="15">
        <v>4</v>
      </c>
    </row>
    <row r="53369" spans="18:18" x14ac:dyDescent="0.25">
      <c r="R53369" s="15">
        <v>4</v>
      </c>
    </row>
    <row r="53370" spans="18:18" x14ac:dyDescent="0.25">
      <c r="R53370" s="15">
        <v>4</v>
      </c>
    </row>
    <row r="53371" spans="18:18" x14ac:dyDescent="0.25">
      <c r="R53371" s="15">
        <v>4</v>
      </c>
    </row>
    <row r="53372" spans="18:18" x14ac:dyDescent="0.25">
      <c r="R53372" s="15">
        <v>4</v>
      </c>
    </row>
    <row r="53373" spans="18:18" x14ac:dyDescent="0.25">
      <c r="R53373" s="15">
        <v>4</v>
      </c>
    </row>
    <row r="53374" spans="18:18" x14ac:dyDescent="0.25">
      <c r="R53374" s="15">
        <v>4</v>
      </c>
    </row>
    <row r="53375" spans="18:18" x14ac:dyDescent="0.25">
      <c r="R53375" s="15">
        <v>4</v>
      </c>
    </row>
    <row r="53376" spans="18:18" x14ac:dyDescent="0.25">
      <c r="R53376" s="15">
        <v>4</v>
      </c>
    </row>
    <row r="53377" spans="18:18" x14ac:dyDescent="0.25">
      <c r="R53377" s="15">
        <v>4</v>
      </c>
    </row>
    <row r="53378" spans="18:18" x14ac:dyDescent="0.25">
      <c r="R53378" s="15">
        <v>4</v>
      </c>
    </row>
    <row r="53379" spans="18:18" x14ac:dyDescent="0.25">
      <c r="R53379" s="15">
        <v>4</v>
      </c>
    </row>
    <row r="53380" spans="18:18" x14ac:dyDescent="0.25">
      <c r="R53380" s="15">
        <v>4</v>
      </c>
    </row>
    <row r="53381" spans="18:18" x14ac:dyDescent="0.25">
      <c r="R53381" s="15">
        <v>4</v>
      </c>
    </row>
    <row r="53382" spans="18:18" x14ac:dyDescent="0.25">
      <c r="R53382" s="15">
        <v>4</v>
      </c>
    </row>
    <row r="53383" spans="18:18" x14ac:dyDescent="0.25">
      <c r="R53383" s="15">
        <v>4</v>
      </c>
    </row>
    <row r="53384" spans="18:18" x14ac:dyDescent="0.25">
      <c r="R53384" s="15">
        <v>4</v>
      </c>
    </row>
    <row r="53385" spans="18:18" x14ac:dyDescent="0.25">
      <c r="R53385" s="15">
        <v>4</v>
      </c>
    </row>
    <row r="53386" spans="18:18" x14ac:dyDescent="0.25">
      <c r="R53386" s="15">
        <v>4</v>
      </c>
    </row>
    <row r="53387" spans="18:18" x14ac:dyDescent="0.25">
      <c r="R53387" s="15">
        <v>4</v>
      </c>
    </row>
    <row r="53388" spans="18:18" x14ac:dyDescent="0.25">
      <c r="R53388" s="15">
        <v>4</v>
      </c>
    </row>
    <row r="53389" spans="18:18" x14ac:dyDescent="0.25">
      <c r="R53389" s="15">
        <v>4</v>
      </c>
    </row>
    <row r="53390" spans="18:18" x14ac:dyDescent="0.25">
      <c r="R53390" s="15">
        <v>4</v>
      </c>
    </row>
    <row r="53391" spans="18:18" x14ac:dyDescent="0.25">
      <c r="R53391" s="15">
        <v>4</v>
      </c>
    </row>
    <row r="53392" spans="18:18" x14ac:dyDescent="0.25">
      <c r="R53392" s="15">
        <v>4</v>
      </c>
    </row>
    <row r="53393" spans="18:18" x14ac:dyDescent="0.25">
      <c r="R53393" s="15">
        <v>4</v>
      </c>
    </row>
    <row r="53394" spans="18:18" x14ac:dyDescent="0.25">
      <c r="R53394" s="15">
        <v>4</v>
      </c>
    </row>
    <row r="53395" spans="18:18" x14ac:dyDescent="0.25">
      <c r="R53395" s="15">
        <v>4</v>
      </c>
    </row>
    <row r="53396" spans="18:18" x14ac:dyDescent="0.25">
      <c r="R53396" s="15">
        <v>4</v>
      </c>
    </row>
    <row r="53397" spans="18:18" x14ac:dyDescent="0.25">
      <c r="R53397" s="15">
        <v>4</v>
      </c>
    </row>
    <row r="53398" spans="18:18" x14ac:dyDescent="0.25">
      <c r="R53398" s="15">
        <v>4</v>
      </c>
    </row>
    <row r="53399" spans="18:18" x14ac:dyDescent="0.25">
      <c r="R53399" s="15">
        <v>4</v>
      </c>
    </row>
    <row r="53400" spans="18:18" x14ac:dyDescent="0.25">
      <c r="R53400" s="15">
        <v>4</v>
      </c>
    </row>
    <row r="53401" spans="18:18" x14ac:dyDescent="0.25">
      <c r="R53401" s="15">
        <v>4</v>
      </c>
    </row>
    <row r="53402" spans="18:18" x14ac:dyDescent="0.25">
      <c r="R53402" s="15">
        <v>4</v>
      </c>
    </row>
    <row r="53403" spans="18:18" x14ac:dyDescent="0.25">
      <c r="R53403" s="15">
        <v>4</v>
      </c>
    </row>
    <row r="53404" spans="18:18" x14ac:dyDescent="0.25">
      <c r="R53404" s="15">
        <v>5</v>
      </c>
    </row>
    <row r="53405" spans="18:18" x14ac:dyDescent="0.25">
      <c r="R53405" s="15">
        <v>5</v>
      </c>
    </row>
    <row r="53406" spans="18:18" x14ac:dyDescent="0.25">
      <c r="R53406" s="15">
        <v>5</v>
      </c>
    </row>
    <row r="53407" spans="18:18" x14ac:dyDescent="0.25">
      <c r="R53407" s="15">
        <v>5</v>
      </c>
    </row>
    <row r="53408" spans="18:18" x14ac:dyDescent="0.25">
      <c r="R53408" s="15">
        <v>5</v>
      </c>
    </row>
    <row r="53409" spans="18:18" x14ac:dyDescent="0.25">
      <c r="R53409" s="15">
        <v>5</v>
      </c>
    </row>
    <row r="53410" spans="18:18" x14ac:dyDescent="0.25">
      <c r="R53410" s="15">
        <v>5</v>
      </c>
    </row>
    <row r="53411" spans="18:18" x14ac:dyDescent="0.25">
      <c r="R53411" s="15">
        <v>5</v>
      </c>
    </row>
    <row r="53412" spans="18:18" x14ac:dyDescent="0.25">
      <c r="R53412" s="15">
        <v>5</v>
      </c>
    </row>
    <row r="53413" spans="18:18" x14ac:dyDescent="0.25">
      <c r="R53413" s="15">
        <v>5</v>
      </c>
    </row>
    <row r="53414" spans="18:18" x14ac:dyDescent="0.25">
      <c r="R53414" s="15">
        <v>5</v>
      </c>
    </row>
    <row r="53415" spans="18:18" x14ac:dyDescent="0.25">
      <c r="R53415" s="15">
        <v>5</v>
      </c>
    </row>
    <row r="53416" spans="18:18" x14ac:dyDescent="0.25">
      <c r="R53416" s="15">
        <v>5</v>
      </c>
    </row>
    <row r="53417" spans="18:18" x14ac:dyDescent="0.25">
      <c r="R53417" s="15">
        <v>5</v>
      </c>
    </row>
    <row r="53418" spans="18:18" x14ac:dyDescent="0.25">
      <c r="R53418" s="15">
        <v>5</v>
      </c>
    </row>
    <row r="53419" spans="18:18" x14ac:dyDescent="0.25">
      <c r="R53419" s="15">
        <v>5</v>
      </c>
    </row>
    <row r="53420" spans="18:18" x14ac:dyDescent="0.25">
      <c r="R53420" s="15">
        <v>5</v>
      </c>
    </row>
    <row r="53421" spans="18:18" x14ac:dyDescent="0.25">
      <c r="R53421" s="15">
        <v>5</v>
      </c>
    </row>
    <row r="53422" spans="18:18" x14ac:dyDescent="0.25">
      <c r="R53422" s="15">
        <v>5</v>
      </c>
    </row>
    <row r="53423" spans="18:18" x14ac:dyDescent="0.25">
      <c r="R53423" s="15">
        <v>5</v>
      </c>
    </row>
    <row r="53424" spans="18:18" x14ac:dyDescent="0.25">
      <c r="R53424" s="15">
        <v>5</v>
      </c>
    </row>
    <row r="53425" spans="18:18" x14ac:dyDescent="0.25">
      <c r="R53425" s="15">
        <v>5</v>
      </c>
    </row>
    <row r="53426" spans="18:18" x14ac:dyDescent="0.25">
      <c r="R53426" s="15">
        <v>5</v>
      </c>
    </row>
    <row r="53427" spans="18:18" x14ac:dyDescent="0.25">
      <c r="R53427" s="15">
        <v>5</v>
      </c>
    </row>
    <row r="53428" spans="18:18" x14ac:dyDescent="0.25">
      <c r="R53428" s="15">
        <v>5</v>
      </c>
    </row>
    <row r="53429" spans="18:18" x14ac:dyDescent="0.25">
      <c r="R53429" s="15">
        <v>5</v>
      </c>
    </row>
    <row r="53430" spans="18:18" x14ac:dyDescent="0.25">
      <c r="R53430" s="15">
        <v>4</v>
      </c>
    </row>
    <row r="53431" spans="18:18" x14ac:dyDescent="0.25">
      <c r="R53431" s="15">
        <v>4</v>
      </c>
    </row>
    <row r="53432" spans="18:18" x14ac:dyDescent="0.25">
      <c r="R53432" s="15">
        <v>4</v>
      </c>
    </row>
    <row r="53433" spans="18:18" x14ac:dyDescent="0.25">
      <c r="R53433" s="15">
        <v>4</v>
      </c>
    </row>
    <row r="53434" spans="18:18" x14ac:dyDescent="0.25">
      <c r="R53434" s="15">
        <v>4</v>
      </c>
    </row>
    <row r="53435" spans="18:18" x14ac:dyDescent="0.25">
      <c r="R53435" s="15">
        <v>4</v>
      </c>
    </row>
    <row r="53436" spans="18:18" x14ac:dyDescent="0.25">
      <c r="R53436" s="15">
        <v>4</v>
      </c>
    </row>
    <row r="53437" spans="18:18" x14ac:dyDescent="0.25">
      <c r="R53437" s="15">
        <v>4</v>
      </c>
    </row>
    <row r="53438" spans="18:18" x14ac:dyDescent="0.25">
      <c r="R53438" s="15">
        <v>4</v>
      </c>
    </row>
    <row r="53439" spans="18:18" x14ac:dyDescent="0.25">
      <c r="R53439" s="15">
        <v>4</v>
      </c>
    </row>
    <row r="53440" spans="18:18" x14ac:dyDescent="0.25">
      <c r="R53440" s="15">
        <v>4</v>
      </c>
    </row>
    <row r="53441" spans="18:18" x14ac:dyDescent="0.25">
      <c r="R53441" s="15">
        <v>4</v>
      </c>
    </row>
    <row r="53442" spans="18:18" x14ac:dyDescent="0.25">
      <c r="R53442" s="15">
        <v>4</v>
      </c>
    </row>
    <row r="53443" spans="18:18" x14ac:dyDescent="0.25">
      <c r="R53443" s="15">
        <v>4</v>
      </c>
    </row>
    <row r="53444" spans="18:18" x14ac:dyDescent="0.25">
      <c r="R53444" s="15">
        <v>4</v>
      </c>
    </row>
    <row r="53445" spans="18:18" x14ac:dyDescent="0.25">
      <c r="R53445" s="15">
        <v>4</v>
      </c>
    </row>
    <row r="53446" spans="18:18" x14ac:dyDescent="0.25">
      <c r="R53446" s="15">
        <v>4</v>
      </c>
    </row>
    <row r="53447" spans="18:18" x14ac:dyDescent="0.25">
      <c r="R53447" s="15">
        <v>4</v>
      </c>
    </row>
    <row r="53448" spans="18:18" x14ac:dyDescent="0.25">
      <c r="R53448" s="15">
        <v>4</v>
      </c>
    </row>
    <row r="53449" spans="18:18" x14ac:dyDescent="0.25">
      <c r="R53449" s="15">
        <v>4</v>
      </c>
    </row>
    <row r="53450" spans="18:18" x14ac:dyDescent="0.25">
      <c r="R53450" s="15">
        <v>4</v>
      </c>
    </row>
    <row r="53451" spans="18:18" x14ac:dyDescent="0.25">
      <c r="R53451" s="15">
        <v>4</v>
      </c>
    </row>
    <row r="53452" spans="18:18" x14ac:dyDescent="0.25">
      <c r="R53452" s="15">
        <v>4</v>
      </c>
    </row>
    <row r="53453" spans="18:18" x14ac:dyDescent="0.25">
      <c r="R53453" s="15">
        <v>4</v>
      </c>
    </row>
    <row r="53454" spans="18:18" x14ac:dyDescent="0.25">
      <c r="R53454" s="15">
        <v>4</v>
      </c>
    </row>
    <row r="53455" spans="18:18" x14ac:dyDescent="0.25">
      <c r="R53455" s="15">
        <v>4</v>
      </c>
    </row>
    <row r="53456" spans="18:18" x14ac:dyDescent="0.25">
      <c r="R53456" s="15">
        <v>4</v>
      </c>
    </row>
    <row r="53457" spans="18:18" x14ac:dyDescent="0.25">
      <c r="R53457" s="15">
        <v>4</v>
      </c>
    </row>
    <row r="53458" spans="18:18" x14ac:dyDescent="0.25">
      <c r="R53458" s="15">
        <v>4</v>
      </c>
    </row>
    <row r="53459" spans="18:18" x14ac:dyDescent="0.25">
      <c r="R53459" s="15">
        <v>4</v>
      </c>
    </row>
    <row r="53460" spans="18:18" x14ac:dyDescent="0.25">
      <c r="R53460" s="15">
        <v>4</v>
      </c>
    </row>
    <row r="53461" spans="18:18" x14ac:dyDescent="0.25">
      <c r="R53461" s="15">
        <v>4</v>
      </c>
    </row>
    <row r="53462" spans="18:18" x14ac:dyDescent="0.25">
      <c r="R53462" s="15">
        <v>4</v>
      </c>
    </row>
    <row r="53463" spans="18:18" x14ac:dyDescent="0.25">
      <c r="R53463" s="15">
        <v>4</v>
      </c>
    </row>
    <row r="53464" spans="18:18" x14ac:dyDescent="0.25">
      <c r="R53464" s="15">
        <v>4</v>
      </c>
    </row>
    <row r="53465" spans="18:18" x14ac:dyDescent="0.25">
      <c r="R53465" s="15">
        <v>4</v>
      </c>
    </row>
    <row r="53466" spans="18:18" x14ac:dyDescent="0.25">
      <c r="R53466" s="15">
        <v>4</v>
      </c>
    </row>
    <row r="53467" spans="18:18" x14ac:dyDescent="0.25">
      <c r="R53467" s="15">
        <v>1</v>
      </c>
    </row>
    <row r="53468" spans="18:18" x14ac:dyDescent="0.25">
      <c r="R53468" s="15">
        <v>1</v>
      </c>
    </row>
    <row r="53469" spans="18:18" x14ac:dyDescent="0.25">
      <c r="R53469" s="15">
        <v>1</v>
      </c>
    </row>
    <row r="53470" spans="18:18" x14ac:dyDescent="0.25">
      <c r="R53470" s="15">
        <v>1</v>
      </c>
    </row>
    <row r="53471" spans="18:18" x14ac:dyDescent="0.25">
      <c r="R53471" s="15">
        <v>1</v>
      </c>
    </row>
    <row r="53472" spans="18:18" x14ac:dyDescent="0.25">
      <c r="R53472" s="15">
        <v>1</v>
      </c>
    </row>
    <row r="53473" spans="18:18" x14ac:dyDescent="0.25">
      <c r="R53473" s="15">
        <v>1</v>
      </c>
    </row>
    <row r="53474" spans="18:18" x14ac:dyDescent="0.25">
      <c r="R53474" s="15">
        <v>1</v>
      </c>
    </row>
    <row r="53475" spans="18:18" x14ac:dyDescent="0.25">
      <c r="R53475" s="15">
        <v>1</v>
      </c>
    </row>
    <row r="53476" spans="18:18" x14ac:dyDescent="0.25">
      <c r="R53476" s="15">
        <v>1</v>
      </c>
    </row>
    <row r="53477" spans="18:18" x14ac:dyDescent="0.25">
      <c r="R53477" s="15">
        <v>1</v>
      </c>
    </row>
    <row r="53478" spans="18:18" x14ac:dyDescent="0.25">
      <c r="R53478" s="15">
        <v>1</v>
      </c>
    </row>
    <row r="53479" spans="18:18" x14ac:dyDescent="0.25">
      <c r="R53479" s="15">
        <v>1</v>
      </c>
    </row>
    <row r="53480" spans="18:18" x14ac:dyDescent="0.25">
      <c r="R53480" s="15">
        <v>1</v>
      </c>
    </row>
    <row r="53481" spans="18:18" x14ac:dyDescent="0.25">
      <c r="R53481" s="15">
        <v>1</v>
      </c>
    </row>
    <row r="53482" spans="18:18" x14ac:dyDescent="0.25">
      <c r="R53482" s="15">
        <v>1</v>
      </c>
    </row>
    <row r="53483" spans="18:18" x14ac:dyDescent="0.25">
      <c r="R53483" s="15">
        <v>1</v>
      </c>
    </row>
    <row r="53484" spans="18:18" x14ac:dyDescent="0.25">
      <c r="R53484" s="15">
        <v>1</v>
      </c>
    </row>
    <row r="53485" spans="18:18" x14ac:dyDescent="0.25">
      <c r="R53485" s="15">
        <v>1</v>
      </c>
    </row>
    <row r="53486" spans="18:18" x14ac:dyDescent="0.25">
      <c r="R53486" s="15">
        <v>1</v>
      </c>
    </row>
    <row r="53487" spans="18:18" x14ac:dyDescent="0.25">
      <c r="R53487" s="15">
        <v>3</v>
      </c>
    </row>
    <row r="53488" spans="18:18" x14ac:dyDescent="0.25">
      <c r="R53488" s="15">
        <v>3</v>
      </c>
    </row>
    <row r="53489" spans="18:18" x14ac:dyDescent="0.25">
      <c r="R53489" s="15">
        <v>3</v>
      </c>
    </row>
    <row r="53490" spans="18:18" x14ac:dyDescent="0.25">
      <c r="R53490" s="15">
        <v>3</v>
      </c>
    </row>
    <row r="53491" spans="18:18" x14ac:dyDescent="0.25">
      <c r="R53491" s="15">
        <v>3</v>
      </c>
    </row>
    <row r="53492" spans="18:18" x14ac:dyDescent="0.25">
      <c r="R53492" s="15">
        <v>3</v>
      </c>
    </row>
    <row r="53493" spans="18:18" x14ac:dyDescent="0.25">
      <c r="R53493" s="15">
        <v>3</v>
      </c>
    </row>
    <row r="53494" spans="18:18" x14ac:dyDescent="0.25">
      <c r="R53494" s="15">
        <v>3</v>
      </c>
    </row>
    <row r="53495" spans="18:18" x14ac:dyDescent="0.25">
      <c r="R53495" s="15">
        <v>3</v>
      </c>
    </row>
    <row r="53496" spans="18:18" x14ac:dyDescent="0.25">
      <c r="R53496" s="15">
        <v>3</v>
      </c>
    </row>
    <row r="53497" spans="18:18" x14ac:dyDescent="0.25">
      <c r="R53497" s="15">
        <v>3</v>
      </c>
    </row>
    <row r="53498" spans="18:18" x14ac:dyDescent="0.25">
      <c r="R53498" s="15">
        <v>3</v>
      </c>
    </row>
    <row r="53499" spans="18:18" x14ac:dyDescent="0.25">
      <c r="R53499" s="15">
        <v>3</v>
      </c>
    </row>
    <row r="53500" spans="18:18" x14ac:dyDescent="0.25">
      <c r="R53500" s="15">
        <v>3</v>
      </c>
    </row>
    <row r="53501" spans="18:18" x14ac:dyDescent="0.25">
      <c r="R53501" s="15">
        <v>3</v>
      </c>
    </row>
    <row r="53502" spans="18:18" x14ac:dyDescent="0.25">
      <c r="R53502" s="15">
        <v>3</v>
      </c>
    </row>
    <row r="53503" spans="18:18" x14ac:dyDescent="0.25">
      <c r="R53503" s="15">
        <v>4</v>
      </c>
    </row>
    <row r="53504" spans="18:18" x14ac:dyDescent="0.25">
      <c r="R53504" s="15">
        <v>4</v>
      </c>
    </row>
    <row r="53505" spans="18:18" x14ac:dyDescent="0.25">
      <c r="R53505" s="15">
        <v>4</v>
      </c>
    </row>
    <row r="53506" spans="18:18" x14ac:dyDescent="0.25">
      <c r="R53506" s="15">
        <v>4</v>
      </c>
    </row>
    <row r="53507" spans="18:18" x14ac:dyDescent="0.25">
      <c r="R53507" s="15">
        <v>4</v>
      </c>
    </row>
    <row r="53508" spans="18:18" x14ac:dyDescent="0.25">
      <c r="R53508" s="15">
        <v>4</v>
      </c>
    </row>
    <row r="53509" spans="18:18" x14ac:dyDescent="0.25">
      <c r="R53509" s="15">
        <v>4</v>
      </c>
    </row>
    <row r="53510" spans="18:18" x14ac:dyDescent="0.25">
      <c r="R53510" s="15">
        <v>4</v>
      </c>
    </row>
    <row r="53511" spans="18:18" x14ac:dyDescent="0.25">
      <c r="R53511" s="15">
        <v>4</v>
      </c>
    </row>
    <row r="53512" spans="18:18" x14ac:dyDescent="0.25">
      <c r="R53512" s="15">
        <v>4</v>
      </c>
    </row>
    <row r="53513" spans="18:18" x14ac:dyDescent="0.25">
      <c r="R53513" s="15">
        <v>4</v>
      </c>
    </row>
    <row r="53514" spans="18:18" x14ac:dyDescent="0.25">
      <c r="R53514" s="15">
        <v>4</v>
      </c>
    </row>
    <row r="53515" spans="18:18" x14ac:dyDescent="0.25">
      <c r="R53515" s="15">
        <v>4</v>
      </c>
    </row>
    <row r="53516" spans="18:18" x14ac:dyDescent="0.25">
      <c r="R53516" s="15">
        <v>4</v>
      </c>
    </row>
    <row r="53517" spans="18:18" x14ac:dyDescent="0.25">
      <c r="R53517" s="15">
        <v>4</v>
      </c>
    </row>
    <row r="53518" spans="18:18" x14ac:dyDescent="0.25">
      <c r="R53518" s="15">
        <v>4</v>
      </c>
    </row>
    <row r="53519" spans="18:18" x14ac:dyDescent="0.25">
      <c r="R53519" s="15">
        <v>4</v>
      </c>
    </row>
    <row r="53520" spans="18:18" x14ac:dyDescent="0.25">
      <c r="R53520" s="15">
        <v>4</v>
      </c>
    </row>
    <row r="53521" spans="18:18" x14ac:dyDescent="0.25">
      <c r="R53521" s="15">
        <v>4</v>
      </c>
    </row>
    <row r="53522" spans="18:18" x14ac:dyDescent="0.25">
      <c r="R53522" s="15">
        <v>4</v>
      </c>
    </row>
    <row r="53523" spans="18:18" x14ac:dyDescent="0.25">
      <c r="R53523" s="15">
        <v>4</v>
      </c>
    </row>
    <row r="53524" spans="18:18" x14ac:dyDescent="0.25">
      <c r="R53524" s="15">
        <v>4</v>
      </c>
    </row>
    <row r="53525" spans="18:18" x14ac:dyDescent="0.25">
      <c r="R53525" s="15">
        <v>4</v>
      </c>
    </row>
    <row r="53526" spans="18:18" x14ac:dyDescent="0.25">
      <c r="R53526" s="15">
        <v>1</v>
      </c>
    </row>
    <row r="53527" spans="18:18" x14ac:dyDescent="0.25">
      <c r="R53527" s="15">
        <v>1</v>
      </c>
    </row>
    <row r="53528" spans="18:18" x14ac:dyDescent="0.25">
      <c r="R53528" s="15">
        <v>1</v>
      </c>
    </row>
    <row r="53529" spans="18:18" x14ac:dyDescent="0.25">
      <c r="R53529" s="15">
        <v>1</v>
      </c>
    </row>
    <row r="53530" spans="18:18" x14ac:dyDescent="0.25">
      <c r="R53530" s="15">
        <v>1</v>
      </c>
    </row>
    <row r="53531" spans="18:18" x14ac:dyDescent="0.25">
      <c r="R53531" s="15">
        <v>1</v>
      </c>
    </row>
    <row r="53532" spans="18:18" x14ac:dyDescent="0.25">
      <c r="R53532" s="15">
        <v>1</v>
      </c>
    </row>
    <row r="53533" spans="18:18" x14ac:dyDescent="0.25">
      <c r="R53533" s="15">
        <v>1</v>
      </c>
    </row>
    <row r="53534" spans="18:18" x14ac:dyDescent="0.25">
      <c r="R53534" s="15">
        <v>1</v>
      </c>
    </row>
    <row r="53535" spans="18:18" x14ac:dyDescent="0.25">
      <c r="R53535" s="15">
        <v>1</v>
      </c>
    </row>
    <row r="53536" spans="18:18" x14ac:dyDescent="0.25">
      <c r="R53536" s="15">
        <v>1</v>
      </c>
    </row>
    <row r="53537" spans="18:18" x14ac:dyDescent="0.25">
      <c r="R53537" s="15">
        <v>1</v>
      </c>
    </row>
    <row r="53538" spans="18:18" x14ac:dyDescent="0.25">
      <c r="R53538" s="15">
        <v>2</v>
      </c>
    </row>
    <row r="53539" spans="18:18" x14ac:dyDescent="0.25">
      <c r="R53539" s="15">
        <v>2</v>
      </c>
    </row>
    <row r="53540" spans="18:18" x14ac:dyDescent="0.25">
      <c r="R53540" s="15">
        <v>2</v>
      </c>
    </row>
    <row r="53541" spans="18:18" x14ac:dyDescent="0.25">
      <c r="R53541" s="15">
        <v>2</v>
      </c>
    </row>
    <row r="53542" spans="18:18" x14ac:dyDescent="0.25">
      <c r="R53542" s="15">
        <v>2</v>
      </c>
    </row>
    <row r="53543" spans="18:18" x14ac:dyDescent="0.25">
      <c r="R53543" s="15">
        <v>2</v>
      </c>
    </row>
    <row r="53544" spans="18:18" x14ac:dyDescent="0.25">
      <c r="R53544" s="15">
        <v>1</v>
      </c>
    </row>
    <row r="53545" spans="18:18" x14ac:dyDescent="0.25">
      <c r="R53545" s="15">
        <v>1</v>
      </c>
    </row>
    <row r="53546" spans="18:18" x14ac:dyDescent="0.25">
      <c r="R53546" s="15">
        <v>1</v>
      </c>
    </row>
    <row r="53547" spans="18:18" x14ac:dyDescent="0.25">
      <c r="R53547" s="15">
        <v>1</v>
      </c>
    </row>
    <row r="53548" spans="18:18" x14ac:dyDescent="0.25">
      <c r="R53548" s="15">
        <v>1</v>
      </c>
    </row>
    <row r="53549" spans="18:18" x14ac:dyDescent="0.25">
      <c r="R53549" s="15">
        <v>1</v>
      </c>
    </row>
    <row r="53550" spans="18:18" x14ac:dyDescent="0.25">
      <c r="R53550" s="15">
        <v>1</v>
      </c>
    </row>
    <row r="53551" spans="18:18" x14ac:dyDescent="0.25">
      <c r="R53551" s="15">
        <v>1</v>
      </c>
    </row>
    <row r="53552" spans="18:18" x14ac:dyDescent="0.25">
      <c r="R53552" s="15">
        <v>1</v>
      </c>
    </row>
    <row r="53553" spans="18:18" x14ac:dyDescent="0.25">
      <c r="R53553" s="15">
        <v>1</v>
      </c>
    </row>
    <row r="53554" spans="18:18" x14ac:dyDescent="0.25">
      <c r="R53554" s="15">
        <v>1</v>
      </c>
    </row>
    <row r="53555" spans="18:18" x14ac:dyDescent="0.25">
      <c r="R53555" s="15">
        <v>1</v>
      </c>
    </row>
    <row r="53556" spans="18:18" x14ac:dyDescent="0.25">
      <c r="R53556" s="15">
        <v>1</v>
      </c>
    </row>
    <row r="53557" spans="18:18" x14ac:dyDescent="0.25">
      <c r="R53557" s="15">
        <v>1</v>
      </c>
    </row>
    <row r="53558" spans="18:18" x14ac:dyDescent="0.25">
      <c r="R53558" s="15">
        <v>1</v>
      </c>
    </row>
    <row r="53559" spans="18:18" x14ac:dyDescent="0.25">
      <c r="R53559" s="15">
        <v>1</v>
      </c>
    </row>
    <row r="53560" spans="18:18" x14ac:dyDescent="0.25">
      <c r="R53560" s="15">
        <v>1</v>
      </c>
    </row>
    <row r="53561" spans="18:18" x14ac:dyDescent="0.25">
      <c r="R53561" s="15">
        <v>1</v>
      </c>
    </row>
    <row r="53562" spans="18:18" x14ac:dyDescent="0.25">
      <c r="R53562" s="15">
        <v>1</v>
      </c>
    </row>
    <row r="53563" spans="18:18" x14ac:dyDescent="0.25">
      <c r="R53563" s="15">
        <v>1</v>
      </c>
    </row>
    <row r="53564" spans="18:18" x14ac:dyDescent="0.25">
      <c r="R53564" s="15">
        <v>1</v>
      </c>
    </row>
    <row r="53565" spans="18:18" x14ac:dyDescent="0.25">
      <c r="R53565" s="15">
        <v>1</v>
      </c>
    </row>
    <row r="53566" spans="18:18" x14ac:dyDescent="0.25">
      <c r="R53566" s="15">
        <v>1</v>
      </c>
    </row>
    <row r="53567" spans="18:18" x14ac:dyDescent="0.25">
      <c r="R53567" s="15">
        <v>1</v>
      </c>
    </row>
    <row r="53568" spans="18:18" x14ac:dyDescent="0.25">
      <c r="R53568" s="15">
        <v>1</v>
      </c>
    </row>
    <row r="53569" spans="18:18" x14ac:dyDescent="0.25">
      <c r="R53569" s="15">
        <v>1</v>
      </c>
    </row>
    <row r="53570" spans="18:18" x14ac:dyDescent="0.25">
      <c r="R53570" s="15">
        <v>1</v>
      </c>
    </row>
    <row r="53571" spans="18:18" x14ac:dyDescent="0.25">
      <c r="R53571" s="15">
        <v>1</v>
      </c>
    </row>
    <row r="53572" spans="18:18" x14ac:dyDescent="0.25">
      <c r="R53572" s="15">
        <v>1</v>
      </c>
    </row>
    <row r="53573" spans="18:18" x14ac:dyDescent="0.25">
      <c r="R53573" s="15">
        <v>1</v>
      </c>
    </row>
    <row r="53574" spans="18:18" x14ac:dyDescent="0.25">
      <c r="R53574" s="15">
        <v>1</v>
      </c>
    </row>
    <row r="53575" spans="18:18" x14ac:dyDescent="0.25">
      <c r="R53575" s="15">
        <v>1</v>
      </c>
    </row>
    <row r="53576" spans="18:18" x14ac:dyDescent="0.25">
      <c r="R53576" s="15">
        <v>1</v>
      </c>
    </row>
    <row r="53577" spans="18:18" x14ac:dyDescent="0.25">
      <c r="R53577" s="15">
        <v>1</v>
      </c>
    </row>
    <row r="53578" spans="18:18" x14ac:dyDescent="0.25">
      <c r="R53578" s="15">
        <v>1</v>
      </c>
    </row>
    <row r="53579" spans="18:18" x14ac:dyDescent="0.25">
      <c r="R53579" s="15">
        <v>1</v>
      </c>
    </row>
    <row r="53580" spans="18:18" x14ac:dyDescent="0.25">
      <c r="R53580" s="15">
        <v>1</v>
      </c>
    </row>
    <row r="53581" spans="18:18" x14ac:dyDescent="0.25">
      <c r="R53581" s="15">
        <v>1</v>
      </c>
    </row>
    <row r="53582" spans="18:18" x14ac:dyDescent="0.25">
      <c r="R53582" s="15">
        <v>1</v>
      </c>
    </row>
    <row r="53583" spans="18:18" x14ac:dyDescent="0.25">
      <c r="R53583" s="15">
        <v>1</v>
      </c>
    </row>
    <row r="53584" spans="18:18" x14ac:dyDescent="0.25">
      <c r="R53584" s="15">
        <v>1</v>
      </c>
    </row>
    <row r="53585" spans="18:18" x14ac:dyDescent="0.25">
      <c r="R53585" s="15">
        <v>1</v>
      </c>
    </row>
    <row r="53586" spans="18:18" x14ac:dyDescent="0.25">
      <c r="R53586" s="15">
        <v>1</v>
      </c>
    </row>
    <row r="53587" spans="18:18" x14ac:dyDescent="0.25">
      <c r="R53587" s="15">
        <v>1</v>
      </c>
    </row>
    <row r="53588" spans="18:18" x14ac:dyDescent="0.25">
      <c r="R53588" s="15">
        <v>1</v>
      </c>
    </row>
    <row r="53589" spans="18:18" x14ac:dyDescent="0.25">
      <c r="R53589" s="15">
        <v>1</v>
      </c>
    </row>
    <row r="53590" spans="18:18" x14ac:dyDescent="0.25">
      <c r="R53590" s="15">
        <v>1</v>
      </c>
    </row>
    <row r="53591" spans="18:18" x14ac:dyDescent="0.25">
      <c r="R53591" s="15">
        <v>1</v>
      </c>
    </row>
    <row r="53592" spans="18:18" x14ac:dyDescent="0.25">
      <c r="R53592" s="15">
        <v>1</v>
      </c>
    </row>
    <row r="53593" spans="18:18" x14ac:dyDescent="0.25">
      <c r="R53593" s="15">
        <v>1</v>
      </c>
    </row>
    <row r="53594" spans="18:18" x14ac:dyDescent="0.25">
      <c r="R53594" s="15">
        <v>1</v>
      </c>
    </row>
    <row r="53595" spans="18:18" x14ac:dyDescent="0.25">
      <c r="R53595" s="15">
        <v>1</v>
      </c>
    </row>
    <row r="53596" spans="18:18" x14ac:dyDescent="0.25">
      <c r="R53596" s="15">
        <v>1</v>
      </c>
    </row>
    <row r="53597" spans="18:18" x14ac:dyDescent="0.25">
      <c r="R53597" s="15">
        <v>1</v>
      </c>
    </row>
    <row r="53598" spans="18:18" x14ac:dyDescent="0.25">
      <c r="R53598" s="15">
        <v>1</v>
      </c>
    </row>
    <row r="53599" spans="18:18" x14ac:dyDescent="0.25">
      <c r="R53599" s="15">
        <v>1</v>
      </c>
    </row>
    <row r="53600" spans="18:18" x14ac:dyDescent="0.25">
      <c r="R53600" s="15">
        <v>1</v>
      </c>
    </row>
    <row r="53601" spans="18:18" x14ac:dyDescent="0.25">
      <c r="R53601" s="15">
        <v>3</v>
      </c>
    </row>
    <row r="53602" spans="18:18" x14ac:dyDescent="0.25">
      <c r="R53602" s="15">
        <v>3</v>
      </c>
    </row>
    <row r="53603" spans="18:18" x14ac:dyDescent="0.25">
      <c r="R53603" s="15">
        <v>3</v>
      </c>
    </row>
    <row r="53604" spans="18:18" x14ac:dyDescent="0.25">
      <c r="R53604" s="15">
        <v>3</v>
      </c>
    </row>
    <row r="53605" spans="18:18" x14ac:dyDescent="0.25">
      <c r="R53605" s="15">
        <v>3</v>
      </c>
    </row>
    <row r="53606" spans="18:18" x14ac:dyDescent="0.25">
      <c r="R53606" s="15">
        <v>3</v>
      </c>
    </row>
    <row r="53607" spans="18:18" x14ac:dyDescent="0.25">
      <c r="R53607" s="15">
        <v>3</v>
      </c>
    </row>
    <row r="53608" spans="18:18" x14ac:dyDescent="0.25">
      <c r="R53608" s="15">
        <v>3</v>
      </c>
    </row>
    <row r="53609" spans="18:18" x14ac:dyDescent="0.25">
      <c r="R53609" s="15">
        <v>3</v>
      </c>
    </row>
    <row r="53610" spans="18:18" x14ac:dyDescent="0.25">
      <c r="R53610" s="15">
        <v>3</v>
      </c>
    </row>
    <row r="53611" spans="18:18" x14ac:dyDescent="0.25">
      <c r="R53611" s="15">
        <v>3</v>
      </c>
    </row>
    <row r="53612" spans="18:18" x14ac:dyDescent="0.25">
      <c r="R53612" s="15">
        <v>3</v>
      </c>
    </row>
    <row r="53613" spans="18:18" x14ac:dyDescent="0.25">
      <c r="R53613" s="15">
        <v>3</v>
      </c>
    </row>
    <row r="53614" spans="18:18" x14ac:dyDescent="0.25">
      <c r="R53614" s="15">
        <v>3</v>
      </c>
    </row>
    <row r="53615" spans="18:18" x14ac:dyDescent="0.25">
      <c r="R53615" s="15">
        <v>3</v>
      </c>
    </row>
    <row r="53616" spans="18:18" x14ac:dyDescent="0.25">
      <c r="R53616" s="15">
        <v>3</v>
      </c>
    </row>
    <row r="53617" spans="18:18" x14ac:dyDescent="0.25">
      <c r="R53617" s="15">
        <v>3</v>
      </c>
    </row>
    <row r="53618" spans="18:18" x14ac:dyDescent="0.25">
      <c r="R53618" s="15">
        <v>3</v>
      </c>
    </row>
    <row r="53619" spans="18:18" x14ac:dyDescent="0.25">
      <c r="R53619" s="15">
        <v>1</v>
      </c>
    </row>
    <row r="53620" spans="18:18" x14ac:dyDescent="0.25">
      <c r="R53620" s="15">
        <v>1</v>
      </c>
    </row>
    <row r="53621" spans="18:18" x14ac:dyDescent="0.25">
      <c r="R53621" s="15">
        <v>1</v>
      </c>
    </row>
    <row r="53622" spans="18:18" x14ac:dyDescent="0.25">
      <c r="R53622" s="15">
        <v>1</v>
      </c>
    </row>
    <row r="53623" spans="18:18" x14ac:dyDescent="0.25">
      <c r="R53623" s="15">
        <v>1</v>
      </c>
    </row>
    <row r="53624" spans="18:18" x14ac:dyDescent="0.25">
      <c r="R53624" s="15">
        <v>1</v>
      </c>
    </row>
    <row r="53625" spans="18:18" x14ac:dyDescent="0.25">
      <c r="R53625" s="15">
        <v>1</v>
      </c>
    </row>
    <row r="53626" spans="18:18" x14ac:dyDescent="0.25">
      <c r="R53626" s="15">
        <v>1</v>
      </c>
    </row>
    <row r="53627" spans="18:18" x14ac:dyDescent="0.25">
      <c r="R53627" s="15">
        <v>1</v>
      </c>
    </row>
    <row r="53628" spans="18:18" x14ac:dyDescent="0.25">
      <c r="R53628" s="15">
        <v>1</v>
      </c>
    </row>
    <row r="53629" spans="18:18" x14ac:dyDescent="0.25">
      <c r="R53629" s="15">
        <v>1</v>
      </c>
    </row>
    <row r="53630" spans="18:18" x14ac:dyDescent="0.25">
      <c r="R53630" s="15">
        <v>1</v>
      </c>
    </row>
    <row r="53631" spans="18:18" x14ac:dyDescent="0.25">
      <c r="R53631" s="15">
        <v>1</v>
      </c>
    </row>
    <row r="53632" spans="18:18" x14ac:dyDescent="0.25">
      <c r="R53632" s="15">
        <v>1</v>
      </c>
    </row>
    <row r="53633" spans="18:18" x14ac:dyDescent="0.25">
      <c r="R53633" s="15">
        <v>1</v>
      </c>
    </row>
    <row r="53634" spans="18:18" x14ac:dyDescent="0.25">
      <c r="R53634" s="15">
        <v>1</v>
      </c>
    </row>
    <row r="53635" spans="18:18" x14ac:dyDescent="0.25">
      <c r="R53635" s="15">
        <v>1</v>
      </c>
    </row>
    <row r="53636" spans="18:18" x14ac:dyDescent="0.25">
      <c r="R53636" s="15">
        <v>1</v>
      </c>
    </row>
    <row r="53637" spans="18:18" x14ac:dyDescent="0.25">
      <c r="R53637" s="15">
        <v>1</v>
      </c>
    </row>
    <row r="53638" spans="18:18" x14ac:dyDescent="0.25">
      <c r="R53638" s="15">
        <v>1</v>
      </c>
    </row>
    <row r="53639" spans="18:18" x14ac:dyDescent="0.25">
      <c r="R53639" s="15">
        <v>1</v>
      </c>
    </row>
    <row r="53640" spans="18:18" x14ac:dyDescent="0.25">
      <c r="R53640" s="15">
        <v>1</v>
      </c>
    </row>
    <row r="53641" spans="18:18" x14ac:dyDescent="0.25">
      <c r="R53641" s="15">
        <v>1</v>
      </c>
    </row>
    <row r="53642" spans="18:18" x14ac:dyDescent="0.25">
      <c r="R53642" s="15">
        <v>3</v>
      </c>
    </row>
    <row r="53643" spans="18:18" x14ac:dyDescent="0.25">
      <c r="R53643" s="15">
        <v>3</v>
      </c>
    </row>
    <row r="53644" spans="18:18" x14ac:dyDescent="0.25">
      <c r="R53644" s="15">
        <v>3</v>
      </c>
    </row>
    <row r="53645" spans="18:18" x14ac:dyDescent="0.25">
      <c r="R53645" s="15">
        <v>3</v>
      </c>
    </row>
    <row r="53646" spans="18:18" x14ac:dyDescent="0.25">
      <c r="R53646" s="15">
        <v>3</v>
      </c>
    </row>
    <row r="53647" spans="18:18" x14ac:dyDescent="0.25">
      <c r="R53647" s="15">
        <v>3</v>
      </c>
    </row>
    <row r="53648" spans="18:18" x14ac:dyDescent="0.25">
      <c r="R53648" s="15">
        <v>3</v>
      </c>
    </row>
    <row r="53649" spans="18:18" x14ac:dyDescent="0.25">
      <c r="R53649" s="15">
        <v>4</v>
      </c>
    </row>
    <row r="53650" spans="18:18" x14ac:dyDescent="0.25">
      <c r="R53650" s="15">
        <v>4</v>
      </c>
    </row>
    <row r="53651" spans="18:18" x14ac:dyDescent="0.25">
      <c r="R53651" s="15">
        <v>4</v>
      </c>
    </row>
    <row r="53652" spans="18:18" x14ac:dyDescent="0.25">
      <c r="R53652" s="15">
        <v>4</v>
      </c>
    </row>
    <row r="53653" spans="18:18" x14ac:dyDescent="0.25">
      <c r="R53653" s="15">
        <v>4</v>
      </c>
    </row>
    <row r="53654" spans="18:18" x14ac:dyDescent="0.25">
      <c r="R53654" s="15">
        <v>4</v>
      </c>
    </row>
    <row r="53655" spans="18:18" x14ac:dyDescent="0.25">
      <c r="R53655" s="15">
        <v>4</v>
      </c>
    </row>
    <row r="53656" spans="18:18" x14ac:dyDescent="0.25">
      <c r="R53656" s="15">
        <v>4</v>
      </c>
    </row>
    <row r="53657" spans="18:18" x14ac:dyDescent="0.25">
      <c r="R53657" s="15">
        <v>4</v>
      </c>
    </row>
    <row r="53658" spans="18:18" x14ac:dyDescent="0.25">
      <c r="R53658" s="15">
        <v>4</v>
      </c>
    </row>
    <row r="53659" spans="18:18" x14ac:dyDescent="0.25">
      <c r="R53659" s="15">
        <v>4</v>
      </c>
    </row>
    <row r="53660" spans="18:18" x14ac:dyDescent="0.25">
      <c r="R53660" s="15">
        <v>4</v>
      </c>
    </row>
    <row r="53661" spans="18:18" x14ac:dyDescent="0.25">
      <c r="R53661" s="15">
        <v>4</v>
      </c>
    </row>
    <row r="53662" spans="18:18" x14ac:dyDescent="0.25">
      <c r="R53662" s="15">
        <v>4</v>
      </c>
    </row>
    <row r="53663" spans="18:18" x14ac:dyDescent="0.25">
      <c r="R53663" s="15">
        <v>4</v>
      </c>
    </row>
    <row r="53664" spans="18:18" x14ac:dyDescent="0.25">
      <c r="R53664" s="15">
        <v>5</v>
      </c>
    </row>
    <row r="53665" spans="18:18" x14ac:dyDescent="0.25">
      <c r="R53665" s="15">
        <v>5</v>
      </c>
    </row>
    <row r="53666" spans="18:18" x14ac:dyDescent="0.25">
      <c r="R53666" s="15">
        <v>5</v>
      </c>
    </row>
    <row r="53667" spans="18:18" x14ac:dyDescent="0.25">
      <c r="R53667" s="15">
        <v>5</v>
      </c>
    </row>
    <row r="53668" spans="18:18" x14ac:dyDescent="0.25">
      <c r="R53668" s="15">
        <v>5</v>
      </c>
    </row>
    <row r="53669" spans="18:18" x14ac:dyDescent="0.25">
      <c r="R53669" s="15">
        <v>5</v>
      </c>
    </row>
    <row r="53670" spans="18:18" x14ac:dyDescent="0.25">
      <c r="R53670" s="15">
        <v>5</v>
      </c>
    </row>
    <row r="53671" spans="18:18" x14ac:dyDescent="0.25">
      <c r="R53671" s="15">
        <v>5</v>
      </c>
    </row>
    <row r="53672" spans="18:18" x14ac:dyDescent="0.25">
      <c r="R53672" s="15">
        <v>5</v>
      </c>
    </row>
    <row r="53673" spans="18:18" x14ac:dyDescent="0.25">
      <c r="R53673" s="15">
        <v>5</v>
      </c>
    </row>
    <row r="53674" spans="18:18" x14ac:dyDescent="0.25">
      <c r="R53674" s="15">
        <v>5</v>
      </c>
    </row>
    <row r="53675" spans="18:18" x14ac:dyDescent="0.25">
      <c r="R53675" s="15">
        <v>1</v>
      </c>
    </row>
    <row r="53676" spans="18:18" x14ac:dyDescent="0.25">
      <c r="R53676" s="15">
        <v>1</v>
      </c>
    </row>
    <row r="53677" spans="18:18" x14ac:dyDescent="0.25">
      <c r="R53677" s="15">
        <v>1</v>
      </c>
    </row>
    <row r="53678" spans="18:18" x14ac:dyDescent="0.25">
      <c r="R53678" s="15">
        <v>1</v>
      </c>
    </row>
    <row r="53679" spans="18:18" x14ac:dyDescent="0.25">
      <c r="R53679" s="15">
        <v>1</v>
      </c>
    </row>
    <row r="53680" spans="18:18" x14ac:dyDescent="0.25">
      <c r="R53680" s="15">
        <v>1</v>
      </c>
    </row>
    <row r="53681" spans="18:18" x14ac:dyDescent="0.25">
      <c r="R53681" s="15">
        <v>1</v>
      </c>
    </row>
    <row r="53682" spans="18:18" x14ac:dyDescent="0.25">
      <c r="R53682" s="15">
        <v>1</v>
      </c>
    </row>
    <row r="53683" spans="18:18" x14ac:dyDescent="0.25">
      <c r="R53683" s="15">
        <v>1</v>
      </c>
    </row>
    <row r="53684" spans="18:18" x14ac:dyDescent="0.25">
      <c r="R53684" s="15">
        <v>1</v>
      </c>
    </row>
    <row r="53685" spans="18:18" x14ac:dyDescent="0.25">
      <c r="R53685" s="15">
        <v>1</v>
      </c>
    </row>
    <row r="53686" spans="18:18" x14ac:dyDescent="0.25">
      <c r="R53686" s="15">
        <v>1</v>
      </c>
    </row>
    <row r="53687" spans="18:18" x14ac:dyDescent="0.25">
      <c r="R53687" s="15">
        <v>1</v>
      </c>
    </row>
    <row r="53688" spans="18:18" x14ac:dyDescent="0.25">
      <c r="R53688" s="15">
        <v>1</v>
      </c>
    </row>
    <row r="53689" spans="18:18" x14ac:dyDescent="0.25">
      <c r="R53689" s="15">
        <v>1</v>
      </c>
    </row>
    <row r="53690" spans="18:18" x14ac:dyDescent="0.25">
      <c r="R53690" s="15">
        <v>1</v>
      </c>
    </row>
    <row r="53691" spans="18:18" x14ac:dyDescent="0.25">
      <c r="R53691" s="15">
        <v>1</v>
      </c>
    </row>
    <row r="53692" spans="18:18" x14ac:dyDescent="0.25">
      <c r="R53692" s="15">
        <v>1</v>
      </c>
    </row>
    <row r="53693" spans="18:18" x14ac:dyDescent="0.25">
      <c r="R53693" s="15">
        <v>1</v>
      </c>
    </row>
    <row r="53694" spans="18:18" x14ac:dyDescent="0.25">
      <c r="R53694" s="15">
        <v>4</v>
      </c>
    </row>
    <row r="53695" spans="18:18" x14ac:dyDescent="0.25">
      <c r="R53695" s="15">
        <v>4</v>
      </c>
    </row>
    <row r="53696" spans="18:18" x14ac:dyDescent="0.25">
      <c r="R53696" s="15">
        <v>4</v>
      </c>
    </row>
    <row r="53697" spans="18:18" x14ac:dyDescent="0.25">
      <c r="R53697" s="15">
        <v>4</v>
      </c>
    </row>
    <row r="53698" spans="18:18" x14ac:dyDescent="0.25">
      <c r="R53698" s="15">
        <v>4</v>
      </c>
    </row>
    <row r="53699" spans="18:18" x14ac:dyDescent="0.25">
      <c r="R53699" s="15">
        <v>4</v>
      </c>
    </row>
    <row r="53700" spans="18:18" x14ac:dyDescent="0.25">
      <c r="R53700" s="15">
        <v>4</v>
      </c>
    </row>
    <row r="53701" spans="18:18" x14ac:dyDescent="0.25">
      <c r="R53701" s="15">
        <v>4</v>
      </c>
    </row>
    <row r="53702" spans="18:18" x14ac:dyDescent="0.25">
      <c r="R53702" s="15">
        <v>4</v>
      </c>
    </row>
    <row r="53703" spans="18:18" x14ac:dyDescent="0.25">
      <c r="R53703" s="15">
        <v>4</v>
      </c>
    </row>
    <row r="53704" spans="18:18" x14ac:dyDescent="0.25">
      <c r="R53704" s="15">
        <v>4</v>
      </c>
    </row>
    <row r="53705" spans="18:18" x14ac:dyDescent="0.25">
      <c r="R53705" s="15">
        <v>1</v>
      </c>
    </row>
    <row r="53706" spans="18:18" x14ac:dyDescent="0.25">
      <c r="R53706" s="15">
        <v>1</v>
      </c>
    </row>
    <row r="53707" spans="18:18" x14ac:dyDescent="0.25">
      <c r="R53707" s="15">
        <v>1</v>
      </c>
    </row>
    <row r="53708" spans="18:18" x14ac:dyDescent="0.25">
      <c r="R53708" s="15">
        <v>1</v>
      </c>
    </row>
    <row r="53709" spans="18:18" x14ac:dyDescent="0.25">
      <c r="R53709" s="15">
        <v>1</v>
      </c>
    </row>
    <row r="53710" spans="18:18" x14ac:dyDescent="0.25">
      <c r="R53710" s="15">
        <v>1</v>
      </c>
    </row>
    <row r="53711" spans="18:18" x14ac:dyDescent="0.25">
      <c r="R53711" s="15">
        <v>1</v>
      </c>
    </row>
    <row r="53712" spans="18:18" x14ac:dyDescent="0.25">
      <c r="R53712" s="15">
        <v>1</v>
      </c>
    </row>
    <row r="53713" spans="18:18" x14ac:dyDescent="0.25">
      <c r="R53713" s="15">
        <v>1</v>
      </c>
    </row>
    <row r="53714" spans="18:18" x14ac:dyDescent="0.25">
      <c r="R53714" s="15">
        <v>1</v>
      </c>
    </row>
    <row r="53715" spans="18:18" x14ac:dyDescent="0.25">
      <c r="R53715" s="15">
        <v>1</v>
      </c>
    </row>
    <row r="53716" spans="18:18" x14ac:dyDescent="0.25">
      <c r="R53716" s="15">
        <v>1</v>
      </c>
    </row>
    <row r="53717" spans="18:18" x14ac:dyDescent="0.25">
      <c r="R53717" s="15">
        <v>1</v>
      </c>
    </row>
    <row r="53718" spans="18:18" x14ac:dyDescent="0.25">
      <c r="R53718" s="15">
        <v>1</v>
      </c>
    </row>
    <row r="53719" spans="18:18" x14ac:dyDescent="0.25">
      <c r="R53719" s="15">
        <v>1</v>
      </c>
    </row>
    <row r="53720" spans="18:18" x14ac:dyDescent="0.25">
      <c r="R53720" s="15">
        <v>1</v>
      </c>
    </row>
    <row r="53721" spans="18:18" x14ac:dyDescent="0.25">
      <c r="R53721" s="15">
        <v>1</v>
      </c>
    </row>
    <row r="53722" spans="18:18" x14ac:dyDescent="0.25">
      <c r="R53722" s="15">
        <v>1</v>
      </c>
    </row>
    <row r="53723" spans="18:18" x14ac:dyDescent="0.25">
      <c r="R53723" s="15">
        <v>1</v>
      </c>
    </row>
    <row r="53724" spans="18:18" x14ac:dyDescent="0.25">
      <c r="R53724" s="15">
        <v>1</v>
      </c>
    </row>
    <row r="53725" spans="18:18" x14ac:dyDescent="0.25">
      <c r="R53725" s="15">
        <v>1</v>
      </c>
    </row>
    <row r="53726" spans="18:18" x14ac:dyDescent="0.25">
      <c r="R53726" s="15">
        <v>1</v>
      </c>
    </row>
    <row r="53727" spans="18:18" x14ac:dyDescent="0.25">
      <c r="R53727" s="15">
        <v>1</v>
      </c>
    </row>
    <row r="53728" spans="18:18" x14ac:dyDescent="0.25">
      <c r="R53728" s="15">
        <v>1</v>
      </c>
    </row>
    <row r="53729" spans="18:18" x14ac:dyDescent="0.25">
      <c r="R53729" s="15">
        <v>1</v>
      </c>
    </row>
    <row r="53730" spans="18:18" x14ac:dyDescent="0.25">
      <c r="R53730" s="15">
        <v>1</v>
      </c>
    </row>
    <row r="53731" spans="18:18" x14ac:dyDescent="0.25">
      <c r="R53731" s="15">
        <v>1</v>
      </c>
    </row>
    <row r="53732" spans="18:18" x14ac:dyDescent="0.25">
      <c r="R53732" s="15">
        <v>1</v>
      </c>
    </row>
    <row r="53733" spans="18:18" x14ac:dyDescent="0.25">
      <c r="R53733" s="15">
        <v>1</v>
      </c>
    </row>
    <row r="53734" spans="18:18" x14ac:dyDescent="0.25">
      <c r="R53734" s="15">
        <v>1</v>
      </c>
    </row>
    <row r="53735" spans="18:18" x14ac:dyDescent="0.25">
      <c r="R53735" s="15">
        <v>1</v>
      </c>
    </row>
    <row r="53736" spans="18:18" x14ac:dyDescent="0.25">
      <c r="R53736" s="15">
        <v>1</v>
      </c>
    </row>
    <row r="53737" spans="18:18" x14ac:dyDescent="0.25">
      <c r="R53737" s="15">
        <v>1</v>
      </c>
    </row>
    <row r="53738" spans="18:18" x14ac:dyDescent="0.25">
      <c r="R53738" s="15">
        <v>1</v>
      </c>
    </row>
    <row r="53739" spans="18:18" x14ac:dyDescent="0.25">
      <c r="R53739" s="15">
        <v>1</v>
      </c>
    </row>
    <row r="53740" spans="18:18" x14ac:dyDescent="0.25">
      <c r="R53740" s="15">
        <v>1</v>
      </c>
    </row>
    <row r="53741" spans="18:18" x14ac:dyDescent="0.25">
      <c r="R53741" s="15">
        <v>1</v>
      </c>
    </row>
    <row r="53742" spans="18:18" x14ac:dyDescent="0.25">
      <c r="R53742" s="15">
        <v>1</v>
      </c>
    </row>
    <row r="53743" spans="18:18" x14ac:dyDescent="0.25">
      <c r="R53743" s="15">
        <v>1</v>
      </c>
    </row>
    <row r="53744" spans="18:18" x14ac:dyDescent="0.25">
      <c r="R53744" s="15">
        <v>1</v>
      </c>
    </row>
    <row r="53745" spans="18:18" x14ac:dyDescent="0.25">
      <c r="R53745" s="15">
        <v>1</v>
      </c>
    </row>
    <row r="53746" spans="18:18" x14ac:dyDescent="0.25">
      <c r="R53746" s="15">
        <v>2</v>
      </c>
    </row>
    <row r="53747" spans="18:18" x14ac:dyDescent="0.25">
      <c r="R53747" s="15">
        <v>2</v>
      </c>
    </row>
    <row r="53748" spans="18:18" x14ac:dyDescent="0.25">
      <c r="R53748" s="15">
        <v>2</v>
      </c>
    </row>
    <row r="53749" spans="18:18" x14ac:dyDescent="0.25">
      <c r="R53749" s="15">
        <v>2</v>
      </c>
    </row>
    <row r="53750" spans="18:18" x14ac:dyDescent="0.25">
      <c r="R53750" s="15">
        <v>2</v>
      </c>
    </row>
    <row r="53751" spans="18:18" x14ac:dyDescent="0.25">
      <c r="R53751" s="15">
        <v>2</v>
      </c>
    </row>
    <row r="53752" spans="18:18" x14ac:dyDescent="0.25">
      <c r="R53752" s="15">
        <v>2</v>
      </c>
    </row>
    <row r="53753" spans="18:18" x14ac:dyDescent="0.25">
      <c r="R53753" s="15">
        <v>2</v>
      </c>
    </row>
    <row r="53754" spans="18:18" x14ac:dyDescent="0.25">
      <c r="R53754" s="15">
        <v>2</v>
      </c>
    </row>
    <row r="53755" spans="18:18" x14ac:dyDescent="0.25">
      <c r="R53755" s="15">
        <v>2</v>
      </c>
    </row>
    <row r="53756" spans="18:18" x14ac:dyDescent="0.25">
      <c r="R53756" s="15">
        <v>3</v>
      </c>
    </row>
    <row r="53757" spans="18:18" x14ac:dyDescent="0.25">
      <c r="R53757" s="15">
        <v>3</v>
      </c>
    </row>
    <row r="53758" spans="18:18" x14ac:dyDescent="0.25">
      <c r="R53758" s="15">
        <v>3</v>
      </c>
    </row>
    <row r="53759" spans="18:18" x14ac:dyDescent="0.25">
      <c r="R53759" s="15">
        <v>3</v>
      </c>
    </row>
    <row r="53760" spans="18:18" x14ac:dyDescent="0.25">
      <c r="R53760" s="15">
        <v>3</v>
      </c>
    </row>
    <row r="53761" spans="18:18" x14ac:dyDescent="0.25">
      <c r="R53761" s="15">
        <v>3</v>
      </c>
    </row>
    <row r="53762" spans="18:18" x14ac:dyDescent="0.25">
      <c r="R53762" s="15">
        <v>3</v>
      </c>
    </row>
    <row r="53763" spans="18:18" x14ac:dyDescent="0.25">
      <c r="R53763" s="15">
        <v>3</v>
      </c>
    </row>
    <row r="53764" spans="18:18" x14ac:dyDescent="0.25">
      <c r="R53764" s="15">
        <v>3</v>
      </c>
    </row>
    <row r="53765" spans="18:18" x14ac:dyDescent="0.25">
      <c r="R53765" s="15">
        <v>3</v>
      </c>
    </row>
    <row r="53766" spans="18:18" x14ac:dyDescent="0.25">
      <c r="R53766" s="15">
        <v>3</v>
      </c>
    </row>
    <row r="53767" spans="18:18" x14ac:dyDescent="0.25">
      <c r="R53767" s="15">
        <v>3</v>
      </c>
    </row>
    <row r="53768" spans="18:18" x14ac:dyDescent="0.25">
      <c r="R53768" s="15">
        <v>3</v>
      </c>
    </row>
    <row r="53769" spans="18:18" x14ac:dyDescent="0.25">
      <c r="R53769" s="15">
        <v>3</v>
      </c>
    </row>
    <row r="53770" spans="18:18" x14ac:dyDescent="0.25">
      <c r="R53770" s="15">
        <v>2</v>
      </c>
    </row>
    <row r="53771" spans="18:18" x14ac:dyDescent="0.25">
      <c r="R53771" s="15">
        <v>2</v>
      </c>
    </row>
    <row r="53772" spans="18:18" x14ac:dyDescent="0.25">
      <c r="R53772" s="15">
        <v>2</v>
      </c>
    </row>
    <row r="53773" spans="18:18" x14ac:dyDescent="0.25">
      <c r="R53773" s="15">
        <v>2</v>
      </c>
    </row>
    <row r="53774" spans="18:18" x14ac:dyDescent="0.25">
      <c r="R53774" s="15">
        <v>2</v>
      </c>
    </row>
    <row r="53775" spans="18:18" x14ac:dyDescent="0.25">
      <c r="R53775" s="15">
        <v>2</v>
      </c>
    </row>
    <row r="53776" spans="18:18" x14ac:dyDescent="0.25">
      <c r="R53776" s="15">
        <v>2</v>
      </c>
    </row>
    <row r="53777" spans="18:18" x14ac:dyDescent="0.25">
      <c r="R53777" s="15">
        <v>2</v>
      </c>
    </row>
    <row r="53778" spans="18:18" x14ac:dyDescent="0.25">
      <c r="R53778" s="15">
        <v>2</v>
      </c>
    </row>
    <row r="53779" spans="18:18" x14ac:dyDescent="0.25">
      <c r="R53779" s="15">
        <v>2</v>
      </c>
    </row>
    <row r="53780" spans="18:18" x14ac:dyDescent="0.25">
      <c r="R53780" s="15">
        <v>2</v>
      </c>
    </row>
    <row r="53781" spans="18:18" x14ac:dyDescent="0.25">
      <c r="R53781" s="15">
        <v>2</v>
      </c>
    </row>
    <row r="53782" spans="18:18" x14ac:dyDescent="0.25">
      <c r="R53782" s="15">
        <v>2</v>
      </c>
    </row>
    <row r="53783" spans="18:18" x14ac:dyDescent="0.25">
      <c r="R53783" s="15">
        <v>2</v>
      </c>
    </row>
    <row r="53784" spans="18:18" x14ac:dyDescent="0.25">
      <c r="R53784" s="15">
        <v>2</v>
      </c>
    </row>
    <row r="53785" spans="18:18" x14ac:dyDescent="0.25">
      <c r="R53785" s="15">
        <v>2</v>
      </c>
    </row>
    <row r="53786" spans="18:18" x14ac:dyDescent="0.25">
      <c r="R53786" s="15">
        <v>2</v>
      </c>
    </row>
    <row r="53787" spans="18:18" x14ac:dyDescent="0.25">
      <c r="R53787" s="15">
        <v>2</v>
      </c>
    </row>
    <row r="53788" spans="18:18" x14ac:dyDescent="0.25">
      <c r="R53788" s="15">
        <v>2</v>
      </c>
    </row>
    <row r="53789" spans="18:18" x14ac:dyDescent="0.25">
      <c r="R53789" s="15">
        <v>2</v>
      </c>
    </row>
    <row r="53790" spans="18:18" x14ac:dyDescent="0.25">
      <c r="R53790" s="15">
        <v>2</v>
      </c>
    </row>
    <row r="53791" spans="18:18" x14ac:dyDescent="0.25">
      <c r="R53791" s="15">
        <v>2</v>
      </c>
    </row>
    <row r="53792" spans="18:18" x14ac:dyDescent="0.25">
      <c r="R53792" s="15">
        <v>2</v>
      </c>
    </row>
    <row r="53793" spans="18:18" x14ac:dyDescent="0.25">
      <c r="R53793" s="15">
        <v>2</v>
      </c>
    </row>
    <row r="53794" spans="18:18" x14ac:dyDescent="0.25">
      <c r="R53794" s="15">
        <v>2</v>
      </c>
    </row>
    <row r="53795" spans="18:18" x14ac:dyDescent="0.25">
      <c r="R53795" s="15">
        <v>2</v>
      </c>
    </row>
    <row r="53796" spans="18:18" x14ac:dyDescent="0.25">
      <c r="R53796" s="15">
        <v>2</v>
      </c>
    </row>
    <row r="53797" spans="18:18" x14ac:dyDescent="0.25">
      <c r="R53797" s="15">
        <v>2</v>
      </c>
    </row>
    <row r="53798" spans="18:18" x14ac:dyDescent="0.25">
      <c r="R53798" s="15">
        <v>2</v>
      </c>
    </row>
    <row r="53799" spans="18:18" x14ac:dyDescent="0.25">
      <c r="R53799" s="15">
        <v>2</v>
      </c>
    </row>
    <row r="53800" spans="18:18" x14ac:dyDescent="0.25">
      <c r="R53800" s="15">
        <v>2</v>
      </c>
    </row>
    <row r="53801" spans="18:18" x14ac:dyDescent="0.25">
      <c r="R53801" s="15">
        <v>2</v>
      </c>
    </row>
    <row r="53802" spans="18:18" x14ac:dyDescent="0.25">
      <c r="R53802" s="15">
        <v>1</v>
      </c>
    </row>
    <row r="53803" spans="18:18" x14ac:dyDescent="0.25">
      <c r="R53803" s="15">
        <v>3</v>
      </c>
    </row>
    <row r="53804" spans="18:18" x14ac:dyDescent="0.25">
      <c r="R53804" s="15">
        <v>2</v>
      </c>
    </row>
    <row r="53805" spans="18:18" x14ac:dyDescent="0.25">
      <c r="R53805" s="15">
        <v>2</v>
      </c>
    </row>
    <row r="53806" spans="18:18" x14ac:dyDescent="0.25">
      <c r="R53806" s="15">
        <v>2</v>
      </c>
    </row>
    <row r="53807" spans="18:18" x14ac:dyDescent="0.25">
      <c r="R53807" s="15">
        <v>2</v>
      </c>
    </row>
    <row r="53808" spans="18:18" x14ac:dyDescent="0.25">
      <c r="R53808" s="15">
        <v>2</v>
      </c>
    </row>
    <row r="53809" spans="18:18" x14ac:dyDescent="0.25">
      <c r="R53809" s="15">
        <v>2</v>
      </c>
    </row>
    <row r="53810" spans="18:18" x14ac:dyDescent="0.25">
      <c r="R53810" s="15">
        <v>2</v>
      </c>
    </row>
    <row r="53811" spans="18:18" x14ac:dyDescent="0.25">
      <c r="R53811" s="15">
        <v>2</v>
      </c>
    </row>
    <row r="53812" spans="18:18" x14ac:dyDescent="0.25">
      <c r="R53812" s="15">
        <v>2</v>
      </c>
    </row>
    <row r="53813" spans="18:18" x14ac:dyDescent="0.25">
      <c r="R53813" s="15">
        <v>1</v>
      </c>
    </row>
    <row r="53814" spans="18:18" x14ac:dyDescent="0.25">
      <c r="R53814" s="15">
        <v>1</v>
      </c>
    </row>
    <row r="53815" spans="18:18" x14ac:dyDescent="0.25">
      <c r="R53815" s="15">
        <v>1</v>
      </c>
    </row>
    <row r="53816" spans="18:18" x14ac:dyDescent="0.25">
      <c r="R53816" s="15">
        <v>1</v>
      </c>
    </row>
    <row r="53817" spans="18:18" x14ac:dyDescent="0.25">
      <c r="R53817" s="15">
        <v>1</v>
      </c>
    </row>
    <row r="53818" spans="18:18" x14ac:dyDescent="0.25">
      <c r="R53818" s="15">
        <v>1</v>
      </c>
    </row>
    <row r="53819" spans="18:18" x14ac:dyDescent="0.25">
      <c r="R53819" s="15">
        <v>1</v>
      </c>
    </row>
    <row r="53820" spans="18:18" x14ac:dyDescent="0.25">
      <c r="R53820" s="15">
        <v>1</v>
      </c>
    </row>
    <row r="53821" spans="18:18" x14ac:dyDescent="0.25">
      <c r="R53821" s="15">
        <v>1</v>
      </c>
    </row>
    <row r="53822" spans="18:18" x14ac:dyDescent="0.25">
      <c r="R53822" s="15">
        <v>1</v>
      </c>
    </row>
    <row r="53823" spans="18:18" x14ac:dyDescent="0.25">
      <c r="R53823" s="15">
        <v>1</v>
      </c>
    </row>
    <row r="53824" spans="18:18" x14ac:dyDescent="0.25">
      <c r="R53824" s="15">
        <v>1</v>
      </c>
    </row>
    <row r="53825" spans="18:18" x14ac:dyDescent="0.25">
      <c r="R53825" s="15">
        <v>1</v>
      </c>
    </row>
    <row r="53826" spans="18:18" x14ac:dyDescent="0.25">
      <c r="R53826" s="15">
        <v>1</v>
      </c>
    </row>
    <row r="53827" spans="18:18" x14ac:dyDescent="0.25">
      <c r="R53827" s="15">
        <v>3</v>
      </c>
    </row>
    <row r="53828" spans="18:18" x14ac:dyDescent="0.25">
      <c r="R53828" s="15">
        <v>3</v>
      </c>
    </row>
    <row r="53829" spans="18:18" x14ac:dyDescent="0.25">
      <c r="R53829" s="15">
        <v>4</v>
      </c>
    </row>
    <row r="53830" spans="18:18" x14ac:dyDescent="0.25">
      <c r="R53830" s="15">
        <v>4</v>
      </c>
    </row>
    <row r="53831" spans="18:18" x14ac:dyDescent="0.25">
      <c r="R53831" s="15">
        <v>3</v>
      </c>
    </row>
    <row r="53832" spans="18:18" x14ac:dyDescent="0.25">
      <c r="R53832" s="15">
        <v>3</v>
      </c>
    </row>
    <row r="53833" spans="18:18" x14ac:dyDescent="0.25">
      <c r="R53833" s="15">
        <v>1</v>
      </c>
    </row>
    <row r="53834" spans="18:18" x14ac:dyDescent="0.25">
      <c r="R53834" s="15">
        <v>1</v>
      </c>
    </row>
    <row r="53835" spans="18:18" x14ac:dyDescent="0.25">
      <c r="R53835" s="15">
        <v>1</v>
      </c>
    </row>
    <row r="53836" spans="18:18" x14ac:dyDescent="0.25">
      <c r="R53836" s="15">
        <v>1</v>
      </c>
    </row>
    <row r="53837" spans="18:18" x14ac:dyDescent="0.25">
      <c r="R53837" s="15">
        <v>4</v>
      </c>
    </row>
    <row r="53838" spans="18:18" x14ac:dyDescent="0.25">
      <c r="R53838" s="15">
        <v>1</v>
      </c>
    </row>
    <row r="53839" spans="18:18" x14ac:dyDescent="0.25">
      <c r="R53839" s="15">
        <v>3</v>
      </c>
    </row>
    <row r="53840" spans="18:18" x14ac:dyDescent="0.25">
      <c r="R53840" s="15">
        <v>1</v>
      </c>
    </row>
    <row r="53841" spans="18:18" x14ac:dyDescent="0.25">
      <c r="R53841" s="15">
        <v>3</v>
      </c>
    </row>
    <row r="53842" spans="18:18" x14ac:dyDescent="0.25">
      <c r="R53842" s="15">
        <v>1</v>
      </c>
    </row>
    <row r="53843" spans="18:18" x14ac:dyDescent="0.25">
      <c r="R53843" s="15">
        <v>4</v>
      </c>
    </row>
    <row r="53844" spans="18:18" x14ac:dyDescent="0.25">
      <c r="R53844" s="15">
        <v>1</v>
      </c>
    </row>
    <row r="53845" spans="18:18" x14ac:dyDescent="0.25">
      <c r="R53845" s="15">
        <v>1</v>
      </c>
    </row>
    <row r="53846" spans="18:18" x14ac:dyDescent="0.25">
      <c r="R53846" s="15">
        <v>1</v>
      </c>
    </row>
    <row r="53847" spans="18:18" x14ac:dyDescent="0.25">
      <c r="R53847" s="15">
        <v>1</v>
      </c>
    </row>
    <row r="53848" spans="18:18" x14ac:dyDescent="0.25">
      <c r="R53848" s="15">
        <v>1</v>
      </c>
    </row>
    <row r="53849" spans="18:18" x14ac:dyDescent="0.25">
      <c r="R53849" s="15">
        <v>1</v>
      </c>
    </row>
    <row r="53850" spans="18:18" x14ac:dyDescent="0.25">
      <c r="R53850" s="15">
        <v>1</v>
      </c>
    </row>
    <row r="53851" spans="18:18" x14ac:dyDescent="0.25">
      <c r="R53851" s="15">
        <v>1</v>
      </c>
    </row>
    <row r="53852" spans="18:18" x14ac:dyDescent="0.25">
      <c r="R53852" s="15">
        <v>3</v>
      </c>
    </row>
    <row r="53853" spans="18:18" x14ac:dyDescent="0.25">
      <c r="R53853" s="15">
        <v>2</v>
      </c>
    </row>
    <row r="53854" spans="18:18" x14ac:dyDescent="0.25">
      <c r="R53854" s="15">
        <v>2</v>
      </c>
    </row>
    <row r="53855" spans="18:18" x14ac:dyDescent="0.25">
      <c r="R53855" s="15">
        <v>2</v>
      </c>
    </row>
    <row r="53856" spans="18:18" x14ac:dyDescent="0.25">
      <c r="R53856" s="15">
        <v>2</v>
      </c>
    </row>
    <row r="53857" spans="18:18" x14ac:dyDescent="0.25">
      <c r="R53857" s="15">
        <v>2</v>
      </c>
    </row>
    <row r="53858" spans="18:18" x14ac:dyDescent="0.25">
      <c r="R53858" s="15">
        <v>2</v>
      </c>
    </row>
    <row r="53859" spans="18:18" x14ac:dyDescent="0.25">
      <c r="R53859" s="15">
        <v>2</v>
      </c>
    </row>
    <row r="53860" spans="18:18" x14ac:dyDescent="0.25">
      <c r="R53860" s="15">
        <v>3</v>
      </c>
    </row>
    <row r="53861" spans="18:18" x14ac:dyDescent="0.25">
      <c r="R53861" s="15">
        <v>3</v>
      </c>
    </row>
    <row r="53862" spans="18:18" x14ac:dyDescent="0.25">
      <c r="R53862" s="15">
        <v>3</v>
      </c>
    </row>
    <row r="53863" spans="18:18" x14ac:dyDescent="0.25">
      <c r="R53863" s="15">
        <v>3</v>
      </c>
    </row>
    <row r="53864" spans="18:18" x14ac:dyDescent="0.25">
      <c r="R53864" s="15">
        <v>3</v>
      </c>
    </row>
    <row r="53865" spans="18:18" x14ac:dyDescent="0.25">
      <c r="R53865" s="15">
        <v>3</v>
      </c>
    </row>
    <row r="53866" spans="18:18" x14ac:dyDescent="0.25">
      <c r="R53866" s="15">
        <v>3</v>
      </c>
    </row>
    <row r="53867" spans="18:18" x14ac:dyDescent="0.25">
      <c r="R53867" s="15">
        <v>2</v>
      </c>
    </row>
    <row r="53868" spans="18:18" x14ac:dyDescent="0.25">
      <c r="R53868" s="15">
        <v>2</v>
      </c>
    </row>
    <row r="53869" spans="18:18" x14ac:dyDescent="0.25">
      <c r="R53869" s="15">
        <v>2</v>
      </c>
    </row>
    <row r="53870" spans="18:18" x14ac:dyDescent="0.25">
      <c r="R53870" s="15">
        <v>2</v>
      </c>
    </row>
    <row r="53871" spans="18:18" x14ac:dyDescent="0.25">
      <c r="R53871" s="15">
        <v>1</v>
      </c>
    </row>
    <row r="53872" spans="18:18" x14ac:dyDescent="0.25">
      <c r="R53872" s="15">
        <v>1</v>
      </c>
    </row>
    <row r="53873" spans="18:18" x14ac:dyDescent="0.25">
      <c r="R53873" s="15">
        <v>1</v>
      </c>
    </row>
    <row r="53874" spans="18:18" x14ac:dyDescent="0.25">
      <c r="R53874" s="15">
        <v>2</v>
      </c>
    </row>
    <row r="53875" spans="18:18" x14ac:dyDescent="0.25">
      <c r="R53875" s="15">
        <v>2</v>
      </c>
    </row>
    <row r="53876" spans="18:18" x14ac:dyDescent="0.25">
      <c r="R53876" s="15">
        <v>1</v>
      </c>
    </row>
    <row r="53877" spans="18:18" x14ac:dyDescent="0.25">
      <c r="R53877" s="15">
        <v>1</v>
      </c>
    </row>
    <row r="53878" spans="18:18" x14ac:dyDescent="0.25">
      <c r="R53878" s="15">
        <v>1</v>
      </c>
    </row>
    <row r="53879" spans="18:18" x14ac:dyDescent="0.25">
      <c r="R53879" s="15">
        <v>1</v>
      </c>
    </row>
    <row r="53880" spans="18:18" x14ac:dyDescent="0.25">
      <c r="R53880" s="15">
        <v>1</v>
      </c>
    </row>
    <row r="53881" spans="18:18" x14ac:dyDescent="0.25">
      <c r="R53881" s="15">
        <v>1</v>
      </c>
    </row>
    <row r="53882" spans="18:18" x14ac:dyDescent="0.25">
      <c r="R53882" s="15">
        <v>1</v>
      </c>
    </row>
    <row r="53883" spans="18:18" x14ac:dyDescent="0.25">
      <c r="R53883" s="15">
        <v>1</v>
      </c>
    </row>
    <row r="53884" spans="18:18" x14ac:dyDescent="0.25">
      <c r="R53884" s="15">
        <v>3</v>
      </c>
    </row>
    <row r="53885" spans="18:18" x14ac:dyDescent="0.25">
      <c r="R53885" s="15">
        <v>3</v>
      </c>
    </row>
    <row r="53886" spans="18:18" x14ac:dyDescent="0.25">
      <c r="R53886" s="15">
        <v>3</v>
      </c>
    </row>
    <row r="53887" spans="18:18" x14ac:dyDescent="0.25">
      <c r="R53887" s="15">
        <v>3</v>
      </c>
    </row>
    <row r="53888" spans="18:18" x14ac:dyDescent="0.25">
      <c r="R53888" s="15">
        <v>3</v>
      </c>
    </row>
    <row r="53889" spans="18:18" x14ac:dyDescent="0.25">
      <c r="R53889" s="15">
        <v>2</v>
      </c>
    </row>
    <row r="53890" spans="18:18" x14ac:dyDescent="0.25">
      <c r="R53890" s="15">
        <v>2</v>
      </c>
    </row>
    <row r="53891" spans="18:18" x14ac:dyDescent="0.25">
      <c r="R53891" s="15">
        <v>2</v>
      </c>
    </row>
    <row r="53892" spans="18:18" x14ac:dyDescent="0.25">
      <c r="R53892" s="15">
        <v>2</v>
      </c>
    </row>
    <row r="53893" spans="18:18" x14ac:dyDescent="0.25">
      <c r="R53893" s="15">
        <v>2</v>
      </c>
    </row>
    <row r="53894" spans="18:18" x14ac:dyDescent="0.25">
      <c r="R53894" s="15">
        <v>1</v>
      </c>
    </row>
    <row r="53895" spans="18:18" x14ac:dyDescent="0.25">
      <c r="R53895" s="15">
        <v>1</v>
      </c>
    </row>
    <row r="53896" spans="18:18" x14ac:dyDescent="0.25">
      <c r="R53896" s="15">
        <v>1</v>
      </c>
    </row>
    <row r="53897" spans="18:18" x14ac:dyDescent="0.25">
      <c r="R53897" s="15">
        <v>1</v>
      </c>
    </row>
    <row r="53898" spans="18:18" x14ac:dyDescent="0.25">
      <c r="R53898" s="15">
        <v>1</v>
      </c>
    </row>
    <row r="53899" spans="18:18" x14ac:dyDescent="0.25">
      <c r="R53899" s="15">
        <v>1</v>
      </c>
    </row>
    <row r="53900" spans="18:18" x14ac:dyDescent="0.25">
      <c r="R53900" s="15">
        <v>1</v>
      </c>
    </row>
    <row r="53901" spans="18:18" x14ac:dyDescent="0.25">
      <c r="R53901" s="15">
        <v>1</v>
      </c>
    </row>
    <row r="53902" spans="18:18" x14ac:dyDescent="0.25">
      <c r="R53902" s="15">
        <v>1</v>
      </c>
    </row>
    <row r="53903" spans="18:18" x14ac:dyDescent="0.25">
      <c r="R53903" s="15">
        <v>1</v>
      </c>
    </row>
    <row r="53904" spans="18:18" x14ac:dyDescent="0.25">
      <c r="R53904" s="15">
        <v>1</v>
      </c>
    </row>
    <row r="53905" spans="18:18" x14ac:dyDescent="0.25">
      <c r="R53905" s="15">
        <v>1</v>
      </c>
    </row>
    <row r="53906" spans="18:18" x14ac:dyDescent="0.25">
      <c r="R53906" s="15">
        <v>1</v>
      </c>
    </row>
    <row r="53907" spans="18:18" x14ac:dyDescent="0.25">
      <c r="R53907" s="15">
        <v>1</v>
      </c>
    </row>
    <row r="53908" spans="18:18" x14ac:dyDescent="0.25">
      <c r="R53908" s="15">
        <v>1</v>
      </c>
    </row>
    <row r="53909" spans="18:18" x14ac:dyDescent="0.25">
      <c r="R53909" s="15">
        <v>1</v>
      </c>
    </row>
    <row r="53910" spans="18:18" x14ac:dyDescent="0.25">
      <c r="R53910" s="15">
        <v>1</v>
      </c>
    </row>
    <row r="53911" spans="18:18" x14ac:dyDescent="0.25">
      <c r="R53911" s="15">
        <v>2</v>
      </c>
    </row>
    <row r="53912" spans="18:18" x14ac:dyDescent="0.25">
      <c r="R53912" s="15">
        <v>2</v>
      </c>
    </row>
    <row r="53913" spans="18:18" x14ac:dyDescent="0.25">
      <c r="R53913" s="15">
        <v>2</v>
      </c>
    </row>
    <row r="53914" spans="18:18" x14ac:dyDescent="0.25">
      <c r="R53914" s="15">
        <v>2</v>
      </c>
    </row>
    <row r="53915" spans="18:18" x14ac:dyDescent="0.25">
      <c r="R53915" s="15">
        <v>2</v>
      </c>
    </row>
    <row r="53916" spans="18:18" x14ac:dyDescent="0.25">
      <c r="R53916" s="15">
        <v>3</v>
      </c>
    </row>
    <row r="53917" spans="18:18" x14ac:dyDescent="0.25">
      <c r="R53917" s="15">
        <v>3</v>
      </c>
    </row>
    <row r="53918" spans="18:18" x14ac:dyDescent="0.25">
      <c r="R53918" s="15">
        <v>3</v>
      </c>
    </row>
    <row r="53919" spans="18:18" x14ac:dyDescent="0.25">
      <c r="R53919" s="15">
        <v>3</v>
      </c>
    </row>
    <row r="53920" spans="18:18" x14ac:dyDescent="0.25">
      <c r="R53920" s="15">
        <v>1</v>
      </c>
    </row>
    <row r="53921" spans="18:18" x14ac:dyDescent="0.25">
      <c r="R53921" s="15">
        <v>1</v>
      </c>
    </row>
    <row r="53922" spans="18:18" x14ac:dyDescent="0.25">
      <c r="R53922" s="15">
        <v>1</v>
      </c>
    </row>
    <row r="53923" spans="18:18" x14ac:dyDescent="0.25">
      <c r="R53923" s="15">
        <v>1</v>
      </c>
    </row>
    <row r="53924" spans="18:18" x14ac:dyDescent="0.25">
      <c r="R53924" s="15">
        <v>1</v>
      </c>
    </row>
    <row r="53925" spans="18:18" x14ac:dyDescent="0.25">
      <c r="R53925" s="15">
        <v>1</v>
      </c>
    </row>
    <row r="53926" spans="18:18" x14ac:dyDescent="0.25">
      <c r="R53926" s="15">
        <v>1</v>
      </c>
    </row>
    <row r="53927" spans="18:18" x14ac:dyDescent="0.25">
      <c r="R53927" s="15">
        <v>1</v>
      </c>
    </row>
    <row r="53928" spans="18:18" x14ac:dyDescent="0.25">
      <c r="R53928" s="15">
        <v>5</v>
      </c>
    </row>
    <row r="53929" spans="18:18" x14ac:dyDescent="0.25">
      <c r="R53929" s="15">
        <v>1</v>
      </c>
    </row>
    <row r="53930" spans="18:18" x14ac:dyDescent="0.25">
      <c r="R53930" s="15">
        <v>1</v>
      </c>
    </row>
    <row r="53931" spans="18:18" x14ac:dyDescent="0.25">
      <c r="R53931" s="15">
        <v>2</v>
      </c>
    </row>
    <row r="53932" spans="18:18" x14ac:dyDescent="0.25">
      <c r="R53932" s="15">
        <v>2</v>
      </c>
    </row>
    <row r="53933" spans="18:18" x14ac:dyDescent="0.25">
      <c r="R53933" s="15">
        <v>3</v>
      </c>
    </row>
    <row r="53934" spans="18:18" x14ac:dyDescent="0.25">
      <c r="R53934" s="15">
        <v>3</v>
      </c>
    </row>
    <row r="53935" spans="18:18" x14ac:dyDescent="0.25">
      <c r="R53935" s="15">
        <v>5</v>
      </c>
    </row>
    <row r="53936" spans="18:18" x14ac:dyDescent="0.25">
      <c r="R53936" s="15">
        <v>3</v>
      </c>
    </row>
    <row r="53937" spans="18:18" x14ac:dyDescent="0.25">
      <c r="R53937" s="15">
        <v>3</v>
      </c>
    </row>
    <row r="53938" spans="18:18" x14ac:dyDescent="0.25">
      <c r="R53938" s="15">
        <v>3</v>
      </c>
    </row>
    <row r="53939" spans="18:18" x14ac:dyDescent="0.25">
      <c r="R53939" s="15">
        <v>4</v>
      </c>
    </row>
    <row r="53940" spans="18:18" x14ac:dyDescent="0.25">
      <c r="R53940" s="15">
        <v>1</v>
      </c>
    </row>
    <row r="53941" spans="18:18" x14ac:dyDescent="0.25">
      <c r="R53941" s="15">
        <v>1</v>
      </c>
    </row>
    <row r="53942" spans="18:18" x14ac:dyDescent="0.25">
      <c r="R53942" s="15">
        <v>1</v>
      </c>
    </row>
    <row r="53943" spans="18:18" x14ac:dyDescent="0.25">
      <c r="R53943" s="15">
        <v>2</v>
      </c>
    </row>
    <row r="53944" spans="18:18" x14ac:dyDescent="0.25">
      <c r="R53944" s="15">
        <v>2</v>
      </c>
    </row>
    <row r="53945" spans="18:18" x14ac:dyDescent="0.25">
      <c r="R53945" s="15">
        <v>2</v>
      </c>
    </row>
    <row r="53946" spans="18:18" x14ac:dyDescent="0.25">
      <c r="R53946" s="15">
        <v>2</v>
      </c>
    </row>
    <row r="53947" spans="18:18" x14ac:dyDescent="0.25">
      <c r="R53947" s="15">
        <v>2</v>
      </c>
    </row>
    <row r="53948" spans="18:18" x14ac:dyDescent="0.25">
      <c r="R53948" s="15">
        <v>4</v>
      </c>
    </row>
    <row r="53949" spans="18:18" x14ac:dyDescent="0.25">
      <c r="R53949" s="15">
        <v>1</v>
      </c>
    </row>
    <row r="53950" spans="18:18" x14ac:dyDescent="0.25">
      <c r="R53950" s="15">
        <v>1</v>
      </c>
    </row>
    <row r="53951" spans="18:18" x14ac:dyDescent="0.25">
      <c r="R53951" s="15">
        <v>1</v>
      </c>
    </row>
    <row r="53952" spans="18:18" x14ac:dyDescent="0.25">
      <c r="R53952" s="15">
        <v>1</v>
      </c>
    </row>
    <row r="53953" spans="18:18" x14ac:dyDescent="0.25">
      <c r="R53953" s="15">
        <v>1</v>
      </c>
    </row>
    <row r="53954" spans="18:18" x14ac:dyDescent="0.25">
      <c r="R53954" s="15">
        <v>1</v>
      </c>
    </row>
    <row r="53955" spans="18:18" x14ac:dyDescent="0.25">
      <c r="R53955" s="15">
        <v>1</v>
      </c>
    </row>
    <row r="53956" spans="18:18" x14ac:dyDescent="0.25">
      <c r="R53956" s="15">
        <v>1</v>
      </c>
    </row>
    <row r="53957" spans="18:18" x14ac:dyDescent="0.25">
      <c r="R53957" s="15">
        <v>1</v>
      </c>
    </row>
    <row r="53958" spans="18:18" x14ac:dyDescent="0.25">
      <c r="R53958" s="15">
        <v>1</v>
      </c>
    </row>
    <row r="53959" spans="18:18" x14ac:dyDescent="0.25">
      <c r="R53959" s="15">
        <v>1</v>
      </c>
    </row>
    <row r="53960" spans="18:18" x14ac:dyDescent="0.25">
      <c r="R53960" s="15">
        <v>1</v>
      </c>
    </row>
    <row r="53961" spans="18:18" x14ac:dyDescent="0.25">
      <c r="R53961" s="15">
        <v>3</v>
      </c>
    </row>
    <row r="53962" spans="18:18" x14ac:dyDescent="0.25">
      <c r="R53962" s="15">
        <v>3</v>
      </c>
    </row>
    <row r="53963" spans="18:18" x14ac:dyDescent="0.25">
      <c r="R53963" s="15">
        <v>3</v>
      </c>
    </row>
    <row r="53964" spans="18:18" x14ac:dyDescent="0.25">
      <c r="R53964" s="15">
        <v>3</v>
      </c>
    </row>
    <row r="53965" spans="18:18" x14ac:dyDescent="0.25">
      <c r="R53965" s="15">
        <v>3</v>
      </c>
    </row>
    <row r="53966" spans="18:18" x14ac:dyDescent="0.25">
      <c r="R53966" s="15">
        <v>3</v>
      </c>
    </row>
    <row r="53967" spans="18:18" x14ac:dyDescent="0.25">
      <c r="R53967" s="15">
        <v>3</v>
      </c>
    </row>
    <row r="53968" spans="18:18" x14ac:dyDescent="0.25">
      <c r="R53968" s="15">
        <v>3</v>
      </c>
    </row>
    <row r="53969" spans="18:18" x14ac:dyDescent="0.25">
      <c r="R53969" s="15">
        <v>3</v>
      </c>
    </row>
    <row r="53970" spans="18:18" x14ac:dyDescent="0.25">
      <c r="R53970" s="15">
        <v>3</v>
      </c>
    </row>
    <row r="53971" spans="18:18" x14ac:dyDescent="0.25">
      <c r="R53971" s="15">
        <v>3</v>
      </c>
    </row>
    <row r="53972" spans="18:18" x14ac:dyDescent="0.25">
      <c r="R53972" s="15">
        <v>3</v>
      </c>
    </row>
    <row r="53973" spans="18:18" x14ac:dyDescent="0.25">
      <c r="R53973" s="15">
        <v>3</v>
      </c>
    </row>
    <row r="53974" spans="18:18" x14ac:dyDescent="0.25">
      <c r="R53974" s="15">
        <v>1</v>
      </c>
    </row>
    <row r="53975" spans="18:18" x14ac:dyDescent="0.25">
      <c r="R53975" s="15">
        <v>1</v>
      </c>
    </row>
    <row r="53976" spans="18:18" x14ac:dyDescent="0.25">
      <c r="R53976" s="15">
        <v>1</v>
      </c>
    </row>
    <row r="53977" spans="18:18" x14ac:dyDescent="0.25">
      <c r="R53977" s="15">
        <v>1</v>
      </c>
    </row>
    <row r="53978" spans="18:18" x14ac:dyDescent="0.25">
      <c r="R53978" s="15">
        <v>1</v>
      </c>
    </row>
    <row r="53979" spans="18:18" x14ac:dyDescent="0.25">
      <c r="R53979" s="15">
        <v>1</v>
      </c>
    </row>
    <row r="53980" spans="18:18" x14ac:dyDescent="0.25">
      <c r="R53980" s="15">
        <v>1</v>
      </c>
    </row>
    <row r="53981" spans="18:18" x14ac:dyDescent="0.25">
      <c r="R53981" s="15">
        <v>2</v>
      </c>
    </row>
    <row r="53982" spans="18:18" x14ac:dyDescent="0.25">
      <c r="R53982" s="15">
        <v>2</v>
      </c>
    </row>
    <row r="53983" spans="18:18" x14ac:dyDescent="0.25">
      <c r="R53983" s="15">
        <v>2</v>
      </c>
    </row>
    <row r="53984" spans="18:18" x14ac:dyDescent="0.25">
      <c r="R53984" s="15">
        <v>2</v>
      </c>
    </row>
    <row r="53985" spans="18:18" x14ac:dyDescent="0.25">
      <c r="R53985" s="15">
        <v>2</v>
      </c>
    </row>
    <row r="53986" spans="18:18" x14ac:dyDescent="0.25">
      <c r="R53986" s="15">
        <v>2</v>
      </c>
    </row>
    <row r="53987" spans="18:18" x14ac:dyDescent="0.25">
      <c r="R53987" s="15">
        <v>5</v>
      </c>
    </row>
    <row r="53988" spans="18:18" x14ac:dyDescent="0.25">
      <c r="R53988" s="15">
        <v>1</v>
      </c>
    </row>
    <row r="53989" spans="18:18" x14ac:dyDescent="0.25">
      <c r="R53989" s="15">
        <v>1</v>
      </c>
    </row>
    <row r="53990" spans="18:18" x14ac:dyDescent="0.25">
      <c r="R53990" s="15">
        <v>1</v>
      </c>
    </row>
    <row r="53991" spans="18:18" x14ac:dyDescent="0.25">
      <c r="R53991" s="15">
        <v>1</v>
      </c>
    </row>
    <row r="53992" spans="18:18" x14ac:dyDescent="0.25">
      <c r="R53992" s="15">
        <v>1</v>
      </c>
    </row>
    <row r="53993" spans="18:18" x14ac:dyDescent="0.25">
      <c r="R53993" s="15">
        <v>1</v>
      </c>
    </row>
    <row r="53994" spans="18:18" x14ac:dyDescent="0.25">
      <c r="R53994" s="15">
        <v>1</v>
      </c>
    </row>
    <row r="53995" spans="18:18" x14ac:dyDescent="0.25">
      <c r="R53995" s="15">
        <v>3</v>
      </c>
    </row>
    <row r="53996" spans="18:18" x14ac:dyDescent="0.25">
      <c r="R53996" s="15">
        <v>3</v>
      </c>
    </row>
    <row r="53997" spans="18:18" x14ac:dyDescent="0.25">
      <c r="R53997" s="15">
        <v>3</v>
      </c>
    </row>
    <row r="53998" spans="18:18" x14ac:dyDescent="0.25">
      <c r="R53998" s="15">
        <v>3</v>
      </c>
    </row>
    <row r="53999" spans="18:18" x14ac:dyDescent="0.25">
      <c r="R53999" s="15">
        <v>3</v>
      </c>
    </row>
    <row r="54000" spans="18:18" x14ac:dyDescent="0.25">
      <c r="R54000" s="15">
        <v>3</v>
      </c>
    </row>
    <row r="54001" spans="18:18" x14ac:dyDescent="0.25">
      <c r="R54001" s="15">
        <v>1</v>
      </c>
    </row>
    <row r="54002" spans="18:18" x14ac:dyDescent="0.25">
      <c r="R54002" s="15">
        <v>1</v>
      </c>
    </row>
    <row r="54003" spans="18:18" x14ac:dyDescent="0.25">
      <c r="R54003" s="15">
        <v>1</v>
      </c>
    </row>
    <row r="54004" spans="18:18" x14ac:dyDescent="0.25">
      <c r="R54004" s="15">
        <v>1</v>
      </c>
    </row>
    <row r="54005" spans="18:18" x14ac:dyDescent="0.25">
      <c r="R54005" s="15">
        <v>4</v>
      </c>
    </row>
    <row r="54006" spans="18:18" x14ac:dyDescent="0.25">
      <c r="R54006" s="15">
        <v>4</v>
      </c>
    </row>
    <row r="54007" spans="18:18" x14ac:dyDescent="0.25">
      <c r="R54007" s="15">
        <v>4</v>
      </c>
    </row>
    <row r="54008" spans="18:18" x14ac:dyDescent="0.25">
      <c r="R54008" s="15">
        <v>4</v>
      </c>
    </row>
    <row r="54009" spans="18:18" x14ac:dyDescent="0.25">
      <c r="R54009" s="15">
        <v>1</v>
      </c>
    </row>
    <row r="54010" spans="18:18" x14ac:dyDescent="0.25">
      <c r="R54010" s="15">
        <v>1</v>
      </c>
    </row>
    <row r="54011" spans="18:18" x14ac:dyDescent="0.25">
      <c r="R54011" s="15">
        <v>1</v>
      </c>
    </row>
    <row r="54012" spans="18:18" x14ac:dyDescent="0.25">
      <c r="R54012" s="15">
        <v>1</v>
      </c>
    </row>
    <row r="54013" spans="18:18" x14ac:dyDescent="0.25">
      <c r="R54013" s="15">
        <v>1</v>
      </c>
    </row>
    <row r="54014" spans="18:18" x14ac:dyDescent="0.25">
      <c r="R54014" s="15">
        <v>4</v>
      </c>
    </row>
    <row r="54015" spans="18:18" x14ac:dyDescent="0.25">
      <c r="R54015" s="15">
        <v>4</v>
      </c>
    </row>
    <row r="54016" spans="18:18" x14ac:dyDescent="0.25">
      <c r="R54016" s="15">
        <v>4</v>
      </c>
    </row>
    <row r="54017" spans="18:18" x14ac:dyDescent="0.25">
      <c r="R54017" s="15">
        <v>4</v>
      </c>
    </row>
    <row r="54018" spans="18:18" x14ac:dyDescent="0.25">
      <c r="R54018" s="15">
        <v>1</v>
      </c>
    </row>
    <row r="54019" spans="18:18" x14ac:dyDescent="0.25">
      <c r="R54019" s="15">
        <v>1</v>
      </c>
    </row>
    <row r="54020" spans="18:18" x14ac:dyDescent="0.25">
      <c r="R54020" s="15">
        <v>1</v>
      </c>
    </row>
    <row r="54021" spans="18:18" x14ac:dyDescent="0.25">
      <c r="R54021" s="15">
        <v>3</v>
      </c>
    </row>
    <row r="54022" spans="18:18" x14ac:dyDescent="0.25">
      <c r="R54022" s="15">
        <v>3</v>
      </c>
    </row>
    <row r="54023" spans="18:18" x14ac:dyDescent="0.25">
      <c r="R54023" s="15">
        <v>3</v>
      </c>
    </row>
    <row r="54024" spans="18:18" x14ac:dyDescent="0.25">
      <c r="R54024" s="15">
        <v>3</v>
      </c>
    </row>
    <row r="54025" spans="18:18" x14ac:dyDescent="0.25">
      <c r="R54025" s="15">
        <v>3</v>
      </c>
    </row>
    <row r="54026" spans="18:18" x14ac:dyDescent="0.25">
      <c r="R54026" s="15">
        <v>3</v>
      </c>
    </row>
    <row r="54027" spans="18:18" x14ac:dyDescent="0.25">
      <c r="R54027" s="15">
        <v>3</v>
      </c>
    </row>
    <row r="54028" spans="18:18" x14ac:dyDescent="0.25">
      <c r="R54028" s="15">
        <v>3</v>
      </c>
    </row>
    <row r="54029" spans="18:18" x14ac:dyDescent="0.25">
      <c r="R54029" s="15">
        <v>3</v>
      </c>
    </row>
    <row r="54030" spans="18:18" x14ac:dyDescent="0.25">
      <c r="R54030" s="15">
        <v>1</v>
      </c>
    </row>
    <row r="54031" spans="18:18" x14ac:dyDescent="0.25">
      <c r="R54031" s="15">
        <v>1</v>
      </c>
    </row>
    <row r="54032" spans="18:18" x14ac:dyDescent="0.25">
      <c r="R54032" s="15">
        <v>1</v>
      </c>
    </row>
    <row r="54033" spans="18:18" x14ac:dyDescent="0.25">
      <c r="R54033" s="15">
        <v>1</v>
      </c>
    </row>
    <row r="54034" spans="18:18" x14ac:dyDescent="0.25">
      <c r="R54034" s="15">
        <v>1</v>
      </c>
    </row>
    <row r="54035" spans="18:18" x14ac:dyDescent="0.25">
      <c r="R54035" s="15">
        <v>1</v>
      </c>
    </row>
    <row r="54036" spans="18:18" x14ac:dyDescent="0.25">
      <c r="R54036" s="15">
        <v>1</v>
      </c>
    </row>
    <row r="54037" spans="18:18" x14ac:dyDescent="0.25">
      <c r="R54037" s="15">
        <v>1</v>
      </c>
    </row>
    <row r="54038" spans="18:18" x14ac:dyDescent="0.25">
      <c r="R54038" s="15">
        <v>1</v>
      </c>
    </row>
    <row r="54039" spans="18:18" x14ac:dyDescent="0.25">
      <c r="R54039" s="15">
        <v>1</v>
      </c>
    </row>
    <row r="54040" spans="18:18" x14ac:dyDescent="0.25">
      <c r="R54040" s="15">
        <v>1</v>
      </c>
    </row>
    <row r="54041" spans="18:18" x14ac:dyDescent="0.25">
      <c r="R54041" s="15">
        <v>3</v>
      </c>
    </row>
    <row r="54042" spans="18:18" x14ac:dyDescent="0.25">
      <c r="R54042" s="15">
        <v>3</v>
      </c>
    </row>
    <row r="54043" spans="18:18" x14ac:dyDescent="0.25">
      <c r="R54043" s="15">
        <v>3</v>
      </c>
    </row>
    <row r="54044" spans="18:18" x14ac:dyDescent="0.25">
      <c r="R54044" s="15">
        <v>3</v>
      </c>
    </row>
    <row r="54045" spans="18:18" x14ac:dyDescent="0.25">
      <c r="R54045" s="15">
        <v>2</v>
      </c>
    </row>
    <row r="54046" spans="18:18" x14ac:dyDescent="0.25">
      <c r="R54046" s="15">
        <v>2</v>
      </c>
    </row>
    <row r="54047" spans="18:18" x14ac:dyDescent="0.25">
      <c r="R54047" s="15">
        <v>2</v>
      </c>
    </row>
    <row r="54048" spans="18:18" x14ac:dyDescent="0.25">
      <c r="R54048" s="15">
        <v>2</v>
      </c>
    </row>
    <row r="54049" spans="18:18" x14ac:dyDescent="0.25">
      <c r="R54049" s="15">
        <v>2</v>
      </c>
    </row>
    <row r="54050" spans="18:18" x14ac:dyDescent="0.25">
      <c r="R54050" s="15">
        <v>2</v>
      </c>
    </row>
    <row r="54051" spans="18:18" x14ac:dyDescent="0.25">
      <c r="R54051" s="15">
        <v>1</v>
      </c>
    </row>
    <row r="54052" spans="18:18" x14ac:dyDescent="0.25">
      <c r="R54052" s="15">
        <v>1</v>
      </c>
    </row>
    <row r="54053" spans="18:18" x14ac:dyDescent="0.25">
      <c r="R54053" s="15">
        <v>3</v>
      </c>
    </row>
    <row r="54054" spans="18:18" x14ac:dyDescent="0.25">
      <c r="R54054" s="15">
        <v>3</v>
      </c>
    </row>
    <row r="54055" spans="18:18" x14ac:dyDescent="0.25">
      <c r="R54055" s="15">
        <v>3</v>
      </c>
    </row>
    <row r="54056" spans="18:18" x14ac:dyDescent="0.25">
      <c r="R54056" s="15">
        <v>3</v>
      </c>
    </row>
    <row r="54057" spans="18:18" x14ac:dyDescent="0.25">
      <c r="R54057" s="15">
        <v>3</v>
      </c>
    </row>
    <row r="54058" spans="18:18" x14ac:dyDescent="0.25">
      <c r="R54058" s="15">
        <v>3</v>
      </c>
    </row>
    <row r="54059" spans="18:18" x14ac:dyDescent="0.25">
      <c r="R54059" s="15">
        <v>1</v>
      </c>
    </row>
    <row r="54060" spans="18:18" x14ac:dyDescent="0.25">
      <c r="R54060" s="15">
        <v>1</v>
      </c>
    </row>
    <row r="54061" spans="18:18" x14ac:dyDescent="0.25">
      <c r="R54061" s="15">
        <v>1</v>
      </c>
    </row>
    <row r="54062" spans="18:18" x14ac:dyDescent="0.25">
      <c r="R54062" s="15">
        <v>1</v>
      </c>
    </row>
    <row r="54063" spans="18:18" x14ac:dyDescent="0.25">
      <c r="R54063" s="15">
        <v>1</v>
      </c>
    </row>
    <row r="54064" spans="18:18" x14ac:dyDescent="0.25">
      <c r="R54064" s="15">
        <v>1</v>
      </c>
    </row>
    <row r="54065" spans="18:18" x14ac:dyDescent="0.25">
      <c r="R54065" s="15">
        <v>1</v>
      </c>
    </row>
    <row r="54066" spans="18:18" x14ac:dyDescent="0.25">
      <c r="R54066" s="15">
        <v>3</v>
      </c>
    </row>
    <row r="54067" spans="18:18" x14ac:dyDescent="0.25">
      <c r="R54067" s="15">
        <v>3</v>
      </c>
    </row>
    <row r="54068" spans="18:18" x14ac:dyDescent="0.25">
      <c r="R54068" s="15">
        <v>3</v>
      </c>
    </row>
    <row r="54069" spans="18:18" x14ac:dyDescent="0.25">
      <c r="R54069" s="15">
        <v>3</v>
      </c>
    </row>
    <row r="54070" spans="18:18" x14ac:dyDescent="0.25">
      <c r="R54070" s="15">
        <v>3</v>
      </c>
    </row>
    <row r="54071" spans="18:18" x14ac:dyDescent="0.25">
      <c r="R54071" s="15">
        <v>3</v>
      </c>
    </row>
    <row r="54072" spans="18:18" x14ac:dyDescent="0.25">
      <c r="R54072" s="15">
        <v>1</v>
      </c>
    </row>
    <row r="54073" spans="18:18" x14ac:dyDescent="0.25">
      <c r="R54073" s="15">
        <v>2</v>
      </c>
    </row>
    <row r="54074" spans="18:18" x14ac:dyDescent="0.25">
      <c r="R54074" s="15">
        <v>2</v>
      </c>
    </row>
    <row r="54075" spans="18:18" x14ac:dyDescent="0.25">
      <c r="R54075" s="15">
        <v>2</v>
      </c>
    </row>
    <row r="54076" spans="18:18" x14ac:dyDescent="0.25">
      <c r="R54076" s="15">
        <v>2</v>
      </c>
    </row>
    <row r="54077" spans="18:18" x14ac:dyDescent="0.25">
      <c r="R54077" s="15">
        <v>1</v>
      </c>
    </row>
    <row r="54078" spans="18:18" x14ac:dyDescent="0.25">
      <c r="R54078" s="15">
        <v>1</v>
      </c>
    </row>
    <row r="54079" spans="18:18" x14ac:dyDescent="0.25">
      <c r="R54079" s="15">
        <v>3</v>
      </c>
    </row>
    <row r="54080" spans="18:18" x14ac:dyDescent="0.25">
      <c r="R54080" s="15">
        <v>3</v>
      </c>
    </row>
    <row r="54081" spans="18:18" x14ac:dyDescent="0.25">
      <c r="R54081" s="15">
        <v>3</v>
      </c>
    </row>
    <row r="54082" spans="18:18" x14ac:dyDescent="0.25">
      <c r="R54082" s="15">
        <v>3</v>
      </c>
    </row>
    <row r="54083" spans="18:18" x14ac:dyDescent="0.25">
      <c r="R54083" s="15">
        <v>2</v>
      </c>
    </row>
    <row r="54084" spans="18:18" x14ac:dyDescent="0.25">
      <c r="R54084" s="15">
        <v>2</v>
      </c>
    </row>
    <row r="54085" spans="18:18" x14ac:dyDescent="0.25">
      <c r="R54085" s="15">
        <v>2</v>
      </c>
    </row>
    <row r="54086" spans="18:18" x14ac:dyDescent="0.25">
      <c r="R54086" s="15">
        <v>2</v>
      </c>
    </row>
    <row r="54087" spans="18:18" x14ac:dyDescent="0.25">
      <c r="R54087" s="15">
        <v>2</v>
      </c>
    </row>
    <row r="54088" spans="18:18" x14ac:dyDescent="0.25">
      <c r="R54088" s="15">
        <v>1</v>
      </c>
    </row>
    <row r="54089" spans="18:18" x14ac:dyDescent="0.25">
      <c r="R54089" s="15">
        <v>1</v>
      </c>
    </row>
    <row r="54090" spans="18:18" x14ac:dyDescent="0.25">
      <c r="R54090" s="15">
        <v>1</v>
      </c>
    </row>
    <row r="54091" spans="18:18" x14ac:dyDescent="0.25">
      <c r="R54091" s="15">
        <v>1</v>
      </c>
    </row>
    <row r="54092" spans="18:18" x14ac:dyDescent="0.25">
      <c r="R54092" s="15">
        <v>1</v>
      </c>
    </row>
    <row r="54093" spans="18:18" x14ac:dyDescent="0.25">
      <c r="R54093" s="15">
        <v>1</v>
      </c>
    </row>
    <row r="54094" spans="18:18" x14ac:dyDescent="0.25">
      <c r="R54094" s="15">
        <v>1</v>
      </c>
    </row>
    <row r="54095" spans="18:18" x14ac:dyDescent="0.25">
      <c r="R54095" s="15">
        <v>1</v>
      </c>
    </row>
    <row r="54096" spans="18:18" x14ac:dyDescent="0.25">
      <c r="R54096" s="15">
        <v>1</v>
      </c>
    </row>
    <row r="54097" spans="18:18" x14ac:dyDescent="0.25">
      <c r="R54097" s="15">
        <v>1</v>
      </c>
    </row>
    <row r="54098" spans="18:18" x14ac:dyDescent="0.25">
      <c r="R54098" s="15">
        <v>1</v>
      </c>
    </row>
    <row r="54099" spans="18:18" x14ac:dyDescent="0.25">
      <c r="R54099" s="15">
        <v>1</v>
      </c>
    </row>
    <row r="54100" spans="18:18" x14ac:dyDescent="0.25">
      <c r="R54100" s="15">
        <v>1</v>
      </c>
    </row>
    <row r="54101" spans="18:18" x14ac:dyDescent="0.25">
      <c r="R54101" s="15">
        <v>1</v>
      </c>
    </row>
    <row r="54102" spans="18:18" x14ac:dyDescent="0.25">
      <c r="R54102" s="15">
        <v>2</v>
      </c>
    </row>
    <row r="54103" spans="18:18" x14ac:dyDescent="0.25">
      <c r="R54103" s="15">
        <v>2</v>
      </c>
    </row>
    <row r="54104" spans="18:18" x14ac:dyDescent="0.25">
      <c r="R54104" s="15">
        <v>1</v>
      </c>
    </row>
    <row r="54105" spans="18:18" x14ac:dyDescent="0.25">
      <c r="R54105" s="15">
        <v>1</v>
      </c>
    </row>
    <row r="54106" spans="18:18" x14ac:dyDescent="0.25">
      <c r="R54106" s="15">
        <v>1</v>
      </c>
    </row>
    <row r="54107" spans="18:18" x14ac:dyDescent="0.25">
      <c r="R54107" s="15">
        <v>1</v>
      </c>
    </row>
    <row r="54108" spans="18:18" x14ac:dyDescent="0.25">
      <c r="R54108" s="15">
        <v>1</v>
      </c>
    </row>
    <row r="54109" spans="18:18" x14ac:dyDescent="0.25">
      <c r="R54109" s="15">
        <v>1</v>
      </c>
    </row>
    <row r="54110" spans="18:18" x14ac:dyDescent="0.25">
      <c r="R54110" s="15">
        <v>1</v>
      </c>
    </row>
    <row r="54111" spans="18:18" x14ac:dyDescent="0.25">
      <c r="R54111" s="15">
        <v>1</v>
      </c>
    </row>
    <row r="54112" spans="18:18" x14ac:dyDescent="0.25">
      <c r="R54112" s="15">
        <v>1</v>
      </c>
    </row>
    <row r="54113" spans="18:18" x14ac:dyDescent="0.25">
      <c r="R54113" s="15">
        <v>1</v>
      </c>
    </row>
    <row r="54114" spans="18:18" x14ac:dyDescent="0.25">
      <c r="R54114" s="15">
        <v>1</v>
      </c>
    </row>
    <row r="54115" spans="18:18" x14ac:dyDescent="0.25">
      <c r="R54115" s="15">
        <v>1</v>
      </c>
    </row>
    <row r="54116" spans="18:18" x14ac:dyDescent="0.25">
      <c r="R54116" s="15">
        <v>1</v>
      </c>
    </row>
    <row r="54117" spans="18:18" x14ac:dyDescent="0.25">
      <c r="R54117" s="15">
        <v>1</v>
      </c>
    </row>
    <row r="54118" spans="18:18" x14ac:dyDescent="0.25">
      <c r="R54118" s="15">
        <v>1</v>
      </c>
    </row>
    <row r="54119" spans="18:18" x14ac:dyDescent="0.25">
      <c r="R54119" s="15">
        <v>1</v>
      </c>
    </row>
    <row r="54120" spans="18:18" x14ac:dyDescent="0.25">
      <c r="R54120" s="15">
        <v>1</v>
      </c>
    </row>
    <row r="54121" spans="18:18" x14ac:dyDescent="0.25">
      <c r="R54121" s="15">
        <v>1</v>
      </c>
    </row>
    <row r="54122" spans="18:18" x14ac:dyDescent="0.25">
      <c r="R54122" s="15">
        <v>1</v>
      </c>
    </row>
    <row r="54123" spans="18:18" x14ac:dyDescent="0.25">
      <c r="R54123" s="15">
        <v>1</v>
      </c>
    </row>
    <row r="54124" spans="18:18" x14ac:dyDescent="0.25">
      <c r="R54124" s="15">
        <v>1</v>
      </c>
    </row>
    <row r="54125" spans="18:18" x14ac:dyDescent="0.25">
      <c r="R54125" s="15">
        <v>1</v>
      </c>
    </row>
    <row r="54126" spans="18:18" x14ac:dyDescent="0.25">
      <c r="R54126" s="15">
        <v>1</v>
      </c>
    </row>
    <row r="54127" spans="18:18" x14ac:dyDescent="0.25">
      <c r="R54127" s="15">
        <v>1</v>
      </c>
    </row>
    <row r="54128" spans="18:18" x14ac:dyDescent="0.25">
      <c r="R54128" s="15">
        <v>1</v>
      </c>
    </row>
    <row r="54129" spans="18:18" x14ac:dyDescent="0.25">
      <c r="R54129" s="15">
        <v>1</v>
      </c>
    </row>
    <row r="54130" spans="18:18" x14ac:dyDescent="0.25">
      <c r="R54130" s="15">
        <v>1</v>
      </c>
    </row>
    <row r="54131" spans="18:18" x14ac:dyDescent="0.25">
      <c r="R54131" s="15">
        <v>1</v>
      </c>
    </row>
    <row r="54132" spans="18:18" x14ac:dyDescent="0.25">
      <c r="R54132" s="15">
        <v>1</v>
      </c>
    </row>
    <row r="54133" spans="18:18" x14ac:dyDescent="0.25">
      <c r="R54133" s="15">
        <v>3</v>
      </c>
    </row>
    <row r="54134" spans="18:18" x14ac:dyDescent="0.25">
      <c r="R54134" s="15">
        <v>3</v>
      </c>
    </row>
    <row r="54135" spans="18:18" x14ac:dyDescent="0.25">
      <c r="R54135" s="15">
        <v>3</v>
      </c>
    </row>
    <row r="54136" spans="18:18" x14ac:dyDescent="0.25">
      <c r="R54136" s="15">
        <v>3</v>
      </c>
    </row>
    <row r="54137" spans="18:18" x14ac:dyDescent="0.25">
      <c r="R54137" s="15">
        <v>3</v>
      </c>
    </row>
    <row r="54138" spans="18:18" x14ac:dyDescent="0.25">
      <c r="R54138" s="15">
        <v>3</v>
      </c>
    </row>
    <row r="54139" spans="18:18" x14ac:dyDescent="0.25">
      <c r="R54139" s="15">
        <v>1</v>
      </c>
    </row>
    <row r="54140" spans="18:18" x14ac:dyDescent="0.25">
      <c r="R54140" s="15">
        <v>1</v>
      </c>
    </row>
    <row r="54141" spans="18:18" x14ac:dyDescent="0.25">
      <c r="R54141" s="15">
        <v>1</v>
      </c>
    </row>
    <row r="54142" spans="18:18" x14ac:dyDescent="0.25">
      <c r="R54142" s="15">
        <v>1</v>
      </c>
    </row>
    <row r="54143" spans="18:18" x14ac:dyDescent="0.25">
      <c r="R54143" s="15">
        <v>2</v>
      </c>
    </row>
    <row r="54144" spans="18:18" x14ac:dyDescent="0.25">
      <c r="R54144" s="15">
        <v>2</v>
      </c>
    </row>
    <row r="54145" spans="18:18" x14ac:dyDescent="0.25">
      <c r="R54145" s="15">
        <v>2</v>
      </c>
    </row>
    <row r="54146" spans="18:18" x14ac:dyDescent="0.25">
      <c r="R54146" s="15">
        <v>2</v>
      </c>
    </row>
    <row r="54147" spans="18:18" x14ac:dyDescent="0.25">
      <c r="R54147" s="15">
        <v>1</v>
      </c>
    </row>
    <row r="54148" spans="18:18" x14ac:dyDescent="0.25">
      <c r="R54148" s="15">
        <v>1</v>
      </c>
    </row>
    <row r="54149" spans="18:18" x14ac:dyDescent="0.25">
      <c r="R54149" s="15">
        <v>1</v>
      </c>
    </row>
    <row r="54150" spans="18:18" x14ac:dyDescent="0.25">
      <c r="R54150" s="15">
        <v>1</v>
      </c>
    </row>
    <row r="54151" spans="18:18" x14ac:dyDescent="0.25">
      <c r="R54151" s="15">
        <v>1</v>
      </c>
    </row>
    <row r="54152" spans="18:18" x14ac:dyDescent="0.25">
      <c r="R54152" s="15">
        <v>1</v>
      </c>
    </row>
    <row r="54153" spans="18:18" x14ac:dyDescent="0.25">
      <c r="R54153" s="15">
        <v>2</v>
      </c>
    </row>
    <row r="54154" spans="18:18" x14ac:dyDescent="0.25">
      <c r="R54154" s="15">
        <v>2</v>
      </c>
    </row>
    <row r="54155" spans="18:18" x14ac:dyDescent="0.25">
      <c r="R54155" s="15">
        <v>2</v>
      </c>
    </row>
    <row r="54156" spans="18:18" x14ac:dyDescent="0.25">
      <c r="R54156" s="15">
        <v>2</v>
      </c>
    </row>
    <row r="54157" spans="18:18" x14ac:dyDescent="0.25">
      <c r="R54157" s="15">
        <v>2</v>
      </c>
    </row>
    <row r="54158" spans="18:18" x14ac:dyDescent="0.25">
      <c r="R54158" s="15">
        <v>2</v>
      </c>
    </row>
    <row r="54159" spans="18:18" x14ac:dyDescent="0.25">
      <c r="R54159" s="15">
        <v>2</v>
      </c>
    </row>
    <row r="54160" spans="18:18" x14ac:dyDescent="0.25">
      <c r="R54160" s="15">
        <v>2</v>
      </c>
    </row>
    <row r="54161" spans="18:18" x14ac:dyDescent="0.25">
      <c r="R54161" s="15">
        <v>2</v>
      </c>
    </row>
    <row r="54162" spans="18:18" x14ac:dyDescent="0.25">
      <c r="R54162" s="15">
        <v>2</v>
      </c>
    </row>
    <row r="54163" spans="18:18" x14ac:dyDescent="0.25">
      <c r="R54163" s="15">
        <v>3</v>
      </c>
    </row>
    <row r="54164" spans="18:18" x14ac:dyDescent="0.25">
      <c r="R54164" s="15">
        <v>1</v>
      </c>
    </row>
    <row r="54165" spans="18:18" x14ac:dyDescent="0.25">
      <c r="R54165" s="15">
        <v>1</v>
      </c>
    </row>
    <row r="54166" spans="18:18" x14ac:dyDescent="0.25">
      <c r="R54166" s="15">
        <v>3</v>
      </c>
    </row>
    <row r="54167" spans="18:18" x14ac:dyDescent="0.25">
      <c r="R54167" s="15">
        <v>3</v>
      </c>
    </row>
    <row r="54168" spans="18:18" x14ac:dyDescent="0.25">
      <c r="R54168" s="15">
        <v>3</v>
      </c>
    </row>
    <row r="54169" spans="18:18" x14ac:dyDescent="0.25">
      <c r="R54169" s="15">
        <v>3</v>
      </c>
    </row>
    <row r="54170" spans="18:18" x14ac:dyDescent="0.25">
      <c r="R54170" s="15">
        <v>3</v>
      </c>
    </row>
    <row r="54171" spans="18:18" x14ac:dyDescent="0.25">
      <c r="R54171" s="15">
        <v>4</v>
      </c>
    </row>
    <row r="54172" spans="18:18" x14ac:dyDescent="0.25">
      <c r="R54172" s="15">
        <v>4</v>
      </c>
    </row>
    <row r="54173" spans="18:18" x14ac:dyDescent="0.25">
      <c r="R54173" s="15">
        <v>4</v>
      </c>
    </row>
    <row r="54174" spans="18:18" x14ac:dyDescent="0.25">
      <c r="R54174" s="15">
        <v>1</v>
      </c>
    </row>
    <row r="54175" spans="18:18" x14ac:dyDescent="0.25">
      <c r="R54175" s="15">
        <v>1</v>
      </c>
    </row>
    <row r="54176" spans="18:18" x14ac:dyDescent="0.25">
      <c r="R54176" s="15">
        <v>3</v>
      </c>
    </row>
    <row r="54177" spans="18:18" x14ac:dyDescent="0.25">
      <c r="R54177" s="15">
        <v>3</v>
      </c>
    </row>
    <row r="54178" spans="18:18" x14ac:dyDescent="0.25">
      <c r="R54178" s="15">
        <v>3</v>
      </c>
    </row>
    <row r="54179" spans="18:18" x14ac:dyDescent="0.25">
      <c r="R54179" s="15">
        <v>3</v>
      </c>
    </row>
    <row r="54180" spans="18:18" x14ac:dyDescent="0.25">
      <c r="R54180" s="15">
        <v>3</v>
      </c>
    </row>
    <row r="54181" spans="18:18" x14ac:dyDescent="0.25">
      <c r="R54181" s="15">
        <v>3</v>
      </c>
    </row>
    <row r="54182" spans="18:18" x14ac:dyDescent="0.25">
      <c r="R54182" s="15">
        <v>3</v>
      </c>
    </row>
    <row r="54183" spans="18:18" x14ac:dyDescent="0.25">
      <c r="R54183" s="15">
        <v>3</v>
      </c>
    </row>
    <row r="54184" spans="18:18" x14ac:dyDescent="0.25">
      <c r="R54184" s="15">
        <v>3</v>
      </c>
    </row>
    <row r="54185" spans="18:18" x14ac:dyDescent="0.25">
      <c r="R54185" s="15">
        <v>3</v>
      </c>
    </row>
    <row r="54186" spans="18:18" x14ac:dyDescent="0.25">
      <c r="R54186" s="15">
        <v>3</v>
      </c>
    </row>
    <row r="54187" spans="18:18" x14ac:dyDescent="0.25">
      <c r="R54187" s="15">
        <v>3</v>
      </c>
    </row>
    <row r="54188" spans="18:18" x14ac:dyDescent="0.25">
      <c r="R54188" s="15">
        <v>3</v>
      </c>
    </row>
    <row r="54189" spans="18:18" x14ac:dyDescent="0.25">
      <c r="R54189" s="15">
        <v>1</v>
      </c>
    </row>
    <row r="54190" spans="18:18" x14ac:dyDescent="0.25">
      <c r="R54190" s="15">
        <v>1</v>
      </c>
    </row>
    <row r="54191" spans="18:18" x14ac:dyDescent="0.25">
      <c r="R54191" s="15">
        <v>3</v>
      </c>
    </row>
    <row r="54192" spans="18:18" x14ac:dyDescent="0.25">
      <c r="R54192" s="15">
        <v>3</v>
      </c>
    </row>
    <row r="54193" spans="18:18" x14ac:dyDescent="0.25">
      <c r="R54193" s="15">
        <v>3</v>
      </c>
    </row>
    <row r="54194" spans="18:18" x14ac:dyDescent="0.25">
      <c r="R54194" s="15">
        <v>3</v>
      </c>
    </row>
    <row r="54195" spans="18:18" x14ac:dyDescent="0.25">
      <c r="R54195" s="15">
        <v>3</v>
      </c>
    </row>
    <row r="54196" spans="18:18" x14ac:dyDescent="0.25">
      <c r="R54196" s="15">
        <v>3</v>
      </c>
    </row>
    <row r="54197" spans="18:18" x14ac:dyDescent="0.25">
      <c r="R54197" s="15">
        <v>3</v>
      </c>
    </row>
    <row r="54198" spans="18:18" x14ac:dyDescent="0.25">
      <c r="R54198" s="15">
        <v>3</v>
      </c>
    </row>
    <row r="54199" spans="18:18" x14ac:dyDescent="0.25">
      <c r="R54199" s="15">
        <v>3</v>
      </c>
    </row>
    <row r="54200" spans="18:18" x14ac:dyDescent="0.25">
      <c r="R54200" s="15">
        <v>3</v>
      </c>
    </row>
    <row r="54201" spans="18:18" x14ac:dyDescent="0.25">
      <c r="R54201" s="15">
        <v>3</v>
      </c>
    </row>
    <row r="54202" spans="18:18" x14ac:dyDescent="0.25">
      <c r="R54202" s="15">
        <v>3</v>
      </c>
    </row>
    <row r="54203" spans="18:18" x14ac:dyDescent="0.25">
      <c r="R54203" s="15">
        <v>3</v>
      </c>
    </row>
    <row r="54204" spans="18:18" x14ac:dyDescent="0.25">
      <c r="R54204" s="15">
        <v>3</v>
      </c>
    </row>
    <row r="54205" spans="18:18" x14ac:dyDescent="0.25">
      <c r="R54205" s="15">
        <v>3</v>
      </c>
    </row>
    <row r="54206" spans="18:18" x14ac:dyDescent="0.25">
      <c r="R54206" s="15">
        <v>3</v>
      </c>
    </row>
    <row r="54207" spans="18:18" x14ac:dyDescent="0.25">
      <c r="R54207" s="15">
        <v>3</v>
      </c>
    </row>
    <row r="54208" spans="18:18" x14ac:dyDescent="0.25">
      <c r="R54208" s="15">
        <v>3</v>
      </c>
    </row>
    <row r="54209" spans="18:18" x14ac:dyDescent="0.25">
      <c r="R54209" s="15">
        <v>3</v>
      </c>
    </row>
    <row r="54210" spans="18:18" x14ac:dyDescent="0.25">
      <c r="R54210" s="15">
        <v>3</v>
      </c>
    </row>
    <row r="54211" spans="18:18" x14ac:dyDescent="0.25">
      <c r="R54211" s="15">
        <v>3</v>
      </c>
    </row>
    <row r="54212" spans="18:18" x14ac:dyDescent="0.25">
      <c r="R54212" s="15">
        <v>1</v>
      </c>
    </row>
    <row r="54213" spans="18:18" x14ac:dyDescent="0.25">
      <c r="R54213" s="15">
        <v>1</v>
      </c>
    </row>
    <row r="54214" spans="18:18" x14ac:dyDescent="0.25">
      <c r="R54214" s="15">
        <v>1</v>
      </c>
    </row>
    <row r="54215" spans="18:18" x14ac:dyDescent="0.25">
      <c r="R54215" s="15">
        <v>1</v>
      </c>
    </row>
    <row r="54216" spans="18:18" x14ac:dyDescent="0.25">
      <c r="R54216" s="15">
        <v>2</v>
      </c>
    </row>
    <row r="54217" spans="18:18" x14ac:dyDescent="0.25">
      <c r="R54217" s="15">
        <v>1</v>
      </c>
    </row>
    <row r="54218" spans="18:18" x14ac:dyDescent="0.25">
      <c r="R54218" s="15">
        <v>3</v>
      </c>
    </row>
    <row r="54219" spans="18:18" x14ac:dyDescent="0.25">
      <c r="R54219" s="15">
        <v>3</v>
      </c>
    </row>
    <row r="54220" spans="18:18" x14ac:dyDescent="0.25">
      <c r="R54220" s="15">
        <v>3</v>
      </c>
    </row>
    <row r="54221" spans="18:18" x14ac:dyDescent="0.25">
      <c r="R54221" s="15">
        <v>3</v>
      </c>
    </row>
    <row r="54222" spans="18:18" x14ac:dyDescent="0.25">
      <c r="R54222" s="15">
        <v>3</v>
      </c>
    </row>
    <row r="54223" spans="18:18" x14ac:dyDescent="0.25">
      <c r="R54223" s="15">
        <v>3</v>
      </c>
    </row>
    <row r="54224" spans="18:18" x14ac:dyDescent="0.25">
      <c r="R54224" s="15">
        <v>3</v>
      </c>
    </row>
    <row r="54225" spans="18:18" x14ac:dyDescent="0.25">
      <c r="R54225" s="15">
        <v>3</v>
      </c>
    </row>
    <row r="54226" spans="18:18" x14ac:dyDescent="0.25">
      <c r="R54226" s="15">
        <v>3</v>
      </c>
    </row>
    <row r="54227" spans="18:18" x14ac:dyDescent="0.25">
      <c r="R54227" s="15">
        <v>3</v>
      </c>
    </row>
    <row r="54228" spans="18:18" x14ac:dyDescent="0.25">
      <c r="R54228" s="15">
        <v>3</v>
      </c>
    </row>
    <row r="54229" spans="18:18" x14ac:dyDescent="0.25">
      <c r="R54229" s="15">
        <v>3</v>
      </c>
    </row>
    <row r="54230" spans="18:18" x14ac:dyDescent="0.25">
      <c r="R54230" s="15">
        <v>3</v>
      </c>
    </row>
    <row r="54231" spans="18:18" x14ac:dyDescent="0.25">
      <c r="R54231" s="15">
        <v>3</v>
      </c>
    </row>
    <row r="54232" spans="18:18" x14ac:dyDescent="0.25">
      <c r="R54232" s="15">
        <v>3</v>
      </c>
    </row>
    <row r="54233" spans="18:18" x14ac:dyDescent="0.25">
      <c r="R54233" s="15">
        <v>3</v>
      </c>
    </row>
    <row r="54234" spans="18:18" x14ac:dyDescent="0.25">
      <c r="R54234" s="15">
        <v>3</v>
      </c>
    </row>
    <row r="54235" spans="18:18" x14ac:dyDescent="0.25">
      <c r="R54235" s="15">
        <v>3</v>
      </c>
    </row>
    <row r="54236" spans="18:18" x14ac:dyDescent="0.25">
      <c r="R54236" s="15">
        <v>3</v>
      </c>
    </row>
    <row r="54237" spans="18:18" x14ac:dyDescent="0.25">
      <c r="R54237" s="15">
        <v>3</v>
      </c>
    </row>
    <row r="54238" spans="18:18" x14ac:dyDescent="0.25">
      <c r="R54238" s="15">
        <v>1</v>
      </c>
    </row>
    <row r="54239" spans="18:18" x14ac:dyDescent="0.25">
      <c r="R54239" s="15">
        <v>1</v>
      </c>
    </row>
    <row r="54240" spans="18:18" x14ac:dyDescent="0.25">
      <c r="R54240" s="15">
        <v>1</v>
      </c>
    </row>
    <row r="54241" spans="18:18" x14ac:dyDescent="0.25">
      <c r="R54241" s="15">
        <v>1</v>
      </c>
    </row>
    <row r="54242" spans="18:18" x14ac:dyDescent="0.25">
      <c r="R54242" s="15">
        <v>1</v>
      </c>
    </row>
    <row r="54243" spans="18:18" x14ac:dyDescent="0.25">
      <c r="R54243" s="15">
        <v>1</v>
      </c>
    </row>
    <row r="54244" spans="18:18" x14ac:dyDescent="0.25">
      <c r="R54244" s="15">
        <v>1</v>
      </c>
    </row>
    <row r="54245" spans="18:18" x14ac:dyDescent="0.25">
      <c r="R54245" s="15">
        <v>1</v>
      </c>
    </row>
    <row r="54246" spans="18:18" x14ac:dyDescent="0.25">
      <c r="R54246" s="15">
        <v>1</v>
      </c>
    </row>
    <row r="54247" spans="18:18" x14ac:dyDescent="0.25">
      <c r="R54247" s="15">
        <v>1</v>
      </c>
    </row>
    <row r="54248" spans="18:18" x14ac:dyDescent="0.25">
      <c r="R54248" s="15">
        <v>1</v>
      </c>
    </row>
    <row r="54249" spans="18:18" x14ac:dyDescent="0.25">
      <c r="R54249" s="15">
        <v>1</v>
      </c>
    </row>
    <row r="54250" spans="18:18" x14ac:dyDescent="0.25">
      <c r="R54250" s="15">
        <v>1</v>
      </c>
    </row>
    <row r="54251" spans="18:18" x14ac:dyDescent="0.25">
      <c r="R54251" s="15">
        <v>2</v>
      </c>
    </row>
    <row r="54252" spans="18:18" x14ac:dyDescent="0.25">
      <c r="R54252" s="15">
        <v>3</v>
      </c>
    </row>
    <row r="54253" spans="18:18" x14ac:dyDescent="0.25">
      <c r="R54253" s="15">
        <v>3</v>
      </c>
    </row>
    <row r="54254" spans="18:18" x14ac:dyDescent="0.25">
      <c r="R54254" s="15">
        <v>1</v>
      </c>
    </row>
    <row r="54255" spans="18:18" x14ac:dyDescent="0.25">
      <c r="R54255" s="15">
        <v>1</v>
      </c>
    </row>
    <row r="54256" spans="18:18" x14ac:dyDescent="0.25">
      <c r="R54256" s="15">
        <v>3</v>
      </c>
    </row>
    <row r="54257" spans="18:18" x14ac:dyDescent="0.25">
      <c r="R54257" s="15">
        <v>1</v>
      </c>
    </row>
    <row r="54258" spans="18:18" x14ac:dyDescent="0.25">
      <c r="R54258" s="15">
        <v>1</v>
      </c>
    </row>
    <row r="54259" spans="18:18" x14ac:dyDescent="0.25">
      <c r="R54259" s="15">
        <v>1</v>
      </c>
    </row>
    <row r="54260" spans="18:18" x14ac:dyDescent="0.25">
      <c r="R54260" s="15">
        <v>1</v>
      </c>
    </row>
    <row r="54261" spans="18:18" x14ac:dyDescent="0.25">
      <c r="R54261" s="15">
        <v>1</v>
      </c>
    </row>
    <row r="54262" spans="18:18" x14ac:dyDescent="0.25">
      <c r="R54262" s="15">
        <v>3</v>
      </c>
    </row>
    <row r="54263" spans="18:18" x14ac:dyDescent="0.25">
      <c r="R54263" s="15">
        <v>3</v>
      </c>
    </row>
    <row r="54264" spans="18:18" x14ac:dyDescent="0.25">
      <c r="R54264" s="15">
        <v>3</v>
      </c>
    </row>
    <row r="54265" spans="18:18" x14ac:dyDescent="0.25">
      <c r="R54265" s="15">
        <v>1</v>
      </c>
    </row>
    <row r="54266" spans="18:18" x14ac:dyDescent="0.25">
      <c r="R54266" s="15">
        <v>1</v>
      </c>
    </row>
    <row r="54267" spans="18:18" x14ac:dyDescent="0.25">
      <c r="R54267" s="15">
        <v>1</v>
      </c>
    </row>
    <row r="54268" spans="18:18" x14ac:dyDescent="0.25">
      <c r="R54268" s="15">
        <v>1</v>
      </c>
    </row>
    <row r="54269" spans="18:18" x14ac:dyDescent="0.25">
      <c r="R54269" s="15">
        <v>1</v>
      </c>
    </row>
    <row r="54270" spans="18:18" x14ac:dyDescent="0.25">
      <c r="R54270" s="15">
        <v>3</v>
      </c>
    </row>
    <row r="54271" spans="18:18" x14ac:dyDescent="0.25">
      <c r="R54271" s="15">
        <v>1</v>
      </c>
    </row>
    <row r="54272" spans="18:18" x14ac:dyDescent="0.25">
      <c r="R54272" s="15">
        <v>1</v>
      </c>
    </row>
    <row r="54273" spans="18:18" x14ac:dyDescent="0.25">
      <c r="R54273" s="15">
        <v>1</v>
      </c>
    </row>
    <row r="54274" spans="18:18" x14ac:dyDescent="0.25">
      <c r="R54274" s="15">
        <v>1</v>
      </c>
    </row>
    <row r="54275" spans="18:18" x14ac:dyDescent="0.25">
      <c r="R54275" s="15">
        <v>1</v>
      </c>
    </row>
    <row r="54276" spans="18:18" x14ac:dyDescent="0.25">
      <c r="R54276" s="15">
        <v>1</v>
      </c>
    </row>
    <row r="54277" spans="18:18" x14ac:dyDescent="0.25">
      <c r="R54277" s="15">
        <v>1</v>
      </c>
    </row>
    <row r="54278" spans="18:18" x14ac:dyDescent="0.25">
      <c r="R54278" s="15">
        <v>1</v>
      </c>
    </row>
    <row r="54279" spans="18:18" x14ac:dyDescent="0.25">
      <c r="R54279" s="15">
        <v>1</v>
      </c>
    </row>
    <row r="54280" spans="18:18" x14ac:dyDescent="0.25">
      <c r="R54280" s="15">
        <v>3</v>
      </c>
    </row>
    <row r="54281" spans="18:18" x14ac:dyDescent="0.25">
      <c r="R54281" s="15">
        <v>1</v>
      </c>
    </row>
    <row r="54282" spans="18:18" x14ac:dyDescent="0.25">
      <c r="R54282" s="15">
        <v>1</v>
      </c>
    </row>
    <row r="54283" spans="18:18" x14ac:dyDescent="0.25">
      <c r="R54283" s="15">
        <v>1</v>
      </c>
    </row>
    <row r="54284" spans="18:18" x14ac:dyDescent="0.25">
      <c r="R54284" s="15">
        <v>1</v>
      </c>
    </row>
    <row r="54285" spans="18:18" x14ac:dyDescent="0.25">
      <c r="R54285" s="15">
        <v>1</v>
      </c>
    </row>
    <row r="54286" spans="18:18" x14ac:dyDescent="0.25">
      <c r="R54286" s="15">
        <v>1</v>
      </c>
    </row>
    <row r="54287" spans="18:18" x14ac:dyDescent="0.25">
      <c r="R54287" s="15">
        <v>1</v>
      </c>
    </row>
    <row r="54288" spans="18:18" x14ac:dyDescent="0.25">
      <c r="R54288" s="15">
        <v>3</v>
      </c>
    </row>
    <row r="54289" spans="18:18" x14ac:dyDescent="0.25">
      <c r="R54289" s="15">
        <v>3</v>
      </c>
    </row>
    <row r="54290" spans="18:18" x14ac:dyDescent="0.25">
      <c r="R54290" s="15">
        <v>3</v>
      </c>
    </row>
    <row r="54291" spans="18:18" x14ac:dyDescent="0.25">
      <c r="R54291" s="15">
        <v>3</v>
      </c>
    </row>
    <row r="54292" spans="18:18" x14ac:dyDescent="0.25">
      <c r="R54292" s="15">
        <v>3</v>
      </c>
    </row>
    <row r="54293" spans="18:18" x14ac:dyDescent="0.25">
      <c r="R54293" s="15">
        <v>3</v>
      </c>
    </row>
    <row r="54294" spans="18:18" x14ac:dyDescent="0.25">
      <c r="R54294" s="15">
        <v>3</v>
      </c>
    </row>
    <row r="54295" spans="18:18" x14ac:dyDescent="0.25">
      <c r="R54295" s="15">
        <v>1</v>
      </c>
    </row>
    <row r="54296" spans="18:18" x14ac:dyDescent="0.25">
      <c r="R54296" s="15">
        <v>1</v>
      </c>
    </row>
    <row r="54297" spans="18:18" x14ac:dyDescent="0.25">
      <c r="R54297" s="15">
        <v>3</v>
      </c>
    </row>
    <row r="54298" spans="18:18" x14ac:dyDescent="0.25">
      <c r="R54298" s="15">
        <v>1</v>
      </c>
    </row>
    <row r="54299" spans="18:18" x14ac:dyDescent="0.25">
      <c r="R54299" s="15">
        <v>1</v>
      </c>
    </row>
    <row r="54300" spans="18:18" x14ac:dyDescent="0.25">
      <c r="R54300" s="15">
        <v>1</v>
      </c>
    </row>
    <row r="54301" spans="18:18" x14ac:dyDescent="0.25">
      <c r="R54301" s="15">
        <v>1</v>
      </c>
    </row>
    <row r="54302" spans="18:18" x14ac:dyDescent="0.25">
      <c r="R54302" s="15">
        <v>1</v>
      </c>
    </row>
    <row r="54303" spans="18:18" x14ac:dyDescent="0.25">
      <c r="R54303" s="15">
        <v>1</v>
      </c>
    </row>
    <row r="54304" spans="18:18" x14ac:dyDescent="0.25">
      <c r="R54304" s="15">
        <v>1</v>
      </c>
    </row>
    <row r="54305" spans="18:18" x14ac:dyDescent="0.25">
      <c r="R54305" s="15">
        <v>1</v>
      </c>
    </row>
    <row r="54306" spans="18:18" x14ac:dyDescent="0.25">
      <c r="R54306" s="15">
        <v>1</v>
      </c>
    </row>
    <row r="54307" spans="18:18" x14ac:dyDescent="0.25">
      <c r="R54307" s="15">
        <v>1</v>
      </c>
    </row>
    <row r="54308" spans="18:18" x14ac:dyDescent="0.25">
      <c r="R54308" s="15">
        <v>1</v>
      </c>
    </row>
    <row r="54309" spans="18:18" x14ac:dyDescent="0.25">
      <c r="R54309" s="15">
        <v>3</v>
      </c>
    </row>
    <row r="54310" spans="18:18" x14ac:dyDescent="0.25">
      <c r="R54310" s="15">
        <v>1</v>
      </c>
    </row>
    <row r="54311" spans="18:18" x14ac:dyDescent="0.25">
      <c r="R54311" s="15">
        <v>3</v>
      </c>
    </row>
    <row r="54312" spans="18:18" x14ac:dyDescent="0.25">
      <c r="R54312" s="15">
        <v>3</v>
      </c>
    </row>
    <row r="54313" spans="18:18" x14ac:dyDescent="0.25">
      <c r="R54313" s="15">
        <v>2</v>
      </c>
    </row>
    <row r="54314" spans="18:18" x14ac:dyDescent="0.25">
      <c r="R54314" s="15">
        <v>2</v>
      </c>
    </row>
    <row r="54315" spans="18:18" x14ac:dyDescent="0.25">
      <c r="R54315" s="15">
        <v>2</v>
      </c>
    </row>
    <row r="54316" spans="18:18" x14ac:dyDescent="0.25">
      <c r="R54316" s="15">
        <v>2</v>
      </c>
    </row>
    <row r="54317" spans="18:18" x14ac:dyDescent="0.25">
      <c r="R54317" s="15">
        <v>2</v>
      </c>
    </row>
    <row r="54318" spans="18:18" x14ac:dyDescent="0.25">
      <c r="R54318" s="15">
        <v>2</v>
      </c>
    </row>
    <row r="54319" spans="18:18" x14ac:dyDescent="0.25">
      <c r="R54319" s="15">
        <v>1</v>
      </c>
    </row>
    <row r="54320" spans="18:18" x14ac:dyDescent="0.25">
      <c r="R54320" s="15">
        <v>1</v>
      </c>
    </row>
    <row r="54321" spans="18:18" x14ac:dyDescent="0.25">
      <c r="R54321" s="15">
        <v>1</v>
      </c>
    </row>
    <row r="54322" spans="18:18" x14ac:dyDescent="0.25">
      <c r="R54322" s="15">
        <v>1</v>
      </c>
    </row>
    <row r="54323" spans="18:18" x14ac:dyDescent="0.25">
      <c r="R54323" s="15">
        <v>1</v>
      </c>
    </row>
    <row r="54324" spans="18:18" x14ac:dyDescent="0.25">
      <c r="R54324" s="15">
        <v>1</v>
      </c>
    </row>
    <row r="54325" spans="18:18" x14ac:dyDescent="0.25">
      <c r="R54325" s="15">
        <v>3</v>
      </c>
    </row>
    <row r="54326" spans="18:18" x14ac:dyDescent="0.25">
      <c r="R54326" s="15">
        <v>3</v>
      </c>
    </row>
    <row r="54327" spans="18:18" x14ac:dyDescent="0.25">
      <c r="R54327" s="15">
        <v>3</v>
      </c>
    </row>
    <row r="54328" spans="18:18" x14ac:dyDescent="0.25">
      <c r="R54328" s="15">
        <v>3</v>
      </c>
    </row>
    <row r="54329" spans="18:18" x14ac:dyDescent="0.25">
      <c r="R54329" s="15">
        <v>3</v>
      </c>
    </row>
    <row r="54330" spans="18:18" x14ac:dyDescent="0.25">
      <c r="R54330" s="15">
        <v>3</v>
      </c>
    </row>
    <row r="54331" spans="18:18" x14ac:dyDescent="0.25">
      <c r="R54331" s="15">
        <v>3</v>
      </c>
    </row>
    <row r="54332" spans="18:18" x14ac:dyDescent="0.25">
      <c r="R54332" s="15">
        <v>3</v>
      </c>
    </row>
    <row r="54333" spans="18:18" x14ac:dyDescent="0.25">
      <c r="R54333" s="15">
        <v>3</v>
      </c>
    </row>
    <row r="54334" spans="18:18" x14ac:dyDescent="0.25">
      <c r="R54334" s="15">
        <v>1</v>
      </c>
    </row>
    <row r="54335" spans="18:18" x14ac:dyDescent="0.25">
      <c r="R54335" s="15">
        <v>1</v>
      </c>
    </row>
    <row r="54336" spans="18:18" x14ac:dyDescent="0.25">
      <c r="R54336" s="15">
        <v>1</v>
      </c>
    </row>
    <row r="54337" spans="18:18" x14ac:dyDescent="0.25">
      <c r="R54337" s="15">
        <v>1</v>
      </c>
    </row>
    <row r="54338" spans="18:18" x14ac:dyDescent="0.25">
      <c r="R54338" s="15">
        <v>1</v>
      </c>
    </row>
    <row r="54339" spans="18:18" x14ac:dyDescent="0.25">
      <c r="R54339" s="15">
        <v>3</v>
      </c>
    </row>
    <row r="54340" spans="18:18" x14ac:dyDescent="0.25">
      <c r="R54340" s="15">
        <v>3</v>
      </c>
    </row>
    <row r="54341" spans="18:18" x14ac:dyDescent="0.25">
      <c r="R54341" s="15">
        <v>3</v>
      </c>
    </row>
    <row r="54342" spans="18:18" x14ac:dyDescent="0.25">
      <c r="R54342" s="15">
        <v>3</v>
      </c>
    </row>
    <row r="54343" spans="18:18" x14ac:dyDescent="0.25">
      <c r="R54343" s="15">
        <v>4</v>
      </c>
    </row>
    <row r="54344" spans="18:18" x14ac:dyDescent="0.25">
      <c r="R54344" s="15">
        <v>2</v>
      </c>
    </row>
    <row r="54345" spans="18:18" x14ac:dyDescent="0.25">
      <c r="R54345" s="15">
        <v>2</v>
      </c>
    </row>
    <row r="54346" spans="18:18" x14ac:dyDescent="0.25">
      <c r="R54346" s="15">
        <v>2</v>
      </c>
    </row>
    <row r="54347" spans="18:18" x14ac:dyDescent="0.25">
      <c r="R54347" s="15">
        <v>1</v>
      </c>
    </row>
    <row r="54348" spans="18:18" x14ac:dyDescent="0.25">
      <c r="R54348" s="15">
        <v>1</v>
      </c>
    </row>
    <row r="54349" spans="18:18" x14ac:dyDescent="0.25">
      <c r="R54349" s="15">
        <v>1</v>
      </c>
    </row>
    <row r="54350" spans="18:18" x14ac:dyDescent="0.25">
      <c r="R54350" s="15">
        <v>3</v>
      </c>
    </row>
    <row r="54351" spans="18:18" x14ac:dyDescent="0.25">
      <c r="R54351" s="15">
        <v>2</v>
      </c>
    </row>
    <row r="54352" spans="18:18" x14ac:dyDescent="0.25">
      <c r="R54352" s="15">
        <v>2</v>
      </c>
    </row>
    <row r="54353" spans="18:18" x14ac:dyDescent="0.25">
      <c r="R54353" s="15">
        <v>1</v>
      </c>
    </row>
    <row r="54354" spans="18:18" x14ac:dyDescent="0.25">
      <c r="R54354" s="15">
        <v>1</v>
      </c>
    </row>
    <row r="54355" spans="18:18" x14ac:dyDescent="0.25">
      <c r="R54355" s="15">
        <v>1</v>
      </c>
    </row>
    <row r="54356" spans="18:18" x14ac:dyDescent="0.25">
      <c r="R54356" s="15">
        <v>1</v>
      </c>
    </row>
    <row r="54357" spans="18:18" x14ac:dyDescent="0.25">
      <c r="R54357" s="15">
        <v>1</v>
      </c>
    </row>
    <row r="54358" spans="18:18" x14ac:dyDescent="0.25">
      <c r="R54358" s="15">
        <v>2</v>
      </c>
    </row>
    <row r="54359" spans="18:18" x14ac:dyDescent="0.25">
      <c r="R54359" s="15">
        <v>2</v>
      </c>
    </row>
    <row r="54360" spans="18:18" x14ac:dyDescent="0.25">
      <c r="R54360" s="15">
        <v>2</v>
      </c>
    </row>
    <row r="54361" spans="18:18" x14ac:dyDescent="0.25">
      <c r="R54361" s="15">
        <v>2</v>
      </c>
    </row>
    <row r="54362" spans="18:18" x14ac:dyDescent="0.25">
      <c r="R54362" s="15">
        <v>2</v>
      </c>
    </row>
    <row r="54363" spans="18:18" x14ac:dyDescent="0.25">
      <c r="R54363" s="15">
        <v>2</v>
      </c>
    </row>
    <row r="54364" spans="18:18" x14ac:dyDescent="0.25">
      <c r="R54364" s="15">
        <v>2</v>
      </c>
    </row>
    <row r="54365" spans="18:18" x14ac:dyDescent="0.25">
      <c r="R54365" s="15">
        <v>2</v>
      </c>
    </row>
    <row r="54366" spans="18:18" x14ac:dyDescent="0.25">
      <c r="R54366" s="15">
        <v>1</v>
      </c>
    </row>
    <row r="54367" spans="18:18" x14ac:dyDescent="0.25">
      <c r="R54367" s="15">
        <v>2</v>
      </c>
    </row>
    <row r="54368" spans="18:18" x14ac:dyDescent="0.25">
      <c r="R54368" s="15">
        <v>2</v>
      </c>
    </row>
    <row r="54369" spans="18:18" x14ac:dyDescent="0.25">
      <c r="R54369" s="15">
        <v>2</v>
      </c>
    </row>
    <row r="54370" spans="18:18" x14ac:dyDescent="0.25">
      <c r="R54370" s="15">
        <v>1</v>
      </c>
    </row>
    <row r="54371" spans="18:18" x14ac:dyDescent="0.25">
      <c r="R54371" s="15">
        <v>1</v>
      </c>
    </row>
    <row r="54372" spans="18:18" x14ac:dyDescent="0.25">
      <c r="R54372" s="15">
        <v>1</v>
      </c>
    </row>
    <row r="54373" spans="18:18" x14ac:dyDescent="0.25">
      <c r="R54373" s="15">
        <v>1</v>
      </c>
    </row>
    <row r="54374" spans="18:18" x14ac:dyDescent="0.25">
      <c r="R54374" s="15">
        <v>1</v>
      </c>
    </row>
    <row r="54375" spans="18:18" x14ac:dyDescent="0.25">
      <c r="R54375" s="15">
        <v>2</v>
      </c>
    </row>
    <row r="54376" spans="18:18" x14ac:dyDescent="0.25">
      <c r="R54376" s="15">
        <v>2</v>
      </c>
    </row>
    <row r="54377" spans="18:18" x14ac:dyDescent="0.25">
      <c r="R54377" s="15">
        <v>2</v>
      </c>
    </row>
    <row r="54378" spans="18:18" x14ac:dyDescent="0.25">
      <c r="R54378" s="15">
        <v>1</v>
      </c>
    </row>
    <row r="54379" spans="18:18" x14ac:dyDescent="0.25">
      <c r="R54379" s="15">
        <v>1</v>
      </c>
    </row>
    <row r="54380" spans="18:18" x14ac:dyDescent="0.25">
      <c r="R54380" s="15">
        <v>1</v>
      </c>
    </row>
    <row r="54381" spans="18:18" x14ac:dyDescent="0.25">
      <c r="R54381" s="15">
        <v>2</v>
      </c>
    </row>
    <row r="54382" spans="18:18" x14ac:dyDescent="0.25">
      <c r="R54382" s="15">
        <v>2</v>
      </c>
    </row>
    <row r="54383" spans="18:18" x14ac:dyDescent="0.25">
      <c r="R54383" s="15">
        <v>2</v>
      </c>
    </row>
    <row r="54384" spans="18:18" x14ac:dyDescent="0.25">
      <c r="R54384" s="15">
        <v>2</v>
      </c>
    </row>
    <row r="54385" spans="18:18" x14ac:dyDescent="0.25">
      <c r="R54385" s="15">
        <v>1</v>
      </c>
    </row>
    <row r="54386" spans="18:18" x14ac:dyDescent="0.25">
      <c r="R54386" s="15">
        <v>1</v>
      </c>
    </row>
    <row r="54387" spans="18:18" x14ac:dyDescent="0.25">
      <c r="R54387" s="15">
        <v>1</v>
      </c>
    </row>
    <row r="54388" spans="18:18" x14ac:dyDescent="0.25">
      <c r="R54388" s="15">
        <v>1</v>
      </c>
    </row>
    <row r="54389" spans="18:18" x14ac:dyDescent="0.25">
      <c r="R54389" s="15">
        <v>1</v>
      </c>
    </row>
    <row r="54390" spans="18:18" x14ac:dyDescent="0.25">
      <c r="R54390" s="15">
        <v>1</v>
      </c>
    </row>
    <row r="54391" spans="18:18" x14ac:dyDescent="0.25">
      <c r="R54391" s="15">
        <v>1</v>
      </c>
    </row>
    <row r="54392" spans="18:18" x14ac:dyDescent="0.25">
      <c r="R54392" s="15">
        <v>1</v>
      </c>
    </row>
    <row r="54393" spans="18:18" x14ac:dyDescent="0.25">
      <c r="R54393" s="15">
        <v>1</v>
      </c>
    </row>
    <row r="54394" spans="18:18" x14ac:dyDescent="0.25">
      <c r="R54394" s="15">
        <v>1</v>
      </c>
    </row>
    <row r="54395" spans="18:18" x14ac:dyDescent="0.25">
      <c r="R54395" s="15">
        <v>1</v>
      </c>
    </row>
    <row r="54396" spans="18:18" x14ac:dyDescent="0.25">
      <c r="R54396" s="15">
        <v>1</v>
      </c>
    </row>
    <row r="54397" spans="18:18" x14ac:dyDescent="0.25">
      <c r="R54397" s="15">
        <v>1</v>
      </c>
    </row>
    <row r="54398" spans="18:18" x14ac:dyDescent="0.25">
      <c r="R54398" s="15">
        <v>1</v>
      </c>
    </row>
    <row r="54399" spans="18:18" x14ac:dyDescent="0.25">
      <c r="R54399" s="15">
        <v>1</v>
      </c>
    </row>
    <row r="54400" spans="18:18" x14ac:dyDescent="0.25">
      <c r="R54400" s="15">
        <v>2</v>
      </c>
    </row>
    <row r="54401" spans="18:18" x14ac:dyDescent="0.25">
      <c r="R54401" s="15">
        <v>2</v>
      </c>
    </row>
    <row r="54402" spans="18:18" x14ac:dyDescent="0.25">
      <c r="R54402" s="15">
        <v>2</v>
      </c>
    </row>
    <row r="54403" spans="18:18" x14ac:dyDescent="0.25">
      <c r="R54403" s="15">
        <v>2</v>
      </c>
    </row>
    <row r="54404" spans="18:18" x14ac:dyDescent="0.25">
      <c r="R54404" s="15">
        <v>2</v>
      </c>
    </row>
    <row r="54405" spans="18:18" x14ac:dyDescent="0.25">
      <c r="R54405" s="15">
        <v>2</v>
      </c>
    </row>
    <row r="54406" spans="18:18" x14ac:dyDescent="0.25">
      <c r="R54406" s="15">
        <v>2</v>
      </c>
    </row>
    <row r="54407" spans="18:18" x14ac:dyDescent="0.25">
      <c r="R54407" s="15">
        <v>2</v>
      </c>
    </row>
    <row r="54408" spans="18:18" x14ac:dyDescent="0.25">
      <c r="R54408" s="15">
        <v>2</v>
      </c>
    </row>
    <row r="54409" spans="18:18" x14ac:dyDescent="0.25">
      <c r="R54409" s="15">
        <v>2</v>
      </c>
    </row>
    <row r="54410" spans="18:18" x14ac:dyDescent="0.25">
      <c r="R54410" s="15">
        <v>2</v>
      </c>
    </row>
    <row r="54411" spans="18:18" x14ac:dyDescent="0.25">
      <c r="R54411" s="15">
        <v>2</v>
      </c>
    </row>
    <row r="54412" spans="18:18" x14ac:dyDescent="0.25">
      <c r="R54412" s="15">
        <v>1</v>
      </c>
    </row>
    <row r="54413" spans="18:18" x14ac:dyDescent="0.25">
      <c r="R54413" s="15">
        <v>1</v>
      </c>
    </row>
    <row r="54414" spans="18:18" x14ac:dyDescent="0.25">
      <c r="R54414" s="15">
        <v>1</v>
      </c>
    </row>
    <row r="54415" spans="18:18" x14ac:dyDescent="0.25">
      <c r="R54415" s="15">
        <v>1</v>
      </c>
    </row>
    <row r="54416" spans="18:18" x14ac:dyDescent="0.25">
      <c r="R54416" s="15">
        <v>1</v>
      </c>
    </row>
    <row r="54417" spans="18:18" x14ac:dyDescent="0.25">
      <c r="R54417" s="15">
        <v>1</v>
      </c>
    </row>
    <row r="54418" spans="18:18" x14ac:dyDescent="0.25">
      <c r="R54418" s="15">
        <v>1</v>
      </c>
    </row>
    <row r="54419" spans="18:18" x14ac:dyDescent="0.25">
      <c r="R54419" s="15">
        <v>1</v>
      </c>
    </row>
    <row r="54420" spans="18:18" x14ac:dyDescent="0.25">
      <c r="R54420" s="15">
        <v>1</v>
      </c>
    </row>
    <row r="54421" spans="18:18" x14ac:dyDescent="0.25">
      <c r="R54421" s="15">
        <v>1</v>
      </c>
    </row>
    <row r="54422" spans="18:18" x14ac:dyDescent="0.25">
      <c r="R54422" s="15">
        <v>2</v>
      </c>
    </row>
    <row r="54423" spans="18:18" x14ac:dyDescent="0.25">
      <c r="R54423" s="15">
        <v>2</v>
      </c>
    </row>
    <row r="54424" spans="18:18" x14ac:dyDescent="0.25">
      <c r="R54424" s="15">
        <v>2</v>
      </c>
    </row>
    <row r="54425" spans="18:18" x14ac:dyDescent="0.25">
      <c r="R54425" s="15">
        <v>2</v>
      </c>
    </row>
    <row r="54426" spans="18:18" x14ac:dyDescent="0.25">
      <c r="R54426" s="15">
        <v>2</v>
      </c>
    </row>
    <row r="54427" spans="18:18" x14ac:dyDescent="0.25">
      <c r="R54427" s="15">
        <v>2</v>
      </c>
    </row>
    <row r="54428" spans="18:18" x14ac:dyDescent="0.25">
      <c r="R54428" s="15">
        <v>2</v>
      </c>
    </row>
    <row r="54429" spans="18:18" x14ac:dyDescent="0.25">
      <c r="R54429" s="15">
        <v>2</v>
      </c>
    </row>
    <row r="54430" spans="18:18" x14ac:dyDescent="0.25">
      <c r="R54430" s="15">
        <v>1</v>
      </c>
    </row>
    <row r="54431" spans="18:18" x14ac:dyDescent="0.25">
      <c r="R54431" s="15">
        <v>1</v>
      </c>
    </row>
    <row r="54432" spans="18:18" x14ac:dyDescent="0.25">
      <c r="R54432" s="15">
        <v>1</v>
      </c>
    </row>
    <row r="54433" spans="18:18" x14ac:dyDescent="0.25">
      <c r="R54433" s="15">
        <v>1</v>
      </c>
    </row>
    <row r="54434" spans="18:18" x14ac:dyDescent="0.25">
      <c r="R54434" s="15">
        <v>1</v>
      </c>
    </row>
    <row r="54435" spans="18:18" x14ac:dyDescent="0.25">
      <c r="R54435" s="15">
        <v>3</v>
      </c>
    </row>
    <row r="54436" spans="18:18" x14ac:dyDescent="0.25">
      <c r="R54436" s="15">
        <v>3</v>
      </c>
    </row>
    <row r="54437" spans="18:18" x14ac:dyDescent="0.25">
      <c r="R54437" s="15">
        <v>3</v>
      </c>
    </row>
    <row r="54438" spans="18:18" x14ac:dyDescent="0.25">
      <c r="R54438" s="15">
        <v>3</v>
      </c>
    </row>
    <row r="54439" spans="18:18" x14ac:dyDescent="0.25">
      <c r="R54439" s="15">
        <v>3</v>
      </c>
    </row>
    <row r="54440" spans="18:18" x14ac:dyDescent="0.25">
      <c r="R54440" s="15">
        <v>3</v>
      </c>
    </row>
    <row r="54441" spans="18:18" x14ac:dyDescent="0.25">
      <c r="R54441" s="15">
        <v>1</v>
      </c>
    </row>
    <row r="54442" spans="18:18" x14ac:dyDescent="0.25">
      <c r="R54442" s="15">
        <v>1</v>
      </c>
    </row>
    <row r="54443" spans="18:18" x14ac:dyDescent="0.25">
      <c r="R54443" s="15">
        <v>1</v>
      </c>
    </row>
    <row r="54444" spans="18:18" x14ac:dyDescent="0.25">
      <c r="R54444" s="15">
        <v>1</v>
      </c>
    </row>
    <row r="54445" spans="18:18" x14ac:dyDescent="0.25">
      <c r="R54445" s="15">
        <v>3</v>
      </c>
    </row>
    <row r="54446" spans="18:18" x14ac:dyDescent="0.25">
      <c r="R54446" s="15">
        <v>3</v>
      </c>
    </row>
    <row r="54447" spans="18:18" x14ac:dyDescent="0.25">
      <c r="R54447" s="15">
        <v>3</v>
      </c>
    </row>
    <row r="54448" spans="18:18" x14ac:dyDescent="0.25">
      <c r="R54448" s="15">
        <v>1</v>
      </c>
    </row>
    <row r="54449" spans="18:18" x14ac:dyDescent="0.25">
      <c r="R54449" s="15">
        <v>2</v>
      </c>
    </row>
    <row r="54450" spans="18:18" x14ac:dyDescent="0.25">
      <c r="R54450" s="15">
        <v>1</v>
      </c>
    </row>
    <row r="54451" spans="18:18" x14ac:dyDescent="0.25">
      <c r="R54451" s="15">
        <v>1</v>
      </c>
    </row>
    <row r="54452" spans="18:18" x14ac:dyDescent="0.25">
      <c r="R54452" s="15">
        <v>1</v>
      </c>
    </row>
    <row r="54453" spans="18:18" x14ac:dyDescent="0.25">
      <c r="R54453" s="15">
        <v>1</v>
      </c>
    </row>
    <row r="54454" spans="18:18" x14ac:dyDescent="0.25">
      <c r="R54454" s="15">
        <v>1</v>
      </c>
    </row>
    <row r="54455" spans="18:18" x14ac:dyDescent="0.25">
      <c r="R54455" s="15">
        <v>2</v>
      </c>
    </row>
    <row r="54456" spans="18:18" x14ac:dyDescent="0.25">
      <c r="R54456" s="15">
        <v>2</v>
      </c>
    </row>
    <row r="54457" spans="18:18" x14ac:dyDescent="0.25">
      <c r="R54457" s="15">
        <v>3</v>
      </c>
    </row>
    <row r="54458" spans="18:18" x14ac:dyDescent="0.25">
      <c r="R54458" s="15">
        <v>3</v>
      </c>
    </row>
    <row r="54459" spans="18:18" x14ac:dyDescent="0.25">
      <c r="R54459" s="15">
        <v>1</v>
      </c>
    </row>
    <row r="54460" spans="18:18" x14ac:dyDescent="0.25">
      <c r="R54460" s="15">
        <v>3</v>
      </c>
    </row>
    <row r="54461" spans="18:18" x14ac:dyDescent="0.25">
      <c r="R54461" s="15">
        <v>3</v>
      </c>
    </row>
    <row r="54462" spans="18:18" x14ac:dyDescent="0.25">
      <c r="R54462" s="15">
        <v>2</v>
      </c>
    </row>
    <row r="54463" spans="18:18" x14ac:dyDescent="0.25">
      <c r="R54463" s="15">
        <v>2</v>
      </c>
    </row>
    <row r="54464" spans="18:18" x14ac:dyDescent="0.25">
      <c r="R54464" s="15">
        <v>2</v>
      </c>
    </row>
    <row r="54465" spans="18:18" x14ac:dyDescent="0.25">
      <c r="R54465" s="15">
        <v>2</v>
      </c>
    </row>
    <row r="54466" spans="18:18" x14ac:dyDescent="0.25">
      <c r="R54466" s="15">
        <v>3</v>
      </c>
    </row>
    <row r="54467" spans="18:18" x14ac:dyDescent="0.25">
      <c r="R54467" s="15">
        <v>3</v>
      </c>
    </row>
    <row r="54468" spans="18:18" x14ac:dyDescent="0.25">
      <c r="R54468" s="15">
        <v>3</v>
      </c>
    </row>
    <row r="54469" spans="18:18" x14ac:dyDescent="0.25">
      <c r="R54469" s="15">
        <v>3</v>
      </c>
    </row>
    <row r="54470" spans="18:18" x14ac:dyDescent="0.25">
      <c r="R54470" s="15">
        <v>3</v>
      </c>
    </row>
    <row r="54471" spans="18:18" x14ac:dyDescent="0.25">
      <c r="R54471" s="15">
        <v>1</v>
      </c>
    </row>
    <row r="54472" spans="18:18" x14ac:dyDescent="0.25">
      <c r="R54472" s="15">
        <v>1</v>
      </c>
    </row>
    <row r="54473" spans="18:18" x14ac:dyDescent="0.25">
      <c r="R54473" s="15">
        <v>3</v>
      </c>
    </row>
    <row r="54474" spans="18:18" x14ac:dyDescent="0.25">
      <c r="R54474" s="15">
        <v>1</v>
      </c>
    </row>
    <row r="54475" spans="18:18" x14ac:dyDescent="0.25">
      <c r="R54475" s="15">
        <v>3</v>
      </c>
    </row>
    <row r="54476" spans="18:18" x14ac:dyDescent="0.25">
      <c r="R54476" s="15">
        <v>3</v>
      </c>
    </row>
    <row r="54477" spans="18:18" x14ac:dyDescent="0.25">
      <c r="R54477" s="15">
        <v>1</v>
      </c>
    </row>
    <row r="54478" spans="18:18" x14ac:dyDescent="0.25">
      <c r="R54478" s="15">
        <v>1</v>
      </c>
    </row>
    <row r="54479" spans="18:18" x14ac:dyDescent="0.25">
      <c r="R54479" s="15">
        <v>1</v>
      </c>
    </row>
    <row r="54480" spans="18:18" x14ac:dyDescent="0.25">
      <c r="R54480" s="15">
        <v>1</v>
      </c>
    </row>
    <row r="54481" spans="18:18" x14ac:dyDescent="0.25">
      <c r="R54481" s="15">
        <v>1</v>
      </c>
    </row>
    <row r="54482" spans="18:18" x14ac:dyDescent="0.25">
      <c r="R54482" s="15">
        <v>1</v>
      </c>
    </row>
    <row r="54483" spans="18:18" x14ac:dyDescent="0.25">
      <c r="R54483" s="15">
        <v>1</v>
      </c>
    </row>
    <row r="54484" spans="18:18" x14ac:dyDescent="0.25">
      <c r="R54484" s="15">
        <v>1</v>
      </c>
    </row>
    <row r="54485" spans="18:18" x14ac:dyDescent="0.25">
      <c r="R54485" s="15">
        <v>3</v>
      </c>
    </row>
    <row r="54486" spans="18:18" x14ac:dyDescent="0.25">
      <c r="R54486" s="15">
        <v>3</v>
      </c>
    </row>
    <row r="54487" spans="18:18" x14ac:dyDescent="0.25">
      <c r="R54487" s="15">
        <v>1</v>
      </c>
    </row>
    <row r="54488" spans="18:18" x14ac:dyDescent="0.25">
      <c r="R54488" s="15">
        <v>1</v>
      </c>
    </row>
    <row r="54489" spans="18:18" x14ac:dyDescent="0.25">
      <c r="R54489" s="15">
        <v>3</v>
      </c>
    </row>
    <row r="54490" spans="18:18" x14ac:dyDescent="0.25">
      <c r="R54490" s="15">
        <v>3</v>
      </c>
    </row>
    <row r="54491" spans="18:18" x14ac:dyDescent="0.25">
      <c r="R54491" s="15">
        <v>1</v>
      </c>
    </row>
    <row r="54492" spans="18:18" x14ac:dyDescent="0.25">
      <c r="R54492" s="15">
        <v>1</v>
      </c>
    </row>
    <row r="54493" spans="18:18" x14ac:dyDescent="0.25">
      <c r="R54493" s="15">
        <v>1</v>
      </c>
    </row>
    <row r="54494" spans="18:18" x14ac:dyDescent="0.25">
      <c r="R54494" s="15">
        <v>3</v>
      </c>
    </row>
    <row r="54495" spans="18:18" x14ac:dyDescent="0.25">
      <c r="R54495" s="15">
        <v>1</v>
      </c>
    </row>
    <row r="54496" spans="18:18" x14ac:dyDescent="0.25">
      <c r="R54496" s="15">
        <v>3</v>
      </c>
    </row>
    <row r="54497" spans="18:18" x14ac:dyDescent="0.25">
      <c r="R54497" s="15">
        <v>3</v>
      </c>
    </row>
    <row r="54498" spans="18:18" x14ac:dyDescent="0.25">
      <c r="R54498" s="15">
        <v>1</v>
      </c>
    </row>
    <row r="54499" spans="18:18" x14ac:dyDescent="0.25">
      <c r="R54499" s="15">
        <v>1</v>
      </c>
    </row>
    <row r="54500" spans="18:18" x14ac:dyDescent="0.25">
      <c r="R54500" s="15">
        <v>3</v>
      </c>
    </row>
    <row r="54501" spans="18:18" x14ac:dyDescent="0.25">
      <c r="R54501" s="15">
        <v>1</v>
      </c>
    </row>
    <row r="54502" spans="18:18" x14ac:dyDescent="0.25">
      <c r="R54502" s="15">
        <v>1</v>
      </c>
    </row>
    <row r="54503" spans="18:18" x14ac:dyDescent="0.25">
      <c r="R54503" s="15">
        <v>1</v>
      </c>
    </row>
    <row r="54504" spans="18:18" x14ac:dyDescent="0.25">
      <c r="R54504" s="15">
        <v>4</v>
      </c>
    </row>
    <row r="54505" spans="18:18" x14ac:dyDescent="0.25">
      <c r="R54505" s="15">
        <v>2</v>
      </c>
    </row>
    <row r="54506" spans="18:18" x14ac:dyDescent="0.25">
      <c r="R54506" s="15">
        <v>3</v>
      </c>
    </row>
    <row r="54507" spans="18:18" x14ac:dyDescent="0.25">
      <c r="R54507" s="15">
        <v>4</v>
      </c>
    </row>
    <row r="54508" spans="18:18" x14ac:dyDescent="0.25">
      <c r="R54508" s="15">
        <v>4</v>
      </c>
    </row>
    <row r="54509" spans="18:18" x14ac:dyDescent="0.25">
      <c r="R54509" s="15">
        <v>4</v>
      </c>
    </row>
    <row r="54510" spans="18:18" x14ac:dyDescent="0.25">
      <c r="R54510" s="15">
        <v>1</v>
      </c>
    </row>
    <row r="54511" spans="18:18" x14ac:dyDescent="0.25">
      <c r="R54511" s="15">
        <v>2</v>
      </c>
    </row>
    <row r="54512" spans="18:18" x14ac:dyDescent="0.25">
      <c r="R54512" s="15">
        <v>2</v>
      </c>
    </row>
    <row r="54513" spans="18:18" x14ac:dyDescent="0.25">
      <c r="R54513" s="15">
        <v>1</v>
      </c>
    </row>
    <row r="54514" spans="18:18" x14ac:dyDescent="0.25">
      <c r="R54514" s="15">
        <v>2</v>
      </c>
    </row>
    <row r="54515" spans="18:18" x14ac:dyDescent="0.25">
      <c r="R54515" s="15">
        <v>1</v>
      </c>
    </row>
    <row r="54516" spans="18:18" x14ac:dyDescent="0.25">
      <c r="R54516" s="15">
        <v>2</v>
      </c>
    </row>
    <row r="54517" spans="18:18" x14ac:dyDescent="0.25">
      <c r="R54517" s="15">
        <v>2</v>
      </c>
    </row>
    <row r="54518" spans="18:18" x14ac:dyDescent="0.25">
      <c r="R54518" s="15">
        <v>1</v>
      </c>
    </row>
    <row r="54519" spans="18:18" x14ac:dyDescent="0.25">
      <c r="R54519" s="15">
        <v>1</v>
      </c>
    </row>
    <row r="54520" spans="18:18" x14ac:dyDescent="0.25">
      <c r="R54520" s="15">
        <v>2</v>
      </c>
    </row>
    <row r="54521" spans="18:18" x14ac:dyDescent="0.25">
      <c r="R54521" s="15">
        <v>1</v>
      </c>
    </row>
    <row r="54522" spans="18:18" x14ac:dyDescent="0.25">
      <c r="R54522" s="15">
        <v>1</v>
      </c>
    </row>
    <row r="54523" spans="18:18" x14ac:dyDescent="0.25">
      <c r="R54523" s="15">
        <v>1</v>
      </c>
    </row>
    <row r="54524" spans="18:18" x14ac:dyDescent="0.25">
      <c r="R54524" s="15">
        <v>1</v>
      </c>
    </row>
    <row r="54525" spans="18:18" x14ac:dyDescent="0.25">
      <c r="R54525" s="15">
        <v>1</v>
      </c>
    </row>
    <row r="54526" spans="18:18" x14ac:dyDescent="0.25">
      <c r="R54526" s="15">
        <v>1</v>
      </c>
    </row>
    <row r="54527" spans="18:18" x14ac:dyDescent="0.25">
      <c r="R54527" s="15">
        <v>1</v>
      </c>
    </row>
    <row r="54528" spans="18:18" x14ac:dyDescent="0.25">
      <c r="R54528" s="15">
        <v>1</v>
      </c>
    </row>
    <row r="54529" spans="18:18" x14ac:dyDescent="0.25">
      <c r="R54529" s="15">
        <v>1</v>
      </c>
    </row>
    <row r="54530" spans="18:18" x14ac:dyDescent="0.25">
      <c r="R54530" s="15">
        <v>1</v>
      </c>
    </row>
    <row r="54531" spans="18:18" x14ac:dyDescent="0.25">
      <c r="R54531" s="15">
        <v>1</v>
      </c>
    </row>
    <row r="54532" spans="18:18" x14ac:dyDescent="0.25">
      <c r="R54532" s="15">
        <v>1</v>
      </c>
    </row>
    <row r="54533" spans="18:18" x14ac:dyDescent="0.25">
      <c r="R54533" s="15">
        <v>1</v>
      </c>
    </row>
    <row r="54534" spans="18:18" x14ac:dyDescent="0.25">
      <c r="R54534" s="15">
        <v>1</v>
      </c>
    </row>
    <row r="54535" spans="18:18" x14ac:dyDescent="0.25">
      <c r="R54535" s="15">
        <v>1</v>
      </c>
    </row>
    <row r="54536" spans="18:18" x14ac:dyDescent="0.25">
      <c r="R54536" s="15">
        <v>1</v>
      </c>
    </row>
    <row r="54537" spans="18:18" x14ac:dyDescent="0.25">
      <c r="R54537" s="15">
        <v>1</v>
      </c>
    </row>
    <row r="54538" spans="18:18" x14ac:dyDescent="0.25">
      <c r="R54538" s="15">
        <v>1</v>
      </c>
    </row>
    <row r="54539" spans="18:18" x14ac:dyDescent="0.25">
      <c r="R54539" s="15">
        <v>1</v>
      </c>
    </row>
    <row r="54540" spans="18:18" x14ac:dyDescent="0.25">
      <c r="R54540" s="15">
        <v>2</v>
      </c>
    </row>
    <row r="54541" spans="18:18" x14ac:dyDescent="0.25">
      <c r="R54541" s="15">
        <v>2</v>
      </c>
    </row>
    <row r="54542" spans="18:18" x14ac:dyDescent="0.25">
      <c r="R54542" s="15">
        <v>2</v>
      </c>
    </row>
    <row r="54543" spans="18:18" x14ac:dyDescent="0.25">
      <c r="R54543" s="15">
        <v>2</v>
      </c>
    </row>
    <row r="54544" spans="18:18" x14ac:dyDescent="0.25">
      <c r="R54544" s="15">
        <v>4</v>
      </c>
    </row>
    <row r="54545" spans="18:18" x14ac:dyDescent="0.25">
      <c r="R54545" s="15">
        <v>4</v>
      </c>
    </row>
    <row r="54546" spans="18:18" x14ac:dyDescent="0.25">
      <c r="R54546" s="15">
        <v>1</v>
      </c>
    </row>
    <row r="54547" spans="18:18" x14ac:dyDescent="0.25">
      <c r="R54547" s="15">
        <v>1</v>
      </c>
    </row>
    <row r="54548" spans="18:18" x14ac:dyDescent="0.25">
      <c r="R54548" s="15">
        <v>1</v>
      </c>
    </row>
    <row r="54549" spans="18:18" x14ac:dyDescent="0.25">
      <c r="R54549" s="15">
        <v>1</v>
      </c>
    </row>
    <row r="54550" spans="18:18" x14ac:dyDescent="0.25">
      <c r="R54550" s="15">
        <v>1</v>
      </c>
    </row>
    <row r="54551" spans="18:18" x14ac:dyDescent="0.25">
      <c r="R54551" s="15">
        <v>1</v>
      </c>
    </row>
    <row r="54552" spans="18:18" x14ac:dyDescent="0.25">
      <c r="R54552" s="15">
        <v>1</v>
      </c>
    </row>
    <row r="54553" spans="18:18" x14ac:dyDescent="0.25">
      <c r="R54553" s="15">
        <v>1</v>
      </c>
    </row>
    <row r="54554" spans="18:18" x14ac:dyDescent="0.25">
      <c r="R54554" s="15">
        <v>1</v>
      </c>
    </row>
    <row r="54555" spans="18:18" x14ac:dyDescent="0.25">
      <c r="R54555" s="15">
        <v>1</v>
      </c>
    </row>
    <row r="54556" spans="18:18" x14ac:dyDescent="0.25">
      <c r="R54556" s="15">
        <v>1</v>
      </c>
    </row>
    <row r="54557" spans="18:18" x14ac:dyDescent="0.25">
      <c r="R54557" s="15">
        <v>2</v>
      </c>
    </row>
    <row r="54558" spans="18:18" x14ac:dyDescent="0.25">
      <c r="R54558" s="15">
        <v>1</v>
      </c>
    </row>
    <row r="54559" spans="18:18" x14ac:dyDescent="0.25">
      <c r="R54559" s="15">
        <v>1</v>
      </c>
    </row>
    <row r="54560" spans="18:18" x14ac:dyDescent="0.25">
      <c r="R54560" s="15">
        <v>1</v>
      </c>
    </row>
    <row r="54561" spans="18:18" x14ac:dyDescent="0.25">
      <c r="R54561" s="15">
        <v>1</v>
      </c>
    </row>
    <row r="54562" spans="18:18" x14ac:dyDescent="0.25">
      <c r="R54562" s="15">
        <v>1</v>
      </c>
    </row>
    <row r="54563" spans="18:18" x14ac:dyDescent="0.25">
      <c r="R54563" s="15">
        <v>1</v>
      </c>
    </row>
    <row r="54564" spans="18:18" x14ac:dyDescent="0.25">
      <c r="R54564" s="15">
        <v>1</v>
      </c>
    </row>
    <row r="54565" spans="18:18" x14ac:dyDescent="0.25">
      <c r="R54565" s="15">
        <v>1</v>
      </c>
    </row>
    <row r="54566" spans="18:18" x14ac:dyDescent="0.25">
      <c r="R54566" s="15">
        <v>1</v>
      </c>
    </row>
    <row r="54567" spans="18:18" x14ac:dyDescent="0.25">
      <c r="R54567" s="15">
        <v>1</v>
      </c>
    </row>
    <row r="54568" spans="18:18" x14ac:dyDescent="0.25">
      <c r="R54568" s="15">
        <v>1</v>
      </c>
    </row>
    <row r="54569" spans="18:18" x14ac:dyDescent="0.25">
      <c r="R54569" s="15">
        <v>3</v>
      </c>
    </row>
    <row r="54570" spans="18:18" x14ac:dyDescent="0.25">
      <c r="R54570" s="15">
        <v>3</v>
      </c>
    </row>
    <row r="54571" spans="18:18" x14ac:dyDescent="0.25">
      <c r="R54571" s="15">
        <v>3</v>
      </c>
    </row>
    <row r="54572" spans="18:18" x14ac:dyDescent="0.25">
      <c r="R54572" s="15">
        <v>1</v>
      </c>
    </row>
    <row r="54573" spans="18:18" x14ac:dyDescent="0.25">
      <c r="R54573" s="15">
        <v>3</v>
      </c>
    </row>
    <row r="54574" spans="18:18" x14ac:dyDescent="0.25">
      <c r="R54574" s="15">
        <v>1</v>
      </c>
    </row>
    <row r="54575" spans="18:18" x14ac:dyDescent="0.25">
      <c r="R54575" s="15">
        <v>1</v>
      </c>
    </row>
    <row r="54576" spans="18:18" x14ac:dyDescent="0.25">
      <c r="R54576" s="15">
        <v>3</v>
      </c>
    </row>
    <row r="54577" spans="18:18" x14ac:dyDescent="0.25">
      <c r="R54577" s="15">
        <v>3</v>
      </c>
    </row>
    <row r="54578" spans="18:18" x14ac:dyDescent="0.25">
      <c r="R54578" s="15">
        <v>3</v>
      </c>
    </row>
    <row r="54579" spans="18:18" x14ac:dyDescent="0.25">
      <c r="R54579" s="15">
        <v>3</v>
      </c>
    </row>
    <row r="54580" spans="18:18" x14ac:dyDescent="0.25">
      <c r="R54580" s="15">
        <v>3</v>
      </c>
    </row>
    <row r="54581" spans="18:18" x14ac:dyDescent="0.25">
      <c r="R54581" s="15">
        <v>3</v>
      </c>
    </row>
    <row r="54582" spans="18:18" x14ac:dyDescent="0.25">
      <c r="R54582" s="15">
        <v>3</v>
      </c>
    </row>
    <row r="54583" spans="18:18" x14ac:dyDescent="0.25">
      <c r="R54583" s="15">
        <v>3</v>
      </c>
    </row>
    <row r="54584" spans="18:18" x14ac:dyDescent="0.25">
      <c r="R54584" s="15">
        <v>3</v>
      </c>
    </row>
    <row r="54585" spans="18:18" x14ac:dyDescent="0.25">
      <c r="R54585" s="15">
        <v>3</v>
      </c>
    </row>
    <row r="54586" spans="18:18" x14ac:dyDescent="0.25">
      <c r="R54586" s="15">
        <v>3</v>
      </c>
    </row>
    <row r="54587" spans="18:18" x14ac:dyDescent="0.25">
      <c r="R54587" s="15">
        <v>3</v>
      </c>
    </row>
    <row r="54588" spans="18:18" x14ac:dyDescent="0.25">
      <c r="R54588" s="15">
        <v>3</v>
      </c>
    </row>
    <row r="54589" spans="18:18" x14ac:dyDescent="0.25">
      <c r="R54589" s="15">
        <v>3</v>
      </c>
    </row>
    <row r="54590" spans="18:18" x14ac:dyDescent="0.25">
      <c r="R54590" s="15">
        <v>3</v>
      </c>
    </row>
    <row r="54591" spans="18:18" x14ac:dyDescent="0.25">
      <c r="R54591" s="15">
        <v>1</v>
      </c>
    </row>
    <row r="54592" spans="18:18" x14ac:dyDescent="0.25">
      <c r="R54592" s="15">
        <v>1</v>
      </c>
    </row>
    <row r="54593" spans="18:18" x14ac:dyDescent="0.25">
      <c r="R54593" s="15">
        <v>1</v>
      </c>
    </row>
    <row r="54594" spans="18:18" x14ac:dyDescent="0.25">
      <c r="R54594" s="15">
        <v>1</v>
      </c>
    </row>
    <row r="54595" spans="18:18" x14ac:dyDescent="0.25">
      <c r="R54595" s="15">
        <v>1</v>
      </c>
    </row>
    <row r="54596" spans="18:18" x14ac:dyDescent="0.25">
      <c r="R54596" s="15">
        <v>1</v>
      </c>
    </row>
    <row r="54597" spans="18:18" x14ac:dyDescent="0.25">
      <c r="R54597" s="15">
        <v>1</v>
      </c>
    </row>
    <row r="54598" spans="18:18" x14ac:dyDescent="0.25">
      <c r="R54598" s="15">
        <v>1</v>
      </c>
    </row>
    <row r="54599" spans="18:18" x14ac:dyDescent="0.25">
      <c r="R54599" s="15">
        <v>1</v>
      </c>
    </row>
    <row r="54600" spans="18:18" x14ac:dyDescent="0.25">
      <c r="R54600" s="15">
        <v>1</v>
      </c>
    </row>
    <row r="54601" spans="18:18" x14ac:dyDescent="0.25">
      <c r="R54601" s="15">
        <v>1</v>
      </c>
    </row>
    <row r="54602" spans="18:18" x14ac:dyDescent="0.25">
      <c r="R54602" s="15">
        <v>1</v>
      </c>
    </row>
    <row r="54603" spans="18:18" x14ac:dyDescent="0.25">
      <c r="R54603" s="15">
        <v>2</v>
      </c>
    </row>
    <row r="54604" spans="18:18" x14ac:dyDescent="0.25">
      <c r="R54604" s="15">
        <v>2</v>
      </c>
    </row>
    <row r="54605" spans="18:18" x14ac:dyDescent="0.25">
      <c r="R54605" s="15">
        <v>2</v>
      </c>
    </row>
    <row r="54606" spans="18:18" x14ac:dyDescent="0.25">
      <c r="R54606" s="15">
        <v>2</v>
      </c>
    </row>
    <row r="54607" spans="18:18" x14ac:dyDescent="0.25">
      <c r="R54607" s="15">
        <v>2</v>
      </c>
    </row>
    <row r="54608" spans="18:18" x14ac:dyDescent="0.25">
      <c r="R54608" s="15">
        <v>1</v>
      </c>
    </row>
    <row r="54609" spans="18:18" x14ac:dyDescent="0.25">
      <c r="R54609" s="15">
        <v>1</v>
      </c>
    </row>
    <row r="54610" spans="18:18" x14ac:dyDescent="0.25">
      <c r="R54610" s="15">
        <v>1</v>
      </c>
    </row>
    <row r="54611" spans="18:18" x14ac:dyDescent="0.25">
      <c r="R54611" s="15">
        <v>3</v>
      </c>
    </row>
    <row r="54612" spans="18:18" x14ac:dyDescent="0.25">
      <c r="R54612" s="15">
        <v>3</v>
      </c>
    </row>
    <row r="54613" spans="18:18" x14ac:dyDescent="0.25">
      <c r="R54613" s="15">
        <v>2</v>
      </c>
    </row>
    <row r="54614" spans="18:18" x14ac:dyDescent="0.25">
      <c r="R54614" s="15">
        <v>2</v>
      </c>
    </row>
    <row r="54615" spans="18:18" x14ac:dyDescent="0.25">
      <c r="R54615" s="15">
        <v>2</v>
      </c>
    </row>
    <row r="54616" spans="18:18" x14ac:dyDescent="0.25">
      <c r="R54616" s="15">
        <v>2</v>
      </c>
    </row>
    <row r="54617" spans="18:18" x14ac:dyDescent="0.25">
      <c r="R54617" s="15">
        <v>3</v>
      </c>
    </row>
    <row r="54618" spans="18:18" x14ac:dyDescent="0.25">
      <c r="R54618" s="15">
        <v>3</v>
      </c>
    </row>
    <row r="54619" spans="18:18" x14ac:dyDescent="0.25">
      <c r="R54619" s="15">
        <v>3</v>
      </c>
    </row>
    <row r="54620" spans="18:18" x14ac:dyDescent="0.25">
      <c r="R54620" s="15">
        <v>1</v>
      </c>
    </row>
    <row r="54621" spans="18:18" x14ac:dyDescent="0.25">
      <c r="R54621" s="15">
        <v>1</v>
      </c>
    </row>
    <row r="54622" spans="18:18" x14ac:dyDescent="0.25">
      <c r="R54622" s="15">
        <v>1</v>
      </c>
    </row>
    <row r="54623" spans="18:18" x14ac:dyDescent="0.25">
      <c r="R54623" s="15">
        <v>1</v>
      </c>
    </row>
    <row r="54624" spans="18:18" x14ac:dyDescent="0.25">
      <c r="R54624" s="15">
        <v>1</v>
      </c>
    </row>
    <row r="54625" spans="18:18" x14ac:dyDescent="0.25">
      <c r="R54625" s="15">
        <v>1</v>
      </c>
    </row>
    <row r="54626" spans="18:18" x14ac:dyDescent="0.25">
      <c r="R54626" s="15">
        <v>1</v>
      </c>
    </row>
    <row r="54627" spans="18:18" x14ac:dyDescent="0.25">
      <c r="R54627" s="15">
        <v>2</v>
      </c>
    </row>
    <row r="54628" spans="18:18" x14ac:dyDescent="0.25">
      <c r="R54628" s="15">
        <v>1</v>
      </c>
    </row>
    <row r="54629" spans="18:18" x14ac:dyDescent="0.25">
      <c r="R54629" s="15">
        <v>2</v>
      </c>
    </row>
    <row r="54630" spans="18:18" x14ac:dyDescent="0.25">
      <c r="R54630" s="15">
        <v>1</v>
      </c>
    </row>
    <row r="54631" spans="18:18" x14ac:dyDescent="0.25">
      <c r="R54631" s="15">
        <v>4</v>
      </c>
    </row>
    <row r="54632" spans="18:18" x14ac:dyDescent="0.25">
      <c r="R54632" s="15">
        <v>1</v>
      </c>
    </row>
    <row r="54633" spans="18:18" x14ac:dyDescent="0.25">
      <c r="R54633" s="15">
        <v>4</v>
      </c>
    </row>
    <row r="54634" spans="18:18" x14ac:dyDescent="0.25">
      <c r="R54634" s="15">
        <v>4</v>
      </c>
    </row>
    <row r="54635" spans="18:18" x14ac:dyDescent="0.25">
      <c r="R54635" s="15">
        <v>1</v>
      </c>
    </row>
    <row r="54636" spans="18:18" x14ac:dyDescent="0.25">
      <c r="R54636" s="15">
        <v>4</v>
      </c>
    </row>
    <row r="54637" spans="18:18" x14ac:dyDescent="0.25">
      <c r="R54637" s="15">
        <v>1</v>
      </c>
    </row>
    <row r="54638" spans="18:18" x14ac:dyDescent="0.25">
      <c r="R54638" s="15">
        <v>4</v>
      </c>
    </row>
    <row r="54639" spans="18:18" x14ac:dyDescent="0.25">
      <c r="R54639" s="15">
        <v>1</v>
      </c>
    </row>
    <row r="54640" spans="18:18" x14ac:dyDescent="0.25">
      <c r="R54640" s="15">
        <v>1</v>
      </c>
    </row>
    <row r="54641" spans="18:18" x14ac:dyDescent="0.25">
      <c r="R54641" s="15">
        <v>1</v>
      </c>
    </row>
    <row r="54642" spans="18:18" x14ac:dyDescent="0.25">
      <c r="R54642" s="15">
        <v>1</v>
      </c>
    </row>
    <row r="54643" spans="18:18" x14ac:dyDescent="0.25">
      <c r="R54643" s="15">
        <v>1</v>
      </c>
    </row>
    <row r="54644" spans="18:18" x14ac:dyDescent="0.25">
      <c r="R54644" s="15">
        <v>4</v>
      </c>
    </row>
    <row r="54645" spans="18:18" x14ac:dyDescent="0.25">
      <c r="R54645" s="15">
        <v>4</v>
      </c>
    </row>
    <row r="54646" spans="18:18" x14ac:dyDescent="0.25">
      <c r="R54646" s="15">
        <v>4</v>
      </c>
    </row>
    <row r="54647" spans="18:18" x14ac:dyDescent="0.25">
      <c r="R54647" s="15">
        <v>1</v>
      </c>
    </row>
    <row r="54648" spans="18:18" x14ac:dyDescent="0.25">
      <c r="R54648" s="15">
        <v>3</v>
      </c>
    </row>
    <row r="54649" spans="18:18" x14ac:dyDescent="0.25">
      <c r="R54649" s="15">
        <v>2</v>
      </c>
    </row>
    <row r="54650" spans="18:18" x14ac:dyDescent="0.25">
      <c r="R54650" s="15">
        <v>1</v>
      </c>
    </row>
    <row r="54651" spans="18:18" x14ac:dyDescent="0.25">
      <c r="R54651" s="15">
        <v>1</v>
      </c>
    </row>
    <row r="54652" spans="18:18" x14ac:dyDescent="0.25">
      <c r="R54652" s="15">
        <v>1</v>
      </c>
    </row>
    <row r="54653" spans="18:18" x14ac:dyDescent="0.25">
      <c r="R54653" s="15">
        <v>1</v>
      </c>
    </row>
    <row r="54654" spans="18:18" x14ac:dyDescent="0.25">
      <c r="R54654" s="15">
        <v>1</v>
      </c>
    </row>
    <row r="54655" spans="18:18" x14ac:dyDescent="0.25">
      <c r="R54655" s="15">
        <v>3</v>
      </c>
    </row>
    <row r="54656" spans="18:18" x14ac:dyDescent="0.25">
      <c r="R54656" s="15">
        <v>1</v>
      </c>
    </row>
    <row r="54657" spans="18:18" x14ac:dyDescent="0.25">
      <c r="R54657" s="15">
        <v>2</v>
      </c>
    </row>
    <row r="54658" spans="18:18" x14ac:dyDescent="0.25">
      <c r="R54658" s="15">
        <v>2</v>
      </c>
    </row>
    <row r="54659" spans="18:18" x14ac:dyDescent="0.25">
      <c r="R54659" s="15">
        <v>2</v>
      </c>
    </row>
    <row r="54660" spans="18:18" x14ac:dyDescent="0.25">
      <c r="R54660" s="15">
        <v>2</v>
      </c>
    </row>
    <row r="54661" spans="18:18" x14ac:dyDescent="0.25">
      <c r="R54661" s="15">
        <v>1</v>
      </c>
    </row>
    <row r="54662" spans="18:18" x14ac:dyDescent="0.25">
      <c r="R54662" s="15">
        <v>1</v>
      </c>
    </row>
    <row r="54663" spans="18:18" x14ac:dyDescent="0.25">
      <c r="R54663" s="15">
        <v>4</v>
      </c>
    </row>
    <row r="54664" spans="18:18" x14ac:dyDescent="0.25">
      <c r="R54664" s="15">
        <v>1</v>
      </c>
    </row>
    <row r="54665" spans="18:18" x14ac:dyDescent="0.25">
      <c r="R54665" s="15">
        <v>1</v>
      </c>
    </row>
    <row r="54666" spans="18:18" x14ac:dyDescent="0.25">
      <c r="R54666" s="15">
        <v>4</v>
      </c>
    </row>
    <row r="54667" spans="18:18" x14ac:dyDescent="0.25">
      <c r="R54667" s="15">
        <v>2</v>
      </c>
    </row>
    <row r="54668" spans="18:18" x14ac:dyDescent="0.25">
      <c r="R54668" s="15">
        <v>2</v>
      </c>
    </row>
    <row r="54669" spans="18:18" x14ac:dyDescent="0.25">
      <c r="R54669" s="15">
        <v>4</v>
      </c>
    </row>
    <row r="54670" spans="18:18" x14ac:dyDescent="0.25">
      <c r="R54670" s="15">
        <v>5</v>
      </c>
    </row>
    <row r="54671" spans="18:18" x14ac:dyDescent="0.25">
      <c r="R54671" s="15">
        <v>4</v>
      </c>
    </row>
    <row r="54672" spans="18:18" x14ac:dyDescent="0.25">
      <c r="R54672" s="15">
        <v>5</v>
      </c>
    </row>
    <row r="54673" spans="18:18" x14ac:dyDescent="0.25">
      <c r="R54673" s="15">
        <v>5</v>
      </c>
    </row>
    <row r="54674" spans="18:18" x14ac:dyDescent="0.25">
      <c r="R54674" s="15">
        <v>3</v>
      </c>
    </row>
    <row r="54675" spans="18:18" x14ac:dyDescent="0.25">
      <c r="R54675" s="15">
        <v>1</v>
      </c>
    </row>
    <row r="54676" spans="18:18" x14ac:dyDescent="0.25">
      <c r="R54676" s="15">
        <v>1</v>
      </c>
    </row>
    <row r="54677" spans="18:18" x14ac:dyDescent="0.25">
      <c r="R54677" s="15">
        <v>1</v>
      </c>
    </row>
    <row r="54678" spans="18:18" x14ac:dyDescent="0.25">
      <c r="R54678" s="15">
        <v>1</v>
      </c>
    </row>
    <row r="54679" spans="18:18" x14ac:dyDescent="0.25">
      <c r="R54679" s="15">
        <v>1</v>
      </c>
    </row>
    <row r="54680" spans="18:18" x14ac:dyDescent="0.25">
      <c r="R54680" s="15">
        <v>1</v>
      </c>
    </row>
    <row r="54681" spans="18:18" x14ac:dyDescent="0.25">
      <c r="R54681" s="15">
        <v>1</v>
      </c>
    </row>
    <row r="54682" spans="18:18" x14ac:dyDescent="0.25">
      <c r="R54682" s="15">
        <v>1</v>
      </c>
    </row>
    <row r="54683" spans="18:18" x14ac:dyDescent="0.25">
      <c r="R54683" s="15">
        <v>1</v>
      </c>
    </row>
    <row r="54684" spans="18:18" x14ac:dyDescent="0.25">
      <c r="R54684" s="15">
        <v>1</v>
      </c>
    </row>
    <row r="54685" spans="18:18" x14ac:dyDescent="0.25">
      <c r="R54685" s="15">
        <v>3</v>
      </c>
    </row>
    <row r="54686" spans="18:18" x14ac:dyDescent="0.25">
      <c r="R54686" s="15">
        <v>3</v>
      </c>
    </row>
    <row r="54687" spans="18:18" x14ac:dyDescent="0.25">
      <c r="R54687" s="15">
        <v>1</v>
      </c>
    </row>
    <row r="54688" spans="18:18" x14ac:dyDescent="0.25">
      <c r="R54688" s="15">
        <v>1</v>
      </c>
    </row>
    <row r="54689" spans="18:18" x14ac:dyDescent="0.25">
      <c r="R54689" s="15">
        <v>1</v>
      </c>
    </row>
    <row r="54690" spans="18:18" x14ac:dyDescent="0.25">
      <c r="R54690" s="15">
        <v>1</v>
      </c>
    </row>
    <row r="54691" spans="18:18" x14ac:dyDescent="0.25">
      <c r="R54691" s="15">
        <v>1</v>
      </c>
    </row>
    <row r="54692" spans="18:18" x14ac:dyDescent="0.25">
      <c r="R54692" s="15">
        <v>1</v>
      </c>
    </row>
    <row r="54693" spans="18:18" x14ac:dyDescent="0.25">
      <c r="R54693" s="15">
        <v>1</v>
      </c>
    </row>
    <row r="54694" spans="18:18" x14ac:dyDescent="0.25">
      <c r="R54694" s="15">
        <v>1</v>
      </c>
    </row>
    <row r="54695" spans="18:18" x14ac:dyDescent="0.25">
      <c r="R54695" s="15">
        <v>1</v>
      </c>
    </row>
    <row r="54696" spans="18:18" x14ac:dyDescent="0.25">
      <c r="R54696" s="15">
        <v>1</v>
      </c>
    </row>
    <row r="54697" spans="18:18" x14ac:dyDescent="0.25">
      <c r="R54697" s="15">
        <v>1</v>
      </c>
    </row>
    <row r="54698" spans="18:18" x14ac:dyDescent="0.25">
      <c r="R54698" s="15">
        <v>1</v>
      </c>
    </row>
    <row r="54699" spans="18:18" x14ac:dyDescent="0.25">
      <c r="R54699" s="15">
        <v>2</v>
      </c>
    </row>
    <row r="54700" spans="18:18" x14ac:dyDescent="0.25">
      <c r="R54700" s="15">
        <v>2</v>
      </c>
    </row>
    <row r="54701" spans="18:18" x14ac:dyDescent="0.25">
      <c r="R54701" s="15">
        <v>2</v>
      </c>
    </row>
    <row r="54702" spans="18:18" x14ac:dyDescent="0.25">
      <c r="R54702" s="15">
        <v>1</v>
      </c>
    </row>
    <row r="54703" spans="18:18" x14ac:dyDescent="0.25">
      <c r="R54703" s="15">
        <v>1</v>
      </c>
    </row>
    <row r="54704" spans="18:18" x14ac:dyDescent="0.25">
      <c r="R54704" s="15">
        <v>1</v>
      </c>
    </row>
    <row r="54705" spans="18:18" x14ac:dyDescent="0.25">
      <c r="R54705" s="15">
        <v>1</v>
      </c>
    </row>
    <row r="54706" spans="18:18" x14ac:dyDescent="0.25">
      <c r="R54706" s="15">
        <v>1</v>
      </c>
    </row>
    <row r="54707" spans="18:18" x14ac:dyDescent="0.25">
      <c r="R54707" s="15">
        <v>1</v>
      </c>
    </row>
    <row r="54708" spans="18:18" x14ac:dyDescent="0.25">
      <c r="R54708" s="15">
        <v>1</v>
      </c>
    </row>
    <row r="54709" spans="18:18" x14ac:dyDescent="0.25">
      <c r="R54709" s="15">
        <v>1</v>
      </c>
    </row>
    <row r="54710" spans="18:18" x14ac:dyDescent="0.25">
      <c r="R54710" s="15">
        <v>4</v>
      </c>
    </row>
    <row r="54711" spans="18:18" x14ac:dyDescent="0.25">
      <c r="R54711" s="15">
        <v>4</v>
      </c>
    </row>
    <row r="54712" spans="18:18" x14ac:dyDescent="0.25">
      <c r="R54712" s="15">
        <v>4</v>
      </c>
    </row>
    <row r="54713" spans="18:18" x14ac:dyDescent="0.25">
      <c r="R54713" s="15">
        <v>5</v>
      </c>
    </row>
    <row r="54714" spans="18:18" x14ac:dyDescent="0.25">
      <c r="R54714" s="15">
        <v>4</v>
      </c>
    </row>
    <row r="54715" spans="18:18" x14ac:dyDescent="0.25">
      <c r="R54715" s="15">
        <v>1</v>
      </c>
    </row>
    <row r="54716" spans="18:18" x14ac:dyDescent="0.25">
      <c r="R54716" s="15">
        <v>3</v>
      </c>
    </row>
    <row r="54717" spans="18:18" x14ac:dyDescent="0.25">
      <c r="R54717" s="15">
        <v>3</v>
      </c>
    </row>
    <row r="54718" spans="18:18" x14ac:dyDescent="0.25">
      <c r="R54718" s="15">
        <v>3</v>
      </c>
    </row>
    <row r="54719" spans="18:18" x14ac:dyDescent="0.25">
      <c r="R54719" s="15">
        <v>3</v>
      </c>
    </row>
    <row r="54720" spans="18:18" x14ac:dyDescent="0.25">
      <c r="R54720" s="15">
        <v>3</v>
      </c>
    </row>
    <row r="54721" spans="18:18" x14ac:dyDescent="0.25">
      <c r="R54721" s="15">
        <v>3</v>
      </c>
    </row>
    <row r="54722" spans="18:18" x14ac:dyDescent="0.25">
      <c r="R54722" s="15">
        <v>1</v>
      </c>
    </row>
    <row r="54723" spans="18:18" x14ac:dyDescent="0.25">
      <c r="R54723" s="15">
        <v>1</v>
      </c>
    </row>
    <row r="54724" spans="18:18" x14ac:dyDescent="0.25">
      <c r="R54724" s="15">
        <v>1</v>
      </c>
    </row>
    <row r="54725" spans="18:18" x14ac:dyDescent="0.25">
      <c r="R54725" s="15">
        <v>3</v>
      </c>
    </row>
    <row r="54726" spans="18:18" x14ac:dyDescent="0.25">
      <c r="R54726" s="15">
        <v>3</v>
      </c>
    </row>
    <row r="54727" spans="18:18" x14ac:dyDescent="0.25">
      <c r="R54727" s="15">
        <v>3</v>
      </c>
    </row>
    <row r="54728" spans="18:18" x14ac:dyDescent="0.25">
      <c r="R54728" s="15">
        <v>3</v>
      </c>
    </row>
    <row r="54729" spans="18:18" x14ac:dyDescent="0.25">
      <c r="R54729" s="15">
        <v>1</v>
      </c>
    </row>
    <row r="54730" spans="18:18" x14ac:dyDescent="0.25">
      <c r="R54730" s="15">
        <v>3</v>
      </c>
    </row>
    <row r="54731" spans="18:18" x14ac:dyDescent="0.25">
      <c r="R54731" s="15">
        <v>3</v>
      </c>
    </row>
    <row r="54732" spans="18:18" x14ac:dyDescent="0.25">
      <c r="R54732" s="15">
        <v>3</v>
      </c>
    </row>
    <row r="54733" spans="18:18" x14ac:dyDescent="0.25">
      <c r="R54733" s="15">
        <v>3</v>
      </c>
    </row>
    <row r="54734" spans="18:18" x14ac:dyDescent="0.25">
      <c r="R54734" s="15">
        <v>3</v>
      </c>
    </row>
    <row r="54735" spans="18:18" x14ac:dyDescent="0.25">
      <c r="R54735" s="15">
        <v>3</v>
      </c>
    </row>
    <row r="54736" spans="18:18" x14ac:dyDescent="0.25">
      <c r="R54736" s="15">
        <v>3</v>
      </c>
    </row>
    <row r="54737" spans="18:18" x14ac:dyDescent="0.25">
      <c r="R54737" s="15">
        <v>1</v>
      </c>
    </row>
    <row r="54738" spans="18:18" x14ac:dyDescent="0.25">
      <c r="R54738" s="15">
        <v>1</v>
      </c>
    </row>
    <row r="54739" spans="18:18" x14ac:dyDescent="0.25">
      <c r="R54739" s="15">
        <v>2</v>
      </c>
    </row>
    <row r="54740" spans="18:18" x14ac:dyDescent="0.25">
      <c r="R54740" s="15">
        <v>2</v>
      </c>
    </row>
    <row r="54741" spans="18:18" x14ac:dyDescent="0.25">
      <c r="R54741" s="15">
        <v>2</v>
      </c>
    </row>
    <row r="54742" spans="18:18" x14ac:dyDescent="0.25">
      <c r="R54742" s="15">
        <v>2</v>
      </c>
    </row>
    <row r="54743" spans="18:18" x14ac:dyDescent="0.25">
      <c r="R54743" s="15">
        <v>1</v>
      </c>
    </row>
    <row r="54744" spans="18:18" x14ac:dyDescent="0.25">
      <c r="R54744" s="15">
        <v>1</v>
      </c>
    </row>
    <row r="54745" spans="18:18" x14ac:dyDescent="0.25">
      <c r="R54745" s="15">
        <v>1</v>
      </c>
    </row>
    <row r="54746" spans="18:18" x14ac:dyDescent="0.25">
      <c r="R54746" s="15">
        <v>1</v>
      </c>
    </row>
    <row r="54747" spans="18:18" x14ac:dyDescent="0.25">
      <c r="R54747" s="15">
        <v>1</v>
      </c>
    </row>
    <row r="54748" spans="18:18" x14ac:dyDescent="0.25">
      <c r="R54748" s="15">
        <v>1</v>
      </c>
    </row>
    <row r="54749" spans="18:18" x14ac:dyDescent="0.25">
      <c r="R54749" s="15">
        <v>1</v>
      </c>
    </row>
    <row r="54750" spans="18:18" x14ac:dyDescent="0.25">
      <c r="R54750" s="15">
        <v>1</v>
      </c>
    </row>
    <row r="54751" spans="18:18" x14ac:dyDescent="0.25">
      <c r="R54751" s="15">
        <v>1</v>
      </c>
    </row>
    <row r="54752" spans="18:18" x14ac:dyDescent="0.25">
      <c r="R54752" s="15">
        <v>2</v>
      </c>
    </row>
    <row r="54753" spans="18:18" x14ac:dyDescent="0.25">
      <c r="R54753" s="15">
        <v>2</v>
      </c>
    </row>
    <row r="54754" spans="18:18" x14ac:dyDescent="0.25">
      <c r="R54754" s="15">
        <v>1</v>
      </c>
    </row>
    <row r="54755" spans="18:18" x14ac:dyDescent="0.25">
      <c r="R54755" s="15">
        <v>1</v>
      </c>
    </row>
    <row r="54756" spans="18:18" x14ac:dyDescent="0.25">
      <c r="R54756" s="15">
        <v>1</v>
      </c>
    </row>
    <row r="54757" spans="18:18" x14ac:dyDescent="0.25">
      <c r="R54757" s="15">
        <v>1</v>
      </c>
    </row>
    <row r="54758" spans="18:18" x14ac:dyDescent="0.25">
      <c r="R54758" s="15">
        <v>1</v>
      </c>
    </row>
    <row r="54759" spans="18:18" x14ac:dyDescent="0.25">
      <c r="R54759" s="15">
        <v>1</v>
      </c>
    </row>
    <row r="54760" spans="18:18" x14ac:dyDescent="0.25">
      <c r="R54760" s="15">
        <v>1</v>
      </c>
    </row>
    <row r="54761" spans="18:18" x14ac:dyDescent="0.25">
      <c r="R54761" s="15">
        <v>1</v>
      </c>
    </row>
    <row r="54762" spans="18:18" x14ac:dyDescent="0.25">
      <c r="R54762" s="15">
        <v>1</v>
      </c>
    </row>
    <row r="54763" spans="18:18" x14ac:dyDescent="0.25">
      <c r="R54763" s="15">
        <v>1</v>
      </c>
    </row>
    <row r="54764" spans="18:18" x14ac:dyDescent="0.25">
      <c r="R54764" s="15">
        <v>1</v>
      </c>
    </row>
    <row r="54765" spans="18:18" x14ac:dyDescent="0.25">
      <c r="R54765" s="15">
        <v>3</v>
      </c>
    </row>
    <row r="54766" spans="18:18" x14ac:dyDescent="0.25">
      <c r="R54766" s="15">
        <v>3</v>
      </c>
    </row>
    <row r="54767" spans="18:18" x14ac:dyDescent="0.25">
      <c r="R54767" s="15">
        <v>3</v>
      </c>
    </row>
    <row r="54768" spans="18:18" x14ac:dyDescent="0.25">
      <c r="R54768" s="15">
        <v>3</v>
      </c>
    </row>
    <row r="54769" spans="18:18" x14ac:dyDescent="0.25">
      <c r="R54769" s="15">
        <v>3</v>
      </c>
    </row>
    <row r="54770" spans="18:18" x14ac:dyDescent="0.25">
      <c r="R54770" s="15">
        <v>3</v>
      </c>
    </row>
    <row r="54771" spans="18:18" x14ac:dyDescent="0.25">
      <c r="R54771" s="15">
        <v>3</v>
      </c>
    </row>
    <row r="54772" spans="18:18" x14ac:dyDescent="0.25">
      <c r="R54772" s="15">
        <v>3</v>
      </c>
    </row>
    <row r="54773" spans="18:18" x14ac:dyDescent="0.25">
      <c r="R54773" s="15">
        <v>3</v>
      </c>
    </row>
    <row r="54774" spans="18:18" x14ac:dyDescent="0.25">
      <c r="R54774" s="15">
        <v>3</v>
      </c>
    </row>
    <row r="54775" spans="18:18" x14ac:dyDescent="0.25">
      <c r="R54775" s="15">
        <v>3</v>
      </c>
    </row>
    <row r="54776" spans="18:18" x14ac:dyDescent="0.25">
      <c r="R54776" s="15">
        <v>3</v>
      </c>
    </row>
    <row r="54777" spans="18:18" x14ac:dyDescent="0.25">
      <c r="R54777" s="15">
        <v>3</v>
      </c>
    </row>
    <row r="54778" spans="18:18" x14ac:dyDescent="0.25">
      <c r="R54778" s="15">
        <v>3</v>
      </c>
    </row>
    <row r="54779" spans="18:18" x14ac:dyDescent="0.25">
      <c r="R54779" s="15">
        <v>3</v>
      </c>
    </row>
    <row r="54780" spans="18:18" x14ac:dyDescent="0.25">
      <c r="R54780" s="15">
        <v>3</v>
      </c>
    </row>
    <row r="54781" spans="18:18" x14ac:dyDescent="0.25">
      <c r="R54781" s="15">
        <v>3</v>
      </c>
    </row>
    <row r="54782" spans="18:18" x14ac:dyDescent="0.25">
      <c r="R54782" s="15">
        <v>3</v>
      </c>
    </row>
    <row r="54783" spans="18:18" x14ac:dyDescent="0.25">
      <c r="R54783" s="15">
        <v>3</v>
      </c>
    </row>
    <row r="54784" spans="18:18" x14ac:dyDescent="0.25">
      <c r="R54784" s="15">
        <v>3</v>
      </c>
    </row>
    <row r="54785" spans="18:18" x14ac:dyDescent="0.25">
      <c r="R54785" s="15">
        <v>3</v>
      </c>
    </row>
    <row r="54786" spans="18:18" x14ac:dyDescent="0.25">
      <c r="R54786" s="15">
        <v>4</v>
      </c>
    </row>
    <row r="54787" spans="18:18" x14ac:dyDescent="0.25">
      <c r="R54787" s="15">
        <v>4</v>
      </c>
    </row>
    <row r="54788" spans="18:18" x14ac:dyDescent="0.25">
      <c r="R54788" s="15">
        <v>4</v>
      </c>
    </row>
    <row r="54789" spans="18:18" x14ac:dyDescent="0.25">
      <c r="R54789" s="15">
        <v>4</v>
      </c>
    </row>
    <row r="54790" spans="18:18" x14ac:dyDescent="0.25">
      <c r="R54790" s="15">
        <v>4</v>
      </c>
    </row>
    <row r="54791" spans="18:18" x14ac:dyDescent="0.25">
      <c r="R54791" s="15">
        <v>4</v>
      </c>
    </row>
    <row r="54792" spans="18:18" x14ac:dyDescent="0.25">
      <c r="R54792" s="15">
        <v>4</v>
      </c>
    </row>
    <row r="54793" spans="18:18" x14ac:dyDescent="0.25">
      <c r="R54793" s="15">
        <v>4</v>
      </c>
    </row>
    <row r="54794" spans="18:18" x14ac:dyDescent="0.25">
      <c r="R54794" s="15">
        <v>4</v>
      </c>
    </row>
    <row r="54795" spans="18:18" x14ac:dyDescent="0.25">
      <c r="R54795" s="15">
        <v>4</v>
      </c>
    </row>
    <row r="54796" spans="18:18" x14ac:dyDescent="0.25">
      <c r="R54796" s="15">
        <v>2</v>
      </c>
    </row>
    <row r="54797" spans="18:18" x14ac:dyDescent="0.25">
      <c r="R54797" s="15">
        <v>2</v>
      </c>
    </row>
    <row r="54798" spans="18:18" x14ac:dyDescent="0.25">
      <c r="R54798" s="15">
        <v>2</v>
      </c>
    </row>
    <row r="54799" spans="18:18" x14ac:dyDescent="0.25">
      <c r="R54799" s="15">
        <v>2</v>
      </c>
    </row>
    <row r="54800" spans="18:18" x14ac:dyDescent="0.25">
      <c r="R54800" s="15">
        <v>2</v>
      </c>
    </row>
    <row r="54801" spans="18:18" x14ac:dyDescent="0.25">
      <c r="R54801" s="15">
        <v>2</v>
      </c>
    </row>
    <row r="54802" spans="18:18" x14ac:dyDescent="0.25">
      <c r="R54802" s="15">
        <v>2</v>
      </c>
    </row>
    <row r="54803" spans="18:18" x14ac:dyDescent="0.25">
      <c r="R54803" s="15">
        <v>2</v>
      </c>
    </row>
    <row r="54804" spans="18:18" x14ac:dyDescent="0.25">
      <c r="R54804" s="15">
        <v>2</v>
      </c>
    </row>
    <row r="54805" spans="18:18" x14ac:dyDescent="0.25">
      <c r="R54805" s="15">
        <v>3</v>
      </c>
    </row>
    <row r="54806" spans="18:18" x14ac:dyDescent="0.25">
      <c r="R54806" s="15">
        <v>3</v>
      </c>
    </row>
    <row r="54807" spans="18:18" x14ac:dyDescent="0.25">
      <c r="R54807" s="15">
        <v>3</v>
      </c>
    </row>
    <row r="54808" spans="18:18" x14ac:dyDescent="0.25">
      <c r="R54808" s="15">
        <v>3</v>
      </c>
    </row>
    <row r="54809" spans="18:18" x14ac:dyDescent="0.25">
      <c r="R54809" s="15">
        <v>3</v>
      </c>
    </row>
    <row r="54810" spans="18:18" x14ac:dyDescent="0.25">
      <c r="R54810" s="15">
        <v>3</v>
      </c>
    </row>
    <row r="54811" spans="18:18" x14ac:dyDescent="0.25">
      <c r="R54811" s="15">
        <v>3</v>
      </c>
    </row>
    <row r="54812" spans="18:18" x14ac:dyDescent="0.25">
      <c r="R54812" s="15">
        <v>3</v>
      </c>
    </row>
    <row r="54813" spans="18:18" x14ac:dyDescent="0.25">
      <c r="R54813" s="15">
        <v>3</v>
      </c>
    </row>
    <row r="54814" spans="18:18" x14ac:dyDescent="0.25">
      <c r="R54814" s="15">
        <v>3</v>
      </c>
    </row>
    <row r="54815" spans="18:18" x14ac:dyDescent="0.25">
      <c r="R54815" s="15">
        <v>3</v>
      </c>
    </row>
    <row r="54816" spans="18:18" x14ac:dyDescent="0.25">
      <c r="R54816" s="15">
        <v>3</v>
      </c>
    </row>
    <row r="54817" spans="18:18" x14ac:dyDescent="0.25">
      <c r="R54817" s="15">
        <v>3</v>
      </c>
    </row>
    <row r="54818" spans="18:18" x14ac:dyDescent="0.25">
      <c r="R54818" s="15">
        <v>3</v>
      </c>
    </row>
    <row r="54819" spans="18:18" x14ac:dyDescent="0.25">
      <c r="R54819" s="15">
        <v>3</v>
      </c>
    </row>
    <row r="54820" spans="18:18" x14ac:dyDescent="0.25">
      <c r="R54820" s="15">
        <v>3</v>
      </c>
    </row>
    <row r="54821" spans="18:18" x14ac:dyDescent="0.25">
      <c r="R54821" s="15">
        <v>3</v>
      </c>
    </row>
    <row r="54822" spans="18:18" x14ac:dyDescent="0.25">
      <c r="R54822" s="15">
        <v>3</v>
      </c>
    </row>
    <row r="54823" spans="18:18" x14ac:dyDescent="0.25">
      <c r="R54823" s="15">
        <v>3</v>
      </c>
    </row>
    <row r="54824" spans="18:18" x14ac:dyDescent="0.25">
      <c r="R54824" s="15">
        <v>3</v>
      </c>
    </row>
    <row r="54825" spans="18:18" x14ac:dyDescent="0.25">
      <c r="R54825" s="15">
        <v>3</v>
      </c>
    </row>
    <row r="54826" spans="18:18" x14ac:dyDescent="0.25">
      <c r="R54826" s="15">
        <v>3</v>
      </c>
    </row>
    <row r="54827" spans="18:18" x14ac:dyDescent="0.25">
      <c r="R54827" s="15">
        <v>3</v>
      </c>
    </row>
    <row r="54828" spans="18:18" x14ac:dyDescent="0.25">
      <c r="R54828" s="15">
        <v>3</v>
      </c>
    </row>
    <row r="54829" spans="18:18" x14ac:dyDescent="0.25">
      <c r="R54829" s="15">
        <v>3</v>
      </c>
    </row>
    <row r="54830" spans="18:18" x14ac:dyDescent="0.25">
      <c r="R54830" s="15">
        <v>3</v>
      </c>
    </row>
    <row r="54831" spans="18:18" x14ac:dyDescent="0.25">
      <c r="R54831" s="15">
        <v>3</v>
      </c>
    </row>
    <row r="54832" spans="18:18" x14ac:dyDescent="0.25">
      <c r="R54832" s="15">
        <v>3</v>
      </c>
    </row>
    <row r="54833" spans="18:18" x14ac:dyDescent="0.25">
      <c r="R54833" s="15">
        <v>3</v>
      </c>
    </row>
    <row r="54834" spans="18:18" x14ac:dyDescent="0.25">
      <c r="R54834" s="15">
        <v>3</v>
      </c>
    </row>
    <row r="54835" spans="18:18" x14ac:dyDescent="0.25">
      <c r="R54835" s="15">
        <v>3</v>
      </c>
    </row>
    <row r="54836" spans="18:18" x14ac:dyDescent="0.25">
      <c r="R54836" s="15">
        <v>3</v>
      </c>
    </row>
    <row r="54837" spans="18:18" x14ac:dyDescent="0.25">
      <c r="R54837" s="15">
        <v>3</v>
      </c>
    </row>
    <row r="54838" spans="18:18" x14ac:dyDescent="0.25">
      <c r="R54838" s="15">
        <v>3</v>
      </c>
    </row>
    <row r="54839" spans="18:18" x14ac:dyDescent="0.25">
      <c r="R54839" s="15">
        <v>3</v>
      </c>
    </row>
    <row r="54840" spans="18:18" x14ac:dyDescent="0.25">
      <c r="R54840" s="15">
        <v>3</v>
      </c>
    </row>
    <row r="54841" spans="18:18" x14ac:dyDescent="0.25">
      <c r="R54841" s="15">
        <v>3</v>
      </c>
    </row>
    <row r="54842" spans="18:18" x14ac:dyDescent="0.25">
      <c r="R54842" s="15">
        <v>3</v>
      </c>
    </row>
    <row r="54843" spans="18:18" x14ac:dyDescent="0.25">
      <c r="R54843" s="15">
        <v>3</v>
      </c>
    </row>
    <row r="54844" spans="18:18" x14ac:dyDescent="0.25">
      <c r="R54844" s="15">
        <v>3</v>
      </c>
    </row>
    <row r="54845" spans="18:18" x14ac:dyDescent="0.25">
      <c r="R54845" s="15">
        <v>3</v>
      </c>
    </row>
    <row r="54846" spans="18:18" x14ac:dyDescent="0.25">
      <c r="R54846" s="15">
        <v>3</v>
      </c>
    </row>
    <row r="54847" spans="18:18" x14ac:dyDescent="0.25">
      <c r="R54847" s="15">
        <v>3</v>
      </c>
    </row>
    <row r="54848" spans="18:18" x14ac:dyDescent="0.25">
      <c r="R54848" s="15">
        <v>3</v>
      </c>
    </row>
    <row r="54849" spans="18:18" x14ac:dyDescent="0.25">
      <c r="R54849" s="15">
        <v>3</v>
      </c>
    </row>
    <row r="54850" spans="18:18" x14ac:dyDescent="0.25">
      <c r="R54850" s="15">
        <v>3</v>
      </c>
    </row>
    <row r="54851" spans="18:18" x14ac:dyDescent="0.25">
      <c r="R54851" s="15">
        <v>3</v>
      </c>
    </row>
    <row r="54852" spans="18:18" x14ac:dyDescent="0.25">
      <c r="R54852" s="15">
        <v>3</v>
      </c>
    </row>
    <row r="54853" spans="18:18" x14ac:dyDescent="0.25">
      <c r="R54853" s="15">
        <v>3</v>
      </c>
    </row>
    <row r="54854" spans="18:18" x14ac:dyDescent="0.25">
      <c r="R54854" s="15">
        <v>3</v>
      </c>
    </row>
    <row r="54855" spans="18:18" x14ac:dyDescent="0.25">
      <c r="R54855" s="15">
        <v>3</v>
      </c>
    </row>
    <row r="54856" spans="18:18" x14ac:dyDescent="0.25">
      <c r="R54856" s="15">
        <v>3</v>
      </c>
    </row>
    <row r="54857" spans="18:18" x14ac:dyDescent="0.25">
      <c r="R54857" s="15">
        <v>3</v>
      </c>
    </row>
    <row r="54858" spans="18:18" x14ac:dyDescent="0.25">
      <c r="R54858" s="15">
        <v>3</v>
      </c>
    </row>
    <row r="54859" spans="18:18" x14ac:dyDescent="0.25">
      <c r="R54859" s="15">
        <v>3</v>
      </c>
    </row>
    <row r="54860" spans="18:18" x14ac:dyDescent="0.25">
      <c r="R54860" s="15">
        <v>3</v>
      </c>
    </row>
    <row r="54861" spans="18:18" x14ac:dyDescent="0.25">
      <c r="R54861" s="15">
        <v>3</v>
      </c>
    </row>
    <row r="54862" spans="18:18" x14ac:dyDescent="0.25">
      <c r="R54862" s="15">
        <v>3</v>
      </c>
    </row>
    <row r="54863" spans="18:18" x14ac:dyDescent="0.25">
      <c r="R54863" s="15">
        <v>3</v>
      </c>
    </row>
    <row r="54864" spans="18:18" x14ac:dyDescent="0.25">
      <c r="R54864" s="15">
        <v>3</v>
      </c>
    </row>
    <row r="54865" spans="18:18" x14ac:dyDescent="0.25">
      <c r="R54865" s="15">
        <v>3</v>
      </c>
    </row>
    <row r="54866" spans="18:18" x14ac:dyDescent="0.25">
      <c r="R54866" s="15">
        <v>3</v>
      </c>
    </row>
    <row r="54867" spans="18:18" x14ac:dyDescent="0.25">
      <c r="R54867" s="15">
        <v>3</v>
      </c>
    </row>
    <row r="54868" spans="18:18" x14ac:dyDescent="0.25">
      <c r="R54868" s="15">
        <v>3</v>
      </c>
    </row>
    <row r="54869" spans="18:18" x14ac:dyDescent="0.25">
      <c r="R54869" s="15">
        <v>3</v>
      </c>
    </row>
    <row r="54870" spans="18:18" x14ac:dyDescent="0.25">
      <c r="R54870" s="15">
        <v>3</v>
      </c>
    </row>
    <row r="54871" spans="18:18" x14ac:dyDescent="0.25">
      <c r="R54871" s="15">
        <v>3</v>
      </c>
    </row>
    <row r="54872" spans="18:18" x14ac:dyDescent="0.25">
      <c r="R54872" s="15">
        <v>3</v>
      </c>
    </row>
    <row r="54873" spans="18:18" x14ac:dyDescent="0.25">
      <c r="R54873" s="15">
        <v>3</v>
      </c>
    </row>
    <row r="54874" spans="18:18" x14ac:dyDescent="0.25">
      <c r="R54874" s="15">
        <v>3</v>
      </c>
    </row>
    <row r="54875" spans="18:18" x14ac:dyDescent="0.25">
      <c r="R54875" s="15">
        <v>3</v>
      </c>
    </row>
    <row r="54876" spans="18:18" x14ac:dyDescent="0.25">
      <c r="R54876" s="15">
        <v>3</v>
      </c>
    </row>
    <row r="54877" spans="18:18" x14ac:dyDescent="0.25">
      <c r="R54877" s="15">
        <v>3</v>
      </c>
    </row>
    <row r="54878" spans="18:18" x14ac:dyDescent="0.25">
      <c r="R54878" s="15">
        <v>3</v>
      </c>
    </row>
    <row r="54879" spans="18:18" x14ac:dyDescent="0.25">
      <c r="R54879" s="15">
        <v>3</v>
      </c>
    </row>
    <row r="54880" spans="18:18" x14ac:dyDescent="0.25">
      <c r="R54880" s="15">
        <v>3</v>
      </c>
    </row>
    <row r="54881" spans="18:18" x14ac:dyDescent="0.25">
      <c r="R54881" s="15">
        <v>3</v>
      </c>
    </row>
    <row r="54882" spans="18:18" x14ac:dyDescent="0.25">
      <c r="R54882" s="15">
        <v>3</v>
      </c>
    </row>
    <row r="54883" spans="18:18" x14ac:dyDescent="0.25">
      <c r="R54883" s="15">
        <v>3</v>
      </c>
    </row>
    <row r="54884" spans="18:18" x14ac:dyDescent="0.25">
      <c r="R54884" s="15">
        <v>3</v>
      </c>
    </row>
    <row r="54885" spans="18:18" x14ac:dyDescent="0.25">
      <c r="R54885" s="15">
        <v>3</v>
      </c>
    </row>
    <row r="54886" spans="18:18" x14ac:dyDescent="0.25">
      <c r="R54886" s="15">
        <v>3</v>
      </c>
    </row>
    <row r="54887" spans="18:18" x14ac:dyDescent="0.25">
      <c r="R54887" s="15">
        <v>3</v>
      </c>
    </row>
    <row r="54888" spans="18:18" x14ac:dyDescent="0.25">
      <c r="R54888" s="15">
        <v>3</v>
      </c>
    </row>
    <row r="54889" spans="18:18" x14ac:dyDescent="0.25">
      <c r="R54889" s="15">
        <v>3</v>
      </c>
    </row>
    <row r="54890" spans="18:18" x14ac:dyDescent="0.25">
      <c r="R54890" s="15">
        <v>3</v>
      </c>
    </row>
    <row r="54891" spans="18:18" x14ac:dyDescent="0.25">
      <c r="R54891" s="15">
        <v>3</v>
      </c>
    </row>
    <row r="54892" spans="18:18" x14ac:dyDescent="0.25">
      <c r="R54892" s="15">
        <v>3</v>
      </c>
    </row>
    <row r="54893" spans="18:18" x14ac:dyDescent="0.25">
      <c r="R54893" s="15">
        <v>3</v>
      </c>
    </row>
    <row r="54894" spans="18:18" x14ac:dyDescent="0.25">
      <c r="R54894" s="15">
        <v>3</v>
      </c>
    </row>
    <row r="54895" spans="18:18" x14ac:dyDescent="0.25">
      <c r="R54895" s="15">
        <v>3</v>
      </c>
    </row>
    <row r="54896" spans="18:18" x14ac:dyDescent="0.25">
      <c r="R54896" s="15">
        <v>3</v>
      </c>
    </row>
    <row r="54897" spans="18:18" x14ac:dyDescent="0.25">
      <c r="R54897" s="15">
        <v>3</v>
      </c>
    </row>
    <row r="54898" spans="18:18" x14ac:dyDescent="0.25">
      <c r="R54898" s="15">
        <v>3</v>
      </c>
    </row>
    <row r="54899" spans="18:18" x14ac:dyDescent="0.25">
      <c r="R54899" s="15">
        <v>3</v>
      </c>
    </row>
    <row r="54900" spans="18:18" x14ac:dyDescent="0.25">
      <c r="R54900" s="15">
        <v>3</v>
      </c>
    </row>
    <row r="54901" spans="18:18" x14ac:dyDescent="0.25">
      <c r="R54901" s="15">
        <v>3</v>
      </c>
    </row>
    <row r="54902" spans="18:18" x14ac:dyDescent="0.25">
      <c r="R54902" s="15">
        <v>3</v>
      </c>
    </row>
    <row r="54903" spans="18:18" x14ac:dyDescent="0.25">
      <c r="R54903" s="15">
        <v>3</v>
      </c>
    </row>
    <row r="54904" spans="18:18" x14ac:dyDescent="0.25">
      <c r="R54904" s="15">
        <v>3</v>
      </c>
    </row>
    <row r="54905" spans="18:18" x14ac:dyDescent="0.25">
      <c r="R54905" s="15">
        <v>3</v>
      </c>
    </row>
    <row r="54906" spans="18:18" x14ac:dyDescent="0.25">
      <c r="R54906" s="15">
        <v>3</v>
      </c>
    </row>
    <row r="54907" spans="18:18" x14ac:dyDescent="0.25">
      <c r="R54907" s="15">
        <v>3</v>
      </c>
    </row>
    <row r="54908" spans="18:18" x14ac:dyDescent="0.25">
      <c r="R54908" s="15">
        <v>3</v>
      </c>
    </row>
    <row r="54909" spans="18:18" x14ac:dyDescent="0.25">
      <c r="R54909" s="15">
        <v>3</v>
      </c>
    </row>
    <row r="54910" spans="18:18" x14ac:dyDescent="0.25">
      <c r="R54910" s="15">
        <v>3</v>
      </c>
    </row>
    <row r="54911" spans="18:18" x14ac:dyDescent="0.25">
      <c r="R54911" s="15">
        <v>3</v>
      </c>
    </row>
    <row r="54912" spans="18:18" x14ac:dyDescent="0.25">
      <c r="R54912" s="15">
        <v>3</v>
      </c>
    </row>
    <row r="54913" spans="18:18" x14ac:dyDescent="0.25">
      <c r="R54913" s="15">
        <v>3</v>
      </c>
    </row>
    <row r="54914" spans="18:18" x14ac:dyDescent="0.25">
      <c r="R54914" s="15">
        <v>3</v>
      </c>
    </row>
    <row r="54915" spans="18:18" x14ac:dyDescent="0.25">
      <c r="R54915" s="15">
        <v>4</v>
      </c>
    </row>
    <row r="54916" spans="18:18" x14ac:dyDescent="0.25">
      <c r="R54916" s="15">
        <v>4</v>
      </c>
    </row>
    <row r="54917" spans="18:18" x14ac:dyDescent="0.25">
      <c r="R54917" s="15">
        <v>4</v>
      </c>
    </row>
    <row r="54918" spans="18:18" x14ac:dyDescent="0.25">
      <c r="R54918" s="15">
        <v>4</v>
      </c>
    </row>
    <row r="54919" spans="18:18" x14ac:dyDescent="0.25">
      <c r="R54919" s="15">
        <v>4</v>
      </c>
    </row>
    <row r="54920" spans="18:18" x14ac:dyDescent="0.25">
      <c r="R54920" s="15">
        <v>4</v>
      </c>
    </row>
    <row r="54921" spans="18:18" x14ac:dyDescent="0.25">
      <c r="R54921" s="15">
        <v>4</v>
      </c>
    </row>
    <row r="54922" spans="18:18" x14ac:dyDescent="0.25">
      <c r="R54922" s="15">
        <v>4</v>
      </c>
    </row>
    <row r="54923" spans="18:18" x14ac:dyDescent="0.25">
      <c r="R54923" s="15">
        <v>4</v>
      </c>
    </row>
    <row r="54924" spans="18:18" x14ac:dyDescent="0.25">
      <c r="R54924" s="15">
        <v>4</v>
      </c>
    </row>
    <row r="54925" spans="18:18" x14ac:dyDescent="0.25">
      <c r="R54925" s="15">
        <v>4</v>
      </c>
    </row>
    <row r="54926" spans="18:18" x14ac:dyDescent="0.25">
      <c r="R54926" s="15">
        <v>4</v>
      </c>
    </row>
    <row r="54927" spans="18:18" x14ac:dyDescent="0.25">
      <c r="R54927" s="15">
        <v>4</v>
      </c>
    </row>
    <row r="54928" spans="18:18" x14ac:dyDescent="0.25">
      <c r="R54928" s="15">
        <v>4</v>
      </c>
    </row>
    <row r="54929" spans="18:18" x14ac:dyDescent="0.25">
      <c r="R54929" s="15">
        <v>4</v>
      </c>
    </row>
    <row r="54930" spans="18:18" x14ac:dyDescent="0.25">
      <c r="R54930" s="15">
        <v>4</v>
      </c>
    </row>
    <row r="54931" spans="18:18" x14ac:dyDescent="0.25">
      <c r="R54931" s="15">
        <v>4</v>
      </c>
    </row>
    <row r="54932" spans="18:18" x14ac:dyDescent="0.25">
      <c r="R54932" s="15">
        <v>4</v>
      </c>
    </row>
    <row r="54933" spans="18:18" x14ac:dyDescent="0.25">
      <c r="R54933" s="15">
        <v>4</v>
      </c>
    </row>
    <row r="54934" spans="18:18" x14ac:dyDescent="0.25">
      <c r="R54934" s="15">
        <v>4</v>
      </c>
    </row>
    <row r="54935" spans="18:18" x14ac:dyDescent="0.25">
      <c r="R54935" s="15">
        <v>4</v>
      </c>
    </row>
    <row r="54936" spans="18:18" x14ac:dyDescent="0.25">
      <c r="R54936" s="15">
        <v>4</v>
      </c>
    </row>
    <row r="54937" spans="18:18" x14ac:dyDescent="0.25">
      <c r="R54937" s="15">
        <v>4</v>
      </c>
    </row>
    <row r="54938" spans="18:18" x14ac:dyDescent="0.25">
      <c r="R54938" s="15">
        <v>4</v>
      </c>
    </row>
    <row r="54939" spans="18:18" x14ac:dyDescent="0.25">
      <c r="R54939" s="15">
        <v>4</v>
      </c>
    </row>
    <row r="54940" spans="18:18" x14ac:dyDescent="0.25">
      <c r="R54940" s="15">
        <v>4</v>
      </c>
    </row>
    <row r="54941" spans="18:18" x14ac:dyDescent="0.25">
      <c r="R54941" s="15">
        <v>4</v>
      </c>
    </row>
    <row r="54942" spans="18:18" x14ac:dyDescent="0.25">
      <c r="R54942" s="15">
        <v>4</v>
      </c>
    </row>
    <row r="54943" spans="18:18" x14ac:dyDescent="0.25">
      <c r="R54943" s="15">
        <v>4</v>
      </c>
    </row>
    <row r="54944" spans="18:18" x14ac:dyDescent="0.25">
      <c r="R54944" s="15">
        <v>4</v>
      </c>
    </row>
    <row r="54945" spans="18:18" x14ac:dyDescent="0.25">
      <c r="R54945" s="15">
        <v>4</v>
      </c>
    </row>
    <row r="54946" spans="18:18" x14ac:dyDescent="0.25">
      <c r="R54946" s="15">
        <v>4</v>
      </c>
    </row>
    <row r="54947" spans="18:18" x14ac:dyDescent="0.25">
      <c r="R54947" s="15">
        <v>4</v>
      </c>
    </row>
    <row r="54948" spans="18:18" x14ac:dyDescent="0.25">
      <c r="R54948" s="15">
        <v>4</v>
      </c>
    </row>
    <row r="54949" spans="18:18" x14ac:dyDescent="0.25">
      <c r="R54949" s="15">
        <v>4</v>
      </c>
    </row>
    <row r="54950" spans="18:18" x14ac:dyDescent="0.25">
      <c r="R54950" s="15">
        <v>4</v>
      </c>
    </row>
    <row r="54951" spans="18:18" x14ac:dyDescent="0.25">
      <c r="R54951" s="15">
        <v>4</v>
      </c>
    </row>
    <row r="54952" spans="18:18" x14ac:dyDescent="0.25">
      <c r="R54952" s="15">
        <v>4</v>
      </c>
    </row>
    <row r="54953" spans="18:18" x14ac:dyDescent="0.25">
      <c r="R54953" s="15">
        <v>4</v>
      </c>
    </row>
    <row r="54954" spans="18:18" x14ac:dyDescent="0.25">
      <c r="R54954" s="15">
        <v>4</v>
      </c>
    </row>
    <row r="54955" spans="18:18" x14ac:dyDescent="0.25">
      <c r="R54955" s="15">
        <v>4</v>
      </c>
    </row>
    <row r="54956" spans="18:18" x14ac:dyDescent="0.25">
      <c r="R54956" s="15">
        <v>4</v>
      </c>
    </row>
    <row r="54957" spans="18:18" x14ac:dyDescent="0.25">
      <c r="R54957" s="15">
        <v>4</v>
      </c>
    </row>
    <row r="54958" spans="18:18" x14ac:dyDescent="0.25">
      <c r="R54958" s="15">
        <v>4</v>
      </c>
    </row>
    <row r="54959" spans="18:18" x14ac:dyDescent="0.25">
      <c r="R54959" s="15">
        <v>4</v>
      </c>
    </row>
    <row r="54960" spans="18:18" x14ac:dyDescent="0.25">
      <c r="R54960" s="15">
        <v>4</v>
      </c>
    </row>
    <row r="54961" spans="18:18" x14ac:dyDescent="0.25">
      <c r="R54961" s="15">
        <v>4</v>
      </c>
    </row>
    <row r="54962" spans="18:18" x14ac:dyDescent="0.25">
      <c r="R54962" s="15">
        <v>4</v>
      </c>
    </row>
    <row r="54963" spans="18:18" x14ac:dyDescent="0.25">
      <c r="R54963" s="15">
        <v>4</v>
      </c>
    </row>
    <row r="54964" spans="18:18" x14ac:dyDescent="0.25">
      <c r="R54964" s="15">
        <v>4</v>
      </c>
    </row>
    <row r="54965" spans="18:18" x14ac:dyDescent="0.25">
      <c r="R54965" s="15">
        <v>4</v>
      </c>
    </row>
    <row r="54966" spans="18:18" x14ac:dyDescent="0.25">
      <c r="R54966" s="15">
        <v>4</v>
      </c>
    </row>
    <row r="54967" spans="18:18" x14ac:dyDescent="0.25">
      <c r="R54967" s="15">
        <v>4</v>
      </c>
    </row>
    <row r="54968" spans="18:18" x14ac:dyDescent="0.25">
      <c r="R54968" s="15">
        <v>4</v>
      </c>
    </row>
    <row r="54969" spans="18:18" x14ac:dyDescent="0.25">
      <c r="R54969" s="15">
        <v>4</v>
      </c>
    </row>
    <row r="54970" spans="18:18" x14ac:dyDescent="0.25">
      <c r="R54970" s="15">
        <v>4</v>
      </c>
    </row>
    <row r="54971" spans="18:18" x14ac:dyDescent="0.25">
      <c r="R54971" s="15">
        <v>4</v>
      </c>
    </row>
    <row r="54972" spans="18:18" x14ac:dyDescent="0.25">
      <c r="R54972" s="15">
        <v>4</v>
      </c>
    </row>
    <row r="54973" spans="18:18" x14ac:dyDescent="0.25">
      <c r="R54973" s="15">
        <v>4</v>
      </c>
    </row>
    <row r="54974" spans="18:18" x14ac:dyDescent="0.25">
      <c r="R54974" s="15">
        <v>4</v>
      </c>
    </row>
    <row r="54975" spans="18:18" x14ac:dyDescent="0.25">
      <c r="R54975" s="15">
        <v>4</v>
      </c>
    </row>
    <row r="54976" spans="18:18" x14ac:dyDescent="0.25">
      <c r="R54976" s="15">
        <v>4</v>
      </c>
    </row>
    <row r="54977" spans="18:18" x14ac:dyDescent="0.25">
      <c r="R54977" s="15">
        <v>4</v>
      </c>
    </row>
    <row r="54978" spans="18:18" x14ac:dyDescent="0.25">
      <c r="R54978" s="15">
        <v>4</v>
      </c>
    </row>
    <row r="54979" spans="18:18" x14ac:dyDescent="0.25">
      <c r="R54979" s="15">
        <v>4</v>
      </c>
    </row>
    <row r="54980" spans="18:18" x14ac:dyDescent="0.25">
      <c r="R54980" s="15">
        <v>4</v>
      </c>
    </row>
    <row r="54981" spans="18:18" x14ac:dyDescent="0.25">
      <c r="R54981" s="15">
        <v>4</v>
      </c>
    </row>
    <row r="54982" spans="18:18" x14ac:dyDescent="0.25">
      <c r="R54982" s="15">
        <v>4</v>
      </c>
    </row>
    <row r="54983" spans="18:18" x14ac:dyDescent="0.25">
      <c r="R54983" s="15">
        <v>4</v>
      </c>
    </row>
    <row r="54984" spans="18:18" x14ac:dyDescent="0.25">
      <c r="R54984" s="15">
        <v>4</v>
      </c>
    </row>
    <row r="54985" spans="18:18" x14ac:dyDescent="0.25">
      <c r="R54985" s="15">
        <v>4</v>
      </c>
    </row>
    <row r="54986" spans="18:18" x14ac:dyDescent="0.25">
      <c r="R54986" s="15">
        <v>4</v>
      </c>
    </row>
    <row r="54987" spans="18:18" x14ac:dyDescent="0.25">
      <c r="R54987" s="15">
        <v>4</v>
      </c>
    </row>
    <row r="54988" spans="18:18" x14ac:dyDescent="0.25">
      <c r="R54988" s="15">
        <v>4</v>
      </c>
    </row>
    <row r="54989" spans="18:18" x14ac:dyDescent="0.25">
      <c r="R54989" s="15">
        <v>4</v>
      </c>
    </row>
    <row r="54990" spans="18:18" x14ac:dyDescent="0.25">
      <c r="R54990" s="15">
        <v>4</v>
      </c>
    </row>
    <row r="54991" spans="18:18" x14ac:dyDescent="0.25">
      <c r="R54991" s="15">
        <v>4</v>
      </c>
    </row>
    <row r="54992" spans="18:18" x14ac:dyDescent="0.25">
      <c r="R54992" s="15">
        <v>4</v>
      </c>
    </row>
    <row r="54993" spans="18:18" x14ac:dyDescent="0.25">
      <c r="R54993" s="15">
        <v>4</v>
      </c>
    </row>
    <row r="54994" spans="18:18" x14ac:dyDescent="0.25">
      <c r="R54994" s="15">
        <v>4</v>
      </c>
    </row>
    <row r="54995" spans="18:18" x14ac:dyDescent="0.25">
      <c r="R54995" s="15">
        <v>4</v>
      </c>
    </row>
    <row r="54996" spans="18:18" x14ac:dyDescent="0.25">
      <c r="R54996" s="15">
        <v>4</v>
      </c>
    </row>
    <row r="54997" spans="18:18" x14ac:dyDescent="0.25">
      <c r="R54997" s="15">
        <v>4</v>
      </c>
    </row>
    <row r="54998" spans="18:18" x14ac:dyDescent="0.25">
      <c r="R54998" s="15">
        <v>4</v>
      </c>
    </row>
    <row r="54999" spans="18:18" x14ac:dyDescent="0.25">
      <c r="R54999" s="15">
        <v>4</v>
      </c>
    </row>
    <row r="55000" spans="18:18" x14ac:dyDescent="0.25">
      <c r="R55000" s="15">
        <v>4</v>
      </c>
    </row>
    <row r="55001" spans="18:18" x14ac:dyDescent="0.25">
      <c r="R55001" s="15">
        <v>4</v>
      </c>
    </row>
    <row r="55002" spans="18:18" x14ac:dyDescent="0.25">
      <c r="R55002" s="15">
        <v>4</v>
      </c>
    </row>
    <row r="55003" spans="18:18" x14ac:dyDescent="0.25">
      <c r="R55003" s="15">
        <v>4</v>
      </c>
    </row>
    <row r="55004" spans="18:18" x14ac:dyDescent="0.25">
      <c r="R55004" s="15">
        <v>4</v>
      </c>
    </row>
    <row r="55005" spans="18:18" x14ac:dyDescent="0.25">
      <c r="R55005" s="15">
        <v>4</v>
      </c>
    </row>
    <row r="55006" spans="18:18" x14ac:dyDescent="0.25">
      <c r="R55006" s="15">
        <v>4</v>
      </c>
    </row>
    <row r="55007" spans="18:18" x14ac:dyDescent="0.25">
      <c r="R55007" s="15">
        <v>4</v>
      </c>
    </row>
    <row r="55008" spans="18:18" x14ac:dyDescent="0.25">
      <c r="R55008" s="15">
        <v>4</v>
      </c>
    </row>
    <row r="55009" spans="18:18" x14ac:dyDescent="0.25">
      <c r="R55009" s="15">
        <v>3</v>
      </c>
    </row>
    <row r="55010" spans="18:18" x14ac:dyDescent="0.25">
      <c r="R55010" s="15">
        <v>3</v>
      </c>
    </row>
    <row r="55011" spans="18:18" x14ac:dyDescent="0.25">
      <c r="R55011" s="15">
        <v>3</v>
      </c>
    </row>
    <row r="55012" spans="18:18" x14ac:dyDescent="0.25">
      <c r="R55012" s="15">
        <v>3</v>
      </c>
    </row>
    <row r="55013" spans="18:18" x14ac:dyDescent="0.25">
      <c r="R55013" s="15">
        <v>3</v>
      </c>
    </row>
    <row r="55014" spans="18:18" x14ac:dyDescent="0.25">
      <c r="R55014" s="15">
        <v>3</v>
      </c>
    </row>
    <row r="55015" spans="18:18" x14ac:dyDescent="0.25">
      <c r="R55015" s="15">
        <v>3</v>
      </c>
    </row>
    <row r="55016" spans="18:18" x14ac:dyDescent="0.25">
      <c r="R55016" s="15">
        <v>3</v>
      </c>
    </row>
    <row r="55017" spans="18:18" x14ac:dyDescent="0.25">
      <c r="R55017" s="15">
        <v>3</v>
      </c>
    </row>
    <row r="55018" spans="18:18" x14ac:dyDescent="0.25">
      <c r="R55018" s="15">
        <v>3</v>
      </c>
    </row>
    <row r="55019" spans="18:18" x14ac:dyDescent="0.25">
      <c r="R55019" s="15">
        <v>3</v>
      </c>
    </row>
    <row r="55020" spans="18:18" x14ac:dyDescent="0.25">
      <c r="R55020" s="15">
        <v>3</v>
      </c>
    </row>
    <row r="55021" spans="18:18" x14ac:dyDescent="0.25">
      <c r="R55021" s="15">
        <v>3</v>
      </c>
    </row>
    <row r="55022" spans="18:18" x14ac:dyDescent="0.25">
      <c r="R55022" s="15">
        <v>3</v>
      </c>
    </row>
    <row r="55023" spans="18:18" x14ac:dyDescent="0.25">
      <c r="R55023" s="15">
        <v>3</v>
      </c>
    </row>
    <row r="55024" spans="18:18" x14ac:dyDescent="0.25">
      <c r="R55024" s="15">
        <v>3</v>
      </c>
    </row>
    <row r="55025" spans="18:18" x14ac:dyDescent="0.25">
      <c r="R55025" s="15">
        <v>3</v>
      </c>
    </row>
    <row r="55026" spans="18:18" x14ac:dyDescent="0.25">
      <c r="R55026" s="15">
        <v>3</v>
      </c>
    </row>
    <row r="55027" spans="18:18" x14ac:dyDescent="0.25">
      <c r="R55027" s="15">
        <v>3</v>
      </c>
    </row>
    <row r="55028" spans="18:18" x14ac:dyDescent="0.25">
      <c r="R55028" s="15">
        <v>3</v>
      </c>
    </row>
    <row r="55029" spans="18:18" x14ac:dyDescent="0.25">
      <c r="R55029" s="15">
        <v>3</v>
      </c>
    </row>
    <row r="55030" spans="18:18" x14ac:dyDescent="0.25">
      <c r="R55030" s="15">
        <v>3</v>
      </c>
    </row>
    <row r="55031" spans="18:18" x14ac:dyDescent="0.25">
      <c r="R55031" s="15">
        <v>3</v>
      </c>
    </row>
    <row r="55032" spans="18:18" x14ac:dyDescent="0.25">
      <c r="R55032" s="15">
        <v>3</v>
      </c>
    </row>
    <row r="55033" spans="18:18" x14ac:dyDescent="0.25">
      <c r="R55033" s="15">
        <v>3</v>
      </c>
    </row>
    <row r="55034" spans="18:18" x14ac:dyDescent="0.25">
      <c r="R55034" s="15">
        <v>3</v>
      </c>
    </row>
    <row r="55035" spans="18:18" x14ac:dyDescent="0.25">
      <c r="R55035" s="15">
        <v>3</v>
      </c>
    </row>
    <row r="55036" spans="18:18" x14ac:dyDescent="0.25">
      <c r="R55036" s="15">
        <v>3</v>
      </c>
    </row>
    <row r="55037" spans="18:18" x14ac:dyDescent="0.25">
      <c r="R55037" s="15">
        <v>3</v>
      </c>
    </row>
    <row r="55038" spans="18:18" x14ac:dyDescent="0.25">
      <c r="R55038" s="15">
        <v>3</v>
      </c>
    </row>
    <row r="55039" spans="18:18" x14ac:dyDescent="0.25">
      <c r="R55039" s="15">
        <v>3</v>
      </c>
    </row>
    <row r="55040" spans="18:18" x14ac:dyDescent="0.25">
      <c r="R55040" s="15">
        <v>3</v>
      </c>
    </row>
    <row r="55041" spans="18:18" x14ac:dyDescent="0.25">
      <c r="R55041" s="15">
        <v>3</v>
      </c>
    </row>
    <row r="55042" spans="18:18" x14ac:dyDescent="0.25">
      <c r="R55042" s="15">
        <v>3</v>
      </c>
    </row>
    <row r="55043" spans="18:18" x14ac:dyDescent="0.25">
      <c r="R55043" s="15">
        <v>3</v>
      </c>
    </row>
    <row r="55044" spans="18:18" x14ac:dyDescent="0.25">
      <c r="R55044" s="15">
        <v>3</v>
      </c>
    </row>
    <row r="55045" spans="18:18" x14ac:dyDescent="0.25">
      <c r="R55045" s="15">
        <v>3</v>
      </c>
    </row>
    <row r="55046" spans="18:18" x14ac:dyDescent="0.25">
      <c r="R55046" s="15">
        <v>3</v>
      </c>
    </row>
    <row r="55047" spans="18:18" x14ac:dyDescent="0.25">
      <c r="R55047" s="15">
        <v>3</v>
      </c>
    </row>
    <row r="55048" spans="18:18" x14ac:dyDescent="0.25">
      <c r="R55048" s="15">
        <v>3</v>
      </c>
    </row>
    <row r="55049" spans="18:18" x14ac:dyDescent="0.25">
      <c r="R55049" s="15">
        <v>3</v>
      </c>
    </row>
    <row r="55050" spans="18:18" x14ac:dyDescent="0.25">
      <c r="R55050" s="15">
        <v>3</v>
      </c>
    </row>
    <row r="55051" spans="18:18" x14ac:dyDescent="0.25">
      <c r="R55051" s="15">
        <v>3</v>
      </c>
    </row>
    <row r="55052" spans="18:18" x14ac:dyDescent="0.25">
      <c r="R55052" s="15">
        <v>3</v>
      </c>
    </row>
    <row r="55053" spans="18:18" x14ac:dyDescent="0.25">
      <c r="R55053" s="15">
        <v>3</v>
      </c>
    </row>
    <row r="55054" spans="18:18" x14ac:dyDescent="0.25">
      <c r="R55054" s="15">
        <v>3</v>
      </c>
    </row>
    <row r="55055" spans="18:18" x14ac:dyDescent="0.25">
      <c r="R55055" s="15">
        <v>3</v>
      </c>
    </row>
    <row r="55056" spans="18:18" x14ac:dyDescent="0.25">
      <c r="R55056" s="15">
        <v>3</v>
      </c>
    </row>
    <row r="55057" spans="18:18" x14ac:dyDescent="0.25">
      <c r="R55057" s="15">
        <v>3</v>
      </c>
    </row>
    <row r="55058" spans="18:18" x14ac:dyDescent="0.25">
      <c r="R55058" s="15">
        <v>3</v>
      </c>
    </row>
    <row r="55059" spans="18:18" x14ac:dyDescent="0.25">
      <c r="R55059" s="15">
        <v>3</v>
      </c>
    </row>
    <row r="55060" spans="18:18" x14ac:dyDescent="0.25">
      <c r="R55060" s="15">
        <v>3</v>
      </c>
    </row>
    <row r="55061" spans="18:18" x14ac:dyDescent="0.25">
      <c r="R55061" s="15">
        <v>3</v>
      </c>
    </row>
    <row r="55062" spans="18:18" x14ac:dyDescent="0.25">
      <c r="R55062" s="15">
        <v>3</v>
      </c>
    </row>
    <row r="55063" spans="18:18" x14ac:dyDescent="0.25">
      <c r="R55063" s="15">
        <v>3</v>
      </c>
    </row>
    <row r="55064" spans="18:18" x14ac:dyDescent="0.25">
      <c r="R55064" s="15">
        <v>3</v>
      </c>
    </row>
    <row r="55065" spans="18:18" x14ac:dyDescent="0.25">
      <c r="R55065" s="15">
        <v>5</v>
      </c>
    </row>
    <row r="55066" spans="18:18" x14ac:dyDescent="0.25">
      <c r="R55066" s="15">
        <v>5</v>
      </c>
    </row>
    <row r="55067" spans="18:18" x14ac:dyDescent="0.25">
      <c r="R55067" s="15">
        <v>5</v>
      </c>
    </row>
    <row r="55068" spans="18:18" x14ac:dyDescent="0.25">
      <c r="R55068" s="15">
        <v>5</v>
      </c>
    </row>
    <row r="55069" spans="18:18" x14ac:dyDescent="0.25">
      <c r="R55069" s="15">
        <v>5</v>
      </c>
    </row>
    <row r="55070" spans="18:18" x14ac:dyDescent="0.25">
      <c r="R55070" s="15">
        <v>5</v>
      </c>
    </row>
    <row r="55071" spans="18:18" x14ac:dyDescent="0.25">
      <c r="R55071" s="15">
        <v>5</v>
      </c>
    </row>
    <row r="55072" spans="18:18" x14ac:dyDescent="0.25">
      <c r="R55072" s="15">
        <v>5</v>
      </c>
    </row>
    <row r="55073" spans="18:18" x14ac:dyDescent="0.25">
      <c r="R55073" s="15">
        <v>5</v>
      </c>
    </row>
    <row r="55074" spans="18:18" x14ac:dyDescent="0.25">
      <c r="R55074" s="15">
        <v>5</v>
      </c>
    </row>
    <row r="55075" spans="18:18" x14ac:dyDescent="0.25">
      <c r="R55075" s="15">
        <v>5</v>
      </c>
    </row>
    <row r="55076" spans="18:18" x14ac:dyDescent="0.25">
      <c r="R55076" s="15">
        <v>5</v>
      </c>
    </row>
    <row r="55077" spans="18:18" x14ac:dyDescent="0.25">
      <c r="R55077" s="15">
        <v>5</v>
      </c>
    </row>
    <row r="55078" spans="18:18" x14ac:dyDescent="0.25">
      <c r="R55078" s="15">
        <v>5</v>
      </c>
    </row>
    <row r="55079" spans="18:18" x14ac:dyDescent="0.25">
      <c r="R55079" s="15">
        <v>5</v>
      </c>
    </row>
    <row r="55080" spans="18:18" x14ac:dyDescent="0.25">
      <c r="R55080" s="15">
        <v>5</v>
      </c>
    </row>
    <row r="55081" spans="18:18" x14ac:dyDescent="0.25">
      <c r="R55081" s="15">
        <v>5</v>
      </c>
    </row>
    <row r="55082" spans="18:18" x14ac:dyDescent="0.25">
      <c r="R55082" s="15">
        <v>3</v>
      </c>
    </row>
    <row r="55083" spans="18:18" x14ac:dyDescent="0.25">
      <c r="R55083" s="15">
        <v>3</v>
      </c>
    </row>
    <row r="55084" spans="18:18" x14ac:dyDescent="0.25">
      <c r="R55084" s="15">
        <v>3</v>
      </c>
    </row>
    <row r="55085" spans="18:18" x14ac:dyDescent="0.25">
      <c r="R55085" s="15">
        <v>3</v>
      </c>
    </row>
    <row r="55086" spans="18:18" x14ac:dyDescent="0.25">
      <c r="R55086" s="15">
        <v>3</v>
      </c>
    </row>
    <row r="55087" spans="18:18" x14ac:dyDescent="0.25">
      <c r="R55087" s="15">
        <v>3</v>
      </c>
    </row>
    <row r="55088" spans="18:18" x14ac:dyDescent="0.25">
      <c r="R55088" s="15">
        <v>3</v>
      </c>
    </row>
    <row r="55089" spans="18:18" x14ac:dyDescent="0.25">
      <c r="R55089" s="15">
        <v>3</v>
      </c>
    </row>
    <row r="55090" spans="18:18" x14ac:dyDescent="0.25">
      <c r="R55090" s="15">
        <v>3</v>
      </c>
    </row>
    <row r="55091" spans="18:18" x14ac:dyDescent="0.25">
      <c r="R55091" s="15">
        <v>3</v>
      </c>
    </row>
    <row r="55092" spans="18:18" x14ac:dyDescent="0.25">
      <c r="R55092" s="15">
        <v>3</v>
      </c>
    </row>
    <row r="55093" spans="18:18" x14ac:dyDescent="0.25">
      <c r="R55093" s="15">
        <v>3</v>
      </c>
    </row>
    <row r="55094" spans="18:18" x14ac:dyDescent="0.25">
      <c r="R55094" s="15">
        <v>3</v>
      </c>
    </row>
    <row r="55095" spans="18:18" x14ac:dyDescent="0.25">
      <c r="R55095" s="15">
        <v>3</v>
      </c>
    </row>
    <row r="55096" spans="18:18" x14ac:dyDescent="0.25">
      <c r="R55096" s="15">
        <v>3</v>
      </c>
    </row>
    <row r="55097" spans="18:18" x14ac:dyDescent="0.25">
      <c r="R55097" s="15">
        <v>3</v>
      </c>
    </row>
    <row r="55098" spans="18:18" x14ac:dyDescent="0.25">
      <c r="R55098" s="15">
        <v>3</v>
      </c>
    </row>
    <row r="55099" spans="18:18" x14ac:dyDescent="0.25">
      <c r="R55099" s="15">
        <v>3</v>
      </c>
    </row>
    <row r="55100" spans="18:18" x14ac:dyDescent="0.25">
      <c r="R55100" s="15">
        <v>3</v>
      </c>
    </row>
    <row r="55101" spans="18:18" x14ac:dyDescent="0.25">
      <c r="R55101" s="15">
        <v>3</v>
      </c>
    </row>
    <row r="55102" spans="18:18" x14ac:dyDescent="0.25">
      <c r="R55102" s="15">
        <v>3</v>
      </c>
    </row>
    <row r="55103" spans="18:18" x14ac:dyDescent="0.25">
      <c r="R55103" s="15">
        <v>3</v>
      </c>
    </row>
    <row r="55104" spans="18:18" x14ac:dyDescent="0.25">
      <c r="R55104" s="15">
        <v>3</v>
      </c>
    </row>
    <row r="55105" spans="18:18" x14ac:dyDescent="0.25">
      <c r="R55105" s="15">
        <v>3</v>
      </c>
    </row>
    <row r="55106" spans="18:18" x14ac:dyDescent="0.25">
      <c r="R55106" s="15">
        <v>3</v>
      </c>
    </row>
    <row r="55107" spans="18:18" x14ac:dyDescent="0.25">
      <c r="R55107" s="15">
        <v>3</v>
      </c>
    </row>
    <row r="55108" spans="18:18" x14ac:dyDescent="0.25">
      <c r="R55108" s="15">
        <v>3</v>
      </c>
    </row>
    <row r="55109" spans="18:18" x14ac:dyDescent="0.25">
      <c r="R55109" s="15">
        <v>3</v>
      </c>
    </row>
    <row r="55110" spans="18:18" x14ac:dyDescent="0.25">
      <c r="R55110" s="15">
        <v>3</v>
      </c>
    </row>
    <row r="55111" spans="18:18" x14ac:dyDescent="0.25">
      <c r="R55111" s="15">
        <v>3</v>
      </c>
    </row>
    <row r="55112" spans="18:18" x14ac:dyDescent="0.25">
      <c r="R55112" s="15">
        <v>3</v>
      </c>
    </row>
    <row r="55113" spans="18:18" x14ac:dyDescent="0.25">
      <c r="R55113" s="15">
        <v>3</v>
      </c>
    </row>
    <row r="55114" spans="18:18" x14ac:dyDescent="0.25">
      <c r="R55114" s="15">
        <v>3</v>
      </c>
    </row>
    <row r="55115" spans="18:18" x14ac:dyDescent="0.25">
      <c r="R55115" s="15">
        <v>3</v>
      </c>
    </row>
    <row r="55116" spans="18:18" x14ac:dyDescent="0.25">
      <c r="R55116" s="15">
        <v>3</v>
      </c>
    </row>
    <row r="55117" spans="18:18" x14ac:dyDescent="0.25">
      <c r="R55117" s="15">
        <v>3</v>
      </c>
    </row>
    <row r="55118" spans="18:18" x14ac:dyDescent="0.25">
      <c r="R55118" s="15">
        <v>3</v>
      </c>
    </row>
    <row r="55119" spans="18:18" x14ac:dyDescent="0.25">
      <c r="R55119" s="15">
        <v>3</v>
      </c>
    </row>
    <row r="55120" spans="18:18" x14ac:dyDescent="0.25">
      <c r="R55120" s="15">
        <v>3</v>
      </c>
    </row>
    <row r="55121" spans="18:18" x14ac:dyDescent="0.25">
      <c r="R55121" s="15">
        <v>3</v>
      </c>
    </row>
    <row r="55122" spans="18:18" x14ac:dyDescent="0.25">
      <c r="R55122" s="15">
        <v>3</v>
      </c>
    </row>
    <row r="55123" spans="18:18" x14ac:dyDescent="0.25">
      <c r="R55123" s="15">
        <v>3</v>
      </c>
    </row>
    <row r="55124" spans="18:18" x14ac:dyDescent="0.25">
      <c r="R55124" s="15">
        <v>3</v>
      </c>
    </row>
    <row r="55125" spans="18:18" x14ac:dyDescent="0.25">
      <c r="R55125" s="15">
        <v>4</v>
      </c>
    </row>
    <row r="55126" spans="18:18" x14ac:dyDescent="0.25">
      <c r="R55126" s="15">
        <v>4</v>
      </c>
    </row>
    <row r="55127" spans="18:18" x14ac:dyDescent="0.25">
      <c r="R55127" s="15">
        <v>4</v>
      </c>
    </row>
    <row r="55128" spans="18:18" x14ac:dyDescent="0.25">
      <c r="R55128" s="15">
        <v>4</v>
      </c>
    </row>
    <row r="55129" spans="18:18" x14ac:dyDescent="0.25">
      <c r="R55129" s="15">
        <v>4</v>
      </c>
    </row>
    <row r="55130" spans="18:18" x14ac:dyDescent="0.25">
      <c r="R55130" s="15">
        <v>4</v>
      </c>
    </row>
    <row r="55131" spans="18:18" x14ac:dyDescent="0.25">
      <c r="R55131" s="15">
        <v>4</v>
      </c>
    </row>
    <row r="55132" spans="18:18" x14ac:dyDescent="0.25">
      <c r="R55132" s="15">
        <v>4</v>
      </c>
    </row>
    <row r="55133" spans="18:18" x14ac:dyDescent="0.25">
      <c r="R55133" s="15">
        <v>4</v>
      </c>
    </row>
    <row r="55134" spans="18:18" x14ac:dyDescent="0.25">
      <c r="R55134" s="15">
        <v>4</v>
      </c>
    </row>
    <row r="55135" spans="18:18" x14ac:dyDescent="0.25">
      <c r="R55135" s="15">
        <v>4</v>
      </c>
    </row>
    <row r="55136" spans="18:18" x14ac:dyDescent="0.25">
      <c r="R55136" s="15">
        <v>4</v>
      </c>
    </row>
    <row r="55137" spans="18:18" x14ac:dyDescent="0.25">
      <c r="R55137" s="15">
        <v>4</v>
      </c>
    </row>
    <row r="55138" spans="18:18" x14ac:dyDescent="0.25">
      <c r="R55138" s="15">
        <v>4</v>
      </c>
    </row>
    <row r="55139" spans="18:18" x14ac:dyDescent="0.25">
      <c r="R55139" s="15">
        <v>4</v>
      </c>
    </row>
    <row r="55140" spans="18:18" x14ac:dyDescent="0.25">
      <c r="R55140" s="15">
        <v>1</v>
      </c>
    </row>
    <row r="55141" spans="18:18" x14ac:dyDescent="0.25">
      <c r="R55141" s="15">
        <v>1</v>
      </c>
    </row>
    <row r="55142" spans="18:18" x14ac:dyDescent="0.25">
      <c r="R55142" s="15">
        <v>1</v>
      </c>
    </row>
    <row r="55143" spans="18:18" x14ac:dyDescent="0.25">
      <c r="R55143" s="15">
        <v>1</v>
      </c>
    </row>
    <row r="55144" spans="18:18" x14ac:dyDescent="0.25">
      <c r="R55144" s="15">
        <v>1</v>
      </c>
    </row>
    <row r="55145" spans="18:18" x14ac:dyDescent="0.25">
      <c r="R55145" s="15">
        <v>1</v>
      </c>
    </row>
    <row r="55146" spans="18:18" x14ac:dyDescent="0.25">
      <c r="R55146" s="15">
        <v>1</v>
      </c>
    </row>
    <row r="55147" spans="18:18" x14ac:dyDescent="0.25">
      <c r="R55147" s="15">
        <v>1</v>
      </c>
    </row>
    <row r="55148" spans="18:18" x14ac:dyDescent="0.25">
      <c r="R55148" s="15">
        <v>1</v>
      </c>
    </row>
    <row r="55149" spans="18:18" x14ac:dyDescent="0.25">
      <c r="R55149" s="15">
        <v>1</v>
      </c>
    </row>
    <row r="55150" spans="18:18" x14ac:dyDescent="0.25">
      <c r="R55150" s="15">
        <v>3</v>
      </c>
    </row>
    <row r="55151" spans="18:18" x14ac:dyDescent="0.25">
      <c r="R55151" s="15">
        <v>3</v>
      </c>
    </row>
    <row r="55152" spans="18:18" x14ac:dyDescent="0.25">
      <c r="R55152" s="15">
        <v>3</v>
      </c>
    </row>
    <row r="55153" spans="18:18" x14ac:dyDescent="0.25">
      <c r="R55153" s="15">
        <v>3</v>
      </c>
    </row>
    <row r="55154" spans="18:18" x14ac:dyDescent="0.25">
      <c r="R55154" s="15">
        <v>3</v>
      </c>
    </row>
    <row r="55155" spans="18:18" x14ac:dyDescent="0.25">
      <c r="R55155" s="15">
        <v>3</v>
      </c>
    </row>
    <row r="55156" spans="18:18" x14ac:dyDescent="0.25">
      <c r="R55156" s="15">
        <v>3</v>
      </c>
    </row>
    <row r="55157" spans="18:18" x14ac:dyDescent="0.25">
      <c r="R55157" s="15">
        <v>3</v>
      </c>
    </row>
    <row r="55158" spans="18:18" x14ac:dyDescent="0.25">
      <c r="R55158" s="15">
        <v>3</v>
      </c>
    </row>
    <row r="55159" spans="18:18" x14ac:dyDescent="0.25">
      <c r="R55159" s="15">
        <v>3</v>
      </c>
    </row>
    <row r="55160" spans="18:18" x14ac:dyDescent="0.25">
      <c r="R55160" s="15">
        <v>3</v>
      </c>
    </row>
    <row r="55161" spans="18:18" x14ac:dyDescent="0.25">
      <c r="R55161" s="15">
        <v>1</v>
      </c>
    </row>
    <row r="55162" spans="18:18" x14ac:dyDescent="0.25">
      <c r="R55162" s="15">
        <v>1</v>
      </c>
    </row>
    <row r="55163" spans="18:18" x14ac:dyDescent="0.25">
      <c r="R55163" s="15">
        <v>1</v>
      </c>
    </row>
    <row r="55164" spans="18:18" x14ac:dyDescent="0.25">
      <c r="R55164" s="15">
        <v>1</v>
      </c>
    </row>
    <row r="55165" spans="18:18" x14ac:dyDescent="0.25">
      <c r="R55165" s="15">
        <v>1</v>
      </c>
    </row>
    <row r="55166" spans="18:18" x14ac:dyDescent="0.25">
      <c r="R55166" s="15">
        <v>1</v>
      </c>
    </row>
    <row r="55167" spans="18:18" x14ac:dyDescent="0.25">
      <c r="R55167" s="15">
        <v>1</v>
      </c>
    </row>
    <row r="55168" spans="18:18" x14ac:dyDescent="0.25">
      <c r="R55168" s="15">
        <v>1</v>
      </c>
    </row>
    <row r="55169" spans="18:18" x14ac:dyDescent="0.25">
      <c r="R55169" s="15">
        <v>1</v>
      </c>
    </row>
    <row r="55170" spans="18:18" x14ac:dyDescent="0.25">
      <c r="R55170" s="15">
        <v>1</v>
      </c>
    </row>
    <row r="55171" spans="18:18" x14ac:dyDescent="0.25">
      <c r="R55171" s="15">
        <v>1</v>
      </c>
    </row>
    <row r="55172" spans="18:18" x14ac:dyDescent="0.25">
      <c r="R55172" s="15">
        <v>1</v>
      </c>
    </row>
    <row r="55173" spans="18:18" x14ac:dyDescent="0.25">
      <c r="R55173" s="15">
        <v>3</v>
      </c>
    </row>
    <row r="55174" spans="18:18" x14ac:dyDescent="0.25">
      <c r="R55174" s="15">
        <v>3</v>
      </c>
    </row>
    <row r="55175" spans="18:18" x14ac:dyDescent="0.25">
      <c r="R55175" s="15">
        <v>3</v>
      </c>
    </row>
    <row r="55176" spans="18:18" x14ac:dyDescent="0.25">
      <c r="R55176" s="15">
        <v>3</v>
      </c>
    </row>
    <row r="55177" spans="18:18" x14ac:dyDescent="0.25">
      <c r="R55177" s="15">
        <v>3</v>
      </c>
    </row>
    <row r="55178" spans="18:18" x14ac:dyDescent="0.25">
      <c r="R55178" s="15">
        <v>3</v>
      </c>
    </row>
    <row r="55179" spans="18:18" x14ac:dyDescent="0.25">
      <c r="R55179" s="15">
        <v>3</v>
      </c>
    </row>
    <row r="55180" spans="18:18" x14ac:dyDescent="0.25">
      <c r="R55180" s="15">
        <v>3</v>
      </c>
    </row>
    <row r="55181" spans="18:18" x14ac:dyDescent="0.25">
      <c r="R55181" s="15">
        <v>3</v>
      </c>
    </row>
    <row r="55182" spans="18:18" x14ac:dyDescent="0.25">
      <c r="R55182" s="15">
        <v>3</v>
      </c>
    </row>
    <row r="55183" spans="18:18" x14ac:dyDescent="0.25">
      <c r="R55183" s="15">
        <v>3</v>
      </c>
    </row>
    <row r="55184" spans="18:18" x14ac:dyDescent="0.25">
      <c r="R55184" s="15">
        <v>3</v>
      </c>
    </row>
    <row r="55185" spans="18:18" x14ac:dyDescent="0.25">
      <c r="R55185" s="15">
        <v>3</v>
      </c>
    </row>
    <row r="55186" spans="18:18" x14ac:dyDescent="0.25">
      <c r="R55186" s="15">
        <v>3</v>
      </c>
    </row>
    <row r="55187" spans="18:18" x14ac:dyDescent="0.25">
      <c r="R55187" s="15">
        <v>3</v>
      </c>
    </row>
    <row r="55188" spans="18:18" x14ac:dyDescent="0.25">
      <c r="R55188" s="15">
        <v>3</v>
      </c>
    </row>
    <row r="55189" spans="18:18" x14ac:dyDescent="0.25">
      <c r="R55189" s="15">
        <v>3</v>
      </c>
    </row>
    <row r="55190" spans="18:18" x14ac:dyDescent="0.25">
      <c r="R55190" s="15">
        <v>3</v>
      </c>
    </row>
    <row r="55191" spans="18:18" x14ac:dyDescent="0.25">
      <c r="R55191" s="15">
        <v>3</v>
      </c>
    </row>
    <row r="55192" spans="18:18" x14ac:dyDescent="0.25">
      <c r="R55192" s="15">
        <v>3</v>
      </c>
    </row>
    <row r="55193" spans="18:18" x14ac:dyDescent="0.25">
      <c r="R55193" s="15">
        <v>3</v>
      </c>
    </row>
    <row r="55194" spans="18:18" x14ac:dyDescent="0.25">
      <c r="R55194" s="15">
        <v>3</v>
      </c>
    </row>
    <row r="55195" spans="18:18" x14ac:dyDescent="0.25">
      <c r="R55195" s="15">
        <v>3</v>
      </c>
    </row>
    <row r="55196" spans="18:18" x14ac:dyDescent="0.25">
      <c r="R55196" s="15">
        <v>3</v>
      </c>
    </row>
    <row r="55197" spans="18:18" x14ac:dyDescent="0.25">
      <c r="R55197" s="15">
        <v>3</v>
      </c>
    </row>
    <row r="55198" spans="18:18" x14ac:dyDescent="0.25">
      <c r="R55198" s="15">
        <v>3</v>
      </c>
    </row>
    <row r="55199" spans="18:18" x14ac:dyDescent="0.25">
      <c r="R55199" s="15">
        <v>3</v>
      </c>
    </row>
    <row r="55200" spans="18:18" x14ac:dyDescent="0.25">
      <c r="R55200" s="15">
        <v>3</v>
      </c>
    </row>
    <row r="55201" spans="18:18" x14ac:dyDescent="0.25">
      <c r="R55201" s="15">
        <v>3</v>
      </c>
    </row>
    <row r="55202" spans="18:18" x14ac:dyDescent="0.25">
      <c r="R55202" s="15">
        <v>3</v>
      </c>
    </row>
    <row r="55203" spans="18:18" x14ac:dyDescent="0.25">
      <c r="R55203" s="15">
        <v>3</v>
      </c>
    </row>
    <row r="55204" spans="18:18" x14ac:dyDescent="0.25">
      <c r="R55204" s="15">
        <v>3</v>
      </c>
    </row>
    <row r="55205" spans="18:18" x14ac:dyDescent="0.25">
      <c r="R55205" s="15">
        <v>3</v>
      </c>
    </row>
    <row r="55206" spans="18:18" x14ac:dyDescent="0.25">
      <c r="R55206" s="15">
        <v>3</v>
      </c>
    </row>
    <row r="55207" spans="18:18" x14ac:dyDescent="0.25">
      <c r="R55207" s="15">
        <v>3</v>
      </c>
    </row>
    <row r="55208" spans="18:18" x14ac:dyDescent="0.25">
      <c r="R55208" s="15">
        <v>3</v>
      </c>
    </row>
    <row r="55209" spans="18:18" x14ac:dyDescent="0.25">
      <c r="R55209" s="15">
        <v>3</v>
      </c>
    </row>
    <row r="55210" spans="18:18" x14ac:dyDescent="0.25">
      <c r="R55210" s="15">
        <v>3</v>
      </c>
    </row>
    <row r="55211" spans="18:18" x14ac:dyDescent="0.25">
      <c r="R55211" s="15">
        <v>3</v>
      </c>
    </row>
    <row r="55212" spans="18:18" x14ac:dyDescent="0.25">
      <c r="R55212" s="15">
        <v>3</v>
      </c>
    </row>
    <row r="55213" spans="18:18" x14ac:dyDescent="0.25">
      <c r="R55213" s="15">
        <v>3</v>
      </c>
    </row>
    <row r="55214" spans="18:18" x14ac:dyDescent="0.25">
      <c r="R55214" s="15">
        <v>3</v>
      </c>
    </row>
    <row r="55215" spans="18:18" x14ac:dyDescent="0.25">
      <c r="R55215" s="15">
        <v>3</v>
      </c>
    </row>
    <row r="55216" spans="18:18" x14ac:dyDescent="0.25">
      <c r="R55216" s="15">
        <v>3</v>
      </c>
    </row>
    <row r="55217" spans="18:18" x14ac:dyDescent="0.25">
      <c r="R55217" s="15">
        <v>3</v>
      </c>
    </row>
    <row r="55218" spans="18:18" x14ac:dyDescent="0.25">
      <c r="R55218" s="15">
        <v>3</v>
      </c>
    </row>
    <row r="55219" spans="18:18" x14ac:dyDescent="0.25">
      <c r="R55219" s="15">
        <v>3</v>
      </c>
    </row>
    <row r="55220" spans="18:18" x14ac:dyDescent="0.25">
      <c r="R55220" s="15">
        <v>3</v>
      </c>
    </row>
    <row r="55221" spans="18:18" x14ac:dyDescent="0.25">
      <c r="R55221" s="15">
        <v>3</v>
      </c>
    </row>
    <row r="55222" spans="18:18" x14ac:dyDescent="0.25">
      <c r="R55222" s="15">
        <v>3</v>
      </c>
    </row>
    <row r="55223" spans="18:18" x14ac:dyDescent="0.25">
      <c r="R55223" s="15">
        <v>3</v>
      </c>
    </row>
    <row r="55224" spans="18:18" x14ac:dyDescent="0.25">
      <c r="R55224" s="15">
        <v>3</v>
      </c>
    </row>
    <row r="55225" spans="18:18" x14ac:dyDescent="0.25">
      <c r="R55225" s="15">
        <v>3</v>
      </c>
    </row>
    <row r="55226" spans="18:18" x14ac:dyDescent="0.25">
      <c r="R55226" s="15">
        <v>3</v>
      </c>
    </row>
    <row r="55227" spans="18:18" x14ac:dyDescent="0.25">
      <c r="R55227" s="15">
        <v>3</v>
      </c>
    </row>
    <row r="55228" spans="18:18" x14ac:dyDescent="0.25">
      <c r="R55228" s="15">
        <v>3</v>
      </c>
    </row>
    <row r="55229" spans="18:18" x14ac:dyDescent="0.25">
      <c r="R55229" s="15">
        <v>3</v>
      </c>
    </row>
    <row r="55230" spans="18:18" x14ac:dyDescent="0.25">
      <c r="R55230" s="15">
        <v>3</v>
      </c>
    </row>
    <row r="55231" spans="18:18" x14ac:dyDescent="0.25">
      <c r="R55231" s="15">
        <v>3</v>
      </c>
    </row>
    <row r="55232" spans="18:18" x14ac:dyDescent="0.25">
      <c r="R55232" s="15">
        <v>3</v>
      </c>
    </row>
    <row r="55233" spans="18:18" x14ac:dyDescent="0.25">
      <c r="R55233" s="15">
        <v>3</v>
      </c>
    </row>
    <row r="55234" spans="18:18" x14ac:dyDescent="0.25">
      <c r="R55234" s="15">
        <v>3</v>
      </c>
    </row>
    <row r="55235" spans="18:18" x14ac:dyDescent="0.25">
      <c r="R55235" s="15">
        <v>3</v>
      </c>
    </row>
    <row r="55236" spans="18:18" x14ac:dyDescent="0.25">
      <c r="R55236" s="15">
        <v>3</v>
      </c>
    </row>
    <row r="55237" spans="18:18" x14ac:dyDescent="0.25">
      <c r="R55237" s="15">
        <v>3</v>
      </c>
    </row>
    <row r="55238" spans="18:18" x14ac:dyDescent="0.25">
      <c r="R55238" s="15">
        <v>3</v>
      </c>
    </row>
    <row r="55239" spans="18:18" x14ac:dyDescent="0.25">
      <c r="R55239" s="15">
        <v>3</v>
      </c>
    </row>
    <row r="55240" spans="18:18" x14ac:dyDescent="0.25">
      <c r="R55240" s="15">
        <v>3</v>
      </c>
    </row>
    <row r="55241" spans="18:18" x14ac:dyDescent="0.25">
      <c r="R55241" s="15">
        <v>3</v>
      </c>
    </row>
    <row r="55242" spans="18:18" x14ac:dyDescent="0.25">
      <c r="R55242" s="15">
        <v>3</v>
      </c>
    </row>
    <row r="55243" spans="18:18" x14ac:dyDescent="0.25">
      <c r="R55243" s="15">
        <v>3</v>
      </c>
    </row>
    <row r="55244" spans="18:18" x14ac:dyDescent="0.25">
      <c r="R55244" s="15">
        <v>3</v>
      </c>
    </row>
    <row r="55245" spans="18:18" x14ac:dyDescent="0.25">
      <c r="R55245" s="15">
        <v>3</v>
      </c>
    </row>
    <row r="55246" spans="18:18" x14ac:dyDescent="0.25">
      <c r="R55246" s="15">
        <v>3</v>
      </c>
    </row>
    <row r="55247" spans="18:18" x14ac:dyDescent="0.25">
      <c r="R55247" s="15">
        <v>3</v>
      </c>
    </row>
    <row r="55248" spans="18:18" x14ac:dyDescent="0.25">
      <c r="R55248" s="15">
        <v>3</v>
      </c>
    </row>
    <row r="55249" spans="18:18" x14ac:dyDescent="0.25">
      <c r="R55249" s="15">
        <v>3</v>
      </c>
    </row>
    <row r="55250" spans="18:18" x14ac:dyDescent="0.25">
      <c r="R55250" s="15">
        <v>3</v>
      </c>
    </row>
    <row r="55251" spans="18:18" x14ac:dyDescent="0.25">
      <c r="R55251" s="15">
        <v>3</v>
      </c>
    </row>
    <row r="55252" spans="18:18" x14ac:dyDescent="0.25">
      <c r="R55252" s="15">
        <v>3</v>
      </c>
    </row>
    <row r="55253" spans="18:18" x14ac:dyDescent="0.25">
      <c r="R55253" s="15">
        <v>3</v>
      </c>
    </row>
    <row r="55254" spans="18:18" x14ac:dyDescent="0.25">
      <c r="R55254" s="15">
        <v>3</v>
      </c>
    </row>
    <row r="55255" spans="18:18" x14ac:dyDescent="0.25">
      <c r="R55255" s="15">
        <v>3</v>
      </c>
    </row>
    <row r="55256" spans="18:18" x14ac:dyDescent="0.25">
      <c r="R55256" s="15">
        <v>3</v>
      </c>
    </row>
    <row r="55257" spans="18:18" x14ac:dyDescent="0.25">
      <c r="R55257" s="15">
        <v>3</v>
      </c>
    </row>
    <row r="55258" spans="18:18" x14ac:dyDescent="0.25">
      <c r="R55258" s="15">
        <v>3</v>
      </c>
    </row>
    <row r="55259" spans="18:18" x14ac:dyDescent="0.25">
      <c r="R55259" s="15">
        <v>3</v>
      </c>
    </row>
    <row r="55260" spans="18:18" x14ac:dyDescent="0.25">
      <c r="R55260" s="15">
        <v>3</v>
      </c>
    </row>
    <row r="55261" spans="18:18" x14ac:dyDescent="0.25">
      <c r="R55261" s="15">
        <v>3</v>
      </c>
    </row>
    <row r="55262" spans="18:18" x14ac:dyDescent="0.25">
      <c r="R55262" s="15">
        <v>3</v>
      </c>
    </row>
    <row r="55263" spans="18:18" x14ac:dyDescent="0.25">
      <c r="R55263" s="15">
        <v>3</v>
      </c>
    </row>
    <row r="55264" spans="18:18" x14ac:dyDescent="0.25">
      <c r="R55264" s="15">
        <v>3</v>
      </c>
    </row>
    <row r="55265" spans="18:18" x14ac:dyDescent="0.25">
      <c r="R55265" s="15">
        <v>3</v>
      </c>
    </row>
    <row r="55266" spans="18:18" x14ac:dyDescent="0.25">
      <c r="R55266" s="15">
        <v>3</v>
      </c>
    </row>
    <row r="55267" spans="18:18" x14ac:dyDescent="0.25">
      <c r="R55267" s="15">
        <v>3</v>
      </c>
    </row>
    <row r="55268" spans="18:18" x14ac:dyDescent="0.25">
      <c r="R55268" s="15">
        <v>3</v>
      </c>
    </row>
    <row r="55269" spans="18:18" x14ac:dyDescent="0.25">
      <c r="R55269" s="15">
        <v>3</v>
      </c>
    </row>
    <row r="55270" spans="18:18" x14ac:dyDescent="0.25">
      <c r="R55270" s="15">
        <v>3</v>
      </c>
    </row>
    <row r="55271" spans="18:18" x14ac:dyDescent="0.25">
      <c r="R55271" s="15">
        <v>3</v>
      </c>
    </row>
    <row r="55272" spans="18:18" x14ac:dyDescent="0.25">
      <c r="R55272" s="15">
        <v>3</v>
      </c>
    </row>
    <row r="55273" spans="18:18" x14ac:dyDescent="0.25">
      <c r="R55273" s="15">
        <v>3</v>
      </c>
    </row>
    <row r="55274" spans="18:18" x14ac:dyDescent="0.25">
      <c r="R55274" s="15">
        <v>4</v>
      </c>
    </row>
    <row r="55275" spans="18:18" x14ac:dyDescent="0.25">
      <c r="R55275" s="15">
        <v>4</v>
      </c>
    </row>
    <row r="55276" spans="18:18" x14ac:dyDescent="0.25">
      <c r="R55276" s="15">
        <v>4</v>
      </c>
    </row>
    <row r="55277" spans="18:18" x14ac:dyDescent="0.25">
      <c r="R55277" s="15">
        <v>4</v>
      </c>
    </row>
    <row r="55278" spans="18:18" x14ac:dyDescent="0.25">
      <c r="R55278" s="15">
        <v>4</v>
      </c>
    </row>
    <row r="55279" spans="18:18" x14ac:dyDescent="0.25">
      <c r="R55279" s="15">
        <v>4</v>
      </c>
    </row>
    <row r="55280" spans="18:18" x14ac:dyDescent="0.25">
      <c r="R55280" s="15">
        <v>4</v>
      </c>
    </row>
    <row r="55281" spans="18:18" x14ac:dyDescent="0.25">
      <c r="R55281" s="15">
        <v>4</v>
      </c>
    </row>
    <row r="55282" spans="18:18" x14ac:dyDescent="0.25">
      <c r="R55282" s="15">
        <v>4</v>
      </c>
    </row>
    <row r="55283" spans="18:18" x14ac:dyDescent="0.25">
      <c r="R55283" s="15">
        <v>4</v>
      </c>
    </row>
    <row r="55284" spans="18:18" x14ac:dyDescent="0.25">
      <c r="R55284" s="15">
        <v>4</v>
      </c>
    </row>
    <row r="55285" spans="18:18" x14ac:dyDescent="0.25">
      <c r="R55285" s="15">
        <v>3</v>
      </c>
    </row>
    <row r="55286" spans="18:18" x14ac:dyDescent="0.25">
      <c r="R55286" s="15">
        <v>3</v>
      </c>
    </row>
    <row r="55287" spans="18:18" x14ac:dyDescent="0.25">
      <c r="R55287" s="15">
        <v>3</v>
      </c>
    </row>
    <row r="55288" spans="18:18" x14ac:dyDescent="0.25">
      <c r="R55288" s="15">
        <v>3</v>
      </c>
    </row>
    <row r="55289" spans="18:18" x14ac:dyDescent="0.25">
      <c r="R55289" s="15">
        <v>3</v>
      </c>
    </row>
    <row r="55290" spans="18:18" x14ac:dyDescent="0.25">
      <c r="R55290" s="15">
        <v>3</v>
      </c>
    </row>
    <row r="55291" spans="18:18" x14ac:dyDescent="0.25">
      <c r="R55291" s="15">
        <v>3</v>
      </c>
    </row>
    <row r="55292" spans="18:18" x14ac:dyDescent="0.25">
      <c r="R55292" s="15">
        <v>3</v>
      </c>
    </row>
    <row r="55293" spans="18:18" x14ac:dyDescent="0.25">
      <c r="R55293" s="15">
        <v>3</v>
      </c>
    </row>
    <row r="55294" spans="18:18" x14ac:dyDescent="0.25">
      <c r="R55294" s="15">
        <v>3</v>
      </c>
    </row>
    <row r="55295" spans="18:18" x14ac:dyDescent="0.25">
      <c r="R55295" s="15">
        <v>3</v>
      </c>
    </row>
    <row r="55296" spans="18:18" x14ac:dyDescent="0.25">
      <c r="R55296" s="15">
        <v>3</v>
      </c>
    </row>
    <row r="55297" spans="18:18" x14ac:dyDescent="0.25">
      <c r="R55297" s="15">
        <v>3</v>
      </c>
    </row>
    <row r="55298" spans="18:18" x14ac:dyDescent="0.25">
      <c r="R55298" s="15">
        <v>3</v>
      </c>
    </row>
    <row r="55299" spans="18:18" x14ac:dyDescent="0.25">
      <c r="R55299" s="15">
        <v>3</v>
      </c>
    </row>
    <row r="55300" spans="18:18" x14ac:dyDescent="0.25">
      <c r="R55300" s="15">
        <v>3</v>
      </c>
    </row>
    <row r="55301" spans="18:18" x14ac:dyDescent="0.25">
      <c r="R55301" s="15">
        <v>3</v>
      </c>
    </row>
    <row r="55302" spans="18:18" x14ac:dyDescent="0.25">
      <c r="R55302" s="15">
        <v>3</v>
      </c>
    </row>
    <row r="55303" spans="18:18" x14ac:dyDescent="0.25">
      <c r="R55303" s="15">
        <v>3</v>
      </c>
    </row>
    <row r="55304" spans="18:18" x14ac:dyDescent="0.25">
      <c r="R55304" s="15">
        <v>3</v>
      </c>
    </row>
    <row r="55305" spans="18:18" x14ac:dyDescent="0.25">
      <c r="R55305" s="15">
        <v>3</v>
      </c>
    </row>
    <row r="55306" spans="18:18" x14ac:dyDescent="0.25">
      <c r="R55306" s="15">
        <v>3</v>
      </c>
    </row>
    <row r="55307" spans="18:18" x14ac:dyDescent="0.25">
      <c r="R55307" s="15">
        <v>3</v>
      </c>
    </row>
    <row r="55308" spans="18:18" x14ac:dyDescent="0.25">
      <c r="R55308" s="15">
        <v>2</v>
      </c>
    </row>
    <row r="55309" spans="18:18" x14ac:dyDescent="0.25">
      <c r="R55309" s="15">
        <v>2</v>
      </c>
    </row>
    <row r="55310" spans="18:18" x14ac:dyDescent="0.25">
      <c r="R55310" s="15">
        <v>2</v>
      </c>
    </row>
    <row r="55311" spans="18:18" x14ac:dyDescent="0.25">
      <c r="R55311" s="15">
        <v>2</v>
      </c>
    </row>
    <row r="55312" spans="18:18" x14ac:dyDescent="0.25">
      <c r="R55312" s="15">
        <v>2</v>
      </c>
    </row>
    <row r="55313" spans="18:18" x14ac:dyDescent="0.25">
      <c r="R55313" s="15">
        <v>3</v>
      </c>
    </row>
    <row r="55314" spans="18:18" x14ac:dyDescent="0.25">
      <c r="R55314" s="15">
        <v>3</v>
      </c>
    </row>
    <row r="55315" spans="18:18" x14ac:dyDescent="0.25">
      <c r="R55315" s="15">
        <v>3</v>
      </c>
    </row>
    <row r="55316" spans="18:18" x14ac:dyDescent="0.25">
      <c r="R55316" s="15">
        <v>3</v>
      </c>
    </row>
    <row r="55317" spans="18:18" x14ac:dyDescent="0.25">
      <c r="R55317" s="15">
        <v>3</v>
      </c>
    </row>
    <row r="55318" spans="18:18" x14ac:dyDescent="0.25">
      <c r="R55318" s="15">
        <v>3</v>
      </c>
    </row>
    <row r="55319" spans="18:18" x14ac:dyDescent="0.25">
      <c r="R55319" s="15">
        <v>3</v>
      </c>
    </row>
    <row r="55320" spans="18:18" x14ac:dyDescent="0.25">
      <c r="R55320" s="15">
        <v>3</v>
      </c>
    </row>
    <row r="55321" spans="18:18" x14ac:dyDescent="0.25">
      <c r="R55321" s="15">
        <v>3</v>
      </c>
    </row>
    <row r="55322" spans="18:18" x14ac:dyDescent="0.25">
      <c r="R55322" s="15">
        <v>3</v>
      </c>
    </row>
    <row r="55323" spans="18:18" x14ac:dyDescent="0.25">
      <c r="R55323" s="15">
        <v>3</v>
      </c>
    </row>
    <row r="55324" spans="18:18" x14ac:dyDescent="0.25">
      <c r="R55324" s="15">
        <v>3</v>
      </c>
    </row>
    <row r="55325" spans="18:18" x14ac:dyDescent="0.25">
      <c r="R55325" s="15">
        <v>3</v>
      </c>
    </row>
    <row r="55326" spans="18:18" x14ac:dyDescent="0.25">
      <c r="R55326" s="15">
        <v>3</v>
      </c>
    </row>
    <row r="55327" spans="18:18" x14ac:dyDescent="0.25">
      <c r="R55327" s="15">
        <v>3</v>
      </c>
    </row>
    <row r="55328" spans="18:18" x14ac:dyDescent="0.25">
      <c r="R55328" s="15">
        <v>3</v>
      </c>
    </row>
    <row r="55329" spans="18:18" x14ac:dyDescent="0.25">
      <c r="R55329" s="15">
        <v>3</v>
      </c>
    </row>
    <row r="55330" spans="18:18" x14ac:dyDescent="0.25">
      <c r="R55330" s="15">
        <v>3</v>
      </c>
    </row>
    <row r="55331" spans="18:18" x14ac:dyDescent="0.25">
      <c r="R55331" s="15">
        <v>3</v>
      </c>
    </row>
    <row r="55332" spans="18:18" x14ac:dyDescent="0.25">
      <c r="R55332" s="15">
        <v>3</v>
      </c>
    </row>
    <row r="55333" spans="18:18" x14ac:dyDescent="0.25">
      <c r="R55333" s="15">
        <v>3</v>
      </c>
    </row>
    <row r="55334" spans="18:18" x14ac:dyDescent="0.25">
      <c r="R55334" s="15">
        <v>3</v>
      </c>
    </row>
    <row r="55335" spans="18:18" x14ac:dyDescent="0.25">
      <c r="R55335" s="15">
        <v>3</v>
      </c>
    </row>
    <row r="55336" spans="18:18" x14ac:dyDescent="0.25">
      <c r="R55336" s="15">
        <v>3</v>
      </c>
    </row>
    <row r="55337" spans="18:18" x14ac:dyDescent="0.25">
      <c r="R55337" s="15">
        <v>3</v>
      </c>
    </row>
    <row r="55338" spans="18:18" x14ac:dyDescent="0.25">
      <c r="R55338" s="15">
        <v>3</v>
      </c>
    </row>
    <row r="55339" spans="18:18" x14ac:dyDescent="0.25">
      <c r="R55339" s="15">
        <v>3</v>
      </c>
    </row>
    <row r="55340" spans="18:18" x14ac:dyDescent="0.25">
      <c r="R55340" s="15">
        <v>3</v>
      </c>
    </row>
    <row r="55341" spans="18:18" x14ac:dyDescent="0.25">
      <c r="R55341" s="15">
        <v>3</v>
      </c>
    </row>
    <row r="55342" spans="18:18" x14ac:dyDescent="0.25">
      <c r="R55342" s="15">
        <v>3</v>
      </c>
    </row>
    <row r="55343" spans="18:18" x14ac:dyDescent="0.25">
      <c r="R55343" s="15">
        <v>3</v>
      </c>
    </row>
    <row r="55344" spans="18:18" x14ac:dyDescent="0.25">
      <c r="R55344" s="15">
        <v>3</v>
      </c>
    </row>
    <row r="55345" spans="18:18" x14ac:dyDescent="0.25">
      <c r="R55345" s="15">
        <v>3</v>
      </c>
    </row>
    <row r="55346" spans="18:18" x14ac:dyDescent="0.25">
      <c r="R55346" s="15">
        <v>3</v>
      </c>
    </row>
    <row r="55347" spans="18:18" x14ac:dyDescent="0.25">
      <c r="R55347" s="15">
        <v>3</v>
      </c>
    </row>
    <row r="55348" spans="18:18" x14ac:dyDescent="0.25">
      <c r="R55348" s="15">
        <v>3</v>
      </c>
    </row>
    <row r="55349" spans="18:18" x14ac:dyDescent="0.25">
      <c r="R55349" s="15">
        <v>3</v>
      </c>
    </row>
    <row r="55350" spans="18:18" x14ac:dyDescent="0.25">
      <c r="R55350" s="15">
        <v>3</v>
      </c>
    </row>
    <row r="55351" spans="18:18" x14ac:dyDescent="0.25">
      <c r="R55351" s="15">
        <v>3</v>
      </c>
    </row>
    <row r="55352" spans="18:18" x14ac:dyDescent="0.25">
      <c r="R55352" s="15">
        <v>3</v>
      </c>
    </row>
    <row r="55353" spans="18:18" x14ac:dyDescent="0.25">
      <c r="R55353" s="15">
        <v>3</v>
      </c>
    </row>
    <row r="55354" spans="18:18" x14ac:dyDescent="0.25">
      <c r="R55354" s="15">
        <v>3</v>
      </c>
    </row>
    <row r="55355" spans="18:18" x14ac:dyDescent="0.25">
      <c r="R55355" s="15">
        <v>3</v>
      </c>
    </row>
    <row r="55356" spans="18:18" x14ac:dyDescent="0.25">
      <c r="R55356" s="15">
        <v>3</v>
      </c>
    </row>
    <row r="55357" spans="18:18" x14ac:dyDescent="0.25">
      <c r="R55357" s="15">
        <v>3</v>
      </c>
    </row>
    <row r="55358" spans="18:18" x14ac:dyDescent="0.25">
      <c r="R55358" s="15">
        <v>3</v>
      </c>
    </row>
    <row r="55359" spans="18:18" x14ac:dyDescent="0.25">
      <c r="R55359" s="15">
        <v>3</v>
      </c>
    </row>
    <row r="55360" spans="18:18" x14ac:dyDescent="0.25">
      <c r="R55360" s="15">
        <v>3</v>
      </c>
    </row>
    <row r="55361" spans="18:18" x14ac:dyDescent="0.25">
      <c r="R55361" s="15">
        <v>3</v>
      </c>
    </row>
    <row r="55362" spans="18:18" x14ac:dyDescent="0.25">
      <c r="R55362" s="15">
        <v>3</v>
      </c>
    </row>
    <row r="55363" spans="18:18" x14ac:dyDescent="0.25">
      <c r="R55363" s="15">
        <v>3</v>
      </c>
    </row>
    <row r="55364" spans="18:18" x14ac:dyDescent="0.25">
      <c r="R55364" s="15">
        <v>3</v>
      </c>
    </row>
    <row r="55365" spans="18:18" x14ac:dyDescent="0.25">
      <c r="R55365" s="15">
        <v>3</v>
      </c>
    </row>
    <row r="55366" spans="18:18" x14ac:dyDescent="0.25">
      <c r="R55366" s="15">
        <v>3</v>
      </c>
    </row>
    <row r="55367" spans="18:18" x14ac:dyDescent="0.25">
      <c r="R55367" s="15">
        <v>3</v>
      </c>
    </row>
    <row r="55368" spans="18:18" x14ac:dyDescent="0.25">
      <c r="R55368" s="15">
        <v>3</v>
      </c>
    </row>
    <row r="55369" spans="18:18" x14ac:dyDescent="0.25">
      <c r="R55369" s="15">
        <v>3</v>
      </c>
    </row>
    <row r="55370" spans="18:18" x14ac:dyDescent="0.25">
      <c r="R55370" s="15">
        <v>3</v>
      </c>
    </row>
    <row r="55371" spans="18:18" x14ac:dyDescent="0.25">
      <c r="R55371" s="15">
        <v>3</v>
      </c>
    </row>
    <row r="55372" spans="18:18" x14ac:dyDescent="0.25">
      <c r="R55372" s="15">
        <v>3</v>
      </c>
    </row>
    <row r="55373" spans="18:18" x14ac:dyDescent="0.25">
      <c r="R55373" s="15">
        <v>3</v>
      </c>
    </row>
    <row r="55374" spans="18:18" x14ac:dyDescent="0.25">
      <c r="R55374" s="15">
        <v>3</v>
      </c>
    </row>
    <row r="55375" spans="18:18" x14ac:dyDescent="0.25">
      <c r="R55375" s="15">
        <v>3</v>
      </c>
    </row>
    <row r="55376" spans="18:18" x14ac:dyDescent="0.25">
      <c r="R55376" s="15">
        <v>3</v>
      </c>
    </row>
    <row r="55377" spans="18:18" x14ac:dyDescent="0.25">
      <c r="R55377" s="15">
        <v>3</v>
      </c>
    </row>
    <row r="55378" spans="18:18" x14ac:dyDescent="0.25">
      <c r="R55378" s="15">
        <v>3</v>
      </c>
    </row>
    <row r="55379" spans="18:18" x14ac:dyDescent="0.25">
      <c r="R55379" s="15">
        <v>3</v>
      </c>
    </row>
    <row r="55380" spans="18:18" x14ac:dyDescent="0.25">
      <c r="R55380" s="15">
        <v>3</v>
      </c>
    </row>
    <row r="55381" spans="18:18" x14ac:dyDescent="0.25">
      <c r="R55381" s="15">
        <v>3</v>
      </c>
    </row>
    <row r="55382" spans="18:18" x14ac:dyDescent="0.25">
      <c r="R55382" s="15">
        <v>3</v>
      </c>
    </row>
    <row r="55383" spans="18:18" x14ac:dyDescent="0.25">
      <c r="R55383" s="15">
        <v>3</v>
      </c>
    </row>
    <row r="55384" spans="18:18" x14ac:dyDescent="0.25">
      <c r="R55384" s="15">
        <v>3</v>
      </c>
    </row>
    <row r="55385" spans="18:18" x14ac:dyDescent="0.25">
      <c r="R55385" s="15">
        <v>3</v>
      </c>
    </row>
    <row r="55386" spans="18:18" x14ac:dyDescent="0.25">
      <c r="R55386" s="15">
        <v>3</v>
      </c>
    </row>
    <row r="55387" spans="18:18" x14ac:dyDescent="0.25">
      <c r="R55387" s="15">
        <v>3</v>
      </c>
    </row>
    <row r="55388" spans="18:18" x14ac:dyDescent="0.25">
      <c r="R55388" s="15">
        <v>3</v>
      </c>
    </row>
    <row r="55389" spans="18:18" x14ac:dyDescent="0.25">
      <c r="R55389" s="15">
        <v>3</v>
      </c>
    </row>
    <row r="55390" spans="18:18" x14ac:dyDescent="0.25">
      <c r="R55390" s="15">
        <v>3</v>
      </c>
    </row>
    <row r="55391" spans="18:18" x14ac:dyDescent="0.25">
      <c r="R55391" s="15">
        <v>3</v>
      </c>
    </row>
    <row r="55392" spans="18:18" x14ac:dyDescent="0.25">
      <c r="R55392" s="15">
        <v>5</v>
      </c>
    </row>
    <row r="55393" spans="18:18" x14ac:dyDescent="0.25">
      <c r="R55393" s="15">
        <v>5</v>
      </c>
    </row>
    <row r="55394" spans="18:18" x14ac:dyDescent="0.25">
      <c r="R55394" s="15">
        <v>5</v>
      </c>
    </row>
    <row r="55395" spans="18:18" x14ac:dyDescent="0.25">
      <c r="R55395" s="15">
        <v>5</v>
      </c>
    </row>
    <row r="55396" spans="18:18" x14ac:dyDescent="0.25">
      <c r="R55396" s="15">
        <v>5</v>
      </c>
    </row>
    <row r="55397" spans="18:18" x14ac:dyDescent="0.25">
      <c r="R55397" s="15">
        <v>5</v>
      </c>
    </row>
    <row r="55398" spans="18:18" x14ac:dyDescent="0.25">
      <c r="R55398" s="15">
        <v>5</v>
      </c>
    </row>
    <row r="55399" spans="18:18" x14ac:dyDescent="0.25">
      <c r="R55399" s="15">
        <v>5</v>
      </c>
    </row>
    <row r="55400" spans="18:18" x14ac:dyDescent="0.25">
      <c r="R55400" s="15">
        <v>5</v>
      </c>
    </row>
    <row r="55401" spans="18:18" x14ac:dyDescent="0.25">
      <c r="R55401" s="15">
        <v>5</v>
      </c>
    </row>
    <row r="55402" spans="18:18" x14ac:dyDescent="0.25">
      <c r="R55402" s="15">
        <v>5</v>
      </c>
    </row>
    <row r="55403" spans="18:18" x14ac:dyDescent="0.25">
      <c r="R55403" s="15">
        <v>5</v>
      </c>
    </row>
    <row r="55404" spans="18:18" x14ac:dyDescent="0.25">
      <c r="R55404" s="15">
        <v>5</v>
      </c>
    </row>
    <row r="55405" spans="18:18" x14ac:dyDescent="0.25">
      <c r="R55405" s="15">
        <v>5</v>
      </c>
    </row>
    <row r="55406" spans="18:18" x14ac:dyDescent="0.25">
      <c r="R55406" s="15">
        <v>5</v>
      </c>
    </row>
    <row r="55407" spans="18:18" x14ac:dyDescent="0.25">
      <c r="R55407" s="15">
        <v>5</v>
      </c>
    </row>
    <row r="55408" spans="18:18" x14ac:dyDescent="0.25">
      <c r="R55408" s="15">
        <v>5</v>
      </c>
    </row>
    <row r="55409" spans="18:18" x14ac:dyDescent="0.25">
      <c r="R55409" s="15">
        <v>5</v>
      </c>
    </row>
    <row r="55410" spans="18:18" x14ac:dyDescent="0.25">
      <c r="R55410" s="15">
        <v>5</v>
      </c>
    </row>
    <row r="55411" spans="18:18" x14ac:dyDescent="0.25">
      <c r="R55411" s="15">
        <v>5</v>
      </c>
    </row>
    <row r="55412" spans="18:18" x14ac:dyDescent="0.25">
      <c r="R55412" s="15">
        <v>5</v>
      </c>
    </row>
    <row r="55413" spans="18:18" x14ac:dyDescent="0.25">
      <c r="R55413" s="15">
        <v>3</v>
      </c>
    </row>
    <row r="55414" spans="18:18" x14ac:dyDescent="0.25">
      <c r="R55414" s="15">
        <v>3</v>
      </c>
    </row>
    <row r="55415" spans="18:18" x14ac:dyDescent="0.25">
      <c r="R55415" s="15">
        <v>3</v>
      </c>
    </row>
    <row r="55416" spans="18:18" x14ac:dyDescent="0.25">
      <c r="R55416" s="15">
        <v>3</v>
      </c>
    </row>
    <row r="55417" spans="18:18" x14ac:dyDescent="0.25">
      <c r="R55417" s="15">
        <v>3</v>
      </c>
    </row>
    <row r="55418" spans="18:18" x14ac:dyDescent="0.25">
      <c r="R55418" s="15">
        <v>3</v>
      </c>
    </row>
    <row r="55419" spans="18:18" x14ac:dyDescent="0.25">
      <c r="R55419" s="15">
        <v>3</v>
      </c>
    </row>
    <row r="55420" spans="18:18" x14ac:dyDescent="0.25">
      <c r="R55420" s="15">
        <v>3</v>
      </c>
    </row>
    <row r="55421" spans="18:18" x14ac:dyDescent="0.25">
      <c r="R55421" s="15">
        <v>3</v>
      </c>
    </row>
    <row r="55422" spans="18:18" x14ac:dyDescent="0.25">
      <c r="R55422" s="15">
        <v>3</v>
      </c>
    </row>
    <row r="55423" spans="18:18" x14ac:dyDescent="0.25">
      <c r="R55423" s="15">
        <v>3</v>
      </c>
    </row>
    <row r="55424" spans="18:18" x14ac:dyDescent="0.25">
      <c r="R55424" s="15">
        <v>3</v>
      </c>
    </row>
    <row r="55425" spans="18:18" x14ac:dyDescent="0.25">
      <c r="R55425" s="15">
        <v>3</v>
      </c>
    </row>
    <row r="55426" spans="18:18" x14ac:dyDescent="0.25">
      <c r="R55426" s="15">
        <v>3</v>
      </c>
    </row>
    <row r="55427" spans="18:18" x14ac:dyDescent="0.25">
      <c r="R55427" s="15">
        <v>3</v>
      </c>
    </row>
    <row r="55428" spans="18:18" x14ac:dyDescent="0.25">
      <c r="R55428" s="15">
        <v>3</v>
      </c>
    </row>
    <row r="55429" spans="18:18" x14ac:dyDescent="0.25">
      <c r="R55429" s="15">
        <v>3</v>
      </c>
    </row>
    <row r="55430" spans="18:18" x14ac:dyDescent="0.25">
      <c r="R55430" s="15">
        <v>3</v>
      </c>
    </row>
    <row r="55431" spans="18:18" x14ac:dyDescent="0.25">
      <c r="R55431" s="15">
        <v>3</v>
      </c>
    </row>
    <row r="55432" spans="18:18" x14ac:dyDescent="0.25">
      <c r="R55432" s="15">
        <v>3</v>
      </c>
    </row>
    <row r="55433" spans="18:18" x14ac:dyDescent="0.25">
      <c r="R55433" s="15">
        <v>3</v>
      </c>
    </row>
    <row r="55434" spans="18:18" x14ac:dyDescent="0.25">
      <c r="R55434" s="15">
        <v>3</v>
      </c>
    </row>
    <row r="55435" spans="18:18" x14ac:dyDescent="0.25">
      <c r="R55435" s="15">
        <v>3</v>
      </c>
    </row>
    <row r="55436" spans="18:18" x14ac:dyDescent="0.25">
      <c r="R55436" s="15">
        <v>3</v>
      </c>
    </row>
    <row r="55437" spans="18:18" x14ac:dyDescent="0.25">
      <c r="R55437" s="15">
        <v>3</v>
      </c>
    </row>
    <row r="55438" spans="18:18" x14ac:dyDescent="0.25">
      <c r="R55438" s="15">
        <v>3</v>
      </c>
    </row>
    <row r="55439" spans="18:18" x14ac:dyDescent="0.25">
      <c r="R55439" s="15">
        <v>3</v>
      </c>
    </row>
    <row r="55440" spans="18:18" x14ac:dyDescent="0.25">
      <c r="R55440" s="15">
        <v>3</v>
      </c>
    </row>
    <row r="55441" spans="18:18" x14ac:dyDescent="0.25">
      <c r="R55441" s="15">
        <v>3</v>
      </c>
    </row>
    <row r="55442" spans="18:18" x14ac:dyDescent="0.25">
      <c r="R55442" s="15">
        <v>3</v>
      </c>
    </row>
    <row r="55443" spans="18:18" x14ac:dyDescent="0.25">
      <c r="R55443" s="15">
        <v>3</v>
      </c>
    </row>
    <row r="55444" spans="18:18" x14ac:dyDescent="0.25">
      <c r="R55444" s="15">
        <v>3</v>
      </c>
    </row>
    <row r="55445" spans="18:18" x14ac:dyDescent="0.25">
      <c r="R55445" s="15">
        <v>3</v>
      </c>
    </row>
    <row r="55446" spans="18:18" x14ac:dyDescent="0.25">
      <c r="R55446" s="15">
        <v>3</v>
      </c>
    </row>
    <row r="55447" spans="18:18" x14ac:dyDescent="0.25">
      <c r="R55447" s="15">
        <v>3</v>
      </c>
    </row>
    <row r="55448" spans="18:18" x14ac:dyDescent="0.25">
      <c r="R55448" s="15">
        <v>3</v>
      </c>
    </row>
    <row r="55449" spans="18:18" x14ac:dyDescent="0.25">
      <c r="R55449" s="15">
        <v>3</v>
      </c>
    </row>
    <row r="55450" spans="18:18" x14ac:dyDescent="0.25">
      <c r="R55450" s="15">
        <v>3</v>
      </c>
    </row>
    <row r="55451" spans="18:18" x14ac:dyDescent="0.25">
      <c r="R55451" s="15">
        <v>3</v>
      </c>
    </row>
    <row r="55452" spans="18:18" x14ac:dyDescent="0.25">
      <c r="R55452" s="15">
        <v>3</v>
      </c>
    </row>
    <row r="55453" spans="18:18" x14ac:dyDescent="0.25">
      <c r="R55453" s="15">
        <v>3</v>
      </c>
    </row>
    <row r="55454" spans="18:18" x14ac:dyDescent="0.25">
      <c r="R55454" s="15">
        <v>3</v>
      </c>
    </row>
    <row r="55455" spans="18:18" x14ac:dyDescent="0.25">
      <c r="R55455" s="15">
        <v>3</v>
      </c>
    </row>
    <row r="55456" spans="18:18" x14ac:dyDescent="0.25">
      <c r="R55456" s="15">
        <v>3</v>
      </c>
    </row>
    <row r="55457" spans="18:18" x14ac:dyDescent="0.25">
      <c r="R55457" s="15">
        <v>3</v>
      </c>
    </row>
    <row r="55458" spans="18:18" x14ac:dyDescent="0.25">
      <c r="R55458" s="15">
        <v>3</v>
      </c>
    </row>
    <row r="55459" spans="18:18" x14ac:dyDescent="0.25">
      <c r="R55459" s="15">
        <v>3</v>
      </c>
    </row>
    <row r="55460" spans="18:18" x14ac:dyDescent="0.25">
      <c r="R55460" s="15">
        <v>3</v>
      </c>
    </row>
    <row r="55461" spans="18:18" x14ac:dyDescent="0.25">
      <c r="R55461" s="15">
        <v>3</v>
      </c>
    </row>
    <row r="55462" spans="18:18" x14ac:dyDescent="0.25">
      <c r="R55462" s="15">
        <v>3</v>
      </c>
    </row>
    <row r="55463" spans="18:18" x14ac:dyDescent="0.25">
      <c r="R55463" s="15">
        <v>3</v>
      </c>
    </row>
    <row r="55464" spans="18:18" x14ac:dyDescent="0.25">
      <c r="R55464" s="15">
        <v>3</v>
      </c>
    </row>
    <row r="55465" spans="18:18" x14ac:dyDescent="0.25">
      <c r="R55465" s="15">
        <v>3</v>
      </c>
    </row>
    <row r="55466" spans="18:18" x14ac:dyDescent="0.25">
      <c r="R55466" s="15">
        <v>3</v>
      </c>
    </row>
    <row r="55467" spans="18:18" x14ac:dyDescent="0.25">
      <c r="R55467" s="15">
        <v>3</v>
      </c>
    </row>
    <row r="55468" spans="18:18" x14ac:dyDescent="0.25">
      <c r="R55468" s="15">
        <v>3</v>
      </c>
    </row>
    <row r="55469" spans="18:18" x14ac:dyDescent="0.25">
      <c r="R55469" s="15">
        <v>3</v>
      </c>
    </row>
    <row r="55470" spans="18:18" x14ac:dyDescent="0.25">
      <c r="R55470" s="15">
        <v>3</v>
      </c>
    </row>
    <row r="55471" spans="18:18" x14ac:dyDescent="0.25">
      <c r="R55471" s="15">
        <v>3</v>
      </c>
    </row>
    <row r="55472" spans="18:18" x14ac:dyDescent="0.25">
      <c r="R55472" s="15">
        <v>3</v>
      </c>
    </row>
    <row r="55473" spans="18:18" x14ac:dyDescent="0.25">
      <c r="R55473" s="15">
        <v>3</v>
      </c>
    </row>
    <row r="55474" spans="18:18" x14ac:dyDescent="0.25">
      <c r="R55474" s="15">
        <v>3</v>
      </c>
    </row>
    <row r="55475" spans="18:18" x14ac:dyDescent="0.25">
      <c r="R55475" s="15">
        <v>3</v>
      </c>
    </row>
    <row r="55476" spans="18:18" x14ac:dyDescent="0.25">
      <c r="R55476" s="15">
        <v>3</v>
      </c>
    </row>
    <row r="55477" spans="18:18" x14ac:dyDescent="0.25">
      <c r="R55477" s="15">
        <v>3</v>
      </c>
    </row>
    <row r="55478" spans="18:18" x14ac:dyDescent="0.25">
      <c r="R55478" s="15">
        <v>3</v>
      </c>
    </row>
    <row r="55479" spans="18:18" x14ac:dyDescent="0.25">
      <c r="R55479" s="15">
        <v>3</v>
      </c>
    </row>
    <row r="55480" spans="18:18" x14ac:dyDescent="0.25">
      <c r="R55480" s="15">
        <v>3</v>
      </c>
    </row>
    <row r="55481" spans="18:18" x14ac:dyDescent="0.25">
      <c r="R55481" s="15">
        <v>3</v>
      </c>
    </row>
    <row r="55482" spans="18:18" x14ac:dyDescent="0.25">
      <c r="R55482" s="15">
        <v>3</v>
      </c>
    </row>
    <row r="55483" spans="18:18" x14ac:dyDescent="0.25">
      <c r="R55483" s="15">
        <v>3</v>
      </c>
    </row>
    <row r="55484" spans="18:18" x14ac:dyDescent="0.25">
      <c r="R55484" s="15">
        <v>3</v>
      </c>
    </row>
    <row r="55485" spans="18:18" x14ac:dyDescent="0.25">
      <c r="R55485" s="15">
        <v>3</v>
      </c>
    </row>
    <row r="55486" spans="18:18" x14ac:dyDescent="0.25">
      <c r="R55486" s="15">
        <v>3</v>
      </c>
    </row>
    <row r="55487" spans="18:18" x14ac:dyDescent="0.25">
      <c r="R55487" s="15">
        <v>3</v>
      </c>
    </row>
    <row r="55488" spans="18:18" x14ac:dyDescent="0.25">
      <c r="R55488" s="15">
        <v>3</v>
      </c>
    </row>
    <row r="55489" spans="18:18" x14ac:dyDescent="0.25">
      <c r="R55489" s="15">
        <v>3</v>
      </c>
    </row>
    <row r="55490" spans="18:18" x14ac:dyDescent="0.25">
      <c r="R55490" s="15">
        <v>3</v>
      </c>
    </row>
    <row r="55491" spans="18:18" x14ac:dyDescent="0.25">
      <c r="R55491" s="15">
        <v>3</v>
      </c>
    </row>
    <row r="55492" spans="18:18" x14ac:dyDescent="0.25">
      <c r="R55492" s="15">
        <v>3</v>
      </c>
    </row>
    <row r="55493" spans="18:18" x14ac:dyDescent="0.25">
      <c r="R55493" s="15">
        <v>3</v>
      </c>
    </row>
    <row r="55494" spans="18:18" x14ac:dyDescent="0.25">
      <c r="R55494" s="15">
        <v>3</v>
      </c>
    </row>
    <row r="55495" spans="18:18" x14ac:dyDescent="0.25">
      <c r="R55495" s="15">
        <v>3</v>
      </c>
    </row>
    <row r="55496" spans="18:18" x14ac:dyDescent="0.25">
      <c r="R55496" s="15">
        <v>3</v>
      </c>
    </row>
    <row r="55497" spans="18:18" x14ac:dyDescent="0.25">
      <c r="R55497" s="15">
        <v>3</v>
      </c>
    </row>
    <row r="55498" spans="18:18" x14ac:dyDescent="0.25">
      <c r="R55498" s="15">
        <v>3</v>
      </c>
    </row>
    <row r="55499" spans="18:18" x14ac:dyDescent="0.25">
      <c r="R55499" s="15">
        <v>3</v>
      </c>
    </row>
    <row r="55500" spans="18:18" x14ac:dyDescent="0.25">
      <c r="R55500" s="15">
        <v>3</v>
      </c>
    </row>
    <row r="55501" spans="18:18" x14ac:dyDescent="0.25">
      <c r="R55501" s="15">
        <v>3</v>
      </c>
    </row>
    <row r="55502" spans="18:18" x14ac:dyDescent="0.25">
      <c r="R55502" s="15">
        <v>3</v>
      </c>
    </row>
    <row r="55503" spans="18:18" x14ac:dyDescent="0.25">
      <c r="R55503" s="15">
        <v>3</v>
      </c>
    </row>
    <row r="55504" spans="18:18" x14ac:dyDescent="0.25">
      <c r="R55504" s="15">
        <v>3</v>
      </c>
    </row>
    <row r="55505" spans="18:18" x14ac:dyDescent="0.25">
      <c r="R55505" s="15">
        <v>3</v>
      </c>
    </row>
    <row r="55506" spans="18:18" x14ac:dyDescent="0.25">
      <c r="R55506" s="15">
        <v>2</v>
      </c>
    </row>
    <row r="55507" spans="18:18" x14ac:dyDescent="0.25">
      <c r="R55507" s="15">
        <v>2</v>
      </c>
    </row>
    <row r="55508" spans="18:18" x14ac:dyDescent="0.25">
      <c r="R55508" s="15">
        <v>2</v>
      </c>
    </row>
    <row r="55509" spans="18:18" x14ac:dyDescent="0.25">
      <c r="R55509" s="15">
        <v>3</v>
      </c>
    </row>
    <row r="55510" spans="18:18" x14ac:dyDescent="0.25">
      <c r="R55510" s="15">
        <v>3</v>
      </c>
    </row>
    <row r="55511" spans="18:18" x14ac:dyDescent="0.25">
      <c r="R55511" s="15">
        <v>3</v>
      </c>
    </row>
    <row r="55512" spans="18:18" x14ac:dyDescent="0.25">
      <c r="R55512" s="15">
        <v>3</v>
      </c>
    </row>
    <row r="55513" spans="18:18" x14ac:dyDescent="0.25">
      <c r="R55513" s="15">
        <v>3</v>
      </c>
    </row>
    <row r="55514" spans="18:18" x14ac:dyDescent="0.25">
      <c r="R55514" s="15">
        <v>3</v>
      </c>
    </row>
    <row r="55515" spans="18:18" x14ac:dyDescent="0.25">
      <c r="R55515" s="15">
        <v>3</v>
      </c>
    </row>
    <row r="55516" spans="18:18" x14ac:dyDescent="0.25">
      <c r="R55516" s="15">
        <v>3</v>
      </c>
    </row>
    <row r="55517" spans="18:18" x14ac:dyDescent="0.25">
      <c r="R55517" s="15">
        <v>3</v>
      </c>
    </row>
    <row r="55518" spans="18:18" x14ac:dyDescent="0.25">
      <c r="R55518" s="15">
        <v>4</v>
      </c>
    </row>
    <row r="55519" spans="18:18" x14ac:dyDescent="0.25">
      <c r="R55519" s="15">
        <v>4</v>
      </c>
    </row>
    <row r="55520" spans="18:18" x14ac:dyDescent="0.25">
      <c r="R55520" s="15">
        <v>4</v>
      </c>
    </row>
    <row r="55521" spans="18:18" x14ac:dyDescent="0.25">
      <c r="R55521" s="15">
        <v>4</v>
      </c>
    </row>
    <row r="55522" spans="18:18" x14ac:dyDescent="0.25">
      <c r="R55522" s="15">
        <v>4</v>
      </c>
    </row>
    <row r="55523" spans="18:18" x14ac:dyDescent="0.25">
      <c r="R55523" s="15">
        <v>4</v>
      </c>
    </row>
    <row r="55524" spans="18:18" x14ac:dyDescent="0.25">
      <c r="R55524" s="15">
        <v>4</v>
      </c>
    </row>
    <row r="55525" spans="18:18" x14ac:dyDescent="0.25">
      <c r="R55525" s="15">
        <v>4</v>
      </c>
    </row>
    <row r="55526" spans="18:18" x14ac:dyDescent="0.25">
      <c r="R55526" s="15">
        <v>4</v>
      </c>
    </row>
    <row r="55527" spans="18:18" x14ac:dyDescent="0.25">
      <c r="R55527" s="15">
        <v>5</v>
      </c>
    </row>
    <row r="55528" spans="18:18" x14ac:dyDescent="0.25">
      <c r="R55528" s="15">
        <v>5</v>
      </c>
    </row>
    <row r="55529" spans="18:18" x14ac:dyDescent="0.25">
      <c r="R55529" s="15">
        <v>5</v>
      </c>
    </row>
    <row r="55530" spans="18:18" x14ac:dyDescent="0.25">
      <c r="R55530" s="15">
        <v>5</v>
      </c>
    </row>
    <row r="55531" spans="18:18" x14ac:dyDescent="0.25">
      <c r="R55531" s="15">
        <v>5</v>
      </c>
    </row>
    <row r="55532" spans="18:18" x14ac:dyDescent="0.25">
      <c r="R55532" s="15">
        <v>5</v>
      </c>
    </row>
    <row r="55533" spans="18:18" x14ac:dyDescent="0.25">
      <c r="R55533" s="15">
        <v>4</v>
      </c>
    </row>
    <row r="55534" spans="18:18" x14ac:dyDescent="0.25">
      <c r="R55534" s="15">
        <v>4</v>
      </c>
    </row>
    <row r="55535" spans="18:18" x14ac:dyDescent="0.25">
      <c r="R55535" s="15">
        <v>4</v>
      </c>
    </row>
    <row r="55536" spans="18:18" x14ac:dyDescent="0.25">
      <c r="R55536" s="15">
        <v>4</v>
      </c>
    </row>
    <row r="55537" spans="18:18" x14ac:dyDescent="0.25">
      <c r="R55537" s="15">
        <v>4</v>
      </c>
    </row>
    <row r="55538" spans="18:18" x14ac:dyDescent="0.25">
      <c r="R55538" s="15">
        <v>4</v>
      </c>
    </row>
    <row r="55539" spans="18:18" x14ac:dyDescent="0.25">
      <c r="R55539" s="15">
        <v>4</v>
      </c>
    </row>
    <row r="55540" spans="18:18" x14ac:dyDescent="0.25">
      <c r="R55540" s="15">
        <v>4</v>
      </c>
    </row>
    <row r="55541" spans="18:18" x14ac:dyDescent="0.25">
      <c r="R55541" s="15">
        <v>4</v>
      </c>
    </row>
    <row r="55542" spans="18:18" x14ac:dyDescent="0.25">
      <c r="R55542" s="15">
        <v>4</v>
      </c>
    </row>
    <row r="55543" spans="18:18" x14ac:dyDescent="0.25">
      <c r="R55543" s="15">
        <v>4</v>
      </c>
    </row>
    <row r="55544" spans="18:18" x14ac:dyDescent="0.25">
      <c r="R55544" s="15">
        <v>4</v>
      </c>
    </row>
    <row r="55545" spans="18:18" x14ac:dyDescent="0.25">
      <c r="R55545" s="15">
        <v>4</v>
      </c>
    </row>
    <row r="55546" spans="18:18" x14ac:dyDescent="0.25">
      <c r="R55546" s="15">
        <v>4</v>
      </c>
    </row>
    <row r="55547" spans="18:18" x14ac:dyDescent="0.25">
      <c r="R55547" s="15">
        <v>4</v>
      </c>
    </row>
    <row r="55548" spans="18:18" x14ac:dyDescent="0.25">
      <c r="R55548" s="15">
        <v>4</v>
      </c>
    </row>
    <row r="55549" spans="18:18" x14ac:dyDescent="0.25">
      <c r="R55549" s="15">
        <v>4</v>
      </c>
    </row>
    <row r="55550" spans="18:18" x14ac:dyDescent="0.25">
      <c r="R55550" s="15">
        <v>4</v>
      </c>
    </row>
    <row r="55551" spans="18:18" x14ac:dyDescent="0.25">
      <c r="R55551" s="15">
        <v>4</v>
      </c>
    </row>
    <row r="55552" spans="18:18" x14ac:dyDescent="0.25">
      <c r="R55552" s="15">
        <v>4</v>
      </c>
    </row>
    <row r="55553" spans="18:18" x14ac:dyDescent="0.25">
      <c r="R55553" s="15">
        <v>4</v>
      </c>
    </row>
    <row r="55554" spans="18:18" x14ac:dyDescent="0.25">
      <c r="R55554" s="15">
        <v>4</v>
      </c>
    </row>
    <row r="55555" spans="18:18" x14ac:dyDescent="0.25">
      <c r="R55555" s="15">
        <v>4</v>
      </c>
    </row>
    <row r="55556" spans="18:18" x14ac:dyDescent="0.25">
      <c r="R55556" s="15">
        <v>3</v>
      </c>
    </row>
    <row r="55557" spans="18:18" x14ac:dyDescent="0.25">
      <c r="R55557" s="15">
        <v>3</v>
      </c>
    </row>
    <row r="55558" spans="18:18" x14ac:dyDescent="0.25">
      <c r="R55558" s="15">
        <v>3</v>
      </c>
    </row>
    <row r="55559" spans="18:18" x14ac:dyDescent="0.25">
      <c r="R55559" s="15">
        <v>3</v>
      </c>
    </row>
    <row r="55560" spans="18:18" x14ac:dyDescent="0.25">
      <c r="R55560" s="15">
        <v>3</v>
      </c>
    </row>
    <row r="55561" spans="18:18" x14ac:dyDescent="0.25">
      <c r="R55561" s="15">
        <v>3</v>
      </c>
    </row>
    <row r="55562" spans="18:18" x14ac:dyDescent="0.25">
      <c r="R55562" s="15">
        <v>3</v>
      </c>
    </row>
    <row r="55563" spans="18:18" x14ac:dyDescent="0.25">
      <c r="R55563" s="15">
        <v>4</v>
      </c>
    </row>
    <row r="55564" spans="18:18" x14ac:dyDescent="0.25">
      <c r="R55564" s="15">
        <v>4</v>
      </c>
    </row>
    <row r="55565" spans="18:18" x14ac:dyDescent="0.25">
      <c r="R55565" s="15">
        <v>4</v>
      </c>
    </row>
    <row r="55566" spans="18:18" x14ac:dyDescent="0.25">
      <c r="R55566" s="15">
        <v>6</v>
      </c>
    </row>
    <row r="55567" spans="18:18" x14ac:dyDescent="0.25">
      <c r="R55567" s="15">
        <v>6</v>
      </c>
    </row>
    <row r="55568" spans="18:18" x14ac:dyDescent="0.25">
      <c r="R55568" s="15">
        <v>6</v>
      </c>
    </row>
    <row r="55569" spans="18:18" x14ac:dyDescent="0.25">
      <c r="R55569" s="15">
        <v>6</v>
      </c>
    </row>
    <row r="55570" spans="18:18" x14ac:dyDescent="0.25">
      <c r="R55570" s="15">
        <v>6</v>
      </c>
    </row>
    <row r="55571" spans="18:18" x14ac:dyDescent="0.25">
      <c r="R55571" s="15">
        <v>6</v>
      </c>
    </row>
    <row r="55572" spans="18:18" x14ac:dyDescent="0.25">
      <c r="R55572" s="15">
        <v>6</v>
      </c>
    </row>
    <row r="55573" spans="18:18" x14ac:dyDescent="0.25">
      <c r="R55573" s="15">
        <v>6</v>
      </c>
    </row>
    <row r="55574" spans="18:18" x14ac:dyDescent="0.25">
      <c r="R55574" s="15">
        <v>6</v>
      </c>
    </row>
    <row r="55575" spans="18:18" x14ac:dyDescent="0.25">
      <c r="R55575" s="15">
        <v>6</v>
      </c>
    </row>
    <row r="55576" spans="18:18" x14ac:dyDescent="0.25">
      <c r="R55576" s="15">
        <v>6</v>
      </c>
    </row>
    <row r="55577" spans="18:18" x14ac:dyDescent="0.25">
      <c r="R55577" s="15">
        <v>6</v>
      </c>
    </row>
    <row r="55578" spans="18:18" x14ac:dyDescent="0.25">
      <c r="R55578" s="15">
        <v>6</v>
      </c>
    </row>
    <row r="55579" spans="18:18" x14ac:dyDescent="0.25">
      <c r="R55579" s="15">
        <v>6</v>
      </c>
    </row>
    <row r="55580" spans="18:18" x14ac:dyDescent="0.25">
      <c r="R55580" s="15">
        <v>6</v>
      </c>
    </row>
    <row r="55581" spans="18:18" x14ac:dyDescent="0.25">
      <c r="R55581" s="15">
        <v>6</v>
      </c>
    </row>
    <row r="55582" spans="18:18" x14ac:dyDescent="0.25">
      <c r="R55582" s="15">
        <v>6</v>
      </c>
    </row>
    <row r="55583" spans="18:18" x14ac:dyDescent="0.25">
      <c r="R55583" s="15">
        <v>6</v>
      </c>
    </row>
    <row r="55584" spans="18:18" x14ac:dyDescent="0.25">
      <c r="R55584" s="15">
        <v>6</v>
      </c>
    </row>
    <row r="55585" spans="18:18" x14ac:dyDescent="0.25">
      <c r="R55585" s="15">
        <v>6</v>
      </c>
    </row>
    <row r="55586" spans="18:18" x14ac:dyDescent="0.25">
      <c r="R55586" s="15">
        <v>6</v>
      </c>
    </row>
    <row r="55587" spans="18:18" x14ac:dyDescent="0.25">
      <c r="R55587" s="15">
        <v>6</v>
      </c>
    </row>
    <row r="55588" spans="18:18" x14ac:dyDescent="0.25">
      <c r="R55588" s="15">
        <v>5</v>
      </c>
    </row>
    <row r="55589" spans="18:18" x14ac:dyDescent="0.25">
      <c r="R55589" s="15">
        <v>5</v>
      </c>
    </row>
    <row r="55590" spans="18:18" x14ac:dyDescent="0.25">
      <c r="R55590" s="15">
        <v>5</v>
      </c>
    </row>
    <row r="55591" spans="18:18" x14ac:dyDescent="0.25">
      <c r="R55591" s="15">
        <v>5</v>
      </c>
    </row>
    <row r="55592" spans="18:18" x14ac:dyDescent="0.25">
      <c r="R55592" s="15">
        <v>5</v>
      </c>
    </row>
    <row r="55593" spans="18:18" x14ac:dyDescent="0.25">
      <c r="R55593" s="15">
        <v>5</v>
      </c>
    </row>
    <row r="55594" spans="18:18" x14ac:dyDescent="0.25">
      <c r="R55594" s="15">
        <v>5</v>
      </c>
    </row>
    <row r="55595" spans="18:18" x14ac:dyDescent="0.25">
      <c r="R55595" s="15">
        <v>5</v>
      </c>
    </row>
    <row r="55596" spans="18:18" x14ac:dyDescent="0.25">
      <c r="R55596" s="15">
        <v>5</v>
      </c>
    </row>
    <row r="55597" spans="18:18" x14ac:dyDescent="0.25">
      <c r="R55597" s="15">
        <v>5</v>
      </c>
    </row>
    <row r="55598" spans="18:18" x14ac:dyDescent="0.25">
      <c r="R55598" s="15">
        <v>5</v>
      </c>
    </row>
    <row r="55599" spans="18:18" x14ac:dyDescent="0.25">
      <c r="R55599" s="15">
        <v>5</v>
      </c>
    </row>
    <row r="55600" spans="18:18" x14ac:dyDescent="0.25">
      <c r="R55600" s="15">
        <v>5</v>
      </c>
    </row>
    <row r="55601" spans="18:18" x14ac:dyDescent="0.25">
      <c r="R55601" s="15">
        <v>5</v>
      </c>
    </row>
    <row r="55602" spans="18:18" x14ac:dyDescent="0.25">
      <c r="R55602" s="15">
        <v>5</v>
      </c>
    </row>
    <row r="55603" spans="18:18" x14ac:dyDescent="0.25">
      <c r="R55603" s="15">
        <v>6</v>
      </c>
    </row>
    <row r="55604" spans="18:18" x14ac:dyDescent="0.25">
      <c r="R55604" s="15">
        <v>6</v>
      </c>
    </row>
    <row r="55605" spans="18:18" x14ac:dyDescent="0.25">
      <c r="R55605" s="15">
        <v>6</v>
      </c>
    </row>
    <row r="55606" spans="18:18" x14ac:dyDescent="0.25">
      <c r="R55606" s="15">
        <v>6</v>
      </c>
    </row>
    <row r="55607" spans="18:18" x14ac:dyDescent="0.25">
      <c r="R55607" s="15">
        <v>6</v>
      </c>
    </row>
    <row r="55608" spans="18:18" x14ac:dyDescent="0.25">
      <c r="R55608" s="15">
        <v>6</v>
      </c>
    </row>
    <row r="55609" spans="18:18" x14ac:dyDescent="0.25">
      <c r="R55609" s="15">
        <v>6</v>
      </c>
    </row>
    <row r="55610" spans="18:18" x14ac:dyDescent="0.25">
      <c r="R55610" s="15">
        <v>6</v>
      </c>
    </row>
    <row r="55611" spans="18:18" x14ac:dyDescent="0.25">
      <c r="R55611" s="15">
        <v>6</v>
      </c>
    </row>
    <row r="55612" spans="18:18" x14ac:dyDescent="0.25">
      <c r="R55612" s="15">
        <v>6</v>
      </c>
    </row>
    <row r="55613" spans="18:18" x14ac:dyDescent="0.25">
      <c r="R55613" s="15">
        <v>6</v>
      </c>
    </row>
    <row r="55614" spans="18:18" x14ac:dyDescent="0.25">
      <c r="R55614" s="15">
        <v>6</v>
      </c>
    </row>
    <row r="55615" spans="18:18" x14ac:dyDescent="0.25">
      <c r="R55615" s="15">
        <v>6</v>
      </c>
    </row>
    <row r="55616" spans="18:18" x14ac:dyDescent="0.25">
      <c r="R55616" s="15">
        <v>6</v>
      </c>
    </row>
    <row r="55617" spans="18:18" x14ac:dyDescent="0.25">
      <c r="R55617" s="15">
        <v>6</v>
      </c>
    </row>
    <row r="55618" spans="18:18" x14ac:dyDescent="0.25">
      <c r="R55618" s="15">
        <v>6</v>
      </c>
    </row>
    <row r="55619" spans="18:18" x14ac:dyDescent="0.25">
      <c r="R55619" s="15">
        <v>6</v>
      </c>
    </row>
    <row r="55620" spans="18:18" x14ac:dyDescent="0.25">
      <c r="R55620" s="15">
        <v>6</v>
      </c>
    </row>
    <row r="55621" spans="18:18" x14ac:dyDescent="0.25">
      <c r="R55621" s="15">
        <v>6</v>
      </c>
    </row>
    <row r="55622" spans="18:18" x14ac:dyDescent="0.25">
      <c r="R55622" s="15">
        <v>6</v>
      </c>
    </row>
    <row r="55623" spans="18:18" x14ac:dyDescent="0.25">
      <c r="R55623" s="15">
        <v>6</v>
      </c>
    </row>
    <row r="55624" spans="18:18" x14ac:dyDescent="0.25">
      <c r="R55624" s="15">
        <v>6</v>
      </c>
    </row>
    <row r="55625" spans="18:18" x14ac:dyDescent="0.25">
      <c r="R55625" s="15">
        <v>4</v>
      </c>
    </row>
    <row r="55626" spans="18:18" x14ac:dyDescent="0.25">
      <c r="R55626" s="15">
        <v>4</v>
      </c>
    </row>
    <row r="55627" spans="18:18" x14ac:dyDescent="0.25">
      <c r="R55627" s="15">
        <v>4</v>
      </c>
    </row>
    <row r="55628" spans="18:18" x14ac:dyDescent="0.25">
      <c r="R55628" s="15">
        <v>4</v>
      </c>
    </row>
    <row r="55629" spans="18:18" x14ac:dyDescent="0.25">
      <c r="R55629" s="15">
        <v>4</v>
      </c>
    </row>
    <row r="55630" spans="18:18" x14ac:dyDescent="0.25">
      <c r="R55630" s="15">
        <v>4</v>
      </c>
    </row>
    <row r="55631" spans="18:18" x14ac:dyDescent="0.25">
      <c r="R55631" s="15">
        <v>4</v>
      </c>
    </row>
    <row r="55632" spans="18:18" x14ac:dyDescent="0.25">
      <c r="R55632" s="15">
        <v>4</v>
      </c>
    </row>
    <row r="55633" spans="18:18" x14ac:dyDescent="0.25">
      <c r="R55633" s="15">
        <v>4</v>
      </c>
    </row>
    <row r="55634" spans="18:18" x14ac:dyDescent="0.25">
      <c r="R55634" s="15">
        <v>4</v>
      </c>
    </row>
    <row r="55635" spans="18:18" x14ac:dyDescent="0.25">
      <c r="R55635" s="15">
        <v>4</v>
      </c>
    </row>
    <row r="55636" spans="18:18" x14ac:dyDescent="0.25">
      <c r="R55636" s="15">
        <v>4</v>
      </c>
    </row>
    <row r="55637" spans="18:18" x14ac:dyDescent="0.25">
      <c r="R55637" s="15">
        <v>4</v>
      </c>
    </row>
    <row r="55638" spans="18:18" x14ac:dyDescent="0.25">
      <c r="R55638" s="15">
        <v>4</v>
      </c>
    </row>
    <row r="55639" spans="18:18" x14ac:dyDescent="0.25">
      <c r="R55639" s="15">
        <v>4</v>
      </c>
    </row>
    <row r="55640" spans="18:18" x14ac:dyDescent="0.25">
      <c r="R55640" s="15">
        <v>4</v>
      </c>
    </row>
    <row r="55641" spans="18:18" x14ac:dyDescent="0.25">
      <c r="R55641" s="15">
        <v>4</v>
      </c>
    </row>
    <row r="55642" spans="18:18" x14ac:dyDescent="0.25">
      <c r="R55642" s="15">
        <v>4</v>
      </c>
    </row>
    <row r="55643" spans="18:18" x14ac:dyDescent="0.25">
      <c r="R55643" s="15">
        <v>4</v>
      </c>
    </row>
    <row r="55644" spans="18:18" x14ac:dyDescent="0.25">
      <c r="R55644" s="15">
        <v>4</v>
      </c>
    </row>
    <row r="55645" spans="18:18" x14ac:dyDescent="0.25">
      <c r="R55645" s="15">
        <v>4</v>
      </c>
    </row>
    <row r="55646" spans="18:18" x14ac:dyDescent="0.25">
      <c r="R55646" s="15">
        <v>4</v>
      </c>
    </row>
    <row r="55647" spans="18:18" x14ac:dyDescent="0.25">
      <c r="R55647" s="15">
        <v>4</v>
      </c>
    </row>
    <row r="55648" spans="18:18" x14ac:dyDescent="0.25">
      <c r="R55648" s="15">
        <v>4</v>
      </c>
    </row>
    <row r="55649" spans="18:18" x14ac:dyDescent="0.25">
      <c r="R55649" s="15">
        <v>4</v>
      </c>
    </row>
    <row r="55650" spans="18:18" x14ac:dyDescent="0.25">
      <c r="R55650" s="15">
        <v>4</v>
      </c>
    </row>
    <row r="55651" spans="18:18" x14ac:dyDescent="0.25">
      <c r="R55651" s="15">
        <v>4</v>
      </c>
    </row>
    <row r="55652" spans="18:18" x14ac:dyDescent="0.25">
      <c r="R55652" s="15">
        <v>4</v>
      </c>
    </row>
    <row r="55653" spans="18:18" x14ac:dyDescent="0.25">
      <c r="R55653" s="15">
        <v>4</v>
      </c>
    </row>
    <row r="55654" spans="18:18" x14ac:dyDescent="0.25">
      <c r="R55654" s="15">
        <v>4</v>
      </c>
    </row>
    <row r="55655" spans="18:18" x14ac:dyDescent="0.25">
      <c r="R55655" s="15">
        <v>4</v>
      </c>
    </row>
    <row r="55656" spans="18:18" x14ac:dyDescent="0.25">
      <c r="R55656" s="15">
        <v>4</v>
      </c>
    </row>
    <row r="55657" spans="18:18" x14ac:dyDescent="0.25">
      <c r="R55657" s="15">
        <v>4</v>
      </c>
    </row>
    <row r="55658" spans="18:18" x14ac:dyDescent="0.25">
      <c r="R55658" s="15">
        <v>4</v>
      </c>
    </row>
    <row r="55659" spans="18:18" x14ac:dyDescent="0.25">
      <c r="R55659" s="15">
        <v>4</v>
      </c>
    </row>
    <row r="55660" spans="18:18" x14ac:dyDescent="0.25">
      <c r="R55660" s="15">
        <v>4</v>
      </c>
    </row>
    <row r="55661" spans="18:18" x14ac:dyDescent="0.25">
      <c r="R55661" s="15">
        <v>4</v>
      </c>
    </row>
    <row r="55662" spans="18:18" x14ac:dyDescent="0.25">
      <c r="R55662" s="15">
        <v>3</v>
      </c>
    </row>
    <row r="55663" spans="18:18" x14ac:dyDescent="0.25">
      <c r="R55663" s="15">
        <v>3</v>
      </c>
    </row>
    <row r="55664" spans="18:18" x14ac:dyDescent="0.25">
      <c r="R55664" s="15">
        <v>3</v>
      </c>
    </row>
    <row r="55665" spans="18:18" x14ac:dyDescent="0.25">
      <c r="R55665" s="15">
        <v>3</v>
      </c>
    </row>
    <row r="55666" spans="18:18" x14ac:dyDescent="0.25">
      <c r="R55666" s="15">
        <v>3</v>
      </c>
    </row>
    <row r="55667" spans="18:18" x14ac:dyDescent="0.25">
      <c r="R55667" s="15">
        <v>3</v>
      </c>
    </row>
    <row r="55668" spans="18:18" x14ac:dyDescent="0.25">
      <c r="R55668" s="15">
        <v>3</v>
      </c>
    </row>
    <row r="55669" spans="18:18" x14ac:dyDescent="0.25">
      <c r="R55669" s="15">
        <v>1</v>
      </c>
    </row>
    <row r="55670" spans="18:18" x14ac:dyDescent="0.25">
      <c r="R55670" s="15">
        <v>1</v>
      </c>
    </row>
    <row r="55671" spans="18:18" x14ac:dyDescent="0.25">
      <c r="R55671" s="15">
        <v>1</v>
      </c>
    </row>
    <row r="55672" spans="18:18" x14ac:dyDescent="0.25">
      <c r="R55672" s="15">
        <v>1</v>
      </c>
    </row>
    <row r="55673" spans="18:18" x14ac:dyDescent="0.25">
      <c r="R55673" s="15">
        <v>1</v>
      </c>
    </row>
    <row r="55674" spans="18:18" x14ac:dyDescent="0.25">
      <c r="R55674" s="15">
        <v>1</v>
      </c>
    </row>
    <row r="55675" spans="18:18" x14ac:dyDescent="0.25">
      <c r="R55675" s="15">
        <v>1</v>
      </c>
    </row>
    <row r="55676" spans="18:18" x14ac:dyDescent="0.25">
      <c r="R55676" s="15">
        <v>1</v>
      </c>
    </row>
    <row r="55677" spans="18:18" x14ac:dyDescent="0.25">
      <c r="R55677" s="15">
        <v>1</v>
      </c>
    </row>
    <row r="55678" spans="18:18" x14ac:dyDescent="0.25">
      <c r="R55678" s="15">
        <v>1</v>
      </c>
    </row>
    <row r="55679" spans="18:18" x14ac:dyDescent="0.25">
      <c r="R55679" s="15">
        <v>1</v>
      </c>
    </row>
    <row r="55680" spans="18:18" x14ac:dyDescent="0.25">
      <c r="R55680" s="15">
        <v>1</v>
      </c>
    </row>
    <row r="55681" spans="18:18" x14ac:dyDescent="0.25">
      <c r="R55681" s="15">
        <v>1</v>
      </c>
    </row>
    <row r="55682" spans="18:18" x14ac:dyDescent="0.25">
      <c r="R55682" s="15">
        <v>1</v>
      </c>
    </row>
    <row r="55683" spans="18:18" x14ac:dyDescent="0.25">
      <c r="R55683" s="15">
        <v>1</v>
      </c>
    </row>
    <row r="55684" spans="18:18" x14ac:dyDescent="0.25">
      <c r="R55684" s="15">
        <v>1</v>
      </c>
    </row>
    <row r="55685" spans="18:18" x14ac:dyDescent="0.25">
      <c r="R55685" s="15">
        <v>2</v>
      </c>
    </row>
    <row r="55686" spans="18:18" x14ac:dyDescent="0.25">
      <c r="R55686" s="15">
        <v>2</v>
      </c>
    </row>
    <row r="55687" spans="18:18" x14ac:dyDescent="0.25">
      <c r="R55687" s="15">
        <v>2</v>
      </c>
    </row>
    <row r="55688" spans="18:18" x14ac:dyDescent="0.25">
      <c r="R55688" s="15">
        <v>2</v>
      </c>
    </row>
    <row r="55689" spans="18:18" x14ac:dyDescent="0.25">
      <c r="R55689" s="15">
        <v>2</v>
      </c>
    </row>
    <row r="55690" spans="18:18" x14ac:dyDescent="0.25">
      <c r="R55690" s="15">
        <v>2</v>
      </c>
    </row>
    <row r="55691" spans="18:18" x14ac:dyDescent="0.25">
      <c r="R55691" s="15">
        <v>6</v>
      </c>
    </row>
    <row r="55692" spans="18:18" x14ac:dyDescent="0.25">
      <c r="R55692" s="15">
        <v>6</v>
      </c>
    </row>
    <row r="55693" spans="18:18" x14ac:dyDescent="0.25">
      <c r="R55693" s="15">
        <v>6</v>
      </c>
    </row>
    <row r="55694" spans="18:18" x14ac:dyDescent="0.25">
      <c r="R55694" s="15">
        <v>6</v>
      </c>
    </row>
    <row r="55695" spans="18:18" x14ac:dyDescent="0.25">
      <c r="R55695" s="15">
        <v>6</v>
      </c>
    </row>
    <row r="55696" spans="18:18" x14ac:dyDescent="0.25">
      <c r="R55696" s="15">
        <v>6</v>
      </c>
    </row>
    <row r="55697" spans="18:18" x14ac:dyDescent="0.25">
      <c r="R55697" s="15">
        <v>6</v>
      </c>
    </row>
    <row r="55698" spans="18:18" x14ac:dyDescent="0.25">
      <c r="R55698" s="15">
        <v>6</v>
      </c>
    </row>
    <row r="55699" spans="18:18" x14ac:dyDescent="0.25">
      <c r="R55699" s="15">
        <v>6</v>
      </c>
    </row>
    <row r="55700" spans="18:18" x14ac:dyDescent="0.25">
      <c r="R55700" s="15">
        <v>6</v>
      </c>
    </row>
    <row r="55701" spans="18:18" x14ac:dyDescent="0.25">
      <c r="R55701" s="15">
        <v>6</v>
      </c>
    </row>
    <row r="55702" spans="18:18" x14ac:dyDescent="0.25">
      <c r="R55702" s="15">
        <v>6</v>
      </c>
    </row>
    <row r="55703" spans="18:18" x14ac:dyDescent="0.25">
      <c r="R55703" s="15">
        <v>6</v>
      </c>
    </row>
    <row r="55704" spans="18:18" x14ac:dyDescent="0.25">
      <c r="R55704" s="15">
        <v>6</v>
      </c>
    </row>
    <row r="55705" spans="18:18" x14ac:dyDescent="0.25">
      <c r="R55705" s="15">
        <v>6</v>
      </c>
    </row>
    <row r="55706" spans="18:18" x14ac:dyDescent="0.25">
      <c r="R55706" s="15">
        <v>6</v>
      </c>
    </row>
    <row r="55707" spans="18:18" x14ac:dyDescent="0.25">
      <c r="R55707" s="15">
        <v>6</v>
      </c>
    </row>
    <row r="55708" spans="18:18" x14ac:dyDescent="0.25">
      <c r="R55708" s="15">
        <v>6</v>
      </c>
    </row>
    <row r="55709" spans="18:18" x14ac:dyDescent="0.25">
      <c r="R55709" s="15">
        <v>6</v>
      </c>
    </row>
    <row r="55710" spans="18:18" x14ac:dyDescent="0.25">
      <c r="R55710" s="15">
        <v>6</v>
      </c>
    </row>
    <row r="55711" spans="18:18" x14ac:dyDescent="0.25">
      <c r="R55711" s="15">
        <v>6</v>
      </c>
    </row>
    <row r="55712" spans="18:18" x14ac:dyDescent="0.25">
      <c r="R55712" s="15">
        <v>6</v>
      </c>
    </row>
    <row r="55713" spans="18:18" x14ac:dyDescent="0.25">
      <c r="R55713" s="15">
        <v>1</v>
      </c>
    </row>
    <row r="55714" spans="18:18" x14ac:dyDescent="0.25">
      <c r="R55714" s="15">
        <v>1</v>
      </c>
    </row>
    <row r="55715" spans="18:18" x14ac:dyDescent="0.25">
      <c r="R55715" s="15">
        <v>6</v>
      </c>
    </row>
    <row r="55716" spans="18:18" x14ac:dyDescent="0.25">
      <c r="R55716" s="15">
        <v>6</v>
      </c>
    </row>
    <row r="55717" spans="18:18" x14ac:dyDescent="0.25">
      <c r="R55717" s="15">
        <v>6</v>
      </c>
    </row>
    <row r="55718" spans="18:18" x14ac:dyDescent="0.25">
      <c r="R55718" s="15">
        <v>6</v>
      </c>
    </row>
    <row r="55719" spans="18:18" x14ac:dyDescent="0.25">
      <c r="R55719" s="15">
        <v>6</v>
      </c>
    </row>
    <row r="55720" spans="18:18" x14ac:dyDescent="0.25">
      <c r="R55720" s="15">
        <v>6</v>
      </c>
    </row>
    <row r="55721" spans="18:18" x14ac:dyDescent="0.25">
      <c r="R55721" s="15">
        <v>6</v>
      </c>
    </row>
    <row r="55722" spans="18:18" x14ac:dyDescent="0.25">
      <c r="R55722" s="15">
        <v>6</v>
      </c>
    </row>
    <row r="55723" spans="18:18" x14ac:dyDescent="0.25">
      <c r="R55723" s="15">
        <v>6</v>
      </c>
    </row>
    <row r="55724" spans="18:18" x14ac:dyDescent="0.25">
      <c r="R55724" s="15">
        <v>6</v>
      </c>
    </row>
    <row r="55725" spans="18:18" x14ac:dyDescent="0.25">
      <c r="R55725" s="15">
        <v>6</v>
      </c>
    </row>
    <row r="55726" spans="18:18" x14ac:dyDescent="0.25">
      <c r="R55726" s="15">
        <v>6</v>
      </c>
    </row>
    <row r="55727" spans="18:18" x14ac:dyDescent="0.25">
      <c r="R55727" s="15">
        <v>6</v>
      </c>
    </row>
    <row r="55728" spans="18:18" x14ac:dyDescent="0.25">
      <c r="R55728" s="15">
        <v>6</v>
      </c>
    </row>
    <row r="55729" spans="18:18" x14ac:dyDescent="0.25">
      <c r="R55729" s="15">
        <v>6</v>
      </c>
    </row>
    <row r="55730" spans="18:18" x14ac:dyDescent="0.25">
      <c r="R55730" s="15">
        <v>6</v>
      </c>
    </row>
    <row r="55731" spans="18:18" x14ac:dyDescent="0.25">
      <c r="R55731" s="15">
        <v>6</v>
      </c>
    </row>
    <row r="55732" spans="18:18" x14ac:dyDescent="0.25">
      <c r="R55732" s="15">
        <v>6</v>
      </c>
    </row>
    <row r="55733" spans="18:18" x14ac:dyDescent="0.25">
      <c r="R55733" s="15">
        <v>6</v>
      </c>
    </row>
    <row r="55734" spans="18:18" x14ac:dyDescent="0.25">
      <c r="R55734" s="15">
        <v>6</v>
      </c>
    </row>
    <row r="55735" spans="18:18" x14ac:dyDescent="0.25">
      <c r="R55735" s="15">
        <v>6</v>
      </c>
    </row>
    <row r="55736" spans="18:18" x14ac:dyDescent="0.25">
      <c r="R55736" s="15">
        <v>6</v>
      </c>
    </row>
    <row r="55737" spans="18:18" x14ac:dyDescent="0.25">
      <c r="R55737" s="15">
        <v>6</v>
      </c>
    </row>
    <row r="55738" spans="18:18" x14ac:dyDescent="0.25">
      <c r="R55738" s="15">
        <v>1</v>
      </c>
    </row>
    <row r="55739" spans="18:18" x14ac:dyDescent="0.25">
      <c r="R55739" s="15">
        <v>1</v>
      </c>
    </row>
    <row r="55740" spans="18:18" x14ac:dyDescent="0.25">
      <c r="R55740" s="15">
        <v>1</v>
      </c>
    </row>
    <row r="55741" spans="18:18" x14ac:dyDescent="0.25">
      <c r="R55741" s="15">
        <v>3</v>
      </c>
    </row>
    <row r="55742" spans="18:18" x14ac:dyDescent="0.25">
      <c r="R55742" s="15">
        <v>3</v>
      </c>
    </row>
    <row r="55743" spans="18:18" x14ac:dyDescent="0.25">
      <c r="R55743" s="15">
        <v>2</v>
      </c>
    </row>
    <row r="55744" spans="18:18" x14ac:dyDescent="0.25">
      <c r="R55744" s="15">
        <v>2</v>
      </c>
    </row>
    <row r="55745" spans="18:18" x14ac:dyDescent="0.25">
      <c r="R55745" s="15">
        <v>4</v>
      </c>
    </row>
    <row r="55746" spans="18:18" x14ac:dyDescent="0.25">
      <c r="R55746" s="15">
        <v>4</v>
      </c>
    </row>
    <row r="55747" spans="18:18" x14ac:dyDescent="0.25">
      <c r="R55747" s="15">
        <v>4</v>
      </c>
    </row>
    <row r="55748" spans="18:18" x14ac:dyDescent="0.25">
      <c r="R55748" s="15">
        <v>4</v>
      </c>
    </row>
    <row r="55749" spans="18:18" x14ac:dyDescent="0.25">
      <c r="R55749" s="15">
        <v>4</v>
      </c>
    </row>
    <row r="55750" spans="18:18" x14ac:dyDescent="0.25">
      <c r="R55750" s="15">
        <v>4</v>
      </c>
    </row>
    <row r="55751" spans="18:18" x14ac:dyDescent="0.25">
      <c r="R55751" s="15">
        <v>5</v>
      </c>
    </row>
    <row r="55752" spans="18:18" x14ac:dyDescent="0.25">
      <c r="R55752" s="15">
        <v>5</v>
      </c>
    </row>
    <row r="55753" spans="18:18" x14ac:dyDescent="0.25">
      <c r="R55753" s="15">
        <v>5</v>
      </c>
    </row>
    <row r="55754" spans="18:18" x14ac:dyDescent="0.25">
      <c r="R55754" s="15">
        <v>5</v>
      </c>
    </row>
    <row r="55755" spans="18:18" x14ac:dyDescent="0.25">
      <c r="R55755" s="15">
        <v>5</v>
      </c>
    </row>
    <row r="55756" spans="18:18" x14ac:dyDescent="0.25">
      <c r="R55756" s="15">
        <v>5</v>
      </c>
    </row>
    <row r="55757" spans="18:18" x14ac:dyDescent="0.25">
      <c r="R55757" s="15">
        <v>5</v>
      </c>
    </row>
    <row r="55758" spans="18:18" x14ac:dyDescent="0.25">
      <c r="R55758" s="15">
        <v>3</v>
      </c>
    </row>
    <row r="55759" spans="18:18" x14ac:dyDescent="0.25">
      <c r="R55759" s="15">
        <v>3</v>
      </c>
    </row>
    <row r="55760" spans="18:18" x14ac:dyDescent="0.25">
      <c r="R55760" s="15">
        <v>3</v>
      </c>
    </row>
    <row r="55761" spans="18:18" x14ac:dyDescent="0.25">
      <c r="R55761" s="15">
        <v>3</v>
      </c>
    </row>
    <row r="55762" spans="18:18" x14ac:dyDescent="0.25">
      <c r="R55762" s="15">
        <v>3</v>
      </c>
    </row>
    <row r="55763" spans="18:18" x14ac:dyDescent="0.25">
      <c r="R55763" s="15">
        <v>3</v>
      </c>
    </row>
    <row r="55764" spans="18:18" x14ac:dyDescent="0.25">
      <c r="R55764" s="15">
        <v>3</v>
      </c>
    </row>
    <row r="55765" spans="18:18" x14ac:dyDescent="0.25">
      <c r="R55765" s="15">
        <v>3</v>
      </c>
    </row>
    <row r="55766" spans="18:18" x14ac:dyDescent="0.25">
      <c r="R55766" s="15">
        <v>3</v>
      </c>
    </row>
    <row r="55767" spans="18:18" x14ac:dyDescent="0.25">
      <c r="R55767" s="15">
        <v>3</v>
      </c>
    </row>
    <row r="55768" spans="18:18" x14ac:dyDescent="0.25">
      <c r="R55768" s="15">
        <v>3</v>
      </c>
    </row>
    <row r="55769" spans="18:18" x14ac:dyDescent="0.25">
      <c r="R55769" s="15">
        <v>3</v>
      </c>
    </row>
    <row r="55770" spans="18:18" x14ac:dyDescent="0.25">
      <c r="R55770" s="15">
        <v>3</v>
      </c>
    </row>
    <row r="55771" spans="18:18" x14ac:dyDescent="0.25">
      <c r="R55771" s="15">
        <v>3</v>
      </c>
    </row>
    <row r="55772" spans="18:18" x14ac:dyDescent="0.25">
      <c r="R55772" s="15">
        <v>3</v>
      </c>
    </row>
    <row r="55773" spans="18:18" x14ac:dyDescent="0.25">
      <c r="R55773" s="15">
        <v>3</v>
      </c>
    </row>
    <row r="55774" spans="18:18" x14ac:dyDescent="0.25">
      <c r="R55774" s="15">
        <v>3</v>
      </c>
    </row>
    <row r="55775" spans="18:18" x14ac:dyDescent="0.25">
      <c r="R55775" s="15">
        <v>3</v>
      </c>
    </row>
    <row r="55776" spans="18:18" x14ac:dyDescent="0.25">
      <c r="R55776" s="15">
        <v>3</v>
      </c>
    </row>
    <row r="55777" spans="18:18" x14ac:dyDescent="0.25">
      <c r="R55777" s="15">
        <v>3</v>
      </c>
    </row>
    <row r="55778" spans="18:18" x14ac:dyDescent="0.25">
      <c r="R55778" s="15">
        <v>3</v>
      </c>
    </row>
    <row r="55779" spans="18:18" x14ac:dyDescent="0.25">
      <c r="R55779" s="15">
        <v>3</v>
      </c>
    </row>
    <row r="55780" spans="18:18" x14ac:dyDescent="0.25">
      <c r="R55780" s="15">
        <v>3</v>
      </c>
    </row>
    <row r="55781" spans="18:18" x14ac:dyDescent="0.25">
      <c r="R55781" s="15">
        <v>3</v>
      </c>
    </row>
    <row r="55782" spans="18:18" x14ac:dyDescent="0.25">
      <c r="R55782" s="15">
        <v>3</v>
      </c>
    </row>
    <row r="55783" spans="18:18" x14ac:dyDescent="0.25">
      <c r="R55783" s="15">
        <v>3</v>
      </c>
    </row>
    <row r="55784" spans="18:18" x14ac:dyDescent="0.25">
      <c r="R55784" s="15">
        <v>3</v>
      </c>
    </row>
    <row r="55785" spans="18:18" x14ac:dyDescent="0.25">
      <c r="R55785" s="15">
        <v>3</v>
      </c>
    </row>
    <row r="55786" spans="18:18" x14ac:dyDescent="0.25">
      <c r="R55786" s="15">
        <v>3</v>
      </c>
    </row>
    <row r="55787" spans="18:18" x14ac:dyDescent="0.25">
      <c r="R55787" s="15">
        <v>3</v>
      </c>
    </row>
    <row r="55788" spans="18:18" x14ac:dyDescent="0.25">
      <c r="R55788" s="15">
        <v>3</v>
      </c>
    </row>
    <row r="55789" spans="18:18" x14ac:dyDescent="0.25">
      <c r="R55789" s="15">
        <v>3</v>
      </c>
    </row>
    <row r="55790" spans="18:18" x14ac:dyDescent="0.25">
      <c r="R55790" s="15">
        <v>3</v>
      </c>
    </row>
    <row r="55791" spans="18:18" x14ac:dyDescent="0.25">
      <c r="R55791" s="15">
        <v>3</v>
      </c>
    </row>
    <row r="55792" spans="18:18" x14ac:dyDescent="0.25">
      <c r="R55792" s="15">
        <v>3</v>
      </c>
    </row>
    <row r="55793" spans="18:18" x14ac:dyDescent="0.25">
      <c r="R55793" s="15">
        <v>3</v>
      </c>
    </row>
    <row r="55794" spans="18:18" x14ac:dyDescent="0.25">
      <c r="R55794" s="15">
        <v>3</v>
      </c>
    </row>
    <row r="55795" spans="18:18" x14ac:dyDescent="0.25">
      <c r="R55795" s="15">
        <v>3</v>
      </c>
    </row>
    <row r="55796" spans="18:18" x14ac:dyDescent="0.25">
      <c r="R55796" s="15">
        <v>3</v>
      </c>
    </row>
    <row r="55797" spans="18:18" x14ac:dyDescent="0.25">
      <c r="R55797" s="15">
        <v>3</v>
      </c>
    </row>
    <row r="55798" spans="18:18" x14ac:dyDescent="0.25">
      <c r="R55798" s="15">
        <v>3</v>
      </c>
    </row>
    <row r="55799" spans="18:18" x14ac:dyDescent="0.25">
      <c r="R55799" s="15">
        <v>3</v>
      </c>
    </row>
    <row r="55800" spans="18:18" x14ac:dyDescent="0.25">
      <c r="R55800" s="15">
        <v>3</v>
      </c>
    </row>
    <row r="55801" spans="18:18" x14ac:dyDescent="0.25">
      <c r="R55801" s="15">
        <v>3</v>
      </c>
    </row>
    <row r="55802" spans="18:18" x14ac:dyDescent="0.25">
      <c r="R55802" s="15">
        <v>3</v>
      </c>
    </row>
    <row r="55803" spans="18:18" x14ac:dyDescent="0.25">
      <c r="R55803" s="15">
        <v>3</v>
      </c>
    </row>
    <row r="55804" spans="18:18" x14ac:dyDescent="0.25">
      <c r="R55804" s="15">
        <v>3</v>
      </c>
    </row>
    <row r="55805" spans="18:18" x14ac:dyDescent="0.25">
      <c r="R55805" s="15">
        <v>3</v>
      </c>
    </row>
    <row r="55806" spans="18:18" x14ac:dyDescent="0.25">
      <c r="R55806" s="15">
        <v>3</v>
      </c>
    </row>
    <row r="55807" spans="18:18" x14ac:dyDescent="0.25">
      <c r="R55807" s="15">
        <v>3</v>
      </c>
    </row>
    <row r="55808" spans="18:18" x14ac:dyDescent="0.25">
      <c r="R55808" s="15">
        <v>3</v>
      </c>
    </row>
    <row r="55809" spans="18:18" x14ac:dyDescent="0.25">
      <c r="R55809" s="15">
        <v>3</v>
      </c>
    </row>
    <row r="55810" spans="18:18" x14ac:dyDescent="0.25">
      <c r="R55810" s="15">
        <v>3</v>
      </c>
    </row>
    <row r="55811" spans="18:18" x14ac:dyDescent="0.25">
      <c r="R55811" s="15">
        <v>3</v>
      </c>
    </row>
    <row r="55812" spans="18:18" x14ac:dyDescent="0.25">
      <c r="R55812" s="15">
        <v>3</v>
      </c>
    </row>
    <row r="55813" spans="18:18" x14ac:dyDescent="0.25">
      <c r="R55813" s="15">
        <v>5</v>
      </c>
    </row>
    <row r="55814" spans="18:18" x14ac:dyDescent="0.25">
      <c r="R55814" s="15">
        <v>5</v>
      </c>
    </row>
    <row r="55815" spans="18:18" x14ac:dyDescent="0.25">
      <c r="R55815" s="15">
        <v>5</v>
      </c>
    </row>
    <row r="55816" spans="18:18" x14ac:dyDescent="0.25">
      <c r="R55816" s="15">
        <v>5</v>
      </c>
    </row>
    <row r="55817" spans="18:18" x14ac:dyDescent="0.25">
      <c r="R55817" s="15">
        <v>5</v>
      </c>
    </row>
    <row r="55818" spans="18:18" x14ac:dyDescent="0.25">
      <c r="R55818" s="15">
        <v>5</v>
      </c>
    </row>
    <row r="55819" spans="18:18" x14ac:dyDescent="0.25">
      <c r="R55819" s="15">
        <v>5</v>
      </c>
    </row>
    <row r="55820" spans="18:18" x14ac:dyDescent="0.25">
      <c r="R55820" s="15">
        <v>5</v>
      </c>
    </row>
    <row r="55821" spans="18:18" x14ac:dyDescent="0.25">
      <c r="R55821" s="15">
        <v>5</v>
      </c>
    </row>
    <row r="55822" spans="18:18" x14ac:dyDescent="0.25">
      <c r="R55822" s="15">
        <v>2</v>
      </c>
    </row>
    <row r="55823" spans="18:18" x14ac:dyDescent="0.25">
      <c r="R55823" s="15">
        <v>2</v>
      </c>
    </row>
    <row r="55824" spans="18:18" x14ac:dyDescent="0.25">
      <c r="R55824" s="15">
        <v>2</v>
      </c>
    </row>
    <row r="55825" spans="18:18" x14ac:dyDescent="0.25">
      <c r="R55825" s="15">
        <v>2</v>
      </c>
    </row>
    <row r="55826" spans="18:18" x14ac:dyDescent="0.25">
      <c r="R55826" s="15">
        <v>2</v>
      </c>
    </row>
    <row r="55827" spans="18:18" x14ac:dyDescent="0.25">
      <c r="R55827" s="15">
        <v>2</v>
      </c>
    </row>
    <row r="55828" spans="18:18" x14ac:dyDescent="0.25">
      <c r="R55828" s="15">
        <v>2</v>
      </c>
    </row>
    <row r="55829" spans="18:18" x14ac:dyDescent="0.25">
      <c r="R55829" s="15">
        <v>2</v>
      </c>
    </row>
    <row r="55830" spans="18:18" x14ac:dyDescent="0.25">
      <c r="R55830" s="15">
        <v>2</v>
      </c>
    </row>
    <row r="55831" spans="18:18" x14ac:dyDescent="0.25">
      <c r="R55831" s="15">
        <v>2</v>
      </c>
    </row>
    <row r="55832" spans="18:18" x14ac:dyDescent="0.25">
      <c r="R55832" s="15">
        <v>2</v>
      </c>
    </row>
    <row r="55833" spans="18:18" x14ac:dyDescent="0.25">
      <c r="R55833" s="15">
        <v>2</v>
      </c>
    </row>
    <row r="55834" spans="18:18" x14ac:dyDescent="0.25">
      <c r="R55834" s="15">
        <v>2</v>
      </c>
    </row>
    <row r="55835" spans="18:18" x14ac:dyDescent="0.25">
      <c r="R55835" s="15">
        <v>2</v>
      </c>
    </row>
    <row r="55836" spans="18:18" x14ac:dyDescent="0.25">
      <c r="R55836" s="15">
        <v>2</v>
      </c>
    </row>
    <row r="55837" spans="18:18" x14ac:dyDescent="0.25">
      <c r="R55837" s="15">
        <v>2</v>
      </c>
    </row>
    <row r="55838" spans="18:18" x14ac:dyDescent="0.25">
      <c r="R55838" s="15">
        <v>2</v>
      </c>
    </row>
    <row r="55839" spans="18:18" x14ac:dyDescent="0.25">
      <c r="R55839" s="15">
        <v>2</v>
      </c>
    </row>
    <row r="55840" spans="18:18" x14ac:dyDescent="0.25">
      <c r="R55840" s="15">
        <v>2</v>
      </c>
    </row>
    <row r="55841" spans="18:18" x14ac:dyDescent="0.25">
      <c r="R55841" s="15">
        <v>2</v>
      </c>
    </row>
    <row r="55842" spans="18:18" x14ac:dyDescent="0.25">
      <c r="R55842" s="15">
        <v>2</v>
      </c>
    </row>
    <row r="55843" spans="18:18" x14ac:dyDescent="0.25">
      <c r="R55843" s="15">
        <v>2</v>
      </c>
    </row>
    <row r="55844" spans="18:18" x14ac:dyDescent="0.25">
      <c r="R55844" s="15">
        <v>2</v>
      </c>
    </row>
    <row r="55845" spans="18:18" x14ac:dyDescent="0.25">
      <c r="R55845" s="15">
        <v>2</v>
      </c>
    </row>
    <row r="55846" spans="18:18" x14ac:dyDescent="0.25">
      <c r="R55846" s="15">
        <v>2</v>
      </c>
    </row>
    <row r="55847" spans="18:18" x14ac:dyDescent="0.25">
      <c r="R55847" s="15">
        <v>2</v>
      </c>
    </row>
    <row r="55848" spans="18:18" x14ac:dyDescent="0.25">
      <c r="R55848" s="15">
        <v>2</v>
      </c>
    </row>
    <row r="55849" spans="18:18" x14ac:dyDescent="0.25">
      <c r="R55849" s="15">
        <v>5</v>
      </c>
    </row>
    <row r="55850" spans="18:18" x14ac:dyDescent="0.25">
      <c r="R55850" s="15">
        <v>5</v>
      </c>
    </row>
    <row r="55851" spans="18:18" x14ac:dyDescent="0.25">
      <c r="R55851" s="15">
        <v>5</v>
      </c>
    </row>
    <row r="55852" spans="18:18" x14ac:dyDescent="0.25">
      <c r="R55852" s="15">
        <v>5</v>
      </c>
    </row>
    <row r="55853" spans="18:18" x14ac:dyDescent="0.25">
      <c r="R55853" s="15">
        <v>5</v>
      </c>
    </row>
    <row r="55854" spans="18:18" x14ac:dyDescent="0.25">
      <c r="R55854" s="15">
        <v>5</v>
      </c>
    </row>
    <row r="55855" spans="18:18" x14ac:dyDescent="0.25">
      <c r="R55855" s="15">
        <v>5</v>
      </c>
    </row>
    <row r="55856" spans="18:18" x14ac:dyDescent="0.25">
      <c r="R55856" s="15">
        <v>5</v>
      </c>
    </row>
    <row r="55857" spans="18:18" x14ac:dyDescent="0.25">
      <c r="R55857" s="15">
        <v>5</v>
      </c>
    </row>
    <row r="55858" spans="18:18" x14ac:dyDescent="0.25">
      <c r="R55858" s="15">
        <v>1</v>
      </c>
    </row>
    <row r="55859" spans="18:18" x14ac:dyDescent="0.25">
      <c r="R55859" s="15">
        <v>1</v>
      </c>
    </row>
    <row r="55860" spans="18:18" x14ac:dyDescent="0.25">
      <c r="R55860" s="15">
        <v>1</v>
      </c>
    </row>
    <row r="55861" spans="18:18" x14ac:dyDescent="0.25">
      <c r="R55861" s="15">
        <v>1</v>
      </c>
    </row>
    <row r="55862" spans="18:18" x14ac:dyDescent="0.25">
      <c r="R55862" s="15">
        <v>1</v>
      </c>
    </row>
    <row r="55863" spans="18:18" x14ac:dyDescent="0.25">
      <c r="R55863" s="15">
        <v>1</v>
      </c>
    </row>
    <row r="55864" spans="18:18" x14ac:dyDescent="0.25">
      <c r="R55864" s="15">
        <v>1</v>
      </c>
    </row>
    <row r="55865" spans="18:18" x14ac:dyDescent="0.25">
      <c r="R55865" s="15">
        <v>1</v>
      </c>
    </row>
    <row r="55866" spans="18:18" x14ac:dyDescent="0.25">
      <c r="R55866" s="15">
        <v>1</v>
      </c>
    </row>
    <row r="55867" spans="18:18" x14ac:dyDescent="0.25">
      <c r="R55867" s="15">
        <v>1</v>
      </c>
    </row>
    <row r="55868" spans="18:18" x14ac:dyDescent="0.25">
      <c r="R55868" s="15">
        <v>1</v>
      </c>
    </row>
    <row r="55869" spans="18:18" x14ac:dyDescent="0.25">
      <c r="R55869" s="15">
        <v>1</v>
      </c>
    </row>
    <row r="55870" spans="18:18" x14ac:dyDescent="0.25">
      <c r="R55870" s="15">
        <v>1</v>
      </c>
    </row>
    <row r="55871" spans="18:18" x14ac:dyDescent="0.25">
      <c r="R55871" s="15">
        <v>1</v>
      </c>
    </row>
    <row r="55872" spans="18:18" x14ac:dyDescent="0.25">
      <c r="R55872" s="15">
        <v>1</v>
      </c>
    </row>
    <row r="55873" spans="18:18" x14ac:dyDescent="0.25">
      <c r="R55873" s="15">
        <v>1</v>
      </c>
    </row>
    <row r="55874" spans="18:18" x14ac:dyDescent="0.25">
      <c r="R55874" s="15">
        <v>1</v>
      </c>
    </row>
    <row r="55875" spans="18:18" x14ac:dyDescent="0.25">
      <c r="R55875" s="15">
        <v>1</v>
      </c>
    </row>
    <row r="55876" spans="18:18" x14ac:dyDescent="0.25">
      <c r="R55876" s="15">
        <v>1</v>
      </c>
    </row>
    <row r="55877" spans="18:18" x14ac:dyDescent="0.25">
      <c r="R55877" s="15">
        <v>1</v>
      </c>
    </row>
    <row r="55878" spans="18:18" x14ac:dyDescent="0.25">
      <c r="R55878" s="15">
        <v>1</v>
      </c>
    </row>
    <row r="55879" spans="18:18" x14ac:dyDescent="0.25">
      <c r="R55879" s="15">
        <v>1</v>
      </c>
    </row>
    <row r="55880" spans="18:18" x14ac:dyDescent="0.25">
      <c r="R55880" s="15">
        <v>1</v>
      </c>
    </row>
    <row r="55881" spans="18:18" x14ac:dyDescent="0.25">
      <c r="R55881" s="15">
        <v>1</v>
      </c>
    </row>
    <row r="55882" spans="18:18" x14ac:dyDescent="0.25">
      <c r="R55882" s="15">
        <v>1</v>
      </c>
    </row>
    <row r="55883" spans="18:18" x14ac:dyDescent="0.25">
      <c r="R55883" s="15">
        <v>1</v>
      </c>
    </row>
    <row r="55884" spans="18:18" x14ac:dyDescent="0.25">
      <c r="R55884" s="15">
        <v>1</v>
      </c>
    </row>
    <row r="55885" spans="18:18" x14ac:dyDescent="0.25">
      <c r="R55885" s="15">
        <v>1</v>
      </c>
    </row>
    <row r="55886" spans="18:18" x14ac:dyDescent="0.25">
      <c r="R55886" s="15">
        <v>4</v>
      </c>
    </row>
    <row r="55887" spans="18:18" x14ac:dyDescent="0.25">
      <c r="R55887" s="15">
        <v>4</v>
      </c>
    </row>
    <row r="55888" spans="18:18" x14ac:dyDescent="0.25">
      <c r="R55888" s="15">
        <v>4</v>
      </c>
    </row>
    <row r="55889" spans="18:18" x14ac:dyDescent="0.25">
      <c r="R55889" s="15">
        <v>2</v>
      </c>
    </row>
    <row r="55890" spans="18:18" x14ac:dyDescent="0.25">
      <c r="R55890" s="15">
        <v>2</v>
      </c>
    </row>
    <row r="55891" spans="18:18" x14ac:dyDescent="0.25">
      <c r="R55891" s="15">
        <v>2</v>
      </c>
    </row>
    <row r="55892" spans="18:18" x14ac:dyDescent="0.25">
      <c r="R55892" s="15">
        <v>2</v>
      </c>
    </row>
    <row r="55893" spans="18:18" x14ac:dyDescent="0.25">
      <c r="R55893" s="15">
        <v>4</v>
      </c>
    </row>
    <row r="55894" spans="18:18" x14ac:dyDescent="0.25">
      <c r="R55894" s="15">
        <v>4</v>
      </c>
    </row>
    <row r="55895" spans="18:18" x14ac:dyDescent="0.25">
      <c r="R55895" s="15">
        <v>4</v>
      </c>
    </row>
    <row r="55896" spans="18:18" x14ac:dyDescent="0.25">
      <c r="R55896" s="15">
        <v>4</v>
      </c>
    </row>
    <row r="55897" spans="18:18" x14ac:dyDescent="0.25">
      <c r="R55897" s="15">
        <v>4</v>
      </c>
    </row>
    <row r="55898" spans="18:18" x14ac:dyDescent="0.25">
      <c r="R55898" s="15">
        <v>4</v>
      </c>
    </row>
    <row r="55899" spans="18:18" x14ac:dyDescent="0.25">
      <c r="R55899" s="15">
        <v>4</v>
      </c>
    </row>
    <row r="55900" spans="18:18" x14ac:dyDescent="0.25">
      <c r="R55900" s="15">
        <v>4</v>
      </c>
    </row>
    <row r="55901" spans="18:18" x14ac:dyDescent="0.25">
      <c r="R55901" s="15">
        <v>4</v>
      </c>
    </row>
    <row r="55902" spans="18:18" x14ac:dyDescent="0.25">
      <c r="R55902" s="15">
        <v>4</v>
      </c>
    </row>
    <row r="55903" spans="18:18" x14ac:dyDescent="0.25">
      <c r="R55903" s="15">
        <v>4</v>
      </c>
    </row>
    <row r="55904" spans="18:18" x14ac:dyDescent="0.25">
      <c r="R55904" s="15">
        <v>4</v>
      </c>
    </row>
    <row r="55905" spans="18:18" x14ac:dyDescent="0.25">
      <c r="R55905" s="15">
        <v>4</v>
      </c>
    </row>
    <row r="55906" spans="18:18" x14ac:dyDescent="0.25">
      <c r="R55906" s="15">
        <v>1</v>
      </c>
    </row>
    <row r="55907" spans="18:18" x14ac:dyDescent="0.25">
      <c r="R55907" s="15">
        <v>1</v>
      </c>
    </row>
    <row r="55908" spans="18:18" x14ac:dyDescent="0.25">
      <c r="R55908" s="15">
        <v>5</v>
      </c>
    </row>
    <row r="55909" spans="18:18" x14ac:dyDescent="0.25">
      <c r="R55909" s="15">
        <v>5</v>
      </c>
    </row>
    <row r="55910" spans="18:18" x14ac:dyDescent="0.25">
      <c r="R55910" s="15">
        <v>5</v>
      </c>
    </row>
    <row r="55911" spans="18:18" x14ac:dyDescent="0.25">
      <c r="R55911" s="15">
        <v>5</v>
      </c>
    </row>
    <row r="55912" spans="18:18" x14ac:dyDescent="0.25">
      <c r="R55912" s="15">
        <v>5</v>
      </c>
    </row>
    <row r="55913" spans="18:18" x14ac:dyDescent="0.25">
      <c r="R55913" s="15">
        <v>5</v>
      </c>
    </row>
    <row r="55914" spans="18:18" x14ac:dyDescent="0.25">
      <c r="R55914" s="15">
        <v>5</v>
      </c>
    </row>
    <row r="55915" spans="18:18" x14ac:dyDescent="0.25">
      <c r="R55915" s="15">
        <v>5</v>
      </c>
    </row>
    <row r="55916" spans="18:18" x14ac:dyDescent="0.25">
      <c r="R55916" s="15">
        <v>5</v>
      </c>
    </row>
    <row r="55917" spans="18:18" x14ac:dyDescent="0.25">
      <c r="R55917" s="15">
        <v>5</v>
      </c>
    </row>
    <row r="55918" spans="18:18" x14ac:dyDescent="0.25">
      <c r="R55918" s="15">
        <v>5</v>
      </c>
    </row>
    <row r="55919" spans="18:18" x14ac:dyDescent="0.25">
      <c r="R55919" s="15">
        <v>5</v>
      </c>
    </row>
    <row r="55920" spans="18:18" x14ac:dyDescent="0.25">
      <c r="R55920" s="15">
        <v>5</v>
      </c>
    </row>
    <row r="55921" spans="18:18" x14ac:dyDescent="0.25">
      <c r="R55921" s="15">
        <v>5</v>
      </c>
    </row>
    <row r="55922" spans="18:18" x14ac:dyDescent="0.25">
      <c r="R55922" s="15">
        <v>5</v>
      </c>
    </row>
    <row r="55923" spans="18:18" x14ac:dyDescent="0.25">
      <c r="R55923" s="15">
        <v>5</v>
      </c>
    </row>
    <row r="55924" spans="18:18" x14ac:dyDescent="0.25">
      <c r="R55924" s="15">
        <v>5</v>
      </c>
    </row>
    <row r="55925" spans="18:18" x14ac:dyDescent="0.25">
      <c r="R55925" s="15">
        <v>5</v>
      </c>
    </row>
    <row r="55926" spans="18:18" x14ac:dyDescent="0.25">
      <c r="R55926" s="15">
        <v>5</v>
      </c>
    </row>
    <row r="55927" spans="18:18" x14ac:dyDescent="0.25">
      <c r="R55927" s="15">
        <v>5</v>
      </c>
    </row>
    <row r="55928" spans="18:18" x14ac:dyDescent="0.25">
      <c r="R55928" s="15">
        <v>5</v>
      </c>
    </row>
    <row r="55929" spans="18:18" x14ac:dyDescent="0.25">
      <c r="R55929" s="15">
        <v>4</v>
      </c>
    </row>
    <row r="55930" spans="18:18" x14ac:dyDescent="0.25">
      <c r="R55930" s="15">
        <v>4</v>
      </c>
    </row>
    <row r="55931" spans="18:18" x14ac:dyDescent="0.25">
      <c r="R55931" s="15">
        <v>4</v>
      </c>
    </row>
    <row r="55932" spans="18:18" x14ac:dyDescent="0.25">
      <c r="R55932" s="15">
        <v>4</v>
      </c>
    </row>
    <row r="55933" spans="18:18" x14ac:dyDescent="0.25">
      <c r="R55933" s="15">
        <v>4</v>
      </c>
    </row>
    <row r="55934" spans="18:18" x14ac:dyDescent="0.25">
      <c r="R55934" s="15">
        <v>4</v>
      </c>
    </row>
    <row r="55935" spans="18:18" x14ac:dyDescent="0.25">
      <c r="R55935" s="15">
        <v>4</v>
      </c>
    </row>
    <row r="55936" spans="18:18" x14ac:dyDescent="0.25">
      <c r="R55936" s="15">
        <v>4</v>
      </c>
    </row>
    <row r="55937" spans="18:18" x14ac:dyDescent="0.25">
      <c r="R55937" s="15">
        <v>4</v>
      </c>
    </row>
    <row r="55938" spans="18:18" x14ac:dyDescent="0.25">
      <c r="R55938" s="15">
        <v>4</v>
      </c>
    </row>
    <row r="55939" spans="18:18" x14ac:dyDescent="0.25">
      <c r="R55939" s="15">
        <v>4</v>
      </c>
    </row>
    <row r="55940" spans="18:18" x14ac:dyDescent="0.25">
      <c r="R55940" s="15">
        <v>4</v>
      </c>
    </row>
    <row r="55941" spans="18:18" x14ac:dyDescent="0.25">
      <c r="R55941" s="15">
        <v>4</v>
      </c>
    </row>
    <row r="55942" spans="18:18" x14ac:dyDescent="0.25">
      <c r="R55942" s="15">
        <v>4</v>
      </c>
    </row>
    <row r="55943" spans="18:18" x14ac:dyDescent="0.25">
      <c r="R55943" s="15">
        <v>4</v>
      </c>
    </row>
    <row r="55944" spans="18:18" x14ac:dyDescent="0.25">
      <c r="R55944" s="15">
        <v>4</v>
      </c>
    </row>
    <row r="55945" spans="18:18" x14ac:dyDescent="0.25">
      <c r="R55945" s="15">
        <v>4</v>
      </c>
    </row>
    <row r="55946" spans="18:18" x14ac:dyDescent="0.25">
      <c r="R55946" s="15">
        <v>4</v>
      </c>
    </row>
    <row r="55947" spans="18:18" x14ac:dyDescent="0.25">
      <c r="R55947" s="15">
        <v>4</v>
      </c>
    </row>
    <row r="55948" spans="18:18" x14ac:dyDescent="0.25">
      <c r="R55948" s="15">
        <v>4</v>
      </c>
    </row>
    <row r="55949" spans="18:18" x14ac:dyDescent="0.25">
      <c r="R55949" s="15">
        <v>4</v>
      </c>
    </row>
    <row r="55950" spans="18:18" x14ac:dyDescent="0.25">
      <c r="R55950" s="15">
        <v>4</v>
      </c>
    </row>
    <row r="55951" spans="18:18" x14ac:dyDescent="0.25">
      <c r="R55951" s="15">
        <v>4</v>
      </c>
    </row>
    <row r="55952" spans="18:18" x14ac:dyDescent="0.25">
      <c r="R55952" s="15">
        <v>4</v>
      </c>
    </row>
    <row r="55953" spans="18:18" x14ac:dyDescent="0.25">
      <c r="R55953" s="15">
        <v>4</v>
      </c>
    </row>
    <row r="55954" spans="18:18" x14ac:dyDescent="0.25">
      <c r="R55954" s="15">
        <v>4</v>
      </c>
    </row>
    <row r="55955" spans="18:18" x14ac:dyDescent="0.25">
      <c r="R55955" s="15">
        <v>4</v>
      </c>
    </row>
    <row r="55956" spans="18:18" x14ac:dyDescent="0.25">
      <c r="R55956" s="15">
        <v>4</v>
      </c>
    </row>
    <row r="55957" spans="18:18" x14ac:dyDescent="0.25">
      <c r="R55957" s="15">
        <v>4</v>
      </c>
    </row>
    <row r="55958" spans="18:18" x14ac:dyDescent="0.25">
      <c r="R55958" s="15">
        <v>4</v>
      </c>
    </row>
    <row r="55959" spans="18:18" x14ac:dyDescent="0.25">
      <c r="R55959" s="15">
        <v>4</v>
      </c>
    </row>
    <row r="55960" spans="18:18" x14ac:dyDescent="0.25">
      <c r="R55960" s="15">
        <v>4</v>
      </c>
    </row>
    <row r="55961" spans="18:18" x14ac:dyDescent="0.25">
      <c r="R55961" s="15">
        <v>4</v>
      </c>
    </row>
    <row r="55962" spans="18:18" x14ac:dyDescent="0.25">
      <c r="R55962" s="15">
        <v>4</v>
      </c>
    </row>
    <row r="55963" spans="18:18" x14ac:dyDescent="0.25">
      <c r="R55963" s="15">
        <v>4</v>
      </c>
    </row>
    <row r="55964" spans="18:18" x14ac:dyDescent="0.25">
      <c r="R55964" s="15">
        <v>4</v>
      </c>
    </row>
    <row r="55965" spans="18:18" x14ac:dyDescent="0.25">
      <c r="R55965" s="15">
        <v>4</v>
      </c>
    </row>
    <row r="55966" spans="18:18" x14ac:dyDescent="0.25">
      <c r="R55966" s="15">
        <v>4</v>
      </c>
    </row>
    <row r="55967" spans="18:18" x14ac:dyDescent="0.25">
      <c r="R55967" s="15">
        <v>4</v>
      </c>
    </row>
    <row r="55968" spans="18:18" x14ac:dyDescent="0.25">
      <c r="R55968" s="15">
        <v>4</v>
      </c>
    </row>
    <row r="55969" spans="18:18" x14ac:dyDescent="0.25">
      <c r="R55969" s="15">
        <v>4</v>
      </c>
    </row>
    <row r="55970" spans="18:18" x14ac:dyDescent="0.25">
      <c r="R55970" s="15">
        <v>4</v>
      </c>
    </row>
    <row r="55971" spans="18:18" x14ac:dyDescent="0.25">
      <c r="R55971" s="15">
        <v>4</v>
      </c>
    </row>
    <row r="55972" spans="18:18" x14ac:dyDescent="0.25">
      <c r="R55972" s="15">
        <v>4</v>
      </c>
    </row>
    <row r="55973" spans="18:18" x14ac:dyDescent="0.25">
      <c r="R55973" s="15">
        <v>4</v>
      </c>
    </row>
    <row r="55974" spans="18:18" x14ac:dyDescent="0.25">
      <c r="R55974" s="15">
        <v>4</v>
      </c>
    </row>
    <row r="55975" spans="18:18" x14ac:dyDescent="0.25">
      <c r="R55975" s="15">
        <v>4</v>
      </c>
    </row>
    <row r="55976" spans="18:18" x14ac:dyDescent="0.25">
      <c r="R55976" s="15">
        <v>4</v>
      </c>
    </row>
    <row r="55977" spans="18:18" x14ac:dyDescent="0.25">
      <c r="R55977" s="15">
        <v>4</v>
      </c>
    </row>
    <row r="55978" spans="18:18" x14ac:dyDescent="0.25">
      <c r="R55978" s="15">
        <v>4</v>
      </c>
    </row>
    <row r="55979" spans="18:18" x14ac:dyDescent="0.25">
      <c r="R55979" s="15">
        <v>4</v>
      </c>
    </row>
    <row r="55980" spans="18:18" x14ac:dyDescent="0.25">
      <c r="R55980" s="15">
        <v>3</v>
      </c>
    </row>
    <row r="55981" spans="18:18" x14ac:dyDescent="0.25">
      <c r="R55981" s="15">
        <v>3</v>
      </c>
    </row>
    <row r="55982" spans="18:18" x14ac:dyDescent="0.25">
      <c r="R55982" s="15">
        <v>3</v>
      </c>
    </row>
    <row r="55983" spans="18:18" x14ac:dyDescent="0.25">
      <c r="R55983" s="15">
        <v>3</v>
      </c>
    </row>
    <row r="55984" spans="18:18" x14ac:dyDescent="0.25">
      <c r="R55984" s="15">
        <v>3</v>
      </c>
    </row>
    <row r="55985" spans="18:18" x14ac:dyDescent="0.25">
      <c r="R55985" s="15">
        <v>3</v>
      </c>
    </row>
    <row r="55986" spans="18:18" x14ac:dyDescent="0.25">
      <c r="R55986" s="15">
        <v>3</v>
      </c>
    </row>
    <row r="55987" spans="18:18" x14ac:dyDescent="0.25">
      <c r="R55987" s="15">
        <v>3</v>
      </c>
    </row>
    <row r="55988" spans="18:18" x14ac:dyDescent="0.25">
      <c r="R55988" s="15">
        <v>2</v>
      </c>
    </row>
    <row r="55989" spans="18:18" x14ac:dyDescent="0.25">
      <c r="R55989" s="15">
        <v>2</v>
      </c>
    </row>
    <row r="55990" spans="18:18" x14ac:dyDescent="0.25">
      <c r="R55990" s="15">
        <v>2</v>
      </c>
    </row>
    <row r="55991" spans="18:18" x14ac:dyDescent="0.25">
      <c r="R55991" s="15">
        <v>2</v>
      </c>
    </row>
    <row r="55992" spans="18:18" x14ac:dyDescent="0.25">
      <c r="R55992" s="15">
        <v>2</v>
      </c>
    </row>
    <row r="55993" spans="18:18" x14ac:dyDescent="0.25">
      <c r="R55993" s="15">
        <v>4</v>
      </c>
    </row>
    <row r="55994" spans="18:18" x14ac:dyDescent="0.25">
      <c r="R55994" s="15">
        <v>4</v>
      </c>
    </row>
    <row r="55995" spans="18:18" x14ac:dyDescent="0.25">
      <c r="R55995" s="15">
        <v>4</v>
      </c>
    </row>
    <row r="55996" spans="18:18" x14ac:dyDescent="0.25">
      <c r="R55996" s="15">
        <v>4</v>
      </c>
    </row>
    <row r="55997" spans="18:18" x14ac:dyDescent="0.25">
      <c r="R55997" s="15">
        <v>4</v>
      </c>
    </row>
    <row r="55998" spans="18:18" x14ac:dyDescent="0.25">
      <c r="R55998" s="15">
        <v>4</v>
      </c>
    </row>
    <row r="55999" spans="18:18" x14ac:dyDescent="0.25">
      <c r="R55999" s="15">
        <v>4</v>
      </c>
    </row>
    <row r="56000" spans="18:18" x14ac:dyDescent="0.25">
      <c r="R56000" s="15">
        <v>4</v>
      </c>
    </row>
    <row r="56001" spans="18:18" x14ac:dyDescent="0.25">
      <c r="R56001" s="15">
        <v>4</v>
      </c>
    </row>
    <row r="56002" spans="18:18" x14ac:dyDescent="0.25">
      <c r="R56002" s="15">
        <v>4</v>
      </c>
    </row>
    <row r="56003" spans="18:18" x14ac:dyDescent="0.25">
      <c r="R56003" s="15">
        <v>4</v>
      </c>
    </row>
    <row r="56004" spans="18:18" x14ac:dyDescent="0.25">
      <c r="R56004" s="15">
        <v>4</v>
      </c>
    </row>
    <row r="56005" spans="18:18" x14ac:dyDescent="0.25">
      <c r="R56005" s="15">
        <v>4</v>
      </c>
    </row>
    <row r="56006" spans="18:18" x14ac:dyDescent="0.25">
      <c r="R56006" s="15">
        <v>4</v>
      </c>
    </row>
    <row r="56007" spans="18:18" x14ac:dyDescent="0.25">
      <c r="R56007" s="15">
        <v>4</v>
      </c>
    </row>
    <row r="56008" spans="18:18" x14ac:dyDescent="0.25">
      <c r="R56008" s="15">
        <v>4</v>
      </c>
    </row>
    <row r="56009" spans="18:18" x14ac:dyDescent="0.25">
      <c r="R56009" s="15">
        <v>4</v>
      </c>
    </row>
    <row r="56010" spans="18:18" x14ac:dyDescent="0.25">
      <c r="R56010" s="15">
        <v>4</v>
      </c>
    </row>
    <row r="56011" spans="18:18" x14ac:dyDescent="0.25">
      <c r="R56011" s="15">
        <v>4</v>
      </c>
    </row>
    <row r="56012" spans="18:18" x14ac:dyDescent="0.25">
      <c r="R56012" s="15">
        <v>4</v>
      </c>
    </row>
    <row r="56013" spans="18:18" x14ac:dyDescent="0.25">
      <c r="R56013" s="15">
        <v>4</v>
      </c>
    </row>
    <row r="56014" spans="18:18" x14ac:dyDescent="0.25">
      <c r="R56014" s="15">
        <v>4</v>
      </c>
    </row>
    <row r="56015" spans="18:18" x14ac:dyDescent="0.25">
      <c r="R56015" s="15">
        <v>4</v>
      </c>
    </row>
    <row r="56016" spans="18:18" x14ac:dyDescent="0.25">
      <c r="R56016" s="15">
        <v>4</v>
      </c>
    </row>
    <row r="56017" spans="18:18" x14ac:dyDescent="0.25">
      <c r="R56017" s="15">
        <v>4</v>
      </c>
    </row>
    <row r="56018" spans="18:18" x14ac:dyDescent="0.25">
      <c r="R56018" s="15">
        <v>4</v>
      </c>
    </row>
    <row r="56019" spans="18:18" x14ac:dyDescent="0.25">
      <c r="R56019" s="15">
        <v>4</v>
      </c>
    </row>
    <row r="56020" spans="18:18" x14ac:dyDescent="0.25">
      <c r="R56020" s="15">
        <v>4</v>
      </c>
    </row>
    <row r="56021" spans="18:18" x14ac:dyDescent="0.25">
      <c r="R56021" s="15">
        <v>4</v>
      </c>
    </row>
    <row r="56022" spans="18:18" x14ac:dyDescent="0.25">
      <c r="R56022" s="15">
        <v>4</v>
      </c>
    </row>
    <row r="56023" spans="18:18" x14ac:dyDescent="0.25">
      <c r="R56023" s="15">
        <v>4</v>
      </c>
    </row>
    <row r="56024" spans="18:18" x14ac:dyDescent="0.25">
      <c r="R56024" s="15">
        <v>4</v>
      </c>
    </row>
    <row r="56025" spans="18:18" x14ac:dyDescent="0.25">
      <c r="R56025" s="15">
        <v>4</v>
      </c>
    </row>
    <row r="56026" spans="18:18" x14ac:dyDescent="0.25">
      <c r="R56026" s="15">
        <v>4</v>
      </c>
    </row>
    <row r="56027" spans="18:18" x14ac:dyDescent="0.25">
      <c r="R56027" s="15">
        <v>4</v>
      </c>
    </row>
    <row r="56028" spans="18:18" x14ac:dyDescent="0.25">
      <c r="R56028" s="15">
        <v>4</v>
      </c>
    </row>
    <row r="56029" spans="18:18" x14ac:dyDescent="0.25">
      <c r="R56029" s="15">
        <v>4</v>
      </c>
    </row>
    <row r="56030" spans="18:18" x14ac:dyDescent="0.25">
      <c r="R56030" s="15">
        <v>4</v>
      </c>
    </row>
    <row r="56031" spans="18:18" x14ac:dyDescent="0.25">
      <c r="R56031" s="15">
        <v>4</v>
      </c>
    </row>
    <row r="56032" spans="18:18" x14ac:dyDescent="0.25">
      <c r="R56032" s="15">
        <v>4</v>
      </c>
    </row>
    <row r="56033" spans="18:18" x14ac:dyDescent="0.25">
      <c r="R56033" s="15">
        <v>4</v>
      </c>
    </row>
    <row r="56034" spans="18:18" x14ac:dyDescent="0.25">
      <c r="R56034" s="15">
        <v>4</v>
      </c>
    </row>
    <row r="56035" spans="18:18" x14ac:dyDescent="0.25">
      <c r="R56035" s="15">
        <v>4</v>
      </c>
    </row>
    <row r="56036" spans="18:18" x14ac:dyDescent="0.25">
      <c r="R56036" s="15">
        <v>4</v>
      </c>
    </row>
    <row r="56037" spans="18:18" x14ac:dyDescent="0.25">
      <c r="R56037" s="15">
        <v>4</v>
      </c>
    </row>
    <row r="56038" spans="18:18" x14ac:dyDescent="0.25">
      <c r="R56038" s="15">
        <v>4</v>
      </c>
    </row>
    <row r="56039" spans="18:18" x14ac:dyDescent="0.25">
      <c r="R56039" s="15">
        <v>4</v>
      </c>
    </row>
    <row r="56040" spans="18:18" x14ac:dyDescent="0.25">
      <c r="R56040" s="15">
        <v>4</v>
      </c>
    </row>
    <row r="56041" spans="18:18" x14ac:dyDescent="0.25">
      <c r="R56041" s="15">
        <v>4</v>
      </c>
    </row>
    <row r="56042" spans="18:18" x14ac:dyDescent="0.25">
      <c r="R56042" s="15">
        <v>4</v>
      </c>
    </row>
    <row r="56043" spans="18:18" x14ac:dyDescent="0.25">
      <c r="R56043" s="15">
        <v>4</v>
      </c>
    </row>
    <row r="56044" spans="18:18" x14ac:dyDescent="0.25">
      <c r="R56044" s="15">
        <v>2</v>
      </c>
    </row>
    <row r="56045" spans="18:18" x14ac:dyDescent="0.25">
      <c r="R56045" s="15">
        <v>2</v>
      </c>
    </row>
    <row r="56046" spans="18:18" x14ac:dyDescent="0.25">
      <c r="R56046" s="15">
        <v>2</v>
      </c>
    </row>
    <row r="56047" spans="18:18" x14ac:dyDescent="0.25">
      <c r="R56047" s="15">
        <v>2</v>
      </c>
    </row>
    <row r="56048" spans="18:18" x14ac:dyDescent="0.25">
      <c r="R56048" s="15">
        <v>2</v>
      </c>
    </row>
    <row r="56049" spans="18:18" x14ac:dyDescent="0.25">
      <c r="R56049" s="15">
        <v>2</v>
      </c>
    </row>
    <row r="56050" spans="18:18" x14ac:dyDescent="0.25">
      <c r="R56050" s="15">
        <v>2</v>
      </c>
    </row>
    <row r="56051" spans="18:18" x14ac:dyDescent="0.25">
      <c r="R56051" s="15">
        <v>2</v>
      </c>
    </row>
    <row r="56052" spans="18:18" x14ac:dyDescent="0.25">
      <c r="R56052" s="15">
        <v>2</v>
      </c>
    </row>
    <row r="56053" spans="18:18" x14ac:dyDescent="0.25">
      <c r="R56053" s="15">
        <v>2</v>
      </c>
    </row>
    <row r="56054" spans="18:18" x14ac:dyDescent="0.25">
      <c r="R56054" s="15">
        <v>2</v>
      </c>
    </row>
    <row r="56055" spans="18:18" x14ac:dyDescent="0.25">
      <c r="R56055" s="15">
        <v>2</v>
      </c>
    </row>
    <row r="56056" spans="18:18" x14ac:dyDescent="0.25">
      <c r="R56056" s="15">
        <v>2</v>
      </c>
    </row>
    <row r="56057" spans="18:18" x14ac:dyDescent="0.25">
      <c r="R56057" s="15">
        <v>2</v>
      </c>
    </row>
    <row r="56058" spans="18:18" x14ac:dyDescent="0.25">
      <c r="R56058" s="15">
        <v>2</v>
      </c>
    </row>
    <row r="56059" spans="18:18" x14ac:dyDescent="0.25">
      <c r="R56059" s="15">
        <v>2</v>
      </c>
    </row>
    <row r="56060" spans="18:18" x14ac:dyDescent="0.25">
      <c r="R56060" s="15">
        <v>2</v>
      </c>
    </row>
    <row r="56061" spans="18:18" x14ac:dyDescent="0.25">
      <c r="R56061" s="15">
        <v>2</v>
      </c>
    </row>
    <row r="56062" spans="18:18" x14ac:dyDescent="0.25">
      <c r="R56062" s="15">
        <v>2</v>
      </c>
    </row>
    <row r="56063" spans="18:18" x14ac:dyDescent="0.25">
      <c r="R56063" s="15">
        <v>2</v>
      </c>
    </row>
    <row r="56064" spans="18:18" x14ac:dyDescent="0.25">
      <c r="R56064" s="15">
        <v>2</v>
      </c>
    </row>
    <row r="56065" spans="18:18" x14ac:dyDescent="0.25">
      <c r="R56065" s="15">
        <v>2</v>
      </c>
    </row>
    <row r="56066" spans="18:18" x14ac:dyDescent="0.25">
      <c r="R56066" s="15">
        <v>2</v>
      </c>
    </row>
    <row r="56067" spans="18:18" x14ac:dyDescent="0.25">
      <c r="R56067" s="15">
        <v>2</v>
      </c>
    </row>
    <row r="56068" spans="18:18" x14ac:dyDescent="0.25">
      <c r="R56068" s="15">
        <v>2</v>
      </c>
    </row>
    <row r="56069" spans="18:18" x14ac:dyDescent="0.25">
      <c r="R56069" s="15">
        <v>2</v>
      </c>
    </row>
    <row r="56070" spans="18:18" x14ac:dyDescent="0.25">
      <c r="R56070" s="15">
        <v>2</v>
      </c>
    </row>
    <row r="56071" spans="18:18" x14ac:dyDescent="0.25">
      <c r="R56071" s="15">
        <v>2</v>
      </c>
    </row>
    <row r="56072" spans="18:18" x14ac:dyDescent="0.25">
      <c r="R56072" s="15">
        <v>2</v>
      </c>
    </row>
    <row r="56073" spans="18:18" x14ac:dyDescent="0.25">
      <c r="R56073" s="15">
        <v>2</v>
      </c>
    </row>
    <row r="56074" spans="18:18" x14ac:dyDescent="0.25">
      <c r="R56074" s="15">
        <v>2</v>
      </c>
    </row>
    <row r="56075" spans="18:18" x14ac:dyDescent="0.25">
      <c r="R56075" s="15">
        <v>2</v>
      </c>
    </row>
    <row r="56076" spans="18:18" x14ac:dyDescent="0.25">
      <c r="R56076" s="15">
        <v>2</v>
      </c>
    </row>
    <row r="56077" spans="18:18" x14ac:dyDescent="0.25">
      <c r="R56077" s="15">
        <v>2</v>
      </c>
    </row>
    <row r="56078" spans="18:18" x14ac:dyDescent="0.25">
      <c r="R56078" s="15">
        <v>2</v>
      </c>
    </row>
    <row r="56079" spans="18:18" x14ac:dyDescent="0.25">
      <c r="R56079" s="15">
        <v>2</v>
      </c>
    </row>
    <row r="56080" spans="18:18" x14ac:dyDescent="0.25">
      <c r="R56080" s="15">
        <v>2</v>
      </c>
    </row>
    <row r="56081" spans="18:18" x14ac:dyDescent="0.25">
      <c r="R56081" s="15">
        <v>2</v>
      </c>
    </row>
    <row r="56082" spans="18:18" x14ac:dyDescent="0.25">
      <c r="R56082" s="15">
        <v>2</v>
      </c>
    </row>
    <row r="56083" spans="18:18" x14ac:dyDescent="0.25">
      <c r="R56083" s="15">
        <v>2</v>
      </c>
    </row>
    <row r="56084" spans="18:18" x14ac:dyDescent="0.25">
      <c r="R56084" s="15">
        <v>2</v>
      </c>
    </row>
    <row r="56085" spans="18:18" x14ac:dyDescent="0.25">
      <c r="R56085" s="15">
        <v>2</v>
      </c>
    </row>
    <row r="56086" spans="18:18" x14ac:dyDescent="0.25">
      <c r="R56086" s="15">
        <v>2</v>
      </c>
    </row>
    <row r="56087" spans="18:18" x14ac:dyDescent="0.25">
      <c r="R56087" s="15">
        <v>2</v>
      </c>
    </row>
    <row r="56088" spans="18:18" x14ac:dyDescent="0.25">
      <c r="R56088" s="15">
        <v>2</v>
      </c>
    </row>
    <row r="56089" spans="18:18" x14ac:dyDescent="0.25">
      <c r="R56089" s="15">
        <v>2</v>
      </c>
    </row>
    <row r="56090" spans="18:18" x14ac:dyDescent="0.25">
      <c r="R56090" s="15">
        <v>2</v>
      </c>
    </row>
    <row r="56091" spans="18:18" x14ac:dyDescent="0.25">
      <c r="R56091" s="15">
        <v>2</v>
      </c>
    </row>
    <row r="56092" spans="18:18" x14ac:dyDescent="0.25">
      <c r="R56092" s="15">
        <v>2</v>
      </c>
    </row>
    <row r="56093" spans="18:18" x14ac:dyDescent="0.25">
      <c r="R56093" s="15">
        <v>2</v>
      </c>
    </row>
    <row r="56094" spans="18:18" x14ac:dyDescent="0.25">
      <c r="R56094" s="15">
        <v>2</v>
      </c>
    </row>
    <row r="56095" spans="18:18" x14ac:dyDescent="0.25">
      <c r="R56095" s="15">
        <v>2</v>
      </c>
    </row>
    <row r="56096" spans="18:18" x14ac:dyDescent="0.25">
      <c r="R56096" s="15">
        <v>1</v>
      </c>
    </row>
    <row r="56097" spans="18:18" x14ac:dyDescent="0.25">
      <c r="R56097" s="15">
        <v>1</v>
      </c>
    </row>
    <row r="56098" spans="18:18" x14ac:dyDescent="0.25">
      <c r="R56098" s="15">
        <v>1</v>
      </c>
    </row>
    <row r="56099" spans="18:18" x14ac:dyDescent="0.25">
      <c r="R56099" s="15">
        <v>1</v>
      </c>
    </row>
    <row r="56100" spans="18:18" x14ac:dyDescent="0.25">
      <c r="R56100" s="15">
        <v>1</v>
      </c>
    </row>
    <row r="56101" spans="18:18" x14ac:dyDescent="0.25">
      <c r="R56101" s="15">
        <v>1</v>
      </c>
    </row>
    <row r="56102" spans="18:18" x14ac:dyDescent="0.25">
      <c r="R56102" s="15">
        <v>1</v>
      </c>
    </row>
    <row r="56103" spans="18:18" x14ac:dyDescent="0.25">
      <c r="R56103" s="15">
        <v>1</v>
      </c>
    </row>
    <row r="56104" spans="18:18" x14ac:dyDescent="0.25">
      <c r="R56104" s="15">
        <v>1</v>
      </c>
    </row>
    <row r="56105" spans="18:18" x14ac:dyDescent="0.25">
      <c r="R56105" s="15">
        <v>1</v>
      </c>
    </row>
    <row r="56106" spans="18:18" x14ac:dyDescent="0.25">
      <c r="R56106" s="15">
        <v>1</v>
      </c>
    </row>
    <row r="56107" spans="18:18" x14ac:dyDescent="0.25">
      <c r="R56107" s="15">
        <v>1</v>
      </c>
    </row>
    <row r="56108" spans="18:18" x14ac:dyDescent="0.25">
      <c r="R56108" s="15">
        <v>1</v>
      </c>
    </row>
    <row r="56109" spans="18:18" x14ac:dyDescent="0.25">
      <c r="R56109" s="15">
        <v>1</v>
      </c>
    </row>
    <row r="56110" spans="18:18" x14ac:dyDescent="0.25">
      <c r="R56110" s="15">
        <v>1</v>
      </c>
    </row>
    <row r="56111" spans="18:18" x14ac:dyDescent="0.25">
      <c r="R56111" s="15">
        <v>1</v>
      </c>
    </row>
    <row r="56112" spans="18:18" x14ac:dyDescent="0.25">
      <c r="R56112" s="15">
        <v>1</v>
      </c>
    </row>
    <row r="56113" spans="18:18" x14ac:dyDescent="0.25">
      <c r="R56113" s="15">
        <v>1</v>
      </c>
    </row>
    <row r="56114" spans="18:18" x14ac:dyDescent="0.25">
      <c r="R56114" s="15">
        <v>1</v>
      </c>
    </row>
    <row r="56115" spans="18:18" x14ac:dyDescent="0.25">
      <c r="R56115" s="15">
        <v>2</v>
      </c>
    </row>
    <row r="56116" spans="18:18" x14ac:dyDescent="0.25">
      <c r="R56116" s="15">
        <v>2</v>
      </c>
    </row>
    <row r="56117" spans="18:18" x14ac:dyDescent="0.25">
      <c r="R56117" s="15">
        <v>2</v>
      </c>
    </row>
    <row r="56118" spans="18:18" x14ac:dyDescent="0.25">
      <c r="R56118" s="15">
        <v>2</v>
      </c>
    </row>
    <row r="56119" spans="18:18" x14ac:dyDescent="0.25">
      <c r="R56119" s="15">
        <v>1</v>
      </c>
    </row>
    <row r="56120" spans="18:18" x14ac:dyDescent="0.25">
      <c r="R56120" s="15">
        <v>1</v>
      </c>
    </row>
    <row r="56121" spans="18:18" x14ac:dyDescent="0.25">
      <c r="R56121" s="15">
        <v>1</v>
      </c>
    </row>
    <row r="56122" spans="18:18" x14ac:dyDescent="0.25">
      <c r="R56122" s="15">
        <v>1</v>
      </c>
    </row>
    <row r="56123" spans="18:18" x14ac:dyDescent="0.25">
      <c r="R56123" s="15">
        <v>1</v>
      </c>
    </row>
    <row r="56124" spans="18:18" x14ac:dyDescent="0.25">
      <c r="R56124" s="15">
        <v>1</v>
      </c>
    </row>
    <row r="56125" spans="18:18" x14ac:dyDescent="0.25">
      <c r="R56125" s="15">
        <v>1</v>
      </c>
    </row>
    <row r="56126" spans="18:18" x14ac:dyDescent="0.25">
      <c r="R56126" s="15">
        <v>1</v>
      </c>
    </row>
    <row r="56127" spans="18:18" x14ac:dyDescent="0.25">
      <c r="R56127" s="15">
        <v>1</v>
      </c>
    </row>
    <row r="56128" spans="18:18" x14ac:dyDescent="0.25">
      <c r="R56128" s="15">
        <v>1</v>
      </c>
    </row>
    <row r="56129" spans="18:18" x14ac:dyDescent="0.25">
      <c r="R56129" s="15">
        <v>1</v>
      </c>
    </row>
    <row r="56130" spans="18:18" x14ac:dyDescent="0.25">
      <c r="R56130" s="15">
        <v>1</v>
      </c>
    </row>
    <row r="56131" spans="18:18" x14ac:dyDescent="0.25">
      <c r="R56131" s="15">
        <v>1</v>
      </c>
    </row>
    <row r="56132" spans="18:18" x14ac:dyDescent="0.25">
      <c r="R56132" s="15">
        <v>1</v>
      </c>
    </row>
    <row r="56133" spans="18:18" x14ac:dyDescent="0.25">
      <c r="R56133" s="15">
        <v>1</v>
      </c>
    </row>
    <row r="56134" spans="18:18" x14ac:dyDescent="0.25">
      <c r="R56134" s="15">
        <v>1</v>
      </c>
    </row>
    <row r="56135" spans="18:18" x14ac:dyDescent="0.25">
      <c r="R56135" s="15">
        <v>1</v>
      </c>
    </row>
    <row r="56136" spans="18:18" x14ac:dyDescent="0.25">
      <c r="R56136" s="15">
        <v>1</v>
      </c>
    </row>
    <row r="56137" spans="18:18" x14ac:dyDescent="0.25">
      <c r="R56137" s="15">
        <v>1</v>
      </c>
    </row>
    <row r="56138" spans="18:18" x14ac:dyDescent="0.25">
      <c r="R56138" s="15">
        <v>1</v>
      </c>
    </row>
    <row r="56139" spans="18:18" x14ac:dyDescent="0.25">
      <c r="R56139" s="15">
        <v>1</v>
      </c>
    </row>
    <row r="56140" spans="18:18" x14ac:dyDescent="0.25">
      <c r="R56140" s="15">
        <v>1</v>
      </c>
    </row>
    <row r="56141" spans="18:18" x14ac:dyDescent="0.25">
      <c r="R56141" s="15">
        <v>1</v>
      </c>
    </row>
    <row r="56142" spans="18:18" x14ac:dyDescent="0.25">
      <c r="R56142" s="15">
        <v>1</v>
      </c>
    </row>
    <row r="56143" spans="18:18" x14ac:dyDescent="0.25">
      <c r="R56143" s="15">
        <v>1</v>
      </c>
    </row>
    <row r="56144" spans="18:18" x14ac:dyDescent="0.25">
      <c r="R56144" s="15">
        <v>1</v>
      </c>
    </row>
    <row r="56145" spans="18:18" x14ac:dyDescent="0.25">
      <c r="R56145" s="15">
        <v>1</v>
      </c>
    </row>
    <row r="56146" spans="18:18" x14ac:dyDescent="0.25">
      <c r="R56146" s="15">
        <v>2</v>
      </c>
    </row>
    <row r="56147" spans="18:18" x14ac:dyDescent="0.25">
      <c r="R56147" s="15">
        <v>2</v>
      </c>
    </row>
    <row r="56148" spans="18:18" x14ac:dyDescent="0.25">
      <c r="R56148" s="15">
        <v>2</v>
      </c>
    </row>
    <row r="56149" spans="18:18" x14ac:dyDescent="0.25">
      <c r="R56149" s="15">
        <v>1</v>
      </c>
    </row>
    <row r="56150" spans="18:18" x14ac:dyDescent="0.25">
      <c r="R56150" s="15">
        <v>1</v>
      </c>
    </row>
    <row r="56151" spans="18:18" x14ac:dyDescent="0.25">
      <c r="R56151" s="15">
        <v>1</v>
      </c>
    </row>
    <row r="56152" spans="18:18" x14ac:dyDescent="0.25">
      <c r="R56152" s="15">
        <v>1</v>
      </c>
    </row>
    <row r="56153" spans="18:18" x14ac:dyDescent="0.25">
      <c r="R56153" s="15">
        <v>2</v>
      </c>
    </row>
    <row r="56154" spans="18:18" x14ac:dyDescent="0.25">
      <c r="R56154" s="15">
        <v>2</v>
      </c>
    </row>
    <row r="56155" spans="18:18" x14ac:dyDescent="0.25">
      <c r="R56155" s="15">
        <v>2</v>
      </c>
    </row>
    <row r="56156" spans="18:18" x14ac:dyDescent="0.25">
      <c r="R56156" s="15">
        <v>2</v>
      </c>
    </row>
    <row r="56157" spans="18:18" x14ac:dyDescent="0.25">
      <c r="R56157" s="15">
        <v>2</v>
      </c>
    </row>
    <row r="56158" spans="18:18" x14ac:dyDescent="0.25">
      <c r="R56158" s="15">
        <v>2</v>
      </c>
    </row>
    <row r="56159" spans="18:18" x14ac:dyDescent="0.25">
      <c r="R56159" s="15">
        <v>2</v>
      </c>
    </row>
    <row r="56160" spans="18:18" x14ac:dyDescent="0.25">
      <c r="R56160" s="15">
        <v>2</v>
      </c>
    </row>
    <row r="56161" spans="18:18" x14ac:dyDescent="0.25">
      <c r="R56161" s="15">
        <v>2</v>
      </c>
    </row>
    <row r="56162" spans="18:18" x14ac:dyDescent="0.25">
      <c r="R56162" s="15">
        <v>4</v>
      </c>
    </row>
    <row r="56163" spans="18:18" x14ac:dyDescent="0.25">
      <c r="R56163" s="15">
        <v>4</v>
      </c>
    </row>
    <row r="56164" spans="18:18" x14ac:dyDescent="0.25">
      <c r="R56164" s="15">
        <v>4</v>
      </c>
    </row>
    <row r="56165" spans="18:18" x14ac:dyDescent="0.25">
      <c r="R56165" s="15">
        <v>4</v>
      </c>
    </row>
    <row r="56166" spans="18:18" x14ac:dyDescent="0.25">
      <c r="R56166" s="15">
        <v>4</v>
      </c>
    </row>
    <row r="56167" spans="18:18" x14ac:dyDescent="0.25">
      <c r="R56167" s="15">
        <v>4</v>
      </c>
    </row>
    <row r="56168" spans="18:18" x14ac:dyDescent="0.25">
      <c r="R56168" s="15">
        <v>2</v>
      </c>
    </row>
    <row r="56169" spans="18:18" x14ac:dyDescent="0.25">
      <c r="R56169" s="15">
        <v>2</v>
      </c>
    </row>
    <row r="56170" spans="18:18" x14ac:dyDescent="0.25">
      <c r="R56170" s="15">
        <v>2</v>
      </c>
    </row>
    <row r="56171" spans="18:18" x14ac:dyDescent="0.25">
      <c r="R56171" s="15">
        <v>2</v>
      </c>
    </row>
    <row r="56172" spans="18:18" x14ac:dyDescent="0.25">
      <c r="R56172" s="15">
        <v>2</v>
      </c>
    </row>
    <row r="56173" spans="18:18" x14ac:dyDescent="0.25">
      <c r="R56173" s="15">
        <v>2</v>
      </c>
    </row>
    <row r="56174" spans="18:18" x14ac:dyDescent="0.25">
      <c r="R56174" s="15">
        <v>2</v>
      </c>
    </row>
    <row r="56175" spans="18:18" x14ac:dyDescent="0.25">
      <c r="R56175" s="15">
        <v>2</v>
      </c>
    </row>
    <row r="56176" spans="18:18" x14ac:dyDescent="0.25">
      <c r="R56176" s="15">
        <v>4</v>
      </c>
    </row>
    <row r="56177" spans="18:18" x14ac:dyDescent="0.25">
      <c r="R56177" s="15">
        <v>4</v>
      </c>
    </row>
    <row r="56178" spans="18:18" x14ac:dyDescent="0.25">
      <c r="R56178" s="15">
        <v>4</v>
      </c>
    </row>
    <row r="56179" spans="18:18" x14ac:dyDescent="0.25">
      <c r="R56179" s="15">
        <v>4</v>
      </c>
    </row>
    <row r="56180" spans="18:18" x14ac:dyDescent="0.25">
      <c r="R56180" s="15">
        <v>4</v>
      </c>
    </row>
    <row r="56181" spans="18:18" x14ac:dyDescent="0.25">
      <c r="R56181" s="15">
        <v>4</v>
      </c>
    </row>
    <row r="56182" spans="18:18" x14ac:dyDescent="0.25">
      <c r="R56182" s="15">
        <v>4</v>
      </c>
    </row>
    <row r="56183" spans="18:18" x14ac:dyDescent="0.25">
      <c r="R56183" s="15">
        <v>4</v>
      </c>
    </row>
    <row r="56184" spans="18:18" x14ac:dyDescent="0.25">
      <c r="R56184" s="15">
        <v>4</v>
      </c>
    </row>
    <row r="56185" spans="18:18" x14ac:dyDescent="0.25">
      <c r="R56185" s="15">
        <v>4</v>
      </c>
    </row>
    <row r="56186" spans="18:18" x14ac:dyDescent="0.25">
      <c r="R56186" s="15">
        <v>4</v>
      </c>
    </row>
    <row r="56187" spans="18:18" x14ac:dyDescent="0.25">
      <c r="R56187" s="15">
        <v>4</v>
      </c>
    </row>
    <row r="56188" spans="18:18" x14ac:dyDescent="0.25">
      <c r="R56188" s="15">
        <v>4</v>
      </c>
    </row>
    <row r="56189" spans="18:18" x14ac:dyDescent="0.25">
      <c r="R56189" s="15">
        <v>4</v>
      </c>
    </row>
    <row r="56190" spans="18:18" x14ac:dyDescent="0.25">
      <c r="R56190" s="15">
        <v>4</v>
      </c>
    </row>
    <row r="56191" spans="18:18" x14ac:dyDescent="0.25">
      <c r="R56191" s="15">
        <v>4</v>
      </c>
    </row>
    <row r="56192" spans="18:18" x14ac:dyDescent="0.25">
      <c r="R56192" s="15">
        <v>4</v>
      </c>
    </row>
    <row r="56193" spans="18:18" x14ac:dyDescent="0.25">
      <c r="R56193" s="15">
        <v>4</v>
      </c>
    </row>
    <row r="56194" spans="18:18" x14ac:dyDescent="0.25">
      <c r="R56194" s="15">
        <v>1</v>
      </c>
    </row>
    <row r="56195" spans="18:18" x14ac:dyDescent="0.25">
      <c r="R56195" s="15">
        <v>1</v>
      </c>
    </row>
    <row r="56196" spans="18:18" x14ac:dyDescent="0.25">
      <c r="R56196" s="15">
        <v>1</v>
      </c>
    </row>
    <row r="56197" spans="18:18" x14ac:dyDescent="0.25">
      <c r="R56197" s="15">
        <v>1</v>
      </c>
    </row>
    <row r="56198" spans="18:18" x14ac:dyDescent="0.25">
      <c r="R56198" s="15">
        <v>4</v>
      </c>
    </row>
    <row r="56199" spans="18:18" x14ac:dyDescent="0.25">
      <c r="R56199" s="15">
        <v>4</v>
      </c>
    </row>
    <row r="56200" spans="18:18" x14ac:dyDescent="0.25">
      <c r="R56200" s="15">
        <v>4</v>
      </c>
    </row>
    <row r="56201" spans="18:18" x14ac:dyDescent="0.25">
      <c r="R56201" s="15">
        <v>4</v>
      </c>
    </row>
    <row r="56202" spans="18:18" x14ac:dyDescent="0.25">
      <c r="R56202" s="15">
        <v>4</v>
      </c>
    </row>
    <row r="56203" spans="18:18" x14ac:dyDescent="0.25">
      <c r="R56203" s="15">
        <v>4</v>
      </c>
    </row>
    <row r="56204" spans="18:18" x14ac:dyDescent="0.25">
      <c r="R56204" s="15">
        <v>4</v>
      </c>
    </row>
    <row r="56205" spans="18:18" x14ac:dyDescent="0.25">
      <c r="R56205" s="15">
        <v>4</v>
      </c>
    </row>
    <row r="56206" spans="18:18" x14ac:dyDescent="0.25">
      <c r="R56206" s="15">
        <v>4</v>
      </c>
    </row>
    <row r="56207" spans="18:18" x14ac:dyDescent="0.25">
      <c r="R56207" s="15">
        <v>1</v>
      </c>
    </row>
    <row r="56208" spans="18:18" x14ac:dyDescent="0.25">
      <c r="R56208" s="15">
        <v>1</v>
      </c>
    </row>
    <row r="56209" spans="18:18" x14ac:dyDescent="0.25">
      <c r="R56209" s="15">
        <v>1</v>
      </c>
    </row>
    <row r="56210" spans="18:18" x14ac:dyDescent="0.25">
      <c r="R56210" s="15">
        <v>1</v>
      </c>
    </row>
    <row r="56211" spans="18:18" x14ac:dyDescent="0.25">
      <c r="R56211" s="15">
        <v>1</v>
      </c>
    </row>
    <row r="56212" spans="18:18" x14ac:dyDescent="0.25">
      <c r="R56212" s="15">
        <v>1</v>
      </c>
    </row>
    <row r="56213" spans="18:18" x14ac:dyDescent="0.25">
      <c r="R56213" s="15">
        <v>1</v>
      </c>
    </row>
    <row r="56214" spans="18:18" x14ac:dyDescent="0.25">
      <c r="R56214" s="15">
        <v>1</v>
      </c>
    </row>
    <row r="56215" spans="18:18" x14ac:dyDescent="0.25">
      <c r="R56215" s="15">
        <v>1</v>
      </c>
    </row>
    <row r="56216" spans="18:18" x14ac:dyDescent="0.25">
      <c r="R56216" s="15">
        <v>1</v>
      </c>
    </row>
    <row r="56217" spans="18:18" x14ac:dyDescent="0.25">
      <c r="R56217" s="15">
        <v>1</v>
      </c>
    </row>
    <row r="56218" spans="18:18" x14ac:dyDescent="0.25">
      <c r="R56218" s="15">
        <v>2</v>
      </c>
    </row>
    <row r="56219" spans="18:18" x14ac:dyDescent="0.25">
      <c r="R56219" s="15">
        <v>2</v>
      </c>
    </row>
    <row r="56220" spans="18:18" x14ac:dyDescent="0.25">
      <c r="R56220" s="15">
        <v>2</v>
      </c>
    </row>
    <row r="56221" spans="18:18" x14ac:dyDescent="0.25">
      <c r="R56221" s="15">
        <v>2</v>
      </c>
    </row>
    <row r="56222" spans="18:18" x14ac:dyDescent="0.25">
      <c r="R56222" s="15">
        <v>2</v>
      </c>
    </row>
    <row r="56223" spans="18:18" x14ac:dyDescent="0.25">
      <c r="R56223" s="15">
        <v>2</v>
      </c>
    </row>
    <row r="56224" spans="18:18" x14ac:dyDescent="0.25">
      <c r="R56224" s="15">
        <v>2</v>
      </c>
    </row>
    <row r="56225" spans="18:18" x14ac:dyDescent="0.25">
      <c r="R56225" s="15">
        <v>2</v>
      </c>
    </row>
    <row r="56226" spans="18:18" x14ac:dyDescent="0.25">
      <c r="R56226" s="15">
        <v>2</v>
      </c>
    </row>
    <row r="56227" spans="18:18" x14ac:dyDescent="0.25">
      <c r="R56227" s="15">
        <v>2</v>
      </c>
    </row>
    <row r="56228" spans="18:18" x14ac:dyDescent="0.25">
      <c r="R56228" s="15">
        <v>1</v>
      </c>
    </row>
    <row r="56229" spans="18:18" x14ac:dyDescent="0.25">
      <c r="R56229" s="15">
        <v>1</v>
      </c>
    </row>
    <row r="56230" spans="18:18" x14ac:dyDescent="0.25">
      <c r="R56230" s="15">
        <v>1</v>
      </c>
    </row>
    <row r="56231" spans="18:18" x14ac:dyDescent="0.25">
      <c r="R56231" s="15">
        <v>1</v>
      </c>
    </row>
    <row r="56232" spans="18:18" x14ac:dyDescent="0.25">
      <c r="R56232" s="15">
        <v>1</v>
      </c>
    </row>
    <row r="56233" spans="18:18" x14ac:dyDescent="0.25">
      <c r="R56233" s="15">
        <v>1</v>
      </c>
    </row>
    <row r="56234" spans="18:18" x14ac:dyDescent="0.25">
      <c r="R56234" s="15">
        <v>1</v>
      </c>
    </row>
    <row r="56235" spans="18:18" x14ac:dyDescent="0.25">
      <c r="R56235" s="15">
        <v>1</v>
      </c>
    </row>
    <row r="56236" spans="18:18" x14ac:dyDescent="0.25">
      <c r="R56236" s="15">
        <v>1</v>
      </c>
    </row>
    <row r="56237" spans="18:18" x14ac:dyDescent="0.25">
      <c r="R56237" s="15">
        <v>1</v>
      </c>
    </row>
    <row r="56238" spans="18:18" x14ac:dyDescent="0.25">
      <c r="R56238" s="15">
        <v>1</v>
      </c>
    </row>
    <row r="56239" spans="18:18" x14ac:dyDescent="0.25">
      <c r="R56239" s="15">
        <v>1</v>
      </c>
    </row>
    <row r="56240" spans="18:18" x14ac:dyDescent="0.25">
      <c r="R56240" s="15">
        <v>3</v>
      </c>
    </row>
    <row r="56241" spans="18:18" x14ac:dyDescent="0.25">
      <c r="R56241" s="15">
        <v>3</v>
      </c>
    </row>
    <row r="56242" spans="18:18" x14ac:dyDescent="0.25">
      <c r="R56242" s="15">
        <v>3</v>
      </c>
    </row>
    <row r="56243" spans="18:18" x14ac:dyDescent="0.25">
      <c r="R56243" s="15">
        <v>3</v>
      </c>
    </row>
    <row r="56244" spans="18:18" x14ac:dyDescent="0.25">
      <c r="R56244" s="15">
        <v>3</v>
      </c>
    </row>
    <row r="56245" spans="18:18" x14ac:dyDescent="0.25">
      <c r="R56245" s="15">
        <v>3</v>
      </c>
    </row>
    <row r="56246" spans="18:18" x14ac:dyDescent="0.25">
      <c r="R56246" s="15">
        <v>3</v>
      </c>
    </row>
    <row r="56247" spans="18:18" x14ac:dyDescent="0.25">
      <c r="R56247" s="15">
        <v>3</v>
      </c>
    </row>
    <row r="56248" spans="18:18" x14ac:dyDescent="0.25">
      <c r="R56248" s="15">
        <v>3</v>
      </c>
    </row>
    <row r="56249" spans="18:18" x14ac:dyDescent="0.25">
      <c r="R56249" s="15">
        <v>3</v>
      </c>
    </row>
    <row r="56250" spans="18:18" x14ac:dyDescent="0.25">
      <c r="R56250" s="15">
        <v>3</v>
      </c>
    </row>
    <row r="56251" spans="18:18" x14ac:dyDescent="0.25">
      <c r="R56251" s="15">
        <v>3</v>
      </c>
    </row>
    <row r="56252" spans="18:18" x14ac:dyDescent="0.25">
      <c r="R56252" s="15">
        <v>3</v>
      </c>
    </row>
    <row r="56253" spans="18:18" x14ac:dyDescent="0.25">
      <c r="R56253" s="15">
        <v>3</v>
      </c>
    </row>
    <row r="56254" spans="18:18" x14ac:dyDescent="0.25">
      <c r="R56254" s="15">
        <v>3</v>
      </c>
    </row>
    <row r="56255" spans="18:18" x14ac:dyDescent="0.25">
      <c r="R56255" s="15">
        <v>3</v>
      </c>
    </row>
    <row r="56256" spans="18:18" x14ac:dyDescent="0.25">
      <c r="R56256" s="15">
        <v>3</v>
      </c>
    </row>
    <row r="56257" spans="18:18" x14ac:dyDescent="0.25">
      <c r="R56257" s="15">
        <v>3</v>
      </c>
    </row>
    <row r="56258" spans="18:18" x14ac:dyDescent="0.25">
      <c r="R56258" s="15">
        <v>3</v>
      </c>
    </row>
    <row r="56259" spans="18:18" x14ac:dyDescent="0.25">
      <c r="R56259" s="15">
        <v>3</v>
      </c>
    </row>
    <row r="56260" spans="18:18" x14ac:dyDescent="0.25">
      <c r="R56260" s="15">
        <v>3</v>
      </c>
    </row>
    <row r="56261" spans="18:18" x14ac:dyDescent="0.25">
      <c r="R56261" s="15">
        <v>3</v>
      </c>
    </row>
    <row r="56262" spans="18:18" x14ac:dyDescent="0.25">
      <c r="R56262" s="15">
        <v>3</v>
      </c>
    </row>
    <row r="56263" spans="18:18" x14ac:dyDescent="0.25">
      <c r="R56263" s="15">
        <v>3</v>
      </c>
    </row>
    <row r="56264" spans="18:18" x14ac:dyDescent="0.25">
      <c r="R56264" s="15">
        <v>3</v>
      </c>
    </row>
    <row r="56265" spans="18:18" x14ac:dyDescent="0.25">
      <c r="R56265" s="15">
        <v>3</v>
      </c>
    </row>
    <row r="56266" spans="18:18" x14ac:dyDescent="0.25">
      <c r="R56266" s="15">
        <v>3</v>
      </c>
    </row>
    <row r="56267" spans="18:18" x14ac:dyDescent="0.25">
      <c r="R56267" s="15">
        <v>3</v>
      </c>
    </row>
    <row r="56268" spans="18:18" x14ac:dyDescent="0.25">
      <c r="R56268" s="15">
        <v>3</v>
      </c>
    </row>
    <row r="56269" spans="18:18" x14ac:dyDescent="0.25">
      <c r="R56269" s="15">
        <v>3</v>
      </c>
    </row>
    <row r="56270" spans="18:18" x14ac:dyDescent="0.25">
      <c r="R56270" s="15">
        <v>3</v>
      </c>
    </row>
    <row r="56271" spans="18:18" x14ac:dyDescent="0.25">
      <c r="R56271" s="15">
        <v>3</v>
      </c>
    </row>
    <row r="56272" spans="18:18" x14ac:dyDescent="0.25">
      <c r="R56272" s="15">
        <v>3</v>
      </c>
    </row>
    <row r="56273" spans="18:18" x14ac:dyDescent="0.25">
      <c r="R56273" s="15">
        <v>3</v>
      </c>
    </row>
    <row r="56274" spans="18:18" x14ac:dyDescent="0.25">
      <c r="R56274" s="15">
        <v>3</v>
      </c>
    </row>
    <row r="56275" spans="18:18" x14ac:dyDescent="0.25">
      <c r="R56275" s="15">
        <v>3</v>
      </c>
    </row>
    <row r="56276" spans="18:18" x14ac:dyDescent="0.25">
      <c r="R56276" s="15">
        <v>3</v>
      </c>
    </row>
    <row r="56277" spans="18:18" x14ac:dyDescent="0.25">
      <c r="R56277" s="15">
        <v>3</v>
      </c>
    </row>
    <row r="56278" spans="18:18" x14ac:dyDescent="0.25">
      <c r="R56278" s="15">
        <v>3</v>
      </c>
    </row>
    <row r="56279" spans="18:18" x14ac:dyDescent="0.25">
      <c r="R56279" s="15">
        <v>3</v>
      </c>
    </row>
    <row r="56280" spans="18:18" x14ac:dyDescent="0.25">
      <c r="R56280" s="15">
        <v>2</v>
      </c>
    </row>
    <row r="56281" spans="18:18" x14ac:dyDescent="0.25">
      <c r="R56281" s="15">
        <v>2</v>
      </c>
    </row>
    <row r="56282" spans="18:18" x14ac:dyDescent="0.25">
      <c r="R56282" s="15">
        <v>2</v>
      </c>
    </row>
    <row r="56283" spans="18:18" x14ac:dyDescent="0.25">
      <c r="R56283" s="15">
        <v>2</v>
      </c>
    </row>
    <row r="56284" spans="18:18" x14ac:dyDescent="0.25">
      <c r="R56284" s="15">
        <v>2</v>
      </c>
    </row>
    <row r="56285" spans="18:18" x14ac:dyDescent="0.25">
      <c r="R56285" s="15">
        <v>2</v>
      </c>
    </row>
    <row r="56286" spans="18:18" x14ac:dyDescent="0.25">
      <c r="R56286" s="15">
        <v>2</v>
      </c>
    </row>
    <row r="56287" spans="18:18" x14ac:dyDescent="0.25">
      <c r="R56287" s="15">
        <v>2</v>
      </c>
    </row>
    <row r="56288" spans="18:18" x14ac:dyDescent="0.25">
      <c r="R56288" s="15">
        <v>2</v>
      </c>
    </row>
    <row r="56289" spans="18:18" x14ac:dyDescent="0.25">
      <c r="R56289" s="15">
        <v>2</v>
      </c>
    </row>
    <row r="56290" spans="18:18" x14ac:dyDescent="0.25">
      <c r="R56290" s="15">
        <v>2</v>
      </c>
    </row>
    <row r="56291" spans="18:18" x14ac:dyDescent="0.25">
      <c r="R56291" s="15">
        <v>2</v>
      </c>
    </row>
    <row r="56292" spans="18:18" x14ac:dyDescent="0.25">
      <c r="R56292" s="15">
        <v>2</v>
      </c>
    </row>
    <row r="56293" spans="18:18" x14ac:dyDescent="0.25">
      <c r="R56293" s="15">
        <v>2</v>
      </c>
    </row>
    <row r="56294" spans="18:18" x14ac:dyDescent="0.25">
      <c r="R56294" s="15">
        <v>2</v>
      </c>
    </row>
    <row r="56295" spans="18:18" x14ac:dyDescent="0.25">
      <c r="R56295" s="15">
        <v>2</v>
      </c>
    </row>
    <row r="56296" spans="18:18" x14ac:dyDescent="0.25">
      <c r="R56296" s="15">
        <v>3</v>
      </c>
    </row>
    <row r="56297" spans="18:18" x14ac:dyDescent="0.25">
      <c r="R56297" s="15">
        <v>3</v>
      </c>
    </row>
    <row r="56298" spans="18:18" x14ac:dyDescent="0.25">
      <c r="R56298" s="15">
        <v>3</v>
      </c>
    </row>
    <row r="56299" spans="18:18" x14ac:dyDescent="0.25">
      <c r="R56299" s="15">
        <v>3</v>
      </c>
    </row>
    <row r="56300" spans="18:18" x14ac:dyDescent="0.25">
      <c r="R56300" s="15">
        <v>3</v>
      </c>
    </row>
    <row r="56301" spans="18:18" x14ac:dyDescent="0.25">
      <c r="R56301" s="15">
        <v>3</v>
      </c>
    </row>
    <row r="56302" spans="18:18" x14ac:dyDescent="0.25">
      <c r="R56302" s="15">
        <v>3</v>
      </c>
    </row>
    <row r="56303" spans="18:18" x14ac:dyDescent="0.25">
      <c r="R56303" s="15">
        <v>3</v>
      </c>
    </row>
    <row r="56304" spans="18:18" x14ac:dyDescent="0.25">
      <c r="R56304" s="15">
        <v>3</v>
      </c>
    </row>
    <row r="56305" spans="18:18" x14ac:dyDescent="0.25">
      <c r="R56305" s="15">
        <v>3</v>
      </c>
    </row>
    <row r="56306" spans="18:18" x14ac:dyDescent="0.25">
      <c r="R56306" s="15">
        <v>3</v>
      </c>
    </row>
    <row r="56307" spans="18:18" x14ac:dyDescent="0.25">
      <c r="R56307" s="15">
        <v>3</v>
      </c>
    </row>
    <row r="56308" spans="18:18" x14ac:dyDescent="0.25">
      <c r="R56308" s="15">
        <v>3</v>
      </c>
    </row>
    <row r="56309" spans="18:18" x14ac:dyDescent="0.25">
      <c r="R56309" s="15">
        <v>3</v>
      </c>
    </row>
    <row r="56310" spans="18:18" x14ac:dyDescent="0.25">
      <c r="R56310" s="15">
        <v>3</v>
      </c>
    </row>
    <row r="56311" spans="18:18" x14ac:dyDescent="0.25">
      <c r="R56311" s="15">
        <v>3</v>
      </c>
    </row>
    <row r="56312" spans="18:18" x14ac:dyDescent="0.25">
      <c r="R56312" s="15">
        <v>3</v>
      </c>
    </row>
    <row r="56313" spans="18:18" x14ac:dyDescent="0.25">
      <c r="R56313" s="15">
        <v>3</v>
      </c>
    </row>
    <row r="56314" spans="18:18" x14ac:dyDescent="0.25">
      <c r="R56314" s="15">
        <v>4</v>
      </c>
    </row>
    <row r="56315" spans="18:18" x14ac:dyDescent="0.25">
      <c r="R56315" s="15">
        <v>4</v>
      </c>
    </row>
    <row r="56316" spans="18:18" x14ac:dyDescent="0.25">
      <c r="R56316" s="15">
        <v>4</v>
      </c>
    </row>
    <row r="56317" spans="18:18" x14ac:dyDescent="0.25">
      <c r="R56317" s="15">
        <v>4</v>
      </c>
    </row>
    <row r="56318" spans="18:18" x14ac:dyDescent="0.25">
      <c r="R56318" s="15">
        <v>4</v>
      </c>
    </row>
    <row r="56319" spans="18:18" x14ac:dyDescent="0.25">
      <c r="R56319" s="15">
        <v>4</v>
      </c>
    </row>
    <row r="56320" spans="18:18" x14ac:dyDescent="0.25">
      <c r="R56320" s="15">
        <v>4</v>
      </c>
    </row>
    <row r="56321" spans="18:18" x14ac:dyDescent="0.25">
      <c r="R56321" s="15">
        <v>3</v>
      </c>
    </row>
    <row r="56322" spans="18:18" x14ac:dyDescent="0.25">
      <c r="R56322" s="15">
        <v>3</v>
      </c>
    </row>
    <row r="56323" spans="18:18" x14ac:dyDescent="0.25">
      <c r="R56323" s="15">
        <v>3</v>
      </c>
    </row>
    <row r="56324" spans="18:18" x14ac:dyDescent="0.25">
      <c r="R56324" s="15">
        <v>3</v>
      </c>
    </row>
    <row r="56325" spans="18:18" x14ac:dyDescent="0.25">
      <c r="R56325" s="15">
        <v>3</v>
      </c>
    </row>
    <row r="56326" spans="18:18" x14ac:dyDescent="0.25">
      <c r="R56326" s="15">
        <v>3</v>
      </c>
    </row>
    <row r="56327" spans="18:18" x14ac:dyDescent="0.25">
      <c r="R56327" s="15">
        <v>3</v>
      </c>
    </row>
    <row r="56328" spans="18:18" x14ac:dyDescent="0.25">
      <c r="R56328" s="15">
        <v>3</v>
      </c>
    </row>
    <row r="56329" spans="18:18" x14ac:dyDescent="0.25">
      <c r="R56329" s="15">
        <v>3</v>
      </c>
    </row>
    <row r="56330" spans="18:18" x14ac:dyDescent="0.25">
      <c r="R56330" s="15">
        <v>3</v>
      </c>
    </row>
    <row r="56331" spans="18:18" x14ac:dyDescent="0.25">
      <c r="R56331" s="15">
        <v>3</v>
      </c>
    </row>
    <row r="56332" spans="18:18" x14ac:dyDescent="0.25">
      <c r="R56332" s="15">
        <v>3</v>
      </c>
    </row>
    <row r="56333" spans="18:18" x14ac:dyDescent="0.25">
      <c r="R56333" s="15">
        <v>3</v>
      </c>
    </row>
    <row r="56334" spans="18:18" x14ac:dyDescent="0.25">
      <c r="R56334" s="15">
        <v>3</v>
      </c>
    </row>
    <row r="56335" spans="18:18" x14ac:dyDescent="0.25">
      <c r="R56335" s="15">
        <v>3</v>
      </c>
    </row>
    <row r="56336" spans="18:18" x14ac:dyDescent="0.25">
      <c r="R56336" s="15">
        <v>3</v>
      </c>
    </row>
    <row r="56337" spans="18:18" x14ac:dyDescent="0.25">
      <c r="R56337" s="15">
        <v>3</v>
      </c>
    </row>
    <row r="56338" spans="18:18" x14ac:dyDescent="0.25">
      <c r="R56338" s="15">
        <v>3</v>
      </c>
    </row>
    <row r="56339" spans="18:18" x14ac:dyDescent="0.25">
      <c r="R56339" s="15">
        <v>3</v>
      </c>
    </row>
    <row r="56340" spans="18:18" x14ac:dyDescent="0.25">
      <c r="R56340" s="15">
        <v>3</v>
      </c>
    </row>
    <row r="56341" spans="18:18" x14ac:dyDescent="0.25">
      <c r="R56341" s="15">
        <v>3</v>
      </c>
    </row>
    <row r="56342" spans="18:18" x14ac:dyDescent="0.25">
      <c r="R56342" s="15">
        <v>3</v>
      </c>
    </row>
    <row r="56343" spans="18:18" x14ac:dyDescent="0.25">
      <c r="R56343" s="15">
        <v>3</v>
      </c>
    </row>
    <row r="56344" spans="18:18" x14ac:dyDescent="0.25">
      <c r="R56344" s="15">
        <v>3</v>
      </c>
    </row>
    <row r="56345" spans="18:18" x14ac:dyDescent="0.25">
      <c r="R56345" s="15">
        <v>3</v>
      </c>
    </row>
    <row r="56346" spans="18:18" x14ac:dyDescent="0.25">
      <c r="R56346" s="15">
        <v>3</v>
      </c>
    </row>
    <row r="56347" spans="18:18" x14ac:dyDescent="0.25">
      <c r="R56347" s="15">
        <v>3</v>
      </c>
    </row>
    <row r="56348" spans="18:18" x14ac:dyDescent="0.25">
      <c r="R56348" s="15">
        <v>4</v>
      </c>
    </row>
    <row r="56349" spans="18:18" x14ac:dyDescent="0.25">
      <c r="R56349" s="15">
        <v>4</v>
      </c>
    </row>
    <row r="56350" spans="18:18" x14ac:dyDescent="0.25">
      <c r="R56350" s="15">
        <v>4</v>
      </c>
    </row>
    <row r="56351" spans="18:18" x14ac:dyDescent="0.25">
      <c r="R56351" s="15">
        <v>3</v>
      </c>
    </row>
    <row r="56352" spans="18:18" x14ac:dyDescent="0.25">
      <c r="R56352" s="15">
        <v>3</v>
      </c>
    </row>
    <row r="56353" spans="18:18" x14ac:dyDescent="0.25">
      <c r="R56353" s="15">
        <v>3</v>
      </c>
    </row>
    <row r="56354" spans="18:18" x14ac:dyDescent="0.25">
      <c r="R56354" s="15">
        <v>3</v>
      </c>
    </row>
    <row r="56355" spans="18:18" x14ac:dyDescent="0.25">
      <c r="R56355" s="15">
        <v>3</v>
      </c>
    </row>
    <row r="56356" spans="18:18" x14ac:dyDescent="0.25">
      <c r="R56356" s="15">
        <v>3</v>
      </c>
    </row>
    <row r="56357" spans="18:18" x14ac:dyDescent="0.25">
      <c r="R56357" s="15">
        <v>3</v>
      </c>
    </row>
    <row r="56358" spans="18:18" x14ac:dyDescent="0.25">
      <c r="R56358" s="15">
        <v>3</v>
      </c>
    </row>
    <row r="56359" spans="18:18" x14ac:dyDescent="0.25">
      <c r="R56359" s="15">
        <v>3</v>
      </c>
    </row>
    <row r="56360" spans="18:18" x14ac:dyDescent="0.25">
      <c r="R56360" s="15">
        <v>3</v>
      </c>
    </row>
    <row r="56361" spans="18:18" x14ac:dyDescent="0.25">
      <c r="R56361" s="15">
        <v>3</v>
      </c>
    </row>
    <row r="56362" spans="18:18" x14ac:dyDescent="0.25">
      <c r="R56362" s="15">
        <v>3</v>
      </c>
    </row>
    <row r="56363" spans="18:18" x14ac:dyDescent="0.25">
      <c r="R56363" s="15">
        <v>3</v>
      </c>
    </row>
    <row r="56364" spans="18:18" x14ac:dyDescent="0.25">
      <c r="R56364" s="15">
        <v>3</v>
      </c>
    </row>
    <row r="56365" spans="18:18" x14ac:dyDescent="0.25">
      <c r="R56365" s="15">
        <v>3</v>
      </c>
    </row>
    <row r="56366" spans="18:18" x14ac:dyDescent="0.25">
      <c r="R56366" s="15">
        <v>4</v>
      </c>
    </row>
    <row r="56367" spans="18:18" x14ac:dyDescent="0.25">
      <c r="R56367" s="15">
        <v>4</v>
      </c>
    </row>
    <row r="56368" spans="18:18" x14ac:dyDescent="0.25">
      <c r="R56368" s="15">
        <v>4</v>
      </c>
    </row>
    <row r="56369" spans="18:18" x14ac:dyDescent="0.25">
      <c r="R56369" s="15">
        <v>4</v>
      </c>
    </row>
    <row r="56370" spans="18:18" x14ac:dyDescent="0.25">
      <c r="R56370" s="15">
        <v>4</v>
      </c>
    </row>
    <row r="56371" spans="18:18" x14ac:dyDescent="0.25">
      <c r="R56371" s="15">
        <v>4</v>
      </c>
    </row>
    <row r="56372" spans="18:18" x14ac:dyDescent="0.25">
      <c r="R56372" s="15">
        <v>3</v>
      </c>
    </row>
    <row r="56373" spans="18:18" x14ac:dyDescent="0.25">
      <c r="R56373" s="15">
        <v>3</v>
      </c>
    </row>
    <row r="56374" spans="18:18" x14ac:dyDescent="0.25">
      <c r="R56374" s="15">
        <v>3</v>
      </c>
    </row>
    <row r="56375" spans="18:18" x14ac:dyDescent="0.25">
      <c r="R56375" s="15">
        <v>3</v>
      </c>
    </row>
    <row r="56376" spans="18:18" x14ac:dyDescent="0.25">
      <c r="R56376" s="15">
        <v>3</v>
      </c>
    </row>
    <row r="56377" spans="18:18" x14ac:dyDescent="0.25">
      <c r="R56377" s="15">
        <v>3</v>
      </c>
    </row>
    <row r="56378" spans="18:18" x14ac:dyDescent="0.25">
      <c r="R56378" s="15">
        <v>3</v>
      </c>
    </row>
    <row r="56379" spans="18:18" x14ac:dyDescent="0.25">
      <c r="R56379" s="15">
        <v>3</v>
      </c>
    </row>
    <row r="56380" spans="18:18" x14ac:dyDescent="0.25">
      <c r="R56380" s="15">
        <v>3</v>
      </c>
    </row>
    <row r="56381" spans="18:18" x14ac:dyDescent="0.25">
      <c r="R56381" s="15">
        <v>3</v>
      </c>
    </row>
    <row r="56382" spans="18:18" x14ac:dyDescent="0.25">
      <c r="R56382" s="15">
        <v>3</v>
      </c>
    </row>
    <row r="56383" spans="18:18" x14ac:dyDescent="0.25">
      <c r="R56383" s="15">
        <v>3</v>
      </c>
    </row>
    <row r="56384" spans="18:18" x14ac:dyDescent="0.25">
      <c r="R56384" s="15">
        <v>3</v>
      </c>
    </row>
    <row r="56385" spans="18:18" x14ac:dyDescent="0.25">
      <c r="R56385" s="15">
        <v>3</v>
      </c>
    </row>
    <row r="56386" spans="18:18" x14ac:dyDescent="0.25">
      <c r="R56386" s="15">
        <v>3</v>
      </c>
    </row>
    <row r="56387" spans="18:18" x14ac:dyDescent="0.25">
      <c r="R56387" s="15">
        <v>3</v>
      </c>
    </row>
    <row r="56388" spans="18:18" x14ac:dyDescent="0.25">
      <c r="R56388" s="15">
        <v>1</v>
      </c>
    </row>
    <row r="56389" spans="18:18" x14ac:dyDescent="0.25">
      <c r="R56389" s="15">
        <v>1</v>
      </c>
    </row>
    <row r="56390" spans="18:18" x14ac:dyDescent="0.25">
      <c r="R56390" s="15">
        <v>1</v>
      </c>
    </row>
    <row r="56391" spans="18:18" x14ac:dyDescent="0.25">
      <c r="R56391" s="15">
        <v>1</v>
      </c>
    </row>
    <row r="56392" spans="18:18" x14ac:dyDescent="0.25">
      <c r="R56392" s="15">
        <v>1</v>
      </c>
    </row>
    <row r="56393" spans="18:18" x14ac:dyDescent="0.25">
      <c r="R56393" s="15">
        <v>1</v>
      </c>
    </row>
    <row r="56394" spans="18:18" x14ac:dyDescent="0.25">
      <c r="R56394" s="15">
        <v>1</v>
      </c>
    </row>
    <row r="56395" spans="18:18" x14ac:dyDescent="0.25">
      <c r="R56395" s="15">
        <v>1</v>
      </c>
    </row>
    <row r="56396" spans="18:18" x14ac:dyDescent="0.25">
      <c r="R56396" s="15">
        <v>1</v>
      </c>
    </row>
    <row r="56397" spans="18:18" x14ac:dyDescent="0.25">
      <c r="R56397" s="15">
        <v>1</v>
      </c>
    </row>
    <row r="56398" spans="18:18" x14ac:dyDescent="0.25">
      <c r="R56398" s="15">
        <v>1</v>
      </c>
    </row>
    <row r="56399" spans="18:18" x14ac:dyDescent="0.25">
      <c r="R56399" s="15">
        <v>1</v>
      </c>
    </row>
    <row r="56400" spans="18:18" x14ac:dyDescent="0.25">
      <c r="R56400" s="15">
        <v>1</v>
      </c>
    </row>
    <row r="56401" spans="18:18" x14ac:dyDescent="0.25">
      <c r="R56401" s="15">
        <v>1</v>
      </c>
    </row>
    <row r="56402" spans="18:18" x14ac:dyDescent="0.25">
      <c r="R56402" s="15">
        <v>1</v>
      </c>
    </row>
    <row r="56403" spans="18:18" x14ac:dyDescent="0.25">
      <c r="R56403" s="15">
        <v>1</v>
      </c>
    </row>
    <row r="56404" spans="18:18" x14ac:dyDescent="0.25">
      <c r="R56404" s="15">
        <v>1</v>
      </c>
    </row>
    <row r="56405" spans="18:18" x14ac:dyDescent="0.25">
      <c r="R56405" s="15">
        <v>1</v>
      </c>
    </row>
    <row r="56406" spans="18:18" x14ac:dyDescent="0.25">
      <c r="R56406" s="15">
        <v>1</v>
      </c>
    </row>
    <row r="56407" spans="18:18" x14ac:dyDescent="0.25">
      <c r="R56407" s="15">
        <v>1</v>
      </c>
    </row>
    <row r="56408" spans="18:18" x14ac:dyDescent="0.25">
      <c r="R56408" s="15">
        <v>1</v>
      </c>
    </row>
    <row r="56409" spans="18:18" x14ac:dyDescent="0.25">
      <c r="R56409" s="15">
        <v>1</v>
      </c>
    </row>
    <row r="56410" spans="18:18" x14ac:dyDescent="0.25">
      <c r="R56410" s="15">
        <v>3</v>
      </c>
    </row>
    <row r="56411" spans="18:18" x14ac:dyDescent="0.25">
      <c r="R56411" s="15">
        <v>3</v>
      </c>
    </row>
    <row r="56412" spans="18:18" x14ac:dyDescent="0.25">
      <c r="R56412" s="15">
        <v>3</v>
      </c>
    </row>
    <row r="56413" spans="18:18" x14ac:dyDescent="0.25">
      <c r="R56413" s="15">
        <v>3</v>
      </c>
    </row>
    <row r="56414" spans="18:18" x14ac:dyDescent="0.25">
      <c r="R56414" s="15">
        <v>3</v>
      </c>
    </row>
    <row r="56415" spans="18:18" x14ac:dyDescent="0.25">
      <c r="R56415" s="15">
        <v>1</v>
      </c>
    </row>
    <row r="56416" spans="18:18" x14ac:dyDescent="0.25">
      <c r="R56416" s="15">
        <v>1</v>
      </c>
    </row>
    <row r="56417" spans="18:18" x14ac:dyDescent="0.25">
      <c r="R56417" s="15">
        <v>1</v>
      </c>
    </row>
    <row r="56418" spans="18:18" x14ac:dyDescent="0.25">
      <c r="R56418" s="15">
        <v>1</v>
      </c>
    </row>
    <row r="56419" spans="18:18" x14ac:dyDescent="0.25">
      <c r="R56419" s="15">
        <v>1</v>
      </c>
    </row>
    <row r="56420" spans="18:18" x14ac:dyDescent="0.25">
      <c r="R56420" s="15">
        <v>1</v>
      </c>
    </row>
    <row r="56421" spans="18:18" x14ac:dyDescent="0.25">
      <c r="R56421" s="15">
        <v>3</v>
      </c>
    </row>
    <row r="56422" spans="18:18" x14ac:dyDescent="0.25">
      <c r="R56422" s="15">
        <v>3</v>
      </c>
    </row>
    <row r="56423" spans="18:18" x14ac:dyDescent="0.25">
      <c r="R56423" s="15">
        <v>3</v>
      </c>
    </row>
    <row r="56424" spans="18:18" x14ac:dyDescent="0.25">
      <c r="R56424" s="15">
        <v>3</v>
      </c>
    </row>
    <row r="56425" spans="18:18" x14ac:dyDescent="0.25">
      <c r="R56425" s="15">
        <v>3</v>
      </c>
    </row>
    <row r="56426" spans="18:18" x14ac:dyDescent="0.25">
      <c r="R56426" s="15">
        <v>3</v>
      </c>
    </row>
    <row r="56427" spans="18:18" x14ac:dyDescent="0.25">
      <c r="R56427" s="15">
        <v>3</v>
      </c>
    </row>
    <row r="56428" spans="18:18" x14ac:dyDescent="0.25">
      <c r="R56428" s="15">
        <v>3</v>
      </c>
    </row>
    <row r="56429" spans="18:18" x14ac:dyDescent="0.25">
      <c r="R56429" s="15">
        <v>3</v>
      </c>
    </row>
    <row r="56430" spans="18:18" x14ac:dyDescent="0.25">
      <c r="R56430" s="15">
        <v>3</v>
      </c>
    </row>
    <row r="56431" spans="18:18" x14ac:dyDescent="0.25">
      <c r="R56431" s="15">
        <v>3</v>
      </c>
    </row>
    <row r="56432" spans="18:18" x14ac:dyDescent="0.25">
      <c r="R56432" s="15">
        <v>3</v>
      </c>
    </row>
    <row r="56433" spans="18:18" x14ac:dyDescent="0.25">
      <c r="R56433" s="15">
        <v>3</v>
      </c>
    </row>
    <row r="56434" spans="18:18" x14ac:dyDescent="0.25">
      <c r="R56434" s="15">
        <v>3</v>
      </c>
    </row>
    <row r="56435" spans="18:18" x14ac:dyDescent="0.25">
      <c r="R56435" s="15">
        <v>3</v>
      </c>
    </row>
    <row r="56436" spans="18:18" x14ac:dyDescent="0.25">
      <c r="R56436" s="15">
        <v>3</v>
      </c>
    </row>
    <row r="56437" spans="18:18" x14ac:dyDescent="0.25">
      <c r="R56437" s="15">
        <v>3</v>
      </c>
    </row>
    <row r="56438" spans="18:18" x14ac:dyDescent="0.25">
      <c r="R56438" s="15">
        <v>3</v>
      </c>
    </row>
    <row r="56439" spans="18:18" x14ac:dyDescent="0.25">
      <c r="R56439" s="15">
        <v>3</v>
      </c>
    </row>
    <row r="56440" spans="18:18" x14ac:dyDescent="0.25">
      <c r="R56440" s="15">
        <v>3</v>
      </c>
    </row>
    <row r="56441" spans="18:18" x14ac:dyDescent="0.25">
      <c r="R56441" s="15">
        <v>3</v>
      </c>
    </row>
    <row r="56442" spans="18:18" x14ac:dyDescent="0.25">
      <c r="R56442" s="15">
        <v>3</v>
      </c>
    </row>
    <row r="56443" spans="18:18" x14ac:dyDescent="0.25">
      <c r="R56443" s="15">
        <v>3</v>
      </c>
    </row>
    <row r="56444" spans="18:18" x14ac:dyDescent="0.25">
      <c r="R56444" s="15">
        <v>3</v>
      </c>
    </row>
    <row r="56445" spans="18:18" x14ac:dyDescent="0.25">
      <c r="R56445" s="15">
        <v>3</v>
      </c>
    </row>
    <row r="56446" spans="18:18" x14ac:dyDescent="0.25">
      <c r="R56446" s="15">
        <v>3</v>
      </c>
    </row>
    <row r="56447" spans="18:18" x14ac:dyDescent="0.25">
      <c r="R56447" s="15">
        <v>3</v>
      </c>
    </row>
    <row r="56448" spans="18:18" x14ac:dyDescent="0.25">
      <c r="R56448" s="15">
        <v>3</v>
      </c>
    </row>
    <row r="56449" spans="18:18" x14ac:dyDescent="0.25">
      <c r="R56449" s="15">
        <v>3</v>
      </c>
    </row>
    <row r="56450" spans="18:18" x14ac:dyDescent="0.25">
      <c r="R56450" s="15">
        <v>3</v>
      </c>
    </row>
    <row r="56451" spans="18:18" x14ac:dyDescent="0.25">
      <c r="R56451" s="15">
        <v>3</v>
      </c>
    </row>
    <row r="56452" spans="18:18" x14ac:dyDescent="0.25">
      <c r="R56452" s="15">
        <v>3</v>
      </c>
    </row>
    <row r="56453" spans="18:18" x14ac:dyDescent="0.25">
      <c r="R56453" s="15">
        <v>1</v>
      </c>
    </row>
    <row r="56454" spans="18:18" x14ac:dyDescent="0.25">
      <c r="R56454" s="15">
        <v>1</v>
      </c>
    </row>
    <row r="56455" spans="18:18" x14ac:dyDescent="0.25">
      <c r="R56455" s="15">
        <v>1</v>
      </c>
    </row>
    <row r="56456" spans="18:18" x14ac:dyDescent="0.25">
      <c r="R56456" s="15">
        <v>1</v>
      </c>
    </row>
    <row r="56457" spans="18:18" x14ac:dyDescent="0.25">
      <c r="R56457" s="15">
        <v>1</v>
      </c>
    </row>
    <row r="56458" spans="18:18" x14ac:dyDescent="0.25">
      <c r="R56458" s="15">
        <v>1</v>
      </c>
    </row>
    <row r="56459" spans="18:18" x14ac:dyDescent="0.25">
      <c r="R56459" s="15">
        <v>1</v>
      </c>
    </row>
    <row r="56460" spans="18:18" x14ac:dyDescent="0.25">
      <c r="R56460" s="15">
        <v>1</v>
      </c>
    </row>
    <row r="56461" spans="18:18" x14ac:dyDescent="0.25">
      <c r="R56461" s="15">
        <v>3</v>
      </c>
    </row>
    <row r="56462" spans="18:18" x14ac:dyDescent="0.25">
      <c r="R56462" s="15">
        <v>3</v>
      </c>
    </row>
    <row r="56463" spans="18:18" x14ac:dyDescent="0.25">
      <c r="R56463" s="15">
        <v>3</v>
      </c>
    </row>
    <row r="56464" spans="18:18" x14ac:dyDescent="0.25">
      <c r="R56464" s="15">
        <v>3</v>
      </c>
    </row>
    <row r="56465" spans="18:18" x14ac:dyDescent="0.25">
      <c r="R56465" s="15">
        <v>3</v>
      </c>
    </row>
    <row r="56466" spans="18:18" x14ac:dyDescent="0.25">
      <c r="R56466" s="15">
        <v>3</v>
      </c>
    </row>
    <row r="56467" spans="18:18" x14ac:dyDescent="0.25">
      <c r="R56467" s="15">
        <v>3</v>
      </c>
    </row>
    <row r="56468" spans="18:18" x14ac:dyDescent="0.25">
      <c r="R56468" s="15">
        <v>3</v>
      </c>
    </row>
    <row r="56469" spans="18:18" x14ac:dyDescent="0.25">
      <c r="R56469" s="15">
        <v>3</v>
      </c>
    </row>
    <row r="56470" spans="18:18" x14ac:dyDescent="0.25">
      <c r="R56470" s="15">
        <v>3</v>
      </c>
    </row>
    <row r="56471" spans="18:18" x14ac:dyDescent="0.25">
      <c r="R56471" s="15">
        <v>3</v>
      </c>
    </row>
    <row r="56472" spans="18:18" x14ac:dyDescent="0.25">
      <c r="R56472" s="15">
        <v>3</v>
      </c>
    </row>
    <row r="56473" spans="18:18" x14ac:dyDescent="0.25">
      <c r="R56473" s="15">
        <v>3</v>
      </c>
    </row>
    <row r="56474" spans="18:18" x14ac:dyDescent="0.25">
      <c r="R56474" s="15">
        <v>3</v>
      </c>
    </row>
    <row r="56475" spans="18:18" x14ac:dyDescent="0.25">
      <c r="R56475" s="15">
        <v>3</v>
      </c>
    </row>
    <row r="56476" spans="18:18" x14ac:dyDescent="0.25">
      <c r="R56476" s="15">
        <v>3</v>
      </c>
    </row>
    <row r="56477" spans="18:18" x14ac:dyDescent="0.25">
      <c r="R56477" s="15">
        <v>3</v>
      </c>
    </row>
    <row r="56478" spans="18:18" x14ac:dyDescent="0.25">
      <c r="R56478" s="15">
        <v>3</v>
      </c>
    </row>
    <row r="56479" spans="18:18" x14ac:dyDescent="0.25">
      <c r="R56479" s="15">
        <v>3</v>
      </c>
    </row>
    <row r="56480" spans="18:18" x14ac:dyDescent="0.25">
      <c r="R56480" s="15">
        <v>3</v>
      </c>
    </row>
    <row r="56481" spans="18:18" x14ac:dyDescent="0.25">
      <c r="R56481" s="15">
        <v>3</v>
      </c>
    </row>
    <row r="56482" spans="18:18" x14ac:dyDescent="0.25">
      <c r="R56482" s="15">
        <v>3</v>
      </c>
    </row>
    <row r="56483" spans="18:18" x14ac:dyDescent="0.25">
      <c r="R56483" s="15">
        <v>3</v>
      </c>
    </row>
    <row r="56484" spans="18:18" x14ac:dyDescent="0.25">
      <c r="R56484" s="15">
        <v>3</v>
      </c>
    </row>
    <row r="56485" spans="18:18" x14ac:dyDescent="0.25">
      <c r="R56485" s="15">
        <v>3</v>
      </c>
    </row>
    <row r="56486" spans="18:18" x14ac:dyDescent="0.25">
      <c r="R56486" s="15">
        <v>3</v>
      </c>
    </row>
    <row r="56487" spans="18:18" x14ac:dyDescent="0.25">
      <c r="R56487" s="15">
        <v>3</v>
      </c>
    </row>
    <row r="56488" spans="18:18" x14ac:dyDescent="0.25">
      <c r="R56488" s="15">
        <v>3</v>
      </c>
    </row>
    <row r="56489" spans="18:18" x14ac:dyDescent="0.25">
      <c r="R56489" s="15">
        <v>3</v>
      </c>
    </row>
    <row r="56490" spans="18:18" x14ac:dyDescent="0.25">
      <c r="R56490" s="15">
        <v>3</v>
      </c>
    </row>
    <row r="56491" spans="18:18" x14ac:dyDescent="0.25">
      <c r="R56491" s="15">
        <v>3</v>
      </c>
    </row>
    <row r="56492" spans="18:18" x14ac:dyDescent="0.25">
      <c r="R56492" s="15">
        <v>3</v>
      </c>
    </row>
    <row r="56493" spans="18:18" x14ac:dyDescent="0.25">
      <c r="R56493" s="15">
        <v>3</v>
      </c>
    </row>
    <row r="56494" spans="18:18" x14ac:dyDescent="0.25">
      <c r="R56494" s="15">
        <v>3</v>
      </c>
    </row>
    <row r="56495" spans="18:18" x14ac:dyDescent="0.25">
      <c r="R56495" s="15">
        <v>3</v>
      </c>
    </row>
    <row r="56496" spans="18:18" x14ac:dyDescent="0.25">
      <c r="R56496" s="15">
        <v>3</v>
      </c>
    </row>
    <row r="56497" spans="18:18" x14ac:dyDescent="0.25">
      <c r="R56497" s="15">
        <v>3</v>
      </c>
    </row>
    <row r="56498" spans="18:18" x14ac:dyDescent="0.25">
      <c r="R56498" s="15">
        <v>3</v>
      </c>
    </row>
    <row r="56499" spans="18:18" x14ac:dyDescent="0.25">
      <c r="R56499" s="15">
        <v>3</v>
      </c>
    </row>
    <row r="56500" spans="18:18" x14ac:dyDescent="0.25">
      <c r="R56500" s="15">
        <v>3</v>
      </c>
    </row>
    <row r="56501" spans="18:18" x14ac:dyDescent="0.25">
      <c r="R56501" s="15">
        <v>3</v>
      </c>
    </row>
    <row r="56502" spans="18:18" x14ac:dyDescent="0.25">
      <c r="R56502" s="15">
        <v>3</v>
      </c>
    </row>
    <row r="56503" spans="18:18" x14ac:dyDescent="0.25">
      <c r="R56503" s="15">
        <v>4</v>
      </c>
    </row>
    <row r="56504" spans="18:18" x14ac:dyDescent="0.25">
      <c r="R56504" s="15">
        <v>4</v>
      </c>
    </row>
    <row r="56505" spans="18:18" x14ac:dyDescent="0.25">
      <c r="R56505" s="15">
        <v>4</v>
      </c>
    </row>
    <row r="56506" spans="18:18" x14ac:dyDescent="0.25">
      <c r="R56506" s="15">
        <v>3</v>
      </c>
    </row>
    <row r="56507" spans="18:18" x14ac:dyDescent="0.25">
      <c r="R56507" s="15">
        <v>3</v>
      </c>
    </row>
    <row r="56508" spans="18:18" x14ac:dyDescent="0.25">
      <c r="R56508" s="15">
        <v>3</v>
      </c>
    </row>
    <row r="56509" spans="18:18" x14ac:dyDescent="0.25">
      <c r="R56509" s="15">
        <v>3</v>
      </c>
    </row>
    <row r="56510" spans="18:18" x14ac:dyDescent="0.25">
      <c r="R56510" s="15">
        <v>3</v>
      </c>
    </row>
    <row r="56511" spans="18:18" x14ac:dyDescent="0.25">
      <c r="R56511" s="15">
        <v>3</v>
      </c>
    </row>
    <row r="56512" spans="18:18" x14ac:dyDescent="0.25">
      <c r="R56512" s="15">
        <v>3</v>
      </c>
    </row>
    <row r="56513" spans="18:18" x14ac:dyDescent="0.25">
      <c r="R56513" s="15">
        <v>3</v>
      </c>
    </row>
    <row r="56514" spans="18:18" x14ac:dyDescent="0.25">
      <c r="R56514" s="15">
        <v>3</v>
      </c>
    </row>
    <row r="56515" spans="18:18" x14ac:dyDescent="0.25">
      <c r="R56515" s="15">
        <v>3</v>
      </c>
    </row>
    <row r="56516" spans="18:18" x14ac:dyDescent="0.25">
      <c r="R56516" s="15">
        <v>3</v>
      </c>
    </row>
    <row r="56517" spans="18:18" x14ac:dyDescent="0.25">
      <c r="R56517" s="15">
        <v>3</v>
      </c>
    </row>
    <row r="56518" spans="18:18" x14ac:dyDescent="0.25">
      <c r="R56518" s="15">
        <v>3</v>
      </c>
    </row>
    <row r="56519" spans="18:18" x14ac:dyDescent="0.25">
      <c r="R56519" s="15">
        <v>1</v>
      </c>
    </row>
    <row r="56520" spans="18:18" x14ac:dyDescent="0.25">
      <c r="R56520" s="15">
        <v>1</v>
      </c>
    </row>
    <row r="56521" spans="18:18" x14ac:dyDescent="0.25">
      <c r="R56521" s="15">
        <v>1</v>
      </c>
    </row>
    <row r="56522" spans="18:18" x14ac:dyDescent="0.25">
      <c r="R56522" s="15">
        <v>1</v>
      </c>
    </row>
    <row r="56523" spans="18:18" x14ac:dyDescent="0.25">
      <c r="R56523" s="15">
        <v>1</v>
      </c>
    </row>
    <row r="56524" spans="18:18" x14ac:dyDescent="0.25">
      <c r="R56524" s="15">
        <v>1</v>
      </c>
    </row>
    <row r="56525" spans="18:18" x14ac:dyDescent="0.25">
      <c r="R56525" s="15">
        <v>1</v>
      </c>
    </row>
    <row r="56526" spans="18:18" x14ac:dyDescent="0.25">
      <c r="R56526" s="15">
        <v>1</v>
      </c>
    </row>
    <row r="56527" spans="18:18" x14ac:dyDescent="0.25">
      <c r="R56527" s="15">
        <v>1</v>
      </c>
    </row>
    <row r="56528" spans="18:18" x14ac:dyDescent="0.25">
      <c r="R56528" s="15">
        <v>1</v>
      </c>
    </row>
    <row r="56529" spans="18:18" x14ac:dyDescent="0.25">
      <c r="R56529" s="15">
        <v>1</v>
      </c>
    </row>
    <row r="56530" spans="18:18" x14ac:dyDescent="0.25">
      <c r="R56530" s="15">
        <v>1</v>
      </c>
    </row>
    <row r="56531" spans="18:18" x14ac:dyDescent="0.25">
      <c r="R56531" s="15">
        <v>1</v>
      </c>
    </row>
    <row r="56532" spans="18:18" x14ac:dyDescent="0.25">
      <c r="R56532" s="15">
        <v>1</v>
      </c>
    </row>
    <row r="56533" spans="18:18" x14ac:dyDescent="0.25">
      <c r="R56533" s="15">
        <v>1</v>
      </c>
    </row>
    <row r="56534" spans="18:18" x14ac:dyDescent="0.25">
      <c r="R56534" s="15">
        <v>1</v>
      </c>
    </row>
    <row r="56535" spans="18:18" x14ac:dyDescent="0.25">
      <c r="R56535" s="15">
        <v>1</v>
      </c>
    </row>
    <row r="56536" spans="18:18" x14ac:dyDescent="0.25">
      <c r="R56536" s="15">
        <v>1</v>
      </c>
    </row>
    <row r="56537" spans="18:18" x14ac:dyDescent="0.25">
      <c r="R56537" s="15">
        <v>1</v>
      </c>
    </row>
    <row r="56538" spans="18:18" x14ac:dyDescent="0.25">
      <c r="R56538" s="15">
        <v>1</v>
      </c>
    </row>
    <row r="56539" spans="18:18" x14ac:dyDescent="0.25">
      <c r="R56539" s="15">
        <v>1</v>
      </c>
    </row>
    <row r="56540" spans="18:18" x14ac:dyDescent="0.25">
      <c r="R56540" s="15">
        <v>1</v>
      </c>
    </row>
    <row r="56541" spans="18:18" x14ac:dyDescent="0.25">
      <c r="R56541" s="15">
        <v>1</v>
      </c>
    </row>
    <row r="56542" spans="18:18" x14ac:dyDescent="0.25">
      <c r="R56542" s="15">
        <v>1</v>
      </c>
    </row>
    <row r="56543" spans="18:18" x14ac:dyDescent="0.25">
      <c r="R56543" s="15">
        <v>1</v>
      </c>
    </row>
    <row r="56544" spans="18:18" x14ac:dyDescent="0.25">
      <c r="R56544" s="15">
        <v>1</v>
      </c>
    </row>
    <row r="56545" spans="18:18" x14ac:dyDescent="0.25">
      <c r="R56545" s="15">
        <v>1</v>
      </c>
    </row>
    <row r="56546" spans="18:18" x14ac:dyDescent="0.25">
      <c r="R56546" s="15">
        <v>2</v>
      </c>
    </row>
    <row r="56547" spans="18:18" x14ac:dyDescent="0.25">
      <c r="R56547" s="15">
        <v>2</v>
      </c>
    </row>
    <row r="56548" spans="18:18" x14ac:dyDescent="0.25">
      <c r="R56548" s="15">
        <v>2</v>
      </c>
    </row>
    <row r="56549" spans="18:18" x14ac:dyDescent="0.25">
      <c r="R56549" s="15">
        <v>2</v>
      </c>
    </row>
    <row r="56550" spans="18:18" x14ac:dyDescent="0.25">
      <c r="R56550" s="15">
        <v>2</v>
      </c>
    </row>
    <row r="56551" spans="18:18" x14ac:dyDescent="0.25">
      <c r="R56551" s="15">
        <v>2</v>
      </c>
    </row>
    <row r="56552" spans="18:18" x14ac:dyDescent="0.25">
      <c r="R56552" s="15">
        <v>3</v>
      </c>
    </row>
    <row r="56553" spans="18:18" x14ac:dyDescent="0.25">
      <c r="R56553" s="15">
        <v>3</v>
      </c>
    </row>
    <row r="56554" spans="18:18" x14ac:dyDescent="0.25">
      <c r="R56554" s="15">
        <v>3</v>
      </c>
    </row>
    <row r="56555" spans="18:18" x14ac:dyDescent="0.25">
      <c r="R56555" s="15">
        <v>3</v>
      </c>
    </row>
    <row r="56556" spans="18:18" x14ac:dyDescent="0.25">
      <c r="R56556" s="15">
        <v>3</v>
      </c>
    </row>
    <row r="56557" spans="18:18" x14ac:dyDescent="0.25">
      <c r="R56557" s="15">
        <v>3</v>
      </c>
    </row>
    <row r="56558" spans="18:18" x14ac:dyDescent="0.25">
      <c r="R56558" s="15">
        <v>3</v>
      </c>
    </row>
    <row r="56559" spans="18:18" x14ac:dyDescent="0.25">
      <c r="R56559" s="15">
        <v>3</v>
      </c>
    </row>
    <row r="56560" spans="18:18" x14ac:dyDescent="0.25">
      <c r="R56560" s="15">
        <v>3</v>
      </c>
    </row>
    <row r="56561" spans="18:18" x14ac:dyDescent="0.25">
      <c r="R56561" s="15">
        <v>4</v>
      </c>
    </row>
    <row r="56562" spans="18:18" x14ac:dyDescent="0.25">
      <c r="R56562" s="15">
        <v>4</v>
      </c>
    </row>
    <row r="56563" spans="18:18" x14ac:dyDescent="0.25">
      <c r="R56563" s="15">
        <v>4</v>
      </c>
    </row>
    <row r="56564" spans="18:18" x14ac:dyDescent="0.25">
      <c r="R56564" s="15">
        <v>4</v>
      </c>
    </row>
    <row r="56565" spans="18:18" x14ac:dyDescent="0.25">
      <c r="R56565" s="15">
        <v>4</v>
      </c>
    </row>
    <row r="56566" spans="18:18" x14ac:dyDescent="0.25">
      <c r="R56566" s="15">
        <v>4</v>
      </c>
    </row>
    <row r="56567" spans="18:18" x14ac:dyDescent="0.25">
      <c r="R56567" s="15">
        <v>4</v>
      </c>
    </row>
    <row r="56568" spans="18:18" x14ac:dyDescent="0.25">
      <c r="R56568" s="15">
        <v>4</v>
      </c>
    </row>
    <row r="56569" spans="18:18" x14ac:dyDescent="0.25">
      <c r="R56569" s="15">
        <v>4</v>
      </c>
    </row>
    <row r="56570" spans="18:18" x14ac:dyDescent="0.25">
      <c r="R56570" s="15">
        <v>4</v>
      </c>
    </row>
    <row r="56571" spans="18:18" x14ac:dyDescent="0.25">
      <c r="R56571" s="15">
        <v>4</v>
      </c>
    </row>
    <row r="56572" spans="18:18" x14ac:dyDescent="0.25">
      <c r="R56572" s="15">
        <v>4</v>
      </c>
    </row>
    <row r="56573" spans="18:18" x14ac:dyDescent="0.25">
      <c r="R56573" s="15">
        <v>4</v>
      </c>
    </row>
    <row r="56574" spans="18:18" x14ac:dyDescent="0.25">
      <c r="R56574" s="15">
        <v>1</v>
      </c>
    </row>
    <row r="56575" spans="18:18" x14ac:dyDescent="0.25">
      <c r="R56575" s="15">
        <v>1</v>
      </c>
    </row>
    <row r="56576" spans="18:18" x14ac:dyDescent="0.25">
      <c r="R56576" s="15">
        <v>1</v>
      </c>
    </row>
    <row r="56577" spans="18:18" x14ac:dyDescent="0.25">
      <c r="R56577" s="15">
        <v>1</v>
      </c>
    </row>
    <row r="56578" spans="18:18" x14ac:dyDescent="0.25">
      <c r="R56578" s="15">
        <v>1</v>
      </c>
    </row>
    <row r="56579" spans="18:18" x14ac:dyDescent="0.25">
      <c r="R56579" s="15">
        <v>1</v>
      </c>
    </row>
    <row r="56580" spans="18:18" x14ac:dyDescent="0.25">
      <c r="R56580" s="15">
        <v>1</v>
      </c>
    </row>
    <row r="56581" spans="18:18" x14ac:dyDescent="0.25">
      <c r="R56581" s="15">
        <v>3</v>
      </c>
    </row>
    <row r="56582" spans="18:18" x14ac:dyDescent="0.25">
      <c r="R56582" s="15">
        <v>3</v>
      </c>
    </row>
    <row r="56583" spans="18:18" x14ac:dyDescent="0.25">
      <c r="R56583" s="15">
        <v>3</v>
      </c>
    </row>
    <row r="56584" spans="18:18" x14ac:dyDescent="0.25">
      <c r="R56584" s="15">
        <v>3</v>
      </c>
    </row>
    <row r="56585" spans="18:18" x14ac:dyDescent="0.25">
      <c r="R56585" s="15">
        <v>3</v>
      </c>
    </row>
    <row r="56586" spans="18:18" x14ac:dyDescent="0.25">
      <c r="R56586" s="15">
        <v>3</v>
      </c>
    </row>
    <row r="56587" spans="18:18" x14ac:dyDescent="0.25">
      <c r="R56587" s="15">
        <v>1</v>
      </c>
    </row>
    <row r="56588" spans="18:18" x14ac:dyDescent="0.25">
      <c r="R56588" s="15">
        <v>1</v>
      </c>
    </row>
    <row r="56589" spans="18:18" x14ac:dyDescent="0.25">
      <c r="R56589" s="15">
        <v>1</v>
      </c>
    </row>
    <row r="56590" spans="18:18" x14ac:dyDescent="0.25">
      <c r="R56590" s="15">
        <v>1</v>
      </c>
    </row>
    <row r="56591" spans="18:18" x14ac:dyDescent="0.25">
      <c r="R56591" s="15">
        <v>1</v>
      </c>
    </row>
    <row r="56592" spans="18:18" x14ac:dyDescent="0.25">
      <c r="R56592" s="15">
        <v>1</v>
      </c>
    </row>
    <row r="56593" spans="18:18" x14ac:dyDescent="0.25">
      <c r="R56593" s="15">
        <v>1</v>
      </c>
    </row>
    <row r="56594" spans="18:18" x14ac:dyDescent="0.25">
      <c r="R56594" s="15">
        <v>1</v>
      </c>
    </row>
    <row r="56595" spans="18:18" x14ac:dyDescent="0.25">
      <c r="R56595" s="15">
        <v>1</v>
      </c>
    </row>
    <row r="56596" spans="18:18" x14ac:dyDescent="0.25">
      <c r="R56596" s="15">
        <v>1</v>
      </c>
    </row>
    <row r="56597" spans="18:18" x14ac:dyDescent="0.25">
      <c r="R56597" s="15">
        <v>3</v>
      </c>
    </row>
    <row r="56598" spans="18:18" x14ac:dyDescent="0.25">
      <c r="R56598" s="15">
        <v>3</v>
      </c>
    </row>
    <row r="56599" spans="18:18" x14ac:dyDescent="0.25">
      <c r="R56599" s="15">
        <v>3</v>
      </c>
    </row>
    <row r="56600" spans="18:18" x14ac:dyDescent="0.25">
      <c r="R56600" s="15">
        <v>3</v>
      </c>
    </row>
    <row r="56601" spans="18:18" x14ac:dyDescent="0.25">
      <c r="R56601" s="15">
        <v>3</v>
      </c>
    </row>
    <row r="56602" spans="18:18" x14ac:dyDescent="0.25">
      <c r="R56602" s="15">
        <v>3</v>
      </c>
    </row>
    <row r="56603" spans="18:18" x14ac:dyDescent="0.25">
      <c r="R56603" s="15">
        <v>3</v>
      </c>
    </row>
    <row r="56604" spans="18:18" x14ac:dyDescent="0.25">
      <c r="R56604" s="15">
        <v>3</v>
      </c>
    </row>
    <row r="56605" spans="18:18" x14ac:dyDescent="0.25">
      <c r="R56605" s="15">
        <v>3</v>
      </c>
    </row>
    <row r="56606" spans="18:18" x14ac:dyDescent="0.25">
      <c r="R56606" s="15">
        <v>3</v>
      </c>
    </row>
    <row r="56607" spans="18:18" x14ac:dyDescent="0.25">
      <c r="R56607" s="15">
        <v>3</v>
      </c>
    </row>
    <row r="56608" spans="18:18" x14ac:dyDescent="0.25">
      <c r="R56608" s="15">
        <v>3</v>
      </c>
    </row>
    <row r="56609" spans="18:18" x14ac:dyDescent="0.25">
      <c r="R56609" s="15">
        <v>3</v>
      </c>
    </row>
    <row r="56610" spans="18:18" x14ac:dyDescent="0.25">
      <c r="R56610" s="15">
        <v>3</v>
      </c>
    </row>
    <row r="56611" spans="18:18" x14ac:dyDescent="0.25">
      <c r="R56611" s="15">
        <v>3</v>
      </c>
    </row>
    <row r="56612" spans="18:18" x14ac:dyDescent="0.25">
      <c r="R56612" s="15">
        <v>3</v>
      </c>
    </row>
    <row r="56613" spans="18:18" x14ac:dyDescent="0.25">
      <c r="R56613" s="15">
        <v>4</v>
      </c>
    </row>
    <row r="56614" spans="18:18" x14ac:dyDescent="0.25">
      <c r="R56614" s="15">
        <v>4</v>
      </c>
    </row>
    <row r="56615" spans="18:18" x14ac:dyDescent="0.25">
      <c r="R56615" s="15">
        <v>4</v>
      </c>
    </row>
    <row r="56616" spans="18:18" x14ac:dyDescent="0.25">
      <c r="R56616" s="15">
        <v>4</v>
      </c>
    </row>
    <row r="56617" spans="18:18" x14ac:dyDescent="0.25">
      <c r="R56617" s="15">
        <v>4</v>
      </c>
    </row>
    <row r="56618" spans="18:18" x14ac:dyDescent="0.25">
      <c r="R56618" s="15">
        <v>4</v>
      </c>
    </row>
    <row r="56619" spans="18:18" x14ac:dyDescent="0.25">
      <c r="R56619" s="15">
        <v>4</v>
      </c>
    </row>
    <row r="56620" spans="18:18" x14ac:dyDescent="0.25">
      <c r="R56620" s="15">
        <v>4</v>
      </c>
    </row>
    <row r="56621" spans="18:18" x14ac:dyDescent="0.25">
      <c r="R56621" s="15">
        <v>4</v>
      </c>
    </row>
    <row r="56622" spans="18:18" x14ac:dyDescent="0.25">
      <c r="R56622" s="15">
        <v>4</v>
      </c>
    </row>
    <row r="56623" spans="18:18" x14ac:dyDescent="0.25">
      <c r="R56623" s="15">
        <v>4</v>
      </c>
    </row>
    <row r="56624" spans="18:18" x14ac:dyDescent="0.25">
      <c r="R56624" s="15">
        <v>4</v>
      </c>
    </row>
    <row r="56625" spans="18:18" x14ac:dyDescent="0.25">
      <c r="R56625" s="15">
        <v>4</v>
      </c>
    </row>
    <row r="56626" spans="18:18" x14ac:dyDescent="0.25">
      <c r="R56626" s="15">
        <v>4</v>
      </c>
    </row>
    <row r="56627" spans="18:18" x14ac:dyDescent="0.25">
      <c r="R56627" s="15">
        <v>4</v>
      </c>
    </row>
    <row r="56628" spans="18:18" x14ac:dyDescent="0.25">
      <c r="R56628" s="15">
        <v>4</v>
      </c>
    </row>
    <row r="56629" spans="18:18" x14ac:dyDescent="0.25">
      <c r="R56629" s="15">
        <v>1</v>
      </c>
    </row>
    <row r="56630" spans="18:18" x14ac:dyDescent="0.25">
      <c r="R56630" s="15">
        <v>1</v>
      </c>
    </row>
    <row r="56631" spans="18:18" x14ac:dyDescent="0.25">
      <c r="R56631" s="15">
        <v>1</v>
      </c>
    </row>
    <row r="56632" spans="18:18" x14ac:dyDescent="0.25">
      <c r="R56632" s="15">
        <v>1</v>
      </c>
    </row>
    <row r="56633" spans="18:18" x14ac:dyDescent="0.25">
      <c r="R56633" s="15">
        <v>4</v>
      </c>
    </row>
    <row r="56634" spans="18:18" x14ac:dyDescent="0.25">
      <c r="R56634" s="15">
        <v>4</v>
      </c>
    </row>
    <row r="56635" spans="18:18" x14ac:dyDescent="0.25">
      <c r="R56635" s="15">
        <v>4</v>
      </c>
    </row>
    <row r="56636" spans="18:18" x14ac:dyDescent="0.25">
      <c r="R56636" s="15">
        <v>4</v>
      </c>
    </row>
    <row r="56637" spans="18:18" x14ac:dyDescent="0.25">
      <c r="R56637" s="15">
        <v>4</v>
      </c>
    </row>
    <row r="56638" spans="18:18" x14ac:dyDescent="0.25">
      <c r="R56638" s="15">
        <v>4</v>
      </c>
    </row>
    <row r="56639" spans="18:18" x14ac:dyDescent="0.25">
      <c r="R56639" s="15">
        <v>4</v>
      </c>
    </row>
    <row r="56640" spans="18:18" x14ac:dyDescent="0.25">
      <c r="R56640" s="15">
        <v>4</v>
      </c>
    </row>
    <row r="56641" spans="18:18" x14ac:dyDescent="0.25">
      <c r="R56641" s="15">
        <v>4</v>
      </c>
    </row>
    <row r="56642" spans="18:18" x14ac:dyDescent="0.25">
      <c r="R56642" s="15">
        <v>3</v>
      </c>
    </row>
    <row r="56643" spans="18:18" x14ac:dyDescent="0.25">
      <c r="R56643" s="15">
        <v>3</v>
      </c>
    </row>
    <row r="56644" spans="18:18" x14ac:dyDescent="0.25">
      <c r="R56644" s="15">
        <v>3</v>
      </c>
    </row>
    <row r="56645" spans="18:18" x14ac:dyDescent="0.25">
      <c r="R56645" s="15">
        <v>3</v>
      </c>
    </row>
    <row r="56646" spans="18:18" x14ac:dyDescent="0.25">
      <c r="R56646" s="15">
        <v>3</v>
      </c>
    </row>
    <row r="56647" spans="18:18" x14ac:dyDescent="0.25">
      <c r="R56647" s="15">
        <v>3</v>
      </c>
    </row>
    <row r="56648" spans="18:18" x14ac:dyDescent="0.25">
      <c r="R56648" s="15">
        <v>3</v>
      </c>
    </row>
    <row r="56649" spans="18:18" x14ac:dyDescent="0.25">
      <c r="R56649" s="15">
        <v>3</v>
      </c>
    </row>
    <row r="56650" spans="18:18" x14ac:dyDescent="0.25">
      <c r="R56650" s="15">
        <v>3</v>
      </c>
    </row>
    <row r="56651" spans="18:18" x14ac:dyDescent="0.25">
      <c r="R56651" s="15">
        <v>3</v>
      </c>
    </row>
    <row r="56652" spans="18:18" x14ac:dyDescent="0.25">
      <c r="R56652" s="15">
        <v>3</v>
      </c>
    </row>
    <row r="56653" spans="18:18" x14ac:dyDescent="0.25">
      <c r="R56653" s="15">
        <v>3</v>
      </c>
    </row>
    <row r="56654" spans="18:18" x14ac:dyDescent="0.25">
      <c r="R56654" s="15">
        <v>3</v>
      </c>
    </row>
    <row r="56655" spans="18:18" x14ac:dyDescent="0.25">
      <c r="R56655" s="15">
        <v>3</v>
      </c>
    </row>
    <row r="56656" spans="18:18" x14ac:dyDescent="0.25">
      <c r="R56656" s="15">
        <v>3</v>
      </c>
    </row>
    <row r="56657" spans="18:18" x14ac:dyDescent="0.25">
      <c r="R56657" s="15">
        <v>3</v>
      </c>
    </row>
    <row r="56658" spans="18:18" x14ac:dyDescent="0.25">
      <c r="R56658" s="15">
        <v>3</v>
      </c>
    </row>
    <row r="56659" spans="18:18" x14ac:dyDescent="0.25">
      <c r="R56659" s="15">
        <v>3</v>
      </c>
    </row>
    <row r="56660" spans="18:18" x14ac:dyDescent="0.25">
      <c r="R56660" s="15">
        <v>3</v>
      </c>
    </row>
    <row r="56661" spans="18:18" x14ac:dyDescent="0.25">
      <c r="R56661" s="15">
        <v>3</v>
      </c>
    </row>
    <row r="56662" spans="18:18" x14ac:dyDescent="0.25">
      <c r="R56662" s="15">
        <v>3</v>
      </c>
    </row>
    <row r="56663" spans="18:18" x14ac:dyDescent="0.25">
      <c r="R56663" s="15">
        <v>3</v>
      </c>
    </row>
    <row r="56664" spans="18:18" x14ac:dyDescent="0.25">
      <c r="R56664" s="15">
        <v>3</v>
      </c>
    </row>
    <row r="56665" spans="18:18" x14ac:dyDescent="0.25">
      <c r="R56665" s="15">
        <v>3</v>
      </c>
    </row>
    <row r="56666" spans="18:18" x14ac:dyDescent="0.25">
      <c r="R56666" s="15">
        <v>3</v>
      </c>
    </row>
    <row r="56667" spans="18:18" x14ac:dyDescent="0.25">
      <c r="R56667" s="15">
        <v>3</v>
      </c>
    </row>
    <row r="56668" spans="18:18" x14ac:dyDescent="0.25">
      <c r="R56668" s="15">
        <v>3</v>
      </c>
    </row>
    <row r="56669" spans="18:18" x14ac:dyDescent="0.25">
      <c r="R56669" s="15">
        <v>3</v>
      </c>
    </row>
    <row r="56670" spans="18:18" x14ac:dyDescent="0.25">
      <c r="R56670" s="15">
        <v>3</v>
      </c>
    </row>
    <row r="56671" spans="18:18" x14ac:dyDescent="0.25">
      <c r="R56671" s="15">
        <v>3</v>
      </c>
    </row>
    <row r="56672" spans="18:18" x14ac:dyDescent="0.25">
      <c r="R56672" s="15">
        <v>3</v>
      </c>
    </row>
    <row r="56673" spans="18:18" x14ac:dyDescent="0.25">
      <c r="R56673" s="15">
        <v>3</v>
      </c>
    </row>
    <row r="56674" spans="18:18" x14ac:dyDescent="0.25">
      <c r="R56674" s="15">
        <v>3</v>
      </c>
    </row>
    <row r="56675" spans="18:18" x14ac:dyDescent="0.25">
      <c r="R56675" s="15">
        <v>3</v>
      </c>
    </row>
    <row r="56676" spans="18:18" x14ac:dyDescent="0.25">
      <c r="R56676" s="15">
        <v>3</v>
      </c>
    </row>
    <row r="56677" spans="18:18" x14ac:dyDescent="0.25">
      <c r="R56677" s="15">
        <v>3</v>
      </c>
    </row>
    <row r="56678" spans="18:18" x14ac:dyDescent="0.25">
      <c r="R56678" s="15">
        <v>1</v>
      </c>
    </row>
    <row r="56679" spans="18:18" x14ac:dyDescent="0.25">
      <c r="R56679" s="15">
        <v>1</v>
      </c>
    </row>
    <row r="56680" spans="18:18" x14ac:dyDescent="0.25">
      <c r="R56680" s="15">
        <v>4</v>
      </c>
    </row>
    <row r="56681" spans="18:18" x14ac:dyDescent="0.25">
      <c r="R56681" s="15">
        <v>4</v>
      </c>
    </row>
    <row r="56682" spans="18:18" x14ac:dyDescent="0.25">
      <c r="R56682" s="15">
        <v>4</v>
      </c>
    </row>
    <row r="56683" spans="18:18" x14ac:dyDescent="0.25">
      <c r="R56683" s="15">
        <v>4</v>
      </c>
    </row>
    <row r="56684" spans="18:18" x14ac:dyDescent="0.25">
      <c r="R56684" s="15">
        <v>3</v>
      </c>
    </row>
    <row r="56685" spans="18:18" x14ac:dyDescent="0.25">
      <c r="R56685" s="15">
        <v>3</v>
      </c>
    </row>
    <row r="56686" spans="18:18" x14ac:dyDescent="0.25">
      <c r="R56686" s="15">
        <v>3</v>
      </c>
    </row>
    <row r="56687" spans="18:18" x14ac:dyDescent="0.25">
      <c r="R56687" s="15">
        <v>3</v>
      </c>
    </row>
    <row r="56688" spans="18:18" x14ac:dyDescent="0.25">
      <c r="R56688" s="15">
        <v>3</v>
      </c>
    </row>
    <row r="56689" spans="18:18" x14ac:dyDescent="0.25">
      <c r="R56689" s="15">
        <v>3</v>
      </c>
    </row>
    <row r="56690" spans="18:18" x14ac:dyDescent="0.25">
      <c r="R56690" s="15">
        <v>3</v>
      </c>
    </row>
    <row r="56691" spans="18:18" x14ac:dyDescent="0.25">
      <c r="R56691" s="15">
        <v>3</v>
      </c>
    </row>
    <row r="56692" spans="18:18" x14ac:dyDescent="0.25">
      <c r="R56692" s="15">
        <v>3</v>
      </c>
    </row>
    <row r="56693" spans="18:18" x14ac:dyDescent="0.25">
      <c r="R56693" s="15">
        <v>3</v>
      </c>
    </row>
    <row r="56694" spans="18:18" x14ac:dyDescent="0.25">
      <c r="R56694" s="15">
        <v>3</v>
      </c>
    </row>
    <row r="56695" spans="18:18" x14ac:dyDescent="0.25">
      <c r="R56695" s="15">
        <v>3</v>
      </c>
    </row>
    <row r="56696" spans="18:18" x14ac:dyDescent="0.25">
      <c r="R56696" s="15">
        <v>3</v>
      </c>
    </row>
    <row r="56697" spans="18:18" x14ac:dyDescent="0.25">
      <c r="R56697" s="15">
        <v>3</v>
      </c>
    </row>
    <row r="56698" spans="18:18" x14ac:dyDescent="0.25">
      <c r="R56698" s="15">
        <v>3</v>
      </c>
    </row>
    <row r="56699" spans="18:18" x14ac:dyDescent="0.25">
      <c r="R56699" s="15">
        <v>3</v>
      </c>
    </row>
    <row r="56700" spans="18:18" x14ac:dyDescent="0.25">
      <c r="R56700" s="15">
        <v>3</v>
      </c>
    </row>
    <row r="56701" spans="18:18" x14ac:dyDescent="0.25">
      <c r="R56701" s="15">
        <v>3</v>
      </c>
    </row>
    <row r="56702" spans="18:18" x14ac:dyDescent="0.25">
      <c r="R56702" s="15">
        <v>3</v>
      </c>
    </row>
    <row r="56703" spans="18:18" x14ac:dyDescent="0.25">
      <c r="R56703" s="15">
        <v>3</v>
      </c>
    </row>
    <row r="56704" spans="18:18" x14ac:dyDescent="0.25">
      <c r="R56704" s="15">
        <v>3</v>
      </c>
    </row>
    <row r="56705" spans="18:18" x14ac:dyDescent="0.25">
      <c r="R56705" s="15">
        <v>3</v>
      </c>
    </row>
    <row r="56706" spans="18:18" x14ac:dyDescent="0.25">
      <c r="R56706" s="15">
        <v>3</v>
      </c>
    </row>
    <row r="56707" spans="18:18" x14ac:dyDescent="0.25">
      <c r="R56707" s="15">
        <v>3</v>
      </c>
    </row>
    <row r="56708" spans="18:18" x14ac:dyDescent="0.25">
      <c r="R56708" s="15">
        <v>3</v>
      </c>
    </row>
    <row r="56709" spans="18:18" x14ac:dyDescent="0.25">
      <c r="R56709" s="15">
        <v>3</v>
      </c>
    </row>
    <row r="56710" spans="18:18" x14ac:dyDescent="0.25">
      <c r="R56710" s="15">
        <v>3</v>
      </c>
    </row>
    <row r="56711" spans="18:18" x14ac:dyDescent="0.25">
      <c r="R56711" s="15">
        <v>3</v>
      </c>
    </row>
    <row r="56712" spans="18:18" x14ac:dyDescent="0.25">
      <c r="R56712" s="15">
        <v>3</v>
      </c>
    </row>
    <row r="56713" spans="18:18" x14ac:dyDescent="0.25">
      <c r="R56713" s="15">
        <v>3</v>
      </c>
    </row>
    <row r="56714" spans="18:18" x14ac:dyDescent="0.25">
      <c r="R56714" s="15">
        <v>1</v>
      </c>
    </row>
    <row r="56715" spans="18:18" x14ac:dyDescent="0.25">
      <c r="R56715" s="15">
        <v>1</v>
      </c>
    </row>
    <row r="56716" spans="18:18" x14ac:dyDescent="0.25">
      <c r="R56716" s="15">
        <v>3</v>
      </c>
    </row>
    <row r="56717" spans="18:18" x14ac:dyDescent="0.25">
      <c r="R56717" s="15">
        <v>3</v>
      </c>
    </row>
    <row r="56718" spans="18:18" x14ac:dyDescent="0.25">
      <c r="R56718" s="15">
        <v>3</v>
      </c>
    </row>
    <row r="56719" spans="18:18" x14ac:dyDescent="0.25">
      <c r="R56719" s="15">
        <v>3</v>
      </c>
    </row>
    <row r="56720" spans="18:18" x14ac:dyDescent="0.25">
      <c r="R56720" s="15">
        <v>3</v>
      </c>
    </row>
    <row r="56721" spans="18:18" x14ac:dyDescent="0.25">
      <c r="R56721" s="15">
        <v>3</v>
      </c>
    </row>
    <row r="56722" spans="18:18" x14ac:dyDescent="0.25">
      <c r="R56722" s="15">
        <v>3</v>
      </c>
    </row>
    <row r="56723" spans="18:18" x14ac:dyDescent="0.25">
      <c r="R56723" s="15">
        <v>3</v>
      </c>
    </row>
    <row r="56724" spans="18:18" x14ac:dyDescent="0.25">
      <c r="R56724" s="15">
        <v>3</v>
      </c>
    </row>
    <row r="56725" spans="18:18" x14ac:dyDescent="0.25">
      <c r="R56725" s="15">
        <v>3</v>
      </c>
    </row>
    <row r="56726" spans="18:18" x14ac:dyDescent="0.25">
      <c r="R56726" s="15">
        <v>3</v>
      </c>
    </row>
    <row r="56727" spans="18:18" x14ac:dyDescent="0.25">
      <c r="R56727" s="15">
        <v>3</v>
      </c>
    </row>
    <row r="56728" spans="18:18" x14ac:dyDescent="0.25">
      <c r="R56728" s="15">
        <v>3</v>
      </c>
    </row>
    <row r="56729" spans="18:18" x14ac:dyDescent="0.25">
      <c r="R56729" s="15">
        <v>3</v>
      </c>
    </row>
    <row r="56730" spans="18:18" x14ac:dyDescent="0.25">
      <c r="R56730" s="15">
        <v>3</v>
      </c>
    </row>
    <row r="56731" spans="18:18" x14ac:dyDescent="0.25">
      <c r="R56731" s="15">
        <v>3</v>
      </c>
    </row>
    <row r="56732" spans="18:18" x14ac:dyDescent="0.25">
      <c r="R56732" s="15">
        <v>3</v>
      </c>
    </row>
    <row r="56733" spans="18:18" x14ac:dyDescent="0.25">
      <c r="R56733" s="15">
        <v>3</v>
      </c>
    </row>
    <row r="56734" spans="18:18" x14ac:dyDescent="0.25">
      <c r="R56734" s="15">
        <v>3</v>
      </c>
    </row>
    <row r="56735" spans="18:18" x14ac:dyDescent="0.25">
      <c r="R56735" s="15">
        <v>3</v>
      </c>
    </row>
    <row r="56736" spans="18:18" x14ac:dyDescent="0.25">
      <c r="R56736" s="15">
        <v>3</v>
      </c>
    </row>
    <row r="56737" spans="18:18" x14ac:dyDescent="0.25">
      <c r="R56737" s="15">
        <v>3</v>
      </c>
    </row>
    <row r="56738" spans="18:18" x14ac:dyDescent="0.25">
      <c r="R56738" s="15">
        <v>3</v>
      </c>
    </row>
    <row r="56739" spans="18:18" x14ac:dyDescent="0.25">
      <c r="R56739" s="15">
        <v>2</v>
      </c>
    </row>
    <row r="56740" spans="18:18" x14ac:dyDescent="0.25">
      <c r="R56740" s="15">
        <v>2</v>
      </c>
    </row>
    <row r="56741" spans="18:18" x14ac:dyDescent="0.25">
      <c r="R56741" s="15">
        <v>2</v>
      </c>
    </row>
    <row r="56742" spans="18:18" x14ac:dyDescent="0.25">
      <c r="R56742" s="15">
        <v>2</v>
      </c>
    </row>
    <row r="56743" spans="18:18" x14ac:dyDescent="0.25">
      <c r="R56743" s="15">
        <v>2</v>
      </c>
    </row>
    <row r="56744" spans="18:18" x14ac:dyDescent="0.25">
      <c r="R56744" s="15">
        <v>2</v>
      </c>
    </row>
    <row r="56745" spans="18:18" x14ac:dyDescent="0.25">
      <c r="R56745" s="15">
        <v>2</v>
      </c>
    </row>
    <row r="56746" spans="18:18" x14ac:dyDescent="0.25">
      <c r="R56746" s="15">
        <v>2</v>
      </c>
    </row>
    <row r="56747" spans="18:18" x14ac:dyDescent="0.25">
      <c r="R56747" s="15">
        <v>2</v>
      </c>
    </row>
    <row r="56748" spans="18:18" x14ac:dyDescent="0.25">
      <c r="R56748" s="15">
        <v>1</v>
      </c>
    </row>
    <row r="56749" spans="18:18" x14ac:dyDescent="0.25">
      <c r="R56749" s="15">
        <v>1</v>
      </c>
    </row>
    <row r="56750" spans="18:18" x14ac:dyDescent="0.25">
      <c r="R56750" s="15">
        <v>1</v>
      </c>
    </row>
    <row r="56751" spans="18:18" x14ac:dyDescent="0.25">
      <c r="R56751" s="15">
        <v>1</v>
      </c>
    </row>
    <row r="56752" spans="18:18" x14ac:dyDescent="0.25">
      <c r="R56752" s="15">
        <v>1</v>
      </c>
    </row>
    <row r="56753" spans="18:18" x14ac:dyDescent="0.25">
      <c r="R56753" s="15">
        <v>1</v>
      </c>
    </row>
    <row r="56754" spans="18:18" x14ac:dyDescent="0.25">
      <c r="R56754" s="15">
        <v>1</v>
      </c>
    </row>
    <row r="56755" spans="18:18" x14ac:dyDescent="0.25">
      <c r="R56755" s="15">
        <v>1</v>
      </c>
    </row>
    <row r="56756" spans="18:18" x14ac:dyDescent="0.25">
      <c r="R56756" s="15">
        <v>1</v>
      </c>
    </row>
    <row r="56757" spans="18:18" x14ac:dyDescent="0.25">
      <c r="R56757" s="15">
        <v>2</v>
      </c>
    </row>
    <row r="56758" spans="18:18" x14ac:dyDescent="0.25">
      <c r="R56758" s="15">
        <v>2</v>
      </c>
    </row>
    <row r="56759" spans="18:18" x14ac:dyDescent="0.25">
      <c r="R56759" s="15">
        <v>2</v>
      </c>
    </row>
    <row r="56760" spans="18:18" x14ac:dyDescent="0.25">
      <c r="R56760" s="15">
        <v>2</v>
      </c>
    </row>
    <row r="56761" spans="18:18" x14ac:dyDescent="0.25">
      <c r="R56761" s="15">
        <v>2</v>
      </c>
    </row>
    <row r="56762" spans="18:18" x14ac:dyDescent="0.25">
      <c r="R56762" s="15">
        <v>2</v>
      </c>
    </row>
    <row r="56763" spans="18:18" x14ac:dyDescent="0.25">
      <c r="R56763" s="15">
        <v>2</v>
      </c>
    </row>
    <row r="56764" spans="18:18" x14ac:dyDescent="0.25">
      <c r="R56764" s="15">
        <v>2</v>
      </c>
    </row>
    <row r="56765" spans="18:18" x14ac:dyDescent="0.25">
      <c r="R56765" s="15">
        <v>2</v>
      </c>
    </row>
    <row r="56766" spans="18:18" x14ac:dyDescent="0.25">
      <c r="R56766" s="15">
        <v>2</v>
      </c>
    </row>
    <row r="56767" spans="18:18" x14ac:dyDescent="0.25">
      <c r="R56767" s="15">
        <v>2</v>
      </c>
    </row>
    <row r="56768" spans="18:18" x14ac:dyDescent="0.25">
      <c r="R56768" s="15">
        <v>2</v>
      </c>
    </row>
    <row r="56769" spans="18:18" x14ac:dyDescent="0.25">
      <c r="R56769" s="15">
        <v>2</v>
      </c>
    </row>
    <row r="56770" spans="18:18" x14ac:dyDescent="0.25">
      <c r="R56770" s="15">
        <v>2</v>
      </c>
    </row>
    <row r="56771" spans="18:18" x14ac:dyDescent="0.25">
      <c r="R56771" s="15">
        <v>2</v>
      </c>
    </row>
    <row r="56772" spans="18:18" x14ac:dyDescent="0.25">
      <c r="R56772" s="15">
        <v>2</v>
      </c>
    </row>
    <row r="56773" spans="18:18" x14ac:dyDescent="0.25">
      <c r="R56773" s="15">
        <v>2</v>
      </c>
    </row>
    <row r="56774" spans="18:18" x14ac:dyDescent="0.25">
      <c r="R56774" s="15">
        <v>2</v>
      </c>
    </row>
    <row r="56775" spans="18:18" x14ac:dyDescent="0.25">
      <c r="R56775" s="15">
        <v>2</v>
      </c>
    </row>
    <row r="56776" spans="18:18" x14ac:dyDescent="0.25">
      <c r="R56776" s="15">
        <v>2</v>
      </c>
    </row>
    <row r="56777" spans="18:18" x14ac:dyDescent="0.25">
      <c r="R56777" s="15">
        <v>2</v>
      </c>
    </row>
    <row r="56778" spans="18:18" x14ac:dyDescent="0.25">
      <c r="R56778" s="15">
        <v>2</v>
      </c>
    </row>
    <row r="56779" spans="18:18" x14ac:dyDescent="0.25">
      <c r="R56779" s="15">
        <v>2</v>
      </c>
    </row>
    <row r="56780" spans="18:18" x14ac:dyDescent="0.25">
      <c r="R56780" s="15">
        <v>2</v>
      </c>
    </row>
    <row r="56781" spans="18:18" x14ac:dyDescent="0.25">
      <c r="R56781" s="15">
        <v>1</v>
      </c>
    </row>
    <row r="56782" spans="18:18" x14ac:dyDescent="0.25">
      <c r="R56782" s="15">
        <v>1</v>
      </c>
    </row>
    <row r="56783" spans="18:18" x14ac:dyDescent="0.25">
      <c r="R56783" s="15">
        <v>1</v>
      </c>
    </row>
    <row r="56784" spans="18:18" x14ac:dyDescent="0.25">
      <c r="R56784" s="15">
        <v>1</v>
      </c>
    </row>
    <row r="56785" spans="18:18" x14ac:dyDescent="0.25">
      <c r="R56785" s="15">
        <v>1</v>
      </c>
    </row>
    <row r="56786" spans="18:18" x14ac:dyDescent="0.25">
      <c r="R56786" s="15">
        <v>1</v>
      </c>
    </row>
    <row r="56787" spans="18:18" x14ac:dyDescent="0.25">
      <c r="R56787" s="15">
        <v>1</v>
      </c>
    </row>
    <row r="56788" spans="18:18" x14ac:dyDescent="0.25">
      <c r="R56788" s="15">
        <v>1</v>
      </c>
    </row>
    <row r="56789" spans="18:18" x14ac:dyDescent="0.25">
      <c r="R56789" s="15">
        <v>1</v>
      </c>
    </row>
    <row r="56790" spans="18:18" x14ac:dyDescent="0.25">
      <c r="R56790" s="15">
        <v>1</v>
      </c>
    </row>
    <row r="56791" spans="18:18" x14ac:dyDescent="0.25">
      <c r="R56791" s="15">
        <v>1</v>
      </c>
    </row>
    <row r="56792" spans="18:18" x14ac:dyDescent="0.25">
      <c r="R56792" s="15">
        <v>4</v>
      </c>
    </row>
    <row r="56793" spans="18:18" x14ac:dyDescent="0.25">
      <c r="R56793" s="15">
        <v>4</v>
      </c>
    </row>
    <row r="56794" spans="18:18" x14ac:dyDescent="0.25">
      <c r="R56794" s="15">
        <v>4</v>
      </c>
    </row>
    <row r="56795" spans="18:18" x14ac:dyDescent="0.25">
      <c r="R56795" s="15">
        <v>4</v>
      </c>
    </row>
    <row r="56796" spans="18:18" x14ac:dyDescent="0.25">
      <c r="R56796" s="15">
        <v>4</v>
      </c>
    </row>
    <row r="56797" spans="18:18" x14ac:dyDescent="0.25">
      <c r="R56797" s="15">
        <v>4</v>
      </c>
    </row>
    <row r="56798" spans="18:18" x14ac:dyDescent="0.25">
      <c r="R56798" s="15">
        <v>4</v>
      </c>
    </row>
    <row r="56799" spans="18:18" x14ac:dyDescent="0.25">
      <c r="R56799" s="15">
        <v>4</v>
      </c>
    </row>
    <row r="56800" spans="18:18" x14ac:dyDescent="0.25">
      <c r="R56800" s="15">
        <v>4</v>
      </c>
    </row>
    <row r="56801" spans="18:18" x14ac:dyDescent="0.25">
      <c r="R56801" s="15">
        <v>4</v>
      </c>
    </row>
    <row r="56802" spans="18:18" x14ac:dyDescent="0.25">
      <c r="R56802" s="15">
        <v>4</v>
      </c>
    </row>
    <row r="56803" spans="18:18" x14ac:dyDescent="0.25">
      <c r="R56803" s="15">
        <v>4</v>
      </c>
    </row>
    <row r="56804" spans="18:18" x14ac:dyDescent="0.25">
      <c r="R56804" s="15">
        <v>4</v>
      </c>
    </row>
    <row r="56805" spans="18:18" x14ac:dyDescent="0.25">
      <c r="R56805" s="15">
        <v>4</v>
      </c>
    </row>
    <row r="56806" spans="18:18" x14ac:dyDescent="0.25">
      <c r="R56806" s="15">
        <v>1</v>
      </c>
    </row>
    <row r="56807" spans="18:18" x14ac:dyDescent="0.25">
      <c r="R56807" s="15">
        <v>1</v>
      </c>
    </row>
    <row r="56808" spans="18:18" x14ac:dyDescent="0.25">
      <c r="R56808" s="15">
        <v>1</v>
      </c>
    </row>
    <row r="56809" spans="18:18" x14ac:dyDescent="0.25">
      <c r="R56809" s="15">
        <v>1</v>
      </c>
    </row>
    <row r="56810" spans="18:18" x14ac:dyDescent="0.25">
      <c r="R56810" s="15">
        <v>1</v>
      </c>
    </row>
    <row r="56811" spans="18:18" x14ac:dyDescent="0.25">
      <c r="R56811" s="15">
        <v>1</v>
      </c>
    </row>
    <row r="56812" spans="18:18" x14ac:dyDescent="0.25">
      <c r="R56812" s="15">
        <v>1</v>
      </c>
    </row>
    <row r="56813" spans="18:18" x14ac:dyDescent="0.25">
      <c r="R56813" s="15">
        <v>1</v>
      </c>
    </row>
    <row r="56814" spans="18:18" x14ac:dyDescent="0.25">
      <c r="R56814" s="15">
        <v>1</v>
      </c>
    </row>
    <row r="56815" spans="18:18" x14ac:dyDescent="0.25">
      <c r="R56815" s="15">
        <v>3</v>
      </c>
    </row>
    <row r="56816" spans="18:18" x14ac:dyDescent="0.25">
      <c r="R56816" s="15">
        <v>3</v>
      </c>
    </row>
    <row r="56817" spans="18:18" x14ac:dyDescent="0.25">
      <c r="R56817" s="15">
        <v>3</v>
      </c>
    </row>
    <row r="56818" spans="18:18" x14ac:dyDescent="0.25">
      <c r="R56818" s="15">
        <v>3</v>
      </c>
    </row>
    <row r="56819" spans="18:18" x14ac:dyDescent="0.25">
      <c r="R56819" s="15">
        <v>3</v>
      </c>
    </row>
    <row r="56820" spans="18:18" x14ac:dyDescent="0.25">
      <c r="R56820" s="15">
        <v>3</v>
      </c>
    </row>
    <row r="56821" spans="18:18" x14ac:dyDescent="0.25">
      <c r="R56821" s="15">
        <v>3</v>
      </c>
    </row>
    <row r="56822" spans="18:18" x14ac:dyDescent="0.25">
      <c r="R56822" s="15">
        <v>4</v>
      </c>
    </row>
    <row r="56823" spans="18:18" x14ac:dyDescent="0.25">
      <c r="R56823" s="15">
        <v>4</v>
      </c>
    </row>
    <row r="56824" spans="18:18" x14ac:dyDescent="0.25">
      <c r="R56824" s="15">
        <v>4</v>
      </c>
    </row>
    <row r="56825" spans="18:18" x14ac:dyDescent="0.25">
      <c r="R56825" s="15">
        <v>4</v>
      </c>
    </row>
    <row r="56826" spans="18:18" x14ac:dyDescent="0.25">
      <c r="R56826" s="15">
        <v>4</v>
      </c>
    </row>
    <row r="56827" spans="18:18" x14ac:dyDescent="0.25">
      <c r="R56827" s="15">
        <v>4</v>
      </c>
    </row>
    <row r="56828" spans="18:18" x14ac:dyDescent="0.25">
      <c r="R56828" s="15">
        <v>4</v>
      </c>
    </row>
    <row r="56829" spans="18:18" x14ac:dyDescent="0.25">
      <c r="R56829" s="15">
        <v>4</v>
      </c>
    </row>
    <row r="56830" spans="18:18" x14ac:dyDescent="0.25">
      <c r="R56830" s="15">
        <v>4</v>
      </c>
    </row>
    <row r="56831" spans="18:18" x14ac:dyDescent="0.25">
      <c r="R56831" s="15">
        <v>4</v>
      </c>
    </row>
    <row r="56832" spans="18:18" x14ac:dyDescent="0.25">
      <c r="R56832" s="15">
        <v>4</v>
      </c>
    </row>
    <row r="56833" spans="18:18" x14ac:dyDescent="0.25">
      <c r="R56833" s="15">
        <v>4</v>
      </c>
    </row>
    <row r="56834" spans="18:18" x14ac:dyDescent="0.25">
      <c r="R56834" s="15">
        <v>4</v>
      </c>
    </row>
    <row r="56835" spans="18:18" x14ac:dyDescent="0.25">
      <c r="R56835" s="15">
        <v>4</v>
      </c>
    </row>
    <row r="56836" spans="18:18" x14ac:dyDescent="0.25">
      <c r="R56836" s="15">
        <v>4</v>
      </c>
    </row>
    <row r="56837" spans="18:18" x14ac:dyDescent="0.25">
      <c r="R56837" s="15">
        <v>4</v>
      </c>
    </row>
    <row r="56838" spans="18:18" x14ac:dyDescent="0.25">
      <c r="R56838" s="15">
        <v>4</v>
      </c>
    </row>
    <row r="56839" spans="18:18" x14ac:dyDescent="0.25">
      <c r="R56839" s="15">
        <v>4</v>
      </c>
    </row>
    <row r="56840" spans="18:18" x14ac:dyDescent="0.25">
      <c r="R56840" s="15">
        <v>4</v>
      </c>
    </row>
    <row r="56841" spans="18:18" x14ac:dyDescent="0.25">
      <c r="R56841" s="15">
        <v>4</v>
      </c>
    </row>
    <row r="56842" spans="18:18" x14ac:dyDescent="0.25">
      <c r="R56842" s="15">
        <v>4</v>
      </c>
    </row>
    <row r="56843" spans="18:18" x14ac:dyDescent="0.25">
      <c r="R56843" s="15">
        <v>4</v>
      </c>
    </row>
    <row r="56844" spans="18:18" x14ac:dyDescent="0.25">
      <c r="R56844" s="15">
        <v>4</v>
      </c>
    </row>
    <row r="56845" spans="18:18" x14ac:dyDescent="0.25">
      <c r="R56845" s="15">
        <v>4</v>
      </c>
    </row>
    <row r="56846" spans="18:18" x14ac:dyDescent="0.25">
      <c r="R56846" s="15">
        <v>1</v>
      </c>
    </row>
    <row r="56847" spans="18:18" x14ac:dyDescent="0.25">
      <c r="R56847" s="15">
        <v>1</v>
      </c>
    </row>
    <row r="56848" spans="18:18" x14ac:dyDescent="0.25">
      <c r="R56848" s="15">
        <v>1</v>
      </c>
    </row>
    <row r="56849" spans="18:18" x14ac:dyDescent="0.25">
      <c r="R56849" s="15">
        <v>1</v>
      </c>
    </row>
    <row r="56850" spans="18:18" x14ac:dyDescent="0.25">
      <c r="R56850" s="15">
        <v>1</v>
      </c>
    </row>
    <row r="56851" spans="18:18" x14ac:dyDescent="0.25">
      <c r="R56851" s="15">
        <v>1</v>
      </c>
    </row>
    <row r="56852" spans="18:18" x14ac:dyDescent="0.25">
      <c r="R56852" s="15">
        <v>1</v>
      </c>
    </row>
    <row r="56853" spans="18:18" x14ac:dyDescent="0.25">
      <c r="R56853" s="15">
        <v>1</v>
      </c>
    </row>
    <row r="56854" spans="18:18" x14ac:dyDescent="0.25">
      <c r="R56854" s="15">
        <v>1</v>
      </c>
    </row>
    <row r="56855" spans="18:18" x14ac:dyDescent="0.25">
      <c r="R56855" s="15">
        <v>1</v>
      </c>
    </row>
    <row r="56856" spans="18:18" x14ac:dyDescent="0.25">
      <c r="R56856" s="15">
        <v>1</v>
      </c>
    </row>
    <row r="56857" spans="18:18" x14ac:dyDescent="0.25">
      <c r="R56857" s="15">
        <v>1</v>
      </c>
    </row>
    <row r="56858" spans="18:18" x14ac:dyDescent="0.25">
      <c r="R56858" s="15">
        <v>1</v>
      </c>
    </row>
    <row r="56859" spans="18:18" x14ac:dyDescent="0.25">
      <c r="R56859" s="15">
        <v>4</v>
      </c>
    </row>
    <row r="56860" spans="18:18" x14ac:dyDescent="0.25">
      <c r="R56860" s="15">
        <v>4</v>
      </c>
    </row>
    <row r="56861" spans="18:18" x14ac:dyDescent="0.25">
      <c r="R56861" s="15">
        <v>4</v>
      </c>
    </row>
    <row r="56862" spans="18:18" x14ac:dyDescent="0.25">
      <c r="R56862" s="15">
        <v>4</v>
      </c>
    </row>
    <row r="56863" spans="18:18" x14ac:dyDescent="0.25">
      <c r="R56863" s="15">
        <v>4</v>
      </c>
    </row>
    <row r="56864" spans="18:18" x14ac:dyDescent="0.25">
      <c r="R56864" s="15">
        <v>4</v>
      </c>
    </row>
    <row r="56865" spans="18:18" x14ac:dyDescent="0.25">
      <c r="R56865" s="15">
        <v>4</v>
      </c>
    </row>
    <row r="56866" spans="18:18" x14ac:dyDescent="0.25">
      <c r="R56866" s="15">
        <v>4</v>
      </c>
    </row>
    <row r="56867" spans="18:18" x14ac:dyDescent="0.25">
      <c r="R56867" s="15">
        <v>4</v>
      </c>
    </row>
    <row r="56868" spans="18:18" x14ac:dyDescent="0.25">
      <c r="R56868" s="15">
        <v>4</v>
      </c>
    </row>
    <row r="56869" spans="18:18" x14ac:dyDescent="0.25">
      <c r="R56869" s="15">
        <v>4</v>
      </c>
    </row>
    <row r="56870" spans="18:18" x14ac:dyDescent="0.25">
      <c r="R56870" s="15">
        <v>4</v>
      </c>
    </row>
    <row r="56871" spans="18:18" x14ac:dyDescent="0.25">
      <c r="R56871" s="15">
        <v>4</v>
      </c>
    </row>
    <row r="56872" spans="18:18" x14ac:dyDescent="0.25">
      <c r="R56872" s="15">
        <v>4</v>
      </c>
    </row>
    <row r="56873" spans="18:18" x14ac:dyDescent="0.25">
      <c r="R56873" s="15">
        <v>2</v>
      </c>
    </row>
    <row r="56874" spans="18:18" x14ac:dyDescent="0.25">
      <c r="R56874" s="15">
        <v>2</v>
      </c>
    </row>
    <row r="56875" spans="18:18" x14ac:dyDescent="0.25">
      <c r="R56875" s="15">
        <v>2</v>
      </c>
    </row>
    <row r="56876" spans="18:18" x14ac:dyDescent="0.25">
      <c r="R56876" s="15">
        <v>2</v>
      </c>
    </row>
    <row r="56877" spans="18:18" x14ac:dyDescent="0.25">
      <c r="R56877" s="15">
        <v>2</v>
      </c>
    </row>
    <row r="56878" spans="18:18" x14ac:dyDescent="0.25">
      <c r="R56878" s="15">
        <v>4</v>
      </c>
    </row>
    <row r="56879" spans="18:18" x14ac:dyDescent="0.25">
      <c r="R56879" s="15">
        <v>4</v>
      </c>
    </row>
    <row r="56880" spans="18:18" x14ac:dyDescent="0.25">
      <c r="R56880" s="15">
        <v>4</v>
      </c>
    </row>
    <row r="56881" spans="18:18" x14ac:dyDescent="0.25">
      <c r="R56881" s="15">
        <v>4</v>
      </c>
    </row>
    <row r="56882" spans="18:18" x14ac:dyDescent="0.25">
      <c r="R56882" s="15">
        <v>4</v>
      </c>
    </row>
    <row r="56883" spans="18:18" x14ac:dyDescent="0.25">
      <c r="R56883" s="15">
        <v>4</v>
      </c>
    </row>
    <row r="56884" spans="18:18" x14ac:dyDescent="0.25">
      <c r="R56884" s="15">
        <v>4</v>
      </c>
    </row>
    <row r="56885" spans="18:18" x14ac:dyDescent="0.25">
      <c r="R56885" s="15">
        <v>4</v>
      </c>
    </row>
    <row r="56886" spans="18:18" x14ac:dyDescent="0.25">
      <c r="R56886" s="15">
        <v>4</v>
      </c>
    </row>
    <row r="56887" spans="18:18" x14ac:dyDescent="0.25">
      <c r="R56887" s="15">
        <v>4</v>
      </c>
    </row>
    <row r="56888" spans="18:18" x14ac:dyDescent="0.25">
      <c r="R56888" s="15">
        <v>4</v>
      </c>
    </row>
    <row r="56889" spans="18:18" x14ac:dyDescent="0.25">
      <c r="R56889" s="15">
        <v>4</v>
      </c>
    </row>
    <row r="56890" spans="18:18" x14ac:dyDescent="0.25">
      <c r="R56890" s="15">
        <v>4</v>
      </c>
    </row>
    <row r="56891" spans="18:18" x14ac:dyDescent="0.25">
      <c r="R56891" s="15">
        <v>4</v>
      </c>
    </row>
    <row r="56892" spans="18:18" x14ac:dyDescent="0.25">
      <c r="R56892" s="15">
        <v>4</v>
      </c>
    </row>
    <row r="56893" spans="18:18" x14ac:dyDescent="0.25">
      <c r="R56893" s="15">
        <v>4</v>
      </c>
    </row>
    <row r="56894" spans="18:18" x14ac:dyDescent="0.25">
      <c r="R56894" s="15">
        <v>4</v>
      </c>
    </row>
    <row r="56895" spans="18:18" x14ac:dyDescent="0.25">
      <c r="R56895" s="15">
        <v>4</v>
      </c>
    </row>
    <row r="56896" spans="18:18" x14ac:dyDescent="0.25">
      <c r="R56896" s="15">
        <v>4</v>
      </c>
    </row>
    <row r="56897" spans="18:18" x14ac:dyDescent="0.25">
      <c r="R56897" s="15">
        <v>4</v>
      </c>
    </row>
    <row r="56898" spans="18:18" x14ac:dyDescent="0.25">
      <c r="R56898" s="15">
        <v>4</v>
      </c>
    </row>
    <row r="56899" spans="18:18" x14ac:dyDescent="0.25">
      <c r="R56899" s="15">
        <v>4</v>
      </c>
    </row>
    <row r="56900" spans="18:18" x14ac:dyDescent="0.25">
      <c r="R56900" s="15">
        <v>4</v>
      </c>
    </row>
    <row r="56901" spans="18:18" x14ac:dyDescent="0.25">
      <c r="R56901" s="15">
        <v>4</v>
      </c>
    </row>
    <row r="56902" spans="18:18" x14ac:dyDescent="0.25">
      <c r="R56902" s="15">
        <v>4</v>
      </c>
    </row>
    <row r="56903" spans="18:18" x14ac:dyDescent="0.25">
      <c r="R56903" s="15">
        <v>4</v>
      </c>
    </row>
    <row r="56904" spans="18:18" x14ac:dyDescent="0.25">
      <c r="R56904" s="15">
        <v>4</v>
      </c>
    </row>
    <row r="56905" spans="18:18" x14ac:dyDescent="0.25">
      <c r="R56905" s="15">
        <v>4</v>
      </c>
    </row>
    <row r="56906" spans="18:18" x14ac:dyDescent="0.25">
      <c r="R56906" s="15">
        <v>4</v>
      </c>
    </row>
    <row r="56907" spans="18:18" x14ac:dyDescent="0.25">
      <c r="R56907" s="15">
        <v>4</v>
      </c>
    </row>
    <row r="56908" spans="18:18" x14ac:dyDescent="0.25">
      <c r="R56908" s="15">
        <v>4</v>
      </c>
    </row>
    <row r="56909" spans="18:18" x14ac:dyDescent="0.25">
      <c r="R56909" s="15">
        <v>4</v>
      </c>
    </row>
    <row r="56910" spans="18:18" x14ac:dyDescent="0.25">
      <c r="R56910" s="15">
        <v>4</v>
      </c>
    </row>
    <row r="56911" spans="18:18" x14ac:dyDescent="0.25">
      <c r="R56911" s="15">
        <v>4</v>
      </c>
    </row>
    <row r="56912" spans="18:18" x14ac:dyDescent="0.25">
      <c r="R56912" s="15">
        <v>4</v>
      </c>
    </row>
    <row r="56913" spans="18:18" x14ac:dyDescent="0.25">
      <c r="R56913" s="15">
        <v>4</v>
      </c>
    </row>
    <row r="56914" spans="18:18" x14ac:dyDescent="0.25">
      <c r="R56914" s="15">
        <v>4</v>
      </c>
    </row>
    <row r="56915" spans="18:18" x14ac:dyDescent="0.25">
      <c r="R56915" s="15">
        <v>4</v>
      </c>
    </row>
    <row r="56916" spans="18:18" x14ac:dyDescent="0.25">
      <c r="R56916" s="15">
        <v>4</v>
      </c>
    </row>
    <row r="56917" spans="18:18" x14ac:dyDescent="0.25">
      <c r="R56917" s="15">
        <v>4</v>
      </c>
    </row>
    <row r="56918" spans="18:18" x14ac:dyDescent="0.25">
      <c r="R56918" s="15">
        <v>4</v>
      </c>
    </row>
    <row r="56919" spans="18:18" x14ac:dyDescent="0.25">
      <c r="R56919" s="15">
        <v>4</v>
      </c>
    </row>
    <row r="56920" spans="18:18" x14ac:dyDescent="0.25">
      <c r="R56920" s="15">
        <v>4</v>
      </c>
    </row>
    <row r="56921" spans="18:18" x14ac:dyDescent="0.25">
      <c r="R56921" s="15">
        <v>4</v>
      </c>
    </row>
    <row r="56922" spans="18:18" x14ac:dyDescent="0.25">
      <c r="R56922" s="15">
        <v>4</v>
      </c>
    </row>
    <row r="56923" spans="18:18" x14ac:dyDescent="0.25">
      <c r="R56923" s="15">
        <v>4</v>
      </c>
    </row>
    <row r="56924" spans="18:18" x14ac:dyDescent="0.25">
      <c r="R56924" s="15">
        <v>4</v>
      </c>
    </row>
    <row r="56925" spans="18:18" x14ac:dyDescent="0.25">
      <c r="R56925" s="15">
        <v>4</v>
      </c>
    </row>
    <row r="56926" spans="18:18" x14ac:dyDescent="0.25">
      <c r="R56926" s="15">
        <v>4</v>
      </c>
    </row>
    <row r="56927" spans="18:18" x14ac:dyDescent="0.25">
      <c r="R56927" s="15">
        <v>4</v>
      </c>
    </row>
    <row r="56928" spans="18:18" x14ac:dyDescent="0.25">
      <c r="R56928" s="15">
        <v>4</v>
      </c>
    </row>
    <row r="56929" spans="18:18" x14ac:dyDescent="0.25">
      <c r="R56929" s="15">
        <v>4</v>
      </c>
    </row>
    <row r="56930" spans="18:18" x14ac:dyDescent="0.25">
      <c r="R56930" s="15">
        <v>4</v>
      </c>
    </row>
    <row r="56931" spans="18:18" x14ac:dyDescent="0.25">
      <c r="R56931" s="15">
        <v>4</v>
      </c>
    </row>
    <row r="56932" spans="18:18" x14ac:dyDescent="0.25">
      <c r="R56932" s="15">
        <v>4</v>
      </c>
    </row>
    <row r="56933" spans="18:18" x14ac:dyDescent="0.25">
      <c r="R56933" s="15">
        <v>4</v>
      </c>
    </row>
    <row r="56934" spans="18:18" x14ac:dyDescent="0.25">
      <c r="R56934" s="15">
        <v>4</v>
      </c>
    </row>
    <row r="56935" spans="18:18" x14ac:dyDescent="0.25">
      <c r="R56935" s="15">
        <v>4</v>
      </c>
    </row>
    <row r="56936" spans="18:18" x14ac:dyDescent="0.25">
      <c r="R56936" s="15">
        <v>4</v>
      </c>
    </row>
    <row r="56937" spans="18:18" x14ac:dyDescent="0.25">
      <c r="R56937" s="15">
        <v>4</v>
      </c>
    </row>
    <row r="56938" spans="18:18" x14ac:dyDescent="0.25">
      <c r="R56938" s="15">
        <v>4</v>
      </c>
    </row>
    <row r="56939" spans="18:18" x14ac:dyDescent="0.25">
      <c r="R56939" s="15">
        <v>4</v>
      </c>
    </row>
    <row r="56940" spans="18:18" x14ac:dyDescent="0.25">
      <c r="R56940" s="15">
        <v>4</v>
      </c>
    </row>
    <row r="56941" spans="18:18" x14ac:dyDescent="0.25">
      <c r="R56941" s="15">
        <v>4</v>
      </c>
    </row>
    <row r="56942" spans="18:18" x14ac:dyDescent="0.25">
      <c r="R56942" s="15">
        <v>4</v>
      </c>
    </row>
    <row r="56943" spans="18:18" x14ac:dyDescent="0.25">
      <c r="R56943" s="15">
        <v>4</v>
      </c>
    </row>
    <row r="56944" spans="18:18" x14ac:dyDescent="0.25">
      <c r="R56944" s="15">
        <v>4</v>
      </c>
    </row>
    <row r="56945" spans="18:18" x14ac:dyDescent="0.25">
      <c r="R56945" s="15">
        <v>4</v>
      </c>
    </row>
    <row r="56946" spans="18:18" x14ac:dyDescent="0.25">
      <c r="R56946" s="15">
        <v>4</v>
      </c>
    </row>
    <row r="56947" spans="18:18" x14ac:dyDescent="0.25">
      <c r="R56947" s="15">
        <v>4</v>
      </c>
    </row>
    <row r="56948" spans="18:18" x14ac:dyDescent="0.25">
      <c r="R56948" s="15">
        <v>4</v>
      </c>
    </row>
    <row r="56949" spans="18:18" x14ac:dyDescent="0.25">
      <c r="R56949" s="15">
        <v>4</v>
      </c>
    </row>
    <row r="56950" spans="18:18" x14ac:dyDescent="0.25">
      <c r="R56950" s="15">
        <v>4</v>
      </c>
    </row>
    <row r="56951" spans="18:18" x14ac:dyDescent="0.25">
      <c r="R56951" s="15">
        <v>4</v>
      </c>
    </row>
    <row r="56952" spans="18:18" x14ac:dyDescent="0.25">
      <c r="R56952" s="15">
        <v>4</v>
      </c>
    </row>
    <row r="56953" spans="18:18" x14ac:dyDescent="0.25">
      <c r="R56953" s="15">
        <v>4</v>
      </c>
    </row>
    <row r="56954" spans="18:18" x14ac:dyDescent="0.25">
      <c r="R56954" s="15">
        <v>4</v>
      </c>
    </row>
    <row r="56955" spans="18:18" x14ac:dyDescent="0.25">
      <c r="R56955" s="15">
        <v>4</v>
      </c>
    </row>
    <row r="56956" spans="18:18" x14ac:dyDescent="0.25">
      <c r="R56956" s="15">
        <v>4</v>
      </c>
    </row>
    <row r="56957" spans="18:18" x14ac:dyDescent="0.25">
      <c r="R56957" s="15">
        <v>4</v>
      </c>
    </row>
    <row r="56958" spans="18:18" x14ac:dyDescent="0.25">
      <c r="R56958" s="15">
        <v>4</v>
      </c>
    </row>
    <row r="56959" spans="18:18" x14ac:dyDescent="0.25">
      <c r="R56959" s="15">
        <v>4</v>
      </c>
    </row>
    <row r="56960" spans="18:18" x14ac:dyDescent="0.25">
      <c r="R56960" s="15">
        <v>4</v>
      </c>
    </row>
    <row r="56961" spans="18:18" x14ac:dyDescent="0.25">
      <c r="R56961" s="15">
        <v>4</v>
      </c>
    </row>
    <row r="56962" spans="18:18" x14ac:dyDescent="0.25">
      <c r="R56962" s="15">
        <v>4</v>
      </c>
    </row>
    <row r="56963" spans="18:18" x14ac:dyDescent="0.25">
      <c r="R56963" s="15">
        <v>4</v>
      </c>
    </row>
    <row r="56964" spans="18:18" x14ac:dyDescent="0.25">
      <c r="R56964" s="15">
        <v>4</v>
      </c>
    </row>
    <row r="56965" spans="18:18" x14ac:dyDescent="0.25">
      <c r="R56965" s="15">
        <v>4</v>
      </c>
    </row>
    <row r="56966" spans="18:18" x14ac:dyDescent="0.25">
      <c r="R56966" s="15">
        <v>4</v>
      </c>
    </row>
    <row r="56967" spans="18:18" x14ac:dyDescent="0.25">
      <c r="R56967" s="15">
        <v>4</v>
      </c>
    </row>
    <row r="56968" spans="18:18" x14ac:dyDescent="0.25">
      <c r="R56968" s="15">
        <v>4</v>
      </c>
    </row>
    <row r="56969" spans="18:18" x14ac:dyDescent="0.25">
      <c r="R56969" s="15">
        <v>4</v>
      </c>
    </row>
    <row r="56970" spans="18:18" x14ac:dyDescent="0.25">
      <c r="R56970" s="15">
        <v>4</v>
      </c>
    </row>
    <row r="56971" spans="18:18" x14ac:dyDescent="0.25">
      <c r="R56971" s="15">
        <v>4</v>
      </c>
    </row>
    <row r="56972" spans="18:18" x14ac:dyDescent="0.25">
      <c r="R56972" s="15">
        <v>4</v>
      </c>
    </row>
    <row r="56973" spans="18:18" x14ac:dyDescent="0.25">
      <c r="R56973" s="15">
        <v>1</v>
      </c>
    </row>
    <row r="56974" spans="18:18" x14ac:dyDescent="0.25">
      <c r="R56974" s="15">
        <v>1</v>
      </c>
    </row>
    <row r="56975" spans="18:18" x14ac:dyDescent="0.25">
      <c r="R56975" s="15">
        <v>1</v>
      </c>
    </row>
    <row r="56976" spans="18:18" x14ac:dyDescent="0.25">
      <c r="R56976" s="15">
        <v>1</v>
      </c>
    </row>
    <row r="56977" spans="18:18" x14ac:dyDescent="0.25">
      <c r="R56977" s="15">
        <v>1</v>
      </c>
    </row>
    <row r="56978" spans="18:18" x14ac:dyDescent="0.25">
      <c r="R56978" s="15">
        <v>1</v>
      </c>
    </row>
    <row r="56979" spans="18:18" x14ac:dyDescent="0.25">
      <c r="R56979" s="15">
        <v>1</v>
      </c>
    </row>
    <row r="56980" spans="18:18" x14ac:dyDescent="0.25">
      <c r="R56980" s="15">
        <v>1</v>
      </c>
    </row>
    <row r="56981" spans="18:18" x14ac:dyDescent="0.25">
      <c r="R56981" s="15">
        <v>1</v>
      </c>
    </row>
    <row r="56982" spans="18:18" x14ac:dyDescent="0.25">
      <c r="R56982" s="15">
        <v>1</v>
      </c>
    </row>
    <row r="56983" spans="18:18" x14ac:dyDescent="0.25">
      <c r="R56983" s="15">
        <v>1</v>
      </c>
    </row>
    <row r="56984" spans="18:18" x14ac:dyDescent="0.25">
      <c r="R56984" s="15">
        <v>1</v>
      </c>
    </row>
    <row r="56985" spans="18:18" x14ac:dyDescent="0.25">
      <c r="R56985" s="15">
        <v>1</v>
      </c>
    </row>
    <row r="56986" spans="18:18" x14ac:dyDescent="0.25">
      <c r="R56986" s="15">
        <v>1</v>
      </c>
    </row>
    <row r="56987" spans="18:18" x14ac:dyDescent="0.25">
      <c r="R56987" s="15">
        <v>1</v>
      </c>
    </row>
    <row r="56988" spans="18:18" x14ac:dyDescent="0.25">
      <c r="R56988" s="15">
        <v>1</v>
      </c>
    </row>
    <row r="56989" spans="18:18" x14ac:dyDescent="0.25">
      <c r="R56989" s="15">
        <v>1</v>
      </c>
    </row>
    <row r="56990" spans="18:18" x14ac:dyDescent="0.25">
      <c r="R56990" s="15">
        <v>1</v>
      </c>
    </row>
    <row r="56991" spans="18:18" x14ac:dyDescent="0.25">
      <c r="R56991" s="15">
        <v>1</v>
      </c>
    </row>
    <row r="56992" spans="18:18" x14ac:dyDescent="0.25">
      <c r="R56992" s="15">
        <v>1</v>
      </c>
    </row>
    <row r="56993" spans="18:18" x14ac:dyDescent="0.25">
      <c r="R56993" s="15">
        <v>1</v>
      </c>
    </row>
    <row r="56994" spans="18:18" x14ac:dyDescent="0.25">
      <c r="R56994" s="15">
        <v>1</v>
      </c>
    </row>
    <row r="56995" spans="18:18" x14ac:dyDescent="0.25">
      <c r="R56995" s="15">
        <v>1</v>
      </c>
    </row>
    <row r="56996" spans="18:18" x14ac:dyDescent="0.25">
      <c r="R56996" s="15">
        <v>1</v>
      </c>
    </row>
    <row r="56997" spans="18:18" x14ac:dyDescent="0.25">
      <c r="R56997" s="15">
        <v>1</v>
      </c>
    </row>
    <row r="56998" spans="18:18" x14ac:dyDescent="0.25">
      <c r="R56998" s="15">
        <v>1</v>
      </c>
    </row>
    <row r="56999" spans="18:18" x14ac:dyDescent="0.25">
      <c r="R56999" s="15">
        <v>1</v>
      </c>
    </row>
    <row r="57000" spans="18:18" x14ac:dyDescent="0.25">
      <c r="R57000" s="15">
        <v>1</v>
      </c>
    </row>
    <row r="57001" spans="18:18" x14ac:dyDescent="0.25">
      <c r="R57001" s="15">
        <v>1</v>
      </c>
    </row>
    <row r="57002" spans="18:18" x14ac:dyDescent="0.25">
      <c r="R57002" s="15">
        <v>1</v>
      </c>
    </row>
    <row r="57003" spans="18:18" x14ac:dyDescent="0.25">
      <c r="R57003" s="15">
        <v>1</v>
      </c>
    </row>
    <row r="57004" spans="18:18" x14ac:dyDescent="0.25">
      <c r="R57004" s="15">
        <v>1</v>
      </c>
    </row>
    <row r="57005" spans="18:18" x14ac:dyDescent="0.25">
      <c r="R57005" s="15">
        <v>4</v>
      </c>
    </row>
    <row r="57006" spans="18:18" x14ac:dyDescent="0.25">
      <c r="R57006" s="15">
        <v>4</v>
      </c>
    </row>
    <row r="57007" spans="18:18" x14ac:dyDescent="0.25">
      <c r="R57007" s="15">
        <v>4</v>
      </c>
    </row>
    <row r="57008" spans="18:18" x14ac:dyDescent="0.25">
      <c r="R57008" s="15">
        <v>4</v>
      </c>
    </row>
    <row r="57009" spans="18:18" x14ac:dyDescent="0.25">
      <c r="R57009" s="15">
        <v>4</v>
      </c>
    </row>
    <row r="57010" spans="18:18" x14ac:dyDescent="0.25">
      <c r="R57010" s="15">
        <v>4</v>
      </c>
    </row>
    <row r="57011" spans="18:18" x14ac:dyDescent="0.25">
      <c r="R57011" s="15">
        <v>4</v>
      </c>
    </row>
    <row r="57012" spans="18:18" x14ac:dyDescent="0.25">
      <c r="R57012" s="15">
        <v>4</v>
      </c>
    </row>
    <row r="57013" spans="18:18" x14ac:dyDescent="0.25">
      <c r="R57013" s="15">
        <v>2</v>
      </c>
    </row>
    <row r="57014" spans="18:18" x14ac:dyDescent="0.25">
      <c r="R57014" s="15">
        <v>2</v>
      </c>
    </row>
    <row r="57015" spans="18:18" x14ac:dyDescent="0.25">
      <c r="R57015" s="15">
        <v>2</v>
      </c>
    </row>
    <row r="57016" spans="18:18" x14ac:dyDescent="0.25">
      <c r="R57016" s="15">
        <v>2</v>
      </c>
    </row>
    <row r="57017" spans="18:18" x14ac:dyDescent="0.25">
      <c r="R57017" s="15">
        <v>2</v>
      </c>
    </row>
    <row r="57018" spans="18:18" x14ac:dyDescent="0.25">
      <c r="R57018" s="15">
        <v>2</v>
      </c>
    </row>
    <row r="57019" spans="18:18" x14ac:dyDescent="0.25">
      <c r="R57019" s="15">
        <v>2</v>
      </c>
    </row>
    <row r="57020" spans="18:18" x14ac:dyDescent="0.25">
      <c r="R57020" s="15">
        <v>2</v>
      </c>
    </row>
    <row r="57021" spans="18:18" x14ac:dyDescent="0.25">
      <c r="R57021" s="15">
        <v>2</v>
      </c>
    </row>
    <row r="57022" spans="18:18" x14ac:dyDescent="0.25">
      <c r="R57022" s="15">
        <v>1</v>
      </c>
    </row>
    <row r="57023" spans="18:18" x14ac:dyDescent="0.25">
      <c r="R57023" s="15">
        <v>1</v>
      </c>
    </row>
    <row r="57024" spans="18:18" x14ac:dyDescent="0.25">
      <c r="R57024" s="15">
        <v>1</v>
      </c>
    </row>
    <row r="57025" spans="18:18" x14ac:dyDescent="0.25">
      <c r="R57025" s="15">
        <v>1</v>
      </c>
    </row>
    <row r="57026" spans="18:18" x14ac:dyDescent="0.25">
      <c r="R57026" s="15">
        <v>4</v>
      </c>
    </row>
    <row r="57027" spans="18:18" x14ac:dyDescent="0.25">
      <c r="R57027" s="15">
        <v>4</v>
      </c>
    </row>
    <row r="57028" spans="18:18" x14ac:dyDescent="0.25">
      <c r="R57028" s="15">
        <v>4</v>
      </c>
    </row>
    <row r="57029" spans="18:18" x14ac:dyDescent="0.25">
      <c r="R57029" s="15">
        <v>4</v>
      </c>
    </row>
    <row r="57030" spans="18:18" x14ac:dyDescent="0.25">
      <c r="R57030" s="15">
        <v>4</v>
      </c>
    </row>
    <row r="57031" spans="18:18" x14ac:dyDescent="0.25">
      <c r="R57031" s="15">
        <v>4</v>
      </c>
    </row>
    <row r="57032" spans="18:18" x14ac:dyDescent="0.25">
      <c r="R57032" s="15">
        <v>4</v>
      </c>
    </row>
    <row r="57033" spans="18:18" x14ac:dyDescent="0.25">
      <c r="R57033" s="15">
        <v>4</v>
      </c>
    </row>
    <row r="57034" spans="18:18" x14ac:dyDescent="0.25">
      <c r="R57034" s="15">
        <v>4</v>
      </c>
    </row>
    <row r="57035" spans="18:18" x14ac:dyDescent="0.25">
      <c r="R57035" s="15">
        <v>4</v>
      </c>
    </row>
    <row r="57036" spans="18:18" x14ac:dyDescent="0.25">
      <c r="R57036" s="15">
        <v>4</v>
      </c>
    </row>
    <row r="57037" spans="18:18" x14ac:dyDescent="0.25">
      <c r="R57037" s="15">
        <v>4</v>
      </c>
    </row>
    <row r="57038" spans="18:18" x14ac:dyDescent="0.25">
      <c r="R57038" s="15">
        <v>4</v>
      </c>
    </row>
    <row r="57039" spans="18:18" x14ac:dyDescent="0.25">
      <c r="R57039" s="15">
        <v>4</v>
      </c>
    </row>
    <row r="57040" spans="18:18" x14ac:dyDescent="0.25">
      <c r="R57040" s="15">
        <v>4</v>
      </c>
    </row>
    <row r="57041" spans="18:18" x14ac:dyDescent="0.25">
      <c r="R57041" s="15">
        <v>4</v>
      </c>
    </row>
    <row r="57042" spans="18:18" x14ac:dyDescent="0.25">
      <c r="R57042" s="15">
        <v>4</v>
      </c>
    </row>
    <row r="57043" spans="18:18" x14ac:dyDescent="0.25">
      <c r="R57043" s="15">
        <v>4</v>
      </c>
    </row>
    <row r="57044" spans="18:18" x14ac:dyDescent="0.25">
      <c r="R57044" s="15">
        <v>4</v>
      </c>
    </row>
    <row r="57045" spans="18:18" x14ac:dyDescent="0.25">
      <c r="R57045" s="15">
        <v>4</v>
      </c>
    </row>
    <row r="57046" spans="18:18" x14ac:dyDescent="0.25">
      <c r="R57046" s="15">
        <v>4</v>
      </c>
    </row>
    <row r="57047" spans="18:18" x14ac:dyDescent="0.25">
      <c r="R57047" s="15">
        <v>3</v>
      </c>
    </row>
    <row r="57048" spans="18:18" x14ac:dyDescent="0.25">
      <c r="R57048" s="15">
        <v>3</v>
      </c>
    </row>
    <row r="57049" spans="18:18" x14ac:dyDescent="0.25">
      <c r="R57049" s="15">
        <v>3</v>
      </c>
    </row>
    <row r="57050" spans="18:18" x14ac:dyDescent="0.25">
      <c r="R57050" s="15">
        <v>3</v>
      </c>
    </row>
    <row r="57051" spans="18:18" x14ac:dyDescent="0.25">
      <c r="R57051" s="15">
        <v>3</v>
      </c>
    </row>
    <row r="57052" spans="18:18" x14ac:dyDescent="0.25">
      <c r="R57052" s="15">
        <v>3</v>
      </c>
    </row>
    <row r="57053" spans="18:18" x14ac:dyDescent="0.25">
      <c r="R57053" s="15">
        <v>3</v>
      </c>
    </row>
    <row r="57054" spans="18:18" x14ac:dyDescent="0.25">
      <c r="R57054" s="15">
        <v>3</v>
      </c>
    </row>
    <row r="57055" spans="18:18" x14ac:dyDescent="0.25">
      <c r="R57055" s="15">
        <v>3</v>
      </c>
    </row>
    <row r="57056" spans="18:18" x14ac:dyDescent="0.25">
      <c r="R57056" s="15">
        <v>3</v>
      </c>
    </row>
    <row r="57057" spans="18:18" x14ac:dyDescent="0.25">
      <c r="R57057" s="15">
        <v>3</v>
      </c>
    </row>
    <row r="57058" spans="18:18" x14ac:dyDescent="0.25">
      <c r="R57058" s="15">
        <v>3</v>
      </c>
    </row>
    <row r="57059" spans="18:18" x14ac:dyDescent="0.25">
      <c r="R57059" s="15">
        <v>3</v>
      </c>
    </row>
    <row r="57060" spans="18:18" x14ac:dyDescent="0.25">
      <c r="R57060" s="15">
        <v>3</v>
      </c>
    </row>
    <row r="57061" spans="18:18" x14ac:dyDescent="0.25">
      <c r="R57061" s="15">
        <v>3</v>
      </c>
    </row>
    <row r="57062" spans="18:18" x14ac:dyDescent="0.25">
      <c r="R57062" s="15">
        <v>3</v>
      </c>
    </row>
    <row r="57063" spans="18:18" x14ac:dyDescent="0.25">
      <c r="R57063" s="15">
        <v>3</v>
      </c>
    </row>
    <row r="57064" spans="18:18" x14ac:dyDescent="0.25">
      <c r="R57064" s="15">
        <v>3</v>
      </c>
    </row>
    <row r="57065" spans="18:18" x14ac:dyDescent="0.25">
      <c r="R57065" s="15">
        <v>3</v>
      </c>
    </row>
    <row r="57066" spans="18:18" x14ac:dyDescent="0.25">
      <c r="R57066" s="15">
        <v>3</v>
      </c>
    </row>
    <row r="57067" spans="18:18" x14ac:dyDescent="0.25">
      <c r="R57067" s="15">
        <v>3</v>
      </c>
    </row>
    <row r="57068" spans="18:18" x14ac:dyDescent="0.25">
      <c r="R57068" s="15">
        <v>3</v>
      </c>
    </row>
    <row r="57069" spans="18:18" x14ac:dyDescent="0.25">
      <c r="R57069" s="15">
        <v>3</v>
      </c>
    </row>
    <row r="57070" spans="18:18" x14ac:dyDescent="0.25">
      <c r="R57070" s="15">
        <v>3</v>
      </c>
    </row>
    <row r="57071" spans="18:18" x14ac:dyDescent="0.25">
      <c r="R57071" s="15">
        <v>3</v>
      </c>
    </row>
    <row r="57072" spans="18:18" x14ac:dyDescent="0.25">
      <c r="R57072" s="15">
        <v>3</v>
      </c>
    </row>
    <row r="57073" spans="18:18" x14ac:dyDescent="0.25">
      <c r="R57073" s="15">
        <v>3</v>
      </c>
    </row>
    <row r="57074" spans="18:18" x14ac:dyDescent="0.25">
      <c r="R57074" s="15">
        <v>3</v>
      </c>
    </row>
    <row r="57075" spans="18:18" x14ac:dyDescent="0.25">
      <c r="R57075" s="15">
        <v>1</v>
      </c>
    </row>
    <row r="57076" spans="18:18" x14ac:dyDescent="0.25">
      <c r="R57076" s="15">
        <v>1</v>
      </c>
    </row>
    <row r="57077" spans="18:18" x14ac:dyDescent="0.25">
      <c r="R57077" s="15">
        <v>1</v>
      </c>
    </row>
    <row r="57078" spans="18:18" x14ac:dyDescent="0.25">
      <c r="R57078" s="15">
        <v>1</v>
      </c>
    </row>
    <row r="57079" spans="18:18" x14ac:dyDescent="0.25">
      <c r="R57079" s="15">
        <v>1</v>
      </c>
    </row>
    <row r="57080" spans="18:18" x14ac:dyDescent="0.25">
      <c r="R57080" s="15">
        <v>1</v>
      </c>
    </row>
    <row r="57081" spans="18:18" x14ac:dyDescent="0.25">
      <c r="R57081" s="15">
        <v>1</v>
      </c>
    </row>
    <row r="57082" spans="18:18" x14ac:dyDescent="0.25">
      <c r="R57082" s="15">
        <v>1</v>
      </c>
    </row>
    <row r="57083" spans="18:18" x14ac:dyDescent="0.25">
      <c r="R57083" s="15">
        <v>1</v>
      </c>
    </row>
    <row r="57084" spans="18:18" x14ac:dyDescent="0.25">
      <c r="R57084" s="15">
        <v>1</v>
      </c>
    </row>
    <row r="57085" spans="18:18" x14ac:dyDescent="0.25">
      <c r="R57085" s="15">
        <v>1</v>
      </c>
    </row>
    <row r="57086" spans="18:18" x14ac:dyDescent="0.25">
      <c r="R57086" s="15">
        <v>1</v>
      </c>
    </row>
    <row r="57087" spans="18:18" x14ac:dyDescent="0.25">
      <c r="R57087" s="15">
        <v>1</v>
      </c>
    </row>
    <row r="57088" spans="18:18" x14ac:dyDescent="0.25">
      <c r="R57088" s="15">
        <v>1</v>
      </c>
    </row>
    <row r="57089" spans="18:18" x14ac:dyDescent="0.25">
      <c r="R57089" s="15">
        <v>1</v>
      </c>
    </row>
    <row r="57090" spans="18:18" x14ac:dyDescent="0.25">
      <c r="R57090" s="15">
        <v>1</v>
      </c>
    </row>
    <row r="57091" spans="18:18" x14ac:dyDescent="0.25">
      <c r="R57091" s="15">
        <v>1</v>
      </c>
    </row>
    <row r="57092" spans="18:18" x14ac:dyDescent="0.25">
      <c r="R57092" s="15">
        <v>1</v>
      </c>
    </row>
    <row r="57093" spans="18:18" x14ac:dyDescent="0.25">
      <c r="R57093" s="15">
        <v>1</v>
      </c>
    </row>
    <row r="57094" spans="18:18" x14ac:dyDescent="0.25">
      <c r="R57094" s="15">
        <v>1</v>
      </c>
    </row>
    <row r="57095" spans="18:18" x14ac:dyDescent="0.25">
      <c r="R57095" s="15">
        <v>1</v>
      </c>
    </row>
    <row r="57096" spans="18:18" x14ac:dyDescent="0.25">
      <c r="R57096" s="15">
        <v>1</v>
      </c>
    </row>
    <row r="57097" spans="18:18" x14ac:dyDescent="0.25">
      <c r="R57097" s="15">
        <v>1</v>
      </c>
    </row>
    <row r="57098" spans="18:18" x14ac:dyDescent="0.25">
      <c r="R57098" s="15">
        <v>1</v>
      </c>
    </row>
    <row r="57099" spans="18:18" x14ac:dyDescent="0.25">
      <c r="R57099" s="15">
        <v>1</v>
      </c>
    </row>
    <row r="57100" spans="18:18" x14ac:dyDescent="0.25">
      <c r="R57100" s="15">
        <v>1</v>
      </c>
    </row>
    <row r="57101" spans="18:18" x14ac:dyDescent="0.25">
      <c r="R57101" s="15">
        <v>1</v>
      </c>
    </row>
    <row r="57102" spans="18:18" x14ac:dyDescent="0.25">
      <c r="R57102" s="15">
        <v>1</v>
      </c>
    </row>
    <row r="57103" spans="18:18" x14ac:dyDescent="0.25">
      <c r="R57103" s="15">
        <v>1</v>
      </c>
    </row>
    <row r="57104" spans="18:18" x14ac:dyDescent="0.25">
      <c r="R57104" s="15">
        <v>1</v>
      </c>
    </row>
    <row r="57105" spans="18:18" x14ac:dyDescent="0.25">
      <c r="R57105" s="15">
        <v>1</v>
      </c>
    </row>
    <row r="57106" spans="18:18" x14ac:dyDescent="0.25">
      <c r="R57106" s="15">
        <v>1</v>
      </c>
    </row>
    <row r="57107" spans="18:18" x14ac:dyDescent="0.25">
      <c r="R57107" s="15">
        <v>1</v>
      </c>
    </row>
    <row r="57108" spans="18:18" x14ac:dyDescent="0.25">
      <c r="R57108" s="15">
        <v>1</v>
      </c>
    </row>
    <row r="57109" spans="18:18" x14ac:dyDescent="0.25">
      <c r="R57109" s="15">
        <v>1</v>
      </c>
    </row>
    <row r="57110" spans="18:18" x14ac:dyDescent="0.25">
      <c r="R57110" s="15">
        <v>1</v>
      </c>
    </row>
    <row r="57111" spans="18:18" x14ac:dyDescent="0.25">
      <c r="R57111" s="15">
        <v>1</v>
      </c>
    </row>
    <row r="57112" spans="18:18" x14ac:dyDescent="0.25">
      <c r="R57112" s="15">
        <v>1</v>
      </c>
    </row>
    <row r="57113" spans="18:18" x14ac:dyDescent="0.25">
      <c r="R57113" s="15">
        <v>1</v>
      </c>
    </row>
    <row r="57114" spans="18:18" x14ac:dyDescent="0.25">
      <c r="R57114" s="15">
        <v>1</v>
      </c>
    </row>
    <row r="57115" spans="18:18" x14ac:dyDescent="0.25">
      <c r="R57115" s="15">
        <v>1</v>
      </c>
    </row>
    <row r="57116" spans="18:18" x14ac:dyDescent="0.25">
      <c r="R57116" s="15">
        <v>1</v>
      </c>
    </row>
    <row r="57117" spans="18:18" x14ac:dyDescent="0.25">
      <c r="R57117" s="15">
        <v>1</v>
      </c>
    </row>
    <row r="57118" spans="18:18" x14ac:dyDescent="0.25">
      <c r="R57118" s="15">
        <v>1</v>
      </c>
    </row>
    <row r="57119" spans="18:18" x14ac:dyDescent="0.25">
      <c r="R57119" s="15">
        <v>1</v>
      </c>
    </row>
    <row r="57120" spans="18:18" x14ac:dyDescent="0.25">
      <c r="R57120" s="15">
        <v>1</v>
      </c>
    </row>
    <row r="57121" spans="18:18" x14ac:dyDescent="0.25">
      <c r="R57121" s="15">
        <v>1</v>
      </c>
    </row>
    <row r="57122" spans="18:18" x14ac:dyDescent="0.25">
      <c r="R57122" s="15">
        <v>1</v>
      </c>
    </row>
    <row r="57123" spans="18:18" x14ac:dyDescent="0.25">
      <c r="R57123" s="15">
        <v>2</v>
      </c>
    </row>
    <row r="57124" spans="18:18" x14ac:dyDescent="0.25">
      <c r="R57124" s="15">
        <v>2</v>
      </c>
    </row>
    <row r="57125" spans="18:18" x14ac:dyDescent="0.25">
      <c r="R57125" s="15">
        <v>2</v>
      </c>
    </row>
    <row r="57126" spans="18:18" x14ac:dyDescent="0.25">
      <c r="R57126" s="15">
        <v>2</v>
      </c>
    </row>
    <row r="57127" spans="18:18" x14ac:dyDescent="0.25">
      <c r="R57127" s="15">
        <v>2</v>
      </c>
    </row>
    <row r="57128" spans="18:18" x14ac:dyDescent="0.25">
      <c r="R57128" s="15">
        <v>2</v>
      </c>
    </row>
    <row r="57129" spans="18:18" x14ac:dyDescent="0.25">
      <c r="R57129" s="15">
        <v>2</v>
      </c>
    </row>
    <row r="57130" spans="18:18" x14ac:dyDescent="0.25">
      <c r="R57130" s="15">
        <v>2</v>
      </c>
    </row>
    <row r="57131" spans="18:18" x14ac:dyDescent="0.25">
      <c r="R57131" s="15">
        <v>2</v>
      </c>
    </row>
    <row r="57132" spans="18:18" x14ac:dyDescent="0.25">
      <c r="R57132" s="15">
        <v>2</v>
      </c>
    </row>
    <row r="57133" spans="18:18" x14ac:dyDescent="0.25">
      <c r="R57133" s="15">
        <v>2</v>
      </c>
    </row>
    <row r="57134" spans="18:18" x14ac:dyDescent="0.25">
      <c r="R57134" s="15">
        <v>2</v>
      </c>
    </row>
    <row r="57135" spans="18:18" x14ac:dyDescent="0.25">
      <c r="R57135" s="15">
        <v>2</v>
      </c>
    </row>
    <row r="57136" spans="18:18" x14ac:dyDescent="0.25">
      <c r="R57136" s="15">
        <v>2</v>
      </c>
    </row>
    <row r="57137" spans="18:18" x14ac:dyDescent="0.25">
      <c r="R57137" s="15">
        <v>1</v>
      </c>
    </row>
    <row r="57138" spans="18:18" x14ac:dyDescent="0.25">
      <c r="R57138" s="15">
        <v>1</v>
      </c>
    </row>
    <row r="57139" spans="18:18" x14ac:dyDescent="0.25">
      <c r="R57139" s="15">
        <v>1</v>
      </c>
    </row>
    <row r="57140" spans="18:18" x14ac:dyDescent="0.25">
      <c r="R57140" s="15">
        <v>1</v>
      </c>
    </row>
    <row r="57141" spans="18:18" x14ac:dyDescent="0.25">
      <c r="R57141" s="15">
        <v>1</v>
      </c>
    </row>
    <row r="57142" spans="18:18" x14ac:dyDescent="0.25">
      <c r="R57142" s="15">
        <v>1</v>
      </c>
    </row>
    <row r="57143" spans="18:18" x14ac:dyDescent="0.25">
      <c r="R57143" s="15">
        <v>1</v>
      </c>
    </row>
    <row r="57144" spans="18:18" x14ac:dyDescent="0.25">
      <c r="R57144" s="15">
        <v>1</v>
      </c>
    </row>
    <row r="57145" spans="18:18" x14ac:dyDescent="0.25">
      <c r="R57145" s="15">
        <v>1</v>
      </c>
    </row>
    <row r="57146" spans="18:18" x14ac:dyDescent="0.25">
      <c r="R57146" s="15">
        <v>3</v>
      </c>
    </row>
    <row r="57147" spans="18:18" x14ac:dyDescent="0.25">
      <c r="R57147" s="15">
        <v>3</v>
      </c>
    </row>
    <row r="57148" spans="18:18" x14ac:dyDescent="0.25">
      <c r="R57148" s="15">
        <v>3</v>
      </c>
    </row>
    <row r="57149" spans="18:18" x14ac:dyDescent="0.25">
      <c r="R57149" s="15">
        <v>3</v>
      </c>
    </row>
    <row r="57150" spans="18:18" x14ac:dyDescent="0.25">
      <c r="R57150" s="15">
        <v>3</v>
      </c>
    </row>
    <row r="57151" spans="18:18" x14ac:dyDescent="0.25">
      <c r="R57151" s="15">
        <v>3</v>
      </c>
    </row>
    <row r="57152" spans="18:18" x14ac:dyDescent="0.25">
      <c r="R57152" s="15">
        <v>3</v>
      </c>
    </row>
    <row r="57153" spans="18:18" x14ac:dyDescent="0.25">
      <c r="R57153" s="15">
        <v>3</v>
      </c>
    </row>
    <row r="57154" spans="18:18" x14ac:dyDescent="0.25">
      <c r="R57154" s="15">
        <v>3</v>
      </c>
    </row>
    <row r="57155" spans="18:18" x14ac:dyDescent="0.25">
      <c r="R57155" s="15">
        <v>3</v>
      </c>
    </row>
    <row r="57156" spans="18:18" x14ac:dyDescent="0.25">
      <c r="R57156" s="15">
        <v>3</v>
      </c>
    </row>
    <row r="57157" spans="18:18" x14ac:dyDescent="0.25">
      <c r="R57157" s="15">
        <v>3</v>
      </c>
    </row>
    <row r="57158" spans="18:18" x14ac:dyDescent="0.25">
      <c r="R57158" s="15">
        <v>3</v>
      </c>
    </row>
    <row r="57159" spans="18:18" x14ac:dyDescent="0.25">
      <c r="R57159" s="15">
        <v>3</v>
      </c>
    </row>
    <row r="57160" spans="18:18" x14ac:dyDescent="0.25">
      <c r="R57160" s="15">
        <v>3</v>
      </c>
    </row>
    <row r="57161" spans="18:18" x14ac:dyDescent="0.25">
      <c r="R57161" s="15">
        <v>3</v>
      </c>
    </row>
    <row r="57162" spans="18:18" x14ac:dyDescent="0.25">
      <c r="R57162" s="15">
        <v>3</v>
      </c>
    </row>
    <row r="57163" spans="18:18" x14ac:dyDescent="0.25">
      <c r="R57163" s="15">
        <v>3</v>
      </c>
    </row>
    <row r="57164" spans="18:18" x14ac:dyDescent="0.25">
      <c r="R57164" s="15">
        <v>3</v>
      </c>
    </row>
    <row r="57165" spans="18:18" x14ac:dyDescent="0.25">
      <c r="R57165" s="15">
        <v>3</v>
      </c>
    </row>
    <row r="57166" spans="18:18" x14ac:dyDescent="0.25">
      <c r="R57166" s="15">
        <v>3</v>
      </c>
    </row>
    <row r="57167" spans="18:18" x14ac:dyDescent="0.25">
      <c r="R57167" s="15">
        <v>3</v>
      </c>
    </row>
    <row r="57168" spans="18:18" x14ac:dyDescent="0.25">
      <c r="R57168" s="15">
        <v>3</v>
      </c>
    </row>
    <row r="57169" spans="18:18" x14ac:dyDescent="0.25">
      <c r="R57169" s="15">
        <v>3</v>
      </c>
    </row>
    <row r="57170" spans="18:18" x14ac:dyDescent="0.25">
      <c r="R57170" s="15">
        <v>3</v>
      </c>
    </row>
    <row r="57171" spans="18:18" x14ac:dyDescent="0.25">
      <c r="R57171" s="15">
        <v>3</v>
      </c>
    </row>
    <row r="57172" spans="18:18" x14ac:dyDescent="0.25">
      <c r="R57172" s="15">
        <v>3</v>
      </c>
    </row>
    <row r="57173" spans="18:18" x14ac:dyDescent="0.25">
      <c r="R57173" s="15">
        <v>3</v>
      </c>
    </row>
    <row r="57174" spans="18:18" x14ac:dyDescent="0.25">
      <c r="R57174" s="15">
        <v>3</v>
      </c>
    </row>
    <row r="57175" spans="18:18" x14ac:dyDescent="0.25">
      <c r="R57175" s="15">
        <v>3</v>
      </c>
    </row>
    <row r="57176" spans="18:18" x14ac:dyDescent="0.25">
      <c r="R57176" s="15">
        <v>3</v>
      </c>
    </row>
    <row r="57177" spans="18:18" x14ac:dyDescent="0.25">
      <c r="R57177" s="15">
        <v>3</v>
      </c>
    </row>
    <row r="57178" spans="18:18" x14ac:dyDescent="0.25">
      <c r="R57178" s="15">
        <v>3</v>
      </c>
    </row>
    <row r="57179" spans="18:18" x14ac:dyDescent="0.25">
      <c r="R57179" s="15">
        <v>3</v>
      </c>
    </row>
    <row r="57180" spans="18:18" x14ac:dyDescent="0.25">
      <c r="R57180" s="15">
        <v>3</v>
      </c>
    </row>
    <row r="57181" spans="18:18" x14ac:dyDescent="0.25">
      <c r="R57181" s="15">
        <v>3</v>
      </c>
    </row>
    <row r="57182" spans="18:18" x14ac:dyDescent="0.25">
      <c r="R57182" s="15">
        <v>3</v>
      </c>
    </row>
    <row r="57183" spans="18:18" x14ac:dyDescent="0.25">
      <c r="R57183" s="15">
        <v>3</v>
      </c>
    </row>
    <row r="57184" spans="18:18" x14ac:dyDescent="0.25">
      <c r="R57184" s="15">
        <v>3</v>
      </c>
    </row>
    <row r="57185" spans="18:18" x14ac:dyDescent="0.25">
      <c r="R57185" s="15">
        <v>3</v>
      </c>
    </row>
    <row r="57186" spans="18:18" x14ac:dyDescent="0.25">
      <c r="R57186" s="15">
        <v>3</v>
      </c>
    </row>
    <row r="57187" spans="18:18" x14ac:dyDescent="0.25">
      <c r="R57187" s="15">
        <v>3</v>
      </c>
    </row>
    <row r="57188" spans="18:18" x14ac:dyDescent="0.25">
      <c r="R57188" s="15">
        <v>3</v>
      </c>
    </row>
    <row r="57189" spans="18:18" x14ac:dyDescent="0.25">
      <c r="R57189" s="15">
        <v>3</v>
      </c>
    </row>
    <row r="57190" spans="18:18" x14ac:dyDescent="0.25">
      <c r="R57190" s="15">
        <v>3</v>
      </c>
    </row>
    <row r="57191" spans="18:18" x14ac:dyDescent="0.25">
      <c r="R57191" s="15">
        <v>3</v>
      </c>
    </row>
    <row r="57192" spans="18:18" x14ac:dyDescent="0.25">
      <c r="R57192" s="15">
        <v>3</v>
      </c>
    </row>
    <row r="57193" spans="18:18" x14ac:dyDescent="0.25">
      <c r="R57193" s="15">
        <v>3</v>
      </c>
    </row>
    <row r="57194" spans="18:18" x14ac:dyDescent="0.25">
      <c r="R57194" s="15">
        <v>3</v>
      </c>
    </row>
    <row r="57195" spans="18:18" x14ac:dyDescent="0.25">
      <c r="R57195" s="15">
        <v>3</v>
      </c>
    </row>
    <row r="57196" spans="18:18" x14ac:dyDescent="0.25">
      <c r="R57196" s="15">
        <v>3</v>
      </c>
    </row>
    <row r="57197" spans="18:18" x14ac:dyDescent="0.25">
      <c r="R57197" s="15">
        <v>3</v>
      </c>
    </row>
    <row r="57198" spans="18:18" x14ac:dyDescent="0.25">
      <c r="R57198" s="15">
        <v>3</v>
      </c>
    </row>
    <row r="57199" spans="18:18" x14ac:dyDescent="0.25">
      <c r="R57199" s="15">
        <v>3</v>
      </c>
    </row>
    <row r="57200" spans="18:18" x14ac:dyDescent="0.25">
      <c r="R57200" s="15">
        <v>3</v>
      </c>
    </row>
    <row r="57201" spans="18:18" x14ac:dyDescent="0.25">
      <c r="R57201" s="15">
        <v>3</v>
      </c>
    </row>
    <row r="57202" spans="18:18" x14ac:dyDescent="0.25">
      <c r="R57202" s="15">
        <v>3</v>
      </c>
    </row>
    <row r="57203" spans="18:18" x14ac:dyDescent="0.25">
      <c r="R57203" s="15">
        <v>3</v>
      </c>
    </row>
    <row r="57204" spans="18:18" x14ac:dyDescent="0.25">
      <c r="R57204" s="15">
        <v>3</v>
      </c>
    </row>
    <row r="57205" spans="18:18" x14ac:dyDescent="0.25">
      <c r="R57205" s="15">
        <v>3</v>
      </c>
    </row>
    <row r="57206" spans="18:18" x14ac:dyDescent="0.25">
      <c r="R57206" s="15">
        <v>3</v>
      </c>
    </row>
    <row r="57207" spans="18:18" x14ac:dyDescent="0.25">
      <c r="R57207" s="15">
        <v>3</v>
      </c>
    </row>
    <row r="57208" spans="18:18" x14ac:dyDescent="0.25">
      <c r="R57208" s="15">
        <v>3</v>
      </c>
    </row>
    <row r="57209" spans="18:18" x14ac:dyDescent="0.25">
      <c r="R57209" s="15">
        <v>3</v>
      </c>
    </row>
    <row r="57210" spans="18:18" x14ac:dyDescent="0.25">
      <c r="R57210" s="15">
        <v>3</v>
      </c>
    </row>
    <row r="57211" spans="18:18" x14ac:dyDescent="0.25">
      <c r="R57211" s="15">
        <v>3</v>
      </c>
    </row>
    <row r="57212" spans="18:18" x14ac:dyDescent="0.25">
      <c r="R57212" s="15">
        <v>3</v>
      </c>
    </row>
    <row r="57213" spans="18:18" x14ac:dyDescent="0.25">
      <c r="R57213" s="15">
        <v>3</v>
      </c>
    </row>
    <row r="57214" spans="18:18" x14ac:dyDescent="0.25">
      <c r="R57214" s="15">
        <v>3</v>
      </c>
    </row>
    <row r="57215" spans="18:18" x14ac:dyDescent="0.25">
      <c r="R57215" s="15">
        <v>3</v>
      </c>
    </row>
    <row r="57216" spans="18:18" x14ac:dyDescent="0.25">
      <c r="R57216" s="15">
        <v>3</v>
      </c>
    </row>
    <row r="57217" spans="18:18" x14ac:dyDescent="0.25">
      <c r="R57217" s="15">
        <v>3</v>
      </c>
    </row>
    <row r="57218" spans="18:18" x14ac:dyDescent="0.25">
      <c r="R57218" s="15">
        <v>3</v>
      </c>
    </row>
    <row r="57219" spans="18:18" x14ac:dyDescent="0.25">
      <c r="R57219" s="15">
        <v>3</v>
      </c>
    </row>
    <row r="57220" spans="18:18" x14ac:dyDescent="0.25">
      <c r="R57220" s="15">
        <v>3</v>
      </c>
    </row>
    <row r="57221" spans="18:18" x14ac:dyDescent="0.25">
      <c r="R57221" s="15">
        <v>3</v>
      </c>
    </row>
    <row r="57222" spans="18:18" x14ac:dyDescent="0.25">
      <c r="R57222" s="15">
        <v>3</v>
      </c>
    </row>
    <row r="57223" spans="18:18" x14ac:dyDescent="0.25">
      <c r="R57223" s="15">
        <v>3</v>
      </c>
    </row>
    <row r="57224" spans="18:18" x14ac:dyDescent="0.25">
      <c r="R57224" s="15">
        <v>3</v>
      </c>
    </row>
    <row r="57225" spans="18:18" x14ac:dyDescent="0.25">
      <c r="R57225" s="15">
        <v>3</v>
      </c>
    </row>
    <row r="57226" spans="18:18" x14ac:dyDescent="0.25">
      <c r="R57226" s="15">
        <v>3</v>
      </c>
    </row>
    <row r="57227" spans="18:18" x14ac:dyDescent="0.25">
      <c r="R57227" s="15">
        <v>3</v>
      </c>
    </row>
    <row r="57228" spans="18:18" x14ac:dyDescent="0.25">
      <c r="R57228" s="15">
        <v>3</v>
      </c>
    </row>
    <row r="57229" spans="18:18" x14ac:dyDescent="0.25">
      <c r="R57229" s="15">
        <v>3</v>
      </c>
    </row>
    <row r="57230" spans="18:18" x14ac:dyDescent="0.25">
      <c r="R57230" s="15">
        <v>3</v>
      </c>
    </row>
    <row r="57231" spans="18:18" x14ac:dyDescent="0.25">
      <c r="R57231" s="15">
        <v>3</v>
      </c>
    </row>
    <row r="57232" spans="18:18" x14ac:dyDescent="0.25">
      <c r="R57232" s="15">
        <v>3</v>
      </c>
    </row>
    <row r="57233" spans="18:18" x14ac:dyDescent="0.25">
      <c r="R57233" s="15">
        <v>3</v>
      </c>
    </row>
    <row r="57234" spans="18:18" x14ac:dyDescent="0.25">
      <c r="R57234" s="15">
        <v>3</v>
      </c>
    </row>
    <row r="57235" spans="18:18" x14ac:dyDescent="0.25">
      <c r="R57235" s="15">
        <v>3</v>
      </c>
    </row>
    <row r="57236" spans="18:18" x14ac:dyDescent="0.25">
      <c r="R57236" s="15">
        <v>3</v>
      </c>
    </row>
    <row r="57237" spans="18:18" x14ac:dyDescent="0.25">
      <c r="R57237" s="15">
        <v>3</v>
      </c>
    </row>
    <row r="57238" spans="18:18" x14ac:dyDescent="0.25">
      <c r="R57238" s="15">
        <v>3</v>
      </c>
    </row>
    <row r="57239" spans="18:18" x14ac:dyDescent="0.25">
      <c r="R57239" s="15">
        <v>3</v>
      </c>
    </row>
    <row r="57240" spans="18:18" x14ac:dyDescent="0.25">
      <c r="R57240" s="15">
        <v>3</v>
      </c>
    </row>
    <row r="57241" spans="18:18" x14ac:dyDescent="0.25">
      <c r="R57241" s="15">
        <v>3</v>
      </c>
    </row>
    <row r="57242" spans="18:18" x14ac:dyDescent="0.25">
      <c r="R57242" s="15">
        <v>3</v>
      </c>
    </row>
    <row r="57243" spans="18:18" x14ac:dyDescent="0.25">
      <c r="R57243" s="15">
        <v>3</v>
      </c>
    </row>
    <row r="57244" spans="18:18" x14ac:dyDescent="0.25">
      <c r="R57244" s="15">
        <v>3</v>
      </c>
    </row>
    <row r="57245" spans="18:18" x14ac:dyDescent="0.25">
      <c r="R57245" s="15">
        <v>3</v>
      </c>
    </row>
    <row r="57246" spans="18:18" x14ac:dyDescent="0.25">
      <c r="R57246" s="15">
        <v>3</v>
      </c>
    </row>
    <row r="57247" spans="18:18" x14ac:dyDescent="0.25">
      <c r="R57247" s="15">
        <v>3</v>
      </c>
    </row>
    <row r="57248" spans="18:18" x14ac:dyDescent="0.25">
      <c r="R57248" s="15">
        <v>3</v>
      </c>
    </row>
    <row r="57249" spans="18:18" x14ac:dyDescent="0.25">
      <c r="R57249" s="15">
        <v>3</v>
      </c>
    </row>
    <row r="57250" spans="18:18" x14ac:dyDescent="0.25">
      <c r="R57250" s="15">
        <v>3</v>
      </c>
    </row>
    <row r="57251" spans="18:18" x14ac:dyDescent="0.25">
      <c r="R57251" s="15">
        <v>3</v>
      </c>
    </row>
    <row r="57252" spans="18:18" x14ac:dyDescent="0.25">
      <c r="R57252" s="15">
        <v>1</v>
      </c>
    </row>
    <row r="57253" spans="18:18" x14ac:dyDescent="0.25">
      <c r="R57253" s="15">
        <v>1</v>
      </c>
    </row>
    <row r="57254" spans="18:18" x14ac:dyDescent="0.25">
      <c r="R57254" s="15">
        <v>2</v>
      </c>
    </row>
    <row r="57255" spans="18:18" x14ac:dyDescent="0.25">
      <c r="R57255" s="15">
        <v>2</v>
      </c>
    </row>
    <row r="57256" spans="18:18" x14ac:dyDescent="0.25">
      <c r="R57256" s="15">
        <v>2</v>
      </c>
    </row>
    <row r="57257" spans="18:18" x14ac:dyDescent="0.25">
      <c r="R57257" s="15">
        <v>2</v>
      </c>
    </row>
    <row r="57258" spans="18:18" x14ac:dyDescent="0.25">
      <c r="R57258" s="15">
        <v>2</v>
      </c>
    </row>
    <row r="57259" spans="18:18" x14ac:dyDescent="0.25">
      <c r="R57259" s="15">
        <v>2</v>
      </c>
    </row>
    <row r="57260" spans="18:18" x14ac:dyDescent="0.25">
      <c r="R57260" s="15">
        <v>2</v>
      </c>
    </row>
    <row r="57261" spans="18:18" x14ac:dyDescent="0.25">
      <c r="R57261" s="15">
        <v>3</v>
      </c>
    </row>
    <row r="57262" spans="18:18" x14ac:dyDescent="0.25">
      <c r="R57262" s="15">
        <v>3</v>
      </c>
    </row>
    <row r="57263" spans="18:18" x14ac:dyDescent="0.25">
      <c r="R57263" s="15">
        <v>3</v>
      </c>
    </row>
    <row r="57264" spans="18:18" x14ac:dyDescent="0.25">
      <c r="R57264" s="15">
        <v>3</v>
      </c>
    </row>
    <row r="57265" spans="18:18" x14ac:dyDescent="0.25">
      <c r="R57265" s="15">
        <v>3</v>
      </c>
    </row>
    <row r="57266" spans="18:18" x14ac:dyDescent="0.25">
      <c r="R57266" s="15">
        <v>3</v>
      </c>
    </row>
    <row r="57267" spans="18:18" x14ac:dyDescent="0.25">
      <c r="R57267" s="15">
        <v>3</v>
      </c>
    </row>
    <row r="57268" spans="18:18" x14ac:dyDescent="0.25">
      <c r="R57268" s="15">
        <v>2</v>
      </c>
    </row>
    <row r="57269" spans="18:18" x14ac:dyDescent="0.25">
      <c r="R57269" s="15">
        <v>2</v>
      </c>
    </row>
    <row r="57270" spans="18:18" x14ac:dyDescent="0.25">
      <c r="R57270" s="15">
        <v>2</v>
      </c>
    </row>
    <row r="57271" spans="18:18" x14ac:dyDescent="0.25">
      <c r="R57271" s="15">
        <v>2</v>
      </c>
    </row>
    <row r="57272" spans="18:18" x14ac:dyDescent="0.25">
      <c r="R57272" s="15">
        <v>2</v>
      </c>
    </row>
    <row r="57273" spans="18:18" x14ac:dyDescent="0.25">
      <c r="R57273" s="15">
        <v>2</v>
      </c>
    </row>
    <row r="57274" spans="18:18" x14ac:dyDescent="0.25">
      <c r="R57274" s="15">
        <v>2</v>
      </c>
    </row>
    <row r="57275" spans="18:18" x14ac:dyDescent="0.25">
      <c r="R57275" s="15">
        <v>2</v>
      </c>
    </row>
    <row r="57276" spans="18:18" x14ac:dyDescent="0.25">
      <c r="R57276" s="15">
        <v>2</v>
      </c>
    </row>
    <row r="57277" spans="18:18" x14ac:dyDescent="0.25">
      <c r="R57277" s="15">
        <v>2</v>
      </c>
    </row>
    <row r="57278" spans="18:18" x14ac:dyDescent="0.25">
      <c r="R57278" s="15">
        <v>2</v>
      </c>
    </row>
    <row r="57279" spans="18:18" x14ac:dyDescent="0.25">
      <c r="R57279" s="15">
        <v>2</v>
      </c>
    </row>
    <row r="57280" spans="18:18" x14ac:dyDescent="0.25">
      <c r="R57280" s="15">
        <v>2</v>
      </c>
    </row>
    <row r="57281" spans="18:18" x14ac:dyDescent="0.25">
      <c r="R57281" s="15">
        <v>2</v>
      </c>
    </row>
    <row r="57282" spans="18:18" x14ac:dyDescent="0.25">
      <c r="R57282" s="15">
        <v>2</v>
      </c>
    </row>
    <row r="57283" spans="18:18" x14ac:dyDescent="0.25">
      <c r="R57283" s="15">
        <v>2</v>
      </c>
    </row>
    <row r="57284" spans="18:18" x14ac:dyDescent="0.25">
      <c r="R57284" s="15">
        <v>2</v>
      </c>
    </row>
    <row r="57285" spans="18:18" x14ac:dyDescent="0.25">
      <c r="R57285" s="15">
        <v>2</v>
      </c>
    </row>
    <row r="57286" spans="18:18" x14ac:dyDescent="0.25">
      <c r="R57286" s="15">
        <v>2</v>
      </c>
    </row>
    <row r="57287" spans="18:18" x14ac:dyDescent="0.25">
      <c r="R57287" s="15">
        <v>2</v>
      </c>
    </row>
    <row r="57288" spans="18:18" x14ac:dyDescent="0.25">
      <c r="R57288" s="15">
        <v>2</v>
      </c>
    </row>
    <row r="57289" spans="18:18" x14ac:dyDescent="0.25">
      <c r="R57289" s="15">
        <v>4</v>
      </c>
    </row>
    <row r="57290" spans="18:18" x14ac:dyDescent="0.25">
      <c r="R57290" s="15">
        <v>4</v>
      </c>
    </row>
    <row r="57291" spans="18:18" x14ac:dyDescent="0.25">
      <c r="R57291" s="15">
        <v>4</v>
      </c>
    </row>
    <row r="57292" spans="18:18" x14ac:dyDescent="0.25">
      <c r="R57292" s="15">
        <v>4</v>
      </c>
    </row>
    <row r="57293" spans="18:18" x14ac:dyDescent="0.25">
      <c r="R57293" s="15">
        <v>4</v>
      </c>
    </row>
    <row r="57294" spans="18:18" x14ac:dyDescent="0.25">
      <c r="R57294" s="15">
        <v>4</v>
      </c>
    </row>
    <row r="57295" spans="18:18" x14ac:dyDescent="0.25">
      <c r="R57295" s="15">
        <v>4</v>
      </c>
    </row>
    <row r="57296" spans="18:18" x14ac:dyDescent="0.25">
      <c r="R57296" s="15">
        <v>4</v>
      </c>
    </row>
    <row r="57297" spans="18:18" x14ac:dyDescent="0.25">
      <c r="R57297" s="15">
        <v>2</v>
      </c>
    </row>
    <row r="57298" spans="18:18" x14ac:dyDescent="0.25">
      <c r="R57298" s="15">
        <v>2</v>
      </c>
    </row>
    <row r="57299" spans="18:18" x14ac:dyDescent="0.25">
      <c r="R57299" s="15">
        <v>2</v>
      </c>
    </row>
    <row r="57300" spans="18:18" x14ac:dyDescent="0.25">
      <c r="R57300" s="15">
        <v>2</v>
      </c>
    </row>
    <row r="57301" spans="18:18" x14ac:dyDescent="0.25">
      <c r="R57301" s="15">
        <v>2</v>
      </c>
    </row>
    <row r="57302" spans="18:18" x14ac:dyDescent="0.25">
      <c r="R57302" s="15">
        <v>2</v>
      </c>
    </row>
    <row r="57303" spans="18:18" x14ac:dyDescent="0.25">
      <c r="R57303" s="15">
        <v>2</v>
      </c>
    </row>
    <row r="57304" spans="18:18" x14ac:dyDescent="0.25">
      <c r="R57304" s="15">
        <v>2</v>
      </c>
    </row>
    <row r="57305" spans="18:18" x14ac:dyDescent="0.25">
      <c r="R57305" s="15">
        <v>2</v>
      </c>
    </row>
    <row r="57306" spans="18:18" x14ac:dyDescent="0.25">
      <c r="R57306" s="15">
        <v>2</v>
      </c>
    </row>
    <row r="57307" spans="18:18" x14ac:dyDescent="0.25">
      <c r="R57307" s="15">
        <v>2</v>
      </c>
    </row>
    <row r="57308" spans="18:18" x14ac:dyDescent="0.25">
      <c r="R57308" s="15">
        <v>2</v>
      </c>
    </row>
    <row r="57309" spans="18:18" x14ac:dyDescent="0.25">
      <c r="R57309" s="15">
        <v>2</v>
      </c>
    </row>
    <row r="57310" spans="18:18" x14ac:dyDescent="0.25">
      <c r="R57310" s="15">
        <v>2</v>
      </c>
    </row>
    <row r="57311" spans="18:18" x14ac:dyDescent="0.25">
      <c r="R57311" s="15">
        <v>2</v>
      </c>
    </row>
    <row r="57312" spans="18:18" x14ac:dyDescent="0.25">
      <c r="R57312" s="15">
        <v>2</v>
      </c>
    </row>
    <row r="57313" spans="18:18" x14ac:dyDescent="0.25">
      <c r="R57313" s="15">
        <v>2</v>
      </c>
    </row>
    <row r="57314" spans="18:18" x14ac:dyDescent="0.25">
      <c r="R57314" s="15">
        <v>2</v>
      </c>
    </row>
    <row r="57315" spans="18:18" x14ac:dyDescent="0.25">
      <c r="R57315" s="15">
        <v>2</v>
      </c>
    </row>
    <row r="57316" spans="18:18" x14ac:dyDescent="0.25">
      <c r="R57316" s="15">
        <v>2</v>
      </c>
    </row>
    <row r="57317" spans="18:18" x14ac:dyDescent="0.25">
      <c r="R57317" s="15">
        <v>4</v>
      </c>
    </row>
    <row r="57318" spans="18:18" x14ac:dyDescent="0.25">
      <c r="R57318" s="15">
        <v>4</v>
      </c>
    </row>
    <row r="57319" spans="18:18" x14ac:dyDescent="0.25">
      <c r="R57319" s="15">
        <v>4</v>
      </c>
    </row>
    <row r="57320" spans="18:18" x14ac:dyDescent="0.25">
      <c r="R57320" s="15">
        <v>4</v>
      </c>
    </row>
    <row r="57321" spans="18:18" x14ac:dyDescent="0.25">
      <c r="R57321" s="15">
        <v>4</v>
      </c>
    </row>
    <row r="57322" spans="18:18" x14ac:dyDescent="0.25">
      <c r="R57322" s="15">
        <v>4</v>
      </c>
    </row>
    <row r="57323" spans="18:18" x14ac:dyDescent="0.25">
      <c r="R57323" s="15">
        <v>4</v>
      </c>
    </row>
    <row r="57324" spans="18:18" x14ac:dyDescent="0.25">
      <c r="R57324" s="15">
        <v>2</v>
      </c>
    </row>
    <row r="57325" spans="18:18" x14ac:dyDescent="0.25">
      <c r="R57325" s="15">
        <v>2</v>
      </c>
    </row>
    <row r="57326" spans="18:18" x14ac:dyDescent="0.25">
      <c r="R57326" s="15">
        <v>2</v>
      </c>
    </row>
    <row r="57327" spans="18:18" x14ac:dyDescent="0.25">
      <c r="R57327" s="15">
        <v>2</v>
      </c>
    </row>
    <row r="57328" spans="18:18" x14ac:dyDescent="0.25">
      <c r="R57328" s="15">
        <v>2</v>
      </c>
    </row>
    <row r="57329" spans="18:18" x14ac:dyDescent="0.25">
      <c r="R57329" s="15">
        <v>2</v>
      </c>
    </row>
    <row r="57330" spans="18:18" x14ac:dyDescent="0.25">
      <c r="R57330" s="15">
        <v>2</v>
      </c>
    </row>
    <row r="57331" spans="18:18" x14ac:dyDescent="0.25">
      <c r="R57331" s="15">
        <v>2</v>
      </c>
    </row>
    <row r="57332" spans="18:18" x14ac:dyDescent="0.25">
      <c r="R57332" s="15">
        <v>2</v>
      </c>
    </row>
    <row r="57333" spans="18:18" x14ac:dyDescent="0.25">
      <c r="R57333" s="15">
        <v>2</v>
      </c>
    </row>
    <row r="57334" spans="18:18" x14ac:dyDescent="0.25">
      <c r="R57334" s="15">
        <v>2</v>
      </c>
    </row>
    <row r="57335" spans="18:18" x14ac:dyDescent="0.25">
      <c r="R57335" s="15">
        <v>2</v>
      </c>
    </row>
    <row r="57336" spans="18:18" x14ac:dyDescent="0.25">
      <c r="R57336" s="15">
        <v>2</v>
      </c>
    </row>
    <row r="57337" spans="18:18" x14ac:dyDescent="0.25">
      <c r="R57337" s="15">
        <v>2</v>
      </c>
    </row>
    <row r="57338" spans="18:18" x14ac:dyDescent="0.25">
      <c r="R57338" s="15">
        <v>2</v>
      </c>
    </row>
    <row r="57339" spans="18:18" x14ac:dyDescent="0.25">
      <c r="R57339" s="15">
        <v>2</v>
      </c>
    </row>
    <row r="57340" spans="18:18" x14ac:dyDescent="0.25">
      <c r="R57340" s="15">
        <v>2</v>
      </c>
    </row>
    <row r="57341" spans="18:18" x14ac:dyDescent="0.25">
      <c r="R57341" s="15">
        <v>3</v>
      </c>
    </row>
    <row r="57342" spans="18:18" x14ac:dyDescent="0.25">
      <c r="R57342" s="15">
        <v>3</v>
      </c>
    </row>
    <row r="57343" spans="18:18" x14ac:dyDescent="0.25">
      <c r="R57343" s="15">
        <v>3</v>
      </c>
    </row>
    <row r="57344" spans="18:18" x14ac:dyDescent="0.25">
      <c r="R57344" s="15">
        <v>3</v>
      </c>
    </row>
    <row r="57345" spans="18:18" x14ac:dyDescent="0.25">
      <c r="R57345" s="15">
        <v>3</v>
      </c>
    </row>
    <row r="57346" spans="18:18" x14ac:dyDescent="0.25">
      <c r="R57346" s="15">
        <v>3</v>
      </c>
    </row>
    <row r="57347" spans="18:18" x14ac:dyDescent="0.25">
      <c r="R57347" s="15">
        <v>1</v>
      </c>
    </row>
    <row r="57348" spans="18:18" x14ac:dyDescent="0.25">
      <c r="R57348" s="15">
        <v>1</v>
      </c>
    </row>
    <row r="57349" spans="18:18" x14ac:dyDescent="0.25">
      <c r="R57349" s="15">
        <v>1</v>
      </c>
    </row>
    <row r="57350" spans="18:18" x14ac:dyDescent="0.25">
      <c r="R57350" s="15">
        <v>1</v>
      </c>
    </row>
    <row r="57351" spans="18:18" x14ac:dyDescent="0.25">
      <c r="R57351" s="15">
        <v>3</v>
      </c>
    </row>
    <row r="57352" spans="18:18" x14ac:dyDescent="0.25">
      <c r="R57352" s="15">
        <v>3</v>
      </c>
    </row>
    <row r="57353" spans="18:18" x14ac:dyDescent="0.25">
      <c r="R57353" s="15">
        <v>3</v>
      </c>
    </row>
    <row r="57354" spans="18:18" x14ac:dyDescent="0.25">
      <c r="R57354" s="15">
        <v>3</v>
      </c>
    </row>
    <row r="57355" spans="18:18" x14ac:dyDescent="0.25">
      <c r="R57355" s="15">
        <v>3</v>
      </c>
    </row>
    <row r="57356" spans="18:18" x14ac:dyDescent="0.25">
      <c r="R57356" s="15">
        <v>3</v>
      </c>
    </row>
    <row r="57357" spans="18:18" x14ac:dyDescent="0.25">
      <c r="R57357" s="15">
        <v>3</v>
      </c>
    </row>
    <row r="57358" spans="18:18" x14ac:dyDescent="0.25">
      <c r="R57358" s="15">
        <v>3</v>
      </c>
    </row>
    <row r="57359" spans="18:18" x14ac:dyDescent="0.25">
      <c r="R57359" s="15">
        <v>3</v>
      </c>
    </row>
    <row r="57360" spans="18:18" x14ac:dyDescent="0.25">
      <c r="R57360" s="15">
        <v>3</v>
      </c>
    </row>
    <row r="57361" spans="18:18" x14ac:dyDescent="0.25">
      <c r="R57361" s="15">
        <v>3</v>
      </c>
    </row>
    <row r="57362" spans="18:18" x14ac:dyDescent="0.25">
      <c r="R57362" s="15">
        <v>3</v>
      </c>
    </row>
    <row r="57363" spans="18:18" x14ac:dyDescent="0.25">
      <c r="R57363" s="15">
        <v>3</v>
      </c>
    </row>
    <row r="57364" spans="18:18" x14ac:dyDescent="0.25">
      <c r="R57364" s="15">
        <v>3</v>
      </c>
    </row>
    <row r="57365" spans="18:18" x14ac:dyDescent="0.25">
      <c r="R57365" s="15">
        <v>3</v>
      </c>
    </row>
    <row r="57366" spans="18:18" x14ac:dyDescent="0.25">
      <c r="R57366" s="15">
        <v>2</v>
      </c>
    </row>
    <row r="57367" spans="18:18" x14ac:dyDescent="0.25">
      <c r="R57367" s="15">
        <v>2</v>
      </c>
    </row>
    <row r="57368" spans="18:18" x14ac:dyDescent="0.25">
      <c r="R57368" s="15">
        <v>2</v>
      </c>
    </row>
    <row r="57369" spans="18:18" x14ac:dyDescent="0.25">
      <c r="R57369" s="15">
        <v>2</v>
      </c>
    </row>
    <row r="57370" spans="18:18" x14ac:dyDescent="0.25">
      <c r="R57370" s="15">
        <v>2</v>
      </c>
    </row>
    <row r="57371" spans="18:18" x14ac:dyDescent="0.25">
      <c r="R57371" s="15">
        <v>2</v>
      </c>
    </row>
    <row r="57372" spans="18:18" x14ac:dyDescent="0.25">
      <c r="R57372" s="15">
        <v>2</v>
      </c>
    </row>
    <row r="57373" spans="18:18" x14ac:dyDescent="0.25">
      <c r="R57373" s="15">
        <v>2</v>
      </c>
    </row>
    <row r="57374" spans="18:18" x14ac:dyDescent="0.25">
      <c r="R57374" s="15">
        <v>2</v>
      </c>
    </row>
    <row r="57375" spans="18:18" x14ac:dyDescent="0.25">
      <c r="R57375" s="15">
        <v>3</v>
      </c>
    </row>
    <row r="57376" spans="18:18" x14ac:dyDescent="0.25">
      <c r="R57376" s="15">
        <v>3</v>
      </c>
    </row>
    <row r="57377" spans="18:18" x14ac:dyDescent="0.25">
      <c r="R57377" s="15">
        <v>3</v>
      </c>
    </row>
    <row r="57378" spans="18:18" x14ac:dyDescent="0.25">
      <c r="R57378" s="15">
        <v>3</v>
      </c>
    </row>
    <row r="57379" spans="18:18" x14ac:dyDescent="0.25">
      <c r="R57379" s="15">
        <v>3</v>
      </c>
    </row>
    <row r="57380" spans="18:18" x14ac:dyDescent="0.25">
      <c r="R57380" s="15">
        <v>3</v>
      </c>
    </row>
    <row r="57381" spans="18:18" x14ac:dyDescent="0.25">
      <c r="R57381" s="15">
        <v>2</v>
      </c>
    </row>
    <row r="57382" spans="18:18" x14ac:dyDescent="0.25">
      <c r="R57382" s="15">
        <v>2</v>
      </c>
    </row>
    <row r="57383" spans="18:18" x14ac:dyDescent="0.25">
      <c r="R57383" s="15">
        <v>2</v>
      </c>
    </row>
    <row r="57384" spans="18:18" x14ac:dyDescent="0.25">
      <c r="R57384" s="15">
        <v>3</v>
      </c>
    </row>
    <row r="57385" spans="18:18" x14ac:dyDescent="0.25">
      <c r="R57385" s="15">
        <v>3</v>
      </c>
    </row>
    <row r="57386" spans="18:18" x14ac:dyDescent="0.25">
      <c r="R57386" s="15">
        <v>3</v>
      </c>
    </row>
    <row r="57387" spans="18:18" x14ac:dyDescent="0.25">
      <c r="R57387" s="15">
        <v>3</v>
      </c>
    </row>
    <row r="57388" spans="18:18" x14ac:dyDescent="0.25">
      <c r="R57388" s="15">
        <v>3</v>
      </c>
    </row>
    <row r="57389" spans="18:18" x14ac:dyDescent="0.25">
      <c r="R57389" s="15">
        <v>3</v>
      </c>
    </row>
    <row r="57390" spans="18:18" x14ac:dyDescent="0.25">
      <c r="R57390" s="15">
        <v>4</v>
      </c>
    </row>
    <row r="57391" spans="18:18" x14ac:dyDescent="0.25">
      <c r="R57391" s="15">
        <v>4</v>
      </c>
    </row>
    <row r="57392" spans="18:18" x14ac:dyDescent="0.25">
      <c r="R57392" s="15">
        <v>4</v>
      </c>
    </row>
    <row r="57393" spans="18:18" x14ac:dyDescent="0.25">
      <c r="R57393" s="15">
        <v>4</v>
      </c>
    </row>
    <row r="57394" spans="18:18" x14ac:dyDescent="0.25">
      <c r="R57394" s="15">
        <v>4</v>
      </c>
    </row>
    <row r="57395" spans="18:18" x14ac:dyDescent="0.25">
      <c r="R57395" s="15">
        <v>4</v>
      </c>
    </row>
    <row r="57396" spans="18:18" x14ac:dyDescent="0.25">
      <c r="R57396" s="15">
        <v>4</v>
      </c>
    </row>
    <row r="57397" spans="18:18" x14ac:dyDescent="0.25">
      <c r="R57397" s="15">
        <v>4</v>
      </c>
    </row>
    <row r="57398" spans="18:18" x14ac:dyDescent="0.25">
      <c r="R57398" s="15">
        <v>1</v>
      </c>
    </row>
    <row r="57399" spans="18:18" x14ac:dyDescent="0.25">
      <c r="R57399" s="15">
        <v>1</v>
      </c>
    </row>
    <row r="57400" spans="18:18" x14ac:dyDescent="0.25">
      <c r="R57400" s="15">
        <v>2</v>
      </c>
    </row>
    <row r="57401" spans="18:18" x14ac:dyDescent="0.25">
      <c r="R57401" s="15">
        <v>2</v>
      </c>
    </row>
    <row r="57402" spans="18:18" x14ac:dyDescent="0.25">
      <c r="R57402" s="15">
        <v>2</v>
      </c>
    </row>
    <row r="57403" spans="18:18" x14ac:dyDescent="0.25">
      <c r="R57403" s="15">
        <v>2</v>
      </c>
    </row>
    <row r="57404" spans="18:18" x14ac:dyDescent="0.25">
      <c r="R57404" s="15">
        <v>2</v>
      </c>
    </row>
    <row r="57405" spans="18:18" x14ac:dyDescent="0.25">
      <c r="R57405" s="15">
        <v>2</v>
      </c>
    </row>
    <row r="57406" spans="18:18" x14ac:dyDescent="0.25">
      <c r="R57406" s="15">
        <v>2</v>
      </c>
    </row>
    <row r="57407" spans="18:18" x14ac:dyDescent="0.25">
      <c r="R57407" s="15">
        <v>2</v>
      </c>
    </row>
    <row r="57408" spans="18:18" x14ac:dyDescent="0.25">
      <c r="R57408" s="15">
        <v>2</v>
      </c>
    </row>
    <row r="57409" spans="18:18" x14ac:dyDescent="0.25">
      <c r="R57409" s="15">
        <v>2</v>
      </c>
    </row>
    <row r="57410" spans="18:18" x14ac:dyDescent="0.25">
      <c r="R57410" s="15">
        <v>2</v>
      </c>
    </row>
    <row r="57411" spans="18:18" x14ac:dyDescent="0.25">
      <c r="R57411" s="15">
        <v>2</v>
      </c>
    </row>
    <row r="57412" spans="18:18" x14ac:dyDescent="0.25">
      <c r="R57412" s="15">
        <v>2</v>
      </c>
    </row>
    <row r="57413" spans="18:18" x14ac:dyDescent="0.25">
      <c r="R57413" s="15">
        <v>2</v>
      </c>
    </row>
    <row r="57414" spans="18:18" x14ac:dyDescent="0.25">
      <c r="R57414" s="15">
        <v>2</v>
      </c>
    </row>
    <row r="57415" spans="18:18" x14ac:dyDescent="0.25">
      <c r="R57415" s="15">
        <v>2</v>
      </c>
    </row>
    <row r="57416" spans="18:18" x14ac:dyDescent="0.25">
      <c r="R57416" s="15">
        <v>2</v>
      </c>
    </row>
    <row r="57417" spans="18:18" x14ac:dyDescent="0.25">
      <c r="R57417" s="15">
        <v>2</v>
      </c>
    </row>
    <row r="57418" spans="18:18" x14ac:dyDescent="0.25">
      <c r="R57418" s="15">
        <v>2</v>
      </c>
    </row>
    <row r="57419" spans="18:18" x14ac:dyDescent="0.25">
      <c r="R57419" s="15">
        <v>2</v>
      </c>
    </row>
    <row r="57420" spans="18:18" x14ac:dyDescent="0.25">
      <c r="R57420" s="15">
        <v>2</v>
      </c>
    </row>
    <row r="57421" spans="18:18" x14ac:dyDescent="0.25">
      <c r="R57421" s="15">
        <v>2</v>
      </c>
    </row>
    <row r="57422" spans="18:18" x14ac:dyDescent="0.25">
      <c r="R57422" s="15">
        <v>2</v>
      </c>
    </row>
    <row r="57423" spans="18:18" x14ac:dyDescent="0.25">
      <c r="R57423" s="15">
        <v>2</v>
      </c>
    </row>
    <row r="57424" spans="18:18" x14ac:dyDescent="0.25">
      <c r="R57424" s="15">
        <v>2</v>
      </c>
    </row>
    <row r="57425" spans="18:18" x14ac:dyDescent="0.25">
      <c r="R57425" s="15">
        <v>2</v>
      </c>
    </row>
    <row r="57426" spans="18:18" x14ac:dyDescent="0.25">
      <c r="R57426" s="15">
        <v>2</v>
      </c>
    </row>
    <row r="57427" spans="18:18" x14ac:dyDescent="0.25">
      <c r="R57427" s="15">
        <v>2</v>
      </c>
    </row>
    <row r="57428" spans="18:18" x14ac:dyDescent="0.25">
      <c r="R57428" s="15">
        <v>2</v>
      </c>
    </row>
    <row r="57429" spans="18:18" x14ac:dyDescent="0.25">
      <c r="R57429" s="15">
        <v>2</v>
      </c>
    </row>
    <row r="57430" spans="18:18" x14ac:dyDescent="0.25">
      <c r="R57430" s="15">
        <v>2</v>
      </c>
    </row>
    <row r="57431" spans="18:18" x14ac:dyDescent="0.25">
      <c r="R57431" s="15">
        <v>2</v>
      </c>
    </row>
    <row r="57432" spans="18:18" x14ac:dyDescent="0.25">
      <c r="R57432" s="15">
        <v>3</v>
      </c>
    </row>
    <row r="57433" spans="18:18" x14ac:dyDescent="0.25">
      <c r="R57433" s="15">
        <v>3</v>
      </c>
    </row>
    <row r="57434" spans="18:18" x14ac:dyDescent="0.25">
      <c r="R57434" s="15">
        <v>3</v>
      </c>
    </row>
    <row r="57435" spans="18:18" x14ac:dyDescent="0.25">
      <c r="R57435" s="15">
        <v>3</v>
      </c>
    </row>
    <row r="57436" spans="18:18" x14ac:dyDescent="0.25">
      <c r="R57436" s="15">
        <v>3</v>
      </c>
    </row>
    <row r="57437" spans="18:18" x14ac:dyDescent="0.25">
      <c r="R57437" s="15">
        <v>3</v>
      </c>
    </row>
    <row r="57438" spans="18:18" x14ac:dyDescent="0.25">
      <c r="R57438" s="15">
        <v>3</v>
      </c>
    </row>
    <row r="57439" spans="18:18" x14ac:dyDescent="0.25">
      <c r="R57439" s="15">
        <v>3</v>
      </c>
    </row>
    <row r="57440" spans="18:18" x14ac:dyDescent="0.25">
      <c r="R57440" s="15">
        <v>3</v>
      </c>
    </row>
    <row r="57441" spans="18:18" x14ac:dyDescent="0.25">
      <c r="R57441" s="15">
        <v>3</v>
      </c>
    </row>
    <row r="57442" spans="18:18" x14ac:dyDescent="0.25">
      <c r="R57442" s="15">
        <v>3</v>
      </c>
    </row>
    <row r="57443" spans="18:18" x14ac:dyDescent="0.25">
      <c r="R57443" s="15">
        <v>3</v>
      </c>
    </row>
    <row r="57444" spans="18:18" x14ac:dyDescent="0.25">
      <c r="R57444" s="15">
        <v>3</v>
      </c>
    </row>
    <row r="57445" spans="18:18" x14ac:dyDescent="0.25">
      <c r="R57445" s="15">
        <v>3</v>
      </c>
    </row>
    <row r="57446" spans="18:18" x14ac:dyDescent="0.25">
      <c r="R57446" s="15">
        <v>3</v>
      </c>
    </row>
    <row r="57447" spans="18:18" x14ac:dyDescent="0.25">
      <c r="R57447" s="15">
        <v>3</v>
      </c>
    </row>
    <row r="57448" spans="18:18" x14ac:dyDescent="0.25">
      <c r="R57448" s="15">
        <v>3</v>
      </c>
    </row>
    <row r="57449" spans="18:18" x14ac:dyDescent="0.25">
      <c r="R57449" s="15">
        <v>3</v>
      </c>
    </row>
    <row r="57450" spans="18:18" x14ac:dyDescent="0.25">
      <c r="R57450" s="15">
        <v>3</v>
      </c>
    </row>
    <row r="57451" spans="18:18" x14ac:dyDescent="0.25">
      <c r="R57451" s="15">
        <v>3</v>
      </c>
    </row>
    <row r="57452" spans="18:18" x14ac:dyDescent="0.25">
      <c r="R57452" s="15">
        <v>3</v>
      </c>
    </row>
    <row r="57453" spans="18:18" x14ac:dyDescent="0.25">
      <c r="R57453" s="15">
        <v>3</v>
      </c>
    </row>
    <row r="57454" spans="18:18" x14ac:dyDescent="0.25">
      <c r="R57454" s="15">
        <v>3</v>
      </c>
    </row>
    <row r="57455" spans="18:18" x14ac:dyDescent="0.25">
      <c r="R57455" s="15">
        <v>3</v>
      </c>
    </row>
    <row r="57456" spans="18:18" x14ac:dyDescent="0.25">
      <c r="R57456" s="15">
        <v>3</v>
      </c>
    </row>
    <row r="57457" spans="18:18" x14ac:dyDescent="0.25">
      <c r="R57457" s="15">
        <v>3</v>
      </c>
    </row>
    <row r="57458" spans="18:18" x14ac:dyDescent="0.25">
      <c r="R57458" s="15">
        <v>3</v>
      </c>
    </row>
    <row r="57459" spans="18:18" x14ac:dyDescent="0.25">
      <c r="R57459" s="15">
        <v>3</v>
      </c>
    </row>
    <row r="57460" spans="18:18" x14ac:dyDescent="0.25">
      <c r="R57460" s="15">
        <v>3</v>
      </c>
    </row>
    <row r="57461" spans="18:18" x14ac:dyDescent="0.25">
      <c r="R57461" s="15">
        <v>2</v>
      </c>
    </row>
    <row r="57462" spans="18:18" x14ac:dyDescent="0.25">
      <c r="R57462" s="15">
        <v>2</v>
      </c>
    </row>
    <row r="57463" spans="18:18" x14ac:dyDescent="0.25">
      <c r="R57463" s="15">
        <v>2</v>
      </c>
    </row>
    <row r="57464" spans="18:18" x14ac:dyDescent="0.25">
      <c r="R57464" s="15">
        <v>2</v>
      </c>
    </row>
    <row r="57465" spans="18:18" x14ac:dyDescent="0.25">
      <c r="R57465" s="15">
        <v>2</v>
      </c>
    </row>
    <row r="57466" spans="18:18" x14ac:dyDescent="0.25">
      <c r="R57466" s="15">
        <v>2</v>
      </c>
    </row>
    <row r="57467" spans="18:18" x14ac:dyDescent="0.25">
      <c r="R57467" s="15">
        <v>2</v>
      </c>
    </row>
    <row r="57468" spans="18:18" x14ac:dyDescent="0.25">
      <c r="R57468" s="15">
        <v>2</v>
      </c>
    </row>
    <row r="57469" spans="18:18" x14ac:dyDescent="0.25">
      <c r="R57469" s="15">
        <v>2</v>
      </c>
    </row>
    <row r="57470" spans="18:18" x14ac:dyDescent="0.25">
      <c r="R57470" s="15">
        <v>2</v>
      </c>
    </row>
    <row r="57471" spans="18:18" x14ac:dyDescent="0.25">
      <c r="R57471" s="15">
        <v>2</v>
      </c>
    </row>
    <row r="57472" spans="18:18" x14ac:dyDescent="0.25">
      <c r="R57472" s="15">
        <v>2</v>
      </c>
    </row>
    <row r="57473" spans="18:18" x14ac:dyDescent="0.25">
      <c r="R57473" s="15">
        <v>2</v>
      </c>
    </row>
    <row r="57474" spans="18:18" x14ac:dyDescent="0.25">
      <c r="R57474" s="15">
        <v>2</v>
      </c>
    </row>
    <row r="57475" spans="18:18" x14ac:dyDescent="0.25">
      <c r="R57475" s="15">
        <v>2</v>
      </c>
    </row>
    <row r="57476" spans="18:18" x14ac:dyDescent="0.25">
      <c r="R57476" s="15">
        <v>2</v>
      </c>
    </row>
    <row r="57477" spans="18:18" x14ac:dyDescent="0.25">
      <c r="R57477" s="15">
        <v>2</v>
      </c>
    </row>
    <row r="57478" spans="18:18" x14ac:dyDescent="0.25">
      <c r="R57478" s="15">
        <v>3</v>
      </c>
    </row>
    <row r="57479" spans="18:18" x14ac:dyDescent="0.25">
      <c r="R57479" s="15">
        <v>3</v>
      </c>
    </row>
    <row r="57480" spans="18:18" x14ac:dyDescent="0.25">
      <c r="R57480" s="15">
        <v>3</v>
      </c>
    </row>
    <row r="57481" spans="18:18" x14ac:dyDescent="0.25">
      <c r="R57481" s="15">
        <v>3</v>
      </c>
    </row>
    <row r="57482" spans="18:18" x14ac:dyDescent="0.25">
      <c r="R57482" s="15">
        <v>3</v>
      </c>
    </row>
    <row r="57483" spans="18:18" x14ac:dyDescent="0.25">
      <c r="R57483" s="15">
        <v>3</v>
      </c>
    </row>
    <row r="57484" spans="18:18" x14ac:dyDescent="0.25">
      <c r="R57484" s="15">
        <v>3</v>
      </c>
    </row>
    <row r="57485" spans="18:18" x14ac:dyDescent="0.25">
      <c r="R57485" s="15">
        <v>3</v>
      </c>
    </row>
    <row r="57486" spans="18:18" x14ac:dyDescent="0.25">
      <c r="R57486" s="15">
        <v>3</v>
      </c>
    </row>
    <row r="57487" spans="18:18" x14ac:dyDescent="0.25">
      <c r="R57487" s="15">
        <v>3</v>
      </c>
    </row>
    <row r="57488" spans="18:18" x14ac:dyDescent="0.25">
      <c r="R57488" s="15">
        <v>1</v>
      </c>
    </row>
    <row r="57489" spans="18:18" x14ac:dyDescent="0.25">
      <c r="R57489" s="15">
        <v>1</v>
      </c>
    </row>
    <row r="57490" spans="18:18" x14ac:dyDescent="0.25">
      <c r="R57490" s="15">
        <v>1</v>
      </c>
    </row>
    <row r="57491" spans="18:18" x14ac:dyDescent="0.25">
      <c r="R57491" s="15">
        <v>1</v>
      </c>
    </row>
    <row r="57492" spans="18:18" x14ac:dyDescent="0.25">
      <c r="R57492" s="15">
        <v>1</v>
      </c>
    </row>
    <row r="57493" spans="18:18" x14ac:dyDescent="0.25">
      <c r="R57493" s="15">
        <v>1</v>
      </c>
    </row>
    <row r="57494" spans="18:18" x14ac:dyDescent="0.25">
      <c r="R57494" s="15">
        <v>1</v>
      </c>
    </row>
    <row r="57495" spans="18:18" x14ac:dyDescent="0.25">
      <c r="R57495" s="15">
        <v>1</v>
      </c>
    </row>
    <row r="57496" spans="18:18" x14ac:dyDescent="0.25">
      <c r="R57496" s="15">
        <v>1</v>
      </c>
    </row>
    <row r="57497" spans="18:18" x14ac:dyDescent="0.25">
      <c r="R57497" s="15">
        <v>1</v>
      </c>
    </row>
    <row r="57498" spans="18:18" x14ac:dyDescent="0.25">
      <c r="R57498" s="15">
        <v>4</v>
      </c>
    </row>
    <row r="57499" spans="18:18" x14ac:dyDescent="0.25">
      <c r="R57499" s="15">
        <v>4</v>
      </c>
    </row>
    <row r="57500" spans="18:18" x14ac:dyDescent="0.25">
      <c r="R57500" s="15">
        <v>4</v>
      </c>
    </row>
    <row r="57501" spans="18:18" x14ac:dyDescent="0.25">
      <c r="R57501" s="15">
        <v>4</v>
      </c>
    </row>
    <row r="57502" spans="18:18" x14ac:dyDescent="0.25">
      <c r="R57502" s="15">
        <v>4</v>
      </c>
    </row>
    <row r="57503" spans="18:18" x14ac:dyDescent="0.25">
      <c r="R57503" s="15">
        <v>4</v>
      </c>
    </row>
    <row r="57504" spans="18:18" x14ac:dyDescent="0.25">
      <c r="R57504" s="15">
        <v>4</v>
      </c>
    </row>
    <row r="57505" spans="18:18" x14ac:dyDescent="0.25">
      <c r="R57505" s="15">
        <v>4</v>
      </c>
    </row>
    <row r="57506" spans="18:18" x14ac:dyDescent="0.25">
      <c r="R57506" s="15">
        <v>4</v>
      </c>
    </row>
    <row r="57507" spans="18:18" x14ac:dyDescent="0.25">
      <c r="R57507" s="15">
        <v>4</v>
      </c>
    </row>
    <row r="57508" spans="18:18" x14ac:dyDescent="0.25">
      <c r="R57508" s="15">
        <v>4</v>
      </c>
    </row>
    <row r="57509" spans="18:18" x14ac:dyDescent="0.25">
      <c r="R57509" s="15">
        <v>4</v>
      </c>
    </row>
    <row r="57510" spans="18:18" x14ac:dyDescent="0.25">
      <c r="R57510" s="15">
        <v>4</v>
      </c>
    </row>
    <row r="57511" spans="18:18" x14ac:dyDescent="0.25">
      <c r="R57511" s="15">
        <v>4</v>
      </c>
    </row>
    <row r="57512" spans="18:18" x14ac:dyDescent="0.25">
      <c r="R57512" s="15">
        <v>4</v>
      </c>
    </row>
    <row r="57513" spans="18:18" x14ac:dyDescent="0.25">
      <c r="R57513" s="15">
        <v>4</v>
      </c>
    </row>
    <row r="57514" spans="18:18" x14ac:dyDescent="0.25">
      <c r="R57514" s="15">
        <v>3</v>
      </c>
    </row>
    <row r="57515" spans="18:18" x14ac:dyDescent="0.25">
      <c r="R57515" s="15">
        <v>3</v>
      </c>
    </row>
    <row r="57516" spans="18:18" x14ac:dyDescent="0.25">
      <c r="R57516" s="15">
        <v>3</v>
      </c>
    </row>
    <row r="57517" spans="18:18" x14ac:dyDescent="0.25">
      <c r="R57517" s="15">
        <v>3</v>
      </c>
    </row>
    <row r="57518" spans="18:18" x14ac:dyDescent="0.25">
      <c r="R57518" s="15">
        <v>3</v>
      </c>
    </row>
    <row r="57519" spans="18:18" x14ac:dyDescent="0.25">
      <c r="R57519" s="15">
        <v>3</v>
      </c>
    </row>
    <row r="57520" spans="18:18" x14ac:dyDescent="0.25">
      <c r="R57520" s="15">
        <v>3</v>
      </c>
    </row>
    <row r="57521" spans="18:18" x14ac:dyDescent="0.25">
      <c r="R57521" s="15">
        <v>3</v>
      </c>
    </row>
    <row r="57522" spans="18:18" x14ac:dyDescent="0.25">
      <c r="R57522" s="15">
        <v>3</v>
      </c>
    </row>
    <row r="57523" spans="18:18" x14ac:dyDescent="0.25">
      <c r="R57523" s="15">
        <v>3</v>
      </c>
    </row>
    <row r="57524" spans="18:18" x14ac:dyDescent="0.25">
      <c r="R57524" s="15">
        <v>3</v>
      </c>
    </row>
    <row r="57525" spans="18:18" x14ac:dyDescent="0.25">
      <c r="R57525" s="15">
        <v>3</v>
      </c>
    </row>
    <row r="57526" spans="18:18" x14ac:dyDescent="0.25">
      <c r="R57526" s="15">
        <v>3</v>
      </c>
    </row>
    <row r="57527" spans="18:18" x14ac:dyDescent="0.25">
      <c r="R57527" s="15">
        <v>3</v>
      </c>
    </row>
    <row r="57528" spans="18:18" x14ac:dyDescent="0.25">
      <c r="R57528" s="15">
        <v>3</v>
      </c>
    </row>
    <row r="57529" spans="18:18" x14ac:dyDescent="0.25">
      <c r="R57529" s="15">
        <v>3</v>
      </c>
    </row>
    <row r="57530" spans="18:18" x14ac:dyDescent="0.25">
      <c r="R57530" s="15">
        <v>1</v>
      </c>
    </row>
    <row r="57531" spans="18:18" x14ac:dyDescent="0.25">
      <c r="R57531" s="15">
        <v>1</v>
      </c>
    </row>
    <row r="57532" spans="18:18" x14ac:dyDescent="0.25">
      <c r="R57532" s="15">
        <v>1</v>
      </c>
    </row>
    <row r="57533" spans="18:18" x14ac:dyDescent="0.25">
      <c r="R57533" s="15">
        <v>1</v>
      </c>
    </row>
    <row r="57534" spans="18:18" x14ac:dyDescent="0.25">
      <c r="R57534" s="15">
        <v>1</v>
      </c>
    </row>
    <row r="57535" spans="18:18" x14ac:dyDescent="0.25">
      <c r="R57535" s="15">
        <v>1</v>
      </c>
    </row>
    <row r="57536" spans="18:18" x14ac:dyDescent="0.25">
      <c r="R57536" s="15">
        <v>1</v>
      </c>
    </row>
    <row r="57537" spans="18:18" x14ac:dyDescent="0.25">
      <c r="R57537" s="15">
        <v>1</v>
      </c>
    </row>
    <row r="57538" spans="18:18" x14ac:dyDescent="0.25">
      <c r="R57538" s="15">
        <v>1</v>
      </c>
    </row>
    <row r="57539" spans="18:18" x14ac:dyDescent="0.25">
      <c r="R57539" s="15">
        <v>1</v>
      </c>
    </row>
    <row r="57540" spans="18:18" x14ac:dyDescent="0.25">
      <c r="R57540" s="15">
        <v>1</v>
      </c>
    </row>
    <row r="57541" spans="18:18" x14ac:dyDescent="0.25">
      <c r="R57541" s="15">
        <v>1</v>
      </c>
    </row>
    <row r="57542" spans="18:18" x14ac:dyDescent="0.25">
      <c r="R57542" s="15">
        <v>1</v>
      </c>
    </row>
    <row r="57543" spans="18:18" x14ac:dyDescent="0.25">
      <c r="R57543" s="15">
        <v>1</v>
      </c>
    </row>
    <row r="57544" spans="18:18" x14ac:dyDescent="0.25">
      <c r="R57544" s="15">
        <v>1</v>
      </c>
    </row>
    <row r="57545" spans="18:18" x14ac:dyDescent="0.25">
      <c r="R57545" s="15">
        <v>1</v>
      </c>
    </row>
    <row r="57546" spans="18:18" x14ac:dyDescent="0.25">
      <c r="R57546" s="15">
        <v>1</v>
      </c>
    </row>
    <row r="57547" spans="18:18" x14ac:dyDescent="0.25">
      <c r="R57547" s="15">
        <v>1</v>
      </c>
    </row>
    <row r="57548" spans="18:18" x14ac:dyDescent="0.25">
      <c r="R57548" s="15">
        <v>1</v>
      </c>
    </row>
    <row r="57549" spans="18:18" x14ac:dyDescent="0.25">
      <c r="R57549" s="15">
        <v>1</v>
      </c>
    </row>
    <row r="57550" spans="18:18" x14ac:dyDescent="0.25">
      <c r="R57550" s="15">
        <v>1</v>
      </c>
    </row>
    <row r="57551" spans="18:18" x14ac:dyDescent="0.25">
      <c r="R57551" s="15">
        <v>1</v>
      </c>
    </row>
    <row r="57552" spans="18:18" x14ac:dyDescent="0.25">
      <c r="R57552" s="15">
        <v>1</v>
      </c>
    </row>
    <row r="57553" spans="18:18" x14ac:dyDescent="0.25">
      <c r="R57553" s="15">
        <v>1</v>
      </c>
    </row>
    <row r="57554" spans="18:18" x14ac:dyDescent="0.25">
      <c r="R57554" s="15">
        <v>1</v>
      </c>
    </row>
    <row r="57555" spans="18:18" x14ac:dyDescent="0.25">
      <c r="R57555" s="15">
        <v>1</v>
      </c>
    </row>
    <row r="57556" spans="18:18" x14ac:dyDescent="0.25">
      <c r="R57556" s="15">
        <v>1</v>
      </c>
    </row>
    <row r="57557" spans="18:18" x14ac:dyDescent="0.25">
      <c r="R57557" s="15">
        <v>1</v>
      </c>
    </row>
    <row r="57558" spans="18:18" x14ac:dyDescent="0.25">
      <c r="R57558" s="15">
        <v>1</v>
      </c>
    </row>
    <row r="57559" spans="18:18" x14ac:dyDescent="0.25">
      <c r="R57559" s="15">
        <v>1</v>
      </c>
    </row>
    <row r="57560" spans="18:18" x14ac:dyDescent="0.25">
      <c r="R57560" s="15">
        <v>1</v>
      </c>
    </row>
    <row r="57561" spans="18:18" x14ac:dyDescent="0.25">
      <c r="R57561" s="15">
        <v>1</v>
      </c>
    </row>
    <row r="57562" spans="18:18" x14ac:dyDescent="0.25">
      <c r="R57562" s="15">
        <v>1</v>
      </c>
    </row>
    <row r="57563" spans="18:18" x14ac:dyDescent="0.25">
      <c r="R57563" s="15">
        <v>1</v>
      </c>
    </row>
    <row r="57564" spans="18:18" x14ac:dyDescent="0.25">
      <c r="R57564" s="15">
        <v>1</v>
      </c>
    </row>
    <row r="57565" spans="18:18" x14ac:dyDescent="0.25">
      <c r="R57565" s="15">
        <v>1</v>
      </c>
    </row>
    <row r="57566" spans="18:18" x14ac:dyDescent="0.25">
      <c r="R57566" s="15">
        <v>1</v>
      </c>
    </row>
    <row r="57567" spans="18:18" x14ac:dyDescent="0.25">
      <c r="R57567" s="15">
        <v>1</v>
      </c>
    </row>
    <row r="57568" spans="18:18" x14ac:dyDescent="0.25">
      <c r="R57568" s="15">
        <v>1</v>
      </c>
    </row>
    <row r="57569" spans="18:18" x14ac:dyDescent="0.25">
      <c r="R57569" s="15">
        <v>1</v>
      </c>
    </row>
    <row r="57570" spans="18:18" x14ac:dyDescent="0.25">
      <c r="R57570" s="15">
        <v>1</v>
      </c>
    </row>
    <row r="57571" spans="18:18" x14ac:dyDescent="0.25">
      <c r="R57571" s="15">
        <v>1</v>
      </c>
    </row>
    <row r="57572" spans="18:18" x14ac:dyDescent="0.25">
      <c r="R57572" s="15">
        <v>1</v>
      </c>
    </row>
    <row r="57573" spans="18:18" x14ac:dyDescent="0.25">
      <c r="R57573" s="15">
        <v>1</v>
      </c>
    </row>
    <row r="57574" spans="18:18" x14ac:dyDescent="0.25">
      <c r="R57574" s="15">
        <v>1</v>
      </c>
    </row>
    <row r="57575" spans="18:18" x14ac:dyDescent="0.25">
      <c r="R57575" s="15">
        <v>1</v>
      </c>
    </row>
    <row r="57576" spans="18:18" x14ac:dyDescent="0.25">
      <c r="R57576" s="15">
        <v>1</v>
      </c>
    </row>
    <row r="57577" spans="18:18" x14ac:dyDescent="0.25">
      <c r="R57577" s="15">
        <v>1</v>
      </c>
    </row>
    <row r="57578" spans="18:18" x14ac:dyDescent="0.25">
      <c r="R57578" s="15">
        <v>1</v>
      </c>
    </row>
    <row r="57579" spans="18:18" x14ac:dyDescent="0.25">
      <c r="R57579" s="15">
        <v>1</v>
      </c>
    </row>
    <row r="57580" spans="18:18" x14ac:dyDescent="0.25">
      <c r="R57580" s="15">
        <v>1</v>
      </c>
    </row>
    <row r="57581" spans="18:18" x14ac:dyDescent="0.25">
      <c r="R57581" s="15">
        <v>1</v>
      </c>
    </row>
    <row r="57582" spans="18:18" x14ac:dyDescent="0.25">
      <c r="R57582" s="15">
        <v>1</v>
      </c>
    </row>
    <row r="57583" spans="18:18" x14ac:dyDescent="0.25">
      <c r="R57583" s="15">
        <v>1</v>
      </c>
    </row>
    <row r="57584" spans="18:18" x14ac:dyDescent="0.25">
      <c r="R57584" s="15">
        <v>1</v>
      </c>
    </row>
    <row r="57585" spans="18:18" x14ac:dyDescent="0.25">
      <c r="R57585" s="15">
        <v>1</v>
      </c>
    </row>
    <row r="57586" spans="18:18" x14ac:dyDescent="0.25">
      <c r="R57586" s="15">
        <v>1</v>
      </c>
    </row>
    <row r="57587" spans="18:18" x14ac:dyDescent="0.25">
      <c r="R57587" s="15">
        <v>1</v>
      </c>
    </row>
    <row r="57588" spans="18:18" x14ac:dyDescent="0.25">
      <c r="R57588" s="15">
        <v>1</v>
      </c>
    </row>
    <row r="57589" spans="18:18" x14ac:dyDescent="0.25">
      <c r="R57589" s="15">
        <v>1</v>
      </c>
    </row>
    <row r="57590" spans="18:18" x14ac:dyDescent="0.25">
      <c r="R57590" s="15">
        <v>1</v>
      </c>
    </row>
    <row r="57591" spans="18:18" x14ac:dyDescent="0.25">
      <c r="R57591" s="15">
        <v>1</v>
      </c>
    </row>
    <row r="57592" spans="18:18" x14ac:dyDescent="0.25">
      <c r="R57592" s="15">
        <v>1</v>
      </c>
    </row>
    <row r="57593" spans="18:18" x14ac:dyDescent="0.25">
      <c r="R57593" s="15">
        <v>1</v>
      </c>
    </row>
    <row r="57594" spans="18:18" x14ac:dyDescent="0.25">
      <c r="R57594" s="15">
        <v>1</v>
      </c>
    </row>
    <row r="57595" spans="18:18" x14ac:dyDescent="0.25">
      <c r="R57595" s="15">
        <v>1</v>
      </c>
    </row>
    <row r="57596" spans="18:18" x14ac:dyDescent="0.25">
      <c r="R57596" s="15">
        <v>1</v>
      </c>
    </row>
    <row r="57597" spans="18:18" x14ac:dyDescent="0.25">
      <c r="R57597" s="15">
        <v>1</v>
      </c>
    </row>
    <row r="57598" spans="18:18" x14ac:dyDescent="0.25">
      <c r="R57598" s="15">
        <v>1</v>
      </c>
    </row>
    <row r="57599" spans="18:18" x14ac:dyDescent="0.25">
      <c r="R57599" s="15">
        <v>1</v>
      </c>
    </row>
    <row r="57600" spans="18:18" x14ac:dyDescent="0.25">
      <c r="R57600" s="15">
        <v>1</v>
      </c>
    </row>
    <row r="57601" spans="18:18" x14ac:dyDescent="0.25">
      <c r="R57601" s="15">
        <v>1</v>
      </c>
    </row>
    <row r="57602" spans="18:18" x14ac:dyDescent="0.25">
      <c r="R57602" s="15">
        <v>1</v>
      </c>
    </row>
    <row r="57603" spans="18:18" x14ac:dyDescent="0.25">
      <c r="R57603" s="15">
        <v>1</v>
      </c>
    </row>
    <row r="57604" spans="18:18" x14ac:dyDescent="0.25">
      <c r="R57604" s="15">
        <v>1</v>
      </c>
    </row>
    <row r="57605" spans="18:18" x14ac:dyDescent="0.25">
      <c r="R57605" s="15">
        <v>1</v>
      </c>
    </row>
    <row r="57606" spans="18:18" x14ac:dyDescent="0.25">
      <c r="R57606" s="15">
        <v>1</v>
      </c>
    </row>
    <row r="57607" spans="18:18" x14ac:dyDescent="0.25">
      <c r="R57607" s="15">
        <v>3</v>
      </c>
    </row>
    <row r="57608" spans="18:18" x14ac:dyDescent="0.25">
      <c r="R57608" s="15">
        <v>3</v>
      </c>
    </row>
    <row r="57609" spans="18:18" x14ac:dyDescent="0.25">
      <c r="R57609" s="15">
        <v>3</v>
      </c>
    </row>
    <row r="57610" spans="18:18" x14ac:dyDescent="0.25">
      <c r="R57610" s="15">
        <v>3</v>
      </c>
    </row>
    <row r="57611" spans="18:18" x14ac:dyDescent="0.25">
      <c r="R57611" s="15">
        <v>3</v>
      </c>
    </row>
    <row r="57612" spans="18:18" x14ac:dyDescent="0.25">
      <c r="R57612" s="15">
        <v>3</v>
      </c>
    </row>
    <row r="57613" spans="18:18" x14ac:dyDescent="0.25">
      <c r="R57613" s="15">
        <v>3</v>
      </c>
    </row>
    <row r="57614" spans="18:18" x14ac:dyDescent="0.25">
      <c r="R57614" s="15">
        <v>3</v>
      </c>
    </row>
    <row r="57615" spans="18:18" x14ac:dyDescent="0.25">
      <c r="R57615" s="15">
        <v>3</v>
      </c>
    </row>
    <row r="57616" spans="18:18" x14ac:dyDescent="0.25">
      <c r="R57616" s="15">
        <v>3</v>
      </c>
    </row>
    <row r="57617" spans="18:18" x14ac:dyDescent="0.25">
      <c r="R57617" s="15">
        <v>3</v>
      </c>
    </row>
    <row r="57618" spans="18:18" x14ac:dyDescent="0.25">
      <c r="R57618" s="15">
        <v>3</v>
      </c>
    </row>
    <row r="57619" spans="18:18" x14ac:dyDescent="0.25">
      <c r="R57619" s="15">
        <v>3</v>
      </c>
    </row>
    <row r="57620" spans="18:18" x14ac:dyDescent="0.25">
      <c r="R57620" s="15">
        <v>3</v>
      </c>
    </row>
    <row r="57621" spans="18:18" x14ac:dyDescent="0.25">
      <c r="R57621" s="15">
        <v>3</v>
      </c>
    </row>
    <row r="57622" spans="18:18" x14ac:dyDescent="0.25">
      <c r="R57622" s="15">
        <v>3</v>
      </c>
    </row>
    <row r="57623" spans="18:18" x14ac:dyDescent="0.25">
      <c r="R57623" s="15">
        <v>3</v>
      </c>
    </row>
    <row r="57624" spans="18:18" x14ac:dyDescent="0.25">
      <c r="R57624" s="15">
        <v>3</v>
      </c>
    </row>
    <row r="57625" spans="18:18" x14ac:dyDescent="0.25">
      <c r="R57625" s="15">
        <v>3</v>
      </c>
    </row>
    <row r="57626" spans="18:18" x14ac:dyDescent="0.25">
      <c r="R57626" s="15">
        <v>3</v>
      </c>
    </row>
    <row r="57627" spans="18:18" x14ac:dyDescent="0.25">
      <c r="R57627" s="15">
        <v>3</v>
      </c>
    </row>
    <row r="57628" spans="18:18" x14ac:dyDescent="0.25">
      <c r="R57628" s="15">
        <v>3</v>
      </c>
    </row>
    <row r="57629" spans="18:18" x14ac:dyDescent="0.25">
      <c r="R57629" s="15">
        <v>3</v>
      </c>
    </row>
    <row r="57630" spans="18:18" x14ac:dyDescent="0.25">
      <c r="R57630" s="15">
        <v>3</v>
      </c>
    </row>
    <row r="57631" spans="18:18" x14ac:dyDescent="0.25">
      <c r="R57631" s="15">
        <v>3</v>
      </c>
    </row>
    <row r="57632" spans="18:18" x14ac:dyDescent="0.25">
      <c r="R57632" s="15">
        <v>3</v>
      </c>
    </row>
    <row r="57633" spans="18:18" x14ac:dyDescent="0.25">
      <c r="R57633" s="15">
        <v>3</v>
      </c>
    </row>
    <row r="57634" spans="18:18" x14ac:dyDescent="0.25">
      <c r="R57634" s="15">
        <v>3</v>
      </c>
    </row>
    <row r="57635" spans="18:18" x14ac:dyDescent="0.25">
      <c r="R57635" s="15">
        <v>3</v>
      </c>
    </row>
    <row r="57636" spans="18:18" x14ac:dyDescent="0.25">
      <c r="R57636" s="15">
        <v>3</v>
      </c>
    </row>
    <row r="57637" spans="18:18" x14ac:dyDescent="0.25">
      <c r="R57637" s="15">
        <v>3</v>
      </c>
    </row>
    <row r="57638" spans="18:18" x14ac:dyDescent="0.25">
      <c r="R57638" s="15">
        <v>3</v>
      </c>
    </row>
    <row r="57639" spans="18:18" x14ac:dyDescent="0.25">
      <c r="R57639" s="15">
        <v>3</v>
      </c>
    </row>
    <row r="57640" spans="18:18" x14ac:dyDescent="0.25">
      <c r="R57640" s="15">
        <v>3</v>
      </c>
    </row>
    <row r="57641" spans="18:18" x14ac:dyDescent="0.25">
      <c r="R57641" s="15">
        <v>3</v>
      </c>
    </row>
    <row r="57642" spans="18:18" x14ac:dyDescent="0.25">
      <c r="R57642" s="15">
        <v>3</v>
      </c>
    </row>
    <row r="57643" spans="18:18" x14ac:dyDescent="0.25">
      <c r="R57643" s="15">
        <v>3</v>
      </c>
    </row>
    <row r="57644" spans="18:18" x14ac:dyDescent="0.25">
      <c r="R57644" s="15">
        <v>3</v>
      </c>
    </row>
    <row r="57645" spans="18:18" x14ac:dyDescent="0.25">
      <c r="R57645" s="15">
        <v>3</v>
      </c>
    </row>
    <row r="57646" spans="18:18" x14ac:dyDescent="0.25">
      <c r="R57646" s="15">
        <v>3</v>
      </c>
    </row>
    <row r="57647" spans="18:18" x14ac:dyDescent="0.25">
      <c r="R57647" s="15">
        <v>3</v>
      </c>
    </row>
    <row r="57648" spans="18:18" x14ac:dyDescent="0.25">
      <c r="R57648" s="15">
        <v>3</v>
      </c>
    </row>
    <row r="57649" spans="18:18" x14ac:dyDescent="0.25">
      <c r="R57649" s="15">
        <v>3</v>
      </c>
    </row>
    <row r="57650" spans="18:18" x14ac:dyDescent="0.25">
      <c r="R57650" s="15">
        <v>3</v>
      </c>
    </row>
    <row r="57651" spans="18:18" x14ac:dyDescent="0.25">
      <c r="R57651" s="15">
        <v>3</v>
      </c>
    </row>
    <row r="57652" spans="18:18" x14ac:dyDescent="0.25">
      <c r="R57652" s="15">
        <v>3</v>
      </c>
    </row>
    <row r="57653" spans="18:18" x14ac:dyDescent="0.25">
      <c r="R57653" s="15">
        <v>3</v>
      </c>
    </row>
    <row r="57654" spans="18:18" x14ac:dyDescent="0.25">
      <c r="R57654" s="15">
        <v>3</v>
      </c>
    </row>
    <row r="57655" spans="18:18" x14ac:dyDescent="0.25">
      <c r="R57655" s="15">
        <v>3</v>
      </c>
    </row>
    <row r="57656" spans="18:18" x14ac:dyDescent="0.25">
      <c r="R57656" s="15">
        <v>3</v>
      </c>
    </row>
    <row r="57657" spans="18:18" x14ac:dyDescent="0.25">
      <c r="R57657" s="15">
        <v>3</v>
      </c>
    </row>
    <row r="57658" spans="18:18" x14ac:dyDescent="0.25">
      <c r="R57658" s="15">
        <v>3</v>
      </c>
    </row>
    <row r="57659" spans="18:18" x14ac:dyDescent="0.25">
      <c r="R57659" s="15">
        <v>3</v>
      </c>
    </row>
    <row r="57660" spans="18:18" x14ac:dyDescent="0.25">
      <c r="R57660" s="15">
        <v>3</v>
      </c>
    </row>
    <row r="57661" spans="18:18" x14ac:dyDescent="0.25">
      <c r="R57661" s="15">
        <v>3</v>
      </c>
    </row>
    <row r="57662" spans="18:18" x14ac:dyDescent="0.25">
      <c r="R57662" s="15">
        <v>3</v>
      </c>
    </row>
    <row r="57663" spans="18:18" x14ac:dyDescent="0.25">
      <c r="R57663" s="15">
        <v>3</v>
      </c>
    </row>
    <row r="57664" spans="18:18" x14ac:dyDescent="0.25">
      <c r="R57664" s="15">
        <v>3</v>
      </c>
    </row>
    <row r="57665" spans="18:18" x14ac:dyDescent="0.25">
      <c r="R57665" s="15">
        <v>3</v>
      </c>
    </row>
    <row r="57666" spans="18:18" x14ac:dyDescent="0.25">
      <c r="R57666" s="15">
        <v>3</v>
      </c>
    </row>
    <row r="57667" spans="18:18" x14ac:dyDescent="0.25">
      <c r="R57667" s="15">
        <v>3</v>
      </c>
    </row>
    <row r="57668" spans="18:18" x14ac:dyDescent="0.25">
      <c r="R57668" s="15">
        <v>3</v>
      </c>
    </row>
    <row r="57669" spans="18:18" x14ac:dyDescent="0.25">
      <c r="R57669" s="15">
        <v>3</v>
      </c>
    </row>
    <row r="57670" spans="18:18" x14ac:dyDescent="0.25">
      <c r="R57670" s="15">
        <v>3</v>
      </c>
    </row>
    <row r="57671" spans="18:18" x14ac:dyDescent="0.25">
      <c r="R57671" s="15">
        <v>3</v>
      </c>
    </row>
    <row r="57672" spans="18:18" x14ac:dyDescent="0.25">
      <c r="R57672" s="15">
        <v>3</v>
      </c>
    </row>
    <row r="57673" spans="18:18" x14ac:dyDescent="0.25">
      <c r="R57673" s="15">
        <v>3</v>
      </c>
    </row>
    <row r="57674" spans="18:18" x14ac:dyDescent="0.25">
      <c r="R57674" s="15">
        <v>4</v>
      </c>
    </row>
    <row r="57675" spans="18:18" x14ac:dyDescent="0.25">
      <c r="R57675" s="15">
        <v>4</v>
      </c>
    </row>
    <row r="57676" spans="18:18" x14ac:dyDescent="0.25">
      <c r="R57676" s="15">
        <v>4</v>
      </c>
    </row>
    <row r="57677" spans="18:18" x14ac:dyDescent="0.25">
      <c r="R57677" s="15">
        <v>4</v>
      </c>
    </row>
    <row r="57678" spans="18:18" x14ac:dyDescent="0.25">
      <c r="R57678" s="15">
        <v>4</v>
      </c>
    </row>
    <row r="57679" spans="18:18" x14ac:dyDescent="0.25">
      <c r="R57679" s="15">
        <v>4</v>
      </c>
    </row>
    <row r="57680" spans="18:18" x14ac:dyDescent="0.25">
      <c r="R57680" s="15">
        <v>4</v>
      </c>
    </row>
    <row r="57681" spans="18:18" x14ac:dyDescent="0.25">
      <c r="R57681" s="15">
        <v>4</v>
      </c>
    </row>
    <row r="57682" spans="18:18" x14ac:dyDescent="0.25">
      <c r="R57682" s="15">
        <v>4</v>
      </c>
    </row>
    <row r="57683" spans="18:18" x14ac:dyDescent="0.25">
      <c r="R57683" s="15">
        <v>4</v>
      </c>
    </row>
    <row r="57684" spans="18:18" x14ac:dyDescent="0.25">
      <c r="R57684" s="15">
        <v>4</v>
      </c>
    </row>
    <row r="57685" spans="18:18" x14ac:dyDescent="0.25">
      <c r="R57685" s="15">
        <v>4</v>
      </c>
    </row>
    <row r="57686" spans="18:18" x14ac:dyDescent="0.25">
      <c r="R57686" s="15">
        <v>4</v>
      </c>
    </row>
    <row r="57687" spans="18:18" x14ac:dyDescent="0.25">
      <c r="R57687" s="15">
        <v>4</v>
      </c>
    </row>
    <row r="57688" spans="18:18" x14ac:dyDescent="0.25">
      <c r="R57688" s="15">
        <v>4</v>
      </c>
    </row>
    <row r="57689" spans="18:18" x14ac:dyDescent="0.25">
      <c r="R57689" s="15">
        <v>4</v>
      </c>
    </row>
    <row r="57690" spans="18:18" x14ac:dyDescent="0.25">
      <c r="R57690" s="15">
        <v>4</v>
      </c>
    </row>
    <row r="57691" spans="18:18" x14ac:dyDescent="0.25">
      <c r="R57691" s="15">
        <v>3</v>
      </c>
    </row>
    <row r="57692" spans="18:18" x14ac:dyDescent="0.25">
      <c r="R57692" s="15">
        <v>3</v>
      </c>
    </row>
    <row r="57693" spans="18:18" x14ac:dyDescent="0.25">
      <c r="R57693" s="15">
        <v>3</v>
      </c>
    </row>
    <row r="57694" spans="18:18" x14ac:dyDescent="0.25">
      <c r="R57694" s="15">
        <v>3</v>
      </c>
    </row>
    <row r="57695" spans="18:18" x14ac:dyDescent="0.25">
      <c r="R57695" s="15">
        <v>3</v>
      </c>
    </row>
    <row r="57696" spans="18:18" x14ac:dyDescent="0.25">
      <c r="R57696" s="15">
        <v>3</v>
      </c>
    </row>
    <row r="57697" spans="18:18" x14ac:dyDescent="0.25">
      <c r="R57697" s="15">
        <v>3</v>
      </c>
    </row>
    <row r="57698" spans="18:18" x14ac:dyDescent="0.25">
      <c r="R57698" s="15">
        <v>3</v>
      </c>
    </row>
    <row r="57699" spans="18:18" x14ac:dyDescent="0.25">
      <c r="R57699" s="15">
        <v>3</v>
      </c>
    </row>
    <row r="57700" spans="18:18" x14ac:dyDescent="0.25">
      <c r="R57700" s="15">
        <v>3</v>
      </c>
    </row>
    <row r="57701" spans="18:18" x14ac:dyDescent="0.25">
      <c r="R57701" s="15">
        <v>3</v>
      </c>
    </row>
    <row r="57702" spans="18:18" x14ac:dyDescent="0.25">
      <c r="R57702" s="15">
        <v>3</v>
      </c>
    </row>
    <row r="57703" spans="18:18" x14ac:dyDescent="0.25">
      <c r="R57703" s="15">
        <v>3</v>
      </c>
    </row>
    <row r="57704" spans="18:18" x14ac:dyDescent="0.25">
      <c r="R57704" s="15">
        <v>3</v>
      </c>
    </row>
    <row r="57705" spans="18:18" x14ac:dyDescent="0.25">
      <c r="R57705" s="15">
        <v>3</v>
      </c>
    </row>
    <row r="57706" spans="18:18" x14ac:dyDescent="0.25">
      <c r="R57706" s="15">
        <v>3</v>
      </c>
    </row>
    <row r="57707" spans="18:18" x14ac:dyDescent="0.25">
      <c r="R57707" s="15">
        <v>3</v>
      </c>
    </row>
    <row r="57708" spans="18:18" x14ac:dyDescent="0.25">
      <c r="R57708" s="15">
        <v>3</v>
      </c>
    </row>
    <row r="57709" spans="18:18" x14ac:dyDescent="0.25">
      <c r="R57709" s="15">
        <v>3</v>
      </c>
    </row>
    <row r="57710" spans="18:18" x14ac:dyDescent="0.25">
      <c r="R57710" s="15">
        <v>3</v>
      </c>
    </row>
    <row r="57711" spans="18:18" x14ac:dyDescent="0.25">
      <c r="R57711" s="15">
        <v>3</v>
      </c>
    </row>
    <row r="57712" spans="18:18" x14ac:dyDescent="0.25">
      <c r="R57712" s="15">
        <v>3</v>
      </c>
    </row>
    <row r="57713" spans="18:18" x14ac:dyDescent="0.25">
      <c r="R57713" s="15">
        <v>3</v>
      </c>
    </row>
    <row r="57714" spans="18:18" x14ac:dyDescent="0.25">
      <c r="R57714" s="15">
        <v>3</v>
      </c>
    </row>
    <row r="57715" spans="18:18" x14ac:dyDescent="0.25">
      <c r="R57715" s="15">
        <v>3</v>
      </c>
    </row>
    <row r="57716" spans="18:18" x14ac:dyDescent="0.25">
      <c r="R57716" s="15">
        <v>4</v>
      </c>
    </row>
    <row r="57717" spans="18:18" x14ac:dyDescent="0.25">
      <c r="R57717" s="15">
        <v>4</v>
      </c>
    </row>
    <row r="57718" spans="18:18" x14ac:dyDescent="0.25">
      <c r="R57718" s="15">
        <v>4</v>
      </c>
    </row>
    <row r="57719" spans="18:18" x14ac:dyDescent="0.25">
      <c r="R57719" s="15">
        <v>4</v>
      </c>
    </row>
    <row r="57720" spans="18:18" x14ac:dyDescent="0.25">
      <c r="R57720" s="15">
        <v>4</v>
      </c>
    </row>
    <row r="57721" spans="18:18" x14ac:dyDescent="0.25">
      <c r="R57721" s="15">
        <v>4</v>
      </c>
    </row>
    <row r="57722" spans="18:18" x14ac:dyDescent="0.25">
      <c r="R57722" s="15">
        <v>4</v>
      </c>
    </row>
    <row r="57723" spans="18:18" x14ac:dyDescent="0.25">
      <c r="R57723" s="15">
        <v>4</v>
      </c>
    </row>
    <row r="57724" spans="18:18" x14ac:dyDescent="0.25">
      <c r="R57724" s="15">
        <v>4</v>
      </c>
    </row>
    <row r="57725" spans="18:18" x14ac:dyDescent="0.25">
      <c r="R57725" s="15">
        <v>4</v>
      </c>
    </row>
    <row r="57726" spans="18:18" x14ac:dyDescent="0.25">
      <c r="R57726" s="15">
        <v>4</v>
      </c>
    </row>
    <row r="57727" spans="18:18" x14ac:dyDescent="0.25">
      <c r="R57727" s="15">
        <v>4</v>
      </c>
    </row>
    <row r="57728" spans="18:18" x14ac:dyDescent="0.25">
      <c r="R57728" s="15">
        <v>4</v>
      </c>
    </row>
    <row r="57729" spans="18:18" x14ac:dyDescent="0.25">
      <c r="R57729" s="15">
        <v>4</v>
      </c>
    </row>
    <row r="57730" spans="18:18" x14ac:dyDescent="0.25">
      <c r="R57730" s="15">
        <v>4</v>
      </c>
    </row>
    <row r="57731" spans="18:18" x14ac:dyDescent="0.25">
      <c r="R57731" s="15">
        <v>4</v>
      </c>
    </row>
    <row r="57732" spans="18:18" x14ac:dyDescent="0.25">
      <c r="R57732" s="15">
        <v>3</v>
      </c>
    </row>
    <row r="57733" spans="18:18" x14ac:dyDescent="0.25">
      <c r="R57733" s="15">
        <v>3</v>
      </c>
    </row>
    <row r="57734" spans="18:18" x14ac:dyDescent="0.25">
      <c r="R57734" s="15">
        <v>3</v>
      </c>
    </row>
    <row r="57735" spans="18:18" x14ac:dyDescent="0.25">
      <c r="R57735" s="15">
        <v>3</v>
      </c>
    </row>
    <row r="57736" spans="18:18" x14ac:dyDescent="0.25">
      <c r="R57736" s="15">
        <v>3</v>
      </c>
    </row>
    <row r="57737" spans="18:18" x14ac:dyDescent="0.25">
      <c r="R57737" s="15">
        <v>5</v>
      </c>
    </row>
    <row r="57738" spans="18:18" x14ac:dyDescent="0.25">
      <c r="R57738" s="15">
        <v>5</v>
      </c>
    </row>
    <row r="57739" spans="18:18" x14ac:dyDescent="0.25">
      <c r="R57739" s="15">
        <v>5</v>
      </c>
    </row>
    <row r="57740" spans="18:18" x14ac:dyDescent="0.25">
      <c r="R57740" s="15">
        <v>5</v>
      </c>
    </row>
    <row r="57741" spans="18:18" x14ac:dyDescent="0.25">
      <c r="R57741" s="15">
        <v>5</v>
      </c>
    </row>
    <row r="57742" spans="18:18" x14ac:dyDescent="0.25">
      <c r="R57742" s="15">
        <v>5</v>
      </c>
    </row>
    <row r="57743" spans="18:18" x14ac:dyDescent="0.25">
      <c r="R57743" s="15">
        <v>3</v>
      </c>
    </row>
    <row r="57744" spans="18:18" x14ac:dyDescent="0.25">
      <c r="R57744" s="15">
        <v>3</v>
      </c>
    </row>
    <row r="57745" spans="18:18" x14ac:dyDescent="0.25">
      <c r="R57745" s="15">
        <v>3</v>
      </c>
    </row>
    <row r="57746" spans="18:18" x14ac:dyDescent="0.25">
      <c r="R57746" s="15">
        <v>3</v>
      </c>
    </row>
    <row r="57747" spans="18:18" x14ac:dyDescent="0.25">
      <c r="R57747" s="15">
        <v>3</v>
      </c>
    </row>
    <row r="57748" spans="18:18" x14ac:dyDescent="0.25">
      <c r="R57748" s="15">
        <v>3</v>
      </c>
    </row>
    <row r="57749" spans="18:18" x14ac:dyDescent="0.25">
      <c r="R57749" s="15">
        <v>3</v>
      </c>
    </row>
    <row r="57750" spans="18:18" x14ac:dyDescent="0.25">
      <c r="R57750" s="15">
        <v>3</v>
      </c>
    </row>
    <row r="57751" spans="18:18" x14ac:dyDescent="0.25">
      <c r="R57751" s="15">
        <v>3</v>
      </c>
    </row>
    <row r="57752" spans="18:18" x14ac:dyDescent="0.25">
      <c r="R57752" s="15">
        <v>3</v>
      </c>
    </row>
    <row r="57753" spans="18:18" x14ac:dyDescent="0.25">
      <c r="R57753" s="15">
        <v>3</v>
      </c>
    </row>
    <row r="57754" spans="18:18" x14ac:dyDescent="0.25">
      <c r="R57754" s="15">
        <v>3</v>
      </c>
    </row>
    <row r="57755" spans="18:18" x14ac:dyDescent="0.25">
      <c r="R57755" s="15">
        <v>3</v>
      </c>
    </row>
    <row r="57756" spans="18:18" x14ac:dyDescent="0.25">
      <c r="R57756" s="15">
        <v>3</v>
      </c>
    </row>
    <row r="57757" spans="18:18" x14ac:dyDescent="0.25">
      <c r="R57757" s="15">
        <v>3</v>
      </c>
    </row>
    <row r="57758" spans="18:18" x14ac:dyDescent="0.25">
      <c r="R57758" s="15">
        <v>3</v>
      </c>
    </row>
    <row r="57759" spans="18:18" x14ac:dyDescent="0.25">
      <c r="R57759" s="15">
        <v>3</v>
      </c>
    </row>
    <row r="57760" spans="18:18" x14ac:dyDescent="0.25">
      <c r="R57760" s="15">
        <v>3</v>
      </c>
    </row>
    <row r="57761" spans="18:18" x14ac:dyDescent="0.25">
      <c r="R57761" s="15">
        <v>3</v>
      </c>
    </row>
    <row r="57762" spans="18:18" x14ac:dyDescent="0.25">
      <c r="R57762" s="15">
        <v>3</v>
      </c>
    </row>
    <row r="57763" spans="18:18" x14ac:dyDescent="0.25">
      <c r="R57763" s="15">
        <v>3</v>
      </c>
    </row>
    <row r="57764" spans="18:18" x14ac:dyDescent="0.25">
      <c r="R57764" s="15">
        <v>3</v>
      </c>
    </row>
    <row r="57765" spans="18:18" x14ac:dyDescent="0.25">
      <c r="R57765" s="15">
        <v>3</v>
      </c>
    </row>
    <row r="57766" spans="18:18" x14ac:dyDescent="0.25">
      <c r="R57766" s="15">
        <v>3</v>
      </c>
    </row>
    <row r="57767" spans="18:18" x14ac:dyDescent="0.25">
      <c r="R57767" s="15">
        <v>3</v>
      </c>
    </row>
    <row r="57768" spans="18:18" x14ac:dyDescent="0.25">
      <c r="R57768" s="15">
        <v>1</v>
      </c>
    </row>
    <row r="57769" spans="18:18" x14ac:dyDescent="0.25">
      <c r="R57769" s="15">
        <v>1</v>
      </c>
    </row>
    <row r="57770" spans="18:18" x14ac:dyDescent="0.25">
      <c r="R57770" s="15">
        <v>1</v>
      </c>
    </row>
    <row r="57771" spans="18:18" x14ac:dyDescent="0.25">
      <c r="R57771" s="15">
        <v>1</v>
      </c>
    </row>
    <row r="57772" spans="18:18" x14ac:dyDescent="0.25">
      <c r="R57772" s="15">
        <v>1</v>
      </c>
    </row>
    <row r="57773" spans="18:18" x14ac:dyDescent="0.25">
      <c r="R57773" s="15">
        <v>1</v>
      </c>
    </row>
    <row r="57774" spans="18:18" x14ac:dyDescent="0.25">
      <c r="R57774" s="15">
        <v>1</v>
      </c>
    </row>
    <row r="57775" spans="18:18" x14ac:dyDescent="0.25">
      <c r="R57775" s="15">
        <v>1</v>
      </c>
    </row>
    <row r="57776" spans="18:18" x14ac:dyDescent="0.25">
      <c r="R57776" s="15">
        <v>1</v>
      </c>
    </row>
    <row r="57777" spans="18:18" x14ac:dyDescent="0.25">
      <c r="R57777" s="15">
        <v>1</v>
      </c>
    </row>
    <row r="57778" spans="18:18" x14ac:dyDescent="0.25">
      <c r="R57778" s="15">
        <v>1</v>
      </c>
    </row>
    <row r="57779" spans="18:18" x14ac:dyDescent="0.25">
      <c r="R57779" s="15">
        <v>1</v>
      </c>
    </row>
    <row r="57780" spans="18:18" x14ac:dyDescent="0.25">
      <c r="R57780" s="15">
        <v>1</v>
      </c>
    </row>
    <row r="57781" spans="18:18" x14ac:dyDescent="0.25">
      <c r="R57781" s="15">
        <v>1</v>
      </c>
    </row>
    <row r="57782" spans="18:18" x14ac:dyDescent="0.25">
      <c r="R57782" s="15">
        <v>1</v>
      </c>
    </row>
    <row r="57783" spans="18:18" x14ac:dyDescent="0.25">
      <c r="R57783" s="15">
        <v>1</v>
      </c>
    </row>
    <row r="57784" spans="18:18" x14ac:dyDescent="0.25">
      <c r="R57784" s="15">
        <v>1</v>
      </c>
    </row>
    <row r="57785" spans="18:18" x14ac:dyDescent="0.25">
      <c r="R57785" s="15">
        <v>1</v>
      </c>
    </row>
    <row r="57786" spans="18:18" x14ac:dyDescent="0.25">
      <c r="R57786" s="15">
        <v>1</v>
      </c>
    </row>
    <row r="57787" spans="18:18" x14ac:dyDescent="0.25">
      <c r="R57787" s="15">
        <v>1</v>
      </c>
    </row>
    <row r="57788" spans="18:18" x14ac:dyDescent="0.25">
      <c r="R57788" s="15">
        <v>1</v>
      </c>
    </row>
    <row r="57789" spans="18:18" x14ac:dyDescent="0.25">
      <c r="R57789" s="15">
        <v>1</v>
      </c>
    </row>
    <row r="57790" spans="18:18" x14ac:dyDescent="0.25">
      <c r="R57790" s="15">
        <v>1</v>
      </c>
    </row>
    <row r="57791" spans="18:18" x14ac:dyDescent="0.25">
      <c r="R57791" s="15">
        <v>1</v>
      </c>
    </row>
    <row r="57792" spans="18:18" x14ac:dyDescent="0.25">
      <c r="R57792" s="15">
        <v>1</v>
      </c>
    </row>
    <row r="57793" spans="18:18" x14ac:dyDescent="0.25">
      <c r="R57793" s="15">
        <v>1</v>
      </c>
    </row>
    <row r="57794" spans="18:18" x14ac:dyDescent="0.25">
      <c r="R57794" s="15">
        <v>1</v>
      </c>
    </row>
    <row r="57795" spans="18:18" x14ac:dyDescent="0.25">
      <c r="R57795" s="15">
        <v>1</v>
      </c>
    </row>
    <row r="57796" spans="18:18" x14ac:dyDescent="0.25">
      <c r="R57796" s="15">
        <v>1</v>
      </c>
    </row>
    <row r="57797" spans="18:18" x14ac:dyDescent="0.25">
      <c r="R57797" s="15">
        <v>1</v>
      </c>
    </row>
    <row r="57798" spans="18:18" x14ac:dyDescent="0.25">
      <c r="R57798" s="15">
        <v>1</v>
      </c>
    </row>
    <row r="57799" spans="18:18" x14ac:dyDescent="0.25">
      <c r="R57799" s="15">
        <v>1</v>
      </c>
    </row>
    <row r="57800" spans="18:18" x14ac:dyDescent="0.25">
      <c r="R57800" s="15">
        <v>1</v>
      </c>
    </row>
    <row r="57801" spans="18:18" x14ac:dyDescent="0.25">
      <c r="R57801" s="15">
        <v>1</v>
      </c>
    </row>
    <row r="57802" spans="18:18" x14ac:dyDescent="0.25">
      <c r="R57802" s="15">
        <v>1</v>
      </c>
    </row>
    <row r="57803" spans="18:18" x14ac:dyDescent="0.25">
      <c r="R57803" s="15">
        <v>1</v>
      </c>
    </row>
    <row r="57804" spans="18:18" x14ac:dyDescent="0.25">
      <c r="R57804" s="15">
        <v>1</v>
      </c>
    </row>
    <row r="57805" spans="18:18" x14ac:dyDescent="0.25">
      <c r="R57805" s="15">
        <v>1</v>
      </c>
    </row>
    <row r="57806" spans="18:18" x14ac:dyDescent="0.25">
      <c r="R57806" s="15">
        <v>1</v>
      </c>
    </row>
    <row r="57807" spans="18:18" x14ac:dyDescent="0.25">
      <c r="R57807" s="15">
        <v>1</v>
      </c>
    </row>
    <row r="57808" spans="18:18" x14ac:dyDescent="0.25">
      <c r="R57808" s="15">
        <v>1</v>
      </c>
    </row>
    <row r="57809" spans="18:18" x14ac:dyDescent="0.25">
      <c r="R57809" s="15">
        <v>1</v>
      </c>
    </row>
    <row r="57810" spans="18:18" x14ac:dyDescent="0.25">
      <c r="R57810" s="15">
        <v>1</v>
      </c>
    </row>
    <row r="57811" spans="18:18" x14ac:dyDescent="0.25">
      <c r="R57811" s="15">
        <v>1</v>
      </c>
    </row>
    <row r="57812" spans="18:18" x14ac:dyDescent="0.25">
      <c r="R57812" s="15">
        <v>1</v>
      </c>
    </row>
    <row r="57813" spans="18:18" x14ac:dyDescent="0.25">
      <c r="R57813" s="15">
        <v>1</v>
      </c>
    </row>
    <row r="57814" spans="18:18" x14ac:dyDescent="0.25">
      <c r="R57814" s="15">
        <v>1</v>
      </c>
    </row>
    <row r="57815" spans="18:18" x14ac:dyDescent="0.25">
      <c r="R57815" s="15">
        <v>1</v>
      </c>
    </row>
    <row r="57816" spans="18:18" x14ac:dyDescent="0.25">
      <c r="R57816" s="15">
        <v>1</v>
      </c>
    </row>
    <row r="57817" spans="18:18" x14ac:dyDescent="0.25">
      <c r="R57817" s="15">
        <v>1</v>
      </c>
    </row>
    <row r="57818" spans="18:18" x14ac:dyDescent="0.25">
      <c r="R57818" s="15">
        <v>1</v>
      </c>
    </row>
    <row r="57819" spans="18:18" x14ac:dyDescent="0.25">
      <c r="R57819" s="15">
        <v>1</v>
      </c>
    </row>
    <row r="57820" spans="18:18" x14ac:dyDescent="0.25">
      <c r="R57820" s="15">
        <v>1</v>
      </c>
    </row>
    <row r="57821" spans="18:18" x14ac:dyDescent="0.25">
      <c r="R57821" s="15">
        <v>1</v>
      </c>
    </row>
    <row r="57822" spans="18:18" x14ac:dyDescent="0.25">
      <c r="R57822" s="15">
        <v>1</v>
      </c>
    </row>
    <row r="57823" spans="18:18" x14ac:dyDescent="0.25">
      <c r="R57823" s="15">
        <v>1</v>
      </c>
    </row>
    <row r="57824" spans="18:18" x14ac:dyDescent="0.25">
      <c r="R57824" s="15">
        <v>1</v>
      </c>
    </row>
    <row r="57825" spans="18:18" x14ac:dyDescent="0.25">
      <c r="R57825" s="15">
        <v>1</v>
      </c>
    </row>
    <row r="57826" spans="18:18" x14ac:dyDescent="0.25">
      <c r="R57826" s="15">
        <v>1</v>
      </c>
    </row>
    <row r="57827" spans="18:18" x14ac:dyDescent="0.25">
      <c r="R57827" s="15">
        <v>1</v>
      </c>
    </row>
    <row r="57828" spans="18:18" x14ac:dyDescent="0.25">
      <c r="R57828" s="15">
        <v>1</v>
      </c>
    </row>
    <row r="57829" spans="18:18" x14ac:dyDescent="0.25">
      <c r="R57829" s="15">
        <v>1</v>
      </c>
    </row>
    <row r="57830" spans="18:18" x14ac:dyDescent="0.25">
      <c r="R57830" s="15">
        <v>1</v>
      </c>
    </row>
    <row r="57831" spans="18:18" x14ac:dyDescent="0.25">
      <c r="R57831" s="15">
        <v>1</v>
      </c>
    </row>
    <row r="57832" spans="18:18" x14ac:dyDescent="0.25">
      <c r="R57832" s="15">
        <v>1</v>
      </c>
    </row>
    <row r="57833" spans="18:18" x14ac:dyDescent="0.25">
      <c r="R57833" s="15">
        <v>1</v>
      </c>
    </row>
    <row r="57834" spans="18:18" x14ac:dyDescent="0.25">
      <c r="R57834" s="15">
        <v>1</v>
      </c>
    </row>
    <row r="57835" spans="18:18" x14ac:dyDescent="0.25">
      <c r="R57835" s="15">
        <v>1</v>
      </c>
    </row>
    <row r="57836" spans="18:18" x14ac:dyDescent="0.25">
      <c r="R57836" s="15">
        <v>2</v>
      </c>
    </row>
    <row r="57837" spans="18:18" x14ac:dyDescent="0.25">
      <c r="R57837" s="15">
        <v>2</v>
      </c>
    </row>
    <row r="57838" spans="18:18" x14ac:dyDescent="0.25">
      <c r="R57838" s="15">
        <v>2</v>
      </c>
    </row>
    <row r="57839" spans="18:18" x14ac:dyDescent="0.25">
      <c r="R57839" s="15">
        <v>2</v>
      </c>
    </row>
    <row r="57840" spans="18:18" x14ac:dyDescent="0.25">
      <c r="R57840" s="15">
        <v>2</v>
      </c>
    </row>
    <row r="57841" spans="18:18" x14ac:dyDescent="0.25">
      <c r="R57841" s="15">
        <v>2</v>
      </c>
    </row>
    <row r="57842" spans="18:18" x14ac:dyDescent="0.25">
      <c r="R57842" s="15">
        <v>2</v>
      </c>
    </row>
    <row r="57843" spans="18:18" x14ac:dyDescent="0.25">
      <c r="R57843" s="15">
        <v>2</v>
      </c>
    </row>
    <row r="57844" spans="18:18" x14ac:dyDescent="0.25">
      <c r="R57844" s="15">
        <v>2</v>
      </c>
    </row>
    <row r="57845" spans="18:18" x14ac:dyDescent="0.25">
      <c r="R57845" s="15">
        <v>2</v>
      </c>
    </row>
    <row r="57846" spans="18:18" x14ac:dyDescent="0.25">
      <c r="R57846" s="15">
        <v>2</v>
      </c>
    </row>
    <row r="57847" spans="18:18" x14ac:dyDescent="0.25">
      <c r="R57847" s="15">
        <v>2</v>
      </c>
    </row>
    <row r="57848" spans="18:18" x14ac:dyDescent="0.25">
      <c r="R57848" s="15">
        <v>2</v>
      </c>
    </row>
    <row r="57849" spans="18:18" x14ac:dyDescent="0.25">
      <c r="R57849" s="15">
        <v>1</v>
      </c>
    </row>
    <row r="57850" spans="18:18" x14ac:dyDescent="0.25">
      <c r="R57850" s="15">
        <v>1</v>
      </c>
    </row>
    <row r="57851" spans="18:18" x14ac:dyDescent="0.25">
      <c r="R57851" s="15">
        <v>1</v>
      </c>
    </row>
    <row r="57852" spans="18:18" x14ac:dyDescent="0.25">
      <c r="R57852" s="15">
        <v>1</v>
      </c>
    </row>
    <row r="57853" spans="18:18" x14ac:dyDescent="0.25">
      <c r="R57853" s="15">
        <v>1</v>
      </c>
    </row>
    <row r="57854" spans="18:18" x14ac:dyDescent="0.25">
      <c r="R57854" s="15">
        <v>1</v>
      </c>
    </row>
    <row r="57855" spans="18:18" x14ac:dyDescent="0.25">
      <c r="R57855" s="15">
        <v>1</v>
      </c>
    </row>
    <row r="57856" spans="18:18" x14ac:dyDescent="0.25">
      <c r="R57856" s="15">
        <v>1</v>
      </c>
    </row>
    <row r="57857" spans="18:18" x14ac:dyDescent="0.25">
      <c r="R57857" s="15">
        <v>1</v>
      </c>
    </row>
    <row r="57858" spans="18:18" x14ac:dyDescent="0.25">
      <c r="R57858" s="15">
        <v>1</v>
      </c>
    </row>
    <row r="57859" spans="18:18" x14ac:dyDescent="0.25">
      <c r="R57859" s="15">
        <v>1</v>
      </c>
    </row>
    <row r="57860" spans="18:18" x14ac:dyDescent="0.25">
      <c r="R57860" s="15">
        <v>1</v>
      </c>
    </row>
    <row r="57861" spans="18:18" x14ac:dyDescent="0.25">
      <c r="R57861" s="15">
        <v>1</v>
      </c>
    </row>
    <row r="57862" spans="18:18" x14ac:dyDescent="0.25">
      <c r="R57862" s="15">
        <v>1</v>
      </c>
    </row>
    <row r="57863" spans="18:18" x14ac:dyDescent="0.25">
      <c r="R57863" s="15">
        <v>1</v>
      </c>
    </row>
    <row r="57864" spans="18:18" x14ac:dyDescent="0.25">
      <c r="R57864" s="15">
        <v>1</v>
      </c>
    </row>
    <row r="57865" spans="18:18" x14ac:dyDescent="0.25">
      <c r="R57865" s="15">
        <v>1</v>
      </c>
    </row>
    <row r="57866" spans="18:18" x14ac:dyDescent="0.25">
      <c r="R57866" s="15">
        <v>1</v>
      </c>
    </row>
    <row r="57867" spans="18:18" x14ac:dyDescent="0.25">
      <c r="R57867" s="15">
        <v>1</v>
      </c>
    </row>
    <row r="57868" spans="18:18" x14ac:dyDescent="0.25">
      <c r="R57868" s="15">
        <v>1</v>
      </c>
    </row>
    <row r="57869" spans="18:18" x14ac:dyDescent="0.25">
      <c r="R57869" s="15">
        <v>1</v>
      </c>
    </row>
    <row r="57870" spans="18:18" x14ac:dyDescent="0.25">
      <c r="R57870" s="15">
        <v>1</v>
      </c>
    </row>
    <row r="57871" spans="18:18" x14ac:dyDescent="0.25">
      <c r="R57871" s="15">
        <v>1</v>
      </c>
    </row>
    <row r="57872" spans="18:18" x14ac:dyDescent="0.25">
      <c r="R57872" s="15">
        <v>1</v>
      </c>
    </row>
    <row r="57873" spans="18:18" x14ac:dyDescent="0.25">
      <c r="R57873" s="15">
        <v>1</v>
      </c>
    </row>
    <row r="57874" spans="18:18" x14ac:dyDescent="0.25">
      <c r="R57874" s="15">
        <v>1</v>
      </c>
    </row>
    <row r="57875" spans="18:18" x14ac:dyDescent="0.25">
      <c r="R57875" s="15">
        <v>1</v>
      </c>
    </row>
    <row r="57876" spans="18:18" x14ac:dyDescent="0.25">
      <c r="R57876" s="15">
        <v>1</v>
      </c>
    </row>
    <row r="57877" spans="18:18" x14ac:dyDescent="0.25">
      <c r="R57877" s="15">
        <v>1</v>
      </c>
    </row>
    <row r="57878" spans="18:18" x14ac:dyDescent="0.25">
      <c r="R57878" s="15">
        <v>2</v>
      </c>
    </row>
    <row r="57879" spans="18:18" x14ac:dyDescent="0.25">
      <c r="R57879" s="15">
        <v>2</v>
      </c>
    </row>
    <row r="57880" spans="18:18" x14ac:dyDescent="0.25">
      <c r="R57880" s="15">
        <v>2</v>
      </c>
    </row>
    <row r="57881" spans="18:18" x14ac:dyDescent="0.25">
      <c r="R57881" s="15">
        <v>2</v>
      </c>
    </row>
    <row r="57882" spans="18:18" x14ac:dyDescent="0.25">
      <c r="R57882" s="15">
        <v>2</v>
      </c>
    </row>
    <row r="57883" spans="18:18" x14ac:dyDescent="0.25">
      <c r="R57883" s="15">
        <v>2</v>
      </c>
    </row>
    <row r="57884" spans="18:18" x14ac:dyDescent="0.25">
      <c r="R57884" s="15">
        <v>2</v>
      </c>
    </row>
    <row r="57885" spans="18:18" x14ac:dyDescent="0.25">
      <c r="R57885" s="15">
        <v>2</v>
      </c>
    </row>
    <row r="57886" spans="18:18" x14ac:dyDescent="0.25">
      <c r="R57886" s="15">
        <v>2</v>
      </c>
    </row>
    <row r="57887" spans="18:18" x14ac:dyDescent="0.25">
      <c r="R57887" s="15">
        <v>2</v>
      </c>
    </row>
    <row r="57888" spans="18:18" x14ac:dyDescent="0.25">
      <c r="R57888" s="15">
        <v>2</v>
      </c>
    </row>
    <row r="57889" spans="18:18" x14ac:dyDescent="0.25">
      <c r="R57889" s="15">
        <v>2</v>
      </c>
    </row>
    <row r="57890" spans="18:18" x14ac:dyDescent="0.25">
      <c r="R57890" s="15">
        <v>2</v>
      </c>
    </row>
    <row r="57891" spans="18:18" x14ac:dyDescent="0.25">
      <c r="R57891" s="15">
        <v>2</v>
      </c>
    </row>
    <row r="57892" spans="18:18" x14ac:dyDescent="0.25">
      <c r="R57892" s="15">
        <v>2</v>
      </c>
    </row>
    <row r="57893" spans="18:18" x14ac:dyDescent="0.25">
      <c r="R57893" s="15">
        <v>2</v>
      </c>
    </row>
    <row r="57894" spans="18:18" x14ac:dyDescent="0.25">
      <c r="R57894" s="15">
        <v>2</v>
      </c>
    </row>
    <row r="57895" spans="18:18" x14ac:dyDescent="0.25">
      <c r="R57895" s="15">
        <v>2</v>
      </c>
    </row>
    <row r="57896" spans="18:18" x14ac:dyDescent="0.25">
      <c r="R57896" s="15">
        <v>2</v>
      </c>
    </row>
    <row r="57897" spans="18:18" x14ac:dyDescent="0.25">
      <c r="R57897" s="15">
        <v>2</v>
      </c>
    </row>
    <row r="57898" spans="18:18" x14ac:dyDescent="0.25">
      <c r="R57898" s="15">
        <v>2</v>
      </c>
    </row>
    <row r="57899" spans="18:18" x14ac:dyDescent="0.25">
      <c r="R57899" s="15">
        <v>2</v>
      </c>
    </row>
    <row r="57900" spans="18:18" x14ac:dyDescent="0.25">
      <c r="R57900" s="15">
        <v>2</v>
      </c>
    </row>
    <row r="57901" spans="18:18" x14ac:dyDescent="0.25">
      <c r="R57901" s="15">
        <v>2</v>
      </c>
    </row>
    <row r="57902" spans="18:18" x14ac:dyDescent="0.25">
      <c r="R57902" s="15">
        <v>2</v>
      </c>
    </row>
    <row r="57903" spans="18:18" x14ac:dyDescent="0.25">
      <c r="R57903" s="15">
        <v>2</v>
      </c>
    </row>
    <row r="57904" spans="18:18" x14ac:dyDescent="0.25">
      <c r="R57904" s="15">
        <v>2</v>
      </c>
    </row>
    <row r="57905" spans="18:18" x14ac:dyDescent="0.25">
      <c r="R57905" s="15">
        <v>2</v>
      </c>
    </row>
    <row r="57906" spans="18:18" x14ac:dyDescent="0.25">
      <c r="R57906" s="15">
        <v>1</v>
      </c>
    </row>
    <row r="57907" spans="18:18" x14ac:dyDescent="0.25">
      <c r="R57907" s="15">
        <v>1</v>
      </c>
    </row>
    <row r="57908" spans="18:18" x14ac:dyDescent="0.25">
      <c r="R57908" s="15">
        <v>1</v>
      </c>
    </row>
    <row r="57909" spans="18:18" x14ac:dyDescent="0.25">
      <c r="R57909" s="15">
        <v>1</v>
      </c>
    </row>
    <row r="57910" spans="18:18" x14ac:dyDescent="0.25">
      <c r="R57910" s="15">
        <v>1</v>
      </c>
    </row>
    <row r="57911" spans="18:18" x14ac:dyDescent="0.25">
      <c r="R57911" s="15">
        <v>1</v>
      </c>
    </row>
    <row r="57912" spans="18:18" x14ac:dyDescent="0.25">
      <c r="R57912" s="15">
        <v>1</v>
      </c>
    </row>
    <row r="57913" spans="18:18" x14ac:dyDescent="0.25">
      <c r="R57913" s="15">
        <v>1</v>
      </c>
    </row>
    <row r="57914" spans="18:18" x14ac:dyDescent="0.25">
      <c r="R57914" s="15">
        <v>1</v>
      </c>
    </row>
    <row r="57915" spans="18:18" x14ac:dyDescent="0.25">
      <c r="R57915" s="15">
        <v>1</v>
      </c>
    </row>
    <row r="57916" spans="18:18" x14ac:dyDescent="0.25">
      <c r="R57916" s="15">
        <v>1</v>
      </c>
    </row>
    <row r="57917" spans="18:18" x14ac:dyDescent="0.25">
      <c r="R57917" s="15">
        <v>1</v>
      </c>
    </row>
    <row r="57918" spans="18:18" x14ac:dyDescent="0.25">
      <c r="R57918" s="15">
        <v>1</v>
      </c>
    </row>
    <row r="57919" spans="18:18" x14ac:dyDescent="0.25">
      <c r="R57919" s="15">
        <v>1</v>
      </c>
    </row>
    <row r="57920" spans="18:18" x14ac:dyDescent="0.25">
      <c r="R57920" s="15">
        <v>1</v>
      </c>
    </row>
    <row r="57921" spans="18:18" x14ac:dyDescent="0.25">
      <c r="R57921" s="15">
        <v>1</v>
      </c>
    </row>
    <row r="57922" spans="18:18" x14ac:dyDescent="0.25">
      <c r="R57922" s="15">
        <v>1</v>
      </c>
    </row>
    <row r="57923" spans="18:18" x14ac:dyDescent="0.25">
      <c r="R57923" s="15">
        <v>1</v>
      </c>
    </row>
    <row r="57924" spans="18:18" x14ac:dyDescent="0.25">
      <c r="R57924" s="15">
        <v>1</v>
      </c>
    </row>
    <row r="57925" spans="18:18" x14ac:dyDescent="0.25">
      <c r="R57925" s="15">
        <v>1</v>
      </c>
    </row>
    <row r="57926" spans="18:18" x14ac:dyDescent="0.25">
      <c r="R57926" s="15">
        <v>1</v>
      </c>
    </row>
    <row r="57927" spans="18:18" x14ac:dyDescent="0.25">
      <c r="R57927" s="15">
        <v>1</v>
      </c>
    </row>
    <row r="57928" spans="18:18" x14ac:dyDescent="0.25">
      <c r="R57928" s="15">
        <v>1</v>
      </c>
    </row>
    <row r="57929" spans="18:18" x14ac:dyDescent="0.25">
      <c r="R57929" s="15">
        <v>1</v>
      </c>
    </row>
    <row r="57930" spans="18:18" x14ac:dyDescent="0.25">
      <c r="R57930" s="15">
        <v>1</v>
      </c>
    </row>
    <row r="57931" spans="18:18" x14ac:dyDescent="0.25">
      <c r="R57931" s="15">
        <v>1</v>
      </c>
    </row>
    <row r="57932" spans="18:18" x14ac:dyDescent="0.25">
      <c r="R57932" s="15">
        <v>1</v>
      </c>
    </row>
    <row r="57933" spans="18:18" x14ac:dyDescent="0.25">
      <c r="R57933" s="15">
        <v>1</v>
      </c>
    </row>
    <row r="57934" spans="18:18" x14ac:dyDescent="0.25">
      <c r="R57934" s="15">
        <v>1</v>
      </c>
    </row>
    <row r="57935" spans="18:18" x14ac:dyDescent="0.25">
      <c r="R57935" s="15">
        <v>1</v>
      </c>
    </row>
    <row r="57936" spans="18:18" x14ac:dyDescent="0.25">
      <c r="R57936" s="15">
        <v>1</v>
      </c>
    </row>
    <row r="57937" spans="18:18" x14ac:dyDescent="0.25">
      <c r="R57937" s="15">
        <v>1</v>
      </c>
    </row>
    <row r="57938" spans="18:18" x14ac:dyDescent="0.25">
      <c r="R57938" s="15">
        <v>1</v>
      </c>
    </row>
    <row r="57939" spans="18:18" x14ac:dyDescent="0.25">
      <c r="R57939" s="15">
        <v>1</v>
      </c>
    </row>
    <row r="57940" spans="18:18" x14ac:dyDescent="0.25">
      <c r="R57940" s="15">
        <v>1</v>
      </c>
    </row>
    <row r="57941" spans="18:18" x14ac:dyDescent="0.25">
      <c r="R57941" s="15">
        <v>1</v>
      </c>
    </row>
    <row r="57942" spans="18:18" x14ac:dyDescent="0.25">
      <c r="R57942" s="15">
        <v>1</v>
      </c>
    </row>
    <row r="57943" spans="18:18" x14ac:dyDescent="0.25">
      <c r="R57943" s="15">
        <v>1</v>
      </c>
    </row>
    <row r="57944" spans="18:18" x14ac:dyDescent="0.25">
      <c r="R57944" s="15">
        <v>1</v>
      </c>
    </row>
    <row r="57945" spans="18:18" x14ac:dyDescent="0.25">
      <c r="R57945" s="15">
        <v>1</v>
      </c>
    </row>
    <row r="57946" spans="18:18" x14ac:dyDescent="0.25">
      <c r="R57946" s="15">
        <v>1</v>
      </c>
    </row>
    <row r="57947" spans="18:18" x14ac:dyDescent="0.25">
      <c r="R57947" s="15">
        <v>1</v>
      </c>
    </row>
    <row r="57948" spans="18:18" x14ac:dyDescent="0.25">
      <c r="R57948" s="15">
        <v>1</v>
      </c>
    </row>
    <row r="57949" spans="18:18" x14ac:dyDescent="0.25">
      <c r="R57949" s="15">
        <v>1</v>
      </c>
    </row>
    <row r="57950" spans="18:18" x14ac:dyDescent="0.25">
      <c r="R57950" s="15">
        <v>1</v>
      </c>
    </row>
    <row r="57951" spans="18:18" x14ac:dyDescent="0.25">
      <c r="R57951" s="15">
        <v>1</v>
      </c>
    </row>
    <row r="57952" spans="18:18" x14ac:dyDescent="0.25">
      <c r="R57952" s="15">
        <v>1</v>
      </c>
    </row>
    <row r="57953" spans="18:18" x14ac:dyDescent="0.25">
      <c r="R57953" s="15">
        <v>3</v>
      </c>
    </row>
    <row r="57954" spans="18:18" x14ac:dyDescent="0.25">
      <c r="R57954" s="15">
        <v>3</v>
      </c>
    </row>
    <row r="57955" spans="18:18" x14ac:dyDescent="0.25">
      <c r="R57955" s="15">
        <v>3</v>
      </c>
    </row>
    <row r="57956" spans="18:18" x14ac:dyDescent="0.25">
      <c r="R57956" s="15">
        <v>3</v>
      </c>
    </row>
    <row r="57957" spans="18:18" x14ac:dyDescent="0.25">
      <c r="R57957" s="15">
        <v>3</v>
      </c>
    </row>
    <row r="57958" spans="18:18" x14ac:dyDescent="0.25">
      <c r="R57958" s="15">
        <v>3</v>
      </c>
    </row>
    <row r="57959" spans="18:18" x14ac:dyDescent="0.25">
      <c r="R57959" s="15">
        <v>3</v>
      </c>
    </row>
    <row r="57960" spans="18:18" x14ac:dyDescent="0.25">
      <c r="R57960" s="15">
        <v>3</v>
      </c>
    </row>
    <row r="57961" spans="18:18" x14ac:dyDescent="0.25">
      <c r="R57961" s="15">
        <v>3</v>
      </c>
    </row>
    <row r="57962" spans="18:18" x14ac:dyDescent="0.25">
      <c r="R57962" s="15">
        <v>3</v>
      </c>
    </row>
    <row r="57963" spans="18:18" x14ac:dyDescent="0.25">
      <c r="R57963" s="15">
        <v>3</v>
      </c>
    </row>
    <row r="57964" spans="18:18" x14ac:dyDescent="0.25">
      <c r="R57964" s="15">
        <v>3</v>
      </c>
    </row>
    <row r="57965" spans="18:18" x14ac:dyDescent="0.25">
      <c r="R57965" s="15">
        <v>3</v>
      </c>
    </row>
    <row r="57966" spans="18:18" x14ac:dyDescent="0.25">
      <c r="R57966" s="15">
        <v>3</v>
      </c>
    </row>
    <row r="57967" spans="18:18" x14ac:dyDescent="0.25">
      <c r="R57967" s="15">
        <v>3</v>
      </c>
    </row>
    <row r="57968" spans="18:18" x14ac:dyDescent="0.25">
      <c r="R57968" s="15">
        <v>3</v>
      </c>
    </row>
    <row r="57969" spans="18:18" x14ac:dyDescent="0.25">
      <c r="R57969" s="15">
        <v>3</v>
      </c>
    </row>
    <row r="57970" spans="18:18" x14ac:dyDescent="0.25">
      <c r="R57970" s="15">
        <v>3</v>
      </c>
    </row>
    <row r="57971" spans="18:18" x14ac:dyDescent="0.25">
      <c r="R57971" s="15">
        <v>3</v>
      </c>
    </row>
    <row r="57972" spans="18:18" x14ac:dyDescent="0.25">
      <c r="R57972" s="15">
        <v>3</v>
      </c>
    </row>
    <row r="57973" spans="18:18" x14ac:dyDescent="0.25">
      <c r="R57973" s="15">
        <v>3</v>
      </c>
    </row>
    <row r="57974" spans="18:18" x14ac:dyDescent="0.25">
      <c r="R57974" s="15">
        <v>3</v>
      </c>
    </row>
    <row r="57975" spans="18:18" x14ac:dyDescent="0.25">
      <c r="R57975" s="15">
        <v>3</v>
      </c>
    </row>
    <row r="57976" spans="18:18" x14ac:dyDescent="0.25">
      <c r="R57976" s="15">
        <v>3</v>
      </c>
    </row>
    <row r="57977" spans="18:18" x14ac:dyDescent="0.25">
      <c r="R57977" s="15">
        <v>3</v>
      </c>
    </row>
    <row r="57978" spans="18:18" x14ac:dyDescent="0.25">
      <c r="R57978" s="15">
        <v>3</v>
      </c>
    </row>
    <row r="57979" spans="18:18" x14ac:dyDescent="0.25">
      <c r="R57979" s="15">
        <v>3</v>
      </c>
    </row>
    <row r="57980" spans="18:18" x14ac:dyDescent="0.25">
      <c r="R57980" s="15">
        <v>3</v>
      </c>
    </row>
    <row r="57981" spans="18:18" x14ac:dyDescent="0.25">
      <c r="R57981" s="15">
        <v>3</v>
      </c>
    </row>
    <row r="57982" spans="18:18" x14ac:dyDescent="0.25">
      <c r="R57982" s="15">
        <v>3</v>
      </c>
    </row>
    <row r="57983" spans="18:18" x14ac:dyDescent="0.25">
      <c r="R57983" s="15">
        <v>3</v>
      </c>
    </row>
    <row r="57984" spans="18:18" x14ac:dyDescent="0.25">
      <c r="R57984" s="15">
        <v>3</v>
      </c>
    </row>
    <row r="57985" spans="18:18" x14ac:dyDescent="0.25">
      <c r="R57985" s="15">
        <v>3</v>
      </c>
    </row>
    <row r="57986" spans="18:18" x14ac:dyDescent="0.25">
      <c r="R57986" s="15">
        <v>3</v>
      </c>
    </row>
    <row r="57987" spans="18:18" x14ac:dyDescent="0.25">
      <c r="R57987" s="15">
        <v>3</v>
      </c>
    </row>
    <row r="57988" spans="18:18" x14ac:dyDescent="0.25">
      <c r="R57988" s="15">
        <v>3</v>
      </c>
    </row>
    <row r="57989" spans="18:18" x14ac:dyDescent="0.25">
      <c r="R57989" s="15">
        <v>3</v>
      </c>
    </row>
    <row r="57990" spans="18:18" x14ac:dyDescent="0.25">
      <c r="R57990" s="15">
        <v>3</v>
      </c>
    </row>
    <row r="57991" spans="18:18" x14ac:dyDescent="0.25">
      <c r="R57991" s="15">
        <v>3</v>
      </c>
    </row>
    <row r="57992" spans="18:18" x14ac:dyDescent="0.25">
      <c r="R57992" s="15">
        <v>3</v>
      </c>
    </row>
    <row r="57993" spans="18:18" x14ac:dyDescent="0.25">
      <c r="R57993" s="15">
        <v>3</v>
      </c>
    </row>
    <row r="57994" spans="18:18" x14ac:dyDescent="0.25">
      <c r="R57994" s="15">
        <v>3</v>
      </c>
    </row>
    <row r="57995" spans="18:18" x14ac:dyDescent="0.25">
      <c r="R57995" s="15">
        <v>3</v>
      </c>
    </row>
    <row r="57996" spans="18:18" x14ac:dyDescent="0.25">
      <c r="R57996" s="15">
        <v>3</v>
      </c>
    </row>
    <row r="57997" spans="18:18" x14ac:dyDescent="0.25">
      <c r="R57997" s="15">
        <v>3</v>
      </c>
    </row>
    <row r="57998" spans="18:18" x14ac:dyDescent="0.25">
      <c r="R57998" s="15">
        <v>3</v>
      </c>
    </row>
    <row r="57999" spans="18:18" x14ac:dyDescent="0.25">
      <c r="R57999" s="15">
        <v>3</v>
      </c>
    </row>
    <row r="58000" spans="18:18" x14ac:dyDescent="0.25">
      <c r="R58000" s="15">
        <v>3</v>
      </c>
    </row>
    <row r="58001" spans="18:18" x14ac:dyDescent="0.25">
      <c r="R58001" s="15">
        <v>3</v>
      </c>
    </row>
    <row r="58002" spans="18:18" x14ac:dyDescent="0.25">
      <c r="R58002" s="15">
        <v>3</v>
      </c>
    </row>
    <row r="58003" spans="18:18" x14ac:dyDescent="0.25">
      <c r="R58003" s="15">
        <v>3</v>
      </c>
    </row>
    <row r="58004" spans="18:18" x14ac:dyDescent="0.25">
      <c r="R58004" s="15">
        <v>3</v>
      </c>
    </row>
    <row r="58005" spans="18:18" x14ac:dyDescent="0.25">
      <c r="R58005" s="15">
        <v>3</v>
      </c>
    </row>
    <row r="58006" spans="18:18" x14ac:dyDescent="0.25">
      <c r="R58006" s="15">
        <v>3</v>
      </c>
    </row>
    <row r="58007" spans="18:18" x14ac:dyDescent="0.25">
      <c r="R58007" s="15">
        <v>3</v>
      </c>
    </row>
    <row r="58008" spans="18:18" x14ac:dyDescent="0.25">
      <c r="R58008" s="15">
        <v>3</v>
      </c>
    </row>
    <row r="58009" spans="18:18" x14ac:dyDescent="0.25">
      <c r="R58009" s="15">
        <v>3</v>
      </c>
    </row>
    <row r="58010" spans="18:18" x14ac:dyDescent="0.25">
      <c r="R58010" s="15">
        <v>3</v>
      </c>
    </row>
    <row r="58011" spans="18:18" x14ac:dyDescent="0.25">
      <c r="R58011" s="15">
        <v>3</v>
      </c>
    </row>
    <row r="58012" spans="18:18" x14ac:dyDescent="0.25">
      <c r="R58012" s="15">
        <v>3</v>
      </c>
    </row>
    <row r="58013" spans="18:18" x14ac:dyDescent="0.25">
      <c r="R58013" s="15">
        <v>3</v>
      </c>
    </row>
    <row r="58014" spans="18:18" x14ac:dyDescent="0.25">
      <c r="R58014" s="15">
        <v>3</v>
      </c>
    </row>
    <row r="58015" spans="18:18" x14ac:dyDescent="0.25">
      <c r="R58015" s="15">
        <v>3</v>
      </c>
    </row>
    <row r="58016" spans="18:18" x14ac:dyDescent="0.25">
      <c r="R58016" s="15">
        <v>3</v>
      </c>
    </row>
    <row r="58017" spans="18:18" x14ac:dyDescent="0.25">
      <c r="R58017" s="15">
        <v>3</v>
      </c>
    </row>
    <row r="58018" spans="18:18" x14ac:dyDescent="0.25">
      <c r="R58018" s="15">
        <v>3</v>
      </c>
    </row>
    <row r="58019" spans="18:18" x14ac:dyDescent="0.25">
      <c r="R58019" s="15">
        <v>3</v>
      </c>
    </row>
    <row r="58020" spans="18:18" x14ac:dyDescent="0.25">
      <c r="R58020" s="15">
        <v>3</v>
      </c>
    </row>
    <row r="58021" spans="18:18" x14ac:dyDescent="0.25">
      <c r="R58021" s="15">
        <v>3</v>
      </c>
    </row>
    <row r="58022" spans="18:18" x14ac:dyDescent="0.25">
      <c r="R58022" s="15">
        <v>3</v>
      </c>
    </row>
    <row r="58023" spans="18:18" x14ac:dyDescent="0.25">
      <c r="R58023" s="15">
        <v>3</v>
      </c>
    </row>
    <row r="58024" spans="18:18" x14ac:dyDescent="0.25">
      <c r="R58024" s="15">
        <v>3</v>
      </c>
    </row>
    <row r="58025" spans="18:18" x14ac:dyDescent="0.25">
      <c r="R58025" s="15">
        <v>3</v>
      </c>
    </row>
    <row r="58026" spans="18:18" x14ac:dyDescent="0.25">
      <c r="R58026" s="15">
        <v>3</v>
      </c>
    </row>
    <row r="58027" spans="18:18" x14ac:dyDescent="0.25">
      <c r="R58027" s="15">
        <v>3</v>
      </c>
    </row>
    <row r="58028" spans="18:18" x14ac:dyDescent="0.25">
      <c r="R58028" s="15">
        <v>3</v>
      </c>
    </row>
    <row r="58029" spans="18:18" x14ac:dyDescent="0.25">
      <c r="R58029" s="15">
        <v>3</v>
      </c>
    </row>
    <row r="58030" spans="18:18" x14ac:dyDescent="0.25">
      <c r="R58030" s="15">
        <v>3</v>
      </c>
    </row>
    <row r="58031" spans="18:18" x14ac:dyDescent="0.25">
      <c r="R58031" s="15">
        <v>3</v>
      </c>
    </row>
    <row r="58032" spans="18:18" x14ac:dyDescent="0.25">
      <c r="R58032" s="15">
        <v>3</v>
      </c>
    </row>
    <row r="58033" spans="18:18" x14ac:dyDescent="0.25">
      <c r="R58033" s="15">
        <v>3</v>
      </c>
    </row>
    <row r="58034" spans="18:18" x14ac:dyDescent="0.25">
      <c r="R58034" s="15">
        <v>3</v>
      </c>
    </row>
    <row r="58035" spans="18:18" x14ac:dyDescent="0.25">
      <c r="R58035" s="15">
        <v>3</v>
      </c>
    </row>
    <row r="58036" spans="18:18" x14ac:dyDescent="0.25">
      <c r="R58036" s="15">
        <v>3</v>
      </c>
    </row>
    <row r="58037" spans="18:18" x14ac:dyDescent="0.25">
      <c r="R58037" s="15">
        <v>3</v>
      </c>
    </row>
    <row r="58038" spans="18:18" x14ac:dyDescent="0.25">
      <c r="R58038" s="15">
        <v>3</v>
      </c>
    </row>
    <row r="58039" spans="18:18" x14ac:dyDescent="0.25">
      <c r="R58039" s="15">
        <v>3</v>
      </c>
    </row>
    <row r="58040" spans="18:18" x14ac:dyDescent="0.25">
      <c r="R58040" s="15">
        <v>3</v>
      </c>
    </row>
    <row r="58041" spans="18:18" x14ac:dyDescent="0.25">
      <c r="R58041" s="15">
        <v>3</v>
      </c>
    </row>
    <row r="58042" spans="18:18" x14ac:dyDescent="0.25">
      <c r="R58042" s="15">
        <v>3</v>
      </c>
    </row>
    <row r="58043" spans="18:18" x14ac:dyDescent="0.25">
      <c r="R58043" s="15">
        <v>3</v>
      </c>
    </row>
    <row r="58044" spans="18:18" x14ac:dyDescent="0.25">
      <c r="R58044" s="15">
        <v>3</v>
      </c>
    </row>
    <row r="58045" spans="18:18" x14ac:dyDescent="0.25">
      <c r="R58045" s="15">
        <v>3</v>
      </c>
    </row>
    <row r="58046" spans="18:18" x14ac:dyDescent="0.25">
      <c r="R58046" s="15">
        <v>3</v>
      </c>
    </row>
    <row r="58047" spans="18:18" x14ac:dyDescent="0.25">
      <c r="R58047" s="15">
        <v>3</v>
      </c>
    </row>
    <row r="58048" spans="18:18" x14ac:dyDescent="0.25">
      <c r="R58048" s="15">
        <v>3</v>
      </c>
    </row>
    <row r="58049" spans="18:18" x14ac:dyDescent="0.25">
      <c r="R58049" s="15">
        <v>3</v>
      </c>
    </row>
    <row r="58050" spans="18:18" x14ac:dyDescent="0.25">
      <c r="R58050" s="15">
        <v>3</v>
      </c>
    </row>
    <row r="58051" spans="18:18" x14ac:dyDescent="0.25">
      <c r="R58051" s="15">
        <v>3</v>
      </c>
    </row>
    <row r="58052" spans="18:18" x14ac:dyDescent="0.25">
      <c r="R58052" s="15">
        <v>3</v>
      </c>
    </row>
    <row r="58053" spans="18:18" x14ac:dyDescent="0.25">
      <c r="R58053" s="15">
        <v>3</v>
      </c>
    </row>
    <row r="58054" spans="18:18" x14ac:dyDescent="0.25">
      <c r="R58054" s="15">
        <v>3</v>
      </c>
    </row>
    <row r="58055" spans="18:18" x14ac:dyDescent="0.25">
      <c r="R58055" s="15">
        <v>3</v>
      </c>
    </row>
    <row r="58056" spans="18:18" x14ac:dyDescent="0.25">
      <c r="R58056" s="15">
        <v>3</v>
      </c>
    </row>
    <row r="58057" spans="18:18" x14ac:dyDescent="0.25">
      <c r="R58057" s="15">
        <v>3</v>
      </c>
    </row>
    <row r="58058" spans="18:18" x14ac:dyDescent="0.25">
      <c r="R58058" s="15">
        <v>3</v>
      </c>
    </row>
    <row r="58059" spans="18:18" x14ac:dyDescent="0.25">
      <c r="R58059" s="15">
        <v>3</v>
      </c>
    </row>
    <row r="58060" spans="18:18" x14ac:dyDescent="0.25">
      <c r="R58060" s="15">
        <v>3</v>
      </c>
    </row>
    <row r="58061" spans="18:18" x14ac:dyDescent="0.25">
      <c r="R58061" s="15">
        <v>3</v>
      </c>
    </row>
    <row r="58062" spans="18:18" x14ac:dyDescent="0.25">
      <c r="R58062" s="15">
        <v>3</v>
      </c>
    </row>
    <row r="58063" spans="18:18" x14ac:dyDescent="0.25">
      <c r="R58063" s="15">
        <v>3</v>
      </c>
    </row>
    <row r="58064" spans="18:18" x14ac:dyDescent="0.25">
      <c r="R58064" s="15">
        <v>3</v>
      </c>
    </row>
    <row r="58065" spans="18:18" x14ac:dyDescent="0.25">
      <c r="R58065" s="15">
        <v>3</v>
      </c>
    </row>
    <row r="58066" spans="18:18" x14ac:dyDescent="0.25">
      <c r="R58066" s="15">
        <v>3</v>
      </c>
    </row>
    <row r="58067" spans="18:18" x14ac:dyDescent="0.25">
      <c r="R58067" s="15">
        <v>3</v>
      </c>
    </row>
    <row r="58068" spans="18:18" x14ac:dyDescent="0.25">
      <c r="R58068" s="15">
        <v>3</v>
      </c>
    </row>
    <row r="58069" spans="18:18" x14ac:dyDescent="0.25">
      <c r="R58069" s="15">
        <v>4</v>
      </c>
    </row>
    <row r="58070" spans="18:18" x14ac:dyDescent="0.25">
      <c r="R58070" s="15">
        <v>4</v>
      </c>
    </row>
    <row r="58071" spans="18:18" x14ac:dyDescent="0.25">
      <c r="R58071" s="15">
        <v>4</v>
      </c>
    </row>
    <row r="58072" spans="18:18" x14ac:dyDescent="0.25">
      <c r="R58072" s="15">
        <v>4</v>
      </c>
    </row>
    <row r="58073" spans="18:18" x14ac:dyDescent="0.25">
      <c r="R58073" s="15">
        <v>4</v>
      </c>
    </row>
    <row r="58074" spans="18:18" x14ac:dyDescent="0.25">
      <c r="R58074" s="15">
        <v>4</v>
      </c>
    </row>
    <row r="58075" spans="18:18" x14ac:dyDescent="0.25">
      <c r="R58075" s="15">
        <v>4</v>
      </c>
    </row>
    <row r="58076" spans="18:18" x14ac:dyDescent="0.25">
      <c r="R58076" s="15">
        <v>4</v>
      </c>
    </row>
    <row r="58077" spans="18:18" x14ac:dyDescent="0.25">
      <c r="R58077" s="15">
        <v>4</v>
      </c>
    </row>
    <row r="58078" spans="18:18" x14ac:dyDescent="0.25">
      <c r="R58078" s="15">
        <v>4</v>
      </c>
    </row>
    <row r="58079" spans="18:18" x14ac:dyDescent="0.25">
      <c r="R58079" s="15">
        <v>4</v>
      </c>
    </row>
    <row r="58080" spans="18:18" x14ac:dyDescent="0.25">
      <c r="R58080" s="15">
        <v>4</v>
      </c>
    </row>
    <row r="58081" spans="18:18" x14ac:dyDescent="0.25">
      <c r="R58081" s="15">
        <v>4</v>
      </c>
    </row>
    <row r="58082" spans="18:18" x14ac:dyDescent="0.25">
      <c r="R58082" s="15">
        <v>4</v>
      </c>
    </row>
    <row r="58083" spans="18:18" x14ac:dyDescent="0.25">
      <c r="R58083" s="15">
        <v>4</v>
      </c>
    </row>
    <row r="58084" spans="18:18" x14ac:dyDescent="0.25">
      <c r="R58084" s="15">
        <v>4</v>
      </c>
    </row>
    <row r="58085" spans="18:18" x14ac:dyDescent="0.25">
      <c r="R58085" s="15">
        <v>4</v>
      </c>
    </row>
    <row r="58086" spans="18:18" x14ac:dyDescent="0.25">
      <c r="R58086" s="15">
        <v>4</v>
      </c>
    </row>
    <row r="58087" spans="18:18" x14ac:dyDescent="0.25">
      <c r="R58087" s="15">
        <v>4</v>
      </c>
    </row>
    <row r="58088" spans="18:18" x14ac:dyDescent="0.25">
      <c r="R58088" s="15">
        <v>4</v>
      </c>
    </row>
    <row r="58089" spans="18:18" x14ac:dyDescent="0.25">
      <c r="R58089" s="15">
        <v>4</v>
      </c>
    </row>
    <row r="58090" spans="18:18" x14ac:dyDescent="0.25">
      <c r="R58090" s="15">
        <v>4</v>
      </c>
    </row>
    <row r="58091" spans="18:18" x14ac:dyDescent="0.25">
      <c r="R58091" s="15">
        <v>4</v>
      </c>
    </row>
    <row r="58092" spans="18:18" x14ac:dyDescent="0.25">
      <c r="R58092" s="15">
        <v>4</v>
      </c>
    </row>
    <row r="58093" spans="18:18" x14ac:dyDescent="0.25">
      <c r="R58093" s="15">
        <v>4</v>
      </c>
    </row>
    <row r="58094" spans="18:18" x14ac:dyDescent="0.25">
      <c r="R58094" s="15">
        <v>4</v>
      </c>
    </row>
    <row r="58095" spans="18:18" x14ac:dyDescent="0.25">
      <c r="R58095" s="15">
        <v>4</v>
      </c>
    </row>
    <row r="58096" spans="18:18" x14ac:dyDescent="0.25">
      <c r="R58096" s="15">
        <v>4</v>
      </c>
    </row>
    <row r="58097" spans="18:18" x14ac:dyDescent="0.25">
      <c r="R58097" s="15">
        <v>4</v>
      </c>
    </row>
    <row r="58098" spans="18:18" x14ac:dyDescent="0.25">
      <c r="R58098" s="15">
        <v>4</v>
      </c>
    </row>
    <row r="58099" spans="18:18" x14ac:dyDescent="0.25">
      <c r="R58099" s="15">
        <v>4</v>
      </c>
    </row>
    <row r="58100" spans="18:18" x14ac:dyDescent="0.25">
      <c r="R58100" s="15">
        <v>4</v>
      </c>
    </row>
    <row r="58101" spans="18:18" x14ac:dyDescent="0.25">
      <c r="R58101" s="15">
        <v>4</v>
      </c>
    </row>
    <row r="58102" spans="18:18" x14ac:dyDescent="0.25">
      <c r="R58102" s="15">
        <v>4</v>
      </c>
    </row>
    <row r="58103" spans="18:18" x14ac:dyDescent="0.25">
      <c r="R58103" s="15">
        <v>4</v>
      </c>
    </row>
    <row r="58104" spans="18:18" x14ac:dyDescent="0.25">
      <c r="R58104" s="15">
        <v>4</v>
      </c>
    </row>
    <row r="58105" spans="18:18" x14ac:dyDescent="0.25">
      <c r="R58105" s="15">
        <v>4</v>
      </c>
    </row>
    <row r="58106" spans="18:18" x14ac:dyDescent="0.25">
      <c r="R58106" s="15">
        <v>4</v>
      </c>
    </row>
    <row r="58107" spans="18:18" x14ac:dyDescent="0.25">
      <c r="R58107" s="15">
        <v>4</v>
      </c>
    </row>
    <row r="58108" spans="18:18" x14ac:dyDescent="0.25">
      <c r="R58108" s="15">
        <v>4</v>
      </c>
    </row>
    <row r="58109" spans="18:18" x14ac:dyDescent="0.25">
      <c r="R58109" s="15">
        <v>4</v>
      </c>
    </row>
    <row r="58110" spans="18:18" x14ac:dyDescent="0.25">
      <c r="R58110" s="15">
        <v>4</v>
      </c>
    </row>
    <row r="58111" spans="18:18" x14ac:dyDescent="0.25">
      <c r="R58111" s="15">
        <v>4</v>
      </c>
    </row>
    <row r="58112" spans="18:18" x14ac:dyDescent="0.25">
      <c r="R58112" s="15">
        <v>4</v>
      </c>
    </row>
    <row r="58113" spans="18:18" x14ac:dyDescent="0.25">
      <c r="R58113" s="15">
        <v>4</v>
      </c>
    </row>
    <row r="58114" spans="18:18" x14ac:dyDescent="0.25">
      <c r="R58114" s="15">
        <v>4</v>
      </c>
    </row>
    <row r="58115" spans="18:18" x14ac:dyDescent="0.25">
      <c r="R58115" s="15">
        <v>4</v>
      </c>
    </row>
    <row r="58116" spans="18:18" x14ac:dyDescent="0.25">
      <c r="R58116" s="15">
        <v>4</v>
      </c>
    </row>
    <row r="58117" spans="18:18" x14ac:dyDescent="0.25">
      <c r="R58117" s="15">
        <v>4</v>
      </c>
    </row>
    <row r="58118" spans="18:18" x14ac:dyDescent="0.25">
      <c r="R58118" s="15">
        <v>4</v>
      </c>
    </row>
    <row r="58119" spans="18:18" x14ac:dyDescent="0.25">
      <c r="R58119" s="15">
        <v>4</v>
      </c>
    </row>
    <row r="58120" spans="18:18" x14ac:dyDescent="0.25">
      <c r="R58120" s="15">
        <v>4</v>
      </c>
    </row>
    <row r="58121" spans="18:18" x14ac:dyDescent="0.25">
      <c r="R58121" s="15">
        <v>4</v>
      </c>
    </row>
    <row r="58122" spans="18:18" x14ac:dyDescent="0.25">
      <c r="R58122" s="15">
        <v>4</v>
      </c>
    </row>
    <row r="58123" spans="18:18" x14ac:dyDescent="0.25">
      <c r="R58123" s="15">
        <v>4</v>
      </c>
    </row>
    <row r="58124" spans="18:18" x14ac:dyDescent="0.25">
      <c r="R58124" s="15">
        <v>4</v>
      </c>
    </row>
    <row r="58125" spans="18:18" x14ac:dyDescent="0.25">
      <c r="R58125" s="15">
        <v>4</v>
      </c>
    </row>
    <row r="58126" spans="18:18" x14ac:dyDescent="0.25">
      <c r="R58126" s="15">
        <v>4</v>
      </c>
    </row>
    <row r="58127" spans="18:18" x14ac:dyDescent="0.25">
      <c r="R58127" s="15">
        <v>4</v>
      </c>
    </row>
    <row r="58128" spans="18:18" x14ac:dyDescent="0.25">
      <c r="R58128" s="15">
        <v>4</v>
      </c>
    </row>
    <row r="58129" spans="18:18" x14ac:dyDescent="0.25">
      <c r="R58129" s="15">
        <v>4</v>
      </c>
    </row>
    <row r="58130" spans="18:18" x14ac:dyDescent="0.25">
      <c r="R58130" s="15">
        <v>4</v>
      </c>
    </row>
    <row r="58131" spans="18:18" x14ac:dyDescent="0.25">
      <c r="R58131" s="15">
        <v>4</v>
      </c>
    </row>
    <row r="58132" spans="18:18" x14ac:dyDescent="0.25">
      <c r="R58132" s="15">
        <v>4</v>
      </c>
    </row>
    <row r="58133" spans="18:18" x14ac:dyDescent="0.25">
      <c r="R58133" s="15">
        <v>4</v>
      </c>
    </row>
    <row r="58134" spans="18:18" x14ac:dyDescent="0.25">
      <c r="R58134" s="15">
        <v>4</v>
      </c>
    </row>
    <row r="58135" spans="18:18" x14ac:dyDescent="0.25">
      <c r="R58135" s="15">
        <v>4</v>
      </c>
    </row>
    <row r="58136" spans="18:18" x14ac:dyDescent="0.25">
      <c r="R58136" s="15">
        <v>4</v>
      </c>
    </row>
    <row r="58137" spans="18:18" x14ac:dyDescent="0.25">
      <c r="R58137" s="15">
        <v>4</v>
      </c>
    </row>
    <row r="58138" spans="18:18" x14ac:dyDescent="0.25">
      <c r="R58138" s="15">
        <v>4</v>
      </c>
    </row>
    <row r="58139" spans="18:18" x14ac:dyDescent="0.25">
      <c r="R58139" s="15">
        <v>4</v>
      </c>
    </row>
    <row r="58140" spans="18:18" x14ac:dyDescent="0.25">
      <c r="R58140" s="15">
        <v>4</v>
      </c>
    </row>
    <row r="58141" spans="18:18" x14ac:dyDescent="0.25">
      <c r="R58141" s="15">
        <v>4</v>
      </c>
    </row>
    <row r="58142" spans="18:18" x14ac:dyDescent="0.25">
      <c r="R58142" s="15">
        <v>4</v>
      </c>
    </row>
    <row r="58143" spans="18:18" x14ac:dyDescent="0.25">
      <c r="R58143" s="15">
        <v>4</v>
      </c>
    </row>
    <row r="58144" spans="18:18" x14ac:dyDescent="0.25">
      <c r="R58144" s="15">
        <v>4</v>
      </c>
    </row>
    <row r="58145" spans="18:18" x14ac:dyDescent="0.25">
      <c r="R58145" s="15">
        <v>4</v>
      </c>
    </row>
    <row r="58146" spans="18:18" x14ac:dyDescent="0.25">
      <c r="R58146" s="15">
        <v>4</v>
      </c>
    </row>
    <row r="58147" spans="18:18" x14ac:dyDescent="0.25">
      <c r="R58147" s="15">
        <v>4</v>
      </c>
    </row>
    <row r="58148" spans="18:18" x14ac:dyDescent="0.25">
      <c r="R58148" s="15">
        <v>4</v>
      </c>
    </row>
    <row r="58149" spans="18:18" x14ac:dyDescent="0.25">
      <c r="R58149" s="15">
        <v>4</v>
      </c>
    </row>
    <row r="58150" spans="18:18" x14ac:dyDescent="0.25">
      <c r="R58150" s="15">
        <v>4</v>
      </c>
    </row>
    <row r="58151" spans="18:18" x14ac:dyDescent="0.25">
      <c r="R58151" s="15">
        <v>4</v>
      </c>
    </row>
    <row r="58152" spans="18:18" x14ac:dyDescent="0.25">
      <c r="R58152" s="15">
        <v>4</v>
      </c>
    </row>
    <row r="58153" spans="18:18" x14ac:dyDescent="0.25">
      <c r="R58153" s="15">
        <v>4</v>
      </c>
    </row>
    <row r="58154" spans="18:18" x14ac:dyDescent="0.25">
      <c r="R58154" s="15">
        <v>4</v>
      </c>
    </row>
    <row r="58155" spans="18:18" x14ac:dyDescent="0.25">
      <c r="R58155" s="15">
        <v>4</v>
      </c>
    </row>
    <row r="58156" spans="18:18" x14ac:dyDescent="0.25">
      <c r="R58156" s="15">
        <v>4</v>
      </c>
    </row>
    <row r="58157" spans="18:18" x14ac:dyDescent="0.25">
      <c r="R58157" s="15">
        <v>4</v>
      </c>
    </row>
    <row r="58158" spans="18:18" x14ac:dyDescent="0.25">
      <c r="R58158" s="15">
        <v>4</v>
      </c>
    </row>
    <row r="58159" spans="18:18" x14ac:dyDescent="0.25">
      <c r="R58159" s="15">
        <v>4</v>
      </c>
    </row>
    <row r="58160" spans="18:18" x14ac:dyDescent="0.25">
      <c r="R58160" s="15">
        <v>4</v>
      </c>
    </row>
    <row r="58161" spans="18:18" x14ac:dyDescent="0.25">
      <c r="R58161" s="15">
        <v>4</v>
      </c>
    </row>
    <row r="58162" spans="18:18" x14ac:dyDescent="0.25">
      <c r="R58162" s="15">
        <v>4</v>
      </c>
    </row>
    <row r="58163" spans="18:18" x14ac:dyDescent="0.25">
      <c r="R58163" s="15">
        <v>4</v>
      </c>
    </row>
    <row r="58164" spans="18:18" x14ac:dyDescent="0.25">
      <c r="R58164" s="15">
        <v>4</v>
      </c>
    </row>
    <row r="58165" spans="18:18" x14ac:dyDescent="0.25">
      <c r="R58165" s="15">
        <v>4</v>
      </c>
    </row>
    <row r="58166" spans="18:18" x14ac:dyDescent="0.25">
      <c r="R58166" s="15">
        <v>4</v>
      </c>
    </row>
    <row r="58167" spans="18:18" x14ac:dyDescent="0.25">
      <c r="R58167" s="15">
        <v>3</v>
      </c>
    </row>
    <row r="58168" spans="18:18" x14ac:dyDescent="0.25">
      <c r="R58168" s="15">
        <v>3</v>
      </c>
    </row>
    <row r="58169" spans="18:18" x14ac:dyDescent="0.25">
      <c r="R58169" s="15">
        <v>3</v>
      </c>
    </row>
    <row r="58170" spans="18:18" x14ac:dyDescent="0.25">
      <c r="R58170" s="15">
        <v>3</v>
      </c>
    </row>
    <row r="58171" spans="18:18" x14ac:dyDescent="0.25">
      <c r="R58171" s="15">
        <v>3</v>
      </c>
    </row>
    <row r="58172" spans="18:18" x14ac:dyDescent="0.25">
      <c r="R58172" s="15">
        <v>3</v>
      </c>
    </row>
    <row r="58173" spans="18:18" x14ac:dyDescent="0.25">
      <c r="R58173" s="15">
        <v>3</v>
      </c>
    </row>
    <row r="58174" spans="18:18" x14ac:dyDescent="0.25">
      <c r="R58174" s="15">
        <v>3</v>
      </c>
    </row>
    <row r="58175" spans="18:18" x14ac:dyDescent="0.25">
      <c r="R58175" s="15">
        <v>3</v>
      </c>
    </row>
    <row r="58176" spans="18:18" x14ac:dyDescent="0.25">
      <c r="R58176" s="15">
        <v>3</v>
      </c>
    </row>
    <row r="58177" spans="18:18" x14ac:dyDescent="0.25">
      <c r="R58177" s="15">
        <v>3</v>
      </c>
    </row>
    <row r="58178" spans="18:18" x14ac:dyDescent="0.25">
      <c r="R58178" s="15">
        <v>3</v>
      </c>
    </row>
    <row r="58179" spans="18:18" x14ac:dyDescent="0.25">
      <c r="R58179" s="15">
        <v>3</v>
      </c>
    </row>
    <row r="58180" spans="18:18" x14ac:dyDescent="0.25">
      <c r="R58180" s="15">
        <v>3</v>
      </c>
    </row>
    <row r="58181" spans="18:18" x14ac:dyDescent="0.25">
      <c r="R58181" s="15">
        <v>3</v>
      </c>
    </row>
    <row r="58182" spans="18:18" x14ac:dyDescent="0.25">
      <c r="R58182" s="15">
        <v>3</v>
      </c>
    </row>
    <row r="58183" spans="18:18" x14ac:dyDescent="0.25">
      <c r="R58183" s="15">
        <v>3</v>
      </c>
    </row>
    <row r="58184" spans="18:18" x14ac:dyDescent="0.25">
      <c r="R58184" s="15">
        <v>3</v>
      </c>
    </row>
    <row r="58185" spans="18:18" x14ac:dyDescent="0.25">
      <c r="R58185" s="15">
        <v>3</v>
      </c>
    </row>
    <row r="58186" spans="18:18" x14ac:dyDescent="0.25">
      <c r="R58186" s="15">
        <v>3</v>
      </c>
    </row>
    <row r="58187" spans="18:18" x14ac:dyDescent="0.25">
      <c r="R58187" s="15">
        <v>3</v>
      </c>
    </row>
    <row r="58188" spans="18:18" x14ac:dyDescent="0.25">
      <c r="R58188" s="15">
        <v>3</v>
      </c>
    </row>
    <row r="58189" spans="18:18" x14ac:dyDescent="0.25">
      <c r="R58189" s="15">
        <v>3</v>
      </c>
    </row>
    <row r="58190" spans="18:18" x14ac:dyDescent="0.25">
      <c r="R58190" s="15">
        <v>3</v>
      </c>
    </row>
    <row r="58191" spans="18:18" x14ac:dyDescent="0.25">
      <c r="R58191" s="15">
        <v>3</v>
      </c>
    </row>
    <row r="58192" spans="18:18" x14ac:dyDescent="0.25">
      <c r="R58192" s="15">
        <v>3</v>
      </c>
    </row>
    <row r="58193" spans="18:18" x14ac:dyDescent="0.25">
      <c r="R58193" s="15">
        <v>3</v>
      </c>
    </row>
    <row r="58194" spans="18:18" x14ac:dyDescent="0.25">
      <c r="R58194" s="15">
        <v>3</v>
      </c>
    </row>
    <row r="58195" spans="18:18" x14ac:dyDescent="0.25">
      <c r="R58195" s="15">
        <v>3</v>
      </c>
    </row>
    <row r="58196" spans="18:18" x14ac:dyDescent="0.25">
      <c r="R58196" s="15">
        <v>3</v>
      </c>
    </row>
    <row r="58197" spans="18:18" x14ac:dyDescent="0.25">
      <c r="R58197" s="15">
        <v>3</v>
      </c>
    </row>
    <row r="58198" spans="18:18" x14ac:dyDescent="0.25">
      <c r="R58198" s="15">
        <v>3</v>
      </c>
    </row>
    <row r="58199" spans="18:18" x14ac:dyDescent="0.25">
      <c r="R58199" s="15">
        <v>3</v>
      </c>
    </row>
    <row r="58200" spans="18:18" x14ac:dyDescent="0.25">
      <c r="R58200" s="15">
        <v>3</v>
      </c>
    </row>
    <row r="58201" spans="18:18" x14ac:dyDescent="0.25">
      <c r="R58201" s="15">
        <v>3</v>
      </c>
    </row>
    <row r="58202" spans="18:18" x14ac:dyDescent="0.25">
      <c r="R58202" s="15">
        <v>3</v>
      </c>
    </row>
    <row r="58203" spans="18:18" x14ac:dyDescent="0.25">
      <c r="R58203" s="15">
        <v>3</v>
      </c>
    </row>
    <row r="58204" spans="18:18" x14ac:dyDescent="0.25">
      <c r="R58204" s="15">
        <v>3</v>
      </c>
    </row>
    <row r="58205" spans="18:18" x14ac:dyDescent="0.25">
      <c r="R58205" s="15">
        <v>3</v>
      </c>
    </row>
    <row r="58206" spans="18:18" x14ac:dyDescent="0.25">
      <c r="R58206" s="15">
        <v>3</v>
      </c>
    </row>
    <row r="58207" spans="18:18" x14ac:dyDescent="0.25">
      <c r="R58207" s="15">
        <v>3</v>
      </c>
    </row>
    <row r="58208" spans="18:18" x14ac:dyDescent="0.25">
      <c r="R58208" s="15">
        <v>3</v>
      </c>
    </row>
    <row r="58209" spans="18:18" x14ac:dyDescent="0.25">
      <c r="R58209" s="15">
        <v>3</v>
      </c>
    </row>
    <row r="58210" spans="18:18" x14ac:dyDescent="0.25">
      <c r="R58210" s="15">
        <v>3</v>
      </c>
    </row>
    <row r="58211" spans="18:18" x14ac:dyDescent="0.25">
      <c r="R58211" s="15">
        <v>3</v>
      </c>
    </row>
    <row r="58212" spans="18:18" x14ac:dyDescent="0.25">
      <c r="R58212" s="15">
        <v>3</v>
      </c>
    </row>
    <row r="58213" spans="18:18" x14ac:dyDescent="0.25">
      <c r="R58213" s="15">
        <v>3</v>
      </c>
    </row>
    <row r="58214" spans="18:18" x14ac:dyDescent="0.25">
      <c r="R58214" s="15">
        <v>3</v>
      </c>
    </row>
    <row r="58215" spans="18:18" x14ac:dyDescent="0.25">
      <c r="R58215" s="15">
        <v>3</v>
      </c>
    </row>
    <row r="58216" spans="18:18" x14ac:dyDescent="0.25">
      <c r="R58216" s="15">
        <v>3</v>
      </c>
    </row>
    <row r="58217" spans="18:18" x14ac:dyDescent="0.25">
      <c r="R58217" s="15">
        <v>3</v>
      </c>
    </row>
    <row r="58218" spans="18:18" x14ac:dyDescent="0.25">
      <c r="R58218" s="15">
        <v>3</v>
      </c>
    </row>
    <row r="58219" spans="18:18" x14ac:dyDescent="0.25">
      <c r="R58219" s="15">
        <v>3</v>
      </c>
    </row>
    <row r="58220" spans="18:18" x14ac:dyDescent="0.25">
      <c r="R58220" s="15">
        <v>3</v>
      </c>
    </row>
    <row r="58221" spans="18:18" x14ac:dyDescent="0.25">
      <c r="R58221" s="15">
        <v>3</v>
      </c>
    </row>
    <row r="58222" spans="18:18" x14ac:dyDescent="0.25">
      <c r="R58222" s="15">
        <v>3</v>
      </c>
    </row>
    <row r="58223" spans="18:18" x14ac:dyDescent="0.25">
      <c r="R58223" s="15">
        <v>3</v>
      </c>
    </row>
    <row r="58224" spans="18:18" x14ac:dyDescent="0.25">
      <c r="R58224" s="15">
        <v>3</v>
      </c>
    </row>
    <row r="58225" spans="18:18" x14ac:dyDescent="0.25">
      <c r="R58225" s="15">
        <v>3</v>
      </c>
    </row>
    <row r="58226" spans="18:18" x14ac:dyDescent="0.25">
      <c r="R58226" s="15">
        <v>3</v>
      </c>
    </row>
    <row r="58227" spans="18:18" x14ac:dyDescent="0.25">
      <c r="R58227" s="15">
        <v>3</v>
      </c>
    </row>
    <row r="58228" spans="18:18" x14ac:dyDescent="0.25">
      <c r="R58228" s="15">
        <v>3</v>
      </c>
    </row>
    <row r="58229" spans="18:18" x14ac:dyDescent="0.25">
      <c r="R58229" s="15">
        <v>3</v>
      </c>
    </row>
    <row r="58230" spans="18:18" x14ac:dyDescent="0.25">
      <c r="R58230" s="15">
        <v>3</v>
      </c>
    </row>
    <row r="58231" spans="18:18" x14ac:dyDescent="0.25">
      <c r="R58231" s="15">
        <v>3</v>
      </c>
    </row>
    <row r="58232" spans="18:18" x14ac:dyDescent="0.25">
      <c r="R58232" s="15">
        <v>3</v>
      </c>
    </row>
    <row r="58233" spans="18:18" x14ac:dyDescent="0.25">
      <c r="R58233" s="15">
        <v>4</v>
      </c>
    </row>
    <row r="58234" spans="18:18" x14ac:dyDescent="0.25">
      <c r="R58234" s="15">
        <v>4</v>
      </c>
    </row>
    <row r="58235" spans="18:18" x14ac:dyDescent="0.25">
      <c r="R58235" s="15">
        <v>4</v>
      </c>
    </row>
    <row r="58236" spans="18:18" x14ac:dyDescent="0.25">
      <c r="R58236" s="15">
        <v>4</v>
      </c>
    </row>
    <row r="58237" spans="18:18" x14ac:dyDescent="0.25">
      <c r="R58237" s="15">
        <v>4</v>
      </c>
    </row>
    <row r="58238" spans="18:18" x14ac:dyDescent="0.25">
      <c r="R58238" s="15">
        <v>4</v>
      </c>
    </row>
    <row r="58239" spans="18:18" x14ac:dyDescent="0.25">
      <c r="R58239" s="15">
        <v>4</v>
      </c>
    </row>
    <row r="58240" spans="18:18" x14ac:dyDescent="0.25">
      <c r="R58240" s="15">
        <v>4</v>
      </c>
    </row>
    <row r="58241" spans="18:18" x14ac:dyDescent="0.25">
      <c r="R58241" s="15">
        <v>4</v>
      </c>
    </row>
    <row r="58242" spans="18:18" x14ac:dyDescent="0.25">
      <c r="R58242" s="15">
        <v>4</v>
      </c>
    </row>
    <row r="58243" spans="18:18" x14ac:dyDescent="0.25">
      <c r="R58243" s="15">
        <v>4</v>
      </c>
    </row>
    <row r="58244" spans="18:18" x14ac:dyDescent="0.25">
      <c r="R58244" s="15">
        <v>4</v>
      </c>
    </row>
    <row r="58245" spans="18:18" x14ac:dyDescent="0.25">
      <c r="R58245" s="15">
        <v>4</v>
      </c>
    </row>
    <row r="58246" spans="18:18" x14ac:dyDescent="0.25">
      <c r="R58246" s="15">
        <v>4</v>
      </c>
    </row>
    <row r="58247" spans="18:18" x14ac:dyDescent="0.25">
      <c r="R58247" s="15">
        <v>4</v>
      </c>
    </row>
    <row r="58248" spans="18:18" x14ac:dyDescent="0.25">
      <c r="R58248" s="15">
        <v>4</v>
      </c>
    </row>
    <row r="58249" spans="18:18" x14ac:dyDescent="0.25">
      <c r="R58249" s="15">
        <v>4</v>
      </c>
    </row>
    <row r="58250" spans="18:18" x14ac:dyDescent="0.25">
      <c r="R58250" s="15">
        <v>4</v>
      </c>
    </row>
    <row r="58251" spans="18:18" x14ac:dyDescent="0.25">
      <c r="R58251" s="15">
        <v>4</v>
      </c>
    </row>
    <row r="58252" spans="18:18" x14ac:dyDescent="0.25">
      <c r="R58252" s="15">
        <v>4</v>
      </c>
    </row>
    <row r="58253" spans="18:18" x14ac:dyDescent="0.25">
      <c r="R58253" s="15">
        <v>4</v>
      </c>
    </row>
    <row r="58254" spans="18:18" x14ac:dyDescent="0.25">
      <c r="R58254" s="15">
        <v>4</v>
      </c>
    </row>
    <row r="58255" spans="18:18" x14ac:dyDescent="0.25">
      <c r="R58255" s="15">
        <v>4</v>
      </c>
    </row>
    <row r="58256" spans="18:18" x14ac:dyDescent="0.25">
      <c r="R58256" s="15">
        <v>4</v>
      </c>
    </row>
    <row r="58257" spans="18:18" x14ac:dyDescent="0.25">
      <c r="R58257" s="15">
        <v>4</v>
      </c>
    </row>
    <row r="58258" spans="18:18" x14ac:dyDescent="0.25">
      <c r="R58258" s="15">
        <v>4</v>
      </c>
    </row>
    <row r="58259" spans="18:18" x14ac:dyDescent="0.25">
      <c r="R58259" s="15">
        <v>4</v>
      </c>
    </row>
    <row r="58260" spans="18:18" x14ac:dyDescent="0.25">
      <c r="R58260" s="15">
        <v>4</v>
      </c>
    </row>
    <row r="58261" spans="18:18" x14ac:dyDescent="0.25">
      <c r="R58261" s="15">
        <v>4</v>
      </c>
    </row>
    <row r="58262" spans="18:18" x14ac:dyDescent="0.25">
      <c r="R58262" s="15">
        <v>4</v>
      </c>
    </row>
    <row r="58263" spans="18:18" x14ac:dyDescent="0.25">
      <c r="R58263" s="15">
        <v>4</v>
      </c>
    </row>
    <row r="58264" spans="18:18" x14ac:dyDescent="0.25">
      <c r="R58264" s="15">
        <v>4</v>
      </c>
    </row>
    <row r="58265" spans="18:18" x14ac:dyDescent="0.25">
      <c r="R58265" s="15">
        <v>4</v>
      </c>
    </row>
    <row r="58266" spans="18:18" x14ac:dyDescent="0.25">
      <c r="R58266" s="15">
        <v>4</v>
      </c>
    </row>
    <row r="58267" spans="18:18" x14ac:dyDescent="0.25">
      <c r="R58267" s="15">
        <v>4</v>
      </c>
    </row>
    <row r="58268" spans="18:18" x14ac:dyDescent="0.25">
      <c r="R58268" s="15">
        <v>4</v>
      </c>
    </row>
    <row r="58269" spans="18:18" x14ac:dyDescent="0.25">
      <c r="R58269" s="15">
        <v>4</v>
      </c>
    </row>
    <row r="58270" spans="18:18" x14ac:dyDescent="0.25">
      <c r="R58270" s="15">
        <v>4</v>
      </c>
    </row>
    <row r="58271" spans="18:18" x14ac:dyDescent="0.25">
      <c r="R58271" s="15">
        <v>4</v>
      </c>
    </row>
    <row r="58272" spans="18:18" x14ac:dyDescent="0.25">
      <c r="R58272" s="15">
        <v>4</v>
      </c>
    </row>
    <row r="58273" spans="18:18" x14ac:dyDescent="0.25">
      <c r="R58273" s="15">
        <v>4</v>
      </c>
    </row>
    <row r="58274" spans="18:18" x14ac:dyDescent="0.25">
      <c r="R58274" s="15">
        <v>4</v>
      </c>
    </row>
    <row r="58275" spans="18:18" x14ac:dyDescent="0.25">
      <c r="R58275" s="15">
        <v>4</v>
      </c>
    </row>
    <row r="58276" spans="18:18" x14ac:dyDescent="0.25">
      <c r="R58276" s="15">
        <v>4</v>
      </c>
    </row>
    <row r="58277" spans="18:18" x14ac:dyDescent="0.25">
      <c r="R58277" s="15">
        <v>4</v>
      </c>
    </row>
    <row r="58278" spans="18:18" x14ac:dyDescent="0.25">
      <c r="R58278" s="15">
        <v>4</v>
      </c>
    </row>
    <row r="58279" spans="18:18" x14ac:dyDescent="0.25">
      <c r="R58279" s="15">
        <v>4</v>
      </c>
    </row>
    <row r="58280" spans="18:18" x14ac:dyDescent="0.25">
      <c r="R58280" s="15">
        <v>4</v>
      </c>
    </row>
    <row r="58281" spans="18:18" x14ac:dyDescent="0.25">
      <c r="R58281" s="15">
        <v>4</v>
      </c>
    </row>
    <row r="58282" spans="18:18" x14ac:dyDescent="0.25">
      <c r="R58282" s="15">
        <v>4</v>
      </c>
    </row>
    <row r="58283" spans="18:18" x14ac:dyDescent="0.25">
      <c r="R58283" s="15">
        <v>4</v>
      </c>
    </row>
    <row r="58284" spans="18:18" x14ac:dyDescent="0.25">
      <c r="R58284" s="15">
        <v>4</v>
      </c>
    </row>
    <row r="58285" spans="18:18" x14ac:dyDescent="0.25">
      <c r="R58285" s="15">
        <v>2</v>
      </c>
    </row>
    <row r="58286" spans="18:18" x14ac:dyDescent="0.25">
      <c r="R58286" s="15">
        <v>2</v>
      </c>
    </row>
    <row r="58287" spans="18:18" x14ac:dyDescent="0.25">
      <c r="R58287" s="15">
        <v>2</v>
      </c>
    </row>
    <row r="58288" spans="18:18" x14ac:dyDescent="0.25">
      <c r="R58288" s="15">
        <v>2</v>
      </c>
    </row>
    <row r="58289" spans="18:18" x14ac:dyDescent="0.25">
      <c r="R58289" s="15">
        <v>2</v>
      </c>
    </row>
    <row r="58290" spans="18:18" x14ac:dyDescent="0.25">
      <c r="R58290" s="15">
        <v>2</v>
      </c>
    </row>
    <row r="58291" spans="18:18" x14ac:dyDescent="0.25">
      <c r="R58291" s="15">
        <v>2</v>
      </c>
    </row>
    <row r="58292" spans="18:18" x14ac:dyDescent="0.25">
      <c r="R58292" s="15">
        <v>2</v>
      </c>
    </row>
    <row r="58293" spans="18:18" x14ac:dyDescent="0.25">
      <c r="R58293" s="15">
        <v>2</v>
      </c>
    </row>
    <row r="58294" spans="18:18" x14ac:dyDescent="0.25">
      <c r="R58294" s="15">
        <v>2</v>
      </c>
    </row>
    <row r="58295" spans="18:18" x14ac:dyDescent="0.25">
      <c r="R58295" s="15">
        <v>2</v>
      </c>
    </row>
    <row r="58296" spans="18:18" x14ac:dyDescent="0.25">
      <c r="R58296" s="15">
        <v>2</v>
      </c>
    </row>
    <row r="58297" spans="18:18" x14ac:dyDescent="0.25">
      <c r="R58297" s="15">
        <v>2</v>
      </c>
    </row>
    <row r="58298" spans="18:18" x14ac:dyDescent="0.25">
      <c r="R58298" s="15">
        <v>1</v>
      </c>
    </row>
    <row r="58299" spans="18:18" x14ac:dyDescent="0.25">
      <c r="R58299" s="15">
        <v>1</v>
      </c>
    </row>
    <row r="58300" spans="18:18" x14ac:dyDescent="0.25">
      <c r="R58300" s="15">
        <v>1</v>
      </c>
    </row>
    <row r="58301" spans="18:18" x14ac:dyDescent="0.25">
      <c r="R58301" s="15">
        <v>1</v>
      </c>
    </row>
    <row r="58302" spans="18:18" x14ac:dyDescent="0.25">
      <c r="R58302" s="15">
        <v>1</v>
      </c>
    </row>
    <row r="58303" spans="18:18" x14ac:dyDescent="0.25">
      <c r="R58303" s="15">
        <v>1</v>
      </c>
    </row>
    <row r="58304" spans="18:18" x14ac:dyDescent="0.25">
      <c r="R58304" s="15">
        <v>1</v>
      </c>
    </row>
    <row r="58305" spans="18:18" x14ac:dyDescent="0.25">
      <c r="R58305" s="15">
        <v>1</v>
      </c>
    </row>
    <row r="58306" spans="18:18" x14ac:dyDescent="0.25">
      <c r="R58306" s="15">
        <v>1</v>
      </c>
    </row>
    <row r="58307" spans="18:18" x14ac:dyDescent="0.25">
      <c r="R58307" s="15">
        <v>1</v>
      </c>
    </row>
    <row r="58308" spans="18:18" x14ac:dyDescent="0.25">
      <c r="R58308" s="15">
        <v>1</v>
      </c>
    </row>
    <row r="58309" spans="18:18" x14ac:dyDescent="0.25">
      <c r="R58309" s="15">
        <v>1</v>
      </c>
    </row>
    <row r="58310" spans="18:18" x14ac:dyDescent="0.25">
      <c r="R58310" s="15">
        <v>1</v>
      </c>
    </row>
    <row r="58311" spans="18:18" x14ac:dyDescent="0.25">
      <c r="R58311" s="15">
        <v>1</v>
      </c>
    </row>
    <row r="58312" spans="18:18" x14ac:dyDescent="0.25">
      <c r="R58312" s="15">
        <v>1</v>
      </c>
    </row>
    <row r="58313" spans="18:18" x14ac:dyDescent="0.25">
      <c r="R58313" s="15">
        <v>1</v>
      </c>
    </row>
    <row r="58314" spans="18:18" x14ac:dyDescent="0.25">
      <c r="R58314" s="15">
        <v>1</v>
      </c>
    </row>
    <row r="58315" spans="18:18" x14ac:dyDescent="0.25">
      <c r="R58315" s="15">
        <v>1</v>
      </c>
    </row>
    <row r="58316" spans="18:18" x14ac:dyDescent="0.25">
      <c r="R58316" s="15">
        <v>1</v>
      </c>
    </row>
    <row r="58317" spans="18:18" x14ac:dyDescent="0.25">
      <c r="R58317" s="15">
        <v>1</v>
      </c>
    </row>
    <row r="58318" spans="18:18" x14ac:dyDescent="0.25">
      <c r="R58318" s="15">
        <v>1</v>
      </c>
    </row>
    <row r="58319" spans="18:18" x14ac:dyDescent="0.25">
      <c r="R58319" s="15">
        <v>1</v>
      </c>
    </row>
    <row r="58320" spans="18:18" x14ac:dyDescent="0.25">
      <c r="R58320" s="15">
        <v>1</v>
      </c>
    </row>
    <row r="58321" spans="18:18" x14ac:dyDescent="0.25">
      <c r="R58321" s="15">
        <v>1</v>
      </c>
    </row>
    <row r="58322" spans="18:18" x14ac:dyDescent="0.25">
      <c r="R58322" s="15">
        <v>1</v>
      </c>
    </row>
    <row r="58323" spans="18:18" x14ac:dyDescent="0.25">
      <c r="R58323" s="15">
        <v>1</v>
      </c>
    </row>
    <row r="58324" spans="18:18" x14ac:dyDescent="0.25">
      <c r="R58324" s="15">
        <v>1</v>
      </c>
    </row>
    <row r="58325" spans="18:18" x14ac:dyDescent="0.25">
      <c r="R58325" s="15">
        <v>1</v>
      </c>
    </row>
    <row r="58326" spans="18:18" x14ac:dyDescent="0.25">
      <c r="R58326" s="15">
        <v>1</v>
      </c>
    </row>
    <row r="58327" spans="18:18" x14ac:dyDescent="0.25">
      <c r="R58327" s="15">
        <v>1</v>
      </c>
    </row>
    <row r="58328" spans="18:18" x14ac:dyDescent="0.25">
      <c r="R58328" s="15">
        <v>1</v>
      </c>
    </row>
    <row r="58329" spans="18:18" x14ac:dyDescent="0.25">
      <c r="R58329" s="15">
        <v>1</v>
      </c>
    </row>
    <row r="58330" spans="18:18" x14ac:dyDescent="0.25">
      <c r="R58330" s="15">
        <v>1</v>
      </c>
    </row>
    <row r="58331" spans="18:18" x14ac:dyDescent="0.25">
      <c r="R58331" s="15">
        <v>1</v>
      </c>
    </row>
    <row r="58332" spans="18:18" x14ac:dyDescent="0.25">
      <c r="R58332" s="15">
        <v>1</v>
      </c>
    </row>
    <row r="58333" spans="18:18" x14ac:dyDescent="0.25">
      <c r="R58333" s="15">
        <v>1</v>
      </c>
    </row>
    <row r="58334" spans="18:18" x14ac:dyDescent="0.25">
      <c r="R58334" s="15">
        <v>1</v>
      </c>
    </row>
    <row r="58335" spans="18:18" x14ac:dyDescent="0.25">
      <c r="R58335" s="15">
        <v>1</v>
      </c>
    </row>
    <row r="58336" spans="18:18" x14ac:dyDescent="0.25">
      <c r="R58336" s="15">
        <v>1</v>
      </c>
    </row>
    <row r="58337" spans="18:18" x14ac:dyDescent="0.25">
      <c r="R58337" s="15">
        <v>1</v>
      </c>
    </row>
    <row r="58338" spans="18:18" x14ac:dyDescent="0.25">
      <c r="R58338" s="15">
        <v>1</v>
      </c>
    </row>
    <row r="58339" spans="18:18" x14ac:dyDescent="0.25">
      <c r="R58339" s="15">
        <v>1</v>
      </c>
    </row>
    <row r="58340" spans="18:18" x14ac:dyDescent="0.25">
      <c r="R58340" s="15">
        <v>1</v>
      </c>
    </row>
    <row r="58341" spans="18:18" x14ac:dyDescent="0.25">
      <c r="R58341" s="15">
        <v>1</v>
      </c>
    </row>
    <row r="58342" spans="18:18" x14ac:dyDescent="0.25">
      <c r="R58342" s="15">
        <v>1</v>
      </c>
    </row>
    <row r="58343" spans="18:18" x14ac:dyDescent="0.25">
      <c r="R58343" s="15">
        <v>1</v>
      </c>
    </row>
    <row r="58344" spans="18:18" x14ac:dyDescent="0.25">
      <c r="R58344" s="15">
        <v>1</v>
      </c>
    </row>
    <row r="58345" spans="18:18" x14ac:dyDescent="0.25">
      <c r="R58345" s="15">
        <v>1</v>
      </c>
    </row>
    <row r="58346" spans="18:18" x14ac:dyDescent="0.25">
      <c r="R58346" s="15">
        <v>1</v>
      </c>
    </row>
    <row r="58347" spans="18:18" x14ac:dyDescent="0.25">
      <c r="R58347" s="15">
        <v>1</v>
      </c>
    </row>
    <row r="58348" spans="18:18" x14ac:dyDescent="0.25">
      <c r="R58348" s="15">
        <v>1</v>
      </c>
    </row>
    <row r="58349" spans="18:18" x14ac:dyDescent="0.25">
      <c r="R58349" s="15">
        <v>1</v>
      </c>
    </row>
    <row r="58350" spans="18:18" x14ac:dyDescent="0.25">
      <c r="R58350" s="15">
        <v>1</v>
      </c>
    </row>
    <row r="58351" spans="18:18" x14ac:dyDescent="0.25">
      <c r="R58351" s="15">
        <v>1</v>
      </c>
    </row>
    <row r="58352" spans="18:18" x14ac:dyDescent="0.25">
      <c r="R58352" s="15">
        <v>1</v>
      </c>
    </row>
    <row r="58353" spans="18:18" x14ac:dyDescent="0.25">
      <c r="R58353" s="15">
        <v>1</v>
      </c>
    </row>
    <row r="58354" spans="18:18" x14ac:dyDescent="0.25">
      <c r="R58354" s="15">
        <v>1</v>
      </c>
    </row>
    <row r="58355" spans="18:18" x14ac:dyDescent="0.25">
      <c r="R58355" s="15">
        <v>1</v>
      </c>
    </row>
    <row r="58356" spans="18:18" x14ac:dyDescent="0.25">
      <c r="R58356" s="15">
        <v>1</v>
      </c>
    </row>
    <row r="58357" spans="18:18" x14ac:dyDescent="0.25">
      <c r="R58357" s="15">
        <v>1</v>
      </c>
    </row>
    <row r="58358" spans="18:18" x14ac:dyDescent="0.25">
      <c r="R58358" s="15">
        <v>1</v>
      </c>
    </row>
    <row r="58359" spans="18:18" x14ac:dyDescent="0.25">
      <c r="R58359" s="15">
        <v>1</v>
      </c>
    </row>
    <row r="58360" spans="18:18" x14ac:dyDescent="0.25">
      <c r="R58360" s="15">
        <v>1</v>
      </c>
    </row>
    <row r="58361" spans="18:18" x14ac:dyDescent="0.25">
      <c r="R58361" s="15">
        <v>1</v>
      </c>
    </row>
    <row r="58362" spans="18:18" x14ac:dyDescent="0.25">
      <c r="R58362" s="15">
        <v>1</v>
      </c>
    </row>
    <row r="58363" spans="18:18" x14ac:dyDescent="0.25">
      <c r="R58363" s="15">
        <v>1</v>
      </c>
    </row>
    <row r="58364" spans="18:18" x14ac:dyDescent="0.25">
      <c r="R58364" s="15">
        <v>1</v>
      </c>
    </row>
    <row r="58365" spans="18:18" x14ac:dyDescent="0.25">
      <c r="R58365" s="15">
        <v>1</v>
      </c>
    </row>
    <row r="58366" spans="18:18" x14ac:dyDescent="0.25">
      <c r="R58366" s="15">
        <v>1</v>
      </c>
    </row>
    <row r="58367" spans="18:18" x14ac:dyDescent="0.25">
      <c r="R58367" s="15">
        <v>1</v>
      </c>
    </row>
    <row r="58368" spans="18:18" x14ac:dyDescent="0.25">
      <c r="R58368" s="15">
        <v>1</v>
      </c>
    </row>
    <row r="58369" spans="18:18" x14ac:dyDescent="0.25">
      <c r="R58369" s="15">
        <v>1</v>
      </c>
    </row>
    <row r="58370" spans="18:18" x14ac:dyDescent="0.25">
      <c r="R58370" s="15">
        <v>1</v>
      </c>
    </row>
    <row r="58371" spans="18:18" x14ac:dyDescent="0.25">
      <c r="R58371" s="15">
        <v>1</v>
      </c>
    </row>
    <row r="58372" spans="18:18" x14ac:dyDescent="0.25">
      <c r="R58372" s="15">
        <v>1</v>
      </c>
    </row>
    <row r="58373" spans="18:18" x14ac:dyDescent="0.25">
      <c r="R58373" s="15">
        <v>1</v>
      </c>
    </row>
    <row r="58374" spans="18:18" x14ac:dyDescent="0.25">
      <c r="R58374" s="15">
        <v>1</v>
      </c>
    </row>
    <row r="58375" spans="18:18" x14ac:dyDescent="0.25">
      <c r="R58375" s="15">
        <v>1</v>
      </c>
    </row>
    <row r="58376" spans="18:18" x14ac:dyDescent="0.25">
      <c r="R58376" s="15">
        <v>1</v>
      </c>
    </row>
    <row r="58377" spans="18:18" x14ac:dyDescent="0.25">
      <c r="R58377" s="15">
        <v>1</v>
      </c>
    </row>
    <row r="58378" spans="18:18" x14ac:dyDescent="0.25">
      <c r="R58378" s="15">
        <v>1</v>
      </c>
    </row>
    <row r="58379" spans="18:18" x14ac:dyDescent="0.25">
      <c r="R58379" s="15">
        <v>1</v>
      </c>
    </row>
    <row r="58380" spans="18:18" x14ac:dyDescent="0.25">
      <c r="R58380" s="15">
        <v>1</v>
      </c>
    </row>
    <row r="58381" spans="18:18" x14ac:dyDescent="0.25">
      <c r="R58381" s="15">
        <v>1</v>
      </c>
    </row>
    <row r="58382" spans="18:18" x14ac:dyDescent="0.25">
      <c r="R58382" s="15">
        <v>1</v>
      </c>
    </row>
    <row r="58383" spans="18:18" x14ac:dyDescent="0.25">
      <c r="R58383" s="15">
        <v>1</v>
      </c>
    </row>
    <row r="58384" spans="18:18" x14ac:dyDescent="0.25">
      <c r="R58384" s="15">
        <v>1</v>
      </c>
    </row>
    <row r="58385" spans="18:18" x14ac:dyDescent="0.25">
      <c r="R58385" s="15">
        <v>1</v>
      </c>
    </row>
    <row r="58386" spans="18:18" x14ac:dyDescent="0.25">
      <c r="R58386" s="15">
        <v>1</v>
      </c>
    </row>
    <row r="58387" spans="18:18" x14ac:dyDescent="0.25">
      <c r="R58387" s="15">
        <v>1</v>
      </c>
    </row>
    <row r="58388" spans="18:18" x14ac:dyDescent="0.25">
      <c r="R58388" s="15">
        <v>1</v>
      </c>
    </row>
    <row r="58389" spans="18:18" x14ac:dyDescent="0.25">
      <c r="R58389" s="15">
        <v>1</v>
      </c>
    </row>
    <row r="58390" spans="18:18" x14ac:dyDescent="0.25">
      <c r="R58390" s="15">
        <v>1</v>
      </c>
    </row>
    <row r="58391" spans="18:18" x14ac:dyDescent="0.25">
      <c r="R58391" s="15">
        <v>1</v>
      </c>
    </row>
    <row r="58392" spans="18:18" x14ac:dyDescent="0.25">
      <c r="R58392" s="15">
        <v>1</v>
      </c>
    </row>
    <row r="58393" spans="18:18" x14ac:dyDescent="0.25">
      <c r="R58393" s="15">
        <v>1</v>
      </c>
    </row>
    <row r="58394" spans="18:18" x14ac:dyDescent="0.25">
      <c r="R58394" s="15">
        <v>1</v>
      </c>
    </row>
    <row r="58395" spans="18:18" x14ac:dyDescent="0.25">
      <c r="R58395" s="15">
        <v>1</v>
      </c>
    </row>
    <row r="58396" spans="18:18" x14ac:dyDescent="0.25">
      <c r="R58396" s="15">
        <v>1</v>
      </c>
    </row>
    <row r="58397" spans="18:18" x14ac:dyDescent="0.25">
      <c r="R58397" s="15">
        <v>1</v>
      </c>
    </row>
    <row r="58398" spans="18:18" x14ac:dyDescent="0.25">
      <c r="R58398" s="15">
        <v>1</v>
      </c>
    </row>
    <row r="58399" spans="18:18" x14ac:dyDescent="0.25">
      <c r="R58399" s="15">
        <v>1</v>
      </c>
    </row>
    <row r="58400" spans="18:18" x14ac:dyDescent="0.25">
      <c r="R58400" s="15">
        <v>1</v>
      </c>
    </row>
    <row r="58401" spans="18:18" x14ac:dyDescent="0.25">
      <c r="R58401" s="15">
        <v>1</v>
      </c>
    </row>
    <row r="58402" spans="18:18" x14ac:dyDescent="0.25">
      <c r="R58402" s="15">
        <v>1</v>
      </c>
    </row>
    <row r="58403" spans="18:18" x14ac:dyDescent="0.25">
      <c r="R58403" s="15">
        <v>1</v>
      </c>
    </row>
    <row r="58404" spans="18:18" x14ac:dyDescent="0.25">
      <c r="R58404" s="15">
        <v>1</v>
      </c>
    </row>
    <row r="58405" spans="18:18" x14ac:dyDescent="0.25">
      <c r="R58405" s="15">
        <v>1</v>
      </c>
    </row>
    <row r="58406" spans="18:18" x14ac:dyDescent="0.25">
      <c r="R58406" s="15">
        <v>1</v>
      </c>
    </row>
    <row r="58407" spans="18:18" x14ac:dyDescent="0.25">
      <c r="R58407" s="15">
        <v>1</v>
      </c>
    </row>
    <row r="58408" spans="18:18" x14ac:dyDescent="0.25">
      <c r="R58408" s="15">
        <v>1</v>
      </c>
    </row>
    <row r="58409" spans="18:18" x14ac:dyDescent="0.25">
      <c r="R58409" s="15">
        <v>1</v>
      </c>
    </row>
    <row r="58410" spans="18:18" x14ac:dyDescent="0.25">
      <c r="R58410" s="15">
        <v>1</v>
      </c>
    </row>
    <row r="58411" spans="18:18" x14ac:dyDescent="0.25">
      <c r="R58411" s="15">
        <v>1</v>
      </c>
    </row>
    <row r="58412" spans="18:18" x14ac:dyDescent="0.25">
      <c r="R58412" s="15">
        <v>1</v>
      </c>
    </row>
    <row r="58413" spans="18:18" x14ac:dyDescent="0.25">
      <c r="R58413" s="15">
        <v>1</v>
      </c>
    </row>
    <row r="58414" spans="18:18" x14ac:dyDescent="0.25">
      <c r="R58414" s="15">
        <v>1</v>
      </c>
    </row>
    <row r="58415" spans="18:18" x14ac:dyDescent="0.25">
      <c r="R58415" s="15">
        <v>1</v>
      </c>
    </row>
    <row r="58416" spans="18:18" x14ac:dyDescent="0.25">
      <c r="R58416" s="15">
        <v>1</v>
      </c>
    </row>
    <row r="58417" spans="18:18" x14ac:dyDescent="0.25">
      <c r="R58417" s="15">
        <v>1</v>
      </c>
    </row>
    <row r="58418" spans="18:18" x14ac:dyDescent="0.25">
      <c r="R58418" s="15">
        <v>1</v>
      </c>
    </row>
    <row r="58419" spans="18:18" x14ac:dyDescent="0.25">
      <c r="R58419" s="15">
        <v>1</v>
      </c>
    </row>
    <row r="58420" spans="18:18" x14ac:dyDescent="0.25">
      <c r="R58420" s="15">
        <v>1</v>
      </c>
    </row>
    <row r="58421" spans="18:18" x14ac:dyDescent="0.25">
      <c r="R58421" s="15">
        <v>1</v>
      </c>
    </row>
    <row r="58422" spans="18:18" x14ac:dyDescent="0.25">
      <c r="R58422" s="15">
        <v>1</v>
      </c>
    </row>
    <row r="58423" spans="18:18" x14ac:dyDescent="0.25">
      <c r="R58423" s="15">
        <v>1</v>
      </c>
    </row>
    <row r="58424" spans="18:18" x14ac:dyDescent="0.25">
      <c r="R58424" s="15">
        <v>1</v>
      </c>
    </row>
    <row r="58425" spans="18:18" x14ac:dyDescent="0.25">
      <c r="R58425" s="15">
        <v>1</v>
      </c>
    </row>
    <row r="58426" spans="18:18" x14ac:dyDescent="0.25">
      <c r="R58426" s="15">
        <v>1</v>
      </c>
    </row>
    <row r="58427" spans="18:18" x14ac:dyDescent="0.25">
      <c r="R58427" s="15">
        <v>1</v>
      </c>
    </row>
    <row r="58428" spans="18:18" x14ac:dyDescent="0.25">
      <c r="R58428" s="15">
        <v>1</v>
      </c>
    </row>
    <row r="58429" spans="18:18" x14ac:dyDescent="0.25">
      <c r="R58429" s="15">
        <v>1</v>
      </c>
    </row>
    <row r="58430" spans="18:18" x14ac:dyDescent="0.25">
      <c r="R58430" s="15">
        <v>1</v>
      </c>
    </row>
    <row r="58431" spans="18:18" x14ac:dyDescent="0.25">
      <c r="R58431" s="15">
        <v>1</v>
      </c>
    </row>
    <row r="58432" spans="18:18" x14ac:dyDescent="0.25">
      <c r="R58432" s="15">
        <v>1</v>
      </c>
    </row>
    <row r="58433" spans="18:18" x14ac:dyDescent="0.25">
      <c r="R58433" s="15">
        <v>1</v>
      </c>
    </row>
    <row r="58434" spans="18:18" x14ac:dyDescent="0.25">
      <c r="R58434" s="15">
        <v>1</v>
      </c>
    </row>
    <row r="58435" spans="18:18" x14ac:dyDescent="0.25">
      <c r="R58435" s="15">
        <v>1</v>
      </c>
    </row>
    <row r="58436" spans="18:18" x14ac:dyDescent="0.25">
      <c r="R58436" s="15">
        <v>1</v>
      </c>
    </row>
    <row r="58437" spans="18:18" x14ac:dyDescent="0.25">
      <c r="R58437" s="15">
        <v>1</v>
      </c>
    </row>
    <row r="58438" spans="18:18" x14ac:dyDescent="0.25">
      <c r="R58438" s="15">
        <v>1</v>
      </c>
    </row>
    <row r="58439" spans="18:18" x14ac:dyDescent="0.25">
      <c r="R58439" s="15">
        <v>1</v>
      </c>
    </row>
    <row r="58440" spans="18:18" x14ac:dyDescent="0.25">
      <c r="R58440" s="15">
        <v>1</v>
      </c>
    </row>
    <row r="58441" spans="18:18" x14ac:dyDescent="0.25">
      <c r="R58441" s="15">
        <v>1</v>
      </c>
    </row>
    <row r="58442" spans="18:18" x14ac:dyDescent="0.25">
      <c r="R58442" s="15">
        <v>1</v>
      </c>
    </row>
    <row r="58443" spans="18:18" x14ac:dyDescent="0.25">
      <c r="R58443" s="15">
        <v>1</v>
      </c>
    </row>
    <row r="58444" spans="18:18" x14ac:dyDescent="0.25">
      <c r="R58444" s="15">
        <v>1</v>
      </c>
    </row>
    <row r="58445" spans="18:18" x14ac:dyDescent="0.25">
      <c r="R58445" s="15">
        <v>1</v>
      </c>
    </row>
    <row r="58446" spans="18:18" x14ac:dyDescent="0.25">
      <c r="R58446" s="15">
        <v>1</v>
      </c>
    </row>
    <row r="58447" spans="18:18" x14ac:dyDescent="0.25">
      <c r="R58447" s="15">
        <v>1</v>
      </c>
    </row>
    <row r="58448" spans="18:18" x14ac:dyDescent="0.25">
      <c r="R58448" s="15">
        <v>1</v>
      </c>
    </row>
    <row r="58449" spans="18:18" x14ac:dyDescent="0.25">
      <c r="R58449" s="15">
        <v>1</v>
      </c>
    </row>
    <row r="58450" spans="18:18" x14ac:dyDescent="0.25">
      <c r="R58450" s="15">
        <v>1</v>
      </c>
    </row>
    <row r="58451" spans="18:18" x14ac:dyDescent="0.25">
      <c r="R58451" s="15">
        <v>1</v>
      </c>
    </row>
    <row r="58452" spans="18:18" x14ac:dyDescent="0.25">
      <c r="R58452" s="15">
        <v>1</v>
      </c>
    </row>
    <row r="58453" spans="18:18" x14ac:dyDescent="0.25">
      <c r="R58453" s="15">
        <v>1</v>
      </c>
    </row>
    <row r="58454" spans="18:18" x14ac:dyDescent="0.25">
      <c r="R58454" s="15">
        <v>1</v>
      </c>
    </row>
    <row r="58455" spans="18:18" x14ac:dyDescent="0.25">
      <c r="R58455" s="15">
        <v>1</v>
      </c>
    </row>
    <row r="58456" spans="18:18" x14ac:dyDescent="0.25">
      <c r="R58456" s="15">
        <v>1</v>
      </c>
    </row>
    <row r="58457" spans="18:18" x14ac:dyDescent="0.25">
      <c r="R58457" s="15">
        <v>1</v>
      </c>
    </row>
    <row r="58458" spans="18:18" x14ac:dyDescent="0.25">
      <c r="R58458" s="15">
        <v>1</v>
      </c>
    </row>
    <row r="58459" spans="18:18" x14ac:dyDescent="0.25">
      <c r="R58459" s="15">
        <v>1</v>
      </c>
    </row>
    <row r="58460" spans="18:18" x14ac:dyDescent="0.25">
      <c r="R58460" s="15">
        <v>1</v>
      </c>
    </row>
    <row r="58461" spans="18:18" x14ac:dyDescent="0.25">
      <c r="R58461" s="15">
        <v>1</v>
      </c>
    </row>
    <row r="58462" spans="18:18" x14ac:dyDescent="0.25">
      <c r="R58462" s="15">
        <v>1</v>
      </c>
    </row>
    <row r="58463" spans="18:18" x14ac:dyDescent="0.25">
      <c r="R58463" s="15">
        <v>1</v>
      </c>
    </row>
    <row r="58464" spans="18:18" x14ac:dyDescent="0.25">
      <c r="R58464" s="15">
        <v>1</v>
      </c>
    </row>
    <row r="58465" spans="18:18" x14ac:dyDescent="0.25">
      <c r="R58465" s="15">
        <v>1</v>
      </c>
    </row>
    <row r="58466" spans="18:18" x14ac:dyDescent="0.25">
      <c r="R58466" s="15">
        <v>1</v>
      </c>
    </row>
    <row r="58467" spans="18:18" x14ac:dyDescent="0.25">
      <c r="R58467" s="15">
        <v>1</v>
      </c>
    </row>
    <row r="58468" spans="18:18" x14ac:dyDescent="0.25">
      <c r="R58468" s="15">
        <v>1</v>
      </c>
    </row>
    <row r="58469" spans="18:18" x14ac:dyDescent="0.25">
      <c r="R58469" s="15">
        <v>1</v>
      </c>
    </row>
    <row r="58470" spans="18:18" x14ac:dyDescent="0.25">
      <c r="R58470" s="15">
        <v>1</v>
      </c>
    </row>
    <row r="58471" spans="18:18" x14ac:dyDescent="0.25">
      <c r="R58471" s="15">
        <v>1</v>
      </c>
    </row>
    <row r="58472" spans="18:18" x14ac:dyDescent="0.25">
      <c r="R58472" s="15">
        <v>1</v>
      </c>
    </row>
    <row r="58473" spans="18:18" x14ac:dyDescent="0.25">
      <c r="R58473" s="15">
        <v>1</v>
      </c>
    </row>
    <row r="58474" spans="18:18" x14ac:dyDescent="0.25">
      <c r="R58474" s="15">
        <v>1</v>
      </c>
    </row>
    <row r="58475" spans="18:18" x14ac:dyDescent="0.25">
      <c r="R58475" s="15">
        <v>1</v>
      </c>
    </row>
    <row r="58476" spans="18:18" x14ac:dyDescent="0.25">
      <c r="R58476" s="15">
        <v>1</v>
      </c>
    </row>
    <row r="58477" spans="18:18" x14ac:dyDescent="0.25">
      <c r="R58477" s="15">
        <v>1</v>
      </c>
    </row>
    <row r="58478" spans="18:18" x14ac:dyDescent="0.25">
      <c r="R58478" s="15">
        <v>1</v>
      </c>
    </row>
    <row r="58479" spans="18:18" x14ac:dyDescent="0.25">
      <c r="R58479" s="15">
        <v>1</v>
      </c>
    </row>
    <row r="58480" spans="18:18" x14ac:dyDescent="0.25">
      <c r="R58480" s="15">
        <v>1</v>
      </c>
    </row>
    <row r="58481" spans="18:18" x14ac:dyDescent="0.25">
      <c r="R58481" s="15">
        <v>1</v>
      </c>
    </row>
    <row r="58482" spans="18:18" x14ac:dyDescent="0.25">
      <c r="R58482" s="15">
        <v>1</v>
      </c>
    </row>
    <row r="58483" spans="18:18" x14ac:dyDescent="0.25">
      <c r="R58483" s="15">
        <v>1</v>
      </c>
    </row>
    <row r="58484" spans="18:18" x14ac:dyDescent="0.25">
      <c r="R58484" s="15">
        <v>1</v>
      </c>
    </row>
    <row r="58485" spans="18:18" x14ac:dyDescent="0.25">
      <c r="R58485" s="15">
        <v>1</v>
      </c>
    </row>
    <row r="58486" spans="18:18" x14ac:dyDescent="0.25">
      <c r="R58486" s="15">
        <v>1</v>
      </c>
    </row>
    <row r="58487" spans="18:18" x14ac:dyDescent="0.25">
      <c r="R58487" s="15">
        <v>1</v>
      </c>
    </row>
    <row r="58488" spans="18:18" x14ac:dyDescent="0.25">
      <c r="R58488" s="15">
        <v>1</v>
      </c>
    </row>
    <row r="58489" spans="18:18" x14ac:dyDescent="0.25">
      <c r="R58489" s="15">
        <v>1</v>
      </c>
    </row>
    <row r="58490" spans="18:18" x14ac:dyDescent="0.25">
      <c r="R58490" s="15">
        <v>1</v>
      </c>
    </row>
    <row r="58491" spans="18:18" x14ac:dyDescent="0.25">
      <c r="R58491" s="15">
        <v>1</v>
      </c>
    </row>
    <row r="58492" spans="18:18" x14ac:dyDescent="0.25">
      <c r="R58492" s="15">
        <v>1</v>
      </c>
    </row>
    <row r="58493" spans="18:18" x14ac:dyDescent="0.25">
      <c r="R58493" s="15">
        <v>1</v>
      </c>
    </row>
    <row r="58494" spans="18:18" x14ac:dyDescent="0.25">
      <c r="R58494" s="15">
        <v>1</v>
      </c>
    </row>
    <row r="58495" spans="18:18" x14ac:dyDescent="0.25">
      <c r="R58495" s="15">
        <v>1</v>
      </c>
    </row>
    <row r="58496" spans="18:18" x14ac:dyDescent="0.25">
      <c r="R58496" s="15">
        <v>1</v>
      </c>
    </row>
    <row r="58497" spans="18:18" x14ac:dyDescent="0.25">
      <c r="R58497" s="15">
        <v>1</v>
      </c>
    </row>
    <row r="58498" spans="18:18" x14ac:dyDescent="0.25">
      <c r="R58498" s="15">
        <v>1</v>
      </c>
    </row>
    <row r="58499" spans="18:18" x14ac:dyDescent="0.25">
      <c r="R58499" s="15">
        <v>1</v>
      </c>
    </row>
    <row r="58500" spans="18:18" x14ac:dyDescent="0.25">
      <c r="R58500" s="15">
        <v>1</v>
      </c>
    </row>
    <row r="58501" spans="18:18" x14ac:dyDescent="0.25">
      <c r="R58501" s="15">
        <v>1</v>
      </c>
    </row>
    <row r="58502" spans="18:18" x14ac:dyDescent="0.25">
      <c r="R58502" s="15">
        <v>1</v>
      </c>
    </row>
    <row r="58503" spans="18:18" x14ac:dyDescent="0.25">
      <c r="R58503" s="15">
        <v>1</v>
      </c>
    </row>
    <row r="58504" spans="18:18" x14ac:dyDescent="0.25">
      <c r="R58504" s="15">
        <v>1</v>
      </c>
    </row>
    <row r="58505" spans="18:18" x14ac:dyDescent="0.25">
      <c r="R58505" s="15">
        <v>1</v>
      </c>
    </row>
    <row r="58506" spans="18:18" x14ac:dyDescent="0.25">
      <c r="R58506" s="15">
        <v>1</v>
      </c>
    </row>
    <row r="58507" spans="18:18" x14ac:dyDescent="0.25">
      <c r="R58507" s="15">
        <v>1</v>
      </c>
    </row>
    <row r="58508" spans="18:18" x14ac:dyDescent="0.25">
      <c r="R58508" s="15">
        <v>1</v>
      </c>
    </row>
    <row r="58509" spans="18:18" x14ac:dyDescent="0.25">
      <c r="R58509" s="15">
        <v>1</v>
      </c>
    </row>
    <row r="58510" spans="18:18" x14ac:dyDescent="0.25">
      <c r="R58510" s="15">
        <v>1</v>
      </c>
    </row>
    <row r="58511" spans="18:18" x14ac:dyDescent="0.25">
      <c r="R58511" s="15">
        <v>1</v>
      </c>
    </row>
    <row r="58512" spans="18:18" x14ac:dyDescent="0.25">
      <c r="R58512" s="15">
        <v>1</v>
      </c>
    </row>
    <row r="58513" spans="18:18" x14ac:dyDescent="0.25">
      <c r="R58513" s="15">
        <v>1</v>
      </c>
    </row>
    <row r="58514" spans="18:18" x14ac:dyDescent="0.25">
      <c r="R58514" s="15">
        <v>1</v>
      </c>
    </row>
    <row r="58515" spans="18:18" x14ac:dyDescent="0.25">
      <c r="R58515" s="15">
        <v>1</v>
      </c>
    </row>
    <row r="58516" spans="18:18" x14ac:dyDescent="0.25">
      <c r="R58516" s="15">
        <v>1</v>
      </c>
    </row>
    <row r="58517" spans="18:18" x14ac:dyDescent="0.25">
      <c r="R58517" s="15">
        <v>1</v>
      </c>
    </row>
    <row r="58518" spans="18:18" x14ac:dyDescent="0.25">
      <c r="R58518" s="15">
        <v>1</v>
      </c>
    </row>
    <row r="58519" spans="18:18" x14ac:dyDescent="0.25">
      <c r="R58519" s="15">
        <v>1</v>
      </c>
    </row>
    <row r="58520" spans="18:18" x14ac:dyDescent="0.25">
      <c r="R58520" s="15">
        <v>1</v>
      </c>
    </row>
    <row r="58521" spans="18:18" x14ac:dyDescent="0.25">
      <c r="R58521" s="15">
        <v>1</v>
      </c>
    </row>
    <row r="58522" spans="18:18" x14ac:dyDescent="0.25">
      <c r="R58522" s="15">
        <v>1</v>
      </c>
    </row>
    <row r="58523" spans="18:18" x14ac:dyDescent="0.25">
      <c r="R58523" s="15">
        <v>1</v>
      </c>
    </row>
    <row r="58524" spans="18:18" x14ac:dyDescent="0.25">
      <c r="R58524" s="15">
        <v>1</v>
      </c>
    </row>
    <row r="58525" spans="18:18" x14ac:dyDescent="0.25">
      <c r="R58525" s="15">
        <v>1</v>
      </c>
    </row>
    <row r="58526" spans="18:18" x14ac:dyDescent="0.25">
      <c r="R58526" s="15">
        <v>1</v>
      </c>
    </row>
    <row r="58527" spans="18:18" x14ac:dyDescent="0.25">
      <c r="R58527" s="15">
        <v>1</v>
      </c>
    </row>
    <row r="58528" spans="18:18" x14ac:dyDescent="0.25">
      <c r="R58528" s="15">
        <v>1</v>
      </c>
    </row>
    <row r="58529" spans="18:18" x14ac:dyDescent="0.25">
      <c r="R58529" s="15">
        <v>1</v>
      </c>
    </row>
    <row r="58530" spans="18:18" x14ac:dyDescent="0.25">
      <c r="R58530" s="15">
        <v>1</v>
      </c>
    </row>
    <row r="58531" spans="18:18" x14ac:dyDescent="0.25">
      <c r="R58531" s="15">
        <v>1</v>
      </c>
    </row>
    <row r="58532" spans="18:18" x14ac:dyDescent="0.25">
      <c r="R58532" s="15">
        <v>1</v>
      </c>
    </row>
    <row r="58533" spans="18:18" x14ac:dyDescent="0.25">
      <c r="R58533" s="15">
        <v>1</v>
      </c>
    </row>
    <row r="58534" spans="18:18" x14ac:dyDescent="0.25">
      <c r="R58534" s="15">
        <v>1</v>
      </c>
    </row>
    <row r="58535" spans="18:18" x14ac:dyDescent="0.25">
      <c r="R58535" s="15">
        <v>1</v>
      </c>
    </row>
    <row r="58536" spans="18:18" x14ac:dyDescent="0.25">
      <c r="R58536" s="15">
        <v>1</v>
      </c>
    </row>
    <row r="58537" spans="18:18" x14ac:dyDescent="0.25">
      <c r="R58537" s="15">
        <v>1</v>
      </c>
    </row>
    <row r="58538" spans="18:18" x14ac:dyDescent="0.25">
      <c r="R58538" s="15">
        <v>1</v>
      </c>
    </row>
    <row r="58539" spans="18:18" x14ac:dyDescent="0.25">
      <c r="R58539" s="15">
        <v>1</v>
      </c>
    </row>
    <row r="58540" spans="18:18" x14ac:dyDescent="0.25">
      <c r="R58540" s="15">
        <v>1</v>
      </c>
    </row>
    <row r="58541" spans="18:18" x14ac:dyDescent="0.25">
      <c r="R58541" s="15">
        <v>1</v>
      </c>
    </row>
    <row r="58542" spans="18:18" x14ac:dyDescent="0.25">
      <c r="R58542" s="15">
        <v>1</v>
      </c>
    </row>
    <row r="58543" spans="18:18" x14ac:dyDescent="0.25">
      <c r="R58543" s="15">
        <v>1</v>
      </c>
    </row>
    <row r="58544" spans="18:18" x14ac:dyDescent="0.25">
      <c r="R58544" s="15">
        <v>4</v>
      </c>
    </row>
    <row r="58545" spans="18:18" x14ac:dyDescent="0.25">
      <c r="R58545" s="15">
        <v>4</v>
      </c>
    </row>
    <row r="58546" spans="18:18" x14ac:dyDescent="0.25">
      <c r="R58546" s="15">
        <v>4</v>
      </c>
    </row>
    <row r="58547" spans="18:18" x14ac:dyDescent="0.25">
      <c r="R58547" s="15">
        <v>4</v>
      </c>
    </row>
    <row r="58548" spans="18:18" x14ac:dyDescent="0.25">
      <c r="R58548" s="15">
        <v>4</v>
      </c>
    </row>
    <row r="58549" spans="18:18" x14ac:dyDescent="0.25">
      <c r="R58549" s="15">
        <v>4</v>
      </c>
    </row>
    <row r="58550" spans="18:18" x14ac:dyDescent="0.25">
      <c r="R58550" s="15">
        <v>4</v>
      </c>
    </row>
    <row r="58551" spans="18:18" x14ac:dyDescent="0.25">
      <c r="R58551" s="15">
        <v>4</v>
      </c>
    </row>
    <row r="58552" spans="18:18" x14ac:dyDescent="0.25">
      <c r="R58552" s="15">
        <v>4</v>
      </c>
    </row>
    <row r="58553" spans="18:18" x14ac:dyDescent="0.25">
      <c r="R58553" s="15">
        <v>4</v>
      </c>
    </row>
    <row r="58554" spans="18:18" x14ac:dyDescent="0.25">
      <c r="R58554" s="15">
        <v>4</v>
      </c>
    </row>
    <row r="58555" spans="18:18" x14ac:dyDescent="0.25">
      <c r="R58555" s="15">
        <v>4</v>
      </c>
    </row>
    <row r="58556" spans="18:18" x14ac:dyDescent="0.25">
      <c r="R58556" s="15">
        <v>4</v>
      </c>
    </row>
    <row r="58557" spans="18:18" x14ac:dyDescent="0.25">
      <c r="R58557" s="15">
        <v>4</v>
      </c>
    </row>
    <row r="58558" spans="18:18" x14ac:dyDescent="0.25">
      <c r="R58558" s="15">
        <v>4</v>
      </c>
    </row>
    <row r="58559" spans="18:18" x14ac:dyDescent="0.25">
      <c r="R58559" s="15">
        <v>4</v>
      </c>
    </row>
    <row r="58560" spans="18:18" x14ac:dyDescent="0.25">
      <c r="R58560" s="15">
        <v>4</v>
      </c>
    </row>
    <row r="58561" spans="18:18" x14ac:dyDescent="0.25">
      <c r="R58561" s="15">
        <v>4</v>
      </c>
    </row>
    <row r="58562" spans="18:18" x14ac:dyDescent="0.25">
      <c r="R58562" s="15">
        <v>4</v>
      </c>
    </row>
    <row r="58563" spans="18:18" x14ac:dyDescent="0.25">
      <c r="R58563" s="15">
        <v>4</v>
      </c>
    </row>
    <row r="58564" spans="18:18" x14ac:dyDescent="0.25">
      <c r="R58564" s="15">
        <v>4</v>
      </c>
    </row>
    <row r="58565" spans="18:18" x14ac:dyDescent="0.25">
      <c r="R58565" s="15">
        <v>4</v>
      </c>
    </row>
    <row r="58566" spans="18:18" x14ac:dyDescent="0.25">
      <c r="R58566" s="15">
        <v>4</v>
      </c>
    </row>
    <row r="58567" spans="18:18" x14ac:dyDescent="0.25">
      <c r="R58567" s="15">
        <v>4</v>
      </c>
    </row>
    <row r="58568" spans="18:18" x14ac:dyDescent="0.25">
      <c r="R58568" s="15">
        <v>3</v>
      </c>
    </row>
    <row r="58569" spans="18:18" x14ac:dyDescent="0.25">
      <c r="R58569" s="15">
        <v>3</v>
      </c>
    </row>
    <row r="58570" spans="18:18" x14ac:dyDescent="0.25">
      <c r="R58570" s="15">
        <v>3</v>
      </c>
    </row>
    <row r="58571" spans="18:18" x14ac:dyDescent="0.25">
      <c r="R58571" s="15">
        <v>3</v>
      </c>
    </row>
    <row r="58572" spans="18:18" x14ac:dyDescent="0.25">
      <c r="R58572" s="15">
        <v>3</v>
      </c>
    </row>
    <row r="58573" spans="18:18" x14ac:dyDescent="0.25">
      <c r="R58573" s="15">
        <v>3</v>
      </c>
    </row>
    <row r="58574" spans="18:18" x14ac:dyDescent="0.25">
      <c r="R58574" s="15">
        <v>5</v>
      </c>
    </row>
    <row r="58575" spans="18:18" x14ac:dyDescent="0.25">
      <c r="R58575" s="15">
        <v>5</v>
      </c>
    </row>
    <row r="58576" spans="18:18" x14ac:dyDescent="0.25">
      <c r="R58576" s="15">
        <v>5</v>
      </c>
    </row>
    <row r="58577" spans="18:18" x14ac:dyDescent="0.25">
      <c r="R58577" s="15">
        <v>5</v>
      </c>
    </row>
    <row r="58578" spans="18:18" x14ac:dyDescent="0.25">
      <c r="R58578" s="15">
        <v>5</v>
      </c>
    </row>
    <row r="58579" spans="18:18" x14ac:dyDescent="0.25">
      <c r="R58579" s="15">
        <v>5</v>
      </c>
    </row>
    <row r="58580" spans="18:18" x14ac:dyDescent="0.25">
      <c r="R58580" s="15">
        <v>5</v>
      </c>
    </row>
    <row r="58581" spans="18:18" x14ac:dyDescent="0.25">
      <c r="R58581" s="15">
        <v>5</v>
      </c>
    </row>
    <row r="58582" spans="18:18" x14ac:dyDescent="0.25">
      <c r="R58582" s="15">
        <v>5</v>
      </c>
    </row>
    <row r="58583" spans="18:18" x14ac:dyDescent="0.25">
      <c r="R58583" s="15">
        <v>5</v>
      </c>
    </row>
    <row r="58584" spans="18:18" x14ac:dyDescent="0.25">
      <c r="R58584" s="15">
        <v>5</v>
      </c>
    </row>
    <row r="58585" spans="18:18" x14ac:dyDescent="0.25">
      <c r="R58585" s="15">
        <v>5</v>
      </c>
    </row>
    <row r="58586" spans="18:18" x14ac:dyDescent="0.25">
      <c r="R58586" s="15">
        <v>5</v>
      </c>
    </row>
    <row r="58587" spans="18:18" x14ac:dyDescent="0.25">
      <c r="R58587" s="15">
        <v>5</v>
      </c>
    </row>
    <row r="58588" spans="18:18" x14ac:dyDescent="0.25">
      <c r="R58588" s="15">
        <v>5</v>
      </c>
    </row>
    <row r="58589" spans="18:18" x14ac:dyDescent="0.25">
      <c r="R58589" s="15">
        <v>5</v>
      </c>
    </row>
    <row r="58590" spans="18:18" x14ac:dyDescent="0.25">
      <c r="R58590" s="15">
        <v>5</v>
      </c>
    </row>
    <row r="58591" spans="18:18" x14ac:dyDescent="0.25">
      <c r="R58591" s="15">
        <v>5</v>
      </c>
    </row>
    <row r="58592" spans="18:18" x14ac:dyDescent="0.25">
      <c r="R58592" s="15">
        <v>5</v>
      </c>
    </row>
    <row r="58593" spans="18:18" x14ac:dyDescent="0.25">
      <c r="R58593" s="15">
        <v>5</v>
      </c>
    </row>
    <row r="58594" spans="18:18" x14ac:dyDescent="0.25">
      <c r="R58594" s="15">
        <v>5</v>
      </c>
    </row>
    <row r="58595" spans="18:18" x14ac:dyDescent="0.25">
      <c r="R58595" s="15">
        <v>5</v>
      </c>
    </row>
    <row r="58596" spans="18:18" x14ac:dyDescent="0.25">
      <c r="R58596" s="15">
        <v>5</v>
      </c>
    </row>
    <row r="58597" spans="18:18" x14ac:dyDescent="0.25">
      <c r="R58597" s="15">
        <v>5</v>
      </c>
    </row>
    <row r="58598" spans="18:18" x14ac:dyDescent="0.25">
      <c r="R58598" s="15">
        <v>5</v>
      </c>
    </row>
    <row r="58599" spans="18:18" x14ac:dyDescent="0.25">
      <c r="R58599" s="15">
        <v>5</v>
      </c>
    </row>
    <row r="58600" spans="18:18" x14ac:dyDescent="0.25">
      <c r="R58600" s="15">
        <v>5</v>
      </c>
    </row>
    <row r="58601" spans="18:18" x14ac:dyDescent="0.25">
      <c r="R58601" s="15">
        <v>5</v>
      </c>
    </row>
    <row r="58602" spans="18:18" x14ac:dyDescent="0.25">
      <c r="R58602" s="15">
        <v>5</v>
      </c>
    </row>
    <row r="58603" spans="18:18" x14ac:dyDescent="0.25">
      <c r="R58603" s="15">
        <v>5</v>
      </c>
    </row>
    <row r="58604" spans="18:18" x14ac:dyDescent="0.25">
      <c r="R58604" s="15">
        <v>5</v>
      </c>
    </row>
    <row r="58605" spans="18:18" x14ac:dyDescent="0.25">
      <c r="R58605" s="15">
        <v>5</v>
      </c>
    </row>
    <row r="58606" spans="18:18" x14ac:dyDescent="0.25">
      <c r="R58606" s="15">
        <v>5</v>
      </c>
    </row>
    <row r="58607" spans="18:18" x14ac:dyDescent="0.25">
      <c r="R58607" s="15">
        <v>5</v>
      </c>
    </row>
    <row r="58608" spans="18:18" x14ac:dyDescent="0.25">
      <c r="R58608" s="15">
        <v>5</v>
      </c>
    </row>
    <row r="58609" spans="18:18" x14ac:dyDescent="0.25">
      <c r="R58609" s="15">
        <v>5</v>
      </c>
    </row>
    <row r="58610" spans="18:18" x14ac:dyDescent="0.25">
      <c r="R58610" s="15">
        <v>5</v>
      </c>
    </row>
    <row r="58611" spans="18:18" x14ac:dyDescent="0.25">
      <c r="R58611" s="15">
        <v>5</v>
      </c>
    </row>
    <row r="58612" spans="18:18" x14ac:dyDescent="0.25">
      <c r="R58612" s="15">
        <v>5</v>
      </c>
    </row>
    <row r="58613" spans="18:18" x14ac:dyDescent="0.25">
      <c r="R58613" s="15">
        <v>5</v>
      </c>
    </row>
    <row r="58614" spans="18:18" x14ac:dyDescent="0.25">
      <c r="R58614" s="15">
        <v>5</v>
      </c>
    </row>
    <row r="58615" spans="18:18" x14ac:dyDescent="0.25">
      <c r="R58615" s="15">
        <v>5</v>
      </c>
    </row>
    <row r="58616" spans="18:18" x14ac:dyDescent="0.25">
      <c r="R58616" s="15">
        <v>5</v>
      </c>
    </row>
    <row r="58617" spans="18:18" x14ac:dyDescent="0.25">
      <c r="R58617" s="15">
        <v>4</v>
      </c>
    </row>
    <row r="58618" spans="18:18" x14ac:dyDescent="0.25">
      <c r="R58618" s="15">
        <v>4</v>
      </c>
    </row>
    <row r="58619" spans="18:18" x14ac:dyDescent="0.25">
      <c r="R58619" s="15">
        <v>4</v>
      </c>
    </row>
    <row r="58620" spans="18:18" x14ac:dyDescent="0.25">
      <c r="R58620" s="15">
        <v>4</v>
      </c>
    </row>
    <row r="58621" spans="18:18" x14ac:dyDescent="0.25">
      <c r="R58621" s="15">
        <v>5</v>
      </c>
    </row>
    <row r="58622" spans="18:18" x14ac:dyDescent="0.25">
      <c r="R58622" s="15">
        <v>5</v>
      </c>
    </row>
    <row r="58623" spans="18:18" x14ac:dyDescent="0.25">
      <c r="R58623" s="15">
        <v>5</v>
      </c>
    </row>
    <row r="58624" spans="18:18" x14ac:dyDescent="0.25">
      <c r="R58624" s="15">
        <v>5</v>
      </c>
    </row>
    <row r="58625" spans="18:18" x14ac:dyDescent="0.25">
      <c r="R58625" s="15">
        <v>5</v>
      </c>
    </row>
    <row r="58626" spans="18:18" x14ac:dyDescent="0.25">
      <c r="R58626" s="15">
        <v>5</v>
      </c>
    </row>
    <row r="58627" spans="18:18" x14ac:dyDescent="0.25">
      <c r="R58627" s="15">
        <v>5</v>
      </c>
    </row>
    <row r="58628" spans="18:18" x14ac:dyDescent="0.25">
      <c r="R58628" s="15">
        <v>5</v>
      </c>
    </row>
    <row r="58629" spans="18:18" x14ac:dyDescent="0.25">
      <c r="R58629" s="15">
        <v>5</v>
      </c>
    </row>
    <row r="58630" spans="18:18" x14ac:dyDescent="0.25">
      <c r="R58630" s="15">
        <v>5</v>
      </c>
    </row>
    <row r="58631" spans="18:18" x14ac:dyDescent="0.25">
      <c r="R58631" s="15">
        <v>5</v>
      </c>
    </row>
    <row r="58632" spans="18:18" x14ac:dyDescent="0.25">
      <c r="R58632" s="15">
        <v>5</v>
      </c>
    </row>
    <row r="58633" spans="18:18" x14ac:dyDescent="0.25">
      <c r="R58633" s="15">
        <v>5</v>
      </c>
    </row>
    <row r="58634" spans="18:18" x14ac:dyDescent="0.25">
      <c r="R58634" s="15">
        <v>5</v>
      </c>
    </row>
    <row r="58635" spans="18:18" x14ac:dyDescent="0.25">
      <c r="R58635" s="15">
        <v>5</v>
      </c>
    </row>
    <row r="58636" spans="18:18" x14ac:dyDescent="0.25">
      <c r="R58636" s="15">
        <v>5</v>
      </c>
    </row>
    <row r="58637" spans="18:18" x14ac:dyDescent="0.25">
      <c r="R58637" s="15">
        <v>5</v>
      </c>
    </row>
    <row r="58638" spans="18:18" x14ac:dyDescent="0.25">
      <c r="R58638" s="15">
        <v>5</v>
      </c>
    </row>
    <row r="58639" spans="18:18" x14ac:dyDescent="0.25">
      <c r="R58639" s="15">
        <v>5</v>
      </c>
    </row>
    <row r="58640" spans="18:18" x14ac:dyDescent="0.25">
      <c r="R58640" s="15">
        <v>5</v>
      </c>
    </row>
    <row r="58641" spans="18:18" x14ac:dyDescent="0.25">
      <c r="R58641" s="15">
        <v>5</v>
      </c>
    </row>
    <row r="58642" spans="18:18" x14ac:dyDescent="0.25">
      <c r="R58642" s="15">
        <v>5</v>
      </c>
    </row>
    <row r="58643" spans="18:18" x14ac:dyDescent="0.25">
      <c r="R58643" s="15">
        <v>5</v>
      </c>
    </row>
    <row r="58644" spans="18:18" x14ac:dyDescent="0.25">
      <c r="R58644" s="15">
        <v>5</v>
      </c>
    </row>
    <row r="58645" spans="18:18" x14ac:dyDescent="0.25">
      <c r="R58645" s="15">
        <v>5</v>
      </c>
    </row>
    <row r="58646" spans="18:18" x14ac:dyDescent="0.25">
      <c r="R58646" s="15">
        <v>5</v>
      </c>
    </row>
    <row r="58647" spans="18:18" x14ac:dyDescent="0.25">
      <c r="R58647" s="15">
        <v>5</v>
      </c>
    </row>
    <row r="58648" spans="18:18" x14ac:dyDescent="0.25">
      <c r="R58648" s="15">
        <v>5</v>
      </c>
    </row>
    <row r="58649" spans="18:18" x14ac:dyDescent="0.25">
      <c r="R58649" s="15">
        <v>5</v>
      </c>
    </row>
    <row r="58650" spans="18:18" x14ac:dyDescent="0.25">
      <c r="R58650" s="15">
        <v>5</v>
      </c>
    </row>
    <row r="58651" spans="18:18" x14ac:dyDescent="0.25">
      <c r="R58651" s="15">
        <v>5</v>
      </c>
    </row>
    <row r="58652" spans="18:18" x14ac:dyDescent="0.25">
      <c r="R58652" s="15">
        <v>5</v>
      </c>
    </row>
    <row r="58653" spans="18:18" x14ac:dyDescent="0.25">
      <c r="R58653" s="15">
        <v>5</v>
      </c>
    </row>
    <row r="58654" spans="18:18" x14ac:dyDescent="0.25">
      <c r="R58654" s="15">
        <v>5</v>
      </c>
    </row>
    <row r="58655" spans="18:18" x14ac:dyDescent="0.25">
      <c r="R58655" s="15">
        <v>5</v>
      </c>
    </row>
    <row r="58656" spans="18:18" x14ac:dyDescent="0.25">
      <c r="R58656" s="15">
        <v>5</v>
      </c>
    </row>
    <row r="58657" spans="18:18" x14ac:dyDescent="0.25">
      <c r="R58657" s="15">
        <v>5</v>
      </c>
    </row>
    <row r="58658" spans="18:18" x14ac:dyDescent="0.25">
      <c r="R58658" s="15">
        <v>5</v>
      </c>
    </row>
    <row r="58659" spans="18:18" x14ac:dyDescent="0.25">
      <c r="R58659" s="15">
        <v>5</v>
      </c>
    </row>
    <row r="58660" spans="18:18" x14ac:dyDescent="0.25">
      <c r="R58660" s="15">
        <v>5</v>
      </c>
    </row>
    <row r="58661" spans="18:18" x14ac:dyDescent="0.25">
      <c r="R58661" s="15">
        <v>5</v>
      </c>
    </row>
    <row r="58662" spans="18:18" x14ac:dyDescent="0.25">
      <c r="R58662" s="15">
        <v>5</v>
      </c>
    </row>
    <row r="58663" spans="18:18" x14ac:dyDescent="0.25">
      <c r="R58663" s="15">
        <v>5</v>
      </c>
    </row>
    <row r="58664" spans="18:18" x14ac:dyDescent="0.25">
      <c r="R58664" s="15">
        <v>5</v>
      </c>
    </row>
    <row r="58665" spans="18:18" x14ac:dyDescent="0.25">
      <c r="R58665" s="15">
        <v>5</v>
      </c>
    </row>
    <row r="58666" spans="18:18" x14ac:dyDescent="0.25">
      <c r="R58666" s="15">
        <v>5</v>
      </c>
    </row>
    <row r="58667" spans="18:18" x14ac:dyDescent="0.25">
      <c r="R58667" s="15">
        <v>5</v>
      </c>
    </row>
    <row r="58668" spans="18:18" x14ac:dyDescent="0.25">
      <c r="R58668" s="15">
        <v>5</v>
      </c>
    </row>
    <row r="58669" spans="18:18" x14ac:dyDescent="0.25">
      <c r="R58669" s="15">
        <v>5</v>
      </c>
    </row>
    <row r="58670" spans="18:18" x14ac:dyDescent="0.25">
      <c r="R58670" s="15">
        <v>5</v>
      </c>
    </row>
    <row r="58671" spans="18:18" x14ac:dyDescent="0.25">
      <c r="R58671" s="15">
        <v>5</v>
      </c>
    </row>
    <row r="58672" spans="18:18" x14ac:dyDescent="0.25">
      <c r="R58672" s="15">
        <v>5</v>
      </c>
    </row>
    <row r="58673" spans="18:18" x14ac:dyDescent="0.25">
      <c r="R58673" s="15">
        <v>5</v>
      </c>
    </row>
    <row r="58674" spans="18:18" x14ac:dyDescent="0.25">
      <c r="R58674" s="15">
        <v>5</v>
      </c>
    </row>
    <row r="58675" spans="18:18" x14ac:dyDescent="0.25">
      <c r="R58675" s="15">
        <v>5</v>
      </c>
    </row>
    <row r="58676" spans="18:18" x14ac:dyDescent="0.25">
      <c r="R58676" s="15">
        <v>5</v>
      </c>
    </row>
    <row r="58677" spans="18:18" x14ac:dyDescent="0.25">
      <c r="R58677" s="15">
        <v>5</v>
      </c>
    </row>
    <row r="58678" spans="18:18" x14ac:dyDescent="0.25">
      <c r="R58678" s="15">
        <v>5</v>
      </c>
    </row>
    <row r="58679" spans="18:18" x14ac:dyDescent="0.25">
      <c r="R58679" s="15">
        <v>4</v>
      </c>
    </row>
    <row r="58680" spans="18:18" x14ac:dyDescent="0.25">
      <c r="R58680" s="15">
        <v>4</v>
      </c>
    </row>
    <row r="58681" spans="18:18" x14ac:dyDescent="0.25">
      <c r="R58681" s="15">
        <v>4</v>
      </c>
    </row>
    <row r="58682" spans="18:18" x14ac:dyDescent="0.25">
      <c r="R58682" s="15">
        <v>4</v>
      </c>
    </row>
    <row r="58683" spans="18:18" x14ac:dyDescent="0.25">
      <c r="R58683" s="15">
        <v>4</v>
      </c>
    </row>
    <row r="58684" spans="18:18" x14ac:dyDescent="0.25">
      <c r="R58684" s="15">
        <v>4</v>
      </c>
    </row>
    <row r="58685" spans="18:18" x14ac:dyDescent="0.25">
      <c r="R58685" s="15">
        <v>4</v>
      </c>
    </row>
    <row r="58686" spans="18:18" x14ac:dyDescent="0.25">
      <c r="R58686" s="15">
        <v>4</v>
      </c>
    </row>
    <row r="58687" spans="18:18" x14ac:dyDescent="0.25">
      <c r="R58687" s="15">
        <v>4</v>
      </c>
    </row>
    <row r="58688" spans="18:18" x14ac:dyDescent="0.25">
      <c r="R58688" s="15">
        <v>4</v>
      </c>
    </row>
    <row r="58689" spans="18:18" x14ac:dyDescent="0.25">
      <c r="R58689" s="15">
        <v>4</v>
      </c>
    </row>
    <row r="58690" spans="18:18" x14ac:dyDescent="0.25">
      <c r="R58690" s="15">
        <v>4</v>
      </c>
    </row>
    <row r="58691" spans="18:18" x14ac:dyDescent="0.25">
      <c r="R58691" s="15">
        <v>4</v>
      </c>
    </row>
    <row r="58692" spans="18:18" x14ac:dyDescent="0.25">
      <c r="R58692" s="15">
        <v>4</v>
      </c>
    </row>
    <row r="58693" spans="18:18" x14ac:dyDescent="0.25">
      <c r="R58693" s="15">
        <v>4</v>
      </c>
    </row>
    <row r="58694" spans="18:18" x14ac:dyDescent="0.25">
      <c r="R58694" s="15">
        <v>4</v>
      </c>
    </row>
    <row r="58695" spans="18:18" x14ac:dyDescent="0.25">
      <c r="R58695" s="15">
        <v>4</v>
      </c>
    </row>
    <row r="58696" spans="18:18" x14ac:dyDescent="0.25">
      <c r="R58696" s="15">
        <v>4</v>
      </c>
    </row>
    <row r="58697" spans="18:18" x14ac:dyDescent="0.25">
      <c r="R58697" s="15">
        <v>4</v>
      </c>
    </row>
    <row r="58698" spans="18:18" x14ac:dyDescent="0.25">
      <c r="R58698" s="15">
        <v>4</v>
      </c>
    </row>
    <row r="58699" spans="18:18" x14ac:dyDescent="0.25">
      <c r="R58699" s="15">
        <v>4</v>
      </c>
    </row>
    <row r="58700" spans="18:18" x14ac:dyDescent="0.25">
      <c r="R58700" s="15">
        <v>4</v>
      </c>
    </row>
    <row r="58701" spans="18:18" x14ac:dyDescent="0.25">
      <c r="R58701" s="15">
        <v>4</v>
      </c>
    </row>
    <row r="58702" spans="18:18" x14ac:dyDescent="0.25">
      <c r="R58702" s="15">
        <v>4</v>
      </c>
    </row>
    <row r="58703" spans="18:18" x14ac:dyDescent="0.25">
      <c r="R58703" s="15">
        <v>4</v>
      </c>
    </row>
    <row r="58704" spans="18:18" x14ac:dyDescent="0.25">
      <c r="R58704" s="15">
        <v>4</v>
      </c>
    </row>
    <row r="58705" spans="18:18" x14ac:dyDescent="0.25">
      <c r="R58705" s="15">
        <v>4</v>
      </c>
    </row>
    <row r="58706" spans="18:18" x14ac:dyDescent="0.25">
      <c r="R58706" s="15">
        <v>4</v>
      </c>
    </row>
    <row r="58707" spans="18:18" x14ac:dyDescent="0.25">
      <c r="R58707" s="15">
        <v>4</v>
      </c>
    </row>
    <row r="58708" spans="18:18" x14ac:dyDescent="0.25">
      <c r="R58708" s="15">
        <v>4</v>
      </c>
    </row>
    <row r="58709" spans="18:18" x14ac:dyDescent="0.25">
      <c r="R58709" s="15">
        <v>4</v>
      </c>
    </row>
    <row r="58710" spans="18:18" x14ac:dyDescent="0.25">
      <c r="R58710" s="15">
        <v>4</v>
      </c>
    </row>
    <row r="58711" spans="18:18" x14ac:dyDescent="0.25">
      <c r="R58711" s="15">
        <v>4</v>
      </c>
    </row>
    <row r="58712" spans="18:18" x14ac:dyDescent="0.25">
      <c r="R58712" s="15">
        <v>4</v>
      </c>
    </row>
    <row r="58713" spans="18:18" x14ac:dyDescent="0.25">
      <c r="R58713" s="15">
        <v>4</v>
      </c>
    </row>
    <row r="58714" spans="18:18" x14ac:dyDescent="0.25">
      <c r="R58714" s="15">
        <v>4</v>
      </c>
    </row>
    <row r="58715" spans="18:18" x14ac:dyDescent="0.25">
      <c r="R58715" s="15">
        <v>4</v>
      </c>
    </row>
    <row r="58716" spans="18:18" x14ac:dyDescent="0.25">
      <c r="R58716" s="15">
        <v>4</v>
      </c>
    </row>
    <row r="58717" spans="18:18" x14ac:dyDescent="0.25">
      <c r="R58717" s="15">
        <v>4</v>
      </c>
    </row>
    <row r="58718" spans="18:18" x14ac:dyDescent="0.25">
      <c r="R58718" s="15">
        <v>4</v>
      </c>
    </row>
    <row r="58719" spans="18:18" x14ac:dyDescent="0.25">
      <c r="R58719" s="15">
        <v>4</v>
      </c>
    </row>
    <row r="58720" spans="18:18" x14ac:dyDescent="0.25">
      <c r="R58720" s="15">
        <v>4</v>
      </c>
    </row>
    <row r="58721" spans="18:18" x14ac:dyDescent="0.25">
      <c r="R58721" s="15">
        <v>4</v>
      </c>
    </row>
    <row r="58722" spans="18:18" x14ac:dyDescent="0.25">
      <c r="R58722" s="15">
        <v>4</v>
      </c>
    </row>
    <row r="58723" spans="18:18" x14ac:dyDescent="0.25">
      <c r="R58723" s="15">
        <v>4</v>
      </c>
    </row>
    <row r="58724" spans="18:18" x14ac:dyDescent="0.25">
      <c r="R58724" s="15">
        <v>4</v>
      </c>
    </row>
    <row r="58725" spans="18:18" x14ac:dyDescent="0.25">
      <c r="R58725" s="15">
        <v>4</v>
      </c>
    </row>
    <row r="58726" spans="18:18" x14ac:dyDescent="0.25">
      <c r="R58726" s="15">
        <v>4</v>
      </c>
    </row>
    <row r="58727" spans="18:18" x14ac:dyDescent="0.25">
      <c r="R58727" s="15">
        <v>4</v>
      </c>
    </row>
    <row r="58728" spans="18:18" x14ac:dyDescent="0.25">
      <c r="R58728" s="15">
        <v>4</v>
      </c>
    </row>
    <row r="58729" spans="18:18" x14ac:dyDescent="0.25">
      <c r="R58729" s="15">
        <v>4</v>
      </c>
    </row>
    <row r="58730" spans="18:18" x14ac:dyDescent="0.25">
      <c r="R58730" s="15">
        <v>4</v>
      </c>
    </row>
    <row r="58731" spans="18:18" x14ac:dyDescent="0.25">
      <c r="R58731" s="15">
        <v>4</v>
      </c>
    </row>
    <row r="58732" spans="18:18" x14ac:dyDescent="0.25">
      <c r="R58732" s="15">
        <v>4</v>
      </c>
    </row>
    <row r="58733" spans="18:18" x14ac:dyDescent="0.25">
      <c r="R58733" s="15">
        <v>4</v>
      </c>
    </row>
    <row r="58734" spans="18:18" x14ac:dyDescent="0.25">
      <c r="R58734" s="15">
        <v>4</v>
      </c>
    </row>
    <row r="58735" spans="18:18" x14ac:dyDescent="0.25">
      <c r="R58735" s="15">
        <v>4</v>
      </c>
    </row>
    <row r="58736" spans="18:18" x14ac:dyDescent="0.25">
      <c r="R58736" s="15">
        <v>4</v>
      </c>
    </row>
    <row r="58737" spans="18:18" x14ac:dyDescent="0.25">
      <c r="R58737" s="15">
        <v>4</v>
      </c>
    </row>
    <row r="58738" spans="18:18" x14ac:dyDescent="0.25">
      <c r="R58738" s="15">
        <v>4</v>
      </c>
    </row>
    <row r="58739" spans="18:18" x14ac:dyDescent="0.25">
      <c r="R58739" s="15">
        <v>4</v>
      </c>
    </row>
    <row r="58740" spans="18:18" x14ac:dyDescent="0.25">
      <c r="R58740" s="15">
        <v>4</v>
      </c>
    </row>
    <row r="58741" spans="18:18" x14ac:dyDescent="0.25">
      <c r="R58741" s="15">
        <v>4</v>
      </c>
    </row>
    <row r="58742" spans="18:18" x14ac:dyDescent="0.25">
      <c r="R58742" s="15">
        <v>4</v>
      </c>
    </row>
    <row r="58743" spans="18:18" x14ac:dyDescent="0.25">
      <c r="R58743" s="15">
        <v>4</v>
      </c>
    </row>
    <row r="58744" spans="18:18" x14ac:dyDescent="0.25">
      <c r="R58744" s="15">
        <v>4</v>
      </c>
    </row>
    <row r="58745" spans="18:18" x14ac:dyDescent="0.25">
      <c r="R58745" s="15">
        <v>4</v>
      </c>
    </row>
    <row r="58746" spans="18:18" x14ac:dyDescent="0.25">
      <c r="R58746" s="15">
        <v>4</v>
      </c>
    </row>
    <row r="58747" spans="18:18" x14ac:dyDescent="0.25">
      <c r="R58747" s="15">
        <v>4</v>
      </c>
    </row>
    <row r="58748" spans="18:18" x14ac:dyDescent="0.25">
      <c r="R58748" s="15">
        <v>4</v>
      </c>
    </row>
    <row r="58749" spans="18:18" x14ac:dyDescent="0.25">
      <c r="R58749" s="15">
        <v>4</v>
      </c>
    </row>
    <row r="58750" spans="18:18" x14ac:dyDescent="0.25">
      <c r="R58750" s="15">
        <v>4</v>
      </c>
    </row>
    <row r="58751" spans="18:18" x14ac:dyDescent="0.25">
      <c r="R58751" s="15">
        <v>4</v>
      </c>
    </row>
    <row r="58752" spans="18:18" x14ac:dyDescent="0.25">
      <c r="R58752" s="15">
        <v>4</v>
      </c>
    </row>
    <row r="58753" spans="18:18" x14ac:dyDescent="0.25">
      <c r="R58753" s="15">
        <v>4</v>
      </c>
    </row>
    <row r="58754" spans="18:18" x14ac:dyDescent="0.25">
      <c r="R58754" s="15">
        <v>4</v>
      </c>
    </row>
    <row r="58755" spans="18:18" x14ac:dyDescent="0.25">
      <c r="R58755" s="15">
        <v>4</v>
      </c>
    </row>
    <row r="58756" spans="18:18" x14ac:dyDescent="0.25">
      <c r="R58756" s="15">
        <v>4</v>
      </c>
    </row>
    <row r="58757" spans="18:18" x14ac:dyDescent="0.25">
      <c r="R58757" s="15">
        <v>4</v>
      </c>
    </row>
    <row r="58758" spans="18:18" x14ac:dyDescent="0.25">
      <c r="R58758" s="15">
        <v>4</v>
      </c>
    </row>
    <row r="58759" spans="18:18" x14ac:dyDescent="0.25">
      <c r="R58759" s="15">
        <v>4</v>
      </c>
    </row>
    <row r="58760" spans="18:18" x14ac:dyDescent="0.25">
      <c r="R58760" s="15">
        <v>4</v>
      </c>
    </row>
    <row r="58761" spans="18:18" x14ac:dyDescent="0.25">
      <c r="R58761" s="15">
        <v>4</v>
      </c>
    </row>
    <row r="58762" spans="18:18" x14ac:dyDescent="0.25">
      <c r="R58762" s="15">
        <v>4</v>
      </c>
    </row>
    <row r="58763" spans="18:18" x14ac:dyDescent="0.25">
      <c r="R58763" s="15">
        <v>4</v>
      </c>
    </row>
    <row r="58764" spans="18:18" x14ac:dyDescent="0.25">
      <c r="R58764" s="15">
        <v>4</v>
      </c>
    </row>
    <row r="58765" spans="18:18" x14ac:dyDescent="0.25">
      <c r="R58765" s="15">
        <v>4</v>
      </c>
    </row>
    <row r="58766" spans="18:18" x14ac:dyDescent="0.25">
      <c r="R58766" s="15">
        <v>4</v>
      </c>
    </row>
    <row r="58767" spans="18:18" x14ac:dyDescent="0.25">
      <c r="R58767" s="15">
        <v>4</v>
      </c>
    </row>
    <row r="58768" spans="18:18" x14ac:dyDescent="0.25">
      <c r="R58768" s="15">
        <v>4</v>
      </c>
    </row>
    <row r="58769" spans="18:18" x14ac:dyDescent="0.25">
      <c r="R58769" s="15">
        <v>4</v>
      </c>
    </row>
    <row r="58770" spans="18:18" x14ac:dyDescent="0.25">
      <c r="R58770" s="15">
        <v>4</v>
      </c>
    </row>
    <row r="58771" spans="18:18" x14ac:dyDescent="0.25">
      <c r="R58771" s="15">
        <v>4</v>
      </c>
    </row>
    <row r="58772" spans="18:18" x14ac:dyDescent="0.25">
      <c r="R58772" s="15">
        <v>4</v>
      </c>
    </row>
    <row r="58773" spans="18:18" x14ac:dyDescent="0.25">
      <c r="R58773" s="15">
        <v>4</v>
      </c>
    </row>
    <row r="58774" spans="18:18" x14ac:dyDescent="0.25">
      <c r="R58774" s="15">
        <v>4</v>
      </c>
    </row>
    <row r="58775" spans="18:18" x14ac:dyDescent="0.25">
      <c r="R58775" s="15">
        <v>4</v>
      </c>
    </row>
    <row r="58776" spans="18:18" x14ac:dyDescent="0.25">
      <c r="R58776" s="15">
        <v>4</v>
      </c>
    </row>
    <row r="58777" spans="18:18" x14ac:dyDescent="0.25">
      <c r="R58777" s="15">
        <v>4</v>
      </c>
    </row>
    <row r="58778" spans="18:18" x14ac:dyDescent="0.25">
      <c r="R58778" s="15">
        <v>4</v>
      </c>
    </row>
    <row r="58779" spans="18:18" x14ac:dyDescent="0.25">
      <c r="R58779" s="15">
        <v>4</v>
      </c>
    </row>
    <row r="58780" spans="18:18" x14ac:dyDescent="0.25">
      <c r="R58780" s="15">
        <v>4</v>
      </c>
    </row>
    <row r="58781" spans="18:18" x14ac:dyDescent="0.25">
      <c r="R58781" s="15">
        <v>4</v>
      </c>
    </row>
    <row r="58782" spans="18:18" x14ac:dyDescent="0.25">
      <c r="R58782" s="15">
        <v>4</v>
      </c>
    </row>
    <row r="58783" spans="18:18" x14ac:dyDescent="0.25">
      <c r="R58783" s="15">
        <v>4</v>
      </c>
    </row>
    <row r="58784" spans="18:18" x14ac:dyDescent="0.25">
      <c r="R58784" s="15">
        <v>4</v>
      </c>
    </row>
    <row r="58785" spans="18:18" x14ac:dyDescent="0.25">
      <c r="R58785" s="15">
        <v>4</v>
      </c>
    </row>
    <row r="58786" spans="18:18" x14ac:dyDescent="0.25">
      <c r="R58786" s="15">
        <v>4</v>
      </c>
    </row>
    <row r="58787" spans="18:18" x14ac:dyDescent="0.25">
      <c r="R58787" s="15">
        <v>4</v>
      </c>
    </row>
    <row r="58788" spans="18:18" x14ac:dyDescent="0.25">
      <c r="R58788" s="15">
        <v>4</v>
      </c>
    </row>
    <row r="58789" spans="18:18" x14ac:dyDescent="0.25">
      <c r="R58789" s="15">
        <v>4</v>
      </c>
    </row>
    <row r="58790" spans="18:18" x14ac:dyDescent="0.25">
      <c r="R58790" s="15">
        <v>4</v>
      </c>
    </row>
    <row r="58791" spans="18:18" x14ac:dyDescent="0.25">
      <c r="R58791" s="15">
        <v>4</v>
      </c>
    </row>
    <row r="58792" spans="18:18" x14ac:dyDescent="0.25">
      <c r="R58792" s="15">
        <v>4</v>
      </c>
    </row>
    <row r="58793" spans="18:18" x14ac:dyDescent="0.25">
      <c r="R58793" s="15">
        <v>4</v>
      </c>
    </row>
    <row r="58794" spans="18:18" x14ac:dyDescent="0.25">
      <c r="R58794" s="15">
        <v>4</v>
      </c>
    </row>
    <row r="58795" spans="18:18" x14ac:dyDescent="0.25">
      <c r="R58795" s="15">
        <v>4</v>
      </c>
    </row>
    <row r="58796" spans="18:18" x14ac:dyDescent="0.25">
      <c r="R58796" s="15">
        <v>4</v>
      </c>
    </row>
    <row r="58797" spans="18:18" x14ac:dyDescent="0.25">
      <c r="R58797" s="15">
        <v>4</v>
      </c>
    </row>
    <row r="58798" spans="18:18" x14ac:dyDescent="0.25">
      <c r="R58798" s="15">
        <v>4</v>
      </c>
    </row>
    <row r="58799" spans="18:18" x14ac:dyDescent="0.25">
      <c r="R58799" s="15">
        <v>4</v>
      </c>
    </row>
    <row r="58800" spans="18:18" x14ac:dyDescent="0.25">
      <c r="R58800" s="15">
        <v>4</v>
      </c>
    </row>
    <row r="58801" spans="18:18" x14ac:dyDescent="0.25">
      <c r="R58801" s="15">
        <v>4</v>
      </c>
    </row>
    <row r="58802" spans="18:18" x14ac:dyDescent="0.25">
      <c r="R58802" s="15">
        <v>1</v>
      </c>
    </row>
    <row r="58803" spans="18:18" x14ac:dyDescent="0.25">
      <c r="R58803" s="15">
        <v>1</v>
      </c>
    </row>
    <row r="58804" spans="18:18" x14ac:dyDescent="0.25">
      <c r="R58804" s="15">
        <v>1</v>
      </c>
    </row>
    <row r="58805" spans="18:18" x14ac:dyDescent="0.25">
      <c r="R58805" s="15">
        <v>1</v>
      </c>
    </row>
    <row r="58806" spans="18:18" x14ac:dyDescent="0.25">
      <c r="R58806" s="15">
        <v>1</v>
      </c>
    </row>
    <row r="58807" spans="18:18" x14ac:dyDescent="0.25">
      <c r="R58807" s="15">
        <v>1</v>
      </c>
    </row>
    <row r="58808" spans="18:18" x14ac:dyDescent="0.25">
      <c r="R58808" s="15">
        <v>1</v>
      </c>
    </row>
    <row r="58809" spans="18:18" x14ac:dyDescent="0.25">
      <c r="R58809" s="15">
        <v>1</v>
      </c>
    </row>
    <row r="58810" spans="18:18" x14ac:dyDescent="0.25">
      <c r="R58810" s="15">
        <v>1</v>
      </c>
    </row>
    <row r="58811" spans="18:18" x14ac:dyDescent="0.25">
      <c r="R58811" s="15">
        <v>1</v>
      </c>
    </row>
    <row r="58812" spans="18:18" x14ac:dyDescent="0.25">
      <c r="R58812" s="15">
        <v>1</v>
      </c>
    </row>
    <row r="58813" spans="18:18" x14ac:dyDescent="0.25">
      <c r="R58813" s="15">
        <v>1</v>
      </c>
    </row>
    <row r="58814" spans="18:18" x14ac:dyDescent="0.25">
      <c r="R58814" s="15">
        <v>1</v>
      </c>
    </row>
    <row r="58815" spans="18:18" x14ac:dyDescent="0.25">
      <c r="R58815" s="15">
        <v>1</v>
      </c>
    </row>
    <row r="58816" spans="18:18" x14ac:dyDescent="0.25">
      <c r="R58816" s="15">
        <v>1</v>
      </c>
    </row>
    <row r="58817" spans="18:18" x14ac:dyDescent="0.25">
      <c r="R58817" s="15">
        <v>1</v>
      </c>
    </row>
    <row r="58818" spans="18:18" x14ac:dyDescent="0.25">
      <c r="R58818" s="15">
        <v>1</v>
      </c>
    </row>
    <row r="58819" spans="18:18" x14ac:dyDescent="0.25">
      <c r="R58819" s="15">
        <v>1</v>
      </c>
    </row>
    <row r="58820" spans="18:18" x14ac:dyDescent="0.25">
      <c r="R58820" s="15">
        <v>1</v>
      </c>
    </row>
    <row r="58821" spans="18:18" x14ac:dyDescent="0.25">
      <c r="R58821" s="15">
        <v>1</v>
      </c>
    </row>
    <row r="58822" spans="18:18" x14ac:dyDescent="0.25">
      <c r="R58822" s="15">
        <v>1</v>
      </c>
    </row>
    <row r="58823" spans="18:18" x14ac:dyDescent="0.25">
      <c r="R58823" s="15">
        <v>1</v>
      </c>
    </row>
    <row r="58824" spans="18:18" x14ac:dyDescent="0.25">
      <c r="R58824" s="15">
        <v>1</v>
      </c>
    </row>
    <row r="58825" spans="18:18" x14ac:dyDescent="0.25">
      <c r="R58825" s="15">
        <v>1</v>
      </c>
    </row>
    <row r="58826" spans="18:18" x14ac:dyDescent="0.25">
      <c r="R58826" s="15">
        <v>1</v>
      </c>
    </row>
    <row r="58827" spans="18:18" x14ac:dyDescent="0.25">
      <c r="R58827" s="15">
        <v>1</v>
      </c>
    </row>
    <row r="58828" spans="18:18" x14ac:dyDescent="0.25">
      <c r="R58828" s="15">
        <v>1</v>
      </c>
    </row>
    <row r="58829" spans="18:18" x14ac:dyDescent="0.25">
      <c r="R58829" s="15">
        <v>1</v>
      </c>
    </row>
    <row r="58830" spans="18:18" x14ac:dyDescent="0.25">
      <c r="R58830" s="15">
        <v>1</v>
      </c>
    </row>
    <row r="58831" spans="18:18" x14ac:dyDescent="0.25">
      <c r="R58831" s="15">
        <v>1</v>
      </c>
    </row>
    <row r="58832" spans="18:18" x14ac:dyDescent="0.25">
      <c r="R58832" s="15">
        <v>1</v>
      </c>
    </row>
    <row r="58833" spans="18:18" x14ac:dyDescent="0.25">
      <c r="R58833" s="15">
        <v>1</v>
      </c>
    </row>
    <row r="58834" spans="18:18" x14ac:dyDescent="0.25">
      <c r="R58834" s="15">
        <v>1</v>
      </c>
    </row>
    <row r="58835" spans="18:18" x14ac:dyDescent="0.25">
      <c r="R58835" s="15">
        <v>1</v>
      </c>
    </row>
    <row r="58836" spans="18:18" x14ac:dyDescent="0.25">
      <c r="R58836" s="15">
        <v>1</v>
      </c>
    </row>
    <row r="58837" spans="18:18" x14ac:dyDescent="0.25">
      <c r="R58837" s="15">
        <v>1</v>
      </c>
    </row>
    <row r="58838" spans="18:18" x14ac:dyDescent="0.25">
      <c r="R58838" s="15">
        <v>1</v>
      </c>
    </row>
    <row r="58839" spans="18:18" x14ac:dyDescent="0.25">
      <c r="R58839" s="15">
        <v>4</v>
      </c>
    </row>
    <row r="58840" spans="18:18" x14ac:dyDescent="0.25">
      <c r="R58840" s="15">
        <v>4</v>
      </c>
    </row>
    <row r="58841" spans="18:18" x14ac:dyDescent="0.25">
      <c r="R58841" s="15">
        <v>4</v>
      </c>
    </row>
    <row r="58842" spans="18:18" x14ac:dyDescent="0.25">
      <c r="R58842" s="15">
        <v>4</v>
      </c>
    </row>
    <row r="58843" spans="18:18" x14ac:dyDescent="0.25">
      <c r="R58843" s="15">
        <v>4</v>
      </c>
    </row>
    <row r="58844" spans="18:18" x14ac:dyDescent="0.25">
      <c r="R58844" s="15">
        <v>4</v>
      </c>
    </row>
    <row r="58845" spans="18:18" x14ac:dyDescent="0.25">
      <c r="R58845" s="15">
        <v>4</v>
      </c>
    </row>
    <row r="58846" spans="18:18" x14ac:dyDescent="0.25">
      <c r="R58846" s="15">
        <v>4</v>
      </c>
    </row>
    <row r="58847" spans="18:18" x14ac:dyDescent="0.25">
      <c r="R58847" s="15">
        <v>4</v>
      </c>
    </row>
    <row r="58848" spans="18:18" x14ac:dyDescent="0.25">
      <c r="R58848" s="15">
        <v>4</v>
      </c>
    </row>
    <row r="58849" spans="18:18" x14ac:dyDescent="0.25">
      <c r="R58849" s="15">
        <v>4</v>
      </c>
    </row>
    <row r="58850" spans="18:18" x14ac:dyDescent="0.25">
      <c r="R58850" s="15">
        <v>4</v>
      </c>
    </row>
    <row r="58851" spans="18:18" x14ac:dyDescent="0.25">
      <c r="R58851" s="15">
        <v>4</v>
      </c>
    </row>
    <row r="58852" spans="18:18" x14ac:dyDescent="0.25">
      <c r="R58852" s="15">
        <v>4</v>
      </c>
    </row>
    <row r="58853" spans="18:18" x14ac:dyDescent="0.25">
      <c r="R58853" s="15">
        <v>4</v>
      </c>
    </row>
    <row r="58854" spans="18:18" x14ac:dyDescent="0.25">
      <c r="R58854" s="15">
        <v>4</v>
      </c>
    </row>
    <row r="58855" spans="18:18" x14ac:dyDescent="0.25">
      <c r="R58855" s="15">
        <v>4</v>
      </c>
    </row>
    <row r="58856" spans="18:18" x14ac:dyDescent="0.25">
      <c r="R58856" s="15">
        <v>4</v>
      </c>
    </row>
    <row r="58857" spans="18:18" x14ac:dyDescent="0.25">
      <c r="R58857" s="15">
        <v>4</v>
      </c>
    </row>
    <row r="58858" spans="18:18" x14ac:dyDescent="0.25">
      <c r="R58858" s="15">
        <v>4</v>
      </c>
    </row>
    <row r="58859" spans="18:18" x14ac:dyDescent="0.25">
      <c r="R58859" s="15">
        <v>4</v>
      </c>
    </row>
    <row r="58860" spans="18:18" x14ac:dyDescent="0.25">
      <c r="R58860" s="15">
        <v>4</v>
      </c>
    </row>
    <row r="58861" spans="18:18" x14ac:dyDescent="0.25">
      <c r="R58861" s="15">
        <v>4</v>
      </c>
    </row>
    <row r="58862" spans="18:18" x14ac:dyDescent="0.25">
      <c r="R58862" s="15">
        <v>4</v>
      </c>
    </row>
    <row r="58863" spans="18:18" x14ac:dyDescent="0.25">
      <c r="R58863" s="15">
        <v>4</v>
      </c>
    </row>
    <row r="58864" spans="18:18" x14ac:dyDescent="0.25">
      <c r="R58864" s="15">
        <v>4</v>
      </c>
    </row>
    <row r="58865" spans="18:18" x14ac:dyDescent="0.25">
      <c r="R58865" s="15">
        <v>4</v>
      </c>
    </row>
    <row r="58866" spans="18:18" x14ac:dyDescent="0.25">
      <c r="R58866" s="15">
        <v>4</v>
      </c>
    </row>
    <row r="58867" spans="18:18" x14ac:dyDescent="0.25">
      <c r="R58867" s="15">
        <v>4</v>
      </c>
    </row>
    <row r="58868" spans="18:18" x14ac:dyDescent="0.25">
      <c r="R58868" s="15">
        <v>4</v>
      </c>
    </row>
    <row r="58869" spans="18:18" x14ac:dyDescent="0.25">
      <c r="R58869" s="15">
        <v>4</v>
      </c>
    </row>
    <row r="58870" spans="18:18" x14ac:dyDescent="0.25">
      <c r="R58870" s="15">
        <v>4</v>
      </c>
    </row>
    <row r="58871" spans="18:18" x14ac:dyDescent="0.25">
      <c r="R58871" s="15">
        <v>4</v>
      </c>
    </row>
    <row r="58872" spans="18:18" x14ac:dyDescent="0.25">
      <c r="R58872" s="15">
        <v>4</v>
      </c>
    </row>
    <row r="58873" spans="18:18" x14ac:dyDescent="0.25">
      <c r="R58873" s="15">
        <v>4</v>
      </c>
    </row>
    <row r="58874" spans="18:18" x14ac:dyDescent="0.25">
      <c r="R58874" s="15">
        <v>4</v>
      </c>
    </row>
    <row r="58875" spans="18:18" x14ac:dyDescent="0.25">
      <c r="R58875" s="15">
        <v>4</v>
      </c>
    </row>
    <row r="58876" spans="18:18" x14ac:dyDescent="0.25">
      <c r="R58876" s="15">
        <v>4</v>
      </c>
    </row>
    <row r="58877" spans="18:18" x14ac:dyDescent="0.25">
      <c r="R58877" s="15">
        <v>4</v>
      </c>
    </row>
    <row r="58878" spans="18:18" x14ac:dyDescent="0.25">
      <c r="R58878" s="15">
        <v>4</v>
      </c>
    </row>
    <row r="58879" spans="18:18" x14ac:dyDescent="0.25">
      <c r="R58879" s="15">
        <v>4</v>
      </c>
    </row>
    <row r="58880" spans="18:18" x14ac:dyDescent="0.25">
      <c r="R58880" s="15">
        <v>4</v>
      </c>
    </row>
    <row r="58881" spans="18:18" x14ac:dyDescent="0.25">
      <c r="R58881" s="15">
        <v>4</v>
      </c>
    </row>
    <row r="58882" spans="18:18" x14ac:dyDescent="0.25">
      <c r="R58882" s="15">
        <v>4</v>
      </c>
    </row>
    <row r="58883" spans="18:18" x14ac:dyDescent="0.25">
      <c r="R58883" s="15">
        <v>4</v>
      </c>
    </row>
    <row r="58884" spans="18:18" x14ac:dyDescent="0.25">
      <c r="R58884" s="15">
        <v>4</v>
      </c>
    </row>
    <row r="58885" spans="18:18" x14ac:dyDescent="0.25">
      <c r="R58885" s="15">
        <v>4</v>
      </c>
    </row>
    <row r="58886" spans="18:18" x14ac:dyDescent="0.25">
      <c r="R58886" s="15">
        <v>4</v>
      </c>
    </row>
    <row r="58887" spans="18:18" x14ac:dyDescent="0.25">
      <c r="R58887" s="15">
        <v>4</v>
      </c>
    </row>
    <row r="58888" spans="18:18" x14ac:dyDescent="0.25">
      <c r="R58888" s="15">
        <v>4</v>
      </c>
    </row>
    <row r="58889" spans="18:18" x14ac:dyDescent="0.25">
      <c r="R58889" s="15">
        <v>4</v>
      </c>
    </row>
    <row r="58890" spans="18:18" x14ac:dyDescent="0.25">
      <c r="R58890" s="15">
        <v>4</v>
      </c>
    </row>
    <row r="58891" spans="18:18" x14ac:dyDescent="0.25">
      <c r="R58891" s="15">
        <v>4</v>
      </c>
    </row>
    <row r="58892" spans="18:18" x14ac:dyDescent="0.25">
      <c r="R58892" s="15">
        <v>4</v>
      </c>
    </row>
    <row r="58893" spans="18:18" x14ac:dyDescent="0.25">
      <c r="R58893" s="15">
        <v>4</v>
      </c>
    </row>
    <row r="58894" spans="18:18" x14ac:dyDescent="0.25">
      <c r="R58894" s="15">
        <v>4</v>
      </c>
    </row>
    <row r="58895" spans="18:18" x14ac:dyDescent="0.25">
      <c r="R58895" s="15">
        <v>4</v>
      </c>
    </row>
    <row r="58896" spans="18:18" x14ac:dyDescent="0.25">
      <c r="R58896" s="15">
        <v>4</v>
      </c>
    </row>
    <row r="58897" spans="18:18" x14ac:dyDescent="0.25">
      <c r="R58897" s="15">
        <v>4</v>
      </c>
    </row>
    <row r="58898" spans="18:18" x14ac:dyDescent="0.25">
      <c r="R58898" s="15">
        <v>4</v>
      </c>
    </row>
    <row r="58899" spans="18:18" x14ac:dyDescent="0.25">
      <c r="R58899" s="15">
        <v>4</v>
      </c>
    </row>
    <row r="58900" spans="18:18" x14ac:dyDescent="0.25">
      <c r="R58900" s="15">
        <v>4</v>
      </c>
    </row>
    <row r="58901" spans="18:18" x14ac:dyDescent="0.25">
      <c r="R58901" s="15">
        <v>4</v>
      </c>
    </row>
    <row r="58902" spans="18:18" x14ac:dyDescent="0.25">
      <c r="R58902" s="15">
        <v>4</v>
      </c>
    </row>
    <row r="58903" spans="18:18" x14ac:dyDescent="0.25">
      <c r="R58903" s="15">
        <v>4</v>
      </c>
    </row>
    <row r="58904" spans="18:18" x14ac:dyDescent="0.25">
      <c r="R58904" s="15">
        <v>4</v>
      </c>
    </row>
    <row r="58905" spans="18:18" x14ac:dyDescent="0.25">
      <c r="R58905" s="15">
        <v>4</v>
      </c>
    </row>
    <row r="58906" spans="18:18" x14ac:dyDescent="0.25">
      <c r="R58906" s="15">
        <v>4</v>
      </c>
    </row>
    <row r="58907" spans="18:18" x14ac:dyDescent="0.25">
      <c r="R58907" s="15">
        <v>4</v>
      </c>
    </row>
    <row r="58908" spans="18:18" x14ac:dyDescent="0.25">
      <c r="R58908" s="15">
        <v>4</v>
      </c>
    </row>
    <row r="58909" spans="18:18" x14ac:dyDescent="0.25">
      <c r="R58909" s="15">
        <v>4</v>
      </c>
    </row>
    <row r="58910" spans="18:18" x14ac:dyDescent="0.25">
      <c r="R58910" s="15">
        <v>4</v>
      </c>
    </row>
    <row r="58911" spans="18:18" x14ac:dyDescent="0.25">
      <c r="R58911" s="15">
        <v>4</v>
      </c>
    </row>
    <row r="58912" spans="18:18" x14ac:dyDescent="0.25">
      <c r="R58912" s="15">
        <v>4</v>
      </c>
    </row>
    <row r="58913" spans="18:18" x14ac:dyDescent="0.25">
      <c r="R58913" s="15">
        <v>4</v>
      </c>
    </row>
    <row r="58914" spans="18:18" x14ac:dyDescent="0.25">
      <c r="R58914" s="15">
        <v>4</v>
      </c>
    </row>
    <row r="58915" spans="18:18" x14ac:dyDescent="0.25">
      <c r="R58915" s="15">
        <v>4</v>
      </c>
    </row>
    <row r="58916" spans="18:18" x14ac:dyDescent="0.25">
      <c r="R58916" s="15">
        <v>4</v>
      </c>
    </row>
    <row r="58917" spans="18:18" x14ac:dyDescent="0.25">
      <c r="R58917" s="15">
        <v>4</v>
      </c>
    </row>
    <row r="58918" spans="18:18" x14ac:dyDescent="0.25">
      <c r="R58918" s="15">
        <v>4</v>
      </c>
    </row>
    <row r="58919" spans="18:18" x14ac:dyDescent="0.25">
      <c r="R58919" s="15">
        <v>4</v>
      </c>
    </row>
    <row r="58920" spans="18:18" x14ac:dyDescent="0.25">
      <c r="R58920" s="15">
        <v>4</v>
      </c>
    </row>
    <row r="58921" spans="18:18" x14ac:dyDescent="0.25">
      <c r="R58921" s="15">
        <v>4</v>
      </c>
    </row>
    <row r="58922" spans="18:18" x14ac:dyDescent="0.25">
      <c r="R58922" s="15">
        <v>4</v>
      </c>
    </row>
    <row r="58923" spans="18:18" x14ac:dyDescent="0.25">
      <c r="R58923" s="15">
        <v>4</v>
      </c>
    </row>
    <row r="58924" spans="18:18" x14ac:dyDescent="0.25">
      <c r="R58924" s="15">
        <v>4</v>
      </c>
    </row>
    <row r="58925" spans="18:18" x14ac:dyDescent="0.25">
      <c r="R58925" s="15">
        <v>4</v>
      </c>
    </row>
    <row r="58926" spans="18:18" x14ac:dyDescent="0.25">
      <c r="R58926" s="15">
        <v>4</v>
      </c>
    </row>
    <row r="58927" spans="18:18" x14ac:dyDescent="0.25">
      <c r="R58927" s="15">
        <v>4</v>
      </c>
    </row>
    <row r="58928" spans="18:18" x14ac:dyDescent="0.25">
      <c r="R58928" s="15">
        <v>4</v>
      </c>
    </row>
    <row r="58929" spans="18:18" x14ac:dyDescent="0.25">
      <c r="R58929" s="15">
        <v>4</v>
      </c>
    </row>
    <row r="58930" spans="18:18" x14ac:dyDescent="0.25">
      <c r="R58930" s="15">
        <v>4</v>
      </c>
    </row>
    <row r="58931" spans="18:18" x14ac:dyDescent="0.25">
      <c r="R58931" s="15">
        <v>4</v>
      </c>
    </row>
    <row r="58932" spans="18:18" x14ac:dyDescent="0.25">
      <c r="R58932" s="15">
        <v>4</v>
      </c>
    </row>
    <row r="58933" spans="18:18" x14ac:dyDescent="0.25">
      <c r="R58933" s="15">
        <v>4</v>
      </c>
    </row>
    <row r="58934" spans="18:18" x14ac:dyDescent="0.25">
      <c r="R58934" s="15">
        <v>4</v>
      </c>
    </row>
    <row r="58935" spans="18:18" x14ac:dyDescent="0.25">
      <c r="R58935" s="15">
        <v>4</v>
      </c>
    </row>
    <row r="58936" spans="18:18" x14ac:dyDescent="0.25">
      <c r="R58936" s="15">
        <v>4</v>
      </c>
    </row>
    <row r="58937" spans="18:18" x14ac:dyDescent="0.25">
      <c r="R58937" s="15">
        <v>4</v>
      </c>
    </row>
    <row r="58938" spans="18:18" x14ac:dyDescent="0.25">
      <c r="R58938" s="15">
        <v>4</v>
      </c>
    </row>
    <row r="58939" spans="18:18" x14ac:dyDescent="0.25">
      <c r="R58939" s="15">
        <v>4</v>
      </c>
    </row>
    <row r="58940" spans="18:18" x14ac:dyDescent="0.25">
      <c r="R58940" s="15">
        <v>4</v>
      </c>
    </row>
    <row r="58941" spans="18:18" x14ac:dyDescent="0.25">
      <c r="R58941" s="15">
        <v>4</v>
      </c>
    </row>
    <row r="58942" spans="18:18" x14ac:dyDescent="0.25">
      <c r="R58942" s="15">
        <v>4</v>
      </c>
    </row>
    <row r="58943" spans="18:18" x14ac:dyDescent="0.25">
      <c r="R58943" s="15">
        <v>4</v>
      </c>
    </row>
    <row r="58944" spans="18:18" x14ac:dyDescent="0.25">
      <c r="R58944" s="15">
        <v>4</v>
      </c>
    </row>
    <row r="58945" spans="18:18" x14ac:dyDescent="0.25">
      <c r="R58945" s="15">
        <v>4</v>
      </c>
    </row>
    <row r="58946" spans="18:18" x14ac:dyDescent="0.25">
      <c r="R58946" s="15">
        <v>4</v>
      </c>
    </row>
    <row r="58947" spans="18:18" x14ac:dyDescent="0.25">
      <c r="R58947" s="15">
        <v>4</v>
      </c>
    </row>
    <row r="58948" spans="18:18" x14ac:dyDescent="0.25">
      <c r="R58948" s="15">
        <v>4</v>
      </c>
    </row>
    <row r="58949" spans="18:18" x14ac:dyDescent="0.25">
      <c r="R58949" s="15">
        <v>4</v>
      </c>
    </row>
    <row r="58950" spans="18:18" x14ac:dyDescent="0.25">
      <c r="R58950" s="15">
        <v>4</v>
      </c>
    </row>
    <row r="58951" spans="18:18" x14ac:dyDescent="0.25">
      <c r="R58951" s="15">
        <v>4</v>
      </c>
    </row>
    <row r="58952" spans="18:18" x14ac:dyDescent="0.25">
      <c r="R58952" s="15">
        <v>4</v>
      </c>
    </row>
    <row r="58953" spans="18:18" x14ac:dyDescent="0.25">
      <c r="R58953" s="15">
        <v>4</v>
      </c>
    </row>
    <row r="58954" spans="18:18" x14ac:dyDescent="0.25">
      <c r="R58954" s="15">
        <v>4</v>
      </c>
    </row>
    <row r="58955" spans="18:18" x14ac:dyDescent="0.25">
      <c r="R58955" s="15">
        <v>4</v>
      </c>
    </row>
    <row r="58956" spans="18:18" x14ac:dyDescent="0.25">
      <c r="R58956" s="15">
        <v>4</v>
      </c>
    </row>
    <row r="58957" spans="18:18" x14ac:dyDescent="0.25">
      <c r="R58957" s="15">
        <v>4</v>
      </c>
    </row>
    <row r="58958" spans="18:18" x14ac:dyDescent="0.25">
      <c r="R58958" s="15">
        <v>4</v>
      </c>
    </row>
    <row r="58959" spans="18:18" x14ac:dyDescent="0.25">
      <c r="R58959" s="15">
        <v>4</v>
      </c>
    </row>
    <row r="58960" spans="18:18" x14ac:dyDescent="0.25">
      <c r="R58960" s="15">
        <v>4</v>
      </c>
    </row>
    <row r="58961" spans="18:18" x14ac:dyDescent="0.25">
      <c r="R58961" s="15">
        <v>4</v>
      </c>
    </row>
    <row r="58962" spans="18:18" x14ac:dyDescent="0.25">
      <c r="R58962" s="15">
        <v>4</v>
      </c>
    </row>
    <row r="58963" spans="18:18" x14ac:dyDescent="0.25">
      <c r="R58963" s="15">
        <v>4</v>
      </c>
    </row>
    <row r="58964" spans="18:18" x14ac:dyDescent="0.25">
      <c r="R58964" s="15">
        <v>4</v>
      </c>
    </row>
    <row r="58965" spans="18:18" x14ac:dyDescent="0.25">
      <c r="R58965" s="15">
        <v>4</v>
      </c>
    </row>
    <row r="58966" spans="18:18" x14ac:dyDescent="0.25">
      <c r="R58966" s="15">
        <v>4</v>
      </c>
    </row>
    <row r="58967" spans="18:18" x14ac:dyDescent="0.25">
      <c r="R58967" s="15">
        <v>4</v>
      </c>
    </row>
    <row r="58968" spans="18:18" x14ac:dyDescent="0.25">
      <c r="R58968" s="15">
        <v>4</v>
      </c>
    </row>
    <row r="58969" spans="18:18" x14ac:dyDescent="0.25">
      <c r="R58969" s="15">
        <v>1</v>
      </c>
    </row>
    <row r="58970" spans="18:18" x14ac:dyDescent="0.25">
      <c r="R58970" s="15">
        <v>1</v>
      </c>
    </row>
    <row r="58971" spans="18:18" x14ac:dyDescent="0.25">
      <c r="R58971" s="15">
        <v>1</v>
      </c>
    </row>
    <row r="58972" spans="18:18" x14ac:dyDescent="0.25">
      <c r="R58972" s="15">
        <v>1</v>
      </c>
    </row>
    <row r="58973" spans="18:18" x14ac:dyDescent="0.25">
      <c r="R58973" s="15">
        <v>1</v>
      </c>
    </row>
    <row r="58974" spans="18:18" x14ac:dyDescent="0.25">
      <c r="R58974" s="15">
        <v>1</v>
      </c>
    </row>
    <row r="58975" spans="18:18" x14ac:dyDescent="0.25">
      <c r="R58975" s="15">
        <v>1</v>
      </c>
    </row>
    <row r="58976" spans="18:18" x14ac:dyDescent="0.25">
      <c r="R58976" s="15">
        <v>1</v>
      </c>
    </row>
    <row r="58977" spans="18:18" x14ac:dyDescent="0.25">
      <c r="R58977" s="15">
        <v>1</v>
      </c>
    </row>
    <row r="58978" spans="18:18" x14ac:dyDescent="0.25">
      <c r="R58978" s="15">
        <v>1</v>
      </c>
    </row>
    <row r="58979" spans="18:18" x14ac:dyDescent="0.25">
      <c r="R58979" s="15">
        <v>1</v>
      </c>
    </row>
    <row r="58980" spans="18:18" x14ac:dyDescent="0.25">
      <c r="R58980" s="15">
        <v>1</v>
      </c>
    </row>
    <row r="58981" spans="18:18" x14ac:dyDescent="0.25">
      <c r="R58981" s="15">
        <v>2</v>
      </c>
    </row>
    <row r="58982" spans="18:18" x14ac:dyDescent="0.25">
      <c r="R58982" s="15">
        <v>2</v>
      </c>
    </row>
    <row r="58983" spans="18:18" x14ac:dyDescent="0.25">
      <c r="R58983" s="15">
        <v>2</v>
      </c>
    </row>
    <row r="58984" spans="18:18" x14ac:dyDescent="0.25">
      <c r="R58984" s="15">
        <v>2</v>
      </c>
    </row>
    <row r="58985" spans="18:18" x14ac:dyDescent="0.25">
      <c r="R58985" s="15">
        <v>2</v>
      </c>
    </row>
    <row r="58986" spans="18:18" x14ac:dyDescent="0.25">
      <c r="R58986" s="15">
        <v>2</v>
      </c>
    </row>
    <row r="58987" spans="18:18" x14ac:dyDescent="0.25">
      <c r="R58987" s="15">
        <v>2</v>
      </c>
    </row>
    <row r="58988" spans="18:18" x14ac:dyDescent="0.25">
      <c r="R58988" s="15">
        <v>2</v>
      </c>
    </row>
    <row r="58989" spans="18:18" x14ac:dyDescent="0.25">
      <c r="R58989" s="15">
        <v>2</v>
      </c>
    </row>
    <row r="58990" spans="18:18" x14ac:dyDescent="0.25">
      <c r="R58990" s="15">
        <v>2</v>
      </c>
    </row>
    <row r="58991" spans="18:18" x14ac:dyDescent="0.25">
      <c r="R58991" s="15">
        <v>2</v>
      </c>
    </row>
    <row r="58992" spans="18:18" x14ac:dyDescent="0.25">
      <c r="R58992" s="15">
        <v>2</v>
      </c>
    </row>
    <row r="58993" spans="18:18" x14ac:dyDescent="0.25">
      <c r="R58993" s="15">
        <v>2</v>
      </c>
    </row>
    <row r="58994" spans="18:18" x14ac:dyDescent="0.25">
      <c r="R58994" s="15">
        <v>2</v>
      </c>
    </row>
    <row r="58995" spans="18:18" x14ac:dyDescent="0.25">
      <c r="R58995" s="15">
        <v>2</v>
      </c>
    </row>
    <row r="58996" spans="18:18" x14ac:dyDescent="0.25">
      <c r="R58996" s="15">
        <v>1</v>
      </c>
    </row>
    <row r="58997" spans="18:18" x14ac:dyDescent="0.25">
      <c r="R58997" s="15">
        <v>1</v>
      </c>
    </row>
    <row r="58998" spans="18:18" x14ac:dyDescent="0.25">
      <c r="R58998" s="15">
        <v>1</v>
      </c>
    </row>
    <row r="58999" spans="18:18" x14ac:dyDescent="0.25">
      <c r="R58999" s="15">
        <v>1</v>
      </c>
    </row>
    <row r="59000" spans="18:18" x14ac:dyDescent="0.25">
      <c r="R59000" s="15">
        <v>1</v>
      </c>
    </row>
    <row r="59001" spans="18:18" x14ac:dyDescent="0.25">
      <c r="R59001" s="15">
        <v>1</v>
      </c>
    </row>
    <row r="59002" spans="18:18" x14ac:dyDescent="0.25">
      <c r="R59002" s="15">
        <v>1</v>
      </c>
    </row>
    <row r="59003" spans="18:18" x14ac:dyDescent="0.25">
      <c r="R59003" s="15">
        <v>1</v>
      </c>
    </row>
    <row r="59004" spans="18:18" x14ac:dyDescent="0.25">
      <c r="R59004" s="15">
        <v>1</v>
      </c>
    </row>
    <row r="59005" spans="18:18" x14ac:dyDescent="0.25">
      <c r="R59005" s="15">
        <v>1</v>
      </c>
    </row>
    <row r="59006" spans="18:18" x14ac:dyDescent="0.25">
      <c r="R59006" s="15">
        <v>1</v>
      </c>
    </row>
    <row r="59007" spans="18:18" x14ac:dyDescent="0.25">
      <c r="R59007" s="15">
        <v>1</v>
      </c>
    </row>
    <row r="59008" spans="18:18" x14ac:dyDescent="0.25">
      <c r="R59008" s="15">
        <v>1</v>
      </c>
    </row>
    <row r="59009" spans="18:18" x14ac:dyDescent="0.25">
      <c r="R59009" s="15">
        <v>1</v>
      </c>
    </row>
    <row r="59010" spans="18:18" x14ac:dyDescent="0.25">
      <c r="R59010" s="15">
        <v>1</v>
      </c>
    </row>
    <row r="59011" spans="18:18" x14ac:dyDescent="0.25">
      <c r="R59011" s="15">
        <v>1</v>
      </c>
    </row>
    <row r="59012" spans="18:18" x14ac:dyDescent="0.25">
      <c r="R59012" s="15">
        <v>1</v>
      </c>
    </row>
    <row r="59013" spans="18:18" x14ac:dyDescent="0.25">
      <c r="R59013" s="15">
        <v>1</v>
      </c>
    </row>
    <row r="59014" spans="18:18" x14ac:dyDescent="0.25">
      <c r="R59014" s="15">
        <v>1</v>
      </c>
    </row>
    <row r="59015" spans="18:18" x14ac:dyDescent="0.25">
      <c r="R59015" s="15">
        <v>1</v>
      </c>
    </row>
    <row r="59016" spans="18:18" x14ac:dyDescent="0.25">
      <c r="R59016" s="15">
        <v>1</v>
      </c>
    </row>
    <row r="59017" spans="18:18" x14ac:dyDescent="0.25">
      <c r="R59017" s="15">
        <v>1</v>
      </c>
    </row>
    <row r="59018" spans="18:18" x14ac:dyDescent="0.25">
      <c r="R59018" s="15">
        <v>1</v>
      </c>
    </row>
    <row r="59019" spans="18:18" x14ac:dyDescent="0.25">
      <c r="R59019" s="15">
        <v>1</v>
      </c>
    </row>
    <row r="59020" spans="18:18" x14ac:dyDescent="0.25">
      <c r="R59020" s="15">
        <v>1</v>
      </c>
    </row>
    <row r="59021" spans="18:18" x14ac:dyDescent="0.25">
      <c r="R59021" s="15">
        <v>1</v>
      </c>
    </row>
    <row r="59022" spans="18:18" x14ac:dyDescent="0.25">
      <c r="R59022" s="15">
        <v>1</v>
      </c>
    </row>
    <row r="59023" spans="18:18" x14ac:dyDescent="0.25">
      <c r="R59023" s="15">
        <v>1</v>
      </c>
    </row>
    <row r="59024" spans="18:18" x14ac:dyDescent="0.25">
      <c r="R59024" s="15">
        <v>1</v>
      </c>
    </row>
    <row r="59025" spans="18:18" x14ac:dyDescent="0.25">
      <c r="R59025" s="15">
        <v>1</v>
      </c>
    </row>
    <row r="59026" spans="18:18" x14ac:dyDescent="0.25">
      <c r="R59026" s="15">
        <v>1</v>
      </c>
    </row>
    <row r="59027" spans="18:18" x14ac:dyDescent="0.25">
      <c r="R59027" s="15">
        <v>1</v>
      </c>
    </row>
    <row r="59028" spans="18:18" x14ac:dyDescent="0.25">
      <c r="R59028" s="15">
        <v>1</v>
      </c>
    </row>
    <row r="59029" spans="18:18" x14ac:dyDescent="0.25">
      <c r="R59029" s="15">
        <v>1</v>
      </c>
    </row>
    <row r="59030" spans="18:18" x14ac:dyDescent="0.25">
      <c r="R59030" s="15">
        <v>1</v>
      </c>
    </row>
    <row r="59031" spans="18:18" x14ac:dyDescent="0.25">
      <c r="R59031" s="15">
        <v>1</v>
      </c>
    </row>
    <row r="59032" spans="18:18" x14ac:dyDescent="0.25">
      <c r="R59032" s="15">
        <v>1</v>
      </c>
    </row>
    <row r="59033" spans="18:18" x14ac:dyDescent="0.25">
      <c r="R59033" s="15">
        <v>1</v>
      </c>
    </row>
    <row r="59034" spans="18:18" x14ac:dyDescent="0.25">
      <c r="R59034" s="15">
        <v>1</v>
      </c>
    </row>
    <row r="59035" spans="18:18" x14ac:dyDescent="0.25">
      <c r="R59035" s="15">
        <v>1</v>
      </c>
    </row>
    <row r="59036" spans="18:18" x14ac:dyDescent="0.25">
      <c r="R59036" s="15">
        <v>2</v>
      </c>
    </row>
    <row r="59037" spans="18:18" x14ac:dyDescent="0.25">
      <c r="R59037" s="15">
        <v>2</v>
      </c>
    </row>
    <row r="59038" spans="18:18" x14ac:dyDescent="0.25">
      <c r="R59038" s="15">
        <v>2</v>
      </c>
    </row>
    <row r="59039" spans="18:18" x14ac:dyDescent="0.25">
      <c r="R59039" s="15">
        <v>2</v>
      </c>
    </row>
    <row r="59040" spans="18:18" x14ac:dyDescent="0.25">
      <c r="R59040" s="15">
        <v>2</v>
      </c>
    </row>
    <row r="59041" spans="18:18" x14ac:dyDescent="0.25">
      <c r="R59041" s="15">
        <v>2</v>
      </c>
    </row>
    <row r="59042" spans="18:18" x14ac:dyDescent="0.25">
      <c r="R59042" s="15">
        <v>2</v>
      </c>
    </row>
    <row r="59043" spans="18:18" x14ac:dyDescent="0.25">
      <c r="R59043" s="15">
        <v>2</v>
      </c>
    </row>
    <row r="59044" spans="18:18" x14ac:dyDescent="0.25">
      <c r="R59044" s="15">
        <v>2</v>
      </c>
    </row>
    <row r="59045" spans="18:18" x14ac:dyDescent="0.25">
      <c r="R59045" s="15">
        <v>2</v>
      </c>
    </row>
    <row r="59046" spans="18:18" x14ac:dyDescent="0.25">
      <c r="R59046" s="15">
        <v>2</v>
      </c>
    </row>
    <row r="59047" spans="18:18" x14ac:dyDescent="0.25">
      <c r="R59047" s="15">
        <v>2</v>
      </c>
    </row>
    <row r="59048" spans="18:18" x14ac:dyDescent="0.25">
      <c r="R59048" s="15">
        <v>2</v>
      </c>
    </row>
    <row r="59049" spans="18:18" x14ac:dyDescent="0.25">
      <c r="R59049" s="15">
        <v>2</v>
      </c>
    </row>
    <row r="59050" spans="18:18" x14ac:dyDescent="0.25">
      <c r="R59050" s="15">
        <v>2</v>
      </c>
    </row>
    <row r="59051" spans="18:18" x14ac:dyDescent="0.25">
      <c r="R59051" s="15">
        <v>2</v>
      </c>
    </row>
    <row r="59052" spans="18:18" x14ac:dyDescent="0.25">
      <c r="R59052" s="15">
        <v>2</v>
      </c>
    </row>
    <row r="59053" spans="18:18" x14ac:dyDescent="0.25">
      <c r="R59053" s="15">
        <v>2</v>
      </c>
    </row>
    <row r="59054" spans="18:18" x14ac:dyDescent="0.25">
      <c r="R59054" s="15">
        <v>2</v>
      </c>
    </row>
    <row r="59055" spans="18:18" x14ac:dyDescent="0.25">
      <c r="R59055" s="15">
        <v>2</v>
      </c>
    </row>
    <row r="59056" spans="18:18" x14ac:dyDescent="0.25">
      <c r="R59056" s="15">
        <v>2</v>
      </c>
    </row>
    <row r="59057" spans="18:18" x14ac:dyDescent="0.25">
      <c r="R59057" s="15">
        <v>2</v>
      </c>
    </row>
    <row r="59058" spans="18:18" x14ac:dyDescent="0.25">
      <c r="R59058" s="15">
        <v>2</v>
      </c>
    </row>
    <row r="59059" spans="18:18" x14ac:dyDescent="0.25">
      <c r="R59059" s="15">
        <v>2</v>
      </c>
    </row>
    <row r="59060" spans="18:18" x14ac:dyDescent="0.25">
      <c r="R59060" s="15">
        <v>2</v>
      </c>
    </row>
    <row r="59061" spans="18:18" x14ac:dyDescent="0.25">
      <c r="R59061" s="15">
        <v>2</v>
      </c>
    </row>
    <row r="59062" spans="18:18" x14ac:dyDescent="0.25">
      <c r="R59062" s="15">
        <v>2</v>
      </c>
    </row>
    <row r="59063" spans="18:18" x14ac:dyDescent="0.25">
      <c r="R59063" s="15">
        <v>2</v>
      </c>
    </row>
    <row r="59064" spans="18:18" x14ac:dyDescent="0.25">
      <c r="R59064" s="15">
        <v>2</v>
      </c>
    </row>
    <row r="59065" spans="18:18" x14ac:dyDescent="0.25">
      <c r="R59065" s="15">
        <v>2</v>
      </c>
    </row>
    <row r="59066" spans="18:18" x14ac:dyDescent="0.25">
      <c r="R59066" s="15">
        <v>2</v>
      </c>
    </row>
    <row r="59067" spans="18:18" x14ac:dyDescent="0.25">
      <c r="R59067" s="15">
        <v>1</v>
      </c>
    </row>
    <row r="59068" spans="18:18" x14ac:dyDescent="0.25">
      <c r="R59068" s="15">
        <v>1</v>
      </c>
    </row>
    <row r="59069" spans="18:18" x14ac:dyDescent="0.25">
      <c r="R59069" s="15">
        <v>1</v>
      </c>
    </row>
    <row r="59070" spans="18:18" x14ac:dyDescent="0.25">
      <c r="R59070" s="15">
        <v>1</v>
      </c>
    </row>
    <row r="59071" spans="18:18" x14ac:dyDescent="0.25">
      <c r="R59071" s="15">
        <v>1</v>
      </c>
    </row>
    <row r="59072" spans="18:18" x14ac:dyDescent="0.25">
      <c r="R59072" s="15">
        <v>1</v>
      </c>
    </row>
    <row r="59073" spans="18:18" x14ac:dyDescent="0.25">
      <c r="R59073" s="15">
        <v>1</v>
      </c>
    </row>
    <row r="59074" spans="18:18" x14ac:dyDescent="0.25">
      <c r="R59074" s="15">
        <v>1</v>
      </c>
    </row>
    <row r="59075" spans="18:18" x14ac:dyDescent="0.25">
      <c r="R59075" s="15">
        <v>1</v>
      </c>
    </row>
    <row r="59076" spans="18:18" x14ac:dyDescent="0.25">
      <c r="R59076" s="15">
        <v>1</v>
      </c>
    </row>
    <row r="59077" spans="18:18" x14ac:dyDescent="0.25">
      <c r="R59077" s="15">
        <v>1</v>
      </c>
    </row>
    <row r="59078" spans="18:18" x14ac:dyDescent="0.25">
      <c r="R59078" s="15">
        <v>1</v>
      </c>
    </row>
    <row r="59079" spans="18:18" x14ac:dyDescent="0.25">
      <c r="R59079" s="15">
        <v>1</v>
      </c>
    </row>
    <row r="59080" spans="18:18" x14ac:dyDescent="0.25">
      <c r="R59080" s="15">
        <v>1</v>
      </c>
    </row>
    <row r="59081" spans="18:18" x14ac:dyDescent="0.25">
      <c r="R59081" s="15">
        <v>1</v>
      </c>
    </row>
    <row r="59082" spans="18:18" x14ac:dyDescent="0.25">
      <c r="R59082" s="15">
        <v>1</v>
      </c>
    </row>
    <row r="59083" spans="18:18" x14ac:dyDescent="0.25">
      <c r="R59083" s="15">
        <v>1</v>
      </c>
    </row>
    <row r="59084" spans="18:18" x14ac:dyDescent="0.25">
      <c r="R59084" s="15">
        <v>1</v>
      </c>
    </row>
    <row r="59085" spans="18:18" x14ac:dyDescent="0.25">
      <c r="R59085" s="15">
        <v>1</v>
      </c>
    </row>
    <row r="59086" spans="18:18" x14ac:dyDescent="0.25">
      <c r="R59086" s="15">
        <v>1</v>
      </c>
    </row>
    <row r="59087" spans="18:18" x14ac:dyDescent="0.25">
      <c r="R59087" s="15">
        <v>1</v>
      </c>
    </row>
    <row r="59088" spans="18:18" x14ac:dyDescent="0.25">
      <c r="R59088" s="15">
        <v>1</v>
      </c>
    </row>
    <row r="59089" spans="18:18" x14ac:dyDescent="0.25">
      <c r="R59089" s="15">
        <v>1</v>
      </c>
    </row>
    <row r="59090" spans="18:18" x14ac:dyDescent="0.25">
      <c r="R59090" s="15">
        <v>1</v>
      </c>
    </row>
    <row r="59091" spans="18:18" x14ac:dyDescent="0.25">
      <c r="R59091" s="15">
        <v>1</v>
      </c>
    </row>
    <row r="59092" spans="18:18" x14ac:dyDescent="0.25">
      <c r="R59092" s="15">
        <v>1</v>
      </c>
    </row>
    <row r="59093" spans="18:18" x14ac:dyDescent="0.25">
      <c r="R59093" s="15">
        <v>1</v>
      </c>
    </row>
    <row r="59094" spans="18:18" x14ac:dyDescent="0.25">
      <c r="R59094" s="15">
        <v>1</v>
      </c>
    </row>
    <row r="59095" spans="18:18" x14ac:dyDescent="0.25">
      <c r="R59095" s="15">
        <v>1</v>
      </c>
    </row>
    <row r="59096" spans="18:18" x14ac:dyDescent="0.25">
      <c r="R59096" s="15">
        <v>1</v>
      </c>
    </row>
    <row r="59097" spans="18:18" x14ac:dyDescent="0.25">
      <c r="R59097" s="15">
        <v>1</v>
      </c>
    </row>
    <row r="59098" spans="18:18" x14ac:dyDescent="0.25">
      <c r="R59098" s="15">
        <v>1</v>
      </c>
    </row>
    <row r="59099" spans="18:18" x14ac:dyDescent="0.25">
      <c r="R59099" s="15">
        <v>1</v>
      </c>
    </row>
    <row r="59100" spans="18:18" x14ac:dyDescent="0.25">
      <c r="R59100" s="15">
        <v>3</v>
      </c>
    </row>
    <row r="59101" spans="18:18" x14ac:dyDescent="0.25">
      <c r="R59101" s="15">
        <v>3</v>
      </c>
    </row>
    <row r="59102" spans="18:18" x14ac:dyDescent="0.25">
      <c r="R59102" s="15">
        <v>3</v>
      </c>
    </row>
    <row r="59103" spans="18:18" x14ac:dyDescent="0.25">
      <c r="R59103" s="15">
        <v>3</v>
      </c>
    </row>
    <row r="59104" spans="18:18" x14ac:dyDescent="0.25">
      <c r="R59104" s="15">
        <v>3</v>
      </c>
    </row>
    <row r="59105" spans="18:18" x14ac:dyDescent="0.25">
      <c r="R59105" s="15">
        <v>3</v>
      </c>
    </row>
    <row r="59106" spans="18:18" x14ac:dyDescent="0.25">
      <c r="R59106" s="15">
        <v>3</v>
      </c>
    </row>
    <row r="59107" spans="18:18" x14ac:dyDescent="0.25">
      <c r="R59107" s="15">
        <v>3</v>
      </c>
    </row>
    <row r="59108" spans="18:18" x14ac:dyDescent="0.25">
      <c r="R59108" s="15">
        <v>3</v>
      </c>
    </row>
    <row r="59109" spans="18:18" x14ac:dyDescent="0.25">
      <c r="R59109" s="15">
        <v>3</v>
      </c>
    </row>
    <row r="59110" spans="18:18" x14ac:dyDescent="0.25">
      <c r="R59110" s="15">
        <v>3</v>
      </c>
    </row>
    <row r="59111" spans="18:18" x14ac:dyDescent="0.25">
      <c r="R59111" s="15">
        <v>3</v>
      </c>
    </row>
    <row r="59112" spans="18:18" x14ac:dyDescent="0.25">
      <c r="R59112" s="15">
        <v>3</v>
      </c>
    </row>
    <row r="59113" spans="18:18" x14ac:dyDescent="0.25">
      <c r="R59113" s="15">
        <v>3</v>
      </c>
    </row>
    <row r="59114" spans="18:18" x14ac:dyDescent="0.25">
      <c r="R59114" s="15">
        <v>3</v>
      </c>
    </row>
    <row r="59115" spans="18:18" x14ac:dyDescent="0.25">
      <c r="R59115" s="15">
        <v>3</v>
      </c>
    </row>
    <row r="59116" spans="18:18" x14ac:dyDescent="0.25">
      <c r="R59116" s="15">
        <v>1</v>
      </c>
    </row>
    <row r="59117" spans="18:18" x14ac:dyDescent="0.25">
      <c r="R59117" s="15">
        <v>1</v>
      </c>
    </row>
    <row r="59118" spans="18:18" x14ac:dyDescent="0.25">
      <c r="R59118" s="15">
        <v>1</v>
      </c>
    </row>
    <row r="59119" spans="18:18" x14ac:dyDescent="0.25">
      <c r="R59119" s="15">
        <v>1</v>
      </c>
    </row>
    <row r="59120" spans="18:18" x14ac:dyDescent="0.25">
      <c r="R59120" s="15">
        <v>1</v>
      </c>
    </row>
    <row r="59121" spans="18:18" x14ac:dyDescent="0.25">
      <c r="R59121" s="15">
        <v>1</v>
      </c>
    </row>
    <row r="59122" spans="18:18" x14ac:dyDescent="0.25">
      <c r="R59122" s="15">
        <v>1</v>
      </c>
    </row>
    <row r="59123" spans="18:18" x14ac:dyDescent="0.25">
      <c r="R59123" s="15">
        <v>1</v>
      </c>
    </row>
    <row r="59124" spans="18:18" x14ac:dyDescent="0.25">
      <c r="R59124" s="15">
        <v>1</v>
      </c>
    </row>
    <row r="59125" spans="18:18" x14ac:dyDescent="0.25">
      <c r="R59125" s="15">
        <v>1</v>
      </c>
    </row>
    <row r="59126" spans="18:18" x14ac:dyDescent="0.25">
      <c r="R59126" s="15">
        <v>1</v>
      </c>
    </row>
    <row r="59127" spans="18:18" x14ac:dyDescent="0.25">
      <c r="R59127" s="15">
        <v>1</v>
      </c>
    </row>
    <row r="59128" spans="18:18" x14ac:dyDescent="0.25">
      <c r="R59128" s="15">
        <v>1</v>
      </c>
    </row>
    <row r="59129" spans="18:18" x14ac:dyDescent="0.25">
      <c r="R59129" s="15">
        <v>1</v>
      </c>
    </row>
    <row r="59130" spans="18:18" x14ac:dyDescent="0.25">
      <c r="R59130" s="15">
        <v>1</v>
      </c>
    </row>
    <row r="59131" spans="18:18" x14ac:dyDescent="0.25">
      <c r="R59131" s="15">
        <v>1</v>
      </c>
    </row>
    <row r="59132" spans="18:18" x14ac:dyDescent="0.25">
      <c r="R59132" s="15">
        <v>1</v>
      </c>
    </row>
    <row r="59133" spans="18:18" x14ac:dyDescent="0.25">
      <c r="R59133" s="15">
        <v>1</v>
      </c>
    </row>
    <row r="59134" spans="18:18" x14ac:dyDescent="0.25">
      <c r="R59134" s="15">
        <v>1</v>
      </c>
    </row>
    <row r="59135" spans="18:18" x14ac:dyDescent="0.25">
      <c r="R59135" s="15">
        <v>1</v>
      </c>
    </row>
    <row r="59136" spans="18:18" x14ac:dyDescent="0.25">
      <c r="R59136" s="15">
        <v>1</v>
      </c>
    </row>
    <row r="59137" spans="18:18" x14ac:dyDescent="0.25">
      <c r="R59137" s="15">
        <v>1</v>
      </c>
    </row>
    <row r="59138" spans="18:18" x14ac:dyDescent="0.25">
      <c r="R59138" s="15">
        <v>1</v>
      </c>
    </row>
    <row r="59139" spans="18:18" x14ac:dyDescent="0.25">
      <c r="R59139" s="15">
        <v>1</v>
      </c>
    </row>
    <row r="59140" spans="18:18" x14ac:dyDescent="0.25">
      <c r="R59140" s="15">
        <v>1</v>
      </c>
    </row>
    <row r="59141" spans="18:18" x14ac:dyDescent="0.25">
      <c r="R59141" s="15">
        <v>1</v>
      </c>
    </row>
    <row r="59142" spans="18:18" x14ac:dyDescent="0.25">
      <c r="R59142" s="15">
        <v>1</v>
      </c>
    </row>
    <row r="59143" spans="18:18" x14ac:dyDescent="0.25">
      <c r="R59143" s="15">
        <v>1</v>
      </c>
    </row>
    <row r="59144" spans="18:18" x14ac:dyDescent="0.25">
      <c r="R59144" s="15">
        <v>1</v>
      </c>
    </row>
    <row r="59145" spans="18:18" x14ac:dyDescent="0.25">
      <c r="R59145" s="15">
        <v>1</v>
      </c>
    </row>
    <row r="59146" spans="18:18" x14ac:dyDescent="0.25">
      <c r="R59146" s="15">
        <v>1</v>
      </c>
    </row>
    <row r="59147" spans="18:18" x14ac:dyDescent="0.25">
      <c r="R59147" s="15">
        <v>1</v>
      </c>
    </row>
    <row r="59148" spans="18:18" x14ac:dyDescent="0.25">
      <c r="R59148" s="15">
        <v>1</v>
      </c>
    </row>
    <row r="59149" spans="18:18" x14ac:dyDescent="0.25">
      <c r="R59149" s="15">
        <v>1</v>
      </c>
    </row>
    <row r="59150" spans="18:18" x14ac:dyDescent="0.25">
      <c r="R59150" s="15">
        <v>1</v>
      </c>
    </row>
    <row r="59151" spans="18:18" x14ac:dyDescent="0.25">
      <c r="R59151" s="15">
        <v>1</v>
      </c>
    </row>
    <row r="59152" spans="18:18" x14ac:dyDescent="0.25">
      <c r="R59152" s="15">
        <v>1</v>
      </c>
    </row>
    <row r="59153" spans="18:18" x14ac:dyDescent="0.25">
      <c r="R59153" s="15">
        <v>1</v>
      </c>
    </row>
    <row r="59154" spans="18:18" x14ac:dyDescent="0.25">
      <c r="R59154" s="15">
        <v>1</v>
      </c>
    </row>
    <row r="59155" spans="18:18" x14ac:dyDescent="0.25">
      <c r="R59155" s="15">
        <v>1</v>
      </c>
    </row>
    <row r="59156" spans="18:18" x14ac:dyDescent="0.25">
      <c r="R59156" s="15">
        <v>1</v>
      </c>
    </row>
    <row r="59157" spans="18:18" x14ac:dyDescent="0.25">
      <c r="R59157" s="15">
        <v>1</v>
      </c>
    </row>
    <row r="59158" spans="18:18" x14ac:dyDescent="0.25">
      <c r="R59158" s="15">
        <v>1</v>
      </c>
    </row>
    <row r="59159" spans="18:18" x14ac:dyDescent="0.25">
      <c r="R59159" s="15">
        <v>1</v>
      </c>
    </row>
    <row r="59160" spans="18:18" x14ac:dyDescent="0.25">
      <c r="R59160" s="15">
        <v>1</v>
      </c>
    </row>
    <row r="59161" spans="18:18" x14ac:dyDescent="0.25">
      <c r="R59161" s="15">
        <v>1</v>
      </c>
    </row>
    <row r="59162" spans="18:18" x14ac:dyDescent="0.25">
      <c r="R59162" s="15">
        <v>1</v>
      </c>
    </row>
    <row r="59163" spans="18:18" x14ac:dyDescent="0.25">
      <c r="R59163" s="15">
        <v>1</v>
      </c>
    </row>
    <row r="59164" spans="18:18" x14ac:dyDescent="0.25">
      <c r="R59164" s="15">
        <v>1</v>
      </c>
    </row>
    <row r="59165" spans="18:18" x14ac:dyDescent="0.25">
      <c r="R59165" s="15">
        <v>1</v>
      </c>
    </row>
    <row r="59166" spans="18:18" x14ac:dyDescent="0.25">
      <c r="R59166" s="15">
        <v>1</v>
      </c>
    </row>
    <row r="59167" spans="18:18" x14ac:dyDescent="0.25">
      <c r="R59167" s="15">
        <v>1</v>
      </c>
    </row>
    <row r="59168" spans="18:18" x14ac:dyDescent="0.25">
      <c r="R59168" s="15">
        <v>1</v>
      </c>
    </row>
    <row r="59169" spans="18:18" x14ac:dyDescent="0.25">
      <c r="R59169" s="15">
        <v>1</v>
      </c>
    </row>
    <row r="59170" spans="18:18" x14ac:dyDescent="0.25">
      <c r="R59170" s="15">
        <v>1</v>
      </c>
    </row>
    <row r="59171" spans="18:18" x14ac:dyDescent="0.25">
      <c r="R59171" s="15">
        <v>1</v>
      </c>
    </row>
    <row r="59172" spans="18:18" x14ac:dyDescent="0.25">
      <c r="R59172" s="15">
        <v>1</v>
      </c>
    </row>
    <row r="59173" spans="18:18" x14ac:dyDescent="0.25">
      <c r="R59173" s="15">
        <v>1</v>
      </c>
    </row>
    <row r="59174" spans="18:18" x14ac:dyDescent="0.25">
      <c r="R59174" s="15">
        <v>1</v>
      </c>
    </row>
    <row r="59175" spans="18:18" x14ac:dyDescent="0.25">
      <c r="R59175" s="15">
        <v>1</v>
      </c>
    </row>
    <row r="59176" spans="18:18" x14ac:dyDescent="0.25">
      <c r="R59176" s="15">
        <v>1</v>
      </c>
    </row>
    <row r="59177" spans="18:18" x14ac:dyDescent="0.25">
      <c r="R59177" s="15">
        <v>1</v>
      </c>
    </row>
    <row r="59178" spans="18:18" x14ac:dyDescent="0.25">
      <c r="R59178" s="15">
        <v>1</v>
      </c>
    </row>
    <row r="59179" spans="18:18" x14ac:dyDescent="0.25">
      <c r="R59179" s="15">
        <v>1</v>
      </c>
    </row>
    <row r="59180" spans="18:18" x14ac:dyDescent="0.25">
      <c r="R59180" s="15">
        <v>1</v>
      </c>
    </row>
    <row r="59181" spans="18:18" x14ac:dyDescent="0.25">
      <c r="R59181" s="15">
        <v>1</v>
      </c>
    </row>
    <row r="59182" spans="18:18" x14ac:dyDescent="0.25">
      <c r="R59182" s="15">
        <v>1</v>
      </c>
    </row>
    <row r="59183" spans="18:18" x14ac:dyDescent="0.25">
      <c r="R59183" s="15">
        <v>1</v>
      </c>
    </row>
    <row r="59184" spans="18:18" x14ac:dyDescent="0.25">
      <c r="R59184" s="15">
        <v>1</v>
      </c>
    </row>
    <row r="59185" spans="18:18" x14ac:dyDescent="0.25">
      <c r="R59185" s="15">
        <v>1</v>
      </c>
    </row>
    <row r="59186" spans="18:18" x14ac:dyDescent="0.25">
      <c r="R59186" s="15">
        <v>1</v>
      </c>
    </row>
    <row r="59187" spans="18:18" x14ac:dyDescent="0.25">
      <c r="R59187" s="15">
        <v>1</v>
      </c>
    </row>
    <row r="59188" spans="18:18" x14ac:dyDescent="0.25">
      <c r="R59188" s="15">
        <v>1</v>
      </c>
    </row>
    <row r="59189" spans="18:18" x14ac:dyDescent="0.25">
      <c r="R59189" s="15">
        <v>1</v>
      </c>
    </row>
    <row r="59190" spans="18:18" x14ac:dyDescent="0.25">
      <c r="R59190" s="15">
        <v>1</v>
      </c>
    </row>
    <row r="59191" spans="18:18" x14ac:dyDescent="0.25">
      <c r="R59191" s="15">
        <v>1</v>
      </c>
    </row>
    <row r="59192" spans="18:18" x14ac:dyDescent="0.25">
      <c r="R59192" s="15">
        <v>1</v>
      </c>
    </row>
    <row r="59193" spans="18:18" x14ac:dyDescent="0.25">
      <c r="R59193" s="15">
        <v>1</v>
      </c>
    </row>
    <row r="59194" spans="18:18" x14ac:dyDescent="0.25">
      <c r="R59194" s="15">
        <v>1</v>
      </c>
    </row>
    <row r="59195" spans="18:18" x14ac:dyDescent="0.25">
      <c r="R59195" s="15">
        <v>1</v>
      </c>
    </row>
    <row r="59196" spans="18:18" x14ac:dyDescent="0.25">
      <c r="R59196" s="15">
        <v>1</v>
      </c>
    </row>
    <row r="59197" spans="18:18" x14ac:dyDescent="0.25">
      <c r="R59197" s="15">
        <v>1</v>
      </c>
    </row>
    <row r="59198" spans="18:18" x14ac:dyDescent="0.25">
      <c r="R59198" s="15">
        <v>1</v>
      </c>
    </row>
    <row r="59199" spans="18:18" x14ac:dyDescent="0.25">
      <c r="R59199" s="15">
        <v>1</v>
      </c>
    </row>
    <row r="59200" spans="18:18" x14ac:dyDescent="0.25">
      <c r="R59200" s="15">
        <v>1</v>
      </c>
    </row>
    <row r="59201" spans="18:18" x14ac:dyDescent="0.25">
      <c r="R59201" s="15">
        <v>1</v>
      </c>
    </row>
    <row r="59202" spans="18:18" x14ac:dyDescent="0.25">
      <c r="R59202" s="15">
        <v>1</v>
      </c>
    </row>
    <row r="59203" spans="18:18" x14ac:dyDescent="0.25">
      <c r="R59203" s="15">
        <v>1</v>
      </c>
    </row>
    <row r="59204" spans="18:18" x14ac:dyDescent="0.25">
      <c r="R59204" s="15">
        <v>1</v>
      </c>
    </row>
    <row r="59205" spans="18:18" x14ac:dyDescent="0.25">
      <c r="R59205" s="15">
        <v>1</v>
      </c>
    </row>
    <row r="59206" spans="18:18" x14ac:dyDescent="0.25">
      <c r="R59206" s="15">
        <v>1</v>
      </c>
    </row>
    <row r="59207" spans="18:18" x14ac:dyDescent="0.25">
      <c r="R59207" s="15">
        <v>1</v>
      </c>
    </row>
    <row r="59208" spans="18:18" x14ac:dyDescent="0.25">
      <c r="R59208" s="15">
        <v>1</v>
      </c>
    </row>
    <row r="59209" spans="18:18" x14ac:dyDescent="0.25">
      <c r="R59209" s="15">
        <v>1</v>
      </c>
    </row>
    <row r="59210" spans="18:18" x14ac:dyDescent="0.25">
      <c r="R59210" s="15">
        <v>1</v>
      </c>
    </row>
    <row r="59211" spans="18:18" x14ac:dyDescent="0.25">
      <c r="R59211" s="15">
        <v>1</v>
      </c>
    </row>
    <row r="59212" spans="18:18" x14ac:dyDescent="0.25">
      <c r="R59212" s="15">
        <v>1</v>
      </c>
    </row>
    <row r="59213" spans="18:18" x14ac:dyDescent="0.25">
      <c r="R59213" s="15">
        <v>1</v>
      </c>
    </row>
    <row r="59214" spans="18:18" x14ac:dyDescent="0.25">
      <c r="R59214" s="15">
        <v>1</v>
      </c>
    </row>
    <row r="59215" spans="18:18" x14ac:dyDescent="0.25">
      <c r="R59215" s="15">
        <v>1</v>
      </c>
    </row>
    <row r="59216" spans="18:18" x14ac:dyDescent="0.25">
      <c r="R59216" s="15">
        <v>1</v>
      </c>
    </row>
    <row r="59217" spans="18:18" x14ac:dyDescent="0.25">
      <c r="R59217" s="15">
        <v>1</v>
      </c>
    </row>
    <row r="59218" spans="18:18" x14ac:dyDescent="0.25">
      <c r="R59218" s="15">
        <v>1</v>
      </c>
    </row>
    <row r="59219" spans="18:18" x14ac:dyDescent="0.25">
      <c r="R59219" s="15">
        <v>1</v>
      </c>
    </row>
    <row r="59220" spans="18:18" x14ac:dyDescent="0.25">
      <c r="R59220" s="15">
        <v>1</v>
      </c>
    </row>
    <row r="59221" spans="18:18" x14ac:dyDescent="0.25">
      <c r="R59221" s="15">
        <v>1</v>
      </c>
    </row>
    <row r="59222" spans="18:18" x14ac:dyDescent="0.25">
      <c r="R59222" s="15">
        <v>1</v>
      </c>
    </row>
    <row r="59223" spans="18:18" x14ac:dyDescent="0.25">
      <c r="R59223" s="15">
        <v>1</v>
      </c>
    </row>
    <row r="59224" spans="18:18" x14ac:dyDescent="0.25">
      <c r="R59224" s="15">
        <v>1</v>
      </c>
    </row>
    <row r="59225" spans="18:18" x14ac:dyDescent="0.25">
      <c r="R59225" s="15">
        <v>1</v>
      </c>
    </row>
    <row r="59226" spans="18:18" x14ac:dyDescent="0.25">
      <c r="R59226" s="15">
        <v>1</v>
      </c>
    </row>
    <row r="59227" spans="18:18" x14ac:dyDescent="0.25">
      <c r="R59227" s="15">
        <v>1</v>
      </c>
    </row>
    <row r="59228" spans="18:18" x14ac:dyDescent="0.25">
      <c r="R59228" s="15">
        <v>1</v>
      </c>
    </row>
    <row r="59229" spans="18:18" x14ac:dyDescent="0.25">
      <c r="R59229" s="15">
        <v>1</v>
      </c>
    </row>
    <row r="59230" spans="18:18" x14ac:dyDescent="0.25">
      <c r="R59230" s="15">
        <v>1</v>
      </c>
    </row>
    <row r="59231" spans="18:18" x14ac:dyDescent="0.25">
      <c r="R59231" s="15">
        <v>1</v>
      </c>
    </row>
    <row r="59232" spans="18:18" x14ac:dyDescent="0.25">
      <c r="R59232" s="15">
        <v>1</v>
      </c>
    </row>
    <row r="59233" spans="18:18" x14ac:dyDescent="0.25">
      <c r="R59233" s="15">
        <v>1</v>
      </c>
    </row>
    <row r="59234" spans="18:18" x14ac:dyDescent="0.25">
      <c r="R59234" s="15">
        <v>1</v>
      </c>
    </row>
    <row r="59235" spans="18:18" x14ac:dyDescent="0.25">
      <c r="R59235" s="15">
        <v>1</v>
      </c>
    </row>
    <row r="59236" spans="18:18" x14ac:dyDescent="0.25">
      <c r="R59236" s="15">
        <v>1</v>
      </c>
    </row>
    <row r="59237" spans="18:18" x14ac:dyDescent="0.25">
      <c r="R59237" s="15">
        <v>1</v>
      </c>
    </row>
    <row r="59238" spans="18:18" x14ac:dyDescent="0.25">
      <c r="R59238" s="15">
        <v>1</v>
      </c>
    </row>
    <row r="59239" spans="18:18" x14ac:dyDescent="0.25">
      <c r="R59239" s="15">
        <v>1</v>
      </c>
    </row>
    <row r="59240" spans="18:18" x14ac:dyDescent="0.25">
      <c r="R59240" s="15">
        <v>1</v>
      </c>
    </row>
    <row r="59241" spans="18:18" x14ac:dyDescent="0.25">
      <c r="R59241" s="15">
        <v>1</v>
      </c>
    </row>
    <row r="59242" spans="18:18" x14ac:dyDescent="0.25">
      <c r="R59242" s="15">
        <v>1</v>
      </c>
    </row>
    <row r="59243" spans="18:18" x14ac:dyDescent="0.25">
      <c r="R59243" s="15">
        <v>1</v>
      </c>
    </row>
    <row r="59244" spans="18:18" x14ac:dyDescent="0.25">
      <c r="R59244" s="15">
        <v>1</v>
      </c>
    </row>
    <row r="59245" spans="18:18" x14ac:dyDescent="0.25">
      <c r="R59245" s="15">
        <v>1</v>
      </c>
    </row>
    <row r="59246" spans="18:18" x14ac:dyDescent="0.25">
      <c r="R59246" s="15">
        <v>1</v>
      </c>
    </row>
    <row r="59247" spans="18:18" x14ac:dyDescent="0.25">
      <c r="R59247" s="15">
        <v>1</v>
      </c>
    </row>
    <row r="59248" spans="18:18" x14ac:dyDescent="0.25">
      <c r="R59248" s="15">
        <v>1</v>
      </c>
    </row>
    <row r="59249" spans="18:18" x14ac:dyDescent="0.25">
      <c r="R59249" s="15">
        <v>1</v>
      </c>
    </row>
    <row r="59250" spans="18:18" x14ac:dyDescent="0.25">
      <c r="R59250" s="15">
        <v>1</v>
      </c>
    </row>
    <row r="59251" spans="18:18" x14ac:dyDescent="0.25">
      <c r="R59251" s="15">
        <v>1</v>
      </c>
    </row>
    <row r="59252" spans="18:18" x14ac:dyDescent="0.25">
      <c r="R59252" s="15">
        <v>1</v>
      </c>
    </row>
    <row r="59253" spans="18:18" x14ac:dyDescent="0.25">
      <c r="R59253" s="15">
        <v>1</v>
      </c>
    </row>
    <row r="59254" spans="18:18" x14ac:dyDescent="0.25">
      <c r="R59254" s="15">
        <v>1</v>
      </c>
    </row>
    <row r="59255" spans="18:18" x14ac:dyDescent="0.25">
      <c r="R59255" s="15">
        <v>1</v>
      </c>
    </row>
    <row r="59256" spans="18:18" x14ac:dyDescent="0.25">
      <c r="R59256" s="15">
        <v>1</v>
      </c>
    </row>
    <row r="59257" spans="18:18" x14ac:dyDescent="0.25">
      <c r="R59257" s="15">
        <v>1</v>
      </c>
    </row>
    <row r="59258" spans="18:18" x14ac:dyDescent="0.25">
      <c r="R59258" s="15">
        <v>1</v>
      </c>
    </row>
    <row r="59259" spans="18:18" x14ac:dyDescent="0.25">
      <c r="R59259" s="15">
        <v>1</v>
      </c>
    </row>
    <row r="59260" spans="18:18" x14ac:dyDescent="0.25">
      <c r="R59260" s="15">
        <v>1</v>
      </c>
    </row>
    <row r="59261" spans="18:18" x14ac:dyDescent="0.25">
      <c r="R59261" s="15">
        <v>1</v>
      </c>
    </row>
    <row r="59262" spans="18:18" x14ac:dyDescent="0.25">
      <c r="R59262" s="15">
        <v>1</v>
      </c>
    </row>
    <row r="59263" spans="18:18" x14ac:dyDescent="0.25">
      <c r="R59263" s="15">
        <v>1</v>
      </c>
    </row>
    <row r="59264" spans="18:18" x14ac:dyDescent="0.25">
      <c r="R59264" s="15">
        <v>1</v>
      </c>
    </row>
    <row r="59265" spans="18:18" x14ac:dyDescent="0.25">
      <c r="R59265" s="15">
        <v>1</v>
      </c>
    </row>
    <row r="59266" spans="18:18" x14ac:dyDescent="0.25">
      <c r="R59266" s="15">
        <v>1</v>
      </c>
    </row>
    <row r="59267" spans="18:18" x14ac:dyDescent="0.25">
      <c r="R59267" s="15">
        <v>1</v>
      </c>
    </row>
    <row r="59268" spans="18:18" x14ac:dyDescent="0.25">
      <c r="R59268" s="15">
        <v>1</v>
      </c>
    </row>
    <row r="59269" spans="18:18" x14ac:dyDescent="0.25">
      <c r="R59269" s="15">
        <v>1</v>
      </c>
    </row>
    <row r="59270" spans="18:18" x14ac:dyDescent="0.25">
      <c r="R59270" s="15">
        <v>1</v>
      </c>
    </row>
    <row r="59271" spans="18:18" x14ac:dyDescent="0.25">
      <c r="R59271" s="15">
        <v>1</v>
      </c>
    </row>
    <row r="59272" spans="18:18" x14ac:dyDescent="0.25">
      <c r="R59272" s="15">
        <v>1</v>
      </c>
    </row>
    <row r="59273" spans="18:18" x14ac:dyDescent="0.25">
      <c r="R59273" s="15">
        <v>1</v>
      </c>
    </row>
    <row r="59274" spans="18:18" x14ac:dyDescent="0.25">
      <c r="R59274" s="15">
        <v>1</v>
      </c>
    </row>
    <row r="59275" spans="18:18" x14ac:dyDescent="0.25">
      <c r="R59275" s="15">
        <v>1</v>
      </c>
    </row>
    <row r="59276" spans="18:18" x14ac:dyDescent="0.25">
      <c r="R59276" s="15">
        <v>1</v>
      </c>
    </row>
    <row r="59277" spans="18:18" x14ac:dyDescent="0.25">
      <c r="R59277" s="15">
        <v>1</v>
      </c>
    </row>
    <row r="59278" spans="18:18" x14ac:dyDescent="0.25">
      <c r="R59278" s="15">
        <v>1</v>
      </c>
    </row>
    <row r="59279" spans="18:18" x14ac:dyDescent="0.25">
      <c r="R59279" s="15">
        <v>1</v>
      </c>
    </row>
    <row r="59280" spans="18:18" x14ac:dyDescent="0.25">
      <c r="R59280" s="15">
        <v>1</v>
      </c>
    </row>
    <row r="59281" spans="18:18" x14ac:dyDescent="0.25">
      <c r="R59281" s="15">
        <v>1</v>
      </c>
    </row>
    <row r="59282" spans="18:18" x14ac:dyDescent="0.25">
      <c r="R59282" s="15">
        <v>1</v>
      </c>
    </row>
    <row r="59283" spans="18:18" x14ac:dyDescent="0.25">
      <c r="R59283" s="15">
        <v>1</v>
      </c>
    </row>
    <row r="59284" spans="18:18" x14ac:dyDescent="0.25">
      <c r="R59284" s="15">
        <v>1</v>
      </c>
    </row>
    <row r="59285" spans="18:18" x14ac:dyDescent="0.25">
      <c r="R59285" s="15">
        <v>1</v>
      </c>
    </row>
    <row r="59286" spans="18:18" x14ac:dyDescent="0.25">
      <c r="R59286" s="15">
        <v>1</v>
      </c>
    </row>
    <row r="59287" spans="18:18" x14ac:dyDescent="0.25">
      <c r="R59287" s="15">
        <v>1</v>
      </c>
    </row>
    <row r="59288" spans="18:18" x14ac:dyDescent="0.25">
      <c r="R59288" s="15">
        <v>1</v>
      </c>
    </row>
    <row r="59289" spans="18:18" x14ac:dyDescent="0.25">
      <c r="R59289" s="15">
        <v>2</v>
      </c>
    </row>
    <row r="59290" spans="18:18" x14ac:dyDescent="0.25">
      <c r="R59290" s="15">
        <v>2</v>
      </c>
    </row>
    <row r="59291" spans="18:18" x14ac:dyDescent="0.25">
      <c r="R59291" s="15">
        <v>2</v>
      </c>
    </row>
    <row r="59292" spans="18:18" x14ac:dyDescent="0.25">
      <c r="R59292" s="15">
        <v>2</v>
      </c>
    </row>
    <row r="59293" spans="18:18" x14ac:dyDescent="0.25">
      <c r="R59293" s="15">
        <v>2</v>
      </c>
    </row>
    <row r="59294" spans="18:18" x14ac:dyDescent="0.25">
      <c r="R59294" s="15">
        <v>2</v>
      </c>
    </row>
    <row r="59295" spans="18:18" x14ac:dyDescent="0.25">
      <c r="R59295" s="15">
        <v>2</v>
      </c>
    </row>
    <row r="59296" spans="18:18" x14ac:dyDescent="0.25">
      <c r="R59296" s="15">
        <v>2</v>
      </c>
    </row>
    <row r="59297" spans="18:18" x14ac:dyDescent="0.25">
      <c r="R59297" s="15">
        <v>2</v>
      </c>
    </row>
    <row r="59298" spans="18:18" x14ac:dyDescent="0.25">
      <c r="R59298" s="15">
        <v>2</v>
      </c>
    </row>
    <row r="59299" spans="18:18" x14ac:dyDescent="0.25">
      <c r="R59299" s="15">
        <v>2</v>
      </c>
    </row>
    <row r="59300" spans="18:18" x14ac:dyDescent="0.25">
      <c r="R59300" s="15">
        <v>2</v>
      </c>
    </row>
    <row r="59301" spans="18:18" x14ac:dyDescent="0.25">
      <c r="R59301" s="15">
        <v>2</v>
      </c>
    </row>
    <row r="59302" spans="18:18" x14ac:dyDescent="0.25">
      <c r="R59302" s="15">
        <v>2</v>
      </c>
    </row>
    <row r="59303" spans="18:18" x14ac:dyDescent="0.25">
      <c r="R59303" s="15">
        <v>2</v>
      </c>
    </row>
    <row r="59304" spans="18:18" x14ac:dyDescent="0.25">
      <c r="R59304" s="15">
        <v>2</v>
      </c>
    </row>
    <row r="59305" spans="18:18" x14ac:dyDescent="0.25">
      <c r="R59305" s="15">
        <v>2</v>
      </c>
    </row>
    <row r="59306" spans="18:18" x14ac:dyDescent="0.25">
      <c r="R59306" s="15">
        <v>2</v>
      </c>
    </row>
    <row r="59307" spans="18:18" x14ac:dyDescent="0.25">
      <c r="R59307" s="15">
        <v>2</v>
      </c>
    </row>
    <row r="59308" spans="18:18" x14ac:dyDescent="0.25">
      <c r="R59308" s="15">
        <v>2</v>
      </c>
    </row>
    <row r="59309" spans="18:18" x14ac:dyDescent="0.25">
      <c r="R59309" s="15">
        <v>1</v>
      </c>
    </row>
    <row r="59310" spans="18:18" x14ac:dyDescent="0.25">
      <c r="R59310" s="15">
        <v>1</v>
      </c>
    </row>
    <row r="59311" spans="18:18" x14ac:dyDescent="0.25">
      <c r="R59311" s="15">
        <v>1</v>
      </c>
    </row>
    <row r="59312" spans="18:18" x14ac:dyDescent="0.25">
      <c r="R59312" s="15">
        <v>1</v>
      </c>
    </row>
    <row r="59313" spans="18:18" x14ac:dyDescent="0.25">
      <c r="R59313" s="15">
        <v>1</v>
      </c>
    </row>
    <row r="59314" spans="18:18" x14ac:dyDescent="0.25">
      <c r="R59314" s="15">
        <v>1</v>
      </c>
    </row>
    <row r="59315" spans="18:18" x14ac:dyDescent="0.25">
      <c r="R59315" s="15">
        <v>1</v>
      </c>
    </row>
    <row r="59316" spans="18:18" x14ac:dyDescent="0.25">
      <c r="R59316" s="15">
        <v>1</v>
      </c>
    </row>
    <row r="59317" spans="18:18" x14ac:dyDescent="0.25">
      <c r="R59317" s="15">
        <v>1</v>
      </c>
    </row>
    <row r="59318" spans="18:18" x14ac:dyDescent="0.25">
      <c r="R59318" s="15">
        <v>1</v>
      </c>
    </row>
    <row r="59319" spans="18:18" x14ac:dyDescent="0.25">
      <c r="R59319" s="15">
        <v>1</v>
      </c>
    </row>
    <row r="59320" spans="18:18" x14ac:dyDescent="0.25">
      <c r="R59320" s="15">
        <v>1</v>
      </c>
    </row>
    <row r="59321" spans="18:18" x14ac:dyDescent="0.25">
      <c r="R59321" s="15">
        <v>1</v>
      </c>
    </row>
    <row r="59322" spans="18:18" x14ac:dyDescent="0.25">
      <c r="R59322" s="15">
        <v>1</v>
      </c>
    </row>
    <row r="59323" spans="18:18" x14ac:dyDescent="0.25">
      <c r="R59323" s="15">
        <v>1</v>
      </c>
    </row>
    <row r="59324" spans="18:18" x14ac:dyDescent="0.25">
      <c r="R59324" s="15">
        <v>1</v>
      </c>
    </row>
    <row r="59325" spans="18:18" x14ac:dyDescent="0.25">
      <c r="R59325" s="15">
        <v>1</v>
      </c>
    </row>
    <row r="59326" spans="18:18" x14ac:dyDescent="0.25">
      <c r="R59326" s="15">
        <v>1</v>
      </c>
    </row>
    <row r="59327" spans="18:18" x14ac:dyDescent="0.25">
      <c r="R59327" s="15">
        <v>1</v>
      </c>
    </row>
    <row r="59328" spans="18:18" x14ac:dyDescent="0.25">
      <c r="R59328" s="15">
        <v>1</v>
      </c>
    </row>
    <row r="59329" spans="18:18" x14ac:dyDescent="0.25">
      <c r="R59329" s="15">
        <v>1</v>
      </c>
    </row>
    <row r="59330" spans="18:18" x14ac:dyDescent="0.25">
      <c r="R59330" s="15">
        <v>1</v>
      </c>
    </row>
    <row r="59331" spans="18:18" x14ac:dyDescent="0.25">
      <c r="R59331" s="15">
        <v>1</v>
      </c>
    </row>
    <row r="59332" spans="18:18" x14ac:dyDescent="0.25">
      <c r="R59332" s="15">
        <v>1</v>
      </c>
    </row>
    <row r="59333" spans="18:18" x14ac:dyDescent="0.25">
      <c r="R59333" s="15">
        <v>1</v>
      </c>
    </row>
    <row r="59334" spans="18:18" x14ac:dyDescent="0.25">
      <c r="R59334" s="15">
        <v>1</v>
      </c>
    </row>
    <row r="59335" spans="18:18" x14ac:dyDescent="0.25">
      <c r="R59335" s="15">
        <v>1</v>
      </c>
    </row>
    <row r="59336" spans="18:18" x14ac:dyDescent="0.25">
      <c r="R59336" s="15">
        <v>1</v>
      </c>
    </row>
    <row r="59337" spans="18:18" x14ac:dyDescent="0.25">
      <c r="R59337" s="15">
        <v>1</v>
      </c>
    </row>
    <row r="59338" spans="18:18" x14ac:dyDescent="0.25">
      <c r="R59338" s="15">
        <v>1</v>
      </c>
    </row>
    <row r="59339" spans="18:18" x14ac:dyDescent="0.25">
      <c r="R59339" s="15">
        <v>1</v>
      </c>
    </row>
    <row r="59340" spans="18:18" x14ac:dyDescent="0.25">
      <c r="R59340" s="15">
        <v>1</v>
      </c>
    </row>
    <row r="59341" spans="18:18" x14ac:dyDescent="0.25">
      <c r="R59341" s="15">
        <v>1</v>
      </c>
    </row>
    <row r="59342" spans="18:18" x14ac:dyDescent="0.25">
      <c r="R59342" s="15">
        <v>1</v>
      </c>
    </row>
    <row r="59343" spans="18:18" x14ac:dyDescent="0.25">
      <c r="R59343" s="15">
        <v>1</v>
      </c>
    </row>
    <row r="59344" spans="18:18" x14ac:dyDescent="0.25">
      <c r="R59344" s="15">
        <v>1</v>
      </c>
    </row>
    <row r="59345" spans="18:18" x14ac:dyDescent="0.25">
      <c r="R59345" s="15">
        <v>1</v>
      </c>
    </row>
    <row r="59346" spans="18:18" x14ac:dyDescent="0.25">
      <c r="R59346" s="15">
        <v>1</v>
      </c>
    </row>
    <row r="59347" spans="18:18" x14ac:dyDescent="0.25">
      <c r="R59347" s="15">
        <v>1</v>
      </c>
    </row>
    <row r="59348" spans="18:18" x14ac:dyDescent="0.25">
      <c r="R59348" s="15">
        <v>1</v>
      </c>
    </row>
    <row r="59349" spans="18:18" x14ac:dyDescent="0.25">
      <c r="R59349" s="15">
        <v>1</v>
      </c>
    </row>
    <row r="59350" spans="18:18" x14ac:dyDescent="0.25">
      <c r="R59350" s="15">
        <v>1</v>
      </c>
    </row>
    <row r="59351" spans="18:18" x14ac:dyDescent="0.25">
      <c r="R59351" s="15">
        <v>2</v>
      </c>
    </row>
    <row r="59352" spans="18:18" x14ac:dyDescent="0.25">
      <c r="R59352" s="15">
        <v>2</v>
      </c>
    </row>
    <row r="59353" spans="18:18" x14ac:dyDescent="0.25">
      <c r="R59353" s="15">
        <v>2</v>
      </c>
    </row>
    <row r="59354" spans="18:18" x14ac:dyDescent="0.25">
      <c r="R59354" s="15">
        <v>2</v>
      </c>
    </row>
    <row r="59355" spans="18:18" x14ac:dyDescent="0.25">
      <c r="R59355" s="15">
        <v>2</v>
      </c>
    </row>
    <row r="59356" spans="18:18" x14ac:dyDescent="0.25">
      <c r="R59356" s="15">
        <v>2</v>
      </c>
    </row>
    <row r="59357" spans="18:18" x14ac:dyDescent="0.25">
      <c r="R59357" s="15">
        <v>2</v>
      </c>
    </row>
    <row r="59358" spans="18:18" x14ac:dyDescent="0.25">
      <c r="R59358" s="15">
        <v>2</v>
      </c>
    </row>
    <row r="59359" spans="18:18" x14ac:dyDescent="0.25">
      <c r="R59359" s="15">
        <v>2</v>
      </c>
    </row>
    <row r="59360" spans="18:18" x14ac:dyDescent="0.25">
      <c r="R59360" s="15">
        <v>2</v>
      </c>
    </row>
    <row r="59361" spans="18:18" x14ac:dyDescent="0.25">
      <c r="R59361" s="15">
        <v>2</v>
      </c>
    </row>
    <row r="59362" spans="18:18" x14ac:dyDescent="0.25">
      <c r="R59362" s="15">
        <v>2</v>
      </c>
    </row>
    <row r="59363" spans="18:18" x14ac:dyDescent="0.25">
      <c r="R59363" s="15">
        <v>2</v>
      </c>
    </row>
    <row r="59364" spans="18:18" x14ac:dyDescent="0.25">
      <c r="R59364" s="15">
        <v>2</v>
      </c>
    </row>
    <row r="59365" spans="18:18" x14ac:dyDescent="0.25">
      <c r="R59365" s="15">
        <v>2</v>
      </c>
    </row>
    <row r="59366" spans="18:18" x14ac:dyDescent="0.25">
      <c r="R59366" s="15">
        <v>2</v>
      </c>
    </row>
    <row r="59367" spans="18:18" x14ac:dyDescent="0.25">
      <c r="R59367" s="15">
        <v>2</v>
      </c>
    </row>
    <row r="59368" spans="18:18" x14ac:dyDescent="0.25">
      <c r="R59368" s="15">
        <v>2</v>
      </c>
    </row>
    <row r="59369" spans="18:18" x14ac:dyDescent="0.25">
      <c r="R59369" s="15">
        <v>2</v>
      </c>
    </row>
    <row r="59370" spans="18:18" x14ac:dyDescent="0.25">
      <c r="R59370" s="15">
        <v>2</v>
      </c>
    </row>
    <row r="59371" spans="18:18" x14ac:dyDescent="0.25">
      <c r="R59371" s="15">
        <v>2</v>
      </c>
    </row>
    <row r="59372" spans="18:18" x14ac:dyDescent="0.25">
      <c r="R59372" s="15">
        <v>2</v>
      </c>
    </row>
    <row r="59373" spans="18:18" x14ac:dyDescent="0.25">
      <c r="R59373" s="15">
        <v>2</v>
      </c>
    </row>
    <row r="59374" spans="18:18" x14ac:dyDescent="0.25">
      <c r="R59374" s="15">
        <v>2</v>
      </c>
    </row>
    <row r="59375" spans="18:18" x14ac:dyDescent="0.25">
      <c r="R59375" s="15">
        <v>2</v>
      </c>
    </row>
    <row r="59376" spans="18:18" x14ac:dyDescent="0.25">
      <c r="R59376" s="15">
        <v>2</v>
      </c>
    </row>
    <row r="59377" spans="18:18" x14ac:dyDescent="0.25">
      <c r="R59377" s="15">
        <v>2</v>
      </c>
    </row>
    <row r="59378" spans="18:18" x14ac:dyDescent="0.25">
      <c r="R59378" s="15">
        <v>2</v>
      </c>
    </row>
    <row r="59379" spans="18:18" x14ac:dyDescent="0.25">
      <c r="R59379" s="15">
        <v>2</v>
      </c>
    </row>
    <row r="59380" spans="18:18" x14ac:dyDescent="0.25">
      <c r="R59380" s="15">
        <v>2</v>
      </c>
    </row>
    <row r="59381" spans="18:18" x14ac:dyDescent="0.25">
      <c r="R59381" s="15">
        <v>2</v>
      </c>
    </row>
    <row r="59382" spans="18:18" x14ac:dyDescent="0.25">
      <c r="R59382" s="15">
        <v>2</v>
      </c>
    </row>
    <row r="59383" spans="18:18" x14ac:dyDescent="0.25">
      <c r="R59383" s="15">
        <v>2</v>
      </c>
    </row>
    <row r="59384" spans="18:18" x14ac:dyDescent="0.25">
      <c r="R59384" s="15">
        <v>2</v>
      </c>
    </row>
    <row r="59385" spans="18:18" x14ac:dyDescent="0.25">
      <c r="R59385" s="15">
        <v>2</v>
      </c>
    </row>
    <row r="59386" spans="18:18" x14ac:dyDescent="0.25">
      <c r="R59386" s="15">
        <v>2</v>
      </c>
    </row>
    <row r="59387" spans="18:18" x14ac:dyDescent="0.25">
      <c r="R59387" s="15">
        <v>2</v>
      </c>
    </row>
    <row r="59388" spans="18:18" x14ac:dyDescent="0.25">
      <c r="R59388" s="15">
        <v>2</v>
      </c>
    </row>
    <row r="59389" spans="18:18" x14ac:dyDescent="0.25">
      <c r="R59389" s="15">
        <v>2</v>
      </c>
    </row>
    <row r="59390" spans="18:18" x14ac:dyDescent="0.25">
      <c r="R59390" s="15">
        <v>2</v>
      </c>
    </row>
    <row r="59391" spans="18:18" x14ac:dyDescent="0.25">
      <c r="R59391" s="15">
        <v>3</v>
      </c>
    </row>
    <row r="59392" spans="18:18" x14ac:dyDescent="0.25">
      <c r="R59392" s="15">
        <v>3</v>
      </c>
    </row>
    <row r="59393" spans="18:18" x14ac:dyDescent="0.25">
      <c r="R59393" s="15">
        <v>3</v>
      </c>
    </row>
    <row r="59394" spans="18:18" x14ac:dyDescent="0.25">
      <c r="R59394" s="15">
        <v>3</v>
      </c>
    </row>
    <row r="59395" spans="18:18" x14ac:dyDescent="0.25">
      <c r="R59395" s="15">
        <v>3</v>
      </c>
    </row>
    <row r="59396" spans="18:18" x14ac:dyDescent="0.25">
      <c r="R59396" s="15">
        <v>3</v>
      </c>
    </row>
    <row r="59397" spans="18:18" x14ac:dyDescent="0.25">
      <c r="R59397" s="15">
        <v>3</v>
      </c>
    </row>
    <row r="59398" spans="18:18" x14ac:dyDescent="0.25">
      <c r="R59398" s="15">
        <v>3</v>
      </c>
    </row>
    <row r="59399" spans="18:18" x14ac:dyDescent="0.25">
      <c r="R59399" s="15">
        <v>3</v>
      </c>
    </row>
    <row r="59400" spans="18:18" x14ac:dyDescent="0.25">
      <c r="R59400" s="15">
        <v>3</v>
      </c>
    </row>
    <row r="59401" spans="18:18" x14ac:dyDescent="0.25">
      <c r="R59401" s="15">
        <v>3</v>
      </c>
    </row>
    <row r="59402" spans="18:18" x14ac:dyDescent="0.25">
      <c r="R59402" s="15">
        <v>3</v>
      </c>
    </row>
    <row r="59403" spans="18:18" x14ac:dyDescent="0.25">
      <c r="R59403" s="15">
        <v>3</v>
      </c>
    </row>
    <row r="59404" spans="18:18" x14ac:dyDescent="0.25">
      <c r="R59404" s="15">
        <v>3</v>
      </c>
    </row>
    <row r="59405" spans="18:18" x14ac:dyDescent="0.25">
      <c r="R59405" s="15">
        <v>3</v>
      </c>
    </row>
    <row r="59406" spans="18:18" x14ac:dyDescent="0.25">
      <c r="R59406" s="15">
        <v>1</v>
      </c>
    </row>
    <row r="59407" spans="18:18" x14ac:dyDescent="0.25">
      <c r="R59407" s="15">
        <v>1</v>
      </c>
    </row>
    <row r="59408" spans="18:18" x14ac:dyDescent="0.25">
      <c r="R59408" s="15">
        <v>1</v>
      </c>
    </row>
    <row r="59409" spans="18:18" x14ac:dyDescent="0.25">
      <c r="R59409" s="15">
        <v>1</v>
      </c>
    </row>
    <row r="59410" spans="18:18" x14ac:dyDescent="0.25">
      <c r="R59410" s="15">
        <v>1</v>
      </c>
    </row>
    <row r="59411" spans="18:18" x14ac:dyDescent="0.25">
      <c r="R59411" s="15">
        <v>1</v>
      </c>
    </row>
    <row r="59412" spans="18:18" x14ac:dyDescent="0.25">
      <c r="R59412" s="15">
        <v>1</v>
      </c>
    </row>
    <row r="59413" spans="18:18" x14ac:dyDescent="0.25">
      <c r="R59413" s="15">
        <v>1</v>
      </c>
    </row>
    <row r="59414" spans="18:18" x14ac:dyDescent="0.25">
      <c r="R59414" s="15">
        <v>1</v>
      </c>
    </row>
    <row r="59415" spans="18:18" x14ac:dyDescent="0.25">
      <c r="R59415" s="15">
        <v>1</v>
      </c>
    </row>
    <row r="59416" spans="18:18" x14ac:dyDescent="0.25">
      <c r="R59416" s="15">
        <v>1</v>
      </c>
    </row>
    <row r="59417" spans="18:18" x14ac:dyDescent="0.25">
      <c r="R59417" s="15">
        <v>1</v>
      </c>
    </row>
    <row r="59418" spans="18:18" x14ac:dyDescent="0.25">
      <c r="R59418" s="15">
        <v>1</v>
      </c>
    </row>
    <row r="59419" spans="18:18" x14ac:dyDescent="0.25">
      <c r="R59419" s="15">
        <v>1</v>
      </c>
    </row>
    <row r="59420" spans="18:18" x14ac:dyDescent="0.25">
      <c r="R59420" s="15">
        <v>1</v>
      </c>
    </row>
    <row r="59421" spans="18:18" x14ac:dyDescent="0.25">
      <c r="R59421" s="15">
        <v>1</v>
      </c>
    </row>
    <row r="59422" spans="18:18" x14ac:dyDescent="0.25">
      <c r="R59422" s="15">
        <v>1</v>
      </c>
    </row>
    <row r="59423" spans="18:18" x14ac:dyDescent="0.25">
      <c r="R59423" s="15">
        <v>1</v>
      </c>
    </row>
    <row r="59424" spans="18:18" x14ac:dyDescent="0.25">
      <c r="R59424" s="15">
        <v>1</v>
      </c>
    </row>
    <row r="59425" spans="18:18" x14ac:dyDescent="0.25">
      <c r="R59425" s="15">
        <v>1</v>
      </c>
    </row>
    <row r="59426" spans="18:18" x14ac:dyDescent="0.25">
      <c r="R59426" s="15">
        <v>1</v>
      </c>
    </row>
    <row r="59427" spans="18:18" x14ac:dyDescent="0.25">
      <c r="R59427" s="15">
        <v>1</v>
      </c>
    </row>
    <row r="59428" spans="18:18" x14ac:dyDescent="0.25">
      <c r="R59428" s="15">
        <v>1</v>
      </c>
    </row>
    <row r="59429" spans="18:18" x14ac:dyDescent="0.25">
      <c r="R59429" s="15">
        <v>1</v>
      </c>
    </row>
    <row r="59430" spans="18:18" x14ac:dyDescent="0.25">
      <c r="R59430" s="15">
        <v>1</v>
      </c>
    </row>
    <row r="59431" spans="18:18" x14ac:dyDescent="0.25">
      <c r="R59431" s="15">
        <v>1</v>
      </c>
    </row>
    <row r="59432" spans="18:18" x14ac:dyDescent="0.25">
      <c r="R59432" s="15">
        <v>1</v>
      </c>
    </row>
    <row r="59433" spans="18:18" x14ac:dyDescent="0.25">
      <c r="R59433" s="15">
        <v>1</v>
      </c>
    </row>
    <row r="59434" spans="18:18" x14ac:dyDescent="0.25">
      <c r="R59434" s="15">
        <v>1</v>
      </c>
    </row>
    <row r="59435" spans="18:18" x14ac:dyDescent="0.25">
      <c r="R59435" s="15">
        <v>1</v>
      </c>
    </row>
    <row r="59436" spans="18:18" x14ac:dyDescent="0.25">
      <c r="R59436" s="15">
        <v>1</v>
      </c>
    </row>
    <row r="59437" spans="18:18" x14ac:dyDescent="0.25">
      <c r="R59437" s="15">
        <v>1</v>
      </c>
    </row>
    <row r="59438" spans="18:18" x14ac:dyDescent="0.25">
      <c r="R59438" s="15">
        <v>1</v>
      </c>
    </row>
    <row r="59439" spans="18:18" x14ac:dyDescent="0.25">
      <c r="R59439" s="15">
        <v>1</v>
      </c>
    </row>
    <row r="59440" spans="18:18" x14ac:dyDescent="0.25">
      <c r="R59440" s="15">
        <v>1</v>
      </c>
    </row>
    <row r="59441" spans="18:18" x14ac:dyDescent="0.25">
      <c r="R59441" s="15">
        <v>1</v>
      </c>
    </row>
    <row r="59442" spans="18:18" x14ac:dyDescent="0.25">
      <c r="R59442" s="15">
        <v>1</v>
      </c>
    </row>
    <row r="59443" spans="18:18" x14ac:dyDescent="0.25">
      <c r="R59443" s="15">
        <v>1</v>
      </c>
    </row>
    <row r="59444" spans="18:18" x14ac:dyDescent="0.25">
      <c r="R59444" s="15">
        <v>1</v>
      </c>
    </row>
    <row r="59445" spans="18:18" x14ac:dyDescent="0.25">
      <c r="R59445" s="15">
        <v>1</v>
      </c>
    </row>
    <row r="59446" spans="18:18" x14ac:dyDescent="0.25">
      <c r="R59446" s="15">
        <v>1</v>
      </c>
    </row>
    <row r="59447" spans="18:18" x14ac:dyDescent="0.25">
      <c r="R59447" s="15">
        <v>1</v>
      </c>
    </row>
    <row r="59448" spans="18:18" x14ac:dyDescent="0.25">
      <c r="R59448" s="15">
        <v>1</v>
      </c>
    </row>
    <row r="59449" spans="18:18" x14ac:dyDescent="0.25">
      <c r="R59449" s="15">
        <v>1</v>
      </c>
    </row>
    <row r="59450" spans="18:18" x14ac:dyDescent="0.25">
      <c r="R59450" s="15">
        <v>1</v>
      </c>
    </row>
    <row r="59451" spans="18:18" x14ac:dyDescent="0.25">
      <c r="R59451" s="15">
        <v>1</v>
      </c>
    </row>
    <row r="59452" spans="18:18" x14ac:dyDescent="0.25">
      <c r="R59452" s="15">
        <v>1</v>
      </c>
    </row>
    <row r="59453" spans="18:18" x14ac:dyDescent="0.25">
      <c r="R59453" s="15">
        <v>1</v>
      </c>
    </row>
    <row r="59454" spans="18:18" x14ac:dyDescent="0.25">
      <c r="R59454" s="15">
        <v>1</v>
      </c>
    </row>
    <row r="59455" spans="18:18" x14ac:dyDescent="0.25">
      <c r="R59455" s="15">
        <v>1</v>
      </c>
    </row>
    <row r="59456" spans="18:18" x14ac:dyDescent="0.25">
      <c r="R59456" s="15">
        <v>1</v>
      </c>
    </row>
    <row r="59457" spans="18:18" x14ac:dyDescent="0.25">
      <c r="R59457" s="15">
        <v>1</v>
      </c>
    </row>
    <row r="59458" spans="18:18" x14ac:dyDescent="0.25">
      <c r="R59458" s="15">
        <v>1</v>
      </c>
    </row>
    <row r="59459" spans="18:18" x14ac:dyDescent="0.25">
      <c r="R59459" s="15">
        <v>1</v>
      </c>
    </row>
    <row r="59460" spans="18:18" x14ac:dyDescent="0.25">
      <c r="R59460" s="15">
        <v>1</v>
      </c>
    </row>
    <row r="59461" spans="18:18" x14ac:dyDescent="0.25">
      <c r="R59461" s="15">
        <v>1</v>
      </c>
    </row>
    <row r="59462" spans="18:18" x14ac:dyDescent="0.25">
      <c r="R59462" s="15">
        <v>1</v>
      </c>
    </row>
    <row r="59463" spans="18:18" x14ac:dyDescent="0.25">
      <c r="R59463" s="15">
        <v>1</v>
      </c>
    </row>
    <row r="59464" spans="18:18" x14ac:dyDescent="0.25">
      <c r="R59464" s="15">
        <v>1</v>
      </c>
    </row>
    <row r="59465" spans="18:18" x14ac:dyDescent="0.25">
      <c r="R59465" s="15">
        <v>1</v>
      </c>
    </row>
    <row r="59466" spans="18:18" x14ac:dyDescent="0.25">
      <c r="R59466" s="15">
        <v>1</v>
      </c>
    </row>
    <row r="59467" spans="18:18" x14ac:dyDescent="0.25">
      <c r="R59467" s="15">
        <v>1</v>
      </c>
    </row>
    <row r="59468" spans="18:18" x14ac:dyDescent="0.25">
      <c r="R59468" s="15">
        <v>1</v>
      </c>
    </row>
    <row r="59469" spans="18:18" x14ac:dyDescent="0.25">
      <c r="R59469" s="15">
        <v>1</v>
      </c>
    </row>
    <row r="59470" spans="18:18" x14ac:dyDescent="0.25">
      <c r="R59470" s="15">
        <v>1</v>
      </c>
    </row>
    <row r="59471" spans="18:18" x14ac:dyDescent="0.25">
      <c r="R59471" s="15">
        <v>1</v>
      </c>
    </row>
    <row r="59472" spans="18:18" x14ac:dyDescent="0.25">
      <c r="R59472" s="15">
        <v>1</v>
      </c>
    </row>
    <row r="59473" spans="18:18" x14ac:dyDescent="0.25">
      <c r="R59473" s="15">
        <v>1</v>
      </c>
    </row>
    <row r="59474" spans="18:18" x14ac:dyDescent="0.25">
      <c r="R59474" s="15">
        <v>1</v>
      </c>
    </row>
    <row r="59475" spans="18:18" x14ac:dyDescent="0.25">
      <c r="R59475" s="15">
        <v>1</v>
      </c>
    </row>
    <row r="59476" spans="18:18" x14ac:dyDescent="0.25">
      <c r="R59476" s="15">
        <v>1</v>
      </c>
    </row>
    <row r="59477" spans="18:18" x14ac:dyDescent="0.25">
      <c r="R59477" s="15">
        <v>1</v>
      </c>
    </row>
    <row r="59478" spans="18:18" x14ac:dyDescent="0.25">
      <c r="R59478" s="15">
        <v>1</v>
      </c>
    </row>
    <row r="59479" spans="18:18" x14ac:dyDescent="0.25">
      <c r="R59479" s="15">
        <v>1</v>
      </c>
    </row>
    <row r="59480" spans="18:18" x14ac:dyDescent="0.25">
      <c r="R59480" s="15">
        <v>1</v>
      </c>
    </row>
    <row r="59481" spans="18:18" x14ac:dyDescent="0.25">
      <c r="R59481" s="15">
        <v>1</v>
      </c>
    </row>
    <row r="59482" spans="18:18" x14ac:dyDescent="0.25">
      <c r="R59482" s="15">
        <v>1</v>
      </c>
    </row>
    <row r="59483" spans="18:18" x14ac:dyDescent="0.25">
      <c r="R59483" s="15">
        <v>1</v>
      </c>
    </row>
    <row r="59484" spans="18:18" x14ac:dyDescent="0.25">
      <c r="R59484" s="15">
        <v>1</v>
      </c>
    </row>
    <row r="59485" spans="18:18" x14ac:dyDescent="0.25">
      <c r="R59485" s="15">
        <v>1</v>
      </c>
    </row>
    <row r="59486" spans="18:18" x14ac:dyDescent="0.25">
      <c r="R59486" s="15">
        <v>1</v>
      </c>
    </row>
    <row r="59487" spans="18:18" x14ac:dyDescent="0.25">
      <c r="R59487" s="15">
        <v>1</v>
      </c>
    </row>
    <row r="59488" spans="18:18" x14ac:dyDescent="0.25">
      <c r="R59488" s="15">
        <v>1</v>
      </c>
    </row>
    <row r="59489" spans="18:18" x14ac:dyDescent="0.25">
      <c r="R59489" s="15">
        <v>1</v>
      </c>
    </row>
    <row r="59490" spans="18:18" x14ac:dyDescent="0.25">
      <c r="R59490" s="15">
        <v>1</v>
      </c>
    </row>
    <row r="59491" spans="18:18" x14ac:dyDescent="0.25">
      <c r="R59491" s="15">
        <v>1</v>
      </c>
    </row>
    <row r="59492" spans="18:18" x14ac:dyDescent="0.25">
      <c r="R59492" s="15">
        <v>1</v>
      </c>
    </row>
    <row r="59493" spans="18:18" x14ac:dyDescent="0.25">
      <c r="R59493" s="15">
        <v>1</v>
      </c>
    </row>
    <row r="59494" spans="18:18" x14ac:dyDescent="0.25">
      <c r="R59494" s="15">
        <v>1</v>
      </c>
    </row>
    <row r="59495" spans="18:18" x14ac:dyDescent="0.25">
      <c r="R59495" s="15">
        <v>1</v>
      </c>
    </row>
    <row r="59496" spans="18:18" x14ac:dyDescent="0.25">
      <c r="R59496" s="15">
        <v>1</v>
      </c>
    </row>
    <row r="59497" spans="18:18" x14ac:dyDescent="0.25">
      <c r="R59497" s="15">
        <v>1</v>
      </c>
    </row>
    <row r="59498" spans="18:18" x14ac:dyDescent="0.25">
      <c r="R59498" s="15">
        <v>1</v>
      </c>
    </row>
    <row r="59499" spans="18:18" x14ac:dyDescent="0.25">
      <c r="R59499" s="15">
        <v>2</v>
      </c>
    </row>
    <row r="59500" spans="18:18" x14ac:dyDescent="0.25">
      <c r="R59500" s="15">
        <v>2</v>
      </c>
    </row>
    <row r="59501" spans="18:18" x14ac:dyDescent="0.25">
      <c r="R59501" s="15">
        <v>2</v>
      </c>
    </row>
    <row r="59502" spans="18:18" x14ac:dyDescent="0.25">
      <c r="R59502" s="15">
        <v>2</v>
      </c>
    </row>
    <row r="59503" spans="18:18" x14ac:dyDescent="0.25">
      <c r="R59503" s="15">
        <v>2</v>
      </c>
    </row>
    <row r="59504" spans="18:18" x14ac:dyDescent="0.25">
      <c r="R59504" s="15">
        <v>2</v>
      </c>
    </row>
    <row r="59505" spans="18:18" x14ac:dyDescent="0.25">
      <c r="R59505" s="15">
        <v>2</v>
      </c>
    </row>
    <row r="59506" spans="18:18" x14ac:dyDescent="0.25">
      <c r="R59506" s="15">
        <v>2</v>
      </c>
    </row>
    <row r="59507" spans="18:18" x14ac:dyDescent="0.25">
      <c r="R59507" s="15">
        <v>2</v>
      </c>
    </row>
    <row r="59508" spans="18:18" x14ac:dyDescent="0.25">
      <c r="R59508" s="15">
        <v>2</v>
      </c>
    </row>
    <row r="59509" spans="18:18" x14ac:dyDescent="0.25">
      <c r="R59509" s="15">
        <v>2</v>
      </c>
    </row>
    <row r="59510" spans="18:18" x14ac:dyDescent="0.25">
      <c r="R59510" s="15">
        <v>2</v>
      </c>
    </row>
    <row r="59511" spans="18:18" x14ac:dyDescent="0.25">
      <c r="R59511" s="15">
        <v>2</v>
      </c>
    </row>
    <row r="59512" spans="18:18" x14ac:dyDescent="0.25">
      <c r="R59512" s="15">
        <v>2</v>
      </c>
    </row>
    <row r="59513" spans="18:18" x14ac:dyDescent="0.25">
      <c r="R59513" s="15">
        <v>2</v>
      </c>
    </row>
    <row r="59514" spans="18:18" x14ac:dyDescent="0.25">
      <c r="R59514" s="15">
        <v>2</v>
      </c>
    </row>
    <row r="59515" spans="18:18" x14ac:dyDescent="0.25">
      <c r="R59515" s="15">
        <v>2</v>
      </c>
    </row>
    <row r="59516" spans="18:18" x14ac:dyDescent="0.25">
      <c r="R59516" s="15">
        <v>2</v>
      </c>
    </row>
    <row r="59517" spans="18:18" x14ac:dyDescent="0.25">
      <c r="R59517" s="15">
        <v>2</v>
      </c>
    </row>
    <row r="59518" spans="18:18" x14ac:dyDescent="0.25">
      <c r="R59518" s="15">
        <v>1</v>
      </c>
    </row>
    <row r="59519" spans="18:18" x14ac:dyDescent="0.25">
      <c r="R59519" s="15">
        <v>1</v>
      </c>
    </row>
    <row r="59520" spans="18:18" x14ac:dyDescent="0.25">
      <c r="R59520" s="15">
        <v>1</v>
      </c>
    </row>
    <row r="59521" spans="18:18" x14ac:dyDescent="0.25">
      <c r="R59521" s="15">
        <v>1</v>
      </c>
    </row>
    <row r="59522" spans="18:18" x14ac:dyDescent="0.25">
      <c r="R59522" s="15">
        <v>1</v>
      </c>
    </row>
    <row r="59523" spans="18:18" x14ac:dyDescent="0.25">
      <c r="R59523" s="15">
        <v>1</v>
      </c>
    </row>
    <row r="59524" spans="18:18" x14ac:dyDescent="0.25">
      <c r="R59524" s="15">
        <v>1</v>
      </c>
    </row>
    <row r="59525" spans="18:18" x14ac:dyDescent="0.25">
      <c r="R59525" s="15">
        <v>1</v>
      </c>
    </row>
    <row r="59526" spans="18:18" x14ac:dyDescent="0.25">
      <c r="R59526" s="15">
        <v>1</v>
      </c>
    </row>
    <row r="59527" spans="18:18" x14ac:dyDescent="0.25">
      <c r="R59527" s="15">
        <v>1</v>
      </c>
    </row>
    <row r="59528" spans="18:18" x14ac:dyDescent="0.25">
      <c r="R59528" s="15">
        <v>1</v>
      </c>
    </row>
    <row r="59529" spans="18:18" x14ac:dyDescent="0.25">
      <c r="R59529" s="15">
        <v>1</v>
      </c>
    </row>
    <row r="59530" spans="18:18" x14ac:dyDescent="0.25">
      <c r="R59530" s="15">
        <v>1</v>
      </c>
    </row>
    <row r="59531" spans="18:18" x14ac:dyDescent="0.25">
      <c r="R59531" s="15">
        <v>1</v>
      </c>
    </row>
    <row r="59532" spans="18:18" x14ac:dyDescent="0.25">
      <c r="R59532" s="15">
        <v>1</v>
      </c>
    </row>
    <row r="59533" spans="18:18" x14ac:dyDescent="0.25">
      <c r="R59533" s="15">
        <v>1</v>
      </c>
    </row>
    <row r="59534" spans="18:18" x14ac:dyDescent="0.25">
      <c r="R59534" s="15">
        <v>1</v>
      </c>
    </row>
    <row r="59535" spans="18:18" x14ac:dyDescent="0.25">
      <c r="R59535" s="15">
        <v>1</v>
      </c>
    </row>
    <row r="59536" spans="18:18" x14ac:dyDescent="0.25">
      <c r="R59536" s="15">
        <v>1</v>
      </c>
    </row>
    <row r="59537" spans="18:18" x14ac:dyDescent="0.25">
      <c r="R59537" s="15">
        <v>1</v>
      </c>
    </row>
    <row r="59538" spans="18:18" x14ac:dyDescent="0.25">
      <c r="R59538" s="15">
        <v>1</v>
      </c>
    </row>
    <row r="59539" spans="18:18" x14ac:dyDescent="0.25">
      <c r="R59539" s="15">
        <v>1</v>
      </c>
    </row>
    <row r="59540" spans="18:18" x14ac:dyDescent="0.25">
      <c r="R59540" s="15">
        <v>1</v>
      </c>
    </row>
    <row r="59541" spans="18:18" x14ac:dyDescent="0.25">
      <c r="R59541" s="15">
        <v>1</v>
      </c>
    </row>
    <row r="59542" spans="18:18" x14ac:dyDescent="0.25">
      <c r="R59542" s="15">
        <v>2</v>
      </c>
    </row>
    <row r="59543" spans="18:18" x14ac:dyDescent="0.25">
      <c r="R59543" s="15">
        <v>2</v>
      </c>
    </row>
    <row r="59544" spans="18:18" x14ac:dyDescent="0.25">
      <c r="R59544" s="15">
        <v>2</v>
      </c>
    </row>
    <row r="59545" spans="18:18" x14ac:dyDescent="0.25">
      <c r="R59545" s="15">
        <v>2</v>
      </c>
    </row>
    <row r="59546" spans="18:18" x14ac:dyDescent="0.25">
      <c r="R59546" s="15">
        <v>2</v>
      </c>
    </row>
    <row r="59547" spans="18:18" x14ac:dyDescent="0.25">
      <c r="R59547" s="15">
        <v>2</v>
      </c>
    </row>
    <row r="59548" spans="18:18" x14ac:dyDescent="0.25">
      <c r="R59548" s="15">
        <v>2</v>
      </c>
    </row>
    <row r="59549" spans="18:18" x14ac:dyDescent="0.25">
      <c r="R59549" s="15">
        <v>2</v>
      </c>
    </row>
    <row r="59550" spans="18:18" x14ac:dyDescent="0.25">
      <c r="R59550" s="15">
        <v>2</v>
      </c>
    </row>
    <row r="59551" spans="18:18" x14ac:dyDescent="0.25">
      <c r="R59551" s="15">
        <v>2</v>
      </c>
    </row>
    <row r="59552" spans="18:18" x14ac:dyDescent="0.25">
      <c r="R59552" s="15">
        <v>2</v>
      </c>
    </row>
    <row r="59553" spans="18:18" x14ac:dyDescent="0.25">
      <c r="R59553" s="15">
        <v>2</v>
      </c>
    </row>
    <row r="59554" spans="18:18" x14ac:dyDescent="0.25">
      <c r="R59554" s="15">
        <v>2</v>
      </c>
    </row>
    <row r="59555" spans="18:18" x14ac:dyDescent="0.25">
      <c r="R59555" s="15">
        <v>2</v>
      </c>
    </row>
    <row r="59556" spans="18:18" x14ac:dyDescent="0.25">
      <c r="R59556" s="15">
        <v>2</v>
      </c>
    </row>
    <row r="59557" spans="18:18" x14ac:dyDescent="0.25">
      <c r="R59557" s="15">
        <v>2</v>
      </c>
    </row>
    <row r="59558" spans="18:18" x14ac:dyDescent="0.25">
      <c r="R59558" s="15">
        <v>2</v>
      </c>
    </row>
    <row r="59559" spans="18:18" x14ac:dyDescent="0.25">
      <c r="R59559" s="15">
        <v>2</v>
      </c>
    </row>
    <row r="59560" spans="18:18" x14ac:dyDescent="0.25">
      <c r="R59560" s="15">
        <v>2</v>
      </c>
    </row>
    <row r="59561" spans="18:18" x14ac:dyDescent="0.25">
      <c r="R59561" s="15">
        <v>2</v>
      </c>
    </row>
    <row r="59562" spans="18:18" x14ac:dyDescent="0.25">
      <c r="R59562" s="15">
        <v>2</v>
      </c>
    </row>
    <row r="59563" spans="18:18" x14ac:dyDescent="0.25">
      <c r="R59563" s="15">
        <v>2</v>
      </c>
    </row>
    <row r="59564" spans="18:18" x14ac:dyDescent="0.25">
      <c r="R59564" s="15">
        <v>2</v>
      </c>
    </row>
    <row r="59565" spans="18:18" x14ac:dyDescent="0.25">
      <c r="R59565" s="15">
        <v>2</v>
      </c>
    </row>
    <row r="59566" spans="18:18" x14ac:dyDescent="0.25">
      <c r="R59566" s="15">
        <v>2</v>
      </c>
    </row>
    <row r="59567" spans="18:18" x14ac:dyDescent="0.25">
      <c r="R59567" s="15">
        <v>2</v>
      </c>
    </row>
    <row r="59568" spans="18:18" x14ac:dyDescent="0.25">
      <c r="R59568" s="15">
        <v>2</v>
      </c>
    </row>
    <row r="59569" spans="18:18" x14ac:dyDescent="0.25">
      <c r="R59569" s="15">
        <v>2</v>
      </c>
    </row>
    <row r="59570" spans="18:18" x14ac:dyDescent="0.25">
      <c r="R59570" s="15">
        <v>1</v>
      </c>
    </row>
    <row r="59571" spans="18:18" x14ac:dyDescent="0.25">
      <c r="R59571" s="15">
        <v>1</v>
      </c>
    </row>
    <row r="59572" spans="18:18" x14ac:dyDescent="0.25">
      <c r="R59572" s="15">
        <v>1</v>
      </c>
    </row>
    <row r="59573" spans="18:18" x14ac:dyDescent="0.25">
      <c r="R59573" s="15">
        <v>1</v>
      </c>
    </row>
    <row r="59574" spans="18:18" x14ac:dyDescent="0.25">
      <c r="R59574" s="15">
        <v>1</v>
      </c>
    </row>
    <row r="59575" spans="18:18" x14ac:dyDescent="0.25">
      <c r="R59575" s="15">
        <v>1</v>
      </c>
    </row>
    <row r="59576" spans="18:18" x14ac:dyDescent="0.25">
      <c r="R59576" s="15">
        <v>1</v>
      </c>
    </row>
    <row r="59577" spans="18:18" x14ac:dyDescent="0.25">
      <c r="R59577" s="15">
        <v>1</v>
      </c>
    </row>
    <row r="59578" spans="18:18" x14ac:dyDescent="0.25">
      <c r="R59578" s="15">
        <v>1</v>
      </c>
    </row>
    <row r="59579" spans="18:18" x14ac:dyDescent="0.25">
      <c r="R59579" s="15">
        <v>1</v>
      </c>
    </row>
    <row r="59580" spans="18:18" x14ac:dyDescent="0.25">
      <c r="R59580" s="15">
        <v>1</v>
      </c>
    </row>
    <row r="59581" spans="18:18" x14ac:dyDescent="0.25">
      <c r="R59581" s="15">
        <v>1</v>
      </c>
    </row>
    <row r="59582" spans="18:18" x14ac:dyDescent="0.25">
      <c r="R59582" s="15">
        <v>1</v>
      </c>
    </row>
    <row r="59583" spans="18:18" x14ac:dyDescent="0.25">
      <c r="R59583" s="15">
        <v>1</v>
      </c>
    </row>
    <row r="59584" spans="18:18" x14ac:dyDescent="0.25">
      <c r="R59584" s="15">
        <v>1</v>
      </c>
    </row>
    <row r="59585" spans="18:18" x14ac:dyDescent="0.25">
      <c r="R59585" s="15">
        <v>1</v>
      </c>
    </row>
    <row r="59586" spans="18:18" x14ac:dyDescent="0.25">
      <c r="R59586" s="15">
        <v>1</v>
      </c>
    </row>
    <row r="59587" spans="18:18" x14ac:dyDescent="0.25">
      <c r="R59587" s="15">
        <v>1</v>
      </c>
    </row>
    <row r="59588" spans="18:18" x14ac:dyDescent="0.25">
      <c r="R59588" s="15">
        <v>1</v>
      </c>
    </row>
    <row r="59589" spans="18:18" x14ac:dyDescent="0.25">
      <c r="R59589" s="15">
        <v>1</v>
      </c>
    </row>
    <row r="59590" spans="18:18" x14ac:dyDescent="0.25">
      <c r="R59590" s="15">
        <v>1</v>
      </c>
    </row>
    <row r="59591" spans="18:18" x14ac:dyDescent="0.25">
      <c r="R59591" s="15">
        <v>1</v>
      </c>
    </row>
    <row r="59592" spans="18:18" x14ac:dyDescent="0.25">
      <c r="R59592" s="15">
        <v>1</v>
      </c>
    </row>
    <row r="59593" spans="18:18" x14ac:dyDescent="0.25">
      <c r="R59593" s="15">
        <v>1</v>
      </c>
    </row>
    <row r="59594" spans="18:18" x14ac:dyDescent="0.25">
      <c r="R59594" s="15">
        <v>1</v>
      </c>
    </row>
    <row r="59595" spans="18:18" x14ac:dyDescent="0.25">
      <c r="R59595" s="15">
        <v>1</v>
      </c>
    </row>
    <row r="59596" spans="18:18" x14ac:dyDescent="0.25">
      <c r="R59596" s="15">
        <v>1</v>
      </c>
    </row>
    <row r="59597" spans="18:18" x14ac:dyDescent="0.25">
      <c r="R59597" s="15">
        <v>1</v>
      </c>
    </row>
    <row r="59598" spans="18:18" x14ac:dyDescent="0.25">
      <c r="R59598" s="15">
        <v>1</v>
      </c>
    </row>
    <row r="59599" spans="18:18" x14ac:dyDescent="0.25">
      <c r="R59599" s="15">
        <v>3</v>
      </c>
    </row>
    <row r="59600" spans="18:18" x14ac:dyDescent="0.25">
      <c r="R59600" s="15">
        <v>3</v>
      </c>
    </row>
    <row r="59601" spans="18:18" x14ac:dyDescent="0.25">
      <c r="R59601" s="15">
        <v>3</v>
      </c>
    </row>
    <row r="59602" spans="18:18" x14ac:dyDescent="0.25">
      <c r="R59602" s="15">
        <v>3</v>
      </c>
    </row>
    <row r="59603" spans="18:18" x14ac:dyDescent="0.25">
      <c r="R59603" s="15">
        <v>3</v>
      </c>
    </row>
    <row r="59604" spans="18:18" x14ac:dyDescent="0.25">
      <c r="R59604" s="15">
        <v>4</v>
      </c>
    </row>
    <row r="59605" spans="18:18" x14ac:dyDescent="0.25">
      <c r="R59605" s="15">
        <v>4</v>
      </c>
    </row>
    <row r="59606" spans="18:18" x14ac:dyDescent="0.25">
      <c r="R59606" s="15">
        <v>4</v>
      </c>
    </row>
    <row r="59607" spans="18:18" x14ac:dyDescent="0.25">
      <c r="R59607" s="15">
        <v>4</v>
      </c>
    </row>
    <row r="59608" spans="18:18" x14ac:dyDescent="0.25">
      <c r="R59608" s="15">
        <v>4</v>
      </c>
    </row>
    <row r="59609" spans="18:18" x14ac:dyDescent="0.25">
      <c r="R59609" s="15">
        <v>4</v>
      </c>
    </row>
    <row r="59610" spans="18:18" x14ac:dyDescent="0.25">
      <c r="R59610" s="15">
        <v>4</v>
      </c>
    </row>
    <row r="59611" spans="18:18" x14ac:dyDescent="0.25">
      <c r="R59611" s="15">
        <v>4</v>
      </c>
    </row>
    <row r="59612" spans="18:18" x14ac:dyDescent="0.25">
      <c r="R59612" s="15">
        <v>4</v>
      </c>
    </row>
    <row r="59613" spans="18:18" x14ac:dyDescent="0.25">
      <c r="R59613" s="15">
        <v>4</v>
      </c>
    </row>
    <row r="59614" spans="18:18" x14ac:dyDescent="0.25">
      <c r="R59614" s="15">
        <v>4</v>
      </c>
    </row>
    <row r="59615" spans="18:18" x14ac:dyDescent="0.25">
      <c r="R59615" s="15">
        <v>4</v>
      </c>
    </row>
    <row r="59616" spans="18:18" x14ac:dyDescent="0.25">
      <c r="R59616" s="15">
        <v>4</v>
      </c>
    </row>
    <row r="59617" spans="18:18" x14ac:dyDescent="0.25">
      <c r="R59617" s="15">
        <v>4</v>
      </c>
    </row>
    <row r="59618" spans="18:18" x14ac:dyDescent="0.25">
      <c r="R59618" s="15">
        <v>4</v>
      </c>
    </row>
    <row r="59619" spans="18:18" x14ac:dyDescent="0.25">
      <c r="R59619" s="15">
        <v>4</v>
      </c>
    </row>
    <row r="59620" spans="18:18" x14ac:dyDescent="0.25">
      <c r="R59620" s="15">
        <v>4</v>
      </c>
    </row>
    <row r="59621" spans="18:18" x14ac:dyDescent="0.25">
      <c r="R59621" s="15">
        <v>4</v>
      </c>
    </row>
    <row r="59622" spans="18:18" x14ac:dyDescent="0.25">
      <c r="R59622" s="15">
        <v>4</v>
      </c>
    </row>
    <row r="59623" spans="18:18" x14ac:dyDescent="0.25">
      <c r="R59623" s="15">
        <v>4</v>
      </c>
    </row>
    <row r="59624" spans="18:18" x14ac:dyDescent="0.25">
      <c r="R59624" s="15">
        <v>4</v>
      </c>
    </row>
    <row r="59625" spans="18:18" x14ac:dyDescent="0.25">
      <c r="R59625" s="15">
        <v>4</v>
      </c>
    </row>
    <row r="59626" spans="18:18" x14ac:dyDescent="0.25">
      <c r="R59626" s="15">
        <v>4</v>
      </c>
    </row>
    <row r="59627" spans="18:18" x14ac:dyDescent="0.25">
      <c r="R59627" s="15">
        <v>4</v>
      </c>
    </row>
    <row r="59628" spans="18:18" x14ac:dyDescent="0.25">
      <c r="R59628" s="15">
        <v>4</v>
      </c>
    </row>
    <row r="59629" spans="18:18" x14ac:dyDescent="0.25">
      <c r="R59629" s="15">
        <v>4</v>
      </c>
    </row>
    <row r="59630" spans="18:18" x14ac:dyDescent="0.25">
      <c r="R59630" s="15">
        <v>4</v>
      </c>
    </row>
    <row r="59631" spans="18:18" x14ac:dyDescent="0.25">
      <c r="R59631" s="15">
        <v>4</v>
      </c>
    </row>
    <row r="59632" spans="18:18" x14ac:dyDescent="0.25">
      <c r="R59632" s="15">
        <v>4</v>
      </c>
    </row>
    <row r="59633" spans="18:18" x14ac:dyDescent="0.25">
      <c r="R59633" s="15">
        <v>4</v>
      </c>
    </row>
    <row r="59634" spans="18:18" x14ac:dyDescent="0.25">
      <c r="R59634" s="15">
        <v>4</v>
      </c>
    </row>
    <row r="59635" spans="18:18" x14ac:dyDescent="0.25">
      <c r="R59635" s="15">
        <v>4</v>
      </c>
    </row>
    <row r="59636" spans="18:18" x14ac:dyDescent="0.25">
      <c r="R59636" s="15">
        <v>4</v>
      </c>
    </row>
    <row r="59637" spans="18:18" x14ac:dyDescent="0.25">
      <c r="R59637" s="15">
        <v>4</v>
      </c>
    </row>
    <row r="59638" spans="18:18" x14ac:dyDescent="0.25">
      <c r="R59638" s="15">
        <v>4</v>
      </c>
    </row>
    <row r="59639" spans="18:18" x14ac:dyDescent="0.25">
      <c r="R59639" s="15">
        <v>4</v>
      </c>
    </row>
    <row r="59640" spans="18:18" x14ac:dyDescent="0.25">
      <c r="R59640" s="15">
        <v>4</v>
      </c>
    </row>
    <row r="59641" spans="18:18" x14ac:dyDescent="0.25">
      <c r="R59641" s="15">
        <v>4</v>
      </c>
    </row>
    <row r="59642" spans="18:18" x14ac:dyDescent="0.25">
      <c r="R59642" s="15">
        <v>4</v>
      </c>
    </row>
    <row r="59643" spans="18:18" x14ac:dyDescent="0.25">
      <c r="R59643" s="15">
        <v>4</v>
      </c>
    </row>
    <row r="59644" spans="18:18" x14ac:dyDescent="0.25">
      <c r="R59644" s="15">
        <v>4</v>
      </c>
    </row>
    <row r="59645" spans="18:18" x14ac:dyDescent="0.25">
      <c r="R59645" s="15">
        <v>4</v>
      </c>
    </row>
    <row r="59646" spans="18:18" x14ac:dyDescent="0.25">
      <c r="R59646" s="15">
        <v>4</v>
      </c>
    </row>
    <row r="59647" spans="18:18" x14ac:dyDescent="0.25">
      <c r="R59647" s="15">
        <v>4</v>
      </c>
    </row>
    <row r="59648" spans="18:18" x14ac:dyDescent="0.25">
      <c r="R59648" s="15">
        <v>4</v>
      </c>
    </row>
    <row r="59649" spans="18:18" x14ac:dyDescent="0.25">
      <c r="R59649" s="15">
        <v>4</v>
      </c>
    </row>
    <row r="59650" spans="18:18" x14ac:dyDescent="0.25">
      <c r="R59650" s="15">
        <v>4</v>
      </c>
    </row>
    <row r="59651" spans="18:18" x14ac:dyDescent="0.25">
      <c r="R59651" s="15">
        <v>4</v>
      </c>
    </row>
    <row r="59652" spans="18:18" x14ac:dyDescent="0.25">
      <c r="R59652" s="15">
        <v>4</v>
      </c>
    </row>
    <row r="59653" spans="18:18" x14ac:dyDescent="0.25">
      <c r="R59653" s="15">
        <v>4</v>
      </c>
    </row>
    <row r="59654" spans="18:18" x14ac:dyDescent="0.25">
      <c r="R59654" s="15">
        <v>4</v>
      </c>
    </row>
    <row r="59655" spans="18:18" x14ac:dyDescent="0.25">
      <c r="R59655" s="15">
        <v>4</v>
      </c>
    </row>
    <row r="59656" spans="18:18" x14ac:dyDescent="0.25">
      <c r="R59656" s="15">
        <v>4</v>
      </c>
    </row>
    <row r="59657" spans="18:18" x14ac:dyDescent="0.25">
      <c r="R59657" s="15">
        <v>4</v>
      </c>
    </row>
    <row r="59658" spans="18:18" x14ac:dyDescent="0.25">
      <c r="R59658" s="15">
        <v>4</v>
      </c>
    </row>
    <row r="59659" spans="18:18" x14ac:dyDescent="0.25">
      <c r="R59659" s="15">
        <v>4</v>
      </c>
    </row>
    <row r="59660" spans="18:18" x14ac:dyDescent="0.25">
      <c r="R59660" s="15">
        <v>4</v>
      </c>
    </row>
    <row r="59661" spans="18:18" x14ac:dyDescent="0.25">
      <c r="R59661" s="15">
        <v>4</v>
      </c>
    </row>
    <row r="59662" spans="18:18" x14ac:dyDescent="0.25">
      <c r="R59662" s="15">
        <v>4</v>
      </c>
    </row>
    <row r="59663" spans="18:18" x14ac:dyDescent="0.25">
      <c r="R59663" s="15">
        <v>4</v>
      </c>
    </row>
    <row r="59664" spans="18:18" x14ac:dyDescent="0.25">
      <c r="R59664" s="15">
        <v>4</v>
      </c>
    </row>
    <row r="59665" spans="18:18" x14ac:dyDescent="0.25">
      <c r="R59665" s="15">
        <v>4</v>
      </c>
    </row>
    <row r="59666" spans="18:18" x14ac:dyDescent="0.25">
      <c r="R59666" s="15">
        <v>4</v>
      </c>
    </row>
    <row r="59667" spans="18:18" x14ac:dyDescent="0.25">
      <c r="R59667" s="15">
        <v>4</v>
      </c>
    </row>
    <row r="59668" spans="18:18" x14ac:dyDescent="0.25">
      <c r="R59668" s="15">
        <v>4</v>
      </c>
    </row>
    <row r="59669" spans="18:18" x14ac:dyDescent="0.25">
      <c r="R59669" s="15">
        <v>4</v>
      </c>
    </row>
    <row r="59670" spans="18:18" x14ac:dyDescent="0.25">
      <c r="R59670" s="15">
        <v>4</v>
      </c>
    </row>
    <row r="59671" spans="18:18" x14ac:dyDescent="0.25">
      <c r="R59671" s="15">
        <v>4</v>
      </c>
    </row>
    <row r="59672" spans="18:18" x14ac:dyDescent="0.25">
      <c r="R59672" s="15">
        <v>4</v>
      </c>
    </row>
    <row r="59673" spans="18:18" x14ac:dyDescent="0.25">
      <c r="R59673" s="15">
        <v>4</v>
      </c>
    </row>
    <row r="59674" spans="18:18" x14ac:dyDescent="0.25">
      <c r="R59674" s="15">
        <v>4</v>
      </c>
    </row>
    <row r="59675" spans="18:18" x14ac:dyDescent="0.25">
      <c r="R59675" s="15">
        <v>4</v>
      </c>
    </row>
    <row r="59676" spans="18:18" x14ac:dyDescent="0.25">
      <c r="R59676" s="15">
        <v>4</v>
      </c>
    </row>
    <row r="59677" spans="18:18" x14ac:dyDescent="0.25">
      <c r="R59677" s="15">
        <v>4</v>
      </c>
    </row>
    <row r="59678" spans="18:18" x14ac:dyDescent="0.25">
      <c r="R59678" s="15">
        <v>4</v>
      </c>
    </row>
    <row r="59679" spans="18:18" x14ac:dyDescent="0.25">
      <c r="R59679" s="15">
        <v>4</v>
      </c>
    </row>
    <row r="59680" spans="18:18" x14ac:dyDescent="0.25">
      <c r="R59680" s="15">
        <v>4</v>
      </c>
    </row>
    <row r="59681" spans="18:18" x14ac:dyDescent="0.25">
      <c r="R59681" s="15">
        <v>4</v>
      </c>
    </row>
    <row r="59682" spans="18:18" x14ac:dyDescent="0.25">
      <c r="R59682" s="15">
        <v>4</v>
      </c>
    </row>
    <row r="59683" spans="18:18" x14ac:dyDescent="0.25">
      <c r="R59683" s="15">
        <v>3</v>
      </c>
    </row>
    <row r="59684" spans="18:18" x14ac:dyDescent="0.25">
      <c r="R59684" s="15">
        <v>3</v>
      </c>
    </row>
    <row r="59685" spans="18:18" x14ac:dyDescent="0.25">
      <c r="R59685" s="15">
        <v>3</v>
      </c>
    </row>
    <row r="59686" spans="18:18" x14ac:dyDescent="0.25">
      <c r="R59686" s="15">
        <v>3</v>
      </c>
    </row>
    <row r="59687" spans="18:18" x14ac:dyDescent="0.25">
      <c r="R59687" s="15">
        <v>3</v>
      </c>
    </row>
    <row r="59688" spans="18:18" x14ac:dyDescent="0.25">
      <c r="R59688" s="15">
        <v>3</v>
      </c>
    </row>
    <row r="59689" spans="18:18" x14ac:dyDescent="0.25">
      <c r="R59689" s="15">
        <v>3</v>
      </c>
    </row>
    <row r="59690" spans="18:18" x14ac:dyDescent="0.25">
      <c r="R59690" s="15">
        <v>3</v>
      </c>
    </row>
    <row r="59691" spans="18:18" x14ac:dyDescent="0.25">
      <c r="R59691" s="15">
        <v>3</v>
      </c>
    </row>
    <row r="59692" spans="18:18" x14ac:dyDescent="0.25">
      <c r="R59692" s="15">
        <v>3</v>
      </c>
    </row>
    <row r="59693" spans="18:18" x14ac:dyDescent="0.25">
      <c r="R59693" s="15">
        <v>3</v>
      </c>
    </row>
    <row r="59694" spans="18:18" x14ac:dyDescent="0.25">
      <c r="R59694" s="15">
        <v>3</v>
      </c>
    </row>
    <row r="59695" spans="18:18" x14ac:dyDescent="0.25">
      <c r="R59695" s="15">
        <v>3</v>
      </c>
    </row>
    <row r="59696" spans="18:18" x14ac:dyDescent="0.25">
      <c r="R59696" s="15">
        <v>3</v>
      </c>
    </row>
    <row r="59697" spans="18:18" x14ac:dyDescent="0.25">
      <c r="R59697" s="15">
        <v>3</v>
      </c>
    </row>
    <row r="59698" spans="18:18" x14ac:dyDescent="0.25">
      <c r="R59698" s="15">
        <v>3</v>
      </c>
    </row>
    <row r="59699" spans="18:18" x14ac:dyDescent="0.25">
      <c r="R59699" s="15">
        <v>3</v>
      </c>
    </row>
    <row r="59700" spans="18:18" x14ac:dyDescent="0.25">
      <c r="R59700" s="15">
        <v>3</v>
      </c>
    </row>
    <row r="59701" spans="18:18" x14ac:dyDescent="0.25">
      <c r="R59701" s="15">
        <v>3</v>
      </c>
    </row>
    <row r="59702" spans="18:18" x14ac:dyDescent="0.25">
      <c r="R59702" s="15">
        <v>3</v>
      </c>
    </row>
    <row r="59703" spans="18:18" x14ac:dyDescent="0.25">
      <c r="R59703" s="15">
        <v>1</v>
      </c>
    </row>
    <row r="59704" spans="18:18" x14ac:dyDescent="0.25">
      <c r="R59704" s="15">
        <v>1</v>
      </c>
    </row>
    <row r="59705" spans="18:18" x14ac:dyDescent="0.25">
      <c r="R59705" s="15">
        <v>1</v>
      </c>
    </row>
    <row r="59706" spans="18:18" x14ac:dyDescent="0.25">
      <c r="R59706" s="15">
        <v>1</v>
      </c>
    </row>
    <row r="59707" spans="18:18" x14ac:dyDescent="0.25">
      <c r="R59707" s="15">
        <v>1</v>
      </c>
    </row>
    <row r="59708" spans="18:18" x14ac:dyDescent="0.25">
      <c r="R59708" s="15">
        <v>1</v>
      </c>
    </row>
    <row r="59709" spans="18:18" x14ac:dyDescent="0.25">
      <c r="R59709" s="15">
        <v>1</v>
      </c>
    </row>
    <row r="59710" spans="18:18" x14ac:dyDescent="0.25">
      <c r="R59710" s="15">
        <v>1</v>
      </c>
    </row>
    <row r="59711" spans="18:18" x14ac:dyDescent="0.25">
      <c r="R59711" s="15">
        <v>1</v>
      </c>
    </row>
    <row r="59712" spans="18:18" x14ac:dyDescent="0.25">
      <c r="R59712" s="15">
        <v>1</v>
      </c>
    </row>
    <row r="59713" spans="18:18" x14ac:dyDescent="0.25">
      <c r="R59713" s="15">
        <v>1</v>
      </c>
    </row>
    <row r="59714" spans="18:18" x14ac:dyDescent="0.25">
      <c r="R59714" s="15">
        <v>1</v>
      </c>
    </row>
    <row r="59715" spans="18:18" x14ac:dyDescent="0.25">
      <c r="R59715" s="15">
        <v>1</v>
      </c>
    </row>
    <row r="59716" spans="18:18" x14ac:dyDescent="0.25">
      <c r="R59716" s="15">
        <v>1</v>
      </c>
    </row>
    <row r="59717" spans="18:18" x14ac:dyDescent="0.25">
      <c r="R59717" s="15">
        <v>1</v>
      </c>
    </row>
    <row r="59718" spans="18:18" x14ac:dyDescent="0.25">
      <c r="R59718" s="15">
        <v>1</v>
      </c>
    </row>
    <row r="59719" spans="18:18" x14ac:dyDescent="0.25">
      <c r="R59719" s="15">
        <v>1</v>
      </c>
    </row>
    <row r="59720" spans="18:18" x14ac:dyDescent="0.25">
      <c r="R59720" s="15">
        <v>1</v>
      </c>
    </row>
    <row r="59721" spans="18:18" x14ac:dyDescent="0.25">
      <c r="R59721" s="15">
        <v>1</v>
      </c>
    </row>
    <row r="59722" spans="18:18" x14ac:dyDescent="0.25">
      <c r="R59722" s="15">
        <v>1</v>
      </c>
    </row>
    <row r="59723" spans="18:18" x14ac:dyDescent="0.25">
      <c r="R59723" s="15">
        <v>3</v>
      </c>
    </row>
    <row r="59724" spans="18:18" x14ac:dyDescent="0.25">
      <c r="R59724" s="15">
        <v>3</v>
      </c>
    </row>
    <row r="59725" spans="18:18" x14ac:dyDescent="0.25">
      <c r="R59725" s="15">
        <v>3</v>
      </c>
    </row>
    <row r="59726" spans="18:18" x14ac:dyDescent="0.25">
      <c r="R59726" s="15">
        <v>3</v>
      </c>
    </row>
    <row r="59727" spans="18:18" x14ac:dyDescent="0.25">
      <c r="R59727" s="15">
        <v>3</v>
      </c>
    </row>
    <row r="59728" spans="18:18" x14ac:dyDescent="0.25">
      <c r="R59728" s="15">
        <v>3</v>
      </c>
    </row>
    <row r="59729" spans="18:18" x14ac:dyDescent="0.25">
      <c r="R59729" s="15">
        <v>3</v>
      </c>
    </row>
    <row r="59730" spans="18:18" x14ac:dyDescent="0.25">
      <c r="R59730" s="15">
        <v>3</v>
      </c>
    </row>
    <row r="59731" spans="18:18" x14ac:dyDescent="0.25">
      <c r="R59731" s="15">
        <v>3</v>
      </c>
    </row>
    <row r="59732" spans="18:18" x14ac:dyDescent="0.25">
      <c r="R59732" s="15">
        <v>3</v>
      </c>
    </row>
    <row r="59733" spans="18:18" x14ac:dyDescent="0.25">
      <c r="R59733" s="15">
        <v>3</v>
      </c>
    </row>
    <row r="59734" spans="18:18" x14ac:dyDescent="0.25">
      <c r="R59734" s="15">
        <v>3</v>
      </c>
    </row>
    <row r="59735" spans="18:18" x14ac:dyDescent="0.25">
      <c r="R59735" s="15">
        <v>3</v>
      </c>
    </row>
    <row r="59736" spans="18:18" x14ac:dyDescent="0.25">
      <c r="R59736" s="15">
        <v>3</v>
      </c>
    </row>
    <row r="59737" spans="18:18" x14ac:dyDescent="0.25">
      <c r="R59737" s="15">
        <v>3</v>
      </c>
    </row>
    <row r="59738" spans="18:18" x14ac:dyDescent="0.25">
      <c r="R59738" s="15">
        <v>3</v>
      </c>
    </row>
    <row r="59739" spans="18:18" x14ac:dyDescent="0.25">
      <c r="R59739" s="15">
        <v>3</v>
      </c>
    </row>
    <row r="59740" spans="18:18" x14ac:dyDescent="0.25">
      <c r="R59740" s="15">
        <v>3</v>
      </c>
    </row>
    <row r="59741" spans="18:18" x14ac:dyDescent="0.25">
      <c r="R59741" s="15">
        <v>3</v>
      </c>
    </row>
    <row r="59742" spans="18:18" x14ac:dyDescent="0.25">
      <c r="R59742" s="15">
        <v>3</v>
      </c>
    </row>
    <row r="59743" spans="18:18" x14ac:dyDescent="0.25">
      <c r="R59743" s="15">
        <v>3</v>
      </c>
    </row>
    <row r="59744" spans="18:18" x14ac:dyDescent="0.25">
      <c r="R59744" s="15">
        <v>3</v>
      </c>
    </row>
    <row r="59745" spans="18:18" x14ac:dyDescent="0.25">
      <c r="R59745" s="15">
        <v>3</v>
      </c>
    </row>
    <row r="59746" spans="18:18" x14ac:dyDescent="0.25">
      <c r="R59746" s="15">
        <v>3</v>
      </c>
    </row>
    <row r="59747" spans="18:18" x14ac:dyDescent="0.25">
      <c r="R59747" s="15">
        <v>3</v>
      </c>
    </row>
    <row r="59748" spans="18:18" x14ac:dyDescent="0.25">
      <c r="R59748" s="15">
        <v>3</v>
      </c>
    </row>
    <row r="59749" spans="18:18" x14ac:dyDescent="0.25">
      <c r="R59749" s="15">
        <v>3</v>
      </c>
    </row>
    <row r="59750" spans="18:18" x14ac:dyDescent="0.25">
      <c r="R59750" s="15">
        <v>3</v>
      </c>
    </row>
    <row r="59751" spans="18:18" x14ac:dyDescent="0.25">
      <c r="R59751" s="15">
        <v>3</v>
      </c>
    </row>
    <row r="59752" spans="18:18" x14ac:dyDescent="0.25">
      <c r="R59752" s="15">
        <v>3</v>
      </c>
    </row>
    <row r="59753" spans="18:18" x14ac:dyDescent="0.25">
      <c r="R59753" s="15">
        <v>3</v>
      </c>
    </row>
    <row r="59754" spans="18:18" x14ac:dyDescent="0.25">
      <c r="R59754" s="15">
        <v>3</v>
      </c>
    </row>
    <row r="59755" spans="18:18" x14ac:dyDescent="0.25">
      <c r="R59755" s="15">
        <v>3</v>
      </c>
    </row>
    <row r="59756" spans="18:18" x14ac:dyDescent="0.25">
      <c r="R59756" s="15">
        <v>3</v>
      </c>
    </row>
    <row r="59757" spans="18:18" x14ac:dyDescent="0.25">
      <c r="R59757" s="15">
        <v>3</v>
      </c>
    </row>
    <row r="59758" spans="18:18" x14ac:dyDescent="0.25">
      <c r="R59758" s="15">
        <v>3</v>
      </c>
    </row>
    <row r="59759" spans="18:18" x14ac:dyDescent="0.25">
      <c r="R59759" s="15">
        <v>3</v>
      </c>
    </row>
    <row r="59760" spans="18:18" x14ac:dyDescent="0.25">
      <c r="R59760" s="15">
        <v>4</v>
      </c>
    </row>
    <row r="59761" spans="18:18" x14ac:dyDescent="0.25">
      <c r="R59761" s="15">
        <v>4</v>
      </c>
    </row>
    <row r="59762" spans="18:18" x14ac:dyDescent="0.25">
      <c r="R59762" s="15">
        <v>1</v>
      </c>
    </row>
    <row r="59763" spans="18:18" x14ac:dyDescent="0.25">
      <c r="R59763" s="15">
        <v>1</v>
      </c>
    </row>
    <row r="59764" spans="18:18" x14ac:dyDescent="0.25">
      <c r="R59764" s="15">
        <v>1</v>
      </c>
    </row>
    <row r="59765" spans="18:18" x14ac:dyDescent="0.25">
      <c r="R59765" s="15">
        <v>1</v>
      </c>
    </row>
    <row r="59766" spans="18:18" x14ac:dyDescent="0.25">
      <c r="R59766" s="15">
        <v>4</v>
      </c>
    </row>
    <row r="59767" spans="18:18" x14ac:dyDescent="0.25">
      <c r="R59767" s="15">
        <v>4</v>
      </c>
    </row>
    <row r="59768" spans="18:18" x14ac:dyDescent="0.25">
      <c r="R59768" s="15">
        <v>1</v>
      </c>
    </row>
    <row r="59769" spans="18:18" x14ac:dyDescent="0.25">
      <c r="R59769" s="15">
        <v>1</v>
      </c>
    </row>
    <row r="59770" spans="18:18" x14ac:dyDescent="0.25">
      <c r="R59770" s="15">
        <v>1</v>
      </c>
    </row>
    <row r="59771" spans="18:18" x14ac:dyDescent="0.25">
      <c r="R59771" s="15">
        <v>1</v>
      </c>
    </row>
    <row r="59772" spans="18:18" x14ac:dyDescent="0.25">
      <c r="R59772" s="15">
        <v>3</v>
      </c>
    </row>
    <row r="59773" spans="18:18" x14ac:dyDescent="0.25">
      <c r="R59773" s="15">
        <v>3</v>
      </c>
    </row>
    <row r="59774" spans="18:18" x14ac:dyDescent="0.25">
      <c r="R59774" s="15">
        <v>1</v>
      </c>
    </row>
    <row r="59775" spans="18:18" x14ac:dyDescent="0.25">
      <c r="R59775" s="15">
        <v>1</v>
      </c>
    </row>
    <row r="59776" spans="18:18" x14ac:dyDescent="0.25">
      <c r="R59776" s="15">
        <v>1</v>
      </c>
    </row>
    <row r="59777" spans="18:18" x14ac:dyDescent="0.25">
      <c r="R59777" s="15">
        <v>3</v>
      </c>
    </row>
    <row r="59778" spans="18:18" x14ac:dyDescent="0.25">
      <c r="R59778" s="15">
        <v>3</v>
      </c>
    </row>
    <row r="59779" spans="18:18" x14ac:dyDescent="0.25">
      <c r="R59779" s="15">
        <v>3</v>
      </c>
    </row>
    <row r="59780" spans="18:18" x14ac:dyDescent="0.25">
      <c r="R59780" s="15">
        <v>3</v>
      </c>
    </row>
    <row r="59781" spans="18:18" x14ac:dyDescent="0.25">
      <c r="R59781" s="15">
        <v>3</v>
      </c>
    </row>
    <row r="59782" spans="18:18" x14ac:dyDescent="0.25">
      <c r="R59782" s="15">
        <v>3</v>
      </c>
    </row>
    <row r="59783" spans="18:18" x14ac:dyDescent="0.25">
      <c r="R59783" s="15">
        <v>3</v>
      </c>
    </row>
    <row r="59784" spans="18:18" x14ac:dyDescent="0.25">
      <c r="R59784" s="15">
        <v>3</v>
      </c>
    </row>
    <row r="59785" spans="18:18" x14ac:dyDescent="0.25">
      <c r="R59785" s="15">
        <v>3</v>
      </c>
    </row>
    <row r="59786" spans="18:18" x14ac:dyDescent="0.25">
      <c r="R59786" s="15">
        <v>3</v>
      </c>
    </row>
    <row r="59787" spans="18:18" x14ac:dyDescent="0.25">
      <c r="R59787" s="15">
        <v>3</v>
      </c>
    </row>
    <row r="59788" spans="18:18" x14ac:dyDescent="0.25">
      <c r="R59788" s="15">
        <v>3</v>
      </c>
    </row>
    <row r="59789" spans="18:18" x14ac:dyDescent="0.25">
      <c r="R59789" s="15">
        <v>3</v>
      </c>
    </row>
    <row r="59790" spans="18:18" x14ac:dyDescent="0.25">
      <c r="R59790" s="15">
        <v>3</v>
      </c>
    </row>
    <row r="59791" spans="18:18" x14ac:dyDescent="0.25">
      <c r="R59791" s="15">
        <v>3</v>
      </c>
    </row>
    <row r="59792" spans="18:18" x14ac:dyDescent="0.25">
      <c r="R59792" s="15">
        <v>4</v>
      </c>
    </row>
    <row r="59793" spans="18:18" x14ac:dyDescent="0.25">
      <c r="R59793" s="15">
        <v>4</v>
      </c>
    </row>
    <row r="59794" spans="18:18" x14ac:dyDescent="0.25">
      <c r="R59794" s="15">
        <v>4</v>
      </c>
    </row>
    <row r="59795" spans="18:18" x14ac:dyDescent="0.25">
      <c r="R59795" s="15">
        <v>4</v>
      </c>
    </row>
    <row r="59796" spans="18:18" x14ac:dyDescent="0.25">
      <c r="R59796" s="15">
        <v>4</v>
      </c>
    </row>
    <row r="59797" spans="18:18" x14ac:dyDescent="0.25">
      <c r="R59797" s="15">
        <v>4</v>
      </c>
    </row>
    <row r="59798" spans="18:18" x14ac:dyDescent="0.25">
      <c r="R59798" s="15">
        <v>4</v>
      </c>
    </row>
    <row r="59799" spans="18:18" x14ac:dyDescent="0.25">
      <c r="R59799" s="15">
        <v>4</v>
      </c>
    </row>
    <row r="59800" spans="18:18" x14ac:dyDescent="0.25">
      <c r="R59800" s="15">
        <v>4</v>
      </c>
    </row>
    <row r="59801" spans="18:18" x14ac:dyDescent="0.25">
      <c r="R59801" s="15">
        <v>4</v>
      </c>
    </row>
    <row r="59802" spans="18:18" x14ac:dyDescent="0.25">
      <c r="R59802" s="15">
        <v>4</v>
      </c>
    </row>
    <row r="59803" spans="18:18" x14ac:dyDescent="0.25">
      <c r="R59803" s="15">
        <v>4</v>
      </c>
    </row>
    <row r="59804" spans="18:18" x14ac:dyDescent="0.25">
      <c r="R59804" s="15">
        <v>4</v>
      </c>
    </row>
    <row r="59805" spans="18:18" x14ac:dyDescent="0.25">
      <c r="R59805" s="15">
        <v>4</v>
      </c>
    </row>
    <row r="59806" spans="18:18" x14ac:dyDescent="0.25">
      <c r="R59806" s="15">
        <v>4</v>
      </c>
    </row>
    <row r="59807" spans="18:18" x14ac:dyDescent="0.25">
      <c r="R59807" s="15">
        <v>4</v>
      </c>
    </row>
    <row r="59808" spans="18:18" x14ac:dyDescent="0.25">
      <c r="R59808" s="15">
        <v>4</v>
      </c>
    </row>
    <row r="59809" spans="18:18" x14ac:dyDescent="0.25">
      <c r="R59809" s="15">
        <v>4</v>
      </c>
    </row>
    <row r="59810" spans="18:18" x14ac:dyDescent="0.25">
      <c r="R59810" s="15">
        <v>4</v>
      </c>
    </row>
    <row r="59811" spans="18:18" x14ac:dyDescent="0.25">
      <c r="R59811" s="15">
        <v>4</v>
      </c>
    </row>
    <row r="59812" spans="18:18" x14ac:dyDescent="0.25">
      <c r="R59812" s="15">
        <v>4</v>
      </c>
    </row>
    <row r="59813" spans="18:18" x14ac:dyDescent="0.25">
      <c r="R59813" s="15">
        <v>3</v>
      </c>
    </row>
    <row r="59814" spans="18:18" x14ac:dyDescent="0.25">
      <c r="R59814" s="15">
        <v>3</v>
      </c>
    </row>
    <row r="59815" spans="18:18" x14ac:dyDescent="0.25">
      <c r="R59815" s="15">
        <v>3</v>
      </c>
    </row>
    <row r="59816" spans="18:18" x14ac:dyDescent="0.25">
      <c r="R59816" s="15">
        <v>3</v>
      </c>
    </row>
    <row r="59817" spans="18:18" x14ac:dyDescent="0.25">
      <c r="R59817" s="15">
        <v>3</v>
      </c>
    </row>
    <row r="59818" spans="18:18" x14ac:dyDescent="0.25">
      <c r="R59818" s="15">
        <v>3</v>
      </c>
    </row>
    <row r="59819" spans="18:18" x14ac:dyDescent="0.25">
      <c r="R59819" s="15">
        <v>3</v>
      </c>
    </row>
    <row r="59820" spans="18:18" x14ac:dyDescent="0.25">
      <c r="R59820" s="15">
        <v>2</v>
      </c>
    </row>
    <row r="59821" spans="18:18" x14ac:dyDescent="0.25">
      <c r="R59821" s="15">
        <v>2</v>
      </c>
    </row>
    <row r="59822" spans="18:18" x14ac:dyDescent="0.25">
      <c r="R59822" s="15">
        <v>2</v>
      </c>
    </row>
    <row r="59823" spans="18:18" x14ac:dyDescent="0.25">
      <c r="R59823" s="15">
        <v>2</v>
      </c>
    </row>
    <row r="59824" spans="18:18" x14ac:dyDescent="0.25">
      <c r="R59824" s="15">
        <v>2</v>
      </c>
    </row>
    <row r="59825" spans="18:18" x14ac:dyDescent="0.25">
      <c r="R59825" s="15">
        <v>2</v>
      </c>
    </row>
    <row r="59826" spans="18:18" x14ac:dyDescent="0.25">
      <c r="R59826" s="15">
        <v>2</v>
      </c>
    </row>
    <row r="59827" spans="18:18" x14ac:dyDescent="0.25">
      <c r="R59827" s="15">
        <v>2</v>
      </c>
    </row>
    <row r="59828" spans="18:18" x14ac:dyDescent="0.25">
      <c r="R59828" s="15">
        <v>2</v>
      </c>
    </row>
    <row r="59829" spans="18:18" x14ac:dyDescent="0.25">
      <c r="R59829" s="15">
        <v>2</v>
      </c>
    </row>
    <row r="59830" spans="18:18" x14ac:dyDescent="0.25">
      <c r="R59830" s="15">
        <v>2</v>
      </c>
    </row>
    <row r="59831" spans="18:18" x14ac:dyDescent="0.25">
      <c r="R59831" s="15">
        <v>1</v>
      </c>
    </row>
    <row r="59832" spans="18:18" x14ac:dyDescent="0.25">
      <c r="R59832" s="15">
        <v>1</v>
      </c>
    </row>
    <row r="59833" spans="18:18" x14ac:dyDescent="0.25">
      <c r="R59833" s="15">
        <v>1</v>
      </c>
    </row>
    <row r="59834" spans="18:18" x14ac:dyDescent="0.25">
      <c r="R59834" s="15">
        <v>1</v>
      </c>
    </row>
    <row r="59835" spans="18:18" x14ac:dyDescent="0.25">
      <c r="R59835" s="15">
        <v>1</v>
      </c>
    </row>
    <row r="59836" spans="18:18" x14ac:dyDescent="0.25">
      <c r="R59836" s="15">
        <v>1</v>
      </c>
    </row>
    <row r="59837" spans="18:18" x14ac:dyDescent="0.25">
      <c r="R59837" s="15">
        <v>1</v>
      </c>
    </row>
    <row r="59838" spans="18:18" x14ac:dyDescent="0.25">
      <c r="R59838" s="15">
        <v>1</v>
      </c>
    </row>
    <row r="59839" spans="18:18" x14ac:dyDescent="0.25">
      <c r="R59839" s="15">
        <v>1</v>
      </c>
    </row>
    <row r="59840" spans="18:18" x14ac:dyDescent="0.25">
      <c r="R59840" s="15">
        <v>1</v>
      </c>
    </row>
    <row r="59841" spans="18:18" x14ac:dyDescent="0.25">
      <c r="R59841" s="15">
        <v>1</v>
      </c>
    </row>
    <row r="59842" spans="18:18" x14ac:dyDescent="0.25">
      <c r="R59842" s="15">
        <v>1</v>
      </c>
    </row>
    <row r="59843" spans="18:18" x14ac:dyDescent="0.25">
      <c r="R59843" s="15">
        <v>1</v>
      </c>
    </row>
    <row r="59844" spans="18:18" x14ac:dyDescent="0.25">
      <c r="R59844" s="15">
        <v>1</v>
      </c>
    </row>
    <row r="59845" spans="18:18" x14ac:dyDescent="0.25">
      <c r="R59845" s="15">
        <v>1</v>
      </c>
    </row>
    <row r="59846" spans="18:18" x14ac:dyDescent="0.25">
      <c r="R59846" s="15">
        <v>1</v>
      </c>
    </row>
    <row r="59847" spans="18:18" x14ac:dyDescent="0.25">
      <c r="R59847" s="15">
        <v>1</v>
      </c>
    </row>
    <row r="59848" spans="18:18" x14ac:dyDescent="0.25">
      <c r="R59848" s="15">
        <v>1</v>
      </c>
    </row>
    <row r="59849" spans="18:18" x14ac:dyDescent="0.25">
      <c r="R59849" s="15">
        <v>1</v>
      </c>
    </row>
    <row r="59850" spans="18:18" x14ac:dyDescent="0.25">
      <c r="R59850" s="15">
        <v>1</v>
      </c>
    </row>
    <row r="59851" spans="18:18" x14ac:dyDescent="0.25">
      <c r="R59851" s="15">
        <v>1</v>
      </c>
    </row>
    <row r="59852" spans="18:18" x14ac:dyDescent="0.25">
      <c r="R59852" s="15">
        <v>1</v>
      </c>
    </row>
    <row r="59853" spans="18:18" x14ac:dyDescent="0.25">
      <c r="R59853" s="15">
        <v>1</v>
      </c>
    </row>
    <row r="59854" spans="18:18" x14ac:dyDescent="0.25">
      <c r="R59854" s="15">
        <v>1</v>
      </c>
    </row>
    <row r="59855" spans="18:18" x14ac:dyDescent="0.25">
      <c r="R59855" s="15">
        <v>1</v>
      </c>
    </row>
    <row r="59856" spans="18:18" x14ac:dyDescent="0.25">
      <c r="R59856" s="15">
        <v>1</v>
      </c>
    </row>
    <row r="59857" spans="18:18" x14ac:dyDescent="0.25">
      <c r="R59857" s="15">
        <v>1</v>
      </c>
    </row>
    <row r="59858" spans="18:18" x14ac:dyDescent="0.25">
      <c r="R59858" s="15">
        <v>1</v>
      </c>
    </row>
    <row r="59859" spans="18:18" x14ac:dyDescent="0.25">
      <c r="R59859" s="15">
        <v>2</v>
      </c>
    </row>
    <row r="59860" spans="18:18" x14ac:dyDescent="0.25">
      <c r="R59860" s="15">
        <v>2</v>
      </c>
    </row>
    <row r="59861" spans="18:18" x14ac:dyDescent="0.25">
      <c r="R59861" s="15">
        <v>2</v>
      </c>
    </row>
    <row r="59862" spans="18:18" x14ac:dyDescent="0.25">
      <c r="R59862" s="15">
        <v>2</v>
      </c>
    </row>
    <row r="59863" spans="18:18" x14ac:dyDescent="0.25">
      <c r="R59863" s="15">
        <v>2</v>
      </c>
    </row>
    <row r="59864" spans="18:18" x14ac:dyDescent="0.25">
      <c r="R59864" s="15">
        <v>2</v>
      </c>
    </row>
    <row r="59865" spans="18:18" x14ac:dyDescent="0.25">
      <c r="R59865" s="15">
        <v>2</v>
      </c>
    </row>
    <row r="59866" spans="18:18" x14ac:dyDescent="0.25">
      <c r="R59866" s="15">
        <v>2</v>
      </c>
    </row>
    <row r="59867" spans="18:18" x14ac:dyDescent="0.25">
      <c r="R59867" s="15">
        <v>2</v>
      </c>
    </row>
    <row r="59868" spans="18:18" x14ac:dyDescent="0.25">
      <c r="R59868" s="15">
        <v>2</v>
      </c>
    </row>
    <row r="59869" spans="18:18" x14ac:dyDescent="0.25">
      <c r="R59869" s="15">
        <v>2</v>
      </c>
    </row>
    <row r="59870" spans="18:18" x14ac:dyDescent="0.25">
      <c r="R59870" s="15">
        <v>1</v>
      </c>
    </row>
    <row r="59871" spans="18:18" x14ac:dyDescent="0.25">
      <c r="R59871" s="15">
        <v>1</v>
      </c>
    </row>
    <row r="59872" spans="18:18" x14ac:dyDescent="0.25">
      <c r="R59872" s="15">
        <v>1</v>
      </c>
    </row>
    <row r="59873" spans="18:18" x14ac:dyDescent="0.25">
      <c r="R59873" s="15">
        <v>1</v>
      </c>
    </row>
    <row r="59874" spans="18:18" x14ac:dyDescent="0.25">
      <c r="R59874" s="15">
        <v>1</v>
      </c>
    </row>
    <row r="59875" spans="18:18" x14ac:dyDescent="0.25">
      <c r="R59875" s="15">
        <v>1</v>
      </c>
    </row>
    <row r="59876" spans="18:18" x14ac:dyDescent="0.25">
      <c r="R59876" s="15">
        <v>1</v>
      </c>
    </row>
    <row r="59877" spans="18:18" x14ac:dyDescent="0.25">
      <c r="R59877" s="15">
        <v>1</v>
      </c>
    </row>
    <row r="59878" spans="18:18" x14ac:dyDescent="0.25">
      <c r="R59878" s="15">
        <v>1</v>
      </c>
    </row>
    <row r="59879" spans="18:18" x14ac:dyDescent="0.25">
      <c r="R59879" s="15">
        <v>1</v>
      </c>
    </row>
    <row r="59880" spans="18:18" x14ac:dyDescent="0.25">
      <c r="R59880" s="15">
        <v>1</v>
      </c>
    </row>
    <row r="59881" spans="18:18" x14ac:dyDescent="0.25">
      <c r="R59881" s="15">
        <v>1</v>
      </c>
    </row>
    <row r="59882" spans="18:18" x14ac:dyDescent="0.25">
      <c r="R59882" s="15">
        <v>1</v>
      </c>
    </row>
    <row r="59883" spans="18:18" x14ac:dyDescent="0.25">
      <c r="R59883" s="15">
        <v>1</v>
      </c>
    </row>
    <row r="59884" spans="18:18" x14ac:dyDescent="0.25">
      <c r="R59884" s="15">
        <v>1</v>
      </c>
    </row>
    <row r="59885" spans="18:18" x14ac:dyDescent="0.25">
      <c r="R59885" s="15">
        <v>1</v>
      </c>
    </row>
    <row r="59886" spans="18:18" x14ac:dyDescent="0.25">
      <c r="R59886" s="15">
        <v>1</v>
      </c>
    </row>
    <row r="59887" spans="18:18" x14ac:dyDescent="0.25">
      <c r="R59887" s="15">
        <v>1</v>
      </c>
    </row>
    <row r="59888" spans="18:18" x14ac:dyDescent="0.25">
      <c r="R59888" s="15">
        <v>1</v>
      </c>
    </row>
    <row r="59889" spans="18:18" x14ac:dyDescent="0.25">
      <c r="R59889" s="15">
        <v>1</v>
      </c>
    </row>
    <row r="59890" spans="18:18" x14ac:dyDescent="0.25">
      <c r="R59890" s="15">
        <v>1</v>
      </c>
    </row>
    <row r="59891" spans="18:18" x14ac:dyDescent="0.25">
      <c r="R59891" s="15">
        <v>4</v>
      </c>
    </row>
    <row r="59892" spans="18:18" x14ac:dyDescent="0.25">
      <c r="R59892" s="15">
        <v>4</v>
      </c>
    </row>
    <row r="59893" spans="18:18" x14ac:dyDescent="0.25">
      <c r="R59893" s="15">
        <v>4</v>
      </c>
    </row>
    <row r="59894" spans="18:18" x14ac:dyDescent="0.25">
      <c r="R59894" s="15">
        <v>4</v>
      </c>
    </row>
    <row r="59895" spans="18:18" x14ac:dyDescent="0.25">
      <c r="R59895" s="15">
        <v>5</v>
      </c>
    </row>
    <row r="59896" spans="18:18" x14ac:dyDescent="0.25">
      <c r="R59896" s="15">
        <v>5</v>
      </c>
    </row>
    <row r="59897" spans="18:18" x14ac:dyDescent="0.25">
      <c r="R59897" s="15">
        <v>5</v>
      </c>
    </row>
    <row r="59898" spans="18:18" x14ac:dyDescent="0.25">
      <c r="R59898" s="15">
        <v>5</v>
      </c>
    </row>
    <row r="59899" spans="18:18" x14ac:dyDescent="0.25">
      <c r="R59899" s="15">
        <v>5</v>
      </c>
    </row>
    <row r="59900" spans="18:18" x14ac:dyDescent="0.25">
      <c r="R59900" s="15">
        <v>5</v>
      </c>
    </row>
    <row r="59901" spans="18:18" x14ac:dyDescent="0.25">
      <c r="R59901" s="15">
        <v>5</v>
      </c>
    </row>
    <row r="59902" spans="18:18" x14ac:dyDescent="0.25">
      <c r="R59902" s="15">
        <v>5</v>
      </c>
    </row>
    <row r="59903" spans="18:18" x14ac:dyDescent="0.25">
      <c r="R59903" s="15">
        <v>5</v>
      </c>
    </row>
    <row r="59904" spans="18:18" x14ac:dyDescent="0.25">
      <c r="R59904" s="15">
        <v>5</v>
      </c>
    </row>
    <row r="59905" spans="18:18" x14ac:dyDescent="0.25">
      <c r="R59905" s="15">
        <v>5</v>
      </c>
    </row>
    <row r="59906" spans="18:18" x14ac:dyDescent="0.25">
      <c r="R59906" s="15">
        <v>5</v>
      </c>
    </row>
    <row r="59907" spans="18:18" x14ac:dyDescent="0.25">
      <c r="R59907" s="15">
        <v>5</v>
      </c>
    </row>
    <row r="59908" spans="18:18" x14ac:dyDescent="0.25">
      <c r="R59908" s="15">
        <v>5</v>
      </c>
    </row>
    <row r="59909" spans="18:18" x14ac:dyDescent="0.25">
      <c r="R59909" s="15">
        <v>5</v>
      </c>
    </row>
    <row r="59910" spans="18:18" x14ac:dyDescent="0.25">
      <c r="R59910" s="15">
        <v>5</v>
      </c>
    </row>
    <row r="59911" spans="18:18" x14ac:dyDescent="0.25">
      <c r="R59911" s="15">
        <v>5</v>
      </c>
    </row>
    <row r="59912" spans="18:18" x14ac:dyDescent="0.25">
      <c r="R59912" s="15">
        <v>5</v>
      </c>
    </row>
    <row r="59913" spans="18:18" x14ac:dyDescent="0.25">
      <c r="R59913" s="15">
        <v>5</v>
      </c>
    </row>
    <row r="59914" spans="18:18" x14ac:dyDescent="0.25">
      <c r="R59914" s="15">
        <v>5</v>
      </c>
    </row>
    <row r="59915" spans="18:18" x14ac:dyDescent="0.25">
      <c r="R59915" s="15">
        <v>5</v>
      </c>
    </row>
    <row r="59916" spans="18:18" x14ac:dyDescent="0.25">
      <c r="R59916" s="15">
        <v>5</v>
      </c>
    </row>
    <row r="59917" spans="18:18" x14ac:dyDescent="0.25">
      <c r="R59917" s="15">
        <v>5</v>
      </c>
    </row>
    <row r="59918" spans="18:18" x14ac:dyDescent="0.25">
      <c r="R59918" s="15">
        <v>5</v>
      </c>
    </row>
    <row r="59919" spans="18:18" x14ac:dyDescent="0.25">
      <c r="R59919" s="15">
        <v>5</v>
      </c>
    </row>
    <row r="59920" spans="18:18" x14ac:dyDescent="0.25">
      <c r="R59920" s="15">
        <v>5</v>
      </c>
    </row>
    <row r="59921" spans="18:18" x14ac:dyDescent="0.25">
      <c r="R59921" s="15">
        <v>5</v>
      </c>
    </row>
    <row r="59922" spans="18:18" x14ac:dyDescent="0.25">
      <c r="R59922" s="15">
        <v>5</v>
      </c>
    </row>
    <row r="59923" spans="18:18" x14ac:dyDescent="0.25">
      <c r="R59923" s="15">
        <v>5</v>
      </c>
    </row>
    <row r="59924" spans="18:18" x14ac:dyDescent="0.25">
      <c r="R59924" s="15">
        <v>5</v>
      </c>
    </row>
    <row r="59925" spans="18:18" x14ac:dyDescent="0.25">
      <c r="R59925" s="15">
        <v>5</v>
      </c>
    </row>
    <row r="59926" spans="18:18" x14ac:dyDescent="0.25">
      <c r="R59926" s="15">
        <v>5</v>
      </c>
    </row>
    <row r="59927" spans="18:18" x14ac:dyDescent="0.25">
      <c r="R59927" s="15">
        <v>5</v>
      </c>
    </row>
    <row r="59928" spans="18:18" x14ac:dyDescent="0.25">
      <c r="R59928" s="15">
        <v>5</v>
      </c>
    </row>
    <row r="59929" spans="18:18" x14ac:dyDescent="0.25">
      <c r="R59929" s="15">
        <v>5</v>
      </c>
    </row>
    <row r="59930" spans="18:18" x14ac:dyDescent="0.25">
      <c r="R59930" s="15">
        <v>5</v>
      </c>
    </row>
    <row r="59931" spans="18:18" x14ac:dyDescent="0.25">
      <c r="R59931" s="15">
        <v>5</v>
      </c>
    </row>
    <row r="59932" spans="18:18" x14ac:dyDescent="0.25">
      <c r="R59932" s="15">
        <v>5</v>
      </c>
    </row>
    <row r="59933" spans="18:18" x14ac:dyDescent="0.25">
      <c r="R59933" s="15">
        <v>5</v>
      </c>
    </row>
    <row r="59934" spans="18:18" x14ac:dyDescent="0.25">
      <c r="R59934" s="15">
        <v>5</v>
      </c>
    </row>
    <row r="59935" spans="18:18" x14ac:dyDescent="0.25">
      <c r="R59935" s="15">
        <v>5</v>
      </c>
    </row>
    <row r="59936" spans="18:18" x14ac:dyDescent="0.25">
      <c r="R59936" s="15">
        <v>5</v>
      </c>
    </row>
    <row r="59937" spans="18:18" x14ac:dyDescent="0.25">
      <c r="R59937" s="15">
        <v>5</v>
      </c>
    </row>
    <row r="59938" spans="18:18" x14ac:dyDescent="0.25">
      <c r="R59938" s="15">
        <v>5</v>
      </c>
    </row>
    <row r="59939" spans="18:18" x14ac:dyDescent="0.25">
      <c r="R59939" s="15">
        <v>5</v>
      </c>
    </row>
    <row r="59940" spans="18:18" x14ac:dyDescent="0.25">
      <c r="R59940" s="15">
        <v>5</v>
      </c>
    </row>
    <row r="59941" spans="18:18" x14ac:dyDescent="0.25">
      <c r="R59941" s="15">
        <v>5</v>
      </c>
    </row>
    <row r="59942" spans="18:18" x14ac:dyDescent="0.25">
      <c r="R59942" s="15">
        <v>5</v>
      </c>
    </row>
    <row r="59943" spans="18:18" x14ac:dyDescent="0.25">
      <c r="R59943" s="15">
        <v>5</v>
      </c>
    </row>
    <row r="59944" spans="18:18" x14ac:dyDescent="0.25">
      <c r="R59944" s="15">
        <v>5</v>
      </c>
    </row>
    <row r="59945" spans="18:18" x14ac:dyDescent="0.25">
      <c r="R59945" s="15">
        <v>5</v>
      </c>
    </row>
    <row r="59946" spans="18:18" x14ac:dyDescent="0.25">
      <c r="R59946" s="15">
        <v>5</v>
      </c>
    </row>
    <row r="59947" spans="18:18" x14ac:dyDescent="0.25">
      <c r="R59947" s="15">
        <v>5</v>
      </c>
    </row>
    <row r="59948" spans="18:18" x14ac:dyDescent="0.25">
      <c r="R59948" s="15">
        <v>5</v>
      </c>
    </row>
    <row r="59949" spans="18:18" x14ac:dyDescent="0.25">
      <c r="R59949" s="15">
        <v>5</v>
      </c>
    </row>
    <row r="59950" spans="18:18" x14ac:dyDescent="0.25">
      <c r="R59950" s="15">
        <v>5</v>
      </c>
    </row>
    <row r="59951" spans="18:18" x14ac:dyDescent="0.25">
      <c r="R59951" s="15">
        <v>5</v>
      </c>
    </row>
    <row r="59952" spans="18:18" x14ac:dyDescent="0.25">
      <c r="R59952" s="15">
        <v>5</v>
      </c>
    </row>
    <row r="59953" spans="18:18" x14ac:dyDescent="0.25">
      <c r="R59953" s="15">
        <v>5</v>
      </c>
    </row>
    <row r="59954" spans="18:18" x14ac:dyDescent="0.25">
      <c r="R59954" s="15">
        <v>5</v>
      </c>
    </row>
    <row r="59955" spans="18:18" x14ac:dyDescent="0.25">
      <c r="R59955" s="15">
        <v>5</v>
      </c>
    </row>
    <row r="59956" spans="18:18" x14ac:dyDescent="0.25">
      <c r="R59956" s="15">
        <v>4</v>
      </c>
    </row>
    <row r="59957" spans="18:18" x14ac:dyDescent="0.25">
      <c r="R59957" s="15">
        <v>4</v>
      </c>
    </row>
    <row r="59958" spans="18:18" x14ac:dyDescent="0.25">
      <c r="R59958" s="15">
        <v>4</v>
      </c>
    </row>
    <row r="59959" spans="18:18" x14ac:dyDescent="0.25">
      <c r="R59959" s="15">
        <v>4</v>
      </c>
    </row>
    <row r="59960" spans="18:18" x14ac:dyDescent="0.25">
      <c r="R59960" s="15">
        <v>4</v>
      </c>
    </row>
    <row r="59961" spans="18:18" x14ac:dyDescent="0.25">
      <c r="R59961" s="15">
        <v>4</v>
      </c>
    </row>
    <row r="59962" spans="18:18" x14ac:dyDescent="0.25">
      <c r="R59962" s="15">
        <v>4</v>
      </c>
    </row>
    <row r="59963" spans="18:18" x14ac:dyDescent="0.25">
      <c r="R59963" s="15">
        <v>4</v>
      </c>
    </row>
    <row r="59964" spans="18:18" x14ac:dyDescent="0.25">
      <c r="R59964" s="15">
        <v>5</v>
      </c>
    </row>
    <row r="59965" spans="18:18" x14ac:dyDescent="0.25">
      <c r="R59965" s="15">
        <v>5</v>
      </c>
    </row>
    <row r="59966" spans="18:18" x14ac:dyDescent="0.25">
      <c r="R59966" s="15">
        <v>5</v>
      </c>
    </row>
    <row r="59967" spans="18:18" x14ac:dyDescent="0.25">
      <c r="R59967" s="15">
        <v>5</v>
      </c>
    </row>
    <row r="59968" spans="18:18" x14ac:dyDescent="0.25">
      <c r="R59968" s="15">
        <v>5</v>
      </c>
    </row>
    <row r="59969" spans="18:18" x14ac:dyDescent="0.25">
      <c r="R59969" s="15">
        <v>5</v>
      </c>
    </row>
    <row r="59970" spans="18:18" x14ac:dyDescent="0.25">
      <c r="R59970" s="15">
        <v>5</v>
      </c>
    </row>
    <row r="59971" spans="18:18" x14ac:dyDescent="0.25">
      <c r="R59971" s="15">
        <v>5</v>
      </c>
    </row>
    <row r="59972" spans="18:18" x14ac:dyDescent="0.25">
      <c r="R59972" s="15">
        <v>5</v>
      </c>
    </row>
    <row r="59973" spans="18:18" x14ac:dyDescent="0.25">
      <c r="R59973" s="15">
        <v>5</v>
      </c>
    </row>
    <row r="59974" spans="18:18" x14ac:dyDescent="0.25">
      <c r="R59974" s="15">
        <v>5</v>
      </c>
    </row>
    <row r="59975" spans="18:18" x14ac:dyDescent="0.25">
      <c r="R59975" s="15">
        <v>5</v>
      </c>
    </row>
    <row r="59976" spans="18:18" x14ac:dyDescent="0.25">
      <c r="R59976" s="15">
        <v>5</v>
      </c>
    </row>
    <row r="59977" spans="18:18" x14ac:dyDescent="0.25">
      <c r="R59977" s="15">
        <v>5</v>
      </c>
    </row>
    <row r="59978" spans="18:18" x14ac:dyDescent="0.25">
      <c r="R59978" s="15">
        <v>5</v>
      </c>
    </row>
    <row r="59979" spans="18:18" x14ac:dyDescent="0.25">
      <c r="R59979" s="15">
        <v>5</v>
      </c>
    </row>
    <row r="59980" spans="18:18" x14ac:dyDescent="0.25">
      <c r="R59980" s="15">
        <v>5</v>
      </c>
    </row>
    <row r="59981" spans="18:18" x14ac:dyDescent="0.25">
      <c r="R59981" s="15">
        <v>5</v>
      </c>
    </row>
    <row r="59982" spans="18:18" x14ac:dyDescent="0.25">
      <c r="R59982" s="15">
        <v>5</v>
      </c>
    </row>
    <row r="59983" spans="18:18" x14ac:dyDescent="0.25">
      <c r="R59983" s="15">
        <v>5</v>
      </c>
    </row>
    <row r="59984" spans="18:18" x14ac:dyDescent="0.25">
      <c r="R59984" s="15">
        <v>5</v>
      </c>
    </row>
    <row r="59985" spans="18:18" x14ac:dyDescent="0.25">
      <c r="R59985" s="15">
        <v>5</v>
      </c>
    </row>
    <row r="59986" spans="18:18" x14ac:dyDescent="0.25">
      <c r="R59986" s="15">
        <v>5</v>
      </c>
    </row>
    <row r="59987" spans="18:18" x14ac:dyDescent="0.25">
      <c r="R59987" s="15">
        <v>5</v>
      </c>
    </row>
    <row r="59988" spans="18:18" x14ac:dyDescent="0.25">
      <c r="R59988" s="15">
        <v>5</v>
      </c>
    </row>
    <row r="59989" spans="18:18" x14ac:dyDescent="0.25">
      <c r="R59989" s="15">
        <v>5</v>
      </c>
    </row>
    <row r="59990" spans="18:18" x14ac:dyDescent="0.25">
      <c r="R59990" s="15">
        <v>5</v>
      </c>
    </row>
    <row r="59991" spans="18:18" x14ac:dyDescent="0.25">
      <c r="R59991" s="15">
        <v>5</v>
      </c>
    </row>
    <row r="59992" spans="18:18" x14ac:dyDescent="0.25">
      <c r="R59992" s="15">
        <v>5</v>
      </c>
    </row>
    <row r="59993" spans="18:18" x14ac:dyDescent="0.25">
      <c r="R59993" s="15">
        <v>5</v>
      </c>
    </row>
    <row r="59994" spans="18:18" x14ac:dyDescent="0.25">
      <c r="R59994" s="15">
        <v>5</v>
      </c>
    </row>
    <row r="59995" spans="18:18" x14ac:dyDescent="0.25">
      <c r="R59995" s="15">
        <v>5</v>
      </c>
    </row>
    <row r="59996" spans="18:18" x14ac:dyDescent="0.25">
      <c r="R59996" s="15">
        <v>5</v>
      </c>
    </row>
    <row r="59997" spans="18:18" x14ac:dyDescent="0.25">
      <c r="R59997" s="15">
        <v>5</v>
      </c>
    </row>
    <row r="59998" spans="18:18" x14ac:dyDescent="0.25">
      <c r="R59998" s="15">
        <v>5</v>
      </c>
    </row>
    <row r="59999" spans="18:18" x14ac:dyDescent="0.25">
      <c r="R59999" s="15">
        <v>5</v>
      </c>
    </row>
    <row r="60000" spans="18:18" x14ac:dyDescent="0.25">
      <c r="R60000" s="15">
        <v>1</v>
      </c>
    </row>
    <row r="60001" spans="18:18" x14ac:dyDescent="0.25">
      <c r="R60001" s="15">
        <v>1</v>
      </c>
    </row>
    <row r="60002" spans="18:18" x14ac:dyDescent="0.25">
      <c r="R60002" s="15">
        <v>1</v>
      </c>
    </row>
    <row r="60003" spans="18:18" x14ac:dyDescent="0.25">
      <c r="R60003" s="15">
        <v>1</v>
      </c>
    </row>
    <row r="60004" spans="18:18" x14ac:dyDescent="0.25">
      <c r="R60004" s="15">
        <v>1</v>
      </c>
    </row>
    <row r="60005" spans="18:18" x14ac:dyDescent="0.25">
      <c r="R60005" s="15">
        <v>1</v>
      </c>
    </row>
    <row r="60006" spans="18:18" x14ac:dyDescent="0.25">
      <c r="R60006" s="15">
        <v>1</v>
      </c>
    </row>
    <row r="60007" spans="18:18" x14ac:dyDescent="0.25">
      <c r="R60007" s="15">
        <v>1</v>
      </c>
    </row>
    <row r="60008" spans="18:18" x14ac:dyDescent="0.25">
      <c r="R60008" s="15">
        <v>1</v>
      </c>
    </row>
    <row r="60009" spans="18:18" x14ac:dyDescent="0.25">
      <c r="R60009" s="15">
        <v>1</v>
      </c>
    </row>
    <row r="60010" spans="18:18" x14ac:dyDescent="0.25">
      <c r="R60010" s="15">
        <v>1</v>
      </c>
    </row>
    <row r="60011" spans="18:18" x14ac:dyDescent="0.25">
      <c r="R60011" s="15">
        <v>1</v>
      </c>
    </row>
    <row r="60012" spans="18:18" x14ac:dyDescent="0.25">
      <c r="R60012" s="15">
        <v>1</v>
      </c>
    </row>
    <row r="60013" spans="18:18" x14ac:dyDescent="0.25">
      <c r="R60013" s="15">
        <v>1</v>
      </c>
    </row>
    <row r="60014" spans="18:18" x14ac:dyDescent="0.25">
      <c r="R60014" s="15">
        <v>1</v>
      </c>
    </row>
    <row r="60015" spans="18:18" x14ac:dyDescent="0.25">
      <c r="R60015" s="15">
        <v>1</v>
      </c>
    </row>
    <row r="60016" spans="18:18" x14ac:dyDescent="0.25">
      <c r="R60016" s="15">
        <v>1</v>
      </c>
    </row>
    <row r="60017" spans="18:18" x14ac:dyDescent="0.25">
      <c r="R60017" s="15">
        <v>1</v>
      </c>
    </row>
    <row r="60018" spans="18:18" x14ac:dyDescent="0.25">
      <c r="R60018" s="15">
        <v>1</v>
      </c>
    </row>
    <row r="60019" spans="18:18" x14ac:dyDescent="0.25">
      <c r="R60019" s="15">
        <v>1</v>
      </c>
    </row>
    <row r="60020" spans="18:18" x14ac:dyDescent="0.25">
      <c r="R60020" s="15">
        <v>5</v>
      </c>
    </row>
    <row r="60021" spans="18:18" x14ac:dyDescent="0.25">
      <c r="R60021" s="15">
        <v>5</v>
      </c>
    </row>
    <row r="60022" spans="18:18" x14ac:dyDescent="0.25">
      <c r="R60022" s="15">
        <v>5</v>
      </c>
    </row>
    <row r="60023" spans="18:18" x14ac:dyDescent="0.25">
      <c r="R60023" s="15">
        <v>5</v>
      </c>
    </row>
    <row r="60024" spans="18:18" x14ac:dyDescent="0.25">
      <c r="R60024" s="15">
        <v>5</v>
      </c>
    </row>
    <row r="60025" spans="18:18" x14ac:dyDescent="0.25">
      <c r="R60025" s="15">
        <v>5</v>
      </c>
    </row>
    <row r="60026" spans="18:18" x14ac:dyDescent="0.25">
      <c r="R60026" s="15">
        <v>5</v>
      </c>
    </row>
    <row r="60027" spans="18:18" x14ac:dyDescent="0.25">
      <c r="R60027" s="15">
        <v>5</v>
      </c>
    </row>
    <row r="60028" spans="18:18" x14ac:dyDescent="0.25">
      <c r="R60028" s="15">
        <v>5</v>
      </c>
    </row>
    <row r="60029" spans="18:18" x14ac:dyDescent="0.25">
      <c r="R60029" s="15">
        <v>5</v>
      </c>
    </row>
    <row r="60030" spans="18:18" x14ac:dyDescent="0.25">
      <c r="R60030" s="15">
        <v>5</v>
      </c>
    </row>
    <row r="60031" spans="18:18" x14ac:dyDescent="0.25">
      <c r="R60031" s="15">
        <v>5</v>
      </c>
    </row>
    <row r="60032" spans="18:18" x14ac:dyDescent="0.25">
      <c r="R60032" s="15">
        <v>5</v>
      </c>
    </row>
    <row r="60033" spans="18:18" x14ac:dyDescent="0.25">
      <c r="R60033" s="15">
        <v>5</v>
      </c>
    </row>
    <row r="60034" spans="18:18" x14ac:dyDescent="0.25">
      <c r="R60034" s="15">
        <v>5</v>
      </c>
    </row>
    <row r="60035" spans="18:18" x14ac:dyDescent="0.25">
      <c r="R60035" s="15">
        <v>5</v>
      </c>
    </row>
    <row r="60036" spans="18:18" x14ac:dyDescent="0.25">
      <c r="R60036" s="15">
        <v>5</v>
      </c>
    </row>
    <row r="60037" spans="18:18" x14ac:dyDescent="0.25">
      <c r="R60037" s="15">
        <v>5</v>
      </c>
    </row>
    <row r="60038" spans="18:18" x14ac:dyDescent="0.25">
      <c r="R60038" s="15">
        <v>4</v>
      </c>
    </row>
    <row r="60039" spans="18:18" x14ac:dyDescent="0.25">
      <c r="R60039" s="15">
        <v>4</v>
      </c>
    </row>
    <row r="60040" spans="18:18" x14ac:dyDescent="0.25">
      <c r="R60040" s="15">
        <v>4</v>
      </c>
    </row>
    <row r="60041" spans="18:18" x14ac:dyDescent="0.25">
      <c r="R60041" s="15">
        <v>4</v>
      </c>
    </row>
    <row r="60042" spans="18:18" x14ac:dyDescent="0.25">
      <c r="R60042" s="15">
        <v>4</v>
      </c>
    </row>
    <row r="60043" spans="18:18" x14ac:dyDescent="0.25">
      <c r="R60043" s="15">
        <v>4</v>
      </c>
    </row>
    <row r="60044" spans="18:18" x14ac:dyDescent="0.25">
      <c r="R60044" s="15">
        <v>4</v>
      </c>
    </row>
    <row r="60045" spans="18:18" x14ac:dyDescent="0.25">
      <c r="R60045" s="15">
        <v>4</v>
      </c>
    </row>
    <row r="60046" spans="18:18" x14ac:dyDescent="0.25">
      <c r="R60046" s="15">
        <v>4</v>
      </c>
    </row>
    <row r="60047" spans="18:18" x14ac:dyDescent="0.25">
      <c r="R60047" s="15">
        <v>4</v>
      </c>
    </row>
    <row r="60048" spans="18:18" x14ac:dyDescent="0.25">
      <c r="R60048" s="15">
        <v>4</v>
      </c>
    </row>
    <row r="60049" spans="18:18" x14ac:dyDescent="0.25">
      <c r="R60049" s="15">
        <v>4</v>
      </c>
    </row>
    <row r="60050" spans="18:18" x14ac:dyDescent="0.25">
      <c r="R60050" s="15">
        <v>4</v>
      </c>
    </row>
    <row r="60051" spans="18:18" x14ac:dyDescent="0.25">
      <c r="R60051" s="15">
        <v>4</v>
      </c>
    </row>
    <row r="60052" spans="18:18" x14ac:dyDescent="0.25">
      <c r="R60052" s="15">
        <v>4</v>
      </c>
    </row>
    <row r="60053" spans="18:18" x14ac:dyDescent="0.25">
      <c r="R60053" s="15">
        <v>4</v>
      </c>
    </row>
    <row r="60054" spans="18:18" x14ac:dyDescent="0.25">
      <c r="R60054" s="15">
        <v>4</v>
      </c>
    </row>
    <row r="60055" spans="18:18" x14ac:dyDescent="0.25">
      <c r="R60055" s="15">
        <v>4</v>
      </c>
    </row>
    <row r="60056" spans="18:18" x14ac:dyDescent="0.25">
      <c r="R60056" s="15">
        <v>4</v>
      </c>
    </row>
    <row r="60057" spans="18:18" x14ac:dyDescent="0.25">
      <c r="R60057" s="15">
        <v>4</v>
      </c>
    </row>
    <row r="60058" spans="18:18" x14ac:dyDescent="0.25">
      <c r="R60058" s="15">
        <v>4</v>
      </c>
    </row>
    <row r="60059" spans="18:18" x14ac:dyDescent="0.25">
      <c r="R60059" s="15">
        <v>4</v>
      </c>
    </row>
    <row r="60060" spans="18:18" x14ac:dyDescent="0.25">
      <c r="R60060" s="15">
        <v>4</v>
      </c>
    </row>
    <row r="60061" spans="18:18" x14ac:dyDescent="0.25">
      <c r="R60061" s="15">
        <v>4</v>
      </c>
    </row>
    <row r="60062" spans="18:18" x14ac:dyDescent="0.25">
      <c r="R60062" s="15">
        <v>4</v>
      </c>
    </row>
    <row r="60063" spans="18:18" x14ac:dyDescent="0.25">
      <c r="R60063" s="15">
        <v>4</v>
      </c>
    </row>
    <row r="60064" spans="18:18" x14ac:dyDescent="0.25">
      <c r="R60064" s="15">
        <v>4</v>
      </c>
    </row>
    <row r="60065" spans="18:18" x14ac:dyDescent="0.25">
      <c r="R60065" s="15">
        <v>4</v>
      </c>
    </row>
    <row r="60066" spans="18:18" x14ac:dyDescent="0.25">
      <c r="R60066" s="15">
        <v>4</v>
      </c>
    </row>
    <row r="60067" spans="18:18" x14ac:dyDescent="0.25">
      <c r="R60067" s="15">
        <v>4</v>
      </c>
    </row>
    <row r="60068" spans="18:18" x14ac:dyDescent="0.25">
      <c r="R60068" s="15">
        <v>4</v>
      </c>
    </row>
    <row r="60069" spans="18:18" x14ac:dyDescent="0.25">
      <c r="R60069" s="15">
        <v>4</v>
      </c>
    </row>
    <row r="60070" spans="18:18" x14ac:dyDescent="0.25">
      <c r="R60070" s="15">
        <v>4</v>
      </c>
    </row>
    <row r="60071" spans="18:18" x14ac:dyDescent="0.25">
      <c r="R60071" s="15">
        <v>4</v>
      </c>
    </row>
    <row r="60072" spans="18:18" x14ac:dyDescent="0.25">
      <c r="R60072" s="15">
        <v>4</v>
      </c>
    </row>
    <row r="60073" spans="18:18" x14ac:dyDescent="0.25">
      <c r="R60073" s="15">
        <v>4</v>
      </c>
    </row>
    <row r="60074" spans="18:18" x14ac:dyDescent="0.25">
      <c r="R60074" s="15">
        <v>4</v>
      </c>
    </row>
    <row r="60075" spans="18:18" x14ac:dyDescent="0.25">
      <c r="R60075" s="15">
        <v>4</v>
      </c>
    </row>
    <row r="60076" spans="18:18" x14ac:dyDescent="0.25">
      <c r="R60076" s="15">
        <v>4</v>
      </c>
    </row>
    <row r="60077" spans="18:18" x14ac:dyDescent="0.25">
      <c r="R60077" s="15">
        <v>4</v>
      </c>
    </row>
    <row r="60078" spans="18:18" x14ac:dyDescent="0.25">
      <c r="R60078" s="15">
        <v>4</v>
      </c>
    </row>
    <row r="60079" spans="18:18" x14ac:dyDescent="0.25">
      <c r="R60079" s="15">
        <v>4</v>
      </c>
    </row>
    <row r="60080" spans="18:18" x14ac:dyDescent="0.25">
      <c r="R60080" s="15">
        <v>4</v>
      </c>
    </row>
    <row r="60081" spans="18:18" x14ac:dyDescent="0.25">
      <c r="R60081" s="15">
        <v>4</v>
      </c>
    </row>
    <row r="60082" spans="18:18" x14ac:dyDescent="0.25">
      <c r="R60082" s="15">
        <v>4</v>
      </c>
    </row>
    <row r="60083" spans="18:18" x14ac:dyDescent="0.25">
      <c r="R60083" s="15">
        <v>4</v>
      </c>
    </row>
    <row r="60084" spans="18:18" x14ac:dyDescent="0.25">
      <c r="R60084" s="15">
        <v>4</v>
      </c>
    </row>
    <row r="60085" spans="18:18" x14ac:dyDescent="0.25">
      <c r="R60085" s="15">
        <v>4</v>
      </c>
    </row>
    <row r="60086" spans="18:18" x14ac:dyDescent="0.25">
      <c r="R60086" s="15">
        <v>4</v>
      </c>
    </row>
    <row r="60087" spans="18:18" x14ac:dyDescent="0.25">
      <c r="R60087" s="15">
        <v>4</v>
      </c>
    </row>
    <row r="60088" spans="18:18" x14ac:dyDescent="0.25">
      <c r="R60088" s="15">
        <v>4</v>
      </c>
    </row>
    <row r="60089" spans="18:18" x14ac:dyDescent="0.25">
      <c r="R60089" s="15">
        <v>4</v>
      </c>
    </row>
    <row r="60090" spans="18:18" x14ac:dyDescent="0.25">
      <c r="R60090" s="15">
        <v>4</v>
      </c>
    </row>
    <row r="60091" spans="18:18" x14ac:dyDescent="0.25">
      <c r="R60091" s="15">
        <v>4</v>
      </c>
    </row>
    <row r="60092" spans="18:18" x14ac:dyDescent="0.25">
      <c r="R60092" s="15">
        <v>4</v>
      </c>
    </row>
    <row r="60093" spans="18:18" x14ac:dyDescent="0.25">
      <c r="R60093" s="15">
        <v>4</v>
      </c>
    </row>
    <row r="60094" spans="18:18" x14ac:dyDescent="0.25">
      <c r="R60094" s="15">
        <v>4</v>
      </c>
    </row>
    <row r="60095" spans="18:18" x14ac:dyDescent="0.25">
      <c r="R60095" s="15">
        <v>4</v>
      </c>
    </row>
    <row r="60096" spans="18:18" x14ac:dyDescent="0.25">
      <c r="R60096" s="15">
        <v>4</v>
      </c>
    </row>
    <row r="60097" spans="18:18" x14ac:dyDescent="0.25">
      <c r="R60097" s="15">
        <v>4</v>
      </c>
    </row>
    <row r="60098" spans="18:18" x14ac:dyDescent="0.25">
      <c r="R60098" s="15">
        <v>4</v>
      </c>
    </row>
    <row r="60099" spans="18:18" x14ac:dyDescent="0.25">
      <c r="R60099" s="15">
        <v>4</v>
      </c>
    </row>
    <row r="60100" spans="18:18" x14ac:dyDescent="0.25">
      <c r="R60100" s="15">
        <v>4</v>
      </c>
    </row>
    <row r="60101" spans="18:18" x14ac:dyDescent="0.25">
      <c r="R60101" s="15">
        <v>4</v>
      </c>
    </row>
    <row r="60102" spans="18:18" x14ac:dyDescent="0.25">
      <c r="R60102" s="15">
        <v>5</v>
      </c>
    </row>
    <row r="60103" spans="18:18" x14ac:dyDescent="0.25">
      <c r="R60103" s="15">
        <v>5</v>
      </c>
    </row>
    <row r="60104" spans="18:18" x14ac:dyDescent="0.25">
      <c r="R60104" s="15">
        <v>5</v>
      </c>
    </row>
    <row r="60105" spans="18:18" x14ac:dyDescent="0.25">
      <c r="R60105" s="15">
        <v>5</v>
      </c>
    </row>
    <row r="60106" spans="18:18" x14ac:dyDescent="0.25">
      <c r="R60106" s="15">
        <v>5</v>
      </c>
    </row>
    <row r="60107" spans="18:18" x14ac:dyDescent="0.25">
      <c r="R60107" s="15">
        <v>5</v>
      </c>
    </row>
    <row r="60108" spans="18:18" x14ac:dyDescent="0.25">
      <c r="R60108" s="15">
        <v>5</v>
      </c>
    </row>
    <row r="60109" spans="18:18" x14ac:dyDescent="0.25">
      <c r="R60109" s="15">
        <v>5</v>
      </c>
    </row>
    <row r="60110" spans="18:18" x14ac:dyDescent="0.25">
      <c r="R60110" s="15">
        <v>5</v>
      </c>
    </row>
    <row r="60111" spans="18:18" x14ac:dyDescent="0.25">
      <c r="R60111" s="15">
        <v>5</v>
      </c>
    </row>
    <row r="60112" spans="18:18" x14ac:dyDescent="0.25">
      <c r="R60112" s="15">
        <v>5</v>
      </c>
    </row>
    <row r="60113" spans="18:18" x14ac:dyDescent="0.25">
      <c r="R60113" s="15">
        <v>5</v>
      </c>
    </row>
    <row r="60114" spans="18:18" x14ac:dyDescent="0.25">
      <c r="R60114" s="15">
        <v>5</v>
      </c>
    </row>
    <row r="60115" spans="18:18" x14ac:dyDescent="0.25">
      <c r="R60115" s="15">
        <v>5</v>
      </c>
    </row>
    <row r="60116" spans="18:18" x14ac:dyDescent="0.25">
      <c r="R60116" s="15">
        <v>5</v>
      </c>
    </row>
    <row r="60117" spans="18:18" x14ac:dyDescent="0.25">
      <c r="R60117" s="15">
        <v>5</v>
      </c>
    </row>
    <row r="60118" spans="18:18" x14ac:dyDescent="0.25">
      <c r="R60118" s="15">
        <v>5</v>
      </c>
    </row>
    <row r="60119" spans="18:18" x14ac:dyDescent="0.25">
      <c r="R60119" s="15">
        <v>5</v>
      </c>
    </row>
    <row r="60120" spans="18:18" x14ac:dyDescent="0.25">
      <c r="R60120" s="15">
        <v>5</v>
      </c>
    </row>
    <row r="60121" spans="18:18" x14ac:dyDescent="0.25">
      <c r="R60121" s="15">
        <v>5</v>
      </c>
    </row>
    <row r="60122" spans="18:18" x14ac:dyDescent="0.25">
      <c r="R60122" s="15">
        <v>5</v>
      </c>
    </row>
    <row r="60123" spans="18:18" x14ac:dyDescent="0.25">
      <c r="R60123" s="15">
        <v>5</v>
      </c>
    </row>
    <row r="60124" spans="18:18" x14ac:dyDescent="0.25">
      <c r="R60124" s="15">
        <v>5</v>
      </c>
    </row>
    <row r="60125" spans="18:18" x14ac:dyDescent="0.25">
      <c r="R60125" s="15">
        <v>5</v>
      </c>
    </row>
    <row r="60126" spans="18:18" x14ac:dyDescent="0.25">
      <c r="R60126" s="15">
        <v>5</v>
      </c>
    </row>
    <row r="60127" spans="18:18" x14ac:dyDescent="0.25">
      <c r="R60127" s="15">
        <v>5</v>
      </c>
    </row>
    <row r="60128" spans="18:18" x14ac:dyDescent="0.25">
      <c r="R60128" s="15">
        <v>5</v>
      </c>
    </row>
    <row r="60129" spans="18:18" x14ac:dyDescent="0.25">
      <c r="R60129" s="15">
        <v>5</v>
      </c>
    </row>
    <row r="60130" spans="18:18" x14ac:dyDescent="0.25">
      <c r="R60130" s="15">
        <v>5</v>
      </c>
    </row>
    <row r="60131" spans="18:18" x14ac:dyDescent="0.25">
      <c r="R60131" s="15">
        <v>5</v>
      </c>
    </row>
    <row r="60132" spans="18:18" x14ac:dyDescent="0.25">
      <c r="R60132" s="15">
        <v>5</v>
      </c>
    </row>
    <row r="60133" spans="18:18" x14ac:dyDescent="0.25">
      <c r="R60133" s="15">
        <v>5</v>
      </c>
    </row>
    <row r="60134" spans="18:18" x14ac:dyDescent="0.25">
      <c r="R60134" s="15">
        <v>5</v>
      </c>
    </row>
    <row r="60135" spans="18:18" x14ac:dyDescent="0.25">
      <c r="R60135" s="15">
        <v>5</v>
      </c>
    </row>
    <row r="60136" spans="18:18" x14ac:dyDescent="0.25">
      <c r="R60136" s="15">
        <v>5</v>
      </c>
    </row>
    <row r="60137" spans="18:18" x14ac:dyDescent="0.25">
      <c r="R60137" s="15">
        <v>5</v>
      </c>
    </row>
    <row r="60138" spans="18:18" x14ac:dyDescent="0.25">
      <c r="R60138" s="15">
        <v>5</v>
      </c>
    </row>
    <row r="60139" spans="18:18" x14ac:dyDescent="0.25">
      <c r="R60139" s="15">
        <v>5</v>
      </c>
    </row>
    <row r="60140" spans="18:18" x14ac:dyDescent="0.25">
      <c r="R60140" s="15">
        <v>5</v>
      </c>
    </row>
    <row r="60141" spans="18:18" x14ac:dyDescent="0.25">
      <c r="R60141" s="15">
        <v>5</v>
      </c>
    </row>
    <row r="60142" spans="18:18" x14ac:dyDescent="0.25">
      <c r="R60142" s="15">
        <v>5</v>
      </c>
    </row>
    <row r="60143" spans="18:18" x14ac:dyDescent="0.25">
      <c r="R60143" s="15">
        <v>5</v>
      </c>
    </row>
    <row r="60144" spans="18:18" x14ac:dyDescent="0.25">
      <c r="R60144" s="15">
        <v>5</v>
      </c>
    </row>
    <row r="60145" spans="18:18" x14ac:dyDescent="0.25">
      <c r="R60145" s="15">
        <v>5</v>
      </c>
    </row>
    <row r="60146" spans="18:18" x14ac:dyDescent="0.25">
      <c r="R60146" s="15">
        <v>5</v>
      </c>
    </row>
    <row r="60147" spans="18:18" x14ac:dyDescent="0.25">
      <c r="R60147" s="15">
        <v>5</v>
      </c>
    </row>
    <row r="60148" spans="18:18" x14ac:dyDescent="0.25">
      <c r="R60148" s="15">
        <v>1</v>
      </c>
    </row>
    <row r="60149" spans="18:18" x14ac:dyDescent="0.25">
      <c r="R60149" s="15">
        <v>1</v>
      </c>
    </row>
    <row r="60150" spans="18:18" x14ac:dyDescent="0.25">
      <c r="R60150" s="15">
        <v>1</v>
      </c>
    </row>
    <row r="60151" spans="18:18" x14ac:dyDescent="0.25">
      <c r="R60151" s="15">
        <v>1</v>
      </c>
    </row>
    <row r="60152" spans="18:18" x14ac:dyDescent="0.25">
      <c r="R60152" s="15">
        <v>1</v>
      </c>
    </row>
    <row r="60153" spans="18:18" x14ac:dyDescent="0.25">
      <c r="R60153" s="15">
        <v>1</v>
      </c>
    </row>
    <row r="60154" spans="18:18" x14ac:dyDescent="0.25">
      <c r="R60154" s="15">
        <v>1</v>
      </c>
    </row>
    <row r="60155" spans="18:18" x14ac:dyDescent="0.25">
      <c r="R60155" s="15">
        <v>1</v>
      </c>
    </row>
    <row r="60156" spans="18:18" x14ac:dyDescent="0.25">
      <c r="R60156" s="15">
        <v>1</v>
      </c>
    </row>
    <row r="60157" spans="18:18" x14ac:dyDescent="0.25">
      <c r="R60157" s="15">
        <v>1</v>
      </c>
    </row>
    <row r="60158" spans="18:18" x14ac:dyDescent="0.25">
      <c r="R60158" s="15">
        <v>1</v>
      </c>
    </row>
    <row r="60159" spans="18:18" x14ac:dyDescent="0.25">
      <c r="R60159" s="15">
        <v>1</v>
      </c>
    </row>
    <row r="60160" spans="18:18" x14ac:dyDescent="0.25">
      <c r="R60160" s="15">
        <v>1</v>
      </c>
    </row>
    <row r="60161" spans="18:18" x14ac:dyDescent="0.25">
      <c r="R60161" s="15">
        <v>1</v>
      </c>
    </row>
    <row r="60162" spans="18:18" x14ac:dyDescent="0.25">
      <c r="R60162" s="15">
        <v>1</v>
      </c>
    </row>
    <row r="60163" spans="18:18" x14ac:dyDescent="0.25">
      <c r="R60163" s="15">
        <v>1</v>
      </c>
    </row>
    <row r="60164" spans="18:18" x14ac:dyDescent="0.25">
      <c r="R60164" s="15">
        <v>1</v>
      </c>
    </row>
    <row r="60165" spans="18:18" x14ac:dyDescent="0.25">
      <c r="R60165" s="15">
        <v>1</v>
      </c>
    </row>
    <row r="60166" spans="18:18" x14ac:dyDescent="0.25">
      <c r="R60166" s="15">
        <v>1</v>
      </c>
    </row>
    <row r="60167" spans="18:18" x14ac:dyDescent="0.25">
      <c r="R60167" s="15">
        <v>1</v>
      </c>
    </row>
    <row r="60168" spans="18:18" x14ac:dyDescent="0.25">
      <c r="R60168" s="15">
        <v>1</v>
      </c>
    </row>
    <row r="60169" spans="18:18" x14ac:dyDescent="0.25">
      <c r="R60169" s="15">
        <v>1</v>
      </c>
    </row>
    <row r="60170" spans="18:18" x14ac:dyDescent="0.25">
      <c r="R60170" s="15">
        <v>1</v>
      </c>
    </row>
    <row r="60171" spans="18:18" x14ac:dyDescent="0.25">
      <c r="R60171" s="15">
        <v>1</v>
      </c>
    </row>
    <row r="60172" spans="18:18" x14ac:dyDescent="0.25">
      <c r="R60172" s="15">
        <v>1</v>
      </c>
    </row>
    <row r="60173" spans="18:18" x14ac:dyDescent="0.25">
      <c r="R60173" s="15">
        <v>1</v>
      </c>
    </row>
    <row r="60174" spans="18:18" x14ac:dyDescent="0.25">
      <c r="R60174" s="15">
        <v>1</v>
      </c>
    </row>
    <row r="60175" spans="18:18" x14ac:dyDescent="0.25">
      <c r="R60175" s="15">
        <v>1</v>
      </c>
    </row>
    <row r="60176" spans="18:18" x14ac:dyDescent="0.25">
      <c r="R60176" s="15">
        <v>1</v>
      </c>
    </row>
    <row r="60177" spans="18:18" x14ac:dyDescent="0.25">
      <c r="R60177" s="15">
        <v>1</v>
      </c>
    </row>
    <row r="60178" spans="18:18" x14ac:dyDescent="0.25">
      <c r="R60178" s="15">
        <v>1</v>
      </c>
    </row>
    <row r="60179" spans="18:18" x14ac:dyDescent="0.25">
      <c r="R60179" s="15">
        <v>1</v>
      </c>
    </row>
    <row r="60180" spans="18:18" x14ac:dyDescent="0.25">
      <c r="R60180" s="15">
        <v>1</v>
      </c>
    </row>
    <row r="60181" spans="18:18" x14ac:dyDescent="0.25">
      <c r="R60181" s="15">
        <v>1</v>
      </c>
    </row>
    <row r="60182" spans="18:18" x14ac:dyDescent="0.25">
      <c r="R60182" s="15">
        <v>1</v>
      </c>
    </row>
    <row r="60183" spans="18:18" x14ac:dyDescent="0.25">
      <c r="R60183" s="15">
        <v>1</v>
      </c>
    </row>
    <row r="60184" spans="18:18" x14ac:dyDescent="0.25">
      <c r="R60184" s="15">
        <v>2</v>
      </c>
    </row>
    <row r="60185" spans="18:18" x14ac:dyDescent="0.25">
      <c r="R60185" s="15">
        <v>2</v>
      </c>
    </row>
    <row r="60186" spans="18:18" x14ac:dyDescent="0.25">
      <c r="R60186" s="15">
        <v>2</v>
      </c>
    </row>
    <row r="60187" spans="18:18" x14ac:dyDescent="0.25">
      <c r="R60187" s="15">
        <v>2</v>
      </c>
    </row>
    <row r="60188" spans="18:18" x14ac:dyDescent="0.25">
      <c r="R60188" s="15">
        <v>2</v>
      </c>
    </row>
    <row r="60189" spans="18:18" x14ac:dyDescent="0.25">
      <c r="R60189" s="15">
        <v>3</v>
      </c>
    </row>
    <row r="60190" spans="18:18" x14ac:dyDescent="0.25">
      <c r="R60190" s="15">
        <v>3</v>
      </c>
    </row>
    <row r="60191" spans="18:18" x14ac:dyDescent="0.25">
      <c r="R60191" s="15">
        <v>3</v>
      </c>
    </row>
    <row r="60192" spans="18:18" x14ac:dyDescent="0.25">
      <c r="R60192" s="15">
        <v>3</v>
      </c>
    </row>
    <row r="60193" spans="18:18" x14ac:dyDescent="0.25">
      <c r="R60193" s="15">
        <v>4</v>
      </c>
    </row>
    <row r="60194" spans="18:18" x14ac:dyDescent="0.25">
      <c r="R60194" s="15">
        <v>4</v>
      </c>
    </row>
    <row r="60195" spans="18:18" x14ac:dyDescent="0.25">
      <c r="R60195" s="15">
        <v>4</v>
      </c>
    </row>
    <row r="60196" spans="18:18" x14ac:dyDescent="0.25">
      <c r="R60196" s="15">
        <v>4</v>
      </c>
    </row>
    <row r="60197" spans="18:18" x14ac:dyDescent="0.25">
      <c r="R60197" s="15">
        <v>4</v>
      </c>
    </row>
    <row r="60198" spans="18:18" x14ac:dyDescent="0.25">
      <c r="R60198" s="15">
        <v>4</v>
      </c>
    </row>
    <row r="60199" spans="18:18" x14ac:dyDescent="0.25">
      <c r="R60199" s="15">
        <v>4</v>
      </c>
    </row>
    <row r="60200" spans="18:18" x14ac:dyDescent="0.25">
      <c r="R60200" s="15">
        <v>4</v>
      </c>
    </row>
    <row r="60201" spans="18:18" x14ac:dyDescent="0.25">
      <c r="R60201" s="15">
        <v>4</v>
      </c>
    </row>
    <row r="60202" spans="18:18" x14ac:dyDescent="0.25">
      <c r="R60202" s="15">
        <v>4</v>
      </c>
    </row>
    <row r="60203" spans="18:18" x14ac:dyDescent="0.25">
      <c r="R60203" s="15">
        <v>4</v>
      </c>
    </row>
    <row r="60204" spans="18:18" x14ac:dyDescent="0.25">
      <c r="R60204" s="15">
        <v>4</v>
      </c>
    </row>
    <row r="60205" spans="18:18" x14ac:dyDescent="0.25">
      <c r="R60205" s="15">
        <v>4</v>
      </c>
    </row>
    <row r="60206" spans="18:18" x14ac:dyDescent="0.25">
      <c r="R60206" s="15">
        <v>4</v>
      </c>
    </row>
    <row r="60207" spans="18:18" x14ac:dyDescent="0.25">
      <c r="R60207" s="15">
        <v>4</v>
      </c>
    </row>
    <row r="60208" spans="18:18" x14ac:dyDescent="0.25">
      <c r="R60208" s="15">
        <v>4</v>
      </c>
    </row>
    <row r="60209" spans="18:18" x14ac:dyDescent="0.25">
      <c r="R60209" s="15">
        <v>4</v>
      </c>
    </row>
    <row r="60210" spans="18:18" x14ac:dyDescent="0.25">
      <c r="R60210" s="15">
        <v>4</v>
      </c>
    </row>
    <row r="60211" spans="18:18" x14ac:dyDescent="0.25">
      <c r="R60211" s="15">
        <v>4</v>
      </c>
    </row>
    <row r="60212" spans="18:18" x14ac:dyDescent="0.25">
      <c r="R60212" s="15">
        <v>4</v>
      </c>
    </row>
    <row r="60213" spans="18:18" x14ac:dyDescent="0.25">
      <c r="R60213" s="15">
        <v>4</v>
      </c>
    </row>
    <row r="60214" spans="18:18" x14ac:dyDescent="0.25">
      <c r="R60214" s="15">
        <v>4</v>
      </c>
    </row>
    <row r="60215" spans="18:18" x14ac:dyDescent="0.25">
      <c r="R60215" s="15">
        <v>4</v>
      </c>
    </row>
    <row r="60216" spans="18:18" x14ac:dyDescent="0.25">
      <c r="R60216" s="15">
        <v>4</v>
      </c>
    </row>
    <row r="60217" spans="18:18" x14ac:dyDescent="0.25">
      <c r="R60217" s="15">
        <v>4</v>
      </c>
    </row>
    <row r="60218" spans="18:18" x14ac:dyDescent="0.25">
      <c r="R60218" s="15">
        <v>4</v>
      </c>
    </row>
    <row r="60219" spans="18:18" x14ac:dyDescent="0.25">
      <c r="R60219" s="15">
        <v>4</v>
      </c>
    </row>
    <row r="60220" spans="18:18" x14ac:dyDescent="0.25">
      <c r="R60220" s="15">
        <v>4</v>
      </c>
    </row>
    <row r="60221" spans="18:18" x14ac:dyDescent="0.25">
      <c r="R60221" s="15">
        <v>4</v>
      </c>
    </row>
    <row r="60222" spans="18:18" x14ac:dyDescent="0.25">
      <c r="R60222" s="15">
        <v>4</v>
      </c>
    </row>
    <row r="60223" spans="18:18" x14ac:dyDescent="0.25">
      <c r="R60223" s="15">
        <v>4</v>
      </c>
    </row>
    <row r="60224" spans="18:18" x14ac:dyDescent="0.25">
      <c r="R60224" s="15">
        <v>1</v>
      </c>
    </row>
    <row r="60225" spans="18:18" x14ac:dyDescent="0.25">
      <c r="R60225" s="15">
        <v>1</v>
      </c>
    </row>
    <row r="60226" spans="18:18" x14ac:dyDescent="0.25">
      <c r="R60226" s="15">
        <v>1</v>
      </c>
    </row>
    <row r="60227" spans="18:18" x14ac:dyDescent="0.25">
      <c r="R60227" s="15">
        <v>1</v>
      </c>
    </row>
    <row r="60228" spans="18:18" x14ac:dyDescent="0.25">
      <c r="R60228" s="15">
        <v>1</v>
      </c>
    </row>
    <row r="60229" spans="18:18" x14ac:dyDescent="0.25">
      <c r="R60229" s="15">
        <v>1</v>
      </c>
    </row>
    <row r="60230" spans="18:18" x14ac:dyDescent="0.25">
      <c r="R60230" s="15">
        <v>1</v>
      </c>
    </row>
    <row r="60231" spans="18:18" x14ac:dyDescent="0.25">
      <c r="R60231" s="15">
        <v>1</v>
      </c>
    </row>
    <row r="60232" spans="18:18" x14ac:dyDescent="0.25">
      <c r="R60232" s="15">
        <v>1</v>
      </c>
    </row>
    <row r="60233" spans="18:18" x14ac:dyDescent="0.25">
      <c r="R60233" s="15">
        <v>1</v>
      </c>
    </row>
    <row r="60234" spans="18:18" x14ac:dyDescent="0.25">
      <c r="R60234" s="15">
        <v>1</v>
      </c>
    </row>
    <row r="60235" spans="18:18" x14ac:dyDescent="0.25">
      <c r="R60235" s="15">
        <v>1</v>
      </c>
    </row>
    <row r="60236" spans="18:18" x14ac:dyDescent="0.25">
      <c r="R60236" s="15">
        <v>1</v>
      </c>
    </row>
    <row r="60237" spans="18:18" x14ac:dyDescent="0.25">
      <c r="R60237" s="15">
        <v>1</v>
      </c>
    </row>
    <row r="60238" spans="18:18" x14ac:dyDescent="0.25">
      <c r="R60238" s="15">
        <v>1</v>
      </c>
    </row>
    <row r="60239" spans="18:18" x14ac:dyDescent="0.25">
      <c r="R60239" s="15">
        <v>1</v>
      </c>
    </row>
    <row r="60240" spans="18:18" x14ac:dyDescent="0.25">
      <c r="R60240" s="15">
        <v>1</v>
      </c>
    </row>
    <row r="60241" spans="18:18" x14ac:dyDescent="0.25">
      <c r="R60241" s="15">
        <v>1</v>
      </c>
    </row>
    <row r="60242" spans="18:18" x14ac:dyDescent="0.25">
      <c r="R60242" s="15">
        <v>1</v>
      </c>
    </row>
    <row r="60243" spans="18:18" x14ac:dyDescent="0.25">
      <c r="R60243" s="15">
        <v>1</v>
      </c>
    </row>
    <row r="60244" spans="18:18" x14ac:dyDescent="0.25">
      <c r="R60244" s="15">
        <v>1</v>
      </c>
    </row>
    <row r="60245" spans="18:18" x14ac:dyDescent="0.25">
      <c r="R60245" s="15">
        <v>1</v>
      </c>
    </row>
    <row r="60246" spans="18:18" x14ac:dyDescent="0.25">
      <c r="R60246" s="15">
        <v>1</v>
      </c>
    </row>
    <row r="60247" spans="18:18" x14ac:dyDescent="0.25">
      <c r="R60247" s="15">
        <v>1</v>
      </c>
    </row>
    <row r="60248" spans="18:18" x14ac:dyDescent="0.25">
      <c r="R60248" s="15">
        <v>1</v>
      </c>
    </row>
    <row r="60249" spans="18:18" x14ac:dyDescent="0.25">
      <c r="R60249" s="15">
        <v>1</v>
      </c>
    </row>
    <row r="60250" spans="18:18" x14ac:dyDescent="0.25">
      <c r="R60250" s="15">
        <v>1</v>
      </c>
    </row>
    <row r="60251" spans="18:18" x14ac:dyDescent="0.25">
      <c r="R60251" s="15">
        <v>1</v>
      </c>
    </row>
    <row r="60252" spans="18:18" x14ac:dyDescent="0.25">
      <c r="R60252" s="15">
        <v>1</v>
      </c>
    </row>
    <row r="60253" spans="18:18" x14ac:dyDescent="0.25">
      <c r="R60253" s="15">
        <v>1</v>
      </c>
    </row>
    <row r="60254" spans="18:18" x14ac:dyDescent="0.25">
      <c r="R60254" s="15">
        <v>1</v>
      </c>
    </row>
    <row r="60255" spans="18:18" x14ac:dyDescent="0.25">
      <c r="R60255" s="15">
        <v>1</v>
      </c>
    </row>
    <row r="60256" spans="18:18" x14ac:dyDescent="0.25">
      <c r="R60256" s="15">
        <v>1</v>
      </c>
    </row>
    <row r="60257" spans="18:18" x14ac:dyDescent="0.25">
      <c r="R60257" s="15">
        <v>1</v>
      </c>
    </row>
    <row r="60258" spans="18:18" x14ac:dyDescent="0.25">
      <c r="R60258" s="15">
        <v>1</v>
      </c>
    </row>
    <row r="60259" spans="18:18" x14ac:dyDescent="0.25">
      <c r="R60259" s="15">
        <v>1</v>
      </c>
    </row>
    <row r="60260" spans="18:18" x14ac:dyDescent="0.25">
      <c r="R60260" s="15">
        <v>1</v>
      </c>
    </row>
    <row r="60261" spans="18:18" x14ac:dyDescent="0.25">
      <c r="R60261" s="15">
        <v>1</v>
      </c>
    </row>
    <row r="60262" spans="18:18" x14ac:dyDescent="0.25">
      <c r="R60262" s="15">
        <v>1</v>
      </c>
    </row>
    <row r="60263" spans="18:18" x14ac:dyDescent="0.25">
      <c r="R60263" s="15">
        <v>1</v>
      </c>
    </row>
    <row r="60264" spans="18:18" x14ac:dyDescent="0.25">
      <c r="R60264" s="15">
        <v>1</v>
      </c>
    </row>
    <row r="60265" spans="18:18" x14ac:dyDescent="0.25">
      <c r="R60265" s="15">
        <v>1</v>
      </c>
    </row>
    <row r="60266" spans="18:18" x14ac:dyDescent="0.25">
      <c r="R60266" s="15">
        <v>1</v>
      </c>
    </row>
    <row r="60267" spans="18:18" x14ac:dyDescent="0.25">
      <c r="R60267" s="15">
        <v>1</v>
      </c>
    </row>
    <row r="60268" spans="18:18" x14ac:dyDescent="0.25">
      <c r="R60268" s="15">
        <v>1</v>
      </c>
    </row>
    <row r="60269" spans="18:18" x14ac:dyDescent="0.25">
      <c r="R60269" s="15">
        <v>1</v>
      </c>
    </row>
    <row r="60270" spans="18:18" x14ac:dyDescent="0.25">
      <c r="R60270" s="15">
        <v>1</v>
      </c>
    </row>
    <row r="60271" spans="18:18" x14ac:dyDescent="0.25">
      <c r="R60271" s="15">
        <v>1</v>
      </c>
    </row>
    <row r="60272" spans="18:18" x14ac:dyDescent="0.25">
      <c r="R60272" s="15">
        <v>1</v>
      </c>
    </row>
    <row r="60273" spans="18:18" x14ac:dyDescent="0.25">
      <c r="R60273" s="15">
        <v>1</v>
      </c>
    </row>
    <row r="60274" spans="18:18" x14ac:dyDescent="0.25">
      <c r="R60274" s="15">
        <v>1</v>
      </c>
    </row>
    <row r="60275" spans="18:18" x14ac:dyDescent="0.25">
      <c r="R60275" s="15">
        <v>1</v>
      </c>
    </row>
    <row r="60276" spans="18:18" x14ac:dyDescent="0.25">
      <c r="R60276" s="15">
        <v>1</v>
      </c>
    </row>
    <row r="60277" spans="18:18" x14ac:dyDescent="0.25">
      <c r="R60277" s="15">
        <v>1</v>
      </c>
    </row>
    <row r="60278" spans="18:18" x14ac:dyDescent="0.25">
      <c r="R60278" s="15">
        <v>2</v>
      </c>
    </row>
    <row r="60279" spans="18:18" x14ac:dyDescent="0.25">
      <c r="R60279" s="15">
        <v>2</v>
      </c>
    </row>
    <row r="60280" spans="18:18" x14ac:dyDescent="0.25">
      <c r="R60280" s="15">
        <v>2</v>
      </c>
    </row>
    <row r="60281" spans="18:18" x14ac:dyDescent="0.25">
      <c r="R60281" s="15">
        <v>2</v>
      </c>
    </row>
    <row r="60282" spans="18:18" x14ac:dyDescent="0.25">
      <c r="R60282" s="15">
        <v>2</v>
      </c>
    </row>
    <row r="60283" spans="18:18" x14ac:dyDescent="0.25">
      <c r="R60283" s="15">
        <v>2</v>
      </c>
    </row>
    <row r="60284" spans="18:18" x14ac:dyDescent="0.25">
      <c r="R60284" s="15">
        <v>2</v>
      </c>
    </row>
    <row r="60285" spans="18:18" x14ac:dyDescent="0.25">
      <c r="R60285" s="15">
        <v>2</v>
      </c>
    </row>
    <row r="60286" spans="18:18" x14ac:dyDescent="0.25">
      <c r="R60286" s="15">
        <v>2</v>
      </c>
    </row>
    <row r="60287" spans="18:18" x14ac:dyDescent="0.25">
      <c r="R60287" s="15">
        <v>2</v>
      </c>
    </row>
    <row r="60288" spans="18:18" x14ac:dyDescent="0.25">
      <c r="R60288" s="15">
        <v>2</v>
      </c>
    </row>
    <row r="60289" spans="18:18" x14ac:dyDescent="0.25">
      <c r="R60289" s="15">
        <v>2</v>
      </c>
    </row>
    <row r="60290" spans="18:18" x14ac:dyDescent="0.25">
      <c r="R60290" s="15">
        <v>2</v>
      </c>
    </row>
    <row r="60291" spans="18:18" x14ac:dyDescent="0.25">
      <c r="R60291" s="15">
        <v>2</v>
      </c>
    </row>
    <row r="60292" spans="18:18" x14ac:dyDescent="0.25">
      <c r="R60292" s="15">
        <v>2</v>
      </c>
    </row>
    <row r="60293" spans="18:18" x14ac:dyDescent="0.25">
      <c r="R60293" s="15">
        <v>2</v>
      </c>
    </row>
    <row r="60294" spans="18:18" x14ac:dyDescent="0.25">
      <c r="R60294" s="15">
        <v>2</v>
      </c>
    </row>
    <row r="60295" spans="18:18" x14ac:dyDescent="0.25">
      <c r="R60295" s="15">
        <v>2</v>
      </c>
    </row>
    <row r="60296" spans="18:18" x14ac:dyDescent="0.25">
      <c r="R60296" s="15">
        <v>2</v>
      </c>
    </row>
    <row r="60297" spans="18:18" x14ac:dyDescent="0.25">
      <c r="R60297" s="15">
        <v>2</v>
      </c>
    </row>
    <row r="60298" spans="18:18" x14ac:dyDescent="0.25">
      <c r="R60298" s="15">
        <v>2</v>
      </c>
    </row>
    <row r="60299" spans="18:18" x14ac:dyDescent="0.25">
      <c r="R60299" s="15">
        <v>2</v>
      </c>
    </row>
    <row r="60300" spans="18:18" x14ac:dyDescent="0.25">
      <c r="R60300" s="15">
        <v>2</v>
      </c>
    </row>
    <row r="60301" spans="18:18" x14ac:dyDescent="0.25">
      <c r="R60301" s="15">
        <v>2</v>
      </c>
    </row>
    <row r="60302" spans="18:18" x14ac:dyDescent="0.25">
      <c r="R60302" s="15">
        <v>2</v>
      </c>
    </row>
    <row r="60303" spans="18:18" x14ac:dyDescent="0.25">
      <c r="R60303" s="15">
        <v>2</v>
      </c>
    </row>
    <row r="60304" spans="18:18" x14ac:dyDescent="0.25">
      <c r="R60304" s="15">
        <v>2</v>
      </c>
    </row>
    <row r="60305" spans="18:18" x14ac:dyDescent="0.25">
      <c r="R60305" s="15">
        <v>2</v>
      </c>
    </row>
    <row r="60306" spans="18:18" x14ac:dyDescent="0.25">
      <c r="R60306" s="15">
        <v>2</v>
      </c>
    </row>
    <row r="60307" spans="18:18" x14ac:dyDescent="0.25">
      <c r="R60307" s="15">
        <v>2</v>
      </c>
    </row>
    <row r="60308" spans="18:18" x14ac:dyDescent="0.25">
      <c r="R60308" s="15">
        <v>2</v>
      </c>
    </row>
    <row r="60309" spans="18:18" x14ac:dyDescent="0.25">
      <c r="R60309" s="15">
        <v>2</v>
      </c>
    </row>
    <row r="60310" spans="18:18" x14ac:dyDescent="0.25">
      <c r="R60310" s="15">
        <v>1</v>
      </c>
    </row>
    <row r="60311" spans="18:18" x14ac:dyDescent="0.25">
      <c r="R60311" s="15">
        <v>1</v>
      </c>
    </row>
    <row r="60312" spans="18:18" x14ac:dyDescent="0.25">
      <c r="R60312" s="15">
        <v>1</v>
      </c>
    </row>
    <row r="60313" spans="18:18" x14ac:dyDescent="0.25">
      <c r="R60313" s="15">
        <v>1</v>
      </c>
    </row>
    <row r="60314" spans="18:18" x14ac:dyDescent="0.25">
      <c r="R60314" s="15">
        <v>1</v>
      </c>
    </row>
    <row r="60315" spans="18:18" x14ac:dyDescent="0.25">
      <c r="R60315" s="15">
        <v>1</v>
      </c>
    </row>
    <row r="60316" spans="18:18" x14ac:dyDescent="0.25">
      <c r="R60316" s="15">
        <v>1</v>
      </c>
    </row>
    <row r="60317" spans="18:18" x14ac:dyDescent="0.25">
      <c r="R60317" s="15">
        <v>1</v>
      </c>
    </row>
    <row r="60318" spans="18:18" x14ac:dyDescent="0.25">
      <c r="R60318" s="15">
        <v>1</v>
      </c>
    </row>
    <row r="60319" spans="18:18" x14ac:dyDescent="0.25">
      <c r="R60319" s="15">
        <v>1</v>
      </c>
    </row>
    <row r="60320" spans="18:18" x14ac:dyDescent="0.25">
      <c r="R60320" s="15">
        <v>1</v>
      </c>
    </row>
    <row r="60321" spans="18:18" x14ac:dyDescent="0.25">
      <c r="R60321" s="15">
        <v>1</v>
      </c>
    </row>
    <row r="60322" spans="18:18" x14ac:dyDescent="0.25">
      <c r="R60322" s="15">
        <v>1</v>
      </c>
    </row>
    <row r="60323" spans="18:18" x14ac:dyDescent="0.25">
      <c r="R60323" s="15">
        <v>1</v>
      </c>
    </row>
    <row r="60324" spans="18:18" x14ac:dyDescent="0.25">
      <c r="R60324" s="15">
        <v>1</v>
      </c>
    </row>
    <row r="60325" spans="18:18" x14ac:dyDescent="0.25">
      <c r="R60325" s="15">
        <v>1</v>
      </c>
    </row>
    <row r="60326" spans="18:18" x14ac:dyDescent="0.25">
      <c r="R60326" s="15">
        <v>1</v>
      </c>
    </row>
    <row r="60327" spans="18:18" x14ac:dyDescent="0.25">
      <c r="R60327" s="15">
        <v>1</v>
      </c>
    </row>
    <row r="60328" spans="18:18" x14ac:dyDescent="0.25">
      <c r="R60328" s="15">
        <v>1</v>
      </c>
    </row>
    <row r="60329" spans="18:18" x14ac:dyDescent="0.25">
      <c r="R60329" s="15">
        <v>1</v>
      </c>
    </row>
    <row r="60330" spans="18:18" x14ac:dyDescent="0.25">
      <c r="R60330" s="15">
        <v>1</v>
      </c>
    </row>
    <row r="60331" spans="18:18" x14ac:dyDescent="0.25">
      <c r="R60331" s="15">
        <v>1</v>
      </c>
    </row>
    <row r="60332" spans="18:18" x14ac:dyDescent="0.25">
      <c r="R60332" s="15">
        <v>1</v>
      </c>
    </row>
    <row r="60333" spans="18:18" x14ac:dyDescent="0.25">
      <c r="R60333" s="15">
        <v>1</v>
      </c>
    </row>
    <row r="60334" spans="18:18" x14ac:dyDescent="0.25">
      <c r="R60334" s="15">
        <v>1</v>
      </c>
    </row>
    <row r="60335" spans="18:18" x14ac:dyDescent="0.25">
      <c r="R60335" s="15">
        <v>1</v>
      </c>
    </row>
    <row r="60336" spans="18:18" x14ac:dyDescent="0.25">
      <c r="R60336" s="15">
        <v>1</v>
      </c>
    </row>
    <row r="60337" spans="18:18" x14ac:dyDescent="0.25">
      <c r="R60337" s="15">
        <v>1</v>
      </c>
    </row>
    <row r="60338" spans="18:18" x14ac:dyDescent="0.25">
      <c r="R60338" s="15">
        <v>1</v>
      </c>
    </row>
    <row r="60339" spans="18:18" x14ac:dyDescent="0.25">
      <c r="R60339" s="15">
        <v>1</v>
      </c>
    </row>
    <row r="60340" spans="18:18" x14ac:dyDescent="0.25">
      <c r="R60340" s="15">
        <v>1</v>
      </c>
    </row>
    <row r="60341" spans="18:18" x14ac:dyDescent="0.25">
      <c r="R60341" s="15">
        <v>1</v>
      </c>
    </row>
    <row r="60342" spans="18:18" x14ac:dyDescent="0.25">
      <c r="R60342" s="15">
        <v>1</v>
      </c>
    </row>
    <row r="60343" spans="18:18" x14ac:dyDescent="0.25">
      <c r="R60343" s="15">
        <v>1</v>
      </c>
    </row>
    <row r="60344" spans="18:18" x14ac:dyDescent="0.25">
      <c r="R60344" s="15">
        <v>1</v>
      </c>
    </row>
    <row r="60345" spans="18:18" x14ac:dyDescent="0.25">
      <c r="R60345" s="15">
        <v>1</v>
      </c>
    </row>
    <row r="60346" spans="18:18" x14ac:dyDescent="0.25">
      <c r="R60346" s="15">
        <v>1</v>
      </c>
    </row>
    <row r="60347" spans="18:18" x14ac:dyDescent="0.25">
      <c r="R60347" s="15">
        <v>1</v>
      </c>
    </row>
    <row r="60348" spans="18:18" x14ac:dyDescent="0.25">
      <c r="R60348" s="15">
        <v>1</v>
      </c>
    </row>
    <row r="60349" spans="18:18" x14ac:dyDescent="0.25">
      <c r="R60349" s="15">
        <v>1</v>
      </c>
    </row>
    <row r="60350" spans="18:18" x14ac:dyDescent="0.25">
      <c r="R60350" s="15">
        <v>1</v>
      </c>
    </row>
    <row r="60351" spans="18:18" x14ac:dyDescent="0.25">
      <c r="R60351" s="15">
        <v>1</v>
      </c>
    </row>
    <row r="60352" spans="18:18" x14ac:dyDescent="0.25">
      <c r="R60352" s="15">
        <v>1</v>
      </c>
    </row>
    <row r="60353" spans="18:18" x14ac:dyDescent="0.25">
      <c r="R60353" s="15">
        <v>1</v>
      </c>
    </row>
    <row r="60354" spans="18:18" x14ac:dyDescent="0.25">
      <c r="R60354" s="15">
        <v>1</v>
      </c>
    </row>
    <row r="60355" spans="18:18" x14ac:dyDescent="0.25">
      <c r="R60355" s="15">
        <v>1</v>
      </c>
    </row>
    <row r="60356" spans="18:18" x14ac:dyDescent="0.25">
      <c r="R60356" s="15">
        <v>1</v>
      </c>
    </row>
    <row r="60357" spans="18:18" x14ac:dyDescent="0.25">
      <c r="R60357" s="15">
        <v>1</v>
      </c>
    </row>
    <row r="60358" spans="18:18" x14ac:dyDescent="0.25">
      <c r="R60358" s="15">
        <v>1</v>
      </c>
    </row>
    <row r="60359" spans="18:18" x14ac:dyDescent="0.25">
      <c r="R60359" s="15">
        <v>1</v>
      </c>
    </row>
    <row r="60360" spans="18:18" x14ac:dyDescent="0.25">
      <c r="R60360" s="15">
        <v>1</v>
      </c>
    </row>
    <row r="60361" spans="18:18" x14ac:dyDescent="0.25">
      <c r="R60361" s="15">
        <v>1</v>
      </c>
    </row>
    <row r="60362" spans="18:18" x14ac:dyDescent="0.25">
      <c r="R60362" s="15">
        <v>1</v>
      </c>
    </row>
    <row r="60363" spans="18:18" x14ac:dyDescent="0.25">
      <c r="R60363" s="15">
        <v>1</v>
      </c>
    </row>
    <row r="60364" spans="18:18" x14ac:dyDescent="0.25">
      <c r="R60364" s="15">
        <v>1</v>
      </c>
    </row>
    <row r="60365" spans="18:18" x14ac:dyDescent="0.25">
      <c r="R60365" s="15">
        <v>1</v>
      </c>
    </row>
    <row r="60366" spans="18:18" x14ac:dyDescent="0.25">
      <c r="R60366" s="15">
        <v>1</v>
      </c>
    </row>
    <row r="60367" spans="18:18" x14ac:dyDescent="0.25">
      <c r="R60367" s="15">
        <v>1</v>
      </c>
    </row>
    <row r="60368" spans="18:18" x14ac:dyDescent="0.25">
      <c r="R60368" s="15">
        <v>1</v>
      </c>
    </row>
    <row r="60369" spans="18:18" x14ac:dyDescent="0.25">
      <c r="R60369" s="15">
        <v>1</v>
      </c>
    </row>
    <row r="60370" spans="18:18" x14ac:dyDescent="0.25">
      <c r="R60370" s="15">
        <v>1</v>
      </c>
    </row>
    <row r="60371" spans="18:18" x14ac:dyDescent="0.25">
      <c r="R60371" s="15">
        <v>1</v>
      </c>
    </row>
    <row r="60372" spans="18:18" x14ac:dyDescent="0.25">
      <c r="R60372" s="15">
        <v>1</v>
      </c>
    </row>
    <row r="60373" spans="18:18" x14ac:dyDescent="0.25">
      <c r="R60373" s="15">
        <v>1</v>
      </c>
    </row>
    <row r="60374" spans="18:18" x14ac:dyDescent="0.25">
      <c r="R60374" s="15">
        <v>1</v>
      </c>
    </row>
    <row r="60375" spans="18:18" x14ac:dyDescent="0.25">
      <c r="R60375" s="15">
        <v>1</v>
      </c>
    </row>
    <row r="60376" spans="18:18" x14ac:dyDescent="0.25">
      <c r="R60376" s="15">
        <v>1</v>
      </c>
    </row>
    <row r="60377" spans="18:18" x14ac:dyDescent="0.25">
      <c r="R60377" s="15">
        <v>1</v>
      </c>
    </row>
    <row r="60378" spans="18:18" x14ac:dyDescent="0.25">
      <c r="R60378" s="15">
        <v>1</v>
      </c>
    </row>
    <row r="60379" spans="18:18" x14ac:dyDescent="0.25">
      <c r="R60379" s="15">
        <v>1</v>
      </c>
    </row>
    <row r="60380" spans="18:18" x14ac:dyDescent="0.25">
      <c r="R60380" s="15">
        <v>1</v>
      </c>
    </row>
    <row r="60381" spans="18:18" x14ac:dyDescent="0.25">
      <c r="R60381" s="15">
        <v>1</v>
      </c>
    </row>
    <row r="60382" spans="18:18" x14ac:dyDescent="0.25">
      <c r="R60382" s="15">
        <v>1</v>
      </c>
    </row>
    <row r="60383" spans="18:18" x14ac:dyDescent="0.25">
      <c r="R60383" s="15">
        <v>1</v>
      </c>
    </row>
    <row r="60384" spans="18:18" x14ac:dyDescent="0.25">
      <c r="R60384" s="15">
        <v>1</v>
      </c>
    </row>
    <row r="60385" spans="18:18" x14ac:dyDescent="0.25">
      <c r="R60385" s="15">
        <v>1</v>
      </c>
    </row>
    <row r="60386" spans="18:18" x14ac:dyDescent="0.25">
      <c r="R60386" s="15">
        <v>1</v>
      </c>
    </row>
    <row r="60387" spans="18:18" x14ac:dyDescent="0.25">
      <c r="R60387" s="15">
        <v>1</v>
      </c>
    </row>
    <row r="60388" spans="18:18" x14ac:dyDescent="0.25">
      <c r="R60388" s="15">
        <v>1</v>
      </c>
    </row>
    <row r="60389" spans="18:18" x14ac:dyDescent="0.25">
      <c r="R60389" s="15">
        <v>1</v>
      </c>
    </row>
    <row r="60390" spans="18:18" x14ac:dyDescent="0.25">
      <c r="R60390" s="15">
        <v>1</v>
      </c>
    </row>
    <row r="60391" spans="18:18" x14ac:dyDescent="0.25">
      <c r="R60391" s="15">
        <v>1</v>
      </c>
    </row>
    <row r="60392" spans="18:18" x14ac:dyDescent="0.25">
      <c r="R60392" s="15">
        <v>1</v>
      </c>
    </row>
    <row r="60393" spans="18:18" x14ac:dyDescent="0.25">
      <c r="R60393" s="15">
        <v>1</v>
      </c>
    </row>
    <row r="60394" spans="18:18" x14ac:dyDescent="0.25">
      <c r="R60394" s="15">
        <v>1</v>
      </c>
    </row>
    <row r="60395" spans="18:18" x14ac:dyDescent="0.25">
      <c r="R60395" s="15">
        <v>1</v>
      </c>
    </row>
    <row r="60396" spans="18:18" x14ac:dyDescent="0.25">
      <c r="R60396" s="15">
        <v>1</v>
      </c>
    </row>
    <row r="60397" spans="18:18" x14ac:dyDescent="0.25">
      <c r="R60397" s="15">
        <v>1</v>
      </c>
    </row>
    <row r="60398" spans="18:18" x14ac:dyDescent="0.25">
      <c r="R60398" s="15">
        <v>1</v>
      </c>
    </row>
    <row r="60399" spans="18:18" x14ac:dyDescent="0.25">
      <c r="R60399" s="15">
        <v>1</v>
      </c>
    </row>
    <row r="60400" spans="18:18" x14ac:dyDescent="0.25">
      <c r="R60400" s="15">
        <v>1</v>
      </c>
    </row>
    <row r="60401" spans="18:18" x14ac:dyDescent="0.25">
      <c r="R60401" s="15">
        <v>1</v>
      </c>
    </row>
    <row r="60402" spans="18:18" x14ac:dyDescent="0.25">
      <c r="R60402" s="15">
        <v>1</v>
      </c>
    </row>
    <row r="60403" spans="18:18" x14ac:dyDescent="0.25">
      <c r="R60403" s="15">
        <v>1</v>
      </c>
    </row>
    <row r="60404" spans="18:18" x14ac:dyDescent="0.25">
      <c r="R60404" s="15">
        <v>1</v>
      </c>
    </row>
    <row r="60405" spans="18:18" x14ac:dyDescent="0.25">
      <c r="R60405" s="15">
        <v>1</v>
      </c>
    </row>
    <row r="60406" spans="18:18" x14ac:dyDescent="0.25">
      <c r="R60406" s="15">
        <v>1</v>
      </c>
    </row>
    <row r="60407" spans="18:18" x14ac:dyDescent="0.25">
      <c r="R60407" s="15">
        <v>1</v>
      </c>
    </row>
    <row r="60408" spans="18:18" x14ac:dyDescent="0.25">
      <c r="R60408" s="15">
        <v>1</v>
      </c>
    </row>
    <row r="60409" spans="18:18" x14ac:dyDescent="0.25">
      <c r="R60409" s="15">
        <v>1</v>
      </c>
    </row>
    <row r="60410" spans="18:18" x14ac:dyDescent="0.25">
      <c r="R60410" s="15">
        <v>1</v>
      </c>
    </row>
    <row r="60411" spans="18:18" x14ac:dyDescent="0.25">
      <c r="R60411" s="15">
        <v>1</v>
      </c>
    </row>
    <row r="60412" spans="18:18" x14ac:dyDescent="0.25">
      <c r="R60412" s="15">
        <v>1</v>
      </c>
    </row>
    <row r="60413" spans="18:18" x14ac:dyDescent="0.25">
      <c r="R60413" s="15">
        <v>1</v>
      </c>
    </row>
    <row r="60414" spans="18:18" x14ac:dyDescent="0.25">
      <c r="R60414" s="15">
        <v>1</v>
      </c>
    </row>
    <row r="60415" spans="18:18" x14ac:dyDescent="0.25">
      <c r="R60415" s="15">
        <v>1</v>
      </c>
    </row>
    <row r="60416" spans="18:18" x14ac:dyDescent="0.25">
      <c r="R60416" s="15">
        <v>1</v>
      </c>
    </row>
    <row r="60417" spans="18:18" x14ac:dyDescent="0.25">
      <c r="R60417" s="15">
        <v>1</v>
      </c>
    </row>
    <row r="60418" spans="18:18" x14ac:dyDescent="0.25">
      <c r="R60418" s="15">
        <v>1</v>
      </c>
    </row>
    <row r="60419" spans="18:18" x14ac:dyDescent="0.25">
      <c r="R60419" s="15">
        <v>1</v>
      </c>
    </row>
    <row r="60420" spans="18:18" x14ac:dyDescent="0.25">
      <c r="R60420" s="15">
        <v>1</v>
      </c>
    </row>
    <row r="60421" spans="18:18" x14ac:dyDescent="0.25">
      <c r="R60421" s="15">
        <v>1</v>
      </c>
    </row>
    <row r="60422" spans="18:18" x14ac:dyDescent="0.25">
      <c r="R60422" s="15">
        <v>1</v>
      </c>
    </row>
    <row r="60423" spans="18:18" x14ac:dyDescent="0.25">
      <c r="R60423" s="15">
        <v>1</v>
      </c>
    </row>
    <row r="60424" spans="18:18" x14ac:dyDescent="0.25">
      <c r="R60424" s="15">
        <v>1</v>
      </c>
    </row>
    <row r="60425" spans="18:18" x14ac:dyDescent="0.25">
      <c r="R60425" s="15">
        <v>1</v>
      </c>
    </row>
    <row r="60426" spans="18:18" x14ac:dyDescent="0.25">
      <c r="R60426" s="15">
        <v>1</v>
      </c>
    </row>
    <row r="60427" spans="18:18" x14ac:dyDescent="0.25">
      <c r="R60427" s="15">
        <v>1</v>
      </c>
    </row>
    <row r="60428" spans="18:18" x14ac:dyDescent="0.25">
      <c r="R60428" s="15">
        <v>1</v>
      </c>
    </row>
    <row r="60429" spans="18:18" x14ac:dyDescent="0.25">
      <c r="R60429" s="15">
        <v>1</v>
      </c>
    </row>
    <row r="60430" spans="18:18" x14ac:dyDescent="0.25">
      <c r="R60430" s="15">
        <v>1</v>
      </c>
    </row>
    <row r="60431" spans="18:18" x14ac:dyDescent="0.25">
      <c r="R60431" s="15">
        <v>1</v>
      </c>
    </row>
    <row r="60432" spans="18:18" x14ac:dyDescent="0.25">
      <c r="R60432" s="15">
        <v>1</v>
      </c>
    </row>
    <row r="60433" spans="18:18" x14ac:dyDescent="0.25">
      <c r="R60433" s="15">
        <v>1</v>
      </c>
    </row>
    <row r="60434" spans="18:18" x14ac:dyDescent="0.25">
      <c r="R60434" s="15">
        <v>1</v>
      </c>
    </row>
    <row r="60435" spans="18:18" x14ac:dyDescent="0.25">
      <c r="R60435" s="15">
        <v>1</v>
      </c>
    </row>
    <row r="60436" spans="18:18" x14ac:dyDescent="0.25">
      <c r="R60436" s="15">
        <v>1</v>
      </c>
    </row>
    <row r="60437" spans="18:18" x14ac:dyDescent="0.25">
      <c r="R60437" s="15">
        <v>1</v>
      </c>
    </row>
    <row r="60438" spans="18:18" x14ac:dyDescent="0.25">
      <c r="R60438" s="15">
        <v>1</v>
      </c>
    </row>
    <row r="60439" spans="18:18" x14ac:dyDescent="0.25">
      <c r="R60439" s="15">
        <v>1</v>
      </c>
    </row>
    <row r="60440" spans="18:18" x14ac:dyDescent="0.25">
      <c r="R60440" s="15">
        <v>1</v>
      </c>
    </row>
    <row r="60441" spans="18:18" x14ac:dyDescent="0.25">
      <c r="R60441" s="15">
        <v>1</v>
      </c>
    </row>
    <row r="60442" spans="18:18" x14ac:dyDescent="0.25">
      <c r="R60442" s="15">
        <v>1</v>
      </c>
    </row>
    <row r="60443" spans="18:18" x14ac:dyDescent="0.25">
      <c r="R60443" s="15">
        <v>1</v>
      </c>
    </row>
    <row r="60444" spans="18:18" x14ac:dyDescent="0.25">
      <c r="R60444" s="15">
        <v>1</v>
      </c>
    </row>
    <row r="60445" spans="18:18" x14ac:dyDescent="0.25">
      <c r="R60445" s="15">
        <v>1</v>
      </c>
    </row>
    <row r="60446" spans="18:18" x14ac:dyDescent="0.25">
      <c r="R60446" s="15">
        <v>1</v>
      </c>
    </row>
    <row r="60447" spans="18:18" x14ac:dyDescent="0.25">
      <c r="R60447" s="15">
        <v>1</v>
      </c>
    </row>
    <row r="60448" spans="18:18" x14ac:dyDescent="0.25">
      <c r="R60448" s="15">
        <v>1</v>
      </c>
    </row>
    <row r="60449" spans="18:18" x14ac:dyDescent="0.25">
      <c r="R60449" s="15">
        <v>1</v>
      </c>
    </row>
    <row r="60450" spans="18:18" x14ac:dyDescent="0.25">
      <c r="R60450" s="15">
        <v>1</v>
      </c>
    </row>
    <row r="60451" spans="18:18" x14ac:dyDescent="0.25">
      <c r="R60451" s="15">
        <v>1</v>
      </c>
    </row>
    <row r="60452" spans="18:18" x14ac:dyDescent="0.25">
      <c r="R60452" s="15">
        <v>1</v>
      </c>
    </row>
    <row r="60453" spans="18:18" x14ac:dyDescent="0.25">
      <c r="R60453" s="15">
        <v>1</v>
      </c>
    </row>
    <row r="60454" spans="18:18" x14ac:dyDescent="0.25">
      <c r="R60454" s="15">
        <v>1</v>
      </c>
    </row>
    <row r="60455" spans="18:18" x14ac:dyDescent="0.25">
      <c r="R60455" s="15">
        <v>1</v>
      </c>
    </row>
    <row r="60456" spans="18:18" x14ac:dyDescent="0.25">
      <c r="R60456" s="15">
        <v>1</v>
      </c>
    </row>
    <row r="60457" spans="18:18" x14ac:dyDescent="0.25">
      <c r="R60457" s="15">
        <v>1</v>
      </c>
    </row>
    <row r="60458" spans="18:18" x14ac:dyDescent="0.25">
      <c r="R60458" s="15">
        <v>1</v>
      </c>
    </row>
    <row r="60459" spans="18:18" x14ac:dyDescent="0.25">
      <c r="R60459" s="15">
        <v>1</v>
      </c>
    </row>
    <row r="60460" spans="18:18" x14ac:dyDescent="0.25">
      <c r="R60460" s="15">
        <v>1</v>
      </c>
    </row>
    <row r="60461" spans="18:18" x14ac:dyDescent="0.25">
      <c r="R60461" s="15">
        <v>1</v>
      </c>
    </row>
    <row r="60462" spans="18:18" x14ac:dyDescent="0.25">
      <c r="R60462" s="15">
        <v>1</v>
      </c>
    </row>
    <row r="60463" spans="18:18" x14ac:dyDescent="0.25">
      <c r="R60463" s="15">
        <v>1</v>
      </c>
    </row>
    <row r="60464" spans="18:18" x14ac:dyDescent="0.25">
      <c r="R60464" s="15">
        <v>1</v>
      </c>
    </row>
    <row r="60465" spans="18:18" x14ac:dyDescent="0.25">
      <c r="R60465" s="15">
        <v>1</v>
      </c>
    </row>
    <row r="60466" spans="18:18" x14ac:dyDescent="0.25">
      <c r="R60466" s="15">
        <v>1</v>
      </c>
    </row>
    <row r="60467" spans="18:18" x14ac:dyDescent="0.25">
      <c r="R60467" s="15">
        <v>1</v>
      </c>
    </row>
    <row r="60468" spans="18:18" x14ac:dyDescent="0.25">
      <c r="R60468" s="15">
        <v>1</v>
      </c>
    </row>
    <row r="60469" spans="18:18" x14ac:dyDescent="0.25">
      <c r="R60469" s="15">
        <v>1</v>
      </c>
    </row>
    <row r="60470" spans="18:18" x14ac:dyDescent="0.25">
      <c r="R60470" s="15">
        <v>1</v>
      </c>
    </row>
    <row r="60471" spans="18:18" x14ac:dyDescent="0.25">
      <c r="R60471" s="15">
        <v>1</v>
      </c>
    </row>
    <row r="60472" spans="18:18" x14ac:dyDescent="0.25">
      <c r="R60472" s="15">
        <v>1</v>
      </c>
    </row>
    <row r="60473" spans="18:18" x14ac:dyDescent="0.25">
      <c r="R60473" s="15">
        <v>1</v>
      </c>
    </row>
    <row r="60474" spans="18:18" x14ac:dyDescent="0.25">
      <c r="R60474" s="15">
        <v>1</v>
      </c>
    </row>
    <row r="60475" spans="18:18" x14ac:dyDescent="0.25">
      <c r="R60475" s="15">
        <v>1</v>
      </c>
    </row>
    <row r="60476" spans="18:18" x14ac:dyDescent="0.25">
      <c r="R60476" s="15">
        <v>1</v>
      </c>
    </row>
    <row r="60477" spans="18:18" x14ac:dyDescent="0.25">
      <c r="R60477" s="15">
        <v>1</v>
      </c>
    </row>
    <row r="60478" spans="18:18" x14ac:dyDescent="0.25">
      <c r="R60478" s="15">
        <v>1</v>
      </c>
    </row>
    <row r="60479" spans="18:18" x14ac:dyDescent="0.25">
      <c r="R60479" s="15">
        <v>1</v>
      </c>
    </row>
    <row r="60480" spans="18:18" x14ac:dyDescent="0.25">
      <c r="R60480" s="15">
        <v>1</v>
      </c>
    </row>
    <row r="60481" spans="18:18" x14ac:dyDescent="0.25">
      <c r="R60481" s="15">
        <v>4</v>
      </c>
    </row>
    <row r="60482" spans="18:18" x14ac:dyDescent="0.25">
      <c r="R60482" s="15">
        <v>4</v>
      </c>
    </row>
    <row r="60483" spans="18:18" x14ac:dyDescent="0.25">
      <c r="R60483" s="15">
        <v>4</v>
      </c>
    </row>
    <row r="60484" spans="18:18" x14ac:dyDescent="0.25">
      <c r="R60484" s="15">
        <v>4</v>
      </c>
    </row>
    <row r="60485" spans="18:18" x14ac:dyDescent="0.25">
      <c r="R60485" s="15">
        <v>4</v>
      </c>
    </row>
    <row r="60486" spans="18:18" x14ac:dyDescent="0.25">
      <c r="R60486" s="15">
        <v>4</v>
      </c>
    </row>
    <row r="60487" spans="18:18" x14ac:dyDescent="0.25">
      <c r="R60487" s="15">
        <v>4</v>
      </c>
    </row>
    <row r="60488" spans="18:18" x14ac:dyDescent="0.25">
      <c r="R60488" s="15">
        <v>4</v>
      </c>
    </row>
    <row r="60489" spans="18:18" x14ac:dyDescent="0.25">
      <c r="R60489" s="15">
        <v>4</v>
      </c>
    </row>
    <row r="60490" spans="18:18" x14ac:dyDescent="0.25">
      <c r="R60490" s="15">
        <v>4</v>
      </c>
    </row>
    <row r="60491" spans="18:18" x14ac:dyDescent="0.25">
      <c r="R60491" s="15">
        <v>4</v>
      </c>
    </row>
    <row r="60492" spans="18:18" x14ac:dyDescent="0.25">
      <c r="R60492" s="15">
        <v>4</v>
      </c>
    </row>
    <row r="60493" spans="18:18" x14ac:dyDescent="0.25">
      <c r="R60493" s="15">
        <v>4</v>
      </c>
    </row>
    <row r="60494" spans="18:18" x14ac:dyDescent="0.25">
      <c r="R60494" s="15">
        <v>4</v>
      </c>
    </row>
    <row r="60495" spans="18:18" x14ac:dyDescent="0.25">
      <c r="R60495" s="15">
        <v>4</v>
      </c>
    </row>
    <row r="60496" spans="18:18" x14ac:dyDescent="0.25">
      <c r="R60496" s="15">
        <v>4</v>
      </c>
    </row>
    <row r="60497" spans="18:18" x14ac:dyDescent="0.25">
      <c r="R60497" s="15">
        <v>4</v>
      </c>
    </row>
    <row r="60498" spans="18:18" x14ac:dyDescent="0.25">
      <c r="R60498" s="15">
        <v>4</v>
      </c>
    </row>
    <row r="60499" spans="18:18" x14ac:dyDescent="0.25">
      <c r="R60499" s="15">
        <v>4</v>
      </c>
    </row>
    <row r="60500" spans="18:18" x14ac:dyDescent="0.25">
      <c r="R60500" s="15">
        <v>4</v>
      </c>
    </row>
    <row r="60501" spans="18:18" x14ac:dyDescent="0.25">
      <c r="R60501" s="15">
        <v>4</v>
      </c>
    </row>
    <row r="60502" spans="18:18" x14ac:dyDescent="0.25">
      <c r="R60502" s="15">
        <v>4</v>
      </c>
    </row>
    <row r="60503" spans="18:18" x14ac:dyDescent="0.25">
      <c r="R60503" s="15">
        <v>4</v>
      </c>
    </row>
    <row r="60504" spans="18:18" x14ac:dyDescent="0.25">
      <c r="R60504" s="15">
        <v>4</v>
      </c>
    </row>
    <row r="60505" spans="18:18" x14ac:dyDescent="0.25">
      <c r="R60505" s="15">
        <v>4</v>
      </c>
    </row>
    <row r="60506" spans="18:18" x14ac:dyDescent="0.25">
      <c r="R60506" s="15">
        <v>4</v>
      </c>
    </row>
    <row r="60507" spans="18:18" x14ac:dyDescent="0.25">
      <c r="R60507" s="15">
        <v>4</v>
      </c>
    </row>
    <row r="60508" spans="18:18" x14ac:dyDescent="0.25">
      <c r="R60508" s="15">
        <v>4</v>
      </c>
    </row>
    <row r="60509" spans="18:18" x14ac:dyDescent="0.25">
      <c r="R60509" s="15">
        <v>4</v>
      </c>
    </row>
    <row r="60510" spans="18:18" x14ac:dyDescent="0.25">
      <c r="R60510" s="15">
        <v>4</v>
      </c>
    </row>
    <row r="60511" spans="18:18" x14ac:dyDescent="0.25">
      <c r="R60511" s="15">
        <v>4</v>
      </c>
    </row>
    <row r="60512" spans="18:18" x14ac:dyDescent="0.25">
      <c r="R60512" s="15">
        <v>4</v>
      </c>
    </row>
    <row r="60513" spans="18:18" x14ac:dyDescent="0.25">
      <c r="R60513" s="15">
        <v>4</v>
      </c>
    </row>
    <row r="60514" spans="18:18" x14ac:dyDescent="0.25">
      <c r="R60514" s="15">
        <v>4</v>
      </c>
    </row>
    <row r="60515" spans="18:18" x14ac:dyDescent="0.25">
      <c r="R60515" s="15">
        <v>4</v>
      </c>
    </row>
    <row r="60516" spans="18:18" x14ac:dyDescent="0.25">
      <c r="R60516" s="15">
        <v>4</v>
      </c>
    </row>
    <row r="60517" spans="18:18" x14ac:dyDescent="0.25">
      <c r="R60517" s="15">
        <v>4</v>
      </c>
    </row>
    <row r="60518" spans="18:18" x14ac:dyDescent="0.25">
      <c r="R60518" s="15">
        <v>4</v>
      </c>
    </row>
    <row r="60519" spans="18:18" x14ac:dyDescent="0.25">
      <c r="R60519" s="15">
        <v>4</v>
      </c>
    </row>
    <row r="60520" spans="18:18" x14ac:dyDescent="0.25">
      <c r="R60520" s="15">
        <v>4</v>
      </c>
    </row>
    <row r="60521" spans="18:18" x14ac:dyDescent="0.25">
      <c r="R60521" s="15">
        <v>4</v>
      </c>
    </row>
    <row r="60522" spans="18:18" x14ac:dyDescent="0.25">
      <c r="R60522" s="15">
        <v>4</v>
      </c>
    </row>
    <row r="60523" spans="18:18" x14ac:dyDescent="0.25">
      <c r="R60523" s="15">
        <v>4</v>
      </c>
    </row>
    <row r="60524" spans="18:18" x14ac:dyDescent="0.25">
      <c r="R60524" s="15">
        <v>4</v>
      </c>
    </row>
    <row r="60525" spans="18:18" x14ac:dyDescent="0.25">
      <c r="R60525" s="15">
        <v>4</v>
      </c>
    </row>
    <row r="60526" spans="18:18" x14ac:dyDescent="0.25">
      <c r="R60526" s="15">
        <v>4</v>
      </c>
    </row>
    <row r="60527" spans="18:18" x14ac:dyDescent="0.25">
      <c r="R60527" s="15">
        <v>4</v>
      </c>
    </row>
    <row r="60528" spans="18:18" x14ac:dyDescent="0.25">
      <c r="R60528" s="15">
        <v>4</v>
      </c>
    </row>
    <row r="60529" spans="18:18" x14ac:dyDescent="0.25">
      <c r="R60529" s="15">
        <v>4</v>
      </c>
    </row>
    <row r="60530" spans="18:18" x14ac:dyDescent="0.25">
      <c r="R60530" s="15">
        <v>4</v>
      </c>
    </row>
    <row r="60531" spans="18:18" x14ac:dyDescent="0.25">
      <c r="R60531" s="15">
        <v>4</v>
      </c>
    </row>
    <row r="60532" spans="18:18" x14ac:dyDescent="0.25">
      <c r="R60532" s="15">
        <v>4</v>
      </c>
    </row>
    <row r="60533" spans="18:18" x14ac:dyDescent="0.25">
      <c r="R60533" s="15">
        <v>4</v>
      </c>
    </row>
    <row r="60534" spans="18:18" x14ac:dyDescent="0.25">
      <c r="R60534" s="15">
        <v>4</v>
      </c>
    </row>
    <row r="60535" spans="18:18" x14ac:dyDescent="0.25">
      <c r="R60535" s="15">
        <v>4</v>
      </c>
    </row>
    <row r="60536" spans="18:18" x14ac:dyDescent="0.25">
      <c r="R60536" s="15">
        <v>4</v>
      </c>
    </row>
    <row r="60537" spans="18:18" x14ac:dyDescent="0.25">
      <c r="R60537" s="15">
        <v>4</v>
      </c>
    </row>
    <row r="60538" spans="18:18" x14ac:dyDescent="0.25">
      <c r="R60538" s="15">
        <v>4</v>
      </c>
    </row>
    <row r="60539" spans="18:18" x14ac:dyDescent="0.25">
      <c r="R60539" s="15">
        <v>4</v>
      </c>
    </row>
    <row r="60540" spans="18:18" x14ac:dyDescent="0.25">
      <c r="R60540" s="15">
        <v>4</v>
      </c>
    </row>
    <row r="60541" spans="18:18" x14ac:dyDescent="0.25">
      <c r="R60541" s="15">
        <v>4</v>
      </c>
    </row>
    <row r="60542" spans="18:18" x14ac:dyDescent="0.25">
      <c r="R60542" s="15">
        <v>4</v>
      </c>
    </row>
    <row r="60543" spans="18:18" x14ac:dyDescent="0.25">
      <c r="R60543" s="15">
        <v>4</v>
      </c>
    </row>
    <row r="60544" spans="18:18" x14ac:dyDescent="0.25">
      <c r="R60544" s="15">
        <v>4</v>
      </c>
    </row>
    <row r="60545" spans="18:18" x14ac:dyDescent="0.25">
      <c r="R60545" s="15">
        <v>4</v>
      </c>
    </row>
    <row r="60546" spans="18:18" x14ac:dyDescent="0.25">
      <c r="R60546" s="15">
        <v>4</v>
      </c>
    </row>
    <row r="60547" spans="18:18" x14ac:dyDescent="0.25">
      <c r="R60547" s="15">
        <v>4</v>
      </c>
    </row>
    <row r="60548" spans="18:18" x14ac:dyDescent="0.25">
      <c r="R60548" s="15">
        <v>4</v>
      </c>
    </row>
    <row r="60549" spans="18:18" x14ac:dyDescent="0.25">
      <c r="R60549" s="15">
        <v>4</v>
      </c>
    </row>
    <row r="60550" spans="18:18" x14ac:dyDescent="0.25">
      <c r="R60550" s="15">
        <v>4</v>
      </c>
    </row>
    <row r="60551" spans="18:18" x14ac:dyDescent="0.25">
      <c r="R60551" s="15">
        <v>4</v>
      </c>
    </row>
    <row r="60552" spans="18:18" x14ac:dyDescent="0.25">
      <c r="R60552" s="15">
        <v>4</v>
      </c>
    </row>
    <row r="60553" spans="18:18" x14ac:dyDescent="0.25">
      <c r="R60553" s="15">
        <v>4</v>
      </c>
    </row>
    <row r="60554" spans="18:18" x14ac:dyDescent="0.25">
      <c r="R60554" s="15">
        <v>4</v>
      </c>
    </row>
    <row r="60555" spans="18:18" x14ac:dyDescent="0.25">
      <c r="R60555" s="15">
        <v>4</v>
      </c>
    </row>
    <row r="60556" spans="18:18" x14ac:dyDescent="0.25">
      <c r="R60556" s="15">
        <v>4</v>
      </c>
    </row>
    <row r="60557" spans="18:18" x14ac:dyDescent="0.25">
      <c r="R60557" s="15">
        <v>4</v>
      </c>
    </row>
    <row r="60558" spans="18:18" x14ac:dyDescent="0.25">
      <c r="R60558" s="15">
        <v>4</v>
      </c>
    </row>
    <row r="60559" spans="18:18" x14ac:dyDescent="0.25">
      <c r="R60559" s="15">
        <v>4</v>
      </c>
    </row>
    <row r="60560" spans="18:18" x14ac:dyDescent="0.25">
      <c r="R60560" s="15">
        <v>4</v>
      </c>
    </row>
    <row r="60561" spans="18:18" x14ac:dyDescent="0.25">
      <c r="R60561" s="15">
        <v>4</v>
      </c>
    </row>
    <row r="60562" spans="18:18" x14ac:dyDescent="0.25">
      <c r="R60562" s="15">
        <v>4</v>
      </c>
    </row>
    <row r="60563" spans="18:18" x14ac:dyDescent="0.25">
      <c r="R60563" s="15">
        <v>4</v>
      </c>
    </row>
    <row r="60564" spans="18:18" x14ac:dyDescent="0.25">
      <c r="R60564" s="15">
        <v>4</v>
      </c>
    </row>
    <row r="60565" spans="18:18" x14ac:dyDescent="0.25">
      <c r="R60565" s="15">
        <v>4</v>
      </c>
    </row>
    <row r="60566" spans="18:18" x14ac:dyDescent="0.25">
      <c r="R60566" s="15">
        <v>4</v>
      </c>
    </row>
    <row r="60567" spans="18:18" x14ac:dyDescent="0.25">
      <c r="R60567" s="15">
        <v>4</v>
      </c>
    </row>
    <row r="60568" spans="18:18" x14ac:dyDescent="0.25">
      <c r="R60568" s="15">
        <v>4</v>
      </c>
    </row>
    <row r="60569" spans="18:18" x14ac:dyDescent="0.25">
      <c r="R60569" s="15">
        <v>4</v>
      </c>
    </row>
    <row r="60570" spans="18:18" x14ac:dyDescent="0.25">
      <c r="R60570" s="15">
        <v>4</v>
      </c>
    </row>
    <row r="60571" spans="18:18" x14ac:dyDescent="0.25">
      <c r="R60571" s="15">
        <v>4</v>
      </c>
    </row>
    <row r="60572" spans="18:18" x14ac:dyDescent="0.25">
      <c r="R60572" s="15">
        <v>4</v>
      </c>
    </row>
    <row r="60573" spans="18:18" x14ac:dyDescent="0.25">
      <c r="R60573" s="15">
        <v>4</v>
      </c>
    </row>
    <row r="60574" spans="18:18" x14ac:dyDescent="0.25">
      <c r="R60574" s="15">
        <v>4</v>
      </c>
    </row>
    <row r="60575" spans="18:18" x14ac:dyDescent="0.25">
      <c r="R60575" s="15">
        <v>4</v>
      </c>
    </row>
    <row r="60576" spans="18:18" x14ac:dyDescent="0.25">
      <c r="R60576" s="15">
        <v>4</v>
      </c>
    </row>
    <row r="60577" spans="18:18" x14ac:dyDescent="0.25">
      <c r="R60577" s="15">
        <v>4</v>
      </c>
    </row>
    <row r="60578" spans="18:18" x14ac:dyDescent="0.25">
      <c r="R60578" s="15">
        <v>4</v>
      </c>
    </row>
    <row r="60579" spans="18:18" x14ac:dyDescent="0.25">
      <c r="R60579" s="15">
        <v>4</v>
      </c>
    </row>
    <row r="60580" spans="18:18" x14ac:dyDescent="0.25">
      <c r="R60580" s="15">
        <v>4</v>
      </c>
    </row>
    <row r="60581" spans="18:18" x14ac:dyDescent="0.25">
      <c r="R60581" s="15">
        <v>4</v>
      </c>
    </row>
    <row r="60582" spans="18:18" x14ac:dyDescent="0.25">
      <c r="R60582" s="15">
        <v>4</v>
      </c>
    </row>
    <row r="60583" spans="18:18" x14ac:dyDescent="0.25">
      <c r="R60583" s="15">
        <v>4</v>
      </c>
    </row>
    <row r="60584" spans="18:18" x14ac:dyDescent="0.25">
      <c r="R60584" s="15">
        <v>4</v>
      </c>
    </row>
    <row r="60585" spans="18:18" x14ac:dyDescent="0.25">
      <c r="R60585" s="15">
        <v>4</v>
      </c>
    </row>
    <row r="60586" spans="18:18" x14ac:dyDescent="0.25">
      <c r="R60586" s="15">
        <v>4</v>
      </c>
    </row>
    <row r="60587" spans="18:18" x14ac:dyDescent="0.25">
      <c r="R60587" s="15">
        <v>4</v>
      </c>
    </row>
    <row r="60588" spans="18:18" x14ac:dyDescent="0.25">
      <c r="R60588" s="15">
        <v>4</v>
      </c>
    </row>
    <row r="60589" spans="18:18" x14ac:dyDescent="0.25">
      <c r="R60589" s="15">
        <v>4</v>
      </c>
    </row>
    <row r="60590" spans="18:18" x14ac:dyDescent="0.25">
      <c r="R60590" s="15">
        <v>4</v>
      </c>
    </row>
    <row r="60591" spans="18:18" x14ac:dyDescent="0.25">
      <c r="R60591" s="15">
        <v>4</v>
      </c>
    </row>
    <row r="60592" spans="18:18" x14ac:dyDescent="0.25">
      <c r="R60592" s="15">
        <v>4</v>
      </c>
    </row>
    <row r="60593" spans="18:18" x14ac:dyDescent="0.25">
      <c r="R60593" s="15">
        <v>4</v>
      </c>
    </row>
    <row r="60594" spans="18:18" x14ac:dyDescent="0.25">
      <c r="R60594" s="15">
        <v>4</v>
      </c>
    </row>
    <row r="60595" spans="18:18" x14ac:dyDescent="0.25">
      <c r="R60595" s="15">
        <v>4</v>
      </c>
    </row>
    <row r="60596" spans="18:18" x14ac:dyDescent="0.25">
      <c r="R60596" s="15">
        <v>4</v>
      </c>
    </row>
    <row r="60597" spans="18:18" x14ac:dyDescent="0.25">
      <c r="R60597" s="15">
        <v>4</v>
      </c>
    </row>
    <row r="60598" spans="18:18" x14ac:dyDescent="0.25">
      <c r="R60598" s="15">
        <v>4</v>
      </c>
    </row>
    <row r="60599" spans="18:18" x14ac:dyDescent="0.25">
      <c r="R60599" s="15">
        <v>4</v>
      </c>
    </row>
    <row r="60600" spans="18:18" x14ac:dyDescent="0.25">
      <c r="R60600" s="15">
        <v>4</v>
      </c>
    </row>
    <row r="60601" spans="18:18" x14ac:dyDescent="0.25">
      <c r="R60601" s="15">
        <v>4</v>
      </c>
    </row>
    <row r="60602" spans="18:18" x14ac:dyDescent="0.25">
      <c r="R60602" s="15">
        <v>4</v>
      </c>
    </row>
    <row r="60603" spans="18:18" x14ac:dyDescent="0.25">
      <c r="R60603" s="15">
        <v>4</v>
      </c>
    </row>
    <row r="60604" spans="18:18" x14ac:dyDescent="0.25">
      <c r="R60604" s="15">
        <v>4</v>
      </c>
    </row>
    <row r="60605" spans="18:18" x14ac:dyDescent="0.25">
      <c r="R60605" s="15">
        <v>4</v>
      </c>
    </row>
    <row r="60606" spans="18:18" x14ac:dyDescent="0.25">
      <c r="R60606" s="15">
        <v>4</v>
      </c>
    </row>
    <row r="60607" spans="18:18" x14ac:dyDescent="0.25">
      <c r="R60607" s="15">
        <v>4</v>
      </c>
    </row>
    <row r="60608" spans="18:18" x14ac:dyDescent="0.25">
      <c r="R60608" s="15">
        <v>4</v>
      </c>
    </row>
    <row r="60609" spans="18:18" x14ac:dyDescent="0.25">
      <c r="R60609" s="15">
        <v>4</v>
      </c>
    </row>
    <row r="60610" spans="18:18" x14ac:dyDescent="0.25">
      <c r="R60610" s="15">
        <v>4</v>
      </c>
    </row>
    <row r="60611" spans="18:18" x14ac:dyDescent="0.25">
      <c r="R60611" s="15">
        <v>4</v>
      </c>
    </row>
    <row r="60612" spans="18:18" x14ac:dyDescent="0.25">
      <c r="R60612" s="15">
        <v>4</v>
      </c>
    </row>
    <row r="60613" spans="18:18" x14ac:dyDescent="0.25">
      <c r="R60613" s="15">
        <v>4</v>
      </c>
    </row>
    <row r="60614" spans="18:18" x14ac:dyDescent="0.25">
      <c r="R60614" s="15">
        <v>2</v>
      </c>
    </row>
    <row r="60615" spans="18:18" x14ac:dyDescent="0.25">
      <c r="R60615" s="15">
        <v>2</v>
      </c>
    </row>
    <row r="60616" spans="18:18" x14ac:dyDescent="0.25">
      <c r="R60616" s="15">
        <v>2</v>
      </c>
    </row>
    <row r="60617" spans="18:18" x14ac:dyDescent="0.25">
      <c r="R60617" s="15">
        <v>2</v>
      </c>
    </row>
    <row r="60618" spans="18:18" x14ac:dyDescent="0.25">
      <c r="R60618" s="15">
        <v>2</v>
      </c>
    </row>
    <row r="60619" spans="18:18" x14ac:dyDescent="0.25">
      <c r="R60619" s="15">
        <v>2</v>
      </c>
    </row>
    <row r="60620" spans="18:18" x14ac:dyDescent="0.25">
      <c r="R60620" s="15">
        <v>2</v>
      </c>
    </row>
    <row r="60621" spans="18:18" x14ac:dyDescent="0.25">
      <c r="R60621" s="15">
        <v>2</v>
      </c>
    </row>
    <row r="60622" spans="18:18" x14ac:dyDescent="0.25">
      <c r="R60622" s="15">
        <v>2</v>
      </c>
    </row>
    <row r="60623" spans="18:18" x14ac:dyDescent="0.25">
      <c r="R60623" s="15">
        <v>2</v>
      </c>
    </row>
    <row r="60624" spans="18:18" x14ac:dyDescent="0.25">
      <c r="R60624" s="15">
        <v>2</v>
      </c>
    </row>
    <row r="60625" spans="18:18" x14ac:dyDescent="0.25">
      <c r="R60625" s="15">
        <v>2</v>
      </c>
    </row>
    <row r="60626" spans="18:18" x14ac:dyDescent="0.25">
      <c r="R60626" s="15">
        <v>4</v>
      </c>
    </row>
    <row r="60627" spans="18:18" x14ac:dyDescent="0.25">
      <c r="R60627" s="15">
        <v>4</v>
      </c>
    </row>
    <row r="60628" spans="18:18" x14ac:dyDescent="0.25">
      <c r="R60628" s="15">
        <v>4</v>
      </c>
    </row>
    <row r="60629" spans="18:18" x14ac:dyDescent="0.25">
      <c r="R60629" s="15">
        <v>4</v>
      </c>
    </row>
    <row r="60630" spans="18:18" x14ac:dyDescent="0.25">
      <c r="R60630" s="15">
        <v>4</v>
      </c>
    </row>
    <row r="60631" spans="18:18" x14ac:dyDescent="0.25">
      <c r="R60631" s="15">
        <v>4</v>
      </c>
    </row>
    <row r="60632" spans="18:18" x14ac:dyDescent="0.25">
      <c r="R60632" s="15">
        <v>4</v>
      </c>
    </row>
    <row r="60633" spans="18:18" x14ac:dyDescent="0.25">
      <c r="R60633" s="15">
        <v>4</v>
      </c>
    </row>
    <row r="60634" spans="18:18" x14ac:dyDescent="0.25">
      <c r="R60634" s="15">
        <v>4</v>
      </c>
    </row>
    <row r="60635" spans="18:18" x14ac:dyDescent="0.25">
      <c r="R60635" s="15">
        <v>4</v>
      </c>
    </row>
    <row r="60636" spans="18:18" x14ac:dyDescent="0.25">
      <c r="R60636" s="15">
        <v>4</v>
      </c>
    </row>
    <row r="60637" spans="18:18" x14ac:dyDescent="0.25">
      <c r="R60637" s="15">
        <v>4</v>
      </c>
    </row>
    <row r="60638" spans="18:18" x14ac:dyDescent="0.25">
      <c r="R60638" s="15">
        <v>1</v>
      </c>
    </row>
    <row r="60639" spans="18:18" x14ac:dyDescent="0.25">
      <c r="R60639" s="15">
        <v>1</v>
      </c>
    </row>
    <row r="60640" spans="18:18" x14ac:dyDescent="0.25">
      <c r="R60640" s="15">
        <v>1</v>
      </c>
    </row>
    <row r="60641" spans="18:18" x14ac:dyDescent="0.25">
      <c r="R60641" s="15">
        <v>1</v>
      </c>
    </row>
    <row r="60642" spans="18:18" x14ac:dyDescent="0.25">
      <c r="R60642" s="15">
        <v>1</v>
      </c>
    </row>
    <row r="60643" spans="18:18" x14ac:dyDescent="0.25">
      <c r="R60643" s="15">
        <v>1</v>
      </c>
    </row>
    <row r="60644" spans="18:18" x14ac:dyDescent="0.25">
      <c r="R60644" s="15">
        <v>1</v>
      </c>
    </row>
    <row r="60645" spans="18:18" x14ac:dyDescent="0.25">
      <c r="R60645" s="15">
        <v>1</v>
      </c>
    </row>
    <row r="60646" spans="18:18" x14ac:dyDescent="0.25">
      <c r="R60646" s="15">
        <v>1</v>
      </c>
    </row>
    <row r="60647" spans="18:18" x14ac:dyDescent="0.25">
      <c r="R60647" s="15">
        <v>1</v>
      </c>
    </row>
    <row r="60648" spans="18:18" x14ac:dyDescent="0.25">
      <c r="R60648" s="15">
        <v>1</v>
      </c>
    </row>
    <row r="60649" spans="18:18" x14ac:dyDescent="0.25">
      <c r="R60649" s="15">
        <v>1</v>
      </c>
    </row>
    <row r="60650" spans="18:18" x14ac:dyDescent="0.25">
      <c r="R60650" s="15">
        <v>1</v>
      </c>
    </row>
    <row r="60651" spans="18:18" x14ac:dyDescent="0.25">
      <c r="R60651" s="15">
        <v>1</v>
      </c>
    </row>
    <row r="60652" spans="18:18" x14ac:dyDescent="0.25">
      <c r="R60652" s="15">
        <v>1</v>
      </c>
    </row>
    <row r="60653" spans="18:18" x14ac:dyDescent="0.25">
      <c r="R60653" s="15">
        <v>1</v>
      </c>
    </row>
    <row r="60654" spans="18:18" x14ac:dyDescent="0.25">
      <c r="R60654" s="15">
        <v>1</v>
      </c>
    </row>
    <row r="60655" spans="18:18" x14ac:dyDescent="0.25">
      <c r="R60655" s="15">
        <v>1</v>
      </c>
    </row>
    <row r="60656" spans="18:18" x14ac:dyDescent="0.25">
      <c r="R60656" s="15">
        <v>1</v>
      </c>
    </row>
    <row r="60657" spans="18:18" x14ac:dyDescent="0.25">
      <c r="R60657" s="15">
        <v>1</v>
      </c>
    </row>
    <row r="60658" spans="18:18" x14ac:dyDescent="0.25">
      <c r="R60658" s="15">
        <v>1</v>
      </c>
    </row>
    <row r="60659" spans="18:18" x14ac:dyDescent="0.25">
      <c r="R60659" s="15">
        <v>1</v>
      </c>
    </row>
    <row r="60660" spans="18:18" x14ac:dyDescent="0.25">
      <c r="R60660" s="15">
        <v>1</v>
      </c>
    </row>
    <row r="60661" spans="18:18" x14ac:dyDescent="0.25">
      <c r="R60661" s="15">
        <v>1</v>
      </c>
    </row>
    <row r="60662" spans="18:18" x14ac:dyDescent="0.25">
      <c r="R60662" s="15">
        <v>1</v>
      </c>
    </row>
    <row r="60663" spans="18:18" x14ac:dyDescent="0.25">
      <c r="R60663" s="15">
        <v>1</v>
      </c>
    </row>
    <row r="60664" spans="18:18" x14ac:dyDescent="0.25">
      <c r="R60664" s="15">
        <v>1</v>
      </c>
    </row>
    <row r="60665" spans="18:18" x14ac:dyDescent="0.25">
      <c r="R60665" s="15">
        <v>1</v>
      </c>
    </row>
    <row r="60666" spans="18:18" x14ac:dyDescent="0.25">
      <c r="R60666" s="15">
        <v>1</v>
      </c>
    </row>
    <row r="60667" spans="18:18" x14ac:dyDescent="0.25">
      <c r="R60667" s="15">
        <v>1</v>
      </c>
    </row>
    <row r="60668" spans="18:18" x14ac:dyDescent="0.25">
      <c r="R60668" s="15">
        <v>1</v>
      </c>
    </row>
    <row r="60669" spans="18:18" x14ac:dyDescent="0.25">
      <c r="R60669" s="15">
        <v>1</v>
      </c>
    </row>
    <row r="60670" spans="18:18" x14ac:dyDescent="0.25">
      <c r="R60670" s="15">
        <v>1</v>
      </c>
    </row>
    <row r="60671" spans="18:18" x14ac:dyDescent="0.25">
      <c r="R60671" s="15">
        <v>1</v>
      </c>
    </row>
    <row r="60672" spans="18:18" x14ac:dyDescent="0.25">
      <c r="R60672" s="15">
        <v>1</v>
      </c>
    </row>
    <row r="60673" spans="18:18" x14ac:dyDescent="0.25">
      <c r="R60673" s="15">
        <v>1</v>
      </c>
    </row>
    <row r="60674" spans="18:18" x14ac:dyDescent="0.25">
      <c r="R60674" s="15">
        <v>1</v>
      </c>
    </row>
    <row r="60675" spans="18:18" x14ac:dyDescent="0.25">
      <c r="R60675" s="15">
        <v>1</v>
      </c>
    </row>
    <row r="60676" spans="18:18" x14ac:dyDescent="0.25">
      <c r="R60676" s="15">
        <v>1</v>
      </c>
    </row>
    <row r="60677" spans="18:18" x14ac:dyDescent="0.25">
      <c r="R60677" s="15">
        <v>1</v>
      </c>
    </row>
    <row r="60678" spans="18:18" x14ac:dyDescent="0.25">
      <c r="R60678" s="15">
        <v>1</v>
      </c>
    </row>
    <row r="60679" spans="18:18" x14ac:dyDescent="0.25">
      <c r="R60679" s="15">
        <v>1</v>
      </c>
    </row>
    <row r="60680" spans="18:18" x14ac:dyDescent="0.25">
      <c r="R60680" s="15">
        <v>1</v>
      </c>
    </row>
    <row r="60681" spans="18:18" x14ac:dyDescent="0.25">
      <c r="R60681" s="15">
        <v>1</v>
      </c>
    </row>
    <row r="60682" spans="18:18" x14ac:dyDescent="0.25">
      <c r="R60682" s="15">
        <v>1</v>
      </c>
    </row>
    <row r="60683" spans="18:18" x14ac:dyDescent="0.25">
      <c r="R60683" s="15">
        <v>1</v>
      </c>
    </row>
    <row r="60684" spans="18:18" x14ac:dyDescent="0.25">
      <c r="R60684" s="15">
        <v>5</v>
      </c>
    </row>
    <row r="60685" spans="18:18" x14ac:dyDescent="0.25">
      <c r="R60685" s="15">
        <v>5</v>
      </c>
    </row>
    <row r="60686" spans="18:18" x14ac:dyDescent="0.25">
      <c r="R60686" s="15">
        <v>5</v>
      </c>
    </row>
    <row r="60687" spans="18:18" x14ac:dyDescent="0.25">
      <c r="R60687" s="15">
        <v>5</v>
      </c>
    </row>
    <row r="60688" spans="18:18" x14ac:dyDescent="0.25">
      <c r="R60688" s="15">
        <v>5</v>
      </c>
    </row>
    <row r="60689" spans="18:18" x14ac:dyDescent="0.25">
      <c r="R60689" s="15">
        <v>5</v>
      </c>
    </row>
    <row r="60690" spans="18:18" x14ac:dyDescent="0.25">
      <c r="R60690" s="15">
        <v>5</v>
      </c>
    </row>
    <row r="60691" spans="18:18" x14ac:dyDescent="0.25">
      <c r="R60691" s="15">
        <v>5</v>
      </c>
    </row>
    <row r="60692" spans="18:18" x14ac:dyDescent="0.25">
      <c r="R60692" s="15">
        <v>5</v>
      </c>
    </row>
    <row r="60693" spans="18:18" x14ac:dyDescent="0.25">
      <c r="R60693" s="15">
        <v>5</v>
      </c>
    </row>
    <row r="60694" spans="18:18" x14ac:dyDescent="0.25">
      <c r="R60694" s="15">
        <v>5</v>
      </c>
    </row>
    <row r="60695" spans="18:18" x14ac:dyDescent="0.25">
      <c r="R60695" s="15">
        <v>5</v>
      </c>
    </row>
    <row r="60696" spans="18:18" x14ac:dyDescent="0.25">
      <c r="R60696" s="15">
        <v>5</v>
      </c>
    </row>
    <row r="60697" spans="18:18" x14ac:dyDescent="0.25">
      <c r="R60697" s="15">
        <v>5</v>
      </c>
    </row>
    <row r="60698" spans="18:18" x14ac:dyDescent="0.25">
      <c r="R60698" s="15">
        <v>5</v>
      </c>
    </row>
    <row r="60699" spans="18:18" x14ac:dyDescent="0.25">
      <c r="R60699" s="15">
        <v>5</v>
      </c>
    </row>
    <row r="60700" spans="18:18" x14ac:dyDescent="0.25">
      <c r="R60700" s="15">
        <v>5</v>
      </c>
    </row>
    <row r="60701" spans="18:18" x14ac:dyDescent="0.25">
      <c r="R60701" s="15">
        <v>5</v>
      </c>
    </row>
    <row r="60702" spans="18:18" x14ac:dyDescent="0.25">
      <c r="R60702" s="15">
        <v>5</v>
      </c>
    </row>
    <row r="60703" spans="18:18" x14ac:dyDescent="0.25">
      <c r="R60703" s="15">
        <v>5</v>
      </c>
    </row>
    <row r="60704" spans="18:18" x14ac:dyDescent="0.25">
      <c r="R60704" s="15">
        <v>5</v>
      </c>
    </row>
    <row r="60705" spans="18:18" x14ac:dyDescent="0.25">
      <c r="R60705" s="15">
        <v>5</v>
      </c>
    </row>
    <row r="60706" spans="18:18" x14ac:dyDescent="0.25">
      <c r="R60706" s="15">
        <v>5</v>
      </c>
    </row>
    <row r="60707" spans="18:18" x14ac:dyDescent="0.25">
      <c r="R60707" s="15">
        <v>5</v>
      </c>
    </row>
    <row r="60708" spans="18:18" x14ac:dyDescent="0.25">
      <c r="R60708" s="15">
        <v>5</v>
      </c>
    </row>
    <row r="60709" spans="18:18" x14ac:dyDescent="0.25">
      <c r="R60709" s="15">
        <v>5</v>
      </c>
    </row>
    <row r="60710" spans="18:18" x14ac:dyDescent="0.25">
      <c r="R60710" s="15">
        <v>5</v>
      </c>
    </row>
    <row r="60711" spans="18:18" x14ac:dyDescent="0.25">
      <c r="R60711" s="15">
        <v>5</v>
      </c>
    </row>
    <row r="60712" spans="18:18" x14ac:dyDescent="0.25">
      <c r="R60712" s="15">
        <v>5</v>
      </c>
    </row>
    <row r="60713" spans="18:18" x14ac:dyDescent="0.25">
      <c r="R60713" s="15">
        <v>5</v>
      </c>
    </row>
    <row r="60714" spans="18:18" x14ac:dyDescent="0.25">
      <c r="R60714" s="15">
        <v>5</v>
      </c>
    </row>
    <row r="60715" spans="18:18" x14ac:dyDescent="0.25">
      <c r="R60715" s="15">
        <v>5</v>
      </c>
    </row>
    <row r="60716" spans="18:18" x14ac:dyDescent="0.25">
      <c r="R60716" s="15">
        <v>5</v>
      </c>
    </row>
    <row r="60717" spans="18:18" x14ac:dyDescent="0.25">
      <c r="R60717" s="15">
        <v>5</v>
      </c>
    </row>
    <row r="60718" spans="18:18" x14ac:dyDescent="0.25">
      <c r="R60718" s="15">
        <v>5</v>
      </c>
    </row>
    <row r="60719" spans="18:18" x14ac:dyDescent="0.25">
      <c r="R60719" s="15">
        <v>5</v>
      </c>
    </row>
    <row r="60720" spans="18:18" x14ac:dyDescent="0.25">
      <c r="R60720" s="15">
        <v>5</v>
      </c>
    </row>
    <row r="60721" spans="18:18" x14ac:dyDescent="0.25">
      <c r="R60721" s="15">
        <v>5</v>
      </c>
    </row>
    <row r="60722" spans="18:18" x14ac:dyDescent="0.25">
      <c r="R60722" s="15">
        <v>5</v>
      </c>
    </row>
    <row r="60723" spans="18:18" x14ac:dyDescent="0.25">
      <c r="R60723" s="15">
        <v>5</v>
      </c>
    </row>
    <row r="60724" spans="18:18" x14ac:dyDescent="0.25">
      <c r="R60724" s="15">
        <v>5</v>
      </c>
    </row>
    <row r="60725" spans="18:18" x14ac:dyDescent="0.25">
      <c r="R60725" s="15">
        <v>5</v>
      </c>
    </row>
    <row r="60726" spans="18:18" x14ac:dyDescent="0.25">
      <c r="R60726" s="15">
        <v>5</v>
      </c>
    </row>
    <row r="60727" spans="18:18" x14ac:dyDescent="0.25">
      <c r="R60727" s="15">
        <v>5</v>
      </c>
    </row>
    <row r="60728" spans="18:18" x14ac:dyDescent="0.25">
      <c r="R60728" s="15">
        <v>5</v>
      </c>
    </row>
    <row r="60729" spans="18:18" x14ac:dyDescent="0.25">
      <c r="R60729" s="15">
        <v>5</v>
      </c>
    </row>
    <row r="60730" spans="18:18" x14ac:dyDescent="0.25">
      <c r="R60730" s="15">
        <v>5</v>
      </c>
    </row>
    <row r="60731" spans="18:18" x14ac:dyDescent="0.25">
      <c r="R60731" s="15">
        <v>5</v>
      </c>
    </row>
    <row r="60732" spans="18:18" x14ac:dyDescent="0.25">
      <c r="R60732" s="15">
        <v>5</v>
      </c>
    </row>
    <row r="60733" spans="18:18" x14ac:dyDescent="0.25">
      <c r="R60733" s="15">
        <v>5</v>
      </c>
    </row>
    <row r="60734" spans="18:18" x14ac:dyDescent="0.25">
      <c r="R60734" s="15">
        <v>5</v>
      </c>
    </row>
    <row r="60735" spans="18:18" x14ac:dyDescent="0.25">
      <c r="R60735" s="15">
        <v>5</v>
      </c>
    </row>
    <row r="60736" spans="18:18" x14ac:dyDescent="0.25">
      <c r="R60736" s="15">
        <v>5</v>
      </c>
    </row>
    <row r="60737" spans="18:18" x14ac:dyDescent="0.25">
      <c r="R60737" s="15">
        <v>5</v>
      </c>
    </row>
    <row r="60738" spans="18:18" x14ac:dyDescent="0.25">
      <c r="R60738" s="15">
        <v>5</v>
      </c>
    </row>
    <row r="60739" spans="18:18" x14ac:dyDescent="0.25">
      <c r="R60739" s="15">
        <v>5</v>
      </c>
    </row>
    <row r="60740" spans="18:18" x14ac:dyDescent="0.25">
      <c r="R60740" s="15">
        <v>5</v>
      </c>
    </row>
    <row r="60741" spans="18:18" x14ac:dyDescent="0.25">
      <c r="R60741" s="15">
        <v>5</v>
      </c>
    </row>
    <row r="60742" spans="18:18" x14ac:dyDescent="0.25">
      <c r="R60742" s="15">
        <v>5</v>
      </c>
    </row>
    <row r="60743" spans="18:18" x14ac:dyDescent="0.25">
      <c r="R60743" s="15">
        <v>5</v>
      </c>
    </row>
    <row r="60744" spans="18:18" x14ac:dyDescent="0.25">
      <c r="R60744" s="15">
        <v>5</v>
      </c>
    </row>
    <row r="60745" spans="18:18" x14ac:dyDescent="0.25">
      <c r="R60745" s="15">
        <v>5</v>
      </c>
    </row>
    <row r="60746" spans="18:18" x14ac:dyDescent="0.25">
      <c r="R60746" s="15">
        <v>5</v>
      </c>
    </row>
    <row r="60747" spans="18:18" x14ac:dyDescent="0.25">
      <c r="R60747" s="15">
        <v>5</v>
      </c>
    </row>
    <row r="60748" spans="18:18" x14ac:dyDescent="0.25">
      <c r="R60748" s="15">
        <v>5</v>
      </c>
    </row>
    <row r="60749" spans="18:18" x14ac:dyDescent="0.25">
      <c r="R60749" s="15">
        <v>5</v>
      </c>
    </row>
    <row r="60750" spans="18:18" x14ac:dyDescent="0.25">
      <c r="R60750" s="15">
        <v>4</v>
      </c>
    </row>
    <row r="60751" spans="18:18" x14ac:dyDescent="0.25">
      <c r="R60751" s="15">
        <v>4</v>
      </c>
    </row>
    <row r="60752" spans="18:18" x14ac:dyDescent="0.25">
      <c r="R60752" s="15">
        <v>4</v>
      </c>
    </row>
    <row r="60753" spans="18:18" x14ac:dyDescent="0.25">
      <c r="R60753" s="15">
        <v>4</v>
      </c>
    </row>
    <row r="60754" spans="18:18" x14ac:dyDescent="0.25">
      <c r="R60754" s="15">
        <v>4</v>
      </c>
    </row>
    <row r="60755" spans="18:18" x14ac:dyDescent="0.25">
      <c r="R60755" s="15">
        <v>4</v>
      </c>
    </row>
    <row r="60756" spans="18:18" x14ac:dyDescent="0.25">
      <c r="R60756" s="15">
        <v>4</v>
      </c>
    </row>
    <row r="60757" spans="18:18" x14ac:dyDescent="0.25">
      <c r="R60757" s="15">
        <v>4</v>
      </c>
    </row>
    <row r="60758" spans="18:18" x14ac:dyDescent="0.25">
      <c r="R60758" s="15">
        <v>4</v>
      </c>
    </row>
    <row r="60759" spans="18:18" x14ac:dyDescent="0.25">
      <c r="R60759" s="15">
        <v>4</v>
      </c>
    </row>
    <row r="60760" spans="18:18" x14ac:dyDescent="0.25">
      <c r="R60760" s="15">
        <v>4</v>
      </c>
    </row>
    <row r="60761" spans="18:18" x14ac:dyDescent="0.25">
      <c r="R60761" s="15">
        <v>4</v>
      </c>
    </row>
    <row r="60762" spans="18:18" x14ac:dyDescent="0.25">
      <c r="R60762" s="15">
        <v>4</v>
      </c>
    </row>
    <row r="60763" spans="18:18" x14ac:dyDescent="0.25">
      <c r="R60763" s="15">
        <v>4</v>
      </c>
    </row>
    <row r="60764" spans="18:18" x14ac:dyDescent="0.25">
      <c r="R60764" s="15">
        <v>4</v>
      </c>
    </row>
    <row r="60765" spans="18:18" x14ac:dyDescent="0.25">
      <c r="R60765" s="15">
        <v>4</v>
      </c>
    </row>
    <row r="60766" spans="18:18" x14ac:dyDescent="0.25">
      <c r="R60766" s="15">
        <v>4</v>
      </c>
    </row>
    <row r="60767" spans="18:18" x14ac:dyDescent="0.25">
      <c r="R60767" s="15">
        <v>4</v>
      </c>
    </row>
    <row r="60768" spans="18:18" x14ac:dyDescent="0.25">
      <c r="R60768" s="15">
        <v>4</v>
      </c>
    </row>
    <row r="60769" spans="18:18" x14ac:dyDescent="0.25">
      <c r="R60769" s="15">
        <v>4</v>
      </c>
    </row>
    <row r="60770" spans="18:18" x14ac:dyDescent="0.25">
      <c r="R60770" s="15">
        <v>4</v>
      </c>
    </row>
    <row r="60771" spans="18:18" x14ac:dyDescent="0.25">
      <c r="R60771" s="15">
        <v>4</v>
      </c>
    </row>
    <row r="60772" spans="18:18" x14ac:dyDescent="0.25">
      <c r="R60772" s="15">
        <v>4</v>
      </c>
    </row>
    <row r="60773" spans="18:18" x14ac:dyDescent="0.25">
      <c r="R60773" s="15">
        <v>4</v>
      </c>
    </row>
    <row r="60774" spans="18:18" x14ac:dyDescent="0.25">
      <c r="R60774" s="15">
        <v>4</v>
      </c>
    </row>
    <row r="60775" spans="18:18" x14ac:dyDescent="0.25">
      <c r="R60775" s="15">
        <v>4</v>
      </c>
    </row>
    <row r="60776" spans="18:18" x14ac:dyDescent="0.25">
      <c r="R60776" s="15">
        <v>4</v>
      </c>
    </row>
    <row r="60777" spans="18:18" x14ac:dyDescent="0.25">
      <c r="R60777" s="15">
        <v>4</v>
      </c>
    </row>
    <row r="60778" spans="18:18" x14ac:dyDescent="0.25">
      <c r="R60778" s="15">
        <v>4</v>
      </c>
    </row>
    <row r="60779" spans="18:18" x14ac:dyDescent="0.25">
      <c r="R60779" s="15">
        <v>4</v>
      </c>
    </row>
    <row r="60780" spans="18:18" x14ac:dyDescent="0.25">
      <c r="R60780" s="15">
        <v>4</v>
      </c>
    </row>
    <row r="60781" spans="18:18" x14ac:dyDescent="0.25">
      <c r="R60781" s="15">
        <v>4</v>
      </c>
    </row>
    <row r="60782" spans="18:18" x14ac:dyDescent="0.25">
      <c r="R60782" s="15">
        <v>4</v>
      </c>
    </row>
    <row r="60783" spans="18:18" x14ac:dyDescent="0.25">
      <c r="R60783" s="15">
        <v>4</v>
      </c>
    </row>
    <row r="60784" spans="18:18" x14ac:dyDescent="0.25">
      <c r="R60784" s="15">
        <v>4</v>
      </c>
    </row>
    <row r="60785" spans="18:18" x14ac:dyDescent="0.25">
      <c r="R60785" s="15">
        <v>4</v>
      </c>
    </row>
    <row r="60786" spans="18:18" x14ac:dyDescent="0.25">
      <c r="R60786" s="15">
        <v>4</v>
      </c>
    </row>
    <row r="60787" spans="18:18" x14ac:dyDescent="0.25">
      <c r="R60787" s="15">
        <v>4</v>
      </c>
    </row>
    <row r="60788" spans="18:18" x14ac:dyDescent="0.25">
      <c r="R60788" s="15">
        <v>4</v>
      </c>
    </row>
    <row r="60789" spans="18:18" x14ac:dyDescent="0.25">
      <c r="R60789" s="15">
        <v>4</v>
      </c>
    </row>
    <row r="60790" spans="18:18" x14ac:dyDescent="0.25">
      <c r="R60790" s="15">
        <v>4</v>
      </c>
    </row>
    <row r="60791" spans="18:18" x14ac:dyDescent="0.25">
      <c r="R60791" s="15">
        <v>4</v>
      </c>
    </row>
    <row r="60792" spans="18:18" x14ac:dyDescent="0.25">
      <c r="R60792" s="15">
        <v>4</v>
      </c>
    </row>
    <row r="60793" spans="18:18" x14ac:dyDescent="0.25">
      <c r="R60793" s="15">
        <v>4</v>
      </c>
    </row>
    <row r="60794" spans="18:18" x14ac:dyDescent="0.25">
      <c r="R60794" s="15">
        <v>4</v>
      </c>
    </row>
    <row r="60795" spans="18:18" x14ac:dyDescent="0.25">
      <c r="R60795" s="15">
        <v>4</v>
      </c>
    </row>
    <row r="60796" spans="18:18" x14ac:dyDescent="0.25">
      <c r="R60796" s="15">
        <v>5</v>
      </c>
    </row>
    <row r="60797" spans="18:18" x14ac:dyDescent="0.25">
      <c r="R60797" s="15">
        <v>5</v>
      </c>
    </row>
    <row r="60798" spans="18:18" x14ac:dyDescent="0.25">
      <c r="R60798" s="15">
        <v>5</v>
      </c>
    </row>
    <row r="60799" spans="18:18" x14ac:dyDescent="0.25">
      <c r="R60799" s="15">
        <v>5</v>
      </c>
    </row>
    <row r="60800" spans="18:18" x14ac:dyDescent="0.25">
      <c r="R60800" s="15">
        <v>5</v>
      </c>
    </row>
    <row r="60801" spans="18:18" x14ac:dyDescent="0.25">
      <c r="R60801" s="15">
        <v>5</v>
      </c>
    </row>
    <row r="60802" spans="18:18" x14ac:dyDescent="0.25">
      <c r="R60802" s="15">
        <v>5</v>
      </c>
    </row>
    <row r="60803" spans="18:18" x14ac:dyDescent="0.25">
      <c r="R60803" s="15">
        <v>5</v>
      </c>
    </row>
    <row r="60804" spans="18:18" x14ac:dyDescent="0.25">
      <c r="R60804" s="15">
        <v>5</v>
      </c>
    </row>
    <row r="60805" spans="18:18" x14ac:dyDescent="0.25">
      <c r="R60805" s="15">
        <v>5</v>
      </c>
    </row>
    <row r="60806" spans="18:18" x14ac:dyDescent="0.25">
      <c r="R60806" s="15">
        <v>5</v>
      </c>
    </row>
    <row r="60807" spans="18:18" x14ac:dyDescent="0.25">
      <c r="R60807" s="15">
        <v>5</v>
      </c>
    </row>
    <row r="60808" spans="18:18" x14ac:dyDescent="0.25">
      <c r="R60808" s="15">
        <v>5</v>
      </c>
    </row>
    <row r="60809" spans="18:18" x14ac:dyDescent="0.25">
      <c r="R60809" s="15">
        <v>5</v>
      </c>
    </row>
    <row r="60810" spans="18:18" x14ac:dyDescent="0.25">
      <c r="R60810" s="15">
        <v>5</v>
      </c>
    </row>
    <row r="60811" spans="18:18" x14ac:dyDescent="0.25">
      <c r="R60811" s="15">
        <v>5</v>
      </c>
    </row>
    <row r="60812" spans="18:18" x14ac:dyDescent="0.25">
      <c r="R60812" s="15">
        <v>5</v>
      </c>
    </row>
    <row r="60813" spans="18:18" x14ac:dyDescent="0.25">
      <c r="R60813" s="15">
        <v>5</v>
      </c>
    </row>
    <row r="60814" spans="18:18" x14ac:dyDescent="0.25">
      <c r="R60814" s="15">
        <v>5</v>
      </c>
    </row>
    <row r="60815" spans="18:18" x14ac:dyDescent="0.25">
      <c r="R60815" s="15">
        <v>5</v>
      </c>
    </row>
    <row r="60816" spans="18:18" x14ac:dyDescent="0.25">
      <c r="R60816" s="15">
        <v>5</v>
      </c>
    </row>
    <row r="60817" spans="18:18" x14ac:dyDescent="0.25">
      <c r="R60817" s="15">
        <v>5</v>
      </c>
    </row>
    <row r="60818" spans="18:18" x14ac:dyDescent="0.25">
      <c r="R60818" s="15">
        <v>5</v>
      </c>
    </row>
    <row r="60819" spans="18:18" x14ac:dyDescent="0.25">
      <c r="R60819" s="15">
        <v>5</v>
      </c>
    </row>
    <row r="60820" spans="18:18" x14ac:dyDescent="0.25">
      <c r="R60820" s="15">
        <v>5</v>
      </c>
    </row>
    <row r="60821" spans="18:18" x14ac:dyDescent="0.25">
      <c r="R60821" s="15">
        <v>5</v>
      </c>
    </row>
    <row r="60822" spans="18:18" x14ac:dyDescent="0.25">
      <c r="R60822" s="15">
        <v>5</v>
      </c>
    </row>
    <row r="60823" spans="18:18" x14ac:dyDescent="0.25">
      <c r="R60823" s="15">
        <v>5</v>
      </c>
    </row>
    <row r="60824" spans="18:18" x14ac:dyDescent="0.25">
      <c r="R60824" s="15">
        <v>5</v>
      </c>
    </row>
    <row r="60825" spans="18:18" x14ac:dyDescent="0.25">
      <c r="R60825" s="15">
        <v>5</v>
      </c>
    </row>
    <row r="60826" spans="18:18" x14ac:dyDescent="0.25">
      <c r="R60826" s="15">
        <v>5</v>
      </c>
    </row>
    <row r="60827" spans="18:18" x14ac:dyDescent="0.25">
      <c r="R60827" s="15">
        <v>5</v>
      </c>
    </row>
    <row r="60828" spans="18:18" x14ac:dyDescent="0.25">
      <c r="R60828" s="15">
        <v>5</v>
      </c>
    </row>
    <row r="60829" spans="18:18" x14ac:dyDescent="0.25">
      <c r="R60829" s="15">
        <v>5</v>
      </c>
    </row>
    <row r="60830" spans="18:18" x14ac:dyDescent="0.25">
      <c r="R60830" s="15">
        <v>5</v>
      </c>
    </row>
    <row r="60831" spans="18:18" x14ac:dyDescent="0.25">
      <c r="R60831" s="15">
        <v>5</v>
      </c>
    </row>
    <row r="60832" spans="18:18" x14ac:dyDescent="0.25">
      <c r="R60832" s="15">
        <v>5</v>
      </c>
    </row>
    <row r="60833" spans="18:18" x14ac:dyDescent="0.25">
      <c r="R60833" s="15">
        <v>5</v>
      </c>
    </row>
    <row r="60834" spans="18:18" x14ac:dyDescent="0.25">
      <c r="R60834" s="15">
        <v>5</v>
      </c>
    </row>
    <row r="60835" spans="18:18" x14ac:dyDescent="0.25">
      <c r="R60835" s="15">
        <v>5</v>
      </c>
    </row>
    <row r="60836" spans="18:18" x14ac:dyDescent="0.25">
      <c r="R60836" s="15">
        <v>5</v>
      </c>
    </row>
    <row r="60837" spans="18:18" x14ac:dyDescent="0.25">
      <c r="R60837" s="15">
        <v>5</v>
      </c>
    </row>
    <row r="60838" spans="18:18" x14ac:dyDescent="0.25">
      <c r="R60838" s="15">
        <v>5</v>
      </c>
    </row>
    <row r="60839" spans="18:18" x14ac:dyDescent="0.25">
      <c r="R60839" s="15">
        <v>5</v>
      </c>
    </row>
    <row r="60840" spans="18:18" x14ac:dyDescent="0.25">
      <c r="R60840" s="15">
        <v>5</v>
      </c>
    </row>
    <row r="60841" spans="18:18" x14ac:dyDescent="0.25">
      <c r="R60841" s="15">
        <v>5</v>
      </c>
    </row>
    <row r="60842" spans="18:18" x14ac:dyDescent="0.25">
      <c r="R60842" s="15">
        <v>5</v>
      </c>
    </row>
    <row r="60843" spans="18:18" x14ac:dyDescent="0.25">
      <c r="R60843" s="15">
        <v>5</v>
      </c>
    </row>
    <row r="60844" spans="18:18" x14ac:dyDescent="0.25">
      <c r="R60844" s="15">
        <v>5</v>
      </c>
    </row>
    <row r="60845" spans="18:18" x14ac:dyDescent="0.25">
      <c r="R60845" s="15">
        <v>5</v>
      </c>
    </row>
    <row r="60846" spans="18:18" x14ac:dyDescent="0.25">
      <c r="R60846" s="15">
        <v>5</v>
      </c>
    </row>
    <row r="60847" spans="18:18" x14ac:dyDescent="0.25">
      <c r="R60847" s="15">
        <v>5</v>
      </c>
    </row>
    <row r="60848" spans="18:18" x14ac:dyDescent="0.25">
      <c r="R60848" s="15">
        <v>5</v>
      </c>
    </row>
    <row r="60849" spans="18:18" x14ac:dyDescent="0.25">
      <c r="R60849" s="15">
        <v>5</v>
      </c>
    </row>
    <row r="60850" spans="18:18" x14ac:dyDescent="0.25">
      <c r="R60850" s="15">
        <v>5</v>
      </c>
    </row>
    <row r="60851" spans="18:18" x14ac:dyDescent="0.25">
      <c r="R60851" s="15">
        <v>5</v>
      </c>
    </row>
    <row r="60852" spans="18:18" x14ac:dyDescent="0.25">
      <c r="R60852" s="15">
        <v>5</v>
      </c>
    </row>
    <row r="60853" spans="18:18" x14ac:dyDescent="0.25">
      <c r="R60853" s="15">
        <v>5</v>
      </c>
    </row>
    <row r="60854" spans="18:18" x14ac:dyDescent="0.25">
      <c r="R60854" s="15">
        <v>5</v>
      </c>
    </row>
    <row r="60855" spans="18:18" x14ac:dyDescent="0.25">
      <c r="R60855" s="15">
        <v>5</v>
      </c>
    </row>
    <row r="60856" spans="18:18" x14ac:dyDescent="0.25">
      <c r="R60856" s="15">
        <v>5</v>
      </c>
    </row>
    <row r="60857" spans="18:18" x14ac:dyDescent="0.25">
      <c r="R60857" s="15">
        <v>5</v>
      </c>
    </row>
    <row r="60858" spans="18:18" x14ac:dyDescent="0.25">
      <c r="R60858" s="15">
        <v>5</v>
      </c>
    </row>
    <row r="60859" spans="18:18" x14ac:dyDescent="0.25">
      <c r="R60859" s="15">
        <v>5</v>
      </c>
    </row>
    <row r="60860" spans="18:18" x14ac:dyDescent="0.25">
      <c r="R60860" s="15">
        <v>5</v>
      </c>
    </row>
    <row r="60861" spans="18:18" x14ac:dyDescent="0.25">
      <c r="R60861" s="15">
        <v>5</v>
      </c>
    </row>
    <row r="60862" spans="18:18" x14ac:dyDescent="0.25">
      <c r="R60862" s="15">
        <v>5</v>
      </c>
    </row>
    <row r="60863" spans="18:18" x14ac:dyDescent="0.25">
      <c r="R60863" s="15">
        <v>5</v>
      </c>
    </row>
    <row r="60864" spans="18:18" x14ac:dyDescent="0.25">
      <c r="R60864" s="15">
        <v>5</v>
      </c>
    </row>
    <row r="60865" spans="18:18" x14ac:dyDescent="0.25">
      <c r="R60865" s="15">
        <v>4</v>
      </c>
    </row>
    <row r="60866" spans="18:18" x14ac:dyDescent="0.25">
      <c r="R60866" s="15">
        <v>4</v>
      </c>
    </row>
    <row r="60867" spans="18:18" x14ac:dyDescent="0.25">
      <c r="R60867" s="15">
        <v>4</v>
      </c>
    </row>
    <row r="60868" spans="18:18" x14ac:dyDescent="0.25">
      <c r="R60868" s="15">
        <v>4</v>
      </c>
    </row>
    <row r="60869" spans="18:18" x14ac:dyDescent="0.25">
      <c r="R60869" s="15">
        <v>4</v>
      </c>
    </row>
    <row r="60870" spans="18:18" x14ac:dyDescent="0.25">
      <c r="R60870" s="15">
        <v>4</v>
      </c>
    </row>
    <row r="60871" spans="18:18" x14ac:dyDescent="0.25">
      <c r="R60871" s="15">
        <v>4</v>
      </c>
    </row>
    <row r="60872" spans="18:18" x14ac:dyDescent="0.25">
      <c r="R60872" s="15">
        <v>4</v>
      </c>
    </row>
    <row r="60873" spans="18:18" x14ac:dyDescent="0.25">
      <c r="R60873" s="15">
        <v>4</v>
      </c>
    </row>
    <row r="60874" spans="18:18" x14ac:dyDescent="0.25">
      <c r="R60874" s="15">
        <v>4</v>
      </c>
    </row>
    <row r="60875" spans="18:18" x14ac:dyDescent="0.25">
      <c r="R60875" s="15">
        <v>4</v>
      </c>
    </row>
    <row r="60876" spans="18:18" x14ac:dyDescent="0.25">
      <c r="R60876" s="15">
        <v>4</v>
      </c>
    </row>
    <row r="60877" spans="18:18" x14ac:dyDescent="0.25">
      <c r="R60877" s="15">
        <v>4</v>
      </c>
    </row>
    <row r="60878" spans="18:18" x14ac:dyDescent="0.25">
      <c r="R60878" s="15">
        <v>4</v>
      </c>
    </row>
    <row r="60879" spans="18:18" x14ac:dyDescent="0.25">
      <c r="R60879" s="15">
        <v>4</v>
      </c>
    </row>
    <row r="60880" spans="18:18" x14ac:dyDescent="0.25">
      <c r="R60880" s="15">
        <v>4</v>
      </c>
    </row>
    <row r="60881" spans="18:18" x14ac:dyDescent="0.25">
      <c r="R60881" s="15">
        <v>4</v>
      </c>
    </row>
    <row r="60882" spans="18:18" x14ac:dyDescent="0.25">
      <c r="R60882" s="15">
        <v>1</v>
      </c>
    </row>
    <row r="60883" spans="18:18" x14ac:dyDescent="0.25">
      <c r="R60883" s="15">
        <v>1</v>
      </c>
    </row>
    <row r="60884" spans="18:18" x14ac:dyDescent="0.25">
      <c r="R60884" s="15">
        <v>1</v>
      </c>
    </row>
    <row r="60885" spans="18:18" x14ac:dyDescent="0.25">
      <c r="R60885" s="15">
        <v>1</v>
      </c>
    </row>
    <row r="60886" spans="18:18" x14ac:dyDescent="0.25">
      <c r="R60886" s="15">
        <v>1</v>
      </c>
    </row>
    <row r="60887" spans="18:18" x14ac:dyDescent="0.25">
      <c r="R60887" s="15">
        <v>1</v>
      </c>
    </row>
    <row r="60888" spans="18:18" x14ac:dyDescent="0.25">
      <c r="R60888" s="15">
        <v>1</v>
      </c>
    </row>
    <row r="60889" spans="18:18" x14ac:dyDescent="0.25">
      <c r="R60889" s="15">
        <v>1</v>
      </c>
    </row>
    <row r="60890" spans="18:18" x14ac:dyDescent="0.25">
      <c r="R60890" s="15">
        <v>1</v>
      </c>
    </row>
    <row r="60891" spans="18:18" x14ac:dyDescent="0.25">
      <c r="R60891" s="15">
        <v>1</v>
      </c>
    </row>
    <row r="60892" spans="18:18" x14ac:dyDescent="0.25">
      <c r="R60892" s="15">
        <v>1</v>
      </c>
    </row>
    <row r="60893" spans="18:18" x14ac:dyDescent="0.25">
      <c r="R60893" s="15">
        <v>1</v>
      </c>
    </row>
    <row r="60894" spans="18:18" x14ac:dyDescent="0.25">
      <c r="R60894" s="15">
        <v>1</v>
      </c>
    </row>
    <row r="60895" spans="18:18" x14ac:dyDescent="0.25">
      <c r="R60895" s="15">
        <v>1</v>
      </c>
    </row>
    <row r="60896" spans="18:18" x14ac:dyDescent="0.25">
      <c r="R60896" s="15">
        <v>1</v>
      </c>
    </row>
    <row r="60897" spans="18:18" x14ac:dyDescent="0.25">
      <c r="R60897" s="15">
        <v>1</v>
      </c>
    </row>
    <row r="60898" spans="18:18" x14ac:dyDescent="0.25">
      <c r="R60898" s="15">
        <v>1</v>
      </c>
    </row>
    <row r="60899" spans="18:18" x14ac:dyDescent="0.25">
      <c r="R60899" s="15">
        <v>1</v>
      </c>
    </row>
    <row r="60900" spans="18:18" x14ac:dyDescent="0.25">
      <c r="R60900" s="15">
        <v>1</v>
      </c>
    </row>
    <row r="60901" spans="18:18" x14ac:dyDescent="0.25">
      <c r="R60901" s="15">
        <v>1</v>
      </c>
    </row>
    <row r="60902" spans="18:18" x14ac:dyDescent="0.25">
      <c r="R60902" s="15">
        <v>1</v>
      </c>
    </row>
    <row r="60903" spans="18:18" x14ac:dyDescent="0.25">
      <c r="R60903" s="15">
        <v>1</v>
      </c>
    </row>
    <row r="60904" spans="18:18" x14ac:dyDescent="0.25">
      <c r="R60904" s="15">
        <v>1</v>
      </c>
    </row>
    <row r="60905" spans="18:18" x14ac:dyDescent="0.25">
      <c r="R60905" s="15">
        <v>1</v>
      </c>
    </row>
    <row r="60906" spans="18:18" x14ac:dyDescent="0.25">
      <c r="R60906" s="15">
        <v>1</v>
      </c>
    </row>
    <row r="60907" spans="18:18" x14ac:dyDescent="0.25">
      <c r="R60907" s="15">
        <v>1</v>
      </c>
    </row>
    <row r="60908" spans="18:18" x14ac:dyDescent="0.25">
      <c r="R60908" s="15">
        <v>1</v>
      </c>
    </row>
    <row r="60909" spans="18:18" x14ac:dyDescent="0.25">
      <c r="R60909" s="15">
        <v>1</v>
      </c>
    </row>
    <row r="60910" spans="18:18" x14ac:dyDescent="0.25">
      <c r="R60910" s="15">
        <v>1</v>
      </c>
    </row>
    <row r="60911" spans="18:18" x14ac:dyDescent="0.25">
      <c r="R60911" s="15">
        <v>1</v>
      </c>
    </row>
    <row r="60912" spans="18:18" x14ac:dyDescent="0.25">
      <c r="R60912" s="15">
        <v>1</v>
      </c>
    </row>
    <row r="60913" spans="18:18" x14ac:dyDescent="0.25">
      <c r="R60913" s="15">
        <v>1</v>
      </c>
    </row>
    <row r="60914" spans="18:18" x14ac:dyDescent="0.25">
      <c r="R60914" s="15">
        <v>1</v>
      </c>
    </row>
    <row r="60915" spans="18:18" x14ac:dyDescent="0.25">
      <c r="R60915" s="15">
        <v>1</v>
      </c>
    </row>
    <row r="60916" spans="18:18" x14ac:dyDescent="0.25">
      <c r="R60916" s="15">
        <v>1</v>
      </c>
    </row>
    <row r="60917" spans="18:18" x14ac:dyDescent="0.25">
      <c r="R60917" s="15">
        <v>1</v>
      </c>
    </row>
    <row r="60918" spans="18:18" x14ac:dyDescent="0.25">
      <c r="R60918" s="15">
        <v>1</v>
      </c>
    </row>
    <row r="60919" spans="18:18" x14ac:dyDescent="0.25">
      <c r="R60919" s="15">
        <v>1</v>
      </c>
    </row>
    <row r="60920" spans="18:18" x14ac:dyDescent="0.25">
      <c r="R60920" s="15">
        <v>1</v>
      </c>
    </row>
    <row r="60921" spans="18:18" x14ac:dyDescent="0.25">
      <c r="R60921" s="15">
        <v>1</v>
      </c>
    </row>
    <row r="60922" spans="18:18" x14ac:dyDescent="0.25">
      <c r="R60922" s="15">
        <v>1</v>
      </c>
    </row>
    <row r="60923" spans="18:18" x14ac:dyDescent="0.25">
      <c r="R60923" s="15">
        <v>1</v>
      </c>
    </row>
    <row r="60924" spans="18:18" x14ac:dyDescent="0.25">
      <c r="R60924" s="15">
        <v>1</v>
      </c>
    </row>
    <row r="60925" spans="18:18" x14ac:dyDescent="0.25">
      <c r="R60925" s="15">
        <v>1</v>
      </c>
    </row>
    <row r="60926" spans="18:18" x14ac:dyDescent="0.25">
      <c r="R60926" s="15">
        <v>1</v>
      </c>
    </row>
    <row r="60927" spans="18:18" x14ac:dyDescent="0.25">
      <c r="R60927" s="15">
        <v>1</v>
      </c>
    </row>
    <row r="60928" spans="18:18" x14ac:dyDescent="0.25">
      <c r="R60928" s="15">
        <v>1</v>
      </c>
    </row>
    <row r="60929" spans="18:18" x14ac:dyDescent="0.25">
      <c r="R60929" s="15">
        <v>1</v>
      </c>
    </row>
    <row r="60930" spans="18:18" x14ac:dyDescent="0.25">
      <c r="R60930" s="15">
        <v>1</v>
      </c>
    </row>
    <row r="60931" spans="18:18" x14ac:dyDescent="0.25">
      <c r="R60931" s="15">
        <v>1</v>
      </c>
    </row>
    <row r="60932" spans="18:18" x14ac:dyDescent="0.25">
      <c r="R60932" s="15">
        <v>1</v>
      </c>
    </row>
    <row r="60933" spans="18:18" x14ac:dyDescent="0.25">
      <c r="R60933" s="15">
        <v>1</v>
      </c>
    </row>
    <row r="60934" spans="18:18" x14ac:dyDescent="0.25">
      <c r="R60934" s="15">
        <v>1</v>
      </c>
    </row>
    <row r="60935" spans="18:18" x14ac:dyDescent="0.25">
      <c r="R60935" s="15">
        <v>1</v>
      </c>
    </row>
    <row r="60936" spans="18:18" x14ac:dyDescent="0.25">
      <c r="R60936" s="15">
        <v>1</v>
      </c>
    </row>
    <row r="60937" spans="18:18" x14ac:dyDescent="0.25">
      <c r="R60937" s="15">
        <v>1</v>
      </c>
    </row>
    <row r="60938" spans="18:18" x14ac:dyDescent="0.25">
      <c r="R60938" s="15">
        <v>4</v>
      </c>
    </row>
    <row r="60939" spans="18:18" x14ac:dyDescent="0.25">
      <c r="R60939" s="15">
        <v>4</v>
      </c>
    </row>
    <row r="60940" spans="18:18" x14ac:dyDescent="0.25">
      <c r="R60940" s="15">
        <v>4</v>
      </c>
    </row>
    <row r="60941" spans="18:18" x14ac:dyDescent="0.25">
      <c r="R60941" s="15">
        <v>4</v>
      </c>
    </row>
    <row r="60942" spans="18:18" x14ac:dyDescent="0.25">
      <c r="R60942" s="15">
        <v>4</v>
      </c>
    </row>
    <row r="60943" spans="18:18" x14ac:dyDescent="0.25">
      <c r="R60943" s="15">
        <v>4</v>
      </c>
    </row>
    <row r="60944" spans="18:18" x14ac:dyDescent="0.25">
      <c r="R60944" s="15">
        <v>4</v>
      </c>
    </row>
    <row r="60945" spans="18:18" x14ac:dyDescent="0.25">
      <c r="R60945" s="15">
        <v>4</v>
      </c>
    </row>
    <row r="60946" spans="18:18" x14ac:dyDescent="0.25">
      <c r="R60946" s="15">
        <v>4</v>
      </c>
    </row>
    <row r="60947" spans="18:18" x14ac:dyDescent="0.25">
      <c r="R60947" s="15">
        <v>2</v>
      </c>
    </row>
    <row r="60948" spans="18:18" x14ac:dyDescent="0.25">
      <c r="R60948" s="15">
        <v>2</v>
      </c>
    </row>
    <row r="60949" spans="18:18" x14ac:dyDescent="0.25">
      <c r="R60949" s="15">
        <v>2</v>
      </c>
    </row>
    <row r="60950" spans="18:18" x14ac:dyDescent="0.25">
      <c r="R60950" s="15">
        <v>2</v>
      </c>
    </row>
    <row r="60951" spans="18:18" x14ac:dyDescent="0.25">
      <c r="R60951" s="15">
        <v>2</v>
      </c>
    </row>
    <row r="60952" spans="18:18" x14ac:dyDescent="0.25">
      <c r="R60952" s="15">
        <v>2</v>
      </c>
    </row>
    <row r="60953" spans="18:18" x14ac:dyDescent="0.25">
      <c r="R60953" s="15">
        <v>2</v>
      </c>
    </row>
    <row r="60954" spans="18:18" x14ac:dyDescent="0.25">
      <c r="R60954" s="15">
        <v>2</v>
      </c>
    </row>
    <row r="60955" spans="18:18" x14ac:dyDescent="0.25">
      <c r="R60955" s="15">
        <v>2</v>
      </c>
    </row>
    <row r="60956" spans="18:18" x14ac:dyDescent="0.25">
      <c r="R60956" s="15">
        <v>2</v>
      </c>
    </row>
    <row r="60957" spans="18:18" x14ac:dyDescent="0.25">
      <c r="R60957" s="15">
        <v>2</v>
      </c>
    </row>
    <row r="60958" spans="18:18" x14ac:dyDescent="0.25">
      <c r="R60958" s="15">
        <v>2</v>
      </c>
    </row>
    <row r="60959" spans="18:18" x14ac:dyDescent="0.25">
      <c r="R60959" s="15">
        <v>2</v>
      </c>
    </row>
    <row r="60960" spans="18:18" x14ac:dyDescent="0.25">
      <c r="R60960" s="15">
        <v>3</v>
      </c>
    </row>
    <row r="60961" spans="18:18" x14ac:dyDescent="0.25">
      <c r="R60961" s="15">
        <v>3</v>
      </c>
    </row>
    <row r="60962" spans="18:18" x14ac:dyDescent="0.25">
      <c r="R60962" s="15">
        <v>3</v>
      </c>
    </row>
    <row r="60963" spans="18:18" x14ac:dyDescent="0.25">
      <c r="R60963" s="15">
        <v>3</v>
      </c>
    </row>
    <row r="60964" spans="18:18" x14ac:dyDescent="0.25">
      <c r="R60964" s="15">
        <v>3</v>
      </c>
    </row>
    <row r="60965" spans="18:18" x14ac:dyDescent="0.25">
      <c r="R60965" s="15">
        <v>3</v>
      </c>
    </row>
    <row r="60966" spans="18:18" x14ac:dyDescent="0.25">
      <c r="R60966" s="15">
        <v>3</v>
      </c>
    </row>
    <row r="60967" spans="18:18" x14ac:dyDescent="0.25">
      <c r="R60967" s="15">
        <v>3</v>
      </c>
    </row>
    <row r="60968" spans="18:18" x14ac:dyDescent="0.25">
      <c r="R60968" s="15">
        <v>3</v>
      </c>
    </row>
    <row r="60969" spans="18:18" x14ac:dyDescent="0.25">
      <c r="R60969" s="15">
        <v>3</v>
      </c>
    </row>
    <row r="60970" spans="18:18" x14ac:dyDescent="0.25">
      <c r="R60970" s="15">
        <v>3</v>
      </c>
    </row>
    <row r="60971" spans="18:18" x14ac:dyDescent="0.25">
      <c r="R60971" s="15">
        <v>3</v>
      </c>
    </row>
    <row r="60972" spans="18:18" x14ac:dyDescent="0.25">
      <c r="R60972" s="15">
        <v>3</v>
      </c>
    </row>
    <row r="60973" spans="18:18" x14ac:dyDescent="0.25">
      <c r="R60973" s="15">
        <v>3</v>
      </c>
    </row>
    <row r="60974" spans="18:18" x14ac:dyDescent="0.25">
      <c r="R60974" s="15">
        <v>3</v>
      </c>
    </row>
    <row r="60975" spans="18:18" x14ac:dyDescent="0.25">
      <c r="R60975" s="15">
        <v>3</v>
      </c>
    </row>
    <row r="60976" spans="18:18" x14ac:dyDescent="0.25">
      <c r="R60976" s="15">
        <v>3</v>
      </c>
    </row>
    <row r="60977" spans="18:18" x14ac:dyDescent="0.25">
      <c r="R60977" s="15">
        <v>3</v>
      </c>
    </row>
    <row r="60978" spans="18:18" x14ac:dyDescent="0.25">
      <c r="R60978" s="15">
        <v>3</v>
      </c>
    </row>
    <row r="60979" spans="18:18" x14ac:dyDescent="0.25">
      <c r="R60979" s="15">
        <v>3</v>
      </c>
    </row>
    <row r="60980" spans="18:18" x14ac:dyDescent="0.25">
      <c r="R60980" s="15">
        <v>3</v>
      </c>
    </row>
    <row r="60981" spans="18:18" x14ac:dyDescent="0.25">
      <c r="R60981" s="15">
        <v>3</v>
      </c>
    </row>
    <row r="60982" spans="18:18" x14ac:dyDescent="0.25">
      <c r="R60982" s="15">
        <v>3</v>
      </c>
    </row>
    <row r="60983" spans="18:18" x14ac:dyDescent="0.25">
      <c r="R60983" s="15">
        <v>3</v>
      </c>
    </row>
    <row r="60984" spans="18:18" x14ac:dyDescent="0.25">
      <c r="R60984" s="15">
        <v>3</v>
      </c>
    </row>
    <row r="60985" spans="18:18" x14ac:dyDescent="0.25">
      <c r="R60985" s="15">
        <v>3</v>
      </c>
    </row>
    <row r="60986" spans="18:18" x14ac:dyDescent="0.25">
      <c r="R60986" s="15">
        <v>3</v>
      </c>
    </row>
    <row r="60987" spans="18:18" x14ac:dyDescent="0.25">
      <c r="R60987" s="15">
        <v>3</v>
      </c>
    </row>
    <row r="60988" spans="18:18" x14ac:dyDescent="0.25">
      <c r="R60988" s="15">
        <v>3</v>
      </c>
    </row>
    <row r="60989" spans="18:18" x14ac:dyDescent="0.25">
      <c r="R60989" s="15">
        <v>3</v>
      </c>
    </row>
    <row r="60990" spans="18:18" x14ac:dyDescent="0.25">
      <c r="R60990" s="15">
        <v>3</v>
      </c>
    </row>
    <row r="60991" spans="18:18" x14ac:dyDescent="0.25">
      <c r="R60991" s="15">
        <v>3</v>
      </c>
    </row>
    <row r="60992" spans="18:18" x14ac:dyDescent="0.25">
      <c r="R60992" s="15">
        <v>3</v>
      </c>
    </row>
    <row r="60993" spans="18:18" x14ac:dyDescent="0.25">
      <c r="R60993" s="15">
        <v>1</v>
      </c>
    </row>
    <row r="60994" spans="18:18" x14ac:dyDescent="0.25">
      <c r="R60994" s="15">
        <v>1</v>
      </c>
    </row>
    <row r="60995" spans="18:18" x14ac:dyDescent="0.25">
      <c r="R60995" s="15">
        <v>1</v>
      </c>
    </row>
    <row r="60996" spans="18:18" x14ac:dyDescent="0.25">
      <c r="R60996" s="15">
        <v>1</v>
      </c>
    </row>
    <row r="60997" spans="18:18" x14ac:dyDescent="0.25">
      <c r="R60997" s="15">
        <v>1</v>
      </c>
    </row>
    <row r="60998" spans="18:18" x14ac:dyDescent="0.25">
      <c r="R60998" s="15">
        <v>1</v>
      </c>
    </row>
    <row r="60999" spans="18:18" x14ac:dyDescent="0.25">
      <c r="R60999" s="15">
        <v>1</v>
      </c>
    </row>
    <row r="61000" spans="18:18" x14ac:dyDescent="0.25">
      <c r="R61000" s="15">
        <v>1</v>
      </c>
    </row>
    <row r="61001" spans="18:18" x14ac:dyDescent="0.25">
      <c r="R61001" s="15">
        <v>1</v>
      </c>
    </row>
    <row r="61002" spans="18:18" x14ac:dyDescent="0.25">
      <c r="R61002" s="15">
        <v>1</v>
      </c>
    </row>
    <row r="61003" spans="18:18" x14ac:dyDescent="0.25">
      <c r="R61003" s="15">
        <v>1</v>
      </c>
    </row>
    <row r="61004" spans="18:18" x14ac:dyDescent="0.25">
      <c r="R61004" s="15">
        <v>1</v>
      </c>
    </row>
    <row r="61005" spans="18:18" x14ac:dyDescent="0.25">
      <c r="R61005" s="15">
        <v>1</v>
      </c>
    </row>
    <row r="61006" spans="18:18" x14ac:dyDescent="0.25">
      <c r="R61006" s="15">
        <v>1</v>
      </c>
    </row>
    <row r="61007" spans="18:18" x14ac:dyDescent="0.25">
      <c r="R61007" s="15">
        <v>1</v>
      </c>
    </row>
    <row r="61008" spans="18:18" x14ac:dyDescent="0.25">
      <c r="R61008" s="15">
        <v>1</v>
      </c>
    </row>
    <row r="61009" spans="18:18" x14ac:dyDescent="0.25">
      <c r="R61009" s="15">
        <v>1</v>
      </c>
    </row>
    <row r="61010" spans="18:18" x14ac:dyDescent="0.25">
      <c r="R61010" s="15">
        <v>1</v>
      </c>
    </row>
    <row r="61011" spans="18:18" x14ac:dyDescent="0.25">
      <c r="R61011" s="15">
        <v>1</v>
      </c>
    </row>
    <row r="61012" spans="18:18" x14ac:dyDescent="0.25">
      <c r="R61012" s="15">
        <v>1</v>
      </c>
    </row>
    <row r="61013" spans="18:18" x14ac:dyDescent="0.25">
      <c r="R61013" s="15">
        <v>1</v>
      </c>
    </row>
    <row r="61014" spans="18:18" x14ac:dyDescent="0.25">
      <c r="R61014" s="15">
        <v>1</v>
      </c>
    </row>
    <row r="61015" spans="18:18" x14ac:dyDescent="0.25">
      <c r="R61015" s="15">
        <v>1</v>
      </c>
    </row>
    <row r="61016" spans="18:18" x14ac:dyDescent="0.25">
      <c r="R61016" s="15">
        <v>1</v>
      </c>
    </row>
    <row r="61017" spans="18:18" x14ac:dyDescent="0.25">
      <c r="R61017" s="15">
        <v>1</v>
      </c>
    </row>
    <row r="61018" spans="18:18" x14ac:dyDescent="0.25">
      <c r="R61018" s="15">
        <v>1</v>
      </c>
    </row>
    <row r="61019" spans="18:18" x14ac:dyDescent="0.25">
      <c r="R61019" s="15">
        <v>1</v>
      </c>
    </row>
    <row r="61020" spans="18:18" x14ac:dyDescent="0.25">
      <c r="R61020" s="15">
        <v>1</v>
      </c>
    </row>
    <row r="61021" spans="18:18" x14ac:dyDescent="0.25">
      <c r="R61021" s="15">
        <v>1</v>
      </c>
    </row>
    <row r="61022" spans="18:18" x14ac:dyDescent="0.25">
      <c r="R61022" s="15">
        <v>1</v>
      </c>
    </row>
    <row r="61023" spans="18:18" x14ac:dyDescent="0.25">
      <c r="R61023" s="15">
        <v>1</v>
      </c>
    </row>
    <row r="61024" spans="18:18" x14ac:dyDescent="0.25">
      <c r="R61024" s="15">
        <v>1</v>
      </c>
    </row>
    <row r="61025" spans="18:18" x14ac:dyDescent="0.25">
      <c r="R61025" s="15">
        <v>1</v>
      </c>
    </row>
    <row r="61026" spans="18:18" x14ac:dyDescent="0.25">
      <c r="R61026" s="15">
        <v>1</v>
      </c>
    </row>
    <row r="61027" spans="18:18" x14ac:dyDescent="0.25">
      <c r="R61027" s="15">
        <v>1</v>
      </c>
    </row>
    <row r="61028" spans="18:18" x14ac:dyDescent="0.25">
      <c r="R61028" s="15">
        <v>1</v>
      </c>
    </row>
    <row r="61029" spans="18:18" x14ac:dyDescent="0.25">
      <c r="R61029" s="15">
        <v>1</v>
      </c>
    </row>
    <row r="61030" spans="18:18" x14ac:dyDescent="0.25">
      <c r="R61030" s="15">
        <v>1</v>
      </c>
    </row>
    <row r="61031" spans="18:18" x14ac:dyDescent="0.25">
      <c r="R61031" s="15">
        <v>1</v>
      </c>
    </row>
    <row r="61032" spans="18:18" x14ac:dyDescent="0.25">
      <c r="R61032" s="15">
        <v>1</v>
      </c>
    </row>
    <row r="61033" spans="18:18" x14ac:dyDescent="0.25">
      <c r="R61033" s="15">
        <v>1</v>
      </c>
    </row>
    <row r="61034" spans="18:18" x14ac:dyDescent="0.25">
      <c r="R61034" s="15">
        <v>1</v>
      </c>
    </row>
    <row r="61035" spans="18:18" x14ac:dyDescent="0.25">
      <c r="R61035" s="15">
        <v>1</v>
      </c>
    </row>
    <row r="61036" spans="18:18" x14ac:dyDescent="0.25">
      <c r="R61036" s="15">
        <v>1</v>
      </c>
    </row>
    <row r="61037" spans="18:18" x14ac:dyDescent="0.25">
      <c r="R61037" s="15">
        <v>1</v>
      </c>
    </row>
    <row r="61038" spans="18:18" x14ac:dyDescent="0.25">
      <c r="R61038" s="15">
        <v>1</v>
      </c>
    </row>
    <row r="61039" spans="18:18" x14ac:dyDescent="0.25">
      <c r="R61039" s="15">
        <v>1</v>
      </c>
    </row>
    <row r="61040" spans="18:18" x14ac:dyDescent="0.25">
      <c r="R61040" s="15">
        <v>1</v>
      </c>
    </row>
    <row r="61041" spans="18:18" x14ac:dyDescent="0.25">
      <c r="R61041" s="15">
        <v>1</v>
      </c>
    </row>
    <row r="61042" spans="18:18" x14ac:dyDescent="0.25">
      <c r="R61042" s="15">
        <v>1</v>
      </c>
    </row>
    <row r="61043" spans="18:18" x14ac:dyDescent="0.25">
      <c r="R61043" s="15">
        <v>1</v>
      </c>
    </row>
    <row r="61044" spans="18:18" x14ac:dyDescent="0.25">
      <c r="R61044" s="15">
        <v>1</v>
      </c>
    </row>
    <row r="61045" spans="18:18" x14ac:dyDescent="0.25">
      <c r="R61045" s="15">
        <v>1</v>
      </c>
    </row>
    <row r="61046" spans="18:18" x14ac:dyDescent="0.25">
      <c r="R61046" s="15">
        <v>1</v>
      </c>
    </row>
    <row r="61047" spans="18:18" x14ac:dyDescent="0.25">
      <c r="R61047" s="15">
        <v>1</v>
      </c>
    </row>
    <row r="61048" spans="18:18" x14ac:dyDescent="0.25">
      <c r="R61048" s="15">
        <v>1</v>
      </c>
    </row>
    <row r="61049" spans="18:18" x14ac:dyDescent="0.25">
      <c r="R61049" s="15">
        <v>1</v>
      </c>
    </row>
    <row r="61050" spans="18:18" x14ac:dyDescent="0.25">
      <c r="R61050" s="15">
        <v>1</v>
      </c>
    </row>
    <row r="61051" spans="18:18" x14ac:dyDescent="0.25">
      <c r="R61051" s="15">
        <v>1</v>
      </c>
    </row>
    <row r="61052" spans="18:18" x14ac:dyDescent="0.25">
      <c r="R61052" s="15">
        <v>1</v>
      </c>
    </row>
    <row r="61053" spans="18:18" x14ac:dyDescent="0.25">
      <c r="R61053" s="15">
        <v>1</v>
      </c>
    </row>
    <row r="61054" spans="18:18" x14ac:dyDescent="0.25">
      <c r="R61054" s="15">
        <v>1</v>
      </c>
    </row>
    <row r="61055" spans="18:18" x14ac:dyDescent="0.25">
      <c r="R61055" s="15">
        <v>1</v>
      </c>
    </row>
    <row r="61056" spans="18:18" x14ac:dyDescent="0.25">
      <c r="R61056" s="15">
        <v>1</v>
      </c>
    </row>
    <row r="61057" spans="18:18" x14ac:dyDescent="0.25">
      <c r="R61057" s="15">
        <v>1</v>
      </c>
    </row>
    <row r="61058" spans="18:18" x14ac:dyDescent="0.25">
      <c r="R61058" s="15">
        <v>1</v>
      </c>
    </row>
    <row r="61059" spans="18:18" x14ac:dyDescent="0.25">
      <c r="R61059" s="15">
        <v>1</v>
      </c>
    </row>
    <row r="61060" spans="18:18" x14ac:dyDescent="0.25">
      <c r="R61060" s="15">
        <v>1</v>
      </c>
    </row>
    <row r="61061" spans="18:18" x14ac:dyDescent="0.25">
      <c r="R61061" s="15">
        <v>1</v>
      </c>
    </row>
    <row r="61062" spans="18:18" x14ac:dyDescent="0.25">
      <c r="R61062" s="15">
        <v>1</v>
      </c>
    </row>
    <row r="61063" spans="18:18" x14ac:dyDescent="0.25">
      <c r="R61063" s="15">
        <v>1</v>
      </c>
    </row>
    <row r="61064" spans="18:18" x14ac:dyDescent="0.25">
      <c r="R61064" s="15">
        <v>1</v>
      </c>
    </row>
    <row r="61065" spans="18:18" x14ac:dyDescent="0.25">
      <c r="R61065" s="15">
        <v>1</v>
      </c>
    </row>
    <row r="61066" spans="18:18" x14ac:dyDescent="0.25">
      <c r="R61066" s="15">
        <v>1</v>
      </c>
    </row>
    <row r="61067" spans="18:18" x14ac:dyDescent="0.25">
      <c r="R61067" s="15">
        <v>1</v>
      </c>
    </row>
    <row r="61068" spans="18:18" x14ac:dyDescent="0.25">
      <c r="R61068" s="15">
        <v>1</v>
      </c>
    </row>
    <row r="61069" spans="18:18" x14ac:dyDescent="0.25">
      <c r="R61069" s="15">
        <v>1</v>
      </c>
    </row>
    <row r="61070" spans="18:18" x14ac:dyDescent="0.25">
      <c r="R61070" s="15">
        <v>1</v>
      </c>
    </row>
    <row r="61071" spans="18:18" x14ac:dyDescent="0.25">
      <c r="R61071" s="15">
        <v>1</v>
      </c>
    </row>
    <row r="61072" spans="18:18" x14ac:dyDescent="0.25">
      <c r="R61072" s="15">
        <v>1</v>
      </c>
    </row>
    <row r="61073" spans="18:18" x14ac:dyDescent="0.25">
      <c r="R61073" s="15">
        <v>1</v>
      </c>
    </row>
    <row r="61074" spans="18:18" x14ac:dyDescent="0.25">
      <c r="R61074" s="15">
        <v>1</v>
      </c>
    </row>
    <row r="61075" spans="18:18" x14ac:dyDescent="0.25">
      <c r="R61075" s="15">
        <v>1</v>
      </c>
    </row>
    <row r="61076" spans="18:18" x14ac:dyDescent="0.25">
      <c r="R61076" s="15">
        <v>1</v>
      </c>
    </row>
    <row r="61077" spans="18:18" x14ac:dyDescent="0.25">
      <c r="R61077" s="15">
        <v>1</v>
      </c>
    </row>
    <row r="61078" spans="18:18" x14ac:dyDescent="0.25">
      <c r="R61078" s="15">
        <v>1</v>
      </c>
    </row>
    <row r="61079" spans="18:18" x14ac:dyDescent="0.25">
      <c r="R61079" s="15">
        <v>1</v>
      </c>
    </row>
    <row r="61080" spans="18:18" x14ac:dyDescent="0.25">
      <c r="R61080" s="15">
        <v>1</v>
      </c>
    </row>
    <row r="61081" spans="18:18" x14ac:dyDescent="0.25">
      <c r="R61081" s="15">
        <v>1</v>
      </c>
    </row>
    <row r="61082" spans="18:18" x14ac:dyDescent="0.25">
      <c r="R61082" s="15">
        <v>1</v>
      </c>
    </row>
    <row r="61083" spans="18:18" x14ac:dyDescent="0.25">
      <c r="R61083" s="15">
        <v>1</v>
      </c>
    </row>
    <row r="61084" spans="18:18" x14ac:dyDescent="0.25">
      <c r="R61084" s="15">
        <v>1</v>
      </c>
    </row>
    <row r="61085" spans="18:18" x14ac:dyDescent="0.25">
      <c r="R61085" s="15">
        <v>1</v>
      </c>
    </row>
    <row r="61086" spans="18:18" x14ac:dyDescent="0.25">
      <c r="R61086" s="15">
        <v>1</v>
      </c>
    </row>
    <row r="61087" spans="18:18" x14ac:dyDescent="0.25">
      <c r="R61087" s="15">
        <v>1</v>
      </c>
    </row>
    <row r="61088" spans="18:18" x14ac:dyDescent="0.25">
      <c r="R61088" s="15">
        <v>1</v>
      </c>
    </row>
    <row r="61089" spans="18:18" x14ac:dyDescent="0.25">
      <c r="R61089" s="15">
        <v>1</v>
      </c>
    </row>
    <row r="61090" spans="18:18" x14ac:dyDescent="0.25">
      <c r="R61090" s="15">
        <v>1</v>
      </c>
    </row>
    <row r="61091" spans="18:18" x14ac:dyDescent="0.25">
      <c r="R61091" s="15">
        <v>1</v>
      </c>
    </row>
    <row r="61092" spans="18:18" x14ac:dyDescent="0.25">
      <c r="R61092" s="15">
        <v>1</v>
      </c>
    </row>
    <row r="61093" spans="18:18" x14ac:dyDescent="0.25">
      <c r="R61093" s="15">
        <v>1</v>
      </c>
    </row>
    <row r="61094" spans="18:18" x14ac:dyDescent="0.25">
      <c r="R61094" s="15">
        <v>1</v>
      </c>
    </row>
    <row r="61095" spans="18:18" x14ac:dyDescent="0.25">
      <c r="R61095" s="15">
        <v>1</v>
      </c>
    </row>
    <row r="61096" spans="18:18" x14ac:dyDescent="0.25">
      <c r="R61096" s="15">
        <v>1</v>
      </c>
    </row>
    <row r="61097" spans="18:18" x14ac:dyDescent="0.25">
      <c r="R61097" s="15">
        <v>1</v>
      </c>
    </row>
    <row r="61098" spans="18:18" x14ac:dyDescent="0.25">
      <c r="R61098" s="15">
        <v>1</v>
      </c>
    </row>
    <row r="61099" spans="18:18" x14ac:dyDescent="0.25">
      <c r="R61099" s="15">
        <v>1</v>
      </c>
    </row>
    <row r="61100" spans="18:18" x14ac:dyDescent="0.25">
      <c r="R61100" s="15">
        <v>1</v>
      </c>
    </row>
    <row r="61101" spans="18:18" x14ac:dyDescent="0.25">
      <c r="R61101" s="15">
        <v>1</v>
      </c>
    </row>
    <row r="61102" spans="18:18" x14ac:dyDescent="0.25">
      <c r="R61102" s="15">
        <v>1</v>
      </c>
    </row>
    <row r="61103" spans="18:18" x14ac:dyDescent="0.25">
      <c r="R61103" s="15">
        <v>1</v>
      </c>
    </row>
    <row r="61104" spans="18:18" x14ac:dyDescent="0.25">
      <c r="R61104" s="15">
        <v>1</v>
      </c>
    </row>
    <row r="61105" spans="18:18" x14ac:dyDescent="0.25">
      <c r="R61105" s="15">
        <v>1</v>
      </c>
    </row>
    <row r="61106" spans="18:18" x14ac:dyDescent="0.25">
      <c r="R61106" s="15">
        <v>1</v>
      </c>
    </row>
    <row r="61107" spans="18:18" x14ac:dyDescent="0.25">
      <c r="R61107" s="15">
        <v>1</v>
      </c>
    </row>
    <row r="61108" spans="18:18" x14ac:dyDescent="0.25">
      <c r="R61108" s="15">
        <v>1</v>
      </c>
    </row>
    <row r="61109" spans="18:18" x14ac:dyDescent="0.25">
      <c r="R61109" s="15">
        <v>1</v>
      </c>
    </row>
    <row r="61110" spans="18:18" x14ac:dyDescent="0.25">
      <c r="R61110" s="15">
        <v>1</v>
      </c>
    </row>
    <row r="61111" spans="18:18" x14ac:dyDescent="0.25">
      <c r="R61111" s="15">
        <v>1</v>
      </c>
    </row>
    <row r="61112" spans="18:18" x14ac:dyDescent="0.25">
      <c r="R61112" s="15">
        <v>1</v>
      </c>
    </row>
    <row r="61113" spans="18:18" x14ac:dyDescent="0.25">
      <c r="R61113" s="15">
        <v>1</v>
      </c>
    </row>
    <row r="61114" spans="18:18" x14ac:dyDescent="0.25">
      <c r="R61114" s="15">
        <v>1</v>
      </c>
    </row>
    <row r="61115" spans="18:18" x14ac:dyDescent="0.25">
      <c r="R61115" s="15">
        <v>1</v>
      </c>
    </row>
    <row r="61116" spans="18:18" x14ac:dyDescent="0.25">
      <c r="R61116" s="15">
        <v>1</v>
      </c>
    </row>
    <row r="61117" spans="18:18" x14ac:dyDescent="0.25">
      <c r="R61117" s="15">
        <v>1</v>
      </c>
    </row>
    <row r="61118" spans="18:18" x14ac:dyDescent="0.25">
      <c r="R61118" s="15">
        <v>1</v>
      </c>
    </row>
    <row r="61119" spans="18:18" x14ac:dyDescent="0.25">
      <c r="R61119" s="15">
        <v>1</v>
      </c>
    </row>
    <row r="61120" spans="18:18" x14ac:dyDescent="0.25">
      <c r="R61120" s="15">
        <v>1</v>
      </c>
    </row>
    <row r="61121" spans="18:18" x14ac:dyDescent="0.25">
      <c r="R61121" s="15">
        <v>1</v>
      </c>
    </row>
    <row r="61122" spans="18:18" x14ac:dyDescent="0.25">
      <c r="R61122" s="15">
        <v>1</v>
      </c>
    </row>
    <row r="61123" spans="18:18" x14ac:dyDescent="0.25">
      <c r="R61123" s="15">
        <v>1</v>
      </c>
    </row>
    <row r="61124" spans="18:18" x14ac:dyDescent="0.25">
      <c r="R61124" s="15">
        <v>1</v>
      </c>
    </row>
    <row r="61125" spans="18:18" x14ac:dyDescent="0.25">
      <c r="R61125" s="15">
        <v>1</v>
      </c>
    </row>
    <row r="61126" spans="18:18" x14ac:dyDescent="0.25">
      <c r="R61126" s="15">
        <v>1</v>
      </c>
    </row>
    <row r="61127" spans="18:18" x14ac:dyDescent="0.25">
      <c r="R61127" s="15">
        <v>1</v>
      </c>
    </row>
    <row r="61128" spans="18:18" x14ac:dyDescent="0.25">
      <c r="R61128" s="15">
        <v>1</v>
      </c>
    </row>
    <row r="61129" spans="18:18" x14ac:dyDescent="0.25">
      <c r="R61129" s="15">
        <v>1</v>
      </c>
    </row>
    <row r="61130" spans="18:18" x14ac:dyDescent="0.25">
      <c r="R61130" s="15">
        <v>1</v>
      </c>
    </row>
    <row r="61131" spans="18:18" x14ac:dyDescent="0.25">
      <c r="R61131" s="15">
        <v>1</v>
      </c>
    </row>
    <row r="61132" spans="18:18" x14ac:dyDescent="0.25">
      <c r="R61132" s="15">
        <v>1</v>
      </c>
    </row>
    <row r="61133" spans="18:18" x14ac:dyDescent="0.25">
      <c r="R61133" s="15">
        <v>1</v>
      </c>
    </row>
    <row r="61134" spans="18:18" x14ac:dyDescent="0.25">
      <c r="R61134" s="15">
        <v>1</v>
      </c>
    </row>
    <row r="61135" spans="18:18" x14ac:dyDescent="0.25">
      <c r="R61135" s="15">
        <v>1</v>
      </c>
    </row>
    <row r="61136" spans="18:18" x14ac:dyDescent="0.25">
      <c r="R61136" s="15">
        <v>1</v>
      </c>
    </row>
    <row r="61137" spans="18:18" x14ac:dyDescent="0.25">
      <c r="R61137" s="15">
        <v>1</v>
      </c>
    </row>
    <row r="61138" spans="18:18" x14ac:dyDescent="0.25">
      <c r="R61138" s="15">
        <v>1</v>
      </c>
    </row>
    <row r="61139" spans="18:18" x14ac:dyDescent="0.25">
      <c r="R61139" s="15">
        <v>1</v>
      </c>
    </row>
    <row r="61140" spans="18:18" x14ac:dyDescent="0.25">
      <c r="R61140" s="15">
        <v>1</v>
      </c>
    </row>
    <row r="61141" spans="18:18" x14ac:dyDescent="0.25">
      <c r="R61141" s="15">
        <v>1</v>
      </c>
    </row>
    <row r="61142" spans="18:18" x14ac:dyDescent="0.25">
      <c r="R61142" s="15">
        <v>1</v>
      </c>
    </row>
    <row r="61143" spans="18:18" x14ac:dyDescent="0.25">
      <c r="R61143" s="15">
        <v>1</v>
      </c>
    </row>
    <row r="61144" spans="18:18" x14ac:dyDescent="0.25">
      <c r="R61144" s="15">
        <v>1</v>
      </c>
    </row>
    <row r="61145" spans="18:18" x14ac:dyDescent="0.25">
      <c r="R61145" s="15">
        <v>1</v>
      </c>
    </row>
    <row r="61146" spans="18:18" x14ac:dyDescent="0.25">
      <c r="R61146" s="15">
        <v>1</v>
      </c>
    </row>
    <row r="61147" spans="18:18" x14ac:dyDescent="0.25">
      <c r="R61147" s="15">
        <v>1</v>
      </c>
    </row>
    <row r="61148" spans="18:18" x14ac:dyDescent="0.25">
      <c r="R61148" s="15">
        <v>1</v>
      </c>
    </row>
    <row r="61149" spans="18:18" x14ac:dyDescent="0.25">
      <c r="R61149" s="15">
        <v>1</v>
      </c>
    </row>
    <row r="61150" spans="18:18" x14ac:dyDescent="0.25">
      <c r="R61150" s="15">
        <v>1</v>
      </c>
    </row>
    <row r="61151" spans="18:18" x14ac:dyDescent="0.25">
      <c r="R61151" s="15">
        <v>1</v>
      </c>
    </row>
    <row r="61152" spans="18:18" x14ac:dyDescent="0.25">
      <c r="R61152" s="15">
        <v>1</v>
      </c>
    </row>
    <row r="61153" spans="18:18" x14ac:dyDescent="0.25">
      <c r="R61153" s="15">
        <v>1</v>
      </c>
    </row>
    <row r="61154" spans="18:18" x14ac:dyDescent="0.25">
      <c r="R61154" s="15">
        <v>1</v>
      </c>
    </row>
    <row r="61155" spans="18:18" x14ac:dyDescent="0.25">
      <c r="R61155" s="15">
        <v>1</v>
      </c>
    </row>
    <row r="61156" spans="18:18" x14ac:dyDescent="0.25">
      <c r="R61156" s="15">
        <v>1</v>
      </c>
    </row>
    <row r="61157" spans="18:18" x14ac:dyDescent="0.25">
      <c r="R61157" s="15">
        <v>1</v>
      </c>
    </row>
    <row r="61158" spans="18:18" x14ac:dyDescent="0.25">
      <c r="R61158" s="15">
        <v>1</v>
      </c>
    </row>
    <row r="61159" spans="18:18" x14ac:dyDescent="0.25">
      <c r="R61159" s="15">
        <v>1</v>
      </c>
    </row>
    <row r="61160" spans="18:18" x14ac:dyDescent="0.25">
      <c r="R61160" s="15">
        <v>1</v>
      </c>
    </row>
    <row r="61161" spans="18:18" x14ac:dyDescent="0.25">
      <c r="R61161" s="15">
        <v>3</v>
      </c>
    </row>
    <row r="61162" spans="18:18" x14ac:dyDescent="0.25">
      <c r="R61162" s="15">
        <v>3</v>
      </c>
    </row>
    <row r="61163" spans="18:18" x14ac:dyDescent="0.25">
      <c r="R61163" s="15">
        <v>3</v>
      </c>
    </row>
    <row r="61164" spans="18:18" x14ac:dyDescent="0.25">
      <c r="R61164" s="15">
        <v>3</v>
      </c>
    </row>
    <row r="61165" spans="18:18" x14ac:dyDescent="0.25">
      <c r="R61165" s="15">
        <v>3</v>
      </c>
    </row>
    <row r="61166" spans="18:18" x14ac:dyDescent="0.25">
      <c r="R61166" s="15">
        <v>3</v>
      </c>
    </row>
    <row r="61167" spans="18:18" x14ac:dyDescent="0.25">
      <c r="R61167" s="15">
        <v>3</v>
      </c>
    </row>
    <row r="61168" spans="18:18" x14ac:dyDescent="0.25">
      <c r="R61168" s="15">
        <v>3</v>
      </c>
    </row>
    <row r="61169" spans="18:18" x14ac:dyDescent="0.25">
      <c r="R61169" s="15">
        <v>3</v>
      </c>
    </row>
    <row r="61170" spans="18:18" x14ac:dyDescent="0.25">
      <c r="R61170" s="15">
        <v>1</v>
      </c>
    </row>
    <row r="61171" spans="18:18" x14ac:dyDescent="0.25">
      <c r="R61171" s="15">
        <v>1</v>
      </c>
    </row>
    <row r="61172" spans="18:18" x14ac:dyDescent="0.25">
      <c r="R61172" s="15">
        <v>1</v>
      </c>
    </row>
    <row r="61173" spans="18:18" x14ac:dyDescent="0.25">
      <c r="R61173" s="15">
        <v>1</v>
      </c>
    </row>
    <row r="61174" spans="18:18" x14ac:dyDescent="0.25">
      <c r="R61174" s="15">
        <v>1</v>
      </c>
    </row>
    <row r="61175" spans="18:18" x14ac:dyDescent="0.25">
      <c r="R61175" s="15">
        <v>1</v>
      </c>
    </row>
    <row r="61176" spans="18:18" x14ac:dyDescent="0.25">
      <c r="R61176" s="15">
        <v>1</v>
      </c>
    </row>
    <row r="61177" spans="18:18" x14ac:dyDescent="0.25">
      <c r="R61177" s="15">
        <v>1</v>
      </c>
    </row>
    <row r="61178" spans="18:18" x14ac:dyDescent="0.25">
      <c r="R61178" s="15">
        <v>1</v>
      </c>
    </row>
    <row r="61179" spans="18:18" x14ac:dyDescent="0.25">
      <c r="R61179" s="15">
        <v>1</v>
      </c>
    </row>
    <row r="61180" spans="18:18" x14ac:dyDescent="0.25">
      <c r="R61180" s="15">
        <v>1</v>
      </c>
    </row>
    <row r="61181" spans="18:18" x14ac:dyDescent="0.25">
      <c r="R61181" s="15">
        <v>1</v>
      </c>
    </row>
    <row r="61182" spans="18:18" x14ac:dyDescent="0.25">
      <c r="R61182" s="15">
        <v>1</v>
      </c>
    </row>
    <row r="61183" spans="18:18" x14ac:dyDescent="0.25">
      <c r="R61183" s="15">
        <v>1</v>
      </c>
    </row>
    <row r="61184" spans="18:18" x14ac:dyDescent="0.25">
      <c r="R61184" s="15">
        <v>4</v>
      </c>
    </row>
    <row r="61185" spans="18:18" x14ac:dyDescent="0.25">
      <c r="R61185" s="15">
        <v>4</v>
      </c>
    </row>
    <row r="61186" spans="18:18" x14ac:dyDescent="0.25">
      <c r="R61186" s="15">
        <v>4</v>
      </c>
    </row>
    <row r="61187" spans="18:18" x14ac:dyDescent="0.25">
      <c r="R61187" s="15">
        <v>4</v>
      </c>
    </row>
    <row r="61188" spans="18:18" x14ac:dyDescent="0.25">
      <c r="R61188" s="15">
        <v>4</v>
      </c>
    </row>
    <row r="61189" spans="18:18" x14ac:dyDescent="0.25">
      <c r="R61189" s="15">
        <v>4</v>
      </c>
    </row>
    <row r="61190" spans="18:18" x14ac:dyDescent="0.25">
      <c r="R61190" s="15">
        <v>4</v>
      </c>
    </row>
    <row r="61191" spans="18:18" x14ac:dyDescent="0.25">
      <c r="R61191" s="15">
        <v>4</v>
      </c>
    </row>
    <row r="61192" spans="18:18" x14ac:dyDescent="0.25">
      <c r="R61192" s="15">
        <v>4</v>
      </c>
    </row>
    <row r="61193" spans="18:18" x14ac:dyDescent="0.25">
      <c r="R61193" s="15">
        <v>4</v>
      </c>
    </row>
    <row r="61194" spans="18:18" x14ac:dyDescent="0.25">
      <c r="R61194" s="15">
        <v>4</v>
      </c>
    </row>
    <row r="61195" spans="18:18" x14ac:dyDescent="0.25">
      <c r="R61195" s="15">
        <v>4</v>
      </c>
    </row>
    <row r="61196" spans="18:18" x14ac:dyDescent="0.25">
      <c r="R61196" s="15">
        <v>4</v>
      </c>
    </row>
    <row r="61197" spans="18:18" x14ac:dyDescent="0.25">
      <c r="R61197" s="15">
        <v>4</v>
      </c>
    </row>
    <row r="61198" spans="18:18" x14ac:dyDescent="0.25">
      <c r="R61198" s="15">
        <v>4</v>
      </c>
    </row>
    <row r="61199" spans="18:18" x14ac:dyDescent="0.25">
      <c r="R61199" s="15">
        <v>4</v>
      </c>
    </row>
    <row r="61200" spans="18:18" x14ac:dyDescent="0.25">
      <c r="R61200" s="15">
        <v>4</v>
      </c>
    </row>
    <row r="61201" spans="18:18" x14ac:dyDescent="0.25">
      <c r="R61201" s="15">
        <v>4</v>
      </c>
    </row>
    <row r="61202" spans="18:18" x14ac:dyDescent="0.25">
      <c r="R61202" s="15">
        <v>4</v>
      </c>
    </row>
    <row r="61203" spans="18:18" x14ac:dyDescent="0.25">
      <c r="R61203" s="15">
        <v>4</v>
      </c>
    </row>
    <row r="61204" spans="18:18" x14ac:dyDescent="0.25">
      <c r="R61204" s="15">
        <v>4</v>
      </c>
    </row>
    <row r="61205" spans="18:18" x14ac:dyDescent="0.25">
      <c r="R61205" s="15">
        <v>4</v>
      </c>
    </row>
    <row r="61206" spans="18:18" x14ac:dyDescent="0.25">
      <c r="R61206" s="15">
        <v>4</v>
      </c>
    </row>
    <row r="61207" spans="18:18" x14ac:dyDescent="0.25">
      <c r="R61207" s="15">
        <v>4</v>
      </c>
    </row>
    <row r="61208" spans="18:18" x14ac:dyDescent="0.25">
      <c r="R61208" s="15">
        <v>4</v>
      </c>
    </row>
    <row r="61209" spans="18:18" x14ac:dyDescent="0.25">
      <c r="R61209" s="15">
        <v>4</v>
      </c>
    </row>
    <row r="61210" spans="18:18" x14ac:dyDescent="0.25">
      <c r="R61210" s="15">
        <v>4</v>
      </c>
    </row>
    <row r="61211" spans="18:18" x14ac:dyDescent="0.25">
      <c r="R61211" s="15">
        <v>4</v>
      </c>
    </row>
    <row r="61212" spans="18:18" x14ac:dyDescent="0.25">
      <c r="R61212" s="15">
        <v>4</v>
      </c>
    </row>
    <row r="61213" spans="18:18" x14ac:dyDescent="0.25">
      <c r="R61213" s="15">
        <v>4</v>
      </c>
    </row>
    <row r="61214" spans="18:18" x14ac:dyDescent="0.25">
      <c r="R61214" s="15">
        <v>4</v>
      </c>
    </row>
    <row r="61215" spans="18:18" x14ac:dyDescent="0.25">
      <c r="R61215" s="15">
        <v>4</v>
      </c>
    </row>
    <row r="61216" spans="18:18" x14ac:dyDescent="0.25">
      <c r="R61216" s="15">
        <v>4</v>
      </c>
    </row>
    <row r="61217" spans="18:18" x14ac:dyDescent="0.25">
      <c r="R61217" s="15">
        <v>4</v>
      </c>
    </row>
    <row r="61218" spans="18:18" x14ac:dyDescent="0.25">
      <c r="R61218" s="15">
        <v>4</v>
      </c>
    </row>
    <row r="61219" spans="18:18" x14ac:dyDescent="0.25">
      <c r="R61219" s="15">
        <v>4</v>
      </c>
    </row>
    <row r="61220" spans="18:18" x14ac:dyDescent="0.25">
      <c r="R61220" s="15">
        <v>5</v>
      </c>
    </row>
    <row r="61221" spans="18:18" x14ac:dyDescent="0.25">
      <c r="R61221" s="15">
        <v>5</v>
      </c>
    </row>
    <row r="61222" spans="18:18" x14ac:dyDescent="0.25">
      <c r="R61222" s="15">
        <v>5</v>
      </c>
    </row>
    <row r="61223" spans="18:18" x14ac:dyDescent="0.25">
      <c r="R61223" s="15">
        <v>5</v>
      </c>
    </row>
    <row r="61224" spans="18:18" x14ac:dyDescent="0.25">
      <c r="R61224" s="15">
        <v>5</v>
      </c>
    </row>
    <row r="61225" spans="18:18" x14ac:dyDescent="0.25">
      <c r="R61225" s="15">
        <v>5</v>
      </c>
    </row>
    <row r="61226" spans="18:18" x14ac:dyDescent="0.25">
      <c r="R61226" s="15">
        <v>5</v>
      </c>
    </row>
    <row r="61227" spans="18:18" x14ac:dyDescent="0.25">
      <c r="R61227" s="15">
        <v>5</v>
      </c>
    </row>
    <row r="61228" spans="18:18" x14ac:dyDescent="0.25">
      <c r="R61228" s="15">
        <v>5</v>
      </c>
    </row>
    <row r="61229" spans="18:18" x14ac:dyDescent="0.25">
      <c r="R61229" s="15">
        <v>5</v>
      </c>
    </row>
    <row r="61230" spans="18:18" x14ac:dyDescent="0.25">
      <c r="R61230" s="15">
        <v>5</v>
      </c>
    </row>
    <row r="61231" spans="18:18" x14ac:dyDescent="0.25">
      <c r="R61231" s="15">
        <v>5</v>
      </c>
    </row>
    <row r="61232" spans="18:18" x14ac:dyDescent="0.25">
      <c r="R61232" s="15">
        <v>5</v>
      </c>
    </row>
    <row r="61233" spans="18:18" x14ac:dyDescent="0.25">
      <c r="R61233" s="15">
        <v>5</v>
      </c>
    </row>
    <row r="61234" spans="18:18" x14ac:dyDescent="0.25">
      <c r="R61234" s="15">
        <v>5</v>
      </c>
    </row>
    <row r="61235" spans="18:18" x14ac:dyDescent="0.25">
      <c r="R61235" s="15">
        <v>5</v>
      </c>
    </row>
    <row r="61236" spans="18:18" x14ac:dyDescent="0.25">
      <c r="R61236" s="15">
        <v>5</v>
      </c>
    </row>
    <row r="61237" spans="18:18" x14ac:dyDescent="0.25">
      <c r="R61237" s="15">
        <v>5</v>
      </c>
    </row>
    <row r="61238" spans="18:18" x14ac:dyDescent="0.25">
      <c r="R61238" s="15">
        <v>5</v>
      </c>
    </row>
    <row r="61239" spans="18:18" x14ac:dyDescent="0.25">
      <c r="R61239" s="15">
        <v>5</v>
      </c>
    </row>
    <row r="61240" spans="18:18" x14ac:dyDescent="0.25">
      <c r="R61240" s="15">
        <v>5</v>
      </c>
    </row>
    <row r="61241" spans="18:18" x14ac:dyDescent="0.25">
      <c r="R61241" s="15">
        <v>5</v>
      </c>
    </row>
    <row r="61242" spans="18:18" x14ac:dyDescent="0.25">
      <c r="R61242" s="15">
        <v>5</v>
      </c>
    </row>
    <row r="61243" spans="18:18" x14ac:dyDescent="0.25">
      <c r="R61243" s="15">
        <v>5</v>
      </c>
    </row>
    <row r="61244" spans="18:18" x14ac:dyDescent="0.25">
      <c r="R61244" s="15">
        <v>5</v>
      </c>
    </row>
    <row r="61245" spans="18:18" x14ac:dyDescent="0.25">
      <c r="R61245" s="15">
        <v>5</v>
      </c>
    </row>
    <row r="61246" spans="18:18" x14ac:dyDescent="0.25">
      <c r="R61246" s="15">
        <v>4</v>
      </c>
    </row>
    <row r="61247" spans="18:18" x14ac:dyDescent="0.25">
      <c r="R61247" s="15">
        <v>4</v>
      </c>
    </row>
    <row r="61248" spans="18:18" x14ac:dyDescent="0.25">
      <c r="R61248" s="15">
        <v>4</v>
      </c>
    </row>
    <row r="61249" spans="18:18" x14ac:dyDescent="0.25">
      <c r="R61249" s="15">
        <v>4</v>
      </c>
    </row>
    <row r="61250" spans="18:18" x14ac:dyDescent="0.25">
      <c r="R61250" s="15">
        <v>4</v>
      </c>
    </row>
    <row r="61251" spans="18:18" x14ac:dyDescent="0.25">
      <c r="R61251" s="15">
        <v>4</v>
      </c>
    </row>
    <row r="61252" spans="18:18" x14ac:dyDescent="0.25">
      <c r="R61252" s="15">
        <v>4</v>
      </c>
    </row>
    <row r="61253" spans="18:18" x14ac:dyDescent="0.25">
      <c r="R61253" s="15">
        <v>4</v>
      </c>
    </row>
    <row r="61254" spans="18:18" x14ac:dyDescent="0.25">
      <c r="R61254" s="15">
        <v>4</v>
      </c>
    </row>
    <row r="61255" spans="18:18" x14ac:dyDescent="0.25">
      <c r="R61255" s="15">
        <v>4</v>
      </c>
    </row>
    <row r="61256" spans="18:18" x14ac:dyDescent="0.25">
      <c r="R61256" s="15">
        <v>4</v>
      </c>
    </row>
    <row r="61257" spans="18:18" x14ac:dyDescent="0.25">
      <c r="R61257" s="15">
        <v>4</v>
      </c>
    </row>
    <row r="61258" spans="18:18" x14ac:dyDescent="0.25">
      <c r="R61258" s="15">
        <v>4</v>
      </c>
    </row>
    <row r="61259" spans="18:18" x14ac:dyDescent="0.25">
      <c r="R61259" s="15">
        <v>4</v>
      </c>
    </row>
    <row r="61260" spans="18:18" x14ac:dyDescent="0.25">
      <c r="R61260" s="15">
        <v>4</v>
      </c>
    </row>
    <row r="61261" spans="18:18" x14ac:dyDescent="0.25">
      <c r="R61261" s="15">
        <v>4</v>
      </c>
    </row>
    <row r="61262" spans="18:18" x14ac:dyDescent="0.25">
      <c r="R61262" s="15">
        <v>4</v>
      </c>
    </row>
    <row r="61263" spans="18:18" x14ac:dyDescent="0.25">
      <c r="R61263" s="15">
        <v>4</v>
      </c>
    </row>
    <row r="61264" spans="18:18" x14ac:dyDescent="0.25">
      <c r="R61264" s="15">
        <v>4</v>
      </c>
    </row>
    <row r="61265" spans="18:18" x14ac:dyDescent="0.25">
      <c r="R61265" s="15">
        <v>4</v>
      </c>
    </row>
    <row r="61266" spans="18:18" x14ac:dyDescent="0.25">
      <c r="R61266" s="15">
        <v>4</v>
      </c>
    </row>
    <row r="61267" spans="18:18" x14ac:dyDescent="0.25">
      <c r="R61267" s="15">
        <v>4</v>
      </c>
    </row>
    <row r="61268" spans="18:18" x14ac:dyDescent="0.25">
      <c r="R61268" s="15">
        <v>4</v>
      </c>
    </row>
    <row r="61269" spans="18:18" x14ac:dyDescent="0.25">
      <c r="R61269" s="15">
        <v>4</v>
      </c>
    </row>
    <row r="61270" spans="18:18" x14ac:dyDescent="0.25">
      <c r="R61270" s="15">
        <v>4</v>
      </c>
    </row>
    <row r="61271" spans="18:18" x14ac:dyDescent="0.25">
      <c r="R61271" s="15">
        <v>4</v>
      </c>
    </row>
    <row r="61272" spans="18:18" x14ac:dyDescent="0.25">
      <c r="R61272" s="15">
        <v>4</v>
      </c>
    </row>
    <row r="61273" spans="18:18" x14ac:dyDescent="0.25">
      <c r="R61273" s="15">
        <v>4</v>
      </c>
    </row>
    <row r="61274" spans="18:18" x14ac:dyDescent="0.25">
      <c r="R61274" s="15">
        <v>4</v>
      </c>
    </row>
    <row r="61275" spans="18:18" x14ac:dyDescent="0.25">
      <c r="R61275" s="15">
        <v>4</v>
      </c>
    </row>
    <row r="61276" spans="18:18" x14ac:dyDescent="0.25">
      <c r="R61276" s="15">
        <v>4</v>
      </c>
    </row>
    <row r="61277" spans="18:18" x14ac:dyDescent="0.25">
      <c r="R61277" s="15">
        <v>4</v>
      </c>
    </row>
    <row r="61278" spans="18:18" x14ac:dyDescent="0.25">
      <c r="R61278" s="15">
        <v>4</v>
      </c>
    </row>
    <row r="61279" spans="18:18" x14ac:dyDescent="0.25">
      <c r="R61279" s="15">
        <v>4</v>
      </c>
    </row>
    <row r="61280" spans="18:18" x14ac:dyDescent="0.25">
      <c r="R61280" s="15">
        <v>4</v>
      </c>
    </row>
    <row r="61281" spans="18:18" x14ac:dyDescent="0.25">
      <c r="R61281" s="15">
        <v>4</v>
      </c>
    </row>
    <row r="61282" spans="18:18" x14ac:dyDescent="0.25">
      <c r="R61282" s="15">
        <v>4</v>
      </c>
    </row>
    <row r="61283" spans="18:18" x14ac:dyDescent="0.25">
      <c r="R61283" s="15">
        <v>1</v>
      </c>
    </row>
    <row r="61284" spans="18:18" x14ac:dyDescent="0.25">
      <c r="R61284" s="15">
        <v>1</v>
      </c>
    </row>
    <row r="61285" spans="18:18" x14ac:dyDescent="0.25">
      <c r="R61285" s="15">
        <v>1</v>
      </c>
    </row>
    <row r="61286" spans="18:18" x14ac:dyDescent="0.25">
      <c r="R61286" s="15">
        <v>1</v>
      </c>
    </row>
    <row r="61287" spans="18:18" x14ac:dyDescent="0.25">
      <c r="R61287" s="15">
        <v>1</v>
      </c>
    </row>
    <row r="61288" spans="18:18" x14ac:dyDescent="0.25">
      <c r="R61288" s="15">
        <v>1</v>
      </c>
    </row>
    <row r="61289" spans="18:18" x14ac:dyDescent="0.25">
      <c r="R61289" s="15">
        <v>1</v>
      </c>
    </row>
    <row r="61290" spans="18:18" x14ac:dyDescent="0.25">
      <c r="R61290" s="15">
        <v>1</v>
      </c>
    </row>
    <row r="61291" spans="18:18" x14ac:dyDescent="0.25">
      <c r="R61291" s="15">
        <v>1</v>
      </c>
    </row>
    <row r="61292" spans="18:18" x14ac:dyDescent="0.25">
      <c r="R61292" s="15">
        <v>1</v>
      </c>
    </row>
    <row r="61293" spans="18:18" x14ac:dyDescent="0.25">
      <c r="R61293" s="15">
        <v>1</v>
      </c>
    </row>
    <row r="61294" spans="18:18" x14ac:dyDescent="0.25">
      <c r="R61294" s="15">
        <v>1</v>
      </c>
    </row>
    <row r="61295" spans="18:18" x14ac:dyDescent="0.25">
      <c r="R61295" s="15">
        <v>1</v>
      </c>
    </row>
    <row r="61296" spans="18:18" x14ac:dyDescent="0.25">
      <c r="R61296" s="15">
        <v>1</v>
      </c>
    </row>
    <row r="61297" spans="18:18" x14ac:dyDescent="0.25">
      <c r="R61297" s="15">
        <v>1</v>
      </c>
    </row>
    <row r="61298" spans="18:18" x14ac:dyDescent="0.25">
      <c r="R61298" s="15">
        <v>1</v>
      </c>
    </row>
    <row r="61299" spans="18:18" x14ac:dyDescent="0.25">
      <c r="R61299" s="15">
        <v>1</v>
      </c>
    </row>
    <row r="61300" spans="18:18" x14ac:dyDescent="0.25">
      <c r="R61300" s="15">
        <v>1</v>
      </c>
    </row>
    <row r="61301" spans="18:18" x14ac:dyDescent="0.25">
      <c r="R61301" s="15">
        <v>1</v>
      </c>
    </row>
    <row r="61302" spans="18:18" x14ac:dyDescent="0.25">
      <c r="R61302" s="15">
        <v>1</v>
      </c>
    </row>
    <row r="61303" spans="18:18" x14ac:dyDescent="0.25">
      <c r="R61303" s="15">
        <v>3</v>
      </c>
    </row>
    <row r="61304" spans="18:18" x14ac:dyDescent="0.25">
      <c r="R61304" s="15">
        <v>3</v>
      </c>
    </row>
    <row r="61305" spans="18:18" x14ac:dyDescent="0.25">
      <c r="R61305" s="15">
        <v>3</v>
      </c>
    </row>
    <row r="61306" spans="18:18" x14ac:dyDescent="0.25">
      <c r="R61306" s="15">
        <v>3</v>
      </c>
    </row>
    <row r="61307" spans="18:18" x14ac:dyDescent="0.25">
      <c r="R61307" s="15">
        <v>3</v>
      </c>
    </row>
    <row r="61308" spans="18:18" x14ac:dyDescent="0.25">
      <c r="R61308" s="15">
        <v>3</v>
      </c>
    </row>
    <row r="61309" spans="18:18" x14ac:dyDescent="0.25">
      <c r="R61309" s="15">
        <v>3</v>
      </c>
    </row>
    <row r="61310" spans="18:18" x14ac:dyDescent="0.25">
      <c r="R61310" s="15">
        <v>3</v>
      </c>
    </row>
    <row r="61311" spans="18:18" x14ac:dyDescent="0.25">
      <c r="R61311" s="15">
        <v>3</v>
      </c>
    </row>
    <row r="61312" spans="18:18" x14ac:dyDescent="0.25">
      <c r="R61312" s="15">
        <v>3</v>
      </c>
    </row>
    <row r="61313" spans="18:18" x14ac:dyDescent="0.25">
      <c r="R61313" s="15">
        <v>3</v>
      </c>
    </row>
    <row r="61314" spans="18:18" x14ac:dyDescent="0.25">
      <c r="R61314" s="15">
        <v>3</v>
      </c>
    </row>
    <row r="61315" spans="18:18" x14ac:dyDescent="0.25">
      <c r="R61315" s="15">
        <v>3</v>
      </c>
    </row>
    <row r="61316" spans="18:18" x14ac:dyDescent="0.25">
      <c r="R61316" s="15">
        <v>3</v>
      </c>
    </row>
    <row r="61317" spans="18:18" x14ac:dyDescent="0.25">
      <c r="R61317" s="15">
        <v>3</v>
      </c>
    </row>
    <row r="61318" spans="18:18" x14ac:dyDescent="0.25">
      <c r="R61318" s="15">
        <v>3</v>
      </c>
    </row>
    <row r="61319" spans="18:18" x14ac:dyDescent="0.25">
      <c r="R61319" s="15">
        <v>4</v>
      </c>
    </row>
    <row r="61320" spans="18:18" x14ac:dyDescent="0.25">
      <c r="R61320" s="15">
        <v>4</v>
      </c>
    </row>
    <row r="61321" spans="18:18" x14ac:dyDescent="0.25">
      <c r="R61321" s="15">
        <v>4</v>
      </c>
    </row>
    <row r="61322" spans="18:18" x14ac:dyDescent="0.25">
      <c r="R61322" s="15">
        <v>4</v>
      </c>
    </row>
    <row r="61323" spans="18:18" x14ac:dyDescent="0.25">
      <c r="R61323" s="15">
        <v>4</v>
      </c>
    </row>
    <row r="61324" spans="18:18" x14ac:dyDescent="0.25">
      <c r="R61324" s="15">
        <v>4</v>
      </c>
    </row>
    <row r="61325" spans="18:18" x14ac:dyDescent="0.25">
      <c r="R61325" s="15">
        <v>4</v>
      </c>
    </row>
    <row r="61326" spans="18:18" x14ac:dyDescent="0.25">
      <c r="R61326" s="15">
        <v>4</v>
      </c>
    </row>
    <row r="61327" spans="18:18" x14ac:dyDescent="0.25">
      <c r="R61327" s="15">
        <v>4</v>
      </c>
    </row>
    <row r="61328" spans="18:18" x14ac:dyDescent="0.25">
      <c r="R61328" s="15">
        <v>4</v>
      </c>
    </row>
    <row r="61329" spans="18:18" x14ac:dyDescent="0.25">
      <c r="R61329" s="15">
        <v>4</v>
      </c>
    </row>
    <row r="61330" spans="18:18" x14ac:dyDescent="0.25">
      <c r="R61330" s="15">
        <v>4</v>
      </c>
    </row>
    <row r="61331" spans="18:18" x14ac:dyDescent="0.25">
      <c r="R61331" s="15">
        <v>4</v>
      </c>
    </row>
    <row r="61332" spans="18:18" x14ac:dyDescent="0.25">
      <c r="R61332" s="15">
        <v>4</v>
      </c>
    </row>
    <row r="61333" spans="18:18" x14ac:dyDescent="0.25">
      <c r="R61333" s="15">
        <v>4</v>
      </c>
    </row>
    <row r="61334" spans="18:18" x14ac:dyDescent="0.25">
      <c r="R61334" s="15">
        <v>4</v>
      </c>
    </row>
    <row r="61335" spans="18:18" x14ac:dyDescent="0.25">
      <c r="R61335" s="15">
        <v>4</v>
      </c>
    </row>
    <row r="61336" spans="18:18" x14ac:dyDescent="0.25">
      <c r="R61336" s="15">
        <v>4</v>
      </c>
    </row>
    <row r="61337" spans="18:18" x14ac:dyDescent="0.25">
      <c r="R61337" s="15">
        <v>4</v>
      </c>
    </row>
    <row r="61338" spans="18:18" x14ac:dyDescent="0.25">
      <c r="R61338" s="15">
        <v>4</v>
      </c>
    </row>
    <row r="61339" spans="18:18" x14ac:dyDescent="0.25">
      <c r="R61339" s="15">
        <v>4</v>
      </c>
    </row>
    <row r="61340" spans="18:18" x14ac:dyDescent="0.25">
      <c r="R61340" s="15">
        <v>4</v>
      </c>
    </row>
    <row r="61341" spans="18:18" x14ac:dyDescent="0.25">
      <c r="R61341" s="15">
        <v>4</v>
      </c>
    </row>
    <row r="61342" spans="18:18" x14ac:dyDescent="0.25">
      <c r="R61342" s="15">
        <v>1</v>
      </c>
    </row>
    <row r="61343" spans="18:18" x14ac:dyDescent="0.25">
      <c r="R61343" s="15">
        <v>1</v>
      </c>
    </row>
    <row r="61344" spans="18:18" x14ac:dyDescent="0.25">
      <c r="R61344" s="15">
        <v>1</v>
      </c>
    </row>
    <row r="61345" spans="18:18" x14ac:dyDescent="0.25">
      <c r="R61345" s="15">
        <v>1</v>
      </c>
    </row>
    <row r="61346" spans="18:18" x14ac:dyDescent="0.25">
      <c r="R61346" s="15">
        <v>1</v>
      </c>
    </row>
    <row r="61347" spans="18:18" x14ac:dyDescent="0.25">
      <c r="R61347" s="15">
        <v>1</v>
      </c>
    </row>
    <row r="61348" spans="18:18" x14ac:dyDescent="0.25">
      <c r="R61348" s="15">
        <v>1</v>
      </c>
    </row>
    <row r="61349" spans="18:18" x14ac:dyDescent="0.25">
      <c r="R61349" s="15">
        <v>1</v>
      </c>
    </row>
    <row r="61350" spans="18:18" x14ac:dyDescent="0.25">
      <c r="R61350" s="15">
        <v>1</v>
      </c>
    </row>
    <row r="61351" spans="18:18" x14ac:dyDescent="0.25">
      <c r="R61351" s="15">
        <v>1</v>
      </c>
    </row>
    <row r="61352" spans="18:18" x14ac:dyDescent="0.25">
      <c r="R61352" s="15">
        <v>1</v>
      </c>
    </row>
    <row r="61353" spans="18:18" x14ac:dyDescent="0.25">
      <c r="R61353" s="15">
        <v>1</v>
      </c>
    </row>
    <row r="61354" spans="18:18" x14ac:dyDescent="0.25">
      <c r="R61354" s="15">
        <v>2</v>
      </c>
    </row>
    <row r="61355" spans="18:18" x14ac:dyDescent="0.25">
      <c r="R61355" s="15">
        <v>2</v>
      </c>
    </row>
    <row r="61356" spans="18:18" x14ac:dyDescent="0.25">
      <c r="R61356" s="15">
        <v>2</v>
      </c>
    </row>
    <row r="61357" spans="18:18" x14ac:dyDescent="0.25">
      <c r="R61357" s="15">
        <v>2</v>
      </c>
    </row>
    <row r="61358" spans="18:18" x14ac:dyDescent="0.25">
      <c r="R61358" s="15">
        <v>2</v>
      </c>
    </row>
    <row r="61359" spans="18:18" x14ac:dyDescent="0.25">
      <c r="R61359" s="15">
        <v>2</v>
      </c>
    </row>
    <row r="61360" spans="18:18" x14ac:dyDescent="0.25">
      <c r="R61360" s="15">
        <v>1</v>
      </c>
    </row>
    <row r="61361" spans="18:18" x14ac:dyDescent="0.25">
      <c r="R61361" s="15">
        <v>1</v>
      </c>
    </row>
    <row r="61362" spans="18:18" x14ac:dyDescent="0.25">
      <c r="R61362" s="15">
        <v>1</v>
      </c>
    </row>
    <row r="61363" spans="18:18" x14ac:dyDescent="0.25">
      <c r="R61363" s="15">
        <v>1</v>
      </c>
    </row>
    <row r="61364" spans="18:18" x14ac:dyDescent="0.25">
      <c r="R61364" s="15">
        <v>1</v>
      </c>
    </row>
    <row r="61365" spans="18:18" x14ac:dyDescent="0.25">
      <c r="R61365" s="15">
        <v>1</v>
      </c>
    </row>
    <row r="61366" spans="18:18" x14ac:dyDescent="0.25">
      <c r="R61366" s="15">
        <v>1</v>
      </c>
    </row>
    <row r="61367" spans="18:18" x14ac:dyDescent="0.25">
      <c r="R61367" s="15">
        <v>1</v>
      </c>
    </row>
    <row r="61368" spans="18:18" x14ac:dyDescent="0.25">
      <c r="R61368" s="15">
        <v>1</v>
      </c>
    </row>
    <row r="61369" spans="18:18" x14ac:dyDescent="0.25">
      <c r="R61369" s="15">
        <v>1</v>
      </c>
    </row>
    <row r="61370" spans="18:18" x14ac:dyDescent="0.25">
      <c r="R61370" s="15">
        <v>1</v>
      </c>
    </row>
    <row r="61371" spans="18:18" x14ac:dyDescent="0.25">
      <c r="R61371" s="15">
        <v>1</v>
      </c>
    </row>
    <row r="61372" spans="18:18" x14ac:dyDescent="0.25">
      <c r="R61372" s="15">
        <v>1</v>
      </c>
    </row>
    <row r="61373" spans="18:18" x14ac:dyDescent="0.25">
      <c r="R61373" s="15">
        <v>1</v>
      </c>
    </row>
    <row r="61374" spans="18:18" x14ac:dyDescent="0.25">
      <c r="R61374" s="15">
        <v>1</v>
      </c>
    </row>
    <row r="61375" spans="18:18" x14ac:dyDescent="0.25">
      <c r="R61375" s="15">
        <v>1</v>
      </c>
    </row>
    <row r="61376" spans="18:18" x14ac:dyDescent="0.25">
      <c r="R61376" s="15">
        <v>1</v>
      </c>
    </row>
    <row r="61377" spans="18:18" x14ac:dyDescent="0.25">
      <c r="R61377" s="15">
        <v>1</v>
      </c>
    </row>
    <row r="61378" spans="18:18" x14ac:dyDescent="0.25">
      <c r="R61378" s="15">
        <v>1</v>
      </c>
    </row>
    <row r="61379" spans="18:18" x14ac:dyDescent="0.25">
      <c r="R61379" s="15">
        <v>1</v>
      </c>
    </row>
    <row r="61380" spans="18:18" x14ac:dyDescent="0.25">
      <c r="R61380" s="15">
        <v>1</v>
      </c>
    </row>
    <row r="61381" spans="18:18" x14ac:dyDescent="0.25">
      <c r="R61381" s="15">
        <v>1</v>
      </c>
    </row>
    <row r="61382" spans="18:18" x14ac:dyDescent="0.25">
      <c r="R61382" s="15">
        <v>1</v>
      </c>
    </row>
    <row r="61383" spans="18:18" x14ac:dyDescent="0.25">
      <c r="R61383" s="15">
        <v>1</v>
      </c>
    </row>
    <row r="61384" spans="18:18" x14ac:dyDescent="0.25">
      <c r="R61384" s="15">
        <v>1</v>
      </c>
    </row>
    <row r="61385" spans="18:18" x14ac:dyDescent="0.25">
      <c r="R61385" s="15">
        <v>1</v>
      </c>
    </row>
    <row r="61386" spans="18:18" x14ac:dyDescent="0.25">
      <c r="R61386" s="15">
        <v>1</v>
      </c>
    </row>
    <row r="61387" spans="18:18" x14ac:dyDescent="0.25">
      <c r="R61387" s="15">
        <v>1</v>
      </c>
    </row>
    <row r="61388" spans="18:18" x14ac:dyDescent="0.25">
      <c r="R61388" s="15">
        <v>1</v>
      </c>
    </row>
    <row r="61389" spans="18:18" x14ac:dyDescent="0.25">
      <c r="R61389" s="15">
        <v>1</v>
      </c>
    </row>
    <row r="61390" spans="18:18" x14ac:dyDescent="0.25">
      <c r="R61390" s="15">
        <v>1</v>
      </c>
    </row>
    <row r="61391" spans="18:18" x14ac:dyDescent="0.25">
      <c r="R61391" s="15">
        <v>1</v>
      </c>
    </row>
    <row r="61392" spans="18:18" x14ac:dyDescent="0.25">
      <c r="R61392" s="15">
        <v>1</v>
      </c>
    </row>
    <row r="61393" spans="18:18" x14ac:dyDescent="0.25">
      <c r="R61393" s="15">
        <v>1</v>
      </c>
    </row>
    <row r="61394" spans="18:18" x14ac:dyDescent="0.25">
      <c r="R61394" s="15">
        <v>1</v>
      </c>
    </row>
    <row r="61395" spans="18:18" x14ac:dyDescent="0.25">
      <c r="R61395" s="15">
        <v>1</v>
      </c>
    </row>
    <row r="61396" spans="18:18" x14ac:dyDescent="0.25">
      <c r="R61396" s="15">
        <v>1</v>
      </c>
    </row>
    <row r="61397" spans="18:18" x14ac:dyDescent="0.25">
      <c r="R61397" s="15">
        <v>1</v>
      </c>
    </row>
    <row r="61398" spans="18:18" x14ac:dyDescent="0.25">
      <c r="R61398" s="15">
        <v>1</v>
      </c>
    </row>
    <row r="61399" spans="18:18" x14ac:dyDescent="0.25">
      <c r="R61399" s="15">
        <v>1</v>
      </c>
    </row>
    <row r="61400" spans="18:18" x14ac:dyDescent="0.25">
      <c r="R61400" s="15">
        <v>1</v>
      </c>
    </row>
    <row r="61401" spans="18:18" x14ac:dyDescent="0.25">
      <c r="R61401" s="15">
        <v>1</v>
      </c>
    </row>
    <row r="61402" spans="18:18" x14ac:dyDescent="0.25">
      <c r="R61402" s="15">
        <v>1</v>
      </c>
    </row>
    <row r="61403" spans="18:18" x14ac:dyDescent="0.25">
      <c r="R61403" s="15">
        <v>1</v>
      </c>
    </row>
    <row r="61404" spans="18:18" x14ac:dyDescent="0.25">
      <c r="R61404" s="15">
        <v>1</v>
      </c>
    </row>
    <row r="61405" spans="18:18" x14ac:dyDescent="0.25">
      <c r="R61405" s="15">
        <v>1</v>
      </c>
    </row>
    <row r="61406" spans="18:18" x14ac:dyDescent="0.25">
      <c r="R61406" s="15">
        <v>1</v>
      </c>
    </row>
    <row r="61407" spans="18:18" x14ac:dyDescent="0.25">
      <c r="R61407" s="15">
        <v>1</v>
      </c>
    </row>
    <row r="61408" spans="18:18" x14ac:dyDescent="0.25">
      <c r="R61408" s="15">
        <v>1</v>
      </c>
    </row>
    <row r="61409" spans="18:18" x14ac:dyDescent="0.25">
      <c r="R61409" s="15">
        <v>1</v>
      </c>
    </row>
    <row r="61410" spans="18:18" x14ac:dyDescent="0.25">
      <c r="R61410" s="15">
        <v>1</v>
      </c>
    </row>
    <row r="61411" spans="18:18" x14ac:dyDescent="0.25">
      <c r="R61411" s="15">
        <v>1</v>
      </c>
    </row>
    <row r="61412" spans="18:18" x14ac:dyDescent="0.25">
      <c r="R61412" s="15">
        <v>1</v>
      </c>
    </row>
    <row r="61413" spans="18:18" x14ac:dyDescent="0.25">
      <c r="R61413" s="15">
        <v>1</v>
      </c>
    </row>
    <row r="61414" spans="18:18" x14ac:dyDescent="0.25">
      <c r="R61414" s="15">
        <v>1</v>
      </c>
    </row>
    <row r="61415" spans="18:18" x14ac:dyDescent="0.25">
      <c r="R61415" s="15">
        <v>1</v>
      </c>
    </row>
    <row r="61416" spans="18:18" x14ac:dyDescent="0.25">
      <c r="R61416" s="15">
        <v>1</v>
      </c>
    </row>
    <row r="61417" spans="18:18" x14ac:dyDescent="0.25">
      <c r="R61417" s="15">
        <v>3</v>
      </c>
    </row>
    <row r="61418" spans="18:18" x14ac:dyDescent="0.25">
      <c r="R61418" s="15">
        <v>3</v>
      </c>
    </row>
    <row r="61419" spans="18:18" x14ac:dyDescent="0.25">
      <c r="R61419" s="15">
        <v>3</v>
      </c>
    </row>
    <row r="61420" spans="18:18" x14ac:dyDescent="0.25">
      <c r="R61420" s="15">
        <v>3</v>
      </c>
    </row>
    <row r="61421" spans="18:18" x14ac:dyDescent="0.25">
      <c r="R61421" s="15">
        <v>3</v>
      </c>
    </row>
    <row r="61422" spans="18:18" x14ac:dyDescent="0.25">
      <c r="R61422" s="15">
        <v>3</v>
      </c>
    </row>
    <row r="61423" spans="18:18" x14ac:dyDescent="0.25">
      <c r="R61423" s="15">
        <v>3</v>
      </c>
    </row>
    <row r="61424" spans="18:18" x14ac:dyDescent="0.25">
      <c r="R61424" s="15">
        <v>3</v>
      </c>
    </row>
    <row r="61425" spans="18:18" x14ac:dyDescent="0.25">
      <c r="R61425" s="15">
        <v>3</v>
      </c>
    </row>
    <row r="61426" spans="18:18" x14ac:dyDescent="0.25">
      <c r="R61426" s="15">
        <v>3</v>
      </c>
    </row>
    <row r="61427" spans="18:18" x14ac:dyDescent="0.25">
      <c r="R61427" s="15">
        <v>3</v>
      </c>
    </row>
    <row r="61428" spans="18:18" x14ac:dyDescent="0.25">
      <c r="R61428" s="15">
        <v>3</v>
      </c>
    </row>
    <row r="61429" spans="18:18" x14ac:dyDescent="0.25">
      <c r="R61429" s="15">
        <v>3</v>
      </c>
    </row>
    <row r="61430" spans="18:18" x14ac:dyDescent="0.25">
      <c r="R61430" s="15">
        <v>3</v>
      </c>
    </row>
    <row r="61431" spans="18:18" x14ac:dyDescent="0.25">
      <c r="R61431" s="15">
        <v>3</v>
      </c>
    </row>
    <row r="61432" spans="18:18" x14ac:dyDescent="0.25">
      <c r="R61432" s="15">
        <v>3</v>
      </c>
    </row>
    <row r="61433" spans="18:18" x14ac:dyDescent="0.25">
      <c r="R61433" s="15">
        <v>3</v>
      </c>
    </row>
    <row r="61434" spans="18:18" x14ac:dyDescent="0.25">
      <c r="R61434" s="15">
        <v>3</v>
      </c>
    </row>
    <row r="61435" spans="18:18" x14ac:dyDescent="0.25">
      <c r="R61435" s="15">
        <v>1</v>
      </c>
    </row>
    <row r="61436" spans="18:18" x14ac:dyDescent="0.25">
      <c r="R61436" s="15">
        <v>1</v>
      </c>
    </row>
    <row r="61437" spans="18:18" x14ac:dyDescent="0.25">
      <c r="R61437" s="15">
        <v>1</v>
      </c>
    </row>
    <row r="61438" spans="18:18" x14ac:dyDescent="0.25">
      <c r="R61438" s="15">
        <v>1</v>
      </c>
    </row>
    <row r="61439" spans="18:18" x14ac:dyDescent="0.25">
      <c r="R61439" s="15">
        <v>1</v>
      </c>
    </row>
    <row r="61440" spans="18:18" x14ac:dyDescent="0.25">
      <c r="R61440" s="15">
        <v>1</v>
      </c>
    </row>
    <row r="61441" spans="18:18" x14ac:dyDescent="0.25">
      <c r="R61441" s="15">
        <v>1</v>
      </c>
    </row>
    <row r="61442" spans="18:18" x14ac:dyDescent="0.25">
      <c r="R61442" s="15">
        <v>1</v>
      </c>
    </row>
    <row r="61443" spans="18:18" x14ac:dyDescent="0.25">
      <c r="R61443" s="15">
        <v>1</v>
      </c>
    </row>
    <row r="61444" spans="18:18" x14ac:dyDescent="0.25">
      <c r="R61444" s="15">
        <v>1</v>
      </c>
    </row>
    <row r="61445" spans="18:18" x14ac:dyDescent="0.25">
      <c r="R61445" s="15">
        <v>1</v>
      </c>
    </row>
    <row r="61446" spans="18:18" x14ac:dyDescent="0.25">
      <c r="R61446" s="15">
        <v>1</v>
      </c>
    </row>
    <row r="61447" spans="18:18" x14ac:dyDescent="0.25">
      <c r="R61447" s="15">
        <v>1</v>
      </c>
    </row>
    <row r="61448" spans="18:18" x14ac:dyDescent="0.25">
      <c r="R61448" s="15">
        <v>1</v>
      </c>
    </row>
    <row r="61449" spans="18:18" x14ac:dyDescent="0.25">
      <c r="R61449" s="15">
        <v>1</v>
      </c>
    </row>
    <row r="61450" spans="18:18" x14ac:dyDescent="0.25">
      <c r="R61450" s="15">
        <v>1</v>
      </c>
    </row>
    <row r="61451" spans="18:18" x14ac:dyDescent="0.25">
      <c r="R61451" s="15">
        <v>1</v>
      </c>
    </row>
    <row r="61452" spans="18:18" x14ac:dyDescent="0.25">
      <c r="R61452" s="15">
        <v>1</v>
      </c>
    </row>
    <row r="61453" spans="18:18" x14ac:dyDescent="0.25">
      <c r="R61453" s="15">
        <v>1</v>
      </c>
    </row>
    <row r="61454" spans="18:18" x14ac:dyDescent="0.25">
      <c r="R61454" s="15">
        <v>1</v>
      </c>
    </row>
    <row r="61455" spans="18:18" x14ac:dyDescent="0.25">
      <c r="R61455" s="15">
        <v>1</v>
      </c>
    </row>
    <row r="61456" spans="18:18" x14ac:dyDescent="0.25">
      <c r="R61456" s="15">
        <v>1</v>
      </c>
    </row>
    <row r="61457" spans="18:18" x14ac:dyDescent="0.25">
      <c r="R61457" s="15">
        <v>1</v>
      </c>
    </row>
    <row r="61458" spans="18:18" x14ac:dyDescent="0.25">
      <c r="R61458" s="15">
        <v>3</v>
      </c>
    </row>
    <row r="61459" spans="18:18" x14ac:dyDescent="0.25">
      <c r="R61459" s="15">
        <v>3</v>
      </c>
    </row>
    <row r="61460" spans="18:18" x14ac:dyDescent="0.25">
      <c r="R61460" s="15">
        <v>3</v>
      </c>
    </row>
    <row r="61461" spans="18:18" x14ac:dyDescent="0.25">
      <c r="R61461" s="15">
        <v>3</v>
      </c>
    </row>
    <row r="61462" spans="18:18" x14ac:dyDescent="0.25">
      <c r="R61462" s="15">
        <v>3</v>
      </c>
    </row>
    <row r="61463" spans="18:18" x14ac:dyDescent="0.25">
      <c r="R61463" s="15">
        <v>3</v>
      </c>
    </row>
    <row r="61464" spans="18:18" x14ac:dyDescent="0.25">
      <c r="R61464" s="15">
        <v>3</v>
      </c>
    </row>
    <row r="61465" spans="18:18" x14ac:dyDescent="0.25">
      <c r="R61465" s="15">
        <v>4</v>
      </c>
    </row>
    <row r="61466" spans="18:18" x14ac:dyDescent="0.25">
      <c r="R61466" s="15">
        <v>4</v>
      </c>
    </row>
    <row r="61467" spans="18:18" x14ac:dyDescent="0.25">
      <c r="R61467" s="15">
        <v>4</v>
      </c>
    </row>
    <row r="61468" spans="18:18" x14ac:dyDescent="0.25">
      <c r="R61468" s="15">
        <v>4</v>
      </c>
    </row>
    <row r="61469" spans="18:18" x14ac:dyDescent="0.25">
      <c r="R61469" s="15">
        <v>4</v>
      </c>
    </row>
    <row r="61470" spans="18:18" x14ac:dyDescent="0.25">
      <c r="R61470" s="15">
        <v>4</v>
      </c>
    </row>
    <row r="61471" spans="18:18" x14ac:dyDescent="0.25">
      <c r="R61471" s="15">
        <v>4</v>
      </c>
    </row>
    <row r="61472" spans="18:18" x14ac:dyDescent="0.25">
      <c r="R61472" s="15">
        <v>4</v>
      </c>
    </row>
    <row r="61473" spans="18:18" x14ac:dyDescent="0.25">
      <c r="R61473" s="15">
        <v>4</v>
      </c>
    </row>
    <row r="61474" spans="18:18" x14ac:dyDescent="0.25">
      <c r="R61474" s="15">
        <v>4</v>
      </c>
    </row>
    <row r="61475" spans="18:18" x14ac:dyDescent="0.25">
      <c r="R61475" s="15">
        <v>4</v>
      </c>
    </row>
    <row r="61476" spans="18:18" x14ac:dyDescent="0.25">
      <c r="R61476" s="15">
        <v>4</v>
      </c>
    </row>
    <row r="61477" spans="18:18" x14ac:dyDescent="0.25">
      <c r="R61477" s="15">
        <v>4</v>
      </c>
    </row>
    <row r="61478" spans="18:18" x14ac:dyDescent="0.25">
      <c r="R61478" s="15">
        <v>4</v>
      </c>
    </row>
    <row r="61479" spans="18:18" x14ac:dyDescent="0.25">
      <c r="R61479" s="15">
        <v>4</v>
      </c>
    </row>
    <row r="61480" spans="18:18" x14ac:dyDescent="0.25">
      <c r="R61480" s="15">
        <v>5</v>
      </c>
    </row>
    <row r="61481" spans="18:18" x14ac:dyDescent="0.25">
      <c r="R61481" s="15">
        <v>5</v>
      </c>
    </row>
    <row r="61482" spans="18:18" x14ac:dyDescent="0.25">
      <c r="R61482" s="15">
        <v>5</v>
      </c>
    </row>
    <row r="61483" spans="18:18" x14ac:dyDescent="0.25">
      <c r="R61483" s="15">
        <v>5</v>
      </c>
    </row>
    <row r="61484" spans="18:18" x14ac:dyDescent="0.25">
      <c r="R61484" s="15">
        <v>5</v>
      </c>
    </row>
    <row r="61485" spans="18:18" x14ac:dyDescent="0.25">
      <c r="R61485" s="15">
        <v>5</v>
      </c>
    </row>
    <row r="61486" spans="18:18" x14ac:dyDescent="0.25">
      <c r="R61486" s="15">
        <v>5</v>
      </c>
    </row>
    <row r="61487" spans="18:18" x14ac:dyDescent="0.25">
      <c r="R61487" s="15">
        <v>5</v>
      </c>
    </row>
    <row r="61488" spans="18:18" x14ac:dyDescent="0.25">
      <c r="R61488" s="15">
        <v>5</v>
      </c>
    </row>
    <row r="61489" spans="18:18" x14ac:dyDescent="0.25">
      <c r="R61489" s="15">
        <v>5</v>
      </c>
    </row>
    <row r="61490" spans="18:18" x14ac:dyDescent="0.25">
      <c r="R61490" s="15">
        <v>5</v>
      </c>
    </row>
    <row r="61491" spans="18:18" x14ac:dyDescent="0.25">
      <c r="R61491" s="15">
        <v>1</v>
      </c>
    </row>
    <row r="61492" spans="18:18" x14ac:dyDescent="0.25">
      <c r="R61492" s="15">
        <v>1</v>
      </c>
    </row>
    <row r="61493" spans="18:18" x14ac:dyDescent="0.25">
      <c r="R61493" s="15">
        <v>1</v>
      </c>
    </row>
    <row r="61494" spans="18:18" x14ac:dyDescent="0.25">
      <c r="R61494" s="15">
        <v>1</v>
      </c>
    </row>
    <row r="61495" spans="18:18" x14ac:dyDescent="0.25">
      <c r="R61495" s="15">
        <v>1</v>
      </c>
    </row>
    <row r="61496" spans="18:18" x14ac:dyDescent="0.25">
      <c r="R61496" s="15">
        <v>1</v>
      </c>
    </row>
    <row r="61497" spans="18:18" x14ac:dyDescent="0.25">
      <c r="R61497" s="15">
        <v>1</v>
      </c>
    </row>
    <row r="61498" spans="18:18" x14ac:dyDescent="0.25">
      <c r="R61498" s="15">
        <v>1</v>
      </c>
    </row>
    <row r="61499" spans="18:18" x14ac:dyDescent="0.25">
      <c r="R61499" s="15">
        <v>1</v>
      </c>
    </row>
    <row r="61500" spans="18:18" x14ac:dyDescent="0.25">
      <c r="R61500" s="15">
        <v>1</v>
      </c>
    </row>
    <row r="61501" spans="18:18" x14ac:dyDescent="0.25">
      <c r="R61501" s="15">
        <v>1</v>
      </c>
    </row>
    <row r="61502" spans="18:18" x14ac:dyDescent="0.25">
      <c r="R61502" s="15">
        <v>1</v>
      </c>
    </row>
    <row r="61503" spans="18:18" x14ac:dyDescent="0.25">
      <c r="R61503" s="15">
        <v>1</v>
      </c>
    </row>
    <row r="61504" spans="18:18" x14ac:dyDescent="0.25">
      <c r="R61504" s="15">
        <v>1</v>
      </c>
    </row>
    <row r="61505" spans="18:18" x14ac:dyDescent="0.25">
      <c r="R61505" s="15">
        <v>1</v>
      </c>
    </row>
    <row r="61506" spans="18:18" x14ac:dyDescent="0.25">
      <c r="R61506" s="15">
        <v>1</v>
      </c>
    </row>
    <row r="61507" spans="18:18" x14ac:dyDescent="0.25">
      <c r="R61507" s="15">
        <v>1</v>
      </c>
    </row>
    <row r="61508" spans="18:18" x14ac:dyDescent="0.25">
      <c r="R61508" s="15">
        <v>1</v>
      </c>
    </row>
    <row r="61509" spans="18:18" x14ac:dyDescent="0.25">
      <c r="R61509" s="15">
        <v>1</v>
      </c>
    </row>
    <row r="61510" spans="18:18" x14ac:dyDescent="0.25">
      <c r="R61510" s="15">
        <v>4</v>
      </c>
    </row>
    <row r="61511" spans="18:18" x14ac:dyDescent="0.25">
      <c r="R61511" s="15">
        <v>4</v>
      </c>
    </row>
    <row r="61512" spans="18:18" x14ac:dyDescent="0.25">
      <c r="R61512" s="15">
        <v>4</v>
      </c>
    </row>
    <row r="61513" spans="18:18" x14ac:dyDescent="0.25">
      <c r="R61513" s="15">
        <v>4</v>
      </c>
    </row>
    <row r="61514" spans="18:18" x14ac:dyDescent="0.25">
      <c r="R61514" s="15">
        <v>4</v>
      </c>
    </row>
    <row r="61515" spans="18:18" x14ac:dyDescent="0.25">
      <c r="R61515" s="15">
        <v>4</v>
      </c>
    </row>
    <row r="61516" spans="18:18" x14ac:dyDescent="0.25">
      <c r="R61516" s="15">
        <v>4</v>
      </c>
    </row>
    <row r="61517" spans="18:18" x14ac:dyDescent="0.25">
      <c r="R61517" s="15">
        <v>4</v>
      </c>
    </row>
    <row r="61518" spans="18:18" x14ac:dyDescent="0.25">
      <c r="R61518" s="15">
        <v>4</v>
      </c>
    </row>
    <row r="61519" spans="18:18" x14ac:dyDescent="0.25">
      <c r="R61519" s="15">
        <v>4</v>
      </c>
    </row>
    <row r="61520" spans="18:18" x14ac:dyDescent="0.25">
      <c r="R61520" s="15">
        <v>4</v>
      </c>
    </row>
    <row r="61521" spans="18:18" x14ac:dyDescent="0.25">
      <c r="R61521" s="15">
        <v>1</v>
      </c>
    </row>
    <row r="61522" spans="18:18" x14ac:dyDescent="0.25">
      <c r="R61522" s="15">
        <v>1</v>
      </c>
    </row>
    <row r="61523" spans="18:18" x14ac:dyDescent="0.25">
      <c r="R61523" s="15">
        <v>1</v>
      </c>
    </row>
    <row r="61524" spans="18:18" x14ac:dyDescent="0.25">
      <c r="R61524" s="15">
        <v>1</v>
      </c>
    </row>
    <row r="61525" spans="18:18" x14ac:dyDescent="0.25">
      <c r="R61525" s="15">
        <v>1</v>
      </c>
    </row>
    <row r="61526" spans="18:18" x14ac:dyDescent="0.25">
      <c r="R61526" s="15">
        <v>1</v>
      </c>
    </row>
    <row r="61527" spans="18:18" x14ac:dyDescent="0.25">
      <c r="R61527" s="15">
        <v>1</v>
      </c>
    </row>
    <row r="61528" spans="18:18" x14ac:dyDescent="0.25">
      <c r="R61528" s="15">
        <v>1</v>
      </c>
    </row>
    <row r="61529" spans="18:18" x14ac:dyDescent="0.25">
      <c r="R61529" s="15">
        <v>1</v>
      </c>
    </row>
    <row r="61530" spans="18:18" x14ac:dyDescent="0.25">
      <c r="R61530" s="15">
        <v>1</v>
      </c>
    </row>
    <row r="61531" spans="18:18" x14ac:dyDescent="0.25">
      <c r="R61531" s="15">
        <v>1</v>
      </c>
    </row>
    <row r="61532" spans="18:18" x14ac:dyDescent="0.25">
      <c r="R61532" s="15">
        <v>1</v>
      </c>
    </row>
    <row r="61533" spans="18:18" x14ac:dyDescent="0.25">
      <c r="R61533" s="15">
        <v>1</v>
      </c>
    </row>
    <row r="61534" spans="18:18" x14ac:dyDescent="0.25">
      <c r="R61534" s="15">
        <v>1</v>
      </c>
    </row>
    <row r="61535" spans="18:18" x14ac:dyDescent="0.25">
      <c r="R61535" s="15">
        <v>1</v>
      </c>
    </row>
    <row r="61536" spans="18:18" x14ac:dyDescent="0.25">
      <c r="R61536" s="15">
        <v>1</v>
      </c>
    </row>
    <row r="61537" spans="18:18" x14ac:dyDescent="0.25">
      <c r="R61537" s="15">
        <v>1</v>
      </c>
    </row>
    <row r="61538" spans="18:18" x14ac:dyDescent="0.25">
      <c r="R61538" s="15">
        <v>1</v>
      </c>
    </row>
    <row r="61539" spans="18:18" x14ac:dyDescent="0.25">
      <c r="R61539" s="15">
        <v>1</v>
      </c>
    </row>
    <row r="61540" spans="18:18" x14ac:dyDescent="0.25">
      <c r="R61540" s="15">
        <v>1</v>
      </c>
    </row>
    <row r="61541" spans="18:18" x14ac:dyDescent="0.25">
      <c r="R61541" s="15">
        <v>1</v>
      </c>
    </row>
    <row r="61542" spans="18:18" x14ac:dyDescent="0.25">
      <c r="R61542" s="15">
        <v>1</v>
      </c>
    </row>
    <row r="61543" spans="18:18" x14ac:dyDescent="0.25">
      <c r="R61543" s="15">
        <v>1</v>
      </c>
    </row>
    <row r="61544" spans="18:18" x14ac:dyDescent="0.25">
      <c r="R61544" s="15">
        <v>1</v>
      </c>
    </row>
    <row r="61545" spans="18:18" x14ac:dyDescent="0.25">
      <c r="R61545" s="15">
        <v>1</v>
      </c>
    </row>
    <row r="61546" spans="18:18" x14ac:dyDescent="0.25">
      <c r="R61546" s="15">
        <v>1</v>
      </c>
    </row>
    <row r="61547" spans="18:18" x14ac:dyDescent="0.25">
      <c r="R61547" s="15">
        <v>1</v>
      </c>
    </row>
    <row r="61548" spans="18:18" x14ac:dyDescent="0.25">
      <c r="R61548" s="15">
        <v>1</v>
      </c>
    </row>
    <row r="61549" spans="18:18" x14ac:dyDescent="0.25">
      <c r="R61549" s="15">
        <v>1</v>
      </c>
    </row>
    <row r="61550" spans="18:18" x14ac:dyDescent="0.25">
      <c r="R61550" s="15">
        <v>1</v>
      </c>
    </row>
    <row r="61551" spans="18:18" x14ac:dyDescent="0.25">
      <c r="R61551" s="15">
        <v>1</v>
      </c>
    </row>
    <row r="61552" spans="18:18" x14ac:dyDescent="0.25">
      <c r="R61552" s="15">
        <v>1</v>
      </c>
    </row>
    <row r="61553" spans="18:18" x14ac:dyDescent="0.25">
      <c r="R61553" s="15">
        <v>1</v>
      </c>
    </row>
    <row r="61554" spans="18:18" x14ac:dyDescent="0.25">
      <c r="R61554" s="15">
        <v>1</v>
      </c>
    </row>
    <row r="61555" spans="18:18" x14ac:dyDescent="0.25">
      <c r="R61555" s="15">
        <v>1</v>
      </c>
    </row>
    <row r="61556" spans="18:18" x14ac:dyDescent="0.25">
      <c r="R61556" s="15">
        <v>1</v>
      </c>
    </row>
    <row r="61557" spans="18:18" x14ac:dyDescent="0.25">
      <c r="R61557" s="15">
        <v>1</v>
      </c>
    </row>
    <row r="61558" spans="18:18" x14ac:dyDescent="0.25">
      <c r="R61558" s="15">
        <v>1</v>
      </c>
    </row>
    <row r="61559" spans="18:18" x14ac:dyDescent="0.25">
      <c r="R61559" s="15">
        <v>1</v>
      </c>
    </row>
    <row r="61560" spans="18:18" x14ac:dyDescent="0.25">
      <c r="R61560" s="15">
        <v>1</v>
      </c>
    </row>
    <row r="61561" spans="18:18" x14ac:dyDescent="0.25">
      <c r="R61561" s="15">
        <v>1</v>
      </c>
    </row>
    <row r="61562" spans="18:18" x14ac:dyDescent="0.25">
      <c r="R61562" s="15">
        <v>2</v>
      </c>
    </row>
    <row r="61563" spans="18:18" x14ac:dyDescent="0.25">
      <c r="R61563" s="15">
        <v>2</v>
      </c>
    </row>
    <row r="61564" spans="18:18" x14ac:dyDescent="0.25">
      <c r="R61564" s="15">
        <v>2</v>
      </c>
    </row>
    <row r="61565" spans="18:18" x14ac:dyDescent="0.25">
      <c r="R61565" s="15">
        <v>2</v>
      </c>
    </row>
    <row r="61566" spans="18:18" x14ac:dyDescent="0.25">
      <c r="R61566" s="15">
        <v>2</v>
      </c>
    </row>
    <row r="61567" spans="18:18" x14ac:dyDescent="0.25">
      <c r="R61567" s="15">
        <v>2</v>
      </c>
    </row>
    <row r="61568" spans="18:18" x14ac:dyDescent="0.25">
      <c r="R61568" s="15">
        <v>2</v>
      </c>
    </row>
    <row r="61569" spans="18:18" x14ac:dyDescent="0.25">
      <c r="R61569" s="15">
        <v>2</v>
      </c>
    </row>
    <row r="61570" spans="18:18" x14ac:dyDescent="0.25">
      <c r="R61570" s="15">
        <v>2</v>
      </c>
    </row>
    <row r="61571" spans="18:18" x14ac:dyDescent="0.25">
      <c r="R61571" s="15">
        <v>2</v>
      </c>
    </row>
    <row r="61572" spans="18:18" x14ac:dyDescent="0.25">
      <c r="R61572" s="15">
        <v>3</v>
      </c>
    </row>
    <row r="61573" spans="18:18" x14ac:dyDescent="0.25">
      <c r="R61573" s="15">
        <v>3</v>
      </c>
    </row>
    <row r="61574" spans="18:18" x14ac:dyDescent="0.25">
      <c r="R61574" s="15">
        <v>3</v>
      </c>
    </row>
    <row r="61575" spans="18:18" x14ac:dyDescent="0.25">
      <c r="R61575" s="15">
        <v>3</v>
      </c>
    </row>
    <row r="61576" spans="18:18" x14ac:dyDescent="0.25">
      <c r="R61576" s="15">
        <v>3</v>
      </c>
    </row>
    <row r="61577" spans="18:18" x14ac:dyDescent="0.25">
      <c r="R61577" s="15">
        <v>3</v>
      </c>
    </row>
    <row r="61578" spans="18:18" x14ac:dyDescent="0.25">
      <c r="R61578" s="15">
        <v>3</v>
      </c>
    </row>
    <row r="61579" spans="18:18" x14ac:dyDescent="0.25">
      <c r="R61579" s="15">
        <v>3</v>
      </c>
    </row>
    <row r="61580" spans="18:18" x14ac:dyDescent="0.25">
      <c r="R61580" s="15">
        <v>3</v>
      </c>
    </row>
    <row r="61581" spans="18:18" x14ac:dyDescent="0.25">
      <c r="R61581" s="15">
        <v>3</v>
      </c>
    </row>
    <row r="61582" spans="18:18" x14ac:dyDescent="0.25">
      <c r="R61582" s="15">
        <v>3</v>
      </c>
    </row>
    <row r="61583" spans="18:18" x14ac:dyDescent="0.25">
      <c r="R61583" s="15">
        <v>3</v>
      </c>
    </row>
    <row r="61584" spans="18:18" x14ac:dyDescent="0.25">
      <c r="R61584" s="15">
        <v>3</v>
      </c>
    </row>
    <row r="61585" spans="18:18" x14ac:dyDescent="0.25">
      <c r="R61585" s="15">
        <v>3</v>
      </c>
    </row>
    <row r="61586" spans="18:18" x14ac:dyDescent="0.25">
      <c r="R61586" s="15">
        <v>2</v>
      </c>
    </row>
    <row r="61587" spans="18:18" x14ac:dyDescent="0.25">
      <c r="R61587" s="15">
        <v>2</v>
      </c>
    </row>
    <row r="61588" spans="18:18" x14ac:dyDescent="0.25">
      <c r="R61588" s="15">
        <v>2</v>
      </c>
    </row>
    <row r="61589" spans="18:18" x14ac:dyDescent="0.25">
      <c r="R61589" s="15">
        <v>2</v>
      </c>
    </row>
    <row r="61590" spans="18:18" x14ac:dyDescent="0.25">
      <c r="R61590" s="15">
        <v>2</v>
      </c>
    </row>
    <row r="61591" spans="18:18" x14ac:dyDescent="0.25">
      <c r="R61591" s="15">
        <v>2</v>
      </c>
    </row>
    <row r="61592" spans="18:18" x14ac:dyDescent="0.25">
      <c r="R61592" s="15">
        <v>2</v>
      </c>
    </row>
    <row r="61593" spans="18:18" x14ac:dyDescent="0.25">
      <c r="R61593" s="15">
        <v>2</v>
      </c>
    </row>
    <row r="61594" spans="18:18" x14ac:dyDescent="0.25">
      <c r="R61594" s="15">
        <v>2</v>
      </c>
    </row>
    <row r="61595" spans="18:18" x14ac:dyDescent="0.25">
      <c r="R61595" s="15">
        <v>2</v>
      </c>
    </row>
    <row r="61596" spans="18:18" x14ac:dyDescent="0.25">
      <c r="R61596" s="15">
        <v>2</v>
      </c>
    </row>
    <row r="61597" spans="18:18" x14ac:dyDescent="0.25">
      <c r="R61597" s="15">
        <v>2</v>
      </c>
    </row>
    <row r="61598" spans="18:18" x14ac:dyDescent="0.25">
      <c r="R61598" s="15">
        <v>2</v>
      </c>
    </row>
    <row r="61599" spans="18:18" x14ac:dyDescent="0.25">
      <c r="R61599" s="15">
        <v>2</v>
      </c>
    </row>
    <row r="61600" spans="18:18" x14ac:dyDescent="0.25">
      <c r="R61600" s="15">
        <v>2</v>
      </c>
    </row>
    <row r="61601" spans="18:18" x14ac:dyDescent="0.25">
      <c r="R61601" s="15">
        <v>2</v>
      </c>
    </row>
    <row r="61602" spans="18:18" x14ac:dyDescent="0.25">
      <c r="R61602" s="15">
        <v>2</v>
      </c>
    </row>
    <row r="61603" spans="18:18" x14ac:dyDescent="0.25">
      <c r="R61603" s="15">
        <v>2</v>
      </c>
    </row>
    <row r="61604" spans="18:18" x14ac:dyDescent="0.25">
      <c r="R61604" s="15">
        <v>2</v>
      </c>
    </row>
    <row r="61605" spans="18:18" x14ac:dyDescent="0.25">
      <c r="R61605" s="15">
        <v>2</v>
      </c>
    </row>
    <row r="61606" spans="18:18" x14ac:dyDescent="0.25">
      <c r="R61606" s="15">
        <v>2</v>
      </c>
    </row>
    <row r="61607" spans="18:18" x14ac:dyDescent="0.25">
      <c r="R61607" s="15">
        <v>2</v>
      </c>
    </row>
    <row r="61608" spans="18:18" x14ac:dyDescent="0.25">
      <c r="R61608" s="15">
        <v>2</v>
      </c>
    </row>
    <row r="61609" spans="18:18" x14ac:dyDescent="0.25">
      <c r="R61609" s="15">
        <v>2</v>
      </c>
    </row>
    <row r="61610" spans="18:18" x14ac:dyDescent="0.25">
      <c r="R61610" s="15">
        <v>2</v>
      </c>
    </row>
    <row r="61611" spans="18:18" x14ac:dyDescent="0.25">
      <c r="R61611" s="15">
        <v>2</v>
      </c>
    </row>
    <row r="61612" spans="18:18" x14ac:dyDescent="0.25">
      <c r="R61612" s="15">
        <v>2</v>
      </c>
    </row>
    <row r="61613" spans="18:18" x14ac:dyDescent="0.25">
      <c r="R61613" s="15">
        <v>2</v>
      </c>
    </row>
    <row r="61614" spans="18:18" x14ac:dyDescent="0.25">
      <c r="R61614" s="15">
        <v>2</v>
      </c>
    </row>
    <row r="61615" spans="18:18" x14ac:dyDescent="0.25">
      <c r="R61615" s="15">
        <v>2</v>
      </c>
    </row>
    <row r="61616" spans="18:18" x14ac:dyDescent="0.25">
      <c r="R61616" s="15">
        <v>2</v>
      </c>
    </row>
    <row r="61617" spans="18:18" x14ac:dyDescent="0.25">
      <c r="R61617" s="15">
        <v>2</v>
      </c>
    </row>
    <row r="61618" spans="18:18" x14ac:dyDescent="0.25">
      <c r="R61618" s="15">
        <v>1</v>
      </c>
    </row>
    <row r="61619" spans="18:18" x14ac:dyDescent="0.25">
      <c r="R61619" s="15">
        <v>3</v>
      </c>
    </row>
    <row r="61620" spans="18:18" x14ac:dyDescent="0.25">
      <c r="R61620" s="15">
        <v>2</v>
      </c>
    </row>
    <row r="61621" spans="18:18" x14ac:dyDescent="0.25">
      <c r="R61621" s="15">
        <v>2</v>
      </c>
    </row>
    <row r="61622" spans="18:18" x14ac:dyDescent="0.25">
      <c r="R61622" s="15">
        <v>2</v>
      </c>
    </row>
    <row r="61623" spans="18:18" x14ac:dyDescent="0.25">
      <c r="R61623" s="15">
        <v>2</v>
      </c>
    </row>
    <row r="61624" spans="18:18" x14ac:dyDescent="0.25">
      <c r="R61624" s="15">
        <v>2</v>
      </c>
    </row>
    <row r="61625" spans="18:18" x14ac:dyDescent="0.25">
      <c r="R61625" s="15">
        <v>2</v>
      </c>
    </row>
    <row r="61626" spans="18:18" x14ac:dyDescent="0.25">
      <c r="R61626" s="15">
        <v>2</v>
      </c>
    </row>
    <row r="61627" spans="18:18" x14ac:dyDescent="0.25">
      <c r="R61627" s="15">
        <v>2</v>
      </c>
    </row>
    <row r="61628" spans="18:18" x14ac:dyDescent="0.25">
      <c r="R61628" s="15">
        <v>2</v>
      </c>
    </row>
    <row r="61629" spans="18:18" x14ac:dyDescent="0.25">
      <c r="R61629" s="15">
        <v>1</v>
      </c>
    </row>
    <row r="61630" spans="18:18" x14ac:dyDescent="0.25">
      <c r="R61630" s="15">
        <v>1</v>
      </c>
    </row>
    <row r="61631" spans="18:18" x14ac:dyDescent="0.25">
      <c r="R61631" s="15">
        <v>1</v>
      </c>
    </row>
    <row r="61632" spans="18:18" x14ac:dyDescent="0.25">
      <c r="R61632" s="15">
        <v>1</v>
      </c>
    </row>
    <row r="61633" spans="18:18" x14ac:dyDescent="0.25">
      <c r="R61633" s="15">
        <v>1</v>
      </c>
    </row>
    <row r="61634" spans="18:18" x14ac:dyDescent="0.25">
      <c r="R61634" s="15">
        <v>1</v>
      </c>
    </row>
    <row r="61635" spans="18:18" x14ac:dyDescent="0.25">
      <c r="R61635" s="15">
        <v>1</v>
      </c>
    </row>
    <row r="61636" spans="18:18" x14ac:dyDescent="0.25">
      <c r="R61636" s="15">
        <v>1</v>
      </c>
    </row>
    <row r="61637" spans="18:18" x14ac:dyDescent="0.25">
      <c r="R61637" s="15">
        <v>1</v>
      </c>
    </row>
    <row r="61638" spans="18:18" x14ac:dyDescent="0.25">
      <c r="R61638" s="15">
        <v>1</v>
      </c>
    </row>
    <row r="61639" spans="18:18" x14ac:dyDescent="0.25">
      <c r="R61639" s="15">
        <v>1</v>
      </c>
    </row>
    <row r="61640" spans="18:18" x14ac:dyDescent="0.25">
      <c r="R61640" s="15">
        <v>1</v>
      </c>
    </row>
    <row r="61641" spans="18:18" x14ac:dyDescent="0.25">
      <c r="R61641" s="15">
        <v>1</v>
      </c>
    </row>
    <row r="61642" spans="18:18" x14ac:dyDescent="0.25">
      <c r="R61642" s="15">
        <v>1</v>
      </c>
    </row>
    <row r="61643" spans="18:18" x14ac:dyDescent="0.25">
      <c r="R61643" s="15">
        <v>3</v>
      </c>
    </row>
    <row r="61644" spans="18:18" x14ac:dyDescent="0.25">
      <c r="R61644" s="15">
        <v>3</v>
      </c>
    </row>
    <row r="61645" spans="18:18" x14ac:dyDescent="0.25">
      <c r="R61645" s="15">
        <v>4</v>
      </c>
    </row>
    <row r="61646" spans="18:18" x14ac:dyDescent="0.25">
      <c r="R61646" s="15">
        <v>4</v>
      </c>
    </row>
    <row r="61647" spans="18:18" x14ac:dyDescent="0.25">
      <c r="R61647" s="15">
        <v>3</v>
      </c>
    </row>
    <row r="61648" spans="18:18" x14ac:dyDescent="0.25">
      <c r="R61648" s="15">
        <v>3</v>
      </c>
    </row>
    <row r="61649" spans="18:18" x14ac:dyDescent="0.25">
      <c r="R61649" s="15">
        <v>1</v>
      </c>
    </row>
    <row r="61650" spans="18:18" x14ac:dyDescent="0.25">
      <c r="R61650" s="15">
        <v>1</v>
      </c>
    </row>
    <row r="61651" spans="18:18" x14ac:dyDescent="0.25">
      <c r="R61651" s="15">
        <v>1</v>
      </c>
    </row>
    <row r="61652" spans="18:18" x14ac:dyDescent="0.25">
      <c r="R61652" s="15">
        <v>1</v>
      </c>
    </row>
    <row r="61653" spans="18:18" x14ac:dyDescent="0.25">
      <c r="R61653" s="15">
        <v>4</v>
      </c>
    </row>
    <row r="61654" spans="18:18" x14ac:dyDescent="0.25">
      <c r="R61654" s="15">
        <v>1</v>
      </c>
    </row>
    <row r="61655" spans="18:18" x14ac:dyDescent="0.25">
      <c r="R61655" s="15">
        <v>3</v>
      </c>
    </row>
    <row r="61656" spans="18:18" x14ac:dyDescent="0.25">
      <c r="R61656" s="15">
        <v>1</v>
      </c>
    </row>
    <row r="61657" spans="18:18" x14ac:dyDescent="0.25">
      <c r="R61657" s="15">
        <v>3</v>
      </c>
    </row>
    <row r="61658" spans="18:18" x14ac:dyDescent="0.25">
      <c r="R61658" s="15">
        <v>1</v>
      </c>
    </row>
    <row r="61659" spans="18:18" x14ac:dyDescent="0.25">
      <c r="R61659" s="15">
        <v>4</v>
      </c>
    </row>
    <row r="61660" spans="18:18" x14ac:dyDescent="0.25">
      <c r="R61660" s="15">
        <v>1</v>
      </c>
    </row>
    <row r="61661" spans="18:18" x14ac:dyDescent="0.25">
      <c r="R61661" s="15">
        <v>1</v>
      </c>
    </row>
    <row r="61662" spans="18:18" x14ac:dyDescent="0.25">
      <c r="R61662" s="15">
        <v>1</v>
      </c>
    </row>
    <row r="61663" spans="18:18" x14ac:dyDescent="0.25">
      <c r="R61663" s="15">
        <v>1</v>
      </c>
    </row>
    <row r="61664" spans="18:18" x14ac:dyDescent="0.25">
      <c r="R61664" s="15">
        <v>1</v>
      </c>
    </row>
    <row r="61665" spans="18:18" x14ac:dyDescent="0.25">
      <c r="R61665" s="15">
        <v>1</v>
      </c>
    </row>
    <row r="61666" spans="18:18" x14ac:dyDescent="0.25">
      <c r="R61666" s="15">
        <v>1</v>
      </c>
    </row>
    <row r="61667" spans="18:18" x14ac:dyDescent="0.25">
      <c r="R61667" s="15">
        <v>1</v>
      </c>
    </row>
    <row r="61668" spans="18:18" x14ac:dyDescent="0.25">
      <c r="R61668" s="15">
        <v>3</v>
      </c>
    </row>
    <row r="61669" spans="18:18" x14ac:dyDescent="0.25">
      <c r="R61669" s="15">
        <v>2</v>
      </c>
    </row>
    <row r="61670" spans="18:18" x14ac:dyDescent="0.25">
      <c r="R61670" s="15">
        <v>2</v>
      </c>
    </row>
    <row r="61671" spans="18:18" x14ac:dyDescent="0.25">
      <c r="R61671" s="15">
        <v>2</v>
      </c>
    </row>
    <row r="61672" spans="18:18" x14ac:dyDescent="0.25">
      <c r="R61672" s="15">
        <v>2</v>
      </c>
    </row>
    <row r="61673" spans="18:18" x14ac:dyDescent="0.25">
      <c r="R61673" s="15">
        <v>2</v>
      </c>
    </row>
    <row r="61674" spans="18:18" x14ac:dyDescent="0.25">
      <c r="R61674" s="15">
        <v>2</v>
      </c>
    </row>
    <row r="61675" spans="18:18" x14ac:dyDescent="0.25">
      <c r="R61675" s="15">
        <v>2</v>
      </c>
    </row>
    <row r="61676" spans="18:18" x14ac:dyDescent="0.25">
      <c r="R61676" s="15">
        <v>3</v>
      </c>
    </row>
    <row r="61677" spans="18:18" x14ac:dyDescent="0.25">
      <c r="R61677" s="15">
        <v>3</v>
      </c>
    </row>
    <row r="61678" spans="18:18" x14ac:dyDescent="0.25">
      <c r="R61678" s="15">
        <v>3</v>
      </c>
    </row>
    <row r="61679" spans="18:18" x14ac:dyDescent="0.25">
      <c r="R61679" s="15">
        <v>3</v>
      </c>
    </row>
    <row r="61680" spans="18:18" x14ac:dyDescent="0.25">
      <c r="R61680" s="15">
        <v>3</v>
      </c>
    </row>
    <row r="61681" spans="18:18" x14ac:dyDescent="0.25">
      <c r="R61681" s="15">
        <v>3</v>
      </c>
    </row>
    <row r="61682" spans="18:18" x14ac:dyDescent="0.25">
      <c r="R61682" s="15">
        <v>3</v>
      </c>
    </row>
    <row r="61683" spans="18:18" x14ac:dyDescent="0.25">
      <c r="R61683" s="15">
        <v>2</v>
      </c>
    </row>
    <row r="61684" spans="18:18" x14ac:dyDescent="0.25">
      <c r="R61684" s="15">
        <v>2</v>
      </c>
    </row>
    <row r="61685" spans="18:18" x14ac:dyDescent="0.25">
      <c r="R61685" s="15">
        <v>2</v>
      </c>
    </row>
    <row r="61686" spans="18:18" x14ac:dyDescent="0.25">
      <c r="R61686" s="15">
        <v>2</v>
      </c>
    </row>
    <row r="61687" spans="18:18" x14ac:dyDescent="0.25">
      <c r="R61687" s="15">
        <v>1</v>
      </c>
    </row>
    <row r="61688" spans="18:18" x14ac:dyDescent="0.25">
      <c r="R61688" s="15">
        <v>1</v>
      </c>
    </row>
    <row r="61689" spans="18:18" x14ac:dyDescent="0.25">
      <c r="R61689" s="15">
        <v>1</v>
      </c>
    </row>
    <row r="61690" spans="18:18" x14ac:dyDescent="0.25">
      <c r="R61690" s="15">
        <v>2</v>
      </c>
    </row>
    <row r="61691" spans="18:18" x14ac:dyDescent="0.25">
      <c r="R61691" s="15">
        <v>2</v>
      </c>
    </row>
    <row r="61692" spans="18:18" x14ac:dyDescent="0.25">
      <c r="R61692" s="15">
        <v>1</v>
      </c>
    </row>
    <row r="61693" spans="18:18" x14ac:dyDescent="0.25">
      <c r="R61693" s="15">
        <v>1</v>
      </c>
    </row>
    <row r="61694" spans="18:18" x14ac:dyDescent="0.25">
      <c r="R61694" s="15">
        <v>1</v>
      </c>
    </row>
    <row r="61695" spans="18:18" x14ac:dyDescent="0.25">
      <c r="R61695" s="15">
        <v>1</v>
      </c>
    </row>
    <row r="61696" spans="18:18" x14ac:dyDescent="0.25">
      <c r="R61696" s="15">
        <v>1</v>
      </c>
    </row>
    <row r="61697" spans="18:18" x14ac:dyDescent="0.25">
      <c r="R61697" s="15">
        <v>1</v>
      </c>
    </row>
    <row r="61698" spans="18:18" x14ac:dyDescent="0.25">
      <c r="R61698" s="15">
        <v>1</v>
      </c>
    </row>
    <row r="61699" spans="18:18" x14ac:dyDescent="0.25">
      <c r="R61699" s="15">
        <v>1</v>
      </c>
    </row>
    <row r="61700" spans="18:18" x14ac:dyDescent="0.25">
      <c r="R61700" s="15">
        <v>3</v>
      </c>
    </row>
    <row r="61701" spans="18:18" x14ac:dyDescent="0.25">
      <c r="R61701" s="15">
        <v>3</v>
      </c>
    </row>
    <row r="61702" spans="18:18" x14ac:dyDescent="0.25">
      <c r="R61702" s="15">
        <v>3</v>
      </c>
    </row>
    <row r="61703" spans="18:18" x14ac:dyDescent="0.25">
      <c r="R61703" s="15">
        <v>3</v>
      </c>
    </row>
    <row r="61704" spans="18:18" x14ac:dyDescent="0.25">
      <c r="R61704" s="15">
        <v>3</v>
      </c>
    </row>
    <row r="61705" spans="18:18" x14ac:dyDescent="0.25">
      <c r="R61705" s="15">
        <v>2</v>
      </c>
    </row>
    <row r="61706" spans="18:18" x14ac:dyDescent="0.25">
      <c r="R61706" s="15">
        <v>2</v>
      </c>
    </row>
    <row r="61707" spans="18:18" x14ac:dyDescent="0.25">
      <c r="R61707" s="15">
        <v>2</v>
      </c>
    </row>
    <row r="61708" spans="18:18" x14ac:dyDescent="0.25">
      <c r="R61708" s="15">
        <v>2</v>
      </c>
    </row>
    <row r="61709" spans="18:18" x14ac:dyDescent="0.25">
      <c r="R61709" s="15">
        <v>2</v>
      </c>
    </row>
    <row r="61710" spans="18:18" x14ac:dyDescent="0.25">
      <c r="R61710" s="15">
        <v>1</v>
      </c>
    </row>
    <row r="61711" spans="18:18" x14ac:dyDescent="0.25">
      <c r="R61711" s="15">
        <v>1</v>
      </c>
    </row>
    <row r="61712" spans="18:18" x14ac:dyDescent="0.25">
      <c r="R61712" s="15">
        <v>1</v>
      </c>
    </row>
    <row r="61713" spans="18:18" x14ac:dyDescent="0.25">
      <c r="R61713" s="15">
        <v>1</v>
      </c>
    </row>
    <row r="61714" spans="18:18" x14ac:dyDescent="0.25">
      <c r="R61714" s="15">
        <v>1</v>
      </c>
    </row>
    <row r="61715" spans="18:18" x14ac:dyDescent="0.25">
      <c r="R61715" s="15">
        <v>1</v>
      </c>
    </row>
    <row r="61716" spans="18:18" x14ac:dyDescent="0.25">
      <c r="R61716" s="15">
        <v>1</v>
      </c>
    </row>
    <row r="61717" spans="18:18" x14ac:dyDescent="0.25">
      <c r="R61717" s="15">
        <v>1</v>
      </c>
    </row>
    <row r="61718" spans="18:18" x14ac:dyDescent="0.25">
      <c r="R61718" s="15">
        <v>1</v>
      </c>
    </row>
    <row r="61719" spans="18:18" x14ac:dyDescent="0.25">
      <c r="R61719" s="15">
        <v>1</v>
      </c>
    </row>
    <row r="61720" spans="18:18" x14ac:dyDescent="0.25">
      <c r="R61720" s="15">
        <v>1</v>
      </c>
    </row>
    <row r="61721" spans="18:18" x14ac:dyDescent="0.25">
      <c r="R61721" s="15">
        <v>1</v>
      </c>
    </row>
    <row r="61722" spans="18:18" x14ac:dyDescent="0.25">
      <c r="R61722" s="15">
        <v>1</v>
      </c>
    </row>
    <row r="61723" spans="18:18" x14ac:dyDescent="0.25">
      <c r="R61723" s="15">
        <v>1</v>
      </c>
    </row>
    <row r="61724" spans="18:18" x14ac:dyDescent="0.25">
      <c r="R61724" s="15">
        <v>1</v>
      </c>
    </row>
    <row r="61725" spans="18:18" x14ac:dyDescent="0.25">
      <c r="R61725" s="15">
        <v>1</v>
      </c>
    </row>
    <row r="61726" spans="18:18" x14ac:dyDescent="0.25">
      <c r="R61726" s="15">
        <v>1</v>
      </c>
    </row>
    <row r="61727" spans="18:18" x14ac:dyDescent="0.25">
      <c r="R61727" s="15">
        <v>2</v>
      </c>
    </row>
    <row r="61728" spans="18:18" x14ac:dyDescent="0.25">
      <c r="R61728" s="15">
        <v>2</v>
      </c>
    </row>
    <row r="61729" spans="18:18" x14ac:dyDescent="0.25">
      <c r="R61729" s="15">
        <v>2</v>
      </c>
    </row>
    <row r="61730" spans="18:18" x14ac:dyDescent="0.25">
      <c r="R61730" s="15">
        <v>2</v>
      </c>
    </row>
    <row r="61731" spans="18:18" x14ac:dyDescent="0.25">
      <c r="R61731" s="15">
        <v>2</v>
      </c>
    </row>
    <row r="61732" spans="18:18" x14ac:dyDescent="0.25">
      <c r="R61732" s="15">
        <v>3</v>
      </c>
    </row>
    <row r="61733" spans="18:18" x14ac:dyDescent="0.25">
      <c r="R61733" s="15">
        <v>3</v>
      </c>
    </row>
    <row r="61734" spans="18:18" x14ac:dyDescent="0.25">
      <c r="R61734" s="15">
        <v>3</v>
      </c>
    </row>
    <row r="61735" spans="18:18" x14ac:dyDescent="0.25">
      <c r="R61735" s="15">
        <v>3</v>
      </c>
    </row>
    <row r="61736" spans="18:18" x14ac:dyDescent="0.25">
      <c r="R61736" s="15">
        <v>1</v>
      </c>
    </row>
    <row r="61737" spans="18:18" x14ac:dyDescent="0.25">
      <c r="R61737" s="15">
        <v>1</v>
      </c>
    </row>
    <row r="61738" spans="18:18" x14ac:dyDescent="0.25">
      <c r="R61738" s="15">
        <v>1</v>
      </c>
    </row>
    <row r="61739" spans="18:18" x14ac:dyDescent="0.25">
      <c r="R61739" s="15">
        <v>1</v>
      </c>
    </row>
    <row r="61740" spans="18:18" x14ac:dyDescent="0.25">
      <c r="R61740" s="15">
        <v>1</v>
      </c>
    </row>
    <row r="61741" spans="18:18" x14ac:dyDescent="0.25">
      <c r="R61741" s="15">
        <v>1</v>
      </c>
    </row>
    <row r="61742" spans="18:18" x14ac:dyDescent="0.25">
      <c r="R61742" s="15">
        <v>1</v>
      </c>
    </row>
    <row r="61743" spans="18:18" x14ac:dyDescent="0.25">
      <c r="R61743" s="15">
        <v>1</v>
      </c>
    </row>
    <row r="61744" spans="18:18" x14ac:dyDescent="0.25">
      <c r="R61744" s="15">
        <v>5</v>
      </c>
    </row>
    <row r="61745" spans="18:18" x14ac:dyDescent="0.25">
      <c r="R61745" s="15">
        <v>1</v>
      </c>
    </row>
    <row r="61746" spans="18:18" x14ac:dyDescent="0.25">
      <c r="R61746" s="15">
        <v>1</v>
      </c>
    </row>
    <row r="61747" spans="18:18" x14ac:dyDescent="0.25">
      <c r="R61747" s="15">
        <v>2</v>
      </c>
    </row>
    <row r="61748" spans="18:18" x14ac:dyDescent="0.25">
      <c r="R61748" s="15">
        <v>2</v>
      </c>
    </row>
    <row r="61749" spans="18:18" x14ac:dyDescent="0.25">
      <c r="R61749" s="15">
        <v>3</v>
      </c>
    </row>
    <row r="61750" spans="18:18" x14ac:dyDescent="0.25">
      <c r="R61750" s="15">
        <v>3</v>
      </c>
    </row>
    <row r="61751" spans="18:18" x14ac:dyDescent="0.25">
      <c r="R61751" s="15">
        <v>5</v>
      </c>
    </row>
    <row r="61752" spans="18:18" x14ac:dyDescent="0.25">
      <c r="R61752" s="15">
        <v>3</v>
      </c>
    </row>
    <row r="61753" spans="18:18" x14ac:dyDescent="0.25">
      <c r="R61753" s="15">
        <v>3</v>
      </c>
    </row>
    <row r="61754" spans="18:18" x14ac:dyDescent="0.25">
      <c r="R61754" s="15">
        <v>3</v>
      </c>
    </row>
    <row r="61755" spans="18:18" x14ac:dyDescent="0.25">
      <c r="R61755" s="15">
        <v>4</v>
      </c>
    </row>
    <row r="61756" spans="18:18" x14ac:dyDescent="0.25">
      <c r="R61756" s="15">
        <v>1</v>
      </c>
    </row>
    <row r="61757" spans="18:18" x14ac:dyDescent="0.25">
      <c r="R61757" s="15">
        <v>1</v>
      </c>
    </row>
    <row r="61758" spans="18:18" x14ac:dyDescent="0.25">
      <c r="R61758" s="15">
        <v>1</v>
      </c>
    </row>
    <row r="61759" spans="18:18" x14ac:dyDescent="0.25">
      <c r="R61759" s="15">
        <v>2</v>
      </c>
    </row>
    <row r="61760" spans="18:18" x14ac:dyDescent="0.25">
      <c r="R61760" s="15">
        <v>2</v>
      </c>
    </row>
    <row r="61761" spans="18:18" x14ac:dyDescent="0.25">
      <c r="R61761" s="15">
        <v>2</v>
      </c>
    </row>
    <row r="61762" spans="18:18" x14ac:dyDescent="0.25">
      <c r="R61762" s="15">
        <v>2</v>
      </c>
    </row>
    <row r="61763" spans="18:18" x14ac:dyDescent="0.25">
      <c r="R61763" s="15">
        <v>2</v>
      </c>
    </row>
    <row r="61764" spans="18:18" x14ac:dyDescent="0.25">
      <c r="R61764" s="15">
        <v>4</v>
      </c>
    </row>
    <row r="61765" spans="18:18" x14ac:dyDescent="0.25">
      <c r="R61765" s="15">
        <v>1</v>
      </c>
    </row>
    <row r="61766" spans="18:18" x14ac:dyDescent="0.25">
      <c r="R61766" s="15">
        <v>1</v>
      </c>
    </row>
    <row r="61767" spans="18:18" x14ac:dyDescent="0.25">
      <c r="R61767" s="15">
        <v>1</v>
      </c>
    </row>
    <row r="61768" spans="18:18" x14ac:dyDescent="0.25">
      <c r="R61768" s="15">
        <v>1</v>
      </c>
    </row>
    <row r="61769" spans="18:18" x14ac:dyDescent="0.25">
      <c r="R61769" s="15">
        <v>1</v>
      </c>
    </row>
    <row r="61770" spans="18:18" x14ac:dyDescent="0.25">
      <c r="R61770" s="15">
        <v>1</v>
      </c>
    </row>
    <row r="61771" spans="18:18" x14ac:dyDescent="0.25">
      <c r="R61771" s="15">
        <v>1</v>
      </c>
    </row>
    <row r="61772" spans="18:18" x14ac:dyDescent="0.25">
      <c r="R61772" s="15">
        <v>1</v>
      </c>
    </row>
    <row r="61773" spans="18:18" x14ac:dyDescent="0.25">
      <c r="R61773" s="15">
        <v>1</v>
      </c>
    </row>
    <row r="61774" spans="18:18" x14ac:dyDescent="0.25">
      <c r="R61774" s="15">
        <v>1</v>
      </c>
    </row>
    <row r="61775" spans="18:18" x14ac:dyDescent="0.25">
      <c r="R61775" s="15">
        <v>1</v>
      </c>
    </row>
    <row r="61776" spans="18:18" x14ac:dyDescent="0.25">
      <c r="R61776" s="15">
        <v>1</v>
      </c>
    </row>
    <row r="61777" spans="18:18" x14ac:dyDescent="0.25">
      <c r="R61777" s="15">
        <v>3</v>
      </c>
    </row>
    <row r="61778" spans="18:18" x14ac:dyDescent="0.25">
      <c r="R61778" s="15">
        <v>3</v>
      </c>
    </row>
    <row r="61779" spans="18:18" x14ac:dyDescent="0.25">
      <c r="R61779" s="15">
        <v>3</v>
      </c>
    </row>
    <row r="61780" spans="18:18" x14ac:dyDescent="0.25">
      <c r="R61780" s="15">
        <v>3</v>
      </c>
    </row>
    <row r="61781" spans="18:18" x14ac:dyDescent="0.25">
      <c r="R61781" s="15">
        <v>3</v>
      </c>
    </row>
    <row r="61782" spans="18:18" x14ac:dyDescent="0.25">
      <c r="R61782" s="15">
        <v>3</v>
      </c>
    </row>
    <row r="61783" spans="18:18" x14ac:dyDescent="0.25">
      <c r="R61783" s="15">
        <v>3</v>
      </c>
    </row>
    <row r="61784" spans="18:18" x14ac:dyDescent="0.25">
      <c r="R61784" s="15">
        <v>3</v>
      </c>
    </row>
    <row r="61785" spans="18:18" x14ac:dyDescent="0.25">
      <c r="R61785" s="15">
        <v>3</v>
      </c>
    </row>
    <row r="61786" spans="18:18" x14ac:dyDescent="0.25">
      <c r="R61786" s="15">
        <v>3</v>
      </c>
    </row>
    <row r="61787" spans="18:18" x14ac:dyDescent="0.25">
      <c r="R61787" s="15">
        <v>3</v>
      </c>
    </row>
    <row r="61788" spans="18:18" x14ac:dyDescent="0.25">
      <c r="R61788" s="15">
        <v>3</v>
      </c>
    </row>
    <row r="61789" spans="18:18" x14ac:dyDescent="0.25">
      <c r="R61789" s="15">
        <v>3</v>
      </c>
    </row>
    <row r="61790" spans="18:18" x14ac:dyDescent="0.25">
      <c r="R61790" s="15">
        <v>1</v>
      </c>
    </row>
    <row r="61791" spans="18:18" x14ac:dyDescent="0.25">
      <c r="R61791" s="15">
        <v>1</v>
      </c>
    </row>
    <row r="61792" spans="18:18" x14ac:dyDescent="0.25">
      <c r="R61792" s="15">
        <v>1</v>
      </c>
    </row>
    <row r="61793" spans="18:18" x14ac:dyDescent="0.25">
      <c r="R61793" s="15">
        <v>1</v>
      </c>
    </row>
    <row r="61794" spans="18:18" x14ac:dyDescent="0.25">
      <c r="R61794" s="15">
        <v>1</v>
      </c>
    </row>
    <row r="61795" spans="18:18" x14ac:dyDescent="0.25">
      <c r="R61795" s="15">
        <v>1</v>
      </c>
    </row>
    <row r="61796" spans="18:18" x14ac:dyDescent="0.25">
      <c r="R61796" s="15">
        <v>1</v>
      </c>
    </row>
    <row r="61797" spans="18:18" x14ac:dyDescent="0.25">
      <c r="R61797" s="15">
        <v>2</v>
      </c>
    </row>
    <row r="61798" spans="18:18" x14ac:dyDescent="0.25">
      <c r="R61798" s="15">
        <v>2</v>
      </c>
    </row>
    <row r="61799" spans="18:18" x14ac:dyDescent="0.25">
      <c r="R61799" s="15">
        <v>2</v>
      </c>
    </row>
    <row r="61800" spans="18:18" x14ac:dyDescent="0.25">
      <c r="R61800" s="15">
        <v>2</v>
      </c>
    </row>
    <row r="61801" spans="18:18" x14ac:dyDescent="0.25">
      <c r="R61801" s="15">
        <v>2</v>
      </c>
    </row>
    <row r="61802" spans="18:18" x14ac:dyDescent="0.25">
      <c r="R61802" s="15">
        <v>2</v>
      </c>
    </row>
    <row r="61803" spans="18:18" x14ac:dyDescent="0.25">
      <c r="R61803" s="15">
        <v>5</v>
      </c>
    </row>
    <row r="61804" spans="18:18" x14ac:dyDescent="0.25">
      <c r="R61804" s="15">
        <v>1</v>
      </c>
    </row>
    <row r="61805" spans="18:18" x14ac:dyDescent="0.25">
      <c r="R61805" s="15">
        <v>1</v>
      </c>
    </row>
    <row r="61806" spans="18:18" x14ac:dyDescent="0.25">
      <c r="R61806" s="15">
        <v>1</v>
      </c>
    </row>
    <row r="61807" spans="18:18" x14ac:dyDescent="0.25">
      <c r="R61807" s="15">
        <v>1</v>
      </c>
    </row>
    <row r="61808" spans="18:18" x14ac:dyDescent="0.25">
      <c r="R61808" s="15">
        <v>1</v>
      </c>
    </row>
    <row r="61809" spans="18:18" x14ac:dyDescent="0.25">
      <c r="R61809" s="15">
        <v>1</v>
      </c>
    </row>
    <row r="61810" spans="18:18" x14ac:dyDescent="0.25">
      <c r="R61810" s="15">
        <v>1</v>
      </c>
    </row>
    <row r="61811" spans="18:18" x14ac:dyDescent="0.25">
      <c r="R61811" s="15">
        <v>3</v>
      </c>
    </row>
    <row r="61812" spans="18:18" x14ac:dyDescent="0.25">
      <c r="R61812" s="15">
        <v>3</v>
      </c>
    </row>
    <row r="61813" spans="18:18" x14ac:dyDescent="0.25">
      <c r="R61813" s="15">
        <v>3</v>
      </c>
    </row>
    <row r="61814" spans="18:18" x14ac:dyDescent="0.25">
      <c r="R61814" s="15">
        <v>3</v>
      </c>
    </row>
    <row r="61815" spans="18:18" x14ac:dyDescent="0.25">
      <c r="R61815" s="15">
        <v>3</v>
      </c>
    </row>
    <row r="61816" spans="18:18" x14ac:dyDescent="0.25">
      <c r="R61816" s="15">
        <v>3</v>
      </c>
    </row>
    <row r="61817" spans="18:18" x14ac:dyDescent="0.25">
      <c r="R61817" s="15">
        <v>1</v>
      </c>
    </row>
    <row r="61818" spans="18:18" x14ac:dyDescent="0.25">
      <c r="R61818" s="15">
        <v>1</v>
      </c>
    </row>
    <row r="61819" spans="18:18" x14ac:dyDescent="0.25">
      <c r="R61819" s="15">
        <v>1</v>
      </c>
    </row>
    <row r="61820" spans="18:18" x14ac:dyDescent="0.25">
      <c r="R61820" s="15">
        <v>1</v>
      </c>
    </row>
    <row r="61821" spans="18:18" x14ac:dyDescent="0.25">
      <c r="R61821" s="15">
        <v>4</v>
      </c>
    </row>
    <row r="61822" spans="18:18" x14ac:dyDescent="0.25">
      <c r="R61822" s="15">
        <v>4</v>
      </c>
    </row>
    <row r="61823" spans="18:18" x14ac:dyDescent="0.25">
      <c r="R61823" s="15">
        <v>4</v>
      </c>
    </row>
    <row r="61824" spans="18:18" x14ac:dyDescent="0.25">
      <c r="R61824" s="15">
        <v>4</v>
      </c>
    </row>
    <row r="61825" spans="18:18" x14ac:dyDescent="0.25">
      <c r="R61825" s="15">
        <v>1</v>
      </c>
    </row>
    <row r="61826" spans="18:18" x14ac:dyDescent="0.25">
      <c r="R61826" s="15">
        <v>1</v>
      </c>
    </row>
    <row r="61827" spans="18:18" x14ac:dyDescent="0.25">
      <c r="R61827" s="15">
        <v>1</v>
      </c>
    </row>
    <row r="61828" spans="18:18" x14ac:dyDescent="0.25">
      <c r="R61828" s="15">
        <v>1</v>
      </c>
    </row>
    <row r="61829" spans="18:18" x14ac:dyDescent="0.25">
      <c r="R61829" s="15">
        <v>1</v>
      </c>
    </row>
    <row r="61830" spans="18:18" x14ac:dyDescent="0.25">
      <c r="R61830" s="15">
        <v>4</v>
      </c>
    </row>
    <row r="61831" spans="18:18" x14ac:dyDescent="0.25">
      <c r="R61831" s="15">
        <v>4</v>
      </c>
    </row>
    <row r="61832" spans="18:18" x14ac:dyDescent="0.25">
      <c r="R61832" s="15">
        <v>4</v>
      </c>
    </row>
    <row r="61833" spans="18:18" x14ac:dyDescent="0.25">
      <c r="R61833" s="15">
        <v>4</v>
      </c>
    </row>
    <row r="61834" spans="18:18" x14ac:dyDescent="0.25">
      <c r="R61834" s="15">
        <v>1</v>
      </c>
    </row>
    <row r="61835" spans="18:18" x14ac:dyDescent="0.25">
      <c r="R61835" s="15">
        <v>1</v>
      </c>
    </row>
    <row r="61836" spans="18:18" x14ac:dyDescent="0.25">
      <c r="R61836" s="15">
        <v>1</v>
      </c>
    </row>
    <row r="61837" spans="18:18" x14ac:dyDescent="0.25">
      <c r="R61837" s="15">
        <v>3</v>
      </c>
    </row>
    <row r="61838" spans="18:18" x14ac:dyDescent="0.25">
      <c r="R61838" s="15">
        <v>3</v>
      </c>
    </row>
    <row r="61839" spans="18:18" x14ac:dyDescent="0.25">
      <c r="R61839" s="15">
        <v>3</v>
      </c>
    </row>
    <row r="61840" spans="18:18" x14ac:dyDescent="0.25">
      <c r="R61840" s="15">
        <v>3</v>
      </c>
    </row>
    <row r="61841" spans="18:18" x14ac:dyDescent="0.25">
      <c r="R61841" s="15">
        <v>3</v>
      </c>
    </row>
    <row r="61842" spans="18:18" x14ac:dyDescent="0.25">
      <c r="R61842" s="15">
        <v>3</v>
      </c>
    </row>
    <row r="61843" spans="18:18" x14ac:dyDescent="0.25">
      <c r="R61843" s="15">
        <v>3</v>
      </c>
    </row>
    <row r="61844" spans="18:18" x14ac:dyDescent="0.25">
      <c r="R61844" s="15">
        <v>3</v>
      </c>
    </row>
    <row r="61845" spans="18:18" x14ac:dyDescent="0.25">
      <c r="R61845" s="15">
        <v>3</v>
      </c>
    </row>
    <row r="61846" spans="18:18" x14ac:dyDescent="0.25">
      <c r="R61846" s="15">
        <v>1</v>
      </c>
    </row>
    <row r="61847" spans="18:18" x14ac:dyDescent="0.25">
      <c r="R61847" s="15">
        <v>1</v>
      </c>
    </row>
    <row r="61848" spans="18:18" x14ac:dyDescent="0.25">
      <c r="R61848" s="15">
        <v>1</v>
      </c>
    </row>
    <row r="61849" spans="18:18" x14ac:dyDescent="0.25">
      <c r="R61849" s="15">
        <v>1</v>
      </c>
    </row>
    <row r="61850" spans="18:18" x14ac:dyDescent="0.25">
      <c r="R61850" s="15">
        <v>1</v>
      </c>
    </row>
    <row r="61851" spans="18:18" x14ac:dyDescent="0.25">
      <c r="R61851" s="15">
        <v>1</v>
      </c>
    </row>
    <row r="61852" spans="18:18" x14ac:dyDescent="0.25">
      <c r="R61852" s="15">
        <v>1</v>
      </c>
    </row>
    <row r="61853" spans="18:18" x14ac:dyDescent="0.25">
      <c r="R61853" s="15">
        <v>1</v>
      </c>
    </row>
    <row r="61854" spans="18:18" x14ac:dyDescent="0.25">
      <c r="R61854" s="15">
        <v>1</v>
      </c>
    </row>
    <row r="61855" spans="18:18" x14ac:dyDescent="0.25">
      <c r="R61855" s="15">
        <v>1</v>
      </c>
    </row>
    <row r="61856" spans="18:18" x14ac:dyDescent="0.25">
      <c r="R61856" s="15">
        <v>1</v>
      </c>
    </row>
    <row r="61857" spans="18:18" x14ac:dyDescent="0.25">
      <c r="R61857" s="15">
        <v>3</v>
      </c>
    </row>
    <row r="61858" spans="18:18" x14ac:dyDescent="0.25">
      <c r="R61858" s="15">
        <v>3</v>
      </c>
    </row>
    <row r="61859" spans="18:18" x14ac:dyDescent="0.25">
      <c r="R61859" s="15">
        <v>3</v>
      </c>
    </row>
    <row r="61860" spans="18:18" x14ac:dyDescent="0.25">
      <c r="R61860" s="15">
        <v>3</v>
      </c>
    </row>
    <row r="61861" spans="18:18" x14ac:dyDescent="0.25">
      <c r="R61861" s="15">
        <v>2</v>
      </c>
    </row>
    <row r="61862" spans="18:18" x14ac:dyDescent="0.25">
      <c r="R61862" s="15">
        <v>2</v>
      </c>
    </row>
    <row r="61863" spans="18:18" x14ac:dyDescent="0.25">
      <c r="R61863" s="15">
        <v>2</v>
      </c>
    </row>
    <row r="61864" spans="18:18" x14ac:dyDescent="0.25">
      <c r="R61864" s="15">
        <v>2</v>
      </c>
    </row>
    <row r="61865" spans="18:18" x14ac:dyDescent="0.25">
      <c r="R61865" s="15">
        <v>2</v>
      </c>
    </row>
    <row r="61866" spans="18:18" x14ac:dyDescent="0.25">
      <c r="R61866" s="15">
        <v>2</v>
      </c>
    </row>
    <row r="61867" spans="18:18" x14ac:dyDescent="0.25">
      <c r="R61867" s="15">
        <v>1</v>
      </c>
    </row>
    <row r="61868" spans="18:18" x14ac:dyDescent="0.25">
      <c r="R61868" s="15">
        <v>1</v>
      </c>
    </row>
    <row r="61869" spans="18:18" x14ac:dyDescent="0.25">
      <c r="R61869" s="15">
        <v>3</v>
      </c>
    </row>
    <row r="61870" spans="18:18" x14ac:dyDescent="0.25">
      <c r="R61870" s="15">
        <v>3</v>
      </c>
    </row>
    <row r="61871" spans="18:18" x14ac:dyDescent="0.25">
      <c r="R61871" s="15">
        <v>3</v>
      </c>
    </row>
    <row r="61872" spans="18:18" x14ac:dyDescent="0.25">
      <c r="R61872" s="15">
        <v>3</v>
      </c>
    </row>
    <row r="61873" spans="18:18" x14ac:dyDescent="0.25">
      <c r="R61873" s="15">
        <v>3</v>
      </c>
    </row>
    <row r="61874" spans="18:18" x14ac:dyDescent="0.25">
      <c r="R61874" s="15">
        <v>3</v>
      </c>
    </row>
    <row r="61875" spans="18:18" x14ac:dyDescent="0.25">
      <c r="R61875" s="15">
        <v>1</v>
      </c>
    </row>
    <row r="61876" spans="18:18" x14ac:dyDescent="0.25">
      <c r="R61876" s="15">
        <v>1</v>
      </c>
    </row>
    <row r="61877" spans="18:18" x14ac:dyDescent="0.25">
      <c r="R61877" s="15">
        <v>1</v>
      </c>
    </row>
    <row r="61878" spans="18:18" x14ac:dyDescent="0.25">
      <c r="R61878" s="15">
        <v>1</v>
      </c>
    </row>
    <row r="61879" spans="18:18" x14ac:dyDescent="0.25">
      <c r="R61879" s="15">
        <v>1</v>
      </c>
    </row>
    <row r="61880" spans="18:18" x14ac:dyDescent="0.25">
      <c r="R61880" s="15">
        <v>1</v>
      </c>
    </row>
    <row r="61881" spans="18:18" x14ac:dyDescent="0.25">
      <c r="R61881" s="15">
        <v>1</v>
      </c>
    </row>
    <row r="61882" spans="18:18" x14ac:dyDescent="0.25">
      <c r="R61882" s="15">
        <v>3</v>
      </c>
    </row>
    <row r="61883" spans="18:18" x14ac:dyDescent="0.25">
      <c r="R61883" s="15">
        <v>3</v>
      </c>
    </row>
    <row r="61884" spans="18:18" x14ac:dyDescent="0.25">
      <c r="R61884" s="15">
        <v>3</v>
      </c>
    </row>
    <row r="61885" spans="18:18" x14ac:dyDescent="0.25">
      <c r="R61885" s="15">
        <v>3</v>
      </c>
    </row>
    <row r="61886" spans="18:18" x14ac:dyDescent="0.25">
      <c r="R61886" s="15">
        <v>3</v>
      </c>
    </row>
    <row r="61887" spans="18:18" x14ac:dyDescent="0.25">
      <c r="R61887" s="15">
        <v>3</v>
      </c>
    </row>
    <row r="61888" spans="18:18" x14ac:dyDescent="0.25">
      <c r="R61888" s="15">
        <v>1</v>
      </c>
    </row>
    <row r="61889" spans="18:18" x14ac:dyDescent="0.25">
      <c r="R61889" s="15">
        <v>2</v>
      </c>
    </row>
    <row r="61890" spans="18:18" x14ac:dyDescent="0.25">
      <c r="R61890" s="15">
        <v>2</v>
      </c>
    </row>
    <row r="61891" spans="18:18" x14ac:dyDescent="0.25">
      <c r="R61891" s="15">
        <v>2</v>
      </c>
    </row>
    <row r="61892" spans="18:18" x14ac:dyDescent="0.25">
      <c r="R61892" s="15">
        <v>2</v>
      </c>
    </row>
    <row r="61893" spans="18:18" x14ac:dyDescent="0.25">
      <c r="R61893" s="15">
        <v>1</v>
      </c>
    </row>
    <row r="61894" spans="18:18" x14ac:dyDescent="0.25">
      <c r="R61894" s="15">
        <v>1</v>
      </c>
    </row>
    <row r="61895" spans="18:18" x14ac:dyDescent="0.25">
      <c r="R61895" s="15">
        <v>3</v>
      </c>
    </row>
    <row r="61896" spans="18:18" x14ac:dyDescent="0.25">
      <c r="R61896" s="15">
        <v>3</v>
      </c>
    </row>
    <row r="61897" spans="18:18" x14ac:dyDescent="0.25">
      <c r="R61897" s="15">
        <v>3</v>
      </c>
    </row>
    <row r="61898" spans="18:18" x14ac:dyDescent="0.25">
      <c r="R61898" s="15">
        <v>3</v>
      </c>
    </row>
    <row r="61899" spans="18:18" x14ac:dyDescent="0.25">
      <c r="R61899" s="15">
        <v>2</v>
      </c>
    </row>
    <row r="61900" spans="18:18" x14ac:dyDescent="0.25">
      <c r="R61900" s="15">
        <v>2</v>
      </c>
    </row>
    <row r="61901" spans="18:18" x14ac:dyDescent="0.25">
      <c r="R61901" s="15">
        <v>2</v>
      </c>
    </row>
    <row r="61902" spans="18:18" x14ac:dyDescent="0.25">
      <c r="R61902" s="15">
        <v>2</v>
      </c>
    </row>
    <row r="61903" spans="18:18" x14ac:dyDescent="0.25">
      <c r="R61903" s="15">
        <v>2</v>
      </c>
    </row>
    <row r="61904" spans="18:18" x14ac:dyDescent="0.25">
      <c r="R61904" s="15">
        <v>1</v>
      </c>
    </row>
    <row r="61905" spans="18:18" x14ac:dyDescent="0.25">
      <c r="R61905" s="15">
        <v>1</v>
      </c>
    </row>
    <row r="61906" spans="18:18" x14ac:dyDescent="0.25">
      <c r="R61906" s="15">
        <v>1</v>
      </c>
    </row>
    <row r="61907" spans="18:18" x14ac:dyDescent="0.25">
      <c r="R61907" s="15">
        <v>1</v>
      </c>
    </row>
    <row r="61908" spans="18:18" x14ac:dyDescent="0.25">
      <c r="R61908" s="15">
        <v>1</v>
      </c>
    </row>
    <row r="61909" spans="18:18" x14ac:dyDescent="0.25">
      <c r="R61909" s="15">
        <v>1</v>
      </c>
    </row>
    <row r="61910" spans="18:18" x14ac:dyDescent="0.25">
      <c r="R61910" s="15">
        <v>1</v>
      </c>
    </row>
    <row r="61911" spans="18:18" x14ac:dyDescent="0.25">
      <c r="R61911" s="15">
        <v>1</v>
      </c>
    </row>
    <row r="61912" spans="18:18" x14ac:dyDescent="0.25">
      <c r="R61912" s="15">
        <v>1</v>
      </c>
    </row>
    <row r="61913" spans="18:18" x14ac:dyDescent="0.25">
      <c r="R61913" s="15">
        <v>1</v>
      </c>
    </row>
    <row r="61914" spans="18:18" x14ac:dyDescent="0.25">
      <c r="R61914" s="15">
        <v>1</v>
      </c>
    </row>
    <row r="61915" spans="18:18" x14ac:dyDescent="0.25">
      <c r="R61915" s="15">
        <v>1</v>
      </c>
    </row>
    <row r="61916" spans="18:18" x14ac:dyDescent="0.25">
      <c r="R61916" s="15">
        <v>1</v>
      </c>
    </row>
    <row r="61917" spans="18:18" x14ac:dyDescent="0.25">
      <c r="R61917" s="15">
        <v>1</v>
      </c>
    </row>
    <row r="61918" spans="18:18" x14ac:dyDescent="0.25">
      <c r="R61918" s="15">
        <v>2</v>
      </c>
    </row>
    <row r="61919" spans="18:18" x14ac:dyDescent="0.25">
      <c r="R61919" s="15">
        <v>2</v>
      </c>
    </row>
    <row r="61920" spans="18:18" x14ac:dyDescent="0.25">
      <c r="R61920" s="15">
        <v>1</v>
      </c>
    </row>
    <row r="61921" spans="18:18" x14ac:dyDescent="0.25">
      <c r="R61921" s="15">
        <v>1</v>
      </c>
    </row>
    <row r="61922" spans="18:18" x14ac:dyDescent="0.25">
      <c r="R61922" s="15">
        <v>1</v>
      </c>
    </row>
    <row r="61923" spans="18:18" x14ac:dyDescent="0.25">
      <c r="R61923" s="15">
        <v>1</v>
      </c>
    </row>
    <row r="61924" spans="18:18" x14ac:dyDescent="0.25">
      <c r="R61924" s="15">
        <v>1</v>
      </c>
    </row>
    <row r="61925" spans="18:18" x14ac:dyDescent="0.25">
      <c r="R61925" s="15">
        <v>1</v>
      </c>
    </row>
    <row r="61926" spans="18:18" x14ac:dyDescent="0.25">
      <c r="R61926" s="15">
        <v>1</v>
      </c>
    </row>
    <row r="61927" spans="18:18" x14ac:dyDescent="0.25">
      <c r="R61927" s="15">
        <v>1</v>
      </c>
    </row>
    <row r="61928" spans="18:18" x14ac:dyDescent="0.25">
      <c r="R61928" s="15">
        <v>1</v>
      </c>
    </row>
    <row r="61929" spans="18:18" x14ac:dyDescent="0.25">
      <c r="R61929" s="15">
        <v>1</v>
      </c>
    </row>
    <row r="61930" spans="18:18" x14ac:dyDescent="0.25">
      <c r="R61930" s="15">
        <v>1</v>
      </c>
    </row>
    <row r="61931" spans="18:18" x14ac:dyDescent="0.25">
      <c r="R61931" s="15">
        <v>1</v>
      </c>
    </row>
    <row r="61932" spans="18:18" x14ac:dyDescent="0.25">
      <c r="R61932" s="15">
        <v>1</v>
      </c>
    </row>
    <row r="61933" spans="18:18" x14ac:dyDescent="0.25">
      <c r="R61933" s="15">
        <v>1</v>
      </c>
    </row>
    <row r="61934" spans="18:18" x14ac:dyDescent="0.25">
      <c r="R61934" s="15">
        <v>1</v>
      </c>
    </row>
    <row r="61935" spans="18:18" x14ac:dyDescent="0.25">
      <c r="R61935" s="15">
        <v>1</v>
      </c>
    </row>
    <row r="61936" spans="18:18" x14ac:dyDescent="0.25">
      <c r="R61936" s="15">
        <v>1</v>
      </c>
    </row>
    <row r="61937" spans="18:18" x14ac:dyDescent="0.25">
      <c r="R61937" s="15">
        <v>1</v>
      </c>
    </row>
    <row r="61938" spans="18:18" x14ac:dyDescent="0.25">
      <c r="R61938" s="15">
        <v>1</v>
      </c>
    </row>
    <row r="61939" spans="18:18" x14ac:dyDescent="0.25">
      <c r="R61939" s="15">
        <v>1</v>
      </c>
    </row>
    <row r="61940" spans="18:18" x14ac:dyDescent="0.25">
      <c r="R61940" s="15">
        <v>1</v>
      </c>
    </row>
    <row r="61941" spans="18:18" x14ac:dyDescent="0.25">
      <c r="R61941" s="15">
        <v>1</v>
      </c>
    </row>
    <row r="61942" spans="18:18" x14ac:dyDescent="0.25">
      <c r="R61942" s="15">
        <v>1</v>
      </c>
    </row>
    <row r="61943" spans="18:18" x14ac:dyDescent="0.25">
      <c r="R61943" s="15">
        <v>1</v>
      </c>
    </row>
    <row r="61944" spans="18:18" x14ac:dyDescent="0.25">
      <c r="R61944" s="15">
        <v>1</v>
      </c>
    </row>
    <row r="61945" spans="18:18" x14ac:dyDescent="0.25">
      <c r="R61945" s="15">
        <v>1</v>
      </c>
    </row>
    <row r="61946" spans="18:18" x14ac:dyDescent="0.25">
      <c r="R61946" s="15">
        <v>1</v>
      </c>
    </row>
    <row r="61947" spans="18:18" x14ac:dyDescent="0.25">
      <c r="R61947" s="15">
        <v>1</v>
      </c>
    </row>
    <row r="61948" spans="18:18" x14ac:dyDescent="0.25">
      <c r="R61948" s="15">
        <v>1</v>
      </c>
    </row>
    <row r="61949" spans="18:18" x14ac:dyDescent="0.25">
      <c r="R61949" s="15">
        <v>3</v>
      </c>
    </row>
    <row r="61950" spans="18:18" x14ac:dyDescent="0.25">
      <c r="R61950" s="15">
        <v>3</v>
      </c>
    </row>
    <row r="61951" spans="18:18" x14ac:dyDescent="0.25">
      <c r="R61951" s="15">
        <v>3</v>
      </c>
    </row>
    <row r="61952" spans="18:18" x14ac:dyDescent="0.25">
      <c r="R61952" s="15">
        <v>3</v>
      </c>
    </row>
    <row r="61953" spans="18:18" x14ac:dyDescent="0.25">
      <c r="R61953" s="15">
        <v>3</v>
      </c>
    </row>
    <row r="61954" spans="18:18" x14ac:dyDescent="0.25">
      <c r="R61954" s="15">
        <v>3</v>
      </c>
    </row>
    <row r="61955" spans="18:18" x14ac:dyDescent="0.25">
      <c r="R61955" s="15">
        <v>1</v>
      </c>
    </row>
    <row r="61956" spans="18:18" x14ac:dyDescent="0.25">
      <c r="R61956" s="15">
        <v>1</v>
      </c>
    </row>
    <row r="61957" spans="18:18" x14ac:dyDescent="0.25">
      <c r="R61957" s="15">
        <v>1</v>
      </c>
    </row>
    <row r="61958" spans="18:18" x14ac:dyDescent="0.25">
      <c r="R61958" s="15">
        <v>1</v>
      </c>
    </row>
    <row r="61959" spans="18:18" x14ac:dyDescent="0.25">
      <c r="R61959" s="15">
        <v>2</v>
      </c>
    </row>
    <row r="61960" spans="18:18" x14ac:dyDescent="0.25">
      <c r="R61960" s="15">
        <v>2</v>
      </c>
    </row>
    <row r="61961" spans="18:18" x14ac:dyDescent="0.25">
      <c r="R61961" s="15">
        <v>2</v>
      </c>
    </row>
    <row r="61962" spans="18:18" x14ac:dyDescent="0.25">
      <c r="R61962" s="15">
        <v>2</v>
      </c>
    </row>
    <row r="61963" spans="18:18" x14ac:dyDescent="0.25">
      <c r="R61963" s="15">
        <v>1</v>
      </c>
    </row>
    <row r="61964" spans="18:18" x14ac:dyDescent="0.25">
      <c r="R61964" s="15">
        <v>1</v>
      </c>
    </row>
    <row r="61965" spans="18:18" x14ac:dyDescent="0.25">
      <c r="R61965" s="15">
        <v>1</v>
      </c>
    </row>
    <row r="61966" spans="18:18" x14ac:dyDescent="0.25">
      <c r="R61966" s="15">
        <v>1</v>
      </c>
    </row>
    <row r="61967" spans="18:18" x14ac:dyDescent="0.25">
      <c r="R61967" s="15">
        <v>1</v>
      </c>
    </row>
    <row r="61968" spans="18:18" x14ac:dyDescent="0.25">
      <c r="R61968" s="15">
        <v>1</v>
      </c>
    </row>
    <row r="61969" spans="18:18" x14ac:dyDescent="0.25">
      <c r="R61969" s="15">
        <v>2</v>
      </c>
    </row>
    <row r="61970" spans="18:18" x14ac:dyDescent="0.25">
      <c r="R61970" s="15">
        <v>2</v>
      </c>
    </row>
    <row r="61971" spans="18:18" x14ac:dyDescent="0.25">
      <c r="R61971" s="15">
        <v>2</v>
      </c>
    </row>
    <row r="61972" spans="18:18" x14ac:dyDescent="0.25">
      <c r="R61972" s="15">
        <v>2</v>
      </c>
    </row>
    <row r="61973" spans="18:18" x14ac:dyDescent="0.25">
      <c r="R61973" s="15">
        <v>2</v>
      </c>
    </row>
    <row r="61974" spans="18:18" x14ac:dyDescent="0.25">
      <c r="R61974" s="15">
        <v>2</v>
      </c>
    </row>
    <row r="61975" spans="18:18" x14ac:dyDescent="0.25">
      <c r="R61975" s="15">
        <v>2</v>
      </c>
    </row>
    <row r="61976" spans="18:18" x14ac:dyDescent="0.25">
      <c r="R61976" s="15">
        <v>2</v>
      </c>
    </row>
    <row r="61977" spans="18:18" x14ac:dyDescent="0.25">
      <c r="R61977" s="15">
        <v>2</v>
      </c>
    </row>
    <row r="61978" spans="18:18" x14ac:dyDescent="0.25">
      <c r="R61978" s="15">
        <v>2</v>
      </c>
    </row>
    <row r="61979" spans="18:18" x14ac:dyDescent="0.25">
      <c r="R61979" s="15">
        <v>3</v>
      </c>
    </row>
    <row r="61980" spans="18:18" x14ac:dyDescent="0.25">
      <c r="R61980" s="15">
        <v>1</v>
      </c>
    </row>
    <row r="61981" spans="18:18" x14ac:dyDescent="0.25">
      <c r="R61981" s="15">
        <v>1</v>
      </c>
    </row>
    <row r="61982" spans="18:18" x14ac:dyDescent="0.25">
      <c r="R61982" s="15">
        <v>3</v>
      </c>
    </row>
    <row r="61983" spans="18:18" x14ac:dyDescent="0.25">
      <c r="R61983" s="15">
        <v>3</v>
      </c>
    </row>
    <row r="61984" spans="18:18" x14ac:dyDescent="0.25">
      <c r="R61984" s="15">
        <v>3</v>
      </c>
    </row>
    <row r="61985" spans="18:18" x14ac:dyDescent="0.25">
      <c r="R61985" s="15">
        <v>3</v>
      </c>
    </row>
    <row r="61986" spans="18:18" x14ac:dyDescent="0.25">
      <c r="R61986" s="15">
        <v>3</v>
      </c>
    </row>
    <row r="61987" spans="18:18" x14ac:dyDescent="0.25">
      <c r="R61987" s="15">
        <v>4</v>
      </c>
    </row>
    <row r="61988" spans="18:18" x14ac:dyDescent="0.25">
      <c r="R61988" s="15">
        <v>4</v>
      </c>
    </row>
    <row r="61989" spans="18:18" x14ac:dyDescent="0.25">
      <c r="R61989" s="15">
        <v>4</v>
      </c>
    </row>
    <row r="61990" spans="18:18" x14ac:dyDescent="0.25">
      <c r="R61990" s="15">
        <v>1</v>
      </c>
    </row>
    <row r="61991" spans="18:18" x14ac:dyDescent="0.25">
      <c r="R61991" s="15">
        <v>1</v>
      </c>
    </row>
    <row r="61992" spans="18:18" x14ac:dyDescent="0.25">
      <c r="R61992" s="15">
        <v>3</v>
      </c>
    </row>
    <row r="61993" spans="18:18" x14ac:dyDescent="0.25">
      <c r="R61993" s="15">
        <v>3</v>
      </c>
    </row>
    <row r="61994" spans="18:18" x14ac:dyDescent="0.25">
      <c r="R61994" s="15">
        <v>3</v>
      </c>
    </row>
    <row r="61995" spans="18:18" x14ac:dyDescent="0.25">
      <c r="R61995" s="15">
        <v>3</v>
      </c>
    </row>
    <row r="61996" spans="18:18" x14ac:dyDescent="0.25">
      <c r="R61996" s="15">
        <v>3</v>
      </c>
    </row>
    <row r="61997" spans="18:18" x14ac:dyDescent="0.25">
      <c r="R61997" s="15">
        <v>3</v>
      </c>
    </row>
    <row r="61998" spans="18:18" x14ac:dyDescent="0.25">
      <c r="R61998" s="15">
        <v>3</v>
      </c>
    </row>
    <row r="61999" spans="18:18" x14ac:dyDescent="0.25">
      <c r="R61999" s="15">
        <v>3</v>
      </c>
    </row>
    <row r="62000" spans="18:18" x14ac:dyDescent="0.25">
      <c r="R62000" s="15">
        <v>3</v>
      </c>
    </row>
    <row r="62001" spans="18:18" x14ac:dyDescent="0.25">
      <c r="R62001" s="15">
        <v>3</v>
      </c>
    </row>
    <row r="62002" spans="18:18" x14ac:dyDescent="0.25">
      <c r="R62002" s="15">
        <v>3</v>
      </c>
    </row>
    <row r="62003" spans="18:18" x14ac:dyDescent="0.25">
      <c r="R62003" s="15">
        <v>3</v>
      </c>
    </row>
    <row r="62004" spans="18:18" x14ac:dyDescent="0.25">
      <c r="R62004" s="15">
        <v>3</v>
      </c>
    </row>
    <row r="62005" spans="18:18" x14ac:dyDescent="0.25">
      <c r="R62005" s="15">
        <v>1</v>
      </c>
    </row>
    <row r="62006" spans="18:18" x14ac:dyDescent="0.25">
      <c r="R62006" s="15">
        <v>1</v>
      </c>
    </row>
    <row r="62007" spans="18:18" x14ac:dyDescent="0.25">
      <c r="R62007" s="15">
        <v>3</v>
      </c>
    </row>
    <row r="62008" spans="18:18" x14ac:dyDescent="0.25">
      <c r="R62008" s="15">
        <v>3</v>
      </c>
    </row>
    <row r="62009" spans="18:18" x14ac:dyDescent="0.25">
      <c r="R62009" s="15">
        <v>3</v>
      </c>
    </row>
    <row r="62010" spans="18:18" x14ac:dyDescent="0.25">
      <c r="R62010" s="15">
        <v>3</v>
      </c>
    </row>
    <row r="62011" spans="18:18" x14ac:dyDescent="0.25">
      <c r="R62011" s="15">
        <v>3</v>
      </c>
    </row>
    <row r="62012" spans="18:18" x14ac:dyDescent="0.25">
      <c r="R62012" s="15">
        <v>3</v>
      </c>
    </row>
    <row r="62013" spans="18:18" x14ac:dyDescent="0.25">
      <c r="R62013" s="15">
        <v>3</v>
      </c>
    </row>
    <row r="62014" spans="18:18" x14ac:dyDescent="0.25">
      <c r="R62014" s="15">
        <v>3</v>
      </c>
    </row>
    <row r="62015" spans="18:18" x14ac:dyDescent="0.25">
      <c r="R62015" s="15">
        <v>3</v>
      </c>
    </row>
    <row r="62016" spans="18:18" x14ac:dyDescent="0.25">
      <c r="R62016" s="15">
        <v>3</v>
      </c>
    </row>
    <row r="62017" spans="18:18" x14ac:dyDescent="0.25">
      <c r="R62017" s="15">
        <v>3</v>
      </c>
    </row>
    <row r="62018" spans="18:18" x14ac:dyDescent="0.25">
      <c r="R62018" s="15">
        <v>3</v>
      </c>
    </row>
    <row r="62019" spans="18:18" x14ac:dyDescent="0.25">
      <c r="R62019" s="15">
        <v>3</v>
      </c>
    </row>
    <row r="62020" spans="18:18" x14ac:dyDescent="0.25">
      <c r="R62020" s="15">
        <v>3</v>
      </c>
    </row>
    <row r="62021" spans="18:18" x14ac:dyDescent="0.25">
      <c r="R62021" s="15">
        <v>3</v>
      </c>
    </row>
    <row r="62022" spans="18:18" x14ac:dyDescent="0.25">
      <c r="R62022" s="15">
        <v>3</v>
      </c>
    </row>
    <row r="62023" spans="18:18" x14ac:dyDescent="0.25">
      <c r="R62023" s="15">
        <v>3</v>
      </c>
    </row>
    <row r="62024" spans="18:18" x14ac:dyDescent="0.25">
      <c r="R62024" s="15">
        <v>3</v>
      </c>
    </row>
    <row r="62025" spans="18:18" x14ac:dyDescent="0.25">
      <c r="R62025" s="15">
        <v>3</v>
      </c>
    </row>
    <row r="62026" spans="18:18" x14ac:dyDescent="0.25">
      <c r="R62026" s="15">
        <v>3</v>
      </c>
    </row>
    <row r="62027" spans="18:18" x14ac:dyDescent="0.25">
      <c r="R62027" s="15">
        <v>3</v>
      </c>
    </row>
    <row r="62028" spans="18:18" x14ac:dyDescent="0.25">
      <c r="R62028" s="15">
        <v>1</v>
      </c>
    </row>
    <row r="62029" spans="18:18" x14ac:dyDescent="0.25">
      <c r="R62029" s="15">
        <v>1</v>
      </c>
    </row>
    <row r="62030" spans="18:18" x14ac:dyDescent="0.25">
      <c r="R62030" s="15">
        <v>1</v>
      </c>
    </row>
    <row r="62031" spans="18:18" x14ac:dyDescent="0.25">
      <c r="R62031" s="15">
        <v>1</v>
      </c>
    </row>
    <row r="62032" spans="18:18" x14ac:dyDescent="0.25">
      <c r="R62032" s="15">
        <v>2</v>
      </c>
    </row>
    <row r="62033" spans="18:18" x14ac:dyDescent="0.25">
      <c r="R62033" s="15">
        <v>1</v>
      </c>
    </row>
    <row r="62034" spans="18:18" x14ac:dyDescent="0.25">
      <c r="R62034" s="15">
        <v>3</v>
      </c>
    </row>
    <row r="62035" spans="18:18" x14ac:dyDescent="0.25">
      <c r="R62035" s="15">
        <v>3</v>
      </c>
    </row>
    <row r="62036" spans="18:18" x14ac:dyDescent="0.25">
      <c r="R62036" s="15">
        <v>3</v>
      </c>
    </row>
    <row r="62037" spans="18:18" x14ac:dyDescent="0.25">
      <c r="R62037" s="15">
        <v>3</v>
      </c>
    </row>
    <row r="62038" spans="18:18" x14ac:dyDescent="0.25">
      <c r="R62038" s="15">
        <v>3</v>
      </c>
    </row>
    <row r="62039" spans="18:18" x14ac:dyDescent="0.25">
      <c r="R62039" s="15">
        <v>3</v>
      </c>
    </row>
    <row r="62040" spans="18:18" x14ac:dyDescent="0.25">
      <c r="R62040" s="15">
        <v>3</v>
      </c>
    </row>
    <row r="62041" spans="18:18" x14ac:dyDescent="0.25">
      <c r="R62041" s="15">
        <v>3</v>
      </c>
    </row>
    <row r="62042" spans="18:18" x14ac:dyDescent="0.25">
      <c r="R62042" s="15">
        <v>3</v>
      </c>
    </row>
    <row r="62043" spans="18:18" x14ac:dyDescent="0.25">
      <c r="R62043" s="15">
        <v>3</v>
      </c>
    </row>
    <row r="62044" spans="18:18" x14ac:dyDescent="0.25">
      <c r="R62044" s="15">
        <v>3</v>
      </c>
    </row>
    <row r="62045" spans="18:18" x14ac:dyDescent="0.25">
      <c r="R62045" s="15">
        <v>3</v>
      </c>
    </row>
    <row r="62046" spans="18:18" x14ac:dyDescent="0.25">
      <c r="R62046" s="15">
        <v>3</v>
      </c>
    </row>
    <row r="62047" spans="18:18" x14ac:dyDescent="0.25">
      <c r="R62047" s="15">
        <v>3</v>
      </c>
    </row>
    <row r="62048" spans="18:18" x14ac:dyDescent="0.25">
      <c r="R62048" s="15">
        <v>3</v>
      </c>
    </row>
    <row r="62049" spans="18:18" x14ac:dyDescent="0.25">
      <c r="R62049" s="15">
        <v>3</v>
      </c>
    </row>
    <row r="62050" spans="18:18" x14ac:dyDescent="0.25">
      <c r="R62050" s="15">
        <v>3</v>
      </c>
    </row>
    <row r="62051" spans="18:18" x14ac:dyDescent="0.25">
      <c r="R62051" s="15">
        <v>3</v>
      </c>
    </row>
    <row r="62052" spans="18:18" x14ac:dyDescent="0.25">
      <c r="R62052" s="15">
        <v>3</v>
      </c>
    </row>
    <row r="62053" spans="18:18" x14ac:dyDescent="0.25">
      <c r="R62053" s="15">
        <v>3</v>
      </c>
    </row>
    <row r="62054" spans="18:18" x14ac:dyDescent="0.25">
      <c r="R62054" s="15">
        <v>1</v>
      </c>
    </row>
    <row r="62055" spans="18:18" x14ac:dyDescent="0.25">
      <c r="R62055" s="15">
        <v>1</v>
      </c>
    </row>
    <row r="62056" spans="18:18" x14ac:dyDescent="0.25">
      <c r="R62056" s="15">
        <v>1</v>
      </c>
    </row>
    <row r="62057" spans="18:18" x14ac:dyDescent="0.25">
      <c r="R62057" s="15">
        <v>1</v>
      </c>
    </row>
    <row r="62058" spans="18:18" x14ac:dyDescent="0.25">
      <c r="R62058" s="15">
        <v>1</v>
      </c>
    </row>
    <row r="62059" spans="18:18" x14ac:dyDescent="0.25">
      <c r="R62059" s="15">
        <v>1</v>
      </c>
    </row>
    <row r="62060" spans="18:18" x14ac:dyDescent="0.25">
      <c r="R62060" s="15">
        <v>1</v>
      </c>
    </row>
    <row r="62061" spans="18:18" x14ac:dyDescent="0.25">
      <c r="R62061" s="15">
        <v>1</v>
      </c>
    </row>
    <row r="62062" spans="18:18" x14ac:dyDescent="0.25">
      <c r="R62062" s="15">
        <v>1</v>
      </c>
    </row>
    <row r="62063" spans="18:18" x14ac:dyDescent="0.25">
      <c r="R62063" s="15">
        <v>1</v>
      </c>
    </row>
    <row r="62064" spans="18:18" x14ac:dyDescent="0.25">
      <c r="R62064" s="15">
        <v>1</v>
      </c>
    </row>
    <row r="62065" spans="18:18" x14ac:dyDescent="0.25">
      <c r="R62065" s="15">
        <v>1</v>
      </c>
    </row>
    <row r="62066" spans="18:18" x14ac:dyDescent="0.25">
      <c r="R62066" s="15">
        <v>1</v>
      </c>
    </row>
    <row r="62067" spans="18:18" x14ac:dyDescent="0.25">
      <c r="R62067" s="15">
        <v>2</v>
      </c>
    </row>
    <row r="62068" spans="18:18" x14ac:dyDescent="0.25">
      <c r="R62068" s="15">
        <v>3</v>
      </c>
    </row>
    <row r="62069" spans="18:18" x14ac:dyDescent="0.25">
      <c r="R62069" s="15">
        <v>3</v>
      </c>
    </row>
    <row r="62070" spans="18:18" x14ac:dyDescent="0.25">
      <c r="R62070" s="15">
        <v>1</v>
      </c>
    </row>
    <row r="62071" spans="18:18" x14ac:dyDescent="0.25">
      <c r="R62071" s="15">
        <v>1</v>
      </c>
    </row>
    <row r="62072" spans="18:18" x14ac:dyDescent="0.25">
      <c r="R62072" s="15">
        <v>3</v>
      </c>
    </row>
    <row r="62073" spans="18:18" x14ac:dyDescent="0.25">
      <c r="R62073" s="15">
        <v>1</v>
      </c>
    </row>
    <row r="62074" spans="18:18" x14ac:dyDescent="0.25">
      <c r="R62074" s="15">
        <v>1</v>
      </c>
    </row>
    <row r="62075" spans="18:18" x14ac:dyDescent="0.25">
      <c r="R62075" s="15">
        <v>1</v>
      </c>
    </row>
    <row r="62076" spans="18:18" x14ac:dyDescent="0.25">
      <c r="R62076" s="15">
        <v>1</v>
      </c>
    </row>
    <row r="62077" spans="18:18" x14ac:dyDescent="0.25">
      <c r="R62077" s="15">
        <v>1</v>
      </c>
    </row>
    <row r="62078" spans="18:18" x14ac:dyDescent="0.25">
      <c r="R62078" s="15">
        <v>3</v>
      </c>
    </row>
    <row r="62079" spans="18:18" x14ac:dyDescent="0.25">
      <c r="R62079" s="15">
        <v>3</v>
      </c>
    </row>
    <row r="62080" spans="18:18" x14ac:dyDescent="0.25">
      <c r="R62080" s="15">
        <v>3</v>
      </c>
    </row>
    <row r="62081" spans="18:18" x14ac:dyDescent="0.25">
      <c r="R62081" s="15">
        <v>1</v>
      </c>
    </row>
    <row r="62082" spans="18:18" x14ac:dyDescent="0.25">
      <c r="R62082" s="15">
        <v>1</v>
      </c>
    </row>
    <row r="62083" spans="18:18" x14ac:dyDescent="0.25">
      <c r="R62083" s="15">
        <v>1</v>
      </c>
    </row>
    <row r="62084" spans="18:18" x14ac:dyDescent="0.25">
      <c r="R62084" s="15">
        <v>1</v>
      </c>
    </row>
    <row r="62085" spans="18:18" x14ac:dyDescent="0.25">
      <c r="R62085" s="15">
        <v>1</v>
      </c>
    </row>
    <row r="62086" spans="18:18" x14ac:dyDescent="0.25">
      <c r="R62086" s="15">
        <v>3</v>
      </c>
    </row>
    <row r="62087" spans="18:18" x14ac:dyDescent="0.25">
      <c r="R62087" s="15">
        <v>1</v>
      </c>
    </row>
    <row r="62088" spans="18:18" x14ac:dyDescent="0.25">
      <c r="R62088" s="15">
        <v>1</v>
      </c>
    </row>
    <row r="62089" spans="18:18" x14ac:dyDescent="0.25">
      <c r="R62089" s="15">
        <v>1</v>
      </c>
    </row>
    <row r="62090" spans="18:18" x14ac:dyDescent="0.25">
      <c r="R62090" s="15">
        <v>1</v>
      </c>
    </row>
    <row r="62091" spans="18:18" x14ac:dyDescent="0.25">
      <c r="R62091" s="15">
        <v>1</v>
      </c>
    </row>
    <row r="62092" spans="18:18" x14ac:dyDescent="0.25">
      <c r="R62092" s="15">
        <v>1</v>
      </c>
    </row>
    <row r="62093" spans="18:18" x14ac:dyDescent="0.25">
      <c r="R62093" s="15">
        <v>1</v>
      </c>
    </row>
    <row r="62094" spans="18:18" x14ac:dyDescent="0.25">
      <c r="R62094" s="15">
        <v>1</v>
      </c>
    </row>
    <row r="62095" spans="18:18" x14ac:dyDescent="0.25">
      <c r="R62095" s="15">
        <v>1</v>
      </c>
    </row>
    <row r="62096" spans="18:18" x14ac:dyDescent="0.25">
      <c r="R62096" s="15">
        <v>3</v>
      </c>
    </row>
    <row r="62097" spans="18:18" x14ac:dyDescent="0.25">
      <c r="R62097" s="15">
        <v>1</v>
      </c>
    </row>
    <row r="62098" spans="18:18" x14ac:dyDescent="0.25">
      <c r="R62098" s="15">
        <v>1</v>
      </c>
    </row>
    <row r="62099" spans="18:18" x14ac:dyDescent="0.25">
      <c r="R62099" s="15">
        <v>1</v>
      </c>
    </row>
    <row r="62100" spans="18:18" x14ac:dyDescent="0.25">
      <c r="R62100" s="15">
        <v>1</v>
      </c>
    </row>
    <row r="62101" spans="18:18" x14ac:dyDescent="0.25">
      <c r="R62101" s="15">
        <v>1</v>
      </c>
    </row>
    <row r="62102" spans="18:18" x14ac:dyDescent="0.25">
      <c r="R62102" s="15">
        <v>1</v>
      </c>
    </row>
    <row r="62103" spans="18:18" x14ac:dyDescent="0.25">
      <c r="R62103" s="15">
        <v>1</v>
      </c>
    </row>
    <row r="62104" spans="18:18" x14ac:dyDescent="0.25">
      <c r="R62104" s="15">
        <v>3</v>
      </c>
    </row>
    <row r="62105" spans="18:18" x14ac:dyDescent="0.25">
      <c r="R62105" s="15">
        <v>3</v>
      </c>
    </row>
    <row r="62106" spans="18:18" x14ac:dyDescent="0.25">
      <c r="R62106" s="15">
        <v>3</v>
      </c>
    </row>
    <row r="62107" spans="18:18" x14ac:dyDescent="0.25">
      <c r="R62107" s="15">
        <v>3</v>
      </c>
    </row>
    <row r="62108" spans="18:18" x14ac:dyDescent="0.25">
      <c r="R62108" s="15">
        <v>3</v>
      </c>
    </row>
    <row r="62109" spans="18:18" x14ac:dyDescent="0.25">
      <c r="R62109" s="15">
        <v>3</v>
      </c>
    </row>
    <row r="62110" spans="18:18" x14ac:dyDescent="0.25">
      <c r="R62110" s="15">
        <v>3</v>
      </c>
    </row>
    <row r="62111" spans="18:18" x14ac:dyDescent="0.25">
      <c r="R62111" s="15">
        <v>1</v>
      </c>
    </row>
    <row r="62112" spans="18:18" x14ac:dyDescent="0.25">
      <c r="R62112" s="15">
        <v>1</v>
      </c>
    </row>
    <row r="62113" spans="18:18" x14ac:dyDescent="0.25">
      <c r="R62113" s="15">
        <v>3</v>
      </c>
    </row>
    <row r="62114" spans="18:18" x14ac:dyDescent="0.25">
      <c r="R62114" s="15">
        <v>1</v>
      </c>
    </row>
    <row r="62115" spans="18:18" x14ac:dyDescent="0.25">
      <c r="R62115" s="15">
        <v>1</v>
      </c>
    </row>
    <row r="62116" spans="18:18" x14ac:dyDescent="0.25">
      <c r="R62116" s="15">
        <v>1</v>
      </c>
    </row>
    <row r="62117" spans="18:18" x14ac:dyDescent="0.25">
      <c r="R62117" s="15">
        <v>1</v>
      </c>
    </row>
    <row r="62118" spans="18:18" x14ac:dyDescent="0.25">
      <c r="R62118" s="15">
        <v>1</v>
      </c>
    </row>
    <row r="62119" spans="18:18" x14ac:dyDescent="0.25">
      <c r="R62119" s="15">
        <v>1</v>
      </c>
    </row>
    <row r="62120" spans="18:18" x14ac:dyDescent="0.25">
      <c r="R62120" s="15">
        <v>1</v>
      </c>
    </row>
    <row r="62121" spans="18:18" x14ac:dyDescent="0.25">
      <c r="R62121" s="15">
        <v>1</v>
      </c>
    </row>
    <row r="62122" spans="18:18" x14ac:dyDescent="0.25">
      <c r="R62122" s="15">
        <v>1</v>
      </c>
    </row>
    <row r="62123" spans="18:18" x14ac:dyDescent="0.25">
      <c r="R62123" s="15">
        <v>1</v>
      </c>
    </row>
    <row r="62124" spans="18:18" x14ac:dyDescent="0.25">
      <c r="R62124" s="15">
        <v>1</v>
      </c>
    </row>
    <row r="62125" spans="18:18" x14ac:dyDescent="0.25">
      <c r="R62125" s="15">
        <v>3</v>
      </c>
    </row>
    <row r="62126" spans="18:18" x14ac:dyDescent="0.25">
      <c r="R62126" s="15">
        <v>1</v>
      </c>
    </row>
    <row r="62127" spans="18:18" x14ac:dyDescent="0.25">
      <c r="R62127" s="15">
        <v>3</v>
      </c>
    </row>
    <row r="62128" spans="18:18" x14ac:dyDescent="0.25">
      <c r="R62128" s="15">
        <v>3</v>
      </c>
    </row>
    <row r="62129" spans="18:18" x14ac:dyDescent="0.25">
      <c r="R62129" s="15">
        <v>2</v>
      </c>
    </row>
    <row r="62130" spans="18:18" x14ac:dyDescent="0.25">
      <c r="R62130" s="15">
        <v>2</v>
      </c>
    </row>
    <row r="62131" spans="18:18" x14ac:dyDescent="0.25">
      <c r="R62131" s="15">
        <v>2</v>
      </c>
    </row>
    <row r="62132" spans="18:18" x14ac:dyDescent="0.25">
      <c r="R62132" s="15">
        <v>2</v>
      </c>
    </row>
    <row r="62133" spans="18:18" x14ac:dyDescent="0.25">
      <c r="R62133" s="15">
        <v>2</v>
      </c>
    </row>
    <row r="62134" spans="18:18" x14ac:dyDescent="0.25">
      <c r="R62134" s="15">
        <v>2</v>
      </c>
    </row>
    <row r="62135" spans="18:18" x14ac:dyDescent="0.25">
      <c r="R62135" s="15">
        <v>1</v>
      </c>
    </row>
    <row r="62136" spans="18:18" x14ac:dyDescent="0.25">
      <c r="R62136" s="15">
        <v>1</v>
      </c>
    </row>
    <row r="62137" spans="18:18" x14ac:dyDescent="0.25">
      <c r="R62137" s="15">
        <v>1</v>
      </c>
    </row>
    <row r="62138" spans="18:18" x14ac:dyDescent="0.25">
      <c r="R62138" s="15">
        <v>1</v>
      </c>
    </row>
    <row r="62139" spans="18:18" x14ac:dyDescent="0.25">
      <c r="R62139" s="15">
        <v>1</v>
      </c>
    </row>
    <row r="62140" spans="18:18" x14ac:dyDescent="0.25">
      <c r="R62140" s="15">
        <v>1</v>
      </c>
    </row>
    <row r="62141" spans="18:18" x14ac:dyDescent="0.25">
      <c r="R62141" s="15">
        <v>3</v>
      </c>
    </row>
    <row r="62142" spans="18:18" x14ac:dyDescent="0.25">
      <c r="R62142" s="15">
        <v>3</v>
      </c>
    </row>
    <row r="62143" spans="18:18" x14ac:dyDescent="0.25">
      <c r="R62143" s="15">
        <v>3</v>
      </c>
    </row>
    <row r="62144" spans="18:18" x14ac:dyDescent="0.25">
      <c r="R62144" s="15">
        <v>3</v>
      </c>
    </row>
    <row r="62145" spans="18:18" x14ac:dyDescent="0.25">
      <c r="R62145" s="15">
        <v>3</v>
      </c>
    </row>
    <row r="62146" spans="18:18" x14ac:dyDescent="0.25">
      <c r="R62146" s="15">
        <v>3</v>
      </c>
    </row>
    <row r="62147" spans="18:18" x14ac:dyDescent="0.25">
      <c r="R62147" s="15">
        <v>3</v>
      </c>
    </row>
    <row r="62148" spans="18:18" x14ac:dyDescent="0.25">
      <c r="R62148" s="15">
        <v>3</v>
      </c>
    </row>
    <row r="62149" spans="18:18" x14ac:dyDescent="0.25">
      <c r="R62149" s="15">
        <v>3</v>
      </c>
    </row>
    <row r="62150" spans="18:18" x14ac:dyDescent="0.25">
      <c r="R62150" s="15">
        <v>1</v>
      </c>
    </row>
    <row r="62151" spans="18:18" x14ac:dyDescent="0.25">
      <c r="R62151" s="15">
        <v>1</v>
      </c>
    </row>
    <row r="62152" spans="18:18" x14ac:dyDescent="0.25">
      <c r="R62152" s="15">
        <v>1</v>
      </c>
    </row>
    <row r="62153" spans="18:18" x14ac:dyDescent="0.25">
      <c r="R62153" s="15">
        <v>1</v>
      </c>
    </row>
    <row r="62154" spans="18:18" x14ac:dyDescent="0.25">
      <c r="R62154" s="15">
        <v>1</v>
      </c>
    </row>
    <row r="62155" spans="18:18" x14ac:dyDescent="0.25">
      <c r="R62155" s="15">
        <v>3</v>
      </c>
    </row>
    <row r="62156" spans="18:18" x14ac:dyDescent="0.25">
      <c r="R62156" s="15">
        <v>3</v>
      </c>
    </row>
    <row r="62157" spans="18:18" x14ac:dyDescent="0.25">
      <c r="R62157" s="15">
        <v>3</v>
      </c>
    </row>
    <row r="62158" spans="18:18" x14ac:dyDescent="0.25">
      <c r="R62158" s="15">
        <v>3</v>
      </c>
    </row>
    <row r="62159" spans="18:18" x14ac:dyDescent="0.25">
      <c r="R62159" s="15">
        <v>4</v>
      </c>
    </row>
    <row r="62160" spans="18:18" x14ac:dyDescent="0.25">
      <c r="R62160" s="15">
        <v>2</v>
      </c>
    </row>
    <row r="62161" spans="18:18" x14ac:dyDescent="0.25">
      <c r="R62161" s="15">
        <v>2</v>
      </c>
    </row>
    <row r="62162" spans="18:18" x14ac:dyDescent="0.25">
      <c r="R62162" s="15">
        <v>2</v>
      </c>
    </row>
    <row r="62163" spans="18:18" x14ac:dyDescent="0.25">
      <c r="R62163" s="15">
        <v>1</v>
      </c>
    </row>
    <row r="62164" spans="18:18" x14ac:dyDescent="0.25">
      <c r="R62164" s="15">
        <v>1</v>
      </c>
    </row>
    <row r="62165" spans="18:18" x14ac:dyDescent="0.25">
      <c r="R62165" s="15">
        <v>1</v>
      </c>
    </row>
    <row r="62166" spans="18:18" x14ac:dyDescent="0.25">
      <c r="R62166" s="15">
        <v>3</v>
      </c>
    </row>
    <row r="62167" spans="18:18" x14ac:dyDescent="0.25">
      <c r="R62167" s="15">
        <v>2</v>
      </c>
    </row>
    <row r="62168" spans="18:18" x14ac:dyDescent="0.25">
      <c r="R62168" s="15">
        <v>2</v>
      </c>
    </row>
    <row r="62169" spans="18:18" x14ac:dyDescent="0.25">
      <c r="R62169" s="15">
        <v>1</v>
      </c>
    </row>
    <row r="62170" spans="18:18" x14ac:dyDescent="0.25">
      <c r="R62170" s="15">
        <v>1</v>
      </c>
    </row>
    <row r="62171" spans="18:18" x14ac:dyDescent="0.25">
      <c r="R62171" s="15">
        <v>1</v>
      </c>
    </row>
    <row r="62172" spans="18:18" x14ac:dyDescent="0.25">
      <c r="R62172" s="15">
        <v>1</v>
      </c>
    </row>
    <row r="62173" spans="18:18" x14ac:dyDescent="0.25">
      <c r="R62173" s="15">
        <v>1</v>
      </c>
    </row>
    <row r="62174" spans="18:18" x14ac:dyDescent="0.25">
      <c r="R62174" s="15">
        <v>2</v>
      </c>
    </row>
    <row r="62175" spans="18:18" x14ac:dyDescent="0.25">
      <c r="R62175" s="15">
        <v>2</v>
      </c>
    </row>
    <row r="62176" spans="18:18" x14ac:dyDescent="0.25">
      <c r="R62176" s="15">
        <v>2</v>
      </c>
    </row>
    <row r="62177" spans="18:18" x14ac:dyDescent="0.25">
      <c r="R62177" s="15">
        <v>2</v>
      </c>
    </row>
    <row r="62178" spans="18:18" x14ac:dyDescent="0.25">
      <c r="R62178" s="15">
        <v>2</v>
      </c>
    </row>
    <row r="62179" spans="18:18" x14ac:dyDescent="0.25">
      <c r="R62179" s="15">
        <v>2</v>
      </c>
    </row>
    <row r="62180" spans="18:18" x14ac:dyDescent="0.25">
      <c r="R62180" s="15">
        <v>2</v>
      </c>
    </row>
    <row r="62181" spans="18:18" x14ac:dyDescent="0.25">
      <c r="R62181" s="15">
        <v>2</v>
      </c>
    </row>
    <row r="62182" spans="18:18" x14ac:dyDescent="0.25">
      <c r="R62182" s="15">
        <v>1</v>
      </c>
    </row>
    <row r="62183" spans="18:18" x14ac:dyDescent="0.25">
      <c r="R62183" s="15">
        <v>2</v>
      </c>
    </row>
    <row r="62184" spans="18:18" x14ac:dyDescent="0.25">
      <c r="R62184" s="15">
        <v>2</v>
      </c>
    </row>
    <row r="62185" spans="18:18" x14ac:dyDescent="0.25">
      <c r="R62185" s="15">
        <v>2</v>
      </c>
    </row>
    <row r="62186" spans="18:18" x14ac:dyDescent="0.25">
      <c r="R62186" s="15">
        <v>1</v>
      </c>
    </row>
    <row r="62187" spans="18:18" x14ac:dyDescent="0.25">
      <c r="R62187" s="15">
        <v>1</v>
      </c>
    </row>
    <row r="62188" spans="18:18" x14ac:dyDescent="0.25">
      <c r="R62188" s="15">
        <v>1</v>
      </c>
    </row>
    <row r="62189" spans="18:18" x14ac:dyDescent="0.25">
      <c r="R62189" s="15">
        <v>1</v>
      </c>
    </row>
    <row r="62190" spans="18:18" x14ac:dyDescent="0.25">
      <c r="R62190" s="15">
        <v>1</v>
      </c>
    </row>
    <row r="62191" spans="18:18" x14ac:dyDescent="0.25">
      <c r="R62191" s="15">
        <v>2</v>
      </c>
    </row>
    <row r="62192" spans="18:18" x14ac:dyDescent="0.25">
      <c r="R62192" s="15">
        <v>2</v>
      </c>
    </row>
    <row r="62193" spans="18:18" x14ac:dyDescent="0.25">
      <c r="R62193" s="15">
        <v>2</v>
      </c>
    </row>
    <row r="62194" spans="18:18" x14ac:dyDescent="0.25">
      <c r="R62194" s="15">
        <v>1</v>
      </c>
    </row>
    <row r="62195" spans="18:18" x14ac:dyDescent="0.25">
      <c r="R62195" s="15">
        <v>1</v>
      </c>
    </row>
    <row r="62196" spans="18:18" x14ac:dyDescent="0.25">
      <c r="R62196" s="15">
        <v>1</v>
      </c>
    </row>
    <row r="62197" spans="18:18" x14ac:dyDescent="0.25">
      <c r="R62197" s="15">
        <v>2</v>
      </c>
    </row>
    <row r="62198" spans="18:18" x14ac:dyDescent="0.25">
      <c r="R62198" s="15">
        <v>2</v>
      </c>
    </row>
    <row r="62199" spans="18:18" x14ac:dyDescent="0.25">
      <c r="R62199" s="15">
        <v>2</v>
      </c>
    </row>
    <row r="62200" spans="18:18" x14ac:dyDescent="0.25">
      <c r="R62200" s="15">
        <v>2</v>
      </c>
    </row>
    <row r="62201" spans="18:18" x14ac:dyDescent="0.25">
      <c r="R62201" s="15">
        <v>1</v>
      </c>
    </row>
    <row r="62202" spans="18:18" x14ac:dyDescent="0.25">
      <c r="R62202" s="15">
        <v>1</v>
      </c>
    </row>
    <row r="62203" spans="18:18" x14ac:dyDescent="0.25">
      <c r="R62203" s="15">
        <v>1</v>
      </c>
    </row>
    <row r="62204" spans="18:18" x14ac:dyDescent="0.25">
      <c r="R62204" s="15">
        <v>1</v>
      </c>
    </row>
    <row r="62205" spans="18:18" x14ac:dyDescent="0.25">
      <c r="R62205" s="15">
        <v>1</v>
      </c>
    </row>
    <row r="62206" spans="18:18" x14ac:dyDescent="0.25">
      <c r="R62206" s="15">
        <v>1</v>
      </c>
    </row>
    <row r="62207" spans="18:18" x14ac:dyDescent="0.25">
      <c r="R62207" s="15">
        <v>1</v>
      </c>
    </row>
    <row r="62208" spans="18:18" x14ac:dyDescent="0.25">
      <c r="R62208" s="15">
        <v>1</v>
      </c>
    </row>
    <row r="62209" spans="18:18" x14ac:dyDescent="0.25">
      <c r="R62209" s="15">
        <v>1</v>
      </c>
    </row>
    <row r="62210" spans="18:18" x14ac:dyDescent="0.25">
      <c r="R62210" s="15">
        <v>1</v>
      </c>
    </row>
    <row r="62211" spans="18:18" x14ac:dyDescent="0.25">
      <c r="R62211" s="15">
        <v>1</v>
      </c>
    </row>
    <row r="62212" spans="18:18" x14ac:dyDescent="0.25">
      <c r="R62212" s="15">
        <v>1</v>
      </c>
    </row>
    <row r="62213" spans="18:18" x14ac:dyDescent="0.25">
      <c r="R62213" s="15">
        <v>1</v>
      </c>
    </row>
    <row r="62214" spans="18:18" x14ac:dyDescent="0.25">
      <c r="R62214" s="15">
        <v>1</v>
      </c>
    </row>
    <row r="62215" spans="18:18" x14ac:dyDescent="0.25">
      <c r="R62215" s="15">
        <v>1</v>
      </c>
    </row>
    <row r="62216" spans="18:18" x14ac:dyDescent="0.25">
      <c r="R62216" s="15">
        <v>2</v>
      </c>
    </row>
    <row r="62217" spans="18:18" x14ac:dyDescent="0.25">
      <c r="R62217" s="15">
        <v>2</v>
      </c>
    </row>
    <row r="62218" spans="18:18" x14ac:dyDescent="0.25">
      <c r="R62218" s="15">
        <v>2</v>
      </c>
    </row>
    <row r="62219" spans="18:18" x14ac:dyDescent="0.25">
      <c r="R62219" s="15">
        <v>2</v>
      </c>
    </row>
    <row r="62220" spans="18:18" x14ac:dyDescent="0.25">
      <c r="R62220" s="15">
        <v>2</v>
      </c>
    </row>
    <row r="62221" spans="18:18" x14ac:dyDescent="0.25">
      <c r="R62221" s="15">
        <v>2</v>
      </c>
    </row>
    <row r="62222" spans="18:18" x14ac:dyDescent="0.25">
      <c r="R62222" s="15">
        <v>2</v>
      </c>
    </row>
    <row r="62223" spans="18:18" x14ac:dyDescent="0.25">
      <c r="R62223" s="15">
        <v>2</v>
      </c>
    </row>
    <row r="62224" spans="18:18" x14ac:dyDescent="0.25">
      <c r="R62224" s="15">
        <v>2</v>
      </c>
    </row>
    <row r="62225" spans="18:18" x14ac:dyDescent="0.25">
      <c r="R62225" s="15">
        <v>2</v>
      </c>
    </row>
    <row r="62226" spans="18:18" x14ac:dyDescent="0.25">
      <c r="R62226" s="15">
        <v>2</v>
      </c>
    </row>
    <row r="62227" spans="18:18" x14ac:dyDescent="0.25">
      <c r="R62227" s="15">
        <v>2</v>
      </c>
    </row>
    <row r="62228" spans="18:18" x14ac:dyDescent="0.25">
      <c r="R62228" s="15">
        <v>1</v>
      </c>
    </row>
    <row r="62229" spans="18:18" x14ac:dyDescent="0.25">
      <c r="R62229" s="15">
        <v>1</v>
      </c>
    </row>
    <row r="62230" spans="18:18" x14ac:dyDescent="0.25">
      <c r="R62230" s="15">
        <v>1</v>
      </c>
    </row>
    <row r="62231" spans="18:18" x14ac:dyDescent="0.25">
      <c r="R62231" s="15">
        <v>1</v>
      </c>
    </row>
    <row r="62232" spans="18:18" x14ac:dyDescent="0.25">
      <c r="R62232" s="15">
        <v>1</v>
      </c>
    </row>
    <row r="62233" spans="18:18" x14ac:dyDescent="0.25">
      <c r="R62233" s="15">
        <v>1</v>
      </c>
    </row>
    <row r="62234" spans="18:18" x14ac:dyDescent="0.25">
      <c r="R62234" s="15">
        <v>1</v>
      </c>
    </row>
    <row r="62235" spans="18:18" x14ac:dyDescent="0.25">
      <c r="R62235" s="15">
        <v>1</v>
      </c>
    </row>
    <row r="62236" spans="18:18" x14ac:dyDescent="0.25">
      <c r="R62236" s="15">
        <v>1</v>
      </c>
    </row>
    <row r="62237" spans="18:18" x14ac:dyDescent="0.25">
      <c r="R62237" s="15">
        <v>1</v>
      </c>
    </row>
    <row r="62238" spans="18:18" x14ac:dyDescent="0.25">
      <c r="R62238" s="15">
        <v>2</v>
      </c>
    </row>
    <row r="62239" spans="18:18" x14ac:dyDescent="0.25">
      <c r="R62239" s="15">
        <v>2</v>
      </c>
    </row>
    <row r="62240" spans="18:18" x14ac:dyDescent="0.25">
      <c r="R62240" s="15">
        <v>2</v>
      </c>
    </row>
    <row r="62241" spans="18:18" x14ac:dyDescent="0.25">
      <c r="R62241" s="15">
        <v>2</v>
      </c>
    </row>
    <row r="62242" spans="18:18" x14ac:dyDescent="0.25">
      <c r="R62242" s="15">
        <v>2</v>
      </c>
    </row>
    <row r="62243" spans="18:18" x14ac:dyDescent="0.25">
      <c r="R62243" s="15">
        <v>2</v>
      </c>
    </row>
    <row r="62244" spans="18:18" x14ac:dyDescent="0.25">
      <c r="R62244" s="15">
        <v>2</v>
      </c>
    </row>
    <row r="62245" spans="18:18" x14ac:dyDescent="0.25">
      <c r="R62245" s="15">
        <v>2</v>
      </c>
    </row>
    <row r="62246" spans="18:18" x14ac:dyDescent="0.25">
      <c r="R62246" s="15">
        <v>1</v>
      </c>
    </row>
    <row r="62247" spans="18:18" x14ac:dyDescent="0.25">
      <c r="R62247" s="15">
        <v>1</v>
      </c>
    </row>
    <row r="62248" spans="18:18" x14ac:dyDescent="0.25">
      <c r="R62248" s="15">
        <v>1</v>
      </c>
    </row>
    <row r="62249" spans="18:18" x14ac:dyDescent="0.25">
      <c r="R62249" s="15">
        <v>1</v>
      </c>
    </row>
    <row r="62250" spans="18:18" x14ac:dyDescent="0.25">
      <c r="R62250" s="15">
        <v>1</v>
      </c>
    </row>
    <row r="62251" spans="18:18" x14ac:dyDescent="0.25">
      <c r="R62251" s="15">
        <v>3</v>
      </c>
    </row>
    <row r="62252" spans="18:18" x14ac:dyDescent="0.25">
      <c r="R62252" s="15">
        <v>3</v>
      </c>
    </row>
    <row r="62253" spans="18:18" x14ac:dyDescent="0.25">
      <c r="R62253" s="15">
        <v>3</v>
      </c>
    </row>
    <row r="62254" spans="18:18" x14ac:dyDescent="0.25">
      <c r="R62254" s="15">
        <v>3</v>
      </c>
    </row>
    <row r="62255" spans="18:18" x14ac:dyDescent="0.25">
      <c r="R62255" s="15">
        <v>3</v>
      </c>
    </row>
    <row r="62256" spans="18:18" x14ac:dyDescent="0.25">
      <c r="R62256" s="15">
        <v>3</v>
      </c>
    </row>
    <row r="62257" spans="18:18" x14ac:dyDescent="0.25">
      <c r="R62257" s="15">
        <v>1</v>
      </c>
    </row>
    <row r="62258" spans="18:18" x14ac:dyDescent="0.25">
      <c r="R62258" s="15">
        <v>1</v>
      </c>
    </row>
    <row r="62259" spans="18:18" x14ac:dyDescent="0.25">
      <c r="R62259" s="15">
        <v>1</v>
      </c>
    </row>
    <row r="62260" spans="18:18" x14ac:dyDescent="0.25">
      <c r="R62260" s="15">
        <v>1</v>
      </c>
    </row>
    <row r="62261" spans="18:18" x14ac:dyDescent="0.25">
      <c r="R62261" s="15">
        <v>3</v>
      </c>
    </row>
    <row r="62262" spans="18:18" x14ac:dyDescent="0.25">
      <c r="R62262" s="15">
        <v>3</v>
      </c>
    </row>
    <row r="62263" spans="18:18" x14ac:dyDescent="0.25">
      <c r="R62263" s="15">
        <v>3</v>
      </c>
    </row>
    <row r="62264" spans="18:18" x14ac:dyDescent="0.25">
      <c r="R62264" s="15">
        <v>1</v>
      </c>
    </row>
    <row r="62265" spans="18:18" x14ac:dyDescent="0.25">
      <c r="R62265" s="15">
        <v>2</v>
      </c>
    </row>
    <row r="62266" spans="18:18" x14ac:dyDescent="0.25">
      <c r="R62266" s="15">
        <v>1</v>
      </c>
    </row>
    <row r="62267" spans="18:18" x14ac:dyDescent="0.25">
      <c r="R62267" s="15">
        <v>1</v>
      </c>
    </row>
    <row r="62268" spans="18:18" x14ac:dyDescent="0.25">
      <c r="R62268" s="15">
        <v>1</v>
      </c>
    </row>
    <row r="62269" spans="18:18" x14ac:dyDescent="0.25">
      <c r="R62269" s="15">
        <v>1</v>
      </c>
    </row>
    <row r="62270" spans="18:18" x14ac:dyDescent="0.25">
      <c r="R62270" s="15">
        <v>1</v>
      </c>
    </row>
    <row r="62271" spans="18:18" x14ac:dyDescent="0.25">
      <c r="R62271" s="15">
        <v>2</v>
      </c>
    </row>
    <row r="62272" spans="18:18" x14ac:dyDescent="0.25">
      <c r="R62272" s="15">
        <v>2</v>
      </c>
    </row>
    <row r="62273" spans="18:18" x14ac:dyDescent="0.25">
      <c r="R62273" s="15">
        <v>3</v>
      </c>
    </row>
    <row r="62274" spans="18:18" x14ac:dyDescent="0.25">
      <c r="R62274" s="15">
        <v>3</v>
      </c>
    </row>
    <row r="62275" spans="18:18" x14ac:dyDescent="0.25">
      <c r="R62275" s="15">
        <v>1</v>
      </c>
    </row>
    <row r="62276" spans="18:18" x14ac:dyDescent="0.25">
      <c r="R62276" s="15">
        <v>3</v>
      </c>
    </row>
    <row r="62277" spans="18:18" x14ac:dyDescent="0.25">
      <c r="R62277" s="15">
        <v>3</v>
      </c>
    </row>
    <row r="62278" spans="18:18" x14ac:dyDescent="0.25">
      <c r="R62278" s="15">
        <v>2</v>
      </c>
    </row>
    <row r="62279" spans="18:18" x14ac:dyDescent="0.25">
      <c r="R62279" s="15">
        <v>2</v>
      </c>
    </row>
    <row r="62280" spans="18:18" x14ac:dyDescent="0.25">
      <c r="R62280" s="15">
        <v>2</v>
      </c>
    </row>
    <row r="62281" spans="18:18" x14ac:dyDescent="0.25">
      <c r="R62281" s="15">
        <v>2</v>
      </c>
    </row>
    <row r="62282" spans="18:18" x14ac:dyDescent="0.25">
      <c r="R62282" s="15">
        <v>3</v>
      </c>
    </row>
    <row r="62283" spans="18:18" x14ac:dyDescent="0.25">
      <c r="R62283" s="15">
        <v>3</v>
      </c>
    </row>
    <row r="62284" spans="18:18" x14ac:dyDescent="0.25">
      <c r="R62284" s="15">
        <v>3</v>
      </c>
    </row>
    <row r="62285" spans="18:18" x14ac:dyDescent="0.25">
      <c r="R62285" s="15">
        <v>3</v>
      </c>
    </row>
    <row r="62286" spans="18:18" x14ac:dyDescent="0.25">
      <c r="R62286" s="15">
        <v>3</v>
      </c>
    </row>
    <row r="62287" spans="18:18" x14ac:dyDescent="0.25">
      <c r="R62287" s="15">
        <v>1</v>
      </c>
    </row>
    <row r="62288" spans="18:18" x14ac:dyDescent="0.25">
      <c r="R62288" s="15">
        <v>1</v>
      </c>
    </row>
    <row r="62289" spans="18:18" x14ac:dyDescent="0.25">
      <c r="R62289" s="15">
        <v>3</v>
      </c>
    </row>
    <row r="62290" spans="18:18" x14ac:dyDescent="0.25">
      <c r="R62290" s="15">
        <v>1</v>
      </c>
    </row>
    <row r="62291" spans="18:18" x14ac:dyDescent="0.25">
      <c r="R62291" s="15">
        <v>3</v>
      </c>
    </row>
    <row r="62292" spans="18:18" x14ac:dyDescent="0.25">
      <c r="R62292" s="15">
        <v>3</v>
      </c>
    </row>
    <row r="62293" spans="18:18" x14ac:dyDescent="0.25">
      <c r="R62293" s="15">
        <v>1</v>
      </c>
    </row>
    <row r="62294" spans="18:18" x14ac:dyDescent="0.25">
      <c r="R62294" s="15">
        <v>1</v>
      </c>
    </row>
    <row r="62295" spans="18:18" x14ac:dyDescent="0.25">
      <c r="R62295" s="15">
        <v>1</v>
      </c>
    </row>
    <row r="62296" spans="18:18" x14ac:dyDescent="0.25">
      <c r="R62296" s="15">
        <v>1</v>
      </c>
    </row>
    <row r="62297" spans="18:18" x14ac:dyDescent="0.25">
      <c r="R62297" s="15">
        <v>1</v>
      </c>
    </row>
    <row r="62298" spans="18:18" x14ac:dyDescent="0.25">
      <c r="R62298" s="15">
        <v>1</v>
      </c>
    </row>
    <row r="62299" spans="18:18" x14ac:dyDescent="0.25">
      <c r="R62299" s="15">
        <v>1</v>
      </c>
    </row>
    <row r="62300" spans="18:18" x14ac:dyDescent="0.25">
      <c r="R62300" s="15">
        <v>1</v>
      </c>
    </row>
    <row r="62301" spans="18:18" x14ac:dyDescent="0.25">
      <c r="R62301" s="15">
        <v>3</v>
      </c>
    </row>
    <row r="62302" spans="18:18" x14ac:dyDescent="0.25">
      <c r="R62302" s="15">
        <v>3</v>
      </c>
    </row>
    <row r="62303" spans="18:18" x14ac:dyDescent="0.25">
      <c r="R62303" s="15">
        <v>1</v>
      </c>
    </row>
    <row r="62304" spans="18:18" x14ac:dyDescent="0.25">
      <c r="R62304" s="15">
        <v>1</v>
      </c>
    </row>
    <row r="62305" spans="18:18" x14ac:dyDescent="0.25">
      <c r="R62305" s="15">
        <v>3</v>
      </c>
    </row>
    <row r="62306" spans="18:18" x14ac:dyDescent="0.25">
      <c r="R62306" s="15">
        <v>3</v>
      </c>
    </row>
    <row r="62307" spans="18:18" x14ac:dyDescent="0.25">
      <c r="R62307" s="15">
        <v>1</v>
      </c>
    </row>
    <row r="62308" spans="18:18" x14ac:dyDescent="0.25">
      <c r="R62308" s="15">
        <v>1</v>
      </c>
    </row>
    <row r="62309" spans="18:18" x14ac:dyDescent="0.25">
      <c r="R62309" s="15">
        <v>1</v>
      </c>
    </row>
    <row r="62310" spans="18:18" x14ac:dyDescent="0.25">
      <c r="R62310" s="15">
        <v>3</v>
      </c>
    </row>
    <row r="62311" spans="18:18" x14ac:dyDescent="0.25">
      <c r="R62311" s="15">
        <v>1</v>
      </c>
    </row>
    <row r="62312" spans="18:18" x14ac:dyDescent="0.25">
      <c r="R62312" s="15">
        <v>3</v>
      </c>
    </row>
    <row r="62313" spans="18:18" x14ac:dyDescent="0.25">
      <c r="R62313" s="15">
        <v>3</v>
      </c>
    </row>
    <row r="62314" spans="18:18" x14ac:dyDescent="0.25">
      <c r="R62314" s="15">
        <v>1</v>
      </c>
    </row>
    <row r="62315" spans="18:18" x14ac:dyDescent="0.25">
      <c r="R62315" s="15">
        <v>1</v>
      </c>
    </row>
    <row r="62316" spans="18:18" x14ac:dyDescent="0.25">
      <c r="R62316" s="15">
        <v>3</v>
      </c>
    </row>
    <row r="62317" spans="18:18" x14ac:dyDescent="0.25">
      <c r="R62317" s="15">
        <v>1</v>
      </c>
    </row>
    <row r="62318" spans="18:18" x14ac:dyDescent="0.25">
      <c r="R62318" s="15">
        <v>1</v>
      </c>
    </row>
    <row r="62319" spans="18:18" x14ac:dyDescent="0.25">
      <c r="R62319" s="15">
        <v>1</v>
      </c>
    </row>
    <row r="62320" spans="18:18" x14ac:dyDescent="0.25">
      <c r="R62320" s="15">
        <v>4</v>
      </c>
    </row>
    <row r="62321" spans="18:18" x14ac:dyDescent="0.25">
      <c r="R62321" s="15">
        <v>2</v>
      </c>
    </row>
    <row r="62322" spans="18:18" x14ac:dyDescent="0.25">
      <c r="R62322" s="15">
        <v>3</v>
      </c>
    </row>
    <row r="62323" spans="18:18" x14ac:dyDescent="0.25">
      <c r="R62323" s="15">
        <v>4</v>
      </c>
    </row>
    <row r="62324" spans="18:18" x14ac:dyDescent="0.25">
      <c r="R62324" s="15">
        <v>4</v>
      </c>
    </row>
    <row r="62325" spans="18:18" x14ac:dyDescent="0.25">
      <c r="R62325" s="15">
        <v>4</v>
      </c>
    </row>
    <row r="62326" spans="18:18" x14ac:dyDescent="0.25">
      <c r="R62326" s="15">
        <v>1</v>
      </c>
    </row>
    <row r="62327" spans="18:18" x14ac:dyDescent="0.25">
      <c r="R62327" s="15">
        <v>2</v>
      </c>
    </row>
    <row r="62328" spans="18:18" x14ac:dyDescent="0.25">
      <c r="R62328" s="15">
        <v>2</v>
      </c>
    </row>
    <row r="62329" spans="18:18" x14ac:dyDescent="0.25">
      <c r="R62329" s="15">
        <v>1</v>
      </c>
    </row>
    <row r="62330" spans="18:18" x14ac:dyDescent="0.25">
      <c r="R62330" s="15">
        <v>2</v>
      </c>
    </row>
    <row r="62331" spans="18:18" x14ac:dyDescent="0.25">
      <c r="R62331" s="15">
        <v>1</v>
      </c>
    </row>
    <row r="62332" spans="18:18" x14ac:dyDescent="0.25">
      <c r="R62332" s="15">
        <v>2</v>
      </c>
    </row>
    <row r="62333" spans="18:18" x14ac:dyDescent="0.25">
      <c r="R62333" s="15">
        <v>2</v>
      </c>
    </row>
    <row r="62334" spans="18:18" x14ac:dyDescent="0.25">
      <c r="R62334" s="15">
        <v>1</v>
      </c>
    </row>
    <row r="62335" spans="18:18" x14ac:dyDescent="0.25">
      <c r="R62335" s="15">
        <v>1</v>
      </c>
    </row>
    <row r="62336" spans="18:18" x14ac:dyDescent="0.25">
      <c r="R62336" s="15">
        <v>2</v>
      </c>
    </row>
    <row r="62337" spans="18:18" x14ac:dyDescent="0.25">
      <c r="R62337" s="15">
        <v>1</v>
      </c>
    </row>
    <row r="62338" spans="18:18" x14ac:dyDescent="0.25">
      <c r="R62338" s="15">
        <v>1</v>
      </c>
    </row>
    <row r="62339" spans="18:18" x14ac:dyDescent="0.25">
      <c r="R62339" s="15">
        <v>1</v>
      </c>
    </row>
    <row r="62340" spans="18:18" x14ac:dyDescent="0.25">
      <c r="R62340" s="15">
        <v>1</v>
      </c>
    </row>
    <row r="62341" spans="18:18" x14ac:dyDescent="0.25">
      <c r="R62341" s="15">
        <v>1</v>
      </c>
    </row>
    <row r="62342" spans="18:18" x14ac:dyDescent="0.25">
      <c r="R62342" s="15">
        <v>1</v>
      </c>
    </row>
    <row r="62343" spans="18:18" x14ac:dyDescent="0.25">
      <c r="R62343" s="15">
        <v>1</v>
      </c>
    </row>
    <row r="62344" spans="18:18" x14ac:dyDescent="0.25">
      <c r="R62344" s="15">
        <v>1</v>
      </c>
    </row>
    <row r="62345" spans="18:18" x14ac:dyDescent="0.25">
      <c r="R62345" s="15">
        <v>1</v>
      </c>
    </row>
    <row r="62346" spans="18:18" x14ac:dyDescent="0.25">
      <c r="R62346" s="15">
        <v>1</v>
      </c>
    </row>
    <row r="62347" spans="18:18" x14ac:dyDescent="0.25">
      <c r="R62347" s="15">
        <v>1</v>
      </c>
    </row>
    <row r="62348" spans="18:18" x14ac:dyDescent="0.25">
      <c r="R62348" s="15">
        <v>1</v>
      </c>
    </row>
    <row r="62349" spans="18:18" x14ac:dyDescent="0.25">
      <c r="R62349" s="15">
        <v>1</v>
      </c>
    </row>
    <row r="62350" spans="18:18" x14ac:dyDescent="0.25">
      <c r="R62350" s="15">
        <v>1</v>
      </c>
    </row>
    <row r="62351" spans="18:18" x14ac:dyDescent="0.25">
      <c r="R62351" s="15">
        <v>1</v>
      </c>
    </row>
    <row r="62352" spans="18:18" x14ac:dyDescent="0.25">
      <c r="R62352" s="15">
        <v>1</v>
      </c>
    </row>
    <row r="62353" spans="18:18" x14ac:dyDescent="0.25">
      <c r="R62353" s="15">
        <v>1</v>
      </c>
    </row>
    <row r="62354" spans="18:18" x14ac:dyDescent="0.25">
      <c r="R62354" s="15">
        <v>1</v>
      </c>
    </row>
    <row r="62355" spans="18:18" x14ac:dyDescent="0.25">
      <c r="R62355" s="15">
        <v>1</v>
      </c>
    </row>
    <row r="62356" spans="18:18" x14ac:dyDescent="0.25">
      <c r="R62356" s="15">
        <v>2</v>
      </c>
    </row>
    <row r="62357" spans="18:18" x14ac:dyDescent="0.25">
      <c r="R62357" s="15">
        <v>2</v>
      </c>
    </row>
    <row r="62358" spans="18:18" x14ac:dyDescent="0.25">
      <c r="R62358" s="15">
        <v>2</v>
      </c>
    </row>
    <row r="62359" spans="18:18" x14ac:dyDescent="0.25">
      <c r="R62359" s="15">
        <v>2</v>
      </c>
    </row>
    <row r="62360" spans="18:18" x14ac:dyDescent="0.25">
      <c r="R62360" s="15">
        <v>4</v>
      </c>
    </row>
    <row r="62361" spans="18:18" x14ac:dyDescent="0.25">
      <c r="R62361" s="15">
        <v>4</v>
      </c>
    </row>
    <row r="62362" spans="18:18" x14ac:dyDescent="0.25">
      <c r="R62362" s="15">
        <v>1</v>
      </c>
    </row>
    <row r="62363" spans="18:18" x14ac:dyDescent="0.25">
      <c r="R62363" s="15">
        <v>1</v>
      </c>
    </row>
    <row r="62364" spans="18:18" x14ac:dyDescent="0.25">
      <c r="R62364" s="15">
        <v>1</v>
      </c>
    </row>
    <row r="62365" spans="18:18" x14ac:dyDescent="0.25">
      <c r="R62365" s="15">
        <v>1</v>
      </c>
    </row>
    <row r="62366" spans="18:18" x14ac:dyDescent="0.25">
      <c r="R62366" s="15">
        <v>1</v>
      </c>
    </row>
    <row r="62367" spans="18:18" x14ac:dyDescent="0.25">
      <c r="R62367" s="15">
        <v>1</v>
      </c>
    </row>
    <row r="62368" spans="18:18" x14ac:dyDescent="0.25">
      <c r="R62368" s="15">
        <v>1</v>
      </c>
    </row>
    <row r="62369" spans="18:18" x14ac:dyDescent="0.25">
      <c r="R62369" s="15">
        <v>1</v>
      </c>
    </row>
    <row r="62370" spans="18:18" x14ac:dyDescent="0.25">
      <c r="R62370" s="15">
        <v>1</v>
      </c>
    </row>
    <row r="62371" spans="18:18" x14ac:dyDescent="0.25">
      <c r="R62371" s="15">
        <v>1</v>
      </c>
    </row>
    <row r="62372" spans="18:18" x14ac:dyDescent="0.25">
      <c r="R62372" s="15">
        <v>1</v>
      </c>
    </row>
    <row r="62373" spans="18:18" x14ac:dyDescent="0.25">
      <c r="R62373" s="15">
        <v>2</v>
      </c>
    </row>
    <row r="62374" spans="18:18" x14ac:dyDescent="0.25">
      <c r="R62374" s="15">
        <v>1</v>
      </c>
    </row>
    <row r="62375" spans="18:18" x14ac:dyDescent="0.25">
      <c r="R62375" s="15">
        <v>1</v>
      </c>
    </row>
    <row r="62376" spans="18:18" x14ac:dyDescent="0.25">
      <c r="R62376" s="15">
        <v>1</v>
      </c>
    </row>
    <row r="62377" spans="18:18" x14ac:dyDescent="0.25">
      <c r="R62377" s="15">
        <v>1</v>
      </c>
    </row>
    <row r="62378" spans="18:18" x14ac:dyDescent="0.25">
      <c r="R62378" s="15">
        <v>1</v>
      </c>
    </row>
    <row r="62379" spans="18:18" x14ac:dyDescent="0.25">
      <c r="R62379" s="15">
        <v>1</v>
      </c>
    </row>
    <row r="62380" spans="18:18" x14ac:dyDescent="0.25">
      <c r="R62380" s="15">
        <v>1</v>
      </c>
    </row>
    <row r="62381" spans="18:18" x14ac:dyDescent="0.25">
      <c r="R62381" s="15">
        <v>1</v>
      </c>
    </row>
    <row r="62382" spans="18:18" x14ac:dyDescent="0.25">
      <c r="R62382" s="15">
        <v>1</v>
      </c>
    </row>
    <row r="62383" spans="18:18" x14ac:dyDescent="0.25">
      <c r="R62383" s="15">
        <v>1</v>
      </c>
    </row>
    <row r="62384" spans="18:18" x14ac:dyDescent="0.25">
      <c r="R62384" s="15">
        <v>1</v>
      </c>
    </row>
    <row r="62385" spans="18:18" x14ac:dyDescent="0.25">
      <c r="R62385" s="15">
        <v>3</v>
      </c>
    </row>
    <row r="62386" spans="18:18" x14ac:dyDescent="0.25">
      <c r="R62386" s="15">
        <v>3</v>
      </c>
    </row>
    <row r="62387" spans="18:18" x14ac:dyDescent="0.25">
      <c r="R62387" s="15">
        <v>3</v>
      </c>
    </row>
    <row r="62388" spans="18:18" x14ac:dyDescent="0.25">
      <c r="R62388" s="15">
        <v>1</v>
      </c>
    </row>
    <row r="62389" spans="18:18" x14ac:dyDescent="0.25">
      <c r="R62389" s="15">
        <v>3</v>
      </c>
    </row>
    <row r="62390" spans="18:18" x14ac:dyDescent="0.25">
      <c r="R62390" s="15">
        <v>1</v>
      </c>
    </row>
    <row r="62391" spans="18:18" x14ac:dyDescent="0.25">
      <c r="R62391" s="15">
        <v>1</v>
      </c>
    </row>
    <row r="62392" spans="18:18" x14ac:dyDescent="0.25">
      <c r="R62392" s="15">
        <v>3</v>
      </c>
    </row>
    <row r="62393" spans="18:18" x14ac:dyDescent="0.25">
      <c r="R62393" s="15">
        <v>3</v>
      </c>
    </row>
    <row r="62394" spans="18:18" x14ac:dyDescent="0.25">
      <c r="R62394" s="15">
        <v>3</v>
      </c>
    </row>
    <row r="62395" spans="18:18" x14ac:dyDescent="0.25">
      <c r="R62395" s="15">
        <v>3</v>
      </c>
    </row>
    <row r="62396" spans="18:18" x14ac:dyDescent="0.25">
      <c r="R62396" s="15">
        <v>3</v>
      </c>
    </row>
    <row r="62397" spans="18:18" x14ac:dyDescent="0.25">
      <c r="R62397" s="15">
        <v>3</v>
      </c>
    </row>
    <row r="62398" spans="18:18" x14ac:dyDescent="0.25">
      <c r="R62398" s="15">
        <v>3</v>
      </c>
    </row>
    <row r="62399" spans="18:18" x14ac:dyDescent="0.25">
      <c r="R62399" s="15">
        <v>3</v>
      </c>
    </row>
    <row r="62400" spans="18:18" x14ac:dyDescent="0.25">
      <c r="R62400" s="15">
        <v>3</v>
      </c>
    </row>
    <row r="62401" spans="18:18" x14ac:dyDescent="0.25">
      <c r="R62401" s="15">
        <v>3</v>
      </c>
    </row>
    <row r="62402" spans="18:18" x14ac:dyDescent="0.25">
      <c r="R62402" s="15">
        <v>3</v>
      </c>
    </row>
    <row r="62403" spans="18:18" x14ac:dyDescent="0.25">
      <c r="R62403" s="15">
        <v>3</v>
      </c>
    </row>
    <row r="62404" spans="18:18" x14ac:dyDescent="0.25">
      <c r="R62404" s="15">
        <v>3</v>
      </c>
    </row>
    <row r="62405" spans="18:18" x14ac:dyDescent="0.25">
      <c r="R62405" s="15">
        <v>3</v>
      </c>
    </row>
    <row r="62406" spans="18:18" x14ac:dyDescent="0.25">
      <c r="R62406" s="15">
        <v>3</v>
      </c>
    </row>
    <row r="62407" spans="18:18" x14ac:dyDescent="0.25">
      <c r="R62407" s="15">
        <v>1</v>
      </c>
    </row>
    <row r="62408" spans="18:18" x14ac:dyDescent="0.25">
      <c r="R62408" s="15">
        <v>1</v>
      </c>
    </row>
    <row r="62409" spans="18:18" x14ac:dyDescent="0.25">
      <c r="R62409" s="15">
        <v>1</v>
      </c>
    </row>
    <row r="62410" spans="18:18" x14ac:dyDescent="0.25">
      <c r="R62410" s="15">
        <v>1</v>
      </c>
    </row>
    <row r="62411" spans="18:18" x14ac:dyDescent="0.25">
      <c r="R62411" s="15">
        <v>1</v>
      </c>
    </row>
    <row r="62412" spans="18:18" x14ac:dyDescent="0.25">
      <c r="R62412" s="15">
        <v>1</v>
      </c>
    </row>
    <row r="62413" spans="18:18" x14ac:dyDescent="0.25">
      <c r="R62413" s="15">
        <v>1</v>
      </c>
    </row>
    <row r="62414" spans="18:18" x14ac:dyDescent="0.25">
      <c r="R62414" s="15">
        <v>1</v>
      </c>
    </row>
    <row r="62415" spans="18:18" x14ac:dyDescent="0.25">
      <c r="R62415" s="15">
        <v>1</v>
      </c>
    </row>
    <row r="62416" spans="18:18" x14ac:dyDescent="0.25">
      <c r="R62416" s="15">
        <v>1</v>
      </c>
    </row>
    <row r="62417" spans="18:18" x14ac:dyDescent="0.25">
      <c r="R62417" s="15">
        <v>1</v>
      </c>
    </row>
    <row r="62418" spans="18:18" x14ac:dyDescent="0.25">
      <c r="R62418" s="15">
        <v>1</v>
      </c>
    </row>
    <row r="62419" spans="18:18" x14ac:dyDescent="0.25">
      <c r="R62419" s="15">
        <v>2</v>
      </c>
    </row>
    <row r="62420" spans="18:18" x14ac:dyDescent="0.25">
      <c r="R62420" s="15">
        <v>2</v>
      </c>
    </row>
    <row r="62421" spans="18:18" x14ac:dyDescent="0.25">
      <c r="R62421" s="15">
        <v>2</v>
      </c>
    </row>
    <row r="62422" spans="18:18" x14ac:dyDescent="0.25">
      <c r="R62422" s="15">
        <v>2</v>
      </c>
    </row>
    <row r="62423" spans="18:18" x14ac:dyDescent="0.25">
      <c r="R62423" s="15">
        <v>2</v>
      </c>
    </row>
    <row r="62424" spans="18:18" x14ac:dyDescent="0.25">
      <c r="R62424" s="15">
        <v>1</v>
      </c>
    </row>
    <row r="62425" spans="18:18" x14ac:dyDescent="0.25">
      <c r="R62425" s="15">
        <v>1</v>
      </c>
    </row>
    <row r="62426" spans="18:18" x14ac:dyDescent="0.25">
      <c r="R62426" s="15">
        <v>1</v>
      </c>
    </row>
    <row r="62427" spans="18:18" x14ac:dyDescent="0.25">
      <c r="R62427" s="15">
        <v>3</v>
      </c>
    </row>
    <row r="62428" spans="18:18" x14ac:dyDescent="0.25">
      <c r="R62428" s="15">
        <v>3</v>
      </c>
    </row>
    <row r="62429" spans="18:18" x14ac:dyDescent="0.25">
      <c r="R62429" s="15">
        <v>2</v>
      </c>
    </row>
    <row r="62430" spans="18:18" x14ac:dyDescent="0.25">
      <c r="R62430" s="15">
        <v>2</v>
      </c>
    </row>
    <row r="62431" spans="18:18" x14ac:dyDescent="0.25">
      <c r="R62431" s="15">
        <v>2</v>
      </c>
    </row>
    <row r="62432" spans="18:18" x14ac:dyDescent="0.25">
      <c r="R62432" s="15">
        <v>2</v>
      </c>
    </row>
    <row r="62433" spans="18:18" x14ac:dyDescent="0.25">
      <c r="R62433" s="15">
        <v>3</v>
      </c>
    </row>
    <row r="62434" spans="18:18" x14ac:dyDescent="0.25">
      <c r="R62434" s="15">
        <v>3</v>
      </c>
    </row>
    <row r="62435" spans="18:18" x14ac:dyDescent="0.25">
      <c r="R62435" s="15">
        <v>3</v>
      </c>
    </row>
    <row r="62436" spans="18:18" x14ac:dyDescent="0.25">
      <c r="R62436" s="15">
        <v>1</v>
      </c>
    </row>
    <row r="62437" spans="18:18" x14ac:dyDescent="0.25">
      <c r="R62437" s="15">
        <v>1</v>
      </c>
    </row>
    <row r="62438" spans="18:18" x14ac:dyDescent="0.25">
      <c r="R62438" s="15">
        <v>1</v>
      </c>
    </row>
    <row r="62439" spans="18:18" x14ac:dyDescent="0.25">
      <c r="R62439" s="15">
        <v>1</v>
      </c>
    </row>
    <row r="62440" spans="18:18" x14ac:dyDescent="0.25">
      <c r="R62440" s="15">
        <v>1</v>
      </c>
    </row>
    <row r="62441" spans="18:18" x14ac:dyDescent="0.25">
      <c r="R62441" s="15">
        <v>1</v>
      </c>
    </row>
    <row r="62442" spans="18:18" x14ac:dyDescent="0.25">
      <c r="R62442" s="15">
        <v>1</v>
      </c>
    </row>
    <row r="62443" spans="18:18" x14ac:dyDescent="0.25">
      <c r="R62443" s="15">
        <v>2</v>
      </c>
    </row>
    <row r="62444" spans="18:18" x14ac:dyDescent="0.25">
      <c r="R62444" s="15">
        <v>1</v>
      </c>
    </row>
    <row r="62445" spans="18:18" x14ac:dyDescent="0.25">
      <c r="R62445" s="15">
        <v>2</v>
      </c>
    </row>
    <row r="62446" spans="18:18" x14ac:dyDescent="0.25">
      <c r="R62446" s="15">
        <v>1</v>
      </c>
    </row>
    <row r="62447" spans="18:18" x14ac:dyDescent="0.25">
      <c r="R62447" s="15">
        <v>4</v>
      </c>
    </row>
    <row r="62448" spans="18:18" x14ac:dyDescent="0.25">
      <c r="R62448" s="15">
        <v>1</v>
      </c>
    </row>
    <row r="62449" spans="18:18" x14ac:dyDescent="0.25">
      <c r="R62449" s="15">
        <v>4</v>
      </c>
    </row>
    <row r="62450" spans="18:18" x14ac:dyDescent="0.25">
      <c r="R62450" s="15">
        <v>4</v>
      </c>
    </row>
    <row r="62451" spans="18:18" x14ac:dyDescent="0.25">
      <c r="R62451" s="15">
        <v>1</v>
      </c>
    </row>
    <row r="62452" spans="18:18" x14ac:dyDescent="0.25">
      <c r="R62452" s="15">
        <v>4</v>
      </c>
    </row>
    <row r="62453" spans="18:18" x14ac:dyDescent="0.25">
      <c r="R62453" s="15">
        <v>1</v>
      </c>
    </row>
    <row r="62454" spans="18:18" x14ac:dyDescent="0.25">
      <c r="R62454" s="15">
        <v>4</v>
      </c>
    </row>
    <row r="62455" spans="18:18" x14ac:dyDescent="0.25">
      <c r="R62455" s="15">
        <v>1</v>
      </c>
    </row>
    <row r="62456" spans="18:18" x14ac:dyDescent="0.25">
      <c r="R62456" s="15">
        <v>1</v>
      </c>
    </row>
    <row r="62457" spans="18:18" x14ac:dyDescent="0.25">
      <c r="R62457" s="15">
        <v>1</v>
      </c>
    </row>
    <row r="62458" spans="18:18" x14ac:dyDescent="0.25">
      <c r="R62458" s="15">
        <v>1</v>
      </c>
    </row>
    <row r="62459" spans="18:18" x14ac:dyDescent="0.25">
      <c r="R62459" s="15">
        <v>1</v>
      </c>
    </row>
    <row r="62460" spans="18:18" x14ac:dyDescent="0.25">
      <c r="R62460" s="15">
        <v>4</v>
      </c>
    </row>
    <row r="62461" spans="18:18" x14ac:dyDescent="0.25">
      <c r="R62461" s="15">
        <v>4</v>
      </c>
    </row>
    <row r="62462" spans="18:18" x14ac:dyDescent="0.25">
      <c r="R62462" s="15">
        <v>4</v>
      </c>
    </row>
    <row r="62463" spans="18:18" x14ac:dyDescent="0.25">
      <c r="R62463" s="15">
        <v>1</v>
      </c>
    </row>
    <row r="62464" spans="18:18" x14ac:dyDescent="0.25">
      <c r="R62464" s="15">
        <v>3</v>
      </c>
    </row>
    <row r="62465" spans="18:18" x14ac:dyDescent="0.25">
      <c r="R62465" s="15">
        <v>2</v>
      </c>
    </row>
    <row r="62466" spans="18:18" x14ac:dyDescent="0.25">
      <c r="R62466" s="15">
        <v>1</v>
      </c>
    </row>
    <row r="62467" spans="18:18" x14ac:dyDescent="0.25">
      <c r="R62467" s="15">
        <v>1</v>
      </c>
    </row>
    <row r="62468" spans="18:18" x14ac:dyDescent="0.25">
      <c r="R62468" s="15">
        <v>1</v>
      </c>
    </row>
    <row r="62469" spans="18:18" x14ac:dyDescent="0.25">
      <c r="R62469" s="15">
        <v>1</v>
      </c>
    </row>
    <row r="62470" spans="18:18" x14ac:dyDescent="0.25">
      <c r="R62470" s="15">
        <v>1</v>
      </c>
    </row>
    <row r="62471" spans="18:18" x14ac:dyDescent="0.25">
      <c r="R62471" s="15">
        <v>3</v>
      </c>
    </row>
    <row r="62472" spans="18:18" x14ac:dyDescent="0.25">
      <c r="R62472" s="15">
        <v>1</v>
      </c>
    </row>
    <row r="62473" spans="18:18" x14ac:dyDescent="0.25">
      <c r="R62473" s="15">
        <v>2</v>
      </c>
    </row>
    <row r="62474" spans="18:18" x14ac:dyDescent="0.25">
      <c r="R62474" s="15">
        <v>2</v>
      </c>
    </row>
    <row r="62475" spans="18:18" x14ac:dyDescent="0.25">
      <c r="R62475" s="15">
        <v>2</v>
      </c>
    </row>
    <row r="62476" spans="18:18" x14ac:dyDescent="0.25">
      <c r="R62476" s="15">
        <v>2</v>
      </c>
    </row>
    <row r="62477" spans="18:18" x14ac:dyDescent="0.25">
      <c r="R62477" s="15">
        <v>1</v>
      </c>
    </row>
    <row r="62478" spans="18:18" x14ac:dyDescent="0.25">
      <c r="R62478" s="15">
        <v>1</v>
      </c>
    </row>
    <row r="62479" spans="18:18" x14ac:dyDescent="0.25">
      <c r="R62479" s="15">
        <v>4</v>
      </c>
    </row>
    <row r="62480" spans="18:18" x14ac:dyDescent="0.25">
      <c r="R62480" s="15">
        <v>1</v>
      </c>
    </row>
    <row r="62481" spans="18:18" x14ac:dyDescent="0.25">
      <c r="R62481" s="15">
        <v>1</v>
      </c>
    </row>
    <row r="62482" spans="18:18" x14ac:dyDescent="0.25">
      <c r="R62482" s="15">
        <v>4</v>
      </c>
    </row>
    <row r="62483" spans="18:18" x14ac:dyDescent="0.25">
      <c r="R62483" s="15">
        <v>2</v>
      </c>
    </row>
    <row r="62484" spans="18:18" x14ac:dyDescent="0.25">
      <c r="R62484" s="15">
        <v>2</v>
      </c>
    </row>
    <row r="62485" spans="18:18" x14ac:dyDescent="0.25">
      <c r="R62485" s="15">
        <v>4</v>
      </c>
    </row>
    <row r="62486" spans="18:18" x14ac:dyDescent="0.25">
      <c r="R62486" s="15">
        <v>5</v>
      </c>
    </row>
    <row r="62487" spans="18:18" x14ac:dyDescent="0.25">
      <c r="R62487" s="15">
        <v>4</v>
      </c>
    </row>
    <row r="62488" spans="18:18" x14ac:dyDescent="0.25">
      <c r="R62488" s="15">
        <v>5</v>
      </c>
    </row>
    <row r="62489" spans="18:18" x14ac:dyDescent="0.25">
      <c r="R62489" s="15">
        <v>5</v>
      </c>
    </row>
    <row r="62490" spans="18:18" x14ac:dyDescent="0.25">
      <c r="R62490" s="15">
        <v>3</v>
      </c>
    </row>
    <row r="62491" spans="18:18" x14ac:dyDescent="0.25">
      <c r="R62491" s="15">
        <v>1</v>
      </c>
    </row>
    <row r="62492" spans="18:18" x14ac:dyDescent="0.25">
      <c r="R62492" s="15">
        <v>1</v>
      </c>
    </row>
    <row r="62493" spans="18:18" x14ac:dyDescent="0.25">
      <c r="R62493" s="15">
        <v>1</v>
      </c>
    </row>
    <row r="62494" spans="18:18" x14ac:dyDescent="0.25">
      <c r="R62494" s="15">
        <v>1</v>
      </c>
    </row>
    <row r="62495" spans="18:18" x14ac:dyDescent="0.25">
      <c r="R62495" s="15">
        <v>1</v>
      </c>
    </row>
    <row r="62496" spans="18:18" x14ac:dyDescent="0.25">
      <c r="R62496" s="15">
        <v>1</v>
      </c>
    </row>
    <row r="62497" spans="18:18" x14ac:dyDescent="0.25">
      <c r="R62497" s="15">
        <v>1</v>
      </c>
    </row>
    <row r="62498" spans="18:18" x14ac:dyDescent="0.25">
      <c r="R62498" s="15">
        <v>1</v>
      </c>
    </row>
    <row r="62499" spans="18:18" x14ac:dyDescent="0.25">
      <c r="R62499" s="15">
        <v>1</v>
      </c>
    </row>
    <row r="62500" spans="18:18" x14ac:dyDescent="0.25">
      <c r="R62500" s="15">
        <v>1</v>
      </c>
    </row>
    <row r="62501" spans="18:18" x14ac:dyDescent="0.25">
      <c r="R62501" s="15">
        <v>3</v>
      </c>
    </row>
    <row r="62502" spans="18:18" x14ac:dyDescent="0.25">
      <c r="R62502" s="15">
        <v>3</v>
      </c>
    </row>
    <row r="62503" spans="18:18" x14ac:dyDescent="0.25">
      <c r="R62503" s="15">
        <v>1</v>
      </c>
    </row>
    <row r="62504" spans="18:18" x14ac:dyDescent="0.25">
      <c r="R62504" s="15">
        <v>1</v>
      </c>
    </row>
    <row r="62505" spans="18:18" x14ac:dyDescent="0.25">
      <c r="R62505" s="15">
        <v>1</v>
      </c>
    </row>
    <row r="62506" spans="18:18" x14ac:dyDescent="0.25">
      <c r="R62506" s="15">
        <v>1</v>
      </c>
    </row>
    <row r="62507" spans="18:18" x14ac:dyDescent="0.25">
      <c r="R62507" s="15">
        <v>1</v>
      </c>
    </row>
    <row r="62508" spans="18:18" x14ac:dyDescent="0.25">
      <c r="R62508" s="15">
        <v>1</v>
      </c>
    </row>
    <row r="62509" spans="18:18" x14ac:dyDescent="0.25">
      <c r="R62509" s="15">
        <v>1</v>
      </c>
    </row>
    <row r="62510" spans="18:18" x14ac:dyDescent="0.25">
      <c r="R62510" s="15">
        <v>1</v>
      </c>
    </row>
    <row r="62511" spans="18:18" x14ac:dyDescent="0.25">
      <c r="R62511" s="15">
        <v>1</v>
      </c>
    </row>
    <row r="62512" spans="18:18" x14ac:dyDescent="0.25">
      <c r="R62512" s="15">
        <v>1</v>
      </c>
    </row>
    <row r="62513" spans="18:18" x14ac:dyDescent="0.25">
      <c r="R62513" s="15">
        <v>1</v>
      </c>
    </row>
    <row r="62514" spans="18:18" x14ac:dyDescent="0.25">
      <c r="R62514" s="15">
        <v>1</v>
      </c>
    </row>
    <row r="62515" spans="18:18" x14ac:dyDescent="0.25">
      <c r="R62515" s="15">
        <v>2</v>
      </c>
    </row>
    <row r="62516" spans="18:18" x14ac:dyDescent="0.25">
      <c r="R62516" s="15">
        <v>2</v>
      </c>
    </row>
    <row r="62517" spans="18:18" x14ac:dyDescent="0.25">
      <c r="R62517" s="15">
        <v>2</v>
      </c>
    </row>
    <row r="62518" spans="18:18" x14ac:dyDescent="0.25">
      <c r="R62518" s="15">
        <v>1</v>
      </c>
    </row>
    <row r="62519" spans="18:18" x14ac:dyDescent="0.25">
      <c r="R62519" s="15">
        <v>1</v>
      </c>
    </row>
    <row r="62520" spans="18:18" x14ac:dyDescent="0.25">
      <c r="R62520" s="15">
        <v>1</v>
      </c>
    </row>
    <row r="62521" spans="18:18" x14ac:dyDescent="0.25">
      <c r="R62521" s="15">
        <v>1</v>
      </c>
    </row>
    <row r="62522" spans="18:18" x14ac:dyDescent="0.25">
      <c r="R62522" s="15">
        <v>1</v>
      </c>
    </row>
    <row r="62523" spans="18:18" x14ac:dyDescent="0.25">
      <c r="R62523" s="15">
        <v>1</v>
      </c>
    </row>
    <row r="62524" spans="18:18" x14ac:dyDescent="0.25">
      <c r="R62524" s="15">
        <v>1</v>
      </c>
    </row>
    <row r="62525" spans="18:18" x14ac:dyDescent="0.25">
      <c r="R62525" s="15">
        <v>1</v>
      </c>
    </row>
    <row r="62526" spans="18:18" x14ac:dyDescent="0.25">
      <c r="R62526" s="15">
        <v>4</v>
      </c>
    </row>
    <row r="62527" spans="18:18" x14ac:dyDescent="0.25">
      <c r="R62527" s="15">
        <v>4</v>
      </c>
    </row>
    <row r="62528" spans="18:18" x14ac:dyDescent="0.25">
      <c r="R62528" s="15">
        <v>4</v>
      </c>
    </row>
    <row r="62529" spans="18:18" x14ac:dyDescent="0.25">
      <c r="R62529" s="15">
        <v>5</v>
      </c>
    </row>
    <row r="62530" spans="18:18" x14ac:dyDescent="0.25">
      <c r="R62530" s="15">
        <v>4</v>
      </c>
    </row>
    <row r="62531" spans="18:18" x14ac:dyDescent="0.25">
      <c r="R62531" s="15">
        <v>1</v>
      </c>
    </row>
    <row r="62532" spans="18:18" x14ac:dyDescent="0.25">
      <c r="R62532" s="15">
        <v>3</v>
      </c>
    </row>
    <row r="62533" spans="18:18" x14ac:dyDescent="0.25">
      <c r="R62533" s="15">
        <v>3</v>
      </c>
    </row>
    <row r="62534" spans="18:18" x14ac:dyDescent="0.25">
      <c r="R62534" s="15">
        <v>3</v>
      </c>
    </row>
    <row r="62535" spans="18:18" x14ac:dyDescent="0.25">
      <c r="R62535" s="15">
        <v>3</v>
      </c>
    </row>
    <row r="62536" spans="18:18" x14ac:dyDescent="0.25">
      <c r="R62536" s="15">
        <v>3</v>
      </c>
    </row>
    <row r="62537" spans="18:18" x14ac:dyDescent="0.25">
      <c r="R62537" s="15">
        <v>3</v>
      </c>
    </row>
    <row r="62538" spans="18:18" x14ac:dyDescent="0.25">
      <c r="R62538" s="15">
        <v>1</v>
      </c>
    </row>
    <row r="62539" spans="18:18" x14ac:dyDescent="0.25">
      <c r="R62539" s="15">
        <v>1</v>
      </c>
    </row>
    <row r="62540" spans="18:18" x14ac:dyDescent="0.25">
      <c r="R62540" s="15">
        <v>1</v>
      </c>
    </row>
    <row r="62541" spans="18:18" x14ac:dyDescent="0.25">
      <c r="R62541" s="15">
        <v>3</v>
      </c>
    </row>
    <row r="62542" spans="18:18" x14ac:dyDescent="0.25">
      <c r="R62542" s="15">
        <v>3</v>
      </c>
    </row>
    <row r="62543" spans="18:18" x14ac:dyDescent="0.25">
      <c r="R62543" s="15">
        <v>3</v>
      </c>
    </row>
    <row r="62544" spans="18:18" x14ac:dyDescent="0.25">
      <c r="R62544" s="15">
        <v>3</v>
      </c>
    </row>
    <row r="62545" spans="18:18" x14ac:dyDescent="0.25">
      <c r="R62545" s="15">
        <v>1</v>
      </c>
    </row>
    <row r="62546" spans="18:18" x14ac:dyDescent="0.25">
      <c r="R62546" s="15">
        <v>3</v>
      </c>
    </row>
    <row r="62547" spans="18:18" x14ac:dyDescent="0.25">
      <c r="R62547" s="15">
        <v>3</v>
      </c>
    </row>
    <row r="62548" spans="18:18" x14ac:dyDescent="0.25">
      <c r="R62548" s="15">
        <v>3</v>
      </c>
    </row>
    <row r="62549" spans="18:18" x14ac:dyDescent="0.25">
      <c r="R62549" s="15">
        <v>3</v>
      </c>
    </row>
    <row r="62550" spans="18:18" x14ac:dyDescent="0.25">
      <c r="R62550" s="15">
        <v>3</v>
      </c>
    </row>
    <row r="62551" spans="18:18" x14ac:dyDescent="0.25">
      <c r="R62551" s="15">
        <v>3</v>
      </c>
    </row>
    <row r="62552" spans="18:18" x14ac:dyDescent="0.25">
      <c r="R62552" s="15">
        <v>3</v>
      </c>
    </row>
    <row r="62553" spans="18:18" x14ac:dyDescent="0.25">
      <c r="R62553" s="15">
        <v>1</v>
      </c>
    </row>
    <row r="62554" spans="18:18" x14ac:dyDescent="0.25">
      <c r="R62554" s="15">
        <v>1</v>
      </c>
    </row>
    <row r="62555" spans="18:18" x14ac:dyDescent="0.25">
      <c r="R62555" s="15">
        <v>2</v>
      </c>
    </row>
    <row r="62556" spans="18:18" x14ac:dyDescent="0.25">
      <c r="R62556" s="15">
        <v>2</v>
      </c>
    </row>
    <row r="62557" spans="18:18" x14ac:dyDescent="0.25">
      <c r="R62557" s="15">
        <v>2</v>
      </c>
    </row>
    <row r="62558" spans="18:18" x14ac:dyDescent="0.25">
      <c r="R62558" s="15">
        <v>2</v>
      </c>
    </row>
    <row r="62559" spans="18:18" x14ac:dyDescent="0.25">
      <c r="R62559" s="15">
        <v>1</v>
      </c>
    </row>
    <row r="62560" spans="18:18" x14ac:dyDescent="0.25">
      <c r="R62560" s="15">
        <v>1</v>
      </c>
    </row>
    <row r="62561" spans="18:18" x14ac:dyDescent="0.25">
      <c r="R62561" s="15">
        <v>1</v>
      </c>
    </row>
    <row r="62562" spans="18:18" x14ac:dyDescent="0.25">
      <c r="R62562" s="15">
        <v>1</v>
      </c>
    </row>
    <row r="62563" spans="18:18" x14ac:dyDescent="0.25">
      <c r="R62563" s="15">
        <v>1</v>
      </c>
    </row>
    <row r="62564" spans="18:18" x14ac:dyDescent="0.25">
      <c r="R62564" s="15">
        <v>1</v>
      </c>
    </row>
    <row r="62565" spans="18:18" x14ac:dyDescent="0.25">
      <c r="R62565" s="15">
        <v>1</v>
      </c>
    </row>
    <row r="62566" spans="18:18" x14ac:dyDescent="0.25">
      <c r="R62566" s="15">
        <v>1</v>
      </c>
    </row>
    <row r="62567" spans="18:18" x14ac:dyDescent="0.25">
      <c r="R62567" s="15">
        <v>1</v>
      </c>
    </row>
    <row r="62568" spans="18:18" x14ac:dyDescent="0.25">
      <c r="R62568" s="15">
        <v>2</v>
      </c>
    </row>
    <row r="62569" spans="18:18" x14ac:dyDescent="0.25">
      <c r="R62569" s="15">
        <v>2</v>
      </c>
    </row>
    <row r="62570" spans="18:18" x14ac:dyDescent="0.25">
      <c r="R62570" s="15">
        <v>1</v>
      </c>
    </row>
    <row r="62571" spans="18:18" x14ac:dyDescent="0.25">
      <c r="R62571" s="15">
        <v>1</v>
      </c>
    </row>
    <row r="62572" spans="18:18" x14ac:dyDescent="0.25">
      <c r="R62572" s="15">
        <v>1</v>
      </c>
    </row>
    <row r="62573" spans="18:18" x14ac:dyDescent="0.25">
      <c r="R62573" s="15">
        <v>1</v>
      </c>
    </row>
    <row r="62574" spans="18:18" x14ac:dyDescent="0.25">
      <c r="R62574" s="15">
        <v>1</v>
      </c>
    </row>
    <row r="62575" spans="18:18" x14ac:dyDescent="0.25">
      <c r="R62575" s="15">
        <v>1</v>
      </c>
    </row>
    <row r="62576" spans="18:18" x14ac:dyDescent="0.25">
      <c r="R62576" s="15">
        <v>1</v>
      </c>
    </row>
    <row r="62577" spans="18:18" x14ac:dyDescent="0.25">
      <c r="R62577" s="15">
        <v>1</v>
      </c>
    </row>
    <row r="62578" spans="18:18" x14ac:dyDescent="0.25">
      <c r="R62578" s="15">
        <v>1</v>
      </c>
    </row>
    <row r="62579" spans="18:18" x14ac:dyDescent="0.25">
      <c r="R62579" s="15">
        <v>1</v>
      </c>
    </row>
    <row r="62580" spans="18:18" x14ac:dyDescent="0.25">
      <c r="R62580" s="15">
        <v>1</v>
      </c>
    </row>
    <row r="62581" spans="18:18" x14ac:dyDescent="0.25">
      <c r="R62581" s="15">
        <v>3</v>
      </c>
    </row>
    <row r="62582" spans="18:18" x14ac:dyDescent="0.25">
      <c r="R62582" s="15">
        <v>3</v>
      </c>
    </row>
    <row r="62583" spans="18:18" x14ac:dyDescent="0.25">
      <c r="R62583" s="15">
        <v>3</v>
      </c>
    </row>
    <row r="62584" spans="18:18" x14ac:dyDescent="0.25">
      <c r="R62584" s="15">
        <v>3</v>
      </c>
    </row>
    <row r="62585" spans="18:18" x14ac:dyDescent="0.25">
      <c r="R62585" s="15">
        <v>3</v>
      </c>
    </row>
    <row r="62586" spans="18:18" x14ac:dyDescent="0.25">
      <c r="R62586" s="15">
        <v>3</v>
      </c>
    </row>
    <row r="62587" spans="18:18" x14ac:dyDescent="0.25">
      <c r="R62587" s="15">
        <v>3</v>
      </c>
    </row>
    <row r="62588" spans="18:18" x14ac:dyDescent="0.25">
      <c r="R62588" s="15">
        <v>3</v>
      </c>
    </row>
    <row r="62589" spans="18:18" x14ac:dyDescent="0.25">
      <c r="R62589" s="15">
        <v>3</v>
      </c>
    </row>
    <row r="62590" spans="18:18" x14ac:dyDescent="0.25">
      <c r="R62590" s="15">
        <v>3</v>
      </c>
    </row>
    <row r="62591" spans="18:18" x14ac:dyDescent="0.25">
      <c r="R62591" s="15">
        <v>3</v>
      </c>
    </row>
    <row r="62592" spans="18:18" x14ac:dyDescent="0.25">
      <c r="R62592" s="15">
        <v>3</v>
      </c>
    </row>
    <row r="62593" spans="18:18" x14ac:dyDescent="0.25">
      <c r="R62593" s="15">
        <v>3</v>
      </c>
    </row>
    <row r="62594" spans="18:18" x14ac:dyDescent="0.25">
      <c r="R62594" s="15">
        <v>3</v>
      </c>
    </row>
    <row r="62595" spans="18:18" x14ac:dyDescent="0.25">
      <c r="R62595" s="15">
        <v>3</v>
      </c>
    </row>
    <row r="62596" spans="18:18" x14ac:dyDescent="0.25">
      <c r="R62596" s="15">
        <v>3</v>
      </c>
    </row>
    <row r="62597" spans="18:18" x14ac:dyDescent="0.25">
      <c r="R62597" s="15">
        <v>3</v>
      </c>
    </row>
    <row r="62598" spans="18:18" x14ac:dyDescent="0.25">
      <c r="R62598" s="15">
        <v>3</v>
      </c>
    </row>
    <row r="62599" spans="18:18" x14ac:dyDescent="0.25">
      <c r="R62599" s="15">
        <v>3</v>
      </c>
    </row>
    <row r="62600" spans="18:18" x14ac:dyDescent="0.25">
      <c r="R62600" s="15">
        <v>3</v>
      </c>
    </row>
    <row r="62601" spans="18:18" x14ac:dyDescent="0.25">
      <c r="R62601" s="15">
        <v>3</v>
      </c>
    </row>
    <row r="62602" spans="18:18" x14ac:dyDescent="0.25">
      <c r="R62602" s="15">
        <v>4</v>
      </c>
    </row>
    <row r="62603" spans="18:18" x14ac:dyDescent="0.25">
      <c r="R62603" s="15">
        <v>4</v>
      </c>
    </row>
    <row r="62604" spans="18:18" x14ac:dyDescent="0.25">
      <c r="R62604" s="15">
        <v>4</v>
      </c>
    </row>
    <row r="62605" spans="18:18" x14ac:dyDescent="0.25">
      <c r="R62605" s="15">
        <v>4</v>
      </c>
    </row>
    <row r="62606" spans="18:18" x14ac:dyDescent="0.25">
      <c r="R62606" s="15">
        <v>4</v>
      </c>
    </row>
    <row r="62607" spans="18:18" x14ac:dyDescent="0.25">
      <c r="R62607" s="15">
        <v>4</v>
      </c>
    </row>
    <row r="62608" spans="18:18" x14ac:dyDescent="0.25">
      <c r="R62608" s="15">
        <v>4</v>
      </c>
    </row>
    <row r="62609" spans="18:18" x14ac:dyDescent="0.25">
      <c r="R62609" s="15">
        <v>4</v>
      </c>
    </row>
    <row r="62610" spans="18:18" x14ac:dyDescent="0.25">
      <c r="R62610" s="15">
        <v>4</v>
      </c>
    </row>
    <row r="62611" spans="18:18" x14ac:dyDescent="0.25">
      <c r="R62611" s="15">
        <v>4</v>
      </c>
    </row>
    <row r="62612" spans="18:18" x14ac:dyDescent="0.25">
      <c r="R62612" s="15">
        <v>2</v>
      </c>
    </row>
    <row r="62613" spans="18:18" x14ac:dyDescent="0.25">
      <c r="R62613" s="15">
        <v>2</v>
      </c>
    </row>
    <row r="62614" spans="18:18" x14ac:dyDescent="0.25">
      <c r="R62614" s="15">
        <v>2</v>
      </c>
    </row>
    <row r="62615" spans="18:18" x14ac:dyDescent="0.25">
      <c r="R62615" s="15">
        <v>2</v>
      </c>
    </row>
    <row r="62616" spans="18:18" x14ac:dyDescent="0.25">
      <c r="R62616" s="15">
        <v>2</v>
      </c>
    </row>
    <row r="62617" spans="18:18" x14ac:dyDescent="0.25">
      <c r="R62617" s="15">
        <v>2</v>
      </c>
    </row>
    <row r="62618" spans="18:18" x14ac:dyDescent="0.25">
      <c r="R62618" s="15">
        <v>2</v>
      </c>
    </row>
    <row r="62619" spans="18:18" x14ac:dyDescent="0.25">
      <c r="R62619" s="15">
        <v>2</v>
      </c>
    </row>
    <row r="62620" spans="18:18" x14ac:dyDescent="0.25">
      <c r="R62620" s="15">
        <v>2</v>
      </c>
    </row>
    <row r="62621" spans="18:18" x14ac:dyDescent="0.25">
      <c r="R62621" s="15">
        <v>3</v>
      </c>
    </row>
    <row r="62622" spans="18:18" x14ac:dyDescent="0.25">
      <c r="R62622" s="15">
        <v>3</v>
      </c>
    </row>
    <row r="62623" spans="18:18" x14ac:dyDescent="0.25">
      <c r="R62623" s="15">
        <v>3</v>
      </c>
    </row>
    <row r="62624" spans="18:18" x14ac:dyDescent="0.25">
      <c r="R62624" s="15">
        <v>3</v>
      </c>
    </row>
    <row r="62625" spans="18:18" x14ac:dyDescent="0.25">
      <c r="R62625" s="15">
        <v>3</v>
      </c>
    </row>
    <row r="62626" spans="18:18" x14ac:dyDescent="0.25">
      <c r="R62626" s="15">
        <v>3</v>
      </c>
    </row>
    <row r="62627" spans="18:18" x14ac:dyDescent="0.25">
      <c r="R62627" s="15">
        <v>3</v>
      </c>
    </row>
    <row r="62628" spans="18:18" x14ac:dyDescent="0.25">
      <c r="R62628" s="15">
        <v>3</v>
      </c>
    </row>
    <row r="62629" spans="18:18" x14ac:dyDescent="0.25">
      <c r="R62629" s="15">
        <v>3</v>
      </c>
    </row>
    <row r="62630" spans="18:18" x14ac:dyDescent="0.25">
      <c r="R62630" s="15">
        <v>3</v>
      </c>
    </row>
    <row r="62631" spans="18:18" x14ac:dyDescent="0.25">
      <c r="R62631" s="15">
        <v>3</v>
      </c>
    </row>
    <row r="62632" spans="18:18" x14ac:dyDescent="0.25">
      <c r="R62632" s="15">
        <v>3</v>
      </c>
    </row>
    <row r="62633" spans="18:18" x14ac:dyDescent="0.25">
      <c r="R62633" s="15">
        <v>3</v>
      </c>
    </row>
    <row r="62634" spans="18:18" x14ac:dyDescent="0.25">
      <c r="R62634" s="15">
        <v>3</v>
      </c>
    </row>
    <row r="62635" spans="18:18" x14ac:dyDescent="0.25">
      <c r="R62635" s="15">
        <v>3</v>
      </c>
    </row>
    <row r="62636" spans="18:18" x14ac:dyDescent="0.25">
      <c r="R62636" s="15">
        <v>3</v>
      </c>
    </row>
    <row r="62637" spans="18:18" x14ac:dyDescent="0.25">
      <c r="R62637" s="15">
        <v>3</v>
      </c>
    </row>
    <row r="62638" spans="18:18" x14ac:dyDescent="0.25">
      <c r="R62638" s="15">
        <v>3</v>
      </c>
    </row>
    <row r="62639" spans="18:18" x14ac:dyDescent="0.25">
      <c r="R62639" s="15">
        <v>3</v>
      </c>
    </row>
    <row r="62640" spans="18:18" x14ac:dyDescent="0.25">
      <c r="R62640" s="15">
        <v>3</v>
      </c>
    </row>
    <row r="62641" spans="18:18" x14ac:dyDescent="0.25">
      <c r="R62641" s="15">
        <v>3</v>
      </c>
    </row>
    <row r="62642" spans="18:18" x14ac:dyDescent="0.25">
      <c r="R62642" s="15">
        <v>3</v>
      </c>
    </row>
    <row r="62643" spans="18:18" x14ac:dyDescent="0.25">
      <c r="R62643" s="15">
        <v>3</v>
      </c>
    </row>
    <row r="62644" spans="18:18" x14ac:dyDescent="0.25">
      <c r="R62644" s="15">
        <v>3</v>
      </c>
    </row>
    <row r="62645" spans="18:18" x14ac:dyDescent="0.25">
      <c r="R62645" s="15">
        <v>3</v>
      </c>
    </row>
    <row r="62646" spans="18:18" x14ac:dyDescent="0.25">
      <c r="R62646" s="15">
        <v>3</v>
      </c>
    </row>
    <row r="62647" spans="18:18" x14ac:dyDescent="0.25">
      <c r="R62647" s="15">
        <v>3</v>
      </c>
    </row>
    <row r="62648" spans="18:18" x14ac:dyDescent="0.25">
      <c r="R62648" s="15">
        <v>3</v>
      </c>
    </row>
    <row r="62649" spans="18:18" x14ac:dyDescent="0.25">
      <c r="R62649" s="15">
        <v>3</v>
      </c>
    </row>
    <row r="62650" spans="18:18" x14ac:dyDescent="0.25">
      <c r="R62650" s="15">
        <v>3</v>
      </c>
    </row>
    <row r="62651" spans="18:18" x14ac:dyDescent="0.25">
      <c r="R62651" s="15">
        <v>3</v>
      </c>
    </row>
    <row r="62652" spans="18:18" x14ac:dyDescent="0.25">
      <c r="R62652" s="15">
        <v>3</v>
      </c>
    </row>
    <row r="62653" spans="18:18" x14ac:dyDescent="0.25">
      <c r="R62653" s="15">
        <v>3</v>
      </c>
    </row>
    <row r="62654" spans="18:18" x14ac:dyDescent="0.25">
      <c r="R62654" s="15">
        <v>3</v>
      </c>
    </row>
    <row r="62655" spans="18:18" x14ac:dyDescent="0.25">
      <c r="R62655" s="15">
        <v>3</v>
      </c>
    </row>
    <row r="62656" spans="18:18" x14ac:dyDescent="0.25">
      <c r="R62656" s="15">
        <v>3</v>
      </c>
    </row>
    <row r="62657" spans="18:18" x14ac:dyDescent="0.25">
      <c r="R62657" s="15">
        <v>3</v>
      </c>
    </row>
    <row r="62658" spans="18:18" x14ac:dyDescent="0.25">
      <c r="R62658" s="15">
        <v>3</v>
      </c>
    </row>
    <row r="62659" spans="18:18" x14ac:dyDescent="0.25">
      <c r="R62659" s="15">
        <v>3</v>
      </c>
    </row>
    <row r="62660" spans="18:18" x14ac:dyDescent="0.25">
      <c r="R62660" s="15">
        <v>3</v>
      </c>
    </row>
    <row r="62661" spans="18:18" x14ac:dyDescent="0.25">
      <c r="R62661" s="15">
        <v>3</v>
      </c>
    </row>
    <row r="62662" spans="18:18" x14ac:dyDescent="0.25">
      <c r="R62662" s="15">
        <v>3</v>
      </c>
    </row>
    <row r="62663" spans="18:18" x14ac:dyDescent="0.25">
      <c r="R62663" s="15">
        <v>3</v>
      </c>
    </row>
    <row r="62664" spans="18:18" x14ac:dyDescent="0.25">
      <c r="R62664" s="15">
        <v>3</v>
      </c>
    </row>
    <row r="62665" spans="18:18" x14ac:dyDescent="0.25">
      <c r="R62665" s="15">
        <v>3</v>
      </c>
    </row>
    <row r="62666" spans="18:18" x14ac:dyDescent="0.25">
      <c r="R62666" s="15">
        <v>3</v>
      </c>
    </row>
    <row r="62667" spans="18:18" x14ac:dyDescent="0.25">
      <c r="R62667" s="15">
        <v>3</v>
      </c>
    </row>
    <row r="62668" spans="18:18" x14ac:dyDescent="0.25">
      <c r="R62668" s="15">
        <v>3</v>
      </c>
    </row>
    <row r="62669" spans="18:18" x14ac:dyDescent="0.25">
      <c r="R62669" s="15">
        <v>3</v>
      </c>
    </row>
    <row r="62670" spans="18:18" x14ac:dyDescent="0.25">
      <c r="R62670" s="15">
        <v>3</v>
      </c>
    </row>
    <row r="62671" spans="18:18" x14ac:dyDescent="0.25">
      <c r="R62671" s="15">
        <v>3</v>
      </c>
    </row>
    <row r="62672" spans="18:18" x14ac:dyDescent="0.25">
      <c r="R62672" s="15">
        <v>3</v>
      </c>
    </row>
    <row r="62673" spans="18:18" x14ac:dyDescent="0.25">
      <c r="R62673" s="15">
        <v>3</v>
      </c>
    </row>
    <row r="62674" spans="18:18" x14ac:dyDescent="0.25">
      <c r="R62674" s="15">
        <v>3</v>
      </c>
    </row>
    <row r="62675" spans="18:18" x14ac:dyDescent="0.25">
      <c r="R62675" s="15">
        <v>3</v>
      </c>
    </row>
    <row r="62676" spans="18:18" x14ac:dyDescent="0.25">
      <c r="R62676" s="15">
        <v>3</v>
      </c>
    </row>
    <row r="62677" spans="18:18" x14ac:dyDescent="0.25">
      <c r="R62677" s="15">
        <v>3</v>
      </c>
    </row>
    <row r="62678" spans="18:18" x14ac:dyDescent="0.25">
      <c r="R62678" s="15">
        <v>3</v>
      </c>
    </row>
    <row r="62679" spans="18:18" x14ac:dyDescent="0.25">
      <c r="R62679" s="15">
        <v>3</v>
      </c>
    </row>
    <row r="62680" spans="18:18" x14ac:dyDescent="0.25">
      <c r="R62680" s="15">
        <v>3</v>
      </c>
    </row>
    <row r="62681" spans="18:18" x14ac:dyDescent="0.25">
      <c r="R62681" s="15">
        <v>3</v>
      </c>
    </row>
    <row r="62682" spans="18:18" x14ac:dyDescent="0.25">
      <c r="R62682" s="15">
        <v>3</v>
      </c>
    </row>
    <row r="62683" spans="18:18" x14ac:dyDescent="0.25">
      <c r="R62683" s="15">
        <v>3</v>
      </c>
    </row>
    <row r="62684" spans="18:18" x14ac:dyDescent="0.25">
      <c r="R62684" s="15">
        <v>3</v>
      </c>
    </row>
    <row r="62685" spans="18:18" x14ac:dyDescent="0.25">
      <c r="R62685" s="15">
        <v>3</v>
      </c>
    </row>
    <row r="62686" spans="18:18" x14ac:dyDescent="0.25">
      <c r="R62686" s="15">
        <v>3</v>
      </c>
    </row>
    <row r="62687" spans="18:18" x14ac:dyDescent="0.25">
      <c r="R62687" s="15">
        <v>3</v>
      </c>
    </row>
    <row r="62688" spans="18:18" x14ac:dyDescent="0.25">
      <c r="R62688" s="15">
        <v>3</v>
      </c>
    </row>
    <row r="62689" spans="18:18" x14ac:dyDescent="0.25">
      <c r="R62689" s="15">
        <v>3</v>
      </c>
    </row>
    <row r="62690" spans="18:18" x14ac:dyDescent="0.25">
      <c r="R62690" s="15">
        <v>3</v>
      </c>
    </row>
    <row r="62691" spans="18:18" x14ac:dyDescent="0.25">
      <c r="R62691" s="15">
        <v>3</v>
      </c>
    </row>
    <row r="62692" spans="18:18" x14ac:dyDescent="0.25">
      <c r="R62692" s="15">
        <v>3</v>
      </c>
    </row>
    <row r="62693" spans="18:18" x14ac:dyDescent="0.25">
      <c r="R62693" s="15">
        <v>3</v>
      </c>
    </row>
    <row r="62694" spans="18:18" x14ac:dyDescent="0.25">
      <c r="R62694" s="15">
        <v>3</v>
      </c>
    </row>
    <row r="62695" spans="18:18" x14ac:dyDescent="0.25">
      <c r="R62695" s="15">
        <v>3</v>
      </c>
    </row>
    <row r="62696" spans="18:18" x14ac:dyDescent="0.25">
      <c r="R62696" s="15">
        <v>3</v>
      </c>
    </row>
    <row r="62697" spans="18:18" x14ac:dyDescent="0.25">
      <c r="R62697" s="15">
        <v>3</v>
      </c>
    </row>
    <row r="62698" spans="18:18" x14ac:dyDescent="0.25">
      <c r="R62698" s="15">
        <v>3</v>
      </c>
    </row>
    <row r="62699" spans="18:18" x14ac:dyDescent="0.25">
      <c r="R62699" s="15">
        <v>3</v>
      </c>
    </row>
    <row r="62700" spans="18:18" x14ac:dyDescent="0.25">
      <c r="R62700" s="15">
        <v>3</v>
      </c>
    </row>
    <row r="62701" spans="18:18" x14ac:dyDescent="0.25">
      <c r="R62701" s="15">
        <v>3</v>
      </c>
    </row>
    <row r="62702" spans="18:18" x14ac:dyDescent="0.25">
      <c r="R62702" s="15">
        <v>3</v>
      </c>
    </row>
    <row r="62703" spans="18:18" x14ac:dyDescent="0.25">
      <c r="R62703" s="15">
        <v>3</v>
      </c>
    </row>
    <row r="62704" spans="18:18" x14ac:dyDescent="0.25">
      <c r="R62704" s="15">
        <v>3</v>
      </c>
    </row>
    <row r="62705" spans="18:18" x14ac:dyDescent="0.25">
      <c r="R62705" s="15">
        <v>3</v>
      </c>
    </row>
    <row r="62706" spans="18:18" x14ac:dyDescent="0.25">
      <c r="R62706" s="15">
        <v>3</v>
      </c>
    </row>
    <row r="62707" spans="18:18" x14ac:dyDescent="0.25">
      <c r="R62707" s="15">
        <v>3</v>
      </c>
    </row>
    <row r="62708" spans="18:18" x14ac:dyDescent="0.25">
      <c r="R62708" s="15">
        <v>3</v>
      </c>
    </row>
    <row r="62709" spans="18:18" x14ac:dyDescent="0.25">
      <c r="R62709" s="15">
        <v>3</v>
      </c>
    </row>
    <row r="62710" spans="18:18" x14ac:dyDescent="0.25">
      <c r="R62710" s="15">
        <v>3</v>
      </c>
    </row>
    <row r="62711" spans="18:18" x14ac:dyDescent="0.25">
      <c r="R62711" s="15">
        <v>3</v>
      </c>
    </row>
    <row r="62712" spans="18:18" x14ac:dyDescent="0.25">
      <c r="R62712" s="15">
        <v>3</v>
      </c>
    </row>
    <row r="62713" spans="18:18" x14ac:dyDescent="0.25">
      <c r="R62713" s="15">
        <v>3</v>
      </c>
    </row>
    <row r="62714" spans="18:18" x14ac:dyDescent="0.25">
      <c r="R62714" s="15">
        <v>3</v>
      </c>
    </row>
    <row r="62715" spans="18:18" x14ac:dyDescent="0.25">
      <c r="R62715" s="15">
        <v>3</v>
      </c>
    </row>
    <row r="62716" spans="18:18" x14ac:dyDescent="0.25">
      <c r="R62716" s="15">
        <v>3</v>
      </c>
    </row>
    <row r="62717" spans="18:18" x14ac:dyDescent="0.25">
      <c r="R62717" s="15">
        <v>3</v>
      </c>
    </row>
    <row r="62718" spans="18:18" x14ac:dyDescent="0.25">
      <c r="R62718" s="15">
        <v>3</v>
      </c>
    </row>
    <row r="62719" spans="18:18" x14ac:dyDescent="0.25">
      <c r="R62719" s="15">
        <v>3</v>
      </c>
    </row>
    <row r="62720" spans="18:18" x14ac:dyDescent="0.25">
      <c r="R62720" s="15">
        <v>3</v>
      </c>
    </row>
    <row r="62721" spans="18:18" x14ac:dyDescent="0.25">
      <c r="R62721" s="15">
        <v>3</v>
      </c>
    </row>
    <row r="62722" spans="18:18" x14ac:dyDescent="0.25">
      <c r="R62722" s="15">
        <v>3</v>
      </c>
    </row>
    <row r="62723" spans="18:18" x14ac:dyDescent="0.25">
      <c r="R62723" s="15">
        <v>3</v>
      </c>
    </row>
    <row r="62724" spans="18:18" x14ac:dyDescent="0.25">
      <c r="R62724" s="15">
        <v>3</v>
      </c>
    </row>
    <row r="62725" spans="18:18" x14ac:dyDescent="0.25">
      <c r="R62725" s="15">
        <v>3</v>
      </c>
    </row>
    <row r="62726" spans="18:18" x14ac:dyDescent="0.25">
      <c r="R62726" s="15">
        <v>3</v>
      </c>
    </row>
    <row r="62727" spans="18:18" x14ac:dyDescent="0.25">
      <c r="R62727" s="15">
        <v>3</v>
      </c>
    </row>
    <row r="62728" spans="18:18" x14ac:dyDescent="0.25">
      <c r="R62728" s="15">
        <v>3</v>
      </c>
    </row>
    <row r="62729" spans="18:18" x14ac:dyDescent="0.25">
      <c r="R62729" s="15">
        <v>3</v>
      </c>
    </row>
    <row r="62730" spans="18:18" x14ac:dyDescent="0.25">
      <c r="R62730" s="15">
        <v>3</v>
      </c>
    </row>
    <row r="62731" spans="18:18" x14ac:dyDescent="0.25">
      <c r="R62731" s="15">
        <v>4</v>
      </c>
    </row>
    <row r="62732" spans="18:18" x14ac:dyDescent="0.25">
      <c r="R62732" s="15">
        <v>4</v>
      </c>
    </row>
    <row r="62733" spans="18:18" x14ac:dyDescent="0.25">
      <c r="R62733" s="15">
        <v>4</v>
      </c>
    </row>
    <row r="62734" spans="18:18" x14ac:dyDescent="0.25">
      <c r="R62734" s="15">
        <v>4</v>
      </c>
    </row>
    <row r="62735" spans="18:18" x14ac:dyDescent="0.25">
      <c r="R62735" s="15">
        <v>4</v>
      </c>
    </row>
    <row r="62736" spans="18:18" x14ac:dyDescent="0.25">
      <c r="R62736" s="15">
        <v>4</v>
      </c>
    </row>
    <row r="62737" spans="18:18" x14ac:dyDescent="0.25">
      <c r="R62737" s="15">
        <v>4</v>
      </c>
    </row>
    <row r="62738" spans="18:18" x14ac:dyDescent="0.25">
      <c r="R62738" s="15">
        <v>4</v>
      </c>
    </row>
    <row r="62739" spans="18:18" x14ac:dyDescent="0.25">
      <c r="R62739" s="15">
        <v>4</v>
      </c>
    </row>
    <row r="62740" spans="18:18" x14ac:dyDescent="0.25">
      <c r="R62740" s="15">
        <v>4</v>
      </c>
    </row>
    <row r="62741" spans="18:18" x14ac:dyDescent="0.25">
      <c r="R62741" s="15">
        <v>4</v>
      </c>
    </row>
    <row r="62742" spans="18:18" x14ac:dyDescent="0.25">
      <c r="R62742" s="15">
        <v>4</v>
      </c>
    </row>
    <row r="62743" spans="18:18" x14ac:dyDescent="0.25">
      <c r="R62743" s="15">
        <v>4</v>
      </c>
    </row>
    <row r="62744" spans="18:18" x14ac:dyDescent="0.25">
      <c r="R62744" s="15">
        <v>4</v>
      </c>
    </row>
    <row r="62745" spans="18:18" x14ac:dyDescent="0.25">
      <c r="R62745" s="15">
        <v>4</v>
      </c>
    </row>
    <row r="62746" spans="18:18" x14ac:dyDescent="0.25">
      <c r="R62746" s="15">
        <v>4</v>
      </c>
    </row>
    <row r="62747" spans="18:18" x14ac:dyDescent="0.25">
      <c r="R62747" s="15">
        <v>4</v>
      </c>
    </row>
    <row r="62748" spans="18:18" x14ac:dyDescent="0.25">
      <c r="R62748" s="15">
        <v>4</v>
      </c>
    </row>
    <row r="62749" spans="18:18" x14ac:dyDescent="0.25">
      <c r="R62749" s="15">
        <v>4</v>
      </c>
    </row>
    <row r="62750" spans="18:18" x14ac:dyDescent="0.25">
      <c r="R62750" s="15">
        <v>4</v>
      </c>
    </row>
    <row r="62751" spans="18:18" x14ac:dyDescent="0.25">
      <c r="R62751" s="15">
        <v>4</v>
      </c>
    </row>
    <row r="62752" spans="18:18" x14ac:dyDescent="0.25">
      <c r="R62752" s="15">
        <v>4</v>
      </c>
    </row>
    <row r="62753" spans="18:18" x14ac:dyDescent="0.25">
      <c r="R62753" s="15">
        <v>4</v>
      </c>
    </row>
    <row r="62754" spans="18:18" x14ac:dyDescent="0.25">
      <c r="R62754" s="15">
        <v>4</v>
      </c>
    </row>
    <row r="62755" spans="18:18" x14ac:dyDescent="0.25">
      <c r="R62755" s="15">
        <v>4</v>
      </c>
    </row>
    <row r="62756" spans="18:18" x14ac:dyDescent="0.25">
      <c r="R62756" s="15">
        <v>4</v>
      </c>
    </row>
    <row r="62757" spans="18:18" x14ac:dyDescent="0.25">
      <c r="R62757" s="15">
        <v>4</v>
      </c>
    </row>
    <row r="62758" spans="18:18" x14ac:dyDescent="0.25">
      <c r="R62758" s="15">
        <v>4</v>
      </c>
    </row>
    <row r="62759" spans="18:18" x14ac:dyDescent="0.25">
      <c r="R62759" s="15">
        <v>4</v>
      </c>
    </row>
    <row r="62760" spans="18:18" x14ac:dyDescent="0.25">
      <c r="R62760" s="15">
        <v>4</v>
      </c>
    </row>
    <row r="62761" spans="18:18" x14ac:dyDescent="0.25">
      <c r="R62761" s="15">
        <v>4</v>
      </c>
    </row>
    <row r="62762" spans="18:18" x14ac:dyDescent="0.25">
      <c r="R62762" s="15">
        <v>4</v>
      </c>
    </row>
    <row r="62763" spans="18:18" x14ac:dyDescent="0.25">
      <c r="R62763" s="15">
        <v>4</v>
      </c>
    </row>
    <row r="62764" spans="18:18" x14ac:dyDescent="0.25">
      <c r="R62764" s="15">
        <v>4</v>
      </c>
    </row>
    <row r="62765" spans="18:18" x14ac:dyDescent="0.25">
      <c r="R62765" s="15">
        <v>4</v>
      </c>
    </row>
    <row r="62766" spans="18:18" x14ac:dyDescent="0.25">
      <c r="R62766" s="15">
        <v>4</v>
      </c>
    </row>
    <row r="62767" spans="18:18" x14ac:dyDescent="0.25">
      <c r="R62767" s="15">
        <v>4</v>
      </c>
    </row>
    <row r="62768" spans="18:18" x14ac:dyDescent="0.25">
      <c r="R62768" s="15">
        <v>4</v>
      </c>
    </row>
    <row r="62769" spans="18:18" x14ac:dyDescent="0.25">
      <c r="R62769" s="15">
        <v>4</v>
      </c>
    </row>
    <row r="62770" spans="18:18" x14ac:dyDescent="0.25">
      <c r="R62770" s="15">
        <v>4</v>
      </c>
    </row>
    <row r="62771" spans="18:18" x14ac:dyDescent="0.25">
      <c r="R62771" s="15">
        <v>4</v>
      </c>
    </row>
    <row r="62772" spans="18:18" x14ac:dyDescent="0.25">
      <c r="R62772" s="15">
        <v>4</v>
      </c>
    </row>
    <row r="62773" spans="18:18" x14ac:dyDescent="0.25">
      <c r="R62773" s="15">
        <v>4</v>
      </c>
    </row>
    <row r="62774" spans="18:18" x14ac:dyDescent="0.25">
      <c r="R62774" s="15">
        <v>4</v>
      </c>
    </row>
    <row r="62775" spans="18:18" x14ac:dyDescent="0.25">
      <c r="R62775" s="15">
        <v>4</v>
      </c>
    </row>
    <row r="62776" spans="18:18" x14ac:dyDescent="0.25">
      <c r="R62776" s="15">
        <v>4</v>
      </c>
    </row>
    <row r="62777" spans="18:18" x14ac:dyDescent="0.25">
      <c r="R62777" s="15">
        <v>4</v>
      </c>
    </row>
    <row r="62778" spans="18:18" x14ac:dyDescent="0.25">
      <c r="R62778" s="15">
        <v>4</v>
      </c>
    </row>
    <row r="62779" spans="18:18" x14ac:dyDescent="0.25">
      <c r="R62779" s="15">
        <v>4</v>
      </c>
    </row>
    <row r="62780" spans="18:18" x14ac:dyDescent="0.25">
      <c r="R62780" s="15">
        <v>4</v>
      </c>
    </row>
    <row r="62781" spans="18:18" x14ac:dyDescent="0.25">
      <c r="R62781" s="15">
        <v>4</v>
      </c>
    </row>
    <row r="62782" spans="18:18" x14ac:dyDescent="0.25">
      <c r="R62782" s="15">
        <v>4</v>
      </c>
    </row>
    <row r="62783" spans="18:18" x14ac:dyDescent="0.25">
      <c r="R62783" s="15">
        <v>4</v>
      </c>
    </row>
    <row r="62784" spans="18:18" x14ac:dyDescent="0.25">
      <c r="R62784" s="15">
        <v>4</v>
      </c>
    </row>
    <row r="62785" spans="18:18" x14ac:dyDescent="0.25">
      <c r="R62785" s="15">
        <v>4</v>
      </c>
    </row>
    <row r="62786" spans="18:18" x14ac:dyDescent="0.25">
      <c r="R62786" s="15">
        <v>4</v>
      </c>
    </row>
    <row r="62787" spans="18:18" x14ac:dyDescent="0.25">
      <c r="R62787" s="15">
        <v>4</v>
      </c>
    </row>
    <row r="62788" spans="18:18" x14ac:dyDescent="0.25">
      <c r="R62788" s="15">
        <v>4</v>
      </c>
    </row>
    <row r="62789" spans="18:18" x14ac:dyDescent="0.25">
      <c r="R62789" s="15">
        <v>4</v>
      </c>
    </row>
    <row r="62790" spans="18:18" x14ac:dyDescent="0.25">
      <c r="R62790" s="15">
        <v>4</v>
      </c>
    </row>
    <row r="62791" spans="18:18" x14ac:dyDescent="0.25">
      <c r="R62791" s="15">
        <v>4</v>
      </c>
    </row>
    <row r="62792" spans="18:18" x14ac:dyDescent="0.25">
      <c r="R62792" s="15">
        <v>4</v>
      </c>
    </row>
    <row r="62793" spans="18:18" x14ac:dyDescent="0.25">
      <c r="R62793" s="15">
        <v>4</v>
      </c>
    </row>
    <row r="62794" spans="18:18" x14ac:dyDescent="0.25">
      <c r="R62794" s="15">
        <v>4</v>
      </c>
    </row>
    <row r="62795" spans="18:18" x14ac:dyDescent="0.25">
      <c r="R62795" s="15">
        <v>4</v>
      </c>
    </row>
    <row r="62796" spans="18:18" x14ac:dyDescent="0.25">
      <c r="R62796" s="15">
        <v>4</v>
      </c>
    </row>
    <row r="62797" spans="18:18" x14ac:dyDescent="0.25">
      <c r="R62797" s="15">
        <v>4</v>
      </c>
    </row>
    <row r="62798" spans="18:18" x14ac:dyDescent="0.25">
      <c r="R62798" s="15">
        <v>4</v>
      </c>
    </row>
    <row r="62799" spans="18:18" x14ac:dyDescent="0.25">
      <c r="R62799" s="15">
        <v>4</v>
      </c>
    </row>
    <row r="62800" spans="18:18" x14ac:dyDescent="0.25">
      <c r="R62800" s="15">
        <v>4</v>
      </c>
    </row>
    <row r="62801" spans="18:18" x14ac:dyDescent="0.25">
      <c r="R62801" s="15">
        <v>4</v>
      </c>
    </row>
    <row r="62802" spans="18:18" x14ac:dyDescent="0.25">
      <c r="R62802" s="15">
        <v>4</v>
      </c>
    </row>
    <row r="62803" spans="18:18" x14ac:dyDescent="0.25">
      <c r="R62803" s="15">
        <v>4</v>
      </c>
    </row>
    <row r="62804" spans="18:18" x14ac:dyDescent="0.25">
      <c r="R62804" s="15">
        <v>4</v>
      </c>
    </row>
    <row r="62805" spans="18:18" x14ac:dyDescent="0.25">
      <c r="R62805" s="15">
        <v>4</v>
      </c>
    </row>
    <row r="62806" spans="18:18" x14ac:dyDescent="0.25">
      <c r="R62806" s="15">
        <v>4</v>
      </c>
    </row>
    <row r="62807" spans="18:18" x14ac:dyDescent="0.25">
      <c r="R62807" s="15">
        <v>4</v>
      </c>
    </row>
    <row r="62808" spans="18:18" x14ac:dyDescent="0.25">
      <c r="R62808" s="15">
        <v>4</v>
      </c>
    </row>
    <row r="62809" spans="18:18" x14ac:dyDescent="0.25">
      <c r="R62809" s="15">
        <v>4</v>
      </c>
    </row>
    <row r="62810" spans="18:18" x14ac:dyDescent="0.25">
      <c r="R62810" s="15">
        <v>4</v>
      </c>
    </row>
    <row r="62811" spans="18:18" x14ac:dyDescent="0.25">
      <c r="R62811" s="15">
        <v>4</v>
      </c>
    </row>
    <row r="62812" spans="18:18" x14ac:dyDescent="0.25">
      <c r="R62812" s="15">
        <v>4</v>
      </c>
    </row>
    <row r="62813" spans="18:18" x14ac:dyDescent="0.25">
      <c r="R62813" s="15">
        <v>4</v>
      </c>
    </row>
    <row r="62814" spans="18:18" x14ac:dyDescent="0.25">
      <c r="R62814" s="15">
        <v>4</v>
      </c>
    </row>
    <row r="62815" spans="18:18" x14ac:dyDescent="0.25">
      <c r="R62815" s="15">
        <v>4</v>
      </c>
    </row>
    <row r="62816" spans="18:18" x14ac:dyDescent="0.25">
      <c r="R62816" s="15">
        <v>4</v>
      </c>
    </row>
    <row r="62817" spans="18:18" x14ac:dyDescent="0.25">
      <c r="R62817" s="15">
        <v>4</v>
      </c>
    </row>
    <row r="62818" spans="18:18" x14ac:dyDescent="0.25">
      <c r="R62818" s="15">
        <v>4</v>
      </c>
    </row>
    <row r="62819" spans="18:18" x14ac:dyDescent="0.25">
      <c r="R62819" s="15">
        <v>4</v>
      </c>
    </row>
    <row r="62820" spans="18:18" x14ac:dyDescent="0.25">
      <c r="R62820" s="15">
        <v>4</v>
      </c>
    </row>
    <row r="62821" spans="18:18" x14ac:dyDescent="0.25">
      <c r="R62821" s="15">
        <v>4</v>
      </c>
    </row>
    <row r="62822" spans="18:18" x14ac:dyDescent="0.25">
      <c r="R62822" s="15">
        <v>4</v>
      </c>
    </row>
    <row r="62823" spans="18:18" x14ac:dyDescent="0.25">
      <c r="R62823" s="15">
        <v>4</v>
      </c>
    </row>
    <row r="62824" spans="18:18" x14ac:dyDescent="0.25">
      <c r="R62824" s="15">
        <v>4</v>
      </c>
    </row>
    <row r="62825" spans="18:18" x14ac:dyDescent="0.25">
      <c r="R62825" s="15">
        <v>3</v>
      </c>
    </row>
    <row r="62826" spans="18:18" x14ac:dyDescent="0.25">
      <c r="R62826" s="15">
        <v>3</v>
      </c>
    </row>
    <row r="62827" spans="18:18" x14ac:dyDescent="0.25">
      <c r="R62827" s="15">
        <v>3</v>
      </c>
    </row>
    <row r="62828" spans="18:18" x14ac:dyDescent="0.25">
      <c r="R62828" s="15">
        <v>3</v>
      </c>
    </row>
    <row r="62829" spans="18:18" x14ac:dyDescent="0.25">
      <c r="R62829" s="15">
        <v>3</v>
      </c>
    </row>
    <row r="62830" spans="18:18" x14ac:dyDescent="0.25">
      <c r="R62830" s="15">
        <v>3</v>
      </c>
    </row>
    <row r="62831" spans="18:18" x14ac:dyDescent="0.25">
      <c r="R62831" s="15">
        <v>3</v>
      </c>
    </row>
    <row r="62832" spans="18:18" x14ac:dyDescent="0.25">
      <c r="R62832" s="15">
        <v>3</v>
      </c>
    </row>
    <row r="62833" spans="18:18" x14ac:dyDescent="0.25">
      <c r="R62833" s="15">
        <v>3</v>
      </c>
    </row>
    <row r="62834" spans="18:18" x14ac:dyDescent="0.25">
      <c r="R62834" s="15">
        <v>3</v>
      </c>
    </row>
    <row r="62835" spans="18:18" x14ac:dyDescent="0.25">
      <c r="R62835" s="15">
        <v>3</v>
      </c>
    </row>
    <row r="62836" spans="18:18" x14ac:dyDescent="0.25">
      <c r="R62836" s="15">
        <v>3</v>
      </c>
    </row>
    <row r="62837" spans="18:18" x14ac:dyDescent="0.25">
      <c r="R62837" s="15">
        <v>3</v>
      </c>
    </row>
    <row r="62838" spans="18:18" x14ac:dyDescent="0.25">
      <c r="R62838" s="15">
        <v>3</v>
      </c>
    </row>
    <row r="62839" spans="18:18" x14ac:dyDescent="0.25">
      <c r="R62839" s="15">
        <v>3</v>
      </c>
    </row>
    <row r="62840" spans="18:18" x14ac:dyDescent="0.25">
      <c r="R62840" s="15">
        <v>3</v>
      </c>
    </row>
    <row r="62841" spans="18:18" x14ac:dyDescent="0.25">
      <c r="R62841" s="15">
        <v>3</v>
      </c>
    </row>
    <row r="62842" spans="18:18" x14ac:dyDescent="0.25">
      <c r="R62842" s="15">
        <v>3</v>
      </c>
    </row>
    <row r="62843" spans="18:18" x14ac:dyDescent="0.25">
      <c r="R62843" s="15">
        <v>3</v>
      </c>
    </row>
    <row r="62844" spans="18:18" x14ac:dyDescent="0.25">
      <c r="R62844" s="15">
        <v>3</v>
      </c>
    </row>
    <row r="62845" spans="18:18" x14ac:dyDescent="0.25">
      <c r="R62845" s="15">
        <v>3</v>
      </c>
    </row>
    <row r="62846" spans="18:18" x14ac:dyDescent="0.25">
      <c r="R62846" s="15">
        <v>3</v>
      </c>
    </row>
    <row r="62847" spans="18:18" x14ac:dyDescent="0.25">
      <c r="R62847" s="15">
        <v>3</v>
      </c>
    </row>
    <row r="62848" spans="18:18" x14ac:dyDescent="0.25">
      <c r="R62848" s="15">
        <v>3</v>
      </c>
    </row>
    <row r="62849" spans="18:18" x14ac:dyDescent="0.25">
      <c r="R62849" s="15">
        <v>3</v>
      </c>
    </row>
    <row r="62850" spans="18:18" x14ac:dyDescent="0.25">
      <c r="R62850" s="15">
        <v>3</v>
      </c>
    </row>
    <row r="62851" spans="18:18" x14ac:dyDescent="0.25">
      <c r="R62851" s="15">
        <v>3</v>
      </c>
    </row>
    <row r="62852" spans="18:18" x14ac:dyDescent="0.25">
      <c r="R62852" s="15">
        <v>3</v>
      </c>
    </row>
    <row r="62853" spans="18:18" x14ac:dyDescent="0.25">
      <c r="R62853" s="15">
        <v>3</v>
      </c>
    </row>
    <row r="62854" spans="18:18" x14ac:dyDescent="0.25">
      <c r="R62854" s="15">
        <v>3</v>
      </c>
    </row>
    <row r="62855" spans="18:18" x14ac:dyDescent="0.25">
      <c r="R62855" s="15">
        <v>3</v>
      </c>
    </row>
    <row r="62856" spans="18:18" x14ac:dyDescent="0.25">
      <c r="R62856" s="15">
        <v>3</v>
      </c>
    </row>
    <row r="62857" spans="18:18" x14ac:dyDescent="0.25">
      <c r="R62857" s="15">
        <v>3</v>
      </c>
    </row>
    <row r="62858" spans="18:18" x14ac:dyDescent="0.25">
      <c r="R62858" s="15">
        <v>3</v>
      </c>
    </row>
    <row r="62859" spans="18:18" x14ac:dyDescent="0.25">
      <c r="R62859" s="15">
        <v>3</v>
      </c>
    </row>
    <row r="62860" spans="18:18" x14ac:dyDescent="0.25">
      <c r="R62860" s="15">
        <v>3</v>
      </c>
    </row>
    <row r="62861" spans="18:18" x14ac:dyDescent="0.25">
      <c r="R62861" s="15">
        <v>3</v>
      </c>
    </row>
    <row r="62862" spans="18:18" x14ac:dyDescent="0.25">
      <c r="R62862" s="15">
        <v>3</v>
      </c>
    </row>
    <row r="62863" spans="18:18" x14ac:dyDescent="0.25">
      <c r="R62863" s="15">
        <v>3</v>
      </c>
    </row>
    <row r="62864" spans="18:18" x14ac:dyDescent="0.25">
      <c r="R62864" s="15">
        <v>3</v>
      </c>
    </row>
    <row r="62865" spans="18:18" x14ac:dyDescent="0.25">
      <c r="R62865" s="15">
        <v>3</v>
      </c>
    </row>
    <row r="62866" spans="18:18" x14ac:dyDescent="0.25">
      <c r="R62866" s="15">
        <v>3</v>
      </c>
    </row>
    <row r="62867" spans="18:18" x14ac:dyDescent="0.25">
      <c r="R62867" s="15">
        <v>3</v>
      </c>
    </row>
    <row r="62868" spans="18:18" x14ac:dyDescent="0.25">
      <c r="R62868" s="15">
        <v>3</v>
      </c>
    </row>
    <row r="62869" spans="18:18" x14ac:dyDescent="0.25">
      <c r="R62869" s="15">
        <v>3</v>
      </c>
    </row>
    <row r="62870" spans="18:18" x14ac:dyDescent="0.25">
      <c r="R62870" s="15">
        <v>3</v>
      </c>
    </row>
    <row r="62871" spans="18:18" x14ac:dyDescent="0.25">
      <c r="R62871" s="15">
        <v>3</v>
      </c>
    </row>
    <row r="62872" spans="18:18" x14ac:dyDescent="0.25">
      <c r="R62872" s="15">
        <v>3</v>
      </c>
    </row>
    <row r="62873" spans="18:18" x14ac:dyDescent="0.25">
      <c r="R62873" s="15">
        <v>3</v>
      </c>
    </row>
    <row r="62874" spans="18:18" x14ac:dyDescent="0.25">
      <c r="R62874" s="15">
        <v>3</v>
      </c>
    </row>
    <row r="62875" spans="18:18" x14ac:dyDescent="0.25">
      <c r="R62875" s="15">
        <v>3</v>
      </c>
    </row>
    <row r="62876" spans="18:18" x14ac:dyDescent="0.25">
      <c r="R62876" s="15">
        <v>3</v>
      </c>
    </row>
    <row r="62877" spans="18:18" x14ac:dyDescent="0.25">
      <c r="R62877" s="15">
        <v>3</v>
      </c>
    </row>
    <row r="62878" spans="18:18" x14ac:dyDescent="0.25">
      <c r="R62878" s="15">
        <v>3</v>
      </c>
    </row>
    <row r="62879" spans="18:18" x14ac:dyDescent="0.25">
      <c r="R62879" s="15">
        <v>3</v>
      </c>
    </row>
    <row r="62880" spans="18:18" x14ac:dyDescent="0.25">
      <c r="R62880" s="15">
        <v>3</v>
      </c>
    </row>
    <row r="62881" spans="18:18" x14ac:dyDescent="0.25">
      <c r="R62881" s="15">
        <v>5</v>
      </c>
    </row>
    <row r="62882" spans="18:18" x14ac:dyDescent="0.25">
      <c r="R62882" s="15">
        <v>5</v>
      </c>
    </row>
    <row r="62883" spans="18:18" x14ac:dyDescent="0.25">
      <c r="R62883" s="15">
        <v>5</v>
      </c>
    </row>
    <row r="62884" spans="18:18" x14ac:dyDescent="0.25">
      <c r="R62884" s="15">
        <v>5</v>
      </c>
    </row>
    <row r="62885" spans="18:18" x14ac:dyDescent="0.25">
      <c r="R62885" s="15">
        <v>5</v>
      </c>
    </row>
    <row r="62886" spans="18:18" x14ac:dyDescent="0.25">
      <c r="R62886" s="15">
        <v>5</v>
      </c>
    </row>
    <row r="62887" spans="18:18" x14ac:dyDescent="0.25">
      <c r="R62887" s="15">
        <v>5</v>
      </c>
    </row>
    <row r="62888" spans="18:18" x14ac:dyDescent="0.25">
      <c r="R62888" s="15">
        <v>5</v>
      </c>
    </row>
    <row r="62889" spans="18:18" x14ac:dyDescent="0.25">
      <c r="R62889" s="15">
        <v>5</v>
      </c>
    </row>
    <row r="62890" spans="18:18" x14ac:dyDescent="0.25">
      <c r="R62890" s="15">
        <v>5</v>
      </c>
    </row>
    <row r="62891" spans="18:18" x14ac:dyDescent="0.25">
      <c r="R62891" s="15">
        <v>5</v>
      </c>
    </row>
    <row r="62892" spans="18:18" x14ac:dyDescent="0.25">
      <c r="R62892" s="15">
        <v>5</v>
      </c>
    </row>
    <row r="62893" spans="18:18" x14ac:dyDescent="0.25">
      <c r="R62893" s="15">
        <v>5</v>
      </c>
    </row>
    <row r="62894" spans="18:18" x14ac:dyDescent="0.25">
      <c r="R62894" s="15">
        <v>5</v>
      </c>
    </row>
    <row r="62895" spans="18:18" x14ac:dyDescent="0.25">
      <c r="R62895" s="15">
        <v>5</v>
      </c>
    </row>
    <row r="62896" spans="18:18" x14ac:dyDescent="0.25">
      <c r="R62896" s="15">
        <v>5</v>
      </c>
    </row>
    <row r="62897" spans="18:18" x14ac:dyDescent="0.25">
      <c r="R62897" s="15">
        <v>5</v>
      </c>
    </row>
    <row r="62898" spans="18:18" x14ac:dyDescent="0.25">
      <c r="R62898" s="15">
        <v>3</v>
      </c>
    </row>
    <row r="62899" spans="18:18" x14ac:dyDescent="0.25">
      <c r="R62899" s="15">
        <v>3</v>
      </c>
    </row>
    <row r="62900" spans="18:18" x14ac:dyDescent="0.25">
      <c r="R62900" s="15">
        <v>3</v>
      </c>
    </row>
    <row r="62901" spans="18:18" x14ac:dyDescent="0.25">
      <c r="R62901" s="15">
        <v>3</v>
      </c>
    </row>
    <row r="62902" spans="18:18" x14ac:dyDescent="0.25">
      <c r="R62902" s="15">
        <v>3</v>
      </c>
    </row>
    <row r="62903" spans="18:18" x14ac:dyDescent="0.25">
      <c r="R62903" s="15">
        <v>3</v>
      </c>
    </row>
    <row r="62904" spans="18:18" x14ac:dyDescent="0.25">
      <c r="R62904" s="15">
        <v>3</v>
      </c>
    </row>
    <row r="62905" spans="18:18" x14ac:dyDescent="0.25">
      <c r="R62905" s="15">
        <v>3</v>
      </c>
    </row>
    <row r="62906" spans="18:18" x14ac:dyDescent="0.25">
      <c r="R62906" s="15">
        <v>3</v>
      </c>
    </row>
    <row r="62907" spans="18:18" x14ac:dyDescent="0.25">
      <c r="R62907" s="15">
        <v>3</v>
      </c>
    </row>
    <row r="62908" spans="18:18" x14ac:dyDescent="0.25">
      <c r="R62908" s="15">
        <v>3</v>
      </c>
    </row>
    <row r="62909" spans="18:18" x14ac:dyDescent="0.25">
      <c r="R62909" s="15">
        <v>3</v>
      </c>
    </row>
    <row r="62910" spans="18:18" x14ac:dyDescent="0.25">
      <c r="R62910" s="15">
        <v>3</v>
      </c>
    </row>
    <row r="62911" spans="18:18" x14ac:dyDescent="0.25">
      <c r="R62911" s="15">
        <v>3</v>
      </c>
    </row>
    <row r="62912" spans="18:18" x14ac:dyDescent="0.25">
      <c r="R62912" s="15">
        <v>3</v>
      </c>
    </row>
    <row r="62913" spans="18:18" x14ac:dyDescent="0.25">
      <c r="R62913" s="15">
        <v>3</v>
      </c>
    </row>
    <row r="62914" spans="18:18" x14ac:dyDescent="0.25">
      <c r="R62914" s="15">
        <v>3</v>
      </c>
    </row>
    <row r="62915" spans="18:18" x14ac:dyDescent="0.25">
      <c r="R62915" s="15">
        <v>3</v>
      </c>
    </row>
    <row r="62916" spans="18:18" x14ac:dyDescent="0.25">
      <c r="R62916" s="15">
        <v>3</v>
      </c>
    </row>
    <row r="62917" spans="18:18" x14ac:dyDescent="0.25">
      <c r="R62917" s="15">
        <v>3</v>
      </c>
    </row>
    <row r="62918" spans="18:18" x14ac:dyDescent="0.25">
      <c r="R62918" s="15">
        <v>3</v>
      </c>
    </row>
    <row r="62919" spans="18:18" x14ac:dyDescent="0.25">
      <c r="R62919" s="15">
        <v>3</v>
      </c>
    </row>
    <row r="62920" spans="18:18" x14ac:dyDescent="0.25">
      <c r="R62920" s="15">
        <v>3</v>
      </c>
    </row>
    <row r="62921" spans="18:18" x14ac:dyDescent="0.25">
      <c r="R62921" s="15">
        <v>3</v>
      </c>
    </row>
    <row r="62922" spans="18:18" x14ac:dyDescent="0.25">
      <c r="R62922" s="15">
        <v>3</v>
      </c>
    </row>
    <row r="62923" spans="18:18" x14ac:dyDescent="0.25">
      <c r="R62923" s="15">
        <v>3</v>
      </c>
    </row>
    <row r="62924" spans="18:18" x14ac:dyDescent="0.25">
      <c r="R62924" s="15">
        <v>3</v>
      </c>
    </row>
    <row r="62925" spans="18:18" x14ac:dyDescent="0.25">
      <c r="R62925" s="15">
        <v>3</v>
      </c>
    </row>
    <row r="62926" spans="18:18" x14ac:dyDescent="0.25">
      <c r="R62926" s="15">
        <v>3</v>
      </c>
    </row>
    <row r="62927" spans="18:18" x14ac:dyDescent="0.25">
      <c r="R62927" s="15">
        <v>3</v>
      </c>
    </row>
    <row r="62928" spans="18:18" x14ac:dyDescent="0.25">
      <c r="R62928" s="15">
        <v>3</v>
      </c>
    </row>
    <row r="62929" spans="18:18" x14ac:dyDescent="0.25">
      <c r="R62929" s="15">
        <v>3</v>
      </c>
    </row>
    <row r="62930" spans="18:18" x14ac:dyDescent="0.25">
      <c r="R62930" s="15">
        <v>3</v>
      </c>
    </row>
    <row r="62931" spans="18:18" x14ac:dyDescent="0.25">
      <c r="R62931" s="15">
        <v>3</v>
      </c>
    </row>
    <row r="62932" spans="18:18" x14ac:dyDescent="0.25">
      <c r="R62932" s="15">
        <v>3</v>
      </c>
    </row>
    <row r="62933" spans="18:18" x14ac:dyDescent="0.25">
      <c r="R62933" s="15">
        <v>3</v>
      </c>
    </row>
    <row r="62934" spans="18:18" x14ac:dyDescent="0.25">
      <c r="R62934" s="15">
        <v>3</v>
      </c>
    </row>
    <row r="62935" spans="18:18" x14ac:dyDescent="0.25">
      <c r="R62935" s="15">
        <v>3</v>
      </c>
    </row>
    <row r="62936" spans="18:18" x14ac:dyDescent="0.25">
      <c r="R62936" s="15">
        <v>3</v>
      </c>
    </row>
    <row r="62937" spans="18:18" x14ac:dyDescent="0.25">
      <c r="R62937" s="15">
        <v>3</v>
      </c>
    </row>
    <row r="62938" spans="18:18" x14ac:dyDescent="0.25">
      <c r="R62938" s="15">
        <v>3</v>
      </c>
    </row>
    <row r="62939" spans="18:18" x14ac:dyDescent="0.25">
      <c r="R62939" s="15">
        <v>3</v>
      </c>
    </row>
    <row r="62940" spans="18:18" x14ac:dyDescent="0.25">
      <c r="R62940" s="15">
        <v>3</v>
      </c>
    </row>
    <row r="62941" spans="18:18" x14ac:dyDescent="0.25">
      <c r="R62941" s="15">
        <v>4</v>
      </c>
    </row>
    <row r="62942" spans="18:18" x14ac:dyDescent="0.25">
      <c r="R62942" s="15">
        <v>4</v>
      </c>
    </row>
    <row r="62943" spans="18:18" x14ac:dyDescent="0.25">
      <c r="R62943" s="15">
        <v>4</v>
      </c>
    </row>
    <row r="62944" spans="18:18" x14ac:dyDescent="0.25">
      <c r="R62944" s="15">
        <v>4</v>
      </c>
    </row>
    <row r="62945" spans="18:18" x14ac:dyDescent="0.25">
      <c r="R62945" s="15">
        <v>4</v>
      </c>
    </row>
    <row r="62946" spans="18:18" x14ac:dyDescent="0.25">
      <c r="R62946" s="15">
        <v>4</v>
      </c>
    </row>
    <row r="62947" spans="18:18" x14ac:dyDescent="0.25">
      <c r="R62947" s="15">
        <v>4</v>
      </c>
    </row>
    <row r="62948" spans="18:18" x14ac:dyDescent="0.25">
      <c r="R62948" s="15">
        <v>4</v>
      </c>
    </row>
    <row r="62949" spans="18:18" x14ac:dyDescent="0.25">
      <c r="R62949" s="15">
        <v>4</v>
      </c>
    </row>
    <row r="62950" spans="18:18" x14ac:dyDescent="0.25">
      <c r="R62950" s="15">
        <v>4</v>
      </c>
    </row>
    <row r="62951" spans="18:18" x14ac:dyDescent="0.25">
      <c r="R62951" s="15">
        <v>4</v>
      </c>
    </row>
    <row r="62952" spans="18:18" x14ac:dyDescent="0.25">
      <c r="R62952" s="15">
        <v>4</v>
      </c>
    </row>
    <row r="62953" spans="18:18" x14ac:dyDescent="0.25">
      <c r="R62953" s="15">
        <v>4</v>
      </c>
    </row>
    <row r="62954" spans="18:18" x14ac:dyDescent="0.25">
      <c r="R62954" s="15">
        <v>4</v>
      </c>
    </row>
    <row r="62955" spans="18:18" x14ac:dyDescent="0.25">
      <c r="R62955" s="15">
        <v>4</v>
      </c>
    </row>
    <row r="62956" spans="18:18" x14ac:dyDescent="0.25">
      <c r="R62956" s="15">
        <v>1</v>
      </c>
    </row>
    <row r="62957" spans="18:18" x14ac:dyDescent="0.25">
      <c r="R62957" s="15">
        <v>1</v>
      </c>
    </row>
    <row r="62958" spans="18:18" x14ac:dyDescent="0.25">
      <c r="R62958" s="15">
        <v>1</v>
      </c>
    </row>
    <row r="62959" spans="18:18" x14ac:dyDescent="0.25">
      <c r="R62959" s="15">
        <v>1</v>
      </c>
    </row>
    <row r="62960" spans="18:18" x14ac:dyDescent="0.25">
      <c r="R62960" s="15">
        <v>1</v>
      </c>
    </row>
    <row r="62961" spans="18:18" x14ac:dyDescent="0.25">
      <c r="R62961" s="15">
        <v>1</v>
      </c>
    </row>
    <row r="62962" spans="18:18" x14ac:dyDescent="0.25">
      <c r="R62962" s="15">
        <v>1</v>
      </c>
    </row>
    <row r="62963" spans="18:18" x14ac:dyDescent="0.25">
      <c r="R62963" s="15">
        <v>1</v>
      </c>
    </row>
    <row r="62964" spans="18:18" x14ac:dyDescent="0.25">
      <c r="R62964" s="15">
        <v>1</v>
      </c>
    </row>
    <row r="62965" spans="18:18" x14ac:dyDescent="0.25">
      <c r="R62965" s="15">
        <v>1</v>
      </c>
    </row>
    <row r="62966" spans="18:18" x14ac:dyDescent="0.25">
      <c r="R62966" s="15">
        <v>3</v>
      </c>
    </row>
    <row r="62967" spans="18:18" x14ac:dyDescent="0.25">
      <c r="R62967" s="15">
        <v>3</v>
      </c>
    </row>
    <row r="62968" spans="18:18" x14ac:dyDescent="0.25">
      <c r="R62968" s="15">
        <v>3</v>
      </c>
    </row>
    <row r="62969" spans="18:18" x14ac:dyDescent="0.25">
      <c r="R62969" s="15">
        <v>3</v>
      </c>
    </row>
    <row r="62970" spans="18:18" x14ac:dyDescent="0.25">
      <c r="R62970" s="15">
        <v>3</v>
      </c>
    </row>
    <row r="62971" spans="18:18" x14ac:dyDescent="0.25">
      <c r="R62971" s="15">
        <v>3</v>
      </c>
    </row>
    <row r="62972" spans="18:18" x14ac:dyDescent="0.25">
      <c r="R62972" s="15">
        <v>3</v>
      </c>
    </row>
    <row r="62973" spans="18:18" x14ac:dyDescent="0.25">
      <c r="R62973" s="15">
        <v>3</v>
      </c>
    </row>
    <row r="62974" spans="18:18" x14ac:dyDescent="0.25">
      <c r="R62974" s="15">
        <v>3</v>
      </c>
    </row>
    <row r="62975" spans="18:18" x14ac:dyDescent="0.25">
      <c r="R62975" s="15">
        <v>3</v>
      </c>
    </row>
    <row r="62976" spans="18:18" x14ac:dyDescent="0.25">
      <c r="R62976" s="15">
        <v>3</v>
      </c>
    </row>
    <row r="62977" spans="18:18" x14ac:dyDescent="0.25">
      <c r="R62977" s="15">
        <v>1</v>
      </c>
    </row>
    <row r="62978" spans="18:18" x14ac:dyDescent="0.25">
      <c r="R62978" s="15">
        <v>1</v>
      </c>
    </row>
    <row r="62979" spans="18:18" x14ac:dyDescent="0.25">
      <c r="R62979" s="15">
        <v>1</v>
      </c>
    </row>
    <row r="62980" spans="18:18" x14ac:dyDescent="0.25">
      <c r="R62980" s="15">
        <v>1</v>
      </c>
    </row>
    <row r="62981" spans="18:18" x14ac:dyDescent="0.25">
      <c r="R62981" s="15">
        <v>1</v>
      </c>
    </row>
    <row r="62982" spans="18:18" x14ac:dyDescent="0.25">
      <c r="R62982" s="15">
        <v>1</v>
      </c>
    </row>
    <row r="62983" spans="18:18" x14ac:dyDescent="0.25">
      <c r="R62983" s="15">
        <v>1</v>
      </c>
    </row>
    <row r="62984" spans="18:18" x14ac:dyDescent="0.25">
      <c r="R62984" s="15">
        <v>1</v>
      </c>
    </row>
    <row r="62985" spans="18:18" x14ac:dyDescent="0.25">
      <c r="R62985" s="15">
        <v>1</v>
      </c>
    </row>
    <row r="62986" spans="18:18" x14ac:dyDescent="0.25">
      <c r="R62986" s="15">
        <v>1</v>
      </c>
    </row>
    <row r="62987" spans="18:18" x14ac:dyDescent="0.25">
      <c r="R62987" s="15">
        <v>1</v>
      </c>
    </row>
    <row r="62988" spans="18:18" x14ac:dyDescent="0.25">
      <c r="R62988" s="15">
        <v>1</v>
      </c>
    </row>
    <row r="62989" spans="18:18" x14ac:dyDescent="0.25">
      <c r="R62989" s="15">
        <v>3</v>
      </c>
    </row>
    <row r="62990" spans="18:18" x14ac:dyDescent="0.25">
      <c r="R62990" s="15">
        <v>3</v>
      </c>
    </row>
    <row r="62991" spans="18:18" x14ac:dyDescent="0.25">
      <c r="R62991" s="15">
        <v>3</v>
      </c>
    </row>
    <row r="62992" spans="18:18" x14ac:dyDescent="0.25">
      <c r="R62992" s="15">
        <v>3</v>
      </c>
    </row>
    <row r="62993" spans="18:18" x14ac:dyDescent="0.25">
      <c r="R62993" s="15">
        <v>3</v>
      </c>
    </row>
    <row r="62994" spans="18:18" x14ac:dyDescent="0.25">
      <c r="R62994" s="15">
        <v>3</v>
      </c>
    </row>
    <row r="62995" spans="18:18" x14ac:dyDescent="0.25">
      <c r="R62995" s="15">
        <v>3</v>
      </c>
    </row>
    <row r="62996" spans="18:18" x14ac:dyDescent="0.25">
      <c r="R62996" s="15">
        <v>3</v>
      </c>
    </row>
    <row r="62997" spans="18:18" x14ac:dyDescent="0.25">
      <c r="R62997" s="15">
        <v>3</v>
      </c>
    </row>
    <row r="62998" spans="18:18" x14ac:dyDescent="0.25">
      <c r="R62998" s="15">
        <v>3</v>
      </c>
    </row>
    <row r="62999" spans="18:18" x14ac:dyDescent="0.25">
      <c r="R62999" s="15">
        <v>3</v>
      </c>
    </row>
    <row r="63000" spans="18:18" x14ac:dyDescent="0.25">
      <c r="R63000" s="15">
        <v>3</v>
      </c>
    </row>
    <row r="63001" spans="18:18" x14ac:dyDescent="0.25">
      <c r="R63001" s="15">
        <v>3</v>
      </c>
    </row>
    <row r="63002" spans="18:18" x14ac:dyDescent="0.25">
      <c r="R63002" s="15">
        <v>3</v>
      </c>
    </row>
    <row r="63003" spans="18:18" x14ac:dyDescent="0.25">
      <c r="R63003" s="15">
        <v>3</v>
      </c>
    </row>
    <row r="63004" spans="18:18" x14ac:dyDescent="0.25">
      <c r="R63004" s="15">
        <v>3</v>
      </c>
    </row>
    <row r="63005" spans="18:18" x14ac:dyDescent="0.25">
      <c r="R63005" s="15">
        <v>3</v>
      </c>
    </row>
    <row r="63006" spans="18:18" x14ac:dyDescent="0.25">
      <c r="R63006" s="15">
        <v>3</v>
      </c>
    </row>
    <row r="63007" spans="18:18" x14ac:dyDescent="0.25">
      <c r="R63007" s="15">
        <v>3</v>
      </c>
    </row>
    <row r="63008" spans="18:18" x14ac:dyDescent="0.25">
      <c r="R63008" s="15">
        <v>3</v>
      </c>
    </row>
    <row r="63009" spans="18:18" x14ac:dyDescent="0.25">
      <c r="R63009" s="15">
        <v>3</v>
      </c>
    </row>
    <row r="63010" spans="18:18" x14ac:dyDescent="0.25">
      <c r="R63010" s="15">
        <v>3</v>
      </c>
    </row>
    <row r="63011" spans="18:18" x14ac:dyDescent="0.25">
      <c r="R63011" s="15">
        <v>3</v>
      </c>
    </row>
    <row r="63012" spans="18:18" x14ac:dyDescent="0.25">
      <c r="R63012" s="15">
        <v>3</v>
      </c>
    </row>
    <row r="63013" spans="18:18" x14ac:dyDescent="0.25">
      <c r="R63013" s="15">
        <v>3</v>
      </c>
    </row>
    <row r="63014" spans="18:18" x14ac:dyDescent="0.25">
      <c r="R63014" s="15">
        <v>3</v>
      </c>
    </row>
    <row r="63015" spans="18:18" x14ac:dyDescent="0.25">
      <c r="R63015" s="15">
        <v>3</v>
      </c>
    </row>
    <row r="63016" spans="18:18" x14ac:dyDescent="0.25">
      <c r="R63016" s="15">
        <v>3</v>
      </c>
    </row>
    <row r="63017" spans="18:18" x14ac:dyDescent="0.25">
      <c r="R63017" s="15">
        <v>3</v>
      </c>
    </row>
    <row r="63018" spans="18:18" x14ac:dyDescent="0.25">
      <c r="R63018" s="15">
        <v>3</v>
      </c>
    </row>
    <row r="63019" spans="18:18" x14ac:dyDescent="0.25">
      <c r="R63019" s="15">
        <v>3</v>
      </c>
    </row>
    <row r="63020" spans="18:18" x14ac:dyDescent="0.25">
      <c r="R63020" s="15">
        <v>3</v>
      </c>
    </row>
    <row r="63021" spans="18:18" x14ac:dyDescent="0.25">
      <c r="R63021" s="15">
        <v>3</v>
      </c>
    </row>
    <row r="63022" spans="18:18" x14ac:dyDescent="0.25">
      <c r="R63022" s="15">
        <v>3</v>
      </c>
    </row>
    <row r="63023" spans="18:18" x14ac:dyDescent="0.25">
      <c r="R63023" s="15">
        <v>3</v>
      </c>
    </row>
    <row r="63024" spans="18:18" x14ac:dyDescent="0.25">
      <c r="R63024" s="15">
        <v>3</v>
      </c>
    </row>
    <row r="63025" spans="18:18" x14ac:dyDescent="0.25">
      <c r="R63025" s="15">
        <v>3</v>
      </c>
    </row>
    <row r="63026" spans="18:18" x14ac:dyDescent="0.25">
      <c r="R63026" s="15">
        <v>3</v>
      </c>
    </row>
    <row r="63027" spans="18:18" x14ac:dyDescent="0.25">
      <c r="R63027" s="15">
        <v>3</v>
      </c>
    </row>
    <row r="63028" spans="18:18" x14ac:dyDescent="0.25">
      <c r="R63028" s="15">
        <v>3</v>
      </c>
    </row>
    <row r="63029" spans="18:18" x14ac:dyDescent="0.25">
      <c r="R63029" s="15">
        <v>3</v>
      </c>
    </row>
    <row r="63030" spans="18:18" x14ac:dyDescent="0.25">
      <c r="R63030" s="15">
        <v>3</v>
      </c>
    </row>
    <row r="63031" spans="18:18" x14ac:dyDescent="0.25">
      <c r="R63031" s="15">
        <v>3</v>
      </c>
    </row>
    <row r="63032" spans="18:18" x14ac:dyDescent="0.25">
      <c r="R63032" s="15">
        <v>3</v>
      </c>
    </row>
    <row r="63033" spans="18:18" x14ac:dyDescent="0.25">
      <c r="R63033" s="15">
        <v>3</v>
      </c>
    </row>
    <row r="63034" spans="18:18" x14ac:dyDescent="0.25">
      <c r="R63034" s="15">
        <v>3</v>
      </c>
    </row>
    <row r="63035" spans="18:18" x14ac:dyDescent="0.25">
      <c r="R63035" s="15">
        <v>3</v>
      </c>
    </row>
    <row r="63036" spans="18:18" x14ac:dyDescent="0.25">
      <c r="R63036" s="15">
        <v>3</v>
      </c>
    </row>
    <row r="63037" spans="18:18" x14ac:dyDescent="0.25">
      <c r="R63037" s="15">
        <v>3</v>
      </c>
    </row>
    <row r="63038" spans="18:18" x14ac:dyDescent="0.25">
      <c r="R63038" s="15">
        <v>3</v>
      </c>
    </row>
    <row r="63039" spans="18:18" x14ac:dyDescent="0.25">
      <c r="R63039" s="15">
        <v>3</v>
      </c>
    </row>
    <row r="63040" spans="18:18" x14ac:dyDescent="0.25">
      <c r="R63040" s="15">
        <v>3</v>
      </c>
    </row>
    <row r="63041" spans="18:18" x14ac:dyDescent="0.25">
      <c r="R63041" s="15">
        <v>3</v>
      </c>
    </row>
    <row r="63042" spans="18:18" x14ac:dyDescent="0.25">
      <c r="R63042" s="15">
        <v>3</v>
      </c>
    </row>
    <row r="63043" spans="18:18" x14ac:dyDescent="0.25">
      <c r="R63043" s="15">
        <v>3</v>
      </c>
    </row>
    <row r="63044" spans="18:18" x14ac:dyDescent="0.25">
      <c r="R63044" s="15">
        <v>3</v>
      </c>
    </row>
    <row r="63045" spans="18:18" x14ac:dyDescent="0.25">
      <c r="R63045" s="15">
        <v>3</v>
      </c>
    </row>
    <row r="63046" spans="18:18" x14ac:dyDescent="0.25">
      <c r="R63046" s="15">
        <v>3</v>
      </c>
    </row>
    <row r="63047" spans="18:18" x14ac:dyDescent="0.25">
      <c r="R63047" s="15">
        <v>3</v>
      </c>
    </row>
    <row r="63048" spans="18:18" x14ac:dyDescent="0.25">
      <c r="R63048" s="15">
        <v>3</v>
      </c>
    </row>
    <row r="63049" spans="18:18" x14ac:dyDescent="0.25">
      <c r="R63049" s="15">
        <v>3</v>
      </c>
    </row>
    <row r="63050" spans="18:18" x14ac:dyDescent="0.25">
      <c r="R63050" s="15">
        <v>3</v>
      </c>
    </row>
    <row r="63051" spans="18:18" x14ac:dyDescent="0.25">
      <c r="R63051" s="15">
        <v>3</v>
      </c>
    </row>
    <row r="63052" spans="18:18" x14ac:dyDescent="0.25">
      <c r="R63052" s="15">
        <v>3</v>
      </c>
    </row>
    <row r="63053" spans="18:18" x14ac:dyDescent="0.25">
      <c r="R63053" s="15">
        <v>3</v>
      </c>
    </row>
    <row r="63054" spans="18:18" x14ac:dyDescent="0.25">
      <c r="R63054" s="15">
        <v>3</v>
      </c>
    </row>
    <row r="63055" spans="18:18" x14ac:dyDescent="0.25">
      <c r="R63055" s="15">
        <v>3</v>
      </c>
    </row>
    <row r="63056" spans="18:18" x14ac:dyDescent="0.25">
      <c r="R63056" s="15">
        <v>3</v>
      </c>
    </row>
    <row r="63057" spans="18:18" x14ac:dyDescent="0.25">
      <c r="R63057" s="15">
        <v>3</v>
      </c>
    </row>
    <row r="63058" spans="18:18" x14ac:dyDescent="0.25">
      <c r="R63058" s="15">
        <v>3</v>
      </c>
    </row>
    <row r="63059" spans="18:18" x14ac:dyDescent="0.25">
      <c r="R63059" s="15">
        <v>3</v>
      </c>
    </row>
    <row r="63060" spans="18:18" x14ac:dyDescent="0.25">
      <c r="R63060" s="15">
        <v>3</v>
      </c>
    </row>
    <row r="63061" spans="18:18" x14ac:dyDescent="0.25">
      <c r="R63061" s="15">
        <v>3</v>
      </c>
    </row>
    <row r="63062" spans="18:18" x14ac:dyDescent="0.25">
      <c r="R63062" s="15">
        <v>3</v>
      </c>
    </row>
    <row r="63063" spans="18:18" x14ac:dyDescent="0.25">
      <c r="R63063" s="15">
        <v>3</v>
      </c>
    </row>
    <row r="63064" spans="18:18" x14ac:dyDescent="0.25">
      <c r="R63064" s="15">
        <v>3</v>
      </c>
    </row>
    <row r="63065" spans="18:18" x14ac:dyDescent="0.25">
      <c r="R63065" s="15">
        <v>3</v>
      </c>
    </row>
    <row r="63066" spans="18:18" x14ac:dyDescent="0.25">
      <c r="R63066" s="15">
        <v>3</v>
      </c>
    </row>
    <row r="63067" spans="18:18" x14ac:dyDescent="0.25">
      <c r="R63067" s="15">
        <v>3</v>
      </c>
    </row>
    <row r="63068" spans="18:18" x14ac:dyDescent="0.25">
      <c r="R63068" s="15">
        <v>3</v>
      </c>
    </row>
    <row r="63069" spans="18:18" x14ac:dyDescent="0.25">
      <c r="R63069" s="15">
        <v>3</v>
      </c>
    </row>
    <row r="63070" spans="18:18" x14ac:dyDescent="0.25">
      <c r="R63070" s="15">
        <v>3</v>
      </c>
    </row>
    <row r="63071" spans="18:18" x14ac:dyDescent="0.25">
      <c r="R63071" s="15">
        <v>3</v>
      </c>
    </row>
    <row r="63072" spans="18:18" x14ac:dyDescent="0.25">
      <c r="R63072" s="15">
        <v>3</v>
      </c>
    </row>
    <row r="63073" spans="18:18" x14ac:dyDescent="0.25">
      <c r="R63073" s="15">
        <v>3</v>
      </c>
    </row>
    <row r="63074" spans="18:18" x14ac:dyDescent="0.25">
      <c r="R63074" s="15">
        <v>3</v>
      </c>
    </row>
    <row r="63075" spans="18:18" x14ac:dyDescent="0.25">
      <c r="R63075" s="15">
        <v>3</v>
      </c>
    </row>
    <row r="63076" spans="18:18" x14ac:dyDescent="0.25">
      <c r="R63076" s="15">
        <v>3</v>
      </c>
    </row>
    <row r="63077" spans="18:18" x14ac:dyDescent="0.25">
      <c r="R63077" s="15">
        <v>3</v>
      </c>
    </row>
    <row r="63078" spans="18:18" x14ac:dyDescent="0.25">
      <c r="R63078" s="15">
        <v>3</v>
      </c>
    </row>
    <row r="63079" spans="18:18" x14ac:dyDescent="0.25">
      <c r="R63079" s="15">
        <v>3</v>
      </c>
    </row>
    <row r="63080" spans="18:18" x14ac:dyDescent="0.25">
      <c r="R63080" s="15">
        <v>3</v>
      </c>
    </row>
    <row r="63081" spans="18:18" x14ac:dyDescent="0.25">
      <c r="R63081" s="15">
        <v>3</v>
      </c>
    </row>
    <row r="63082" spans="18:18" x14ac:dyDescent="0.25">
      <c r="R63082" s="15">
        <v>3</v>
      </c>
    </row>
    <row r="63083" spans="18:18" x14ac:dyDescent="0.25">
      <c r="R63083" s="15">
        <v>3</v>
      </c>
    </row>
    <row r="63084" spans="18:18" x14ac:dyDescent="0.25">
      <c r="R63084" s="15">
        <v>3</v>
      </c>
    </row>
    <row r="63085" spans="18:18" x14ac:dyDescent="0.25">
      <c r="R63085" s="15">
        <v>3</v>
      </c>
    </row>
    <row r="63086" spans="18:18" x14ac:dyDescent="0.25">
      <c r="R63086" s="15">
        <v>3</v>
      </c>
    </row>
    <row r="63087" spans="18:18" x14ac:dyDescent="0.25">
      <c r="R63087" s="15">
        <v>3</v>
      </c>
    </row>
    <row r="63088" spans="18:18" x14ac:dyDescent="0.25">
      <c r="R63088" s="15">
        <v>3</v>
      </c>
    </row>
    <row r="63089" spans="18:18" x14ac:dyDescent="0.25">
      <c r="R63089" s="15">
        <v>3</v>
      </c>
    </row>
    <row r="63090" spans="18:18" x14ac:dyDescent="0.25">
      <c r="R63090" s="15">
        <v>4</v>
      </c>
    </row>
    <row r="63091" spans="18:18" x14ac:dyDescent="0.25">
      <c r="R63091" s="15">
        <v>4</v>
      </c>
    </row>
    <row r="63092" spans="18:18" x14ac:dyDescent="0.25">
      <c r="R63092" s="15">
        <v>4</v>
      </c>
    </row>
    <row r="63093" spans="18:18" x14ac:dyDescent="0.25">
      <c r="R63093" s="15">
        <v>4</v>
      </c>
    </row>
    <row r="63094" spans="18:18" x14ac:dyDescent="0.25">
      <c r="R63094" s="15">
        <v>4</v>
      </c>
    </row>
    <row r="63095" spans="18:18" x14ac:dyDescent="0.25">
      <c r="R63095" s="15">
        <v>4</v>
      </c>
    </row>
    <row r="63096" spans="18:18" x14ac:dyDescent="0.25">
      <c r="R63096" s="15">
        <v>4</v>
      </c>
    </row>
    <row r="63097" spans="18:18" x14ac:dyDescent="0.25">
      <c r="R63097" s="15">
        <v>4</v>
      </c>
    </row>
    <row r="63098" spans="18:18" x14ac:dyDescent="0.25">
      <c r="R63098" s="15">
        <v>4</v>
      </c>
    </row>
    <row r="63099" spans="18:18" x14ac:dyDescent="0.25">
      <c r="R63099" s="15">
        <v>4</v>
      </c>
    </row>
    <row r="63100" spans="18:18" x14ac:dyDescent="0.25">
      <c r="R63100" s="15">
        <v>4</v>
      </c>
    </row>
    <row r="63101" spans="18:18" x14ac:dyDescent="0.25">
      <c r="R63101" s="15">
        <v>3</v>
      </c>
    </row>
    <row r="63102" spans="18:18" x14ac:dyDescent="0.25">
      <c r="R63102" s="15">
        <v>3</v>
      </c>
    </row>
    <row r="63103" spans="18:18" x14ac:dyDescent="0.25">
      <c r="R63103" s="15">
        <v>3</v>
      </c>
    </row>
    <row r="63104" spans="18:18" x14ac:dyDescent="0.25">
      <c r="R63104" s="15">
        <v>3</v>
      </c>
    </row>
    <row r="63105" spans="18:18" x14ac:dyDescent="0.25">
      <c r="R63105" s="15">
        <v>3</v>
      </c>
    </row>
    <row r="63106" spans="18:18" x14ac:dyDescent="0.25">
      <c r="R63106" s="15">
        <v>3</v>
      </c>
    </row>
    <row r="63107" spans="18:18" x14ac:dyDescent="0.25">
      <c r="R63107" s="15">
        <v>3</v>
      </c>
    </row>
    <row r="63108" spans="18:18" x14ac:dyDescent="0.25">
      <c r="R63108" s="15">
        <v>3</v>
      </c>
    </row>
    <row r="63109" spans="18:18" x14ac:dyDescent="0.25">
      <c r="R63109" s="15">
        <v>3</v>
      </c>
    </row>
    <row r="63110" spans="18:18" x14ac:dyDescent="0.25">
      <c r="R63110" s="15">
        <v>3</v>
      </c>
    </row>
    <row r="63111" spans="18:18" x14ac:dyDescent="0.25">
      <c r="R63111" s="15">
        <v>3</v>
      </c>
    </row>
    <row r="63112" spans="18:18" x14ac:dyDescent="0.25">
      <c r="R63112" s="15">
        <v>3</v>
      </c>
    </row>
    <row r="63113" spans="18:18" x14ac:dyDescent="0.25">
      <c r="R63113" s="15">
        <v>3</v>
      </c>
    </row>
    <row r="63114" spans="18:18" x14ac:dyDescent="0.25">
      <c r="R63114" s="15">
        <v>3</v>
      </c>
    </row>
    <row r="63115" spans="18:18" x14ac:dyDescent="0.25">
      <c r="R63115" s="15">
        <v>3</v>
      </c>
    </row>
    <row r="63116" spans="18:18" x14ac:dyDescent="0.25">
      <c r="R63116" s="15">
        <v>3</v>
      </c>
    </row>
    <row r="63117" spans="18:18" x14ac:dyDescent="0.25">
      <c r="R63117" s="15">
        <v>3</v>
      </c>
    </row>
    <row r="63118" spans="18:18" x14ac:dyDescent="0.25">
      <c r="R63118" s="15">
        <v>3</v>
      </c>
    </row>
    <row r="63119" spans="18:18" x14ac:dyDescent="0.25">
      <c r="R63119" s="15">
        <v>3</v>
      </c>
    </row>
    <row r="63120" spans="18:18" x14ac:dyDescent="0.25">
      <c r="R63120" s="15">
        <v>3</v>
      </c>
    </row>
    <row r="63121" spans="18:18" x14ac:dyDescent="0.25">
      <c r="R63121" s="15">
        <v>3</v>
      </c>
    </row>
    <row r="63122" spans="18:18" x14ac:dyDescent="0.25">
      <c r="R63122" s="15">
        <v>3</v>
      </c>
    </row>
    <row r="63123" spans="18:18" x14ac:dyDescent="0.25">
      <c r="R63123" s="15">
        <v>3</v>
      </c>
    </row>
    <row r="63124" spans="18:18" x14ac:dyDescent="0.25">
      <c r="R63124" s="15">
        <v>2</v>
      </c>
    </row>
    <row r="63125" spans="18:18" x14ac:dyDescent="0.25">
      <c r="R63125" s="15">
        <v>2</v>
      </c>
    </row>
    <row r="63126" spans="18:18" x14ac:dyDescent="0.25">
      <c r="R63126" s="15">
        <v>2</v>
      </c>
    </row>
    <row r="63127" spans="18:18" x14ac:dyDescent="0.25">
      <c r="R63127" s="15">
        <v>2</v>
      </c>
    </row>
    <row r="63128" spans="18:18" x14ac:dyDescent="0.25">
      <c r="R63128" s="15">
        <v>2</v>
      </c>
    </row>
    <row r="63129" spans="18:18" x14ac:dyDescent="0.25">
      <c r="R63129" s="15">
        <v>3</v>
      </c>
    </row>
    <row r="63130" spans="18:18" x14ac:dyDescent="0.25">
      <c r="R63130" s="15">
        <v>3</v>
      </c>
    </row>
    <row r="63131" spans="18:18" x14ac:dyDescent="0.25">
      <c r="R63131" s="15">
        <v>3</v>
      </c>
    </row>
    <row r="63132" spans="18:18" x14ac:dyDescent="0.25">
      <c r="R63132" s="15">
        <v>3</v>
      </c>
    </row>
    <row r="63133" spans="18:18" x14ac:dyDescent="0.25">
      <c r="R63133" s="15">
        <v>3</v>
      </c>
    </row>
    <row r="63134" spans="18:18" x14ac:dyDescent="0.25">
      <c r="R63134" s="15">
        <v>3</v>
      </c>
    </row>
    <row r="63135" spans="18:18" x14ac:dyDescent="0.25">
      <c r="R63135" s="15">
        <v>3</v>
      </c>
    </row>
    <row r="63136" spans="18:18" x14ac:dyDescent="0.25">
      <c r="R63136" s="15">
        <v>3</v>
      </c>
    </row>
    <row r="63137" spans="18:18" x14ac:dyDescent="0.25">
      <c r="R63137" s="15">
        <v>3</v>
      </c>
    </row>
    <row r="63138" spans="18:18" x14ac:dyDescent="0.25">
      <c r="R63138" s="15">
        <v>3</v>
      </c>
    </row>
    <row r="63139" spans="18:18" x14ac:dyDescent="0.25">
      <c r="R63139" s="15">
        <v>3</v>
      </c>
    </row>
    <row r="63140" spans="18:18" x14ac:dyDescent="0.25">
      <c r="R63140" s="15">
        <v>3</v>
      </c>
    </row>
    <row r="63141" spans="18:18" x14ac:dyDescent="0.25">
      <c r="R63141" s="15">
        <v>3</v>
      </c>
    </row>
    <row r="63142" spans="18:18" x14ac:dyDescent="0.25">
      <c r="R63142" s="15">
        <v>3</v>
      </c>
    </row>
    <row r="63143" spans="18:18" x14ac:dyDescent="0.25">
      <c r="R63143" s="15">
        <v>3</v>
      </c>
    </row>
    <row r="63144" spans="18:18" x14ac:dyDescent="0.25">
      <c r="R63144" s="15">
        <v>3</v>
      </c>
    </row>
    <row r="63145" spans="18:18" x14ac:dyDescent="0.25">
      <c r="R63145" s="15">
        <v>3</v>
      </c>
    </row>
    <row r="63146" spans="18:18" x14ac:dyDescent="0.25">
      <c r="R63146" s="15">
        <v>3</v>
      </c>
    </row>
    <row r="63147" spans="18:18" x14ac:dyDescent="0.25">
      <c r="R63147" s="15">
        <v>3</v>
      </c>
    </row>
    <row r="63148" spans="18:18" x14ac:dyDescent="0.25">
      <c r="R63148" s="15">
        <v>3</v>
      </c>
    </row>
    <row r="63149" spans="18:18" x14ac:dyDescent="0.25">
      <c r="R63149" s="15">
        <v>3</v>
      </c>
    </row>
    <row r="63150" spans="18:18" x14ac:dyDescent="0.25">
      <c r="R63150" s="15">
        <v>3</v>
      </c>
    </row>
    <row r="63151" spans="18:18" x14ac:dyDescent="0.25">
      <c r="R63151" s="15">
        <v>3</v>
      </c>
    </row>
    <row r="63152" spans="18:18" x14ac:dyDescent="0.25">
      <c r="R63152" s="15">
        <v>3</v>
      </c>
    </row>
    <row r="63153" spans="18:18" x14ac:dyDescent="0.25">
      <c r="R63153" s="15">
        <v>3</v>
      </c>
    </row>
    <row r="63154" spans="18:18" x14ac:dyDescent="0.25">
      <c r="R63154" s="15">
        <v>3</v>
      </c>
    </row>
    <row r="63155" spans="18:18" x14ac:dyDescent="0.25">
      <c r="R63155" s="15">
        <v>3</v>
      </c>
    </row>
    <row r="63156" spans="18:18" x14ac:dyDescent="0.25">
      <c r="R63156" s="15">
        <v>3</v>
      </c>
    </row>
    <row r="63157" spans="18:18" x14ac:dyDescent="0.25">
      <c r="R63157" s="15">
        <v>3</v>
      </c>
    </row>
    <row r="63158" spans="18:18" x14ac:dyDescent="0.25">
      <c r="R63158" s="15">
        <v>3</v>
      </c>
    </row>
    <row r="63159" spans="18:18" x14ac:dyDescent="0.25">
      <c r="R63159" s="15">
        <v>3</v>
      </c>
    </row>
    <row r="63160" spans="18:18" x14ac:dyDescent="0.25">
      <c r="R63160" s="15">
        <v>3</v>
      </c>
    </row>
    <row r="63161" spans="18:18" x14ac:dyDescent="0.25">
      <c r="R63161" s="15">
        <v>3</v>
      </c>
    </row>
    <row r="63162" spans="18:18" x14ac:dyDescent="0.25">
      <c r="R63162" s="15">
        <v>3</v>
      </c>
    </row>
    <row r="63163" spans="18:18" x14ac:dyDescent="0.25">
      <c r="R63163" s="15">
        <v>3</v>
      </c>
    </row>
    <row r="63164" spans="18:18" x14ac:dyDescent="0.25">
      <c r="R63164" s="15">
        <v>3</v>
      </c>
    </row>
    <row r="63165" spans="18:18" x14ac:dyDescent="0.25">
      <c r="R63165" s="15">
        <v>3</v>
      </c>
    </row>
    <row r="63166" spans="18:18" x14ac:dyDescent="0.25">
      <c r="R63166" s="15">
        <v>3</v>
      </c>
    </row>
    <row r="63167" spans="18:18" x14ac:dyDescent="0.25">
      <c r="R63167" s="15">
        <v>3</v>
      </c>
    </row>
    <row r="63168" spans="18:18" x14ac:dyDescent="0.25">
      <c r="R63168" s="15">
        <v>3</v>
      </c>
    </row>
    <row r="63169" spans="18:18" x14ac:dyDescent="0.25">
      <c r="R63169" s="15">
        <v>3</v>
      </c>
    </row>
    <row r="63170" spans="18:18" x14ac:dyDescent="0.25">
      <c r="R63170" s="15">
        <v>3</v>
      </c>
    </row>
    <row r="63171" spans="18:18" x14ac:dyDescent="0.25">
      <c r="R63171" s="15">
        <v>3</v>
      </c>
    </row>
    <row r="63172" spans="18:18" x14ac:dyDescent="0.25">
      <c r="R63172" s="15">
        <v>3</v>
      </c>
    </row>
    <row r="63173" spans="18:18" x14ac:dyDescent="0.25">
      <c r="R63173" s="15">
        <v>3</v>
      </c>
    </row>
    <row r="63174" spans="18:18" x14ac:dyDescent="0.25">
      <c r="R63174" s="15">
        <v>3</v>
      </c>
    </row>
    <row r="63175" spans="18:18" x14ac:dyDescent="0.25">
      <c r="R63175" s="15">
        <v>3</v>
      </c>
    </row>
    <row r="63176" spans="18:18" x14ac:dyDescent="0.25">
      <c r="R63176" s="15">
        <v>3</v>
      </c>
    </row>
    <row r="63177" spans="18:18" x14ac:dyDescent="0.25">
      <c r="R63177" s="15">
        <v>3</v>
      </c>
    </row>
    <row r="63178" spans="18:18" x14ac:dyDescent="0.25">
      <c r="R63178" s="15">
        <v>3</v>
      </c>
    </row>
    <row r="63179" spans="18:18" x14ac:dyDescent="0.25">
      <c r="R63179" s="15">
        <v>3</v>
      </c>
    </row>
    <row r="63180" spans="18:18" x14ac:dyDescent="0.25">
      <c r="R63180" s="15">
        <v>3</v>
      </c>
    </row>
    <row r="63181" spans="18:18" x14ac:dyDescent="0.25">
      <c r="R63181" s="15">
        <v>3</v>
      </c>
    </row>
    <row r="63182" spans="18:18" x14ac:dyDescent="0.25">
      <c r="R63182" s="15">
        <v>3</v>
      </c>
    </row>
    <row r="63183" spans="18:18" x14ac:dyDescent="0.25">
      <c r="R63183" s="15">
        <v>3</v>
      </c>
    </row>
    <row r="63184" spans="18:18" x14ac:dyDescent="0.25">
      <c r="R63184" s="15">
        <v>3</v>
      </c>
    </row>
    <row r="63185" spans="18:18" x14ac:dyDescent="0.25">
      <c r="R63185" s="15">
        <v>3</v>
      </c>
    </row>
    <row r="63186" spans="18:18" x14ac:dyDescent="0.25">
      <c r="R63186" s="15">
        <v>3</v>
      </c>
    </row>
    <row r="63187" spans="18:18" x14ac:dyDescent="0.25">
      <c r="R63187" s="15">
        <v>3</v>
      </c>
    </row>
    <row r="63188" spans="18:18" x14ac:dyDescent="0.25">
      <c r="R63188" s="15">
        <v>3</v>
      </c>
    </row>
    <row r="63189" spans="18:18" x14ac:dyDescent="0.25">
      <c r="R63189" s="15">
        <v>3</v>
      </c>
    </row>
    <row r="63190" spans="18:18" x14ac:dyDescent="0.25">
      <c r="R63190" s="15">
        <v>3</v>
      </c>
    </row>
    <row r="63191" spans="18:18" x14ac:dyDescent="0.25">
      <c r="R63191" s="15">
        <v>3</v>
      </c>
    </row>
    <row r="63192" spans="18:18" x14ac:dyDescent="0.25">
      <c r="R63192" s="15">
        <v>3</v>
      </c>
    </row>
    <row r="63193" spans="18:18" x14ac:dyDescent="0.25">
      <c r="R63193" s="15">
        <v>3</v>
      </c>
    </row>
    <row r="63194" spans="18:18" x14ac:dyDescent="0.25">
      <c r="R63194" s="15">
        <v>3</v>
      </c>
    </row>
    <row r="63195" spans="18:18" x14ac:dyDescent="0.25">
      <c r="R63195" s="15">
        <v>3</v>
      </c>
    </row>
    <row r="63196" spans="18:18" x14ac:dyDescent="0.25">
      <c r="R63196" s="15">
        <v>3</v>
      </c>
    </row>
    <row r="63197" spans="18:18" x14ac:dyDescent="0.25">
      <c r="R63197" s="15">
        <v>3</v>
      </c>
    </row>
    <row r="63198" spans="18:18" x14ac:dyDescent="0.25">
      <c r="R63198" s="15">
        <v>3</v>
      </c>
    </row>
    <row r="63199" spans="18:18" x14ac:dyDescent="0.25">
      <c r="R63199" s="15">
        <v>3</v>
      </c>
    </row>
    <row r="63200" spans="18:18" x14ac:dyDescent="0.25">
      <c r="R63200" s="15">
        <v>3</v>
      </c>
    </row>
    <row r="63201" spans="18:18" x14ac:dyDescent="0.25">
      <c r="R63201" s="15">
        <v>3</v>
      </c>
    </row>
    <row r="63202" spans="18:18" x14ac:dyDescent="0.25">
      <c r="R63202" s="15">
        <v>3</v>
      </c>
    </row>
    <row r="63203" spans="18:18" x14ac:dyDescent="0.25">
      <c r="R63203" s="15">
        <v>3</v>
      </c>
    </row>
    <row r="63204" spans="18:18" x14ac:dyDescent="0.25">
      <c r="R63204" s="15">
        <v>3</v>
      </c>
    </row>
    <row r="63205" spans="18:18" x14ac:dyDescent="0.25">
      <c r="R63205" s="15">
        <v>3</v>
      </c>
    </row>
    <row r="63206" spans="18:18" x14ac:dyDescent="0.25">
      <c r="R63206" s="15">
        <v>3</v>
      </c>
    </row>
    <row r="63207" spans="18:18" x14ac:dyDescent="0.25">
      <c r="R63207" s="15">
        <v>3</v>
      </c>
    </row>
    <row r="63208" spans="18:18" x14ac:dyDescent="0.25">
      <c r="R63208" s="15">
        <v>5</v>
      </c>
    </row>
    <row r="63209" spans="18:18" x14ac:dyDescent="0.25">
      <c r="R63209" s="15">
        <v>5</v>
      </c>
    </row>
    <row r="63210" spans="18:18" x14ac:dyDescent="0.25">
      <c r="R63210" s="15">
        <v>5</v>
      </c>
    </row>
    <row r="63211" spans="18:18" x14ac:dyDescent="0.25">
      <c r="R63211" s="15">
        <v>5</v>
      </c>
    </row>
    <row r="63212" spans="18:18" x14ac:dyDescent="0.25">
      <c r="R63212" s="15">
        <v>5</v>
      </c>
    </row>
    <row r="63213" spans="18:18" x14ac:dyDescent="0.25">
      <c r="R63213" s="15">
        <v>5</v>
      </c>
    </row>
    <row r="63214" spans="18:18" x14ac:dyDescent="0.25">
      <c r="R63214" s="15">
        <v>5</v>
      </c>
    </row>
    <row r="63215" spans="18:18" x14ac:dyDescent="0.25">
      <c r="R63215" s="15">
        <v>5</v>
      </c>
    </row>
    <row r="63216" spans="18:18" x14ac:dyDescent="0.25">
      <c r="R63216" s="15">
        <v>5</v>
      </c>
    </row>
    <row r="63217" spans="18:18" x14ac:dyDescent="0.25">
      <c r="R63217" s="15">
        <v>5</v>
      </c>
    </row>
    <row r="63218" spans="18:18" x14ac:dyDescent="0.25">
      <c r="R63218" s="15">
        <v>5</v>
      </c>
    </row>
    <row r="63219" spans="18:18" x14ac:dyDescent="0.25">
      <c r="R63219" s="15">
        <v>5</v>
      </c>
    </row>
    <row r="63220" spans="18:18" x14ac:dyDescent="0.25">
      <c r="R63220" s="15">
        <v>5</v>
      </c>
    </row>
    <row r="63221" spans="18:18" x14ac:dyDescent="0.25">
      <c r="R63221" s="15">
        <v>5</v>
      </c>
    </row>
    <row r="63222" spans="18:18" x14ac:dyDescent="0.25">
      <c r="R63222" s="15">
        <v>5</v>
      </c>
    </row>
    <row r="63223" spans="18:18" x14ac:dyDescent="0.25">
      <c r="R63223" s="15">
        <v>5</v>
      </c>
    </row>
    <row r="63224" spans="18:18" x14ac:dyDescent="0.25">
      <c r="R63224" s="15">
        <v>5</v>
      </c>
    </row>
    <row r="63225" spans="18:18" x14ac:dyDescent="0.25">
      <c r="R63225" s="15">
        <v>5</v>
      </c>
    </row>
    <row r="63226" spans="18:18" x14ac:dyDescent="0.25">
      <c r="R63226" s="15">
        <v>5</v>
      </c>
    </row>
    <row r="63227" spans="18:18" x14ac:dyDescent="0.25">
      <c r="R63227" s="15">
        <v>5</v>
      </c>
    </row>
    <row r="63228" spans="18:18" x14ac:dyDescent="0.25">
      <c r="R63228" s="15">
        <v>5</v>
      </c>
    </row>
    <row r="63229" spans="18:18" x14ac:dyDescent="0.25">
      <c r="R63229" s="15">
        <v>3</v>
      </c>
    </row>
    <row r="63230" spans="18:18" x14ac:dyDescent="0.25">
      <c r="R63230" s="15">
        <v>3</v>
      </c>
    </row>
    <row r="63231" spans="18:18" x14ac:dyDescent="0.25">
      <c r="R63231" s="15">
        <v>3</v>
      </c>
    </row>
    <row r="63232" spans="18:18" x14ac:dyDescent="0.25">
      <c r="R63232" s="15">
        <v>3</v>
      </c>
    </row>
    <row r="63233" spans="18:18" x14ac:dyDescent="0.25">
      <c r="R63233" s="15">
        <v>3</v>
      </c>
    </row>
    <row r="63234" spans="18:18" x14ac:dyDescent="0.25">
      <c r="R63234" s="15">
        <v>3</v>
      </c>
    </row>
    <row r="63235" spans="18:18" x14ac:dyDescent="0.25">
      <c r="R63235" s="15">
        <v>3</v>
      </c>
    </row>
    <row r="63236" spans="18:18" x14ac:dyDescent="0.25">
      <c r="R63236" s="15">
        <v>3</v>
      </c>
    </row>
    <row r="63237" spans="18:18" x14ac:dyDescent="0.25">
      <c r="R63237" s="15">
        <v>3</v>
      </c>
    </row>
    <row r="63238" spans="18:18" x14ac:dyDescent="0.25">
      <c r="R63238" s="15">
        <v>3</v>
      </c>
    </row>
    <row r="63239" spans="18:18" x14ac:dyDescent="0.25">
      <c r="R63239" s="15">
        <v>3</v>
      </c>
    </row>
    <row r="63240" spans="18:18" x14ac:dyDescent="0.25">
      <c r="R63240" s="15">
        <v>3</v>
      </c>
    </row>
    <row r="63241" spans="18:18" x14ac:dyDescent="0.25">
      <c r="R63241" s="15">
        <v>3</v>
      </c>
    </row>
    <row r="63242" spans="18:18" x14ac:dyDescent="0.25">
      <c r="R63242" s="15">
        <v>3</v>
      </c>
    </row>
    <row r="63243" spans="18:18" x14ac:dyDescent="0.25">
      <c r="R63243" s="15">
        <v>3</v>
      </c>
    </row>
    <row r="63244" spans="18:18" x14ac:dyDescent="0.25">
      <c r="R63244" s="15">
        <v>3</v>
      </c>
    </row>
    <row r="63245" spans="18:18" x14ac:dyDescent="0.25">
      <c r="R63245" s="15">
        <v>3</v>
      </c>
    </row>
    <row r="63246" spans="18:18" x14ac:dyDescent="0.25">
      <c r="R63246" s="15">
        <v>3</v>
      </c>
    </row>
    <row r="63247" spans="18:18" x14ac:dyDescent="0.25">
      <c r="R63247" s="15">
        <v>3</v>
      </c>
    </row>
    <row r="63248" spans="18:18" x14ac:dyDescent="0.25">
      <c r="R63248" s="15">
        <v>3</v>
      </c>
    </row>
    <row r="63249" spans="18:18" x14ac:dyDescent="0.25">
      <c r="R63249" s="15">
        <v>3</v>
      </c>
    </row>
    <row r="63250" spans="18:18" x14ac:dyDescent="0.25">
      <c r="R63250" s="15">
        <v>3</v>
      </c>
    </row>
    <row r="63251" spans="18:18" x14ac:dyDescent="0.25">
      <c r="R63251" s="15">
        <v>3</v>
      </c>
    </row>
    <row r="63252" spans="18:18" x14ac:dyDescent="0.25">
      <c r="R63252" s="15">
        <v>3</v>
      </c>
    </row>
    <row r="63253" spans="18:18" x14ac:dyDescent="0.25">
      <c r="R63253" s="15">
        <v>3</v>
      </c>
    </row>
    <row r="63254" spans="18:18" x14ac:dyDescent="0.25">
      <c r="R63254" s="15">
        <v>3</v>
      </c>
    </row>
    <row r="63255" spans="18:18" x14ac:dyDescent="0.25">
      <c r="R63255" s="15">
        <v>3</v>
      </c>
    </row>
    <row r="63256" spans="18:18" x14ac:dyDescent="0.25">
      <c r="R63256" s="15">
        <v>3</v>
      </c>
    </row>
    <row r="63257" spans="18:18" x14ac:dyDescent="0.25">
      <c r="R63257" s="15">
        <v>3</v>
      </c>
    </row>
    <row r="63258" spans="18:18" x14ac:dyDescent="0.25">
      <c r="R63258" s="15">
        <v>3</v>
      </c>
    </row>
    <row r="63259" spans="18:18" x14ac:dyDescent="0.25">
      <c r="R63259" s="15">
        <v>3</v>
      </c>
    </row>
    <row r="63260" spans="18:18" x14ac:dyDescent="0.25">
      <c r="R63260" s="15">
        <v>3</v>
      </c>
    </row>
    <row r="63261" spans="18:18" x14ac:dyDescent="0.25">
      <c r="R63261" s="15">
        <v>3</v>
      </c>
    </row>
    <row r="63262" spans="18:18" x14ac:dyDescent="0.25">
      <c r="R63262" s="15">
        <v>3</v>
      </c>
    </row>
    <row r="63263" spans="18:18" x14ac:dyDescent="0.25">
      <c r="R63263" s="15">
        <v>3</v>
      </c>
    </row>
    <row r="63264" spans="18:18" x14ac:dyDescent="0.25">
      <c r="R63264" s="15">
        <v>3</v>
      </c>
    </row>
    <row r="63265" spans="18:18" x14ac:dyDescent="0.25">
      <c r="R63265" s="15">
        <v>3</v>
      </c>
    </row>
    <row r="63266" spans="18:18" x14ac:dyDescent="0.25">
      <c r="R63266" s="15">
        <v>3</v>
      </c>
    </row>
    <row r="63267" spans="18:18" x14ac:dyDescent="0.25">
      <c r="R63267" s="15">
        <v>3</v>
      </c>
    </row>
    <row r="63268" spans="18:18" x14ac:dyDescent="0.25">
      <c r="R63268" s="15">
        <v>3</v>
      </c>
    </row>
    <row r="63269" spans="18:18" x14ac:dyDescent="0.25">
      <c r="R63269" s="15">
        <v>3</v>
      </c>
    </row>
    <row r="63270" spans="18:18" x14ac:dyDescent="0.25">
      <c r="R63270" s="15">
        <v>3</v>
      </c>
    </row>
    <row r="63271" spans="18:18" x14ac:dyDescent="0.25">
      <c r="R63271" s="15">
        <v>3</v>
      </c>
    </row>
    <row r="63272" spans="18:18" x14ac:dyDescent="0.25">
      <c r="R63272" s="15">
        <v>3</v>
      </c>
    </row>
    <row r="63273" spans="18:18" x14ac:dyDescent="0.25">
      <c r="R63273" s="15">
        <v>3</v>
      </c>
    </row>
    <row r="63274" spans="18:18" x14ac:dyDescent="0.25">
      <c r="R63274" s="15">
        <v>3</v>
      </c>
    </row>
    <row r="63275" spans="18:18" x14ac:dyDescent="0.25">
      <c r="R63275" s="15">
        <v>3</v>
      </c>
    </row>
    <row r="63276" spans="18:18" x14ac:dyDescent="0.25">
      <c r="R63276" s="15">
        <v>3</v>
      </c>
    </row>
    <row r="63277" spans="18:18" x14ac:dyDescent="0.25">
      <c r="R63277" s="15">
        <v>3</v>
      </c>
    </row>
    <row r="63278" spans="18:18" x14ac:dyDescent="0.25">
      <c r="R63278" s="15">
        <v>3</v>
      </c>
    </row>
    <row r="63279" spans="18:18" x14ac:dyDescent="0.25">
      <c r="R63279" s="15">
        <v>3</v>
      </c>
    </row>
    <row r="63280" spans="18:18" x14ac:dyDescent="0.25">
      <c r="R63280" s="15">
        <v>3</v>
      </c>
    </row>
    <row r="63281" spans="18:18" x14ac:dyDescent="0.25">
      <c r="R63281" s="15">
        <v>3</v>
      </c>
    </row>
    <row r="63282" spans="18:18" x14ac:dyDescent="0.25">
      <c r="R63282" s="15">
        <v>3</v>
      </c>
    </row>
    <row r="63283" spans="18:18" x14ac:dyDescent="0.25">
      <c r="R63283" s="15">
        <v>3</v>
      </c>
    </row>
    <row r="63284" spans="18:18" x14ac:dyDescent="0.25">
      <c r="R63284" s="15">
        <v>3</v>
      </c>
    </row>
    <row r="63285" spans="18:18" x14ac:dyDescent="0.25">
      <c r="R63285" s="15">
        <v>3</v>
      </c>
    </row>
    <row r="63286" spans="18:18" x14ac:dyDescent="0.25">
      <c r="R63286" s="15">
        <v>3</v>
      </c>
    </row>
    <row r="63287" spans="18:18" x14ac:dyDescent="0.25">
      <c r="R63287" s="15">
        <v>3</v>
      </c>
    </row>
    <row r="63288" spans="18:18" x14ac:dyDescent="0.25">
      <c r="R63288" s="15">
        <v>3</v>
      </c>
    </row>
    <row r="63289" spans="18:18" x14ac:dyDescent="0.25">
      <c r="R63289" s="15">
        <v>3</v>
      </c>
    </row>
    <row r="63290" spans="18:18" x14ac:dyDescent="0.25">
      <c r="R63290" s="15">
        <v>3</v>
      </c>
    </row>
    <row r="63291" spans="18:18" x14ac:dyDescent="0.25">
      <c r="R63291" s="15">
        <v>3</v>
      </c>
    </row>
    <row r="63292" spans="18:18" x14ac:dyDescent="0.25">
      <c r="R63292" s="15">
        <v>3</v>
      </c>
    </row>
    <row r="63293" spans="18:18" x14ac:dyDescent="0.25">
      <c r="R63293" s="15">
        <v>3</v>
      </c>
    </row>
    <row r="63294" spans="18:18" x14ac:dyDescent="0.25">
      <c r="R63294" s="15">
        <v>3</v>
      </c>
    </row>
    <row r="63295" spans="18:18" x14ac:dyDescent="0.25">
      <c r="R63295" s="15">
        <v>3</v>
      </c>
    </row>
    <row r="63296" spans="18:18" x14ac:dyDescent="0.25">
      <c r="R63296" s="15">
        <v>3</v>
      </c>
    </row>
    <row r="63297" spans="18:18" x14ac:dyDescent="0.25">
      <c r="R63297" s="15">
        <v>3</v>
      </c>
    </row>
    <row r="63298" spans="18:18" x14ac:dyDescent="0.25">
      <c r="R63298" s="15">
        <v>3</v>
      </c>
    </row>
    <row r="63299" spans="18:18" x14ac:dyDescent="0.25">
      <c r="R63299" s="15">
        <v>3</v>
      </c>
    </row>
    <row r="63300" spans="18:18" x14ac:dyDescent="0.25">
      <c r="R63300" s="15">
        <v>3</v>
      </c>
    </row>
    <row r="63301" spans="18:18" x14ac:dyDescent="0.25">
      <c r="R63301" s="15">
        <v>3</v>
      </c>
    </row>
    <row r="63302" spans="18:18" x14ac:dyDescent="0.25">
      <c r="R63302" s="15">
        <v>3</v>
      </c>
    </row>
    <row r="63303" spans="18:18" x14ac:dyDescent="0.25">
      <c r="R63303" s="15">
        <v>3</v>
      </c>
    </row>
    <row r="63304" spans="18:18" x14ac:dyDescent="0.25">
      <c r="R63304" s="15">
        <v>3</v>
      </c>
    </row>
    <row r="63305" spans="18:18" x14ac:dyDescent="0.25">
      <c r="R63305" s="15">
        <v>3</v>
      </c>
    </row>
    <row r="63306" spans="18:18" x14ac:dyDescent="0.25">
      <c r="R63306" s="15">
        <v>3</v>
      </c>
    </row>
    <row r="63307" spans="18:18" x14ac:dyDescent="0.25">
      <c r="R63307" s="15">
        <v>3</v>
      </c>
    </row>
    <row r="63308" spans="18:18" x14ac:dyDescent="0.25">
      <c r="R63308" s="15">
        <v>3</v>
      </c>
    </row>
    <row r="63309" spans="18:18" x14ac:dyDescent="0.25">
      <c r="R63309" s="15">
        <v>3</v>
      </c>
    </row>
    <row r="63310" spans="18:18" x14ac:dyDescent="0.25">
      <c r="R63310" s="15">
        <v>3</v>
      </c>
    </row>
    <row r="63311" spans="18:18" x14ac:dyDescent="0.25">
      <c r="R63311" s="15">
        <v>3</v>
      </c>
    </row>
    <row r="63312" spans="18:18" x14ac:dyDescent="0.25">
      <c r="R63312" s="15">
        <v>3</v>
      </c>
    </row>
    <row r="63313" spans="18:18" x14ac:dyDescent="0.25">
      <c r="R63313" s="15">
        <v>3</v>
      </c>
    </row>
    <row r="63314" spans="18:18" x14ac:dyDescent="0.25">
      <c r="R63314" s="15">
        <v>3</v>
      </c>
    </row>
    <row r="63315" spans="18:18" x14ac:dyDescent="0.25">
      <c r="R63315" s="15">
        <v>3</v>
      </c>
    </row>
    <row r="63316" spans="18:18" x14ac:dyDescent="0.25">
      <c r="R63316" s="15">
        <v>3</v>
      </c>
    </row>
    <row r="63317" spans="18:18" x14ac:dyDescent="0.25">
      <c r="R63317" s="15">
        <v>3</v>
      </c>
    </row>
    <row r="63318" spans="18:18" x14ac:dyDescent="0.25">
      <c r="R63318" s="15">
        <v>3</v>
      </c>
    </row>
    <row r="63319" spans="18:18" x14ac:dyDescent="0.25">
      <c r="R63319" s="15">
        <v>3</v>
      </c>
    </row>
    <row r="63320" spans="18:18" x14ac:dyDescent="0.25">
      <c r="R63320" s="15">
        <v>3</v>
      </c>
    </row>
    <row r="63321" spans="18:18" x14ac:dyDescent="0.25">
      <c r="R63321" s="15">
        <v>3</v>
      </c>
    </row>
    <row r="63322" spans="18:18" x14ac:dyDescent="0.25">
      <c r="R63322" s="15">
        <v>2</v>
      </c>
    </row>
    <row r="63323" spans="18:18" x14ac:dyDescent="0.25">
      <c r="R63323" s="15">
        <v>2</v>
      </c>
    </row>
    <row r="63324" spans="18:18" x14ac:dyDescent="0.25">
      <c r="R63324" s="15">
        <v>2</v>
      </c>
    </row>
    <row r="63325" spans="18:18" x14ac:dyDescent="0.25">
      <c r="R63325" s="15">
        <v>3</v>
      </c>
    </row>
    <row r="63326" spans="18:18" x14ac:dyDescent="0.25">
      <c r="R63326" s="15">
        <v>3</v>
      </c>
    </row>
    <row r="63327" spans="18:18" x14ac:dyDescent="0.25">
      <c r="R63327" s="15">
        <v>3</v>
      </c>
    </row>
    <row r="63328" spans="18:18" x14ac:dyDescent="0.25">
      <c r="R63328" s="15">
        <v>3</v>
      </c>
    </row>
    <row r="63329" spans="18:18" x14ac:dyDescent="0.25">
      <c r="R63329" s="15">
        <v>3</v>
      </c>
    </row>
    <row r="63330" spans="18:18" x14ac:dyDescent="0.25">
      <c r="R63330" s="15">
        <v>3</v>
      </c>
    </row>
    <row r="63331" spans="18:18" x14ac:dyDescent="0.25">
      <c r="R63331" s="15">
        <v>3</v>
      </c>
    </row>
    <row r="63332" spans="18:18" x14ac:dyDescent="0.25">
      <c r="R63332" s="15">
        <v>3</v>
      </c>
    </row>
    <row r="63333" spans="18:18" x14ac:dyDescent="0.25">
      <c r="R63333" s="15">
        <v>3</v>
      </c>
    </row>
    <row r="63334" spans="18:18" x14ac:dyDescent="0.25">
      <c r="R63334" s="15">
        <v>4</v>
      </c>
    </row>
    <row r="63335" spans="18:18" x14ac:dyDescent="0.25">
      <c r="R63335" s="15">
        <v>4</v>
      </c>
    </row>
    <row r="63336" spans="18:18" x14ac:dyDescent="0.25">
      <c r="R63336" s="15">
        <v>4</v>
      </c>
    </row>
    <row r="63337" spans="18:18" x14ac:dyDescent="0.25">
      <c r="R63337" s="15">
        <v>4</v>
      </c>
    </row>
    <row r="63338" spans="18:18" x14ac:dyDescent="0.25">
      <c r="R63338" s="15">
        <v>4</v>
      </c>
    </row>
    <row r="63339" spans="18:18" x14ac:dyDescent="0.25">
      <c r="R63339" s="15">
        <v>4</v>
      </c>
    </row>
    <row r="63340" spans="18:18" x14ac:dyDescent="0.25">
      <c r="R63340" s="15">
        <v>4</v>
      </c>
    </row>
    <row r="63341" spans="18:18" x14ac:dyDescent="0.25">
      <c r="R63341" s="15">
        <v>4</v>
      </c>
    </row>
    <row r="63342" spans="18:18" x14ac:dyDescent="0.25">
      <c r="R63342" s="15">
        <v>4</v>
      </c>
    </row>
    <row r="63343" spans="18:18" x14ac:dyDescent="0.25">
      <c r="R63343" s="15">
        <v>5</v>
      </c>
    </row>
    <row r="63344" spans="18:18" x14ac:dyDescent="0.25">
      <c r="R63344" s="15">
        <v>5</v>
      </c>
    </row>
    <row r="63345" spans="18:18" x14ac:dyDescent="0.25">
      <c r="R63345" s="15">
        <v>5</v>
      </c>
    </row>
    <row r="63346" spans="18:18" x14ac:dyDescent="0.25">
      <c r="R63346" s="15">
        <v>5</v>
      </c>
    </row>
    <row r="63347" spans="18:18" x14ac:dyDescent="0.25">
      <c r="R63347" s="15">
        <v>5</v>
      </c>
    </row>
    <row r="63348" spans="18:18" x14ac:dyDescent="0.25">
      <c r="R63348" s="15">
        <v>5</v>
      </c>
    </row>
    <row r="63349" spans="18:18" x14ac:dyDescent="0.25">
      <c r="R63349" s="15">
        <v>4</v>
      </c>
    </row>
    <row r="63350" spans="18:18" x14ac:dyDescent="0.25">
      <c r="R63350" s="15">
        <v>4</v>
      </c>
    </row>
    <row r="63351" spans="18:18" x14ac:dyDescent="0.25">
      <c r="R63351" s="15">
        <v>4</v>
      </c>
    </row>
    <row r="63352" spans="18:18" x14ac:dyDescent="0.25">
      <c r="R63352" s="15">
        <v>4</v>
      </c>
    </row>
    <row r="63353" spans="18:18" x14ac:dyDescent="0.25">
      <c r="R63353" s="15">
        <v>4</v>
      </c>
    </row>
    <row r="63354" spans="18:18" x14ac:dyDescent="0.25">
      <c r="R63354" s="15">
        <v>4</v>
      </c>
    </row>
    <row r="63355" spans="18:18" x14ac:dyDescent="0.25">
      <c r="R63355" s="15">
        <v>4</v>
      </c>
    </row>
    <row r="63356" spans="18:18" x14ac:dyDescent="0.25">
      <c r="R63356" s="15">
        <v>4</v>
      </c>
    </row>
    <row r="63357" spans="18:18" x14ac:dyDescent="0.25">
      <c r="R63357" s="15">
        <v>4</v>
      </c>
    </row>
    <row r="63358" spans="18:18" x14ac:dyDescent="0.25">
      <c r="R63358" s="15">
        <v>4</v>
      </c>
    </row>
    <row r="63359" spans="18:18" x14ac:dyDescent="0.25">
      <c r="R63359" s="15">
        <v>4</v>
      </c>
    </row>
    <row r="63360" spans="18:18" x14ac:dyDescent="0.25">
      <c r="R63360" s="15">
        <v>4</v>
      </c>
    </row>
    <row r="63361" spans="18:18" x14ac:dyDescent="0.25">
      <c r="R63361" s="15">
        <v>4</v>
      </c>
    </row>
    <row r="63362" spans="18:18" x14ac:dyDescent="0.25">
      <c r="R63362" s="15">
        <v>4</v>
      </c>
    </row>
    <row r="63363" spans="18:18" x14ac:dyDescent="0.25">
      <c r="R63363" s="15">
        <v>4</v>
      </c>
    </row>
    <row r="63364" spans="18:18" x14ac:dyDescent="0.25">
      <c r="R63364" s="15">
        <v>4</v>
      </c>
    </row>
    <row r="63365" spans="18:18" x14ac:dyDescent="0.25">
      <c r="R63365" s="15">
        <v>4</v>
      </c>
    </row>
    <row r="63366" spans="18:18" x14ac:dyDescent="0.25">
      <c r="R63366" s="15">
        <v>4</v>
      </c>
    </row>
    <row r="63367" spans="18:18" x14ac:dyDescent="0.25">
      <c r="R63367" s="15">
        <v>4</v>
      </c>
    </row>
    <row r="63368" spans="18:18" x14ac:dyDescent="0.25">
      <c r="R63368" s="15">
        <v>4</v>
      </c>
    </row>
    <row r="63369" spans="18:18" x14ac:dyDescent="0.25">
      <c r="R63369" s="15">
        <v>4</v>
      </c>
    </row>
    <row r="63370" spans="18:18" x14ac:dyDescent="0.25">
      <c r="R63370" s="15">
        <v>4</v>
      </c>
    </row>
    <row r="63371" spans="18:18" x14ac:dyDescent="0.25">
      <c r="R63371" s="15">
        <v>4</v>
      </c>
    </row>
    <row r="63372" spans="18:18" x14ac:dyDescent="0.25">
      <c r="R63372" s="15">
        <v>3</v>
      </c>
    </row>
    <row r="63373" spans="18:18" x14ac:dyDescent="0.25">
      <c r="R63373" s="15">
        <v>3</v>
      </c>
    </row>
    <row r="63374" spans="18:18" x14ac:dyDescent="0.25">
      <c r="R63374" s="15">
        <v>3</v>
      </c>
    </row>
    <row r="63375" spans="18:18" x14ac:dyDescent="0.25">
      <c r="R63375" s="15">
        <v>3</v>
      </c>
    </row>
    <row r="63376" spans="18:18" x14ac:dyDescent="0.25">
      <c r="R63376" s="15">
        <v>3</v>
      </c>
    </row>
    <row r="63377" spans="18:18" x14ac:dyDescent="0.25">
      <c r="R63377" s="15">
        <v>3</v>
      </c>
    </row>
    <row r="63378" spans="18:18" x14ac:dyDescent="0.25">
      <c r="R63378" s="15">
        <v>3</v>
      </c>
    </row>
    <row r="63379" spans="18:18" x14ac:dyDescent="0.25">
      <c r="R63379" s="15">
        <v>4</v>
      </c>
    </row>
    <row r="63380" spans="18:18" x14ac:dyDescent="0.25">
      <c r="R63380" s="15">
        <v>4</v>
      </c>
    </row>
    <row r="63381" spans="18:18" x14ac:dyDescent="0.25">
      <c r="R63381" s="15">
        <v>4</v>
      </c>
    </row>
    <row r="63382" spans="18:18" x14ac:dyDescent="0.25">
      <c r="R63382" s="15">
        <v>6</v>
      </c>
    </row>
    <row r="63383" spans="18:18" x14ac:dyDescent="0.25">
      <c r="R63383" s="15">
        <v>6</v>
      </c>
    </row>
    <row r="63384" spans="18:18" x14ac:dyDescent="0.25">
      <c r="R63384" s="15">
        <v>6</v>
      </c>
    </row>
    <row r="63385" spans="18:18" x14ac:dyDescent="0.25">
      <c r="R63385" s="15">
        <v>6</v>
      </c>
    </row>
    <row r="63386" spans="18:18" x14ac:dyDescent="0.25">
      <c r="R63386" s="15">
        <v>6</v>
      </c>
    </row>
    <row r="63387" spans="18:18" x14ac:dyDescent="0.25">
      <c r="R63387" s="15">
        <v>6</v>
      </c>
    </row>
    <row r="63388" spans="18:18" x14ac:dyDescent="0.25">
      <c r="R63388" s="15">
        <v>6</v>
      </c>
    </row>
    <row r="63389" spans="18:18" x14ac:dyDescent="0.25">
      <c r="R63389" s="15">
        <v>6</v>
      </c>
    </row>
    <row r="63390" spans="18:18" x14ac:dyDescent="0.25">
      <c r="R63390" s="15">
        <v>6</v>
      </c>
    </row>
    <row r="63391" spans="18:18" x14ac:dyDescent="0.25">
      <c r="R63391" s="15">
        <v>6</v>
      </c>
    </row>
    <row r="63392" spans="18:18" x14ac:dyDescent="0.25">
      <c r="R63392" s="15">
        <v>6</v>
      </c>
    </row>
    <row r="63393" spans="18:18" x14ac:dyDescent="0.25">
      <c r="R63393" s="15">
        <v>6</v>
      </c>
    </row>
    <row r="63394" spans="18:18" x14ac:dyDescent="0.25">
      <c r="R63394" s="15">
        <v>6</v>
      </c>
    </row>
    <row r="63395" spans="18:18" x14ac:dyDescent="0.25">
      <c r="R63395" s="15">
        <v>6</v>
      </c>
    </row>
    <row r="63396" spans="18:18" x14ac:dyDescent="0.25">
      <c r="R63396" s="15">
        <v>6</v>
      </c>
    </row>
    <row r="63397" spans="18:18" x14ac:dyDescent="0.25">
      <c r="R63397" s="15">
        <v>6</v>
      </c>
    </row>
    <row r="63398" spans="18:18" x14ac:dyDescent="0.25">
      <c r="R63398" s="15">
        <v>6</v>
      </c>
    </row>
    <row r="63399" spans="18:18" x14ac:dyDescent="0.25">
      <c r="R63399" s="15">
        <v>6</v>
      </c>
    </row>
    <row r="63400" spans="18:18" x14ac:dyDescent="0.25">
      <c r="R63400" s="15">
        <v>6</v>
      </c>
    </row>
    <row r="63401" spans="18:18" x14ac:dyDescent="0.25">
      <c r="R63401" s="15">
        <v>6</v>
      </c>
    </row>
    <row r="63402" spans="18:18" x14ac:dyDescent="0.25">
      <c r="R63402" s="15">
        <v>6</v>
      </c>
    </row>
    <row r="63403" spans="18:18" x14ac:dyDescent="0.25">
      <c r="R63403" s="15">
        <v>6</v>
      </c>
    </row>
    <row r="63404" spans="18:18" x14ac:dyDescent="0.25">
      <c r="R63404" s="15">
        <v>5</v>
      </c>
    </row>
    <row r="63405" spans="18:18" x14ac:dyDescent="0.25">
      <c r="R63405" s="15">
        <v>5</v>
      </c>
    </row>
    <row r="63406" spans="18:18" x14ac:dyDescent="0.25">
      <c r="R63406" s="15">
        <v>5</v>
      </c>
    </row>
    <row r="63407" spans="18:18" x14ac:dyDescent="0.25">
      <c r="R63407" s="15">
        <v>5</v>
      </c>
    </row>
    <row r="63408" spans="18:18" x14ac:dyDescent="0.25">
      <c r="R63408" s="15">
        <v>5</v>
      </c>
    </row>
    <row r="63409" spans="18:18" x14ac:dyDescent="0.25">
      <c r="R63409" s="15">
        <v>5</v>
      </c>
    </row>
    <row r="63410" spans="18:18" x14ac:dyDescent="0.25">
      <c r="R63410" s="15">
        <v>5</v>
      </c>
    </row>
    <row r="63411" spans="18:18" x14ac:dyDescent="0.25">
      <c r="R63411" s="15">
        <v>5</v>
      </c>
    </row>
    <row r="63412" spans="18:18" x14ac:dyDescent="0.25">
      <c r="R63412" s="15">
        <v>5</v>
      </c>
    </row>
    <row r="63413" spans="18:18" x14ac:dyDescent="0.25">
      <c r="R63413" s="15">
        <v>5</v>
      </c>
    </row>
    <row r="63414" spans="18:18" x14ac:dyDescent="0.25">
      <c r="R63414" s="15">
        <v>5</v>
      </c>
    </row>
    <row r="63415" spans="18:18" x14ac:dyDescent="0.25">
      <c r="R63415" s="15">
        <v>5</v>
      </c>
    </row>
    <row r="63416" spans="18:18" x14ac:dyDescent="0.25">
      <c r="R63416" s="15">
        <v>5</v>
      </c>
    </row>
    <row r="63417" spans="18:18" x14ac:dyDescent="0.25">
      <c r="R63417" s="15">
        <v>5</v>
      </c>
    </row>
    <row r="63418" spans="18:18" x14ac:dyDescent="0.25">
      <c r="R63418" s="15">
        <v>5</v>
      </c>
    </row>
    <row r="63419" spans="18:18" x14ac:dyDescent="0.25">
      <c r="R63419" s="15">
        <v>6</v>
      </c>
    </row>
    <row r="63420" spans="18:18" x14ac:dyDescent="0.25">
      <c r="R63420" s="15">
        <v>6</v>
      </c>
    </row>
    <row r="63421" spans="18:18" x14ac:dyDescent="0.25">
      <c r="R63421" s="15">
        <v>6</v>
      </c>
    </row>
    <row r="63422" spans="18:18" x14ac:dyDescent="0.25">
      <c r="R63422" s="15">
        <v>6</v>
      </c>
    </row>
    <row r="63423" spans="18:18" x14ac:dyDescent="0.25">
      <c r="R63423" s="15">
        <v>6</v>
      </c>
    </row>
    <row r="63424" spans="18:18" x14ac:dyDescent="0.25">
      <c r="R63424" s="15">
        <v>6</v>
      </c>
    </row>
    <row r="63425" spans="18:18" x14ac:dyDescent="0.25">
      <c r="R63425" s="15">
        <v>6</v>
      </c>
    </row>
    <row r="63426" spans="18:18" x14ac:dyDescent="0.25">
      <c r="R63426" s="15">
        <v>6</v>
      </c>
    </row>
    <row r="63427" spans="18:18" x14ac:dyDescent="0.25">
      <c r="R63427" s="15">
        <v>6</v>
      </c>
    </row>
    <row r="63428" spans="18:18" x14ac:dyDescent="0.25">
      <c r="R63428" s="15">
        <v>6</v>
      </c>
    </row>
    <row r="63429" spans="18:18" x14ac:dyDescent="0.25">
      <c r="R63429" s="15">
        <v>6</v>
      </c>
    </row>
    <row r="63430" spans="18:18" x14ac:dyDescent="0.25">
      <c r="R63430" s="15">
        <v>6</v>
      </c>
    </row>
    <row r="63431" spans="18:18" x14ac:dyDescent="0.25">
      <c r="R63431" s="15">
        <v>6</v>
      </c>
    </row>
    <row r="63432" spans="18:18" x14ac:dyDescent="0.25">
      <c r="R63432" s="15">
        <v>6</v>
      </c>
    </row>
    <row r="63433" spans="18:18" x14ac:dyDescent="0.25">
      <c r="R63433" s="15">
        <v>6</v>
      </c>
    </row>
    <row r="63434" spans="18:18" x14ac:dyDescent="0.25">
      <c r="R63434" s="15">
        <v>6</v>
      </c>
    </row>
    <row r="63435" spans="18:18" x14ac:dyDescent="0.25">
      <c r="R63435" s="15">
        <v>6</v>
      </c>
    </row>
    <row r="63436" spans="18:18" x14ac:dyDescent="0.25">
      <c r="R63436" s="15">
        <v>6</v>
      </c>
    </row>
    <row r="63437" spans="18:18" x14ac:dyDescent="0.25">
      <c r="R63437" s="15">
        <v>6</v>
      </c>
    </row>
    <row r="63438" spans="18:18" x14ac:dyDescent="0.25">
      <c r="R63438" s="15">
        <v>6</v>
      </c>
    </row>
    <row r="63439" spans="18:18" x14ac:dyDescent="0.25">
      <c r="R63439" s="15">
        <v>6</v>
      </c>
    </row>
    <row r="63440" spans="18:18" x14ac:dyDescent="0.25">
      <c r="R63440" s="15">
        <v>6</v>
      </c>
    </row>
    <row r="63441" spans="18:18" x14ac:dyDescent="0.25">
      <c r="R63441" s="15">
        <v>4</v>
      </c>
    </row>
    <row r="63442" spans="18:18" x14ac:dyDescent="0.25">
      <c r="R63442" s="15">
        <v>4</v>
      </c>
    </row>
    <row r="63443" spans="18:18" x14ac:dyDescent="0.25">
      <c r="R63443" s="15">
        <v>4</v>
      </c>
    </row>
    <row r="63444" spans="18:18" x14ac:dyDescent="0.25">
      <c r="R63444" s="15">
        <v>4</v>
      </c>
    </row>
    <row r="63445" spans="18:18" x14ac:dyDescent="0.25">
      <c r="R63445" s="15">
        <v>4</v>
      </c>
    </row>
    <row r="63446" spans="18:18" x14ac:dyDescent="0.25">
      <c r="R63446" s="15">
        <v>4</v>
      </c>
    </row>
    <row r="63447" spans="18:18" x14ac:dyDescent="0.25">
      <c r="R63447" s="15">
        <v>4</v>
      </c>
    </row>
    <row r="63448" spans="18:18" x14ac:dyDescent="0.25">
      <c r="R63448" s="15">
        <v>4</v>
      </c>
    </row>
    <row r="63449" spans="18:18" x14ac:dyDescent="0.25">
      <c r="R63449" s="15">
        <v>4</v>
      </c>
    </row>
    <row r="63450" spans="18:18" x14ac:dyDescent="0.25">
      <c r="R63450" s="15">
        <v>4</v>
      </c>
    </row>
    <row r="63451" spans="18:18" x14ac:dyDescent="0.25">
      <c r="R63451" s="15">
        <v>4</v>
      </c>
    </row>
    <row r="63452" spans="18:18" x14ac:dyDescent="0.25">
      <c r="R63452" s="15">
        <v>4</v>
      </c>
    </row>
    <row r="63453" spans="18:18" x14ac:dyDescent="0.25">
      <c r="R63453" s="15">
        <v>4</v>
      </c>
    </row>
    <row r="63454" spans="18:18" x14ac:dyDescent="0.25">
      <c r="R63454" s="15">
        <v>4</v>
      </c>
    </row>
    <row r="63455" spans="18:18" x14ac:dyDescent="0.25">
      <c r="R63455" s="15">
        <v>4</v>
      </c>
    </row>
    <row r="63456" spans="18:18" x14ac:dyDescent="0.25">
      <c r="R63456" s="15">
        <v>4</v>
      </c>
    </row>
    <row r="63457" spans="18:18" x14ac:dyDescent="0.25">
      <c r="R63457" s="15">
        <v>4</v>
      </c>
    </row>
    <row r="63458" spans="18:18" x14ac:dyDescent="0.25">
      <c r="R63458" s="15">
        <v>4</v>
      </c>
    </row>
    <row r="63459" spans="18:18" x14ac:dyDescent="0.25">
      <c r="R63459" s="15">
        <v>4</v>
      </c>
    </row>
    <row r="63460" spans="18:18" x14ac:dyDescent="0.25">
      <c r="R63460" s="15">
        <v>4</v>
      </c>
    </row>
    <row r="63461" spans="18:18" x14ac:dyDescent="0.25">
      <c r="R63461" s="15">
        <v>4</v>
      </c>
    </row>
    <row r="63462" spans="18:18" x14ac:dyDescent="0.25">
      <c r="R63462" s="15">
        <v>4</v>
      </c>
    </row>
    <row r="63463" spans="18:18" x14ac:dyDescent="0.25">
      <c r="R63463" s="15">
        <v>4</v>
      </c>
    </row>
    <row r="63464" spans="18:18" x14ac:dyDescent="0.25">
      <c r="R63464" s="15">
        <v>4</v>
      </c>
    </row>
    <row r="63465" spans="18:18" x14ac:dyDescent="0.25">
      <c r="R63465" s="15">
        <v>4</v>
      </c>
    </row>
    <row r="63466" spans="18:18" x14ac:dyDescent="0.25">
      <c r="R63466" s="15">
        <v>4</v>
      </c>
    </row>
    <row r="63467" spans="18:18" x14ac:dyDescent="0.25">
      <c r="R63467" s="15">
        <v>4</v>
      </c>
    </row>
    <row r="63468" spans="18:18" x14ac:dyDescent="0.25">
      <c r="R63468" s="15">
        <v>4</v>
      </c>
    </row>
    <row r="63469" spans="18:18" x14ac:dyDescent="0.25">
      <c r="R63469" s="15">
        <v>4</v>
      </c>
    </row>
    <row r="63470" spans="18:18" x14ac:dyDescent="0.25">
      <c r="R63470" s="15">
        <v>4</v>
      </c>
    </row>
    <row r="63471" spans="18:18" x14ac:dyDescent="0.25">
      <c r="R63471" s="15">
        <v>4</v>
      </c>
    </row>
    <row r="63472" spans="18:18" x14ac:dyDescent="0.25">
      <c r="R63472" s="15">
        <v>4</v>
      </c>
    </row>
    <row r="63473" spans="18:18" x14ac:dyDescent="0.25">
      <c r="R63473" s="15">
        <v>4</v>
      </c>
    </row>
    <row r="63474" spans="18:18" x14ac:dyDescent="0.25">
      <c r="R63474" s="15">
        <v>4</v>
      </c>
    </row>
    <row r="63475" spans="18:18" x14ac:dyDescent="0.25">
      <c r="R63475" s="15">
        <v>4</v>
      </c>
    </row>
    <row r="63476" spans="18:18" x14ac:dyDescent="0.25">
      <c r="R63476" s="15">
        <v>4</v>
      </c>
    </row>
    <row r="63477" spans="18:18" x14ac:dyDescent="0.25">
      <c r="R63477" s="15">
        <v>4</v>
      </c>
    </row>
    <row r="63478" spans="18:18" x14ac:dyDescent="0.25">
      <c r="R63478" s="15">
        <v>3</v>
      </c>
    </row>
    <row r="63479" spans="18:18" x14ac:dyDescent="0.25">
      <c r="R63479" s="15">
        <v>3</v>
      </c>
    </row>
    <row r="63480" spans="18:18" x14ac:dyDescent="0.25">
      <c r="R63480" s="15">
        <v>3</v>
      </c>
    </row>
    <row r="63481" spans="18:18" x14ac:dyDescent="0.25">
      <c r="R63481" s="15">
        <v>3</v>
      </c>
    </row>
    <row r="63482" spans="18:18" x14ac:dyDescent="0.25">
      <c r="R63482" s="15">
        <v>3</v>
      </c>
    </row>
    <row r="63483" spans="18:18" x14ac:dyDescent="0.25">
      <c r="R63483" s="15">
        <v>3</v>
      </c>
    </row>
    <row r="63484" spans="18:18" x14ac:dyDescent="0.25">
      <c r="R63484" s="15">
        <v>3</v>
      </c>
    </row>
    <row r="63485" spans="18:18" x14ac:dyDescent="0.25">
      <c r="R63485" s="15">
        <v>1</v>
      </c>
    </row>
    <row r="63486" spans="18:18" x14ac:dyDescent="0.25">
      <c r="R63486" s="15">
        <v>1</v>
      </c>
    </row>
    <row r="63487" spans="18:18" x14ac:dyDescent="0.25">
      <c r="R63487" s="15">
        <v>1</v>
      </c>
    </row>
    <row r="63488" spans="18:18" x14ac:dyDescent="0.25">
      <c r="R63488" s="15">
        <v>1</v>
      </c>
    </row>
    <row r="63489" spans="18:18" x14ac:dyDescent="0.25">
      <c r="R63489" s="15">
        <v>1</v>
      </c>
    </row>
    <row r="63490" spans="18:18" x14ac:dyDescent="0.25">
      <c r="R63490" s="15">
        <v>1</v>
      </c>
    </row>
    <row r="63491" spans="18:18" x14ac:dyDescent="0.25">
      <c r="R63491" s="15">
        <v>1</v>
      </c>
    </row>
    <row r="63492" spans="18:18" x14ac:dyDescent="0.25">
      <c r="R63492" s="15">
        <v>1</v>
      </c>
    </row>
    <row r="63493" spans="18:18" x14ac:dyDescent="0.25">
      <c r="R63493" s="15">
        <v>1</v>
      </c>
    </row>
    <row r="63494" spans="18:18" x14ac:dyDescent="0.25">
      <c r="R63494" s="15">
        <v>1</v>
      </c>
    </row>
    <row r="63495" spans="18:18" x14ac:dyDescent="0.25">
      <c r="R63495" s="15">
        <v>1</v>
      </c>
    </row>
    <row r="63496" spans="18:18" x14ac:dyDescent="0.25">
      <c r="R63496" s="15">
        <v>1</v>
      </c>
    </row>
    <row r="63497" spans="18:18" x14ac:dyDescent="0.25">
      <c r="R63497" s="15">
        <v>1</v>
      </c>
    </row>
    <row r="63498" spans="18:18" x14ac:dyDescent="0.25">
      <c r="R63498" s="15">
        <v>1</v>
      </c>
    </row>
    <row r="63499" spans="18:18" x14ac:dyDescent="0.25">
      <c r="R63499" s="15">
        <v>1</v>
      </c>
    </row>
    <row r="63500" spans="18:18" x14ac:dyDescent="0.25">
      <c r="R63500" s="15">
        <v>1</v>
      </c>
    </row>
    <row r="63501" spans="18:18" x14ac:dyDescent="0.25">
      <c r="R63501" s="15">
        <v>2</v>
      </c>
    </row>
    <row r="63502" spans="18:18" x14ac:dyDescent="0.25">
      <c r="R63502" s="15">
        <v>2</v>
      </c>
    </row>
    <row r="63503" spans="18:18" x14ac:dyDescent="0.25">
      <c r="R63503" s="15">
        <v>2</v>
      </c>
    </row>
    <row r="63504" spans="18:18" x14ac:dyDescent="0.25">
      <c r="R63504" s="15">
        <v>2</v>
      </c>
    </row>
    <row r="63505" spans="18:18" x14ac:dyDescent="0.25">
      <c r="R63505" s="15">
        <v>2</v>
      </c>
    </row>
    <row r="63506" spans="18:18" x14ac:dyDescent="0.25">
      <c r="R63506" s="15">
        <v>2</v>
      </c>
    </row>
    <row r="63507" spans="18:18" x14ac:dyDescent="0.25">
      <c r="R63507" s="15">
        <v>6</v>
      </c>
    </row>
    <row r="63508" spans="18:18" x14ac:dyDescent="0.25">
      <c r="R63508" s="15">
        <v>6</v>
      </c>
    </row>
    <row r="63509" spans="18:18" x14ac:dyDescent="0.25">
      <c r="R63509" s="15">
        <v>6</v>
      </c>
    </row>
    <row r="63510" spans="18:18" x14ac:dyDescent="0.25">
      <c r="R63510" s="15">
        <v>6</v>
      </c>
    </row>
    <row r="63511" spans="18:18" x14ac:dyDescent="0.25">
      <c r="R63511" s="15">
        <v>6</v>
      </c>
    </row>
    <row r="63512" spans="18:18" x14ac:dyDescent="0.25">
      <c r="R63512" s="15">
        <v>6</v>
      </c>
    </row>
    <row r="63513" spans="18:18" x14ac:dyDescent="0.25">
      <c r="R63513" s="15">
        <v>6</v>
      </c>
    </row>
    <row r="63514" spans="18:18" x14ac:dyDescent="0.25">
      <c r="R63514" s="15">
        <v>6</v>
      </c>
    </row>
    <row r="63515" spans="18:18" x14ac:dyDescent="0.25">
      <c r="R63515" s="15">
        <v>6</v>
      </c>
    </row>
    <row r="63516" spans="18:18" x14ac:dyDescent="0.25">
      <c r="R63516" s="15">
        <v>6</v>
      </c>
    </row>
    <row r="63517" spans="18:18" x14ac:dyDescent="0.25">
      <c r="R63517" s="15">
        <v>6</v>
      </c>
    </row>
    <row r="63518" spans="18:18" x14ac:dyDescent="0.25">
      <c r="R63518" s="15">
        <v>6</v>
      </c>
    </row>
    <row r="63519" spans="18:18" x14ac:dyDescent="0.25">
      <c r="R63519" s="15">
        <v>6</v>
      </c>
    </row>
    <row r="63520" spans="18:18" x14ac:dyDescent="0.25">
      <c r="R63520" s="15">
        <v>6</v>
      </c>
    </row>
    <row r="63521" spans="18:18" x14ac:dyDescent="0.25">
      <c r="R63521" s="15">
        <v>6</v>
      </c>
    </row>
    <row r="63522" spans="18:18" x14ac:dyDescent="0.25">
      <c r="R63522" s="15">
        <v>6</v>
      </c>
    </row>
    <row r="63523" spans="18:18" x14ac:dyDescent="0.25">
      <c r="R63523" s="15">
        <v>6</v>
      </c>
    </row>
    <row r="63524" spans="18:18" x14ac:dyDescent="0.25">
      <c r="R63524" s="15">
        <v>6</v>
      </c>
    </row>
    <row r="63525" spans="18:18" x14ac:dyDescent="0.25">
      <c r="R63525" s="15">
        <v>6</v>
      </c>
    </row>
    <row r="63526" spans="18:18" x14ac:dyDescent="0.25">
      <c r="R63526" s="15">
        <v>6</v>
      </c>
    </row>
    <row r="63527" spans="18:18" x14ac:dyDescent="0.25">
      <c r="R63527" s="15">
        <v>6</v>
      </c>
    </row>
    <row r="63528" spans="18:18" x14ac:dyDescent="0.25">
      <c r="R63528" s="15">
        <v>6</v>
      </c>
    </row>
    <row r="63529" spans="18:18" x14ac:dyDescent="0.25">
      <c r="R63529" s="15">
        <v>1</v>
      </c>
    </row>
    <row r="63530" spans="18:18" x14ac:dyDescent="0.25">
      <c r="R63530" s="15">
        <v>1</v>
      </c>
    </row>
    <row r="63531" spans="18:18" x14ac:dyDescent="0.25">
      <c r="R63531" s="15">
        <v>6</v>
      </c>
    </row>
    <row r="63532" spans="18:18" x14ac:dyDescent="0.25">
      <c r="R63532" s="15">
        <v>6</v>
      </c>
    </row>
    <row r="63533" spans="18:18" x14ac:dyDescent="0.25">
      <c r="R63533" s="15">
        <v>6</v>
      </c>
    </row>
    <row r="63534" spans="18:18" x14ac:dyDescent="0.25">
      <c r="R63534" s="15">
        <v>6</v>
      </c>
    </row>
    <row r="63535" spans="18:18" x14ac:dyDescent="0.25">
      <c r="R63535" s="15">
        <v>6</v>
      </c>
    </row>
    <row r="63536" spans="18:18" x14ac:dyDescent="0.25">
      <c r="R63536" s="15">
        <v>6</v>
      </c>
    </row>
    <row r="63537" spans="18:18" x14ac:dyDescent="0.25">
      <c r="R63537" s="15">
        <v>6</v>
      </c>
    </row>
    <row r="63538" spans="18:18" x14ac:dyDescent="0.25">
      <c r="R63538" s="15">
        <v>6</v>
      </c>
    </row>
    <row r="63539" spans="18:18" x14ac:dyDescent="0.25">
      <c r="R63539" s="15">
        <v>6</v>
      </c>
    </row>
    <row r="63540" spans="18:18" x14ac:dyDescent="0.25">
      <c r="R63540" s="15">
        <v>6</v>
      </c>
    </row>
    <row r="63541" spans="18:18" x14ac:dyDescent="0.25">
      <c r="R63541" s="15">
        <v>6</v>
      </c>
    </row>
    <row r="63542" spans="18:18" x14ac:dyDescent="0.25">
      <c r="R63542" s="15">
        <v>6</v>
      </c>
    </row>
    <row r="63543" spans="18:18" x14ac:dyDescent="0.25">
      <c r="R63543" s="15">
        <v>6</v>
      </c>
    </row>
    <row r="63544" spans="18:18" x14ac:dyDescent="0.25">
      <c r="R63544" s="15">
        <v>6</v>
      </c>
    </row>
    <row r="63545" spans="18:18" x14ac:dyDescent="0.25">
      <c r="R63545" s="15">
        <v>6</v>
      </c>
    </row>
    <row r="63546" spans="18:18" x14ac:dyDescent="0.25">
      <c r="R63546" s="15">
        <v>6</v>
      </c>
    </row>
    <row r="63547" spans="18:18" x14ac:dyDescent="0.25">
      <c r="R63547" s="15">
        <v>6</v>
      </c>
    </row>
    <row r="63548" spans="18:18" x14ac:dyDescent="0.25">
      <c r="R63548" s="15">
        <v>6</v>
      </c>
    </row>
    <row r="63549" spans="18:18" x14ac:dyDescent="0.25">
      <c r="R63549" s="15">
        <v>6</v>
      </c>
    </row>
    <row r="63550" spans="18:18" x14ac:dyDescent="0.25">
      <c r="R63550" s="15">
        <v>6</v>
      </c>
    </row>
    <row r="63551" spans="18:18" x14ac:dyDescent="0.25">
      <c r="R63551" s="15">
        <v>6</v>
      </c>
    </row>
    <row r="63552" spans="18:18" x14ac:dyDescent="0.25">
      <c r="R63552" s="15">
        <v>6</v>
      </c>
    </row>
    <row r="63553" spans="18:18" x14ac:dyDescent="0.25">
      <c r="R63553" s="15">
        <v>6</v>
      </c>
    </row>
    <row r="63554" spans="18:18" x14ac:dyDescent="0.25">
      <c r="R63554" s="15">
        <v>1</v>
      </c>
    </row>
    <row r="63555" spans="18:18" x14ac:dyDescent="0.25">
      <c r="R63555" s="15">
        <v>1</v>
      </c>
    </row>
    <row r="63556" spans="18:18" x14ac:dyDescent="0.25">
      <c r="R63556" s="15">
        <v>1</v>
      </c>
    </row>
    <row r="63557" spans="18:18" x14ac:dyDescent="0.25">
      <c r="R63557" s="15">
        <v>3</v>
      </c>
    </row>
    <row r="63558" spans="18:18" x14ac:dyDescent="0.25">
      <c r="R63558" s="15">
        <v>3</v>
      </c>
    </row>
    <row r="63559" spans="18:18" x14ac:dyDescent="0.25">
      <c r="R63559" s="15">
        <v>2</v>
      </c>
    </row>
    <row r="63560" spans="18:18" x14ac:dyDescent="0.25">
      <c r="R63560" s="15">
        <v>2</v>
      </c>
    </row>
    <row r="63561" spans="18:18" x14ac:dyDescent="0.25">
      <c r="R63561" s="15">
        <v>4</v>
      </c>
    </row>
    <row r="63562" spans="18:18" x14ac:dyDescent="0.25">
      <c r="R63562" s="15">
        <v>4</v>
      </c>
    </row>
    <row r="63563" spans="18:18" x14ac:dyDescent="0.25">
      <c r="R63563" s="15">
        <v>4</v>
      </c>
    </row>
    <row r="63564" spans="18:18" x14ac:dyDescent="0.25">
      <c r="R63564" s="15">
        <v>4</v>
      </c>
    </row>
    <row r="63565" spans="18:18" x14ac:dyDescent="0.25">
      <c r="R63565" s="15">
        <v>4</v>
      </c>
    </row>
    <row r="63566" spans="18:18" x14ac:dyDescent="0.25">
      <c r="R63566" s="15">
        <v>4</v>
      </c>
    </row>
    <row r="63567" spans="18:18" x14ac:dyDescent="0.25">
      <c r="R63567" s="15">
        <v>5</v>
      </c>
    </row>
    <row r="63568" spans="18:18" x14ac:dyDescent="0.25">
      <c r="R63568" s="15">
        <v>5</v>
      </c>
    </row>
    <row r="63569" spans="18:18" x14ac:dyDescent="0.25">
      <c r="R63569" s="15">
        <v>5</v>
      </c>
    </row>
    <row r="63570" spans="18:18" x14ac:dyDescent="0.25">
      <c r="R63570" s="15">
        <v>5</v>
      </c>
    </row>
    <row r="63571" spans="18:18" x14ac:dyDescent="0.25">
      <c r="R63571" s="15">
        <v>5</v>
      </c>
    </row>
    <row r="63572" spans="18:18" x14ac:dyDescent="0.25">
      <c r="R63572" s="15">
        <v>5</v>
      </c>
    </row>
    <row r="63573" spans="18:18" x14ac:dyDescent="0.25">
      <c r="R63573" s="15">
        <v>5</v>
      </c>
    </row>
    <row r="63574" spans="18:18" x14ac:dyDescent="0.25">
      <c r="R63574" s="15">
        <v>3</v>
      </c>
    </row>
    <row r="63575" spans="18:18" x14ac:dyDescent="0.25">
      <c r="R63575" s="15">
        <v>3</v>
      </c>
    </row>
    <row r="63576" spans="18:18" x14ac:dyDescent="0.25">
      <c r="R63576" s="15">
        <v>3</v>
      </c>
    </row>
    <row r="63577" spans="18:18" x14ac:dyDescent="0.25">
      <c r="R63577" s="15">
        <v>3</v>
      </c>
    </row>
    <row r="63578" spans="18:18" x14ac:dyDescent="0.25">
      <c r="R63578" s="15">
        <v>3</v>
      </c>
    </row>
    <row r="63579" spans="18:18" x14ac:dyDescent="0.25">
      <c r="R63579" s="15">
        <v>3</v>
      </c>
    </row>
    <row r="63580" spans="18:18" x14ac:dyDescent="0.25">
      <c r="R63580" s="15">
        <v>3</v>
      </c>
    </row>
    <row r="63581" spans="18:18" x14ac:dyDescent="0.25">
      <c r="R63581" s="15">
        <v>3</v>
      </c>
    </row>
    <row r="63582" spans="18:18" x14ac:dyDescent="0.25">
      <c r="R63582" s="15">
        <v>3</v>
      </c>
    </row>
    <row r="63583" spans="18:18" x14ac:dyDescent="0.25">
      <c r="R63583" s="15">
        <v>3</v>
      </c>
    </row>
    <row r="63584" spans="18:18" x14ac:dyDescent="0.25">
      <c r="R63584" s="15">
        <v>3</v>
      </c>
    </row>
    <row r="63585" spans="18:18" x14ac:dyDescent="0.25">
      <c r="R63585" s="15">
        <v>3</v>
      </c>
    </row>
    <row r="63586" spans="18:18" x14ac:dyDescent="0.25">
      <c r="R63586" s="15">
        <v>3</v>
      </c>
    </row>
    <row r="63587" spans="18:18" x14ac:dyDescent="0.25">
      <c r="R63587" s="15">
        <v>3</v>
      </c>
    </row>
    <row r="63588" spans="18:18" x14ac:dyDescent="0.25">
      <c r="R63588" s="15">
        <v>3</v>
      </c>
    </row>
    <row r="63589" spans="18:18" x14ac:dyDescent="0.25">
      <c r="R63589" s="15">
        <v>3</v>
      </c>
    </row>
    <row r="63590" spans="18:18" x14ac:dyDescent="0.25">
      <c r="R63590" s="15">
        <v>3</v>
      </c>
    </row>
    <row r="63591" spans="18:18" x14ac:dyDescent="0.25">
      <c r="R63591" s="15">
        <v>3</v>
      </c>
    </row>
    <row r="63592" spans="18:18" x14ac:dyDescent="0.25">
      <c r="R63592" s="15">
        <v>3</v>
      </c>
    </row>
    <row r="63593" spans="18:18" x14ac:dyDescent="0.25">
      <c r="R63593" s="15">
        <v>3</v>
      </c>
    </row>
    <row r="63594" spans="18:18" x14ac:dyDescent="0.25">
      <c r="R63594" s="15">
        <v>3</v>
      </c>
    </row>
    <row r="63595" spans="18:18" x14ac:dyDescent="0.25">
      <c r="R63595" s="15">
        <v>3</v>
      </c>
    </row>
    <row r="63596" spans="18:18" x14ac:dyDescent="0.25">
      <c r="R63596" s="15">
        <v>3</v>
      </c>
    </row>
    <row r="63597" spans="18:18" x14ac:dyDescent="0.25">
      <c r="R63597" s="15">
        <v>3</v>
      </c>
    </row>
    <row r="63598" spans="18:18" x14ac:dyDescent="0.25">
      <c r="R63598" s="15">
        <v>3</v>
      </c>
    </row>
    <row r="63599" spans="18:18" x14ac:dyDescent="0.25">
      <c r="R63599" s="15">
        <v>3</v>
      </c>
    </row>
    <row r="63600" spans="18:18" x14ac:dyDescent="0.25">
      <c r="R63600" s="15">
        <v>3</v>
      </c>
    </row>
    <row r="63601" spans="18:18" x14ac:dyDescent="0.25">
      <c r="R63601" s="15">
        <v>3</v>
      </c>
    </row>
    <row r="63602" spans="18:18" x14ac:dyDescent="0.25">
      <c r="R63602" s="15">
        <v>3</v>
      </c>
    </row>
    <row r="63603" spans="18:18" x14ac:dyDescent="0.25">
      <c r="R63603" s="15">
        <v>3</v>
      </c>
    </row>
    <row r="63604" spans="18:18" x14ac:dyDescent="0.25">
      <c r="R63604" s="15">
        <v>3</v>
      </c>
    </row>
    <row r="63605" spans="18:18" x14ac:dyDescent="0.25">
      <c r="R63605" s="15">
        <v>3</v>
      </c>
    </row>
    <row r="63606" spans="18:18" x14ac:dyDescent="0.25">
      <c r="R63606" s="15">
        <v>3</v>
      </c>
    </row>
    <row r="63607" spans="18:18" x14ac:dyDescent="0.25">
      <c r="R63607" s="15">
        <v>3</v>
      </c>
    </row>
    <row r="63608" spans="18:18" x14ac:dyDescent="0.25">
      <c r="R63608" s="15">
        <v>3</v>
      </c>
    </row>
    <row r="63609" spans="18:18" x14ac:dyDescent="0.25">
      <c r="R63609" s="15">
        <v>3</v>
      </c>
    </row>
    <row r="63610" spans="18:18" x14ac:dyDescent="0.25">
      <c r="R63610" s="15">
        <v>3</v>
      </c>
    </row>
    <row r="63611" spans="18:18" x14ac:dyDescent="0.25">
      <c r="R63611" s="15">
        <v>3</v>
      </c>
    </row>
    <row r="63612" spans="18:18" x14ac:dyDescent="0.25">
      <c r="R63612" s="15">
        <v>3</v>
      </c>
    </row>
    <row r="63613" spans="18:18" x14ac:dyDescent="0.25">
      <c r="R63613" s="15">
        <v>3</v>
      </c>
    </row>
    <row r="63614" spans="18:18" x14ac:dyDescent="0.25">
      <c r="R63614" s="15">
        <v>3</v>
      </c>
    </row>
    <row r="63615" spans="18:18" x14ac:dyDescent="0.25">
      <c r="R63615" s="15">
        <v>3</v>
      </c>
    </row>
    <row r="63616" spans="18:18" x14ac:dyDescent="0.25">
      <c r="R63616" s="15">
        <v>3</v>
      </c>
    </row>
    <row r="63617" spans="18:18" x14ac:dyDescent="0.25">
      <c r="R63617" s="15">
        <v>3</v>
      </c>
    </row>
    <row r="63618" spans="18:18" x14ac:dyDescent="0.25">
      <c r="R63618" s="15">
        <v>3</v>
      </c>
    </row>
    <row r="63619" spans="18:18" x14ac:dyDescent="0.25">
      <c r="R63619" s="15">
        <v>3</v>
      </c>
    </row>
    <row r="63620" spans="18:18" x14ac:dyDescent="0.25">
      <c r="R63620" s="15">
        <v>3</v>
      </c>
    </row>
    <row r="63621" spans="18:18" x14ac:dyDescent="0.25">
      <c r="R63621" s="15">
        <v>3</v>
      </c>
    </row>
    <row r="63622" spans="18:18" x14ac:dyDescent="0.25">
      <c r="R63622" s="15">
        <v>3</v>
      </c>
    </row>
    <row r="63623" spans="18:18" x14ac:dyDescent="0.25">
      <c r="R63623" s="15">
        <v>3</v>
      </c>
    </row>
    <row r="63624" spans="18:18" x14ac:dyDescent="0.25">
      <c r="R63624" s="15">
        <v>3</v>
      </c>
    </row>
    <row r="63625" spans="18:18" x14ac:dyDescent="0.25">
      <c r="R63625" s="15">
        <v>3</v>
      </c>
    </row>
    <row r="63626" spans="18:18" x14ac:dyDescent="0.25">
      <c r="R63626" s="15">
        <v>3</v>
      </c>
    </row>
    <row r="63627" spans="18:18" x14ac:dyDescent="0.25">
      <c r="R63627" s="15">
        <v>3</v>
      </c>
    </row>
    <row r="63628" spans="18:18" x14ac:dyDescent="0.25">
      <c r="R63628" s="15">
        <v>3</v>
      </c>
    </row>
    <row r="63629" spans="18:18" x14ac:dyDescent="0.25">
      <c r="R63629" s="15">
        <v>5</v>
      </c>
    </row>
    <row r="63630" spans="18:18" x14ac:dyDescent="0.25">
      <c r="R63630" s="15">
        <v>5</v>
      </c>
    </row>
    <row r="63631" spans="18:18" x14ac:dyDescent="0.25">
      <c r="R63631" s="15">
        <v>5</v>
      </c>
    </row>
    <row r="63632" spans="18:18" x14ac:dyDescent="0.25">
      <c r="R63632" s="15">
        <v>5</v>
      </c>
    </row>
    <row r="63633" spans="18:18" x14ac:dyDescent="0.25">
      <c r="R63633" s="15">
        <v>5</v>
      </c>
    </row>
    <row r="63634" spans="18:18" x14ac:dyDescent="0.25">
      <c r="R63634" s="15">
        <v>5</v>
      </c>
    </row>
    <row r="63635" spans="18:18" x14ac:dyDescent="0.25">
      <c r="R63635" s="15">
        <v>5</v>
      </c>
    </row>
    <row r="63636" spans="18:18" x14ac:dyDescent="0.25">
      <c r="R63636" s="15">
        <v>5</v>
      </c>
    </row>
    <row r="63637" spans="18:18" x14ac:dyDescent="0.25">
      <c r="R63637" s="15">
        <v>5</v>
      </c>
    </row>
    <row r="63638" spans="18:18" x14ac:dyDescent="0.25">
      <c r="R63638" s="15">
        <v>2</v>
      </c>
    </row>
    <row r="63639" spans="18:18" x14ac:dyDescent="0.25">
      <c r="R63639" s="15">
        <v>2</v>
      </c>
    </row>
    <row r="63640" spans="18:18" x14ac:dyDescent="0.25">
      <c r="R63640" s="15">
        <v>2</v>
      </c>
    </row>
    <row r="63641" spans="18:18" x14ac:dyDescent="0.25">
      <c r="R63641" s="15">
        <v>2</v>
      </c>
    </row>
    <row r="63642" spans="18:18" x14ac:dyDescent="0.25">
      <c r="R63642" s="15">
        <v>2</v>
      </c>
    </row>
    <row r="63643" spans="18:18" x14ac:dyDescent="0.25">
      <c r="R63643" s="15">
        <v>2</v>
      </c>
    </row>
    <row r="63644" spans="18:18" x14ac:dyDescent="0.25">
      <c r="R63644" s="15">
        <v>2</v>
      </c>
    </row>
    <row r="63645" spans="18:18" x14ac:dyDescent="0.25">
      <c r="R63645" s="15">
        <v>2</v>
      </c>
    </row>
    <row r="63646" spans="18:18" x14ac:dyDescent="0.25">
      <c r="R63646" s="15">
        <v>2</v>
      </c>
    </row>
    <row r="63647" spans="18:18" x14ac:dyDescent="0.25">
      <c r="R63647" s="15">
        <v>2</v>
      </c>
    </row>
    <row r="63648" spans="18:18" x14ac:dyDescent="0.25">
      <c r="R63648" s="15">
        <v>2</v>
      </c>
    </row>
    <row r="63649" spans="18:18" x14ac:dyDescent="0.25">
      <c r="R63649" s="15">
        <v>2</v>
      </c>
    </row>
    <row r="63650" spans="18:18" x14ac:dyDescent="0.25">
      <c r="R63650" s="15">
        <v>2</v>
      </c>
    </row>
    <row r="63651" spans="18:18" x14ac:dyDescent="0.25">
      <c r="R63651" s="15">
        <v>2</v>
      </c>
    </row>
    <row r="63652" spans="18:18" x14ac:dyDescent="0.25">
      <c r="R63652" s="15">
        <v>2</v>
      </c>
    </row>
    <row r="63653" spans="18:18" x14ac:dyDescent="0.25">
      <c r="R63653" s="15">
        <v>2</v>
      </c>
    </row>
    <row r="63654" spans="18:18" x14ac:dyDescent="0.25">
      <c r="R63654" s="15">
        <v>2</v>
      </c>
    </row>
    <row r="63655" spans="18:18" x14ac:dyDescent="0.25">
      <c r="R63655" s="15">
        <v>2</v>
      </c>
    </row>
    <row r="63656" spans="18:18" x14ac:dyDescent="0.25">
      <c r="R63656" s="15">
        <v>2</v>
      </c>
    </row>
    <row r="63657" spans="18:18" x14ac:dyDescent="0.25">
      <c r="R63657" s="15">
        <v>2</v>
      </c>
    </row>
    <row r="63658" spans="18:18" x14ac:dyDescent="0.25">
      <c r="R63658" s="15">
        <v>2</v>
      </c>
    </row>
    <row r="63659" spans="18:18" x14ac:dyDescent="0.25">
      <c r="R63659" s="15">
        <v>2</v>
      </c>
    </row>
    <row r="63660" spans="18:18" x14ac:dyDescent="0.25">
      <c r="R63660" s="15">
        <v>2</v>
      </c>
    </row>
    <row r="63661" spans="18:18" x14ac:dyDescent="0.25">
      <c r="R63661" s="15">
        <v>2</v>
      </c>
    </row>
    <row r="63662" spans="18:18" x14ac:dyDescent="0.25">
      <c r="R63662" s="15">
        <v>2</v>
      </c>
    </row>
    <row r="63663" spans="18:18" x14ac:dyDescent="0.25">
      <c r="R63663" s="15">
        <v>2</v>
      </c>
    </row>
    <row r="63664" spans="18:18" x14ac:dyDescent="0.25">
      <c r="R63664" s="15">
        <v>2</v>
      </c>
    </row>
    <row r="63665" spans="18:18" x14ac:dyDescent="0.25">
      <c r="R63665" s="15">
        <v>5</v>
      </c>
    </row>
    <row r="63666" spans="18:18" x14ac:dyDescent="0.25">
      <c r="R63666" s="15">
        <v>5</v>
      </c>
    </row>
    <row r="63667" spans="18:18" x14ac:dyDescent="0.25">
      <c r="R63667" s="15">
        <v>5</v>
      </c>
    </row>
    <row r="63668" spans="18:18" x14ac:dyDescent="0.25">
      <c r="R63668" s="15">
        <v>5</v>
      </c>
    </row>
    <row r="63669" spans="18:18" x14ac:dyDescent="0.25">
      <c r="R63669" s="15">
        <v>5</v>
      </c>
    </row>
    <row r="63670" spans="18:18" x14ac:dyDescent="0.25">
      <c r="R63670" s="15">
        <v>5</v>
      </c>
    </row>
    <row r="63671" spans="18:18" x14ac:dyDescent="0.25">
      <c r="R63671" s="15">
        <v>5</v>
      </c>
    </row>
    <row r="63672" spans="18:18" x14ac:dyDescent="0.25">
      <c r="R63672" s="15">
        <v>5</v>
      </c>
    </row>
    <row r="63673" spans="18:18" x14ac:dyDescent="0.25">
      <c r="R63673" s="15">
        <v>5</v>
      </c>
    </row>
    <row r="63674" spans="18:18" x14ac:dyDescent="0.25">
      <c r="R63674" s="15">
        <v>1</v>
      </c>
    </row>
    <row r="63675" spans="18:18" x14ac:dyDescent="0.25">
      <c r="R63675" s="15">
        <v>1</v>
      </c>
    </row>
    <row r="63676" spans="18:18" x14ac:dyDescent="0.25">
      <c r="R63676" s="15">
        <v>1</v>
      </c>
    </row>
    <row r="63677" spans="18:18" x14ac:dyDescent="0.25">
      <c r="R63677" s="15">
        <v>1</v>
      </c>
    </row>
    <row r="63678" spans="18:18" x14ac:dyDescent="0.25">
      <c r="R63678" s="15">
        <v>1</v>
      </c>
    </row>
    <row r="63679" spans="18:18" x14ac:dyDescent="0.25">
      <c r="R63679" s="15">
        <v>1</v>
      </c>
    </row>
    <row r="63680" spans="18:18" x14ac:dyDescent="0.25">
      <c r="R63680" s="15">
        <v>1</v>
      </c>
    </row>
    <row r="63681" spans="18:18" x14ac:dyDescent="0.25">
      <c r="R63681" s="15">
        <v>1</v>
      </c>
    </row>
    <row r="63682" spans="18:18" x14ac:dyDescent="0.25">
      <c r="R63682" s="15">
        <v>1</v>
      </c>
    </row>
    <row r="63683" spans="18:18" x14ac:dyDescent="0.25">
      <c r="R63683" s="15">
        <v>1</v>
      </c>
    </row>
    <row r="63684" spans="18:18" x14ac:dyDescent="0.25">
      <c r="R63684" s="15">
        <v>1</v>
      </c>
    </row>
    <row r="63685" spans="18:18" x14ac:dyDescent="0.25">
      <c r="R63685" s="15">
        <v>1</v>
      </c>
    </row>
    <row r="63686" spans="18:18" x14ac:dyDescent="0.25">
      <c r="R63686" s="15">
        <v>1</v>
      </c>
    </row>
    <row r="63687" spans="18:18" x14ac:dyDescent="0.25">
      <c r="R63687" s="15">
        <v>1</v>
      </c>
    </row>
    <row r="63688" spans="18:18" x14ac:dyDescent="0.25">
      <c r="R63688" s="15">
        <v>1</v>
      </c>
    </row>
    <row r="63689" spans="18:18" x14ac:dyDescent="0.25">
      <c r="R63689" s="15">
        <v>1</v>
      </c>
    </row>
    <row r="63690" spans="18:18" x14ac:dyDescent="0.25">
      <c r="R63690" s="15">
        <v>1</v>
      </c>
    </row>
    <row r="63691" spans="18:18" x14ac:dyDescent="0.25">
      <c r="R63691" s="15">
        <v>1</v>
      </c>
    </row>
    <row r="63692" spans="18:18" x14ac:dyDescent="0.25">
      <c r="R63692" s="15">
        <v>1</v>
      </c>
    </row>
    <row r="63693" spans="18:18" x14ac:dyDescent="0.25">
      <c r="R63693" s="15">
        <v>1</v>
      </c>
    </row>
    <row r="63694" spans="18:18" x14ac:dyDescent="0.25">
      <c r="R63694" s="15">
        <v>1</v>
      </c>
    </row>
    <row r="63695" spans="18:18" x14ac:dyDescent="0.25">
      <c r="R63695" s="15">
        <v>1</v>
      </c>
    </row>
    <row r="63696" spans="18:18" x14ac:dyDescent="0.25">
      <c r="R63696" s="15">
        <v>1</v>
      </c>
    </row>
    <row r="63697" spans="18:18" x14ac:dyDescent="0.25">
      <c r="R63697" s="15">
        <v>1</v>
      </c>
    </row>
    <row r="63698" spans="18:18" x14ac:dyDescent="0.25">
      <c r="R63698" s="15">
        <v>1</v>
      </c>
    </row>
    <row r="63699" spans="18:18" x14ac:dyDescent="0.25">
      <c r="R63699" s="15">
        <v>1</v>
      </c>
    </row>
    <row r="63700" spans="18:18" x14ac:dyDescent="0.25">
      <c r="R63700" s="15">
        <v>1</v>
      </c>
    </row>
    <row r="63701" spans="18:18" x14ac:dyDescent="0.25">
      <c r="R63701" s="15">
        <v>1</v>
      </c>
    </row>
    <row r="63702" spans="18:18" x14ac:dyDescent="0.25">
      <c r="R63702" s="15">
        <v>4</v>
      </c>
    </row>
    <row r="63703" spans="18:18" x14ac:dyDescent="0.25">
      <c r="R63703" s="15">
        <v>4</v>
      </c>
    </row>
    <row r="63704" spans="18:18" x14ac:dyDescent="0.25">
      <c r="R63704" s="15">
        <v>4</v>
      </c>
    </row>
    <row r="63705" spans="18:18" x14ac:dyDescent="0.25">
      <c r="R63705" s="15">
        <v>2</v>
      </c>
    </row>
    <row r="63706" spans="18:18" x14ac:dyDescent="0.25">
      <c r="R63706" s="15">
        <v>2</v>
      </c>
    </row>
    <row r="63707" spans="18:18" x14ac:dyDescent="0.25">
      <c r="R63707" s="15">
        <v>2</v>
      </c>
    </row>
    <row r="63708" spans="18:18" x14ac:dyDescent="0.25">
      <c r="R63708" s="15">
        <v>2</v>
      </c>
    </row>
    <row r="63709" spans="18:18" x14ac:dyDescent="0.25">
      <c r="R63709" s="15">
        <v>4</v>
      </c>
    </row>
    <row r="63710" spans="18:18" x14ac:dyDescent="0.25">
      <c r="R63710" s="15">
        <v>4</v>
      </c>
    </row>
    <row r="63711" spans="18:18" x14ac:dyDescent="0.25">
      <c r="R63711" s="15">
        <v>4</v>
      </c>
    </row>
    <row r="63712" spans="18:18" x14ac:dyDescent="0.25">
      <c r="R63712" s="15">
        <v>4</v>
      </c>
    </row>
    <row r="63713" spans="18:18" x14ac:dyDescent="0.25">
      <c r="R63713" s="15">
        <v>4</v>
      </c>
    </row>
    <row r="63714" spans="18:18" x14ac:dyDescent="0.25">
      <c r="R63714" s="15">
        <v>4</v>
      </c>
    </row>
    <row r="63715" spans="18:18" x14ac:dyDescent="0.25">
      <c r="R63715" s="15">
        <v>4</v>
      </c>
    </row>
    <row r="63716" spans="18:18" x14ac:dyDescent="0.25">
      <c r="R63716" s="15">
        <v>4</v>
      </c>
    </row>
    <row r="63717" spans="18:18" x14ac:dyDescent="0.25">
      <c r="R63717" s="15">
        <v>4</v>
      </c>
    </row>
    <row r="63718" spans="18:18" x14ac:dyDescent="0.25">
      <c r="R63718" s="15">
        <v>4</v>
      </c>
    </row>
    <row r="63719" spans="18:18" x14ac:dyDescent="0.25">
      <c r="R63719" s="15">
        <v>4</v>
      </c>
    </row>
    <row r="63720" spans="18:18" x14ac:dyDescent="0.25">
      <c r="R63720" s="15">
        <v>4</v>
      </c>
    </row>
    <row r="63721" spans="18:18" x14ac:dyDescent="0.25">
      <c r="R63721" s="15">
        <v>4</v>
      </c>
    </row>
    <row r="63722" spans="18:18" x14ac:dyDescent="0.25">
      <c r="R63722" s="15">
        <v>1</v>
      </c>
    </row>
    <row r="63723" spans="18:18" x14ac:dyDescent="0.25">
      <c r="R63723" s="15">
        <v>1</v>
      </c>
    </row>
    <row r="63724" spans="18:18" x14ac:dyDescent="0.25">
      <c r="R63724" s="15">
        <v>5</v>
      </c>
    </row>
    <row r="63725" spans="18:18" x14ac:dyDescent="0.25">
      <c r="R63725" s="15">
        <v>5</v>
      </c>
    </row>
    <row r="63726" spans="18:18" x14ac:dyDescent="0.25">
      <c r="R63726" s="15">
        <v>5</v>
      </c>
    </row>
    <row r="63727" spans="18:18" x14ac:dyDescent="0.25">
      <c r="R63727" s="15">
        <v>5</v>
      </c>
    </row>
    <row r="63728" spans="18:18" x14ac:dyDescent="0.25">
      <c r="R63728" s="15">
        <v>5</v>
      </c>
    </row>
    <row r="63729" spans="18:18" x14ac:dyDescent="0.25">
      <c r="R63729" s="15">
        <v>5</v>
      </c>
    </row>
    <row r="63730" spans="18:18" x14ac:dyDescent="0.25">
      <c r="R63730" s="15">
        <v>5</v>
      </c>
    </row>
    <row r="63731" spans="18:18" x14ac:dyDescent="0.25">
      <c r="R63731" s="15">
        <v>5</v>
      </c>
    </row>
    <row r="63732" spans="18:18" x14ac:dyDescent="0.25">
      <c r="R63732" s="15">
        <v>5</v>
      </c>
    </row>
    <row r="63733" spans="18:18" x14ac:dyDescent="0.25">
      <c r="R63733" s="15">
        <v>5</v>
      </c>
    </row>
    <row r="63734" spans="18:18" x14ac:dyDescent="0.25">
      <c r="R63734" s="15">
        <v>5</v>
      </c>
    </row>
    <row r="63735" spans="18:18" x14ac:dyDescent="0.25">
      <c r="R63735" s="15">
        <v>5</v>
      </c>
    </row>
    <row r="63736" spans="18:18" x14ac:dyDescent="0.25">
      <c r="R63736" s="15">
        <v>5</v>
      </c>
    </row>
    <row r="63737" spans="18:18" x14ac:dyDescent="0.25">
      <c r="R63737" s="15">
        <v>5</v>
      </c>
    </row>
    <row r="63738" spans="18:18" x14ac:dyDescent="0.25">
      <c r="R63738" s="15">
        <v>5</v>
      </c>
    </row>
    <row r="63739" spans="18:18" x14ac:dyDescent="0.25">
      <c r="R63739" s="15">
        <v>5</v>
      </c>
    </row>
    <row r="63740" spans="18:18" x14ac:dyDescent="0.25">
      <c r="R63740" s="15">
        <v>5</v>
      </c>
    </row>
    <row r="63741" spans="18:18" x14ac:dyDescent="0.25">
      <c r="R63741" s="15">
        <v>5</v>
      </c>
    </row>
    <row r="63742" spans="18:18" x14ac:dyDescent="0.25">
      <c r="R63742" s="15">
        <v>5</v>
      </c>
    </row>
    <row r="63743" spans="18:18" x14ac:dyDescent="0.25">
      <c r="R63743" s="15">
        <v>5</v>
      </c>
    </row>
    <row r="63744" spans="18:18" x14ac:dyDescent="0.25">
      <c r="R63744" s="15">
        <v>5</v>
      </c>
    </row>
    <row r="63745" spans="18:18" x14ac:dyDescent="0.25">
      <c r="R63745" s="15">
        <v>4</v>
      </c>
    </row>
    <row r="63746" spans="18:18" x14ac:dyDescent="0.25">
      <c r="R63746" s="15">
        <v>4</v>
      </c>
    </row>
    <row r="63747" spans="18:18" x14ac:dyDescent="0.25">
      <c r="R63747" s="15">
        <v>4</v>
      </c>
    </row>
    <row r="63748" spans="18:18" x14ac:dyDescent="0.25">
      <c r="R63748" s="15">
        <v>4</v>
      </c>
    </row>
    <row r="63749" spans="18:18" x14ac:dyDescent="0.25">
      <c r="R63749" s="15">
        <v>4</v>
      </c>
    </row>
    <row r="63750" spans="18:18" x14ac:dyDescent="0.25">
      <c r="R63750" s="15">
        <v>4</v>
      </c>
    </row>
    <row r="63751" spans="18:18" x14ac:dyDescent="0.25">
      <c r="R63751" s="15">
        <v>4</v>
      </c>
    </row>
    <row r="63752" spans="18:18" x14ac:dyDescent="0.25">
      <c r="R63752" s="15">
        <v>4</v>
      </c>
    </row>
    <row r="63753" spans="18:18" x14ac:dyDescent="0.25">
      <c r="R63753" s="15">
        <v>4</v>
      </c>
    </row>
    <row r="63754" spans="18:18" x14ac:dyDescent="0.25">
      <c r="R63754" s="15">
        <v>4</v>
      </c>
    </row>
    <row r="63755" spans="18:18" x14ac:dyDescent="0.25">
      <c r="R63755" s="15">
        <v>4</v>
      </c>
    </row>
    <row r="63756" spans="18:18" x14ac:dyDescent="0.25">
      <c r="R63756" s="15">
        <v>4</v>
      </c>
    </row>
    <row r="63757" spans="18:18" x14ac:dyDescent="0.25">
      <c r="R63757" s="15">
        <v>4</v>
      </c>
    </row>
    <row r="63758" spans="18:18" x14ac:dyDescent="0.25">
      <c r="R63758" s="15">
        <v>4</v>
      </c>
    </row>
    <row r="63759" spans="18:18" x14ac:dyDescent="0.25">
      <c r="R63759" s="15">
        <v>4</v>
      </c>
    </row>
    <row r="63760" spans="18:18" x14ac:dyDescent="0.25">
      <c r="R63760" s="15">
        <v>4</v>
      </c>
    </row>
    <row r="63761" spans="18:18" x14ac:dyDescent="0.25">
      <c r="R63761" s="15">
        <v>4</v>
      </c>
    </row>
    <row r="63762" spans="18:18" x14ac:dyDescent="0.25">
      <c r="R63762" s="15">
        <v>4</v>
      </c>
    </row>
    <row r="63763" spans="18:18" x14ac:dyDescent="0.25">
      <c r="R63763" s="15">
        <v>4</v>
      </c>
    </row>
    <row r="63764" spans="18:18" x14ac:dyDescent="0.25">
      <c r="R63764" s="15">
        <v>4</v>
      </c>
    </row>
    <row r="63765" spans="18:18" x14ac:dyDescent="0.25">
      <c r="R63765" s="15">
        <v>4</v>
      </c>
    </row>
    <row r="63766" spans="18:18" x14ac:dyDescent="0.25">
      <c r="R63766" s="15">
        <v>4</v>
      </c>
    </row>
    <row r="63767" spans="18:18" x14ac:dyDescent="0.25">
      <c r="R63767" s="15">
        <v>4</v>
      </c>
    </row>
    <row r="63768" spans="18:18" x14ac:dyDescent="0.25">
      <c r="R63768" s="15">
        <v>4</v>
      </c>
    </row>
    <row r="63769" spans="18:18" x14ac:dyDescent="0.25">
      <c r="R63769" s="15">
        <v>4</v>
      </c>
    </row>
    <row r="63770" spans="18:18" x14ac:dyDescent="0.25">
      <c r="R63770" s="15">
        <v>4</v>
      </c>
    </row>
    <row r="63771" spans="18:18" x14ac:dyDescent="0.25">
      <c r="R63771" s="15">
        <v>4</v>
      </c>
    </row>
    <row r="63772" spans="18:18" x14ac:dyDescent="0.25">
      <c r="R63772" s="15">
        <v>4</v>
      </c>
    </row>
    <row r="63773" spans="18:18" x14ac:dyDescent="0.25">
      <c r="R63773" s="15">
        <v>4</v>
      </c>
    </row>
    <row r="63774" spans="18:18" x14ac:dyDescent="0.25">
      <c r="R63774" s="15">
        <v>4</v>
      </c>
    </row>
    <row r="63775" spans="18:18" x14ac:dyDescent="0.25">
      <c r="R63775" s="15">
        <v>4</v>
      </c>
    </row>
    <row r="63776" spans="18:18" x14ac:dyDescent="0.25">
      <c r="R63776" s="15">
        <v>4</v>
      </c>
    </row>
    <row r="63777" spans="18:18" x14ac:dyDescent="0.25">
      <c r="R63777" s="15">
        <v>4</v>
      </c>
    </row>
    <row r="63778" spans="18:18" x14ac:dyDescent="0.25">
      <c r="R63778" s="15">
        <v>4</v>
      </c>
    </row>
    <row r="63779" spans="18:18" x14ac:dyDescent="0.25">
      <c r="R63779" s="15">
        <v>4</v>
      </c>
    </row>
    <row r="63780" spans="18:18" x14ac:dyDescent="0.25">
      <c r="R63780" s="15">
        <v>4</v>
      </c>
    </row>
    <row r="63781" spans="18:18" x14ac:dyDescent="0.25">
      <c r="R63781" s="15">
        <v>4</v>
      </c>
    </row>
    <row r="63782" spans="18:18" x14ac:dyDescent="0.25">
      <c r="R63782" s="15">
        <v>4</v>
      </c>
    </row>
    <row r="63783" spans="18:18" x14ac:dyDescent="0.25">
      <c r="R63783" s="15">
        <v>4</v>
      </c>
    </row>
    <row r="63784" spans="18:18" x14ac:dyDescent="0.25">
      <c r="R63784" s="15">
        <v>4</v>
      </c>
    </row>
    <row r="63785" spans="18:18" x14ac:dyDescent="0.25">
      <c r="R63785" s="15">
        <v>4</v>
      </c>
    </row>
    <row r="63786" spans="18:18" x14ac:dyDescent="0.25">
      <c r="R63786" s="15">
        <v>4</v>
      </c>
    </row>
    <row r="63787" spans="18:18" x14ac:dyDescent="0.25">
      <c r="R63787" s="15">
        <v>4</v>
      </c>
    </row>
    <row r="63788" spans="18:18" x14ac:dyDescent="0.25">
      <c r="R63788" s="15">
        <v>4</v>
      </c>
    </row>
    <row r="63789" spans="18:18" x14ac:dyDescent="0.25">
      <c r="R63789" s="15">
        <v>4</v>
      </c>
    </row>
    <row r="63790" spans="18:18" x14ac:dyDescent="0.25">
      <c r="R63790" s="15">
        <v>4</v>
      </c>
    </row>
    <row r="63791" spans="18:18" x14ac:dyDescent="0.25">
      <c r="R63791" s="15">
        <v>4</v>
      </c>
    </row>
    <row r="63792" spans="18:18" x14ac:dyDescent="0.25">
      <c r="R63792" s="15">
        <v>4</v>
      </c>
    </row>
    <row r="63793" spans="18:18" x14ac:dyDescent="0.25">
      <c r="R63793" s="15">
        <v>4</v>
      </c>
    </row>
    <row r="63794" spans="18:18" x14ac:dyDescent="0.25">
      <c r="R63794" s="15">
        <v>4</v>
      </c>
    </row>
    <row r="63795" spans="18:18" x14ac:dyDescent="0.25">
      <c r="R63795" s="15">
        <v>4</v>
      </c>
    </row>
    <row r="63796" spans="18:18" x14ac:dyDescent="0.25">
      <c r="R63796" s="15">
        <v>3</v>
      </c>
    </row>
    <row r="63797" spans="18:18" x14ac:dyDescent="0.25">
      <c r="R63797" s="15">
        <v>3</v>
      </c>
    </row>
    <row r="63798" spans="18:18" x14ac:dyDescent="0.25">
      <c r="R63798" s="15">
        <v>3</v>
      </c>
    </row>
    <row r="63799" spans="18:18" x14ac:dyDescent="0.25">
      <c r="R63799" s="15">
        <v>3</v>
      </c>
    </row>
    <row r="63800" spans="18:18" x14ac:dyDescent="0.25">
      <c r="R63800" s="15">
        <v>3</v>
      </c>
    </row>
    <row r="63801" spans="18:18" x14ac:dyDescent="0.25">
      <c r="R63801" s="15">
        <v>3</v>
      </c>
    </row>
    <row r="63802" spans="18:18" x14ac:dyDescent="0.25">
      <c r="R63802" s="15">
        <v>3</v>
      </c>
    </row>
    <row r="63803" spans="18:18" x14ac:dyDescent="0.25">
      <c r="R63803" s="15">
        <v>3</v>
      </c>
    </row>
    <row r="63804" spans="18:18" x14ac:dyDescent="0.25">
      <c r="R63804" s="15">
        <v>2</v>
      </c>
    </row>
    <row r="63805" spans="18:18" x14ac:dyDescent="0.25">
      <c r="R63805" s="15">
        <v>2</v>
      </c>
    </row>
    <row r="63806" spans="18:18" x14ac:dyDescent="0.25">
      <c r="R63806" s="15">
        <v>2</v>
      </c>
    </row>
    <row r="63807" spans="18:18" x14ac:dyDescent="0.25">
      <c r="R63807" s="15">
        <v>2</v>
      </c>
    </row>
    <row r="63808" spans="18:18" x14ac:dyDescent="0.25">
      <c r="R63808" s="15">
        <v>2</v>
      </c>
    </row>
    <row r="63809" spans="18:18" x14ac:dyDescent="0.25">
      <c r="R63809" s="15">
        <v>4</v>
      </c>
    </row>
    <row r="63810" spans="18:18" x14ac:dyDescent="0.25">
      <c r="R63810" s="15">
        <v>4</v>
      </c>
    </row>
    <row r="63811" spans="18:18" x14ac:dyDescent="0.25">
      <c r="R63811" s="15">
        <v>4</v>
      </c>
    </row>
    <row r="63812" spans="18:18" x14ac:dyDescent="0.25">
      <c r="R63812" s="15">
        <v>4</v>
      </c>
    </row>
    <row r="63813" spans="18:18" x14ac:dyDescent="0.25">
      <c r="R63813" s="15">
        <v>4</v>
      </c>
    </row>
    <row r="63814" spans="18:18" x14ac:dyDescent="0.25">
      <c r="R63814" s="15">
        <v>4</v>
      </c>
    </row>
    <row r="63815" spans="18:18" x14ac:dyDescent="0.25">
      <c r="R63815" s="15">
        <v>4</v>
      </c>
    </row>
    <row r="63816" spans="18:18" x14ac:dyDescent="0.25">
      <c r="R63816" s="15">
        <v>4</v>
      </c>
    </row>
    <row r="63817" spans="18:18" x14ac:dyDescent="0.25">
      <c r="R63817" s="15">
        <v>4</v>
      </c>
    </row>
    <row r="63818" spans="18:18" x14ac:dyDescent="0.25">
      <c r="R63818" s="15">
        <v>4</v>
      </c>
    </row>
    <row r="63819" spans="18:18" x14ac:dyDescent="0.25">
      <c r="R63819" s="15">
        <v>4</v>
      </c>
    </row>
    <row r="63820" spans="18:18" x14ac:dyDescent="0.25">
      <c r="R63820" s="15">
        <v>4</v>
      </c>
    </row>
    <row r="63821" spans="18:18" x14ac:dyDescent="0.25">
      <c r="R63821" s="15">
        <v>4</v>
      </c>
    </row>
    <row r="63822" spans="18:18" x14ac:dyDescent="0.25">
      <c r="R63822" s="15">
        <v>4</v>
      </c>
    </row>
    <row r="63823" spans="18:18" x14ac:dyDescent="0.25">
      <c r="R63823" s="15">
        <v>4</v>
      </c>
    </row>
    <row r="63824" spans="18:18" x14ac:dyDescent="0.25">
      <c r="R63824" s="15">
        <v>4</v>
      </c>
    </row>
    <row r="63825" spans="18:18" x14ac:dyDescent="0.25">
      <c r="R63825" s="15">
        <v>4</v>
      </c>
    </row>
    <row r="63826" spans="18:18" x14ac:dyDescent="0.25">
      <c r="R63826" s="15">
        <v>4</v>
      </c>
    </row>
    <row r="63827" spans="18:18" x14ac:dyDescent="0.25">
      <c r="R63827" s="15">
        <v>4</v>
      </c>
    </row>
    <row r="63828" spans="18:18" x14ac:dyDescent="0.25">
      <c r="R63828" s="15">
        <v>4</v>
      </c>
    </row>
    <row r="63829" spans="18:18" x14ac:dyDescent="0.25">
      <c r="R63829" s="15">
        <v>4</v>
      </c>
    </row>
    <row r="63830" spans="18:18" x14ac:dyDescent="0.25">
      <c r="R63830" s="15">
        <v>4</v>
      </c>
    </row>
    <row r="63831" spans="18:18" x14ac:dyDescent="0.25">
      <c r="R63831" s="15">
        <v>4</v>
      </c>
    </row>
    <row r="63832" spans="18:18" x14ac:dyDescent="0.25">
      <c r="R63832" s="15">
        <v>4</v>
      </c>
    </row>
    <row r="63833" spans="18:18" x14ac:dyDescent="0.25">
      <c r="R63833" s="15">
        <v>4</v>
      </c>
    </row>
    <row r="63834" spans="18:18" x14ac:dyDescent="0.25">
      <c r="R63834" s="15">
        <v>4</v>
      </c>
    </row>
    <row r="63835" spans="18:18" x14ac:dyDescent="0.25">
      <c r="R63835" s="15">
        <v>4</v>
      </c>
    </row>
    <row r="63836" spans="18:18" x14ac:dyDescent="0.25">
      <c r="R63836" s="15">
        <v>4</v>
      </c>
    </row>
    <row r="63837" spans="18:18" x14ac:dyDescent="0.25">
      <c r="R63837" s="15">
        <v>4</v>
      </c>
    </row>
    <row r="63838" spans="18:18" x14ac:dyDescent="0.25">
      <c r="R63838" s="15">
        <v>4</v>
      </c>
    </row>
    <row r="63839" spans="18:18" x14ac:dyDescent="0.25">
      <c r="R63839" s="15">
        <v>4</v>
      </c>
    </row>
    <row r="63840" spans="18:18" x14ac:dyDescent="0.25">
      <c r="R63840" s="15">
        <v>4</v>
      </c>
    </row>
    <row r="63841" spans="18:18" x14ac:dyDescent="0.25">
      <c r="R63841" s="15">
        <v>4</v>
      </c>
    </row>
    <row r="63842" spans="18:18" x14ac:dyDescent="0.25">
      <c r="R63842" s="15">
        <v>4</v>
      </c>
    </row>
    <row r="63843" spans="18:18" x14ac:dyDescent="0.25">
      <c r="R63843" s="15">
        <v>4</v>
      </c>
    </row>
    <row r="63844" spans="18:18" x14ac:dyDescent="0.25">
      <c r="R63844" s="15">
        <v>4</v>
      </c>
    </row>
    <row r="63845" spans="18:18" x14ac:dyDescent="0.25">
      <c r="R63845" s="15">
        <v>4</v>
      </c>
    </row>
    <row r="63846" spans="18:18" x14ac:dyDescent="0.25">
      <c r="R63846" s="15">
        <v>4</v>
      </c>
    </row>
    <row r="63847" spans="18:18" x14ac:dyDescent="0.25">
      <c r="R63847" s="15">
        <v>4</v>
      </c>
    </row>
    <row r="63848" spans="18:18" x14ac:dyDescent="0.25">
      <c r="R63848" s="15">
        <v>4</v>
      </c>
    </row>
    <row r="63849" spans="18:18" x14ac:dyDescent="0.25">
      <c r="R63849" s="15">
        <v>4</v>
      </c>
    </row>
    <row r="63850" spans="18:18" x14ac:dyDescent="0.25">
      <c r="R63850" s="15">
        <v>4</v>
      </c>
    </row>
    <row r="63851" spans="18:18" x14ac:dyDescent="0.25">
      <c r="R63851" s="15">
        <v>4</v>
      </c>
    </row>
    <row r="63852" spans="18:18" x14ac:dyDescent="0.25">
      <c r="R63852" s="15">
        <v>4</v>
      </c>
    </row>
    <row r="63853" spans="18:18" x14ac:dyDescent="0.25">
      <c r="R63853" s="15">
        <v>4</v>
      </c>
    </row>
    <row r="63854" spans="18:18" x14ac:dyDescent="0.25">
      <c r="R63854" s="15">
        <v>4</v>
      </c>
    </row>
    <row r="63855" spans="18:18" x14ac:dyDescent="0.25">
      <c r="R63855" s="15">
        <v>4</v>
      </c>
    </row>
    <row r="63856" spans="18:18" x14ac:dyDescent="0.25">
      <c r="R63856" s="15">
        <v>4</v>
      </c>
    </row>
    <row r="63857" spans="18:18" x14ac:dyDescent="0.25">
      <c r="R63857" s="15">
        <v>4</v>
      </c>
    </row>
    <row r="63858" spans="18:18" x14ac:dyDescent="0.25">
      <c r="R63858" s="15">
        <v>4</v>
      </c>
    </row>
    <row r="63859" spans="18:18" x14ac:dyDescent="0.25">
      <c r="R63859" s="15">
        <v>4</v>
      </c>
    </row>
    <row r="63860" spans="18:18" x14ac:dyDescent="0.25">
      <c r="R63860" s="15">
        <v>2</v>
      </c>
    </row>
    <row r="63861" spans="18:18" x14ac:dyDescent="0.25">
      <c r="R63861" s="15">
        <v>2</v>
      </c>
    </row>
    <row r="63862" spans="18:18" x14ac:dyDescent="0.25">
      <c r="R63862" s="15">
        <v>2</v>
      </c>
    </row>
    <row r="63863" spans="18:18" x14ac:dyDescent="0.25">
      <c r="R63863" s="15">
        <v>2</v>
      </c>
    </row>
    <row r="63864" spans="18:18" x14ac:dyDescent="0.25">
      <c r="R63864" s="15">
        <v>2</v>
      </c>
    </row>
    <row r="63865" spans="18:18" x14ac:dyDescent="0.25">
      <c r="R63865" s="15">
        <v>2</v>
      </c>
    </row>
    <row r="63866" spans="18:18" x14ac:dyDescent="0.25">
      <c r="R63866" s="15">
        <v>2</v>
      </c>
    </row>
    <row r="63867" spans="18:18" x14ac:dyDescent="0.25">
      <c r="R63867" s="15">
        <v>2</v>
      </c>
    </row>
    <row r="63868" spans="18:18" x14ac:dyDescent="0.25">
      <c r="R63868" s="15">
        <v>2</v>
      </c>
    </row>
    <row r="63869" spans="18:18" x14ac:dyDescent="0.25">
      <c r="R63869" s="15">
        <v>2</v>
      </c>
    </row>
    <row r="63870" spans="18:18" x14ac:dyDescent="0.25">
      <c r="R63870" s="15">
        <v>2</v>
      </c>
    </row>
    <row r="63871" spans="18:18" x14ac:dyDescent="0.25">
      <c r="R63871" s="15">
        <v>2</v>
      </c>
    </row>
    <row r="63872" spans="18:18" x14ac:dyDescent="0.25">
      <c r="R63872" s="15">
        <v>2</v>
      </c>
    </row>
    <row r="63873" spans="18:18" x14ac:dyDescent="0.25">
      <c r="R63873" s="15">
        <v>2</v>
      </c>
    </row>
    <row r="63874" spans="18:18" x14ac:dyDescent="0.25">
      <c r="R63874" s="15">
        <v>2</v>
      </c>
    </row>
    <row r="63875" spans="18:18" x14ac:dyDescent="0.25">
      <c r="R63875" s="15">
        <v>2</v>
      </c>
    </row>
    <row r="63876" spans="18:18" x14ac:dyDescent="0.25">
      <c r="R63876" s="15">
        <v>2</v>
      </c>
    </row>
    <row r="63877" spans="18:18" x14ac:dyDescent="0.25">
      <c r="R63877" s="15">
        <v>2</v>
      </c>
    </row>
    <row r="63878" spans="18:18" x14ac:dyDescent="0.25">
      <c r="R63878" s="15">
        <v>2</v>
      </c>
    </row>
    <row r="63879" spans="18:18" x14ac:dyDescent="0.25">
      <c r="R63879" s="15">
        <v>2</v>
      </c>
    </row>
    <row r="63880" spans="18:18" x14ac:dyDescent="0.25">
      <c r="R63880" s="15">
        <v>2</v>
      </c>
    </row>
    <row r="63881" spans="18:18" x14ac:dyDescent="0.25">
      <c r="R63881" s="15">
        <v>2</v>
      </c>
    </row>
    <row r="63882" spans="18:18" x14ac:dyDescent="0.25">
      <c r="R63882" s="15">
        <v>2</v>
      </c>
    </row>
    <row r="63883" spans="18:18" x14ac:dyDescent="0.25">
      <c r="R63883" s="15">
        <v>2</v>
      </c>
    </row>
    <row r="63884" spans="18:18" x14ac:dyDescent="0.25">
      <c r="R63884" s="15">
        <v>2</v>
      </c>
    </row>
    <row r="63885" spans="18:18" x14ac:dyDescent="0.25">
      <c r="R63885" s="15">
        <v>2</v>
      </c>
    </row>
    <row r="63886" spans="18:18" x14ac:dyDescent="0.25">
      <c r="R63886" s="15">
        <v>2</v>
      </c>
    </row>
    <row r="63887" spans="18:18" x14ac:dyDescent="0.25">
      <c r="R63887" s="15">
        <v>2</v>
      </c>
    </row>
    <row r="63888" spans="18:18" x14ac:dyDescent="0.25">
      <c r="R63888" s="15">
        <v>2</v>
      </c>
    </row>
    <row r="63889" spans="18:18" x14ac:dyDescent="0.25">
      <c r="R63889" s="15">
        <v>2</v>
      </c>
    </row>
    <row r="63890" spans="18:18" x14ac:dyDescent="0.25">
      <c r="R63890" s="15">
        <v>2</v>
      </c>
    </row>
    <row r="63891" spans="18:18" x14ac:dyDescent="0.25">
      <c r="R63891" s="15">
        <v>2</v>
      </c>
    </row>
    <row r="63892" spans="18:18" x14ac:dyDescent="0.25">
      <c r="R63892" s="15">
        <v>2</v>
      </c>
    </row>
    <row r="63893" spans="18:18" x14ac:dyDescent="0.25">
      <c r="R63893" s="15">
        <v>2</v>
      </c>
    </row>
    <row r="63894" spans="18:18" x14ac:dyDescent="0.25">
      <c r="R63894" s="15">
        <v>2</v>
      </c>
    </row>
    <row r="63895" spans="18:18" x14ac:dyDescent="0.25">
      <c r="R63895" s="15">
        <v>2</v>
      </c>
    </row>
    <row r="63896" spans="18:18" x14ac:dyDescent="0.25">
      <c r="R63896" s="15">
        <v>2</v>
      </c>
    </row>
    <row r="63897" spans="18:18" x14ac:dyDescent="0.25">
      <c r="R63897" s="15">
        <v>2</v>
      </c>
    </row>
    <row r="63898" spans="18:18" x14ac:dyDescent="0.25">
      <c r="R63898" s="15">
        <v>2</v>
      </c>
    </row>
    <row r="63899" spans="18:18" x14ac:dyDescent="0.25">
      <c r="R63899" s="15">
        <v>2</v>
      </c>
    </row>
    <row r="63900" spans="18:18" x14ac:dyDescent="0.25">
      <c r="R63900" s="15">
        <v>2</v>
      </c>
    </row>
    <row r="63901" spans="18:18" x14ac:dyDescent="0.25">
      <c r="R63901" s="15">
        <v>2</v>
      </c>
    </row>
    <row r="63902" spans="18:18" x14ac:dyDescent="0.25">
      <c r="R63902" s="15">
        <v>2</v>
      </c>
    </row>
    <row r="63903" spans="18:18" x14ac:dyDescent="0.25">
      <c r="R63903" s="15">
        <v>2</v>
      </c>
    </row>
    <row r="63904" spans="18:18" x14ac:dyDescent="0.25">
      <c r="R63904" s="15">
        <v>2</v>
      </c>
    </row>
    <row r="63905" spans="18:18" x14ac:dyDescent="0.25">
      <c r="R63905" s="15">
        <v>2</v>
      </c>
    </row>
    <row r="63906" spans="18:18" x14ac:dyDescent="0.25">
      <c r="R63906" s="15">
        <v>2</v>
      </c>
    </row>
    <row r="63907" spans="18:18" x14ac:dyDescent="0.25">
      <c r="R63907" s="15">
        <v>2</v>
      </c>
    </row>
    <row r="63908" spans="18:18" x14ac:dyDescent="0.25">
      <c r="R63908" s="15">
        <v>2</v>
      </c>
    </row>
    <row r="63909" spans="18:18" x14ac:dyDescent="0.25">
      <c r="R63909" s="15">
        <v>2</v>
      </c>
    </row>
    <row r="63910" spans="18:18" x14ac:dyDescent="0.25">
      <c r="R63910" s="15">
        <v>2</v>
      </c>
    </row>
    <row r="63911" spans="18:18" x14ac:dyDescent="0.25">
      <c r="R63911" s="15">
        <v>2</v>
      </c>
    </row>
    <row r="63912" spans="18:18" x14ac:dyDescent="0.25">
      <c r="R63912" s="15">
        <v>1</v>
      </c>
    </row>
    <row r="63913" spans="18:18" x14ac:dyDescent="0.25">
      <c r="R63913" s="15">
        <v>1</v>
      </c>
    </row>
    <row r="63914" spans="18:18" x14ac:dyDescent="0.25">
      <c r="R63914" s="15">
        <v>1</v>
      </c>
    </row>
    <row r="63915" spans="18:18" x14ac:dyDescent="0.25">
      <c r="R63915" s="15">
        <v>1</v>
      </c>
    </row>
    <row r="63916" spans="18:18" x14ac:dyDescent="0.25">
      <c r="R63916" s="15">
        <v>1</v>
      </c>
    </row>
    <row r="63917" spans="18:18" x14ac:dyDescent="0.25">
      <c r="R63917" s="15">
        <v>1</v>
      </c>
    </row>
    <row r="63918" spans="18:18" x14ac:dyDescent="0.25">
      <c r="R63918" s="15">
        <v>1</v>
      </c>
    </row>
    <row r="63919" spans="18:18" x14ac:dyDescent="0.25">
      <c r="R63919" s="15">
        <v>1</v>
      </c>
    </row>
    <row r="63920" spans="18:18" x14ac:dyDescent="0.25">
      <c r="R63920" s="15">
        <v>1</v>
      </c>
    </row>
    <row r="63921" spans="18:18" x14ac:dyDescent="0.25">
      <c r="R63921" s="15">
        <v>1</v>
      </c>
    </row>
    <row r="63922" spans="18:18" x14ac:dyDescent="0.25">
      <c r="R63922" s="15">
        <v>1</v>
      </c>
    </row>
    <row r="63923" spans="18:18" x14ac:dyDescent="0.25">
      <c r="R63923" s="15">
        <v>1</v>
      </c>
    </row>
    <row r="63924" spans="18:18" x14ac:dyDescent="0.25">
      <c r="R63924" s="15">
        <v>1</v>
      </c>
    </row>
    <row r="63925" spans="18:18" x14ac:dyDescent="0.25">
      <c r="R63925" s="15">
        <v>1</v>
      </c>
    </row>
    <row r="63926" spans="18:18" x14ac:dyDescent="0.25">
      <c r="R63926" s="15">
        <v>1</v>
      </c>
    </row>
    <row r="63927" spans="18:18" x14ac:dyDescent="0.25">
      <c r="R63927" s="15">
        <v>1</v>
      </c>
    </row>
    <row r="63928" spans="18:18" x14ac:dyDescent="0.25">
      <c r="R63928" s="15">
        <v>1</v>
      </c>
    </row>
    <row r="63929" spans="18:18" x14ac:dyDescent="0.25">
      <c r="R63929" s="15">
        <v>1</v>
      </c>
    </row>
    <row r="63930" spans="18:18" x14ac:dyDescent="0.25">
      <c r="R63930" s="15">
        <v>1</v>
      </c>
    </row>
    <row r="63931" spans="18:18" x14ac:dyDescent="0.25">
      <c r="R63931" s="15">
        <v>2</v>
      </c>
    </row>
    <row r="63932" spans="18:18" x14ac:dyDescent="0.25">
      <c r="R63932" s="15">
        <v>2</v>
      </c>
    </row>
    <row r="63933" spans="18:18" x14ac:dyDescent="0.25">
      <c r="R63933" s="15">
        <v>2</v>
      </c>
    </row>
    <row r="63934" spans="18:18" x14ac:dyDescent="0.25">
      <c r="R63934" s="15">
        <v>2</v>
      </c>
    </row>
    <row r="63935" spans="18:18" x14ac:dyDescent="0.25">
      <c r="R63935" s="15">
        <v>1</v>
      </c>
    </row>
    <row r="63936" spans="18:18" x14ac:dyDescent="0.25">
      <c r="R63936" s="15">
        <v>1</v>
      </c>
    </row>
    <row r="63937" spans="18:18" x14ac:dyDescent="0.25">
      <c r="R63937" s="15">
        <v>1</v>
      </c>
    </row>
    <row r="63938" spans="18:18" x14ac:dyDescent="0.25">
      <c r="R63938" s="15">
        <v>1</v>
      </c>
    </row>
    <row r="63939" spans="18:18" x14ac:dyDescent="0.25">
      <c r="R63939" s="15">
        <v>1</v>
      </c>
    </row>
    <row r="63940" spans="18:18" x14ac:dyDescent="0.25">
      <c r="R63940" s="15">
        <v>1</v>
      </c>
    </row>
    <row r="63941" spans="18:18" x14ac:dyDescent="0.25">
      <c r="R63941" s="15">
        <v>1</v>
      </c>
    </row>
    <row r="63942" spans="18:18" x14ac:dyDescent="0.25">
      <c r="R63942" s="15">
        <v>1</v>
      </c>
    </row>
    <row r="63943" spans="18:18" x14ac:dyDescent="0.25">
      <c r="R63943" s="15">
        <v>1</v>
      </c>
    </row>
    <row r="63944" spans="18:18" x14ac:dyDescent="0.25">
      <c r="R63944" s="15">
        <v>1</v>
      </c>
    </row>
    <row r="63945" spans="18:18" x14ac:dyDescent="0.25">
      <c r="R63945" s="15">
        <v>1</v>
      </c>
    </row>
    <row r="63946" spans="18:18" x14ac:dyDescent="0.25">
      <c r="R63946" s="15">
        <v>1</v>
      </c>
    </row>
    <row r="63947" spans="18:18" x14ac:dyDescent="0.25">
      <c r="R63947" s="15">
        <v>1</v>
      </c>
    </row>
    <row r="63948" spans="18:18" x14ac:dyDescent="0.25">
      <c r="R63948" s="15">
        <v>1</v>
      </c>
    </row>
    <row r="63949" spans="18:18" x14ac:dyDescent="0.25">
      <c r="R63949" s="15">
        <v>1</v>
      </c>
    </row>
    <row r="63950" spans="18:18" x14ac:dyDescent="0.25">
      <c r="R63950" s="15">
        <v>1</v>
      </c>
    </row>
    <row r="63951" spans="18:18" x14ac:dyDescent="0.25">
      <c r="R63951" s="15">
        <v>1</v>
      </c>
    </row>
    <row r="63952" spans="18:18" x14ac:dyDescent="0.25">
      <c r="R63952" s="15">
        <v>1</v>
      </c>
    </row>
    <row r="63953" spans="18:18" x14ac:dyDescent="0.25">
      <c r="R63953" s="15">
        <v>1</v>
      </c>
    </row>
    <row r="63954" spans="18:18" x14ac:dyDescent="0.25">
      <c r="R63954" s="15">
        <v>1</v>
      </c>
    </row>
    <row r="63955" spans="18:18" x14ac:dyDescent="0.25">
      <c r="R63955" s="15">
        <v>1</v>
      </c>
    </row>
    <row r="63956" spans="18:18" x14ac:dyDescent="0.25">
      <c r="R63956" s="15">
        <v>1</v>
      </c>
    </row>
    <row r="63957" spans="18:18" x14ac:dyDescent="0.25">
      <c r="R63957" s="15">
        <v>1</v>
      </c>
    </row>
    <row r="63958" spans="18:18" x14ac:dyDescent="0.25">
      <c r="R63958" s="15">
        <v>1</v>
      </c>
    </row>
    <row r="63959" spans="18:18" x14ac:dyDescent="0.25">
      <c r="R63959" s="15">
        <v>1</v>
      </c>
    </row>
    <row r="63960" spans="18:18" x14ac:dyDescent="0.25">
      <c r="R63960" s="15">
        <v>1</v>
      </c>
    </row>
    <row r="63961" spans="18:18" x14ac:dyDescent="0.25">
      <c r="R63961" s="15">
        <v>1</v>
      </c>
    </row>
    <row r="63962" spans="18:18" x14ac:dyDescent="0.25">
      <c r="R63962" s="15">
        <v>2</v>
      </c>
    </row>
    <row r="63963" spans="18:18" x14ac:dyDescent="0.25">
      <c r="R63963" s="15">
        <v>2</v>
      </c>
    </row>
    <row r="63964" spans="18:18" x14ac:dyDescent="0.25">
      <c r="R63964" s="15">
        <v>2</v>
      </c>
    </row>
    <row r="63965" spans="18:18" x14ac:dyDescent="0.25">
      <c r="R63965" s="15">
        <v>1</v>
      </c>
    </row>
    <row r="63966" spans="18:18" x14ac:dyDescent="0.25">
      <c r="R63966" s="15">
        <v>1</v>
      </c>
    </row>
    <row r="63967" spans="18:18" x14ac:dyDescent="0.25">
      <c r="R63967" s="15">
        <v>1</v>
      </c>
    </row>
    <row r="63968" spans="18:18" x14ac:dyDescent="0.25">
      <c r="R63968" s="15">
        <v>1</v>
      </c>
    </row>
    <row r="63969" spans="18:18" x14ac:dyDescent="0.25">
      <c r="R63969" s="15">
        <v>2</v>
      </c>
    </row>
    <row r="63970" spans="18:18" x14ac:dyDescent="0.25">
      <c r="R63970" s="15">
        <v>2</v>
      </c>
    </row>
    <row r="63971" spans="18:18" x14ac:dyDescent="0.25">
      <c r="R63971" s="15">
        <v>2</v>
      </c>
    </row>
    <row r="63972" spans="18:18" x14ac:dyDescent="0.25">
      <c r="R63972" s="15">
        <v>2</v>
      </c>
    </row>
    <row r="63973" spans="18:18" x14ac:dyDescent="0.25">
      <c r="R63973" s="15">
        <v>2</v>
      </c>
    </row>
    <row r="63974" spans="18:18" x14ac:dyDescent="0.25">
      <c r="R63974" s="15">
        <v>2</v>
      </c>
    </row>
    <row r="63975" spans="18:18" x14ac:dyDescent="0.25">
      <c r="R63975" s="15">
        <v>2</v>
      </c>
    </row>
    <row r="63976" spans="18:18" x14ac:dyDescent="0.25">
      <c r="R63976" s="15">
        <v>2</v>
      </c>
    </row>
    <row r="63977" spans="18:18" x14ac:dyDescent="0.25">
      <c r="R63977" s="15">
        <v>2</v>
      </c>
    </row>
    <row r="63978" spans="18:18" x14ac:dyDescent="0.25">
      <c r="R63978" s="15">
        <v>4</v>
      </c>
    </row>
    <row r="63979" spans="18:18" x14ac:dyDescent="0.25">
      <c r="R63979" s="15">
        <v>4</v>
      </c>
    </row>
    <row r="63980" spans="18:18" x14ac:dyDescent="0.25">
      <c r="R63980" s="15">
        <v>4</v>
      </c>
    </row>
    <row r="63981" spans="18:18" x14ac:dyDescent="0.25">
      <c r="R63981" s="15">
        <v>4</v>
      </c>
    </row>
    <row r="63982" spans="18:18" x14ac:dyDescent="0.25">
      <c r="R63982" s="15">
        <v>4</v>
      </c>
    </row>
    <row r="63983" spans="18:18" x14ac:dyDescent="0.25">
      <c r="R63983" s="15">
        <v>4</v>
      </c>
    </row>
    <row r="63984" spans="18:18" x14ac:dyDescent="0.25">
      <c r="R63984" s="15">
        <v>2</v>
      </c>
    </row>
    <row r="63985" spans="18:18" x14ac:dyDescent="0.25">
      <c r="R63985" s="15">
        <v>2</v>
      </c>
    </row>
    <row r="63986" spans="18:18" x14ac:dyDescent="0.25">
      <c r="R63986" s="15">
        <v>2</v>
      </c>
    </row>
    <row r="63987" spans="18:18" x14ac:dyDescent="0.25">
      <c r="R63987" s="15">
        <v>2</v>
      </c>
    </row>
    <row r="63988" spans="18:18" x14ac:dyDescent="0.25">
      <c r="R63988" s="15">
        <v>2</v>
      </c>
    </row>
    <row r="63989" spans="18:18" x14ac:dyDescent="0.25">
      <c r="R63989" s="15">
        <v>2</v>
      </c>
    </row>
    <row r="63990" spans="18:18" x14ac:dyDescent="0.25">
      <c r="R63990" s="15">
        <v>2</v>
      </c>
    </row>
    <row r="63991" spans="18:18" x14ac:dyDescent="0.25">
      <c r="R63991" s="15">
        <v>2</v>
      </c>
    </row>
    <row r="63992" spans="18:18" x14ac:dyDescent="0.25">
      <c r="R63992" s="15">
        <v>4</v>
      </c>
    </row>
    <row r="63993" spans="18:18" x14ac:dyDescent="0.25">
      <c r="R63993" s="15">
        <v>4</v>
      </c>
    </row>
    <row r="63994" spans="18:18" x14ac:dyDescent="0.25">
      <c r="R63994" s="15">
        <v>4</v>
      </c>
    </row>
    <row r="63995" spans="18:18" x14ac:dyDescent="0.25">
      <c r="R63995" s="15">
        <v>4</v>
      </c>
    </row>
    <row r="63996" spans="18:18" x14ac:dyDescent="0.25">
      <c r="R63996" s="15">
        <v>4</v>
      </c>
    </row>
    <row r="63997" spans="18:18" x14ac:dyDescent="0.25">
      <c r="R63997" s="15">
        <v>4</v>
      </c>
    </row>
    <row r="63998" spans="18:18" x14ac:dyDescent="0.25">
      <c r="R63998" s="15">
        <v>4</v>
      </c>
    </row>
    <row r="63999" spans="18:18" x14ac:dyDescent="0.25">
      <c r="R63999" s="15">
        <v>4</v>
      </c>
    </row>
    <row r="64000" spans="18:18" x14ac:dyDescent="0.25">
      <c r="R64000" s="15">
        <v>4</v>
      </c>
    </row>
    <row r="64001" spans="18:18" x14ac:dyDescent="0.25">
      <c r="R64001" s="15">
        <v>4</v>
      </c>
    </row>
    <row r="64002" spans="18:18" x14ac:dyDescent="0.25">
      <c r="R64002" s="15">
        <v>4</v>
      </c>
    </row>
    <row r="64003" spans="18:18" x14ac:dyDescent="0.25">
      <c r="R64003" s="15">
        <v>4</v>
      </c>
    </row>
    <row r="64004" spans="18:18" x14ac:dyDescent="0.25">
      <c r="R64004" s="15">
        <v>4</v>
      </c>
    </row>
    <row r="64005" spans="18:18" x14ac:dyDescent="0.25">
      <c r="R64005" s="15">
        <v>4</v>
      </c>
    </row>
    <row r="64006" spans="18:18" x14ac:dyDescent="0.25">
      <c r="R64006" s="15">
        <v>4</v>
      </c>
    </row>
    <row r="64007" spans="18:18" x14ac:dyDescent="0.25">
      <c r="R64007" s="15">
        <v>4</v>
      </c>
    </row>
    <row r="64008" spans="18:18" x14ac:dyDescent="0.25">
      <c r="R64008" s="15">
        <v>4</v>
      </c>
    </row>
    <row r="64009" spans="18:18" x14ac:dyDescent="0.25">
      <c r="R64009" s="15">
        <v>4</v>
      </c>
    </row>
    <row r="64010" spans="18:18" x14ac:dyDescent="0.25">
      <c r="R64010" s="15">
        <v>1</v>
      </c>
    </row>
    <row r="64011" spans="18:18" x14ac:dyDescent="0.25">
      <c r="R64011" s="15">
        <v>1</v>
      </c>
    </row>
    <row r="64012" spans="18:18" x14ac:dyDescent="0.25">
      <c r="R64012" s="15">
        <v>1</v>
      </c>
    </row>
    <row r="64013" spans="18:18" x14ac:dyDescent="0.25">
      <c r="R64013" s="15">
        <v>1</v>
      </c>
    </row>
    <row r="64014" spans="18:18" x14ac:dyDescent="0.25">
      <c r="R64014" s="15">
        <v>4</v>
      </c>
    </row>
    <row r="64015" spans="18:18" x14ac:dyDescent="0.25">
      <c r="R64015" s="15">
        <v>4</v>
      </c>
    </row>
    <row r="64016" spans="18:18" x14ac:dyDescent="0.25">
      <c r="R64016" s="15">
        <v>4</v>
      </c>
    </row>
    <row r="64017" spans="18:18" x14ac:dyDescent="0.25">
      <c r="R64017" s="15">
        <v>4</v>
      </c>
    </row>
    <row r="64018" spans="18:18" x14ac:dyDescent="0.25">
      <c r="R64018" s="15">
        <v>4</v>
      </c>
    </row>
    <row r="64019" spans="18:18" x14ac:dyDescent="0.25">
      <c r="R64019" s="15">
        <v>4</v>
      </c>
    </row>
    <row r="64020" spans="18:18" x14ac:dyDescent="0.25">
      <c r="R64020" s="15">
        <v>4</v>
      </c>
    </row>
    <row r="64021" spans="18:18" x14ac:dyDescent="0.25">
      <c r="R64021" s="15">
        <v>4</v>
      </c>
    </row>
    <row r="64022" spans="18:18" x14ac:dyDescent="0.25">
      <c r="R64022" s="15">
        <v>4</v>
      </c>
    </row>
    <row r="64023" spans="18:18" x14ac:dyDescent="0.25">
      <c r="R64023" s="15">
        <v>1</v>
      </c>
    </row>
    <row r="64024" spans="18:18" x14ac:dyDescent="0.25">
      <c r="R64024" s="15">
        <v>1</v>
      </c>
    </row>
    <row r="64025" spans="18:18" x14ac:dyDescent="0.25">
      <c r="R64025" s="15">
        <v>1</v>
      </c>
    </row>
    <row r="64026" spans="18:18" x14ac:dyDescent="0.25">
      <c r="R64026" s="15">
        <v>1</v>
      </c>
    </row>
    <row r="64027" spans="18:18" x14ac:dyDescent="0.25">
      <c r="R64027" s="15">
        <v>1</v>
      </c>
    </row>
    <row r="64028" spans="18:18" x14ac:dyDescent="0.25">
      <c r="R64028" s="15">
        <v>1</v>
      </c>
    </row>
    <row r="64029" spans="18:18" x14ac:dyDescent="0.25">
      <c r="R64029" s="15">
        <v>1</v>
      </c>
    </row>
    <row r="64030" spans="18:18" x14ac:dyDescent="0.25">
      <c r="R64030" s="15">
        <v>1</v>
      </c>
    </row>
    <row r="64031" spans="18:18" x14ac:dyDescent="0.25">
      <c r="R64031" s="15">
        <v>1</v>
      </c>
    </row>
    <row r="64032" spans="18:18" x14ac:dyDescent="0.25">
      <c r="R64032" s="15">
        <v>1</v>
      </c>
    </row>
    <row r="64033" spans="18:18" x14ac:dyDescent="0.25">
      <c r="R64033" s="15">
        <v>1</v>
      </c>
    </row>
    <row r="64034" spans="18:18" x14ac:dyDescent="0.25">
      <c r="R64034" s="15">
        <v>2</v>
      </c>
    </row>
    <row r="64035" spans="18:18" x14ac:dyDescent="0.25">
      <c r="R64035" s="15">
        <v>2</v>
      </c>
    </row>
    <row r="64036" spans="18:18" x14ac:dyDescent="0.25">
      <c r="R64036" s="15">
        <v>2</v>
      </c>
    </row>
    <row r="64037" spans="18:18" x14ac:dyDescent="0.25">
      <c r="R64037" s="15">
        <v>2</v>
      </c>
    </row>
    <row r="64038" spans="18:18" x14ac:dyDescent="0.25">
      <c r="R64038" s="15">
        <v>2</v>
      </c>
    </row>
    <row r="64039" spans="18:18" x14ac:dyDescent="0.25">
      <c r="R64039" s="15">
        <v>2</v>
      </c>
    </row>
    <row r="64040" spans="18:18" x14ac:dyDescent="0.25">
      <c r="R64040" s="15">
        <v>2</v>
      </c>
    </row>
    <row r="64041" spans="18:18" x14ac:dyDescent="0.25">
      <c r="R64041" s="15">
        <v>2</v>
      </c>
    </row>
    <row r="64042" spans="18:18" x14ac:dyDescent="0.25">
      <c r="R64042" s="15">
        <v>2</v>
      </c>
    </row>
    <row r="64043" spans="18:18" x14ac:dyDescent="0.25">
      <c r="R64043" s="15">
        <v>2</v>
      </c>
    </row>
    <row r="64044" spans="18:18" x14ac:dyDescent="0.25">
      <c r="R64044" s="15">
        <v>1</v>
      </c>
    </row>
    <row r="64045" spans="18:18" x14ac:dyDescent="0.25">
      <c r="R64045" s="15">
        <v>1</v>
      </c>
    </row>
    <row r="64046" spans="18:18" x14ac:dyDescent="0.25">
      <c r="R64046" s="15">
        <v>1</v>
      </c>
    </row>
    <row r="64047" spans="18:18" x14ac:dyDescent="0.25">
      <c r="R64047" s="15">
        <v>1</v>
      </c>
    </row>
    <row r="64048" spans="18:18" x14ac:dyDescent="0.25">
      <c r="R64048" s="15">
        <v>1</v>
      </c>
    </row>
    <row r="64049" spans="18:18" x14ac:dyDescent="0.25">
      <c r="R64049" s="15">
        <v>1</v>
      </c>
    </row>
    <row r="64050" spans="18:18" x14ac:dyDescent="0.25">
      <c r="R64050" s="15">
        <v>1</v>
      </c>
    </row>
    <row r="64051" spans="18:18" x14ac:dyDescent="0.25">
      <c r="R64051" s="15">
        <v>1</v>
      </c>
    </row>
    <row r="64052" spans="18:18" x14ac:dyDescent="0.25">
      <c r="R64052" s="15">
        <v>1</v>
      </c>
    </row>
    <row r="64053" spans="18:18" x14ac:dyDescent="0.25">
      <c r="R64053" s="15">
        <v>1</v>
      </c>
    </row>
    <row r="64054" spans="18:18" x14ac:dyDescent="0.25">
      <c r="R64054" s="15">
        <v>1</v>
      </c>
    </row>
    <row r="64055" spans="18:18" x14ac:dyDescent="0.25">
      <c r="R64055" s="15">
        <v>1</v>
      </c>
    </row>
    <row r="64056" spans="18:18" x14ac:dyDescent="0.25">
      <c r="R64056" s="15">
        <v>3</v>
      </c>
    </row>
    <row r="64057" spans="18:18" x14ac:dyDescent="0.25">
      <c r="R64057" s="15">
        <v>3</v>
      </c>
    </row>
    <row r="64058" spans="18:18" x14ac:dyDescent="0.25">
      <c r="R64058" s="15">
        <v>3</v>
      </c>
    </row>
    <row r="64059" spans="18:18" x14ac:dyDescent="0.25">
      <c r="R64059" s="15">
        <v>3</v>
      </c>
    </row>
    <row r="64060" spans="18:18" x14ac:dyDescent="0.25">
      <c r="R64060" s="15">
        <v>3</v>
      </c>
    </row>
    <row r="64061" spans="18:18" x14ac:dyDescent="0.25">
      <c r="R64061" s="15">
        <v>3</v>
      </c>
    </row>
    <row r="64062" spans="18:18" x14ac:dyDescent="0.25">
      <c r="R64062" s="15">
        <v>3</v>
      </c>
    </row>
    <row r="64063" spans="18:18" x14ac:dyDescent="0.25">
      <c r="R64063" s="15">
        <v>3</v>
      </c>
    </row>
    <row r="64064" spans="18:18" x14ac:dyDescent="0.25">
      <c r="R64064" s="15">
        <v>3</v>
      </c>
    </row>
    <row r="64065" spans="18:18" x14ac:dyDescent="0.25">
      <c r="R64065" s="15">
        <v>3</v>
      </c>
    </row>
    <row r="64066" spans="18:18" x14ac:dyDescent="0.25">
      <c r="R64066" s="15">
        <v>3</v>
      </c>
    </row>
    <row r="64067" spans="18:18" x14ac:dyDescent="0.25">
      <c r="R64067" s="15">
        <v>3</v>
      </c>
    </row>
    <row r="64068" spans="18:18" x14ac:dyDescent="0.25">
      <c r="R64068" s="15">
        <v>3</v>
      </c>
    </row>
    <row r="64069" spans="18:18" x14ac:dyDescent="0.25">
      <c r="R64069" s="15">
        <v>3</v>
      </c>
    </row>
    <row r="64070" spans="18:18" x14ac:dyDescent="0.25">
      <c r="R64070" s="15">
        <v>3</v>
      </c>
    </row>
    <row r="64071" spans="18:18" x14ac:dyDescent="0.25">
      <c r="R64071" s="15">
        <v>3</v>
      </c>
    </row>
    <row r="64072" spans="18:18" x14ac:dyDescent="0.25">
      <c r="R64072" s="15">
        <v>3</v>
      </c>
    </row>
    <row r="64073" spans="18:18" x14ac:dyDescent="0.25">
      <c r="R64073" s="15">
        <v>3</v>
      </c>
    </row>
    <row r="64074" spans="18:18" x14ac:dyDescent="0.25">
      <c r="R64074" s="15">
        <v>3</v>
      </c>
    </row>
    <row r="64075" spans="18:18" x14ac:dyDescent="0.25">
      <c r="R64075" s="15">
        <v>3</v>
      </c>
    </row>
    <row r="64076" spans="18:18" x14ac:dyDescent="0.25">
      <c r="R64076" s="15">
        <v>3</v>
      </c>
    </row>
    <row r="64077" spans="18:18" x14ac:dyDescent="0.25">
      <c r="R64077" s="15">
        <v>3</v>
      </c>
    </row>
    <row r="64078" spans="18:18" x14ac:dyDescent="0.25">
      <c r="R64078" s="15">
        <v>3</v>
      </c>
    </row>
    <row r="64079" spans="18:18" x14ac:dyDescent="0.25">
      <c r="R64079" s="15">
        <v>3</v>
      </c>
    </row>
    <row r="64080" spans="18:18" x14ac:dyDescent="0.25">
      <c r="R64080" s="15">
        <v>3</v>
      </c>
    </row>
    <row r="64081" spans="18:18" x14ac:dyDescent="0.25">
      <c r="R64081" s="15">
        <v>3</v>
      </c>
    </row>
    <row r="64082" spans="18:18" x14ac:dyDescent="0.25">
      <c r="R64082" s="15">
        <v>3</v>
      </c>
    </row>
    <row r="64083" spans="18:18" x14ac:dyDescent="0.25">
      <c r="R64083" s="15">
        <v>3</v>
      </c>
    </row>
    <row r="64084" spans="18:18" x14ac:dyDescent="0.25">
      <c r="R64084" s="15">
        <v>3</v>
      </c>
    </row>
    <row r="64085" spans="18:18" x14ac:dyDescent="0.25">
      <c r="R64085" s="15">
        <v>3</v>
      </c>
    </row>
    <row r="64086" spans="18:18" x14ac:dyDescent="0.25">
      <c r="R64086" s="15">
        <v>3</v>
      </c>
    </row>
    <row r="64087" spans="18:18" x14ac:dyDescent="0.25">
      <c r="R64087" s="15">
        <v>3</v>
      </c>
    </row>
    <row r="64088" spans="18:18" x14ac:dyDescent="0.25">
      <c r="R64088" s="15">
        <v>3</v>
      </c>
    </row>
    <row r="64089" spans="18:18" x14ac:dyDescent="0.25">
      <c r="R64089" s="15">
        <v>3</v>
      </c>
    </row>
    <row r="64090" spans="18:18" x14ac:dyDescent="0.25">
      <c r="R64090" s="15">
        <v>3</v>
      </c>
    </row>
    <row r="64091" spans="18:18" x14ac:dyDescent="0.25">
      <c r="R64091" s="15">
        <v>3</v>
      </c>
    </row>
    <row r="64092" spans="18:18" x14ac:dyDescent="0.25">
      <c r="R64092" s="15">
        <v>3</v>
      </c>
    </row>
    <row r="64093" spans="18:18" x14ac:dyDescent="0.25">
      <c r="R64093" s="15">
        <v>3</v>
      </c>
    </row>
    <row r="64094" spans="18:18" x14ac:dyDescent="0.25">
      <c r="R64094" s="15">
        <v>3</v>
      </c>
    </row>
    <row r="64095" spans="18:18" x14ac:dyDescent="0.25">
      <c r="R64095" s="15">
        <v>3</v>
      </c>
    </row>
    <row r="64096" spans="18:18" x14ac:dyDescent="0.25">
      <c r="R64096" s="15">
        <v>2</v>
      </c>
    </row>
    <row r="64097" spans="18:18" x14ac:dyDescent="0.25">
      <c r="R64097" s="15">
        <v>2</v>
      </c>
    </row>
    <row r="64098" spans="18:18" x14ac:dyDescent="0.25">
      <c r="R64098" s="15">
        <v>2</v>
      </c>
    </row>
    <row r="64099" spans="18:18" x14ac:dyDescent="0.25">
      <c r="R64099" s="15">
        <v>2</v>
      </c>
    </row>
    <row r="64100" spans="18:18" x14ac:dyDescent="0.25">
      <c r="R64100" s="15">
        <v>2</v>
      </c>
    </row>
    <row r="64101" spans="18:18" x14ac:dyDescent="0.25">
      <c r="R64101" s="15">
        <v>2</v>
      </c>
    </row>
    <row r="64102" spans="18:18" x14ac:dyDescent="0.25">
      <c r="R64102" s="15">
        <v>2</v>
      </c>
    </row>
    <row r="64103" spans="18:18" x14ac:dyDescent="0.25">
      <c r="R64103" s="15">
        <v>2</v>
      </c>
    </row>
    <row r="64104" spans="18:18" x14ac:dyDescent="0.25">
      <c r="R64104" s="15">
        <v>2</v>
      </c>
    </row>
    <row r="64105" spans="18:18" x14ac:dyDescent="0.25">
      <c r="R64105" s="15">
        <v>2</v>
      </c>
    </row>
    <row r="64106" spans="18:18" x14ac:dyDescent="0.25">
      <c r="R64106" s="15">
        <v>2</v>
      </c>
    </row>
    <row r="64107" spans="18:18" x14ac:dyDescent="0.25">
      <c r="R64107" s="15">
        <v>2</v>
      </c>
    </row>
    <row r="64108" spans="18:18" x14ac:dyDescent="0.25">
      <c r="R64108" s="15">
        <v>2</v>
      </c>
    </row>
    <row r="64109" spans="18:18" x14ac:dyDescent="0.25">
      <c r="R64109" s="15">
        <v>2</v>
      </c>
    </row>
    <row r="64110" spans="18:18" x14ac:dyDescent="0.25">
      <c r="R64110" s="15">
        <v>2</v>
      </c>
    </row>
    <row r="64111" spans="18:18" x14ac:dyDescent="0.25">
      <c r="R64111" s="15">
        <v>2</v>
      </c>
    </row>
    <row r="64112" spans="18:18" x14ac:dyDescent="0.25">
      <c r="R64112" s="15">
        <v>3</v>
      </c>
    </row>
    <row r="64113" spans="18:18" x14ac:dyDescent="0.25">
      <c r="R64113" s="15">
        <v>3</v>
      </c>
    </row>
    <row r="64114" spans="18:18" x14ac:dyDescent="0.25">
      <c r="R64114" s="15">
        <v>3</v>
      </c>
    </row>
    <row r="64115" spans="18:18" x14ac:dyDescent="0.25">
      <c r="R64115" s="15">
        <v>3</v>
      </c>
    </row>
    <row r="64116" spans="18:18" x14ac:dyDescent="0.25">
      <c r="R64116" s="15">
        <v>3</v>
      </c>
    </row>
    <row r="64117" spans="18:18" x14ac:dyDescent="0.25">
      <c r="R64117" s="15">
        <v>3</v>
      </c>
    </row>
    <row r="64118" spans="18:18" x14ac:dyDescent="0.25">
      <c r="R64118" s="15">
        <v>3</v>
      </c>
    </row>
    <row r="64119" spans="18:18" x14ac:dyDescent="0.25">
      <c r="R64119" s="15">
        <v>3</v>
      </c>
    </row>
    <row r="64120" spans="18:18" x14ac:dyDescent="0.25">
      <c r="R64120" s="15">
        <v>3</v>
      </c>
    </row>
    <row r="64121" spans="18:18" x14ac:dyDescent="0.25">
      <c r="R64121" s="15">
        <v>3</v>
      </c>
    </row>
    <row r="64122" spans="18:18" x14ac:dyDescent="0.25">
      <c r="R64122" s="15">
        <v>3</v>
      </c>
    </row>
    <row r="64123" spans="18:18" x14ac:dyDescent="0.25">
      <c r="R64123" s="15">
        <v>3</v>
      </c>
    </row>
    <row r="64124" spans="18:18" x14ac:dyDescent="0.25">
      <c r="R64124" s="15">
        <v>3</v>
      </c>
    </row>
    <row r="64125" spans="18:18" x14ac:dyDescent="0.25">
      <c r="R64125" s="15">
        <v>3</v>
      </c>
    </row>
    <row r="64126" spans="18:18" x14ac:dyDescent="0.25">
      <c r="R64126" s="15">
        <v>3</v>
      </c>
    </row>
    <row r="64127" spans="18:18" x14ac:dyDescent="0.25">
      <c r="R64127" s="15">
        <v>3</v>
      </c>
    </row>
    <row r="64128" spans="18:18" x14ac:dyDescent="0.25">
      <c r="R64128" s="15">
        <v>3</v>
      </c>
    </row>
    <row r="64129" spans="18:18" x14ac:dyDescent="0.25">
      <c r="R64129" s="15">
        <v>3</v>
      </c>
    </row>
    <row r="64130" spans="18:18" x14ac:dyDescent="0.25">
      <c r="R64130" s="15">
        <v>4</v>
      </c>
    </row>
    <row r="64131" spans="18:18" x14ac:dyDescent="0.25">
      <c r="R64131" s="15">
        <v>4</v>
      </c>
    </row>
    <row r="64132" spans="18:18" x14ac:dyDescent="0.25">
      <c r="R64132" s="15">
        <v>4</v>
      </c>
    </row>
    <row r="64133" spans="18:18" x14ac:dyDescent="0.25">
      <c r="R64133" s="15">
        <v>4</v>
      </c>
    </row>
    <row r="64134" spans="18:18" x14ac:dyDescent="0.25">
      <c r="R64134" s="15">
        <v>4</v>
      </c>
    </row>
    <row r="64135" spans="18:18" x14ac:dyDescent="0.25">
      <c r="R64135" s="15">
        <v>4</v>
      </c>
    </row>
    <row r="64136" spans="18:18" x14ac:dyDescent="0.25">
      <c r="R64136" s="15">
        <v>4</v>
      </c>
    </row>
    <row r="64137" spans="18:18" x14ac:dyDescent="0.25">
      <c r="R64137" s="15">
        <v>3</v>
      </c>
    </row>
    <row r="64138" spans="18:18" x14ac:dyDescent="0.25">
      <c r="R64138" s="15">
        <v>3</v>
      </c>
    </row>
    <row r="64139" spans="18:18" x14ac:dyDescent="0.25">
      <c r="R64139" s="15">
        <v>3</v>
      </c>
    </row>
    <row r="64140" spans="18:18" x14ac:dyDescent="0.25">
      <c r="R64140" s="15">
        <v>3</v>
      </c>
    </row>
    <row r="64141" spans="18:18" x14ac:dyDescent="0.25">
      <c r="R64141" s="15">
        <v>3</v>
      </c>
    </row>
    <row r="64142" spans="18:18" x14ac:dyDescent="0.25">
      <c r="R64142" s="15">
        <v>3</v>
      </c>
    </row>
    <row r="64143" spans="18:18" x14ac:dyDescent="0.25">
      <c r="R64143" s="15">
        <v>3</v>
      </c>
    </row>
    <row r="64144" spans="18:18" x14ac:dyDescent="0.25">
      <c r="R64144" s="15">
        <v>3</v>
      </c>
    </row>
    <row r="64145" spans="18:18" x14ac:dyDescent="0.25">
      <c r="R64145" s="15">
        <v>3</v>
      </c>
    </row>
    <row r="64146" spans="18:18" x14ac:dyDescent="0.25">
      <c r="R64146" s="15">
        <v>3</v>
      </c>
    </row>
    <row r="64147" spans="18:18" x14ac:dyDescent="0.25">
      <c r="R64147" s="15">
        <v>3</v>
      </c>
    </row>
    <row r="64148" spans="18:18" x14ac:dyDescent="0.25">
      <c r="R64148" s="15">
        <v>3</v>
      </c>
    </row>
    <row r="64149" spans="18:18" x14ac:dyDescent="0.25">
      <c r="R64149" s="15">
        <v>3</v>
      </c>
    </row>
    <row r="64150" spans="18:18" x14ac:dyDescent="0.25">
      <c r="R64150" s="15">
        <v>3</v>
      </c>
    </row>
    <row r="64151" spans="18:18" x14ac:dyDescent="0.25">
      <c r="R64151" s="15">
        <v>3</v>
      </c>
    </row>
    <row r="64152" spans="18:18" x14ac:dyDescent="0.25">
      <c r="R64152" s="15">
        <v>3</v>
      </c>
    </row>
    <row r="64153" spans="18:18" x14ac:dyDescent="0.25">
      <c r="R64153" s="15">
        <v>3</v>
      </c>
    </row>
    <row r="64154" spans="18:18" x14ac:dyDescent="0.25">
      <c r="R64154" s="15">
        <v>3</v>
      </c>
    </row>
    <row r="64155" spans="18:18" x14ac:dyDescent="0.25">
      <c r="R64155" s="15">
        <v>3</v>
      </c>
    </row>
    <row r="64156" spans="18:18" x14ac:dyDescent="0.25">
      <c r="R64156" s="15">
        <v>3</v>
      </c>
    </row>
    <row r="64157" spans="18:18" x14ac:dyDescent="0.25">
      <c r="R64157" s="15">
        <v>3</v>
      </c>
    </row>
    <row r="64158" spans="18:18" x14ac:dyDescent="0.25">
      <c r="R64158" s="15">
        <v>3</v>
      </c>
    </row>
    <row r="64159" spans="18:18" x14ac:dyDescent="0.25">
      <c r="R64159" s="15">
        <v>3</v>
      </c>
    </row>
    <row r="64160" spans="18:18" x14ac:dyDescent="0.25">
      <c r="R64160" s="15">
        <v>3</v>
      </c>
    </row>
    <row r="64161" spans="18:18" x14ac:dyDescent="0.25">
      <c r="R64161" s="15">
        <v>3</v>
      </c>
    </row>
    <row r="64162" spans="18:18" x14ac:dyDescent="0.25">
      <c r="R64162" s="15">
        <v>3</v>
      </c>
    </row>
    <row r="64163" spans="18:18" x14ac:dyDescent="0.25">
      <c r="R64163" s="15">
        <v>3</v>
      </c>
    </row>
    <row r="64164" spans="18:18" x14ac:dyDescent="0.25">
      <c r="R64164" s="15">
        <v>4</v>
      </c>
    </row>
    <row r="64165" spans="18:18" x14ac:dyDescent="0.25">
      <c r="R64165" s="15">
        <v>4</v>
      </c>
    </row>
    <row r="64166" spans="18:18" x14ac:dyDescent="0.25">
      <c r="R64166" s="15">
        <v>4</v>
      </c>
    </row>
    <row r="64167" spans="18:18" x14ac:dyDescent="0.25">
      <c r="R64167" s="15">
        <v>3</v>
      </c>
    </row>
    <row r="64168" spans="18:18" x14ac:dyDescent="0.25">
      <c r="R64168" s="15">
        <v>3</v>
      </c>
    </row>
    <row r="64169" spans="18:18" x14ac:dyDescent="0.25">
      <c r="R64169" s="15">
        <v>3</v>
      </c>
    </row>
    <row r="64170" spans="18:18" x14ac:dyDescent="0.25">
      <c r="R64170" s="15">
        <v>3</v>
      </c>
    </row>
    <row r="64171" spans="18:18" x14ac:dyDescent="0.25">
      <c r="R64171" s="15">
        <v>3</v>
      </c>
    </row>
    <row r="64172" spans="18:18" x14ac:dyDescent="0.25">
      <c r="R64172" s="15">
        <v>3</v>
      </c>
    </row>
    <row r="64173" spans="18:18" x14ac:dyDescent="0.25">
      <c r="R64173" s="15">
        <v>3</v>
      </c>
    </row>
    <row r="64174" spans="18:18" x14ac:dyDescent="0.25">
      <c r="R64174" s="15">
        <v>3</v>
      </c>
    </row>
    <row r="64175" spans="18:18" x14ac:dyDescent="0.25">
      <c r="R64175" s="15">
        <v>3</v>
      </c>
    </row>
    <row r="64176" spans="18:18" x14ac:dyDescent="0.25">
      <c r="R64176" s="15">
        <v>3</v>
      </c>
    </row>
    <row r="64177" spans="18:18" x14ac:dyDescent="0.25">
      <c r="R64177" s="15">
        <v>3</v>
      </c>
    </row>
    <row r="64178" spans="18:18" x14ac:dyDescent="0.25">
      <c r="R64178" s="15">
        <v>3</v>
      </c>
    </row>
    <row r="64179" spans="18:18" x14ac:dyDescent="0.25">
      <c r="R64179" s="15">
        <v>3</v>
      </c>
    </row>
    <row r="64180" spans="18:18" x14ac:dyDescent="0.25">
      <c r="R64180" s="15">
        <v>3</v>
      </c>
    </row>
    <row r="64181" spans="18:18" x14ac:dyDescent="0.25">
      <c r="R64181" s="15">
        <v>3</v>
      </c>
    </row>
    <row r="64182" spans="18:18" x14ac:dyDescent="0.25">
      <c r="R64182" s="15">
        <v>4</v>
      </c>
    </row>
    <row r="64183" spans="18:18" x14ac:dyDescent="0.25">
      <c r="R64183" s="15">
        <v>4</v>
      </c>
    </row>
    <row r="64184" spans="18:18" x14ac:dyDescent="0.25">
      <c r="R64184" s="15">
        <v>4</v>
      </c>
    </row>
    <row r="64185" spans="18:18" x14ac:dyDescent="0.25">
      <c r="R64185" s="15">
        <v>4</v>
      </c>
    </row>
    <row r="64186" spans="18:18" x14ac:dyDescent="0.25">
      <c r="R64186" s="15">
        <v>4</v>
      </c>
    </row>
    <row r="64187" spans="18:18" x14ac:dyDescent="0.25">
      <c r="R64187" s="15">
        <v>4</v>
      </c>
    </row>
    <row r="64188" spans="18:18" x14ac:dyDescent="0.25">
      <c r="R64188" s="15">
        <v>3</v>
      </c>
    </row>
    <row r="64189" spans="18:18" x14ac:dyDescent="0.25">
      <c r="R64189" s="15">
        <v>3</v>
      </c>
    </row>
    <row r="64190" spans="18:18" x14ac:dyDescent="0.25">
      <c r="R64190" s="15">
        <v>3</v>
      </c>
    </row>
    <row r="64191" spans="18:18" x14ac:dyDescent="0.25">
      <c r="R64191" s="15">
        <v>3</v>
      </c>
    </row>
    <row r="64192" spans="18:18" x14ac:dyDescent="0.25">
      <c r="R64192" s="15">
        <v>3</v>
      </c>
    </row>
    <row r="64193" spans="18:18" x14ac:dyDescent="0.25">
      <c r="R64193" s="15">
        <v>3</v>
      </c>
    </row>
    <row r="64194" spans="18:18" x14ac:dyDescent="0.25">
      <c r="R64194" s="15">
        <v>3</v>
      </c>
    </row>
    <row r="64195" spans="18:18" x14ac:dyDescent="0.25">
      <c r="R64195" s="15">
        <v>3</v>
      </c>
    </row>
    <row r="64196" spans="18:18" x14ac:dyDescent="0.25">
      <c r="R64196" s="15">
        <v>3</v>
      </c>
    </row>
    <row r="64197" spans="18:18" x14ac:dyDescent="0.25">
      <c r="R64197" s="15">
        <v>3</v>
      </c>
    </row>
    <row r="64198" spans="18:18" x14ac:dyDescent="0.25">
      <c r="R64198" s="15">
        <v>3</v>
      </c>
    </row>
    <row r="64199" spans="18:18" x14ac:dyDescent="0.25">
      <c r="R64199" s="15">
        <v>3</v>
      </c>
    </row>
    <row r="64200" spans="18:18" x14ac:dyDescent="0.25">
      <c r="R64200" s="15">
        <v>3</v>
      </c>
    </row>
    <row r="64201" spans="18:18" x14ac:dyDescent="0.25">
      <c r="R64201" s="15">
        <v>3</v>
      </c>
    </row>
    <row r="64202" spans="18:18" x14ac:dyDescent="0.25">
      <c r="R64202" s="15">
        <v>3</v>
      </c>
    </row>
    <row r="64203" spans="18:18" x14ac:dyDescent="0.25">
      <c r="R64203" s="15">
        <v>3</v>
      </c>
    </row>
    <row r="64204" spans="18:18" x14ac:dyDescent="0.25">
      <c r="R64204" s="15">
        <v>1</v>
      </c>
    </row>
    <row r="64205" spans="18:18" x14ac:dyDescent="0.25">
      <c r="R64205" s="15">
        <v>1</v>
      </c>
    </row>
    <row r="64206" spans="18:18" x14ac:dyDescent="0.25">
      <c r="R64206" s="15">
        <v>1</v>
      </c>
    </row>
    <row r="64207" spans="18:18" x14ac:dyDescent="0.25">
      <c r="R64207" s="15">
        <v>1</v>
      </c>
    </row>
    <row r="64208" spans="18:18" x14ac:dyDescent="0.25">
      <c r="R64208" s="15">
        <v>1</v>
      </c>
    </row>
    <row r="64209" spans="18:18" x14ac:dyDescent="0.25">
      <c r="R64209" s="15">
        <v>1</v>
      </c>
    </row>
    <row r="64210" spans="18:18" x14ac:dyDescent="0.25">
      <c r="R64210" s="15">
        <v>1</v>
      </c>
    </row>
    <row r="64211" spans="18:18" x14ac:dyDescent="0.25">
      <c r="R64211" s="15">
        <v>1</v>
      </c>
    </row>
    <row r="64212" spans="18:18" x14ac:dyDescent="0.25">
      <c r="R64212" s="15">
        <v>1</v>
      </c>
    </row>
    <row r="64213" spans="18:18" x14ac:dyDescent="0.25">
      <c r="R64213" s="15">
        <v>1</v>
      </c>
    </row>
    <row r="64214" spans="18:18" x14ac:dyDescent="0.25">
      <c r="R64214" s="15">
        <v>1</v>
      </c>
    </row>
    <row r="64215" spans="18:18" x14ac:dyDescent="0.25">
      <c r="R64215" s="15">
        <v>1</v>
      </c>
    </row>
    <row r="64216" spans="18:18" x14ac:dyDescent="0.25">
      <c r="R64216" s="15">
        <v>1</v>
      </c>
    </row>
    <row r="64217" spans="18:18" x14ac:dyDescent="0.25">
      <c r="R64217" s="15">
        <v>1</v>
      </c>
    </row>
    <row r="64218" spans="18:18" x14ac:dyDescent="0.25">
      <c r="R64218" s="15">
        <v>1</v>
      </c>
    </row>
    <row r="64219" spans="18:18" x14ac:dyDescent="0.25">
      <c r="R64219" s="15">
        <v>1</v>
      </c>
    </row>
    <row r="64220" spans="18:18" x14ac:dyDescent="0.25">
      <c r="R64220" s="15">
        <v>1</v>
      </c>
    </row>
    <row r="64221" spans="18:18" x14ac:dyDescent="0.25">
      <c r="R64221" s="15">
        <v>1</v>
      </c>
    </row>
    <row r="64222" spans="18:18" x14ac:dyDescent="0.25">
      <c r="R64222" s="15">
        <v>1</v>
      </c>
    </row>
    <row r="64223" spans="18:18" x14ac:dyDescent="0.25">
      <c r="R64223" s="15">
        <v>1</v>
      </c>
    </row>
    <row r="64224" spans="18:18" x14ac:dyDescent="0.25">
      <c r="R64224" s="15">
        <v>1</v>
      </c>
    </row>
    <row r="64225" spans="18:18" x14ac:dyDescent="0.25">
      <c r="R64225" s="15">
        <v>1</v>
      </c>
    </row>
    <row r="64226" spans="18:18" x14ac:dyDescent="0.25">
      <c r="R64226" s="15">
        <v>3</v>
      </c>
    </row>
    <row r="64227" spans="18:18" x14ac:dyDescent="0.25">
      <c r="R64227" s="15">
        <v>3</v>
      </c>
    </row>
    <row r="64228" spans="18:18" x14ac:dyDescent="0.25">
      <c r="R64228" s="15">
        <v>3</v>
      </c>
    </row>
    <row r="64229" spans="18:18" x14ac:dyDescent="0.25">
      <c r="R64229" s="15">
        <v>3</v>
      </c>
    </row>
    <row r="64230" spans="18:18" x14ac:dyDescent="0.25">
      <c r="R64230" s="15">
        <v>3</v>
      </c>
    </row>
    <row r="64231" spans="18:18" x14ac:dyDescent="0.25">
      <c r="R64231" s="15">
        <v>1</v>
      </c>
    </row>
    <row r="64232" spans="18:18" x14ac:dyDescent="0.25">
      <c r="R64232" s="15">
        <v>1</v>
      </c>
    </row>
    <row r="64233" spans="18:18" x14ac:dyDescent="0.25">
      <c r="R64233" s="15">
        <v>1</v>
      </c>
    </row>
    <row r="64234" spans="18:18" x14ac:dyDescent="0.25">
      <c r="R64234" s="15">
        <v>1</v>
      </c>
    </row>
    <row r="64235" spans="18:18" x14ac:dyDescent="0.25">
      <c r="R64235" s="15">
        <v>1</v>
      </c>
    </row>
    <row r="64236" spans="18:18" x14ac:dyDescent="0.25">
      <c r="R64236" s="15">
        <v>1</v>
      </c>
    </row>
    <row r="64237" spans="18:18" x14ac:dyDescent="0.25">
      <c r="R64237" s="15">
        <v>3</v>
      </c>
    </row>
    <row r="64238" spans="18:18" x14ac:dyDescent="0.25">
      <c r="R64238" s="15">
        <v>3</v>
      </c>
    </row>
    <row r="64239" spans="18:18" x14ac:dyDescent="0.25">
      <c r="R64239" s="15">
        <v>3</v>
      </c>
    </row>
    <row r="64240" spans="18:18" x14ac:dyDescent="0.25">
      <c r="R64240" s="15">
        <v>3</v>
      </c>
    </row>
    <row r="64241" spans="18:18" x14ac:dyDescent="0.25">
      <c r="R64241" s="15">
        <v>3</v>
      </c>
    </row>
    <row r="64242" spans="18:18" x14ac:dyDescent="0.25">
      <c r="R64242" s="15">
        <v>3</v>
      </c>
    </row>
    <row r="64243" spans="18:18" x14ac:dyDescent="0.25">
      <c r="R64243" s="15">
        <v>3</v>
      </c>
    </row>
    <row r="64244" spans="18:18" x14ac:dyDescent="0.25">
      <c r="R64244" s="15">
        <v>3</v>
      </c>
    </row>
    <row r="64245" spans="18:18" x14ac:dyDescent="0.25">
      <c r="R64245" s="15">
        <v>3</v>
      </c>
    </row>
    <row r="64246" spans="18:18" x14ac:dyDescent="0.25">
      <c r="R64246" s="15">
        <v>3</v>
      </c>
    </row>
    <row r="64247" spans="18:18" x14ac:dyDescent="0.25">
      <c r="R64247" s="15">
        <v>3</v>
      </c>
    </row>
    <row r="64248" spans="18:18" x14ac:dyDescent="0.25">
      <c r="R64248" s="15">
        <v>3</v>
      </c>
    </row>
    <row r="64249" spans="18:18" x14ac:dyDescent="0.25">
      <c r="R64249" s="15">
        <v>3</v>
      </c>
    </row>
    <row r="64250" spans="18:18" x14ac:dyDescent="0.25">
      <c r="R64250" s="15">
        <v>3</v>
      </c>
    </row>
    <row r="64251" spans="18:18" x14ac:dyDescent="0.25">
      <c r="R64251" s="15">
        <v>3</v>
      </c>
    </row>
    <row r="64252" spans="18:18" x14ac:dyDescent="0.25">
      <c r="R64252" s="15">
        <v>3</v>
      </c>
    </row>
    <row r="64253" spans="18:18" x14ac:dyDescent="0.25">
      <c r="R64253" s="15">
        <v>3</v>
      </c>
    </row>
    <row r="64254" spans="18:18" x14ac:dyDescent="0.25">
      <c r="R64254" s="15">
        <v>3</v>
      </c>
    </row>
    <row r="64255" spans="18:18" x14ac:dyDescent="0.25">
      <c r="R64255" s="15">
        <v>3</v>
      </c>
    </row>
    <row r="64256" spans="18:18" x14ac:dyDescent="0.25">
      <c r="R64256" s="15">
        <v>3</v>
      </c>
    </row>
    <row r="64257" spans="18:18" x14ac:dyDescent="0.25">
      <c r="R64257" s="15">
        <v>3</v>
      </c>
    </row>
    <row r="64258" spans="18:18" x14ac:dyDescent="0.25">
      <c r="R64258" s="15">
        <v>3</v>
      </c>
    </row>
    <row r="64259" spans="18:18" x14ac:dyDescent="0.25">
      <c r="R64259" s="15">
        <v>3</v>
      </c>
    </row>
    <row r="64260" spans="18:18" x14ac:dyDescent="0.25">
      <c r="R64260" s="15">
        <v>3</v>
      </c>
    </row>
    <row r="64261" spans="18:18" x14ac:dyDescent="0.25">
      <c r="R64261" s="15">
        <v>3</v>
      </c>
    </row>
    <row r="64262" spans="18:18" x14ac:dyDescent="0.25">
      <c r="R64262" s="15">
        <v>3</v>
      </c>
    </row>
    <row r="64263" spans="18:18" x14ac:dyDescent="0.25">
      <c r="R64263" s="15">
        <v>3</v>
      </c>
    </row>
    <row r="64264" spans="18:18" x14ac:dyDescent="0.25">
      <c r="R64264" s="15">
        <v>3</v>
      </c>
    </row>
    <row r="64265" spans="18:18" x14ac:dyDescent="0.25">
      <c r="R64265" s="15">
        <v>3</v>
      </c>
    </row>
    <row r="64266" spans="18:18" x14ac:dyDescent="0.25">
      <c r="R64266" s="15">
        <v>3</v>
      </c>
    </row>
    <row r="64267" spans="18:18" x14ac:dyDescent="0.25">
      <c r="R64267" s="15">
        <v>3</v>
      </c>
    </row>
    <row r="64268" spans="18:18" x14ac:dyDescent="0.25">
      <c r="R64268" s="15">
        <v>3</v>
      </c>
    </row>
    <row r="64269" spans="18:18" x14ac:dyDescent="0.25">
      <c r="R64269" s="15">
        <v>1</v>
      </c>
    </row>
    <row r="64270" spans="18:18" x14ac:dyDescent="0.25">
      <c r="R64270" s="15">
        <v>1</v>
      </c>
    </row>
    <row r="64271" spans="18:18" x14ac:dyDescent="0.25">
      <c r="R64271" s="15">
        <v>1</v>
      </c>
    </row>
    <row r="64272" spans="18:18" x14ac:dyDescent="0.25">
      <c r="R64272" s="15">
        <v>1</v>
      </c>
    </row>
    <row r="64273" spans="18:18" x14ac:dyDescent="0.25">
      <c r="R64273" s="15">
        <v>1</v>
      </c>
    </row>
    <row r="64274" spans="18:18" x14ac:dyDescent="0.25">
      <c r="R64274" s="15">
        <v>1</v>
      </c>
    </row>
    <row r="64275" spans="18:18" x14ac:dyDescent="0.25">
      <c r="R64275" s="15">
        <v>1</v>
      </c>
    </row>
    <row r="64276" spans="18:18" x14ac:dyDescent="0.25">
      <c r="R64276" s="15">
        <v>1</v>
      </c>
    </row>
    <row r="64277" spans="18:18" x14ac:dyDescent="0.25">
      <c r="R64277" s="15">
        <v>3</v>
      </c>
    </row>
    <row r="64278" spans="18:18" x14ac:dyDescent="0.25">
      <c r="R64278" s="15">
        <v>3</v>
      </c>
    </row>
    <row r="64279" spans="18:18" x14ac:dyDescent="0.25">
      <c r="R64279" s="15">
        <v>3</v>
      </c>
    </row>
    <row r="64280" spans="18:18" x14ac:dyDescent="0.25">
      <c r="R64280" s="15">
        <v>3</v>
      </c>
    </row>
    <row r="64281" spans="18:18" x14ac:dyDescent="0.25">
      <c r="R64281" s="15">
        <v>3</v>
      </c>
    </row>
    <row r="64282" spans="18:18" x14ac:dyDescent="0.25">
      <c r="R64282" s="15">
        <v>3</v>
      </c>
    </row>
    <row r="64283" spans="18:18" x14ac:dyDescent="0.25">
      <c r="R64283" s="15">
        <v>3</v>
      </c>
    </row>
    <row r="64284" spans="18:18" x14ac:dyDescent="0.25">
      <c r="R64284" s="15">
        <v>3</v>
      </c>
    </row>
    <row r="64285" spans="18:18" x14ac:dyDescent="0.25">
      <c r="R64285" s="15">
        <v>3</v>
      </c>
    </row>
    <row r="64286" spans="18:18" x14ac:dyDescent="0.25">
      <c r="R64286" s="15">
        <v>3</v>
      </c>
    </row>
    <row r="64287" spans="18:18" x14ac:dyDescent="0.25">
      <c r="R64287" s="15">
        <v>3</v>
      </c>
    </row>
    <row r="64288" spans="18:18" x14ac:dyDescent="0.25">
      <c r="R64288" s="15">
        <v>3</v>
      </c>
    </row>
    <row r="64289" spans="18:18" x14ac:dyDescent="0.25">
      <c r="R64289" s="15">
        <v>3</v>
      </c>
    </row>
    <row r="64290" spans="18:18" x14ac:dyDescent="0.25">
      <c r="R64290" s="15">
        <v>3</v>
      </c>
    </row>
    <row r="64291" spans="18:18" x14ac:dyDescent="0.25">
      <c r="R64291" s="15">
        <v>3</v>
      </c>
    </row>
    <row r="64292" spans="18:18" x14ac:dyDescent="0.25">
      <c r="R64292" s="15">
        <v>3</v>
      </c>
    </row>
    <row r="64293" spans="18:18" x14ac:dyDescent="0.25">
      <c r="R64293" s="15">
        <v>3</v>
      </c>
    </row>
    <row r="64294" spans="18:18" x14ac:dyDescent="0.25">
      <c r="R64294" s="15">
        <v>3</v>
      </c>
    </row>
    <row r="64295" spans="18:18" x14ac:dyDescent="0.25">
      <c r="R64295" s="15">
        <v>3</v>
      </c>
    </row>
    <row r="64296" spans="18:18" x14ac:dyDescent="0.25">
      <c r="R64296" s="15">
        <v>3</v>
      </c>
    </row>
    <row r="64297" spans="18:18" x14ac:dyDescent="0.25">
      <c r="R64297" s="15">
        <v>3</v>
      </c>
    </row>
    <row r="64298" spans="18:18" x14ac:dyDescent="0.25">
      <c r="R64298" s="15">
        <v>3</v>
      </c>
    </row>
    <row r="64299" spans="18:18" x14ac:dyDescent="0.25">
      <c r="R64299" s="15">
        <v>3</v>
      </c>
    </row>
    <row r="64300" spans="18:18" x14ac:dyDescent="0.25">
      <c r="R64300" s="15">
        <v>3</v>
      </c>
    </row>
    <row r="64301" spans="18:18" x14ac:dyDescent="0.25">
      <c r="R64301" s="15">
        <v>3</v>
      </c>
    </row>
    <row r="64302" spans="18:18" x14ac:dyDescent="0.25">
      <c r="R64302" s="15">
        <v>3</v>
      </c>
    </row>
    <row r="64303" spans="18:18" x14ac:dyDescent="0.25">
      <c r="R64303" s="15">
        <v>3</v>
      </c>
    </row>
    <row r="64304" spans="18:18" x14ac:dyDescent="0.25">
      <c r="R64304" s="15">
        <v>3</v>
      </c>
    </row>
    <row r="64305" spans="18:18" x14ac:dyDescent="0.25">
      <c r="R64305" s="15">
        <v>3</v>
      </c>
    </row>
    <row r="64306" spans="18:18" x14ac:dyDescent="0.25">
      <c r="R64306" s="15">
        <v>3</v>
      </c>
    </row>
    <row r="64307" spans="18:18" x14ac:dyDescent="0.25">
      <c r="R64307" s="15">
        <v>3</v>
      </c>
    </row>
    <row r="64308" spans="18:18" x14ac:dyDescent="0.25">
      <c r="R64308" s="15">
        <v>3</v>
      </c>
    </row>
    <row r="64309" spans="18:18" x14ac:dyDescent="0.25">
      <c r="R64309" s="15">
        <v>3</v>
      </c>
    </row>
    <row r="64310" spans="18:18" x14ac:dyDescent="0.25">
      <c r="R64310" s="15">
        <v>3</v>
      </c>
    </row>
    <row r="64311" spans="18:18" x14ac:dyDescent="0.25">
      <c r="R64311" s="15">
        <v>3</v>
      </c>
    </row>
    <row r="64312" spans="18:18" x14ac:dyDescent="0.25">
      <c r="R64312" s="15">
        <v>3</v>
      </c>
    </row>
    <row r="64313" spans="18:18" x14ac:dyDescent="0.25">
      <c r="R64313" s="15">
        <v>3</v>
      </c>
    </row>
    <row r="64314" spans="18:18" x14ac:dyDescent="0.25">
      <c r="R64314" s="15">
        <v>3</v>
      </c>
    </row>
    <row r="64315" spans="18:18" x14ac:dyDescent="0.25">
      <c r="R64315" s="15">
        <v>3</v>
      </c>
    </row>
    <row r="64316" spans="18:18" x14ac:dyDescent="0.25">
      <c r="R64316" s="15">
        <v>3</v>
      </c>
    </row>
    <row r="64317" spans="18:18" x14ac:dyDescent="0.25">
      <c r="R64317" s="15">
        <v>3</v>
      </c>
    </row>
    <row r="64318" spans="18:18" x14ac:dyDescent="0.25">
      <c r="R64318" s="15">
        <v>3</v>
      </c>
    </row>
    <row r="64319" spans="18:18" x14ac:dyDescent="0.25">
      <c r="R64319" s="15">
        <v>4</v>
      </c>
    </row>
    <row r="64320" spans="18:18" x14ac:dyDescent="0.25">
      <c r="R64320" s="15">
        <v>4</v>
      </c>
    </row>
    <row r="64321" spans="18:18" x14ac:dyDescent="0.25">
      <c r="R64321" s="15">
        <v>4</v>
      </c>
    </row>
    <row r="64322" spans="18:18" x14ac:dyDescent="0.25">
      <c r="R64322" s="15">
        <v>3</v>
      </c>
    </row>
    <row r="64323" spans="18:18" x14ac:dyDescent="0.25">
      <c r="R64323" s="15">
        <v>3</v>
      </c>
    </row>
    <row r="64324" spans="18:18" x14ac:dyDescent="0.25">
      <c r="R64324" s="15">
        <v>3</v>
      </c>
    </row>
    <row r="64325" spans="18:18" x14ac:dyDescent="0.25">
      <c r="R64325" s="15">
        <v>3</v>
      </c>
    </row>
    <row r="64326" spans="18:18" x14ac:dyDescent="0.25">
      <c r="R64326" s="15">
        <v>3</v>
      </c>
    </row>
    <row r="64327" spans="18:18" x14ac:dyDescent="0.25">
      <c r="R64327" s="15">
        <v>3</v>
      </c>
    </row>
    <row r="64328" spans="18:18" x14ac:dyDescent="0.25">
      <c r="R64328" s="15">
        <v>3</v>
      </c>
    </row>
    <row r="64329" spans="18:18" x14ac:dyDescent="0.25">
      <c r="R64329" s="15">
        <v>3</v>
      </c>
    </row>
    <row r="64330" spans="18:18" x14ac:dyDescent="0.25">
      <c r="R64330" s="15">
        <v>3</v>
      </c>
    </row>
    <row r="64331" spans="18:18" x14ac:dyDescent="0.25">
      <c r="R64331" s="15">
        <v>3</v>
      </c>
    </row>
    <row r="64332" spans="18:18" x14ac:dyDescent="0.25">
      <c r="R64332" s="15">
        <v>3</v>
      </c>
    </row>
    <row r="64333" spans="18:18" x14ac:dyDescent="0.25">
      <c r="R64333" s="15">
        <v>3</v>
      </c>
    </row>
    <row r="64334" spans="18:18" x14ac:dyDescent="0.25">
      <c r="R64334" s="15">
        <v>3</v>
      </c>
    </row>
    <row r="64335" spans="18:18" x14ac:dyDescent="0.25">
      <c r="R64335" s="15">
        <v>1</v>
      </c>
    </row>
    <row r="64336" spans="18:18" x14ac:dyDescent="0.25">
      <c r="R64336" s="15">
        <v>1</v>
      </c>
    </row>
    <row r="64337" spans="18:18" x14ac:dyDescent="0.25">
      <c r="R64337" s="15">
        <v>1</v>
      </c>
    </row>
    <row r="64338" spans="18:18" x14ac:dyDescent="0.25">
      <c r="R64338" s="15">
        <v>1</v>
      </c>
    </row>
    <row r="64339" spans="18:18" x14ac:dyDescent="0.25">
      <c r="R64339" s="15">
        <v>1</v>
      </c>
    </row>
    <row r="64340" spans="18:18" x14ac:dyDescent="0.25">
      <c r="R64340" s="15">
        <v>1</v>
      </c>
    </row>
    <row r="64341" spans="18:18" x14ac:dyDescent="0.25">
      <c r="R64341" s="15">
        <v>1</v>
      </c>
    </row>
    <row r="64342" spans="18:18" x14ac:dyDescent="0.25">
      <c r="R64342" s="15">
        <v>1</v>
      </c>
    </row>
    <row r="64343" spans="18:18" x14ac:dyDescent="0.25">
      <c r="R64343" s="15">
        <v>1</v>
      </c>
    </row>
    <row r="64344" spans="18:18" x14ac:dyDescent="0.25">
      <c r="R64344" s="15">
        <v>1</v>
      </c>
    </row>
    <row r="64345" spans="18:18" x14ac:dyDescent="0.25">
      <c r="R64345" s="15">
        <v>1</v>
      </c>
    </row>
    <row r="64346" spans="18:18" x14ac:dyDescent="0.25">
      <c r="R64346" s="15">
        <v>1</v>
      </c>
    </row>
    <row r="64347" spans="18:18" x14ac:dyDescent="0.25">
      <c r="R64347" s="15">
        <v>1</v>
      </c>
    </row>
    <row r="64348" spans="18:18" x14ac:dyDescent="0.25">
      <c r="R64348" s="15">
        <v>1</v>
      </c>
    </row>
    <row r="64349" spans="18:18" x14ac:dyDescent="0.25">
      <c r="R64349" s="15">
        <v>1</v>
      </c>
    </row>
    <row r="64350" spans="18:18" x14ac:dyDescent="0.25">
      <c r="R64350" s="15">
        <v>1</v>
      </c>
    </row>
    <row r="64351" spans="18:18" x14ac:dyDescent="0.25">
      <c r="R64351" s="15">
        <v>1</v>
      </c>
    </row>
    <row r="64352" spans="18:18" x14ac:dyDescent="0.25">
      <c r="R64352" s="15">
        <v>1</v>
      </c>
    </row>
    <row r="64353" spans="18:18" x14ac:dyDescent="0.25">
      <c r="R64353" s="15">
        <v>1</v>
      </c>
    </row>
    <row r="64354" spans="18:18" x14ac:dyDescent="0.25">
      <c r="R64354" s="15">
        <v>1</v>
      </c>
    </row>
    <row r="64355" spans="18:18" x14ac:dyDescent="0.25">
      <c r="R64355" s="15">
        <v>1</v>
      </c>
    </row>
    <row r="64356" spans="18:18" x14ac:dyDescent="0.25">
      <c r="R64356" s="15">
        <v>1</v>
      </c>
    </row>
    <row r="64357" spans="18:18" x14ac:dyDescent="0.25">
      <c r="R64357" s="15">
        <v>1</v>
      </c>
    </row>
    <row r="64358" spans="18:18" x14ac:dyDescent="0.25">
      <c r="R64358" s="15">
        <v>1</v>
      </c>
    </row>
    <row r="64359" spans="18:18" x14ac:dyDescent="0.25">
      <c r="R64359" s="15">
        <v>1</v>
      </c>
    </row>
    <row r="64360" spans="18:18" x14ac:dyDescent="0.25">
      <c r="R64360" s="15">
        <v>1</v>
      </c>
    </row>
    <row r="64361" spans="18:18" x14ac:dyDescent="0.25">
      <c r="R64361" s="15">
        <v>1</v>
      </c>
    </row>
    <row r="64362" spans="18:18" x14ac:dyDescent="0.25">
      <c r="R64362" s="15">
        <v>2</v>
      </c>
    </row>
    <row r="64363" spans="18:18" x14ac:dyDescent="0.25">
      <c r="R64363" s="15">
        <v>2</v>
      </c>
    </row>
    <row r="64364" spans="18:18" x14ac:dyDescent="0.25">
      <c r="R64364" s="15">
        <v>2</v>
      </c>
    </row>
    <row r="64365" spans="18:18" x14ac:dyDescent="0.25">
      <c r="R64365" s="15">
        <v>2</v>
      </c>
    </row>
    <row r="64366" spans="18:18" x14ac:dyDescent="0.25">
      <c r="R64366" s="15">
        <v>2</v>
      </c>
    </row>
    <row r="64367" spans="18:18" x14ac:dyDescent="0.25">
      <c r="R64367" s="15">
        <v>2</v>
      </c>
    </row>
    <row r="64368" spans="18:18" x14ac:dyDescent="0.25">
      <c r="R64368" s="15">
        <v>3</v>
      </c>
    </row>
    <row r="64369" spans="18:18" x14ac:dyDescent="0.25">
      <c r="R64369" s="15">
        <v>3</v>
      </c>
    </row>
    <row r="64370" spans="18:18" x14ac:dyDescent="0.25">
      <c r="R64370" s="15">
        <v>3</v>
      </c>
    </row>
    <row r="64371" spans="18:18" x14ac:dyDescent="0.25">
      <c r="R64371" s="15">
        <v>3</v>
      </c>
    </row>
    <row r="64372" spans="18:18" x14ac:dyDescent="0.25">
      <c r="R64372" s="15">
        <v>3</v>
      </c>
    </row>
    <row r="64373" spans="18:18" x14ac:dyDescent="0.25">
      <c r="R64373" s="15">
        <v>3</v>
      </c>
    </row>
    <row r="64374" spans="18:18" x14ac:dyDescent="0.25">
      <c r="R64374" s="15">
        <v>3</v>
      </c>
    </row>
    <row r="64375" spans="18:18" x14ac:dyDescent="0.25">
      <c r="R64375" s="15">
        <v>3</v>
      </c>
    </row>
    <row r="64376" spans="18:18" x14ac:dyDescent="0.25">
      <c r="R64376" s="15">
        <v>3</v>
      </c>
    </row>
    <row r="64377" spans="18:18" x14ac:dyDescent="0.25">
      <c r="R64377" s="15">
        <v>4</v>
      </c>
    </row>
    <row r="64378" spans="18:18" x14ac:dyDescent="0.25">
      <c r="R64378" s="15">
        <v>4</v>
      </c>
    </row>
    <row r="64379" spans="18:18" x14ac:dyDescent="0.25">
      <c r="R64379" s="15">
        <v>4</v>
      </c>
    </row>
    <row r="64380" spans="18:18" x14ac:dyDescent="0.25">
      <c r="R64380" s="15">
        <v>4</v>
      </c>
    </row>
    <row r="64381" spans="18:18" x14ac:dyDescent="0.25">
      <c r="R64381" s="15">
        <v>4</v>
      </c>
    </row>
    <row r="64382" spans="18:18" x14ac:dyDescent="0.25">
      <c r="R64382" s="15">
        <v>4</v>
      </c>
    </row>
    <row r="64383" spans="18:18" x14ac:dyDescent="0.25">
      <c r="R64383" s="15">
        <v>4</v>
      </c>
    </row>
    <row r="64384" spans="18:18" x14ac:dyDescent="0.25">
      <c r="R64384" s="15">
        <v>4</v>
      </c>
    </row>
    <row r="64385" spans="18:18" x14ac:dyDescent="0.25">
      <c r="R64385" s="15">
        <v>4</v>
      </c>
    </row>
    <row r="64386" spans="18:18" x14ac:dyDescent="0.25">
      <c r="R64386" s="15">
        <v>4</v>
      </c>
    </row>
    <row r="64387" spans="18:18" x14ac:dyDescent="0.25">
      <c r="R64387" s="15">
        <v>4</v>
      </c>
    </row>
    <row r="64388" spans="18:18" x14ac:dyDescent="0.25">
      <c r="R64388" s="15">
        <v>4</v>
      </c>
    </row>
    <row r="64389" spans="18:18" x14ac:dyDescent="0.25">
      <c r="R64389" s="15">
        <v>4</v>
      </c>
    </row>
    <row r="64390" spans="18:18" x14ac:dyDescent="0.25">
      <c r="R64390" s="15">
        <v>1</v>
      </c>
    </row>
    <row r="64391" spans="18:18" x14ac:dyDescent="0.25">
      <c r="R64391" s="15">
        <v>1</v>
      </c>
    </row>
    <row r="64392" spans="18:18" x14ac:dyDescent="0.25">
      <c r="R64392" s="15">
        <v>1</v>
      </c>
    </row>
    <row r="64393" spans="18:18" x14ac:dyDescent="0.25">
      <c r="R64393" s="15">
        <v>1</v>
      </c>
    </row>
    <row r="64394" spans="18:18" x14ac:dyDescent="0.25">
      <c r="R64394" s="15">
        <v>1</v>
      </c>
    </row>
    <row r="64395" spans="18:18" x14ac:dyDescent="0.25">
      <c r="R64395" s="15">
        <v>1</v>
      </c>
    </row>
    <row r="64396" spans="18:18" x14ac:dyDescent="0.25">
      <c r="R64396" s="15">
        <v>1</v>
      </c>
    </row>
    <row r="64397" spans="18:18" x14ac:dyDescent="0.25">
      <c r="R64397" s="15">
        <v>3</v>
      </c>
    </row>
    <row r="64398" spans="18:18" x14ac:dyDescent="0.25">
      <c r="R64398" s="15">
        <v>3</v>
      </c>
    </row>
    <row r="64399" spans="18:18" x14ac:dyDescent="0.25">
      <c r="R64399" s="15">
        <v>3</v>
      </c>
    </row>
    <row r="64400" spans="18:18" x14ac:dyDescent="0.25">
      <c r="R64400" s="15">
        <v>3</v>
      </c>
    </row>
    <row r="64401" spans="18:18" x14ac:dyDescent="0.25">
      <c r="R64401" s="15">
        <v>3</v>
      </c>
    </row>
    <row r="64402" spans="18:18" x14ac:dyDescent="0.25">
      <c r="R64402" s="15">
        <v>3</v>
      </c>
    </row>
    <row r="64403" spans="18:18" x14ac:dyDescent="0.25">
      <c r="R64403" s="15">
        <v>1</v>
      </c>
    </row>
    <row r="64404" spans="18:18" x14ac:dyDescent="0.25">
      <c r="R64404" s="15">
        <v>1</v>
      </c>
    </row>
    <row r="64405" spans="18:18" x14ac:dyDescent="0.25">
      <c r="R64405" s="15">
        <v>1</v>
      </c>
    </row>
    <row r="64406" spans="18:18" x14ac:dyDescent="0.25">
      <c r="R64406" s="15">
        <v>1</v>
      </c>
    </row>
    <row r="64407" spans="18:18" x14ac:dyDescent="0.25">
      <c r="R64407" s="15">
        <v>1</v>
      </c>
    </row>
    <row r="64408" spans="18:18" x14ac:dyDescent="0.25">
      <c r="R64408" s="15">
        <v>1</v>
      </c>
    </row>
    <row r="64409" spans="18:18" x14ac:dyDescent="0.25">
      <c r="R64409" s="15">
        <v>1</v>
      </c>
    </row>
    <row r="64410" spans="18:18" x14ac:dyDescent="0.25">
      <c r="R64410" s="15">
        <v>1</v>
      </c>
    </row>
    <row r="64411" spans="18:18" x14ac:dyDescent="0.25">
      <c r="R64411" s="15">
        <v>1</v>
      </c>
    </row>
    <row r="64412" spans="18:18" x14ac:dyDescent="0.25">
      <c r="R64412" s="15">
        <v>1</v>
      </c>
    </row>
    <row r="64413" spans="18:18" x14ac:dyDescent="0.25">
      <c r="R64413" s="15">
        <v>3</v>
      </c>
    </row>
    <row r="64414" spans="18:18" x14ac:dyDescent="0.25">
      <c r="R64414" s="15">
        <v>3</v>
      </c>
    </row>
    <row r="64415" spans="18:18" x14ac:dyDescent="0.25">
      <c r="R64415" s="15">
        <v>3</v>
      </c>
    </row>
    <row r="64416" spans="18:18" x14ac:dyDescent="0.25">
      <c r="R64416" s="15">
        <v>3</v>
      </c>
    </row>
    <row r="64417" spans="18:18" x14ac:dyDescent="0.25">
      <c r="R64417" s="15">
        <v>3</v>
      </c>
    </row>
    <row r="64418" spans="18:18" x14ac:dyDescent="0.25">
      <c r="R64418" s="15">
        <v>3</v>
      </c>
    </row>
    <row r="64419" spans="18:18" x14ac:dyDescent="0.25">
      <c r="R64419" s="15">
        <v>3</v>
      </c>
    </row>
    <row r="64420" spans="18:18" x14ac:dyDescent="0.25">
      <c r="R64420" s="15">
        <v>3</v>
      </c>
    </row>
    <row r="64421" spans="18:18" x14ac:dyDescent="0.25">
      <c r="R64421" s="15">
        <v>3</v>
      </c>
    </row>
    <row r="64422" spans="18:18" x14ac:dyDescent="0.25">
      <c r="R64422" s="15">
        <v>3</v>
      </c>
    </row>
    <row r="64423" spans="18:18" x14ac:dyDescent="0.25">
      <c r="R64423" s="15">
        <v>3</v>
      </c>
    </row>
    <row r="64424" spans="18:18" x14ac:dyDescent="0.25">
      <c r="R64424" s="15">
        <v>3</v>
      </c>
    </row>
    <row r="64425" spans="18:18" x14ac:dyDescent="0.25">
      <c r="R64425" s="15">
        <v>3</v>
      </c>
    </row>
    <row r="64426" spans="18:18" x14ac:dyDescent="0.25">
      <c r="R64426" s="15">
        <v>3</v>
      </c>
    </row>
    <row r="64427" spans="18:18" x14ac:dyDescent="0.25">
      <c r="R64427" s="15">
        <v>3</v>
      </c>
    </row>
    <row r="64428" spans="18:18" x14ac:dyDescent="0.25">
      <c r="R64428" s="15">
        <v>3</v>
      </c>
    </row>
    <row r="64429" spans="18:18" x14ac:dyDescent="0.25">
      <c r="R64429" s="15">
        <v>4</v>
      </c>
    </row>
    <row r="64430" spans="18:18" x14ac:dyDescent="0.25">
      <c r="R64430" s="15">
        <v>4</v>
      </c>
    </row>
    <row r="64431" spans="18:18" x14ac:dyDescent="0.25">
      <c r="R64431" s="15">
        <v>4</v>
      </c>
    </row>
    <row r="64432" spans="18:18" x14ac:dyDescent="0.25">
      <c r="R64432" s="15">
        <v>4</v>
      </c>
    </row>
    <row r="64433" spans="18:18" x14ac:dyDescent="0.25">
      <c r="R64433" s="15">
        <v>4</v>
      </c>
    </row>
    <row r="64434" spans="18:18" x14ac:dyDescent="0.25">
      <c r="R64434" s="15">
        <v>4</v>
      </c>
    </row>
    <row r="64435" spans="18:18" x14ac:dyDescent="0.25">
      <c r="R64435" s="15">
        <v>4</v>
      </c>
    </row>
    <row r="64436" spans="18:18" x14ac:dyDescent="0.25">
      <c r="R64436" s="15">
        <v>4</v>
      </c>
    </row>
    <row r="64437" spans="18:18" x14ac:dyDescent="0.25">
      <c r="R64437" s="15">
        <v>4</v>
      </c>
    </row>
    <row r="64438" spans="18:18" x14ac:dyDescent="0.25">
      <c r="R64438" s="15">
        <v>4</v>
      </c>
    </row>
    <row r="64439" spans="18:18" x14ac:dyDescent="0.25">
      <c r="R64439" s="15">
        <v>4</v>
      </c>
    </row>
    <row r="64440" spans="18:18" x14ac:dyDescent="0.25">
      <c r="R64440" s="15">
        <v>4</v>
      </c>
    </row>
    <row r="64441" spans="18:18" x14ac:dyDescent="0.25">
      <c r="R64441" s="15">
        <v>4</v>
      </c>
    </row>
    <row r="64442" spans="18:18" x14ac:dyDescent="0.25">
      <c r="R64442" s="15">
        <v>4</v>
      </c>
    </row>
    <row r="64443" spans="18:18" x14ac:dyDescent="0.25">
      <c r="R64443" s="15">
        <v>4</v>
      </c>
    </row>
    <row r="64444" spans="18:18" x14ac:dyDescent="0.25">
      <c r="R64444" s="15">
        <v>4</v>
      </c>
    </row>
    <row r="64445" spans="18:18" x14ac:dyDescent="0.25">
      <c r="R64445" s="15">
        <v>1</v>
      </c>
    </row>
    <row r="64446" spans="18:18" x14ac:dyDescent="0.25">
      <c r="R64446" s="15">
        <v>1</v>
      </c>
    </row>
    <row r="64447" spans="18:18" x14ac:dyDescent="0.25">
      <c r="R64447" s="15">
        <v>1</v>
      </c>
    </row>
    <row r="64448" spans="18:18" x14ac:dyDescent="0.25">
      <c r="R64448" s="15">
        <v>1</v>
      </c>
    </row>
    <row r="64449" spans="18:18" x14ac:dyDescent="0.25">
      <c r="R64449" s="15">
        <v>4</v>
      </c>
    </row>
    <row r="64450" spans="18:18" x14ac:dyDescent="0.25">
      <c r="R64450" s="15">
        <v>4</v>
      </c>
    </row>
    <row r="64451" spans="18:18" x14ac:dyDescent="0.25">
      <c r="R64451" s="15">
        <v>4</v>
      </c>
    </row>
    <row r="64452" spans="18:18" x14ac:dyDescent="0.25">
      <c r="R64452" s="15">
        <v>4</v>
      </c>
    </row>
    <row r="64453" spans="18:18" x14ac:dyDescent="0.25">
      <c r="R64453" s="15">
        <v>4</v>
      </c>
    </row>
    <row r="64454" spans="18:18" x14ac:dyDescent="0.25">
      <c r="R64454" s="15">
        <v>4</v>
      </c>
    </row>
    <row r="64455" spans="18:18" x14ac:dyDescent="0.25">
      <c r="R64455" s="15">
        <v>4</v>
      </c>
    </row>
    <row r="64456" spans="18:18" x14ac:dyDescent="0.25">
      <c r="R64456" s="15">
        <v>4</v>
      </c>
    </row>
    <row r="64457" spans="18:18" x14ac:dyDescent="0.25">
      <c r="R64457" s="15">
        <v>4</v>
      </c>
    </row>
    <row r="64458" spans="18:18" x14ac:dyDescent="0.25">
      <c r="R64458" s="15">
        <v>3</v>
      </c>
    </row>
    <row r="64459" spans="18:18" x14ac:dyDescent="0.25">
      <c r="R64459" s="15">
        <v>3</v>
      </c>
    </row>
    <row r="64460" spans="18:18" x14ac:dyDescent="0.25">
      <c r="R64460" s="15">
        <v>3</v>
      </c>
    </row>
    <row r="64461" spans="18:18" x14ac:dyDescent="0.25">
      <c r="R64461" s="15">
        <v>3</v>
      </c>
    </row>
    <row r="64462" spans="18:18" x14ac:dyDescent="0.25">
      <c r="R64462" s="15">
        <v>3</v>
      </c>
    </row>
    <row r="64463" spans="18:18" x14ac:dyDescent="0.25">
      <c r="R64463" s="15">
        <v>3</v>
      </c>
    </row>
    <row r="64464" spans="18:18" x14ac:dyDescent="0.25">
      <c r="R64464" s="15">
        <v>3</v>
      </c>
    </row>
    <row r="64465" spans="18:18" x14ac:dyDescent="0.25">
      <c r="R64465" s="15">
        <v>3</v>
      </c>
    </row>
    <row r="64466" spans="18:18" x14ac:dyDescent="0.25">
      <c r="R64466" s="15">
        <v>3</v>
      </c>
    </row>
    <row r="64467" spans="18:18" x14ac:dyDescent="0.25">
      <c r="R64467" s="15">
        <v>3</v>
      </c>
    </row>
    <row r="64468" spans="18:18" x14ac:dyDescent="0.25">
      <c r="R64468" s="15">
        <v>3</v>
      </c>
    </row>
    <row r="64469" spans="18:18" x14ac:dyDescent="0.25">
      <c r="R64469" s="15">
        <v>3</v>
      </c>
    </row>
    <row r="64470" spans="18:18" x14ac:dyDescent="0.25">
      <c r="R64470" s="15">
        <v>3</v>
      </c>
    </row>
    <row r="64471" spans="18:18" x14ac:dyDescent="0.25">
      <c r="R64471" s="15">
        <v>3</v>
      </c>
    </row>
    <row r="64472" spans="18:18" x14ac:dyDescent="0.25">
      <c r="R64472" s="15">
        <v>3</v>
      </c>
    </row>
    <row r="64473" spans="18:18" x14ac:dyDescent="0.25">
      <c r="R64473" s="15">
        <v>3</v>
      </c>
    </row>
    <row r="64474" spans="18:18" x14ac:dyDescent="0.25">
      <c r="R64474" s="15">
        <v>3</v>
      </c>
    </row>
    <row r="64475" spans="18:18" x14ac:dyDescent="0.25">
      <c r="R64475" s="15">
        <v>3</v>
      </c>
    </row>
    <row r="64476" spans="18:18" x14ac:dyDescent="0.25">
      <c r="R64476" s="15">
        <v>3</v>
      </c>
    </row>
    <row r="64477" spans="18:18" x14ac:dyDescent="0.25">
      <c r="R64477" s="15">
        <v>3</v>
      </c>
    </row>
    <row r="64478" spans="18:18" x14ac:dyDescent="0.25">
      <c r="R64478" s="15">
        <v>3</v>
      </c>
    </row>
    <row r="64479" spans="18:18" x14ac:dyDescent="0.25">
      <c r="R64479" s="15">
        <v>3</v>
      </c>
    </row>
    <row r="64480" spans="18:18" x14ac:dyDescent="0.25">
      <c r="R64480" s="15">
        <v>3</v>
      </c>
    </row>
    <row r="64481" spans="18:18" x14ac:dyDescent="0.25">
      <c r="R64481" s="15">
        <v>3</v>
      </c>
    </row>
    <row r="64482" spans="18:18" x14ac:dyDescent="0.25">
      <c r="R64482" s="15">
        <v>3</v>
      </c>
    </row>
    <row r="64483" spans="18:18" x14ac:dyDescent="0.25">
      <c r="R64483" s="15">
        <v>3</v>
      </c>
    </row>
    <row r="64484" spans="18:18" x14ac:dyDescent="0.25">
      <c r="R64484" s="15">
        <v>3</v>
      </c>
    </row>
    <row r="64485" spans="18:18" x14ac:dyDescent="0.25">
      <c r="R64485" s="15">
        <v>3</v>
      </c>
    </row>
    <row r="64486" spans="18:18" x14ac:dyDescent="0.25">
      <c r="R64486" s="15">
        <v>3</v>
      </c>
    </row>
    <row r="64487" spans="18:18" x14ac:dyDescent="0.25">
      <c r="R64487" s="15">
        <v>3</v>
      </c>
    </row>
    <row r="64488" spans="18:18" x14ac:dyDescent="0.25">
      <c r="R64488" s="15">
        <v>3</v>
      </c>
    </row>
    <row r="64489" spans="18:18" x14ac:dyDescent="0.25">
      <c r="R64489" s="15">
        <v>3</v>
      </c>
    </row>
    <row r="64490" spans="18:18" x14ac:dyDescent="0.25">
      <c r="R64490" s="15">
        <v>3</v>
      </c>
    </row>
    <row r="64491" spans="18:18" x14ac:dyDescent="0.25">
      <c r="R64491" s="15">
        <v>3</v>
      </c>
    </row>
    <row r="64492" spans="18:18" x14ac:dyDescent="0.25">
      <c r="R64492" s="15">
        <v>3</v>
      </c>
    </row>
    <row r="64493" spans="18:18" x14ac:dyDescent="0.25">
      <c r="R64493" s="15">
        <v>3</v>
      </c>
    </row>
    <row r="64494" spans="18:18" x14ac:dyDescent="0.25">
      <c r="R64494" s="15">
        <v>1</v>
      </c>
    </row>
    <row r="64495" spans="18:18" x14ac:dyDescent="0.25">
      <c r="R64495" s="15">
        <v>1</v>
      </c>
    </row>
    <row r="64496" spans="18:18" x14ac:dyDescent="0.25">
      <c r="R64496" s="15">
        <v>4</v>
      </c>
    </row>
    <row r="64497" spans="18:18" x14ac:dyDescent="0.25">
      <c r="R64497" s="15">
        <v>4</v>
      </c>
    </row>
    <row r="64498" spans="18:18" x14ac:dyDescent="0.25">
      <c r="R64498" s="15">
        <v>4</v>
      </c>
    </row>
    <row r="64499" spans="18:18" x14ac:dyDescent="0.25">
      <c r="R64499" s="15">
        <v>4</v>
      </c>
    </row>
    <row r="64500" spans="18:18" x14ac:dyDescent="0.25">
      <c r="R64500" s="15">
        <v>3</v>
      </c>
    </row>
    <row r="64501" spans="18:18" x14ac:dyDescent="0.25">
      <c r="R64501" s="15">
        <v>3</v>
      </c>
    </row>
    <row r="64502" spans="18:18" x14ac:dyDescent="0.25">
      <c r="R64502" s="15">
        <v>3</v>
      </c>
    </row>
    <row r="64503" spans="18:18" x14ac:dyDescent="0.25">
      <c r="R64503" s="15">
        <v>3</v>
      </c>
    </row>
    <row r="64504" spans="18:18" x14ac:dyDescent="0.25">
      <c r="R64504" s="15">
        <v>3</v>
      </c>
    </row>
    <row r="64505" spans="18:18" x14ac:dyDescent="0.25">
      <c r="R64505" s="15">
        <v>3</v>
      </c>
    </row>
    <row r="64506" spans="18:18" x14ac:dyDescent="0.25">
      <c r="R64506" s="15">
        <v>3</v>
      </c>
    </row>
    <row r="64507" spans="18:18" x14ac:dyDescent="0.25">
      <c r="R64507" s="15">
        <v>3</v>
      </c>
    </row>
    <row r="64508" spans="18:18" x14ac:dyDescent="0.25">
      <c r="R64508" s="15">
        <v>3</v>
      </c>
    </row>
    <row r="64509" spans="18:18" x14ac:dyDescent="0.25">
      <c r="R64509" s="15">
        <v>3</v>
      </c>
    </row>
    <row r="64510" spans="18:18" x14ac:dyDescent="0.25">
      <c r="R64510" s="15">
        <v>3</v>
      </c>
    </row>
    <row r="64511" spans="18:18" x14ac:dyDescent="0.25">
      <c r="R64511" s="15">
        <v>3</v>
      </c>
    </row>
    <row r="64512" spans="18:18" x14ac:dyDescent="0.25">
      <c r="R64512" s="15">
        <v>3</v>
      </c>
    </row>
    <row r="64513" spans="18:18" x14ac:dyDescent="0.25">
      <c r="R64513" s="15">
        <v>3</v>
      </c>
    </row>
    <row r="64514" spans="18:18" x14ac:dyDescent="0.25">
      <c r="R64514" s="15">
        <v>3</v>
      </c>
    </row>
    <row r="64515" spans="18:18" x14ac:dyDescent="0.25">
      <c r="R64515" s="15">
        <v>3</v>
      </c>
    </row>
    <row r="64516" spans="18:18" x14ac:dyDescent="0.25">
      <c r="R64516" s="15">
        <v>3</v>
      </c>
    </row>
    <row r="64517" spans="18:18" x14ac:dyDescent="0.25">
      <c r="R64517" s="15">
        <v>3</v>
      </c>
    </row>
    <row r="64518" spans="18:18" x14ac:dyDescent="0.25">
      <c r="R64518" s="15">
        <v>3</v>
      </c>
    </row>
    <row r="64519" spans="18:18" x14ac:dyDescent="0.25">
      <c r="R64519" s="15">
        <v>3</v>
      </c>
    </row>
    <row r="64520" spans="18:18" x14ac:dyDescent="0.25">
      <c r="R64520" s="15">
        <v>3</v>
      </c>
    </row>
    <row r="64521" spans="18:18" x14ac:dyDescent="0.25">
      <c r="R64521" s="15">
        <v>3</v>
      </c>
    </row>
    <row r="64522" spans="18:18" x14ac:dyDescent="0.25">
      <c r="R64522" s="15">
        <v>3</v>
      </c>
    </row>
    <row r="64523" spans="18:18" x14ac:dyDescent="0.25">
      <c r="R64523" s="15">
        <v>3</v>
      </c>
    </row>
    <row r="64524" spans="18:18" x14ac:dyDescent="0.25">
      <c r="R64524" s="15">
        <v>3</v>
      </c>
    </row>
    <row r="64525" spans="18:18" x14ac:dyDescent="0.25">
      <c r="R64525" s="15">
        <v>3</v>
      </c>
    </row>
    <row r="64526" spans="18:18" x14ac:dyDescent="0.25">
      <c r="R64526" s="15">
        <v>3</v>
      </c>
    </row>
    <row r="64527" spans="18:18" x14ac:dyDescent="0.25">
      <c r="R64527" s="15">
        <v>3</v>
      </c>
    </row>
    <row r="64528" spans="18:18" x14ac:dyDescent="0.25">
      <c r="R64528" s="15">
        <v>3</v>
      </c>
    </row>
    <row r="64529" spans="18:18" x14ac:dyDescent="0.25">
      <c r="R64529" s="15">
        <v>3</v>
      </c>
    </row>
    <row r="64530" spans="18:18" x14ac:dyDescent="0.25">
      <c r="R64530" s="15">
        <v>1</v>
      </c>
    </row>
    <row r="64531" spans="18:18" x14ac:dyDescent="0.25">
      <c r="R64531" s="15">
        <v>1</v>
      </c>
    </row>
    <row r="64532" spans="18:18" x14ac:dyDescent="0.25">
      <c r="R64532" s="15">
        <v>3</v>
      </c>
    </row>
    <row r="64533" spans="18:18" x14ac:dyDescent="0.25">
      <c r="R64533" s="15">
        <v>3</v>
      </c>
    </row>
    <row r="64534" spans="18:18" x14ac:dyDescent="0.25">
      <c r="R64534" s="15">
        <v>3</v>
      </c>
    </row>
    <row r="64535" spans="18:18" x14ac:dyDescent="0.25">
      <c r="R64535" s="15">
        <v>3</v>
      </c>
    </row>
    <row r="64536" spans="18:18" x14ac:dyDescent="0.25">
      <c r="R64536" s="15">
        <v>3</v>
      </c>
    </row>
    <row r="64537" spans="18:18" x14ac:dyDescent="0.25">
      <c r="R64537" s="15">
        <v>3</v>
      </c>
    </row>
    <row r="64538" spans="18:18" x14ac:dyDescent="0.25">
      <c r="R64538" s="15">
        <v>3</v>
      </c>
    </row>
    <row r="64539" spans="18:18" x14ac:dyDescent="0.25">
      <c r="R64539" s="15">
        <v>3</v>
      </c>
    </row>
    <row r="64540" spans="18:18" x14ac:dyDescent="0.25">
      <c r="R64540" s="15">
        <v>3</v>
      </c>
    </row>
    <row r="64541" spans="18:18" x14ac:dyDescent="0.25">
      <c r="R64541" s="15">
        <v>3</v>
      </c>
    </row>
    <row r="64542" spans="18:18" x14ac:dyDescent="0.25">
      <c r="R64542" s="15">
        <v>3</v>
      </c>
    </row>
    <row r="64543" spans="18:18" x14ac:dyDescent="0.25">
      <c r="R64543" s="15">
        <v>3</v>
      </c>
    </row>
    <row r="64544" spans="18:18" x14ac:dyDescent="0.25">
      <c r="R64544" s="15">
        <v>3</v>
      </c>
    </row>
    <row r="64545" spans="18:18" x14ac:dyDescent="0.25">
      <c r="R64545" s="15">
        <v>3</v>
      </c>
    </row>
    <row r="64546" spans="18:18" x14ac:dyDescent="0.25">
      <c r="R64546" s="15">
        <v>3</v>
      </c>
    </row>
    <row r="64547" spans="18:18" x14ac:dyDescent="0.25">
      <c r="R64547" s="15">
        <v>3</v>
      </c>
    </row>
    <row r="64548" spans="18:18" x14ac:dyDescent="0.25">
      <c r="R64548" s="15">
        <v>3</v>
      </c>
    </row>
    <row r="64549" spans="18:18" x14ac:dyDescent="0.25">
      <c r="R64549" s="15">
        <v>3</v>
      </c>
    </row>
    <row r="64550" spans="18:18" x14ac:dyDescent="0.25">
      <c r="R64550" s="15">
        <v>3</v>
      </c>
    </row>
    <row r="64551" spans="18:18" x14ac:dyDescent="0.25">
      <c r="R64551" s="15">
        <v>3</v>
      </c>
    </row>
    <row r="64552" spans="18:18" x14ac:dyDescent="0.25">
      <c r="R64552" s="15">
        <v>3</v>
      </c>
    </row>
    <row r="64553" spans="18:18" x14ac:dyDescent="0.25">
      <c r="R64553" s="15">
        <v>3</v>
      </c>
    </row>
    <row r="64554" spans="18:18" x14ac:dyDescent="0.25">
      <c r="R64554" s="15">
        <v>3</v>
      </c>
    </row>
    <row r="64555" spans="18:18" x14ac:dyDescent="0.25">
      <c r="R64555" s="15">
        <v>2</v>
      </c>
    </row>
    <row r="64556" spans="18:18" x14ac:dyDescent="0.25">
      <c r="R64556" s="15">
        <v>2</v>
      </c>
    </row>
    <row r="64557" spans="18:18" x14ac:dyDescent="0.25">
      <c r="R64557" s="15">
        <v>2</v>
      </c>
    </row>
    <row r="64558" spans="18:18" x14ac:dyDescent="0.25">
      <c r="R64558" s="15">
        <v>2</v>
      </c>
    </row>
    <row r="64559" spans="18:18" x14ac:dyDescent="0.25">
      <c r="R64559" s="15">
        <v>2</v>
      </c>
    </row>
    <row r="64560" spans="18:18" x14ac:dyDescent="0.25">
      <c r="R64560" s="15">
        <v>2</v>
      </c>
    </row>
    <row r="64561" spans="18:18" x14ac:dyDescent="0.25">
      <c r="R64561" s="15">
        <v>2</v>
      </c>
    </row>
    <row r="64562" spans="18:18" x14ac:dyDescent="0.25">
      <c r="R64562" s="15">
        <v>2</v>
      </c>
    </row>
    <row r="64563" spans="18:18" x14ac:dyDescent="0.25">
      <c r="R64563" s="15">
        <v>2</v>
      </c>
    </row>
    <row r="64564" spans="18:18" x14ac:dyDescent="0.25">
      <c r="R64564" s="15">
        <v>1</v>
      </c>
    </row>
    <row r="64565" spans="18:18" x14ac:dyDescent="0.25">
      <c r="R64565" s="15">
        <v>1</v>
      </c>
    </row>
    <row r="64566" spans="18:18" x14ac:dyDescent="0.25">
      <c r="R64566" s="15">
        <v>1</v>
      </c>
    </row>
    <row r="64567" spans="18:18" x14ac:dyDescent="0.25">
      <c r="R64567" s="15">
        <v>1</v>
      </c>
    </row>
    <row r="64568" spans="18:18" x14ac:dyDescent="0.25">
      <c r="R64568" s="15">
        <v>1</v>
      </c>
    </row>
    <row r="64569" spans="18:18" x14ac:dyDescent="0.25">
      <c r="R64569" s="15">
        <v>1</v>
      </c>
    </row>
    <row r="64570" spans="18:18" x14ac:dyDescent="0.25">
      <c r="R64570" s="15">
        <v>1</v>
      </c>
    </row>
    <row r="64571" spans="18:18" x14ac:dyDescent="0.25">
      <c r="R64571" s="15">
        <v>1</v>
      </c>
    </row>
    <row r="64572" spans="18:18" x14ac:dyDescent="0.25">
      <c r="R64572" s="15">
        <v>1</v>
      </c>
    </row>
    <row r="64573" spans="18:18" x14ac:dyDescent="0.25">
      <c r="R64573" s="15">
        <v>2</v>
      </c>
    </row>
    <row r="64574" spans="18:18" x14ac:dyDescent="0.25">
      <c r="R64574" s="15">
        <v>2</v>
      </c>
    </row>
    <row r="64575" spans="18:18" x14ac:dyDescent="0.25">
      <c r="R64575" s="15">
        <v>2</v>
      </c>
    </row>
    <row r="64576" spans="18:18" x14ac:dyDescent="0.25">
      <c r="R64576" s="15">
        <v>2</v>
      </c>
    </row>
    <row r="64577" spans="18:18" x14ac:dyDescent="0.25">
      <c r="R64577" s="15">
        <v>2</v>
      </c>
    </row>
    <row r="64578" spans="18:18" x14ac:dyDescent="0.25">
      <c r="R64578" s="15">
        <v>2</v>
      </c>
    </row>
    <row r="64579" spans="18:18" x14ac:dyDescent="0.25">
      <c r="R64579" s="15">
        <v>2</v>
      </c>
    </row>
    <row r="64580" spans="18:18" x14ac:dyDescent="0.25">
      <c r="R64580" s="15">
        <v>2</v>
      </c>
    </row>
    <row r="64581" spans="18:18" x14ac:dyDescent="0.25">
      <c r="R64581" s="15">
        <v>2</v>
      </c>
    </row>
    <row r="64582" spans="18:18" x14ac:dyDescent="0.25">
      <c r="R64582" s="15">
        <v>2</v>
      </c>
    </row>
    <row r="64583" spans="18:18" x14ac:dyDescent="0.25">
      <c r="R64583" s="15">
        <v>2</v>
      </c>
    </row>
    <row r="64584" spans="18:18" x14ac:dyDescent="0.25">
      <c r="R64584" s="15">
        <v>2</v>
      </c>
    </row>
    <row r="64585" spans="18:18" x14ac:dyDescent="0.25">
      <c r="R64585" s="15">
        <v>2</v>
      </c>
    </row>
    <row r="64586" spans="18:18" x14ac:dyDescent="0.25">
      <c r="R64586" s="15">
        <v>2</v>
      </c>
    </row>
    <row r="64587" spans="18:18" x14ac:dyDescent="0.25">
      <c r="R64587" s="15">
        <v>2</v>
      </c>
    </row>
    <row r="64588" spans="18:18" x14ac:dyDescent="0.25">
      <c r="R64588" s="15">
        <v>2</v>
      </c>
    </row>
    <row r="64589" spans="18:18" x14ac:dyDescent="0.25">
      <c r="R64589" s="15">
        <v>2</v>
      </c>
    </row>
    <row r="64590" spans="18:18" x14ac:dyDescent="0.25">
      <c r="R64590" s="15">
        <v>2</v>
      </c>
    </row>
    <row r="64591" spans="18:18" x14ac:dyDescent="0.25">
      <c r="R64591" s="15">
        <v>2</v>
      </c>
    </row>
    <row r="64592" spans="18:18" x14ac:dyDescent="0.25">
      <c r="R64592" s="15">
        <v>2</v>
      </c>
    </row>
    <row r="64593" spans="18:18" x14ac:dyDescent="0.25">
      <c r="R64593" s="15">
        <v>2</v>
      </c>
    </row>
    <row r="64594" spans="18:18" x14ac:dyDescent="0.25">
      <c r="R64594" s="15">
        <v>2</v>
      </c>
    </row>
    <row r="64595" spans="18:18" x14ac:dyDescent="0.25">
      <c r="R64595" s="15">
        <v>2</v>
      </c>
    </row>
    <row r="64596" spans="18:18" x14ac:dyDescent="0.25">
      <c r="R64596" s="15">
        <v>2</v>
      </c>
    </row>
    <row r="64597" spans="18:18" x14ac:dyDescent="0.25">
      <c r="R64597" s="15">
        <v>1</v>
      </c>
    </row>
    <row r="64598" spans="18:18" x14ac:dyDescent="0.25">
      <c r="R64598" s="15">
        <v>1</v>
      </c>
    </row>
    <row r="64599" spans="18:18" x14ac:dyDescent="0.25">
      <c r="R64599" s="15">
        <v>1</v>
      </c>
    </row>
    <row r="64600" spans="18:18" x14ac:dyDescent="0.25">
      <c r="R64600" s="15">
        <v>1</v>
      </c>
    </row>
    <row r="64601" spans="18:18" x14ac:dyDescent="0.25">
      <c r="R64601" s="15">
        <v>1</v>
      </c>
    </row>
    <row r="64602" spans="18:18" x14ac:dyDescent="0.25">
      <c r="R64602" s="15">
        <v>1</v>
      </c>
    </row>
    <row r="64603" spans="18:18" x14ac:dyDescent="0.25">
      <c r="R64603" s="15">
        <v>1</v>
      </c>
    </row>
    <row r="64604" spans="18:18" x14ac:dyDescent="0.25">
      <c r="R64604" s="15">
        <v>1</v>
      </c>
    </row>
    <row r="64605" spans="18:18" x14ac:dyDescent="0.25">
      <c r="R64605" s="15">
        <v>1</v>
      </c>
    </row>
    <row r="64606" spans="18:18" x14ac:dyDescent="0.25">
      <c r="R64606" s="15">
        <v>1</v>
      </c>
    </row>
    <row r="64607" spans="18:18" x14ac:dyDescent="0.25">
      <c r="R64607" s="15">
        <v>1</v>
      </c>
    </row>
    <row r="64608" spans="18:18" x14ac:dyDescent="0.25">
      <c r="R64608" s="15">
        <v>4</v>
      </c>
    </row>
    <row r="64609" spans="18:18" x14ac:dyDescent="0.25">
      <c r="R64609" s="15">
        <v>4</v>
      </c>
    </row>
    <row r="64610" spans="18:18" x14ac:dyDescent="0.25">
      <c r="R64610" s="15">
        <v>4</v>
      </c>
    </row>
    <row r="64611" spans="18:18" x14ac:dyDescent="0.25">
      <c r="R64611" s="15">
        <v>4</v>
      </c>
    </row>
    <row r="64612" spans="18:18" x14ac:dyDescent="0.25">
      <c r="R64612" s="15">
        <v>4</v>
      </c>
    </row>
    <row r="64613" spans="18:18" x14ac:dyDescent="0.25">
      <c r="R64613" s="15">
        <v>4</v>
      </c>
    </row>
    <row r="64614" spans="18:18" x14ac:dyDescent="0.25">
      <c r="R64614" s="15">
        <v>4</v>
      </c>
    </row>
    <row r="64615" spans="18:18" x14ac:dyDescent="0.25">
      <c r="R64615" s="15">
        <v>4</v>
      </c>
    </row>
    <row r="64616" spans="18:18" x14ac:dyDescent="0.25">
      <c r="R64616" s="15">
        <v>4</v>
      </c>
    </row>
    <row r="64617" spans="18:18" x14ac:dyDescent="0.25">
      <c r="R64617" s="15">
        <v>4</v>
      </c>
    </row>
    <row r="64618" spans="18:18" x14ac:dyDescent="0.25">
      <c r="R64618" s="15">
        <v>4</v>
      </c>
    </row>
    <row r="64619" spans="18:18" x14ac:dyDescent="0.25">
      <c r="R64619" s="15">
        <v>4</v>
      </c>
    </row>
    <row r="64620" spans="18:18" x14ac:dyDescent="0.25">
      <c r="R64620" s="15">
        <v>4</v>
      </c>
    </row>
    <row r="64621" spans="18:18" x14ac:dyDescent="0.25">
      <c r="R64621" s="15">
        <v>4</v>
      </c>
    </row>
    <row r="64622" spans="18:18" x14ac:dyDescent="0.25">
      <c r="R64622" s="15">
        <v>1</v>
      </c>
    </row>
    <row r="64623" spans="18:18" x14ac:dyDescent="0.25">
      <c r="R64623" s="15">
        <v>1</v>
      </c>
    </row>
    <row r="64624" spans="18:18" x14ac:dyDescent="0.25">
      <c r="R64624" s="15">
        <v>1</v>
      </c>
    </row>
    <row r="64625" spans="18:18" x14ac:dyDescent="0.25">
      <c r="R64625" s="15">
        <v>1</v>
      </c>
    </row>
    <row r="64626" spans="18:18" x14ac:dyDescent="0.25">
      <c r="R64626" s="15">
        <v>1</v>
      </c>
    </row>
    <row r="64627" spans="18:18" x14ac:dyDescent="0.25">
      <c r="R64627" s="15">
        <v>1</v>
      </c>
    </row>
    <row r="64628" spans="18:18" x14ac:dyDescent="0.25">
      <c r="R64628" s="15">
        <v>1</v>
      </c>
    </row>
    <row r="64629" spans="18:18" x14ac:dyDescent="0.25">
      <c r="R64629" s="15">
        <v>1</v>
      </c>
    </row>
    <row r="64630" spans="18:18" x14ac:dyDescent="0.25">
      <c r="R64630" s="15">
        <v>1</v>
      </c>
    </row>
    <row r="64631" spans="18:18" x14ac:dyDescent="0.25">
      <c r="R64631" s="15">
        <v>3</v>
      </c>
    </row>
    <row r="64632" spans="18:18" x14ac:dyDescent="0.25">
      <c r="R64632" s="15">
        <v>3</v>
      </c>
    </row>
    <row r="64633" spans="18:18" x14ac:dyDescent="0.25">
      <c r="R64633" s="15">
        <v>3</v>
      </c>
    </row>
    <row r="64634" spans="18:18" x14ac:dyDescent="0.25">
      <c r="R64634" s="15">
        <v>3</v>
      </c>
    </row>
    <row r="64635" spans="18:18" x14ac:dyDescent="0.25">
      <c r="R64635" s="15">
        <v>3</v>
      </c>
    </row>
    <row r="64636" spans="18:18" x14ac:dyDescent="0.25">
      <c r="R64636" s="15">
        <v>3</v>
      </c>
    </row>
    <row r="64637" spans="18:18" x14ac:dyDescent="0.25">
      <c r="R64637" s="15">
        <v>3</v>
      </c>
    </row>
    <row r="64638" spans="18:18" x14ac:dyDescent="0.25">
      <c r="R64638" s="15">
        <v>4</v>
      </c>
    </row>
    <row r="64639" spans="18:18" x14ac:dyDescent="0.25">
      <c r="R64639" s="15">
        <v>4</v>
      </c>
    </row>
    <row r="64640" spans="18:18" x14ac:dyDescent="0.25">
      <c r="R64640" s="15">
        <v>4</v>
      </c>
    </row>
    <row r="64641" spans="18:18" x14ac:dyDescent="0.25">
      <c r="R64641" s="15">
        <v>4</v>
      </c>
    </row>
    <row r="64642" spans="18:18" x14ac:dyDescent="0.25">
      <c r="R64642" s="15">
        <v>4</v>
      </c>
    </row>
    <row r="64643" spans="18:18" x14ac:dyDescent="0.25">
      <c r="R64643" s="15">
        <v>4</v>
      </c>
    </row>
    <row r="64644" spans="18:18" x14ac:dyDescent="0.25">
      <c r="R64644" s="15">
        <v>4</v>
      </c>
    </row>
    <row r="64645" spans="18:18" x14ac:dyDescent="0.25">
      <c r="R64645" s="15">
        <v>4</v>
      </c>
    </row>
    <row r="64646" spans="18:18" x14ac:dyDescent="0.25">
      <c r="R64646" s="15">
        <v>4</v>
      </c>
    </row>
    <row r="64647" spans="18:18" x14ac:dyDescent="0.25">
      <c r="R64647" s="15">
        <v>4</v>
      </c>
    </row>
    <row r="64648" spans="18:18" x14ac:dyDescent="0.25">
      <c r="R64648" s="15">
        <v>4</v>
      </c>
    </row>
    <row r="64649" spans="18:18" x14ac:dyDescent="0.25">
      <c r="R64649" s="15">
        <v>4</v>
      </c>
    </row>
    <row r="64650" spans="18:18" x14ac:dyDescent="0.25">
      <c r="R64650" s="15">
        <v>4</v>
      </c>
    </row>
    <row r="64651" spans="18:18" x14ac:dyDescent="0.25">
      <c r="R64651" s="15">
        <v>4</v>
      </c>
    </row>
    <row r="64652" spans="18:18" x14ac:dyDescent="0.25">
      <c r="R64652" s="15">
        <v>4</v>
      </c>
    </row>
    <row r="64653" spans="18:18" x14ac:dyDescent="0.25">
      <c r="R64653" s="15">
        <v>4</v>
      </c>
    </row>
    <row r="64654" spans="18:18" x14ac:dyDescent="0.25">
      <c r="R64654" s="15">
        <v>4</v>
      </c>
    </row>
    <row r="64655" spans="18:18" x14ac:dyDescent="0.25">
      <c r="R64655" s="15">
        <v>4</v>
      </c>
    </row>
    <row r="64656" spans="18:18" x14ac:dyDescent="0.25">
      <c r="R64656" s="15">
        <v>4</v>
      </c>
    </row>
    <row r="64657" spans="18:18" x14ac:dyDescent="0.25">
      <c r="R64657" s="15">
        <v>4</v>
      </c>
    </row>
    <row r="64658" spans="18:18" x14ac:dyDescent="0.25">
      <c r="R64658" s="15">
        <v>4</v>
      </c>
    </row>
    <row r="64659" spans="18:18" x14ac:dyDescent="0.25">
      <c r="R64659" s="15">
        <v>4</v>
      </c>
    </row>
    <row r="64660" spans="18:18" x14ac:dyDescent="0.25">
      <c r="R64660" s="15">
        <v>4</v>
      </c>
    </row>
    <row r="64661" spans="18:18" x14ac:dyDescent="0.25">
      <c r="R64661" s="15">
        <v>4</v>
      </c>
    </row>
    <row r="64662" spans="18:18" x14ac:dyDescent="0.25">
      <c r="R64662" s="15">
        <v>1</v>
      </c>
    </row>
    <row r="64663" spans="18:18" x14ac:dyDescent="0.25">
      <c r="R64663" s="15">
        <v>1</v>
      </c>
    </row>
    <row r="64664" spans="18:18" x14ac:dyDescent="0.25">
      <c r="R64664" s="15">
        <v>1</v>
      </c>
    </row>
    <row r="64665" spans="18:18" x14ac:dyDescent="0.25">
      <c r="R64665" s="15">
        <v>1</v>
      </c>
    </row>
    <row r="64666" spans="18:18" x14ac:dyDescent="0.25">
      <c r="R64666" s="15">
        <v>1</v>
      </c>
    </row>
    <row r="64667" spans="18:18" x14ac:dyDescent="0.25">
      <c r="R64667" s="15">
        <v>1</v>
      </c>
    </row>
    <row r="64668" spans="18:18" x14ac:dyDescent="0.25">
      <c r="R64668" s="15">
        <v>1</v>
      </c>
    </row>
    <row r="64669" spans="18:18" x14ac:dyDescent="0.25">
      <c r="R64669" s="15">
        <v>1</v>
      </c>
    </row>
    <row r="64670" spans="18:18" x14ac:dyDescent="0.25">
      <c r="R64670" s="15">
        <v>1</v>
      </c>
    </row>
    <row r="64671" spans="18:18" x14ac:dyDescent="0.25">
      <c r="R64671" s="15">
        <v>1</v>
      </c>
    </row>
    <row r="64672" spans="18:18" x14ac:dyDescent="0.25">
      <c r="R64672" s="15">
        <v>1</v>
      </c>
    </row>
    <row r="64673" spans="18:18" x14ac:dyDescent="0.25">
      <c r="R64673" s="15">
        <v>1</v>
      </c>
    </row>
    <row r="64674" spans="18:18" x14ac:dyDescent="0.25">
      <c r="R64674" s="15">
        <v>1</v>
      </c>
    </row>
    <row r="64675" spans="18:18" x14ac:dyDescent="0.25">
      <c r="R64675" s="15">
        <v>4</v>
      </c>
    </row>
    <row r="64676" spans="18:18" x14ac:dyDescent="0.25">
      <c r="R64676" s="15">
        <v>4</v>
      </c>
    </row>
    <row r="64677" spans="18:18" x14ac:dyDescent="0.25">
      <c r="R64677" s="15">
        <v>4</v>
      </c>
    </row>
    <row r="64678" spans="18:18" x14ac:dyDescent="0.25">
      <c r="R64678" s="15">
        <v>4</v>
      </c>
    </row>
    <row r="64679" spans="18:18" x14ac:dyDescent="0.25">
      <c r="R64679" s="15">
        <v>4</v>
      </c>
    </row>
    <row r="64680" spans="18:18" x14ac:dyDescent="0.25">
      <c r="R64680" s="15">
        <v>4</v>
      </c>
    </row>
    <row r="64681" spans="18:18" x14ac:dyDescent="0.25">
      <c r="R64681" s="15">
        <v>4</v>
      </c>
    </row>
    <row r="64682" spans="18:18" x14ac:dyDescent="0.25">
      <c r="R64682" s="15">
        <v>4</v>
      </c>
    </row>
    <row r="64683" spans="18:18" x14ac:dyDescent="0.25">
      <c r="R64683" s="15">
        <v>4</v>
      </c>
    </row>
    <row r="64684" spans="18:18" x14ac:dyDescent="0.25">
      <c r="R64684" s="15">
        <v>4</v>
      </c>
    </row>
    <row r="64685" spans="18:18" x14ac:dyDescent="0.25">
      <c r="R64685" s="15">
        <v>4</v>
      </c>
    </row>
    <row r="64686" spans="18:18" x14ac:dyDescent="0.25">
      <c r="R64686" s="15">
        <v>4</v>
      </c>
    </row>
    <row r="64687" spans="18:18" x14ac:dyDescent="0.25">
      <c r="R64687" s="15">
        <v>4</v>
      </c>
    </row>
    <row r="64688" spans="18:18" x14ac:dyDescent="0.25">
      <c r="R64688" s="15">
        <v>4</v>
      </c>
    </row>
    <row r="64689" spans="18:18" x14ac:dyDescent="0.25">
      <c r="R64689" s="15">
        <v>2</v>
      </c>
    </row>
    <row r="64690" spans="18:18" x14ac:dyDescent="0.25">
      <c r="R64690" s="15">
        <v>2</v>
      </c>
    </row>
    <row r="64691" spans="18:18" x14ac:dyDescent="0.25">
      <c r="R64691" s="15">
        <v>2</v>
      </c>
    </row>
    <row r="64692" spans="18:18" x14ac:dyDescent="0.25">
      <c r="R64692" s="15">
        <v>2</v>
      </c>
    </row>
    <row r="64693" spans="18:18" x14ac:dyDescent="0.25">
      <c r="R64693" s="15">
        <v>2</v>
      </c>
    </row>
    <row r="64694" spans="18:18" x14ac:dyDescent="0.25">
      <c r="R64694" s="15">
        <v>4</v>
      </c>
    </row>
    <row r="64695" spans="18:18" x14ac:dyDescent="0.25">
      <c r="R64695" s="15">
        <v>4</v>
      </c>
    </row>
    <row r="64696" spans="18:18" x14ac:dyDescent="0.25">
      <c r="R64696" s="15">
        <v>4</v>
      </c>
    </row>
    <row r="64697" spans="18:18" x14ac:dyDescent="0.25">
      <c r="R64697" s="15">
        <v>4</v>
      </c>
    </row>
    <row r="64698" spans="18:18" x14ac:dyDescent="0.25">
      <c r="R64698" s="15">
        <v>4</v>
      </c>
    </row>
    <row r="64699" spans="18:18" x14ac:dyDescent="0.25">
      <c r="R64699" s="15">
        <v>4</v>
      </c>
    </row>
    <row r="64700" spans="18:18" x14ac:dyDescent="0.25">
      <c r="R64700" s="15">
        <v>4</v>
      </c>
    </row>
    <row r="64701" spans="18:18" x14ac:dyDescent="0.25">
      <c r="R64701" s="15">
        <v>4</v>
      </c>
    </row>
    <row r="64702" spans="18:18" x14ac:dyDescent="0.25">
      <c r="R64702" s="15">
        <v>4</v>
      </c>
    </row>
    <row r="64703" spans="18:18" x14ac:dyDescent="0.25">
      <c r="R64703" s="15">
        <v>4</v>
      </c>
    </row>
    <row r="64704" spans="18:18" x14ac:dyDescent="0.25">
      <c r="R64704" s="15">
        <v>4</v>
      </c>
    </row>
    <row r="64705" spans="18:18" x14ac:dyDescent="0.25">
      <c r="R64705" s="15">
        <v>4</v>
      </c>
    </row>
    <row r="64706" spans="18:18" x14ac:dyDescent="0.25">
      <c r="R64706" s="15">
        <v>4</v>
      </c>
    </row>
    <row r="64707" spans="18:18" x14ac:dyDescent="0.25">
      <c r="R64707" s="15">
        <v>4</v>
      </c>
    </row>
    <row r="64708" spans="18:18" x14ac:dyDescent="0.25">
      <c r="R64708" s="15">
        <v>4</v>
      </c>
    </row>
    <row r="64709" spans="18:18" x14ac:dyDescent="0.25">
      <c r="R64709" s="15">
        <v>4</v>
      </c>
    </row>
    <row r="64710" spans="18:18" x14ac:dyDescent="0.25">
      <c r="R64710" s="15">
        <v>4</v>
      </c>
    </row>
    <row r="64711" spans="18:18" x14ac:dyDescent="0.25">
      <c r="R64711" s="15">
        <v>4</v>
      </c>
    </row>
    <row r="64712" spans="18:18" x14ac:dyDescent="0.25">
      <c r="R64712" s="15">
        <v>4</v>
      </c>
    </row>
    <row r="64713" spans="18:18" x14ac:dyDescent="0.25">
      <c r="R64713" s="15">
        <v>4</v>
      </c>
    </row>
    <row r="64714" spans="18:18" x14ac:dyDescent="0.25">
      <c r="R64714" s="15">
        <v>4</v>
      </c>
    </row>
    <row r="64715" spans="18:18" x14ac:dyDescent="0.25">
      <c r="R64715" s="15">
        <v>4</v>
      </c>
    </row>
    <row r="64716" spans="18:18" x14ac:dyDescent="0.25">
      <c r="R64716" s="15">
        <v>4</v>
      </c>
    </row>
    <row r="64717" spans="18:18" x14ac:dyDescent="0.25">
      <c r="R64717" s="15">
        <v>4</v>
      </c>
    </row>
    <row r="64718" spans="18:18" x14ac:dyDescent="0.25">
      <c r="R64718" s="15">
        <v>4</v>
      </c>
    </row>
    <row r="64719" spans="18:18" x14ac:dyDescent="0.25">
      <c r="R64719" s="15">
        <v>4</v>
      </c>
    </row>
    <row r="64720" spans="18:18" x14ac:dyDescent="0.25">
      <c r="R64720" s="15">
        <v>4</v>
      </c>
    </row>
    <row r="64721" spans="18:18" x14ac:dyDescent="0.25">
      <c r="R64721" s="15">
        <v>4</v>
      </c>
    </row>
    <row r="64722" spans="18:18" x14ac:dyDescent="0.25">
      <c r="R64722" s="15">
        <v>4</v>
      </c>
    </row>
    <row r="64723" spans="18:18" x14ac:dyDescent="0.25">
      <c r="R64723" s="15">
        <v>4</v>
      </c>
    </row>
    <row r="64724" spans="18:18" x14ac:dyDescent="0.25">
      <c r="R64724" s="15">
        <v>4</v>
      </c>
    </row>
    <row r="64725" spans="18:18" x14ac:dyDescent="0.25">
      <c r="R64725" s="15">
        <v>4</v>
      </c>
    </row>
    <row r="64726" spans="18:18" x14ac:dyDescent="0.25">
      <c r="R64726" s="15">
        <v>4</v>
      </c>
    </row>
    <row r="64727" spans="18:18" x14ac:dyDescent="0.25">
      <c r="R64727" s="15">
        <v>4</v>
      </c>
    </row>
    <row r="64728" spans="18:18" x14ac:dyDescent="0.25">
      <c r="R64728" s="15">
        <v>4</v>
      </c>
    </row>
    <row r="64729" spans="18:18" x14ac:dyDescent="0.25">
      <c r="R64729" s="15">
        <v>4</v>
      </c>
    </row>
    <row r="64730" spans="18:18" x14ac:dyDescent="0.25">
      <c r="R64730" s="15">
        <v>4</v>
      </c>
    </row>
    <row r="64731" spans="18:18" x14ac:dyDescent="0.25">
      <c r="R64731" s="15">
        <v>4</v>
      </c>
    </row>
    <row r="64732" spans="18:18" x14ac:dyDescent="0.25">
      <c r="R64732" s="15">
        <v>4</v>
      </c>
    </row>
    <row r="64733" spans="18:18" x14ac:dyDescent="0.25">
      <c r="R64733" s="15">
        <v>4</v>
      </c>
    </row>
    <row r="64734" spans="18:18" x14ac:dyDescent="0.25">
      <c r="R64734" s="15">
        <v>4</v>
      </c>
    </row>
    <row r="64735" spans="18:18" x14ac:dyDescent="0.25">
      <c r="R64735" s="15">
        <v>4</v>
      </c>
    </row>
    <row r="64736" spans="18:18" x14ac:dyDescent="0.25">
      <c r="R64736" s="15">
        <v>4</v>
      </c>
    </row>
    <row r="64737" spans="18:18" x14ac:dyDescent="0.25">
      <c r="R64737" s="15">
        <v>4</v>
      </c>
    </row>
    <row r="64738" spans="18:18" x14ac:dyDescent="0.25">
      <c r="R64738" s="15">
        <v>4</v>
      </c>
    </row>
    <row r="64739" spans="18:18" x14ac:dyDescent="0.25">
      <c r="R64739" s="15">
        <v>4</v>
      </c>
    </row>
    <row r="64740" spans="18:18" x14ac:dyDescent="0.25">
      <c r="R64740" s="15">
        <v>4</v>
      </c>
    </row>
    <row r="64741" spans="18:18" x14ac:dyDescent="0.25">
      <c r="R64741" s="15">
        <v>4</v>
      </c>
    </row>
    <row r="64742" spans="18:18" x14ac:dyDescent="0.25">
      <c r="R64742" s="15">
        <v>4</v>
      </c>
    </row>
    <row r="64743" spans="18:18" x14ac:dyDescent="0.25">
      <c r="R64743" s="15">
        <v>4</v>
      </c>
    </row>
    <row r="64744" spans="18:18" x14ac:dyDescent="0.25">
      <c r="R64744" s="15">
        <v>4</v>
      </c>
    </row>
    <row r="64745" spans="18:18" x14ac:dyDescent="0.25">
      <c r="R64745" s="15">
        <v>4</v>
      </c>
    </row>
    <row r="64746" spans="18:18" x14ac:dyDescent="0.25">
      <c r="R64746" s="15">
        <v>4</v>
      </c>
    </row>
    <row r="64747" spans="18:18" x14ac:dyDescent="0.25">
      <c r="R64747" s="15">
        <v>4</v>
      </c>
    </row>
    <row r="64748" spans="18:18" x14ac:dyDescent="0.25">
      <c r="R64748" s="15">
        <v>4</v>
      </c>
    </row>
    <row r="64749" spans="18:18" x14ac:dyDescent="0.25">
      <c r="R64749" s="15">
        <v>4</v>
      </c>
    </row>
    <row r="64750" spans="18:18" x14ac:dyDescent="0.25">
      <c r="R64750" s="15">
        <v>4</v>
      </c>
    </row>
    <row r="64751" spans="18:18" x14ac:dyDescent="0.25">
      <c r="R64751" s="15">
        <v>4</v>
      </c>
    </row>
    <row r="64752" spans="18:18" x14ac:dyDescent="0.25">
      <c r="R64752" s="15">
        <v>4</v>
      </c>
    </row>
    <row r="64753" spans="18:18" x14ac:dyDescent="0.25">
      <c r="R64753" s="15">
        <v>4</v>
      </c>
    </row>
    <row r="64754" spans="18:18" x14ac:dyDescent="0.25">
      <c r="R64754" s="15">
        <v>4</v>
      </c>
    </row>
    <row r="64755" spans="18:18" x14ac:dyDescent="0.25">
      <c r="R64755" s="15">
        <v>4</v>
      </c>
    </row>
    <row r="64756" spans="18:18" x14ac:dyDescent="0.25">
      <c r="R64756" s="15">
        <v>4</v>
      </c>
    </row>
    <row r="64757" spans="18:18" x14ac:dyDescent="0.25">
      <c r="R64757" s="15">
        <v>4</v>
      </c>
    </row>
    <row r="64758" spans="18:18" x14ac:dyDescent="0.25">
      <c r="R64758" s="15">
        <v>4</v>
      </c>
    </row>
    <row r="64759" spans="18:18" x14ac:dyDescent="0.25">
      <c r="R64759" s="15">
        <v>4</v>
      </c>
    </row>
    <row r="64760" spans="18:18" x14ac:dyDescent="0.25">
      <c r="R64760" s="15">
        <v>4</v>
      </c>
    </row>
    <row r="64761" spans="18:18" x14ac:dyDescent="0.25">
      <c r="R64761" s="15">
        <v>4</v>
      </c>
    </row>
    <row r="64762" spans="18:18" x14ac:dyDescent="0.25">
      <c r="R64762" s="15">
        <v>4</v>
      </c>
    </row>
    <row r="64763" spans="18:18" x14ac:dyDescent="0.25">
      <c r="R64763" s="15">
        <v>4</v>
      </c>
    </row>
    <row r="64764" spans="18:18" x14ac:dyDescent="0.25">
      <c r="R64764" s="15">
        <v>4</v>
      </c>
    </row>
    <row r="64765" spans="18:18" x14ac:dyDescent="0.25">
      <c r="R64765" s="15">
        <v>4</v>
      </c>
    </row>
    <row r="64766" spans="18:18" x14ac:dyDescent="0.25">
      <c r="R64766" s="15">
        <v>4</v>
      </c>
    </row>
    <row r="64767" spans="18:18" x14ac:dyDescent="0.25">
      <c r="R64767" s="15">
        <v>4</v>
      </c>
    </row>
    <row r="64768" spans="18:18" x14ac:dyDescent="0.25">
      <c r="R64768" s="15">
        <v>4</v>
      </c>
    </row>
    <row r="64769" spans="18:18" x14ac:dyDescent="0.25">
      <c r="R64769" s="15">
        <v>4</v>
      </c>
    </row>
    <row r="64770" spans="18:18" x14ac:dyDescent="0.25">
      <c r="R64770" s="15">
        <v>4</v>
      </c>
    </row>
    <row r="64771" spans="18:18" x14ac:dyDescent="0.25">
      <c r="R64771" s="15">
        <v>4</v>
      </c>
    </row>
    <row r="64772" spans="18:18" x14ac:dyDescent="0.25">
      <c r="R64772" s="15">
        <v>4</v>
      </c>
    </row>
    <row r="64773" spans="18:18" x14ac:dyDescent="0.25">
      <c r="R64773" s="15">
        <v>4</v>
      </c>
    </row>
    <row r="64774" spans="18:18" x14ac:dyDescent="0.25">
      <c r="R64774" s="15">
        <v>4</v>
      </c>
    </row>
    <row r="64775" spans="18:18" x14ac:dyDescent="0.25">
      <c r="R64775" s="15">
        <v>4</v>
      </c>
    </row>
    <row r="64776" spans="18:18" x14ac:dyDescent="0.25">
      <c r="R64776" s="15">
        <v>4</v>
      </c>
    </row>
    <row r="64777" spans="18:18" x14ac:dyDescent="0.25">
      <c r="R64777" s="15">
        <v>4</v>
      </c>
    </row>
    <row r="64778" spans="18:18" x14ac:dyDescent="0.25">
      <c r="R64778" s="15">
        <v>4</v>
      </c>
    </row>
    <row r="64779" spans="18:18" x14ac:dyDescent="0.25">
      <c r="R64779" s="15">
        <v>4</v>
      </c>
    </row>
    <row r="64780" spans="18:18" x14ac:dyDescent="0.25">
      <c r="R64780" s="15">
        <v>4</v>
      </c>
    </row>
    <row r="64781" spans="18:18" x14ac:dyDescent="0.25">
      <c r="R64781" s="15">
        <v>4</v>
      </c>
    </row>
    <row r="64782" spans="18:18" x14ac:dyDescent="0.25">
      <c r="R64782" s="15">
        <v>4</v>
      </c>
    </row>
    <row r="64783" spans="18:18" x14ac:dyDescent="0.25">
      <c r="R64783" s="15">
        <v>4</v>
      </c>
    </row>
    <row r="64784" spans="18:18" x14ac:dyDescent="0.25">
      <c r="R64784" s="15">
        <v>4</v>
      </c>
    </row>
    <row r="64785" spans="18:18" x14ac:dyDescent="0.25">
      <c r="R64785" s="15">
        <v>4</v>
      </c>
    </row>
    <row r="64786" spans="18:18" x14ac:dyDescent="0.25">
      <c r="R64786" s="15">
        <v>4</v>
      </c>
    </row>
    <row r="64787" spans="18:18" x14ac:dyDescent="0.25">
      <c r="R64787" s="15">
        <v>4</v>
      </c>
    </row>
    <row r="64788" spans="18:18" x14ac:dyDescent="0.25">
      <c r="R64788" s="15">
        <v>4</v>
      </c>
    </row>
    <row r="64789" spans="18:18" x14ac:dyDescent="0.25">
      <c r="R64789" s="15">
        <v>1</v>
      </c>
    </row>
    <row r="64790" spans="18:18" x14ac:dyDescent="0.25">
      <c r="R64790" s="15">
        <v>1</v>
      </c>
    </row>
    <row r="64791" spans="18:18" x14ac:dyDescent="0.25">
      <c r="R64791" s="15">
        <v>1</v>
      </c>
    </row>
    <row r="64792" spans="18:18" x14ac:dyDescent="0.25">
      <c r="R64792" s="15">
        <v>1</v>
      </c>
    </row>
    <row r="64793" spans="18:18" x14ac:dyDescent="0.25">
      <c r="R64793" s="15">
        <v>1</v>
      </c>
    </row>
    <row r="64794" spans="18:18" x14ac:dyDescent="0.25">
      <c r="R64794" s="15">
        <v>1</v>
      </c>
    </row>
    <row r="64795" spans="18:18" x14ac:dyDescent="0.25">
      <c r="R64795" s="15">
        <v>1</v>
      </c>
    </row>
    <row r="64796" spans="18:18" x14ac:dyDescent="0.25">
      <c r="R64796" s="15">
        <v>1</v>
      </c>
    </row>
    <row r="64797" spans="18:18" x14ac:dyDescent="0.25">
      <c r="R64797" s="15">
        <v>1</v>
      </c>
    </row>
    <row r="64798" spans="18:18" x14ac:dyDescent="0.25">
      <c r="R64798" s="15">
        <v>1</v>
      </c>
    </row>
    <row r="64799" spans="18:18" x14ac:dyDescent="0.25">
      <c r="R64799" s="15">
        <v>1</v>
      </c>
    </row>
    <row r="64800" spans="18:18" x14ac:dyDescent="0.25">
      <c r="R64800" s="15">
        <v>1</v>
      </c>
    </row>
    <row r="64801" spans="18:18" x14ac:dyDescent="0.25">
      <c r="R64801" s="15">
        <v>1</v>
      </c>
    </row>
    <row r="64802" spans="18:18" x14ac:dyDescent="0.25">
      <c r="R64802" s="15">
        <v>1</v>
      </c>
    </row>
    <row r="64803" spans="18:18" x14ac:dyDescent="0.25">
      <c r="R64803" s="15">
        <v>1</v>
      </c>
    </row>
    <row r="64804" spans="18:18" x14ac:dyDescent="0.25">
      <c r="R64804" s="15">
        <v>1</v>
      </c>
    </row>
    <row r="64805" spans="18:18" x14ac:dyDescent="0.25">
      <c r="R64805" s="15">
        <v>1</v>
      </c>
    </row>
    <row r="64806" spans="18:18" x14ac:dyDescent="0.25">
      <c r="R64806" s="15">
        <v>1</v>
      </c>
    </row>
    <row r="64807" spans="18:18" x14ac:dyDescent="0.25">
      <c r="R64807" s="15">
        <v>1</v>
      </c>
    </row>
    <row r="64808" spans="18:18" x14ac:dyDescent="0.25">
      <c r="R64808" s="15">
        <v>1</v>
      </c>
    </row>
    <row r="64809" spans="18:18" x14ac:dyDescent="0.25">
      <c r="R64809" s="15">
        <v>1</v>
      </c>
    </row>
    <row r="64810" spans="18:18" x14ac:dyDescent="0.25">
      <c r="R64810" s="15">
        <v>1</v>
      </c>
    </row>
    <row r="64811" spans="18:18" x14ac:dyDescent="0.25">
      <c r="R64811" s="15">
        <v>1</v>
      </c>
    </row>
    <row r="64812" spans="18:18" x14ac:dyDescent="0.25">
      <c r="R64812" s="15">
        <v>1</v>
      </c>
    </row>
    <row r="64813" spans="18:18" x14ac:dyDescent="0.25">
      <c r="R64813" s="15">
        <v>1</v>
      </c>
    </row>
    <row r="64814" spans="18:18" x14ac:dyDescent="0.25">
      <c r="R64814" s="15">
        <v>1</v>
      </c>
    </row>
    <row r="64815" spans="18:18" x14ac:dyDescent="0.25">
      <c r="R64815" s="15">
        <v>1</v>
      </c>
    </row>
    <row r="64816" spans="18:18" x14ac:dyDescent="0.25">
      <c r="R64816" s="15">
        <v>1</v>
      </c>
    </row>
    <row r="64817" spans="18:18" x14ac:dyDescent="0.25">
      <c r="R64817" s="15">
        <v>1</v>
      </c>
    </row>
    <row r="64818" spans="18:18" x14ac:dyDescent="0.25">
      <c r="R64818" s="15">
        <v>1</v>
      </c>
    </row>
    <row r="64819" spans="18:18" x14ac:dyDescent="0.25">
      <c r="R64819" s="15">
        <v>1</v>
      </c>
    </row>
    <row r="64820" spans="18:18" x14ac:dyDescent="0.25">
      <c r="R64820" s="15">
        <v>1</v>
      </c>
    </row>
    <row r="64821" spans="18:18" x14ac:dyDescent="0.25">
      <c r="R64821" s="15">
        <v>4</v>
      </c>
    </row>
    <row r="64822" spans="18:18" x14ac:dyDescent="0.25">
      <c r="R64822" s="15">
        <v>4</v>
      </c>
    </row>
    <row r="64823" spans="18:18" x14ac:dyDescent="0.25">
      <c r="R64823" s="15">
        <v>4</v>
      </c>
    </row>
    <row r="64824" spans="18:18" x14ac:dyDescent="0.25">
      <c r="R64824" s="15">
        <v>4</v>
      </c>
    </row>
    <row r="64825" spans="18:18" x14ac:dyDescent="0.25">
      <c r="R64825" s="15">
        <v>4</v>
      </c>
    </row>
    <row r="64826" spans="18:18" x14ac:dyDescent="0.25">
      <c r="R64826" s="15">
        <v>4</v>
      </c>
    </row>
    <row r="64827" spans="18:18" x14ac:dyDescent="0.25">
      <c r="R64827" s="15">
        <v>4</v>
      </c>
    </row>
    <row r="64828" spans="18:18" x14ac:dyDescent="0.25">
      <c r="R64828" s="15">
        <v>4</v>
      </c>
    </row>
    <row r="64829" spans="18:18" x14ac:dyDescent="0.25">
      <c r="R64829" s="15">
        <v>2</v>
      </c>
    </row>
    <row r="64830" spans="18:18" x14ac:dyDescent="0.25">
      <c r="R64830" s="15">
        <v>2</v>
      </c>
    </row>
    <row r="64831" spans="18:18" x14ac:dyDescent="0.25">
      <c r="R64831" s="15">
        <v>2</v>
      </c>
    </row>
    <row r="64832" spans="18:18" x14ac:dyDescent="0.25">
      <c r="R64832" s="15">
        <v>2</v>
      </c>
    </row>
    <row r="64833" spans="18:18" x14ac:dyDescent="0.25">
      <c r="R64833" s="15">
        <v>2</v>
      </c>
    </row>
    <row r="64834" spans="18:18" x14ac:dyDescent="0.25">
      <c r="R64834" s="15">
        <v>2</v>
      </c>
    </row>
    <row r="64835" spans="18:18" x14ac:dyDescent="0.25">
      <c r="R64835" s="15">
        <v>2</v>
      </c>
    </row>
    <row r="64836" spans="18:18" x14ac:dyDescent="0.25">
      <c r="R64836" s="15">
        <v>2</v>
      </c>
    </row>
    <row r="64837" spans="18:18" x14ac:dyDescent="0.25">
      <c r="R64837" s="15">
        <v>2</v>
      </c>
    </row>
    <row r="64838" spans="18:18" x14ac:dyDescent="0.25">
      <c r="R64838" s="15">
        <v>1</v>
      </c>
    </row>
    <row r="64839" spans="18:18" x14ac:dyDescent="0.25">
      <c r="R64839" s="15">
        <v>1</v>
      </c>
    </row>
    <row r="64840" spans="18:18" x14ac:dyDescent="0.25">
      <c r="R64840" s="15">
        <v>1</v>
      </c>
    </row>
    <row r="64841" spans="18:18" x14ac:dyDescent="0.25">
      <c r="R64841" s="15">
        <v>1</v>
      </c>
    </row>
    <row r="64842" spans="18:18" x14ac:dyDescent="0.25">
      <c r="R64842" s="15">
        <v>4</v>
      </c>
    </row>
    <row r="64843" spans="18:18" x14ac:dyDescent="0.25">
      <c r="R64843" s="15">
        <v>4</v>
      </c>
    </row>
    <row r="64844" spans="18:18" x14ac:dyDescent="0.25">
      <c r="R64844" s="15">
        <v>4</v>
      </c>
    </row>
    <row r="64845" spans="18:18" x14ac:dyDescent="0.25">
      <c r="R64845" s="15">
        <v>4</v>
      </c>
    </row>
    <row r="64846" spans="18:18" x14ac:dyDescent="0.25">
      <c r="R64846" s="15">
        <v>4</v>
      </c>
    </row>
    <row r="64847" spans="18:18" x14ac:dyDescent="0.25">
      <c r="R64847" s="15">
        <v>4</v>
      </c>
    </row>
    <row r="64848" spans="18:18" x14ac:dyDescent="0.25">
      <c r="R64848" s="15">
        <v>4</v>
      </c>
    </row>
    <row r="64849" spans="18:18" x14ac:dyDescent="0.25">
      <c r="R64849" s="15">
        <v>4</v>
      </c>
    </row>
    <row r="64850" spans="18:18" x14ac:dyDescent="0.25">
      <c r="R64850" s="15">
        <v>4</v>
      </c>
    </row>
    <row r="64851" spans="18:18" x14ac:dyDescent="0.25">
      <c r="R64851" s="15">
        <v>4</v>
      </c>
    </row>
    <row r="64852" spans="18:18" x14ac:dyDescent="0.25">
      <c r="R64852" s="15">
        <v>4</v>
      </c>
    </row>
    <row r="64853" spans="18:18" x14ac:dyDescent="0.25">
      <c r="R64853" s="15">
        <v>4</v>
      </c>
    </row>
    <row r="64854" spans="18:18" x14ac:dyDescent="0.25">
      <c r="R64854" s="15">
        <v>4</v>
      </c>
    </row>
    <row r="64855" spans="18:18" x14ac:dyDescent="0.25">
      <c r="R64855" s="15">
        <v>4</v>
      </c>
    </row>
    <row r="64856" spans="18:18" x14ac:dyDescent="0.25">
      <c r="R64856" s="15">
        <v>4</v>
      </c>
    </row>
    <row r="64857" spans="18:18" x14ac:dyDescent="0.25">
      <c r="R64857" s="15">
        <v>4</v>
      </c>
    </row>
    <row r="64858" spans="18:18" x14ac:dyDescent="0.25">
      <c r="R64858" s="15">
        <v>4</v>
      </c>
    </row>
    <row r="64859" spans="18:18" x14ac:dyDescent="0.25">
      <c r="R64859" s="15">
        <v>4</v>
      </c>
    </row>
    <row r="64860" spans="18:18" x14ac:dyDescent="0.25">
      <c r="R64860" s="15">
        <v>4</v>
      </c>
    </row>
    <row r="64861" spans="18:18" x14ac:dyDescent="0.25">
      <c r="R64861" s="15">
        <v>4</v>
      </c>
    </row>
    <row r="64862" spans="18:18" x14ac:dyDescent="0.25">
      <c r="R64862" s="15">
        <v>4</v>
      </c>
    </row>
    <row r="64863" spans="18:18" x14ac:dyDescent="0.25">
      <c r="R64863" s="15">
        <v>3</v>
      </c>
    </row>
    <row r="64864" spans="18:18" x14ac:dyDescent="0.25">
      <c r="R64864" s="15">
        <v>3</v>
      </c>
    </row>
    <row r="64865" spans="18:18" x14ac:dyDescent="0.25">
      <c r="R64865" s="15">
        <v>3</v>
      </c>
    </row>
    <row r="64866" spans="18:18" x14ac:dyDescent="0.25">
      <c r="R64866" s="15">
        <v>3</v>
      </c>
    </row>
    <row r="64867" spans="18:18" x14ac:dyDescent="0.25">
      <c r="R64867" s="15">
        <v>3</v>
      </c>
    </row>
    <row r="64868" spans="18:18" x14ac:dyDescent="0.25">
      <c r="R64868" s="15">
        <v>3</v>
      </c>
    </row>
    <row r="64869" spans="18:18" x14ac:dyDescent="0.25">
      <c r="R64869" s="15">
        <v>3</v>
      </c>
    </row>
    <row r="64870" spans="18:18" x14ac:dyDescent="0.25">
      <c r="R64870" s="15">
        <v>3</v>
      </c>
    </row>
    <row r="64871" spans="18:18" x14ac:dyDescent="0.25">
      <c r="R64871" s="15">
        <v>3</v>
      </c>
    </row>
    <row r="64872" spans="18:18" x14ac:dyDescent="0.25">
      <c r="R64872" s="15">
        <v>3</v>
      </c>
    </row>
    <row r="64873" spans="18:18" x14ac:dyDescent="0.25">
      <c r="R64873" s="15">
        <v>3</v>
      </c>
    </row>
    <row r="64874" spans="18:18" x14ac:dyDescent="0.25">
      <c r="R64874" s="15">
        <v>3</v>
      </c>
    </row>
    <row r="64875" spans="18:18" x14ac:dyDescent="0.25">
      <c r="R64875" s="15">
        <v>3</v>
      </c>
    </row>
    <row r="64876" spans="18:18" x14ac:dyDescent="0.25">
      <c r="R64876" s="15">
        <v>3</v>
      </c>
    </row>
    <row r="64877" spans="18:18" x14ac:dyDescent="0.25">
      <c r="R64877" s="15">
        <v>3</v>
      </c>
    </row>
    <row r="64878" spans="18:18" x14ac:dyDescent="0.25">
      <c r="R64878" s="15">
        <v>3</v>
      </c>
    </row>
    <row r="64879" spans="18:18" x14ac:dyDescent="0.25">
      <c r="R64879" s="15">
        <v>3</v>
      </c>
    </row>
    <row r="64880" spans="18:18" x14ac:dyDescent="0.25">
      <c r="R64880" s="15">
        <v>3</v>
      </c>
    </row>
    <row r="64881" spans="18:18" x14ac:dyDescent="0.25">
      <c r="R64881" s="15">
        <v>3</v>
      </c>
    </row>
    <row r="64882" spans="18:18" x14ac:dyDescent="0.25">
      <c r="R64882" s="15">
        <v>3</v>
      </c>
    </row>
    <row r="64883" spans="18:18" x14ac:dyDescent="0.25">
      <c r="R64883" s="15">
        <v>3</v>
      </c>
    </row>
    <row r="64884" spans="18:18" x14ac:dyDescent="0.25">
      <c r="R64884" s="15">
        <v>3</v>
      </c>
    </row>
    <row r="64885" spans="18:18" x14ac:dyDescent="0.25">
      <c r="R64885" s="15">
        <v>3</v>
      </c>
    </row>
    <row r="64886" spans="18:18" x14ac:dyDescent="0.25">
      <c r="R64886" s="15">
        <v>3</v>
      </c>
    </row>
    <row r="64887" spans="18:18" x14ac:dyDescent="0.25">
      <c r="R64887" s="15">
        <v>3</v>
      </c>
    </row>
    <row r="64888" spans="18:18" x14ac:dyDescent="0.25">
      <c r="R64888" s="15">
        <v>3</v>
      </c>
    </row>
    <row r="64889" spans="18:18" x14ac:dyDescent="0.25">
      <c r="R64889" s="15">
        <v>3</v>
      </c>
    </row>
    <row r="64890" spans="18:18" x14ac:dyDescent="0.25">
      <c r="R64890" s="15">
        <v>3</v>
      </c>
    </row>
    <row r="64891" spans="18:18" x14ac:dyDescent="0.25">
      <c r="R64891" s="15">
        <v>1</v>
      </c>
    </row>
    <row r="64892" spans="18:18" x14ac:dyDescent="0.25">
      <c r="R64892" s="15">
        <v>1</v>
      </c>
    </row>
    <row r="64893" spans="18:18" x14ac:dyDescent="0.25">
      <c r="R64893" s="15">
        <v>1</v>
      </c>
    </row>
    <row r="64894" spans="18:18" x14ac:dyDescent="0.25">
      <c r="R64894" s="15">
        <v>1</v>
      </c>
    </row>
    <row r="64895" spans="18:18" x14ac:dyDescent="0.25">
      <c r="R64895" s="15">
        <v>1</v>
      </c>
    </row>
    <row r="64896" spans="18:18" x14ac:dyDescent="0.25">
      <c r="R64896" s="15">
        <v>1</v>
      </c>
    </row>
    <row r="64897" spans="18:18" x14ac:dyDescent="0.25">
      <c r="R64897" s="15">
        <v>1</v>
      </c>
    </row>
    <row r="64898" spans="18:18" x14ac:dyDescent="0.25">
      <c r="R64898" s="15">
        <v>1</v>
      </c>
    </row>
    <row r="64899" spans="18:18" x14ac:dyDescent="0.25">
      <c r="R64899" s="15">
        <v>1</v>
      </c>
    </row>
    <row r="64900" spans="18:18" x14ac:dyDescent="0.25">
      <c r="R64900" s="15">
        <v>1</v>
      </c>
    </row>
    <row r="64901" spans="18:18" x14ac:dyDescent="0.25">
      <c r="R64901" s="15">
        <v>1</v>
      </c>
    </row>
    <row r="64902" spans="18:18" x14ac:dyDescent="0.25">
      <c r="R64902" s="15">
        <v>1</v>
      </c>
    </row>
    <row r="64903" spans="18:18" x14ac:dyDescent="0.25">
      <c r="R64903" s="15">
        <v>1</v>
      </c>
    </row>
    <row r="64904" spans="18:18" x14ac:dyDescent="0.25">
      <c r="R64904" s="15">
        <v>1</v>
      </c>
    </row>
    <row r="64905" spans="18:18" x14ac:dyDescent="0.25">
      <c r="R64905" s="15">
        <v>1</v>
      </c>
    </row>
    <row r="64906" spans="18:18" x14ac:dyDescent="0.25">
      <c r="R64906" s="15">
        <v>1</v>
      </c>
    </row>
    <row r="64907" spans="18:18" x14ac:dyDescent="0.25">
      <c r="R64907" s="15">
        <v>1</v>
      </c>
    </row>
    <row r="64908" spans="18:18" x14ac:dyDescent="0.25">
      <c r="R64908" s="15">
        <v>1</v>
      </c>
    </row>
    <row r="64909" spans="18:18" x14ac:dyDescent="0.25">
      <c r="R64909" s="15">
        <v>1</v>
      </c>
    </row>
    <row r="64910" spans="18:18" x14ac:dyDescent="0.25">
      <c r="R64910" s="15">
        <v>1</v>
      </c>
    </row>
    <row r="64911" spans="18:18" x14ac:dyDescent="0.25">
      <c r="R64911" s="15">
        <v>1</v>
      </c>
    </row>
    <row r="64912" spans="18:18" x14ac:dyDescent="0.25">
      <c r="R64912" s="15">
        <v>1</v>
      </c>
    </row>
    <row r="64913" spans="18:18" x14ac:dyDescent="0.25">
      <c r="R64913" s="15">
        <v>1</v>
      </c>
    </row>
    <row r="64914" spans="18:18" x14ac:dyDescent="0.25">
      <c r="R64914" s="15">
        <v>1</v>
      </c>
    </row>
    <row r="64915" spans="18:18" x14ac:dyDescent="0.25">
      <c r="R64915" s="15">
        <v>1</v>
      </c>
    </row>
    <row r="64916" spans="18:18" x14ac:dyDescent="0.25">
      <c r="R64916" s="15">
        <v>1</v>
      </c>
    </row>
    <row r="64917" spans="18:18" x14ac:dyDescent="0.25">
      <c r="R64917" s="15">
        <v>1</v>
      </c>
    </row>
    <row r="64918" spans="18:18" x14ac:dyDescent="0.25">
      <c r="R64918" s="15">
        <v>1</v>
      </c>
    </row>
    <row r="64919" spans="18:18" x14ac:dyDescent="0.25">
      <c r="R64919" s="15">
        <v>1</v>
      </c>
    </row>
    <row r="64920" spans="18:18" x14ac:dyDescent="0.25">
      <c r="R64920" s="15">
        <v>1</v>
      </c>
    </row>
    <row r="64921" spans="18:18" x14ac:dyDescent="0.25">
      <c r="R64921" s="15">
        <v>1</v>
      </c>
    </row>
    <row r="64922" spans="18:18" x14ac:dyDescent="0.25">
      <c r="R64922" s="15">
        <v>1</v>
      </c>
    </row>
    <row r="64923" spans="18:18" x14ac:dyDescent="0.25">
      <c r="R64923" s="15">
        <v>1</v>
      </c>
    </row>
    <row r="64924" spans="18:18" x14ac:dyDescent="0.25">
      <c r="R64924" s="15">
        <v>1</v>
      </c>
    </row>
    <row r="64925" spans="18:18" x14ac:dyDescent="0.25">
      <c r="R64925" s="15">
        <v>1</v>
      </c>
    </row>
    <row r="64926" spans="18:18" x14ac:dyDescent="0.25">
      <c r="R64926" s="15">
        <v>1</v>
      </c>
    </row>
    <row r="64927" spans="18:18" x14ac:dyDescent="0.25">
      <c r="R64927" s="15">
        <v>1</v>
      </c>
    </row>
    <row r="64928" spans="18:18" x14ac:dyDescent="0.25">
      <c r="R64928" s="15">
        <v>1</v>
      </c>
    </row>
    <row r="64929" spans="18:18" x14ac:dyDescent="0.25">
      <c r="R64929" s="15">
        <v>1</v>
      </c>
    </row>
    <row r="64930" spans="18:18" x14ac:dyDescent="0.25">
      <c r="R64930" s="15">
        <v>1</v>
      </c>
    </row>
    <row r="64931" spans="18:18" x14ac:dyDescent="0.25">
      <c r="R64931" s="15">
        <v>1</v>
      </c>
    </row>
    <row r="64932" spans="18:18" x14ac:dyDescent="0.25">
      <c r="R64932" s="15">
        <v>1</v>
      </c>
    </row>
    <row r="64933" spans="18:18" x14ac:dyDescent="0.25">
      <c r="R64933" s="15">
        <v>1</v>
      </c>
    </row>
    <row r="64934" spans="18:18" x14ac:dyDescent="0.25">
      <c r="R64934" s="15">
        <v>1</v>
      </c>
    </row>
    <row r="64935" spans="18:18" x14ac:dyDescent="0.25">
      <c r="R64935" s="15">
        <v>1</v>
      </c>
    </row>
    <row r="64936" spans="18:18" x14ac:dyDescent="0.25">
      <c r="R64936" s="15">
        <v>1</v>
      </c>
    </row>
    <row r="64937" spans="18:18" x14ac:dyDescent="0.25">
      <c r="R64937" s="15">
        <v>1</v>
      </c>
    </row>
    <row r="64938" spans="18:18" x14ac:dyDescent="0.25">
      <c r="R64938" s="15">
        <v>1</v>
      </c>
    </row>
    <row r="64939" spans="18:18" x14ac:dyDescent="0.25">
      <c r="R64939" s="15">
        <v>2</v>
      </c>
    </row>
    <row r="64940" spans="18:18" x14ac:dyDescent="0.25">
      <c r="R64940" s="15">
        <v>2</v>
      </c>
    </row>
    <row r="64941" spans="18:18" x14ac:dyDescent="0.25">
      <c r="R64941" s="15">
        <v>2</v>
      </c>
    </row>
    <row r="64942" spans="18:18" x14ac:dyDescent="0.25">
      <c r="R64942" s="15">
        <v>2</v>
      </c>
    </row>
    <row r="64943" spans="18:18" x14ac:dyDescent="0.25">
      <c r="R64943" s="15">
        <v>2</v>
      </c>
    </row>
    <row r="64944" spans="18:18" x14ac:dyDescent="0.25">
      <c r="R64944" s="15">
        <v>2</v>
      </c>
    </row>
    <row r="64945" spans="18:18" x14ac:dyDescent="0.25">
      <c r="R64945" s="15">
        <v>2</v>
      </c>
    </row>
    <row r="64946" spans="18:18" x14ac:dyDescent="0.25">
      <c r="R64946" s="15">
        <v>2</v>
      </c>
    </row>
    <row r="64947" spans="18:18" x14ac:dyDescent="0.25">
      <c r="R64947" s="15">
        <v>2</v>
      </c>
    </row>
    <row r="64948" spans="18:18" x14ac:dyDescent="0.25">
      <c r="R64948" s="15">
        <v>2</v>
      </c>
    </row>
    <row r="64949" spans="18:18" x14ac:dyDescent="0.25">
      <c r="R64949" s="15">
        <v>2</v>
      </c>
    </row>
    <row r="64950" spans="18:18" x14ac:dyDescent="0.25">
      <c r="R64950" s="15">
        <v>2</v>
      </c>
    </row>
    <row r="64951" spans="18:18" x14ac:dyDescent="0.25">
      <c r="R64951" s="15">
        <v>2</v>
      </c>
    </row>
    <row r="64952" spans="18:18" x14ac:dyDescent="0.25">
      <c r="R64952" s="15">
        <v>2</v>
      </c>
    </row>
    <row r="64953" spans="18:18" x14ac:dyDescent="0.25">
      <c r="R64953" s="15">
        <v>1</v>
      </c>
    </row>
    <row r="64954" spans="18:18" x14ac:dyDescent="0.25">
      <c r="R64954" s="15">
        <v>1</v>
      </c>
    </row>
    <row r="64955" spans="18:18" x14ac:dyDescent="0.25">
      <c r="R64955" s="15">
        <v>1</v>
      </c>
    </row>
    <row r="64956" spans="18:18" x14ac:dyDescent="0.25">
      <c r="R64956" s="15">
        <v>1</v>
      </c>
    </row>
    <row r="64957" spans="18:18" x14ac:dyDescent="0.25">
      <c r="R64957" s="15">
        <v>1</v>
      </c>
    </row>
    <row r="64958" spans="18:18" x14ac:dyDescent="0.25">
      <c r="R64958" s="15">
        <v>1</v>
      </c>
    </row>
    <row r="64959" spans="18:18" x14ac:dyDescent="0.25">
      <c r="R64959" s="15">
        <v>1</v>
      </c>
    </row>
    <row r="64960" spans="18:18" x14ac:dyDescent="0.25">
      <c r="R64960" s="15">
        <v>1</v>
      </c>
    </row>
    <row r="64961" spans="18:18" x14ac:dyDescent="0.25">
      <c r="R64961" s="15">
        <v>1</v>
      </c>
    </row>
    <row r="64962" spans="18:18" x14ac:dyDescent="0.25">
      <c r="R64962" s="15">
        <v>3</v>
      </c>
    </row>
    <row r="64963" spans="18:18" x14ac:dyDescent="0.25">
      <c r="R64963" s="15">
        <v>3</v>
      </c>
    </row>
    <row r="64964" spans="18:18" x14ac:dyDescent="0.25">
      <c r="R64964" s="15">
        <v>3</v>
      </c>
    </row>
    <row r="64965" spans="18:18" x14ac:dyDescent="0.25">
      <c r="R64965" s="15">
        <v>3</v>
      </c>
    </row>
    <row r="64966" spans="18:18" x14ac:dyDescent="0.25">
      <c r="R64966" s="15">
        <v>3</v>
      </c>
    </row>
    <row r="64967" spans="18:18" x14ac:dyDescent="0.25">
      <c r="R64967" s="15">
        <v>3</v>
      </c>
    </row>
    <row r="64968" spans="18:18" x14ac:dyDescent="0.25">
      <c r="R64968" s="15">
        <v>3</v>
      </c>
    </row>
    <row r="64969" spans="18:18" x14ac:dyDescent="0.25">
      <c r="R64969" s="15">
        <v>3</v>
      </c>
    </row>
    <row r="64970" spans="18:18" x14ac:dyDescent="0.25">
      <c r="R64970" s="15">
        <v>3</v>
      </c>
    </row>
    <row r="64971" spans="18:18" x14ac:dyDescent="0.25">
      <c r="R64971" s="15">
        <v>3</v>
      </c>
    </row>
    <row r="64972" spans="18:18" x14ac:dyDescent="0.25">
      <c r="R64972" s="15">
        <v>3</v>
      </c>
    </row>
    <row r="64973" spans="18:18" x14ac:dyDescent="0.25">
      <c r="R64973" s="15">
        <v>3</v>
      </c>
    </row>
    <row r="64974" spans="18:18" x14ac:dyDescent="0.25">
      <c r="R64974" s="15">
        <v>3</v>
      </c>
    </row>
    <row r="64975" spans="18:18" x14ac:dyDescent="0.25">
      <c r="R64975" s="15">
        <v>3</v>
      </c>
    </row>
    <row r="64976" spans="18:18" x14ac:dyDescent="0.25">
      <c r="R64976" s="15">
        <v>3</v>
      </c>
    </row>
    <row r="64977" spans="18:18" x14ac:dyDescent="0.25">
      <c r="R64977" s="15">
        <v>3</v>
      </c>
    </row>
    <row r="64978" spans="18:18" x14ac:dyDescent="0.25">
      <c r="R64978" s="15">
        <v>3</v>
      </c>
    </row>
    <row r="64979" spans="18:18" x14ac:dyDescent="0.25">
      <c r="R64979" s="15">
        <v>3</v>
      </c>
    </row>
    <row r="64980" spans="18:18" x14ac:dyDescent="0.25">
      <c r="R64980" s="15">
        <v>3</v>
      </c>
    </row>
    <row r="64981" spans="18:18" x14ac:dyDescent="0.25">
      <c r="R64981" s="15">
        <v>3</v>
      </c>
    </row>
    <row r="64982" spans="18:18" x14ac:dyDescent="0.25">
      <c r="R64982" s="15">
        <v>3</v>
      </c>
    </row>
    <row r="64983" spans="18:18" x14ac:dyDescent="0.25">
      <c r="R64983" s="15">
        <v>3</v>
      </c>
    </row>
    <row r="64984" spans="18:18" x14ac:dyDescent="0.25">
      <c r="R64984" s="15">
        <v>3</v>
      </c>
    </row>
    <row r="64985" spans="18:18" x14ac:dyDescent="0.25">
      <c r="R64985" s="15">
        <v>3</v>
      </c>
    </row>
    <row r="64986" spans="18:18" x14ac:dyDescent="0.25">
      <c r="R64986" s="15">
        <v>3</v>
      </c>
    </row>
    <row r="64987" spans="18:18" x14ac:dyDescent="0.25">
      <c r="R64987" s="15">
        <v>3</v>
      </c>
    </row>
    <row r="64988" spans="18:18" x14ac:dyDescent="0.25">
      <c r="R64988" s="15">
        <v>3</v>
      </c>
    </row>
    <row r="64989" spans="18:18" x14ac:dyDescent="0.25">
      <c r="R64989" s="15">
        <v>3</v>
      </c>
    </row>
    <row r="64990" spans="18:18" x14ac:dyDescent="0.25">
      <c r="R64990" s="15">
        <v>3</v>
      </c>
    </row>
    <row r="64991" spans="18:18" x14ac:dyDescent="0.25">
      <c r="R64991" s="15">
        <v>3</v>
      </c>
    </row>
    <row r="64992" spans="18:18" x14ac:dyDescent="0.25">
      <c r="R64992" s="15">
        <v>3</v>
      </c>
    </row>
    <row r="64993" spans="18:18" x14ac:dyDescent="0.25">
      <c r="R64993" s="15">
        <v>3</v>
      </c>
    </row>
    <row r="64994" spans="18:18" x14ac:dyDescent="0.25">
      <c r="R64994" s="15">
        <v>3</v>
      </c>
    </row>
    <row r="64995" spans="18:18" x14ac:dyDescent="0.25">
      <c r="R64995" s="15">
        <v>3</v>
      </c>
    </row>
    <row r="64996" spans="18:18" x14ac:dyDescent="0.25">
      <c r="R64996" s="15">
        <v>3</v>
      </c>
    </row>
    <row r="64997" spans="18:18" x14ac:dyDescent="0.25">
      <c r="R64997" s="15">
        <v>3</v>
      </c>
    </row>
    <row r="64998" spans="18:18" x14ac:dyDescent="0.25">
      <c r="R64998" s="15">
        <v>3</v>
      </c>
    </row>
    <row r="64999" spans="18:18" x14ac:dyDescent="0.25">
      <c r="R64999" s="15">
        <v>3</v>
      </c>
    </row>
    <row r="65000" spans="18:18" x14ac:dyDescent="0.25">
      <c r="R65000" s="15">
        <v>3</v>
      </c>
    </row>
    <row r="65001" spans="18:18" x14ac:dyDescent="0.25">
      <c r="R65001" s="15">
        <v>3</v>
      </c>
    </row>
    <row r="65002" spans="18:18" x14ac:dyDescent="0.25">
      <c r="R65002" s="15">
        <v>3</v>
      </c>
    </row>
    <row r="65003" spans="18:18" x14ac:dyDescent="0.25">
      <c r="R65003" s="15">
        <v>3</v>
      </c>
    </row>
    <row r="65004" spans="18:18" x14ac:dyDescent="0.25">
      <c r="R65004" s="15">
        <v>3</v>
      </c>
    </row>
    <row r="65005" spans="18:18" x14ac:dyDescent="0.25">
      <c r="R65005" s="15">
        <v>3</v>
      </c>
    </row>
    <row r="65006" spans="18:18" x14ac:dyDescent="0.25">
      <c r="R65006" s="15">
        <v>3</v>
      </c>
    </row>
    <row r="65007" spans="18:18" x14ac:dyDescent="0.25">
      <c r="R65007" s="15">
        <v>3</v>
      </c>
    </row>
    <row r="65008" spans="18:18" x14ac:dyDescent="0.25">
      <c r="R65008" s="15">
        <v>3</v>
      </c>
    </row>
    <row r="65009" spans="18:18" x14ac:dyDescent="0.25">
      <c r="R65009" s="15">
        <v>3</v>
      </c>
    </row>
    <row r="65010" spans="18:18" x14ac:dyDescent="0.25">
      <c r="R65010" s="15">
        <v>3</v>
      </c>
    </row>
    <row r="65011" spans="18:18" x14ac:dyDescent="0.25">
      <c r="R65011" s="15">
        <v>3</v>
      </c>
    </row>
    <row r="65012" spans="18:18" x14ac:dyDescent="0.25">
      <c r="R65012" s="15">
        <v>3</v>
      </c>
    </row>
    <row r="65013" spans="18:18" x14ac:dyDescent="0.25">
      <c r="R65013" s="15">
        <v>3</v>
      </c>
    </row>
    <row r="65014" spans="18:18" x14ac:dyDescent="0.25">
      <c r="R65014" s="15">
        <v>3</v>
      </c>
    </row>
    <row r="65015" spans="18:18" x14ac:dyDescent="0.25">
      <c r="R65015" s="15">
        <v>3</v>
      </c>
    </row>
    <row r="65016" spans="18:18" x14ac:dyDescent="0.25">
      <c r="R65016" s="15">
        <v>3</v>
      </c>
    </row>
    <row r="65017" spans="18:18" x14ac:dyDescent="0.25">
      <c r="R65017" s="15">
        <v>3</v>
      </c>
    </row>
    <row r="65018" spans="18:18" x14ac:dyDescent="0.25">
      <c r="R65018" s="15">
        <v>3</v>
      </c>
    </row>
    <row r="65019" spans="18:18" x14ac:dyDescent="0.25">
      <c r="R65019" s="15">
        <v>3</v>
      </c>
    </row>
    <row r="65020" spans="18:18" x14ac:dyDescent="0.25">
      <c r="R65020" s="15">
        <v>3</v>
      </c>
    </row>
    <row r="65021" spans="18:18" x14ac:dyDescent="0.25">
      <c r="R65021" s="15">
        <v>3</v>
      </c>
    </row>
    <row r="65022" spans="18:18" x14ac:dyDescent="0.25">
      <c r="R65022" s="15">
        <v>3</v>
      </c>
    </row>
    <row r="65023" spans="18:18" x14ac:dyDescent="0.25">
      <c r="R65023" s="15">
        <v>3</v>
      </c>
    </row>
    <row r="65024" spans="18:18" x14ac:dyDescent="0.25">
      <c r="R65024" s="15">
        <v>3</v>
      </c>
    </row>
    <row r="65025" spans="18:18" x14ac:dyDescent="0.25">
      <c r="R65025" s="15">
        <v>3</v>
      </c>
    </row>
    <row r="65026" spans="18:18" x14ac:dyDescent="0.25">
      <c r="R65026" s="15">
        <v>3</v>
      </c>
    </row>
    <row r="65027" spans="18:18" x14ac:dyDescent="0.25">
      <c r="R65027" s="15">
        <v>3</v>
      </c>
    </row>
    <row r="65028" spans="18:18" x14ac:dyDescent="0.25">
      <c r="R65028" s="15">
        <v>3</v>
      </c>
    </row>
    <row r="65029" spans="18:18" x14ac:dyDescent="0.25">
      <c r="R65029" s="15">
        <v>3</v>
      </c>
    </row>
    <row r="65030" spans="18:18" x14ac:dyDescent="0.25">
      <c r="R65030" s="15">
        <v>3</v>
      </c>
    </row>
    <row r="65031" spans="18:18" x14ac:dyDescent="0.25">
      <c r="R65031" s="15">
        <v>3</v>
      </c>
    </row>
    <row r="65032" spans="18:18" x14ac:dyDescent="0.25">
      <c r="R65032" s="15">
        <v>3</v>
      </c>
    </row>
    <row r="65033" spans="18:18" x14ac:dyDescent="0.25">
      <c r="R65033" s="15">
        <v>3</v>
      </c>
    </row>
    <row r="65034" spans="18:18" x14ac:dyDescent="0.25">
      <c r="R65034" s="15">
        <v>3</v>
      </c>
    </row>
    <row r="65035" spans="18:18" x14ac:dyDescent="0.25">
      <c r="R65035" s="15">
        <v>3</v>
      </c>
    </row>
    <row r="65036" spans="18:18" x14ac:dyDescent="0.25">
      <c r="R65036" s="15">
        <v>3</v>
      </c>
    </row>
    <row r="65037" spans="18:18" x14ac:dyDescent="0.25">
      <c r="R65037" s="15">
        <v>3</v>
      </c>
    </row>
    <row r="65038" spans="18:18" x14ac:dyDescent="0.25">
      <c r="R65038" s="15">
        <v>3</v>
      </c>
    </row>
    <row r="65039" spans="18:18" x14ac:dyDescent="0.25">
      <c r="R65039" s="15">
        <v>3</v>
      </c>
    </row>
    <row r="65040" spans="18:18" x14ac:dyDescent="0.25">
      <c r="R65040" s="15">
        <v>3</v>
      </c>
    </row>
    <row r="65041" spans="18:18" x14ac:dyDescent="0.25">
      <c r="R65041" s="15">
        <v>3</v>
      </c>
    </row>
    <row r="65042" spans="18:18" x14ac:dyDescent="0.25">
      <c r="R65042" s="15">
        <v>3</v>
      </c>
    </row>
    <row r="65043" spans="18:18" x14ac:dyDescent="0.25">
      <c r="R65043" s="15">
        <v>3</v>
      </c>
    </row>
    <row r="65044" spans="18:18" x14ac:dyDescent="0.25">
      <c r="R65044" s="15">
        <v>3</v>
      </c>
    </row>
    <row r="65045" spans="18:18" x14ac:dyDescent="0.25">
      <c r="R65045" s="15">
        <v>3</v>
      </c>
    </row>
    <row r="65046" spans="18:18" x14ac:dyDescent="0.25">
      <c r="R65046" s="15">
        <v>3</v>
      </c>
    </row>
    <row r="65047" spans="18:18" x14ac:dyDescent="0.25">
      <c r="R65047" s="15">
        <v>3</v>
      </c>
    </row>
    <row r="65048" spans="18:18" x14ac:dyDescent="0.25">
      <c r="R65048" s="15">
        <v>3</v>
      </c>
    </row>
    <row r="65049" spans="18:18" x14ac:dyDescent="0.25">
      <c r="R65049" s="15">
        <v>3</v>
      </c>
    </row>
    <row r="65050" spans="18:18" x14ac:dyDescent="0.25">
      <c r="R65050" s="15">
        <v>3</v>
      </c>
    </row>
    <row r="65051" spans="18:18" x14ac:dyDescent="0.25">
      <c r="R65051" s="15">
        <v>3</v>
      </c>
    </row>
    <row r="65052" spans="18:18" x14ac:dyDescent="0.25">
      <c r="R65052" s="15">
        <v>3</v>
      </c>
    </row>
    <row r="65053" spans="18:18" x14ac:dyDescent="0.25">
      <c r="R65053" s="15">
        <v>3</v>
      </c>
    </row>
    <row r="65054" spans="18:18" x14ac:dyDescent="0.25">
      <c r="R65054" s="15">
        <v>3</v>
      </c>
    </row>
    <row r="65055" spans="18:18" x14ac:dyDescent="0.25">
      <c r="R65055" s="15">
        <v>3</v>
      </c>
    </row>
    <row r="65056" spans="18:18" x14ac:dyDescent="0.25">
      <c r="R65056" s="15">
        <v>3</v>
      </c>
    </row>
    <row r="65057" spans="18:18" x14ac:dyDescent="0.25">
      <c r="R65057" s="15">
        <v>3</v>
      </c>
    </row>
    <row r="65058" spans="18:18" x14ac:dyDescent="0.25">
      <c r="R65058" s="15">
        <v>3</v>
      </c>
    </row>
    <row r="65059" spans="18:18" x14ac:dyDescent="0.25">
      <c r="R65059" s="15">
        <v>3</v>
      </c>
    </row>
    <row r="65060" spans="18:18" x14ac:dyDescent="0.25">
      <c r="R65060" s="15">
        <v>3</v>
      </c>
    </row>
    <row r="65061" spans="18:18" x14ac:dyDescent="0.25">
      <c r="R65061" s="15">
        <v>3</v>
      </c>
    </row>
    <row r="65062" spans="18:18" x14ac:dyDescent="0.25">
      <c r="R65062" s="15">
        <v>3</v>
      </c>
    </row>
    <row r="65063" spans="18:18" x14ac:dyDescent="0.25">
      <c r="R65063" s="15">
        <v>3</v>
      </c>
    </row>
    <row r="65064" spans="18:18" x14ac:dyDescent="0.25">
      <c r="R65064" s="15">
        <v>3</v>
      </c>
    </row>
    <row r="65065" spans="18:18" x14ac:dyDescent="0.25">
      <c r="R65065" s="15">
        <v>3</v>
      </c>
    </row>
    <row r="65066" spans="18:18" x14ac:dyDescent="0.25">
      <c r="R65066" s="15">
        <v>3</v>
      </c>
    </row>
    <row r="65067" spans="18:18" x14ac:dyDescent="0.25">
      <c r="R65067" s="15">
        <v>3</v>
      </c>
    </row>
    <row r="65068" spans="18:18" x14ac:dyDescent="0.25">
      <c r="R65068" s="15">
        <v>1</v>
      </c>
    </row>
    <row r="65069" spans="18:18" x14ac:dyDescent="0.25">
      <c r="R65069" s="15">
        <v>1</v>
      </c>
    </row>
    <row r="65070" spans="18:18" x14ac:dyDescent="0.25">
      <c r="R65070" s="15">
        <v>2</v>
      </c>
    </row>
    <row r="65071" spans="18:18" x14ac:dyDescent="0.25">
      <c r="R65071" s="15">
        <v>2</v>
      </c>
    </row>
    <row r="65072" spans="18:18" x14ac:dyDescent="0.25">
      <c r="R65072" s="15">
        <v>2</v>
      </c>
    </row>
    <row r="65073" spans="18:18" x14ac:dyDescent="0.25">
      <c r="R65073" s="15">
        <v>2</v>
      </c>
    </row>
    <row r="65074" spans="18:18" x14ac:dyDescent="0.25">
      <c r="R65074" s="15">
        <v>2</v>
      </c>
    </row>
    <row r="65075" spans="18:18" x14ac:dyDescent="0.25">
      <c r="R65075" s="15">
        <v>2</v>
      </c>
    </row>
    <row r="65076" spans="18:18" x14ac:dyDescent="0.25">
      <c r="R65076" s="15">
        <v>2</v>
      </c>
    </row>
    <row r="65077" spans="18:18" x14ac:dyDescent="0.25">
      <c r="R65077" s="15">
        <v>3</v>
      </c>
    </row>
    <row r="65078" spans="18:18" x14ac:dyDescent="0.25">
      <c r="R65078" s="15">
        <v>3</v>
      </c>
    </row>
    <row r="65079" spans="18:18" x14ac:dyDescent="0.25">
      <c r="R65079" s="15">
        <v>3</v>
      </c>
    </row>
    <row r="65080" spans="18:18" x14ac:dyDescent="0.25">
      <c r="R65080" s="15">
        <v>3</v>
      </c>
    </row>
    <row r="65081" spans="18:18" x14ac:dyDescent="0.25">
      <c r="R65081" s="15">
        <v>3</v>
      </c>
    </row>
    <row r="65082" spans="18:18" x14ac:dyDescent="0.25">
      <c r="R65082" s="15">
        <v>3</v>
      </c>
    </row>
    <row r="65083" spans="18:18" x14ac:dyDescent="0.25">
      <c r="R65083" s="15">
        <v>3</v>
      </c>
    </row>
    <row r="65084" spans="18:18" x14ac:dyDescent="0.25">
      <c r="R65084" s="15">
        <v>2</v>
      </c>
    </row>
    <row r="65085" spans="18:18" x14ac:dyDescent="0.25">
      <c r="R65085" s="15">
        <v>2</v>
      </c>
    </row>
    <row r="65086" spans="18:18" x14ac:dyDescent="0.25">
      <c r="R65086" s="15">
        <v>2</v>
      </c>
    </row>
    <row r="65087" spans="18:18" x14ac:dyDescent="0.25">
      <c r="R65087" s="15">
        <v>2</v>
      </c>
    </row>
    <row r="65088" spans="18:18" x14ac:dyDescent="0.25">
      <c r="R65088" s="15">
        <v>2</v>
      </c>
    </row>
    <row r="65089" spans="18:18" x14ac:dyDescent="0.25">
      <c r="R65089" s="15">
        <v>2</v>
      </c>
    </row>
    <row r="65090" spans="18:18" x14ac:dyDescent="0.25">
      <c r="R65090" s="15">
        <v>2</v>
      </c>
    </row>
    <row r="65091" spans="18:18" x14ac:dyDescent="0.25">
      <c r="R65091" s="15">
        <v>2</v>
      </c>
    </row>
    <row r="65092" spans="18:18" x14ac:dyDescent="0.25">
      <c r="R65092" s="15">
        <v>2</v>
      </c>
    </row>
    <row r="65093" spans="18:18" x14ac:dyDescent="0.25">
      <c r="R65093" s="15">
        <v>2</v>
      </c>
    </row>
    <row r="65094" spans="18:18" x14ac:dyDescent="0.25">
      <c r="R65094" s="15">
        <v>2</v>
      </c>
    </row>
    <row r="65095" spans="18:18" x14ac:dyDescent="0.25">
      <c r="R65095" s="15">
        <v>2</v>
      </c>
    </row>
    <row r="65096" spans="18:18" x14ac:dyDescent="0.25">
      <c r="R65096" s="15">
        <v>2</v>
      </c>
    </row>
    <row r="65097" spans="18:18" x14ac:dyDescent="0.25">
      <c r="R65097" s="15">
        <v>2</v>
      </c>
    </row>
    <row r="65098" spans="18:18" x14ac:dyDescent="0.25">
      <c r="R65098" s="15">
        <v>2</v>
      </c>
    </row>
    <row r="65099" spans="18:18" x14ac:dyDescent="0.25">
      <c r="R65099" s="15">
        <v>2</v>
      </c>
    </row>
    <row r="65100" spans="18:18" x14ac:dyDescent="0.25">
      <c r="R65100" s="15">
        <v>2</v>
      </c>
    </row>
    <row r="65101" spans="18:18" x14ac:dyDescent="0.25">
      <c r="R65101" s="15">
        <v>2</v>
      </c>
    </row>
    <row r="65102" spans="18:18" x14ac:dyDescent="0.25">
      <c r="R65102" s="15">
        <v>2</v>
      </c>
    </row>
    <row r="65103" spans="18:18" x14ac:dyDescent="0.25">
      <c r="R65103" s="15">
        <v>2</v>
      </c>
    </row>
    <row r="65104" spans="18:18" x14ac:dyDescent="0.25">
      <c r="R65104" s="15">
        <v>2</v>
      </c>
    </row>
    <row r="65105" spans="18:18" x14ac:dyDescent="0.25">
      <c r="R65105" s="15">
        <v>4</v>
      </c>
    </row>
    <row r="65106" spans="18:18" x14ac:dyDescent="0.25">
      <c r="R65106" s="15">
        <v>4</v>
      </c>
    </row>
    <row r="65107" spans="18:18" x14ac:dyDescent="0.25">
      <c r="R65107" s="15">
        <v>4</v>
      </c>
    </row>
    <row r="65108" spans="18:18" x14ac:dyDescent="0.25">
      <c r="R65108" s="15">
        <v>4</v>
      </c>
    </row>
    <row r="65109" spans="18:18" x14ac:dyDescent="0.25">
      <c r="R65109" s="15">
        <v>4</v>
      </c>
    </row>
    <row r="65110" spans="18:18" x14ac:dyDescent="0.25">
      <c r="R65110" s="15">
        <v>4</v>
      </c>
    </row>
    <row r="65111" spans="18:18" x14ac:dyDescent="0.25">
      <c r="R65111" s="15">
        <v>4</v>
      </c>
    </row>
    <row r="65112" spans="18:18" x14ac:dyDescent="0.25">
      <c r="R65112" s="15">
        <v>4</v>
      </c>
    </row>
    <row r="65113" spans="18:18" x14ac:dyDescent="0.25">
      <c r="R65113" s="15">
        <v>2</v>
      </c>
    </row>
    <row r="65114" spans="18:18" x14ac:dyDescent="0.25">
      <c r="R65114" s="15">
        <v>2</v>
      </c>
    </row>
    <row r="65115" spans="18:18" x14ac:dyDescent="0.25">
      <c r="R65115" s="15">
        <v>2</v>
      </c>
    </row>
    <row r="65116" spans="18:18" x14ac:dyDescent="0.25">
      <c r="R65116" s="15">
        <v>2</v>
      </c>
    </row>
    <row r="65117" spans="18:18" x14ac:dyDescent="0.25">
      <c r="R65117" s="15">
        <v>2</v>
      </c>
    </row>
    <row r="65118" spans="18:18" x14ac:dyDescent="0.25">
      <c r="R65118" s="15">
        <v>2</v>
      </c>
    </row>
    <row r="65119" spans="18:18" x14ac:dyDescent="0.25">
      <c r="R65119" s="15">
        <v>2</v>
      </c>
    </row>
    <row r="65120" spans="18:18" x14ac:dyDescent="0.25">
      <c r="R65120" s="15">
        <v>2</v>
      </c>
    </row>
    <row r="65121" spans="18:18" x14ac:dyDescent="0.25">
      <c r="R65121" s="15">
        <v>2</v>
      </c>
    </row>
    <row r="65122" spans="18:18" x14ac:dyDescent="0.25">
      <c r="R65122" s="15">
        <v>2</v>
      </c>
    </row>
    <row r="65123" spans="18:18" x14ac:dyDescent="0.25">
      <c r="R65123" s="15">
        <v>2</v>
      </c>
    </row>
    <row r="65124" spans="18:18" x14ac:dyDescent="0.25">
      <c r="R65124" s="15">
        <v>2</v>
      </c>
    </row>
    <row r="65125" spans="18:18" x14ac:dyDescent="0.25">
      <c r="R65125" s="15">
        <v>2</v>
      </c>
    </row>
    <row r="65126" spans="18:18" x14ac:dyDescent="0.25">
      <c r="R65126" s="15">
        <v>2</v>
      </c>
    </row>
    <row r="65127" spans="18:18" x14ac:dyDescent="0.25">
      <c r="R65127" s="15">
        <v>2</v>
      </c>
    </row>
    <row r="65128" spans="18:18" x14ac:dyDescent="0.25">
      <c r="R65128" s="15">
        <v>2</v>
      </c>
    </row>
    <row r="65129" spans="18:18" x14ac:dyDescent="0.25">
      <c r="R65129" s="15">
        <v>2</v>
      </c>
    </row>
    <row r="65130" spans="18:18" x14ac:dyDescent="0.25">
      <c r="R65130" s="15">
        <v>2</v>
      </c>
    </row>
    <row r="65131" spans="18:18" x14ac:dyDescent="0.25">
      <c r="R65131" s="15">
        <v>2</v>
      </c>
    </row>
    <row r="65132" spans="18:18" x14ac:dyDescent="0.25">
      <c r="R65132" s="15">
        <v>2</v>
      </c>
    </row>
    <row r="65133" spans="18:18" x14ac:dyDescent="0.25">
      <c r="R65133" s="15">
        <v>4</v>
      </c>
    </row>
    <row r="65134" spans="18:18" x14ac:dyDescent="0.25">
      <c r="R65134" s="15">
        <v>4</v>
      </c>
    </row>
    <row r="65135" spans="18:18" x14ac:dyDescent="0.25">
      <c r="R65135" s="15">
        <v>4</v>
      </c>
    </row>
    <row r="65136" spans="18:18" x14ac:dyDescent="0.25">
      <c r="R65136" s="15">
        <v>4</v>
      </c>
    </row>
    <row r="65137" spans="18:18" x14ac:dyDescent="0.25">
      <c r="R65137" s="15">
        <v>4</v>
      </c>
    </row>
    <row r="65138" spans="18:18" x14ac:dyDescent="0.25">
      <c r="R65138" s="15">
        <v>4</v>
      </c>
    </row>
    <row r="65139" spans="18:18" x14ac:dyDescent="0.25">
      <c r="R65139" s="15">
        <v>4</v>
      </c>
    </row>
    <row r="65140" spans="18:18" x14ac:dyDescent="0.25">
      <c r="R65140" s="15">
        <v>2</v>
      </c>
    </row>
    <row r="65141" spans="18:18" x14ac:dyDescent="0.25">
      <c r="R65141" s="15">
        <v>2</v>
      </c>
    </row>
    <row r="65142" spans="18:18" x14ac:dyDescent="0.25">
      <c r="R65142" s="15">
        <v>2</v>
      </c>
    </row>
    <row r="65143" spans="18:18" x14ac:dyDescent="0.25">
      <c r="R65143" s="15">
        <v>2</v>
      </c>
    </row>
    <row r="65144" spans="18:18" x14ac:dyDescent="0.25">
      <c r="R65144" s="15">
        <v>2</v>
      </c>
    </row>
    <row r="65145" spans="18:18" x14ac:dyDescent="0.25">
      <c r="R65145" s="15">
        <v>2</v>
      </c>
    </row>
    <row r="65146" spans="18:18" x14ac:dyDescent="0.25">
      <c r="R65146" s="15">
        <v>2</v>
      </c>
    </row>
    <row r="65147" spans="18:18" x14ac:dyDescent="0.25">
      <c r="R65147" s="15">
        <v>2</v>
      </c>
    </row>
    <row r="65148" spans="18:18" x14ac:dyDescent="0.25">
      <c r="R65148" s="15">
        <v>2</v>
      </c>
    </row>
    <row r="65149" spans="18:18" x14ac:dyDescent="0.25">
      <c r="R65149" s="15">
        <v>2</v>
      </c>
    </row>
    <row r="65150" spans="18:18" x14ac:dyDescent="0.25">
      <c r="R65150" s="15">
        <v>2</v>
      </c>
    </row>
    <row r="65151" spans="18:18" x14ac:dyDescent="0.25">
      <c r="R65151" s="15">
        <v>2</v>
      </c>
    </row>
    <row r="65152" spans="18:18" x14ac:dyDescent="0.25">
      <c r="R65152" s="15">
        <v>2</v>
      </c>
    </row>
    <row r="65153" spans="18:18" x14ac:dyDescent="0.25">
      <c r="R65153" s="15">
        <v>2</v>
      </c>
    </row>
    <row r="65154" spans="18:18" x14ac:dyDescent="0.25">
      <c r="R65154" s="15">
        <v>2</v>
      </c>
    </row>
    <row r="65155" spans="18:18" x14ac:dyDescent="0.25">
      <c r="R65155" s="15">
        <v>2</v>
      </c>
    </row>
    <row r="65156" spans="18:18" x14ac:dyDescent="0.25">
      <c r="R65156" s="15">
        <v>2</v>
      </c>
    </row>
    <row r="65157" spans="18:18" x14ac:dyDescent="0.25">
      <c r="R65157" s="15">
        <v>3</v>
      </c>
    </row>
    <row r="65158" spans="18:18" x14ac:dyDescent="0.25">
      <c r="R65158" s="15">
        <v>3</v>
      </c>
    </row>
    <row r="65159" spans="18:18" x14ac:dyDescent="0.25">
      <c r="R65159" s="15">
        <v>3</v>
      </c>
    </row>
    <row r="65160" spans="18:18" x14ac:dyDescent="0.25">
      <c r="R65160" s="15">
        <v>3</v>
      </c>
    </row>
    <row r="65161" spans="18:18" x14ac:dyDescent="0.25">
      <c r="R65161" s="15">
        <v>3</v>
      </c>
    </row>
    <row r="65162" spans="18:18" x14ac:dyDescent="0.25">
      <c r="R65162" s="15">
        <v>3</v>
      </c>
    </row>
    <row r="65163" spans="18:18" x14ac:dyDescent="0.25">
      <c r="R65163" s="15">
        <v>1</v>
      </c>
    </row>
    <row r="65164" spans="18:18" x14ac:dyDescent="0.25">
      <c r="R65164" s="15">
        <v>1</v>
      </c>
    </row>
    <row r="65165" spans="18:18" x14ac:dyDescent="0.25">
      <c r="R65165" s="15">
        <v>1</v>
      </c>
    </row>
    <row r="65166" spans="18:18" x14ac:dyDescent="0.25">
      <c r="R65166" s="15">
        <v>1</v>
      </c>
    </row>
    <row r="65167" spans="18:18" x14ac:dyDescent="0.25">
      <c r="R65167" s="15">
        <v>3</v>
      </c>
    </row>
    <row r="65168" spans="18:18" x14ac:dyDescent="0.25">
      <c r="R65168" s="15">
        <v>3</v>
      </c>
    </row>
    <row r="65169" spans="18:18" x14ac:dyDescent="0.25">
      <c r="R65169" s="15">
        <v>3</v>
      </c>
    </row>
    <row r="65170" spans="18:18" x14ac:dyDescent="0.25">
      <c r="R65170" s="15">
        <v>3</v>
      </c>
    </row>
    <row r="65171" spans="18:18" x14ac:dyDescent="0.25">
      <c r="R65171" s="15">
        <v>3</v>
      </c>
    </row>
    <row r="65172" spans="18:18" x14ac:dyDescent="0.25">
      <c r="R65172" s="15">
        <v>3</v>
      </c>
    </row>
    <row r="65173" spans="18:18" x14ac:dyDescent="0.25">
      <c r="R65173" s="15">
        <v>3</v>
      </c>
    </row>
    <row r="65174" spans="18:18" x14ac:dyDescent="0.25">
      <c r="R65174" s="15">
        <v>3</v>
      </c>
    </row>
    <row r="65175" spans="18:18" x14ac:dyDescent="0.25">
      <c r="R65175" s="15">
        <v>3</v>
      </c>
    </row>
    <row r="65176" spans="18:18" x14ac:dyDescent="0.25">
      <c r="R65176" s="15">
        <v>3</v>
      </c>
    </row>
    <row r="65177" spans="18:18" x14ac:dyDescent="0.25">
      <c r="R65177" s="15">
        <v>3</v>
      </c>
    </row>
    <row r="65178" spans="18:18" x14ac:dyDescent="0.25">
      <c r="R65178" s="15">
        <v>3</v>
      </c>
    </row>
    <row r="65179" spans="18:18" x14ac:dyDescent="0.25">
      <c r="R65179" s="15">
        <v>3</v>
      </c>
    </row>
    <row r="65180" spans="18:18" x14ac:dyDescent="0.25">
      <c r="R65180" s="15">
        <v>3</v>
      </c>
    </row>
    <row r="65181" spans="18:18" x14ac:dyDescent="0.25">
      <c r="R65181" s="15">
        <v>3</v>
      </c>
    </row>
    <row r="65182" spans="18:18" x14ac:dyDescent="0.25">
      <c r="R65182" s="15">
        <v>2</v>
      </c>
    </row>
    <row r="65183" spans="18:18" x14ac:dyDescent="0.25">
      <c r="R65183" s="15">
        <v>2</v>
      </c>
    </row>
    <row r="65184" spans="18:18" x14ac:dyDescent="0.25">
      <c r="R65184" s="15">
        <v>2</v>
      </c>
    </row>
    <row r="65185" spans="18:18" x14ac:dyDescent="0.25">
      <c r="R65185" s="15">
        <v>2</v>
      </c>
    </row>
    <row r="65186" spans="18:18" x14ac:dyDescent="0.25">
      <c r="R65186" s="15">
        <v>2</v>
      </c>
    </row>
    <row r="65187" spans="18:18" x14ac:dyDescent="0.25">
      <c r="R65187" s="15">
        <v>2</v>
      </c>
    </row>
    <row r="65188" spans="18:18" x14ac:dyDescent="0.25">
      <c r="R65188" s="15">
        <v>2</v>
      </c>
    </row>
    <row r="65189" spans="18:18" x14ac:dyDescent="0.25">
      <c r="R65189" s="15">
        <v>2</v>
      </c>
    </row>
    <row r="65190" spans="18:18" x14ac:dyDescent="0.25">
      <c r="R65190" s="15">
        <v>2</v>
      </c>
    </row>
    <row r="65191" spans="18:18" x14ac:dyDescent="0.25">
      <c r="R65191" s="15">
        <v>3</v>
      </c>
    </row>
    <row r="65192" spans="18:18" x14ac:dyDescent="0.25">
      <c r="R65192" s="15">
        <v>3</v>
      </c>
    </row>
    <row r="65193" spans="18:18" x14ac:dyDescent="0.25">
      <c r="R65193" s="15">
        <v>3</v>
      </c>
    </row>
    <row r="65194" spans="18:18" x14ac:dyDescent="0.25">
      <c r="R65194" s="15">
        <v>3</v>
      </c>
    </row>
    <row r="65195" spans="18:18" x14ac:dyDescent="0.25">
      <c r="R65195" s="15">
        <v>3</v>
      </c>
    </row>
    <row r="65196" spans="18:18" x14ac:dyDescent="0.25">
      <c r="R65196" s="15">
        <v>3</v>
      </c>
    </row>
    <row r="65197" spans="18:18" x14ac:dyDescent="0.25">
      <c r="R65197" s="15">
        <v>2</v>
      </c>
    </row>
    <row r="65198" spans="18:18" x14ac:dyDescent="0.25">
      <c r="R65198" s="15">
        <v>2</v>
      </c>
    </row>
    <row r="65199" spans="18:18" x14ac:dyDescent="0.25">
      <c r="R65199" s="15">
        <v>2</v>
      </c>
    </row>
    <row r="65200" spans="18:18" x14ac:dyDescent="0.25">
      <c r="R65200" s="15">
        <v>3</v>
      </c>
    </row>
    <row r="65201" spans="18:18" x14ac:dyDescent="0.25">
      <c r="R65201" s="15">
        <v>3</v>
      </c>
    </row>
    <row r="65202" spans="18:18" x14ac:dyDescent="0.25">
      <c r="R65202" s="15">
        <v>3</v>
      </c>
    </row>
    <row r="65203" spans="18:18" x14ac:dyDescent="0.25">
      <c r="R65203" s="15">
        <v>3</v>
      </c>
    </row>
    <row r="65204" spans="18:18" x14ac:dyDescent="0.25">
      <c r="R65204" s="15">
        <v>3</v>
      </c>
    </row>
    <row r="65205" spans="18:18" x14ac:dyDescent="0.25">
      <c r="R65205" s="15">
        <v>3</v>
      </c>
    </row>
    <row r="65206" spans="18:18" x14ac:dyDescent="0.25">
      <c r="R65206" s="15">
        <v>4</v>
      </c>
    </row>
    <row r="65207" spans="18:18" x14ac:dyDescent="0.25">
      <c r="R65207" s="15">
        <v>4</v>
      </c>
    </row>
    <row r="65208" spans="18:18" x14ac:dyDescent="0.25">
      <c r="R65208" s="15">
        <v>4</v>
      </c>
    </row>
    <row r="65209" spans="18:18" x14ac:dyDescent="0.25">
      <c r="R65209" s="15">
        <v>4</v>
      </c>
    </row>
    <row r="65210" spans="18:18" x14ac:dyDescent="0.25">
      <c r="R65210" s="15">
        <v>4</v>
      </c>
    </row>
    <row r="65211" spans="18:18" x14ac:dyDescent="0.25">
      <c r="R65211" s="15">
        <v>4</v>
      </c>
    </row>
    <row r="65212" spans="18:18" x14ac:dyDescent="0.25">
      <c r="R65212" s="15">
        <v>4</v>
      </c>
    </row>
    <row r="65213" spans="18:18" x14ac:dyDescent="0.25">
      <c r="R65213" s="15">
        <v>4</v>
      </c>
    </row>
    <row r="65214" spans="18:18" x14ac:dyDescent="0.25">
      <c r="R65214" s="15">
        <v>1</v>
      </c>
    </row>
    <row r="65215" spans="18:18" x14ac:dyDescent="0.25">
      <c r="R65215" s="15">
        <v>1</v>
      </c>
    </row>
    <row r="65216" spans="18:18" x14ac:dyDescent="0.25">
      <c r="R65216" s="15">
        <v>2</v>
      </c>
    </row>
    <row r="65217" spans="18:18" x14ac:dyDescent="0.25">
      <c r="R65217" s="15">
        <v>2</v>
      </c>
    </row>
    <row r="65218" spans="18:18" x14ac:dyDescent="0.25">
      <c r="R65218" s="15">
        <v>2</v>
      </c>
    </row>
    <row r="65219" spans="18:18" x14ac:dyDescent="0.25">
      <c r="R65219" s="15">
        <v>2</v>
      </c>
    </row>
    <row r="65220" spans="18:18" x14ac:dyDescent="0.25">
      <c r="R65220" s="15">
        <v>2</v>
      </c>
    </row>
    <row r="65221" spans="18:18" x14ac:dyDescent="0.25">
      <c r="R65221" s="15">
        <v>2</v>
      </c>
    </row>
    <row r="65222" spans="18:18" x14ac:dyDescent="0.25">
      <c r="R65222" s="15">
        <v>2</v>
      </c>
    </row>
    <row r="65223" spans="18:18" x14ac:dyDescent="0.25">
      <c r="R65223" s="15">
        <v>2</v>
      </c>
    </row>
    <row r="65224" spans="18:18" x14ac:dyDescent="0.25">
      <c r="R65224" s="15">
        <v>2</v>
      </c>
    </row>
    <row r="65225" spans="18:18" x14ac:dyDescent="0.25">
      <c r="R65225" s="15">
        <v>2</v>
      </c>
    </row>
    <row r="65226" spans="18:18" x14ac:dyDescent="0.25">
      <c r="R65226" s="15">
        <v>2</v>
      </c>
    </row>
    <row r="65227" spans="18:18" x14ac:dyDescent="0.25">
      <c r="R65227" s="15">
        <v>2</v>
      </c>
    </row>
    <row r="65228" spans="18:18" x14ac:dyDescent="0.25">
      <c r="R65228" s="15">
        <v>2</v>
      </c>
    </row>
    <row r="65229" spans="18:18" x14ac:dyDescent="0.25">
      <c r="R65229" s="15">
        <v>2</v>
      </c>
    </row>
    <row r="65230" spans="18:18" x14ac:dyDescent="0.25">
      <c r="R65230" s="15">
        <v>2</v>
      </c>
    </row>
    <row r="65231" spans="18:18" x14ac:dyDescent="0.25">
      <c r="R65231" s="15">
        <v>2</v>
      </c>
    </row>
    <row r="65232" spans="18:18" x14ac:dyDescent="0.25">
      <c r="R65232" s="15">
        <v>2</v>
      </c>
    </row>
    <row r="65233" spans="18:18" x14ac:dyDescent="0.25">
      <c r="R65233" s="15">
        <v>2</v>
      </c>
    </row>
    <row r="65234" spans="18:18" x14ac:dyDescent="0.25">
      <c r="R65234" s="15">
        <v>2</v>
      </c>
    </row>
    <row r="65235" spans="18:18" x14ac:dyDescent="0.25">
      <c r="R65235" s="15">
        <v>2</v>
      </c>
    </row>
    <row r="65236" spans="18:18" x14ac:dyDescent="0.25">
      <c r="R65236" s="15">
        <v>2</v>
      </c>
    </row>
    <row r="65237" spans="18:18" x14ac:dyDescent="0.25">
      <c r="R65237" s="15">
        <v>2</v>
      </c>
    </row>
    <row r="65238" spans="18:18" x14ac:dyDescent="0.25">
      <c r="R65238" s="15">
        <v>2</v>
      </c>
    </row>
    <row r="65239" spans="18:18" x14ac:dyDescent="0.25">
      <c r="R65239" s="15">
        <v>2</v>
      </c>
    </row>
    <row r="65240" spans="18:18" x14ac:dyDescent="0.25">
      <c r="R65240" s="15">
        <v>2</v>
      </c>
    </row>
    <row r="65241" spans="18:18" x14ac:dyDescent="0.25">
      <c r="R65241" s="15">
        <v>2</v>
      </c>
    </row>
    <row r="65242" spans="18:18" x14ac:dyDescent="0.25">
      <c r="R65242" s="15">
        <v>2</v>
      </c>
    </row>
    <row r="65243" spans="18:18" x14ac:dyDescent="0.25">
      <c r="R65243" s="15">
        <v>2</v>
      </c>
    </row>
    <row r="65244" spans="18:18" x14ac:dyDescent="0.25">
      <c r="R65244" s="15">
        <v>2</v>
      </c>
    </row>
    <row r="65245" spans="18:18" x14ac:dyDescent="0.25">
      <c r="R65245" s="15">
        <v>2</v>
      </c>
    </row>
    <row r="65246" spans="18:18" x14ac:dyDescent="0.25">
      <c r="R65246" s="15">
        <v>2</v>
      </c>
    </row>
    <row r="65247" spans="18:18" x14ac:dyDescent="0.25">
      <c r="R65247" s="15">
        <v>2</v>
      </c>
    </row>
    <row r="65248" spans="18:18" x14ac:dyDescent="0.25">
      <c r="R65248" s="15">
        <v>3</v>
      </c>
    </row>
    <row r="65249" spans="18:18" x14ac:dyDescent="0.25">
      <c r="R65249" s="15">
        <v>3</v>
      </c>
    </row>
    <row r="65250" spans="18:18" x14ac:dyDescent="0.25">
      <c r="R65250" s="15">
        <v>3</v>
      </c>
    </row>
    <row r="65251" spans="18:18" x14ac:dyDescent="0.25">
      <c r="R65251" s="15">
        <v>3</v>
      </c>
    </row>
    <row r="65252" spans="18:18" x14ac:dyDescent="0.25">
      <c r="R65252" s="15">
        <v>3</v>
      </c>
    </row>
    <row r="65253" spans="18:18" x14ac:dyDescent="0.25">
      <c r="R65253" s="15">
        <v>3</v>
      </c>
    </row>
    <row r="65254" spans="18:18" x14ac:dyDescent="0.25">
      <c r="R65254" s="15">
        <v>3</v>
      </c>
    </row>
    <row r="65255" spans="18:18" x14ac:dyDescent="0.25">
      <c r="R65255" s="15">
        <v>3</v>
      </c>
    </row>
    <row r="65256" spans="18:18" x14ac:dyDescent="0.25">
      <c r="R65256" s="15">
        <v>3</v>
      </c>
    </row>
    <row r="65257" spans="18:18" x14ac:dyDescent="0.25">
      <c r="R65257" s="15">
        <v>3</v>
      </c>
    </row>
    <row r="65258" spans="18:18" x14ac:dyDescent="0.25">
      <c r="R65258" s="15">
        <v>3</v>
      </c>
    </row>
    <row r="65259" spans="18:18" x14ac:dyDescent="0.25">
      <c r="R65259" s="15">
        <v>3</v>
      </c>
    </row>
    <row r="65260" spans="18:18" x14ac:dyDescent="0.25">
      <c r="R65260" s="15">
        <v>3</v>
      </c>
    </row>
    <row r="65261" spans="18:18" x14ac:dyDescent="0.25">
      <c r="R65261" s="15">
        <v>3</v>
      </c>
    </row>
    <row r="65262" spans="18:18" x14ac:dyDescent="0.25">
      <c r="R65262" s="15">
        <v>3</v>
      </c>
    </row>
    <row r="65263" spans="18:18" x14ac:dyDescent="0.25">
      <c r="R65263" s="15">
        <v>3</v>
      </c>
    </row>
    <row r="65264" spans="18:18" x14ac:dyDescent="0.25">
      <c r="R65264" s="15">
        <v>3</v>
      </c>
    </row>
    <row r="65265" spans="18:18" x14ac:dyDescent="0.25">
      <c r="R65265" s="15">
        <v>3</v>
      </c>
    </row>
    <row r="65266" spans="18:18" x14ac:dyDescent="0.25">
      <c r="R65266" s="15">
        <v>3</v>
      </c>
    </row>
    <row r="65267" spans="18:18" x14ac:dyDescent="0.25">
      <c r="R65267" s="15">
        <v>3</v>
      </c>
    </row>
    <row r="65268" spans="18:18" x14ac:dyDescent="0.25">
      <c r="R65268" s="15">
        <v>3</v>
      </c>
    </row>
    <row r="65269" spans="18:18" x14ac:dyDescent="0.25">
      <c r="R65269" s="15">
        <v>3</v>
      </c>
    </row>
    <row r="65270" spans="18:18" x14ac:dyDescent="0.25">
      <c r="R65270" s="15">
        <v>3</v>
      </c>
    </row>
    <row r="65271" spans="18:18" x14ac:dyDescent="0.25">
      <c r="R65271" s="15">
        <v>3</v>
      </c>
    </row>
    <row r="65272" spans="18:18" x14ac:dyDescent="0.25">
      <c r="R65272" s="15">
        <v>3</v>
      </c>
    </row>
    <row r="65273" spans="18:18" x14ac:dyDescent="0.25">
      <c r="R65273" s="15">
        <v>3</v>
      </c>
    </row>
    <row r="65274" spans="18:18" x14ac:dyDescent="0.25">
      <c r="R65274" s="15">
        <v>3</v>
      </c>
    </row>
    <row r="65275" spans="18:18" x14ac:dyDescent="0.25">
      <c r="R65275" s="15">
        <v>3</v>
      </c>
    </row>
    <row r="65276" spans="18:18" x14ac:dyDescent="0.25">
      <c r="R65276" s="15">
        <v>3</v>
      </c>
    </row>
    <row r="65277" spans="18:18" x14ac:dyDescent="0.25">
      <c r="R65277" s="15">
        <v>2</v>
      </c>
    </row>
    <row r="65278" spans="18:18" x14ac:dyDescent="0.25">
      <c r="R65278" s="15">
        <v>2</v>
      </c>
    </row>
    <row r="65279" spans="18:18" x14ac:dyDescent="0.25">
      <c r="R65279" s="15">
        <v>2</v>
      </c>
    </row>
    <row r="65280" spans="18:18" x14ac:dyDescent="0.25">
      <c r="R65280" s="15">
        <v>2</v>
      </c>
    </row>
    <row r="65281" spans="18:18" x14ac:dyDescent="0.25">
      <c r="R65281" s="15">
        <v>2</v>
      </c>
    </row>
    <row r="65282" spans="18:18" x14ac:dyDescent="0.25">
      <c r="R65282" s="15">
        <v>2</v>
      </c>
    </row>
    <row r="65283" spans="18:18" x14ac:dyDescent="0.25">
      <c r="R65283" s="15">
        <v>2</v>
      </c>
    </row>
    <row r="65284" spans="18:18" x14ac:dyDescent="0.25">
      <c r="R65284" s="15">
        <v>2</v>
      </c>
    </row>
    <row r="65285" spans="18:18" x14ac:dyDescent="0.25">
      <c r="R65285" s="15">
        <v>2</v>
      </c>
    </row>
    <row r="65286" spans="18:18" x14ac:dyDescent="0.25">
      <c r="R65286" s="15">
        <v>2</v>
      </c>
    </row>
    <row r="65287" spans="18:18" x14ac:dyDescent="0.25">
      <c r="R65287" s="15">
        <v>2</v>
      </c>
    </row>
    <row r="65288" spans="18:18" x14ac:dyDescent="0.25">
      <c r="R65288" s="15">
        <v>2</v>
      </c>
    </row>
    <row r="65289" spans="18:18" x14ac:dyDescent="0.25">
      <c r="R65289" s="15">
        <v>2</v>
      </c>
    </row>
    <row r="65290" spans="18:18" x14ac:dyDescent="0.25">
      <c r="R65290" s="15">
        <v>2</v>
      </c>
    </row>
    <row r="65291" spans="18:18" x14ac:dyDescent="0.25">
      <c r="R65291" s="15">
        <v>2</v>
      </c>
    </row>
    <row r="65292" spans="18:18" x14ac:dyDescent="0.25">
      <c r="R65292" s="15">
        <v>2</v>
      </c>
    </row>
    <row r="65293" spans="18:18" x14ac:dyDescent="0.25">
      <c r="R65293" s="15">
        <v>2</v>
      </c>
    </row>
    <row r="65294" spans="18:18" x14ac:dyDescent="0.25">
      <c r="R65294" s="15">
        <v>3</v>
      </c>
    </row>
    <row r="65295" spans="18:18" x14ac:dyDescent="0.25">
      <c r="R65295" s="15">
        <v>3</v>
      </c>
    </row>
    <row r="65296" spans="18:18" x14ac:dyDescent="0.25">
      <c r="R65296" s="15">
        <v>3</v>
      </c>
    </row>
    <row r="65297" spans="18:18" x14ac:dyDescent="0.25">
      <c r="R65297" s="15">
        <v>3</v>
      </c>
    </row>
    <row r="65298" spans="18:18" x14ac:dyDescent="0.25">
      <c r="R65298" s="15">
        <v>3</v>
      </c>
    </row>
    <row r="65299" spans="18:18" x14ac:dyDescent="0.25">
      <c r="R65299" s="15">
        <v>3</v>
      </c>
    </row>
    <row r="65300" spans="18:18" x14ac:dyDescent="0.25">
      <c r="R65300" s="15">
        <v>3</v>
      </c>
    </row>
    <row r="65301" spans="18:18" x14ac:dyDescent="0.25">
      <c r="R65301" s="15">
        <v>3</v>
      </c>
    </row>
    <row r="65302" spans="18:18" x14ac:dyDescent="0.25">
      <c r="R65302" s="15">
        <v>3</v>
      </c>
    </row>
    <row r="65303" spans="18:18" x14ac:dyDescent="0.25">
      <c r="R65303" s="15">
        <v>3</v>
      </c>
    </row>
    <row r="65304" spans="18:18" x14ac:dyDescent="0.25">
      <c r="R65304" s="15">
        <v>1</v>
      </c>
    </row>
    <row r="65305" spans="18:18" x14ac:dyDescent="0.25">
      <c r="R65305" s="15">
        <v>1</v>
      </c>
    </row>
    <row r="65306" spans="18:18" x14ac:dyDescent="0.25">
      <c r="R65306" s="15">
        <v>1</v>
      </c>
    </row>
    <row r="65307" spans="18:18" x14ac:dyDescent="0.25">
      <c r="R65307" s="15">
        <v>1</v>
      </c>
    </row>
    <row r="65308" spans="18:18" x14ac:dyDescent="0.25">
      <c r="R65308" s="15">
        <v>1</v>
      </c>
    </row>
    <row r="65309" spans="18:18" x14ac:dyDescent="0.25">
      <c r="R65309" s="15">
        <v>1</v>
      </c>
    </row>
    <row r="65310" spans="18:18" x14ac:dyDescent="0.25">
      <c r="R65310" s="15">
        <v>1</v>
      </c>
    </row>
    <row r="65311" spans="18:18" x14ac:dyDescent="0.25">
      <c r="R65311" s="15">
        <v>1</v>
      </c>
    </row>
    <row r="65312" spans="18:18" x14ac:dyDescent="0.25">
      <c r="R65312" s="15">
        <v>1</v>
      </c>
    </row>
    <row r="65313" spans="18:18" x14ac:dyDescent="0.25">
      <c r="R65313" s="15">
        <v>1</v>
      </c>
    </row>
    <row r="65314" spans="18:18" x14ac:dyDescent="0.25">
      <c r="R65314" s="15">
        <v>4</v>
      </c>
    </row>
    <row r="65315" spans="18:18" x14ac:dyDescent="0.25">
      <c r="R65315" s="15">
        <v>4</v>
      </c>
    </row>
    <row r="65316" spans="18:18" x14ac:dyDescent="0.25">
      <c r="R65316" s="15">
        <v>4</v>
      </c>
    </row>
    <row r="65317" spans="18:18" x14ac:dyDescent="0.25">
      <c r="R65317" s="15">
        <v>4</v>
      </c>
    </row>
    <row r="65318" spans="18:18" x14ac:dyDescent="0.25">
      <c r="R65318" s="15">
        <v>4</v>
      </c>
    </row>
    <row r="65319" spans="18:18" x14ac:dyDescent="0.25">
      <c r="R65319" s="15">
        <v>4</v>
      </c>
    </row>
    <row r="65320" spans="18:18" x14ac:dyDescent="0.25">
      <c r="R65320" s="15">
        <v>4</v>
      </c>
    </row>
    <row r="65321" spans="18:18" x14ac:dyDescent="0.25">
      <c r="R65321" s="15">
        <v>4</v>
      </c>
    </row>
    <row r="65322" spans="18:18" x14ac:dyDescent="0.25">
      <c r="R65322" s="15">
        <v>4</v>
      </c>
    </row>
    <row r="65323" spans="18:18" x14ac:dyDescent="0.25">
      <c r="R65323" s="15">
        <v>4</v>
      </c>
    </row>
    <row r="65324" spans="18:18" x14ac:dyDescent="0.25">
      <c r="R65324" s="15">
        <v>4</v>
      </c>
    </row>
    <row r="65325" spans="18:18" x14ac:dyDescent="0.25">
      <c r="R65325" s="15">
        <v>4</v>
      </c>
    </row>
    <row r="65326" spans="18:18" x14ac:dyDescent="0.25">
      <c r="R65326" s="15">
        <v>4</v>
      </c>
    </row>
    <row r="65327" spans="18:18" x14ac:dyDescent="0.25">
      <c r="R65327" s="15">
        <v>4</v>
      </c>
    </row>
    <row r="65328" spans="18:18" x14ac:dyDescent="0.25">
      <c r="R65328" s="15">
        <v>4</v>
      </c>
    </row>
    <row r="65329" spans="18:18" x14ac:dyDescent="0.25">
      <c r="R65329" s="15">
        <v>4</v>
      </c>
    </row>
    <row r="65330" spans="18:18" x14ac:dyDescent="0.25">
      <c r="R65330" s="15">
        <v>3</v>
      </c>
    </row>
    <row r="65331" spans="18:18" x14ac:dyDescent="0.25">
      <c r="R65331" s="15">
        <v>3</v>
      </c>
    </row>
    <row r="65332" spans="18:18" x14ac:dyDescent="0.25">
      <c r="R65332" s="15">
        <v>3</v>
      </c>
    </row>
    <row r="65333" spans="18:18" x14ac:dyDescent="0.25">
      <c r="R65333" s="15">
        <v>3</v>
      </c>
    </row>
    <row r="65334" spans="18:18" x14ac:dyDescent="0.25">
      <c r="R65334" s="15">
        <v>3</v>
      </c>
    </row>
    <row r="65335" spans="18:18" x14ac:dyDescent="0.25">
      <c r="R65335" s="15">
        <v>3</v>
      </c>
    </row>
    <row r="65336" spans="18:18" x14ac:dyDescent="0.25">
      <c r="R65336" s="15">
        <v>3</v>
      </c>
    </row>
    <row r="65337" spans="18:18" x14ac:dyDescent="0.25">
      <c r="R65337" s="15">
        <v>3</v>
      </c>
    </row>
    <row r="65338" spans="18:18" x14ac:dyDescent="0.25">
      <c r="R65338" s="15">
        <v>3</v>
      </c>
    </row>
    <row r="65339" spans="18:18" x14ac:dyDescent="0.25">
      <c r="R65339" s="15">
        <v>3</v>
      </c>
    </row>
    <row r="65340" spans="18:18" x14ac:dyDescent="0.25">
      <c r="R65340" s="15">
        <v>3</v>
      </c>
    </row>
    <row r="65341" spans="18:18" x14ac:dyDescent="0.25">
      <c r="R65341" s="15">
        <v>3</v>
      </c>
    </row>
    <row r="65342" spans="18:18" x14ac:dyDescent="0.25">
      <c r="R65342" s="15">
        <v>3</v>
      </c>
    </row>
    <row r="65343" spans="18:18" x14ac:dyDescent="0.25">
      <c r="R65343" s="15">
        <v>3</v>
      </c>
    </row>
    <row r="65344" spans="18:18" x14ac:dyDescent="0.25">
      <c r="R65344" s="15">
        <v>3</v>
      </c>
    </row>
    <row r="65345" spans="18:18" x14ac:dyDescent="0.25">
      <c r="R65345" s="15">
        <v>3</v>
      </c>
    </row>
    <row r="65346" spans="18:18" x14ac:dyDescent="0.25">
      <c r="R65346" s="15">
        <v>1</v>
      </c>
    </row>
    <row r="65347" spans="18:18" x14ac:dyDescent="0.25">
      <c r="R65347" s="15">
        <v>1</v>
      </c>
    </row>
    <row r="65348" spans="18:18" x14ac:dyDescent="0.25">
      <c r="R65348" s="15">
        <v>1</v>
      </c>
    </row>
    <row r="65349" spans="18:18" x14ac:dyDescent="0.25">
      <c r="R65349" s="15">
        <v>1</v>
      </c>
    </row>
    <row r="65350" spans="18:18" x14ac:dyDescent="0.25">
      <c r="R65350" s="15">
        <v>1</v>
      </c>
    </row>
    <row r="65351" spans="18:18" x14ac:dyDescent="0.25">
      <c r="R65351" s="15">
        <v>1</v>
      </c>
    </row>
    <row r="65352" spans="18:18" x14ac:dyDescent="0.25">
      <c r="R65352" s="15">
        <v>1</v>
      </c>
    </row>
    <row r="65353" spans="18:18" x14ac:dyDescent="0.25">
      <c r="R65353" s="15">
        <v>1</v>
      </c>
    </row>
    <row r="65354" spans="18:18" x14ac:dyDescent="0.25">
      <c r="R65354" s="15">
        <v>1</v>
      </c>
    </row>
    <row r="65355" spans="18:18" x14ac:dyDescent="0.25">
      <c r="R65355" s="15">
        <v>1</v>
      </c>
    </row>
    <row r="65356" spans="18:18" x14ac:dyDescent="0.25">
      <c r="R65356" s="15">
        <v>1</v>
      </c>
    </row>
    <row r="65357" spans="18:18" x14ac:dyDescent="0.25">
      <c r="R65357" s="15">
        <v>1</v>
      </c>
    </row>
    <row r="65358" spans="18:18" x14ac:dyDescent="0.25">
      <c r="R65358" s="15">
        <v>1</v>
      </c>
    </row>
    <row r="65359" spans="18:18" x14ac:dyDescent="0.25">
      <c r="R65359" s="15">
        <v>1</v>
      </c>
    </row>
    <row r="65360" spans="18:18" x14ac:dyDescent="0.25">
      <c r="R65360" s="15">
        <v>1</v>
      </c>
    </row>
    <row r="65361" spans="18:18" x14ac:dyDescent="0.25">
      <c r="R65361" s="15">
        <v>1</v>
      </c>
    </row>
    <row r="65362" spans="18:18" x14ac:dyDescent="0.25">
      <c r="R65362" s="15">
        <v>1</v>
      </c>
    </row>
    <row r="65363" spans="18:18" x14ac:dyDescent="0.25">
      <c r="R65363" s="15">
        <v>1</v>
      </c>
    </row>
    <row r="65364" spans="18:18" x14ac:dyDescent="0.25">
      <c r="R65364" s="15">
        <v>1</v>
      </c>
    </row>
    <row r="65365" spans="18:18" x14ac:dyDescent="0.25">
      <c r="R65365" s="15">
        <v>1</v>
      </c>
    </row>
    <row r="65366" spans="18:18" x14ac:dyDescent="0.25">
      <c r="R65366" s="15">
        <v>1</v>
      </c>
    </row>
    <row r="65367" spans="18:18" x14ac:dyDescent="0.25">
      <c r="R65367" s="15">
        <v>1</v>
      </c>
    </row>
    <row r="65368" spans="18:18" x14ac:dyDescent="0.25">
      <c r="R65368" s="15">
        <v>1</v>
      </c>
    </row>
    <row r="65369" spans="18:18" x14ac:dyDescent="0.25">
      <c r="R65369" s="15">
        <v>1</v>
      </c>
    </row>
    <row r="65370" spans="18:18" x14ac:dyDescent="0.25">
      <c r="R65370" s="15">
        <v>1</v>
      </c>
    </row>
    <row r="65371" spans="18:18" x14ac:dyDescent="0.25">
      <c r="R65371" s="15">
        <v>1</v>
      </c>
    </row>
    <row r="65372" spans="18:18" x14ac:dyDescent="0.25">
      <c r="R65372" s="15">
        <v>1</v>
      </c>
    </row>
    <row r="65373" spans="18:18" x14ac:dyDescent="0.25">
      <c r="R65373" s="15">
        <v>1</v>
      </c>
    </row>
    <row r="65374" spans="18:18" x14ac:dyDescent="0.25">
      <c r="R65374" s="15">
        <v>1</v>
      </c>
    </row>
    <row r="65375" spans="18:18" x14ac:dyDescent="0.25">
      <c r="R65375" s="15">
        <v>1</v>
      </c>
    </row>
    <row r="65376" spans="18:18" x14ac:dyDescent="0.25">
      <c r="R65376" s="15">
        <v>1</v>
      </c>
    </row>
    <row r="65377" spans="18:18" x14ac:dyDescent="0.25">
      <c r="R65377" s="15">
        <v>1</v>
      </c>
    </row>
    <row r="65378" spans="18:18" x14ac:dyDescent="0.25">
      <c r="R65378" s="15">
        <v>1</v>
      </c>
    </row>
    <row r="65379" spans="18:18" x14ac:dyDescent="0.25">
      <c r="R65379" s="15">
        <v>1</v>
      </c>
    </row>
    <row r="65380" spans="18:18" x14ac:dyDescent="0.25">
      <c r="R65380" s="15">
        <v>1</v>
      </c>
    </row>
    <row r="65381" spans="18:18" x14ac:dyDescent="0.25">
      <c r="R65381" s="15">
        <v>1</v>
      </c>
    </row>
    <row r="65382" spans="18:18" x14ac:dyDescent="0.25">
      <c r="R65382" s="15">
        <v>1</v>
      </c>
    </row>
    <row r="65383" spans="18:18" x14ac:dyDescent="0.25">
      <c r="R65383" s="15">
        <v>1</v>
      </c>
    </row>
    <row r="65384" spans="18:18" x14ac:dyDescent="0.25">
      <c r="R65384" s="15">
        <v>1</v>
      </c>
    </row>
    <row r="65385" spans="18:18" x14ac:dyDescent="0.25">
      <c r="R65385" s="15">
        <v>1</v>
      </c>
    </row>
    <row r="65386" spans="18:18" x14ac:dyDescent="0.25">
      <c r="R65386" s="15">
        <v>1</v>
      </c>
    </row>
    <row r="65387" spans="18:18" x14ac:dyDescent="0.25">
      <c r="R65387" s="15">
        <v>1</v>
      </c>
    </row>
    <row r="65388" spans="18:18" x14ac:dyDescent="0.25">
      <c r="R65388" s="15">
        <v>1</v>
      </c>
    </row>
    <row r="65389" spans="18:18" x14ac:dyDescent="0.25">
      <c r="R65389" s="15">
        <v>1</v>
      </c>
    </row>
    <row r="65390" spans="18:18" x14ac:dyDescent="0.25">
      <c r="R65390" s="15">
        <v>1</v>
      </c>
    </row>
    <row r="65391" spans="18:18" x14ac:dyDescent="0.25">
      <c r="R65391" s="15">
        <v>1</v>
      </c>
    </row>
    <row r="65392" spans="18:18" x14ac:dyDescent="0.25">
      <c r="R65392" s="15">
        <v>1</v>
      </c>
    </row>
    <row r="65393" spans="18:18" x14ac:dyDescent="0.25">
      <c r="R65393" s="15">
        <v>1</v>
      </c>
    </row>
    <row r="65394" spans="18:18" x14ac:dyDescent="0.25">
      <c r="R65394" s="15">
        <v>1</v>
      </c>
    </row>
    <row r="65395" spans="18:18" x14ac:dyDescent="0.25">
      <c r="R65395" s="15">
        <v>1</v>
      </c>
    </row>
    <row r="65396" spans="18:18" x14ac:dyDescent="0.25">
      <c r="R65396" s="15">
        <v>1</v>
      </c>
    </row>
    <row r="65397" spans="18:18" x14ac:dyDescent="0.25">
      <c r="R65397" s="15">
        <v>1</v>
      </c>
    </row>
    <row r="65398" spans="18:18" x14ac:dyDescent="0.25">
      <c r="R65398" s="15">
        <v>1</v>
      </c>
    </row>
    <row r="65399" spans="18:18" x14ac:dyDescent="0.25">
      <c r="R65399" s="15">
        <v>1</v>
      </c>
    </row>
    <row r="65400" spans="18:18" x14ac:dyDescent="0.25">
      <c r="R65400" s="15">
        <v>1</v>
      </c>
    </row>
    <row r="65401" spans="18:18" x14ac:dyDescent="0.25">
      <c r="R65401" s="15">
        <v>1</v>
      </c>
    </row>
    <row r="65402" spans="18:18" x14ac:dyDescent="0.25">
      <c r="R65402" s="15">
        <v>1</v>
      </c>
    </row>
    <row r="65403" spans="18:18" x14ac:dyDescent="0.25">
      <c r="R65403" s="15">
        <v>1</v>
      </c>
    </row>
    <row r="65404" spans="18:18" x14ac:dyDescent="0.25">
      <c r="R65404" s="15">
        <v>1</v>
      </c>
    </row>
    <row r="65405" spans="18:18" x14ac:dyDescent="0.25">
      <c r="R65405" s="15">
        <v>1</v>
      </c>
    </row>
    <row r="65406" spans="18:18" x14ac:dyDescent="0.25">
      <c r="R65406" s="15">
        <v>1</v>
      </c>
    </row>
    <row r="65407" spans="18:18" x14ac:dyDescent="0.25">
      <c r="R65407" s="15">
        <v>1</v>
      </c>
    </row>
    <row r="65408" spans="18:18" x14ac:dyDescent="0.25">
      <c r="R65408" s="15">
        <v>1</v>
      </c>
    </row>
    <row r="65409" spans="18:18" x14ac:dyDescent="0.25">
      <c r="R65409" s="15">
        <v>1</v>
      </c>
    </row>
    <row r="65410" spans="18:18" x14ac:dyDescent="0.25">
      <c r="R65410" s="15">
        <v>1</v>
      </c>
    </row>
    <row r="65411" spans="18:18" x14ac:dyDescent="0.25">
      <c r="R65411" s="15">
        <v>1</v>
      </c>
    </row>
    <row r="65412" spans="18:18" x14ac:dyDescent="0.25">
      <c r="R65412" s="15">
        <v>1</v>
      </c>
    </row>
    <row r="65413" spans="18:18" x14ac:dyDescent="0.25">
      <c r="R65413" s="15">
        <v>1</v>
      </c>
    </row>
    <row r="65414" spans="18:18" x14ac:dyDescent="0.25">
      <c r="R65414" s="15">
        <v>1</v>
      </c>
    </row>
    <row r="65415" spans="18:18" x14ac:dyDescent="0.25">
      <c r="R65415" s="15">
        <v>1</v>
      </c>
    </row>
    <row r="65416" spans="18:18" x14ac:dyDescent="0.25">
      <c r="R65416" s="15">
        <v>1</v>
      </c>
    </row>
    <row r="65417" spans="18:18" x14ac:dyDescent="0.25">
      <c r="R65417" s="15">
        <v>1</v>
      </c>
    </row>
    <row r="65418" spans="18:18" x14ac:dyDescent="0.25">
      <c r="R65418" s="15">
        <v>1</v>
      </c>
    </row>
    <row r="65419" spans="18:18" x14ac:dyDescent="0.25">
      <c r="R65419" s="15">
        <v>1</v>
      </c>
    </row>
    <row r="65420" spans="18:18" x14ac:dyDescent="0.25">
      <c r="R65420" s="15">
        <v>1</v>
      </c>
    </row>
    <row r="65421" spans="18:18" x14ac:dyDescent="0.25">
      <c r="R65421" s="15">
        <v>1</v>
      </c>
    </row>
    <row r="65422" spans="18:18" x14ac:dyDescent="0.25">
      <c r="R65422" s="15">
        <v>1</v>
      </c>
    </row>
    <row r="65423" spans="18:18" x14ac:dyDescent="0.25">
      <c r="R65423" s="15">
        <v>3</v>
      </c>
    </row>
    <row r="65424" spans="18:18" x14ac:dyDescent="0.25">
      <c r="R65424" s="15">
        <v>3</v>
      </c>
    </row>
    <row r="65425" spans="18:18" x14ac:dyDescent="0.25">
      <c r="R65425" s="15">
        <v>3</v>
      </c>
    </row>
    <row r="65426" spans="18:18" x14ac:dyDescent="0.25">
      <c r="R65426" s="15">
        <v>3</v>
      </c>
    </row>
    <row r="65427" spans="18:18" x14ac:dyDescent="0.25">
      <c r="R65427" s="15">
        <v>3</v>
      </c>
    </row>
    <row r="65428" spans="18:18" x14ac:dyDescent="0.25">
      <c r="R65428" s="15">
        <v>3</v>
      </c>
    </row>
    <row r="65429" spans="18:18" x14ac:dyDescent="0.25">
      <c r="R65429" s="15">
        <v>3</v>
      </c>
    </row>
    <row r="65430" spans="18:18" x14ac:dyDescent="0.25">
      <c r="R65430" s="15">
        <v>3</v>
      </c>
    </row>
    <row r="65431" spans="18:18" x14ac:dyDescent="0.25">
      <c r="R65431" s="15">
        <v>3</v>
      </c>
    </row>
    <row r="65432" spans="18:18" x14ac:dyDescent="0.25">
      <c r="R65432" s="15">
        <v>3</v>
      </c>
    </row>
    <row r="65433" spans="18:18" x14ac:dyDescent="0.25">
      <c r="R65433" s="15">
        <v>3</v>
      </c>
    </row>
    <row r="65434" spans="18:18" x14ac:dyDescent="0.25">
      <c r="R65434" s="15">
        <v>3</v>
      </c>
    </row>
    <row r="65435" spans="18:18" x14ac:dyDescent="0.25">
      <c r="R65435" s="15">
        <v>3</v>
      </c>
    </row>
    <row r="65436" spans="18:18" x14ac:dyDescent="0.25">
      <c r="R65436" s="15">
        <v>3</v>
      </c>
    </row>
    <row r="65437" spans="18:18" x14ac:dyDescent="0.25">
      <c r="R65437" s="15">
        <v>3</v>
      </c>
    </row>
    <row r="65438" spans="18:18" x14ac:dyDescent="0.25">
      <c r="R65438" s="15">
        <v>3</v>
      </c>
    </row>
    <row r="65439" spans="18:18" x14ac:dyDescent="0.25">
      <c r="R65439" s="15">
        <v>3</v>
      </c>
    </row>
    <row r="65440" spans="18:18" x14ac:dyDescent="0.25">
      <c r="R65440" s="15">
        <v>3</v>
      </c>
    </row>
    <row r="65441" spans="18:18" x14ac:dyDescent="0.25">
      <c r="R65441" s="15">
        <v>3</v>
      </c>
    </row>
    <row r="65442" spans="18:18" x14ac:dyDescent="0.25">
      <c r="R65442" s="15">
        <v>3</v>
      </c>
    </row>
    <row r="65443" spans="18:18" x14ac:dyDescent="0.25">
      <c r="R65443" s="15">
        <v>3</v>
      </c>
    </row>
    <row r="65444" spans="18:18" x14ac:dyDescent="0.25">
      <c r="R65444" s="15">
        <v>3</v>
      </c>
    </row>
    <row r="65445" spans="18:18" x14ac:dyDescent="0.25">
      <c r="R65445" s="15">
        <v>3</v>
      </c>
    </row>
    <row r="65446" spans="18:18" x14ac:dyDescent="0.25">
      <c r="R65446" s="15">
        <v>3</v>
      </c>
    </row>
    <row r="65447" spans="18:18" x14ac:dyDescent="0.25">
      <c r="R65447" s="15">
        <v>3</v>
      </c>
    </row>
    <row r="65448" spans="18:18" x14ac:dyDescent="0.25">
      <c r="R65448" s="15">
        <v>3</v>
      </c>
    </row>
    <row r="65449" spans="18:18" x14ac:dyDescent="0.25">
      <c r="R65449" s="15">
        <v>3</v>
      </c>
    </row>
    <row r="65450" spans="18:18" x14ac:dyDescent="0.25">
      <c r="R65450" s="15">
        <v>3</v>
      </c>
    </row>
    <row r="65451" spans="18:18" x14ac:dyDescent="0.25">
      <c r="R65451" s="15">
        <v>3</v>
      </c>
    </row>
    <row r="65452" spans="18:18" x14ac:dyDescent="0.25">
      <c r="R65452" s="15">
        <v>3</v>
      </c>
    </row>
    <row r="65453" spans="18:18" x14ac:dyDescent="0.25">
      <c r="R65453" s="15">
        <v>3</v>
      </c>
    </row>
    <row r="65454" spans="18:18" x14ac:dyDescent="0.25">
      <c r="R65454" s="15">
        <v>3</v>
      </c>
    </row>
    <row r="65455" spans="18:18" x14ac:dyDescent="0.25">
      <c r="R65455" s="15">
        <v>3</v>
      </c>
    </row>
    <row r="65456" spans="18:18" x14ac:dyDescent="0.25">
      <c r="R65456" s="15">
        <v>3</v>
      </c>
    </row>
    <row r="65457" spans="18:18" x14ac:dyDescent="0.25">
      <c r="R65457" s="15">
        <v>3</v>
      </c>
    </row>
    <row r="65458" spans="18:18" x14ac:dyDescent="0.25">
      <c r="R65458" s="15">
        <v>3</v>
      </c>
    </row>
    <row r="65459" spans="18:18" x14ac:dyDescent="0.25">
      <c r="R65459" s="15">
        <v>3</v>
      </c>
    </row>
    <row r="65460" spans="18:18" x14ac:dyDescent="0.25">
      <c r="R65460" s="15">
        <v>3</v>
      </c>
    </row>
    <row r="65461" spans="18:18" x14ac:dyDescent="0.25">
      <c r="R65461" s="15">
        <v>3</v>
      </c>
    </row>
    <row r="65462" spans="18:18" x14ac:dyDescent="0.25">
      <c r="R65462" s="15">
        <v>3</v>
      </c>
    </row>
    <row r="65463" spans="18:18" x14ac:dyDescent="0.25">
      <c r="R65463" s="15">
        <v>3</v>
      </c>
    </row>
    <row r="65464" spans="18:18" x14ac:dyDescent="0.25">
      <c r="R65464" s="15">
        <v>3</v>
      </c>
    </row>
    <row r="65465" spans="18:18" x14ac:dyDescent="0.25">
      <c r="R65465" s="15">
        <v>3</v>
      </c>
    </row>
    <row r="65466" spans="18:18" x14ac:dyDescent="0.25">
      <c r="R65466" s="15">
        <v>3</v>
      </c>
    </row>
    <row r="65467" spans="18:18" x14ac:dyDescent="0.25">
      <c r="R65467" s="15">
        <v>3</v>
      </c>
    </row>
    <row r="65468" spans="18:18" x14ac:dyDescent="0.25">
      <c r="R65468" s="15">
        <v>3</v>
      </c>
    </row>
    <row r="65469" spans="18:18" x14ac:dyDescent="0.25">
      <c r="R65469" s="15">
        <v>3</v>
      </c>
    </row>
    <row r="65470" spans="18:18" x14ac:dyDescent="0.25">
      <c r="R65470" s="15">
        <v>3</v>
      </c>
    </row>
    <row r="65471" spans="18:18" x14ac:dyDescent="0.25">
      <c r="R65471" s="15">
        <v>3</v>
      </c>
    </row>
    <row r="65472" spans="18:18" x14ac:dyDescent="0.25">
      <c r="R65472" s="15">
        <v>3</v>
      </c>
    </row>
    <row r="65473" spans="18:18" x14ac:dyDescent="0.25">
      <c r="R65473" s="15">
        <v>3</v>
      </c>
    </row>
    <row r="65474" spans="18:18" x14ac:dyDescent="0.25">
      <c r="R65474" s="15">
        <v>3</v>
      </c>
    </row>
    <row r="65475" spans="18:18" x14ac:dyDescent="0.25">
      <c r="R65475" s="15">
        <v>3</v>
      </c>
    </row>
    <row r="65476" spans="18:18" x14ac:dyDescent="0.25">
      <c r="R65476" s="15">
        <v>3</v>
      </c>
    </row>
    <row r="65477" spans="18:18" x14ac:dyDescent="0.25">
      <c r="R65477" s="15">
        <v>3</v>
      </c>
    </row>
    <row r="65478" spans="18:18" x14ac:dyDescent="0.25">
      <c r="R65478" s="15">
        <v>3</v>
      </c>
    </row>
    <row r="65479" spans="18:18" x14ac:dyDescent="0.25">
      <c r="R65479" s="15">
        <v>3</v>
      </c>
    </row>
    <row r="65480" spans="18:18" x14ac:dyDescent="0.25">
      <c r="R65480" s="15">
        <v>3</v>
      </c>
    </row>
    <row r="65481" spans="18:18" x14ac:dyDescent="0.25">
      <c r="R65481" s="15">
        <v>3</v>
      </c>
    </row>
    <row r="65482" spans="18:18" x14ac:dyDescent="0.25">
      <c r="R65482" s="15">
        <v>3</v>
      </c>
    </row>
    <row r="65483" spans="18:18" x14ac:dyDescent="0.25">
      <c r="R65483" s="15">
        <v>3</v>
      </c>
    </row>
    <row r="65484" spans="18:18" x14ac:dyDescent="0.25">
      <c r="R65484" s="15">
        <v>3</v>
      </c>
    </row>
    <row r="65485" spans="18:18" x14ac:dyDescent="0.25">
      <c r="R65485" s="15">
        <v>3</v>
      </c>
    </row>
    <row r="65486" spans="18:18" x14ac:dyDescent="0.25">
      <c r="R65486" s="15">
        <v>3</v>
      </c>
    </row>
    <row r="65487" spans="18:18" x14ac:dyDescent="0.25">
      <c r="R65487" s="15">
        <v>3</v>
      </c>
    </row>
    <row r="65488" spans="18:18" x14ac:dyDescent="0.25">
      <c r="R65488" s="15">
        <v>3</v>
      </c>
    </row>
    <row r="65489" spans="18:18" x14ac:dyDescent="0.25">
      <c r="R65489" s="15">
        <v>3</v>
      </c>
    </row>
    <row r="65490" spans="18:18" x14ac:dyDescent="0.25">
      <c r="R65490" s="15">
        <v>4</v>
      </c>
    </row>
    <row r="65491" spans="18:18" x14ac:dyDescent="0.25">
      <c r="R65491" s="15">
        <v>4</v>
      </c>
    </row>
    <row r="65492" spans="18:18" x14ac:dyDescent="0.25">
      <c r="R65492" s="15">
        <v>4</v>
      </c>
    </row>
    <row r="65493" spans="18:18" x14ac:dyDescent="0.25">
      <c r="R65493" s="15">
        <v>4</v>
      </c>
    </row>
    <row r="65494" spans="18:18" x14ac:dyDescent="0.25">
      <c r="R65494" s="15">
        <v>4</v>
      </c>
    </row>
    <row r="65495" spans="18:18" x14ac:dyDescent="0.25">
      <c r="R65495" s="15">
        <v>4</v>
      </c>
    </row>
    <row r="65496" spans="18:18" x14ac:dyDescent="0.25">
      <c r="R65496" s="15">
        <v>4</v>
      </c>
    </row>
    <row r="65497" spans="18:18" x14ac:dyDescent="0.25">
      <c r="R65497" s="15">
        <v>4</v>
      </c>
    </row>
    <row r="65498" spans="18:18" x14ac:dyDescent="0.25">
      <c r="R65498" s="15">
        <v>4</v>
      </c>
    </row>
    <row r="65499" spans="18:18" x14ac:dyDescent="0.25">
      <c r="R65499" s="15">
        <v>4</v>
      </c>
    </row>
    <row r="65500" spans="18:18" x14ac:dyDescent="0.25">
      <c r="R65500" s="15">
        <v>4</v>
      </c>
    </row>
    <row r="65501" spans="18:18" x14ac:dyDescent="0.25">
      <c r="R65501" s="15">
        <v>4</v>
      </c>
    </row>
    <row r="65502" spans="18:18" x14ac:dyDescent="0.25">
      <c r="R65502" s="15">
        <v>4</v>
      </c>
    </row>
    <row r="65503" spans="18:18" x14ac:dyDescent="0.25">
      <c r="R65503" s="15">
        <v>4</v>
      </c>
    </row>
    <row r="65504" spans="18:18" x14ac:dyDescent="0.25">
      <c r="R65504" s="15">
        <v>4</v>
      </c>
    </row>
    <row r="65505" spans="18:18" x14ac:dyDescent="0.25">
      <c r="R65505" s="15">
        <v>4</v>
      </c>
    </row>
    <row r="65506" spans="18:18" x14ac:dyDescent="0.25">
      <c r="R65506" s="15">
        <v>4</v>
      </c>
    </row>
    <row r="65507" spans="18:18" x14ac:dyDescent="0.25">
      <c r="R65507" s="15">
        <v>3</v>
      </c>
    </row>
    <row r="65508" spans="18:18" x14ac:dyDescent="0.25">
      <c r="R65508" s="15">
        <v>3</v>
      </c>
    </row>
    <row r="65509" spans="18:18" x14ac:dyDescent="0.25">
      <c r="R65509" s="15">
        <v>3</v>
      </c>
    </row>
    <row r="65510" spans="18:18" x14ac:dyDescent="0.25">
      <c r="R65510" s="15">
        <v>3</v>
      </c>
    </row>
    <row r="65511" spans="18:18" x14ac:dyDescent="0.25">
      <c r="R65511" s="15">
        <v>3</v>
      </c>
    </row>
    <row r="65512" spans="18:18" x14ac:dyDescent="0.25">
      <c r="R65512" s="15">
        <v>3</v>
      </c>
    </row>
    <row r="65513" spans="18:18" x14ac:dyDescent="0.25">
      <c r="R65513" s="15">
        <v>3</v>
      </c>
    </row>
    <row r="65514" spans="18:18" x14ac:dyDescent="0.25">
      <c r="R65514" s="15">
        <v>3</v>
      </c>
    </row>
    <row r="65515" spans="18:18" x14ac:dyDescent="0.25">
      <c r="R65515" s="15">
        <v>3</v>
      </c>
    </row>
    <row r="65516" spans="18:18" x14ac:dyDescent="0.25">
      <c r="R65516" s="15">
        <v>3</v>
      </c>
    </row>
    <row r="65517" spans="18:18" x14ac:dyDescent="0.25">
      <c r="R65517" s="15">
        <v>3</v>
      </c>
    </row>
    <row r="65518" spans="18:18" x14ac:dyDescent="0.25">
      <c r="R65518" s="15">
        <v>3</v>
      </c>
    </row>
    <row r="65519" spans="18:18" x14ac:dyDescent="0.25">
      <c r="R65519" s="15">
        <v>3</v>
      </c>
    </row>
    <row r="65520" spans="18:18" x14ac:dyDescent="0.25">
      <c r="R65520" s="15">
        <v>3</v>
      </c>
    </row>
    <row r="65521" spans="18:18" x14ac:dyDescent="0.25">
      <c r="R65521" s="15">
        <v>3</v>
      </c>
    </row>
    <row r="65522" spans="18:18" x14ac:dyDescent="0.25">
      <c r="R65522" s="15">
        <v>3</v>
      </c>
    </row>
    <row r="65523" spans="18:18" x14ac:dyDescent="0.25">
      <c r="R65523" s="15">
        <v>3</v>
      </c>
    </row>
    <row r="65524" spans="18:18" x14ac:dyDescent="0.25">
      <c r="R65524" s="15">
        <v>3</v>
      </c>
    </row>
    <row r="65525" spans="18:18" x14ac:dyDescent="0.25">
      <c r="R65525" s="15">
        <v>3</v>
      </c>
    </row>
    <row r="65526" spans="18:18" x14ac:dyDescent="0.25">
      <c r="R65526" s="15">
        <v>3</v>
      </c>
    </row>
    <row r="65527" spans="18:18" x14ac:dyDescent="0.25">
      <c r="R65527" s="15">
        <v>3</v>
      </c>
    </row>
    <row r="65528" spans="18:18" x14ac:dyDescent="0.25">
      <c r="R65528" s="15">
        <v>3</v>
      </c>
    </row>
    <row r="65529" spans="18:18" x14ac:dyDescent="0.25">
      <c r="R65529" s="15">
        <v>3</v>
      </c>
    </row>
    <row r="65530" spans="18:18" x14ac:dyDescent="0.25">
      <c r="R65530" s="15">
        <v>3</v>
      </c>
    </row>
    <row r="65531" spans="18:18" x14ac:dyDescent="0.25">
      <c r="R65531" s="15">
        <v>3</v>
      </c>
    </row>
    <row r="65532" spans="18:18" x14ac:dyDescent="0.25">
      <c r="R65532" s="15">
        <v>4</v>
      </c>
    </row>
    <row r="65533" spans="18:18" x14ac:dyDescent="0.25">
      <c r="R65533" s="15">
        <v>4</v>
      </c>
    </row>
    <row r="65534" spans="18:18" x14ac:dyDescent="0.25">
      <c r="R65534" s="15">
        <v>4</v>
      </c>
    </row>
    <row r="65535" spans="18:18" x14ac:dyDescent="0.25">
      <c r="R65535" s="15">
        <v>4</v>
      </c>
    </row>
    <row r="65536" spans="18:18" x14ac:dyDescent="0.25">
      <c r="R65536" s="15">
        <v>4</v>
      </c>
    </row>
    <row r="65537" spans="18:18" x14ac:dyDescent="0.25">
      <c r="R65537" s="15">
        <v>4</v>
      </c>
    </row>
    <row r="65538" spans="18:18" x14ac:dyDescent="0.25">
      <c r="R65538" s="15">
        <v>4</v>
      </c>
    </row>
    <row r="65539" spans="18:18" x14ac:dyDescent="0.25">
      <c r="R65539" s="15">
        <v>4</v>
      </c>
    </row>
    <row r="65540" spans="18:18" x14ac:dyDescent="0.25">
      <c r="R65540" s="15">
        <v>4</v>
      </c>
    </row>
    <row r="65541" spans="18:18" x14ac:dyDescent="0.25">
      <c r="R65541" s="15">
        <v>4</v>
      </c>
    </row>
    <row r="65542" spans="18:18" x14ac:dyDescent="0.25">
      <c r="R65542" s="15">
        <v>4</v>
      </c>
    </row>
    <row r="65543" spans="18:18" x14ac:dyDescent="0.25">
      <c r="R65543" s="15">
        <v>4</v>
      </c>
    </row>
    <row r="65544" spans="18:18" x14ac:dyDescent="0.25">
      <c r="R65544" s="15">
        <v>4</v>
      </c>
    </row>
    <row r="65545" spans="18:18" x14ac:dyDescent="0.25">
      <c r="R65545" s="15">
        <v>4</v>
      </c>
    </row>
    <row r="65546" spans="18:18" x14ac:dyDescent="0.25">
      <c r="R65546" s="15">
        <v>4</v>
      </c>
    </row>
    <row r="65547" spans="18:18" x14ac:dyDescent="0.25">
      <c r="R65547" s="15">
        <v>4</v>
      </c>
    </row>
    <row r="65548" spans="18:18" x14ac:dyDescent="0.25">
      <c r="R65548" s="15">
        <v>3</v>
      </c>
    </row>
    <row r="65549" spans="18:18" x14ac:dyDescent="0.25">
      <c r="R65549" s="15">
        <v>3</v>
      </c>
    </row>
    <row r="65550" spans="18:18" x14ac:dyDescent="0.25">
      <c r="R65550" s="15">
        <v>3</v>
      </c>
    </row>
    <row r="65551" spans="18:18" x14ac:dyDescent="0.25">
      <c r="R65551" s="15">
        <v>3</v>
      </c>
    </row>
    <row r="65552" spans="18:18" x14ac:dyDescent="0.25">
      <c r="R65552" s="15">
        <v>3</v>
      </c>
    </row>
    <row r="65553" spans="18:18" x14ac:dyDescent="0.25">
      <c r="R65553" s="15">
        <v>5</v>
      </c>
    </row>
    <row r="65554" spans="18:18" x14ac:dyDescent="0.25">
      <c r="R65554" s="15">
        <v>5</v>
      </c>
    </row>
    <row r="65555" spans="18:18" x14ac:dyDescent="0.25">
      <c r="R65555" s="15">
        <v>5</v>
      </c>
    </row>
    <row r="65556" spans="18:18" x14ac:dyDescent="0.25">
      <c r="R65556" s="15">
        <v>5</v>
      </c>
    </row>
    <row r="65557" spans="18:18" x14ac:dyDescent="0.25">
      <c r="R65557" s="15">
        <v>5</v>
      </c>
    </row>
    <row r="65558" spans="18:18" x14ac:dyDescent="0.25">
      <c r="R65558" s="15">
        <v>5</v>
      </c>
    </row>
    <row r="65559" spans="18:18" x14ac:dyDescent="0.25">
      <c r="R65559" s="15">
        <v>3</v>
      </c>
    </row>
    <row r="65560" spans="18:18" x14ac:dyDescent="0.25">
      <c r="R65560" s="15">
        <v>3</v>
      </c>
    </row>
    <row r="65561" spans="18:18" x14ac:dyDescent="0.25">
      <c r="R65561" s="15">
        <v>3</v>
      </c>
    </row>
    <row r="65562" spans="18:18" x14ac:dyDescent="0.25">
      <c r="R65562" s="15">
        <v>3</v>
      </c>
    </row>
    <row r="65563" spans="18:18" x14ac:dyDescent="0.25">
      <c r="R65563" s="15">
        <v>3</v>
      </c>
    </row>
    <row r="65564" spans="18:18" x14ac:dyDescent="0.25">
      <c r="R65564" s="15">
        <v>3</v>
      </c>
    </row>
    <row r="65565" spans="18:18" x14ac:dyDescent="0.25">
      <c r="R65565" s="15">
        <v>3</v>
      </c>
    </row>
    <row r="65566" spans="18:18" x14ac:dyDescent="0.25">
      <c r="R65566" s="15">
        <v>3</v>
      </c>
    </row>
    <row r="65567" spans="18:18" x14ac:dyDescent="0.25">
      <c r="R65567" s="15">
        <v>3</v>
      </c>
    </row>
    <row r="65568" spans="18:18" x14ac:dyDescent="0.25">
      <c r="R65568" s="15">
        <v>3</v>
      </c>
    </row>
    <row r="65569" spans="18:18" x14ac:dyDescent="0.25">
      <c r="R65569" s="15">
        <v>3</v>
      </c>
    </row>
    <row r="65570" spans="18:18" x14ac:dyDescent="0.25">
      <c r="R65570" s="15">
        <v>3</v>
      </c>
    </row>
    <row r="65571" spans="18:18" x14ac:dyDescent="0.25">
      <c r="R65571" s="15">
        <v>3</v>
      </c>
    </row>
    <row r="65572" spans="18:18" x14ac:dyDescent="0.25">
      <c r="R65572" s="15">
        <v>3</v>
      </c>
    </row>
    <row r="65573" spans="18:18" x14ac:dyDescent="0.25">
      <c r="R65573" s="15">
        <v>3</v>
      </c>
    </row>
    <row r="65574" spans="18:18" x14ac:dyDescent="0.25">
      <c r="R65574" s="15">
        <v>3</v>
      </c>
    </row>
    <row r="65575" spans="18:18" x14ac:dyDescent="0.25">
      <c r="R65575" s="15">
        <v>3</v>
      </c>
    </row>
    <row r="65576" spans="18:18" x14ac:dyDescent="0.25">
      <c r="R65576" s="15">
        <v>3</v>
      </c>
    </row>
    <row r="65577" spans="18:18" x14ac:dyDescent="0.25">
      <c r="R65577" s="15">
        <v>3</v>
      </c>
    </row>
    <row r="65578" spans="18:18" x14ac:dyDescent="0.25">
      <c r="R65578" s="15">
        <v>3</v>
      </c>
    </row>
    <row r="65579" spans="18:18" x14ac:dyDescent="0.25">
      <c r="R65579" s="15">
        <v>3</v>
      </c>
    </row>
    <row r="65580" spans="18:18" x14ac:dyDescent="0.25">
      <c r="R65580" s="15">
        <v>3</v>
      </c>
    </row>
    <row r="65581" spans="18:18" x14ac:dyDescent="0.25">
      <c r="R65581" s="15">
        <v>3</v>
      </c>
    </row>
    <row r="65582" spans="18:18" x14ac:dyDescent="0.25">
      <c r="R65582" s="15">
        <v>3</v>
      </c>
    </row>
    <row r="65583" spans="18:18" x14ac:dyDescent="0.25">
      <c r="R65583" s="15">
        <v>3</v>
      </c>
    </row>
    <row r="65584" spans="18:18" x14ac:dyDescent="0.25">
      <c r="R65584" s="15">
        <v>1</v>
      </c>
    </row>
    <row r="65585" spans="18:18" x14ac:dyDescent="0.25">
      <c r="R65585" s="15">
        <v>1</v>
      </c>
    </row>
    <row r="65586" spans="18:18" x14ac:dyDescent="0.25">
      <c r="R65586" s="15">
        <v>1</v>
      </c>
    </row>
    <row r="65587" spans="18:18" x14ac:dyDescent="0.25">
      <c r="R65587" s="15">
        <v>1</v>
      </c>
    </row>
    <row r="65588" spans="18:18" x14ac:dyDescent="0.25">
      <c r="R65588" s="15">
        <v>1</v>
      </c>
    </row>
    <row r="65589" spans="18:18" x14ac:dyDescent="0.25">
      <c r="R65589" s="15">
        <v>1</v>
      </c>
    </row>
    <row r="65590" spans="18:18" x14ac:dyDescent="0.25">
      <c r="R65590" s="15">
        <v>1</v>
      </c>
    </row>
    <row r="65591" spans="18:18" x14ac:dyDescent="0.25">
      <c r="R65591" s="15">
        <v>1</v>
      </c>
    </row>
    <row r="65592" spans="18:18" x14ac:dyDescent="0.25">
      <c r="R65592" s="15">
        <v>1</v>
      </c>
    </row>
    <row r="65593" spans="18:18" x14ac:dyDescent="0.25">
      <c r="R65593" s="15">
        <v>1</v>
      </c>
    </row>
    <row r="65594" spans="18:18" x14ac:dyDescent="0.25">
      <c r="R65594" s="15">
        <v>1</v>
      </c>
    </row>
    <row r="65595" spans="18:18" x14ac:dyDescent="0.25">
      <c r="R65595" s="15">
        <v>1</v>
      </c>
    </row>
    <row r="65596" spans="18:18" x14ac:dyDescent="0.25">
      <c r="R65596" s="15">
        <v>1</v>
      </c>
    </row>
    <row r="65597" spans="18:18" x14ac:dyDescent="0.25">
      <c r="R65597" s="15">
        <v>1</v>
      </c>
    </row>
    <row r="65598" spans="18:18" x14ac:dyDescent="0.25">
      <c r="R65598" s="15">
        <v>1</v>
      </c>
    </row>
    <row r="65599" spans="18:18" x14ac:dyDescent="0.25">
      <c r="R65599" s="15">
        <v>1</v>
      </c>
    </row>
    <row r="65600" spans="18:18" x14ac:dyDescent="0.25">
      <c r="R65600" s="15">
        <v>1</v>
      </c>
    </row>
    <row r="65601" spans="18:18" x14ac:dyDescent="0.25">
      <c r="R65601" s="15">
        <v>1</v>
      </c>
    </row>
    <row r="65602" spans="18:18" x14ac:dyDescent="0.25">
      <c r="R65602" s="15">
        <v>1</v>
      </c>
    </row>
    <row r="65603" spans="18:18" x14ac:dyDescent="0.25">
      <c r="R65603" s="15">
        <v>1</v>
      </c>
    </row>
    <row r="65604" spans="18:18" x14ac:dyDescent="0.25">
      <c r="R65604" s="15">
        <v>1</v>
      </c>
    </row>
    <row r="65605" spans="18:18" x14ac:dyDescent="0.25">
      <c r="R65605" s="15">
        <v>1</v>
      </c>
    </row>
    <row r="65606" spans="18:18" x14ac:dyDescent="0.25">
      <c r="R65606" s="15">
        <v>1</v>
      </c>
    </row>
    <row r="65607" spans="18:18" x14ac:dyDescent="0.25">
      <c r="R65607" s="15">
        <v>1</v>
      </c>
    </row>
    <row r="65608" spans="18:18" x14ac:dyDescent="0.25">
      <c r="R65608" s="15">
        <v>1</v>
      </c>
    </row>
    <row r="65609" spans="18:18" x14ac:dyDescent="0.25">
      <c r="R65609" s="15">
        <v>1</v>
      </c>
    </row>
    <row r="65610" spans="18:18" x14ac:dyDescent="0.25">
      <c r="R65610" s="15">
        <v>1</v>
      </c>
    </row>
    <row r="65611" spans="18:18" x14ac:dyDescent="0.25">
      <c r="R65611" s="15">
        <v>1</v>
      </c>
    </row>
    <row r="65612" spans="18:18" x14ac:dyDescent="0.25">
      <c r="R65612" s="15">
        <v>1</v>
      </c>
    </row>
    <row r="65613" spans="18:18" x14ac:dyDescent="0.25">
      <c r="R65613" s="15">
        <v>1</v>
      </c>
    </row>
    <row r="65614" spans="18:18" x14ac:dyDescent="0.25">
      <c r="R65614" s="15">
        <v>1</v>
      </c>
    </row>
    <row r="65615" spans="18:18" x14ac:dyDescent="0.25">
      <c r="R65615" s="15">
        <v>1</v>
      </c>
    </row>
    <row r="65616" spans="18:18" x14ac:dyDescent="0.25">
      <c r="R65616" s="15">
        <v>1</v>
      </c>
    </row>
    <row r="65617" spans="18:18" x14ac:dyDescent="0.25">
      <c r="R65617" s="15">
        <v>1</v>
      </c>
    </row>
    <row r="65618" spans="18:18" x14ac:dyDescent="0.25">
      <c r="R65618" s="15">
        <v>1</v>
      </c>
    </row>
    <row r="65619" spans="18:18" x14ac:dyDescent="0.25">
      <c r="R65619" s="15">
        <v>1</v>
      </c>
    </row>
    <row r="65620" spans="18:18" x14ac:dyDescent="0.25">
      <c r="R65620" s="15">
        <v>1</v>
      </c>
    </row>
    <row r="65621" spans="18:18" x14ac:dyDescent="0.25">
      <c r="R65621" s="15">
        <v>1</v>
      </c>
    </row>
    <row r="65622" spans="18:18" x14ac:dyDescent="0.25">
      <c r="R65622" s="15">
        <v>1</v>
      </c>
    </row>
    <row r="65623" spans="18:18" x14ac:dyDescent="0.25">
      <c r="R65623" s="15">
        <v>1</v>
      </c>
    </row>
    <row r="65624" spans="18:18" x14ac:dyDescent="0.25">
      <c r="R65624" s="15">
        <v>1</v>
      </c>
    </row>
    <row r="65625" spans="18:18" x14ac:dyDescent="0.25">
      <c r="R65625" s="15">
        <v>1</v>
      </c>
    </row>
    <row r="65626" spans="18:18" x14ac:dyDescent="0.25">
      <c r="R65626" s="15">
        <v>1</v>
      </c>
    </row>
    <row r="65627" spans="18:18" x14ac:dyDescent="0.25">
      <c r="R65627" s="15">
        <v>1</v>
      </c>
    </row>
    <row r="65628" spans="18:18" x14ac:dyDescent="0.25">
      <c r="R65628" s="15">
        <v>1</v>
      </c>
    </row>
    <row r="65629" spans="18:18" x14ac:dyDescent="0.25">
      <c r="R65629" s="15">
        <v>1</v>
      </c>
    </row>
    <row r="65630" spans="18:18" x14ac:dyDescent="0.25">
      <c r="R65630" s="15">
        <v>1</v>
      </c>
    </row>
    <row r="65631" spans="18:18" x14ac:dyDescent="0.25">
      <c r="R65631" s="15">
        <v>1</v>
      </c>
    </row>
    <row r="65632" spans="18:18" x14ac:dyDescent="0.25">
      <c r="R65632" s="15">
        <v>1</v>
      </c>
    </row>
    <row r="65633" spans="18:18" x14ac:dyDescent="0.25">
      <c r="R65633" s="15">
        <v>1</v>
      </c>
    </row>
    <row r="65634" spans="18:18" x14ac:dyDescent="0.25">
      <c r="R65634" s="15">
        <v>1</v>
      </c>
    </row>
    <row r="65635" spans="18:18" x14ac:dyDescent="0.25">
      <c r="R65635" s="15">
        <v>1</v>
      </c>
    </row>
    <row r="65636" spans="18:18" x14ac:dyDescent="0.25">
      <c r="R65636" s="15">
        <v>1</v>
      </c>
    </row>
    <row r="65637" spans="18:18" x14ac:dyDescent="0.25">
      <c r="R65637" s="15">
        <v>1</v>
      </c>
    </row>
    <row r="65638" spans="18:18" x14ac:dyDescent="0.25">
      <c r="R65638" s="15">
        <v>1</v>
      </c>
    </row>
    <row r="65639" spans="18:18" x14ac:dyDescent="0.25">
      <c r="R65639" s="15">
        <v>1</v>
      </c>
    </row>
    <row r="65640" spans="18:18" x14ac:dyDescent="0.25">
      <c r="R65640" s="15">
        <v>1</v>
      </c>
    </row>
    <row r="65641" spans="18:18" x14ac:dyDescent="0.25">
      <c r="R65641" s="15">
        <v>1</v>
      </c>
    </row>
    <row r="65642" spans="18:18" x14ac:dyDescent="0.25">
      <c r="R65642" s="15">
        <v>1</v>
      </c>
    </row>
    <row r="65643" spans="18:18" x14ac:dyDescent="0.25">
      <c r="R65643" s="15">
        <v>1</v>
      </c>
    </row>
    <row r="65644" spans="18:18" x14ac:dyDescent="0.25">
      <c r="R65644" s="15">
        <v>1</v>
      </c>
    </row>
    <row r="65645" spans="18:18" x14ac:dyDescent="0.25">
      <c r="R65645" s="15">
        <v>1</v>
      </c>
    </row>
    <row r="65646" spans="18:18" x14ac:dyDescent="0.25">
      <c r="R65646" s="15">
        <v>1</v>
      </c>
    </row>
    <row r="65647" spans="18:18" x14ac:dyDescent="0.25">
      <c r="R65647" s="15">
        <v>1</v>
      </c>
    </row>
    <row r="65648" spans="18:18" x14ac:dyDescent="0.25">
      <c r="R65648" s="15">
        <v>1</v>
      </c>
    </row>
    <row r="65649" spans="18:18" x14ac:dyDescent="0.25">
      <c r="R65649" s="15">
        <v>1</v>
      </c>
    </row>
    <row r="65650" spans="18:18" x14ac:dyDescent="0.25">
      <c r="R65650" s="15">
        <v>1</v>
      </c>
    </row>
    <row r="65651" spans="18:18" x14ac:dyDescent="0.25">
      <c r="R65651" s="15">
        <v>1</v>
      </c>
    </row>
    <row r="65652" spans="18:18" x14ac:dyDescent="0.25">
      <c r="R65652" s="15">
        <v>2</v>
      </c>
    </row>
    <row r="65653" spans="18:18" x14ac:dyDescent="0.25">
      <c r="R65653" s="15">
        <v>2</v>
      </c>
    </row>
    <row r="65654" spans="18:18" x14ac:dyDescent="0.25">
      <c r="R65654" s="15">
        <v>2</v>
      </c>
    </row>
    <row r="65655" spans="18:18" x14ac:dyDescent="0.25">
      <c r="R65655" s="15">
        <v>2</v>
      </c>
    </row>
    <row r="65656" spans="18:18" x14ac:dyDescent="0.25">
      <c r="R65656" s="15">
        <v>2</v>
      </c>
    </row>
    <row r="65657" spans="18:18" x14ac:dyDescent="0.25">
      <c r="R65657" s="15">
        <v>2</v>
      </c>
    </row>
    <row r="65658" spans="18:18" x14ac:dyDescent="0.25">
      <c r="R65658" s="15">
        <v>2</v>
      </c>
    </row>
    <row r="65659" spans="18:18" x14ac:dyDescent="0.25">
      <c r="R65659" s="15">
        <v>2</v>
      </c>
    </row>
    <row r="65660" spans="18:18" x14ac:dyDescent="0.25">
      <c r="R65660" s="15">
        <v>2</v>
      </c>
    </row>
    <row r="65661" spans="18:18" x14ac:dyDescent="0.25">
      <c r="R65661" s="15">
        <v>2</v>
      </c>
    </row>
    <row r="65662" spans="18:18" x14ac:dyDescent="0.25">
      <c r="R65662" s="15">
        <v>2</v>
      </c>
    </row>
    <row r="65663" spans="18:18" x14ac:dyDescent="0.25">
      <c r="R65663" s="15">
        <v>2</v>
      </c>
    </row>
    <row r="65664" spans="18:18" x14ac:dyDescent="0.25">
      <c r="R65664" s="15">
        <v>2</v>
      </c>
    </row>
    <row r="65665" spans="18:18" x14ac:dyDescent="0.25">
      <c r="R65665" s="15">
        <v>1</v>
      </c>
    </row>
    <row r="65666" spans="18:18" x14ac:dyDescent="0.25">
      <c r="R65666" s="15">
        <v>1</v>
      </c>
    </row>
    <row r="65667" spans="18:18" x14ac:dyDescent="0.25">
      <c r="R65667" s="15">
        <v>1</v>
      </c>
    </row>
    <row r="65668" spans="18:18" x14ac:dyDescent="0.25">
      <c r="R65668" s="15">
        <v>1</v>
      </c>
    </row>
    <row r="65669" spans="18:18" x14ac:dyDescent="0.25">
      <c r="R65669" s="15">
        <v>1</v>
      </c>
    </row>
    <row r="65670" spans="18:18" x14ac:dyDescent="0.25">
      <c r="R65670" s="15">
        <v>1</v>
      </c>
    </row>
    <row r="65671" spans="18:18" x14ac:dyDescent="0.25">
      <c r="R65671" s="15">
        <v>1</v>
      </c>
    </row>
    <row r="65672" spans="18:18" x14ac:dyDescent="0.25">
      <c r="R65672" s="15">
        <v>1</v>
      </c>
    </row>
    <row r="65673" spans="18:18" x14ac:dyDescent="0.25">
      <c r="R65673" s="15">
        <v>1</v>
      </c>
    </row>
    <row r="65674" spans="18:18" x14ac:dyDescent="0.25">
      <c r="R65674" s="15">
        <v>1</v>
      </c>
    </row>
    <row r="65675" spans="18:18" x14ac:dyDescent="0.25">
      <c r="R65675" s="15">
        <v>1</v>
      </c>
    </row>
    <row r="65676" spans="18:18" x14ac:dyDescent="0.25">
      <c r="R65676" s="15">
        <v>1</v>
      </c>
    </row>
    <row r="65677" spans="18:18" x14ac:dyDescent="0.25">
      <c r="R65677" s="15">
        <v>1</v>
      </c>
    </row>
    <row r="65678" spans="18:18" x14ac:dyDescent="0.25">
      <c r="R65678" s="15">
        <v>1</v>
      </c>
    </row>
    <row r="65679" spans="18:18" x14ac:dyDescent="0.25">
      <c r="R65679" s="15">
        <v>1</v>
      </c>
    </row>
    <row r="65680" spans="18:18" x14ac:dyDescent="0.25">
      <c r="R65680" s="15">
        <v>1</v>
      </c>
    </row>
    <row r="65681" spans="18:18" x14ac:dyDescent="0.25">
      <c r="R65681" s="15">
        <v>1</v>
      </c>
    </row>
    <row r="65682" spans="18:18" x14ac:dyDescent="0.25">
      <c r="R65682" s="15">
        <v>1</v>
      </c>
    </row>
    <row r="65683" spans="18:18" x14ac:dyDescent="0.25">
      <c r="R65683" s="15">
        <v>1</v>
      </c>
    </row>
    <row r="65684" spans="18:18" x14ac:dyDescent="0.25">
      <c r="R65684" s="15">
        <v>1</v>
      </c>
    </row>
    <row r="65685" spans="18:18" x14ac:dyDescent="0.25">
      <c r="R65685" s="15">
        <v>1</v>
      </c>
    </row>
    <row r="65686" spans="18:18" x14ac:dyDescent="0.25">
      <c r="R65686" s="15">
        <v>1</v>
      </c>
    </row>
    <row r="65687" spans="18:18" x14ac:dyDescent="0.25">
      <c r="R65687" s="15">
        <v>1</v>
      </c>
    </row>
    <row r="65688" spans="18:18" x14ac:dyDescent="0.25">
      <c r="R65688" s="15">
        <v>1</v>
      </c>
    </row>
    <row r="65689" spans="18:18" x14ac:dyDescent="0.25">
      <c r="R65689" s="15">
        <v>1</v>
      </c>
    </row>
    <row r="65690" spans="18:18" x14ac:dyDescent="0.25">
      <c r="R65690" s="15">
        <v>1</v>
      </c>
    </row>
    <row r="65691" spans="18:18" x14ac:dyDescent="0.25">
      <c r="R65691" s="15">
        <v>1</v>
      </c>
    </row>
    <row r="65692" spans="18:18" x14ac:dyDescent="0.25">
      <c r="R65692" s="15">
        <v>1</v>
      </c>
    </row>
    <row r="65693" spans="18:18" x14ac:dyDescent="0.25">
      <c r="R65693" s="15">
        <v>1</v>
      </c>
    </row>
    <row r="65694" spans="18:18" x14ac:dyDescent="0.25">
      <c r="R65694" s="15">
        <v>2</v>
      </c>
    </row>
    <row r="65695" spans="18:18" x14ac:dyDescent="0.25">
      <c r="R65695" s="15">
        <v>2</v>
      </c>
    </row>
    <row r="65696" spans="18:18" x14ac:dyDescent="0.25">
      <c r="R65696" s="15">
        <v>2</v>
      </c>
    </row>
    <row r="65697" spans="18:18" x14ac:dyDescent="0.25">
      <c r="R65697" s="15">
        <v>2</v>
      </c>
    </row>
    <row r="65698" spans="18:18" x14ac:dyDescent="0.25">
      <c r="R65698" s="15">
        <v>2</v>
      </c>
    </row>
    <row r="65699" spans="18:18" x14ac:dyDescent="0.25">
      <c r="R65699" s="15">
        <v>2</v>
      </c>
    </row>
    <row r="65700" spans="18:18" x14ac:dyDescent="0.25">
      <c r="R65700" s="15">
        <v>2</v>
      </c>
    </row>
    <row r="65701" spans="18:18" x14ac:dyDescent="0.25">
      <c r="R65701" s="15">
        <v>2</v>
      </c>
    </row>
    <row r="65702" spans="18:18" x14ac:dyDescent="0.25">
      <c r="R65702" s="15">
        <v>2</v>
      </c>
    </row>
    <row r="65703" spans="18:18" x14ac:dyDescent="0.25">
      <c r="R65703" s="15">
        <v>2</v>
      </c>
    </row>
    <row r="65704" spans="18:18" x14ac:dyDescent="0.25">
      <c r="R65704" s="15">
        <v>2</v>
      </c>
    </row>
    <row r="65705" spans="18:18" x14ac:dyDescent="0.25">
      <c r="R65705" s="15">
        <v>2</v>
      </c>
    </row>
    <row r="65706" spans="18:18" x14ac:dyDescent="0.25">
      <c r="R65706" s="15">
        <v>2</v>
      </c>
    </row>
    <row r="65707" spans="18:18" x14ac:dyDescent="0.25">
      <c r="R65707" s="15">
        <v>2</v>
      </c>
    </row>
    <row r="65708" spans="18:18" x14ac:dyDescent="0.25">
      <c r="R65708" s="15">
        <v>2</v>
      </c>
    </row>
    <row r="65709" spans="18:18" x14ac:dyDescent="0.25">
      <c r="R65709" s="15">
        <v>2</v>
      </c>
    </row>
    <row r="65710" spans="18:18" x14ac:dyDescent="0.25">
      <c r="R65710" s="15">
        <v>2</v>
      </c>
    </row>
    <row r="65711" spans="18:18" x14ac:dyDescent="0.25">
      <c r="R65711" s="15">
        <v>2</v>
      </c>
    </row>
    <row r="65712" spans="18:18" x14ac:dyDescent="0.25">
      <c r="R65712" s="15">
        <v>2</v>
      </c>
    </row>
    <row r="65713" spans="18:18" x14ac:dyDescent="0.25">
      <c r="R65713" s="15">
        <v>2</v>
      </c>
    </row>
    <row r="65714" spans="18:18" x14ac:dyDescent="0.25">
      <c r="R65714" s="15">
        <v>2</v>
      </c>
    </row>
    <row r="65715" spans="18:18" x14ac:dyDescent="0.25">
      <c r="R65715" s="15">
        <v>2</v>
      </c>
    </row>
    <row r="65716" spans="18:18" x14ac:dyDescent="0.25">
      <c r="R65716" s="15">
        <v>2</v>
      </c>
    </row>
    <row r="65717" spans="18:18" x14ac:dyDescent="0.25">
      <c r="R65717" s="15">
        <v>2</v>
      </c>
    </row>
    <row r="65718" spans="18:18" x14ac:dyDescent="0.25">
      <c r="R65718" s="15">
        <v>2</v>
      </c>
    </row>
    <row r="65719" spans="18:18" x14ac:dyDescent="0.25">
      <c r="R65719" s="15">
        <v>2</v>
      </c>
    </row>
    <row r="65720" spans="18:18" x14ac:dyDescent="0.25">
      <c r="R65720" s="15">
        <v>2</v>
      </c>
    </row>
    <row r="65721" spans="18:18" x14ac:dyDescent="0.25">
      <c r="R65721" s="15">
        <v>2</v>
      </c>
    </row>
    <row r="65722" spans="18:18" x14ac:dyDescent="0.25">
      <c r="R65722" s="15">
        <v>1</v>
      </c>
    </row>
    <row r="65723" spans="18:18" x14ac:dyDescent="0.25">
      <c r="R65723" s="15">
        <v>1</v>
      </c>
    </row>
    <row r="65724" spans="18:18" x14ac:dyDescent="0.25">
      <c r="R65724" s="15">
        <v>1</v>
      </c>
    </row>
    <row r="65725" spans="18:18" x14ac:dyDescent="0.25">
      <c r="R65725" s="15">
        <v>1</v>
      </c>
    </row>
    <row r="65726" spans="18:18" x14ac:dyDescent="0.25">
      <c r="R65726" s="15">
        <v>1</v>
      </c>
    </row>
    <row r="65727" spans="18:18" x14ac:dyDescent="0.25">
      <c r="R65727" s="15">
        <v>1</v>
      </c>
    </row>
    <row r="65728" spans="18:18" x14ac:dyDescent="0.25">
      <c r="R65728" s="15">
        <v>1</v>
      </c>
    </row>
    <row r="65729" spans="18:18" x14ac:dyDescent="0.25">
      <c r="R65729" s="15">
        <v>1</v>
      </c>
    </row>
    <row r="65730" spans="18:18" x14ac:dyDescent="0.25">
      <c r="R65730" s="15">
        <v>1</v>
      </c>
    </row>
    <row r="65731" spans="18:18" x14ac:dyDescent="0.25">
      <c r="R65731" s="15">
        <v>1</v>
      </c>
    </row>
    <row r="65732" spans="18:18" x14ac:dyDescent="0.25">
      <c r="R65732" s="15">
        <v>1</v>
      </c>
    </row>
    <row r="65733" spans="18:18" x14ac:dyDescent="0.25">
      <c r="R65733" s="15">
        <v>1</v>
      </c>
    </row>
    <row r="65734" spans="18:18" x14ac:dyDescent="0.25">
      <c r="R65734" s="15">
        <v>1</v>
      </c>
    </row>
    <row r="65735" spans="18:18" x14ac:dyDescent="0.25">
      <c r="R65735" s="15">
        <v>1</v>
      </c>
    </row>
    <row r="65736" spans="18:18" x14ac:dyDescent="0.25">
      <c r="R65736" s="15">
        <v>1</v>
      </c>
    </row>
    <row r="65737" spans="18:18" x14ac:dyDescent="0.25">
      <c r="R65737" s="15">
        <v>1</v>
      </c>
    </row>
    <row r="65738" spans="18:18" x14ac:dyDescent="0.25">
      <c r="R65738" s="15">
        <v>1</v>
      </c>
    </row>
    <row r="65739" spans="18:18" x14ac:dyDescent="0.25">
      <c r="R65739" s="15">
        <v>1</v>
      </c>
    </row>
    <row r="65740" spans="18:18" x14ac:dyDescent="0.25">
      <c r="R65740" s="15">
        <v>1</v>
      </c>
    </row>
    <row r="65741" spans="18:18" x14ac:dyDescent="0.25">
      <c r="R65741" s="15">
        <v>1</v>
      </c>
    </row>
    <row r="65742" spans="18:18" x14ac:dyDescent="0.25">
      <c r="R65742" s="15">
        <v>1</v>
      </c>
    </row>
    <row r="65743" spans="18:18" x14ac:dyDescent="0.25">
      <c r="R65743" s="15">
        <v>1</v>
      </c>
    </row>
    <row r="65744" spans="18:18" x14ac:dyDescent="0.25">
      <c r="R65744" s="15">
        <v>1</v>
      </c>
    </row>
    <row r="65745" spans="18:18" x14ac:dyDescent="0.25">
      <c r="R65745" s="15">
        <v>1</v>
      </c>
    </row>
    <row r="65746" spans="18:18" x14ac:dyDescent="0.25">
      <c r="R65746" s="15">
        <v>1</v>
      </c>
    </row>
    <row r="65747" spans="18:18" x14ac:dyDescent="0.25">
      <c r="R65747" s="15">
        <v>1</v>
      </c>
    </row>
    <row r="65748" spans="18:18" x14ac:dyDescent="0.25">
      <c r="R65748" s="15">
        <v>1</v>
      </c>
    </row>
    <row r="65749" spans="18:18" x14ac:dyDescent="0.25">
      <c r="R65749" s="15">
        <v>1</v>
      </c>
    </row>
    <row r="65750" spans="18:18" x14ac:dyDescent="0.25">
      <c r="R65750" s="15">
        <v>1</v>
      </c>
    </row>
    <row r="65751" spans="18:18" x14ac:dyDescent="0.25">
      <c r="R65751" s="15">
        <v>1</v>
      </c>
    </row>
    <row r="65752" spans="18:18" x14ac:dyDescent="0.25">
      <c r="R65752" s="15">
        <v>1</v>
      </c>
    </row>
    <row r="65753" spans="18:18" x14ac:dyDescent="0.25">
      <c r="R65753" s="15">
        <v>1</v>
      </c>
    </row>
    <row r="65754" spans="18:18" x14ac:dyDescent="0.25">
      <c r="R65754" s="15">
        <v>1</v>
      </c>
    </row>
    <row r="65755" spans="18:18" x14ac:dyDescent="0.25">
      <c r="R65755" s="15">
        <v>1</v>
      </c>
    </row>
    <row r="65756" spans="18:18" x14ac:dyDescent="0.25">
      <c r="R65756" s="15">
        <v>1</v>
      </c>
    </row>
    <row r="65757" spans="18:18" x14ac:dyDescent="0.25">
      <c r="R65757" s="15">
        <v>1</v>
      </c>
    </row>
    <row r="65758" spans="18:18" x14ac:dyDescent="0.25">
      <c r="R65758" s="15">
        <v>1</v>
      </c>
    </row>
    <row r="65759" spans="18:18" x14ac:dyDescent="0.25">
      <c r="R65759" s="15">
        <v>1</v>
      </c>
    </row>
    <row r="65760" spans="18:18" x14ac:dyDescent="0.25">
      <c r="R65760" s="15">
        <v>1</v>
      </c>
    </row>
    <row r="65761" spans="18:18" x14ac:dyDescent="0.25">
      <c r="R65761" s="15">
        <v>1</v>
      </c>
    </row>
    <row r="65762" spans="18:18" x14ac:dyDescent="0.25">
      <c r="R65762" s="15">
        <v>1</v>
      </c>
    </row>
    <row r="65763" spans="18:18" x14ac:dyDescent="0.25">
      <c r="R65763" s="15">
        <v>1</v>
      </c>
    </row>
    <row r="65764" spans="18:18" x14ac:dyDescent="0.25">
      <c r="R65764" s="15">
        <v>1</v>
      </c>
    </row>
    <row r="65765" spans="18:18" x14ac:dyDescent="0.25">
      <c r="R65765" s="15">
        <v>1</v>
      </c>
    </row>
    <row r="65766" spans="18:18" x14ac:dyDescent="0.25">
      <c r="R65766" s="15">
        <v>1</v>
      </c>
    </row>
    <row r="65767" spans="18:18" x14ac:dyDescent="0.25">
      <c r="R65767" s="15">
        <v>1</v>
      </c>
    </row>
    <row r="65768" spans="18:18" x14ac:dyDescent="0.25">
      <c r="R65768" s="15">
        <v>1</v>
      </c>
    </row>
    <row r="65769" spans="18:18" x14ac:dyDescent="0.25">
      <c r="R65769" s="15">
        <v>3</v>
      </c>
    </row>
    <row r="65770" spans="18:18" x14ac:dyDescent="0.25">
      <c r="R65770" s="15">
        <v>3</v>
      </c>
    </row>
    <row r="65771" spans="18:18" x14ac:dyDescent="0.25">
      <c r="R65771" s="15">
        <v>3</v>
      </c>
    </row>
    <row r="65772" spans="18:18" x14ac:dyDescent="0.25">
      <c r="R65772" s="15">
        <v>3</v>
      </c>
    </row>
    <row r="65773" spans="18:18" x14ac:dyDescent="0.25">
      <c r="R65773" s="15">
        <v>3</v>
      </c>
    </row>
    <row r="65774" spans="18:18" x14ac:dyDescent="0.25">
      <c r="R65774" s="15">
        <v>3</v>
      </c>
    </row>
    <row r="65775" spans="18:18" x14ac:dyDescent="0.25">
      <c r="R65775" s="15">
        <v>3</v>
      </c>
    </row>
    <row r="65776" spans="18:18" x14ac:dyDescent="0.25">
      <c r="R65776" s="15">
        <v>3</v>
      </c>
    </row>
    <row r="65777" spans="18:18" x14ac:dyDescent="0.25">
      <c r="R65777" s="15">
        <v>3</v>
      </c>
    </row>
    <row r="65778" spans="18:18" x14ac:dyDescent="0.25">
      <c r="R65778" s="15">
        <v>3</v>
      </c>
    </row>
    <row r="65779" spans="18:18" x14ac:dyDescent="0.25">
      <c r="R65779" s="15">
        <v>3</v>
      </c>
    </row>
    <row r="65780" spans="18:18" x14ac:dyDescent="0.25">
      <c r="R65780" s="15">
        <v>3</v>
      </c>
    </row>
    <row r="65781" spans="18:18" x14ac:dyDescent="0.25">
      <c r="R65781" s="15">
        <v>3</v>
      </c>
    </row>
    <row r="65782" spans="18:18" x14ac:dyDescent="0.25">
      <c r="R65782" s="15">
        <v>3</v>
      </c>
    </row>
    <row r="65783" spans="18:18" x14ac:dyDescent="0.25">
      <c r="R65783" s="15">
        <v>3</v>
      </c>
    </row>
    <row r="65784" spans="18:18" x14ac:dyDescent="0.25">
      <c r="R65784" s="15">
        <v>3</v>
      </c>
    </row>
    <row r="65785" spans="18:18" x14ac:dyDescent="0.25">
      <c r="R65785" s="15">
        <v>3</v>
      </c>
    </row>
    <row r="65786" spans="18:18" x14ac:dyDescent="0.25">
      <c r="R65786" s="15">
        <v>3</v>
      </c>
    </row>
    <row r="65787" spans="18:18" x14ac:dyDescent="0.25">
      <c r="R65787" s="15">
        <v>3</v>
      </c>
    </row>
    <row r="65788" spans="18:18" x14ac:dyDescent="0.25">
      <c r="R65788" s="15">
        <v>3</v>
      </c>
    </row>
    <row r="65789" spans="18:18" x14ac:dyDescent="0.25">
      <c r="R65789" s="15">
        <v>3</v>
      </c>
    </row>
    <row r="65790" spans="18:18" x14ac:dyDescent="0.25">
      <c r="R65790" s="15">
        <v>3</v>
      </c>
    </row>
    <row r="65791" spans="18:18" x14ac:dyDescent="0.25">
      <c r="R65791" s="15">
        <v>3</v>
      </c>
    </row>
    <row r="65792" spans="18:18" x14ac:dyDescent="0.25">
      <c r="R65792" s="15">
        <v>3</v>
      </c>
    </row>
    <row r="65793" spans="18:18" x14ac:dyDescent="0.25">
      <c r="R65793" s="15">
        <v>3</v>
      </c>
    </row>
    <row r="65794" spans="18:18" x14ac:dyDescent="0.25">
      <c r="R65794" s="15">
        <v>3</v>
      </c>
    </row>
    <row r="65795" spans="18:18" x14ac:dyDescent="0.25">
      <c r="R65795" s="15">
        <v>3</v>
      </c>
    </row>
    <row r="65796" spans="18:18" x14ac:dyDescent="0.25">
      <c r="R65796" s="15">
        <v>3</v>
      </c>
    </row>
    <row r="65797" spans="18:18" x14ac:dyDescent="0.25">
      <c r="R65797" s="15">
        <v>3</v>
      </c>
    </row>
    <row r="65798" spans="18:18" x14ac:dyDescent="0.25">
      <c r="R65798" s="15">
        <v>3</v>
      </c>
    </row>
    <row r="65799" spans="18:18" x14ac:dyDescent="0.25">
      <c r="R65799" s="15">
        <v>3</v>
      </c>
    </row>
    <row r="65800" spans="18:18" x14ac:dyDescent="0.25">
      <c r="R65800" s="15">
        <v>3</v>
      </c>
    </row>
    <row r="65801" spans="18:18" x14ac:dyDescent="0.25">
      <c r="R65801" s="15">
        <v>3</v>
      </c>
    </row>
    <row r="65802" spans="18:18" x14ac:dyDescent="0.25">
      <c r="R65802" s="15">
        <v>3</v>
      </c>
    </row>
    <row r="65803" spans="18:18" x14ac:dyDescent="0.25">
      <c r="R65803" s="15">
        <v>3</v>
      </c>
    </row>
    <row r="65804" spans="18:18" x14ac:dyDescent="0.25">
      <c r="R65804" s="15">
        <v>3</v>
      </c>
    </row>
    <row r="65805" spans="18:18" x14ac:dyDescent="0.25">
      <c r="R65805" s="15">
        <v>3</v>
      </c>
    </row>
    <row r="65806" spans="18:18" x14ac:dyDescent="0.25">
      <c r="R65806" s="15">
        <v>3</v>
      </c>
    </row>
    <row r="65807" spans="18:18" x14ac:dyDescent="0.25">
      <c r="R65807" s="15">
        <v>3</v>
      </c>
    </row>
    <row r="65808" spans="18:18" x14ac:dyDescent="0.25">
      <c r="R65808" s="15">
        <v>3</v>
      </c>
    </row>
    <row r="65809" spans="18:18" x14ac:dyDescent="0.25">
      <c r="R65809" s="15">
        <v>3</v>
      </c>
    </row>
    <row r="65810" spans="18:18" x14ac:dyDescent="0.25">
      <c r="R65810" s="15">
        <v>3</v>
      </c>
    </row>
    <row r="65811" spans="18:18" x14ac:dyDescent="0.25">
      <c r="R65811" s="15">
        <v>3</v>
      </c>
    </row>
    <row r="65812" spans="18:18" x14ac:dyDescent="0.25">
      <c r="R65812" s="15">
        <v>3</v>
      </c>
    </row>
    <row r="65813" spans="18:18" x14ac:dyDescent="0.25">
      <c r="R65813" s="15">
        <v>3</v>
      </c>
    </row>
    <row r="65814" spans="18:18" x14ac:dyDescent="0.25">
      <c r="R65814" s="15">
        <v>3</v>
      </c>
    </row>
    <row r="65815" spans="18:18" x14ac:dyDescent="0.25">
      <c r="R65815" s="15">
        <v>3</v>
      </c>
    </row>
    <row r="65816" spans="18:18" x14ac:dyDescent="0.25">
      <c r="R65816" s="15">
        <v>3</v>
      </c>
    </row>
    <row r="65817" spans="18:18" x14ac:dyDescent="0.25">
      <c r="R65817" s="15">
        <v>3</v>
      </c>
    </row>
    <row r="65818" spans="18:18" x14ac:dyDescent="0.25">
      <c r="R65818" s="15">
        <v>3</v>
      </c>
    </row>
    <row r="65819" spans="18:18" x14ac:dyDescent="0.25">
      <c r="R65819" s="15">
        <v>3</v>
      </c>
    </row>
    <row r="65820" spans="18:18" x14ac:dyDescent="0.25">
      <c r="R65820" s="15">
        <v>3</v>
      </c>
    </row>
    <row r="65821" spans="18:18" x14ac:dyDescent="0.25">
      <c r="R65821" s="15">
        <v>3</v>
      </c>
    </row>
    <row r="65822" spans="18:18" x14ac:dyDescent="0.25">
      <c r="R65822" s="15">
        <v>3</v>
      </c>
    </row>
    <row r="65823" spans="18:18" x14ac:dyDescent="0.25">
      <c r="R65823" s="15">
        <v>3</v>
      </c>
    </row>
    <row r="65824" spans="18:18" x14ac:dyDescent="0.25">
      <c r="R65824" s="15">
        <v>3</v>
      </c>
    </row>
    <row r="65825" spans="18:18" x14ac:dyDescent="0.25">
      <c r="R65825" s="15">
        <v>3</v>
      </c>
    </row>
    <row r="65826" spans="18:18" x14ac:dyDescent="0.25">
      <c r="R65826" s="15">
        <v>3</v>
      </c>
    </row>
    <row r="65827" spans="18:18" x14ac:dyDescent="0.25">
      <c r="R65827" s="15">
        <v>3</v>
      </c>
    </row>
    <row r="65828" spans="18:18" x14ac:dyDescent="0.25">
      <c r="R65828" s="15">
        <v>3</v>
      </c>
    </row>
    <row r="65829" spans="18:18" x14ac:dyDescent="0.25">
      <c r="R65829" s="15">
        <v>3</v>
      </c>
    </row>
    <row r="65830" spans="18:18" x14ac:dyDescent="0.25">
      <c r="R65830" s="15">
        <v>3</v>
      </c>
    </row>
    <row r="65831" spans="18:18" x14ac:dyDescent="0.25">
      <c r="R65831" s="15">
        <v>3</v>
      </c>
    </row>
    <row r="65832" spans="18:18" x14ac:dyDescent="0.25">
      <c r="R65832" s="15">
        <v>3</v>
      </c>
    </row>
    <row r="65833" spans="18:18" x14ac:dyDescent="0.25">
      <c r="R65833" s="15">
        <v>3</v>
      </c>
    </row>
    <row r="65834" spans="18:18" x14ac:dyDescent="0.25">
      <c r="R65834" s="15">
        <v>3</v>
      </c>
    </row>
    <row r="65835" spans="18:18" x14ac:dyDescent="0.25">
      <c r="R65835" s="15">
        <v>3</v>
      </c>
    </row>
    <row r="65836" spans="18:18" x14ac:dyDescent="0.25">
      <c r="R65836" s="15">
        <v>3</v>
      </c>
    </row>
    <row r="65837" spans="18:18" x14ac:dyDescent="0.25">
      <c r="R65837" s="15">
        <v>3</v>
      </c>
    </row>
    <row r="65838" spans="18:18" x14ac:dyDescent="0.25">
      <c r="R65838" s="15">
        <v>3</v>
      </c>
    </row>
    <row r="65839" spans="18:18" x14ac:dyDescent="0.25">
      <c r="R65839" s="15">
        <v>3</v>
      </c>
    </row>
    <row r="65840" spans="18:18" x14ac:dyDescent="0.25">
      <c r="R65840" s="15">
        <v>3</v>
      </c>
    </row>
    <row r="65841" spans="18:18" x14ac:dyDescent="0.25">
      <c r="R65841" s="15">
        <v>3</v>
      </c>
    </row>
    <row r="65842" spans="18:18" x14ac:dyDescent="0.25">
      <c r="R65842" s="15">
        <v>3</v>
      </c>
    </row>
    <row r="65843" spans="18:18" x14ac:dyDescent="0.25">
      <c r="R65843" s="15">
        <v>3</v>
      </c>
    </row>
    <row r="65844" spans="18:18" x14ac:dyDescent="0.25">
      <c r="R65844" s="15">
        <v>3</v>
      </c>
    </row>
    <row r="65845" spans="18:18" x14ac:dyDescent="0.25">
      <c r="R65845" s="15">
        <v>3</v>
      </c>
    </row>
    <row r="65846" spans="18:18" x14ac:dyDescent="0.25">
      <c r="R65846" s="15">
        <v>3</v>
      </c>
    </row>
    <row r="65847" spans="18:18" x14ac:dyDescent="0.25">
      <c r="R65847" s="15">
        <v>3</v>
      </c>
    </row>
    <row r="65848" spans="18:18" x14ac:dyDescent="0.25">
      <c r="R65848" s="15">
        <v>3</v>
      </c>
    </row>
    <row r="65849" spans="18:18" x14ac:dyDescent="0.25">
      <c r="R65849" s="15">
        <v>3</v>
      </c>
    </row>
    <row r="65850" spans="18:18" x14ac:dyDescent="0.25">
      <c r="R65850" s="15">
        <v>3</v>
      </c>
    </row>
    <row r="65851" spans="18:18" x14ac:dyDescent="0.25">
      <c r="R65851" s="15">
        <v>3</v>
      </c>
    </row>
    <row r="65852" spans="18:18" x14ac:dyDescent="0.25">
      <c r="R65852" s="15">
        <v>3</v>
      </c>
    </row>
    <row r="65853" spans="18:18" x14ac:dyDescent="0.25">
      <c r="R65853" s="15">
        <v>3</v>
      </c>
    </row>
    <row r="65854" spans="18:18" x14ac:dyDescent="0.25">
      <c r="R65854" s="15">
        <v>3</v>
      </c>
    </row>
    <row r="65855" spans="18:18" x14ac:dyDescent="0.25">
      <c r="R65855" s="15">
        <v>3</v>
      </c>
    </row>
    <row r="65856" spans="18:18" x14ac:dyDescent="0.25">
      <c r="R65856" s="15">
        <v>3</v>
      </c>
    </row>
    <row r="65857" spans="18:18" x14ac:dyDescent="0.25">
      <c r="R65857" s="15">
        <v>3</v>
      </c>
    </row>
    <row r="65858" spans="18:18" x14ac:dyDescent="0.25">
      <c r="R65858" s="15">
        <v>3</v>
      </c>
    </row>
    <row r="65859" spans="18:18" x14ac:dyDescent="0.25">
      <c r="R65859" s="15">
        <v>3</v>
      </c>
    </row>
    <row r="65860" spans="18:18" x14ac:dyDescent="0.25">
      <c r="R65860" s="15">
        <v>3</v>
      </c>
    </row>
    <row r="65861" spans="18:18" x14ac:dyDescent="0.25">
      <c r="R65861" s="15">
        <v>3</v>
      </c>
    </row>
    <row r="65862" spans="18:18" x14ac:dyDescent="0.25">
      <c r="R65862" s="15">
        <v>3</v>
      </c>
    </row>
    <row r="65863" spans="18:18" x14ac:dyDescent="0.25">
      <c r="R65863" s="15">
        <v>3</v>
      </c>
    </row>
    <row r="65864" spans="18:18" x14ac:dyDescent="0.25">
      <c r="R65864" s="15">
        <v>3</v>
      </c>
    </row>
    <row r="65865" spans="18:18" x14ac:dyDescent="0.25">
      <c r="R65865" s="15">
        <v>3</v>
      </c>
    </row>
    <row r="65866" spans="18:18" x14ac:dyDescent="0.25">
      <c r="R65866" s="15">
        <v>3</v>
      </c>
    </row>
    <row r="65867" spans="18:18" x14ac:dyDescent="0.25">
      <c r="R65867" s="15">
        <v>3</v>
      </c>
    </row>
    <row r="65868" spans="18:18" x14ac:dyDescent="0.25">
      <c r="R65868" s="15">
        <v>3</v>
      </c>
    </row>
    <row r="65869" spans="18:18" x14ac:dyDescent="0.25">
      <c r="R65869" s="15">
        <v>3</v>
      </c>
    </row>
    <row r="65870" spans="18:18" x14ac:dyDescent="0.25">
      <c r="R65870" s="15">
        <v>3</v>
      </c>
    </row>
    <row r="65871" spans="18:18" x14ac:dyDescent="0.25">
      <c r="R65871" s="15">
        <v>3</v>
      </c>
    </row>
    <row r="65872" spans="18:18" x14ac:dyDescent="0.25">
      <c r="R65872" s="15">
        <v>3</v>
      </c>
    </row>
    <row r="65873" spans="18:18" x14ac:dyDescent="0.25">
      <c r="R65873" s="15">
        <v>3</v>
      </c>
    </row>
    <row r="65874" spans="18:18" x14ac:dyDescent="0.25">
      <c r="R65874" s="15">
        <v>3</v>
      </c>
    </row>
    <row r="65875" spans="18:18" x14ac:dyDescent="0.25">
      <c r="R65875" s="15">
        <v>3</v>
      </c>
    </row>
    <row r="65876" spans="18:18" x14ac:dyDescent="0.25">
      <c r="R65876" s="15">
        <v>3</v>
      </c>
    </row>
    <row r="65877" spans="18:18" x14ac:dyDescent="0.25">
      <c r="R65877" s="15">
        <v>3</v>
      </c>
    </row>
    <row r="65878" spans="18:18" x14ac:dyDescent="0.25">
      <c r="R65878" s="15">
        <v>3</v>
      </c>
    </row>
    <row r="65879" spans="18:18" x14ac:dyDescent="0.25">
      <c r="R65879" s="15">
        <v>3</v>
      </c>
    </row>
    <row r="65880" spans="18:18" x14ac:dyDescent="0.25">
      <c r="R65880" s="15">
        <v>3</v>
      </c>
    </row>
    <row r="65881" spans="18:18" x14ac:dyDescent="0.25">
      <c r="R65881" s="15">
        <v>3</v>
      </c>
    </row>
    <row r="65882" spans="18:18" x14ac:dyDescent="0.25">
      <c r="R65882" s="15">
        <v>3</v>
      </c>
    </row>
    <row r="65883" spans="18:18" x14ac:dyDescent="0.25">
      <c r="R65883" s="15">
        <v>3</v>
      </c>
    </row>
    <row r="65884" spans="18:18" x14ac:dyDescent="0.25">
      <c r="R65884" s="15">
        <v>3</v>
      </c>
    </row>
    <row r="65885" spans="18:18" x14ac:dyDescent="0.25">
      <c r="R65885" s="15">
        <v>4</v>
      </c>
    </row>
    <row r="65886" spans="18:18" x14ac:dyDescent="0.25">
      <c r="R65886" s="15">
        <v>4</v>
      </c>
    </row>
    <row r="65887" spans="18:18" x14ac:dyDescent="0.25">
      <c r="R65887" s="15">
        <v>4</v>
      </c>
    </row>
    <row r="65888" spans="18:18" x14ac:dyDescent="0.25">
      <c r="R65888" s="15">
        <v>4</v>
      </c>
    </row>
    <row r="65889" spans="18:18" x14ac:dyDescent="0.25">
      <c r="R65889" s="15">
        <v>4</v>
      </c>
    </row>
    <row r="65890" spans="18:18" x14ac:dyDescent="0.25">
      <c r="R65890" s="15">
        <v>4</v>
      </c>
    </row>
    <row r="65891" spans="18:18" x14ac:dyDescent="0.25">
      <c r="R65891" s="15">
        <v>4</v>
      </c>
    </row>
    <row r="65892" spans="18:18" x14ac:dyDescent="0.25">
      <c r="R65892" s="15">
        <v>4</v>
      </c>
    </row>
    <row r="65893" spans="18:18" x14ac:dyDescent="0.25">
      <c r="R65893" s="15">
        <v>4</v>
      </c>
    </row>
    <row r="65894" spans="18:18" x14ac:dyDescent="0.25">
      <c r="R65894" s="15">
        <v>4</v>
      </c>
    </row>
    <row r="65895" spans="18:18" x14ac:dyDescent="0.25">
      <c r="R65895" s="15">
        <v>4</v>
      </c>
    </row>
    <row r="65896" spans="18:18" x14ac:dyDescent="0.25">
      <c r="R65896" s="15">
        <v>4</v>
      </c>
    </row>
    <row r="65897" spans="18:18" x14ac:dyDescent="0.25">
      <c r="R65897" s="15">
        <v>4</v>
      </c>
    </row>
    <row r="65898" spans="18:18" x14ac:dyDescent="0.25">
      <c r="R65898" s="15">
        <v>4</v>
      </c>
    </row>
    <row r="65899" spans="18:18" x14ac:dyDescent="0.25">
      <c r="R65899" s="15">
        <v>4</v>
      </c>
    </row>
    <row r="65900" spans="18:18" x14ac:dyDescent="0.25">
      <c r="R65900" s="15">
        <v>4</v>
      </c>
    </row>
    <row r="65901" spans="18:18" x14ac:dyDescent="0.25">
      <c r="R65901" s="15">
        <v>4</v>
      </c>
    </row>
    <row r="65902" spans="18:18" x14ac:dyDescent="0.25">
      <c r="R65902" s="15">
        <v>4</v>
      </c>
    </row>
    <row r="65903" spans="18:18" x14ac:dyDescent="0.25">
      <c r="R65903" s="15">
        <v>4</v>
      </c>
    </row>
    <row r="65904" spans="18:18" x14ac:dyDescent="0.25">
      <c r="R65904" s="15">
        <v>4</v>
      </c>
    </row>
    <row r="65905" spans="18:18" x14ac:dyDescent="0.25">
      <c r="R65905" s="15">
        <v>4</v>
      </c>
    </row>
    <row r="65906" spans="18:18" x14ac:dyDescent="0.25">
      <c r="R65906" s="15">
        <v>4</v>
      </c>
    </row>
    <row r="65907" spans="18:18" x14ac:dyDescent="0.25">
      <c r="R65907" s="15">
        <v>4</v>
      </c>
    </row>
    <row r="65908" spans="18:18" x14ac:dyDescent="0.25">
      <c r="R65908" s="15">
        <v>4</v>
      </c>
    </row>
    <row r="65909" spans="18:18" x14ac:dyDescent="0.25">
      <c r="R65909" s="15">
        <v>4</v>
      </c>
    </row>
    <row r="65910" spans="18:18" x14ac:dyDescent="0.25">
      <c r="R65910" s="15">
        <v>4</v>
      </c>
    </row>
    <row r="65911" spans="18:18" x14ac:dyDescent="0.25">
      <c r="R65911" s="15">
        <v>4</v>
      </c>
    </row>
    <row r="65912" spans="18:18" x14ac:dyDescent="0.25">
      <c r="R65912" s="15">
        <v>4</v>
      </c>
    </row>
    <row r="65913" spans="18:18" x14ac:dyDescent="0.25">
      <c r="R65913" s="15">
        <v>4</v>
      </c>
    </row>
    <row r="65914" spans="18:18" x14ac:dyDescent="0.25">
      <c r="R65914" s="15">
        <v>4</v>
      </c>
    </row>
    <row r="65915" spans="18:18" x14ac:dyDescent="0.25">
      <c r="R65915" s="15">
        <v>4</v>
      </c>
    </row>
    <row r="65916" spans="18:18" x14ac:dyDescent="0.25">
      <c r="R65916" s="15">
        <v>4</v>
      </c>
    </row>
    <row r="65917" spans="18:18" x14ac:dyDescent="0.25">
      <c r="R65917" s="15">
        <v>4</v>
      </c>
    </row>
    <row r="65918" spans="18:18" x14ac:dyDescent="0.25">
      <c r="R65918" s="15">
        <v>4</v>
      </c>
    </row>
    <row r="65919" spans="18:18" x14ac:dyDescent="0.25">
      <c r="R65919" s="15">
        <v>4</v>
      </c>
    </row>
    <row r="65920" spans="18:18" x14ac:dyDescent="0.25">
      <c r="R65920" s="15">
        <v>4</v>
      </c>
    </row>
    <row r="65921" spans="18:18" x14ac:dyDescent="0.25">
      <c r="R65921" s="15">
        <v>4</v>
      </c>
    </row>
    <row r="65922" spans="18:18" x14ac:dyDescent="0.25">
      <c r="R65922" s="15">
        <v>4</v>
      </c>
    </row>
    <row r="65923" spans="18:18" x14ac:dyDescent="0.25">
      <c r="R65923" s="15">
        <v>4</v>
      </c>
    </row>
    <row r="65924" spans="18:18" x14ac:dyDescent="0.25">
      <c r="R65924" s="15">
        <v>4</v>
      </c>
    </row>
    <row r="65925" spans="18:18" x14ac:dyDescent="0.25">
      <c r="R65925" s="15">
        <v>4</v>
      </c>
    </row>
    <row r="65926" spans="18:18" x14ac:dyDescent="0.25">
      <c r="R65926" s="15">
        <v>4</v>
      </c>
    </row>
    <row r="65927" spans="18:18" x14ac:dyDescent="0.25">
      <c r="R65927" s="15">
        <v>4</v>
      </c>
    </row>
    <row r="65928" spans="18:18" x14ac:dyDescent="0.25">
      <c r="R65928" s="15">
        <v>4</v>
      </c>
    </row>
    <row r="65929" spans="18:18" x14ac:dyDescent="0.25">
      <c r="R65929" s="15">
        <v>4</v>
      </c>
    </row>
    <row r="65930" spans="18:18" x14ac:dyDescent="0.25">
      <c r="R65930" s="15">
        <v>4</v>
      </c>
    </row>
    <row r="65931" spans="18:18" x14ac:dyDescent="0.25">
      <c r="R65931" s="15">
        <v>4</v>
      </c>
    </row>
    <row r="65932" spans="18:18" x14ac:dyDescent="0.25">
      <c r="R65932" s="15">
        <v>4</v>
      </c>
    </row>
    <row r="65933" spans="18:18" x14ac:dyDescent="0.25">
      <c r="R65933" s="15">
        <v>4</v>
      </c>
    </row>
    <row r="65934" spans="18:18" x14ac:dyDescent="0.25">
      <c r="R65934" s="15">
        <v>4</v>
      </c>
    </row>
    <row r="65935" spans="18:18" x14ac:dyDescent="0.25">
      <c r="R65935" s="15">
        <v>4</v>
      </c>
    </row>
    <row r="65936" spans="18:18" x14ac:dyDescent="0.25">
      <c r="R65936" s="15">
        <v>4</v>
      </c>
    </row>
    <row r="65937" spans="18:18" x14ac:dyDescent="0.25">
      <c r="R65937" s="15">
        <v>4</v>
      </c>
    </row>
    <row r="65938" spans="18:18" x14ac:dyDescent="0.25">
      <c r="R65938" s="15">
        <v>4</v>
      </c>
    </row>
    <row r="65939" spans="18:18" x14ac:dyDescent="0.25">
      <c r="R65939" s="15">
        <v>4</v>
      </c>
    </row>
    <row r="65940" spans="18:18" x14ac:dyDescent="0.25">
      <c r="R65940" s="15">
        <v>4</v>
      </c>
    </row>
    <row r="65941" spans="18:18" x14ac:dyDescent="0.25">
      <c r="R65941" s="15">
        <v>4</v>
      </c>
    </row>
    <row r="65942" spans="18:18" x14ac:dyDescent="0.25">
      <c r="R65942" s="15">
        <v>4</v>
      </c>
    </row>
    <row r="65943" spans="18:18" x14ac:dyDescent="0.25">
      <c r="R65943" s="15">
        <v>4</v>
      </c>
    </row>
    <row r="65944" spans="18:18" x14ac:dyDescent="0.25">
      <c r="R65944" s="15">
        <v>4</v>
      </c>
    </row>
    <row r="65945" spans="18:18" x14ac:dyDescent="0.25">
      <c r="R65945" s="15">
        <v>4</v>
      </c>
    </row>
    <row r="65946" spans="18:18" x14ac:dyDescent="0.25">
      <c r="R65946" s="15">
        <v>4</v>
      </c>
    </row>
    <row r="65947" spans="18:18" x14ac:dyDescent="0.25">
      <c r="R65947" s="15">
        <v>4</v>
      </c>
    </row>
    <row r="65948" spans="18:18" x14ac:dyDescent="0.25">
      <c r="R65948" s="15">
        <v>4</v>
      </c>
    </row>
    <row r="65949" spans="18:18" x14ac:dyDescent="0.25">
      <c r="R65949" s="15">
        <v>4</v>
      </c>
    </row>
    <row r="65950" spans="18:18" x14ac:dyDescent="0.25">
      <c r="R65950" s="15">
        <v>4</v>
      </c>
    </row>
    <row r="65951" spans="18:18" x14ac:dyDescent="0.25">
      <c r="R65951" s="15">
        <v>4</v>
      </c>
    </row>
    <row r="65952" spans="18:18" x14ac:dyDescent="0.25">
      <c r="R65952" s="15">
        <v>4</v>
      </c>
    </row>
    <row r="65953" spans="18:18" x14ac:dyDescent="0.25">
      <c r="R65953" s="15">
        <v>4</v>
      </c>
    </row>
    <row r="65954" spans="18:18" x14ac:dyDescent="0.25">
      <c r="R65954" s="15">
        <v>4</v>
      </c>
    </row>
    <row r="65955" spans="18:18" x14ac:dyDescent="0.25">
      <c r="R65955" s="15">
        <v>4</v>
      </c>
    </row>
    <row r="65956" spans="18:18" x14ac:dyDescent="0.25">
      <c r="R65956" s="15">
        <v>4</v>
      </c>
    </row>
    <row r="65957" spans="18:18" x14ac:dyDescent="0.25">
      <c r="R65957" s="15">
        <v>4</v>
      </c>
    </row>
    <row r="65958" spans="18:18" x14ac:dyDescent="0.25">
      <c r="R65958" s="15">
        <v>4</v>
      </c>
    </row>
    <row r="65959" spans="18:18" x14ac:dyDescent="0.25">
      <c r="R65959" s="15">
        <v>4</v>
      </c>
    </row>
    <row r="65960" spans="18:18" x14ac:dyDescent="0.25">
      <c r="R65960" s="15">
        <v>4</v>
      </c>
    </row>
    <row r="65961" spans="18:18" x14ac:dyDescent="0.25">
      <c r="R65961" s="15">
        <v>4</v>
      </c>
    </row>
    <row r="65962" spans="18:18" x14ac:dyDescent="0.25">
      <c r="R65962" s="15">
        <v>4</v>
      </c>
    </row>
    <row r="65963" spans="18:18" x14ac:dyDescent="0.25">
      <c r="R65963" s="15">
        <v>4</v>
      </c>
    </row>
    <row r="65964" spans="18:18" x14ac:dyDescent="0.25">
      <c r="R65964" s="15">
        <v>4</v>
      </c>
    </row>
    <row r="65965" spans="18:18" x14ac:dyDescent="0.25">
      <c r="R65965" s="15">
        <v>4</v>
      </c>
    </row>
    <row r="65966" spans="18:18" x14ac:dyDescent="0.25">
      <c r="R65966" s="15">
        <v>4</v>
      </c>
    </row>
    <row r="65967" spans="18:18" x14ac:dyDescent="0.25">
      <c r="R65967" s="15">
        <v>4</v>
      </c>
    </row>
    <row r="65968" spans="18:18" x14ac:dyDescent="0.25">
      <c r="R65968" s="15">
        <v>4</v>
      </c>
    </row>
    <row r="65969" spans="18:18" x14ac:dyDescent="0.25">
      <c r="R65969" s="15">
        <v>4</v>
      </c>
    </row>
    <row r="65970" spans="18:18" x14ac:dyDescent="0.25">
      <c r="R65970" s="15">
        <v>4</v>
      </c>
    </row>
    <row r="65971" spans="18:18" x14ac:dyDescent="0.25">
      <c r="R65971" s="15">
        <v>4</v>
      </c>
    </row>
    <row r="65972" spans="18:18" x14ac:dyDescent="0.25">
      <c r="R65972" s="15">
        <v>4</v>
      </c>
    </row>
    <row r="65973" spans="18:18" x14ac:dyDescent="0.25">
      <c r="R65973" s="15">
        <v>4</v>
      </c>
    </row>
    <row r="65974" spans="18:18" x14ac:dyDescent="0.25">
      <c r="R65974" s="15">
        <v>4</v>
      </c>
    </row>
    <row r="65975" spans="18:18" x14ac:dyDescent="0.25">
      <c r="R65975" s="15">
        <v>4</v>
      </c>
    </row>
    <row r="65976" spans="18:18" x14ac:dyDescent="0.25">
      <c r="R65976" s="15">
        <v>4</v>
      </c>
    </row>
    <row r="65977" spans="18:18" x14ac:dyDescent="0.25">
      <c r="R65977" s="15">
        <v>4</v>
      </c>
    </row>
    <row r="65978" spans="18:18" x14ac:dyDescent="0.25">
      <c r="R65978" s="15">
        <v>4</v>
      </c>
    </row>
    <row r="65979" spans="18:18" x14ac:dyDescent="0.25">
      <c r="R65979" s="15">
        <v>4</v>
      </c>
    </row>
    <row r="65980" spans="18:18" x14ac:dyDescent="0.25">
      <c r="R65980" s="15">
        <v>4</v>
      </c>
    </row>
    <row r="65981" spans="18:18" x14ac:dyDescent="0.25">
      <c r="R65981" s="15">
        <v>4</v>
      </c>
    </row>
    <row r="65982" spans="18:18" x14ac:dyDescent="0.25">
      <c r="R65982" s="15">
        <v>4</v>
      </c>
    </row>
    <row r="65983" spans="18:18" x14ac:dyDescent="0.25">
      <c r="R65983" s="15">
        <v>3</v>
      </c>
    </row>
    <row r="65984" spans="18:18" x14ac:dyDescent="0.25">
      <c r="R65984" s="15">
        <v>3</v>
      </c>
    </row>
    <row r="65985" spans="18:18" x14ac:dyDescent="0.25">
      <c r="R65985" s="15">
        <v>3</v>
      </c>
    </row>
    <row r="65986" spans="18:18" x14ac:dyDescent="0.25">
      <c r="R65986" s="15">
        <v>3</v>
      </c>
    </row>
    <row r="65987" spans="18:18" x14ac:dyDescent="0.25">
      <c r="R65987" s="15">
        <v>3</v>
      </c>
    </row>
    <row r="65988" spans="18:18" x14ac:dyDescent="0.25">
      <c r="R65988" s="15">
        <v>3</v>
      </c>
    </row>
    <row r="65989" spans="18:18" x14ac:dyDescent="0.25">
      <c r="R65989" s="15">
        <v>3</v>
      </c>
    </row>
    <row r="65990" spans="18:18" x14ac:dyDescent="0.25">
      <c r="R65990" s="15">
        <v>3</v>
      </c>
    </row>
    <row r="65991" spans="18:18" x14ac:dyDescent="0.25">
      <c r="R65991" s="15">
        <v>3</v>
      </c>
    </row>
    <row r="65992" spans="18:18" x14ac:dyDescent="0.25">
      <c r="R65992" s="15">
        <v>3</v>
      </c>
    </row>
    <row r="65993" spans="18:18" x14ac:dyDescent="0.25">
      <c r="R65993" s="15">
        <v>3</v>
      </c>
    </row>
    <row r="65994" spans="18:18" x14ac:dyDescent="0.25">
      <c r="R65994" s="15">
        <v>3</v>
      </c>
    </row>
    <row r="65995" spans="18:18" x14ac:dyDescent="0.25">
      <c r="R65995" s="15">
        <v>3</v>
      </c>
    </row>
    <row r="65996" spans="18:18" x14ac:dyDescent="0.25">
      <c r="R65996" s="15">
        <v>3</v>
      </c>
    </row>
    <row r="65997" spans="18:18" x14ac:dyDescent="0.25">
      <c r="R65997" s="15">
        <v>3</v>
      </c>
    </row>
    <row r="65998" spans="18:18" x14ac:dyDescent="0.25">
      <c r="R65998" s="15">
        <v>3</v>
      </c>
    </row>
    <row r="65999" spans="18:18" x14ac:dyDescent="0.25">
      <c r="R65999" s="15">
        <v>3</v>
      </c>
    </row>
    <row r="66000" spans="18:18" x14ac:dyDescent="0.25">
      <c r="R66000" s="15">
        <v>3</v>
      </c>
    </row>
    <row r="66001" spans="18:18" x14ac:dyDescent="0.25">
      <c r="R66001" s="15">
        <v>3</v>
      </c>
    </row>
    <row r="66002" spans="18:18" x14ac:dyDescent="0.25">
      <c r="R66002" s="15">
        <v>3</v>
      </c>
    </row>
    <row r="66003" spans="18:18" x14ac:dyDescent="0.25">
      <c r="R66003" s="15">
        <v>3</v>
      </c>
    </row>
    <row r="66004" spans="18:18" x14ac:dyDescent="0.25">
      <c r="R66004" s="15">
        <v>3</v>
      </c>
    </row>
    <row r="66005" spans="18:18" x14ac:dyDescent="0.25">
      <c r="R66005" s="15">
        <v>3</v>
      </c>
    </row>
    <row r="66006" spans="18:18" x14ac:dyDescent="0.25">
      <c r="R66006" s="15">
        <v>3</v>
      </c>
    </row>
    <row r="66007" spans="18:18" x14ac:dyDescent="0.25">
      <c r="R66007" s="15">
        <v>3</v>
      </c>
    </row>
    <row r="66008" spans="18:18" x14ac:dyDescent="0.25">
      <c r="R66008" s="15">
        <v>3</v>
      </c>
    </row>
    <row r="66009" spans="18:18" x14ac:dyDescent="0.25">
      <c r="R66009" s="15">
        <v>3</v>
      </c>
    </row>
    <row r="66010" spans="18:18" x14ac:dyDescent="0.25">
      <c r="R66010" s="15">
        <v>3</v>
      </c>
    </row>
    <row r="66011" spans="18:18" x14ac:dyDescent="0.25">
      <c r="R66011" s="15">
        <v>3</v>
      </c>
    </row>
    <row r="66012" spans="18:18" x14ac:dyDescent="0.25">
      <c r="R66012" s="15">
        <v>3</v>
      </c>
    </row>
    <row r="66013" spans="18:18" x14ac:dyDescent="0.25">
      <c r="R66013" s="15">
        <v>3</v>
      </c>
    </row>
    <row r="66014" spans="18:18" x14ac:dyDescent="0.25">
      <c r="R66014" s="15">
        <v>3</v>
      </c>
    </row>
    <row r="66015" spans="18:18" x14ac:dyDescent="0.25">
      <c r="R66015" s="15">
        <v>3</v>
      </c>
    </row>
    <row r="66016" spans="18:18" x14ac:dyDescent="0.25">
      <c r="R66016" s="15">
        <v>3</v>
      </c>
    </row>
    <row r="66017" spans="18:18" x14ac:dyDescent="0.25">
      <c r="R66017" s="15">
        <v>3</v>
      </c>
    </row>
    <row r="66018" spans="18:18" x14ac:dyDescent="0.25">
      <c r="R66018" s="15">
        <v>3</v>
      </c>
    </row>
    <row r="66019" spans="18:18" x14ac:dyDescent="0.25">
      <c r="R66019" s="15">
        <v>3</v>
      </c>
    </row>
    <row r="66020" spans="18:18" x14ac:dyDescent="0.25">
      <c r="R66020" s="15">
        <v>3</v>
      </c>
    </row>
    <row r="66021" spans="18:18" x14ac:dyDescent="0.25">
      <c r="R66021" s="15">
        <v>3</v>
      </c>
    </row>
    <row r="66022" spans="18:18" x14ac:dyDescent="0.25">
      <c r="R66022" s="15">
        <v>3</v>
      </c>
    </row>
    <row r="66023" spans="18:18" x14ac:dyDescent="0.25">
      <c r="R66023" s="15">
        <v>3</v>
      </c>
    </row>
    <row r="66024" spans="18:18" x14ac:dyDescent="0.25">
      <c r="R66024" s="15">
        <v>3</v>
      </c>
    </row>
    <row r="66025" spans="18:18" x14ac:dyDescent="0.25">
      <c r="R66025" s="15">
        <v>3</v>
      </c>
    </row>
    <row r="66026" spans="18:18" x14ac:dyDescent="0.25">
      <c r="R66026" s="15">
        <v>3</v>
      </c>
    </row>
    <row r="66027" spans="18:18" x14ac:dyDescent="0.25">
      <c r="R66027" s="15">
        <v>3</v>
      </c>
    </row>
    <row r="66028" spans="18:18" x14ac:dyDescent="0.25">
      <c r="R66028" s="15">
        <v>3</v>
      </c>
    </row>
    <row r="66029" spans="18:18" x14ac:dyDescent="0.25">
      <c r="R66029" s="15">
        <v>3</v>
      </c>
    </row>
    <row r="66030" spans="18:18" x14ac:dyDescent="0.25">
      <c r="R66030" s="15">
        <v>3</v>
      </c>
    </row>
    <row r="66031" spans="18:18" x14ac:dyDescent="0.25">
      <c r="R66031" s="15">
        <v>3</v>
      </c>
    </row>
    <row r="66032" spans="18:18" x14ac:dyDescent="0.25">
      <c r="R66032" s="15">
        <v>3</v>
      </c>
    </row>
    <row r="66033" spans="18:18" x14ac:dyDescent="0.25">
      <c r="R66033" s="15">
        <v>3</v>
      </c>
    </row>
    <row r="66034" spans="18:18" x14ac:dyDescent="0.25">
      <c r="R66034" s="15">
        <v>3</v>
      </c>
    </row>
    <row r="66035" spans="18:18" x14ac:dyDescent="0.25">
      <c r="R66035" s="15">
        <v>3</v>
      </c>
    </row>
    <row r="66036" spans="18:18" x14ac:dyDescent="0.25">
      <c r="R66036" s="15">
        <v>3</v>
      </c>
    </row>
    <row r="66037" spans="18:18" x14ac:dyDescent="0.25">
      <c r="R66037" s="15">
        <v>3</v>
      </c>
    </row>
    <row r="66038" spans="18:18" x14ac:dyDescent="0.25">
      <c r="R66038" s="15">
        <v>3</v>
      </c>
    </row>
    <row r="66039" spans="18:18" x14ac:dyDescent="0.25">
      <c r="R66039" s="15">
        <v>3</v>
      </c>
    </row>
    <row r="66040" spans="18:18" x14ac:dyDescent="0.25">
      <c r="R66040" s="15">
        <v>3</v>
      </c>
    </row>
    <row r="66041" spans="18:18" x14ac:dyDescent="0.25">
      <c r="R66041" s="15">
        <v>3</v>
      </c>
    </row>
    <row r="66042" spans="18:18" x14ac:dyDescent="0.25">
      <c r="R66042" s="15">
        <v>3</v>
      </c>
    </row>
    <row r="66043" spans="18:18" x14ac:dyDescent="0.25">
      <c r="R66043" s="15">
        <v>3</v>
      </c>
    </row>
    <row r="66044" spans="18:18" x14ac:dyDescent="0.25">
      <c r="R66044" s="15">
        <v>3</v>
      </c>
    </row>
    <row r="66045" spans="18:18" x14ac:dyDescent="0.25">
      <c r="R66045" s="15">
        <v>3</v>
      </c>
    </row>
    <row r="66046" spans="18:18" x14ac:dyDescent="0.25">
      <c r="R66046" s="15">
        <v>3</v>
      </c>
    </row>
    <row r="66047" spans="18:18" x14ac:dyDescent="0.25">
      <c r="R66047" s="15">
        <v>3</v>
      </c>
    </row>
    <row r="66048" spans="18:18" x14ac:dyDescent="0.25">
      <c r="R66048" s="15">
        <v>3</v>
      </c>
    </row>
    <row r="66049" spans="18:18" x14ac:dyDescent="0.25">
      <c r="R66049" s="15">
        <v>4</v>
      </c>
    </row>
    <row r="66050" spans="18:18" x14ac:dyDescent="0.25">
      <c r="R66050" s="15">
        <v>4</v>
      </c>
    </row>
    <row r="66051" spans="18:18" x14ac:dyDescent="0.25">
      <c r="R66051" s="15">
        <v>4</v>
      </c>
    </row>
    <row r="66052" spans="18:18" x14ac:dyDescent="0.25">
      <c r="R66052" s="15">
        <v>4</v>
      </c>
    </row>
    <row r="66053" spans="18:18" x14ac:dyDescent="0.25">
      <c r="R66053" s="15">
        <v>4</v>
      </c>
    </row>
    <row r="66054" spans="18:18" x14ac:dyDescent="0.25">
      <c r="R66054" s="15">
        <v>4</v>
      </c>
    </row>
    <row r="66055" spans="18:18" x14ac:dyDescent="0.25">
      <c r="R66055" s="15">
        <v>4</v>
      </c>
    </row>
    <row r="66056" spans="18:18" x14ac:dyDescent="0.25">
      <c r="R66056" s="15">
        <v>4</v>
      </c>
    </row>
    <row r="66057" spans="18:18" x14ac:dyDescent="0.25">
      <c r="R66057" s="15">
        <v>4</v>
      </c>
    </row>
    <row r="66058" spans="18:18" x14ac:dyDescent="0.25">
      <c r="R66058" s="15">
        <v>4</v>
      </c>
    </row>
    <row r="66059" spans="18:18" x14ac:dyDescent="0.25">
      <c r="R66059" s="15">
        <v>4</v>
      </c>
    </row>
    <row r="66060" spans="18:18" x14ac:dyDescent="0.25">
      <c r="R66060" s="15">
        <v>4</v>
      </c>
    </row>
    <row r="66061" spans="18:18" x14ac:dyDescent="0.25">
      <c r="R66061" s="15">
        <v>4</v>
      </c>
    </row>
    <row r="66062" spans="18:18" x14ac:dyDescent="0.25">
      <c r="R66062" s="15">
        <v>4</v>
      </c>
    </row>
    <row r="66063" spans="18:18" x14ac:dyDescent="0.25">
      <c r="R66063" s="15">
        <v>4</v>
      </c>
    </row>
    <row r="66064" spans="18:18" x14ac:dyDescent="0.25">
      <c r="R66064" s="15">
        <v>4</v>
      </c>
    </row>
    <row r="66065" spans="18:18" x14ac:dyDescent="0.25">
      <c r="R66065" s="15">
        <v>4</v>
      </c>
    </row>
    <row r="66066" spans="18:18" x14ac:dyDescent="0.25">
      <c r="R66066" s="15">
        <v>4</v>
      </c>
    </row>
    <row r="66067" spans="18:18" x14ac:dyDescent="0.25">
      <c r="R66067" s="15">
        <v>4</v>
      </c>
    </row>
    <row r="66068" spans="18:18" x14ac:dyDescent="0.25">
      <c r="R66068" s="15">
        <v>4</v>
      </c>
    </row>
    <row r="66069" spans="18:18" x14ac:dyDescent="0.25">
      <c r="R66069" s="15">
        <v>4</v>
      </c>
    </row>
    <row r="66070" spans="18:18" x14ac:dyDescent="0.25">
      <c r="R66070" s="15">
        <v>4</v>
      </c>
    </row>
    <row r="66071" spans="18:18" x14ac:dyDescent="0.25">
      <c r="R66071" s="15">
        <v>4</v>
      </c>
    </row>
    <row r="66072" spans="18:18" x14ac:dyDescent="0.25">
      <c r="R66072" s="15">
        <v>4</v>
      </c>
    </row>
    <row r="66073" spans="18:18" x14ac:dyDescent="0.25">
      <c r="R66073" s="15">
        <v>4</v>
      </c>
    </row>
    <row r="66074" spans="18:18" x14ac:dyDescent="0.25">
      <c r="R66074" s="15">
        <v>4</v>
      </c>
    </row>
    <row r="66075" spans="18:18" x14ac:dyDescent="0.25">
      <c r="R66075" s="15">
        <v>4</v>
      </c>
    </row>
    <row r="66076" spans="18:18" x14ac:dyDescent="0.25">
      <c r="R66076" s="15">
        <v>4</v>
      </c>
    </row>
    <row r="66077" spans="18:18" x14ac:dyDescent="0.25">
      <c r="R66077" s="15">
        <v>4</v>
      </c>
    </row>
    <row r="66078" spans="18:18" x14ac:dyDescent="0.25">
      <c r="R66078" s="15">
        <v>4</v>
      </c>
    </row>
    <row r="66079" spans="18:18" x14ac:dyDescent="0.25">
      <c r="R66079" s="15">
        <v>4</v>
      </c>
    </row>
    <row r="66080" spans="18:18" x14ac:dyDescent="0.25">
      <c r="R66080" s="15">
        <v>4</v>
      </c>
    </row>
    <row r="66081" spans="18:18" x14ac:dyDescent="0.25">
      <c r="R66081" s="15">
        <v>4</v>
      </c>
    </row>
    <row r="66082" spans="18:18" x14ac:dyDescent="0.25">
      <c r="R66082" s="15">
        <v>4</v>
      </c>
    </row>
    <row r="66083" spans="18:18" x14ac:dyDescent="0.25">
      <c r="R66083" s="15">
        <v>4</v>
      </c>
    </row>
    <row r="66084" spans="18:18" x14ac:dyDescent="0.25">
      <c r="R66084" s="15">
        <v>4</v>
      </c>
    </row>
    <row r="66085" spans="18:18" x14ac:dyDescent="0.25">
      <c r="R66085" s="15">
        <v>4</v>
      </c>
    </row>
    <row r="66086" spans="18:18" x14ac:dyDescent="0.25">
      <c r="R66086" s="15">
        <v>4</v>
      </c>
    </row>
    <row r="66087" spans="18:18" x14ac:dyDescent="0.25">
      <c r="R66087" s="15">
        <v>4</v>
      </c>
    </row>
    <row r="66088" spans="18:18" x14ac:dyDescent="0.25">
      <c r="R66088" s="15">
        <v>4</v>
      </c>
    </row>
    <row r="66089" spans="18:18" x14ac:dyDescent="0.25">
      <c r="R66089" s="15">
        <v>4</v>
      </c>
    </row>
    <row r="66090" spans="18:18" x14ac:dyDescent="0.25">
      <c r="R66090" s="15">
        <v>4</v>
      </c>
    </row>
    <row r="66091" spans="18:18" x14ac:dyDescent="0.25">
      <c r="R66091" s="15">
        <v>4</v>
      </c>
    </row>
    <row r="66092" spans="18:18" x14ac:dyDescent="0.25">
      <c r="R66092" s="15">
        <v>4</v>
      </c>
    </row>
    <row r="66093" spans="18:18" x14ac:dyDescent="0.25">
      <c r="R66093" s="15">
        <v>4</v>
      </c>
    </row>
    <row r="66094" spans="18:18" x14ac:dyDescent="0.25">
      <c r="R66094" s="15">
        <v>4</v>
      </c>
    </row>
    <row r="66095" spans="18:18" x14ac:dyDescent="0.25">
      <c r="R66095" s="15">
        <v>4</v>
      </c>
    </row>
    <row r="66096" spans="18:18" x14ac:dyDescent="0.25">
      <c r="R66096" s="15">
        <v>4</v>
      </c>
    </row>
    <row r="66097" spans="18:18" x14ac:dyDescent="0.25">
      <c r="R66097" s="15">
        <v>4</v>
      </c>
    </row>
    <row r="66098" spans="18:18" x14ac:dyDescent="0.25">
      <c r="R66098" s="15">
        <v>4</v>
      </c>
    </row>
    <row r="66099" spans="18:18" x14ac:dyDescent="0.25">
      <c r="R66099" s="15">
        <v>4</v>
      </c>
    </row>
    <row r="66100" spans="18:18" x14ac:dyDescent="0.25">
      <c r="R66100" s="15">
        <v>4</v>
      </c>
    </row>
    <row r="66101" spans="18:18" x14ac:dyDescent="0.25">
      <c r="R66101" s="15">
        <v>2</v>
      </c>
    </row>
    <row r="66102" spans="18:18" x14ac:dyDescent="0.25">
      <c r="R66102" s="15">
        <v>2</v>
      </c>
    </row>
    <row r="66103" spans="18:18" x14ac:dyDescent="0.25">
      <c r="R66103" s="15">
        <v>2</v>
      </c>
    </row>
    <row r="66104" spans="18:18" x14ac:dyDescent="0.25">
      <c r="R66104" s="15">
        <v>2</v>
      </c>
    </row>
    <row r="66105" spans="18:18" x14ac:dyDescent="0.25">
      <c r="R66105" s="15">
        <v>2</v>
      </c>
    </row>
    <row r="66106" spans="18:18" x14ac:dyDescent="0.25">
      <c r="R66106" s="15">
        <v>2</v>
      </c>
    </row>
    <row r="66107" spans="18:18" x14ac:dyDescent="0.25">
      <c r="R66107" s="15">
        <v>2</v>
      </c>
    </row>
    <row r="66108" spans="18:18" x14ac:dyDescent="0.25">
      <c r="R66108" s="15">
        <v>2</v>
      </c>
    </row>
    <row r="66109" spans="18:18" x14ac:dyDescent="0.25">
      <c r="R66109" s="15">
        <v>2</v>
      </c>
    </row>
    <row r="66110" spans="18:18" x14ac:dyDescent="0.25">
      <c r="R66110" s="15">
        <v>2</v>
      </c>
    </row>
    <row r="66111" spans="18:18" x14ac:dyDescent="0.25">
      <c r="R66111" s="15">
        <v>2</v>
      </c>
    </row>
    <row r="66112" spans="18:18" x14ac:dyDescent="0.25">
      <c r="R66112" s="15">
        <v>2</v>
      </c>
    </row>
    <row r="66113" spans="18:18" x14ac:dyDescent="0.25">
      <c r="R66113" s="15">
        <v>2</v>
      </c>
    </row>
    <row r="66114" spans="18:18" x14ac:dyDescent="0.25">
      <c r="R66114" s="15">
        <v>1</v>
      </c>
    </row>
    <row r="66115" spans="18:18" x14ac:dyDescent="0.25">
      <c r="R66115" s="15">
        <v>1</v>
      </c>
    </row>
    <row r="66116" spans="18:18" x14ac:dyDescent="0.25">
      <c r="R66116" s="15">
        <v>1</v>
      </c>
    </row>
    <row r="66117" spans="18:18" x14ac:dyDescent="0.25">
      <c r="R66117" s="15">
        <v>1</v>
      </c>
    </row>
    <row r="66118" spans="18:18" x14ac:dyDescent="0.25">
      <c r="R66118" s="15">
        <v>1</v>
      </c>
    </row>
    <row r="66119" spans="18:18" x14ac:dyDescent="0.25">
      <c r="R66119" s="15">
        <v>1</v>
      </c>
    </row>
    <row r="66120" spans="18:18" x14ac:dyDescent="0.25">
      <c r="R66120" s="15">
        <v>1</v>
      </c>
    </row>
    <row r="66121" spans="18:18" x14ac:dyDescent="0.25">
      <c r="R66121" s="15">
        <v>1</v>
      </c>
    </row>
    <row r="66122" spans="18:18" x14ac:dyDescent="0.25">
      <c r="R66122" s="15">
        <v>1</v>
      </c>
    </row>
    <row r="66123" spans="18:18" x14ac:dyDescent="0.25">
      <c r="R66123" s="15">
        <v>1</v>
      </c>
    </row>
    <row r="66124" spans="18:18" x14ac:dyDescent="0.25">
      <c r="R66124" s="15">
        <v>1</v>
      </c>
    </row>
    <row r="66125" spans="18:18" x14ac:dyDescent="0.25">
      <c r="R66125" s="15">
        <v>1</v>
      </c>
    </row>
    <row r="66126" spans="18:18" x14ac:dyDescent="0.25">
      <c r="R66126" s="15">
        <v>1</v>
      </c>
    </row>
    <row r="66127" spans="18:18" x14ac:dyDescent="0.25">
      <c r="R66127" s="15">
        <v>1</v>
      </c>
    </row>
    <row r="66128" spans="18:18" x14ac:dyDescent="0.25">
      <c r="R66128" s="15">
        <v>1</v>
      </c>
    </row>
    <row r="66129" spans="18:18" x14ac:dyDescent="0.25">
      <c r="R66129" s="15">
        <v>1</v>
      </c>
    </row>
    <row r="66130" spans="18:18" x14ac:dyDescent="0.25">
      <c r="R66130" s="15">
        <v>1</v>
      </c>
    </row>
    <row r="66131" spans="18:18" x14ac:dyDescent="0.25">
      <c r="R66131" s="15">
        <v>1</v>
      </c>
    </row>
    <row r="66132" spans="18:18" x14ac:dyDescent="0.25">
      <c r="R66132" s="15">
        <v>1</v>
      </c>
    </row>
    <row r="66133" spans="18:18" x14ac:dyDescent="0.25">
      <c r="R66133" s="15">
        <v>1</v>
      </c>
    </row>
    <row r="66134" spans="18:18" x14ac:dyDescent="0.25">
      <c r="R66134" s="15">
        <v>1</v>
      </c>
    </row>
    <row r="66135" spans="18:18" x14ac:dyDescent="0.25">
      <c r="R66135" s="15">
        <v>1</v>
      </c>
    </row>
    <row r="66136" spans="18:18" x14ac:dyDescent="0.25">
      <c r="R66136" s="15">
        <v>1</v>
      </c>
    </row>
    <row r="66137" spans="18:18" x14ac:dyDescent="0.25">
      <c r="R66137" s="15">
        <v>1</v>
      </c>
    </row>
    <row r="66138" spans="18:18" x14ac:dyDescent="0.25">
      <c r="R66138" s="15">
        <v>1</v>
      </c>
    </row>
    <row r="66139" spans="18:18" x14ac:dyDescent="0.25">
      <c r="R66139" s="15">
        <v>1</v>
      </c>
    </row>
    <row r="66140" spans="18:18" x14ac:dyDescent="0.25">
      <c r="R66140" s="15">
        <v>1</v>
      </c>
    </row>
    <row r="66141" spans="18:18" x14ac:dyDescent="0.25">
      <c r="R66141" s="15">
        <v>1</v>
      </c>
    </row>
    <row r="66142" spans="18:18" x14ac:dyDescent="0.25">
      <c r="R66142" s="15">
        <v>1</v>
      </c>
    </row>
    <row r="66143" spans="18:18" x14ac:dyDescent="0.25">
      <c r="R66143" s="15">
        <v>1</v>
      </c>
    </row>
    <row r="66144" spans="18:18" x14ac:dyDescent="0.25">
      <c r="R66144" s="15">
        <v>1</v>
      </c>
    </row>
    <row r="66145" spans="18:18" x14ac:dyDescent="0.25">
      <c r="R66145" s="15">
        <v>1</v>
      </c>
    </row>
    <row r="66146" spans="18:18" x14ac:dyDescent="0.25">
      <c r="R66146" s="15">
        <v>1</v>
      </c>
    </row>
    <row r="66147" spans="18:18" x14ac:dyDescent="0.25">
      <c r="R66147" s="15">
        <v>1</v>
      </c>
    </row>
    <row r="66148" spans="18:18" x14ac:dyDescent="0.25">
      <c r="R66148" s="15">
        <v>1</v>
      </c>
    </row>
    <row r="66149" spans="18:18" x14ac:dyDescent="0.25">
      <c r="R66149" s="15">
        <v>1</v>
      </c>
    </row>
    <row r="66150" spans="18:18" x14ac:dyDescent="0.25">
      <c r="R66150" s="15">
        <v>1</v>
      </c>
    </row>
    <row r="66151" spans="18:18" x14ac:dyDescent="0.25">
      <c r="R66151" s="15">
        <v>1</v>
      </c>
    </row>
    <row r="66152" spans="18:18" x14ac:dyDescent="0.25">
      <c r="R66152" s="15">
        <v>1</v>
      </c>
    </row>
    <row r="66153" spans="18:18" x14ac:dyDescent="0.25">
      <c r="R66153" s="15">
        <v>1</v>
      </c>
    </row>
    <row r="66154" spans="18:18" x14ac:dyDescent="0.25">
      <c r="R66154" s="15">
        <v>1</v>
      </c>
    </row>
    <row r="66155" spans="18:18" x14ac:dyDescent="0.25">
      <c r="R66155" s="15">
        <v>1</v>
      </c>
    </row>
    <row r="66156" spans="18:18" x14ac:dyDescent="0.25">
      <c r="R66156" s="15">
        <v>1</v>
      </c>
    </row>
    <row r="66157" spans="18:18" x14ac:dyDescent="0.25">
      <c r="R66157" s="15">
        <v>1</v>
      </c>
    </row>
    <row r="66158" spans="18:18" x14ac:dyDescent="0.25">
      <c r="R66158" s="15">
        <v>1</v>
      </c>
    </row>
    <row r="66159" spans="18:18" x14ac:dyDescent="0.25">
      <c r="R66159" s="15">
        <v>1</v>
      </c>
    </row>
    <row r="66160" spans="18:18" x14ac:dyDescent="0.25">
      <c r="R66160" s="15">
        <v>1</v>
      </c>
    </row>
    <row r="66161" spans="18:18" x14ac:dyDescent="0.25">
      <c r="R66161" s="15">
        <v>1</v>
      </c>
    </row>
    <row r="66162" spans="18:18" x14ac:dyDescent="0.25">
      <c r="R66162" s="15">
        <v>1</v>
      </c>
    </row>
    <row r="66163" spans="18:18" x14ac:dyDescent="0.25">
      <c r="R66163" s="15">
        <v>1</v>
      </c>
    </row>
    <row r="66164" spans="18:18" x14ac:dyDescent="0.25">
      <c r="R66164" s="15">
        <v>1</v>
      </c>
    </row>
    <row r="66165" spans="18:18" x14ac:dyDescent="0.25">
      <c r="R66165" s="15">
        <v>1</v>
      </c>
    </row>
    <row r="66166" spans="18:18" x14ac:dyDescent="0.25">
      <c r="R66166" s="15">
        <v>1</v>
      </c>
    </row>
    <row r="66167" spans="18:18" x14ac:dyDescent="0.25">
      <c r="R66167" s="15">
        <v>1</v>
      </c>
    </row>
    <row r="66168" spans="18:18" x14ac:dyDescent="0.25">
      <c r="R66168" s="15">
        <v>1</v>
      </c>
    </row>
    <row r="66169" spans="18:18" x14ac:dyDescent="0.25">
      <c r="R66169" s="15">
        <v>1</v>
      </c>
    </row>
    <row r="66170" spans="18:18" x14ac:dyDescent="0.25">
      <c r="R66170" s="15">
        <v>1</v>
      </c>
    </row>
    <row r="66171" spans="18:18" x14ac:dyDescent="0.25">
      <c r="R66171" s="15">
        <v>1</v>
      </c>
    </row>
    <row r="66172" spans="18:18" x14ac:dyDescent="0.25">
      <c r="R66172" s="15">
        <v>1</v>
      </c>
    </row>
    <row r="66173" spans="18:18" x14ac:dyDescent="0.25">
      <c r="R66173" s="15">
        <v>1</v>
      </c>
    </row>
    <row r="66174" spans="18:18" x14ac:dyDescent="0.25">
      <c r="R66174" s="15">
        <v>1</v>
      </c>
    </row>
    <row r="66175" spans="18:18" x14ac:dyDescent="0.25">
      <c r="R66175" s="15">
        <v>1</v>
      </c>
    </row>
    <row r="66176" spans="18:18" x14ac:dyDescent="0.25">
      <c r="R66176" s="15">
        <v>1</v>
      </c>
    </row>
    <row r="66177" spans="18:18" x14ac:dyDescent="0.25">
      <c r="R66177" s="15">
        <v>1</v>
      </c>
    </row>
    <row r="66178" spans="18:18" x14ac:dyDescent="0.25">
      <c r="R66178" s="15">
        <v>1</v>
      </c>
    </row>
    <row r="66179" spans="18:18" x14ac:dyDescent="0.25">
      <c r="R66179" s="15">
        <v>1</v>
      </c>
    </row>
    <row r="66180" spans="18:18" x14ac:dyDescent="0.25">
      <c r="R66180" s="15">
        <v>1</v>
      </c>
    </row>
    <row r="66181" spans="18:18" x14ac:dyDescent="0.25">
      <c r="R66181" s="15">
        <v>1</v>
      </c>
    </row>
    <row r="66182" spans="18:18" x14ac:dyDescent="0.25">
      <c r="R66182" s="15">
        <v>1</v>
      </c>
    </row>
    <row r="66183" spans="18:18" x14ac:dyDescent="0.25">
      <c r="R66183" s="15">
        <v>1</v>
      </c>
    </row>
    <row r="66184" spans="18:18" x14ac:dyDescent="0.25">
      <c r="R66184" s="15">
        <v>1</v>
      </c>
    </row>
    <row r="66185" spans="18:18" x14ac:dyDescent="0.25">
      <c r="R66185" s="15">
        <v>1</v>
      </c>
    </row>
    <row r="66186" spans="18:18" x14ac:dyDescent="0.25">
      <c r="R66186" s="15">
        <v>1</v>
      </c>
    </row>
    <row r="66187" spans="18:18" x14ac:dyDescent="0.25">
      <c r="R66187" s="15">
        <v>1</v>
      </c>
    </row>
    <row r="66188" spans="18:18" x14ac:dyDescent="0.25">
      <c r="R66188" s="15">
        <v>1</v>
      </c>
    </row>
    <row r="66189" spans="18:18" x14ac:dyDescent="0.25">
      <c r="R66189" s="15">
        <v>1</v>
      </c>
    </row>
    <row r="66190" spans="18:18" x14ac:dyDescent="0.25">
      <c r="R66190" s="15">
        <v>1</v>
      </c>
    </row>
    <row r="66191" spans="18:18" x14ac:dyDescent="0.25">
      <c r="R66191" s="15">
        <v>1</v>
      </c>
    </row>
    <row r="66192" spans="18:18" x14ac:dyDescent="0.25">
      <c r="R66192" s="15">
        <v>1</v>
      </c>
    </row>
    <row r="66193" spans="18:18" x14ac:dyDescent="0.25">
      <c r="R66193" s="15">
        <v>1</v>
      </c>
    </row>
    <row r="66194" spans="18:18" x14ac:dyDescent="0.25">
      <c r="R66194" s="15">
        <v>1</v>
      </c>
    </row>
    <row r="66195" spans="18:18" x14ac:dyDescent="0.25">
      <c r="R66195" s="15">
        <v>1</v>
      </c>
    </row>
    <row r="66196" spans="18:18" x14ac:dyDescent="0.25">
      <c r="R66196" s="15">
        <v>1</v>
      </c>
    </row>
    <row r="66197" spans="18:18" x14ac:dyDescent="0.25">
      <c r="R66197" s="15">
        <v>1</v>
      </c>
    </row>
    <row r="66198" spans="18:18" x14ac:dyDescent="0.25">
      <c r="R66198" s="15">
        <v>1</v>
      </c>
    </row>
    <row r="66199" spans="18:18" x14ac:dyDescent="0.25">
      <c r="R66199" s="15">
        <v>1</v>
      </c>
    </row>
    <row r="66200" spans="18:18" x14ac:dyDescent="0.25">
      <c r="R66200" s="15">
        <v>1</v>
      </c>
    </row>
    <row r="66201" spans="18:18" x14ac:dyDescent="0.25">
      <c r="R66201" s="15">
        <v>1</v>
      </c>
    </row>
    <row r="66202" spans="18:18" x14ac:dyDescent="0.25">
      <c r="R66202" s="15">
        <v>1</v>
      </c>
    </row>
    <row r="66203" spans="18:18" x14ac:dyDescent="0.25">
      <c r="R66203" s="15">
        <v>1</v>
      </c>
    </row>
    <row r="66204" spans="18:18" x14ac:dyDescent="0.25">
      <c r="R66204" s="15">
        <v>1</v>
      </c>
    </row>
    <row r="66205" spans="18:18" x14ac:dyDescent="0.25">
      <c r="R66205" s="15">
        <v>1</v>
      </c>
    </row>
    <row r="66206" spans="18:18" x14ac:dyDescent="0.25">
      <c r="R66206" s="15">
        <v>1</v>
      </c>
    </row>
    <row r="66207" spans="18:18" x14ac:dyDescent="0.25">
      <c r="R66207" s="15">
        <v>1</v>
      </c>
    </row>
    <row r="66208" spans="18:18" x14ac:dyDescent="0.25">
      <c r="R66208" s="15">
        <v>1</v>
      </c>
    </row>
    <row r="66209" spans="18:18" x14ac:dyDescent="0.25">
      <c r="R66209" s="15">
        <v>1</v>
      </c>
    </row>
    <row r="66210" spans="18:18" x14ac:dyDescent="0.25">
      <c r="R66210" s="15">
        <v>1</v>
      </c>
    </row>
    <row r="66211" spans="18:18" x14ac:dyDescent="0.25">
      <c r="R66211" s="15">
        <v>1</v>
      </c>
    </row>
    <row r="66212" spans="18:18" x14ac:dyDescent="0.25">
      <c r="R66212" s="15">
        <v>1</v>
      </c>
    </row>
    <row r="66213" spans="18:18" x14ac:dyDescent="0.25">
      <c r="R66213" s="15">
        <v>1</v>
      </c>
    </row>
    <row r="66214" spans="18:18" x14ac:dyDescent="0.25">
      <c r="R66214" s="15">
        <v>1</v>
      </c>
    </row>
    <row r="66215" spans="18:18" x14ac:dyDescent="0.25">
      <c r="R66215" s="15">
        <v>1</v>
      </c>
    </row>
    <row r="66216" spans="18:18" x14ac:dyDescent="0.25">
      <c r="R66216" s="15">
        <v>1</v>
      </c>
    </row>
    <row r="66217" spans="18:18" x14ac:dyDescent="0.25">
      <c r="R66217" s="15">
        <v>1</v>
      </c>
    </row>
    <row r="66218" spans="18:18" x14ac:dyDescent="0.25">
      <c r="R66218" s="15">
        <v>1</v>
      </c>
    </row>
    <row r="66219" spans="18:18" x14ac:dyDescent="0.25">
      <c r="R66219" s="15">
        <v>1</v>
      </c>
    </row>
    <row r="66220" spans="18:18" x14ac:dyDescent="0.25">
      <c r="R66220" s="15">
        <v>1</v>
      </c>
    </row>
    <row r="66221" spans="18:18" x14ac:dyDescent="0.25">
      <c r="R66221" s="15">
        <v>1</v>
      </c>
    </row>
    <row r="66222" spans="18:18" x14ac:dyDescent="0.25">
      <c r="R66222" s="15">
        <v>1</v>
      </c>
    </row>
    <row r="66223" spans="18:18" x14ac:dyDescent="0.25">
      <c r="R66223" s="15">
        <v>1</v>
      </c>
    </row>
    <row r="66224" spans="18:18" x14ac:dyDescent="0.25">
      <c r="R66224" s="15">
        <v>1</v>
      </c>
    </row>
    <row r="66225" spans="18:18" x14ac:dyDescent="0.25">
      <c r="R66225" s="15">
        <v>1</v>
      </c>
    </row>
    <row r="66226" spans="18:18" x14ac:dyDescent="0.25">
      <c r="R66226" s="15">
        <v>1</v>
      </c>
    </row>
    <row r="66227" spans="18:18" x14ac:dyDescent="0.25">
      <c r="R66227" s="15">
        <v>1</v>
      </c>
    </row>
    <row r="66228" spans="18:18" x14ac:dyDescent="0.25">
      <c r="R66228" s="15">
        <v>1</v>
      </c>
    </row>
    <row r="66229" spans="18:18" x14ac:dyDescent="0.25">
      <c r="R66229" s="15">
        <v>1</v>
      </c>
    </row>
    <row r="66230" spans="18:18" x14ac:dyDescent="0.25">
      <c r="R66230" s="15">
        <v>1</v>
      </c>
    </row>
    <row r="66231" spans="18:18" x14ac:dyDescent="0.25">
      <c r="R66231" s="15">
        <v>1</v>
      </c>
    </row>
    <row r="66232" spans="18:18" x14ac:dyDescent="0.25">
      <c r="R66232" s="15">
        <v>1</v>
      </c>
    </row>
    <row r="66233" spans="18:18" x14ac:dyDescent="0.25">
      <c r="R66233" s="15">
        <v>1</v>
      </c>
    </row>
    <row r="66234" spans="18:18" x14ac:dyDescent="0.25">
      <c r="R66234" s="15">
        <v>1</v>
      </c>
    </row>
    <row r="66235" spans="18:18" x14ac:dyDescent="0.25">
      <c r="R66235" s="15">
        <v>1</v>
      </c>
    </row>
    <row r="66236" spans="18:18" x14ac:dyDescent="0.25">
      <c r="R66236" s="15">
        <v>1</v>
      </c>
    </row>
    <row r="66237" spans="18:18" x14ac:dyDescent="0.25">
      <c r="R66237" s="15">
        <v>1</v>
      </c>
    </row>
    <row r="66238" spans="18:18" x14ac:dyDescent="0.25">
      <c r="R66238" s="15">
        <v>1</v>
      </c>
    </row>
    <row r="66239" spans="18:18" x14ac:dyDescent="0.25">
      <c r="R66239" s="15">
        <v>1</v>
      </c>
    </row>
    <row r="66240" spans="18:18" x14ac:dyDescent="0.25">
      <c r="R66240" s="15">
        <v>1</v>
      </c>
    </row>
    <row r="66241" spans="18:18" x14ac:dyDescent="0.25">
      <c r="R66241" s="15">
        <v>1</v>
      </c>
    </row>
    <row r="66242" spans="18:18" x14ac:dyDescent="0.25">
      <c r="R66242" s="15">
        <v>1</v>
      </c>
    </row>
    <row r="66243" spans="18:18" x14ac:dyDescent="0.25">
      <c r="R66243" s="15">
        <v>1</v>
      </c>
    </row>
    <row r="66244" spans="18:18" x14ac:dyDescent="0.25">
      <c r="R66244" s="15">
        <v>1</v>
      </c>
    </row>
    <row r="66245" spans="18:18" x14ac:dyDescent="0.25">
      <c r="R66245" s="15">
        <v>1</v>
      </c>
    </row>
    <row r="66246" spans="18:18" x14ac:dyDescent="0.25">
      <c r="R66246" s="15">
        <v>1</v>
      </c>
    </row>
    <row r="66247" spans="18:18" x14ac:dyDescent="0.25">
      <c r="R66247" s="15">
        <v>1</v>
      </c>
    </row>
    <row r="66248" spans="18:18" x14ac:dyDescent="0.25">
      <c r="R66248" s="15">
        <v>1</v>
      </c>
    </row>
    <row r="66249" spans="18:18" x14ac:dyDescent="0.25">
      <c r="R66249" s="15">
        <v>1</v>
      </c>
    </row>
    <row r="66250" spans="18:18" x14ac:dyDescent="0.25">
      <c r="R66250" s="15">
        <v>1</v>
      </c>
    </row>
    <row r="66251" spans="18:18" x14ac:dyDescent="0.25">
      <c r="R66251" s="15">
        <v>1</v>
      </c>
    </row>
    <row r="66252" spans="18:18" x14ac:dyDescent="0.25">
      <c r="R66252" s="15">
        <v>1</v>
      </c>
    </row>
    <row r="66253" spans="18:18" x14ac:dyDescent="0.25">
      <c r="R66253" s="15">
        <v>1</v>
      </c>
    </row>
    <row r="66254" spans="18:18" x14ac:dyDescent="0.25">
      <c r="R66254" s="15">
        <v>1</v>
      </c>
    </row>
    <row r="66255" spans="18:18" x14ac:dyDescent="0.25">
      <c r="R66255" s="15">
        <v>1</v>
      </c>
    </row>
    <row r="66256" spans="18:18" x14ac:dyDescent="0.25">
      <c r="R66256" s="15">
        <v>1</v>
      </c>
    </row>
    <row r="66257" spans="18:18" x14ac:dyDescent="0.25">
      <c r="R66257" s="15">
        <v>1</v>
      </c>
    </row>
    <row r="66258" spans="18:18" x14ac:dyDescent="0.25">
      <c r="R66258" s="15">
        <v>1</v>
      </c>
    </row>
    <row r="66259" spans="18:18" x14ac:dyDescent="0.25">
      <c r="R66259" s="15">
        <v>1</v>
      </c>
    </row>
    <row r="66260" spans="18:18" x14ac:dyDescent="0.25">
      <c r="R66260" s="15">
        <v>1</v>
      </c>
    </row>
    <row r="66261" spans="18:18" x14ac:dyDescent="0.25">
      <c r="R66261" s="15">
        <v>1</v>
      </c>
    </row>
    <row r="66262" spans="18:18" x14ac:dyDescent="0.25">
      <c r="R66262" s="15">
        <v>1</v>
      </c>
    </row>
    <row r="66263" spans="18:18" x14ac:dyDescent="0.25">
      <c r="R66263" s="15">
        <v>1</v>
      </c>
    </row>
    <row r="66264" spans="18:18" x14ac:dyDescent="0.25">
      <c r="R66264" s="15">
        <v>1</v>
      </c>
    </row>
    <row r="66265" spans="18:18" x14ac:dyDescent="0.25">
      <c r="R66265" s="15">
        <v>1</v>
      </c>
    </row>
    <row r="66266" spans="18:18" x14ac:dyDescent="0.25">
      <c r="R66266" s="15">
        <v>1</v>
      </c>
    </row>
    <row r="66267" spans="18:18" x14ac:dyDescent="0.25">
      <c r="R66267" s="15">
        <v>1</v>
      </c>
    </row>
    <row r="66268" spans="18:18" x14ac:dyDescent="0.25">
      <c r="R66268" s="15">
        <v>1</v>
      </c>
    </row>
    <row r="66269" spans="18:18" x14ac:dyDescent="0.25">
      <c r="R66269" s="15">
        <v>1</v>
      </c>
    </row>
    <row r="66270" spans="18:18" x14ac:dyDescent="0.25">
      <c r="R66270" s="15">
        <v>1</v>
      </c>
    </row>
    <row r="66271" spans="18:18" x14ac:dyDescent="0.25">
      <c r="R66271" s="15">
        <v>1</v>
      </c>
    </row>
    <row r="66272" spans="18:18" x14ac:dyDescent="0.25">
      <c r="R66272" s="15">
        <v>1</v>
      </c>
    </row>
    <row r="66273" spans="18:18" x14ac:dyDescent="0.25">
      <c r="R66273" s="15">
        <v>1</v>
      </c>
    </row>
    <row r="66274" spans="18:18" x14ac:dyDescent="0.25">
      <c r="R66274" s="15">
        <v>1</v>
      </c>
    </row>
    <row r="66275" spans="18:18" x14ac:dyDescent="0.25">
      <c r="R66275" s="15">
        <v>1</v>
      </c>
    </row>
    <row r="66276" spans="18:18" x14ac:dyDescent="0.25">
      <c r="R66276" s="15">
        <v>1</v>
      </c>
    </row>
    <row r="66277" spans="18:18" x14ac:dyDescent="0.25">
      <c r="R66277" s="15">
        <v>1</v>
      </c>
    </row>
    <row r="66278" spans="18:18" x14ac:dyDescent="0.25">
      <c r="R66278" s="15">
        <v>1</v>
      </c>
    </row>
    <row r="66279" spans="18:18" x14ac:dyDescent="0.25">
      <c r="R66279" s="15">
        <v>1</v>
      </c>
    </row>
    <row r="66280" spans="18:18" x14ac:dyDescent="0.25">
      <c r="R66280" s="15">
        <v>1</v>
      </c>
    </row>
    <row r="66281" spans="18:18" x14ac:dyDescent="0.25">
      <c r="R66281" s="15">
        <v>1</v>
      </c>
    </row>
    <row r="66282" spans="18:18" x14ac:dyDescent="0.25">
      <c r="R66282" s="15">
        <v>1</v>
      </c>
    </row>
    <row r="66283" spans="18:18" x14ac:dyDescent="0.25">
      <c r="R66283" s="15">
        <v>1</v>
      </c>
    </row>
    <row r="66284" spans="18:18" x14ac:dyDescent="0.25">
      <c r="R66284" s="15">
        <v>1</v>
      </c>
    </row>
    <row r="66285" spans="18:18" x14ac:dyDescent="0.25">
      <c r="R66285" s="15">
        <v>1</v>
      </c>
    </row>
    <row r="66286" spans="18:18" x14ac:dyDescent="0.25">
      <c r="R66286" s="15">
        <v>1</v>
      </c>
    </row>
    <row r="66287" spans="18:18" x14ac:dyDescent="0.25">
      <c r="R66287" s="15">
        <v>1</v>
      </c>
    </row>
    <row r="66288" spans="18:18" x14ac:dyDescent="0.25">
      <c r="R66288" s="15">
        <v>1</v>
      </c>
    </row>
    <row r="66289" spans="18:18" x14ac:dyDescent="0.25">
      <c r="R66289" s="15">
        <v>1</v>
      </c>
    </row>
    <row r="66290" spans="18:18" x14ac:dyDescent="0.25">
      <c r="R66290" s="15">
        <v>1</v>
      </c>
    </row>
    <row r="66291" spans="18:18" x14ac:dyDescent="0.25">
      <c r="R66291" s="15">
        <v>1</v>
      </c>
    </row>
    <row r="66292" spans="18:18" x14ac:dyDescent="0.25">
      <c r="R66292" s="15">
        <v>1</v>
      </c>
    </row>
    <row r="66293" spans="18:18" x14ac:dyDescent="0.25">
      <c r="R66293" s="15">
        <v>1</v>
      </c>
    </row>
    <row r="66294" spans="18:18" x14ac:dyDescent="0.25">
      <c r="R66294" s="15">
        <v>1</v>
      </c>
    </row>
    <row r="66295" spans="18:18" x14ac:dyDescent="0.25">
      <c r="R66295" s="15">
        <v>1</v>
      </c>
    </row>
    <row r="66296" spans="18:18" x14ac:dyDescent="0.25">
      <c r="R66296" s="15">
        <v>1</v>
      </c>
    </row>
    <row r="66297" spans="18:18" x14ac:dyDescent="0.25">
      <c r="R66297" s="15">
        <v>1</v>
      </c>
    </row>
    <row r="66298" spans="18:18" x14ac:dyDescent="0.25">
      <c r="R66298" s="15">
        <v>1</v>
      </c>
    </row>
    <row r="66299" spans="18:18" x14ac:dyDescent="0.25">
      <c r="R66299" s="15">
        <v>1</v>
      </c>
    </row>
    <row r="66300" spans="18:18" x14ac:dyDescent="0.25">
      <c r="R66300" s="15">
        <v>1</v>
      </c>
    </row>
    <row r="66301" spans="18:18" x14ac:dyDescent="0.25">
      <c r="R66301" s="15">
        <v>1</v>
      </c>
    </row>
    <row r="66302" spans="18:18" x14ac:dyDescent="0.25">
      <c r="R66302" s="15">
        <v>1</v>
      </c>
    </row>
    <row r="66303" spans="18:18" x14ac:dyDescent="0.25">
      <c r="R66303" s="15">
        <v>1</v>
      </c>
    </row>
    <row r="66304" spans="18:18" x14ac:dyDescent="0.25">
      <c r="R66304" s="15">
        <v>1</v>
      </c>
    </row>
    <row r="66305" spans="18:18" x14ac:dyDescent="0.25">
      <c r="R66305" s="15">
        <v>1</v>
      </c>
    </row>
    <row r="66306" spans="18:18" x14ac:dyDescent="0.25">
      <c r="R66306" s="15">
        <v>1</v>
      </c>
    </row>
    <row r="66307" spans="18:18" x14ac:dyDescent="0.25">
      <c r="R66307" s="15">
        <v>1</v>
      </c>
    </row>
    <row r="66308" spans="18:18" x14ac:dyDescent="0.25">
      <c r="R66308" s="15">
        <v>1</v>
      </c>
    </row>
    <row r="66309" spans="18:18" x14ac:dyDescent="0.25">
      <c r="R66309" s="15">
        <v>1</v>
      </c>
    </row>
    <row r="66310" spans="18:18" x14ac:dyDescent="0.25">
      <c r="R66310" s="15">
        <v>1</v>
      </c>
    </row>
    <row r="66311" spans="18:18" x14ac:dyDescent="0.25">
      <c r="R66311" s="15">
        <v>1</v>
      </c>
    </row>
    <row r="66312" spans="18:18" x14ac:dyDescent="0.25">
      <c r="R66312" s="15">
        <v>1</v>
      </c>
    </row>
    <row r="66313" spans="18:18" x14ac:dyDescent="0.25">
      <c r="R66313" s="15">
        <v>1</v>
      </c>
    </row>
    <row r="66314" spans="18:18" x14ac:dyDescent="0.25">
      <c r="R66314" s="15">
        <v>1</v>
      </c>
    </row>
    <row r="66315" spans="18:18" x14ac:dyDescent="0.25">
      <c r="R66315" s="15">
        <v>1</v>
      </c>
    </row>
    <row r="66316" spans="18:18" x14ac:dyDescent="0.25">
      <c r="R66316" s="15">
        <v>1</v>
      </c>
    </row>
    <row r="66317" spans="18:18" x14ac:dyDescent="0.25">
      <c r="R66317" s="15">
        <v>1</v>
      </c>
    </row>
    <row r="66318" spans="18:18" x14ac:dyDescent="0.25">
      <c r="R66318" s="15">
        <v>1</v>
      </c>
    </row>
    <row r="66319" spans="18:18" x14ac:dyDescent="0.25">
      <c r="R66319" s="15">
        <v>1</v>
      </c>
    </row>
    <row r="66320" spans="18:18" x14ac:dyDescent="0.25">
      <c r="R66320" s="15">
        <v>1</v>
      </c>
    </row>
    <row r="66321" spans="18:18" x14ac:dyDescent="0.25">
      <c r="R66321" s="15">
        <v>1</v>
      </c>
    </row>
    <row r="66322" spans="18:18" x14ac:dyDescent="0.25">
      <c r="R66322" s="15">
        <v>1</v>
      </c>
    </row>
    <row r="66323" spans="18:18" x14ac:dyDescent="0.25">
      <c r="R66323" s="15">
        <v>1</v>
      </c>
    </row>
    <row r="66324" spans="18:18" x14ac:dyDescent="0.25">
      <c r="R66324" s="15">
        <v>1</v>
      </c>
    </row>
    <row r="66325" spans="18:18" x14ac:dyDescent="0.25">
      <c r="R66325" s="15">
        <v>1</v>
      </c>
    </row>
    <row r="66326" spans="18:18" x14ac:dyDescent="0.25">
      <c r="R66326" s="15">
        <v>1</v>
      </c>
    </row>
    <row r="66327" spans="18:18" x14ac:dyDescent="0.25">
      <c r="R66327" s="15">
        <v>1</v>
      </c>
    </row>
    <row r="66328" spans="18:18" x14ac:dyDescent="0.25">
      <c r="R66328" s="15">
        <v>1</v>
      </c>
    </row>
    <row r="66329" spans="18:18" x14ac:dyDescent="0.25">
      <c r="R66329" s="15">
        <v>1</v>
      </c>
    </row>
    <row r="66330" spans="18:18" x14ac:dyDescent="0.25">
      <c r="R66330" s="15">
        <v>1</v>
      </c>
    </row>
    <row r="66331" spans="18:18" x14ac:dyDescent="0.25">
      <c r="R66331" s="15">
        <v>1</v>
      </c>
    </row>
    <row r="66332" spans="18:18" x14ac:dyDescent="0.25">
      <c r="R66332" s="15">
        <v>1</v>
      </c>
    </row>
    <row r="66333" spans="18:18" x14ac:dyDescent="0.25">
      <c r="R66333" s="15">
        <v>1</v>
      </c>
    </row>
    <row r="66334" spans="18:18" x14ac:dyDescent="0.25">
      <c r="R66334" s="15">
        <v>1</v>
      </c>
    </row>
    <row r="66335" spans="18:18" x14ac:dyDescent="0.25">
      <c r="R66335" s="15">
        <v>1</v>
      </c>
    </row>
    <row r="66336" spans="18:18" x14ac:dyDescent="0.25">
      <c r="R66336" s="15">
        <v>1</v>
      </c>
    </row>
    <row r="66337" spans="18:18" x14ac:dyDescent="0.25">
      <c r="R66337" s="15">
        <v>1</v>
      </c>
    </row>
    <row r="66338" spans="18:18" x14ac:dyDescent="0.25">
      <c r="R66338" s="15">
        <v>1</v>
      </c>
    </row>
    <row r="66339" spans="18:18" x14ac:dyDescent="0.25">
      <c r="R66339" s="15">
        <v>1</v>
      </c>
    </row>
    <row r="66340" spans="18:18" x14ac:dyDescent="0.25">
      <c r="R66340" s="15">
        <v>1</v>
      </c>
    </row>
    <row r="66341" spans="18:18" x14ac:dyDescent="0.25">
      <c r="R66341" s="15">
        <v>1</v>
      </c>
    </row>
    <row r="66342" spans="18:18" x14ac:dyDescent="0.25">
      <c r="R66342" s="15">
        <v>1</v>
      </c>
    </row>
    <row r="66343" spans="18:18" x14ac:dyDescent="0.25">
      <c r="R66343" s="15">
        <v>1</v>
      </c>
    </row>
    <row r="66344" spans="18:18" x14ac:dyDescent="0.25">
      <c r="R66344" s="15">
        <v>1</v>
      </c>
    </row>
    <row r="66345" spans="18:18" x14ac:dyDescent="0.25">
      <c r="R66345" s="15">
        <v>1</v>
      </c>
    </row>
    <row r="66346" spans="18:18" x14ac:dyDescent="0.25">
      <c r="R66346" s="15">
        <v>1</v>
      </c>
    </row>
    <row r="66347" spans="18:18" x14ac:dyDescent="0.25">
      <c r="R66347" s="15">
        <v>1</v>
      </c>
    </row>
    <row r="66348" spans="18:18" x14ac:dyDescent="0.25">
      <c r="R66348" s="15">
        <v>1</v>
      </c>
    </row>
    <row r="66349" spans="18:18" x14ac:dyDescent="0.25">
      <c r="R66349" s="15">
        <v>1</v>
      </c>
    </row>
    <row r="66350" spans="18:18" x14ac:dyDescent="0.25">
      <c r="R66350" s="15">
        <v>1</v>
      </c>
    </row>
    <row r="66351" spans="18:18" x14ac:dyDescent="0.25">
      <c r="R66351" s="15">
        <v>1</v>
      </c>
    </row>
    <row r="66352" spans="18:18" x14ac:dyDescent="0.25">
      <c r="R66352" s="15">
        <v>1</v>
      </c>
    </row>
    <row r="66353" spans="18:18" x14ac:dyDescent="0.25">
      <c r="R66353" s="15">
        <v>1</v>
      </c>
    </row>
    <row r="66354" spans="18:18" x14ac:dyDescent="0.25">
      <c r="R66354" s="15">
        <v>1</v>
      </c>
    </row>
    <row r="66355" spans="18:18" x14ac:dyDescent="0.25">
      <c r="R66355" s="15">
        <v>1</v>
      </c>
    </row>
    <row r="66356" spans="18:18" x14ac:dyDescent="0.25">
      <c r="R66356" s="15">
        <v>1</v>
      </c>
    </row>
    <row r="66357" spans="18:18" x14ac:dyDescent="0.25">
      <c r="R66357" s="15">
        <v>1</v>
      </c>
    </row>
    <row r="66358" spans="18:18" x14ac:dyDescent="0.25">
      <c r="R66358" s="15">
        <v>1</v>
      </c>
    </row>
    <row r="66359" spans="18:18" x14ac:dyDescent="0.25">
      <c r="R66359" s="15">
        <v>1</v>
      </c>
    </row>
    <row r="66360" spans="18:18" x14ac:dyDescent="0.25">
      <c r="R66360" s="15">
        <v>4</v>
      </c>
    </row>
    <row r="66361" spans="18:18" x14ac:dyDescent="0.25">
      <c r="R66361" s="15">
        <v>4</v>
      </c>
    </row>
    <row r="66362" spans="18:18" x14ac:dyDescent="0.25">
      <c r="R66362" s="15">
        <v>4</v>
      </c>
    </row>
    <row r="66363" spans="18:18" x14ac:dyDescent="0.25">
      <c r="R66363" s="15">
        <v>4</v>
      </c>
    </row>
    <row r="66364" spans="18:18" x14ac:dyDescent="0.25">
      <c r="R66364" s="15">
        <v>4</v>
      </c>
    </row>
    <row r="66365" spans="18:18" x14ac:dyDescent="0.25">
      <c r="R66365" s="15">
        <v>4</v>
      </c>
    </row>
    <row r="66366" spans="18:18" x14ac:dyDescent="0.25">
      <c r="R66366" s="15">
        <v>4</v>
      </c>
    </row>
    <row r="66367" spans="18:18" x14ac:dyDescent="0.25">
      <c r="R66367" s="15">
        <v>4</v>
      </c>
    </row>
    <row r="66368" spans="18:18" x14ac:dyDescent="0.25">
      <c r="R66368" s="15">
        <v>4</v>
      </c>
    </row>
    <row r="66369" spans="18:18" x14ac:dyDescent="0.25">
      <c r="R66369" s="15">
        <v>4</v>
      </c>
    </row>
    <row r="66370" spans="18:18" x14ac:dyDescent="0.25">
      <c r="R66370" s="15">
        <v>4</v>
      </c>
    </row>
    <row r="66371" spans="18:18" x14ac:dyDescent="0.25">
      <c r="R66371" s="15">
        <v>4</v>
      </c>
    </row>
    <row r="66372" spans="18:18" x14ac:dyDescent="0.25">
      <c r="R66372" s="15">
        <v>4</v>
      </c>
    </row>
    <row r="66373" spans="18:18" x14ac:dyDescent="0.25">
      <c r="R66373" s="15">
        <v>4</v>
      </c>
    </row>
    <row r="66374" spans="18:18" x14ac:dyDescent="0.25">
      <c r="R66374" s="15">
        <v>4</v>
      </c>
    </row>
    <row r="66375" spans="18:18" x14ac:dyDescent="0.25">
      <c r="R66375" s="15">
        <v>4</v>
      </c>
    </row>
    <row r="66376" spans="18:18" x14ac:dyDescent="0.25">
      <c r="R66376" s="15">
        <v>4</v>
      </c>
    </row>
    <row r="66377" spans="18:18" x14ac:dyDescent="0.25">
      <c r="R66377" s="15">
        <v>4</v>
      </c>
    </row>
    <row r="66378" spans="18:18" x14ac:dyDescent="0.25">
      <c r="R66378" s="15">
        <v>4</v>
      </c>
    </row>
    <row r="66379" spans="18:18" x14ac:dyDescent="0.25">
      <c r="R66379" s="15">
        <v>4</v>
      </c>
    </row>
    <row r="66380" spans="18:18" x14ac:dyDescent="0.25">
      <c r="R66380" s="15">
        <v>4</v>
      </c>
    </row>
    <row r="66381" spans="18:18" x14ac:dyDescent="0.25">
      <c r="R66381" s="15">
        <v>4</v>
      </c>
    </row>
    <row r="66382" spans="18:18" x14ac:dyDescent="0.25">
      <c r="R66382" s="15">
        <v>4</v>
      </c>
    </row>
    <row r="66383" spans="18:18" x14ac:dyDescent="0.25">
      <c r="R66383" s="15">
        <v>4</v>
      </c>
    </row>
    <row r="66384" spans="18:18" x14ac:dyDescent="0.25">
      <c r="R66384" s="15">
        <v>3</v>
      </c>
    </row>
    <row r="66385" spans="18:18" x14ac:dyDescent="0.25">
      <c r="R66385" s="15">
        <v>3</v>
      </c>
    </row>
    <row r="66386" spans="18:18" x14ac:dyDescent="0.25">
      <c r="R66386" s="15">
        <v>3</v>
      </c>
    </row>
    <row r="66387" spans="18:18" x14ac:dyDescent="0.25">
      <c r="R66387" s="15">
        <v>3</v>
      </c>
    </row>
    <row r="66388" spans="18:18" x14ac:dyDescent="0.25">
      <c r="R66388" s="15">
        <v>3</v>
      </c>
    </row>
    <row r="66389" spans="18:18" x14ac:dyDescent="0.25">
      <c r="R66389" s="15">
        <v>3</v>
      </c>
    </row>
    <row r="66390" spans="18:18" x14ac:dyDescent="0.25">
      <c r="R66390" s="15">
        <v>5</v>
      </c>
    </row>
    <row r="66391" spans="18:18" x14ac:dyDescent="0.25">
      <c r="R66391" s="15">
        <v>5</v>
      </c>
    </row>
    <row r="66392" spans="18:18" x14ac:dyDescent="0.25">
      <c r="R66392" s="15">
        <v>5</v>
      </c>
    </row>
    <row r="66393" spans="18:18" x14ac:dyDescent="0.25">
      <c r="R66393" s="15">
        <v>5</v>
      </c>
    </row>
    <row r="66394" spans="18:18" x14ac:dyDescent="0.25">
      <c r="R66394" s="15">
        <v>5</v>
      </c>
    </row>
    <row r="66395" spans="18:18" x14ac:dyDescent="0.25">
      <c r="R66395" s="15">
        <v>5</v>
      </c>
    </row>
    <row r="66396" spans="18:18" x14ac:dyDescent="0.25">
      <c r="R66396" s="15">
        <v>5</v>
      </c>
    </row>
    <row r="66397" spans="18:18" x14ac:dyDescent="0.25">
      <c r="R66397" s="15">
        <v>5</v>
      </c>
    </row>
    <row r="66398" spans="18:18" x14ac:dyDescent="0.25">
      <c r="R66398" s="15">
        <v>5</v>
      </c>
    </row>
    <row r="66399" spans="18:18" x14ac:dyDescent="0.25">
      <c r="R66399" s="15">
        <v>5</v>
      </c>
    </row>
    <row r="66400" spans="18:18" x14ac:dyDescent="0.25">
      <c r="R66400" s="15">
        <v>5</v>
      </c>
    </row>
    <row r="66401" spans="18:18" x14ac:dyDescent="0.25">
      <c r="R66401" s="15">
        <v>5</v>
      </c>
    </row>
    <row r="66402" spans="18:18" x14ac:dyDescent="0.25">
      <c r="R66402" s="15">
        <v>5</v>
      </c>
    </row>
    <row r="66403" spans="18:18" x14ac:dyDescent="0.25">
      <c r="R66403" s="15">
        <v>5</v>
      </c>
    </row>
    <row r="66404" spans="18:18" x14ac:dyDescent="0.25">
      <c r="R66404" s="15">
        <v>5</v>
      </c>
    </row>
    <row r="66405" spans="18:18" x14ac:dyDescent="0.25">
      <c r="R66405" s="15">
        <v>5</v>
      </c>
    </row>
    <row r="66406" spans="18:18" x14ac:dyDescent="0.25">
      <c r="R66406" s="15">
        <v>5</v>
      </c>
    </row>
    <row r="66407" spans="18:18" x14ac:dyDescent="0.25">
      <c r="R66407" s="15">
        <v>5</v>
      </c>
    </row>
    <row r="66408" spans="18:18" x14ac:dyDescent="0.25">
      <c r="R66408" s="15">
        <v>5</v>
      </c>
    </row>
    <row r="66409" spans="18:18" x14ac:dyDescent="0.25">
      <c r="R66409" s="15">
        <v>5</v>
      </c>
    </row>
    <row r="66410" spans="18:18" x14ac:dyDescent="0.25">
      <c r="R66410" s="15">
        <v>5</v>
      </c>
    </row>
    <row r="66411" spans="18:18" x14ac:dyDescent="0.25">
      <c r="R66411" s="15">
        <v>5</v>
      </c>
    </row>
    <row r="66412" spans="18:18" x14ac:dyDescent="0.25">
      <c r="R66412" s="15">
        <v>5</v>
      </c>
    </row>
    <row r="66413" spans="18:18" x14ac:dyDescent="0.25">
      <c r="R66413" s="15">
        <v>5</v>
      </c>
    </row>
    <row r="66414" spans="18:18" x14ac:dyDescent="0.25">
      <c r="R66414" s="15">
        <v>5</v>
      </c>
    </row>
    <row r="66415" spans="18:18" x14ac:dyDescent="0.25">
      <c r="R66415" s="15">
        <v>5</v>
      </c>
    </row>
    <row r="66416" spans="18:18" x14ac:dyDescent="0.25">
      <c r="R66416" s="15">
        <v>5</v>
      </c>
    </row>
    <row r="66417" spans="18:18" x14ac:dyDescent="0.25">
      <c r="R66417" s="15">
        <v>5</v>
      </c>
    </row>
    <row r="66418" spans="18:18" x14ac:dyDescent="0.25">
      <c r="R66418" s="15">
        <v>5</v>
      </c>
    </row>
    <row r="66419" spans="18:18" x14ac:dyDescent="0.25">
      <c r="R66419" s="15">
        <v>5</v>
      </c>
    </row>
    <row r="66420" spans="18:18" x14ac:dyDescent="0.25">
      <c r="R66420" s="15">
        <v>5</v>
      </c>
    </row>
    <row r="66421" spans="18:18" x14ac:dyDescent="0.25">
      <c r="R66421" s="15">
        <v>5</v>
      </c>
    </row>
    <row r="66422" spans="18:18" x14ac:dyDescent="0.25">
      <c r="R66422" s="15">
        <v>5</v>
      </c>
    </row>
    <row r="66423" spans="18:18" x14ac:dyDescent="0.25">
      <c r="R66423" s="15">
        <v>5</v>
      </c>
    </row>
    <row r="66424" spans="18:18" x14ac:dyDescent="0.25">
      <c r="R66424" s="15">
        <v>5</v>
      </c>
    </row>
    <row r="66425" spans="18:18" x14ac:dyDescent="0.25">
      <c r="R66425" s="15">
        <v>5</v>
      </c>
    </row>
    <row r="66426" spans="18:18" x14ac:dyDescent="0.25">
      <c r="R66426" s="15">
        <v>5</v>
      </c>
    </row>
    <row r="66427" spans="18:18" x14ac:dyDescent="0.25">
      <c r="R66427" s="15">
        <v>5</v>
      </c>
    </row>
    <row r="66428" spans="18:18" x14ac:dyDescent="0.25">
      <c r="R66428" s="15">
        <v>5</v>
      </c>
    </row>
    <row r="66429" spans="18:18" x14ac:dyDescent="0.25">
      <c r="R66429" s="15">
        <v>5</v>
      </c>
    </row>
    <row r="66430" spans="18:18" x14ac:dyDescent="0.25">
      <c r="R66430" s="15">
        <v>5</v>
      </c>
    </row>
    <row r="66431" spans="18:18" x14ac:dyDescent="0.25">
      <c r="R66431" s="15">
        <v>5</v>
      </c>
    </row>
    <row r="66432" spans="18:18" x14ac:dyDescent="0.25">
      <c r="R66432" s="15">
        <v>5</v>
      </c>
    </row>
    <row r="66433" spans="18:18" x14ac:dyDescent="0.25">
      <c r="R66433" s="15">
        <v>4</v>
      </c>
    </row>
    <row r="66434" spans="18:18" x14ac:dyDescent="0.25">
      <c r="R66434" s="15">
        <v>4</v>
      </c>
    </row>
    <row r="66435" spans="18:18" x14ac:dyDescent="0.25">
      <c r="R66435" s="15">
        <v>4</v>
      </c>
    </row>
    <row r="66436" spans="18:18" x14ac:dyDescent="0.25">
      <c r="R66436" s="15">
        <v>4</v>
      </c>
    </row>
    <row r="66437" spans="18:18" x14ac:dyDescent="0.25">
      <c r="R66437" s="15">
        <v>5</v>
      </c>
    </row>
    <row r="66438" spans="18:18" x14ac:dyDescent="0.25">
      <c r="R66438" s="15">
        <v>5</v>
      </c>
    </row>
    <row r="66439" spans="18:18" x14ac:dyDescent="0.25">
      <c r="R66439" s="15">
        <v>5</v>
      </c>
    </row>
    <row r="66440" spans="18:18" x14ac:dyDescent="0.25">
      <c r="R66440" s="15">
        <v>5</v>
      </c>
    </row>
    <row r="66441" spans="18:18" x14ac:dyDescent="0.25">
      <c r="R66441" s="15">
        <v>5</v>
      </c>
    </row>
    <row r="66442" spans="18:18" x14ac:dyDescent="0.25">
      <c r="R66442" s="15">
        <v>5</v>
      </c>
    </row>
    <row r="66443" spans="18:18" x14ac:dyDescent="0.25">
      <c r="R66443" s="15">
        <v>5</v>
      </c>
    </row>
    <row r="66444" spans="18:18" x14ac:dyDescent="0.25">
      <c r="R66444" s="15">
        <v>5</v>
      </c>
    </row>
    <row r="66445" spans="18:18" x14ac:dyDescent="0.25">
      <c r="R66445" s="15">
        <v>5</v>
      </c>
    </row>
    <row r="66446" spans="18:18" x14ac:dyDescent="0.25">
      <c r="R66446" s="15">
        <v>5</v>
      </c>
    </row>
    <row r="66447" spans="18:18" x14ac:dyDescent="0.25">
      <c r="R66447" s="15">
        <v>5</v>
      </c>
    </row>
    <row r="66448" spans="18:18" x14ac:dyDescent="0.25">
      <c r="R66448" s="15">
        <v>5</v>
      </c>
    </row>
    <row r="66449" spans="18:18" x14ac:dyDescent="0.25">
      <c r="R66449" s="15">
        <v>5</v>
      </c>
    </row>
    <row r="66450" spans="18:18" x14ac:dyDescent="0.25">
      <c r="R66450" s="15">
        <v>5</v>
      </c>
    </row>
    <row r="66451" spans="18:18" x14ac:dyDescent="0.25">
      <c r="R66451" s="15">
        <v>5</v>
      </c>
    </row>
    <row r="66452" spans="18:18" x14ac:dyDescent="0.25">
      <c r="R66452" s="15">
        <v>5</v>
      </c>
    </row>
    <row r="66453" spans="18:18" x14ac:dyDescent="0.25">
      <c r="R66453" s="15">
        <v>5</v>
      </c>
    </row>
    <row r="66454" spans="18:18" x14ac:dyDescent="0.25">
      <c r="R66454" s="15">
        <v>5</v>
      </c>
    </row>
    <row r="66455" spans="18:18" x14ac:dyDescent="0.25">
      <c r="R66455" s="15">
        <v>5</v>
      </c>
    </row>
    <row r="66456" spans="18:18" x14ac:dyDescent="0.25">
      <c r="R66456" s="15">
        <v>5</v>
      </c>
    </row>
    <row r="66457" spans="18:18" x14ac:dyDescent="0.25">
      <c r="R66457" s="15">
        <v>5</v>
      </c>
    </row>
    <row r="66458" spans="18:18" x14ac:dyDescent="0.25">
      <c r="R66458" s="15">
        <v>5</v>
      </c>
    </row>
    <row r="66459" spans="18:18" x14ac:dyDescent="0.25">
      <c r="R66459" s="15">
        <v>5</v>
      </c>
    </row>
    <row r="66460" spans="18:18" x14ac:dyDescent="0.25">
      <c r="R66460" s="15">
        <v>5</v>
      </c>
    </row>
    <row r="66461" spans="18:18" x14ac:dyDescent="0.25">
      <c r="R66461" s="15">
        <v>5</v>
      </c>
    </row>
    <row r="66462" spans="18:18" x14ac:dyDescent="0.25">
      <c r="R66462" s="15">
        <v>5</v>
      </c>
    </row>
    <row r="66463" spans="18:18" x14ac:dyDescent="0.25">
      <c r="R66463" s="15">
        <v>5</v>
      </c>
    </row>
    <row r="66464" spans="18:18" x14ac:dyDescent="0.25">
      <c r="R66464" s="15">
        <v>5</v>
      </c>
    </row>
    <row r="66465" spans="18:18" x14ac:dyDescent="0.25">
      <c r="R66465" s="15">
        <v>5</v>
      </c>
    </row>
    <row r="66466" spans="18:18" x14ac:dyDescent="0.25">
      <c r="R66466" s="15">
        <v>5</v>
      </c>
    </row>
    <row r="66467" spans="18:18" x14ac:dyDescent="0.25">
      <c r="R66467" s="15">
        <v>5</v>
      </c>
    </row>
    <row r="66468" spans="18:18" x14ac:dyDescent="0.25">
      <c r="R66468" s="15">
        <v>5</v>
      </c>
    </row>
    <row r="66469" spans="18:18" x14ac:dyDescent="0.25">
      <c r="R66469" s="15">
        <v>5</v>
      </c>
    </row>
    <row r="66470" spans="18:18" x14ac:dyDescent="0.25">
      <c r="R66470" s="15">
        <v>5</v>
      </c>
    </row>
    <row r="66471" spans="18:18" x14ac:dyDescent="0.25">
      <c r="R66471" s="15">
        <v>5</v>
      </c>
    </row>
    <row r="66472" spans="18:18" x14ac:dyDescent="0.25">
      <c r="R66472" s="15">
        <v>5</v>
      </c>
    </row>
    <row r="66473" spans="18:18" x14ac:dyDescent="0.25">
      <c r="R66473" s="15">
        <v>5</v>
      </c>
    </row>
    <row r="66474" spans="18:18" x14ac:dyDescent="0.25">
      <c r="R66474" s="15">
        <v>5</v>
      </c>
    </row>
    <row r="66475" spans="18:18" x14ac:dyDescent="0.25">
      <c r="R66475" s="15">
        <v>5</v>
      </c>
    </row>
    <row r="66476" spans="18:18" x14ac:dyDescent="0.25">
      <c r="R66476" s="15">
        <v>5</v>
      </c>
    </row>
    <row r="66477" spans="18:18" x14ac:dyDescent="0.25">
      <c r="R66477" s="15">
        <v>5</v>
      </c>
    </row>
    <row r="66478" spans="18:18" x14ac:dyDescent="0.25">
      <c r="R66478" s="15">
        <v>5</v>
      </c>
    </row>
    <row r="66479" spans="18:18" x14ac:dyDescent="0.25">
      <c r="R66479" s="15">
        <v>5</v>
      </c>
    </row>
    <row r="66480" spans="18:18" x14ac:dyDescent="0.25">
      <c r="R66480" s="15">
        <v>5</v>
      </c>
    </row>
    <row r="66481" spans="18:18" x14ac:dyDescent="0.25">
      <c r="R66481" s="15">
        <v>5</v>
      </c>
    </row>
    <row r="66482" spans="18:18" x14ac:dyDescent="0.25">
      <c r="R66482" s="15">
        <v>5</v>
      </c>
    </row>
    <row r="66483" spans="18:18" x14ac:dyDescent="0.25">
      <c r="R66483" s="15">
        <v>5</v>
      </c>
    </row>
    <row r="66484" spans="18:18" x14ac:dyDescent="0.25">
      <c r="R66484" s="15">
        <v>5</v>
      </c>
    </row>
    <row r="66485" spans="18:18" x14ac:dyDescent="0.25">
      <c r="R66485" s="15">
        <v>5</v>
      </c>
    </row>
    <row r="66486" spans="18:18" x14ac:dyDescent="0.25">
      <c r="R66486" s="15">
        <v>5</v>
      </c>
    </row>
    <row r="66487" spans="18:18" x14ac:dyDescent="0.25">
      <c r="R66487" s="15">
        <v>5</v>
      </c>
    </row>
    <row r="66488" spans="18:18" x14ac:dyDescent="0.25">
      <c r="R66488" s="15">
        <v>5</v>
      </c>
    </row>
    <row r="66489" spans="18:18" x14ac:dyDescent="0.25">
      <c r="R66489" s="15">
        <v>5</v>
      </c>
    </row>
    <row r="66490" spans="18:18" x14ac:dyDescent="0.25">
      <c r="R66490" s="15">
        <v>5</v>
      </c>
    </row>
    <row r="66491" spans="18:18" x14ac:dyDescent="0.25">
      <c r="R66491" s="15">
        <v>5</v>
      </c>
    </row>
    <row r="66492" spans="18:18" x14ac:dyDescent="0.25">
      <c r="R66492" s="15">
        <v>5</v>
      </c>
    </row>
    <row r="66493" spans="18:18" x14ac:dyDescent="0.25">
      <c r="R66493" s="15">
        <v>5</v>
      </c>
    </row>
    <row r="66494" spans="18:18" x14ac:dyDescent="0.25">
      <c r="R66494" s="15">
        <v>5</v>
      </c>
    </row>
    <row r="66495" spans="18:18" x14ac:dyDescent="0.25">
      <c r="R66495" s="15">
        <v>4</v>
      </c>
    </row>
    <row r="66496" spans="18:18" x14ac:dyDescent="0.25">
      <c r="R66496" s="15">
        <v>4</v>
      </c>
    </row>
    <row r="66497" spans="18:18" x14ac:dyDescent="0.25">
      <c r="R66497" s="15">
        <v>4</v>
      </c>
    </row>
    <row r="66498" spans="18:18" x14ac:dyDescent="0.25">
      <c r="R66498" s="15">
        <v>4</v>
      </c>
    </row>
    <row r="66499" spans="18:18" x14ac:dyDescent="0.25">
      <c r="R66499" s="15">
        <v>4</v>
      </c>
    </row>
    <row r="66500" spans="18:18" x14ac:dyDescent="0.25">
      <c r="R66500" s="15">
        <v>4</v>
      </c>
    </row>
    <row r="66501" spans="18:18" x14ac:dyDescent="0.25">
      <c r="R66501" s="15">
        <v>4</v>
      </c>
    </row>
    <row r="66502" spans="18:18" x14ac:dyDescent="0.25">
      <c r="R66502" s="15">
        <v>4</v>
      </c>
    </row>
    <row r="66503" spans="18:18" x14ac:dyDescent="0.25">
      <c r="R66503" s="15">
        <v>4</v>
      </c>
    </row>
    <row r="66504" spans="18:18" x14ac:dyDescent="0.25">
      <c r="R66504" s="15">
        <v>4</v>
      </c>
    </row>
    <row r="66505" spans="18:18" x14ac:dyDescent="0.25">
      <c r="R66505" s="15">
        <v>4</v>
      </c>
    </row>
    <row r="66506" spans="18:18" x14ac:dyDescent="0.25">
      <c r="R66506" s="15">
        <v>4</v>
      </c>
    </row>
    <row r="66507" spans="18:18" x14ac:dyDescent="0.25">
      <c r="R66507" s="15">
        <v>4</v>
      </c>
    </row>
    <row r="66508" spans="18:18" x14ac:dyDescent="0.25">
      <c r="R66508" s="15">
        <v>4</v>
      </c>
    </row>
    <row r="66509" spans="18:18" x14ac:dyDescent="0.25">
      <c r="R66509" s="15">
        <v>4</v>
      </c>
    </row>
    <row r="66510" spans="18:18" x14ac:dyDescent="0.25">
      <c r="R66510" s="15">
        <v>4</v>
      </c>
    </row>
    <row r="66511" spans="18:18" x14ac:dyDescent="0.25">
      <c r="R66511" s="15">
        <v>4</v>
      </c>
    </row>
    <row r="66512" spans="18:18" x14ac:dyDescent="0.25">
      <c r="R66512" s="15">
        <v>4</v>
      </c>
    </row>
    <row r="66513" spans="18:18" x14ac:dyDescent="0.25">
      <c r="R66513" s="15">
        <v>4</v>
      </c>
    </row>
    <row r="66514" spans="18:18" x14ac:dyDescent="0.25">
      <c r="R66514" s="15">
        <v>4</v>
      </c>
    </row>
    <row r="66515" spans="18:18" x14ac:dyDescent="0.25">
      <c r="R66515" s="15">
        <v>4</v>
      </c>
    </row>
    <row r="66516" spans="18:18" x14ac:dyDescent="0.25">
      <c r="R66516" s="15">
        <v>4</v>
      </c>
    </row>
    <row r="66517" spans="18:18" x14ac:dyDescent="0.25">
      <c r="R66517" s="15">
        <v>4</v>
      </c>
    </row>
    <row r="66518" spans="18:18" x14ac:dyDescent="0.25">
      <c r="R66518" s="15">
        <v>4</v>
      </c>
    </row>
    <row r="66519" spans="18:18" x14ac:dyDescent="0.25">
      <c r="R66519" s="15">
        <v>4</v>
      </c>
    </row>
    <row r="66520" spans="18:18" x14ac:dyDescent="0.25">
      <c r="R66520" s="15">
        <v>4</v>
      </c>
    </row>
    <row r="66521" spans="18:18" x14ac:dyDescent="0.25">
      <c r="R66521" s="15">
        <v>4</v>
      </c>
    </row>
    <row r="66522" spans="18:18" x14ac:dyDescent="0.25">
      <c r="R66522" s="15">
        <v>4</v>
      </c>
    </row>
    <row r="66523" spans="18:18" x14ac:dyDescent="0.25">
      <c r="R66523" s="15">
        <v>4</v>
      </c>
    </row>
    <row r="66524" spans="18:18" x14ac:dyDescent="0.25">
      <c r="R66524" s="15">
        <v>4</v>
      </c>
    </row>
    <row r="66525" spans="18:18" x14ac:dyDescent="0.25">
      <c r="R66525" s="15">
        <v>4</v>
      </c>
    </row>
    <row r="66526" spans="18:18" x14ac:dyDescent="0.25">
      <c r="R66526" s="15">
        <v>4</v>
      </c>
    </row>
    <row r="66527" spans="18:18" x14ac:dyDescent="0.25">
      <c r="R66527" s="15">
        <v>4</v>
      </c>
    </row>
    <row r="66528" spans="18:18" x14ac:dyDescent="0.25">
      <c r="R66528" s="15">
        <v>4</v>
      </c>
    </row>
    <row r="66529" spans="18:18" x14ac:dyDescent="0.25">
      <c r="R66529" s="15">
        <v>4</v>
      </c>
    </row>
    <row r="66530" spans="18:18" x14ac:dyDescent="0.25">
      <c r="R66530" s="15">
        <v>4</v>
      </c>
    </row>
    <row r="66531" spans="18:18" x14ac:dyDescent="0.25">
      <c r="R66531" s="15">
        <v>4</v>
      </c>
    </row>
    <row r="66532" spans="18:18" x14ac:dyDescent="0.25">
      <c r="R66532" s="15">
        <v>4</v>
      </c>
    </row>
    <row r="66533" spans="18:18" x14ac:dyDescent="0.25">
      <c r="R66533" s="15">
        <v>4</v>
      </c>
    </row>
    <row r="66534" spans="18:18" x14ac:dyDescent="0.25">
      <c r="R66534" s="15">
        <v>4</v>
      </c>
    </row>
    <row r="66535" spans="18:18" x14ac:dyDescent="0.25">
      <c r="R66535" s="15">
        <v>4</v>
      </c>
    </row>
    <row r="66536" spans="18:18" x14ac:dyDescent="0.25">
      <c r="R66536" s="15">
        <v>4</v>
      </c>
    </row>
    <row r="66537" spans="18:18" x14ac:dyDescent="0.25">
      <c r="R66537" s="15">
        <v>4</v>
      </c>
    </row>
    <row r="66538" spans="18:18" x14ac:dyDescent="0.25">
      <c r="R66538" s="15">
        <v>4</v>
      </c>
    </row>
    <row r="66539" spans="18:18" x14ac:dyDescent="0.25">
      <c r="R66539" s="15">
        <v>4</v>
      </c>
    </row>
    <row r="66540" spans="18:18" x14ac:dyDescent="0.25">
      <c r="R66540" s="15">
        <v>4</v>
      </c>
    </row>
    <row r="66541" spans="18:18" x14ac:dyDescent="0.25">
      <c r="R66541" s="15">
        <v>4</v>
      </c>
    </row>
    <row r="66542" spans="18:18" x14ac:dyDescent="0.25">
      <c r="R66542" s="15">
        <v>4</v>
      </c>
    </row>
    <row r="66543" spans="18:18" x14ac:dyDescent="0.25">
      <c r="R66543" s="15">
        <v>4</v>
      </c>
    </row>
    <row r="66544" spans="18:18" x14ac:dyDescent="0.25">
      <c r="R66544" s="15">
        <v>4</v>
      </c>
    </row>
    <row r="66545" spans="18:18" x14ac:dyDescent="0.25">
      <c r="R66545" s="15">
        <v>4</v>
      </c>
    </row>
    <row r="66546" spans="18:18" x14ac:dyDescent="0.25">
      <c r="R66546" s="15">
        <v>4</v>
      </c>
    </row>
    <row r="66547" spans="18:18" x14ac:dyDescent="0.25">
      <c r="R66547" s="15">
        <v>4</v>
      </c>
    </row>
    <row r="66548" spans="18:18" x14ac:dyDescent="0.25">
      <c r="R66548" s="15">
        <v>4</v>
      </c>
    </row>
    <row r="66549" spans="18:18" x14ac:dyDescent="0.25">
      <c r="R66549" s="15">
        <v>4</v>
      </c>
    </row>
    <row r="66550" spans="18:18" x14ac:dyDescent="0.25">
      <c r="R66550" s="15">
        <v>4</v>
      </c>
    </row>
    <row r="66551" spans="18:18" x14ac:dyDescent="0.25">
      <c r="R66551" s="15">
        <v>4</v>
      </c>
    </row>
    <row r="66552" spans="18:18" x14ac:dyDescent="0.25">
      <c r="R66552" s="15">
        <v>4</v>
      </c>
    </row>
    <row r="66553" spans="18:18" x14ac:dyDescent="0.25">
      <c r="R66553" s="15">
        <v>4</v>
      </c>
    </row>
    <row r="66554" spans="18:18" x14ac:dyDescent="0.25">
      <c r="R66554" s="15">
        <v>4</v>
      </c>
    </row>
    <row r="66555" spans="18:18" x14ac:dyDescent="0.25">
      <c r="R66555" s="15">
        <v>4</v>
      </c>
    </row>
    <row r="66556" spans="18:18" x14ac:dyDescent="0.25">
      <c r="R66556" s="15">
        <v>4</v>
      </c>
    </row>
    <row r="66557" spans="18:18" x14ac:dyDescent="0.25">
      <c r="R66557" s="15">
        <v>4</v>
      </c>
    </row>
    <row r="66558" spans="18:18" x14ac:dyDescent="0.25">
      <c r="R66558" s="15">
        <v>4</v>
      </c>
    </row>
    <row r="66559" spans="18:18" x14ac:dyDescent="0.25">
      <c r="R66559" s="15">
        <v>4</v>
      </c>
    </row>
    <row r="66560" spans="18:18" x14ac:dyDescent="0.25">
      <c r="R66560" s="15">
        <v>4</v>
      </c>
    </row>
    <row r="66561" spans="18:18" x14ac:dyDescent="0.25">
      <c r="R66561" s="15">
        <v>4</v>
      </c>
    </row>
    <row r="66562" spans="18:18" x14ac:dyDescent="0.25">
      <c r="R66562" s="15">
        <v>4</v>
      </c>
    </row>
    <row r="66563" spans="18:18" x14ac:dyDescent="0.25">
      <c r="R66563" s="15">
        <v>4</v>
      </c>
    </row>
    <row r="66564" spans="18:18" x14ac:dyDescent="0.25">
      <c r="R66564" s="15">
        <v>4</v>
      </c>
    </row>
    <row r="66565" spans="18:18" x14ac:dyDescent="0.25">
      <c r="R66565" s="15">
        <v>4</v>
      </c>
    </row>
    <row r="66566" spans="18:18" x14ac:dyDescent="0.25">
      <c r="R66566" s="15">
        <v>4</v>
      </c>
    </row>
    <row r="66567" spans="18:18" x14ac:dyDescent="0.25">
      <c r="R66567" s="15">
        <v>4</v>
      </c>
    </row>
    <row r="66568" spans="18:18" x14ac:dyDescent="0.25">
      <c r="R66568" s="15">
        <v>4</v>
      </c>
    </row>
    <row r="66569" spans="18:18" x14ac:dyDescent="0.25">
      <c r="R66569" s="15">
        <v>4</v>
      </c>
    </row>
    <row r="66570" spans="18:18" x14ac:dyDescent="0.25">
      <c r="R66570" s="15">
        <v>4</v>
      </c>
    </row>
    <row r="66571" spans="18:18" x14ac:dyDescent="0.25">
      <c r="R66571" s="15">
        <v>4</v>
      </c>
    </row>
    <row r="66572" spans="18:18" x14ac:dyDescent="0.25">
      <c r="R66572" s="15">
        <v>4</v>
      </c>
    </row>
    <row r="66573" spans="18:18" x14ac:dyDescent="0.25">
      <c r="R66573" s="15">
        <v>4</v>
      </c>
    </row>
    <row r="66574" spans="18:18" x14ac:dyDescent="0.25">
      <c r="R66574" s="15">
        <v>4</v>
      </c>
    </row>
    <row r="66575" spans="18:18" x14ac:dyDescent="0.25">
      <c r="R66575" s="15">
        <v>4</v>
      </c>
    </row>
    <row r="66576" spans="18:18" x14ac:dyDescent="0.25">
      <c r="R66576" s="15">
        <v>4</v>
      </c>
    </row>
    <row r="66577" spans="18:18" x14ac:dyDescent="0.25">
      <c r="R66577" s="15">
        <v>4</v>
      </c>
    </row>
    <row r="66578" spans="18:18" x14ac:dyDescent="0.25">
      <c r="R66578" s="15">
        <v>4</v>
      </c>
    </row>
    <row r="66579" spans="18:18" x14ac:dyDescent="0.25">
      <c r="R66579" s="15">
        <v>4</v>
      </c>
    </row>
    <row r="66580" spans="18:18" x14ac:dyDescent="0.25">
      <c r="R66580" s="15">
        <v>4</v>
      </c>
    </row>
    <row r="66581" spans="18:18" x14ac:dyDescent="0.25">
      <c r="R66581" s="15">
        <v>4</v>
      </c>
    </row>
    <row r="66582" spans="18:18" x14ac:dyDescent="0.25">
      <c r="R66582" s="15">
        <v>4</v>
      </c>
    </row>
    <row r="66583" spans="18:18" x14ac:dyDescent="0.25">
      <c r="R66583" s="15">
        <v>4</v>
      </c>
    </row>
    <row r="66584" spans="18:18" x14ac:dyDescent="0.25">
      <c r="R66584" s="15">
        <v>4</v>
      </c>
    </row>
    <row r="66585" spans="18:18" x14ac:dyDescent="0.25">
      <c r="R66585" s="15">
        <v>4</v>
      </c>
    </row>
    <row r="66586" spans="18:18" x14ac:dyDescent="0.25">
      <c r="R66586" s="15">
        <v>4</v>
      </c>
    </row>
    <row r="66587" spans="18:18" x14ac:dyDescent="0.25">
      <c r="R66587" s="15">
        <v>4</v>
      </c>
    </row>
    <row r="66588" spans="18:18" x14ac:dyDescent="0.25">
      <c r="R66588" s="15">
        <v>4</v>
      </c>
    </row>
    <row r="66589" spans="18:18" x14ac:dyDescent="0.25">
      <c r="R66589" s="15">
        <v>4</v>
      </c>
    </row>
    <row r="66590" spans="18:18" x14ac:dyDescent="0.25">
      <c r="R66590" s="15">
        <v>4</v>
      </c>
    </row>
    <row r="66591" spans="18:18" x14ac:dyDescent="0.25">
      <c r="R66591" s="15">
        <v>4</v>
      </c>
    </row>
    <row r="66592" spans="18:18" x14ac:dyDescent="0.25">
      <c r="R66592" s="15">
        <v>4</v>
      </c>
    </row>
    <row r="66593" spans="18:18" x14ac:dyDescent="0.25">
      <c r="R66593" s="15">
        <v>4</v>
      </c>
    </row>
    <row r="66594" spans="18:18" x14ac:dyDescent="0.25">
      <c r="R66594" s="15">
        <v>4</v>
      </c>
    </row>
    <row r="66595" spans="18:18" x14ac:dyDescent="0.25">
      <c r="R66595" s="15">
        <v>4</v>
      </c>
    </row>
    <row r="66596" spans="18:18" x14ac:dyDescent="0.25">
      <c r="R66596" s="15">
        <v>4</v>
      </c>
    </row>
    <row r="66597" spans="18:18" x14ac:dyDescent="0.25">
      <c r="R66597" s="15">
        <v>4</v>
      </c>
    </row>
    <row r="66598" spans="18:18" x14ac:dyDescent="0.25">
      <c r="R66598" s="15">
        <v>4</v>
      </c>
    </row>
    <row r="66599" spans="18:18" x14ac:dyDescent="0.25">
      <c r="R66599" s="15">
        <v>4</v>
      </c>
    </row>
    <row r="66600" spans="18:18" x14ac:dyDescent="0.25">
      <c r="R66600" s="15">
        <v>4</v>
      </c>
    </row>
    <row r="66601" spans="18:18" x14ac:dyDescent="0.25">
      <c r="R66601" s="15">
        <v>4</v>
      </c>
    </row>
    <row r="66602" spans="18:18" x14ac:dyDescent="0.25">
      <c r="R66602" s="15">
        <v>4</v>
      </c>
    </row>
    <row r="66603" spans="18:18" x14ac:dyDescent="0.25">
      <c r="R66603" s="15">
        <v>4</v>
      </c>
    </row>
    <row r="66604" spans="18:18" x14ac:dyDescent="0.25">
      <c r="R66604" s="15">
        <v>4</v>
      </c>
    </row>
    <row r="66605" spans="18:18" x14ac:dyDescent="0.25">
      <c r="R66605" s="15">
        <v>4</v>
      </c>
    </row>
    <row r="66606" spans="18:18" x14ac:dyDescent="0.25">
      <c r="R66606" s="15">
        <v>4</v>
      </c>
    </row>
    <row r="66607" spans="18:18" x14ac:dyDescent="0.25">
      <c r="R66607" s="15">
        <v>4</v>
      </c>
    </row>
    <row r="66608" spans="18:18" x14ac:dyDescent="0.25">
      <c r="R66608" s="15">
        <v>4</v>
      </c>
    </row>
    <row r="66609" spans="18:18" x14ac:dyDescent="0.25">
      <c r="R66609" s="15">
        <v>4</v>
      </c>
    </row>
    <row r="66610" spans="18:18" x14ac:dyDescent="0.25">
      <c r="R66610" s="15">
        <v>4</v>
      </c>
    </row>
    <row r="66611" spans="18:18" x14ac:dyDescent="0.25">
      <c r="R66611" s="15">
        <v>4</v>
      </c>
    </row>
    <row r="66612" spans="18:18" x14ac:dyDescent="0.25">
      <c r="R66612" s="15">
        <v>4</v>
      </c>
    </row>
    <row r="66613" spans="18:18" x14ac:dyDescent="0.25">
      <c r="R66613" s="15">
        <v>4</v>
      </c>
    </row>
    <row r="66614" spans="18:18" x14ac:dyDescent="0.25">
      <c r="R66614" s="15">
        <v>4</v>
      </c>
    </row>
    <row r="66615" spans="18:18" x14ac:dyDescent="0.25">
      <c r="R66615" s="15">
        <v>4</v>
      </c>
    </row>
    <row r="66616" spans="18:18" x14ac:dyDescent="0.25">
      <c r="R66616" s="15">
        <v>4</v>
      </c>
    </row>
    <row r="66617" spans="18:18" x14ac:dyDescent="0.25">
      <c r="R66617" s="15">
        <v>4</v>
      </c>
    </row>
    <row r="66618" spans="18:18" x14ac:dyDescent="0.25">
      <c r="R66618" s="15">
        <v>1</v>
      </c>
    </row>
    <row r="66619" spans="18:18" x14ac:dyDescent="0.25">
      <c r="R66619" s="15">
        <v>1</v>
      </c>
    </row>
    <row r="66620" spans="18:18" x14ac:dyDescent="0.25">
      <c r="R66620" s="15">
        <v>1</v>
      </c>
    </row>
    <row r="66621" spans="18:18" x14ac:dyDescent="0.25">
      <c r="R66621" s="15">
        <v>1</v>
      </c>
    </row>
    <row r="66622" spans="18:18" x14ac:dyDescent="0.25">
      <c r="R66622" s="15">
        <v>1</v>
      </c>
    </row>
    <row r="66623" spans="18:18" x14ac:dyDescent="0.25">
      <c r="R66623" s="15">
        <v>1</v>
      </c>
    </row>
    <row r="66624" spans="18:18" x14ac:dyDescent="0.25">
      <c r="R66624" s="15">
        <v>1</v>
      </c>
    </row>
    <row r="66625" spans="18:18" x14ac:dyDescent="0.25">
      <c r="R66625" s="15">
        <v>1</v>
      </c>
    </row>
    <row r="66626" spans="18:18" x14ac:dyDescent="0.25">
      <c r="R66626" s="15">
        <v>1</v>
      </c>
    </row>
    <row r="66627" spans="18:18" x14ac:dyDescent="0.25">
      <c r="R66627" s="15">
        <v>1</v>
      </c>
    </row>
    <row r="66628" spans="18:18" x14ac:dyDescent="0.25">
      <c r="R66628" s="15">
        <v>1</v>
      </c>
    </row>
    <row r="66629" spans="18:18" x14ac:dyDescent="0.25">
      <c r="R66629" s="15">
        <v>1</v>
      </c>
    </row>
    <row r="66630" spans="18:18" x14ac:dyDescent="0.25">
      <c r="R66630" s="15">
        <v>1</v>
      </c>
    </row>
    <row r="66631" spans="18:18" x14ac:dyDescent="0.25">
      <c r="R66631" s="15">
        <v>1</v>
      </c>
    </row>
    <row r="66632" spans="18:18" x14ac:dyDescent="0.25">
      <c r="R66632" s="15">
        <v>1</v>
      </c>
    </row>
    <row r="66633" spans="18:18" x14ac:dyDescent="0.25">
      <c r="R66633" s="15">
        <v>1</v>
      </c>
    </row>
    <row r="66634" spans="18:18" x14ac:dyDescent="0.25">
      <c r="R66634" s="15">
        <v>1</v>
      </c>
    </row>
    <row r="66635" spans="18:18" x14ac:dyDescent="0.25">
      <c r="R66635" s="15">
        <v>1</v>
      </c>
    </row>
    <row r="66636" spans="18:18" x14ac:dyDescent="0.25">
      <c r="R66636" s="15">
        <v>1</v>
      </c>
    </row>
    <row r="66637" spans="18:18" x14ac:dyDescent="0.25">
      <c r="R66637" s="15">
        <v>1</v>
      </c>
    </row>
    <row r="66638" spans="18:18" x14ac:dyDescent="0.25">
      <c r="R66638" s="15">
        <v>1</v>
      </c>
    </row>
    <row r="66639" spans="18:18" x14ac:dyDescent="0.25">
      <c r="R66639" s="15">
        <v>1</v>
      </c>
    </row>
    <row r="66640" spans="18:18" x14ac:dyDescent="0.25">
      <c r="R66640" s="15">
        <v>1</v>
      </c>
    </row>
    <row r="66641" spans="18:18" x14ac:dyDescent="0.25">
      <c r="R66641" s="15">
        <v>1</v>
      </c>
    </row>
    <row r="66642" spans="18:18" x14ac:dyDescent="0.25">
      <c r="R66642" s="15">
        <v>1</v>
      </c>
    </row>
    <row r="66643" spans="18:18" x14ac:dyDescent="0.25">
      <c r="R66643" s="15">
        <v>1</v>
      </c>
    </row>
    <row r="66644" spans="18:18" x14ac:dyDescent="0.25">
      <c r="R66644" s="15">
        <v>1</v>
      </c>
    </row>
    <row r="66645" spans="18:18" x14ac:dyDescent="0.25">
      <c r="R66645" s="15">
        <v>1</v>
      </c>
    </row>
    <row r="66646" spans="18:18" x14ac:dyDescent="0.25">
      <c r="R66646" s="15">
        <v>1</v>
      </c>
    </row>
    <row r="66647" spans="18:18" x14ac:dyDescent="0.25">
      <c r="R66647" s="15">
        <v>1</v>
      </c>
    </row>
    <row r="66648" spans="18:18" x14ac:dyDescent="0.25">
      <c r="R66648" s="15">
        <v>1</v>
      </c>
    </row>
    <row r="66649" spans="18:18" x14ac:dyDescent="0.25">
      <c r="R66649" s="15">
        <v>1</v>
      </c>
    </row>
    <row r="66650" spans="18:18" x14ac:dyDescent="0.25">
      <c r="R66650" s="15">
        <v>1</v>
      </c>
    </row>
    <row r="66651" spans="18:18" x14ac:dyDescent="0.25">
      <c r="R66651" s="15">
        <v>1</v>
      </c>
    </row>
    <row r="66652" spans="18:18" x14ac:dyDescent="0.25">
      <c r="R66652" s="15">
        <v>1</v>
      </c>
    </row>
    <row r="66653" spans="18:18" x14ac:dyDescent="0.25">
      <c r="R66653" s="15">
        <v>1</v>
      </c>
    </row>
    <row r="66654" spans="18:18" x14ac:dyDescent="0.25">
      <c r="R66654" s="15">
        <v>1</v>
      </c>
    </row>
    <row r="66655" spans="18:18" x14ac:dyDescent="0.25">
      <c r="R66655" s="15">
        <v>4</v>
      </c>
    </row>
    <row r="66656" spans="18:18" x14ac:dyDescent="0.25">
      <c r="R66656" s="15">
        <v>4</v>
      </c>
    </row>
    <row r="66657" spans="18:18" x14ac:dyDescent="0.25">
      <c r="R66657" s="15">
        <v>4</v>
      </c>
    </row>
    <row r="66658" spans="18:18" x14ac:dyDescent="0.25">
      <c r="R66658" s="15">
        <v>4</v>
      </c>
    </row>
    <row r="66659" spans="18:18" x14ac:dyDescent="0.25">
      <c r="R66659" s="15">
        <v>4</v>
      </c>
    </row>
    <row r="66660" spans="18:18" x14ac:dyDescent="0.25">
      <c r="R66660" s="15">
        <v>4</v>
      </c>
    </row>
    <row r="66661" spans="18:18" x14ac:dyDescent="0.25">
      <c r="R66661" s="15">
        <v>4</v>
      </c>
    </row>
    <row r="66662" spans="18:18" x14ac:dyDescent="0.25">
      <c r="R66662" s="15">
        <v>4</v>
      </c>
    </row>
    <row r="66663" spans="18:18" x14ac:dyDescent="0.25">
      <c r="R66663" s="15">
        <v>4</v>
      </c>
    </row>
    <row r="66664" spans="18:18" x14ac:dyDescent="0.25">
      <c r="R66664" s="15">
        <v>4</v>
      </c>
    </row>
    <row r="66665" spans="18:18" x14ac:dyDescent="0.25">
      <c r="R66665" s="15">
        <v>4</v>
      </c>
    </row>
    <row r="66666" spans="18:18" x14ac:dyDescent="0.25">
      <c r="R66666" s="15">
        <v>4</v>
      </c>
    </row>
    <row r="66667" spans="18:18" x14ac:dyDescent="0.25">
      <c r="R66667" s="15">
        <v>4</v>
      </c>
    </row>
    <row r="66668" spans="18:18" x14ac:dyDescent="0.25">
      <c r="R66668" s="15">
        <v>4</v>
      </c>
    </row>
    <row r="66669" spans="18:18" x14ac:dyDescent="0.25">
      <c r="R66669" s="15">
        <v>4</v>
      </c>
    </row>
    <row r="66670" spans="18:18" x14ac:dyDescent="0.25">
      <c r="R66670" s="15">
        <v>4</v>
      </c>
    </row>
    <row r="66671" spans="18:18" x14ac:dyDescent="0.25">
      <c r="R66671" s="15">
        <v>4</v>
      </c>
    </row>
    <row r="66672" spans="18:18" x14ac:dyDescent="0.25">
      <c r="R66672" s="15">
        <v>4</v>
      </c>
    </row>
    <row r="66673" spans="18:18" x14ac:dyDescent="0.25">
      <c r="R66673" s="15">
        <v>4</v>
      </c>
    </row>
    <row r="66674" spans="18:18" x14ac:dyDescent="0.25">
      <c r="R66674" s="15">
        <v>4</v>
      </c>
    </row>
    <row r="66675" spans="18:18" x14ac:dyDescent="0.25">
      <c r="R66675" s="15">
        <v>4</v>
      </c>
    </row>
    <row r="66676" spans="18:18" x14ac:dyDescent="0.25">
      <c r="R66676" s="15">
        <v>4</v>
      </c>
    </row>
    <row r="66677" spans="18:18" x14ac:dyDescent="0.25">
      <c r="R66677" s="15">
        <v>4</v>
      </c>
    </row>
    <row r="66678" spans="18:18" x14ac:dyDescent="0.25">
      <c r="R66678" s="15">
        <v>4</v>
      </c>
    </row>
    <row r="66679" spans="18:18" x14ac:dyDescent="0.25">
      <c r="R66679" s="15">
        <v>4</v>
      </c>
    </row>
    <row r="66680" spans="18:18" x14ac:dyDescent="0.25">
      <c r="R66680" s="15">
        <v>4</v>
      </c>
    </row>
    <row r="66681" spans="18:18" x14ac:dyDescent="0.25">
      <c r="R66681" s="15">
        <v>4</v>
      </c>
    </row>
    <row r="66682" spans="18:18" x14ac:dyDescent="0.25">
      <c r="R66682" s="15">
        <v>4</v>
      </c>
    </row>
    <row r="66683" spans="18:18" x14ac:dyDescent="0.25">
      <c r="R66683" s="15">
        <v>4</v>
      </c>
    </row>
    <row r="66684" spans="18:18" x14ac:dyDescent="0.25">
      <c r="R66684" s="15">
        <v>4</v>
      </c>
    </row>
    <row r="66685" spans="18:18" x14ac:dyDescent="0.25">
      <c r="R66685" s="15">
        <v>4</v>
      </c>
    </row>
    <row r="66686" spans="18:18" x14ac:dyDescent="0.25">
      <c r="R66686" s="15">
        <v>4</v>
      </c>
    </row>
    <row r="66687" spans="18:18" x14ac:dyDescent="0.25">
      <c r="R66687" s="15">
        <v>4</v>
      </c>
    </row>
    <row r="66688" spans="18:18" x14ac:dyDescent="0.25">
      <c r="R66688" s="15">
        <v>4</v>
      </c>
    </row>
    <row r="66689" spans="18:18" x14ac:dyDescent="0.25">
      <c r="R66689" s="15">
        <v>4</v>
      </c>
    </row>
    <row r="66690" spans="18:18" x14ac:dyDescent="0.25">
      <c r="R66690" s="15">
        <v>4</v>
      </c>
    </row>
    <row r="66691" spans="18:18" x14ac:dyDescent="0.25">
      <c r="R66691" s="15">
        <v>4</v>
      </c>
    </row>
    <row r="66692" spans="18:18" x14ac:dyDescent="0.25">
      <c r="R66692" s="15">
        <v>4</v>
      </c>
    </row>
    <row r="66693" spans="18:18" x14ac:dyDescent="0.25">
      <c r="R66693" s="15">
        <v>4</v>
      </c>
    </row>
    <row r="66694" spans="18:18" x14ac:dyDescent="0.25">
      <c r="R66694" s="15">
        <v>4</v>
      </c>
    </row>
    <row r="66695" spans="18:18" x14ac:dyDescent="0.25">
      <c r="R66695" s="15">
        <v>4</v>
      </c>
    </row>
    <row r="66696" spans="18:18" x14ac:dyDescent="0.25">
      <c r="R66696" s="15">
        <v>4</v>
      </c>
    </row>
    <row r="66697" spans="18:18" x14ac:dyDescent="0.25">
      <c r="R66697" s="15">
        <v>4</v>
      </c>
    </row>
    <row r="66698" spans="18:18" x14ac:dyDescent="0.25">
      <c r="R66698" s="15">
        <v>4</v>
      </c>
    </row>
    <row r="66699" spans="18:18" x14ac:dyDescent="0.25">
      <c r="R66699" s="15">
        <v>4</v>
      </c>
    </row>
    <row r="66700" spans="18:18" x14ac:dyDescent="0.25">
      <c r="R66700" s="15">
        <v>4</v>
      </c>
    </row>
    <row r="66701" spans="18:18" x14ac:dyDescent="0.25">
      <c r="R66701" s="15">
        <v>4</v>
      </c>
    </row>
    <row r="66702" spans="18:18" x14ac:dyDescent="0.25">
      <c r="R66702" s="15">
        <v>4</v>
      </c>
    </row>
    <row r="66703" spans="18:18" x14ac:dyDescent="0.25">
      <c r="R66703" s="15">
        <v>4</v>
      </c>
    </row>
    <row r="66704" spans="18:18" x14ac:dyDescent="0.25">
      <c r="R66704" s="15">
        <v>4</v>
      </c>
    </row>
    <row r="66705" spans="18:18" x14ac:dyDescent="0.25">
      <c r="R66705" s="15">
        <v>4</v>
      </c>
    </row>
    <row r="66706" spans="18:18" x14ac:dyDescent="0.25">
      <c r="R66706" s="15">
        <v>4</v>
      </c>
    </row>
    <row r="66707" spans="18:18" x14ac:dyDescent="0.25">
      <c r="R66707" s="15">
        <v>4</v>
      </c>
    </row>
    <row r="66708" spans="18:18" x14ac:dyDescent="0.25">
      <c r="R66708" s="15">
        <v>4</v>
      </c>
    </row>
    <row r="66709" spans="18:18" x14ac:dyDescent="0.25">
      <c r="R66709" s="15">
        <v>4</v>
      </c>
    </row>
    <row r="66710" spans="18:18" x14ac:dyDescent="0.25">
      <c r="R66710" s="15">
        <v>4</v>
      </c>
    </row>
    <row r="66711" spans="18:18" x14ac:dyDescent="0.25">
      <c r="R66711" s="15">
        <v>4</v>
      </c>
    </row>
    <row r="66712" spans="18:18" x14ac:dyDescent="0.25">
      <c r="R66712" s="15">
        <v>4</v>
      </c>
    </row>
    <row r="66713" spans="18:18" x14ac:dyDescent="0.25">
      <c r="R66713" s="15">
        <v>4</v>
      </c>
    </row>
    <row r="66714" spans="18:18" x14ac:dyDescent="0.25">
      <c r="R66714" s="15">
        <v>4</v>
      </c>
    </row>
    <row r="66715" spans="18:18" x14ac:dyDescent="0.25">
      <c r="R66715" s="15">
        <v>4</v>
      </c>
    </row>
    <row r="66716" spans="18:18" x14ac:dyDescent="0.25">
      <c r="R66716" s="15">
        <v>4</v>
      </c>
    </row>
    <row r="66717" spans="18:18" x14ac:dyDescent="0.25">
      <c r="R66717" s="15">
        <v>4</v>
      </c>
    </row>
    <row r="66718" spans="18:18" x14ac:dyDescent="0.25">
      <c r="R66718" s="15">
        <v>4</v>
      </c>
    </row>
    <row r="66719" spans="18:18" x14ac:dyDescent="0.25">
      <c r="R66719" s="15">
        <v>4</v>
      </c>
    </row>
    <row r="66720" spans="18:18" x14ac:dyDescent="0.25">
      <c r="R66720" s="15">
        <v>4</v>
      </c>
    </row>
    <row r="66721" spans="18:18" x14ac:dyDescent="0.25">
      <c r="R66721" s="15">
        <v>4</v>
      </c>
    </row>
    <row r="66722" spans="18:18" x14ac:dyDescent="0.25">
      <c r="R66722" s="15">
        <v>4</v>
      </c>
    </row>
    <row r="66723" spans="18:18" x14ac:dyDescent="0.25">
      <c r="R66723" s="15">
        <v>4</v>
      </c>
    </row>
    <row r="66724" spans="18:18" x14ac:dyDescent="0.25">
      <c r="R66724" s="15">
        <v>4</v>
      </c>
    </row>
    <row r="66725" spans="18:18" x14ac:dyDescent="0.25">
      <c r="R66725" s="15">
        <v>4</v>
      </c>
    </row>
    <row r="66726" spans="18:18" x14ac:dyDescent="0.25">
      <c r="R66726" s="15">
        <v>4</v>
      </c>
    </row>
    <row r="66727" spans="18:18" x14ac:dyDescent="0.25">
      <c r="R66727" s="15">
        <v>4</v>
      </c>
    </row>
    <row r="66728" spans="18:18" x14ac:dyDescent="0.25">
      <c r="R66728" s="15">
        <v>4</v>
      </c>
    </row>
    <row r="66729" spans="18:18" x14ac:dyDescent="0.25">
      <c r="R66729" s="15">
        <v>4</v>
      </c>
    </row>
    <row r="66730" spans="18:18" x14ac:dyDescent="0.25">
      <c r="R66730" s="15">
        <v>4</v>
      </c>
    </row>
    <row r="66731" spans="18:18" x14ac:dyDescent="0.25">
      <c r="R66731" s="15">
        <v>4</v>
      </c>
    </row>
    <row r="66732" spans="18:18" x14ac:dyDescent="0.25">
      <c r="R66732" s="15">
        <v>4</v>
      </c>
    </row>
    <row r="66733" spans="18:18" x14ac:dyDescent="0.25">
      <c r="R66733" s="15">
        <v>4</v>
      </c>
    </row>
    <row r="66734" spans="18:18" x14ac:dyDescent="0.25">
      <c r="R66734" s="15">
        <v>4</v>
      </c>
    </row>
    <row r="66735" spans="18:18" x14ac:dyDescent="0.25">
      <c r="R66735" s="15">
        <v>4</v>
      </c>
    </row>
    <row r="66736" spans="18:18" x14ac:dyDescent="0.25">
      <c r="R66736" s="15">
        <v>4</v>
      </c>
    </row>
    <row r="66737" spans="18:18" x14ac:dyDescent="0.25">
      <c r="R66737" s="15">
        <v>4</v>
      </c>
    </row>
    <row r="66738" spans="18:18" x14ac:dyDescent="0.25">
      <c r="R66738" s="15">
        <v>4</v>
      </c>
    </row>
    <row r="66739" spans="18:18" x14ac:dyDescent="0.25">
      <c r="R66739" s="15">
        <v>4</v>
      </c>
    </row>
    <row r="66740" spans="18:18" x14ac:dyDescent="0.25">
      <c r="R66740" s="15">
        <v>4</v>
      </c>
    </row>
    <row r="66741" spans="18:18" x14ac:dyDescent="0.25">
      <c r="R66741" s="15">
        <v>4</v>
      </c>
    </row>
    <row r="66742" spans="18:18" x14ac:dyDescent="0.25">
      <c r="R66742" s="15">
        <v>4</v>
      </c>
    </row>
    <row r="66743" spans="18:18" x14ac:dyDescent="0.25">
      <c r="R66743" s="15">
        <v>4</v>
      </c>
    </row>
    <row r="66744" spans="18:18" x14ac:dyDescent="0.25">
      <c r="R66744" s="15">
        <v>4</v>
      </c>
    </row>
    <row r="66745" spans="18:18" x14ac:dyDescent="0.25">
      <c r="R66745" s="15">
        <v>4</v>
      </c>
    </row>
    <row r="66746" spans="18:18" x14ac:dyDescent="0.25">
      <c r="R66746" s="15">
        <v>4</v>
      </c>
    </row>
    <row r="66747" spans="18:18" x14ac:dyDescent="0.25">
      <c r="R66747" s="15">
        <v>4</v>
      </c>
    </row>
    <row r="66748" spans="18:18" x14ac:dyDescent="0.25">
      <c r="R66748" s="15">
        <v>4</v>
      </c>
    </row>
    <row r="66749" spans="18:18" x14ac:dyDescent="0.25">
      <c r="R66749" s="15">
        <v>4</v>
      </c>
    </row>
    <row r="66750" spans="18:18" x14ac:dyDescent="0.25">
      <c r="R66750" s="15">
        <v>4</v>
      </c>
    </row>
    <row r="66751" spans="18:18" x14ac:dyDescent="0.25">
      <c r="R66751" s="15">
        <v>4</v>
      </c>
    </row>
    <row r="66752" spans="18:18" x14ac:dyDescent="0.25">
      <c r="R66752" s="15">
        <v>4</v>
      </c>
    </row>
    <row r="66753" spans="18:18" x14ac:dyDescent="0.25">
      <c r="R66753" s="15">
        <v>4</v>
      </c>
    </row>
    <row r="66754" spans="18:18" x14ac:dyDescent="0.25">
      <c r="R66754" s="15">
        <v>4</v>
      </c>
    </row>
    <row r="66755" spans="18:18" x14ac:dyDescent="0.25">
      <c r="R66755" s="15">
        <v>4</v>
      </c>
    </row>
    <row r="66756" spans="18:18" x14ac:dyDescent="0.25">
      <c r="R66756" s="15">
        <v>4</v>
      </c>
    </row>
    <row r="66757" spans="18:18" x14ac:dyDescent="0.25">
      <c r="R66757" s="15">
        <v>4</v>
      </c>
    </row>
    <row r="66758" spans="18:18" x14ac:dyDescent="0.25">
      <c r="R66758" s="15">
        <v>4</v>
      </c>
    </row>
    <row r="66759" spans="18:18" x14ac:dyDescent="0.25">
      <c r="R66759" s="15">
        <v>4</v>
      </c>
    </row>
    <row r="66760" spans="18:18" x14ac:dyDescent="0.25">
      <c r="R66760" s="15">
        <v>4</v>
      </c>
    </row>
    <row r="66761" spans="18:18" x14ac:dyDescent="0.25">
      <c r="R66761" s="15">
        <v>4</v>
      </c>
    </row>
    <row r="66762" spans="18:18" x14ac:dyDescent="0.25">
      <c r="R66762" s="15">
        <v>4</v>
      </c>
    </row>
    <row r="66763" spans="18:18" x14ac:dyDescent="0.25">
      <c r="R66763" s="15">
        <v>4</v>
      </c>
    </row>
    <row r="66764" spans="18:18" x14ac:dyDescent="0.25">
      <c r="R66764" s="15">
        <v>4</v>
      </c>
    </row>
    <row r="66765" spans="18:18" x14ac:dyDescent="0.25">
      <c r="R66765" s="15">
        <v>4</v>
      </c>
    </row>
    <row r="66766" spans="18:18" x14ac:dyDescent="0.25">
      <c r="R66766" s="15">
        <v>4</v>
      </c>
    </row>
    <row r="66767" spans="18:18" x14ac:dyDescent="0.25">
      <c r="R66767" s="15">
        <v>4</v>
      </c>
    </row>
    <row r="66768" spans="18:18" x14ac:dyDescent="0.25">
      <c r="R66768" s="15">
        <v>4</v>
      </c>
    </row>
    <row r="66769" spans="18:18" x14ac:dyDescent="0.25">
      <c r="R66769" s="15">
        <v>4</v>
      </c>
    </row>
    <row r="66770" spans="18:18" x14ac:dyDescent="0.25">
      <c r="R66770" s="15">
        <v>4</v>
      </c>
    </row>
    <row r="66771" spans="18:18" x14ac:dyDescent="0.25">
      <c r="R66771" s="15">
        <v>4</v>
      </c>
    </row>
    <row r="66772" spans="18:18" x14ac:dyDescent="0.25">
      <c r="R66772" s="15">
        <v>4</v>
      </c>
    </row>
    <row r="66773" spans="18:18" x14ac:dyDescent="0.25">
      <c r="R66773" s="15">
        <v>4</v>
      </c>
    </row>
    <row r="66774" spans="18:18" x14ac:dyDescent="0.25">
      <c r="R66774" s="15">
        <v>4</v>
      </c>
    </row>
    <row r="66775" spans="18:18" x14ac:dyDescent="0.25">
      <c r="R66775" s="15">
        <v>4</v>
      </c>
    </row>
    <row r="66776" spans="18:18" x14ac:dyDescent="0.25">
      <c r="R66776" s="15">
        <v>4</v>
      </c>
    </row>
    <row r="66777" spans="18:18" x14ac:dyDescent="0.25">
      <c r="R66777" s="15">
        <v>4</v>
      </c>
    </row>
    <row r="66778" spans="18:18" x14ac:dyDescent="0.25">
      <c r="R66778" s="15">
        <v>4</v>
      </c>
    </row>
    <row r="66779" spans="18:18" x14ac:dyDescent="0.25">
      <c r="R66779" s="15">
        <v>4</v>
      </c>
    </row>
    <row r="66780" spans="18:18" x14ac:dyDescent="0.25">
      <c r="R66780" s="15">
        <v>4</v>
      </c>
    </row>
    <row r="66781" spans="18:18" x14ac:dyDescent="0.25">
      <c r="R66781" s="15">
        <v>4</v>
      </c>
    </row>
    <row r="66782" spans="18:18" x14ac:dyDescent="0.25">
      <c r="R66782" s="15">
        <v>4</v>
      </c>
    </row>
    <row r="66783" spans="18:18" x14ac:dyDescent="0.25">
      <c r="R66783" s="15">
        <v>4</v>
      </c>
    </row>
    <row r="66784" spans="18:18" x14ac:dyDescent="0.25">
      <c r="R66784" s="15">
        <v>4</v>
      </c>
    </row>
    <row r="66785" spans="18:18" x14ac:dyDescent="0.25">
      <c r="R66785" s="15">
        <v>1</v>
      </c>
    </row>
    <row r="66786" spans="18:18" x14ac:dyDescent="0.25">
      <c r="R66786" s="15">
        <v>1</v>
      </c>
    </row>
    <row r="66787" spans="18:18" x14ac:dyDescent="0.25">
      <c r="R66787" s="15">
        <v>1</v>
      </c>
    </row>
    <row r="66788" spans="18:18" x14ac:dyDescent="0.25">
      <c r="R66788" s="15">
        <v>1</v>
      </c>
    </row>
    <row r="66789" spans="18:18" x14ac:dyDescent="0.25">
      <c r="R66789" s="15">
        <v>1</v>
      </c>
    </row>
    <row r="66790" spans="18:18" x14ac:dyDescent="0.25">
      <c r="R66790" s="15">
        <v>1</v>
      </c>
    </row>
    <row r="66791" spans="18:18" x14ac:dyDescent="0.25">
      <c r="R66791" s="15">
        <v>1</v>
      </c>
    </row>
    <row r="66792" spans="18:18" x14ac:dyDescent="0.25">
      <c r="R66792" s="15">
        <v>1</v>
      </c>
    </row>
    <row r="66793" spans="18:18" x14ac:dyDescent="0.25">
      <c r="R66793" s="15">
        <v>1</v>
      </c>
    </row>
    <row r="66794" spans="18:18" x14ac:dyDescent="0.25">
      <c r="R66794" s="15">
        <v>1</v>
      </c>
    </row>
    <row r="66795" spans="18:18" x14ac:dyDescent="0.25">
      <c r="R66795" s="15">
        <v>1</v>
      </c>
    </row>
    <row r="66796" spans="18:18" x14ac:dyDescent="0.25">
      <c r="R66796" s="15">
        <v>1</v>
      </c>
    </row>
    <row r="66797" spans="18:18" x14ac:dyDescent="0.25">
      <c r="R66797" s="15">
        <v>2</v>
      </c>
    </row>
    <row r="66798" spans="18:18" x14ac:dyDescent="0.25">
      <c r="R66798" s="15">
        <v>2</v>
      </c>
    </row>
    <row r="66799" spans="18:18" x14ac:dyDescent="0.25">
      <c r="R66799" s="15">
        <v>2</v>
      </c>
    </row>
    <row r="66800" spans="18:18" x14ac:dyDescent="0.25">
      <c r="R66800" s="15">
        <v>2</v>
      </c>
    </row>
    <row r="66801" spans="18:18" x14ac:dyDescent="0.25">
      <c r="R66801" s="15">
        <v>2</v>
      </c>
    </row>
    <row r="66802" spans="18:18" x14ac:dyDescent="0.25">
      <c r="R66802" s="15">
        <v>2</v>
      </c>
    </row>
    <row r="66803" spans="18:18" x14ac:dyDescent="0.25">
      <c r="R66803" s="15">
        <v>2</v>
      </c>
    </row>
    <row r="66804" spans="18:18" x14ac:dyDescent="0.25">
      <c r="R66804" s="15">
        <v>2</v>
      </c>
    </row>
    <row r="66805" spans="18:18" x14ac:dyDescent="0.25">
      <c r="R66805" s="15">
        <v>2</v>
      </c>
    </row>
    <row r="66806" spans="18:18" x14ac:dyDescent="0.25">
      <c r="R66806" s="15">
        <v>2</v>
      </c>
    </row>
    <row r="66807" spans="18:18" x14ac:dyDescent="0.25">
      <c r="R66807" s="15">
        <v>2</v>
      </c>
    </row>
    <row r="66808" spans="18:18" x14ac:dyDescent="0.25">
      <c r="R66808" s="15">
        <v>2</v>
      </c>
    </row>
    <row r="66809" spans="18:18" x14ac:dyDescent="0.25">
      <c r="R66809" s="15">
        <v>2</v>
      </c>
    </row>
    <row r="66810" spans="18:18" x14ac:dyDescent="0.25">
      <c r="R66810" s="15">
        <v>2</v>
      </c>
    </row>
    <row r="66811" spans="18:18" x14ac:dyDescent="0.25">
      <c r="R66811" s="15">
        <v>2</v>
      </c>
    </row>
    <row r="66812" spans="18:18" x14ac:dyDescent="0.25">
      <c r="R66812" s="15">
        <v>1</v>
      </c>
    </row>
    <row r="66813" spans="18:18" x14ac:dyDescent="0.25">
      <c r="R66813" s="15">
        <v>1</v>
      </c>
    </row>
    <row r="66814" spans="18:18" x14ac:dyDescent="0.25">
      <c r="R66814" s="15">
        <v>1</v>
      </c>
    </row>
    <row r="66815" spans="18:18" x14ac:dyDescent="0.25">
      <c r="R66815" s="15">
        <v>1</v>
      </c>
    </row>
    <row r="66816" spans="18:18" x14ac:dyDescent="0.25">
      <c r="R66816" s="15">
        <v>1</v>
      </c>
    </row>
    <row r="66817" spans="18:18" x14ac:dyDescent="0.25">
      <c r="R66817" s="15">
        <v>1</v>
      </c>
    </row>
    <row r="66818" spans="18:18" x14ac:dyDescent="0.25">
      <c r="R66818" s="15">
        <v>1</v>
      </c>
    </row>
    <row r="66819" spans="18:18" x14ac:dyDescent="0.25">
      <c r="R66819" s="15">
        <v>1</v>
      </c>
    </row>
    <row r="66820" spans="18:18" x14ac:dyDescent="0.25">
      <c r="R66820" s="15">
        <v>1</v>
      </c>
    </row>
    <row r="66821" spans="18:18" x14ac:dyDescent="0.25">
      <c r="R66821" s="15">
        <v>1</v>
      </c>
    </row>
    <row r="66822" spans="18:18" x14ac:dyDescent="0.25">
      <c r="R66822" s="15">
        <v>1</v>
      </c>
    </row>
    <row r="66823" spans="18:18" x14ac:dyDescent="0.25">
      <c r="R66823" s="15">
        <v>1</v>
      </c>
    </row>
    <row r="66824" spans="18:18" x14ac:dyDescent="0.25">
      <c r="R66824" s="15">
        <v>1</v>
      </c>
    </row>
    <row r="66825" spans="18:18" x14ac:dyDescent="0.25">
      <c r="R66825" s="15">
        <v>1</v>
      </c>
    </row>
    <row r="66826" spans="18:18" x14ac:dyDescent="0.25">
      <c r="R66826" s="15">
        <v>1</v>
      </c>
    </row>
    <row r="66827" spans="18:18" x14ac:dyDescent="0.25">
      <c r="R66827" s="15">
        <v>1</v>
      </c>
    </row>
    <row r="66828" spans="18:18" x14ac:dyDescent="0.25">
      <c r="R66828" s="15">
        <v>1</v>
      </c>
    </row>
    <row r="66829" spans="18:18" x14ac:dyDescent="0.25">
      <c r="R66829" s="15">
        <v>1</v>
      </c>
    </row>
    <row r="66830" spans="18:18" x14ac:dyDescent="0.25">
      <c r="R66830" s="15">
        <v>1</v>
      </c>
    </row>
    <row r="66831" spans="18:18" x14ac:dyDescent="0.25">
      <c r="R66831" s="15">
        <v>1</v>
      </c>
    </row>
    <row r="66832" spans="18:18" x14ac:dyDescent="0.25">
      <c r="R66832" s="15">
        <v>1</v>
      </c>
    </row>
    <row r="66833" spans="18:18" x14ac:dyDescent="0.25">
      <c r="R66833" s="15">
        <v>1</v>
      </c>
    </row>
    <row r="66834" spans="18:18" x14ac:dyDescent="0.25">
      <c r="R66834" s="15">
        <v>1</v>
      </c>
    </row>
    <row r="66835" spans="18:18" x14ac:dyDescent="0.25">
      <c r="R66835" s="15">
        <v>1</v>
      </c>
    </row>
    <row r="66836" spans="18:18" x14ac:dyDescent="0.25">
      <c r="R66836" s="15">
        <v>1</v>
      </c>
    </row>
    <row r="66837" spans="18:18" x14ac:dyDescent="0.25">
      <c r="R66837" s="15">
        <v>1</v>
      </c>
    </row>
    <row r="66838" spans="18:18" x14ac:dyDescent="0.25">
      <c r="R66838" s="15">
        <v>1</v>
      </c>
    </row>
    <row r="66839" spans="18:18" x14ac:dyDescent="0.25">
      <c r="R66839" s="15">
        <v>1</v>
      </c>
    </row>
    <row r="66840" spans="18:18" x14ac:dyDescent="0.25">
      <c r="R66840" s="15">
        <v>1</v>
      </c>
    </row>
    <row r="66841" spans="18:18" x14ac:dyDescent="0.25">
      <c r="R66841" s="15">
        <v>1</v>
      </c>
    </row>
    <row r="66842" spans="18:18" x14ac:dyDescent="0.25">
      <c r="R66842" s="15">
        <v>1</v>
      </c>
    </row>
    <row r="66843" spans="18:18" x14ac:dyDescent="0.25">
      <c r="R66843" s="15">
        <v>1</v>
      </c>
    </row>
    <row r="66844" spans="18:18" x14ac:dyDescent="0.25">
      <c r="R66844" s="15">
        <v>1</v>
      </c>
    </row>
    <row r="66845" spans="18:18" x14ac:dyDescent="0.25">
      <c r="R66845" s="15">
        <v>1</v>
      </c>
    </row>
    <row r="66846" spans="18:18" x14ac:dyDescent="0.25">
      <c r="R66846" s="15">
        <v>1</v>
      </c>
    </row>
    <row r="66847" spans="18:18" x14ac:dyDescent="0.25">
      <c r="R66847" s="15">
        <v>1</v>
      </c>
    </row>
    <row r="66848" spans="18:18" x14ac:dyDescent="0.25">
      <c r="R66848" s="15">
        <v>1</v>
      </c>
    </row>
    <row r="66849" spans="18:18" x14ac:dyDescent="0.25">
      <c r="R66849" s="15">
        <v>1</v>
      </c>
    </row>
    <row r="66850" spans="18:18" x14ac:dyDescent="0.25">
      <c r="R66850" s="15">
        <v>1</v>
      </c>
    </row>
    <row r="66851" spans="18:18" x14ac:dyDescent="0.25">
      <c r="R66851" s="15">
        <v>1</v>
      </c>
    </row>
    <row r="66852" spans="18:18" x14ac:dyDescent="0.25">
      <c r="R66852" s="15">
        <v>2</v>
      </c>
    </row>
    <row r="66853" spans="18:18" x14ac:dyDescent="0.25">
      <c r="R66853" s="15">
        <v>2</v>
      </c>
    </row>
    <row r="66854" spans="18:18" x14ac:dyDescent="0.25">
      <c r="R66854" s="15">
        <v>2</v>
      </c>
    </row>
    <row r="66855" spans="18:18" x14ac:dyDescent="0.25">
      <c r="R66855" s="15">
        <v>2</v>
      </c>
    </row>
    <row r="66856" spans="18:18" x14ac:dyDescent="0.25">
      <c r="R66856" s="15">
        <v>2</v>
      </c>
    </row>
    <row r="66857" spans="18:18" x14ac:dyDescent="0.25">
      <c r="R66857" s="15">
        <v>2</v>
      </c>
    </row>
    <row r="66858" spans="18:18" x14ac:dyDescent="0.25">
      <c r="R66858" s="15">
        <v>2</v>
      </c>
    </row>
    <row r="66859" spans="18:18" x14ac:dyDescent="0.25">
      <c r="R66859" s="15">
        <v>2</v>
      </c>
    </row>
    <row r="66860" spans="18:18" x14ac:dyDescent="0.25">
      <c r="R66860" s="15">
        <v>2</v>
      </c>
    </row>
    <row r="66861" spans="18:18" x14ac:dyDescent="0.25">
      <c r="R66861" s="15">
        <v>2</v>
      </c>
    </row>
    <row r="66862" spans="18:18" x14ac:dyDescent="0.25">
      <c r="R66862" s="15">
        <v>2</v>
      </c>
    </row>
    <row r="66863" spans="18:18" x14ac:dyDescent="0.25">
      <c r="R66863" s="15">
        <v>2</v>
      </c>
    </row>
    <row r="66864" spans="18:18" x14ac:dyDescent="0.25">
      <c r="R66864" s="15">
        <v>2</v>
      </c>
    </row>
    <row r="66865" spans="18:18" x14ac:dyDescent="0.25">
      <c r="R66865" s="15">
        <v>2</v>
      </c>
    </row>
    <row r="66866" spans="18:18" x14ac:dyDescent="0.25">
      <c r="R66866" s="15">
        <v>2</v>
      </c>
    </row>
    <row r="66867" spans="18:18" x14ac:dyDescent="0.25">
      <c r="R66867" s="15">
        <v>2</v>
      </c>
    </row>
    <row r="66868" spans="18:18" x14ac:dyDescent="0.25">
      <c r="R66868" s="15">
        <v>2</v>
      </c>
    </row>
    <row r="66869" spans="18:18" x14ac:dyDescent="0.25">
      <c r="R66869" s="15">
        <v>2</v>
      </c>
    </row>
    <row r="66870" spans="18:18" x14ac:dyDescent="0.25">
      <c r="R66870" s="15">
        <v>2</v>
      </c>
    </row>
    <row r="66871" spans="18:18" x14ac:dyDescent="0.25">
      <c r="R66871" s="15">
        <v>2</v>
      </c>
    </row>
    <row r="66872" spans="18:18" x14ac:dyDescent="0.25">
      <c r="R66872" s="15">
        <v>2</v>
      </c>
    </row>
    <row r="66873" spans="18:18" x14ac:dyDescent="0.25">
      <c r="R66873" s="15">
        <v>2</v>
      </c>
    </row>
    <row r="66874" spans="18:18" x14ac:dyDescent="0.25">
      <c r="R66874" s="15">
        <v>2</v>
      </c>
    </row>
    <row r="66875" spans="18:18" x14ac:dyDescent="0.25">
      <c r="R66875" s="15">
        <v>2</v>
      </c>
    </row>
    <row r="66876" spans="18:18" x14ac:dyDescent="0.25">
      <c r="R66876" s="15">
        <v>2</v>
      </c>
    </row>
    <row r="66877" spans="18:18" x14ac:dyDescent="0.25">
      <c r="R66877" s="15">
        <v>2</v>
      </c>
    </row>
    <row r="66878" spans="18:18" x14ac:dyDescent="0.25">
      <c r="R66878" s="15">
        <v>2</v>
      </c>
    </row>
    <row r="66879" spans="18:18" x14ac:dyDescent="0.25">
      <c r="R66879" s="15">
        <v>2</v>
      </c>
    </row>
    <row r="66880" spans="18:18" x14ac:dyDescent="0.25">
      <c r="R66880" s="15">
        <v>2</v>
      </c>
    </row>
    <row r="66881" spans="18:18" x14ac:dyDescent="0.25">
      <c r="R66881" s="15">
        <v>2</v>
      </c>
    </row>
    <row r="66882" spans="18:18" x14ac:dyDescent="0.25">
      <c r="R66882" s="15">
        <v>2</v>
      </c>
    </row>
    <row r="66883" spans="18:18" x14ac:dyDescent="0.25">
      <c r="R66883" s="15">
        <v>1</v>
      </c>
    </row>
    <row r="66884" spans="18:18" x14ac:dyDescent="0.25">
      <c r="R66884" s="15">
        <v>1</v>
      </c>
    </row>
    <row r="66885" spans="18:18" x14ac:dyDescent="0.25">
      <c r="R66885" s="15">
        <v>1</v>
      </c>
    </row>
    <row r="66886" spans="18:18" x14ac:dyDescent="0.25">
      <c r="R66886" s="15">
        <v>1</v>
      </c>
    </row>
    <row r="66887" spans="18:18" x14ac:dyDescent="0.25">
      <c r="R66887" s="15">
        <v>1</v>
      </c>
    </row>
    <row r="66888" spans="18:18" x14ac:dyDescent="0.25">
      <c r="R66888" s="15">
        <v>1</v>
      </c>
    </row>
    <row r="66889" spans="18:18" x14ac:dyDescent="0.25">
      <c r="R66889" s="15">
        <v>1</v>
      </c>
    </row>
    <row r="66890" spans="18:18" x14ac:dyDescent="0.25">
      <c r="R66890" s="15">
        <v>1</v>
      </c>
    </row>
    <row r="66891" spans="18:18" x14ac:dyDescent="0.25">
      <c r="R66891" s="15">
        <v>1</v>
      </c>
    </row>
    <row r="66892" spans="18:18" x14ac:dyDescent="0.25">
      <c r="R66892" s="15">
        <v>1</v>
      </c>
    </row>
    <row r="66893" spans="18:18" x14ac:dyDescent="0.25">
      <c r="R66893" s="15">
        <v>1</v>
      </c>
    </row>
    <row r="66894" spans="18:18" x14ac:dyDescent="0.25">
      <c r="R66894" s="15">
        <v>1</v>
      </c>
    </row>
    <row r="66895" spans="18:18" x14ac:dyDescent="0.25">
      <c r="R66895" s="15">
        <v>1</v>
      </c>
    </row>
    <row r="66896" spans="18:18" x14ac:dyDescent="0.25">
      <c r="R66896" s="15">
        <v>1</v>
      </c>
    </row>
    <row r="66897" spans="18:18" x14ac:dyDescent="0.25">
      <c r="R66897" s="15">
        <v>1</v>
      </c>
    </row>
    <row r="66898" spans="18:18" x14ac:dyDescent="0.25">
      <c r="R66898" s="15">
        <v>1</v>
      </c>
    </row>
    <row r="66899" spans="18:18" x14ac:dyDescent="0.25">
      <c r="R66899" s="15">
        <v>1</v>
      </c>
    </row>
    <row r="66900" spans="18:18" x14ac:dyDescent="0.25">
      <c r="R66900" s="15">
        <v>1</v>
      </c>
    </row>
    <row r="66901" spans="18:18" x14ac:dyDescent="0.25">
      <c r="R66901" s="15">
        <v>1</v>
      </c>
    </row>
    <row r="66902" spans="18:18" x14ac:dyDescent="0.25">
      <c r="R66902" s="15">
        <v>1</v>
      </c>
    </row>
    <row r="66903" spans="18:18" x14ac:dyDescent="0.25">
      <c r="R66903" s="15">
        <v>1</v>
      </c>
    </row>
    <row r="66904" spans="18:18" x14ac:dyDescent="0.25">
      <c r="R66904" s="15">
        <v>1</v>
      </c>
    </row>
    <row r="66905" spans="18:18" x14ac:dyDescent="0.25">
      <c r="R66905" s="15">
        <v>1</v>
      </c>
    </row>
    <row r="66906" spans="18:18" x14ac:dyDescent="0.25">
      <c r="R66906" s="15">
        <v>1</v>
      </c>
    </row>
    <row r="66907" spans="18:18" x14ac:dyDescent="0.25">
      <c r="R66907" s="15">
        <v>1</v>
      </c>
    </row>
    <row r="66908" spans="18:18" x14ac:dyDescent="0.25">
      <c r="R66908" s="15">
        <v>1</v>
      </c>
    </row>
    <row r="66909" spans="18:18" x14ac:dyDescent="0.25">
      <c r="R66909" s="15">
        <v>1</v>
      </c>
    </row>
    <row r="66910" spans="18:18" x14ac:dyDescent="0.25">
      <c r="R66910" s="15">
        <v>1</v>
      </c>
    </row>
    <row r="66911" spans="18:18" x14ac:dyDescent="0.25">
      <c r="R66911" s="15">
        <v>1</v>
      </c>
    </row>
    <row r="66912" spans="18:18" x14ac:dyDescent="0.25">
      <c r="R66912" s="15">
        <v>1</v>
      </c>
    </row>
    <row r="66913" spans="18:18" x14ac:dyDescent="0.25">
      <c r="R66913" s="15">
        <v>1</v>
      </c>
    </row>
    <row r="66914" spans="18:18" x14ac:dyDescent="0.25">
      <c r="R66914" s="15">
        <v>1</v>
      </c>
    </row>
    <row r="66915" spans="18:18" x14ac:dyDescent="0.25">
      <c r="R66915" s="15">
        <v>1</v>
      </c>
    </row>
    <row r="66916" spans="18:18" x14ac:dyDescent="0.25">
      <c r="R66916" s="15">
        <v>3</v>
      </c>
    </row>
    <row r="66917" spans="18:18" x14ac:dyDescent="0.25">
      <c r="R66917" s="15">
        <v>3</v>
      </c>
    </row>
    <row r="66918" spans="18:18" x14ac:dyDescent="0.25">
      <c r="R66918" s="15">
        <v>3</v>
      </c>
    </row>
    <row r="66919" spans="18:18" x14ac:dyDescent="0.25">
      <c r="R66919" s="15">
        <v>3</v>
      </c>
    </row>
    <row r="66920" spans="18:18" x14ac:dyDescent="0.25">
      <c r="R66920" s="15">
        <v>3</v>
      </c>
    </row>
    <row r="66921" spans="18:18" x14ac:dyDescent="0.25">
      <c r="R66921" s="15">
        <v>3</v>
      </c>
    </row>
    <row r="66922" spans="18:18" x14ac:dyDescent="0.25">
      <c r="R66922" s="15">
        <v>3</v>
      </c>
    </row>
    <row r="66923" spans="18:18" x14ac:dyDescent="0.25">
      <c r="R66923" s="15">
        <v>3</v>
      </c>
    </row>
    <row r="66924" spans="18:18" x14ac:dyDescent="0.25">
      <c r="R66924" s="15">
        <v>3</v>
      </c>
    </row>
    <row r="66925" spans="18:18" x14ac:dyDescent="0.25">
      <c r="R66925" s="15">
        <v>3</v>
      </c>
    </row>
    <row r="66926" spans="18:18" x14ac:dyDescent="0.25">
      <c r="R66926" s="15">
        <v>3</v>
      </c>
    </row>
    <row r="66927" spans="18:18" x14ac:dyDescent="0.25">
      <c r="R66927" s="15">
        <v>3</v>
      </c>
    </row>
    <row r="66928" spans="18:18" x14ac:dyDescent="0.25">
      <c r="R66928" s="15">
        <v>3</v>
      </c>
    </row>
    <row r="66929" spans="18:18" x14ac:dyDescent="0.25">
      <c r="R66929" s="15">
        <v>3</v>
      </c>
    </row>
    <row r="66930" spans="18:18" x14ac:dyDescent="0.25">
      <c r="R66930" s="15">
        <v>3</v>
      </c>
    </row>
    <row r="66931" spans="18:18" x14ac:dyDescent="0.25">
      <c r="R66931" s="15">
        <v>3</v>
      </c>
    </row>
    <row r="66932" spans="18:18" x14ac:dyDescent="0.25">
      <c r="R66932" s="15">
        <v>1</v>
      </c>
    </row>
    <row r="66933" spans="18:18" x14ac:dyDescent="0.25">
      <c r="R66933" s="15">
        <v>1</v>
      </c>
    </row>
    <row r="66934" spans="18:18" x14ac:dyDescent="0.25">
      <c r="R66934" s="15">
        <v>1</v>
      </c>
    </row>
    <row r="66935" spans="18:18" x14ac:dyDescent="0.25">
      <c r="R66935" s="15">
        <v>1</v>
      </c>
    </row>
    <row r="66936" spans="18:18" x14ac:dyDescent="0.25">
      <c r="R66936" s="15">
        <v>1</v>
      </c>
    </row>
    <row r="66937" spans="18:18" x14ac:dyDescent="0.25">
      <c r="R66937" s="15">
        <v>1</v>
      </c>
    </row>
    <row r="66938" spans="18:18" x14ac:dyDescent="0.25">
      <c r="R66938" s="15">
        <v>1</v>
      </c>
    </row>
    <row r="66939" spans="18:18" x14ac:dyDescent="0.25">
      <c r="R66939" s="15">
        <v>1</v>
      </c>
    </row>
    <row r="66940" spans="18:18" x14ac:dyDescent="0.25">
      <c r="R66940" s="15">
        <v>1</v>
      </c>
    </row>
    <row r="66941" spans="18:18" x14ac:dyDescent="0.25">
      <c r="R66941" s="15">
        <v>1</v>
      </c>
    </row>
    <row r="66942" spans="18:18" x14ac:dyDescent="0.25">
      <c r="R66942" s="15">
        <v>1</v>
      </c>
    </row>
    <row r="66943" spans="18:18" x14ac:dyDescent="0.25">
      <c r="R66943" s="15">
        <v>1</v>
      </c>
    </row>
    <row r="66944" spans="18:18" x14ac:dyDescent="0.25">
      <c r="R66944" s="15">
        <v>1</v>
      </c>
    </row>
    <row r="66945" spans="18:18" x14ac:dyDescent="0.25">
      <c r="R66945" s="15">
        <v>1</v>
      </c>
    </row>
    <row r="66946" spans="18:18" x14ac:dyDescent="0.25">
      <c r="R66946" s="15">
        <v>1</v>
      </c>
    </row>
    <row r="66947" spans="18:18" x14ac:dyDescent="0.25">
      <c r="R66947" s="15">
        <v>1</v>
      </c>
    </row>
    <row r="66948" spans="18:18" x14ac:dyDescent="0.25">
      <c r="R66948" s="15">
        <v>1</v>
      </c>
    </row>
    <row r="66949" spans="18:18" x14ac:dyDescent="0.25">
      <c r="R66949" s="15">
        <v>1</v>
      </c>
    </row>
    <row r="66950" spans="18:18" x14ac:dyDescent="0.25">
      <c r="R66950" s="15">
        <v>1</v>
      </c>
    </row>
    <row r="66951" spans="18:18" x14ac:dyDescent="0.25">
      <c r="R66951" s="15">
        <v>1</v>
      </c>
    </row>
    <row r="66952" spans="18:18" x14ac:dyDescent="0.25">
      <c r="R66952" s="15">
        <v>1</v>
      </c>
    </row>
    <row r="66953" spans="18:18" x14ac:dyDescent="0.25">
      <c r="R66953" s="15">
        <v>1</v>
      </c>
    </row>
    <row r="66954" spans="18:18" x14ac:dyDescent="0.25">
      <c r="R66954" s="15">
        <v>1</v>
      </c>
    </row>
    <row r="66955" spans="18:18" x14ac:dyDescent="0.25">
      <c r="R66955" s="15">
        <v>1</v>
      </c>
    </row>
    <row r="66956" spans="18:18" x14ac:dyDescent="0.25">
      <c r="R66956" s="15">
        <v>1</v>
      </c>
    </row>
    <row r="66957" spans="18:18" x14ac:dyDescent="0.25">
      <c r="R66957" s="15">
        <v>1</v>
      </c>
    </row>
    <row r="66958" spans="18:18" x14ac:dyDescent="0.25">
      <c r="R66958" s="15">
        <v>1</v>
      </c>
    </row>
    <row r="66959" spans="18:18" x14ac:dyDescent="0.25">
      <c r="R66959" s="15">
        <v>1</v>
      </c>
    </row>
    <row r="66960" spans="18:18" x14ac:dyDescent="0.25">
      <c r="R66960" s="15">
        <v>1</v>
      </c>
    </row>
    <row r="66961" spans="18:18" x14ac:dyDescent="0.25">
      <c r="R66961" s="15">
        <v>1</v>
      </c>
    </row>
    <row r="66962" spans="18:18" x14ac:dyDescent="0.25">
      <c r="R66962" s="15">
        <v>1</v>
      </c>
    </row>
    <row r="66963" spans="18:18" x14ac:dyDescent="0.25">
      <c r="R66963" s="15">
        <v>1</v>
      </c>
    </row>
    <row r="66964" spans="18:18" x14ac:dyDescent="0.25">
      <c r="R66964" s="15">
        <v>1</v>
      </c>
    </row>
    <row r="66965" spans="18:18" x14ac:dyDescent="0.25">
      <c r="R66965" s="15">
        <v>1</v>
      </c>
    </row>
    <row r="66966" spans="18:18" x14ac:dyDescent="0.25">
      <c r="R66966" s="15">
        <v>1</v>
      </c>
    </row>
    <row r="66967" spans="18:18" x14ac:dyDescent="0.25">
      <c r="R66967" s="15">
        <v>1</v>
      </c>
    </row>
    <row r="66968" spans="18:18" x14ac:dyDescent="0.25">
      <c r="R66968" s="15">
        <v>1</v>
      </c>
    </row>
    <row r="66969" spans="18:18" x14ac:dyDescent="0.25">
      <c r="R66969" s="15">
        <v>1</v>
      </c>
    </row>
    <row r="66970" spans="18:18" x14ac:dyDescent="0.25">
      <c r="R66970" s="15">
        <v>1</v>
      </c>
    </row>
    <row r="66971" spans="18:18" x14ac:dyDescent="0.25">
      <c r="R66971" s="15">
        <v>1</v>
      </c>
    </row>
    <row r="66972" spans="18:18" x14ac:dyDescent="0.25">
      <c r="R66972" s="15">
        <v>1</v>
      </c>
    </row>
    <row r="66973" spans="18:18" x14ac:dyDescent="0.25">
      <c r="R66973" s="15">
        <v>1</v>
      </c>
    </row>
    <row r="66974" spans="18:18" x14ac:dyDescent="0.25">
      <c r="R66974" s="15">
        <v>1</v>
      </c>
    </row>
    <row r="66975" spans="18:18" x14ac:dyDescent="0.25">
      <c r="R66975" s="15">
        <v>1</v>
      </c>
    </row>
    <row r="66976" spans="18:18" x14ac:dyDescent="0.25">
      <c r="R66976" s="15">
        <v>1</v>
      </c>
    </row>
    <row r="66977" spans="18:18" x14ac:dyDescent="0.25">
      <c r="R66977" s="15">
        <v>1</v>
      </c>
    </row>
    <row r="66978" spans="18:18" x14ac:dyDescent="0.25">
      <c r="R66978" s="15">
        <v>1</v>
      </c>
    </row>
    <row r="66979" spans="18:18" x14ac:dyDescent="0.25">
      <c r="R66979" s="15">
        <v>1</v>
      </c>
    </row>
    <row r="66980" spans="18:18" x14ac:dyDescent="0.25">
      <c r="R66980" s="15">
        <v>1</v>
      </c>
    </row>
    <row r="66981" spans="18:18" x14ac:dyDescent="0.25">
      <c r="R66981" s="15">
        <v>1</v>
      </c>
    </row>
    <row r="66982" spans="18:18" x14ac:dyDescent="0.25">
      <c r="R66982" s="15">
        <v>1</v>
      </c>
    </row>
    <row r="66983" spans="18:18" x14ac:dyDescent="0.25">
      <c r="R66983" s="15">
        <v>1</v>
      </c>
    </row>
    <row r="66984" spans="18:18" x14ac:dyDescent="0.25">
      <c r="R66984" s="15">
        <v>1</v>
      </c>
    </row>
    <row r="66985" spans="18:18" x14ac:dyDescent="0.25">
      <c r="R66985" s="15">
        <v>1</v>
      </c>
    </row>
    <row r="66986" spans="18:18" x14ac:dyDescent="0.25">
      <c r="R66986" s="15">
        <v>1</v>
      </c>
    </row>
    <row r="66987" spans="18:18" x14ac:dyDescent="0.25">
      <c r="R66987" s="15">
        <v>1</v>
      </c>
    </row>
    <row r="66988" spans="18:18" x14ac:dyDescent="0.25">
      <c r="R66988" s="15">
        <v>1</v>
      </c>
    </row>
    <row r="66989" spans="18:18" x14ac:dyDescent="0.25">
      <c r="R66989" s="15">
        <v>1</v>
      </c>
    </row>
    <row r="66990" spans="18:18" x14ac:dyDescent="0.25">
      <c r="R66990" s="15">
        <v>1</v>
      </c>
    </row>
    <row r="66991" spans="18:18" x14ac:dyDescent="0.25">
      <c r="R66991" s="15">
        <v>1</v>
      </c>
    </row>
    <row r="66992" spans="18:18" x14ac:dyDescent="0.25">
      <c r="R66992" s="15">
        <v>1</v>
      </c>
    </row>
    <row r="66993" spans="18:18" x14ac:dyDescent="0.25">
      <c r="R66993" s="15">
        <v>1</v>
      </c>
    </row>
    <row r="66994" spans="18:18" x14ac:dyDescent="0.25">
      <c r="R66994" s="15">
        <v>1</v>
      </c>
    </row>
    <row r="66995" spans="18:18" x14ac:dyDescent="0.25">
      <c r="R66995" s="15">
        <v>1</v>
      </c>
    </row>
    <row r="66996" spans="18:18" x14ac:dyDescent="0.25">
      <c r="R66996" s="15">
        <v>1</v>
      </c>
    </row>
    <row r="66997" spans="18:18" x14ac:dyDescent="0.25">
      <c r="R66997" s="15">
        <v>1</v>
      </c>
    </row>
    <row r="66998" spans="18:18" x14ac:dyDescent="0.25">
      <c r="R66998" s="15">
        <v>1</v>
      </c>
    </row>
    <row r="66999" spans="18:18" x14ac:dyDescent="0.25">
      <c r="R66999" s="15">
        <v>1</v>
      </c>
    </row>
    <row r="67000" spans="18:18" x14ac:dyDescent="0.25">
      <c r="R67000" s="15">
        <v>1</v>
      </c>
    </row>
    <row r="67001" spans="18:18" x14ac:dyDescent="0.25">
      <c r="R67001" s="15">
        <v>1</v>
      </c>
    </row>
    <row r="67002" spans="18:18" x14ac:dyDescent="0.25">
      <c r="R67002" s="15">
        <v>1</v>
      </c>
    </row>
    <row r="67003" spans="18:18" x14ac:dyDescent="0.25">
      <c r="R67003" s="15">
        <v>1</v>
      </c>
    </row>
    <row r="67004" spans="18:18" x14ac:dyDescent="0.25">
      <c r="R67004" s="15">
        <v>1</v>
      </c>
    </row>
    <row r="67005" spans="18:18" x14ac:dyDescent="0.25">
      <c r="R67005" s="15">
        <v>1</v>
      </c>
    </row>
    <row r="67006" spans="18:18" x14ac:dyDescent="0.25">
      <c r="R67006" s="15">
        <v>1</v>
      </c>
    </row>
    <row r="67007" spans="18:18" x14ac:dyDescent="0.25">
      <c r="R67007" s="15">
        <v>1</v>
      </c>
    </row>
    <row r="67008" spans="18:18" x14ac:dyDescent="0.25">
      <c r="R67008" s="15">
        <v>1</v>
      </c>
    </row>
    <row r="67009" spans="18:18" x14ac:dyDescent="0.25">
      <c r="R67009" s="15">
        <v>1</v>
      </c>
    </row>
    <row r="67010" spans="18:18" x14ac:dyDescent="0.25">
      <c r="R67010" s="15">
        <v>1</v>
      </c>
    </row>
    <row r="67011" spans="18:18" x14ac:dyDescent="0.25">
      <c r="R67011" s="15">
        <v>1</v>
      </c>
    </row>
    <row r="67012" spans="18:18" x14ac:dyDescent="0.25">
      <c r="R67012" s="15">
        <v>1</v>
      </c>
    </row>
    <row r="67013" spans="18:18" x14ac:dyDescent="0.25">
      <c r="R67013" s="15">
        <v>1</v>
      </c>
    </row>
    <row r="67014" spans="18:18" x14ac:dyDescent="0.25">
      <c r="R67014" s="15">
        <v>1</v>
      </c>
    </row>
    <row r="67015" spans="18:18" x14ac:dyDescent="0.25">
      <c r="R67015" s="15">
        <v>1</v>
      </c>
    </row>
    <row r="67016" spans="18:18" x14ac:dyDescent="0.25">
      <c r="R67016" s="15">
        <v>1</v>
      </c>
    </row>
    <row r="67017" spans="18:18" x14ac:dyDescent="0.25">
      <c r="R67017" s="15">
        <v>1</v>
      </c>
    </row>
    <row r="67018" spans="18:18" x14ac:dyDescent="0.25">
      <c r="R67018" s="15">
        <v>1</v>
      </c>
    </row>
    <row r="67019" spans="18:18" x14ac:dyDescent="0.25">
      <c r="R67019" s="15">
        <v>1</v>
      </c>
    </row>
    <row r="67020" spans="18:18" x14ac:dyDescent="0.25">
      <c r="R67020" s="15">
        <v>1</v>
      </c>
    </row>
    <row r="67021" spans="18:18" x14ac:dyDescent="0.25">
      <c r="R67021" s="15">
        <v>1</v>
      </c>
    </row>
    <row r="67022" spans="18:18" x14ac:dyDescent="0.25">
      <c r="R67022" s="15">
        <v>1</v>
      </c>
    </row>
    <row r="67023" spans="18:18" x14ac:dyDescent="0.25">
      <c r="R67023" s="15">
        <v>1</v>
      </c>
    </row>
    <row r="67024" spans="18:18" x14ac:dyDescent="0.25">
      <c r="R67024" s="15">
        <v>1</v>
      </c>
    </row>
    <row r="67025" spans="18:18" x14ac:dyDescent="0.25">
      <c r="R67025" s="15">
        <v>1</v>
      </c>
    </row>
    <row r="67026" spans="18:18" x14ac:dyDescent="0.25">
      <c r="R67026" s="15">
        <v>1</v>
      </c>
    </row>
    <row r="67027" spans="18:18" x14ac:dyDescent="0.25">
      <c r="R67027" s="15">
        <v>1</v>
      </c>
    </row>
    <row r="67028" spans="18:18" x14ac:dyDescent="0.25">
      <c r="R67028" s="15">
        <v>1</v>
      </c>
    </row>
    <row r="67029" spans="18:18" x14ac:dyDescent="0.25">
      <c r="R67029" s="15">
        <v>1</v>
      </c>
    </row>
    <row r="67030" spans="18:18" x14ac:dyDescent="0.25">
      <c r="R67030" s="15">
        <v>1</v>
      </c>
    </row>
    <row r="67031" spans="18:18" x14ac:dyDescent="0.25">
      <c r="R67031" s="15">
        <v>1</v>
      </c>
    </row>
    <row r="67032" spans="18:18" x14ac:dyDescent="0.25">
      <c r="R67032" s="15">
        <v>1</v>
      </c>
    </row>
    <row r="67033" spans="18:18" x14ac:dyDescent="0.25">
      <c r="R67033" s="15">
        <v>1</v>
      </c>
    </row>
    <row r="67034" spans="18:18" x14ac:dyDescent="0.25">
      <c r="R67034" s="15">
        <v>1</v>
      </c>
    </row>
    <row r="67035" spans="18:18" x14ac:dyDescent="0.25">
      <c r="R67035" s="15">
        <v>1</v>
      </c>
    </row>
    <row r="67036" spans="18:18" x14ac:dyDescent="0.25">
      <c r="R67036" s="15">
        <v>1</v>
      </c>
    </row>
    <row r="67037" spans="18:18" x14ac:dyDescent="0.25">
      <c r="R67037" s="15">
        <v>1</v>
      </c>
    </row>
    <row r="67038" spans="18:18" x14ac:dyDescent="0.25">
      <c r="R67038" s="15">
        <v>1</v>
      </c>
    </row>
    <row r="67039" spans="18:18" x14ac:dyDescent="0.25">
      <c r="R67039" s="15">
        <v>1</v>
      </c>
    </row>
    <row r="67040" spans="18:18" x14ac:dyDescent="0.25">
      <c r="R67040" s="15">
        <v>1</v>
      </c>
    </row>
    <row r="67041" spans="18:18" x14ac:dyDescent="0.25">
      <c r="R67041" s="15">
        <v>1</v>
      </c>
    </row>
    <row r="67042" spans="18:18" x14ac:dyDescent="0.25">
      <c r="R67042" s="15">
        <v>1</v>
      </c>
    </row>
    <row r="67043" spans="18:18" x14ac:dyDescent="0.25">
      <c r="R67043" s="15">
        <v>1</v>
      </c>
    </row>
    <row r="67044" spans="18:18" x14ac:dyDescent="0.25">
      <c r="R67044" s="15">
        <v>1</v>
      </c>
    </row>
    <row r="67045" spans="18:18" x14ac:dyDescent="0.25">
      <c r="R67045" s="15">
        <v>1</v>
      </c>
    </row>
    <row r="67046" spans="18:18" x14ac:dyDescent="0.25">
      <c r="R67046" s="15">
        <v>1</v>
      </c>
    </row>
    <row r="67047" spans="18:18" x14ac:dyDescent="0.25">
      <c r="R67047" s="15">
        <v>1</v>
      </c>
    </row>
    <row r="67048" spans="18:18" x14ac:dyDescent="0.25">
      <c r="R67048" s="15">
        <v>1</v>
      </c>
    </row>
    <row r="67049" spans="18:18" x14ac:dyDescent="0.25">
      <c r="R67049" s="15">
        <v>1</v>
      </c>
    </row>
    <row r="67050" spans="18:18" x14ac:dyDescent="0.25">
      <c r="R67050" s="15">
        <v>1</v>
      </c>
    </row>
    <row r="67051" spans="18:18" x14ac:dyDescent="0.25">
      <c r="R67051" s="15">
        <v>1</v>
      </c>
    </row>
    <row r="67052" spans="18:18" x14ac:dyDescent="0.25">
      <c r="R67052" s="15">
        <v>1</v>
      </c>
    </row>
    <row r="67053" spans="18:18" x14ac:dyDescent="0.25">
      <c r="R67053" s="15">
        <v>1</v>
      </c>
    </row>
    <row r="67054" spans="18:18" x14ac:dyDescent="0.25">
      <c r="R67054" s="15">
        <v>1</v>
      </c>
    </row>
    <row r="67055" spans="18:18" x14ac:dyDescent="0.25">
      <c r="R67055" s="15">
        <v>1</v>
      </c>
    </row>
    <row r="67056" spans="18:18" x14ac:dyDescent="0.25">
      <c r="R67056" s="15">
        <v>1</v>
      </c>
    </row>
    <row r="67057" spans="18:18" x14ac:dyDescent="0.25">
      <c r="R67057" s="15">
        <v>1</v>
      </c>
    </row>
    <row r="67058" spans="18:18" x14ac:dyDescent="0.25">
      <c r="R67058" s="15">
        <v>1</v>
      </c>
    </row>
    <row r="67059" spans="18:18" x14ac:dyDescent="0.25">
      <c r="R67059" s="15">
        <v>1</v>
      </c>
    </row>
    <row r="67060" spans="18:18" x14ac:dyDescent="0.25">
      <c r="R67060" s="15">
        <v>1</v>
      </c>
    </row>
    <row r="67061" spans="18:18" x14ac:dyDescent="0.25">
      <c r="R67061" s="15">
        <v>1</v>
      </c>
    </row>
    <row r="67062" spans="18:18" x14ac:dyDescent="0.25">
      <c r="R67062" s="15">
        <v>1</v>
      </c>
    </row>
    <row r="67063" spans="18:18" x14ac:dyDescent="0.25">
      <c r="R67063" s="15">
        <v>1</v>
      </c>
    </row>
    <row r="67064" spans="18:18" x14ac:dyDescent="0.25">
      <c r="R67064" s="15">
        <v>1</v>
      </c>
    </row>
    <row r="67065" spans="18:18" x14ac:dyDescent="0.25">
      <c r="R67065" s="15">
        <v>1</v>
      </c>
    </row>
    <row r="67066" spans="18:18" x14ac:dyDescent="0.25">
      <c r="R67066" s="15">
        <v>1</v>
      </c>
    </row>
    <row r="67067" spans="18:18" x14ac:dyDescent="0.25">
      <c r="R67067" s="15">
        <v>1</v>
      </c>
    </row>
    <row r="67068" spans="18:18" x14ac:dyDescent="0.25">
      <c r="R67068" s="15">
        <v>1</v>
      </c>
    </row>
    <row r="67069" spans="18:18" x14ac:dyDescent="0.25">
      <c r="R67069" s="15">
        <v>1</v>
      </c>
    </row>
    <row r="67070" spans="18:18" x14ac:dyDescent="0.25">
      <c r="R67070" s="15">
        <v>1</v>
      </c>
    </row>
    <row r="67071" spans="18:18" x14ac:dyDescent="0.25">
      <c r="R67071" s="15">
        <v>1</v>
      </c>
    </row>
    <row r="67072" spans="18:18" x14ac:dyDescent="0.25">
      <c r="R67072" s="15">
        <v>1</v>
      </c>
    </row>
    <row r="67073" spans="18:18" x14ac:dyDescent="0.25">
      <c r="R67073" s="15">
        <v>1</v>
      </c>
    </row>
    <row r="67074" spans="18:18" x14ac:dyDescent="0.25">
      <c r="R67074" s="15">
        <v>1</v>
      </c>
    </row>
    <row r="67075" spans="18:18" x14ac:dyDescent="0.25">
      <c r="R67075" s="15">
        <v>1</v>
      </c>
    </row>
    <row r="67076" spans="18:18" x14ac:dyDescent="0.25">
      <c r="R67076" s="15">
        <v>1</v>
      </c>
    </row>
    <row r="67077" spans="18:18" x14ac:dyDescent="0.25">
      <c r="R67077" s="15">
        <v>1</v>
      </c>
    </row>
    <row r="67078" spans="18:18" x14ac:dyDescent="0.25">
      <c r="R67078" s="15">
        <v>1</v>
      </c>
    </row>
    <row r="67079" spans="18:18" x14ac:dyDescent="0.25">
      <c r="R67079" s="15">
        <v>1</v>
      </c>
    </row>
    <row r="67080" spans="18:18" x14ac:dyDescent="0.25">
      <c r="R67080" s="15">
        <v>1</v>
      </c>
    </row>
    <row r="67081" spans="18:18" x14ac:dyDescent="0.25">
      <c r="R67081" s="15">
        <v>1</v>
      </c>
    </row>
    <row r="67082" spans="18:18" x14ac:dyDescent="0.25">
      <c r="R67082" s="15">
        <v>1</v>
      </c>
    </row>
    <row r="67083" spans="18:18" x14ac:dyDescent="0.25">
      <c r="R67083" s="15">
        <v>1</v>
      </c>
    </row>
    <row r="67084" spans="18:18" x14ac:dyDescent="0.25">
      <c r="R67084" s="15">
        <v>1</v>
      </c>
    </row>
    <row r="67085" spans="18:18" x14ac:dyDescent="0.25">
      <c r="R67085" s="15">
        <v>1</v>
      </c>
    </row>
    <row r="67086" spans="18:18" x14ac:dyDescent="0.25">
      <c r="R67086" s="15">
        <v>1</v>
      </c>
    </row>
    <row r="67087" spans="18:18" x14ac:dyDescent="0.25">
      <c r="R67087" s="15">
        <v>1</v>
      </c>
    </row>
    <row r="67088" spans="18:18" x14ac:dyDescent="0.25">
      <c r="R67088" s="15">
        <v>1</v>
      </c>
    </row>
    <row r="67089" spans="18:18" x14ac:dyDescent="0.25">
      <c r="R67089" s="15">
        <v>1</v>
      </c>
    </row>
    <row r="67090" spans="18:18" x14ac:dyDescent="0.25">
      <c r="R67090" s="15">
        <v>1</v>
      </c>
    </row>
    <row r="67091" spans="18:18" x14ac:dyDescent="0.25">
      <c r="R67091" s="15">
        <v>1</v>
      </c>
    </row>
    <row r="67092" spans="18:18" x14ac:dyDescent="0.25">
      <c r="R67092" s="15">
        <v>1</v>
      </c>
    </row>
    <row r="67093" spans="18:18" x14ac:dyDescent="0.25">
      <c r="R67093" s="15">
        <v>1</v>
      </c>
    </row>
    <row r="67094" spans="18:18" x14ac:dyDescent="0.25">
      <c r="R67094" s="15">
        <v>1</v>
      </c>
    </row>
    <row r="67095" spans="18:18" x14ac:dyDescent="0.25">
      <c r="R67095" s="15">
        <v>1</v>
      </c>
    </row>
    <row r="67096" spans="18:18" x14ac:dyDescent="0.25">
      <c r="R67096" s="15">
        <v>1</v>
      </c>
    </row>
    <row r="67097" spans="18:18" x14ac:dyDescent="0.25">
      <c r="R67097" s="15">
        <v>1</v>
      </c>
    </row>
    <row r="67098" spans="18:18" x14ac:dyDescent="0.25">
      <c r="R67098" s="15">
        <v>1</v>
      </c>
    </row>
    <row r="67099" spans="18:18" x14ac:dyDescent="0.25">
      <c r="R67099" s="15">
        <v>1</v>
      </c>
    </row>
    <row r="67100" spans="18:18" x14ac:dyDescent="0.25">
      <c r="R67100" s="15">
        <v>1</v>
      </c>
    </row>
    <row r="67101" spans="18:18" x14ac:dyDescent="0.25">
      <c r="R67101" s="15">
        <v>1</v>
      </c>
    </row>
    <row r="67102" spans="18:18" x14ac:dyDescent="0.25">
      <c r="R67102" s="15">
        <v>1</v>
      </c>
    </row>
    <row r="67103" spans="18:18" x14ac:dyDescent="0.25">
      <c r="R67103" s="15">
        <v>1</v>
      </c>
    </row>
    <row r="67104" spans="18:18" x14ac:dyDescent="0.25">
      <c r="R67104" s="15">
        <v>1</v>
      </c>
    </row>
    <row r="67105" spans="18:18" x14ac:dyDescent="0.25">
      <c r="R67105" s="15">
        <v>2</v>
      </c>
    </row>
    <row r="67106" spans="18:18" x14ac:dyDescent="0.25">
      <c r="R67106" s="15">
        <v>2</v>
      </c>
    </row>
    <row r="67107" spans="18:18" x14ac:dyDescent="0.25">
      <c r="R67107" s="15">
        <v>2</v>
      </c>
    </row>
    <row r="67108" spans="18:18" x14ac:dyDescent="0.25">
      <c r="R67108" s="15">
        <v>2</v>
      </c>
    </row>
    <row r="67109" spans="18:18" x14ac:dyDescent="0.25">
      <c r="R67109" s="15">
        <v>2</v>
      </c>
    </row>
    <row r="67110" spans="18:18" x14ac:dyDescent="0.25">
      <c r="R67110" s="15">
        <v>2</v>
      </c>
    </row>
    <row r="67111" spans="18:18" x14ac:dyDescent="0.25">
      <c r="R67111" s="15">
        <v>2</v>
      </c>
    </row>
    <row r="67112" spans="18:18" x14ac:dyDescent="0.25">
      <c r="R67112" s="15">
        <v>2</v>
      </c>
    </row>
    <row r="67113" spans="18:18" x14ac:dyDescent="0.25">
      <c r="R67113" s="15">
        <v>2</v>
      </c>
    </row>
    <row r="67114" spans="18:18" x14ac:dyDescent="0.25">
      <c r="R67114" s="15">
        <v>2</v>
      </c>
    </row>
    <row r="67115" spans="18:18" x14ac:dyDescent="0.25">
      <c r="R67115" s="15">
        <v>2</v>
      </c>
    </row>
    <row r="67116" spans="18:18" x14ac:dyDescent="0.25">
      <c r="R67116" s="15">
        <v>2</v>
      </c>
    </row>
    <row r="67117" spans="18:18" x14ac:dyDescent="0.25">
      <c r="R67117" s="15">
        <v>2</v>
      </c>
    </row>
    <row r="67118" spans="18:18" x14ac:dyDescent="0.25">
      <c r="R67118" s="15">
        <v>2</v>
      </c>
    </row>
    <row r="67119" spans="18:18" x14ac:dyDescent="0.25">
      <c r="R67119" s="15">
        <v>2</v>
      </c>
    </row>
    <row r="67120" spans="18:18" x14ac:dyDescent="0.25">
      <c r="R67120" s="15">
        <v>2</v>
      </c>
    </row>
    <row r="67121" spans="18:18" x14ac:dyDescent="0.25">
      <c r="R67121" s="15">
        <v>2</v>
      </c>
    </row>
    <row r="67122" spans="18:18" x14ac:dyDescent="0.25">
      <c r="R67122" s="15">
        <v>2</v>
      </c>
    </row>
    <row r="67123" spans="18:18" x14ac:dyDescent="0.25">
      <c r="R67123" s="15">
        <v>2</v>
      </c>
    </row>
    <row r="67124" spans="18:18" x14ac:dyDescent="0.25">
      <c r="R67124" s="15">
        <v>2</v>
      </c>
    </row>
    <row r="67125" spans="18:18" x14ac:dyDescent="0.25">
      <c r="R67125" s="15">
        <v>1</v>
      </c>
    </row>
    <row r="67126" spans="18:18" x14ac:dyDescent="0.25">
      <c r="R67126" s="15">
        <v>1</v>
      </c>
    </row>
    <row r="67127" spans="18:18" x14ac:dyDescent="0.25">
      <c r="R67127" s="15">
        <v>1</v>
      </c>
    </row>
    <row r="67128" spans="18:18" x14ac:dyDescent="0.25">
      <c r="R67128" s="15">
        <v>1</v>
      </c>
    </row>
    <row r="67129" spans="18:18" x14ac:dyDescent="0.25">
      <c r="R67129" s="15">
        <v>1</v>
      </c>
    </row>
    <row r="67130" spans="18:18" x14ac:dyDescent="0.25">
      <c r="R67130" s="15">
        <v>1</v>
      </c>
    </row>
    <row r="67131" spans="18:18" x14ac:dyDescent="0.25">
      <c r="R67131" s="15">
        <v>1</v>
      </c>
    </row>
    <row r="67132" spans="18:18" x14ac:dyDescent="0.25">
      <c r="R67132" s="15">
        <v>1</v>
      </c>
    </row>
    <row r="67133" spans="18:18" x14ac:dyDescent="0.25">
      <c r="R67133" s="15">
        <v>1</v>
      </c>
    </row>
    <row r="67134" spans="18:18" x14ac:dyDescent="0.25">
      <c r="R67134" s="15">
        <v>1</v>
      </c>
    </row>
    <row r="67135" spans="18:18" x14ac:dyDescent="0.25">
      <c r="R67135" s="15">
        <v>1</v>
      </c>
    </row>
    <row r="67136" spans="18:18" x14ac:dyDescent="0.25">
      <c r="R67136" s="15">
        <v>1</v>
      </c>
    </row>
    <row r="67137" spans="18:18" x14ac:dyDescent="0.25">
      <c r="R67137" s="15">
        <v>1</v>
      </c>
    </row>
    <row r="67138" spans="18:18" x14ac:dyDescent="0.25">
      <c r="R67138" s="15">
        <v>1</v>
      </c>
    </row>
    <row r="67139" spans="18:18" x14ac:dyDescent="0.25">
      <c r="R67139" s="15">
        <v>1</v>
      </c>
    </row>
    <row r="67140" spans="18:18" x14ac:dyDescent="0.25">
      <c r="R67140" s="15">
        <v>1</v>
      </c>
    </row>
    <row r="67141" spans="18:18" x14ac:dyDescent="0.25">
      <c r="R67141" s="15">
        <v>1</v>
      </c>
    </row>
    <row r="67142" spans="18:18" x14ac:dyDescent="0.25">
      <c r="R67142" s="15">
        <v>1</v>
      </c>
    </row>
    <row r="67143" spans="18:18" x14ac:dyDescent="0.25">
      <c r="R67143" s="15">
        <v>1</v>
      </c>
    </row>
    <row r="67144" spans="18:18" x14ac:dyDescent="0.25">
      <c r="R67144" s="15">
        <v>1</v>
      </c>
    </row>
    <row r="67145" spans="18:18" x14ac:dyDescent="0.25">
      <c r="R67145" s="15">
        <v>1</v>
      </c>
    </row>
    <row r="67146" spans="18:18" x14ac:dyDescent="0.25">
      <c r="R67146" s="15">
        <v>1</v>
      </c>
    </row>
    <row r="67147" spans="18:18" x14ac:dyDescent="0.25">
      <c r="R67147" s="15">
        <v>1</v>
      </c>
    </row>
    <row r="67148" spans="18:18" x14ac:dyDescent="0.25">
      <c r="R67148" s="15">
        <v>1</v>
      </c>
    </row>
    <row r="67149" spans="18:18" x14ac:dyDescent="0.25">
      <c r="R67149" s="15">
        <v>1</v>
      </c>
    </row>
    <row r="67150" spans="18:18" x14ac:dyDescent="0.25">
      <c r="R67150" s="15">
        <v>1</v>
      </c>
    </row>
    <row r="67151" spans="18:18" x14ac:dyDescent="0.25">
      <c r="R67151" s="15">
        <v>1</v>
      </c>
    </row>
    <row r="67152" spans="18:18" x14ac:dyDescent="0.25">
      <c r="R67152" s="15">
        <v>1</v>
      </c>
    </row>
    <row r="67153" spans="18:18" x14ac:dyDescent="0.25">
      <c r="R67153" s="15">
        <v>1</v>
      </c>
    </row>
    <row r="67154" spans="18:18" x14ac:dyDescent="0.25">
      <c r="R67154" s="15">
        <v>1</v>
      </c>
    </row>
    <row r="67155" spans="18:18" x14ac:dyDescent="0.25">
      <c r="R67155" s="15">
        <v>1</v>
      </c>
    </row>
    <row r="67156" spans="18:18" x14ac:dyDescent="0.25">
      <c r="R67156" s="15">
        <v>1</v>
      </c>
    </row>
    <row r="67157" spans="18:18" x14ac:dyDescent="0.25">
      <c r="R67157" s="15">
        <v>1</v>
      </c>
    </row>
    <row r="67158" spans="18:18" x14ac:dyDescent="0.25">
      <c r="R67158" s="15">
        <v>1</v>
      </c>
    </row>
    <row r="67159" spans="18:18" x14ac:dyDescent="0.25">
      <c r="R67159" s="15">
        <v>1</v>
      </c>
    </row>
    <row r="67160" spans="18:18" x14ac:dyDescent="0.25">
      <c r="R67160" s="15">
        <v>1</v>
      </c>
    </row>
    <row r="67161" spans="18:18" x14ac:dyDescent="0.25">
      <c r="R67161" s="15">
        <v>1</v>
      </c>
    </row>
    <row r="67162" spans="18:18" x14ac:dyDescent="0.25">
      <c r="R67162" s="15">
        <v>1</v>
      </c>
    </row>
    <row r="67163" spans="18:18" x14ac:dyDescent="0.25">
      <c r="R67163" s="15">
        <v>1</v>
      </c>
    </row>
    <row r="67164" spans="18:18" x14ac:dyDescent="0.25">
      <c r="R67164" s="15">
        <v>1</v>
      </c>
    </row>
    <row r="67165" spans="18:18" x14ac:dyDescent="0.25">
      <c r="R67165" s="15">
        <v>1</v>
      </c>
    </row>
    <row r="67166" spans="18:18" x14ac:dyDescent="0.25">
      <c r="R67166" s="15">
        <v>1</v>
      </c>
    </row>
    <row r="67167" spans="18:18" x14ac:dyDescent="0.25">
      <c r="R67167" s="15">
        <v>2</v>
      </c>
    </row>
    <row r="67168" spans="18:18" x14ac:dyDescent="0.25">
      <c r="R67168" s="15">
        <v>2</v>
      </c>
    </row>
    <row r="67169" spans="18:18" x14ac:dyDescent="0.25">
      <c r="R67169" s="15">
        <v>2</v>
      </c>
    </row>
    <row r="67170" spans="18:18" x14ac:dyDescent="0.25">
      <c r="R67170" s="15">
        <v>2</v>
      </c>
    </row>
    <row r="67171" spans="18:18" x14ac:dyDescent="0.25">
      <c r="R67171" s="15">
        <v>2</v>
      </c>
    </row>
    <row r="67172" spans="18:18" x14ac:dyDescent="0.25">
      <c r="R67172" s="15">
        <v>2</v>
      </c>
    </row>
    <row r="67173" spans="18:18" x14ac:dyDescent="0.25">
      <c r="R67173" s="15">
        <v>2</v>
      </c>
    </row>
    <row r="67174" spans="18:18" x14ac:dyDescent="0.25">
      <c r="R67174" s="15">
        <v>2</v>
      </c>
    </row>
    <row r="67175" spans="18:18" x14ac:dyDescent="0.25">
      <c r="R67175" s="15">
        <v>2</v>
      </c>
    </row>
    <row r="67176" spans="18:18" x14ac:dyDescent="0.25">
      <c r="R67176" s="15">
        <v>2</v>
      </c>
    </row>
    <row r="67177" spans="18:18" x14ac:dyDescent="0.25">
      <c r="R67177" s="15">
        <v>2</v>
      </c>
    </row>
    <row r="67178" spans="18:18" x14ac:dyDescent="0.25">
      <c r="R67178" s="15">
        <v>2</v>
      </c>
    </row>
    <row r="67179" spans="18:18" x14ac:dyDescent="0.25">
      <c r="R67179" s="15">
        <v>2</v>
      </c>
    </row>
    <row r="67180" spans="18:18" x14ac:dyDescent="0.25">
      <c r="R67180" s="15">
        <v>2</v>
      </c>
    </row>
    <row r="67181" spans="18:18" x14ac:dyDescent="0.25">
      <c r="R67181" s="15">
        <v>2</v>
      </c>
    </row>
    <row r="67182" spans="18:18" x14ac:dyDescent="0.25">
      <c r="R67182" s="15">
        <v>2</v>
      </c>
    </row>
    <row r="67183" spans="18:18" x14ac:dyDescent="0.25">
      <c r="R67183" s="15">
        <v>2</v>
      </c>
    </row>
    <row r="67184" spans="18:18" x14ac:dyDescent="0.25">
      <c r="R67184" s="15">
        <v>2</v>
      </c>
    </row>
    <row r="67185" spans="18:18" x14ac:dyDescent="0.25">
      <c r="R67185" s="15">
        <v>2</v>
      </c>
    </row>
    <row r="67186" spans="18:18" x14ac:dyDescent="0.25">
      <c r="R67186" s="15">
        <v>2</v>
      </c>
    </row>
    <row r="67187" spans="18:18" x14ac:dyDescent="0.25">
      <c r="R67187" s="15">
        <v>2</v>
      </c>
    </row>
    <row r="67188" spans="18:18" x14ac:dyDescent="0.25">
      <c r="R67188" s="15">
        <v>2</v>
      </c>
    </row>
    <row r="67189" spans="18:18" x14ac:dyDescent="0.25">
      <c r="R67189" s="15">
        <v>2</v>
      </c>
    </row>
    <row r="67190" spans="18:18" x14ac:dyDescent="0.25">
      <c r="R67190" s="15">
        <v>2</v>
      </c>
    </row>
    <row r="67191" spans="18:18" x14ac:dyDescent="0.25">
      <c r="R67191" s="15">
        <v>2</v>
      </c>
    </row>
    <row r="67192" spans="18:18" x14ac:dyDescent="0.25">
      <c r="R67192" s="15">
        <v>2</v>
      </c>
    </row>
    <row r="67193" spans="18:18" x14ac:dyDescent="0.25">
      <c r="R67193" s="15">
        <v>2</v>
      </c>
    </row>
    <row r="67194" spans="18:18" x14ac:dyDescent="0.25">
      <c r="R67194" s="15">
        <v>2</v>
      </c>
    </row>
    <row r="67195" spans="18:18" x14ac:dyDescent="0.25">
      <c r="R67195" s="15">
        <v>2</v>
      </c>
    </row>
    <row r="67196" spans="18:18" x14ac:dyDescent="0.25">
      <c r="R67196" s="15">
        <v>2</v>
      </c>
    </row>
    <row r="67197" spans="18:18" x14ac:dyDescent="0.25">
      <c r="R67197" s="15">
        <v>2</v>
      </c>
    </row>
    <row r="67198" spans="18:18" x14ac:dyDescent="0.25">
      <c r="R67198" s="15">
        <v>2</v>
      </c>
    </row>
    <row r="67199" spans="18:18" x14ac:dyDescent="0.25">
      <c r="R67199" s="15">
        <v>2</v>
      </c>
    </row>
    <row r="67200" spans="18:18" x14ac:dyDescent="0.25">
      <c r="R67200" s="15">
        <v>2</v>
      </c>
    </row>
    <row r="67201" spans="18:18" x14ac:dyDescent="0.25">
      <c r="R67201" s="15">
        <v>2</v>
      </c>
    </row>
    <row r="67202" spans="18:18" x14ac:dyDescent="0.25">
      <c r="R67202" s="15">
        <v>2</v>
      </c>
    </row>
    <row r="67203" spans="18:18" x14ac:dyDescent="0.25">
      <c r="R67203" s="15">
        <v>2</v>
      </c>
    </row>
    <row r="67204" spans="18:18" x14ac:dyDescent="0.25">
      <c r="R67204" s="15">
        <v>2</v>
      </c>
    </row>
    <row r="67205" spans="18:18" x14ac:dyDescent="0.25">
      <c r="R67205" s="15">
        <v>2</v>
      </c>
    </row>
    <row r="67206" spans="18:18" x14ac:dyDescent="0.25">
      <c r="R67206" s="15">
        <v>2</v>
      </c>
    </row>
    <row r="67207" spans="18:18" x14ac:dyDescent="0.25">
      <c r="R67207" s="15">
        <v>3</v>
      </c>
    </row>
    <row r="67208" spans="18:18" x14ac:dyDescent="0.25">
      <c r="R67208" s="15">
        <v>3</v>
      </c>
    </row>
    <row r="67209" spans="18:18" x14ac:dyDescent="0.25">
      <c r="R67209" s="15">
        <v>3</v>
      </c>
    </row>
    <row r="67210" spans="18:18" x14ac:dyDescent="0.25">
      <c r="R67210" s="15">
        <v>3</v>
      </c>
    </row>
    <row r="67211" spans="18:18" x14ac:dyDescent="0.25">
      <c r="R67211" s="15">
        <v>3</v>
      </c>
    </row>
    <row r="67212" spans="18:18" x14ac:dyDescent="0.25">
      <c r="R67212" s="15">
        <v>3</v>
      </c>
    </row>
    <row r="67213" spans="18:18" x14ac:dyDescent="0.25">
      <c r="R67213" s="15">
        <v>3</v>
      </c>
    </row>
    <row r="67214" spans="18:18" x14ac:dyDescent="0.25">
      <c r="R67214" s="15">
        <v>3</v>
      </c>
    </row>
    <row r="67215" spans="18:18" x14ac:dyDescent="0.25">
      <c r="R67215" s="15">
        <v>3</v>
      </c>
    </row>
    <row r="67216" spans="18:18" x14ac:dyDescent="0.25">
      <c r="R67216" s="15">
        <v>3</v>
      </c>
    </row>
    <row r="67217" spans="18:18" x14ac:dyDescent="0.25">
      <c r="R67217" s="15">
        <v>3</v>
      </c>
    </row>
    <row r="67218" spans="18:18" x14ac:dyDescent="0.25">
      <c r="R67218" s="15">
        <v>3</v>
      </c>
    </row>
    <row r="67219" spans="18:18" x14ac:dyDescent="0.25">
      <c r="R67219" s="15">
        <v>3</v>
      </c>
    </row>
    <row r="67220" spans="18:18" x14ac:dyDescent="0.25">
      <c r="R67220" s="15">
        <v>3</v>
      </c>
    </row>
    <row r="67221" spans="18:18" x14ac:dyDescent="0.25">
      <c r="R67221" s="15">
        <v>3</v>
      </c>
    </row>
    <row r="67222" spans="18:18" x14ac:dyDescent="0.25">
      <c r="R67222" s="15">
        <v>1</v>
      </c>
    </row>
    <row r="67223" spans="18:18" x14ac:dyDescent="0.25">
      <c r="R67223" s="15">
        <v>1</v>
      </c>
    </row>
    <row r="67224" spans="18:18" x14ac:dyDescent="0.25">
      <c r="R67224" s="15">
        <v>1</v>
      </c>
    </row>
    <row r="67225" spans="18:18" x14ac:dyDescent="0.25">
      <c r="R67225" s="15">
        <v>1</v>
      </c>
    </row>
    <row r="67226" spans="18:18" x14ac:dyDescent="0.25">
      <c r="R67226" s="15">
        <v>1</v>
      </c>
    </row>
    <row r="67227" spans="18:18" x14ac:dyDescent="0.25">
      <c r="R67227" s="15">
        <v>1</v>
      </c>
    </row>
    <row r="67228" spans="18:18" x14ac:dyDescent="0.25">
      <c r="R67228" s="15">
        <v>1</v>
      </c>
    </row>
    <row r="67229" spans="18:18" x14ac:dyDescent="0.25">
      <c r="R67229" s="15">
        <v>1</v>
      </c>
    </row>
    <row r="67230" spans="18:18" x14ac:dyDescent="0.25">
      <c r="R67230" s="15">
        <v>1</v>
      </c>
    </row>
    <row r="67231" spans="18:18" x14ac:dyDescent="0.25">
      <c r="R67231" s="15">
        <v>1</v>
      </c>
    </row>
    <row r="67232" spans="18:18" x14ac:dyDescent="0.25">
      <c r="R67232" s="15">
        <v>1</v>
      </c>
    </row>
    <row r="67233" spans="18:18" x14ac:dyDescent="0.25">
      <c r="R67233" s="15">
        <v>1</v>
      </c>
    </row>
    <row r="67234" spans="18:18" x14ac:dyDescent="0.25">
      <c r="R67234" s="15">
        <v>1</v>
      </c>
    </row>
    <row r="67235" spans="18:18" x14ac:dyDescent="0.25">
      <c r="R67235" s="15">
        <v>1</v>
      </c>
    </row>
    <row r="67236" spans="18:18" x14ac:dyDescent="0.25">
      <c r="R67236" s="15">
        <v>1</v>
      </c>
    </row>
    <row r="67237" spans="18:18" x14ac:dyDescent="0.25">
      <c r="R67237" s="15">
        <v>1</v>
      </c>
    </row>
    <row r="67238" spans="18:18" x14ac:dyDescent="0.25">
      <c r="R67238" s="15">
        <v>1</v>
      </c>
    </row>
    <row r="67239" spans="18:18" x14ac:dyDescent="0.25">
      <c r="R67239" s="15">
        <v>1</v>
      </c>
    </row>
    <row r="67240" spans="18:18" x14ac:dyDescent="0.25">
      <c r="R67240" s="15">
        <v>1</v>
      </c>
    </row>
    <row r="67241" spans="18:18" x14ac:dyDescent="0.25">
      <c r="R67241" s="15">
        <v>1</v>
      </c>
    </row>
    <row r="67242" spans="18:18" x14ac:dyDescent="0.25">
      <c r="R67242" s="15">
        <v>1</v>
      </c>
    </row>
    <row r="67243" spans="18:18" x14ac:dyDescent="0.25">
      <c r="R67243" s="15">
        <v>1</v>
      </c>
    </row>
    <row r="67244" spans="18:18" x14ac:dyDescent="0.25">
      <c r="R67244" s="15">
        <v>1</v>
      </c>
    </row>
    <row r="67245" spans="18:18" x14ac:dyDescent="0.25">
      <c r="R67245" s="15">
        <v>1</v>
      </c>
    </row>
    <row r="67246" spans="18:18" x14ac:dyDescent="0.25">
      <c r="R67246" s="15">
        <v>1</v>
      </c>
    </row>
    <row r="67247" spans="18:18" x14ac:dyDescent="0.25">
      <c r="R67247" s="15">
        <v>1</v>
      </c>
    </row>
    <row r="67248" spans="18:18" x14ac:dyDescent="0.25">
      <c r="R67248" s="15">
        <v>1</v>
      </c>
    </row>
    <row r="67249" spans="18:18" x14ac:dyDescent="0.25">
      <c r="R67249" s="15">
        <v>1</v>
      </c>
    </row>
    <row r="67250" spans="18:18" x14ac:dyDescent="0.25">
      <c r="R67250" s="15">
        <v>1</v>
      </c>
    </row>
    <row r="67251" spans="18:18" x14ac:dyDescent="0.25">
      <c r="R67251" s="15">
        <v>1</v>
      </c>
    </row>
    <row r="67252" spans="18:18" x14ac:dyDescent="0.25">
      <c r="R67252" s="15">
        <v>1</v>
      </c>
    </row>
    <row r="67253" spans="18:18" x14ac:dyDescent="0.25">
      <c r="R67253" s="15">
        <v>1</v>
      </c>
    </row>
    <row r="67254" spans="18:18" x14ac:dyDescent="0.25">
      <c r="R67254" s="15">
        <v>1</v>
      </c>
    </row>
    <row r="67255" spans="18:18" x14ac:dyDescent="0.25">
      <c r="R67255" s="15">
        <v>1</v>
      </c>
    </row>
    <row r="67256" spans="18:18" x14ac:dyDescent="0.25">
      <c r="R67256" s="15">
        <v>1</v>
      </c>
    </row>
    <row r="67257" spans="18:18" x14ac:dyDescent="0.25">
      <c r="R67257" s="15">
        <v>1</v>
      </c>
    </row>
    <row r="67258" spans="18:18" x14ac:dyDescent="0.25">
      <c r="R67258" s="15">
        <v>1</v>
      </c>
    </row>
    <row r="67259" spans="18:18" x14ac:dyDescent="0.25">
      <c r="R67259" s="15">
        <v>1</v>
      </c>
    </row>
    <row r="67260" spans="18:18" x14ac:dyDescent="0.25">
      <c r="R67260" s="15">
        <v>1</v>
      </c>
    </row>
    <row r="67261" spans="18:18" x14ac:dyDescent="0.25">
      <c r="R67261" s="15">
        <v>1</v>
      </c>
    </row>
    <row r="67262" spans="18:18" x14ac:dyDescent="0.25">
      <c r="R67262" s="15">
        <v>1</v>
      </c>
    </row>
    <row r="67263" spans="18:18" x14ac:dyDescent="0.25">
      <c r="R67263" s="15">
        <v>1</v>
      </c>
    </row>
    <row r="67264" spans="18:18" x14ac:dyDescent="0.25">
      <c r="R67264" s="15">
        <v>1</v>
      </c>
    </row>
    <row r="67265" spans="18:18" x14ac:dyDescent="0.25">
      <c r="R67265" s="15">
        <v>1</v>
      </c>
    </row>
    <row r="67266" spans="18:18" x14ac:dyDescent="0.25">
      <c r="R67266" s="15">
        <v>1</v>
      </c>
    </row>
    <row r="67267" spans="18:18" x14ac:dyDescent="0.25">
      <c r="R67267" s="15">
        <v>1</v>
      </c>
    </row>
    <row r="67268" spans="18:18" x14ac:dyDescent="0.25">
      <c r="R67268" s="15">
        <v>1</v>
      </c>
    </row>
    <row r="67269" spans="18:18" x14ac:dyDescent="0.25">
      <c r="R67269" s="15">
        <v>1</v>
      </c>
    </row>
    <row r="67270" spans="18:18" x14ac:dyDescent="0.25">
      <c r="R67270" s="15">
        <v>1</v>
      </c>
    </row>
    <row r="67271" spans="18:18" x14ac:dyDescent="0.25">
      <c r="R67271" s="15">
        <v>1</v>
      </c>
    </row>
    <row r="67272" spans="18:18" x14ac:dyDescent="0.25">
      <c r="R67272" s="15">
        <v>1</v>
      </c>
    </row>
    <row r="67273" spans="18:18" x14ac:dyDescent="0.25">
      <c r="R67273" s="15">
        <v>1</v>
      </c>
    </row>
    <row r="67274" spans="18:18" x14ac:dyDescent="0.25">
      <c r="R67274" s="15">
        <v>1</v>
      </c>
    </row>
    <row r="67275" spans="18:18" x14ac:dyDescent="0.25">
      <c r="R67275" s="15">
        <v>1</v>
      </c>
    </row>
    <row r="67276" spans="18:18" x14ac:dyDescent="0.25">
      <c r="R67276" s="15">
        <v>1</v>
      </c>
    </row>
    <row r="67277" spans="18:18" x14ac:dyDescent="0.25">
      <c r="R67277" s="15">
        <v>1</v>
      </c>
    </row>
    <row r="67278" spans="18:18" x14ac:dyDescent="0.25">
      <c r="R67278" s="15">
        <v>1</v>
      </c>
    </row>
    <row r="67279" spans="18:18" x14ac:dyDescent="0.25">
      <c r="R67279" s="15">
        <v>1</v>
      </c>
    </row>
    <row r="67280" spans="18:18" x14ac:dyDescent="0.25">
      <c r="R67280" s="15">
        <v>1</v>
      </c>
    </row>
    <row r="67281" spans="18:18" x14ac:dyDescent="0.25">
      <c r="R67281" s="15">
        <v>1</v>
      </c>
    </row>
    <row r="67282" spans="18:18" x14ac:dyDescent="0.25">
      <c r="R67282" s="15">
        <v>1</v>
      </c>
    </row>
    <row r="67283" spans="18:18" x14ac:dyDescent="0.25">
      <c r="R67283" s="15">
        <v>1</v>
      </c>
    </row>
    <row r="67284" spans="18:18" x14ac:dyDescent="0.25">
      <c r="R67284" s="15">
        <v>1</v>
      </c>
    </row>
    <row r="67285" spans="18:18" x14ac:dyDescent="0.25">
      <c r="R67285" s="15">
        <v>1</v>
      </c>
    </row>
    <row r="67286" spans="18:18" x14ac:dyDescent="0.25">
      <c r="R67286" s="15">
        <v>1</v>
      </c>
    </row>
    <row r="67287" spans="18:18" x14ac:dyDescent="0.25">
      <c r="R67287" s="15">
        <v>1</v>
      </c>
    </row>
    <row r="67288" spans="18:18" x14ac:dyDescent="0.25">
      <c r="R67288" s="15">
        <v>1</v>
      </c>
    </row>
    <row r="67289" spans="18:18" x14ac:dyDescent="0.25">
      <c r="R67289" s="15">
        <v>1</v>
      </c>
    </row>
    <row r="67290" spans="18:18" x14ac:dyDescent="0.25">
      <c r="R67290" s="15">
        <v>1</v>
      </c>
    </row>
    <row r="67291" spans="18:18" x14ac:dyDescent="0.25">
      <c r="R67291" s="15">
        <v>1</v>
      </c>
    </row>
    <row r="67292" spans="18:18" x14ac:dyDescent="0.25">
      <c r="R67292" s="15">
        <v>1</v>
      </c>
    </row>
    <row r="67293" spans="18:18" x14ac:dyDescent="0.25">
      <c r="R67293" s="15">
        <v>1</v>
      </c>
    </row>
    <row r="67294" spans="18:18" x14ac:dyDescent="0.25">
      <c r="R67294" s="15">
        <v>1</v>
      </c>
    </row>
    <row r="67295" spans="18:18" x14ac:dyDescent="0.25">
      <c r="R67295" s="15">
        <v>1</v>
      </c>
    </row>
    <row r="67296" spans="18:18" x14ac:dyDescent="0.25">
      <c r="R67296" s="15">
        <v>1</v>
      </c>
    </row>
    <row r="67297" spans="18:18" x14ac:dyDescent="0.25">
      <c r="R67297" s="15">
        <v>1</v>
      </c>
    </row>
    <row r="67298" spans="18:18" x14ac:dyDescent="0.25">
      <c r="R67298" s="15">
        <v>1</v>
      </c>
    </row>
    <row r="67299" spans="18:18" x14ac:dyDescent="0.25">
      <c r="R67299" s="15">
        <v>1</v>
      </c>
    </row>
    <row r="67300" spans="18:18" x14ac:dyDescent="0.25">
      <c r="R67300" s="15">
        <v>1</v>
      </c>
    </row>
    <row r="67301" spans="18:18" x14ac:dyDescent="0.25">
      <c r="R67301" s="15">
        <v>1</v>
      </c>
    </row>
    <row r="67302" spans="18:18" x14ac:dyDescent="0.25">
      <c r="R67302" s="15">
        <v>1</v>
      </c>
    </row>
    <row r="67303" spans="18:18" x14ac:dyDescent="0.25">
      <c r="R67303" s="15">
        <v>1</v>
      </c>
    </row>
    <row r="67304" spans="18:18" x14ac:dyDescent="0.25">
      <c r="R67304" s="15">
        <v>1</v>
      </c>
    </row>
    <row r="67305" spans="18:18" x14ac:dyDescent="0.25">
      <c r="R67305" s="15">
        <v>1</v>
      </c>
    </row>
    <row r="67306" spans="18:18" x14ac:dyDescent="0.25">
      <c r="R67306" s="15">
        <v>1</v>
      </c>
    </row>
    <row r="67307" spans="18:18" x14ac:dyDescent="0.25">
      <c r="R67307" s="15">
        <v>1</v>
      </c>
    </row>
    <row r="67308" spans="18:18" x14ac:dyDescent="0.25">
      <c r="R67308" s="15">
        <v>1</v>
      </c>
    </row>
    <row r="67309" spans="18:18" x14ac:dyDescent="0.25">
      <c r="R67309" s="15">
        <v>1</v>
      </c>
    </row>
    <row r="67310" spans="18:18" x14ac:dyDescent="0.25">
      <c r="R67310" s="15">
        <v>1</v>
      </c>
    </row>
    <row r="67311" spans="18:18" x14ac:dyDescent="0.25">
      <c r="R67311" s="15">
        <v>1</v>
      </c>
    </row>
    <row r="67312" spans="18:18" x14ac:dyDescent="0.25">
      <c r="R67312" s="15">
        <v>1</v>
      </c>
    </row>
    <row r="67313" spans="18:18" x14ac:dyDescent="0.25">
      <c r="R67313" s="15">
        <v>1</v>
      </c>
    </row>
    <row r="67314" spans="18:18" x14ac:dyDescent="0.25">
      <c r="R67314" s="15">
        <v>1</v>
      </c>
    </row>
    <row r="67315" spans="18:18" x14ac:dyDescent="0.25">
      <c r="R67315" s="15">
        <v>2</v>
      </c>
    </row>
    <row r="67316" spans="18:18" x14ac:dyDescent="0.25">
      <c r="R67316" s="15">
        <v>2</v>
      </c>
    </row>
    <row r="67317" spans="18:18" x14ac:dyDescent="0.25">
      <c r="R67317" s="15">
        <v>2</v>
      </c>
    </row>
    <row r="67318" spans="18:18" x14ac:dyDescent="0.25">
      <c r="R67318" s="15">
        <v>2</v>
      </c>
    </row>
    <row r="67319" spans="18:18" x14ac:dyDescent="0.25">
      <c r="R67319" s="15">
        <v>2</v>
      </c>
    </row>
    <row r="67320" spans="18:18" x14ac:dyDescent="0.25">
      <c r="R67320" s="15">
        <v>2</v>
      </c>
    </row>
    <row r="67321" spans="18:18" x14ac:dyDescent="0.25">
      <c r="R67321" s="15">
        <v>2</v>
      </c>
    </row>
    <row r="67322" spans="18:18" x14ac:dyDescent="0.25">
      <c r="R67322" s="15">
        <v>2</v>
      </c>
    </row>
    <row r="67323" spans="18:18" x14ac:dyDescent="0.25">
      <c r="R67323" s="15">
        <v>2</v>
      </c>
    </row>
    <row r="67324" spans="18:18" x14ac:dyDescent="0.25">
      <c r="R67324" s="15">
        <v>2</v>
      </c>
    </row>
    <row r="67325" spans="18:18" x14ac:dyDescent="0.25">
      <c r="R67325" s="15">
        <v>2</v>
      </c>
    </row>
    <row r="67326" spans="18:18" x14ac:dyDescent="0.25">
      <c r="R67326" s="15">
        <v>2</v>
      </c>
    </row>
    <row r="67327" spans="18:18" x14ac:dyDescent="0.25">
      <c r="R67327" s="15">
        <v>2</v>
      </c>
    </row>
    <row r="67328" spans="18:18" x14ac:dyDescent="0.25">
      <c r="R67328" s="15">
        <v>2</v>
      </c>
    </row>
    <row r="67329" spans="18:18" x14ac:dyDescent="0.25">
      <c r="R67329" s="15">
        <v>2</v>
      </c>
    </row>
    <row r="67330" spans="18:18" x14ac:dyDescent="0.25">
      <c r="R67330" s="15">
        <v>2</v>
      </c>
    </row>
    <row r="67331" spans="18:18" x14ac:dyDescent="0.25">
      <c r="R67331" s="15">
        <v>2</v>
      </c>
    </row>
    <row r="67332" spans="18:18" x14ac:dyDescent="0.25">
      <c r="R67332" s="15">
        <v>2</v>
      </c>
    </row>
    <row r="67333" spans="18:18" x14ac:dyDescent="0.25">
      <c r="R67333" s="15">
        <v>2</v>
      </c>
    </row>
    <row r="67334" spans="18:18" x14ac:dyDescent="0.25">
      <c r="R67334" s="15">
        <v>1</v>
      </c>
    </row>
    <row r="67335" spans="18:18" x14ac:dyDescent="0.25">
      <c r="R67335" s="15">
        <v>1</v>
      </c>
    </row>
    <row r="67336" spans="18:18" x14ac:dyDescent="0.25">
      <c r="R67336" s="15">
        <v>1</v>
      </c>
    </row>
    <row r="67337" spans="18:18" x14ac:dyDescent="0.25">
      <c r="R67337" s="15">
        <v>1</v>
      </c>
    </row>
    <row r="67338" spans="18:18" x14ac:dyDescent="0.25">
      <c r="R67338" s="15">
        <v>1</v>
      </c>
    </row>
    <row r="67339" spans="18:18" x14ac:dyDescent="0.25">
      <c r="R67339" s="15">
        <v>1</v>
      </c>
    </row>
    <row r="67340" spans="18:18" x14ac:dyDescent="0.25">
      <c r="R67340" s="15">
        <v>1</v>
      </c>
    </row>
    <row r="67341" spans="18:18" x14ac:dyDescent="0.25">
      <c r="R67341" s="15">
        <v>1</v>
      </c>
    </row>
    <row r="67342" spans="18:18" x14ac:dyDescent="0.25">
      <c r="R67342" s="15">
        <v>1</v>
      </c>
    </row>
    <row r="67343" spans="18:18" x14ac:dyDescent="0.25">
      <c r="R67343" s="15">
        <v>1</v>
      </c>
    </row>
    <row r="67344" spans="18:18" x14ac:dyDescent="0.25">
      <c r="R67344" s="15">
        <v>1</v>
      </c>
    </row>
    <row r="67345" spans="18:18" x14ac:dyDescent="0.25">
      <c r="R67345" s="15">
        <v>1</v>
      </c>
    </row>
    <row r="67346" spans="18:18" x14ac:dyDescent="0.25">
      <c r="R67346" s="15">
        <v>1</v>
      </c>
    </row>
    <row r="67347" spans="18:18" x14ac:dyDescent="0.25">
      <c r="R67347" s="15">
        <v>1</v>
      </c>
    </row>
    <row r="67348" spans="18:18" x14ac:dyDescent="0.25">
      <c r="R67348" s="15">
        <v>1</v>
      </c>
    </row>
    <row r="67349" spans="18:18" x14ac:dyDescent="0.25">
      <c r="R67349" s="15">
        <v>1</v>
      </c>
    </row>
    <row r="67350" spans="18:18" x14ac:dyDescent="0.25">
      <c r="R67350" s="15">
        <v>1</v>
      </c>
    </row>
    <row r="67351" spans="18:18" x14ac:dyDescent="0.25">
      <c r="R67351" s="15">
        <v>1</v>
      </c>
    </row>
    <row r="67352" spans="18:18" x14ac:dyDescent="0.25">
      <c r="R67352" s="15">
        <v>1</v>
      </c>
    </row>
    <row r="67353" spans="18:18" x14ac:dyDescent="0.25">
      <c r="R67353" s="15">
        <v>1</v>
      </c>
    </row>
    <row r="67354" spans="18:18" x14ac:dyDescent="0.25">
      <c r="R67354" s="15">
        <v>1</v>
      </c>
    </row>
    <row r="67355" spans="18:18" x14ac:dyDescent="0.25">
      <c r="R67355" s="15">
        <v>1</v>
      </c>
    </row>
    <row r="67356" spans="18:18" x14ac:dyDescent="0.25">
      <c r="R67356" s="15">
        <v>1</v>
      </c>
    </row>
    <row r="67357" spans="18:18" x14ac:dyDescent="0.25">
      <c r="R67357" s="15">
        <v>1</v>
      </c>
    </row>
    <row r="67358" spans="18:18" x14ac:dyDescent="0.25">
      <c r="R67358" s="15">
        <v>2</v>
      </c>
    </row>
    <row r="67359" spans="18:18" x14ac:dyDescent="0.25">
      <c r="R67359" s="15">
        <v>2</v>
      </c>
    </row>
    <row r="67360" spans="18:18" x14ac:dyDescent="0.25">
      <c r="R67360" s="15">
        <v>2</v>
      </c>
    </row>
    <row r="67361" spans="18:18" x14ac:dyDescent="0.25">
      <c r="R67361" s="15">
        <v>2</v>
      </c>
    </row>
    <row r="67362" spans="18:18" x14ac:dyDescent="0.25">
      <c r="R67362" s="15">
        <v>2</v>
      </c>
    </row>
    <row r="67363" spans="18:18" x14ac:dyDescent="0.25">
      <c r="R67363" s="15">
        <v>2</v>
      </c>
    </row>
    <row r="67364" spans="18:18" x14ac:dyDescent="0.25">
      <c r="R67364" s="15">
        <v>2</v>
      </c>
    </row>
    <row r="67365" spans="18:18" x14ac:dyDescent="0.25">
      <c r="R67365" s="15">
        <v>2</v>
      </c>
    </row>
    <row r="67366" spans="18:18" x14ac:dyDescent="0.25">
      <c r="R67366" s="15">
        <v>2</v>
      </c>
    </row>
    <row r="67367" spans="18:18" x14ac:dyDescent="0.25">
      <c r="R67367" s="15">
        <v>2</v>
      </c>
    </row>
    <row r="67368" spans="18:18" x14ac:dyDescent="0.25">
      <c r="R67368" s="15">
        <v>2</v>
      </c>
    </row>
    <row r="67369" spans="18:18" x14ac:dyDescent="0.25">
      <c r="R67369" s="15">
        <v>2</v>
      </c>
    </row>
    <row r="67370" spans="18:18" x14ac:dyDescent="0.25">
      <c r="R67370" s="15">
        <v>2</v>
      </c>
    </row>
    <row r="67371" spans="18:18" x14ac:dyDescent="0.25">
      <c r="R67371" s="15">
        <v>2</v>
      </c>
    </row>
    <row r="67372" spans="18:18" x14ac:dyDescent="0.25">
      <c r="R67372" s="15">
        <v>2</v>
      </c>
    </row>
    <row r="67373" spans="18:18" x14ac:dyDescent="0.25">
      <c r="R67373" s="15">
        <v>2</v>
      </c>
    </row>
    <row r="67374" spans="18:18" x14ac:dyDescent="0.25">
      <c r="R67374" s="15">
        <v>2</v>
      </c>
    </row>
    <row r="67375" spans="18:18" x14ac:dyDescent="0.25">
      <c r="R67375" s="15">
        <v>2</v>
      </c>
    </row>
    <row r="67376" spans="18:18" x14ac:dyDescent="0.25">
      <c r="R67376" s="15">
        <v>2</v>
      </c>
    </row>
    <row r="67377" spans="18:18" x14ac:dyDescent="0.25">
      <c r="R67377" s="15">
        <v>2</v>
      </c>
    </row>
    <row r="67378" spans="18:18" x14ac:dyDescent="0.25">
      <c r="R67378" s="15">
        <v>2</v>
      </c>
    </row>
    <row r="67379" spans="18:18" x14ac:dyDescent="0.25">
      <c r="R67379" s="15">
        <v>2</v>
      </c>
    </row>
    <row r="67380" spans="18:18" x14ac:dyDescent="0.25">
      <c r="R67380" s="15">
        <v>2</v>
      </c>
    </row>
    <row r="67381" spans="18:18" x14ac:dyDescent="0.25">
      <c r="R67381" s="15">
        <v>2</v>
      </c>
    </row>
    <row r="67382" spans="18:18" x14ac:dyDescent="0.25">
      <c r="R67382" s="15">
        <v>2</v>
      </c>
    </row>
    <row r="67383" spans="18:18" x14ac:dyDescent="0.25">
      <c r="R67383" s="15">
        <v>2</v>
      </c>
    </row>
    <row r="67384" spans="18:18" x14ac:dyDescent="0.25">
      <c r="R67384" s="15">
        <v>2</v>
      </c>
    </row>
    <row r="67385" spans="18:18" x14ac:dyDescent="0.25">
      <c r="R67385" s="15">
        <v>2</v>
      </c>
    </row>
    <row r="67386" spans="18:18" x14ac:dyDescent="0.25">
      <c r="R67386" s="15">
        <v>1</v>
      </c>
    </row>
    <row r="67387" spans="18:18" x14ac:dyDescent="0.25">
      <c r="R67387" s="15">
        <v>1</v>
      </c>
    </row>
    <row r="67388" spans="18:18" x14ac:dyDescent="0.25">
      <c r="R67388" s="15">
        <v>1</v>
      </c>
    </row>
    <row r="67389" spans="18:18" x14ac:dyDescent="0.25">
      <c r="R67389" s="15">
        <v>1</v>
      </c>
    </row>
    <row r="67390" spans="18:18" x14ac:dyDescent="0.25">
      <c r="R67390" s="15">
        <v>1</v>
      </c>
    </row>
    <row r="67391" spans="18:18" x14ac:dyDescent="0.25">
      <c r="R67391" s="15">
        <v>1</v>
      </c>
    </row>
    <row r="67392" spans="18:18" x14ac:dyDescent="0.25">
      <c r="R67392" s="15">
        <v>1</v>
      </c>
    </row>
    <row r="67393" spans="18:18" x14ac:dyDescent="0.25">
      <c r="R67393" s="15">
        <v>1</v>
      </c>
    </row>
    <row r="67394" spans="18:18" x14ac:dyDescent="0.25">
      <c r="R67394" s="15">
        <v>1</v>
      </c>
    </row>
    <row r="67395" spans="18:18" x14ac:dyDescent="0.25">
      <c r="R67395" s="15">
        <v>1</v>
      </c>
    </row>
    <row r="67396" spans="18:18" x14ac:dyDescent="0.25">
      <c r="R67396" s="15">
        <v>1</v>
      </c>
    </row>
    <row r="67397" spans="18:18" x14ac:dyDescent="0.25">
      <c r="R67397" s="15">
        <v>1</v>
      </c>
    </row>
    <row r="67398" spans="18:18" x14ac:dyDescent="0.25">
      <c r="R67398" s="15">
        <v>1</v>
      </c>
    </row>
    <row r="67399" spans="18:18" x14ac:dyDescent="0.25">
      <c r="R67399" s="15">
        <v>1</v>
      </c>
    </row>
    <row r="67400" spans="18:18" x14ac:dyDescent="0.25">
      <c r="R67400" s="15">
        <v>1</v>
      </c>
    </row>
    <row r="67401" spans="18:18" x14ac:dyDescent="0.25">
      <c r="R67401" s="15">
        <v>1</v>
      </c>
    </row>
    <row r="67402" spans="18:18" x14ac:dyDescent="0.25">
      <c r="R67402" s="15">
        <v>1</v>
      </c>
    </row>
    <row r="67403" spans="18:18" x14ac:dyDescent="0.25">
      <c r="R67403" s="15">
        <v>1</v>
      </c>
    </row>
    <row r="67404" spans="18:18" x14ac:dyDescent="0.25">
      <c r="R67404" s="15">
        <v>1</v>
      </c>
    </row>
    <row r="67405" spans="18:18" x14ac:dyDescent="0.25">
      <c r="R67405" s="15">
        <v>1</v>
      </c>
    </row>
    <row r="67406" spans="18:18" x14ac:dyDescent="0.25">
      <c r="R67406" s="15">
        <v>1</v>
      </c>
    </row>
    <row r="67407" spans="18:18" x14ac:dyDescent="0.25">
      <c r="R67407" s="15">
        <v>1</v>
      </c>
    </row>
    <row r="67408" spans="18:18" x14ac:dyDescent="0.25">
      <c r="R67408" s="15">
        <v>1</v>
      </c>
    </row>
    <row r="67409" spans="18:18" x14ac:dyDescent="0.25">
      <c r="R67409" s="15">
        <v>1</v>
      </c>
    </row>
    <row r="67410" spans="18:18" x14ac:dyDescent="0.25">
      <c r="R67410" s="15">
        <v>1</v>
      </c>
    </row>
    <row r="67411" spans="18:18" x14ac:dyDescent="0.25">
      <c r="R67411" s="15">
        <v>1</v>
      </c>
    </row>
    <row r="67412" spans="18:18" x14ac:dyDescent="0.25">
      <c r="R67412" s="15">
        <v>1</v>
      </c>
    </row>
    <row r="67413" spans="18:18" x14ac:dyDescent="0.25">
      <c r="R67413" s="15">
        <v>1</v>
      </c>
    </row>
    <row r="67414" spans="18:18" x14ac:dyDescent="0.25">
      <c r="R67414" s="15">
        <v>1</v>
      </c>
    </row>
    <row r="67415" spans="18:18" x14ac:dyDescent="0.25">
      <c r="R67415" s="15">
        <v>3</v>
      </c>
    </row>
    <row r="67416" spans="18:18" x14ac:dyDescent="0.25">
      <c r="R67416" s="15">
        <v>3</v>
      </c>
    </row>
    <row r="67417" spans="18:18" x14ac:dyDescent="0.25">
      <c r="R67417" s="15">
        <v>3</v>
      </c>
    </row>
    <row r="67418" spans="18:18" x14ac:dyDescent="0.25">
      <c r="R67418" s="15">
        <v>3</v>
      </c>
    </row>
    <row r="67419" spans="18:18" x14ac:dyDescent="0.25">
      <c r="R67419" s="15">
        <v>3</v>
      </c>
    </row>
    <row r="67420" spans="18:18" x14ac:dyDescent="0.25">
      <c r="R67420" s="15">
        <v>4</v>
      </c>
    </row>
    <row r="67421" spans="18:18" x14ac:dyDescent="0.25">
      <c r="R67421" s="15">
        <v>4</v>
      </c>
    </row>
    <row r="67422" spans="18:18" x14ac:dyDescent="0.25">
      <c r="R67422" s="15">
        <v>4</v>
      </c>
    </row>
    <row r="67423" spans="18:18" x14ac:dyDescent="0.25">
      <c r="R67423" s="15">
        <v>4</v>
      </c>
    </row>
    <row r="67424" spans="18:18" x14ac:dyDescent="0.25">
      <c r="R67424" s="15">
        <v>4</v>
      </c>
    </row>
    <row r="67425" spans="18:18" x14ac:dyDescent="0.25">
      <c r="R67425" s="15">
        <v>4</v>
      </c>
    </row>
    <row r="67426" spans="18:18" x14ac:dyDescent="0.25">
      <c r="R67426" s="15">
        <v>4</v>
      </c>
    </row>
    <row r="67427" spans="18:18" x14ac:dyDescent="0.25">
      <c r="R67427" s="15">
        <v>4</v>
      </c>
    </row>
    <row r="67428" spans="18:18" x14ac:dyDescent="0.25">
      <c r="R67428" s="15">
        <v>4</v>
      </c>
    </row>
    <row r="67429" spans="18:18" x14ac:dyDescent="0.25">
      <c r="R67429" s="15">
        <v>4</v>
      </c>
    </row>
    <row r="67430" spans="18:18" x14ac:dyDescent="0.25">
      <c r="R67430" s="15">
        <v>4</v>
      </c>
    </row>
    <row r="67431" spans="18:18" x14ac:dyDescent="0.25">
      <c r="R67431" s="15">
        <v>4</v>
      </c>
    </row>
    <row r="67432" spans="18:18" x14ac:dyDescent="0.25">
      <c r="R67432" s="15">
        <v>4</v>
      </c>
    </row>
    <row r="67433" spans="18:18" x14ac:dyDescent="0.25">
      <c r="R67433" s="15">
        <v>4</v>
      </c>
    </row>
    <row r="67434" spans="18:18" x14ac:dyDescent="0.25">
      <c r="R67434" s="15">
        <v>4</v>
      </c>
    </row>
    <row r="67435" spans="18:18" x14ac:dyDescent="0.25">
      <c r="R67435" s="15">
        <v>4</v>
      </c>
    </row>
    <row r="67436" spans="18:18" x14ac:dyDescent="0.25">
      <c r="R67436" s="15">
        <v>4</v>
      </c>
    </row>
    <row r="67437" spans="18:18" x14ac:dyDescent="0.25">
      <c r="R67437" s="15">
        <v>4</v>
      </c>
    </row>
    <row r="67438" spans="18:18" x14ac:dyDescent="0.25">
      <c r="R67438" s="15">
        <v>4</v>
      </c>
    </row>
    <row r="67439" spans="18:18" x14ac:dyDescent="0.25">
      <c r="R67439" s="15">
        <v>4</v>
      </c>
    </row>
    <row r="67440" spans="18:18" x14ac:dyDescent="0.25">
      <c r="R67440" s="15">
        <v>4</v>
      </c>
    </row>
    <row r="67441" spans="18:18" x14ac:dyDescent="0.25">
      <c r="R67441" s="15">
        <v>4</v>
      </c>
    </row>
    <row r="67442" spans="18:18" x14ac:dyDescent="0.25">
      <c r="R67442" s="15">
        <v>4</v>
      </c>
    </row>
    <row r="67443" spans="18:18" x14ac:dyDescent="0.25">
      <c r="R67443" s="15">
        <v>4</v>
      </c>
    </row>
    <row r="67444" spans="18:18" x14ac:dyDescent="0.25">
      <c r="R67444" s="15">
        <v>4</v>
      </c>
    </row>
    <row r="67445" spans="18:18" x14ac:dyDescent="0.25">
      <c r="R67445" s="15">
        <v>4</v>
      </c>
    </row>
    <row r="67446" spans="18:18" x14ac:dyDescent="0.25">
      <c r="R67446" s="15">
        <v>4</v>
      </c>
    </row>
    <row r="67447" spans="18:18" x14ac:dyDescent="0.25">
      <c r="R67447" s="15">
        <v>4</v>
      </c>
    </row>
    <row r="67448" spans="18:18" x14ac:dyDescent="0.25">
      <c r="R67448" s="15">
        <v>4</v>
      </c>
    </row>
    <row r="67449" spans="18:18" x14ac:dyDescent="0.25">
      <c r="R67449" s="15">
        <v>4</v>
      </c>
    </row>
    <row r="67450" spans="18:18" x14ac:dyDescent="0.25">
      <c r="R67450" s="15">
        <v>4</v>
      </c>
    </row>
    <row r="67451" spans="18:18" x14ac:dyDescent="0.25">
      <c r="R67451" s="15">
        <v>4</v>
      </c>
    </row>
    <row r="67452" spans="18:18" x14ac:dyDescent="0.25">
      <c r="R67452" s="15">
        <v>4</v>
      </c>
    </row>
    <row r="67453" spans="18:18" x14ac:dyDescent="0.25">
      <c r="R67453" s="15">
        <v>4</v>
      </c>
    </row>
    <row r="67454" spans="18:18" x14ac:dyDescent="0.25">
      <c r="R67454" s="15">
        <v>4</v>
      </c>
    </row>
    <row r="67455" spans="18:18" x14ac:dyDescent="0.25">
      <c r="R67455" s="15">
        <v>4</v>
      </c>
    </row>
    <row r="67456" spans="18:18" x14ac:dyDescent="0.25">
      <c r="R67456" s="15">
        <v>4</v>
      </c>
    </row>
    <row r="67457" spans="18:18" x14ac:dyDescent="0.25">
      <c r="R67457" s="15">
        <v>4</v>
      </c>
    </row>
    <row r="67458" spans="18:18" x14ac:dyDescent="0.25">
      <c r="R67458" s="15">
        <v>4</v>
      </c>
    </row>
    <row r="67459" spans="18:18" x14ac:dyDescent="0.25">
      <c r="R67459" s="15">
        <v>4</v>
      </c>
    </row>
    <row r="67460" spans="18:18" x14ac:dyDescent="0.25">
      <c r="R67460" s="15">
        <v>4</v>
      </c>
    </row>
    <row r="67461" spans="18:18" x14ac:dyDescent="0.25">
      <c r="R67461" s="15">
        <v>4</v>
      </c>
    </row>
    <row r="67462" spans="18:18" x14ac:dyDescent="0.25">
      <c r="R67462" s="15">
        <v>4</v>
      </c>
    </row>
    <row r="67463" spans="18:18" x14ac:dyDescent="0.25">
      <c r="R67463" s="15">
        <v>4</v>
      </c>
    </row>
    <row r="67464" spans="18:18" x14ac:dyDescent="0.25">
      <c r="R67464" s="15">
        <v>4</v>
      </c>
    </row>
    <row r="67465" spans="18:18" x14ac:dyDescent="0.25">
      <c r="R67465" s="15">
        <v>4</v>
      </c>
    </row>
    <row r="67466" spans="18:18" x14ac:dyDescent="0.25">
      <c r="R67466" s="15">
        <v>4</v>
      </c>
    </row>
    <row r="67467" spans="18:18" x14ac:dyDescent="0.25">
      <c r="R67467" s="15">
        <v>4</v>
      </c>
    </row>
    <row r="67468" spans="18:18" x14ac:dyDescent="0.25">
      <c r="R67468" s="15">
        <v>4</v>
      </c>
    </row>
    <row r="67469" spans="18:18" x14ac:dyDescent="0.25">
      <c r="R67469" s="15">
        <v>4</v>
      </c>
    </row>
    <row r="67470" spans="18:18" x14ac:dyDescent="0.25">
      <c r="R67470" s="15">
        <v>4</v>
      </c>
    </row>
    <row r="67471" spans="18:18" x14ac:dyDescent="0.25">
      <c r="R67471" s="15">
        <v>4</v>
      </c>
    </row>
    <row r="67472" spans="18:18" x14ac:dyDescent="0.25">
      <c r="R67472" s="15">
        <v>4</v>
      </c>
    </row>
    <row r="67473" spans="18:18" x14ac:dyDescent="0.25">
      <c r="R67473" s="15">
        <v>4</v>
      </c>
    </row>
    <row r="67474" spans="18:18" x14ac:dyDescent="0.25">
      <c r="R67474" s="15">
        <v>4</v>
      </c>
    </row>
    <row r="67475" spans="18:18" x14ac:dyDescent="0.25">
      <c r="R67475" s="15">
        <v>4</v>
      </c>
    </row>
    <row r="67476" spans="18:18" x14ac:dyDescent="0.25">
      <c r="R67476" s="15">
        <v>4</v>
      </c>
    </row>
    <row r="67477" spans="18:18" x14ac:dyDescent="0.25">
      <c r="R67477" s="15">
        <v>4</v>
      </c>
    </row>
    <row r="67478" spans="18:18" x14ac:dyDescent="0.25">
      <c r="R67478" s="15">
        <v>4</v>
      </c>
    </row>
    <row r="67479" spans="18:18" x14ac:dyDescent="0.25">
      <c r="R67479" s="15">
        <v>4</v>
      </c>
    </row>
    <row r="67480" spans="18:18" x14ac:dyDescent="0.25">
      <c r="R67480" s="15">
        <v>4</v>
      </c>
    </row>
    <row r="67481" spans="18:18" x14ac:dyDescent="0.25">
      <c r="R67481" s="15">
        <v>4</v>
      </c>
    </row>
    <row r="67482" spans="18:18" x14ac:dyDescent="0.25">
      <c r="R67482" s="15">
        <v>4</v>
      </c>
    </row>
    <row r="67483" spans="18:18" x14ac:dyDescent="0.25">
      <c r="R67483" s="15">
        <v>4</v>
      </c>
    </row>
    <row r="67484" spans="18:18" x14ac:dyDescent="0.25">
      <c r="R67484" s="15">
        <v>4</v>
      </c>
    </row>
    <row r="67485" spans="18:18" x14ac:dyDescent="0.25">
      <c r="R67485" s="15">
        <v>4</v>
      </c>
    </row>
    <row r="67486" spans="18:18" x14ac:dyDescent="0.25">
      <c r="R67486" s="15">
        <v>4</v>
      </c>
    </row>
    <row r="67487" spans="18:18" x14ac:dyDescent="0.25">
      <c r="R67487" s="15">
        <v>4</v>
      </c>
    </row>
    <row r="67488" spans="18:18" x14ac:dyDescent="0.25">
      <c r="R67488" s="15">
        <v>4</v>
      </c>
    </row>
    <row r="67489" spans="18:18" x14ac:dyDescent="0.25">
      <c r="R67489" s="15">
        <v>4</v>
      </c>
    </row>
    <row r="67490" spans="18:18" x14ac:dyDescent="0.25">
      <c r="R67490" s="15">
        <v>4</v>
      </c>
    </row>
    <row r="67491" spans="18:18" x14ac:dyDescent="0.25">
      <c r="R67491" s="15">
        <v>4</v>
      </c>
    </row>
    <row r="67492" spans="18:18" x14ac:dyDescent="0.25">
      <c r="R67492" s="15">
        <v>4</v>
      </c>
    </row>
    <row r="67493" spans="18:18" x14ac:dyDescent="0.25">
      <c r="R67493" s="15">
        <v>4</v>
      </c>
    </row>
    <row r="67494" spans="18:18" x14ac:dyDescent="0.25">
      <c r="R67494" s="15">
        <v>4</v>
      </c>
    </row>
    <row r="67495" spans="18:18" x14ac:dyDescent="0.25">
      <c r="R67495" s="15">
        <v>4</v>
      </c>
    </row>
    <row r="67496" spans="18:18" x14ac:dyDescent="0.25">
      <c r="R67496" s="15">
        <v>4</v>
      </c>
    </row>
    <row r="67497" spans="18:18" x14ac:dyDescent="0.25">
      <c r="R67497" s="15">
        <v>4</v>
      </c>
    </row>
    <row r="67498" spans="18:18" x14ac:dyDescent="0.25">
      <c r="R67498" s="15">
        <v>4</v>
      </c>
    </row>
    <row r="67499" spans="18:18" x14ac:dyDescent="0.25">
      <c r="R67499" s="15">
        <v>3</v>
      </c>
    </row>
    <row r="67500" spans="18:18" x14ac:dyDescent="0.25">
      <c r="R67500" s="15">
        <v>3</v>
      </c>
    </row>
    <row r="67501" spans="18:18" x14ac:dyDescent="0.25">
      <c r="R67501" s="15">
        <v>3</v>
      </c>
    </row>
    <row r="67502" spans="18:18" x14ac:dyDescent="0.25">
      <c r="R67502" s="15">
        <v>3</v>
      </c>
    </row>
    <row r="67503" spans="18:18" x14ac:dyDescent="0.25">
      <c r="R67503" s="15">
        <v>3</v>
      </c>
    </row>
    <row r="67504" spans="18:18" x14ac:dyDescent="0.25">
      <c r="R67504" s="15">
        <v>3</v>
      </c>
    </row>
    <row r="67505" spans="18:18" x14ac:dyDescent="0.25">
      <c r="R67505" s="15">
        <v>3</v>
      </c>
    </row>
    <row r="67506" spans="18:18" x14ac:dyDescent="0.25">
      <c r="R67506" s="15">
        <v>3</v>
      </c>
    </row>
    <row r="67507" spans="18:18" x14ac:dyDescent="0.25">
      <c r="R67507" s="15">
        <v>3</v>
      </c>
    </row>
    <row r="67508" spans="18:18" x14ac:dyDescent="0.25">
      <c r="R67508" s="15">
        <v>3</v>
      </c>
    </row>
    <row r="67509" spans="18:18" x14ac:dyDescent="0.25">
      <c r="R67509" s="15">
        <v>3</v>
      </c>
    </row>
    <row r="67510" spans="18:18" x14ac:dyDescent="0.25">
      <c r="R67510" s="15">
        <v>3</v>
      </c>
    </row>
    <row r="67511" spans="18:18" x14ac:dyDescent="0.25">
      <c r="R67511" s="15">
        <v>3</v>
      </c>
    </row>
    <row r="67512" spans="18:18" x14ac:dyDescent="0.25">
      <c r="R67512" s="15">
        <v>3</v>
      </c>
    </row>
    <row r="67513" spans="18:18" x14ac:dyDescent="0.25">
      <c r="R67513" s="15">
        <v>3</v>
      </c>
    </row>
    <row r="67514" spans="18:18" x14ac:dyDescent="0.25">
      <c r="R67514" s="15">
        <v>3</v>
      </c>
    </row>
    <row r="67515" spans="18:18" x14ac:dyDescent="0.25">
      <c r="R67515" s="15">
        <v>3</v>
      </c>
    </row>
    <row r="67516" spans="18:18" x14ac:dyDescent="0.25">
      <c r="R67516" s="15">
        <v>3</v>
      </c>
    </row>
    <row r="67517" spans="18:18" x14ac:dyDescent="0.25">
      <c r="R67517" s="15">
        <v>3</v>
      </c>
    </row>
    <row r="67518" spans="18:18" x14ac:dyDescent="0.25">
      <c r="R67518" s="15">
        <v>3</v>
      </c>
    </row>
    <row r="67519" spans="18:18" x14ac:dyDescent="0.25">
      <c r="R67519" s="15">
        <v>1</v>
      </c>
    </row>
    <row r="67520" spans="18:18" x14ac:dyDescent="0.25">
      <c r="R67520" s="15">
        <v>1</v>
      </c>
    </row>
    <row r="67521" spans="18:18" x14ac:dyDescent="0.25">
      <c r="R67521" s="15">
        <v>1</v>
      </c>
    </row>
    <row r="67522" spans="18:18" x14ac:dyDescent="0.25">
      <c r="R67522" s="15">
        <v>1</v>
      </c>
    </row>
    <row r="67523" spans="18:18" x14ac:dyDescent="0.25">
      <c r="R67523" s="15">
        <v>1</v>
      </c>
    </row>
    <row r="67524" spans="18:18" x14ac:dyDescent="0.25">
      <c r="R67524" s="15">
        <v>1</v>
      </c>
    </row>
    <row r="67525" spans="18:18" x14ac:dyDescent="0.25">
      <c r="R67525" s="15">
        <v>1</v>
      </c>
    </row>
    <row r="67526" spans="18:18" x14ac:dyDescent="0.25">
      <c r="R67526" s="15">
        <v>1</v>
      </c>
    </row>
    <row r="67527" spans="18:18" x14ac:dyDescent="0.25">
      <c r="R67527" s="15">
        <v>1</v>
      </c>
    </row>
    <row r="67528" spans="18:18" x14ac:dyDescent="0.25">
      <c r="R67528" s="15">
        <v>1</v>
      </c>
    </row>
    <row r="67529" spans="18:18" x14ac:dyDescent="0.25">
      <c r="R67529" s="15">
        <v>1</v>
      </c>
    </row>
    <row r="67530" spans="18:18" x14ac:dyDescent="0.25">
      <c r="R67530" s="15">
        <v>1</v>
      </c>
    </row>
    <row r="67531" spans="18:18" x14ac:dyDescent="0.25">
      <c r="R67531" s="15">
        <v>1</v>
      </c>
    </row>
    <row r="67532" spans="18:18" x14ac:dyDescent="0.25">
      <c r="R67532" s="15">
        <v>1</v>
      </c>
    </row>
    <row r="67533" spans="18:18" x14ac:dyDescent="0.25">
      <c r="R67533" s="15">
        <v>1</v>
      </c>
    </row>
    <row r="67534" spans="18:18" x14ac:dyDescent="0.25">
      <c r="R67534" s="15">
        <v>1</v>
      </c>
    </row>
    <row r="67535" spans="18:18" x14ac:dyDescent="0.25">
      <c r="R67535" s="15">
        <v>1</v>
      </c>
    </row>
    <row r="67536" spans="18:18" x14ac:dyDescent="0.25">
      <c r="R67536" s="15">
        <v>1</v>
      </c>
    </row>
    <row r="67537" spans="18:18" x14ac:dyDescent="0.25">
      <c r="R67537" s="15">
        <v>1</v>
      </c>
    </row>
    <row r="67538" spans="18:18" x14ac:dyDescent="0.25">
      <c r="R67538" s="15">
        <v>1</v>
      </c>
    </row>
    <row r="67539" spans="18:18" x14ac:dyDescent="0.25">
      <c r="R67539" s="15">
        <v>3</v>
      </c>
    </row>
    <row r="67540" spans="18:18" x14ac:dyDescent="0.25">
      <c r="R67540" s="15">
        <v>3</v>
      </c>
    </row>
    <row r="67541" spans="18:18" x14ac:dyDescent="0.25">
      <c r="R67541" s="15">
        <v>3</v>
      </c>
    </row>
    <row r="67542" spans="18:18" x14ac:dyDescent="0.25">
      <c r="R67542" s="15">
        <v>3</v>
      </c>
    </row>
    <row r="67543" spans="18:18" x14ac:dyDescent="0.25">
      <c r="R67543" s="15">
        <v>3</v>
      </c>
    </row>
    <row r="67544" spans="18:18" x14ac:dyDescent="0.25">
      <c r="R67544" s="15">
        <v>3</v>
      </c>
    </row>
    <row r="67545" spans="18:18" x14ac:dyDescent="0.25">
      <c r="R67545" s="15">
        <v>3</v>
      </c>
    </row>
    <row r="67546" spans="18:18" x14ac:dyDescent="0.25">
      <c r="R67546" s="15">
        <v>3</v>
      </c>
    </row>
    <row r="67547" spans="18:18" x14ac:dyDescent="0.25">
      <c r="R67547" s="15">
        <v>3</v>
      </c>
    </row>
    <row r="67548" spans="18:18" x14ac:dyDescent="0.25">
      <c r="R67548" s="15">
        <v>3</v>
      </c>
    </row>
    <row r="67549" spans="18:18" x14ac:dyDescent="0.25">
      <c r="R67549" s="15">
        <v>3</v>
      </c>
    </row>
    <row r="67550" spans="18:18" x14ac:dyDescent="0.25">
      <c r="R67550" s="15">
        <v>3</v>
      </c>
    </row>
    <row r="67551" spans="18:18" x14ac:dyDescent="0.25">
      <c r="R67551" s="15">
        <v>3</v>
      </c>
    </row>
    <row r="67552" spans="18:18" x14ac:dyDescent="0.25">
      <c r="R67552" s="15">
        <v>3</v>
      </c>
    </row>
    <row r="67553" spans="18:18" x14ac:dyDescent="0.25">
      <c r="R67553" s="15">
        <v>3</v>
      </c>
    </row>
    <row r="67554" spans="18:18" x14ac:dyDescent="0.25">
      <c r="R67554" s="15">
        <v>3</v>
      </c>
    </row>
    <row r="67555" spans="18:18" x14ac:dyDescent="0.25">
      <c r="R67555" s="15">
        <v>3</v>
      </c>
    </row>
    <row r="67556" spans="18:18" x14ac:dyDescent="0.25">
      <c r="R67556" s="15">
        <v>3</v>
      </c>
    </row>
    <row r="67557" spans="18:18" x14ac:dyDescent="0.25">
      <c r="R67557" s="15">
        <v>3</v>
      </c>
    </row>
    <row r="67558" spans="18:18" x14ac:dyDescent="0.25">
      <c r="R67558" s="15">
        <v>3</v>
      </c>
    </row>
    <row r="67559" spans="18:18" x14ac:dyDescent="0.25">
      <c r="R67559" s="15">
        <v>3</v>
      </c>
    </row>
    <row r="67560" spans="18:18" x14ac:dyDescent="0.25">
      <c r="R67560" s="15">
        <v>3</v>
      </c>
    </row>
    <row r="67561" spans="18:18" x14ac:dyDescent="0.25">
      <c r="R67561" s="15">
        <v>3</v>
      </c>
    </row>
    <row r="67562" spans="18:18" x14ac:dyDescent="0.25">
      <c r="R67562" s="15">
        <v>3</v>
      </c>
    </row>
    <row r="67563" spans="18:18" x14ac:dyDescent="0.25">
      <c r="R67563" s="15">
        <v>3</v>
      </c>
    </row>
    <row r="67564" spans="18:18" x14ac:dyDescent="0.25">
      <c r="R67564" s="15">
        <v>3</v>
      </c>
    </row>
    <row r="67565" spans="18:18" x14ac:dyDescent="0.25">
      <c r="R67565" s="15">
        <v>3</v>
      </c>
    </row>
    <row r="67566" spans="18:18" x14ac:dyDescent="0.25">
      <c r="R67566" s="15">
        <v>3</v>
      </c>
    </row>
    <row r="67567" spans="18:18" x14ac:dyDescent="0.25">
      <c r="R67567" s="15">
        <v>3</v>
      </c>
    </row>
    <row r="67568" spans="18:18" x14ac:dyDescent="0.25">
      <c r="R67568" s="15">
        <v>3</v>
      </c>
    </row>
    <row r="67569" spans="18:18" x14ac:dyDescent="0.25">
      <c r="R67569" s="15">
        <v>3</v>
      </c>
    </row>
    <row r="67570" spans="18:18" x14ac:dyDescent="0.25">
      <c r="R67570" s="15">
        <v>3</v>
      </c>
    </row>
    <row r="67571" spans="18:18" x14ac:dyDescent="0.25">
      <c r="R67571" s="15">
        <v>3</v>
      </c>
    </row>
    <row r="67572" spans="18:18" x14ac:dyDescent="0.25">
      <c r="R67572" s="15">
        <v>3</v>
      </c>
    </row>
    <row r="67573" spans="18:18" x14ac:dyDescent="0.25">
      <c r="R67573" s="15">
        <v>3</v>
      </c>
    </row>
    <row r="67574" spans="18:18" x14ac:dyDescent="0.25">
      <c r="R67574" s="15">
        <v>3</v>
      </c>
    </row>
    <row r="67575" spans="18:18" x14ac:dyDescent="0.25">
      <c r="R67575" s="15">
        <v>3</v>
      </c>
    </row>
    <row r="67576" spans="18:18" x14ac:dyDescent="0.25">
      <c r="R67576" s="15">
        <v>4</v>
      </c>
    </row>
    <row r="67577" spans="18:18" x14ac:dyDescent="0.25">
      <c r="R67577" s="15">
        <v>4</v>
      </c>
    </row>
    <row r="67578" spans="18:18" x14ac:dyDescent="0.25">
      <c r="R67578" s="15">
        <v>1</v>
      </c>
    </row>
    <row r="67579" spans="18:18" x14ac:dyDescent="0.25">
      <c r="R67579" s="15">
        <v>1</v>
      </c>
    </row>
    <row r="67580" spans="18:18" x14ac:dyDescent="0.25">
      <c r="R67580" s="15">
        <v>1</v>
      </c>
    </row>
    <row r="67581" spans="18:18" x14ac:dyDescent="0.25">
      <c r="R67581" s="15">
        <v>1</v>
      </c>
    </row>
    <row r="67582" spans="18:18" x14ac:dyDescent="0.25">
      <c r="R67582" s="15">
        <v>4</v>
      </c>
    </row>
    <row r="67583" spans="18:18" x14ac:dyDescent="0.25">
      <c r="R67583" s="15">
        <v>4</v>
      </c>
    </row>
    <row r="67584" spans="18:18" x14ac:dyDescent="0.25">
      <c r="R67584" s="15">
        <v>1</v>
      </c>
    </row>
    <row r="67585" spans="18:18" x14ac:dyDescent="0.25">
      <c r="R67585" s="15">
        <v>1</v>
      </c>
    </row>
    <row r="67586" spans="18:18" x14ac:dyDescent="0.25">
      <c r="R67586" s="15">
        <v>1</v>
      </c>
    </row>
    <row r="67587" spans="18:18" x14ac:dyDescent="0.25">
      <c r="R67587" s="15">
        <v>1</v>
      </c>
    </row>
    <row r="67588" spans="18:18" x14ac:dyDescent="0.25">
      <c r="R67588" s="15">
        <v>3</v>
      </c>
    </row>
    <row r="67589" spans="18:18" x14ac:dyDescent="0.25">
      <c r="R67589" s="15">
        <v>3</v>
      </c>
    </row>
    <row r="67590" spans="18:18" x14ac:dyDescent="0.25">
      <c r="R67590" s="15">
        <v>1</v>
      </c>
    </row>
    <row r="67591" spans="18:18" x14ac:dyDescent="0.25">
      <c r="R67591" s="15">
        <v>1</v>
      </c>
    </row>
    <row r="67592" spans="18:18" x14ac:dyDescent="0.25">
      <c r="R67592" s="15">
        <v>1</v>
      </c>
    </row>
    <row r="67593" spans="18:18" x14ac:dyDescent="0.25">
      <c r="R67593" s="15">
        <v>3</v>
      </c>
    </row>
    <row r="67594" spans="18:18" x14ac:dyDescent="0.25">
      <c r="R67594" s="15">
        <v>3</v>
      </c>
    </row>
    <row r="67595" spans="18:18" x14ac:dyDescent="0.25">
      <c r="R67595" s="15">
        <v>3</v>
      </c>
    </row>
    <row r="67596" spans="18:18" x14ac:dyDescent="0.25">
      <c r="R67596" s="15">
        <v>3</v>
      </c>
    </row>
    <row r="67597" spans="18:18" x14ac:dyDescent="0.25">
      <c r="R67597" s="15">
        <v>3</v>
      </c>
    </row>
    <row r="67598" spans="18:18" x14ac:dyDescent="0.25">
      <c r="R67598" s="15">
        <v>3</v>
      </c>
    </row>
    <row r="67599" spans="18:18" x14ac:dyDescent="0.25">
      <c r="R67599" s="15">
        <v>3</v>
      </c>
    </row>
    <row r="67600" spans="18:18" x14ac:dyDescent="0.25">
      <c r="R67600" s="15">
        <v>3</v>
      </c>
    </row>
    <row r="67601" spans="18:18" x14ac:dyDescent="0.25">
      <c r="R67601" s="15">
        <v>3</v>
      </c>
    </row>
    <row r="67602" spans="18:18" x14ac:dyDescent="0.25">
      <c r="R67602" s="15">
        <v>3</v>
      </c>
    </row>
    <row r="67603" spans="18:18" x14ac:dyDescent="0.25">
      <c r="R67603" s="15">
        <v>3</v>
      </c>
    </row>
    <row r="67604" spans="18:18" x14ac:dyDescent="0.25">
      <c r="R67604" s="15">
        <v>3</v>
      </c>
    </row>
    <row r="67605" spans="18:18" x14ac:dyDescent="0.25">
      <c r="R67605" s="15">
        <v>3</v>
      </c>
    </row>
    <row r="67606" spans="18:18" x14ac:dyDescent="0.25">
      <c r="R67606" s="15">
        <v>3</v>
      </c>
    </row>
    <row r="67607" spans="18:18" x14ac:dyDescent="0.25">
      <c r="R67607" s="15">
        <v>3</v>
      </c>
    </row>
    <row r="67608" spans="18:18" x14ac:dyDescent="0.25">
      <c r="R67608" s="15">
        <v>4</v>
      </c>
    </row>
    <row r="67609" spans="18:18" x14ac:dyDescent="0.25">
      <c r="R67609" s="15">
        <v>4</v>
      </c>
    </row>
    <row r="67610" spans="18:18" x14ac:dyDescent="0.25">
      <c r="R67610" s="15">
        <v>4</v>
      </c>
    </row>
    <row r="67611" spans="18:18" x14ac:dyDescent="0.25">
      <c r="R67611" s="15">
        <v>4</v>
      </c>
    </row>
    <row r="67612" spans="18:18" x14ac:dyDescent="0.25">
      <c r="R67612" s="15">
        <v>4</v>
      </c>
    </row>
    <row r="67613" spans="18:18" x14ac:dyDescent="0.25">
      <c r="R67613" s="15">
        <v>4</v>
      </c>
    </row>
    <row r="67614" spans="18:18" x14ac:dyDescent="0.25">
      <c r="R67614" s="15">
        <v>4</v>
      </c>
    </row>
    <row r="67615" spans="18:18" x14ac:dyDescent="0.25">
      <c r="R67615" s="15">
        <v>4</v>
      </c>
    </row>
    <row r="67616" spans="18:18" x14ac:dyDescent="0.25">
      <c r="R67616" s="15">
        <v>4</v>
      </c>
    </row>
    <row r="67617" spans="18:18" x14ac:dyDescent="0.25">
      <c r="R67617" s="15">
        <v>4</v>
      </c>
    </row>
    <row r="67618" spans="18:18" x14ac:dyDescent="0.25">
      <c r="R67618" s="15">
        <v>4</v>
      </c>
    </row>
    <row r="67619" spans="18:18" x14ac:dyDescent="0.25">
      <c r="R67619" s="15">
        <v>4</v>
      </c>
    </row>
    <row r="67620" spans="18:18" x14ac:dyDescent="0.25">
      <c r="R67620" s="15">
        <v>4</v>
      </c>
    </row>
    <row r="67621" spans="18:18" x14ac:dyDescent="0.25">
      <c r="R67621" s="15">
        <v>4</v>
      </c>
    </row>
    <row r="67622" spans="18:18" x14ac:dyDescent="0.25">
      <c r="R67622" s="15">
        <v>4</v>
      </c>
    </row>
    <row r="67623" spans="18:18" x14ac:dyDescent="0.25">
      <c r="R67623" s="15">
        <v>4</v>
      </c>
    </row>
    <row r="67624" spans="18:18" x14ac:dyDescent="0.25">
      <c r="R67624" s="15">
        <v>4</v>
      </c>
    </row>
    <row r="67625" spans="18:18" x14ac:dyDescent="0.25">
      <c r="R67625" s="15">
        <v>4</v>
      </c>
    </row>
    <row r="67626" spans="18:18" x14ac:dyDescent="0.25">
      <c r="R67626" s="15">
        <v>4</v>
      </c>
    </row>
    <row r="67627" spans="18:18" x14ac:dyDescent="0.25">
      <c r="R67627" s="15">
        <v>4</v>
      </c>
    </row>
    <row r="67628" spans="18:18" x14ac:dyDescent="0.25">
      <c r="R67628" s="15">
        <v>4</v>
      </c>
    </row>
    <row r="67629" spans="18:18" x14ac:dyDescent="0.25">
      <c r="R67629" s="15">
        <v>3</v>
      </c>
    </row>
    <row r="67630" spans="18:18" x14ac:dyDescent="0.25">
      <c r="R67630" s="15">
        <v>3</v>
      </c>
    </row>
    <row r="67631" spans="18:18" x14ac:dyDescent="0.25">
      <c r="R67631" s="15">
        <v>3</v>
      </c>
    </row>
    <row r="67632" spans="18:18" x14ac:dyDescent="0.25">
      <c r="R67632" s="15">
        <v>3</v>
      </c>
    </row>
    <row r="67633" spans="18:18" x14ac:dyDescent="0.25">
      <c r="R67633" s="15">
        <v>3</v>
      </c>
    </row>
    <row r="67634" spans="18:18" x14ac:dyDescent="0.25">
      <c r="R67634" s="15">
        <v>3</v>
      </c>
    </row>
    <row r="67635" spans="18:18" x14ac:dyDescent="0.25">
      <c r="R67635" s="15">
        <v>3</v>
      </c>
    </row>
    <row r="67636" spans="18:18" x14ac:dyDescent="0.25">
      <c r="R67636" s="15">
        <v>2</v>
      </c>
    </row>
    <row r="67637" spans="18:18" x14ac:dyDescent="0.25">
      <c r="R67637" s="15">
        <v>2</v>
      </c>
    </row>
    <row r="67638" spans="18:18" x14ac:dyDescent="0.25">
      <c r="R67638" s="15">
        <v>2</v>
      </c>
    </row>
    <row r="67639" spans="18:18" x14ac:dyDescent="0.25">
      <c r="R67639" s="15">
        <v>2</v>
      </c>
    </row>
    <row r="67640" spans="18:18" x14ac:dyDescent="0.25">
      <c r="R67640" s="15">
        <v>2</v>
      </c>
    </row>
    <row r="67641" spans="18:18" x14ac:dyDescent="0.25">
      <c r="R67641" s="15">
        <v>2</v>
      </c>
    </row>
    <row r="67642" spans="18:18" x14ac:dyDescent="0.25">
      <c r="R67642" s="15">
        <v>2</v>
      </c>
    </row>
    <row r="67643" spans="18:18" x14ac:dyDescent="0.25">
      <c r="R67643" s="15">
        <v>2</v>
      </c>
    </row>
    <row r="67644" spans="18:18" x14ac:dyDescent="0.25">
      <c r="R67644" s="15">
        <v>2</v>
      </c>
    </row>
    <row r="67645" spans="18:18" x14ac:dyDescent="0.25">
      <c r="R67645" s="15">
        <v>2</v>
      </c>
    </row>
    <row r="67646" spans="18:18" x14ac:dyDescent="0.25">
      <c r="R67646" s="15">
        <v>2</v>
      </c>
    </row>
    <row r="67647" spans="18:18" x14ac:dyDescent="0.25">
      <c r="R67647" s="15">
        <v>1</v>
      </c>
    </row>
    <row r="67648" spans="18:18" x14ac:dyDescent="0.25">
      <c r="R67648" s="15">
        <v>1</v>
      </c>
    </row>
    <row r="67649" spans="18:18" x14ac:dyDescent="0.25">
      <c r="R67649" s="15">
        <v>1</v>
      </c>
    </row>
    <row r="67650" spans="18:18" x14ac:dyDescent="0.25">
      <c r="R67650" s="15">
        <v>1</v>
      </c>
    </row>
    <row r="67651" spans="18:18" x14ac:dyDescent="0.25">
      <c r="R67651" s="15">
        <v>1</v>
      </c>
    </row>
    <row r="67652" spans="18:18" x14ac:dyDescent="0.25">
      <c r="R67652" s="15">
        <v>1</v>
      </c>
    </row>
    <row r="67653" spans="18:18" x14ac:dyDescent="0.25">
      <c r="R67653" s="15">
        <v>1</v>
      </c>
    </row>
    <row r="67654" spans="18:18" x14ac:dyDescent="0.25">
      <c r="R67654" s="15">
        <v>1</v>
      </c>
    </row>
    <row r="67655" spans="18:18" x14ac:dyDescent="0.25">
      <c r="R67655" s="15">
        <v>1</v>
      </c>
    </row>
    <row r="67656" spans="18:18" x14ac:dyDescent="0.25">
      <c r="R67656" s="15">
        <v>1</v>
      </c>
    </row>
    <row r="67657" spans="18:18" x14ac:dyDescent="0.25">
      <c r="R67657" s="15">
        <v>1</v>
      </c>
    </row>
    <row r="67658" spans="18:18" x14ac:dyDescent="0.25">
      <c r="R67658" s="15">
        <v>1</v>
      </c>
    </row>
    <row r="67659" spans="18:18" x14ac:dyDescent="0.25">
      <c r="R67659" s="15">
        <v>1</v>
      </c>
    </row>
    <row r="67660" spans="18:18" x14ac:dyDescent="0.25">
      <c r="R67660" s="15">
        <v>1</v>
      </c>
    </row>
    <row r="67661" spans="18:18" x14ac:dyDescent="0.25">
      <c r="R67661" s="15">
        <v>1</v>
      </c>
    </row>
    <row r="67662" spans="18:18" x14ac:dyDescent="0.25">
      <c r="R67662" s="15">
        <v>1</v>
      </c>
    </row>
    <row r="67663" spans="18:18" x14ac:dyDescent="0.25">
      <c r="R67663" s="15">
        <v>1</v>
      </c>
    </row>
    <row r="67664" spans="18:18" x14ac:dyDescent="0.25">
      <c r="R67664" s="15">
        <v>1</v>
      </c>
    </row>
    <row r="67665" spans="18:18" x14ac:dyDescent="0.25">
      <c r="R67665" s="15">
        <v>1</v>
      </c>
    </row>
    <row r="67666" spans="18:18" x14ac:dyDescent="0.25">
      <c r="R67666" s="15">
        <v>1</v>
      </c>
    </row>
    <row r="67667" spans="18:18" x14ac:dyDescent="0.25">
      <c r="R67667" s="15">
        <v>1</v>
      </c>
    </row>
    <row r="67668" spans="18:18" x14ac:dyDescent="0.25">
      <c r="R67668" s="15">
        <v>1</v>
      </c>
    </row>
    <row r="67669" spans="18:18" x14ac:dyDescent="0.25">
      <c r="R67669" s="15">
        <v>1</v>
      </c>
    </row>
    <row r="67670" spans="18:18" x14ac:dyDescent="0.25">
      <c r="R67670" s="15">
        <v>1</v>
      </c>
    </row>
    <row r="67671" spans="18:18" x14ac:dyDescent="0.25">
      <c r="R67671" s="15">
        <v>1</v>
      </c>
    </row>
    <row r="67672" spans="18:18" x14ac:dyDescent="0.25">
      <c r="R67672" s="15">
        <v>1</v>
      </c>
    </row>
    <row r="67673" spans="18:18" x14ac:dyDescent="0.25">
      <c r="R67673" s="15">
        <v>1</v>
      </c>
    </row>
    <row r="67674" spans="18:18" x14ac:dyDescent="0.25">
      <c r="R67674" s="15">
        <v>1</v>
      </c>
    </row>
    <row r="67675" spans="18:18" x14ac:dyDescent="0.25">
      <c r="R67675" s="15">
        <v>2</v>
      </c>
    </row>
    <row r="67676" spans="18:18" x14ac:dyDescent="0.25">
      <c r="R67676" s="15">
        <v>2</v>
      </c>
    </row>
    <row r="67677" spans="18:18" x14ac:dyDescent="0.25">
      <c r="R67677" s="15">
        <v>2</v>
      </c>
    </row>
    <row r="67678" spans="18:18" x14ac:dyDescent="0.25">
      <c r="R67678" s="15">
        <v>2</v>
      </c>
    </row>
    <row r="67679" spans="18:18" x14ac:dyDescent="0.25">
      <c r="R67679" s="15">
        <v>2</v>
      </c>
    </row>
    <row r="67680" spans="18:18" x14ac:dyDescent="0.25">
      <c r="R67680" s="15">
        <v>2</v>
      </c>
    </row>
    <row r="67681" spans="18:18" x14ac:dyDescent="0.25">
      <c r="R67681" s="15">
        <v>2</v>
      </c>
    </row>
    <row r="67682" spans="18:18" x14ac:dyDescent="0.25">
      <c r="R67682" s="15">
        <v>2</v>
      </c>
    </row>
    <row r="67683" spans="18:18" x14ac:dyDescent="0.25">
      <c r="R67683" s="15">
        <v>2</v>
      </c>
    </row>
    <row r="67684" spans="18:18" x14ac:dyDescent="0.25">
      <c r="R67684" s="15">
        <v>2</v>
      </c>
    </row>
    <row r="67685" spans="18:18" x14ac:dyDescent="0.25">
      <c r="R67685" s="15">
        <v>2</v>
      </c>
    </row>
    <row r="67686" spans="18:18" x14ac:dyDescent="0.25">
      <c r="R67686" s="15">
        <v>1</v>
      </c>
    </row>
    <row r="67687" spans="18:18" x14ac:dyDescent="0.25">
      <c r="R67687" s="15">
        <v>1</v>
      </c>
    </row>
    <row r="67688" spans="18:18" x14ac:dyDescent="0.25">
      <c r="R67688" s="15">
        <v>1</v>
      </c>
    </row>
    <row r="67689" spans="18:18" x14ac:dyDescent="0.25">
      <c r="R67689" s="15">
        <v>1</v>
      </c>
    </row>
    <row r="67690" spans="18:18" x14ac:dyDescent="0.25">
      <c r="R67690" s="15">
        <v>1</v>
      </c>
    </row>
    <row r="67691" spans="18:18" x14ac:dyDescent="0.25">
      <c r="R67691" s="15">
        <v>1</v>
      </c>
    </row>
    <row r="67692" spans="18:18" x14ac:dyDescent="0.25">
      <c r="R67692" s="15">
        <v>1</v>
      </c>
    </row>
    <row r="67693" spans="18:18" x14ac:dyDescent="0.25">
      <c r="R67693" s="15">
        <v>1</v>
      </c>
    </row>
    <row r="67694" spans="18:18" x14ac:dyDescent="0.25">
      <c r="R67694" s="15">
        <v>1</v>
      </c>
    </row>
    <row r="67695" spans="18:18" x14ac:dyDescent="0.25">
      <c r="R67695" s="15">
        <v>1</v>
      </c>
    </row>
    <row r="67696" spans="18:18" x14ac:dyDescent="0.25">
      <c r="R67696" s="15">
        <v>1</v>
      </c>
    </row>
    <row r="67697" spans="18:18" x14ac:dyDescent="0.25">
      <c r="R67697" s="15">
        <v>1</v>
      </c>
    </row>
    <row r="67698" spans="18:18" x14ac:dyDescent="0.25">
      <c r="R67698" s="15">
        <v>1</v>
      </c>
    </row>
    <row r="67699" spans="18:18" x14ac:dyDescent="0.25">
      <c r="R67699" s="15">
        <v>1</v>
      </c>
    </row>
    <row r="67700" spans="18:18" x14ac:dyDescent="0.25">
      <c r="R67700" s="15">
        <v>1</v>
      </c>
    </row>
    <row r="67701" spans="18:18" x14ac:dyDescent="0.25">
      <c r="R67701" s="15">
        <v>1</v>
      </c>
    </row>
    <row r="67702" spans="18:18" x14ac:dyDescent="0.25">
      <c r="R67702" s="15">
        <v>1</v>
      </c>
    </row>
    <row r="67703" spans="18:18" x14ac:dyDescent="0.25">
      <c r="R67703" s="15">
        <v>1</v>
      </c>
    </row>
    <row r="67704" spans="18:18" x14ac:dyDescent="0.25">
      <c r="R67704" s="15">
        <v>1</v>
      </c>
    </row>
    <row r="67705" spans="18:18" x14ac:dyDescent="0.25">
      <c r="R67705" s="15">
        <v>1</v>
      </c>
    </row>
    <row r="67706" spans="18:18" x14ac:dyDescent="0.25">
      <c r="R67706" s="15">
        <v>1</v>
      </c>
    </row>
    <row r="67707" spans="18:18" x14ac:dyDescent="0.25">
      <c r="R67707" s="15">
        <v>4</v>
      </c>
    </row>
    <row r="67708" spans="18:18" x14ac:dyDescent="0.25">
      <c r="R67708" s="15">
        <v>4</v>
      </c>
    </row>
    <row r="67709" spans="18:18" x14ac:dyDescent="0.25">
      <c r="R67709" s="15">
        <v>4</v>
      </c>
    </row>
    <row r="67710" spans="18:18" x14ac:dyDescent="0.25">
      <c r="R67710" s="15">
        <v>4</v>
      </c>
    </row>
    <row r="67711" spans="18:18" x14ac:dyDescent="0.25">
      <c r="R67711" s="15">
        <v>5</v>
      </c>
    </row>
    <row r="67712" spans="18:18" x14ac:dyDescent="0.25">
      <c r="R67712" s="15">
        <v>5</v>
      </c>
    </row>
    <row r="67713" spans="18:18" x14ac:dyDescent="0.25">
      <c r="R67713" s="15">
        <v>5</v>
      </c>
    </row>
    <row r="67714" spans="18:18" x14ac:dyDescent="0.25">
      <c r="R67714" s="15">
        <v>5</v>
      </c>
    </row>
    <row r="67715" spans="18:18" x14ac:dyDescent="0.25">
      <c r="R67715" s="15">
        <v>5</v>
      </c>
    </row>
    <row r="67716" spans="18:18" x14ac:dyDescent="0.25">
      <c r="R67716" s="15">
        <v>5</v>
      </c>
    </row>
    <row r="67717" spans="18:18" x14ac:dyDescent="0.25">
      <c r="R67717" s="15">
        <v>5</v>
      </c>
    </row>
    <row r="67718" spans="18:18" x14ac:dyDescent="0.25">
      <c r="R67718" s="15">
        <v>5</v>
      </c>
    </row>
    <row r="67719" spans="18:18" x14ac:dyDescent="0.25">
      <c r="R67719" s="15">
        <v>5</v>
      </c>
    </row>
    <row r="67720" spans="18:18" x14ac:dyDescent="0.25">
      <c r="R67720" s="15">
        <v>5</v>
      </c>
    </row>
    <row r="67721" spans="18:18" x14ac:dyDescent="0.25">
      <c r="R67721" s="15">
        <v>5</v>
      </c>
    </row>
    <row r="67722" spans="18:18" x14ac:dyDescent="0.25">
      <c r="R67722" s="15">
        <v>5</v>
      </c>
    </row>
    <row r="67723" spans="18:18" x14ac:dyDescent="0.25">
      <c r="R67723" s="15">
        <v>5</v>
      </c>
    </row>
    <row r="67724" spans="18:18" x14ac:dyDescent="0.25">
      <c r="R67724" s="15">
        <v>5</v>
      </c>
    </row>
    <row r="67725" spans="18:18" x14ac:dyDescent="0.25">
      <c r="R67725" s="15">
        <v>5</v>
      </c>
    </row>
    <row r="67726" spans="18:18" x14ac:dyDescent="0.25">
      <c r="R67726" s="15">
        <v>5</v>
      </c>
    </row>
    <row r="67727" spans="18:18" x14ac:dyDescent="0.25">
      <c r="R67727" s="15">
        <v>5</v>
      </c>
    </row>
    <row r="67728" spans="18:18" x14ac:dyDescent="0.25">
      <c r="R67728" s="15">
        <v>5</v>
      </c>
    </row>
    <row r="67729" spans="18:18" x14ac:dyDescent="0.25">
      <c r="R67729" s="15">
        <v>5</v>
      </c>
    </row>
    <row r="67730" spans="18:18" x14ac:dyDescent="0.25">
      <c r="R67730" s="15">
        <v>5</v>
      </c>
    </row>
    <row r="67731" spans="18:18" x14ac:dyDescent="0.25">
      <c r="R67731" s="15">
        <v>5</v>
      </c>
    </row>
    <row r="67732" spans="18:18" x14ac:dyDescent="0.25">
      <c r="R67732" s="15">
        <v>5</v>
      </c>
    </row>
    <row r="67733" spans="18:18" x14ac:dyDescent="0.25">
      <c r="R67733" s="15">
        <v>5</v>
      </c>
    </row>
    <row r="67734" spans="18:18" x14ac:dyDescent="0.25">
      <c r="R67734" s="15">
        <v>5</v>
      </c>
    </row>
    <row r="67735" spans="18:18" x14ac:dyDescent="0.25">
      <c r="R67735" s="15">
        <v>5</v>
      </c>
    </row>
    <row r="67736" spans="18:18" x14ac:dyDescent="0.25">
      <c r="R67736" s="15">
        <v>5</v>
      </c>
    </row>
    <row r="67737" spans="18:18" x14ac:dyDescent="0.25">
      <c r="R67737" s="15">
        <v>5</v>
      </c>
    </row>
    <row r="67738" spans="18:18" x14ac:dyDescent="0.25">
      <c r="R67738" s="15">
        <v>5</v>
      </c>
    </row>
    <row r="67739" spans="18:18" x14ac:dyDescent="0.25">
      <c r="R67739" s="15">
        <v>5</v>
      </c>
    </row>
    <row r="67740" spans="18:18" x14ac:dyDescent="0.25">
      <c r="R67740" s="15">
        <v>5</v>
      </c>
    </row>
    <row r="67741" spans="18:18" x14ac:dyDescent="0.25">
      <c r="R67741" s="15">
        <v>5</v>
      </c>
    </row>
    <row r="67742" spans="18:18" x14ac:dyDescent="0.25">
      <c r="R67742" s="15">
        <v>5</v>
      </c>
    </row>
    <row r="67743" spans="18:18" x14ac:dyDescent="0.25">
      <c r="R67743" s="15">
        <v>5</v>
      </c>
    </row>
    <row r="67744" spans="18:18" x14ac:dyDescent="0.25">
      <c r="R67744" s="15">
        <v>5</v>
      </c>
    </row>
    <row r="67745" spans="18:18" x14ac:dyDescent="0.25">
      <c r="R67745" s="15">
        <v>5</v>
      </c>
    </row>
    <row r="67746" spans="18:18" x14ac:dyDescent="0.25">
      <c r="R67746" s="15">
        <v>5</v>
      </c>
    </row>
    <row r="67747" spans="18:18" x14ac:dyDescent="0.25">
      <c r="R67747" s="15">
        <v>5</v>
      </c>
    </row>
    <row r="67748" spans="18:18" x14ac:dyDescent="0.25">
      <c r="R67748" s="15">
        <v>5</v>
      </c>
    </row>
    <row r="67749" spans="18:18" x14ac:dyDescent="0.25">
      <c r="R67749" s="15">
        <v>5</v>
      </c>
    </row>
    <row r="67750" spans="18:18" x14ac:dyDescent="0.25">
      <c r="R67750" s="15">
        <v>5</v>
      </c>
    </row>
    <row r="67751" spans="18:18" x14ac:dyDescent="0.25">
      <c r="R67751" s="15">
        <v>5</v>
      </c>
    </row>
    <row r="67752" spans="18:18" x14ac:dyDescent="0.25">
      <c r="R67752" s="15">
        <v>5</v>
      </c>
    </row>
    <row r="67753" spans="18:18" x14ac:dyDescent="0.25">
      <c r="R67753" s="15">
        <v>5</v>
      </c>
    </row>
    <row r="67754" spans="18:18" x14ac:dyDescent="0.25">
      <c r="R67754" s="15">
        <v>5</v>
      </c>
    </row>
    <row r="67755" spans="18:18" x14ac:dyDescent="0.25">
      <c r="R67755" s="15">
        <v>5</v>
      </c>
    </row>
    <row r="67756" spans="18:18" x14ac:dyDescent="0.25">
      <c r="R67756" s="15">
        <v>5</v>
      </c>
    </row>
    <row r="67757" spans="18:18" x14ac:dyDescent="0.25">
      <c r="R67757" s="15">
        <v>5</v>
      </c>
    </row>
    <row r="67758" spans="18:18" x14ac:dyDescent="0.25">
      <c r="R67758" s="15">
        <v>5</v>
      </c>
    </row>
    <row r="67759" spans="18:18" x14ac:dyDescent="0.25">
      <c r="R67759" s="15">
        <v>5</v>
      </c>
    </row>
    <row r="67760" spans="18:18" x14ac:dyDescent="0.25">
      <c r="R67760" s="15">
        <v>5</v>
      </c>
    </row>
    <row r="67761" spans="18:18" x14ac:dyDescent="0.25">
      <c r="R67761" s="15">
        <v>5</v>
      </c>
    </row>
    <row r="67762" spans="18:18" x14ac:dyDescent="0.25">
      <c r="R67762" s="15">
        <v>5</v>
      </c>
    </row>
    <row r="67763" spans="18:18" x14ac:dyDescent="0.25">
      <c r="R67763" s="15">
        <v>5</v>
      </c>
    </row>
    <row r="67764" spans="18:18" x14ac:dyDescent="0.25">
      <c r="R67764" s="15">
        <v>5</v>
      </c>
    </row>
    <row r="67765" spans="18:18" x14ac:dyDescent="0.25">
      <c r="R67765" s="15">
        <v>5</v>
      </c>
    </row>
    <row r="67766" spans="18:18" x14ac:dyDescent="0.25">
      <c r="R67766" s="15">
        <v>5</v>
      </c>
    </row>
    <row r="67767" spans="18:18" x14ac:dyDescent="0.25">
      <c r="R67767" s="15">
        <v>5</v>
      </c>
    </row>
    <row r="67768" spans="18:18" x14ac:dyDescent="0.25">
      <c r="R67768" s="15">
        <v>5</v>
      </c>
    </row>
    <row r="67769" spans="18:18" x14ac:dyDescent="0.25">
      <c r="R67769" s="15">
        <v>5</v>
      </c>
    </row>
    <row r="67770" spans="18:18" x14ac:dyDescent="0.25">
      <c r="R67770" s="15">
        <v>5</v>
      </c>
    </row>
    <row r="67771" spans="18:18" x14ac:dyDescent="0.25">
      <c r="R67771" s="15">
        <v>5</v>
      </c>
    </row>
    <row r="67772" spans="18:18" x14ac:dyDescent="0.25">
      <c r="R67772" s="15">
        <v>4</v>
      </c>
    </row>
    <row r="67773" spans="18:18" x14ac:dyDescent="0.25">
      <c r="R67773" s="15">
        <v>4</v>
      </c>
    </row>
    <row r="67774" spans="18:18" x14ac:dyDescent="0.25">
      <c r="R67774" s="15">
        <v>4</v>
      </c>
    </row>
    <row r="67775" spans="18:18" x14ac:dyDescent="0.25">
      <c r="R67775" s="15">
        <v>4</v>
      </c>
    </row>
    <row r="67776" spans="18:18" x14ac:dyDescent="0.25">
      <c r="R67776" s="15">
        <v>4</v>
      </c>
    </row>
    <row r="67777" spans="18:18" x14ac:dyDescent="0.25">
      <c r="R67777" s="15">
        <v>4</v>
      </c>
    </row>
    <row r="67778" spans="18:18" x14ac:dyDescent="0.25">
      <c r="R67778" s="15">
        <v>4</v>
      </c>
    </row>
    <row r="67779" spans="18:18" x14ac:dyDescent="0.25">
      <c r="R67779" s="15">
        <v>4</v>
      </c>
    </row>
    <row r="67780" spans="18:18" x14ac:dyDescent="0.25">
      <c r="R67780" s="15">
        <v>5</v>
      </c>
    </row>
    <row r="67781" spans="18:18" x14ac:dyDescent="0.25">
      <c r="R67781" s="15">
        <v>5</v>
      </c>
    </row>
    <row r="67782" spans="18:18" x14ac:dyDescent="0.25">
      <c r="R67782" s="15">
        <v>5</v>
      </c>
    </row>
    <row r="67783" spans="18:18" x14ac:dyDescent="0.25">
      <c r="R67783" s="15">
        <v>5</v>
      </c>
    </row>
    <row r="67784" spans="18:18" x14ac:dyDescent="0.25">
      <c r="R67784" s="15">
        <v>5</v>
      </c>
    </row>
    <row r="67785" spans="18:18" x14ac:dyDescent="0.25">
      <c r="R67785" s="15">
        <v>5</v>
      </c>
    </row>
    <row r="67786" spans="18:18" x14ac:dyDescent="0.25">
      <c r="R67786" s="15">
        <v>5</v>
      </c>
    </row>
    <row r="67787" spans="18:18" x14ac:dyDescent="0.25">
      <c r="R67787" s="15">
        <v>5</v>
      </c>
    </row>
    <row r="67788" spans="18:18" x14ac:dyDescent="0.25">
      <c r="R67788" s="15">
        <v>5</v>
      </c>
    </row>
    <row r="67789" spans="18:18" x14ac:dyDescent="0.25">
      <c r="R67789" s="15">
        <v>5</v>
      </c>
    </row>
    <row r="67790" spans="18:18" x14ac:dyDescent="0.25">
      <c r="R67790" s="15">
        <v>5</v>
      </c>
    </row>
    <row r="67791" spans="18:18" x14ac:dyDescent="0.25">
      <c r="R67791" s="15">
        <v>5</v>
      </c>
    </row>
    <row r="67792" spans="18:18" x14ac:dyDescent="0.25">
      <c r="R67792" s="15">
        <v>5</v>
      </c>
    </row>
    <row r="67793" spans="18:18" x14ac:dyDescent="0.25">
      <c r="R67793" s="15">
        <v>5</v>
      </c>
    </row>
    <row r="67794" spans="18:18" x14ac:dyDescent="0.25">
      <c r="R67794" s="15">
        <v>5</v>
      </c>
    </row>
    <row r="67795" spans="18:18" x14ac:dyDescent="0.25">
      <c r="R67795" s="15">
        <v>5</v>
      </c>
    </row>
    <row r="67796" spans="18:18" x14ac:dyDescent="0.25">
      <c r="R67796" s="15">
        <v>5</v>
      </c>
    </row>
    <row r="67797" spans="18:18" x14ac:dyDescent="0.25">
      <c r="R67797" s="15">
        <v>5</v>
      </c>
    </row>
    <row r="67798" spans="18:18" x14ac:dyDescent="0.25">
      <c r="R67798" s="15">
        <v>5</v>
      </c>
    </row>
    <row r="67799" spans="18:18" x14ac:dyDescent="0.25">
      <c r="R67799" s="15">
        <v>5</v>
      </c>
    </row>
    <row r="67800" spans="18:18" x14ac:dyDescent="0.25">
      <c r="R67800" s="15">
        <v>5</v>
      </c>
    </row>
    <row r="67801" spans="18:18" x14ac:dyDescent="0.25">
      <c r="R67801" s="15">
        <v>5</v>
      </c>
    </row>
    <row r="67802" spans="18:18" x14ac:dyDescent="0.25">
      <c r="R67802" s="15">
        <v>5</v>
      </c>
    </row>
    <row r="67803" spans="18:18" x14ac:dyDescent="0.25">
      <c r="R67803" s="15">
        <v>5</v>
      </c>
    </row>
    <row r="67804" spans="18:18" x14ac:dyDescent="0.25">
      <c r="R67804" s="15">
        <v>5</v>
      </c>
    </row>
    <row r="67805" spans="18:18" x14ac:dyDescent="0.25">
      <c r="R67805" s="15">
        <v>5</v>
      </c>
    </row>
    <row r="67806" spans="18:18" x14ac:dyDescent="0.25">
      <c r="R67806" s="15">
        <v>5</v>
      </c>
    </row>
    <row r="67807" spans="18:18" x14ac:dyDescent="0.25">
      <c r="R67807" s="15">
        <v>5</v>
      </c>
    </row>
    <row r="67808" spans="18:18" x14ac:dyDescent="0.25">
      <c r="R67808" s="15">
        <v>5</v>
      </c>
    </row>
    <row r="67809" spans="18:18" x14ac:dyDescent="0.25">
      <c r="R67809" s="15">
        <v>5</v>
      </c>
    </row>
    <row r="67810" spans="18:18" x14ac:dyDescent="0.25">
      <c r="R67810" s="15">
        <v>5</v>
      </c>
    </row>
    <row r="67811" spans="18:18" x14ac:dyDescent="0.25">
      <c r="R67811" s="15">
        <v>5</v>
      </c>
    </row>
    <row r="67812" spans="18:18" x14ac:dyDescent="0.25">
      <c r="R67812" s="15">
        <v>5</v>
      </c>
    </row>
    <row r="67813" spans="18:18" x14ac:dyDescent="0.25">
      <c r="R67813" s="15">
        <v>5</v>
      </c>
    </row>
    <row r="67814" spans="18:18" x14ac:dyDescent="0.25">
      <c r="R67814" s="15">
        <v>5</v>
      </c>
    </row>
    <row r="67815" spans="18:18" x14ac:dyDescent="0.25">
      <c r="R67815" s="15">
        <v>5</v>
      </c>
    </row>
    <row r="67816" spans="18:18" x14ac:dyDescent="0.25">
      <c r="R67816" s="15">
        <v>1</v>
      </c>
    </row>
    <row r="67817" spans="18:18" x14ac:dyDescent="0.25">
      <c r="R67817" s="15">
        <v>1</v>
      </c>
    </row>
    <row r="67818" spans="18:18" x14ac:dyDescent="0.25">
      <c r="R67818" s="15">
        <v>1</v>
      </c>
    </row>
    <row r="67819" spans="18:18" x14ac:dyDescent="0.25">
      <c r="R67819" s="15">
        <v>1</v>
      </c>
    </row>
    <row r="67820" spans="18:18" x14ac:dyDescent="0.25">
      <c r="R67820" s="15">
        <v>1</v>
      </c>
    </row>
    <row r="67821" spans="18:18" x14ac:dyDescent="0.25">
      <c r="R67821" s="15">
        <v>1</v>
      </c>
    </row>
    <row r="67822" spans="18:18" x14ac:dyDescent="0.25">
      <c r="R67822" s="15">
        <v>1</v>
      </c>
    </row>
    <row r="67823" spans="18:18" x14ac:dyDescent="0.25">
      <c r="R67823" s="15">
        <v>1</v>
      </c>
    </row>
    <row r="67824" spans="18:18" x14ac:dyDescent="0.25">
      <c r="R67824" s="15">
        <v>1</v>
      </c>
    </row>
    <row r="67825" spans="18:18" x14ac:dyDescent="0.25">
      <c r="R67825" s="15">
        <v>1</v>
      </c>
    </row>
    <row r="67826" spans="18:18" x14ac:dyDescent="0.25">
      <c r="R67826" s="15">
        <v>1</v>
      </c>
    </row>
    <row r="67827" spans="18:18" x14ac:dyDescent="0.25">
      <c r="R67827" s="15">
        <v>1</v>
      </c>
    </row>
    <row r="67828" spans="18:18" x14ac:dyDescent="0.25">
      <c r="R67828" s="15">
        <v>1</v>
      </c>
    </row>
    <row r="67829" spans="18:18" x14ac:dyDescent="0.25">
      <c r="R67829" s="15">
        <v>1</v>
      </c>
    </row>
    <row r="67830" spans="18:18" x14ac:dyDescent="0.25">
      <c r="R67830" s="15">
        <v>1</v>
      </c>
    </row>
    <row r="67831" spans="18:18" x14ac:dyDescent="0.25">
      <c r="R67831" s="15">
        <v>1</v>
      </c>
    </row>
    <row r="67832" spans="18:18" x14ac:dyDescent="0.25">
      <c r="R67832" s="15">
        <v>1</v>
      </c>
    </row>
    <row r="67833" spans="18:18" x14ac:dyDescent="0.25">
      <c r="R67833" s="15">
        <v>1</v>
      </c>
    </row>
    <row r="67834" spans="18:18" x14ac:dyDescent="0.25">
      <c r="R67834" s="15">
        <v>1</v>
      </c>
    </row>
    <row r="67835" spans="18:18" x14ac:dyDescent="0.25">
      <c r="R67835" s="15">
        <v>1</v>
      </c>
    </row>
    <row r="67836" spans="18:18" x14ac:dyDescent="0.25">
      <c r="R67836" s="15">
        <v>5</v>
      </c>
    </row>
    <row r="67837" spans="18:18" x14ac:dyDescent="0.25">
      <c r="R67837" s="15">
        <v>5</v>
      </c>
    </row>
    <row r="67838" spans="18:18" x14ac:dyDescent="0.25">
      <c r="R67838" s="15">
        <v>5</v>
      </c>
    </row>
    <row r="67839" spans="18:18" x14ac:dyDescent="0.25">
      <c r="R67839" s="15">
        <v>5</v>
      </c>
    </row>
    <row r="67840" spans="18:18" x14ac:dyDescent="0.25">
      <c r="R67840" s="15">
        <v>5</v>
      </c>
    </row>
    <row r="67841" spans="18:18" x14ac:dyDescent="0.25">
      <c r="R67841" s="15">
        <v>5</v>
      </c>
    </row>
    <row r="67842" spans="18:18" x14ac:dyDescent="0.25">
      <c r="R67842" s="15">
        <v>5</v>
      </c>
    </row>
    <row r="67843" spans="18:18" x14ac:dyDescent="0.25">
      <c r="R67843" s="15">
        <v>5</v>
      </c>
    </row>
    <row r="67844" spans="18:18" x14ac:dyDescent="0.25">
      <c r="R67844" s="15">
        <v>5</v>
      </c>
    </row>
    <row r="67845" spans="18:18" x14ac:dyDescent="0.25">
      <c r="R67845" s="15">
        <v>5</v>
      </c>
    </row>
    <row r="67846" spans="18:18" x14ac:dyDescent="0.25">
      <c r="R67846" s="15">
        <v>5</v>
      </c>
    </row>
    <row r="67847" spans="18:18" x14ac:dyDescent="0.25">
      <c r="R67847" s="15">
        <v>5</v>
      </c>
    </row>
    <row r="67848" spans="18:18" x14ac:dyDescent="0.25">
      <c r="R67848" s="15">
        <v>5</v>
      </c>
    </row>
    <row r="67849" spans="18:18" x14ac:dyDescent="0.25">
      <c r="R67849" s="15">
        <v>5</v>
      </c>
    </row>
    <row r="67850" spans="18:18" x14ac:dyDescent="0.25">
      <c r="R67850" s="15">
        <v>5</v>
      </c>
    </row>
    <row r="67851" spans="18:18" x14ac:dyDescent="0.25">
      <c r="R67851" s="15">
        <v>5</v>
      </c>
    </row>
    <row r="67852" spans="18:18" x14ac:dyDescent="0.25">
      <c r="R67852" s="15">
        <v>5</v>
      </c>
    </row>
    <row r="67853" spans="18:18" x14ac:dyDescent="0.25">
      <c r="R67853" s="15">
        <v>5</v>
      </c>
    </row>
    <row r="67854" spans="18:18" x14ac:dyDescent="0.25">
      <c r="R67854" s="15">
        <v>4</v>
      </c>
    </row>
    <row r="67855" spans="18:18" x14ac:dyDescent="0.25">
      <c r="R67855" s="15">
        <v>4</v>
      </c>
    </row>
    <row r="67856" spans="18:18" x14ac:dyDescent="0.25">
      <c r="R67856" s="15">
        <v>4</v>
      </c>
    </row>
    <row r="67857" spans="18:18" x14ac:dyDescent="0.25">
      <c r="R67857" s="15">
        <v>4</v>
      </c>
    </row>
    <row r="67858" spans="18:18" x14ac:dyDescent="0.25">
      <c r="R67858" s="15">
        <v>4</v>
      </c>
    </row>
    <row r="67859" spans="18:18" x14ac:dyDescent="0.25">
      <c r="R67859" s="15">
        <v>4</v>
      </c>
    </row>
    <row r="67860" spans="18:18" x14ac:dyDescent="0.25">
      <c r="R67860" s="15">
        <v>4</v>
      </c>
    </row>
    <row r="67861" spans="18:18" x14ac:dyDescent="0.25">
      <c r="R67861" s="15">
        <v>4</v>
      </c>
    </row>
    <row r="67862" spans="18:18" x14ac:dyDescent="0.25">
      <c r="R67862" s="15">
        <v>4</v>
      </c>
    </row>
    <row r="67863" spans="18:18" x14ac:dyDescent="0.25">
      <c r="R67863" s="15">
        <v>4</v>
      </c>
    </row>
    <row r="67864" spans="18:18" x14ac:dyDescent="0.25">
      <c r="R67864" s="15">
        <v>4</v>
      </c>
    </row>
    <row r="67865" spans="18:18" x14ac:dyDescent="0.25">
      <c r="R67865" s="15">
        <v>4</v>
      </c>
    </row>
    <row r="67866" spans="18:18" x14ac:dyDescent="0.25">
      <c r="R67866" s="15">
        <v>4</v>
      </c>
    </row>
    <row r="67867" spans="18:18" x14ac:dyDescent="0.25">
      <c r="R67867" s="15">
        <v>4</v>
      </c>
    </row>
    <row r="67868" spans="18:18" x14ac:dyDescent="0.25">
      <c r="R67868" s="15">
        <v>4</v>
      </c>
    </row>
    <row r="67869" spans="18:18" x14ac:dyDescent="0.25">
      <c r="R67869" s="15">
        <v>4</v>
      </c>
    </row>
    <row r="67870" spans="18:18" x14ac:dyDescent="0.25">
      <c r="R67870" s="15">
        <v>4</v>
      </c>
    </row>
    <row r="67871" spans="18:18" x14ac:dyDescent="0.25">
      <c r="R67871" s="15">
        <v>4</v>
      </c>
    </row>
    <row r="67872" spans="18:18" x14ac:dyDescent="0.25">
      <c r="R67872" s="15">
        <v>4</v>
      </c>
    </row>
    <row r="67873" spans="18:18" x14ac:dyDescent="0.25">
      <c r="R67873" s="15">
        <v>4</v>
      </c>
    </row>
    <row r="67874" spans="18:18" x14ac:dyDescent="0.25">
      <c r="R67874" s="15">
        <v>4</v>
      </c>
    </row>
    <row r="67875" spans="18:18" x14ac:dyDescent="0.25">
      <c r="R67875" s="15">
        <v>4</v>
      </c>
    </row>
    <row r="67876" spans="18:18" x14ac:dyDescent="0.25">
      <c r="R67876" s="15">
        <v>4</v>
      </c>
    </row>
    <row r="67877" spans="18:18" x14ac:dyDescent="0.25">
      <c r="R67877" s="15">
        <v>4</v>
      </c>
    </row>
    <row r="67878" spans="18:18" x14ac:dyDescent="0.25">
      <c r="R67878" s="15">
        <v>4</v>
      </c>
    </row>
    <row r="67879" spans="18:18" x14ac:dyDescent="0.25">
      <c r="R67879" s="15">
        <v>4</v>
      </c>
    </row>
    <row r="67880" spans="18:18" x14ac:dyDescent="0.25">
      <c r="R67880" s="15">
        <v>4</v>
      </c>
    </row>
    <row r="67881" spans="18:18" x14ac:dyDescent="0.25">
      <c r="R67881" s="15">
        <v>4</v>
      </c>
    </row>
    <row r="67882" spans="18:18" x14ac:dyDescent="0.25">
      <c r="R67882" s="15">
        <v>4</v>
      </c>
    </row>
    <row r="67883" spans="18:18" x14ac:dyDescent="0.25">
      <c r="R67883" s="15">
        <v>4</v>
      </c>
    </row>
    <row r="67884" spans="18:18" x14ac:dyDescent="0.25">
      <c r="R67884" s="15">
        <v>4</v>
      </c>
    </row>
    <row r="67885" spans="18:18" x14ac:dyDescent="0.25">
      <c r="R67885" s="15">
        <v>4</v>
      </c>
    </row>
    <row r="67886" spans="18:18" x14ac:dyDescent="0.25">
      <c r="R67886" s="15">
        <v>4</v>
      </c>
    </row>
    <row r="67887" spans="18:18" x14ac:dyDescent="0.25">
      <c r="R67887" s="15">
        <v>4</v>
      </c>
    </row>
    <row r="67888" spans="18:18" x14ac:dyDescent="0.25">
      <c r="R67888" s="15">
        <v>4</v>
      </c>
    </row>
    <row r="67889" spans="18:18" x14ac:dyDescent="0.25">
      <c r="R67889" s="15">
        <v>4</v>
      </c>
    </row>
    <row r="67890" spans="18:18" x14ac:dyDescent="0.25">
      <c r="R67890" s="15">
        <v>4</v>
      </c>
    </row>
    <row r="67891" spans="18:18" x14ac:dyDescent="0.25">
      <c r="R67891" s="15">
        <v>4</v>
      </c>
    </row>
    <row r="67892" spans="18:18" x14ac:dyDescent="0.25">
      <c r="R67892" s="15">
        <v>4</v>
      </c>
    </row>
    <row r="67893" spans="18:18" x14ac:dyDescent="0.25">
      <c r="R67893" s="15">
        <v>4</v>
      </c>
    </row>
    <row r="67894" spans="18:18" x14ac:dyDescent="0.25">
      <c r="R67894" s="15">
        <v>4</v>
      </c>
    </row>
    <row r="67895" spans="18:18" x14ac:dyDescent="0.25">
      <c r="R67895" s="15">
        <v>4</v>
      </c>
    </row>
    <row r="67896" spans="18:18" x14ac:dyDescent="0.25">
      <c r="R67896" s="15">
        <v>4</v>
      </c>
    </row>
    <row r="67897" spans="18:18" x14ac:dyDescent="0.25">
      <c r="R67897" s="15">
        <v>4</v>
      </c>
    </row>
    <row r="67898" spans="18:18" x14ac:dyDescent="0.25">
      <c r="R67898" s="15">
        <v>4</v>
      </c>
    </row>
    <row r="67899" spans="18:18" x14ac:dyDescent="0.25">
      <c r="R67899" s="15">
        <v>4</v>
      </c>
    </row>
    <row r="67900" spans="18:18" x14ac:dyDescent="0.25">
      <c r="R67900" s="15">
        <v>4</v>
      </c>
    </row>
    <row r="67901" spans="18:18" x14ac:dyDescent="0.25">
      <c r="R67901" s="15">
        <v>4</v>
      </c>
    </row>
    <row r="67902" spans="18:18" x14ac:dyDescent="0.25">
      <c r="R67902" s="15">
        <v>4</v>
      </c>
    </row>
    <row r="67903" spans="18:18" x14ac:dyDescent="0.25">
      <c r="R67903" s="15">
        <v>4</v>
      </c>
    </row>
    <row r="67904" spans="18:18" x14ac:dyDescent="0.25">
      <c r="R67904" s="15">
        <v>4</v>
      </c>
    </row>
    <row r="67905" spans="18:18" x14ac:dyDescent="0.25">
      <c r="R67905" s="15">
        <v>4</v>
      </c>
    </row>
    <row r="67906" spans="18:18" x14ac:dyDescent="0.25">
      <c r="R67906" s="15">
        <v>4</v>
      </c>
    </row>
    <row r="67907" spans="18:18" x14ac:dyDescent="0.25">
      <c r="R67907" s="15">
        <v>4</v>
      </c>
    </row>
    <row r="67908" spans="18:18" x14ac:dyDescent="0.25">
      <c r="R67908" s="15">
        <v>4</v>
      </c>
    </row>
    <row r="67909" spans="18:18" x14ac:dyDescent="0.25">
      <c r="R67909" s="15">
        <v>4</v>
      </c>
    </row>
    <row r="67910" spans="18:18" x14ac:dyDescent="0.25">
      <c r="R67910" s="15">
        <v>4</v>
      </c>
    </row>
    <row r="67911" spans="18:18" x14ac:dyDescent="0.25">
      <c r="R67911" s="15">
        <v>4</v>
      </c>
    </row>
    <row r="67912" spans="18:18" x14ac:dyDescent="0.25">
      <c r="R67912" s="15">
        <v>4</v>
      </c>
    </row>
    <row r="67913" spans="18:18" x14ac:dyDescent="0.25">
      <c r="R67913" s="15">
        <v>4</v>
      </c>
    </row>
    <row r="67914" spans="18:18" x14ac:dyDescent="0.25">
      <c r="R67914" s="15">
        <v>4</v>
      </c>
    </row>
    <row r="67915" spans="18:18" x14ac:dyDescent="0.25">
      <c r="R67915" s="15">
        <v>4</v>
      </c>
    </row>
    <row r="67916" spans="18:18" x14ac:dyDescent="0.25">
      <c r="R67916" s="15">
        <v>4</v>
      </c>
    </row>
    <row r="67917" spans="18:18" x14ac:dyDescent="0.25">
      <c r="R67917" s="15">
        <v>4</v>
      </c>
    </row>
    <row r="67918" spans="18:18" x14ac:dyDescent="0.25">
      <c r="R67918" s="15">
        <v>5</v>
      </c>
    </row>
    <row r="67919" spans="18:18" x14ac:dyDescent="0.25">
      <c r="R67919" s="15">
        <v>5</v>
      </c>
    </row>
    <row r="67920" spans="18:18" x14ac:dyDescent="0.25">
      <c r="R67920" s="15">
        <v>5</v>
      </c>
    </row>
    <row r="67921" spans="18:18" x14ac:dyDescent="0.25">
      <c r="R67921" s="15">
        <v>5</v>
      </c>
    </row>
    <row r="67922" spans="18:18" x14ac:dyDescent="0.25">
      <c r="R67922" s="15">
        <v>5</v>
      </c>
    </row>
    <row r="67923" spans="18:18" x14ac:dyDescent="0.25">
      <c r="R67923" s="15">
        <v>5</v>
      </c>
    </row>
    <row r="67924" spans="18:18" x14ac:dyDescent="0.25">
      <c r="R67924" s="15">
        <v>5</v>
      </c>
    </row>
    <row r="67925" spans="18:18" x14ac:dyDescent="0.25">
      <c r="R67925" s="15">
        <v>5</v>
      </c>
    </row>
    <row r="67926" spans="18:18" x14ac:dyDescent="0.25">
      <c r="R67926" s="15">
        <v>5</v>
      </c>
    </row>
    <row r="67927" spans="18:18" x14ac:dyDescent="0.25">
      <c r="R67927" s="15">
        <v>5</v>
      </c>
    </row>
    <row r="67928" spans="18:18" x14ac:dyDescent="0.25">
      <c r="R67928" s="15">
        <v>5</v>
      </c>
    </row>
    <row r="67929" spans="18:18" x14ac:dyDescent="0.25">
      <c r="R67929" s="15">
        <v>5</v>
      </c>
    </row>
    <row r="67930" spans="18:18" x14ac:dyDescent="0.25">
      <c r="R67930" s="15">
        <v>5</v>
      </c>
    </row>
    <row r="67931" spans="18:18" x14ac:dyDescent="0.25">
      <c r="R67931" s="15">
        <v>5</v>
      </c>
    </row>
    <row r="67932" spans="18:18" x14ac:dyDescent="0.25">
      <c r="R67932" s="15">
        <v>5</v>
      </c>
    </row>
    <row r="67933" spans="18:18" x14ac:dyDescent="0.25">
      <c r="R67933" s="15">
        <v>5</v>
      </c>
    </row>
    <row r="67934" spans="18:18" x14ac:dyDescent="0.25">
      <c r="R67934" s="15">
        <v>5</v>
      </c>
    </row>
    <row r="67935" spans="18:18" x14ac:dyDescent="0.25">
      <c r="R67935" s="15">
        <v>5</v>
      </c>
    </row>
    <row r="67936" spans="18:18" x14ac:dyDescent="0.25">
      <c r="R67936" s="15">
        <v>5</v>
      </c>
    </row>
    <row r="67937" spans="18:18" x14ac:dyDescent="0.25">
      <c r="R67937" s="15">
        <v>5</v>
      </c>
    </row>
    <row r="67938" spans="18:18" x14ac:dyDescent="0.25">
      <c r="R67938" s="15">
        <v>5</v>
      </c>
    </row>
    <row r="67939" spans="18:18" x14ac:dyDescent="0.25">
      <c r="R67939" s="15">
        <v>5</v>
      </c>
    </row>
    <row r="67940" spans="18:18" x14ac:dyDescent="0.25">
      <c r="R67940" s="15">
        <v>5</v>
      </c>
    </row>
    <row r="67941" spans="18:18" x14ac:dyDescent="0.25">
      <c r="R67941" s="15">
        <v>5</v>
      </c>
    </row>
    <row r="67942" spans="18:18" x14ac:dyDescent="0.25">
      <c r="R67942" s="15">
        <v>5</v>
      </c>
    </row>
    <row r="67943" spans="18:18" x14ac:dyDescent="0.25">
      <c r="R67943" s="15">
        <v>5</v>
      </c>
    </row>
    <row r="67944" spans="18:18" x14ac:dyDescent="0.25">
      <c r="R67944" s="15">
        <v>5</v>
      </c>
    </row>
    <row r="67945" spans="18:18" x14ac:dyDescent="0.25">
      <c r="R67945" s="15">
        <v>5</v>
      </c>
    </row>
    <row r="67946" spans="18:18" x14ac:dyDescent="0.25">
      <c r="R67946" s="15">
        <v>5</v>
      </c>
    </row>
    <row r="67947" spans="18:18" x14ac:dyDescent="0.25">
      <c r="R67947" s="15">
        <v>5</v>
      </c>
    </row>
    <row r="67948" spans="18:18" x14ac:dyDescent="0.25">
      <c r="R67948" s="15">
        <v>5</v>
      </c>
    </row>
    <row r="67949" spans="18:18" x14ac:dyDescent="0.25">
      <c r="R67949" s="15">
        <v>5</v>
      </c>
    </row>
    <row r="67950" spans="18:18" x14ac:dyDescent="0.25">
      <c r="R67950" s="15">
        <v>5</v>
      </c>
    </row>
    <row r="67951" spans="18:18" x14ac:dyDescent="0.25">
      <c r="R67951" s="15">
        <v>5</v>
      </c>
    </row>
    <row r="67952" spans="18:18" x14ac:dyDescent="0.25">
      <c r="R67952" s="15">
        <v>5</v>
      </c>
    </row>
    <row r="67953" spans="18:18" x14ac:dyDescent="0.25">
      <c r="R67953" s="15">
        <v>5</v>
      </c>
    </row>
    <row r="67954" spans="18:18" x14ac:dyDescent="0.25">
      <c r="R67954" s="15">
        <v>5</v>
      </c>
    </row>
    <row r="67955" spans="18:18" x14ac:dyDescent="0.25">
      <c r="R67955" s="15">
        <v>5</v>
      </c>
    </row>
    <row r="67956" spans="18:18" x14ac:dyDescent="0.25">
      <c r="R67956" s="15">
        <v>5</v>
      </c>
    </row>
    <row r="67957" spans="18:18" x14ac:dyDescent="0.25">
      <c r="R67957" s="15">
        <v>5</v>
      </c>
    </row>
    <row r="67958" spans="18:18" x14ac:dyDescent="0.25">
      <c r="R67958" s="15">
        <v>5</v>
      </c>
    </row>
    <row r="67959" spans="18:18" x14ac:dyDescent="0.25">
      <c r="R67959" s="15">
        <v>5</v>
      </c>
    </row>
    <row r="67960" spans="18:18" x14ac:dyDescent="0.25">
      <c r="R67960" s="15">
        <v>5</v>
      </c>
    </row>
    <row r="67961" spans="18:18" x14ac:dyDescent="0.25">
      <c r="R67961" s="15">
        <v>5</v>
      </c>
    </row>
    <row r="67962" spans="18:18" x14ac:dyDescent="0.25">
      <c r="R67962" s="15">
        <v>5</v>
      </c>
    </row>
    <row r="67963" spans="18:18" x14ac:dyDescent="0.25">
      <c r="R67963" s="15">
        <v>5</v>
      </c>
    </row>
    <row r="67964" spans="18:18" x14ac:dyDescent="0.25">
      <c r="R67964" s="15">
        <v>1</v>
      </c>
    </row>
    <row r="67965" spans="18:18" x14ac:dyDescent="0.25">
      <c r="R67965" s="15">
        <v>1</v>
      </c>
    </row>
    <row r="67966" spans="18:18" x14ac:dyDescent="0.25">
      <c r="R67966" s="15">
        <v>1</v>
      </c>
    </row>
    <row r="67967" spans="18:18" x14ac:dyDescent="0.25">
      <c r="R67967" s="15">
        <v>1</v>
      </c>
    </row>
    <row r="67968" spans="18:18" x14ac:dyDescent="0.25">
      <c r="R67968" s="15">
        <v>1</v>
      </c>
    </row>
    <row r="67969" spans="18:18" x14ac:dyDescent="0.25">
      <c r="R67969" s="15">
        <v>1</v>
      </c>
    </row>
    <row r="67970" spans="18:18" x14ac:dyDescent="0.25">
      <c r="R67970" s="15">
        <v>1</v>
      </c>
    </row>
    <row r="67971" spans="18:18" x14ac:dyDescent="0.25">
      <c r="R67971" s="15">
        <v>1</v>
      </c>
    </row>
    <row r="67972" spans="18:18" x14ac:dyDescent="0.25">
      <c r="R67972" s="15">
        <v>1</v>
      </c>
    </row>
    <row r="67973" spans="18:18" x14ac:dyDescent="0.25">
      <c r="R67973" s="15">
        <v>1</v>
      </c>
    </row>
    <row r="67974" spans="18:18" x14ac:dyDescent="0.25">
      <c r="R67974" s="15">
        <v>1</v>
      </c>
    </row>
    <row r="67975" spans="18:18" x14ac:dyDescent="0.25">
      <c r="R67975" s="15">
        <v>1</v>
      </c>
    </row>
    <row r="67976" spans="18:18" x14ac:dyDescent="0.25">
      <c r="R67976" s="15">
        <v>1</v>
      </c>
    </row>
    <row r="67977" spans="18:18" x14ac:dyDescent="0.25">
      <c r="R67977" s="15">
        <v>1</v>
      </c>
    </row>
    <row r="67978" spans="18:18" x14ac:dyDescent="0.25">
      <c r="R67978" s="15">
        <v>1</v>
      </c>
    </row>
    <row r="67979" spans="18:18" x14ac:dyDescent="0.25">
      <c r="R67979" s="15">
        <v>1</v>
      </c>
    </row>
    <row r="67980" spans="18:18" x14ac:dyDescent="0.25">
      <c r="R67980" s="15">
        <v>1</v>
      </c>
    </row>
    <row r="67981" spans="18:18" x14ac:dyDescent="0.25">
      <c r="R67981" s="15">
        <v>1</v>
      </c>
    </row>
    <row r="67982" spans="18:18" x14ac:dyDescent="0.25">
      <c r="R67982" s="15">
        <v>1</v>
      </c>
    </row>
    <row r="67983" spans="18:18" x14ac:dyDescent="0.25">
      <c r="R67983" s="15">
        <v>1</v>
      </c>
    </row>
    <row r="67984" spans="18:18" x14ac:dyDescent="0.25">
      <c r="R67984" s="15">
        <v>1</v>
      </c>
    </row>
    <row r="67985" spans="18:18" x14ac:dyDescent="0.25">
      <c r="R67985" s="15">
        <v>1</v>
      </c>
    </row>
    <row r="67986" spans="18:18" x14ac:dyDescent="0.25">
      <c r="R67986" s="15">
        <v>1</v>
      </c>
    </row>
    <row r="67987" spans="18:18" x14ac:dyDescent="0.25">
      <c r="R67987" s="15">
        <v>1</v>
      </c>
    </row>
    <row r="67988" spans="18:18" x14ac:dyDescent="0.25">
      <c r="R67988" s="15">
        <v>1</v>
      </c>
    </row>
    <row r="67989" spans="18:18" x14ac:dyDescent="0.25">
      <c r="R67989" s="15">
        <v>1</v>
      </c>
    </row>
    <row r="67990" spans="18:18" x14ac:dyDescent="0.25">
      <c r="R67990" s="15">
        <v>1</v>
      </c>
    </row>
    <row r="67991" spans="18:18" x14ac:dyDescent="0.25">
      <c r="R67991" s="15">
        <v>1</v>
      </c>
    </row>
    <row r="67992" spans="18:18" x14ac:dyDescent="0.25">
      <c r="R67992" s="15">
        <v>1</v>
      </c>
    </row>
    <row r="67993" spans="18:18" x14ac:dyDescent="0.25">
      <c r="R67993" s="15">
        <v>1</v>
      </c>
    </row>
    <row r="67994" spans="18:18" x14ac:dyDescent="0.25">
      <c r="R67994" s="15">
        <v>1</v>
      </c>
    </row>
    <row r="67995" spans="18:18" x14ac:dyDescent="0.25">
      <c r="R67995" s="15">
        <v>1</v>
      </c>
    </row>
    <row r="67996" spans="18:18" x14ac:dyDescent="0.25">
      <c r="R67996" s="15">
        <v>1</v>
      </c>
    </row>
    <row r="67997" spans="18:18" x14ac:dyDescent="0.25">
      <c r="R67997" s="15">
        <v>1</v>
      </c>
    </row>
    <row r="67998" spans="18:18" x14ac:dyDescent="0.25">
      <c r="R67998" s="15">
        <v>1</v>
      </c>
    </row>
    <row r="67999" spans="18:18" x14ac:dyDescent="0.25">
      <c r="R67999" s="15">
        <v>1</v>
      </c>
    </row>
    <row r="68000" spans="18:18" x14ac:dyDescent="0.25">
      <c r="R68000" s="15">
        <v>2</v>
      </c>
    </row>
    <row r="68001" spans="18:18" x14ac:dyDescent="0.25">
      <c r="R68001" s="15">
        <v>2</v>
      </c>
    </row>
    <row r="68002" spans="18:18" x14ac:dyDescent="0.25">
      <c r="R68002" s="15">
        <v>2</v>
      </c>
    </row>
    <row r="68003" spans="18:18" x14ac:dyDescent="0.25">
      <c r="R68003" s="15">
        <v>2</v>
      </c>
    </row>
    <row r="68004" spans="18:18" x14ac:dyDescent="0.25">
      <c r="R68004" s="15">
        <v>2</v>
      </c>
    </row>
    <row r="68005" spans="18:18" x14ac:dyDescent="0.25">
      <c r="R68005" s="15">
        <v>3</v>
      </c>
    </row>
    <row r="68006" spans="18:18" x14ac:dyDescent="0.25">
      <c r="R68006" s="15">
        <v>3</v>
      </c>
    </row>
    <row r="68007" spans="18:18" x14ac:dyDescent="0.25">
      <c r="R68007" s="15">
        <v>3</v>
      </c>
    </row>
    <row r="68008" spans="18:18" x14ac:dyDescent="0.25">
      <c r="R68008" s="15">
        <v>3</v>
      </c>
    </row>
    <row r="68009" spans="18:18" x14ac:dyDescent="0.25">
      <c r="R68009" s="15">
        <v>4</v>
      </c>
    </row>
    <row r="68010" spans="18:18" x14ac:dyDescent="0.25">
      <c r="R68010" s="15">
        <v>4</v>
      </c>
    </row>
    <row r="68011" spans="18:18" x14ac:dyDescent="0.25">
      <c r="R68011" s="15">
        <v>4</v>
      </c>
    </row>
    <row r="68012" spans="18:18" x14ac:dyDescent="0.25">
      <c r="R68012" s="15">
        <v>4</v>
      </c>
    </row>
    <row r="68013" spans="18:18" x14ac:dyDescent="0.25">
      <c r="R68013" s="15">
        <v>4</v>
      </c>
    </row>
    <row r="68014" spans="18:18" x14ac:dyDescent="0.25">
      <c r="R68014" s="15">
        <v>4</v>
      </c>
    </row>
    <row r="68015" spans="18:18" x14ac:dyDescent="0.25">
      <c r="R68015" s="15">
        <v>4</v>
      </c>
    </row>
    <row r="68016" spans="18:18" x14ac:dyDescent="0.25">
      <c r="R68016" s="15">
        <v>4</v>
      </c>
    </row>
    <row r="68017" spans="18:18" x14ac:dyDescent="0.25">
      <c r="R68017" s="15">
        <v>4</v>
      </c>
    </row>
    <row r="68018" spans="18:18" x14ac:dyDescent="0.25">
      <c r="R68018" s="15">
        <v>4</v>
      </c>
    </row>
    <row r="68019" spans="18:18" x14ac:dyDescent="0.25">
      <c r="R68019" s="15">
        <v>4</v>
      </c>
    </row>
    <row r="68020" spans="18:18" x14ac:dyDescent="0.25">
      <c r="R68020" s="15">
        <v>4</v>
      </c>
    </row>
    <row r="68021" spans="18:18" x14ac:dyDescent="0.25">
      <c r="R68021" s="15">
        <v>4</v>
      </c>
    </row>
    <row r="68022" spans="18:18" x14ac:dyDescent="0.25">
      <c r="R68022" s="15">
        <v>4</v>
      </c>
    </row>
    <row r="68023" spans="18:18" x14ac:dyDescent="0.25">
      <c r="R68023" s="15">
        <v>4</v>
      </c>
    </row>
    <row r="68024" spans="18:18" x14ac:dyDescent="0.25">
      <c r="R68024" s="15">
        <v>4</v>
      </c>
    </row>
    <row r="68025" spans="18:18" x14ac:dyDescent="0.25">
      <c r="R68025" s="15">
        <v>4</v>
      </c>
    </row>
    <row r="68026" spans="18:18" x14ac:dyDescent="0.25">
      <c r="R68026" s="15">
        <v>4</v>
      </c>
    </row>
    <row r="68027" spans="18:18" x14ac:dyDescent="0.25">
      <c r="R68027" s="15">
        <v>4</v>
      </c>
    </row>
    <row r="68028" spans="18:18" x14ac:dyDescent="0.25">
      <c r="R68028" s="15">
        <v>4</v>
      </c>
    </row>
    <row r="68029" spans="18:18" x14ac:dyDescent="0.25">
      <c r="R68029" s="15">
        <v>4</v>
      </c>
    </row>
    <row r="68030" spans="18:18" x14ac:dyDescent="0.25">
      <c r="R68030" s="15">
        <v>4</v>
      </c>
    </row>
    <row r="68031" spans="18:18" x14ac:dyDescent="0.25">
      <c r="R68031" s="15">
        <v>4</v>
      </c>
    </row>
    <row r="68032" spans="18:18" x14ac:dyDescent="0.25">
      <c r="R68032" s="15">
        <v>4</v>
      </c>
    </row>
    <row r="68033" spans="18:18" x14ac:dyDescent="0.25">
      <c r="R68033" s="15">
        <v>4</v>
      </c>
    </row>
    <row r="68034" spans="18:18" x14ac:dyDescent="0.25">
      <c r="R68034" s="15">
        <v>4</v>
      </c>
    </row>
    <row r="68035" spans="18:18" x14ac:dyDescent="0.25">
      <c r="R68035" s="15">
        <v>4</v>
      </c>
    </row>
    <row r="68036" spans="18:18" x14ac:dyDescent="0.25">
      <c r="R68036" s="15">
        <v>4</v>
      </c>
    </row>
    <row r="68037" spans="18:18" x14ac:dyDescent="0.25">
      <c r="R68037" s="15">
        <v>4</v>
      </c>
    </row>
    <row r="68038" spans="18:18" x14ac:dyDescent="0.25">
      <c r="R68038" s="15">
        <v>4</v>
      </c>
    </row>
    <row r="68039" spans="18:18" x14ac:dyDescent="0.25">
      <c r="R68039" s="15">
        <v>4</v>
      </c>
    </row>
    <row r="68040" spans="18:18" x14ac:dyDescent="0.25">
      <c r="R68040" s="15">
        <v>1</v>
      </c>
    </row>
    <row r="68041" spans="18:18" x14ac:dyDescent="0.25">
      <c r="R68041" s="15">
        <v>1</v>
      </c>
    </row>
    <row r="68042" spans="18:18" x14ac:dyDescent="0.25">
      <c r="R68042" s="15">
        <v>1</v>
      </c>
    </row>
    <row r="68043" spans="18:18" x14ac:dyDescent="0.25">
      <c r="R68043" s="15">
        <v>1</v>
      </c>
    </row>
    <row r="68044" spans="18:18" x14ac:dyDescent="0.25">
      <c r="R68044" s="15">
        <v>1</v>
      </c>
    </row>
    <row r="68045" spans="18:18" x14ac:dyDescent="0.25">
      <c r="R68045" s="15">
        <v>1</v>
      </c>
    </row>
    <row r="68046" spans="18:18" x14ac:dyDescent="0.25">
      <c r="R68046" s="15">
        <v>1</v>
      </c>
    </row>
    <row r="68047" spans="18:18" x14ac:dyDescent="0.25">
      <c r="R68047" s="15">
        <v>1</v>
      </c>
    </row>
    <row r="68048" spans="18:18" x14ac:dyDescent="0.25">
      <c r="R68048" s="15">
        <v>1</v>
      </c>
    </row>
    <row r="68049" spans="18:18" x14ac:dyDescent="0.25">
      <c r="R68049" s="15">
        <v>1</v>
      </c>
    </row>
    <row r="68050" spans="18:18" x14ac:dyDescent="0.25">
      <c r="R68050" s="15">
        <v>1</v>
      </c>
    </row>
    <row r="68051" spans="18:18" x14ac:dyDescent="0.25">
      <c r="R68051" s="15">
        <v>1</v>
      </c>
    </row>
    <row r="68052" spans="18:18" x14ac:dyDescent="0.25">
      <c r="R68052" s="15">
        <v>1</v>
      </c>
    </row>
    <row r="68053" spans="18:18" x14ac:dyDescent="0.25">
      <c r="R68053" s="15">
        <v>1</v>
      </c>
    </row>
    <row r="68054" spans="18:18" x14ac:dyDescent="0.25">
      <c r="R68054" s="15">
        <v>1</v>
      </c>
    </row>
    <row r="68055" spans="18:18" x14ac:dyDescent="0.25">
      <c r="R68055" s="15">
        <v>1</v>
      </c>
    </row>
    <row r="68056" spans="18:18" x14ac:dyDescent="0.25">
      <c r="R68056" s="15">
        <v>1</v>
      </c>
    </row>
    <row r="68057" spans="18:18" x14ac:dyDescent="0.25">
      <c r="R68057" s="15">
        <v>1</v>
      </c>
    </row>
    <row r="68058" spans="18:18" x14ac:dyDescent="0.25">
      <c r="R68058" s="15">
        <v>1</v>
      </c>
    </row>
    <row r="68059" spans="18:18" x14ac:dyDescent="0.25">
      <c r="R68059" s="15">
        <v>1</v>
      </c>
    </row>
    <row r="68060" spans="18:18" x14ac:dyDescent="0.25">
      <c r="R68060" s="15">
        <v>1</v>
      </c>
    </row>
    <row r="68061" spans="18:18" x14ac:dyDescent="0.25">
      <c r="R68061" s="15">
        <v>1</v>
      </c>
    </row>
    <row r="68062" spans="18:18" x14ac:dyDescent="0.25">
      <c r="R68062" s="15">
        <v>1</v>
      </c>
    </row>
    <row r="68063" spans="18:18" x14ac:dyDescent="0.25">
      <c r="R68063" s="15">
        <v>1</v>
      </c>
    </row>
    <row r="68064" spans="18:18" x14ac:dyDescent="0.25">
      <c r="R68064" s="15">
        <v>1</v>
      </c>
    </row>
    <row r="68065" spans="18:18" x14ac:dyDescent="0.25">
      <c r="R68065" s="15">
        <v>1</v>
      </c>
    </row>
    <row r="68066" spans="18:18" x14ac:dyDescent="0.25">
      <c r="R68066" s="15">
        <v>1</v>
      </c>
    </row>
    <row r="68067" spans="18:18" x14ac:dyDescent="0.25">
      <c r="R68067" s="15">
        <v>1</v>
      </c>
    </row>
    <row r="68068" spans="18:18" x14ac:dyDescent="0.25">
      <c r="R68068" s="15">
        <v>1</v>
      </c>
    </row>
    <row r="68069" spans="18:18" x14ac:dyDescent="0.25">
      <c r="R68069" s="15">
        <v>1</v>
      </c>
    </row>
    <row r="68070" spans="18:18" x14ac:dyDescent="0.25">
      <c r="R68070" s="15">
        <v>1</v>
      </c>
    </row>
    <row r="68071" spans="18:18" x14ac:dyDescent="0.25">
      <c r="R68071" s="15">
        <v>1</v>
      </c>
    </row>
    <row r="68072" spans="18:18" x14ac:dyDescent="0.25">
      <c r="R68072" s="15">
        <v>1</v>
      </c>
    </row>
    <row r="68073" spans="18:18" x14ac:dyDescent="0.25">
      <c r="R68073" s="15">
        <v>1</v>
      </c>
    </row>
    <row r="68074" spans="18:18" x14ac:dyDescent="0.25">
      <c r="R68074" s="15">
        <v>1</v>
      </c>
    </row>
    <row r="68075" spans="18:18" x14ac:dyDescent="0.25">
      <c r="R68075" s="15">
        <v>1</v>
      </c>
    </row>
    <row r="68076" spans="18:18" x14ac:dyDescent="0.25">
      <c r="R68076" s="15">
        <v>1</v>
      </c>
    </row>
    <row r="68077" spans="18:18" x14ac:dyDescent="0.25">
      <c r="R68077" s="15">
        <v>1</v>
      </c>
    </row>
    <row r="68078" spans="18:18" x14ac:dyDescent="0.25">
      <c r="R68078" s="15">
        <v>1</v>
      </c>
    </row>
    <row r="68079" spans="18:18" x14ac:dyDescent="0.25">
      <c r="R68079" s="15">
        <v>1</v>
      </c>
    </row>
    <row r="68080" spans="18:18" x14ac:dyDescent="0.25">
      <c r="R68080" s="15">
        <v>1</v>
      </c>
    </row>
    <row r="68081" spans="18:18" x14ac:dyDescent="0.25">
      <c r="R68081" s="15">
        <v>1</v>
      </c>
    </row>
    <row r="68082" spans="18:18" x14ac:dyDescent="0.25">
      <c r="R68082" s="15">
        <v>1</v>
      </c>
    </row>
    <row r="68083" spans="18:18" x14ac:dyDescent="0.25">
      <c r="R68083" s="15">
        <v>1</v>
      </c>
    </row>
    <row r="68084" spans="18:18" x14ac:dyDescent="0.25">
      <c r="R68084" s="15">
        <v>1</v>
      </c>
    </row>
    <row r="68085" spans="18:18" x14ac:dyDescent="0.25">
      <c r="R68085" s="15">
        <v>1</v>
      </c>
    </row>
    <row r="68086" spans="18:18" x14ac:dyDescent="0.25">
      <c r="R68086" s="15">
        <v>1</v>
      </c>
    </row>
    <row r="68087" spans="18:18" x14ac:dyDescent="0.25">
      <c r="R68087" s="15">
        <v>1</v>
      </c>
    </row>
    <row r="68088" spans="18:18" x14ac:dyDescent="0.25">
      <c r="R68088" s="15">
        <v>1</v>
      </c>
    </row>
    <row r="68089" spans="18:18" x14ac:dyDescent="0.25">
      <c r="R68089" s="15">
        <v>1</v>
      </c>
    </row>
    <row r="68090" spans="18:18" x14ac:dyDescent="0.25">
      <c r="R68090" s="15">
        <v>1</v>
      </c>
    </row>
    <row r="68091" spans="18:18" x14ac:dyDescent="0.25">
      <c r="R68091" s="15">
        <v>1</v>
      </c>
    </row>
    <row r="68092" spans="18:18" x14ac:dyDescent="0.25">
      <c r="R68092" s="15">
        <v>1</v>
      </c>
    </row>
    <row r="68093" spans="18:18" x14ac:dyDescent="0.25">
      <c r="R68093" s="15">
        <v>1</v>
      </c>
    </row>
    <row r="68094" spans="18:18" x14ac:dyDescent="0.25">
      <c r="R68094" s="15">
        <v>2</v>
      </c>
    </row>
    <row r="68095" spans="18:18" x14ac:dyDescent="0.25">
      <c r="R68095" s="15">
        <v>2</v>
      </c>
    </row>
    <row r="68096" spans="18:18" x14ac:dyDescent="0.25">
      <c r="R68096" s="15">
        <v>2</v>
      </c>
    </row>
    <row r="68097" spans="18:18" x14ac:dyDescent="0.25">
      <c r="R68097" s="15">
        <v>2</v>
      </c>
    </row>
    <row r="68098" spans="18:18" x14ac:dyDescent="0.25">
      <c r="R68098" s="15">
        <v>2</v>
      </c>
    </row>
    <row r="68099" spans="18:18" x14ac:dyDescent="0.25">
      <c r="R68099" s="15">
        <v>2</v>
      </c>
    </row>
    <row r="68100" spans="18:18" x14ac:dyDescent="0.25">
      <c r="R68100" s="15">
        <v>2</v>
      </c>
    </row>
    <row r="68101" spans="18:18" x14ac:dyDescent="0.25">
      <c r="R68101" s="15">
        <v>2</v>
      </c>
    </row>
    <row r="68102" spans="18:18" x14ac:dyDescent="0.25">
      <c r="R68102" s="15">
        <v>2</v>
      </c>
    </row>
    <row r="68103" spans="18:18" x14ac:dyDescent="0.25">
      <c r="R68103" s="15">
        <v>2</v>
      </c>
    </row>
    <row r="68104" spans="18:18" x14ac:dyDescent="0.25">
      <c r="R68104" s="15">
        <v>2</v>
      </c>
    </row>
    <row r="68105" spans="18:18" x14ac:dyDescent="0.25">
      <c r="R68105" s="15">
        <v>2</v>
      </c>
    </row>
    <row r="68106" spans="18:18" x14ac:dyDescent="0.25">
      <c r="R68106" s="15">
        <v>2</v>
      </c>
    </row>
    <row r="68107" spans="18:18" x14ac:dyDescent="0.25">
      <c r="R68107" s="15">
        <v>2</v>
      </c>
    </row>
    <row r="68108" spans="18:18" x14ac:dyDescent="0.25">
      <c r="R68108" s="15">
        <v>2</v>
      </c>
    </row>
    <row r="68109" spans="18:18" x14ac:dyDescent="0.25">
      <c r="R68109" s="15">
        <v>2</v>
      </c>
    </row>
    <row r="68110" spans="18:18" x14ac:dyDescent="0.25">
      <c r="R68110" s="15">
        <v>2</v>
      </c>
    </row>
    <row r="68111" spans="18:18" x14ac:dyDescent="0.25">
      <c r="R68111" s="15">
        <v>2</v>
      </c>
    </row>
    <row r="68112" spans="18:18" x14ac:dyDescent="0.25">
      <c r="R68112" s="15">
        <v>2</v>
      </c>
    </row>
    <row r="68113" spans="18:18" x14ac:dyDescent="0.25">
      <c r="R68113" s="15">
        <v>2</v>
      </c>
    </row>
    <row r="68114" spans="18:18" x14ac:dyDescent="0.25">
      <c r="R68114" s="15">
        <v>2</v>
      </c>
    </row>
    <row r="68115" spans="18:18" x14ac:dyDescent="0.25">
      <c r="R68115" s="15">
        <v>2</v>
      </c>
    </row>
    <row r="68116" spans="18:18" x14ac:dyDescent="0.25">
      <c r="R68116" s="15">
        <v>2</v>
      </c>
    </row>
    <row r="68117" spans="18:18" x14ac:dyDescent="0.25">
      <c r="R68117" s="15">
        <v>2</v>
      </c>
    </row>
    <row r="68118" spans="18:18" x14ac:dyDescent="0.25">
      <c r="R68118" s="15">
        <v>2</v>
      </c>
    </row>
    <row r="68119" spans="18:18" x14ac:dyDescent="0.25">
      <c r="R68119" s="15">
        <v>2</v>
      </c>
    </row>
    <row r="68120" spans="18:18" x14ac:dyDescent="0.25">
      <c r="R68120" s="15">
        <v>2</v>
      </c>
    </row>
    <row r="68121" spans="18:18" x14ac:dyDescent="0.25">
      <c r="R68121" s="15">
        <v>2</v>
      </c>
    </row>
    <row r="68122" spans="18:18" x14ac:dyDescent="0.25">
      <c r="R68122" s="15">
        <v>2</v>
      </c>
    </row>
    <row r="68123" spans="18:18" x14ac:dyDescent="0.25">
      <c r="R68123" s="15">
        <v>2</v>
      </c>
    </row>
    <row r="68124" spans="18:18" x14ac:dyDescent="0.25">
      <c r="R68124" s="15">
        <v>2</v>
      </c>
    </row>
    <row r="68125" spans="18:18" x14ac:dyDescent="0.25">
      <c r="R68125" s="15">
        <v>2</v>
      </c>
    </row>
    <row r="68126" spans="18:18" x14ac:dyDescent="0.25">
      <c r="R68126" s="15">
        <v>1</v>
      </c>
    </row>
    <row r="68127" spans="18:18" x14ac:dyDescent="0.25">
      <c r="R68127" s="15">
        <v>1</v>
      </c>
    </row>
    <row r="68128" spans="18:18" x14ac:dyDescent="0.25">
      <c r="R68128" s="15">
        <v>1</v>
      </c>
    </row>
    <row r="68129" spans="18:18" x14ac:dyDescent="0.25">
      <c r="R68129" s="15">
        <v>1</v>
      </c>
    </row>
    <row r="68130" spans="18:18" x14ac:dyDescent="0.25">
      <c r="R68130" s="15">
        <v>1</v>
      </c>
    </row>
    <row r="68131" spans="18:18" x14ac:dyDescent="0.25">
      <c r="R68131" s="15">
        <v>1</v>
      </c>
    </row>
    <row r="68132" spans="18:18" x14ac:dyDescent="0.25">
      <c r="R68132" s="15">
        <v>1</v>
      </c>
    </row>
    <row r="68133" spans="18:18" x14ac:dyDescent="0.25">
      <c r="R68133" s="15">
        <v>1</v>
      </c>
    </row>
    <row r="68134" spans="18:18" x14ac:dyDescent="0.25">
      <c r="R68134" s="15">
        <v>1</v>
      </c>
    </row>
    <row r="68135" spans="18:18" x14ac:dyDescent="0.25">
      <c r="R68135" s="15">
        <v>1</v>
      </c>
    </row>
    <row r="68136" spans="18:18" x14ac:dyDescent="0.25">
      <c r="R68136" s="15">
        <v>1</v>
      </c>
    </row>
    <row r="68137" spans="18:18" x14ac:dyDescent="0.25">
      <c r="R68137" s="15">
        <v>1</v>
      </c>
    </row>
    <row r="68138" spans="18:18" x14ac:dyDescent="0.25">
      <c r="R68138" s="15">
        <v>1</v>
      </c>
    </row>
    <row r="68139" spans="18:18" x14ac:dyDescent="0.25">
      <c r="R68139" s="15">
        <v>1</v>
      </c>
    </row>
    <row r="68140" spans="18:18" x14ac:dyDescent="0.25">
      <c r="R68140" s="15">
        <v>1</v>
      </c>
    </row>
    <row r="68141" spans="18:18" x14ac:dyDescent="0.25">
      <c r="R68141" s="15">
        <v>1</v>
      </c>
    </row>
    <row r="68142" spans="18:18" x14ac:dyDescent="0.25">
      <c r="R68142" s="15">
        <v>1</v>
      </c>
    </row>
    <row r="68143" spans="18:18" x14ac:dyDescent="0.25">
      <c r="R68143" s="15">
        <v>1</v>
      </c>
    </row>
    <row r="68144" spans="18:18" x14ac:dyDescent="0.25">
      <c r="R68144" s="15">
        <v>1</v>
      </c>
    </row>
    <row r="68145" spans="18:18" x14ac:dyDescent="0.25">
      <c r="R68145" s="15">
        <v>1</v>
      </c>
    </row>
    <row r="68146" spans="18:18" x14ac:dyDescent="0.25">
      <c r="R68146" s="15">
        <v>1</v>
      </c>
    </row>
    <row r="68147" spans="18:18" x14ac:dyDescent="0.25">
      <c r="R68147" s="15">
        <v>1</v>
      </c>
    </row>
    <row r="68148" spans="18:18" x14ac:dyDescent="0.25">
      <c r="R68148" s="15">
        <v>1</v>
      </c>
    </row>
    <row r="68149" spans="18:18" x14ac:dyDescent="0.25">
      <c r="R68149" s="15">
        <v>1</v>
      </c>
    </row>
    <row r="68150" spans="18:18" x14ac:dyDescent="0.25">
      <c r="R68150" s="15">
        <v>1</v>
      </c>
    </row>
    <row r="68151" spans="18:18" x14ac:dyDescent="0.25">
      <c r="R68151" s="15">
        <v>1</v>
      </c>
    </row>
    <row r="68152" spans="18:18" x14ac:dyDescent="0.25">
      <c r="R68152" s="15">
        <v>1</v>
      </c>
    </row>
    <row r="68153" spans="18:18" x14ac:dyDescent="0.25">
      <c r="R68153" s="15">
        <v>1</v>
      </c>
    </row>
    <row r="68154" spans="18:18" x14ac:dyDescent="0.25">
      <c r="R68154" s="15">
        <v>1</v>
      </c>
    </row>
    <row r="68155" spans="18:18" x14ac:dyDescent="0.25">
      <c r="R68155" s="15">
        <v>1</v>
      </c>
    </row>
    <row r="68156" spans="18:18" x14ac:dyDescent="0.25">
      <c r="R68156" s="15">
        <v>1</v>
      </c>
    </row>
    <row r="68157" spans="18:18" x14ac:dyDescent="0.25">
      <c r="R68157" s="15">
        <v>1</v>
      </c>
    </row>
    <row r="68158" spans="18:18" x14ac:dyDescent="0.25">
      <c r="R68158" s="15">
        <v>1</v>
      </c>
    </row>
    <row r="68159" spans="18:18" x14ac:dyDescent="0.25">
      <c r="R68159" s="15">
        <v>1</v>
      </c>
    </row>
    <row r="68160" spans="18:18" x14ac:dyDescent="0.25">
      <c r="R68160" s="15">
        <v>1</v>
      </c>
    </row>
    <row r="68161" spans="18:18" x14ac:dyDescent="0.25">
      <c r="R68161" s="15">
        <v>1</v>
      </c>
    </row>
    <row r="68162" spans="18:18" x14ac:dyDescent="0.25">
      <c r="R68162" s="15">
        <v>1</v>
      </c>
    </row>
    <row r="68163" spans="18:18" x14ac:dyDescent="0.25">
      <c r="R68163" s="15">
        <v>1</v>
      </c>
    </row>
    <row r="68164" spans="18:18" x14ac:dyDescent="0.25">
      <c r="R68164" s="15">
        <v>1</v>
      </c>
    </row>
    <row r="68165" spans="18:18" x14ac:dyDescent="0.25">
      <c r="R68165" s="15">
        <v>1</v>
      </c>
    </row>
    <row r="68166" spans="18:18" x14ac:dyDescent="0.25">
      <c r="R68166" s="15">
        <v>1</v>
      </c>
    </row>
    <row r="68167" spans="18:18" x14ac:dyDescent="0.25">
      <c r="R68167" s="15">
        <v>1</v>
      </c>
    </row>
    <row r="68168" spans="18:18" x14ac:dyDescent="0.25">
      <c r="R68168" s="15">
        <v>1</v>
      </c>
    </row>
    <row r="68169" spans="18:18" x14ac:dyDescent="0.25">
      <c r="R68169" s="15">
        <v>1</v>
      </c>
    </row>
    <row r="68170" spans="18:18" x14ac:dyDescent="0.25">
      <c r="R68170" s="15">
        <v>1</v>
      </c>
    </row>
    <row r="68171" spans="18:18" x14ac:dyDescent="0.25">
      <c r="R68171" s="15">
        <v>1</v>
      </c>
    </row>
    <row r="68172" spans="18:18" x14ac:dyDescent="0.25">
      <c r="R68172" s="15">
        <v>1</v>
      </c>
    </row>
    <row r="68173" spans="18:18" x14ac:dyDescent="0.25">
      <c r="R68173" s="15">
        <v>1</v>
      </c>
    </row>
    <row r="68174" spans="18:18" x14ac:dyDescent="0.25">
      <c r="R68174" s="15">
        <v>1</v>
      </c>
    </row>
    <row r="68175" spans="18:18" x14ac:dyDescent="0.25">
      <c r="R68175" s="15">
        <v>1</v>
      </c>
    </row>
    <row r="68176" spans="18:18" x14ac:dyDescent="0.25">
      <c r="R68176" s="15">
        <v>1</v>
      </c>
    </row>
    <row r="68177" spans="18:18" x14ac:dyDescent="0.25">
      <c r="R68177" s="15">
        <v>1</v>
      </c>
    </row>
    <row r="68178" spans="18:18" x14ac:dyDescent="0.25">
      <c r="R68178" s="15">
        <v>1</v>
      </c>
    </row>
    <row r="68179" spans="18:18" x14ac:dyDescent="0.25">
      <c r="R68179" s="15">
        <v>1</v>
      </c>
    </row>
    <row r="68180" spans="18:18" x14ac:dyDescent="0.25">
      <c r="R68180" s="15">
        <v>1</v>
      </c>
    </row>
    <row r="68181" spans="18:18" x14ac:dyDescent="0.25">
      <c r="R68181" s="15">
        <v>1</v>
      </c>
    </row>
    <row r="68182" spans="18:18" x14ac:dyDescent="0.25">
      <c r="R68182" s="15">
        <v>1</v>
      </c>
    </row>
    <row r="68183" spans="18:18" x14ac:dyDescent="0.25">
      <c r="R68183" s="15">
        <v>1</v>
      </c>
    </row>
    <row r="68184" spans="18:18" x14ac:dyDescent="0.25">
      <c r="R68184" s="15">
        <v>1</v>
      </c>
    </row>
    <row r="68185" spans="18:18" x14ac:dyDescent="0.25">
      <c r="R68185" s="15">
        <v>1</v>
      </c>
    </row>
    <row r="68186" spans="18:18" x14ac:dyDescent="0.25">
      <c r="R68186" s="15">
        <v>1</v>
      </c>
    </row>
    <row r="68187" spans="18:18" x14ac:dyDescent="0.25">
      <c r="R68187" s="15">
        <v>1</v>
      </c>
    </row>
    <row r="68188" spans="18:18" x14ac:dyDescent="0.25">
      <c r="R68188" s="15">
        <v>1</v>
      </c>
    </row>
    <row r="68189" spans="18:18" x14ac:dyDescent="0.25">
      <c r="R68189" s="15">
        <v>1</v>
      </c>
    </row>
    <row r="68190" spans="18:18" x14ac:dyDescent="0.25">
      <c r="R68190" s="15">
        <v>1</v>
      </c>
    </row>
    <row r="68191" spans="18:18" x14ac:dyDescent="0.25">
      <c r="R68191" s="15">
        <v>1</v>
      </c>
    </row>
    <row r="68192" spans="18:18" x14ac:dyDescent="0.25">
      <c r="R68192" s="15">
        <v>1</v>
      </c>
    </row>
    <row r="68193" spans="18:18" x14ac:dyDescent="0.25">
      <c r="R68193" s="15">
        <v>1</v>
      </c>
    </row>
    <row r="68194" spans="18:18" x14ac:dyDescent="0.25">
      <c r="R68194" s="15">
        <v>1</v>
      </c>
    </row>
    <row r="68195" spans="18:18" x14ac:dyDescent="0.25">
      <c r="R68195" s="15">
        <v>1</v>
      </c>
    </row>
    <row r="68196" spans="18:18" x14ac:dyDescent="0.25">
      <c r="R68196" s="15">
        <v>1</v>
      </c>
    </row>
    <row r="68197" spans="18:18" x14ac:dyDescent="0.25">
      <c r="R68197" s="15">
        <v>1</v>
      </c>
    </row>
    <row r="68198" spans="18:18" x14ac:dyDescent="0.25">
      <c r="R68198" s="15">
        <v>1</v>
      </c>
    </row>
    <row r="68199" spans="18:18" x14ac:dyDescent="0.25">
      <c r="R68199" s="15">
        <v>1</v>
      </c>
    </row>
    <row r="68200" spans="18:18" x14ac:dyDescent="0.25">
      <c r="R68200" s="15">
        <v>1</v>
      </c>
    </row>
    <row r="68201" spans="18:18" x14ac:dyDescent="0.25">
      <c r="R68201" s="15">
        <v>1</v>
      </c>
    </row>
    <row r="68202" spans="18:18" x14ac:dyDescent="0.25">
      <c r="R68202" s="15">
        <v>1</v>
      </c>
    </row>
    <row r="68203" spans="18:18" x14ac:dyDescent="0.25">
      <c r="R68203" s="15">
        <v>1</v>
      </c>
    </row>
    <row r="68204" spans="18:18" x14ac:dyDescent="0.25">
      <c r="R68204" s="15">
        <v>1</v>
      </c>
    </row>
    <row r="68205" spans="18:18" x14ac:dyDescent="0.25">
      <c r="R68205" s="15">
        <v>1</v>
      </c>
    </row>
    <row r="68206" spans="18:18" x14ac:dyDescent="0.25">
      <c r="R68206" s="15">
        <v>1</v>
      </c>
    </row>
    <row r="68207" spans="18:18" x14ac:dyDescent="0.25">
      <c r="R68207" s="15">
        <v>1</v>
      </c>
    </row>
    <row r="68208" spans="18:18" x14ac:dyDescent="0.25">
      <c r="R68208" s="15">
        <v>1</v>
      </c>
    </row>
    <row r="68209" spans="18:18" x14ac:dyDescent="0.25">
      <c r="R68209" s="15">
        <v>1</v>
      </c>
    </row>
    <row r="68210" spans="18:18" x14ac:dyDescent="0.25">
      <c r="R68210" s="15">
        <v>1</v>
      </c>
    </row>
    <row r="68211" spans="18:18" x14ac:dyDescent="0.25">
      <c r="R68211" s="15">
        <v>1</v>
      </c>
    </row>
    <row r="68212" spans="18:18" x14ac:dyDescent="0.25">
      <c r="R68212" s="15">
        <v>1</v>
      </c>
    </row>
    <row r="68213" spans="18:18" x14ac:dyDescent="0.25">
      <c r="R68213" s="15">
        <v>1</v>
      </c>
    </row>
    <row r="68214" spans="18:18" x14ac:dyDescent="0.25">
      <c r="R68214" s="15">
        <v>1</v>
      </c>
    </row>
    <row r="68215" spans="18:18" x14ac:dyDescent="0.25">
      <c r="R68215" s="15">
        <v>1</v>
      </c>
    </row>
    <row r="68216" spans="18:18" x14ac:dyDescent="0.25">
      <c r="R68216" s="15">
        <v>1</v>
      </c>
    </row>
    <row r="68217" spans="18:18" x14ac:dyDescent="0.25">
      <c r="R68217" s="15">
        <v>1</v>
      </c>
    </row>
    <row r="68218" spans="18:18" x14ac:dyDescent="0.25">
      <c r="R68218" s="15">
        <v>1</v>
      </c>
    </row>
    <row r="68219" spans="18:18" x14ac:dyDescent="0.25">
      <c r="R68219" s="15">
        <v>1</v>
      </c>
    </row>
    <row r="68220" spans="18:18" x14ac:dyDescent="0.25">
      <c r="R68220" s="15">
        <v>1</v>
      </c>
    </row>
    <row r="68221" spans="18:18" x14ac:dyDescent="0.25">
      <c r="R68221" s="15">
        <v>1</v>
      </c>
    </row>
    <row r="68222" spans="18:18" x14ac:dyDescent="0.25">
      <c r="R68222" s="15">
        <v>1</v>
      </c>
    </row>
    <row r="68223" spans="18:18" x14ac:dyDescent="0.25">
      <c r="R68223" s="15">
        <v>1</v>
      </c>
    </row>
    <row r="68224" spans="18:18" x14ac:dyDescent="0.25">
      <c r="R68224" s="15">
        <v>1</v>
      </c>
    </row>
    <row r="68225" spans="18:18" x14ac:dyDescent="0.25">
      <c r="R68225" s="15">
        <v>1</v>
      </c>
    </row>
    <row r="68226" spans="18:18" x14ac:dyDescent="0.25">
      <c r="R68226" s="15">
        <v>1</v>
      </c>
    </row>
    <row r="68227" spans="18:18" x14ac:dyDescent="0.25">
      <c r="R68227" s="15">
        <v>1</v>
      </c>
    </row>
    <row r="68228" spans="18:18" x14ac:dyDescent="0.25">
      <c r="R68228" s="15">
        <v>1</v>
      </c>
    </row>
    <row r="68229" spans="18:18" x14ac:dyDescent="0.25">
      <c r="R68229" s="15">
        <v>1</v>
      </c>
    </row>
    <row r="68230" spans="18:18" x14ac:dyDescent="0.25">
      <c r="R68230" s="15">
        <v>1</v>
      </c>
    </row>
    <row r="68231" spans="18:18" x14ac:dyDescent="0.25">
      <c r="R68231" s="15">
        <v>1</v>
      </c>
    </row>
    <row r="68232" spans="18:18" x14ac:dyDescent="0.25">
      <c r="R68232" s="15">
        <v>1</v>
      </c>
    </row>
    <row r="68233" spans="18:18" x14ac:dyDescent="0.25">
      <c r="R68233" s="15">
        <v>1</v>
      </c>
    </row>
    <row r="68234" spans="18:18" x14ac:dyDescent="0.25">
      <c r="R68234" s="15">
        <v>1</v>
      </c>
    </row>
    <row r="68235" spans="18:18" x14ac:dyDescent="0.25">
      <c r="R68235" s="15">
        <v>1</v>
      </c>
    </row>
    <row r="68236" spans="18:18" x14ac:dyDescent="0.25">
      <c r="R68236" s="15">
        <v>1</v>
      </c>
    </row>
    <row r="68237" spans="18:18" x14ac:dyDescent="0.25">
      <c r="R68237" s="15">
        <v>1</v>
      </c>
    </row>
    <row r="68238" spans="18:18" x14ac:dyDescent="0.25">
      <c r="R68238" s="15">
        <v>1</v>
      </c>
    </row>
    <row r="68239" spans="18:18" x14ac:dyDescent="0.25">
      <c r="R68239" s="15">
        <v>1</v>
      </c>
    </row>
    <row r="68240" spans="18:18" x14ac:dyDescent="0.25">
      <c r="R68240" s="15">
        <v>1</v>
      </c>
    </row>
    <row r="68241" spans="18:18" x14ac:dyDescent="0.25">
      <c r="R68241" s="15">
        <v>1</v>
      </c>
    </row>
    <row r="68242" spans="18:18" x14ac:dyDescent="0.25">
      <c r="R68242" s="15">
        <v>1</v>
      </c>
    </row>
    <row r="68243" spans="18:18" x14ac:dyDescent="0.25">
      <c r="R68243" s="15">
        <v>1</v>
      </c>
    </row>
    <row r="68244" spans="18:18" x14ac:dyDescent="0.25">
      <c r="R68244" s="15">
        <v>1</v>
      </c>
    </row>
    <row r="68245" spans="18:18" x14ac:dyDescent="0.25">
      <c r="R68245" s="15">
        <v>1</v>
      </c>
    </row>
    <row r="68246" spans="18:18" x14ac:dyDescent="0.25">
      <c r="R68246" s="15">
        <v>1</v>
      </c>
    </row>
    <row r="68247" spans="18:18" x14ac:dyDescent="0.25">
      <c r="R68247" s="15">
        <v>1</v>
      </c>
    </row>
    <row r="68248" spans="18:18" x14ac:dyDescent="0.25">
      <c r="R68248" s="15">
        <v>1</v>
      </c>
    </row>
    <row r="68249" spans="18:18" x14ac:dyDescent="0.25">
      <c r="R68249" s="15">
        <v>1</v>
      </c>
    </row>
    <row r="68250" spans="18:18" x14ac:dyDescent="0.25">
      <c r="R68250" s="15">
        <v>1</v>
      </c>
    </row>
    <row r="68251" spans="18:18" x14ac:dyDescent="0.25">
      <c r="R68251" s="15">
        <v>1</v>
      </c>
    </row>
    <row r="68252" spans="18:18" x14ac:dyDescent="0.25">
      <c r="R68252" s="15">
        <v>1</v>
      </c>
    </row>
    <row r="68253" spans="18:18" x14ac:dyDescent="0.25">
      <c r="R68253" s="15">
        <v>1</v>
      </c>
    </row>
    <row r="68254" spans="18:18" x14ac:dyDescent="0.25">
      <c r="R68254" s="15">
        <v>1</v>
      </c>
    </row>
    <row r="68255" spans="18:18" x14ac:dyDescent="0.25">
      <c r="R68255" s="15">
        <v>1</v>
      </c>
    </row>
    <row r="68256" spans="18:18" x14ac:dyDescent="0.25">
      <c r="R68256" s="15">
        <v>1</v>
      </c>
    </row>
    <row r="68257" spans="18:18" x14ac:dyDescent="0.25">
      <c r="R68257" s="15">
        <v>1</v>
      </c>
    </row>
    <row r="68258" spans="18:18" x14ac:dyDescent="0.25">
      <c r="R68258" s="15">
        <v>1</v>
      </c>
    </row>
    <row r="68259" spans="18:18" x14ac:dyDescent="0.25">
      <c r="R68259" s="15">
        <v>1</v>
      </c>
    </row>
    <row r="68260" spans="18:18" x14ac:dyDescent="0.25">
      <c r="R68260" s="15">
        <v>1</v>
      </c>
    </row>
    <row r="68261" spans="18:18" x14ac:dyDescent="0.25">
      <c r="R68261" s="15">
        <v>1</v>
      </c>
    </row>
    <row r="68262" spans="18:18" x14ac:dyDescent="0.25">
      <c r="R68262" s="15">
        <v>1</v>
      </c>
    </row>
    <row r="68263" spans="18:18" x14ac:dyDescent="0.25">
      <c r="R68263" s="15">
        <v>1</v>
      </c>
    </row>
    <row r="68264" spans="18:18" x14ac:dyDescent="0.25">
      <c r="R68264" s="15">
        <v>1</v>
      </c>
    </row>
    <row r="68265" spans="18:18" x14ac:dyDescent="0.25">
      <c r="R68265" s="15">
        <v>1</v>
      </c>
    </row>
    <row r="68266" spans="18:18" x14ac:dyDescent="0.25">
      <c r="R68266" s="15">
        <v>1</v>
      </c>
    </row>
    <row r="68267" spans="18:18" x14ac:dyDescent="0.25">
      <c r="R68267" s="15">
        <v>1</v>
      </c>
    </row>
    <row r="68268" spans="18:18" x14ac:dyDescent="0.25">
      <c r="R68268" s="15">
        <v>1</v>
      </c>
    </row>
    <row r="68269" spans="18:18" x14ac:dyDescent="0.25">
      <c r="R68269" s="15">
        <v>1</v>
      </c>
    </row>
    <row r="68270" spans="18:18" x14ac:dyDescent="0.25">
      <c r="R68270" s="15">
        <v>1</v>
      </c>
    </row>
    <row r="68271" spans="18:18" x14ac:dyDescent="0.25">
      <c r="R68271" s="15">
        <v>1</v>
      </c>
    </row>
    <row r="68272" spans="18:18" x14ac:dyDescent="0.25">
      <c r="R68272" s="15">
        <v>1</v>
      </c>
    </row>
    <row r="68273" spans="18:18" x14ac:dyDescent="0.25">
      <c r="R68273" s="15">
        <v>1</v>
      </c>
    </row>
    <row r="68274" spans="18:18" x14ac:dyDescent="0.25">
      <c r="R68274" s="15">
        <v>1</v>
      </c>
    </row>
    <row r="68275" spans="18:18" x14ac:dyDescent="0.25">
      <c r="R68275" s="15">
        <v>1</v>
      </c>
    </row>
    <row r="68276" spans="18:18" x14ac:dyDescent="0.25">
      <c r="R68276" s="15">
        <v>1</v>
      </c>
    </row>
    <row r="68277" spans="18:18" x14ac:dyDescent="0.25">
      <c r="R68277" s="15">
        <v>1</v>
      </c>
    </row>
    <row r="68278" spans="18:18" x14ac:dyDescent="0.25">
      <c r="R68278" s="15">
        <v>1</v>
      </c>
    </row>
    <row r="68279" spans="18:18" x14ac:dyDescent="0.25">
      <c r="R68279" s="15">
        <v>1</v>
      </c>
    </row>
    <row r="68280" spans="18:18" x14ac:dyDescent="0.25">
      <c r="R68280" s="15">
        <v>1</v>
      </c>
    </row>
    <row r="68281" spans="18:18" x14ac:dyDescent="0.25">
      <c r="R68281" s="15">
        <v>1</v>
      </c>
    </row>
    <row r="68282" spans="18:18" x14ac:dyDescent="0.25">
      <c r="R68282" s="15">
        <v>1</v>
      </c>
    </row>
    <row r="68283" spans="18:18" x14ac:dyDescent="0.25">
      <c r="R68283" s="15">
        <v>1</v>
      </c>
    </row>
    <row r="68284" spans="18:18" x14ac:dyDescent="0.25">
      <c r="R68284" s="15">
        <v>1</v>
      </c>
    </row>
    <row r="68285" spans="18:18" x14ac:dyDescent="0.25">
      <c r="R68285" s="15">
        <v>1</v>
      </c>
    </row>
    <row r="68286" spans="18:18" x14ac:dyDescent="0.25">
      <c r="R68286" s="15">
        <v>1</v>
      </c>
    </row>
    <row r="68287" spans="18:18" x14ac:dyDescent="0.25">
      <c r="R68287" s="15">
        <v>1</v>
      </c>
    </row>
    <row r="68288" spans="18:18" x14ac:dyDescent="0.25">
      <c r="R68288" s="15">
        <v>1</v>
      </c>
    </row>
    <row r="68289" spans="18:18" x14ac:dyDescent="0.25">
      <c r="R68289" s="15">
        <v>1</v>
      </c>
    </row>
    <row r="68290" spans="18:18" x14ac:dyDescent="0.25">
      <c r="R68290" s="15">
        <v>1</v>
      </c>
    </row>
    <row r="68291" spans="18:18" x14ac:dyDescent="0.25">
      <c r="R68291" s="15">
        <v>1</v>
      </c>
    </row>
    <row r="68292" spans="18:18" x14ac:dyDescent="0.25">
      <c r="R68292" s="15">
        <v>1</v>
      </c>
    </row>
    <row r="68293" spans="18:18" x14ac:dyDescent="0.25">
      <c r="R68293" s="15">
        <v>1</v>
      </c>
    </row>
    <row r="68294" spans="18:18" x14ac:dyDescent="0.25">
      <c r="R68294" s="15">
        <v>1</v>
      </c>
    </row>
    <row r="68295" spans="18:18" x14ac:dyDescent="0.25">
      <c r="R68295" s="15">
        <v>1</v>
      </c>
    </row>
    <row r="68296" spans="18:18" x14ac:dyDescent="0.25">
      <c r="R68296" s="15">
        <v>1</v>
      </c>
    </row>
    <row r="68297" spans="18:18" x14ac:dyDescent="0.25">
      <c r="R68297" s="15">
        <v>4</v>
      </c>
    </row>
    <row r="68298" spans="18:18" x14ac:dyDescent="0.25">
      <c r="R68298" s="15">
        <v>4</v>
      </c>
    </row>
    <row r="68299" spans="18:18" x14ac:dyDescent="0.25">
      <c r="R68299" s="15">
        <v>4</v>
      </c>
    </row>
    <row r="68300" spans="18:18" x14ac:dyDescent="0.25">
      <c r="R68300" s="15">
        <v>4</v>
      </c>
    </row>
    <row r="68301" spans="18:18" x14ac:dyDescent="0.25">
      <c r="R68301" s="15">
        <v>4</v>
      </c>
    </row>
    <row r="68302" spans="18:18" x14ac:dyDescent="0.25">
      <c r="R68302" s="15">
        <v>4</v>
      </c>
    </row>
    <row r="68303" spans="18:18" x14ac:dyDescent="0.25">
      <c r="R68303" s="15">
        <v>4</v>
      </c>
    </row>
    <row r="68304" spans="18:18" x14ac:dyDescent="0.25">
      <c r="R68304" s="15">
        <v>4</v>
      </c>
    </row>
    <row r="68305" spans="18:18" x14ac:dyDescent="0.25">
      <c r="R68305" s="15">
        <v>4</v>
      </c>
    </row>
    <row r="68306" spans="18:18" x14ac:dyDescent="0.25">
      <c r="R68306" s="15">
        <v>4</v>
      </c>
    </row>
    <row r="68307" spans="18:18" x14ac:dyDescent="0.25">
      <c r="R68307" s="15">
        <v>4</v>
      </c>
    </row>
    <row r="68308" spans="18:18" x14ac:dyDescent="0.25">
      <c r="R68308" s="15">
        <v>4</v>
      </c>
    </row>
    <row r="68309" spans="18:18" x14ac:dyDescent="0.25">
      <c r="R68309" s="15">
        <v>4</v>
      </c>
    </row>
    <row r="68310" spans="18:18" x14ac:dyDescent="0.25">
      <c r="R68310" s="15">
        <v>4</v>
      </c>
    </row>
    <row r="68311" spans="18:18" x14ac:dyDescent="0.25">
      <c r="R68311" s="15">
        <v>4</v>
      </c>
    </row>
    <row r="68312" spans="18:18" x14ac:dyDescent="0.25">
      <c r="R68312" s="15">
        <v>4</v>
      </c>
    </row>
    <row r="68313" spans="18:18" x14ac:dyDescent="0.25">
      <c r="R68313" s="15">
        <v>4</v>
      </c>
    </row>
    <row r="68314" spans="18:18" x14ac:dyDescent="0.25">
      <c r="R68314" s="15">
        <v>4</v>
      </c>
    </row>
    <row r="68315" spans="18:18" x14ac:dyDescent="0.25">
      <c r="R68315" s="15">
        <v>4</v>
      </c>
    </row>
    <row r="68316" spans="18:18" x14ac:dyDescent="0.25">
      <c r="R68316" s="15">
        <v>4</v>
      </c>
    </row>
    <row r="68317" spans="18:18" x14ac:dyDescent="0.25">
      <c r="R68317" s="15">
        <v>4</v>
      </c>
    </row>
    <row r="68318" spans="18:18" x14ac:dyDescent="0.25">
      <c r="R68318" s="15">
        <v>4</v>
      </c>
    </row>
    <row r="68319" spans="18:18" x14ac:dyDescent="0.25">
      <c r="R68319" s="15">
        <v>4</v>
      </c>
    </row>
    <row r="68320" spans="18:18" x14ac:dyDescent="0.25">
      <c r="R68320" s="15">
        <v>4</v>
      </c>
    </row>
    <row r="68321" spans="18:18" x14ac:dyDescent="0.25">
      <c r="R68321" s="15">
        <v>4</v>
      </c>
    </row>
    <row r="68322" spans="18:18" x14ac:dyDescent="0.25">
      <c r="R68322" s="15">
        <v>4</v>
      </c>
    </row>
    <row r="68323" spans="18:18" x14ac:dyDescent="0.25">
      <c r="R68323" s="15">
        <v>4</v>
      </c>
    </row>
    <row r="68324" spans="18:18" x14ac:dyDescent="0.25">
      <c r="R68324" s="15">
        <v>4</v>
      </c>
    </row>
    <row r="68325" spans="18:18" x14ac:dyDescent="0.25">
      <c r="R68325" s="15">
        <v>4</v>
      </c>
    </row>
    <row r="68326" spans="18:18" x14ac:dyDescent="0.25">
      <c r="R68326" s="15">
        <v>4</v>
      </c>
    </row>
    <row r="68327" spans="18:18" x14ac:dyDescent="0.25">
      <c r="R68327" s="15">
        <v>4</v>
      </c>
    </row>
    <row r="68328" spans="18:18" x14ac:dyDescent="0.25">
      <c r="R68328" s="15">
        <v>4</v>
      </c>
    </row>
    <row r="68329" spans="18:18" x14ac:dyDescent="0.25">
      <c r="R68329" s="15">
        <v>4</v>
      </c>
    </row>
    <row r="68330" spans="18:18" x14ac:dyDescent="0.25">
      <c r="R68330" s="15">
        <v>4</v>
      </c>
    </row>
    <row r="68331" spans="18:18" x14ac:dyDescent="0.25">
      <c r="R68331" s="15">
        <v>4</v>
      </c>
    </row>
    <row r="68332" spans="18:18" x14ac:dyDescent="0.25">
      <c r="R68332" s="15">
        <v>4</v>
      </c>
    </row>
    <row r="68333" spans="18:18" x14ac:dyDescent="0.25">
      <c r="R68333" s="15">
        <v>4</v>
      </c>
    </row>
    <row r="68334" spans="18:18" x14ac:dyDescent="0.25">
      <c r="R68334" s="15">
        <v>4</v>
      </c>
    </row>
    <row r="68335" spans="18:18" x14ac:dyDescent="0.25">
      <c r="R68335" s="15">
        <v>4</v>
      </c>
    </row>
    <row r="68336" spans="18:18" x14ac:dyDescent="0.25">
      <c r="R68336" s="15">
        <v>4</v>
      </c>
    </row>
    <row r="68337" spans="18:18" x14ac:dyDescent="0.25">
      <c r="R68337" s="15">
        <v>4</v>
      </c>
    </row>
    <row r="68338" spans="18:18" x14ac:dyDescent="0.25">
      <c r="R68338" s="15">
        <v>4</v>
      </c>
    </row>
    <row r="68339" spans="18:18" x14ac:dyDescent="0.25">
      <c r="R68339" s="15">
        <v>4</v>
      </c>
    </row>
    <row r="68340" spans="18:18" x14ac:dyDescent="0.25">
      <c r="R68340" s="15">
        <v>4</v>
      </c>
    </row>
    <row r="68341" spans="18:18" x14ac:dyDescent="0.25">
      <c r="R68341" s="15">
        <v>4</v>
      </c>
    </row>
    <row r="68342" spans="18:18" x14ac:dyDescent="0.25">
      <c r="R68342" s="15">
        <v>4</v>
      </c>
    </row>
    <row r="68343" spans="18:18" x14ac:dyDescent="0.25">
      <c r="R68343" s="15">
        <v>4</v>
      </c>
    </row>
    <row r="68344" spans="18:18" x14ac:dyDescent="0.25">
      <c r="R68344" s="15">
        <v>4</v>
      </c>
    </row>
    <row r="68345" spans="18:18" x14ac:dyDescent="0.25">
      <c r="R68345" s="15">
        <v>4</v>
      </c>
    </row>
    <row r="68346" spans="18:18" x14ac:dyDescent="0.25">
      <c r="R68346" s="15">
        <v>4</v>
      </c>
    </row>
    <row r="68347" spans="18:18" x14ac:dyDescent="0.25">
      <c r="R68347" s="15">
        <v>4</v>
      </c>
    </row>
    <row r="68348" spans="18:18" x14ac:dyDescent="0.25">
      <c r="R68348" s="15">
        <v>4</v>
      </c>
    </row>
    <row r="68349" spans="18:18" x14ac:dyDescent="0.25">
      <c r="R68349" s="15">
        <v>4</v>
      </c>
    </row>
    <row r="68350" spans="18:18" x14ac:dyDescent="0.25">
      <c r="R68350" s="15">
        <v>4</v>
      </c>
    </row>
    <row r="68351" spans="18:18" x14ac:dyDescent="0.25">
      <c r="R68351" s="15">
        <v>4</v>
      </c>
    </row>
    <row r="68352" spans="18:18" x14ac:dyDescent="0.25">
      <c r="R68352" s="15">
        <v>4</v>
      </c>
    </row>
    <row r="68353" spans="18:18" x14ac:dyDescent="0.25">
      <c r="R68353" s="15">
        <v>4</v>
      </c>
    </row>
    <row r="68354" spans="18:18" x14ac:dyDescent="0.25">
      <c r="R68354" s="15">
        <v>4</v>
      </c>
    </row>
    <row r="68355" spans="18:18" x14ac:dyDescent="0.25">
      <c r="R68355" s="15">
        <v>4</v>
      </c>
    </row>
    <row r="68356" spans="18:18" x14ac:dyDescent="0.25">
      <c r="R68356" s="15">
        <v>4</v>
      </c>
    </row>
    <row r="68357" spans="18:18" x14ac:dyDescent="0.25">
      <c r="R68357" s="15">
        <v>4</v>
      </c>
    </row>
    <row r="68358" spans="18:18" x14ac:dyDescent="0.25">
      <c r="R68358" s="15">
        <v>4</v>
      </c>
    </row>
    <row r="68359" spans="18:18" x14ac:dyDescent="0.25">
      <c r="R68359" s="15">
        <v>4</v>
      </c>
    </row>
    <row r="68360" spans="18:18" x14ac:dyDescent="0.25">
      <c r="R68360" s="15">
        <v>4</v>
      </c>
    </row>
    <row r="68361" spans="18:18" x14ac:dyDescent="0.25">
      <c r="R68361" s="15">
        <v>4</v>
      </c>
    </row>
    <row r="68362" spans="18:18" x14ac:dyDescent="0.25">
      <c r="R68362" s="15">
        <v>4</v>
      </c>
    </row>
    <row r="68363" spans="18:18" x14ac:dyDescent="0.25">
      <c r="R68363" s="15">
        <v>4</v>
      </c>
    </row>
    <row r="68364" spans="18:18" x14ac:dyDescent="0.25">
      <c r="R68364" s="15">
        <v>4</v>
      </c>
    </row>
    <row r="68365" spans="18:18" x14ac:dyDescent="0.25">
      <c r="R68365" s="15">
        <v>4</v>
      </c>
    </row>
    <row r="68366" spans="18:18" x14ac:dyDescent="0.25">
      <c r="R68366" s="15">
        <v>4</v>
      </c>
    </row>
    <row r="68367" spans="18:18" x14ac:dyDescent="0.25">
      <c r="R68367" s="15">
        <v>4</v>
      </c>
    </row>
    <row r="68368" spans="18:18" x14ac:dyDescent="0.25">
      <c r="R68368" s="15">
        <v>4</v>
      </c>
    </row>
    <row r="68369" spans="18:18" x14ac:dyDescent="0.25">
      <c r="R68369" s="15">
        <v>4</v>
      </c>
    </row>
    <row r="68370" spans="18:18" x14ac:dyDescent="0.25">
      <c r="R68370" s="15">
        <v>4</v>
      </c>
    </row>
    <row r="68371" spans="18:18" x14ac:dyDescent="0.25">
      <c r="R68371" s="15">
        <v>4</v>
      </c>
    </row>
    <row r="68372" spans="18:18" x14ac:dyDescent="0.25">
      <c r="R68372" s="15">
        <v>4</v>
      </c>
    </row>
    <row r="68373" spans="18:18" x14ac:dyDescent="0.25">
      <c r="R68373" s="15">
        <v>4</v>
      </c>
    </row>
    <row r="68374" spans="18:18" x14ac:dyDescent="0.25">
      <c r="R68374" s="15">
        <v>4</v>
      </c>
    </row>
    <row r="68375" spans="18:18" x14ac:dyDescent="0.25">
      <c r="R68375" s="15">
        <v>4</v>
      </c>
    </row>
    <row r="68376" spans="18:18" x14ac:dyDescent="0.25">
      <c r="R68376" s="15">
        <v>4</v>
      </c>
    </row>
    <row r="68377" spans="18:18" x14ac:dyDescent="0.25">
      <c r="R68377" s="15">
        <v>4</v>
      </c>
    </row>
    <row r="68378" spans="18:18" x14ac:dyDescent="0.25">
      <c r="R68378" s="15">
        <v>4</v>
      </c>
    </row>
    <row r="68379" spans="18:18" x14ac:dyDescent="0.25">
      <c r="R68379" s="15">
        <v>4</v>
      </c>
    </row>
    <row r="68380" spans="18:18" x14ac:dyDescent="0.25">
      <c r="R68380" s="15">
        <v>4</v>
      </c>
    </row>
    <row r="68381" spans="18:18" x14ac:dyDescent="0.25">
      <c r="R68381" s="15">
        <v>4</v>
      </c>
    </row>
    <row r="68382" spans="18:18" x14ac:dyDescent="0.25">
      <c r="R68382" s="15">
        <v>4</v>
      </c>
    </row>
    <row r="68383" spans="18:18" x14ac:dyDescent="0.25">
      <c r="R68383" s="15">
        <v>4</v>
      </c>
    </row>
    <row r="68384" spans="18:18" x14ac:dyDescent="0.25">
      <c r="R68384" s="15">
        <v>4</v>
      </c>
    </row>
    <row r="68385" spans="18:18" x14ac:dyDescent="0.25">
      <c r="R68385" s="15">
        <v>4</v>
      </c>
    </row>
    <row r="68386" spans="18:18" x14ac:dyDescent="0.25">
      <c r="R68386" s="15">
        <v>4</v>
      </c>
    </row>
    <row r="68387" spans="18:18" x14ac:dyDescent="0.25">
      <c r="R68387" s="15">
        <v>4</v>
      </c>
    </row>
    <row r="68388" spans="18:18" x14ac:dyDescent="0.25">
      <c r="R68388" s="15">
        <v>4</v>
      </c>
    </row>
    <row r="68389" spans="18:18" x14ac:dyDescent="0.25">
      <c r="R68389" s="15">
        <v>4</v>
      </c>
    </row>
    <row r="68390" spans="18:18" x14ac:dyDescent="0.25">
      <c r="R68390" s="15">
        <v>4</v>
      </c>
    </row>
    <row r="68391" spans="18:18" x14ac:dyDescent="0.25">
      <c r="R68391" s="15">
        <v>4</v>
      </c>
    </row>
    <row r="68392" spans="18:18" x14ac:dyDescent="0.25">
      <c r="R68392" s="15">
        <v>4</v>
      </c>
    </row>
    <row r="68393" spans="18:18" x14ac:dyDescent="0.25">
      <c r="R68393" s="15">
        <v>4</v>
      </c>
    </row>
    <row r="68394" spans="18:18" x14ac:dyDescent="0.25">
      <c r="R68394" s="15">
        <v>4</v>
      </c>
    </row>
    <row r="68395" spans="18:18" x14ac:dyDescent="0.25">
      <c r="R68395" s="15">
        <v>4</v>
      </c>
    </row>
    <row r="68396" spans="18:18" x14ac:dyDescent="0.25">
      <c r="R68396" s="15">
        <v>4</v>
      </c>
    </row>
    <row r="68397" spans="18:18" x14ac:dyDescent="0.25">
      <c r="R68397" s="15">
        <v>4</v>
      </c>
    </row>
    <row r="68398" spans="18:18" x14ac:dyDescent="0.25">
      <c r="R68398" s="15">
        <v>4</v>
      </c>
    </row>
    <row r="68399" spans="18:18" x14ac:dyDescent="0.25">
      <c r="R68399" s="15">
        <v>4</v>
      </c>
    </row>
    <row r="68400" spans="18:18" x14ac:dyDescent="0.25">
      <c r="R68400" s="15">
        <v>4</v>
      </c>
    </row>
    <row r="68401" spans="18:18" x14ac:dyDescent="0.25">
      <c r="R68401" s="15">
        <v>4</v>
      </c>
    </row>
    <row r="68402" spans="18:18" x14ac:dyDescent="0.25">
      <c r="R68402" s="15">
        <v>4</v>
      </c>
    </row>
    <row r="68403" spans="18:18" x14ac:dyDescent="0.25">
      <c r="R68403" s="15">
        <v>4</v>
      </c>
    </row>
    <row r="68404" spans="18:18" x14ac:dyDescent="0.25">
      <c r="R68404" s="15">
        <v>4</v>
      </c>
    </row>
    <row r="68405" spans="18:18" x14ac:dyDescent="0.25">
      <c r="R68405" s="15">
        <v>4</v>
      </c>
    </row>
    <row r="68406" spans="18:18" x14ac:dyDescent="0.25">
      <c r="R68406" s="15">
        <v>4</v>
      </c>
    </row>
    <row r="68407" spans="18:18" x14ac:dyDescent="0.25">
      <c r="R68407" s="15">
        <v>4</v>
      </c>
    </row>
    <row r="68408" spans="18:18" x14ac:dyDescent="0.25">
      <c r="R68408" s="15">
        <v>4</v>
      </c>
    </row>
    <row r="68409" spans="18:18" x14ac:dyDescent="0.25">
      <c r="R68409" s="15">
        <v>4</v>
      </c>
    </row>
    <row r="68410" spans="18:18" x14ac:dyDescent="0.25">
      <c r="R68410" s="15">
        <v>4</v>
      </c>
    </row>
    <row r="68411" spans="18:18" x14ac:dyDescent="0.25">
      <c r="R68411" s="15">
        <v>4</v>
      </c>
    </row>
    <row r="68412" spans="18:18" x14ac:dyDescent="0.25">
      <c r="R68412" s="15">
        <v>4</v>
      </c>
    </row>
    <row r="68413" spans="18:18" x14ac:dyDescent="0.25">
      <c r="R68413" s="15">
        <v>4</v>
      </c>
    </row>
    <row r="68414" spans="18:18" x14ac:dyDescent="0.25">
      <c r="R68414" s="15">
        <v>4</v>
      </c>
    </row>
    <row r="68415" spans="18:18" x14ac:dyDescent="0.25">
      <c r="R68415" s="15">
        <v>4</v>
      </c>
    </row>
    <row r="68416" spans="18:18" x14ac:dyDescent="0.25">
      <c r="R68416" s="15">
        <v>4</v>
      </c>
    </row>
    <row r="68417" spans="18:18" x14ac:dyDescent="0.25">
      <c r="R68417" s="15">
        <v>4</v>
      </c>
    </row>
    <row r="68418" spans="18:18" x14ac:dyDescent="0.25">
      <c r="R68418" s="15">
        <v>4</v>
      </c>
    </row>
    <row r="68419" spans="18:18" x14ac:dyDescent="0.25">
      <c r="R68419" s="15">
        <v>4</v>
      </c>
    </row>
    <row r="68420" spans="18:18" x14ac:dyDescent="0.25">
      <c r="R68420" s="15">
        <v>4</v>
      </c>
    </row>
    <row r="68421" spans="18:18" x14ac:dyDescent="0.25">
      <c r="R68421" s="15">
        <v>4</v>
      </c>
    </row>
    <row r="68422" spans="18:18" x14ac:dyDescent="0.25">
      <c r="R68422" s="15">
        <v>4</v>
      </c>
    </row>
    <row r="68423" spans="18:18" x14ac:dyDescent="0.25">
      <c r="R68423" s="15">
        <v>4</v>
      </c>
    </row>
    <row r="68424" spans="18:18" x14ac:dyDescent="0.25">
      <c r="R68424" s="15">
        <v>4</v>
      </c>
    </row>
    <row r="68425" spans="18:18" x14ac:dyDescent="0.25">
      <c r="R68425" s="15">
        <v>4</v>
      </c>
    </row>
    <row r="68426" spans="18:18" x14ac:dyDescent="0.25">
      <c r="R68426" s="15">
        <v>4</v>
      </c>
    </row>
    <row r="68427" spans="18:18" x14ac:dyDescent="0.25">
      <c r="R68427" s="15">
        <v>4</v>
      </c>
    </row>
    <row r="68428" spans="18:18" x14ac:dyDescent="0.25">
      <c r="R68428" s="15">
        <v>4</v>
      </c>
    </row>
    <row r="68429" spans="18:18" x14ac:dyDescent="0.25">
      <c r="R68429" s="15">
        <v>4</v>
      </c>
    </row>
    <row r="68430" spans="18:18" x14ac:dyDescent="0.25">
      <c r="R68430" s="15">
        <v>2</v>
      </c>
    </row>
    <row r="68431" spans="18:18" x14ac:dyDescent="0.25">
      <c r="R68431" s="15">
        <v>2</v>
      </c>
    </row>
    <row r="68432" spans="18:18" x14ac:dyDescent="0.25">
      <c r="R68432" s="15">
        <v>2</v>
      </c>
    </row>
    <row r="68433" spans="18:18" x14ac:dyDescent="0.25">
      <c r="R68433" s="15">
        <v>2</v>
      </c>
    </row>
    <row r="68434" spans="18:18" x14ac:dyDescent="0.25">
      <c r="R68434" s="15">
        <v>2</v>
      </c>
    </row>
    <row r="68435" spans="18:18" x14ac:dyDescent="0.25">
      <c r="R68435" s="15">
        <v>2</v>
      </c>
    </row>
    <row r="68436" spans="18:18" x14ac:dyDescent="0.25">
      <c r="R68436" s="15">
        <v>2</v>
      </c>
    </row>
    <row r="68437" spans="18:18" x14ac:dyDescent="0.25">
      <c r="R68437" s="15">
        <v>2</v>
      </c>
    </row>
    <row r="68438" spans="18:18" x14ac:dyDescent="0.25">
      <c r="R68438" s="15">
        <v>2</v>
      </c>
    </row>
    <row r="68439" spans="18:18" x14ac:dyDescent="0.25">
      <c r="R68439" s="15">
        <v>2</v>
      </c>
    </row>
    <row r="68440" spans="18:18" x14ac:dyDescent="0.25">
      <c r="R68440" s="15">
        <v>2</v>
      </c>
    </row>
    <row r="68441" spans="18:18" x14ac:dyDescent="0.25">
      <c r="R68441" s="15">
        <v>2</v>
      </c>
    </row>
    <row r="68442" spans="18:18" x14ac:dyDescent="0.25">
      <c r="R68442" s="15">
        <v>4</v>
      </c>
    </row>
    <row r="68443" spans="18:18" x14ac:dyDescent="0.25">
      <c r="R68443" s="15">
        <v>4</v>
      </c>
    </row>
    <row r="68444" spans="18:18" x14ac:dyDescent="0.25">
      <c r="R68444" s="15">
        <v>4</v>
      </c>
    </row>
    <row r="68445" spans="18:18" x14ac:dyDescent="0.25">
      <c r="R68445" s="15">
        <v>4</v>
      </c>
    </row>
    <row r="68446" spans="18:18" x14ac:dyDescent="0.25">
      <c r="R68446" s="15">
        <v>4</v>
      </c>
    </row>
    <row r="68447" spans="18:18" x14ac:dyDescent="0.25">
      <c r="R68447" s="15">
        <v>4</v>
      </c>
    </row>
    <row r="68448" spans="18:18" x14ac:dyDescent="0.25">
      <c r="R68448" s="15">
        <v>4</v>
      </c>
    </row>
    <row r="68449" spans="18:18" x14ac:dyDescent="0.25">
      <c r="R68449" s="15">
        <v>4</v>
      </c>
    </row>
    <row r="68450" spans="18:18" x14ac:dyDescent="0.25">
      <c r="R68450" s="15">
        <v>4</v>
      </c>
    </row>
    <row r="68451" spans="18:18" x14ac:dyDescent="0.25">
      <c r="R68451" s="15">
        <v>4</v>
      </c>
    </row>
    <row r="68452" spans="18:18" x14ac:dyDescent="0.25">
      <c r="R68452" s="15">
        <v>4</v>
      </c>
    </row>
    <row r="68453" spans="18:18" x14ac:dyDescent="0.25">
      <c r="R68453" s="15">
        <v>4</v>
      </c>
    </row>
    <row r="68454" spans="18:18" x14ac:dyDescent="0.25">
      <c r="R68454" s="15">
        <v>1</v>
      </c>
    </row>
    <row r="68455" spans="18:18" x14ac:dyDescent="0.25">
      <c r="R68455" s="15">
        <v>1</v>
      </c>
    </row>
    <row r="68456" spans="18:18" x14ac:dyDescent="0.25">
      <c r="R68456" s="15">
        <v>1</v>
      </c>
    </row>
    <row r="68457" spans="18:18" x14ac:dyDescent="0.25">
      <c r="R68457" s="15">
        <v>1</v>
      </c>
    </row>
    <row r="68458" spans="18:18" x14ac:dyDescent="0.25">
      <c r="R68458" s="15">
        <v>1</v>
      </c>
    </row>
    <row r="68459" spans="18:18" x14ac:dyDescent="0.25">
      <c r="R68459" s="15">
        <v>1</v>
      </c>
    </row>
    <row r="68460" spans="18:18" x14ac:dyDescent="0.25">
      <c r="R68460" s="15">
        <v>1</v>
      </c>
    </row>
    <row r="68461" spans="18:18" x14ac:dyDescent="0.25">
      <c r="R68461" s="15">
        <v>1</v>
      </c>
    </row>
    <row r="68462" spans="18:18" x14ac:dyDescent="0.25">
      <c r="R68462" s="15">
        <v>1</v>
      </c>
    </row>
    <row r="68463" spans="18:18" x14ac:dyDescent="0.25">
      <c r="R68463" s="15">
        <v>1</v>
      </c>
    </row>
    <row r="68464" spans="18:18" x14ac:dyDescent="0.25">
      <c r="R68464" s="15">
        <v>1</v>
      </c>
    </row>
    <row r="68465" spans="18:18" x14ac:dyDescent="0.25">
      <c r="R68465" s="15">
        <v>1</v>
      </c>
    </row>
    <row r="68466" spans="18:18" x14ac:dyDescent="0.25">
      <c r="R68466" s="15">
        <v>1</v>
      </c>
    </row>
    <row r="68467" spans="18:18" x14ac:dyDescent="0.25">
      <c r="R68467" s="15">
        <v>1</v>
      </c>
    </row>
    <row r="68468" spans="18:18" x14ac:dyDescent="0.25">
      <c r="R68468" s="15">
        <v>1</v>
      </c>
    </row>
    <row r="68469" spans="18:18" x14ac:dyDescent="0.25">
      <c r="R68469" s="15">
        <v>1</v>
      </c>
    </row>
    <row r="68470" spans="18:18" x14ac:dyDescent="0.25">
      <c r="R68470" s="15">
        <v>1</v>
      </c>
    </row>
    <row r="68471" spans="18:18" x14ac:dyDescent="0.25">
      <c r="R68471" s="15">
        <v>1</v>
      </c>
    </row>
    <row r="68472" spans="18:18" x14ac:dyDescent="0.25">
      <c r="R68472" s="15">
        <v>1</v>
      </c>
    </row>
    <row r="68473" spans="18:18" x14ac:dyDescent="0.25">
      <c r="R68473" s="15">
        <v>1</v>
      </c>
    </row>
    <row r="68474" spans="18:18" x14ac:dyDescent="0.25">
      <c r="R68474" s="15">
        <v>1</v>
      </c>
    </row>
    <row r="68475" spans="18:18" x14ac:dyDescent="0.25">
      <c r="R68475" s="15">
        <v>1</v>
      </c>
    </row>
    <row r="68476" spans="18:18" x14ac:dyDescent="0.25">
      <c r="R68476" s="15">
        <v>1</v>
      </c>
    </row>
    <row r="68477" spans="18:18" x14ac:dyDescent="0.25">
      <c r="R68477" s="15">
        <v>1</v>
      </c>
    </row>
    <row r="68478" spans="18:18" x14ac:dyDescent="0.25">
      <c r="R68478" s="15">
        <v>1</v>
      </c>
    </row>
    <row r="68479" spans="18:18" x14ac:dyDescent="0.25">
      <c r="R68479" s="15">
        <v>1</v>
      </c>
    </row>
    <row r="68480" spans="18:18" x14ac:dyDescent="0.25">
      <c r="R68480" s="15">
        <v>1</v>
      </c>
    </row>
    <row r="68481" spans="18:18" x14ac:dyDescent="0.25">
      <c r="R68481" s="15">
        <v>1</v>
      </c>
    </row>
    <row r="68482" spans="18:18" x14ac:dyDescent="0.25">
      <c r="R68482" s="15">
        <v>1</v>
      </c>
    </row>
    <row r="68483" spans="18:18" x14ac:dyDescent="0.25">
      <c r="R68483" s="15">
        <v>1</v>
      </c>
    </row>
    <row r="68484" spans="18:18" x14ac:dyDescent="0.25">
      <c r="R68484" s="15">
        <v>1</v>
      </c>
    </row>
    <row r="68485" spans="18:18" x14ac:dyDescent="0.25">
      <c r="R68485" s="15">
        <v>1</v>
      </c>
    </row>
    <row r="68486" spans="18:18" x14ac:dyDescent="0.25">
      <c r="R68486" s="15">
        <v>1</v>
      </c>
    </row>
    <row r="68487" spans="18:18" x14ac:dyDescent="0.25">
      <c r="R68487" s="15">
        <v>1</v>
      </c>
    </row>
    <row r="68488" spans="18:18" x14ac:dyDescent="0.25">
      <c r="R68488" s="15">
        <v>1</v>
      </c>
    </row>
    <row r="68489" spans="18:18" x14ac:dyDescent="0.25">
      <c r="R68489" s="15">
        <v>1</v>
      </c>
    </row>
    <row r="68490" spans="18:18" x14ac:dyDescent="0.25">
      <c r="R68490" s="15">
        <v>1</v>
      </c>
    </row>
    <row r="68491" spans="18:18" x14ac:dyDescent="0.25">
      <c r="R68491" s="15">
        <v>1</v>
      </c>
    </row>
    <row r="68492" spans="18:18" x14ac:dyDescent="0.25">
      <c r="R68492" s="15">
        <v>1</v>
      </c>
    </row>
    <row r="68493" spans="18:18" x14ac:dyDescent="0.25">
      <c r="R68493" s="15">
        <v>1</v>
      </c>
    </row>
    <row r="68494" spans="18:18" x14ac:dyDescent="0.25">
      <c r="R68494" s="15">
        <v>1</v>
      </c>
    </row>
    <row r="68495" spans="18:18" x14ac:dyDescent="0.25">
      <c r="R68495" s="15">
        <v>1</v>
      </c>
    </row>
    <row r="68496" spans="18:18" x14ac:dyDescent="0.25">
      <c r="R68496" s="15">
        <v>1</v>
      </c>
    </row>
    <row r="68497" spans="18:18" x14ac:dyDescent="0.25">
      <c r="R68497" s="15">
        <v>1</v>
      </c>
    </row>
    <row r="68498" spans="18:18" x14ac:dyDescent="0.25">
      <c r="R68498" s="15">
        <v>1</v>
      </c>
    </row>
    <row r="68499" spans="18:18" x14ac:dyDescent="0.25">
      <c r="R68499" s="15">
        <v>1</v>
      </c>
    </row>
    <row r="68500" spans="18:18" x14ac:dyDescent="0.25">
      <c r="R68500" s="15">
        <v>5</v>
      </c>
    </row>
    <row r="68501" spans="18:18" x14ac:dyDescent="0.25">
      <c r="R68501" s="15">
        <v>5</v>
      </c>
    </row>
    <row r="68502" spans="18:18" x14ac:dyDescent="0.25">
      <c r="R68502" s="15">
        <v>5</v>
      </c>
    </row>
    <row r="68503" spans="18:18" x14ac:dyDescent="0.25">
      <c r="R68503" s="15">
        <v>5</v>
      </c>
    </row>
    <row r="68504" spans="18:18" x14ac:dyDescent="0.25">
      <c r="R68504" s="15">
        <v>5</v>
      </c>
    </row>
    <row r="68505" spans="18:18" x14ac:dyDescent="0.25">
      <c r="R68505" s="15">
        <v>5</v>
      </c>
    </row>
    <row r="68506" spans="18:18" x14ac:dyDescent="0.25">
      <c r="R68506" s="15">
        <v>5</v>
      </c>
    </row>
    <row r="68507" spans="18:18" x14ac:dyDescent="0.25">
      <c r="R68507" s="15">
        <v>5</v>
      </c>
    </row>
    <row r="68508" spans="18:18" x14ac:dyDescent="0.25">
      <c r="R68508" s="15">
        <v>5</v>
      </c>
    </row>
    <row r="68509" spans="18:18" x14ac:dyDescent="0.25">
      <c r="R68509" s="15">
        <v>5</v>
      </c>
    </row>
    <row r="68510" spans="18:18" x14ac:dyDescent="0.25">
      <c r="R68510" s="15">
        <v>5</v>
      </c>
    </row>
    <row r="68511" spans="18:18" x14ac:dyDescent="0.25">
      <c r="R68511" s="15">
        <v>5</v>
      </c>
    </row>
    <row r="68512" spans="18:18" x14ac:dyDescent="0.25">
      <c r="R68512" s="15">
        <v>5</v>
      </c>
    </row>
    <row r="68513" spans="18:18" x14ac:dyDescent="0.25">
      <c r="R68513" s="15">
        <v>5</v>
      </c>
    </row>
    <row r="68514" spans="18:18" x14ac:dyDescent="0.25">
      <c r="R68514" s="15">
        <v>5</v>
      </c>
    </row>
    <row r="68515" spans="18:18" x14ac:dyDescent="0.25">
      <c r="R68515" s="15">
        <v>5</v>
      </c>
    </row>
    <row r="68516" spans="18:18" x14ac:dyDescent="0.25">
      <c r="R68516" s="15">
        <v>5</v>
      </c>
    </row>
    <row r="68517" spans="18:18" x14ac:dyDescent="0.25">
      <c r="R68517" s="15">
        <v>5</v>
      </c>
    </row>
    <row r="68518" spans="18:18" x14ac:dyDescent="0.25">
      <c r="R68518" s="15">
        <v>5</v>
      </c>
    </row>
    <row r="68519" spans="18:18" x14ac:dyDescent="0.25">
      <c r="R68519" s="15">
        <v>5</v>
      </c>
    </row>
    <row r="68520" spans="18:18" x14ac:dyDescent="0.25">
      <c r="R68520" s="15">
        <v>5</v>
      </c>
    </row>
    <row r="68521" spans="18:18" x14ac:dyDescent="0.25">
      <c r="R68521" s="15">
        <v>5</v>
      </c>
    </row>
    <row r="68522" spans="18:18" x14ac:dyDescent="0.25">
      <c r="R68522" s="15">
        <v>5</v>
      </c>
    </row>
    <row r="68523" spans="18:18" x14ac:dyDescent="0.25">
      <c r="R68523" s="15">
        <v>5</v>
      </c>
    </row>
    <row r="68524" spans="18:18" x14ac:dyDescent="0.25">
      <c r="R68524" s="15">
        <v>5</v>
      </c>
    </row>
    <row r="68525" spans="18:18" x14ac:dyDescent="0.25">
      <c r="R68525" s="15">
        <v>5</v>
      </c>
    </row>
    <row r="68526" spans="18:18" x14ac:dyDescent="0.25">
      <c r="R68526" s="15">
        <v>5</v>
      </c>
    </row>
    <row r="68527" spans="18:18" x14ac:dyDescent="0.25">
      <c r="R68527" s="15">
        <v>5</v>
      </c>
    </row>
    <row r="68528" spans="18:18" x14ac:dyDescent="0.25">
      <c r="R68528" s="15">
        <v>5</v>
      </c>
    </row>
    <row r="68529" spans="18:18" x14ac:dyDescent="0.25">
      <c r="R68529" s="15">
        <v>5</v>
      </c>
    </row>
    <row r="68530" spans="18:18" x14ac:dyDescent="0.25">
      <c r="R68530" s="15">
        <v>5</v>
      </c>
    </row>
    <row r="68531" spans="18:18" x14ac:dyDescent="0.25">
      <c r="R68531" s="15">
        <v>5</v>
      </c>
    </row>
    <row r="68532" spans="18:18" x14ac:dyDescent="0.25">
      <c r="R68532" s="15">
        <v>5</v>
      </c>
    </row>
    <row r="68533" spans="18:18" x14ac:dyDescent="0.25">
      <c r="R68533" s="15">
        <v>5</v>
      </c>
    </row>
    <row r="68534" spans="18:18" x14ac:dyDescent="0.25">
      <c r="R68534" s="15">
        <v>5</v>
      </c>
    </row>
    <row r="68535" spans="18:18" x14ac:dyDescent="0.25">
      <c r="R68535" s="15">
        <v>5</v>
      </c>
    </row>
    <row r="68536" spans="18:18" x14ac:dyDescent="0.25">
      <c r="R68536" s="15">
        <v>5</v>
      </c>
    </row>
    <row r="68537" spans="18:18" x14ac:dyDescent="0.25">
      <c r="R68537" s="15">
        <v>5</v>
      </c>
    </row>
    <row r="68538" spans="18:18" x14ac:dyDescent="0.25">
      <c r="R68538" s="15">
        <v>5</v>
      </c>
    </row>
    <row r="68539" spans="18:18" x14ac:dyDescent="0.25">
      <c r="R68539" s="15">
        <v>5</v>
      </c>
    </row>
    <row r="68540" spans="18:18" x14ac:dyDescent="0.25">
      <c r="R68540" s="15">
        <v>5</v>
      </c>
    </row>
    <row r="68541" spans="18:18" x14ac:dyDescent="0.25">
      <c r="R68541" s="15">
        <v>5</v>
      </c>
    </row>
    <row r="68542" spans="18:18" x14ac:dyDescent="0.25">
      <c r="R68542" s="15">
        <v>5</v>
      </c>
    </row>
    <row r="68543" spans="18:18" x14ac:dyDescent="0.25">
      <c r="R68543" s="15">
        <v>5</v>
      </c>
    </row>
    <row r="68544" spans="18:18" x14ac:dyDescent="0.25">
      <c r="R68544" s="15">
        <v>5</v>
      </c>
    </row>
    <row r="68545" spans="18:18" x14ac:dyDescent="0.25">
      <c r="R68545" s="15">
        <v>5</v>
      </c>
    </row>
    <row r="68546" spans="18:18" x14ac:dyDescent="0.25">
      <c r="R68546" s="15">
        <v>5</v>
      </c>
    </row>
    <row r="68547" spans="18:18" x14ac:dyDescent="0.25">
      <c r="R68547" s="15">
        <v>5</v>
      </c>
    </row>
    <row r="68548" spans="18:18" x14ac:dyDescent="0.25">
      <c r="R68548" s="15">
        <v>5</v>
      </c>
    </row>
    <row r="68549" spans="18:18" x14ac:dyDescent="0.25">
      <c r="R68549" s="15">
        <v>5</v>
      </c>
    </row>
    <row r="68550" spans="18:18" x14ac:dyDescent="0.25">
      <c r="R68550" s="15">
        <v>5</v>
      </c>
    </row>
    <row r="68551" spans="18:18" x14ac:dyDescent="0.25">
      <c r="R68551" s="15">
        <v>5</v>
      </c>
    </row>
    <row r="68552" spans="18:18" x14ac:dyDescent="0.25">
      <c r="R68552" s="15">
        <v>5</v>
      </c>
    </row>
    <row r="68553" spans="18:18" x14ac:dyDescent="0.25">
      <c r="R68553" s="15">
        <v>5</v>
      </c>
    </row>
    <row r="68554" spans="18:18" x14ac:dyDescent="0.25">
      <c r="R68554" s="15">
        <v>5</v>
      </c>
    </row>
    <row r="68555" spans="18:18" x14ac:dyDescent="0.25">
      <c r="R68555" s="15">
        <v>5</v>
      </c>
    </row>
    <row r="68556" spans="18:18" x14ac:dyDescent="0.25">
      <c r="R68556" s="15">
        <v>5</v>
      </c>
    </row>
    <row r="68557" spans="18:18" x14ac:dyDescent="0.25">
      <c r="R68557" s="15">
        <v>5</v>
      </c>
    </row>
    <row r="68558" spans="18:18" x14ac:dyDescent="0.25">
      <c r="R68558" s="15">
        <v>5</v>
      </c>
    </row>
    <row r="68559" spans="18:18" x14ac:dyDescent="0.25">
      <c r="R68559" s="15">
        <v>5</v>
      </c>
    </row>
    <row r="68560" spans="18:18" x14ac:dyDescent="0.25">
      <c r="R68560" s="15">
        <v>5</v>
      </c>
    </row>
    <row r="68561" spans="18:18" x14ac:dyDescent="0.25">
      <c r="R68561" s="15">
        <v>5</v>
      </c>
    </row>
    <row r="68562" spans="18:18" x14ac:dyDescent="0.25">
      <c r="R68562" s="15">
        <v>5</v>
      </c>
    </row>
    <row r="68563" spans="18:18" x14ac:dyDescent="0.25">
      <c r="R68563" s="15">
        <v>5</v>
      </c>
    </row>
    <row r="68564" spans="18:18" x14ac:dyDescent="0.25">
      <c r="R68564" s="15">
        <v>5</v>
      </c>
    </row>
    <row r="68565" spans="18:18" x14ac:dyDescent="0.25">
      <c r="R68565" s="15">
        <v>5</v>
      </c>
    </row>
    <row r="68566" spans="18:18" x14ac:dyDescent="0.25">
      <c r="R68566" s="15">
        <v>4</v>
      </c>
    </row>
    <row r="68567" spans="18:18" x14ac:dyDescent="0.25">
      <c r="R68567" s="15">
        <v>4</v>
      </c>
    </row>
    <row r="68568" spans="18:18" x14ac:dyDescent="0.25">
      <c r="R68568" s="15">
        <v>4</v>
      </c>
    </row>
    <row r="68569" spans="18:18" x14ac:dyDescent="0.25">
      <c r="R68569" s="15">
        <v>4</v>
      </c>
    </row>
    <row r="68570" spans="18:18" x14ac:dyDescent="0.25">
      <c r="R68570" s="15">
        <v>4</v>
      </c>
    </row>
    <row r="68571" spans="18:18" x14ac:dyDescent="0.25">
      <c r="R68571" s="15">
        <v>4</v>
      </c>
    </row>
    <row r="68572" spans="18:18" x14ac:dyDescent="0.25">
      <c r="R68572" s="15">
        <v>4</v>
      </c>
    </row>
    <row r="68573" spans="18:18" x14ac:dyDescent="0.25">
      <c r="R68573" s="15">
        <v>4</v>
      </c>
    </row>
    <row r="68574" spans="18:18" x14ac:dyDescent="0.25">
      <c r="R68574" s="15">
        <v>4</v>
      </c>
    </row>
    <row r="68575" spans="18:18" x14ac:dyDescent="0.25">
      <c r="R68575" s="15">
        <v>4</v>
      </c>
    </row>
    <row r="68576" spans="18:18" x14ac:dyDescent="0.25">
      <c r="R68576" s="15">
        <v>4</v>
      </c>
    </row>
    <row r="68577" spans="18:18" x14ac:dyDescent="0.25">
      <c r="R68577" s="15">
        <v>4</v>
      </c>
    </row>
    <row r="68578" spans="18:18" x14ac:dyDescent="0.25">
      <c r="R68578" s="15">
        <v>4</v>
      </c>
    </row>
    <row r="68579" spans="18:18" x14ac:dyDescent="0.25">
      <c r="R68579" s="15">
        <v>4</v>
      </c>
    </row>
    <row r="68580" spans="18:18" x14ac:dyDescent="0.25">
      <c r="R68580" s="15">
        <v>4</v>
      </c>
    </row>
    <row r="68581" spans="18:18" x14ac:dyDescent="0.25">
      <c r="R68581" s="15">
        <v>4</v>
      </c>
    </row>
    <row r="68582" spans="18:18" x14ac:dyDescent="0.25">
      <c r="R68582" s="15">
        <v>4</v>
      </c>
    </row>
    <row r="68583" spans="18:18" x14ac:dyDescent="0.25">
      <c r="R68583" s="15">
        <v>4</v>
      </c>
    </row>
    <row r="68584" spans="18:18" x14ac:dyDescent="0.25">
      <c r="R68584" s="15">
        <v>4</v>
      </c>
    </row>
    <row r="68585" spans="18:18" x14ac:dyDescent="0.25">
      <c r="R68585" s="15">
        <v>4</v>
      </c>
    </row>
    <row r="68586" spans="18:18" x14ac:dyDescent="0.25">
      <c r="R68586" s="15">
        <v>4</v>
      </c>
    </row>
    <row r="68587" spans="18:18" x14ac:dyDescent="0.25">
      <c r="R68587" s="15">
        <v>4</v>
      </c>
    </row>
    <row r="68588" spans="18:18" x14ac:dyDescent="0.25">
      <c r="R68588" s="15">
        <v>4</v>
      </c>
    </row>
    <row r="68589" spans="18:18" x14ac:dyDescent="0.25">
      <c r="R68589" s="15">
        <v>4</v>
      </c>
    </row>
    <row r="68590" spans="18:18" x14ac:dyDescent="0.25">
      <c r="R68590" s="15">
        <v>4</v>
      </c>
    </row>
    <row r="68591" spans="18:18" x14ac:dyDescent="0.25">
      <c r="R68591" s="15">
        <v>4</v>
      </c>
    </row>
    <row r="68592" spans="18:18" x14ac:dyDescent="0.25">
      <c r="R68592" s="15">
        <v>4</v>
      </c>
    </row>
    <row r="68593" spans="18:18" x14ac:dyDescent="0.25">
      <c r="R68593" s="15">
        <v>4</v>
      </c>
    </row>
    <row r="68594" spans="18:18" x14ac:dyDescent="0.25">
      <c r="R68594" s="15">
        <v>4</v>
      </c>
    </row>
    <row r="68595" spans="18:18" x14ac:dyDescent="0.25">
      <c r="R68595" s="15">
        <v>4</v>
      </c>
    </row>
    <row r="68596" spans="18:18" x14ac:dyDescent="0.25">
      <c r="R68596" s="15">
        <v>4</v>
      </c>
    </row>
    <row r="68597" spans="18:18" x14ac:dyDescent="0.25">
      <c r="R68597" s="15">
        <v>4</v>
      </c>
    </row>
    <row r="68598" spans="18:18" x14ac:dyDescent="0.25">
      <c r="R68598" s="15">
        <v>4</v>
      </c>
    </row>
    <row r="68599" spans="18:18" x14ac:dyDescent="0.25">
      <c r="R68599" s="15">
        <v>4</v>
      </c>
    </row>
    <row r="68600" spans="18:18" x14ac:dyDescent="0.25">
      <c r="R68600" s="15">
        <v>4</v>
      </c>
    </row>
    <row r="68601" spans="18:18" x14ac:dyDescent="0.25">
      <c r="R68601" s="15">
        <v>4</v>
      </c>
    </row>
    <row r="68602" spans="18:18" x14ac:dyDescent="0.25">
      <c r="R68602" s="15">
        <v>4</v>
      </c>
    </row>
    <row r="68603" spans="18:18" x14ac:dyDescent="0.25">
      <c r="R68603" s="15">
        <v>4</v>
      </c>
    </row>
    <row r="68604" spans="18:18" x14ac:dyDescent="0.25">
      <c r="R68604" s="15">
        <v>4</v>
      </c>
    </row>
    <row r="68605" spans="18:18" x14ac:dyDescent="0.25">
      <c r="R68605" s="15">
        <v>4</v>
      </c>
    </row>
    <row r="68606" spans="18:18" x14ac:dyDescent="0.25">
      <c r="R68606" s="15">
        <v>4</v>
      </c>
    </row>
    <row r="68607" spans="18:18" x14ac:dyDescent="0.25">
      <c r="R68607" s="15">
        <v>4</v>
      </c>
    </row>
    <row r="68608" spans="18:18" x14ac:dyDescent="0.25">
      <c r="R68608" s="15">
        <v>4</v>
      </c>
    </row>
    <row r="68609" spans="18:18" x14ac:dyDescent="0.25">
      <c r="R68609" s="15">
        <v>4</v>
      </c>
    </row>
    <row r="68610" spans="18:18" x14ac:dyDescent="0.25">
      <c r="R68610" s="15">
        <v>4</v>
      </c>
    </row>
    <row r="68611" spans="18:18" x14ac:dyDescent="0.25">
      <c r="R68611" s="15">
        <v>4</v>
      </c>
    </row>
    <row r="68612" spans="18:18" x14ac:dyDescent="0.25">
      <c r="R68612" s="15">
        <v>5</v>
      </c>
    </row>
    <row r="68613" spans="18:18" x14ac:dyDescent="0.25">
      <c r="R68613" s="15">
        <v>5</v>
      </c>
    </row>
    <row r="68614" spans="18:18" x14ac:dyDescent="0.25">
      <c r="R68614" s="15">
        <v>5</v>
      </c>
    </row>
    <row r="68615" spans="18:18" x14ac:dyDescent="0.25">
      <c r="R68615" s="15">
        <v>5</v>
      </c>
    </row>
    <row r="68616" spans="18:18" x14ac:dyDescent="0.25">
      <c r="R68616" s="15">
        <v>5</v>
      </c>
    </row>
    <row r="68617" spans="18:18" x14ac:dyDescent="0.25">
      <c r="R68617" s="15">
        <v>5</v>
      </c>
    </row>
    <row r="68618" spans="18:18" x14ac:dyDescent="0.25">
      <c r="R68618" s="15">
        <v>5</v>
      </c>
    </row>
    <row r="68619" spans="18:18" x14ac:dyDescent="0.25">
      <c r="R68619" s="15">
        <v>5</v>
      </c>
    </row>
    <row r="68620" spans="18:18" x14ac:dyDescent="0.25">
      <c r="R68620" s="15">
        <v>5</v>
      </c>
    </row>
    <row r="68621" spans="18:18" x14ac:dyDescent="0.25">
      <c r="R68621" s="15">
        <v>5</v>
      </c>
    </row>
    <row r="68622" spans="18:18" x14ac:dyDescent="0.25">
      <c r="R68622" s="15">
        <v>5</v>
      </c>
    </row>
    <row r="68623" spans="18:18" x14ac:dyDescent="0.25">
      <c r="R68623" s="15">
        <v>5</v>
      </c>
    </row>
    <row r="68624" spans="18:18" x14ac:dyDescent="0.25">
      <c r="R68624" s="15">
        <v>5</v>
      </c>
    </row>
    <row r="68625" spans="18:18" x14ac:dyDescent="0.25">
      <c r="R68625" s="15">
        <v>5</v>
      </c>
    </row>
    <row r="68626" spans="18:18" x14ac:dyDescent="0.25">
      <c r="R68626" s="15">
        <v>5</v>
      </c>
    </row>
    <row r="68627" spans="18:18" x14ac:dyDescent="0.25">
      <c r="R68627" s="15">
        <v>5</v>
      </c>
    </row>
    <row r="68628" spans="18:18" x14ac:dyDescent="0.25">
      <c r="R68628" s="15">
        <v>5</v>
      </c>
    </row>
    <row r="68629" spans="18:18" x14ac:dyDescent="0.25">
      <c r="R68629" s="15">
        <v>5</v>
      </c>
    </row>
    <row r="68630" spans="18:18" x14ac:dyDescent="0.25">
      <c r="R68630" s="15">
        <v>5</v>
      </c>
    </row>
    <row r="68631" spans="18:18" x14ac:dyDescent="0.25">
      <c r="R68631" s="15">
        <v>5</v>
      </c>
    </row>
    <row r="68632" spans="18:18" x14ac:dyDescent="0.25">
      <c r="R68632" s="15">
        <v>5</v>
      </c>
    </row>
    <row r="68633" spans="18:18" x14ac:dyDescent="0.25">
      <c r="R68633" s="15">
        <v>5</v>
      </c>
    </row>
    <row r="68634" spans="18:18" x14ac:dyDescent="0.25">
      <c r="R68634" s="15">
        <v>5</v>
      </c>
    </row>
    <row r="68635" spans="18:18" x14ac:dyDescent="0.25">
      <c r="R68635" s="15">
        <v>5</v>
      </c>
    </row>
    <row r="68636" spans="18:18" x14ac:dyDescent="0.25">
      <c r="R68636" s="15">
        <v>5</v>
      </c>
    </row>
    <row r="68637" spans="18:18" x14ac:dyDescent="0.25">
      <c r="R68637" s="15">
        <v>5</v>
      </c>
    </row>
    <row r="68638" spans="18:18" x14ac:dyDescent="0.25">
      <c r="R68638" s="15">
        <v>5</v>
      </c>
    </row>
    <row r="68639" spans="18:18" x14ac:dyDescent="0.25">
      <c r="R68639" s="15">
        <v>5</v>
      </c>
    </row>
    <row r="68640" spans="18:18" x14ac:dyDescent="0.25">
      <c r="R68640" s="15">
        <v>5</v>
      </c>
    </row>
    <row r="68641" spans="18:18" x14ac:dyDescent="0.25">
      <c r="R68641" s="15">
        <v>5</v>
      </c>
    </row>
    <row r="68642" spans="18:18" x14ac:dyDescent="0.25">
      <c r="R68642" s="15">
        <v>5</v>
      </c>
    </row>
    <row r="68643" spans="18:18" x14ac:dyDescent="0.25">
      <c r="R68643" s="15">
        <v>5</v>
      </c>
    </row>
    <row r="68644" spans="18:18" x14ac:dyDescent="0.25">
      <c r="R68644" s="15">
        <v>5</v>
      </c>
    </row>
    <row r="68645" spans="18:18" x14ac:dyDescent="0.25">
      <c r="R68645" s="15">
        <v>5</v>
      </c>
    </row>
    <row r="68646" spans="18:18" x14ac:dyDescent="0.25">
      <c r="R68646" s="15">
        <v>5</v>
      </c>
    </row>
    <row r="68647" spans="18:18" x14ac:dyDescent="0.25">
      <c r="R68647" s="15">
        <v>5</v>
      </c>
    </row>
    <row r="68648" spans="18:18" x14ac:dyDescent="0.25">
      <c r="R68648" s="15">
        <v>5</v>
      </c>
    </row>
    <row r="68649" spans="18:18" x14ac:dyDescent="0.25">
      <c r="R68649" s="15">
        <v>5</v>
      </c>
    </row>
    <row r="68650" spans="18:18" x14ac:dyDescent="0.25">
      <c r="R68650" s="15">
        <v>5</v>
      </c>
    </row>
    <row r="68651" spans="18:18" x14ac:dyDescent="0.25">
      <c r="R68651" s="15">
        <v>5</v>
      </c>
    </row>
    <row r="68652" spans="18:18" x14ac:dyDescent="0.25">
      <c r="R68652" s="15">
        <v>5</v>
      </c>
    </row>
    <row r="68653" spans="18:18" x14ac:dyDescent="0.25">
      <c r="R68653" s="15">
        <v>5</v>
      </c>
    </row>
    <row r="68654" spans="18:18" x14ac:dyDescent="0.25">
      <c r="R68654" s="15">
        <v>5</v>
      </c>
    </row>
    <row r="68655" spans="18:18" x14ac:dyDescent="0.25">
      <c r="R68655" s="15">
        <v>5</v>
      </c>
    </row>
    <row r="68656" spans="18:18" x14ac:dyDescent="0.25">
      <c r="R68656" s="15">
        <v>5</v>
      </c>
    </row>
    <row r="68657" spans="18:18" x14ac:dyDescent="0.25">
      <c r="R68657" s="15">
        <v>5</v>
      </c>
    </row>
    <row r="68658" spans="18:18" x14ac:dyDescent="0.25">
      <c r="R68658" s="15">
        <v>5</v>
      </c>
    </row>
    <row r="68659" spans="18:18" x14ac:dyDescent="0.25">
      <c r="R68659" s="15">
        <v>5</v>
      </c>
    </row>
    <row r="68660" spans="18:18" x14ac:dyDescent="0.25">
      <c r="R68660" s="15">
        <v>5</v>
      </c>
    </row>
    <row r="68661" spans="18:18" x14ac:dyDescent="0.25">
      <c r="R68661" s="15">
        <v>5</v>
      </c>
    </row>
    <row r="68662" spans="18:18" x14ac:dyDescent="0.25">
      <c r="R68662" s="15">
        <v>5</v>
      </c>
    </row>
    <row r="68663" spans="18:18" x14ac:dyDescent="0.25">
      <c r="R68663" s="15">
        <v>5</v>
      </c>
    </row>
    <row r="68664" spans="18:18" x14ac:dyDescent="0.25">
      <c r="R68664" s="15">
        <v>5</v>
      </c>
    </row>
    <row r="68665" spans="18:18" x14ac:dyDescent="0.25">
      <c r="R68665" s="15">
        <v>5</v>
      </c>
    </row>
    <row r="68666" spans="18:18" x14ac:dyDescent="0.25">
      <c r="R68666" s="15">
        <v>5</v>
      </c>
    </row>
    <row r="68667" spans="18:18" x14ac:dyDescent="0.25">
      <c r="R68667" s="15">
        <v>5</v>
      </c>
    </row>
    <row r="68668" spans="18:18" x14ac:dyDescent="0.25">
      <c r="R68668" s="15">
        <v>5</v>
      </c>
    </row>
    <row r="68669" spans="18:18" x14ac:dyDescent="0.25">
      <c r="R68669" s="15">
        <v>5</v>
      </c>
    </row>
    <row r="68670" spans="18:18" x14ac:dyDescent="0.25">
      <c r="R68670" s="15">
        <v>5</v>
      </c>
    </row>
    <row r="68671" spans="18:18" x14ac:dyDescent="0.25">
      <c r="R68671" s="15">
        <v>5</v>
      </c>
    </row>
    <row r="68672" spans="18:18" x14ac:dyDescent="0.25">
      <c r="R68672" s="15">
        <v>5</v>
      </c>
    </row>
    <row r="68673" spans="18:18" x14ac:dyDescent="0.25">
      <c r="R68673" s="15">
        <v>5</v>
      </c>
    </row>
    <row r="68674" spans="18:18" x14ac:dyDescent="0.25">
      <c r="R68674" s="15">
        <v>5</v>
      </c>
    </row>
    <row r="68675" spans="18:18" x14ac:dyDescent="0.25">
      <c r="R68675" s="15">
        <v>5</v>
      </c>
    </row>
    <row r="68676" spans="18:18" x14ac:dyDescent="0.25">
      <c r="R68676" s="15">
        <v>5</v>
      </c>
    </row>
    <row r="68677" spans="18:18" x14ac:dyDescent="0.25">
      <c r="R68677" s="15">
        <v>5</v>
      </c>
    </row>
    <row r="68678" spans="18:18" x14ac:dyDescent="0.25">
      <c r="R68678" s="15">
        <v>5</v>
      </c>
    </row>
    <row r="68679" spans="18:18" x14ac:dyDescent="0.25">
      <c r="R68679" s="15">
        <v>5</v>
      </c>
    </row>
    <row r="68680" spans="18:18" x14ac:dyDescent="0.25">
      <c r="R68680" s="15">
        <v>5</v>
      </c>
    </row>
    <row r="68681" spans="18:18" x14ac:dyDescent="0.25">
      <c r="R68681" s="15">
        <v>4</v>
      </c>
    </row>
    <row r="68682" spans="18:18" x14ac:dyDescent="0.25">
      <c r="R68682" s="15">
        <v>4</v>
      </c>
    </row>
    <row r="68683" spans="18:18" x14ac:dyDescent="0.25">
      <c r="R68683" s="15">
        <v>4</v>
      </c>
    </row>
    <row r="68684" spans="18:18" x14ac:dyDescent="0.25">
      <c r="R68684" s="15">
        <v>4</v>
      </c>
    </row>
    <row r="68685" spans="18:18" x14ac:dyDescent="0.25">
      <c r="R68685" s="15">
        <v>4</v>
      </c>
    </row>
    <row r="68686" spans="18:18" x14ac:dyDescent="0.25">
      <c r="R68686" s="15">
        <v>4</v>
      </c>
    </row>
    <row r="68687" spans="18:18" x14ac:dyDescent="0.25">
      <c r="R68687" s="15">
        <v>4</v>
      </c>
    </row>
    <row r="68688" spans="18:18" x14ac:dyDescent="0.25">
      <c r="R68688" s="15">
        <v>4</v>
      </c>
    </row>
    <row r="68689" spans="18:18" x14ac:dyDescent="0.25">
      <c r="R68689" s="15">
        <v>4</v>
      </c>
    </row>
    <row r="68690" spans="18:18" x14ac:dyDescent="0.25">
      <c r="R68690" s="15">
        <v>4</v>
      </c>
    </row>
    <row r="68691" spans="18:18" x14ac:dyDescent="0.25">
      <c r="R68691" s="15">
        <v>4</v>
      </c>
    </row>
    <row r="68692" spans="18:18" x14ac:dyDescent="0.25">
      <c r="R68692" s="15">
        <v>4</v>
      </c>
    </row>
    <row r="68693" spans="18:18" x14ac:dyDescent="0.25">
      <c r="R68693" s="15">
        <v>4</v>
      </c>
    </row>
    <row r="68694" spans="18:18" x14ac:dyDescent="0.25">
      <c r="R68694" s="15">
        <v>4</v>
      </c>
    </row>
    <row r="68695" spans="18:18" x14ac:dyDescent="0.25">
      <c r="R68695" s="15">
        <v>4</v>
      </c>
    </row>
    <row r="68696" spans="18:18" x14ac:dyDescent="0.25">
      <c r="R68696" s="15">
        <v>4</v>
      </c>
    </row>
    <row r="68697" spans="18:18" x14ac:dyDescent="0.25">
      <c r="R68697" s="15">
        <v>4</v>
      </c>
    </row>
    <row r="68698" spans="18:18" x14ac:dyDescent="0.25">
      <c r="R68698" s="15">
        <v>1</v>
      </c>
    </row>
    <row r="68699" spans="18:18" x14ac:dyDescent="0.25">
      <c r="R68699" s="15">
        <v>1</v>
      </c>
    </row>
    <row r="68700" spans="18:18" x14ac:dyDescent="0.25">
      <c r="R68700" s="15">
        <v>1</v>
      </c>
    </row>
    <row r="68701" spans="18:18" x14ac:dyDescent="0.25">
      <c r="R68701" s="15">
        <v>1</v>
      </c>
    </row>
    <row r="68702" spans="18:18" x14ac:dyDescent="0.25">
      <c r="R68702" s="15">
        <v>1</v>
      </c>
    </row>
    <row r="68703" spans="18:18" x14ac:dyDescent="0.25">
      <c r="R68703" s="15">
        <v>1</v>
      </c>
    </row>
    <row r="68704" spans="18:18" x14ac:dyDescent="0.25">
      <c r="R68704" s="15">
        <v>1</v>
      </c>
    </row>
    <row r="68705" spans="18:18" x14ac:dyDescent="0.25">
      <c r="R68705" s="15">
        <v>1</v>
      </c>
    </row>
    <row r="68706" spans="18:18" x14ac:dyDescent="0.25">
      <c r="R68706" s="15">
        <v>1</v>
      </c>
    </row>
    <row r="68707" spans="18:18" x14ac:dyDescent="0.25">
      <c r="R68707" s="15">
        <v>1</v>
      </c>
    </row>
    <row r="68708" spans="18:18" x14ac:dyDescent="0.25">
      <c r="R68708" s="15">
        <v>1</v>
      </c>
    </row>
    <row r="68709" spans="18:18" x14ac:dyDescent="0.25">
      <c r="R68709" s="15">
        <v>1</v>
      </c>
    </row>
    <row r="68710" spans="18:18" x14ac:dyDescent="0.25">
      <c r="R68710" s="15">
        <v>1</v>
      </c>
    </row>
    <row r="68711" spans="18:18" x14ac:dyDescent="0.25">
      <c r="R68711" s="15">
        <v>1</v>
      </c>
    </row>
    <row r="68712" spans="18:18" x14ac:dyDescent="0.25">
      <c r="R68712" s="15">
        <v>1</v>
      </c>
    </row>
    <row r="68713" spans="18:18" x14ac:dyDescent="0.25">
      <c r="R68713" s="15">
        <v>1</v>
      </c>
    </row>
    <row r="68714" spans="18:18" x14ac:dyDescent="0.25">
      <c r="R68714" s="15">
        <v>1</v>
      </c>
    </row>
    <row r="68715" spans="18:18" x14ac:dyDescent="0.25">
      <c r="R68715" s="15">
        <v>1</v>
      </c>
    </row>
    <row r="68716" spans="18:18" x14ac:dyDescent="0.25">
      <c r="R68716" s="15">
        <v>1</v>
      </c>
    </row>
    <row r="68717" spans="18:18" x14ac:dyDescent="0.25">
      <c r="R68717" s="15">
        <v>1</v>
      </c>
    </row>
    <row r="68718" spans="18:18" x14ac:dyDescent="0.25">
      <c r="R68718" s="15">
        <v>1</v>
      </c>
    </row>
    <row r="68719" spans="18:18" x14ac:dyDescent="0.25">
      <c r="R68719" s="15">
        <v>1</v>
      </c>
    </row>
    <row r="68720" spans="18:18" x14ac:dyDescent="0.25">
      <c r="R68720" s="15">
        <v>1</v>
      </c>
    </row>
    <row r="68721" spans="18:18" x14ac:dyDescent="0.25">
      <c r="R68721" s="15">
        <v>1</v>
      </c>
    </row>
    <row r="68722" spans="18:18" x14ac:dyDescent="0.25">
      <c r="R68722" s="15">
        <v>1</v>
      </c>
    </row>
    <row r="68723" spans="18:18" x14ac:dyDescent="0.25">
      <c r="R68723" s="15">
        <v>1</v>
      </c>
    </row>
    <row r="68724" spans="18:18" x14ac:dyDescent="0.25">
      <c r="R68724" s="15">
        <v>1</v>
      </c>
    </row>
    <row r="68725" spans="18:18" x14ac:dyDescent="0.25">
      <c r="R68725" s="15">
        <v>1</v>
      </c>
    </row>
    <row r="68726" spans="18:18" x14ac:dyDescent="0.25">
      <c r="R68726" s="15">
        <v>1</v>
      </c>
    </row>
    <row r="68727" spans="18:18" x14ac:dyDescent="0.25">
      <c r="R68727" s="15">
        <v>1</v>
      </c>
    </row>
    <row r="68728" spans="18:18" x14ac:dyDescent="0.25">
      <c r="R68728" s="15">
        <v>1</v>
      </c>
    </row>
    <row r="68729" spans="18:18" x14ac:dyDescent="0.25">
      <c r="R68729" s="15">
        <v>1</v>
      </c>
    </row>
    <row r="68730" spans="18:18" x14ac:dyDescent="0.25">
      <c r="R68730" s="15">
        <v>1</v>
      </c>
    </row>
    <row r="68731" spans="18:18" x14ac:dyDescent="0.25">
      <c r="R68731" s="15">
        <v>1</v>
      </c>
    </row>
    <row r="68732" spans="18:18" x14ac:dyDescent="0.25">
      <c r="R68732" s="15">
        <v>1</v>
      </c>
    </row>
    <row r="68733" spans="18:18" x14ac:dyDescent="0.25">
      <c r="R68733" s="15">
        <v>1</v>
      </c>
    </row>
    <row r="68734" spans="18:18" x14ac:dyDescent="0.25">
      <c r="R68734" s="15">
        <v>1</v>
      </c>
    </row>
    <row r="68735" spans="18:18" x14ac:dyDescent="0.25">
      <c r="R68735" s="15">
        <v>1</v>
      </c>
    </row>
    <row r="68736" spans="18:18" x14ac:dyDescent="0.25">
      <c r="R68736" s="15">
        <v>1</v>
      </c>
    </row>
    <row r="68737" spans="18:18" x14ac:dyDescent="0.25">
      <c r="R68737" s="15">
        <v>1</v>
      </c>
    </row>
    <row r="68738" spans="18:18" x14ac:dyDescent="0.25">
      <c r="R68738" s="15">
        <v>1</v>
      </c>
    </row>
    <row r="68739" spans="18:18" x14ac:dyDescent="0.25">
      <c r="R68739" s="15">
        <v>1</v>
      </c>
    </row>
    <row r="68740" spans="18:18" x14ac:dyDescent="0.25">
      <c r="R68740" s="15">
        <v>1</v>
      </c>
    </row>
    <row r="68741" spans="18:18" x14ac:dyDescent="0.25">
      <c r="R68741" s="15">
        <v>1</v>
      </c>
    </row>
    <row r="68742" spans="18:18" x14ac:dyDescent="0.25">
      <c r="R68742" s="15">
        <v>1</v>
      </c>
    </row>
    <row r="68743" spans="18:18" x14ac:dyDescent="0.25">
      <c r="R68743" s="15">
        <v>1</v>
      </c>
    </row>
    <row r="68744" spans="18:18" x14ac:dyDescent="0.25">
      <c r="R68744" s="15">
        <v>1</v>
      </c>
    </row>
    <row r="68745" spans="18:18" x14ac:dyDescent="0.25">
      <c r="R68745" s="15">
        <v>1</v>
      </c>
    </row>
    <row r="68746" spans="18:18" x14ac:dyDescent="0.25">
      <c r="R68746" s="15">
        <v>1</v>
      </c>
    </row>
    <row r="68747" spans="18:18" x14ac:dyDescent="0.25">
      <c r="R68747" s="15">
        <v>1</v>
      </c>
    </row>
    <row r="68748" spans="18:18" x14ac:dyDescent="0.25">
      <c r="R68748" s="15">
        <v>1</v>
      </c>
    </row>
    <row r="68749" spans="18:18" x14ac:dyDescent="0.25">
      <c r="R68749" s="15">
        <v>1</v>
      </c>
    </row>
    <row r="68750" spans="18:18" x14ac:dyDescent="0.25">
      <c r="R68750" s="15">
        <v>1</v>
      </c>
    </row>
    <row r="68751" spans="18:18" x14ac:dyDescent="0.25">
      <c r="R68751" s="15">
        <v>1</v>
      </c>
    </row>
    <row r="68752" spans="18:18" x14ac:dyDescent="0.25">
      <c r="R68752" s="15">
        <v>1</v>
      </c>
    </row>
    <row r="68753" spans="18:18" x14ac:dyDescent="0.25">
      <c r="R68753" s="15">
        <v>1</v>
      </c>
    </row>
    <row r="68754" spans="18:18" x14ac:dyDescent="0.25">
      <c r="R68754" s="15">
        <v>4</v>
      </c>
    </row>
    <row r="68755" spans="18:18" x14ac:dyDescent="0.25">
      <c r="R68755" s="15">
        <v>4</v>
      </c>
    </row>
    <row r="68756" spans="18:18" x14ac:dyDescent="0.25">
      <c r="R68756" s="15">
        <v>4</v>
      </c>
    </row>
    <row r="68757" spans="18:18" x14ac:dyDescent="0.25">
      <c r="R68757" s="15">
        <v>4</v>
      </c>
    </row>
    <row r="68758" spans="18:18" x14ac:dyDescent="0.25">
      <c r="R68758" s="15">
        <v>4</v>
      </c>
    </row>
    <row r="68759" spans="18:18" x14ac:dyDescent="0.25">
      <c r="R68759" s="15">
        <v>4</v>
      </c>
    </row>
    <row r="68760" spans="18:18" x14ac:dyDescent="0.25">
      <c r="R68760" s="15">
        <v>4</v>
      </c>
    </row>
    <row r="68761" spans="18:18" x14ac:dyDescent="0.25">
      <c r="R68761" s="15">
        <v>4</v>
      </c>
    </row>
    <row r="68762" spans="18:18" x14ac:dyDescent="0.25">
      <c r="R68762" s="15">
        <v>4</v>
      </c>
    </row>
    <row r="68763" spans="18:18" x14ac:dyDescent="0.25">
      <c r="R68763" s="15">
        <v>2</v>
      </c>
    </row>
    <row r="68764" spans="18:18" x14ac:dyDescent="0.25">
      <c r="R68764" s="15">
        <v>2</v>
      </c>
    </row>
    <row r="68765" spans="18:18" x14ac:dyDescent="0.25">
      <c r="R68765" s="15">
        <v>2</v>
      </c>
    </row>
    <row r="68766" spans="18:18" x14ac:dyDescent="0.25">
      <c r="R68766" s="15">
        <v>2</v>
      </c>
    </row>
    <row r="68767" spans="18:18" x14ac:dyDescent="0.25">
      <c r="R68767" s="15">
        <v>2</v>
      </c>
    </row>
    <row r="68768" spans="18:18" x14ac:dyDescent="0.25">
      <c r="R68768" s="15">
        <v>2</v>
      </c>
    </row>
    <row r="68769" spans="18:18" x14ac:dyDescent="0.25">
      <c r="R68769" s="15">
        <v>2</v>
      </c>
    </row>
    <row r="68770" spans="18:18" x14ac:dyDescent="0.25">
      <c r="R68770" s="15">
        <v>2</v>
      </c>
    </row>
    <row r="68771" spans="18:18" x14ac:dyDescent="0.25">
      <c r="R68771" s="15">
        <v>2</v>
      </c>
    </row>
    <row r="68772" spans="18:18" x14ac:dyDescent="0.25">
      <c r="R68772" s="15">
        <v>2</v>
      </c>
    </row>
    <row r="68773" spans="18:18" x14ac:dyDescent="0.25">
      <c r="R68773" s="15">
        <v>2</v>
      </c>
    </row>
    <row r="68774" spans="18:18" x14ac:dyDescent="0.25">
      <c r="R68774" s="15">
        <v>2</v>
      </c>
    </row>
    <row r="68775" spans="18:18" x14ac:dyDescent="0.25">
      <c r="R68775" s="15">
        <v>2</v>
      </c>
    </row>
    <row r="68776" spans="18:18" x14ac:dyDescent="0.25">
      <c r="R68776" s="15">
        <v>3</v>
      </c>
    </row>
    <row r="68777" spans="18:18" x14ac:dyDescent="0.25">
      <c r="R68777" s="15">
        <v>3</v>
      </c>
    </row>
    <row r="68778" spans="18:18" x14ac:dyDescent="0.25">
      <c r="R68778" s="15">
        <v>3</v>
      </c>
    </row>
    <row r="68779" spans="18:18" x14ac:dyDescent="0.25">
      <c r="R68779" s="15">
        <v>3</v>
      </c>
    </row>
    <row r="68780" spans="18:18" x14ac:dyDescent="0.25">
      <c r="R68780" s="15">
        <v>3</v>
      </c>
    </row>
    <row r="68781" spans="18:18" x14ac:dyDescent="0.25">
      <c r="R68781" s="15">
        <v>3</v>
      </c>
    </row>
    <row r="68782" spans="18:18" x14ac:dyDescent="0.25">
      <c r="R68782" s="15">
        <v>3</v>
      </c>
    </row>
    <row r="68783" spans="18:18" x14ac:dyDescent="0.25">
      <c r="R68783" s="15">
        <v>3</v>
      </c>
    </row>
    <row r="68784" spans="18:18" x14ac:dyDescent="0.25">
      <c r="R68784" s="15">
        <v>3</v>
      </c>
    </row>
    <row r="68785" spans="18:18" x14ac:dyDescent="0.25">
      <c r="R68785" s="15">
        <v>3</v>
      </c>
    </row>
    <row r="68786" spans="18:18" x14ac:dyDescent="0.25">
      <c r="R68786" s="15">
        <v>3</v>
      </c>
    </row>
    <row r="68787" spans="18:18" x14ac:dyDescent="0.25">
      <c r="R68787" s="15">
        <v>3</v>
      </c>
    </row>
    <row r="68788" spans="18:18" x14ac:dyDescent="0.25">
      <c r="R68788" s="15">
        <v>3</v>
      </c>
    </row>
    <row r="68789" spans="18:18" x14ac:dyDescent="0.25">
      <c r="R68789" s="15">
        <v>3</v>
      </c>
    </row>
    <row r="68790" spans="18:18" x14ac:dyDescent="0.25">
      <c r="R68790" s="15">
        <v>3</v>
      </c>
    </row>
    <row r="68791" spans="18:18" x14ac:dyDescent="0.25">
      <c r="R68791" s="15">
        <v>3</v>
      </c>
    </row>
    <row r="68792" spans="18:18" x14ac:dyDescent="0.25">
      <c r="R68792" s="15">
        <v>3</v>
      </c>
    </row>
    <row r="68793" spans="18:18" x14ac:dyDescent="0.25">
      <c r="R68793" s="15">
        <v>3</v>
      </c>
    </row>
    <row r="68794" spans="18:18" x14ac:dyDescent="0.25">
      <c r="R68794" s="15">
        <v>3</v>
      </c>
    </row>
    <row r="68795" spans="18:18" x14ac:dyDescent="0.25">
      <c r="R68795" s="15">
        <v>3</v>
      </c>
    </row>
    <row r="68796" spans="18:18" x14ac:dyDescent="0.25">
      <c r="R68796" s="15">
        <v>3</v>
      </c>
    </row>
    <row r="68797" spans="18:18" x14ac:dyDescent="0.25">
      <c r="R68797" s="15">
        <v>3</v>
      </c>
    </row>
    <row r="68798" spans="18:18" x14ac:dyDescent="0.25">
      <c r="R68798" s="15">
        <v>3</v>
      </c>
    </row>
    <row r="68799" spans="18:18" x14ac:dyDescent="0.25">
      <c r="R68799" s="15">
        <v>3</v>
      </c>
    </row>
    <row r="68800" spans="18:18" x14ac:dyDescent="0.25">
      <c r="R68800" s="15">
        <v>3</v>
      </c>
    </row>
    <row r="68801" spans="18:18" x14ac:dyDescent="0.25">
      <c r="R68801" s="15">
        <v>3</v>
      </c>
    </row>
    <row r="68802" spans="18:18" x14ac:dyDescent="0.25">
      <c r="R68802" s="15">
        <v>3</v>
      </c>
    </row>
    <row r="68803" spans="18:18" x14ac:dyDescent="0.25">
      <c r="R68803" s="15">
        <v>3</v>
      </c>
    </row>
    <row r="68804" spans="18:18" x14ac:dyDescent="0.25">
      <c r="R68804" s="15">
        <v>3</v>
      </c>
    </row>
    <row r="68805" spans="18:18" x14ac:dyDescent="0.25">
      <c r="R68805" s="15">
        <v>3</v>
      </c>
    </row>
    <row r="68806" spans="18:18" x14ac:dyDescent="0.25">
      <c r="R68806" s="15">
        <v>3</v>
      </c>
    </row>
    <row r="68807" spans="18:18" x14ac:dyDescent="0.25">
      <c r="R68807" s="15">
        <v>3</v>
      </c>
    </row>
    <row r="68808" spans="18:18" x14ac:dyDescent="0.25">
      <c r="R68808" s="15">
        <v>3</v>
      </c>
    </row>
    <row r="68809" spans="18:18" x14ac:dyDescent="0.25">
      <c r="R68809" s="15">
        <v>1</v>
      </c>
    </row>
    <row r="68810" spans="18:18" x14ac:dyDescent="0.25">
      <c r="R68810" s="15">
        <v>1</v>
      </c>
    </row>
    <row r="68811" spans="18:18" x14ac:dyDescent="0.25">
      <c r="R68811" s="15">
        <v>1</v>
      </c>
    </row>
    <row r="68812" spans="18:18" x14ac:dyDescent="0.25">
      <c r="R68812" s="15">
        <v>1</v>
      </c>
    </row>
    <row r="68813" spans="18:18" x14ac:dyDescent="0.25">
      <c r="R68813" s="15">
        <v>1</v>
      </c>
    </row>
    <row r="68814" spans="18:18" x14ac:dyDescent="0.25">
      <c r="R68814" s="15">
        <v>1</v>
      </c>
    </row>
    <row r="68815" spans="18:18" x14ac:dyDescent="0.25">
      <c r="R68815" s="15">
        <v>1</v>
      </c>
    </row>
    <row r="68816" spans="18:18" x14ac:dyDescent="0.25">
      <c r="R68816" s="15">
        <v>1</v>
      </c>
    </row>
    <row r="68817" spans="18:18" x14ac:dyDescent="0.25">
      <c r="R68817" s="15">
        <v>1</v>
      </c>
    </row>
    <row r="68818" spans="18:18" x14ac:dyDescent="0.25">
      <c r="R68818" s="15">
        <v>1</v>
      </c>
    </row>
    <row r="68819" spans="18:18" x14ac:dyDescent="0.25">
      <c r="R68819" s="15">
        <v>1</v>
      </c>
    </row>
    <row r="68820" spans="18:18" x14ac:dyDescent="0.25">
      <c r="R68820" s="15">
        <v>1</v>
      </c>
    </row>
    <row r="68821" spans="18:18" x14ac:dyDescent="0.25">
      <c r="R68821" s="15">
        <v>1</v>
      </c>
    </row>
    <row r="68822" spans="18:18" x14ac:dyDescent="0.25">
      <c r="R68822" s="15">
        <v>1</v>
      </c>
    </row>
    <row r="68823" spans="18:18" x14ac:dyDescent="0.25">
      <c r="R68823" s="15">
        <v>1</v>
      </c>
    </row>
    <row r="68824" spans="18:18" x14ac:dyDescent="0.25">
      <c r="R68824" s="15">
        <v>1</v>
      </c>
    </row>
    <row r="68825" spans="18:18" x14ac:dyDescent="0.25">
      <c r="R68825" s="15">
        <v>1</v>
      </c>
    </row>
    <row r="68826" spans="18:18" x14ac:dyDescent="0.25">
      <c r="R68826" s="15">
        <v>1</v>
      </c>
    </row>
    <row r="68827" spans="18:18" x14ac:dyDescent="0.25">
      <c r="R68827" s="15">
        <v>1</v>
      </c>
    </row>
    <row r="68828" spans="18:18" x14ac:dyDescent="0.25">
      <c r="R68828" s="15">
        <v>1</v>
      </c>
    </row>
    <row r="68829" spans="18:18" x14ac:dyDescent="0.25">
      <c r="R68829" s="15">
        <v>1</v>
      </c>
    </row>
    <row r="68830" spans="18:18" x14ac:dyDescent="0.25">
      <c r="R68830" s="15">
        <v>1</v>
      </c>
    </row>
    <row r="68831" spans="18:18" x14ac:dyDescent="0.25">
      <c r="R68831" s="15">
        <v>1</v>
      </c>
    </row>
    <row r="68832" spans="18:18" x14ac:dyDescent="0.25">
      <c r="R68832" s="15">
        <v>1</v>
      </c>
    </row>
    <row r="68833" spans="18:18" x14ac:dyDescent="0.25">
      <c r="R68833" s="15">
        <v>1</v>
      </c>
    </row>
    <row r="68834" spans="18:18" x14ac:dyDescent="0.25">
      <c r="R68834" s="15">
        <v>1</v>
      </c>
    </row>
    <row r="68835" spans="18:18" x14ac:dyDescent="0.25">
      <c r="R68835" s="15">
        <v>1</v>
      </c>
    </row>
    <row r="68836" spans="18:18" x14ac:dyDescent="0.25">
      <c r="R68836" s="15">
        <v>1</v>
      </c>
    </row>
    <row r="68837" spans="18:18" x14ac:dyDescent="0.25">
      <c r="R68837" s="15">
        <v>1</v>
      </c>
    </row>
    <row r="68838" spans="18:18" x14ac:dyDescent="0.25">
      <c r="R68838" s="15">
        <v>1</v>
      </c>
    </row>
    <row r="68839" spans="18:18" x14ac:dyDescent="0.25">
      <c r="R68839" s="15">
        <v>1</v>
      </c>
    </row>
    <row r="68840" spans="18:18" x14ac:dyDescent="0.25">
      <c r="R68840" s="15">
        <v>1</v>
      </c>
    </row>
    <row r="68841" spans="18:18" x14ac:dyDescent="0.25">
      <c r="R68841" s="15">
        <v>1</v>
      </c>
    </row>
    <row r="68842" spans="18:18" x14ac:dyDescent="0.25">
      <c r="R68842" s="15">
        <v>1</v>
      </c>
    </row>
    <row r="68843" spans="18:18" x14ac:dyDescent="0.25">
      <c r="R68843" s="15">
        <v>1</v>
      </c>
    </row>
    <row r="68844" spans="18:18" x14ac:dyDescent="0.25">
      <c r="R68844" s="15">
        <v>1</v>
      </c>
    </row>
    <row r="68845" spans="18:18" x14ac:dyDescent="0.25">
      <c r="R68845" s="15">
        <v>1</v>
      </c>
    </row>
    <row r="68846" spans="18:18" x14ac:dyDescent="0.25">
      <c r="R68846" s="15">
        <v>1</v>
      </c>
    </row>
    <row r="68847" spans="18:18" x14ac:dyDescent="0.25">
      <c r="R68847" s="15">
        <v>1</v>
      </c>
    </row>
    <row r="68848" spans="18:18" x14ac:dyDescent="0.25">
      <c r="R68848" s="15">
        <v>1</v>
      </c>
    </row>
    <row r="68849" spans="18:18" x14ac:dyDescent="0.25">
      <c r="R68849" s="15">
        <v>1</v>
      </c>
    </row>
    <row r="68850" spans="18:18" x14ac:dyDescent="0.25">
      <c r="R68850" s="15">
        <v>1</v>
      </c>
    </row>
    <row r="68851" spans="18:18" x14ac:dyDescent="0.25">
      <c r="R68851" s="15">
        <v>1</v>
      </c>
    </row>
    <row r="68852" spans="18:18" x14ac:dyDescent="0.25">
      <c r="R68852" s="15">
        <v>1</v>
      </c>
    </row>
    <row r="68853" spans="18:18" x14ac:dyDescent="0.25">
      <c r="R68853" s="15">
        <v>1</v>
      </c>
    </row>
    <row r="68854" spans="18:18" x14ac:dyDescent="0.25">
      <c r="R68854" s="15">
        <v>1</v>
      </c>
    </row>
    <row r="68855" spans="18:18" x14ac:dyDescent="0.25">
      <c r="R68855" s="15">
        <v>1</v>
      </c>
    </row>
    <row r="68856" spans="18:18" x14ac:dyDescent="0.25">
      <c r="R68856" s="15">
        <v>1</v>
      </c>
    </row>
    <row r="68857" spans="18:18" x14ac:dyDescent="0.25">
      <c r="R68857" s="15">
        <v>1</v>
      </c>
    </row>
    <row r="68858" spans="18:18" x14ac:dyDescent="0.25">
      <c r="R68858" s="15">
        <v>1</v>
      </c>
    </row>
    <row r="68859" spans="18:18" x14ac:dyDescent="0.25">
      <c r="R68859" s="15">
        <v>1</v>
      </c>
    </row>
    <row r="68860" spans="18:18" x14ac:dyDescent="0.25">
      <c r="R68860" s="15">
        <v>1</v>
      </c>
    </row>
    <row r="68861" spans="18:18" x14ac:dyDescent="0.25">
      <c r="R68861" s="15">
        <v>1</v>
      </c>
    </row>
    <row r="68862" spans="18:18" x14ac:dyDescent="0.25">
      <c r="R68862" s="15">
        <v>1</v>
      </c>
    </row>
    <row r="68863" spans="18:18" x14ac:dyDescent="0.25">
      <c r="R68863" s="15">
        <v>1</v>
      </c>
    </row>
    <row r="68864" spans="18:18" x14ac:dyDescent="0.25">
      <c r="R68864" s="15">
        <v>1</v>
      </c>
    </row>
    <row r="68865" spans="18:18" x14ac:dyDescent="0.25">
      <c r="R68865" s="15">
        <v>1</v>
      </c>
    </row>
    <row r="68866" spans="18:18" x14ac:dyDescent="0.25">
      <c r="R68866" s="15">
        <v>1</v>
      </c>
    </row>
    <row r="68867" spans="18:18" x14ac:dyDescent="0.25">
      <c r="R68867" s="15">
        <v>1</v>
      </c>
    </row>
    <row r="68868" spans="18:18" x14ac:dyDescent="0.25">
      <c r="R68868" s="15">
        <v>1</v>
      </c>
    </row>
    <row r="68869" spans="18:18" x14ac:dyDescent="0.25">
      <c r="R68869" s="15">
        <v>1</v>
      </c>
    </row>
    <row r="68870" spans="18:18" x14ac:dyDescent="0.25">
      <c r="R68870" s="15">
        <v>1</v>
      </c>
    </row>
    <row r="68871" spans="18:18" x14ac:dyDescent="0.25">
      <c r="R68871" s="15">
        <v>1</v>
      </c>
    </row>
    <row r="68872" spans="18:18" x14ac:dyDescent="0.25">
      <c r="R68872" s="15">
        <v>1</v>
      </c>
    </row>
    <row r="68873" spans="18:18" x14ac:dyDescent="0.25">
      <c r="R68873" s="15">
        <v>1</v>
      </c>
    </row>
    <row r="68874" spans="18:18" x14ac:dyDescent="0.25">
      <c r="R68874" s="15">
        <v>1</v>
      </c>
    </row>
    <row r="68875" spans="18:18" x14ac:dyDescent="0.25">
      <c r="R68875" s="15">
        <v>1</v>
      </c>
    </row>
    <row r="68876" spans="18:18" x14ac:dyDescent="0.25">
      <c r="R68876" s="15">
        <v>1</v>
      </c>
    </row>
    <row r="68877" spans="18:18" x14ac:dyDescent="0.25">
      <c r="R68877" s="15">
        <v>1</v>
      </c>
    </row>
    <row r="68878" spans="18:18" x14ac:dyDescent="0.25">
      <c r="R68878" s="15">
        <v>1</v>
      </c>
    </row>
    <row r="68879" spans="18:18" x14ac:dyDescent="0.25">
      <c r="R68879" s="15">
        <v>1</v>
      </c>
    </row>
    <row r="68880" spans="18:18" x14ac:dyDescent="0.25">
      <c r="R68880" s="15">
        <v>1</v>
      </c>
    </row>
    <row r="68881" spans="18:18" x14ac:dyDescent="0.25">
      <c r="R68881" s="15">
        <v>1</v>
      </c>
    </row>
    <row r="68882" spans="18:18" x14ac:dyDescent="0.25">
      <c r="R68882" s="15">
        <v>1</v>
      </c>
    </row>
    <row r="68883" spans="18:18" x14ac:dyDescent="0.25">
      <c r="R68883" s="15">
        <v>1</v>
      </c>
    </row>
    <row r="68884" spans="18:18" x14ac:dyDescent="0.25">
      <c r="R68884" s="15">
        <v>1</v>
      </c>
    </row>
    <row r="68885" spans="18:18" x14ac:dyDescent="0.25">
      <c r="R68885" s="15">
        <v>1</v>
      </c>
    </row>
    <row r="68886" spans="18:18" x14ac:dyDescent="0.25">
      <c r="R68886" s="15">
        <v>1</v>
      </c>
    </row>
    <row r="68887" spans="18:18" x14ac:dyDescent="0.25">
      <c r="R68887" s="15">
        <v>1</v>
      </c>
    </row>
    <row r="68888" spans="18:18" x14ac:dyDescent="0.25">
      <c r="R68888" s="15">
        <v>1</v>
      </c>
    </row>
    <row r="68889" spans="18:18" x14ac:dyDescent="0.25">
      <c r="R68889" s="15">
        <v>1</v>
      </c>
    </row>
    <row r="68890" spans="18:18" x14ac:dyDescent="0.25">
      <c r="R68890" s="15">
        <v>1</v>
      </c>
    </row>
    <row r="68891" spans="18:18" x14ac:dyDescent="0.25">
      <c r="R68891" s="15">
        <v>1</v>
      </c>
    </row>
    <row r="68892" spans="18:18" x14ac:dyDescent="0.25">
      <c r="R68892" s="15">
        <v>1</v>
      </c>
    </row>
    <row r="68893" spans="18:18" x14ac:dyDescent="0.25">
      <c r="R68893" s="15">
        <v>1</v>
      </c>
    </row>
    <row r="68894" spans="18:18" x14ac:dyDescent="0.25">
      <c r="R68894" s="15">
        <v>1</v>
      </c>
    </row>
    <row r="68895" spans="18:18" x14ac:dyDescent="0.25">
      <c r="R68895" s="15">
        <v>1</v>
      </c>
    </row>
    <row r="68896" spans="18:18" x14ac:dyDescent="0.25">
      <c r="R68896" s="15">
        <v>1</v>
      </c>
    </row>
    <row r="68897" spans="18:18" x14ac:dyDescent="0.25">
      <c r="R68897" s="15">
        <v>1</v>
      </c>
    </row>
    <row r="68898" spans="18:18" x14ac:dyDescent="0.25">
      <c r="R68898" s="15">
        <v>1</v>
      </c>
    </row>
    <row r="68899" spans="18:18" x14ac:dyDescent="0.25">
      <c r="R68899" s="15">
        <v>1</v>
      </c>
    </row>
    <row r="68900" spans="18:18" x14ac:dyDescent="0.25">
      <c r="R68900" s="15">
        <v>1</v>
      </c>
    </row>
    <row r="68901" spans="18:18" x14ac:dyDescent="0.25">
      <c r="R68901" s="15">
        <v>1</v>
      </c>
    </row>
    <row r="68902" spans="18:18" x14ac:dyDescent="0.25">
      <c r="R68902" s="15">
        <v>1</v>
      </c>
    </row>
    <row r="68903" spans="18:18" x14ac:dyDescent="0.25">
      <c r="R68903" s="15">
        <v>1</v>
      </c>
    </row>
    <row r="68904" spans="18:18" x14ac:dyDescent="0.25">
      <c r="R68904" s="15">
        <v>1</v>
      </c>
    </row>
    <row r="68905" spans="18:18" x14ac:dyDescent="0.25">
      <c r="R68905" s="15">
        <v>1</v>
      </c>
    </row>
    <row r="68906" spans="18:18" x14ac:dyDescent="0.25">
      <c r="R68906" s="15">
        <v>1</v>
      </c>
    </row>
    <row r="68907" spans="18:18" x14ac:dyDescent="0.25">
      <c r="R68907" s="15">
        <v>1</v>
      </c>
    </row>
    <row r="68908" spans="18:18" x14ac:dyDescent="0.25">
      <c r="R68908" s="15">
        <v>1</v>
      </c>
    </row>
    <row r="68909" spans="18:18" x14ac:dyDescent="0.25">
      <c r="R68909" s="15">
        <v>1</v>
      </c>
    </row>
    <row r="68910" spans="18:18" x14ac:dyDescent="0.25">
      <c r="R68910" s="15">
        <v>1</v>
      </c>
    </row>
    <row r="68911" spans="18:18" x14ac:dyDescent="0.25">
      <c r="R68911" s="15">
        <v>1</v>
      </c>
    </row>
    <row r="68912" spans="18:18" x14ac:dyDescent="0.25">
      <c r="R68912" s="15">
        <v>1</v>
      </c>
    </row>
    <row r="68913" spans="18:18" x14ac:dyDescent="0.25">
      <c r="R68913" s="15">
        <v>1</v>
      </c>
    </row>
    <row r="68914" spans="18:18" x14ac:dyDescent="0.25">
      <c r="R68914" s="15">
        <v>1</v>
      </c>
    </row>
    <row r="68915" spans="18:18" x14ac:dyDescent="0.25">
      <c r="R68915" s="15">
        <v>1</v>
      </c>
    </row>
    <row r="68916" spans="18:18" x14ac:dyDescent="0.25">
      <c r="R68916" s="15">
        <v>1</v>
      </c>
    </row>
    <row r="68917" spans="18:18" x14ac:dyDescent="0.25">
      <c r="R68917" s="15">
        <v>1</v>
      </c>
    </row>
    <row r="68918" spans="18:18" x14ac:dyDescent="0.25">
      <c r="R68918" s="15">
        <v>1</v>
      </c>
    </row>
    <row r="68919" spans="18:18" x14ac:dyDescent="0.25">
      <c r="R68919" s="15">
        <v>1</v>
      </c>
    </row>
    <row r="68920" spans="18:18" x14ac:dyDescent="0.25">
      <c r="R68920" s="15">
        <v>1</v>
      </c>
    </row>
    <row r="68921" spans="18:18" x14ac:dyDescent="0.25">
      <c r="R68921" s="15">
        <v>1</v>
      </c>
    </row>
    <row r="68922" spans="18:18" x14ac:dyDescent="0.25">
      <c r="R68922" s="15">
        <v>1</v>
      </c>
    </row>
    <row r="68923" spans="18:18" x14ac:dyDescent="0.25">
      <c r="R68923" s="15">
        <v>1</v>
      </c>
    </row>
    <row r="68924" spans="18:18" x14ac:dyDescent="0.25">
      <c r="R68924" s="15">
        <v>1</v>
      </c>
    </row>
    <row r="68925" spans="18:18" x14ac:dyDescent="0.25">
      <c r="R68925" s="15">
        <v>1</v>
      </c>
    </row>
    <row r="68926" spans="18:18" x14ac:dyDescent="0.25">
      <c r="R68926" s="15">
        <v>1</v>
      </c>
    </row>
    <row r="68927" spans="18:18" x14ac:dyDescent="0.25">
      <c r="R68927" s="15">
        <v>1</v>
      </c>
    </row>
    <row r="68928" spans="18:18" x14ac:dyDescent="0.25">
      <c r="R68928" s="15">
        <v>1</v>
      </c>
    </row>
    <row r="68929" spans="18:18" x14ac:dyDescent="0.25">
      <c r="R68929" s="15">
        <v>1</v>
      </c>
    </row>
    <row r="68930" spans="18:18" x14ac:dyDescent="0.25">
      <c r="R68930" s="15">
        <v>1</v>
      </c>
    </row>
    <row r="68931" spans="18:18" x14ac:dyDescent="0.25">
      <c r="R68931" s="15">
        <v>1</v>
      </c>
    </row>
    <row r="68932" spans="18:18" x14ac:dyDescent="0.25">
      <c r="R68932" s="15">
        <v>1</v>
      </c>
    </row>
    <row r="68933" spans="18:18" x14ac:dyDescent="0.25">
      <c r="R68933" s="15">
        <v>1</v>
      </c>
    </row>
    <row r="68934" spans="18:18" x14ac:dyDescent="0.25">
      <c r="R68934" s="15">
        <v>1</v>
      </c>
    </row>
    <row r="68935" spans="18:18" x14ac:dyDescent="0.25">
      <c r="R68935" s="15">
        <v>1</v>
      </c>
    </row>
    <row r="68936" spans="18:18" x14ac:dyDescent="0.25">
      <c r="R68936" s="15">
        <v>1</v>
      </c>
    </row>
    <row r="68937" spans="18:18" x14ac:dyDescent="0.25">
      <c r="R68937" s="15">
        <v>1</v>
      </c>
    </row>
    <row r="68938" spans="18:18" x14ac:dyDescent="0.25">
      <c r="R68938" s="15">
        <v>1</v>
      </c>
    </row>
    <row r="68939" spans="18:18" x14ac:dyDescent="0.25">
      <c r="R68939" s="15">
        <v>1</v>
      </c>
    </row>
    <row r="68940" spans="18:18" x14ac:dyDescent="0.25">
      <c r="R68940" s="15">
        <v>1</v>
      </c>
    </row>
    <row r="68941" spans="18:18" x14ac:dyDescent="0.25">
      <c r="R68941" s="15">
        <v>1</v>
      </c>
    </row>
    <row r="68942" spans="18:18" x14ac:dyDescent="0.25">
      <c r="R68942" s="15">
        <v>1</v>
      </c>
    </row>
    <row r="68943" spans="18:18" x14ac:dyDescent="0.25">
      <c r="R68943" s="15">
        <v>1</v>
      </c>
    </row>
    <row r="68944" spans="18:18" x14ac:dyDescent="0.25">
      <c r="R68944" s="15">
        <v>1</v>
      </c>
    </row>
    <row r="68945" spans="18:18" x14ac:dyDescent="0.25">
      <c r="R68945" s="15">
        <v>1</v>
      </c>
    </row>
    <row r="68946" spans="18:18" x14ac:dyDescent="0.25">
      <c r="R68946" s="15">
        <v>1</v>
      </c>
    </row>
    <row r="68947" spans="18:18" x14ac:dyDescent="0.25">
      <c r="R68947" s="15">
        <v>1</v>
      </c>
    </row>
    <row r="68948" spans="18:18" x14ac:dyDescent="0.25">
      <c r="R68948" s="15">
        <v>1</v>
      </c>
    </row>
    <row r="68949" spans="18:18" x14ac:dyDescent="0.25">
      <c r="R68949" s="15">
        <v>1</v>
      </c>
    </row>
    <row r="68950" spans="18:18" x14ac:dyDescent="0.25">
      <c r="R68950" s="15">
        <v>1</v>
      </c>
    </row>
    <row r="68951" spans="18:18" x14ac:dyDescent="0.25">
      <c r="R68951" s="15">
        <v>1</v>
      </c>
    </row>
    <row r="68952" spans="18:18" x14ac:dyDescent="0.25">
      <c r="R68952" s="15">
        <v>1</v>
      </c>
    </row>
    <row r="68953" spans="18:18" x14ac:dyDescent="0.25">
      <c r="R68953" s="15">
        <v>1</v>
      </c>
    </row>
    <row r="68954" spans="18:18" x14ac:dyDescent="0.25">
      <c r="R68954" s="15">
        <v>1</v>
      </c>
    </row>
    <row r="68955" spans="18:18" x14ac:dyDescent="0.25">
      <c r="R68955" s="15">
        <v>1</v>
      </c>
    </row>
    <row r="68956" spans="18:18" x14ac:dyDescent="0.25">
      <c r="R68956" s="15">
        <v>1</v>
      </c>
    </row>
    <row r="68957" spans="18:18" x14ac:dyDescent="0.25">
      <c r="R68957" s="15">
        <v>1</v>
      </c>
    </row>
    <row r="68958" spans="18:18" x14ac:dyDescent="0.25">
      <c r="R68958" s="15">
        <v>1</v>
      </c>
    </row>
    <row r="68959" spans="18:18" x14ac:dyDescent="0.25">
      <c r="R68959" s="15">
        <v>1</v>
      </c>
    </row>
    <row r="68960" spans="18:18" x14ac:dyDescent="0.25">
      <c r="R68960" s="15">
        <v>1</v>
      </c>
    </row>
    <row r="68961" spans="18:18" x14ac:dyDescent="0.25">
      <c r="R68961" s="15">
        <v>1</v>
      </c>
    </row>
    <row r="68962" spans="18:18" x14ac:dyDescent="0.25">
      <c r="R68962" s="15">
        <v>1</v>
      </c>
    </row>
    <row r="68963" spans="18:18" x14ac:dyDescent="0.25">
      <c r="R68963" s="15">
        <v>1</v>
      </c>
    </row>
    <row r="68964" spans="18:18" x14ac:dyDescent="0.25">
      <c r="R68964" s="15">
        <v>1</v>
      </c>
    </row>
    <row r="68965" spans="18:18" x14ac:dyDescent="0.25">
      <c r="R68965" s="15">
        <v>1</v>
      </c>
    </row>
    <row r="68966" spans="18:18" x14ac:dyDescent="0.25">
      <c r="R68966" s="15">
        <v>1</v>
      </c>
    </row>
    <row r="68967" spans="18:18" x14ac:dyDescent="0.25">
      <c r="R68967" s="15">
        <v>1</v>
      </c>
    </row>
    <row r="68968" spans="18:18" x14ac:dyDescent="0.25">
      <c r="R68968" s="15">
        <v>1</v>
      </c>
    </row>
    <row r="68969" spans="18:18" x14ac:dyDescent="0.25">
      <c r="R68969" s="15">
        <v>1</v>
      </c>
    </row>
    <row r="68970" spans="18:18" x14ac:dyDescent="0.25">
      <c r="R68970" s="15">
        <v>1</v>
      </c>
    </row>
    <row r="68971" spans="18:18" x14ac:dyDescent="0.25">
      <c r="R68971" s="15">
        <v>1</v>
      </c>
    </row>
    <row r="68972" spans="18:18" x14ac:dyDescent="0.25">
      <c r="R68972" s="15">
        <v>1</v>
      </c>
    </row>
    <row r="68973" spans="18:18" x14ac:dyDescent="0.25">
      <c r="R68973" s="15">
        <v>1</v>
      </c>
    </row>
    <row r="68974" spans="18:18" x14ac:dyDescent="0.25">
      <c r="R68974" s="15">
        <v>1</v>
      </c>
    </row>
    <row r="68975" spans="18:18" x14ac:dyDescent="0.25">
      <c r="R68975" s="15">
        <v>1</v>
      </c>
    </row>
    <row r="68976" spans="18:18" x14ac:dyDescent="0.25">
      <c r="R68976" s="15">
        <v>1</v>
      </c>
    </row>
    <row r="68977" spans="18:18" x14ac:dyDescent="0.25">
      <c r="R68977" s="15">
        <v>3</v>
      </c>
    </row>
    <row r="68978" spans="18:18" x14ac:dyDescent="0.25">
      <c r="R68978" s="15">
        <v>3</v>
      </c>
    </row>
    <row r="68979" spans="18:18" x14ac:dyDescent="0.25">
      <c r="R68979" s="15">
        <v>3</v>
      </c>
    </row>
    <row r="68980" spans="18:18" x14ac:dyDescent="0.25">
      <c r="R68980" s="15">
        <v>3</v>
      </c>
    </row>
    <row r="68981" spans="18:18" x14ac:dyDescent="0.25">
      <c r="R68981" s="15">
        <v>3</v>
      </c>
    </row>
    <row r="68982" spans="18:18" x14ac:dyDescent="0.25">
      <c r="R68982" s="15">
        <v>3</v>
      </c>
    </row>
    <row r="68983" spans="18:18" x14ac:dyDescent="0.25">
      <c r="R68983" s="15">
        <v>3</v>
      </c>
    </row>
    <row r="68984" spans="18:18" x14ac:dyDescent="0.25">
      <c r="R68984" s="15">
        <v>3</v>
      </c>
    </row>
    <row r="68985" spans="18:18" x14ac:dyDescent="0.25">
      <c r="R68985" s="15">
        <v>3</v>
      </c>
    </row>
    <row r="68986" spans="18:18" x14ac:dyDescent="0.25">
      <c r="R68986" s="15">
        <v>1</v>
      </c>
    </row>
    <row r="68987" spans="18:18" x14ac:dyDescent="0.25">
      <c r="R68987" s="15">
        <v>1</v>
      </c>
    </row>
    <row r="68988" spans="18:18" x14ac:dyDescent="0.25">
      <c r="R68988" s="15">
        <v>1</v>
      </c>
    </row>
    <row r="68989" spans="18:18" x14ac:dyDescent="0.25">
      <c r="R68989" s="15">
        <v>1</v>
      </c>
    </row>
    <row r="68990" spans="18:18" x14ac:dyDescent="0.25">
      <c r="R68990" s="15">
        <v>1</v>
      </c>
    </row>
    <row r="68991" spans="18:18" x14ac:dyDescent="0.25">
      <c r="R68991" s="15">
        <v>1</v>
      </c>
    </row>
    <row r="68992" spans="18:18" x14ac:dyDescent="0.25">
      <c r="R68992" s="15">
        <v>1</v>
      </c>
    </row>
    <row r="68993" spans="18:18" x14ac:dyDescent="0.25">
      <c r="R68993" s="15">
        <v>1</v>
      </c>
    </row>
    <row r="68994" spans="18:18" x14ac:dyDescent="0.25">
      <c r="R68994" s="15">
        <v>1</v>
      </c>
    </row>
    <row r="68995" spans="18:18" x14ac:dyDescent="0.25">
      <c r="R68995" s="15">
        <v>1</v>
      </c>
    </row>
    <row r="68996" spans="18:18" x14ac:dyDescent="0.25">
      <c r="R68996" s="15">
        <v>1</v>
      </c>
    </row>
    <row r="68997" spans="18:18" x14ac:dyDescent="0.25">
      <c r="R68997" s="15">
        <v>1</v>
      </c>
    </row>
    <row r="68998" spans="18:18" x14ac:dyDescent="0.25">
      <c r="R68998" s="15">
        <v>1</v>
      </c>
    </row>
    <row r="68999" spans="18:18" x14ac:dyDescent="0.25">
      <c r="R68999" s="15">
        <v>1</v>
      </c>
    </row>
    <row r="69000" spans="18:18" x14ac:dyDescent="0.25">
      <c r="R69000" s="15">
        <v>4</v>
      </c>
    </row>
    <row r="69001" spans="18:18" x14ac:dyDescent="0.25">
      <c r="R69001" s="15">
        <v>4</v>
      </c>
    </row>
    <row r="69002" spans="18:18" x14ac:dyDescent="0.25">
      <c r="R69002" s="15">
        <v>4</v>
      </c>
    </row>
    <row r="69003" spans="18:18" x14ac:dyDescent="0.25">
      <c r="R69003" s="15">
        <v>4</v>
      </c>
    </row>
    <row r="69004" spans="18:18" x14ac:dyDescent="0.25">
      <c r="R69004" s="15">
        <v>4</v>
      </c>
    </row>
    <row r="69005" spans="18:18" x14ac:dyDescent="0.25">
      <c r="R69005" s="15">
        <v>4</v>
      </c>
    </row>
    <row r="69006" spans="18:18" x14ac:dyDescent="0.25">
      <c r="R69006" s="15">
        <v>4</v>
      </c>
    </row>
    <row r="69007" spans="18:18" x14ac:dyDescent="0.25">
      <c r="R69007" s="15">
        <v>4</v>
      </c>
    </row>
    <row r="69008" spans="18:18" x14ac:dyDescent="0.25">
      <c r="R69008" s="15">
        <v>4</v>
      </c>
    </row>
    <row r="69009" spans="18:18" x14ac:dyDescent="0.25">
      <c r="R69009" s="15">
        <v>4</v>
      </c>
    </row>
    <row r="69010" spans="18:18" x14ac:dyDescent="0.25">
      <c r="R69010" s="15">
        <v>4</v>
      </c>
    </row>
    <row r="69011" spans="18:18" x14ac:dyDescent="0.25">
      <c r="R69011" s="15">
        <v>4</v>
      </c>
    </row>
    <row r="69012" spans="18:18" x14ac:dyDescent="0.25">
      <c r="R69012" s="15">
        <v>4</v>
      </c>
    </row>
    <row r="69013" spans="18:18" x14ac:dyDescent="0.25">
      <c r="R69013" s="15">
        <v>4</v>
      </c>
    </row>
    <row r="69014" spans="18:18" x14ac:dyDescent="0.25">
      <c r="R69014" s="15">
        <v>4</v>
      </c>
    </row>
    <row r="69015" spans="18:18" x14ac:dyDescent="0.25">
      <c r="R69015" s="15">
        <v>4</v>
      </c>
    </row>
    <row r="69016" spans="18:18" x14ac:dyDescent="0.25">
      <c r="R69016" s="15">
        <v>4</v>
      </c>
    </row>
    <row r="69017" spans="18:18" x14ac:dyDescent="0.25">
      <c r="R69017" s="15">
        <v>4</v>
      </c>
    </row>
    <row r="69018" spans="18:18" x14ac:dyDescent="0.25">
      <c r="R69018" s="15">
        <v>4</v>
      </c>
    </row>
    <row r="69019" spans="18:18" x14ac:dyDescent="0.25">
      <c r="R69019" s="15">
        <v>4</v>
      </c>
    </row>
    <row r="69020" spans="18:18" x14ac:dyDescent="0.25">
      <c r="R69020" s="15">
        <v>4</v>
      </c>
    </row>
    <row r="69021" spans="18:18" x14ac:dyDescent="0.25">
      <c r="R69021" s="15">
        <v>4</v>
      </c>
    </row>
    <row r="69022" spans="18:18" x14ac:dyDescent="0.25">
      <c r="R69022" s="15">
        <v>4</v>
      </c>
    </row>
    <row r="69023" spans="18:18" x14ac:dyDescent="0.25">
      <c r="R69023" s="15">
        <v>4</v>
      </c>
    </row>
    <row r="69024" spans="18:18" x14ac:dyDescent="0.25">
      <c r="R69024" s="15">
        <v>4</v>
      </c>
    </row>
    <row r="69025" spans="18:18" x14ac:dyDescent="0.25">
      <c r="R69025" s="15">
        <v>4</v>
      </c>
    </row>
    <row r="69026" spans="18:18" x14ac:dyDescent="0.25">
      <c r="R69026" s="15">
        <v>4</v>
      </c>
    </row>
    <row r="69027" spans="18:18" x14ac:dyDescent="0.25">
      <c r="R69027" s="15">
        <v>4</v>
      </c>
    </row>
    <row r="69028" spans="18:18" x14ac:dyDescent="0.25">
      <c r="R69028" s="15">
        <v>4</v>
      </c>
    </row>
    <row r="69029" spans="18:18" x14ac:dyDescent="0.25">
      <c r="R69029" s="15">
        <v>4</v>
      </c>
    </row>
    <row r="69030" spans="18:18" x14ac:dyDescent="0.25">
      <c r="R69030" s="15">
        <v>4</v>
      </c>
    </row>
    <row r="69031" spans="18:18" x14ac:dyDescent="0.25">
      <c r="R69031" s="15">
        <v>4</v>
      </c>
    </row>
    <row r="69032" spans="18:18" x14ac:dyDescent="0.25">
      <c r="R69032" s="15">
        <v>4</v>
      </c>
    </row>
    <row r="69033" spans="18:18" x14ac:dyDescent="0.25">
      <c r="R69033" s="15">
        <v>4</v>
      </c>
    </row>
    <row r="69034" spans="18:18" x14ac:dyDescent="0.25">
      <c r="R69034" s="15">
        <v>4</v>
      </c>
    </row>
    <row r="69035" spans="18:18" x14ac:dyDescent="0.25">
      <c r="R69035" s="15">
        <v>4</v>
      </c>
    </row>
    <row r="69036" spans="18:18" x14ac:dyDescent="0.25">
      <c r="R69036" s="15">
        <v>5</v>
      </c>
    </row>
    <row r="69037" spans="18:18" x14ac:dyDescent="0.25">
      <c r="R69037" s="15">
        <v>5</v>
      </c>
    </row>
    <row r="69038" spans="18:18" x14ac:dyDescent="0.25">
      <c r="R69038" s="15">
        <v>5</v>
      </c>
    </row>
    <row r="69039" spans="18:18" x14ac:dyDescent="0.25">
      <c r="R69039" s="15">
        <v>5</v>
      </c>
    </row>
    <row r="69040" spans="18:18" x14ac:dyDescent="0.25">
      <c r="R69040" s="15">
        <v>5</v>
      </c>
    </row>
    <row r="69041" spans="18:18" x14ac:dyDescent="0.25">
      <c r="R69041" s="15">
        <v>5</v>
      </c>
    </row>
    <row r="69042" spans="18:18" x14ac:dyDescent="0.25">
      <c r="R69042" s="15">
        <v>5</v>
      </c>
    </row>
    <row r="69043" spans="18:18" x14ac:dyDescent="0.25">
      <c r="R69043" s="15">
        <v>5</v>
      </c>
    </row>
    <row r="69044" spans="18:18" x14ac:dyDescent="0.25">
      <c r="R69044" s="15">
        <v>5</v>
      </c>
    </row>
    <row r="69045" spans="18:18" x14ac:dyDescent="0.25">
      <c r="R69045" s="15">
        <v>5</v>
      </c>
    </row>
    <row r="69046" spans="18:18" x14ac:dyDescent="0.25">
      <c r="R69046" s="15">
        <v>5</v>
      </c>
    </row>
    <row r="69047" spans="18:18" x14ac:dyDescent="0.25">
      <c r="R69047" s="15">
        <v>5</v>
      </c>
    </row>
    <row r="69048" spans="18:18" x14ac:dyDescent="0.25">
      <c r="R69048" s="15">
        <v>5</v>
      </c>
    </row>
    <row r="69049" spans="18:18" x14ac:dyDescent="0.25">
      <c r="R69049" s="15">
        <v>5</v>
      </c>
    </row>
    <row r="69050" spans="18:18" x14ac:dyDescent="0.25">
      <c r="R69050" s="15">
        <v>5</v>
      </c>
    </row>
    <row r="69051" spans="18:18" x14ac:dyDescent="0.25">
      <c r="R69051" s="15">
        <v>5</v>
      </c>
    </row>
    <row r="69052" spans="18:18" x14ac:dyDescent="0.25">
      <c r="R69052" s="15">
        <v>5</v>
      </c>
    </row>
    <row r="69053" spans="18:18" x14ac:dyDescent="0.25">
      <c r="R69053" s="15">
        <v>5</v>
      </c>
    </row>
    <row r="69054" spans="18:18" x14ac:dyDescent="0.25">
      <c r="R69054" s="15">
        <v>5</v>
      </c>
    </row>
    <row r="69055" spans="18:18" x14ac:dyDescent="0.25">
      <c r="R69055" s="15">
        <v>5</v>
      </c>
    </row>
    <row r="69056" spans="18:18" x14ac:dyDescent="0.25">
      <c r="R69056" s="15">
        <v>5</v>
      </c>
    </row>
    <row r="69057" spans="18:18" x14ac:dyDescent="0.25">
      <c r="R69057" s="15">
        <v>5</v>
      </c>
    </row>
    <row r="69058" spans="18:18" x14ac:dyDescent="0.25">
      <c r="R69058" s="15">
        <v>5</v>
      </c>
    </row>
    <row r="69059" spans="18:18" x14ac:dyDescent="0.25">
      <c r="R69059" s="15">
        <v>5</v>
      </c>
    </row>
    <row r="69060" spans="18:18" x14ac:dyDescent="0.25">
      <c r="R69060" s="15">
        <v>5</v>
      </c>
    </row>
    <row r="69061" spans="18:18" x14ac:dyDescent="0.25">
      <c r="R69061" s="15">
        <v>5</v>
      </c>
    </row>
    <row r="69062" spans="18:18" x14ac:dyDescent="0.25">
      <c r="R69062" s="15">
        <v>4</v>
      </c>
    </row>
    <row r="69063" spans="18:18" x14ac:dyDescent="0.25">
      <c r="R69063" s="15">
        <v>4</v>
      </c>
    </row>
    <row r="69064" spans="18:18" x14ac:dyDescent="0.25">
      <c r="R69064" s="15">
        <v>4</v>
      </c>
    </row>
    <row r="69065" spans="18:18" x14ac:dyDescent="0.25">
      <c r="R69065" s="15">
        <v>4</v>
      </c>
    </row>
    <row r="69066" spans="18:18" x14ac:dyDescent="0.25">
      <c r="R69066" s="15">
        <v>4</v>
      </c>
    </row>
    <row r="69067" spans="18:18" x14ac:dyDescent="0.25">
      <c r="R69067" s="15">
        <v>4</v>
      </c>
    </row>
    <row r="69068" spans="18:18" x14ac:dyDescent="0.25">
      <c r="R69068" s="15">
        <v>4</v>
      </c>
    </row>
    <row r="69069" spans="18:18" x14ac:dyDescent="0.25">
      <c r="R69069" s="15">
        <v>4</v>
      </c>
    </row>
    <row r="69070" spans="18:18" x14ac:dyDescent="0.25">
      <c r="R69070" s="15">
        <v>4</v>
      </c>
    </row>
    <row r="69071" spans="18:18" x14ac:dyDescent="0.25">
      <c r="R69071" s="15">
        <v>4</v>
      </c>
    </row>
    <row r="69072" spans="18:18" x14ac:dyDescent="0.25">
      <c r="R69072" s="15">
        <v>4</v>
      </c>
    </row>
    <row r="69073" spans="18:18" x14ac:dyDescent="0.25">
      <c r="R69073" s="15">
        <v>4</v>
      </c>
    </row>
    <row r="69074" spans="18:18" x14ac:dyDescent="0.25">
      <c r="R69074" s="15">
        <v>4</v>
      </c>
    </row>
    <row r="69075" spans="18:18" x14ac:dyDescent="0.25">
      <c r="R69075" s="15">
        <v>4</v>
      </c>
    </row>
    <row r="69076" spans="18:18" x14ac:dyDescent="0.25">
      <c r="R69076" s="15">
        <v>4</v>
      </c>
    </row>
    <row r="69077" spans="18:18" x14ac:dyDescent="0.25">
      <c r="R69077" s="15">
        <v>4</v>
      </c>
    </row>
    <row r="69078" spans="18:18" x14ac:dyDescent="0.25">
      <c r="R69078" s="15">
        <v>4</v>
      </c>
    </row>
    <row r="69079" spans="18:18" x14ac:dyDescent="0.25">
      <c r="R69079" s="15">
        <v>4</v>
      </c>
    </row>
    <row r="69080" spans="18:18" x14ac:dyDescent="0.25">
      <c r="R69080" s="15">
        <v>4</v>
      </c>
    </row>
    <row r="69081" spans="18:18" x14ac:dyDescent="0.25">
      <c r="R69081" s="15">
        <v>4</v>
      </c>
    </row>
    <row r="69082" spans="18:18" x14ac:dyDescent="0.25">
      <c r="R69082" s="15">
        <v>4</v>
      </c>
    </row>
    <row r="69083" spans="18:18" x14ac:dyDescent="0.25">
      <c r="R69083" s="15">
        <v>4</v>
      </c>
    </row>
    <row r="69084" spans="18:18" x14ac:dyDescent="0.25">
      <c r="R69084" s="15">
        <v>4</v>
      </c>
    </row>
    <row r="69085" spans="18:18" x14ac:dyDescent="0.25">
      <c r="R69085" s="15">
        <v>4</v>
      </c>
    </row>
    <row r="69086" spans="18:18" x14ac:dyDescent="0.25">
      <c r="R69086" s="15">
        <v>4</v>
      </c>
    </row>
    <row r="69087" spans="18:18" x14ac:dyDescent="0.25">
      <c r="R69087" s="15">
        <v>4</v>
      </c>
    </row>
    <row r="69088" spans="18:18" x14ac:dyDescent="0.25">
      <c r="R69088" s="15">
        <v>4</v>
      </c>
    </row>
    <row r="69089" spans="18:18" x14ac:dyDescent="0.25">
      <c r="R69089" s="15">
        <v>4</v>
      </c>
    </row>
    <row r="69090" spans="18:18" x14ac:dyDescent="0.25">
      <c r="R69090" s="15">
        <v>4</v>
      </c>
    </row>
    <row r="69091" spans="18:18" x14ac:dyDescent="0.25">
      <c r="R69091" s="15">
        <v>4</v>
      </c>
    </row>
    <row r="69092" spans="18:18" x14ac:dyDescent="0.25">
      <c r="R69092" s="15">
        <v>4</v>
      </c>
    </row>
    <row r="69093" spans="18:18" x14ac:dyDescent="0.25">
      <c r="R69093" s="15">
        <v>4</v>
      </c>
    </row>
    <row r="69094" spans="18:18" x14ac:dyDescent="0.25">
      <c r="R69094" s="15">
        <v>4</v>
      </c>
    </row>
    <row r="69095" spans="18:18" x14ac:dyDescent="0.25">
      <c r="R69095" s="15">
        <v>4</v>
      </c>
    </row>
    <row r="69096" spans="18:18" x14ac:dyDescent="0.25">
      <c r="R69096" s="15">
        <v>4</v>
      </c>
    </row>
    <row r="69097" spans="18:18" x14ac:dyDescent="0.25">
      <c r="R69097" s="15">
        <v>4</v>
      </c>
    </row>
    <row r="69098" spans="18:18" x14ac:dyDescent="0.25">
      <c r="R69098" s="15">
        <v>4</v>
      </c>
    </row>
    <row r="69099" spans="18:18" x14ac:dyDescent="0.25">
      <c r="R69099" s="15">
        <v>1</v>
      </c>
    </row>
    <row r="69100" spans="18:18" x14ac:dyDescent="0.25">
      <c r="R69100" s="15">
        <v>1</v>
      </c>
    </row>
    <row r="69101" spans="18:18" x14ac:dyDescent="0.25">
      <c r="R69101" s="15">
        <v>1</v>
      </c>
    </row>
    <row r="69102" spans="18:18" x14ac:dyDescent="0.25">
      <c r="R69102" s="15">
        <v>1</v>
      </c>
    </row>
    <row r="69103" spans="18:18" x14ac:dyDescent="0.25">
      <c r="R69103" s="15">
        <v>1</v>
      </c>
    </row>
    <row r="69104" spans="18:18" x14ac:dyDescent="0.25">
      <c r="R69104" s="15">
        <v>1</v>
      </c>
    </row>
    <row r="69105" spans="18:18" x14ac:dyDescent="0.25">
      <c r="R69105" s="15">
        <v>1</v>
      </c>
    </row>
    <row r="69106" spans="18:18" x14ac:dyDescent="0.25">
      <c r="R69106" s="15">
        <v>1</v>
      </c>
    </row>
    <row r="69107" spans="18:18" x14ac:dyDescent="0.25">
      <c r="R69107" s="15">
        <v>1</v>
      </c>
    </row>
    <row r="69108" spans="18:18" x14ac:dyDescent="0.25">
      <c r="R69108" s="15">
        <v>1</v>
      </c>
    </row>
    <row r="69109" spans="18:18" x14ac:dyDescent="0.25">
      <c r="R69109" s="15">
        <v>1</v>
      </c>
    </row>
    <row r="69110" spans="18:18" x14ac:dyDescent="0.25">
      <c r="R69110" s="15">
        <v>1</v>
      </c>
    </row>
    <row r="69111" spans="18:18" x14ac:dyDescent="0.25">
      <c r="R69111" s="15">
        <v>1</v>
      </c>
    </row>
    <row r="69112" spans="18:18" x14ac:dyDescent="0.25">
      <c r="R69112" s="15">
        <v>1</v>
      </c>
    </row>
    <row r="69113" spans="18:18" x14ac:dyDescent="0.25">
      <c r="R69113" s="15">
        <v>1</v>
      </c>
    </row>
    <row r="69114" spans="18:18" x14ac:dyDescent="0.25">
      <c r="R69114" s="15">
        <v>1</v>
      </c>
    </row>
    <row r="69115" spans="18:18" x14ac:dyDescent="0.25">
      <c r="R69115" s="15">
        <v>1</v>
      </c>
    </row>
    <row r="69116" spans="18:18" x14ac:dyDescent="0.25">
      <c r="R69116" s="15">
        <v>1</v>
      </c>
    </row>
    <row r="69117" spans="18:18" x14ac:dyDescent="0.25">
      <c r="R69117" s="15">
        <v>1</v>
      </c>
    </row>
    <row r="69118" spans="18:18" x14ac:dyDescent="0.25">
      <c r="R69118" s="15">
        <v>1</v>
      </c>
    </row>
    <row r="69119" spans="18:18" x14ac:dyDescent="0.25">
      <c r="R69119" s="15">
        <v>3</v>
      </c>
    </row>
    <row r="69120" spans="18:18" x14ac:dyDescent="0.25">
      <c r="R69120" s="15">
        <v>3</v>
      </c>
    </row>
    <row r="69121" spans="18:18" x14ac:dyDescent="0.25">
      <c r="R69121" s="15">
        <v>3</v>
      </c>
    </row>
    <row r="69122" spans="18:18" x14ac:dyDescent="0.25">
      <c r="R69122" s="15">
        <v>3</v>
      </c>
    </row>
    <row r="69123" spans="18:18" x14ac:dyDescent="0.25">
      <c r="R69123" s="15">
        <v>3</v>
      </c>
    </row>
    <row r="69124" spans="18:18" x14ac:dyDescent="0.25">
      <c r="R69124" s="15">
        <v>3</v>
      </c>
    </row>
    <row r="69125" spans="18:18" x14ac:dyDescent="0.25">
      <c r="R69125" s="15">
        <v>3</v>
      </c>
    </row>
    <row r="69126" spans="18:18" x14ac:dyDescent="0.25">
      <c r="R69126" s="15">
        <v>3</v>
      </c>
    </row>
    <row r="69127" spans="18:18" x14ac:dyDescent="0.25">
      <c r="R69127" s="15">
        <v>3</v>
      </c>
    </row>
    <row r="69128" spans="18:18" x14ac:dyDescent="0.25">
      <c r="R69128" s="15">
        <v>3</v>
      </c>
    </row>
    <row r="69129" spans="18:18" x14ac:dyDescent="0.25">
      <c r="R69129" s="15">
        <v>3</v>
      </c>
    </row>
    <row r="69130" spans="18:18" x14ac:dyDescent="0.25">
      <c r="R69130" s="15">
        <v>3</v>
      </c>
    </row>
    <row r="69131" spans="18:18" x14ac:dyDescent="0.25">
      <c r="R69131" s="15">
        <v>3</v>
      </c>
    </row>
    <row r="69132" spans="18:18" x14ac:dyDescent="0.25">
      <c r="R69132" s="15">
        <v>3</v>
      </c>
    </row>
    <row r="69133" spans="18:18" x14ac:dyDescent="0.25">
      <c r="R69133" s="15">
        <v>3</v>
      </c>
    </row>
    <row r="69134" spans="18:18" x14ac:dyDescent="0.25">
      <c r="R69134" s="15">
        <v>3</v>
      </c>
    </row>
    <row r="69135" spans="18:18" x14ac:dyDescent="0.25">
      <c r="R69135" s="15">
        <v>4</v>
      </c>
    </row>
    <row r="69136" spans="18:18" x14ac:dyDescent="0.25">
      <c r="R69136" s="15">
        <v>4</v>
      </c>
    </row>
    <row r="69137" spans="18:18" x14ac:dyDescent="0.25">
      <c r="R69137" s="15">
        <v>4</v>
      </c>
    </row>
    <row r="69138" spans="18:18" x14ac:dyDescent="0.25">
      <c r="R69138" s="15">
        <v>4</v>
      </c>
    </row>
    <row r="69139" spans="18:18" x14ac:dyDescent="0.25">
      <c r="R69139" s="15">
        <v>4</v>
      </c>
    </row>
    <row r="69140" spans="18:18" x14ac:dyDescent="0.25">
      <c r="R69140" s="15">
        <v>4</v>
      </c>
    </row>
    <row r="69141" spans="18:18" x14ac:dyDescent="0.25">
      <c r="R69141" s="15">
        <v>4</v>
      </c>
    </row>
    <row r="69142" spans="18:18" x14ac:dyDescent="0.25">
      <c r="R69142" s="15">
        <v>4</v>
      </c>
    </row>
    <row r="69143" spans="18:18" x14ac:dyDescent="0.25">
      <c r="R69143" s="15">
        <v>4</v>
      </c>
    </row>
    <row r="69144" spans="18:18" x14ac:dyDescent="0.25">
      <c r="R69144" s="15">
        <v>4</v>
      </c>
    </row>
    <row r="69145" spans="18:18" x14ac:dyDescent="0.25">
      <c r="R69145" s="15">
        <v>4</v>
      </c>
    </row>
    <row r="69146" spans="18:18" x14ac:dyDescent="0.25">
      <c r="R69146" s="15">
        <v>4</v>
      </c>
    </row>
    <row r="69147" spans="18:18" x14ac:dyDescent="0.25">
      <c r="R69147" s="15">
        <v>4</v>
      </c>
    </row>
    <row r="69148" spans="18:18" x14ac:dyDescent="0.25">
      <c r="R69148" s="15">
        <v>4</v>
      </c>
    </row>
    <row r="69149" spans="18:18" x14ac:dyDescent="0.25">
      <c r="R69149" s="15">
        <v>4</v>
      </c>
    </row>
    <row r="69150" spans="18:18" x14ac:dyDescent="0.25">
      <c r="R69150" s="15">
        <v>4</v>
      </c>
    </row>
    <row r="69151" spans="18:18" x14ac:dyDescent="0.25">
      <c r="R69151" s="15">
        <v>4</v>
      </c>
    </row>
    <row r="69152" spans="18:18" x14ac:dyDescent="0.25">
      <c r="R69152" s="15">
        <v>4</v>
      </c>
    </row>
    <row r="69153" spans="18:18" x14ac:dyDescent="0.25">
      <c r="R69153" s="15">
        <v>4</v>
      </c>
    </row>
    <row r="69154" spans="18:18" x14ac:dyDescent="0.25">
      <c r="R69154" s="15">
        <v>4</v>
      </c>
    </row>
    <row r="69155" spans="18:18" x14ac:dyDescent="0.25">
      <c r="R69155" s="15">
        <v>4</v>
      </c>
    </row>
    <row r="69156" spans="18:18" x14ac:dyDescent="0.25">
      <c r="R69156" s="15">
        <v>4</v>
      </c>
    </row>
    <row r="69157" spans="18:18" x14ac:dyDescent="0.25">
      <c r="R69157" s="15">
        <v>4</v>
      </c>
    </row>
    <row r="69158" spans="18:18" x14ac:dyDescent="0.25">
      <c r="R69158" s="15">
        <v>1</v>
      </c>
    </row>
    <row r="69159" spans="18:18" x14ac:dyDescent="0.25">
      <c r="R69159" s="15">
        <v>1</v>
      </c>
    </row>
    <row r="69160" spans="18:18" x14ac:dyDescent="0.25">
      <c r="R69160" s="15">
        <v>1</v>
      </c>
    </row>
    <row r="69161" spans="18:18" x14ac:dyDescent="0.25">
      <c r="R69161" s="15">
        <v>1</v>
      </c>
    </row>
    <row r="69162" spans="18:18" x14ac:dyDescent="0.25">
      <c r="R69162" s="15">
        <v>1</v>
      </c>
    </row>
    <row r="69163" spans="18:18" x14ac:dyDescent="0.25">
      <c r="R69163" s="15">
        <v>1</v>
      </c>
    </row>
    <row r="69164" spans="18:18" x14ac:dyDescent="0.25">
      <c r="R69164" s="15">
        <v>1</v>
      </c>
    </row>
    <row r="69165" spans="18:18" x14ac:dyDescent="0.25">
      <c r="R69165" s="15">
        <v>1</v>
      </c>
    </row>
    <row r="69166" spans="18:18" x14ac:dyDescent="0.25">
      <c r="R69166" s="15">
        <v>1</v>
      </c>
    </row>
    <row r="69167" spans="18:18" x14ac:dyDescent="0.25">
      <c r="R69167" s="15">
        <v>1</v>
      </c>
    </row>
    <row r="69168" spans="18:18" x14ac:dyDescent="0.25">
      <c r="R69168" s="15">
        <v>1</v>
      </c>
    </row>
    <row r="69169" spans="18:18" x14ac:dyDescent="0.25">
      <c r="R69169" s="15">
        <v>1</v>
      </c>
    </row>
    <row r="69170" spans="18:18" x14ac:dyDescent="0.25">
      <c r="R69170" s="15">
        <v>2</v>
      </c>
    </row>
    <row r="69171" spans="18:18" x14ac:dyDescent="0.25">
      <c r="R69171" s="15">
        <v>2</v>
      </c>
    </row>
    <row r="69172" spans="18:18" x14ac:dyDescent="0.25">
      <c r="R69172" s="15">
        <v>2</v>
      </c>
    </row>
    <row r="69173" spans="18:18" x14ac:dyDescent="0.25">
      <c r="R69173" s="15">
        <v>2</v>
      </c>
    </row>
    <row r="69174" spans="18:18" x14ac:dyDescent="0.25">
      <c r="R69174" s="15">
        <v>2</v>
      </c>
    </row>
    <row r="69175" spans="18:18" x14ac:dyDescent="0.25">
      <c r="R69175" s="15">
        <v>2</v>
      </c>
    </row>
    <row r="69176" spans="18:18" x14ac:dyDescent="0.25">
      <c r="R69176" s="15">
        <v>1</v>
      </c>
    </row>
    <row r="69177" spans="18:18" x14ac:dyDescent="0.25">
      <c r="R69177" s="15">
        <v>1</v>
      </c>
    </row>
    <row r="69178" spans="18:18" x14ac:dyDescent="0.25">
      <c r="R69178" s="15">
        <v>1</v>
      </c>
    </row>
    <row r="69179" spans="18:18" x14ac:dyDescent="0.25">
      <c r="R69179" s="15">
        <v>1</v>
      </c>
    </row>
    <row r="69180" spans="18:18" x14ac:dyDescent="0.25">
      <c r="R69180" s="15">
        <v>1</v>
      </c>
    </row>
    <row r="69181" spans="18:18" x14ac:dyDescent="0.25">
      <c r="R69181" s="15">
        <v>1</v>
      </c>
    </row>
    <row r="69182" spans="18:18" x14ac:dyDescent="0.25">
      <c r="R69182" s="15">
        <v>1</v>
      </c>
    </row>
    <row r="69183" spans="18:18" x14ac:dyDescent="0.25">
      <c r="R69183" s="15">
        <v>1</v>
      </c>
    </row>
    <row r="69184" spans="18:18" x14ac:dyDescent="0.25">
      <c r="R69184" s="15">
        <v>1</v>
      </c>
    </row>
    <row r="69185" spans="18:18" x14ac:dyDescent="0.25">
      <c r="R69185" s="15">
        <v>1</v>
      </c>
    </row>
    <row r="69186" spans="18:18" x14ac:dyDescent="0.25">
      <c r="R69186" s="15">
        <v>1</v>
      </c>
    </row>
    <row r="69187" spans="18:18" x14ac:dyDescent="0.25">
      <c r="R69187" s="15">
        <v>1</v>
      </c>
    </row>
    <row r="69188" spans="18:18" x14ac:dyDescent="0.25">
      <c r="R69188" s="15">
        <v>1</v>
      </c>
    </row>
    <row r="69189" spans="18:18" x14ac:dyDescent="0.25">
      <c r="R69189" s="15">
        <v>1</v>
      </c>
    </row>
    <row r="69190" spans="18:18" x14ac:dyDescent="0.25">
      <c r="R69190" s="15">
        <v>1</v>
      </c>
    </row>
    <row r="69191" spans="18:18" x14ac:dyDescent="0.25">
      <c r="R69191" s="15">
        <v>1</v>
      </c>
    </row>
    <row r="69192" spans="18:18" x14ac:dyDescent="0.25">
      <c r="R69192" s="15">
        <v>1</v>
      </c>
    </row>
    <row r="69193" spans="18:18" x14ac:dyDescent="0.25">
      <c r="R69193" s="15">
        <v>1</v>
      </c>
    </row>
    <row r="69194" spans="18:18" x14ac:dyDescent="0.25">
      <c r="R69194" s="15">
        <v>1</v>
      </c>
    </row>
    <row r="69195" spans="18:18" x14ac:dyDescent="0.25">
      <c r="R69195" s="15">
        <v>1</v>
      </c>
    </row>
    <row r="69196" spans="18:18" x14ac:dyDescent="0.25">
      <c r="R69196" s="15">
        <v>1</v>
      </c>
    </row>
    <row r="69197" spans="18:18" x14ac:dyDescent="0.25">
      <c r="R69197" s="15">
        <v>1</v>
      </c>
    </row>
    <row r="69198" spans="18:18" x14ac:dyDescent="0.25">
      <c r="R69198" s="15">
        <v>1</v>
      </c>
    </row>
    <row r="69199" spans="18:18" x14ac:dyDescent="0.25">
      <c r="R69199" s="15">
        <v>1</v>
      </c>
    </row>
    <row r="69200" spans="18:18" x14ac:dyDescent="0.25">
      <c r="R69200" s="15">
        <v>1</v>
      </c>
    </row>
    <row r="69201" spans="18:18" x14ac:dyDescent="0.25">
      <c r="R69201" s="15">
        <v>1</v>
      </c>
    </row>
    <row r="69202" spans="18:18" x14ac:dyDescent="0.25">
      <c r="R69202" s="15">
        <v>1</v>
      </c>
    </row>
    <row r="69203" spans="18:18" x14ac:dyDescent="0.25">
      <c r="R69203" s="15">
        <v>1</v>
      </c>
    </row>
    <row r="69204" spans="18:18" x14ac:dyDescent="0.25">
      <c r="R69204" s="15">
        <v>1</v>
      </c>
    </row>
    <row r="69205" spans="18:18" x14ac:dyDescent="0.25">
      <c r="R69205" s="15">
        <v>1</v>
      </c>
    </row>
    <row r="69206" spans="18:18" x14ac:dyDescent="0.25">
      <c r="R69206" s="15">
        <v>1</v>
      </c>
    </row>
    <row r="69207" spans="18:18" x14ac:dyDescent="0.25">
      <c r="R69207" s="15">
        <v>1</v>
      </c>
    </row>
    <row r="69208" spans="18:18" x14ac:dyDescent="0.25">
      <c r="R69208" s="15">
        <v>1</v>
      </c>
    </row>
    <row r="69209" spans="18:18" x14ac:dyDescent="0.25">
      <c r="R69209" s="15">
        <v>1</v>
      </c>
    </row>
    <row r="69210" spans="18:18" x14ac:dyDescent="0.25">
      <c r="R69210" s="15">
        <v>1</v>
      </c>
    </row>
    <row r="69211" spans="18:18" x14ac:dyDescent="0.25">
      <c r="R69211" s="15">
        <v>1</v>
      </c>
    </row>
    <row r="69212" spans="18:18" x14ac:dyDescent="0.25">
      <c r="R69212" s="15">
        <v>1</v>
      </c>
    </row>
    <row r="69213" spans="18:18" x14ac:dyDescent="0.25">
      <c r="R69213" s="15">
        <v>1</v>
      </c>
    </row>
    <row r="69214" spans="18:18" x14ac:dyDescent="0.25">
      <c r="R69214" s="15">
        <v>1</v>
      </c>
    </row>
    <row r="69215" spans="18:18" x14ac:dyDescent="0.25">
      <c r="R69215" s="15">
        <v>1</v>
      </c>
    </row>
    <row r="69216" spans="18:18" x14ac:dyDescent="0.25">
      <c r="R69216" s="15">
        <v>1</v>
      </c>
    </row>
    <row r="69217" spans="18:18" x14ac:dyDescent="0.25">
      <c r="R69217" s="15">
        <v>1</v>
      </c>
    </row>
    <row r="69218" spans="18:18" x14ac:dyDescent="0.25">
      <c r="R69218" s="15">
        <v>1</v>
      </c>
    </row>
    <row r="69219" spans="18:18" x14ac:dyDescent="0.25">
      <c r="R69219" s="15">
        <v>1</v>
      </c>
    </row>
    <row r="69220" spans="18:18" x14ac:dyDescent="0.25">
      <c r="R69220" s="15">
        <v>1</v>
      </c>
    </row>
    <row r="69221" spans="18:18" x14ac:dyDescent="0.25">
      <c r="R69221" s="15">
        <v>1</v>
      </c>
    </row>
    <row r="69222" spans="18:18" x14ac:dyDescent="0.25">
      <c r="R69222" s="15">
        <v>1</v>
      </c>
    </row>
    <row r="69223" spans="18:18" x14ac:dyDescent="0.25">
      <c r="R69223" s="15">
        <v>1</v>
      </c>
    </row>
    <row r="69224" spans="18:18" x14ac:dyDescent="0.25">
      <c r="R69224" s="15">
        <v>1</v>
      </c>
    </row>
    <row r="69225" spans="18:18" x14ac:dyDescent="0.25">
      <c r="R69225" s="15">
        <v>1</v>
      </c>
    </row>
    <row r="69226" spans="18:18" x14ac:dyDescent="0.25">
      <c r="R69226" s="15">
        <v>1</v>
      </c>
    </row>
    <row r="69227" spans="18:18" x14ac:dyDescent="0.25">
      <c r="R69227" s="15">
        <v>1</v>
      </c>
    </row>
    <row r="69228" spans="18:18" x14ac:dyDescent="0.25">
      <c r="R69228" s="15">
        <v>1</v>
      </c>
    </row>
    <row r="69229" spans="18:18" x14ac:dyDescent="0.25">
      <c r="R69229" s="15">
        <v>1</v>
      </c>
    </row>
    <row r="69230" spans="18:18" x14ac:dyDescent="0.25">
      <c r="R69230" s="15">
        <v>1</v>
      </c>
    </row>
    <row r="69231" spans="18:18" x14ac:dyDescent="0.25">
      <c r="R69231" s="15">
        <v>1</v>
      </c>
    </row>
    <row r="69232" spans="18:18" x14ac:dyDescent="0.25">
      <c r="R69232" s="15">
        <v>1</v>
      </c>
    </row>
    <row r="69233" spans="18:18" x14ac:dyDescent="0.25">
      <c r="R69233" s="15">
        <v>3</v>
      </c>
    </row>
    <row r="69234" spans="18:18" x14ac:dyDescent="0.25">
      <c r="R69234" s="15">
        <v>3</v>
      </c>
    </row>
    <row r="69235" spans="18:18" x14ac:dyDescent="0.25">
      <c r="R69235" s="15">
        <v>3</v>
      </c>
    </row>
    <row r="69236" spans="18:18" x14ac:dyDescent="0.25">
      <c r="R69236" s="15">
        <v>3</v>
      </c>
    </row>
    <row r="69237" spans="18:18" x14ac:dyDescent="0.25">
      <c r="R69237" s="15">
        <v>3</v>
      </c>
    </row>
    <row r="69238" spans="18:18" x14ac:dyDescent="0.25">
      <c r="R69238" s="15">
        <v>3</v>
      </c>
    </row>
    <row r="69239" spans="18:18" x14ac:dyDescent="0.25">
      <c r="R69239" s="15">
        <v>3</v>
      </c>
    </row>
    <row r="69240" spans="18:18" x14ac:dyDescent="0.25">
      <c r="R69240" s="15">
        <v>3</v>
      </c>
    </row>
    <row r="69241" spans="18:18" x14ac:dyDescent="0.25">
      <c r="R69241" s="15">
        <v>3</v>
      </c>
    </row>
    <row r="69242" spans="18:18" x14ac:dyDescent="0.25">
      <c r="R69242" s="15">
        <v>3</v>
      </c>
    </row>
    <row r="69243" spans="18:18" x14ac:dyDescent="0.25">
      <c r="R69243" s="15">
        <v>3</v>
      </c>
    </row>
    <row r="69244" spans="18:18" x14ac:dyDescent="0.25">
      <c r="R69244" s="15">
        <v>3</v>
      </c>
    </row>
    <row r="69245" spans="18:18" x14ac:dyDescent="0.25">
      <c r="R69245" s="15">
        <v>3</v>
      </c>
    </row>
    <row r="69246" spans="18:18" x14ac:dyDescent="0.25">
      <c r="R69246" s="15">
        <v>3</v>
      </c>
    </row>
    <row r="69247" spans="18:18" x14ac:dyDescent="0.25">
      <c r="R69247" s="15">
        <v>3</v>
      </c>
    </row>
    <row r="69248" spans="18:18" x14ac:dyDescent="0.25">
      <c r="R69248" s="15">
        <v>3</v>
      </c>
    </row>
    <row r="69249" spans="18:18" x14ac:dyDescent="0.25">
      <c r="R69249" s="15">
        <v>3</v>
      </c>
    </row>
    <row r="69250" spans="18:18" x14ac:dyDescent="0.25">
      <c r="R69250" s="15">
        <v>3</v>
      </c>
    </row>
    <row r="69251" spans="18:18" x14ac:dyDescent="0.25">
      <c r="R69251" s="15">
        <v>1</v>
      </c>
    </row>
    <row r="69252" spans="18:18" x14ac:dyDescent="0.25">
      <c r="R69252" s="15">
        <v>1</v>
      </c>
    </row>
    <row r="69253" spans="18:18" x14ac:dyDescent="0.25">
      <c r="R69253" s="15">
        <v>1</v>
      </c>
    </row>
    <row r="69254" spans="18:18" x14ac:dyDescent="0.25">
      <c r="R69254" s="15">
        <v>1</v>
      </c>
    </row>
    <row r="69255" spans="18:18" x14ac:dyDescent="0.25">
      <c r="R69255" s="15">
        <v>1</v>
      </c>
    </row>
    <row r="69256" spans="18:18" x14ac:dyDescent="0.25">
      <c r="R69256" s="15">
        <v>1</v>
      </c>
    </row>
    <row r="69257" spans="18:18" x14ac:dyDescent="0.25">
      <c r="R69257" s="15">
        <v>1</v>
      </c>
    </row>
    <row r="69258" spans="18:18" x14ac:dyDescent="0.25">
      <c r="R69258" s="15">
        <v>1</v>
      </c>
    </row>
    <row r="69259" spans="18:18" x14ac:dyDescent="0.25">
      <c r="R69259" s="15">
        <v>1</v>
      </c>
    </row>
    <row r="69260" spans="18:18" x14ac:dyDescent="0.25">
      <c r="R69260" s="15">
        <v>1</v>
      </c>
    </row>
    <row r="69261" spans="18:18" x14ac:dyDescent="0.25">
      <c r="R69261" s="15">
        <v>1</v>
      </c>
    </row>
    <row r="69262" spans="18:18" x14ac:dyDescent="0.25">
      <c r="R69262" s="15">
        <v>1</v>
      </c>
    </row>
    <row r="69263" spans="18:18" x14ac:dyDescent="0.25">
      <c r="R69263" s="15">
        <v>1</v>
      </c>
    </row>
    <row r="69264" spans="18:18" x14ac:dyDescent="0.25">
      <c r="R69264" s="15">
        <v>1</v>
      </c>
    </row>
    <row r="69265" spans="18:18" x14ac:dyDescent="0.25">
      <c r="R69265" s="15">
        <v>1</v>
      </c>
    </row>
    <row r="69266" spans="18:18" x14ac:dyDescent="0.25">
      <c r="R69266" s="15">
        <v>1</v>
      </c>
    </row>
    <row r="69267" spans="18:18" x14ac:dyDescent="0.25">
      <c r="R69267" s="15">
        <v>1</v>
      </c>
    </row>
    <row r="69268" spans="18:18" x14ac:dyDescent="0.25">
      <c r="R69268" s="15">
        <v>1</v>
      </c>
    </row>
    <row r="69269" spans="18:18" x14ac:dyDescent="0.25">
      <c r="R69269" s="15">
        <v>1</v>
      </c>
    </row>
    <row r="69270" spans="18:18" x14ac:dyDescent="0.25">
      <c r="R69270" s="15">
        <v>1</v>
      </c>
    </row>
    <row r="69271" spans="18:18" x14ac:dyDescent="0.25">
      <c r="R69271" s="15">
        <v>1</v>
      </c>
    </row>
    <row r="69272" spans="18:18" x14ac:dyDescent="0.25">
      <c r="R69272" s="15">
        <v>1</v>
      </c>
    </row>
    <row r="69273" spans="18:18" x14ac:dyDescent="0.25">
      <c r="R69273" s="15">
        <v>1</v>
      </c>
    </row>
    <row r="69274" spans="18:18" x14ac:dyDescent="0.25">
      <c r="R69274" s="15">
        <v>3</v>
      </c>
    </row>
    <row r="69275" spans="18:18" x14ac:dyDescent="0.25">
      <c r="R69275" s="15">
        <v>3</v>
      </c>
    </row>
    <row r="69276" spans="18:18" x14ac:dyDescent="0.25">
      <c r="R69276" s="15">
        <v>3</v>
      </c>
    </row>
    <row r="69277" spans="18:18" x14ac:dyDescent="0.25">
      <c r="R69277" s="15">
        <v>3</v>
      </c>
    </row>
    <row r="69278" spans="18:18" x14ac:dyDescent="0.25">
      <c r="R69278" s="15">
        <v>3</v>
      </c>
    </row>
    <row r="69279" spans="18:18" x14ac:dyDescent="0.25">
      <c r="R69279" s="15">
        <v>3</v>
      </c>
    </row>
    <row r="69280" spans="18:18" x14ac:dyDescent="0.25">
      <c r="R69280" s="15">
        <v>3</v>
      </c>
    </row>
    <row r="69281" spans="18:18" x14ac:dyDescent="0.25">
      <c r="R69281" s="15">
        <v>4</v>
      </c>
    </row>
    <row r="69282" spans="18:18" x14ac:dyDescent="0.25">
      <c r="R69282" s="15">
        <v>4</v>
      </c>
    </row>
    <row r="69283" spans="18:18" x14ac:dyDescent="0.25">
      <c r="R69283" s="15">
        <v>4</v>
      </c>
    </row>
    <row r="69284" spans="18:18" x14ac:dyDescent="0.25">
      <c r="R69284" s="15">
        <v>4</v>
      </c>
    </row>
    <row r="69285" spans="18:18" x14ac:dyDescent="0.25">
      <c r="R69285" s="15">
        <v>4</v>
      </c>
    </row>
    <row r="69286" spans="18:18" x14ac:dyDescent="0.25">
      <c r="R69286" s="15">
        <v>4</v>
      </c>
    </row>
    <row r="69287" spans="18:18" x14ac:dyDescent="0.25">
      <c r="R69287" s="15">
        <v>4</v>
      </c>
    </row>
    <row r="69288" spans="18:18" x14ac:dyDescent="0.25">
      <c r="R69288" s="15">
        <v>4</v>
      </c>
    </row>
    <row r="69289" spans="18:18" x14ac:dyDescent="0.25">
      <c r="R69289" s="15">
        <v>4</v>
      </c>
    </row>
    <row r="69290" spans="18:18" x14ac:dyDescent="0.25">
      <c r="R69290" s="15">
        <v>4</v>
      </c>
    </row>
    <row r="69291" spans="18:18" x14ac:dyDescent="0.25">
      <c r="R69291" s="15">
        <v>4</v>
      </c>
    </row>
    <row r="69292" spans="18:18" x14ac:dyDescent="0.25">
      <c r="R69292" s="15">
        <v>4</v>
      </c>
    </row>
    <row r="69293" spans="18:18" x14ac:dyDescent="0.25">
      <c r="R69293" s="15">
        <v>4</v>
      </c>
    </row>
    <row r="69294" spans="18:18" x14ac:dyDescent="0.25">
      <c r="R69294" s="15">
        <v>4</v>
      </c>
    </row>
    <row r="69295" spans="18:18" x14ac:dyDescent="0.25">
      <c r="R69295" s="15">
        <v>4</v>
      </c>
    </row>
    <row r="69296" spans="18:18" x14ac:dyDescent="0.25">
      <c r="R69296" s="15">
        <v>5</v>
      </c>
    </row>
    <row r="69297" spans="18:18" x14ac:dyDescent="0.25">
      <c r="R69297" s="15">
        <v>5</v>
      </c>
    </row>
    <row r="69298" spans="18:18" x14ac:dyDescent="0.25">
      <c r="R69298" s="15">
        <v>5</v>
      </c>
    </row>
    <row r="69299" spans="18:18" x14ac:dyDescent="0.25">
      <c r="R69299" s="15">
        <v>5</v>
      </c>
    </row>
    <row r="69300" spans="18:18" x14ac:dyDescent="0.25">
      <c r="R69300" s="15">
        <v>5</v>
      </c>
    </row>
    <row r="69301" spans="18:18" x14ac:dyDescent="0.25">
      <c r="R69301" s="15">
        <v>5</v>
      </c>
    </row>
    <row r="69302" spans="18:18" x14ac:dyDescent="0.25">
      <c r="R69302" s="15">
        <v>5</v>
      </c>
    </row>
    <row r="69303" spans="18:18" x14ac:dyDescent="0.25">
      <c r="R69303" s="15">
        <v>5</v>
      </c>
    </row>
    <row r="69304" spans="18:18" x14ac:dyDescent="0.25">
      <c r="R69304" s="15">
        <v>5</v>
      </c>
    </row>
    <row r="69305" spans="18:18" x14ac:dyDescent="0.25">
      <c r="R69305" s="15">
        <v>5</v>
      </c>
    </row>
    <row r="69306" spans="18:18" x14ac:dyDescent="0.25">
      <c r="R69306" s="15">
        <v>5</v>
      </c>
    </row>
    <row r="69307" spans="18:18" x14ac:dyDescent="0.25">
      <c r="R69307" s="15">
        <v>1</v>
      </c>
    </row>
    <row r="69308" spans="18:18" x14ac:dyDescent="0.25">
      <c r="R69308" s="15">
        <v>1</v>
      </c>
    </row>
    <row r="69309" spans="18:18" x14ac:dyDescent="0.25">
      <c r="R69309" s="15">
        <v>1</v>
      </c>
    </row>
    <row r="69310" spans="18:18" x14ac:dyDescent="0.25">
      <c r="R69310" s="15">
        <v>1</v>
      </c>
    </row>
    <row r="69311" spans="18:18" x14ac:dyDescent="0.25">
      <c r="R69311" s="15">
        <v>1</v>
      </c>
    </row>
    <row r="69312" spans="18:18" x14ac:dyDescent="0.25">
      <c r="R69312" s="15">
        <v>1</v>
      </c>
    </row>
    <row r="69313" spans="18:18" x14ac:dyDescent="0.25">
      <c r="R69313" s="15">
        <v>1</v>
      </c>
    </row>
    <row r="69314" spans="18:18" x14ac:dyDescent="0.25">
      <c r="R69314" s="15">
        <v>1</v>
      </c>
    </row>
    <row r="69315" spans="18:18" x14ac:dyDescent="0.25">
      <c r="R69315" s="15">
        <v>1</v>
      </c>
    </row>
    <row r="69316" spans="18:18" x14ac:dyDescent="0.25">
      <c r="R69316" s="15">
        <v>1</v>
      </c>
    </row>
    <row r="69317" spans="18:18" x14ac:dyDescent="0.25">
      <c r="R69317" s="15">
        <v>1</v>
      </c>
    </row>
    <row r="69318" spans="18:18" x14ac:dyDescent="0.25">
      <c r="R69318" s="15">
        <v>1</v>
      </c>
    </row>
    <row r="69319" spans="18:18" x14ac:dyDescent="0.25">
      <c r="R69319" s="15">
        <v>1</v>
      </c>
    </row>
    <row r="69320" spans="18:18" x14ac:dyDescent="0.25">
      <c r="R69320" s="15">
        <v>1</v>
      </c>
    </row>
    <row r="69321" spans="18:18" x14ac:dyDescent="0.25">
      <c r="R69321" s="15">
        <v>1</v>
      </c>
    </row>
    <row r="69322" spans="18:18" x14ac:dyDescent="0.25">
      <c r="R69322" s="15">
        <v>1</v>
      </c>
    </row>
    <row r="69323" spans="18:18" x14ac:dyDescent="0.25">
      <c r="R69323" s="15">
        <v>1</v>
      </c>
    </row>
    <row r="69324" spans="18:18" x14ac:dyDescent="0.25">
      <c r="R69324" s="15">
        <v>1</v>
      </c>
    </row>
    <row r="69325" spans="18:18" x14ac:dyDescent="0.25">
      <c r="R69325" s="15">
        <v>1</v>
      </c>
    </row>
    <row r="69326" spans="18:18" x14ac:dyDescent="0.25">
      <c r="R69326" s="15">
        <v>4</v>
      </c>
    </row>
    <row r="69327" spans="18:18" x14ac:dyDescent="0.25">
      <c r="R69327" s="15">
        <v>4</v>
      </c>
    </row>
    <row r="69328" spans="18:18" x14ac:dyDescent="0.25">
      <c r="R69328" s="15">
        <v>4</v>
      </c>
    </row>
    <row r="69329" spans="18:18" x14ac:dyDescent="0.25">
      <c r="R69329" s="15">
        <v>4</v>
      </c>
    </row>
    <row r="69330" spans="18:18" x14ac:dyDescent="0.25">
      <c r="R69330" s="15">
        <v>4</v>
      </c>
    </row>
    <row r="69331" spans="18:18" x14ac:dyDescent="0.25">
      <c r="R69331" s="15">
        <v>4</v>
      </c>
    </row>
    <row r="69332" spans="18:18" x14ac:dyDescent="0.25">
      <c r="R69332" s="15">
        <v>4</v>
      </c>
    </row>
    <row r="69333" spans="18:18" x14ac:dyDescent="0.25">
      <c r="R69333" s="15">
        <v>4</v>
      </c>
    </row>
    <row r="69334" spans="18:18" x14ac:dyDescent="0.25">
      <c r="R69334" s="15">
        <v>4</v>
      </c>
    </row>
    <row r="69335" spans="18:18" x14ac:dyDescent="0.25">
      <c r="R69335" s="15">
        <v>4</v>
      </c>
    </row>
    <row r="69336" spans="18:18" x14ac:dyDescent="0.25">
      <c r="R69336" s="15">
        <v>4</v>
      </c>
    </row>
    <row r="69337" spans="18:18" x14ac:dyDescent="0.25">
      <c r="R69337" s="15">
        <v>1</v>
      </c>
    </row>
    <row r="69338" spans="18:18" x14ac:dyDescent="0.25">
      <c r="R69338" s="15">
        <v>1</v>
      </c>
    </row>
    <row r="69339" spans="18:18" x14ac:dyDescent="0.25">
      <c r="R69339" s="15">
        <v>1</v>
      </c>
    </row>
    <row r="69340" spans="18:18" x14ac:dyDescent="0.25">
      <c r="R69340" s="15">
        <v>1</v>
      </c>
    </row>
    <row r="69341" spans="18:18" x14ac:dyDescent="0.25">
      <c r="R69341" s="15">
        <v>1</v>
      </c>
    </row>
    <row r="69342" spans="18:18" x14ac:dyDescent="0.25">
      <c r="R69342" s="15">
        <v>1</v>
      </c>
    </row>
    <row r="69343" spans="18:18" x14ac:dyDescent="0.25">
      <c r="R69343" s="15">
        <v>1</v>
      </c>
    </row>
    <row r="69344" spans="18:18" x14ac:dyDescent="0.25">
      <c r="R69344" s="15">
        <v>1</v>
      </c>
    </row>
    <row r="69345" spans="18:18" x14ac:dyDescent="0.25">
      <c r="R69345" s="15">
        <v>1</v>
      </c>
    </row>
    <row r="69346" spans="18:18" x14ac:dyDescent="0.25">
      <c r="R69346" s="15">
        <v>1</v>
      </c>
    </row>
    <row r="69347" spans="18:18" x14ac:dyDescent="0.25">
      <c r="R69347" s="15">
        <v>1</v>
      </c>
    </row>
    <row r="69348" spans="18:18" x14ac:dyDescent="0.25">
      <c r="R69348" s="15">
        <v>1</v>
      </c>
    </row>
    <row r="69349" spans="18:18" x14ac:dyDescent="0.25">
      <c r="R69349" s="15">
        <v>1</v>
      </c>
    </row>
    <row r="69350" spans="18:18" x14ac:dyDescent="0.25">
      <c r="R69350" s="15">
        <v>1</v>
      </c>
    </row>
    <row r="69351" spans="18:18" x14ac:dyDescent="0.25">
      <c r="R69351" s="15">
        <v>1</v>
      </c>
    </row>
    <row r="69352" spans="18:18" x14ac:dyDescent="0.25">
      <c r="R69352" s="15">
        <v>1</v>
      </c>
    </row>
    <row r="69353" spans="18:18" x14ac:dyDescent="0.25">
      <c r="R69353" s="15">
        <v>1</v>
      </c>
    </row>
    <row r="69354" spans="18:18" x14ac:dyDescent="0.25">
      <c r="R69354" s="15">
        <v>1</v>
      </c>
    </row>
    <row r="69355" spans="18:18" x14ac:dyDescent="0.25">
      <c r="R69355" s="15">
        <v>1</v>
      </c>
    </row>
    <row r="69356" spans="18:18" x14ac:dyDescent="0.25">
      <c r="R69356" s="15">
        <v>1</v>
      </c>
    </row>
    <row r="69357" spans="18:18" x14ac:dyDescent="0.25">
      <c r="R69357" s="15">
        <v>1</v>
      </c>
    </row>
    <row r="69358" spans="18:18" x14ac:dyDescent="0.25">
      <c r="R69358" s="15">
        <v>1</v>
      </c>
    </row>
    <row r="69359" spans="18:18" x14ac:dyDescent="0.25">
      <c r="R69359" s="15">
        <v>1</v>
      </c>
    </row>
    <row r="69360" spans="18:18" x14ac:dyDescent="0.25">
      <c r="R69360" s="15">
        <v>1</v>
      </c>
    </row>
    <row r="69361" spans="18:18" x14ac:dyDescent="0.25">
      <c r="R69361" s="15">
        <v>1</v>
      </c>
    </row>
    <row r="69362" spans="18:18" x14ac:dyDescent="0.25">
      <c r="R69362" s="15">
        <v>1</v>
      </c>
    </row>
    <row r="69363" spans="18:18" x14ac:dyDescent="0.25">
      <c r="R69363" s="15">
        <v>1</v>
      </c>
    </row>
    <row r="69364" spans="18:18" x14ac:dyDescent="0.25">
      <c r="R69364" s="15">
        <v>1</v>
      </c>
    </row>
    <row r="69365" spans="18:18" x14ac:dyDescent="0.25">
      <c r="R69365" s="15">
        <v>1</v>
      </c>
    </row>
    <row r="69366" spans="18:18" x14ac:dyDescent="0.25">
      <c r="R69366" s="15">
        <v>1</v>
      </c>
    </row>
    <row r="69367" spans="18:18" x14ac:dyDescent="0.25">
      <c r="R69367" s="15">
        <v>1</v>
      </c>
    </row>
    <row r="69368" spans="18:18" x14ac:dyDescent="0.25">
      <c r="R69368" s="15">
        <v>1</v>
      </c>
    </row>
    <row r="69369" spans="18:18" x14ac:dyDescent="0.25">
      <c r="R69369" s="15">
        <v>1</v>
      </c>
    </row>
    <row r="69370" spans="18:18" x14ac:dyDescent="0.25">
      <c r="R69370" s="15">
        <v>1</v>
      </c>
    </row>
    <row r="69371" spans="18:18" x14ac:dyDescent="0.25">
      <c r="R69371" s="15">
        <v>1</v>
      </c>
    </row>
    <row r="69372" spans="18:18" x14ac:dyDescent="0.25">
      <c r="R69372" s="15">
        <v>1</v>
      </c>
    </row>
    <row r="69373" spans="18:18" x14ac:dyDescent="0.25">
      <c r="R69373" s="15">
        <v>1</v>
      </c>
    </row>
    <row r="69374" spans="18:18" x14ac:dyDescent="0.25">
      <c r="R69374" s="15">
        <v>1</v>
      </c>
    </row>
    <row r="69375" spans="18:18" x14ac:dyDescent="0.25">
      <c r="R69375" s="15">
        <v>1</v>
      </c>
    </row>
    <row r="69376" spans="18:18" x14ac:dyDescent="0.25">
      <c r="R69376" s="15">
        <v>1</v>
      </c>
    </row>
    <row r="69377" spans="18:18" x14ac:dyDescent="0.25">
      <c r="R69377" s="15">
        <v>1</v>
      </c>
    </row>
    <row r="69378" spans="18:18" x14ac:dyDescent="0.25">
      <c r="R69378" s="15">
        <v>2</v>
      </c>
    </row>
    <row r="69379" spans="18:18" x14ac:dyDescent="0.25">
      <c r="R69379" s="15">
        <v>2</v>
      </c>
    </row>
    <row r="69380" spans="18:18" x14ac:dyDescent="0.25">
      <c r="R69380" s="15">
        <v>2</v>
      </c>
    </row>
    <row r="69381" spans="18:18" x14ac:dyDescent="0.25">
      <c r="R69381" s="15">
        <v>2</v>
      </c>
    </row>
    <row r="69382" spans="18:18" x14ac:dyDescent="0.25">
      <c r="R69382" s="15">
        <v>2</v>
      </c>
    </row>
    <row r="69383" spans="18:18" x14ac:dyDescent="0.25">
      <c r="R69383" s="15">
        <v>2</v>
      </c>
    </row>
    <row r="69384" spans="18:18" x14ac:dyDescent="0.25">
      <c r="R69384" s="15">
        <v>2</v>
      </c>
    </row>
    <row r="69385" spans="18:18" x14ac:dyDescent="0.25">
      <c r="R69385" s="15">
        <v>2</v>
      </c>
    </row>
    <row r="69386" spans="18:18" x14ac:dyDescent="0.25">
      <c r="R69386" s="15">
        <v>2</v>
      </c>
    </row>
    <row r="69387" spans="18:18" x14ac:dyDescent="0.25">
      <c r="R69387" s="15">
        <v>2</v>
      </c>
    </row>
    <row r="69388" spans="18:18" x14ac:dyDescent="0.25">
      <c r="R69388" s="15">
        <v>3</v>
      </c>
    </row>
    <row r="69389" spans="18:18" x14ac:dyDescent="0.25">
      <c r="R69389" s="15">
        <v>3</v>
      </c>
    </row>
    <row r="69390" spans="18:18" x14ac:dyDescent="0.25">
      <c r="R69390" s="15">
        <v>3</v>
      </c>
    </row>
    <row r="69391" spans="18:18" x14ac:dyDescent="0.25">
      <c r="R69391" s="15">
        <v>3</v>
      </c>
    </row>
    <row r="69392" spans="18:18" x14ac:dyDescent="0.25">
      <c r="R69392" s="15">
        <v>3</v>
      </c>
    </row>
    <row r="69393" spans="18:18" x14ac:dyDescent="0.25">
      <c r="R69393" s="15">
        <v>3</v>
      </c>
    </row>
    <row r="69394" spans="18:18" x14ac:dyDescent="0.25">
      <c r="R69394" s="15">
        <v>3</v>
      </c>
    </row>
    <row r="69395" spans="18:18" x14ac:dyDescent="0.25">
      <c r="R69395" s="15">
        <v>3</v>
      </c>
    </row>
    <row r="69396" spans="18:18" x14ac:dyDescent="0.25">
      <c r="R69396" s="15">
        <v>3</v>
      </c>
    </row>
    <row r="69397" spans="18:18" x14ac:dyDescent="0.25">
      <c r="R69397" s="15">
        <v>3</v>
      </c>
    </row>
    <row r="69398" spans="18:18" x14ac:dyDescent="0.25">
      <c r="R69398" s="15">
        <v>3</v>
      </c>
    </row>
    <row r="69399" spans="18:18" x14ac:dyDescent="0.25">
      <c r="R69399" s="15">
        <v>3</v>
      </c>
    </row>
    <row r="69400" spans="18:18" x14ac:dyDescent="0.25">
      <c r="R69400" s="15">
        <v>3</v>
      </c>
    </row>
    <row r="69401" spans="18:18" x14ac:dyDescent="0.25">
      <c r="R69401" s="15">
        <v>3</v>
      </c>
    </row>
    <row r="69402" spans="18:18" x14ac:dyDescent="0.25">
      <c r="R69402" s="15">
        <v>2</v>
      </c>
    </row>
    <row r="69403" spans="18:18" x14ac:dyDescent="0.25">
      <c r="R69403" s="15">
        <v>2</v>
      </c>
    </row>
    <row r="69404" spans="18:18" x14ac:dyDescent="0.25">
      <c r="R69404" s="15">
        <v>2</v>
      </c>
    </row>
    <row r="69405" spans="18:18" x14ac:dyDescent="0.25">
      <c r="R69405" s="15">
        <v>2</v>
      </c>
    </row>
    <row r="69406" spans="18:18" x14ac:dyDescent="0.25">
      <c r="R69406" s="15">
        <v>2</v>
      </c>
    </row>
    <row r="69407" spans="18:18" x14ac:dyDescent="0.25">
      <c r="R69407" s="15">
        <v>2</v>
      </c>
    </row>
    <row r="69408" spans="18:18" x14ac:dyDescent="0.25">
      <c r="R69408" s="15">
        <v>2</v>
      </c>
    </row>
    <row r="69409" spans="18:18" x14ac:dyDescent="0.25">
      <c r="R69409" s="15">
        <v>2</v>
      </c>
    </row>
    <row r="69410" spans="18:18" x14ac:dyDescent="0.25">
      <c r="R69410" s="15">
        <v>2</v>
      </c>
    </row>
    <row r="69411" spans="18:18" x14ac:dyDescent="0.25">
      <c r="R69411" s="15">
        <v>2</v>
      </c>
    </row>
    <row r="69412" spans="18:18" x14ac:dyDescent="0.25">
      <c r="R69412" s="15">
        <v>2</v>
      </c>
    </row>
    <row r="69413" spans="18:18" x14ac:dyDescent="0.25">
      <c r="R69413" s="15">
        <v>2</v>
      </c>
    </row>
    <row r="69414" spans="18:18" x14ac:dyDescent="0.25">
      <c r="R69414" s="15">
        <v>2</v>
      </c>
    </row>
    <row r="69415" spans="18:18" x14ac:dyDescent="0.25">
      <c r="R69415" s="15">
        <v>2</v>
      </c>
    </row>
    <row r="69416" spans="18:18" x14ac:dyDescent="0.25">
      <c r="R69416" s="15">
        <v>2</v>
      </c>
    </row>
    <row r="69417" spans="18:18" x14ac:dyDescent="0.25">
      <c r="R69417" s="15">
        <v>2</v>
      </c>
    </row>
    <row r="69418" spans="18:18" x14ac:dyDescent="0.25">
      <c r="R69418" s="15">
        <v>2</v>
      </c>
    </row>
    <row r="69419" spans="18:18" x14ac:dyDescent="0.25">
      <c r="R69419" s="15">
        <v>2</v>
      </c>
    </row>
    <row r="69420" spans="18:18" x14ac:dyDescent="0.25">
      <c r="R69420" s="15">
        <v>2</v>
      </c>
    </row>
    <row r="69421" spans="18:18" x14ac:dyDescent="0.25">
      <c r="R69421" s="15">
        <v>2</v>
      </c>
    </row>
    <row r="69422" spans="18:18" x14ac:dyDescent="0.25">
      <c r="R69422" s="15">
        <v>2</v>
      </c>
    </row>
    <row r="69423" spans="18:18" x14ac:dyDescent="0.25">
      <c r="R69423" s="15">
        <v>2</v>
      </c>
    </row>
    <row r="69424" spans="18:18" x14ac:dyDescent="0.25">
      <c r="R69424" s="15">
        <v>2</v>
      </c>
    </row>
    <row r="69425" spans="18:18" x14ac:dyDescent="0.25">
      <c r="R69425" s="15">
        <v>2</v>
      </c>
    </row>
    <row r="69426" spans="18:18" x14ac:dyDescent="0.25">
      <c r="R69426" s="15">
        <v>2</v>
      </c>
    </row>
    <row r="69427" spans="18:18" x14ac:dyDescent="0.25">
      <c r="R69427" s="15">
        <v>2</v>
      </c>
    </row>
    <row r="69428" spans="18:18" x14ac:dyDescent="0.25">
      <c r="R69428" s="15">
        <v>2</v>
      </c>
    </row>
    <row r="69429" spans="18:18" x14ac:dyDescent="0.25">
      <c r="R69429" s="15">
        <v>2</v>
      </c>
    </row>
    <row r="69430" spans="18:18" x14ac:dyDescent="0.25">
      <c r="R69430" s="15">
        <v>2</v>
      </c>
    </row>
    <row r="69431" spans="18:18" x14ac:dyDescent="0.25">
      <c r="R69431" s="15">
        <v>2</v>
      </c>
    </row>
    <row r="69432" spans="18:18" x14ac:dyDescent="0.25">
      <c r="R69432" s="15">
        <v>2</v>
      </c>
    </row>
    <row r="69433" spans="18:18" x14ac:dyDescent="0.25">
      <c r="R69433" s="15">
        <v>2</v>
      </c>
    </row>
    <row r="69434" spans="18:18" x14ac:dyDescent="0.25">
      <c r="R69434" s="15">
        <v>1</v>
      </c>
    </row>
    <row r="69435" spans="18:18" x14ac:dyDescent="0.25">
      <c r="R69435" s="15">
        <v>3</v>
      </c>
    </row>
    <row r="69436" spans="18:18" x14ac:dyDescent="0.25">
      <c r="R69436" s="15">
        <v>2</v>
      </c>
    </row>
    <row r="69437" spans="18:18" x14ac:dyDescent="0.25">
      <c r="R69437" s="15">
        <v>2</v>
      </c>
    </row>
    <row r="69438" spans="18:18" x14ac:dyDescent="0.25">
      <c r="R69438" s="15">
        <v>2</v>
      </c>
    </row>
    <row r="69439" spans="18:18" x14ac:dyDescent="0.25">
      <c r="R69439" s="15">
        <v>2</v>
      </c>
    </row>
    <row r="69440" spans="18:18" x14ac:dyDescent="0.25">
      <c r="R69440" s="15">
        <v>2</v>
      </c>
    </row>
    <row r="69441" spans="18:18" x14ac:dyDescent="0.25">
      <c r="R69441" s="15">
        <v>2</v>
      </c>
    </row>
    <row r="69442" spans="18:18" x14ac:dyDescent="0.25">
      <c r="R69442" s="15">
        <v>2</v>
      </c>
    </row>
    <row r="69443" spans="18:18" x14ac:dyDescent="0.25">
      <c r="R69443" s="15">
        <v>2</v>
      </c>
    </row>
    <row r="69444" spans="18:18" x14ac:dyDescent="0.25">
      <c r="R69444" s="15">
        <v>2</v>
      </c>
    </row>
    <row r="69445" spans="18:18" x14ac:dyDescent="0.25">
      <c r="R69445" s="15">
        <v>1</v>
      </c>
    </row>
    <row r="69446" spans="18:18" x14ac:dyDescent="0.25">
      <c r="R69446" s="15">
        <v>1</v>
      </c>
    </row>
    <row r="69447" spans="18:18" x14ac:dyDescent="0.25">
      <c r="R69447" s="15">
        <v>1</v>
      </c>
    </row>
    <row r="69448" spans="18:18" x14ac:dyDescent="0.25">
      <c r="R69448" s="15">
        <v>1</v>
      </c>
    </row>
    <row r="69449" spans="18:18" x14ac:dyDescent="0.25">
      <c r="R69449" s="15">
        <v>1</v>
      </c>
    </row>
    <row r="69450" spans="18:18" x14ac:dyDescent="0.25">
      <c r="R69450" s="15">
        <v>1</v>
      </c>
    </row>
    <row r="69451" spans="18:18" x14ac:dyDescent="0.25">
      <c r="R69451" s="15">
        <v>1</v>
      </c>
    </row>
    <row r="69452" spans="18:18" x14ac:dyDescent="0.25">
      <c r="R69452" s="15">
        <v>1</v>
      </c>
    </row>
    <row r="69453" spans="18:18" x14ac:dyDescent="0.25">
      <c r="R69453" s="15">
        <v>1</v>
      </c>
    </row>
    <row r="69454" spans="18:18" x14ac:dyDescent="0.25">
      <c r="R69454" s="15">
        <v>1</v>
      </c>
    </row>
    <row r="69455" spans="18:18" x14ac:dyDescent="0.25">
      <c r="R69455" s="15">
        <v>1</v>
      </c>
    </row>
    <row r="69456" spans="18:18" x14ac:dyDescent="0.25">
      <c r="R69456" s="15">
        <v>1</v>
      </c>
    </row>
    <row r="69457" spans="18:18" x14ac:dyDescent="0.25">
      <c r="R69457" s="15">
        <v>1</v>
      </c>
    </row>
    <row r="69458" spans="18:18" x14ac:dyDescent="0.25">
      <c r="R69458" s="15">
        <v>1</v>
      </c>
    </row>
    <row r="69459" spans="18:18" x14ac:dyDescent="0.25">
      <c r="R69459" s="15">
        <v>3</v>
      </c>
    </row>
    <row r="69460" spans="18:18" x14ac:dyDescent="0.25">
      <c r="R69460" s="15">
        <v>3</v>
      </c>
    </row>
    <row r="69461" spans="18:18" x14ac:dyDescent="0.25">
      <c r="R69461" s="15">
        <v>4</v>
      </c>
    </row>
    <row r="69462" spans="18:18" x14ac:dyDescent="0.25">
      <c r="R69462" s="15">
        <v>4</v>
      </c>
    </row>
    <row r="69463" spans="18:18" x14ac:dyDescent="0.25">
      <c r="R69463" s="15">
        <v>3</v>
      </c>
    </row>
    <row r="69464" spans="18:18" x14ac:dyDescent="0.25">
      <c r="R69464" s="15">
        <v>3</v>
      </c>
    </row>
    <row r="69465" spans="18:18" x14ac:dyDescent="0.25">
      <c r="R69465" s="15">
        <v>1</v>
      </c>
    </row>
    <row r="69466" spans="18:18" x14ac:dyDescent="0.25">
      <c r="R69466" s="15">
        <v>1</v>
      </c>
    </row>
    <row r="69467" spans="18:18" x14ac:dyDescent="0.25">
      <c r="R69467" s="15">
        <v>1</v>
      </c>
    </row>
    <row r="69468" spans="18:18" x14ac:dyDescent="0.25">
      <c r="R69468" s="15">
        <v>1</v>
      </c>
    </row>
    <row r="69469" spans="18:18" x14ac:dyDescent="0.25">
      <c r="R69469" s="15">
        <v>4</v>
      </c>
    </row>
    <row r="69470" spans="18:18" x14ac:dyDescent="0.25">
      <c r="R69470" s="15">
        <v>1</v>
      </c>
    </row>
    <row r="69471" spans="18:18" x14ac:dyDescent="0.25">
      <c r="R69471" s="15">
        <v>3</v>
      </c>
    </row>
    <row r="69472" spans="18:18" x14ac:dyDescent="0.25">
      <c r="R69472" s="15">
        <v>1</v>
      </c>
    </row>
    <row r="69473" spans="18:18" x14ac:dyDescent="0.25">
      <c r="R69473" s="15">
        <v>3</v>
      </c>
    </row>
    <row r="69474" spans="18:18" x14ac:dyDescent="0.25">
      <c r="R69474" s="15">
        <v>1</v>
      </c>
    </row>
    <row r="69475" spans="18:18" x14ac:dyDescent="0.25">
      <c r="R69475" s="15">
        <v>4</v>
      </c>
    </row>
    <row r="69476" spans="18:18" x14ac:dyDescent="0.25">
      <c r="R69476" s="15">
        <v>1</v>
      </c>
    </row>
    <row r="69477" spans="18:18" x14ac:dyDescent="0.25">
      <c r="R69477" s="15">
        <v>1</v>
      </c>
    </row>
    <row r="69478" spans="18:18" x14ac:dyDescent="0.25">
      <c r="R69478" s="15">
        <v>1</v>
      </c>
    </row>
    <row r="69479" spans="18:18" x14ac:dyDescent="0.25">
      <c r="R69479" s="15">
        <v>1</v>
      </c>
    </row>
    <row r="69480" spans="18:18" x14ac:dyDescent="0.25">
      <c r="R69480" s="15">
        <v>1</v>
      </c>
    </row>
    <row r="69481" spans="18:18" x14ac:dyDescent="0.25">
      <c r="R69481" s="15">
        <v>1</v>
      </c>
    </row>
    <row r="69482" spans="18:18" x14ac:dyDescent="0.25">
      <c r="R69482" s="15">
        <v>1</v>
      </c>
    </row>
    <row r="69483" spans="18:18" x14ac:dyDescent="0.25">
      <c r="R69483" s="15">
        <v>1</v>
      </c>
    </row>
    <row r="69484" spans="18:18" x14ac:dyDescent="0.25">
      <c r="R69484" s="15">
        <v>3</v>
      </c>
    </row>
    <row r="69485" spans="18:18" x14ac:dyDescent="0.25">
      <c r="R69485" s="15">
        <v>2</v>
      </c>
    </row>
    <row r="69486" spans="18:18" x14ac:dyDescent="0.25">
      <c r="R69486" s="15">
        <v>2</v>
      </c>
    </row>
    <row r="69487" spans="18:18" x14ac:dyDescent="0.25">
      <c r="R69487" s="15">
        <v>2</v>
      </c>
    </row>
    <row r="69488" spans="18:18" x14ac:dyDescent="0.25">
      <c r="R69488" s="15">
        <v>2</v>
      </c>
    </row>
    <row r="69489" spans="18:18" x14ac:dyDescent="0.25">
      <c r="R69489" s="15">
        <v>2</v>
      </c>
    </row>
    <row r="69490" spans="18:18" x14ac:dyDescent="0.25">
      <c r="R69490" s="15">
        <v>2</v>
      </c>
    </row>
    <row r="69491" spans="18:18" x14ac:dyDescent="0.25">
      <c r="R69491" s="15">
        <v>2</v>
      </c>
    </row>
    <row r="69492" spans="18:18" x14ac:dyDescent="0.25">
      <c r="R69492" s="15">
        <v>3</v>
      </c>
    </row>
    <row r="69493" spans="18:18" x14ac:dyDescent="0.25">
      <c r="R69493" s="15">
        <v>3</v>
      </c>
    </row>
    <row r="69494" spans="18:18" x14ac:dyDescent="0.25">
      <c r="R69494" s="15">
        <v>3</v>
      </c>
    </row>
    <row r="69495" spans="18:18" x14ac:dyDescent="0.25">
      <c r="R69495" s="15">
        <v>3</v>
      </c>
    </row>
    <row r="69496" spans="18:18" x14ac:dyDescent="0.25">
      <c r="R69496" s="15">
        <v>3</v>
      </c>
    </row>
    <row r="69497" spans="18:18" x14ac:dyDescent="0.25">
      <c r="R69497" s="15">
        <v>3</v>
      </c>
    </row>
    <row r="69498" spans="18:18" x14ac:dyDescent="0.25">
      <c r="R69498" s="15">
        <v>3</v>
      </c>
    </row>
    <row r="69499" spans="18:18" x14ac:dyDescent="0.25">
      <c r="R69499" s="15">
        <v>2</v>
      </c>
    </row>
    <row r="69500" spans="18:18" x14ac:dyDescent="0.25">
      <c r="R69500" s="15">
        <v>2</v>
      </c>
    </row>
    <row r="69501" spans="18:18" x14ac:dyDescent="0.25">
      <c r="R69501" s="15">
        <v>2</v>
      </c>
    </row>
    <row r="69502" spans="18:18" x14ac:dyDescent="0.25">
      <c r="R69502" s="15">
        <v>2</v>
      </c>
    </row>
    <row r="69503" spans="18:18" x14ac:dyDescent="0.25">
      <c r="R69503" s="15">
        <v>1</v>
      </c>
    </row>
    <row r="69504" spans="18:18" x14ac:dyDescent="0.25">
      <c r="R69504" s="15">
        <v>1</v>
      </c>
    </row>
    <row r="69505" spans="18:18" x14ac:dyDescent="0.25">
      <c r="R69505" s="15">
        <v>1</v>
      </c>
    </row>
    <row r="69506" spans="18:18" x14ac:dyDescent="0.25">
      <c r="R69506" s="15">
        <v>2</v>
      </c>
    </row>
    <row r="69507" spans="18:18" x14ac:dyDescent="0.25">
      <c r="R69507" s="15">
        <v>2</v>
      </c>
    </row>
    <row r="69508" spans="18:18" x14ac:dyDescent="0.25">
      <c r="R69508" s="15">
        <v>1</v>
      </c>
    </row>
    <row r="69509" spans="18:18" x14ac:dyDescent="0.25">
      <c r="R69509" s="15">
        <v>1</v>
      </c>
    </row>
    <row r="69510" spans="18:18" x14ac:dyDescent="0.25">
      <c r="R69510" s="15">
        <v>1</v>
      </c>
    </row>
    <row r="69511" spans="18:18" x14ac:dyDescent="0.25">
      <c r="R69511" s="15">
        <v>1</v>
      </c>
    </row>
    <row r="69512" spans="18:18" x14ac:dyDescent="0.25">
      <c r="R69512" s="15">
        <v>1</v>
      </c>
    </row>
    <row r="69513" spans="18:18" x14ac:dyDescent="0.25">
      <c r="R69513" s="15">
        <v>1</v>
      </c>
    </row>
    <row r="69514" spans="18:18" x14ac:dyDescent="0.25">
      <c r="R69514" s="15">
        <v>1</v>
      </c>
    </row>
    <row r="69515" spans="18:18" x14ac:dyDescent="0.25">
      <c r="R69515" s="15">
        <v>1</v>
      </c>
    </row>
    <row r="69516" spans="18:18" x14ac:dyDescent="0.25">
      <c r="R69516" s="15">
        <v>3</v>
      </c>
    </row>
    <row r="69517" spans="18:18" x14ac:dyDescent="0.25">
      <c r="R69517" s="15">
        <v>3</v>
      </c>
    </row>
    <row r="69518" spans="18:18" x14ac:dyDescent="0.25">
      <c r="R69518" s="15">
        <v>3</v>
      </c>
    </row>
    <row r="69519" spans="18:18" x14ac:dyDescent="0.25">
      <c r="R69519" s="15">
        <v>3</v>
      </c>
    </row>
    <row r="69520" spans="18:18" x14ac:dyDescent="0.25">
      <c r="R69520" s="15">
        <v>3</v>
      </c>
    </row>
    <row r="69521" spans="18:18" x14ac:dyDescent="0.25">
      <c r="R69521" s="15">
        <v>2</v>
      </c>
    </row>
    <row r="69522" spans="18:18" x14ac:dyDescent="0.25">
      <c r="R69522" s="15">
        <v>2</v>
      </c>
    </row>
    <row r="69523" spans="18:18" x14ac:dyDescent="0.25">
      <c r="R69523" s="15">
        <v>2</v>
      </c>
    </row>
    <row r="69524" spans="18:18" x14ac:dyDescent="0.25">
      <c r="R69524" s="15">
        <v>2</v>
      </c>
    </row>
    <row r="69525" spans="18:18" x14ac:dyDescent="0.25">
      <c r="R69525" s="15">
        <v>2</v>
      </c>
    </row>
    <row r="69526" spans="18:18" x14ac:dyDescent="0.25">
      <c r="R69526" s="15">
        <v>1</v>
      </c>
    </row>
    <row r="69527" spans="18:18" x14ac:dyDescent="0.25">
      <c r="R69527" s="15">
        <v>1</v>
      </c>
    </row>
    <row r="69528" spans="18:18" x14ac:dyDescent="0.25">
      <c r="R69528" s="15">
        <v>1</v>
      </c>
    </row>
    <row r="69529" spans="18:18" x14ac:dyDescent="0.25">
      <c r="R69529" s="15">
        <v>1</v>
      </c>
    </row>
    <row r="69530" spans="18:18" x14ac:dyDescent="0.25">
      <c r="R69530" s="15">
        <v>1</v>
      </c>
    </row>
    <row r="69531" spans="18:18" x14ac:dyDescent="0.25">
      <c r="R69531" s="15">
        <v>1</v>
      </c>
    </row>
    <row r="69532" spans="18:18" x14ac:dyDescent="0.25">
      <c r="R69532" s="15">
        <v>1</v>
      </c>
    </row>
    <row r="69533" spans="18:18" x14ac:dyDescent="0.25">
      <c r="R69533" s="15">
        <v>1</v>
      </c>
    </row>
    <row r="69534" spans="18:18" x14ac:dyDescent="0.25">
      <c r="R69534" s="15">
        <v>1</v>
      </c>
    </row>
    <row r="69535" spans="18:18" x14ac:dyDescent="0.25">
      <c r="R69535" s="15">
        <v>1</v>
      </c>
    </row>
    <row r="69536" spans="18:18" x14ac:dyDescent="0.25">
      <c r="R69536" s="15">
        <v>1</v>
      </c>
    </row>
    <row r="69537" spans="18:18" x14ac:dyDescent="0.25">
      <c r="R69537" s="15">
        <v>1</v>
      </c>
    </row>
    <row r="69538" spans="18:18" x14ac:dyDescent="0.25">
      <c r="R69538" s="15">
        <v>1</v>
      </c>
    </row>
    <row r="69539" spans="18:18" x14ac:dyDescent="0.25">
      <c r="R69539" s="15">
        <v>1</v>
      </c>
    </row>
    <row r="69540" spans="18:18" x14ac:dyDescent="0.25">
      <c r="R69540" s="15">
        <v>1</v>
      </c>
    </row>
    <row r="69541" spans="18:18" x14ac:dyDescent="0.25">
      <c r="R69541" s="15">
        <v>1</v>
      </c>
    </row>
    <row r="69542" spans="18:18" x14ac:dyDescent="0.25">
      <c r="R69542" s="15">
        <v>1</v>
      </c>
    </row>
    <row r="69543" spans="18:18" x14ac:dyDescent="0.25">
      <c r="R69543" s="15">
        <v>2</v>
      </c>
    </row>
    <row r="69544" spans="18:18" x14ac:dyDescent="0.25">
      <c r="R69544" s="15">
        <v>2</v>
      </c>
    </row>
    <row r="69545" spans="18:18" x14ac:dyDescent="0.25">
      <c r="R69545" s="15">
        <v>2</v>
      </c>
    </row>
    <row r="69546" spans="18:18" x14ac:dyDescent="0.25">
      <c r="R69546" s="15">
        <v>2</v>
      </c>
    </row>
    <row r="69547" spans="18:18" x14ac:dyDescent="0.25">
      <c r="R69547" s="15">
        <v>2</v>
      </c>
    </row>
    <row r="69548" spans="18:18" x14ac:dyDescent="0.25">
      <c r="R69548" s="15">
        <v>3</v>
      </c>
    </row>
    <row r="69549" spans="18:18" x14ac:dyDescent="0.25">
      <c r="R69549" s="15">
        <v>3</v>
      </c>
    </row>
    <row r="69550" spans="18:18" x14ac:dyDescent="0.25">
      <c r="R69550" s="15">
        <v>3</v>
      </c>
    </row>
    <row r="69551" spans="18:18" x14ac:dyDescent="0.25">
      <c r="R69551" s="15">
        <v>3</v>
      </c>
    </row>
    <row r="69552" spans="18:18" x14ac:dyDescent="0.25">
      <c r="R69552" s="15">
        <v>1</v>
      </c>
    </row>
    <row r="69553" spans="18:18" x14ac:dyDescent="0.25">
      <c r="R69553" s="15">
        <v>1</v>
      </c>
    </row>
    <row r="69554" spans="18:18" x14ac:dyDescent="0.25">
      <c r="R69554" s="15">
        <v>1</v>
      </c>
    </row>
    <row r="69555" spans="18:18" x14ac:dyDescent="0.25">
      <c r="R69555" s="15">
        <v>1</v>
      </c>
    </row>
    <row r="69556" spans="18:18" x14ac:dyDescent="0.25">
      <c r="R69556" s="15">
        <v>1</v>
      </c>
    </row>
    <row r="69557" spans="18:18" x14ac:dyDescent="0.25">
      <c r="R69557" s="15">
        <v>1</v>
      </c>
    </row>
    <row r="69558" spans="18:18" x14ac:dyDescent="0.25">
      <c r="R69558" s="15">
        <v>1</v>
      </c>
    </row>
    <row r="69559" spans="18:18" x14ac:dyDescent="0.25">
      <c r="R69559" s="15">
        <v>1</v>
      </c>
    </row>
    <row r="69560" spans="18:18" x14ac:dyDescent="0.25">
      <c r="R69560" s="15">
        <v>5</v>
      </c>
    </row>
    <row r="69561" spans="18:18" x14ac:dyDescent="0.25">
      <c r="R69561" s="15">
        <v>1</v>
      </c>
    </row>
    <row r="69562" spans="18:18" x14ac:dyDescent="0.25">
      <c r="R69562" s="15">
        <v>1</v>
      </c>
    </row>
    <row r="69563" spans="18:18" x14ac:dyDescent="0.25">
      <c r="R69563" s="15">
        <v>2</v>
      </c>
    </row>
    <row r="69564" spans="18:18" x14ac:dyDescent="0.25">
      <c r="R69564" s="15">
        <v>2</v>
      </c>
    </row>
    <row r="69565" spans="18:18" x14ac:dyDescent="0.25">
      <c r="R69565" s="15">
        <v>3</v>
      </c>
    </row>
    <row r="69566" spans="18:18" x14ac:dyDescent="0.25">
      <c r="R69566" s="15">
        <v>3</v>
      </c>
    </row>
    <row r="69567" spans="18:18" x14ac:dyDescent="0.25">
      <c r="R69567" s="15">
        <v>5</v>
      </c>
    </row>
    <row r="69568" spans="18:18" x14ac:dyDescent="0.25">
      <c r="R69568" s="15">
        <v>3</v>
      </c>
    </row>
    <row r="69569" spans="18:18" x14ac:dyDescent="0.25">
      <c r="R69569" s="15">
        <v>3</v>
      </c>
    </row>
    <row r="69570" spans="18:18" x14ac:dyDescent="0.25">
      <c r="R69570" s="15">
        <v>3</v>
      </c>
    </row>
    <row r="69571" spans="18:18" x14ac:dyDescent="0.25">
      <c r="R69571" s="15">
        <v>4</v>
      </c>
    </row>
    <row r="69572" spans="18:18" x14ac:dyDescent="0.25">
      <c r="R69572" s="15">
        <v>1</v>
      </c>
    </row>
    <row r="69573" spans="18:18" x14ac:dyDescent="0.25">
      <c r="R69573" s="15">
        <v>1</v>
      </c>
    </row>
    <row r="69574" spans="18:18" x14ac:dyDescent="0.25">
      <c r="R69574" s="15">
        <v>1</v>
      </c>
    </row>
    <row r="69575" spans="18:18" x14ac:dyDescent="0.25">
      <c r="R69575" s="15">
        <v>2</v>
      </c>
    </row>
    <row r="69576" spans="18:18" x14ac:dyDescent="0.25">
      <c r="R69576" s="15">
        <v>2</v>
      </c>
    </row>
    <row r="69577" spans="18:18" x14ac:dyDescent="0.25">
      <c r="R69577" s="15">
        <v>2</v>
      </c>
    </row>
    <row r="69578" spans="18:18" x14ac:dyDescent="0.25">
      <c r="R69578" s="15">
        <v>2</v>
      </c>
    </row>
    <row r="69579" spans="18:18" x14ac:dyDescent="0.25">
      <c r="R69579" s="15">
        <v>2</v>
      </c>
    </row>
    <row r="69580" spans="18:18" x14ac:dyDescent="0.25">
      <c r="R69580" s="15">
        <v>4</v>
      </c>
    </row>
    <row r="69581" spans="18:18" x14ac:dyDescent="0.25">
      <c r="R69581" s="15">
        <v>1</v>
      </c>
    </row>
    <row r="69582" spans="18:18" x14ac:dyDescent="0.25">
      <c r="R69582" s="15">
        <v>1</v>
      </c>
    </row>
    <row r="69583" spans="18:18" x14ac:dyDescent="0.25">
      <c r="R69583" s="15">
        <v>1</v>
      </c>
    </row>
    <row r="69584" spans="18:18" x14ac:dyDescent="0.25">
      <c r="R69584" s="15">
        <v>1</v>
      </c>
    </row>
    <row r="69585" spans="18:18" x14ac:dyDescent="0.25">
      <c r="R69585" s="15">
        <v>1</v>
      </c>
    </row>
    <row r="69586" spans="18:18" x14ac:dyDescent="0.25">
      <c r="R69586" s="15">
        <v>1</v>
      </c>
    </row>
    <row r="69587" spans="18:18" x14ac:dyDescent="0.25">
      <c r="R69587" s="15">
        <v>1</v>
      </c>
    </row>
    <row r="69588" spans="18:18" x14ac:dyDescent="0.25">
      <c r="R69588" s="15">
        <v>1</v>
      </c>
    </row>
    <row r="69589" spans="18:18" x14ac:dyDescent="0.25">
      <c r="R69589" s="15">
        <v>1</v>
      </c>
    </row>
    <row r="69590" spans="18:18" x14ac:dyDescent="0.25">
      <c r="R69590" s="15">
        <v>1</v>
      </c>
    </row>
    <row r="69591" spans="18:18" x14ac:dyDescent="0.25">
      <c r="R69591" s="15">
        <v>1</v>
      </c>
    </row>
    <row r="69592" spans="18:18" x14ac:dyDescent="0.25">
      <c r="R69592" s="15">
        <v>1</v>
      </c>
    </row>
    <row r="69593" spans="18:18" x14ac:dyDescent="0.25">
      <c r="R69593" s="15">
        <v>3</v>
      </c>
    </row>
    <row r="69594" spans="18:18" x14ac:dyDescent="0.25">
      <c r="R69594" s="15">
        <v>3</v>
      </c>
    </row>
    <row r="69595" spans="18:18" x14ac:dyDescent="0.25">
      <c r="R69595" s="15">
        <v>3</v>
      </c>
    </row>
    <row r="69596" spans="18:18" x14ac:dyDescent="0.25">
      <c r="R69596" s="15">
        <v>3</v>
      </c>
    </row>
    <row r="69597" spans="18:18" x14ac:dyDescent="0.25">
      <c r="R69597" s="15">
        <v>3</v>
      </c>
    </row>
    <row r="69598" spans="18:18" x14ac:dyDescent="0.25">
      <c r="R69598" s="15">
        <v>3</v>
      </c>
    </row>
    <row r="69599" spans="18:18" x14ac:dyDescent="0.25">
      <c r="R69599" s="15">
        <v>3</v>
      </c>
    </row>
    <row r="69600" spans="18:18" x14ac:dyDescent="0.25">
      <c r="R69600" s="15">
        <v>3</v>
      </c>
    </row>
    <row r="69601" spans="18:18" x14ac:dyDescent="0.25">
      <c r="R69601" s="15">
        <v>3</v>
      </c>
    </row>
    <row r="69602" spans="18:18" x14ac:dyDescent="0.25">
      <c r="R69602" s="15">
        <v>3</v>
      </c>
    </row>
    <row r="69603" spans="18:18" x14ac:dyDescent="0.25">
      <c r="R69603" s="15">
        <v>3</v>
      </c>
    </row>
    <row r="69604" spans="18:18" x14ac:dyDescent="0.25">
      <c r="R69604" s="15">
        <v>3</v>
      </c>
    </row>
    <row r="69605" spans="18:18" x14ac:dyDescent="0.25">
      <c r="R69605" s="15">
        <v>3</v>
      </c>
    </row>
    <row r="69606" spans="18:18" x14ac:dyDescent="0.25">
      <c r="R69606" s="15">
        <v>1</v>
      </c>
    </row>
    <row r="69607" spans="18:18" x14ac:dyDescent="0.25">
      <c r="R69607" s="15">
        <v>1</v>
      </c>
    </row>
    <row r="69608" spans="18:18" x14ac:dyDescent="0.25">
      <c r="R69608" s="15">
        <v>1</v>
      </c>
    </row>
    <row r="69609" spans="18:18" x14ac:dyDescent="0.25">
      <c r="R69609" s="15">
        <v>1</v>
      </c>
    </row>
    <row r="69610" spans="18:18" x14ac:dyDescent="0.25">
      <c r="R69610" s="15">
        <v>1</v>
      </c>
    </row>
    <row r="69611" spans="18:18" x14ac:dyDescent="0.25">
      <c r="R69611" s="15">
        <v>1</v>
      </c>
    </row>
    <row r="69612" spans="18:18" x14ac:dyDescent="0.25">
      <c r="R69612" s="15">
        <v>1</v>
      </c>
    </row>
    <row r="69613" spans="18:18" x14ac:dyDescent="0.25">
      <c r="R69613" s="15">
        <v>2</v>
      </c>
    </row>
    <row r="69614" spans="18:18" x14ac:dyDescent="0.25">
      <c r="R69614" s="15">
        <v>2</v>
      </c>
    </row>
    <row r="69615" spans="18:18" x14ac:dyDescent="0.25">
      <c r="R69615" s="15">
        <v>2</v>
      </c>
    </row>
    <row r="69616" spans="18:18" x14ac:dyDescent="0.25">
      <c r="R69616" s="15">
        <v>2</v>
      </c>
    </row>
    <row r="69617" spans="18:18" x14ac:dyDescent="0.25">
      <c r="R69617" s="15">
        <v>2</v>
      </c>
    </row>
    <row r="69618" spans="18:18" x14ac:dyDescent="0.25">
      <c r="R69618" s="15">
        <v>2</v>
      </c>
    </row>
    <row r="69619" spans="18:18" x14ac:dyDescent="0.25">
      <c r="R69619" s="15">
        <v>5</v>
      </c>
    </row>
    <row r="69620" spans="18:18" x14ac:dyDescent="0.25">
      <c r="R69620" s="15">
        <v>1</v>
      </c>
    </row>
    <row r="69621" spans="18:18" x14ac:dyDescent="0.25">
      <c r="R69621" s="15">
        <v>1</v>
      </c>
    </row>
    <row r="69622" spans="18:18" x14ac:dyDescent="0.25">
      <c r="R69622" s="15">
        <v>1</v>
      </c>
    </row>
    <row r="69623" spans="18:18" x14ac:dyDescent="0.25">
      <c r="R69623" s="15">
        <v>1</v>
      </c>
    </row>
    <row r="69624" spans="18:18" x14ac:dyDescent="0.25">
      <c r="R69624" s="15">
        <v>1</v>
      </c>
    </row>
    <row r="69625" spans="18:18" x14ac:dyDescent="0.25">
      <c r="R69625" s="15">
        <v>1</v>
      </c>
    </row>
    <row r="69626" spans="18:18" x14ac:dyDescent="0.25">
      <c r="R69626" s="15">
        <v>1</v>
      </c>
    </row>
    <row r="69627" spans="18:18" x14ac:dyDescent="0.25">
      <c r="R69627" s="15">
        <v>3</v>
      </c>
    </row>
    <row r="69628" spans="18:18" x14ac:dyDescent="0.25">
      <c r="R69628" s="15">
        <v>3</v>
      </c>
    </row>
    <row r="69629" spans="18:18" x14ac:dyDescent="0.25">
      <c r="R69629" s="15">
        <v>3</v>
      </c>
    </row>
    <row r="69630" spans="18:18" x14ac:dyDescent="0.25">
      <c r="R69630" s="15">
        <v>3</v>
      </c>
    </row>
    <row r="69631" spans="18:18" x14ac:dyDescent="0.25">
      <c r="R69631" s="15">
        <v>3</v>
      </c>
    </row>
    <row r="69632" spans="18:18" x14ac:dyDescent="0.25">
      <c r="R69632" s="15">
        <v>3</v>
      </c>
    </row>
    <row r="69633" spans="18:18" x14ac:dyDescent="0.25">
      <c r="R69633" s="15">
        <v>1</v>
      </c>
    </row>
    <row r="69634" spans="18:18" x14ac:dyDescent="0.25">
      <c r="R69634" s="15">
        <v>1</v>
      </c>
    </row>
    <row r="69635" spans="18:18" x14ac:dyDescent="0.25">
      <c r="R69635" s="15">
        <v>1</v>
      </c>
    </row>
    <row r="69636" spans="18:18" x14ac:dyDescent="0.25">
      <c r="R69636" s="15">
        <v>1</v>
      </c>
    </row>
    <row r="69637" spans="18:18" x14ac:dyDescent="0.25">
      <c r="R69637" s="15">
        <v>4</v>
      </c>
    </row>
    <row r="69638" spans="18:18" x14ac:dyDescent="0.25">
      <c r="R69638" s="15">
        <v>4</v>
      </c>
    </row>
    <row r="69639" spans="18:18" x14ac:dyDescent="0.25">
      <c r="R69639" s="15">
        <v>4</v>
      </c>
    </row>
    <row r="69640" spans="18:18" x14ac:dyDescent="0.25">
      <c r="R69640" s="15">
        <v>4</v>
      </c>
    </row>
    <row r="69641" spans="18:18" x14ac:dyDescent="0.25">
      <c r="R69641" s="15">
        <v>1</v>
      </c>
    </row>
    <row r="69642" spans="18:18" x14ac:dyDescent="0.25">
      <c r="R69642" s="15">
        <v>1</v>
      </c>
    </row>
    <row r="69643" spans="18:18" x14ac:dyDescent="0.25">
      <c r="R69643" s="15">
        <v>1</v>
      </c>
    </row>
    <row r="69644" spans="18:18" x14ac:dyDescent="0.25">
      <c r="R69644" s="15">
        <v>1</v>
      </c>
    </row>
    <row r="69645" spans="18:18" x14ac:dyDescent="0.25">
      <c r="R69645" s="15">
        <v>1</v>
      </c>
    </row>
    <row r="69646" spans="18:18" x14ac:dyDescent="0.25">
      <c r="R69646" s="15">
        <v>4</v>
      </c>
    </row>
    <row r="69647" spans="18:18" x14ac:dyDescent="0.25">
      <c r="R69647" s="15">
        <v>4</v>
      </c>
    </row>
    <row r="69648" spans="18:18" x14ac:dyDescent="0.25">
      <c r="R69648" s="15">
        <v>4</v>
      </c>
    </row>
    <row r="69649" spans="18:18" x14ac:dyDescent="0.25">
      <c r="R69649" s="15">
        <v>4</v>
      </c>
    </row>
    <row r="69650" spans="18:18" x14ac:dyDescent="0.25">
      <c r="R69650" s="15">
        <v>1</v>
      </c>
    </row>
    <row r="69651" spans="18:18" x14ac:dyDescent="0.25">
      <c r="R69651" s="15">
        <v>1</v>
      </c>
    </row>
    <row r="69652" spans="18:18" x14ac:dyDescent="0.25">
      <c r="R69652" s="15">
        <v>1</v>
      </c>
    </row>
    <row r="69653" spans="18:18" x14ac:dyDescent="0.25">
      <c r="R69653" s="15">
        <v>3</v>
      </c>
    </row>
    <row r="69654" spans="18:18" x14ac:dyDescent="0.25">
      <c r="R69654" s="15">
        <v>3</v>
      </c>
    </row>
    <row r="69655" spans="18:18" x14ac:dyDescent="0.25">
      <c r="R69655" s="15">
        <v>3</v>
      </c>
    </row>
    <row r="69656" spans="18:18" x14ac:dyDescent="0.25">
      <c r="R69656" s="15">
        <v>3</v>
      </c>
    </row>
    <row r="69657" spans="18:18" x14ac:dyDescent="0.25">
      <c r="R69657" s="15">
        <v>3</v>
      </c>
    </row>
    <row r="69658" spans="18:18" x14ac:dyDescent="0.25">
      <c r="R69658" s="15">
        <v>3</v>
      </c>
    </row>
    <row r="69659" spans="18:18" x14ac:dyDescent="0.25">
      <c r="R69659" s="15">
        <v>3</v>
      </c>
    </row>
    <row r="69660" spans="18:18" x14ac:dyDescent="0.25">
      <c r="R69660" s="15">
        <v>3</v>
      </c>
    </row>
    <row r="69661" spans="18:18" x14ac:dyDescent="0.25">
      <c r="R69661" s="15">
        <v>3</v>
      </c>
    </row>
    <row r="69662" spans="18:18" x14ac:dyDescent="0.25">
      <c r="R69662" s="15">
        <v>1</v>
      </c>
    </row>
    <row r="69663" spans="18:18" x14ac:dyDescent="0.25">
      <c r="R69663" s="15">
        <v>1</v>
      </c>
    </row>
    <row r="69664" spans="18:18" x14ac:dyDescent="0.25">
      <c r="R69664" s="15">
        <v>1</v>
      </c>
    </row>
    <row r="69665" spans="18:18" x14ac:dyDescent="0.25">
      <c r="R69665" s="15">
        <v>1</v>
      </c>
    </row>
    <row r="69666" spans="18:18" x14ac:dyDescent="0.25">
      <c r="R69666" s="15">
        <v>1</v>
      </c>
    </row>
    <row r="69667" spans="18:18" x14ac:dyDescent="0.25">
      <c r="R69667" s="15">
        <v>1</v>
      </c>
    </row>
    <row r="69668" spans="18:18" x14ac:dyDescent="0.25">
      <c r="R69668" s="15">
        <v>1</v>
      </c>
    </row>
    <row r="69669" spans="18:18" x14ac:dyDescent="0.25">
      <c r="R69669" s="15">
        <v>1</v>
      </c>
    </row>
    <row r="69670" spans="18:18" x14ac:dyDescent="0.25">
      <c r="R69670" s="15">
        <v>1</v>
      </c>
    </row>
    <row r="69671" spans="18:18" x14ac:dyDescent="0.25">
      <c r="R69671" s="15">
        <v>1</v>
      </c>
    </row>
    <row r="69672" spans="18:18" x14ac:dyDescent="0.25">
      <c r="R69672" s="15">
        <v>1</v>
      </c>
    </row>
    <row r="69673" spans="18:18" x14ac:dyDescent="0.25">
      <c r="R69673" s="15">
        <v>3</v>
      </c>
    </row>
    <row r="69674" spans="18:18" x14ac:dyDescent="0.25">
      <c r="R69674" s="15">
        <v>3</v>
      </c>
    </row>
    <row r="69675" spans="18:18" x14ac:dyDescent="0.25">
      <c r="R69675" s="15">
        <v>3</v>
      </c>
    </row>
    <row r="69676" spans="18:18" x14ac:dyDescent="0.25">
      <c r="R69676" s="15">
        <v>3</v>
      </c>
    </row>
    <row r="69677" spans="18:18" x14ac:dyDescent="0.25">
      <c r="R69677" s="15">
        <v>2</v>
      </c>
    </row>
    <row r="69678" spans="18:18" x14ac:dyDescent="0.25">
      <c r="R69678" s="15">
        <v>2</v>
      </c>
    </row>
    <row r="69679" spans="18:18" x14ac:dyDescent="0.25">
      <c r="R69679" s="15">
        <v>2</v>
      </c>
    </row>
    <row r="69680" spans="18:18" x14ac:dyDescent="0.25">
      <c r="R69680" s="15">
        <v>2</v>
      </c>
    </row>
    <row r="69681" spans="18:18" x14ac:dyDescent="0.25">
      <c r="R69681" s="15">
        <v>2</v>
      </c>
    </row>
    <row r="69682" spans="18:18" x14ac:dyDescent="0.25">
      <c r="R69682" s="15">
        <v>2</v>
      </c>
    </row>
    <row r="69683" spans="18:18" x14ac:dyDescent="0.25">
      <c r="R69683" s="15">
        <v>1</v>
      </c>
    </row>
    <row r="69684" spans="18:18" x14ac:dyDescent="0.25">
      <c r="R69684" s="15">
        <v>1</v>
      </c>
    </row>
    <row r="69685" spans="18:18" x14ac:dyDescent="0.25">
      <c r="R69685" s="15">
        <v>3</v>
      </c>
    </row>
    <row r="69686" spans="18:18" x14ac:dyDescent="0.25">
      <c r="R69686" s="15">
        <v>3</v>
      </c>
    </row>
    <row r="69687" spans="18:18" x14ac:dyDescent="0.25">
      <c r="R69687" s="15">
        <v>3</v>
      </c>
    </row>
    <row r="69688" spans="18:18" x14ac:dyDescent="0.25">
      <c r="R69688" s="15">
        <v>3</v>
      </c>
    </row>
    <row r="69689" spans="18:18" x14ac:dyDescent="0.25">
      <c r="R69689" s="15">
        <v>3</v>
      </c>
    </row>
    <row r="69690" spans="18:18" x14ac:dyDescent="0.25">
      <c r="R69690" s="15">
        <v>3</v>
      </c>
    </row>
    <row r="69691" spans="18:18" x14ac:dyDescent="0.25">
      <c r="R69691" s="15">
        <v>1</v>
      </c>
    </row>
    <row r="69692" spans="18:18" x14ac:dyDescent="0.25">
      <c r="R69692" s="15">
        <v>1</v>
      </c>
    </row>
    <row r="69693" spans="18:18" x14ac:dyDescent="0.25">
      <c r="R69693" s="15">
        <v>1</v>
      </c>
    </row>
    <row r="69694" spans="18:18" x14ac:dyDescent="0.25">
      <c r="R69694" s="15">
        <v>1</v>
      </c>
    </row>
    <row r="69695" spans="18:18" x14ac:dyDescent="0.25">
      <c r="R69695" s="15">
        <v>1</v>
      </c>
    </row>
    <row r="69696" spans="18:18" x14ac:dyDescent="0.25">
      <c r="R69696" s="15">
        <v>1</v>
      </c>
    </row>
    <row r="69697" spans="18:18" x14ac:dyDescent="0.25">
      <c r="R69697" s="15">
        <v>1</v>
      </c>
    </row>
    <row r="69698" spans="18:18" x14ac:dyDescent="0.25">
      <c r="R69698" s="15">
        <v>3</v>
      </c>
    </row>
    <row r="69699" spans="18:18" x14ac:dyDescent="0.25">
      <c r="R69699" s="15">
        <v>3</v>
      </c>
    </row>
    <row r="69700" spans="18:18" x14ac:dyDescent="0.25">
      <c r="R69700" s="15">
        <v>3</v>
      </c>
    </row>
    <row r="69701" spans="18:18" x14ac:dyDescent="0.25">
      <c r="R69701" s="15">
        <v>3</v>
      </c>
    </row>
    <row r="69702" spans="18:18" x14ac:dyDescent="0.25">
      <c r="R69702" s="15">
        <v>3</v>
      </c>
    </row>
    <row r="69703" spans="18:18" x14ac:dyDescent="0.25">
      <c r="R69703" s="15">
        <v>3</v>
      </c>
    </row>
    <row r="69704" spans="18:18" x14ac:dyDescent="0.25">
      <c r="R69704" s="15">
        <v>1</v>
      </c>
    </row>
    <row r="69705" spans="18:18" x14ac:dyDescent="0.25">
      <c r="R69705" s="15">
        <v>2</v>
      </c>
    </row>
    <row r="69706" spans="18:18" x14ac:dyDescent="0.25">
      <c r="R69706" s="15">
        <v>2</v>
      </c>
    </row>
    <row r="69707" spans="18:18" x14ac:dyDescent="0.25">
      <c r="R69707" s="15">
        <v>2</v>
      </c>
    </row>
    <row r="69708" spans="18:18" x14ac:dyDescent="0.25">
      <c r="R69708" s="15">
        <v>2</v>
      </c>
    </row>
    <row r="69709" spans="18:18" x14ac:dyDescent="0.25">
      <c r="R69709" s="15">
        <v>1</v>
      </c>
    </row>
    <row r="69710" spans="18:18" x14ac:dyDescent="0.25">
      <c r="R69710" s="15">
        <v>1</v>
      </c>
    </row>
    <row r="69711" spans="18:18" x14ac:dyDescent="0.25">
      <c r="R69711" s="15">
        <v>3</v>
      </c>
    </row>
    <row r="69712" spans="18:18" x14ac:dyDescent="0.25">
      <c r="R69712" s="15">
        <v>3</v>
      </c>
    </row>
    <row r="69713" spans="18:18" x14ac:dyDescent="0.25">
      <c r="R69713" s="15">
        <v>3</v>
      </c>
    </row>
    <row r="69714" spans="18:18" x14ac:dyDescent="0.25">
      <c r="R69714" s="15">
        <v>3</v>
      </c>
    </row>
    <row r="69715" spans="18:18" x14ac:dyDescent="0.25">
      <c r="R69715" s="15">
        <v>2</v>
      </c>
    </row>
    <row r="69716" spans="18:18" x14ac:dyDescent="0.25">
      <c r="R69716" s="15">
        <v>2</v>
      </c>
    </row>
    <row r="69717" spans="18:18" x14ac:dyDescent="0.25">
      <c r="R69717" s="15">
        <v>2</v>
      </c>
    </row>
    <row r="69718" spans="18:18" x14ac:dyDescent="0.25">
      <c r="R69718" s="15">
        <v>2</v>
      </c>
    </row>
    <row r="69719" spans="18:18" x14ac:dyDescent="0.25">
      <c r="R69719" s="15">
        <v>2</v>
      </c>
    </row>
    <row r="69720" spans="18:18" x14ac:dyDescent="0.25">
      <c r="R69720" s="15">
        <v>1</v>
      </c>
    </row>
    <row r="69721" spans="18:18" x14ac:dyDescent="0.25">
      <c r="R69721" s="15">
        <v>1</v>
      </c>
    </row>
    <row r="69722" spans="18:18" x14ac:dyDescent="0.25">
      <c r="R69722" s="15">
        <v>1</v>
      </c>
    </row>
    <row r="69723" spans="18:18" x14ac:dyDescent="0.25">
      <c r="R69723" s="15">
        <v>1</v>
      </c>
    </row>
    <row r="69724" spans="18:18" x14ac:dyDescent="0.25">
      <c r="R69724" s="15">
        <v>1</v>
      </c>
    </row>
    <row r="69725" spans="18:18" x14ac:dyDescent="0.25">
      <c r="R69725" s="15">
        <v>1</v>
      </c>
    </row>
    <row r="69726" spans="18:18" x14ac:dyDescent="0.25">
      <c r="R69726" s="15">
        <v>1</v>
      </c>
    </row>
    <row r="69727" spans="18:18" x14ac:dyDescent="0.25">
      <c r="R69727" s="15">
        <v>1</v>
      </c>
    </row>
    <row r="69728" spans="18:18" x14ac:dyDescent="0.25">
      <c r="R69728" s="15">
        <v>1</v>
      </c>
    </row>
    <row r="69729" spans="18:18" x14ac:dyDescent="0.25">
      <c r="R69729" s="15">
        <v>1</v>
      </c>
    </row>
    <row r="69730" spans="18:18" x14ac:dyDescent="0.25">
      <c r="R69730" s="15">
        <v>1</v>
      </c>
    </row>
    <row r="69731" spans="18:18" x14ac:dyDescent="0.25">
      <c r="R69731" s="15">
        <v>1</v>
      </c>
    </row>
    <row r="69732" spans="18:18" x14ac:dyDescent="0.25">
      <c r="R69732" s="15">
        <v>1</v>
      </c>
    </row>
    <row r="69733" spans="18:18" x14ac:dyDescent="0.25">
      <c r="R69733" s="15">
        <v>1</v>
      </c>
    </row>
    <row r="69734" spans="18:18" x14ac:dyDescent="0.25">
      <c r="R69734" s="15">
        <v>2</v>
      </c>
    </row>
    <row r="69735" spans="18:18" x14ac:dyDescent="0.25">
      <c r="R69735" s="15">
        <v>2</v>
      </c>
    </row>
    <row r="69736" spans="18:18" x14ac:dyDescent="0.25">
      <c r="R69736" s="15">
        <v>1</v>
      </c>
    </row>
    <row r="69737" spans="18:18" x14ac:dyDescent="0.25">
      <c r="R69737" s="15">
        <v>1</v>
      </c>
    </row>
    <row r="69738" spans="18:18" x14ac:dyDescent="0.25">
      <c r="R69738" s="15">
        <v>1</v>
      </c>
    </row>
    <row r="69739" spans="18:18" x14ac:dyDescent="0.25">
      <c r="R69739" s="15">
        <v>1</v>
      </c>
    </row>
    <row r="69740" spans="18:18" x14ac:dyDescent="0.25">
      <c r="R69740" s="15">
        <v>1</v>
      </c>
    </row>
    <row r="69741" spans="18:18" x14ac:dyDescent="0.25">
      <c r="R69741" s="15">
        <v>1</v>
      </c>
    </row>
    <row r="69742" spans="18:18" x14ac:dyDescent="0.25">
      <c r="R69742" s="15">
        <v>1</v>
      </c>
    </row>
    <row r="69743" spans="18:18" x14ac:dyDescent="0.25">
      <c r="R69743" s="15">
        <v>1</v>
      </c>
    </row>
    <row r="69744" spans="18:18" x14ac:dyDescent="0.25">
      <c r="R69744" s="15">
        <v>1</v>
      </c>
    </row>
    <row r="69745" spans="18:18" x14ac:dyDescent="0.25">
      <c r="R69745" s="15">
        <v>1</v>
      </c>
    </row>
    <row r="69746" spans="18:18" x14ac:dyDescent="0.25">
      <c r="R69746" s="15">
        <v>1</v>
      </c>
    </row>
    <row r="69747" spans="18:18" x14ac:dyDescent="0.25">
      <c r="R69747" s="15">
        <v>1</v>
      </c>
    </row>
    <row r="69748" spans="18:18" x14ac:dyDescent="0.25">
      <c r="R69748" s="15">
        <v>1</v>
      </c>
    </row>
    <row r="69749" spans="18:18" x14ac:dyDescent="0.25">
      <c r="R69749" s="15">
        <v>1</v>
      </c>
    </row>
    <row r="69750" spans="18:18" x14ac:dyDescent="0.25">
      <c r="R69750" s="15">
        <v>1</v>
      </c>
    </row>
    <row r="69751" spans="18:18" x14ac:dyDescent="0.25">
      <c r="R69751" s="15">
        <v>1</v>
      </c>
    </row>
    <row r="69752" spans="18:18" x14ac:dyDescent="0.25">
      <c r="R69752" s="15">
        <v>1</v>
      </c>
    </row>
    <row r="69753" spans="18:18" x14ac:dyDescent="0.25">
      <c r="R69753" s="15">
        <v>1</v>
      </c>
    </row>
    <row r="69754" spans="18:18" x14ac:dyDescent="0.25">
      <c r="R69754" s="15">
        <v>1</v>
      </c>
    </row>
    <row r="69755" spans="18:18" x14ac:dyDescent="0.25">
      <c r="R69755" s="15">
        <v>1</v>
      </c>
    </row>
    <row r="69756" spans="18:18" x14ac:dyDescent="0.25">
      <c r="R69756" s="15">
        <v>1</v>
      </c>
    </row>
    <row r="69757" spans="18:18" x14ac:dyDescent="0.25">
      <c r="R69757" s="15">
        <v>1</v>
      </c>
    </row>
    <row r="69758" spans="18:18" x14ac:dyDescent="0.25">
      <c r="R69758" s="15">
        <v>1</v>
      </c>
    </row>
    <row r="69759" spans="18:18" x14ac:dyDescent="0.25">
      <c r="R69759" s="15">
        <v>1</v>
      </c>
    </row>
    <row r="69760" spans="18:18" x14ac:dyDescent="0.25">
      <c r="R69760" s="15">
        <v>1</v>
      </c>
    </row>
    <row r="69761" spans="18:18" x14ac:dyDescent="0.25">
      <c r="R69761" s="15">
        <v>1</v>
      </c>
    </row>
    <row r="69762" spans="18:18" x14ac:dyDescent="0.25">
      <c r="R69762" s="15">
        <v>1</v>
      </c>
    </row>
    <row r="69763" spans="18:18" x14ac:dyDescent="0.25">
      <c r="R69763" s="15">
        <v>1</v>
      </c>
    </row>
    <row r="69764" spans="18:18" x14ac:dyDescent="0.25">
      <c r="R69764" s="15">
        <v>1</v>
      </c>
    </row>
    <row r="69765" spans="18:18" x14ac:dyDescent="0.25">
      <c r="R69765" s="15">
        <v>3</v>
      </c>
    </row>
    <row r="69766" spans="18:18" x14ac:dyDescent="0.25">
      <c r="R69766" s="15">
        <v>3</v>
      </c>
    </row>
    <row r="69767" spans="18:18" x14ac:dyDescent="0.25">
      <c r="R69767" s="15">
        <v>3</v>
      </c>
    </row>
    <row r="69768" spans="18:18" x14ac:dyDescent="0.25">
      <c r="R69768" s="15">
        <v>3</v>
      </c>
    </row>
    <row r="69769" spans="18:18" x14ac:dyDescent="0.25">
      <c r="R69769" s="15">
        <v>3</v>
      </c>
    </row>
    <row r="69770" spans="18:18" x14ac:dyDescent="0.25">
      <c r="R69770" s="15">
        <v>3</v>
      </c>
    </row>
    <row r="69771" spans="18:18" x14ac:dyDescent="0.25">
      <c r="R69771" s="15">
        <v>1</v>
      </c>
    </row>
    <row r="69772" spans="18:18" x14ac:dyDescent="0.25">
      <c r="R69772" s="15">
        <v>1</v>
      </c>
    </row>
    <row r="69773" spans="18:18" x14ac:dyDescent="0.25">
      <c r="R69773" s="15">
        <v>1</v>
      </c>
    </row>
    <row r="69774" spans="18:18" x14ac:dyDescent="0.25">
      <c r="R69774" s="15">
        <v>1</v>
      </c>
    </row>
    <row r="69775" spans="18:18" x14ac:dyDescent="0.25">
      <c r="R69775" s="15">
        <v>2</v>
      </c>
    </row>
    <row r="69776" spans="18:18" x14ac:dyDescent="0.25">
      <c r="R69776" s="15">
        <v>2</v>
      </c>
    </row>
    <row r="69777" spans="18:18" x14ac:dyDescent="0.25">
      <c r="R69777" s="15">
        <v>2</v>
      </c>
    </row>
    <row r="69778" spans="18:18" x14ac:dyDescent="0.25">
      <c r="R69778" s="15">
        <v>2</v>
      </c>
    </row>
    <row r="69779" spans="18:18" x14ac:dyDescent="0.25">
      <c r="R69779" s="15">
        <v>1</v>
      </c>
    </row>
    <row r="69780" spans="18:18" x14ac:dyDescent="0.25">
      <c r="R69780" s="15">
        <v>1</v>
      </c>
    </row>
    <row r="69781" spans="18:18" x14ac:dyDescent="0.25">
      <c r="R69781" s="15">
        <v>1</v>
      </c>
    </row>
    <row r="69782" spans="18:18" x14ac:dyDescent="0.25">
      <c r="R69782" s="15">
        <v>1</v>
      </c>
    </row>
    <row r="69783" spans="18:18" x14ac:dyDescent="0.25">
      <c r="R69783" s="15">
        <v>1</v>
      </c>
    </row>
    <row r="69784" spans="18:18" x14ac:dyDescent="0.25">
      <c r="R69784" s="15">
        <v>1</v>
      </c>
    </row>
    <row r="69785" spans="18:18" x14ac:dyDescent="0.25">
      <c r="R69785" s="15">
        <v>2</v>
      </c>
    </row>
    <row r="69786" spans="18:18" x14ac:dyDescent="0.25">
      <c r="R69786" s="15">
        <v>2</v>
      </c>
    </row>
    <row r="69787" spans="18:18" x14ac:dyDescent="0.25">
      <c r="R69787" s="15">
        <v>2</v>
      </c>
    </row>
    <row r="69788" spans="18:18" x14ac:dyDescent="0.25">
      <c r="R69788" s="15">
        <v>2</v>
      </c>
    </row>
    <row r="69789" spans="18:18" x14ac:dyDescent="0.25">
      <c r="R69789" s="15">
        <v>2</v>
      </c>
    </row>
    <row r="69790" spans="18:18" x14ac:dyDescent="0.25">
      <c r="R69790" s="15">
        <v>2</v>
      </c>
    </row>
    <row r="69791" spans="18:18" x14ac:dyDescent="0.25">
      <c r="R69791" s="15">
        <v>2</v>
      </c>
    </row>
    <row r="69792" spans="18:18" x14ac:dyDescent="0.25">
      <c r="R69792" s="15">
        <v>2</v>
      </c>
    </row>
    <row r="69793" spans="18:18" x14ac:dyDescent="0.25">
      <c r="R69793" s="15">
        <v>2</v>
      </c>
    </row>
    <row r="69794" spans="18:18" x14ac:dyDescent="0.25">
      <c r="R69794" s="15">
        <v>2</v>
      </c>
    </row>
    <row r="69795" spans="18:18" x14ac:dyDescent="0.25">
      <c r="R69795" s="15">
        <v>3</v>
      </c>
    </row>
    <row r="69796" spans="18:18" x14ac:dyDescent="0.25">
      <c r="R69796" s="15">
        <v>1</v>
      </c>
    </row>
    <row r="69797" spans="18:18" x14ac:dyDescent="0.25">
      <c r="R69797" s="15">
        <v>1</v>
      </c>
    </row>
    <row r="69798" spans="18:18" x14ac:dyDescent="0.25">
      <c r="R69798" s="15">
        <v>3</v>
      </c>
    </row>
    <row r="69799" spans="18:18" x14ac:dyDescent="0.25">
      <c r="R69799" s="15">
        <v>3</v>
      </c>
    </row>
    <row r="69800" spans="18:18" x14ac:dyDescent="0.25">
      <c r="R69800" s="15">
        <v>3</v>
      </c>
    </row>
    <row r="69801" spans="18:18" x14ac:dyDescent="0.25">
      <c r="R69801" s="15">
        <v>3</v>
      </c>
    </row>
    <row r="69802" spans="18:18" x14ac:dyDescent="0.25">
      <c r="R69802" s="15">
        <v>3</v>
      </c>
    </row>
    <row r="69803" spans="18:18" x14ac:dyDescent="0.25">
      <c r="R69803" s="15">
        <v>4</v>
      </c>
    </row>
    <row r="69804" spans="18:18" x14ac:dyDescent="0.25">
      <c r="R69804" s="15">
        <v>4</v>
      </c>
    </row>
    <row r="69805" spans="18:18" x14ac:dyDescent="0.25">
      <c r="R69805" s="15">
        <v>4</v>
      </c>
    </row>
    <row r="69806" spans="18:18" x14ac:dyDescent="0.25">
      <c r="R69806" s="15">
        <v>1</v>
      </c>
    </row>
    <row r="69807" spans="18:18" x14ac:dyDescent="0.25">
      <c r="R69807" s="15">
        <v>1</v>
      </c>
    </row>
    <row r="69808" spans="18:18" x14ac:dyDescent="0.25">
      <c r="R69808" s="15">
        <v>3</v>
      </c>
    </row>
    <row r="69809" spans="18:18" x14ac:dyDescent="0.25">
      <c r="R69809" s="15">
        <v>3</v>
      </c>
    </row>
    <row r="69810" spans="18:18" x14ac:dyDescent="0.25">
      <c r="R69810" s="15">
        <v>3</v>
      </c>
    </row>
    <row r="69811" spans="18:18" x14ac:dyDescent="0.25">
      <c r="R69811" s="15">
        <v>3</v>
      </c>
    </row>
    <row r="69812" spans="18:18" x14ac:dyDescent="0.25">
      <c r="R69812" s="15">
        <v>3</v>
      </c>
    </row>
    <row r="69813" spans="18:18" x14ac:dyDescent="0.25">
      <c r="R69813" s="15">
        <v>3</v>
      </c>
    </row>
    <row r="69814" spans="18:18" x14ac:dyDescent="0.25">
      <c r="R69814" s="15">
        <v>3</v>
      </c>
    </row>
    <row r="69815" spans="18:18" x14ac:dyDescent="0.25">
      <c r="R69815" s="15">
        <v>3</v>
      </c>
    </row>
    <row r="69816" spans="18:18" x14ac:dyDescent="0.25">
      <c r="R69816" s="15">
        <v>3</v>
      </c>
    </row>
    <row r="69817" spans="18:18" x14ac:dyDescent="0.25">
      <c r="R69817" s="15">
        <v>3</v>
      </c>
    </row>
    <row r="69818" spans="18:18" x14ac:dyDescent="0.25">
      <c r="R69818" s="15">
        <v>3</v>
      </c>
    </row>
    <row r="69819" spans="18:18" x14ac:dyDescent="0.25">
      <c r="R69819" s="15">
        <v>3</v>
      </c>
    </row>
    <row r="69820" spans="18:18" x14ac:dyDescent="0.25">
      <c r="R69820" s="15">
        <v>3</v>
      </c>
    </row>
    <row r="69821" spans="18:18" x14ac:dyDescent="0.25">
      <c r="R69821" s="15">
        <v>1</v>
      </c>
    </row>
    <row r="69822" spans="18:18" x14ac:dyDescent="0.25">
      <c r="R69822" s="15">
        <v>1</v>
      </c>
    </row>
    <row r="69823" spans="18:18" x14ac:dyDescent="0.25">
      <c r="R69823" s="15">
        <v>3</v>
      </c>
    </row>
    <row r="69824" spans="18:18" x14ac:dyDescent="0.25">
      <c r="R69824" s="15">
        <v>3</v>
      </c>
    </row>
    <row r="69825" spans="18:18" x14ac:dyDescent="0.25">
      <c r="R69825" s="15">
        <v>3</v>
      </c>
    </row>
    <row r="69826" spans="18:18" x14ac:dyDescent="0.25">
      <c r="R69826" s="15">
        <v>3</v>
      </c>
    </row>
    <row r="69827" spans="18:18" x14ac:dyDescent="0.25">
      <c r="R69827" s="15">
        <v>3</v>
      </c>
    </row>
    <row r="69828" spans="18:18" x14ac:dyDescent="0.25">
      <c r="R69828" s="15">
        <v>3</v>
      </c>
    </row>
    <row r="69829" spans="18:18" x14ac:dyDescent="0.25">
      <c r="R69829" s="15">
        <v>3</v>
      </c>
    </row>
    <row r="69830" spans="18:18" x14ac:dyDescent="0.25">
      <c r="R69830" s="15">
        <v>3</v>
      </c>
    </row>
    <row r="69831" spans="18:18" x14ac:dyDescent="0.25">
      <c r="R69831" s="15">
        <v>3</v>
      </c>
    </row>
    <row r="69832" spans="18:18" x14ac:dyDescent="0.25">
      <c r="R69832" s="15">
        <v>3</v>
      </c>
    </row>
    <row r="69833" spans="18:18" x14ac:dyDescent="0.25">
      <c r="R69833" s="15">
        <v>3</v>
      </c>
    </row>
    <row r="69834" spans="18:18" x14ac:dyDescent="0.25">
      <c r="R69834" s="15">
        <v>3</v>
      </c>
    </row>
    <row r="69835" spans="18:18" x14ac:dyDescent="0.25">
      <c r="R69835" s="15">
        <v>3</v>
      </c>
    </row>
    <row r="69836" spans="18:18" x14ac:dyDescent="0.25">
      <c r="R69836" s="15">
        <v>3</v>
      </c>
    </row>
    <row r="69837" spans="18:18" x14ac:dyDescent="0.25">
      <c r="R69837" s="15">
        <v>3</v>
      </c>
    </row>
    <row r="69838" spans="18:18" x14ac:dyDescent="0.25">
      <c r="R69838" s="15">
        <v>3</v>
      </c>
    </row>
    <row r="69839" spans="18:18" x14ac:dyDescent="0.25">
      <c r="R69839" s="15">
        <v>3</v>
      </c>
    </row>
    <row r="69840" spans="18:18" x14ac:dyDescent="0.25">
      <c r="R69840" s="15">
        <v>3</v>
      </c>
    </row>
    <row r="69841" spans="18:18" x14ac:dyDescent="0.25">
      <c r="R69841" s="15">
        <v>3</v>
      </c>
    </row>
    <row r="69842" spans="18:18" x14ac:dyDescent="0.25">
      <c r="R69842" s="15">
        <v>3</v>
      </c>
    </row>
    <row r="69843" spans="18:18" x14ac:dyDescent="0.25">
      <c r="R69843" s="15">
        <v>3</v>
      </c>
    </row>
    <row r="69844" spans="18:18" x14ac:dyDescent="0.25">
      <c r="R69844" s="15">
        <v>1</v>
      </c>
    </row>
    <row r="69845" spans="18:18" x14ac:dyDescent="0.25">
      <c r="R69845" s="15">
        <v>1</v>
      </c>
    </row>
    <row r="69846" spans="18:18" x14ac:dyDescent="0.25">
      <c r="R69846" s="15">
        <v>1</v>
      </c>
    </row>
    <row r="69847" spans="18:18" x14ac:dyDescent="0.25">
      <c r="R69847" s="15">
        <v>1</v>
      </c>
    </row>
    <row r="69848" spans="18:18" x14ac:dyDescent="0.25">
      <c r="R69848" s="15">
        <v>2</v>
      </c>
    </row>
    <row r="69849" spans="18:18" x14ac:dyDescent="0.25">
      <c r="R69849" s="15">
        <v>1</v>
      </c>
    </row>
    <row r="69850" spans="18:18" x14ac:dyDescent="0.25">
      <c r="R69850" s="15">
        <v>3</v>
      </c>
    </row>
    <row r="69851" spans="18:18" x14ac:dyDescent="0.25">
      <c r="R69851" s="15">
        <v>3</v>
      </c>
    </row>
    <row r="69852" spans="18:18" x14ac:dyDescent="0.25">
      <c r="R69852" s="15">
        <v>3</v>
      </c>
    </row>
    <row r="69853" spans="18:18" x14ac:dyDescent="0.25">
      <c r="R69853" s="15">
        <v>3</v>
      </c>
    </row>
    <row r="69854" spans="18:18" x14ac:dyDescent="0.25">
      <c r="R69854" s="15">
        <v>3</v>
      </c>
    </row>
    <row r="69855" spans="18:18" x14ac:dyDescent="0.25">
      <c r="R69855" s="15">
        <v>3</v>
      </c>
    </row>
    <row r="69856" spans="18:18" x14ac:dyDescent="0.25">
      <c r="R69856" s="15">
        <v>3</v>
      </c>
    </row>
    <row r="69857" spans="18:18" x14ac:dyDescent="0.25">
      <c r="R69857" s="15">
        <v>3</v>
      </c>
    </row>
    <row r="69858" spans="18:18" x14ac:dyDescent="0.25">
      <c r="R69858" s="15">
        <v>3</v>
      </c>
    </row>
    <row r="69859" spans="18:18" x14ac:dyDescent="0.25">
      <c r="R69859" s="15">
        <v>3</v>
      </c>
    </row>
    <row r="69860" spans="18:18" x14ac:dyDescent="0.25">
      <c r="R69860" s="15">
        <v>3</v>
      </c>
    </row>
    <row r="69861" spans="18:18" x14ac:dyDescent="0.25">
      <c r="R69861" s="15">
        <v>3</v>
      </c>
    </row>
    <row r="69862" spans="18:18" x14ac:dyDescent="0.25">
      <c r="R69862" s="15">
        <v>3</v>
      </c>
    </row>
    <row r="69863" spans="18:18" x14ac:dyDescent="0.25">
      <c r="R69863" s="15">
        <v>3</v>
      </c>
    </row>
    <row r="69864" spans="18:18" x14ac:dyDescent="0.25">
      <c r="R69864" s="15">
        <v>3</v>
      </c>
    </row>
    <row r="69865" spans="18:18" x14ac:dyDescent="0.25">
      <c r="R69865" s="15">
        <v>3</v>
      </c>
    </row>
    <row r="69866" spans="18:18" x14ac:dyDescent="0.25">
      <c r="R69866" s="15">
        <v>3</v>
      </c>
    </row>
    <row r="69867" spans="18:18" x14ac:dyDescent="0.25">
      <c r="R69867" s="15">
        <v>3</v>
      </c>
    </row>
    <row r="69868" spans="18:18" x14ac:dyDescent="0.25">
      <c r="R69868" s="15">
        <v>3</v>
      </c>
    </row>
    <row r="69869" spans="18:18" x14ac:dyDescent="0.25">
      <c r="R69869" s="15">
        <v>3</v>
      </c>
    </row>
    <row r="69870" spans="18:18" x14ac:dyDescent="0.25">
      <c r="R69870" s="15">
        <v>1</v>
      </c>
    </row>
    <row r="69871" spans="18:18" x14ac:dyDescent="0.25">
      <c r="R69871" s="15">
        <v>1</v>
      </c>
    </row>
    <row r="69872" spans="18:18" x14ac:dyDescent="0.25">
      <c r="R69872" s="15">
        <v>1</v>
      </c>
    </row>
    <row r="69873" spans="18:18" x14ac:dyDescent="0.25">
      <c r="R69873" s="15">
        <v>1</v>
      </c>
    </row>
    <row r="69874" spans="18:18" x14ac:dyDescent="0.25">
      <c r="R69874" s="15">
        <v>1</v>
      </c>
    </row>
    <row r="69875" spans="18:18" x14ac:dyDescent="0.25">
      <c r="R69875" s="15">
        <v>1</v>
      </c>
    </row>
    <row r="69876" spans="18:18" x14ac:dyDescent="0.25">
      <c r="R69876" s="15">
        <v>1</v>
      </c>
    </row>
    <row r="69877" spans="18:18" x14ac:dyDescent="0.25">
      <c r="R69877" s="15">
        <v>1</v>
      </c>
    </row>
    <row r="69878" spans="18:18" x14ac:dyDescent="0.25">
      <c r="R69878" s="15">
        <v>1</v>
      </c>
    </row>
    <row r="69879" spans="18:18" x14ac:dyDescent="0.25">
      <c r="R69879" s="15">
        <v>1</v>
      </c>
    </row>
    <row r="69880" spans="18:18" x14ac:dyDescent="0.25">
      <c r="R69880" s="15">
        <v>1</v>
      </c>
    </row>
    <row r="69881" spans="18:18" x14ac:dyDescent="0.25">
      <c r="R69881" s="15">
        <v>1</v>
      </c>
    </row>
    <row r="69882" spans="18:18" x14ac:dyDescent="0.25">
      <c r="R69882" s="15">
        <v>1</v>
      </c>
    </row>
    <row r="69883" spans="18:18" x14ac:dyDescent="0.25">
      <c r="R69883" s="15">
        <v>2</v>
      </c>
    </row>
    <row r="69884" spans="18:18" x14ac:dyDescent="0.25">
      <c r="R69884" s="15">
        <v>3</v>
      </c>
    </row>
    <row r="69885" spans="18:18" x14ac:dyDescent="0.25">
      <c r="R69885" s="15">
        <v>3</v>
      </c>
    </row>
    <row r="69886" spans="18:18" x14ac:dyDescent="0.25">
      <c r="R69886" s="15">
        <v>1</v>
      </c>
    </row>
    <row r="69887" spans="18:18" x14ac:dyDescent="0.25">
      <c r="R69887" s="15">
        <v>1</v>
      </c>
    </row>
    <row r="69888" spans="18:18" x14ac:dyDescent="0.25">
      <c r="R69888" s="15">
        <v>3</v>
      </c>
    </row>
    <row r="69889" spans="18:18" x14ac:dyDescent="0.25">
      <c r="R69889" s="15">
        <v>1</v>
      </c>
    </row>
    <row r="69890" spans="18:18" x14ac:dyDescent="0.25">
      <c r="R69890" s="15">
        <v>1</v>
      </c>
    </row>
    <row r="69891" spans="18:18" x14ac:dyDescent="0.25">
      <c r="R69891" s="15">
        <v>1</v>
      </c>
    </row>
    <row r="69892" spans="18:18" x14ac:dyDescent="0.25">
      <c r="R69892" s="15">
        <v>1</v>
      </c>
    </row>
    <row r="69893" spans="18:18" x14ac:dyDescent="0.25">
      <c r="R69893" s="15">
        <v>1</v>
      </c>
    </row>
    <row r="69894" spans="18:18" x14ac:dyDescent="0.25">
      <c r="R69894" s="15">
        <v>3</v>
      </c>
    </row>
    <row r="69895" spans="18:18" x14ac:dyDescent="0.25">
      <c r="R69895" s="15">
        <v>3</v>
      </c>
    </row>
    <row r="69896" spans="18:18" x14ac:dyDescent="0.25">
      <c r="R69896" s="15">
        <v>3</v>
      </c>
    </row>
    <row r="69897" spans="18:18" x14ac:dyDescent="0.25">
      <c r="R69897" s="15">
        <v>1</v>
      </c>
    </row>
    <row r="69898" spans="18:18" x14ac:dyDescent="0.25">
      <c r="R69898" s="15">
        <v>1</v>
      </c>
    </row>
    <row r="69899" spans="18:18" x14ac:dyDescent="0.25">
      <c r="R69899" s="15">
        <v>1</v>
      </c>
    </row>
    <row r="69900" spans="18:18" x14ac:dyDescent="0.25">
      <c r="R69900" s="15">
        <v>1</v>
      </c>
    </row>
    <row r="69901" spans="18:18" x14ac:dyDescent="0.25">
      <c r="R69901" s="15">
        <v>1</v>
      </c>
    </row>
    <row r="69902" spans="18:18" x14ac:dyDescent="0.25">
      <c r="R69902" s="15">
        <v>3</v>
      </c>
    </row>
    <row r="69903" spans="18:18" x14ac:dyDescent="0.25">
      <c r="R69903" s="15">
        <v>1</v>
      </c>
    </row>
    <row r="69904" spans="18:18" x14ac:dyDescent="0.25">
      <c r="R69904" s="15">
        <v>1</v>
      </c>
    </row>
    <row r="69905" spans="18:18" x14ac:dyDescent="0.25">
      <c r="R69905" s="15">
        <v>1</v>
      </c>
    </row>
    <row r="69906" spans="18:18" x14ac:dyDescent="0.25">
      <c r="R69906" s="15">
        <v>1</v>
      </c>
    </row>
    <row r="69907" spans="18:18" x14ac:dyDescent="0.25">
      <c r="R69907" s="15">
        <v>1</v>
      </c>
    </row>
    <row r="69908" spans="18:18" x14ac:dyDescent="0.25">
      <c r="R69908" s="15">
        <v>1</v>
      </c>
    </row>
    <row r="69909" spans="18:18" x14ac:dyDescent="0.25">
      <c r="R69909" s="15">
        <v>1</v>
      </c>
    </row>
    <row r="69910" spans="18:18" x14ac:dyDescent="0.25">
      <c r="R69910" s="15">
        <v>1</v>
      </c>
    </row>
    <row r="69911" spans="18:18" x14ac:dyDescent="0.25">
      <c r="R69911" s="15">
        <v>1</v>
      </c>
    </row>
    <row r="69912" spans="18:18" x14ac:dyDescent="0.25">
      <c r="R69912" s="15">
        <v>3</v>
      </c>
    </row>
    <row r="69913" spans="18:18" x14ac:dyDescent="0.25">
      <c r="R69913" s="15">
        <v>1</v>
      </c>
    </row>
    <row r="69914" spans="18:18" x14ac:dyDescent="0.25">
      <c r="R69914" s="15">
        <v>1</v>
      </c>
    </row>
    <row r="69915" spans="18:18" x14ac:dyDescent="0.25">
      <c r="R69915" s="15">
        <v>1</v>
      </c>
    </row>
    <row r="69916" spans="18:18" x14ac:dyDescent="0.25">
      <c r="R69916" s="15">
        <v>1</v>
      </c>
    </row>
    <row r="69917" spans="18:18" x14ac:dyDescent="0.25">
      <c r="R69917" s="15">
        <v>1</v>
      </c>
    </row>
    <row r="69918" spans="18:18" x14ac:dyDescent="0.25">
      <c r="R69918" s="15">
        <v>1</v>
      </c>
    </row>
    <row r="69919" spans="18:18" x14ac:dyDescent="0.25">
      <c r="R69919" s="15">
        <v>1</v>
      </c>
    </row>
    <row r="69920" spans="18:18" x14ac:dyDescent="0.25">
      <c r="R69920" s="15">
        <v>3</v>
      </c>
    </row>
    <row r="69921" spans="18:18" x14ac:dyDescent="0.25">
      <c r="R69921" s="15">
        <v>3</v>
      </c>
    </row>
    <row r="69922" spans="18:18" x14ac:dyDescent="0.25">
      <c r="R69922" s="15">
        <v>3</v>
      </c>
    </row>
    <row r="69923" spans="18:18" x14ac:dyDescent="0.25">
      <c r="R69923" s="15">
        <v>3</v>
      </c>
    </row>
    <row r="69924" spans="18:18" x14ac:dyDescent="0.25">
      <c r="R69924" s="15">
        <v>3</v>
      </c>
    </row>
    <row r="69925" spans="18:18" x14ac:dyDescent="0.25">
      <c r="R69925" s="15">
        <v>3</v>
      </c>
    </row>
    <row r="69926" spans="18:18" x14ac:dyDescent="0.25">
      <c r="R69926" s="15">
        <v>3</v>
      </c>
    </row>
    <row r="69927" spans="18:18" x14ac:dyDescent="0.25">
      <c r="R69927" s="15">
        <v>1</v>
      </c>
    </row>
    <row r="69928" spans="18:18" x14ac:dyDescent="0.25">
      <c r="R69928" s="15">
        <v>1</v>
      </c>
    </row>
    <row r="69929" spans="18:18" x14ac:dyDescent="0.25">
      <c r="R69929" s="15">
        <v>3</v>
      </c>
    </row>
    <row r="69930" spans="18:18" x14ac:dyDescent="0.25">
      <c r="R69930" s="15">
        <v>1</v>
      </c>
    </row>
    <row r="69931" spans="18:18" x14ac:dyDescent="0.25">
      <c r="R69931" s="15">
        <v>1</v>
      </c>
    </row>
    <row r="69932" spans="18:18" x14ac:dyDescent="0.25">
      <c r="R69932" s="15">
        <v>1</v>
      </c>
    </row>
    <row r="69933" spans="18:18" x14ac:dyDescent="0.25">
      <c r="R69933" s="15">
        <v>1</v>
      </c>
    </row>
    <row r="69934" spans="18:18" x14ac:dyDescent="0.25">
      <c r="R69934" s="15">
        <v>1</v>
      </c>
    </row>
    <row r="69935" spans="18:18" x14ac:dyDescent="0.25">
      <c r="R69935" s="15">
        <v>1</v>
      </c>
    </row>
    <row r="69936" spans="18:18" x14ac:dyDescent="0.25">
      <c r="R69936" s="15">
        <v>1</v>
      </c>
    </row>
    <row r="69937" spans="18:18" x14ac:dyDescent="0.25">
      <c r="R69937" s="15">
        <v>1</v>
      </c>
    </row>
    <row r="69938" spans="18:18" x14ac:dyDescent="0.25">
      <c r="R69938" s="15">
        <v>1</v>
      </c>
    </row>
    <row r="69939" spans="18:18" x14ac:dyDescent="0.25">
      <c r="R69939" s="15">
        <v>1</v>
      </c>
    </row>
    <row r="69940" spans="18:18" x14ac:dyDescent="0.25">
      <c r="R69940" s="15">
        <v>1</v>
      </c>
    </row>
    <row r="69941" spans="18:18" x14ac:dyDescent="0.25">
      <c r="R69941" s="15">
        <v>3</v>
      </c>
    </row>
    <row r="69942" spans="18:18" x14ac:dyDescent="0.25">
      <c r="R69942" s="15">
        <v>1</v>
      </c>
    </row>
    <row r="69943" spans="18:18" x14ac:dyDescent="0.25">
      <c r="R69943" s="15">
        <v>3</v>
      </c>
    </row>
    <row r="69944" spans="18:18" x14ac:dyDescent="0.25">
      <c r="R69944" s="15">
        <v>3</v>
      </c>
    </row>
    <row r="69945" spans="18:18" x14ac:dyDescent="0.25">
      <c r="R69945" s="15">
        <v>2</v>
      </c>
    </row>
    <row r="69946" spans="18:18" x14ac:dyDescent="0.25">
      <c r="R69946" s="15">
        <v>2</v>
      </c>
    </row>
    <row r="69947" spans="18:18" x14ac:dyDescent="0.25">
      <c r="R69947" s="15">
        <v>2</v>
      </c>
    </row>
    <row r="69948" spans="18:18" x14ac:dyDescent="0.25">
      <c r="R69948" s="15">
        <v>2</v>
      </c>
    </row>
    <row r="69949" spans="18:18" x14ac:dyDescent="0.25">
      <c r="R69949" s="15">
        <v>2</v>
      </c>
    </row>
    <row r="69950" spans="18:18" x14ac:dyDescent="0.25">
      <c r="R69950" s="15">
        <v>2</v>
      </c>
    </row>
    <row r="69951" spans="18:18" x14ac:dyDescent="0.25">
      <c r="R69951" s="15">
        <v>1</v>
      </c>
    </row>
    <row r="69952" spans="18:18" x14ac:dyDescent="0.25">
      <c r="R69952" s="15">
        <v>1</v>
      </c>
    </row>
    <row r="69953" spans="18:18" x14ac:dyDescent="0.25">
      <c r="R69953" s="15">
        <v>1</v>
      </c>
    </row>
    <row r="69954" spans="18:18" x14ac:dyDescent="0.25">
      <c r="R69954" s="15">
        <v>1</v>
      </c>
    </row>
    <row r="69955" spans="18:18" x14ac:dyDescent="0.25">
      <c r="R69955" s="15">
        <v>1</v>
      </c>
    </row>
    <row r="69956" spans="18:18" x14ac:dyDescent="0.25">
      <c r="R69956" s="15">
        <v>1</v>
      </c>
    </row>
    <row r="69957" spans="18:18" x14ac:dyDescent="0.25">
      <c r="R69957" s="15">
        <v>3</v>
      </c>
    </row>
    <row r="69958" spans="18:18" x14ac:dyDescent="0.25">
      <c r="R69958" s="15">
        <v>3</v>
      </c>
    </row>
    <row r="69959" spans="18:18" x14ac:dyDescent="0.25">
      <c r="R69959" s="15">
        <v>3</v>
      </c>
    </row>
    <row r="69960" spans="18:18" x14ac:dyDescent="0.25">
      <c r="R69960" s="15">
        <v>3</v>
      </c>
    </row>
    <row r="69961" spans="18:18" x14ac:dyDescent="0.25">
      <c r="R69961" s="15">
        <v>3</v>
      </c>
    </row>
    <row r="69962" spans="18:18" x14ac:dyDescent="0.25">
      <c r="R69962" s="15">
        <v>3</v>
      </c>
    </row>
    <row r="69963" spans="18:18" x14ac:dyDescent="0.25">
      <c r="R69963" s="15">
        <v>3</v>
      </c>
    </row>
    <row r="69964" spans="18:18" x14ac:dyDescent="0.25">
      <c r="R69964" s="15">
        <v>3</v>
      </c>
    </row>
    <row r="69965" spans="18:18" x14ac:dyDescent="0.25">
      <c r="R69965" s="15">
        <v>3</v>
      </c>
    </row>
    <row r="69966" spans="18:18" x14ac:dyDescent="0.25">
      <c r="R69966" s="15">
        <v>1</v>
      </c>
    </row>
    <row r="69967" spans="18:18" x14ac:dyDescent="0.25">
      <c r="R69967" s="15">
        <v>1</v>
      </c>
    </row>
    <row r="69968" spans="18:18" x14ac:dyDescent="0.25">
      <c r="R69968" s="15">
        <v>1</v>
      </c>
    </row>
    <row r="69969" spans="18:18" x14ac:dyDescent="0.25">
      <c r="R69969" s="15">
        <v>1</v>
      </c>
    </row>
    <row r="69970" spans="18:18" x14ac:dyDescent="0.25">
      <c r="R69970" s="15">
        <v>1</v>
      </c>
    </row>
    <row r="69971" spans="18:18" x14ac:dyDescent="0.25">
      <c r="R69971" s="15">
        <v>3</v>
      </c>
    </row>
    <row r="69972" spans="18:18" x14ac:dyDescent="0.25">
      <c r="R69972" s="15">
        <v>3</v>
      </c>
    </row>
    <row r="69973" spans="18:18" x14ac:dyDescent="0.25">
      <c r="R69973" s="15">
        <v>3</v>
      </c>
    </row>
    <row r="69974" spans="18:18" x14ac:dyDescent="0.25">
      <c r="R69974" s="15">
        <v>3</v>
      </c>
    </row>
    <row r="69975" spans="18:18" x14ac:dyDescent="0.25">
      <c r="R69975" s="15">
        <v>4</v>
      </c>
    </row>
    <row r="69976" spans="18:18" x14ac:dyDescent="0.25">
      <c r="R69976" s="15">
        <v>2</v>
      </c>
    </row>
    <row r="69977" spans="18:18" x14ac:dyDescent="0.25">
      <c r="R69977" s="15">
        <v>2</v>
      </c>
    </row>
    <row r="69978" spans="18:18" x14ac:dyDescent="0.25">
      <c r="R69978" s="15">
        <v>2</v>
      </c>
    </row>
    <row r="69979" spans="18:18" x14ac:dyDescent="0.25">
      <c r="R69979" s="15">
        <v>1</v>
      </c>
    </row>
    <row r="69980" spans="18:18" x14ac:dyDescent="0.25">
      <c r="R69980" s="15">
        <v>1</v>
      </c>
    </row>
    <row r="69981" spans="18:18" x14ac:dyDescent="0.25">
      <c r="R69981" s="15">
        <v>1</v>
      </c>
    </row>
    <row r="69982" spans="18:18" x14ac:dyDescent="0.25">
      <c r="R69982" s="15">
        <v>3</v>
      </c>
    </row>
    <row r="69983" spans="18:18" x14ac:dyDescent="0.25">
      <c r="R69983" s="15">
        <v>2</v>
      </c>
    </row>
    <row r="69984" spans="18:18" x14ac:dyDescent="0.25">
      <c r="R69984" s="15">
        <v>2</v>
      </c>
    </row>
    <row r="69985" spans="18:18" x14ac:dyDescent="0.25">
      <c r="R69985" s="15">
        <v>1</v>
      </c>
    </row>
    <row r="69986" spans="18:18" x14ac:dyDescent="0.25">
      <c r="R69986" s="15">
        <v>1</v>
      </c>
    </row>
    <row r="69987" spans="18:18" x14ac:dyDescent="0.25">
      <c r="R69987" s="15">
        <v>1</v>
      </c>
    </row>
    <row r="69988" spans="18:18" x14ac:dyDescent="0.25">
      <c r="R69988" s="15">
        <v>1</v>
      </c>
    </row>
    <row r="69989" spans="18:18" x14ac:dyDescent="0.25">
      <c r="R69989" s="15">
        <v>1</v>
      </c>
    </row>
    <row r="69990" spans="18:18" x14ac:dyDescent="0.25">
      <c r="R69990" s="15">
        <v>2</v>
      </c>
    </row>
    <row r="69991" spans="18:18" x14ac:dyDescent="0.25">
      <c r="R69991" s="15">
        <v>2</v>
      </c>
    </row>
    <row r="69992" spans="18:18" x14ac:dyDescent="0.25">
      <c r="R69992" s="15">
        <v>2</v>
      </c>
    </row>
    <row r="69993" spans="18:18" x14ac:dyDescent="0.25">
      <c r="R69993" s="15">
        <v>2</v>
      </c>
    </row>
    <row r="69994" spans="18:18" x14ac:dyDescent="0.25">
      <c r="R69994" s="15">
        <v>2</v>
      </c>
    </row>
    <row r="69995" spans="18:18" x14ac:dyDescent="0.25">
      <c r="R69995" s="15">
        <v>2</v>
      </c>
    </row>
    <row r="69996" spans="18:18" x14ac:dyDescent="0.25">
      <c r="R69996" s="15">
        <v>2</v>
      </c>
    </row>
    <row r="69997" spans="18:18" x14ac:dyDescent="0.25">
      <c r="R69997" s="15">
        <v>2</v>
      </c>
    </row>
    <row r="69998" spans="18:18" x14ac:dyDescent="0.25">
      <c r="R69998" s="15">
        <v>1</v>
      </c>
    </row>
    <row r="69999" spans="18:18" x14ac:dyDescent="0.25">
      <c r="R69999" s="15">
        <v>2</v>
      </c>
    </row>
    <row r="70000" spans="18:18" x14ac:dyDescent="0.25">
      <c r="R70000" s="15">
        <v>2</v>
      </c>
    </row>
    <row r="70001" spans="18:18" x14ac:dyDescent="0.25">
      <c r="R70001" s="15">
        <v>2</v>
      </c>
    </row>
    <row r="70002" spans="18:18" x14ac:dyDescent="0.25">
      <c r="R70002" s="15">
        <v>1</v>
      </c>
    </row>
    <row r="70003" spans="18:18" x14ac:dyDescent="0.25">
      <c r="R70003" s="15">
        <v>1</v>
      </c>
    </row>
    <row r="70004" spans="18:18" x14ac:dyDescent="0.25">
      <c r="R70004" s="15">
        <v>1</v>
      </c>
    </row>
    <row r="70005" spans="18:18" x14ac:dyDescent="0.25">
      <c r="R70005" s="15">
        <v>1</v>
      </c>
    </row>
    <row r="70006" spans="18:18" x14ac:dyDescent="0.25">
      <c r="R70006" s="15">
        <v>1</v>
      </c>
    </row>
    <row r="70007" spans="18:18" x14ac:dyDescent="0.25">
      <c r="R70007" s="15">
        <v>2</v>
      </c>
    </row>
    <row r="70008" spans="18:18" x14ac:dyDescent="0.25">
      <c r="R70008" s="15">
        <v>2</v>
      </c>
    </row>
    <row r="70009" spans="18:18" x14ac:dyDescent="0.25">
      <c r="R70009" s="15">
        <v>2</v>
      </c>
    </row>
    <row r="70010" spans="18:18" x14ac:dyDescent="0.25">
      <c r="R70010" s="15">
        <v>1</v>
      </c>
    </row>
    <row r="70011" spans="18:18" x14ac:dyDescent="0.25">
      <c r="R70011" s="15">
        <v>1</v>
      </c>
    </row>
    <row r="70012" spans="18:18" x14ac:dyDescent="0.25">
      <c r="R70012" s="15">
        <v>1</v>
      </c>
    </row>
    <row r="70013" spans="18:18" x14ac:dyDescent="0.25">
      <c r="R70013" s="15">
        <v>2</v>
      </c>
    </row>
    <row r="70014" spans="18:18" x14ac:dyDescent="0.25">
      <c r="R70014" s="15">
        <v>2</v>
      </c>
    </row>
    <row r="70015" spans="18:18" x14ac:dyDescent="0.25">
      <c r="R70015" s="15">
        <v>2</v>
      </c>
    </row>
    <row r="70016" spans="18:18" x14ac:dyDescent="0.25">
      <c r="R70016" s="15">
        <v>2</v>
      </c>
    </row>
    <row r="70017" spans="18:18" x14ac:dyDescent="0.25">
      <c r="R70017" s="15">
        <v>1</v>
      </c>
    </row>
    <row r="70018" spans="18:18" x14ac:dyDescent="0.25">
      <c r="R70018" s="15">
        <v>1</v>
      </c>
    </row>
    <row r="70019" spans="18:18" x14ac:dyDescent="0.25">
      <c r="R70019" s="15">
        <v>1</v>
      </c>
    </row>
    <row r="70020" spans="18:18" x14ac:dyDescent="0.25">
      <c r="R70020" s="15">
        <v>1</v>
      </c>
    </row>
    <row r="70021" spans="18:18" x14ac:dyDescent="0.25">
      <c r="R70021" s="15">
        <v>1</v>
      </c>
    </row>
    <row r="70022" spans="18:18" x14ac:dyDescent="0.25">
      <c r="R70022" s="15">
        <v>1</v>
      </c>
    </row>
    <row r="70023" spans="18:18" x14ac:dyDescent="0.25">
      <c r="R70023" s="15">
        <v>1</v>
      </c>
    </row>
    <row r="70024" spans="18:18" x14ac:dyDescent="0.25">
      <c r="R70024" s="15">
        <v>1</v>
      </c>
    </row>
    <row r="70025" spans="18:18" x14ac:dyDescent="0.25">
      <c r="R70025" s="15">
        <v>1</v>
      </c>
    </row>
    <row r="70026" spans="18:18" x14ac:dyDescent="0.25">
      <c r="R70026" s="15">
        <v>1</v>
      </c>
    </row>
    <row r="70027" spans="18:18" x14ac:dyDescent="0.25">
      <c r="R70027" s="15">
        <v>1</v>
      </c>
    </row>
    <row r="70028" spans="18:18" x14ac:dyDescent="0.25">
      <c r="R70028" s="15">
        <v>1</v>
      </c>
    </row>
    <row r="70029" spans="18:18" x14ac:dyDescent="0.25">
      <c r="R70029" s="15">
        <v>1</v>
      </c>
    </row>
    <row r="70030" spans="18:18" x14ac:dyDescent="0.25">
      <c r="R70030" s="15">
        <v>1</v>
      </c>
    </row>
    <row r="70031" spans="18:18" x14ac:dyDescent="0.25">
      <c r="R70031" s="15">
        <v>1</v>
      </c>
    </row>
    <row r="70032" spans="18:18" x14ac:dyDescent="0.25">
      <c r="R70032" s="15">
        <v>2</v>
      </c>
    </row>
    <row r="70033" spans="18:18" x14ac:dyDescent="0.25">
      <c r="R70033" s="15">
        <v>2</v>
      </c>
    </row>
    <row r="70034" spans="18:18" x14ac:dyDescent="0.25">
      <c r="R70034" s="15">
        <v>2</v>
      </c>
    </row>
    <row r="70035" spans="18:18" x14ac:dyDescent="0.25">
      <c r="R70035" s="15">
        <v>2</v>
      </c>
    </row>
    <row r="70036" spans="18:18" x14ac:dyDescent="0.25">
      <c r="R70036" s="15">
        <v>2</v>
      </c>
    </row>
    <row r="70037" spans="18:18" x14ac:dyDescent="0.25">
      <c r="R70037" s="15">
        <v>2</v>
      </c>
    </row>
    <row r="70038" spans="18:18" x14ac:dyDescent="0.25">
      <c r="R70038" s="15">
        <v>2</v>
      </c>
    </row>
    <row r="70039" spans="18:18" x14ac:dyDescent="0.25">
      <c r="R70039" s="15">
        <v>2</v>
      </c>
    </row>
    <row r="70040" spans="18:18" x14ac:dyDescent="0.25">
      <c r="R70040" s="15">
        <v>2</v>
      </c>
    </row>
    <row r="70041" spans="18:18" x14ac:dyDescent="0.25">
      <c r="R70041" s="15">
        <v>2</v>
      </c>
    </row>
    <row r="70042" spans="18:18" x14ac:dyDescent="0.25">
      <c r="R70042" s="15">
        <v>2</v>
      </c>
    </row>
    <row r="70043" spans="18:18" x14ac:dyDescent="0.25">
      <c r="R70043" s="15">
        <v>2</v>
      </c>
    </row>
    <row r="70044" spans="18:18" x14ac:dyDescent="0.25">
      <c r="R70044" s="15">
        <v>1</v>
      </c>
    </row>
    <row r="70045" spans="18:18" x14ac:dyDescent="0.25">
      <c r="R70045" s="15">
        <v>1</v>
      </c>
    </row>
    <row r="70046" spans="18:18" x14ac:dyDescent="0.25">
      <c r="R70046" s="15">
        <v>1</v>
      </c>
    </row>
    <row r="70047" spans="18:18" x14ac:dyDescent="0.25">
      <c r="R70047" s="15">
        <v>1</v>
      </c>
    </row>
    <row r="70048" spans="18:18" x14ac:dyDescent="0.25">
      <c r="R70048" s="15">
        <v>1</v>
      </c>
    </row>
    <row r="70049" spans="18:18" x14ac:dyDescent="0.25">
      <c r="R70049" s="15">
        <v>1</v>
      </c>
    </row>
    <row r="70050" spans="18:18" x14ac:dyDescent="0.25">
      <c r="R70050" s="15">
        <v>1</v>
      </c>
    </row>
    <row r="70051" spans="18:18" x14ac:dyDescent="0.25">
      <c r="R70051" s="15">
        <v>1</v>
      </c>
    </row>
    <row r="70052" spans="18:18" x14ac:dyDescent="0.25">
      <c r="R70052" s="15">
        <v>1</v>
      </c>
    </row>
    <row r="70053" spans="18:18" x14ac:dyDescent="0.25">
      <c r="R70053" s="15">
        <v>1</v>
      </c>
    </row>
    <row r="70054" spans="18:18" x14ac:dyDescent="0.25">
      <c r="R70054" s="15">
        <v>2</v>
      </c>
    </row>
    <row r="70055" spans="18:18" x14ac:dyDescent="0.25">
      <c r="R70055" s="15">
        <v>2</v>
      </c>
    </row>
    <row r="70056" spans="18:18" x14ac:dyDescent="0.25">
      <c r="R70056" s="15">
        <v>2</v>
      </c>
    </row>
    <row r="70057" spans="18:18" x14ac:dyDescent="0.25">
      <c r="R70057" s="15">
        <v>2</v>
      </c>
    </row>
    <row r="70058" spans="18:18" x14ac:dyDescent="0.25">
      <c r="R70058" s="15">
        <v>2</v>
      </c>
    </row>
    <row r="70059" spans="18:18" x14ac:dyDescent="0.25">
      <c r="R70059" s="15">
        <v>2</v>
      </c>
    </row>
    <row r="70060" spans="18:18" x14ac:dyDescent="0.25">
      <c r="R70060" s="15">
        <v>2</v>
      </c>
    </row>
    <row r="70061" spans="18:18" x14ac:dyDescent="0.25">
      <c r="R70061" s="15">
        <v>2</v>
      </c>
    </row>
    <row r="70062" spans="18:18" x14ac:dyDescent="0.25">
      <c r="R70062" s="15">
        <v>1</v>
      </c>
    </row>
    <row r="70063" spans="18:18" x14ac:dyDescent="0.25">
      <c r="R70063" s="15">
        <v>1</v>
      </c>
    </row>
    <row r="70064" spans="18:18" x14ac:dyDescent="0.25">
      <c r="R70064" s="15">
        <v>1</v>
      </c>
    </row>
    <row r="70065" spans="18:18" x14ac:dyDescent="0.25">
      <c r="R70065" s="15">
        <v>1</v>
      </c>
    </row>
    <row r="70066" spans="18:18" x14ac:dyDescent="0.25">
      <c r="R70066" s="15">
        <v>1</v>
      </c>
    </row>
    <row r="70067" spans="18:18" x14ac:dyDescent="0.25">
      <c r="R70067" s="15">
        <v>3</v>
      </c>
    </row>
    <row r="70068" spans="18:18" x14ac:dyDescent="0.25">
      <c r="R70068" s="15">
        <v>3</v>
      </c>
    </row>
    <row r="70069" spans="18:18" x14ac:dyDescent="0.25">
      <c r="R70069" s="15">
        <v>3</v>
      </c>
    </row>
    <row r="70070" spans="18:18" x14ac:dyDescent="0.25">
      <c r="R70070" s="15">
        <v>3</v>
      </c>
    </row>
    <row r="70071" spans="18:18" x14ac:dyDescent="0.25">
      <c r="R70071" s="15">
        <v>3</v>
      </c>
    </row>
    <row r="70072" spans="18:18" x14ac:dyDescent="0.25">
      <c r="R70072" s="15">
        <v>3</v>
      </c>
    </row>
    <row r="70073" spans="18:18" x14ac:dyDescent="0.25">
      <c r="R70073" s="15">
        <v>1</v>
      </c>
    </row>
    <row r="70074" spans="18:18" x14ac:dyDescent="0.25">
      <c r="R70074" s="15">
        <v>1</v>
      </c>
    </row>
    <row r="70075" spans="18:18" x14ac:dyDescent="0.25">
      <c r="R70075" s="15">
        <v>1</v>
      </c>
    </row>
    <row r="70076" spans="18:18" x14ac:dyDescent="0.25">
      <c r="R70076" s="15">
        <v>1</v>
      </c>
    </row>
    <row r="70077" spans="18:18" x14ac:dyDescent="0.25">
      <c r="R70077" s="15">
        <v>3</v>
      </c>
    </row>
    <row r="70078" spans="18:18" x14ac:dyDescent="0.25">
      <c r="R70078" s="15">
        <v>3</v>
      </c>
    </row>
    <row r="70079" spans="18:18" x14ac:dyDescent="0.25">
      <c r="R70079" s="15">
        <v>3</v>
      </c>
    </row>
    <row r="70080" spans="18:18" x14ac:dyDescent="0.25">
      <c r="R70080" s="15">
        <v>1</v>
      </c>
    </row>
    <row r="70081" spans="18:18" x14ac:dyDescent="0.25">
      <c r="R70081" s="15">
        <v>2</v>
      </c>
    </row>
    <row r="70082" spans="18:18" x14ac:dyDescent="0.25">
      <c r="R70082" s="15">
        <v>1</v>
      </c>
    </row>
    <row r="70083" spans="18:18" x14ac:dyDescent="0.25">
      <c r="R70083" s="15">
        <v>1</v>
      </c>
    </row>
    <row r="70084" spans="18:18" x14ac:dyDescent="0.25">
      <c r="R70084" s="15">
        <v>1</v>
      </c>
    </row>
    <row r="70085" spans="18:18" x14ac:dyDescent="0.25">
      <c r="R70085" s="15">
        <v>1</v>
      </c>
    </row>
    <row r="70086" spans="18:18" x14ac:dyDescent="0.25">
      <c r="R70086" s="15">
        <v>1</v>
      </c>
    </row>
    <row r="70087" spans="18:18" x14ac:dyDescent="0.25">
      <c r="R70087" s="15">
        <v>2</v>
      </c>
    </row>
    <row r="70088" spans="18:18" x14ac:dyDescent="0.25">
      <c r="R70088" s="15">
        <v>2</v>
      </c>
    </row>
    <row r="70089" spans="18:18" x14ac:dyDescent="0.25">
      <c r="R70089" s="15">
        <v>3</v>
      </c>
    </row>
    <row r="70090" spans="18:18" x14ac:dyDescent="0.25">
      <c r="R70090" s="15">
        <v>3</v>
      </c>
    </row>
    <row r="70091" spans="18:18" x14ac:dyDescent="0.25">
      <c r="R70091" s="15">
        <v>1</v>
      </c>
    </row>
    <row r="70092" spans="18:18" x14ac:dyDescent="0.25">
      <c r="R70092" s="15">
        <v>3</v>
      </c>
    </row>
    <row r="70093" spans="18:18" x14ac:dyDescent="0.25">
      <c r="R70093" s="15">
        <v>3</v>
      </c>
    </row>
    <row r="70094" spans="18:18" x14ac:dyDescent="0.25">
      <c r="R70094" s="15">
        <v>2</v>
      </c>
    </row>
    <row r="70095" spans="18:18" x14ac:dyDescent="0.25">
      <c r="R70095" s="15">
        <v>2</v>
      </c>
    </row>
    <row r="70096" spans="18:18" x14ac:dyDescent="0.25">
      <c r="R70096" s="15">
        <v>2</v>
      </c>
    </row>
    <row r="70097" spans="18:18" x14ac:dyDescent="0.25">
      <c r="R70097" s="15">
        <v>2</v>
      </c>
    </row>
    <row r="70098" spans="18:18" x14ac:dyDescent="0.25">
      <c r="R70098" s="15">
        <v>3</v>
      </c>
    </row>
    <row r="70099" spans="18:18" x14ac:dyDescent="0.25">
      <c r="R70099" s="15">
        <v>3</v>
      </c>
    </row>
    <row r="70100" spans="18:18" x14ac:dyDescent="0.25">
      <c r="R70100" s="15">
        <v>3</v>
      </c>
    </row>
    <row r="70101" spans="18:18" x14ac:dyDescent="0.25">
      <c r="R70101" s="15">
        <v>3</v>
      </c>
    </row>
    <row r="70102" spans="18:18" x14ac:dyDescent="0.25">
      <c r="R70102" s="15">
        <v>3</v>
      </c>
    </row>
    <row r="70103" spans="18:18" x14ac:dyDescent="0.25">
      <c r="R70103" s="15">
        <v>1</v>
      </c>
    </row>
    <row r="70104" spans="18:18" x14ac:dyDescent="0.25">
      <c r="R70104" s="15">
        <v>1</v>
      </c>
    </row>
    <row r="70105" spans="18:18" x14ac:dyDescent="0.25">
      <c r="R70105" s="15">
        <v>3</v>
      </c>
    </row>
    <row r="70106" spans="18:18" x14ac:dyDescent="0.25">
      <c r="R70106" s="15">
        <v>1</v>
      </c>
    </row>
    <row r="70107" spans="18:18" x14ac:dyDescent="0.25">
      <c r="R70107" s="15">
        <v>3</v>
      </c>
    </row>
    <row r="70108" spans="18:18" x14ac:dyDescent="0.25">
      <c r="R70108" s="15">
        <v>3</v>
      </c>
    </row>
    <row r="70109" spans="18:18" x14ac:dyDescent="0.25">
      <c r="R70109" s="15">
        <v>1</v>
      </c>
    </row>
    <row r="70110" spans="18:18" x14ac:dyDescent="0.25">
      <c r="R70110" s="15">
        <v>1</v>
      </c>
    </row>
    <row r="70111" spans="18:18" x14ac:dyDescent="0.25">
      <c r="R70111" s="15">
        <v>1</v>
      </c>
    </row>
    <row r="70112" spans="18:18" x14ac:dyDescent="0.25">
      <c r="R70112" s="15">
        <v>1</v>
      </c>
    </row>
    <row r="70113" spans="18:18" x14ac:dyDescent="0.25">
      <c r="R70113" s="15">
        <v>1</v>
      </c>
    </row>
    <row r="70114" spans="18:18" x14ac:dyDescent="0.25">
      <c r="R70114" s="15">
        <v>1</v>
      </c>
    </row>
    <row r="70115" spans="18:18" x14ac:dyDescent="0.25">
      <c r="R70115" s="15">
        <v>1</v>
      </c>
    </row>
    <row r="70116" spans="18:18" x14ac:dyDescent="0.25">
      <c r="R70116" s="15">
        <v>1</v>
      </c>
    </row>
    <row r="70117" spans="18:18" x14ac:dyDescent="0.25">
      <c r="R70117" s="15">
        <v>3</v>
      </c>
    </row>
    <row r="70118" spans="18:18" x14ac:dyDescent="0.25">
      <c r="R70118" s="15">
        <v>3</v>
      </c>
    </row>
    <row r="70119" spans="18:18" x14ac:dyDescent="0.25">
      <c r="R70119" s="15">
        <v>1</v>
      </c>
    </row>
    <row r="70120" spans="18:18" x14ac:dyDescent="0.25">
      <c r="R70120" s="15">
        <v>1</v>
      </c>
    </row>
    <row r="70121" spans="18:18" x14ac:dyDescent="0.25">
      <c r="R70121" s="15">
        <v>3</v>
      </c>
    </row>
    <row r="70122" spans="18:18" x14ac:dyDescent="0.25">
      <c r="R70122" s="15">
        <v>3</v>
      </c>
    </row>
    <row r="70123" spans="18:18" x14ac:dyDescent="0.25">
      <c r="R70123" s="15">
        <v>1</v>
      </c>
    </row>
    <row r="70124" spans="18:18" x14ac:dyDescent="0.25">
      <c r="R70124" s="15">
        <v>1</v>
      </c>
    </row>
    <row r="70125" spans="18:18" x14ac:dyDescent="0.25">
      <c r="R70125" s="15">
        <v>1</v>
      </c>
    </row>
    <row r="70126" spans="18:18" x14ac:dyDescent="0.25">
      <c r="R70126" s="15">
        <v>3</v>
      </c>
    </row>
    <row r="70127" spans="18:18" x14ac:dyDescent="0.25">
      <c r="R70127" s="15">
        <v>1</v>
      </c>
    </row>
    <row r="70128" spans="18:18" x14ac:dyDescent="0.25">
      <c r="R70128" s="15">
        <v>3</v>
      </c>
    </row>
    <row r="70129" spans="18:18" x14ac:dyDescent="0.25">
      <c r="R70129" s="15">
        <v>3</v>
      </c>
    </row>
    <row r="70130" spans="18:18" x14ac:dyDescent="0.25">
      <c r="R70130" s="15">
        <v>1</v>
      </c>
    </row>
    <row r="70131" spans="18:18" x14ac:dyDescent="0.25">
      <c r="R70131" s="15">
        <v>1</v>
      </c>
    </row>
    <row r="70132" spans="18:18" x14ac:dyDescent="0.25">
      <c r="R70132" s="15">
        <v>3</v>
      </c>
    </row>
    <row r="70133" spans="18:18" x14ac:dyDescent="0.25">
      <c r="R70133" s="15">
        <v>1</v>
      </c>
    </row>
    <row r="70134" spans="18:18" x14ac:dyDescent="0.25">
      <c r="R70134" s="15">
        <v>1</v>
      </c>
    </row>
    <row r="70135" spans="18:18" x14ac:dyDescent="0.25">
      <c r="R70135" s="15">
        <v>1</v>
      </c>
    </row>
    <row r="70136" spans="18:18" x14ac:dyDescent="0.25">
      <c r="R70136" s="15">
        <v>4</v>
      </c>
    </row>
    <row r="70137" spans="18:18" x14ac:dyDescent="0.25">
      <c r="R70137" s="15">
        <v>2</v>
      </c>
    </row>
    <row r="70138" spans="18:18" x14ac:dyDescent="0.25">
      <c r="R70138" s="15">
        <v>3</v>
      </c>
    </row>
    <row r="70139" spans="18:18" x14ac:dyDescent="0.25">
      <c r="R70139" s="15">
        <v>4</v>
      </c>
    </row>
    <row r="70140" spans="18:18" x14ac:dyDescent="0.25">
      <c r="R70140" s="15">
        <v>4</v>
      </c>
    </row>
    <row r="70141" spans="18:18" x14ac:dyDescent="0.25">
      <c r="R70141" s="15">
        <v>4</v>
      </c>
    </row>
    <row r="70142" spans="18:18" x14ac:dyDescent="0.25">
      <c r="R70142" s="15">
        <v>1</v>
      </c>
    </row>
    <row r="70143" spans="18:18" x14ac:dyDescent="0.25">
      <c r="R70143" s="15">
        <v>2</v>
      </c>
    </row>
    <row r="70144" spans="18:18" x14ac:dyDescent="0.25">
      <c r="R70144" s="15">
        <v>2</v>
      </c>
    </row>
    <row r="70145" spans="18:18" x14ac:dyDescent="0.25">
      <c r="R70145" s="15">
        <v>1</v>
      </c>
    </row>
    <row r="70146" spans="18:18" x14ac:dyDescent="0.25">
      <c r="R70146" s="15">
        <v>2</v>
      </c>
    </row>
    <row r="70147" spans="18:18" x14ac:dyDescent="0.25">
      <c r="R70147" s="15">
        <v>1</v>
      </c>
    </row>
    <row r="70148" spans="18:18" x14ac:dyDescent="0.25">
      <c r="R70148" s="15">
        <v>2</v>
      </c>
    </row>
    <row r="70149" spans="18:18" x14ac:dyDescent="0.25">
      <c r="R70149" s="15">
        <v>2</v>
      </c>
    </row>
    <row r="70150" spans="18:18" x14ac:dyDescent="0.25">
      <c r="R70150" s="15">
        <v>1</v>
      </c>
    </row>
    <row r="70151" spans="18:18" x14ac:dyDescent="0.25">
      <c r="R70151" s="15">
        <v>1</v>
      </c>
    </row>
    <row r="70152" spans="18:18" x14ac:dyDescent="0.25">
      <c r="R70152" s="15">
        <v>2</v>
      </c>
    </row>
    <row r="70153" spans="18:18" x14ac:dyDescent="0.25">
      <c r="R70153" s="15">
        <v>1</v>
      </c>
    </row>
    <row r="70154" spans="18:18" x14ac:dyDescent="0.25">
      <c r="R70154" s="15">
        <v>1</v>
      </c>
    </row>
    <row r="70155" spans="18:18" x14ac:dyDescent="0.25">
      <c r="R70155" s="15">
        <v>1</v>
      </c>
    </row>
    <row r="70156" spans="18:18" x14ac:dyDescent="0.25">
      <c r="R70156" s="15">
        <v>1</v>
      </c>
    </row>
    <row r="70157" spans="18:18" x14ac:dyDescent="0.25">
      <c r="R70157" s="15">
        <v>1</v>
      </c>
    </row>
    <row r="70158" spans="18:18" x14ac:dyDescent="0.25">
      <c r="R70158" s="15">
        <v>1</v>
      </c>
    </row>
    <row r="70159" spans="18:18" x14ac:dyDescent="0.25">
      <c r="R70159" s="15">
        <v>1</v>
      </c>
    </row>
    <row r="70160" spans="18:18" x14ac:dyDescent="0.25">
      <c r="R70160" s="15">
        <v>1</v>
      </c>
    </row>
    <row r="70161" spans="18:18" x14ac:dyDescent="0.25">
      <c r="R70161" s="15">
        <v>1</v>
      </c>
    </row>
    <row r="70162" spans="18:18" x14ac:dyDescent="0.25">
      <c r="R70162" s="15">
        <v>1</v>
      </c>
    </row>
    <row r="70163" spans="18:18" x14ac:dyDescent="0.25">
      <c r="R70163" s="15">
        <v>1</v>
      </c>
    </row>
    <row r="70164" spans="18:18" x14ac:dyDescent="0.25">
      <c r="R70164" s="15">
        <v>1</v>
      </c>
    </row>
    <row r="70165" spans="18:18" x14ac:dyDescent="0.25">
      <c r="R70165" s="15">
        <v>1</v>
      </c>
    </row>
    <row r="70166" spans="18:18" x14ac:dyDescent="0.25">
      <c r="R70166" s="15">
        <v>1</v>
      </c>
    </row>
    <row r="70167" spans="18:18" x14ac:dyDescent="0.25">
      <c r="R70167" s="15">
        <v>1</v>
      </c>
    </row>
    <row r="70168" spans="18:18" x14ac:dyDescent="0.25">
      <c r="R70168" s="15">
        <v>1</v>
      </c>
    </row>
    <row r="70169" spans="18:18" x14ac:dyDescent="0.25">
      <c r="R70169" s="15">
        <v>1</v>
      </c>
    </row>
    <row r="70170" spans="18:18" x14ac:dyDescent="0.25">
      <c r="R70170" s="15">
        <v>1</v>
      </c>
    </row>
    <row r="70171" spans="18:18" x14ac:dyDescent="0.25">
      <c r="R70171" s="15">
        <v>1</v>
      </c>
    </row>
    <row r="70172" spans="18:18" x14ac:dyDescent="0.25">
      <c r="R70172" s="15">
        <v>2</v>
      </c>
    </row>
    <row r="70173" spans="18:18" x14ac:dyDescent="0.25">
      <c r="R70173" s="15">
        <v>2</v>
      </c>
    </row>
    <row r="70174" spans="18:18" x14ac:dyDescent="0.25">
      <c r="R70174" s="15">
        <v>2</v>
      </c>
    </row>
    <row r="70175" spans="18:18" x14ac:dyDescent="0.25">
      <c r="R70175" s="15">
        <v>2</v>
      </c>
    </row>
    <row r="70176" spans="18:18" x14ac:dyDescent="0.25">
      <c r="R70176" s="15">
        <v>4</v>
      </c>
    </row>
    <row r="70177" spans="18:18" x14ac:dyDescent="0.25">
      <c r="R70177" s="15">
        <v>4</v>
      </c>
    </row>
    <row r="70178" spans="18:18" x14ac:dyDescent="0.25">
      <c r="R70178" s="15">
        <v>1</v>
      </c>
    </row>
    <row r="70179" spans="18:18" x14ac:dyDescent="0.25">
      <c r="R70179" s="15">
        <v>1</v>
      </c>
    </row>
    <row r="70180" spans="18:18" x14ac:dyDescent="0.25">
      <c r="R70180" s="15">
        <v>1</v>
      </c>
    </row>
    <row r="70181" spans="18:18" x14ac:dyDescent="0.25">
      <c r="R70181" s="15">
        <v>1</v>
      </c>
    </row>
    <row r="70182" spans="18:18" x14ac:dyDescent="0.25">
      <c r="R70182" s="15">
        <v>1</v>
      </c>
    </row>
    <row r="70183" spans="18:18" x14ac:dyDescent="0.25">
      <c r="R70183" s="15">
        <v>1</v>
      </c>
    </row>
    <row r="70184" spans="18:18" x14ac:dyDescent="0.25">
      <c r="R70184" s="15">
        <v>1</v>
      </c>
    </row>
    <row r="70185" spans="18:18" x14ac:dyDescent="0.25">
      <c r="R70185" s="15">
        <v>1</v>
      </c>
    </row>
    <row r="70186" spans="18:18" x14ac:dyDescent="0.25">
      <c r="R70186" s="15">
        <v>1</v>
      </c>
    </row>
    <row r="70187" spans="18:18" x14ac:dyDescent="0.25">
      <c r="R70187" s="15">
        <v>1</v>
      </c>
    </row>
    <row r="70188" spans="18:18" x14ac:dyDescent="0.25">
      <c r="R70188" s="15">
        <v>1</v>
      </c>
    </row>
    <row r="70189" spans="18:18" x14ac:dyDescent="0.25">
      <c r="R70189" s="15">
        <v>2</v>
      </c>
    </row>
    <row r="70190" spans="18:18" x14ac:dyDescent="0.25">
      <c r="R70190" s="15">
        <v>1</v>
      </c>
    </row>
    <row r="70191" spans="18:18" x14ac:dyDescent="0.25">
      <c r="R70191" s="15">
        <v>1</v>
      </c>
    </row>
    <row r="70192" spans="18:18" x14ac:dyDescent="0.25">
      <c r="R70192" s="15">
        <v>1</v>
      </c>
    </row>
    <row r="70193" spans="18:18" x14ac:dyDescent="0.25">
      <c r="R70193" s="15">
        <v>1</v>
      </c>
    </row>
    <row r="70194" spans="18:18" x14ac:dyDescent="0.25">
      <c r="R70194" s="15">
        <v>1</v>
      </c>
    </row>
    <row r="70195" spans="18:18" x14ac:dyDescent="0.25">
      <c r="R70195" s="15">
        <v>1</v>
      </c>
    </row>
    <row r="70196" spans="18:18" x14ac:dyDescent="0.25">
      <c r="R70196" s="15">
        <v>1</v>
      </c>
    </row>
    <row r="70197" spans="18:18" x14ac:dyDescent="0.25">
      <c r="R70197" s="15">
        <v>1</v>
      </c>
    </row>
    <row r="70198" spans="18:18" x14ac:dyDescent="0.25">
      <c r="R70198" s="15">
        <v>1</v>
      </c>
    </row>
    <row r="70199" spans="18:18" x14ac:dyDescent="0.25">
      <c r="R70199" s="15">
        <v>1</v>
      </c>
    </row>
    <row r="70200" spans="18:18" x14ac:dyDescent="0.25">
      <c r="R70200" s="15">
        <v>1</v>
      </c>
    </row>
    <row r="70201" spans="18:18" x14ac:dyDescent="0.25">
      <c r="R70201" s="15">
        <v>3</v>
      </c>
    </row>
    <row r="70202" spans="18:18" x14ac:dyDescent="0.25">
      <c r="R70202" s="15">
        <v>3</v>
      </c>
    </row>
    <row r="70203" spans="18:18" x14ac:dyDescent="0.25">
      <c r="R70203" s="15">
        <v>3</v>
      </c>
    </row>
    <row r="70204" spans="18:18" x14ac:dyDescent="0.25">
      <c r="R70204" s="15">
        <v>1</v>
      </c>
    </row>
    <row r="70205" spans="18:18" x14ac:dyDescent="0.25">
      <c r="R70205" s="15">
        <v>3</v>
      </c>
    </row>
    <row r="70206" spans="18:18" x14ac:dyDescent="0.25">
      <c r="R70206" s="15">
        <v>1</v>
      </c>
    </row>
    <row r="70207" spans="18:18" x14ac:dyDescent="0.25">
      <c r="R70207" s="15">
        <v>1</v>
      </c>
    </row>
    <row r="70208" spans="18:18" x14ac:dyDescent="0.25">
      <c r="R70208" s="15">
        <v>3</v>
      </c>
    </row>
    <row r="70209" spans="18:18" x14ac:dyDescent="0.25">
      <c r="R70209" s="15">
        <v>3</v>
      </c>
    </row>
    <row r="70210" spans="18:18" x14ac:dyDescent="0.25">
      <c r="R70210" s="15">
        <v>3</v>
      </c>
    </row>
    <row r="70211" spans="18:18" x14ac:dyDescent="0.25">
      <c r="R70211" s="15">
        <v>3</v>
      </c>
    </row>
    <row r="70212" spans="18:18" x14ac:dyDescent="0.25">
      <c r="R70212" s="15">
        <v>3</v>
      </c>
    </row>
    <row r="70213" spans="18:18" x14ac:dyDescent="0.25">
      <c r="R70213" s="15">
        <v>3</v>
      </c>
    </row>
    <row r="70214" spans="18:18" x14ac:dyDescent="0.25">
      <c r="R70214" s="15">
        <v>3</v>
      </c>
    </row>
    <row r="70215" spans="18:18" x14ac:dyDescent="0.25">
      <c r="R70215" s="15">
        <v>3</v>
      </c>
    </row>
    <row r="70216" spans="18:18" x14ac:dyDescent="0.25">
      <c r="R70216" s="15">
        <v>3</v>
      </c>
    </row>
    <row r="70217" spans="18:18" x14ac:dyDescent="0.25">
      <c r="R70217" s="15">
        <v>3</v>
      </c>
    </row>
    <row r="70218" spans="18:18" x14ac:dyDescent="0.25">
      <c r="R70218" s="15">
        <v>3</v>
      </c>
    </row>
    <row r="70219" spans="18:18" x14ac:dyDescent="0.25">
      <c r="R70219" s="15">
        <v>3</v>
      </c>
    </row>
    <row r="70220" spans="18:18" x14ac:dyDescent="0.25">
      <c r="R70220" s="15">
        <v>3</v>
      </c>
    </row>
    <row r="70221" spans="18:18" x14ac:dyDescent="0.25">
      <c r="R70221" s="15">
        <v>3</v>
      </c>
    </row>
    <row r="70222" spans="18:18" x14ac:dyDescent="0.25">
      <c r="R70222" s="15">
        <v>3</v>
      </c>
    </row>
    <row r="70223" spans="18:18" x14ac:dyDescent="0.25">
      <c r="R70223" s="15">
        <v>1</v>
      </c>
    </row>
    <row r="70224" spans="18:18" x14ac:dyDescent="0.25">
      <c r="R70224" s="15">
        <v>1</v>
      </c>
    </row>
    <row r="70225" spans="18:18" x14ac:dyDescent="0.25">
      <c r="R70225" s="15">
        <v>1</v>
      </c>
    </row>
    <row r="70226" spans="18:18" x14ac:dyDescent="0.25">
      <c r="R70226" s="15">
        <v>1</v>
      </c>
    </row>
    <row r="70227" spans="18:18" x14ac:dyDescent="0.25">
      <c r="R70227" s="15">
        <v>1</v>
      </c>
    </row>
    <row r="70228" spans="18:18" x14ac:dyDescent="0.25">
      <c r="R70228" s="15">
        <v>1</v>
      </c>
    </row>
    <row r="70229" spans="18:18" x14ac:dyDescent="0.25">
      <c r="R70229" s="15">
        <v>1</v>
      </c>
    </row>
    <row r="70230" spans="18:18" x14ac:dyDescent="0.25">
      <c r="R70230" s="15">
        <v>1</v>
      </c>
    </row>
    <row r="70231" spans="18:18" x14ac:dyDescent="0.25">
      <c r="R70231" s="15">
        <v>1</v>
      </c>
    </row>
    <row r="70232" spans="18:18" x14ac:dyDescent="0.25">
      <c r="R70232" s="15">
        <v>1</v>
      </c>
    </row>
    <row r="70233" spans="18:18" x14ac:dyDescent="0.25">
      <c r="R70233" s="15">
        <v>1</v>
      </c>
    </row>
    <row r="70234" spans="18:18" x14ac:dyDescent="0.25">
      <c r="R70234" s="15">
        <v>1</v>
      </c>
    </row>
    <row r="70235" spans="18:18" x14ac:dyDescent="0.25">
      <c r="R70235" s="15">
        <v>2</v>
      </c>
    </row>
    <row r="70236" spans="18:18" x14ac:dyDescent="0.25">
      <c r="R70236" s="15">
        <v>2</v>
      </c>
    </row>
    <row r="70237" spans="18:18" x14ac:dyDescent="0.25">
      <c r="R70237" s="15">
        <v>2</v>
      </c>
    </row>
    <row r="70238" spans="18:18" x14ac:dyDescent="0.25">
      <c r="R70238" s="15">
        <v>2</v>
      </c>
    </row>
    <row r="70239" spans="18:18" x14ac:dyDescent="0.25">
      <c r="R70239" s="15">
        <v>2</v>
      </c>
    </row>
    <row r="70240" spans="18:18" x14ac:dyDescent="0.25">
      <c r="R70240" s="15">
        <v>1</v>
      </c>
    </row>
    <row r="70241" spans="18:18" x14ac:dyDescent="0.25">
      <c r="R70241" s="15">
        <v>1</v>
      </c>
    </row>
    <row r="70242" spans="18:18" x14ac:dyDescent="0.25">
      <c r="R70242" s="15">
        <v>1</v>
      </c>
    </row>
    <row r="70243" spans="18:18" x14ac:dyDescent="0.25">
      <c r="R70243" s="15">
        <v>3</v>
      </c>
    </row>
    <row r="70244" spans="18:18" x14ac:dyDescent="0.25">
      <c r="R70244" s="15">
        <v>3</v>
      </c>
    </row>
    <row r="70245" spans="18:18" x14ac:dyDescent="0.25">
      <c r="R70245" s="15">
        <v>2</v>
      </c>
    </row>
    <row r="70246" spans="18:18" x14ac:dyDescent="0.25">
      <c r="R70246" s="15">
        <v>2</v>
      </c>
    </row>
    <row r="70247" spans="18:18" x14ac:dyDescent="0.25">
      <c r="R70247" s="15">
        <v>2</v>
      </c>
    </row>
    <row r="70248" spans="18:18" x14ac:dyDescent="0.25">
      <c r="R70248" s="15">
        <v>2</v>
      </c>
    </row>
    <row r="70249" spans="18:18" x14ac:dyDescent="0.25">
      <c r="R70249" s="15">
        <v>3</v>
      </c>
    </row>
    <row r="70250" spans="18:18" x14ac:dyDescent="0.25">
      <c r="R70250" s="15">
        <v>3</v>
      </c>
    </row>
    <row r="70251" spans="18:18" x14ac:dyDescent="0.25">
      <c r="R70251" s="15">
        <v>3</v>
      </c>
    </row>
    <row r="70252" spans="18:18" x14ac:dyDescent="0.25">
      <c r="R70252" s="15">
        <v>1</v>
      </c>
    </row>
    <row r="70253" spans="18:18" x14ac:dyDescent="0.25">
      <c r="R70253" s="15">
        <v>1</v>
      </c>
    </row>
    <row r="70254" spans="18:18" x14ac:dyDescent="0.25">
      <c r="R70254" s="15">
        <v>1</v>
      </c>
    </row>
    <row r="70255" spans="18:18" x14ac:dyDescent="0.25">
      <c r="R70255" s="15">
        <v>1</v>
      </c>
    </row>
    <row r="70256" spans="18:18" x14ac:dyDescent="0.25">
      <c r="R70256" s="15">
        <v>1</v>
      </c>
    </row>
    <row r="70257" spans="18:18" x14ac:dyDescent="0.25">
      <c r="R70257" s="15">
        <v>1</v>
      </c>
    </row>
    <row r="70258" spans="18:18" x14ac:dyDescent="0.25">
      <c r="R70258" s="15">
        <v>1</v>
      </c>
    </row>
    <row r="70259" spans="18:18" x14ac:dyDescent="0.25">
      <c r="R70259" s="15">
        <v>2</v>
      </c>
    </row>
    <row r="70260" spans="18:18" x14ac:dyDescent="0.25">
      <c r="R70260" s="15">
        <v>1</v>
      </c>
    </row>
    <row r="70261" spans="18:18" x14ac:dyDescent="0.25">
      <c r="R70261" s="15">
        <v>2</v>
      </c>
    </row>
    <row r="70262" spans="18:18" x14ac:dyDescent="0.25">
      <c r="R70262" s="15">
        <v>1</v>
      </c>
    </row>
    <row r="70263" spans="18:18" x14ac:dyDescent="0.25">
      <c r="R70263" s="15">
        <v>4</v>
      </c>
    </row>
    <row r="70264" spans="18:18" x14ac:dyDescent="0.25">
      <c r="R70264" s="15">
        <v>1</v>
      </c>
    </row>
    <row r="70265" spans="18:18" x14ac:dyDescent="0.25">
      <c r="R70265" s="15">
        <v>4</v>
      </c>
    </row>
    <row r="70266" spans="18:18" x14ac:dyDescent="0.25">
      <c r="R70266" s="15">
        <v>4</v>
      </c>
    </row>
    <row r="70267" spans="18:18" x14ac:dyDescent="0.25">
      <c r="R70267" s="15">
        <v>1</v>
      </c>
    </row>
    <row r="70268" spans="18:18" x14ac:dyDescent="0.25">
      <c r="R70268" s="15">
        <v>4</v>
      </c>
    </row>
    <row r="70269" spans="18:18" x14ac:dyDescent="0.25">
      <c r="R70269" s="15">
        <v>1</v>
      </c>
    </row>
    <row r="70270" spans="18:18" x14ac:dyDescent="0.25">
      <c r="R70270" s="15">
        <v>4</v>
      </c>
    </row>
    <row r="70271" spans="18:18" x14ac:dyDescent="0.25">
      <c r="R70271" s="15">
        <v>1</v>
      </c>
    </row>
    <row r="70272" spans="18:18" x14ac:dyDescent="0.25">
      <c r="R70272" s="15">
        <v>1</v>
      </c>
    </row>
    <row r="70273" spans="18:18" x14ac:dyDescent="0.25">
      <c r="R70273" s="15">
        <v>1</v>
      </c>
    </row>
    <row r="70274" spans="18:18" x14ac:dyDescent="0.25">
      <c r="R70274" s="15">
        <v>1</v>
      </c>
    </row>
    <row r="70275" spans="18:18" x14ac:dyDescent="0.25">
      <c r="R70275" s="15">
        <v>1</v>
      </c>
    </row>
    <row r="70276" spans="18:18" x14ac:dyDescent="0.25">
      <c r="R70276" s="15">
        <v>4</v>
      </c>
    </row>
    <row r="70277" spans="18:18" x14ac:dyDescent="0.25">
      <c r="R70277" s="15">
        <v>4</v>
      </c>
    </row>
    <row r="70278" spans="18:18" x14ac:dyDescent="0.25">
      <c r="R70278" s="15">
        <v>4</v>
      </c>
    </row>
    <row r="70279" spans="18:18" x14ac:dyDescent="0.25">
      <c r="R70279" s="15">
        <v>1</v>
      </c>
    </row>
    <row r="70280" spans="18:18" x14ac:dyDescent="0.25">
      <c r="R70280" s="15">
        <v>3</v>
      </c>
    </row>
    <row r="70281" spans="18:18" x14ac:dyDescent="0.25">
      <c r="R70281" s="15">
        <v>2</v>
      </c>
    </row>
    <row r="70282" spans="18:18" x14ac:dyDescent="0.25">
      <c r="R70282" s="15">
        <v>1</v>
      </c>
    </row>
    <row r="70283" spans="18:18" x14ac:dyDescent="0.25">
      <c r="R70283" s="15">
        <v>1</v>
      </c>
    </row>
    <row r="70284" spans="18:18" x14ac:dyDescent="0.25">
      <c r="R70284" s="15">
        <v>1</v>
      </c>
    </row>
    <row r="70285" spans="18:18" x14ac:dyDescent="0.25">
      <c r="R70285" s="15">
        <v>1</v>
      </c>
    </row>
    <row r="70286" spans="18:18" x14ac:dyDescent="0.25">
      <c r="R70286" s="15">
        <v>1</v>
      </c>
    </row>
    <row r="70287" spans="18:18" x14ac:dyDescent="0.25">
      <c r="R70287" s="15">
        <v>3</v>
      </c>
    </row>
    <row r="70288" spans="18:18" x14ac:dyDescent="0.25">
      <c r="R70288" s="15">
        <v>1</v>
      </c>
    </row>
    <row r="70289" spans="18:18" x14ac:dyDescent="0.25">
      <c r="R70289" s="15">
        <v>2</v>
      </c>
    </row>
    <row r="70290" spans="18:18" x14ac:dyDescent="0.25">
      <c r="R70290" s="15">
        <v>2</v>
      </c>
    </row>
    <row r="70291" spans="18:18" x14ac:dyDescent="0.25">
      <c r="R70291" s="15">
        <v>2</v>
      </c>
    </row>
    <row r="70292" spans="18:18" x14ac:dyDescent="0.25">
      <c r="R70292" s="15">
        <v>2</v>
      </c>
    </row>
    <row r="70293" spans="18:18" x14ac:dyDescent="0.25">
      <c r="R70293" s="15">
        <v>1</v>
      </c>
    </row>
    <row r="70294" spans="18:18" x14ac:dyDescent="0.25">
      <c r="R70294" s="15">
        <v>1</v>
      </c>
    </row>
    <row r="70295" spans="18:18" x14ac:dyDescent="0.25">
      <c r="R70295" s="15">
        <v>4</v>
      </c>
    </row>
    <row r="70296" spans="18:18" x14ac:dyDescent="0.25">
      <c r="R70296" s="15">
        <v>1</v>
      </c>
    </row>
    <row r="70297" spans="18:18" x14ac:dyDescent="0.25">
      <c r="R70297" s="15">
        <v>1</v>
      </c>
    </row>
    <row r="70298" spans="18:18" x14ac:dyDescent="0.25">
      <c r="R70298" s="15">
        <v>4</v>
      </c>
    </row>
    <row r="70299" spans="18:18" x14ac:dyDescent="0.25">
      <c r="R70299" s="15">
        <v>2</v>
      </c>
    </row>
    <row r="70300" spans="18:18" x14ac:dyDescent="0.25">
      <c r="R70300" s="15">
        <v>2</v>
      </c>
    </row>
    <row r="70301" spans="18:18" x14ac:dyDescent="0.25">
      <c r="R70301" s="15">
        <v>4</v>
      </c>
    </row>
    <row r="70302" spans="18:18" x14ac:dyDescent="0.25">
      <c r="R70302" s="15">
        <v>5</v>
      </c>
    </row>
    <row r="70303" spans="18:18" x14ac:dyDescent="0.25">
      <c r="R70303" s="15">
        <v>4</v>
      </c>
    </row>
    <row r="70304" spans="18:18" x14ac:dyDescent="0.25">
      <c r="R70304" s="15">
        <v>5</v>
      </c>
    </row>
    <row r="70305" spans="18:18" x14ac:dyDescent="0.25">
      <c r="R70305" s="15">
        <v>5</v>
      </c>
    </row>
    <row r="70306" spans="18:18" x14ac:dyDescent="0.25">
      <c r="R70306" s="15">
        <v>3</v>
      </c>
    </row>
    <row r="70307" spans="18:18" x14ac:dyDescent="0.25">
      <c r="R70307" s="15">
        <v>1</v>
      </c>
    </row>
    <row r="70308" spans="18:18" x14ac:dyDescent="0.25">
      <c r="R70308" s="15">
        <v>1</v>
      </c>
    </row>
    <row r="70309" spans="18:18" x14ac:dyDescent="0.25">
      <c r="R70309" s="15">
        <v>1</v>
      </c>
    </row>
    <row r="70310" spans="18:18" x14ac:dyDescent="0.25">
      <c r="R70310" s="15">
        <v>1</v>
      </c>
    </row>
    <row r="70311" spans="18:18" x14ac:dyDescent="0.25">
      <c r="R70311" s="15">
        <v>1</v>
      </c>
    </row>
    <row r="70312" spans="18:18" x14ac:dyDescent="0.25">
      <c r="R70312" s="15">
        <v>1</v>
      </c>
    </row>
    <row r="70313" spans="18:18" x14ac:dyDescent="0.25">
      <c r="R70313" s="15">
        <v>1</v>
      </c>
    </row>
    <row r="70314" spans="18:18" x14ac:dyDescent="0.25">
      <c r="R70314" s="15">
        <v>1</v>
      </c>
    </row>
    <row r="70315" spans="18:18" x14ac:dyDescent="0.25">
      <c r="R70315" s="15">
        <v>1</v>
      </c>
    </row>
    <row r="70316" spans="18:18" x14ac:dyDescent="0.25">
      <c r="R70316" s="15">
        <v>1</v>
      </c>
    </row>
    <row r="70317" spans="18:18" x14ac:dyDescent="0.25">
      <c r="R70317" s="15">
        <v>3</v>
      </c>
    </row>
    <row r="70318" spans="18:18" x14ac:dyDescent="0.25">
      <c r="R70318" s="15">
        <v>3</v>
      </c>
    </row>
    <row r="70319" spans="18:18" x14ac:dyDescent="0.25">
      <c r="R70319" s="15">
        <v>1</v>
      </c>
    </row>
    <row r="70320" spans="18:18" x14ac:dyDescent="0.25">
      <c r="R70320" s="15">
        <v>1</v>
      </c>
    </row>
    <row r="70321" spans="18:18" x14ac:dyDescent="0.25">
      <c r="R70321" s="15">
        <v>1</v>
      </c>
    </row>
    <row r="70322" spans="18:18" x14ac:dyDescent="0.25">
      <c r="R70322" s="15">
        <v>1</v>
      </c>
    </row>
    <row r="70323" spans="18:18" x14ac:dyDescent="0.25">
      <c r="R70323" s="15">
        <v>1</v>
      </c>
    </row>
    <row r="70324" spans="18:18" x14ac:dyDescent="0.25">
      <c r="R70324" s="15">
        <v>1</v>
      </c>
    </row>
    <row r="70325" spans="18:18" x14ac:dyDescent="0.25">
      <c r="R70325" s="15">
        <v>1</v>
      </c>
    </row>
    <row r="70326" spans="18:18" x14ac:dyDescent="0.25">
      <c r="R70326" s="15">
        <v>1</v>
      </c>
    </row>
    <row r="70327" spans="18:18" x14ac:dyDescent="0.25">
      <c r="R70327" s="15">
        <v>1</v>
      </c>
    </row>
    <row r="70328" spans="18:18" x14ac:dyDescent="0.25">
      <c r="R70328" s="15">
        <v>1</v>
      </c>
    </row>
    <row r="70329" spans="18:18" x14ac:dyDescent="0.25">
      <c r="R70329" s="15">
        <v>1</v>
      </c>
    </row>
    <row r="70330" spans="18:18" x14ac:dyDescent="0.25">
      <c r="R70330" s="15">
        <v>1</v>
      </c>
    </row>
    <row r="70331" spans="18:18" x14ac:dyDescent="0.25">
      <c r="R70331" s="15">
        <v>2</v>
      </c>
    </row>
    <row r="70332" spans="18:18" x14ac:dyDescent="0.25">
      <c r="R70332" s="15">
        <v>2</v>
      </c>
    </row>
    <row r="70333" spans="18:18" x14ac:dyDescent="0.25">
      <c r="R70333" s="15">
        <v>2</v>
      </c>
    </row>
    <row r="70334" spans="18:18" x14ac:dyDescent="0.25">
      <c r="R70334" s="15">
        <v>1</v>
      </c>
    </row>
    <row r="70335" spans="18:18" x14ac:dyDescent="0.25">
      <c r="R70335" s="15">
        <v>1</v>
      </c>
    </row>
    <row r="70336" spans="18:18" x14ac:dyDescent="0.25">
      <c r="R70336" s="15">
        <v>1</v>
      </c>
    </row>
    <row r="70337" spans="18:18" x14ac:dyDescent="0.25">
      <c r="R70337" s="15">
        <v>1</v>
      </c>
    </row>
    <row r="70338" spans="18:18" x14ac:dyDescent="0.25">
      <c r="R70338" s="15">
        <v>1</v>
      </c>
    </row>
    <row r="70339" spans="18:18" x14ac:dyDescent="0.25">
      <c r="R70339" s="15">
        <v>1</v>
      </c>
    </row>
    <row r="70340" spans="18:18" x14ac:dyDescent="0.25">
      <c r="R70340" s="15">
        <v>1</v>
      </c>
    </row>
    <row r="70341" spans="18:18" x14ac:dyDescent="0.25">
      <c r="R70341" s="15">
        <v>1</v>
      </c>
    </row>
    <row r="70342" spans="18:18" x14ac:dyDescent="0.25">
      <c r="R70342" s="15">
        <v>4</v>
      </c>
    </row>
    <row r="70343" spans="18:18" x14ac:dyDescent="0.25">
      <c r="R70343" s="15">
        <v>4</v>
      </c>
    </row>
    <row r="70344" spans="18:18" x14ac:dyDescent="0.25">
      <c r="R70344" s="15">
        <v>4</v>
      </c>
    </row>
    <row r="70345" spans="18:18" x14ac:dyDescent="0.25">
      <c r="R70345" s="15">
        <v>5</v>
      </c>
    </row>
    <row r="70346" spans="18:18" x14ac:dyDescent="0.25">
      <c r="R70346" s="15">
        <v>4</v>
      </c>
    </row>
    <row r="70347" spans="18:18" x14ac:dyDescent="0.25">
      <c r="R70347" s="15">
        <v>1</v>
      </c>
    </row>
    <row r="70348" spans="18:18" x14ac:dyDescent="0.25">
      <c r="R70348" s="15">
        <v>3</v>
      </c>
    </row>
    <row r="70349" spans="18:18" x14ac:dyDescent="0.25">
      <c r="R70349" s="15">
        <v>3</v>
      </c>
    </row>
    <row r="70350" spans="18:18" x14ac:dyDescent="0.25">
      <c r="R70350" s="15">
        <v>3</v>
      </c>
    </row>
    <row r="70351" spans="18:18" x14ac:dyDescent="0.25">
      <c r="R70351" s="15">
        <v>3</v>
      </c>
    </row>
    <row r="70352" spans="18:18" x14ac:dyDescent="0.25">
      <c r="R70352" s="15">
        <v>3</v>
      </c>
    </row>
    <row r="70353" spans="18:18" x14ac:dyDescent="0.25">
      <c r="R70353" s="15">
        <v>3</v>
      </c>
    </row>
    <row r="70354" spans="18:18" x14ac:dyDescent="0.25">
      <c r="R70354" s="15">
        <v>1</v>
      </c>
    </row>
    <row r="70355" spans="18:18" x14ac:dyDescent="0.25">
      <c r="R70355" s="15">
        <v>1</v>
      </c>
    </row>
    <row r="70356" spans="18:18" x14ac:dyDescent="0.25">
      <c r="R70356" s="15">
        <v>1</v>
      </c>
    </row>
    <row r="70357" spans="18:18" x14ac:dyDescent="0.25">
      <c r="R70357" s="15">
        <v>3</v>
      </c>
    </row>
    <row r="70358" spans="18:18" x14ac:dyDescent="0.25">
      <c r="R70358" s="15">
        <v>3</v>
      </c>
    </row>
    <row r="70359" spans="18:18" x14ac:dyDescent="0.25">
      <c r="R70359" s="15">
        <v>3</v>
      </c>
    </row>
    <row r="70360" spans="18:18" x14ac:dyDescent="0.25">
      <c r="R70360" s="15">
        <v>3</v>
      </c>
    </row>
    <row r="70361" spans="18:18" x14ac:dyDescent="0.25">
      <c r="R70361" s="15">
        <v>1</v>
      </c>
    </row>
    <row r="70362" spans="18:18" x14ac:dyDescent="0.25">
      <c r="R70362" s="15">
        <v>3</v>
      </c>
    </row>
    <row r="70363" spans="18:18" x14ac:dyDescent="0.25">
      <c r="R70363" s="15">
        <v>3</v>
      </c>
    </row>
    <row r="70364" spans="18:18" x14ac:dyDescent="0.25">
      <c r="R70364" s="15">
        <v>3</v>
      </c>
    </row>
    <row r="70365" spans="18:18" x14ac:dyDescent="0.25">
      <c r="R70365" s="15">
        <v>3</v>
      </c>
    </row>
    <row r="70366" spans="18:18" x14ac:dyDescent="0.25">
      <c r="R70366" s="15">
        <v>3</v>
      </c>
    </row>
    <row r="70367" spans="18:18" x14ac:dyDescent="0.25">
      <c r="R70367" s="15">
        <v>3</v>
      </c>
    </row>
    <row r="70368" spans="18:18" x14ac:dyDescent="0.25">
      <c r="R70368" s="15">
        <v>3</v>
      </c>
    </row>
    <row r="70369" spans="18:18" x14ac:dyDescent="0.25">
      <c r="R70369" s="15">
        <v>1</v>
      </c>
    </row>
    <row r="70370" spans="18:18" x14ac:dyDescent="0.25">
      <c r="R70370" s="15">
        <v>1</v>
      </c>
    </row>
    <row r="70371" spans="18:18" x14ac:dyDescent="0.25">
      <c r="R70371" s="15">
        <v>2</v>
      </c>
    </row>
    <row r="70372" spans="18:18" x14ac:dyDescent="0.25">
      <c r="R70372" s="15">
        <v>2</v>
      </c>
    </row>
    <row r="70373" spans="18:18" x14ac:dyDescent="0.25">
      <c r="R70373" s="15">
        <v>2</v>
      </c>
    </row>
    <row r="70374" spans="18:18" x14ac:dyDescent="0.25">
      <c r="R70374" s="15">
        <v>2</v>
      </c>
    </row>
    <row r="70375" spans="18:18" x14ac:dyDescent="0.25">
      <c r="R70375" s="15">
        <v>1</v>
      </c>
    </row>
    <row r="70376" spans="18:18" x14ac:dyDescent="0.25">
      <c r="R70376" s="15">
        <v>1</v>
      </c>
    </row>
    <row r="70377" spans="18:18" x14ac:dyDescent="0.25">
      <c r="R70377" s="15">
        <v>1</v>
      </c>
    </row>
    <row r="70378" spans="18:18" x14ac:dyDescent="0.25">
      <c r="R70378" s="15">
        <v>1</v>
      </c>
    </row>
    <row r="70379" spans="18:18" x14ac:dyDescent="0.25">
      <c r="R70379" s="15">
        <v>1</v>
      </c>
    </row>
    <row r="70380" spans="18:18" x14ac:dyDescent="0.25">
      <c r="R70380" s="15">
        <v>1</v>
      </c>
    </row>
    <row r="70381" spans="18:18" x14ac:dyDescent="0.25">
      <c r="R70381" s="15">
        <v>1</v>
      </c>
    </row>
    <row r="70382" spans="18:18" x14ac:dyDescent="0.25">
      <c r="R70382" s="15">
        <v>1</v>
      </c>
    </row>
    <row r="70383" spans="18:18" x14ac:dyDescent="0.25">
      <c r="R70383" s="15">
        <v>1</v>
      </c>
    </row>
    <row r="70384" spans="18:18" x14ac:dyDescent="0.25">
      <c r="R70384" s="15">
        <v>2</v>
      </c>
    </row>
    <row r="70385" spans="18:18" x14ac:dyDescent="0.25">
      <c r="R70385" s="15">
        <v>2</v>
      </c>
    </row>
    <row r="70386" spans="18:18" x14ac:dyDescent="0.25">
      <c r="R70386" s="15">
        <v>1</v>
      </c>
    </row>
    <row r="70387" spans="18:18" x14ac:dyDescent="0.25">
      <c r="R70387" s="15">
        <v>1</v>
      </c>
    </row>
    <row r="70388" spans="18:18" x14ac:dyDescent="0.25">
      <c r="R70388" s="15">
        <v>1</v>
      </c>
    </row>
    <row r="70389" spans="18:18" x14ac:dyDescent="0.25">
      <c r="R70389" s="15">
        <v>1</v>
      </c>
    </row>
    <row r="70390" spans="18:18" x14ac:dyDescent="0.25">
      <c r="R70390" s="15">
        <v>1</v>
      </c>
    </row>
    <row r="70391" spans="18:18" x14ac:dyDescent="0.25">
      <c r="R70391" s="15">
        <v>1</v>
      </c>
    </row>
    <row r="70392" spans="18:18" x14ac:dyDescent="0.25">
      <c r="R70392" s="15">
        <v>1</v>
      </c>
    </row>
    <row r="70393" spans="18:18" x14ac:dyDescent="0.25">
      <c r="R70393" s="15">
        <v>1</v>
      </c>
    </row>
    <row r="70394" spans="18:18" x14ac:dyDescent="0.25">
      <c r="R70394" s="15">
        <v>1</v>
      </c>
    </row>
    <row r="70395" spans="18:18" x14ac:dyDescent="0.25">
      <c r="R70395" s="15">
        <v>1</v>
      </c>
    </row>
    <row r="70396" spans="18:18" x14ac:dyDescent="0.25">
      <c r="R70396" s="15">
        <v>1</v>
      </c>
    </row>
    <row r="70397" spans="18:18" x14ac:dyDescent="0.25">
      <c r="R70397" s="15">
        <v>3</v>
      </c>
    </row>
    <row r="70398" spans="18:18" x14ac:dyDescent="0.25">
      <c r="R70398" s="15">
        <v>3</v>
      </c>
    </row>
    <row r="70399" spans="18:18" x14ac:dyDescent="0.25">
      <c r="R70399" s="15">
        <v>3</v>
      </c>
    </row>
    <row r="70400" spans="18:18" x14ac:dyDescent="0.25">
      <c r="R70400" s="15">
        <v>3</v>
      </c>
    </row>
    <row r="70401" spans="18:18" x14ac:dyDescent="0.25">
      <c r="R70401" s="15">
        <v>3</v>
      </c>
    </row>
    <row r="70402" spans="18:18" x14ac:dyDescent="0.25">
      <c r="R70402" s="15">
        <v>3</v>
      </c>
    </row>
    <row r="70403" spans="18:18" x14ac:dyDescent="0.25">
      <c r="R70403" s="15">
        <v>3</v>
      </c>
    </row>
    <row r="70404" spans="18:18" x14ac:dyDescent="0.25">
      <c r="R70404" s="15">
        <v>3</v>
      </c>
    </row>
    <row r="70405" spans="18:18" x14ac:dyDescent="0.25">
      <c r="R70405" s="15">
        <v>3</v>
      </c>
    </row>
    <row r="70406" spans="18:18" x14ac:dyDescent="0.25">
      <c r="R70406" s="15">
        <v>3</v>
      </c>
    </row>
    <row r="70407" spans="18:18" x14ac:dyDescent="0.25">
      <c r="R70407" s="15">
        <v>3</v>
      </c>
    </row>
    <row r="70408" spans="18:18" x14ac:dyDescent="0.25">
      <c r="R70408" s="15">
        <v>3</v>
      </c>
    </row>
    <row r="70409" spans="18:18" x14ac:dyDescent="0.25">
      <c r="R70409" s="15">
        <v>3</v>
      </c>
    </row>
    <row r="70410" spans="18:18" x14ac:dyDescent="0.25">
      <c r="R70410" s="15">
        <v>3</v>
      </c>
    </row>
    <row r="70411" spans="18:18" x14ac:dyDescent="0.25">
      <c r="R70411" s="15">
        <v>3</v>
      </c>
    </row>
    <row r="70412" spans="18:18" x14ac:dyDescent="0.25">
      <c r="R70412" s="15">
        <v>3</v>
      </c>
    </row>
    <row r="70413" spans="18:18" x14ac:dyDescent="0.25">
      <c r="R70413" s="15">
        <v>3</v>
      </c>
    </row>
    <row r="70414" spans="18:18" x14ac:dyDescent="0.25">
      <c r="R70414" s="15">
        <v>3</v>
      </c>
    </row>
    <row r="70415" spans="18:18" x14ac:dyDescent="0.25">
      <c r="R70415" s="15">
        <v>3</v>
      </c>
    </row>
    <row r="70416" spans="18:18" x14ac:dyDescent="0.25">
      <c r="R70416" s="15">
        <v>3</v>
      </c>
    </row>
    <row r="70417" spans="18:18" x14ac:dyDescent="0.25">
      <c r="R70417" s="15">
        <v>3</v>
      </c>
    </row>
    <row r="70418" spans="18:18" x14ac:dyDescent="0.25">
      <c r="R70418" s="15">
        <v>4</v>
      </c>
    </row>
    <row r="70419" spans="18:18" x14ac:dyDescent="0.25">
      <c r="R70419" s="15">
        <v>4</v>
      </c>
    </row>
    <row r="70420" spans="18:18" x14ac:dyDescent="0.25">
      <c r="R70420" s="15">
        <v>4</v>
      </c>
    </row>
    <row r="70421" spans="18:18" x14ac:dyDescent="0.25">
      <c r="R70421" s="15">
        <v>4</v>
      </c>
    </row>
    <row r="70422" spans="18:18" x14ac:dyDescent="0.25">
      <c r="R70422" s="15">
        <v>4</v>
      </c>
    </row>
    <row r="70423" spans="18:18" x14ac:dyDescent="0.25">
      <c r="R70423" s="15">
        <v>4</v>
      </c>
    </row>
    <row r="70424" spans="18:18" x14ac:dyDescent="0.25">
      <c r="R70424" s="15">
        <v>4</v>
      </c>
    </row>
    <row r="70425" spans="18:18" x14ac:dyDescent="0.25">
      <c r="R70425" s="15">
        <v>4</v>
      </c>
    </row>
    <row r="70426" spans="18:18" x14ac:dyDescent="0.25">
      <c r="R70426" s="15">
        <v>4</v>
      </c>
    </row>
    <row r="70427" spans="18:18" x14ac:dyDescent="0.25">
      <c r="R70427" s="15">
        <v>4</v>
      </c>
    </row>
    <row r="70428" spans="18:18" x14ac:dyDescent="0.25">
      <c r="R70428" s="15">
        <v>2</v>
      </c>
    </row>
    <row r="70429" spans="18:18" x14ac:dyDescent="0.25">
      <c r="R70429" s="15">
        <v>2</v>
      </c>
    </row>
    <row r="70430" spans="18:18" x14ac:dyDescent="0.25">
      <c r="R70430" s="15">
        <v>2</v>
      </c>
    </row>
    <row r="70431" spans="18:18" x14ac:dyDescent="0.25">
      <c r="R70431" s="15">
        <v>2</v>
      </c>
    </row>
    <row r="70432" spans="18:18" x14ac:dyDescent="0.25">
      <c r="R70432" s="15">
        <v>2</v>
      </c>
    </row>
    <row r="70433" spans="18:18" x14ac:dyDescent="0.25">
      <c r="R70433" s="15">
        <v>2</v>
      </c>
    </row>
    <row r="70434" spans="18:18" x14ac:dyDescent="0.25">
      <c r="R70434" s="15">
        <v>2</v>
      </c>
    </row>
    <row r="70435" spans="18:18" x14ac:dyDescent="0.25">
      <c r="R70435" s="15">
        <v>2</v>
      </c>
    </row>
    <row r="70436" spans="18:18" x14ac:dyDescent="0.25">
      <c r="R70436" s="15">
        <v>2</v>
      </c>
    </row>
    <row r="70437" spans="18:18" x14ac:dyDescent="0.25">
      <c r="R70437" s="15">
        <v>3</v>
      </c>
    </row>
    <row r="70438" spans="18:18" x14ac:dyDescent="0.25">
      <c r="R70438" s="15">
        <v>3</v>
      </c>
    </row>
    <row r="70439" spans="18:18" x14ac:dyDescent="0.25">
      <c r="R70439" s="15">
        <v>3</v>
      </c>
    </row>
    <row r="70440" spans="18:18" x14ac:dyDescent="0.25">
      <c r="R70440" s="15">
        <v>3</v>
      </c>
    </row>
    <row r="70441" spans="18:18" x14ac:dyDescent="0.25">
      <c r="R70441" s="15">
        <v>3</v>
      </c>
    </row>
    <row r="70442" spans="18:18" x14ac:dyDescent="0.25">
      <c r="R70442" s="15">
        <v>3</v>
      </c>
    </row>
    <row r="70443" spans="18:18" x14ac:dyDescent="0.25">
      <c r="R70443" s="15">
        <v>3</v>
      </c>
    </row>
    <row r="70444" spans="18:18" x14ac:dyDescent="0.25">
      <c r="R70444" s="15">
        <v>3</v>
      </c>
    </row>
    <row r="70445" spans="18:18" x14ac:dyDescent="0.25">
      <c r="R70445" s="15">
        <v>3</v>
      </c>
    </row>
    <row r="70446" spans="18:18" x14ac:dyDescent="0.25">
      <c r="R70446" s="15">
        <v>3</v>
      </c>
    </row>
    <row r="70447" spans="18:18" x14ac:dyDescent="0.25">
      <c r="R70447" s="15">
        <v>3</v>
      </c>
    </row>
    <row r="70448" spans="18:18" x14ac:dyDescent="0.25">
      <c r="R70448" s="15">
        <v>3</v>
      </c>
    </row>
    <row r="70449" spans="18:18" x14ac:dyDescent="0.25">
      <c r="R70449" s="15">
        <v>3</v>
      </c>
    </row>
    <row r="70450" spans="18:18" x14ac:dyDescent="0.25">
      <c r="R70450" s="15">
        <v>3</v>
      </c>
    </row>
    <row r="70451" spans="18:18" x14ac:dyDescent="0.25">
      <c r="R70451" s="15">
        <v>3</v>
      </c>
    </row>
    <row r="70452" spans="18:18" x14ac:dyDescent="0.25">
      <c r="R70452" s="15">
        <v>3</v>
      </c>
    </row>
    <row r="70453" spans="18:18" x14ac:dyDescent="0.25">
      <c r="R70453" s="15">
        <v>3</v>
      </c>
    </row>
    <row r="70454" spans="18:18" x14ac:dyDescent="0.25">
      <c r="R70454" s="15">
        <v>3</v>
      </c>
    </row>
    <row r="70455" spans="18:18" x14ac:dyDescent="0.25">
      <c r="R70455" s="15">
        <v>3</v>
      </c>
    </row>
    <row r="70456" spans="18:18" x14ac:dyDescent="0.25">
      <c r="R70456" s="15">
        <v>3</v>
      </c>
    </row>
    <row r="70457" spans="18:18" x14ac:dyDescent="0.25">
      <c r="R70457" s="15">
        <v>3</v>
      </c>
    </row>
    <row r="70458" spans="18:18" x14ac:dyDescent="0.25">
      <c r="R70458" s="15">
        <v>3</v>
      </c>
    </row>
    <row r="70459" spans="18:18" x14ac:dyDescent="0.25">
      <c r="R70459" s="15">
        <v>3</v>
      </c>
    </row>
    <row r="70460" spans="18:18" x14ac:dyDescent="0.25">
      <c r="R70460" s="15">
        <v>3</v>
      </c>
    </row>
    <row r="70461" spans="18:18" x14ac:dyDescent="0.25">
      <c r="R70461" s="15">
        <v>3</v>
      </c>
    </row>
    <row r="70462" spans="18:18" x14ac:dyDescent="0.25">
      <c r="R70462" s="15">
        <v>3</v>
      </c>
    </row>
    <row r="70463" spans="18:18" x14ac:dyDescent="0.25">
      <c r="R70463" s="15">
        <v>3</v>
      </c>
    </row>
    <row r="70464" spans="18:18" x14ac:dyDescent="0.25">
      <c r="R70464" s="15">
        <v>3</v>
      </c>
    </row>
    <row r="70465" spans="18:18" x14ac:dyDescent="0.25">
      <c r="R70465" s="15">
        <v>3</v>
      </c>
    </row>
    <row r="70466" spans="18:18" x14ac:dyDescent="0.25">
      <c r="R70466" s="15">
        <v>3</v>
      </c>
    </row>
    <row r="70467" spans="18:18" x14ac:dyDescent="0.25">
      <c r="R70467" s="15">
        <v>3</v>
      </c>
    </row>
    <row r="70468" spans="18:18" x14ac:dyDescent="0.25">
      <c r="R70468" s="15">
        <v>3</v>
      </c>
    </row>
    <row r="70469" spans="18:18" x14ac:dyDescent="0.25">
      <c r="R70469" s="15">
        <v>3</v>
      </c>
    </row>
    <row r="70470" spans="18:18" x14ac:dyDescent="0.25">
      <c r="R70470" s="15">
        <v>3</v>
      </c>
    </row>
    <row r="70471" spans="18:18" x14ac:dyDescent="0.25">
      <c r="R70471" s="15">
        <v>3</v>
      </c>
    </row>
    <row r="70472" spans="18:18" x14ac:dyDescent="0.25">
      <c r="R70472" s="15">
        <v>3</v>
      </c>
    </row>
    <row r="70473" spans="18:18" x14ac:dyDescent="0.25">
      <c r="R70473" s="15">
        <v>3</v>
      </c>
    </row>
    <row r="70474" spans="18:18" x14ac:dyDescent="0.25">
      <c r="R70474" s="15">
        <v>3</v>
      </c>
    </row>
    <row r="70475" spans="18:18" x14ac:dyDescent="0.25">
      <c r="R70475" s="15">
        <v>3</v>
      </c>
    </row>
    <row r="70476" spans="18:18" x14ac:dyDescent="0.25">
      <c r="R70476" s="15">
        <v>3</v>
      </c>
    </row>
    <row r="70477" spans="18:18" x14ac:dyDescent="0.25">
      <c r="R70477" s="15">
        <v>3</v>
      </c>
    </row>
    <row r="70478" spans="18:18" x14ac:dyDescent="0.25">
      <c r="R70478" s="15">
        <v>3</v>
      </c>
    </row>
    <row r="70479" spans="18:18" x14ac:dyDescent="0.25">
      <c r="R70479" s="15">
        <v>3</v>
      </c>
    </row>
    <row r="70480" spans="18:18" x14ac:dyDescent="0.25">
      <c r="R70480" s="15">
        <v>3</v>
      </c>
    </row>
    <row r="70481" spans="18:18" x14ac:dyDescent="0.25">
      <c r="R70481" s="15">
        <v>3</v>
      </c>
    </row>
    <row r="70482" spans="18:18" x14ac:dyDescent="0.25">
      <c r="R70482" s="15">
        <v>3</v>
      </c>
    </row>
    <row r="70483" spans="18:18" x14ac:dyDescent="0.25">
      <c r="R70483" s="15">
        <v>3</v>
      </c>
    </row>
    <row r="70484" spans="18:18" x14ac:dyDescent="0.25">
      <c r="R70484" s="15">
        <v>3</v>
      </c>
    </row>
    <row r="70485" spans="18:18" x14ac:dyDescent="0.25">
      <c r="R70485" s="15">
        <v>3</v>
      </c>
    </row>
    <row r="70486" spans="18:18" x14ac:dyDescent="0.25">
      <c r="R70486" s="15">
        <v>3</v>
      </c>
    </row>
    <row r="70487" spans="18:18" x14ac:dyDescent="0.25">
      <c r="R70487" s="15">
        <v>3</v>
      </c>
    </row>
    <row r="70488" spans="18:18" x14ac:dyDescent="0.25">
      <c r="R70488" s="15">
        <v>3</v>
      </c>
    </row>
    <row r="70489" spans="18:18" x14ac:dyDescent="0.25">
      <c r="R70489" s="15">
        <v>3</v>
      </c>
    </row>
    <row r="70490" spans="18:18" x14ac:dyDescent="0.25">
      <c r="R70490" s="15">
        <v>3</v>
      </c>
    </row>
    <row r="70491" spans="18:18" x14ac:dyDescent="0.25">
      <c r="R70491" s="15">
        <v>3</v>
      </c>
    </row>
    <row r="70492" spans="18:18" x14ac:dyDescent="0.25">
      <c r="R70492" s="15">
        <v>3</v>
      </c>
    </row>
    <row r="70493" spans="18:18" x14ac:dyDescent="0.25">
      <c r="R70493" s="15">
        <v>3</v>
      </c>
    </row>
    <row r="70494" spans="18:18" x14ac:dyDescent="0.25">
      <c r="R70494" s="15">
        <v>3</v>
      </c>
    </row>
    <row r="70495" spans="18:18" x14ac:dyDescent="0.25">
      <c r="R70495" s="15">
        <v>3</v>
      </c>
    </row>
    <row r="70496" spans="18:18" x14ac:dyDescent="0.25">
      <c r="R70496" s="15">
        <v>3</v>
      </c>
    </row>
    <row r="70497" spans="18:18" x14ac:dyDescent="0.25">
      <c r="R70497" s="15">
        <v>3</v>
      </c>
    </row>
    <row r="70498" spans="18:18" x14ac:dyDescent="0.25">
      <c r="R70498" s="15">
        <v>3</v>
      </c>
    </row>
    <row r="70499" spans="18:18" x14ac:dyDescent="0.25">
      <c r="R70499" s="15">
        <v>3</v>
      </c>
    </row>
    <row r="70500" spans="18:18" x14ac:dyDescent="0.25">
      <c r="R70500" s="15">
        <v>3</v>
      </c>
    </row>
    <row r="70501" spans="18:18" x14ac:dyDescent="0.25">
      <c r="R70501" s="15">
        <v>3</v>
      </c>
    </row>
    <row r="70502" spans="18:18" x14ac:dyDescent="0.25">
      <c r="R70502" s="15">
        <v>3</v>
      </c>
    </row>
    <row r="70503" spans="18:18" x14ac:dyDescent="0.25">
      <c r="R70503" s="15">
        <v>3</v>
      </c>
    </row>
    <row r="70504" spans="18:18" x14ac:dyDescent="0.25">
      <c r="R70504" s="15">
        <v>3</v>
      </c>
    </row>
    <row r="70505" spans="18:18" x14ac:dyDescent="0.25">
      <c r="R70505" s="15">
        <v>3</v>
      </c>
    </row>
    <row r="70506" spans="18:18" x14ac:dyDescent="0.25">
      <c r="R70506" s="15">
        <v>3</v>
      </c>
    </row>
    <row r="70507" spans="18:18" x14ac:dyDescent="0.25">
      <c r="R70507" s="15">
        <v>3</v>
      </c>
    </row>
    <row r="70508" spans="18:18" x14ac:dyDescent="0.25">
      <c r="R70508" s="15">
        <v>3</v>
      </c>
    </row>
    <row r="70509" spans="18:18" x14ac:dyDescent="0.25">
      <c r="R70509" s="15">
        <v>3</v>
      </c>
    </row>
    <row r="70510" spans="18:18" x14ac:dyDescent="0.25">
      <c r="R70510" s="15">
        <v>3</v>
      </c>
    </row>
    <row r="70511" spans="18:18" x14ac:dyDescent="0.25">
      <c r="R70511" s="15">
        <v>3</v>
      </c>
    </row>
    <row r="70512" spans="18:18" x14ac:dyDescent="0.25">
      <c r="R70512" s="15">
        <v>3</v>
      </c>
    </row>
    <row r="70513" spans="18:18" x14ac:dyDescent="0.25">
      <c r="R70513" s="15">
        <v>3</v>
      </c>
    </row>
    <row r="70514" spans="18:18" x14ac:dyDescent="0.25">
      <c r="R70514" s="15">
        <v>3</v>
      </c>
    </row>
    <row r="70515" spans="18:18" x14ac:dyDescent="0.25">
      <c r="R70515" s="15">
        <v>3</v>
      </c>
    </row>
    <row r="70516" spans="18:18" x14ac:dyDescent="0.25">
      <c r="R70516" s="15">
        <v>3</v>
      </c>
    </row>
    <row r="70517" spans="18:18" x14ac:dyDescent="0.25">
      <c r="R70517" s="15">
        <v>3</v>
      </c>
    </row>
    <row r="70518" spans="18:18" x14ac:dyDescent="0.25">
      <c r="R70518" s="15">
        <v>3</v>
      </c>
    </row>
    <row r="70519" spans="18:18" x14ac:dyDescent="0.25">
      <c r="R70519" s="15">
        <v>3</v>
      </c>
    </row>
    <row r="70520" spans="18:18" x14ac:dyDescent="0.25">
      <c r="R70520" s="15">
        <v>3</v>
      </c>
    </row>
    <row r="70521" spans="18:18" x14ac:dyDescent="0.25">
      <c r="R70521" s="15">
        <v>3</v>
      </c>
    </row>
    <row r="70522" spans="18:18" x14ac:dyDescent="0.25">
      <c r="R70522" s="15">
        <v>3</v>
      </c>
    </row>
    <row r="70523" spans="18:18" x14ac:dyDescent="0.25">
      <c r="R70523" s="15">
        <v>3</v>
      </c>
    </row>
    <row r="70524" spans="18:18" x14ac:dyDescent="0.25">
      <c r="R70524" s="15">
        <v>3</v>
      </c>
    </row>
    <row r="70525" spans="18:18" x14ac:dyDescent="0.25">
      <c r="R70525" s="15">
        <v>3</v>
      </c>
    </row>
    <row r="70526" spans="18:18" x14ac:dyDescent="0.25">
      <c r="R70526" s="15">
        <v>3</v>
      </c>
    </row>
    <row r="70527" spans="18:18" x14ac:dyDescent="0.25">
      <c r="R70527" s="15">
        <v>3</v>
      </c>
    </row>
    <row r="70528" spans="18:18" x14ac:dyDescent="0.25">
      <c r="R70528" s="15">
        <v>3</v>
      </c>
    </row>
    <row r="70529" spans="18:18" x14ac:dyDescent="0.25">
      <c r="R70529" s="15">
        <v>3</v>
      </c>
    </row>
    <row r="70530" spans="18:18" x14ac:dyDescent="0.25">
      <c r="R70530" s="15">
        <v>3</v>
      </c>
    </row>
    <row r="70531" spans="18:18" x14ac:dyDescent="0.25">
      <c r="R70531" s="15">
        <v>3</v>
      </c>
    </row>
    <row r="70532" spans="18:18" x14ac:dyDescent="0.25">
      <c r="R70532" s="15">
        <v>3</v>
      </c>
    </row>
    <row r="70533" spans="18:18" x14ac:dyDescent="0.25">
      <c r="R70533" s="15">
        <v>3</v>
      </c>
    </row>
    <row r="70534" spans="18:18" x14ac:dyDescent="0.25">
      <c r="R70534" s="15">
        <v>3</v>
      </c>
    </row>
    <row r="70535" spans="18:18" x14ac:dyDescent="0.25">
      <c r="R70535" s="15">
        <v>3</v>
      </c>
    </row>
    <row r="70536" spans="18:18" x14ac:dyDescent="0.25">
      <c r="R70536" s="15">
        <v>3</v>
      </c>
    </row>
    <row r="70537" spans="18:18" x14ac:dyDescent="0.25">
      <c r="R70537" s="15">
        <v>3</v>
      </c>
    </row>
    <row r="70538" spans="18:18" x14ac:dyDescent="0.25">
      <c r="R70538" s="15">
        <v>3</v>
      </c>
    </row>
    <row r="70539" spans="18:18" x14ac:dyDescent="0.25">
      <c r="R70539" s="15">
        <v>3</v>
      </c>
    </row>
    <row r="70540" spans="18:18" x14ac:dyDescent="0.25">
      <c r="R70540" s="15">
        <v>3</v>
      </c>
    </row>
    <row r="70541" spans="18:18" x14ac:dyDescent="0.25">
      <c r="R70541" s="15">
        <v>3</v>
      </c>
    </row>
    <row r="70542" spans="18:18" x14ac:dyDescent="0.25">
      <c r="R70542" s="15">
        <v>3</v>
      </c>
    </row>
    <row r="70543" spans="18:18" x14ac:dyDescent="0.25">
      <c r="R70543" s="15">
        <v>3</v>
      </c>
    </row>
    <row r="70544" spans="18:18" x14ac:dyDescent="0.25">
      <c r="R70544" s="15">
        <v>3</v>
      </c>
    </row>
    <row r="70545" spans="18:18" x14ac:dyDescent="0.25">
      <c r="R70545" s="15">
        <v>3</v>
      </c>
    </row>
    <row r="70546" spans="18:18" x14ac:dyDescent="0.25">
      <c r="R70546" s="15">
        <v>3</v>
      </c>
    </row>
    <row r="70547" spans="18:18" x14ac:dyDescent="0.25">
      <c r="R70547" s="15">
        <v>4</v>
      </c>
    </row>
    <row r="70548" spans="18:18" x14ac:dyDescent="0.25">
      <c r="R70548" s="15">
        <v>4</v>
      </c>
    </row>
    <row r="70549" spans="18:18" x14ac:dyDescent="0.25">
      <c r="R70549" s="15">
        <v>4</v>
      </c>
    </row>
    <row r="70550" spans="18:18" x14ac:dyDescent="0.25">
      <c r="R70550" s="15">
        <v>4</v>
      </c>
    </row>
    <row r="70551" spans="18:18" x14ac:dyDescent="0.25">
      <c r="R70551" s="15">
        <v>4</v>
      </c>
    </row>
    <row r="70552" spans="18:18" x14ac:dyDescent="0.25">
      <c r="R70552" s="15">
        <v>4</v>
      </c>
    </row>
    <row r="70553" spans="18:18" x14ac:dyDescent="0.25">
      <c r="R70553" s="15">
        <v>4</v>
      </c>
    </row>
    <row r="70554" spans="18:18" x14ac:dyDescent="0.25">
      <c r="R70554" s="15">
        <v>4</v>
      </c>
    </row>
    <row r="70555" spans="18:18" x14ac:dyDescent="0.25">
      <c r="R70555" s="15">
        <v>4</v>
      </c>
    </row>
    <row r="70556" spans="18:18" x14ac:dyDescent="0.25">
      <c r="R70556" s="15">
        <v>4</v>
      </c>
    </row>
    <row r="70557" spans="18:18" x14ac:dyDescent="0.25">
      <c r="R70557" s="15">
        <v>4</v>
      </c>
    </row>
    <row r="70558" spans="18:18" x14ac:dyDescent="0.25">
      <c r="R70558" s="15">
        <v>4</v>
      </c>
    </row>
    <row r="70559" spans="18:18" x14ac:dyDescent="0.25">
      <c r="R70559" s="15">
        <v>4</v>
      </c>
    </row>
    <row r="70560" spans="18:18" x14ac:dyDescent="0.25">
      <c r="R70560" s="15">
        <v>4</v>
      </c>
    </row>
    <row r="70561" spans="18:18" x14ac:dyDescent="0.25">
      <c r="R70561" s="15">
        <v>4</v>
      </c>
    </row>
    <row r="70562" spans="18:18" x14ac:dyDescent="0.25">
      <c r="R70562" s="15">
        <v>4</v>
      </c>
    </row>
    <row r="70563" spans="18:18" x14ac:dyDescent="0.25">
      <c r="R70563" s="15">
        <v>4</v>
      </c>
    </row>
    <row r="70564" spans="18:18" x14ac:dyDescent="0.25">
      <c r="R70564" s="15">
        <v>4</v>
      </c>
    </row>
    <row r="70565" spans="18:18" x14ac:dyDescent="0.25">
      <c r="R70565" s="15">
        <v>4</v>
      </c>
    </row>
    <row r="70566" spans="18:18" x14ac:dyDescent="0.25">
      <c r="R70566" s="15">
        <v>4</v>
      </c>
    </row>
    <row r="70567" spans="18:18" x14ac:dyDescent="0.25">
      <c r="R70567" s="15">
        <v>4</v>
      </c>
    </row>
    <row r="70568" spans="18:18" x14ac:dyDescent="0.25">
      <c r="R70568" s="15">
        <v>4</v>
      </c>
    </row>
    <row r="70569" spans="18:18" x14ac:dyDescent="0.25">
      <c r="R70569" s="15">
        <v>4</v>
      </c>
    </row>
    <row r="70570" spans="18:18" x14ac:dyDescent="0.25">
      <c r="R70570" s="15">
        <v>4</v>
      </c>
    </row>
    <row r="70571" spans="18:18" x14ac:dyDescent="0.25">
      <c r="R70571" s="15">
        <v>4</v>
      </c>
    </row>
    <row r="70572" spans="18:18" x14ac:dyDescent="0.25">
      <c r="R70572" s="15">
        <v>4</v>
      </c>
    </row>
    <row r="70573" spans="18:18" x14ac:dyDescent="0.25">
      <c r="R70573" s="15">
        <v>4</v>
      </c>
    </row>
    <row r="70574" spans="18:18" x14ac:dyDescent="0.25">
      <c r="R70574" s="15">
        <v>4</v>
      </c>
    </row>
    <row r="70575" spans="18:18" x14ac:dyDescent="0.25">
      <c r="R70575" s="15">
        <v>4</v>
      </c>
    </row>
    <row r="70576" spans="18:18" x14ac:dyDescent="0.25">
      <c r="R70576" s="15">
        <v>4</v>
      </c>
    </row>
    <row r="70577" spans="18:18" x14ac:dyDescent="0.25">
      <c r="R70577" s="15">
        <v>4</v>
      </c>
    </row>
    <row r="70578" spans="18:18" x14ac:dyDescent="0.25">
      <c r="R70578" s="15">
        <v>4</v>
      </c>
    </row>
    <row r="70579" spans="18:18" x14ac:dyDescent="0.25">
      <c r="R70579" s="15">
        <v>4</v>
      </c>
    </row>
    <row r="70580" spans="18:18" x14ac:dyDescent="0.25">
      <c r="R70580" s="15">
        <v>4</v>
      </c>
    </row>
    <row r="70581" spans="18:18" x14ac:dyDescent="0.25">
      <c r="R70581" s="15">
        <v>4</v>
      </c>
    </row>
    <row r="70582" spans="18:18" x14ac:dyDescent="0.25">
      <c r="R70582" s="15">
        <v>4</v>
      </c>
    </row>
    <row r="70583" spans="18:18" x14ac:dyDescent="0.25">
      <c r="R70583" s="15">
        <v>4</v>
      </c>
    </row>
    <row r="70584" spans="18:18" x14ac:dyDescent="0.25">
      <c r="R70584" s="15">
        <v>4</v>
      </c>
    </row>
    <row r="70585" spans="18:18" x14ac:dyDescent="0.25">
      <c r="R70585" s="15">
        <v>4</v>
      </c>
    </row>
    <row r="70586" spans="18:18" x14ac:dyDescent="0.25">
      <c r="R70586" s="15">
        <v>4</v>
      </c>
    </row>
    <row r="70587" spans="18:18" x14ac:dyDescent="0.25">
      <c r="R70587" s="15">
        <v>4</v>
      </c>
    </row>
    <row r="70588" spans="18:18" x14ac:dyDescent="0.25">
      <c r="R70588" s="15">
        <v>4</v>
      </c>
    </row>
    <row r="70589" spans="18:18" x14ac:dyDescent="0.25">
      <c r="R70589" s="15">
        <v>4</v>
      </c>
    </row>
    <row r="70590" spans="18:18" x14ac:dyDescent="0.25">
      <c r="R70590" s="15">
        <v>4</v>
      </c>
    </row>
    <row r="70591" spans="18:18" x14ac:dyDescent="0.25">
      <c r="R70591" s="15">
        <v>4</v>
      </c>
    </row>
    <row r="70592" spans="18:18" x14ac:dyDescent="0.25">
      <c r="R70592" s="15">
        <v>4</v>
      </c>
    </row>
    <row r="70593" spans="18:18" x14ac:dyDescent="0.25">
      <c r="R70593" s="15">
        <v>4</v>
      </c>
    </row>
    <row r="70594" spans="18:18" x14ac:dyDescent="0.25">
      <c r="R70594" s="15">
        <v>4</v>
      </c>
    </row>
    <row r="70595" spans="18:18" x14ac:dyDescent="0.25">
      <c r="R70595" s="15">
        <v>4</v>
      </c>
    </row>
    <row r="70596" spans="18:18" x14ac:dyDescent="0.25">
      <c r="R70596" s="15">
        <v>4</v>
      </c>
    </row>
    <row r="70597" spans="18:18" x14ac:dyDescent="0.25">
      <c r="R70597" s="15">
        <v>4</v>
      </c>
    </row>
    <row r="70598" spans="18:18" x14ac:dyDescent="0.25">
      <c r="R70598" s="15">
        <v>4</v>
      </c>
    </row>
    <row r="70599" spans="18:18" x14ac:dyDescent="0.25">
      <c r="R70599" s="15">
        <v>4</v>
      </c>
    </row>
    <row r="70600" spans="18:18" x14ac:dyDescent="0.25">
      <c r="R70600" s="15">
        <v>4</v>
      </c>
    </row>
    <row r="70601" spans="18:18" x14ac:dyDescent="0.25">
      <c r="R70601" s="15">
        <v>4</v>
      </c>
    </row>
    <row r="70602" spans="18:18" x14ac:dyDescent="0.25">
      <c r="R70602" s="15">
        <v>4</v>
      </c>
    </row>
    <row r="70603" spans="18:18" x14ac:dyDescent="0.25">
      <c r="R70603" s="15">
        <v>4</v>
      </c>
    </row>
    <row r="70604" spans="18:18" x14ac:dyDescent="0.25">
      <c r="R70604" s="15">
        <v>4</v>
      </c>
    </row>
    <row r="70605" spans="18:18" x14ac:dyDescent="0.25">
      <c r="R70605" s="15">
        <v>4</v>
      </c>
    </row>
    <row r="70606" spans="18:18" x14ac:dyDescent="0.25">
      <c r="R70606" s="15">
        <v>4</v>
      </c>
    </row>
    <row r="70607" spans="18:18" x14ac:dyDescent="0.25">
      <c r="R70607" s="15">
        <v>4</v>
      </c>
    </row>
    <row r="70608" spans="18:18" x14ac:dyDescent="0.25">
      <c r="R70608" s="15">
        <v>4</v>
      </c>
    </row>
    <row r="70609" spans="18:18" x14ac:dyDescent="0.25">
      <c r="R70609" s="15">
        <v>4</v>
      </c>
    </row>
    <row r="70610" spans="18:18" x14ac:dyDescent="0.25">
      <c r="R70610" s="15">
        <v>4</v>
      </c>
    </row>
    <row r="70611" spans="18:18" x14ac:dyDescent="0.25">
      <c r="R70611" s="15">
        <v>4</v>
      </c>
    </row>
    <row r="70612" spans="18:18" x14ac:dyDescent="0.25">
      <c r="R70612" s="15">
        <v>4</v>
      </c>
    </row>
    <row r="70613" spans="18:18" x14ac:dyDescent="0.25">
      <c r="R70613" s="15">
        <v>4</v>
      </c>
    </row>
    <row r="70614" spans="18:18" x14ac:dyDescent="0.25">
      <c r="R70614" s="15">
        <v>4</v>
      </c>
    </row>
    <row r="70615" spans="18:18" x14ac:dyDescent="0.25">
      <c r="R70615" s="15">
        <v>4</v>
      </c>
    </row>
    <row r="70616" spans="18:18" x14ac:dyDescent="0.25">
      <c r="R70616" s="15">
        <v>4</v>
      </c>
    </row>
    <row r="70617" spans="18:18" x14ac:dyDescent="0.25">
      <c r="R70617" s="15">
        <v>4</v>
      </c>
    </row>
    <row r="70618" spans="18:18" x14ac:dyDescent="0.25">
      <c r="R70618" s="15">
        <v>4</v>
      </c>
    </row>
    <row r="70619" spans="18:18" x14ac:dyDescent="0.25">
      <c r="R70619" s="15">
        <v>4</v>
      </c>
    </row>
    <row r="70620" spans="18:18" x14ac:dyDescent="0.25">
      <c r="R70620" s="15">
        <v>4</v>
      </c>
    </row>
    <row r="70621" spans="18:18" x14ac:dyDescent="0.25">
      <c r="R70621" s="15">
        <v>4</v>
      </c>
    </row>
    <row r="70622" spans="18:18" x14ac:dyDescent="0.25">
      <c r="R70622" s="15">
        <v>4</v>
      </c>
    </row>
    <row r="70623" spans="18:18" x14ac:dyDescent="0.25">
      <c r="R70623" s="15">
        <v>4</v>
      </c>
    </row>
    <row r="70624" spans="18:18" x14ac:dyDescent="0.25">
      <c r="R70624" s="15">
        <v>4</v>
      </c>
    </row>
    <row r="70625" spans="18:18" x14ac:dyDescent="0.25">
      <c r="R70625" s="15">
        <v>4</v>
      </c>
    </row>
    <row r="70626" spans="18:18" x14ac:dyDescent="0.25">
      <c r="R70626" s="15">
        <v>4</v>
      </c>
    </row>
    <row r="70627" spans="18:18" x14ac:dyDescent="0.25">
      <c r="R70627" s="15">
        <v>4</v>
      </c>
    </row>
    <row r="70628" spans="18:18" x14ac:dyDescent="0.25">
      <c r="R70628" s="15">
        <v>4</v>
      </c>
    </row>
    <row r="70629" spans="18:18" x14ac:dyDescent="0.25">
      <c r="R70629" s="15">
        <v>4</v>
      </c>
    </row>
    <row r="70630" spans="18:18" x14ac:dyDescent="0.25">
      <c r="R70630" s="15">
        <v>4</v>
      </c>
    </row>
    <row r="70631" spans="18:18" x14ac:dyDescent="0.25">
      <c r="R70631" s="15">
        <v>4</v>
      </c>
    </row>
    <row r="70632" spans="18:18" x14ac:dyDescent="0.25">
      <c r="R70632" s="15">
        <v>4</v>
      </c>
    </row>
    <row r="70633" spans="18:18" x14ac:dyDescent="0.25">
      <c r="R70633" s="15">
        <v>4</v>
      </c>
    </row>
    <row r="70634" spans="18:18" x14ac:dyDescent="0.25">
      <c r="R70634" s="15">
        <v>4</v>
      </c>
    </row>
    <row r="70635" spans="18:18" x14ac:dyDescent="0.25">
      <c r="R70635" s="15">
        <v>4</v>
      </c>
    </row>
    <row r="70636" spans="18:18" x14ac:dyDescent="0.25">
      <c r="R70636" s="15">
        <v>4</v>
      </c>
    </row>
    <row r="70637" spans="18:18" x14ac:dyDescent="0.25">
      <c r="R70637" s="15">
        <v>4</v>
      </c>
    </row>
    <row r="70638" spans="18:18" x14ac:dyDescent="0.25">
      <c r="R70638" s="15">
        <v>4</v>
      </c>
    </row>
    <row r="70639" spans="18:18" x14ac:dyDescent="0.25">
      <c r="R70639" s="15">
        <v>4</v>
      </c>
    </row>
    <row r="70640" spans="18:18" x14ac:dyDescent="0.25">
      <c r="R70640" s="15">
        <v>4</v>
      </c>
    </row>
    <row r="70641" spans="18:18" x14ac:dyDescent="0.25">
      <c r="R70641" s="15">
        <v>3</v>
      </c>
    </row>
    <row r="70642" spans="18:18" x14ac:dyDescent="0.25">
      <c r="R70642" s="15">
        <v>3</v>
      </c>
    </row>
    <row r="70643" spans="18:18" x14ac:dyDescent="0.25">
      <c r="R70643" s="15">
        <v>3</v>
      </c>
    </row>
    <row r="70644" spans="18:18" x14ac:dyDescent="0.25">
      <c r="R70644" s="15">
        <v>3</v>
      </c>
    </row>
    <row r="70645" spans="18:18" x14ac:dyDescent="0.25">
      <c r="R70645" s="15">
        <v>3</v>
      </c>
    </row>
    <row r="70646" spans="18:18" x14ac:dyDescent="0.25">
      <c r="R70646" s="15">
        <v>3</v>
      </c>
    </row>
    <row r="70647" spans="18:18" x14ac:dyDescent="0.25">
      <c r="R70647" s="15">
        <v>3</v>
      </c>
    </row>
    <row r="70648" spans="18:18" x14ac:dyDescent="0.25">
      <c r="R70648" s="15">
        <v>3</v>
      </c>
    </row>
    <row r="70649" spans="18:18" x14ac:dyDescent="0.25">
      <c r="R70649" s="15">
        <v>3</v>
      </c>
    </row>
    <row r="70650" spans="18:18" x14ac:dyDescent="0.25">
      <c r="R70650" s="15">
        <v>3</v>
      </c>
    </row>
    <row r="70651" spans="18:18" x14ac:dyDescent="0.25">
      <c r="R70651" s="15">
        <v>3</v>
      </c>
    </row>
    <row r="70652" spans="18:18" x14ac:dyDescent="0.25">
      <c r="R70652" s="15">
        <v>3</v>
      </c>
    </row>
    <row r="70653" spans="18:18" x14ac:dyDescent="0.25">
      <c r="R70653" s="15">
        <v>3</v>
      </c>
    </row>
    <row r="70654" spans="18:18" x14ac:dyDescent="0.25">
      <c r="R70654" s="15">
        <v>3</v>
      </c>
    </row>
    <row r="70655" spans="18:18" x14ac:dyDescent="0.25">
      <c r="R70655" s="15">
        <v>3</v>
      </c>
    </row>
    <row r="70656" spans="18:18" x14ac:dyDescent="0.25">
      <c r="R70656" s="15">
        <v>3</v>
      </c>
    </row>
    <row r="70657" spans="18:18" x14ac:dyDescent="0.25">
      <c r="R70657" s="15">
        <v>3</v>
      </c>
    </row>
    <row r="70658" spans="18:18" x14ac:dyDescent="0.25">
      <c r="R70658" s="15">
        <v>3</v>
      </c>
    </row>
    <row r="70659" spans="18:18" x14ac:dyDescent="0.25">
      <c r="R70659" s="15">
        <v>3</v>
      </c>
    </row>
    <row r="70660" spans="18:18" x14ac:dyDescent="0.25">
      <c r="R70660" s="15">
        <v>3</v>
      </c>
    </row>
    <row r="70661" spans="18:18" x14ac:dyDescent="0.25">
      <c r="R70661" s="15">
        <v>3</v>
      </c>
    </row>
    <row r="70662" spans="18:18" x14ac:dyDescent="0.25">
      <c r="R70662" s="15">
        <v>3</v>
      </c>
    </row>
    <row r="70663" spans="18:18" x14ac:dyDescent="0.25">
      <c r="R70663" s="15">
        <v>3</v>
      </c>
    </row>
    <row r="70664" spans="18:18" x14ac:dyDescent="0.25">
      <c r="R70664" s="15">
        <v>3</v>
      </c>
    </row>
    <row r="70665" spans="18:18" x14ac:dyDescent="0.25">
      <c r="R70665" s="15">
        <v>3</v>
      </c>
    </row>
    <row r="70666" spans="18:18" x14ac:dyDescent="0.25">
      <c r="R70666" s="15">
        <v>3</v>
      </c>
    </row>
    <row r="70667" spans="18:18" x14ac:dyDescent="0.25">
      <c r="R70667" s="15">
        <v>3</v>
      </c>
    </row>
    <row r="70668" spans="18:18" x14ac:dyDescent="0.25">
      <c r="R70668" s="15">
        <v>3</v>
      </c>
    </row>
    <row r="70669" spans="18:18" x14ac:dyDescent="0.25">
      <c r="R70669" s="15">
        <v>3</v>
      </c>
    </row>
    <row r="70670" spans="18:18" x14ac:dyDescent="0.25">
      <c r="R70670" s="15">
        <v>3</v>
      </c>
    </row>
    <row r="70671" spans="18:18" x14ac:dyDescent="0.25">
      <c r="R70671" s="15">
        <v>3</v>
      </c>
    </row>
    <row r="70672" spans="18:18" x14ac:dyDescent="0.25">
      <c r="R70672" s="15">
        <v>3</v>
      </c>
    </row>
    <row r="70673" spans="18:18" x14ac:dyDescent="0.25">
      <c r="R70673" s="15">
        <v>3</v>
      </c>
    </row>
    <row r="70674" spans="18:18" x14ac:dyDescent="0.25">
      <c r="R70674" s="15">
        <v>3</v>
      </c>
    </row>
    <row r="70675" spans="18:18" x14ac:dyDescent="0.25">
      <c r="R70675" s="15">
        <v>3</v>
      </c>
    </row>
    <row r="70676" spans="18:18" x14ac:dyDescent="0.25">
      <c r="R70676" s="15">
        <v>3</v>
      </c>
    </row>
    <row r="70677" spans="18:18" x14ac:dyDescent="0.25">
      <c r="R70677" s="15">
        <v>3</v>
      </c>
    </row>
    <row r="70678" spans="18:18" x14ac:dyDescent="0.25">
      <c r="R70678" s="15">
        <v>3</v>
      </c>
    </row>
    <row r="70679" spans="18:18" x14ac:dyDescent="0.25">
      <c r="R70679" s="15">
        <v>3</v>
      </c>
    </row>
    <row r="70680" spans="18:18" x14ac:dyDescent="0.25">
      <c r="R70680" s="15">
        <v>3</v>
      </c>
    </row>
    <row r="70681" spans="18:18" x14ac:dyDescent="0.25">
      <c r="R70681" s="15">
        <v>3</v>
      </c>
    </row>
    <row r="70682" spans="18:18" x14ac:dyDescent="0.25">
      <c r="R70682" s="15">
        <v>3</v>
      </c>
    </row>
    <row r="70683" spans="18:18" x14ac:dyDescent="0.25">
      <c r="R70683" s="15">
        <v>3</v>
      </c>
    </row>
    <row r="70684" spans="18:18" x14ac:dyDescent="0.25">
      <c r="R70684" s="15">
        <v>3</v>
      </c>
    </row>
    <row r="70685" spans="18:18" x14ac:dyDescent="0.25">
      <c r="R70685" s="15">
        <v>3</v>
      </c>
    </row>
    <row r="70686" spans="18:18" x14ac:dyDescent="0.25">
      <c r="R70686" s="15">
        <v>3</v>
      </c>
    </row>
    <row r="70687" spans="18:18" x14ac:dyDescent="0.25">
      <c r="R70687" s="15">
        <v>3</v>
      </c>
    </row>
    <row r="70688" spans="18:18" x14ac:dyDescent="0.25">
      <c r="R70688" s="15">
        <v>3</v>
      </c>
    </row>
    <row r="70689" spans="18:18" x14ac:dyDescent="0.25">
      <c r="R70689" s="15">
        <v>3</v>
      </c>
    </row>
    <row r="70690" spans="18:18" x14ac:dyDescent="0.25">
      <c r="R70690" s="15">
        <v>3</v>
      </c>
    </row>
    <row r="70691" spans="18:18" x14ac:dyDescent="0.25">
      <c r="R70691" s="15">
        <v>3</v>
      </c>
    </row>
    <row r="70692" spans="18:18" x14ac:dyDescent="0.25">
      <c r="R70692" s="15">
        <v>3</v>
      </c>
    </row>
    <row r="70693" spans="18:18" x14ac:dyDescent="0.25">
      <c r="R70693" s="15">
        <v>3</v>
      </c>
    </row>
    <row r="70694" spans="18:18" x14ac:dyDescent="0.25">
      <c r="R70694" s="15">
        <v>3</v>
      </c>
    </row>
    <row r="70695" spans="18:18" x14ac:dyDescent="0.25">
      <c r="R70695" s="15">
        <v>3</v>
      </c>
    </row>
    <row r="70696" spans="18:18" x14ac:dyDescent="0.25">
      <c r="R70696" s="15">
        <v>3</v>
      </c>
    </row>
    <row r="70697" spans="18:18" x14ac:dyDescent="0.25">
      <c r="R70697" s="15">
        <v>5</v>
      </c>
    </row>
    <row r="70698" spans="18:18" x14ac:dyDescent="0.25">
      <c r="R70698" s="15">
        <v>5</v>
      </c>
    </row>
    <row r="70699" spans="18:18" x14ac:dyDescent="0.25">
      <c r="R70699" s="15">
        <v>5</v>
      </c>
    </row>
    <row r="70700" spans="18:18" x14ac:dyDescent="0.25">
      <c r="R70700" s="15">
        <v>5</v>
      </c>
    </row>
    <row r="70701" spans="18:18" x14ac:dyDescent="0.25">
      <c r="R70701" s="15">
        <v>5</v>
      </c>
    </row>
    <row r="70702" spans="18:18" x14ac:dyDescent="0.25">
      <c r="R70702" s="15">
        <v>5</v>
      </c>
    </row>
    <row r="70703" spans="18:18" x14ac:dyDescent="0.25">
      <c r="R70703" s="15">
        <v>5</v>
      </c>
    </row>
    <row r="70704" spans="18:18" x14ac:dyDescent="0.25">
      <c r="R70704" s="15">
        <v>5</v>
      </c>
    </row>
    <row r="70705" spans="18:18" x14ac:dyDescent="0.25">
      <c r="R70705" s="15">
        <v>5</v>
      </c>
    </row>
    <row r="70706" spans="18:18" x14ac:dyDescent="0.25">
      <c r="R70706" s="15">
        <v>5</v>
      </c>
    </row>
    <row r="70707" spans="18:18" x14ac:dyDescent="0.25">
      <c r="R70707" s="15">
        <v>5</v>
      </c>
    </row>
    <row r="70708" spans="18:18" x14ac:dyDescent="0.25">
      <c r="R70708" s="15">
        <v>5</v>
      </c>
    </row>
    <row r="70709" spans="18:18" x14ac:dyDescent="0.25">
      <c r="R70709" s="15">
        <v>5</v>
      </c>
    </row>
    <row r="70710" spans="18:18" x14ac:dyDescent="0.25">
      <c r="R70710" s="15">
        <v>5</v>
      </c>
    </row>
    <row r="70711" spans="18:18" x14ac:dyDescent="0.25">
      <c r="R70711" s="15">
        <v>5</v>
      </c>
    </row>
    <row r="70712" spans="18:18" x14ac:dyDescent="0.25">
      <c r="R70712" s="15">
        <v>5</v>
      </c>
    </row>
    <row r="70713" spans="18:18" x14ac:dyDescent="0.25">
      <c r="R70713" s="15">
        <v>5</v>
      </c>
    </row>
    <row r="70714" spans="18:18" x14ac:dyDescent="0.25">
      <c r="R70714" s="15">
        <v>3</v>
      </c>
    </row>
    <row r="70715" spans="18:18" x14ac:dyDescent="0.25">
      <c r="R70715" s="15">
        <v>3</v>
      </c>
    </row>
    <row r="70716" spans="18:18" x14ac:dyDescent="0.25">
      <c r="R70716" s="15">
        <v>3</v>
      </c>
    </row>
    <row r="70717" spans="18:18" x14ac:dyDescent="0.25">
      <c r="R70717" s="15">
        <v>3</v>
      </c>
    </row>
    <row r="70718" spans="18:18" x14ac:dyDescent="0.25">
      <c r="R70718" s="15">
        <v>3</v>
      </c>
    </row>
    <row r="70719" spans="18:18" x14ac:dyDescent="0.25">
      <c r="R70719" s="15">
        <v>3</v>
      </c>
    </row>
    <row r="70720" spans="18:18" x14ac:dyDescent="0.25">
      <c r="R70720" s="15">
        <v>3</v>
      </c>
    </row>
    <row r="70721" spans="18:18" x14ac:dyDescent="0.25">
      <c r="R70721" s="15">
        <v>3</v>
      </c>
    </row>
    <row r="70722" spans="18:18" x14ac:dyDescent="0.25">
      <c r="R70722" s="15">
        <v>3</v>
      </c>
    </row>
    <row r="70723" spans="18:18" x14ac:dyDescent="0.25">
      <c r="R70723" s="15">
        <v>3</v>
      </c>
    </row>
    <row r="70724" spans="18:18" x14ac:dyDescent="0.25">
      <c r="R70724" s="15">
        <v>3</v>
      </c>
    </row>
    <row r="70725" spans="18:18" x14ac:dyDescent="0.25">
      <c r="R70725" s="15">
        <v>3</v>
      </c>
    </row>
    <row r="70726" spans="18:18" x14ac:dyDescent="0.25">
      <c r="R70726" s="15">
        <v>3</v>
      </c>
    </row>
    <row r="70727" spans="18:18" x14ac:dyDescent="0.25">
      <c r="R70727" s="15">
        <v>3</v>
      </c>
    </row>
    <row r="70728" spans="18:18" x14ac:dyDescent="0.25">
      <c r="R70728" s="15">
        <v>3</v>
      </c>
    </row>
    <row r="70729" spans="18:18" x14ac:dyDescent="0.25">
      <c r="R70729" s="15">
        <v>3</v>
      </c>
    </row>
    <row r="70730" spans="18:18" x14ac:dyDescent="0.25">
      <c r="R70730" s="15">
        <v>3</v>
      </c>
    </row>
    <row r="70731" spans="18:18" x14ac:dyDescent="0.25">
      <c r="R70731" s="15">
        <v>3</v>
      </c>
    </row>
    <row r="70732" spans="18:18" x14ac:dyDescent="0.25">
      <c r="R70732" s="15">
        <v>3</v>
      </c>
    </row>
    <row r="70733" spans="18:18" x14ac:dyDescent="0.25">
      <c r="R70733" s="15">
        <v>3</v>
      </c>
    </row>
    <row r="70734" spans="18:18" x14ac:dyDescent="0.25">
      <c r="R70734" s="15">
        <v>3</v>
      </c>
    </row>
    <row r="70735" spans="18:18" x14ac:dyDescent="0.25">
      <c r="R70735" s="15">
        <v>3</v>
      </c>
    </row>
    <row r="70736" spans="18:18" x14ac:dyDescent="0.25">
      <c r="R70736" s="15">
        <v>3</v>
      </c>
    </row>
    <row r="70737" spans="18:18" x14ac:dyDescent="0.25">
      <c r="R70737" s="15">
        <v>3</v>
      </c>
    </row>
    <row r="70738" spans="18:18" x14ac:dyDescent="0.25">
      <c r="R70738" s="15">
        <v>3</v>
      </c>
    </row>
    <row r="70739" spans="18:18" x14ac:dyDescent="0.25">
      <c r="R70739" s="15">
        <v>3</v>
      </c>
    </row>
    <row r="70740" spans="18:18" x14ac:dyDescent="0.25">
      <c r="R70740" s="15">
        <v>3</v>
      </c>
    </row>
    <row r="70741" spans="18:18" x14ac:dyDescent="0.25">
      <c r="R70741" s="15">
        <v>3</v>
      </c>
    </row>
    <row r="70742" spans="18:18" x14ac:dyDescent="0.25">
      <c r="R70742" s="15">
        <v>3</v>
      </c>
    </row>
    <row r="70743" spans="18:18" x14ac:dyDescent="0.25">
      <c r="R70743" s="15">
        <v>3</v>
      </c>
    </row>
    <row r="70744" spans="18:18" x14ac:dyDescent="0.25">
      <c r="R70744" s="15">
        <v>3</v>
      </c>
    </row>
    <row r="70745" spans="18:18" x14ac:dyDescent="0.25">
      <c r="R70745" s="15">
        <v>3</v>
      </c>
    </row>
    <row r="70746" spans="18:18" x14ac:dyDescent="0.25">
      <c r="R70746" s="15">
        <v>3</v>
      </c>
    </row>
    <row r="70747" spans="18:18" x14ac:dyDescent="0.25">
      <c r="R70747" s="15">
        <v>3</v>
      </c>
    </row>
    <row r="70748" spans="18:18" x14ac:dyDescent="0.25">
      <c r="R70748" s="15">
        <v>3</v>
      </c>
    </row>
    <row r="70749" spans="18:18" x14ac:dyDescent="0.25">
      <c r="R70749" s="15">
        <v>3</v>
      </c>
    </row>
    <row r="70750" spans="18:18" x14ac:dyDescent="0.25">
      <c r="R70750" s="15">
        <v>3</v>
      </c>
    </row>
    <row r="70751" spans="18:18" x14ac:dyDescent="0.25">
      <c r="R70751" s="15">
        <v>3</v>
      </c>
    </row>
    <row r="70752" spans="18:18" x14ac:dyDescent="0.25">
      <c r="R70752" s="15">
        <v>3</v>
      </c>
    </row>
    <row r="70753" spans="18:18" x14ac:dyDescent="0.25">
      <c r="R70753" s="15">
        <v>3</v>
      </c>
    </row>
    <row r="70754" spans="18:18" x14ac:dyDescent="0.25">
      <c r="R70754" s="15">
        <v>3</v>
      </c>
    </row>
    <row r="70755" spans="18:18" x14ac:dyDescent="0.25">
      <c r="R70755" s="15">
        <v>3</v>
      </c>
    </row>
    <row r="70756" spans="18:18" x14ac:dyDescent="0.25">
      <c r="R70756" s="15">
        <v>3</v>
      </c>
    </row>
    <row r="70757" spans="18:18" x14ac:dyDescent="0.25">
      <c r="R70757" s="15">
        <v>4</v>
      </c>
    </row>
    <row r="70758" spans="18:18" x14ac:dyDescent="0.25">
      <c r="R70758" s="15">
        <v>4</v>
      </c>
    </row>
    <row r="70759" spans="18:18" x14ac:dyDescent="0.25">
      <c r="R70759" s="15">
        <v>4</v>
      </c>
    </row>
    <row r="70760" spans="18:18" x14ac:dyDescent="0.25">
      <c r="R70760" s="15">
        <v>4</v>
      </c>
    </row>
    <row r="70761" spans="18:18" x14ac:dyDescent="0.25">
      <c r="R70761" s="15">
        <v>4</v>
      </c>
    </row>
    <row r="70762" spans="18:18" x14ac:dyDescent="0.25">
      <c r="R70762" s="15">
        <v>4</v>
      </c>
    </row>
    <row r="70763" spans="18:18" x14ac:dyDescent="0.25">
      <c r="R70763" s="15">
        <v>4</v>
      </c>
    </row>
    <row r="70764" spans="18:18" x14ac:dyDescent="0.25">
      <c r="R70764" s="15">
        <v>4</v>
      </c>
    </row>
    <row r="70765" spans="18:18" x14ac:dyDescent="0.25">
      <c r="R70765" s="15">
        <v>4</v>
      </c>
    </row>
    <row r="70766" spans="18:18" x14ac:dyDescent="0.25">
      <c r="R70766" s="15">
        <v>4</v>
      </c>
    </row>
    <row r="70767" spans="18:18" x14ac:dyDescent="0.25">
      <c r="R70767" s="15">
        <v>4</v>
      </c>
    </row>
    <row r="70768" spans="18:18" x14ac:dyDescent="0.25">
      <c r="R70768" s="15">
        <v>4</v>
      </c>
    </row>
    <row r="70769" spans="18:18" x14ac:dyDescent="0.25">
      <c r="R70769" s="15">
        <v>4</v>
      </c>
    </row>
    <row r="70770" spans="18:18" x14ac:dyDescent="0.25">
      <c r="R70770" s="15">
        <v>4</v>
      </c>
    </row>
    <row r="70771" spans="18:18" x14ac:dyDescent="0.25">
      <c r="R70771" s="15">
        <v>4</v>
      </c>
    </row>
    <row r="70772" spans="18:18" x14ac:dyDescent="0.25">
      <c r="R70772" s="15">
        <v>1</v>
      </c>
    </row>
    <row r="70773" spans="18:18" x14ac:dyDescent="0.25">
      <c r="R70773" s="15">
        <v>1</v>
      </c>
    </row>
    <row r="70774" spans="18:18" x14ac:dyDescent="0.25">
      <c r="R70774" s="15">
        <v>1</v>
      </c>
    </row>
    <row r="70775" spans="18:18" x14ac:dyDescent="0.25">
      <c r="R70775" s="15">
        <v>1</v>
      </c>
    </row>
    <row r="70776" spans="18:18" x14ac:dyDescent="0.25">
      <c r="R70776" s="15">
        <v>1</v>
      </c>
    </row>
    <row r="70777" spans="18:18" x14ac:dyDescent="0.25">
      <c r="R70777" s="15">
        <v>1</v>
      </c>
    </row>
    <row r="70778" spans="18:18" x14ac:dyDescent="0.25">
      <c r="R70778" s="15">
        <v>1</v>
      </c>
    </row>
    <row r="70779" spans="18:18" x14ac:dyDescent="0.25">
      <c r="R70779" s="15">
        <v>1</v>
      </c>
    </row>
    <row r="70780" spans="18:18" x14ac:dyDescent="0.25">
      <c r="R70780" s="15">
        <v>1</v>
      </c>
    </row>
    <row r="70781" spans="18:18" x14ac:dyDescent="0.25">
      <c r="R70781" s="15">
        <v>1</v>
      </c>
    </row>
    <row r="70782" spans="18:18" x14ac:dyDescent="0.25">
      <c r="R70782" s="15">
        <v>3</v>
      </c>
    </row>
    <row r="70783" spans="18:18" x14ac:dyDescent="0.25">
      <c r="R70783" s="15">
        <v>3</v>
      </c>
    </row>
    <row r="70784" spans="18:18" x14ac:dyDescent="0.25">
      <c r="R70784" s="15">
        <v>3</v>
      </c>
    </row>
    <row r="70785" spans="18:18" x14ac:dyDescent="0.25">
      <c r="R70785" s="15">
        <v>3</v>
      </c>
    </row>
    <row r="70786" spans="18:18" x14ac:dyDescent="0.25">
      <c r="R70786" s="15">
        <v>3</v>
      </c>
    </row>
    <row r="70787" spans="18:18" x14ac:dyDescent="0.25">
      <c r="R70787" s="15">
        <v>3</v>
      </c>
    </row>
    <row r="70788" spans="18:18" x14ac:dyDescent="0.25">
      <c r="R70788" s="15">
        <v>3</v>
      </c>
    </row>
    <row r="70789" spans="18:18" x14ac:dyDescent="0.25">
      <c r="R70789" s="15">
        <v>3</v>
      </c>
    </row>
    <row r="70790" spans="18:18" x14ac:dyDescent="0.25">
      <c r="R70790" s="15">
        <v>3</v>
      </c>
    </row>
    <row r="70791" spans="18:18" x14ac:dyDescent="0.25">
      <c r="R70791" s="15">
        <v>3</v>
      </c>
    </row>
    <row r="70792" spans="18:18" x14ac:dyDescent="0.25">
      <c r="R70792" s="15">
        <v>3</v>
      </c>
    </row>
    <row r="70793" spans="18:18" x14ac:dyDescent="0.25">
      <c r="R70793" s="15">
        <v>1</v>
      </c>
    </row>
    <row r="70794" spans="18:18" x14ac:dyDescent="0.25">
      <c r="R70794" s="15">
        <v>1</v>
      </c>
    </row>
    <row r="70795" spans="18:18" x14ac:dyDescent="0.25">
      <c r="R70795" s="15">
        <v>1</v>
      </c>
    </row>
    <row r="70796" spans="18:18" x14ac:dyDescent="0.25">
      <c r="R70796" s="15">
        <v>1</v>
      </c>
    </row>
    <row r="70797" spans="18:18" x14ac:dyDescent="0.25">
      <c r="R70797" s="15">
        <v>1</v>
      </c>
    </row>
    <row r="70798" spans="18:18" x14ac:dyDescent="0.25">
      <c r="R70798" s="15">
        <v>1</v>
      </c>
    </row>
    <row r="70799" spans="18:18" x14ac:dyDescent="0.25">
      <c r="R70799" s="15">
        <v>1</v>
      </c>
    </row>
    <row r="70800" spans="18:18" x14ac:dyDescent="0.25">
      <c r="R70800" s="15">
        <v>1</v>
      </c>
    </row>
    <row r="70801" spans="18:18" x14ac:dyDescent="0.25">
      <c r="R70801" s="15">
        <v>1</v>
      </c>
    </row>
    <row r="70802" spans="18:18" x14ac:dyDescent="0.25">
      <c r="R70802" s="15">
        <v>1</v>
      </c>
    </row>
    <row r="70803" spans="18:18" x14ac:dyDescent="0.25">
      <c r="R70803" s="15">
        <v>1</v>
      </c>
    </row>
    <row r="70804" spans="18:18" x14ac:dyDescent="0.25">
      <c r="R70804" s="15">
        <v>1</v>
      </c>
    </row>
    <row r="70805" spans="18:18" x14ac:dyDescent="0.25">
      <c r="R70805" s="15">
        <v>3</v>
      </c>
    </row>
    <row r="70806" spans="18:18" x14ac:dyDescent="0.25">
      <c r="R70806" s="15">
        <v>3</v>
      </c>
    </row>
    <row r="70807" spans="18:18" x14ac:dyDescent="0.25">
      <c r="R70807" s="15">
        <v>3</v>
      </c>
    </row>
    <row r="70808" spans="18:18" x14ac:dyDescent="0.25">
      <c r="R70808" s="15">
        <v>3</v>
      </c>
    </row>
    <row r="70809" spans="18:18" x14ac:dyDescent="0.25">
      <c r="R70809" s="15">
        <v>3</v>
      </c>
    </row>
    <row r="70810" spans="18:18" x14ac:dyDescent="0.25">
      <c r="R70810" s="15">
        <v>3</v>
      </c>
    </row>
    <row r="70811" spans="18:18" x14ac:dyDescent="0.25">
      <c r="R70811" s="15">
        <v>3</v>
      </c>
    </row>
    <row r="70812" spans="18:18" x14ac:dyDescent="0.25">
      <c r="R70812" s="15">
        <v>3</v>
      </c>
    </row>
    <row r="70813" spans="18:18" x14ac:dyDescent="0.25">
      <c r="R70813" s="15">
        <v>3</v>
      </c>
    </row>
    <row r="70814" spans="18:18" x14ac:dyDescent="0.25">
      <c r="R70814" s="15">
        <v>3</v>
      </c>
    </row>
    <row r="70815" spans="18:18" x14ac:dyDescent="0.25">
      <c r="R70815" s="15">
        <v>3</v>
      </c>
    </row>
    <row r="70816" spans="18:18" x14ac:dyDescent="0.25">
      <c r="R70816" s="15">
        <v>3</v>
      </c>
    </row>
    <row r="70817" spans="18:18" x14ac:dyDescent="0.25">
      <c r="R70817" s="15">
        <v>3</v>
      </c>
    </row>
    <row r="70818" spans="18:18" x14ac:dyDescent="0.25">
      <c r="R70818" s="15">
        <v>3</v>
      </c>
    </row>
    <row r="70819" spans="18:18" x14ac:dyDescent="0.25">
      <c r="R70819" s="15">
        <v>3</v>
      </c>
    </row>
    <row r="70820" spans="18:18" x14ac:dyDescent="0.25">
      <c r="R70820" s="15">
        <v>3</v>
      </c>
    </row>
    <row r="70821" spans="18:18" x14ac:dyDescent="0.25">
      <c r="R70821" s="15">
        <v>3</v>
      </c>
    </row>
    <row r="70822" spans="18:18" x14ac:dyDescent="0.25">
      <c r="R70822" s="15">
        <v>3</v>
      </c>
    </row>
    <row r="70823" spans="18:18" x14ac:dyDescent="0.25">
      <c r="R70823" s="15">
        <v>3</v>
      </c>
    </row>
    <row r="70824" spans="18:18" x14ac:dyDescent="0.25">
      <c r="R70824" s="15">
        <v>3</v>
      </c>
    </row>
    <row r="70825" spans="18:18" x14ac:dyDescent="0.25">
      <c r="R70825" s="15">
        <v>3</v>
      </c>
    </row>
    <row r="70826" spans="18:18" x14ac:dyDescent="0.25">
      <c r="R70826" s="15">
        <v>3</v>
      </c>
    </row>
    <row r="70827" spans="18:18" x14ac:dyDescent="0.25">
      <c r="R70827" s="15">
        <v>3</v>
      </c>
    </row>
    <row r="70828" spans="18:18" x14ac:dyDescent="0.25">
      <c r="R70828" s="15">
        <v>3</v>
      </c>
    </row>
    <row r="70829" spans="18:18" x14ac:dyDescent="0.25">
      <c r="R70829" s="15">
        <v>3</v>
      </c>
    </row>
    <row r="70830" spans="18:18" x14ac:dyDescent="0.25">
      <c r="R70830" s="15">
        <v>3</v>
      </c>
    </row>
    <row r="70831" spans="18:18" x14ac:dyDescent="0.25">
      <c r="R70831" s="15">
        <v>3</v>
      </c>
    </row>
    <row r="70832" spans="18:18" x14ac:dyDescent="0.25">
      <c r="R70832" s="15">
        <v>3</v>
      </c>
    </row>
    <row r="70833" spans="18:18" x14ac:dyDescent="0.25">
      <c r="R70833" s="15">
        <v>3</v>
      </c>
    </row>
    <row r="70834" spans="18:18" x14ac:dyDescent="0.25">
      <c r="R70834" s="15">
        <v>3</v>
      </c>
    </row>
    <row r="70835" spans="18:18" x14ac:dyDescent="0.25">
      <c r="R70835" s="15">
        <v>3</v>
      </c>
    </row>
    <row r="70836" spans="18:18" x14ac:dyDescent="0.25">
      <c r="R70836" s="15">
        <v>3</v>
      </c>
    </row>
    <row r="70837" spans="18:18" x14ac:dyDescent="0.25">
      <c r="R70837" s="15">
        <v>3</v>
      </c>
    </row>
    <row r="70838" spans="18:18" x14ac:dyDescent="0.25">
      <c r="R70838" s="15">
        <v>3</v>
      </c>
    </row>
    <row r="70839" spans="18:18" x14ac:dyDescent="0.25">
      <c r="R70839" s="15">
        <v>3</v>
      </c>
    </row>
    <row r="70840" spans="18:18" x14ac:dyDescent="0.25">
      <c r="R70840" s="15">
        <v>3</v>
      </c>
    </row>
    <row r="70841" spans="18:18" x14ac:dyDescent="0.25">
      <c r="R70841" s="15">
        <v>3</v>
      </c>
    </row>
    <row r="70842" spans="18:18" x14ac:dyDescent="0.25">
      <c r="R70842" s="15">
        <v>3</v>
      </c>
    </row>
    <row r="70843" spans="18:18" x14ac:dyDescent="0.25">
      <c r="R70843" s="15">
        <v>3</v>
      </c>
    </row>
    <row r="70844" spans="18:18" x14ac:dyDescent="0.25">
      <c r="R70844" s="15">
        <v>3</v>
      </c>
    </row>
    <row r="70845" spans="18:18" x14ac:dyDescent="0.25">
      <c r="R70845" s="15">
        <v>3</v>
      </c>
    </row>
    <row r="70846" spans="18:18" x14ac:dyDescent="0.25">
      <c r="R70846" s="15">
        <v>3</v>
      </c>
    </row>
    <row r="70847" spans="18:18" x14ac:dyDescent="0.25">
      <c r="R70847" s="15">
        <v>3</v>
      </c>
    </row>
    <row r="70848" spans="18:18" x14ac:dyDescent="0.25">
      <c r="R70848" s="15">
        <v>3</v>
      </c>
    </row>
    <row r="70849" spans="18:18" x14ac:dyDescent="0.25">
      <c r="R70849" s="15">
        <v>3</v>
      </c>
    </row>
    <row r="70850" spans="18:18" x14ac:dyDescent="0.25">
      <c r="R70850" s="15">
        <v>3</v>
      </c>
    </row>
    <row r="70851" spans="18:18" x14ac:dyDescent="0.25">
      <c r="R70851" s="15">
        <v>3</v>
      </c>
    </row>
    <row r="70852" spans="18:18" x14ac:dyDescent="0.25">
      <c r="R70852" s="15">
        <v>3</v>
      </c>
    </row>
    <row r="70853" spans="18:18" x14ac:dyDescent="0.25">
      <c r="R70853" s="15">
        <v>3</v>
      </c>
    </row>
    <row r="70854" spans="18:18" x14ac:dyDescent="0.25">
      <c r="R70854" s="15">
        <v>3</v>
      </c>
    </row>
    <row r="70855" spans="18:18" x14ac:dyDescent="0.25">
      <c r="R70855" s="15">
        <v>3</v>
      </c>
    </row>
    <row r="70856" spans="18:18" x14ac:dyDescent="0.25">
      <c r="R70856" s="15">
        <v>3</v>
      </c>
    </row>
    <row r="70857" spans="18:18" x14ac:dyDescent="0.25">
      <c r="R70857" s="15">
        <v>3</v>
      </c>
    </row>
    <row r="70858" spans="18:18" x14ac:dyDescent="0.25">
      <c r="R70858" s="15">
        <v>3</v>
      </c>
    </row>
    <row r="70859" spans="18:18" x14ac:dyDescent="0.25">
      <c r="R70859" s="15">
        <v>3</v>
      </c>
    </row>
    <row r="70860" spans="18:18" x14ac:dyDescent="0.25">
      <c r="R70860" s="15">
        <v>3</v>
      </c>
    </row>
    <row r="70861" spans="18:18" x14ac:dyDescent="0.25">
      <c r="R70861" s="15">
        <v>3</v>
      </c>
    </row>
    <row r="70862" spans="18:18" x14ac:dyDescent="0.25">
      <c r="R70862" s="15">
        <v>3</v>
      </c>
    </row>
    <row r="70863" spans="18:18" x14ac:dyDescent="0.25">
      <c r="R70863" s="15">
        <v>3</v>
      </c>
    </row>
    <row r="70864" spans="18:18" x14ac:dyDescent="0.25">
      <c r="R70864" s="15">
        <v>3</v>
      </c>
    </row>
    <row r="70865" spans="18:18" x14ac:dyDescent="0.25">
      <c r="R70865" s="15">
        <v>3</v>
      </c>
    </row>
    <row r="70866" spans="18:18" x14ac:dyDescent="0.25">
      <c r="R70866" s="15">
        <v>3</v>
      </c>
    </row>
    <row r="70867" spans="18:18" x14ac:dyDescent="0.25">
      <c r="R70867" s="15">
        <v>3</v>
      </c>
    </row>
    <row r="70868" spans="18:18" x14ac:dyDescent="0.25">
      <c r="R70868" s="15">
        <v>3</v>
      </c>
    </row>
    <row r="70869" spans="18:18" x14ac:dyDescent="0.25">
      <c r="R70869" s="15">
        <v>3</v>
      </c>
    </row>
    <row r="70870" spans="18:18" x14ac:dyDescent="0.25">
      <c r="R70870" s="15">
        <v>3</v>
      </c>
    </row>
    <row r="70871" spans="18:18" x14ac:dyDescent="0.25">
      <c r="R70871" s="15">
        <v>3</v>
      </c>
    </row>
    <row r="70872" spans="18:18" x14ac:dyDescent="0.25">
      <c r="R70872" s="15">
        <v>3</v>
      </c>
    </row>
    <row r="70873" spans="18:18" x14ac:dyDescent="0.25">
      <c r="R70873" s="15">
        <v>3</v>
      </c>
    </row>
    <row r="70874" spans="18:18" x14ac:dyDescent="0.25">
      <c r="R70874" s="15">
        <v>3</v>
      </c>
    </row>
    <row r="70875" spans="18:18" x14ac:dyDescent="0.25">
      <c r="R70875" s="15">
        <v>3</v>
      </c>
    </row>
    <row r="70876" spans="18:18" x14ac:dyDescent="0.25">
      <c r="R70876" s="15">
        <v>3</v>
      </c>
    </row>
    <row r="70877" spans="18:18" x14ac:dyDescent="0.25">
      <c r="R70877" s="15">
        <v>3</v>
      </c>
    </row>
    <row r="70878" spans="18:18" x14ac:dyDescent="0.25">
      <c r="R70878" s="15">
        <v>3</v>
      </c>
    </row>
    <row r="70879" spans="18:18" x14ac:dyDescent="0.25">
      <c r="R70879" s="15">
        <v>3</v>
      </c>
    </row>
    <row r="70880" spans="18:18" x14ac:dyDescent="0.25">
      <c r="R70880" s="15">
        <v>3</v>
      </c>
    </row>
    <row r="70881" spans="18:18" x14ac:dyDescent="0.25">
      <c r="R70881" s="15">
        <v>3</v>
      </c>
    </row>
    <row r="70882" spans="18:18" x14ac:dyDescent="0.25">
      <c r="R70882" s="15">
        <v>3</v>
      </c>
    </row>
    <row r="70883" spans="18:18" x14ac:dyDescent="0.25">
      <c r="R70883" s="15">
        <v>3</v>
      </c>
    </row>
    <row r="70884" spans="18:18" x14ac:dyDescent="0.25">
      <c r="R70884" s="15">
        <v>3</v>
      </c>
    </row>
    <row r="70885" spans="18:18" x14ac:dyDescent="0.25">
      <c r="R70885" s="15">
        <v>3</v>
      </c>
    </row>
    <row r="70886" spans="18:18" x14ac:dyDescent="0.25">
      <c r="R70886" s="15">
        <v>3</v>
      </c>
    </row>
    <row r="70887" spans="18:18" x14ac:dyDescent="0.25">
      <c r="R70887" s="15">
        <v>3</v>
      </c>
    </row>
    <row r="70888" spans="18:18" x14ac:dyDescent="0.25">
      <c r="R70888" s="15">
        <v>3</v>
      </c>
    </row>
    <row r="70889" spans="18:18" x14ac:dyDescent="0.25">
      <c r="R70889" s="15">
        <v>3</v>
      </c>
    </row>
    <row r="70890" spans="18:18" x14ac:dyDescent="0.25">
      <c r="R70890" s="15">
        <v>3</v>
      </c>
    </row>
    <row r="70891" spans="18:18" x14ac:dyDescent="0.25">
      <c r="R70891" s="15">
        <v>3</v>
      </c>
    </row>
    <row r="70892" spans="18:18" x14ac:dyDescent="0.25">
      <c r="R70892" s="15">
        <v>3</v>
      </c>
    </row>
    <row r="70893" spans="18:18" x14ac:dyDescent="0.25">
      <c r="R70893" s="15">
        <v>3</v>
      </c>
    </row>
    <row r="70894" spans="18:18" x14ac:dyDescent="0.25">
      <c r="R70894" s="15">
        <v>3</v>
      </c>
    </row>
    <row r="70895" spans="18:18" x14ac:dyDescent="0.25">
      <c r="R70895" s="15">
        <v>3</v>
      </c>
    </row>
    <row r="70896" spans="18:18" x14ac:dyDescent="0.25">
      <c r="R70896" s="15">
        <v>3</v>
      </c>
    </row>
    <row r="70897" spans="18:18" x14ac:dyDescent="0.25">
      <c r="R70897" s="15">
        <v>3</v>
      </c>
    </row>
    <row r="70898" spans="18:18" x14ac:dyDescent="0.25">
      <c r="R70898" s="15">
        <v>3</v>
      </c>
    </row>
    <row r="70899" spans="18:18" x14ac:dyDescent="0.25">
      <c r="R70899" s="15">
        <v>3</v>
      </c>
    </row>
    <row r="70900" spans="18:18" x14ac:dyDescent="0.25">
      <c r="R70900" s="15">
        <v>3</v>
      </c>
    </row>
    <row r="70901" spans="18:18" x14ac:dyDescent="0.25">
      <c r="R70901" s="15">
        <v>3</v>
      </c>
    </row>
    <row r="70902" spans="18:18" x14ac:dyDescent="0.25">
      <c r="R70902" s="15">
        <v>3</v>
      </c>
    </row>
    <row r="70903" spans="18:18" x14ac:dyDescent="0.25">
      <c r="R70903" s="15">
        <v>3</v>
      </c>
    </row>
    <row r="70904" spans="18:18" x14ac:dyDescent="0.25">
      <c r="R70904" s="15">
        <v>3</v>
      </c>
    </row>
    <row r="70905" spans="18:18" x14ac:dyDescent="0.25">
      <c r="R70905" s="15">
        <v>3</v>
      </c>
    </row>
    <row r="70906" spans="18:18" x14ac:dyDescent="0.25">
      <c r="R70906" s="15">
        <v>4</v>
      </c>
    </row>
    <row r="70907" spans="18:18" x14ac:dyDescent="0.25">
      <c r="R70907" s="15">
        <v>4</v>
      </c>
    </row>
    <row r="70908" spans="18:18" x14ac:dyDescent="0.25">
      <c r="R70908" s="15">
        <v>4</v>
      </c>
    </row>
    <row r="70909" spans="18:18" x14ac:dyDescent="0.25">
      <c r="R70909" s="15">
        <v>4</v>
      </c>
    </row>
    <row r="70910" spans="18:18" x14ac:dyDescent="0.25">
      <c r="R70910" s="15">
        <v>4</v>
      </c>
    </row>
    <row r="70911" spans="18:18" x14ac:dyDescent="0.25">
      <c r="R70911" s="15">
        <v>4</v>
      </c>
    </row>
    <row r="70912" spans="18:18" x14ac:dyDescent="0.25">
      <c r="R70912" s="15">
        <v>4</v>
      </c>
    </row>
    <row r="70913" spans="18:18" x14ac:dyDescent="0.25">
      <c r="R70913" s="15">
        <v>4</v>
      </c>
    </row>
    <row r="70914" spans="18:18" x14ac:dyDescent="0.25">
      <c r="R70914" s="15">
        <v>4</v>
      </c>
    </row>
    <row r="70915" spans="18:18" x14ac:dyDescent="0.25">
      <c r="R70915" s="15">
        <v>4</v>
      </c>
    </row>
    <row r="70916" spans="18:18" x14ac:dyDescent="0.25">
      <c r="R70916" s="15">
        <v>4</v>
      </c>
    </row>
    <row r="70917" spans="18:18" x14ac:dyDescent="0.25">
      <c r="R70917" s="15">
        <v>3</v>
      </c>
    </row>
    <row r="70918" spans="18:18" x14ac:dyDescent="0.25">
      <c r="R70918" s="15">
        <v>3</v>
      </c>
    </row>
    <row r="70919" spans="18:18" x14ac:dyDescent="0.25">
      <c r="R70919" s="15">
        <v>3</v>
      </c>
    </row>
    <row r="70920" spans="18:18" x14ac:dyDescent="0.25">
      <c r="R70920" s="15">
        <v>3</v>
      </c>
    </row>
    <row r="70921" spans="18:18" x14ac:dyDescent="0.25">
      <c r="R70921" s="15">
        <v>3</v>
      </c>
    </row>
    <row r="70922" spans="18:18" x14ac:dyDescent="0.25">
      <c r="R70922" s="15">
        <v>3</v>
      </c>
    </row>
    <row r="70923" spans="18:18" x14ac:dyDescent="0.25">
      <c r="R70923" s="15">
        <v>3</v>
      </c>
    </row>
    <row r="70924" spans="18:18" x14ac:dyDescent="0.25">
      <c r="R70924" s="15">
        <v>3</v>
      </c>
    </row>
    <row r="70925" spans="18:18" x14ac:dyDescent="0.25">
      <c r="R70925" s="15">
        <v>3</v>
      </c>
    </row>
    <row r="70926" spans="18:18" x14ac:dyDescent="0.25">
      <c r="R70926" s="15">
        <v>3</v>
      </c>
    </row>
    <row r="70927" spans="18:18" x14ac:dyDescent="0.25">
      <c r="R70927" s="15">
        <v>3</v>
      </c>
    </row>
    <row r="70928" spans="18:18" x14ac:dyDescent="0.25">
      <c r="R70928" s="15">
        <v>3</v>
      </c>
    </row>
    <row r="70929" spans="18:18" x14ac:dyDescent="0.25">
      <c r="R70929" s="15">
        <v>3</v>
      </c>
    </row>
    <row r="70930" spans="18:18" x14ac:dyDescent="0.25">
      <c r="R70930" s="15">
        <v>3</v>
      </c>
    </row>
    <row r="70931" spans="18:18" x14ac:dyDescent="0.25">
      <c r="R70931" s="15">
        <v>3</v>
      </c>
    </row>
    <row r="70932" spans="18:18" x14ac:dyDescent="0.25">
      <c r="R70932" s="15">
        <v>3</v>
      </c>
    </row>
    <row r="70933" spans="18:18" x14ac:dyDescent="0.25">
      <c r="R70933" s="15">
        <v>3</v>
      </c>
    </row>
    <row r="70934" spans="18:18" x14ac:dyDescent="0.25">
      <c r="R70934" s="15">
        <v>3</v>
      </c>
    </row>
    <row r="70935" spans="18:18" x14ac:dyDescent="0.25">
      <c r="R70935" s="15">
        <v>3</v>
      </c>
    </row>
    <row r="70936" spans="18:18" x14ac:dyDescent="0.25">
      <c r="R70936" s="15">
        <v>3</v>
      </c>
    </row>
    <row r="70937" spans="18:18" x14ac:dyDescent="0.25">
      <c r="R70937" s="15">
        <v>3</v>
      </c>
    </row>
    <row r="70938" spans="18:18" x14ac:dyDescent="0.25">
      <c r="R70938" s="15">
        <v>3</v>
      </c>
    </row>
    <row r="70939" spans="18:18" x14ac:dyDescent="0.25">
      <c r="R70939" s="15">
        <v>3</v>
      </c>
    </row>
    <row r="70940" spans="18:18" x14ac:dyDescent="0.25">
      <c r="R70940" s="15">
        <v>2</v>
      </c>
    </row>
    <row r="70941" spans="18:18" x14ac:dyDescent="0.25">
      <c r="R70941" s="15">
        <v>2</v>
      </c>
    </row>
    <row r="70942" spans="18:18" x14ac:dyDescent="0.25">
      <c r="R70942" s="15">
        <v>2</v>
      </c>
    </row>
    <row r="70943" spans="18:18" x14ac:dyDescent="0.25">
      <c r="R70943" s="15">
        <v>2</v>
      </c>
    </row>
    <row r="70944" spans="18:18" x14ac:dyDescent="0.25">
      <c r="R70944" s="15">
        <v>2</v>
      </c>
    </row>
    <row r="70945" spans="18:18" x14ac:dyDescent="0.25">
      <c r="R70945" s="15">
        <v>3</v>
      </c>
    </row>
    <row r="70946" spans="18:18" x14ac:dyDescent="0.25">
      <c r="R70946" s="15">
        <v>3</v>
      </c>
    </row>
    <row r="70947" spans="18:18" x14ac:dyDescent="0.25">
      <c r="R70947" s="15">
        <v>3</v>
      </c>
    </row>
    <row r="70948" spans="18:18" x14ac:dyDescent="0.25">
      <c r="R70948" s="15">
        <v>3</v>
      </c>
    </row>
    <row r="70949" spans="18:18" x14ac:dyDescent="0.25">
      <c r="R70949" s="15">
        <v>3</v>
      </c>
    </row>
    <row r="70950" spans="18:18" x14ac:dyDescent="0.25">
      <c r="R70950" s="15">
        <v>3</v>
      </c>
    </row>
    <row r="70951" spans="18:18" x14ac:dyDescent="0.25">
      <c r="R70951" s="15">
        <v>3</v>
      </c>
    </row>
    <row r="70952" spans="18:18" x14ac:dyDescent="0.25">
      <c r="R70952" s="15">
        <v>3</v>
      </c>
    </row>
    <row r="70953" spans="18:18" x14ac:dyDescent="0.25">
      <c r="R70953" s="15">
        <v>3</v>
      </c>
    </row>
    <row r="70954" spans="18:18" x14ac:dyDescent="0.25">
      <c r="R70954" s="15">
        <v>3</v>
      </c>
    </row>
    <row r="70955" spans="18:18" x14ac:dyDescent="0.25">
      <c r="R70955" s="15">
        <v>3</v>
      </c>
    </row>
    <row r="70956" spans="18:18" x14ac:dyDescent="0.25">
      <c r="R70956" s="15">
        <v>3</v>
      </c>
    </row>
    <row r="70957" spans="18:18" x14ac:dyDescent="0.25">
      <c r="R70957" s="15">
        <v>3</v>
      </c>
    </row>
    <row r="70958" spans="18:18" x14ac:dyDescent="0.25">
      <c r="R70958" s="15">
        <v>3</v>
      </c>
    </row>
    <row r="70959" spans="18:18" x14ac:dyDescent="0.25">
      <c r="R70959" s="15">
        <v>3</v>
      </c>
    </row>
    <row r="70960" spans="18:18" x14ac:dyDescent="0.25">
      <c r="R70960" s="15">
        <v>3</v>
      </c>
    </row>
    <row r="70961" spans="18:18" x14ac:dyDescent="0.25">
      <c r="R70961" s="15">
        <v>3</v>
      </c>
    </row>
    <row r="70962" spans="18:18" x14ac:dyDescent="0.25">
      <c r="R70962" s="15">
        <v>3</v>
      </c>
    </row>
    <row r="70963" spans="18:18" x14ac:dyDescent="0.25">
      <c r="R70963" s="15">
        <v>3</v>
      </c>
    </row>
    <row r="70964" spans="18:18" x14ac:dyDescent="0.25">
      <c r="R70964" s="15">
        <v>3</v>
      </c>
    </row>
    <row r="70965" spans="18:18" x14ac:dyDescent="0.25">
      <c r="R70965" s="15">
        <v>3</v>
      </c>
    </row>
    <row r="70966" spans="18:18" x14ac:dyDescent="0.25">
      <c r="R70966" s="15">
        <v>3</v>
      </c>
    </row>
    <row r="70967" spans="18:18" x14ac:dyDescent="0.25">
      <c r="R70967" s="15">
        <v>3</v>
      </c>
    </row>
    <row r="70968" spans="18:18" x14ac:dyDescent="0.25">
      <c r="R70968" s="15">
        <v>3</v>
      </c>
    </row>
    <row r="70969" spans="18:18" x14ac:dyDescent="0.25">
      <c r="R70969" s="15">
        <v>3</v>
      </c>
    </row>
    <row r="70970" spans="18:18" x14ac:dyDescent="0.25">
      <c r="R70970" s="15">
        <v>3</v>
      </c>
    </row>
    <row r="70971" spans="18:18" x14ac:dyDescent="0.25">
      <c r="R70971" s="15">
        <v>3</v>
      </c>
    </row>
    <row r="70972" spans="18:18" x14ac:dyDescent="0.25">
      <c r="R70972" s="15">
        <v>3</v>
      </c>
    </row>
    <row r="70973" spans="18:18" x14ac:dyDescent="0.25">
      <c r="R70973" s="15">
        <v>3</v>
      </c>
    </row>
    <row r="70974" spans="18:18" x14ac:dyDescent="0.25">
      <c r="R70974" s="15">
        <v>3</v>
      </c>
    </row>
    <row r="70975" spans="18:18" x14ac:dyDescent="0.25">
      <c r="R70975" s="15">
        <v>3</v>
      </c>
    </row>
    <row r="70976" spans="18:18" x14ac:dyDescent="0.25">
      <c r="R70976" s="15">
        <v>3</v>
      </c>
    </row>
    <row r="70977" spans="18:18" x14ac:dyDescent="0.25">
      <c r="R70977" s="15">
        <v>3</v>
      </c>
    </row>
    <row r="70978" spans="18:18" x14ac:dyDescent="0.25">
      <c r="R70978" s="15">
        <v>3</v>
      </c>
    </row>
    <row r="70979" spans="18:18" x14ac:dyDescent="0.25">
      <c r="R70979" s="15">
        <v>3</v>
      </c>
    </row>
    <row r="70980" spans="18:18" x14ac:dyDescent="0.25">
      <c r="R70980" s="15">
        <v>3</v>
      </c>
    </row>
    <row r="70981" spans="18:18" x14ac:dyDescent="0.25">
      <c r="R70981" s="15">
        <v>3</v>
      </c>
    </row>
    <row r="70982" spans="18:18" x14ac:dyDescent="0.25">
      <c r="R70982" s="15">
        <v>3</v>
      </c>
    </row>
    <row r="70983" spans="18:18" x14ac:dyDescent="0.25">
      <c r="R70983" s="15">
        <v>3</v>
      </c>
    </row>
    <row r="70984" spans="18:18" x14ac:dyDescent="0.25">
      <c r="R70984" s="15">
        <v>3</v>
      </c>
    </row>
    <row r="70985" spans="18:18" x14ac:dyDescent="0.25">
      <c r="R70985" s="15">
        <v>3</v>
      </c>
    </row>
    <row r="70986" spans="18:18" x14ac:dyDescent="0.25">
      <c r="R70986" s="15">
        <v>3</v>
      </c>
    </row>
    <row r="70987" spans="18:18" x14ac:dyDescent="0.25">
      <c r="R70987" s="15">
        <v>3</v>
      </c>
    </row>
    <row r="70988" spans="18:18" x14ac:dyDescent="0.25">
      <c r="R70988" s="15">
        <v>3</v>
      </c>
    </row>
    <row r="70989" spans="18:18" x14ac:dyDescent="0.25">
      <c r="R70989" s="15">
        <v>3</v>
      </c>
    </row>
    <row r="70990" spans="18:18" x14ac:dyDescent="0.25">
      <c r="R70990" s="15">
        <v>3</v>
      </c>
    </row>
    <row r="70991" spans="18:18" x14ac:dyDescent="0.25">
      <c r="R70991" s="15">
        <v>3</v>
      </c>
    </row>
    <row r="70992" spans="18:18" x14ac:dyDescent="0.25">
      <c r="R70992" s="15">
        <v>3</v>
      </c>
    </row>
    <row r="70993" spans="18:18" x14ac:dyDescent="0.25">
      <c r="R70993" s="15">
        <v>3</v>
      </c>
    </row>
    <row r="70994" spans="18:18" x14ac:dyDescent="0.25">
      <c r="R70994" s="15">
        <v>3</v>
      </c>
    </row>
    <row r="70995" spans="18:18" x14ac:dyDescent="0.25">
      <c r="R70995" s="15">
        <v>3</v>
      </c>
    </row>
    <row r="70996" spans="18:18" x14ac:dyDescent="0.25">
      <c r="R70996" s="15">
        <v>3</v>
      </c>
    </row>
    <row r="70997" spans="18:18" x14ac:dyDescent="0.25">
      <c r="R70997" s="15">
        <v>3</v>
      </c>
    </row>
    <row r="70998" spans="18:18" x14ac:dyDescent="0.25">
      <c r="R70998" s="15">
        <v>3</v>
      </c>
    </row>
    <row r="70999" spans="18:18" x14ac:dyDescent="0.25">
      <c r="R70999" s="15">
        <v>3</v>
      </c>
    </row>
    <row r="71000" spans="18:18" x14ac:dyDescent="0.25">
      <c r="R71000" s="15">
        <v>3</v>
      </c>
    </row>
    <row r="71001" spans="18:18" x14ac:dyDescent="0.25">
      <c r="R71001" s="15">
        <v>3</v>
      </c>
    </row>
    <row r="71002" spans="18:18" x14ac:dyDescent="0.25">
      <c r="R71002" s="15">
        <v>3</v>
      </c>
    </row>
    <row r="71003" spans="18:18" x14ac:dyDescent="0.25">
      <c r="R71003" s="15">
        <v>3</v>
      </c>
    </row>
    <row r="71004" spans="18:18" x14ac:dyDescent="0.25">
      <c r="R71004" s="15">
        <v>3</v>
      </c>
    </row>
    <row r="71005" spans="18:18" x14ac:dyDescent="0.25">
      <c r="R71005" s="15">
        <v>3</v>
      </c>
    </row>
    <row r="71006" spans="18:18" x14ac:dyDescent="0.25">
      <c r="R71006" s="15">
        <v>3</v>
      </c>
    </row>
    <row r="71007" spans="18:18" x14ac:dyDescent="0.25">
      <c r="R71007" s="15">
        <v>3</v>
      </c>
    </row>
    <row r="71008" spans="18:18" x14ac:dyDescent="0.25">
      <c r="R71008" s="15">
        <v>3</v>
      </c>
    </row>
    <row r="71009" spans="18:18" x14ac:dyDescent="0.25">
      <c r="R71009" s="15">
        <v>3</v>
      </c>
    </row>
    <row r="71010" spans="18:18" x14ac:dyDescent="0.25">
      <c r="R71010" s="15">
        <v>3</v>
      </c>
    </row>
    <row r="71011" spans="18:18" x14ac:dyDescent="0.25">
      <c r="R71011" s="15">
        <v>3</v>
      </c>
    </row>
    <row r="71012" spans="18:18" x14ac:dyDescent="0.25">
      <c r="R71012" s="15">
        <v>3</v>
      </c>
    </row>
    <row r="71013" spans="18:18" x14ac:dyDescent="0.25">
      <c r="R71013" s="15">
        <v>3</v>
      </c>
    </row>
    <row r="71014" spans="18:18" x14ac:dyDescent="0.25">
      <c r="R71014" s="15">
        <v>3</v>
      </c>
    </row>
    <row r="71015" spans="18:18" x14ac:dyDescent="0.25">
      <c r="R71015" s="15">
        <v>3</v>
      </c>
    </row>
    <row r="71016" spans="18:18" x14ac:dyDescent="0.25">
      <c r="R71016" s="15">
        <v>3</v>
      </c>
    </row>
    <row r="71017" spans="18:18" x14ac:dyDescent="0.25">
      <c r="R71017" s="15">
        <v>3</v>
      </c>
    </row>
    <row r="71018" spans="18:18" x14ac:dyDescent="0.25">
      <c r="R71018" s="15">
        <v>3</v>
      </c>
    </row>
    <row r="71019" spans="18:18" x14ac:dyDescent="0.25">
      <c r="R71019" s="15">
        <v>3</v>
      </c>
    </row>
    <row r="71020" spans="18:18" x14ac:dyDescent="0.25">
      <c r="R71020" s="15">
        <v>3</v>
      </c>
    </row>
    <row r="71021" spans="18:18" x14ac:dyDescent="0.25">
      <c r="R71021" s="15">
        <v>3</v>
      </c>
    </row>
    <row r="71022" spans="18:18" x14ac:dyDescent="0.25">
      <c r="R71022" s="15">
        <v>3</v>
      </c>
    </row>
    <row r="71023" spans="18:18" x14ac:dyDescent="0.25">
      <c r="R71023" s="15">
        <v>3</v>
      </c>
    </row>
    <row r="71024" spans="18:18" x14ac:dyDescent="0.25">
      <c r="R71024" s="15">
        <v>5</v>
      </c>
    </row>
    <row r="71025" spans="18:18" x14ac:dyDescent="0.25">
      <c r="R71025" s="15">
        <v>5</v>
      </c>
    </row>
    <row r="71026" spans="18:18" x14ac:dyDescent="0.25">
      <c r="R71026" s="15">
        <v>5</v>
      </c>
    </row>
    <row r="71027" spans="18:18" x14ac:dyDescent="0.25">
      <c r="R71027" s="15">
        <v>5</v>
      </c>
    </row>
    <row r="71028" spans="18:18" x14ac:dyDescent="0.25">
      <c r="R71028" s="15">
        <v>5</v>
      </c>
    </row>
    <row r="71029" spans="18:18" x14ac:dyDescent="0.25">
      <c r="R71029" s="15">
        <v>5</v>
      </c>
    </row>
    <row r="71030" spans="18:18" x14ac:dyDescent="0.25">
      <c r="R71030" s="15">
        <v>5</v>
      </c>
    </row>
    <row r="71031" spans="18:18" x14ac:dyDescent="0.25">
      <c r="R71031" s="15">
        <v>5</v>
      </c>
    </row>
    <row r="71032" spans="18:18" x14ac:dyDescent="0.25">
      <c r="R71032" s="15">
        <v>5</v>
      </c>
    </row>
    <row r="71033" spans="18:18" x14ac:dyDescent="0.25">
      <c r="R71033" s="15">
        <v>5</v>
      </c>
    </row>
    <row r="71034" spans="18:18" x14ac:dyDescent="0.25">
      <c r="R71034" s="15">
        <v>5</v>
      </c>
    </row>
    <row r="71035" spans="18:18" x14ac:dyDescent="0.25">
      <c r="R71035" s="15">
        <v>5</v>
      </c>
    </row>
    <row r="71036" spans="18:18" x14ac:dyDescent="0.25">
      <c r="R71036" s="15">
        <v>5</v>
      </c>
    </row>
    <row r="71037" spans="18:18" x14ac:dyDescent="0.25">
      <c r="R71037" s="15">
        <v>5</v>
      </c>
    </row>
    <row r="71038" spans="18:18" x14ac:dyDescent="0.25">
      <c r="R71038" s="15">
        <v>5</v>
      </c>
    </row>
    <row r="71039" spans="18:18" x14ac:dyDescent="0.25">
      <c r="R71039" s="15">
        <v>5</v>
      </c>
    </row>
    <row r="71040" spans="18:18" x14ac:dyDescent="0.25">
      <c r="R71040" s="15">
        <v>5</v>
      </c>
    </row>
    <row r="71041" spans="18:18" x14ac:dyDescent="0.25">
      <c r="R71041" s="15">
        <v>5</v>
      </c>
    </row>
    <row r="71042" spans="18:18" x14ac:dyDescent="0.25">
      <c r="R71042" s="15">
        <v>5</v>
      </c>
    </row>
    <row r="71043" spans="18:18" x14ac:dyDescent="0.25">
      <c r="R71043" s="15">
        <v>5</v>
      </c>
    </row>
    <row r="71044" spans="18:18" x14ac:dyDescent="0.25">
      <c r="R71044" s="15">
        <v>5</v>
      </c>
    </row>
    <row r="71045" spans="18:18" x14ac:dyDescent="0.25">
      <c r="R71045" s="15">
        <v>3</v>
      </c>
    </row>
    <row r="71046" spans="18:18" x14ac:dyDescent="0.25">
      <c r="R71046" s="15">
        <v>3</v>
      </c>
    </row>
    <row r="71047" spans="18:18" x14ac:dyDescent="0.25">
      <c r="R71047" s="15">
        <v>3</v>
      </c>
    </row>
    <row r="71048" spans="18:18" x14ac:dyDescent="0.25">
      <c r="R71048" s="15">
        <v>3</v>
      </c>
    </row>
    <row r="71049" spans="18:18" x14ac:dyDescent="0.25">
      <c r="R71049" s="15">
        <v>3</v>
      </c>
    </row>
    <row r="71050" spans="18:18" x14ac:dyDescent="0.25">
      <c r="R71050" s="15">
        <v>3</v>
      </c>
    </row>
    <row r="71051" spans="18:18" x14ac:dyDescent="0.25">
      <c r="R71051" s="15">
        <v>3</v>
      </c>
    </row>
    <row r="71052" spans="18:18" x14ac:dyDescent="0.25">
      <c r="R71052" s="15">
        <v>3</v>
      </c>
    </row>
    <row r="71053" spans="18:18" x14ac:dyDescent="0.25">
      <c r="R71053" s="15">
        <v>3</v>
      </c>
    </row>
    <row r="71054" spans="18:18" x14ac:dyDescent="0.25">
      <c r="R71054" s="15">
        <v>3</v>
      </c>
    </row>
    <row r="71055" spans="18:18" x14ac:dyDescent="0.25">
      <c r="R71055" s="15">
        <v>3</v>
      </c>
    </row>
    <row r="71056" spans="18:18" x14ac:dyDescent="0.25">
      <c r="R71056" s="15">
        <v>3</v>
      </c>
    </row>
    <row r="71057" spans="18:18" x14ac:dyDescent="0.25">
      <c r="R71057" s="15">
        <v>3</v>
      </c>
    </row>
    <row r="71058" spans="18:18" x14ac:dyDescent="0.25">
      <c r="R71058" s="15">
        <v>3</v>
      </c>
    </row>
    <row r="71059" spans="18:18" x14ac:dyDescent="0.25">
      <c r="R71059" s="15">
        <v>3</v>
      </c>
    </row>
    <row r="71060" spans="18:18" x14ac:dyDescent="0.25">
      <c r="R71060" s="15">
        <v>3</v>
      </c>
    </row>
    <row r="71061" spans="18:18" x14ac:dyDescent="0.25">
      <c r="R71061" s="15">
        <v>3</v>
      </c>
    </row>
    <row r="71062" spans="18:18" x14ac:dyDescent="0.25">
      <c r="R71062" s="15">
        <v>3</v>
      </c>
    </row>
    <row r="71063" spans="18:18" x14ac:dyDescent="0.25">
      <c r="R71063" s="15">
        <v>3</v>
      </c>
    </row>
    <row r="71064" spans="18:18" x14ac:dyDescent="0.25">
      <c r="R71064" s="15">
        <v>3</v>
      </c>
    </row>
    <row r="71065" spans="18:18" x14ac:dyDescent="0.25">
      <c r="R71065" s="15">
        <v>3</v>
      </c>
    </row>
    <row r="71066" spans="18:18" x14ac:dyDescent="0.25">
      <c r="R71066" s="15">
        <v>3</v>
      </c>
    </row>
    <row r="71067" spans="18:18" x14ac:dyDescent="0.25">
      <c r="R71067" s="15">
        <v>3</v>
      </c>
    </row>
    <row r="71068" spans="18:18" x14ac:dyDescent="0.25">
      <c r="R71068" s="15">
        <v>3</v>
      </c>
    </row>
    <row r="71069" spans="18:18" x14ac:dyDescent="0.25">
      <c r="R71069" s="15">
        <v>3</v>
      </c>
    </row>
    <row r="71070" spans="18:18" x14ac:dyDescent="0.25">
      <c r="R71070" s="15">
        <v>3</v>
      </c>
    </row>
    <row r="71071" spans="18:18" x14ac:dyDescent="0.25">
      <c r="R71071" s="15">
        <v>3</v>
      </c>
    </row>
    <row r="71072" spans="18:18" x14ac:dyDescent="0.25">
      <c r="R71072" s="15">
        <v>3</v>
      </c>
    </row>
    <row r="71073" spans="18:18" x14ac:dyDescent="0.25">
      <c r="R71073" s="15">
        <v>3</v>
      </c>
    </row>
    <row r="71074" spans="18:18" x14ac:dyDescent="0.25">
      <c r="R71074" s="15">
        <v>3</v>
      </c>
    </row>
    <row r="71075" spans="18:18" x14ac:dyDescent="0.25">
      <c r="R71075" s="15">
        <v>3</v>
      </c>
    </row>
    <row r="71076" spans="18:18" x14ac:dyDescent="0.25">
      <c r="R71076" s="15">
        <v>3</v>
      </c>
    </row>
    <row r="71077" spans="18:18" x14ac:dyDescent="0.25">
      <c r="R71077" s="15">
        <v>3</v>
      </c>
    </row>
    <row r="71078" spans="18:18" x14ac:dyDescent="0.25">
      <c r="R71078" s="15">
        <v>3</v>
      </c>
    </row>
    <row r="71079" spans="18:18" x14ac:dyDescent="0.25">
      <c r="R71079" s="15">
        <v>3</v>
      </c>
    </row>
    <row r="71080" spans="18:18" x14ac:dyDescent="0.25">
      <c r="R71080" s="15">
        <v>3</v>
      </c>
    </row>
    <row r="71081" spans="18:18" x14ac:dyDescent="0.25">
      <c r="R71081" s="15">
        <v>3</v>
      </c>
    </row>
    <row r="71082" spans="18:18" x14ac:dyDescent="0.25">
      <c r="R71082" s="15">
        <v>3</v>
      </c>
    </row>
    <row r="71083" spans="18:18" x14ac:dyDescent="0.25">
      <c r="R71083" s="15">
        <v>3</v>
      </c>
    </row>
    <row r="71084" spans="18:18" x14ac:dyDescent="0.25">
      <c r="R71084" s="15">
        <v>3</v>
      </c>
    </row>
    <row r="71085" spans="18:18" x14ac:dyDescent="0.25">
      <c r="R71085" s="15">
        <v>3</v>
      </c>
    </row>
    <row r="71086" spans="18:18" x14ac:dyDescent="0.25">
      <c r="R71086" s="15">
        <v>3</v>
      </c>
    </row>
    <row r="71087" spans="18:18" x14ac:dyDescent="0.25">
      <c r="R71087" s="15">
        <v>3</v>
      </c>
    </row>
    <row r="71088" spans="18:18" x14ac:dyDescent="0.25">
      <c r="R71088" s="15">
        <v>3</v>
      </c>
    </row>
    <row r="71089" spans="18:18" x14ac:dyDescent="0.25">
      <c r="R71089" s="15">
        <v>3</v>
      </c>
    </row>
    <row r="71090" spans="18:18" x14ac:dyDescent="0.25">
      <c r="R71090" s="15">
        <v>3</v>
      </c>
    </row>
    <row r="71091" spans="18:18" x14ac:dyDescent="0.25">
      <c r="R71091" s="15">
        <v>3</v>
      </c>
    </row>
    <row r="71092" spans="18:18" x14ac:dyDescent="0.25">
      <c r="R71092" s="15">
        <v>3</v>
      </c>
    </row>
    <row r="71093" spans="18:18" x14ac:dyDescent="0.25">
      <c r="R71093" s="15">
        <v>3</v>
      </c>
    </row>
    <row r="71094" spans="18:18" x14ac:dyDescent="0.25">
      <c r="R71094" s="15">
        <v>3</v>
      </c>
    </row>
    <row r="71095" spans="18:18" x14ac:dyDescent="0.25">
      <c r="R71095" s="15">
        <v>3</v>
      </c>
    </row>
    <row r="71096" spans="18:18" x14ac:dyDescent="0.25">
      <c r="R71096" s="15">
        <v>3</v>
      </c>
    </row>
    <row r="71097" spans="18:18" x14ac:dyDescent="0.25">
      <c r="R71097" s="15">
        <v>3</v>
      </c>
    </row>
    <row r="71098" spans="18:18" x14ac:dyDescent="0.25">
      <c r="R71098" s="15">
        <v>3</v>
      </c>
    </row>
    <row r="71099" spans="18:18" x14ac:dyDescent="0.25">
      <c r="R71099" s="15">
        <v>3</v>
      </c>
    </row>
    <row r="71100" spans="18:18" x14ac:dyDescent="0.25">
      <c r="R71100" s="15">
        <v>3</v>
      </c>
    </row>
    <row r="71101" spans="18:18" x14ac:dyDescent="0.25">
      <c r="R71101" s="15">
        <v>3</v>
      </c>
    </row>
    <row r="71102" spans="18:18" x14ac:dyDescent="0.25">
      <c r="R71102" s="15">
        <v>3</v>
      </c>
    </row>
    <row r="71103" spans="18:18" x14ac:dyDescent="0.25">
      <c r="R71103" s="15">
        <v>3</v>
      </c>
    </row>
    <row r="71104" spans="18:18" x14ac:dyDescent="0.25">
      <c r="R71104" s="15">
        <v>3</v>
      </c>
    </row>
    <row r="71105" spans="18:18" x14ac:dyDescent="0.25">
      <c r="R71105" s="15">
        <v>3</v>
      </c>
    </row>
    <row r="71106" spans="18:18" x14ac:dyDescent="0.25">
      <c r="R71106" s="15">
        <v>3</v>
      </c>
    </row>
    <row r="71107" spans="18:18" x14ac:dyDescent="0.25">
      <c r="R71107" s="15">
        <v>3</v>
      </c>
    </row>
    <row r="71108" spans="18:18" x14ac:dyDescent="0.25">
      <c r="R71108" s="15">
        <v>3</v>
      </c>
    </row>
    <row r="71109" spans="18:18" x14ac:dyDescent="0.25">
      <c r="R71109" s="15">
        <v>3</v>
      </c>
    </row>
    <row r="71110" spans="18:18" x14ac:dyDescent="0.25">
      <c r="R71110" s="15">
        <v>3</v>
      </c>
    </row>
    <row r="71111" spans="18:18" x14ac:dyDescent="0.25">
      <c r="R71111" s="15">
        <v>3</v>
      </c>
    </row>
    <row r="71112" spans="18:18" x14ac:dyDescent="0.25">
      <c r="R71112" s="15">
        <v>3</v>
      </c>
    </row>
    <row r="71113" spans="18:18" x14ac:dyDescent="0.25">
      <c r="R71113" s="15">
        <v>3</v>
      </c>
    </row>
    <row r="71114" spans="18:18" x14ac:dyDescent="0.25">
      <c r="R71114" s="15">
        <v>3</v>
      </c>
    </row>
    <row r="71115" spans="18:18" x14ac:dyDescent="0.25">
      <c r="R71115" s="15">
        <v>3</v>
      </c>
    </row>
    <row r="71116" spans="18:18" x14ac:dyDescent="0.25">
      <c r="R71116" s="15">
        <v>3</v>
      </c>
    </row>
    <row r="71117" spans="18:18" x14ac:dyDescent="0.25">
      <c r="R71117" s="15">
        <v>3</v>
      </c>
    </row>
    <row r="71118" spans="18:18" x14ac:dyDescent="0.25">
      <c r="R71118" s="15">
        <v>3</v>
      </c>
    </row>
    <row r="71119" spans="18:18" x14ac:dyDescent="0.25">
      <c r="R71119" s="15">
        <v>3</v>
      </c>
    </row>
    <row r="71120" spans="18:18" x14ac:dyDescent="0.25">
      <c r="R71120" s="15">
        <v>3</v>
      </c>
    </row>
    <row r="71121" spans="18:18" x14ac:dyDescent="0.25">
      <c r="R71121" s="15">
        <v>3</v>
      </c>
    </row>
    <row r="71122" spans="18:18" x14ac:dyDescent="0.25">
      <c r="R71122" s="15">
        <v>3</v>
      </c>
    </row>
    <row r="71123" spans="18:18" x14ac:dyDescent="0.25">
      <c r="R71123" s="15">
        <v>3</v>
      </c>
    </row>
    <row r="71124" spans="18:18" x14ac:dyDescent="0.25">
      <c r="R71124" s="15">
        <v>3</v>
      </c>
    </row>
    <row r="71125" spans="18:18" x14ac:dyDescent="0.25">
      <c r="R71125" s="15">
        <v>3</v>
      </c>
    </row>
    <row r="71126" spans="18:18" x14ac:dyDescent="0.25">
      <c r="R71126" s="15">
        <v>3</v>
      </c>
    </row>
    <row r="71127" spans="18:18" x14ac:dyDescent="0.25">
      <c r="R71127" s="15">
        <v>3</v>
      </c>
    </row>
    <row r="71128" spans="18:18" x14ac:dyDescent="0.25">
      <c r="R71128" s="15">
        <v>3</v>
      </c>
    </row>
    <row r="71129" spans="18:18" x14ac:dyDescent="0.25">
      <c r="R71129" s="15">
        <v>3</v>
      </c>
    </row>
    <row r="71130" spans="18:18" x14ac:dyDescent="0.25">
      <c r="R71130" s="15">
        <v>3</v>
      </c>
    </row>
    <row r="71131" spans="18:18" x14ac:dyDescent="0.25">
      <c r="R71131" s="15">
        <v>3</v>
      </c>
    </row>
    <row r="71132" spans="18:18" x14ac:dyDescent="0.25">
      <c r="R71132" s="15">
        <v>3</v>
      </c>
    </row>
    <row r="71133" spans="18:18" x14ac:dyDescent="0.25">
      <c r="R71133" s="15">
        <v>3</v>
      </c>
    </row>
    <row r="71134" spans="18:18" x14ac:dyDescent="0.25">
      <c r="R71134" s="15">
        <v>3</v>
      </c>
    </row>
    <row r="71135" spans="18:18" x14ac:dyDescent="0.25">
      <c r="R71135" s="15">
        <v>3</v>
      </c>
    </row>
    <row r="71136" spans="18:18" x14ac:dyDescent="0.25">
      <c r="R71136" s="15">
        <v>3</v>
      </c>
    </row>
    <row r="71137" spans="18:18" x14ac:dyDescent="0.25">
      <c r="R71137" s="15">
        <v>3</v>
      </c>
    </row>
    <row r="71138" spans="18:18" x14ac:dyDescent="0.25">
      <c r="R71138" s="15">
        <v>2</v>
      </c>
    </row>
    <row r="71139" spans="18:18" x14ac:dyDescent="0.25">
      <c r="R71139" s="15">
        <v>2</v>
      </c>
    </row>
    <row r="71140" spans="18:18" x14ac:dyDescent="0.25">
      <c r="R71140" s="15">
        <v>2</v>
      </c>
    </row>
    <row r="71141" spans="18:18" x14ac:dyDescent="0.25">
      <c r="R71141" s="15">
        <v>3</v>
      </c>
    </row>
    <row r="71142" spans="18:18" x14ac:dyDescent="0.25">
      <c r="R71142" s="15">
        <v>3</v>
      </c>
    </row>
    <row r="71143" spans="18:18" x14ac:dyDescent="0.25">
      <c r="R71143" s="15">
        <v>3</v>
      </c>
    </row>
    <row r="71144" spans="18:18" x14ac:dyDescent="0.25">
      <c r="R71144" s="15">
        <v>3</v>
      </c>
    </row>
    <row r="71145" spans="18:18" x14ac:dyDescent="0.25">
      <c r="R71145" s="15">
        <v>3</v>
      </c>
    </row>
    <row r="71146" spans="18:18" x14ac:dyDescent="0.25">
      <c r="R71146" s="15">
        <v>3</v>
      </c>
    </row>
    <row r="71147" spans="18:18" x14ac:dyDescent="0.25">
      <c r="R71147" s="15">
        <v>3</v>
      </c>
    </row>
    <row r="71148" spans="18:18" x14ac:dyDescent="0.25">
      <c r="R71148" s="15">
        <v>3</v>
      </c>
    </row>
    <row r="71149" spans="18:18" x14ac:dyDescent="0.25">
      <c r="R71149" s="15">
        <v>3</v>
      </c>
    </row>
    <row r="71150" spans="18:18" x14ac:dyDescent="0.25">
      <c r="R71150" s="15">
        <v>4</v>
      </c>
    </row>
    <row r="71151" spans="18:18" x14ac:dyDescent="0.25">
      <c r="R71151" s="15">
        <v>4</v>
      </c>
    </row>
    <row r="71152" spans="18:18" x14ac:dyDescent="0.25">
      <c r="R71152" s="15">
        <v>4</v>
      </c>
    </row>
    <row r="71153" spans="18:18" x14ac:dyDescent="0.25">
      <c r="R71153" s="15">
        <v>4</v>
      </c>
    </row>
    <row r="71154" spans="18:18" x14ac:dyDescent="0.25">
      <c r="R71154" s="15">
        <v>4</v>
      </c>
    </row>
    <row r="71155" spans="18:18" x14ac:dyDescent="0.25">
      <c r="R71155" s="15">
        <v>4</v>
      </c>
    </row>
    <row r="71156" spans="18:18" x14ac:dyDescent="0.25">
      <c r="R71156" s="15">
        <v>4</v>
      </c>
    </row>
    <row r="71157" spans="18:18" x14ac:dyDescent="0.25">
      <c r="R71157" s="15">
        <v>4</v>
      </c>
    </row>
    <row r="71158" spans="18:18" x14ac:dyDescent="0.25">
      <c r="R71158" s="15">
        <v>4</v>
      </c>
    </row>
    <row r="71159" spans="18:18" x14ac:dyDescent="0.25">
      <c r="R71159" s="15">
        <v>5</v>
      </c>
    </row>
    <row r="71160" spans="18:18" x14ac:dyDescent="0.25">
      <c r="R71160" s="15">
        <v>5</v>
      </c>
    </row>
    <row r="71161" spans="18:18" x14ac:dyDescent="0.25">
      <c r="R71161" s="15">
        <v>5</v>
      </c>
    </row>
    <row r="71162" spans="18:18" x14ac:dyDescent="0.25">
      <c r="R71162" s="15">
        <v>5</v>
      </c>
    </row>
    <row r="71163" spans="18:18" x14ac:dyDescent="0.25">
      <c r="R71163" s="15">
        <v>5</v>
      </c>
    </row>
    <row r="71164" spans="18:18" x14ac:dyDescent="0.25">
      <c r="R71164" s="15">
        <v>5</v>
      </c>
    </row>
    <row r="71165" spans="18:18" x14ac:dyDescent="0.25">
      <c r="R71165" s="15">
        <v>4</v>
      </c>
    </row>
    <row r="71166" spans="18:18" x14ac:dyDescent="0.25">
      <c r="R71166" s="15">
        <v>4</v>
      </c>
    </row>
    <row r="71167" spans="18:18" x14ac:dyDescent="0.25">
      <c r="R71167" s="15">
        <v>4</v>
      </c>
    </row>
    <row r="71168" spans="18:18" x14ac:dyDescent="0.25">
      <c r="R71168" s="15">
        <v>4</v>
      </c>
    </row>
    <row r="71169" spans="18:18" x14ac:dyDescent="0.25">
      <c r="R71169" s="15">
        <v>4</v>
      </c>
    </row>
    <row r="71170" spans="18:18" x14ac:dyDescent="0.25">
      <c r="R71170" s="15">
        <v>4</v>
      </c>
    </row>
    <row r="71171" spans="18:18" x14ac:dyDescent="0.25">
      <c r="R71171" s="15">
        <v>4</v>
      </c>
    </row>
    <row r="71172" spans="18:18" x14ac:dyDescent="0.25">
      <c r="R71172" s="15">
        <v>4</v>
      </c>
    </row>
    <row r="71173" spans="18:18" x14ac:dyDescent="0.25">
      <c r="R71173" s="15">
        <v>4</v>
      </c>
    </row>
    <row r="71174" spans="18:18" x14ac:dyDescent="0.25">
      <c r="R71174" s="15">
        <v>4</v>
      </c>
    </row>
    <row r="71175" spans="18:18" x14ac:dyDescent="0.25">
      <c r="R71175" s="15">
        <v>4</v>
      </c>
    </row>
    <row r="71176" spans="18:18" x14ac:dyDescent="0.25">
      <c r="R71176" s="15">
        <v>4</v>
      </c>
    </row>
    <row r="71177" spans="18:18" x14ac:dyDescent="0.25">
      <c r="R71177" s="15">
        <v>4</v>
      </c>
    </row>
    <row r="71178" spans="18:18" x14ac:dyDescent="0.25">
      <c r="R71178" s="15">
        <v>4</v>
      </c>
    </row>
    <row r="71179" spans="18:18" x14ac:dyDescent="0.25">
      <c r="R71179" s="15">
        <v>4</v>
      </c>
    </row>
    <row r="71180" spans="18:18" x14ac:dyDescent="0.25">
      <c r="R71180" s="15">
        <v>4</v>
      </c>
    </row>
    <row r="71181" spans="18:18" x14ac:dyDescent="0.25">
      <c r="R71181" s="15">
        <v>4</v>
      </c>
    </row>
    <row r="71182" spans="18:18" x14ac:dyDescent="0.25">
      <c r="R71182" s="15">
        <v>4</v>
      </c>
    </row>
    <row r="71183" spans="18:18" x14ac:dyDescent="0.25">
      <c r="R71183" s="15">
        <v>4</v>
      </c>
    </row>
    <row r="71184" spans="18:18" x14ac:dyDescent="0.25">
      <c r="R71184" s="15">
        <v>4</v>
      </c>
    </row>
    <row r="71185" spans="18:18" x14ac:dyDescent="0.25">
      <c r="R71185" s="15">
        <v>4</v>
      </c>
    </row>
    <row r="71186" spans="18:18" x14ac:dyDescent="0.25">
      <c r="R71186" s="15">
        <v>4</v>
      </c>
    </row>
    <row r="71187" spans="18:18" x14ac:dyDescent="0.25">
      <c r="R71187" s="15">
        <v>4</v>
      </c>
    </row>
    <row r="71188" spans="18:18" x14ac:dyDescent="0.25">
      <c r="R71188" s="15">
        <v>3</v>
      </c>
    </row>
    <row r="71189" spans="18:18" x14ac:dyDescent="0.25">
      <c r="R71189" s="15">
        <v>3</v>
      </c>
    </row>
    <row r="71190" spans="18:18" x14ac:dyDescent="0.25">
      <c r="R71190" s="15">
        <v>3</v>
      </c>
    </row>
    <row r="71191" spans="18:18" x14ac:dyDescent="0.25">
      <c r="R71191" s="15">
        <v>3</v>
      </c>
    </row>
    <row r="71192" spans="18:18" x14ac:dyDescent="0.25">
      <c r="R71192" s="15">
        <v>3</v>
      </c>
    </row>
    <row r="71193" spans="18:18" x14ac:dyDescent="0.25">
      <c r="R71193" s="15">
        <v>3</v>
      </c>
    </row>
    <row r="71194" spans="18:18" x14ac:dyDescent="0.25">
      <c r="R71194" s="15">
        <v>3</v>
      </c>
    </row>
    <row r="71195" spans="18:18" x14ac:dyDescent="0.25">
      <c r="R71195" s="15">
        <v>4</v>
      </c>
    </row>
    <row r="71196" spans="18:18" x14ac:dyDescent="0.25">
      <c r="R71196" s="15">
        <v>4</v>
      </c>
    </row>
    <row r="71197" spans="18:18" x14ac:dyDescent="0.25">
      <c r="R71197" s="15">
        <v>4</v>
      </c>
    </row>
    <row r="71198" spans="18:18" x14ac:dyDescent="0.25">
      <c r="R71198" s="15">
        <v>6</v>
      </c>
    </row>
    <row r="71199" spans="18:18" x14ac:dyDescent="0.25">
      <c r="R71199" s="15">
        <v>6</v>
      </c>
    </row>
    <row r="71200" spans="18:18" x14ac:dyDescent="0.25">
      <c r="R71200" s="15">
        <v>6</v>
      </c>
    </row>
    <row r="71201" spans="18:18" x14ac:dyDescent="0.25">
      <c r="R71201" s="15">
        <v>6</v>
      </c>
    </row>
    <row r="71202" spans="18:18" x14ac:dyDescent="0.25">
      <c r="R71202" s="15">
        <v>6</v>
      </c>
    </row>
    <row r="71203" spans="18:18" x14ac:dyDescent="0.25">
      <c r="R71203" s="15">
        <v>6</v>
      </c>
    </row>
    <row r="71204" spans="18:18" x14ac:dyDescent="0.25">
      <c r="R71204" s="15">
        <v>6</v>
      </c>
    </row>
    <row r="71205" spans="18:18" x14ac:dyDescent="0.25">
      <c r="R71205" s="15">
        <v>6</v>
      </c>
    </row>
    <row r="71206" spans="18:18" x14ac:dyDescent="0.25">
      <c r="R71206" s="15">
        <v>6</v>
      </c>
    </row>
    <row r="71207" spans="18:18" x14ac:dyDescent="0.25">
      <c r="R71207" s="15">
        <v>6</v>
      </c>
    </row>
    <row r="71208" spans="18:18" x14ac:dyDescent="0.25">
      <c r="R71208" s="15">
        <v>6</v>
      </c>
    </row>
    <row r="71209" spans="18:18" x14ac:dyDescent="0.25">
      <c r="R71209" s="15">
        <v>6</v>
      </c>
    </row>
    <row r="71210" spans="18:18" x14ac:dyDescent="0.25">
      <c r="R71210" s="15">
        <v>6</v>
      </c>
    </row>
    <row r="71211" spans="18:18" x14ac:dyDescent="0.25">
      <c r="R71211" s="15">
        <v>6</v>
      </c>
    </row>
    <row r="71212" spans="18:18" x14ac:dyDescent="0.25">
      <c r="R71212" s="15">
        <v>6</v>
      </c>
    </row>
    <row r="71213" spans="18:18" x14ac:dyDescent="0.25">
      <c r="R71213" s="15">
        <v>6</v>
      </c>
    </row>
    <row r="71214" spans="18:18" x14ac:dyDescent="0.25">
      <c r="R71214" s="15">
        <v>6</v>
      </c>
    </row>
    <row r="71215" spans="18:18" x14ac:dyDescent="0.25">
      <c r="R71215" s="15">
        <v>6</v>
      </c>
    </row>
    <row r="71216" spans="18:18" x14ac:dyDescent="0.25">
      <c r="R71216" s="15">
        <v>6</v>
      </c>
    </row>
    <row r="71217" spans="18:18" x14ac:dyDescent="0.25">
      <c r="R71217" s="15">
        <v>6</v>
      </c>
    </row>
    <row r="71218" spans="18:18" x14ac:dyDescent="0.25">
      <c r="R71218" s="15">
        <v>6</v>
      </c>
    </row>
    <row r="71219" spans="18:18" x14ac:dyDescent="0.25">
      <c r="R71219" s="15">
        <v>6</v>
      </c>
    </row>
    <row r="71220" spans="18:18" x14ac:dyDescent="0.25">
      <c r="R71220" s="15">
        <v>5</v>
      </c>
    </row>
    <row r="71221" spans="18:18" x14ac:dyDescent="0.25">
      <c r="R71221" s="15">
        <v>5</v>
      </c>
    </row>
    <row r="71222" spans="18:18" x14ac:dyDescent="0.25">
      <c r="R71222" s="15">
        <v>5</v>
      </c>
    </row>
    <row r="71223" spans="18:18" x14ac:dyDescent="0.25">
      <c r="R71223" s="15">
        <v>5</v>
      </c>
    </row>
    <row r="71224" spans="18:18" x14ac:dyDescent="0.25">
      <c r="R71224" s="15">
        <v>5</v>
      </c>
    </row>
    <row r="71225" spans="18:18" x14ac:dyDescent="0.25">
      <c r="R71225" s="15">
        <v>5</v>
      </c>
    </row>
    <row r="71226" spans="18:18" x14ac:dyDescent="0.25">
      <c r="R71226" s="15">
        <v>5</v>
      </c>
    </row>
    <row r="71227" spans="18:18" x14ac:dyDescent="0.25">
      <c r="R71227" s="15">
        <v>5</v>
      </c>
    </row>
    <row r="71228" spans="18:18" x14ac:dyDescent="0.25">
      <c r="R71228" s="15">
        <v>5</v>
      </c>
    </row>
    <row r="71229" spans="18:18" x14ac:dyDescent="0.25">
      <c r="R71229" s="15">
        <v>5</v>
      </c>
    </row>
    <row r="71230" spans="18:18" x14ac:dyDescent="0.25">
      <c r="R71230" s="15">
        <v>5</v>
      </c>
    </row>
    <row r="71231" spans="18:18" x14ac:dyDescent="0.25">
      <c r="R71231" s="15">
        <v>5</v>
      </c>
    </row>
    <row r="71232" spans="18:18" x14ac:dyDescent="0.25">
      <c r="R71232" s="15">
        <v>5</v>
      </c>
    </row>
    <row r="71233" spans="18:18" x14ac:dyDescent="0.25">
      <c r="R71233" s="15">
        <v>5</v>
      </c>
    </row>
    <row r="71234" spans="18:18" x14ac:dyDescent="0.25">
      <c r="R71234" s="15">
        <v>5</v>
      </c>
    </row>
    <row r="71235" spans="18:18" x14ac:dyDescent="0.25">
      <c r="R71235" s="15">
        <v>6</v>
      </c>
    </row>
    <row r="71236" spans="18:18" x14ac:dyDescent="0.25">
      <c r="R71236" s="15">
        <v>6</v>
      </c>
    </row>
    <row r="71237" spans="18:18" x14ac:dyDescent="0.25">
      <c r="R71237" s="15">
        <v>6</v>
      </c>
    </row>
    <row r="71238" spans="18:18" x14ac:dyDescent="0.25">
      <c r="R71238" s="15">
        <v>6</v>
      </c>
    </row>
    <row r="71239" spans="18:18" x14ac:dyDescent="0.25">
      <c r="R71239" s="15">
        <v>6</v>
      </c>
    </row>
    <row r="71240" spans="18:18" x14ac:dyDescent="0.25">
      <c r="R71240" s="15">
        <v>6</v>
      </c>
    </row>
    <row r="71241" spans="18:18" x14ac:dyDescent="0.25">
      <c r="R71241" s="15">
        <v>6</v>
      </c>
    </row>
    <row r="71242" spans="18:18" x14ac:dyDescent="0.25">
      <c r="R71242" s="15">
        <v>6</v>
      </c>
    </row>
    <row r="71243" spans="18:18" x14ac:dyDescent="0.25">
      <c r="R71243" s="15">
        <v>6</v>
      </c>
    </row>
    <row r="71244" spans="18:18" x14ac:dyDescent="0.25">
      <c r="R71244" s="15">
        <v>6</v>
      </c>
    </row>
    <row r="71245" spans="18:18" x14ac:dyDescent="0.25">
      <c r="R71245" s="15">
        <v>6</v>
      </c>
    </row>
    <row r="71246" spans="18:18" x14ac:dyDescent="0.25">
      <c r="R71246" s="15">
        <v>6</v>
      </c>
    </row>
    <row r="71247" spans="18:18" x14ac:dyDescent="0.25">
      <c r="R71247" s="15">
        <v>6</v>
      </c>
    </row>
    <row r="71248" spans="18:18" x14ac:dyDescent="0.25">
      <c r="R71248" s="15">
        <v>6</v>
      </c>
    </row>
    <row r="71249" spans="18:18" x14ac:dyDescent="0.25">
      <c r="R71249" s="15">
        <v>6</v>
      </c>
    </row>
    <row r="71250" spans="18:18" x14ac:dyDescent="0.25">
      <c r="R71250" s="15">
        <v>6</v>
      </c>
    </row>
    <row r="71251" spans="18:18" x14ac:dyDescent="0.25">
      <c r="R71251" s="15">
        <v>6</v>
      </c>
    </row>
    <row r="71252" spans="18:18" x14ac:dyDescent="0.25">
      <c r="R71252" s="15">
        <v>6</v>
      </c>
    </row>
    <row r="71253" spans="18:18" x14ac:dyDescent="0.25">
      <c r="R71253" s="15">
        <v>6</v>
      </c>
    </row>
    <row r="71254" spans="18:18" x14ac:dyDescent="0.25">
      <c r="R71254" s="15">
        <v>6</v>
      </c>
    </row>
    <row r="71255" spans="18:18" x14ac:dyDescent="0.25">
      <c r="R71255" s="15">
        <v>6</v>
      </c>
    </row>
    <row r="71256" spans="18:18" x14ac:dyDescent="0.25">
      <c r="R71256" s="15">
        <v>6</v>
      </c>
    </row>
    <row r="71257" spans="18:18" x14ac:dyDescent="0.25">
      <c r="R71257" s="15">
        <v>4</v>
      </c>
    </row>
    <row r="71258" spans="18:18" x14ac:dyDescent="0.25">
      <c r="R71258" s="15">
        <v>4</v>
      </c>
    </row>
    <row r="71259" spans="18:18" x14ac:dyDescent="0.25">
      <c r="R71259" s="15">
        <v>4</v>
      </c>
    </row>
    <row r="71260" spans="18:18" x14ac:dyDescent="0.25">
      <c r="R71260" s="15">
        <v>4</v>
      </c>
    </row>
    <row r="71261" spans="18:18" x14ac:dyDescent="0.25">
      <c r="R71261" s="15">
        <v>4</v>
      </c>
    </row>
    <row r="71262" spans="18:18" x14ac:dyDescent="0.25">
      <c r="R71262" s="15">
        <v>4</v>
      </c>
    </row>
    <row r="71263" spans="18:18" x14ac:dyDescent="0.25">
      <c r="R71263" s="15">
        <v>4</v>
      </c>
    </row>
    <row r="71264" spans="18:18" x14ac:dyDescent="0.25">
      <c r="R71264" s="15">
        <v>4</v>
      </c>
    </row>
    <row r="71265" spans="18:18" x14ac:dyDescent="0.25">
      <c r="R71265" s="15">
        <v>4</v>
      </c>
    </row>
    <row r="71266" spans="18:18" x14ac:dyDescent="0.25">
      <c r="R71266" s="15">
        <v>4</v>
      </c>
    </row>
    <row r="71267" spans="18:18" x14ac:dyDescent="0.25">
      <c r="R71267" s="15">
        <v>4</v>
      </c>
    </row>
    <row r="71268" spans="18:18" x14ac:dyDescent="0.25">
      <c r="R71268" s="15">
        <v>4</v>
      </c>
    </row>
    <row r="71269" spans="18:18" x14ac:dyDescent="0.25">
      <c r="R71269" s="15">
        <v>4</v>
      </c>
    </row>
    <row r="71270" spans="18:18" x14ac:dyDescent="0.25">
      <c r="R71270" s="15">
        <v>4</v>
      </c>
    </row>
    <row r="71271" spans="18:18" x14ac:dyDescent="0.25">
      <c r="R71271" s="15">
        <v>4</v>
      </c>
    </row>
    <row r="71272" spans="18:18" x14ac:dyDescent="0.25">
      <c r="R71272" s="15">
        <v>4</v>
      </c>
    </row>
    <row r="71273" spans="18:18" x14ac:dyDescent="0.25">
      <c r="R71273" s="15">
        <v>4</v>
      </c>
    </row>
    <row r="71274" spans="18:18" x14ac:dyDescent="0.25">
      <c r="R71274" s="15">
        <v>4</v>
      </c>
    </row>
    <row r="71275" spans="18:18" x14ac:dyDescent="0.25">
      <c r="R71275" s="15">
        <v>4</v>
      </c>
    </row>
    <row r="71276" spans="18:18" x14ac:dyDescent="0.25">
      <c r="R71276" s="15">
        <v>4</v>
      </c>
    </row>
    <row r="71277" spans="18:18" x14ac:dyDescent="0.25">
      <c r="R71277" s="15">
        <v>4</v>
      </c>
    </row>
    <row r="71278" spans="18:18" x14ac:dyDescent="0.25">
      <c r="R71278" s="15">
        <v>4</v>
      </c>
    </row>
    <row r="71279" spans="18:18" x14ac:dyDescent="0.25">
      <c r="R71279" s="15">
        <v>4</v>
      </c>
    </row>
    <row r="71280" spans="18:18" x14ac:dyDescent="0.25">
      <c r="R71280" s="15">
        <v>4</v>
      </c>
    </row>
    <row r="71281" spans="18:18" x14ac:dyDescent="0.25">
      <c r="R71281" s="15">
        <v>4</v>
      </c>
    </row>
    <row r="71282" spans="18:18" x14ac:dyDescent="0.25">
      <c r="R71282" s="15">
        <v>4</v>
      </c>
    </row>
    <row r="71283" spans="18:18" x14ac:dyDescent="0.25">
      <c r="R71283" s="15">
        <v>4</v>
      </c>
    </row>
    <row r="71284" spans="18:18" x14ac:dyDescent="0.25">
      <c r="R71284" s="15">
        <v>4</v>
      </c>
    </row>
    <row r="71285" spans="18:18" x14ac:dyDescent="0.25">
      <c r="R71285" s="15">
        <v>4</v>
      </c>
    </row>
    <row r="71286" spans="18:18" x14ac:dyDescent="0.25">
      <c r="R71286" s="15">
        <v>4</v>
      </c>
    </row>
    <row r="71287" spans="18:18" x14ac:dyDescent="0.25">
      <c r="R71287" s="15">
        <v>4</v>
      </c>
    </row>
    <row r="71288" spans="18:18" x14ac:dyDescent="0.25">
      <c r="R71288" s="15">
        <v>4</v>
      </c>
    </row>
    <row r="71289" spans="18:18" x14ac:dyDescent="0.25">
      <c r="R71289" s="15">
        <v>4</v>
      </c>
    </row>
    <row r="71290" spans="18:18" x14ac:dyDescent="0.25">
      <c r="R71290" s="15">
        <v>4</v>
      </c>
    </row>
    <row r="71291" spans="18:18" x14ac:dyDescent="0.25">
      <c r="R71291" s="15">
        <v>4</v>
      </c>
    </row>
    <row r="71292" spans="18:18" x14ac:dyDescent="0.25">
      <c r="R71292" s="15">
        <v>4</v>
      </c>
    </row>
    <row r="71293" spans="18:18" x14ac:dyDescent="0.25">
      <c r="R71293" s="15">
        <v>4</v>
      </c>
    </row>
    <row r="71294" spans="18:18" x14ac:dyDescent="0.25">
      <c r="R71294" s="15">
        <v>3</v>
      </c>
    </row>
    <row r="71295" spans="18:18" x14ac:dyDescent="0.25">
      <c r="R71295" s="15">
        <v>3</v>
      </c>
    </row>
    <row r="71296" spans="18:18" x14ac:dyDescent="0.25">
      <c r="R71296" s="15">
        <v>3</v>
      </c>
    </row>
    <row r="71297" spans="18:18" x14ac:dyDescent="0.25">
      <c r="R71297" s="15">
        <v>3</v>
      </c>
    </row>
    <row r="71298" spans="18:18" x14ac:dyDescent="0.25">
      <c r="R71298" s="15">
        <v>3</v>
      </c>
    </row>
    <row r="71299" spans="18:18" x14ac:dyDescent="0.25">
      <c r="R71299" s="15">
        <v>3</v>
      </c>
    </row>
    <row r="71300" spans="18:18" x14ac:dyDescent="0.25">
      <c r="R71300" s="15">
        <v>3</v>
      </c>
    </row>
    <row r="71301" spans="18:18" x14ac:dyDescent="0.25">
      <c r="R71301" s="15">
        <v>1</v>
      </c>
    </row>
    <row r="71302" spans="18:18" x14ac:dyDescent="0.25">
      <c r="R71302" s="15">
        <v>1</v>
      </c>
    </row>
    <row r="71303" spans="18:18" x14ac:dyDescent="0.25">
      <c r="R71303" s="15">
        <v>1</v>
      </c>
    </row>
    <row r="71304" spans="18:18" x14ac:dyDescent="0.25">
      <c r="R71304" s="15">
        <v>1</v>
      </c>
    </row>
    <row r="71305" spans="18:18" x14ac:dyDescent="0.25">
      <c r="R71305" s="15">
        <v>1</v>
      </c>
    </row>
    <row r="71306" spans="18:18" x14ac:dyDescent="0.25">
      <c r="R71306" s="15">
        <v>1</v>
      </c>
    </row>
    <row r="71307" spans="18:18" x14ac:dyDescent="0.25">
      <c r="R71307" s="15">
        <v>1</v>
      </c>
    </row>
    <row r="71308" spans="18:18" x14ac:dyDescent="0.25">
      <c r="R71308" s="15">
        <v>1</v>
      </c>
    </row>
    <row r="71309" spans="18:18" x14ac:dyDescent="0.25">
      <c r="R71309" s="15">
        <v>1</v>
      </c>
    </row>
    <row r="71310" spans="18:18" x14ac:dyDescent="0.25">
      <c r="R71310" s="15">
        <v>1</v>
      </c>
    </row>
    <row r="71311" spans="18:18" x14ac:dyDescent="0.25">
      <c r="R71311" s="15">
        <v>1</v>
      </c>
    </row>
    <row r="71312" spans="18:18" x14ac:dyDescent="0.25">
      <c r="R71312" s="15">
        <v>1</v>
      </c>
    </row>
    <row r="71313" spans="18:18" x14ac:dyDescent="0.25">
      <c r="R71313" s="15">
        <v>1</v>
      </c>
    </row>
    <row r="71314" spans="18:18" x14ac:dyDescent="0.25">
      <c r="R71314" s="15">
        <v>1</v>
      </c>
    </row>
    <row r="71315" spans="18:18" x14ac:dyDescent="0.25">
      <c r="R71315" s="15">
        <v>1</v>
      </c>
    </row>
    <row r="71316" spans="18:18" x14ac:dyDescent="0.25">
      <c r="R71316" s="15">
        <v>1</v>
      </c>
    </row>
    <row r="71317" spans="18:18" x14ac:dyDescent="0.25">
      <c r="R71317" s="15">
        <v>2</v>
      </c>
    </row>
    <row r="71318" spans="18:18" x14ac:dyDescent="0.25">
      <c r="R71318" s="15">
        <v>2</v>
      </c>
    </row>
    <row r="71319" spans="18:18" x14ac:dyDescent="0.25">
      <c r="R71319" s="15">
        <v>2</v>
      </c>
    </row>
    <row r="71320" spans="18:18" x14ac:dyDescent="0.25">
      <c r="R71320" s="15">
        <v>2</v>
      </c>
    </row>
    <row r="71321" spans="18:18" x14ac:dyDescent="0.25">
      <c r="R71321" s="15">
        <v>2</v>
      </c>
    </row>
    <row r="71322" spans="18:18" x14ac:dyDescent="0.25">
      <c r="R71322" s="15">
        <v>2</v>
      </c>
    </row>
    <row r="71323" spans="18:18" x14ac:dyDescent="0.25">
      <c r="R71323" s="15">
        <v>6</v>
      </c>
    </row>
    <row r="71324" spans="18:18" x14ac:dyDescent="0.25">
      <c r="R71324" s="15">
        <v>6</v>
      </c>
    </row>
    <row r="71325" spans="18:18" x14ac:dyDescent="0.25">
      <c r="R71325" s="15">
        <v>6</v>
      </c>
    </row>
    <row r="71326" spans="18:18" x14ac:dyDescent="0.25">
      <c r="R71326" s="15">
        <v>6</v>
      </c>
    </row>
    <row r="71327" spans="18:18" x14ac:dyDescent="0.25">
      <c r="R71327" s="15">
        <v>6</v>
      </c>
    </row>
    <row r="71328" spans="18:18" x14ac:dyDescent="0.25">
      <c r="R71328" s="15">
        <v>6</v>
      </c>
    </row>
    <row r="71329" spans="18:18" x14ac:dyDescent="0.25">
      <c r="R71329" s="15">
        <v>6</v>
      </c>
    </row>
    <row r="71330" spans="18:18" x14ac:dyDescent="0.25">
      <c r="R71330" s="15">
        <v>6</v>
      </c>
    </row>
    <row r="71331" spans="18:18" x14ac:dyDescent="0.25">
      <c r="R71331" s="15">
        <v>6</v>
      </c>
    </row>
    <row r="71332" spans="18:18" x14ac:dyDescent="0.25">
      <c r="R71332" s="15">
        <v>6</v>
      </c>
    </row>
    <row r="71333" spans="18:18" x14ac:dyDescent="0.25">
      <c r="R71333" s="15">
        <v>6</v>
      </c>
    </row>
    <row r="71334" spans="18:18" x14ac:dyDescent="0.25">
      <c r="R71334" s="15">
        <v>6</v>
      </c>
    </row>
    <row r="71335" spans="18:18" x14ac:dyDescent="0.25">
      <c r="R71335" s="15">
        <v>6</v>
      </c>
    </row>
    <row r="71336" spans="18:18" x14ac:dyDescent="0.25">
      <c r="R71336" s="15">
        <v>6</v>
      </c>
    </row>
    <row r="71337" spans="18:18" x14ac:dyDescent="0.25">
      <c r="R71337" s="15">
        <v>6</v>
      </c>
    </row>
    <row r="71338" spans="18:18" x14ac:dyDescent="0.25">
      <c r="R71338" s="15">
        <v>6</v>
      </c>
    </row>
    <row r="71339" spans="18:18" x14ac:dyDescent="0.25">
      <c r="R71339" s="15">
        <v>6</v>
      </c>
    </row>
    <row r="71340" spans="18:18" x14ac:dyDescent="0.25">
      <c r="R71340" s="15">
        <v>6</v>
      </c>
    </row>
    <row r="71341" spans="18:18" x14ac:dyDescent="0.25">
      <c r="R71341" s="15">
        <v>6</v>
      </c>
    </row>
    <row r="71342" spans="18:18" x14ac:dyDescent="0.25">
      <c r="R71342" s="15">
        <v>6</v>
      </c>
    </row>
    <row r="71343" spans="18:18" x14ac:dyDescent="0.25">
      <c r="R71343" s="15">
        <v>6</v>
      </c>
    </row>
    <row r="71344" spans="18:18" x14ac:dyDescent="0.25">
      <c r="R71344" s="15">
        <v>6</v>
      </c>
    </row>
    <row r="71345" spans="18:18" x14ac:dyDescent="0.25">
      <c r="R71345" s="15">
        <v>1</v>
      </c>
    </row>
    <row r="71346" spans="18:18" x14ac:dyDescent="0.25">
      <c r="R71346" s="15">
        <v>1</v>
      </c>
    </row>
    <row r="71347" spans="18:18" x14ac:dyDescent="0.25">
      <c r="R71347" s="15">
        <v>6</v>
      </c>
    </row>
    <row r="71348" spans="18:18" x14ac:dyDescent="0.25">
      <c r="R71348" s="15">
        <v>6</v>
      </c>
    </row>
    <row r="71349" spans="18:18" x14ac:dyDescent="0.25">
      <c r="R71349" s="15">
        <v>6</v>
      </c>
    </row>
    <row r="71350" spans="18:18" x14ac:dyDescent="0.25">
      <c r="R71350" s="15">
        <v>6</v>
      </c>
    </row>
    <row r="71351" spans="18:18" x14ac:dyDescent="0.25">
      <c r="R71351" s="15">
        <v>6</v>
      </c>
    </row>
    <row r="71352" spans="18:18" x14ac:dyDescent="0.25">
      <c r="R71352" s="15">
        <v>6</v>
      </c>
    </row>
    <row r="71353" spans="18:18" x14ac:dyDescent="0.25">
      <c r="R71353" s="15">
        <v>6</v>
      </c>
    </row>
    <row r="71354" spans="18:18" x14ac:dyDescent="0.25">
      <c r="R71354" s="15">
        <v>6</v>
      </c>
    </row>
    <row r="71355" spans="18:18" x14ac:dyDescent="0.25">
      <c r="R71355" s="15">
        <v>6</v>
      </c>
    </row>
    <row r="71356" spans="18:18" x14ac:dyDescent="0.25">
      <c r="R71356" s="15">
        <v>6</v>
      </c>
    </row>
    <row r="71357" spans="18:18" x14ac:dyDescent="0.25">
      <c r="R71357" s="15">
        <v>6</v>
      </c>
    </row>
    <row r="71358" spans="18:18" x14ac:dyDescent="0.25">
      <c r="R71358" s="15">
        <v>6</v>
      </c>
    </row>
    <row r="71359" spans="18:18" x14ac:dyDescent="0.25">
      <c r="R71359" s="15">
        <v>6</v>
      </c>
    </row>
    <row r="71360" spans="18:18" x14ac:dyDescent="0.25">
      <c r="R71360" s="15">
        <v>6</v>
      </c>
    </row>
    <row r="71361" spans="18:18" x14ac:dyDescent="0.25">
      <c r="R71361" s="15">
        <v>6</v>
      </c>
    </row>
    <row r="71362" spans="18:18" x14ac:dyDescent="0.25">
      <c r="R71362" s="15">
        <v>6</v>
      </c>
    </row>
    <row r="71363" spans="18:18" x14ac:dyDescent="0.25">
      <c r="R71363" s="15">
        <v>6</v>
      </c>
    </row>
    <row r="71364" spans="18:18" x14ac:dyDescent="0.25">
      <c r="R71364" s="15">
        <v>6</v>
      </c>
    </row>
    <row r="71365" spans="18:18" x14ac:dyDescent="0.25">
      <c r="R71365" s="15">
        <v>6</v>
      </c>
    </row>
    <row r="71366" spans="18:18" x14ac:dyDescent="0.25">
      <c r="R71366" s="15">
        <v>6</v>
      </c>
    </row>
    <row r="71367" spans="18:18" x14ac:dyDescent="0.25">
      <c r="R71367" s="15">
        <v>6</v>
      </c>
    </row>
    <row r="71368" spans="18:18" x14ac:dyDescent="0.25">
      <c r="R71368" s="15">
        <v>6</v>
      </c>
    </row>
    <row r="71369" spans="18:18" x14ac:dyDescent="0.25">
      <c r="R71369" s="15">
        <v>6</v>
      </c>
    </row>
    <row r="71370" spans="18:18" x14ac:dyDescent="0.25">
      <c r="R71370" s="15">
        <v>1</v>
      </c>
    </row>
    <row r="71371" spans="18:18" x14ac:dyDescent="0.25">
      <c r="R71371" s="15">
        <v>1</v>
      </c>
    </row>
    <row r="71372" spans="18:18" x14ac:dyDescent="0.25">
      <c r="R71372" s="15">
        <v>1</v>
      </c>
    </row>
    <row r="71373" spans="18:18" x14ac:dyDescent="0.25">
      <c r="R71373" s="15">
        <v>3</v>
      </c>
    </row>
    <row r="71374" spans="18:18" x14ac:dyDescent="0.25">
      <c r="R71374" s="15">
        <v>3</v>
      </c>
    </row>
    <row r="71375" spans="18:18" x14ac:dyDescent="0.25">
      <c r="R71375" s="15">
        <v>2</v>
      </c>
    </row>
    <row r="71376" spans="18:18" x14ac:dyDescent="0.25">
      <c r="R71376" s="15">
        <v>2</v>
      </c>
    </row>
    <row r="71377" spans="18:18" x14ac:dyDescent="0.25">
      <c r="R71377" s="15">
        <v>4</v>
      </c>
    </row>
    <row r="71378" spans="18:18" x14ac:dyDescent="0.25">
      <c r="R71378" s="15">
        <v>4</v>
      </c>
    </row>
    <row r="71379" spans="18:18" x14ac:dyDescent="0.25">
      <c r="R71379" s="15">
        <v>4</v>
      </c>
    </row>
    <row r="71380" spans="18:18" x14ac:dyDescent="0.25">
      <c r="R71380" s="15">
        <v>4</v>
      </c>
    </row>
    <row r="71381" spans="18:18" x14ac:dyDescent="0.25">
      <c r="R71381" s="15">
        <v>4</v>
      </c>
    </row>
    <row r="71382" spans="18:18" x14ac:dyDescent="0.25">
      <c r="R71382" s="15">
        <v>4</v>
      </c>
    </row>
    <row r="71383" spans="18:18" x14ac:dyDescent="0.25">
      <c r="R71383" s="15">
        <v>5</v>
      </c>
    </row>
    <row r="71384" spans="18:18" x14ac:dyDescent="0.25">
      <c r="R71384" s="15">
        <v>5</v>
      </c>
    </row>
    <row r="71385" spans="18:18" x14ac:dyDescent="0.25">
      <c r="R71385" s="15">
        <v>5</v>
      </c>
    </row>
    <row r="71386" spans="18:18" x14ac:dyDescent="0.25">
      <c r="R71386" s="15">
        <v>5</v>
      </c>
    </row>
    <row r="71387" spans="18:18" x14ac:dyDescent="0.25">
      <c r="R71387" s="15">
        <v>5</v>
      </c>
    </row>
    <row r="71388" spans="18:18" x14ac:dyDescent="0.25">
      <c r="R71388" s="15">
        <v>5</v>
      </c>
    </row>
    <row r="71389" spans="18:18" x14ac:dyDescent="0.25">
      <c r="R71389" s="15">
        <v>5</v>
      </c>
    </row>
    <row r="71390" spans="18:18" x14ac:dyDescent="0.25">
      <c r="R71390" s="15">
        <v>3</v>
      </c>
    </row>
    <row r="71391" spans="18:18" x14ac:dyDescent="0.25">
      <c r="R71391" s="15">
        <v>3</v>
      </c>
    </row>
    <row r="71392" spans="18:18" x14ac:dyDescent="0.25">
      <c r="R71392" s="15">
        <v>3</v>
      </c>
    </row>
    <row r="71393" spans="18:18" x14ac:dyDescent="0.25">
      <c r="R71393" s="15">
        <v>3</v>
      </c>
    </row>
    <row r="71394" spans="18:18" x14ac:dyDescent="0.25">
      <c r="R71394" s="15">
        <v>3</v>
      </c>
    </row>
    <row r="71395" spans="18:18" x14ac:dyDescent="0.25">
      <c r="R71395" s="15">
        <v>3</v>
      </c>
    </row>
    <row r="71396" spans="18:18" x14ac:dyDescent="0.25">
      <c r="R71396" s="15">
        <v>3</v>
      </c>
    </row>
    <row r="71397" spans="18:18" x14ac:dyDescent="0.25">
      <c r="R71397" s="15">
        <v>3</v>
      </c>
    </row>
    <row r="71398" spans="18:18" x14ac:dyDescent="0.25">
      <c r="R71398" s="15">
        <v>3</v>
      </c>
    </row>
    <row r="71399" spans="18:18" x14ac:dyDescent="0.25">
      <c r="R71399" s="15">
        <v>3</v>
      </c>
    </row>
    <row r="71400" spans="18:18" x14ac:dyDescent="0.25">
      <c r="R71400" s="15">
        <v>3</v>
      </c>
    </row>
    <row r="71401" spans="18:18" x14ac:dyDescent="0.25">
      <c r="R71401" s="15">
        <v>3</v>
      </c>
    </row>
    <row r="71402" spans="18:18" x14ac:dyDescent="0.25">
      <c r="R71402" s="15">
        <v>3</v>
      </c>
    </row>
    <row r="71403" spans="18:18" x14ac:dyDescent="0.25">
      <c r="R71403" s="15">
        <v>3</v>
      </c>
    </row>
    <row r="71404" spans="18:18" x14ac:dyDescent="0.25">
      <c r="R71404" s="15">
        <v>3</v>
      </c>
    </row>
    <row r="71405" spans="18:18" x14ac:dyDescent="0.25">
      <c r="R71405" s="15">
        <v>3</v>
      </c>
    </row>
    <row r="71406" spans="18:18" x14ac:dyDescent="0.25">
      <c r="R71406" s="15">
        <v>3</v>
      </c>
    </row>
    <row r="71407" spans="18:18" x14ac:dyDescent="0.25">
      <c r="R71407" s="15">
        <v>3</v>
      </c>
    </row>
    <row r="71408" spans="18:18" x14ac:dyDescent="0.25">
      <c r="R71408" s="15">
        <v>3</v>
      </c>
    </row>
    <row r="71409" spans="18:18" x14ac:dyDescent="0.25">
      <c r="R71409" s="15">
        <v>3</v>
      </c>
    </row>
    <row r="71410" spans="18:18" x14ac:dyDescent="0.25">
      <c r="R71410" s="15">
        <v>3</v>
      </c>
    </row>
    <row r="71411" spans="18:18" x14ac:dyDescent="0.25">
      <c r="R71411" s="15">
        <v>3</v>
      </c>
    </row>
    <row r="71412" spans="18:18" x14ac:dyDescent="0.25">
      <c r="R71412" s="15">
        <v>3</v>
      </c>
    </row>
    <row r="71413" spans="18:18" x14ac:dyDescent="0.25">
      <c r="R71413" s="15">
        <v>3</v>
      </c>
    </row>
    <row r="71414" spans="18:18" x14ac:dyDescent="0.25">
      <c r="R71414" s="15">
        <v>3</v>
      </c>
    </row>
    <row r="71415" spans="18:18" x14ac:dyDescent="0.25">
      <c r="R71415" s="15">
        <v>3</v>
      </c>
    </row>
    <row r="71416" spans="18:18" x14ac:dyDescent="0.25">
      <c r="R71416" s="15">
        <v>3</v>
      </c>
    </row>
    <row r="71417" spans="18:18" x14ac:dyDescent="0.25">
      <c r="R71417" s="15">
        <v>3</v>
      </c>
    </row>
    <row r="71418" spans="18:18" x14ac:dyDescent="0.25">
      <c r="R71418" s="15">
        <v>3</v>
      </c>
    </row>
    <row r="71419" spans="18:18" x14ac:dyDescent="0.25">
      <c r="R71419" s="15">
        <v>3</v>
      </c>
    </row>
    <row r="71420" spans="18:18" x14ac:dyDescent="0.25">
      <c r="R71420" s="15">
        <v>3</v>
      </c>
    </row>
    <row r="71421" spans="18:18" x14ac:dyDescent="0.25">
      <c r="R71421" s="15">
        <v>3</v>
      </c>
    </row>
    <row r="71422" spans="18:18" x14ac:dyDescent="0.25">
      <c r="R71422" s="15">
        <v>3</v>
      </c>
    </row>
    <row r="71423" spans="18:18" x14ac:dyDescent="0.25">
      <c r="R71423" s="15">
        <v>3</v>
      </c>
    </row>
    <row r="71424" spans="18:18" x14ac:dyDescent="0.25">
      <c r="R71424" s="15">
        <v>3</v>
      </c>
    </row>
    <row r="71425" spans="18:18" x14ac:dyDescent="0.25">
      <c r="R71425" s="15">
        <v>3</v>
      </c>
    </row>
    <row r="71426" spans="18:18" x14ac:dyDescent="0.25">
      <c r="R71426" s="15">
        <v>3</v>
      </c>
    </row>
    <row r="71427" spans="18:18" x14ac:dyDescent="0.25">
      <c r="R71427" s="15">
        <v>3</v>
      </c>
    </row>
    <row r="71428" spans="18:18" x14ac:dyDescent="0.25">
      <c r="R71428" s="15">
        <v>3</v>
      </c>
    </row>
    <row r="71429" spans="18:18" x14ac:dyDescent="0.25">
      <c r="R71429" s="15">
        <v>3</v>
      </c>
    </row>
    <row r="71430" spans="18:18" x14ac:dyDescent="0.25">
      <c r="R71430" s="15">
        <v>3</v>
      </c>
    </row>
    <row r="71431" spans="18:18" x14ac:dyDescent="0.25">
      <c r="R71431" s="15">
        <v>3</v>
      </c>
    </row>
    <row r="71432" spans="18:18" x14ac:dyDescent="0.25">
      <c r="R71432" s="15">
        <v>3</v>
      </c>
    </row>
    <row r="71433" spans="18:18" x14ac:dyDescent="0.25">
      <c r="R71433" s="15">
        <v>3</v>
      </c>
    </row>
    <row r="71434" spans="18:18" x14ac:dyDescent="0.25">
      <c r="R71434" s="15">
        <v>3</v>
      </c>
    </row>
    <row r="71435" spans="18:18" x14ac:dyDescent="0.25">
      <c r="R71435" s="15">
        <v>3</v>
      </c>
    </row>
    <row r="71436" spans="18:18" x14ac:dyDescent="0.25">
      <c r="R71436" s="15">
        <v>3</v>
      </c>
    </row>
    <row r="71437" spans="18:18" x14ac:dyDescent="0.25">
      <c r="R71437" s="15">
        <v>3</v>
      </c>
    </row>
    <row r="71438" spans="18:18" x14ac:dyDescent="0.25">
      <c r="R71438" s="15">
        <v>3</v>
      </c>
    </row>
    <row r="71439" spans="18:18" x14ac:dyDescent="0.25">
      <c r="R71439" s="15">
        <v>3</v>
      </c>
    </row>
    <row r="71440" spans="18:18" x14ac:dyDescent="0.25">
      <c r="R71440" s="15">
        <v>3</v>
      </c>
    </row>
    <row r="71441" spans="18:18" x14ac:dyDescent="0.25">
      <c r="R71441" s="15">
        <v>3</v>
      </c>
    </row>
    <row r="71442" spans="18:18" x14ac:dyDescent="0.25">
      <c r="R71442" s="15">
        <v>3</v>
      </c>
    </row>
    <row r="71443" spans="18:18" x14ac:dyDescent="0.25">
      <c r="R71443" s="15">
        <v>3</v>
      </c>
    </row>
    <row r="71444" spans="18:18" x14ac:dyDescent="0.25">
      <c r="R71444" s="15">
        <v>3</v>
      </c>
    </row>
    <row r="71445" spans="18:18" x14ac:dyDescent="0.25">
      <c r="R71445" s="15">
        <v>5</v>
      </c>
    </row>
    <row r="71446" spans="18:18" x14ac:dyDescent="0.25">
      <c r="R71446" s="15">
        <v>5</v>
      </c>
    </row>
    <row r="71447" spans="18:18" x14ac:dyDescent="0.25">
      <c r="R71447" s="15">
        <v>5</v>
      </c>
    </row>
    <row r="71448" spans="18:18" x14ac:dyDescent="0.25">
      <c r="R71448" s="15">
        <v>5</v>
      </c>
    </row>
    <row r="71449" spans="18:18" x14ac:dyDescent="0.25">
      <c r="R71449" s="15">
        <v>5</v>
      </c>
    </row>
    <row r="71450" spans="18:18" x14ac:dyDescent="0.25">
      <c r="R71450" s="15">
        <v>5</v>
      </c>
    </row>
    <row r="71451" spans="18:18" x14ac:dyDescent="0.25">
      <c r="R71451" s="15">
        <v>5</v>
      </c>
    </row>
    <row r="71452" spans="18:18" x14ac:dyDescent="0.25">
      <c r="R71452" s="15">
        <v>5</v>
      </c>
    </row>
    <row r="71453" spans="18:18" x14ac:dyDescent="0.25">
      <c r="R71453" s="15">
        <v>5</v>
      </c>
    </row>
    <row r="71454" spans="18:18" x14ac:dyDescent="0.25">
      <c r="R71454" s="15">
        <v>2</v>
      </c>
    </row>
    <row r="71455" spans="18:18" x14ac:dyDescent="0.25">
      <c r="R71455" s="15">
        <v>2</v>
      </c>
    </row>
    <row r="71456" spans="18:18" x14ac:dyDescent="0.25">
      <c r="R71456" s="15">
        <v>2</v>
      </c>
    </row>
    <row r="71457" spans="18:18" x14ac:dyDescent="0.25">
      <c r="R71457" s="15">
        <v>2</v>
      </c>
    </row>
    <row r="71458" spans="18:18" x14ac:dyDescent="0.25">
      <c r="R71458" s="15">
        <v>2</v>
      </c>
    </row>
    <row r="71459" spans="18:18" x14ac:dyDescent="0.25">
      <c r="R71459" s="15">
        <v>2</v>
      </c>
    </row>
    <row r="71460" spans="18:18" x14ac:dyDescent="0.25">
      <c r="R71460" s="15">
        <v>2</v>
      </c>
    </row>
    <row r="71461" spans="18:18" x14ac:dyDescent="0.25">
      <c r="R71461" s="15">
        <v>2</v>
      </c>
    </row>
    <row r="71462" spans="18:18" x14ac:dyDescent="0.25">
      <c r="R71462" s="15">
        <v>2</v>
      </c>
    </row>
    <row r="71463" spans="18:18" x14ac:dyDescent="0.25">
      <c r="R71463" s="15">
        <v>2</v>
      </c>
    </row>
    <row r="71464" spans="18:18" x14ac:dyDescent="0.25">
      <c r="R71464" s="15">
        <v>2</v>
      </c>
    </row>
    <row r="71465" spans="18:18" x14ac:dyDescent="0.25">
      <c r="R71465" s="15">
        <v>2</v>
      </c>
    </row>
    <row r="71466" spans="18:18" x14ac:dyDescent="0.25">
      <c r="R71466" s="15">
        <v>2</v>
      </c>
    </row>
    <row r="71467" spans="18:18" x14ac:dyDescent="0.25">
      <c r="R71467" s="15">
        <v>2</v>
      </c>
    </row>
    <row r="71468" spans="18:18" x14ac:dyDescent="0.25">
      <c r="R71468" s="15">
        <v>2</v>
      </c>
    </row>
    <row r="71469" spans="18:18" x14ac:dyDescent="0.25">
      <c r="R71469" s="15">
        <v>2</v>
      </c>
    </row>
    <row r="71470" spans="18:18" x14ac:dyDescent="0.25">
      <c r="R71470" s="15">
        <v>2</v>
      </c>
    </row>
    <row r="71471" spans="18:18" x14ac:dyDescent="0.25">
      <c r="R71471" s="15">
        <v>2</v>
      </c>
    </row>
    <row r="71472" spans="18:18" x14ac:dyDescent="0.25">
      <c r="R71472" s="15">
        <v>2</v>
      </c>
    </row>
    <row r="71473" spans="18:18" x14ac:dyDescent="0.25">
      <c r="R71473" s="15">
        <v>2</v>
      </c>
    </row>
    <row r="71474" spans="18:18" x14ac:dyDescent="0.25">
      <c r="R71474" s="15">
        <v>2</v>
      </c>
    </row>
    <row r="71475" spans="18:18" x14ac:dyDescent="0.25">
      <c r="R71475" s="15">
        <v>2</v>
      </c>
    </row>
    <row r="71476" spans="18:18" x14ac:dyDescent="0.25">
      <c r="R71476" s="15">
        <v>2</v>
      </c>
    </row>
    <row r="71477" spans="18:18" x14ac:dyDescent="0.25">
      <c r="R71477" s="15">
        <v>2</v>
      </c>
    </row>
    <row r="71478" spans="18:18" x14ac:dyDescent="0.25">
      <c r="R71478" s="15">
        <v>2</v>
      </c>
    </row>
    <row r="71479" spans="18:18" x14ac:dyDescent="0.25">
      <c r="R71479" s="15">
        <v>2</v>
      </c>
    </row>
    <row r="71480" spans="18:18" x14ac:dyDescent="0.25">
      <c r="R71480" s="15">
        <v>2</v>
      </c>
    </row>
    <row r="71481" spans="18:18" x14ac:dyDescent="0.25">
      <c r="R71481" s="15">
        <v>5</v>
      </c>
    </row>
    <row r="71482" spans="18:18" x14ac:dyDescent="0.25">
      <c r="R71482" s="15">
        <v>5</v>
      </c>
    </row>
    <row r="71483" spans="18:18" x14ac:dyDescent="0.25">
      <c r="R71483" s="15">
        <v>5</v>
      </c>
    </row>
    <row r="71484" spans="18:18" x14ac:dyDescent="0.25">
      <c r="R71484" s="15">
        <v>5</v>
      </c>
    </row>
    <row r="71485" spans="18:18" x14ac:dyDescent="0.25">
      <c r="R71485" s="15">
        <v>5</v>
      </c>
    </row>
    <row r="71486" spans="18:18" x14ac:dyDescent="0.25">
      <c r="R71486" s="15">
        <v>5</v>
      </c>
    </row>
    <row r="71487" spans="18:18" x14ac:dyDescent="0.25">
      <c r="R71487" s="15">
        <v>5</v>
      </c>
    </row>
    <row r="71488" spans="18:18" x14ac:dyDescent="0.25">
      <c r="R71488" s="15">
        <v>5</v>
      </c>
    </row>
    <row r="71489" spans="18:18" x14ac:dyDescent="0.25">
      <c r="R71489" s="15">
        <v>5</v>
      </c>
    </row>
    <row r="71490" spans="18:18" x14ac:dyDescent="0.25">
      <c r="R71490" s="15">
        <v>1</v>
      </c>
    </row>
    <row r="71491" spans="18:18" x14ac:dyDescent="0.25">
      <c r="R71491" s="15">
        <v>1</v>
      </c>
    </row>
    <row r="71492" spans="18:18" x14ac:dyDescent="0.25">
      <c r="R71492" s="15">
        <v>1</v>
      </c>
    </row>
    <row r="71493" spans="18:18" x14ac:dyDescent="0.25">
      <c r="R71493" s="15">
        <v>1</v>
      </c>
    </row>
    <row r="71494" spans="18:18" x14ac:dyDescent="0.25">
      <c r="R71494" s="15">
        <v>1</v>
      </c>
    </row>
    <row r="71495" spans="18:18" x14ac:dyDescent="0.25">
      <c r="R71495" s="15">
        <v>1</v>
      </c>
    </row>
    <row r="71496" spans="18:18" x14ac:dyDescent="0.25">
      <c r="R71496" s="15">
        <v>1</v>
      </c>
    </row>
    <row r="71497" spans="18:18" x14ac:dyDescent="0.25">
      <c r="R71497" s="15">
        <v>1</v>
      </c>
    </row>
    <row r="71498" spans="18:18" x14ac:dyDescent="0.25">
      <c r="R71498" s="15">
        <v>1</v>
      </c>
    </row>
    <row r="71499" spans="18:18" x14ac:dyDescent="0.25">
      <c r="R71499" s="15">
        <v>1</v>
      </c>
    </row>
    <row r="71500" spans="18:18" x14ac:dyDescent="0.25">
      <c r="R71500" s="15">
        <v>1</v>
      </c>
    </row>
    <row r="71501" spans="18:18" x14ac:dyDescent="0.25">
      <c r="R71501" s="15">
        <v>1</v>
      </c>
    </row>
    <row r="71502" spans="18:18" x14ac:dyDescent="0.25">
      <c r="R71502" s="15">
        <v>1</v>
      </c>
    </row>
    <row r="71503" spans="18:18" x14ac:dyDescent="0.25">
      <c r="R71503" s="15">
        <v>1</v>
      </c>
    </row>
    <row r="71504" spans="18:18" x14ac:dyDescent="0.25">
      <c r="R71504" s="15">
        <v>1</v>
      </c>
    </row>
    <row r="71505" spans="18:18" x14ac:dyDescent="0.25">
      <c r="R71505" s="15">
        <v>1</v>
      </c>
    </row>
    <row r="71506" spans="18:18" x14ac:dyDescent="0.25">
      <c r="R71506" s="15">
        <v>1</v>
      </c>
    </row>
    <row r="71507" spans="18:18" x14ac:dyDescent="0.25">
      <c r="R71507" s="15">
        <v>1</v>
      </c>
    </row>
    <row r="71508" spans="18:18" x14ac:dyDescent="0.25">
      <c r="R71508" s="15">
        <v>1</v>
      </c>
    </row>
    <row r="71509" spans="18:18" x14ac:dyDescent="0.25">
      <c r="R71509" s="15">
        <v>1</v>
      </c>
    </row>
    <row r="71510" spans="18:18" x14ac:dyDescent="0.25">
      <c r="R71510" s="15">
        <v>1</v>
      </c>
    </row>
    <row r="71511" spans="18:18" x14ac:dyDescent="0.25">
      <c r="R71511" s="15">
        <v>1</v>
      </c>
    </row>
    <row r="71512" spans="18:18" x14ac:dyDescent="0.25">
      <c r="R71512" s="15">
        <v>1</v>
      </c>
    </row>
    <row r="71513" spans="18:18" x14ac:dyDescent="0.25">
      <c r="R71513" s="15">
        <v>1</v>
      </c>
    </row>
    <row r="71514" spans="18:18" x14ac:dyDescent="0.25">
      <c r="R71514" s="15">
        <v>1</v>
      </c>
    </row>
    <row r="71515" spans="18:18" x14ac:dyDescent="0.25">
      <c r="R71515" s="15">
        <v>1</v>
      </c>
    </row>
    <row r="71516" spans="18:18" x14ac:dyDescent="0.25">
      <c r="R71516" s="15">
        <v>1</v>
      </c>
    </row>
    <row r="71517" spans="18:18" x14ac:dyDescent="0.25">
      <c r="R71517" s="15">
        <v>1</v>
      </c>
    </row>
    <row r="71518" spans="18:18" x14ac:dyDescent="0.25">
      <c r="R71518" s="15">
        <v>4</v>
      </c>
    </row>
    <row r="71519" spans="18:18" x14ac:dyDescent="0.25">
      <c r="R71519" s="15">
        <v>4</v>
      </c>
    </row>
    <row r="71520" spans="18:18" x14ac:dyDescent="0.25">
      <c r="R71520" s="15">
        <v>4</v>
      </c>
    </row>
    <row r="71521" spans="18:18" x14ac:dyDescent="0.25">
      <c r="R71521" s="15">
        <v>2</v>
      </c>
    </row>
    <row r="71522" spans="18:18" x14ac:dyDescent="0.25">
      <c r="R71522" s="15">
        <v>2</v>
      </c>
    </row>
    <row r="71523" spans="18:18" x14ac:dyDescent="0.25">
      <c r="R71523" s="15">
        <v>2</v>
      </c>
    </row>
    <row r="71524" spans="18:18" x14ac:dyDescent="0.25">
      <c r="R71524" s="15">
        <v>2</v>
      </c>
    </row>
    <row r="71525" spans="18:18" x14ac:dyDescent="0.25">
      <c r="R71525" s="15">
        <v>4</v>
      </c>
    </row>
    <row r="71526" spans="18:18" x14ac:dyDescent="0.25">
      <c r="R71526" s="15">
        <v>4</v>
      </c>
    </row>
    <row r="71527" spans="18:18" x14ac:dyDescent="0.25">
      <c r="R71527" s="15">
        <v>4</v>
      </c>
    </row>
    <row r="71528" spans="18:18" x14ac:dyDescent="0.25">
      <c r="R71528" s="15">
        <v>4</v>
      </c>
    </row>
    <row r="71529" spans="18:18" x14ac:dyDescent="0.25">
      <c r="R71529" s="15">
        <v>4</v>
      </c>
    </row>
    <row r="71530" spans="18:18" x14ac:dyDescent="0.25">
      <c r="R71530" s="15">
        <v>4</v>
      </c>
    </row>
    <row r="71531" spans="18:18" x14ac:dyDescent="0.25">
      <c r="R71531" s="15">
        <v>4</v>
      </c>
    </row>
    <row r="71532" spans="18:18" x14ac:dyDescent="0.25">
      <c r="R71532" s="15">
        <v>4</v>
      </c>
    </row>
    <row r="71533" spans="18:18" x14ac:dyDescent="0.25">
      <c r="R71533" s="15">
        <v>4</v>
      </c>
    </row>
    <row r="71534" spans="18:18" x14ac:dyDescent="0.25">
      <c r="R71534" s="15">
        <v>4</v>
      </c>
    </row>
    <row r="71535" spans="18:18" x14ac:dyDescent="0.25">
      <c r="R71535" s="15">
        <v>4</v>
      </c>
    </row>
    <row r="71536" spans="18:18" x14ac:dyDescent="0.25">
      <c r="R71536" s="15">
        <v>4</v>
      </c>
    </row>
    <row r="71537" spans="18:18" x14ac:dyDescent="0.25">
      <c r="R71537" s="15">
        <v>4</v>
      </c>
    </row>
    <row r="71538" spans="18:18" x14ac:dyDescent="0.25">
      <c r="R71538" s="15">
        <v>1</v>
      </c>
    </row>
    <row r="71539" spans="18:18" x14ac:dyDescent="0.25">
      <c r="R71539" s="15">
        <v>1</v>
      </c>
    </row>
    <row r="71540" spans="18:18" x14ac:dyDescent="0.25">
      <c r="R71540" s="15">
        <v>5</v>
      </c>
    </row>
    <row r="71541" spans="18:18" x14ac:dyDescent="0.25">
      <c r="R71541" s="15">
        <v>5</v>
      </c>
    </row>
    <row r="71542" spans="18:18" x14ac:dyDescent="0.25">
      <c r="R71542" s="15">
        <v>5</v>
      </c>
    </row>
    <row r="71543" spans="18:18" x14ac:dyDescent="0.25">
      <c r="R71543" s="15">
        <v>5</v>
      </c>
    </row>
    <row r="71544" spans="18:18" x14ac:dyDescent="0.25">
      <c r="R71544" s="15">
        <v>5</v>
      </c>
    </row>
    <row r="71545" spans="18:18" x14ac:dyDescent="0.25">
      <c r="R71545" s="15">
        <v>5</v>
      </c>
    </row>
    <row r="71546" spans="18:18" x14ac:dyDescent="0.25">
      <c r="R71546" s="15">
        <v>5</v>
      </c>
    </row>
    <row r="71547" spans="18:18" x14ac:dyDescent="0.25">
      <c r="R71547" s="15">
        <v>5</v>
      </c>
    </row>
    <row r="71548" spans="18:18" x14ac:dyDescent="0.25">
      <c r="R71548" s="15">
        <v>5</v>
      </c>
    </row>
    <row r="71549" spans="18:18" x14ac:dyDescent="0.25">
      <c r="R71549" s="15">
        <v>5</v>
      </c>
    </row>
    <row r="71550" spans="18:18" x14ac:dyDescent="0.25">
      <c r="R71550" s="15">
        <v>5</v>
      </c>
    </row>
    <row r="71551" spans="18:18" x14ac:dyDescent="0.25">
      <c r="R71551" s="15">
        <v>5</v>
      </c>
    </row>
    <row r="71552" spans="18:18" x14ac:dyDescent="0.25">
      <c r="R71552" s="15">
        <v>5</v>
      </c>
    </row>
    <row r="71553" spans="18:18" x14ac:dyDescent="0.25">
      <c r="R71553" s="15">
        <v>5</v>
      </c>
    </row>
    <row r="71554" spans="18:18" x14ac:dyDescent="0.25">
      <c r="R71554" s="15">
        <v>5</v>
      </c>
    </row>
    <row r="71555" spans="18:18" x14ac:dyDescent="0.25">
      <c r="R71555" s="15">
        <v>5</v>
      </c>
    </row>
    <row r="71556" spans="18:18" x14ac:dyDescent="0.25">
      <c r="R71556" s="15">
        <v>5</v>
      </c>
    </row>
    <row r="71557" spans="18:18" x14ac:dyDescent="0.25">
      <c r="R71557" s="15">
        <v>5</v>
      </c>
    </row>
    <row r="71558" spans="18:18" x14ac:dyDescent="0.25">
      <c r="R71558" s="15">
        <v>5</v>
      </c>
    </row>
    <row r="71559" spans="18:18" x14ac:dyDescent="0.25">
      <c r="R71559" s="15">
        <v>5</v>
      </c>
    </row>
    <row r="71560" spans="18:18" x14ac:dyDescent="0.25">
      <c r="R71560" s="15">
        <v>5</v>
      </c>
    </row>
    <row r="71561" spans="18:18" x14ac:dyDescent="0.25">
      <c r="R71561" s="15">
        <v>4</v>
      </c>
    </row>
    <row r="71562" spans="18:18" x14ac:dyDescent="0.25">
      <c r="R71562" s="15">
        <v>4</v>
      </c>
    </row>
    <row r="71563" spans="18:18" x14ac:dyDescent="0.25">
      <c r="R71563" s="15">
        <v>4</v>
      </c>
    </row>
    <row r="71564" spans="18:18" x14ac:dyDescent="0.25">
      <c r="R71564" s="15">
        <v>4</v>
      </c>
    </row>
    <row r="71565" spans="18:18" x14ac:dyDescent="0.25">
      <c r="R71565" s="15">
        <v>4</v>
      </c>
    </row>
    <row r="71566" spans="18:18" x14ac:dyDescent="0.25">
      <c r="R71566" s="15">
        <v>4</v>
      </c>
    </row>
    <row r="71567" spans="18:18" x14ac:dyDescent="0.25">
      <c r="R71567" s="15">
        <v>4</v>
      </c>
    </row>
    <row r="71568" spans="18:18" x14ac:dyDescent="0.25">
      <c r="R71568" s="15">
        <v>4</v>
      </c>
    </row>
    <row r="71569" spans="18:18" x14ac:dyDescent="0.25">
      <c r="R71569" s="15">
        <v>4</v>
      </c>
    </row>
    <row r="71570" spans="18:18" x14ac:dyDescent="0.25">
      <c r="R71570" s="15">
        <v>4</v>
      </c>
    </row>
    <row r="71571" spans="18:18" x14ac:dyDescent="0.25">
      <c r="R71571" s="15">
        <v>4</v>
      </c>
    </row>
    <row r="71572" spans="18:18" x14ac:dyDescent="0.25">
      <c r="R71572" s="15">
        <v>4</v>
      </c>
    </row>
    <row r="71573" spans="18:18" x14ac:dyDescent="0.25">
      <c r="R71573" s="15">
        <v>4</v>
      </c>
    </row>
    <row r="71574" spans="18:18" x14ac:dyDescent="0.25">
      <c r="R71574" s="15">
        <v>4</v>
      </c>
    </row>
    <row r="71575" spans="18:18" x14ac:dyDescent="0.25">
      <c r="R71575" s="15">
        <v>4</v>
      </c>
    </row>
    <row r="71576" spans="18:18" x14ac:dyDescent="0.25">
      <c r="R71576" s="15">
        <v>4</v>
      </c>
    </row>
    <row r="71577" spans="18:18" x14ac:dyDescent="0.25">
      <c r="R71577" s="15">
        <v>4</v>
      </c>
    </row>
    <row r="71578" spans="18:18" x14ac:dyDescent="0.25">
      <c r="R71578" s="15">
        <v>4</v>
      </c>
    </row>
    <row r="71579" spans="18:18" x14ac:dyDescent="0.25">
      <c r="R71579" s="15">
        <v>4</v>
      </c>
    </row>
    <row r="71580" spans="18:18" x14ac:dyDescent="0.25">
      <c r="R71580" s="15">
        <v>4</v>
      </c>
    </row>
    <row r="71581" spans="18:18" x14ac:dyDescent="0.25">
      <c r="R71581" s="15">
        <v>4</v>
      </c>
    </row>
    <row r="71582" spans="18:18" x14ac:dyDescent="0.25">
      <c r="R71582" s="15">
        <v>4</v>
      </c>
    </row>
    <row r="71583" spans="18:18" x14ac:dyDescent="0.25">
      <c r="R71583" s="15">
        <v>4</v>
      </c>
    </row>
    <row r="71584" spans="18:18" x14ac:dyDescent="0.25">
      <c r="R71584" s="15">
        <v>4</v>
      </c>
    </row>
    <row r="71585" spans="18:18" x14ac:dyDescent="0.25">
      <c r="R71585" s="15">
        <v>4</v>
      </c>
    </row>
    <row r="71586" spans="18:18" x14ac:dyDescent="0.25">
      <c r="R71586" s="15">
        <v>4</v>
      </c>
    </row>
    <row r="71587" spans="18:18" x14ac:dyDescent="0.25">
      <c r="R71587" s="15">
        <v>4</v>
      </c>
    </row>
    <row r="71588" spans="18:18" x14ac:dyDescent="0.25">
      <c r="R71588" s="15">
        <v>4</v>
      </c>
    </row>
    <row r="71589" spans="18:18" x14ac:dyDescent="0.25">
      <c r="R71589" s="15">
        <v>4</v>
      </c>
    </row>
    <row r="71590" spans="18:18" x14ac:dyDescent="0.25">
      <c r="R71590" s="15">
        <v>4</v>
      </c>
    </row>
    <row r="71591" spans="18:18" x14ac:dyDescent="0.25">
      <c r="R71591" s="15">
        <v>4</v>
      </c>
    </row>
    <row r="71592" spans="18:18" x14ac:dyDescent="0.25">
      <c r="R71592" s="15">
        <v>4</v>
      </c>
    </row>
    <row r="71593" spans="18:18" x14ac:dyDescent="0.25">
      <c r="R71593" s="15">
        <v>4</v>
      </c>
    </row>
    <row r="71594" spans="18:18" x14ac:dyDescent="0.25">
      <c r="R71594" s="15">
        <v>4</v>
      </c>
    </row>
    <row r="71595" spans="18:18" x14ac:dyDescent="0.25">
      <c r="R71595" s="15">
        <v>4</v>
      </c>
    </row>
    <row r="71596" spans="18:18" x14ac:dyDescent="0.25">
      <c r="R71596" s="15">
        <v>4</v>
      </c>
    </row>
    <row r="71597" spans="18:18" x14ac:dyDescent="0.25">
      <c r="R71597" s="15">
        <v>4</v>
      </c>
    </row>
    <row r="71598" spans="18:18" x14ac:dyDescent="0.25">
      <c r="R71598" s="15">
        <v>4</v>
      </c>
    </row>
    <row r="71599" spans="18:18" x14ac:dyDescent="0.25">
      <c r="R71599" s="15">
        <v>4</v>
      </c>
    </row>
    <row r="71600" spans="18:18" x14ac:dyDescent="0.25">
      <c r="R71600" s="15">
        <v>4</v>
      </c>
    </row>
    <row r="71601" spans="18:18" x14ac:dyDescent="0.25">
      <c r="R71601" s="15">
        <v>4</v>
      </c>
    </row>
    <row r="71602" spans="18:18" x14ac:dyDescent="0.25">
      <c r="R71602" s="15">
        <v>4</v>
      </c>
    </row>
    <row r="71603" spans="18:18" x14ac:dyDescent="0.25">
      <c r="R71603" s="15">
        <v>4</v>
      </c>
    </row>
    <row r="71604" spans="18:18" x14ac:dyDescent="0.25">
      <c r="R71604" s="15">
        <v>4</v>
      </c>
    </row>
    <row r="71605" spans="18:18" x14ac:dyDescent="0.25">
      <c r="R71605" s="15">
        <v>4</v>
      </c>
    </row>
    <row r="71606" spans="18:18" x14ac:dyDescent="0.25">
      <c r="R71606" s="15">
        <v>4</v>
      </c>
    </row>
    <row r="71607" spans="18:18" x14ac:dyDescent="0.25">
      <c r="R71607" s="15">
        <v>4</v>
      </c>
    </row>
    <row r="71608" spans="18:18" x14ac:dyDescent="0.25">
      <c r="R71608" s="15">
        <v>4</v>
      </c>
    </row>
    <row r="71609" spans="18:18" x14ac:dyDescent="0.25">
      <c r="R71609" s="15">
        <v>4</v>
      </c>
    </row>
    <row r="71610" spans="18:18" x14ac:dyDescent="0.25">
      <c r="R71610" s="15">
        <v>4</v>
      </c>
    </row>
    <row r="71611" spans="18:18" x14ac:dyDescent="0.25">
      <c r="R71611" s="15">
        <v>4</v>
      </c>
    </row>
    <row r="71612" spans="18:18" x14ac:dyDescent="0.25">
      <c r="R71612" s="15">
        <v>3</v>
      </c>
    </row>
    <row r="71613" spans="18:18" x14ac:dyDescent="0.25">
      <c r="R71613" s="15">
        <v>3</v>
      </c>
    </row>
    <row r="71614" spans="18:18" x14ac:dyDescent="0.25">
      <c r="R71614" s="15">
        <v>3</v>
      </c>
    </row>
    <row r="71615" spans="18:18" x14ac:dyDescent="0.25">
      <c r="R71615" s="15">
        <v>3</v>
      </c>
    </row>
    <row r="71616" spans="18:18" x14ac:dyDescent="0.25">
      <c r="R71616" s="15">
        <v>3</v>
      </c>
    </row>
    <row r="71617" spans="18:18" x14ac:dyDescent="0.25">
      <c r="R71617" s="15">
        <v>3</v>
      </c>
    </row>
    <row r="71618" spans="18:18" x14ac:dyDescent="0.25">
      <c r="R71618" s="15">
        <v>3</v>
      </c>
    </row>
    <row r="71619" spans="18:18" x14ac:dyDescent="0.25">
      <c r="R71619" s="15">
        <v>3</v>
      </c>
    </row>
    <row r="71620" spans="18:18" x14ac:dyDescent="0.25">
      <c r="R71620" s="15">
        <v>2</v>
      </c>
    </row>
    <row r="71621" spans="18:18" x14ac:dyDescent="0.25">
      <c r="R71621" s="15">
        <v>2</v>
      </c>
    </row>
    <row r="71622" spans="18:18" x14ac:dyDescent="0.25">
      <c r="R71622" s="15">
        <v>2</v>
      </c>
    </row>
    <row r="71623" spans="18:18" x14ac:dyDescent="0.25">
      <c r="R71623" s="15">
        <v>2</v>
      </c>
    </row>
    <row r="71624" spans="18:18" x14ac:dyDescent="0.25">
      <c r="R71624" s="15">
        <v>2</v>
      </c>
    </row>
    <row r="71625" spans="18:18" x14ac:dyDescent="0.25">
      <c r="R71625" s="15">
        <v>4</v>
      </c>
    </row>
    <row r="71626" spans="18:18" x14ac:dyDescent="0.25">
      <c r="R71626" s="15">
        <v>4</v>
      </c>
    </row>
    <row r="71627" spans="18:18" x14ac:dyDescent="0.25">
      <c r="R71627" s="15">
        <v>4</v>
      </c>
    </row>
    <row r="71628" spans="18:18" x14ac:dyDescent="0.25">
      <c r="R71628" s="15">
        <v>4</v>
      </c>
    </row>
    <row r="71629" spans="18:18" x14ac:dyDescent="0.25">
      <c r="R71629" s="15">
        <v>4</v>
      </c>
    </row>
    <row r="71630" spans="18:18" x14ac:dyDescent="0.25">
      <c r="R71630" s="15">
        <v>4</v>
      </c>
    </row>
    <row r="71631" spans="18:18" x14ac:dyDescent="0.25">
      <c r="R71631" s="15">
        <v>4</v>
      </c>
    </row>
    <row r="71632" spans="18:18" x14ac:dyDescent="0.25">
      <c r="R71632" s="15">
        <v>4</v>
      </c>
    </row>
    <row r="71633" spans="18:18" x14ac:dyDescent="0.25">
      <c r="R71633" s="15">
        <v>4</v>
      </c>
    </row>
    <row r="71634" spans="18:18" x14ac:dyDescent="0.25">
      <c r="R71634" s="15">
        <v>4</v>
      </c>
    </row>
    <row r="71635" spans="18:18" x14ac:dyDescent="0.25">
      <c r="R71635" s="15">
        <v>4</v>
      </c>
    </row>
    <row r="71636" spans="18:18" x14ac:dyDescent="0.25">
      <c r="R71636" s="15">
        <v>4</v>
      </c>
    </row>
    <row r="71637" spans="18:18" x14ac:dyDescent="0.25">
      <c r="R71637" s="15">
        <v>4</v>
      </c>
    </row>
    <row r="71638" spans="18:18" x14ac:dyDescent="0.25">
      <c r="R71638" s="15">
        <v>4</v>
      </c>
    </row>
    <row r="71639" spans="18:18" x14ac:dyDescent="0.25">
      <c r="R71639" s="15">
        <v>4</v>
      </c>
    </row>
    <row r="71640" spans="18:18" x14ac:dyDescent="0.25">
      <c r="R71640" s="15">
        <v>4</v>
      </c>
    </row>
    <row r="71641" spans="18:18" x14ac:dyDescent="0.25">
      <c r="R71641" s="15">
        <v>4</v>
      </c>
    </row>
    <row r="71642" spans="18:18" x14ac:dyDescent="0.25">
      <c r="R71642" s="15">
        <v>4</v>
      </c>
    </row>
    <row r="71643" spans="18:18" x14ac:dyDescent="0.25">
      <c r="R71643" s="15">
        <v>4</v>
      </c>
    </row>
    <row r="71644" spans="18:18" x14ac:dyDescent="0.25">
      <c r="R71644" s="15">
        <v>4</v>
      </c>
    </row>
    <row r="71645" spans="18:18" x14ac:dyDescent="0.25">
      <c r="R71645" s="15">
        <v>4</v>
      </c>
    </row>
    <row r="71646" spans="18:18" x14ac:dyDescent="0.25">
      <c r="R71646" s="15">
        <v>4</v>
      </c>
    </row>
    <row r="71647" spans="18:18" x14ac:dyDescent="0.25">
      <c r="R71647" s="15">
        <v>4</v>
      </c>
    </row>
    <row r="71648" spans="18:18" x14ac:dyDescent="0.25">
      <c r="R71648" s="15">
        <v>4</v>
      </c>
    </row>
    <row r="71649" spans="18:18" x14ac:dyDescent="0.25">
      <c r="R71649" s="15">
        <v>4</v>
      </c>
    </row>
    <row r="71650" spans="18:18" x14ac:dyDescent="0.25">
      <c r="R71650" s="15">
        <v>4</v>
      </c>
    </row>
    <row r="71651" spans="18:18" x14ac:dyDescent="0.25">
      <c r="R71651" s="15">
        <v>4</v>
      </c>
    </row>
    <row r="71652" spans="18:18" x14ac:dyDescent="0.25">
      <c r="R71652" s="15">
        <v>4</v>
      </c>
    </row>
    <row r="71653" spans="18:18" x14ac:dyDescent="0.25">
      <c r="R71653" s="15">
        <v>4</v>
      </c>
    </row>
    <row r="71654" spans="18:18" x14ac:dyDescent="0.25">
      <c r="R71654" s="15">
        <v>4</v>
      </c>
    </row>
    <row r="71655" spans="18:18" x14ac:dyDescent="0.25">
      <c r="R71655" s="15">
        <v>4</v>
      </c>
    </row>
    <row r="71656" spans="18:18" x14ac:dyDescent="0.25">
      <c r="R71656" s="15">
        <v>4</v>
      </c>
    </row>
    <row r="71657" spans="18:18" x14ac:dyDescent="0.25">
      <c r="R71657" s="15">
        <v>4</v>
      </c>
    </row>
    <row r="71658" spans="18:18" x14ac:dyDescent="0.25">
      <c r="R71658" s="15">
        <v>4</v>
      </c>
    </row>
    <row r="71659" spans="18:18" x14ac:dyDescent="0.25">
      <c r="R71659" s="15">
        <v>4</v>
      </c>
    </row>
    <row r="71660" spans="18:18" x14ac:dyDescent="0.25">
      <c r="R71660" s="15">
        <v>4</v>
      </c>
    </row>
    <row r="71661" spans="18:18" x14ac:dyDescent="0.25">
      <c r="R71661" s="15">
        <v>4</v>
      </c>
    </row>
    <row r="71662" spans="18:18" x14ac:dyDescent="0.25">
      <c r="R71662" s="15">
        <v>4</v>
      </c>
    </row>
    <row r="71663" spans="18:18" x14ac:dyDescent="0.25">
      <c r="R71663" s="15">
        <v>4</v>
      </c>
    </row>
    <row r="71664" spans="18:18" x14ac:dyDescent="0.25">
      <c r="R71664" s="15">
        <v>4</v>
      </c>
    </row>
    <row r="71665" spans="18:18" x14ac:dyDescent="0.25">
      <c r="R71665" s="15">
        <v>4</v>
      </c>
    </row>
    <row r="71666" spans="18:18" x14ac:dyDescent="0.25">
      <c r="R71666" s="15">
        <v>4</v>
      </c>
    </row>
    <row r="71667" spans="18:18" x14ac:dyDescent="0.25">
      <c r="R71667" s="15">
        <v>4</v>
      </c>
    </row>
    <row r="71668" spans="18:18" x14ac:dyDescent="0.25">
      <c r="R71668" s="15">
        <v>4</v>
      </c>
    </row>
    <row r="71669" spans="18:18" x14ac:dyDescent="0.25">
      <c r="R71669" s="15">
        <v>4</v>
      </c>
    </row>
    <row r="71670" spans="18:18" x14ac:dyDescent="0.25">
      <c r="R71670" s="15">
        <v>4</v>
      </c>
    </row>
    <row r="71671" spans="18:18" x14ac:dyDescent="0.25">
      <c r="R71671" s="15">
        <v>4</v>
      </c>
    </row>
    <row r="71672" spans="18:18" x14ac:dyDescent="0.25">
      <c r="R71672" s="15">
        <v>4</v>
      </c>
    </row>
    <row r="71673" spans="18:18" x14ac:dyDescent="0.25">
      <c r="R71673" s="15">
        <v>4</v>
      </c>
    </row>
    <row r="71674" spans="18:18" x14ac:dyDescent="0.25">
      <c r="R71674" s="15">
        <v>4</v>
      </c>
    </row>
    <row r="71675" spans="18:18" x14ac:dyDescent="0.25">
      <c r="R71675" s="15">
        <v>4</v>
      </c>
    </row>
    <row r="71676" spans="18:18" x14ac:dyDescent="0.25">
      <c r="R71676" s="15">
        <v>2</v>
      </c>
    </row>
    <row r="71677" spans="18:18" x14ac:dyDescent="0.25">
      <c r="R71677" s="15">
        <v>2</v>
      </c>
    </row>
    <row r="71678" spans="18:18" x14ac:dyDescent="0.25">
      <c r="R71678" s="15">
        <v>2</v>
      </c>
    </row>
    <row r="71679" spans="18:18" x14ac:dyDescent="0.25">
      <c r="R71679" s="15">
        <v>2</v>
      </c>
    </row>
    <row r="71680" spans="18:18" x14ac:dyDescent="0.25">
      <c r="R71680" s="15">
        <v>2</v>
      </c>
    </row>
    <row r="71681" spans="18:18" x14ac:dyDescent="0.25">
      <c r="R71681" s="15">
        <v>2</v>
      </c>
    </row>
    <row r="71682" spans="18:18" x14ac:dyDescent="0.25">
      <c r="R71682" s="15">
        <v>2</v>
      </c>
    </row>
    <row r="71683" spans="18:18" x14ac:dyDescent="0.25">
      <c r="R71683" s="15">
        <v>2</v>
      </c>
    </row>
    <row r="71684" spans="18:18" x14ac:dyDescent="0.25">
      <c r="R71684" s="15">
        <v>2</v>
      </c>
    </row>
    <row r="71685" spans="18:18" x14ac:dyDescent="0.25">
      <c r="R71685" s="15">
        <v>2</v>
      </c>
    </row>
    <row r="71686" spans="18:18" x14ac:dyDescent="0.25">
      <c r="R71686" s="15">
        <v>2</v>
      </c>
    </row>
    <row r="71687" spans="18:18" x14ac:dyDescent="0.25">
      <c r="R71687" s="15">
        <v>2</v>
      </c>
    </row>
    <row r="71688" spans="18:18" x14ac:dyDescent="0.25">
      <c r="R71688" s="15">
        <v>2</v>
      </c>
    </row>
    <row r="71689" spans="18:18" x14ac:dyDescent="0.25">
      <c r="R71689" s="15">
        <v>2</v>
      </c>
    </row>
    <row r="71690" spans="18:18" x14ac:dyDescent="0.25">
      <c r="R71690" s="15">
        <v>2</v>
      </c>
    </row>
    <row r="71691" spans="18:18" x14ac:dyDescent="0.25">
      <c r="R71691" s="15">
        <v>2</v>
      </c>
    </row>
    <row r="71692" spans="18:18" x14ac:dyDescent="0.25">
      <c r="R71692" s="15">
        <v>2</v>
      </c>
    </row>
    <row r="71693" spans="18:18" x14ac:dyDescent="0.25">
      <c r="R71693" s="15">
        <v>2</v>
      </c>
    </row>
    <row r="71694" spans="18:18" x14ac:dyDescent="0.25">
      <c r="R71694" s="15">
        <v>2</v>
      </c>
    </row>
    <row r="71695" spans="18:18" x14ac:dyDescent="0.25">
      <c r="R71695" s="15">
        <v>2</v>
      </c>
    </row>
    <row r="71696" spans="18:18" x14ac:dyDescent="0.25">
      <c r="R71696" s="15">
        <v>2</v>
      </c>
    </row>
    <row r="71697" spans="18:18" x14ac:dyDescent="0.25">
      <c r="R71697" s="15">
        <v>2</v>
      </c>
    </row>
    <row r="71698" spans="18:18" x14ac:dyDescent="0.25">
      <c r="R71698" s="15">
        <v>2</v>
      </c>
    </row>
    <row r="71699" spans="18:18" x14ac:dyDescent="0.25">
      <c r="R71699" s="15">
        <v>2</v>
      </c>
    </row>
    <row r="71700" spans="18:18" x14ac:dyDescent="0.25">
      <c r="R71700" s="15">
        <v>2</v>
      </c>
    </row>
    <row r="71701" spans="18:18" x14ac:dyDescent="0.25">
      <c r="R71701" s="15">
        <v>2</v>
      </c>
    </row>
    <row r="71702" spans="18:18" x14ac:dyDescent="0.25">
      <c r="R71702" s="15">
        <v>2</v>
      </c>
    </row>
    <row r="71703" spans="18:18" x14ac:dyDescent="0.25">
      <c r="R71703" s="15">
        <v>2</v>
      </c>
    </row>
    <row r="71704" spans="18:18" x14ac:dyDescent="0.25">
      <c r="R71704" s="15">
        <v>2</v>
      </c>
    </row>
    <row r="71705" spans="18:18" x14ac:dyDescent="0.25">
      <c r="R71705" s="15">
        <v>2</v>
      </c>
    </row>
    <row r="71706" spans="18:18" x14ac:dyDescent="0.25">
      <c r="R71706" s="15">
        <v>2</v>
      </c>
    </row>
    <row r="71707" spans="18:18" x14ac:dyDescent="0.25">
      <c r="R71707" s="15">
        <v>2</v>
      </c>
    </row>
    <row r="71708" spans="18:18" x14ac:dyDescent="0.25">
      <c r="R71708" s="15">
        <v>2</v>
      </c>
    </row>
    <row r="71709" spans="18:18" x14ac:dyDescent="0.25">
      <c r="R71709" s="15">
        <v>2</v>
      </c>
    </row>
    <row r="71710" spans="18:18" x14ac:dyDescent="0.25">
      <c r="R71710" s="15">
        <v>2</v>
      </c>
    </row>
    <row r="71711" spans="18:18" x14ac:dyDescent="0.25">
      <c r="R71711" s="15">
        <v>2</v>
      </c>
    </row>
    <row r="71712" spans="18:18" x14ac:dyDescent="0.25">
      <c r="R71712" s="15">
        <v>2</v>
      </c>
    </row>
    <row r="71713" spans="18:18" x14ac:dyDescent="0.25">
      <c r="R71713" s="15">
        <v>2</v>
      </c>
    </row>
    <row r="71714" spans="18:18" x14ac:dyDescent="0.25">
      <c r="R71714" s="15">
        <v>2</v>
      </c>
    </row>
    <row r="71715" spans="18:18" x14ac:dyDescent="0.25">
      <c r="R71715" s="15">
        <v>2</v>
      </c>
    </row>
    <row r="71716" spans="18:18" x14ac:dyDescent="0.25">
      <c r="R71716" s="15">
        <v>2</v>
      </c>
    </row>
    <row r="71717" spans="18:18" x14ac:dyDescent="0.25">
      <c r="R71717" s="15">
        <v>2</v>
      </c>
    </row>
    <row r="71718" spans="18:18" x14ac:dyDescent="0.25">
      <c r="R71718" s="15">
        <v>2</v>
      </c>
    </row>
    <row r="71719" spans="18:18" x14ac:dyDescent="0.25">
      <c r="R71719" s="15">
        <v>2</v>
      </c>
    </row>
    <row r="71720" spans="18:18" x14ac:dyDescent="0.25">
      <c r="R71720" s="15">
        <v>2</v>
      </c>
    </row>
    <row r="71721" spans="18:18" x14ac:dyDescent="0.25">
      <c r="R71721" s="15">
        <v>2</v>
      </c>
    </row>
    <row r="71722" spans="18:18" x14ac:dyDescent="0.25">
      <c r="R71722" s="15">
        <v>2</v>
      </c>
    </row>
    <row r="71723" spans="18:18" x14ac:dyDescent="0.25">
      <c r="R71723" s="15">
        <v>2</v>
      </c>
    </row>
    <row r="71724" spans="18:18" x14ac:dyDescent="0.25">
      <c r="R71724" s="15">
        <v>2</v>
      </c>
    </row>
    <row r="71725" spans="18:18" x14ac:dyDescent="0.25">
      <c r="R71725" s="15">
        <v>2</v>
      </c>
    </row>
    <row r="71726" spans="18:18" x14ac:dyDescent="0.25">
      <c r="R71726" s="15">
        <v>2</v>
      </c>
    </row>
    <row r="71727" spans="18:18" x14ac:dyDescent="0.25">
      <c r="R71727" s="15">
        <v>2</v>
      </c>
    </row>
    <row r="71728" spans="18:18" x14ac:dyDescent="0.25">
      <c r="R71728" s="15">
        <v>1</v>
      </c>
    </row>
    <row r="71729" spans="18:18" x14ac:dyDescent="0.25">
      <c r="R71729" s="15">
        <v>1</v>
      </c>
    </row>
    <row r="71730" spans="18:18" x14ac:dyDescent="0.25">
      <c r="R71730" s="15">
        <v>1</v>
      </c>
    </row>
    <row r="71731" spans="18:18" x14ac:dyDescent="0.25">
      <c r="R71731" s="15">
        <v>1</v>
      </c>
    </row>
    <row r="71732" spans="18:18" x14ac:dyDescent="0.25">
      <c r="R71732" s="15">
        <v>1</v>
      </c>
    </row>
    <row r="71733" spans="18:18" x14ac:dyDescent="0.25">
      <c r="R71733" s="15">
        <v>1</v>
      </c>
    </row>
    <row r="71734" spans="18:18" x14ac:dyDescent="0.25">
      <c r="R71734" s="15">
        <v>1</v>
      </c>
    </row>
    <row r="71735" spans="18:18" x14ac:dyDescent="0.25">
      <c r="R71735" s="15">
        <v>1</v>
      </c>
    </row>
    <row r="71736" spans="18:18" x14ac:dyDescent="0.25">
      <c r="R71736" s="15">
        <v>1</v>
      </c>
    </row>
    <row r="71737" spans="18:18" x14ac:dyDescent="0.25">
      <c r="R71737" s="15">
        <v>1</v>
      </c>
    </row>
    <row r="71738" spans="18:18" x14ac:dyDescent="0.25">
      <c r="R71738" s="15">
        <v>1</v>
      </c>
    </row>
    <row r="71739" spans="18:18" x14ac:dyDescent="0.25">
      <c r="R71739" s="15">
        <v>1</v>
      </c>
    </row>
    <row r="71740" spans="18:18" x14ac:dyDescent="0.25">
      <c r="R71740" s="15">
        <v>1</v>
      </c>
    </row>
    <row r="71741" spans="18:18" x14ac:dyDescent="0.25">
      <c r="R71741" s="15">
        <v>1</v>
      </c>
    </row>
    <row r="71742" spans="18:18" x14ac:dyDescent="0.25">
      <c r="R71742" s="15">
        <v>1</v>
      </c>
    </row>
    <row r="71743" spans="18:18" x14ac:dyDescent="0.25">
      <c r="R71743" s="15">
        <v>1</v>
      </c>
    </row>
    <row r="71744" spans="18:18" x14ac:dyDescent="0.25">
      <c r="R71744" s="15">
        <v>1</v>
      </c>
    </row>
    <row r="71745" spans="18:18" x14ac:dyDescent="0.25">
      <c r="R71745" s="15">
        <v>1</v>
      </c>
    </row>
    <row r="71746" spans="18:18" x14ac:dyDescent="0.25">
      <c r="R71746" s="15">
        <v>1</v>
      </c>
    </row>
    <row r="71747" spans="18:18" x14ac:dyDescent="0.25">
      <c r="R71747" s="15">
        <v>2</v>
      </c>
    </row>
    <row r="71748" spans="18:18" x14ac:dyDescent="0.25">
      <c r="R71748" s="15">
        <v>2</v>
      </c>
    </row>
    <row r="71749" spans="18:18" x14ac:dyDescent="0.25">
      <c r="R71749" s="15">
        <v>2</v>
      </c>
    </row>
    <row r="71750" spans="18:18" x14ac:dyDescent="0.25">
      <c r="R71750" s="15">
        <v>2</v>
      </c>
    </row>
    <row r="71751" spans="18:18" x14ac:dyDescent="0.25">
      <c r="R71751" s="15">
        <v>1</v>
      </c>
    </row>
    <row r="71752" spans="18:18" x14ac:dyDescent="0.25">
      <c r="R71752" s="15">
        <v>1</v>
      </c>
    </row>
    <row r="71753" spans="18:18" x14ac:dyDescent="0.25">
      <c r="R71753" s="15">
        <v>1</v>
      </c>
    </row>
    <row r="71754" spans="18:18" x14ac:dyDescent="0.25">
      <c r="R71754" s="15">
        <v>1</v>
      </c>
    </row>
    <row r="71755" spans="18:18" x14ac:dyDescent="0.25">
      <c r="R71755" s="15">
        <v>1</v>
      </c>
    </row>
    <row r="71756" spans="18:18" x14ac:dyDescent="0.25">
      <c r="R71756" s="15">
        <v>1</v>
      </c>
    </row>
    <row r="71757" spans="18:18" x14ac:dyDescent="0.25">
      <c r="R71757" s="15">
        <v>1</v>
      </c>
    </row>
    <row r="71758" spans="18:18" x14ac:dyDescent="0.25">
      <c r="R71758" s="15">
        <v>1</v>
      </c>
    </row>
    <row r="71759" spans="18:18" x14ac:dyDescent="0.25">
      <c r="R71759" s="15">
        <v>1</v>
      </c>
    </row>
    <row r="71760" spans="18:18" x14ac:dyDescent="0.25">
      <c r="R71760" s="15">
        <v>1</v>
      </c>
    </row>
    <row r="71761" spans="18:18" x14ac:dyDescent="0.25">
      <c r="R71761" s="15">
        <v>1</v>
      </c>
    </row>
    <row r="71762" spans="18:18" x14ac:dyDescent="0.25">
      <c r="R71762" s="15">
        <v>1</v>
      </c>
    </row>
    <row r="71763" spans="18:18" x14ac:dyDescent="0.25">
      <c r="R71763" s="15">
        <v>1</v>
      </c>
    </row>
    <row r="71764" spans="18:18" x14ac:dyDescent="0.25">
      <c r="R71764" s="15">
        <v>1</v>
      </c>
    </row>
    <row r="71765" spans="18:18" x14ac:dyDescent="0.25">
      <c r="R71765" s="15">
        <v>1</v>
      </c>
    </row>
    <row r="71766" spans="18:18" x14ac:dyDescent="0.25">
      <c r="R71766" s="15">
        <v>1</v>
      </c>
    </row>
    <row r="71767" spans="18:18" x14ac:dyDescent="0.25">
      <c r="R71767" s="15">
        <v>1</v>
      </c>
    </row>
    <row r="71768" spans="18:18" x14ac:dyDescent="0.25">
      <c r="R71768" s="15">
        <v>1</v>
      </c>
    </row>
    <row r="71769" spans="18:18" x14ac:dyDescent="0.25">
      <c r="R71769" s="15">
        <v>1</v>
      </c>
    </row>
    <row r="71770" spans="18:18" x14ac:dyDescent="0.25">
      <c r="R71770" s="15">
        <v>1</v>
      </c>
    </row>
    <row r="71771" spans="18:18" x14ac:dyDescent="0.25">
      <c r="R71771" s="15">
        <v>1</v>
      </c>
    </row>
    <row r="71772" spans="18:18" x14ac:dyDescent="0.25">
      <c r="R71772" s="15">
        <v>1</v>
      </c>
    </row>
    <row r="71773" spans="18:18" x14ac:dyDescent="0.25">
      <c r="R71773" s="15">
        <v>1</v>
      </c>
    </row>
    <row r="71774" spans="18:18" x14ac:dyDescent="0.25">
      <c r="R71774" s="15">
        <v>1</v>
      </c>
    </row>
    <row r="71775" spans="18:18" x14ac:dyDescent="0.25">
      <c r="R71775" s="15">
        <v>1</v>
      </c>
    </row>
    <row r="71776" spans="18:18" x14ac:dyDescent="0.25">
      <c r="R71776" s="15">
        <v>1</v>
      </c>
    </row>
    <row r="71777" spans="18:18" x14ac:dyDescent="0.25">
      <c r="R71777" s="15">
        <v>1</v>
      </c>
    </row>
    <row r="71778" spans="18:18" x14ac:dyDescent="0.25">
      <c r="R71778" s="15">
        <v>2</v>
      </c>
    </row>
    <row r="71779" spans="18:18" x14ac:dyDescent="0.25">
      <c r="R71779" s="15">
        <v>2</v>
      </c>
    </row>
    <row r="71780" spans="18:18" x14ac:dyDescent="0.25">
      <c r="R71780" s="15">
        <v>2</v>
      </c>
    </row>
    <row r="71781" spans="18:18" x14ac:dyDescent="0.25">
      <c r="R71781" s="15">
        <v>1</v>
      </c>
    </row>
    <row r="71782" spans="18:18" x14ac:dyDescent="0.25">
      <c r="R71782" s="15">
        <v>1</v>
      </c>
    </row>
    <row r="71783" spans="18:18" x14ac:dyDescent="0.25">
      <c r="R71783" s="15">
        <v>1</v>
      </c>
    </row>
    <row r="71784" spans="18:18" x14ac:dyDescent="0.25">
      <c r="R71784" s="15">
        <v>1</v>
      </c>
    </row>
    <row r="71785" spans="18:18" x14ac:dyDescent="0.25">
      <c r="R71785" s="15">
        <v>2</v>
      </c>
    </row>
    <row r="71786" spans="18:18" x14ac:dyDescent="0.25">
      <c r="R71786" s="15">
        <v>2</v>
      </c>
    </row>
    <row r="71787" spans="18:18" x14ac:dyDescent="0.25">
      <c r="R71787" s="15">
        <v>2</v>
      </c>
    </row>
    <row r="71788" spans="18:18" x14ac:dyDescent="0.25">
      <c r="R71788" s="15">
        <v>2</v>
      </c>
    </row>
    <row r="71789" spans="18:18" x14ac:dyDescent="0.25">
      <c r="R71789" s="15">
        <v>2</v>
      </c>
    </row>
    <row r="71790" spans="18:18" x14ac:dyDescent="0.25">
      <c r="R71790" s="15">
        <v>2</v>
      </c>
    </row>
    <row r="71791" spans="18:18" x14ac:dyDescent="0.25">
      <c r="R71791" s="15">
        <v>2</v>
      </c>
    </row>
    <row r="71792" spans="18:18" x14ac:dyDescent="0.25">
      <c r="R71792" s="15">
        <v>2</v>
      </c>
    </row>
    <row r="71793" spans="18:18" x14ac:dyDescent="0.25">
      <c r="R71793" s="15">
        <v>2</v>
      </c>
    </row>
    <row r="71794" spans="18:18" x14ac:dyDescent="0.25">
      <c r="R71794" s="15">
        <v>4</v>
      </c>
    </row>
    <row r="71795" spans="18:18" x14ac:dyDescent="0.25">
      <c r="R71795" s="15">
        <v>4</v>
      </c>
    </row>
    <row r="71796" spans="18:18" x14ac:dyDescent="0.25">
      <c r="R71796" s="15">
        <v>4</v>
      </c>
    </row>
    <row r="71797" spans="18:18" x14ac:dyDescent="0.25">
      <c r="R71797" s="15">
        <v>4</v>
      </c>
    </row>
    <row r="71798" spans="18:18" x14ac:dyDescent="0.25">
      <c r="R71798" s="15">
        <v>4</v>
      </c>
    </row>
    <row r="71799" spans="18:18" x14ac:dyDescent="0.25">
      <c r="R71799" s="15">
        <v>4</v>
      </c>
    </row>
    <row r="71800" spans="18:18" x14ac:dyDescent="0.25">
      <c r="R71800" s="15">
        <v>2</v>
      </c>
    </row>
    <row r="71801" spans="18:18" x14ac:dyDescent="0.25">
      <c r="R71801" s="15">
        <v>2</v>
      </c>
    </row>
    <row r="71802" spans="18:18" x14ac:dyDescent="0.25">
      <c r="R71802" s="15">
        <v>2</v>
      </c>
    </row>
    <row r="71803" spans="18:18" x14ac:dyDescent="0.25">
      <c r="R71803" s="15">
        <v>2</v>
      </c>
    </row>
    <row r="71804" spans="18:18" x14ac:dyDescent="0.25">
      <c r="R71804" s="15">
        <v>2</v>
      </c>
    </row>
    <row r="71805" spans="18:18" x14ac:dyDescent="0.25">
      <c r="R71805" s="15">
        <v>2</v>
      </c>
    </row>
    <row r="71806" spans="18:18" x14ac:dyDescent="0.25">
      <c r="R71806" s="15">
        <v>2</v>
      </c>
    </row>
    <row r="71807" spans="18:18" x14ac:dyDescent="0.25">
      <c r="R71807" s="15">
        <v>2</v>
      </c>
    </row>
    <row r="71808" spans="18:18" x14ac:dyDescent="0.25">
      <c r="R71808" s="15">
        <v>4</v>
      </c>
    </row>
    <row r="71809" spans="18:18" x14ac:dyDescent="0.25">
      <c r="R71809" s="15">
        <v>4</v>
      </c>
    </row>
    <row r="71810" spans="18:18" x14ac:dyDescent="0.25">
      <c r="R71810" s="15">
        <v>4</v>
      </c>
    </row>
    <row r="71811" spans="18:18" x14ac:dyDescent="0.25">
      <c r="R71811" s="15">
        <v>4</v>
      </c>
    </row>
    <row r="71812" spans="18:18" x14ac:dyDescent="0.25">
      <c r="R71812" s="15">
        <v>4</v>
      </c>
    </row>
    <row r="71813" spans="18:18" x14ac:dyDescent="0.25">
      <c r="R71813" s="15">
        <v>4</v>
      </c>
    </row>
    <row r="71814" spans="18:18" x14ac:dyDescent="0.25">
      <c r="R71814" s="15">
        <v>4</v>
      </c>
    </row>
    <row r="71815" spans="18:18" x14ac:dyDescent="0.25">
      <c r="R71815" s="15">
        <v>4</v>
      </c>
    </row>
    <row r="71816" spans="18:18" x14ac:dyDescent="0.25">
      <c r="R71816" s="15">
        <v>4</v>
      </c>
    </row>
    <row r="71817" spans="18:18" x14ac:dyDescent="0.25">
      <c r="R71817" s="15">
        <v>4</v>
      </c>
    </row>
    <row r="71818" spans="18:18" x14ac:dyDescent="0.25">
      <c r="R71818" s="15">
        <v>4</v>
      </c>
    </row>
    <row r="71819" spans="18:18" x14ac:dyDescent="0.25">
      <c r="R71819" s="15">
        <v>4</v>
      </c>
    </row>
    <row r="71820" spans="18:18" x14ac:dyDescent="0.25">
      <c r="R71820" s="15">
        <v>4</v>
      </c>
    </row>
    <row r="71821" spans="18:18" x14ac:dyDescent="0.25">
      <c r="R71821" s="15">
        <v>4</v>
      </c>
    </row>
    <row r="71822" spans="18:18" x14ac:dyDescent="0.25">
      <c r="R71822" s="15">
        <v>4</v>
      </c>
    </row>
    <row r="71823" spans="18:18" x14ac:dyDescent="0.25">
      <c r="R71823" s="15">
        <v>4</v>
      </c>
    </row>
    <row r="71824" spans="18:18" x14ac:dyDescent="0.25">
      <c r="R71824" s="15">
        <v>4</v>
      </c>
    </row>
    <row r="71825" spans="18:18" x14ac:dyDescent="0.25">
      <c r="R71825" s="15">
        <v>4</v>
      </c>
    </row>
    <row r="71826" spans="18:18" x14ac:dyDescent="0.25">
      <c r="R71826" s="15">
        <v>1</v>
      </c>
    </row>
    <row r="71827" spans="18:18" x14ac:dyDescent="0.25">
      <c r="R71827" s="15">
        <v>1</v>
      </c>
    </row>
    <row r="71828" spans="18:18" x14ac:dyDescent="0.25">
      <c r="R71828" s="15">
        <v>1</v>
      </c>
    </row>
    <row r="71829" spans="18:18" x14ac:dyDescent="0.25">
      <c r="R71829" s="15">
        <v>1</v>
      </c>
    </row>
    <row r="71830" spans="18:18" x14ac:dyDescent="0.25">
      <c r="R71830" s="15">
        <v>4</v>
      </c>
    </row>
    <row r="71831" spans="18:18" x14ac:dyDescent="0.25">
      <c r="R71831" s="15">
        <v>4</v>
      </c>
    </row>
    <row r="71832" spans="18:18" x14ac:dyDescent="0.25">
      <c r="R71832" s="15">
        <v>4</v>
      </c>
    </row>
    <row r="71833" spans="18:18" x14ac:dyDescent="0.25">
      <c r="R71833" s="15">
        <v>4</v>
      </c>
    </row>
    <row r="71834" spans="18:18" x14ac:dyDescent="0.25">
      <c r="R71834" s="15">
        <v>4</v>
      </c>
    </row>
    <row r="71835" spans="18:18" x14ac:dyDescent="0.25">
      <c r="R71835" s="15">
        <v>4</v>
      </c>
    </row>
    <row r="71836" spans="18:18" x14ac:dyDescent="0.25">
      <c r="R71836" s="15">
        <v>4</v>
      </c>
    </row>
    <row r="71837" spans="18:18" x14ac:dyDescent="0.25">
      <c r="R71837" s="15">
        <v>4</v>
      </c>
    </row>
    <row r="71838" spans="18:18" x14ac:dyDescent="0.25">
      <c r="R71838" s="15">
        <v>4</v>
      </c>
    </row>
    <row r="71839" spans="18:18" x14ac:dyDescent="0.25">
      <c r="R71839" s="15">
        <v>1</v>
      </c>
    </row>
    <row r="71840" spans="18:18" x14ac:dyDescent="0.25">
      <c r="R71840" s="15">
        <v>1</v>
      </c>
    </row>
    <row r="71841" spans="18:18" x14ac:dyDescent="0.25">
      <c r="R71841" s="15">
        <v>1</v>
      </c>
    </row>
    <row r="71842" spans="18:18" x14ac:dyDescent="0.25">
      <c r="R71842" s="15">
        <v>1</v>
      </c>
    </row>
    <row r="71843" spans="18:18" x14ac:dyDescent="0.25">
      <c r="R71843" s="15">
        <v>1</v>
      </c>
    </row>
    <row r="71844" spans="18:18" x14ac:dyDescent="0.25">
      <c r="R71844" s="15">
        <v>1</v>
      </c>
    </row>
    <row r="71845" spans="18:18" x14ac:dyDescent="0.25">
      <c r="R71845" s="15">
        <v>1</v>
      </c>
    </row>
    <row r="71846" spans="18:18" x14ac:dyDescent="0.25">
      <c r="R71846" s="15">
        <v>1</v>
      </c>
    </row>
    <row r="71847" spans="18:18" x14ac:dyDescent="0.25">
      <c r="R71847" s="15">
        <v>1</v>
      </c>
    </row>
    <row r="71848" spans="18:18" x14ac:dyDescent="0.25">
      <c r="R71848" s="15">
        <v>1</v>
      </c>
    </row>
    <row r="71849" spans="18:18" x14ac:dyDescent="0.25">
      <c r="R71849" s="15">
        <v>1</v>
      </c>
    </row>
    <row r="71850" spans="18:18" x14ac:dyDescent="0.25">
      <c r="R71850" s="15">
        <v>2</v>
      </c>
    </row>
    <row r="71851" spans="18:18" x14ac:dyDescent="0.25">
      <c r="R71851" s="15">
        <v>2</v>
      </c>
    </row>
    <row r="71852" spans="18:18" x14ac:dyDescent="0.25">
      <c r="R71852" s="15">
        <v>2</v>
      </c>
    </row>
    <row r="71853" spans="18:18" x14ac:dyDescent="0.25">
      <c r="R71853" s="15">
        <v>2</v>
      </c>
    </row>
    <row r="71854" spans="18:18" x14ac:dyDescent="0.25">
      <c r="R71854" s="15">
        <v>2</v>
      </c>
    </row>
    <row r="71855" spans="18:18" x14ac:dyDescent="0.25">
      <c r="R71855" s="15">
        <v>2</v>
      </c>
    </row>
    <row r="71856" spans="18:18" x14ac:dyDescent="0.25">
      <c r="R71856" s="15">
        <v>2</v>
      </c>
    </row>
    <row r="71857" spans="18:18" x14ac:dyDescent="0.25">
      <c r="R71857" s="15">
        <v>2</v>
      </c>
    </row>
    <row r="71858" spans="18:18" x14ac:dyDescent="0.25">
      <c r="R71858" s="15">
        <v>2</v>
      </c>
    </row>
    <row r="71859" spans="18:18" x14ac:dyDescent="0.25">
      <c r="R71859" s="15">
        <v>2</v>
      </c>
    </row>
    <row r="71860" spans="18:18" x14ac:dyDescent="0.25">
      <c r="R71860" s="15">
        <v>1</v>
      </c>
    </row>
    <row r="71861" spans="18:18" x14ac:dyDescent="0.25">
      <c r="R71861" s="15">
        <v>1</v>
      </c>
    </row>
    <row r="71862" spans="18:18" x14ac:dyDescent="0.25">
      <c r="R71862" s="15">
        <v>1</v>
      </c>
    </row>
    <row r="71863" spans="18:18" x14ac:dyDescent="0.25">
      <c r="R71863" s="15">
        <v>1</v>
      </c>
    </row>
    <row r="71864" spans="18:18" x14ac:dyDescent="0.25">
      <c r="R71864" s="15">
        <v>1</v>
      </c>
    </row>
    <row r="71865" spans="18:18" x14ac:dyDescent="0.25">
      <c r="R71865" s="15">
        <v>1</v>
      </c>
    </row>
    <row r="71866" spans="18:18" x14ac:dyDescent="0.25">
      <c r="R71866" s="15">
        <v>1</v>
      </c>
    </row>
    <row r="71867" spans="18:18" x14ac:dyDescent="0.25">
      <c r="R71867" s="15">
        <v>1</v>
      </c>
    </row>
    <row r="71868" spans="18:18" x14ac:dyDescent="0.25">
      <c r="R71868" s="15">
        <v>1</v>
      </c>
    </row>
    <row r="71869" spans="18:18" x14ac:dyDescent="0.25">
      <c r="R71869" s="15">
        <v>1</v>
      </c>
    </row>
    <row r="71870" spans="18:18" x14ac:dyDescent="0.25">
      <c r="R71870" s="15">
        <v>1</v>
      </c>
    </row>
    <row r="71871" spans="18:18" x14ac:dyDescent="0.25">
      <c r="R71871" s="15">
        <v>1</v>
      </c>
    </row>
    <row r="71872" spans="18:18" x14ac:dyDescent="0.25">
      <c r="R71872" s="15">
        <v>3</v>
      </c>
    </row>
    <row r="71873" spans="18:18" x14ac:dyDescent="0.25">
      <c r="R71873" s="15">
        <v>3</v>
      </c>
    </row>
    <row r="71874" spans="18:18" x14ac:dyDescent="0.25">
      <c r="R71874" s="15">
        <v>3</v>
      </c>
    </row>
    <row r="71875" spans="18:18" x14ac:dyDescent="0.25">
      <c r="R71875" s="15">
        <v>3</v>
      </c>
    </row>
    <row r="71876" spans="18:18" x14ac:dyDescent="0.25">
      <c r="R71876" s="15">
        <v>3</v>
      </c>
    </row>
    <row r="71877" spans="18:18" x14ac:dyDescent="0.25">
      <c r="R71877" s="15">
        <v>3</v>
      </c>
    </row>
    <row r="71878" spans="18:18" x14ac:dyDescent="0.25">
      <c r="R71878" s="15">
        <v>3</v>
      </c>
    </row>
    <row r="71879" spans="18:18" x14ac:dyDescent="0.25">
      <c r="R71879" s="15">
        <v>3</v>
      </c>
    </row>
    <row r="71880" spans="18:18" x14ac:dyDescent="0.25">
      <c r="R71880" s="15">
        <v>3</v>
      </c>
    </row>
    <row r="71881" spans="18:18" x14ac:dyDescent="0.25">
      <c r="R71881" s="15">
        <v>3</v>
      </c>
    </row>
    <row r="71882" spans="18:18" x14ac:dyDescent="0.25">
      <c r="R71882" s="15">
        <v>3</v>
      </c>
    </row>
    <row r="71883" spans="18:18" x14ac:dyDescent="0.25">
      <c r="R71883" s="15">
        <v>3</v>
      </c>
    </row>
    <row r="71884" spans="18:18" x14ac:dyDescent="0.25">
      <c r="R71884" s="15">
        <v>3</v>
      </c>
    </row>
    <row r="71885" spans="18:18" x14ac:dyDescent="0.25">
      <c r="R71885" s="15">
        <v>3</v>
      </c>
    </row>
    <row r="71886" spans="18:18" x14ac:dyDescent="0.25">
      <c r="R71886" s="15">
        <v>3</v>
      </c>
    </row>
    <row r="71887" spans="18:18" x14ac:dyDescent="0.25">
      <c r="R71887" s="15">
        <v>3</v>
      </c>
    </row>
    <row r="71888" spans="18:18" x14ac:dyDescent="0.25">
      <c r="R71888" s="15">
        <v>3</v>
      </c>
    </row>
    <row r="71889" spans="18:18" x14ac:dyDescent="0.25">
      <c r="R71889" s="15">
        <v>3</v>
      </c>
    </row>
    <row r="71890" spans="18:18" x14ac:dyDescent="0.25">
      <c r="R71890" s="15">
        <v>3</v>
      </c>
    </row>
    <row r="71891" spans="18:18" x14ac:dyDescent="0.25">
      <c r="R71891" s="15">
        <v>3</v>
      </c>
    </row>
    <row r="71892" spans="18:18" x14ac:dyDescent="0.25">
      <c r="R71892" s="15">
        <v>3</v>
      </c>
    </row>
    <row r="71893" spans="18:18" x14ac:dyDescent="0.25">
      <c r="R71893" s="15">
        <v>3</v>
      </c>
    </row>
    <row r="71894" spans="18:18" x14ac:dyDescent="0.25">
      <c r="R71894" s="15">
        <v>3</v>
      </c>
    </row>
    <row r="71895" spans="18:18" x14ac:dyDescent="0.25">
      <c r="R71895" s="15">
        <v>3</v>
      </c>
    </row>
    <row r="71896" spans="18:18" x14ac:dyDescent="0.25">
      <c r="R71896" s="15">
        <v>3</v>
      </c>
    </row>
    <row r="71897" spans="18:18" x14ac:dyDescent="0.25">
      <c r="R71897" s="15">
        <v>3</v>
      </c>
    </row>
    <row r="71898" spans="18:18" x14ac:dyDescent="0.25">
      <c r="R71898" s="15">
        <v>3</v>
      </c>
    </row>
    <row r="71899" spans="18:18" x14ac:dyDescent="0.25">
      <c r="R71899" s="15">
        <v>3</v>
      </c>
    </row>
    <row r="71900" spans="18:18" x14ac:dyDescent="0.25">
      <c r="R71900" s="15">
        <v>3</v>
      </c>
    </row>
    <row r="71901" spans="18:18" x14ac:dyDescent="0.25">
      <c r="R71901" s="15">
        <v>3</v>
      </c>
    </row>
    <row r="71902" spans="18:18" x14ac:dyDescent="0.25">
      <c r="R71902" s="15">
        <v>3</v>
      </c>
    </row>
    <row r="71903" spans="18:18" x14ac:dyDescent="0.25">
      <c r="R71903" s="15">
        <v>3</v>
      </c>
    </row>
    <row r="71904" spans="18:18" x14ac:dyDescent="0.25">
      <c r="R71904" s="15">
        <v>3</v>
      </c>
    </row>
    <row r="71905" spans="18:18" x14ac:dyDescent="0.25">
      <c r="R71905" s="15">
        <v>3</v>
      </c>
    </row>
    <row r="71906" spans="18:18" x14ac:dyDescent="0.25">
      <c r="R71906" s="15">
        <v>3</v>
      </c>
    </row>
    <row r="71907" spans="18:18" x14ac:dyDescent="0.25">
      <c r="R71907" s="15">
        <v>3</v>
      </c>
    </row>
    <row r="71908" spans="18:18" x14ac:dyDescent="0.25">
      <c r="R71908" s="15">
        <v>3</v>
      </c>
    </row>
    <row r="71909" spans="18:18" x14ac:dyDescent="0.25">
      <c r="R71909" s="15">
        <v>3</v>
      </c>
    </row>
    <row r="71910" spans="18:18" x14ac:dyDescent="0.25">
      <c r="R71910" s="15">
        <v>3</v>
      </c>
    </row>
    <row r="71911" spans="18:18" x14ac:dyDescent="0.25">
      <c r="R71911" s="15">
        <v>3</v>
      </c>
    </row>
    <row r="71912" spans="18:18" x14ac:dyDescent="0.25">
      <c r="R71912" s="15">
        <v>2</v>
      </c>
    </row>
    <row r="71913" spans="18:18" x14ac:dyDescent="0.25">
      <c r="R71913" s="15">
        <v>2</v>
      </c>
    </row>
    <row r="71914" spans="18:18" x14ac:dyDescent="0.25">
      <c r="R71914" s="15">
        <v>2</v>
      </c>
    </row>
    <row r="71915" spans="18:18" x14ac:dyDescent="0.25">
      <c r="R71915" s="15">
        <v>2</v>
      </c>
    </row>
    <row r="71916" spans="18:18" x14ac:dyDescent="0.25">
      <c r="R71916" s="15">
        <v>2</v>
      </c>
    </row>
    <row r="71917" spans="18:18" x14ac:dyDescent="0.25">
      <c r="R71917" s="15">
        <v>2</v>
      </c>
    </row>
    <row r="71918" spans="18:18" x14ac:dyDescent="0.25">
      <c r="R71918" s="15">
        <v>2</v>
      </c>
    </row>
    <row r="71919" spans="18:18" x14ac:dyDescent="0.25">
      <c r="R71919" s="15">
        <v>2</v>
      </c>
    </row>
    <row r="71920" spans="18:18" x14ac:dyDescent="0.25">
      <c r="R71920" s="15">
        <v>2</v>
      </c>
    </row>
    <row r="71921" spans="18:18" x14ac:dyDescent="0.25">
      <c r="R71921" s="15">
        <v>2</v>
      </c>
    </row>
    <row r="71922" spans="18:18" x14ac:dyDescent="0.25">
      <c r="R71922" s="15">
        <v>2</v>
      </c>
    </row>
    <row r="71923" spans="18:18" x14ac:dyDescent="0.25">
      <c r="R71923" s="15">
        <v>2</v>
      </c>
    </row>
    <row r="71924" spans="18:18" x14ac:dyDescent="0.25">
      <c r="R71924" s="15">
        <v>2</v>
      </c>
    </row>
    <row r="71925" spans="18:18" x14ac:dyDescent="0.25">
      <c r="R71925" s="15">
        <v>2</v>
      </c>
    </row>
    <row r="71926" spans="18:18" x14ac:dyDescent="0.25">
      <c r="R71926" s="15">
        <v>2</v>
      </c>
    </row>
    <row r="71927" spans="18:18" x14ac:dyDescent="0.25">
      <c r="R71927" s="15">
        <v>2</v>
      </c>
    </row>
    <row r="71928" spans="18:18" x14ac:dyDescent="0.25">
      <c r="R71928" s="15">
        <v>3</v>
      </c>
    </row>
    <row r="71929" spans="18:18" x14ac:dyDescent="0.25">
      <c r="R71929" s="15">
        <v>3</v>
      </c>
    </row>
    <row r="71930" spans="18:18" x14ac:dyDescent="0.25">
      <c r="R71930" s="15">
        <v>3</v>
      </c>
    </row>
    <row r="71931" spans="18:18" x14ac:dyDescent="0.25">
      <c r="R71931" s="15">
        <v>3</v>
      </c>
    </row>
    <row r="71932" spans="18:18" x14ac:dyDescent="0.25">
      <c r="R71932" s="15">
        <v>3</v>
      </c>
    </row>
    <row r="71933" spans="18:18" x14ac:dyDescent="0.25">
      <c r="R71933" s="15">
        <v>3</v>
      </c>
    </row>
    <row r="71934" spans="18:18" x14ac:dyDescent="0.25">
      <c r="R71934" s="15">
        <v>3</v>
      </c>
    </row>
    <row r="71935" spans="18:18" x14ac:dyDescent="0.25">
      <c r="R71935" s="15">
        <v>3</v>
      </c>
    </row>
    <row r="71936" spans="18:18" x14ac:dyDescent="0.25">
      <c r="R71936" s="15">
        <v>3</v>
      </c>
    </row>
    <row r="71937" spans="18:18" x14ac:dyDescent="0.25">
      <c r="R71937" s="15">
        <v>3</v>
      </c>
    </row>
    <row r="71938" spans="18:18" x14ac:dyDescent="0.25">
      <c r="R71938" s="15">
        <v>3</v>
      </c>
    </row>
    <row r="71939" spans="18:18" x14ac:dyDescent="0.25">
      <c r="R71939" s="15">
        <v>3</v>
      </c>
    </row>
    <row r="71940" spans="18:18" x14ac:dyDescent="0.25">
      <c r="R71940" s="15">
        <v>3</v>
      </c>
    </row>
    <row r="71941" spans="18:18" x14ac:dyDescent="0.25">
      <c r="R71941" s="15">
        <v>3</v>
      </c>
    </row>
    <row r="71942" spans="18:18" x14ac:dyDescent="0.25">
      <c r="R71942" s="15">
        <v>3</v>
      </c>
    </row>
    <row r="71943" spans="18:18" x14ac:dyDescent="0.25">
      <c r="R71943" s="15">
        <v>3</v>
      </c>
    </row>
    <row r="71944" spans="18:18" x14ac:dyDescent="0.25">
      <c r="R71944" s="15">
        <v>3</v>
      </c>
    </row>
    <row r="71945" spans="18:18" x14ac:dyDescent="0.25">
      <c r="R71945" s="15">
        <v>3</v>
      </c>
    </row>
    <row r="71946" spans="18:18" x14ac:dyDescent="0.25">
      <c r="R71946" s="15">
        <v>4</v>
      </c>
    </row>
    <row r="71947" spans="18:18" x14ac:dyDescent="0.25">
      <c r="R71947" s="15">
        <v>4</v>
      </c>
    </row>
    <row r="71948" spans="18:18" x14ac:dyDescent="0.25">
      <c r="R71948" s="15">
        <v>4</v>
      </c>
    </row>
    <row r="71949" spans="18:18" x14ac:dyDescent="0.25">
      <c r="R71949" s="15">
        <v>4</v>
      </c>
    </row>
    <row r="71950" spans="18:18" x14ac:dyDescent="0.25">
      <c r="R71950" s="15">
        <v>4</v>
      </c>
    </row>
    <row r="71951" spans="18:18" x14ac:dyDescent="0.25">
      <c r="R71951" s="15">
        <v>4</v>
      </c>
    </row>
    <row r="71952" spans="18:18" x14ac:dyDescent="0.25">
      <c r="R71952" s="15">
        <v>4</v>
      </c>
    </row>
    <row r="71953" spans="18:18" x14ac:dyDescent="0.25">
      <c r="R71953" s="15">
        <v>3</v>
      </c>
    </row>
    <row r="71954" spans="18:18" x14ac:dyDescent="0.25">
      <c r="R71954" s="15">
        <v>3</v>
      </c>
    </row>
    <row r="71955" spans="18:18" x14ac:dyDescent="0.25">
      <c r="R71955" s="15">
        <v>3</v>
      </c>
    </row>
    <row r="71956" spans="18:18" x14ac:dyDescent="0.25">
      <c r="R71956" s="15">
        <v>3</v>
      </c>
    </row>
    <row r="71957" spans="18:18" x14ac:dyDescent="0.25">
      <c r="R71957" s="15">
        <v>3</v>
      </c>
    </row>
    <row r="71958" spans="18:18" x14ac:dyDescent="0.25">
      <c r="R71958" s="15">
        <v>3</v>
      </c>
    </row>
    <row r="71959" spans="18:18" x14ac:dyDescent="0.25">
      <c r="R71959" s="15">
        <v>3</v>
      </c>
    </row>
    <row r="71960" spans="18:18" x14ac:dyDescent="0.25">
      <c r="R71960" s="15">
        <v>3</v>
      </c>
    </row>
    <row r="71961" spans="18:18" x14ac:dyDescent="0.25">
      <c r="R71961" s="15">
        <v>3</v>
      </c>
    </row>
    <row r="71962" spans="18:18" x14ac:dyDescent="0.25">
      <c r="R71962" s="15">
        <v>3</v>
      </c>
    </row>
    <row r="71963" spans="18:18" x14ac:dyDescent="0.25">
      <c r="R71963" s="15">
        <v>3</v>
      </c>
    </row>
    <row r="71964" spans="18:18" x14ac:dyDescent="0.25">
      <c r="R71964" s="15">
        <v>3</v>
      </c>
    </row>
    <row r="71965" spans="18:18" x14ac:dyDescent="0.25">
      <c r="R71965" s="15">
        <v>3</v>
      </c>
    </row>
    <row r="71966" spans="18:18" x14ac:dyDescent="0.25">
      <c r="R71966" s="15">
        <v>3</v>
      </c>
    </row>
    <row r="71967" spans="18:18" x14ac:dyDescent="0.25">
      <c r="R71967" s="15">
        <v>3</v>
      </c>
    </row>
    <row r="71968" spans="18:18" x14ac:dyDescent="0.25">
      <c r="R71968" s="15">
        <v>3</v>
      </c>
    </row>
    <row r="71969" spans="18:18" x14ac:dyDescent="0.25">
      <c r="R71969" s="15">
        <v>3</v>
      </c>
    </row>
    <row r="71970" spans="18:18" x14ac:dyDescent="0.25">
      <c r="R71970" s="15">
        <v>3</v>
      </c>
    </row>
    <row r="71971" spans="18:18" x14ac:dyDescent="0.25">
      <c r="R71971" s="15">
        <v>3</v>
      </c>
    </row>
    <row r="71972" spans="18:18" x14ac:dyDescent="0.25">
      <c r="R71972" s="15">
        <v>3</v>
      </c>
    </row>
    <row r="71973" spans="18:18" x14ac:dyDescent="0.25">
      <c r="R71973" s="15">
        <v>3</v>
      </c>
    </row>
    <row r="71974" spans="18:18" x14ac:dyDescent="0.25">
      <c r="R71974" s="15">
        <v>3</v>
      </c>
    </row>
    <row r="71975" spans="18:18" x14ac:dyDescent="0.25">
      <c r="R71975" s="15">
        <v>3</v>
      </c>
    </row>
    <row r="71976" spans="18:18" x14ac:dyDescent="0.25">
      <c r="R71976" s="15">
        <v>3</v>
      </c>
    </row>
    <row r="71977" spans="18:18" x14ac:dyDescent="0.25">
      <c r="R71977" s="15">
        <v>3</v>
      </c>
    </row>
    <row r="71978" spans="18:18" x14ac:dyDescent="0.25">
      <c r="R71978" s="15">
        <v>3</v>
      </c>
    </row>
    <row r="71979" spans="18:18" x14ac:dyDescent="0.25">
      <c r="R71979" s="15">
        <v>3</v>
      </c>
    </row>
    <row r="71980" spans="18:18" x14ac:dyDescent="0.25">
      <c r="R71980" s="15">
        <v>4</v>
      </c>
    </row>
    <row r="71981" spans="18:18" x14ac:dyDescent="0.25">
      <c r="R71981" s="15">
        <v>4</v>
      </c>
    </row>
    <row r="71982" spans="18:18" x14ac:dyDescent="0.25">
      <c r="R71982" s="15">
        <v>4</v>
      </c>
    </row>
    <row r="71983" spans="18:18" x14ac:dyDescent="0.25">
      <c r="R71983" s="15">
        <v>3</v>
      </c>
    </row>
    <row r="71984" spans="18:18" x14ac:dyDescent="0.25">
      <c r="R71984" s="15">
        <v>3</v>
      </c>
    </row>
    <row r="71985" spans="18:18" x14ac:dyDescent="0.25">
      <c r="R71985" s="15">
        <v>3</v>
      </c>
    </row>
    <row r="71986" spans="18:18" x14ac:dyDescent="0.25">
      <c r="R71986" s="15">
        <v>3</v>
      </c>
    </row>
    <row r="71987" spans="18:18" x14ac:dyDescent="0.25">
      <c r="R71987" s="15">
        <v>3</v>
      </c>
    </row>
    <row r="71988" spans="18:18" x14ac:dyDescent="0.25">
      <c r="R71988" s="15">
        <v>3</v>
      </c>
    </row>
    <row r="71989" spans="18:18" x14ac:dyDescent="0.25">
      <c r="R71989" s="15">
        <v>3</v>
      </c>
    </row>
    <row r="71990" spans="18:18" x14ac:dyDescent="0.25">
      <c r="R71990" s="15">
        <v>3</v>
      </c>
    </row>
    <row r="71991" spans="18:18" x14ac:dyDescent="0.25">
      <c r="R71991" s="15">
        <v>3</v>
      </c>
    </row>
    <row r="71992" spans="18:18" x14ac:dyDescent="0.25">
      <c r="R71992" s="15">
        <v>3</v>
      </c>
    </row>
    <row r="71993" spans="18:18" x14ac:dyDescent="0.25">
      <c r="R71993" s="15">
        <v>3</v>
      </c>
    </row>
    <row r="71994" spans="18:18" x14ac:dyDescent="0.25">
      <c r="R71994" s="15">
        <v>3</v>
      </c>
    </row>
    <row r="71995" spans="18:18" x14ac:dyDescent="0.25">
      <c r="R71995" s="15">
        <v>3</v>
      </c>
    </row>
    <row r="71996" spans="18:18" x14ac:dyDescent="0.25">
      <c r="R71996" s="15">
        <v>3</v>
      </c>
    </row>
    <row r="71997" spans="18:18" x14ac:dyDescent="0.25">
      <c r="R71997" s="15">
        <v>3</v>
      </c>
    </row>
    <row r="71998" spans="18:18" x14ac:dyDescent="0.25">
      <c r="R71998" s="15">
        <v>4</v>
      </c>
    </row>
    <row r="71999" spans="18:18" x14ac:dyDescent="0.25">
      <c r="R71999" s="15">
        <v>4</v>
      </c>
    </row>
    <row r="72000" spans="18:18" x14ac:dyDescent="0.25">
      <c r="R72000" s="15">
        <v>4</v>
      </c>
    </row>
    <row r="72001" spans="18:18" x14ac:dyDescent="0.25">
      <c r="R72001" s="15">
        <v>4</v>
      </c>
    </row>
    <row r="72002" spans="18:18" x14ac:dyDescent="0.25">
      <c r="R72002" s="15">
        <v>4</v>
      </c>
    </row>
    <row r="72003" spans="18:18" x14ac:dyDescent="0.25">
      <c r="R72003" s="15">
        <v>4</v>
      </c>
    </row>
    <row r="72004" spans="18:18" x14ac:dyDescent="0.25">
      <c r="R72004" s="15">
        <v>3</v>
      </c>
    </row>
    <row r="72005" spans="18:18" x14ac:dyDescent="0.25">
      <c r="R72005" s="15">
        <v>3</v>
      </c>
    </row>
    <row r="72006" spans="18:18" x14ac:dyDescent="0.25">
      <c r="R72006" s="15">
        <v>3</v>
      </c>
    </row>
    <row r="72007" spans="18:18" x14ac:dyDescent="0.25">
      <c r="R72007" s="15">
        <v>3</v>
      </c>
    </row>
    <row r="72008" spans="18:18" x14ac:dyDescent="0.25">
      <c r="R72008" s="15">
        <v>3</v>
      </c>
    </row>
    <row r="72009" spans="18:18" x14ac:dyDescent="0.25">
      <c r="R72009" s="15">
        <v>3</v>
      </c>
    </row>
    <row r="72010" spans="18:18" x14ac:dyDescent="0.25">
      <c r="R72010" s="15">
        <v>3</v>
      </c>
    </row>
    <row r="72011" spans="18:18" x14ac:dyDescent="0.25">
      <c r="R72011" s="15">
        <v>3</v>
      </c>
    </row>
    <row r="72012" spans="18:18" x14ac:dyDescent="0.25">
      <c r="R72012" s="15">
        <v>3</v>
      </c>
    </row>
    <row r="72013" spans="18:18" x14ac:dyDescent="0.25">
      <c r="R72013" s="15">
        <v>3</v>
      </c>
    </row>
    <row r="72014" spans="18:18" x14ac:dyDescent="0.25">
      <c r="R72014" s="15">
        <v>3</v>
      </c>
    </row>
    <row r="72015" spans="18:18" x14ac:dyDescent="0.25">
      <c r="R72015" s="15">
        <v>3</v>
      </c>
    </row>
    <row r="72016" spans="18:18" x14ac:dyDescent="0.25">
      <c r="R72016" s="15">
        <v>3</v>
      </c>
    </row>
    <row r="72017" spans="18:18" x14ac:dyDescent="0.25">
      <c r="R72017" s="15">
        <v>3</v>
      </c>
    </row>
    <row r="72018" spans="18:18" x14ac:dyDescent="0.25">
      <c r="R72018" s="15">
        <v>3</v>
      </c>
    </row>
    <row r="72019" spans="18:18" x14ac:dyDescent="0.25">
      <c r="R72019" s="15">
        <v>3</v>
      </c>
    </row>
    <row r="72020" spans="18:18" x14ac:dyDescent="0.25">
      <c r="R72020" s="15">
        <v>1</v>
      </c>
    </row>
    <row r="72021" spans="18:18" x14ac:dyDescent="0.25">
      <c r="R72021" s="15">
        <v>1</v>
      </c>
    </row>
    <row r="72022" spans="18:18" x14ac:dyDescent="0.25">
      <c r="R72022" s="15">
        <v>1</v>
      </c>
    </row>
    <row r="72023" spans="18:18" x14ac:dyDescent="0.25">
      <c r="R72023" s="15">
        <v>1</v>
      </c>
    </row>
    <row r="72024" spans="18:18" x14ac:dyDescent="0.25">
      <c r="R72024" s="15">
        <v>1</v>
      </c>
    </row>
    <row r="72025" spans="18:18" x14ac:dyDescent="0.25">
      <c r="R72025" s="15">
        <v>1</v>
      </c>
    </row>
    <row r="72026" spans="18:18" x14ac:dyDescent="0.25">
      <c r="R72026" s="15">
        <v>1</v>
      </c>
    </row>
    <row r="72027" spans="18:18" x14ac:dyDescent="0.25">
      <c r="R72027" s="15">
        <v>1</v>
      </c>
    </row>
    <row r="72028" spans="18:18" x14ac:dyDescent="0.25">
      <c r="R72028" s="15">
        <v>1</v>
      </c>
    </row>
    <row r="72029" spans="18:18" x14ac:dyDescent="0.25">
      <c r="R72029" s="15">
        <v>1</v>
      </c>
    </row>
    <row r="72030" spans="18:18" x14ac:dyDescent="0.25">
      <c r="R72030" s="15">
        <v>1</v>
      </c>
    </row>
    <row r="72031" spans="18:18" x14ac:dyDescent="0.25">
      <c r="R72031" s="15">
        <v>1</v>
      </c>
    </row>
    <row r="72032" spans="18:18" x14ac:dyDescent="0.25">
      <c r="R72032" s="15">
        <v>1</v>
      </c>
    </row>
    <row r="72033" spans="18:18" x14ac:dyDescent="0.25">
      <c r="R72033" s="15">
        <v>1</v>
      </c>
    </row>
    <row r="72034" spans="18:18" x14ac:dyDescent="0.25">
      <c r="R72034" s="15">
        <v>1</v>
      </c>
    </row>
    <row r="72035" spans="18:18" x14ac:dyDescent="0.25">
      <c r="R72035" s="15">
        <v>1</v>
      </c>
    </row>
    <row r="72036" spans="18:18" x14ac:dyDescent="0.25">
      <c r="R72036" s="15">
        <v>1</v>
      </c>
    </row>
    <row r="72037" spans="18:18" x14ac:dyDescent="0.25">
      <c r="R72037" s="15">
        <v>1</v>
      </c>
    </row>
    <row r="72038" spans="18:18" x14ac:dyDescent="0.25">
      <c r="R72038" s="15">
        <v>1</v>
      </c>
    </row>
    <row r="72039" spans="18:18" x14ac:dyDescent="0.25">
      <c r="R72039" s="15">
        <v>1</v>
      </c>
    </row>
    <row r="72040" spans="18:18" x14ac:dyDescent="0.25">
      <c r="R72040" s="15">
        <v>1</v>
      </c>
    </row>
    <row r="72041" spans="18:18" x14ac:dyDescent="0.25">
      <c r="R72041" s="15">
        <v>1</v>
      </c>
    </row>
    <row r="72042" spans="18:18" x14ac:dyDescent="0.25">
      <c r="R72042" s="15">
        <v>3</v>
      </c>
    </row>
    <row r="72043" spans="18:18" x14ac:dyDescent="0.25">
      <c r="R72043" s="15">
        <v>3</v>
      </c>
    </row>
    <row r="72044" spans="18:18" x14ac:dyDescent="0.25">
      <c r="R72044" s="15">
        <v>3</v>
      </c>
    </row>
    <row r="72045" spans="18:18" x14ac:dyDescent="0.25">
      <c r="R72045" s="15">
        <v>3</v>
      </c>
    </row>
    <row r="72046" spans="18:18" x14ac:dyDescent="0.25">
      <c r="R72046" s="15">
        <v>3</v>
      </c>
    </row>
    <row r="72047" spans="18:18" x14ac:dyDescent="0.25">
      <c r="R72047" s="15">
        <v>1</v>
      </c>
    </row>
    <row r="72048" spans="18:18" x14ac:dyDescent="0.25">
      <c r="R72048" s="15">
        <v>1</v>
      </c>
    </row>
    <row r="72049" spans="18:18" x14ac:dyDescent="0.25">
      <c r="R72049" s="15">
        <v>1</v>
      </c>
    </row>
    <row r="72050" spans="18:18" x14ac:dyDescent="0.25">
      <c r="R72050" s="15">
        <v>1</v>
      </c>
    </row>
    <row r="72051" spans="18:18" x14ac:dyDescent="0.25">
      <c r="R72051" s="15">
        <v>1</v>
      </c>
    </row>
    <row r="72052" spans="18:18" x14ac:dyDescent="0.25">
      <c r="R72052" s="15">
        <v>1</v>
      </c>
    </row>
    <row r="72053" spans="18:18" x14ac:dyDescent="0.25">
      <c r="R72053" s="15">
        <v>3</v>
      </c>
    </row>
    <row r="72054" spans="18:18" x14ac:dyDescent="0.25">
      <c r="R72054" s="15">
        <v>3</v>
      </c>
    </row>
    <row r="72055" spans="18:18" x14ac:dyDescent="0.25">
      <c r="R72055" s="15">
        <v>3</v>
      </c>
    </row>
    <row r="72056" spans="18:18" x14ac:dyDescent="0.25">
      <c r="R72056" s="15">
        <v>3</v>
      </c>
    </row>
    <row r="72057" spans="18:18" x14ac:dyDescent="0.25">
      <c r="R72057" s="15">
        <v>3</v>
      </c>
    </row>
    <row r="72058" spans="18:18" x14ac:dyDescent="0.25">
      <c r="R72058" s="15">
        <v>3</v>
      </c>
    </row>
    <row r="72059" spans="18:18" x14ac:dyDescent="0.25">
      <c r="R72059" s="15">
        <v>3</v>
      </c>
    </row>
    <row r="72060" spans="18:18" x14ac:dyDescent="0.25">
      <c r="R72060" s="15">
        <v>3</v>
      </c>
    </row>
    <row r="72061" spans="18:18" x14ac:dyDescent="0.25">
      <c r="R72061" s="15">
        <v>3</v>
      </c>
    </row>
    <row r="72062" spans="18:18" x14ac:dyDescent="0.25">
      <c r="R72062" s="15">
        <v>3</v>
      </c>
    </row>
    <row r="72063" spans="18:18" x14ac:dyDescent="0.25">
      <c r="R72063" s="15">
        <v>3</v>
      </c>
    </row>
    <row r="72064" spans="18:18" x14ac:dyDescent="0.25">
      <c r="R72064" s="15">
        <v>3</v>
      </c>
    </row>
    <row r="72065" spans="18:18" x14ac:dyDescent="0.25">
      <c r="R72065" s="15">
        <v>3</v>
      </c>
    </row>
    <row r="72066" spans="18:18" x14ac:dyDescent="0.25">
      <c r="R72066" s="15">
        <v>3</v>
      </c>
    </row>
    <row r="72067" spans="18:18" x14ac:dyDescent="0.25">
      <c r="R72067" s="15">
        <v>3</v>
      </c>
    </row>
    <row r="72068" spans="18:18" x14ac:dyDescent="0.25">
      <c r="R72068" s="15">
        <v>3</v>
      </c>
    </row>
    <row r="72069" spans="18:18" x14ac:dyDescent="0.25">
      <c r="R72069" s="15">
        <v>3</v>
      </c>
    </row>
    <row r="72070" spans="18:18" x14ac:dyDescent="0.25">
      <c r="R72070" s="15">
        <v>3</v>
      </c>
    </row>
    <row r="72071" spans="18:18" x14ac:dyDescent="0.25">
      <c r="R72071" s="15">
        <v>3</v>
      </c>
    </row>
    <row r="72072" spans="18:18" x14ac:dyDescent="0.25">
      <c r="R72072" s="15">
        <v>3</v>
      </c>
    </row>
    <row r="72073" spans="18:18" x14ac:dyDescent="0.25">
      <c r="R72073" s="15">
        <v>3</v>
      </c>
    </row>
    <row r="72074" spans="18:18" x14ac:dyDescent="0.25">
      <c r="R72074" s="15">
        <v>3</v>
      </c>
    </row>
    <row r="72075" spans="18:18" x14ac:dyDescent="0.25">
      <c r="R72075" s="15">
        <v>3</v>
      </c>
    </row>
    <row r="72076" spans="18:18" x14ac:dyDescent="0.25">
      <c r="R72076" s="15">
        <v>3</v>
      </c>
    </row>
    <row r="72077" spans="18:18" x14ac:dyDescent="0.25">
      <c r="R72077" s="15">
        <v>3</v>
      </c>
    </row>
    <row r="72078" spans="18:18" x14ac:dyDescent="0.25">
      <c r="R72078" s="15">
        <v>3</v>
      </c>
    </row>
    <row r="72079" spans="18:18" x14ac:dyDescent="0.25">
      <c r="R72079" s="15">
        <v>3</v>
      </c>
    </row>
    <row r="72080" spans="18:18" x14ac:dyDescent="0.25">
      <c r="R72080" s="15">
        <v>3</v>
      </c>
    </row>
    <row r="72081" spans="18:18" x14ac:dyDescent="0.25">
      <c r="R72081" s="15">
        <v>3</v>
      </c>
    </row>
    <row r="72082" spans="18:18" x14ac:dyDescent="0.25">
      <c r="R72082" s="15">
        <v>3</v>
      </c>
    </row>
    <row r="72083" spans="18:18" x14ac:dyDescent="0.25">
      <c r="R72083" s="15">
        <v>3</v>
      </c>
    </row>
    <row r="72084" spans="18:18" x14ac:dyDescent="0.25">
      <c r="R72084" s="15">
        <v>3</v>
      </c>
    </row>
    <row r="72085" spans="18:18" x14ac:dyDescent="0.25">
      <c r="R72085" s="15">
        <v>1</v>
      </c>
    </row>
    <row r="72086" spans="18:18" x14ac:dyDescent="0.25">
      <c r="R72086" s="15">
        <v>1</v>
      </c>
    </row>
    <row r="72087" spans="18:18" x14ac:dyDescent="0.25">
      <c r="R72087" s="15">
        <v>1</v>
      </c>
    </row>
    <row r="72088" spans="18:18" x14ac:dyDescent="0.25">
      <c r="R72088" s="15">
        <v>1</v>
      </c>
    </row>
    <row r="72089" spans="18:18" x14ac:dyDescent="0.25">
      <c r="R72089" s="15">
        <v>1</v>
      </c>
    </row>
    <row r="72090" spans="18:18" x14ac:dyDescent="0.25">
      <c r="R72090" s="15">
        <v>1</v>
      </c>
    </row>
    <row r="72091" spans="18:18" x14ac:dyDescent="0.25">
      <c r="R72091" s="15">
        <v>1</v>
      </c>
    </row>
    <row r="72092" spans="18:18" x14ac:dyDescent="0.25">
      <c r="R72092" s="15">
        <v>1</v>
      </c>
    </row>
    <row r="72093" spans="18:18" x14ac:dyDescent="0.25">
      <c r="R72093" s="15">
        <v>3</v>
      </c>
    </row>
    <row r="72094" spans="18:18" x14ac:dyDescent="0.25">
      <c r="R72094" s="15">
        <v>3</v>
      </c>
    </row>
    <row r="72095" spans="18:18" x14ac:dyDescent="0.25">
      <c r="R72095" s="15">
        <v>3</v>
      </c>
    </row>
    <row r="72096" spans="18:18" x14ac:dyDescent="0.25">
      <c r="R72096" s="15">
        <v>3</v>
      </c>
    </row>
    <row r="72097" spans="18:18" x14ac:dyDescent="0.25">
      <c r="R72097" s="15">
        <v>3</v>
      </c>
    </row>
    <row r="72098" spans="18:18" x14ac:dyDescent="0.25">
      <c r="R72098" s="15">
        <v>3</v>
      </c>
    </row>
    <row r="72099" spans="18:18" x14ac:dyDescent="0.25">
      <c r="R72099" s="15">
        <v>3</v>
      </c>
    </row>
    <row r="72100" spans="18:18" x14ac:dyDescent="0.25">
      <c r="R72100" s="15">
        <v>3</v>
      </c>
    </row>
    <row r="72101" spans="18:18" x14ac:dyDescent="0.25">
      <c r="R72101" s="15">
        <v>3</v>
      </c>
    </row>
    <row r="72102" spans="18:18" x14ac:dyDescent="0.25">
      <c r="R72102" s="15">
        <v>3</v>
      </c>
    </row>
    <row r="72103" spans="18:18" x14ac:dyDescent="0.25">
      <c r="R72103" s="15">
        <v>3</v>
      </c>
    </row>
    <row r="72104" spans="18:18" x14ac:dyDescent="0.25">
      <c r="R72104" s="15">
        <v>3</v>
      </c>
    </row>
    <row r="72105" spans="18:18" x14ac:dyDescent="0.25">
      <c r="R72105" s="15">
        <v>3</v>
      </c>
    </row>
    <row r="72106" spans="18:18" x14ac:dyDescent="0.25">
      <c r="R72106" s="15">
        <v>3</v>
      </c>
    </row>
    <row r="72107" spans="18:18" x14ac:dyDescent="0.25">
      <c r="R72107" s="15">
        <v>3</v>
      </c>
    </row>
    <row r="72108" spans="18:18" x14ac:dyDescent="0.25">
      <c r="R72108" s="15">
        <v>3</v>
      </c>
    </row>
    <row r="72109" spans="18:18" x14ac:dyDescent="0.25">
      <c r="R72109" s="15">
        <v>3</v>
      </c>
    </row>
    <row r="72110" spans="18:18" x14ac:dyDescent="0.25">
      <c r="R72110" s="15">
        <v>3</v>
      </c>
    </row>
    <row r="72111" spans="18:18" x14ac:dyDescent="0.25">
      <c r="R72111" s="15">
        <v>3</v>
      </c>
    </row>
    <row r="72112" spans="18:18" x14ac:dyDescent="0.25">
      <c r="R72112" s="15">
        <v>3</v>
      </c>
    </row>
    <row r="72113" spans="18:18" x14ac:dyDescent="0.25">
      <c r="R72113" s="15">
        <v>3</v>
      </c>
    </row>
    <row r="72114" spans="18:18" x14ac:dyDescent="0.25">
      <c r="R72114" s="15">
        <v>3</v>
      </c>
    </row>
    <row r="72115" spans="18:18" x14ac:dyDescent="0.25">
      <c r="R72115" s="15">
        <v>3</v>
      </c>
    </row>
    <row r="72116" spans="18:18" x14ac:dyDescent="0.25">
      <c r="R72116" s="15">
        <v>3</v>
      </c>
    </row>
    <row r="72117" spans="18:18" x14ac:dyDescent="0.25">
      <c r="R72117" s="15">
        <v>3</v>
      </c>
    </row>
    <row r="72118" spans="18:18" x14ac:dyDescent="0.25">
      <c r="R72118" s="15">
        <v>3</v>
      </c>
    </row>
    <row r="72119" spans="18:18" x14ac:dyDescent="0.25">
      <c r="R72119" s="15">
        <v>3</v>
      </c>
    </row>
    <row r="72120" spans="18:18" x14ac:dyDescent="0.25">
      <c r="R72120" s="15">
        <v>3</v>
      </c>
    </row>
    <row r="72121" spans="18:18" x14ac:dyDescent="0.25">
      <c r="R72121" s="15">
        <v>3</v>
      </c>
    </row>
    <row r="72122" spans="18:18" x14ac:dyDescent="0.25">
      <c r="R72122" s="15">
        <v>3</v>
      </c>
    </row>
    <row r="72123" spans="18:18" x14ac:dyDescent="0.25">
      <c r="R72123" s="15">
        <v>3</v>
      </c>
    </row>
    <row r="72124" spans="18:18" x14ac:dyDescent="0.25">
      <c r="R72124" s="15">
        <v>3</v>
      </c>
    </row>
    <row r="72125" spans="18:18" x14ac:dyDescent="0.25">
      <c r="R72125" s="15">
        <v>3</v>
      </c>
    </row>
    <row r="72126" spans="18:18" x14ac:dyDescent="0.25">
      <c r="R72126" s="15">
        <v>3</v>
      </c>
    </row>
    <row r="72127" spans="18:18" x14ac:dyDescent="0.25">
      <c r="R72127" s="15">
        <v>3</v>
      </c>
    </row>
    <row r="72128" spans="18:18" x14ac:dyDescent="0.25">
      <c r="R72128" s="15">
        <v>3</v>
      </c>
    </row>
    <row r="72129" spans="18:18" x14ac:dyDescent="0.25">
      <c r="R72129" s="15">
        <v>3</v>
      </c>
    </row>
    <row r="72130" spans="18:18" x14ac:dyDescent="0.25">
      <c r="R72130" s="15">
        <v>3</v>
      </c>
    </row>
    <row r="72131" spans="18:18" x14ac:dyDescent="0.25">
      <c r="R72131" s="15">
        <v>3</v>
      </c>
    </row>
    <row r="72132" spans="18:18" x14ac:dyDescent="0.25">
      <c r="R72132" s="15">
        <v>3</v>
      </c>
    </row>
    <row r="72133" spans="18:18" x14ac:dyDescent="0.25">
      <c r="R72133" s="15">
        <v>3</v>
      </c>
    </row>
    <row r="72134" spans="18:18" x14ac:dyDescent="0.25">
      <c r="R72134" s="15">
        <v>3</v>
      </c>
    </row>
    <row r="72135" spans="18:18" x14ac:dyDescent="0.25">
      <c r="R72135" s="15">
        <v>4</v>
      </c>
    </row>
    <row r="72136" spans="18:18" x14ac:dyDescent="0.25">
      <c r="R72136" s="15">
        <v>4</v>
      </c>
    </row>
    <row r="72137" spans="18:18" x14ac:dyDescent="0.25">
      <c r="R72137" s="15">
        <v>4</v>
      </c>
    </row>
    <row r="72138" spans="18:18" x14ac:dyDescent="0.25">
      <c r="R72138" s="15">
        <v>3</v>
      </c>
    </row>
    <row r="72139" spans="18:18" x14ac:dyDescent="0.25">
      <c r="R72139" s="15">
        <v>3</v>
      </c>
    </row>
    <row r="72140" spans="18:18" x14ac:dyDescent="0.25">
      <c r="R72140" s="15">
        <v>3</v>
      </c>
    </row>
    <row r="72141" spans="18:18" x14ac:dyDescent="0.25">
      <c r="R72141" s="15">
        <v>3</v>
      </c>
    </row>
    <row r="72142" spans="18:18" x14ac:dyDescent="0.25">
      <c r="R72142" s="15">
        <v>3</v>
      </c>
    </row>
    <row r="72143" spans="18:18" x14ac:dyDescent="0.25">
      <c r="R72143" s="15">
        <v>3</v>
      </c>
    </row>
    <row r="72144" spans="18:18" x14ac:dyDescent="0.25">
      <c r="R72144" s="15">
        <v>3</v>
      </c>
    </row>
    <row r="72145" spans="18:18" x14ac:dyDescent="0.25">
      <c r="R72145" s="15">
        <v>3</v>
      </c>
    </row>
    <row r="72146" spans="18:18" x14ac:dyDescent="0.25">
      <c r="R72146" s="15">
        <v>3</v>
      </c>
    </row>
    <row r="72147" spans="18:18" x14ac:dyDescent="0.25">
      <c r="R72147" s="15">
        <v>3</v>
      </c>
    </row>
    <row r="72148" spans="18:18" x14ac:dyDescent="0.25">
      <c r="R72148" s="15">
        <v>3</v>
      </c>
    </row>
    <row r="72149" spans="18:18" x14ac:dyDescent="0.25">
      <c r="R72149" s="15">
        <v>3</v>
      </c>
    </row>
    <row r="72150" spans="18:18" x14ac:dyDescent="0.25">
      <c r="R72150" s="15">
        <v>3</v>
      </c>
    </row>
    <row r="72151" spans="18:18" x14ac:dyDescent="0.25">
      <c r="R72151" s="15">
        <v>1</v>
      </c>
    </row>
    <row r="72152" spans="18:18" x14ac:dyDescent="0.25">
      <c r="R72152" s="15">
        <v>1</v>
      </c>
    </row>
    <row r="72153" spans="18:18" x14ac:dyDescent="0.25">
      <c r="R72153" s="15">
        <v>1</v>
      </c>
    </row>
    <row r="72154" spans="18:18" x14ac:dyDescent="0.25">
      <c r="R72154" s="15">
        <v>1</v>
      </c>
    </row>
    <row r="72155" spans="18:18" x14ac:dyDescent="0.25">
      <c r="R72155" s="15">
        <v>1</v>
      </c>
    </row>
    <row r="72156" spans="18:18" x14ac:dyDescent="0.25">
      <c r="R72156" s="15">
        <v>1</v>
      </c>
    </row>
    <row r="72157" spans="18:18" x14ac:dyDescent="0.25">
      <c r="R72157" s="15">
        <v>1</v>
      </c>
    </row>
    <row r="72158" spans="18:18" x14ac:dyDescent="0.25">
      <c r="R72158" s="15">
        <v>1</v>
      </c>
    </row>
    <row r="72159" spans="18:18" x14ac:dyDescent="0.25">
      <c r="R72159" s="15">
        <v>1</v>
      </c>
    </row>
    <row r="72160" spans="18:18" x14ac:dyDescent="0.25">
      <c r="R72160" s="15">
        <v>1</v>
      </c>
    </row>
    <row r="72161" spans="18:18" x14ac:dyDescent="0.25">
      <c r="R72161" s="15">
        <v>1</v>
      </c>
    </row>
    <row r="72162" spans="18:18" x14ac:dyDescent="0.25">
      <c r="R72162" s="15">
        <v>1</v>
      </c>
    </row>
    <row r="72163" spans="18:18" x14ac:dyDescent="0.25">
      <c r="R72163" s="15">
        <v>1</v>
      </c>
    </row>
    <row r="72164" spans="18:18" x14ac:dyDescent="0.25">
      <c r="R72164" s="15">
        <v>1</v>
      </c>
    </row>
    <row r="72165" spans="18:18" x14ac:dyDescent="0.25">
      <c r="R72165" s="15">
        <v>1</v>
      </c>
    </row>
    <row r="72166" spans="18:18" x14ac:dyDescent="0.25">
      <c r="R72166" s="15">
        <v>1</v>
      </c>
    </row>
    <row r="72167" spans="18:18" x14ac:dyDescent="0.25">
      <c r="R72167" s="15">
        <v>1</v>
      </c>
    </row>
    <row r="72168" spans="18:18" x14ac:dyDescent="0.25">
      <c r="R72168" s="15">
        <v>1</v>
      </c>
    </row>
    <row r="72169" spans="18:18" x14ac:dyDescent="0.25">
      <c r="R72169" s="15">
        <v>1</v>
      </c>
    </row>
    <row r="72170" spans="18:18" x14ac:dyDescent="0.25">
      <c r="R72170" s="15">
        <v>1</v>
      </c>
    </row>
    <row r="72171" spans="18:18" x14ac:dyDescent="0.25">
      <c r="R72171" s="15">
        <v>1</v>
      </c>
    </row>
    <row r="72172" spans="18:18" x14ac:dyDescent="0.25">
      <c r="R72172" s="15">
        <v>1</v>
      </c>
    </row>
    <row r="72173" spans="18:18" x14ac:dyDescent="0.25">
      <c r="R72173" s="15">
        <v>1</v>
      </c>
    </row>
    <row r="72174" spans="18:18" x14ac:dyDescent="0.25">
      <c r="R72174" s="15">
        <v>1</v>
      </c>
    </row>
    <row r="72175" spans="18:18" x14ac:dyDescent="0.25">
      <c r="R72175" s="15">
        <v>1</v>
      </c>
    </row>
    <row r="72176" spans="18:18" x14ac:dyDescent="0.25">
      <c r="R72176" s="15">
        <v>1</v>
      </c>
    </row>
    <row r="72177" spans="18:18" x14ac:dyDescent="0.25">
      <c r="R72177" s="15">
        <v>1</v>
      </c>
    </row>
    <row r="72178" spans="18:18" x14ac:dyDescent="0.25">
      <c r="R72178" s="15">
        <v>2</v>
      </c>
    </row>
    <row r="72179" spans="18:18" x14ac:dyDescent="0.25">
      <c r="R72179" s="15">
        <v>2</v>
      </c>
    </row>
    <row r="72180" spans="18:18" x14ac:dyDescent="0.25">
      <c r="R72180" s="15">
        <v>2</v>
      </c>
    </row>
    <row r="72181" spans="18:18" x14ac:dyDescent="0.25">
      <c r="R72181" s="15">
        <v>2</v>
      </c>
    </row>
    <row r="72182" spans="18:18" x14ac:dyDescent="0.25">
      <c r="R72182" s="15">
        <v>2</v>
      </c>
    </row>
    <row r="72183" spans="18:18" x14ac:dyDescent="0.25">
      <c r="R72183" s="15">
        <v>2</v>
      </c>
    </row>
    <row r="72184" spans="18:18" x14ac:dyDescent="0.25">
      <c r="R72184" s="15">
        <v>3</v>
      </c>
    </row>
    <row r="72185" spans="18:18" x14ac:dyDescent="0.25">
      <c r="R72185" s="15">
        <v>3</v>
      </c>
    </row>
    <row r="72186" spans="18:18" x14ac:dyDescent="0.25">
      <c r="R72186" s="15">
        <v>3</v>
      </c>
    </row>
    <row r="72187" spans="18:18" x14ac:dyDescent="0.25">
      <c r="R72187" s="15">
        <v>3</v>
      </c>
    </row>
    <row r="72188" spans="18:18" x14ac:dyDescent="0.25">
      <c r="R72188" s="15">
        <v>3</v>
      </c>
    </row>
    <row r="72189" spans="18:18" x14ac:dyDescent="0.25">
      <c r="R72189" s="15">
        <v>3</v>
      </c>
    </row>
    <row r="72190" spans="18:18" x14ac:dyDescent="0.25">
      <c r="R72190" s="15">
        <v>3</v>
      </c>
    </row>
    <row r="72191" spans="18:18" x14ac:dyDescent="0.25">
      <c r="R72191" s="15">
        <v>3</v>
      </c>
    </row>
    <row r="72192" spans="18:18" x14ac:dyDescent="0.25">
      <c r="R72192" s="15">
        <v>3</v>
      </c>
    </row>
    <row r="72193" spans="18:18" x14ac:dyDescent="0.25">
      <c r="R72193" s="15">
        <v>4</v>
      </c>
    </row>
    <row r="72194" spans="18:18" x14ac:dyDescent="0.25">
      <c r="R72194" s="15">
        <v>4</v>
      </c>
    </row>
    <row r="72195" spans="18:18" x14ac:dyDescent="0.25">
      <c r="R72195" s="15">
        <v>4</v>
      </c>
    </row>
    <row r="72196" spans="18:18" x14ac:dyDescent="0.25">
      <c r="R72196" s="15">
        <v>4</v>
      </c>
    </row>
    <row r="72197" spans="18:18" x14ac:dyDescent="0.25">
      <c r="R72197" s="15">
        <v>4</v>
      </c>
    </row>
    <row r="72198" spans="18:18" x14ac:dyDescent="0.25">
      <c r="R72198" s="15">
        <v>4</v>
      </c>
    </row>
    <row r="72199" spans="18:18" x14ac:dyDescent="0.25">
      <c r="R72199" s="15">
        <v>4</v>
      </c>
    </row>
    <row r="72200" spans="18:18" x14ac:dyDescent="0.25">
      <c r="R72200" s="15">
        <v>4</v>
      </c>
    </row>
    <row r="72201" spans="18:18" x14ac:dyDescent="0.25">
      <c r="R72201" s="15">
        <v>4</v>
      </c>
    </row>
    <row r="72202" spans="18:18" x14ac:dyDescent="0.25">
      <c r="R72202" s="15">
        <v>4</v>
      </c>
    </row>
    <row r="72203" spans="18:18" x14ac:dyDescent="0.25">
      <c r="R72203" s="15">
        <v>4</v>
      </c>
    </row>
    <row r="72204" spans="18:18" x14ac:dyDescent="0.25">
      <c r="R72204" s="15">
        <v>4</v>
      </c>
    </row>
    <row r="72205" spans="18:18" x14ac:dyDescent="0.25">
      <c r="R72205" s="15">
        <v>4</v>
      </c>
    </row>
    <row r="72206" spans="18:18" x14ac:dyDescent="0.25">
      <c r="R72206" s="15">
        <v>1</v>
      </c>
    </row>
    <row r="72207" spans="18:18" x14ac:dyDescent="0.25">
      <c r="R72207" s="15">
        <v>1</v>
      </c>
    </row>
    <row r="72208" spans="18:18" x14ac:dyDescent="0.25">
      <c r="R72208" s="15">
        <v>1</v>
      </c>
    </row>
    <row r="72209" spans="18:18" x14ac:dyDescent="0.25">
      <c r="R72209" s="15">
        <v>1</v>
      </c>
    </row>
    <row r="72210" spans="18:18" x14ac:dyDescent="0.25">
      <c r="R72210" s="15">
        <v>1</v>
      </c>
    </row>
    <row r="72211" spans="18:18" x14ac:dyDescent="0.25">
      <c r="R72211" s="15">
        <v>1</v>
      </c>
    </row>
    <row r="72212" spans="18:18" x14ac:dyDescent="0.25">
      <c r="R72212" s="15">
        <v>1</v>
      </c>
    </row>
    <row r="72213" spans="18:18" x14ac:dyDescent="0.25">
      <c r="R72213" s="15">
        <v>3</v>
      </c>
    </row>
    <row r="72214" spans="18:18" x14ac:dyDescent="0.25">
      <c r="R72214" s="15">
        <v>3</v>
      </c>
    </row>
    <row r="72215" spans="18:18" x14ac:dyDescent="0.25">
      <c r="R72215" s="15">
        <v>3</v>
      </c>
    </row>
    <row r="72216" spans="18:18" x14ac:dyDescent="0.25">
      <c r="R72216" s="15">
        <v>3</v>
      </c>
    </row>
    <row r="72217" spans="18:18" x14ac:dyDescent="0.25">
      <c r="R72217" s="15">
        <v>3</v>
      </c>
    </row>
    <row r="72218" spans="18:18" x14ac:dyDescent="0.25">
      <c r="R72218" s="15">
        <v>3</v>
      </c>
    </row>
    <row r="72219" spans="18:18" x14ac:dyDescent="0.25">
      <c r="R72219" s="15">
        <v>1</v>
      </c>
    </row>
    <row r="72220" spans="18:18" x14ac:dyDescent="0.25">
      <c r="R72220" s="15">
        <v>1</v>
      </c>
    </row>
    <row r="72221" spans="18:18" x14ac:dyDescent="0.25">
      <c r="R72221" s="15">
        <v>1</v>
      </c>
    </row>
    <row r="72222" spans="18:18" x14ac:dyDescent="0.25">
      <c r="R72222" s="15">
        <v>1</v>
      </c>
    </row>
    <row r="72223" spans="18:18" x14ac:dyDescent="0.25">
      <c r="R72223" s="15">
        <v>1</v>
      </c>
    </row>
    <row r="72224" spans="18:18" x14ac:dyDescent="0.25">
      <c r="R72224" s="15">
        <v>1</v>
      </c>
    </row>
    <row r="72225" spans="18:18" x14ac:dyDescent="0.25">
      <c r="R72225" s="15">
        <v>1</v>
      </c>
    </row>
    <row r="72226" spans="18:18" x14ac:dyDescent="0.25">
      <c r="R72226" s="15">
        <v>1</v>
      </c>
    </row>
    <row r="72227" spans="18:18" x14ac:dyDescent="0.25">
      <c r="R72227" s="15">
        <v>1</v>
      </c>
    </row>
    <row r="72228" spans="18:18" x14ac:dyDescent="0.25">
      <c r="R72228" s="15">
        <v>1</v>
      </c>
    </row>
    <row r="72229" spans="18:18" x14ac:dyDescent="0.25">
      <c r="R72229" s="15">
        <v>3</v>
      </c>
    </row>
    <row r="72230" spans="18:18" x14ac:dyDescent="0.25">
      <c r="R72230" s="15">
        <v>3</v>
      </c>
    </row>
    <row r="72231" spans="18:18" x14ac:dyDescent="0.25">
      <c r="R72231" s="15">
        <v>3</v>
      </c>
    </row>
    <row r="72232" spans="18:18" x14ac:dyDescent="0.25">
      <c r="R72232" s="15">
        <v>3</v>
      </c>
    </row>
    <row r="72233" spans="18:18" x14ac:dyDescent="0.25">
      <c r="R72233" s="15">
        <v>3</v>
      </c>
    </row>
    <row r="72234" spans="18:18" x14ac:dyDescent="0.25">
      <c r="R72234" s="15">
        <v>3</v>
      </c>
    </row>
    <row r="72235" spans="18:18" x14ac:dyDescent="0.25">
      <c r="R72235" s="15">
        <v>3</v>
      </c>
    </row>
    <row r="72236" spans="18:18" x14ac:dyDescent="0.25">
      <c r="R72236" s="15">
        <v>3</v>
      </c>
    </row>
    <row r="72237" spans="18:18" x14ac:dyDescent="0.25">
      <c r="R72237" s="15">
        <v>3</v>
      </c>
    </row>
    <row r="72238" spans="18:18" x14ac:dyDescent="0.25">
      <c r="R72238" s="15">
        <v>3</v>
      </c>
    </row>
    <row r="72239" spans="18:18" x14ac:dyDescent="0.25">
      <c r="R72239" s="15">
        <v>3</v>
      </c>
    </row>
    <row r="72240" spans="18:18" x14ac:dyDescent="0.25">
      <c r="R72240" s="15">
        <v>3</v>
      </c>
    </row>
    <row r="72241" spans="18:18" x14ac:dyDescent="0.25">
      <c r="R72241" s="15">
        <v>3</v>
      </c>
    </row>
    <row r="72242" spans="18:18" x14ac:dyDescent="0.25">
      <c r="R72242" s="15">
        <v>3</v>
      </c>
    </row>
    <row r="72243" spans="18:18" x14ac:dyDescent="0.25">
      <c r="R72243" s="15">
        <v>3</v>
      </c>
    </row>
    <row r="72244" spans="18:18" x14ac:dyDescent="0.25">
      <c r="R72244" s="15">
        <v>3</v>
      </c>
    </row>
    <row r="72245" spans="18:18" x14ac:dyDescent="0.25">
      <c r="R72245" s="15">
        <v>4</v>
      </c>
    </row>
    <row r="72246" spans="18:18" x14ac:dyDescent="0.25">
      <c r="R72246" s="15">
        <v>4</v>
      </c>
    </row>
    <row r="72247" spans="18:18" x14ac:dyDescent="0.25">
      <c r="R72247" s="15">
        <v>4</v>
      </c>
    </row>
    <row r="72248" spans="18:18" x14ac:dyDescent="0.25">
      <c r="R72248" s="15">
        <v>4</v>
      </c>
    </row>
    <row r="72249" spans="18:18" x14ac:dyDescent="0.25">
      <c r="R72249" s="15">
        <v>4</v>
      </c>
    </row>
    <row r="72250" spans="18:18" x14ac:dyDescent="0.25">
      <c r="R72250" s="15">
        <v>4</v>
      </c>
    </row>
    <row r="72251" spans="18:18" x14ac:dyDescent="0.25">
      <c r="R72251" s="15">
        <v>4</v>
      </c>
    </row>
    <row r="72252" spans="18:18" x14ac:dyDescent="0.25">
      <c r="R72252" s="15">
        <v>4</v>
      </c>
    </row>
    <row r="72253" spans="18:18" x14ac:dyDescent="0.25">
      <c r="R72253" s="15">
        <v>4</v>
      </c>
    </row>
    <row r="72254" spans="18:18" x14ac:dyDescent="0.25">
      <c r="R72254" s="15">
        <v>4</v>
      </c>
    </row>
    <row r="72255" spans="18:18" x14ac:dyDescent="0.25">
      <c r="R72255" s="15">
        <v>4</v>
      </c>
    </row>
    <row r="72256" spans="18:18" x14ac:dyDescent="0.25">
      <c r="R72256" s="15">
        <v>4</v>
      </c>
    </row>
    <row r="72257" spans="18:18" x14ac:dyDescent="0.25">
      <c r="R72257" s="15">
        <v>4</v>
      </c>
    </row>
    <row r="72258" spans="18:18" x14ac:dyDescent="0.25">
      <c r="R72258" s="15">
        <v>4</v>
      </c>
    </row>
    <row r="72259" spans="18:18" x14ac:dyDescent="0.25">
      <c r="R72259" s="15">
        <v>4</v>
      </c>
    </row>
    <row r="72260" spans="18:18" x14ac:dyDescent="0.25">
      <c r="R72260" s="15">
        <v>4</v>
      </c>
    </row>
    <row r="72261" spans="18:18" x14ac:dyDescent="0.25">
      <c r="R72261" s="15">
        <v>1</v>
      </c>
    </row>
    <row r="72262" spans="18:18" x14ac:dyDescent="0.25">
      <c r="R72262" s="15">
        <v>1</v>
      </c>
    </row>
    <row r="72263" spans="18:18" x14ac:dyDescent="0.25">
      <c r="R72263" s="15">
        <v>1</v>
      </c>
    </row>
    <row r="72264" spans="18:18" x14ac:dyDescent="0.25">
      <c r="R72264" s="15">
        <v>1</v>
      </c>
    </row>
    <row r="72265" spans="18:18" x14ac:dyDescent="0.25">
      <c r="R72265" s="15">
        <v>4</v>
      </c>
    </row>
    <row r="72266" spans="18:18" x14ac:dyDescent="0.25">
      <c r="R72266" s="15">
        <v>4</v>
      </c>
    </row>
    <row r="72267" spans="18:18" x14ac:dyDescent="0.25">
      <c r="R72267" s="15">
        <v>4</v>
      </c>
    </row>
    <row r="72268" spans="18:18" x14ac:dyDescent="0.25">
      <c r="R72268" s="15">
        <v>4</v>
      </c>
    </row>
    <row r="72269" spans="18:18" x14ac:dyDescent="0.25">
      <c r="R72269" s="15">
        <v>4</v>
      </c>
    </row>
    <row r="72270" spans="18:18" x14ac:dyDescent="0.25">
      <c r="R72270" s="15">
        <v>4</v>
      </c>
    </row>
    <row r="72271" spans="18:18" x14ac:dyDescent="0.25">
      <c r="R72271" s="15">
        <v>4</v>
      </c>
    </row>
    <row r="72272" spans="18:18" x14ac:dyDescent="0.25">
      <c r="R72272" s="15">
        <v>4</v>
      </c>
    </row>
    <row r="72273" spans="18:18" x14ac:dyDescent="0.25">
      <c r="R72273" s="15">
        <v>4</v>
      </c>
    </row>
    <row r="72274" spans="18:18" x14ac:dyDescent="0.25">
      <c r="R72274" s="15">
        <v>3</v>
      </c>
    </row>
    <row r="72275" spans="18:18" x14ac:dyDescent="0.25">
      <c r="R72275" s="15">
        <v>3</v>
      </c>
    </row>
    <row r="72276" spans="18:18" x14ac:dyDescent="0.25">
      <c r="R72276" s="15">
        <v>3</v>
      </c>
    </row>
    <row r="72277" spans="18:18" x14ac:dyDescent="0.25">
      <c r="R72277" s="15">
        <v>3</v>
      </c>
    </row>
    <row r="72278" spans="18:18" x14ac:dyDescent="0.25">
      <c r="R72278" s="15">
        <v>3</v>
      </c>
    </row>
    <row r="72279" spans="18:18" x14ac:dyDescent="0.25">
      <c r="R72279" s="15">
        <v>3</v>
      </c>
    </row>
    <row r="72280" spans="18:18" x14ac:dyDescent="0.25">
      <c r="R72280" s="15">
        <v>3</v>
      </c>
    </row>
    <row r="72281" spans="18:18" x14ac:dyDescent="0.25">
      <c r="R72281" s="15">
        <v>3</v>
      </c>
    </row>
    <row r="72282" spans="18:18" x14ac:dyDescent="0.25">
      <c r="R72282" s="15">
        <v>3</v>
      </c>
    </row>
    <row r="72283" spans="18:18" x14ac:dyDescent="0.25">
      <c r="R72283" s="15">
        <v>3</v>
      </c>
    </row>
    <row r="72284" spans="18:18" x14ac:dyDescent="0.25">
      <c r="R72284" s="15">
        <v>3</v>
      </c>
    </row>
    <row r="72285" spans="18:18" x14ac:dyDescent="0.25">
      <c r="R72285" s="15">
        <v>3</v>
      </c>
    </row>
    <row r="72286" spans="18:18" x14ac:dyDescent="0.25">
      <c r="R72286" s="15">
        <v>3</v>
      </c>
    </row>
    <row r="72287" spans="18:18" x14ac:dyDescent="0.25">
      <c r="R72287" s="15">
        <v>3</v>
      </c>
    </row>
    <row r="72288" spans="18:18" x14ac:dyDescent="0.25">
      <c r="R72288" s="15">
        <v>3</v>
      </c>
    </row>
    <row r="72289" spans="18:18" x14ac:dyDescent="0.25">
      <c r="R72289" s="15">
        <v>3</v>
      </c>
    </row>
    <row r="72290" spans="18:18" x14ac:dyDescent="0.25">
      <c r="R72290" s="15">
        <v>3</v>
      </c>
    </row>
    <row r="72291" spans="18:18" x14ac:dyDescent="0.25">
      <c r="R72291" s="15">
        <v>3</v>
      </c>
    </row>
    <row r="72292" spans="18:18" x14ac:dyDescent="0.25">
      <c r="R72292" s="15">
        <v>3</v>
      </c>
    </row>
    <row r="72293" spans="18:18" x14ac:dyDescent="0.25">
      <c r="R72293" s="15">
        <v>3</v>
      </c>
    </row>
    <row r="72294" spans="18:18" x14ac:dyDescent="0.25">
      <c r="R72294" s="15">
        <v>3</v>
      </c>
    </row>
    <row r="72295" spans="18:18" x14ac:dyDescent="0.25">
      <c r="R72295" s="15">
        <v>3</v>
      </c>
    </row>
    <row r="72296" spans="18:18" x14ac:dyDescent="0.25">
      <c r="R72296" s="15">
        <v>3</v>
      </c>
    </row>
    <row r="72297" spans="18:18" x14ac:dyDescent="0.25">
      <c r="R72297" s="15">
        <v>3</v>
      </c>
    </row>
    <row r="72298" spans="18:18" x14ac:dyDescent="0.25">
      <c r="R72298" s="15">
        <v>3</v>
      </c>
    </row>
    <row r="72299" spans="18:18" x14ac:dyDescent="0.25">
      <c r="R72299" s="15">
        <v>3</v>
      </c>
    </row>
    <row r="72300" spans="18:18" x14ac:dyDescent="0.25">
      <c r="R72300" s="15">
        <v>3</v>
      </c>
    </row>
    <row r="72301" spans="18:18" x14ac:dyDescent="0.25">
      <c r="R72301" s="15">
        <v>3</v>
      </c>
    </row>
    <row r="72302" spans="18:18" x14ac:dyDescent="0.25">
      <c r="R72302" s="15">
        <v>3</v>
      </c>
    </row>
    <row r="72303" spans="18:18" x14ac:dyDescent="0.25">
      <c r="R72303" s="15">
        <v>3</v>
      </c>
    </row>
    <row r="72304" spans="18:18" x14ac:dyDescent="0.25">
      <c r="R72304" s="15">
        <v>3</v>
      </c>
    </row>
    <row r="72305" spans="18:18" x14ac:dyDescent="0.25">
      <c r="R72305" s="15">
        <v>3</v>
      </c>
    </row>
    <row r="72306" spans="18:18" x14ac:dyDescent="0.25">
      <c r="R72306" s="15">
        <v>3</v>
      </c>
    </row>
    <row r="72307" spans="18:18" x14ac:dyDescent="0.25">
      <c r="R72307" s="15">
        <v>3</v>
      </c>
    </row>
    <row r="72308" spans="18:18" x14ac:dyDescent="0.25">
      <c r="R72308" s="15">
        <v>3</v>
      </c>
    </row>
    <row r="72309" spans="18:18" x14ac:dyDescent="0.25">
      <c r="R72309" s="15">
        <v>3</v>
      </c>
    </row>
    <row r="72310" spans="18:18" x14ac:dyDescent="0.25">
      <c r="R72310" s="15">
        <v>1</v>
      </c>
    </row>
    <row r="72311" spans="18:18" x14ac:dyDescent="0.25">
      <c r="R72311" s="15">
        <v>1</v>
      </c>
    </row>
    <row r="72312" spans="18:18" x14ac:dyDescent="0.25">
      <c r="R72312" s="15">
        <v>4</v>
      </c>
    </row>
    <row r="72313" spans="18:18" x14ac:dyDescent="0.25">
      <c r="R72313" s="15">
        <v>4</v>
      </c>
    </row>
    <row r="72314" spans="18:18" x14ac:dyDescent="0.25">
      <c r="R72314" s="15">
        <v>4</v>
      </c>
    </row>
    <row r="72315" spans="18:18" x14ac:dyDescent="0.25">
      <c r="R72315" s="15">
        <v>4</v>
      </c>
    </row>
    <row r="72316" spans="18:18" x14ac:dyDescent="0.25">
      <c r="R72316" s="15">
        <v>3</v>
      </c>
    </row>
    <row r="72317" spans="18:18" x14ac:dyDescent="0.25">
      <c r="R72317" s="15">
        <v>3</v>
      </c>
    </row>
    <row r="72318" spans="18:18" x14ac:dyDescent="0.25">
      <c r="R72318" s="15">
        <v>3</v>
      </c>
    </row>
    <row r="72319" spans="18:18" x14ac:dyDescent="0.25">
      <c r="R72319" s="15">
        <v>3</v>
      </c>
    </row>
    <row r="72320" spans="18:18" x14ac:dyDescent="0.25">
      <c r="R72320" s="15">
        <v>3</v>
      </c>
    </row>
    <row r="72321" spans="18:18" x14ac:dyDescent="0.25">
      <c r="R72321" s="15">
        <v>3</v>
      </c>
    </row>
    <row r="72322" spans="18:18" x14ac:dyDescent="0.25">
      <c r="R72322" s="15">
        <v>3</v>
      </c>
    </row>
    <row r="72323" spans="18:18" x14ac:dyDescent="0.25">
      <c r="R72323" s="15">
        <v>3</v>
      </c>
    </row>
    <row r="72324" spans="18:18" x14ac:dyDescent="0.25">
      <c r="R72324" s="15">
        <v>3</v>
      </c>
    </row>
    <row r="72325" spans="18:18" x14ac:dyDescent="0.25">
      <c r="R72325" s="15">
        <v>3</v>
      </c>
    </row>
    <row r="72326" spans="18:18" x14ac:dyDescent="0.25">
      <c r="R72326" s="15">
        <v>3</v>
      </c>
    </row>
    <row r="72327" spans="18:18" x14ac:dyDescent="0.25">
      <c r="R72327" s="15">
        <v>3</v>
      </c>
    </row>
    <row r="72328" spans="18:18" x14ac:dyDescent="0.25">
      <c r="R72328" s="15">
        <v>3</v>
      </c>
    </row>
    <row r="72329" spans="18:18" x14ac:dyDescent="0.25">
      <c r="R72329" s="15">
        <v>3</v>
      </c>
    </row>
    <row r="72330" spans="18:18" x14ac:dyDescent="0.25">
      <c r="R72330" s="15">
        <v>3</v>
      </c>
    </row>
    <row r="72331" spans="18:18" x14ac:dyDescent="0.25">
      <c r="R72331" s="15">
        <v>3</v>
      </c>
    </row>
    <row r="72332" spans="18:18" x14ac:dyDescent="0.25">
      <c r="R72332" s="15">
        <v>3</v>
      </c>
    </row>
    <row r="72333" spans="18:18" x14ac:dyDescent="0.25">
      <c r="R72333" s="15">
        <v>3</v>
      </c>
    </row>
    <row r="72334" spans="18:18" x14ac:dyDescent="0.25">
      <c r="R72334" s="15">
        <v>3</v>
      </c>
    </row>
    <row r="72335" spans="18:18" x14ac:dyDescent="0.25">
      <c r="R72335" s="15">
        <v>3</v>
      </c>
    </row>
    <row r="72336" spans="18:18" x14ac:dyDescent="0.25">
      <c r="R72336" s="15">
        <v>3</v>
      </c>
    </row>
    <row r="72337" spans="18:18" x14ac:dyDescent="0.25">
      <c r="R72337" s="15">
        <v>3</v>
      </c>
    </row>
    <row r="72338" spans="18:18" x14ac:dyDescent="0.25">
      <c r="R72338" s="15">
        <v>3</v>
      </c>
    </row>
    <row r="72339" spans="18:18" x14ac:dyDescent="0.25">
      <c r="R72339" s="15">
        <v>3</v>
      </c>
    </row>
    <row r="72340" spans="18:18" x14ac:dyDescent="0.25">
      <c r="R72340" s="15">
        <v>3</v>
      </c>
    </row>
    <row r="72341" spans="18:18" x14ac:dyDescent="0.25">
      <c r="R72341" s="15">
        <v>3</v>
      </c>
    </row>
    <row r="72342" spans="18:18" x14ac:dyDescent="0.25">
      <c r="R72342" s="15">
        <v>3</v>
      </c>
    </row>
    <row r="72343" spans="18:18" x14ac:dyDescent="0.25">
      <c r="R72343" s="15">
        <v>3</v>
      </c>
    </row>
    <row r="72344" spans="18:18" x14ac:dyDescent="0.25">
      <c r="R72344" s="15">
        <v>3</v>
      </c>
    </row>
    <row r="72345" spans="18:18" x14ac:dyDescent="0.25">
      <c r="R72345" s="15">
        <v>3</v>
      </c>
    </row>
    <row r="72346" spans="18:18" x14ac:dyDescent="0.25">
      <c r="R72346" s="15">
        <v>1</v>
      </c>
    </row>
    <row r="72347" spans="18:18" x14ac:dyDescent="0.25">
      <c r="R72347" s="15">
        <v>1</v>
      </c>
    </row>
    <row r="72348" spans="18:18" x14ac:dyDescent="0.25">
      <c r="R72348" s="15">
        <v>3</v>
      </c>
    </row>
    <row r="72349" spans="18:18" x14ac:dyDescent="0.25">
      <c r="R72349" s="15">
        <v>3</v>
      </c>
    </row>
    <row r="72350" spans="18:18" x14ac:dyDescent="0.25">
      <c r="R72350" s="15">
        <v>3</v>
      </c>
    </row>
    <row r="72351" spans="18:18" x14ac:dyDescent="0.25">
      <c r="R72351" s="15">
        <v>3</v>
      </c>
    </row>
    <row r="72352" spans="18:18" x14ac:dyDescent="0.25">
      <c r="R72352" s="15">
        <v>3</v>
      </c>
    </row>
    <row r="72353" spans="18:18" x14ac:dyDescent="0.25">
      <c r="R72353" s="15">
        <v>3</v>
      </c>
    </row>
    <row r="72354" spans="18:18" x14ac:dyDescent="0.25">
      <c r="R72354" s="15">
        <v>3</v>
      </c>
    </row>
    <row r="72355" spans="18:18" x14ac:dyDescent="0.25">
      <c r="R72355" s="15">
        <v>3</v>
      </c>
    </row>
    <row r="72356" spans="18:18" x14ac:dyDescent="0.25">
      <c r="R72356" s="15">
        <v>3</v>
      </c>
    </row>
    <row r="72357" spans="18:18" x14ac:dyDescent="0.25">
      <c r="R72357" s="15">
        <v>3</v>
      </c>
    </row>
    <row r="72358" spans="18:18" x14ac:dyDescent="0.25">
      <c r="R72358" s="15">
        <v>3</v>
      </c>
    </row>
    <row r="72359" spans="18:18" x14ac:dyDescent="0.25">
      <c r="R72359" s="15">
        <v>3</v>
      </c>
    </row>
    <row r="72360" spans="18:18" x14ac:dyDescent="0.25">
      <c r="R72360" s="15">
        <v>3</v>
      </c>
    </row>
    <row r="72361" spans="18:18" x14ac:dyDescent="0.25">
      <c r="R72361" s="15">
        <v>3</v>
      </c>
    </row>
    <row r="72362" spans="18:18" x14ac:dyDescent="0.25">
      <c r="R72362" s="15">
        <v>3</v>
      </c>
    </row>
    <row r="72363" spans="18:18" x14ac:dyDescent="0.25">
      <c r="R72363" s="15">
        <v>3</v>
      </c>
    </row>
    <row r="72364" spans="18:18" x14ac:dyDescent="0.25">
      <c r="R72364" s="15">
        <v>3</v>
      </c>
    </row>
    <row r="72365" spans="18:18" x14ac:dyDescent="0.25">
      <c r="R72365" s="15">
        <v>3</v>
      </c>
    </row>
    <row r="72366" spans="18:18" x14ac:dyDescent="0.25">
      <c r="R72366" s="15">
        <v>3</v>
      </c>
    </row>
    <row r="72367" spans="18:18" x14ac:dyDescent="0.25">
      <c r="R72367" s="15">
        <v>3</v>
      </c>
    </row>
    <row r="72368" spans="18:18" x14ac:dyDescent="0.25">
      <c r="R72368" s="15">
        <v>3</v>
      </c>
    </row>
    <row r="72369" spans="18:18" x14ac:dyDescent="0.25">
      <c r="R72369" s="15">
        <v>3</v>
      </c>
    </row>
    <row r="72370" spans="18:18" x14ac:dyDescent="0.25">
      <c r="R72370" s="15">
        <v>3</v>
      </c>
    </row>
    <row r="72371" spans="18:18" x14ac:dyDescent="0.25">
      <c r="R72371" s="15">
        <v>2</v>
      </c>
    </row>
    <row r="72372" spans="18:18" x14ac:dyDescent="0.25">
      <c r="R72372" s="15">
        <v>2</v>
      </c>
    </row>
    <row r="72373" spans="18:18" x14ac:dyDescent="0.25">
      <c r="R72373" s="15">
        <v>2</v>
      </c>
    </row>
    <row r="72374" spans="18:18" x14ac:dyDescent="0.25">
      <c r="R72374" s="15">
        <v>2</v>
      </c>
    </row>
    <row r="72375" spans="18:18" x14ac:dyDescent="0.25">
      <c r="R72375" s="15">
        <v>2</v>
      </c>
    </row>
    <row r="72376" spans="18:18" x14ac:dyDescent="0.25">
      <c r="R72376" s="15">
        <v>2</v>
      </c>
    </row>
    <row r="72377" spans="18:18" x14ac:dyDescent="0.25">
      <c r="R72377" s="15">
        <v>2</v>
      </c>
    </row>
    <row r="72378" spans="18:18" x14ac:dyDescent="0.25">
      <c r="R72378" s="15">
        <v>2</v>
      </c>
    </row>
    <row r="72379" spans="18:18" x14ac:dyDescent="0.25">
      <c r="R72379" s="15">
        <v>2</v>
      </c>
    </row>
    <row r="72380" spans="18:18" x14ac:dyDescent="0.25">
      <c r="R72380" s="15">
        <v>1</v>
      </c>
    </row>
    <row r="72381" spans="18:18" x14ac:dyDescent="0.25">
      <c r="R72381" s="15">
        <v>1</v>
      </c>
    </row>
    <row r="72382" spans="18:18" x14ac:dyDescent="0.25">
      <c r="R72382" s="15">
        <v>1</v>
      </c>
    </row>
    <row r="72383" spans="18:18" x14ac:dyDescent="0.25">
      <c r="R72383" s="15">
        <v>1</v>
      </c>
    </row>
    <row r="72384" spans="18:18" x14ac:dyDescent="0.25">
      <c r="R72384" s="15">
        <v>1</v>
      </c>
    </row>
    <row r="72385" spans="18:18" x14ac:dyDescent="0.25">
      <c r="R72385" s="15">
        <v>1</v>
      </c>
    </row>
    <row r="72386" spans="18:18" x14ac:dyDescent="0.25">
      <c r="R72386" s="15">
        <v>1</v>
      </c>
    </row>
    <row r="72387" spans="18:18" x14ac:dyDescent="0.25">
      <c r="R72387" s="15">
        <v>1</v>
      </c>
    </row>
    <row r="72388" spans="18:18" x14ac:dyDescent="0.25">
      <c r="R72388" s="15">
        <v>1</v>
      </c>
    </row>
    <row r="72389" spans="18:18" x14ac:dyDescent="0.25">
      <c r="R72389" s="15">
        <v>2</v>
      </c>
    </row>
    <row r="72390" spans="18:18" x14ac:dyDescent="0.25">
      <c r="R72390" s="15">
        <v>2</v>
      </c>
    </row>
    <row r="72391" spans="18:18" x14ac:dyDescent="0.25">
      <c r="R72391" s="15">
        <v>2</v>
      </c>
    </row>
    <row r="72392" spans="18:18" x14ac:dyDescent="0.25">
      <c r="R72392" s="15">
        <v>2</v>
      </c>
    </row>
    <row r="72393" spans="18:18" x14ac:dyDescent="0.25">
      <c r="R72393" s="15">
        <v>2</v>
      </c>
    </row>
    <row r="72394" spans="18:18" x14ac:dyDescent="0.25">
      <c r="R72394" s="15">
        <v>2</v>
      </c>
    </row>
    <row r="72395" spans="18:18" x14ac:dyDescent="0.25">
      <c r="R72395" s="15">
        <v>2</v>
      </c>
    </row>
    <row r="72396" spans="18:18" x14ac:dyDescent="0.25">
      <c r="R72396" s="15">
        <v>2</v>
      </c>
    </row>
    <row r="72397" spans="18:18" x14ac:dyDescent="0.25">
      <c r="R72397" s="15">
        <v>2</v>
      </c>
    </row>
    <row r="72398" spans="18:18" x14ac:dyDescent="0.25">
      <c r="R72398" s="15">
        <v>2</v>
      </c>
    </row>
    <row r="72399" spans="18:18" x14ac:dyDescent="0.25">
      <c r="R72399" s="15">
        <v>2</v>
      </c>
    </row>
    <row r="72400" spans="18:18" x14ac:dyDescent="0.25">
      <c r="R72400" s="15">
        <v>2</v>
      </c>
    </row>
    <row r="72401" spans="18:18" x14ac:dyDescent="0.25">
      <c r="R72401" s="15">
        <v>2</v>
      </c>
    </row>
    <row r="72402" spans="18:18" x14ac:dyDescent="0.25">
      <c r="R72402" s="15">
        <v>2</v>
      </c>
    </row>
    <row r="72403" spans="18:18" x14ac:dyDescent="0.25">
      <c r="R72403" s="15">
        <v>2</v>
      </c>
    </row>
    <row r="72404" spans="18:18" x14ac:dyDescent="0.25">
      <c r="R72404" s="15">
        <v>2</v>
      </c>
    </row>
    <row r="72405" spans="18:18" x14ac:dyDescent="0.25">
      <c r="R72405" s="15">
        <v>2</v>
      </c>
    </row>
    <row r="72406" spans="18:18" x14ac:dyDescent="0.25">
      <c r="R72406" s="15">
        <v>2</v>
      </c>
    </row>
    <row r="72407" spans="18:18" x14ac:dyDescent="0.25">
      <c r="R72407" s="15">
        <v>2</v>
      </c>
    </row>
    <row r="72408" spans="18:18" x14ac:dyDescent="0.25">
      <c r="R72408" s="15">
        <v>2</v>
      </c>
    </row>
    <row r="72409" spans="18:18" x14ac:dyDescent="0.25">
      <c r="R72409" s="15">
        <v>2</v>
      </c>
    </row>
    <row r="72410" spans="18:18" x14ac:dyDescent="0.25">
      <c r="R72410" s="15">
        <v>2</v>
      </c>
    </row>
    <row r="72411" spans="18:18" x14ac:dyDescent="0.25">
      <c r="R72411" s="15">
        <v>2</v>
      </c>
    </row>
    <row r="72412" spans="18:18" x14ac:dyDescent="0.25">
      <c r="R72412" s="15">
        <v>2</v>
      </c>
    </row>
    <row r="72413" spans="18:18" x14ac:dyDescent="0.25">
      <c r="R72413" s="15">
        <v>1</v>
      </c>
    </row>
    <row r="72414" spans="18:18" x14ac:dyDescent="0.25">
      <c r="R72414" s="15">
        <v>1</v>
      </c>
    </row>
    <row r="72415" spans="18:18" x14ac:dyDescent="0.25">
      <c r="R72415" s="15">
        <v>1</v>
      </c>
    </row>
    <row r="72416" spans="18:18" x14ac:dyDescent="0.25">
      <c r="R72416" s="15">
        <v>1</v>
      </c>
    </row>
    <row r="72417" spans="18:18" x14ac:dyDescent="0.25">
      <c r="R72417" s="15">
        <v>1</v>
      </c>
    </row>
    <row r="72418" spans="18:18" x14ac:dyDescent="0.25">
      <c r="R72418" s="15">
        <v>1</v>
      </c>
    </row>
    <row r="72419" spans="18:18" x14ac:dyDescent="0.25">
      <c r="R72419" s="15">
        <v>1</v>
      </c>
    </row>
    <row r="72420" spans="18:18" x14ac:dyDescent="0.25">
      <c r="R72420" s="15">
        <v>1</v>
      </c>
    </row>
    <row r="72421" spans="18:18" x14ac:dyDescent="0.25">
      <c r="R72421" s="15">
        <v>1</v>
      </c>
    </row>
    <row r="72422" spans="18:18" x14ac:dyDescent="0.25">
      <c r="R72422" s="15">
        <v>1</v>
      </c>
    </row>
    <row r="72423" spans="18:18" x14ac:dyDescent="0.25">
      <c r="R72423" s="15">
        <v>1</v>
      </c>
    </row>
    <row r="72424" spans="18:18" x14ac:dyDescent="0.25">
      <c r="R72424" s="15">
        <v>4</v>
      </c>
    </row>
    <row r="72425" spans="18:18" x14ac:dyDescent="0.25">
      <c r="R72425" s="15">
        <v>4</v>
      </c>
    </row>
    <row r="72426" spans="18:18" x14ac:dyDescent="0.25">
      <c r="R72426" s="15">
        <v>4</v>
      </c>
    </row>
    <row r="72427" spans="18:18" x14ac:dyDescent="0.25">
      <c r="R72427" s="15">
        <v>4</v>
      </c>
    </row>
    <row r="72428" spans="18:18" x14ac:dyDescent="0.25">
      <c r="R72428" s="15">
        <v>4</v>
      </c>
    </row>
    <row r="72429" spans="18:18" x14ac:dyDescent="0.25">
      <c r="R72429" s="15">
        <v>4</v>
      </c>
    </row>
    <row r="72430" spans="18:18" x14ac:dyDescent="0.25">
      <c r="R72430" s="15">
        <v>4</v>
      </c>
    </row>
    <row r="72431" spans="18:18" x14ac:dyDescent="0.25">
      <c r="R72431" s="15">
        <v>4</v>
      </c>
    </row>
    <row r="72432" spans="18:18" x14ac:dyDescent="0.25">
      <c r="R72432" s="15">
        <v>4</v>
      </c>
    </row>
    <row r="72433" spans="18:18" x14ac:dyDescent="0.25">
      <c r="R72433" s="15">
        <v>4</v>
      </c>
    </row>
    <row r="72434" spans="18:18" x14ac:dyDescent="0.25">
      <c r="R72434" s="15">
        <v>4</v>
      </c>
    </row>
    <row r="72435" spans="18:18" x14ac:dyDescent="0.25">
      <c r="R72435" s="15">
        <v>4</v>
      </c>
    </row>
    <row r="72436" spans="18:18" x14ac:dyDescent="0.25">
      <c r="R72436" s="15">
        <v>4</v>
      </c>
    </row>
    <row r="72437" spans="18:18" x14ac:dyDescent="0.25">
      <c r="R72437" s="15">
        <v>4</v>
      </c>
    </row>
    <row r="72438" spans="18:18" x14ac:dyDescent="0.25">
      <c r="R72438" s="15">
        <v>1</v>
      </c>
    </row>
    <row r="72439" spans="18:18" x14ac:dyDescent="0.25">
      <c r="R72439" s="15">
        <v>1</v>
      </c>
    </row>
    <row r="72440" spans="18:18" x14ac:dyDescent="0.25">
      <c r="R72440" s="15">
        <v>1</v>
      </c>
    </row>
    <row r="72441" spans="18:18" x14ac:dyDescent="0.25">
      <c r="R72441" s="15">
        <v>1</v>
      </c>
    </row>
    <row r="72442" spans="18:18" x14ac:dyDescent="0.25">
      <c r="R72442" s="15">
        <v>1</v>
      </c>
    </row>
    <row r="72443" spans="18:18" x14ac:dyDescent="0.25">
      <c r="R72443" s="15">
        <v>1</v>
      </c>
    </row>
    <row r="72444" spans="18:18" x14ac:dyDescent="0.25">
      <c r="R72444" s="15">
        <v>1</v>
      </c>
    </row>
    <row r="72445" spans="18:18" x14ac:dyDescent="0.25">
      <c r="R72445" s="15">
        <v>1</v>
      </c>
    </row>
    <row r="72446" spans="18:18" x14ac:dyDescent="0.25">
      <c r="R72446" s="15">
        <v>1</v>
      </c>
    </row>
    <row r="72447" spans="18:18" x14ac:dyDescent="0.25">
      <c r="R72447" s="15">
        <v>3</v>
      </c>
    </row>
    <row r="72448" spans="18:18" x14ac:dyDescent="0.25">
      <c r="R72448" s="15">
        <v>3</v>
      </c>
    </row>
    <row r="72449" spans="18:18" x14ac:dyDescent="0.25">
      <c r="R72449" s="15">
        <v>3</v>
      </c>
    </row>
    <row r="72450" spans="18:18" x14ac:dyDescent="0.25">
      <c r="R72450" s="15">
        <v>3</v>
      </c>
    </row>
    <row r="72451" spans="18:18" x14ac:dyDescent="0.25">
      <c r="R72451" s="15">
        <v>3</v>
      </c>
    </row>
    <row r="72452" spans="18:18" x14ac:dyDescent="0.25">
      <c r="R72452" s="15">
        <v>3</v>
      </c>
    </row>
    <row r="72453" spans="18:18" x14ac:dyDescent="0.25">
      <c r="R72453" s="15">
        <v>3</v>
      </c>
    </row>
    <row r="72454" spans="18:18" x14ac:dyDescent="0.25">
      <c r="R72454" s="15">
        <v>4</v>
      </c>
    </row>
    <row r="72455" spans="18:18" x14ac:dyDescent="0.25">
      <c r="R72455" s="15">
        <v>4</v>
      </c>
    </row>
    <row r="72456" spans="18:18" x14ac:dyDescent="0.25">
      <c r="R72456" s="15">
        <v>4</v>
      </c>
    </row>
    <row r="72457" spans="18:18" x14ac:dyDescent="0.25">
      <c r="R72457" s="15">
        <v>4</v>
      </c>
    </row>
    <row r="72458" spans="18:18" x14ac:dyDescent="0.25">
      <c r="R72458" s="15">
        <v>4</v>
      </c>
    </row>
    <row r="72459" spans="18:18" x14ac:dyDescent="0.25">
      <c r="R72459" s="15">
        <v>4</v>
      </c>
    </row>
    <row r="72460" spans="18:18" x14ac:dyDescent="0.25">
      <c r="R72460" s="15">
        <v>4</v>
      </c>
    </row>
    <row r="72461" spans="18:18" x14ac:dyDescent="0.25">
      <c r="R72461" s="15">
        <v>4</v>
      </c>
    </row>
    <row r="72462" spans="18:18" x14ac:dyDescent="0.25">
      <c r="R72462" s="15">
        <v>4</v>
      </c>
    </row>
    <row r="72463" spans="18:18" x14ac:dyDescent="0.25">
      <c r="R72463" s="15">
        <v>4</v>
      </c>
    </row>
    <row r="72464" spans="18:18" x14ac:dyDescent="0.25">
      <c r="R72464" s="15">
        <v>4</v>
      </c>
    </row>
    <row r="72465" spans="18:18" x14ac:dyDescent="0.25">
      <c r="R72465" s="15">
        <v>4</v>
      </c>
    </row>
    <row r="72466" spans="18:18" x14ac:dyDescent="0.25">
      <c r="R72466" s="15">
        <v>4</v>
      </c>
    </row>
    <row r="72467" spans="18:18" x14ac:dyDescent="0.25">
      <c r="R72467" s="15">
        <v>4</v>
      </c>
    </row>
    <row r="72468" spans="18:18" x14ac:dyDescent="0.25">
      <c r="R72468" s="15">
        <v>4</v>
      </c>
    </row>
    <row r="72469" spans="18:18" x14ac:dyDescent="0.25">
      <c r="R72469" s="15">
        <v>4</v>
      </c>
    </row>
    <row r="72470" spans="18:18" x14ac:dyDescent="0.25">
      <c r="R72470" s="15">
        <v>4</v>
      </c>
    </row>
    <row r="72471" spans="18:18" x14ac:dyDescent="0.25">
      <c r="R72471" s="15">
        <v>4</v>
      </c>
    </row>
    <row r="72472" spans="18:18" x14ac:dyDescent="0.25">
      <c r="R72472" s="15">
        <v>4</v>
      </c>
    </row>
    <row r="72473" spans="18:18" x14ac:dyDescent="0.25">
      <c r="R72473" s="15">
        <v>4</v>
      </c>
    </row>
    <row r="72474" spans="18:18" x14ac:dyDescent="0.25">
      <c r="R72474" s="15">
        <v>4</v>
      </c>
    </row>
    <row r="72475" spans="18:18" x14ac:dyDescent="0.25">
      <c r="R72475" s="15">
        <v>4</v>
      </c>
    </row>
    <row r="72476" spans="18:18" x14ac:dyDescent="0.25">
      <c r="R72476" s="15">
        <v>4</v>
      </c>
    </row>
    <row r="72477" spans="18:18" x14ac:dyDescent="0.25">
      <c r="R72477" s="15">
        <v>4</v>
      </c>
    </row>
    <row r="72478" spans="18:18" x14ac:dyDescent="0.25">
      <c r="R72478" s="15">
        <v>1</v>
      </c>
    </row>
    <row r="72479" spans="18:18" x14ac:dyDescent="0.25">
      <c r="R72479" s="15">
        <v>1</v>
      </c>
    </row>
    <row r="72480" spans="18:18" x14ac:dyDescent="0.25">
      <c r="R72480" s="15">
        <v>1</v>
      </c>
    </row>
    <row r="72481" spans="18:18" x14ac:dyDescent="0.25">
      <c r="R72481" s="15">
        <v>1</v>
      </c>
    </row>
    <row r="72482" spans="18:18" x14ac:dyDescent="0.25">
      <c r="R72482" s="15">
        <v>1</v>
      </c>
    </row>
    <row r="72483" spans="18:18" x14ac:dyDescent="0.25">
      <c r="R72483" s="15">
        <v>1</v>
      </c>
    </row>
    <row r="72484" spans="18:18" x14ac:dyDescent="0.25">
      <c r="R72484" s="15">
        <v>1</v>
      </c>
    </row>
    <row r="72485" spans="18:18" x14ac:dyDescent="0.25">
      <c r="R72485" s="15">
        <v>1</v>
      </c>
    </row>
    <row r="72486" spans="18:18" x14ac:dyDescent="0.25">
      <c r="R72486" s="15">
        <v>1</v>
      </c>
    </row>
    <row r="72487" spans="18:18" x14ac:dyDescent="0.25">
      <c r="R72487" s="15">
        <v>1</v>
      </c>
    </row>
    <row r="72488" spans="18:18" x14ac:dyDescent="0.25">
      <c r="R72488" s="15">
        <v>1</v>
      </c>
    </row>
    <row r="72489" spans="18:18" x14ac:dyDescent="0.25">
      <c r="R72489" s="15">
        <v>1</v>
      </c>
    </row>
    <row r="72490" spans="18:18" x14ac:dyDescent="0.25">
      <c r="R72490" s="15">
        <v>1</v>
      </c>
    </row>
    <row r="72491" spans="18:18" x14ac:dyDescent="0.25">
      <c r="R72491" s="15">
        <v>4</v>
      </c>
    </row>
    <row r="72492" spans="18:18" x14ac:dyDescent="0.25">
      <c r="R72492" s="15">
        <v>4</v>
      </c>
    </row>
    <row r="72493" spans="18:18" x14ac:dyDescent="0.25">
      <c r="R72493" s="15">
        <v>4</v>
      </c>
    </row>
    <row r="72494" spans="18:18" x14ac:dyDescent="0.25">
      <c r="R72494" s="15">
        <v>4</v>
      </c>
    </row>
    <row r="72495" spans="18:18" x14ac:dyDescent="0.25">
      <c r="R72495" s="15">
        <v>4</v>
      </c>
    </row>
    <row r="72496" spans="18:18" x14ac:dyDescent="0.25">
      <c r="R72496" s="15">
        <v>4</v>
      </c>
    </row>
    <row r="72497" spans="18:18" x14ac:dyDescent="0.25">
      <c r="R72497" s="15">
        <v>4</v>
      </c>
    </row>
    <row r="72498" spans="18:18" x14ac:dyDescent="0.25">
      <c r="R72498" s="15">
        <v>4</v>
      </c>
    </row>
    <row r="72499" spans="18:18" x14ac:dyDescent="0.25">
      <c r="R72499" s="15">
        <v>4</v>
      </c>
    </row>
    <row r="72500" spans="18:18" x14ac:dyDescent="0.25">
      <c r="R72500" s="15">
        <v>4</v>
      </c>
    </row>
    <row r="72501" spans="18:18" x14ac:dyDescent="0.25">
      <c r="R72501" s="15">
        <v>4</v>
      </c>
    </row>
    <row r="72502" spans="18:18" x14ac:dyDescent="0.25">
      <c r="R72502" s="15">
        <v>4</v>
      </c>
    </row>
    <row r="72503" spans="18:18" x14ac:dyDescent="0.25">
      <c r="R72503" s="15">
        <v>4</v>
      </c>
    </row>
    <row r="72504" spans="18:18" x14ac:dyDescent="0.25">
      <c r="R72504" s="15">
        <v>4</v>
      </c>
    </row>
    <row r="72505" spans="18:18" x14ac:dyDescent="0.25">
      <c r="R72505" s="15">
        <v>2</v>
      </c>
    </row>
    <row r="72506" spans="18:18" x14ac:dyDescent="0.25">
      <c r="R72506" s="15">
        <v>2</v>
      </c>
    </row>
    <row r="72507" spans="18:18" x14ac:dyDescent="0.25">
      <c r="R72507" s="15">
        <v>2</v>
      </c>
    </row>
    <row r="72508" spans="18:18" x14ac:dyDescent="0.25">
      <c r="R72508" s="15">
        <v>2</v>
      </c>
    </row>
    <row r="72509" spans="18:18" x14ac:dyDescent="0.25">
      <c r="R72509" s="15">
        <v>2</v>
      </c>
    </row>
    <row r="72510" spans="18:18" x14ac:dyDescent="0.25">
      <c r="R72510" s="15">
        <v>4</v>
      </c>
    </row>
    <row r="72511" spans="18:18" x14ac:dyDescent="0.25">
      <c r="R72511" s="15">
        <v>4</v>
      </c>
    </row>
    <row r="72512" spans="18:18" x14ac:dyDescent="0.25">
      <c r="R72512" s="15">
        <v>4</v>
      </c>
    </row>
    <row r="72513" spans="18:18" x14ac:dyDescent="0.25">
      <c r="R72513" s="15">
        <v>4</v>
      </c>
    </row>
    <row r="72514" spans="18:18" x14ac:dyDescent="0.25">
      <c r="R72514" s="15">
        <v>4</v>
      </c>
    </row>
    <row r="72515" spans="18:18" x14ac:dyDescent="0.25">
      <c r="R72515" s="15">
        <v>4</v>
      </c>
    </row>
    <row r="72516" spans="18:18" x14ac:dyDescent="0.25">
      <c r="R72516" s="15">
        <v>4</v>
      </c>
    </row>
    <row r="72517" spans="18:18" x14ac:dyDescent="0.25">
      <c r="R72517" s="15">
        <v>4</v>
      </c>
    </row>
    <row r="72518" spans="18:18" x14ac:dyDescent="0.25">
      <c r="R72518" s="15">
        <v>4</v>
      </c>
    </row>
    <row r="72519" spans="18:18" x14ac:dyDescent="0.25">
      <c r="R72519" s="15">
        <v>4</v>
      </c>
    </row>
    <row r="72520" spans="18:18" x14ac:dyDescent="0.25">
      <c r="R72520" s="15">
        <v>4</v>
      </c>
    </row>
    <row r="72521" spans="18:18" x14ac:dyDescent="0.25">
      <c r="R72521" s="15">
        <v>4</v>
      </c>
    </row>
    <row r="72522" spans="18:18" x14ac:dyDescent="0.25">
      <c r="R72522" s="15">
        <v>4</v>
      </c>
    </row>
    <row r="72523" spans="18:18" x14ac:dyDescent="0.25">
      <c r="R72523" s="15">
        <v>4</v>
      </c>
    </row>
    <row r="72524" spans="18:18" x14ac:dyDescent="0.25">
      <c r="R72524" s="15">
        <v>4</v>
      </c>
    </row>
    <row r="72525" spans="18:18" x14ac:dyDescent="0.25">
      <c r="R72525" s="15">
        <v>4</v>
      </c>
    </row>
    <row r="72526" spans="18:18" x14ac:dyDescent="0.25">
      <c r="R72526" s="15">
        <v>4</v>
      </c>
    </row>
    <row r="72527" spans="18:18" x14ac:dyDescent="0.25">
      <c r="R72527" s="15">
        <v>4</v>
      </c>
    </row>
    <row r="72528" spans="18:18" x14ac:dyDescent="0.25">
      <c r="R72528" s="15">
        <v>4</v>
      </c>
    </row>
    <row r="72529" spans="18:18" x14ac:dyDescent="0.25">
      <c r="R72529" s="15">
        <v>4</v>
      </c>
    </row>
    <row r="72530" spans="18:18" x14ac:dyDescent="0.25">
      <c r="R72530" s="15">
        <v>4</v>
      </c>
    </row>
    <row r="72531" spans="18:18" x14ac:dyDescent="0.25">
      <c r="R72531" s="15">
        <v>4</v>
      </c>
    </row>
    <row r="72532" spans="18:18" x14ac:dyDescent="0.25">
      <c r="R72532" s="15">
        <v>4</v>
      </c>
    </row>
    <row r="72533" spans="18:18" x14ac:dyDescent="0.25">
      <c r="R72533" s="15">
        <v>4</v>
      </c>
    </row>
    <row r="72534" spans="18:18" x14ac:dyDescent="0.25">
      <c r="R72534" s="15">
        <v>4</v>
      </c>
    </row>
    <row r="72535" spans="18:18" x14ac:dyDescent="0.25">
      <c r="R72535" s="15">
        <v>4</v>
      </c>
    </row>
    <row r="72536" spans="18:18" x14ac:dyDescent="0.25">
      <c r="R72536" s="15">
        <v>4</v>
      </c>
    </row>
    <row r="72537" spans="18:18" x14ac:dyDescent="0.25">
      <c r="R72537" s="15">
        <v>4</v>
      </c>
    </row>
    <row r="72538" spans="18:18" x14ac:dyDescent="0.25">
      <c r="R72538" s="15">
        <v>4</v>
      </c>
    </row>
    <row r="72539" spans="18:18" x14ac:dyDescent="0.25">
      <c r="R72539" s="15">
        <v>4</v>
      </c>
    </row>
    <row r="72540" spans="18:18" x14ac:dyDescent="0.25">
      <c r="R72540" s="15">
        <v>4</v>
      </c>
    </row>
    <row r="72541" spans="18:18" x14ac:dyDescent="0.25">
      <c r="R72541" s="15">
        <v>4</v>
      </c>
    </row>
    <row r="72542" spans="18:18" x14ac:dyDescent="0.25">
      <c r="R72542" s="15">
        <v>4</v>
      </c>
    </row>
    <row r="72543" spans="18:18" x14ac:dyDescent="0.25">
      <c r="R72543" s="15">
        <v>4</v>
      </c>
    </row>
    <row r="72544" spans="18:18" x14ac:dyDescent="0.25">
      <c r="R72544" s="15">
        <v>4</v>
      </c>
    </row>
    <row r="72545" spans="18:18" x14ac:dyDescent="0.25">
      <c r="R72545" s="15">
        <v>4</v>
      </c>
    </row>
    <row r="72546" spans="18:18" x14ac:dyDescent="0.25">
      <c r="R72546" s="15">
        <v>4</v>
      </c>
    </row>
    <row r="72547" spans="18:18" x14ac:dyDescent="0.25">
      <c r="R72547" s="15">
        <v>4</v>
      </c>
    </row>
    <row r="72548" spans="18:18" x14ac:dyDescent="0.25">
      <c r="R72548" s="15">
        <v>4</v>
      </c>
    </row>
    <row r="72549" spans="18:18" x14ac:dyDescent="0.25">
      <c r="R72549" s="15">
        <v>4</v>
      </c>
    </row>
    <row r="72550" spans="18:18" x14ac:dyDescent="0.25">
      <c r="R72550" s="15">
        <v>4</v>
      </c>
    </row>
    <row r="72551" spans="18:18" x14ac:dyDescent="0.25">
      <c r="R72551" s="15">
        <v>4</v>
      </c>
    </row>
    <row r="72552" spans="18:18" x14ac:dyDescent="0.25">
      <c r="R72552" s="15">
        <v>4</v>
      </c>
    </row>
    <row r="72553" spans="18:18" x14ac:dyDescent="0.25">
      <c r="R72553" s="15">
        <v>4</v>
      </c>
    </row>
    <row r="72554" spans="18:18" x14ac:dyDescent="0.25">
      <c r="R72554" s="15">
        <v>4</v>
      </c>
    </row>
    <row r="72555" spans="18:18" x14ac:dyDescent="0.25">
      <c r="R72555" s="15">
        <v>4</v>
      </c>
    </row>
    <row r="72556" spans="18:18" x14ac:dyDescent="0.25">
      <c r="R72556" s="15">
        <v>4</v>
      </c>
    </row>
    <row r="72557" spans="18:18" x14ac:dyDescent="0.25">
      <c r="R72557" s="15">
        <v>4</v>
      </c>
    </row>
    <row r="72558" spans="18:18" x14ac:dyDescent="0.25">
      <c r="R72558" s="15">
        <v>4</v>
      </c>
    </row>
    <row r="72559" spans="18:18" x14ac:dyDescent="0.25">
      <c r="R72559" s="15">
        <v>4</v>
      </c>
    </row>
    <row r="72560" spans="18:18" x14ac:dyDescent="0.25">
      <c r="R72560" s="15">
        <v>4</v>
      </c>
    </row>
    <row r="72561" spans="18:18" x14ac:dyDescent="0.25">
      <c r="R72561" s="15">
        <v>4</v>
      </c>
    </row>
    <row r="72562" spans="18:18" x14ac:dyDescent="0.25">
      <c r="R72562" s="15">
        <v>4</v>
      </c>
    </row>
    <row r="72563" spans="18:18" x14ac:dyDescent="0.25">
      <c r="R72563" s="15">
        <v>4</v>
      </c>
    </row>
    <row r="72564" spans="18:18" x14ac:dyDescent="0.25">
      <c r="R72564" s="15">
        <v>4</v>
      </c>
    </row>
    <row r="72565" spans="18:18" x14ac:dyDescent="0.25">
      <c r="R72565" s="15">
        <v>4</v>
      </c>
    </row>
    <row r="72566" spans="18:18" x14ac:dyDescent="0.25">
      <c r="R72566" s="15">
        <v>4</v>
      </c>
    </row>
    <row r="72567" spans="18:18" x14ac:dyDescent="0.25">
      <c r="R72567" s="15">
        <v>4</v>
      </c>
    </row>
    <row r="72568" spans="18:18" x14ac:dyDescent="0.25">
      <c r="R72568" s="15">
        <v>4</v>
      </c>
    </row>
    <row r="72569" spans="18:18" x14ac:dyDescent="0.25">
      <c r="R72569" s="15">
        <v>4</v>
      </c>
    </row>
    <row r="72570" spans="18:18" x14ac:dyDescent="0.25">
      <c r="R72570" s="15">
        <v>4</v>
      </c>
    </row>
    <row r="72571" spans="18:18" x14ac:dyDescent="0.25">
      <c r="R72571" s="15">
        <v>4</v>
      </c>
    </row>
    <row r="72572" spans="18:18" x14ac:dyDescent="0.25">
      <c r="R72572" s="15">
        <v>4</v>
      </c>
    </row>
    <row r="72573" spans="18:18" x14ac:dyDescent="0.25">
      <c r="R72573" s="15">
        <v>4</v>
      </c>
    </row>
    <row r="72574" spans="18:18" x14ac:dyDescent="0.25">
      <c r="R72574" s="15">
        <v>4</v>
      </c>
    </row>
    <row r="72575" spans="18:18" x14ac:dyDescent="0.25">
      <c r="R72575" s="15">
        <v>4</v>
      </c>
    </row>
    <row r="72576" spans="18:18" x14ac:dyDescent="0.25">
      <c r="R72576" s="15">
        <v>4</v>
      </c>
    </row>
    <row r="72577" spans="18:18" x14ac:dyDescent="0.25">
      <c r="R72577" s="15">
        <v>4</v>
      </c>
    </row>
    <row r="72578" spans="18:18" x14ac:dyDescent="0.25">
      <c r="R72578" s="15">
        <v>4</v>
      </c>
    </row>
    <row r="72579" spans="18:18" x14ac:dyDescent="0.25">
      <c r="R72579" s="15">
        <v>4</v>
      </c>
    </row>
    <row r="72580" spans="18:18" x14ac:dyDescent="0.25">
      <c r="R72580" s="15">
        <v>4</v>
      </c>
    </row>
    <row r="72581" spans="18:18" x14ac:dyDescent="0.25">
      <c r="R72581" s="15">
        <v>4</v>
      </c>
    </row>
    <row r="72582" spans="18:18" x14ac:dyDescent="0.25">
      <c r="R72582" s="15">
        <v>4</v>
      </c>
    </row>
    <row r="72583" spans="18:18" x14ac:dyDescent="0.25">
      <c r="R72583" s="15">
        <v>4</v>
      </c>
    </row>
    <row r="72584" spans="18:18" x14ac:dyDescent="0.25">
      <c r="R72584" s="15">
        <v>4</v>
      </c>
    </row>
    <row r="72585" spans="18:18" x14ac:dyDescent="0.25">
      <c r="R72585" s="15">
        <v>4</v>
      </c>
    </row>
    <row r="72586" spans="18:18" x14ac:dyDescent="0.25">
      <c r="R72586" s="15">
        <v>4</v>
      </c>
    </row>
    <row r="72587" spans="18:18" x14ac:dyDescent="0.25">
      <c r="R72587" s="15">
        <v>4</v>
      </c>
    </row>
    <row r="72588" spans="18:18" x14ac:dyDescent="0.25">
      <c r="R72588" s="15">
        <v>4</v>
      </c>
    </row>
    <row r="72589" spans="18:18" x14ac:dyDescent="0.25">
      <c r="R72589" s="15">
        <v>4</v>
      </c>
    </row>
    <row r="72590" spans="18:18" x14ac:dyDescent="0.25">
      <c r="R72590" s="15">
        <v>4</v>
      </c>
    </row>
    <row r="72591" spans="18:18" x14ac:dyDescent="0.25">
      <c r="R72591" s="15">
        <v>4</v>
      </c>
    </row>
    <row r="72592" spans="18:18" x14ac:dyDescent="0.25">
      <c r="R72592" s="15">
        <v>4</v>
      </c>
    </row>
    <row r="72593" spans="18:18" x14ac:dyDescent="0.25">
      <c r="R72593" s="15">
        <v>4</v>
      </c>
    </row>
    <row r="72594" spans="18:18" x14ac:dyDescent="0.25">
      <c r="R72594" s="15">
        <v>4</v>
      </c>
    </row>
    <row r="72595" spans="18:18" x14ac:dyDescent="0.25">
      <c r="R72595" s="15">
        <v>4</v>
      </c>
    </row>
    <row r="72596" spans="18:18" x14ac:dyDescent="0.25">
      <c r="R72596" s="15">
        <v>4</v>
      </c>
    </row>
    <row r="72597" spans="18:18" x14ac:dyDescent="0.25">
      <c r="R72597" s="15">
        <v>4</v>
      </c>
    </row>
    <row r="72598" spans="18:18" x14ac:dyDescent="0.25">
      <c r="R72598" s="15">
        <v>4</v>
      </c>
    </row>
    <row r="72599" spans="18:18" x14ac:dyDescent="0.25">
      <c r="R72599" s="15">
        <v>4</v>
      </c>
    </row>
    <row r="72600" spans="18:18" x14ac:dyDescent="0.25">
      <c r="R72600" s="15">
        <v>4</v>
      </c>
    </row>
    <row r="72601" spans="18:18" x14ac:dyDescent="0.25">
      <c r="R72601" s="15">
        <v>4</v>
      </c>
    </row>
    <row r="72602" spans="18:18" x14ac:dyDescent="0.25">
      <c r="R72602" s="15">
        <v>4</v>
      </c>
    </row>
    <row r="72603" spans="18:18" x14ac:dyDescent="0.25">
      <c r="R72603" s="15">
        <v>4</v>
      </c>
    </row>
    <row r="72604" spans="18:18" x14ac:dyDescent="0.25">
      <c r="R72604" s="15">
        <v>4</v>
      </c>
    </row>
    <row r="72605" spans="18:18" x14ac:dyDescent="0.25">
      <c r="R72605" s="15">
        <v>1</v>
      </c>
    </row>
    <row r="72606" spans="18:18" x14ac:dyDescent="0.25">
      <c r="R72606" s="15">
        <v>1</v>
      </c>
    </row>
    <row r="72607" spans="18:18" x14ac:dyDescent="0.25">
      <c r="R72607" s="15">
        <v>1</v>
      </c>
    </row>
    <row r="72608" spans="18:18" x14ac:dyDescent="0.25">
      <c r="R72608" s="15">
        <v>1</v>
      </c>
    </row>
    <row r="72609" spans="18:18" x14ac:dyDescent="0.25">
      <c r="R72609" s="15">
        <v>1</v>
      </c>
    </row>
    <row r="72610" spans="18:18" x14ac:dyDescent="0.25">
      <c r="R72610" s="15">
        <v>1</v>
      </c>
    </row>
    <row r="72611" spans="18:18" x14ac:dyDescent="0.25">
      <c r="R72611" s="15">
        <v>1</v>
      </c>
    </row>
    <row r="72612" spans="18:18" x14ac:dyDescent="0.25">
      <c r="R72612" s="15">
        <v>1</v>
      </c>
    </row>
    <row r="72613" spans="18:18" x14ac:dyDescent="0.25">
      <c r="R72613" s="15">
        <v>1</v>
      </c>
    </row>
    <row r="72614" spans="18:18" x14ac:dyDescent="0.25">
      <c r="R72614" s="15">
        <v>1</v>
      </c>
    </row>
    <row r="72615" spans="18:18" x14ac:dyDescent="0.25">
      <c r="R72615" s="15">
        <v>1</v>
      </c>
    </row>
    <row r="72616" spans="18:18" x14ac:dyDescent="0.25">
      <c r="R72616" s="15">
        <v>1</v>
      </c>
    </row>
    <row r="72617" spans="18:18" x14ac:dyDescent="0.25">
      <c r="R72617" s="15">
        <v>1</v>
      </c>
    </row>
    <row r="72618" spans="18:18" x14ac:dyDescent="0.25">
      <c r="R72618" s="15">
        <v>1</v>
      </c>
    </row>
    <row r="72619" spans="18:18" x14ac:dyDescent="0.25">
      <c r="R72619" s="15">
        <v>1</v>
      </c>
    </row>
    <row r="72620" spans="18:18" x14ac:dyDescent="0.25">
      <c r="R72620" s="15">
        <v>1</v>
      </c>
    </row>
    <row r="72621" spans="18:18" x14ac:dyDescent="0.25">
      <c r="R72621" s="15">
        <v>1</v>
      </c>
    </row>
    <row r="72622" spans="18:18" x14ac:dyDescent="0.25">
      <c r="R72622" s="15">
        <v>1</v>
      </c>
    </row>
    <row r="72623" spans="18:18" x14ac:dyDescent="0.25">
      <c r="R72623" s="15">
        <v>1</v>
      </c>
    </row>
    <row r="72624" spans="18:18" x14ac:dyDescent="0.25">
      <c r="R72624" s="15">
        <v>1</v>
      </c>
    </row>
    <row r="72625" spans="18:18" x14ac:dyDescent="0.25">
      <c r="R72625" s="15">
        <v>1</v>
      </c>
    </row>
    <row r="72626" spans="18:18" x14ac:dyDescent="0.25">
      <c r="R72626" s="15">
        <v>1</v>
      </c>
    </row>
    <row r="72627" spans="18:18" x14ac:dyDescent="0.25">
      <c r="R72627" s="15">
        <v>1</v>
      </c>
    </row>
    <row r="72628" spans="18:18" x14ac:dyDescent="0.25">
      <c r="R72628" s="15">
        <v>1</v>
      </c>
    </row>
    <row r="72629" spans="18:18" x14ac:dyDescent="0.25">
      <c r="R72629" s="15">
        <v>1</v>
      </c>
    </row>
    <row r="72630" spans="18:18" x14ac:dyDescent="0.25">
      <c r="R72630" s="15">
        <v>1</v>
      </c>
    </row>
    <row r="72631" spans="18:18" x14ac:dyDescent="0.25">
      <c r="R72631" s="15">
        <v>1</v>
      </c>
    </row>
    <row r="72632" spans="18:18" x14ac:dyDescent="0.25">
      <c r="R72632" s="15">
        <v>1</v>
      </c>
    </row>
    <row r="72633" spans="18:18" x14ac:dyDescent="0.25">
      <c r="R72633" s="15">
        <v>1</v>
      </c>
    </row>
    <row r="72634" spans="18:18" x14ac:dyDescent="0.25">
      <c r="R72634" s="15">
        <v>1</v>
      </c>
    </row>
    <row r="72635" spans="18:18" x14ac:dyDescent="0.25">
      <c r="R72635" s="15">
        <v>1</v>
      </c>
    </row>
    <row r="72636" spans="18:18" x14ac:dyDescent="0.25">
      <c r="R72636" s="15">
        <v>1</v>
      </c>
    </row>
    <row r="72637" spans="18:18" x14ac:dyDescent="0.25">
      <c r="R72637" s="15">
        <v>4</v>
      </c>
    </row>
    <row r="72638" spans="18:18" x14ac:dyDescent="0.25">
      <c r="R72638" s="15">
        <v>4</v>
      </c>
    </row>
    <row r="72639" spans="18:18" x14ac:dyDescent="0.25">
      <c r="R72639" s="15">
        <v>4</v>
      </c>
    </row>
    <row r="72640" spans="18:18" x14ac:dyDescent="0.25">
      <c r="R72640" s="15">
        <v>4</v>
      </c>
    </row>
    <row r="72641" spans="18:18" x14ac:dyDescent="0.25">
      <c r="R72641" s="15">
        <v>4</v>
      </c>
    </row>
    <row r="72642" spans="18:18" x14ac:dyDescent="0.25">
      <c r="R72642" s="15">
        <v>4</v>
      </c>
    </row>
    <row r="72643" spans="18:18" x14ac:dyDescent="0.25">
      <c r="R72643" s="15">
        <v>4</v>
      </c>
    </row>
    <row r="72644" spans="18:18" x14ac:dyDescent="0.25">
      <c r="R72644" s="15">
        <v>4</v>
      </c>
    </row>
    <row r="72645" spans="18:18" x14ac:dyDescent="0.25">
      <c r="R72645" s="15">
        <v>2</v>
      </c>
    </row>
    <row r="72646" spans="18:18" x14ac:dyDescent="0.25">
      <c r="R72646" s="15">
        <v>2</v>
      </c>
    </row>
    <row r="72647" spans="18:18" x14ac:dyDescent="0.25">
      <c r="R72647" s="15">
        <v>2</v>
      </c>
    </row>
    <row r="72648" spans="18:18" x14ac:dyDescent="0.25">
      <c r="R72648" s="15">
        <v>2</v>
      </c>
    </row>
    <row r="72649" spans="18:18" x14ac:dyDescent="0.25">
      <c r="R72649" s="15">
        <v>2</v>
      </c>
    </row>
    <row r="72650" spans="18:18" x14ac:dyDescent="0.25">
      <c r="R72650" s="15">
        <v>2</v>
      </c>
    </row>
    <row r="72651" spans="18:18" x14ac:dyDescent="0.25">
      <c r="R72651" s="15">
        <v>2</v>
      </c>
    </row>
    <row r="72652" spans="18:18" x14ac:dyDescent="0.25">
      <c r="R72652" s="15">
        <v>2</v>
      </c>
    </row>
    <row r="72653" spans="18:18" x14ac:dyDescent="0.25">
      <c r="R72653" s="15">
        <v>2</v>
      </c>
    </row>
    <row r="72654" spans="18:18" x14ac:dyDescent="0.25">
      <c r="R72654" s="15">
        <v>1</v>
      </c>
    </row>
    <row r="72655" spans="18:18" x14ac:dyDescent="0.25">
      <c r="R72655" s="15">
        <v>1</v>
      </c>
    </row>
    <row r="72656" spans="18:18" x14ac:dyDescent="0.25">
      <c r="R72656" s="15">
        <v>1</v>
      </c>
    </row>
    <row r="72657" spans="18:18" x14ac:dyDescent="0.25">
      <c r="R72657" s="15">
        <v>1</v>
      </c>
    </row>
    <row r="72658" spans="18:18" x14ac:dyDescent="0.25">
      <c r="R72658" s="15">
        <v>4</v>
      </c>
    </row>
    <row r="72659" spans="18:18" x14ac:dyDescent="0.25">
      <c r="R72659" s="15">
        <v>4</v>
      </c>
    </row>
    <row r="72660" spans="18:18" x14ac:dyDescent="0.25">
      <c r="R72660" s="15">
        <v>4</v>
      </c>
    </row>
    <row r="72661" spans="18:18" x14ac:dyDescent="0.25">
      <c r="R72661" s="15">
        <v>4</v>
      </c>
    </row>
    <row r="72662" spans="18:18" x14ac:dyDescent="0.25">
      <c r="R72662" s="15">
        <v>4</v>
      </c>
    </row>
    <row r="72663" spans="18:18" x14ac:dyDescent="0.25">
      <c r="R72663" s="15">
        <v>4</v>
      </c>
    </row>
    <row r="72664" spans="18:18" x14ac:dyDescent="0.25">
      <c r="R72664" s="15">
        <v>4</v>
      </c>
    </row>
    <row r="72665" spans="18:18" x14ac:dyDescent="0.25">
      <c r="R72665" s="15">
        <v>4</v>
      </c>
    </row>
    <row r="72666" spans="18:18" x14ac:dyDescent="0.25">
      <c r="R72666" s="15">
        <v>4</v>
      </c>
    </row>
    <row r="72667" spans="18:18" x14ac:dyDescent="0.25">
      <c r="R72667" s="15">
        <v>4</v>
      </c>
    </row>
    <row r="72668" spans="18:18" x14ac:dyDescent="0.25">
      <c r="R72668" s="15">
        <v>4</v>
      </c>
    </row>
    <row r="72669" spans="18:18" x14ac:dyDescent="0.25">
      <c r="R72669" s="15">
        <v>4</v>
      </c>
    </row>
    <row r="72670" spans="18:18" x14ac:dyDescent="0.25">
      <c r="R72670" s="15">
        <v>4</v>
      </c>
    </row>
    <row r="72671" spans="18:18" x14ac:dyDescent="0.25">
      <c r="R72671" s="15">
        <v>4</v>
      </c>
    </row>
    <row r="72672" spans="18:18" x14ac:dyDescent="0.25">
      <c r="R72672" s="15">
        <v>4</v>
      </c>
    </row>
    <row r="72673" spans="18:18" x14ac:dyDescent="0.25">
      <c r="R72673" s="15">
        <v>4</v>
      </c>
    </row>
    <row r="72674" spans="18:18" x14ac:dyDescent="0.25">
      <c r="R72674" s="15">
        <v>4</v>
      </c>
    </row>
    <row r="72675" spans="18:18" x14ac:dyDescent="0.25">
      <c r="R72675" s="15">
        <v>4</v>
      </c>
    </row>
    <row r="72676" spans="18:18" x14ac:dyDescent="0.25">
      <c r="R72676" s="15">
        <v>4</v>
      </c>
    </row>
    <row r="72677" spans="18:18" x14ac:dyDescent="0.25">
      <c r="R72677" s="15">
        <v>4</v>
      </c>
    </row>
    <row r="72678" spans="18:18" x14ac:dyDescent="0.25">
      <c r="R72678" s="15">
        <v>4</v>
      </c>
    </row>
    <row r="72679" spans="18:18" x14ac:dyDescent="0.25">
      <c r="R72679" s="15">
        <v>3</v>
      </c>
    </row>
    <row r="72680" spans="18:18" x14ac:dyDescent="0.25">
      <c r="R72680" s="15">
        <v>3</v>
      </c>
    </row>
    <row r="72681" spans="18:18" x14ac:dyDescent="0.25">
      <c r="R72681" s="15">
        <v>3</v>
      </c>
    </row>
    <row r="72682" spans="18:18" x14ac:dyDescent="0.25">
      <c r="R72682" s="15">
        <v>3</v>
      </c>
    </row>
    <row r="72683" spans="18:18" x14ac:dyDescent="0.25">
      <c r="R72683" s="15">
        <v>3</v>
      </c>
    </row>
    <row r="72684" spans="18:18" x14ac:dyDescent="0.25">
      <c r="R72684" s="15">
        <v>3</v>
      </c>
    </row>
    <row r="72685" spans="18:18" x14ac:dyDescent="0.25">
      <c r="R72685" s="15">
        <v>3</v>
      </c>
    </row>
    <row r="72686" spans="18:18" x14ac:dyDescent="0.25">
      <c r="R72686" s="15">
        <v>3</v>
      </c>
    </row>
    <row r="72687" spans="18:18" x14ac:dyDescent="0.25">
      <c r="R72687" s="15">
        <v>3</v>
      </c>
    </row>
    <row r="72688" spans="18:18" x14ac:dyDescent="0.25">
      <c r="R72688" s="15">
        <v>3</v>
      </c>
    </row>
    <row r="72689" spans="18:18" x14ac:dyDescent="0.25">
      <c r="R72689" s="15">
        <v>3</v>
      </c>
    </row>
    <row r="72690" spans="18:18" x14ac:dyDescent="0.25">
      <c r="R72690" s="15">
        <v>3</v>
      </c>
    </row>
    <row r="72691" spans="18:18" x14ac:dyDescent="0.25">
      <c r="R72691" s="15">
        <v>3</v>
      </c>
    </row>
    <row r="72692" spans="18:18" x14ac:dyDescent="0.25">
      <c r="R72692" s="15">
        <v>3</v>
      </c>
    </row>
    <row r="72693" spans="18:18" x14ac:dyDescent="0.25">
      <c r="R72693" s="15">
        <v>3</v>
      </c>
    </row>
    <row r="72694" spans="18:18" x14ac:dyDescent="0.25">
      <c r="R72694" s="15">
        <v>3</v>
      </c>
    </row>
    <row r="72695" spans="18:18" x14ac:dyDescent="0.25">
      <c r="R72695" s="15">
        <v>3</v>
      </c>
    </row>
    <row r="72696" spans="18:18" x14ac:dyDescent="0.25">
      <c r="R72696" s="15">
        <v>3</v>
      </c>
    </row>
    <row r="72697" spans="18:18" x14ac:dyDescent="0.25">
      <c r="R72697" s="15">
        <v>3</v>
      </c>
    </row>
    <row r="72698" spans="18:18" x14ac:dyDescent="0.25">
      <c r="R72698" s="15">
        <v>3</v>
      </c>
    </row>
    <row r="72699" spans="18:18" x14ac:dyDescent="0.25">
      <c r="R72699" s="15">
        <v>3</v>
      </c>
    </row>
    <row r="72700" spans="18:18" x14ac:dyDescent="0.25">
      <c r="R72700" s="15">
        <v>3</v>
      </c>
    </row>
    <row r="72701" spans="18:18" x14ac:dyDescent="0.25">
      <c r="R72701" s="15">
        <v>3</v>
      </c>
    </row>
    <row r="72702" spans="18:18" x14ac:dyDescent="0.25">
      <c r="R72702" s="15">
        <v>3</v>
      </c>
    </row>
    <row r="72703" spans="18:18" x14ac:dyDescent="0.25">
      <c r="R72703" s="15">
        <v>3</v>
      </c>
    </row>
    <row r="72704" spans="18:18" x14ac:dyDescent="0.25">
      <c r="R72704" s="15">
        <v>3</v>
      </c>
    </row>
    <row r="72705" spans="18:18" x14ac:dyDescent="0.25">
      <c r="R72705" s="15">
        <v>3</v>
      </c>
    </row>
    <row r="72706" spans="18:18" x14ac:dyDescent="0.25">
      <c r="R72706" s="15">
        <v>3</v>
      </c>
    </row>
    <row r="72707" spans="18:18" x14ac:dyDescent="0.25">
      <c r="R72707" s="15">
        <v>1</v>
      </c>
    </row>
    <row r="72708" spans="18:18" x14ac:dyDescent="0.25">
      <c r="R72708" s="15">
        <v>1</v>
      </c>
    </row>
    <row r="72709" spans="18:18" x14ac:dyDescent="0.25">
      <c r="R72709" s="15">
        <v>1</v>
      </c>
    </row>
    <row r="72710" spans="18:18" x14ac:dyDescent="0.25">
      <c r="R72710" s="15">
        <v>1</v>
      </c>
    </row>
    <row r="72711" spans="18:18" x14ac:dyDescent="0.25">
      <c r="R72711" s="15">
        <v>1</v>
      </c>
    </row>
    <row r="72712" spans="18:18" x14ac:dyDescent="0.25">
      <c r="R72712" s="15">
        <v>1</v>
      </c>
    </row>
    <row r="72713" spans="18:18" x14ac:dyDescent="0.25">
      <c r="R72713" s="15">
        <v>1</v>
      </c>
    </row>
    <row r="72714" spans="18:18" x14ac:dyDescent="0.25">
      <c r="R72714" s="15">
        <v>1</v>
      </c>
    </row>
    <row r="72715" spans="18:18" x14ac:dyDescent="0.25">
      <c r="R72715" s="15">
        <v>1</v>
      </c>
    </row>
    <row r="72716" spans="18:18" x14ac:dyDescent="0.25">
      <c r="R72716" s="15">
        <v>1</v>
      </c>
    </row>
    <row r="72717" spans="18:18" x14ac:dyDescent="0.25">
      <c r="R72717" s="15">
        <v>1</v>
      </c>
    </row>
    <row r="72718" spans="18:18" x14ac:dyDescent="0.25">
      <c r="R72718" s="15">
        <v>1</v>
      </c>
    </row>
    <row r="72719" spans="18:18" x14ac:dyDescent="0.25">
      <c r="R72719" s="15">
        <v>1</v>
      </c>
    </row>
    <row r="72720" spans="18:18" x14ac:dyDescent="0.25">
      <c r="R72720" s="15">
        <v>1</v>
      </c>
    </row>
    <row r="72721" spans="18:18" x14ac:dyDescent="0.25">
      <c r="R72721" s="15">
        <v>1</v>
      </c>
    </row>
    <row r="72722" spans="18:18" x14ac:dyDescent="0.25">
      <c r="R72722" s="15">
        <v>1</v>
      </c>
    </row>
    <row r="72723" spans="18:18" x14ac:dyDescent="0.25">
      <c r="R72723" s="15">
        <v>1</v>
      </c>
    </row>
    <row r="72724" spans="18:18" x14ac:dyDescent="0.25">
      <c r="R72724" s="15">
        <v>1</v>
      </c>
    </row>
    <row r="72725" spans="18:18" x14ac:dyDescent="0.25">
      <c r="R72725" s="15">
        <v>1</v>
      </c>
    </row>
    <row r="72726" spans="18:18" x14ac:dyDescent="0.25">
      <c r="R72726" s="15">
        <v>1</v>
      </c>
    </row>
    <row r="72727" spans="18:18" x14ac:dyDescent="0.25">
      <c r="R72727" s="15">
        <v>1</v>
      </c>
    </row>
    <row r="72728" spans="18:18" x14ac:dyDescent="0.25">
      <c r="R72728" s="15">
        <v>1</v>
      </c>
    </row>
    <row r="72729" spans="18:18" x14ac:dyDescent="0.25">
      <c r="R72729" s="15">
        <v>1</v>
      </c>
    </row>
    <row r="72730" spans="18:18" x14ac:dyDescent="0.25">
      <c r="R72730" s="15">
        <v>1</v>
      </c>
    </row>
    <row r="72731" spans="18:18" x14ac:dyDescent="0.25">
      <c r="R72731" s="15">
        <v>1</v>
      </c>
    </row>
    <row r="72732" spans="18:18" x14ac:dyDescent="0.25">
      <c r="R72732" s="15">
        <v>1</v>
      </c>
    </row>
    <row r="72733" spans="18:18" x14ac:dyDescent="0.25">
      <c r="R72733" s="15">
        <v>1</v>
      </c>
    </row>
    <row r="72734" spans="18:18" x14ac:dyDescent="0.25">
      <c r="R72734" s="15">
        <v>1</v>
      </c>
    </row>
    <row r="72735" spans="18:18" x14ac:dyDescent="0.25">
      <c r="R72735" s="15">
        <v>1</v>
      </c>
    </row>
    <row r="72736" spans="18:18" x14ac:dyDescent="0.25">
      <c r="R72736" s="15">
        <v>1</v>
      </c>
    </row>
    <row r="72737" spans="18:18" x14ac:dyDescent="0.25">
      <c r="R72737" s="15">
        <v>1</v>
      </c>
    </row>
    <row r="72738" spans="18:18" x14ac:dyDescent="0.25">
      <c r="R72738" s="15">
        <v>1</v>
      </c>
    </row>
    <row r="72739" spans="18:18" x14ac:dyDescent="0.25">
      <c r="R72739" s="15">
        <v>1</v>
      </c>
    </row>
    <row r="72740" spans="18:18" x14ac:dyDescent="0.25">
      <c r="R72740" s="15">
        <v>1</v>
      </c>
    </row>
    <row r="72741" spans="18:18" x14ac:dyDescent="0.25">
      <c r="R72741" s="15">
        <v>1</v>
      </c>
    </row>
    <row r="72742" spans="18:18" x14ac:dyDescent="0.25">
      <c r="R72742" s="15">
        <v>1</v>
      </c>
    </row>
    <row r="72743" spans="18:18" x14ac:dyDescent="0.25">
      <c r="R72743" s="15">
        <v>1</v>
      </c>
    </row>
    <row r="72744" spans="18:18" x14ac:dyDescent="0.25">
      <c r="R72744" s="15">
        <v>1</v>
      </c>
    </row>
    <row r="72745" spans="18:18" x14ac:dyDescent="0.25">
      <c r="R72745" s="15">
        <v>1</v>
      </c>
    </row>
    <row r="72746" spans="18:18" x14ac:dyDescent="0.25">
      <c r="R72746" s="15">
        <v>1</v>
      </c>
    </row>
    <row r="72747" spans="18:18" x14ac:dyDescent="0.25">
      <c r="R72747" s="15">
        <v>1</v>
      </c>
    </row>
    <row r="72748" spans="18:18" x14ac:dyDescent="0.25">
      <c r="R72748" s="15">
        <v>1</v>
      </c>
    </row>
    <row r="72749" spans="18:18" x14ac:dyDescent="0.25">
      <c r="R72749" s="15">
        <v>1</v>
      </c>
    </row>
    <row r="72750" spans="18:18" x14ac:dyDescent="0.25">
      <c r="R72750" s="15">
        <v>1</v>
      </c>
    </row>
    <row r="72751" spans="18:18" x14ac:dyDescent="0.25">
      <c r="R72751" s="15">
        <v>1</v>
      </c>
    </row>
    <row r="72752" spans="18:18" x14ac:dyDescent="0.25">
      <c r="R72752" s="15">
        <v>1</v>
      </c>
    </row>
    <row r="72753" spans="18:18" x14ac:dyDescent="0.25">
      <c r="R72753" s="15">
        <v>1</v>
      </c>
    </row>
    <row r="72754" spans="18:18" x14ac:dyDescent="0.25">
      <c r="R72754" s="15">
        <v>1</v>
      </c>
    </row>
    <row r="72755" spans="18:18" x14ac:dyDescent="0.25">
      <c r="R72755" s="15">
        <v>2</v>
      </c>
    </row>
    <row r="72756" spans="18:18" x14ac:dyDescent="0.25">
      <c r="R72756" s="15">
        <v>2</v>
      </c>
    </row>
    <row r="72757" spans="18:18" x14ac:dyDescent="0.25">
      <c r="R72757" s="15">
        <v>2</v>
      </c>
    </row>
    <row r="72758" spans="18:18" x14ac:dyDescent="0.25">
      <c r="R72758" s="15">
        <v>2</v>
      </c>
    </row>
    <row r="72759" spans="18:18" x14ac:dyDescent="0.25">
      <c r="R72759" s="15">
        <v>2</v>
      </c>
    </row>
    <row r="72760" spans="18:18" x14ac:dyDescent="0.25">
      <c r="R72760" s="15">
        <v>2</v>
      </c>
    </row>
    <row r="72761" spans="18:18" x14ac:dyDescent="0.25">
      <c r="R72761" s="15">
        <v>2</v>
      </c>
    </row>
    <row r="72762" spans="18:18" x14ac:dyDescent="0.25">
      <c r="R72762" s="15">
        <v>2</v>
      </c>
    </row>
    <row r="72763" spans="18:18" x14ac:dyDescent="0.25">
      <c r="R72763" s="15">
        <v>2</v>
      </c>
    </row>
    <row r="72764" spans="18:18" x14ac:dyDescent="0.25">
      <c r="R72764" s="15">
        <v>2</v>
      </c>
    </row>
    <row r="72765" spans="18:18" x14ac:dyDescent="0.25">
      <c r="R72765" s="15">
        <v>2</v>
      </c>
    </row>
    <row r="72766" spans="18:18" x14ac:dyDescent="0.25">
      <c r="R72766" s="15">
        <v>2</v>
      </c>
    </row>
    <row r="72767" spans="18:18" x14ac:dyDescent="0.25">
      <c r="R72767" s="15">
        <v>2</v>
      </c>
    </row>
    <row r="72768" spans="18:18" x14ac:dyDescent="0.25">
      <c r="R72768" s="15">
        <v>2</v>
      </c>
    </row>
    <row r="72769" spans="18:18" x14ac:dyDescent="0.25">
      <c r="R72769" s="15">
        <v>1</v>
      </c>
    </row>
    <row r="72770" spans="18:18" x14ac:dyDescent="0.25">
      <c r="R72770" s="15">
        <v>1</v>
      </c>
    </row>
    <row r="72771" spans="18:18" x14ac:dyDescent="0.25">
      <c r="R72771" s="15">
        <v>1</v>
      </c>
    </row>
    <row r="72772" spans="18:18" x14ac:dyDescent="0.25">
      <c r="R72772" s="15">
        <v>1</v>
      </c>
    </row>
    <row r="72773" spans="18:18" x14ac:dyDescent="0.25">
      <c r="R72773" s="15">
        <v>1</v>
      </c>
    </row>
    <row r="72774" spans="18:18" x14ac:dyDescent="0.25">
      <c r="R72774" s="15">
        <v>1</v>
      </c>
    </row>
    <row r="72775" spans="18:18" x14ac:dyDescent="0.25">
      <c r="R72775" s="15">
        <v>1</v>
      </c>
    </row>
    <row r="72776" spans="18:18" x14ac:dyDescent="0.25">
      <c r="R72776" s="15">
        <v>1</v>
      </c>
    </row>
    <row r="72777" spans="18:18" x14ac:dyDescent="0.25">
      <c r="R72777" s="15">
        <v>1</v>
      </c>
    </row>
    <row r="72778" spans="18:18" x14ac:dyDescent="0.25">
      <c r="R72778" s="15">
        <v>3</v>
      </c>
    </row>
    <row r="72779" spans="18:18" x14ac:dyDescent="0.25">
      <c r="R72779" s="15">
        <v>3</v>
      </c>
    </row>
    <row r="72780" spans="18:18" x14ac:dyDescent="0.25">
      <c r="R72780" s="15">
        <v>3</v>
      </c>
    </row>
    <row r="72781" spans="18:18" x14ac:dyDescent="0.25">
      <c r="R72781" s="15">
        <v>3</v>
      </c>
    </row>
    <row r="72782" spans="18:18" x14ac:dyDescent="0.25">
      <c r="R72782" s="15">
        <v>3</v>
      </c>
    </row>
    <row r="72783" spans="18:18" x14ac:dyDescent="0.25">
      <c r="R72783" s="15">
        <v>3</v>
      </c>
    </row>
    <row r="72784" spans="18:18" x14ac:dyDescent="0.25">
      <c r="R72784" s="15">
        <v>3</v>
      </c>
    </row>
    <row r="72785" spans="18:18" x14ac:dyDescent="0.25">
      <c r="R72785" s="15">
        <v>3</v>
      </c>
    </row>
    <row r="72786" spans="18:18" x14ac:dyDescent="0.25">
      <c r="R72786" s="15">
        <v>3</v>
      </c>
    </row>
    <row r="72787" spans="18:18" x14ac:dyDescent="0.25">
      <c r="R72787" s="15">
        <v>3</v>
      </c>
    </row>
    <row r="72788" spans="18:18" x14ac:dyDescent="0.25">
      <c r="R72788" s="15">
        <v>3</v>
      </c>
    </row>
    <row r="72789" spans="18:18" x14ac:dyDescent="0.25">
      <c r="R72789" s="15">
        <v>3</v>
      </c>
    </row>
    <row r="72790" spans="18:18" x14ac:dyDescent="0.25">
      <c r="R72790" s="15">
        <v>3</v>
      </c>
    </row>
    <row r="72791" spans="18:18" x14ac:dyDescent="0.25">
      <c r="R72791" s="15">
        <v>3</v>
      </c>
    </row>
    <row r="72792" spans="18:18" x14ac:dyDescent="0.25">
      <c r="R72792" s="15">
        <v>3</v>
      </c>
    </row>
    <row r="72793" spans="18:18" x14ac:dyDescent="0.25">
      <c r="R72793" s="15">
        <v>3</v>
      </c>
    </row>
    <row r="72794" spans="18:18" x14ac:dyDescent="0.25">
      <c r="R72794" s="15">
        <v>3</v>
      </c>
    </row>
    <row r="72795" spans="18:18" x14ac:dyDescent="0.25">
      <c r="R72795" s="15">
        <v>3</v>
      </c>
    </row>
    <row r="72796" spans="18:18" x14ac:dyDescent="0.25">
      <c r="R72796" s="15">
        <v>3</v>
      </c>
    </row>
    <row r="72797" spans="18:18" x14ac:dyDescent="0.25">
      <c r="R72797" s="15">
        <v>3</v>
      </c>
    </row>
    <row r="72798" spans="18:18" x14ac:dyDescent="0.25">
      <c r="R72798" s="15">
        <v>3</v>
      </c>
    </row>
    <row r="72799" spans="18:18" x14ac:dyDescent="0.25">
      <c r="R72799" s="15">
        <v>3</v>
      </c>
    </row>
    <row r="72800" spans="18:18" x14ac:dyDescent="0.25">
      <c r="R72800" s="15">
        <v>3</v>
      </c>
    </row>
    <row r="72801" spans="18:18" x14ac:dyDescent="0.25">
      <c r="R72801" s="15">
        <v>3</v>
      </c>
    </row>
    <row r="72802" spans="18:18" x14ac:dyDescent="0.25">
      <c r="R72802" s="15">
        <v>3</v>
      </c>
    </row>
    <row r="72803" spans="18:18" x14ac:dyDescent="0.25">
      <c r="R72803" s="15">
        <v>3</v>
      </c>
    </row>
    <row r="72804" spans="18:18" x14ac:dyDescent="0.25">
      <c r="R72804" s="15">
        <v>3</v>
      </c>
    </row>
    <row r="72805" spans="18:18" x14ac:dyDescent="0.25">
      <c r="R72805" s="15">
        <v>3</v>
      </c>
    </row>
    <row r="72806" spans="18:18" x14ac:dyDescent="0.25">
      <c r="R72806" s="15">
        <v>3</v>
      </c>
    </row>
    <row r="72807" spans="18:18" x14ac:dyDescent="0.25">
      <c r="R72807" s="15">
        <v>3</v>
      </c>
    </row>
    <row r="72808" spans="18:18" x14ac:dyDescent="0.25">
      <c r="R72808" s="15">
        <v>3</v>
      </c>
    </row>
    <row r="72809" spans="18:18" x14ac:dyDescent="0.25">
      <c r="R72809" s="15">
        <v>3</v>
      </c>
    </row>
    <row r="72810" spans="18:18" x14ac:dyDescent="0.25">
      <c r="R72810" s="15">
        <v>3</v>
      </c>
    </row>
    <row r="72811" spans="18:18" x14ac:dyDescent="0.25">
      <c r="R72811" s="15">
        <v>3</v>
      </c>
    </row>
    <row r="72812" spans="18:18" x14ac:dyDescent="0.25">
      <c r="R72812" s="15">
        <v>3</v>
      </c>
    </row>
    <row r="72813" spans="18:18" x14ac:dyDescent="0.25">
      <c r="R72813" s="15">
        <v>3</v>
      </c>
    </row>
    <row r="72814" spans="18:18" x14ac:dyDescent="0.25">
      <c r="R72814" s="15">
        <v>3</v>
      </c>
    </row>
    <row r="72815" spans="18:18" x14ac:dyDescent="0.25">
      <c r="R72815" s="15">
        <v>3</v>
      </c>
    </row>
    <row r="72816" spans="18:18" x14ac:dyDescent="0.25">
      <c r="R72816" s="15">
        <v>3</v>
      </c>
    </row>
    <row r="72817" spans="18:18" x14ac:dyDescent="0.25">
      <c r="R72817" s="15">
        <v>3</v>
      </c>
    </row>
    <row r="72818" spans="18:18" x14ac:dyDescent="0.25">
      <c r="R72818" s="15">
        <v>3</v>
      </c>
    </row>
    <row r="72819" spans="18:18" x14ac:dyDescent="0.25">
      <c r="R72819" s="15">
        <v>3</v>
      </c>
    </row>
    <row r="72820" spans="18:18" x14ac:dyDescent="0.25">
      <c r="R72820" s="15">
        <v>3</v>
      </c>
    </row>
    <row r="72821" spans="18:18" x14ac:dyDescent="0.25">
      <c r="R72821" s="15">
        <v>3</v>
      </c>
    </row>
    <row r="72822" spans="18:18" x14ac:dyDescent="0.25">
      <c r="R72822" s="15">
        <v>3</v>
      </c>
    </row>
    <row r="72823" spans="18:18" x14ac:dyDescent="0.25">
      <c r="R72823" s="15">
        <v>3</v>
      </c>
    </row>
    <row r="72824" spans="18:18" x14ac:dyDescent="0.25">
      <c r="R72824" s="15">
        <v>3</v>
      </c>
    </row>
    <row r="72825" spans="18:18" x14ac:dyDescent="0.25">
      <c r="R72825" s="15">
        <v>3</v>
      </c>
    </row>
    <row r="72826" spans="18:18" x14ac:dyDescent="0.25">
      <c r="R72826" s="15">
        <v>3</v>
      </c>
    </row>
    <row r="72827" spans="18:18" x14ac:dyDescent="0.25">
      <c r="R72827" s="15">
        <v>3</v>
      </c>
    </row>
    <row r="72828" spans="18:18" x14ac:dyDescent="0.25">
      <c r="R72828" s="15">
        <v>3</v>
      </c>
    </row>
    <row r="72829" spans="18:18" x14ac:dyDescent="0.25">
      <c r="R72829" s="15">
        <v>3</v>
      </c>
    </row>
    <row r="72830" spans="18:18" x14ac:dyDescent="0.25">
      <c r="R72830" s="15">
        <v>3</v>
      </c>
    </row>
    <row r="72831" spans="18:18" x14ac:dyDescent="0.25">
      <c r="R72831" s="15">
        <v>3</v>
      </c>
    </row>
    <row r="72832" spans="18:18" x14ac:dyDescent="0.25">
      <c r="R72832" s="15">
        <v>3</v>
      </c>
    </row>
    <row r="72833" spans="18:18" x14ac:dyDescent="0.25">
      <c r="R72833" s="15">
        <v>3</v>
      </c>
    </row>
    <row r="72834" spans="18:18" x14ac:dyDescent="0.25">
      <c r="R72834" s="15">
        <v>3</v>
      </c>
    </row>
    <row r="72835" spans="18:18" x14ac:dyDescent="0.25">
      <c r="R72835" s="15">
        <v>3</v>
      </c>
    </row>
    <row r="72836" spans="18:18" x14ac:dyDescent="0.25">
      <c r="R72836" s="15">
        <v>3</v>
      </c>
    </row>
    <row r="72837" spans="18:18" x14ac:dyDescent="0.25">
      <c r="R72837" s="15">
        <v>3</v>
      </c>
    </row>
    <row r="72838" spans="18:18" x14ac:dyDescent="0.25">
      <c r="R72838" s="15">
        <v>3</v>
      </c>
    </row>
    <row r="72839" spans="18:18" x14ac:dyDescent="0.25">
      <c r="R72839" s="15">
        <v>3</v>
      </c>
    </row>
    <row r="72840" spans="18:18" x14ac:dyDescent="0.25">
      <c r="R72840" s="15">
        <v>3</v>
      </c>
    </row>
    <row r="72841" spans="18:18" x14ac:dyDescent="0.25">
      <c r="R72841" s="15">
        <v>3</v>
      </c>
    </row>
    <row r="72842" spans="18:18" x14ac:dyDescent="0.25">
      <c r="R72842" s="15">
        <v>3</v>
      </c>
    </row>
    <row r="72843" spans="18:18" x14ac:dyDescent="0.25">
      <c r="R72843" s="15">
        <v>3</v>
      </c>
    </row>
    <row r="72844" spans="18:18" x14ac:dyDescent="0.25">
      <c r="R72844" s="15">
        <v>3</v>
      </c>
    </row>
    <row r="72845" spans="18:18" x14ac:dyDescent="0.25">
      <c r="R72845" s="15">
        <v>3</v>
      </c>
    </row>
    <row r="72846" spans="18:18" x14ac:dyDescent="0.25">
      <c r="R72846" s="15">
        <v>3</v>
      </c>
    </row>
    <row r="72847" spans="18:18" x14ac:dyDescent="0.25">
      <c r="R72847" s="15">
        <v>3</v>
      </c>
    </row>
    <row r="72848" spans="18:18" x14ac:dyDescent="0.25">
      <c r="R72848" s="15">
        <v>3</v>
      </c>
    </row>
    <row r="72849" spans="18:18" x14ac:dyDescent="0.25">
      <c r="R72849" s="15">
        <v>3</v>
      </c>
    </row>
    <row r="72850" spans="18:18" x14ac:dyDescent="0.25">
      <c r="R72850" s="15">
        <v>3</v>
      </c>
    </row>
    <row r="72851" spans="18:18" x14ac:dyDescent="0.25">
      <c r="R72851" s="15">
        <v>3</v>
      </c>
    </row>
    <row r="72852" spans="18:18" x14ac:dyDescent="0.25">
      <c r="R72852" s="15">
        <v>3</v>
      </c>
    </row>
    <row r="72853" spans="18:18" x14ac:dyDescent="0.25">
      <c r="R72853" s="15">
        <v>3</v>
      </c>
    </row>
    <row r="72854" spans="18:18" x14ac:dyDescent="0.25">
      <c r="R72854" s="15">
        <v>3</v>
      </c>
    </row>
    <row r="72855" spans="18:18" x14ac:dyDescent="0.25">
      <c r="R72855" s="15">
        <v>3</v>
      </c>
    </row>
    <row r="72856" spans="18:18" x14ac:dyDescent="0.25">
      <c r="R72856" s="15">
        <v>3</v>
      </c>
    </row>
    <row r="72857" spans="18:18" x14ac:dyDescent="0.25">
      <c r="R72857" s="15">
        <v>3</v>
      </c>
    </row>
    <row r="72858" spans="18:18" x14ac:dyDescent="0.25">
      <c r="R72858" s="15">
        <v>3</v>
      </c>
    </row>
    <row r="72859" spans="18:18" x14ac:dyDescent="0.25">
      <c r="R72859" s="15">
        <v>3</v>
      </c>
    </row>
    <row r="72860" spans="18:18" x14ac:dyDescent="0.25">
      <c r="R72860" s="15">
        <v>3</v>
      </c>
    </row>
    <row r="72861" spans="18:18" x14ac:dyDescent="0.25">
      <c r="R72861" s="15">
        <v>3</v>
      </c>
    </row>
    <row r="72862" spans="18:18" x14ac:dyDescent="0.25">
      <c r="R72862" s="15">
        <v>3</v>
      </c>
    </row>
    <row r="72863" spans="18:18" x14ac:dyDescent="0.25">
      <c r="R72863" s="15">
        <v>3</v>
      </c>
    </row>
    <row r="72864" spans="18:18" x14ac:dyDescent="0.25">
      <c r="R72864" s="15">
        <v>3</v>
      </c>
    </row>
    <row r="72865" spans="18:18" x14ac:dyDescent="0.25">
      <c r="R72865" s="15">
        <v>3</v>
      </c>
    </row>
    <row r="72866" spans="18:18" x14ac:dyDescent="0.25">
      <c r="R72866" s="15">
        <v>3</v>
      </c>
    </row>
    <row r="72867" spans="18:18" x14ac:dyDescent="0.25">
      <c r="R72867" s="15">
        <v>3</v>
      </c>
    </row>
    <row r="72868" spans="18:18" x14ac:dyDescent="0.25">
      <c r="R72868" s="15">
        <v>3</v>
      </c>
    </row>
    <row r="72869" spans="18:18" x14ac:dyDescent="0.25">
      <c r="R72869" s="15">
        <v>3</v>
      </c>
    </row>
    <row r="72870" spans="18:18" x14ac:dyDescent="0.25">
      <c r="R72870" s="15">
        <v>3</v>
      </c>
    </row>
    <row r="72871" spans="18:18" x14ac:dyDescent="0.25">
      <c r="R72871" s="15">
        <v>3</v>
      </c>
    </row>
    <row r="72872" spans="18:18" x14ac:dyDescent="0.25">
      <c r="R72872" s="15">
        <v>3</v>
      </c>
    </row>
    <row r="72873" spans="18:18" x14ac:dyDescent="0.25">
      <c r="R72873" s="15">
        <v>3</v>
      </c>
    </row>
    <row r="72874" spans="18:18" x14ac:dyDescent="0.25">
      <c r="R72874" s="15">
        <v>3</v>
      </c>
    </row>
    <row r="72875" spans="18:18" x14ac:dyDescent="0.25">
      <c r="R72875" s="15">
        <v>3</v>
      </c>
    </row>
    <row r="72876" spans="18:18" x14ac:dyDescent="0.25">
      <c r="R72876" s="15">
        <v>3</v>
      </c>
    </row>
    <row r="72877" spans="18:18" x14ac:dyDescent="0.25">
      <c r="R72877" s="15">
        <v>3</v>
      </c>
    </row>
    <row r="72878" spans="18:18" x14ac:dyDescent="0.25">
      <c r="R72878" s="15">
        <v>3</v>
      </c>
    </row>
    <row r="72879" spans="18:18" x14ac:dyDescent="0.25">
      <c r="R72879" s="15">
        <v>3</v>
      </c>
    </row>
    <row r="72880" spans="18:18" x14ac:dyDescent="0.25">
      <c r="R72880" s="15">
        <v>3</v>
      </c>
    </row>
    <row r="72881" spans="18:18" x14ac:dyDescent="0.25">
      <c r="R72881" s="15">
        <v>3</v>
      </c>
    </row>
    <row r="72882" spans="18:18" x14ac:dyDescent="0.25">
      <c r="R72882" s="15">
        <v>3</v>
      </c>
    </row>
    <row r="72883" spans="18:18" x14ac:dyDescent="0.25">
      <c r="R72883" s="15">
        <v>3</v>
      </c>
    </row>
    <row r="72884" spans="18:18" x14ac:dyDescent="0.25">
      <c r="R72884" s="15">
        <v>1</v>
      </c>
    </row>
    <row r="72885" spans="18:18" x14ac:dyDescent="0.25">
      <c r="R72885" s="15">
        <v>1</v>
      </c>
    </row>
    <row r="72886" spans="18:18" x14ac:dyDescent="0.25">
      <c r="R72886" s="15">
        <v>2</v>
      </c>
    </row>
    <row r="72887" spans="18:18" x14ac:dyDescent="0.25">
      <c r="R72887" s="15">
        <v>2</v>
      </c>
    </row>
    <row r="72888" spans="18:18" x14ac:dyDescent="0.25">
      <c r="R72888" s="15">
        <v>2</v>
      </c>
    </row>
    <row r="72889" spans="18:18" x14ac:dyDescent="0.25">
      <c r="R72889" s="15">
        <v>2</v>
      </c>
    </row>
    <row r="72890" spans="18:18" x14ac:dyDescent="0.25">
      <c r="R72890" s="15">
        <v>2</v>
      </c>
    </row>
    <row r="72891" spans="18:18" x14ac:dyDescent="0.25">
      <c r="R72891" s="15">
        <v>2</v>
      </c>
    </row>
    <row r="72892" spans="18:18" x14ac:dyDescent="0.25">
      <c r="R72892" s="15">
        <v>2</v>
      </c>
    </row>
    <row r="72893" spans="18:18" x14ac:dyDescent="0.25">
      <c r="R72893" s="15">
        <v>3</v>
      </c>
    </row>
    <row r="72894" spans="18:18" x14ac:dyDescent="0.25">
      <c r="R72894" s="15">
        <v>3</v>
      </c>
    </row>
    <row r="72895" spans="18:18" x14ac:dyDescent="0.25">
      <c r="R72895" s="15">
        <v>3</v>
      </c>
    </row>
    <row r="72896" spans="18:18" x14ac:dyDescent="0.25">
      <c r="R72896" s="15">
        <v>3</v>
      </c>
    </row>
    <row r="72897" spans="18:18" x14ac:dyDescent="0.25">
      <c r="R72897" s="15">
        <v>3</v>
      </c>
    </row>
    <row r="72898" spans="18:18" x14ac:dyDescent="0.25">
      <c r="R72898" s="15">
        <v>3</v>
      </c>
    </row>
    <row r="72899" spans="18:18" x14ac:dyDescent="0.25">
      <c r="R72899" s="15">
        <v>3</v>
      </c>
    </row>
    <row r="72900" spans="18:18" x14ac:dyDescent="0.25">
      <c r="R72900" s="15">
        <v>2</v>
      </c>
    </row>
    <row r="72901" spans="18:18" x14ac:dyDescent="0.25">
      <c r="R72901" s="15">
        <v>2</v>
      </c>
    </row>
    <row r="72902" spans="18:18" x14ac:dyDescent="0.25">
      <c r="R72902" s="15">
        <v>2</v>
      </c>
    </row>
    <row r="72903" spans="18:18" x14ac:dyDescent="0.25">
      <c r="R72903" s="15">
        <v>2</v>
      </c>
    </row>
    <row r="72904" spans="18:18" x14ac:dyDescent="0.25">
      <c r="R72904" s="15">
        <v>2</v>
      </c>
    </row>
    <row r="72905" spans="18:18" x14ac:dyDescent="0.25">
      <c r="R72905" s="15">
        <v>2</v>
      </c>
    </row>
    <row r="72906" spans="18:18" x14ac:dyDescent="0.25">
      <c r="R72906" s="15">
        <v>2</v>
      </c>
    </row>
    <row r="72907" spans="18:18" x14ac:dyDescent="0.25">
      <c r="R72907" s="15">
        <v>2</v>
      </c>
    </row>
    <row r="72908" spans="18:18" x14ac:dyDescent="0.25">
      <c r="R72908" s="15">
        <v>2</v>
      </c>
    </row>
    <row r="72909" spans="18:18" x14ac:dyDescent="0.25">
      <c r="R72909" s="15">
        <v>2</v>
      </c>
    </row>
    <row r="72910" spans="18:18" x14ac:dyDescent="0.25">
      <c r="R72910" s="15">
        <v>2</v>
      </c>
    </row>
    <row r="72911" spans="18:18" x14ac:dyDescent="0.25">
      <c r="R72911" s="15">
        <v>2</v>
      </c>
    </row>
    <row r="72912" spans="18:18" x14ac:dyDescent="0.25">
      <c r="R72912" s="15">
        <v>2</v>
      </c>
    </row>
    <row r="72913" spans="18:18" x14ac:dyDescent="0.25">
      <c r="R72913" s="15">
        <v>2</v>
      </c>
    </row>
    <row r="72914" spans="18:18" x14ac:dyDescent="0.25">
      <c r="R72914" s="15">
        <v>2</v>
      </c>
    </row>
    <row r="72915" spans="18:18" x14ac:dyDescent="0.25">
      <c r="R72915" s="15">
        <v>2</v>
      </c>
    </row>
    <row r="72916" spans="18:18" x14ac:dyDescent="0.25">
      <c r="R72916" s="15">
        <v>2</v>
      </c>
    </row>
    <row r="72917" spans="18:18" x14ac:dyDescent="0.25">
      <c r="R72917" s="15">
        <v>2</v>
      </c>
    </row>
    <row r="72918" spans="18:18" x14ac:dyDescent="0.25">
      <c r="R72918" s="15">
        <v>2</v>
      </c>
    </row>
    <row r="72919" spans="18:18" x14ac:dyDescent="0.25">
      <c r="R72919" s="15">
        <v>2</v>
      </c>
    </row>
    <row r="72920" spans="18:18" x14ac:dyDescent="0.25">
      <c r="R72920" s="15">
        <v>2</v>
      </c>
    </row>
    <row r="72921" spans="18:18" x14ac:dyDescent="0.25">
      <c r="R72921" s="15">
        <v>4</v>
      </c>
    </row>
    <row r="72922" spans="18:18" x14ac:dyDescent="0.25">
      <c r="R72922" s="15">
        <v>4</v>
      </c>
    </row>
    <row r="72923" spans="18:18" x14ac:dyDescent="0.25">
      <c r="R72923" s="15">
        <v>4</v>
      </c>
    </row>
    <row r="72924" spans="18:18" x14ac:dyDescent="0.25">
      <c r="R72924" s="15">
        <v>4</v>
      </c>
    </row>
    <row r="72925" spans="18:18" x14ac:dyDescent="0.25">
      <c r="R72925" s="15">
        <v>4</v>
      </c>
    </row>
    <row r="72926" spans="18:18" x14ac:dyDescent="0.25">
      <c r="R72926" s="15">
        <v>4</v>
      </c>
    </row>
    <row r="72927" spans="18:18" x14ac:dyDescent="0.25">
      <c r="R72927" s="15">
        <v>4</v>
      </c>
    </row>
    <row r="72928" spans="18:18" x14ac:dyDescent="0.25">
      <c r="R72928" s="15">
        <v>4</v>
      </c>
    </row>
    <row r="72929" spans="18:18" x14ac:dyDescent="0.25">
      <c r="R72929" s="15">
        <v>2</v>
      </c>
    </row>
    <row r="72930" spans="18:18" x14ac:dyDescent="0.25">
      <c r="R72930" s="15">
        <v>2</v>
      </c>
    </row>
    <row r="72931" spans="18:18" x14ac:dyDescent="0.25">
      <c r="R72931" s="15">
        <v>2</v>
      </c>
    </row>
    <row r="72932" spans="18:18" x14ac:dyDescent="0.25">
      <c r="R72932" s="15">
        <v>2</v>
      </c>
    </row>
    <row r="72933" spans="18:18" x14ac:dyDescent="0.25">
      <c r="R72933" s="15">
        <v>2</v>
      </c>
    </row>
    <row r="72934" spans="18:18" x14ac:dyDescent="0.25">
      <c r="R72934" s="15">
        <v>2</v>
      </c>
    </row>
    <row r="72935" spans="18:18" x14ac:dyDescent="0.25">
      <c r="R72935" s="15">
        <v>2</v>
      </c>
    </row>
    <row r="72936" spans="18:18" x14ac:dyDescent="0.25">
      <c r="R72936" s="15">
        <v>2</v>
      </c>
    </row>
    <row r="72937" spans="18:18" x14ac:dyDescent="0.25">
      <c r="R72937" s="15">
        <v>2</v>
      </c>
    </row>
    <row r="72938" spans="18:18" x14ac:dyDescent="0.25">
      <c r="R72938" s="15">
        <v>2</v>
      </c>
    </row>
    <row r="72939" spans="18:18" x14ac:dyDescent="0.25">
      <c r="R72939" s="15">
        <v>2</v>
      </c>
    </row>
    <row r="72940" spans="18:18" x14ac:dyDescent="0.25">
      <c r="R72940" s="15">
        <v>2</v>
      </c>
    </row>
    <row r="72941" spans="18:18" x14ac:dyDescent="0.25">
      <c r="R72941" s="15">
        <v>2</v>
      </c>
    </row>
    <row r="72942" spans="18:18" x14ac:dyDescent="0.25">
      <c r="R72942" s="15">
        <v>2</v>
      </c>
    </row>
    <row r="72943" spans="18:18" x14ac:dyDescent="0.25">
      <c r="R72943" s="15">
        <v>2</v>
      </c>
    </row>
    <row r="72944" spans="18:18" x14ac:dyDescent="0.25">
      <c r="R72944" s="15">
        <v>2</v>
      </c>
    </row>
    <row r="72945" spans="18:18" x14ac:dyDescent="0.25">
      <c r="R72945" s="15">
        <v>2</v>
      </c>
    </row>
    <row r="72946" spans="18:18" x14ac:dyDescent="0.25">
      <c r="R72946" s="15">
        <v>2</v>
      </c>
    </row>
    <row r="72947" spans="18:18" x14ac:dyDescent="0.25">
      <c r="R72947" s="15">
        <v>2</v>
      </c>
    </row>
    <row r="72948" spans="18:18" x14ac:dyDescent="0.25">
      <c r="R72948" s="15">
        <v>2</v>
      </c>
    </row>
    <row r="72949" spans="18:18" x14ac:dyDescent="0.25">
      <c r="R72949" s="15">
        <v>4</v>
      </c>
    </row>
    <row r="72950" spans="18:18" x14ac:dyDescent="0.25">
      <c r="R72950" s="15">
        <v>4</v>
      </c>
    </row>
    <row r="72951" spans="18:18" x14ac:dyDescent="0.25">
      <c r="R72951" s="15">
        <v>4</v>
      </c>
    </row>
    <row r="72952" spans="18:18" x14ac:dyDescent="0.25">
      <c r="R72952" s="15">
        <v>4</v>
      </c>
    </row>
    <row r="72953" spans="18:18" x14ac:dyDescent="0.25">
      <c r="R72953" s="15">
        <v>4</v>
      </c>
    </row>
    <row r="72954" spans="18:18" x14ac:dyDescent="0.25">
      <c r="R72954" s="15">
        <v>4</v>
      </c>
    </row>
    <row r="72955" spans="18:18" x14ac:dyDescent="0.25">
      <c r="R72955" s="15">
        <v>4</v>
      </c>
    </row>
    <row r="72956" spans="18:18" x14ac:dyDescent="0.25">
      <c r="R72956" s="15">
        <v>2</v>
      </c>
    </row>
    <row r="72957" spans="18:18" x14ac:dyDescent="0.25">
      <c r="R72957" s="15">
        <v>2</v>
      </c>
    </row>
    <row r="72958" spans="18:18" x14ac:dyDescent="0.25">
      <c r="R72958" s="15">
        <v>2</v>
      </c>
    </row>
    <row r="72959" spans="18:18" x14ac:dyDescent="0.25">
      <c r="R72959" s="15">
        <v>2</v>
      </c>
    </row>
    <row r="72960" spans="18:18" x14ac:dyDescent="0.25">
      <c r="R72960" s="15">
        <v>2</v>
      </c>
    </row>
    <row r="72961" spans="18:18" x14ac:dyDescent="0.25">
      <c r="R72961" s="15">
        <v>2</v>
      </c>
    </row>
    <row r="72962" spans="18:18" x14ac:dyDescent="0.25">
      <c r="R72962" s="15">
        <v>2</v>
      </c>
    </row>
    <row r="72963" spans="18:18" x14ac:dyDescent="0.25">
      <c r="R72963" s="15">
        <v>2</v>
      </c>
    </row>
    <row r="72964" spans="18:18" x14ac:dyDescent="0.25">
      <c r="R72964" s="15">
        <v>2</v>
      </c>
    </row>
    <row r="72965" spans="18:18" x14ac:dyDescent="0.25">
      <c r="R72965" s="15">
        <v>2</v>
      </c>
    </row>
    <row r="72966" spans="18:18" x14ac:dyDescent="0.25">
      <c r="R72966" s="15">
        <v>2</v>
      </c>
    </row>
    <row r="72967" spans="18:18" x14ac:dyDescent="0.25">
      <c r="R72967" s="15">
        <v>2</v>
      </c>
    </row>
    <row r="72968" spans="18:18" x14ac:dyDescent="0.25">
      <c r="R72968" s="15">
        <v>2</v>
      </c>
    </row>
    <row r="72969" spans="18:18" x14ac:dyDescent="0.25">
      <c r="R72969" s="15">
        <v>2</v>
      </c>
    </row>
    <row r="72970" spans="18:18" x14ac:dyDescent="0.25">
      <c r="R72970" s="15">
        <v>2</v>
      </c>
    </row>
    <row r="72971" spans="18:18" x14ac:dyDescent="0.25">
      <c r="R72971" s="15">
        <v>2</v>
      </c>
    </row>
    <row r="72972" spans="18:18" x14ac:dyDescent="0.25">
      <c r="R72972" s="15">
        <v>2</v>
      </c>
    </row>
    <row r="72973" spans="18:18" x14ac:dyDescent="0.25">
      <c r="R72973" s="15">
        <v>3</v>
      </c>
    </row>
    <row r="72974" spans="18:18" x14ac:dyDescent="0.25">
      <c r="R72974" s="15">
        <v>3</v>
      </c>
    </row>
    <row r="72975" spans="18:18" x14ac:dyDescent="0.25">
      <c r="R72975" s="15">
        <v>3</v>
      </c>
    </row>
    <row r="72976" spans="18:18" x14ac:dyDescent="0.25">
      <c r="R72976" s="15">
        <v>3</v>
      </c>
    </row>
    <row r="72977" spans="18:18" x14ac:dyDescent="0.25">
      <c r="R72977" s="15">
        <v>3</v>
      </c>
    </row>
    <row r="72978" spans="18:18" x14ac:dyDescent="0.25">
      <c r="R72978" s="15">
        <v>3</v>
      </c>
    </row>
    <row r="72979" spans="18:18" x14ac:dyDescent="0.25">
      <c r="R72979" s="15">
        <v>1</v>
      </c>
    </row>
    <row r="72980" spans="18:18" x14ac:dyDescent="0.25">
      <c r="R72980" s="15">
        <v>1</v>
      </c>
    </row>
    <row r="72981" spans="18:18" x14ac:dyDescent="0.25">
      <c r="R72981" s="15">
        <v>1</v>
      </c>
    </row>
    <row r="72982" spans="18:18" x14ac:dyDescent="0.25">
      <c r="R72982" s="15">
        <v>1</v>
      </c>
    </row>
    <row r="72983" spans="18:18" x14ac:dyDescent="0.25">
      <c r="R72983" s="15">
        <v>3</v>
      </c>
    </row>
    <row r="72984" spans="18:18" x14ac:dyDescent="0.25">
      <c r="R72984" s="15">
        <v>3</v>
      </c>
    </row>
    <row r="72985" spans="18:18" x14ac:dyDescent="0.25">
      <c r="R72985" s="15">
        <v>3</v>
      </c>
    </row>
    <row r="72986" spans="18:18" x14ac:dyDescent="0.25">
      <c r="R72986" s="15">
        <v>3</v>
      </c>
    </row>
    <row r="72987" spans="18:18" x14ac:dyDescent="0.25">
      <c r="R72987" s="15">
        <v>3</v>
      </c>
    </row>
    <row r="72988" spans="18:18" x14ac:dyDescent="0.25">
      <c r="R72988" s="15">
        <v>3</v>
      </c>
    </row>
    <row r="72989" spans="18:18" x14ac:dyDescent="0.25">
      <c r="R72989" s="15">
        <v>3</v>
      </c>
    </row>
    <row r="72990" spans="18:18" x14ac:dyDescent="0.25">
      <c r="R72990" s="15">
        <v>3</v>
      </c>
    </row>
    <row r="72991" spans="18:18" x14ac:dyDescent="0.25">
      <c r="R72991" s="15">
        <v>3</v>
      </c>
    </row>
    <row r="72992" spans="18:18" x14ac:dyDescent="0.25">
      <c r="R72992" s="15">
        <v>3</v>
      </c>
    </row>
    <row r="72993" spans="18:18" x14ac:dyDescent="0.25">
      <c r="R72993" s="15">
        <v>3</v>
      </c>
    </row>
    <row r="72994" spans="18:18" x14ac:dyDescent="0.25">
      <c r="R72994" s="15">
        <v>3</v>
      </c>
    </row>
    <row r="72995" spans="18:18" x14ac:dyDescent="0.25">
      <c r="R72995" s="15">
        <v>3</v>
      </c>
    </row>
    <row r="72996" spans="18:18" x14ac:dyDescent="0.25">
      <c r="R72996" s="15">
        <v>3</v>
      </c>
    </row>
    <row r="72997" spans="18:18" x14ac:dyDescent="0.25">
      <c r="R72997" s="15">
        <v>3</v>
      </c>
    </row>
    <row r="72998" spans="18:18" x14ac:dyDescent="0.25">
      <c r="R72998" s="15">
        <v>2</v>
      </c>
    </row>
    <row r="72999" spans="18:18" x14ac:dyDescent="0.25">
      <c r="R72999" s="15">
        <v>2</v>
      </c>
    </row>
    <row r="73000" spans="18:18" x14ac:dyDescent="0.25">
      <c r="R73000" s="15">
        <v>2</v>
      </c>
    </row>
    <row r="73001" spans="18:18" x14ac:dyDescent="0.25">
      <c r="R73001" s="15">
        <v>2</v>
      </c>
    </row>
    <row r="73002" spans="18:18" x14ac:dyDescent="0.25">
      <c r="R73002" s="15">
        <v>2</v>
      </c>
    </row>
    <row r="73003" spans="18:18" x14ac:dyDescent="0.25">
      <c r="R73003" s="15">
        <v>2</v>
      </c>
    </row>
    <row r="73004" spans="18:18" x14ac:dyDescent="0.25">
      <c r="R73004" s="15">
        <v>2</v>
      </c>
    </row>
    <row r="73005" spans="18:18" x14ac:dyDescent="0.25">
      <c r="R73005" s="15">
        <v>2</v>
      </c>
    </row>
    <row r="73006" spans="18:18" x14ac:dyDescent="0.25">
      <c r="R73006" s="15">
        <v>2</v>
      </c>
    </row>
    <row r="73007" spans="18:18" x14ac:dyDescent="0.25">
      <c r="R73007" s="15">
        <v>3</v>
      </c>
    </row>
    <row r="73008" spans="18:18" x14ac:dyDescent="0.25">
      <c r="R73008" s="15">
        <v>3</v>
      </c>
    </row>
    <row r="73009" spans="18:18" x14ac:dyDescent="0.25">
      <c r="R73009" s="15">
        <v>3</v>
      </c>
    </row>
    <row r="73010" spans="18:18" x14ac:dyDescent="0.25">
      <c r="R73010" s="15">
        <v>3</v>
      </c>
    </row>
    <row r="73011" spans="18:18" x14ac:dyDescent="0.25">
      <c r="R73011" s="15">
        <v>3</v>
      </c>
    </row>
    <row r="73012" spans="18:18" x14ac:dyDescent="0.25">
      <c r="R73012" s="15">
        <v>3</v>
      </c>
    </row>
    <row r="73013" spans="18:18" x14ac:dyDescent="0.25">
      <c r="R73013" s="15">
        <v>2</v>
      </c>
    </row>
    <row r="73014" spans="18:18" x14ac:dyDescent="0.25">
      <c r="R73014" s="15">
        <v>2</v>
      </c>
    </row>
    <row r="73015" spans="18:18" x14ac:dyDescent="0.25">
      <c r="R73015" s="15">
        <v>2</v>
      </c>
    </row>
    <row r="73016" spans="18:18" x14ac:dyDescent="0.25">
      <c r="R73016" s="15">
        <v>3</v>
      </c>
    </row>
    <row r="73017" spans="18:18" x14ac:dyDescent="0.25">
      <c r="R73017" s="15">
        <v>3</v>
      </c>
    </row>
    <row r="73018" spans="18:18" x14ac:dyDescent="0.25">
      <c r="R73018" s="15">
        <v>3</v>
      </c>
    </row>
    <row r="73019" spans="18:18" x14ac:dyDescent="0.25">
      <c r="R73019" s="15">
        <v>3</v>
      </c>
    </row>
    <row r="73020" spans="18:18" x14ac:dyDescent="0.25">
      <c r="R73020" s="15">
        <v>3</v>
      </c>
    </row>
    <row r="73021" spans="18:18" x14ac:dyDescent="0.25">
      <c r="R73021" s="15">
        <v>3</v>
      </c>
    </row>
    <row r="73022" spans="18:18" x14ac:dyDescent="0.25">
      <c r="R73022" s="15">
        <v>4</v>
      </c>
    </row>
    <row r="73023" spans="18:18" x14ac:dyDescent="0.25">
      <c r="R73023" s="15">
        <v>4</v>
      </c>
    </row>
    <row r="73024" spans="18:18" x14ac:dyDescent="0.25">
      <c r="R73024" s="15">
        <v>4</v>
      </c>
    </row>
    <row r="73025" spans="18:18" x14ac:dyDescent="0.25">
      <c r="R73025" s="15">
        <v>4</v>
      </c>
    </row>
    <row r="73026" spans="18:18" x14ac:dyDescent="0.25">
      <c r="R73026" s="15">
        <v>4</v>
      </c>
    </row>
    <row r="73027" spans="18:18" x14ac:dyDescent="0.25">
      <c r="R73027" s="15">
        <v>4</v>
      </c>
    </row>
    <row r="73028" spans="18:18" x14ac:dyDescent="0.25">
      <c r="R73028" s="15">
        <v>4</v>
      </c>
    </row>
    <row r="73029" spans="18:18" x14ac:dyDescent="0.25">
      <c r="R73029" s="15">
        <v>4</v>
      </c>
    </row>
    <row r="73030" spans="18:18" x14ac:dyDescent="0.25">
      <c r="R73030" s="15">
        <v>1</v>
      </c>
    </row>
    <row r="73031" spans="18:18" x14ac:dyDescent="0.25">
      <c r="R73031" s="15">
        <v>1</v>
      </c>
    </row>
    <row r="73032" spans="18:18" x14ac:dyDescent="0.25">
      <c r="R73032" s="15">
        <v>2</v>
      </c>
    </row>
    <row r="73033" spans="18:18" x14ac:dyDescent="0.25">
      <c r="R73033" s="15">
        <v>2</v>
      </c>
    </row>
    <row r="73034" spans="18:18" x14ac:dyDescent="0.25">
      <c r="R73034" s="15">
        <v>2</v>
      </c>
    </row>
    <row r="73035" spans="18:18" x14ac:dyDescent="0.25">
      <c r="R73035" s="15">
        <v>2</v>
      </c>
    </row>
    <row r="73036" spans="18:18" x14ac:dyDescent="0.25">
      <c r="R73036" s="15">
        <v>2</v>
      </c>
    </row>
    <row r="73037" spans="18:18" x14ac:dyDescent="0.25">
      <c r="R73037" s="15">
        <v>2</v>
      </c>
    </row>
    <row r="73038" spans="18:18" x14ac:dyDescent="0.25">
      <c r="R73038" s="15">
        <v>2</v>
      </c>
    </row>
    <row r="73039" spans="18:18" x14ac:dyDescent="0.25">
      <c r="R73039" s="15">
        <v>2</v>
      </c>
    </row>
    <row r="73040" spans="18:18" x14ac:dyDescent="0.25">
      <c r="R73040" s="15">
        <v>2</v>
      </c>
    </row>
    <row r="73041" spans="18:18" x14ac:dyDescent="0.25">
      <c r="R73041" s="15">
        <v>2</v>
      </c>
    </row>
    <row r="73042" spans="18:18" x14ac:dyDescent="0.25">
      <c r="R73042" s="15">
        <v>2</v>
      </c>
    </row>
    <row r="73043" spans="18:18" x14ac:dyDescent="0.25">
      <c r="R73043" s="15">
        <v>2</v>
      </c>
    </row>
    <row r="73044" spans="18:18" x14ac:dyDescent="0.25">
      <c r="R73044" s="15">
        <v>2</v>
      </c>
    </row>
    <row r="73045" spans="18:18" x14ac:dyDescent="0.25">
      <c r="R73045" s="15">
        <v>2</v>
      </c>
    </row>
    <row r="73046" spans="18:18" x14ac:dyDescent="0.25">
      <c r="R73046" s="15">
        <v>2</v>
      </c>
    </row>
    <row r="73047" spans="18:18" x14ac:dyDescent="0.25">
      <c r="R73047" s="15">
        <v>2</v>
      </c>
    </row>
    <row r="73048" spans="18:18" x14ac:dyDescent="0.25">
      <c r="R73048" s="15">
        <v>2</v>
      </c>
    </row>
    <row r="73049" spans="18:18" x14ac:dyDescent="0.25">
      <c r="R73049" s="15">
        <v>2</v>
      </c>
    </row>
    <row r="73050" spans="18:18" x14ac:dyDescent="0.25">
      <c r="R73050" s="15">
        <v>2</v>
      </c>
    </row>
    <row r="73051" spans="18:18" x14ac:dyDescent="0.25">
      <c r="R73051" s="15">
        <v>2</v>
      </c>
    </row>
    <row r="73052" spans="18:18" x14ac:dyDescent="0.25">
      <c r="R73052" s="15">
        <v>2</v>
      </c>
    </row>
    <row r="73053" spans="18:18" x14ac:dyDescent="0.25">
      <c r="R73053" s="15">
        <v>2</v>
      </c>
    </row>
    <row r="73054" spans="18:18" x14ac:dyDescent="0.25">
      <c r="R73054" s="15">
        <v>2</v>
      </c>
    </row>
    <row r="73055" spans="18:18" x14ac:dyDescent="0.25">
      <c r="R73055" s="15">
        <v>2</v>
      </c>
    </row>
    <row r="73056" spans="18:18" x14ac:dyDescent="0.25">
      <c r="R73056" s="15">
        <v>2</v>
      </c>
    </row>
    <row r="73057" spans="18:18" x14ac:dyDescent="0.25">
      <c r="R73057" s="15">
        <v>2</v>
      </c>
    </row>
    <row r="73058" spans="18:18" x14ac:dyDescent="0.25">
      <c r="R73058" s="15">
        <v>2</v>
      </c>
    </row>
    <row r="73059" spans="18:18" x14ac:dyDescent="0.25">
      <c r="R73059" s="15">
        <v>2</v>
      </c>
    </row>
    <row r="73060" spans="18:18" x14ac:dyDescent="0.25">
      <c r="R73060" s="15">
        <v>2</v>
      </c>
    </row>
    <row r="73061" spans="18:18" x14ac:dyDescent="0.25">
      <c r="R73061" s="15">
        <v>2</v>
      </c>
    </row>
    <row r="73062" spans="18:18" x14ac:dyDescent="0.25">
      <c r="R73062" s="15">
        <v>2</v>
      </c>
    </row>
    <row r="73063" spans="18:18" x14ac:dyDescent="0.25">
      <c r="R73063" s="15">
        <v>2</v>
      </c>
    </row>
    <row r="73064" spans="18:18" x14ac:dyDescent="0.25">
      <c r="R73064" s="15">
        <v>3</v>
      </c>
    </row>
    <row r="73065" spans="18:18" x14ac:dyDescent="0.25">
      <c r="R73065" s="15">
        <v>3</v>
      </c>
    </row>
    <row r="73066" spans="18:18" x14ac:dyDescent="0.25">
      <c r="R73066" s="15">
        <v>3</v>
      </c>
    </row>
    <row r="73067" spans="18:18" x14ac:dyDescent="0.25">
      <c r="R73067" s="15">
        <v>3</v>
      </c>
    </row>
    <row r="73068" spans="18:18" x14ac:dyDescent="0.25">
      <c r="R73068" s="15">
        <v>3</v>
      </c>
    </row>
    <row r="73069" spans="18:18" x14ac:dyDescent="0.25">
      <c r="R73069" s="15">
        <v>3</v>
      </c>
    </row>
    <row r="73070" spans="18:18" x14ac:dyDescent="0.25">
      <c r="R73070" s="15">
        <v>3</v>
      </c>
    </row>
    <row r="73071" spans="18:18" x14ac:dyDescent="0.25">
      <c r="R73071" s="15">
        <v>3</v>
      </c>
    </row>
    <row r="73072" spans="18:18" x14ac:dyDescent="0.25">
      <c r="R73072" s="15">
        <v>3</v>
      </c>
    </row>
    <row r="73073" spans="18:18" x14ac:dyDescent="0.25">
      <c r="R73073" s="15">
        <v>3</v>
      </c>
    </row>
    <row r="73074" spans="18:18" x14ac:dyDescent="0.25">
      <c r="R73074" s="15">
        <v>3</v>
      </c>
    </row>
    <row r="73075" spans="18:18" x14ac:dyDescent="0.25">
      <c r="R73075" s="15">
        <v>3</v>
      </c>
    </row>
    <row r="73076" spans="18:18" x14ac:dyDescent="0.25">
      <c r="R73076" s="15">
        <v>3</v>
      </c>
    </row>
    <row r="73077" spans="18:18" x14ac:dyDescent="0.25">
      <c r="R73077" s="15">
        <v>3</v>
      </c>
    </row>
    <row r="73078" spans="18:18" x14ac:dyDescent="0.25">
      <c r="R73078" s="15">
        <v>3</v>
      </c>
    </row>
    <row r="73079" spans="18:18" x14ac:dyDescent="0.25">
      <c r="R73079" s="15">
        <v>3</v>
      </c>
    </row>
    <row r="73080" spans="18:18" x14ac:dyDescent="0.25">
      <c r="R73080" s="15">
        <v>3</v>
      </c>
    </row>
    <row r="73081" spans="18:18" x14ac:dyDescent="0.25">
      <c r="R73081" s="15">
        <v>3</v>
      </c>
    </row>
    <row r="73082" spans="18:18" x14ac:dyDescent="0.25">
      <c r="R73082" s="15">
        <v>3</v>
      </c>
    </row>
    <row r="73083" spans="18:18" x14ac:dyDescent="0.25">
      <c r="R73083" s="15">
        <v>3</v>
      </c>
    </row>
    <row r="73084" spans="18:18" x14ac:dyDescent="0.25">
      <c r="R73084" s="15">
        <v>3</v>
      </c>
    </row>
    <row r="73085" spans="18:18" x14ac:dyDescent="0.25">
      <c r="R73085" s="15">
        <v>3</v>
      </c>
    </row>
    <row r="73086" spans="18:18" x14ac:dyDescent="0.25">
      <c r="R73086" s="15">
        <v>3</v>
      </c>
    </row>
    <row r="73087" spans="18:18" x14ac:dyDescent="0.25">
      <c r="R73087" s="15">
        <v>3</v>
      </c>
    </row>
    <row r="73088" spans="18:18" x14ac:dyDescent="0.25">
      <c r="R73088" s="15">
        <v>3</v>
      </c>
    </row>
    <row r="73089" spans="18:18" x14ac:dyDescent="0.25">
      <c r="R73089" s="15">
        <v>3</v>
      </c>
    </row>
    <row r="73090" spans="18:18" x14ac:dyDescent="0.25">
      <c r="R73090" s="15">
        <v>3</v>
      </c>
    </row>
    <row r="73091" spans="18:18" x14ac:dyDescent="0.25">
      <c r="R73091" s="15">
        <v>3</v>
      </c>
    </row>
    <row r="73092" spans="18:18" x14ac:dyDescent="0.25">
      <c r="R73092" s="15">
        <v>3</v>
      </c>
    </row>
    <row r="73093" spans="18:18" x14ac:dyDescent="0.25">
      <c r="R73093" s="15">
        <v>2</v>
      </c>
    </row>
    <row r="73094" spans="18:18" x14ac:dyDescent="0.25">
      <c r="R73094" s="15">
        <v>2</v>
      </c>
    </row>
    <row r="73095" spans="18:18" x14ac:dyDescent="0.25">
      <c r="R73095" s="15">
        <v>2</v>
      </c>
    </row>
    <row r="73096" spans="18:18" x14ac:dyDescent="0.25">
      <c r="R73096" s="15">
        <v>2</v>
      </c>
    </row>
    <row r="73097" spans="18:18" x14ac:dyDescent="0.25">
      <c r="R73097" s="15">
        <v>2</v>
      </c>
    </row>
    <row r="73098" spans="18:18" x14ac:dyDescent="0.25">
      <c r="R73098" s="15">
        <v>2</v>
      </c>
    </row>
    <row r="73099" spans="18:18" x14ac:dyDescent="0.25">
      <c r="R73099" s="15">
        <v>2</v>
      </c>
    </row>
    <row r="73100" spans="18:18" x14ac:dyDescent="0.25">
      <c r="R73100" s="15">
        <v>2</v>
      </c>
    </row>
    <row r="73101" spans="18:18" x14ac:dyDescent="0.25">
      <c r="R73101" s="15">
        <v>2</v>
      </c>
    </row>
    <row r="73102" spans="18:18" x14ac:dyDescent="0.25">
      <c r="R73102" s="15">
        <v>2</v>
      </c>
    </row>
    <row r="73103" spans="18:18" x14ac:dyDescent="0.25">
      <c r="R73103" s="15">
        <v>2</v>
      </c>
    </row>
    <row r="73104" spans="18:18" x14ac:dyDescent="0.25">
      <c r="R73104" s="15">
        <v>2</v>
      </c>
    </row>
    <row r="73105" spans="18:18" x14ac:dyDescent="0.25">
      <c r="R73105" s="15">
        <v>2</v>
      </c>
    </row>
    <row r="73106" spans="18:18" x14ac:dyDescent="0.25">
      <c r="R73106" s="15">
        <v>2</v>
      </c>
    </row>
    <row r="73107" spans="18:18" x14ac:dyDescent="0.25">
      <c r="R73107" s="15">
        <v>2</v>
      </c>
    </row>
    <row r="73108" spans="18:18" x14ac:dyDescent="0.25">
      <c r="R73108" s="15">
        <v>2</v>
      </c>
    </row>
    <row r="73109" spans="18:18" x14ac:dyDescent="0.25">
      <c r="R73109" s="15">
        <v>2</v>
      </c>
    </row>
    <row r="73110" spans="18:18" x14ac:dyDescent="0.25">
      <c r="R73110" s="15">
        <v>3</v>
      </c>
    </row>
    <row r="73111" spans="18:18" x14ac:dyDescent="0.25">
      <c r="R73111" s="15">
        <v>3</v>
      </c>
    </row>
    <row r="73112" spans="18:18" x14ac:dyDescent="0.25">
      <c r="R73112" s="15">
        <v>3</v>
      </c>
    </row>
    <row r="73113" spans="18:18" x14ac:dyDescent="0.25">
      <c r="R73113" s="15">
        <v>3</v>
      </c>
    </row>
    <row r="73114" spans="18:18" x14ac:dyDescent="0.25">
      <c r="R73114" s="15">
        <v>3</v>
      </c>
    </row>
    <row r="73115" spans="18:18" x14ac:dyDescent="0.25">
      <c r="R73115" s="15">
        <v>3</v>
      </c>
    </row>
    <row r="73116" spans="18:18" x14ac:dyDescent="0.25">
      <c r="R73116" s="15">
        <v>3</v>
      </c>
    </row>
    <row r="73117" spans="18:18" x14ac:dyDescent="0.25">
      <c r="R73117" s="15">
        <v>3</v>
      </c>
    </row>
    <row r="73118" spans="18:18" x14ac:dyDescent="0.25">
      <c r="R73118" s="15">
        <v>3</v>
      </c>
    </row>
    <row r="73119" spans="18:18" x14ac:dyDescent="0.25">
      <c r="R73119" s="15">
        <v>3</v>
      </c>
    </row>
    <row r="73120" spans="18:18" x14ac:dyDescent="0.25">
      <c r="R73120" s="15">
        <v>1</v>
      </c>
    </row>
    <row r="73121" spans="18:18" x14ac:dyDescent="0.25">
      <c r="R73121" s="15">
        <v>1</v>
      </c>
    </row>
    <row r="73122" spans="18:18" x14ac:dyDescent="0.25">
      <c r="R73122" s="15">
        <v>1</v>
      </c>
    </row>
    <row r="73123" spans="18:18" x14ac:dyDescent="0.25">
      <c r="R73123" s="15">
        <v>1</v>
      </c>
    </row>
    <row r="73124" spans="18:18" x14ac:dyDescent="0.25">
      <c r="R73124" s="15">
        <v>1</v>
      </c>
    </row>
    <row r="73125" spans="18:18" x14ac:dyDescent="0.25">
      <c r="R73125" s="15">
        <v>1</v>
      </c>
    </row>
    <row r="73126" spans="18:18" x14ac:dyDescent="0.25">
      <c r="R73126" s="15">
        <v>1</v>
      </c>
    </row>
    <row r="73127" spans="18:18" x14ac:dyDescent="0.25">
      <c r="R73127" s="15">
        <v>1</v>
      </c>
    </row>
    <row r="73128" spans="18:18" x14ac:dyDescent="0.25">
      <c r="R73128" s="15">
        <v>1</v>
      </c>
    </row>
    <row r="73129" spans="18:18" x14ac:dyDescent="0.25">
      <c r="R73129" s="15">
        <v>1</v>
      </c>
    </row>
    <row r="73130" spans="18:18" x14ac:dyDescent="0.25">
      <c r="R73130" s="15">
        <v>4</v>
      </c>
    </row>
    <row r="73131" spans="18:18" x14ac:dyDescent="0.25">
      <c r="R73131" s="15">
        <v>4</v>
      </c>
    </row>
    <row r="73132" spans="18:18" x14ac:dyDescent="0.25">
      <c r="R73132" s="15">
        <v>4</v>
      </c>
    </row>
    <row r="73133" spans="18:18" x14ac:dyDescent="0.25">
      <c r="R73133" s="15">
        <v>4</v>
      </c>
    </row>
    <row r="73134" spans="18:18" x14ac:dyDescent="0.25">
      <c r="R73134" s="15">
        <v>4</v>
      </c>
    </row>
    <row r="73135" spans="18:18" x14ac:dyDescent="0.25">
      <c r="R73135" s="15">
        <v>4</v>
      </c>
    </row>
    <row r="73136" spans="18:18" x14ac:dyDescent="0.25">
      <c r="R73136" s="15">
        <v>4</v>
      </c>
    </row>
    <row r="73137" spans="18:18" x14ac:dyDescent="0.25">
      <c r="R73137" s="15">
        <v>4</v>
      </c>
    </row>
    <row r="73138" spans="18:18" x14ac:dyDescent="0.25">
      <c r="R73138" s="15">
        <v>4</v>
      </c>
    </row>
    <row r="73139" spans="18:18" x14ac:dyDescent="0.25">
      <c r="R73139" s="15">
        <v>4</v>
      </c>
    </row>
    <row r="73140" spans="18:18" x14ac:dyDescent="0.25">
      <c r="R73140" s="15">
        <v>4</v>
      </c>
    </row>
    <row r="73141" spans="18:18" x14ac:dyDescent="0.25">
      <c r="R73141" s="15">
        <v>4</v>
      </c>
    </row>
    <row r="73142" spans="18:18" x14ac:dyDescent="0.25">
      <c r="R73142" s="15">
        <v>4</v>
      </c>
    </row>
    <row r="73143" spans="18:18" x14ac:dyDescent="0.25">
      <c r="R73143" s="15">
        <v>4</v>
      </c>
    </row>
    <row r="73144" spans="18:18" x14ac:dyDescent="0.25">
      <c r="R73144" s="15">
        <v>4</v>
      </c>
    </row>
    <row r="73145" spans="18:18" x14ac:dyDescent="0.25">
      <c r="R73145" s="15">
        <v>4</v>
      </c>
    </row>
    <row r="73146" spans="18:18" x14ac:dyDescent="0.25">
      <c r="R73146" s="15">
        <v>3</v>
      </c>
    </row>
    <row r="73147" spans="18:18" x14ac:dyDescent="0.25">
      <c r="R73147" s="15">
        <v>3</v>
      </c>
    </row>
    <row r="73148" spans="18:18" x14ac:dyDescent="0.25">
      <c r="R73148" s="15">
        <v>3</v>
      </c>
    </row>
    <row r="73149" spans="18:18" x14ac:dyDescent="0.25">
      <c r="R73149" s="15">
        <v>3</v>
      </c>
    </row>
    <row r="73150" spans="18:18" x14ac:dyDescent="0.25">
      <c r="R73150" s="15">
        <v>3</v>
      </c>
    </row>
    <row r="73151" spans="18:18" x14ac:dyDescent="0.25">
      <c r="R73151" s="15">
        <v>3</v>
      </c>
    </row>
    <row r="73152" spans="18:18" x14ac:dyDescent="0.25">
      <c r="R73152" s="15">
        <v>3</v>
      </c>
    </row>
    <row r="73153" spans="18:18" x14ac:dyDescent="0.25">
      <c r="R73153" s="15">
        <v>3</v>
      </c>
    </row>
    <row r="73154" spans="18:18" x14ac:dyDescent="0.25">
      <c r="R73154" s="15">
        <v>3</v>
      </c>
    </row>
    <row r="73155" spans="18:18" x14ac:dyDescent="0.25">
      <c r="R73155" s="15">
        <v>3</v>
      </c>
    </row>
    <row r="73156" spans="18:18" x14ac:dyDescent="0.25">
      <c r="R73156" s="15">
        <v>3</v>
      </c>
    </row>
    <row r="73157" spans="18:18" x14ac:dyDescent="0.25">
      <c r="R73157" s="15">
        <v>3</v>
      </c>
    </row>
    <row r="73158" spans="18:18" x14ac:dyDescent="0.25">
      <c r="R73158" s="15">
        <v>3</v>
      </c>
    </row>
    <row r="73159" spans="18:18" x14ac:dyDescent="0.25">
      <c r="R73159" s="15">
        <v>3</v>
      </c>
    </row>
    <row r="73160" spans="18:18" x14ac:dyDescent="0.25">
      <c r="R73160" s="15">
        <v>3</v>
      </c>
    </row>
    <row r="73161" spans="18:18" x14ac:dyDescent="0.25">
      <c r="R73161" s="15">
        <v>3</v>
      </c>
    </row>
    <row r="73162" spans="18:18" x14ac:dyDescent="0.25">
      <c r="R73162" s="15">
        <v>1</v>
      </c>
    </row>
    <row r="73163" spans="18:18" x14ac:dyDescent="0.25">
      <c r="R73163" s="15">
        <v>1</v>
      </c>
    </row>
    <row r="73164" spans="18:18" x14ac:dyDescent="0.25">
      <c r="R73164" s="15">
        <v>1</v>
      </c>
    </row>
    <row r="73165" spans="18:18" x14ac:dyDescent="0.25">
      <c r="R73165" s="15">
        <v>1</v>
      </c>
    </row>
    <row r="73166" spans="18:18" x14ac:dyDescent="0.25">
      <c r="R73166" s="15">
        <v>1</v>
      </c>
    </row>
    <row r="73167" spans="18:18" x14ac:dyDescent="0.25">
      <c r="R73167" s="15">
        <v>1</v>
      </c>
    </row>
    <row r="73168" spans="18:18" x14ac:dyDescent="0.25">
      <c r="R73168" s="15">
        <v>1</v>
      </c>
    </row>
    <row r="73169" spans="18:18" x14ac:dyDescent="0.25">
      <c r="R73169" s="15">
        <v>1</v>
      </c>
    </row>
    <row r="73170" spans="18:18" x14ac:dyDescent="0.25">
      <c r="R73170" s="15">
        <v>1</v>
      </c>
    </row>
    <row r="73171" spans="18:18" x14ac:dyDescent="0.25">
      <c r="R73171" s="15">
        <v>1</v>
      </c>
    </row>
    <row r="73172" spans="18:18" x14ac:dyDescent="0.25">
      <c r="R73172" s="15">
        <v>1</v>
      </c>
    </row>
    <row r="73173" spans="18:18" x14ac:dyDescent="0.25">
      <c r="R73173" s="15">
        <v>1</v>
      </c>
    </row>
    <row r="73174" spans="18:18" x14ac:dyDescent="0.25">
      <c r="R73174" s="15">
        <v>1</v>
      </c>
    </row>
    <row r="73175" spans="18:18" x14ac:dyDescent="0.25">
      <c r="R73175" s="15">
        <v>1</v>
      </c>
    </row>
    <row r="73176" spans="18:18" x14ac:dyDescent="0.25">
      <c r="R73176" s="15">
        <v>1</v>
      </c>
    </row>
    <row r="73177" spans="18:18" x14ac:dyDescent="0.25">
      <c r="R73177" s="15">
        <v>1</v>
      </c>
    </row>
    <row r="73178" spans="18:18" x14ac:dyDescent="0.25">
      <c r="R73178" s="15">
        <v>1</v>
      </c>
    </row>
    <row r="73179" spans="18:18" x14ac:dyDescent="0.25">
      <c r="R73179" s="15">
        <v>1</v>
      </c>
    </row>
    <row r="73180" spans="18:18" x14ac:dyDescent="0.25">
      <c r="R73180" s="15">
        <v>1</v>
      </c>
    </row>
    <row r="73181" spans="18:18" x14ac:dyDescent="0.25">
      <c r="R73181" s="15">
        <v>1</v>
      </c>
    </row>
    <row r="73182" spans="18:18" x14ac:dyDescent="0.25">
      <c r="R73182" s="15">
        <v>1</v>
      </c>
    </row>
    <row r="73183" spans="18:18" x14ac:dyDescent="0.25">
      <c r="R73183" s="15">
        <v>1</v>
      </c>
    </row>
    <row r="73184" spans="18:18" x14ac:dyDescent="0.25">
      <c r="R73184" s="15">
        <v>1</v>
      </c>
    </row>
    <row r="73185" spans="18:18" x14ac:dyDescent="0.25">
      <c r="R73185" s="15">
        <v>1</v>
      </c>
    </row>
    <row r="73186" spans="18:18" x14ac:dyDescent="0.25">
      <c r="R73186" s="15">
        <v>1</v>
      </c>
    </row>
    <row r="73187" spans="18:18" x14ac:dyDescent="0.25">
      <c r="R73187" s="15">
        <v>1</v>
      </c>
    </row>
    <row r="73188" spans="18:18" x14ac:dyDescent="0.25">
      <c r="R73188" s="15">
        <v>1</v>
      </c>
    </row>
    <row r="73189" spans="18:18" x14ac:dyDescent="0.25">
      <c r="R73189" s="15">
        <v>1</v>
      </c>
    </row>
    <row r="73190" spans="18:18" x14ac:dyDescent="0.25">
      <c r="R73190" s="15">
        <v>1</v>
      </c>
    </row>
    <row r="73191" spans="18:18" x14ac:dyDescent="0.25">
      <c r="R73191" s="15">
        <v>1</v>
      </c>
    </row>
    <row r="73192" spans="18:18" x14ac:dyDescent="0.25">
      <c r="R73192" s="15">
        <v>1</v>
      </c>
    </row>
    <row r="73193" spans="18:18" x14ac:dyDescent="0.25">
      <c r="R73193" s="15">
        <v>1</v>
      </c>
    </row>
    <row r="73194" spans="18:18" x14ac:dyDescent="0.25">
      <c r="R73194" s="15">
        <v>1</v>
      </c>
    </row>
    <row r="73195" spans="18:18" x14ac:dyDescent="0.25">
      <c r="R73195" s="15">
        <v>1</v>
      </c>
    </row>
    <row r="73196" spans="18:18" x14ac:dyDescent="0.25">
      <c r="R73196" s="15">
        <v>1</v>
      </c>
    </row>
    <row r="73197" spans="18:18" x14ac:dyDescent="0.25">
      <c r="R73197" s="15">
        <v>1</v>
      </c>
    </row>
    <row r="73198" spans="18:18" x14ac:dyDescent="0.25">
      <c r="R73198" s="15">
        <v>1</v>
      </c>
    </row>
    <row r="73199" spans="18:18" x14ac:dyDescent="0.25">
      <c r="R73199" s="15">
        <v>1</v>
      </c>
    </row>
    <row r="73200" spans="18:18" x14ac:dyDescent="0.25">
      <c r="R73200" s="15">
        <v>1</v>
      </c>
    </row>
    <row r="73201" spans="18:18" x14ac:dyDescent="0.25">
      <c r="R73201" s="15">
        <v>1</v>
      </c>
    </row>
    <row r="73202" spans="18:18" x14ac:dyDescent="0.25">
      <c r="R73202" s="15">
        <v>1</v>
      </c>
    </row>
    <row r="73203" spans="18:18" x14ac:dyDescent="0.25">
      <c r="R73203" s="15">
        <v>1</v>
      </c>
    </row>
    <row r="73204" spans="18:18" x14ac:dyDescent="0.25">
      <c r="R73204" s="15">
        <v>1</v>
      </c>
    </row>
    <row r="73205" spans="18:18" x14ac:dyDescent="0.25">
      <c r="R73205" s="15">
        <v>1</v>
      </c>
    </row>
    <row r="73206" spans="18:18" x14ac:dyDescent="0.25">
      <c r="R73206" s="15">
        <v>1</v>
      </c>
    </row>
    <row r="73207" spans="18:18" x14ac:dyDescent="0.25">
      <c r="R73207" s="15">
        <v>1</v>
      </c>
    </row>
    <row r="73208" spans="18:18" x14ac:dyDescent="0.25">
      <c r="R73208" s="15">
        <v>1</v>
      </c>
    </row>
    <row r="73209" spans="18:18" x14ac:dyDescent="0.25">
      <c r="R73209" s="15">
        <v>1</v>
      </c>
    </row>
    <row r="73210" spans="18:18" x14ac:dyDescent="0.25">
      <c r="R73210" s="15">
        <v>1</v>
      </c>
    </row>
    <row r="73211" spans="18:18" x14ac:dyDescent="0.25">
      <c r="R73211" s="15">
        <v>1</v>
      </c>
    </row>
    <row r="73212" spans="18:18" x14ac:dyDescent="0.25">
      <c r="R73212" s="15">
        <v>1</v>
      </c>
    </row>
    <row r="73213" spans="18:18" x14ac:dyDescent="0.25">
      <c r="R73213" s="15">
        <v>1</v>
      </c>
    </row>
    <row r="73214" spans="18:18" x14ac:dyDescent="0.25">
      <c r="R73214" s="15">
        <v>1</v>
      </c>
    </row>
    <row r="73215" spans="18:18" x14ac:dyDescent="0.25">
      <c r="R73215" s="15">
        <v>1</v>
      </c>
    </row>
    <row r="73216" spans="18:18" x14ac:dyDescent="0.25">
      <c r="R73216" s="15">
        <v>1</v>
      </c>
    </row>
    <row r="73217" spans="18:18" x14ac:dyDescent="0.25">
      <c r="R73217" s="15">
        <v>1</v>
      </c>
    </row>
    <row r="73218" spans="18:18" x14ac:dyDescent="0.25">
      <c r="R73218" s="15">
        <v>1</v>
      </c>
    </row>
    <row r="73219" spans="18:18" x14ac:dyDescent="0.25">
      <c r="R73219" s="15">
        <v>1</v>
      </c>
    </row>
    <row r="73220" spans="18:18" x14ac:dyDescent="0.25">
      <c r="R73220" s="15">
        <v>1</v>
      </c>
    </row>
    <row r="73221" spans="18:18" x14ac:dyDescent="0.25">
      <c r="R73221" s="15">
        <v>1</v>
      </c>
    </row>
    <row r="73222" spans="18:18" x14ac:dyDescent="0.25">
      <c r="R73222" s="15">
        <v>1</v>
      </c>
    </row>
    <row r="73223" spans="18:18" x14ac:dyDescent="0.25">
      <c r="R73223" s="15">
        <v>1</v>
      </c>
    </row>
    <row r="73224" spans="18:18" x14ac:dyDescent="0.25">
      <c r="R73224" s="15">
        <v>1</v>
      </c>
    </row>
    <row r="73225" spans="18:18" x14ac:dyDescent="0.25">
      <c r="R73225" s="15">
        <v>1</v>
      </c>
    </row>
    <row r="73226" spans="18:18" x14ac:dyDescent="0.25">
      <c r="R73226" s="15">
        <v>1</v>
      </c>
    </row>
    <row r="73227" spans="18:18" x14ac:dyDescent="0.25">
      <c r="R73227" s="15">
        <v>1</v>
      </c>
    </row>
    <row r="73228" spans="18:18" x14ac:dyDescent="0.25">
      <c r="R73228" s="15">
        <v>1</v>
      </c>
    </row>
    <row r="73229" spans="18:18" x14ac:dyDescent="0.25">
      <c r="R73229" s="15">
        <v>1</v>
      </c>
    </row>
    <row r="73230" spans="18:18" x14ac:dyDescent="0.25">
      <c r="R73230" s="15">
        <v>1</v>
      </c>
    </row>
    <row r="73231" spans="18:18" x14ac:dyDescent="0.25">
      <c r="R73231" s="15">
        <v>1</v>
      </c>
    </row>
    <row r="73232" spans="18:18" x14ac:dyDescent="0.25">
      <c r="R73232" s="15">
        <v>1</v>
      </c>
    </row>
    <row r="73233" spans="18:18" x14ac:dyDescent="0.25">
      <c r="R73233" s="15">
        <v>1</v>
      </c>
    </row>
    <row r="73234" spans="18:18" x14ac:dyDescent="0.25">
      <c r="R73234" s="15">
        <v>1</v>
      </c>
    </row>
    <row r="73235" spans="18:18" x14ac:dyDescent="0.25">
      <c r="R73235" s="15">
        <v>1</v>
      </c>
    </row>
    <row r="73236" spans="18:18" x14ac:dyDescent="0.25">
      <c r="R73236" s="15">
        <v>1</v>
      </c>
    </row>
    <row r="73237" spans="18:18" x14ac:dyDescent="0.25">
      <c r="R73237" s="15">
        <v>1</v>
      </c>
    </row>
    <row r="73238" spans="18:18" x14ac:dyDescent="0.25">
      <c r="R73238" s="15">
        <v>1</v>
      </c>
    </row>
    <row r="73239" spans="18:18" x14ac:dyDescent="0.25">
      <c r="R73239" s="15">
        <v>3</v>
      </c>
    </row>
    <row r="73240" spans="18:18" x14ac:dyDescent="0.25">
      <c r="R73240" s="15">
        <v>3</v>
      </c>
    </row>
    <row r="73241" spans="18:18" x14ac:dyDescent="0.25">
      <c r="R73241" s="15">
        <v>3</v>
      </c>
    </row>
    <row r="73242" spans="18:18" x14ac:dyDescent="0.25">
      <c r="R73242" s="15">
        <v>3</v>
      </c>
    </row>
    <row r="73243" spans="18:18" x14ac:dyDescent="0.25">
      <c r="R73243" s="15">
        <v>3</v>
      </c>
    </row>
    <row r="73244" spans="18:18" x14ac:dyDescent="0.25">
      <c r="R73244" s="15">
        <v>3</v>
      </c>
    </row>
    <row r="73245" spans="18:18" x14ac:dyDescent="0.25">
      <c r="R73245" s="15">
        <v>3</v>
      </c>
    </row>
    <row r="73246" spans="18:18" x14ac:dyDescent="0.25">
      <c r="R73246" s="15">
        <v>3</v>
      </c>
    </row>
    <row r="73247" spans="18:18" x14ac:dyDescent="0.25">
      <c r="R73247" s="15">
        <v>3</v>
      </c>
    </row>
    <row r="73248" spans="18:18" x14ac:dyDescent="0.25">
      <c r="R73248" s="15">
        <v>3</v>
      </c>
    </row>
    <row r="73249" spans="18:18" x14ac:dyDescent="0.25">
      <c r="R73249" s="15">
        <v>3</v>
      </c>
    </row>
    <row r="73250" spans="18:18" x14ac:dyDescent="0.25">
      <c r="R73250" s="15">
        <v>3</v>
      </c>
    </row>
    <row r="73251" spans="18:18" x14ac:dyDescent="0.25">
      <c r="R73251" s="15">
        <v>3</v>
      </c>
    </row>
    <row r="73252" spans="18:18" x14ac:dyDescent="0.25">
      <c r="R73252" s="15">
        <v>3</v>
      </c>
    </row>
    <row r="73253" spans="18:18" x14ac:dyDescent="0.25">
      <c r="R73253" s="15">
        <v>3</v>
      </c>
    </row>
    <row r="73254" spans="18:18" x14ac:dyDescent="0.25">
      <c r="R73254" s="15">
        <v>3</v>
      </c>
    </row>
    <row r="73255" spans="18:18" x14ac:dyDescent="0.25">
      <c r="R73255" s="15">
        <v>3</v>
      </c>
    </row>
    <row r="73256" spans="18:18" x14ac:dyDescent="0.25">
      <c r="R73256" s="15">
        <v>3</v>
      </c>
    </row>
    <row r="73257" spans="18:18" x14ac:dyDescent="0.25">
      <c r="R73257" s="15">
        <v>3</v>
      </c>
    </row>
    <row r="73258" spans="18:18" x14ac:dyDescent="0.25">
      <c r="R73258" s="15">
        <v>3</v>
      </c>
    </row>
    <row r="73259" spans="18:18" x14ac:dyDescent="0.25">
      <c r="R73259" s="15">
        <v>3</v>
      </c>
    </row>
    <row r="73260" spans="18:18" x14ac:dyDescent="0.25">
      <c r="R73260" s="15">
        <v>3</v>
      </c>
    </row>
    <row r="73261" spans="18:18" x14ac:dyDescent="0.25">
      <c r="R73261" s="15">
        <v>3</v>
      </c>
    </row>
    <row r="73262" spans="18:18" x14ac:dyDescent="0.25">
      <c r="R73262" s="15">
        <v>3</v>
      </c>
    </row>
    <row r="73263" spans="18:18" x14ac:dyDescent="0.25">
      <c r="R73263" s="15">
        <v>3</v>
      </c>
    </row>
    <row r="73264" spans="18:18" x14ac:dyDescent="0.25">
      <c r="R73264" s="15">
        <v>3</v>
      </c>
    </row>
    <row r="73265" spans="18:18" x14ac:dyDescent="0.25">
      <c r="R73265" s="15">
        <v>3</v>
      </c>
    </row>
    <row r="73266" spans="18:18" x14ac:dyDescent="0.25">
      <c r="R73266" s="15">
        <v>3</v>
      </c>
    </row>
    <row r="73267" spans="18:18" x14ac:dyDescent="0.25">
      <c r="R73267" s="15">
        <v>3</v>
      </c>
    </row>
    <row r="73268" spans="18:18" x14ac:dyDescent="0.25">
      <c r="R73268" s="15">
        <v>3</v>
      </c>
    </row>
    <row r="73269" spans="18:18" x14ac:dyDescent="0.25">
      <c r="R73269" s="15">
        <v>3</v>
      </c>
    </row>
    <row r="73270" spans="18:18" x14ac:dyDescent="0.25">
      <c r="R73270" s="15">
        <v>3</v>
      </c>
    </row>
    <row r="73271" spans="18:18" x14ac:dyDescent="0.25">
      <c r="R73271" s="15">
        <v>3</v>
      </c>
    </row>
    <row r="73272" spans="18:18" x14ac:dyDescent="0.25">
      <c r="R73272" s="15">
        <v>3</v>
      </c>
    </row>
    <row r="73273" spans="18:18" x14ac:dyDescent="0.25">
      <c r="R73273" s="15">
        <v>3</v>
      </c>
    </row>
    <row r="73274" spans="18:18" x14ac:dyDescent="0.25">
      <c r="R73274" s="15">
        <v>3</v>
      </c>
    </row>
    <row r="73275" spans="18:18" x14ac:dyDescent="0.25">
      <c r="R73275" s="15">
        <v>3</v>
      </c>
    </row>
    <row r="73276" spans="18:18" x14ac:dyDescent="0.25">
      <c r="R73276" s="15">
        <v>3</v>
      </c>
    </row>
    <row r="73277" spans="18:18" x14ac:dyDescent="0.25">
      <c r="R73277" s="15">
        <v>3</v>
      </c>
    </row>
    <row r="73278" spans="18:18" x14ac:dyDescent="0.25">
      <c r="R73278" s="15">
        <v>3</v>
      </c>
    </row>
    <row r="73279" spans="18:18" x14ac:dyDescent="0.25">
      <c r="R73279" s="15">
        <v>3</v>
      </c>
    </row>
    <row r="73280" spans="18:18" x14ac:dyDescent="0.25">
      <c r="R73280" s="15">
        <v>3</v>
      </c>
    </row>
    <row r="73281" spans="18:18" x14ac:dyDescent="0.25">
      <c r="R73281" s="15">
        <v>3</v>
      </c>
    </row>
    <row r="73282" spans="18:18" x14ac:dyDescent="0.25">
      <c r="R73282" s="15">
        <v>3</v>
      </c>
    </row>
    <row r="73283" spans="18:18" x14ac:dyDescent="0.25">
      <c r="R73283" s="15">
        <v>3</v>
      </c>
    </row>
    <row r="73284" spans="18:18" x14ac:dyDescent="0.25">
      <c r="R73284" s="15">
        <v>3</v>
      </c>
    </row>
    <row r="73285" spans="18:18" x14ac:dyDescent="0.25">
      <c r="R73285" s="15">
        <v>3</v>
      </c>
    </row>
    <row r="73286" spans="18:18" x14ac:dyDescent="0.25">
      <c r="R73286" s="15">
        <v>3</v>
      </c>
    </row>
    <row r="73287" spans="18:18" x14ac:dyDescent="0.25">
      <c r="R73287" s="15">
        <v>3</v>
      </c>
    </row>
    <row r="73288" spans="18:18" x14ac:dyDescent="0.25">
      <c r="R73288" s="15">
        <v>3</v>
      </c>
    </row>
    <row r="73289" spans="18:18" x14ac:dyDescent="0.25">
      <c r="R73289" s="15">
        <v>3</v>
      </c>
    </row>
    <row r="73290" spans="18:18" x14ac:dyDescent="0.25">
      <c r="R73290" s="15">
        <v>3</v>
      </c>
    </row>
    <row r="73291" spans="18:18" x14ac:dyDescent="0.25">
      <c r="R73291" s="15">
        <v>3</v>
      </c>
    </row>
    <row r="73292" spans="18:18" x14ac:dyDescent="0.25">
      <c r="R73292" s="15">
        <v>3</v>
      </c>
    </row>
    <row r="73293" spans="18:18" x14ac:dyDescent="0.25">
      <c r="R73293" s="15">
        <v>3</v>
      </c>
    </row>
    <row r="73294" spans="18:18" x14ac:dyDescent="0.25">
      <c r="R73294" s="15">
        <v>3</v>
      </c>
    </row>
    <row r="73295" spans="18:18" x14ac:dyDescent="0.25">
      <c r="R73295" s="15">
        <v>3</v>
      </c>
    </row>
    <row r="73296" spans="18:18" x14ac:dyDescent="0.25">
      <c r="R73296" s="15">
        <v>3</v>
      </c>
    </row>
    <row r="73297" spans="18:18" x14ac:dyDescent="0.25">
      <c r="R73297" s="15">
        <v>3</v>
      </c>
    </row>
    <row r="73298" spans="18:18" x14ac:dyDescent="0.25">
      <c r="R73298" s="15">
        <v>3</v>
      </c>
    </row>
    <row r="73299" spans="18:18" x14ac:dyDescent="0.25">
      <c r="R73299" s="15">
        <v>3</v>
      </c>
    </row>
    <row r="73300" spans="18:18" x14ac:dyDescent="0.25">
      <c r="R73300" s="15">
        <v>3</v>
      </c>
    </row>
    <row r="73301" spans="18:18" x14ac:dyDescent="0.25">
      <c r="R73301" s="15">
        <v>3</v>
      </c>
    </row>
    <row r="73302" spans="18:18" x14ac:dyDescent="0.25">
      <c r="R73302" s="15">
        <v>3</v>
      </c>
    </row>
    <row r="73303" spans="18:18" x14ac:dyDescent="0.25">
      <c r="R73303" s="15">
        <v>3</v>
      </c>
    </row>
    <row r="73304" spans="18:18" x14ac:dyDescent="0.25">
      <c r="R73304" s="15">
        <v>3</v>
      </c>
    </row>
    <row r="73305" spans="18:18" x14ac:dyDescent="0.25">
      <c r="R73305" s="15">
        <v>3</v>
      </c>
    </row>
    <row r="73306" spans="18:18" x14ac:dyDescent="0.25">
      <c r="R73306" s="15">
        <v>4</v>
      </c>
    </row>
    <row r="73307" spans="18:18" x14ac:dyDescent="0.25">
      <c r="R73307" s="15">
        <v>4</v>
      </c>
    </row>
    <row r="73308" spans="18:18" x14ac:dyDescent="0.25">
      <c r="R73308" s="15">
        <v>4</v>
      </c>
    </row>
    <row r="73309" spans="18:18" x14ac:dyDescent="0.25">
      <c r="R73309" s="15">
        <v>4</v>
      </c>
    </row>
    <row r="73310" spans="18:18" x14ac:dyDescent="0.25">
      <c r="R73310" s="15">
        <v>4</v>
      </c>
    </row>
    <row r="73311" spans="18:18" x14ac:dyDescent="0.25">
      <c r="R73311" s="15">
        <v>4</v>
      </c>
    </row>
    <row r="73312" spans="18:18" x14ac:dyDescent="0.25">
      <c r="R73312" s="15">
        <v>4</v>
      </c>
    </row>
    <row r="73313" spans="18:18" x14ac:dyDescent="0.25">
      <c r="R73313" s="15">
        <v>4</v>
      </c>
    </row>
    <row r="73314" spans="18:18" x14ac:dyDescent="0.25">
      <c r="R73314" s="15">
        <v>4</v>
      </c>
    </row>
    <row r="73315" spans="18:18" x14ac:dyDescent="0.25">
      <c r="R73315" s="15">
        <v>4</v>
      </c>
    </row>
    <row r="73316" spans="18:18" x14ac:dyDescent="0.25">
      <c r="R73316" s="15">
        <v>4</v>
      </c>
    </row>
    <row r="73317" spans="18:18" x14ac:dyDescent="0.25">
      <c r="R73317" s="15">
        <v>4</v>
      </c>
    </row>
    <row r="73318" spans="18:18" x14ac:dyDescent="0.25">
      <c r="R73318" s="15">
        <v>4</v>
      </c>
    </row>
    <row r="73319" spans="18:18" x14ac:dyDescent="0.25">
      <c r="R73319" s="15">
        <v>4</v>
      </c>
    </row>
    <row r="73320" spans="18:18" x14ac:dyDescent="0.25">
      <c r="R73320" s="15">
        <v>4</v>
      </c>
    </row>
    <row r="73321" spans="18:18" x14ac:dyDescent="0.25">
      <c r="R73321" s="15">
        <v>4</v>
      </c>
    </row>
    <row r="73322" spans="18:18" x14ac:dyDescent="0.25">
      <c r="R73322" s="15">
        <v>4</v>
      </c>
    </row>
    <row r="73323" spans="18:18" x14ac:dyDescent="0.25">
      <c r="R73323" s="15">
        <v>3</v>
      </c>
    </row>
    <row r="73324" spans="18:18" x14ac:dyDescent="0.25">
      <c r="R73324" s="15">
        <v>3</v>
      </c>
    </row>
    <row r="73325" spans="18:18" x14ac:dyDescent="0.25">
      <c r="R73325" s="15">
        <v>3</v>
      </c>
    </row>
    <row r="73326" spans="18:18" x14ac:dyDescent="0.25">
      <c r="R73326" s="15">
        <v>3</v>
      </c>
    </row>
    <row r="73327" spans="18:18" x14ac:dyDescent="0.25">
      <c r="R73327" s="15">
        <v>3</v>
      </c>
    </row>
    <row r="73328" spans="18:18" x14ac:dyDescent="0.25">
      <c r="R73328" s="15">
        <v>3</v>
      </c>
    </row>
    <row r="73329" spans="18:18" x14ac:dyDescent="0.25">
      <c r="R73329" s="15">
        <v>3</v>
      </c>
    </row>
    <row r="73330" spans="18:18" x14ac:dyDescent="0.25">
      <c r="R73330" s="15">
        <v>3</v>
      </c>
    </row>
    <row r="73331" spans="18:18" x14ac:dyDescent="0.25">
      <c r="R73331" s="15">
        <v>3</v>
      </c>
    </row>
    <row r="73332" spans="18:18" x14ac:dyDescent="0.25">
      <c r="R73332" s="15">
        <v>3</v>
      </c>
    </row>
    <row r="73333" spans="18:18" x14ac:dyDescent="0.25">
      <c r="R73333" s="15">
        <v>3</v>
      </c>
    </row>
    <row r="73334" spans="18:18" x14ac:dyDescent="0.25">
      <c r="R73334" s="15">
        <v>3</v>
      </c>
    </row>
    <row r="73335" spans="18:18" x14ac:dyDescent="0.25">
      <c r="R73335" s="15">
        <v>3</v>
      </c>
    </row>
    <row r="73336" spans="18:18" x14ac:dyDescent="0.25">
      <c r="R73336" s="15">
        <v>3</v>
      </c>
    </row>
    <row r="73337" spans="18:18" x14ac:dyDescent="0.25">
      <c r="R73337" s="15">
        <v>3</v>
      </c>
    </row>
    <row r="73338" spans="18:18" x14ac:dyDescent="0.25">
      <c r="R73338" s="15">
        <v>3</v>
      </c>
    </row>
    <row r="73339" spans="18:18" x14ac:dyDescent="0.25">
      <c r="R73339" s="15">
        <v>3</v>
      </c>
    </row>
    <row r="73340" spans="18:18" x14ac:dyDescent="0.25">
      <c r="R73340" s="15">
        <v>3</v>
      </c>
    </row>
    <row r="73341" spans="18:18" x14ac:dyDescent="0.25">
      <c r="R73341" s="15">
        <v>3</v>
      </c>
    </row>
    <row r="73342" spans="18:18" x14ac:dyDescent="0.25">
      <c r="R73342" s="15">
        <v>3</v>
      </c>
    </row>
    <row r="73343" spans="18:18" x14ac:dyDescent="0.25">
      <c r="R73343" s="15">
        <v>3</v>
      </c>
    </row>
    <row r="73344" spans="18:18" x14ac:dyDescent="0.25">
      <c r="R73344" s="15">
        <v>3</v>
      </c>
    </row>
    <row r="73345" spans="18:18" x14ac:dyDescent="0.25">
      <c r="R73345" s="15">
        <v>3</v>
      </c>
    </row>
    <row r="73346" spans="18:18" x14ac:dyDescent="0.25">
      <c r="R73346" s="15">
        <v>3</v>
      </c>
    </row>
    <row r="73347" spans="18:18" x14ac:dyDescent="0.25">
      <c r="R73347" s="15">
        <v>3</v>
      </c>
    </row>
    <row r="73348" spans="18:18" x14ac:dyDescent="0.25">
      <c r="R73348" s="15">
        <v>4</v>
      </c>
    </row>
    <row r="73349" spans="18:18" x14ac:dyDescent="0.25">
      <c r="R73349" s="15">
        <v>4</v>
      </c>
    </row>
    <row r="73350" spans="18:18" x14ac:dyDescent="0.25">
      <c r="R73350" s="15">
        <v>4</v>
      </c>
    </row>
    <row r="73351" spans="18:18" x14ac:dyDescent="0.25">
      <c r="R73351" s="15">
        <v>4</v>
      </c>
    </row>
    <row r="73352" spans="18:18" x14ac:dyDescent="0.25">
      <c r="R73352" s="15">
        <v>4</v>
      </c>
    </row>
    <row r="73353" spans="18:18" x14ac:dyDescent="0.25">
      <c r="R73353" s="15">
        <v>4</v>
      </c>
    </row>
    <row r="73354" spans="18:18" x14ac:dyDescent="0.25">
      <c r="R73354" s="15">
        <v>4</v>
      </c>
    </row>
    <row r="73355" spans="18:18" x14ac:dyDescent="0.25">
      <c r="R73355" s="15">
        <v>4</v>
      </c>
    </row>
    <row r="73356" spans="18:18" x14ac:dyDescent="0.25">
      <c r="R73356" s="15">
        <v>4</v>
      </c>
    </row>
    <row r="73357" spans="18:18" x14ac:dyDescent="0.25">
      <c r="R73357" s="15">
        <v>4</v>
      </c>
    </row>
    <row r="73358" spans="18:18" x14ac:dyDescent="0.25">
      <c r="R73358" s="15">
        <v>4</v>
      </c>
    </row>
    <row r="73359" spans="18:18" x14ac:dyDescent="0.25">
      <c r="R73359" s="15">
        <v>4</v>
      </c>
    </row>
    <row r="73360" spans="18:18" x14ac:dyDescent="0.25">
      <c r="R73360" s="15">
        <v>4</v>
      </c>
    </row>
    <row r="73361" spans="18:18" x14ac:dyDescent="0.25">
      <c r="R73361" s="15">
        <v>4</v>
      </c>
    </row>
    <row r="73362" spans="18:18" x14ac:dyDescent="0.25">
      <c r="R73362" s="15">
        <v>4</v>
      </c>
    </row>
    <row r="73363" spans="18:18" x14ac:dyDescent="0.25">
      <c r="R73363" s="15">
        <v>4</v>
      </c>
    </row>
    <row r="73364" spans="18:18" x14ac:dyDescent="0.25">
      <c r="R73364" s="15">
        <v>3</v>
      </c>
    </row>
    <row r="73365" spans="18:18" x14ac:dyDescent="0.25">
      <c r="R73365" s="15">
        <v>3</v>
      </c>
    </row>
    <row r="73366" spans="18:18" x14ac:dyDescent="0.25">
      <c r="R73366" s="15">
        <v>3</v>
      </c>
    </row>
    <row r="73367" spans="18:18" x14ac:dyDescent="0.25">
      <c r="R73367" s="15">
        <v>3</v>
      </c>
    </row>
    <row r="73368" spans="18:18" x14ac:dyDescent="0.25">
      <c r="R73368" s="15">
        <v>3</v>
      </c>
    </row>
    <row r="73369" spans="18:18" x14ac:dyDescent="0.25">
      <c r="R73369" s="15">
        <v>5</v>
      </c>
    </row>
    <row r="73370" spans="18:18" x14ac:dyDescent="0.25">
      <c r="R73370" s="15">
        <v>5</v>
      </c>
    </row>
    <row r="73371" spans="18:18" x14ac:dyDescent="0.25">
      <c r="R73371" s="15">
        <v>5</v>
      </c>
    </row>
    <row r="73372" spans="18:18" x14ac:dyDescent="0.25">
      <c r="R73372" s="15">
        <v>5</v>
      </c>
    </row>
    <row r="73373" spans="18:18" x14ac:dyDescent="0.25">
      <c r="R73373" s="15">
        <v>5</v>
      </c>
    </row>
    <row r="73374" spans="18:18" x14ac:dyDescent="0.25">
      <c r="R73374" s="15">
        <v>5</v>
      </c>
    </row>
    <row r="73375" spans="18:18" x14ac:dyDescent="0.25">
      <c r="R73375" s="15">
        <v>3</v>
      </c>
    </row>
    <row r="73376" spans="18:18" x14ac:dyDescent="0.25">
      <c r="R73376" s="15">
        <v>3</v>
      </c>
    </row>
    <row r="73377" spans="18:18" x14ac:dyDescent="0.25">
      <c r="R73377" s="15">
        <v>3</v>
      </c>
    </row>
    <row r="73378" spans="18:18" x14ac:dyDescent="0.25">
      <c r="R73378" s="15">
        <v>3</v>
      </c>
    </row>
    <row r="73379" spans="18:18" x14ac:dyDescent="0.25">
      <c r="R73379" s="15">
        <v>3</v>
      </c>
    </row>
    <row r="73380" spans="18:18" x14ac:dyDescent="0.25">
      <c r="R73380" s="15">
        <v>3</v>
      </c>
    </row>
    <row r="73381" spans="18:18" x14ac:dyDescent="0.25">
      <c r="R73381" s="15">
        <v>3</v>
      </c>
    </row>
    <row r="73382" spans="18:18" x14ac:dyDescent="0.25">
      <c r="R73382" s="15">
        <v>3</v>
      </c>
    </row>
    <row r="73383" spans="18:18" x14ac:dyDescent="0.25">
      <c r="R73383" s="15">
        <v>3</v>
      </c>
    </row>
    <row r="73384" spans="18:18" x14ac:dyDescent="0.25">
      <c r="R73384" s="15">
        <v>3</v>
      </c>
    </row>
    <row r="73385" spans="18:18" x14ac:dyDescent="0.25">
      <c r="R73385" s="15">
        <v>3</v>
      </c>
    </row>
    <row r="73386" spans="18:18" x14ac:dyDescent="0.25">
      <c r="R73386" s="15">
        <v>3</v>
      </c>
    </row>
    <row r="73387" spans="18:18" x14ac:dyDescent="0.25">
      <c r="R73387" s="15">
        <v>3</v>
      </c>
    </row>
    <row r="73388" spans="18:18" x14ac:dyDescent="0.25">
      <c r="R73388" s="15">
        <v>3</v>
      </c>
    </row>
    <row r="73389" spans="18:18" x14ac:dyDescent="0.25">
      <c r="R73389" s="15">
        <v>3</v>
      </c>
    </row>
    <row r="73390" spans="18:18" x14ac:dyDescent="0.25">
      <c r="R73390" s="15">
        <v>3</v>
      </c>
    </row>
    <row r="73391" spans="18:18" x14ac:dyDescent="0.25">
      <c r="R73391" s="15">
        <v>3</v>
      </c>
    </row>
    <row r="73392" spans="18:18" x14ac:dyDescent="0.25">
      <c r="R73392" s="15">
        <v>3</v>
      </c>
    </row>
    <row r="73393" spans="18:18" x14ac:dyDescent="0.25">
      <c r="R73393" s="15">
        <v>3</v>
      </c>
    </row>
    <row r="73394" spans="18:18" x14ac:dyDescent="0.25">
      <c r="R73394" s="15">
        <v>3</v>
      </c>
    </row>
    <row r="73395" spans="18:18" x14ac:dyDescent="0.25">
      <c r="R73395" s="15">
        <v>3</v>
      </c>
    </row>
    <row r="73396" spans="18:18" x14ac:dyDescent="0.25">
      <c r="R73396" s="15">
        <v>3</v>
      </c>
    </row>
    <row r="73397" spans="18:18" x14ac:dyDescent="0.25">
      <c r="R73397" s="15">
        <v>3</v>
      </c>
    </row>
    <row r="73398" spans="18:18" x14ac:dyDescent="0.25">
      <c r="R73398" s="15">
        <v>3</v>
      </c>
    </row>
    <row r="73399" spans="18:18" x14ac:dyDescent="0.25">
      <c r="R73399" s="15">
        <v>3</v>
      </c>
    </row>
    <row r="73400" spans="18:18" x14ac:dyDescent="0.25">
      <c r="R73400" s="15">
        <v>1</v>
      </c>
    </row>
    <row r="73401" spans="18:18" x14ac:dyDescent="0.25">
      <c r="R73401" s="15">
        <v>1</v>
      </c>
    </row>
    <row r="73402" spans="18:18" x14ac:dyDescent="0.25">
      <c r="R73402" s="15">
        <v>1</v>
      </c>
    </row>
    <row r="73403" spans="18:18" x14ac:dyDescent="0.25">
      <c r="R73403" s="15">
        <v>1</v>
      </c>
    </row>
    <row r="73404" spans="18:18" x14ac:dyDescent="0.25">
      <c r="R73404" s="15">
        <v>1</v>
      </c>
    </row>
    <row r="73405" spans="18:18" x14ac:dyDescent="0.25">
      <c r="R73405" s="15">
        <v>1</v>
      </c>
    </row>
    <row r="73406" spans="18:18" x14ac:dyDescent="0.25">
      <c r="R73406" s="15">
        <v>1</v>
      </c>
    </row>
    <row r="73407" spans="18:18" x14ac:dyDescent="0.25">
      <c r="R73407" s="15">
        <v>1</v>
      </c>
    </row>
    <row r="73408" spans="18:18" x14ac:dyDescent="0.25">
      <c r="R73408" s="15">
        <v>1</v>
      </c>
    </row>
    <row r="73409" spans="18:18" x14ac:dyDescent="0.25">
      <c r="R73409" s="15">
        <v>1</v>
      </c>
    </row>
    <row r="73410" spans="18:18" x14ac:dyDescent="0.25">
      <c r="R73410" s="15">
        <v>1</v>
      </c>
    </row>
    <row r="73411" spans="18:18" x14ac:dyDescent="0.25">
      <c r="R73411" s="15">
        <v>1</v>
      </c>
    </row>
    <row r="73412" spans="18:18" x14ac:dyDescent="0.25">
      <c r="R73412" s="15">
        <v>1</v>
      </c>
    </row>
    <row r="73413" spans="18:18" x14ac:dyDescent="0.25">
      <c r="R73413" s="15">
        <v>1</v>
      </c>
    </row>
    <row r="73414" spans="18:18" x14ac:dyDescent="0.25">
      <c r="R73414" s="15">
        <v>1</v>
      </c>
    </row>
    <row r="73415" spans="18:18" x14ac:dyDescent="0.25">
      <c r="R73415" s="15">
        <v>1</v>
      </c>
    </row>
    <row r="73416" spans="18:18" x14ac:dyDescent="0.25">
      <c r="R73416" s="15">
        <v>1</v>
      </c>
    </row>
    <row r="73417" spans="18:18" x14ac:dyDescent="0.25">
      <c r="R73417" s="15">
        <v>1</v>
      </c>
    </row>
    <row r="73418" spans="18:18" x14ac:dyDescent="0.25">
      <c r="R73418" s="15">
        <v>1</v>
      </c>
    </row>
    <row r="73419" spans="18:18" x14ac:dyDescent="0.25">
      <c r="R73419" s="15">
        <v>1</v>
      </c>
    </row>
    <row r="73420" spans="18:18" x14ac:dyDescent="0.25">
      <c r="R73420" s="15">
        <v>1</v>
      </c>
    </row>
    <row r="73421" spans="18:18" x14ac:dyDescent="0.25">
      <c r="R73421" s="15">
        <v>1</v>
      </c>
    </row>
    <row r="73422" spans="18:18" x14ac:dyDescent="0.25">
      <c r="R73422" s="15">
        <v>1</v>
      </c>
    </row>
    <row r="73423" spans="18:18" x14ac:dyDescent="0.25">
      <c r="R73423" s="15">
        <v>1</v>
      </c>
    </row>
    <row r="73424" spans="18:18" x14ac:dyDescent="0.25">
      <c r="R73424" s="15">
        <v>1</v>
      </c>
    </row>
    <row r="73425" spans="18:18" x14ac:dyDescent="0.25">
      <c r="R73425" s="15">
        <v>1</v>
      </c>
    </row>
    <row r="73426" spans="18:18" x14ac:dyDescent="0.25">
      <c r="R73426" s="15">
        <v>1</v>
      </c>
    </row>
    <row r="73427" spans="18:18" x14ac:dyDescent="0.25">
      <c r="R73427" s="15">
        <v>1</v>
      </c>
    </row>
    <row r="73428" spans="18:18" x14ac:dyDescent="0.25">
      <c r="R73428" s="15">
        <v>1</v>
      </c>
    </row>
    <row r="73429" spans="18:18" x14ac:dyDescent="0.25">
      <c r="R73429" s="15">
        <v>1</v>
      </c>
    </row>
    <row r="73430" spans="18:18" x14ac:dyDescent="0.25">
      <c r="R73430" s="15">
        <v>1</v>
      </c>
    </row>
    <row r="73431" spans="18:18" x14ac:dyDescent="0.25">
      <c r="R73431" s="15">
        <v>1</v>
      </c>
    </row>
    <row r="73432" spans="18:18" x14ac:dyDescent="0.25">
      <c r="R73432" s="15">
        <v>1</v>
      </c>
    </row>
    <row r="73433" spans="18:18" x14ac:dyDescent="0.25">
      <c r="R73433" s="15">
        <v>1</v>
      </c>
    </row>
    <row r="73434" spans="18:18" x14ac:dyDescent="0.25">
      <c r="R73434" s="15">
        <v>1</v>
      </c>
    </row>
    <row r="73435" spans="18:18" x14ac:dyDescent="0.25">
      <c r="R73435" s="15">
        <v>1</v>
      </c>
    </row>
    <row r="73436" spans="18:18" x14ac:dyDescent="0.25">
      <c r="R73436" s="15">
        <v>1</v>
      </c>
    </row>
    <row r="73437" spans="18:18" x14ac:dyDescent="0.25">
      <c r="R73437" s="15">
        <v>1</v>
      </c>
    </row>
    <row r="73438" spans="18:18" x14ac:dyDescent="0.25">
      <c r="R73438" s="15">
        <v>1</v>
      </c>
    </row>
    <row r="73439" spans="18:18" x14ac:dyDescent="0.25">
      <c r="R73439" s="15">
        <v>1</v>
      </c>
    </row>
    <row r="73440" spans="18:18" x14ac:dyDescent="0.25">
      <c r="R73440" s="15">
        <v>1</v>
      </c>
    </row>
    <row r="73441" spans="18:18" x14ac:dyDescent="0.25">
      <c r="R73441" s="15">
        <v>1</v>
      </c>
    </row>
    <row r="73442" spans="18:18" x14ac:dyDescent="0.25">
      <c r="R73442" s="15">
        <v>1</v>
      </c>
    </row>
    <row r="73443" spans="18:18" x14ac:dyDescent="0.25">
      <c r="R73443" s="15">
        <v>1</v>
      </c>
    </row>
    <row r="73444" spans="18:18" x14ac:dyDescent="0.25">
      <c r="R73444" s="15">
        <v>1</v>
      </c>
    </row>
    <row r="73445" spans="18:18" x14ac:dyDescent="0.25">
      <c r="R73445" s="15">
        <v>1</v>
      </c>
    </row>
    <row r="73446" spans="18:18" x14ac:dyDescent="0.25">
      <c r="R73446" s="15">
        <v>1</v>
      </c>
    </row>
    <row r="73447" spans="18:18" x14ac:dyDescent="0.25">
      <c r="R73447" s="15">
        <v>1</v>
      </c>
    </row>
    <row r="73448" spans="18:18" x14ac:dyDescent="0.25">
      <c r="R73448" s="15">
        <v>1</v>
      </c>
    </row>
    <row r="73449" spans="18:18" x14ac:dyDescent="0.25">
      <c r="R73449" s="15">
        <v>1</v>
      </c>
    </row>
    <row r="73450" spans="18:18" x14ac:dyDescent="0.25">
      <c r="R73450" s="15">
        <v>1</v>
      </c>
    </row>
    <row r="73451" spans="18:18" x14ac:dyDescent="0.25">
      <c r="R73451" s="15">
        <v>1</v>
      </c>
    </row>
    <row r="73452" spans="18:18" x14ac:dyDescent="0.25">
      <c r="R73452" s="15">
        <v>1</v>
      </c>
    </row>
    <row r="73453" spans="18:18" x14ac:dyDescent="0.25">
      <c r="R73453" s="15">
        <v>1</v>
      </c>
    </row>
    <row r="73454" spans="18:18" x14ac:dyDescent="0.25">
      <c r="R73454" s="15">
        <v>1</v>
      </c>
    </row>
    <row r="73455" spans="18:18" x14ac:dyDescent="0.25">
      <c r="R73455" s="15">
        <v>1</v>
      </c>
    </row>
    <row r="73456" spans="18:18" x14ac:dyDescent="0.25">
      <c r="R73456" s="15">
        <v>1</v>
      </c>
    </row>
    <row r="73457" spans="18:18" x14ac:dyDescent="0.25">
      <c r="R73457" s="15">
        <v>1</v>
      </c>
    </row>
    <row r="73458" spans="18:18" x14ac:dyDescent="0.25">
      <c r="R73458" s="15">
        <v>1</v>
      </c>
    </row>
    <row r="73459" spans="18:18" x14ac:dyDescent="0.25">
      <c r="R73459" s="15">
        <v>1</v>
      </c>
    </row>
    <row r="73460" spans="18:18" x14ac:dyDescent="0.25">
      <c r="R73460" s="15">
        <v>1</v>
      </c>
    </row>
    <row r="73461" spans="18:18" x14ac:dyDescent="0.25">
      <c r="R73461" s="15">
        <v>1</v>
      </c>
    </row>
    <row r="73462" spans="18:18" x14ac:dyDescent="0.25">
      <c r="R73462" s="15">
        <v>1</v>
      </c>
    </row>
    <row r="73463" spans="18:18" x14ac:dyDescent="0.25">
      <c r="R73463" s="15">
        <v>1</v>
      </c>
    </row>
    <row r="73464" spans="18:18" x14ac:dyDescent="0.25">
      <c r="R73464" s="15">
        <v>1</v>
      </c>
    </row>
    <row r="73465" spans="18:18" x14ac:dyDescent="0.25">
      <c r="R73465" s="15">
        <v>1</v>
      </c>
    </row>
    <row r="73466" spans="18:18" x14ac:dyDescent="0.25">
      <c r="R73466" s="15">
        <v>1</v>
      </c>
    </row>
    <row r="73467" spans="18:18" x14ac:dyDescent="0.25">
      <c r="R73467" s="15">
        <v>1</v>
      </c>
    </row>
    <row r="73468" spans="18:18" x14ac:dyDescent="0.25">
      <c r="R73468" s="15">
        <v>2</v>
      </c>
    </row>
    <row r="73469" spans="18:18" x14ac:dyDescent="0.25">
      <c r="R73469" s="15">
        <v>2</v>
      </c>
    </row>
    <row r="73470" spans="18:18" x14ac:dyDescent="0.25">
      <c r="R73470" s="15">
        <v>2</v>
      </c>
    </row>
    <row r="73471" spans="18:18" x14ac:dyDescent="0.25">
      <c r="R73471" s="15">
        <v>2</v>
      </c>
    </row>
    <row r="73472" spans="18:18" x14ac:dyDescent="0.25">
      <c r="R73472" s="15">
        <v>2</v>
      </c>
    </row>
    <row r="73473" spans="18:18" x14ac:dyDescent="0.25">
      <c r="R73473" s="15">
        <v>2</v>
      </c>
    </row>
    <row r="73474" spans="18:18" x14ac:dyDescent="0.25">
      <c r="R73474" s="15">
        <v>2</v>
      </c>
    </row>
    <row r="73475" spans="18:18" x14ac:dyDescent="0.25">
      <c r="R73475" s="15">
        <v>2</v>
      </c>
    </row>
    <row r="73476" spans="18:18" x14ac:dyDescent="0.25">
      <c r="R73476" s="15">
        <v>2</v>
      </c>
    </row>
    <row r="73477" spans="18:18" x14ac:dyDescent="0.25">
      <c r="R73477" s="15">
        <v>2</v>
      </c>
    </row>
    <row r="73478" spans="18:18" x14ac:dyDescent="0.25">
      <c r="R73478" s="15">
        <v>2</v>
      </c>
    </row>
    <row r="73479" spans="18:18" x14ac:dyDescent="0.25">
      <c r="R73479" s="15">
        <v>2</v>
      </c>
    </row>
    <row r="73480" spans="18:18" x14ac:dyDescent="0.25">
      <c r="R73480" s="15">
        <v>2</v>
      </c>
    </row>
    <row r="73481" spans="18:18" x14ac:dyDescent="0.25">
      <c r="R73481" s="15">
        <v>1</v>
      </c>
    </row>
    <row r="73482" spans="18:18" x14ac:dyDescent="0.25">
      <c r="R73482" s="15">
        <v>1</v>
      </c>
    </row>
    <row r="73483" spans="18:18" x14ac:dyDescent="0.25">
      <c r="R73483" s="15">
        <v>1</v>
      </c>
    </row>
    <row r="73484" spans="18:18" x14ac:dyDescent="0.25">
      <c r="R73484" s="15">
        <v>1</v>
      </c>
    </row>
    <row r="73485" spans="18:18" x14ac:dyDescent="0.25">
      <c r="R73485" s="15">
        <v>1</v>
      </c>
    </row>
    <row r="73486" spans="18:18" x14ac:dyDescent="0.25">
      <c r="R73486" s="15">
        <v>1</v>
      </c>
    </row>
    <row r="73487" spans="18:18" x14ac:dyDescent="0.25">
      <c r="R73487" s="15">
        <v>1</v>
      </c>
    </row>
    <row r="73488" spans="18:18" x14ac:dyDescent="0.25">
      <c r="R73488" s="15">
        <v>1</v>
      </c>
    </row>
    <row r="73489" spans="18:18" x14ac:dyDescent="0.25">
      <c r="R73489" s="15">
        <v>1</v>
      </c>
    </row>
    <row r="73490" spans="18:18" x14ac:dyDescent="0.25">
      <c r="R73490" s="15">
        <v>1</v>
      </c>
    </row>
    <row r="73491" spans="18:18" x14ac:dyDescent="0.25">
      <c r="R73491" s="15">
        <v>1</v>
      </c>
    </row>
    <row r="73492" spans="18:18" x14ac:dyDescent="0.25">
      <c r="R73492" s="15">
        <v>1</v>
      </c>
    </row>
    <row r="73493" spans="18:18" x14ac:dyDescent="0.25">
      <c r="R73493" s="15">
        <v>1</v>
      </c>
    </row>
    <row r="73494" spans="18:18" x14ac:dyDescent="0.25">
      <c r="R73494" s="15">
        <v>1</v>
      </c>
    </row>
    <row r="73495" spans="18:18" x14ac:dyDescent="0.25">
      <c r="R73495" s="15">
        <v>1</v>
      </c>
    </row>
    <row r="73496" spans="18:18" x14ac:dyDescent="0.25">
      <c r="R73496" s="15">
        <v>1</v>
      </c>
    </row>
    <row r="73497" spans="18:18" x14ac:dyDescent="0.25">
      <c r="R73497" s="15">
        <v>1</v>
      </c>
    </row>
    <row r="73498" spans="18:18" x14ac:dyDescent="0.25">
      <c r="R73498" s="15">
        <v>1</v>
      </c>
    </row>
    <row r="73499" spans="18:18" x14ac:dyDescent="0.25">
      <c r="R73499" s="15">
        <v>1</v>
      </c>
    </row>
    <row r="73500" spans="18:18" x14ac:dyDescent="0.25">
      <c r="R73500" s="15">
        <v>1</v>
      </c>
    </row>
    <row r="73501" spans="18:18" x14ac:dyDescent="0.25">
      <c r="R73501" s="15">
        <v>1</v>
      </c>
    </row>
    <row r="73502" spans="18:18" x14ac:dyDescent="0.25">
      <c r="R73502" s="15">
        <v>1</v>
      </c>
    </row>
    <row r="73503" spans="18:18" x14ac:dyDescent="0.25">
      <c r="R73503" s="15">
        <v>1</v>
      </c>
    </row>
    <row r="73504" spans="18:18" x14ac:dyDescent="0.25">
      <c r="R73504" s="15">
        <v>1</v>
      </c>
    </row>
    <row r="73505" spans="18:18" x14ac:dyDescent="0.25">
      <c r="R73505" s="15">
        <v>1</v>
      </c>
    </row>
    <row r="73506" spans="18:18" x14ac:dyDescent="0.25">
      <c r="R73506" s="15">
        <v>1</v>
      </c>
    </row>
    <row r="73507" spans="18:18" x14ac:dyDescent="0.25">
      <c r="R73507" s="15">
        <v>1</v>
      </c>
    </row>
    <row r="73508" spans="18:18" x14ac:dyDescent="0.25">
      <c r="R73508" s="15">
        <v>1</v>
      </c>
    </row>
    <row r="73509" spans="18:18" x14ac:dyDescent="0.25">
      <c r="R73509" s="15">
        <v>1</v>
      </c>
    </row>
    <row r="73510" spans="18:18" x14ac:dyDescent="0.25">
      <c r="R73510" s="15">
        <v>2</v>
      </c>
    </row>
    <row r="73511" spans="18:18" x14ac:dyDescent="0.25">
      <c r="R73511" s="15">
        <v>2</v>
      </c>
    </row>
    <row r="73512" spans="18:18" x14ac:dyDescent="0.25">
      <c r="R73512" s="15">
        <v>2</v>
      </c>
    </row>
    <row r="73513" spans="18:18" x14ac:dyDescent="0.25">
      <c r="R73513" s="15">
        <v>2</v>
      </c>
    </row>
    <row r="73514" spans="18:18" x14ac:dyDescent="0.25">
      <c r="R73514" s="15">
        <v>2</v>
      </c>
    </row>
    <row r="73515" spans="18:18" x14ac:dyDescent="0.25">
      <c r="R73515" s="15">
        <v>2</v>
      </c>
    </row>
    <row r="73516" spans="18:18" x14ac:dyDescent="0.25">
      <c r="R73516" s="15">
        <v>2</v>
      </c>
    </row>
    <row r="73517" spans="18:18" x14ac:dyDescent="0.25">
      <c r="R73517" s="15">
        <v>2</v>
      </c>
    </row>
    <row r="73518" spans="18:18" x14ac:dyDescent="0.25">
      <c r="R73518" s="15">
        <v>2</v>
      </c>
    </row>
    <row r="73519" spans="18:18" x14ac:dyDescent="0.25">
      <c r="R73519" s="15">
        <v>2</v>
      </c>
    </row>
    <row r="73520" spans="18:18" x14ac:dyDescent="0.25">
      <c r="R73520" s="15">
        <v>2</v>
      </c>
    </row>
    <row r="73521" spans="18:18" x14ac:dyDescent="0.25">
      <c r="R73521" s="15">
        <v>2</v>
      </c>
    </row>
    <row r="73522" spans="18:18" x14ac:dyDescent="0.25">
      <c r="R73522" s="15">
        <v>2</v>
      </c>
    </row>
    <row r="73523" spans="18:18" x14ac:dyDescent="0.25">
      <c r="R73523" s="15">
        <v>2</v>
      </c>
    </row>
    <row r="73524" spans="18:18" x14ac:dyDescent="0.25">
      <c r="R73524" s="15">
        <v>2</v>
      </c>
    </row>
    <row r="73525" spans="18:18" x14ac:dyDescent="0.25">
      <c r="R73525" s="15">
        <v>2</v>
      </c>
    </row>
    <row r="73526" spans="18:18" x14ac:dyDescent="0.25">
      <c r="R73526" s="15">
        <v>2</v>
      </c>
    </row>
    <row r="73527" spans="18:18" x14ac:dyDescent="0.25">
      <c r="R73527" s="15">
        <v>2</v>
      </c>
    </row>
    <row r="73528" spans="18:18" x14ac:dyDescent="0.25">
      <c r="R73528" s="15">
        <v>2</v>
      </c>
    </row>
    <row r="73529" spans="18:18" x14ac:dyDescent="0.25">
      <c r="R73529" s="15">
        <v>2</v>
      </c>
    </row>
    <row r="73530" spans="18:18" x14ac:dyDescent="0.25">
      <c r="R73530" s="15">
        <v>2</v>
      </c>
    </row>
    <row r="73531" spans="18:18" x14ac:dyDescent="0.25">
      <c r="R73531" s="15">
        <v>2</v>
      </c>
    </row>
    <row r="73532" spans="18:18" x14ac:dyDescent="0.25">
      <c r="R73532" s="15">
        <v>2</v>
      </c>
    </row>
    <row r="73533" spans="18:18" x14ac:dyDescent="0.25">
      <c r="R73533" s="15">
        <v>2</v>
      </c>
    </row>
    <row r="73534" spans="18:18" x14ac:dyDescent="0.25">
      <c r="R73534" s="15">
        <v>2</v>
      </c>
    </row>
    <row r="73535" spans="18:18" x14ac:dyDescent="0.25">
      <c r="R73535" s="15">
        <v>2</v>
      </c>
    </row>
    <row r="73536" spans="18:18" x14ac:dyDescent="0.25">
      <c r="R73536" s="15">
        <v>2</v>
      </c>
    </row>
    <row r="73537" spans="18:18" x14ac:dyDescent="0.25">
      <c r="R73537" s="15">
        <v>2</v>
      </c>
    </row>
    <row r="73538" spans="18:18" x14ac:dyDescent="0.25">
      <c r="R73538" s="15">
        <v>1</v>
      </c>
    </row>
    <row r="73539" spans="18:18" x14ac:dyDescent="0.25">
      <c r="R73539" s="15">
        <v>1</v>
      </c>
    </row>
    <row r="73540" spans="18:18" x14ac:dyDescent="0.25">
      <c r="R73540" s="15">
        <v>1</v>
      </c>
    </row>
    <row r="73541" spans="18:18" x14ac:dyDescent="0.25">
      <c r="R73541" s="15">
        <v>1</v>
      </c>
    </row>
    <row r="73542" spans="18:18" x14ac:dyDescent="0.25">
      <c r="R73542" s="15">
        <v>1</v>
      </c>
    </row>
    <row r="73543" spans="18:18" x14ac:dyDescent="0.25">
      <c r="R73543" s="15">
        <v>1</v>
      </c>
    </row>
    <row r="73544" spans="18:18" x14ac:dyDescent="0.25">
      <c r="R73544" s="15">
        <v>1</v>
      </c>
    </row>
    <row r="73545" spans="18:18" x14ac:dyDescent="0.25">
      <c r="R73545" s="15">
        <v>1</v>
      </c>
    </row>
    <row r="73546" spans="18:18" x14ac:dyDescent="0.25">
      <c r="R73546" s="15">
        <v>1</v>
      </c>
    </row>
    <row r="73547" spans="18:18" x14ac:dyDescent="0.25">
      <c r="R73547" s="15">
        <v>1</v>
      </c>
    </row>
    <row r="73548" spans="18:18" x14ac:dyDescent="0.25">
      <c r="R73548" s="15">
        <v>1</v>
      </c>
    </row>
    <row r="73549" spans="18:18" x14ac:dyDescent="0.25">
      <c r="R73549" s="15">
        <v>1</v>
      </c>
    </row>
    <row r="73550" spans="18:18" x14ac:dyDescent="0.25">
      <c r="R73550" s="15">
        <v>1</v>
      </c>
    </row>
    <row r="73551" spans="18:18" x14ac:dyDescent="0.25">
      <c r="R73551" s="15">
        <v>1</v>
      </c>
    </row>
    <row r="73552" spans="18:18" x14ac:dyDescent="0.25">
      <c r="R73552" s="15">
        <v>1</v>
      </c>
    </row>
    <row r="73553" spans="18:18" x14ac:dyDescent="0.25">
      <c r="R73553" s="15">
        <v>1</v>
      </c>
    </row>
    <row r="73554" spans="18:18" x14ac:dyDescent="0.25">
      <c r="R73554" s="15">
        <v>1</v>
      </c>
    </row>
    <row r="73555" spans="18:18" x14ac:dyDescent="0.25">
      <c r="R73555" s="15">
        <v>1</v>
      </c>
    </row>
    <row r="73556" spans="18:18" x14ac:dyDescent="0.25">
      <c r="R73556" s="15">
        <v>1</v>
      </c>
    </row>
    <row r="73557" spans="18:18" x14ac:dyDescent="0.25">
      <c r="R73557" s="15">
        <v>1</v>
      </c>
    </row>
    <row r="73558" spans="18:18" x14ac:dyDescent="0.25">
      <c r="R73558" s="15">
        <v>1</v>
      </c>
    </row>
    <row r="73559" spans="18:18" x14ac:dyDescent="0.25">
      <c r="R73559" s="15">
        <v>1</v>
      </c>
    </row>
    <row r="73560" spans="18:18" x14ac:dyDescent="0.25">
      <c r="R73560" s="15">
        <v>1</v>
      </c>
    </row>
    <row r="73561" spans="18:18" x14ac:dyDescent="0.25">
      <c r="R73561" s="15">
        <v>1</v>
      </c>
    </row>
    <row r="73562" spans="18:18" x14ac:dyDescent="0.25">
      <c r="R73562" s="15">
        <v>1</v>
      </c>
    </row>
    <row r="73563" spans="18:18" x14ac:dyDescent="0.25">
      <c r="R73563" s="15">
        <v>1</v>
      </c>
    </row>
    <row r="73564" spans="18:18" x14ac:dyDescent="0.25">
      <c r="R73564" s="15">
        <v>1</v>
      </c>
    </row>
    <row r="73565" spans="18:18" x14ac:dyDescent="0.25">
      <c r="R73565" s="15">
        <v>1</v>
      </c>
    </row>
    <row r="73566" spans="18:18" x14ac:dyDescent="0.25">
      <c r="R73566" s="15">
        <v>1</v>
      </c>
    </row>
    <row r="73567" spans="18:18" x14ac:dyDescent="0.25">
      <c r="R73567" s="15">
        <v>1</v>
      </c>
    </row>
    <row r="73568" spans="18:18" x14ac:dyDescent="0.25">
      <c r="R73568" s="15">
        <v>1</v>
      </c>
    </row>
    <row r="73569" spans="18:18" x14ac:dyDescent="0.25">
      <c r="R73569" s="15">
        <v>1</v>
      </c>
    </row>
    <row r="73570" spans="18:18" x14ac:dyDescent="0.25">
      <c r="R73570" s="15">
        <v>1</v>
      </c>
    </row>
    <row r="73571" spans="18:18" x14ac:dyDescent="0.25">
      <c r="R73571" s="15">
        <v>1</v>
      </c>
    </row>
    <row r="73572" spans="18:18" x14ac:dyDescent="0.25">
      <c r="R73572" s="15">
        <v>1</v>
      </c>
    </row>
    <row r="73573" spans="18:18" x14ac:dyDescent="0.25">
      <c r="R73573" s="15">
        <v>1</v>
      </c>
    </row>
    <row r="73574" spans="18:18" x14ac:dyDescent="0.25">
      <c r="R73574" s="15">
        <v>1</v>
      </c>
    </row>
    <row r="73575" spans="18:18" x14ac:dyDescent="0.25">
      <c r="R73575" s="15">
        <v>1</v>
      </c>
    </row>
    <row r="73576" spans="18:18" x14ac:dyDescent="0.25">
      <c r="R73576" s="15">
        <v>1</v>
      </c>
    </row>
    <row r="73577" spans="18:18" x14ac:dyDescent="0.25">
      <c r="R73577" s="15">
        <v>1</v>
      </c>
    </row>
    <row r="73578" spans="18:18" x14ac:dyDescent="0.25">
      <c r="R73578" s="15">
        <v>1</v>
      </c>
    </row>
    <row r="73579" spans="18:18" x14ac:dyDescent="0.25">
      <c r="R73579" s="15">
        <v>1</v>
      </c>
    </row>
    <row r="73580" spans="18:18" x14ac:dyDescent="0.25">
      <c r="R73580" s="15">
        <v>1</v>
      </c>
    </row>
    <row r="73581" spans="18:18" x14ac:dyDescent="0.25">
      <c r="R73581" s="15">
        <v>1</v>
      </c>
    </row>
    <row r="73582" spans="18:18" x14ac:dyDescent="0.25">
      <c r="R73582" s="15">
        <v>1</v>
      </c>
    </row>
    <row r="73583" spans="18:18" x14ac:dyDescent="0.25">
      <c r="R73583" s="15">
        <v>1</v>
      </c>
    </row>
    <row r="73584" spans="18:18" x14ac:dyDescent="0.25">
      <c r="R73584" s="15">
        <v>1</v>
      </c>
    </row>
    <row r="73585" spans="18:18" x14ac:dyDescent="0.25">
      <c r="R73585" s="15">
        <v>3</v>
      </c>
    </row>
    <row r="73586" spans="18:18" x14ac:dyDescent="0.25">
      <c r="R73586" s="15">
        <v>3</v>
      </c>
    </row>
    <row r="73587" spans="18:18" x14ac:dyDescent="0.25">
      <c r="R73587" s="15">
        <v>3</v>
      </c>
    </row>
    <row r="73588" spans="18:18" x14ac:dyDescent="0.25">
      <c r="R73588" s="15">
        <v>3</v>
      </c>
    </row>
    <row r="73589" spans="18:18" x14ac:dyDescent="0.25">
      <c r="R73589" s="15">
        <v>3</v>
      </c>
    </row>
    <row r="73590" spans="18:18" x14ac:dyDescent="0.25">
      <c r="R73590" s="15">
        <v>3</v>
      </c>
    </row>
    <row r="73591" spans="18:18" x14ac:dyDescent="0.25">
      <c r="R73591" s="15">
        <v>3</v>
      </c>
    </row>
    <row r="73592" spans="18:18" x14ac:dyDescent="0.25">
      <c r="R73592" s="15">
        <v>3</v>
      </c>
    </row>
    <row r="73593" spans="18:18" x14ac:dyDescent="0.25">
      <c r="R73593" s="15">
        <v>3</v>
      </c>
    </row>
    <row r="73594" spans="18:18" x14ac:dyDescent="0.25">
      <c r="R73594" s="15">
        <v>3</v>
      </c>
    </row>
    <row r="73595" spans="18:18" x14ac:dyDescent="0.25">
      <c r="R73595" s="15">
        <v>3</v>
      </c>
    </row>
    <row r="73596" spans="18:18" x14ac:dyDescent="0.25">
      <c r="R73596" s="15">
        <v>3</v>
      </c>
    </row>
    <row r="73597" spans="18:18" x14ac:dyDescent="0.25">
      <c r="R73597" s="15">
        <v>3</v>
      </c>
    </row>
    <row r="73598" spans="18:18" x14ac:dyDescent="0.25">
      <c r="R73598" s="15">
        <v>3</v>
      </c>
    </row>
    <row r="73599" spans="18:18" x14ac:dyDescent="0.25">
      <c r="R73599" s="15">
        <v>3</v>
      </c>
    </row>
    <row r="73600" spans="18:18" x14ac:dyDescent="0.25">
      <c r="R73600" s="15">
        <v>3</v>
      </c>
    </row>
    <row r="73601" spans="18:18" x14ac:dyDescent="0.25">
      <c r="R73601" s="15">
        <v>3</v>
      </c>
    </row>
    <row r="73602" spans="18:18" x14ac:dyDescent="0.25">
      <c r="R73602" s="15">
        <v>3</v>
      </c>
    </row>
    <row r="73603" spans="18:18" x14ac:dyDescent="0.25">
      <c r="R73603" s="15">
        <v>3</v>
      </c>
    </row>
    <row r="73604" spans="18:18" x14ac:dyDescent="0.25">
      <c r="R73604" s="15">
        <v>3</v>
      </c>
    </row>
    <row r="73605" spans="18:18" x14ac:dyDescent="0.25">
      <c r="R73605" s="15">
        <v>3</v>
      </c>
    </row>
    <row r="73606" spans="18:18" x14ac:dyDescent="0.25">
      <c r="R73606" s="15">
        <v>3</v>
      </c>
    </row>
    <row r="73607" spans="18:18" x14ac:dyDescent="0.25">
      <c r="R73607" s="15">
        <v>3</v>
      </c>
    </row>
    <row r="73608" spans="18:18" x14ac:dyDescent="0.25">
      <c r="R73608" s="15">
        <v>3</v>
      </c>
    </row>
    <row r="73609" spans="18:18" x14ac:dyDescent="0.25">
      <c r="R73609" s="15">
        <v>3</v>
      </c>
    </row>
    <row r="73610" spans="18:18" x14ac:dyDescent="0.25">
      <c r="R73610" s="15">
        <v>3</v>
      </c>
    </row>
    <row r="73611" spans="18:18" x14ac:dyDescent="0.25">
      <c r="R73611" s="15">
        <v>3</v>
      </c>
    </row>
    <row r="73612" spans="18:18" x14ac:dyDescent="0.25">
      <c r="R73612" s="15">
        <v>3</v>
      </c>
    </row>
    <row r="73613" spans="18:18" x14ac:dyDescent="0.25">
      <c r="R73613" s="15">
        <v>3</v>
      </c>
    </row>
    <row r="73614" spans="18:18" x14ac:dyDescent="0.25">
      <c r="R73614" s="15">
        <v>3</v>
      </c>
    </row>
    <row r="73615" spans="18:18" x14ac:dyDescent="0.25">
      <c r="R73615" s="15">
        <v>3</v>
      </c>
    </row>
    <row r="73616" spans="18:18" x14ac:dyDescent="0.25">
      <c r="R73616" s="15">
        <v>3</v>
      </c>
    </row>
    <row r="73617" spans="18:18" x14ac:dyDescent="0.25">
      <c r="R73617" s="15">
        <v>3</v>
      </c>
    </row>
    <row r="73618" spans="18:18" x14ac:dyDescent="0.25">
      <c r="R73618" s="15">
        <v>3</v>
      </c>
    </row>
    <row r="73619" spans="18:18" x14ac:dyDescent="0.25">
      <c r="R73619" s="15">
        <v>3</v>
      </c>
    </row>
    <row r="73620" spans="18:18" x14ac:dyDescent="0.25">
      <c r="R73620" s="15">
        <v>3</v>
      </c>
    </row>
    <row r="73621" spans="18:18" x14ac:dyDescent="0.25">
      <c r="R73621" s="15">
        <v>3</v>
      </c>
    </row>
    <row r="73622" spans="18:18" x14ac:dyDescent="0.25">
      <c r="R73622" s="15">
        <v>3</v>
      </c>
    </row>
    <row r="73623" spans="18:18" x14ac:dyDescent="0.25">
      <c r="R73623" s="15">
        <v>3</v>
      </c>
    </row>
    <row r="73624" spans="18:18" x14ac:dyDescent="0.25">
      <c r="R73624" s="15">
        <v>3</v>
      </c>
    </row>
    <row r="73625" spans="18:18" x14ac:dyDescent="0.25">
      <c r="R73625" s="15">
        <v>3</v>
      </c>
    </row>
    <row r="73626" spans="18:18" x14ac:dyDescent="0.25">
      <c r="R73626" s="15">
        <v>3</v>
      </c>
    </row>
    <row r="73627" spans="18:18" x14ac:dyDescent="0.25">
      <c r="R73627" s="15">
        <v>3</v>
      </c>
    </row>
    <row r="73628" spans="18:18" x14ac:dyDescent="0.25">
      <c r="R73628" s="15">
        <v>3</v>
      </c>
    </row>
    <row r="73629" spans="18:18" x14ac:dyDescent="0.25">
      <c r="R73629" s="15">
        <v>3</v>
      </c>
    </row>
    <row r="73630" spans="18:18" x14ac:dyDescent="0.25">
      <c r="R73630" s="15">
        <v>3</v>
      </c>
    </row>
    <row r="73631" spans="18:18" x14ac:dyDescent="0.25">
      <c r="R73631" s="15">
        <v>3</v>
      </c>
    </row>
    <row r="73632" spans="18:18" x14ac:dyDescent="0.25">
      <c r="R73632" s="15">
        <v>3</v>
      </c>
    </row>
    <row r="73633" spans="18:18" x14ac:dyDescent="0.25">
      <c r="R73633" s="15">
        <v>3</v>
      </c>
    </row>
    <row r="73634" spans="18:18" x14ac:dyDescent="0.25">
      <c r="R73634" s="15">
        <v>3</v>
      </c>
    </row>
    <row r="73635" spans="18:18" x14ac:dyDescent="0.25">
      <c r="R73635" s="15">
        <v>3</v>
      </c>
    </row>
    <row r="73636" spans="18:18" x14ac:dyDescent="0.25">
      <c r="R73636" s="15">
        <v>3</v>
      </c>
    </row>
    <row r="73637" spans="18:18" x14ac:dyDescent="0.25">
      <c r="R73637" s="15">
        <v>3</v>
      </c>
    </row>
    <row r="73638" spans="18:18" x14ac:dyDescent="0.25">
      <c r="R73638" s="15">
        <v>3</v>
      </c>
    </row>
    <row r="73639" spans="18:18" x14ac:dyDescent="0.25">
      <c r="R73639" s="15">
        <v>3</v>
      </c>
    </row>
    <row r="73640" spans="18:18" x14ac:dyDescent="0.25">
      <c r="R73640" s="15">
        <v>3</v>
      </c>
    </row>
    <row r="73641" spans="18:18" x14ac:dyDescent="0.25">
      <c r="R73641" s="15">
        <v>3</v>
      </c>
    </row>
    <row r="73642" spans="18:18" x14ac:dyDescent="0.25">
      <c r="R73642" s="15">
        <v>3</v>
      </c>
    </row>
    <row r="73643" spans="18:18" x14ac:dyDescent="0.25">
      <c r="R73643" s="15">
        <v>3</v>
      </c>
    </row>
    <row r="73644" spans="18:18" x14ac:dyDescent="0.25">
      <c r="R73644" s="15">
        <v>3</v>
      </c>
    </row>
    <row r="73645" spans="18:18" x14ac:dyDescent="0.25">
      <c r="R73645" s="15">
        <v>3</v>
      </c>
    </row>
    <row r="73646" spans="18:18" x14ac:dyDescent="0.25">
      <c r="R73646" s="15">
        <v>3</v>
      </c>
    </row>
    <row r="73647" spans="18:18" x14ac:dyDescent="0.25">
      <c r="R73647" s="15">
        <v>3</v>
      </c>
    </row>
    <row r="73648" spans="18:18" x14ac:dyDescent="0.25">
      <c r="R73648" s="15">
        <v>3</v>
      </c>
    </row>
    <row r="73649" spans="18:18" x14ac:dyDescent="0.25">
      <c r="R73649" s="15">
        <v>3</v>
      </c>
    </row>
    <row r="73650" spans="18:18" x14ac:dyDescent="0.25">
      <c r="R73650" s="15">
        <v>3</v>
      </c>
    </row>
    <row r="73651" spans="18:18" x14ac:dyDescent="0.25">
      <c r="R73651" s="15">
        <v>3</v>
      </c>
    </row>
    <row r="73652" spans="18:18" x14ac:dyDescent="0.25">
      <c r="R73652" s="15">
        <v>3</v>
      </c>
    </row>
    <row r="73653" spans="18:18" x14ac:dyDescent="0.25">
      <c r="R73653" s="15">
        <v>3</v>
      </c>
    </row>
    <row r="73654" spans="18:18" x14ac:dyDescent="0.25">
      <c r="R73654" s="15">
        <v>3</v>
      </c>
    </row>
    <row r="73655" spans="18:18" x14ac:dyDescent="0.25">
      <c r="R73655" s="15">
        <v>3</v>
      </c>
    </row>
    <row r="73656" spans="18:18" x14ac:dyDescent="0.25">
      <c r="R73656" s="15">
        <v>3</v>
      </c>
    </row>
    <row r="73657" spans="18:18" x14ac:dyDescent="0.25">
      <c r="R73657" s="15">
        <v>3</v>
      </c>
    </row>
    <row r="73658" spans="18:18" x14ac:dyDescent="0.25">
      <c r="R73658" s="15">
        <v>3</v>
      </c>
    </row>
    <row r="73659" spans="18:18" x14ac:dyDescent="0.25">
      <c r="R73659" s="15">
        <v>3</v>
      </c>
    </row>
    <row r="73660" spans="18:18" x14ac:dyDescent="0.25">
      <c r="R73660" s="15">
        <v>3</v>
      </c>
    </row>
    <row r="73661" spans="18:18" x14ac:dyDescent="0.25">
      <c r="R73661" s="15">
        <v>3</v>
      </c>
    </row>
    <row r="73662" spans="18:18" x14ac:dyDescent="0.25">
      <c r="R73662" s="15">
        <v>3</v>
      </c>
    </row>
    <row r="73663" spans="18:18" x14ac:dyDescent="0.25">
      <c r="R73663" s="15">
        <v>3</v>
      </c>
    </row>
    <row r="73664" spans="18:18" x14ac:dyDescent="0.25">
      <c r="R73664" s="15">
        <v>3</v>
      </c>
    </row>
    <row r="73665" spans="18:18" x14ac:dyDescent="0.25">
      <c r="R73665" s="15">
        <v>3</v>
      </c>
    </row>
    <row r="73666" spans="18:18" x14ac:dyDescent="0.25">
      <c r="R73666" s="15">
        <v>3</v>
      </c>
    </row>
    <row r="73667" spans="18:18" x14ac:dyDescent="0.25">
      <c r="R73667" s="15">
        <v>3</v>
      </c>
    </row>
    <row r="73668" spans="18:18" x14ac:dyDescent="0.25">
      <c r="R73668" s="15">
        <v>3</v>
      </c>
    </row>
    <row r="73669" spans="18:18" x14ac:dyDescent="0.25">
      <c r="R73669" s="15">
        <v>3</v>
      </c>
    </row>
    <row r="73670" spans="18:18" x14ac:dyDescent="0.25">
      <c r="R73670" s="15">
        <v>3</v>
      </c>
    </row>
    <row r="73671" spans="18:18" x14ac:dyDescent="0.25">
      <c r="R73671" s="15">
        <v>3</v>
      </c>
    </row>
    <row r="73672" spans="18:18" x14ac:dyDescent="0.25">
      <c r="R73672" s="15">
        <v>3</v>
      </c>
    </row>
    <row r="73673" spans="18:18" x14ac:dyDescent="0.25">
      <c r="R73673" s="15">
        <v>3</v>
      </c>
    </row>
    <row r="73674" spans="18:18" x14ac:dyDescent="0.25">
      <c r="R73674" s="15">
        <v>3</v>
      </c>
    </row>
    <row r="73675" spans="18:18" x14ac:dyDescent="0.25">
      <c r="R73675" s="15">
        <v>3</v>
      </c>
    </row>
    <row r="73676" spans="18:18" x14ac:dyDescent="0.25">
      <c r="R73676" s="15">
        <v>3</v>
      </c>
    </row>
    <row r="73677" spans="18:18" x14ac:dyDescent="0.25">
      <c r="R73677" s="15">
        <v>3</v>
      </c>
    </row>
    <row r="73678" spans="18:18" x14ac:dyDescent="0.25">
      <c r="R73678" s="15">
        <v>3</v>
      </c>
    </row>
    <row r="73679" spans="18:18" x14ac:dyDescent="0.25">
      <c r="R73679" s="15">
        <v>3</v>
      </c>
    </row>
    <row r="73680" spans="18:18" x14ac:dyDescent="0.25">
      <c r="R73680" s="15">
        <v>3</v>
      </c>
    </row>
    <row r="73681" spans="18:18" x14ac:dyDescent="0.25">
      <c r="R73681" s="15">
        <v>3</v>
      </c>
    </row>
    <row r="73682" spans="18:18" x14ac:dyDescent="0.25">
      <c r="R73682" s="15">
        <v>3</v>
      </c>
    </row>
    <row r="73683" spans="18:18" x14ac:dyDescent="0.25">
      <c r="R73683" s="15">
        <v>3</v>
      </c>
    </row>
    <row r="73684" spans="18:18" x14ac:dyDescent="0.25">
      <c r="R73684" s="15">
        <v>3</v>
      </c>
    </row>
    <row r="73685" spans="18:18" x14ac:dyDescent="0.25">
      <c r="R73685" s="15">
        <v>3</v>
      </c>
    </row>
    <row r="73686" spans="18:18" x14ac:dyDescent="0.25">
      <c r="R73686" s="15">
        <v>3</v>
      </c>
    </row>
    <row r="73687" spans="18:18" x14ac:dyDescent="0.25">
      <c r="R73687" s="15">
        <v>3</v>
      </c>
    </row>
    <row r="73688" spans="18:18" x14ac:dyDescent="0.25">
      <c r="R73688" s="15">
        <v>3</v>
      </c>
    </row>
    <row r="73689" spans="18:18" x14ac:dyDescent="0.25">
      <c r="R73689" s="15">
        <v>3</v>
      </c>
    </row>
    <row r="73690" spans="18:18" x14ac:dyDescent="0.25">
      <c r="R73690" s="15">
        <v>3</v>
      </c>
    </row>
    <row r="73691" spans="18:18" x14ac:dyDescent="0.25">
      <c r="R73691" s="15">
        <v>3</v>
      </c>
    </row>
    <row r="73692" spans="18:18" x14ac:dyDescent="0.25">
      <c r="R73692" s="15">
        <v>3</v>
      </c>
    </row>
    <row r="73693" spans="18:18" x14ac:dyDescent="0.25">
      <c r="R73693" s="15">
        <v>3</v>
      </c>
    </row>
    <row r="73694" spans="18:18" x14ac:dyDescent="0.25">
      <c r="R73694" s="15">
        <v>3</v>
      </c>
    </row>
    <row r="73695" spans="18:18" x14ac:dyDescent="0.25">
      <c r="R73695" s="15">
        <v>3</v>
      </c>
    </row>
    <row r="73696" spans="18:18" x14ac:dyDescent="0.25">
      <c r="R73696" s="15">
        <v>3</v>
      </c>
    </row>
    <row r="73697" spans="18:18" x14ac:dyDescent="0.25">
      <c r="R73697" s="15">
        <v>3</v>
      </c>
    </row>
    <row r="73698" spans="18:18" x14ac:dyDescent="0.25">
      <c r="R73698" s="15">
        <v>3</v>
      </c>
    </row>
    <row r="73699" spans="18:18" x14ac:dyDescent="0.25">
      <c r="R73699" s="15">
        <v>3</v>
      </c>
    </row>
    <row r="73700" spans="18:18" x14ac:dyDescent="0.25">
      <c r="R73700" s="15">
        <v>3</v>
      </c>
    </row>
    <row r="73701" spans="18:18" x14ac:dyDescent="0.25">
      <c r="R73701" s="15">
        <v>4</v>
      </c>
    </row>
    <row r="73702" spans="18:18" x14ac:dyDescent="0.25">
      <c r="R73702" s="15">
        <v>4</v>
      </c>
    </row>
    <row r="73703" spans="18:18" x14ac:dyDescent="0.25">
      <c r="R73703" s="15">
        <v>4</v>
      </c>
    </row>
    <row r="73704" spans="18:18" x14ac:dyDescent="0.25">
      <c r="R73704" s="15">
        <v>4</v>
      </c>
    </row>
    <row r="73705" spans="18:18" x14ac:dyDescent="0.25">
      <c r="R73705" s="15">
        <v>4</v>
      </c>
    </row>
    <row r="73706" spans="18:18" x14ac:dyDescent="0.25">
      <c r="R73706" s="15">
        <v>4</v>
      </c>
    </row>
    <row r="73707" spans="18:18" x14ac:dyDescent="0.25">
      <c r="R73707" s="15">
        <v>4</v>
      </c>
    </row>
    <row r="73708" spans="18:18" x14ac:dyDescent="0.25">
      <c r="R73708" s="15">
        <v>4</v>
      </c>
    </row>
    <row r="73709" spans="18:18" x14ac:dyDescent="0.25">
      <c r="R73709" s="15">
        <v>4</v>
      </c>
    </row>
    <row r="73710" spans="18:18" x14ac:dyDescent="0.25">
      <c r="R73710" s="15">
        <v>4</v>
      </c>
    </row>
    <row r="73711" spans="18:18" x14ac:dyDescent="0.25">
      <c r="R73711" s="15">
        <v>4</v>
      </c>
    </row>
    <row r="73712" spans="18:18" x14ac:dyDescent="0.25">
      <c r="R73712" s="15">
        <v>4</v>
      </c>
    </row>
    <row r="73713" spans="18:18" x14ac:dyDescent="0.25">
      <c r="R73713" s="15">
        <v>4</v>
      </c>
    </row>
    <row r="73714" spans="18:18" x14ac:dyDescent="0.25">
      <c r="R73714" s="15">
        <v>4</v>
      </c>
    </row>
    <row r="73715" spans="18:18" x14ac:dyDescent="0.25">
      <c r="R73715" s="15">
        <v>4</v>
      </c>
    </row>
    <row r="73716" spans="18:18" x14ac:dyDescent="0.25">
      <c r="R73716" s="15">
        <v>4</v>
      </c>
    </row>
    <row r="73717" spans="18:18" x14ac:dyDescent="0.25">
      <c r="R73717" s="15">
        <v>4</v>
      </c>
    </row>
    <row r="73718" spans="18:18" x14ac:dyDescent="0.25">
      <c r="R73718" s="15">
        <v>4</v>
      </c>
    </row>
    <row r="73719" spans="18:18" x14ac:dyDescent="0.25">
      <c r="R73719" s="15">
        <v>4</v>
      </c>
    </row>
    <row r="73720" spans="18:18" x14ac:dyDescent="0.25">
      <c r="R73720" s="15">
        <v>4</v>
      </c>
    </row>
    <row r="73721" spans="18:18" x14ac:dyDescent="0.25">
      <c r="R73721" s="15">
        <v>4</v>
      </c>
    </row>
    <row r="73722" spans="18:18" x14ac:dyDescent="0.25">
      <c r="R73722" s="15">
        <v>4</v>
      </c>
    </row>
    <row r="73723" spans="18:18" x14ac:dyDescent="0.25">
      <c r="R73723" s="15">
        <v>4</v>
      </c>
    </row>
    <row r="73724" spans="18:18" x14ac:dyDescent="0.25">
      <c r="R73724" s="15">
        <v>4</v>
      </c>
    </row>
    <row r="73725" spans="18:18" x14ac:dyDescent="0.25">
      <c r="R73725" s="15">
        <v>4</v>
      </c>
    </row>
    <row r="73726" spans="18:18" x14ac:dyDescent="0.25">
      <c r="R73726" s="15">
        <v>4</v>
      </c>
    </row>
    <row r="73727" spans="18:18" x14ac:dyDescent="0.25">
      <c r="R73727" s="15">
        <v>4</v>
      </c>
    </row>
    <row r="73728" spans="18:18" x14ac:dyDescent="0.25">
      <c r="R73728" s="15">
        <v>4</v>
      </c>
    </row>
    <row r="73729" spans="18:18" x14ac:dyDescent="0.25">
      <c r="R73729" s="15">
        <v>4</v>
      </c>
    </row>
    <row r="73730" spans="18:18" x14ac:dyDescent="0.25">
      <c r="R73730" s="15">
        <v>4</v>
      </c>
    </row>
    <row r="73731" spans="18:18" x14ac:dyDescent="0.25">
      <c r="R73731" s="15">
        <v>4</v>
      </c>
    </row>
    <row r="73732" spans="18:18" x14ac:dyDescent="0.25">
      <c r="R73732" s="15">
        <v>4</v>
      </c>
    </row>
    <row r="73733" spans="18:18" x14ac:dyDescent="0.25">
      <c r="R73733" s="15">
        <v>4</v>
      </c>
    </row>
    <row r="73734" spans="18:18" x14ac:dyDescent="0.25">
      <c r="R73734" s="15">
        <v>4</v>
      </c>
    </row>
    <row r="73735" spans="18:18" x14ac:dyDescent="0.25">
      <c r="R73735" s="15">
        <v>4</v>
      </c>
    </row>
    <row r="73736" spans="18:18" x14ac:dyDescent="0.25">
      <c r="R73736" s="15">
        <v>4</v>
      </c>
    </row>
    <row r="73737" spans="18:18" x14ac:dyDescent="0.25">
      <c r="R73737" s="15">
        <v>4</v>
      </c>
    </row>
    <row r="73738" spans="18:18" x14ac:dyDescent="0.25">
      <c r="R73738" s="15">
        <v>4</v>
      </c>
    </row>
    <row r="73739" spans="18:18" x14ac:dyDescent="0.25">
      <c r="R73739" s="15">
        <v>4</v>
      </c>
    </row>
    <row r="73740" spans="18:18" x14ac:dyDescent="0.25">
      <c r="R73740" s="15">
        <v>4</v>
      </c>
    </row>
    <row r="73741" spans="18:18" x14ac:dyDescent="0.25">
      <c r="R73741" s="15">
        <v>4</v>
      </c>
    </row>
    <row r="73742" spans="18:18" x14ac:dyDescent="0.25">
      <c r="R73742" s="15">
        <v>4</v>
      </c>
    </row>
    <row r="73743" spans="18:18" x14ac:dyDescent="0.25">
      <c r="R73743" s="15">
        <v>4</v>
      </c>
    </row>
    <row r="73744" spans="18:18" x14ac:dyDescent="0.25">
      <c r="R73744" s="15">
        <v>4</v>
      </c>
    </row>
    <row r="73745" spans="18:18" x14ac:dyDescent="0.25">
      <c r="R73745" s="15">
        <v>4</v>
      </c>
    </row>
    <row r="73746" spans="18:18" x14ac:dyDescent="0.25">
      <c r="R73746" s="15">
        <v>4</v>
      </c>
    </row>
    <row r="73747" spans="18:18" x14ac:dyDescent="0.25">
      <c r="R73747" s="15">
        <v>4</v>
      </c>
    </row>
    <row r="73748" spans="18:18" x14ac:dyDescent="0.25">
      <c r="R73748" s="15">
        <v>4</v>
      </c>
    </row>
    <row r="73749" spans="18:18" x14ac:dyDescent="0.25">
      <c r="R73749" s="15">
        <v>4</v>
      </c>
    </row>
    <row r="73750" spans="18:18" x14ac:dyDescent="0.25">
      <c r="R73750" s="15">
        <v>4</v>
      </c>
    </row>
    <row r="73751" spans="18:18" x14ac:dyDescent="0.25">
      <c r="R73751" s="15">
        <v>4</v>
      </c>
    </row>
    <row r="73752" spans="18:18" x14ac:dyDescent="0.25">
      <c r="R73752" s="15">
        <v>4</v>
      </c>
    </row>
    <row r="73753" spans="18:18" x14ac:dyDescent="0.25">
      <c r="R73753" s="15">
        <v>4</v>
      </c>
    </row>
    <row r="73754" spans="18:18" x14ac:dyDescent="0.25">
      <c r="R73754" s="15">
        <v>4</v>
      </c>
    </row>
    <row r="73755" spans="18:18" x14ac:dyDescent="0.25">
      <c r="R73755" s="15">
        <v>4</v>
      </c>
    </row>
    <row r="73756" spans="18:18" x14ac:dyDescent="0.25">
      <c r="R73756" s="15">
        <v>4</v>
      </c>
    </row>
    <row r="73757" spans="18:18" x14ac:dyDescent="0.25">
      <c r="R73757" s="15">
        <v>4</v>
      </c>
    </row>
    <row r="73758" spans="18:18" x14ac:dyDescent="0.25">
      <c r="R73758" s="15">
        <v>4</v>
      </c>
    </row>
    <row r="73759" spans="18:18" x14ac:dyDescent="0.25">
      <c r="R73759" s="15">
        <v>4</v>
      </c>
    </row>
    <row r="73760" spans="18:18" x14ac:dyDescent="0.25">
      <c r="R73760" s="15">
        <v>4</v>
      </c>
    </row>
    <row r="73761" spans="18:18" x14ac:dyDescent="0.25">
      <c r="R73761" s="15">
        <v>4</v>
      </c>
    </row>
    <row r="73762" spans="18:18" x14ac:dyDescent="0.25">
      <c r="R73762" s="15">
        <v>4</v>
      </c>
    </row>
    <row r="73763" spans="18:18" x14ac:dyDescent="0.25">
      <c r="R73763" s="15">
        <v>4</v>
      </c>
    </row>
    <row r="73764" spans="18:18" x14ac:dyDescent="0.25">
      <c r="R73764" s="15">
        <v>4</v>
      </c>
    </row>
    <row r="73765" spans="18:18" x14ac:dyDescent="0.25">
      <c r="R73765" s="15">
        <v>4</v>
      </c>
    </row>
    <row r="73766" spans="18:18" x14ac:dyDescent="0.25">
      <c r="R73766" s="15">
        <v>4</v>
      </c>
    </row>
    <row r="73767" spans="18:18" x14ac:dyDescent="0.25">
      <c r="R73767" s="15">
        <v>4</v>
      </c>
    </row>
    <row r="73768" spans="18:18" x14ac:dyDescent="0.25">
      <c r="R73768" s="15">
        <v>4</v>
      </c>
    </row>
    <row r="73769" spans="18:18" x14ac:dyDescent="0.25">
      <c r="R73769" s="15">
        <v>4</v>
      </c>
    </row>
    <row r="73770" spans="18:18" x14ac:dyDescent="0.25">
      <c r="R73770" s="15">
        <v>4</v>
      </c>
    </row>
    <row r="73771" spans="18:18" x14ac:dyDescent="0.25">
      <c r="R73771" s="15">
        <v>4</v>
      </c>
    </row>
    <row r="73772" spans="18:18" x14ac:dyDescent="0.25">
      <c r="R73772" s="15">
        <v>4</v>
      </c>
    </row>
    <row r="73773" spans="18:18" x14ac:dyDescent="0.25">
      <c r="R73773" s="15">
        <v>4</v>
      </c>
    </row>
    <row r="73774" spans="18:18" x14ac:dyDescent="0.25">
      <c r="R73774" s="15">
        <v>4</v>
      </c>
    </row>
    <row r="73775" spans="18:18" x14ac:dyDescent="0.25">
      <c r="R73775" s="15">
        <v>4</v>
      </c>
    </row>
    <row r="73776" spans="18:18" x14ac:dyDescent="0.25">
      <c r="R73776" s="15">
        <v>4</v>
      </c>
    </row>
    <row r="73777" spans="18:18" x14ac:dyDescent="0.25">
      <c r="R73777" s="15">
        <v>4</v>
      </c>
    </row>
    <row r="73778" spans="18:18" x14ac:dyDescent="0.25">
      <c r="R73778" s="15">
        <v>4</v>
      </c>
    </row>
    <row r="73779" spans="18:18" x14ac:dyDescent="0.25">
      <c r="R73779" s="15">
        <v>4</v>
      </c>
    </row>
    <row r="73780" spans="18:18" x14ac:dyDescent="0.25">
      <c r="R73780" s="15">
        <v>4</v>
      </c>
    </row>
    <row r="73781" spans="18:18" x14ac:dyDescent="0.25">
      <c r="R73781" s="15">
        <v>4</v>
      </c>
    </row>
    <row r="73782" spans="18:18" x14ac:dyDescent="0.25">
      <c r="R73782" s="15">
        <v>4</v>
      </c>
    </row>
    <row r="73783" spans="18:18" x14ac:dyDescent="0.25">
      <c r="R73783" s="15">
        <v>4</v>
      </c>
    </row>
    <row r="73784" spans="18:18" x14ac:dyDescent="0.25">
      <c r="R73784" s="15">
        <v>4</v>
      </c>
    </row>
    <row r="73785" spans="18:18" x14ac:dyDescent="0.25">
      <c r="R73785" s="15">
        <v>4</v>
      </c>
    </row>
    <row r="73786" spans="18:18" x14ac:dyDescent="0.25">
      <c r="R73786" s="15">
        <v>4</v>
      </c>
    </row>
    <row r="73787" spans="18:18" x14ac:dyDescent="0.25">
      <c r="R73787" s="15">
        <v>4</v>
      </c>
    </row>
    <row r="73788" spans="18:18" x14ac:dyDescent="0.25">
      <c r="R73788" s="15">
        <v>4</v>
      </c>
    </row>
    <row r="73789" spans="18:18" x14ac:dyDescent="0.25">
      <c r="R73789" s="15">
        <v>4</v>
      </c>
    </row>
    <row r="73790" spans="18:18" x14ac:dyDescent="0.25">
      <c r="R73790" s="15">
        <v>4</v>
      </c>
    </row>
    <row r="73791" spans="18:18" x14ac:dyDescent="0.25">
      <c r="R73791" s="15">
        <v>4</v>
      </c>
    </row>
    <row r="73792" spans="18:18" x14ac:dyDescent="0.25">
      <c r="R73792" s="15">
        <v>4</v>
      </c>
    </row>
    <row r="73793" spans="18:18" x14ac:dyDescent="0.25">
      <c r="R73793" s="15">
        <v>4</v>
      </c>
    </row>
    <row r="73794" spans="18:18" x14ac:dyDescent="0.25">
      <c r="R73794" s="15">
        <v>4</v>
      </c>
    </row>
    <row r="73795" spans="18:18" x14ac:dyDescent="0.25">
      <c r="R73795" s="15">
        <v>4</v>
      </c>
    </row>
    <row r="73796" spans="18:18" x14ac:dyDescent="0.25">
      <c r="R73796" s="15">
        <v>4</v>
      </c>
    </row>
    <row r="73797" spans="18:18" x14ac:dyDescent="0.25">
      <c r="R73797" s="15">
        <v>4</v>
      </c>
    </row>
    <row r="73798" spans="18:18" x14ac:dyDescent="0.25">
      <c r="R73798" s="15">
        <v>4</v>
      </c>
    </row>
    <row r="73799" spans="18:18" x14ac:dyDescent="0.25">
      <c r="R73799" s="15">
        <v>3</v>
      </c>
    </row>
    <row r="73800" spans="18:18" x14ac:dyDescent="0.25">
      <c r="R73800" s="15">
        <v>3</v>
      </c>
    </row>
    <row r="73801" spans="18:18" x14ac:dyDescent="0.25">
      <c r="R73801" s="15">
        <v>3</v>
      </c>
    </row>
    <row r="73802" spans="18:18" x14ac:dyDescent="0.25">
      <c r="R73802" s="15">
        <v>3</v>
      </c>
    </row>
    <row r="73803" spans="18:18" x14ac:dyDescent="0.25">
      <c r="R73803" s="15">
        <v>3</v>
      </c>
    </row>
    <row r="73804" spans="18:18" x14ac:dyDescent="0.25">
      <c r="R73804" s="15">
        <v>3</v>
      </c>
    </row>
    <row r="73805" spans="18:18" x14ac:dyDescent="0.25">
      <c r="R73805" s="15">
        <v>3</v>
      </c>
    </row>
    <row r="73806" spans="18:18" x14ac:dyDescent="0.25">
      <c r="R73806" s="15">
        <v>3</v>
      </c>
    </row>
    <row r="73807" spans="18:18" x14ac:dyDescent="0.25">
      <c r="R73807" s="15">
        <v>3</v>
      </c>
    </row>
    <row r="73808" spans="18:18" x14ac:dyDescent="0.25">
      <c r="R73808" s="15">
        <v>3</v>
      </c>
    </row>
    <row r="73809" spans="18:18" x14ac:dyDescent="0.25">
      <c r="R73809" s="15">
        <v>3</v>
      </c>
    </row>
    <row r="73810" spans="18:18" x14ac:dyDescent="0.25">
      <c r="R73810" s="15">
        <v>3</v>
      </c>
    </row>
    <row r="73811" spans="18:18" x14ac:dyDescent="0.25">
      <c r="R73811" s="15">
        <v>3</v>
      </c>
    </row>
    <row r="73812" spans="18:18" x14ac:dyDescent="0.25">
      <c r="R73812" s="15">
        <v>3</v>
      </c>
    </row>
    <row r="73813" spans="18:18" x14ac:dyDescent="0.25">
      <c r="R73813" s="15">
        <v>3</v>
      </c>
    </row>
    <row r="73814" spans="18:18" x14ac:dyDescent="0.25">
      <c r="R73814" s="15">
        <v>3</v>
      </c>
    </row>
    <row r="73815" spans="18:18" x14ac:dyDescent="0.25">
      <c r="R73815" s="15">
        <v>3</v>
      </c>
    </row>
    <row r="73816" spans="18:18" x14ac:dyDescent="0.25">
      <c r="R73816" s="15">
        <v>3</v>
      </c>
    </row>
    <row r="73817" spans="18:18" x14ac:dyDescent="0.25">
      <c r="R73817" s="15">
        <v>3</v>
      </c>
    </row>
    <row r="73818" spans="18:18" x14ac:dyDescent="0.25">
      <c r="R73818" s="15">
        <v>3</v>
      </c>
    </row>
    <row r="73819" spans="18:18" x14ac:dyDescent="0.25">
      <c r="R73819" s="15">
        <v>3</v>
      </c>
    </row>
    <row r="73820" spans="18:18" x14ac:dyDescent="0.25">
      <c r="R73820" s="15">
        <v>3</v>
      </c>
    </row>
    <row r="73821" spans="18:18" x14ac:dyDescent="0.25">
      <c r="R73821" s="15">
        <v>3</v>
      </c>
    </row>
    <row r="73822" spans="18:18" x14ac:dyDescent="0.25">
      <c r="R73822" s="15">
        <v>3</v>
      </c>
    </row>
    <row r="73823" spans="18:18" x14ac:dyDescent="0.25">
      <c r="R73823" s="15">
        <v>3</v>
      </c>
    </row>
    <row r="73824" spans="18:18" x14ac:dyDescent="0.25">
      <c r="R73824" s="15">
        <v>3</v>
      </c>
    </row>
    <row r="73825" spans="18:18" x14ac:dyDescent="0.25">
      <c r="R73825" s="15">
        <v>3</v>
      </c>
    </row>
    <row r="73826" spans="18:18" x14ac:dyDescent="0.25">
      <c r="R73826" s="15">
        <v>3</v>
      </c>
    </row>
    <row r="73827" spans="18:18" x14ac:dyDescent="0.25">
      <c r="R73827" s="15">
        <v>3</v>
      </c>
    </row>
    <row r="73828" spans="18:18" x14ac:dyDescent="0.25">
      <c r="R73828" s="15">
        <v>3</v>
      </c>
    </row>
    <row r="73829" spans="18:18" x14ac:dyDescent="0.25">
      <c r="R73829" s="15">
        <v>3</v>
      </c>
    </row>
    <row r="73830" spans="18:18" x14ac:dyDescent="0.25">
      <c r="R73830" s="15">
        <v>3</v>
      </c>
    </row>
    <row r="73831" spans="18:18" x14ac:dyDescent="0.25">
      <c r="R73831" s="15">
        <v>3</v>
      </c>
    </row>
    <row r="73832" spans="18:18" x14ac:dyDescent="0.25">
      <c r="R73832" s="15">
        <v>3</v>
      </c>
    </row>
    <row r="73833" spans="18:18" x14ac:dyDescent="0.25">
      <c r="R73833" s="15">
        <v>3</v>
      </c>
    </row>
    <row r="73834" spans="18:18" x14ac:dyDescent="0.25">
      <c r="R73834" s="15">
        <v>3</v>
      </c>
    </row>
    <row r="73835" spans="18:18" x14ac:dyDescent="0.25">
      <c r="R73835" s="15">
        <v>3</v>
      </c>
    </row>
    <row r="73836" spans="18:18" x14ac:dyDescent="0.25">
      <c r="R73836" s="15">
        <v>3</v>
      </c>
    </row>
    <row r="73837" spans="18:18" x14ac:dyDescent="0.25">
      <c r="R73837" s="15">
        <v>3</v>
      </c>
    </row>
    <row r="73838" spans="18:18" x14ac:dyDescent="0.25">
      <c r="R73838" s="15">
        <v>3</v>
      </c>
    </row>
    <row r="73839" spans="18:18" x14ac:dyDescent="0.25">
      <c r="R73839" s="15">
        <v>3</v>
      </c>
    </row>
    <row r="73840" spans="18:18" x14ac:dyDescent="0.25">
      <c r="R73840" s="15">
        <v>3</v>
      </c>
    </row>
    <row r="73841" spans="18:18" x14ac:dyDescent="0.25">
      <c r="R73841" s="15">
        <v>3</v>
      </c>
    </row>
    <row r="73842" spans="18:18" x14ac:dyDescent="0.25">
      <c r="R73842" s="15">
        <v>3</v>
      </c>
    </row>
    <row r="73843" spans="18:18" x14ac:dyDescent="0.25">
      <c r="R73843" s="15">
        <v>3</v>
      </c>
    </row>
    <row r="73844" spans="18:18" x14ac:dyDescent="0.25">
      <c r="R73844" s="15">
        <v>3</v>
      </c>
    </row>
    <row r="73845" spans="18:18" x14ac:dyDescent="0.25">
      <c r="R73845" s="15">
        <v>3</v>
      </c>
    </row>
    <row r="73846" spans="18:18" x14ac:dyDescent="0.25">
      <c r="R73846" s="15">
        <v>3</v>
      </c>
    </row>
    <row r="73847" spans="18:18" x14ac:dyDescent="0.25">
      <c r="R73847" s="15">
        <v>3</v>
      </c>
    </row>
    <row r="73848" spans="18:18" x14ac:dyDescent="0.25">
      <c r="R73848" s="15">
        <v>3</v>
      </c>
    </row>
    <row r="73849" spans="18:18" x14ac:dyDescent="0.25">
      <c r="R73849" s="15">
        <v>3</v>
      </c>
    </row>
    <row r="73850" spans="18:18" x14ac:dyDescent="0.25">
      <c r="R73850" s="15">
        <v>3</v>
      </c>
    </row>
    <row r="73851" spans="18:18" x14ac:dyDescent="0.25">
      <c r="R73851" s="15">
        <v>3</v>
      </c>
    </row>
    <row r="73852" spans="18:18" x14ac:dyDescent="0.25">
      <c r="R73852" s="15">
        <v>3</v>
      </c>
    </row>
    <row r="73853" spans="18:18" x14ac:dyDescent="0.25">
      <c r="R73853" s="15">
        <v>3</v>
      </c>
    </row>
    <row r="73854" spans="18:18" x14ac:dyDescent="0.25">
      <c r="R73854" s="15">
        <v>3</v>
      </c>
    </row>
    <row r="73855" spans="18:18" x14ac:dyDescent="0.25">
      <c r="R73855" s="15">
        <v>3</v>
      </c>
    </row>
    <row r="73856" spans="18:18" x14ac:dyDescent="0.25">
      <c r="R73856" s="15">
        <v>3</v>
      </c>
    </row>
    <row r="73857" spans="18:18" x14ac:dyDescent="0.25">
      <c r="R73857" s="15">
        <v>3</v>
      </c>
    </row>
    <row r="73858" spans="18:18" x14ac:dyDescent="0.25">
      <c r="R73858" s="15">
        <v>3</v>
      </c>
    </row>
    <row r="73859" spans="18:18" x14ac:dyDescent="0.25">
      <c r="R73859" s="15">
        <v>3</v>
      </c>
    </row>
    <row r="73860" spans="18:18" x14ac:dyDescent="0.25">
      <c r="R73860" s="15">
        <v>3</v>
      </c>
    </row>
    <row r="73861" spans="18:18" x14ac:dyDescent="0.25">
      <c r="R73861" s="15">
        <v>3</v>
      </c>
    </row>
    <row r="73862" spans="18:18" x14ac:dyDescent="0.25">
      <c r="R73862" s="15">
        <v>3</v>
      </c>
    </row>
    <row r="73863" spans="18:18" x14ac:dyDescent="0.25">
      <c r="R73863" s="15">
        <v>3</v>
      </c>
    </row>
    <row r="73864" spans="18:18" x14ac:dyDescent="0.25">
      <c r="R73864" s="15">
        <v>3</v>
      </c>
    </row>
    <row r="73865" spans="18:18" x14ac:dyDescent="0.25">
      <c r="R73865" s="15">
        <v>4</v>
      </c>
    </row>
    <row r="73866" spans="18:18" x14ac:dyDescent="0.25">
      <c r="R73866" s="15">
        <v>4</v>
      </c>
    </row>
    <row r="73867" spans="18:18" x14ac:dyDescent="0.25">
      <c r="R73867" s="15">
        <v>4</v>
      </c>
    </row>
    <row r="73868" spans="18:18" x14ac:dyDescent="0.25">
      <c r="R73868" s="15">
        <v>4</v>
      </c>
    </row>
    <row r="73869" spans="18:18" x14ac:dyDescent="0.25">
      <c r="R73869" s="15">
        <v>4</v>
      </c>
    </row>
    <row r="73870" spans="18:18" x14ac:dyDescent="0.25">
      <c r="R73870" s="15">
        <v>4</v>
      </c>
    </row>
    <row r="73871" spans="18:18" x14ac:dyDescent="0.25">
      <c r="R73871" s="15">
        <v>4</v>
      </c>
    </row>
    <row r="73872" spans="18:18" x14ac:dyDescent="0.25">
      <c r="R73872" s="15">
        <v>4</v>
      </c>
    </row>
    <row r="73873" spans="18:18" x14ac:dyDescent="0.25">
      <c r="R73873" s="15">
        <v>4</v>
      </c>
    </row>
    <row r="73874" spans="18:18" x14ac:dyDescent="0.25">
      <c r="R73874" s="15">
        <v>4</v>
      </c>
    </row>
    <row r="73875" spans="18:18" x14ac:dyDescent="0.25">
      <c r="R73875" s="15">
        <v>4</v>
      </c>
    </row>
    <row r="73876" spans="18:18" x14ac:dyDescent="0.25">
      <c r="R73876" s="15">
        <v>4</v>
      </c>
    </row>
    <row r="73877" spans="18:18" x14ac:dyDescent="0.25">
      <c r="R73877" s="15">
        <v>4</v>
      </c>
    </row>
    <row r="73878" spans="18:18" x14ac:dyDescent="0.25">
      <c r="R73878" s="15">
        <v>4</v>
      </c>
    </row>
    <row r="73879" spans="18:18" x14ac:dyDescent="0.25">
      <c r="R73879" s="15">
        <v>4</v>
      </c>
    </row>
    <row r="73880" spans="18:18" x14ac:dyDescent="0.25">
      <c r="R73880" s="15">
        <v>4</v>
      </c>
    </row>
    <row r="73881" spans="18:18" x14ac:dyDescent="0.25">
      <c r="R73881" s="15">
        <v>4</v>
      </c>
    </row>
    <row r="73882" spans="18:18" x14ac:dyDescent="0.25">
      <c r="R73882" s="15">
        <v>4</v>
      </c>
    </row>
    <row r="73883" spans="18:18" x14ac:dyDescent="0.25">
      <c r="R73883" s="15">
        <v>4</v>
      </c>
    </row>
    <row r="73884" spans="18:18" x14ac:dyDescent="0.25">
      <c r="R73884" s="15">
        <v>4</v>
      </c>
    </row>
    <row r="73885" spans="18:18" x14ac:dyDescent="0.25">
      <c r="R73885" s="15">
        <v>4</v>
      </c>
    </row>
    <row r="73886" spans="18:18" x14ac:dyDescent="0.25">
      <c r="R73886" s="15">
        <v>4</v>
      </c>
    </row>
    <row r="73887" spans="18:18" x14ac:dyDescent="0.25">
      <c r="R73887" s="15">
        <v>4</v>
      </c>
    </row>
    <row r="73888" spans="18:18" x14ac:dyDescent="0.25">
      <c r="R73888" s="15">
        <v>4</v>
      </c>
    </row>
    <row r="73889" spans="18:18" x14ac:dyDescent="0.25">
      <c r="R73889" s="15">
        <v>4</v>
      </c>
    </row>
    <row r="73890" spans="18:18" x14ac:dyDescent="0.25">
      <c r="R73890" s="15">
        <v>4</v>
      </c>
    </row>
    <row r="73891" spans="18:18" x14ac:dyDescent="0.25">
      <c r="R73891" s="15">
        <v>4</v>
      </c>
    </row>
    <row r="73892" spans="18:18" x14ac:dyDescent="0.25">
      <c r="R73892" s="15">
        <v>4</v>
      </c>
    </row>
    <row r="73893" spans="18:18" x14ac:dyDescent="0.25">
      <c r="R73893" s="15">
        <v>4</v>
      </c>
    </row>
    <row r="73894" spans="18:18" x14ac:dyDescent="0.25">
      <c r="R73894" s="15">
        <v>4</v>
      </c>
    </row>
    <row r="73895" spans="18:18" x14ac:dyDescent="0.25">
      <c r="R73895" s="15">
        <v>4</v>
      </c>
    </row>
    <row r="73896" spans="18:18" x14ac:dyDescent="0.25">
      <c r="R73896" s="15">
        <v>4</v>
      </c>
    </row>
    <row r="73897" spans="18:18" x14ac:dyDescent="0.25">
      <c r="R73897" s="15">
        <v>4</v>
      </c>
    </row>
    <row r="73898" spans="18:18" x14ac:dyDescent="0.25">
      <c r="R73898" s="15">
        <v>4</v>
      </c>
    </row>
    <row r="73899" spans="18:18" x14ac:dyDescent="0.25">
      <c r="R73899" s="15">
        <v>4</v>
      </c>
    </row>
    <row r="73900" spans="18:18" x14ac:dyDescent="0.25">
      <c r="R73900" s="15">
        <v>4</v>
      </c>
    </row>
    <row r="73901" spans="18:18" x14ac:dyDescent="0.25">
      <c r="R73901" s="15">
        <v>4</v>
      </c>
    </row>
    <row r="73902" spans="18:18" x14ac:dyDescent="0.25">
      <c r="R73902" s="15">
        <v>4</v>
      </c>
    </row>
    <row r="73903" spans="18:18" x14ac:dyDescent="0.25">
      <c r="R73903" s="15">
        <v>4</v>
      </c>
    </row>
    <row r="73904" spans="18:18" x14ac:dyDescent="0.25">
      <c r="R73904" s="15">
        <v>4</v>
      </c>
    </row>
    <row r="73905" spans="18:18" x14ac:dyDescent="0.25">
      <c r="R73905" s="15">
        <v>4</v>
      </c>
    </row>
    <row r="73906" spans="18:18" x14ac:dyDescent="0.25">
      <c r="R73906" s="15">
        <v>4</v>
      </c>
    </row>
    <row r="73907" spans="18:18" x14ac:dyDescent="0.25">
      <c r="R73907" s="15">
        <v>4</v>
      </c>
    </row>
    <row r="73908" spans="18:18" x14ac:dyDescent="0.25">
      <c r="R73908" s="15">
        <v>4</v>
      </c>
    </row>
    <row r="73909" spans="18:18" x14ac:dyDescent="0.25">
      <c r="R73909" s="15">
        <v>4</v>
      </c>
    </row>
    <row r="73910" spans="18:18" x14ac:dyDescent="0.25">
      <c r="R73910" s="15">
        <v>4</v>
      </c>
    </row>
    <row r="73911" spans="18:18" x14ac:dyDescent="0.25">
      <c r="R73911" s="15">
        <v>4</v>
      </c>
    </row>
    <row r="73912" spans="18:18" x14ac:dyDescent="0.25">
      <c r="R73912" s="15">
        <v>4</v>
      </c>
    </row>
    <row r="73913" spans="18:18" x14ac:dyDescent="0.25">
      <c r="R73913" s="15">
        <v>4</v>
      </c>
    </row>
    <row r="73914" spans="18:18" x14ac:dyDescent="0.25">
      <c r="R73914" s="15">
        <v>4</v>
      </c>
    </row>
    <row r="73915" spans="18:18" x14ac:dyDescent="0.25">
      <c r="R73915" s="15">
        <v>4</v>
      </c>
    </row>
    <row r="73916" spans="18:18" x14ac:dyDescent="0.25">
      <c r="R73916" s="15">
        <v>4</v>
      </c>
    </row>
    <row r="73917" spans="18:18" x14ac:dyDescent="0.25">
      <c r="R73917" s="15">
        <v>2</v>
      </c>
    </row>
    <row r="73918" spans="18:18" x14ac:dyDescent="0.25">
      <c r="R73918" s="15">
        <v>2</v>
      </c>
    </row>
    <row r="73919" spans="18:18" x14ac:dyDescent="0.25">
      <c r="R73919" s="15">
        <v>2</v>
      </c>
    </row>
    <row r="73920" spans="18:18" x14ac:dyDescent="0.25">
      <c r="R73920" s="15">
        <v>2</v>
      </c>
    </row>
    <row r="73921" spans="18:18" x14ac:dyDescent="0.25">
      <c r="R73921" s="15">
        <v>2</v>
      </c>
    </row>
    <row r="73922" spans="18:18" x14ac:dyDescent="0.25">
      <c r="R73922" s="15">
        <v>2</v>
      </c>
    </row>
    <row r="73923" spans="18:18" x14ac:dyDescent="0.25">
      <c r="R73923" s="15">
        <v>2</v>
      </c>
    </row>
    <row r="73924" spans="18:18" x14ac:dyDescent="0.25">
      <c r="R73924" s="15">
        <v>2</v>
      </c>
    </row>
    <row r="73925" spans="18:18" x14ac:dyDescent="0.25">
      <c r="R73925" s="15">
        <v>2</v>
      </c>
    </row>
    <row r="73926" spans="18:18" x14ac:dyDescent="0.25">
      <c r="R73926" s="15">
        <v>2</v>
      </c>
    </row>
    <row r="73927" spans="18:18" x14ac:dyDescent="0.25">
      <c r="R73927" s="15">
        <v>2</v>
      </c>
    </row>
    <row r="73928" spans="18:18" x14ac:dyDescent="0.25">
      <c r="R73928" s="15">
        <v>2</v>
      </c>
    </row>
    <row r="73929" spans="18:18" x14ac:dyDescent="0.25">
      <c r="R73929" s="15">
        <v>2</v>
      </c>
    </row>
    <row r="73930" spans="18:18" x14ac:dyDescent="0.25">
      <c r="R73930" s="15">
        <v>1</v>
      </c>
    </row>
    <row r="73931" spans="18:18" x14ac:dyDescent="0.25">
      <c r="R73931" s="15">
        <v>1</v>
      </c>
    </row>
    <row r="73932" spans="18:18" x14ac:dyDescent="0.25">
      <c r="R73932" s="15">
        <v>1</v>
      </c>
    </row>
    <row r="73933" spans="18:18" x14ac:dyDescent="0.25">
      <c r="R73933" s="15">
        <v>1</v>
      </c>
    </row>
    <row r="73934" spans="18:18" x14ac:dyDescent="0.25">
      <c r="R73934" s="15">
        <v>1</v>
      </c>
    </row>
    <row r="73935" spans="18:18" x14ac:dyDescent="0.25">
      <c r="R73935" s="15">
        <v>1</v>
      </c>
    </row>
    <row r="73936" spans="18:18" x14ac:dyDescent="0.25">
      <c r="R73936" s="15">
        <v>1</v>
      </c>
    </row>
    <row r="73937" spans="18:18" x14ac:dyDescent="0.25">
      <c r="R73937" s="15">
        <v>1</v>
      </c>
    </row>
    <row r="73938" spans="18:18" x14ac:dyDescent="0.25">
      <c r="R73938" s="15">
        <v>1</v>
      </c>
    </row>
    <row r="73939" spans="18:18" x14ac:dyDescent="0.25">
      <c r="R73939" s="15">
        <v>1</v>
      </c>
    </row>
    <row r="73940" spans="18:18" x14ac:dyDescent="0.25">
      <c r="R73940" s="15">
        <v>1</v>
      </c>
    </row>
    <row r="73941" spans="18:18" x14ac:dyDescent="0.25">
      <c r="R73941" s="15">
        <v>1</v>
      </c>
    </row>
    <row r="73942" spans="18:18" x14ac:dyDescent="0.25">
      <c r="R73942" s="15">
        <v>1</v>
      </c>
    </row>
    <row r="73943" spans="18:18" x14ac:dyDescent="0.25">
      <c r="R73943" s="15">
        <v>1</v>
      </c>
    </row>
    <row r="73944" spans="18:18" x14ac:dyDescent="0.25">
      <c r="R73944" s="15">
        <v>1</v>
      </c>
    </row>
    <row r="73945" spans="18:18" x14ac:dyDescent="0.25">
      <c r="R73945" s="15">
        <v>1</v>
      </c>
    </row>
    <row r="73946" spans="18:18" x14ac:dyDescent="0.25">
      <c r="R73946" s="15">
        <v>1</v>
      </c>
    </row>
    <row r="73947" spans="18:18" x14ac:dyDescent="0.25">
      <c r="R73947" s="15">
        <v>1</v>
      </c>
    </row>
    <row r="73948" spans="18:18" x14ac:dyDescent="0.25">
      <c r="R73948" s="15">
        <v>1</v>
      </c>
    </row>
    <row r="73949" spans="18:18" x14ac:dyDescent="0.25">
      <c r="R73949" s="15">
        <v>1</v>
      </c>
    </row>
    <row r="73950" spans="18:18" x14ac:dyDescent="0.25">
      <c r="R73950" s="15">
        <v>1</v>
      </c>
    </row>
    <row r="73951" spans="18:18" x14ac:dyDescent="0.25">
      <c r="R73951" s="15">
        <v>1</v>
      </c>
    </row>
    <row r="73952" spans="18:18" x14ac:dyDescent="0.25">
      <c r="R73952" s="15">
        <v>1</v>
      </c>
    </row>
    <row r="73953" spans="18:18" x14ac:dyDescent="0.25">
      <c r="R73953" s="15">
        <v>1</v>
      </c>
    </row>
    <row r="73954" spans="18:18" x14ac:dyDescent="0.25">
      <c r="R73954" s="15">
        <v>1</v>
      </c>
    </row>
    <row r="73955" spans="18:18" x14ac:dyDescent="0.25">
      <c r="R73955" s="15">
        <v>1</v>
      </c>
    </row>
    <row r="73956" spans="18:18" x14ac:dyDescent="0.25">
      <c r="R73956" s="15">
        <v>1</v>
      </c>
    </row>
    <row r="73957" spans="18:18" x14ac:dyDescent="0.25">
      <c r="R73957" s="15">
        <v>1</v>
      </c>
    </row>
    <row r="73958" spans="18:18" x14ac:dyDescent="0.25">
      <c r="R73958" s="15">
        <v>1</v>
      </c>
    </row>
    <row r="73959" spans="18:18" x14ac:dyDescent="0.25">
      <c r="R73959" s="15">
        <v>1</v>
      </c>
    </row>
    <row r="73960" spans="18:18" x14ac:dyDescent="0.25">
      <c r="R73960" s="15">
        <v>1</v>
      </c>
    </row>
    <row r="73961" spans="18:18" x14ac:dyDescent="0.25">
      <c r="R73961" s="15">
        <v>1</v>
      </c>
    </row>
    <row r="73962" spans="18:18" x14ac:dyDescent="0.25">
      <c r="R73962" s="15">
        <v>1</v>
      </c>
    </row>
    <row r="73963" spans="18:18" x14ac:dyDescent="0.25">
      <c r="R73963" s="15">
        <v>1</v>
      </c>
    </row>
    <row r="73964" spans="18:18" x14ac:dyDescent="0.25">
      <c r="R73964" s="15">
        <v>1</v>
      </c>
    </row>
    <row r="73965" spans="18:18" x14ac:dyDescent="0.25">
      <c r="R73965" s="15">
        <v>1</v>
      </c>
    </row>
    <row r="73966" spans="18:18" x14ac:dyDescent="0.25">
      <c r="R73966" s="15">
        <v>1</v>
      </c>
    </row>
    <row r="73967" spans="18:18" x14ac:dyDescent="0.25">
      <c r="R73967" s="15">
        <v>1</v>
      </c>
    </row>
    <row r="73968" spans="18:18" x14ac:dyDescent="0.25">
      <c r="R73968" s="15">
        <v>1</v>
      </c>
    </row>
    <row r="73969" spans="18:18" x14ac:dyDescent="0.25">
      <c r="R73969" s="15">
        <v>1</v>
      </c>
    </row>
    <row r="73970" spans="18:18" x14ac:dyDescent="0.25">
      <c r="R73970" s="15">
        <v>1</v>
      </c>
    </row>
    <row r="73971" spans="18:18" x14ac:dyDescent="0.25">
      <c r="R73971" s="15">
        <v>1</v>
      </c>
    </row>
    <row r="73972" spans="18:18" x14ac:dyDescent="0.25">
      <c r="R73972" s="15">
        <v>1</v>
      </c>
    </row>
    <row r="73973" spans="18:18" x14ac:dyDescent="0.25">
      <c r="R73973" s="15">
        <v>1</v>
      </c>
    </row>
    <row r="73974" spans="18:18" x14ac:dyDescent="0.25">
      <c r="R73974" s="15">
        <v>1</v>
      </c>
    </row>
    <row r="73975" spans="18:18" x14ac:dyDescent="0.25">
      <c r="R73975" s="15">
        <v>1</v>
      </c>
    </row>
    <row r="73976" spans="18:18" x14ac:dyDescent="0.25">
      <c r="R73976" s="15">
        <v>1</v>
      </c>
    </row>
    <row r="73977" spans="18:18" x14ac:dyDescent="0.25">
      <c r="R73977" s="15">
        <v>1</v>
      </c>
    </row>
    <row r="73978" spans="18:18" x14ac:dyDescent="0.25">
      <c r="R73978" s="15">
        <v>1</v>
      </c>
    </row>
    <row r="73979" spans="18:18" x14ac:dyDescent="0.25">
      <c r="R73979" s="15">
        <v>1</v>
      </c>
    </row>
    <row r="73980" spans="18:18" x14ac:dyDescent="0.25">
      <c r="R73980" s="15">
        <v>1</v>
      </c>
    </row>
    <row r="73981" spans="18:18" x14ac:dyDescent="0.25">
      <c r="R73981" s="15">
        <v>1</v>
      </c>
    </row>
    <row r="73982" spans="18:18" x14ac:dyDescent="0.25">
      <c r="R73982" s="15">
        <v>1</v>
      </c>
    </row>
    <row r="73983" spans="18:18" x14ac:dyDescent="0.25">
      <c r="R73983" s="15">
        <v>1</v>
      </c>
    </row>
    <row r="73984" spans="18:18" x14ac:dyDescent="0.25">
      <c r="R73984" s="15">
        <v>1</v>
      </c>
    </row>
    <row r="73985" spans="18:18" x14ac:dyDescent="0.25">
      <c r="R73985" s="15">
        <v>1</v>
      </c>
    </row>
    <row r="73986" spans="18:18" x14ac:dyDescent="0.25">
      <c r="R73986" s="15">
        <v>1</v>
      </c>
    </row>
    <row r="73987" spans="18:18" x14ac:dyDescent="0.25">
      <c r="R73987" s="15">
        <v>1</v>
      </c>
    </row>
    <row r="73988" spans="18:18" x14ac:dyDescent="0.25">
      <c r="R73988" s="15">
        <v>1</v>
      </c>
    </row>
    <row r="73989" spans="18:18" x14ac:dyDescent="0.25">
      <c r="R73989" s="15">
        <v>1</v>
      </c>
    </row>
    <row r="73990" spans="18:18" x14ac:dyDescent="0.25">
      <c r="R73990" s="15">
        <v>1</v>
      </c>
    </row>
    <row r="73991" spans="18:18" x14ac:dyDescent="0.25">
      <c r="R73991" s="15">
        <v>1</v>
      </c>
    </row>
    <row r="73992" spans="18:18" x14ac:dyDescent="0.25">
      <c r="R73992" s="15">
        <v>1</v>
      </c>
    </row>
    <row r="73993" spans="18:18" x14ac:dyDescent="0.25">
      <c r="R73993" s="15">
        <v>1</v>
      </c>
    </row>
    <row r="73994" spans="18:18" x14ac:dyDescent="0.25">
      <c r="R73994" s="15">
        <v>1</v>
      </c>
    </row>
    <row r="73995" spans="18:18" x14ac:dyDescent="0.25">
      <c r="R73995" s="15">
        <v>1</v>
      </c>
    </row>
    <row r="73996" spans="18:18" x14ac:dyDescent="0.25">
      <c r="R73996" s="15">
        <v>1</v>
      </c>
    </row>
    <row r="73997" spans="18:18" x14ac:dyDescent="0.25">
      <c r="R73997" s="15">
        <v>1</v>
      </c>
    </row>
    <row r="73998" spans="18:18" x14ac:dyDescent="0.25">
      <c r="R73998" s="15">
        <v>1</v>
      </c>
    </row>
    <row r="73999" spans="18:18" x14ac:dyDescent="0.25">
      <c r="R73999" s="15">
        <v>1</v>
      </c>
    </row>
    <row r="74000" spans="18:18" x14ac:dyDescent="0.25">
      <c r="R74000" s="15">
        <v>1</v>
      </c>
    </row>
    <row r="74001" spans="18:18" x14ac:dyDescent="0.25">
      <c r="R74001" s="15">
        <v>1</v>
      </c>
    </row>
    <row r="74002" spans="18:18" x14ac:dyDescent="0.25">
      <c r="R74002" s="15">
        <v>1</v>
      </c>
    </row>
    <row r="74003" spans="18:18" x14ac:dyDescent="0.25">
      <c r="R74003" s="15">
        <v>1</v>
      </c>
    </row>
    <row r="74004" spans="18:18" x14ac:dyDescent="0.25">
      <c r="R74004" s="15">
        <v>1</v>
      </c>
    </row>
    <row r="74005" spans="18:18" x14ac:dyDescent="0.25">
      <c r="R74005" s="15">
        <v>1</v>
      </c>
    </row>
    <row r="74006" spans="18:18" x14ac:dyDescent="0.25">
      <c r="R74006" s="15">
        <v>1</v>
      </c>
    </row>
    <row r="74007" spans="18:18" x14ac:dyDescent="0.25">
      <c r="R74007" s="15">
        <v>1</v>
      </c>
    </row>
    <row r="74008" spans="18:18" x14ac:dyDescent="0.25">
      <c r="R74008" s="15">
        <v>1</v>
      </c>
    </row>
    <row r="74009" spans="18:18" x14ac:dyDescent="0.25">
      <c r="R74009" s="15">
        <v>1</v>
      </c>
    </row>
    <row r="74010" spans="18:18" x14ac:dyDescent="0.25">
      <c r="R74010" s="15">
        <v>1</v>
      </c>
    </row>
    <row r="74011" spans="18:18" x14ac:dyDescent="0.25">
      <c r="R74011" s="15">
        <v>1</v>
      </c>
    </row>
    <row r="74012" spans="18:18" x14ac:dyDescent="0.25">
      <c r="R74012" s="15">
        <v>1</v>
      </c>
    </row>
    <row r="74013" spans="18:18" x14ac:dyDescent="0.25">
      <c r="R74013" s="15">
        <v>1</v>
      </c>
    </row>
    <row r="74014" spans="18:18" x14ac:dyDescent="0.25">
      <c r="R74014" s="15">
        <v>1</v>
      </c>
    </row>
    <row r="74015" spans="18:18" x14ac:dyDescent="0.25">
      <c r="R74015" s="15">
        <v>1</v>
      </c>
    </row>
    <row r="74016" spans="18:18" x14ac:dyDescent="0.25">
      <c r="R74016" s="15">
        <v>1</v>
      </c>
    </row>
    <row r="74017" spans="18:18" x14ac:dyDescent="0.25">
      <c r="R74017" s="15">
        <v>1</v>
      </c>
    </row>
    <row r="74018" spans="18:18" x14ac:dyDescent="0.25">
      <c r="R74018" s="15">
        <v>1</v>
      </c>
    </row>
    <row r="74019" spans="18:18" x14ac:dyDescent="0.25">
      <c r="R74019" s="15">
        <v>1</v>
      </c>
    </row>
    <row r="74020" spans="18:18" x14ac:dyDescent="0.25">
      <c r="R74020" s="15">
        <v>1</v>
      </c>
    </row>
    <row r="74021" spans="18:18" x14ac:dyDescent="0.25">
      <c r="R74021" s="15">
        <v>1</v>
      </c>
    </row>
    <row r="74022" spans="18:18" x14ac:dyDescent="0.25">
      <c r="R74022" s="15">
        <v>1</v>
      </c>
    </row>
    <row r="74023" spans="18:18" x14ac:dyDescent="0.25">
      <c r="R74023" s="15">
        <v>1</v>
      </c>
    </row>
    <row r="74024" spans="18:18" x14ac:dyDescent="0.25">
      <c r="R74024" s="15">
        <v>1</v>
      </c>
    </row>
    <row r="74025" spans="18:18" x14ac:dyDescent="0.25">
      <c r="R74025" s="15">
        <v>1</v>
      </c>
    </row>
    <row r="74026" spans="18:18" x14ac:dyDescent="0.25">
      <c r="R74026" s="15">
        <v>1</v>
      </c>
    </row>
    <row r="74027" spans="18:18" x14ac:dyDescent="0.25">
      <c r="R74027" s="15">
        <v>1</v>
      </c>
    </row>
    <row r="74028" spans="18:18" x14ac:dyDescent="0.25">
      <c r="R74028" s="15">
        <v>1</v>
      </c>
    </row>
    <row r="74029" spans="18:18" x14ac:dyDescent="0.25">
      <c r="R74029" s="15">
        <v>1</v>
      </c>
    </row>
    <row r="74030" spans="18:18" x14ac:dyDescent="0.25">
      <c r="R74030" s="15">
        <v>1</v>
      </c>
    </row>
    <row r="74031" spans="18:18" x14ac:dyDescent="0.25">
      <c r="R74031" s="15">
        <v>1</v>
      </c>
    </row>
    <row r="74032" spans="18:18" x14ac:dyDescent="0.25">
      <c r="R74032" s="15">
        <v>1</v>
      </c>
    </row>
    <row r="74033" spans="18:18" x14ac:dyDescent="0.25">
      <c r="R74033" s="15">
        <v>1</v>
      </c>
    </row>
    <row r="74034" spans="18:18" x14ac:dyDescent="0.25">
      <c r="R74034" s="15">
        <v>1</v>
      </c>
    </row>
    <row r="74035" spans="18:18" x14ac:dyDescent="0.25">
      <c r="R74035" s="15">
        <v>1</v>
      </c>
    </row>
    <row r="74036" spans="18:18" x14ac:dyDescent="0.25">
      <c r="R74036" s="15">
        <v>1</v>
      </c>
    </row>
    <row r="74037" spans="18:18" x14ac:dyDescent="0.25">
      <c r="R74037" s="15">
        <v>1</v>
      </c>
    </row>
    <row r="74038" spans="18:18" x14ac:dyDescent="0.25">
      <c r="R74038" s="15">
        <v>1</v>
      </c>
    </row>
    <row r="74039" spans="18:18" x14ac:dyDescent="0.25">
      <c r="R74039" s="15">
        <v>1</v>
      </c>
    </row>
    <row r="74040" spans="18:18" x14ac:dyDescent="0.25">
      <c r="R74040" s="15">
        <v>1</v>
      </c>
    </row>
    <row r="74041" spans="18:18" x14ac:dyDescent="0.25">
      <c r="R74041" s="15">
        <v>1</v>
      </c>
    </row>
    <row r="74042" spans="18:18" x14ac:dyDescent="0.25">
      <c r="R74042" s="15">
        <v>1</v>
      </c>
    </row>
    <row r="74043" spans="18:18" x14ac:dyDescent="0.25">
      <c r="R74043" s="15">
        <v>1</v>
      </c>
    </row>
    <row r="74044" spans="18:18" x14ac:dyDescent="0.25">
      <c r="R74044" s="15">
        <v>1</v>
      </c>
    </row>
    <row r="74045" spans="18:18" x14ac:dyDescent="0.25">
      <c r="R74045" s="15">
        <v>1</v>
      </c>
    </row>
    <row r="74046" spans="18:18" x14ac:dyDescent="0.25">
      <c r="R74046" s="15">
        <v>1</v>
      </c>
    </row>
    <row r="74047" spans="18:18" x14ac:dyDescent="0.25">
      <c r="R74047" s="15">
        <v>1</v>
      </c>
    </row>
    <row r="74048" spans="18:18" x14ac:dyDescent="0.25">
      <c r="R74048" s="15">
        <v>1</v>
      </c>
    </row>
    <row r="74049" spans="18:18" x14ac:dyDescent="0.25">
      <c r="R74049" s="15">
        <v>1</v>
      </c>
    </row>
    <row r="74050" spans="18:18" x14ac:dyDescent="0.25">
      <c r="R74050" s="15">
        <v>1</v>
      </c>
    </row>
    <row r="74051" spans="18:18" x14ac:dyDescent="0.25">
      <c r="R74051" s="15">
        <v>1</v>
      </c>
    </row>
    <row r="74052" spans="18:18" x14ac:dyDescent="0.25">
      <c r="R74052" s="15">
        <v>1</v>
      </c>
    </row>
    <row r="74053" spans="18:18" x14ac:dyDescent="0.25">
      <c r="R74053" s="15">
        <v>1</v>
      </c>
    </row>
    <row r="74054" spans="18:18" x14ac:dyDescent="0.25">
      <c r="R74054" s="15">
        <v>1</v>
      </c>
    </row>
    <row r="74055" spans="18:18" x14ac:dyDescent="0.25">
      <c r="R74055" s="15">
        <v>1</v>
      </c>
    </row>
    <row r="74056" spans="18:18" x14ac:dyDescent="0.25">
      <c r="R74056" s="15">
        <v>1</v>
      </c>
    </row>
    <row r="74057" spans="18:18" x14ac:dyDescent="0.25">
      <c r="R74057" s="15">
        <v>1</v>
      </c>
    </row>
    <row r="74058" spans="18:18" x14ac:dyDescent="0.25">
      <c r="R74058" s="15">
        <v>1</v>
      </c>
    </row>
    <row r="74059" spans="18:18" x14ac:dyDescent="0.25">
      <c r="R74059" s="15">
        <v>1</v>
      </c>
    </row>
    <row r="74060" spans="18:18" x14ac:dyDescent="0.25">
      <c r="R74060" s="15">
        <v>1</v>
      </c>
    </row>
    <row r="74061" spans="18:18" x14ac:dyDescent="0.25">
      <c r="R74061" s="15">
        <v>1</v>
      </c>
    </row>
    <row r="74062" spans="18:18" x14ac:dyDescent="0.25">
      <c r="R74062" s="15">
        <v>1</v>
      </c>
    </row>
    <row r="74063" spans="18:18" x14ac:dyDescent="0.25">
      <c r="R74063" s="15">
        <v>1</v>
      </c>
    </row>
    <row r="74064" spans="18:18" x14ac:dyDescent="0.25">
      <c r="R74064" s="15">
        <v>1</v>
      </c>
    </row>
    <row r="74065" spans="18:18" x14ac:dyDescent="0.25">
      <c r="R74065" s="15">
        <v>1</v>
      </c>
    </row>
    <row r="74066" spans="18:18" x14ac:dyDescent="0.25">
      <c r="R74066" s="15">
        <v>1</v>
      </c>
    </row>
    <row r="74067" spans="18:18" x14ac:dyDescent="0.25">
      <c r="R74067" s="15">
        <v>1</v>
      </c>
    </row>
    <row r="74068" spans="18:18" x14ac:dyDescent="0.25">
      <c r="R74068" s="15">
        <v>1</v>
      </c>
    </row>
    <row r="74069" spans="18:18" x14ac:dyDescent="0.25">
      <c r="R74069" s="15">
        <v>1</v>
      </c>
    </row>
    <row r="74070" spans="18:18" x14ac:dyDescent="0.25">
      <c r="R74070" s="15">
        <v>1</v>
      </c>
    </row>
    <row r="74071" spans="18:18" x14ac:dyDescent="0.25">
      <c r="R74071" s="15">
        <v>1</v>
      </c>
    </row>
    <row r="74072" spans="18:18" x14ac:dyDescent="0.25">
      <c r="R74072" s="15">
        <v>1</v>
      </c>
    </row>
    <row r="74073" spans="18:18" x14ac:dyDescent="0.25">
      <c r="R74073" s="15">
        <v>1</v>
      </c>
    </row>
    <row r="74074" spans="18:18" x14ac:dyDescent="0.25">
      <c r="R74074" s="15">
        <v>1</v>
      </c>
    </row>
    <row r="74075" spans="18:18" x14ac:dyDescent="0.25">
      <c r="R74075" s="15">
        <v>1</v>
      </c>
    </row>
    <row r="74076" spans="18:18" x14ac:dyDescent="0.25">
      <c r="R74076" s="15">
        <v>1</v>
      </c>
    </row>
    <row r="74077" spans="18:18" x14ac:dyDescent="0.25">
      <c r="R74077" s="15">
        <v>1</v>
      </c>
    </row>
    <row r="74078" spans="18:18" x14ac:dyDescent="0.25">
      <c r="R74078" s="15">
        <v>1</v>
      </c>
    </row>
    <row r="74079" spans="18:18" x14ac:dyDescent="0.25">
      <c r="R74079" s="15">
        <v>1</v>
      </c>
    </row>
    <row r="74080" spans="18:18" x14ac:dyDescent="0.25">
      <c r="R74080" s="15">
        <v>1</v>
      </c>
    </row>
    <row r="74081" spans="18:18" x14ac:dyDescent="0.25">
      <c r="R74081" s="15">
        <v>1</v>
      </c>
    </row>
    <row r="74082" spans="18:18" x14ac:dyDescent="0.25">
      <c r="R74082" s="15">
        <v>1</v>
      </c>
    </row>
    <row r="74083" spans="18:18" x14ac:dyDescent="0.25">
      <c r="R74083" s="15">
        <v>1</v>
      </c>
    </row>
    <row r="74084" spans="18:18" x14ac:dyDescent="0.25">
      <c r="R74084" s="15">
        <v>1</v>
      </c>
    </row>
    <row r="74085" spans="18:18" x14ac:dyDescent="0.25">
      <c r="R74085" s="15">
        <v>1</v>
      </c>
    </row>
    <row r="74086" spans="18:18" x14ac:dyDescent="0.25">
      <c r="R74086" s="15">
        <v>1</v>
      </c>
    </row>
    <row r="74087" spans="18:18" x14ac:dyDescent="0.25">
      <c r="R74087" s="15">
        <v>1</v>
      </c>
    </row>
    <row r="74088" spans="18:18" x14ac:dyDescent="0.25">
      <c r="R74088" s="15">
        <v>1</v>
      </c>
    </row>
    <row r="74089" spans="18:18" x14ac:dyDescent="0.25">
      <c r="R74089" s="15">
        <v>1</v>
      </c>
    </row>
    <row r="74090" spans="18:18" x14ac:dyDescent="0.25">
      <c r="R74090" s="15">
        <v>1</v>
      </c>
    </row>
    <row r="74091" spans="18:18" x14ac:dyDescent="0.25">
      <c r="R74091" s="15">
        <v>1</v>
      </c>
    </row>
    <row r="74092" spans="18:18" x14ac:dyDescent="0.25">
      <c r="R74092" s="15">
        <v>1</v>
      </c>
    </row>
    <row r="74093" spans="18:18" x14ac:dyDescent="0.25">
      <c r="R74093" s="15">
        <v>1</v>
      </c>
    </row>
    <row r="74094" spans="18:18" x14ac:dyDescent="0.25">
      <c r="R74094" s="15">
        <v>1</v>
      </c>
    </row>
    <row r="74095" spans="18:18" x14ac:dyDescent="0.25">
      <c r="R74095" s="15">
        <v>1</v>
      </c>
    </row>
    <row r="74096" spans="18:18" x14ac:dyDescent="0.25">
      <c r="R74096" s="15">
        <v>1</v>
      </c>
    </row>
    <row r="74097" spans="18:18" x14ac:dyDescent="0.25">
      <c r="R74097" s="15">
        <v>1</v>
      </c>
    </row>
    <row r="74098" spans="18:18" x14ac:dyDescent="0.25">
      <c r="R74098" s="15">
        <v>1</v>
      </c>
    </row>
    <row r="74099" spans="18:18" x14ac:dyDescent="0.25">
      <c r="R74099" s="15">
        <v>1</v>
      </c>
    </row>
    <row r="74100" spans="18:18" x14ac:dyDescent="0.25">
      <c r="R74100" s="15">
        <v>1</v>
      </c>
    </row>
    <row r="74101" spans="18:18" x14ac:dyDescent="0.25">
      <c r="R74101" s="15">
        <v>1</v>
      </c>
    </row>
    <row r="74102" spans="18:18" x14ac:dyDescent="0.25">
      <c r="R74102" s="15">
        <v>1</v>
      </c>
    </row>
    <row r="74103" spans="18:18" x14ac:dyDescent="0.25">
      <c r="R74103" s="15">
        <v>1</v>
      </c>
    </row>
    <row r="74104" spans="18:18" x14ac:dyDescent="0.25">
      <c r="R74104" s="15">
        <v>1</v>
      </c>
    </row>
    <row r="74105" spans="18:18" x14ac:dyDescent="0.25">
      <c r="R74105" s="15">
        <v>1</v>
      </c>
    </row>
    <row r="74106" spans="18:18" x14ac:dyDescent="0.25">
      <c r="R74106" s="15">
        <v>1</v>
      </c>
    </row>
    <row r="74107" spans="18:18" x14ac:dyDescent="0.25">
      <c r="R74107" s="15">
        <v>1</v>
      </c>
    </row>
    <row r="74108" spans="18:18" x14ac:dyDescent="0.25">
      <c r="R74108" s="15">
        <v>1</v>
      </c>
    </row>
    <row r="74109" spans="18:18" x14ac:dyDescent="0.25">
      <c r="R74109" s="15">
        <v>1</v>
      </c>
    </row>
    <row r="74110" spans="18:18" x14ac:dyDescent="0.25">
      <c r="R74110" s="15">
        <v>1</v>
      </c>
    </row>
    <row r="74111" spans="18:18" x14ac:dyDescent="0.25">
      <c r="R74111" s="15">
        <v>1</v>
      </c>
    </row>
    <row r="74112" spans="18:18" x14ac:dyDescent="0.25">
      <c r="R74112" s="15">
        <v>1</v>
      </c>
    </row>
    <row r="74113" spans="18:18" x14ac:dyDescent="0.25">
      <c r="R74113" s="15">
        <v>1</v>
      </c>
    </row>
    <row r="74114" spans="18:18" x14ac:dyDescent="0.25">
      <c r="R74114" s="15">
        <v>1</v>
      </c>
    </row>
    <row r="74115" spans="18:18" x14ac:dyDescent="0.25">
      <c r="R74115" s="15">
        <v>1</v>
      </c>
    </row>
    <row r="74116" spans="18:18" x14ac:dyDescent="0.25">
      <c r="R74116" s="15">
        <v>1</v>
      </c>
    </row>
    <row r="74117" spans="18:18" x14ac:dyDescent="0.25">
      <c r="R74117" s="15">
        <v>1</v>
      </c>
    </row>
    <row r="74118" spans="18:18" x14ac:dyDescent="0.25">
      <c r="R74118" s="15">
        <v>1</v>
      </c>
    </row>
    <row r="74119" spans="18:18" x14ac:dyDescent="0.25">
      <c r="R74119" s="15">
        <v>1</v>
      </c>
    </row>
    <row r="74120" spans="18:18" x14ac:dyDescent="0.25">
      <c r="R74120" s="15">
        <v>1</v>
      </c>
    </row>
    <row r="74121" spans="18:18" x14ac:dyDescent="0.25">
      <c r="R74121" s="15">
        <v>1</v>
      </c>
    </row>
    <row r="74122" spans="18:18" x14ac:dyDescent="0.25">
      <c r="R74122" s="15">
        <v>1</v>
      </c>
    </row>
    <row r="74123" spans="18:18" x14ac:dyDescent="0.25">
      <c r="R74123" s="15">
        <v>1</v>
      </c>
    </row>
    <row r="74124" spans="18:18" x14ac:dyDescent="0.25">
      <c r="R74124" s="15">
        <v>1</v>
      </c>
    </row>
    <row r="74125" spans="18:18" x14ac:dyDescent="0.25">
      <c r="R74125" s="15">
        <v>1</v>
      </c>
    </row>
    <row r="74126" spans="18:18" x14ac:dyDescent="0.25">
      <c r="R74126" s="15">
        <v>1</v>
      </c>
    </row>
    <row r="74127" spans="18:18" x14ac:dyDescent="0.25">
      <c r="R74127" s="15">
        <v>1</v>
      </c>
    </row>
    <row r="74128" spans="18:18" x14ac:dyDescent="0.25">
      <c r="R74128" s="15">
        <v>1</v>
      </c>
    </row>
    <row r="74129" spans="18:18" x14ac:dyDescent="0.25">
      <c r="R74129" s="15">
        <v>1</v>
      </c>
    </row>
    <row r="74130" spans="18:18" x14ac:dyDescent="0.25">
      <c r="R74130" s="15">
        <v>1</v>
      </c>
    </row>
    <row r="74131" spans="18:18" x14ac:dyDescent="0.25">
      <c r="R74131" s="15">
        <v>1</v>
      </c>
    </row>
    <row r="74132" spans="18:18" x14ac:dyDescent="0.25">
      <c r="R74132" s="15">
        <v>1</v>
      </c>
    </row>
    <row r="74133" spans="18:18" x14ac:dyDescent="0.25">
      <c r="R74133" s="15">
        <v>1</v>
      </c>
    </row>
    <row r="74134" spans="18:18" x14ac:dyDescent="0.25">
      <c r="R74134" s="15">
        <v>1</v>
      </c>
    </row>
    <row r="74135" spans="18:18" x14ac:dyDescent="0.25">
      <c r="R74135" s="15">
        <v>1</v>
      </c>
    </row>
    <row r="74136" spans="18:18" x14ac:dyDescent="0.25">
      <c r="R74136" s="15">
        <v>1</v>
      </c>
    </row>
    <row r="74137" spans="18:18" x14ac:dyDescent="0.25">
      <c r="R74137" s="15">
        <v>1</v>
      </c>
    </row>
    <row r="74138" spans="18:18" x14ac:dyDescent="0.25">
      <c r="R74138" s="15">
        <v>1</v>
      </c>
    </row>
    <row r="74139" spans="18:18" x14ac:dyDescent="0.25">
      <c r="R74139" s="15">
        <v>1</v>
      </c>
    </row>
    <row r="74140" spans="18:18" x14ac:dyDescent="0.25">
      <c r="R74140" s="15">
        <v>1</v>
      </c>
    </row>
    <row r="74141" spans="18:18" x14ac:dyDescent="0.25">
      <c r="R74141" s="15">
        <v>1</v>
      </c>
    </row>
    <row r="74142" spans="18:18" x14ac:dyDescent="0.25">
      <c r="R74142" s="15">
        <v>1</v>
      </c>
    </row>
    <row r="74143" spans="18:18" x14ac:dyDescent="0.25">
      <c r="R74143" s="15">
        <v>1</v>
      </c>
    </row>
    <row r="74144" spans="18:18" x14ac:dyDescent="0.25">
      <c r="R74144" s="15">
        <v>1</v>
      </c>
    </row>
    <row r="74145" spans="18:18" x14ac:dyDescent="0.25">
      <c r="R74145" s="15">
        <v>1</v>
      </c>
    </row>
    <row r="74146" spans="18:18" x14ac:dyDescent="0.25">
      <c r="R74146" s="15">
        <v>1</v>
      </c>
    </row>
    <row r="74147" spans="18:18" x14ac:dyDescent="0.25">
      <c r="R74147" s="15">
        <v>1</v>
      </c>
    </row>
    <row r="74148" spans="18:18" x14ac:dyDescent="0.25">
      <c r="R74148" s="15">
        <v>1</v>
      </c>
    </row>
    <row r="74149" spans="18:18" x14ac:dyDescent="0.25">
      <c r="R74149" s="15">
        <v>1</v>
      </c>
    </row>
    <row r="74150" spans="18:18" x14ac:dyDescent="0.25">
      <c r="R74150" s="15">
        <v>1</v>
      </c>
    </row>
    <row r="74151" spans="18:18" x14ac:dyDescent="0.25">
      <c r="R74151" s="15">
        <v>1</v>
      </c>
    </row>
    <row r="74152" spans="18:18" x14ac:dyDescent="0.25">
      <c r="R74152" s="15">
        <v>1</v>
      </c>
    </row>
    <row r="74153" spans="18:18" x14ac:dyDescent="0.25">
      <c r="R74153" s="15">
        <v>1</v>
      </c>
    </row>
    <row r="74154" spans="18:18" x14ac:dyDescent="0.25">
      <c r="R74154" s="15">
        <v>1</v>
      </c>
    </row>
    <row r="74155" spans="18:18" x14ac:dyDescent="0.25">
      <c r="R74155" s="15">
        <v>1</v>
      </c>
    </row>
    <row r="74156" spans="18:18" x14ac:dyDescent="0.25">
      <c r="R74156" s="15">
        <v>1</v>
      </c>
    </row>
    <row r="74157" spans="18:18" x14ac:dyDescent="0.25">
      <c r="R74157" s="15">
        <v>1</v>
      </c>
    </row>
    <row r="74158" spans="18:18" x14ac:dyDescent="0.25">
      <c r="R74158" s="15">
        <v>1</v>
      </c>
    </row>
    <row r="74159" spans="18:18" x14ac:dyDescent="0.25">
      <c r="R74159" s="15">
        <v>1</v>
      </c>
    </row>
    <row r="74160" spans="18:18" x14ac:dyDescent="0.25">
      <c r="R74160" s="15">
        <v>1</v>
      </c>
    </row>
    <row r="74161" spans="18:18" x14ac:dyDescent="0.25">
      <c r="R74161" s="15">
        <v>1</v>
      </c>
    </row>
    <row r="74162" spans="18:18" x14ac:dyDescent="0.25">
      <c r="R74162" s="15">
        <v>1</v>
      </c>
    </row>
    <row r="74163" spans="18:18" x14ac:dyDescent="0.25">
      <c r="R74163" s="15">
        <v>1</v>
      </c>
    </row>
    <row r="74164" spans="18:18" x14ac:dyDescent="0.25">
      <c r="R74164" s="15">
        <v>1</v>
      </c>
    </row>
    <row r="74165" spans="18:18" x14ac:dyDescent="0.25">
      <c r="R74165" s="15">
        <v>1</v>
      </c>
    </row>
    <row r="74166" spans="18:18" x14ac:dyDescent="0.25">
      <c r="R74166" s="15">
        <v>1</v>
      </c>
    </row>
    <row r="74167" spans="18:18" x14ac:dyDescent="0.25">
      <c r="R74167" s="15">
        <v>1</v>
      </c>
    </row>
    <row r="74168" spans="18:18" x14ac:dyDescent="0.25">
      <c r="R74168" s="15">
        <v>1</v>
      </c>
    </row>
    <row r="74169" spans="18:18" x14ac:dyDescent="0.25">
      <c r="R74169" s="15">
        <v>1</v>
      </c>
    </row>
    <row r="74170" spans="18:18" x14ac:dyDescent="0.25">
      <c r="R74170" s="15">
        <v>1</v>
      </c>
    </row>
    <row r="74171" spans="18:18" x14ac:dyDescent="0.25">
      <c r="R74171" s="15">
        <v>1</v>
      </c>
    </row>
    <row r="74172" spans="18:18" x14ac:dyDescent="0.25">
      <c r="R74172" s="15">
        <v>1</v>
      </c>
    </row>
    <row r="74173" spans="18:18" x14ac:dyDescent="0.25">
      <c r="R74173" s="15">
        <v>1</v>
      </c>
    </row>
    <row r="74174" spans="18:18" x14ac:dyDescent="0.25">
      <c r="R74174" s="15">
        <v>1</v>
      </c>
    </row>
    <row r="74175" spans="18:18" x14ac:dyDescent="0.25">
      <c r="R74175" s="15">
        <v>1</v>
      </c>
    </row>
    <row r="74176" spans="18:18" x14ac:dyDescent="0.25">
      <c r="R74176" s="15">
        <v>4</v>
      </c>
    </row>
    <row r="74177" spans="18:18" x14ac:dyDescent="0.25">
      <c r="R74177" s="15">
        <v>4</v>
      </c>
    </row>
    <row r="74178" spans="18:18" x14ac:dyDescent="0.25">
      <c r="R74178" s="15">
        <v>4</v>
      </c>
    </row>
    <row r="74179" spans="18:18" x14ac:dyDescent="0.25">
      <c r="R74179" s="15">
        <v>4</v>
      </c>
    </row>
    <row r="74180" spans="18:18" x14ac:dyDescent="0.25">
      <c r="R74180" s="15">
        <v>4</v>
      </c>
    </row>
    <row r="74181" spans="18:18" x14ac:dyDescent="0.25">
      <c r="R74181" s="15">
        <v>4</v>
      </c>
    </row>
    <row r="74182" spans="18:18" x14ac:dyDescent="0.25">
      <c r="R74182" s="15">
        <v>4</v>
      </c>
    </row>
    <row r="74183" spans="18:18" x14ac:dyDescent="0.25">
      <c r="R74183" s="15">
        <v>4</v>
      </c>
    </row>
    <row r="74184" spans="18:18" x14ac:dyDescent="0.25">
      <c r="R74184" s="15">
        <v>4</v>
      </c>
    </row>
    <row r="74185" spans="18:18" x14ac:dyDescent="0.25">
      <c r="R74185" s="15">
        <v>4</v>
      </c>
    </row>
    <row r="74186" spans="18:18" x14ac:dyDescent="0.25">
      <c r="R74186" s="15">
        <v>4</v>
      </c>
    </row>
    <row r="74187" spans="18:18" x14ac:dyDescent="0.25">
      <c r="R74187" s="15">
        <v>4</v>
      </c>
    </row>
    <row r="74188" spans="18:18" x14ac:dyDescent="0.25">
      <c r="R74188" s="15">
        <v>4</v>
      </c>
    </row>
    <row r="74189" spans="18:18" x14ac:dyDescent="0.25">
      <c r="R74189" s="15">
        <v>4</v>
      </c>
    </row>
    <row r="74190" spans="18:18" x14ac:dyDescent="0.25">
      <c r="R74190" s="15">
        <v>4</v>
      </c>
    </row>
    <row r="74191" spans="18:18" x14ac:dyDescent="0.25">
      <c r="R74191" s="15">
        <v>4</v>
      </c>
    </row>
    <row r="74192" spans="18:18" x14ac:dyDescent="0.25">
      <c r="R74192" s="15">
        <v>4</v>
      </c>
    </row>
    <row r="74193" spans="18:18" x14ac:dyDescent="0.25">
      <c r="R74193" s="15">
        <v>4</v>
      </c>
    </row>
    <row r="74194" spans="18:18" x14ac:dyDescent="0.25">
      <c r="R74194" s="15">
        <v>4</v>
      </c>
    </row>
    <row r="74195" spans="18:18" x14ac:dyDescent="0.25">
      <c r="R74195" s="15">
        <v>4</v>
      </c>
    </row>
    <row r="74196" spans="18:18" x14ac:dyDescent="0.25">
      <c r="R74196" s="15">
        <v>4</v>
      </c>
    </row>
    <row r="74197" spans="18:18" x14ac:dyDescent="0.25">
      <c r="R74197" s="15">
        <v>4</v>
      </c>
    </row>
    <row r="74198" spans="18:18" x14ac:dyDescent="0.25">
      <c r="R74198" s="15">
        <v>4</v>
      </c>
    </row>
    <row r="74199" spans="18:18" x14ac:dyDescent="0.25">
      <c r="R74199" s="15">
        <v>4</v>
      </c>
    </row>
    <row r="74200" spans="18:18" x14ac:dyDescent="0.25">
      <c r="R74200" s="15">
        <v>3</v>
      </c>
    </row>
    <row r="74201" spans="18:18" x14ac:dyDescent="0.25">
      <c r="R74201" s="15">
        <v>3</v>
      </c>
    </row>
    <row r="74202" spans="18:18" x14ac:dyDescent="0.25">
      <c r="R74202" s="15">
        <v>3</v>
      </c>
    </row>
    <row r="74203" spans="18:18" x14ac:dyDescent="0.25">
      <c r="R74203" s="15">
        <v>3</v>
      </c>
    </row>
    <row r="74204" spans="18:18" x14ac:dyDescent="0.25">
      <c r="R74204" s="15">
        <v>3</v>
      </c>
    </row>
    <row r="74205" spans="18:18" x14ac:dyDescent="0.25">
      <c r="R74205" s="15">
        <v>3</v>
      </c>
    </row>
    <row r="74206" spans="18:18" x14ac:dyDescent="0.25">
      <c r="R74206" s="15">
        <v>5</v>
      </c>
    </row>
    <row r="74207" spans="18:18" x14ac:dyDescent="0.25">
      <c r="R74207" s="15">
        <v>5</v>
      </c>
    </row>
    <row r="74208" spans="18:18" x14ac:dyDescent="0.25">
      <c r="R74208" s="15">
        <v>5</v>
      </c>
    </row>
    <row r="74209" spans="18:18" x14ac:dyDescent="0.25">
      <c r="R74209" s="15">
        <v>5</v>
      </c>
    </row>
    <row r="74210" spans="18:18" x14ac:dyDescent="0.25">
      <c r="R74210" s="15">
        <v>5</v>
      </c>
    </row>
    <row r="74211" spans="18:18" x14ac:dyDescent="0.25">
      <c r="R74211" s="15">
        <v>5</v>
      </c>
    </row>
    <row r="74212" spans="18:18" x14ac:dyDescent="0.25">
      <c r="R74212" s="15">
        <v>5</v>
      </c>
    </row>
    <row r="74213" spans="18:18" x14ac:dyDescent="0.25">
      <c r="R74213" s="15">
        <v>5</v>
      </c>
    </row>
    <row r="74214" spans="18:18" x14ac:dyDescent="0.25">
      <c r="R74214" s="15">
        <v>5</v>
      </c>
    </row>
    <row r="74215" spans="18:18" x14ac:dyDescent="0.25">
      <c r="R74215" s="15">
        <v>5</v>
      </c>
    </row>
    <row r="74216" spans="18:18" x14ac:dyDescent="0.25">
      <c r="R74216" s="15">
        <v>5</v>
      </c>
    </row>
    <row r="74217" spans="18:18" x14ac:dyDescent="0.25">
      <c r="R74217" s="15">
        <v>5</v>
      </c>
    </row>
    <row r="74218" spans="18:18" x14ac:dyDescent="0.25">
      <c r="R74218" s="15">
        <v>5</v>
      </c>
    </row>
    <row r="74219" spans="18:18" x14ac:dyDescent="0.25">
      <c r="R74219" s="15">
        <v>5</v>
      </c>
    </row>
    <row r="74220" spans="18:18" x14ac:dyDescent="0.25">
      <c r="R74220" s="15">
        <v>5</v>
      </c>
    </row>
    <row r="74221" spans="18:18" x14ac:dyDescent="0.25">
      <c r="R74221" s="15">
        <v>5</v>
      </c>
    </row>
    <row r="74222" spans="18:18" x14ac:dyDescent="0.25">
      <c r="R74222" s="15">
        <v>5</v>
      </c>
    </row>
    <row r="74223" spans="18:18" x14ac:dyDescent="0.25">
      <c r="R74223" s="15">
        <v>5</v>
      </c>
    </row>
    <row r="74224" spans="18:18" x14ac:dyDescent="0.25">
      <c r="R74224" s="15">
        <v>5</v>
      </c>
    </row>
    <row r="74225" spans="18:18" x14ac:dyDescent="0.25">
      <c r="R74225" s="15">
        <v>5</v>
      </c>
    </row>
    <row r="74226" spans="18:18" x14ac:dyDescent="0.25">
      <c r="R74226" s="15">
        <v>5</v>
      </c>
    </row>
    <row r="74227" spans="18:18" x14ac:dyDescent="0.25">
      <c r="R74227" s="15">
        <v>5</v>
      </c>
    </row>
    <row r="74228" spans="18:18" x14ac:dyDescent="0.25">
      <c r="R74228" s="15">
        <v>5</v>
      </c>
    </row>
    <row r="74229" spans="18:18" x14ac:dyDescent="0.25">
      <c r="R74229" s="15">
        <v>5</v>
      </c>
    </row>
    <row r="74230" spans="18:18" x14ac:dyDescent="0.25">
      <c r="R74230" s="15">
        <v>5</v>
      </c>
    </row>
    <row r="74231" spans="18:18" x14ac:dyDescent="0.25">
      <c r="R74231" s="15">
        <v>5</v>
      </c>
    </row>
    <row r="74232" spans="18:18" x14ac:dyDescent="0.25">
      <c r="R74232" s="15">
        <v>5</v>
      </c>
    </row>
    <row r="74233" spans="18:18" x14ac:dyDescent="0.25">
      <c r="R74233" s="15">
        <v>5</v>
      </c>
    </row>
    <row r="74234" spans="18:18" x14ac:dyDescent="0.25">
      <c r="R74234" s="15">
        <v>5</v>
      </c>
    </row>
    <row r="74235" spans="18:18" x14ac:dyDescent="0.25">
      <c r="R74235" s="15">
        <v>5</v>
      </c>
    </row>
    <row r="74236" spans="18:18" x14ac:dyDescent="0.25">
      <c r="R74236" s="15">
        <v>5</v>
      </c>
    </row>
    <row r="74237" spans="18:18" x14ac:dyDescent="0.25">
      <c r="R74237" s="15">
        <v>5</v>
      </c>
    </row>
    <row r="74238" spans="18:18" x14ac:dyDescent="0.25">
      <c r="R74238" s="15">
        <v>5</v>
      </c>
    </row>
    <row r="74239" spans="18:18" x14ac:dyDescent="0.25">
      <c r="R74239" s="15">
        <v>5</v>
      </c>
    </row>
    <row r="74240" spans="18:18" x14ac:dyDescent="0.25">
      <c r="R74240" s="15">
        <v>5</v>
      </c>
    </row>
    <row r="74241" spans="18:18" x14ac:dyDescent="0.25">
      <c r="R74241" s="15">
        <v>5</v>
      </c>
    </row>
    <row r="74242" spans="18:18" x14ac:dyDescent="0.25">
      <c r="R74242" s="15">
        <v>5</v>
      </c>
    </row>
    <row r="74243" spans="18:18" x14ac:dyDescent="0.25">
      <c r="R74243" s="15">
        <v>5</v>
      </c>
    </row>
    <row r="74244" spans="18:18" x14ac:dyDescent="0.25">
      <c r="R74244" s="15">
        <v>5</v>
      </c>
    </row>
    <row r="74245" spans="18:18" x14ac:dyDescent="0.25">
      <c r="R74245" s="15">
        <v>5</v>
      </c>
    </row>
    <row r="74246" spans="18:18" x14ac:dyDescent="0.25">
      <c r="R74246" s="15">
        <v>5</v>
      </c>
    </row>
    <row r="74247" spans="18:18" x14ac:dyDescent="0.25">
      <c r="R74247" s="15">
        <v>5</v>
      </c>
    </row>
    <row r="74248" spans="18:18" x14ac:dyDescent="0.25">
      <c r="R74248" s="15">
        <v>5</v>
      </c>
    </row>
    <row r="74249" spans="18:18" x14ac:dyDescent="0.25">
      <c r="R74249" s="15">
        <v>4</v>
      </c>
    </row>
    <row r="74250" spans="18:18" x14ac:dyDescent="0.25">
      <c r="R74250" s="15">
        <v>4</v>
      </c>
    </row>
    <row r="74251" spans="18:18" x14ac:dyDescent="0.25">
      <c r="R74251" s="15">
        <v>4</v>
      </c>
    </row>
    <row r="74252" spans="18:18" x14ac:dyDescent="0.25">
      <c r="R74252" s="15">
        <v>4</v>
      </c>
    </row>
    <row r="74253" spans="18:18" x14ac:dyDescent="0.25">
      <c r="R74253" s="15">
        <v>5</v>
      </c>
    </row>
    <row r="74254" spans="18:18" x14ac:dyDescent="0.25">
      <c r="R74254" s="15">
        <v>5</v>
      </c>
    </row>
    <row r="74255" spans="18:18" x14ac:dyDescent="0.25">
      <c r="R74255" s="15">
        <v>5</v>
      </c>
    </row>
    <row r="74256" spans="18:18" x14ac:dyDescent="0.25">
      <c r="R74256" s="15">
        <v>5</v>
      </c>
    </row>
    <row r="74257" spans="18:18" x14ac:dyDescent="0.25">
      <c r="R74257" s="15">
        <v>5</v>
      </c>
    </row>
    <row r="74258" spans="18:18" x14ac:dyDescent="0.25">
      <c r="R74258" s="15">
        <v>5</v>
      </c>
    </row>
    <row r="74259" spans="18:18" x14ac:dyDescent="0.25">
      <c r="R74259" s="15">
        <v>5</v>
      </c>
    </row>
    <row r="74260" spans="18:18" x14ac:dyDescent="0.25">
      <c r="R74260" s="15">
        <v>5</v>
      </c>
    </row>
    <row r="74261" spans="18:18" x14ac:dyDescent="0.25">
      <c r="R74261" s="15">
        <v>5</v>
      </c>
    </row>
    <row r="74262" spans="18:18" x14ac:dyDescent="0.25">
      <c r="R74262" s="15">
        <v>5</v>
      </c>
    </row>
    <row r="74263" spans="18:18" x14ac:dyDescent="0.25">
      <c r="R74263" s="15">
        <v>5</v>
      </c>
    </row>
    <row r="74264" spans="18:18" x14ac:dyDescent="0.25">
      <c r="R74264" s="15">
        <v>5</v>
      </c>
    </row>
    <row r="74265" spans="18:18" x14ac:dyDescent="0.25">
      <c r="R74265" s="15">
        <v>5</v>
      </c>
    </row>
    <row r="74266" spans="18:18" x14ac:dyDescent="0.25">
      <c r="R74266" s="15">
        <v>5</v>
      </c>
    </row>
    <row r="74267" spans="18:18" x14ac:dyDescent="0.25">
      <c r="R74267" s="15">
        <v>5</v>
      </c>
    </row>
    <row r="74268" spans="18:18" x14ac:dyDescent="0.25">
      <c r="R74268" s="15">
        <v>5</v>
      </c>
    </row>
    <row r="74269" spans="18:18" x14ac:dyDescent="0.25">
      <c r="R74269" s="15">
        <v>5</v>
      </c>
    </row>
    <row r="74270" spans="18:18" x14ac:dyDescent="0.25">
      <c r="R74270" s="15">
        <v>5</v>
      </c>
    </row>
    <row r="74271" spans="18:18" x14ac:dyDescent="0.25">
      <c r="R74271" s="15">
        <v>5</v>
      </c>
    </row>
    <row r="74272" spans="18:18" x14ac:dyDescent="0.25">
      <c r="R74272" s="15">
        <v>5</v>
      </c>
    </row>
    <row r="74273" spans="18:18" x14ac:dyDescent="0.25">
      <c r="R74273" s="15">
        <v>5</v>
      </c>
    </row>
    <row r="74274" spans="18:18" x14ac:dyDescent="0.25">
      <c r="R74274" s="15">
        <v>5</v>
      </c>
    </row>
    <row r="74275" spans="18:18" x14ac:dyDescent="0.25">
      <c r="R74275" s="15">
        <v>5</v>
      </c>
    </row>
    <row r="74276" spans="18:18" x14ac:dyDescent="0.25">
      <c r="R74276" s="15">
        <v>5</v>
      </c>
    </row>
    <row r="74277" spans="18:18" x14ac:dyDescent="0.25">
      <c r="R74277" s="15">
        <v>5</v>
      </c>
    </row>
    <row r="74278" spans="18:18" x14ac:dyDescent="0.25">
      <c r="R74278" s="15">
        <v>5</v>
      </c>
    </row>
    <row r="74279" spans="18:18" x14ac:dyDescent="0.25">
      <c r="R74279" s="15">
        <v>5</v>
      </c>
    </row>
    <row r="74280" spans="18:18" x14ac:dyDescent="0.25">
      <c r="R74280" s="15">
        <v>5</v>
      </c>
    </row>
    <row r="74281" spans="18:18" x14ac:dyDescent="0.25">
      <c r="R74281" s="15">
        <v>5</v>
      </c>
    </row>
    <row r="74282" spans="18:18" x14ac:dyDescent="0.25">
      <c r="R74282" s="15">
        <v>5</v>
      </c>
    </row>
    <row r="74283" spans="18:18" x14ac:dyDescent="0.25">
      <c r="R74283" s="15">
        <v>5</v>
      </c>
    </row>
    <row r="74284" spans="18:18" x14ac:dyDescent="0.25">
      <c r="R74284" s="15">
        <v>5</v>
      </c>
    </row>
    <row r="74285" spans="18:18" x14ac:dyDescent="0.25">
      <c r="R74285" s="15">
        <v>5</v>
      </c>
    </row>
    <row r="74286" spans="18:18" x14ac:dyDescent="0.25">
      <c r="R74286" s="15">
        <v>5</v>
      </c>
    </row>
    <row r="74287" spans="18:18" x14ac:dyDescent="0.25">
      <c r="R74287" s="15">
        <v>5</v>
      </c>
    </row>
    <row r="74288" spans="18:18" x14ac:dyDescent="0.25">
      <c r="R74288" s="15">
        <v>5</v>
      </c>
    </row>
    <row r="74289" spans="18:18" x14ac:dyDescent="0.25">
      <c r="R74289" s="15">
        <v>5</v>
      </c>
    </row>
    <row r="74290" spans="18:18" x14ac:dyDescent="0.25">
      <c r="R74290" s="15">
        <v>5</v>
      </c>
    </row>
    <row r="74291" spans="18:18" x14ac:dyDescent="0.25">
      <c r="R74291" s="15">
        <v>5</v>
      </c>
    </row>
    <row r="74292" spans="18:18" x14ac:dyDescent="0.25">
      <c r="R74292" s="15">
        <v>5</v>
      </c>
    </row>
    <row r="74293" spans="18:18" x14ac:dyDescent="0.25">
      <c r="R74293" s="15">
        <v>5</v>
      </c>
    </row>
    <row r="74294" spans="18:18" x14ac:dyDescent="0.25">
      <c r="R74294" s="15">
        <v>5</v>
      </c>
    </row>
    <row r="74295" spans="18:18" x14ac:dyDescent="0.25">
      <c r="R74295" s="15">
        <v>5</v>
      </c>
    </row>
    <row r="74296" spans="18:18" x14ac:dyDescent="0.25">
      <c r="R74296" s="15">
        <v>5</v>
      </c>
    </row>
    <row r="74297" spans="18:18" x14ac:dyDescent="0.25">
      <c r="R74297" s="15">
        <v>5</v>
      </c>
    </row>
    <row r="74298" spans="18:18" x14ac:dyDescent="0.25">
      <c r="R74298" s="15">
        <v>5</v>
      </c>
    </row>
    <row r="74299" spans="18:18" x14ac:dyDescent="0.25">
      <c r="R74299" s="15">
        <v>5</v>
      </c>
    </row>
    <row r="74300" spans="18:18" x14ac:dyDescent="0.25">
      <c r="R74300" s="15">
        <v>5</v>
      </c>
    </row>
    <row r="74301" spans="18:18" x14ac:dyDescent="0.25">
      <c r="R74301" s="15">
        <v>5</v>
      </c>
    </row>
    <row r="74302" spans="18:18" x14ac:dyDescent="0.25">
      <c r="R74302" s="15">
        <v>5</v>
      </c>
    </row>
    <row r="74303" spans="18:18" x14ac:dyDescent="0.25">
      <c r="R74303" s="15">
        <v>5</v>
      </c>
    </row>
    <row r="74304" spans="18:18" x14ac:dyDescent="0.25">
      <c r="R74304" s="15">
        <v>5</v>
      </c>
    </row>
    <row r="74305" spans="18:18" x14ac:dyDescent="0.25">
      <c r="R74305" s="15">
        <v>5</v>
      </c>
    </row>
    <row r="74306" spans="18:18" x14ac:dyDescent="0.25">
      <c r="R74306" s="15">
        <v>5</v>
      </c>
    </row>
    <row r="74307" spans="18:18" x14ac:dyDescent="0.25">
      <c r="R74307" s="15">
        <v>5</v>
      </c>
    </row>
    <row r="74308" spans="18:18" x14ac:dyDescent="0.25">
      <c r="R74308" s="15">
        <v>5</v>
      </c>
    </row>
    <row r="74309" spans="18:18" x14ac:dyDescent="0.25">
      <c r="R74309" s="15">
        <v>5</v>
      </c>
    </row>
    <row r="74310" spans="18:18" x14ac:dyDescent="0.25">
      <c r="R74310" s="15">
        <v>5</v>
      </c>
    </row>
    <row r="74311" spans="18:18" x14ac:dyDescent="0.25">
      <c r="R74311" s="15">
        <v>4</v>
      </c>
    </row>
    <row r="74312" spans="18:18" x14ac:dyDescent="0.25">
      <c r="R74312" s="15">
        <v>4</v>
      </c>
    </row>
    <row r="74313" spans="18:18" x14ac:dyDescent="0.25">
      <c r="R74313" s="15">
        <v>4</v>
      </c>
    </row>
    <row r="74314" spans="18:18" x14ac:dyDescent="0.25">
      <c r="R74314" s="15">
        <v>4</v>
      </c>
    </row>
    <row r="74315" spans="18:18" x14ac:dyDescent="0.25">
      <c r="R74315" s="15">
        <v>4</v>
      </c>
    </row>
    <row r="74316" spans="18:18" x14ac:dyDescent="0.25">
      <c r="R74316" s="15">
        <v>4</v>
      </c>
    </row>
    <row r="74317" spans="18:18" x14ac:dyDescent="0.25">
      <c r="R74317" s="15">
        <v>4</v>
      </c>
    </row>
    <row r="74318" spans="18:18" x14ac:dyDescent="0.25">
      <c r="R74318" s="15">
        <v>4</v>
      </c>
    </row>
    <row r="74319" spans="18:18" x14ac:dyDescent="0.25">
      <c r="R74319" s="15">
        <v>4</v>
      </c>
    </row>
    <row r="74320" spans="18:18" x14ac:dyDescent="0.25">
      <c r="R74320" s="15">
        <v>4</v>
      </c>
    </row>
    <row r="74321" spans="18:18" x14ac:dyDescent="0.25">
      <c r="R74321" s="15">
        <v>4</v>
      </c>
    </row>
    <row r="74322" spans="18:18" x14ac:dyDescent="0.25">
      <c r="R74322" s="15">
        <v>4</v>
      </c>
    </row>
    <row r="74323" spans="18:18" x14ac:dyDescent="0.25">
      <c r="R74323" s="15">
        <v>4</v>
      </c>
    </row>
    <row r="74324" spans="18:18" x14ac:dyDescent="0.25">
      <c r="R74324" s="15">
        <v>4</v>
      </c>
    </row>
    <row r="74325" spans="18:18" x14ac:dyDescent="0.25">
      <c r="R74325" s="15">
        <v>4</v>
      </c>
    </row>
    <row r="74326" spans="18:18" x14ac:dyDescent="0.25">
      <c r="R74326" s="15">
        <v>4</v>
      </c>
    </row>
    <row r="74327" spans="18:18" x14ac:dyDescent="0.25">
      <c r="R74327" s="15">
        <v>4</v>
      </c>
    </row>
    <row r="74328" spans="18:18" x14ac:dyDescent="0.25">
      <c r="R74328" s="15">
        <v>4</v>
      </c>
    </row>
    <row r="74329" spans="18:18" x14ac:dyDescent="0.25">
      <c r="R74329" s="15">
        <v>4</v>
      </c>
    </row>
    <row r="74330" spans="18:18" x14ac:dyDescent="0.25">
      <c r="R74330" s="15">
        <v>4</v>
      </c>
    </row>
    <row r="74331" spans="18:18" x14ac:dyDescent="0.25">
      <c r="R74331" s="15">
        <v>4</v>
      </c>
    </row>
    <row r="74332" spans="18:18" x14ac:dyDescent="0.25">
      <c r="R74332" s="15">
        <v>4</v>
      </c>
    </row>
    <row r="74333" spans="18:18" x14ac:dyDescent="0.25">
      <c r="R74333" s="15">
        <v>4</v>
      </c>
    </row>
    <row r="74334" spans="18:18" x14ac:dyDescent="0.25">
      <c r="R74334" s="15">
        <v>4</v>
      </c>
    </row>
    <row r="74335" spans="18:18" x14ac:dyDescent="0.25">
      <c r="R74335" s="15">
        <v>4</v>
      </c>
    </row>
    <row r="74336" spans="18:18" x14ac:dyDescent="0.25">
      <c r="R74336" s="15">
        <v>4</v>
      </c>
    </row>
    <row r="74337" spans="18:18" x14ac:dyDescent="0.25">
      <c r="R74337" s="15">
        <v>4</v>
      </c>
    </row>
    <row r="74338" spans="18:18" x14ac:dyDescent="0.25">
      <c r="R74338" s="15">
        <v>4</v>
      </c>
    </row>
    <row r="74339" spans="18:18" x14ac:dyDescent="0.25">
      <c r="R74339" s="15">
        <v>4</v>
      </c>
    </row>
    <row r="74340" spans="18:18" x14ac:dyDescent="0.25">
      <c r="R74340" s="15">
        <v>4</v>
      </c>
    </row>
    <row r="74341" spans="18:18" x14ac:dyDescent="0.25">
      <c r="R74341" s="15">
        <v>4</v>
      </c>
    </row>
    <row r="74342" spans="18:18" x14ac:dyDescent="0.25">
      <c r="R74342" s="15">
        <v>4</v>
      </c>
    </row>
    <row r="74343" spans="18:18" x14ac:dyDescent="0.25">
      <c r="R74343" s="15">
        <v>4</v>
      </c>
    </row>
    <row r="74344" spans="18:18" x14ac:dyDescent="0.25">
      <c r="R74344" s="15">
        <v>4</v>
      </c>
    </row>
    <row r="74345" spans="18:18" x14ac:dyDescent="0.25">
      <c r="R74345" s="15">
        <v>4</v>
      </c>
    </row>
    <row r="74346" spans="18:18" x14ac:dyDescent="0.25">
      <c r="R74346" s="15">
        <v>4</v>
      </c>
    </row>
    <row r="74347" spans="18:18" x14ac:dyDescent="0.25">
      <c r="R74347" s="15">
        <v>4</v>
      </c>
    </row>
    <row r="74348" spans="18:18" x14ac:dyDescent="0.25">
      <c r="R74348" s="15">
        <v>4</v>
      </c>
    </row>
    <row r="74349" spans="18:18" x14ac:dyDescent="0.25">
      <c r="R74349" s="15">
        <v>4</v>
      </c>
    </row>
    <row r="74350" spans="18:18" x14ac:dyDescent="0.25">
      <c r="R74350" s="15">
        <v>4</v>
      </c>
    </row>
    <row r="74351" spans="18:18" x14ac:dyDescent="0.25">
      <c r="R74351" s="15">
        <v>4</v>
      </c>
    </row>
    <row r="74352" spans="18:18" x14ac:dyDescent="0.25">
      <c r="R74352" s="15">
        <v>4</v>
      </c>
    </row>
    <row r="74353" spans="18:18" x14ac:dyDescent="0.25">
      <c r="R74353" s="15">
        <v>4</v>
      </c>
    </row>
    <row r="74354" spans="18:18" x14ac:dyDescent="0.25">
      <c r="R74354" s="15">
        <v>4</v>
      </c>
    </row>
    <row r="74355" spans="18:18" x14ac:dyDescent="0.25">
      <c r="R74355" s="15">
        <v>4</v>
      </c>
    </row>
    <row r="74356" spans="18:18" x14ac:dyDescent="0.25">
      <c r="R74356" s="15">
        <v>4</v>
      </c>
    </row>
    <row r="74357" spans="18:18" x14ac:dyDescent="0.25">
      <c r="R74357" s="15">
        <v>4</v>
      </c>
    </row>
    <row r="74358" spans="18:18" x14ac:dyDescent="0.25">
      <c r="R74358" s="15">
        <v>4</v>
      </c>
    </row>
    <row r="74359" spans="18:18" x14ac:dyDescent="0.25">
      <c r="R74359" s="15">
        <v>4</v>
      </c>
    </row>
    <row r="74360" spans="18:18" x14ac:dyDescent="0.25">
      <c r="R74360" s="15">
        <v>4</v>
      </c>
    </row>
    <row r="74361" spans="18:18" x14ac:dyDescent="0.25">
      <c r="R74361" s="15">
        <v>4</v>
      </c>
    </row>
    <row r="74362" spans="18:18" x14ac:dyDescent="0.25">
      <c r="R74362" s="15">
        <v>4</v>
      </c>
    </row>
    <row r="74363" spans="18:18" x14ac:dyDescent="0.25">
      <c r="R74363" s="15">
        <v>4</v>
      </c>
    </row>
    <row r="74364" spans="18:18" x14ac:dyDescent="0.25">
      <c r="R74364" s="15">
        <v>4</v>
      </c>
    </row>
    <row r="74365" spans="18:18" x14ac:dyDescent="0.25">
      <c r="R74365" s="15">
        <v>4</v>
      </c>
    </row>
    <row r="74366" spans="18:18" x14ac:dyDescent="0.25">
      <c r="R74366" s="15">
        <v>4</v>
      </c>
    </row>
    <row r="74367" spans="18:18" x14ac:dyDescent="0.25">
      <c r="R74367" s="15">
        <v>4</v>
      </c>
    </row>
    <row r="74368" spans="18:18" x14ac:dyDescent="0.25">
      <c r="R74368" s="15">
        <v>4</v>
      </c>
    </row>
    <row r="74369" spans="18:18" x14ac:dyDescent="0.25">
      <c r="R74369" s="15">
        <v>4</v>
      </c>
    </row>
    <row r="74370" spans="18:18" x14ac:dyDescent="0.25">
      <c r="R74370" s="15">
        <v>4</v>
      </c>
    </row>
    <row r="74371" spans="18:18" x14ac:dyDescent="0.25">
      <c r="R74371" s="15">
        <v>4</v>
      </c>
    </row>
    <row r="74372" spans="18:18" x14ac:dyDescent="0.25">
      <c r="R74372" s="15">
        <v>4</v>
      </c>
    </row>
    <row r="74373" spans="18:18" x14ac:dyDescent="0.25">
      <c r="R74373" s="15">
        <v>4</v>
      </c>
    </row>
    <row r="74374" spans="18:18" x14ac:dyDescent="0.25">
      <c r="R74374" s="15">
        <v>4</v>
      </c>
    </row>
    <row r="74375" spans="18:18" x14ac:dyDescent="0.25">
      <c r="R74375" s="15">
        <v>4</v>
      </c>
    </row>
    <row r="74376" spans="18:18" x14ac:dyDescent="0.25">
      <c r="R74376" s="15">
        <v>4</v>
      </c>
    </row>
    <row r="74377" spans="18:18" x14ac:dyDescent="0.25">
      <c r="R74377" s="15">
        <v>4</v>
      </c>
    </row>
    <row r="74378" spans="18:18" x14ac:dyDescent="0.25">
      <c r="R74378" s="15">
        <v>4</v>
      </c>
    </row>
    <row r="74379" spans="18:18" x14ac:dyDescent="0.25">
      <c r="R74379" s="15">
        <v>4</v>
      </c>
    </row>
    <row r="74380" spans="18:18" x14ac:dyDescent="0.25">
      <c r="R74380" s="15">
        <v>4</v>
      </c>
    </row>
    <row r="74381" spans="18:18" x14ac:dyDescent="0.25">
      <c r="R74381" s="15">
        <v>4</v>
      </c>
    </row>
    <row r="74382" spans="18:18" x14ac:dyDescent="0.25">
      <c r="R74382" s="15">
        <v>4</v>
      </c>
    </row>
    <row r="74383" spans="18:18" x14ac:dyDescent="0.25">
      <c r="R74383" s="15">
        <v>4</v>
      </c>
    </row>
    <row r="74384" spans="18:18" x14ac:dyDescent="0.25">
      <c r="R74384" s="15">
        <v>4</v>
      </c>
    </row>
    <row r="74385" spans="18:18" x14ac:dyDescent="0.25">
      <c r="R74385" s="15">
        <v>4</v>
      </c>
    </row>
    <row r="74386" spans="18:18" x14ac:dyDescent="0.25">
      <c r="R74386" s="15">
        <v>4</v>
      </c>
    </row>
    <row r="74387" spans="18:18" x14ac:dyDescent="0.25">
      <c r="R74387" s="15">
        <v>4</v>
      </c>
    </row>
    <row r="74388" spans="18:18" x14ac:dyDescent="0.25">
      <c r="R74388" s="15">
        <v>4</v>
      </c>
    </row>
    <row r="74389" spans="18:18" x14ac:dyDescent="0.25">
      <c r="R74389" s="15">
        <v>4</v>
      </c>
    </row>
    <row r="74390" spans="18:18" x14ac:dyDescent="0.25">
      <c r="R74390" s="15">
        <v>4</v>
      </c>
    </row>
    <row r="74391" spans="18:18" x14ac:dyDescent="0.25">
      <c r="R74391" s="15">
        <v>4</v>
      </c>
    </row>
    <row r="74392" spans="18:18" x14ac:dyDescent="0.25">
      <c r="R74392" s="15">
        <v>4</v>
      </c>
    </row>
    <row r="74393" spans="18:18" x14ac:dyDescent="0.25">
      <c r="R74393" s="15">
        <v>4</v>
      </c>
    </row>
    <row r="74394" spans="18:18" x14ac:dyDescent="0.25">
      <c r="R74394" s="15">
        <v>4</v>
      </c>
    </row>
    <row r="74395" spans="18:18" x14ac:dyDescent="0.25">
      <c r="R74395" s="15">
        <v>4</v>
      </c>
    </row>
    <row r="74396" spans="18:18" x14ac:dyDescent="0.25">
      <c r="R74396" s="15">
        <v>4</v>
      </c>
    </row>
    <row r="74397" spans="18:18" x14ac:dyDescent="0.25">
      <c r="R74397" s="15">
        <v>4</v>
      </c>
    </row>
    <row r="74398" spans="18:18" x14ac:dyDescent="0.25">
      <c r="R74398" s="15">
        <v>4</v>
      </c>
    </row>
    <row r="74399" spans="18:18" x14ac:dyDescent="0.25">
      <c r="R74399" s="15">
        <v>4</v>
      </c>
    </row>
    <row r="74400" spans="18:18" x14ac:dyDescent="0.25">
      <c r="R74400" s="15">
        <v>4</v>
      </c>
    </row>
    <row r="74401" spans="18:18" x14ac:dyDescent="0.25">
      <c r="R74401" s="15">
        <v>4</v>
      </c>
    </row>
    <row r="74402" spans="18:18" x14ac:dyDescent="0.25">
      <c r="R74402" s="15">
        <v>4</v>
      </c>
    </row>
    <row r="74403" spans="18:18" x14ac:dyDescent="0.25">
      <c r="R74403" s="15">
        <v>4</v>
      </c>
    </row>
    <row r="74404" spans="18:18" x14ac:dyDescent="0.25">
      <c r="R74404" s="15">
        <v>4</v>
      </c>
    </row>
    <row r="74405" spans="18:18" x14ac:dyDescent="0.25">
      <c r="R74405" s="15">
        <v>4</v>
      </c>
    </row>
    <row r="74406" spans="18:18" x14ac:dyDescent="0.25">
      <c r="R74406" s="15">
        <v>4</v>
      </c>
    </row>
    <row r="74407" spans="18:18" x14ac:dyDescent="0.25">
      <c r="R74407" s="15">
        <v>4</v>
      </c>
    </row>
    <row r="74408" spans="18:18" x14ac:dyDescent="0.25">
      <c r="R74408" s="15">
        <v>4</v>
      </c>
    </row>
    <row r="74409" spans="18:18" x14ac:dyDescent="0.25">
      <c r="R74409" s="15">
        <v>4</v>
      </c>
    </row>
    <row r="74410" spans="18:18" x14ac:dyDescent="0.25">
      <c r="R74410" s="15">
        <v>4</v>
      </c>
    </row>
    <row r="74411" spans="18:18" x14ac:dyDescent="0.25">
      <c r="R74411" s="15">
        <v>4</v>
      </c>
    </row>
    <row r="74412" spans="18:18" x14ac:dyDescent="0.25">
      <c r="R74412" s="15">
        <v>4</v>
      </c>
    </row>
    <row r="74413" spans="18:18" x14ac:dyDescent="0.25">
      <c r="R74413" s="15">
        <v>4</v>
      </c>
    </row>
    <row r="74414" spans="18:18" x14ac:dyDescent="0.25">
      <c r="R74414" s="15">
        <v>4</v>
      </c>
    </row>
    <row r="74415" spans="18:18" x14ac:dyDescent="0.25">
      <c r="R74415" s="15">
        <v>4</v>
      </c>
    </row>
    <row r="74416" spans="18:18" x14ac:dyDescent="0.25">
      <c r="R74416" s="15">
        <v>4</v>
      </c>
    </row>
    <row r="74417" spans="18:18" x14ac:dyDescent="0.25">
      <c r="R74417" s="15">
        <v>4</v>
      </c>
    </row>
    <row r="74418" spans="18:18" x14ac:dyDescent="0.25">
      <c r="R74418" s="15">
        <v>4</v>
      </c>
    </row>
    <row r="74419" spans="18:18" x14ac:dyDescent="0.25">
      <c r="R74419" s="15">
        <v>4</v>
      </c>
    </row>
    <row r="74420" spans="18:18" x14ac:dyDescent="0.25">
      <c r="R74420" s="15">
        <v>4</v>
      </c>
    </row>
    <row r="74421" spans="18:18" x14ac:dyDescent="0.25">
      <c r="R74421" s="15">
        <v>4</v>
      </c>
    </row>
    <row r="74422" spans="18:18" x14ac:dyDescent="0.25">
      <c r="R74422" s="15">
        <v>4</v>
      </c>
    </row>
    <row r="74423" spans="18:18" x14ac:dyDescent="0.25">
      <c r="R74423" s="15">
        <v>4</v>
      </c>
    </row>
    <row r="74424" spans="18:18" x14ac:dyDescent="0.25">
      <c r="R74424" s="15">
        <v>4</v>
      </c>
    </row>
    <row r="74425" spans="18:18" x14ac:dyDescent="0.25">
      <c r="R74425" s="15">
        <v>4</v>
      </c>
    </row>
    <row r="74426" spans="18:18" x14ac:dyDescent="0.25">
      <c r="R74426" s="15">
        <v>4</v>
      </c>
    </row>
    <row r="74427" spans="18:18" x14ac:dyDescent="0.25">
      <c r="R74427" s="15">
        <v>4</v>
      </c>
    </row>
    <row r="74428" spans="18:18" x14ac:dyDescent="0.25">
      <c r="R74428" s="15">
        <v>4</v>
      </c>
    </row>
    <row r="74429" spans="18:18" x14ac:dyDescent="0.25">
      <c r="R74429" s="15">
        <v>4</v>
      </c>
    </row>
    <row r="74430" spans="18:18" x14ac:dyDescent="0.25">
      <c r="R74430" s="15">
        <v>4</v>
      </c>
    </row>
    <row r="74431" spans="18:18" x14ac:dyDescent="0.25">
      <c r="R74431" s="15">
        <v>4</v>
      </c>
    </row>
    <row r="74432" spans="18:18" x14ac:dyDescent="0.25">
      <c r="R74432" s="15">
        <v>4</v>
      </c>
    </row>
    <row r="74433" spans="18:18" x14ac:dyDescent="0.25">
      <c r="R74433" s="15">
        <v>4</v>
      </c>
    </row>
    <row r="74434" spans="18:18" x14ac:dyDescent="0.25">
      <c r="R74434" s="15">
        <v>1</v>
      </c>
    </row>
    <row r="74435" spans="18:18" x14ac:dyDescent="0.25">
      <c r="R74435" s="15">
        <v>1</v>
      </c>
    </row>
    <row r="74436" spans="18:18" x14ac:dyDescent="0.25">
      <c r="R74436" s="15">
        <v>1</v>
      </c>
    </row>
    <row r="74437" spans="18:18" x14ac:dyDescent="0.25">
      <c r="R74437" s="15">
        <v>1</v>
      </c>
    </row>
    <row r="74438" spans="18:18" x14ac:dyDescent="0.25">
      <c r="R74438" s="15">
        <v>1</v>
      </c>
    </row>
    <row r="74439" spans="18:18" x14ac:dyDescent="0.25">
      <c r="R74439" s="15">
        <v>1</v>
      </c>
    </row>
    <row r="74440" spans="18:18" x14ac:dyDescent="0.25">
      <c r="R74440" s="15">
        <v>1</v>
      </c>
    </row>
    <row r="74441" spans="18:18" x14ac:dyDescent="0.25">
      <c r="R74441" s="15">
        <v>1</v>
      </c>
    </row>
    <row r="74442" spans="18:18" x14ac:dyDescent="0.25">
      <c r="R74442" s="15">
        <v>1</v>
      </c>
    </row>
    <row r="74443" spans="18:18" x14ac:dyDescent="0.25">
      <c r="R74443" s="15">
        <v>1</v>
      </c>
    </row>
    <row r="74444" spans="18:18" x14ac:dyDescent="0.25">
      <c r="R74444" s="15">
        <v>1</v>
      </c>
    </row>
    <row r="74445" spans="18:18" x14ac:dyDescent="0.25">
      <c r="R74445" s="15">
        <v>1</v>
      </c>
    </row>
    <row r="74446" spans="18:18" x14ac:dyDescent="0.25">
      <c r="R74446" s="15">
        <v>1</v>
      </c>
    </row>
    <row r="74447" spans="18:18" x14ac:dyDescent="0.25">
      <c r="R74447" s="15">
        <v>1</v>
      </c>
    </row>
    <row r="74448" spans="18:18" x14ac:dyDescent="0.25">
      <c r="R74448" s="15">
        <v>1</v>
      </c>
    </row>
    <row r="74449" spans="18:18" x14ac:dyDescent="0.25">
      <c r="R74449" s="15">
        <v>1</v>
      </c>
    </row>
    <row r="74450" spans="18:18" x14ac:dyDescent="0.25">
      <c r="R74450" s="15">
        <v>1</v>
      </c>
    </row>
    <row r="74451" spans="18:18" x14ac:dyDescent="0.25">
      <c r="R74451" s="15">
        <v>1</v>
      </c>
    </row>
    <row r="74452" spans="18:18" x14ac:dyDescent="0.25">
      <c r="R74452" s="15">
        <v>1</v>
      </c>
    </row>
    <row r="74453" spans="18:18" x14ac:dyDescent="0.25">
      <c r="R74453" s="15">
        <v>1</v>
      </c>
    </row>
    <row r="74454" spans="18:18" x14ac:dyDescent="0.25">
      <c r="R74454" s="15">
        <v>1</v>
      </c>
    </row>
    <row r="74455" spans="18:18" x14ac:dyDescent="0.25">
      <c r="R74455" s="15">
        <v>1</v>
      </c>
    </row>
    <row r="74456" spans="18:18" x14ac:dyDescent="0.25">
      <c r="R74456" s="15">
        <v>1</v>
      </c>
    </row>
    <row r="74457" spans="18:18" x14ac:dyDescent="0.25">
      <c r="R74457" s="15">
        <v>1</v>
      </c>
    </row>
    <row r="74458" spans="18:18" x14ac:dyDescent="0.25">
      <c r="R74458" s="15">
        <v>1</v>
      </c>
    </row>
    <row r="74459" spans="18:18" x14ac:dyDescent="0.25">
      <c r="R74459" s="15">
        <v>1</v>
      </c>
    </row>
    <row r="74460" spans="18:18" x14ac:dyDescent="0.25">
      <c r="R74460" s="15">
        <v>1</v>
      </c>
    </row>
    <row r="74461" spans="18:18" x14ac:dyDescent="0.25">
      <c r="R74461" s="15">
        <v>1</v>
      </c>
    </row>
    <row r="74462" spans="18:18" x14ac:dyDescent="0.25">
      <c r="R74462" s="15">
        <v>1</v>
      </c>
    </row>
    <row r="74463" spans="18:18" x14ac:dyDescent="0.25">
      <c r="R74463" s="15">
        <v>1</v>
      </c>
    </row>
    <row r="74464" spans="18:18" x14ac:dyDescent="0.25">
      <c r="R74464" s="15">
        <v>1</v>
      </c>
    </row>
    <row r="74465" spans="18:18" x14ac:dyDescent="0.25">
      <c r="R74465" s="15">
        <v>1</v>
      </c>
    </row>
    <row r="74466" spans="18:18" x14ac:dyDescent="0.25">
      <c r="R74466" s="15">
        <v>1</v>
      </c>
    </row>
    <row r="74467" spans="18:18" x14ac:dyDescent="0.25">
      <c r="R74467" s="15">
        <v>1</v>
      </c>
    </row>
    <row r="74468" spans="18:18" x14ac:dyDescent="0.25">
      <c r="R74468" s="15">
        <v>1</v>
      </c>
    </row>
    <row r="74469" spans="18:18" x14ac:dyDescent="0.25">
      <c r="R74469" s="15">
        <v>1</v>
      </c>
    </row>
    <row r="74470" spans="18:18" x14ac:dyDescent="0.25">
      <c r="R74470" s="15">
        <v>1</v>
      </c>
    </row>
    <row r="74471" spans="18:18" x14ac:dyDescent="0.25">
      <c r="R74471" s="15">
        <v>4</v>
      </c>
    </row>
    <row r="74472" spans="18:18" x14ac:dyDescent="0.25">
      <c r="R74472" s="15">
        <v>4</v>
      </c>
    </row>
    <row r="74473" spans="18:18" x14ac:dyDescent="0.25">
      <c r="R74473" s="15">
        <v>4</v>
      </c>
    </row>
    <row r="74474" spans="18:18" x14ac:dyDescent="0.25">
      <c r="R74474" s="15">
        <v>4</v>
      </c>
    </row>
    <row r="74475" spans="18:18" x14ac:dyDescent="0.25">
      <c r="R74475" s="15">
        <v>4</v>
      </c>
    </row>
    <row r="74476" spans="18:18" x14ac:dyDescent="0.25">
      <c r="R74476" s="15">
        <v>4</v>
      </c>
    </row>
    <row r="74477" spans="18:18" x14ac:dyDescent="0.25">
      <c r="R74477" s="15">
        <v>4</v>
      </c>
    </row>
    <row r="74478" spans="18:18" x14ac:dyDescent="0.25">
      <c r="R74478" s="15">
        <v>4</v>
      </c>
    </row>
    <row r="74479" spans="18:18" x14ac:dyDescent="0.25">
      <c r="R74479" s="15">
        <v>4</v>
      </c>
    </row>
    <row r="74480" spans="18:18" x14ac:dyDescent="0.25">
      <c r="R74480" s="15">
        <v>4</v>
      </c>
    </row>
    <row r="74481" spans="18:18" x14ac:dyDescent="0.25">
      <c r="R74481" s="15">
        <v>4</v>
      </c>
    </row>
    <row r="74482" spans="18:18" x14ac:dyDescent="0.25">
      <c r="R74482" s="15">
        <v>4</v>
      </c>
    </row>
    <row r="74483" spans="18:18" x14ac:dyDescent="0.25">
      <c r="R74483" s="15">
        <v>4</v>
      </c>
    </row>
    <row r="74484" spans="18:18" x14ac:dyDescent="0.25">
      <c r="R74484" s="15">
        <v>4</v>
      </c>
    </row>
    <row r="74485" spans="18:18" x14ac:dyDescent="0.25">
      <c r="R74485" s="15">
        <v>4</v>
      </c>
    </row>
    <row r="74486" spans="18:18" x14ac:dyDescent="0.25">
      <c r="R74486" s="15">
        <v>4</v>
      </c>
    </row>
    <row r="74487" spans="18:18" x14ac:dyDescent="0.25">
      <c r="R74487" s="15">
        <v>4</v>
      </c>
    </row>
    <row r="74488" spans="18:18" x14ac:dyDescent="0.25">
      <c r="R74488" s="15">
        <v>4</v>
      </c>
    </row>
    <row r="74489" spans="18:18" x14ac:dyDescent="0.25">
      <c r="R74489" s="15">
        <v>4</v>
      </c>
    </row>
    <row r="74490" spans="18:18" x14ac:dyDescent="0.25">
      <c r="R74490" s="15">
        <v>4</v>
      </c>
    </row>
    <row r="74491" spans="18:18" x14ac:dyDescent="0.25">
      <c r="R74491" s="15">
        <v>4</v>
      </c>
    </row>
    <row r="74492" spans="18:18" x14ac:dyDescent="0.25">
      <c r="R74492" s="15">
        <v>4</v>
      </c>
    </row>
    <row r="74493" spans="18:18" x14ac:dyDescent="0.25">
      <c r="R74493" s="15">
        <v>4</v>
      </c>
    </row>
    <row r="74494" spans="18:18" x14ac:dyDescent="0.25">
      <c r="R74494" s="15">
        <v>4</v>
      </c>
    </row>
    <row r="74495" spans="18:18" x14ac:dyDescent="0.25">
      <c r="R74495" s="15">
        <v>4</v>
      </c>
    </row>
    <row r="74496" spans="18:18" x14ac:dyDescent="0.25">
      <c r="R74496" s="15">
        <v>4</v>
      </c>
    </row>
    <row r="74497" spans="18:18" x14ac:dyDescent="0.25">
      <c r="R74497" s="15">
        <v>4</v>
      </c>
    </row>
    <row r="74498" spans="18:18" x14ac:dyDescent="0.25">
      <c r="R74498" s="15">
        <v>4</v>
      </c>
    </row>
    <row r="74499" spans="18:18" x14ac:dyDescent="0.25">
      <c r="R74499" s="15">
        <v>4</v>
      </c>
    </row>
    <row r="74500" spans="18:18" x14ac:dyDescent="0.25">
      <c r="R74500" s="15">
        <v>4</v>
      </c>
    </row>
    <row r="74501" spans="18:18" x14ac:dyDescent="0.25">
      <c r="R74501" s="15">
        <v>4</v>
      </c>
    </row>
    <row r="74502" spans="18:18" x14ac:dyDescent="0.25">
      <c r="R74502" s="15">
        <v>4</v>
      </c>
    </row>
    <row r="74503" spans="18:18" x14ac:dyDescent="0.25">
      <c r="R74503" s="15">
        <v>4</v>
      </c>
    </row>
    <row r="74504" spans="18:18" x14ac:dyDescent="0.25">
      <c r="R74504" s="15">
        <v>4</v>
      </c>
    </row>
    <row r="74505" spans="18:18" x14ac:dyDescent="0.25">
      <c r="R74505" s="15">
        <v>4</v>
      </c>
    </row>
    <row r="74506" spans="18:18" x14ac:dyDescent="0.25">
      <c r="R74506" s="15">
        <v>4</v>
      </c>
    </row>
    <row r="74507" spans="18:18" x14ac:dyDescent="0.25">
      <c r="R74507" s="15">
        <v>4</v>
      </c>
    </row>
    <row r="74508" spans="18:18" x14ac:dyDescent="0.25">
      <c r="R74508" s="15">
        <v>4</v>
      </c>
    </row>
    <row r="74509" spans="18:18" x14ac:dyDescent="0.25">
      <c r="R74509" s="15">
        <v>4</v>
      </c>
    </row>
    <row r="74510" spans="18:18" x14ac:dyDescent="0.25">
      <c r="R74510" s="15">
        <v>4</v>
      </c>
    </row>
    <row r="74511" spans="18:18" x14ac:dyDescent="0.25">
      <c r="R74511" s="15">
        <v>4</v>
      </c>
    </row>
    <row r="74512" spans="18:18" x14ac:dyDescent="0.25">
      <c r="R74512" s="15">
        <v>4</v>
      </c>
    </row>
    <row r="74513" spans="18:18" x14ac:dyDescent="0.25">
      <c r="R74513" s="15">
        <v>4</v>
      </c>
    </row>
    <row r="74514" spans="18:18" x14ac:dyDescent="0.25">
      <c r="R74514" s="15">
        <v>4</v>
      </c>
    </row>
    <row r="74515" spans="18:18" x14ac:dyDescent="0.25">
      <c r="R74515" s="15">
        <v>4</v>
      </c>
    </row>
    <row r="74516" spans="18:18" x14ac:dyDescent="0.25">
      <c r="R74516" s="15">
        <v>4</v>
      </c>
    </row>
    <row r="74517" spans="18:18" x14ac:dyDescent="0.25">
      <c r="R74517" s="15">
        <v>4</v>
      </c>
    </row>
    <row r="74518" spans="18:18" x14ac:dyDescent="0.25">
      <c r="R74518" s="15">
        <v>4</v>
      </c>
    </row>
    <row r="74519" spans="18:18" x14ac:dyDescent="0.25">
      <c r="R74519" s="15">
        <v>4</v>
      </c>
    </row>
    <row r="74520" spans="18:18" x14ac:dyDescent="0.25">
      <c r="R74520" s="15">
        <v>4</v>
      </c>
    </row>
    <row r="74521" spans="18:18" x14ac:dyDescent="0.25">
      <c r="R74521" s="15">
        <v>4</v>
      </c>
    </row>
    <row r="74522" spans="18:18" x14ac:dyDescent="0.25">
      <c r="R74522" s="15">
        <v>4</v>
      </c>
    </row>
    <row r="74523" spans="18:18" x14ac:dyDescent="0.25">
      <c r="R74523" s="15">
        <v>4</v>
      </c>
    </row>
    <row r="74524" spans="18:18" x14ac:dyDescent="0.25">
      <c r="R74524" s="15">
        <v>4</v>
      </c>
    </row>
    <row r="74525" spans="18:18" x14ac:dyDescent="0.25">
      <c r="R74525" s="15">
        <v>4</v>
      </c>
    </row>
    <row r="74526" spans="18:18" x14ac:dyDescent="0.25">
      <c r="R74526" s="15">
        <v>4</v>
      </c>
    </row>
    <row r="74527" spans="18:18" x14ac:dyDescent="0.25">
      <c r="R74527" s="15">
        <v>4</v>
      </c>
    </row>
    <row r="74528" spans="18:18" x14ac:dyDescent="0.25">
      <c r="R74528" s="15">
        <v>4</v>
      </c>
    </row>
    <row r="74529" spans="18:18" x14ac:dyDescent="0.25">
      <c r="R74529" s="15">
        <v>4</v>
      </c>
    </row>
    <row r="74530" spans="18:18" x14ac:dyDescent="0.25">
      <c r="R74530" s="15">
        <v>4</v>
      </c>
    </row>
    <row r="74531" spans="18:18" x14ac:dyDescent="0.25">
      <c r="R74531" s="15">
        <v>4</v>
      </c>
    </row>
    <row r="74532" spans="18:18" x14ac:dyDescent="0.25">
      <c r="R74532" s="15">
        <v>4</v>
      </c>
    </row>
    <row r="74533" spans="18:18" x14ac:dyDescent="0.25">
      <c r="R74533" s="15">
        <v>4</v>
      </c>
    </row>
    <row r="74534" spans="18:18" x14ac:dyDescent="0.25">
      <c r="R74534" s="15">
        <v>4</v>
      </c>
    </row>
    <row r="74535" spans="18:18" x14ac:dyDescent="0.25">
      <c r="R74535" s="15">
        <v>4</v>
      </c>
    </row>
    <row r="74536" spans="18:18" x14ac:dyDescent="0.25">
      <c r="R74536" s="15">
        <v>4</v>
      </c>
    </row>
    <row r="74537" spans="18:18" x14ac:dyDescent="0.25">
      <c r="R74537" s="15">
        <v>4</v>
      </c>
    </row>
    <row r="74538" spans="18:18" x14ac:dyDescent="0.25">
      <c r="R74538" s="15">
        <v>4</v>
      </c>
    </row>
    <row r="74539" spans="18:18" x14ac:dyDescent="0.25">
      <c r="R74539" s="15">
        <v>4</v>
      </c>
    </row>
    <row r="74540" spans="18:18" x14ac:dyDescent="0.25">
      <c r="R74540" s="15">
        <v>4</v>
      </c>
    </row>
    <row r="74541" spans="18:18" x14ac:dyDescent="0.25">
      <c r="R74541" s="15">
        <v>4</v>
      </c>
    </row>
    <row r="74542" spans="18:18" x14ac:dyDescent="0.25">
      <c r="R74542" s="15">
        <v>4</v>
      </c>
    </row>
    <row r="74543" spans="18:18" x14ac:dyDescent="0.25">
      <c r="R74543" s="15">
        <v>4</v>
      </c>
    </row>
    <row r="74544" spans="18:18" x14ac:dyDescent="0.25">
      <c r="R74544" s="15">
        <v>4</v>
      </c>
    </row>
    <row r="74545" spans="18:18" x14ac:dyDescent="0.25">
      <c r="R74545" s="15">
        <v>4</v>
      </c>
    </row>
    <row r="74546" spans="18:18" x14ac:dyDescent="0.25">
      <c r="R74546" s="15">
        <v>4</v>
      </c>
    </row>
    <row r="74547" spans="18:18" x14ac:dyDescent="0.25">
      <c r="R74547" s="15">
        <v>4</v>
      </c>
    </row>
    <row r="74548" spans="18:18" x14ac:dyDescent="0.25">
      <c r="R74548" s="15">
        <v>4</v>
      </c>
    </row>
    <row r="74549" spans="18:18" x14ac:dyDescent="0.25">
      <c r="R74549" s="15">
        <v>4</v>
      </c>
    </row>
    <row r="74550" spans="18:18" x14ac:dyDescent="0.25">
      <c r="R74550" s="15">
        <v>4</v>
      </c>
    </row>
    <row r="74551" spans="18:18" x14ac:dyDescent="0.25">
      <c r="R74551" s="15">
        <v>4</v>
      </c>
    </row>
    <row r="74552" spans="18:18" x14ac:dyDescent="0.25">
      <c r="R74552" s="15">
        <v>4</v>
      </c>
    </row>
    <row r="74553" spans="18:18" x14ac:dyDescent="0.25">
      <c r="R74553" s="15">
        <v>4</v>
      </c>
    </row>
    <row r="74554" spans="18:18" x14ac:dyDescent="0.25">
      <c r="R74554" s="15">
        <v>4</v>
      </c>
    </row>
    <row r="74555" spans="18:18" x14ac:dyDescent="0.25">
      <c r="R74555" s="15">
        <v>4</v>
      </c>
    </row>
    <row r="74556" spans="18:18" x14ac:dyDescent="0.25">
      <c r="R74556" s="15">
        <v>4</v>
      </c>
    </row>
    <row r="74557" spans="18:18" x14ac:dyDescent="0.25">
      <c r="R74557" s="15">
        <v>4</v>
      </c>
    </row>
    <row r="74558" spans="18:18" x14ac:dyDescent="0.25">
      <c r="R74558" s="15">
        <v>4</v>
      </c>
    </row>
    <row r="74559" spans="18:18" x14ac:dyDescent="0.25">
      <c r="R74559" s="15">
        <v>4</v>
      </c>
    </row>
    <row r="74560" spans="18:18" x14ac:dyDescent="0.25">
      <c r="R74560" s="15">
        <v>4</v>
      </c>
    </row>
    <row r="74561" spans="18:18" x14ac:dyDescent="0.25">
      <c r="R74561" s="15">
        <v>4</v>
      </c>
    </row>
    <row r="74562" spans="18:18" x14ac:dyDescent="0.25">
      <c r="R74562" s="15">
        <v>4</v>
      </c>
    </row>
    <row r="74563" spans="18:18" x14ac:dyDescent="0.25">
      <c r="R74563" s="15">
        <v>4</v>
      </c>
    </row>
    <row r="74564" spans="18:18" x14ac:dyDescent="0.25">
      <c r="R74564" s="15">
        <v>4</v>
      </c>
    </row>
    <row r="74565" spans="18:18" x14ac:dyDescent="0.25">
      <c r="R74565" s="15">
        <v>4</v>
      </c>
    </row>
    <row r="74566" spans="18:18" x14ac:dyDescent="0.25">
      <c r="R74566" s="15">
        <v>4</v>
      </c>
    </row>
    <row r="74567" spans="18:18" x14ac:dyDescent="0.25">
      <c r="R74567" s="15">
        <v>4</v>
      </c>
    </row>
    <row r="74568" spans="18:18" x14ac:dyDescent="0.25">
      <c r="R74568" s="15">
        <v>4</v>
      </c>
    </row>
    <row r="74569" spans="18:18" x14ac:dyDescent="0.25">
      <c r="R74569" s="15">
        <v>4</v>
      </c>
    </row>
    <row r="74570" spans="18:18" x14ac:dyDescent="0.25">
      <c r="R74570" s="15">
        <v>4</v>
      </c>
    </row>
    <row r="74571" spans="18:18" x14ac:dyDescent="0.25">
      <c r="R74571" s="15">
        <v>4</v>
      </c>
    </row>
    <row r="74572" spans="18:18" x14ac:dyDescent="0.25">
      <c r="R74572" s="15">
        <v>4</v>
      </c>
    </row>
    <row r="74573" spans="18:18" x14ac:dyDescent="0.25">
      <c r="R74573" s="15">
        <v>4</v>
      </c>
    </row>
    <row r="74574" spans="18:18" x14ac:dyDescent="0.25">
      <c r="R74574" s="15">
        <v>4</v>
      </c>
    </row>
    <row r="74575" spans="18:18" x14ac:dyDescent="0.25">
      <c r="R74575" s="15">
        <v>4</v>
      </c>
    </row>
    <row r="74576" spans="18:18" x14ac:dyDescent="0.25">
      <c r="R74576" s="15">
        <v>4</v>
      </c>
    </row>
    <row r="74577" spans="18:18" x14ac:dyDescent="0.25">
      <c r="R74577" s="15">
        <v>4</v>
      </c>
    </row>
    <row r="74578" spans="18:18" x14ac:dyDescent="0.25">
      <c r="R74578" s="15">
        <v>4</v>
      </c>
    </row>
    <row r="74579" spans="18:18" x14ac:dyDescent="0.25">
      <c r="R74579" s="15">
        <v>4</v>
      </c>
    </row>
    <row r="74580" spans="18:18" x14ac:dyDescent="0.25">
      <c r="R74580" s="15">
        <v>4</v>
      </c>
    </row>
    <row r="74581" spans="18:18" x14ac:dyDescent="0.25">
      <c r="R74581" s="15">
        <v>4</v>
      </c>
    </row>
    <row r="74582" spans="18:18" x14ac:dyDescent="0.25">
      <c r="R74582" s="15">
        <v>4</v>
      </c>
    </row>
    <row r="74583" spans="18:18" x14ac:dyDescent="0.25">
      <c r="R74583" s="15">
        <v>4</v>
      </c>
    </row>
    <row r="74584" spans="18:18" x14ac:dyDescent="0.25">
      <c r="R74584" s="15">
        <v>4</v>
      </c>
    </row>
    <row r="74585" spans="18:18" x14ac:dyDescent="0.25">
      <c r="R74585" s="15">
        <v>4</v>
      </c>
    </row>
    <row r="74586" spans="18:18" x14ac:dyDescent="0.25">
      <c r="R74586" s="15">
        <v>4</v>
      </c>
    </row>
    <row r="74587" spans="18:18" x14ac:dyDescent="0.25">
      <c r="R74587" s="15">
        <v>4</v>
      </c>
    </row>
    <row r="74588" spans="18:18" x14ac:dyDescent="0.25">
      <c r="R74588" s="15">
        <v>4</v>
      </c>
    </row>
    <row r="74589" spans="18:18" x14ac:dyDescent="0.25">
      <c r="R74589" s="15">
        <v>4</v>
      </c>
    </row>
    <row r="74590" spans="18:18" x14ac:dyDescent="0.25">
      <c r="R74590" s="15">
        <v>4</v>
      </c>
    </row>
    <row r="74591" spans="18:18" x14ac:dyDescent="0.25">
      <c r="R74591" s="15">
        <v>4</v>
      </c>
    </row>
    <row r="74592" spans="18:18" x14ac:dyDescent="0.25">
      <c r="R74592" s="15">
        <v>4</v>
      </c>
    </row>
    <row r="74593" spans="18:18" x14ac:dyDescent="0.25">
      <c r="R74593" s="15">
        <v>4</v>
      </c>
    </row>
    <row r="74594" spans="18:18" x14ac:dyDescent="0.25">
      <c r="R74594" s="15">
        <v>4</v>
      </c>
    </row>
    <row r="74595" spans="18:18" x14ac:dyDescent="0.25">
      <c r="R74595" s="15">
        <v>4</v>
      </c>
    </row>
    <row r="74596" spans="18:18" x14ac:dyDescent="0.25">
      <c r="R74596" s="15">
        <v>4</v>
      </c>
    </row>
    <row r="74597" spans="18:18" x14ac:dyDescent="0.25">
      <c r="R74597" s="15">
        <v>4</v>
      </c>
    </row>
    <row r="74598" spans="18:18" x14ac:dyDescent="0.25">
      <c r="R74598" s="15">
        <v>4</v>
      </c>
    </row>
    <row r="74599" spans="18:18" x14ac:dyDescent="0.25">
      <c r="R74599" s="15">
        <v>4</v>
      </c>
    </row>
    <row r="74600" spans="18:18" x14ac:dyDescent="0.25">
      <c r="R74600" s="15">
        <v>4</v>
      </c>
    </row>
    <row r="74601" spans="18:18" x14ac:dyDescent="0.25">
      <c r="R74601" s="15">
        <v>1</v>
      </c>
    </row>
    <row r="74602" spans="18:18" x14ac:dyDescent="0.25">
      <c r="R74602" s="15">
        <v>1</v>
      </c>
    </row>
    <row r="74603" spans="18:18" x14ac:dyDescent="0.25">
      <c r="R74603" s="15">
        <v>1</v>
      </c>
    </row>
    <row r="74604" spans="18:18" x14ac:dyDescent="0.25">
      <c r="R74604" s="15">
        <v>1</v>
      </c>
    </row>
    <row r="74605" spans="18:18" x14ac:dyDescent="0.25">
      <c r="R74605" s="15">
        <v>1</v>
      </c>
    </row>
    <row r="74606" spans="18:18" x14ac:dyDescent="0.25">
      <c r="R74606" s="15">
        <v>1</v>
      </c>
    </row>
    <row r="74607" spans="18:18" x14ac:dyDescent="0.25">
      <c r="R74607" s="15">
        <v>1</v>
      </c>
    </row>
    <row r="74608" spans="18:18" x14ac:dyDescent="0.25">
      <c r="R74608" s="15">
        <v>1</v>
      </c>
    </row>
    <row r="74609" spans="18:18" x14ac:dyDescent="0.25">
      <c r="R74609" s="15">
        <v>1</v>
      </c>
    </row>
    <row r="74610" spans="18:18" x14ac:dyDescent="0.25">
      <c r="R74610" s="15">
        <v>1</v>
      </c>
    </row>
    <row r="74611" spans="18:18" x14ac:dyDescent="0.25">
      <c r="R74611" s="15">
        <v>1</v>
      </c>
    </row>
    <row r="74612" spans="18:18" x14ac:dyDescent="0.25">
      <c r="R74612" s="15">
        <v>1</v>
      </c>
    </row>
    <row r="74613" spans="18:18" x14ac:dyDescent="0.25">
      <c r="R74613" s="15">
        <v>2</v>
      </c>
    </row>
    <row r="74614" spans="18:18" x14ac:dyDescent="0.25">
      <c r="R74614" s="15">
        <v>2</v>
      </c>
    </row>
    <row r="74615" spans="18:18" x14ac:dyDescent="0.25">
      <c r="R74615" s="15">
        <v>2</v>
      </c>
    </row>
    <row r="74616" spans="18:18" x14ac:dyDescent="0.25">
      <c r="R74616" s="15">
        <v>2</v>
      </c>
    </row>
    <row r="74617" spans="18:18" x14ac:dyDescent="0.25">
      <c r="R74617" s="15">
        <v>2</v>
      </c>
    </row>
    <row r="74618" spans="18:18" x14ac:dyDescent="0.25">
      <c r="R74618" s="15">
        <v>2</v>
      </c>
    </row>
    <row r="74619" spans="18:18" x14ac:dyDescent="0.25">
      <c r="R74619" s="15">
        <v>2</v>
      </c>
    </row>
    <row r="74620" spans="18:18" x14ac:dyDescent="0.25">
      <c r="R74620" s="15">
        <v>2</v>
      </c>
    </row>
    <row r="74621" spans="18:18" x14ac:dyDescent="0.25">
      <c r="R74621" s="15">
        <v>2</v>
      </c>
    </row>
    <row r="74622" spans="18:18" x14ac:dyDescent="0.25">
      <c r="R74622" s="15">
        <v>2</v>
      </c>
    </row>
    <row r="74623" spans="18:18" x14ac:dyDescent="0.25">
      <c r="R74623" s="15">
        <v>2</v>
      </c>
    </row>
    <row r="74624" spans="18:18" x14ac:dyDescent="0.25">
      <c r="R74624" s="15">
        <v>2</v>
      </c>
    </row>
    <row r="74625" spans="18:18" x14ac:dyDescent="0.25">
      <c r="R74625" s="15">
        <v>2</v>
      </c>
    </row>
    <row r="74626" spans="18:18" x14ac:dyDescent="0.25">
      <c r="R74626" s="15">
        <v>2</v>
      </c>
    </row>
    <row r="74627" spans="18:18" x14ac:dyDescent="0.25">
      <c r="R74627" s="15">
        <v>2</v>
      </c>
    </row>
    <row r="74628" spans="18:18" x14ac:dyDescent="0.25">
      <c r="R74628" s="15">
        <v>1</v>
      </c>
    </row>
    <row r="74629" spans="18:18" x14ac:dyDescent="0.25">
      <c r="R74629" s="15">
        <v>1</v>
      </c>
    </row>
    <row r="74630" spans="18:18" x14ac:dyDescent="0.25">
      <c r="R74630" s="15">
        <v>1</v>
      </c>
    </row>
    <row r="74631" spans="18:18" x14ac:dyDescent="0.25">
      <c r="R74631" s="15">
        <v>1</v>
      </c>
    </row>
    <row r="74632" spans="18:18" x14ac:dyDescent="0.25">
      <c r="R74632" s="15">
        <v>1</v>
      </c>
    </row>
    <row r="74633" spans="18:18" x14ac:dyDescent="0.25">
      <c r="R74633" s="15">
        <v>1</v>
      </c>
    </row>
    <row r="74634" spans="18:18" x14ac:dyDescent="0.25">
      <c r="R74634" s="15">
        <v>1</v>
      </c>
    </row>
    <row r="74635" spans="18:18" x14ac:dyDescent="0.25">
      <c r="R74635" s="15">
        <v>1</v>
      </c>
    </row>
    <row r="74636" spans="18:18" x14ac:dyDescent="0.25">
      <c r="R74636" s="15">
        <v>1</v>
      </c>
    </row>
    <row r="74637" spans="18:18" x14ac:dyDescent="0.25">
      <c r="R74637" s="15">
        <v>1</v>
      </c>
    </row>
    <row r="74638" spans="18:18" x14ac:dyDescent="0.25">
      <c r="R74638" s="15">
        <v>1</v>
      </c>
    </row>
    <row r="74639" spans="18:18" x14ac:dyDescent="0.25">
      <c r="R74639" s="15">
        <v>1</v>
      </c>
    </row>
    <row r="74640" spans="18:18" x14ac:dyDescent="0.25">
      <c r="R74640" s="15">
        <v>1</v>
      </c>
    </row>
    <row r="74641" spans="18:18" x14ac:dyDescent="0.25">
      <c r="R74641" s="15">
        <v>1</v>
      </c>
    </row>
    <row r="74642" spans="18:18" x14ac:dyDescent="0.25">
      <c r="R74642" s="15">
        <v>1</v>
      </c>
    </row>
    <row r="74643" spans="18:18" x14ac:dyDescent="0.25">
      <c r="R74643" s="15">
        <v>1</v>
      </c>
    </row>
    <row r="74644" spans="18:18" x14ac:dyDescent="0.25">
      <c r="R74644" s="15">
        <v>1</v>
      </c>
    </row>
    <row r="74645" spans="18:18" x14ac:dyDescent="0.25">
      <c r="R74645" s="15">
        <v>1</v>
      </c>
    </row>
    <row r="74646" spans="18:18" x14ac:dyDescent="0.25">
      <c r="R74646" s="15">
        <v>1</v>
      </c>
    </row>
    <row r="74647" spans="18:18" x14ac:dyDescent="0.25">
      <c r="R74647" s="15">
        <v>1</v>
      </c>
    </row>
    <row r="74648" spans="18:18" x14ac:dyDescent="0.25">
      <c r="R74648" s="15">
        <v>1</v>
      </c>
    </row>
    <row r="74649" spans="18:18" x14ac:dyDescent="0.25">
      <c r="R74649" s="15">
        <v>1</v>
      </c>
    </row>
    <row r="74650" spans="18:18" x14ac:dyDescent="0.25">
      <c r="R74650" s="15">
        <v>1</v>
      </c>
    </row>
    <row r="74651" spans="18:18" x14ac:dyDescent="0.25">
      <c r="R74651" s="15">
        <v>1</v>
      </c>
    </row>
    <row r="74652" spans="18:18" x14ac:dyDescent="0.25">
      <c r="R74652" s="15">
        <v>1</v>
      </c>
    </row>
    <row r="74653" spans="18:18" x14ac:dyDescent="0.25">
      <c r="R74653" s="15">
        <v>1</v>
      </c>
    </row>
    <row r="74654" spans="18:18" x14ac:dyDescent="0.25">
      <c r="R74654" s="15">
        <v>1</v>
      </c>
    </row>
    <row r="74655" spans="18:18" x14ac:dyDescent="0.25">
      <c r="R74655" s="15">
        <v>1</v>
      </c>
    </row>
    <row r="74656" spans="18:18" x14ac:dyDescent="0.25">
      <c r="R74656" s="15">
        <v>1</v>
      </c>
    </row>
    <row r="74657" spans="18:18" x14ac:dyDescent="0.25">
      <c r="R74657" s="15">
        <v>1</v>
      </c>
    </row>
    <row r="74658" spans="18:18" x14ac:dyDescent="0.25">
      <c r="R74658" s="15">
        <v>1</v>
      </c>
    </row>
    <row r="74659" spans="18:18" x14ac:dyDescent="0.25">
      <c r="R74659" s="15">
        <v>1</v>
      </c>
    </row>
    <row r="74660" spans="18:18" x14ac:dyDescent="0.25">
      <c r="R74660" s="15">
        <v>1</v>
      </c>
    </row>
    <row r="74661" spans="18:18" x14ac:dyDescent="0.25">
      <c r="R74661" s="15">
        <v>1</v>
      </c>
    </row>
    <row r="74662" spans="18:18" x14ac:dyDescent="0.25">
      <c r="R74662" s="15">
        <v>1</v>
      </c>
    </row>
    <row r="74663" spans="18:18" x14ac:dyDescent="0.25">
      <c r="R74663" s="15">
        <v>1</v>
      </c>
    </row>
    <row r="74664" spans="18:18" x14ac:dyDescent="0.25">
      <c r="R74664" s="15">
        <v>1</v>
      </c>
    </row>
    <row r="74665" spans="18:18" x14ac:dyDescent="0.25">
      <c r="R74665" s="15">
        <v>1</v>
      </c>
    </row>
    <row r="74666" spans="18:18" x14ac:dyDescent="0.25">
      <c r="R74666" s="15">
        <v>1</v>
      </c>
    </row>
    <row r="74667" spans="18:18" x14ac:dyDescent="0.25">
      <c r="R74667" s="15">
        <v>1</v>
      </c>
    </row>
    <row r="74668" spans="18:18" x14ac:dyDescent="0.25">
      <c r="R74668" s="15">
        <v>2</v>
      </c>
    </row>
    <row r="74669" spans="18:18" x14ac:dyDescent="0.25">
      <c r="R74669" s="15">
        <v>2</v>
      </c>
    </row>
    <row r="74670" spans="18:18" x14ac:dyDescent="0.25">
      <c r="R74670" s="15">
        <v>2</v>
      </c>
    </row>
    <row r="74671" spans="18:18" x14ac:dyDescent="0.25">
      <c r="R74671" s="15">
        <v>2</v>
      </c>
    </row>
    <row r="74672" spans="18:18" x14ac:dyDescent="0.25">
      <c r="R74672" s="15">
        <v>2</v>
      </c>
    </row>
    <row r="74673" spans="18:18" x14ac:dyDescent="0.25">
      <c r="R74673" s="15">
        <v>2</v>
      </c>
    </row>
    <row r="74674" spans="18:18" x14ac:dyDescent="0.25">
      <c r="R74674" s="15">
        <v>2</v>
      </c>
    </row>
    <row r="74675" spans="18:18" x14ac:dyDescent="0.25">
      <c r="R74675" s="15">
        <v>2</v>
      </c>
    </row>
    <row r="74676" spans="18:18" x14ac:dyDescent="0.25">
      <c r="R74676" s="15">
        <v>2</v>
      </c>
    </row>
    <row r="74677" spans="18:18" x14ac:dyDescent="0.25">
      <c r="R74677" s="15">
        <v>2</v>
      </c>
    </row>
    <row r="74678" spans="18:18" x14ac:dyDescent="0.25">
      <c r="R74678" s="15">
        <v>2</v>
      </c>
    </row>
    <row r="74679" spans="18:18" x14ac:dyDescent="0.25">
      <c r="R74679" s="15">
        <v>2</v>
      </c>
    </row>
    <row r="74680" spans="18:18" x14ac:dyDescent="0.25">
      <c r="R74680" s="15">
        <v>2</v>
      </c>
    </row>
    <row r="74681" spans="18:18" x14ac:dyDescent="0.25">
      <c r="R74681" s="15">
        <v>2</v>
      </c>
    </row>
    <row r="74682" spans="18:18" x14ac:dyDescent="0.25">
      <c r="R74682" s="15">
        <v>2</v>
      </c>
    </row>
    <row r="74683" spans="18:18" x14ac:dyDescent="0.25">
      <c r="R74683" s="15">
        <v>2</v>
      </c>
    </row>
    <row r="74684" spans="18:18" x14ac:dyDescent="0.25">
      <c r="R74684" s="15">
        <v>2</v>
      </c>
    </row>
    <row r="74685" spans="18:18" x14ac:dyDescent="0.25">
      <c r="R74685" s="15">
        <v>2</v>
      </c>
    </row>
    <row r="74686" spans="18:18" x14ac:dyDescent="0.25">
      <c r="R74686" s="15">
        <v>2</v>
      </c>
    </row>
    <row r="74687" spans="18:18" x14ac:dyDescent="0.25">
      <c r="R74687" s="15">
        <v>2</v>
      </c>
    </row>
    <row r="74688" spans="18:18" x14ac:dyDescent="0.25">
      <c r="R74688" s="15">
        <v>2</v>
      </c>
    </row>
    <row r="74689" spans="18:18" x14ac:dyDescent="0.25">
      <c r="R74689" s="15">
        <v>2</v>
      </c>
    </row>
    <row r="74690" spans="18:18" x14ac:dyDescent="0.25">
      <c r="R74690" s="15">
        <v>2</v>
      </c>
    </row>
    <row r="74691" spans="18:18" x14ac:dyDescent="0.25">
      <c r="R74691" s="15">
        <v>2</v>
      </c>
    </row>
    <row r="74692" spans="18:18" x14ac:dyDescent="0.25">
      <c r="R74692" s="15">
        <v>2</v>
      </c>
    </row>
    <row r="74693" spans="18:18" x14ac:dyDescent="0.25">
      <c r="R74693" s="15">
        <v>2</v>
      </c>
    </row>
    <row r="74694" spans="18:18" x14ac:dyDescent="0.25">
      <c r="R74694" s="15">
        <v>2</v>
      </c>
    </row>
    <row r="74695" spans="18:18" x14ac:dyDescent="0.25">
      <c r="R74695" s="15">
        <v>2</v>
      </c>
    </row>
    <row r="74696" spans="18:18" x14ac:dyDescent="0.25">
      <c r="R74696" s="15">
        <v>2</v>
      </c>
    </row>
    <row r="74697" spans="18:18" x14ac:dyDescent="0.25">
      <c r="R74697" s="15">
        <v>2</v>
      </c>
    </row>
    <row r="74698" spans="18:18" x14ac:dyDescent="0.25">
      <c r="R74698" s="15">
        <v>2</v>
      </c>
    </row>
    <row r="74699" spans="18:18" x14ac:dyDescent="0.25">
      <c r="R74699" s="15">
        <v>1</v>
      </c>
    </row>
    <row r="74700" spans="18:18" x14ac:dyDescent="0.25">
      <c r="R74700" s="15">
        <v>1</v>
      </c>
    </row>
    <row r="74701" spans="18:18" x14ac:dyDescent="0.25">
      <c r="R74701" s="15">
        <v>1</v>
      </c>
    </row>
    <row r="74702" spans="18:18" x14ac:dyDescent="0.25">
      <c r="R74702" s="15">
        <v>1</v>
      </c>
    </row>
    <row r="74703" spans="18:18" x14ac:dyDescent="0.25">
      <c r="R74703" s="15">
        <v>1</v>
      </c>
    </row>
    <row r="74704" spans="18:18" x14ac:dyDescent="0.25">
      <c r="R74704" s="15">
        <v>1</v>
      </c>
    </row>
    <row r="74705" spans="18:18" x14ac:dyDescent="0.25">
      <c r="R74705" s="15">
        <v>1</v>
      </c>
    </row>
    <row r="74706" spans="18:18" x14ac:dyDescent="0.25">
      <c r="R74706" s="15">
        <v>1</v>
      </c>
    </row>
    <row r="74707" spans="18:18" x14ac:dyDescent="0.25">
      <c r="R74707" s="15">
        <v>1</v>
      </c>
    </row>
    <row r="74708" spans="18:18" x14ac:dyDescent="0.25">
      <c r="R74708" s="15">
        <v>1</v>
      </c>
    </row>
    <row r="74709" spans="18:18" x14ac:dyDescent="0.25">
      <c r="R74709" s="15">
        <v>1</v>
      </c>
    </row>
    <row r="74710" spans="18:18" x14ac:dyDescent="0.25">
      <c r="R74710" s="15">
        <v>1</v>
      </c>
    </row>
    <row r="74711" spans="18:18" x14ac:dyDescent="0.25">
      <c r="R74711" s="15">
        <v>1</v>
      </c>
    </row>
    <row r="74712" spans="18:18" x14ac:dyDescent="0.25">
      <c r="R74712" s="15">
        <v>1</v>
      </c>
    </row>
    <row r="74713" spans="18:18" x14ac:dyDescent="0.25">
      <c r="R74713" s="15">
        <v>1</v>
      </c>
    </row>
    <row r="74714" spans="18:18" x14ac:dyDescent="0.25">
      <c r="R74714" s="15">
        <v>1</v>
      </c>
    </row>
    <row r="74715" spans="18:18" x14ac:dyDescent="0.25">
      <c r="R74715" s="15">
        <v>1</v>
      </c>
    </row>
    <row r="74716" spans="18:18" x14ac:dyDescent="0.25">
      <c r="R74716" s="15">
        <v>1</v>
      </c>
    </row>
    <row r="74717" spans="18:18" x14ac:dyDescent="0.25">
      <c r="R74717" s="15">
        <v>1</v>
      </c>
    </row>
    <row r="74718" spans="18:18" x14ac:dyDescent="0.25">
      <c r="R74718" s="15">
        <v>1</v>
      </c>
    </row>
    <row r="74719" spans="18:18" x14ac:dyDescent="0.25">
      <c r="R74719" s="15">
        <v>1</v>
      </c>
    </row>
    <row r="74720" spans="18:18" x14ac:dyDescent="0.25">
      <c r="R74720" s="15">
        <v>1</v>
      </c>
    </row>
    <row r="74721" spans="18:18" x14ac:dyDescent="0.25">
      <c r="R74721" s="15">
        <v>1</v>
      </c>
    </row>
    <row r="74722" spans="18:18" x14ac:dyDescent="0.25">
      <c r="R74722" s="15">
        <v>1</v>
      </c>
    </row>
    <row r="74723" spans="18:18" x14ac:dyDescent="0.25">
      <c r="R74723" s="15">
        <v>1</v>
      </c>
    </row>
    <row r="74724" spans="18:18" x14ac:dyDescent="0.25">
      <c r="R74724" s="15">
        <v>1</v>
      </c>
    </row>
    <row r="74725" spans="18:18" x14ac:dyDescent="0.25">
      <c r="R74725" s="15">
        <v>1</v>
      </c>
    </row>
    <row r="74726" spans="18:18" x14ac:dyDescent="0.25">
      <c r="R74726" s="15">
        <v>1</v>
      </c>
    </row>
    <row r="74727" spans="18:18" x14ac:dyDescent="0.25">
      <c r="R74727" s="15">
        <v>1</v>
      </c>
    </row>
    <row r="74728" spans="18:18" x14ac:dyDescent="0.25">
      <c r="R74728" s="15">
        <v>1</v>
      </c>
    </row>
    <row r="74729" spans="18:18" x14ac:dyDescent="0.25">
      <c r="R74729" s="15">
        <v>1</v>
      </c>
    </row>
    <row r="74730" spans="18:18" x14ac:dyDescent="0.25">
      <c r="R74730" s="15">
        <v>1</v>
      </c>
    </row>
    <row r="74731" spans="18:18" x14ac:dyDescent="0.25">
      <c r="R74731" s="15">
        <v>1</v>
      </c>
    </row>
    <row r="74732" spans="18:18" x14ac:dyDescent="0.25">
      <c r="R74732" s="15">
        <v>3</v>
      </c>
    </row>
    <row r="74733" spans="18:18" x14ac:dyDescent="0.25">
      <c r="R74733" s="15">
        <v>3</v>
      </c>
    </row>
    <row r="74734" spans="18:18" x14ac:dyDescent="0.25">
      <c r="R74734" s="15">
        <v>3</v>
      </c>
    </row>
    <row r="74735" spans="18:18" x14ac:dyDescent="0.25">
      <c r="R74735" s="15">
        <v>3</v>
      </c>
    </row>
    <row r="74736" spans="18:18" x14ac:dyDescent="0.25">
      <c r="R74736" s="15">
        <v>3</v>
      </c>
    </row>
    <row r="74737" spans="18:18" x14ac:dyDescent="0.25">
      <c r="R74737" s="15">
        <v>3</v>
      </c>
    </row>
    <row r="74738" spans="18:18" x14ac:dyDescent="0.25">
      <c r="R74738" s="15">
        <v>3</v>
      </c>
    </row>
    <row r="74739" spans="18:18" x14ac:dyDescent="0.25">
      <c r="R74739" s="15">
        <v>3</v>
      </c>
    </row>
    <row r="74740" spans="18:18" x14ac:dyDescent="0.25">
      <c r="R74740" s="15">
        <v>3</v>
      </c>
    </row>
    <row r="74741" spans="18:18" x14ac:dyDescent="0.25">
      <c r="R74741" s="15">
        <v>3</v>
      </c>
    </row>
    <row r="74742" spans="18:18" x14ac:dyDescent="0.25">
      <c r="R74742" s="15">
        <v>3</v>
      </c>
    </row>
    <row r="74743" spans="18:18" x14ac:dyDescent="0.25">
      <c r="R74743" s="15">
        <v>3</v>
      </c>
    </row>
    <row r="74744" spans="18:18" x14ac:dyDescent="0.25">
      <c r="R74744" s="15">
        <v>3</v>
      </c>
    </row>
    <row r="74745" spans="18:18" x14ac:dyDescent="0.25">
      <c r="R74745" s="15">
        <v>3</v>
      </c>
    </row>
    <row r="74746" spans="18:18" x14ac:dyDescent="0.25">
      <c r="R74746" s="15">
        <v>3</v>
      </c>
    </row>
    <row r="74747" spans="18:18" x14ac:dyDescent="0.25">
      <c r="R74747" s="15">
        <v>3</v>
      </c>
    </row>
    <row r="74748" spans="18:18" x14ac:dyDescent="0.25">
      <c r="R74748" s="15">
        <v>1</v>
      </c>
    </row>
    <row r="74749" spans="18:18" x14ac:dyDescent="0.25">
      <c r="R74749" s="15">
        <v>1</v>
      </c>
    </row>
    <row r="74750" spans="18:18" x14ac:dyDescent="0.25">
      <c r="R74750" s="15">
        <v>1</v>
      </c>
    </row>
    <row r="74751" spans="18:18" x14ac:dyDescent="0.25">
      <c r="R74751" s="15">
        <v>1</v>
      </c>
    </row>
    <row r="74752" spans="18:18" x14ac:dyDescent="0.25">
      <c r="R74752" s="15">
        <v>1</v>
      </c>
    </row>
    <row r="74753" spans="18:18" x14ac:dyDescent="0.25">
      <c r="R74753" s="15">
        <v>1</v>
      </c>
    </row>
    <row r="74754" spans="18:18" x14ac:dyDescent="0.25">
      <c r="R74754" s="15">
        <v>1</v>
      </c>
    </row>
    <row r="74755" spans="18:18" x14ac:dyDescent="0.25">
      <c r="R74755" s="15">
        <v>1</v>
      </c>
    </row>
    <row r="74756" spans="18:18" x14ac:dyDescent="0.25">
      <c r="R74756" s="15">
        <v>1</v>
      </c>
    </row>
    <row r="74757" spans="18:18" x14ac:dyDescent="0.25">
      <c r="R74757" s="15">
        <v>1</v>
      </c>
    </row>
    <row r="74758" spans="18:18" x14ac:dyDescent="0.25">
      <c r="R74758" s="15">
        <v>1</v>
      </c>
    </row>
    <row r="74759" spans="18:18" x14ac:dyDescent="0.25">
      <c r="R74759" s="15">
        <v>1</v>
      </c>
    </row>
    <row r="74760" spans="18:18" x14ac:dyDescent="0.25">
      <c r="R74760" s="15">
        <v>1</v>
      </c>
    </row>
    <row r="74761" spans="18:18" x14ac:dyDescent="0.25">
      <c r="R74761" s="15">
        <v>1</v>
      </c>
    </row>
    <row r="74762" spans="18:18" x14ac:dyDescent="0.25">
      <c r="R74762" s="15">
        <v>1</v>
      </c>
    </row>
    <row r="74763" spans="18:18" x14ac:dyDescent="0.25">
      <c r="R74763" s="15">
        <v>1</v>
      </c>
    </row>
    <row r="74764" spans="18:18" x14ac:dyDescent="0.25">
      <c r="R74764" s="15">
        <v>1</v>
      </c>
    </row>
    <row r="74765" spans="18:18" x14ac:dyDescent="0.25">
      <c r="R74765" s="15">
        <v>1</v>
      </c>
    </row>
    <row r="74766" spans="18:18" x14ac:dyDescent="0.25">
      <c r="R74766" s="15">
        <v>1</v>
      </c>
    </row>
    <row r="74767" spans="18:18" x14ac:dyDescent="0.25">
      <c r="R74767" s="15">
        <v>1</v>
      </c>
    </row>
    <row r="74768" spans="18:18" x14ac:dyDescent="0.25">
      <c r="R74768" s="15">
        <v>1</v>
      </c>
    </row>
    <row r="74769" spans="18:18" x14ac:dyDescent="0.25">
      <c r="R74769" s="15">
        <v>1</v>
      </c>
    </row>
    <row r="74770" spans="18:18" x14ac:dyDescent="0.25">
      <c r="R74770" s="15">
        <v>1</v>
      </c>
    </row>
    <row r="74771" spans="18:18" x14ac:dyDescent="0.25">
      <c r="R74771" s="15">
        <v>1</v>
      </c>
    </row>
    <row r="74772" spans="18:18" x14ac:dyDescent="0.25">
      <c r="R74772" s="15">
        <v>1</v>
      </c>
    </row>
    <row r="74773" spans="18:18" x14ac:dyDescent="0.25">
      <c r="R74773" s="15">
        <v>1</v>
      </c>
    </row>
    <row r="74774" spans="18:18" x14ac:dyDescent="0.25">
      <c r="R74774" s="15">
        <v>1</v>
      </c>
    </row>
    <row r="74775" spans="18:18" x14ac:dyDescent="0.25">
      <c r="R74775" s="15">
        <v>1</v>
      </c>
    </row>
    <row r="74776" spans="18:18" x14ac:dyDescent="0.25">
      <c r="R74776" s="15">
        <v>1</v>
      </c>
    </row>
    <row r="74777" spans="18:18" x14ac:dyDescent="0.25">
      <c r="R74777" s="15">
        <v>1</v>
      </c>
    </row>
    <row r="74778" spans="18:18" x14ac:dyDescent="0.25">
      <c r="R74778" s="15">
        <v>1</v>
      </c>
    </row>
    <row r="74779" spans="18:18" x14ac:dyDescent="0.25">
      <c r="R74779" s="15">
        <v>1</v>
      </c>
    </row>
    <row r="74780" spans="18:18" x14ac:dyDescent="0.25">
      <c r="R74780" s="15">
        <v>1</v>
      </c>
    </row>
    <row r="74781" spans="18:18" x14ac:dyDescent="0.25">
      <c r="R74781" s="15">
        <v>1</v>
      </c>
    </row>
    <row r="74782" spans="18:18" x14ac:dyDescent="0.25">
      <c r="R74782" s="15">
        <v>1</v>
      </c>
    </row>
    <row r="74783" spans="18:18" x14ac:dyDescent="0.25">
      <c r="R74783" s="15">
        <v>1</v>
      </c>
    </row>
    <row r="74784" spans="18:18" x14ac:dyDescent="0.25">
      <c r="R74784" s="15">
        <v>1</v>
      </c>
    </row>
    <row r="74785" spans="18:18" x14ac:dyDescent="0.25">
      <c r="R74785" s="15">
        <v>1</v>
      </c>
    </row>
    <row r="74786" spans="18:18" x14ac:dyDescent="0.25">
      <c r="R74786" s="15">
        <v>1</v>
      </c>
    </row>
    <row r="74787" spans="18:18" x14ac:dyDescent="0.25">
      <c r="R74787" s="15">
        <v>1</v>
      </c>
    </row>
    <row r="74788" spans="18:18" x14ac:dyDescent="0.25">
      <c r="R74788" s="15">
        <v>1</v>
      </c>
    </row>
    <row r="74789" spans="18:18" x14ac:dyDescent="0.25">
      <c r="R74789" s="15">
        <v>1</v>
      </c>
    </row>
    <row r="74790" spans="18:18" x14ac:dyDescent="0.25">
      <c r="R74790" s="15">
        <v>1</v>
      </c>
    </row>
    <row r="74791" spans="18:18" x14ac:dyDescent="0.25">
      <c r="R74791" s="15">
        <v>1</v>
      </c>
    </row>
    <row r="74792" spans="18:18" x14ac:dyDescent="0.25">
      <c r="R74792" s="15">
        <v>1</v>
      </c>
    </row>
    <row r="74793" spans="18:18" x14ac:dyDescent="0.25">
      <c r="R74793" s="15">
        <v>1</v>
      </c>
    </row>
    <row r="74794" spans="18:18" x14ac:dyDescent="0.25">
      <c r="R74794" s="15">
        <v>1</v>
      </c>
    </row>
    <row r="74795" spans="18:18" x14ac:dyDescent="0.25">
      <c r="R74795" s="15">
        <v>1</v>
      </c>
    </row>
    <row r="74796" spans="18:18" x14ac:dyDescent="0.25">
      <c r="R74796" s="15">
        <v>1</v>
      </c>
    </row>
    <row r="74797" spans="18:18" x14ac:dyDescent="0.25">
      <c r="R74797" s="15">
        <v>1</v>
      </c>
    </row>
    <row r="74798" spans="18:18" x14ac:dyDescent="0.25">
      <c r="R74798" s="15">
        <v>1</v>
      </c>
    </row>
    <row r="74799" spans="18:18" x14ac:dyDescent="0.25">
      <c r="R74799" s="15">
        <v>1</v>
      </c>
    </row>
    <row r="74800" spans="18:18" x14ac:dyDescent="0.25">
      <c r="R74800" s="15">
        <v>1</v>
      </c>
    </row>
    <row r="74801" spans="18:18" x14ac:dyDescent="0.25">
      <c r="R74801" s="15">
        <v>1</v>
      </c>
    </row>
    <row r="74802" spans="18:18" x14ac:dyDescent="0.25">
      <c r="R74802" s="15">
        <v>1</v>
      </c>
    </row>
    <row r="74803" spans="18:18" x14ac:dyDescent="0.25">
      <c r="R74803" s="15">
        <v>1</v>
      </c>
    </row>
    <row r="74804" spans="18:18" x14ac:dyDescent="0.25">
      <c r="R74804" s="15">
        <v>1</v>
      </c>
    </row>
    <row r="74805" spans="18:18" x14ac:dyDescent="0.25">
      <c r="R74805" s="15">
        <v>1</v>
      </c>
    </row>
    <row r="74806" spans="18:18" x14ac:dyDescent="0.25">
      <c r="R74806" s="15">
        <v>1</v>
      </c>
    </row>
    <row r="74807" spans="18:18" x14ac:dyDescent="0.25">
      <c r="R74807" s="15">
        <v>1</v>
      </c>
    </row>
    <row r="74808" spans="18:18" x14ac:dyDescent="0.25">
      <c r="R74808" s="15">
        <v>1</v>
      </c>
    </row>
    <row r="74809" spans="18:18" x14ac:dyDescent="0.25">
      <c r="R74809" s="15">
        <v>1</v>
      </c>
    </row>
    <row r="74810" spans="18:18" x14ac:dyDescent="0.25">
      <c r="R74810" s="15">
        <v>1</v>
      </c>
    </row>
    <row r="74811" spans="18:18" x14ac:dyDescent="0.25">
      <c r="R74811" s="15">
        <v>1</v>
      </c>
    </row>
    <row r="74812" spans="18:18" x14ac:dyDescent="0.25">
      <c r="R74812" s="15">
        <v>1</v>
      </c>
    </row>
    <row r="74813" spans="18:18" x14ac:dyDescent="0.25">
      <c r="R74813" s="15">
        <v>1</v>
      </c>
    </row>
    <row r="74814" spans="18:18" x14ac:dyDescent="0.25">
      <c r="R74814" s="15">
        <v>1</v>
      </c>
    </row>
    <row r="74815" spans="18:18" x14ac:dyDescent="0.25">
      <c r="R74815" s="15">
        <v>1</v>
      </c>
    </row>
    <row r="74816" spans="18:18" x14ac:dyDescent="0.25">
      <c r="R74816" s="15">
        <v>1</v>
      </c>
    </row>
    <row r="74817" spans="18:18" x14ac:dyDescent="0.25">
      <c r="R74817" s="15">
        <v>1</v>
      </c>
    </row>
    <row r="74818" spans="18:18" x14ac:dyDescent="0.25">
      <c r="R74818" s="15">
        <v>1</v>
      </c>
    </row>
    <row r="74819" spans="18:18" x14ac:dyDescent="0.25">
      <c r="R74819" s="15">
        <v>1</v>
      </c>
    </row>
    <row r="74820" spans="18:18" x14ac:dyDescent="0.25">
      <c r="R74820" s="15">
        <v>1</v>
      </c>
    </row>
    <row r="74821" spans="18:18" x14ac:dyDescent="0.25">
      <c r="R74821" s="15">
        <v>1</v>
      </c>
    </row>
    <row r="74822" spans="18:18" x14ac:dyDescent="0.25">
      <c r="R74822" s="15">
        <v>1</v>
      </c>
    </row>
    <row r="74823" spans="18:18" x14ac:dyDescent="0.25">
      <c r="R74823" s="15">
        <v>1</v>
      </c>
    </row>
    <row r="74824" spans="18:18" x14ac:dyDescent="0.25">
      <c r="R74824" s="15">
        <v>1</v>
      </c>
    </row>
    <row r="74825" spans="18:18" x14ac:dyDescent="0.25">
      <c r="R74825" s="15">
        <v>1</v>
      </c>
    </row>
    <row r="74826" spans="18:18" x14ac:dyDescent="0.25">
      <c r="R74826" s="15">
        <v>1</v>
      </c>
    </row>
    <row r="74827" spans="18:18" x14ac:dyDescent="0.25">
      <c r="R74827" s="15">
        <v>1</v>
      </c>
    </row>
    <row r="74828" spans="18:18" x14ac:dyDescent="0.25">
      <c r="R74828" s="15">
        <v>1</v>
      </c>
    </row>
    <row r="74829" spans="18:18" x14ac:dyDescent="0.25">
      <c r="R74829" s="15">
        <v>1</v>
      </c>
    </row>
    <row r="74830" spans="18:18" x14ac:dyDescent="0.25">
      <c r="R74830" s="15">
        <v>1</v>
      </c>
    </row>
    <row r="74831" spans="18:18" x14ac:dyDescent="0.25">
      <c r="R74831" s="15">
        <v>1</v>
      </c>
    </row>
    <row r="74832" spans="18:18" x14ac:dyDescent="0.25">
      <c r="R74832" s="15">
        <v>1</v>
      </c>
    </row>
    <row r="74833" spans="18:18" x14ac:dyDescent="0.25">
      <c r="R74833" s="15">
        <v>1</v>
      </c>
    </row>
    <row r="74834" spans="18:18" x14ac:dyDescent="0.25">
      <c r="R74834" s="15">
        <v>1</v>
      </c>
    </row>
    <row r="74835" spans="18:18" x14ac:dyDescent="0.25">
      <c r="R74835" s="15">
        <v>1</v>
      </c>
    </row>
    <row r="74836" spans="18:18" x14ac:dyDescent="0.25">
      <c r="R74836" s="15">
        <v>1</v>
      </c>
    </row>
    <row r="74837" spans="18:18" x14ac:dyDescent="0.25">
      <c r="R74837" s="15">
        <v>1</v>
      </c>
    </row>
    <row r="74838" spans="18:18" x14ac:dyDescent="0.25">
      <c r="R74838" s="15">
        <v>1</v>
      </c>
    </row>
    <row r="74839" spans="18:18" x14ac:dyDescent="0.25">
      <c r="R74839" s="15">
        <v>1</v>
      </c>
    </row>
    <row r="74840" spans="18:18" x14ac:dyDescent="0.25">
      <c r="R74840" s="15">
        <v>1</v>
      </c>
    </row>
    <row r="74841" spans="18:18" x14ac:dyDescent="0.25">
      <c r="R74841" s="15">
        <v>1</v>
      </c>
    </row>
    <row r="74842" spans="18:18" x14ac:dyDescent="0.25">
      <c r="R74842" s="15">
        <v>1</v>
      </c>
    </row>
    <row r="74843" spans="18:18" x14ac:dyDescent="0.25">
      <c r="R74843" s="15">
        <v>1</v>
      </c>
    </row>
    <row r="74844" spans="18:18" x14ac:dyDescent="0.25">
      <c r="R74844" s="15">
        <v>1</v>
      </c>
    </row>
    <row r="74845" spans="18:18" x14ac:dyDescent="0.25">
      <c r="R74845" s="15">
        <v>1</v>
      </c>
    </row>
    <row r="74846" spans="18:18" x14ac:dyDescent="0.25">
      <c r="R74846" s="15">
        <v>1</v>
      </c>
    </row>
    <row r="74847" spans="18:18" x14ac:dyDescent="0.25">
      <c r="R74847" s="15">
        <v>1</v>
      </c>
    </row>
    <row r="74848" spans="18:18" x14ac:dyDescent="0.25">
      <c r="R74848" s="15">
        <v>1</v>
      </c>
    </row>
    <row r="74849" spans="18:18" x14ac:dyDescent="0.25">
      <c r="R74849" s="15">
        <v>1</v>
      </c>
    </row>
    <row r="74850" spans="18:18" x14ac:dyDescent="0.25">
      <c r="R74850" s="15">
        <v>1</v>
      </c>
    </row>
    <row r="74851" spans="18:18" x14ac:dyDescent="0.25">
      <c r="R74851" s="15">
        <v>1</v>
      </c>
    </row>
    <row r="74852" spans="18:18" x14ac:dyDescent="0.25">
      <c r="R74852" s="15">
        <v>1</v>
      </c>
    </row>
    <row r="74853" spans="18:18" x14ac:dyDescent="0.25">
      <c r="R74853" s="15">
        <v>1</v>
      </c>
    </row>
    <row r="74854" spans="18:18" x14ac:dyDescent="0.25">
      <c r="R74854" s="15">
        <v>1</v>
      </c>
    </row>
    <row r="74855" spans="18:18" x14ac:dyDescent="0.25">
      <c r="R74855" s="15">
        <v>1</v>
      </c>
    </row>
    <row r="74856" spans="18:18" x14ac:dyDescent="0.25">
      <c r="R74856" s="15">
        <v>1</v>
      </c>
    </row>
    <row r="74857" spans="18:18" x14ac:dyDescent="0.25">
      <c r="R74857" s="15">
        <v>1</v>
      </c>
    </row>
    <row r="74858" spans="18:18" x14ac:dyDescent="0.25">
      <c r="R74858" s="15">
        <v>1</v>
      </c>
    </row>
    <row r="74859" spans="18:18" x14ac:dyDescent="0.25">
      <c r="R74859" s="15">
        <v>1</v>
      </c>
    </row>
    <row r="74860" spans="18:18" x14ac:dyDescent="0.25">
      <c r="R74860" s="15">
        <v>1</v>
      </c>
    </row>
    <row r="74861" spans="18:18" x14ac:dyDescent="0.25">
      <c r="R74861" s="15">
        <v>1</v>
      </c>
    </row>
    <row r="74862" spans="18:18" x14ac:dyDescent="0.25">
      <c r="R74862" s="15">
        <v>1</v>
      </c>
    </row>
    <row r="74863" spans="18:18" x14ac:dyDescent="0.25">
      <c r="R74863" s="15">
        <v>1</v>
      </c>
    </row>
    <row r="74864" spans="18:18" x14ac:dyDescent="0.25">
      <c r="R74864" s="15">
        <v>1</v>
      </c>
    </row>
    <row r="74865" spans="18:18" x14ac:dyDescent="0.25">
      <c r="R74865" s="15">
        <v>1</v>
      </c>
    </row>
    <row r="74866" spans="18:18" x14ac:dyDescent="0.25">
      <c r="R74866" s="15">
        <v>1</v>
      </c>
    </row>
    <row r="74867" spans="18:18" x14ac:dyDescent="0.25">
      <c r="R74867" s="15">
        <v>1</v>
      </c>
    </row>
    <row r="74868" spans="18:18" x14ac:dyDescent="0.25">
      <c r="R74868" s="15">
        <v>1</v>
      </c>
    </row>
    <row r="74869" spans="18:18" x14ac:dyDescent="0.25">
      <c r="R74869" s="15">
        <v>1</v>
      </c>
    </row>
    <row r="74870" spans="18:18" x14ac:dyDescent="0.25">
      <c r="R74870" s="15">
        <v>1</v>
      </c>
    </row>
    <row r="74871" spans="18:18" x14ac:dyDescent="0.25">
      <c r="R74871" s="15">
        <v>1</v>
      </c>
    </row>
    <row r="74872" spans="18:18" x14ac:dyDescent="0.25">
      <c r="R74872" s="15">
        <v>1</v>
      </c>
    </row>
    <row r="74873" spans="18:18" x14ac:dyDescent="0.25">
      <c r="R74873" s="15">
        <v>1</v>
      </c>
    </row>
    <row r="74874" spans="18:18" x14ac:dyDescent="0.25">
      <c r="R74874" s="15">
        <v>1</v>
      </c>
    </row>
    <row r="74875" spans="18:18" x14ac:dyDescent="0.25">
      <c r="R74875" s="15">
        <v>1</v>
      </c>
    </row>
    <row r="74876" spans="18:18" x14ac:dyDescent="0.25">
      <c r="R74876" s="15">
        <v>1</v>
      </c>
    </row>
    <row r="74877" spans="18:18" x14ac:dyDescent="0.25">
      <c r="R74877" s="15">
        <v>1</v>
      </c>
    </row>
    <row r="74878" spans="18:18" x14ac:dyDescent="0.25">
      <c r="R74878" s="15">
        <v>1</v>
      </c>
    </row>
    <row r="74879" spans="18:18" x14ac:dyDescent="0.25">
      <c r="R74879" s="15">
        <v>1</v>
      </c>
    </row>
    <row r="74880" spans="18:18" x14ac:dyDescent="0.25">
      <c r="R74880" s="15">
        <v>1</v>
      </c>
    </row>
    <row r="74881" spans="18:18" x14ac:dyDescent="0.25">
      <c r="R74881" s="15">
        <v>1</v>
      </c>
    </row>
    <row r="74882" spans="18:18" x14ac:dyDescent="0.25">
      <c r="R74882" s="15">
        <v>1</v>
      </c>
    </row>
    <row r="74883" spans="18:18" x14ac:dyDescent="0.25">
      <c r="R74883" s="15">
        <v>1</v>
      </c>
    </row>
    <row r="74884" spans="18:18" x14ac:dyDescent="0.25">
      <c r="R74884" s="15">
        <v>1</v>
      </c>
    </row>
    <row r="74885" spans="18:18" x14ac:dyDescent="0.25">
      <c r="R74885" s="15">
        <v>1</v>
      </c>
    </row>
    <row r="74886" spans="18:18" x14ac:dyDescent="0.25">
      <c r="R74886" s="15">
        <v>1</v>
      </c>
    </row>
    <row r="74887" spans="18:18" x14ac:dyDescent="0.25">
      <c r="R74887" s="15">
        <v>1</v>
      </c>
    </row>
    <row r="74888" spans="18:18" x14ac:dyDescent="0.25">
      <c r="R74888" s="15">
        <v>1</v>
      </c>
    </row>
    <row r="74889" spans="18:18" x14ac:dyDescent="0.25">
      <c r="R74889" s="15">
        <v>1</v>
      </c>
    </row>
    <row r="74890" spans="18:18" x14ac:dyDescent="0.25">
      <c r="R74890" s="15">
        <v>1</v>
      </c>
    </row>
    <row r="74891" spans="18:18" x14ac:dyDescent="0.25">
      <c r="R74891" s="15">
        <v>1</v>
      </c>
    </row>
    <row r="74892" spans="18:18" x14ac:dyDescent="0.25">
      <c r="R74892" s="15">
        <v>1</v>
      </c>
    </row>
    <row r="74893" spans="18:18" x14ac:dyDescent="0.25">
      <c r="R74893" s="15">
        <v>1</v>
      </c>
    </row>
    <row r="74894" spans="18:18" x14ac:dyDescent="0.25">
      <c r="R74894" s="15">
        <v>1</v>
      </c>
    </row>
    <row r="74895" spans="18:18" x14ac:dyDescent="0.25">
      <c r="R74895" s="15">
        <v>1</v>
      </c>
    </row>
    <row r="74896" spans="18:18" x14ac:dyDescent="0.25">
      <c r="R74896" s="15">
        <v>1</v>
      </c>
    </row>
    <row r="74897" spans="18:18" x14ac:dyDescent="0.25">
      <c r="R74897" s="15">
        <v>1</v>
      </c>
    </row>
    <row r="74898" spans="18:18" x14ac:dyDescent="0.25">
      <c r="R74898" s="15">
        <v>1</v>
      </c>
    </row>
    <row r="74899" spans="18:18" x14ac:dyDescent="0.25">
      <c r="R74899" s="15">
        <v>1</v>
      </c>
    </row>
    <row r="74900" spans="18:18" x14ac:dyDescent="0.25">
      <c r="R74900" s="15">
        <v>1</v>
      </c>
    </row>
    <row r="74901" spans="18:18" x14ac:dyDescent="0.25">
      <c r="R74901" s="15">
        <v>1</v>
      </c>
    </row>
    <row r="74902" spans="18:18" x14ac:dyDescent="0.25">
      <c r="R74902" s="15">
        <v>1</v>
      </c>
    </row>
    <row r="74903" spans="18:18" x14ac:dyDescent="0.25">
      <c r="R74903" s="15">
        <v>1</v>
      </c>
    </row>
    <row r="74904" spans="18:18" x14ac:dyDescent="0.25">
      <c r="R74904" s="15">
        <v>1</v>
      </c>
    </row>
    <row r="74905" spans="18:18" x14ac:dyDescent="0.25">
      <c r="R74905" s="15">
        <v>1</v>
      </c>
    </row>
    <row r="74906" spans="18:18" x14ac:dyDescent="0.25">
      <c r="R74906" s="15">
        <v>1</v>
      </c>
    </row>
    <row r="74907" spans="18:18" x14ac:dyDescent="0.25">
      <c r="R74907" s="15">
        <v>1</v>
      </c>
    </row>
    <row r="74908" spans="18:18" x14ac:dyDescent="0.25">
      <c r="R74908" s="15">
        <v>1</v>
      </c>
    </row>
    <row r="74909" spans="18:18" x14ac:dyDescent="0.25">
      <c r="R74909" s="15">
        <v>1</v>
      </c>
    </row>
    <row r="74910" spans="18:18" x14ac:dyDescent="0.25">
      <c r="R74910" s="15">
        <v>1</v>
      </c>
    </row>
    <row r="74911" spans="18:18" x14ac:dyDescent="0.25">
      <c r="R74911" s="15">
        <v>1</v>
      </c>
    </row>
    <row r="74912" spans="18:18" x14ac:dyDescent="0.25">
      <c r="R74912" s="15">
        <v>1</v>
      </c>
    </row>
    <row r="74913" spans="18:18" x14ac:dyDescent="0.25">
      <c r="R74913" s="15">
        <v>1</v>
      </c>
    </row>
    <row r="74914" spans="18:18" x14ac:dyDescent="0.25">
      <c r="R74914" s="15">
        <v>1</v>
      </c>
    </row>
    <row r="74915" spans="18:18" x14ac:dyDescent="0.25">
      <c r="R74915" s="15">
        <v>1</v>
      </c>
    </row>
    <row r="74916" spans="18:18" x14ac:dyDescent="0.25">
      <c r="R74916" s="15">
        <v>1</v>
      </c>
    </row>
    <row r="74917" spans="18:18" x14ac:dyDescent="0.25">
      <c r="R74917" s="15">
        <v>1</v>
      </c>
    </row>
    <row r="74918" spans="18:18" x14ac:dyDescent="0.25">
      <c r="R74918" s="15">
        <v>1</v>
      </c>
    </row>
    <row r="74919" spans="18:18" x14ac:dyDescent="0.25">
      <c r="R74919" s="15">
        <v>1</v>
      </c>
    </row>
    <row r="74920" spans="18:18" x14ac:dyDescent="0.25">
      <c r="R74920" s="15">
        <v>1</v>
      </c>
    </row>
    <row r="74921" spans="18:18" x14ac:dyDescent="0.25">
      <c r="R74921" s="15">
        <v>2</v>
      </c>
    </row>
    <row r="74922" spans="18:18" x14ac:dyDescent="0.25">
      <c r="R74922" s="15">
        <v>2</v>
      </c>
    </row>
    <row r="74923" spans="18:18" x14ac:dyDescent="0.25">
      <c r="R74923" s="15">
        <v>2</v>
      </c>
    </row>
    <row r="74924" spans="18:18" x14ac:dyDescent="0.25">
      <c r="R74924" s="15">
        <v>2</v>
      </c>
    </row>
    <row r="74925" spans="18:18" x14ac:dyDescent="0.25">
      <c r="R74925" s="15">
        <v>2</v>
      </c>
    </row>
    <row r="74926" spans="18:18" x14ac:dyDescent="0.25">
      <c r="R74926" s="15">
        <v>2</v>
      </c>
    </row>
    <row r="74927" spans="18:18" x14ac:dyDescent="0.25">
      <c r="R74927" s="15">
        <v>2</v>
      </c>
    </row>
    <row r="74928" spans="18:18" x14ac:dyDescent="0.25">
      <c r="R74928" s="15">
        <v>2</v>
      </c>
    </row>
    <row r="74929" spans="18:18" x14ac:dyDescent="0.25">
      <c r="R74929" s="15">
        <v>2</v>
      </c>
    </row>
    <row r="74930" spans="18:18" x14ac:dyDescent="0.25">
      <c r="R74930" s="15">
        <v>2</v>
      </c>
    </row>
    <row r="74931" spans="18:18" x14ac:dyDescent="0.25">
      <c r="R74931" s="15">
        <v>2</v>
      </c>
    </row>
    <row r="74932" spans="18:18" x14ac:dyDescent="0.25">
      <c r="R74932" s="15">
        <v>2</v>
      </c>
    </row>
    <row r="74933" spans="18:18" x14ac:dyDescent="0.25">
      <c r="R74933" s="15">
        <v>2</v>
      </c>
    </row>
    <row r="74934" spans="18:18" x14ac:dyDescent="0.25">
      <c r="R74934" s="15">
        <v>2</v>
      </c>
    </row>
    <row r="74935" spans="18:18" x14ac:dyDescent="0.25">
      <c r="R74935" s="15">
        <v>2</v>
      </c>
    </row>
    <row r="74936" spans="18:18" x14ac:dyDescent="0.25">
      <c r="R74936" s="15">
        <v>2</v>
      </c>
    </row>
    <row r="74937" spans="18:18" x14ac:dyDescent="0.25">
      <c r="R74937" s="15">
        <v>2</v>
      </c>
    </row>
    <row r="74938" spans="18:18" x14ac:dyDescent="0.25">
      <c r="R74938" s="15">
        <v>2</v>
      </c>
    </row>
    <row r="74939" spans="18:18" x14ac:dyDescent="0.25">
      <c r="R74939" s="15">
        <v>2</v>
      </c>
    </row>
    <row r="74940" spans="18:18" x14ac:dyDescent="0.25">
      <c r="R74940" s="15">
        <v>2</v>
      </c>
    </row>
    <row r="74941" spans="18:18" x14ac:dyDescent="0.25">
      <c r="R74941" s="15">
        <v>1</v>
      </c>
    </row>
    <row r="74942" spans="18:18" x14ac:dyDescent="0.25">
      <c r="R74942" s="15">
        <v>1</v>
      </c>
    </row>
    <row r="74943" spans="18:18" x14ac:dyDescent="0.25">
      <c r="R74943" s="15">
        <v>1</v>
      </c>
    </row>
    <row r="74944" spans="18:18" x14ac:dyDescent="0.25">
      <c r="R74944" s="15">
        <v>1</v>
      </c>
    </row>
    <row r="74945" spans="18:18" x14ac:dyDescent="0.25">
      <c r="R74945" s="15">
        <v>1</v>
      </c>
    </row>
    <row r="74946" spans="18:18" x14ac:dyDescent="0.25">
      <c r="R74946" s="15">
        <v>1</v>
      </c>
    </row>
    <row r="74947" spans="18:18" x14ac:dyDescent="0.25">
      <c r="R74947" s="15">
        <v>1</v>
      </c>
    </row>
    <row r="74948" spans="18:18" x14ac:dyDescent="0.25">
      <c r="R74948" s="15">
        <v>1</v>
      </c>
    </row>
    <row r="74949" spans="18:18" x14ac:dyDescent="0.25">
      <c r="R74949" s="15">
        <v>1</v>
      </c>
    </row>
    <row r="74950" spans="18:18" x14ac:dyDescent="0.25">
      <c r="R74950" s="15">
        <v>1</v>
      </c>
    </row>
    <row r="74951" spans="18:18" x14ac:dyDescent="0.25">
      <c r="R74951" s="15">
        <v>1</v>
      </c>
    </row>
    <row r="74952" spans="18:18" x14ac:dyDescent="0.25">
      <c r="R74952" s="15">
        <v>1</v>
      </c>
    </row>
    <row r="74953" spans="18:18" x14ac:dyDescent="0.25">
      <c r="R74953" s="15">
        <v>1</v>
      </c>
    </row>
    <row r="74954" spans="18:18" x14ac:dyDescent="0.25">
      <c r="R74954" s="15">
        <v>1</v>
      </c>
    </row>
    <row r="74955" spans="18:18" x14ac:dyDescent="0.25">
      <c r="R74955" s="15">
        <v>1</v>
      </c>
    </row>
    <row r="74956" spans="18:18" x14ac:dyDescent="0.25">
      <c r="R74956" s="15">
        <v>1</v>
      </c>
    </row>
    <row r="74957" spans="18:18" x14ac:dyDescent="0.25">
      <c r="R74957" s="15">
        <v>1</v>
      </c>
    </row>
    <row r="74958" spans="18:18" x14ac:dyDescent="0.25">
      <c r="R74958" s="15">
        <v>1</v>
      </c>
    </row>
    <row r="74959" spans="18:18" x14ac:dyDescent="0.25">
      <c r="R74959" s="15">
        <v>1</v>
      </c>
    </row>
    <row r="74960" spans="18:18" x14ac:dyDescent="0.25">
      <c r="R74960" s="15">
        <v>1</v>
      </c>
    </row>
    <row r="74961" spans="18:18" x14ac:dyDescent="0.25">
      <c r="R74961" s="15">
        <v>1</v>
      </c>
    </row>
    <row r="74962" spans="18:18" x14ac:dyDescent="0.25">
      <c r="R74962" s="15">
        <v>1</v>
      </c>
    </row>
    <row r="74963" spans="18:18" x14ac:dyDescent="0.25">
      <c r="R74963" s="15">
        <v>1</v>
      </c>
    </row>
    <row r="74964" spans="18:18" x14ac:dyDescent="0.25">
      <c r="R74964" s="15">
        <v>1</v>
      </c>
    </row>
    <row r="74965" spans="18:18" x14ac:dyDescent="0.25">
      <c r="R74965" s="15">
        <v>1</v>
      </c>
    </row>
    <row r="74966" spans="18:18" x14ac:dyDescent="0.25">
      <c r="R74966" s="15">
        <v>1</v>
      </c>
    </row>
    <row r="74967" spans="18:18" x14ac:dyDescent="0.25">
      <c r="R74967" s="15">
        <v>1</v>
      </c>
    </row>
    <row r="74968" spans="18:18" x14ac:dyDescent="0.25">
      <c r="R74968" s="15">
        <v>1</v>
      </c>
    </row>
    <row r="74969" spans="18:18" x14ac:dyDescent="0.25">
      <c r="R74969" s="15">
        <v>1</v>
      </c>
    </row>
    <row r="74970" spans="18:18" x14ac:dyDescent="0.25">
      <c r="R74970" s="15">
        <v>1</v>
      </c>
    </row>
    <row r="74971" spans="18:18" x14ac:dyDescent="0.25">
      <c r="R74971" s="15">
        <v>1</v>
      </c>
    </row>
    <row r="74972" spans="18:18" x14ac:dyDescent="0.25">
      <c r="R74972" s="15">
        <v>1</v>
      </c>
    </row>
    <row r="74973" spans="18:18" x14ac:dyDescent="0.25">
      <c r="R74973" s="15">
        <v>1</v>
      </c>
    </row>
    <row r="74974" spans="18:18" x14ac:dyDescent="0.25">
      <c r="R74974" s="15">
        <v>1</v>
      </c>
    </row>
    <row r="74975" spans="18:18" x14ac:dyDescent="0.25">
      <c r="R74975" s="15">
        <v>1</v>
      </c>
    </row>
    <row r="74976" spans="18:18" x14ac:dyDescent="0.25">
      <c r="R74976" s="15">
        <v>1</v>
      </c>
    </row>
    <row r="74977" spans="18:18" x14ac:dyDescent="0.25">
      <c r="R74977" s="15">
        <v>1</v>
      </c>
    </row>
    <row r="74978" spans="18:18" x14ac:dyDescent="0.25">
      <c r="R74978" s="15">
        <v>1</v>
      </c>
    </row>
    <row r="74979" spans="18:18" x14ac:dyDescent="0.25">
      <c r="R74979" s="15">
        <v>1</v>
      </c>
    </row>
    <row r="74980" spans="18:18" x14ac:dyDescent="0.25">
      <c r="R74980" s="15">
        <v>1</v>
      </c>
    </row>
    <row r="74981" spans="18:18" x14ac:dyDescent="0.25">
      <c r="R74981" s="15">
        <v>1</v>
      </c>
    </row>
    <row r="74982" spans="18:18" x14ac:dyDescent="0.25">
      <c r="R74982" s="15">
        <v>1</v>
      </c>
    </row>
    <row r="74983" spans="18:18" x14ac:dyDescent="0.25">
      <c r="R74983" s="15">
        <v>2</v>
      </c>
    </row>
    <row r="74984" spans="18:18" x14ac:dyDescent="0.25">
      <c r="R74984" s="15">
        <v>2</v>
      </c>
    </row>
    <row r="74985" spans="18:18" x14ac:dyDescent="0.25">
      <c r="R74985" s="15">
        <v>2</v>
      </c>
    </row>
    <row r="74986" spans="18:18" x14ac:dyDescent="0.25">
      <c r="R74986" s="15">
        <v>2</v>
      </c>
    </row>
    <row r="74987" spans="18:18" x14ac:dyDescent="0.25">
      <c r="R74987" s="15">
        <v>2</v>
      </c>
    </row>
    <row r="74988" spans="18:18" x14ac:dyDescent="0.25">
      <c r="R74988" s="15">
        <v>2</v>
      </c>
    </row>
    <row r="74989" spans="18:18" x14ac:dyDescent="0.25">
      <c r="R74989" s="15">
        <v>2</v>
      </c>
    </row>
    <row r="74990" spans="18:18" x14ac:dyDescent="0.25">
      <c r="R74990" s="15">
        <v>2</v>
      </c>
    </row>
    <row r="74991" spans="18:18" x14ac:dyDescent="0.25">
      <c r="R74991" s="15">
        <v>2</v>
      </c>
    </row>
    <row r="74992" spans="18:18" x14ac:dyDescent="0.25">
      <c r="R74992" s="15">
        <v>2</v>
      </c>
    </row>
    <row r="74993" spans="18:18" x14ac:dyDescent="0.25">
      <c r="R74993" s="15">
        <v>2</v>
      </c>
    </row>
    <row r="74994" spans="18:18" x14ac:dyDescent="0.25">
      <c r="R74994" s="15">
        <v>2</v>
      </c>
    </row>
    <row r="74995" spans="18:18" x14ac:dyDescent="0.25">
      <c r="R74995" s="15">
        <v>2</v>
      </c>
    </row>
    <row r="74996" spans="18:18" x14ac:dyDescent="0.25">
      <c r="R74996" s="15">
        <v>2</v>
      </c>
    </row>
    <row r="74997" spans="18:18" x14ac:dyDescent="0.25">
      <c r="R74997" s="15">
        <v>2</v>
      </c>
    </row>
    <row r="74998" spans="18:18" x14ac:dyDescent="0.25">
      <c r="R74998" s="15">
        <v>2</v>
      </c>
    </row>
    <row r="74999" spans="18:18" x14ac:dyDescent="0.25">
      <c r="R74999" s="15">
        <v>2</v>
      </c>
    </row>
    <row r="75000" spans="18:18" x14ac:dyDescent="0.25">
      <c r="R75000" s="15">
        <v>2</v>
      </c>
    </row>
    <row r="75001" spans="18:18" x14ac:dyDescent="0.25">
      <c r="R75001" s="15">
        <v>2</v>
      </c>
    </row>
    <row r="75002" spans="18:18" x14ac:dyDescent="0.25">
      <c r="R75002" s="15">
        <v>2</v>
      </c>
    </row>
    <row r="75003" spans="18:18" x14ac:dyDescent="0.25">
      <c r="R75003" s="15">
        <v>2</v>
      </c>
    </row>
    <row r="75004" spans="18:18" x14ac:dyDescent="0.25">
      <c r="R75004" s="15">
        <v>2</v>
      </c>
    </row>
    <row r="75005" spans="18:18" x14ac:dyDescent="0.25">
      <c r="R75005" s="15">
        <v>2</v>
      </c>
    </row>
    <row r="75006" spans="18:18" x14ac:dyDescent="0.25">
      <c r="R75006" s="15">
        <v>2</v>
      </c>
    </row>
    <row r="75007" spans="18:18" x14ac:dyDescent="0.25">
      <c r="R75007" s="15">
        <v>2</v>
      </c>
    </row>
    <row r="75008" spans="18:18" x14ac:dyDescent="0.25">
      <c r="R75008" s="15">
        <v>2</v>
      </c>
    </row>
    <row r="75009" spans="18:18" x14ac:dyDescent="0.25">
      <c r="R75009" s="15">
        <v>2</v>
      </c>
    </row>
    <row r="75010" spans="18:18" x14ac:dyDescent="0.25">
      <c r="R75010" s="15">
        <v>2</v>
      </c>
    </row>
    <row r="75011" spans="18:18" x14ac:dyDescent="0.25">
      <c r="R75011" s="15">
        <v>2</v>
      </c>
    </row>
    <row r="75012" spans="18:18" x14ac:dyDescent="0.25">
      <c r="R75012" s="15">
        <v>2</v>
      </c>
    </row>
    <row r="75013" spans="18:18" x14ac:dyDescent="0.25">
      <c r="R75013" s="15">
        <v>2</v>
      </c>
    </row>
    <row r="75014" spans="18:18" x14ac:dyDescent="0.25">
      <c r="R75014" s="15">
        <v>2</v>
      </c>
    </row>
    <row r="75015" spans="18:18" x14ac:dyDescent="0.25">
      <c r="R75015" s="15">
        <v>2</v>
      </c>
    </row>
    <row r="75016" spans="18:18" x14ac:dyDescent="0.25">
      <c r="R75016" s="15">
        <v>2</v>
      </c>
    </row>
    <row r="75017" spans="18:18" x14ac:dyDescent="0.25">
      <c r="R75017" s="15">
        <v>2</v>
      </c>
    </row>
    <row r="75018" spans="18:18" x14ac:dyDescent="0.25">
      <c r="R75018" s="15">
        <v>2</v>
      </c>
    </row>
    <row r="75019" spans="18:18" x14ac:dyDescent="0.25">
      <c r="R75019" s="15">
        <v>2</v>
      </c>
    </row>
    <row r="75020" spans="18:18" x14ac:dyDescent="0.25">
      <c r="R75020" s="15">
        <v>2</v>
      </c>
    </row>
    <row r="75021" spans="18:18" x14ac:dyDescent="0.25">
      <c r="R75021" s="15">
        <v>2</v>
      </c>
    </row>
    <row r="75022" spans="18:18" x14ac:dyDescent="0.25">
      <c r="R75022" s="15">
        <v>2</v>
      </c>
    </row>
    <row r="75023" spans="18:18" x14ac:dyDescent="0.25">
      <c r="R75023" s="15">
        <v>3</v>
      </c>
    </row>
    <row r="75024" spans="18:18" x14ac:dyDescent="0.25">
      <c r="R75024" s="15">
        <v>3</v>
      </c>
    </row>
    <row r="75025" spans="18:18" x14ac:dyDescent="0.25">
      <c r="R75025" s="15">
        <v>3</v>
      </c>
    </row>
    <row r="75026" spans="18:18" x14ac:dyDescent="0.25">
      <c r="R75026" s="15">
        <v>3</v>
      </c>
    </row>
    <row r="75027" spans="18:18" x14ac:dyDescent="0.25">
      <c r="R75027" s="15">
        <v>3</v>
      </c>
    </row>
    <row r="75028" spans="18:18" x14ac:dyDescent="0.25">
      <c r="R75028" s="15">
        <v>3</v>
      </c>
    </row>
    <row r="75029" spans="18:18" x14ac:dyDescent="0.25">
      <c r="R75029" s="15">
        <v>3</v>
      </c>
    </row>
    <row r="75030" spans="18:18" x14ac:dyDescent="0.25">
      <c r="R75030" s="15">
        <v>3</v>
      </c>
    </row>
    <row r="75031" spans="18:18" x14ac:dyDescent="0.25">
      <c r="R75031" s="15">
        <v>3</v>
      </c>
    </row>
    <row r="75032" spans="18:18" x14ac:dyDescent="0.25">
      <c r="R75032" s="15">
        <v>3</v>
      </c>
    </row>
    <row r="75033" spans="18:18" x14ac:dyDescent="0.25">
      <c r="R75033" s="15">
        <v>3</v>
      </c>
    </row>
    <row r="75034" spans="18:18" x14ac:dyDescent="0.25">
      <c r="R75034" s="15">
        <v>3</v>
      </c>
    </row>
    <row r="75035" spans="18:18" x14ac:dyDescent="0.25">
      <c r="R75035" s="15">
        <v>3</v>
      </c>
    </row>
    <row r="75036" spans="18:18" x14ac:dyDescent="0.25">
      <c r="R75036" s="15">
        <v>3</v>
      </c>
    </row>
    <row r="75037" spans="18:18" x14ac:dyDescent="0.25">
      <c r="R75037" s="15">
        <v>3</v>
      </c>
    </row>
    <row r="75038" spans="18:18" x14ac:dyDescent="0.25">
      <c r="R75038" s="15">
        <v>1</v>
      </c>
    </row>
    <row r="75039" spans="18:18" x14ac:dyDescent="0.25">
      <c r="R75039" s="15">
        <v>1</v>
      </c>
    </row>
    <row r="75040" spans="18:18" x14ac:dyDescent="0.25">
      <c r="R75040" s="15">
        <v>1</v>
      </c>
    </row>
    <row r="75041" spans="18:18" x14ac:dyDescent="0.25">
      <c r="R75041" s="15">
        <v>1</v>
      </c>
    </row>
    <row r="75042" spans="18:18" x14ac:dyDescent="0.25">
      <c r="R75042" s="15">
        <v>1</v>
      </c>
    </row>
    <row r="75043" spans="18:18" x14ac:dyDescent="0.25">
      <c r="R75043" s="15">
        <v>1</v>
      </c>
    </row>
    <row r="75044" spans="18:18" x14ac:dyDescent="0.25">
      <c r="R75044" s="15">
        <v>1</v>
      </c>
    </row>
    <row r="75045" spans="18:18" x14ac:dyDescent="0.25">
      <c r="R75045" s="15">
        <v>1</v>
      </c>
    </row>
    <row r="75046" spans="18:18" x14ac:dyDescent="0.25">
      <c r="R75046" s="15">
        <v>1</v>
      </c>
    </row>
    <row r="75047" spans="18:18" x14ac:dyDescent="0.25">
      <c r="R75047" s="15">
        <v>1</v>
      </c>
    </row>
    <row r="75048" spans="18:18" x14ac:dyDescent="0.25">
      <c r="R75048" s="15">
        <v>1</v>
      </c>
    </row>
    <row r="75049" spans="18:18" x14ac:dyDescent="0.25">
      <c r="R75049" s="15">
        <v>1</v>
      </c>
    </row>
    <row r="75050" spans="18:18" x14ac:dyDescent="0.25">
      <c r="R75050" s="15">
        <v>1</v>
      </c>
    </row>
    <row r="75051" spans="18:18" x14ac:dyDescent="0.25">
      <c r="R75051" s="15">
        <v>1</v>
      </c>
    </row>
    <row r="75052" spans="18:18" x14ac:dyDescent="0.25">
      <c r="R75052" s="15">
        <v>1</v>
      </c>
    </row>
    <row r="75053" spans="18:18" x14ac:dyDescent="0.25">
      <c r="R75053" s="15">
        <v>1</v>
      </c>
    </row>
    <row r="75054" spans="18:18" x14ac:dyDescent="0.25">
      <c r="R75054" s="15">
        <v>1</v>
      </c>
    </row>
    <row r="75055" spans="18:18" x14ac:dyDescent="0.25">
      <c r="R75055" s="15">
        <v>1</v>
      </c>
    </row>
    <row r="75056" spans="18:18" x14ac:dyDescent="0.25">
      <c r="R75056" s="15">
        <v>1</v>
      </c>
    </row>
    <row r="75057" spans="18:18" x14ac:dyDescent="0.25">
      <c r="R75057" s="15">
        <v>1</v>
      </c>
    </row>
    <row r="75058" spans="18:18" x14ac:dyDescent="0.25">
      <c r="R75058" s="15">
        <v>1</v>
      </c>
    </row>
    <row r="75059" spans="18:18" x14ac:dyDescent="0.25">
      <c r="R75059" s="15">
        <v>1</v>
      </c>
    </row>
    <row r="75060" spans="18:18" x14ac:dyDescent="0.25">
      <c r="R75060" s="15">
        <v>1</v>
      </c>
    </row>
    <row r="75061" spans="18:18" x14ac:dyDescent="0.25">
      <c r="R75061" s="15">
        <v>1</v>
      </c>
    </row>
    <row r="75062" spans="18:18" x14ac:dyDescent="0.25">
      <c r="R75062" s="15">
        <v>1</v>
      </c>
    </row>
    <row r="75063" spans="18:18" x14ac:dyDescent="0.25">
      <c r="R75063" s="15">
        <v>1</v>
      </c>
    </row>
    <row r="75064" spans="18:18" x14ac:dyDescent="0.25">
      <c r="R75064" s="15">
        <v>1</v>
      </c>
    </row>
    <row r="75065" spans="18:18" x14ac:dyDescent="0.25">
      <c r="R75065" s="15">
        <v>1</v>
      </c>
    </row>
    <row r="75066" spans="18:18" x14ac:dyDescent="0.25">
      <c r="R75066" s="15">
        <v>1</v>
      </c>
    </row>
    <row r="75067" spans="18:18" x14ac:dyDescent="0.25">
      <c r="R75067" s="15">
        <v>1</v>
      </c>
    </row>
    <row r="75068" spans="18:18" x14ac:dyDescent="0.25">
      <c r="R75068" s="15">
        <v>1</v>
      </c>
    </row>
    <row r="75069" spans="18:18" x14ac:dyDescent="0.25">
      <c r="R75069" s="15">
        <v>1</v>
      </c>
    </row>
    <row r="75070" spans="18:18" x14ac:dyDescent="0.25">
      <c r="R75070" s="15">
        <v>1</v>
      </c>
    </row>
    <row r="75071" spans="18:18" x14ac:dyDescent="0.25">
      <c r="R75071" s="15">
        <v>1</v>
      </c>
    </row>
    <row r="75072" spans="18:18" x14ac:dyDescent="0.25">
      <c r="R75072" s="15">
        <v>1</v>
      </c>
    </row>
    <row r="75073" spans="18:18" x14ac:dyDescent="0.25">
      <c r="R75073" s="15">
        <v>1</v>
      </c>
    </row>
    <row r="75074" spans="18:18" x14ac:dyDescent="0.25">
      <c r="R75074" s="15">
        <v>1</v>
      </c>
    </row>
    <row r="75075" spans="18:18" x14ac:dyDescent="0.25">
      <c r="R75075" s="15">
        <v>1</v>
      </c>
    </row>
    <row r="75076" spans="18:18" x14ac:dyDescent="0.25">
      <c r="R75076" s="15">
        <v>1</v>
      </c>
    </row>
    <row r="75077" spans="18:18" x14ac:dyDescent="0.25">
      <c r="R75077" s="15">
        <v>1</v>
      </c>
    </row>
    <row r="75078" spans="18:18" x14ac:dyDescent="0.25">
      <c r="R75078" s="15">
        <v>1</v>
      </c>
    </row>
    <row r="75079" spans="18:18" x14ac:dyDescent="0.25">
      <c r="R75079" s="15">
        <v>1</v>
      </c>
    </row>
    <row r="75080" spans="18:18" x14ac:dyDescent="0.25">
      <c r="R75080" s="15">
        <v>1</v>
      </c>
    </row>
    <row r="75081" spans="18:18" x14ac:dyDescent="0.25">
      <c r="R75081" s="15">
        <v>1</v>
      </c>
    </row>
    <row r="75082" spans="18:18" x14ac:dyDescent="0.25">
      <c r="R75082" s="15">
        <v>1</v>
      </c>
    </row>
    <row r="75083" spans="18:18" x14ac:dyDescent="0.25">
      <c r="R75083" s="15">
        <v>1</v>
      </c>
    </row>
    <row r="75084" spans="18:18" x14ac:dyDescent="0.25">
      <c r="R75084" s="15">
        <v>1</v>
      </c>
    </row>
    <row r="75085" spans="18:18" x14ac:dyDescent="0.25">
      <c r="R75085" s="15">
        <v>1</v>
      </c>
    </row>
    <row r="75086" spans="18:18" x14ac:dyDescent="0.25">
      <c r="R75086" s="15">
        <v>1</v>
      </c>
    </row>
    <row r="75087" spans="18:18" x14ac:dyDescent="0.25">
      <c r="R75087" s="15">
        <v>1</v>
      </c>
    </row>
    <row r="75088" spans="18:18" x14ac:dyDescent="0.25">
      <c r="R75088" s="15">
        <v>1</v>
      </c>
    </row>
    <row r="75089" spans="18:18" x14ac:dyDescent="0.25">
      <c r="R75089" s="15">
        <v>1</v>
      </c>
    </row>
    <row r="75090" spans="18:18" x14ac:dyDescent="0.25">
      <c r="R75090" s="15">
        <v>1</v>
      </c>
    </row>
    <row r="75091" spans="18:18" x14ac:dyDescent="0.25">
      <c r="R75091" s="15">
        <v>1</v>
      </c>
    </row>
    <row r="75092" spans="18:18" x14ac:dyDescent="0.25">
      <c r="R75092" s="15">
        <v>1</v>
      </c>
    </row>
    <row r="75093" spans="18:18" x14ac:dyDescent="0.25">
      <c r="R75093" s="15">
        <v>1</v>
      </c>
    </row>
    <row r="75094" spans="18:18" x14ac:dyDescent="0.25">
      <c r="R75094" s="15">
        <v>1</v>
      </c>
    </row>
    <row r="75095" spans="18:18" x14ac:dyDescent="0.25">
      <c r="R75095" s="15">
        <v>1</v>
      </c>
    </row>
    <row r="75096" spans="18:18" x14ac:dyDescent="0.25">
      <c r="R75096" s="15">
        <v>1</v>
      </c>
    </row>
    <row r="75097" spans="18:18" x14ac:dyDescent="0.25">
      <c r="R75097" s="15">
        <v>1</v>
      </c>
    </row>
    <row r="75098" spans="18:18" x14ac:dyDescent="0.25">
      <c r="R75098" s="15">
        <v>1</v>
      </c>
    </row>
    <row r="75099" spans="18:18" x14ac:dyDescent="0.25">
      <c r="R75099" s="15">
        <v>1</v>
      </c>
    </row>
    <row r="75100" spans="18:18" x14ac:dyDescent="0.25">
      <c r="R75100" s="15">
        <v>1</v>
      </c>
    </row>
    <row r="75101" spans="18:18" x14ac:dyDescent="0.25">
      <c r="R75101" s="15">
        <v>1</v>
      </c>
    </row>
    <row r="75102" spans="18:18" x14ac:dyDescent="0.25">
      <c r="R75102" s="15">
        <v>1</v>
      </c>
    </row>
    <row r="75103" spans="18:18" x14ac:dyDescent="0.25">
      <c r="R75103" s="15">
        <v>1</v>
      </c>
    </row>
    <row r="75104" spans="18:18" x14ac:dyDescent="0.25">
      <c r="R75104" s="15">
        <v>1</v>
      </c>
    </row>
    <row r="75105" spans="18:18" x14ac:dyDescent="0.25">
      <c r="R75105" s="15">
        <v>1</v>
      </c>
    </row>
    <row r="75106" spans="18:18" x14ac:dyDescent="0.25">
      <c r="R75106" s="15">
        <v>1</v>
      </c>
    </row>
    <row r="75107" spans="18:18" x14ac:dyDescent="0.25">
      <c r="R75107" s="15">
        <v>1</v>
      </c>
    </row>
    <row r="75108" spans="18:18" x14ac:dyDescent="0.25">
      <c r="R75108" s="15">
        <v>1</v>
      </c>
    </row>
    <row r="75109" spans="18:18" x14ac:dyDescent="0.25">
      <c r="R75109" s="15">
        <v>1</v>
      </c>
    </row>
    <row r="75110" spans="18:18" x14ac:dyDescent="0.25">
      <c r="R75110" s="15">
        <v>1</v>
      </c>
    </row>
    <row r="75111" spans="18:18" x14ac:dyDescent="0.25">
      <c r="R75111" s="15">
        <v>1</v>
      </c>
    </row>
    <row r="75112" spans="18:18" x14ac:dyDescent="0.25">
      <c r="R75112" s="15">
        <v>1</v>
      </c>
    </row>
    <row r="75113" spans="18:18" x14ac:dyDescent="0.25">
      <c r="R75113" s="15">
        <v>1</v>
      </c>
    </row>
    <row r="75114" spans="18:18" x14ac:dyDescent="0.25">
      <c r="R75114" s="15">
        <v>1</v>
      </c>
    </row>
    <row r="75115" spans="18:18" x14ac:dyDescent="0.25">
      <c r="R75115" s="15">
        <v>1</v>
      </c>
    </row>
    <row r="75116" spans="18:18" x14ac:dyDescent="0.25">
      <c r="R75116" s="15">
        <v>1</v>
      </c>
    </row>
    <row r="75117" spans="18:18" x14ac:dyDescent="0.25">
      <c r="R75117" s="15">
        <v>1</v>
      </c>
    </row>
    <row r="75118" spans="18:18" x14ac:dyDescent="0.25">
      <c r="R75118" s="15">
        <v>1</v>
      </c>
    </row>
    <row r="75119" spans="18:18" x14ac:dyDescent="0.25">
      <c r="R75119" s="15">
        <v>1</v>
      </c>
    </row>
    <row r="75120" spans="18:18" x14ac:dyDescent="0.25">
      <c r="R75120" s="15">
        <v>1</v>
      </c>
    </row>
    <row r="75121" spans="18:18" x14ac:dyDescent="0.25">
      <c r="R75121" s="15">
        <v>1</v>
      </c>
    </row>
    <row r="75122" spans="18:18" x14ac:dyDescent="0.25">
      <c r="R75122" s="15">
        <v>1</v>
      </c>
    </row>
    <row r="75123" spans="18:18" x14ac:dyDescent="0.25">
      <c r="R75123" s="15">
        <v>1</v>
      </c>
    </row>
    <row r="75124" spans="18:18" x14ac:dyDescent="0.25">
      <c r="R75124" s="15">
        <v>1</v>
      </c>
    </row>
    <row r="75125" spans="18:18" x14ac:dyDescent="0.25">
      <c r="R75125" s="15">
        <v>1</v>
      </c>
    </row>
    <row r="75126" spans="18:18" x14ac:dyDescent="0.25">
      <c r="R75126" s="15">
        <v>1</v>
      </c>
    </row>
    <row r="75127" spans="18:18" x14ac:dyDescent="0.25">
      <c r="R75127" s="15">
        <v>1</v>
      </c>
    </row>
    <row r="75128" spans="18:18" x14ac:dyDescent="0.25">
      <c r="R75128" s="15">
        <v>1</v>
      </c>
    </row>
    <row r="75129" spans="18:18" x14ac:dyDescent="0.25">
      <c r="R75129" s="15">
        <v>1</v>
      </c>
    </row>
    <row r="75130" spans="18:18" x14ac:dyDescent="0.25">
      <c r="R75130" s="15">
        <v>1</v>
      </c>
    </row>
    <row r="75131" spans="18:18" x14ac:dyDescent="0.25">
      <c r="R75131" s="15">
        <v>2</v>
      </c>
    </row>
    <row r="75132" spans="18:18" x14ac:dyDescent="0.25">
      <c r="R75132" s="15">
        <v>2</v>
      </c>
    </row>
    <row r="75133" spans="18:18" x14ac:dyDescent="0.25">
      <c r="R75133" s="15">
        <v>2</v>
      </c>
    </row>
    <row r="75134" spans="18:18" x14ac:dyDescent="0.25">
      <c r="R75134" s="15">
        <v>2</v>
      </c>
    </row>
    <row r="75135" spans="18:18" x14ac:dyDescent="0.25">
      <c r="R75135" s="15">
        <v>2</v>
      </c>
    </row>
    <row r="75136" spans="18:18" x14ac:dyDescent="0.25">
      <c r="R75136" s="15">
        <v>2</v>
      </c>
    </row>
    <row r="75137" spans="18:18" x14ac:dyDescent="0.25">
      <c r="R75137" s="15">
        <v>2</v>
      </c>
    </row>
    <row r="75138" spans="18:18" x14ac:dyDescent="0.25">
      <c r="R75138" s="15">
        <v>2</v>
      </c>
    </row>
    <row r="75139" spans="18:18" x14ac:dyDescent="0.25">
      <c r="R75139" s="15">
        <v>2</v>
      </c>
    </row>
    <row r="75140" spans="18:18" x14ac:dyDescent="0.25">
      <c r="R75140" s="15">
        <v>2</v>
      </c>
    </row>
    <row r="75141" spans="18:18" x14ac:dyDescent="0.25">
      <c r="R75141" s="15">
        <v>2</v>
      </c>
    </row>
    <row r="75142" spans="18:18" x14ac:dyDescent="0.25">
      <c r="R75142" s="15">
        <v>2</v>
      </c>
    </row>
    <row r="75143" spans="18:18" x14ac:dyDescent="0.25">
      <c r="R75143" s="15">
        <v>2</v>
      </c>
    </row>
    <row r="75144" spans="18:18" x14ac:dyDescent="0.25">
      <c r="R75144" s="15">
        <v>2</v>
      </c>
    </row>
    <row r="75145" spans="18:18" x14ac:dyDescent="0.25">
      <c r="R75145" s="15">
        <v>2</v>
      </c>
    </row>
    <row r="75146" spans="18:18" x14ac:dyDescent="0.25">
      <c r="R75146" s="15">
        <v>2</v>
      </c>
    </row>
    <row r="75147" spans="18:18" x14ac:dyDescent="0.25">
      <c r="R75147" s="15">
        <v>2</v>
      </c>
    </row>
    <row r="75148" spans="18:18" x14ac:dyDescent="0.25">
      <c r="R75148" s="15">
        <v>2</v>
      </c>
    </row>
    <row r="75149" spans="18:18" x14ac:dyDescent="0.25">
      <c r="R75149" s="15">
        <v>2</v>
      </c>
    </row>
    <row r="75150" spans="18:18" x14ac:dyDescent="0.25">
      <c r="R75150" s="15">
        <v>1</v>
      </c>
    </row>
    <row r="75151" spans="18:18" x14ac:dyDescent="0.25">
      <c r="R75151" s="15">
        <v>1</v>
      </c>
    </row>
    <row r="75152" spans="18:18" x14ac:dyDescent="0.25">
      <c r="R75152" s="15">
        <v>1</v>
      </c>
    </row>
    <row r="75153" spans="18:18" x14ac:dyDescent="0.25">
      <c r="R75153" s="15">
        <v>1</v>
      </c>
    </row>
    <row r="75154" spans="18:18" x14ac:dyDescent="0.25">
      <c r="R75154" s="15">
        <v>1</v>
      </c>
    </row>
    <row r="75155" spans="18:18" x14ac:dyDescent="0.25">
      <c r="R75155" s="15">
        <v>1</v>
      </c>
    </row>
    <row r="75156" spans="18:18" x14ac:dyDescent="0.25">
      <c r="R75156" s="15">
        <v>1</v>
      </c>
    </row>
    <row r="75157" spans="18:18" x14ac:dyDescent="0.25">
      <c r="R75157" s="15">
        <v>1</v>
      </c>
    </row>
    <row r="75158" spans="18:18" x14ac:dyDescent="0.25">
      <c r="R75158" s="15">
        <v>1</v>
      </c>
    </row>
    <row r="75159" spans="18:18" x14ac:dyDescent="0.25">
      <c r="R75159" s="15">
        <v>1</v>
      </c>
    </row>
    <row r="75160" spans="18:18" x14ac:dyDescent="0.25">
      <c r="R75160" s="15">
        <v>1</v>
      </c>
    </row>
    <row r="75161" spans="18:18" x14ac:dyDescent="0.25">
      <c r="R75161" s="15">
        <v>1</v>
      </c>
    </row>
    <row r="75162" spans="18:18" x14ac:dyDescent="0.25">
      <c r="R75162" s="15">
        <v>1</v>
      </c>
    </row>
    <row r="75163" spans="18:18" x14ac:dyDescent="0.25">
      <c r="R75163" s="15">
        <v>1</v>
      </c>
    </row>
    <row r="75164" spans="18:18" x14ac:dyDescent="0.25">
      <c r="R75164" s="15">
        <v>1</v>
      </c>
    </row>
    <row r="75165" spans="18:18" x14ac:dyDescent="0.25">
      <c r="R75165" s="15">
        <v>1</v>
      </c>
    </row>
    <row r="75166" spans="18:18" x14ac:dyDescent="0.25">
      <c r="R75166" s="15">
        <v>1</v>
      </c>
    </row>
    <row r="75167" spans="18:18" x14ac:dyDescent="0.25">
      <c r="R75167" s="15">
        <v>1</v>
      </c>
    </row>
    <row r="75168" spans="18:18" x14ac:dyDescent="0.25">
      <c r="R75168" s="15">
        <v>1</v>
      </c>
    </row>
    <row r="75169" spans="18:18" x14ac:dyDescent="0.25">
      <c r="R75169" s="15">
        <v>1</v>
      </c>
    </row>
    <row r="75170" spans="18:18" x14ac:dyDescent="0.25">
      <c r="R75170" s="15">
        <v>1</v>
      </c>
    </row>
    <row r="75171" spans="18:18" x14ac:dyDescent="0.25">
      <c r="R75171" s="15">
        <v>1</v>
      </c>
    </row>
    <row r="75172" spans="18:18" x14ac:dyDescent="0.25">
      <c r="R75172" s="15">
        <v>1</v>
      </c>
    </row>
    <row r="75173" spans="18:18" x14ac:dyDescent="0.25">
      <c r="R75173" s="15">
        <v>1</v>
      </c>
    </row>
    <row r="75174" spans="18:18" x14ac:dyDescent="0.25">
      <c r="R75174" s="15">
        <v>2</v>
      </c>
    </row>
    <row r="75175" spans="18:18" x14ac:dyDescent="0.25">
      <c r="R75175" s="15">
        <v>2</v>
      </c>
    </row>
    <row r="75176" spans="18:18" x14ac:dyDescent="0.25">
      <c r="R75176" s="15">
        <v>2</v>
      </c>
    </row>
    <row r="75177" spans="18:18" x14ac:dyDescent="0.25">
      <c r="R75177" s="15">
        <v>2</v>
      </c>
    </row>
    <row r="75178" spans="18:18" x14ac:dyDescent="0.25">
      <c r="R75178" s="15">
        <v>2</v>
      </c>
    </row>
    <row r="75179" spans="18:18" x14ac:dyDescent="0.25">
      <c r="R75179" s="15">
        <v>2</v>
      </c>
    </row>
    <row r="75180" spans="18:18" x14ac:dyDescent="0.25">
      <c r="R75180" s="15">
        <v>2</v>
      </c>
    </row>
    <row r="75181" spans="18:18" x14ac:dyDescent="0.25">
      <c r="R75181" s="15">
        <v>2</v>
      </c>
    </row>
    <row r="75182" spans="18:18" x14ac:dyDescent="0.25">
      <c r="R75182" s="15">
        <v>2</v>
      </c>
    </row>
    <row r="75183" spans="18:18" x14ac:dyDescent="0.25">
      <c r="R75183" s="15">
        <v>2</v>
      </c>
    </row>
    <row r="75184" spans="18:18" x14ac:dyDescent="0.25">
      <c r="R75184" s="15">
        <v>2</v>
      </c>
    </row>
    <row r="75185" spans="18:18" x14ac:dyDescent="0.25">
      <c r="R75185" s="15">
        <v>2</v>
      </c>
    </row>
    <row r="75186" spans="18:18" x14ac:dyDescent="0.25">
      <c r="R75186" s="15">
        <v>2</v>
      </c>
    </row>
    <row r="75187" spans="18:18" x14ac:dyDescent="0.25">
      <c r="R75187" s="15">
        <v>2</v>
      </c>
    </row>
    <row r="75188" spans="18:18" x14ac:dyDescent="0.25">
      <c r="R75188" s="15">
        <v>2</v>
      </c>
    </row>
    <row r="75189" spans="18:18" x14ac:dyDescent="0.25">
      <c r="R75189" s="15">
        <v>2</v>
      </c>
    </row>
    <row r="75190" spans="18:18" x14ac:dyDescent="0.25">
      <c r="R75190" s="15">
        <v>2</v>
      </c>
    </row>
    <row r="75191" spans="18:18" x14ac:dyDescent="0.25">
      <c r="R75191" s="15">
        <v>2</v>
      </c>
    </row>
    <row r="75192" spans="18:18" x14ac:dyDescent="0.25">
      <c r="R75192" s="15">
        <v>2</v>
      </c>
    </row>
    <row r="75193" spans="18:18" x14ac:dyDescent="0.25">
      <c r="R75193" s="15">
        <v>2</v>
      </c>
    </row>
    <row r="75194" spans="18:18" x14ac:dyDescent="0.25">
      <c r="R75194" s="15">
        <v>2</v>
      </c>
    </row>
    <row r="75195" spans="18:18" x14ac:dyDescent="0.25">
      <c r="R75195" s="15">
        <v>2</v>
      </c>
    </row>
    <row r="75196" spans="18:18" x14ac:dyDescent="0.25">
      <c r="R75196" s="15">
        <v>2</v>
      </c>
    </row>
    <row r="75197" spans="18:18" x14ac:dyDescent="0.25">
      <c r="R75197" s="15">
        <v>2</v>
      </c>
    </row>
    <row r="75198" spans="18:18" x14ac:dyDescent="0.25">
      <c r="R75198" s="15">
        <v>2</v>
      </c>
    </row>
    <row r="75199" spans="18:18" x14ac:dyDescent="0.25">
      <c r="R75199" s="15">
        <v>2</v>
      </c>
    </row>
    <row r="75200" spans="18:18" x14ac:dyDescent="0.25">
      <c r="R75200" s="15">
        <v>2</v>
      </c>
    </row>
    <row r="75201" spans="18:18" x14ac:dyDescent="0.25">
      <c r="R75201" s="15">
        <v>2</v>
      </c>
    </row>
    <row r="75202" spans="18:18" x14ac:dyDescent="0.25">
      <c r="R75202" s="15">
        <v>1</v>
      </c>
    </row>
    <row r="75203" spans="18:18" x14ac:dyDescent="0.25">
      <c r="R75203" s="15">
        <v>1</v>
      </c>
    </row>
    <row r="75204" spans="18:18" x14ac:dyDescent="0.25">
      <c r="R75204" s="15">
        <v>1</v>
      </c>
    </row>
    <row r="75205" spans="18:18" x14ac:dyDescent="0.25">
      <c r="R75205" s="15">
        <v>1</v>
      </c>
    </row>
    <row r="75206" spans="18:18" x14ac:dyDescent="0.25">
      <c r="R75206" s="15">
        <v>1</v>
      </c>
    </row>
    <row r="75207" spans="18:18" x14ac:dyDescent="0.25">
      <c r="R75207" s="15">
        <v>1</v>
      </c>
    </row>
    <row r="75208" spans="18:18" x14ac:dyDescent="0.25">
      <c r="R75208" s="15">
        <v>1</v>
      </c>
    </row>
    <row r="75209" spans="18:18" x14ac:dyDescent="0.25">
      <c r="R75209" s="15">
        <v>1</v>
      </c>
    </row>
    <row r="75210" spans="18:18" x14ac:dyDescent="0.25">
      <c r="R75210" s="15">
        <v>1</v>
      </c>
    </row>
    <row r="75211" spans="18:18" x14ac:dyDescent="0.25">
      <c r="R75211" s="15">
        <v>1</v>
      </c>
    </row>
    <row r="75212" spans="18:18" x14ac:dyDescent="0.25">
      <c r="R75212" s="15">
        <v>1</v>
      </c>
    </row>
    <row r="75213" spans="18:18" x14ac:dyDescent="0.25">
      <c r="R75213" s="15">
        <v>1</v>
      </c>
    </row>
    <row r="75214" spans="18:18" x14ac:dyDescent="0.25">
      <c r="R75214" s="15">
        <v>1</v>
      </c>
    </row>
    <row r="75215" spans="18:18" x14ac:dyDescent="0.25">
      <c r="R75215" s="15">
        <v>1</v>
      </c>
    </row>
    <row r="75216" spans="18:18" x14ac:dyDescent="0.25">
      <c r="R75216" s="15">
        <v>1</v>
      </c>
    </row>
    <row r="75217" spans="18:18" x14ac:dyDescent="0.25">
      <c r="R75217" s="15">
        <v>1</v>
      </c>
    </row>
    <row r="75218" spans="18:18" x14ac:dyDescent="0.25">
      <c r="R75218" s="15">
        <v>1</v>
      </c>
    </row>
    <row r="75219" spans="18:18" x14ac:dyDescent="0.25">
      <c r="R75219" s="15">
        <v>1</v>
      </c>
    </row>
    <row r="75220" spans="18:18" x14ac:dyDescent="0.25">
      <c r="R75220" s="15">
        <v>1</v>
      </c>
    </row>
    <row r="75221" spans="18:18" x14ac:dyDescent="0.25">
      <c r="R75221" s="15">
        <v>1</v>
      </c>
    </row>
    <row r="75222" spans="18:18" x14ac:dyDescent="0.25">
      <c r="R75222" s="15">
        <v>1</v>
      </c>
    </row>
    <row r="75223" spans="18:18" x14ac:dyDescent="0.25">
      <c r="R75223" s="15">
        <v>1</v>
      </c>
    </row>
    <row r="75224" spans="18:18" x14ac:dyDescent="0.25">
      <c r="R75224" s="15">
        <v>1</v>
      </c>
    </row>
    <row r="75225" spans="18:18" x14ac:dyDescent="0.25">
      <c r="R75225" s="15">
        <v>1</v>
      </c>
    </row>
    <row r="75226" spans="18:18" x14ac:dyDescent="0.25">
      <c r="R75226" s="15">
        <v>1</v>
      </c>
    </row>
    <row r="75227" spans="18:18" x14ac:dyDescent="0.25">
      <c r="R75227" s="15">
        <v>1</v>
      </c>
    </row>
    <row r="75228" spans="18:18" x14ac:dyDescent="0.25">
      <c r="R75228" s="15">
        <v>1</v>
      </c>
    </row>
    <row r="75229" spans="18:18" x14ac:dyDescent="0.25">
      <c r="R75229" s="15">
        <v>1</v>
      </c>
    </row>
    <row r="75230" spans="18:18" x14ac:dyDescent="0.25">
      <c r="R75230" s="15">
        <v>1</v>
      </c>
    </row>
    <row r="75231" spans="18:18" x14ac:dyDescent="0.25">
      <c r="R75231" s="15">
        <v>3</v>
      </c>
    </row>
    <row r="75232" spans="18:18" x14ac:dyDescent="0.25">
      <c r="R75232" s="15">
        <v>3</v>
      </c>
    </row>
    <row r="75233" spans="18:18" x14ac:dyDescent="0.25">
      <c r="R75233" s="15">
        <v>3</v>
      </c>
    </row>
    <row r="75234" spans="18:18" x14ac:dyDescent="0.25">
      <c r="R75234" s="15">
        <v>3</v>
      </c>
    </row>
    <row r="75235" spans="18:18" x14ac:dyDescent="0.25">
      <c r="R75235" s="15">
        <v>3</v>
      </c>
    </row>
    <row r="75236" spans="18:18" x14ac:dyDescent="0.25">
      <c r="R75236" s="15">
        <v>4</v>
      </c>
    </row>
    <row r="75237" spans="18:18" x14ac:dyDescent="0.25">
      <c r="R75237" s="15">
        <v>4</v>
      </c>
    </row>
    <row r="75238" spans="18:18" x14ac:dyDescent="0.25">
      <c r="R75238" s="15">
        <v>4</v>
      </c>
    </row>
    <row r="75239" spans="18:18" x14ac:dyDescent="0.25">
      <c r="R75239" s="15">
        <v>4</v>
      </c>
    </row>
    <row r="75240" spans="18:18" x14ac:dyDescent="0.25">
      <c r="R75240" s="15">
        <v>4</v>
      </c>
    </row>
    <row r="75241" spans="18:18" x14ac:dyDescent="0.25">
      <c r="R75241" s="15">
        <v>4</v>
      </c>
    </row>
    <row r="75242" spans="18:18" x14ac:dyDescent="0.25">
      <c r="R75242" s="15">
        <v>4</v>
      </c>
    </row>
    <row r="75243" spans="18:18" x14ac:dyDescent="0.25">
      <c r="R75243" s="15">
        <v>4</v>
      </c>
    </row>
    <row r="75244" spans="18:18" x14ac:dyDescent="0.25">
      <c r="R75244" s="15">
        <v>4</v>
      </c>
    </row>
    <row r="75245" spans="18:18" x14ac:dyDescent="0.25">
      <c r="R75245" s="15">
        <v>4</v>
      </c>
    </row>
    <row r="75246" spans="18:18" x14ac:dyDescent="0.25">
      <c r="R75246" s="15">
        <v>4</v>
      </c>
    </row>
    <row r="75247" spans="18:18" x14ac:dyDescent="0.25">
      <c r="R75247" s="15">
        <v>4</v>
      </c>
    </row>
    <row r="75248" spans="18:18" x14ac:dyDescent="0.25">
      <c r="R75248" s="15">
        <v>4</v>
      </c>
    </row>
    <row r="75249" spans="18:18" x14ac:dyDescent="0.25">
      <c r="R75249" s="15">
        <v>4</v>
      </c>
    </row>
    <row r="75250" spans="18:18" x14ac:dyDescent="0.25">
      <c r="R75250" s="15">
        <v>4</v>
      </c>
    </row>
    <row r="75251" spans="18:18" x14ac:dyDescent="0.25">
      <c r="R75251" s="15">
        <v>4</v>
      </c>
    </row>
    <row r="75252" spans="18:18" x14ac:dyDescent="0.25">
      <c r="R75252" s="15">
        <v>4</v>
      </c>
    </row>
    <row r="75253" spans="18:18" x14ac:dyDescent="0.25">
      <c r="R75253" s="15">
        <v>4</v>
      </c>
    </row>
    <row r="75254" spans="18:18" x14ac:dyDescent="0.25">
      <c r="R75254" s="15">
        <v>4</v>
      </c>
    </row>
    <row r="75255" spans="18:18" x14ac:dyDescent="0.25">
      <c r="R75255" s="15">
        <v>4</v>
      </c>
    </row>
    <row r="75256" spans="18:18" x14ac:dyDescent="0.25">
      <c r="R75256" s="15">
        <v>4</v>
      </c>
    </row>
    <row r="75257" spans="18:18" x14ac:dyDescent="0.25">
      <c r="R75257" s="15">
        <v>4</v>
      </c>
    </row>
    <row r="75258" spans="18:18" x14ac:dyDescent="0.25">
      <c r="R75258" s="15">
        <v>4</v>
      </c>
    </row>
    <row r="75259" spans="18:18" x14ac:dyDescent="0.25">
      <c r="R75259" s="15">
        <v>4</v>
      </c>
    </row>
    <row r="75260" spans="18:18" x14ac:dyDescent="0.25">
      <c r="R75260" s="15">
        <v>4</v>
      </c>
    </row>
    <row r="75261" spans="18:18" x14ac:dyDescent="0.25">
      <c r="R75261" s="15">
        <v>4</v>
      </c>
    </row>
    <row r="75262" spans="18:18" x14ac:dyDescent="0.25">
      <c r="R75262" s="15">
        <v>4</v>
      </c>
    </row>
    <row r="75263" spans="18:18" x14ac:dyDescent="0.25">
      <c r="R75263" s="15">
        <v>4</v>
      </c>
    </row>
    <row r="75264" spans="18:18" x14ac:dyDescent="0.25">
      <c r="R75264" s="15">
        <v>4</v>
      </c>
    </row>
    <row r="75265" spans="18:18" x14ac:dyDescent="0.25">
      <c r="R75265" s="15">
        <v>4</v>
      </c>
    </row>
    <row r="75266" spans="18:18" x14ac:dyDescent="0.25">
      <c r="R75266" s="15">
        <v>4</v>
      </c>
    </row>
    <row r="75267" spans="18:18" x14ac:dyDescent="0.25">
      <c r="R75267" s="15">
        <v>4</v>
      </c>
    </row>
    <row r="75268" spans="18:18" x14ac:dyDescent="0.25">
      <c r="R75268" s="15">
        <v>4</v>
      </c>
    </row>
    <row r="75269" spans="18:18" x14ac:dyDescent="0.25">
      <c r="R75269" s="15">
        <v>4</v>
      </c>
    </row>
    <row r="75270" spans="18:18" x14ac:dyDescent="0.25">
      <c r="R75270" s="15">
        <v>4</v>
      </c>
    </row>
    <row r="75271" spans="18:18" x14ac:dyDescent="0.25">
      <c r="R75271" s="15">
        <v>4</v>
      </c>
    </row>
    <row r="75272" spans="18:18" x14ac:dyDescent="0.25">
      <c r="R75272" s="15">
        <v>4</v>
      </c>
    </row>
    <row r="75273" spans="18:18" x14ac:dyDescent="0.25">
      <c r="R75273" s="15">
        <v>4</v>
      </c>
    </row>
    <row r="75274" spans="18:18" x14ac:dyDescent="0.25">
      <c r="R75274" s="15">
        <v>4</v>
      </c>
    </row>
    <row r="75275" spans="18:18" x14ac:dyDescent="0.25">
      <c r="R75275" s="15">
        <v>4</v>
      </c>
    </row>
    <row r="75276" spans="18:18" x14ac:dyDescent="0.25">
      <c r="R75276" s="15">
        <v>4</v>
      </c>
    </row>
    <row r="75277" spans="18:18" x14ac:dyDescent="0.25">
      <c r="R75277" s="15">
        <v>4</v>
      </c>
    </row>
    <row r="75278" spans="18:18" x14ac:dyDescent="0.25">
      <c r="R75278" s="15">
        <v>4</v>
      </c>
    </row>
    <row r="75279" spans="18:18" x14ac:dyDescent="0.25">
      <c r="R75279" s="15">
        <v>4</v>
      </c>
    </row>
    <row r="75280" spans="18:18" x14ac:dyDescent="0.25">
      <c r="R75280" s="15">
        <v>4</v>
      </c>
    </row>
    <row r="75281" spans="18:18" x14ac:dyDescent="0.25">
      <c r="R75281" s="15">
        <v>4</v>
      </c>
    </row>
    <row r="75282" spans="18:18" x14ac:dyDescent="0.25">
      <c r="R75282" s="15">
        <v>4</v>
      </c>
    </row>
    <row r="75283" spans="18:18" x14ac:dyDescent="0.25">
      <c r="R75283" s="15">
        <v>4</v>
      </c>
    </row>
    <row r="75284" spans="18:18" x14ac:dyDescent="0.25">
      <c r="R75284" s="15">
        <v>4</v>
      </c>
    </row>
    <row r="75285" spans="18:18" x14ac:dyDescent="0.25">
      <c r="R75285" s="15">
        <v>4</v>
      </c>
    </row>
    <row r="75286" spans="18:18" x14ac:dyDescent="0.25">
      <c r="R75286" s="15">
        <v>4</v>
      </c>
    </row>
    <row r="75287" spans="18:18" x14ac:dyDescent="0.25">
      <c r="R75287" s="15">
        <v>4</v>
      </c>
    </row>
    <row r="75288" spans="18:18" x14ac:dyDescent="0.25">
      <c r="R75288" s="15">
        <v>4</v>
      </c>
    </row>
    <row r="75289" spans="18:18" x14ac:dyDescent="0.25">
      <c r="R75289" s="15">
        <v>4</v>
      </c>
    </row>
    <row r="75290" spans="18:18" x14ac:dyDescent="0.25">
      <c r="R75290" s="15">
        <v>4</v>
      </c>
    </row>
    <row r="75291" spans="18:18" x14ac:dyDescent="0.25">
      <c r="R75291" s="15">
        <v>4</v>
      </c>
    </row>
    <row r="75292" spans="18:18" x14ac:dyDescent="0.25">
      <c r="R75292" s="15">
        <v>4</v>
      </c>
    </row>
    <row r="75293" spans="18:18" x14ac:dyDescent="0.25">
      <c r="R75293" s="15">
        <v>4</v>
      </c>
    </row>
    <row r="75294" spans="18:18" x14ac:dyDescent="0.25">
      <c r="R75294" s="15">
        <v>4</v>
      </c>
    </row>
    <row r="75295" spans="18:18" x14ac:dyDescent="0.25">
      <c r="R75295" s="15">
        <v>4</v>
      </c>
    </row>
    <row r="75296" spans="18:18" x14ac:dyDescent="0.25">
      <c r="R75296" s="15">
        <v>4</v>
      </c>
    </row>
    <row r="75297" spans="18:18" x14ac:dyDescent="0.25">
      <c r="R75297" s="15">
        <v>4</v>
      </c>
    </row>
    <row r="75298" spans="18:18" x14ac:dyDescent="0.25">
      <c r="R75298" s="15">
        <v>4</v>
      </c>
    </row>
    <row r="75299" spans="18:18" x14ac:dyDescent="0.25">
      <c r="R75299" s="15">
        <v>4</v>
      </c>
    </row>
    <row r="75300" spans="18:18" x14ac:dyDescent="0.25">
      <c r="R75300" s="15">
        <v>4</v>
      </c>
    </row>
    <row r="75301" spans="18:18" x14ac:dyDescent="0.25">
      <c r="R75301" s="15">
        <v>4</v>
      </c>
    </row>
    <row r="75302" spans="18:18" x14ac:dyDescent="0.25">
      <c r="R75302" s="15">
        <v>4</v>
      </c>
    </row>
    <row r="75303" spans="18:18" x14ac:dyDescent="0.25">
      <c r="R75303" s="15">
        <v>4</v>
      </c>
    </row>
    <row r="75304" spans="18:18" x14ac:dyDescent="0.25">
      <c r="R75304" s="15">
        <v>4</v>
      </c>
    </row>
    <row r="75305" spans="18:18" x14ac:dyDescent="0.25">
      <c r="R75305" s="15">
        <v>4</v>
      </c>
    </row>
    <row r="75306" spans="18:18" x14ac:dyDescent="0.25">
      <c r="R75306" s="15">
        <v>4</v>
      </c>
    </row>
    <row r="75307" spans="18:18" x14ac:dyDescent="0.25">
      <c r="R75307" s="15">
        <v>4</v>
      </c>
    </row>
    <row r="75308" spans="18:18" x14ac:dyDescent="0.25">
      <c r="R75308" s="15">
        <v>4</v>
      </c>
    </row>
    <row r="75309" spans="18:18" x14ac:dyDescent="0.25">
      <c r="R75309" s="15">
        <v>4</v>
      </c>
    </row>
    <row r="75310" spans="18:18" x14ac:dyDescent="0.25">
      <c r="R75310" s="15">
        <v>4</v>
      </c>
    </row>
    <row r="75311" spans="18:18" x14ac:dyDescent="0.25">
      <c r="R75311" s="15">
        <v>4</v>
      </c>
    </row>
    <row r="75312" spans="18:18" x14ac:dyDescent="0.25">
      <c r="R75312" s="15">
        <v>4</v>
      </c>
    </row>
    <row r="75313" spans="18:18" x14ac:dyDescent="0.25">
      <c r="R75313" s="15">
        <v>4</v>
      </c>
    </row>
    <row r="75314" spans="18:18" x14ac:dyDescent="0.25">
      <c r="R75314" s="15">
        <v>4</v>
      </c>
    </row>
    <row r="75315" spans="18:18" x14ac:dyDescent="0.25">
      <c r="R75315" s="15">
        <v>3</v>
      </c>
    </row>
    <row r="75316" spans="18:18" x14ac:dyDescent="0.25">
      <c r="R75316" s="15">
        <v>3</v>
      </c>
    </row>
    <row r="75317" spans="18:18" x14ac:dyDescent="0.25">
      <c r="R75317" s="15">
        <v>3</v>
      </c>
    </row>
    <row r="75318" spans="18:18" x14ac:dyDescent="0.25">
      <c r="R75318" s="15">
        <v>3</v>
      </c>
    </row>
    <row r="75319" spans="18:18" x14ac:dyDescent="0.25">
      <c r="R75319" s="15">
        <v>3</v>
      </c>
    </row>
    <row r="75320" spans="18:18" x14ac:dyDescent="0.25">
      <c r="R75320" s="15">
        <v>3</v>
      </c>
    </row>
    <row r="75321" spans="18:18" x14ac:dyDescent="0.25">
      <c r="R75321" s="15">
        <v>3</v>
      </c>
    </row>
    <row r="75322" spans="18:18" x14ac:dyDescent="0.25">
      <c r="R75322" s="15">
        <v>3</v>
      </c>
    </row>
    <row r="75323" spans="18:18" x14ac:dyDescent="0.25">
      <c r="R75323" s="15">
        <v>3</v>
      </c>
    </row>
    <row r="75324" spans="18:18" x14ac:dyDescent="0.25">
      <c r="R75324" s="15">
        <v>3</v>
      </c>
    </row>
    <row r="75325" spans="18:18" x14ac:dyDescent="0.25">
      <c r="R75325" s="15">
        <v>3</v>
      </c>
    </row>
    <row r="75326" spans="18:18" x14ac:dyDescent="0.25">
      <c r="R75326" s="15">
        <v>3</v>
      </c>
    </row>
    <row r="75327" spans="18:18" x14ac:dyDescent="0.25">
      <c r="R75327" s="15">
        <v>3</v>
      </c>
    </row>
    <row r="75328" spans="18:18" x14ac:dyDescent="0.25">
      <c r="R75328" s="15">
        <v>3</v>
      </c>
    </row>
    <row r="75329" spans="18:18" x14ac:dyDescent="0.25">
      <c r="R75329" s="15">
        <v>3</v>
      </c>
    </row>
    <row r="75330" spans="18:18" x14ac:dyDescent="0.25">
      <c r="R75330" s="15">
        <v>3</v>
      </c>
    </row>
    <row r="75331" spans="18:18" x14ac:dyDescent="0.25">
      <c r="R75331" s="15">
        <v>3</v>
      </c>
    </row>
    <row r="75332" spans="18:18" x14ac:dyDescent="0.25">
      <c r="R75332" s="15">
        <v>3</v>
      </c>
    </row>
    <row r="75333" spans="18:18" x14ac:dyDescent="0.25">
      <c r="R75333" s="15">
        <v>3</v>
      </c>
    </row>
    <row r="75334" spans="18:18" x14ac:dyDescent="0.25">
      <c r="R75334" s="15">
        <v>3</v>
      </c>
    </row>
    <row r="75335" spans="18:18" x14ac:dyDescent="0.25">
      <c r="R75335" s="15">
        <v>1</v>
      </c>
    </row>
    <row r="75336" spans="18:18" x14ac:dyDescent="0.25">
      <c r="R75336" s="15">
        <v>1</v>
      </c>
    </row>
    <row r="75337" spans="18:18" x14ac:dyDescent="0.25">
      <c r="R75337" s="15">
        <v>1</v>
      </c>
    </row>
    <row r="75338" spans="18:18" x14ac:dyDescent="0.25">
      <c r="R75338" s="15">
        <v>1</v>
      </c>
    </row>
    <row r="75339" spans="18:18" x14ac:dyDescent="0.25">
      <c r="R75339" s="15">
        <v>1</v>
      </c>
    </row>
    <row r="75340" spans="18:18" x14ac:dyDescent="0.25">
      <c r="R75340" s="15">
        <v>1</v>
      </c>
    </row>
    <row r="75341" spans="18:18" x14ac:dyDescent="0.25">
      <c r="R75341" s="15">
        <v>1</v>
      </c>
    </row>
    <row r="75342" spans="18:18" x14ac:dyDescent="0.25">
      <c r="R75342" s="15">
        <v>1</v>
      </c>
    </row>
    <row r="75343" spans="18:18" x14ac:dyDescent="0.25">
      <c r="R75343" s="15">
        <v>1</v>
      </c>
    </row>
    <row r="75344" spans="18:18" x14ac:dyDescent="0.25">
      <c r="R75344" s="15">
        <v>1</v>
      </c>
    </row>
    <row r="75345" spans="18:18" x14ac:dyDescent="0.25">
      <c r="R75345" s="15">
        <v>1</v>
      </c>
    </row>
    <row r="75346" spans="18:18" x14ac:dyDescent="0.25">
      <c r="R75346" s="15">
        <v>1</v>
      </c>
    </row>
    <row r="75347" spans="18:18" x14ac:dyDescent="0.25">
      <c r="R75347" s="15">
        <v>1</v>
      </c>
    </row>
    <row r="75348" spans="18:18" x14ac:dyDescent="0.25">
      <c r="R75348" s="15">
        <v>1</v>
      </c>
    </row>
    <row r="75349" spans="18:18" x14ac:dyDescent="0.25">
      <c r="R75349" s="15">
        <v>1</v>
      </c>
    </row>
    <row r="75350" spans="18:18" x14ac:dyDescent="0.25">
      <c r="R75350" s="15">
        <v>1</v>
      </c>
    </row>
    <row r="75351" spans="18:18" x14ac:dyDescent="0.25">
      <c r="R75351" s="15">
        <v>1</v>
      </c>
    </row>
    <row r="75352" spans="18:18" x14ac:dyDescent="0.25">
      <c r="R75352" s="15">
        <v>1</v>
      </c>
    </row>
    <row r="75353" spans="18:18" x14ac:dyDescent="0.25">
      <c r="R75353" s="15">
        <v>1</v>
      </c>
    </row>
    <row r="75354" spans="18:18" x14ac:dyDescent="0.25">
      <c r="R75354" s="15">
        <v>1</v>
      </c>
    </row>
    <row r="75355" spans="18:18" x14ac:dyDescent="0.25">
      <c r="R75355" s="15">
        <v>3</v>
      </c>
    </row>
    <row r="75356" spans="18:18" x14ac:dyDescent="0.25">
      <c r="R75356" s="15">
        <v>3</v>
      </c>
    </row>
    <row r="75357" spans="18:18" x14ac:dyDescent="0.25">
      <c r="R75357" s="15">
        <v>3</v>
      </c>
    </row>
    <row r="75358" spans="18:18" x14ac:dyDescent="0.25">
      <c r="R75358" s="15">
        <v>3</v>
      </c>
    </row>
    <row r="75359" spans="18:18" x14ac:dyDescent="0.25">
      <c r="R75359" s="15">
        <v>3</v>
      </c>
    </row>
    <row r="75360" spans="18:18" x14ac:dyDescent="0.25">
      <c r="R75360" s="15">
        <v>3</v>
      </c>
    </row>
    <row r="75361" spans="18:18" x14ac:dyDescent="0.25">
      <c r="R75361" s="15">
        <v>3</v>
      </c>
    </row>
    <row r="75362" spans="18:18" x14ac:dyDescent="0.25">
      <c r="R75362" s="15">
        <v>3</v>
      </c>
    </row>
    <row r="75363" spans="18:18" x14ac:dyDescent="0.25">
      <c r="R75363" s="15">
        <v>3</v>
      </c>
    </row>
    <row r="75364" spans="18:18" x14ac:dyDescent="0.25">
      <c r="R75364" s="15">
        <v>3</v>
      </c>
    </row>
    <row r="75365" spans="18:18" x14ac:dyDescent="0.25">
      <c r="R75365" s="15">
        <v>3</v>
      </c>
    </row>
    <row r="75366" spans="18:18" x14ac:dyDescent="0.25">
      <c r="R75366" s="15">
        <v>3</v>
      </c>
    </row>
    <row r="75367" spans="18:18" x14ac:dyDescent="0.25">
      <c r="R75367" s="15">
        <v>3</v>
      </c>
    </row>
    <row r="75368" spans="18:18" x14ac:dyDescent="0.25">
      <c r="R75368" s="15">
        <v>3</v>
      </c>
    </row>
    <row r="75369" spans="18:18" x14ac:dyDescent="0.25">
      <c r="R75369" s="15">
        <v>3</v>
      </c>
    </row>
    <row r="75370" spans="18:18" x14ac:dyDescent="0.25">
      <c r="R75370" s="15">
        <v>3</v>
      </c>
    </row>
    <row r="75371" spans="18:18" x14ac:dyDescent="0.25">
      <c r="R75371" s="15">
        <v>3</v>
      </c>
    </row>
    <row r="75372" spans="18:18" x14ac:dyDescent="0.25">
      <c r="R75372" s="15">
        <v>3</v>
      </c>
    </row>
    <row r="75373" spans="18:18" x14ac:dyDescent="0.25">
      <c r="R75373" s="15">
        <v>3</v>
      </c>
    </row>
    <row r="75374" spans="18:18" x14ac:dyDescent="0.25">
      <c r="R75374" s="15">
        <v>3</v>
      </c>
    </row>
    <row r="75375" spans="18:18" x14ac:dyDescent="0.25">
      <c r="R75375" s="15">
        <v>3</v>
      </c>
    </row>
    <row r="75376" spans="18:18" x14ac:dyDescent="0.25">
      <c r="R75376" s="15">
        <v>3</v>
      </c>
    </row>
    <row r="75377" spans="18:18" x14ac:dyDescent="0.25">
      <c r="R75377" s="15">
        <v>3</v>
      </c>
    </row>
    <row r="75378" spans="18:18" x14ac:dyDescent="0.25">
      <c r="R75378" s="15">
        <v>3</v>
      </c>
    </row>
    <row r="75379" spans="18:18" x14ac:dyDescent="0.25">
      <c r="R75379" s="15">
        <v>3</v>
      </c>
    </row>
    <row r="75380" spans="18:18" x14ac:dyDescent="0.25">
      <c r="R75380" s="15">
        <v>3</v>
      </c>
    </row>
    <row r="75381" spans="18:18" x14ac:dyDescent="0.25">
      <c r="R75381" s="15">
        <v>3</v>
      </c>
    </row>
    <row r="75382" spans="18:18" x14ac:dyDescent="0.25">
      <c r="R75382" s="15">
        <v>3</v>
      </c>
    </row>
    <row r="75383" spans="18:18" x14ac:dyDescent="0.25">
      <c r="R75383" s="15">
        <v>3</v>
      </c>
    </row>
    <row r="75384" spans="18:18" x14ac:dyDescent="0.25">
      <c r="R75384" s="15">
        <v>3</v>
      </c>
    </row>
    <row r="75385" spans="18:18" x14ac:dyDescent="0.25">
      <c r="R75385" s="15">
        <v>3</v>
      </c>
    </row>
    <row r="75386" spans="18:18" x14ac:dyDescent="0.25">
      <c r="R75386" s="15">
        <v>3</v>
      </c>
    </row>
    <row r="75387" spans="18:18" x14ac:dyDescent="0.25">
      <c r="R75387" s="15">
        <v>3</v>
      </c>
    </row>
    <row r="75388" spans="18:18" x14ac:dyDescent="0.25">
      <c r="R75388" s="15">
        <v>3</v>
      </c>
    </row>
    <row r="75389" spans="18:18" x14ac:dyDescent="0.25">
      <c r="R75389" s="15">
        <v>3</v>
      </c>
    </row>
    <row r="75390" spans="18:18" x14ac:dyDescent="0.25">
      <c r="R75390" s="15">
        <v>3</v>
      </c>
    </row>
    <row r="75391" spans="18:18" x14ac:dyDescent="0.25">
      <c r="R75391" s="15">
        <v>3</v>
      </c>
    </row>
    <row r="75392" spans="18:18" x14ac:dyDescent="0.25">
      <c r="R75392" s="15">
        <v>4</v>
      </c>
    </row>
    <row r="75393" spans="18:18" x14ac:dyDescent="0.25">
      <c r="R75393" s="15">
        <v>4</v>
      </c>
    </row>
    <row r="75394" spans="18:18" x14ac:dyDescent="0.25">
      <c r="R75394" s="15">
        <v>1</v>
      </c>
    </row>
    <row r="75395" spans="18:18" x14ac:dyDescent="0.25">
      <c r="R75395" s="15">
        <v>1</v>
      </c>
    </row>
    <row r="75396" spans="18:18" x14ac:dyDescent="0.25">
      <c r="R75396" s="15">
        <v>1</v>
      </c>
    </row>
    <row r="75397" spans="18:18" x14ac:dyDescent="0.25">
      <c r="R75397" s="15">
        <v>1</v>
      </c>
    </row>
    <row r="75398" spans="18:18" x14ac:dyDescent="0.25">
      <c r="R75398" s="15">
        <v>4</v>
      </c>
    </row>
    <row r="75399" spans="18:18" x14ac:dyDescent="0.25">
      <c r="R75399" s="15">
        <v>4</v>
      </c>
    </row>
    <row r="75400" spans="18:18" x14ac:dyDescent="0.25">
      <c r="R75400" s="15">
        <v>1</v>
      </c>
    </row>
    <row r="75401" spans="18:18" x14ac:dyDescent="0.25">
      <c r="R75401" s="15">
        <v>1</v>
      </c>
    </row>
    <row r="75402" spans="18:18" x14ac:dyDescent="0.25">
      <c r="R75402" s="15">
        <v>1</v>
      </c>
    </row>
    <row r="75403" spans="18:18" x14ac:dyDescent="0.25">
      <c r="R75403" s="15">
        <v>1</v>
      </c>
    </row>
    <row r="75404" spans="18:18" x14ac:dyDescent="0.25">
      <c r="R75404" s="15">
        <v>3</v>
      </c>
    </row>
    <row r="75405" spans="18:18" x14ac:dyDescent="0.25">
      <c r="R75405" s="15">
        <v>3</v>
      </c>
    </row>
    <row r="75406" spans="18:18" x14ac:dyDescent="0.25">
      <c r="R75406" s="15">
        <v>1</v>
      </c>
    </row>
    <row r="75407" spans="18:18" x14ac:dyDescent="0.25">
      <c r="R75407" s="15">
        <v>1</v>
      </c>
    </row>
    <row r="75408" spans="18:18" x14ac:dyDescent="0.25">
      <c r="R75408" s="15">
        <v>1</v>
      </c>
    </row>
    <row r="75409" spans="18:18" x14ac:dyDescent="0.25">
      <c r="R75409" s="15">
        <v>3</v>
      </c>
    </row>
    <row r="75410" spans="18:18" x14ac:dyDescent="0.25">
      <c r="R75410" s="15">
        <v>3</v>
      </c>
    </row>
    <row r="75411" spans="18:18" x14ac:dyDescent="0.25">
      <c r="R75411" s="15">
        <v>3</v>
      </c>
    </row>
    <row r="75412" spans="18:18" x14ac:dyDescent="0.25">
      <c r="R75412" s="15">
        <v>3</v>
      </c>
    </row>
    <row r="75413" spans="18:18" x14ac:dyDescent="0.25">
      <c r="R75413" s="15">
        <v>3</v>
      </c>
    </row>
    <row r="75414" spans="18:18" x14ac:dyDescent="0.25">
      <c r="R75414" s="15">
        <v>3</v>
      </c>
    </row>
    <row r="75415" spans="18:18" x14ac:dyDescent="0.25">
      <c r="R75415" s="15">
        <v>3</v>
      </c>
    </row>
    <row r="75416" spans="18:18" x14ac:dyDescent="0.25">
      <c r="R75416" s="15">
        <v>3</v>
      </c>
    </row>
    <row r="75417" spans="18:18" x14ac:dyDescent="0.25">
      <c r="R75417" s="15">
        <v>3</v>
      </c>
    </row>
    <row r="75418" spans="18:18" x14ac:dyDescent="0.25">
      <c r="R75418" s="15">
        <v>3</v>
      </c>
    </row>
    <row r="75419" spans="18:18" x14ac:dyDescent="0.25">
      <c r="R75419" s="15">
        <v>3</v>
      </c>
    </row>
    <row r="75420" spans="18:18" x14ac:dyDescent="0.25">
      <c r="R75420" s="15">
        <v>3</v>
      </c>
    </row>
    <row r="75421" spans="18:18" x14ac:dyDescent="0.25">
      <c r="R75421" s="15">
        <v>3</v>
      </c>
    </row>
    <row r="75422" spans="18:18" x14ac:dyDescent="0.25">
      <c r="R75422" s="15">
        <v>3</v>
      </c>
    </row>
    <row r="75423" spans="18:18" x14ac:dyDescent="0.25">
      <c r="R75423" s="15">
        <v>3</v>
      </c>
    </row>
    <row r="75424" spans="18:18" x14ac:dyDescent="0.25">
      <c r="R75424" s="15">
        <v>4</v>
      </c>
    </row>
    <row r="75425" spans="18:18" x14ac:dyDescent="0.25">
      <c r="R75425" s="15">
        <v>4</v>
      </c>
    </row>
    <row r="75426" spans="18:18" x14ac:dyDescent="0.25">
      <c r="R75426" s="15">
        <v>4</v>
      </c>
    </row>
    <row r="75427" spans="18:18" x14ac:dyDescent="0.25">
      <c r="R75427" s="15">
        <v>4</v>
      </c>
    </row>
    <row r="75428" spans="18:18" x14ac:dyDescent="0.25">
      <c r="R75428" s="15">
        <v>4</v>
      </c>
    </row>
    <row r="75429" spans="18:18" x14ac:dyDescent="0.25">
      <c r="R75429" s="15">
        <v>4</v>
      </c>
    </row>
    <row r="75430" spans="18:18" x14ac:dyDescent="0.25">
      <c r="R75430" s="15">
        <v>4</v>
      </c>
    </row>
    <row r="75431" spans="18:18" x14ac:dyDescent="0.25">
      <c r="R75431" s="15">
        <v>4</v>
      </c>
    </row>
    <row r="75432" spans="18:18" x14ac:dyDescent="0.25">
      <c r="R75432" s="15">
        <v>4</v>
      </c>
    </row>
    <row r="75433" spans="18:18" x14ac:dyDescent="0.25">
      <c r="R75433" s="15">
        <v>4</v>
      </c>
    </row>
    <row r="75434" spans="18:18" x14ac:dyDescent="0.25">
      <c r="R75434" s="15">
        <v>4</v>
      </c>
    </row>
    <row r="75435" spans="18:18" x14ac:dyDescent="0.25">
      <c r="R75435" s="15">
        <v>4</v>
      </c>
    </row>
    <row r="75436" spans="18:18" x14ac:dyDescent="0.25">
      <c r="R75436" s="15">
        <v>4</v>
      </c>
    </row>
    <row r="75437" spans="18:18" x14ac:dyDescent="0.25">
      <c r="R75437" s="15">
        <v>4</v>
      </c>
    </row>
    <row r="75438" spans="18:18" x14ac:dyDescent="0.25">
      <c r="R75438" s="15">
        <v>4</v>
      </c>
    </row>
    <row r="75439" spans="18:18" x14ac:dyDescent="0.25">
      <c r="R75439" s="15">
        <v>4</v>
      </c>
    </row>
    <row r="75440" spans="18:18" x14ac:dyDescent="0.25">
      <c r="R75440" s="15">
        <v>4</v>
      </c>
    </row>
    <row r="75441" spans="18:18" x14ac:dyDescent="0.25">
      <c r="R75441" s="15">
        <v>4</v>
      </c>
    </row>
    <row r="75442" spans="18:18" x14ac:dyDescent="0.25">
      <c r="R75442" s="15">
        <v>4</v>
      </c>
    </row>
    <row r="75443" spans="18:18" x14ac:dyDescent="0.25">
      <c r="R75443" s="15">
        <v>4</v>
      </c>
    </row>
    <row r="75444" spans="18:18" x14ac:dyDescent="0.25">
      <c r="R75444" s="15">
        <v>4</v>
      </c>
    </row>
    <row r="75445" spans="18:18" x14ac:dyDescent="0.25">
      <c r="R75445" s="15">
        <v>3</v>
      </c>
    </row>
    <row r="75446" spans="18:18" x14ac:dyDescent="0.25">
      <c r="R75446" s="15">
        <v>3</v>
      </c>
    </row>
    <row r="75447" spans="18:18" x14ac:dyDescent="0.25">
      <c r="R75447" s="15">
        <v>3</v>
      </c>
    </row>
    <row r="75448" spans="18:18" x14ac:dyDescent="0.25">
      <c r="R75448" s="15">
        <v>3</v>
      </c>
    </row>
    <row r="75449" spans="18:18" x14ac:dyDescent="0.25">
      <c r="R75449" s="15">
        <v>3</v>
      </c>
    </row>
    <row r="75450" spans="18:18" x14ac:dyDescent="0.25">
      <c r="R75450" s="15">
        <v>3</v>
      </c>
    </row>
    <row r="75451" spans="18:18" x14ac:dyDescent="0.25">
      <c r="R75451" s="15">
        <v>3</v>
      </c>
    </row>
    <row r="75452" spans="18:18" x14ac:dyDescent="0.25">
      <c r="R75452" s="15">
        <v>2</v>
      </c>
    </row>
    <row r="75453" spans="18:18" x14ac:dyDescent="0.25">
      <c r="R75453" s="15">
        <v>2</v>
      </c>
    </row>
    <row r="75454" spans="18:18" x14ac:dyDescent="0.25">
      <c r="R75454" s="15">
        <v>2</v>
      </c>
    </row>
    <row r="75455" spans="18:18" x14ac:dyDescent="0.25">
      <c r="R75455" s="15">
        <v>2</v>
      </c>
    </row>
    <row r="75456" spans="18:18" x14ac:dyDescent="0.25">
      <c r="R75456" s="15">
        <v>2</v>
      </c>
    </row>
    <row r="75457" spans="18:18" x14ac:dyDescent="0.25">
      <c r="R75457" s="15">
        <v>2</v>
      </c>
    </row>
    <row r="75458" spans="18:18" x14ac:dyDescent="0.25">
      <c r="R75458" s="15">
        <v>2</v>
      </c>
    </row>
    <row r="75459" spans="18:18" x14ac:dyDescent="0.25">
      <c r="R75459" s="15">
        <v>2</v>
      </c>
    </row>
    <row r="75460" spans="18:18" x14ac:dyDescent="0.25">
      <c r="R75460" s="15">
        <v>2</v>
      </c>
    </row>
    <row r="75461" spans="18:18" x14ac:dyDescent="0.25">
      <c r="R75461" s="15">
        <v>2</v>
      </c>
    </row>
    <row r="75462" spans="18:18" x14ac:dyDescent="0.25">
      <c r="R75462" s="15">
        <v>2</v>
      </c>
    </row>
    <row r="75463" spans="18:18" x14ac:dyDescent="0.25">
      <c r="R75463" s="15">
        <v>1</v>
      </c>
    </row>
    <row r="75464" spans="18:18" x14ac:dyDescent="0.25">
      <c r="R75464" s="15">
        <v>1</v>
      </c>
    </row>
    <row r="75465" spans="18:18" x14ac:dyDescent="0.25">
      <c r="R75465" s="15">
        <v>1</v>
      </c>
    </row>
    <row r="75466" spans="18:18" x14ac:dyDescent="0.25">
      <c r="R75466" s="15">
        <v>1</v>
      </c>
    </row>
    <row r="75467" spans="18:18" x14ac:dyDescent="0.25">
      <c r="R75467" s="15">
        <v>1</v>
      </c>
    </row>
    <row r="75468" spans="18:18" x14ac:dyDescent="0.25">
      <c r="R75468" s="15">
        <v>1</v>
      </c>
    </row>
    <row r="75469" spans="18:18" x14ac:dyDescent="0.25">
      <c r="R75469" s="15">
        <v>1</v>
      </c>
    </row>
    <row r="75470" spans="18:18" x14ac:dyDescent="0.25">
      <c r="R75470" s="15">
        <v>1</v>
      </c>
    </row>
    <row r="75471" spans="18:18" x14ac:dyDescent="0.25">
      <c r="R75471" s="15">
        <v>1</v>
      </c>
    </row>
    <row r="75472" spans="18:18" x14ac:dyDescent="0.25">
      <c r="R75472" s="15">
        <v>1</v>
      </c>
    </row>
    <row r="75473" spans="18:18" x14ac:dyDescent="0.25">
      <c r="R75473" s="15">
        <v>1</v>
      </c>
    </row>
    <row r="75474" spans="18:18" x14ac:dyDescent="0.25">
      <c r="R75474" s="15">
        <v>1</v>
      </c>
    </row>
    <row r="75475" spans="18:18" x14ac:dyDescent="0.25">
      <c r="R75475" s="15">
        <v>1</v>
      </c>
    </row>
    <row r="75476" spans="18:18" x14ac:dyDescent="0.25">
      <c r="R75476" s="15">
        <v>1</v>
      </c>
    </row>
    <row r="75477" spans="18:18" x14ac:dyDescent="0.25">
      <c r="R75477" s="15">
        <v>1</v>
      </c>
    </row>
    <row r="75478" spans="18:18" x14ac:dyDescent="0.25">
      <c r="R75478" s="15">
        <v>1</v>
      </c>
    </row>
    <row r="75479" spans="18:18" x14ac:dyDescent="0.25">
      <c r="R75479" s="15">
        <v>1</v>
      </c>
    </row>
    <row r="75480" spans="18:18" x14ac:dyDescent="0.25">
      <c r="R75480" s="15">
        <v>1</v>
      </c>
    </row>
    <row r="75481" spans="18:18" x14ac:dyDescent="0.25">
      <c r="R75481" s="15">
        <v>1</v>
      </c>
    </row>
    <row r="75482" spans="18:18" x14ac:dyDescent="0.25">
      <c r="R75482" s="15">
        <v>1</v>
      </c>
    </row>
    <row r="75483" spans="18:18" x14ac:dyDescent="0.25">
      <c r="R75483" s="15">
        <v>1</v>
      </c>
    </row>
    <row r="75484" spans="18:18" x14ac:dyDescent="0.25">
      <c r="R75484" s="15">
        <v>1</v>
      </c>
    </row>
    <row r="75485" spans="18:18" x14ac:dyDescent="0.25">
      <c r="R75485" s="15">
        <v>1</v>
      </c>
    </row>
    <row r="75486" spans="18:18" x14ac:dyDescent="0.25">
      <c r="R75486" s="15">
        <v>1</v>
      </c>
    </row>
    <row r="75487" spans="18:18" x14ac:dyDescent="0.25">
      <c r="R75487" s="15">
        <v>1</v>
      </c>
    </row>
    <row r="75488" spans="18:18" x14ac:dyDescent="0.25">
      <c r="R75488" s="15">
        <v>1</v>
      </c>
    </row>
    <row r="75489" spans="18:18" x14ac:dyDescent="0.25">
      <c r="R75489" s="15">
        <v>1</v>
      </c>
    </row>
    <row r="75490" spans="18:18" x14ac:dyDescent="0.25">
      <c r="R75490" s="15">
        <v>1</v>
      </c>
    </row>
    <row r="75491" spans="18:18" x14ac:dyDescent="0.25">
      <c r="R75491" s="15">
        <v>2</v>
      </c>
    </row>
    <row r="75492" spans="18:18" x14ac:dyDescent="0.25">
      <c r="R75492" s="15">
        <v>2</v>
      </c>
    </row>
    <row r="75493" spans="18:18" x14ac:dyDescent="0.25">
      <c r="R75493" s="15">
        <v>2</v>
      </c>
    </row>
    <row r="75494" spans="18:18" x14ac:dyDescent="0.25">
      <c r="R75494" s="15">
        <v>2</v>
      </c>
    </row>
    <row r="75495" spans="18:18" x14ac:dyDescent="0.25">
      <c r="R75495" s="15">
        <v>2</v>
      </c>
    </row>
    <row r="75496" spans="18:18" x14ac:dyDescent="0.25">
      <c r="R75496" s="15">
        <v>2</v>
      </c>
    </row>
    <row r="75497" spans="18:18" x14ac:dyDescent="0.25">
      <c r="R75497" s="15">
        <v>2</v>
      </c>
    </row>
    <row r="75498" spans="18:18" x14ac:dyDescent="0.25">
      <c r="R75498" s="15">
        <v>2</v>
      </c>
    </row>
    <row r="75499" spans="18:18" x14ac:dyDescent="0.25">
      <c r="R75499" s="15">
        <v>2</v>
      </c>
    </row>
    <row r="75500" spans="18:18" x14ac:dyDescent="0.25">
      <c r="R75500" s="15">
        <v>2</v>
      </c>
    </row>
    <row r="75501" spans="18:18" x14ac:dyDescent="0.25">
      <c r="R75501" s="15">
        <v>2</v>
      </c>
    </row>
    <row r="75502" spans="18:18" x14ac:dyDescent="0.25">
      <c r="R75502" s="15">
        <v>1</v>
      </c>
    </row>
    <row r="75503" spans="18:18" x14ac:dyDescent="0.25">
      <c r="R75503" s="15">
        <v>1</v>
      </c>
    </row>
    <row r="75504" spans="18:18" x14ac:dyDescent="0.25">
      <c r="R75504" s="15">
        <v>1</v>
      </c>
    </row>
    <row r="75505" spans="18:18" x14ac:dyDescent="0.25">
      <c r="R75505" s="15">
        <v>1</v>
      </c>
    </row>
    <row r="75506" spans="18:18" x14ac:dyDescent="0.25">
      <c r="R75506" s="15">
        <v>1</v>
      </c>
    </row>
    <row r="75507" spans="18:18" x14ac:dyDescent="0.25">
      <c r="R75507" s="15">
        <v>1</v>
      </c>
    </row>
    <row r="75508" spans="18:18" x14ac:dyDescent="0.25">
      <c r="R75508" s="15">
        <v>1</v>
      </c>
    </row>
    <row r="75509" spans="18:18" x14ac:dyDescent="0.25">
      <c r="R75509" s="15">
        <v>1</v>
      </c>
    </row>
    <row r="75510" spans="18:18" x14ac:dyDescent="0.25">
      <c r="R75510" s="15">
        <v>1</v>
      </c>
    </row>
    <row r="75511" spans="18:18" x14ac:dyDescent="0.25">
      <c r="R75511" s="15">
        <v>1</v>
      </c>
    </row>
    <row r="75512" spans="18:18" x14ac:dyDescent="0.25">
      <c r="R75512" s="15">
        <v>1</v>
      </c>
    </row>
    <row r="75513" spans="18:18" x14ac:dyDescent="0.25">
      <c r="R75513" s="15">
        <v>1</v>
      </c>
    </row>
    <row r="75514" spans="18:18" x14ac:dyDescent="0.25">
      <c r="R75514" s="15">
        <v>1</v>
      </c>
    </row>
    <row r="75515" spans="18:18" x14ac:dyDescent="0.25">
      <c r="R75515" s="15">
        <v>1</v>
      </c>
    </row>
    <row r="75516" spans="18:18" x14ac:dyDescent="0.25">
      <c r="R75516" s="15">
        <v>1</v>
      </c>
    </row>
    <row r="75517" spans="18:18" x14ac:dyDescent="0.25">
      <c r="R75517" s="15">
        <v>1</v>
      </c>
    </row>
    <row r="75518" spans="18:18" x14ac:dyDescent="0.25">
      <c r="R75518" s="15">
        <v>1</v>
      </c>
    </row>
    <row r="75519" spans="18:18" x14ac:dyDescent="0.25">
      <c r="R75519" s="15">
        <v>1</v>
      </c>
    </row>
    <row r="75520" spans="18:18" x14ac:dyDescent="0.25">
      <c r="R75520" s="15">
        <v>1</v>
      </c>
    </row>
    <row r="75521" spans="18:18" x14ac:dyDescent="0.25">
      <c r="R75521" s="15">
        <v>1</v>
      </c>
    </row>
    <row r="75522" spans="18:18" x14ac:dyDescent="0.25">
      <c r="R75522" s="15">
        <v>1</v>
      </c>
    </row>
    <row r="75523" spans="18:18" x14ac:dyDescent="0.25">
      <c r="R75523" s="15">
        <v>4</v>
      </c>
    </row>
    <row r="75524" spans="18:18" x14ac:dyDescent="0.25">
      <c r="R75524" s="15">
        <v>4</v>
      </c>
    </row>
    <row r="75525" spans="18:18" x14ac:dyDescent="0.25">
      <c r="R75525" s="15">
        <v>4</v>
      </c>
    </row>
    <row r="75526" spans="18:18" x14ac:dyDescent="0.25">
      <c r="R75526" s="15">
        <v>4</v>
      </c>
    </row>
    <row r="75527" spans="18:18" x14ac:dyDescent="0.25">
      <c r="R75527" s="15">
        <v>5</v>
      </c>
    </row>
    <row r="75528" spans="18:18" x14ac:dyDescent="0.25">
      <c r="R75528" s="15">
        <v>5</v>
      </c>
    </row>
    <row r="75529" spans="18:18" x14ac:dyDescent="0.25">
      <c r="R75529" s="15">
        <v>5</v>
      </c>
    </row>
    <row r="75530" spans="18:18" x14ac:dyDescent="0.25">
      <c r="R75530" s="15">
        <v>5</v>
      </c>
    </row>
    <row r="75531" spans="18:18" x14ac:dyDescent="0.25">
      <c r="R75531" s="15">
        <v>5</v>
      </c>
    </row>
    <row r="75532" spans="18:18" x14ac:dyDescent="0.25">
      <c r="R75532" s="15">
        <v>5</v>
      </c>
    </row>
    <row r="75533" spans="18:18" x14ac:dyDescent="0.25">
      <c r="R75533" s="15">
        <v>5</v>
      </c>
    </row>
    <row r="75534" spans="18:18" x14ac:dyDescent="0.25">
      <c r="R75534" s="15">
        <v>5</v>
      </c>
    </row>
    <row r="75535" spans="18:18" x14ac:dyDescent="0.25">
      <c r="R75535" s="15">
        <v>5</v>
      </c>
    </row>
    <row r="75536" spans="18:18" x14ac:dyDescent="0.25">
      <c r="R75536" s="15">
        <v>5</v>
      </c>
    </row>
    <row r="75537" spans="18:18" x14ac:dyDescent="0.25">
      <c r="R75537" s="15">
        <v>5</v>
      </c>
    </row>
    <row r="75538" spans="18:18" x14ac:dyDescent="0.25">
      <c r="R75538" s="15">
        <v>5</v>
      </c>
    </row>
    <row r="75539" spans="18:18" x14ac:dyDescent="0.25">
      <c r="R75539" s="15">
        <v>5</v>
      </c>
    </row>
    <row r="75540" spans="18:18" x14ac:dyDescent="0.25">
      <c r="R75540" s="15">
        <v>5</v>
      </c>
    </row>
    <row r="75541" spans="18:18" x14ac:dyDescent="0.25">
      <c r="R75541" s="15">
        <v>5</v>
      </c>
    </row>
    <row r="75542" spans="18:18" x14ac:dyDescent="0.25">
      <c r="R75542" s="15">
        <v>5</v>
      </c>
    </row>
    <row r="75543" spans="18:18" x14ac:dyDescent="0.25">
      <c r="R75543" s="15">
        <v>5</v>
      </c>
    </row>
    <row r="75544" spans="18:18" x14ac:dyDescent="0.25">
      <c r="R75544" s="15">
        <v>5</v>
      </c>
    </row>
    <row r="75545" spans="18:18" x14ac:dyDescent="0.25">
      <c r="R75545" s="15">
        <v>5</v>
      </c>
    </row>
    <row r="75546" spans="18:18" x14ac:dyDescent="0.25">
      <c r="R75546" s="15">
        <v>5</v>
      </c>
    </row>
    <row r="75547" spans="18:18" x14ac:dyDescent="0.25">
      <c r="R75547" s="15">
        <v>5</v>
      </c>
    </row>
    <row r="75548" spans="18:18" x14ac:dyDescent="0.25">
      <c r="R75548" s="15">
        <v>5</v>
      </c>
    </row>
    <row r="75549" spans="18:18" x14ac:dyDescent="0.25">
      <c r="R75549" s="15">
        <v>5</v>
      </c>
    </row>
    <row r="75550" spans="18:18" x14ac:dyDescent="0.25">
      <c r="R75550" s="15">
        <v>5</v>
      </c>
    </row>
    <row r="75551" spans="18:18" x14ac:dyDescent="0.25">
      <c r="R75551" s="15">
        <v>5</v>
      </c>
    </row>
    <row r="75552" spans="18:18" x14ac:dyDescent="0.25">
      <c r="R75552" s="15">
        <v>5</v>
      </c>
    </row>
    <row r="75553" spans="18:18" x14ac:dyDescent="0.25">
      <c r="R75553" s="15">
        <v>5</v>
      </c>
    </row>
    <row r="75554" spans="18:18" x14ac:dyDescent="0.25">
      <c r="R75554" s="15">
        <v>5</v>
      </c>
    </row>
    <row r="75555" spans="18:18" x14ac:dyDescent="0.25">
      <c r="R75555" s="15">
        <v>5</v>
      </c>
    </row>
    <row r="75556" spans="18:18" x14ac:dyDescent="0.25">
      <c r="R75556" s="15">
        <v>5</v>
      </c>
    </row>
    <row r="75557" spans="18:18" x14ac:dyDescent="0.25">
      <c r="R75557" s="15">
        <v>5</v>
      </c>
    </row>
    <row r="75558" spans="18:18" x14ac:dyDescent="0.25">
      <c r="R75558" s="15">
        <v>5</v>
      </c>
    </row>
    <row r="75559" spans="18:18" x14ac:dyDescent="0.25">
      <c r="R75559" s="15">
        <v>5</v>
      </c>
    </row>
    <row r="75560" spans="18:18" x14ac:dyDescent="0.25">
      <c r="R75560" s="15">
        <v>5</v>
      </c>
    </row>
    <row r="75561" spans="18:18" x14ac:dyDescent="0.25">
      <c r="R75561" s="15">
        <v>5</v>
      </c>
    </row>
    <row r="75562" spans="18:18" x14ac:dyDescent="0.25">
      <c r="R75562" s="15">
        <v>5</v>
      </c>
    </row>
    <row r="75563" spans="18:18" x14ac:dyDescent="0.25">
      <c r="R75563" s="15">
        <v>5</v>
      </c>
    </row>
    <row r="75564" spans="18:18" x14ac:dyDescent="0.25">
      <c r="R75564" s="15">
        <v>5</v>
      </c>
    </row>
    <row r="75565" spans="18:18" x14ac:dyDescent="0.25">
      <c r="R75565" s="15">
        <v>5</v>
      </c>
    </row>
    <row r="75566" spans="18:18" x14ac:dyDescent="0.25">
      <c r="R75566" s="15">
        <v>5</v>
      </c>
    </row>
    <row r="75567" spans="18:18" x14ac:dyDescent="0.25">
      <c r="R75567" s="15">
        <v>5</v>
      </c>
    </row>
    <row r="75568" spans="18:18" x14ac:dyDescent="0.25">
      <c r="R75568" s="15">
        <v>5</v>
      </c>
    </row>
    <row r="75569" spans="18:18" x14ac:dyDescent="0.25">
      <c r="R75569" s="15">
        <v>5</v>
      </c>
    </row>
    <row r="75570" spans="18:18" x14ac:dyDescent="0.25">
      <c r="R75570" s="15">
        <v>5</v>
      </c>
    </row>
    <row r="75571" spans="18:18" x14ac:dyDescent="0.25">
      <c r="R75571" s="15">
        <v>5</v>
      </c>
    </row>
    <row r="75572" spans="18:18" x14ac:dyDescent="0.25">
      <c r="R75572" s="15">
        <v>5</v>
      </c>
    </row>
    <row r="75573" spans="18:18" x14ac:dyDescent="0.25">
      <c r="R75573" s="15">
        <v>5</v>
      </c>
    </row>
    <row r="75574" spans="18:18" x14ac:dyDescent="0.25">
      <c r="R75574" s="15">
        <v>5</v>
      </c>
    </row>
    <row r="75575" spans="18:18" x14ac:dyDescent="0.25">
      <c r="R75575" s="15">
        <v>5</v>
      </c>
    </row>
    <row r="75576" spans="18:18" x14ac:dyDescent="0.25">
      <c r="R75576" s="15">
        <v>5</v>
      </c>
    </row>
    <row r="75577" spans="18:18" x14ac:dyDescent="0.25">
      <c r="R75577" s="15">
        <v>5</v>
      </c>
    </row>
    <row r="75578" spans="18:18" x14ac:dyDescent="0.25">
      <c r="R75578" s="15">
        <v>5</v>
      </c>
    </row>
    <row r="75579" spans="18:18" x14ac:dyDescent="0.25">
      <c r="R75579" s="15">
        <v>5</v>
      </c>
    </row>
    <row r="75580" spans="18:18" x14ac:dyDescent="0.25">
      <c r="R75580" s="15">
        <v>5</v>
      </c>
    </row>
    <row r="75581" spans="18:18" x14ac:dyDescent="0.25">
      <c r="R75581" s="15">
        <v>5</v>
      </c>
    </row>
    <row r="75582" spans="18:18" x14ac:dyDescent="0.25">
      <c r="R75582" s="15">
        <v>5</v>
      </c>
    </row>
    <row r="75583" spans="18:18" x14ac:dyDescent="0.25">
      <c r="R75583" s="15">
        <v>5</v>
      </c>
    </row>
    <row r="75584" spans="18:18" x14ac:dyDescent="0.25">
      <c r="R75584" s="15">
        <v>5</v>
      </c>
    </row>
    <row r="75585" spans="18:18" x14ac:dyDescent="0.25">
      <c r="R75585" s="15">
        <v>5</v>
      </c>
    </row>
    <row r="75586" spans="18:18" x14ac:dyDescent="0.25">
      <c r="R75586" s="15">
        <v>5</v>
      </c>
    </row>
    <row r="75587" spans="18:18" x14ac:dyDescent="0.25">
      <c r="R75587" s="15">
        <v>5</v>
      </c>
    </row>
    <row r="75588" spans="18:18" x14ac:dyDescent="0.25">
      <c r="R75588" s="15">
        <v>4</v>
      </c>
    </row>
    <row r="75589" spans="18:18" x14ac:dyDescent="0.25">
      <c r="R75589" s="15">
        <v>4</v>
      </c>
    </row>
    <row r="75590" spans="18:18" x14ac:dyDescent="0.25">
      <c r="R75590" s="15">
        <v>4</v>
      </c>
    </row>
    <row r="75591" spans="18:18" x14ac:dyDescent="0.25">
      <c r="R75591" s="15">
        <v>4</v>
      </c>
    </row>
    <row r="75592" spans="18:18" x14ac:dyDescent="0.25">
      <c r="R75592" s="15">
        <v>4</v>
      </c>
    </row>
    <row r="75593" spans="18:18" x14ac:dyDescent="0.25">
      <c r="R75593" s="15">
        <v>4</v>
      </c>
    </row>
    <row r="75594" spans="18:18" x14ac:dyDescent="0.25">
      <c r="R75594" s="15">
        <v>4</v>
      </c>
    </row>
    <row r="75595" spans="18:18" x14ac:dyDescent="0.25">
      <c r="R75595" s="15">
        <v>4</v>
      </c>
    </row>
    <row r="75596" spans="18:18" x14ac:dyDescent="0.25">
      <c r="R75596" s="15">
        <v>5</v>
      </c>
    </row>
    <row r="75597" spans="18:18" x14ac:dyDescent="0.25">
      <c r="R75597" s="15">
        <v>5</v>
      </c>
    </row>
    <row r="75598" spans="18:18" x14ac:dyDescent="0.25">
      <c r="R75598" s="15">
        <v>5</v>
      </c>
    </row>
    <row r="75599" spans="18:18" x14ac:dyDescent="0.25">
      <c r="R75599" s="15">
        <v>5</v>
      </c>
    </row>
    <row r="75600" spans="18:18" x14ac:dyDescent="0.25">
      <c r="R75600" s="15">
        <v>5</v>
      </c>
    </row>
    <row r="75601" spans="18:18" x14ac:dyDescent="0.25">
      <c r="R75601" s="15">
        <v>5</v>
      </c>
    </row>
    <row r="75602" spans="18:18" x14ac:dyDescent="0.25">
      <c r="R75602" s="15">
        <v>5</v>
      </c>
    </row>
    <row r="75603" spans="18:18" x14ac:dyDescent="0.25">
      <c r="R75603" s="15">
        <v>5</v>
      </c>
    </row>
    <row r="75604" spans="18:18" x14ac:dyDescent="0.25">
      <c r="R75604" s="15">
        <v>5</v>
      </c>
    </row>
    <row r="75605" spans="18:18" x14ac:dyDescent="0.25">
      <c r="R75605" s="15">
        <v>5</v>
      </c>
    </row>
    <row r="75606" spans="18:18" x14ac:dyDescent="0.25">
      <c r="R75606" s="15">
        <v>5</v>
      </c>
    </row>
    <row r="75607" spans="18:18" x14ac:dyDescent="0.25">
      <c r="R75607" s="15">
        <v>5</v>
      </c>
    </row>
    <row r="75608" spans="18:18" x14ac:dyDescent="0.25">
      <c r="R75608" s="15">
        <v>5</v>
      </c>
    </row>
    <row r="75609" spans="18:18" x14ac:dyDescent="0.25">
      <c r="R75609" s="15">
        <v>5</v>
      </c>
    </row>
    <row r="75610" spans="18:18" x14ac:dyDescent="0.25">
      <c r="R75610" s="15">
        <v>5</v>
      </c>
    </row>
    <row r="75611" spans="18:18" x14ac:dyDescent="0.25">
      <c r="R75611" s="15">
        <v>5</v>
      </c>
    </row>
    <row r="75612" spans="18:18" x14ac:dyDescent="0.25">
      <c r="R75612" s="15">
        <v>5</v>
      </c>
    </row>
    <row r="75613" spans="18:18" x14ac:dyDescent="0.25">
      <c r="R75613" s="15">
        <v>5</v>
      </c>
    </row>
    <row r="75614" spans="18:18" x14ac:dyDescent="0.25">
      <c r="R75614" s="15">
        <v>5</v>
      </c>
    </row>
    <row r="75615" spans="18:18" x14ac:dyDescent="0.25">
      <c r="R75615" s="15">
        <v>5</v>
      </c>
    </row>
    <row r="75616" spans="18:18" x14ac:dyDescent="0.25">
      <c r="R75616" s="15">
        <v>5</v>
      </c>
    </row>
    <row r="75617" spans="18:18" x14ac:dyDescent="0.25">
      <c r="R75617" s="15">
        <v>5</v>
      </c>
    </row>
    <row r="75618" spans="18:18" x14ac:dyDescent="0.25">
      <c r="R75618" s="15">
        <v>5</v>
      </c>
    </row>
    <row r="75619" spans="18:18" x14ac:dyDescent="0.25">
      <c r="R75619" s="15">
        <v>5</v>
      </c>
    </row>
    <row r="75620" spans="18:18" x14ac:dyDescent="0.25">
      <c r="R75620" s="15">
        <v>5</v>
      </c>
    </row>
    <row r="75621" spans="18:18" x14ac:dyDescent="0.25">
      <c r="R75621" s="15">
        <v>5</v>
      </c>
    </row>
    <row r="75622" spans="18:18" x14ac:dyDescent="0.25">
      <c r="R75622" s="15">
        <v>5</v>
      </c>
    </row>
    <row r="75623" spans="18:18" x14ac:dyDescent="0.25">
      <c r="R75623" s="15">
        <v>5</v>
      </c>
    </row>
    <row r="75624" spans="18:18" x14ac:dyDescent="0.25">
      <c r="R75624" s="15">
        <v>5</v>
      </c>
    </row>
    <row r="75625" spans="18:18" x14ac:dyDescent="0.25">
      <c r="R75625" s="15">
        <v>5</v>
      </c>
    </row>
    <row r="75626" spans="18:18" x14ac:dyDescent="0.25">
      <c r="R75626" s="15">
        <v>5</v>
      </c>
    </row>
    <row r="75627" spans="18:18" x14ac:dyDescent="0.25">
      <c r="R75627" s="15">
        <v>5</v>
      </c>
    </row>
    <row r="75628" spans="18:18" x14ac:dyDescent="0.25">
      <c r="R75628" s="15">
        <v>5</v>
      </c>
    </row>
    <row r="75629" spans="18:18" x14ac:dyDescent="0.25">
      <c r="R75629" s="15">
        <v>5</v>
      </c>
    </row>
    <row r="75630" spans="18:18" x14ac:dyDescent="0.25">
      <c r="R75630" s="15">
        <v>5</v>
      </c>
    </row>
    <row r="75631" spans="18:18" x14ac:dyDescent="0.25">
      <c r="R75631" s="15">
        <v>5</v>
      </c>
    </row>
    <row r="75632" spans="18:18" x14ac:dyDescent="0.25">
      <c r="R75632" s="15">
        <v>1</v>
      </c>
    </row>
    <row r="75633" spans="18:18" x14ac:dyDescent="0.25">
      <c r="R75633" s="15">
        <v>1</v>
      </c>
    </row>
    <row r="75634" spans="18:18" x14ac:dyDescent="0.25">
      <c r="R75634" s="15">
        <v>1</v>
      </c>
    </row>
    <row r="75635" spans="18:18" x14ac:dyDescent="0.25">
      <c r="R75635" s="15">
        <v>1</v>
      </c>
    </row>
    <row r="75636" spans="18:18" x14ac:dyDescent="0.25">
      <c r="R75636" s="15">
        <v>1</v>
      </c>
    </row>
    <row r="75637" spans="18:18" x14ac:dyDescent="0.25">
      <c r="R75637" s="15">
        <v>1</v>
      </c>
    </row>
    <row r="75638" spans="18:18" x14ac:dyDescent="0.25">
      <c r="R75638" s="15">
        <v>1</v>
      </c>
    </row>
    <row r="75639" spans="18:18" x14ac:dyDescent="0.25">
      <c r="R75639" s="15">
        <v>1</v>
      </c>
    </row>
    <row r="75640" spans="18:18" x14ac:dyDescent="0.25">
      <c r="R75640" s="15">
        <v>1</v>
      </c>
    </row>
    <row r="75641" spans="18:18" x14ac:dyDescent="0.25">
      <c r="R75641" s="15">
        <v>1</v>
      </c>
    </row>
    <row r="75642" spans="18:18" x14ac:dyDescent="0.25">
      <c r="R75642" s="15">
        <v>1</v>
      </c>
    </row>
    <row r="75643" spans="18:18" x14ac:dyDescent="0.25">
      <c r="R75643" s="15">
        <v>1</v>
      </c>
    </row>
    <row r="75644" spans="18:18" x14ac:dyDescent="0.25">
      <c r="R75644" s="15">
        <v>1</v>
      </c>
    </row>
    <row r="75645" spans="18:18" x14ac:dyDescent="0.25">
      <c r="R75645" s="15">
        <v>1</v>
      </c>
    </row>
    <row r="75646" spans="18:18" x14ac:dyDescent="0.25">
      <c r="R75646" s="15">
        <v>1</v>
      </c>
    </row>
    <row r="75647" spans="18:18" x14ac:dyDescent="0.25">
      <c r="R75647" s="15">
        <v>1</v>
      </c>
    </row>
    <row r="75648" spans="18:18" x14ac:dyDescent="0.25">
      <c r="R75648" s="15">
        <v>1</v>
      </c>
    </row>
    <row r="75649" spans="18:18" x14ac:dyDescent="0.25">
      <c r="R75649" s="15">
        <v>1</v>
      </c>
    </row>
    <row r="75650" spans="18:18" x14ac:dyDescent="0.25">
      <c r="R75650" s="15">
        <v>1</v>
      </c>
    </row>
    <row r="75651" spans="18:18" x14ac:dyDescent="0.25">
      <c r="R75651" s="15">
        <v>1</v>
      </c>
    </row>
    <row r="75652" spans="18:18" x14ac:dyDescent="0.25">
      <c r="R75652" s="15">
        <v>5</v>
      </c>
    </row>
    <row r="75653" spans="18:18" x14ac:dyDescent="0.25">
      <c r="R75653" s="15">
        <v>5</v>
      </c>
    </row>
    <row r="75654" spans="18:18" x14ac:dyDescent="0.25">
      <c r="R75654" s="15">
        <v>5</v>
      </c>
    </row>
    <row r="75655" spans="18:18" x14ac:dyDescent="0.25">
      <c r="R75655" s="15">
        <v>5</v>
      </c>
    </row>
    <row r="75656" spans="18:18" x14ac:dyDescent="0.25">
      <c r="R75656" s="15">
        <v>5</v>
      </c>
    </row>
    <row r="75657" spans="18:18" x14ac:dyDescent="0.25">
      <c r="R75657" s="15">
        <v>5</v>
      </c>
    </row>
    <row r="75658" spans="18:18" x14ac:dyDescent="0.25">
      <c r="R75658" s="15">
        <v>5</v>
      </c>
    </row>
    <row r="75659" spans="18:18" x14ac:dyDescent="0.25">
      <c r="R75659" s="15">
        <v>5</v>
      </c>
    </row>
    <row r="75660" spans="18:18" x14ac:dyDescent="0.25">
      <c r="R75660" s="15">
        <v>5</v>
      </c>
    </row>
    <row r="75661" spans="18:18" x14ac:dyDescent="0.25">
      <c r="R75661" s="15">
        <v>5</v>
      </c>
    </row>
    <row r="75662" spans="18:18" x14ac:dyDescent="0.25">
      <c r="R75662" s="15">
        <v>5</v>
      </c>
    </row>
    <row r="75663" spans="18:18" x14ac:dyDescent="0.25">
      <c r="R75663" s="15">
        <v>5</v>
      </c>
    </row>
    <row r="75664" spans="18:18" x14ac:dyDescent="0.25">
      <c r="R75664" s="15">
        <v>5</v>
      </c>
    </row>
    <row r="75665" spans="18:18" x14ac:dyDescent="0.25">
      <c r="R75665" s="15">
        <v>5</v>
      </c>
    </row>
    <row r="75666" spans="18:18" x14ac:dyDescent="0.25">
      <c r="R75666" s="15">
        <v>5</v>
      </c>
    </row>
    <row r="75667" spans="18:18" x14ac:dyDescent="0.25">
      <c r="R75667" s="15">
        <v>5</v>
      </c>
    </row>
    <row r="75668" spans="18:18" x14ac:dyDescent="0.25">
      <c r="R75668" s="15">
        <v>5</v>
      </c>
    </row>
    <row r="75669" spans="18:18" x14ac:dyDescent="0.25">
      <c r="R75669" s="15">
        <v>5</v>
      </c>
    </row>
    <row r="75670" spans="18:18" x14ac:dyDescent="0.25">
      <c r="R75670" s="15">
        <v>4</v>
      </c>
    </row>
    <row r="75671" spans="18:18" x14ac:dyDescent="0.25">
      <c r="R75671" s="15">
        <v>4</v>
      </c>
    </row>
    <row r="75672" spans="18:18" x14ac:dyDescent="0.25">
      <c r="R75672" s="15">
        <v>4</v>
      </c>
    </row>
    <row r="75673" spans="18:18" x14ac:dyDescent="0.25">
      <c r="R75673" s="15">
        <v>4</v>
      </c>
    </row>
    <row r="75674" spans="18:18" x14ac:dyDescent="0.25">
      <c r="R75674" s="15">
        <v>4</v>
      </c>
    </row>
    <row r="75675" spans="18:18" x14ac:dyDescent="0.25">
      <c r="R75675" s="15">
        <v>4</v>
      </c>
    </row>
    <row r="75676" spans="18:18" x14ac:dyDescent="0.25">
      <c r="R75676" s="15">
        <v>4</v>
      </c>
    </row>
    <row r="75677" spans="18:18" x14ac:dyDescent="0.25">
      <c r="R75677" s="15">
        <v>4</v>
      </c>
    </row>
    <row r="75678" spans="18:18" x14ac:dyDescent="0.25">
      <c r="R75678" s="15">
        <v>4</v>
      </c>
    </row>
    <row r="75679" spans="18:18" x14ac:dyDescent="0.25">
      <c r="R75679" s="15">
        <v>4</v>
      </c>
    </row>
    <row r="75680" spans="18:18" x14ac:dyDescent="0.25">
      <c r="R75680" s="15">
        <v>4</v>
      </c>
    </row>
    <row r="75681" spans="18:18" x14ac:dyDescent="0.25">
      <c r="R75681" s="15">
        <v>4</v>
      </c>
    </row>
    <row r="75682" spans="18:18" x14ac:dyDescent="0.25">
      <c r="R75682" s="15">
        <v>4</v>
      </c>
    </row>
    <row r="75683" spans="18:18" x14ac:dyDescent="0.25">
      <c r="R75683" s="15">
        <v>4</v>
      </c>
    </row>
    <row r="75684" spans="18:18" x14ac:dyDescent="0.25">
      <c r="R75684" s="15">
        <v>4</v>
      </c>
    </row>
    <row r="75685" spans="18:18" x14ac:dyDescent="0.25">
      <c r="R75685" s="15">
        <v>4</v>
      </c>
    </row>
    <row r="75686" spans="18:18" x14ac:dyDescent="0.25">
      <c r="R75686" s="15">
        <v>4</v>
      </c>
    </row>
    <row r="75687" spans="18:18" x14ac:dyDescent="0.25">
      <c r="R75687" s="15">
        <v>4</v>
      </c>
    </row>
    <row r="75688" spans="18:18" x14ac:dyDescent="0.25">
      <c r="R75688" s="15">
        <v>4</v>
      </c>
    </row>
    <row r="75689" spans="18:18" x14ac:dyDescent="0.25">
      <c r="R75689" s="15">
        <v>4</v>
      </c>
    </row>
    <row r="75690" spans="18:18" x14ac:dyDescent="0.25">
      <c r="R75690" s="15">
        <v>4</v>
      </c>
    </row>
    <row r="75691" spans="18:18" x14ac:dyDescent="0.25">
      <c r="R75691" s="15">
        <v>4</v>
      </c>
    </row>
    <row r="75692" spans="18:18" x14ac:dyDescent="0.25">
      <c r="R75692" s="15">
        <v>4</v>
      </c>
    </row>
    <row r="75693" spans="18:18" x14ac:dyDescent="0.25">
      <c r="R75693" s="15">
        <v>4</v>
      </c>
    </row>
    <row r="75694" spans="18:18" x14ac:dyDescent="0.25">
      <c r="R75694" s="15">
        <v>4</v>
      </c>
    </row>
    <row r="75695" spans="18:18" x14ac:dyDescent="0.25">
      <c r="R75695" s="15">
        <v>4</v>
      </c>
    </row>
    <row r="75696" spans="18:18" x14ac:dyDescent="0.25">
      <c r="R75696" s="15">
        <v>4</v>
      </c>
    </row>
    <row r="75697" spans="18:18" x14ac:dyDescent="0.25">
      <c r="R75697" s="15">
        <v>4</v>
      </c>
    </row>
    <row r="75698" spans="18:18" x14ac:dyDescent="0.25">
      <c r="R75698" s="15">
        <v>4</v>
      </c>
    </row>
    <row r="75699" spans="18:18" x14ac:dyDescent="0.25">
      <c r="R75699" s="15">
        <v>4</v>
      </c>
    </row>
    <row r="75700" spans="18:18" x14ac:dyDescent="0.25">
      <c r="R75700" s="15">
        <v>4</v>
      </c>
    </row>
    <row r="75701" spans="18:18" x14ac:dyDescent="0.25">
      <c r="R75701" s="15">
        <v>4</v>
      </c>
    </row>
    <row r="75702" spans="18:18" x14ac:dyDescent="0.25">
      <c r="R75702" s="15">
        <v>4</v>
      </c>
    </row>
    <row r="75703" spans="18:18" x14ac:dyDescent="0.25">
      <c r="R75703" s="15">
        <v>4</v>
      </c>
    </row>
    <row r="75704" spans="18:18" x14ac:dyDescent="0.25">
      <c r="R75704" s="15">
        <v>4</v>
      </c>
    </row>
    <row r="75705" spans="18:18" x14ac:dyDescent="0.25">
      <c r="R75705" s="15">
        <v>4</v>
      </c>
    </row>
    <row r="75706" spans="18:18" x14ac:dyDescent="0.25">
      <c r="R75706" s="15">
        <v>4</v>
      </c>
    </row>
    <row r="75707" spans="18:18" x14ac:dyDescent="0.25">
      <c r="R75707" s="15">
        <v>4</v>
      </c>
    </row>
    <row r="75708" spans="18:18" x14ac:dyDescent="0.25">
      <c r="R75708" s="15">
        <v>4</v>
      </c>
    </row>
    <row r="75709" spans="18:18" x14ac:dyDescent="0.25">
      <c r="R75709" s="15">
        <v>4</v>
      </c>
    </row>
    <row r="75710" spans="18:18" x14ac:dyDescent="0.25">
      <c r="R75710" s="15">
        <v>4</v>
      </c>
    </row>
    <row r="75711" spans="18:18" x14ac:dyDescent="0.25">
      <c r="R75711" s="15">
        <v>4</v>
      </c>
    </row>
    <row r="75712" spans="18:18" x14ac:dyDescent="0.25">
      <c r="R75712" s="15">
        <v>4</v>
      </c>
    </row>
    <row r="75713" spans="18:18" x14ac:dyDescent="0.25">
      <c r="R75713" s="15">
        <v>4</v>
      </c>
    </row>
    <row r="75714" spans="18:18" x14ac:dyDescent="0.25">
      <c r="R75714" s="15">
        <v>4</v>
      </c>
    </row>
    <row r="75715" spans="18:18" x14ac:dyDescent="0.25">
      <c r="R75715" s="15">
        <v>4</v>
      </c>
    </row>
    <row r="75716" spans="18:18" x14ac:dyDescent="0.25">
      <c r="R75716" s="15">
        <v>4</v>
      </c>
    </row>
    <row r="75717" spans="18:18" x14ac:dyDescent="0.25">
      <c r="R75717" s="15">
        <v>4</v>
      </c>
    </row>
    <row r="75718" spans="18:18" x14ac:dyDescent="0.25">
      <c r="R75718" s="15">
        <v>4</v>
      </c>
    </row>
    <row r="75719" spans="18:18" x14ac:dyDescent="0.25">
      <c r="R75719" s="15">
        <v>4</v>
      </c>
    </row>
    <row r="75720" spans="18:18" x14ac:dyDescent="0.25">
      <c r="R75720" s="15">
        <v>4</v>
      </c>
    </row>
    <row r="75721" spans="18:18" x14ac:dyDescent="0.25">
      <c r="R75721" s="15">
        <v>4</v>
      </c>
    </row>
    <row r="75722" spans="18:18" x14ac:dyDescent="0.25">
      <c r="R75722" s="15">
        <v>4</v>
      </c>
    </row>
    <row r="75723" spans="18:18" x14ac:dyDescent="0.25">
      <c r="R75723" s="15">
        <v>4</v>
      </c>
    </row>
    <row r="75724" spans="18:18" x14ac:dyDescent="0.25">
      <c r="R75724" s="15">
        <v>4</v>
      </c>
    </row>
    <row r="75725" spans="18:18" x14ac:dyDescent="0.25">
      <c r="R75725" s="15">
        <v>4</v>
      </c>
    </row>
    <row r="75726" spans="18:18" x14ac:dyDescent="0.25">
      <c r="R75726" s="15">
        <v>4</v>
      </c>
    </row>
    <row r="75727" spans="18:18" x14ac:dyDescent="0.25">
      <c r="R75727" s="15">
        <v>4</v>
      </c>
    </row>
    <row r="75728" spans="18:18" x14ac:dyDescent="0.25">
      <c r="R75728" s="15">
        <v>4</v>
      </c>
    </row>
    <row r="75729" spans="18:18" x14ac:dyDescent="0.25">
      <c r="R75729" s="15">
        <v>4</v>
      </c>
    </row>
    <row r="75730" spans="18:18" x14ac:dyDescent="0.25">
      <c r="R75730" s="15">
        <v>4</v>
      </c>
    </row>
    <row r="75731" spans="18:18" x14ac:dyDescent="0.25">
      <c r="R75731" s="15">
        <v>4</v>
      </c>
    </row>
    <row r="75732" spans="18:18" x14ac:dyDescent="0.25">
      <c r="R75732" s="15">
        <v>4</v>
      </c>
    </row>
    <row r="75733" spans="18:18" x14ac:dyDescent="0.25">
      <c r="R75733" s="15">
        <v>4</v>
      </c>
    </row>
    <row r="75734" spans="18:18" x14ac:dyDescent="0.25">
      <c r="R75734" s="15">
        <v>5</v>
      </c>
    </row>
    <row r="75735" spans="18:18" x14ac:dyDescent="0.25">
      <c r="R75735" s="15">
        <v>5</v>
      </c>
    </row>
    <row r="75736" spans="18:18" x14ac:dyDescent="0.25">
      <c r="R75736" s="15">
        <v>5</v>
      </c>
    </row>
    <row r="75737" spans="18:18" x14ac:dyDescent="0.25">
      <c r="R75737" s="15">
        <v>5</v>
      </c>
    </row>
    <row r="75738" spans="18:18" x14ac:dyDescent="0.25">
      <c r="R75738" s="15">
        <v>5</v>
      </c>
    </row>
    <row r="75739" spans="18:18" x14ac:dyDescent="0.25">
      <c r="R75739" s="15">
        <v>5</v>
      </c>
    </row>
    <row r="75740" spans="18:18" x14ac:dyDescent="0.25">
      <c r="R75740" s="15">
        <v>5</v>
      </c>
    </row>
    <row r="75741" spans="18:18" x14ac:dyDescent="0.25">
      <c r="R75741" s="15">
        <v>5</v>
      </c>
    </row>
    <row r="75742" spans="18:18" x14ac:dyDescent="0.25">
      <c r="R75742" s="15">
        <v>5</v>
      </c>
    </row>
    <row r="75743" spans="18:18" x14ac:dyDescent="0.25">
      <c r="R75743" s="15">
        <v>5</v>
      </c>
    </row>
    <row r="75744" spans="18:18" x14ac:dyDescent="0.25">
      <c r="R75744" s="15">
        <v>5</v>
      </c>
    </row>
    <row r="75745" spans="18:18" x14ac:dyDescent="0.25">
      <c r="R75745" s="15">
        <v>5</v>
      </c>
    </row>
    <row r="75746" spans="18:18" x14ac:dyDescent="0.25">
      <c r="R75746" s="15">
        <v>5</v>
      </c>
    </row>
    <row r="75747" spans="18:18" x14ac:dyDescent="0.25">
      <c r="R75747" s="15">
        <v>5</v>
      </c>
    </row>
    <row r="75748" spans="18:18" x14ac:dyDescent="0.25">
      <c r="R75748" s="15">
        <v>5</v>
      </c>
    </row>
    <row r="75749" spans="18:18" x14ac:dyDescent="0.25">
      <c r="R75749" s="15">
        <v>5</v>
      </c>
    </row>
    <row r="75750" spans="18:18" x14ac:dyDescent="0.25">
      <c r="R75750" s="15">
        <v>5</v>
      </c>
    </row>
    <row r="75751" spans="18:18" x14ac:dyDescent="0.25">
      <c r="R75751" s="15">
        <v>5</v>
      </c>
    </row>
    <row r="75752" spans="18:18" x14ac:dyDescent="0.25">
      <c r="R75752" s="15">
        <v>5</v>
      </c>
    </row>
    <row r="75753" spans="18:18" x14ac:dyDescent="0.25">
      <c r="R75753" s="15">
        <v>5</v>
      </c>
    </row>
    <row r="75754" spans="18:18" x14ac:dyDescent="0.25">
      <c r="R75754" s="15">
        <v>5</v>
      </c>
    </row>
    <row r="75755" spans="18:18" x14ac:dyDescent="0.25">
      <c r="R75755" s="15">
        <v>5</v>
      </c>
    </row>
    <row r="75756" spans="18:18" x14ac:dyDescent="0.25">
      <c r="R75756" s="15">
        <v>5</v>
      </c>
    </row>
    <row r="75757" spans="18:18" x14ac:dyDescent="0.25">
      <c r="R75757" s="15">
        <v>5</v>
      </c>
    </row>
    <row r="75758" spans="18:18" x14ac:dyDescent="0.25">
      <c r="R75758" s="15">
        <v>5</v>
      </c>
    </row>
    <row r="75759" spans="18:18" x14ac:dyDescent="0.25">
      <c r="R75759" s="15">
        <v>5</v>
      </c>
    </row>
    <row r="75760" spans="18:18" x14ac:dyDescent="0.25">
      <c r="R75760" s="15">
        <v>5</v>
      </c>
    </row>
    <row r="75761" spans="18:18" x14ac:dyDescent="0.25">
      <c r="R75761" s="15">
        <v>5</v>
      </c>
    </row>
    <row r="75762" spans="18:18" x14ac:dyDescent="0.25">
      <c r="R75762" s="15">
        <v>5</v>
      </c>
    </row>
    <row r="75763" spans="18:18" x14ac:dyDescent="0.25">
      <c r="R75763" s="15">
        <v>5</v>
      </c>
    </row>
    <row r="75764" spans="18:18" x14ac:dyDescent="0.25">
      <c r="R75764" s="15">
        <v>5</v>
      </c>
    </row>
    <row r="75765" spans="18:18" x14ac:dyDescent="0.25">
      <c r="R75765" s="15">
        <v>5</v>
      </c>
    </row>
    <row r="75766" spans="18:18" x14ac:dyDescent="0.25">
      <c r="R75766" s="15">
        <v>5</v>
      </c>
    </row>
    <row r="75767" spans="18:18" x14ac:dyDescent="0.25">
      <c r="R75767" s="15">
        <v>5</v>
      </c>
    </row>
    <row r="75768" spans="18:18" x14ac:dyDescent="0.25">
      <c r="R75768" s="15">
        <v>5</v>
      </c>
    </row>
    <row r="75769" spans="18:18" x14ac:dyDescent="0.25">
      <c r="R75769" s="15">
        <v>5</v>
      </c>
    </row>
    <row r="75770" spans="18:18" x14ac:dyDescent="0.25">
      <c r="R75770" s="15">
        <v>5</v>
      </c>
    </row>
    <row r="75771" spans="18:18" x14ac:dyDescent="0.25">
      <c r="R75771" s="15">
        <v>5</v>
      </c>
    </row>
    <row r="75772" spans="18:18" x14ac:dyDescent="0.25">
      <c r="R75772" s="15">
        <v>5</v>
      </c>
    </row>
    <row r="75773" spans="18:18" x14ac:dyDescent="0.25">
      <c r="R75773" s="15">
        <v>5</v>
      </c>
    </row>
    <row r="75774" spans="18:18" x14ac:dyDescent="0.25">
      <c r="R75774" s="15">
        <v>5</v>
      </c>
    </row>
    <row r="75775" spans="18:18" x14ac:dyDescent="0.25">
      <c r="R75775" s="15">
        <v>5</v>
      </c>
    </row>
    <row r="75776" spans="18:18" x14ac:dyDescent="0.25">
      <c r="R75776" s="15">
        <v>5</v>
      </c>
    </row>
    <row r="75777" spans="18:18" x14ac:dyDescent="0.25">
      <c r="R75777" s="15">
        <v>5</v>
      </c>
    </row>
    <row r="75778" spans="18:18" x14ac:dyDescent="0.25">
      <c r="R75778" s="15">
        <v>5</v>
      </c>
    </row>
    <row r="75779" spans="18:18" x14ac:dyDescent="0.25">
      <c r="R75779" s="15">
        <v>5</v>
      </c>
    </row>
    <row r="75780" spans="18:18" x14ac:dyDescent="0.25">
      <c r="R75780" s="15">
        <v>1</v>
      </c>
    </row>
    <row r="75781" spans="18:18" x14ac:dyDescent="0.25">
      <c r="R75781" s="15">
        <v>1</v>
      </c>
    </row>
    <row r="75782" spans="18:18" x14ac:dyDescent="0.25">
      <c r="R75782" s="15">
        <v>1</v>
      </c>
    </row>
    <row r="75783" spans="18:18" x14ac:dyDescent="0.25">
      <c r="R75783" s="15">
        <v>1</v>
      </c>
    </row>
    <row r="75784" spans="18:18" x14ac:dyDescent="0.25">
      <c r="R75784" s="15">
        <v>1</v>
      </c>
    </row>
    <row r="75785" spans="18:18" x14ac:dyDescent="0.25">
      <c r="R75785" s="15">
        <v>1</v>
      </c>
    </row>
    <row r="75786" spans="18:18" x14ac:dyDescent="0.25">
      <c r="R75786" s="15">
        <v>1</v>
      </c>
    </row>
    <row r="75787" spans="18:18" x14ac:dyDescent="0.25">
      <c r="R75787" s="15">
        <v>1</v>
      </c>
    </row>
    <row r="75788" spans="18:18" x14ac:dyDescent="0.25">
      <c r="R75788" s="15">
        <v>1</v>
      </c>
    </row>
    <row r="75789" spans="18:18" x14ac:dyDescent="0.25">
      <c r="R75789" s="15">
        <v>1</v>
      </c>
    </row>
    <row r="75790" spans="18:18" x14ac:dyDescent="0.25">
      <c r="R75790" s="15">
        <v>1</v>
      </c>
    </row>
    <row r="75791" spans="18:18" x14ac:dyDescent="0.25">
      <c r="R75791" s="15">
        <v>1</v>
      </c>
    </row>
    <row r="75792" spans="18:18" x14ac:dyDescent="0.25">
      <c r="R75792" s="15">
        <v>1</v>
      </c>
    </row>
    <row r="75793" spans="18:18" x14ac:dyDescent="0.25">
      <c r="R75793" s="15">
        <v>1</v>
      </c>
    </row>
    <row r="75794" spans="18:18" x14ac:dyDescent="0.25">
      <c r="R75794" s="15">
        <v>1</v>
      </c>
    </row>
    <row r="75795" spans="18:18" x14ac:dyDescent="0.25">
      <c r="R75795" s="15">
        <v>1</v>
      </c>
    </row>
    <row r="75796" spans="18:18" x14ac:dyDescent="0.25">
      <c r="R75796" s="15">
        <v>1</v>
      </c>
    </row>
    <row r="75797" spans="18:18" x14ac:dyDescent="0.25">
      <c r="R75797" s="15">
        <v>1</v>
      </c>
    </row>
    <row r="75798" spans="18:18" x14ac:dyDescent="0.25">
      <c r="R75798" s="15">
        <v>1</v>
      </c>
    </row>
    <row r="75799" spans="18:18" x14ac:dyDescent="0.25">
      <c r="R75799" s="15">
        <v>1</v>
      </c>
    </row>
    <row r="75800" spans="18:18" x14ac:dyDescent="0.25">
      <c r="R75800" s="15">
        <v>1</v>
      </c>
    </row>
    <row r="75801" spans="18:18" x14ac:dyDescent="0.25">
      <c r="R75801" s="15">
        <v>1</v>
      </c>
    </row>
    <row r="75802" spans="18:18" x14ac:dyDescent="0.25">
      <c r="R75802" s="15">
        <v>1</v>
      </c>
    </row>
    <row r="75803" spans="18:18" x14ac:dyDescent="0.25">
      <c r="R75803" s="15">
        <v>1</v>
      </c>
    </row>
    <row r="75804" spans="18:18" x14ac:dyDescent="0.25">
      <c r="R75804" s="15">
        <v>1</v>
      </c>
    </row>
    <row r="75805" spans="18:18" x14ac:dyDescent="0.25">
      <c r="R75805" s="15">
        <v>1</v>
      </c>
    </row>
    <row r="75806" spans="18:18" x14ac:dyDescent="0.25">
      <c r="R75806" s="15">
        <v>1</v>
      </c>
    </row>
    <row r="75807" spans="18:18" x14ac:dyDescent="0.25">
      <c r="R75807" s="15">
        <v>1</v>
      </c>
    </row>
    <row r="75808" spans="18:18" x14ac:dyDescent="0.25">
      <c r="R75808" s="15">
        <v>1</v>
      </c>
    </row>
    <row r="75809" spans="18:18" x14ac:dyDescent="0.25">
      <c r="R75809" s="15">
        <v>1</v>
      </c>
    </row>
    <row r="75810" spans="18:18" x14ac:dyDescent="0.25">
      <c r="R75810" s="15">
        <v>1</v>
      </c>
    </row>
    <row r="75811" spans="18:18" x14ac:dyDescent="0.25">
      <c r="R75811" s="15">
        <v>1</v>
      </c>
    </row>
    <row r="75812" spans="18:18" x14ac:dyDescent="0.25">
      <c r="R75812" s="15">
        <v>1</v>
      </c>
    </row>
    <row r="75813" spans="18:18" x14ac:dyDescent="0.25">
      <c r="R75813" s="15">
        <v>1</v>
      </c>
    </row>
    <row r="75814" spans="18:18" x14ac:dyDescent="0.25">
      <c r="R75814" s="15">
        <v>1</v>
      </c>
    </row>
    <row r="75815" spans="18:18" x14ac:dyDescent="0.25">
      <c r="R75815" s="15">
        <v>1</v>
      </c>
    </row>
    <row r="75816" spans="18:18" x14ac:dyDescent="0.25">
      <c r="R75816" s="15">
        <v>2</v>
      </c>
    </row>
    <row r="75817" spans="18:18" x14ac:dyDescent="0.25">
      <c r="R75817" s="15">
        <v>2</v>
      </c>
    </row>
    <row r="75818" spans="18:18" x14ac:dyDescent="0.25">
      <c r="R75818" s="15">
        <v>2</v>
      </c>
    </row>
    <row r="75819" spans="18:18" x14ac:dyDescent="0.25">
      <c r="R75819" s="15">
        <v>2</v>
      </c>
    </row>
    <row r="75820" spans="18:18" x14ac:dyDescent="0.25">
      <c r="R75820" s="15">
        <v>2</v>
      </c>
    </row>
    <row r="75821" spans="18:18" x14ac:dyDescent="0.25">
      <c r="R75821" s="15">
        <v>3</v>
      </c>
    </row>
    <row r="75822" spans="18:18" x14ac:dyDescent="0.25">
      <c r="R75822" s="15">
        <v>3</v>
      </c>
    </row>
    <row r="75823" spans="18:18" x14ac:dyDescent="0.25">
      <c r="R75823" s="15">
        <v>3</v>
      </c>
    </row>
    <row r="75824" spans="18:18" x14ac:dyDescent="0.25">
      <c r="R75824" s="15">
        <v>3</v>
      </c>
    </row>
    <row r="75825" spans="18:18" x14ac:dyDescent="0.25">
      <c r="R75825" s="15">
        <v>4</v>
      </c>
    </row>
    <row r="75826" spans="18:18" x14ac:dyDescent="0.25">
      <c r="R75826" s="15">
        <v>4</v>
      </c>
    </row>
    <row r="75827" spans="18:18" x14ac:dyDescent="0.25">
      <c r="R75827" s="15">
        <v>4</v>
      </c>
    </row>
    <row r="75828" spans="18:18" x14ac:dyDescent="0.25">
      <c r="R75828" s="15">
        <v>4</v>
      </c>
    </row>
    <row r="75829" spans="18:18" x14ac:dyDescent="0.25">
      <c r="R75829" s="15">
        <v>4</v>
      </c>
    </row>
    <row r="75830" spans="18:18" x14ac:dyDescent="0.25">
      <c r="R75830" s="15">
        <v>4</v>
      </c>
    </row>
    <row r="75831" spans="18:18" x14ac:dyDescent="0.25">
      <c r="R75831" s="15">
        <v>4</v>
      </c>
    </row>
    <row r="75832" spans="18:18" x14ac:dyDescent="0.25">
      <c r="R75832" s="15">
        <v>4</v>
      </c>
    </row>
    <row r="75833" spans="18:18" x14ac:dyDescent="0.25">
      <c r="R75833" s="15">
        <v>4</v>
      </c>
    </row>
    <row r="75834" spans="18:18" x14ac:dyDescent="0.25">
      <c r="R75834" s="15">
        <v>4</v>
      </c>
    </row>
    <row r="75835" spans="18:18" x14ac:dyDescent="0.25">
      <c r="R75835" s="15">
        <v>4</v>
      </c>
    </row>
    <row r="75836" spans="18:18" x14ac:dyDescent="0.25">
      <c r="R75836" s="15">
        <v>4</v>
      </c>
    </row>
    <row r="75837" spans="18:18" x14ac:dyDescent="0.25">
      <c r="R75837" s="15">
        <v>4</v>
      </c>
    </row>
    <row r="75838" spans="18:18" x14ac:dyDescent="0.25">
      <c r="R75838" s="15">
        <v>4</v>
      </c>
    </row>
    <row r="75839" spans="18:18" x14ac:dyDescent="0.25">
      <c r="R75839" s="15">
        <v>4</v>
      </c>
    </row>
    <row r="75840" spans="18:18" x14ac:dyDescent="0.25">
      <c r="R75840" s="15">
        <v>4</v>
      </c>
    </row>
    <row r="75841" spans="18:18" x14ac:dyDescent="0.25">
      <c r="R75841" s="15">
        <v>4</v>
      </c>
    </row>
    <row r="75842" spans="18:18" x14ac:dyDescent="0.25">
      <c r="R75842" s="15">
        <v>4</v>
      </c>
    </row>
    <row r="75843" spans="18:18" x14ac:dyDescent="0.25">
      <c r="R75843" s="15">
        <v>4</v>
      </c>
    </row>
    <row r="75844" spans="18:18" x14ac:dyDescent="0.25">
      <c r="R75844" s="15">
        <v>4</v>
      </c>
    </row>
    <row r="75845" spans="18:18" x14ac:dyDescent="0.25">
      <c r="R75845" s="15">
        <v>4</v>
      </c>
    </row>
    <row r="75846" spans="18:18" x14ac:dyDescent="0.25">
      <c r="R75846" s="15">
        <v>4</v>
      </c>
    </row>
    <row r="75847" spans="18:18" x14ac:dyDescent="0.25">
      <c r="R75847" s="15">
        <v>4</v>
      </c>
    </row>
    <row r="75848" spans="18:18" x14ac:dyDescent="0.25">
      <c r="R75848" s="15">
        <v>4</v>
      </c>
    </row>
    <row r="75849" spans="18:18" x14ac:dyDescent="0.25">
      <c r="R75849" s="15">
        <v>4</v>
      </c>
    </row>
    <row r="75850" spans="18:18" x14ac:dyDescent="0.25">
      <c r="R75850" s="15">
        <v>4</v>
      </c>
    </row>
    <row r="75851" spans="18:18" x14ac:dyDescent="0.25">
      <c r="R75851" s="15">
        <v>4</v>
      </c>
    </row>
    <row r="75852" spans="18:18" x14ac:dyDescent="0.25">
      <c r="R75852" s="15">
        <v>4</v>
      </c>
    </row>
    <row r="75853" spans="18:18" x14ac:dyDescent="0.25">
      <c r="R75853" s="15">
        <v>4</v>
      </c>
    </row>
    <row r="75854" spans="18:18" x14ac:dyDescent="0.25">
      <c r="R75854" s="15">
        <v>4</v>
      </c>
    </row>
    <row r="75855" spans="18:18" x14ac:dyDescent="0.25">
      <c r="R75855" s="15">
        <v>4</v>
      </c>
    </row>
    <row r="75856" spans="18:18" x14ac:dyDescent="0.25">
      <c r="R75856" s="15">
        <v>1</v>
      </c>
    </row>
    <row r="75857" spans="18:18" x14ac:dyDescent="0.25">
      <c r="R75857" s="15">
        <v>1</v>
      </c>
    </row>
    <row r="75858" spans="18:18" x14ac:dyDescent="0.25">
      <c r="R75858" s="15">
        <v>1</v>
      </c>
    </row>
    <row r="75859" spans="18:18" x14ac:dyDescent="0.25">
      <c r="R75859" s="15">
        <v>1</v>
      </c>
    </row>
    <row r="75860" spans="18:18" x14ac:dyDescent="0.25">
      <c r="R75860" s="15">
        <v>1</v>
      </c>
    </row>
    <row r="75861" spans="18:18" x14ac:dyDescent="0.25">
      <c r="R75861" s="15">
        <v>1</v>
      </c>
    </row>
    <row r="75862" spans="18:18" x14ac:dyDescent="0.25">
      <c r="R75862" s="15">
        <v>1</v>
      </c>
    </row>
    <row r="75863" spans="18:18" x14ac:dyDescent="0.25">
      <c r="R75863" s="15">
        <v>1</v>
      </c>
    </row>
    <row r="75864" spans="18:18" x14ac:dyDescent="0.25">
      <c r="R75864" s="15">
        <v>1</v>
      </c>
    </row>
    <row r="75865" spans="18:18" x14ac:dyDescent="0.25">
      <c r="R75865" s="15">
        <v>1</v>
      </c>
    </row>
    <row r="75866" spans="18:18" x14ac:dyDescent="0.25">
      <c r="R75866" s="15">
        <v>1</v>
      </c>
    </row>
    <row r="75867" spans="18:18" x14ac:dyDescent="0.25">
      <c r="R75867" s="15">
        <v>1</v>
      </c>
    </row>
    <row r="75868" spans="18:18" x14ac:dyDescent="0.25">
      <c r="R75868" s="15">
        <v>1</v>
      </c>
    </row>
    <row r="75869" spans="18:18" x14ac:dyDescent="0.25">
      <c r="R75869" s="15">
        <v>1</v>
      </c>
    </row>
    <row r="75870" spans="18:18" x14ac:dyDescent="0.25">
      <c r="R75870" s="15">
        <v>1</v>
      </c>
    </row>
    <row r="75871" spans="18:18" x14ac:dyDescent="0.25">
      <c r="R75871" s="15">
        <v>1</v>
      </c>
    </row>
    <row r="75872" spans="18:18" x14ac:dyDescent="0.25">
      <c r="R75872" s="15">
        <v>1</v>
      </c>
    </row>
    <row r="75873" spans="18:18" x14ac:dyDescent="0.25">
      <c r="R75873" s="15">
        <v>1</v>
      </c>
    </row>
    <row r="75874" spans="18:18" x14ac:dyDescent="0.25">
      <c r="R75874" s="15">
        <v>1</v>
      </c>
    </row>
    <row r="75875" spans="18:18" x14ac:dyDescent="0.25">
      <c r="R75875" s="15">
        <v>1</v>
      </c>
    </row>
    <row r="75876" spans="18:18" x14ac:dyDescent="0.25">
      <c r="R75876" s="15">
        <v>1</v>
      </c>
    </row>
    <row r="75877" spans="18:18" x14ac:dyDescent="0.25">
      <c r="R75877" s="15">
        <v>1</v>
      </c>
    </row>
    <row r="75878" spans="18:18" x14ac:dyDescent="0.25">
      <c r="R75878" s="15">
        <v>1</v>
      </c>
    </row>
    <row r="75879" spans="18:18" x14ac:dyDescent="0.25">
      <c r="R75879" s="15">
        <v>1</v>
      </c>
    </row>
    <row r="75880" spans="18:18" x14ac:dyDescent="0.25">
      <c r="R75880" s="15">
        <v>1</v>
      </c>
    </row>
    <row r="75881" spans="18:18" x14ac:dyDescent="0.25">
      <c r="R75881" s="15">
        <v>1</v>
      </c>
    </row>
    <row r="75882" spans="18:18" x14ac:dyDescent="0.25">
      <c r="R75882" s="15">
        <v>1</v>
      </c>
    </row>
    <row r="75883" spans="18:18" x14ac:dyDescent="0.25">
      <c r="R75883" s="15">
        <v>1</v>
      </c>
    </row>
    <row r="75884" spans="18:18" x14ac:dyDescent="0.25">
      <c r="R75884" s="15">
        <v>1</v>
      </c>
    </row>
    <row r="75885" spans="18:18" x14ac:dyDescent="0.25">
      <c r="R75885" s="15">
        <v>1</v>
      </c>
    </row>
    <row r="75886" spans="18:18" x14ac:dyDescent="0.25">
      <c r="R75886" s="15">
        <v>1</v>
      </c>
    </row>
    <row r="75887" spans="18:18" x14ac:dyDescent="0.25">
      <c r="R75887" s="15">
        <v>1</v>
      </c>
    </row>
    <row r="75888" spans="18:18" x14ac:dyDescent="0.25">
      <c r="R75888" s="15">
        <v>1</v>
      </c>
    </row>
    <row r="75889" spans="18:18" x14ac:dyDescent="0.25">
      <c r="R75889" s="15">
        <v>1</v>
      </c>
    </row>
    <row r="75890" spans="18:18" x14ac:dyDescent="0.25">
      <c r="R75890" s="15">
        <v>1</v>
      </c>
    </row>
    <row r="75891" spans="18:18" x14ac:dyDescent="0.25">
      <c r="R75891" s="15">
        <v>1</v>
      </c>
    </row>
    <row r="75892" spans="18:18" x14ac:dyDescent="0.25">
      <c r="R75892" s="15">
        <v>1</v>
      </c>
    </row>
    <row r="75893" spans="18:18" x14ac:dyDescent="0.25">
      <c r="R75893" s="15">
        <v>1</v>
      </c>
    </row>
    <row r="75894" spans="18:18" x14ac:dyDescent="0.25">
      <c r="R75894" s="15">
        <v>1</v>
      </c>
    </row>
    <row r="75895" spans="18:18" x14ac:dyDescent="0.25">
      <c r="R75895" s="15">
        <v>1</v>
      </c>
    </row>
    <row r="75896" spans="18:18" x14ac:dyDescent="0.25">
      <c r="R75896" s="15">
        <v>1</v>
      </c>
    </row>
    <row r="75897" spans="18:18" x14ac:dyDescent="0.25">
      <c r="R75897" s="15">
        <v>1</v>
      </c>
    </row>
    <row r="75898" spans="18:18" x14ac:dyDescent="0.25">
      <c r="R75898" s="15">
        <v>1</v>
      </c>
    </row>
    <row r="75899" spans="18:18" x14ac:dyDescent="0.25">
      <c r="R75899" s="15">
        <v>1</v>
      </c>
    </row>
    <row r="75900" spans="18:18" x14ac:dyDescent="0.25">
      <c r="R75900" s="15">
        <v>1</v>
      </c>
    </row>
    <row r="75901" spans="18:18" x14ac:dyDescent="0.25">
      <c r="R75901" s="15">
        <v>1</v>
      </c>
    </row>
    <row r="75902" spans="18:18" x14ac:dyDescent="0.25">
      <c r="R75902" s="15">
        <v>1</v>
      </c>
    </row>
    <row r="75903" spans="18:18" x14ac:dyDescent="0.25">
      <c r="R75903" s="15">
        <v>1</v>
      </c>
    </row>
    <row r="75904" spans="18:18" x14ac:dyDescent="0.25">
      <c r="R75904" s="15">
        <v>1</v>
      </c>
    </row>
    <row r="75905" spans="18:18" x14ac:dyDescent="0.25">
      <c r="R75905" s="15">
        <v>1</v>
      </c>
    </row>
    <row r="75906" spans="18:18" x14ac:dyDescent="0.25">
      <c r="R75906" s="15">
        <v>1</v>
      </c>
    </row>
    <row r="75907" spans="18:18" x14ac:dyDescent="0.25">
      <c r="R75907" s="15">
        <v>1</v>
      </c>
    </row>
    <row r="75908" spans="18:18" x14ac:dyDescent="0.25">
      <c r="R75908" s="15">
        <v>1</v>
      </c>
    </row>
    <row r="75909" spans="18:18" x14ac:dyDescent="0.25">
      <c r="R75909" s="15">
        <v>1</v>
      </c>
    </row>
    <row r="75910" spans="18:18" x14ac:dyDescent="0.25">
      <c r="R75910" s="15">
        <v>2</v>
      </c>
    </row>
    <row r="75911" spans="18:18" x14ac:dyDescent="0.25">
      <c r="R75911" s="15">
        <v>2</v>
      </c>
    </row>
    <row r="75912" spans="18:18" x14ac:dyDescent="0.25">
      <c r="R75912" s="15">
        <v>2</v>
      </c>
    </row>
    <row r="75913" spans="18:18" x14ac:dyDescent="0.25">
      <c r="R75913" s="15">
        <v>2</v>
      </c>
    </row>
    <row r="75914" spans="18:18" x14ac:dyDescent="0.25">
      <c r="R75914" s="15">
        <v>2</v>
      </c>
    </row>
    <row r="75915" spans="18:18" x14ac:dyDescent="0.25">
      <c r="R75915" s="15">
        <v>2</v>
      </c>
    </row>
    <row r="75916" spans="18:18" x14ac:dyDescent="0.25">
      <c r="R75916" s="15">
        <v>2</v>
      </c>
    </row>
    <row r="75917" spans="18:18" x14ac:dyDescent="0.25">
      <c r="R75917" s="15">
        <v>2</v>
      </c>
    </row>
    <row r="75918" spans="18:18" x14ac:dyDescent="0.25">
      <c r="R75918" s="15">
        <v>2</v>
      </c>
    </row>
    <row r="75919" spans="18:18" x14ac:dyDescent="0.25">
      <c r="R75919" s="15">
        <v>2</v>
      </c>
    </row>
    <row r="75920" spans="18:18" x14ac:dyDescent="0.25">
      <c r="R75920" s="15">
        <v>2</v>
      </c>
    </row>
    <row r="75921" spans="18:18" x14ac:dyDescent="0.25">
      <c r="R75921" s="15">
        <v>2</v>
      </c>
    </row>
    <row r="75922" spans="18:18" x14ac:dyDescent="0.25">
      <c r="R75922" s="15">
        <v>2</v>
      </c>
    </row>
    <row r="75923" spans="18:18" x14ac:dyDescent="0.25">
      <c r="R75923" s="15">
        <v>2</v>
      </c>
    </row>
    <row r="75924" spans="18:18" x14ac:dyDescent="0.25">
      <c r="R75924" s="15">
        <v>2</v>
      </c>
    </row>
    <row r="75925" spans="18:18" x14ac:dyDescent="0.25">
      <c r="R75925" s="15">
        <v>2</v>
      </c>
    </row>
    <row r="75926" spans="18:18" x14ac:dyDescent="0.25">
      <c r="R75926" s="15">
        <v>2</v>
      </c>
    </row>
    <row r="75927" spans="18:18" x14ac:dyDescent="0.25">
      <c r="R75927" s="15">
        <v>2</v>
      </c>
    </row>
    <row r="75928" spans="18:18" x14ac:dyDescent="0.25">
      <c r="R75928" s="15">
        <v>2</v>
      </c>
    </row>
    <row r="75929" spans="18:18" x14ac:dyDescent="0.25">
      <c r="R75929" s="15">
        <v>2</v>
      </c>
    </row>
    <row r="75930" spans="18:18" x14ac:dyDescent="0.25">
      <c r="R75930" s="15">
        <v>2</v>
      </c>
    </row>
    <row r="75931" spans="18:18" x14ac:dyDescent="0.25">
      <c r="R75931" s="15">
        <v>2</v>
      </c>
    </row>
    <row r="75932" spans="18:18" x14ac:dyDescent="0.25">
      <c r="R75932" s="15">
        <v>2</v>
      </c>
    </row>
    <row r="75933" spans="18:18" x14ac:dyDescent="0.25">
      <c r="R75933" s="15">
        <v>2</v>
      </c>
    </row>
    <row r="75934" spans="18:18" x14ac:dyDescent="0.25">
      <c r="R75934" s="15">
        <v>2</v>
      </c>
    </row>
    <row r="75935" spans="18:18" x14ac:dyDescent="0.25">
      <c r="R75935" s="15">
        <v>2</v>
      </c>
    </row>
    <row r="75936" spans="18:18" x14ac:dyDescent="0.25">
      <c r="R75936" s="15">
        <v>2</v>
      </c>
    </row>
    <row r="75937" spans="18:18" x14ac:dyDescent="0.25">
      <c r="R75937" s="15">
        <v>2</v>
      </c>
    </row>
    <row r="75938" spans="18:18" x14ac:dyDescent="0.25">
      <c r="R75938" s="15">
        <v>2</v>
      </c>
    </row>
    <row r="75939" spans="18:18" x14ac:dyDescent="0.25">
      <c r="R75939" s="15">
        <v>2</v>
      </c>
    </row>
    <row r="75940" spans="18:18" x14ac:dyDescent="0.25">
      <c r="R75940" s="15">
        <v>2</v>
      </c>
    </row>
    <row r="75941" spans="18:18" x14ac:dyDescent="0.25">
      <c r="R75941" s="15">
        <v>2</v>
      </c>
    </row>
    <row r="75942" spans="18:18" x14ac:dyDescent="0.25">
      <c r="R75942" s="15">
        <v>1</v>
      </c>
    </row>
    <row r="75943" spans="18:18" x14ac:dyDescent="0.25">
      <c r="R75943" s="15">
        <v>1</v>
      </c>
    </row>
    <row r="75944" spans="18:18" x14ac:dyDescent="0.25">
      <c r="R75944" s="15">
        <v>1</v>
      </c>
    </row>
    <row r="75945" spans="18:18" x14ac:dyDescent="0.25">
      <c r="R75945" s="15">
        <v>1</v>
      </c>
    </row>
    <row r="75946" spans="18:18" x14ac:dyDescent="0.25">
      <c r="R75946" s="15">
        <v>1</v>
      </c>
    </row>
    <row r="75947" spans="18:18" x14ac:dyDescent="0.25">
      <c r="R75947" s="15">
        <v>1</v>
      </c>
    </row>
    <row r="75948" spans="18:18" x14ac:dyDescent="0.25">
      <c r="R75948" s="15">
        <v>1</v>
      </c>
    </row>
    <row r="75949" spans="18:18" x14ac:dyDescent="0.25">
      <c r="R75949" s="15">
        <v>1</v>
      </c>
    </row>
    <row r="75950" spans="18:18" x14ac:dyDescent="0.25">
      <c r="R75950" s="15">
        <v>1</v>
      </c>
    </row>
    <row r="75951" spans="18:18" x14ac:dyDescent="0.25">
      <c r="R75951" s="15">
        <v>1</v>
      </c>
    </row>
    <row r="75952" spans="18:18" x14ac:dyDescent="0.25">
      <c r="R75952" s="15">
        <v>1</v>
      </c>
    </row>
    <row r="75953" spans="18:18" x14ac:dyDescent="0.25">
      <c r="R75953" s="15">
        <v>1</v>
      </c>
    </row>
    <row r="75954" spans="18:18" x14ac:dyDescent="0.25">
      <c r="R75954" s="15">
        <v>1</v>
      </c>
    </row>
    <row r="75955" spans="18:18" x14ac:dyDescent="0.25">
      <c r="R75955" s="15">
        <v>1</v>
      </c>
    </row>
    <row r="75956" spans="18:18" x14ac:dyDescent="0.25">
      <c r="R75956" s="15">
        <v>1</v>
      </c>
    </row>
    <row r="75957" spans="18:18" x14ac:dyDescent="0.25">
      <c r="R75957" s="15">
        <v>1</v>
      </c>
    </row>
    <row r="75958" spans="18:18" x14ac:dyDescent="0.25">
      <c r="R75958" s="15">
        <v>1</v>
      </c>
    </row>
    <row r="75959" spans="18:18" x14ac:dyDescent="0.25">
      <c r="R75959" s="15">
        <v>1</v>
      </c>
    </row>
    <row r="75960" spans="18:18" x14ac:dyDescent="0.25">
      <c r="R75960" s="15">
        <v>1</v>
      </c>
    </row>
    <row r="75961" spans="18:18" x14ac:dyDescent="0.25">
      <c r="R75961" s="15">
        <v>1</v>
      </c>
    </row>
    <row r="75962" spans="18:18" x14ac:dyDescent="0.25">
      <c r="R75962" s="15">
        <v>1</v>
      </c>
    </row>
    <row r="75963" spans="18:18" x14ac:dyDescent="0.25">
      <c r="R75963" s="15">
        <v>1</v>
      </c>
    </row>
    <row r="75964" spans="18:18" x14ac:dyDescent="0.25">
      <c r="R75964" s="15">
        <v>1</v>
      </c>
    </row>
    <row r="75965" spans="18:18" x14ac:dyDescent="0.25">
      <c r="R75965" s="15">
        <v>1</v>
      </c>
    </row>
    <row r="75966" spans="18:18" x14ac:dyDescent="0.25">
      <c r="R75966" s="15">
        <v>1</v>
      </c>
    </row>
    <row r="75967" spans="18:18" x14ac:dyDescent="0.25">
      <c r="R75967" s="15">
        <v>1</v>
      </c>
    </row>
    <row r="75968" spans="18:18" x14ac:dyDescent="0.25">
      <c r="R75968" s="15">
        <v>1</v>
      </c>
    </row>
    <row r="75969" spans="18:18" x14ac:dyDescent="0.25">
      <c r="R75969" s="15">
        <v>1</v>
      </c>
    </row>
    <row r="75970" spans="18:18" x14ac:dyDescent="0.25">
      <c r="R75970" s="15">
        <v>1</v>
      </c>
    </row>
    <row r="75971" spans="18:18" x14ac:dyDescent="0.25">
      <c r="R75971" s="15">
        <v>1</v>
      </c>
    </row>
    <row r="75972" spans="18:18" x14ac:dyDescent="0.25">
      <c r="R75972" s="15">
        <v>1</v>
      </c>
    </row>
    <row r="75973" spans="18:18" x14ac:dyDescent="0.25">
      <c r="R75973" s="15">
        <v>1</v>
      </c>
    </row>
    <row r="75974" spans="18:18" x14ac:dyDescent="0.25">
      <c r="R75974" s="15">
        <v>1</v>
      </c>
    </row>
    <row r="75975" spans="18:18" x14ac:dyDescent="0.25">
      <c r="R75975" s="15">
        <v>1</v>
      </c>
    </row>
    <row r="75976" spans="18:18" x14ac:dyDescent="0.25">
      <c r="R75976" s="15">
        <v>1</v>
      </c>
    </row>
    <row r="75977" spans="18:18" x14ac:dyDescent="0.25">
      <c r="R75977" s="15">
        <v>1</v>
      </c>
    </row>
    <row r="75978" spans="18:18" x14ac:dyDescent="0.25">
      <c r="R75978" s="15">
        <v>1</v>
      </c>
    </row>
    <row r="75979" spans="18:18" x14ac:dyDescent="0.25">
      <c r="R75979" s="15">
        <v>1</v>
      </c>
    </row>
    <row r="75980" spans="18:18" x14ac:dyDescent="0.25">
      <c r="R75980" s="15">
        <v>1</v>
      </c>
    </row>
    <row r="75981" spans="18:18" x14ac:dyDescent="0.25">
      <c r="R75981" s="15">
        <v>1</v>
      </c>
    </row>
    <row r="75982" spans="18:18" x14ac:dyDescent="0.25">
      <c r="R75982" s="15">
        <v>1</v>
      </c>
    </row>
    <row r="75983" spans="18:18" x14ac:dyDescent="0.25">
      <c r="R75983" s="15">
        <v>1</v>
      </c>
    </row>
    <row r="75984" spans="18:18" x14ac:dyDescent="0.25">
      <c r="R75984" s="15">
        <v>1</v>
      </c>
    </row>
    <row r="75985" spans="18:18" x14ac:dyDescent="0.25">
      <c r="R75985" s="15">
        <v>1</v>
      </c>
    </row>
    <row r="75986" spans="18:18" x14ac:dyDescent="0.25">
      <c r="R75986" s="15">
        <v>1</v>
      </c>
    </row>
    <row r="75987" spans="18:18" x14ac:dyDescent="0.25">
      <c r="R75987" s="15">
        <v>1</v>
      </c>
    </row>
    <row r="75988" spans="18:18" x14ac:dyDescent="0.25">
      <c r="R75988" s="15">
        <v>1</v>
      </c>
    </row>
    <row r="75989" spans="18:18" x14ac:dyDescent="0.25">
      <c r="R75989" s="15">
        <v>1</v>
      </c>
    </row>
    <row r="75990" spans="18:18" x14ac:dyDescent="0.25">
      <c r="R75990" s="15">
        <v>1</v>
      </c>
    </row>
    <row r="75991" spans="18:18" x14ac:dyDescent="0.25">
      <c r="R75991" s="15">
        <v>1</v>
      </c>
    </row>
    <row r="75992" spans="18:18" x14ac:dyDescent="0.25">
      <c r="R75992" s="15">
        <v>1</v>
      </c>
    </row>
    <row r="75993" spans="18:18" x14ac:dyDescent="0.25">
      <c r="R75993" s="15">
        <v>1</v>
      </c>
    </row>
    <row r="75994" spans="18:18" x14ac:dyDescent="0.25">
      <c r="R75994" s="15">
        <v>1</v>
      </c>
    </row>
    <row r="75995" spans="18:18" x14ac:dyDescent="0.25">
      <c r="R75995" s="15">
        <v>1</v>
      </c>
    </row>
    <row r="75996" spans="18:18" x14ac:dyDescent="0.25">
      <c r="R75996" s="15">
        <v>1</v>
      </c>
    </row>
    <row r="75997" spans="18:18" x14ac:dyDescent="0.25">
      <c r="R75997" s="15">
        <v>1</v>
      </c>
    </row>
    <row r="75998" spans="18:18" x14ac:dyDescent="0.25">
      <c r="R75998" s="15">
        <v>1</v>
      </c>
    </row>
    <row r="75999" spans="18:18" x14ac:dyDescent="0.25">
      <c r="R75999" s="15">
        <v>1</v>
      </c>
    </row>
    <row r="76000" spans="18:18" x14ac:dyDescent="0.25">
      <c r="R76000" s="15">
        <v>1</v>
      </c>
    </row>
    <row r="76001" spans="18:18" x14ac:dyDescent="0.25">
      <c r="R76001" s="15">
        <v>1</v>
      </c>
    </row>
    <row r="76002" spans="18:18" x14ac:dyDescent="0.25">
      <c r="R76002" s="15">
        <v>1</v>
      </c>
    </row>
    <row r="76003" spans="18:18" x14ac:dyDescent="0.25">
      <c r="R76003" s="15">
        <v>1</v>
      </c>
    </row>
    <row r="76004" spans="18:18" x14ac:dyDescent="0.25">
      <c r="R76004" s="15">
        <v>1</v>
      </c>
    </row>
    <row r="76005" spans="18:18" x14ac:dyDescent="0.25">
      <c r="R76005" s="15">
        <v>1</v>
      </c>
    </row>
    <row r="76006" spans="18:18" x14ac:dyDescent="0.25">
      <c r="R76006" s="15">
        <v>1</v>
      </c>
    </row>
    <row r="76007" spans="18:18" x14ac:dyDescent="0.25">
      <c r="R76007" s="15">
        <v>1</v>
      </c>
    </row>
    <row r="76008" spans="18:18" x14ac:dyDescent="0.25">
      <c r="R76008" s="15">
        <v>1</v>
      </c>
    </row>
    <row r="76009" spans="18:18" x14ac:dyDescent="0.25">
      <c r="R76009" s="15">
        <v>1</v>
      </c>
    </row>
    <row r="76010" spans="18:18" x14ac:dyDescent="0.25">
      <c r="R76010" s="15">
        <v>1</v>
      </c>
    </row>
    <row r="76011" spans="18:18" x14ac:dyDescent="0.25">
      <c r="R76011" s="15">
        <v>1</v>
      </c>
    </row>
    <row r="76012" spans="18:18" x14ac:dyDescent="0.25">
      <c r="R76012" s="15">
        <v>1</v>
      </c>
    </row>
    <row r="76013" spans="18:18" x14ac:dyDescent="0.25">
      <c r="R76013" s="15">
        <v>1</v>
      </c>
    </row>
    <row r="76014" spans="18:18" x14ac:dyDescent="0.25">
      <c r="R76014" s="15">
        <v>1</v>
      </c>
    </row>
    <row r="76015" spans="18:18" x14ac:dyDescent="0.25">
      <c r="R76015" s="15">
        <v>1</v>
      </c>
    </row>
    <row r="76016" spans="18:18" x14ac:dyDescent="0.25">
      <c r="R76016" s="15">
        <v>1</v>
      </c>
    </row>
    <row r="76017" spans="18:18" x14ac:dyDescent="0.25">
      <c r="R76017" s="15">
        <v>1</v>
      </c>
    </row>
    <row r="76018" spans="18:18" x14ac:dyDescent="0.25">
      <c r="R76018" s="15">
        <v>1</v>
      </c>
    </row>
    <row r="76019" spans="18:18" x14ac:dyDescent="0.25">
      <c r="R76019" s="15">
        <v>1</v>
      </c>
    </row>
    <row r="76020" spans="18:18" x14ac:dyDescent="0.25">
      <c r="R76020" s="15">
        <v>1</v>
      </c>
    </row>
    <row r="76021" spans="18:18" x14ac:dyDescent="0.25">
      <c r="R76021" s="15">
        <v>1</v>
      </c>
    </row>
    <row r="76022" spans="18:18" x14ac:dyDescent="0.25">
      <c r="R76022" s="15">
        <v>1</v>
      </c>
    </row>
    <row r="76023" spans="18:18" x14ac:dyDescent="0.25">
      <c r="R76023" s="15">
        <v>1</v>
      </c>
    </row>
    <row r="76024" spans="18:18" x14ac:dyDescent="0.25">
      <c r="R76024" s="15">
        <v>1</v>
      </c>
    </row>
    <row r="76025" spans="18:18" x14ac:dyDescent="0.25">
      <c r="R76025" s="15">
        <v>1</v>
      </c>
    </row>
    <row r="76026" spans="18:18" x14ac:dyDescent="0.25">
      <c r="R76026" s="15">
        <v>1</v>
      </c>
    </row>
    <row r="76027" spans="18:18" x14ac:dyDescent="0.25">
      <c r="R76027" s="15">
        <v>1</v>
      </c>
    </row>
    <row r="76028" spans="18:18" x14ac:dyDescent="0.25">
      <c r="R76028" s="15">
        <v>1</v>
      </c>
    </row>
    <row r="76029" spans="18:18" x14ac:dyDescent="0.25">
      <c r="R76029" s="15">
        <v>1</v>
      </c>
    </row>
    <row r="76030" spans="18:18" x14ac:dyDescent="0.25">
      <c r="R76030" s="15">
        <v>1</v>
      </c>
    </row>
    <row r="76031" spans="18:18" x14ac:dyDescent="0.25">
      <c r="R76031" s="15">
        <v>1</v>
      </c>
    </row>
    <row r="76032" spans="18:18" x14ac:dyDescent="0.25">
      <c r="R76032" s="15">
        <v>1</v>
      </c>
    </row>
    <row r="76033" spans="18:18" x14ac:dyDescent="0.25">
      <c r="R76033" s="15">
        <v>1</v>
      </c>
    </row>
    <row r="76034" spans="18:18" x14ac:dyDescent="0.25">
      <c r="R76034" s="15">
        <v>1</v>
      </c>
    </row>
    <row r="76035" spans="18:18" x14ac:dyDescent="0.25">
      <c r="R76035" s="15">
        <v>1</v>
      </c>
    </row>
    <row r="76036" spans="18:18" x14ac:dyDescent="0.25">
      <c r="R76036" s="15">
        <v>1</v>
      </c>
    </row>
    <row r="76037" spans="18:18" x14ac:dyDescent="0.25">
      <c r="R76037" s="15">
        <v>1</v>
      </c>
    </row>
    <row r="76038" spans="18:18" x14ac:dyDescent="0.25">
      <c r="R76038" s="15">
        <v>1</v>
      </c>
    </row>
    <row r="76039" spans="18:18" x14ac:dyDescent="0.25">
      <c r="R76039" s="15">
        <v>1</v>
      </c>
    </row>
    <row r="76040" spans="18:18" x14ac:dyDescent="0.25">
      <c r="R76040" s="15">
        <v>1</v>
      </c>
    </row>
    <row r="76041" spans="18:18" x14ac:dyDescent="0.25">
      <c r="R76041" s="15">
        <v>1</v>
      </c>
    </row>
    <row r="76042" spans="18:18" x14ac:dyDescent="0.25">
      <c r="R76042" s="15">
        <v>1</v>
      </c>
    </row>
    <row r="76043" spans="18:18" x14ac:dyDescent="0.25">
      <c r="R76043" s="15">
        <v>1</v>
      </c>
    </row>
    <row r="76044" spans="18:18" x14ac:dyDescent="0.25">
      <c r="R76044" s="15">
        <v>1</v>
      </c>
    </row>
    <row r="76045" spans="18:18" x14ac:dyDescent="0.25">
      <c r="R76045" s="15">
        <v>1</v>
      </c>
    </row>
    <row r="76046" spans="18:18" x14ac:dyDescent="0.25">
      <c r="R76046" s="15">
        <v>1</v>
      </c>
    </row>
    <row r="76047" spans="18:18" x14ac:dyDescent="0.25">
      <c r="R76047" s="15">
        <v>1</v>
      </c>
    </row>
    <row r="76048" spans="18:18" x14ac:dyDescent="0.25">
      <c r="R76048" s="15">
        <v>1</v>
      </c>
    </row>
    <row r="76049" spans="18:18" x14ac:dyDescent="0.25">
      <c r="R76049" s="15">
        <v>1</v>
      </c>
    </row>
    <row r="76050" spans="18:18" x14ac:dyDescent="0.25">
      <c r="R76050" s="15">
        <v>1</v>
      </c>
    </row>
    <row r="76051" spans="18:18" x14ac:dyDescent="0.25">
      <c r="R76051" s="15">
        <v>1</v>
      </c>
    </row>
    <row r="76052" spans="18:18" x14ac:dyDescent="0.25">
      <c r="R76052" s="15">
        <v>1</v>
      </c>
    </row>
    <row r="76053" spans="18:18" x14ac:dyDescent="0.25">
      <c r="R76053" s="15">
        <v>1</v>
      </c>
    </row>
    <row r="76054" spans="18:18" x14ac:dyDescent="0.25">
      <c r="R76054" s="15">
        <v>1</v>
      </c>
    </row>
    <row r="76055" spans="18:18" x14ac:dyDescent="0.25">
      <c r="R76055" s="15">
        <v>1</v>
      </c>
    </row>
    <row r="76056" spans="18:18" x14ac:dyDescent="0.25">
      <c r="R76056" s="15">
        <v>1</v>
      </c>
    </row>
    <row r="76057" spans="18:18" x14ac:dyDescent="0.25">
      <c r="R76057" s="15">
        <v>1</v>
      </c>
    </row>
    <row r="76058" spans="18:18" x14ac:dyDescent="0.25">
      <c r="R76058" s="15">
        <v>1</v>
      </c>
    </row>
    <row r="76059" spans="18:18" x14ac:dyDescent="0.25">
      <c r="R76059" s="15">
        <v>1</v>
      </c>
    </row>
    <row r="76060" spans="18:18" x14ac:dyDescent="0.25">
      <c r="R76060" s="15">
        <v>1</v>
      </c>
    </row>
    <row r="76061" spans="18:18" x14ac:dyDescent="0.25">
      <c r="R76061" s="15">
        <v>1</v>
      </c>
    </row>
    <row r="76062" spans="18:18" x14ac:dyDescent="0.25">
      <c r="R76062" s="15">
        <v>1</v>
      </c>
    </row>
    <row r="76063" spans="18:18" x14ac:dyDescent="0.25">
      <c r="R76063" s="15">
        <v>1</v>
      </c>
    </row>
    <row r="76064" spans="18:18" x14ac:dyDescent="0.25">
      <c r="R76064" s="15">
        <v>1</v>
      </c>
    </row>
    <row r="76065" spans="18:18" x14ac:dyDescent="0.25">
      <c r="R76065" s="15">
        <v>1</v>
      </c>
    </row>
    <row r="76066" spans="18:18" x14ac:dyDescent="0.25">
      <c r="R76066" s="15">
        <v>1</v>
      </c>
    </row>
    <row r="76067" spans="18:18" x14ac:dyDescent="0.25">
      <c r="R76067" s="15">
        <v>1</v>
      </c>
    </row>
    <row r="76068" spans="18:18" x14ac:dyDescent="0.25">
      <c r="R76068" s="15">
        <v>1</v>
      </c>
    </row>
    <row r="76069" spans="18:18" x14ac:dyDescent="0.25">
      <c r="R76069" s="15">
        <v>1</v>
      </c>
    </row>
    <row r="76070" spans="18:18" x14ac:dyDescent="0.25">
      <c r="R76070" s="15">
        <v>1</v>
      </c>
    </row>
    <row r="76071" spans="18:18" x14ac:dyDescent="0.25">
      <c r="R76071" s="15">
        <v>1</v>
      </c>
    </row>
    <row r="76072" spans="18:18" x14ac:dyDescent="0.25">
      <c r="R76072" s="15">
        <v>1</v>
      </c>
    </row>
    <row r="76073" spans="18:18" x14ac:dyDescent="0.25">
      <c r="R76073" s="15">
        <v>1</v>
      </c>
    </row>
    <row r="76074" spans="18:18" x14ac:dyDescent="0.25">
      <c r="R76074" s="15">
        <v>1</v>
      </c>
    </row>
    <row r="76075" spans="18:18" x14ac:dyDescent="0.25">
      <c r="R76075" s="15">
        <v>1</v>
      </c>
    </row>
    <row r="76076" spans="18:18" x14ac:dyDescent="0.25">
      <c r="R76076" s="15">
        <v>1</v>
      </c>
    </row>
    <row r="76077" spans="18:18" x14ac:dyDescent="0.25">
      <c r="R76077" s="15">
        <v>1</v>
      </c>
    </row>
    <row r="76078" spans="18:18" x14ac:dyDescent="0.25">
      <c r="R76078" s="15">
        <v>1</v>
      </c>
    </row>
    <row r="76079" spans="18:18" x14ac:dyDescent="0.25">
      <c r="R76079" s="15">
        <v>1</v>
      </c>
    </row>
    <row r="76080" spans="18:18" x14ac:dyDescent="0.25">
      <c r="R76080" s="15">
        <v>1</v>
      </c>
    </row>
    <row r="76081" spans="18:18" x14ac:dyDescent="0.25">
      <c r="R76081" s="15">
        <v>1</v>
      </c>
    </row>
    <row r="76082" spans="18:18" x14ac:dyDescent="0.25">
      <c r="R76082" s="15">
        <v>1</v>
      </c>
    </row>
    <row r="76083" spans="18:18" x14ac:dyDescent="0.25">
      <c r="R76083" s="15">
        <v>1</v>
      </c>
    </row>
    <row r="76084" spans="18:18" x14ac:dyDescent="0.25">
      <c r="R76084" s="15">
        <v>1</v>
      </c>
    </row>
    <row r="76085" spans="18:18" x14ac:dyDescent="0.25">
      <c r="R76085" s="15">
        <v>1</v>
      </c>
    </row>
    <row r="76086" spans="18:18" x14ac:dyDescent="0.25">
      <c r="R76086" s="15">
        <v>1</v>
      </c>
    </row>
    <row r="76087" spans="18:18" x14ac:dyDescent="0.25">
      <c r="R76087" s="15">
        <v>1</v>
      </c>
    </row>
    <row r="76088" spans="18:18" x14ac:dyDescent="0.25">
      <c r="R76088" s="15">
        <v>1</v>
      </c>
    </row>
    <row r="76089" spans="18:18" x14ac:dyDescent="0.25">
      <c r="R76089" s="15">
        <v>1</v>
      </c>
    </row>
    <row r="76090" spans="18:18" x14ac:dyDescent="0.25">
      <c r="R76090" s="15">
        <v>1</v>
      </c>
    </row>
    <row r="76091" spans="18:18" x14ac:dyDescent="0.25">
      <c r="R76091" s="15">
        <v>1</v>
      </c>
    </row>
    <row r="76092" spans="18:18" x14ac:dyDescent="0.25">
      <c r="R76092" s="15">
        <v>1</v>
      </c>
    </row>
    <row r="76093" spans="18:18" x14ac:dyDescent="0.25">
      <c r="R76093" s="15">
        <v>1</v>
      </c>
    </row>
    <row r="76094" spans="18:18" x14ac:dyDescent="0.25">
      <c r="R76094" s="15">
        <v>1</v>
      </c>
    </row>
    <row r="76095" spans="18:18" x14ac:dyDescent="0.25">
      <c r="R76095" s="15">
        <v>1</v>
      </c>
    </row>
    <row r="76096" spans="18:18" x14ac:dyDescent="0.25">
      <c r="R76096" s="15">
        <v>1</v>
      </c>
    </row>
    <row r="76097" spans="18:18" x14ac:dyDescent="0.25">
      <c r="R76097" s="15">
        <v>1</v>
      </c>
    </row>
    <row r="76098" spans="18:18" x14ac:dyDescent="0.25">
      <c r="R76098" s="15">
        <v>1</v>
      </c>
    </row>
    <row r="76099" spans="18:18" x14ac:dyDescent="0.25">
      <c r="R76099" s="15">
        <v>1</v>
      </c>
    </row>
    <row r="76100" spans="18:18" x14ac:dyDescent="0.25">
      <c r="R76100" s="15">
        <v>1</v>
      </c>
    </row>
    <row r="76101" spans="18:18" x14ac:dyDescent="0.25">
      <c r="R76101" s="15">
        <v>1</v>
      </c>
    </row>
    <row r="76102" spans="18:18" x14ac:dyDescent="0.25">
      <c r="R76102" s="15">
        <v>1</v>
      </c>
    </row>
    <row r="76103" spans="18:18" x14ac:dyDescent="0.25">
      <c r="R76103" s="15">
        <v>1</v>
      </c>
    </row>
    <row r="76104" spans="18:18" x14ac:dyDescent="0.25">
      <c r="R76104" s="15">
        <v>1</v>
      </c>
    </row>
    <row r="76105" spans="18:18" x14ac:dyDescent="0.25">
      <c r="R76105" s="15">
        <v>1</v>
      </c>
    </row>
    <row r="76106" spans="18:18" x14ac:dyDescent="0.25">
      <c r="R76106" s="15">
        <v>1</v>
      </c>
    </row>
    <row r="76107" spans="18:18" x14ac:dyDescent="0.25">
      <c r="R76107" s="15">
        <v>1</v>
      </c>
    </row>
    <row r="76108" spans="18:18" x14ac:dyDescent="0.25">
      <c r="R76108" s="15">
        <v>1</v>
      </c>
    </row>
    <row r="76109" spans="18:18" x14ac:dyDescent="0.25">
      <c r="R76109" s="15">
        <v>1</v>
      </c>
    </row>
    <row r="76110" spans="18:18" x14ac:dyDescent="0.25">
      <c r="R76110" s="15">
        <v>1</v>
      </c>
    </row>
    <row r="76111" spans="18:18" x14ac:dyDescent="0.25">
      <c r="R76111" s="15">
        <v>1</v>
      </c>
    </row>
    <row r="76112" spans="18:18" x14ac:dyDescent="0.25">
      <c r="R76112" s="15">
        <v>1</v>
      </c>
    </row>
    <row r="76113" spans="18:18" x14ac:dyDescent="0.25">
      <c r="R76113" s="15">
        <v>4</v>
      </c>
    </row>
    <row r="76114" spans="18:18" x14ac:dyDescent="0.25">
      <c r="R76114" s="15">
        <v>4</v>
      </c>
    </row>
    <row r="76115" spans="18:18" x14ac:dyDescent="0.25">
      <c r="R76115" s="15">
        <v>4</v>
      </c>
    </row>
    <row r="76116" spans="18:18" x14ac:dyDescent="0.25">
      <c r="R76116" s="15">
        <v>4</v>
      </c>
    </row>
    <row r="76117" spans="18:18" x14ac:dyDescent="0.25">
      <c r="R76117" s="15">
        <v>4</v>
      </c>
    </row>
    <row r="76118" spans="18:18" x14ac:dyDescent="0.25">
      <c r="R76118" s="15">
        <v>4</v>
      </c>
    </row>
    <row r="76119" spans="18:18" x14ac:dyDescent="0.25">
      <c r="R76119" s="15">
        <v>4</v>
      </c>
    </row>
    <row r="76120" spans="18:18" x14ac:dyDescent="0.25">
      <c r="R76120" s="15">
        <v>4</v>
      </c>
    </row>
    <row r="76121" spans="18:18" x14ac:dyDescent="0.25">
      <c r="R76121" s="15">
        <v>4</v>
      </c>
    </row>
    <row r="76122" spans="18:18" x14ac:dyDescent="0.25">
      <c r="R76122" s="15">
        <v>4</v>
      </c>
    </row>
    <row r="76123" spans="18:18" x14ac:dyDescent="0.25">
      <c r="R76123" s="15">
        <v>4</v>
      </c>
    </row>
    <row r="76124" spans="18:18" x14ac:dyDescent="0.25">
      <c r="R76124" s="15">
        <v>4</v>
      </c>
    </row>
    <row r="76125" spans="18:18" x14ac:dyDescent="0.25">
      <c r="R76125" s="15">
        <v>4</v>
      </c>
    </row>
    <row r="76126" spans="18:18" x14ac:dyDescent="0.25">
      <c r="R76126" s="15">
        <v>4</v>
      </c>
    </row>
    <row r="76127" spans="18:18" x14ac:dyDescent="0.25">
      <c r="R76127" s="15">
        <v>4</v>
      </c>
    </row>
    <row r="76128" spans="18:18" x14ac:dyDescent="0.25">
      <c r="R76128" s="15">
        <v>4</v>
      </c>
    </row>
    <row r="76129" spans="18:18" x14ac:dyDescent="0.25">
      <c r="R76129" s="15">
        <v>4</v>
      </c>
    </row>
    <row r="76130" spans="18:18" x14ac:dyDescent="0.25">
      <c r="R76130" s="15">
        <v>4</v>
      </c>
    </row>
    <row r="76131" spans="18:18" x14ac:dyDescent="0.25">
      <c r="R76131" s="15">
        <v>4</v>
      </c>
    </row>
    <row r="76132" spans="18:18" x14ac:dyDescent="0.25">
      <c r="R76132" s="15">
        <v>4</v>
      </c>
    </row>
    <row r="76133" spans="18:18" x14ac:dyDescent="0.25">
      <c r="R76133" s="15">
        <v>4</v>
      </c>
    </row>
    <row r="76134" spans="18:18" x14ac:dyDescent="0.25">
      <c r="R76134" s="15">
        <v>4</v>
      </c>
    </row>
    <row r="76135" spans="18:18" x14ac:dyDescent="0.25">
      <c r="R76135" s="15">
        <v>4</v>
      </c>
    </row>
    <row r="76136" spans="18:18" x14ac:dyDescent="0.25">
      <c r="R76136" s="15">
        <v>4</v>
      </c>
    </row>
    <row r="76137" spans="18:18" x14ac:dyDescent="0.25">
      <c r="R76137" s="15">
        <v>4</v>
      </c>
    </row>
    <row r="76138" spans="18:18" x14ac:dyDescent="0.25">
      <c r="R76138" s="15">
        <v>4</v>
      </c>
    </row>
    <row r="76139" spans="18:18" x14ac:dyDescent="0.25">
      <c r="R76139" s="15">
        <v>4</v>
      </c>
    </row>
    <row r="76140" spans="18:18" x14ac:dyDescent="0.25">
      <c r="R76140" s="15">
        <v>4</v>
      </c>
    </row>
    <row r="76141" spans="18:18" x14ac:dyDescent="0.25">
      <c r="R76141" s="15">
        <v>4</v>
      </c>
    </row>
    <row r="76142" spans="18:18" x14ac:dyDescent="0.25">
      <c r="R76142" s="15">
        <v>4</v>
      </c>
    </row>
    <row r="76143" spans="18:18" x14ac:dyDescent="0.25">
      <c r="R76143" s="15">
        <v>4</v>
      </c>
    </row>
    <row r="76144" spans="18:18" x14ac:dyDescent="0.25">
      <c r="R76144" s="15">
        <v>4</v>
      </c>
    </row>
    <row r="76145" spans="18:18" x14ac:dyDescent="0.25">
      <c r="R76145" s="15">
        <v>4</v>
      </c>
    </row>
    <row r="76146" spans="18:18" x14ac:dyDescent="0.25">
      <c r="R76146" s="15">
        <v>4</v>
      </c>
    </row>
    <row r="76147" spans="18:18" x14ac:dyDescent="0.25">
      <c r="R76147" s="15">
        <v>4</v>
      </c>
    </row>
    <row r="76148" spans="18:18" x14ac:dyDescent="0.25">
      <c r="R76148" s="15">
        <v>4</v>
      </c>
    </row>
    <row r="76149" spans="18:18" x14ac:dyDescent="0.25">
      <c r="R76149" s="15">
        <v>4</v>
      </c>
    </row>
    <row r="76150" spans="18:18" x14ac:dyDescent="0.25">
      <c r="R76150" s="15">
        <v>4</v>
      </c>
    </row>
    <row r="76151" spans="18:18" x14ac:dyDescent="0.25">
      <c r="R76151" s="15">
        <v>4</v>
      </c>
    </row>
    <row r="76152" spans="18:18" x14ac:dyDescent="0.25">
      <c r="R76152" s="15">
        <v>4</v>
      </c>
    </row>
    <row r="76153" spans="18:18" x14ac:dyDescent="0.25">
      <c r="R76153" s="15">
        <v>4</v>
      </c>
    </row>
    <row r="76154" spans="18:18" x14ac:dyDescent="0.25">
      <c r="R76154" s="15">
        <v>4</v>
      </c>
    </row>
    <row r="76155" spans="18:18" x14ac:dyDescent="0.25">
      <c r="R76155" s="15">
        <v>4</v>
      </c>
    </row>
    <row r="76156" spans="18:18" x14ac:dyDescent="0.25">
      <c r="R76156" s="15">
        <v>4</v>
      </c>
    </row>
    <row r="76157" spans="18:18" x14ac:dyDescent="0.25">
      <c r="R76157" s="15">
        <v>4</v>
      </c>
    </row>
    <row r="76158" spans="18:18" x14ac:dyDescent="0.25">
      <c r="R76158" s="15">
        <v>4</v>
      </c>
    </row>
    <row r="76159" spans="18:18" x14ac:dyDescent="0.25">
      <c r="R76159" s="15">
        <v>4</v>
      </c>
    </row>
    <row r="76160" spans="18:18" x14ac:dyDescent="0.25">
      <c r="R76160" s="15">
        <v>4</v>
      </c>
    </row>
    <row r="76161" spans="18:18" x14ac:dyDescent="0.25">
      <c r="R76161" s="15">
        <v>4</v>
      </c>
    </row>
    <row r="76162" spans="18:18" x14ac:dyDescent="0.25">
      <c r="R76162" s="15">
        <v>4</v>
      </c>
    </row>
    <row r="76163" spans="18:18" x14ac:dyDescent="0.25">
      <c r="R76163" s="15">
        <v>4</v>
      </c>
    </row>
    <row r="76164" spans="18:18" x14ac:dyDescent="0.25">
      <c r="R76164" s="15">
        <v>4</v>
      </c>
    </row>
    <row r="76165" spans="18:18" x14ac:dyDescent="0.25">
      <c r="R76165" s="15">
        <v>4</v>
      </c>
    </row>
    <row r="76166" spans="18:18" x14ac:dyDescent="0.25">
      <c r="R76166" s="15">
        <v>4</v>
      </c>
    </row>
    <row r="76167" spans="18:18" x14ac:dyDescent="0.25">
      <c r="R76167" s="15">
        <v>4</v>
      </c>
    </row>
    <row r="76168" spans="18:18" x14ac:dyDescent="0.25">
      <c r="R76168" s="15">
        <v>4</v>
      </c>
    </row>
    <row r="76169" spans="18:18" x14ac:dyDescent="0.25">
      <c r="R76169" s="15">
        <v>4</v>
      </c>
    </row>
    <row r="76170" spans="18:18" x14ac:dyDescent="0.25">
      <c r="R76170" s="15">
        <v>4</v>
      </c>
    </row>
    <row r="76171" spans="18:18" x14ac:dyDescent="0.25">
      <c r="R76171" s="15">
        <v>4</v>
      </c>
    </row>
    <row r="76172" spans="18:18" x14ac:dyDescent="0.25">
      <c r="R76172" s="15">
        <v>4</v>
      </c>
    </row>
    <row r="76173" spans="18:18" x14ac:dyDescent="0.25">
      <c r="R76173" s="15">
        <v>4</v>
      </c>
    </row>
    <row r="76174" spans="18:18" x14ac:dyDescent="0.25">
      <c r="R76174" s="15">
        <v>4</v>
      </c>
    </row>
    <row r="76175" spans="18:18" x14ac:dyDescent="0.25">
      <c r="R76175" s="15">
        <v>4</v>
      </c>
    </row>
    <row r="76176" spans="18:18" x14ac:dyDescent="0.25">
      <c r="R76176" s="15">
        <v>4</v>
      </c>
    </row>
    <row r="76177" spans="18:18" x14ac:dyDescent="0.25">
      <c r="R76177" s="15">
        <v>4</v>
      </c>
    </row>
    <row r="76178" spans="18:18" x14ac:dyDescent="0.25">
      <c r="R76178" s="15">
        <v>4</v>
      </c>
    </row>
    <row r="76179" spans="18:18" x14ac:dyDescent="0.25">
      <c r="R76179" s="15">
        <v>4</v>
      </c>
    </row>
    <row r="76180" spans="18:18" x14ac:dyDescent="0.25">
      <c r="R76180" s="15">
        <v>4</v>
      </c>
    </row>
    <row r="76181" spans="18:18" x14ac:dyDescent="0.25">
      <c r="R76181" s="15">
        <v>4</v>
      </c>
    </row>
    <row r="76182" spans="18:18" x14ac:dyDescent="0.25">
      <c r="R76182" s="15">
        <v>4</v>
      </c>
    </row>
    <row r="76183" spans="18:18" x14ac:dyDescent="0.25">
      <c r="R76183" s="15">
        <v>4</v>
      </c>
    </row>
    <row r="76184" spans="18:18" x14ac:dyDescent="0.25">
      <c r="R76184" s="15">
        <v>4</v>
      </c>
    </row>
    <row r="76185" spans="18:18" x14ac:dyDescent="0.25">
      <c r="R76185" s="15">
        <v>4</v>
      </c>
    </row>
    <row r="76186" spans="18:18" x14ac:dyDescent="0.25">
      <c r="R76186" s="15">
        <v>4</v>
      </c>
    </row>
    <row r="76187" spans="18:18" x14ac:dyDescent="0.25">
      <c r="R76187" s="15">
        <v>4</v>
      </c>
    </row>
    <row r="76188" spans="18:18" x14ac:dyDescent="0.25">
      <c r="R76188" s="15">
        <v>4</v>
      </c>
    </row>
    <row r="76189" spans="18:18" x14ac:dyDescent="0.25">
      <c r="R76189" s="15">
        <v>4</v>
      </c>
    </row>
    <row r="76190" spans="18:18" x14ac:dyDescent="0.25">
      <c r="R76190" s="15">
        <v>4</v>
      </c>
    </row>
    <row r="76191" spans="18:18" x14ac:dyDescent="0.25">
      <c r="R76191" s="15">
        <v>4</v>
      </c>
    </row>
    <row r="76192" spans="18:18" x14ac:dyDescent="0.25">
      <c r="R76192" s="15">
        <v>4</v>
      </c>
    </row>
    <row r="76193" spans="18:18" x14ac:dyDescent="0.25">
      <c r="R76193" s="15">
        <v>4</v>
      </c>
    </row>
    <row r="76194" spans="18:18" x14ac:dyDescent="0.25">
      <c r="R76194" s="15">
        <v>4</v>
      </c>
    </row>
    <row r="76195" spans="18:18" x14ac:dyDescent="0.25">
      <c r="R76195" s="15">
        <v>4</v>
      </c>
    </row>
    <row r="76196" spans="18:18" x14ac:dyDescent="0.25">
      <c r="R76196" s="15">
        <v>4</v>
      </c>
    </row>
    <row r="76197" spans="18:18" x14ac:dyDescent="0.25">
      <c r="R76197" s="15">
        <v>4</v>
      </c>
    </row>
    <row r="76198" spans="18:18" x14ac:dyDescent="0.25">
      <c r="R76198" s="15">
        <v>4</v>
      </c>
    </row>
    <row r="76199" spans="18:18" x14ac:dyDescent="0.25">
      <c r="R76199" s="15">
        <v>4</v>
      </c>
    </row>
    <row r="76200" spans="18:18" x14ac:dyDescent="0.25">
      <c r="R76200" s="15">
        <v>4</v>
      </c>
    </row>
    <row r="76201" spans="18:18" x14ac:dyDescent="0.25">
      <c r="R76201" s="15">
        <v>4</v>
      </c>
    </row>
    <row r="76202" spans="18:18" x14ac:dyDescent="0.25">
      <c r="R76202" s="15">
        <v>4</v>
      </c>
    </row>
    <row r="76203" spans="18:18" x14ac:dyDescent="0.25">
      <c r="R76203" s="15">
        <v>4</v>
      </c>
    </row>
    <row r="76204" spans="18:18" x14ac:dyDescent="0.25">
      <c r="R76204" s="15">
        <v>4</v>
      </c>
    </row>
    <row r="76205" spans="18:18" x14ac:dyDescent="0.25">
      <c r="R76205" s="15">
        <v>4</v>
      </c>
    </row>
    <row r="76206" spans="18:18" x14ac:dyDescent="0.25">
      <c r="R76206" s="15">
        <v>4</v>
      </c>
    </row>
    <row r="76207" spans="18:18" x14ac:dyDescent="0.25">
      <c r="R76207" s="15">
        <v>4</v>
      </c>
    </row>
    <row r="76208" spans="18:18" x14ac:dyDescent="0.25">
      <c r="R76208" s="15">
        <v>4</v>
      </c>
    </row>
    <row r="76209" spans="18:18" x14ac:dyDescent="0.25">
      <c r="R76209" s="15">
        <v>4</v>
      </c>
    </row>
    <row r="76210" spans="18:18" x14ac:dyDescent="0.25">
      <c r="R76210" s="15">
        <v>4</v>
      </c>
    </row>
    <row r="76211" spans="18:18" x14ac:dyDescent="0.25">
      <c r="R76211" s="15">
        <v>4</v>
      </c>
    </row>
    <row r="76212" spans="18:18" x14ac:dyDescent="0.25">
      <c r="R76212" s="15">
        <v>4</v>
      </c>
    </row>
    <row r="76213" spans="18:18" x14ac:dyDescent="0.25">
      <c r="R76213" s="15">
        <v>4</v>
      </c>
    </row>
    <row r="76214" spans="18:18" x14ac:dyDescent="0.25">
      <c r="R76214" s="15">
        <v>4</v>
      </c>
    </row>
    <row r="76215" spans="18:18" x14ac:dyDescent="0.25">
      <c r="R76215" s="15">
        <v>4</v>
      </c>
    </row>
    <row r="76216" spans="18:18" x14ac:dyDescent="0.25">
      <c r="R76216" s="15">
        <v>4</v>
      </c>
    </row>
    <row r="76217" spans="18:18" x14ac:dyDescent="0.25">
      <c r="R76217" s="15">
        <v>4</v>
      </c>
    </row>
    <row r="76218" spans="18:18" x14ac:dyDescent="0.25">
      <c r="R76218" s="15">
        <v>4</v>
      </c>
    </row>
    <row r="76219" spans="18:18" x14ac:dyDescent="0.25">
      <c r="R76219" s="15">
        <v>4</v>
      </c>
    </row>
    <row r="76220" spans="18:18" x14ac:dyDescent="0.25">
      <c r="R76220" s="15">
        <v>4</v>
      </c>
    </row>
    <row r="76221" spans="18:18" x14ac:dyDescent="0.25">
      <c r="R76221" s="15">
        <v>4</v>
      </c>
    </row>
    <row r="76222" spans="18:18" x14ac:dyDescent="0.25">
      <c r="R76222" s="15">
        <v>4</v>
      </c>
    </row>
    <row r="76223" spans="18:18" x14ac:dyDescent="0.25">
      <c r="R76223" s="15">
        <v>4</v>
      </c>
    </row>
    <row r="76224" spans="18:18" x14ac:dyDescent="0.25">
      <c r="R76224" s="15">
        <v>4</v>
      </c>
    </row>
    <row r="76225" spans="18:18" x14ac:dyDescent="0.25">
      <c r="R76225" s="15">
        <v>4</v>
      </c>
    </row>
    <row r="76226" spans="18:18" x14ac:dyDescent="0.25">
      <c r="R76226" s="15">
        <v>4</v>
      </c>
    </row>
    <row r="76227" spans="18:18" x14ac:dyDescent="0.25">
      <c r="R76227" s="15">
        <v>4</v>
      </c>
    </row>
    <row r="76228" spans="18:18" x14ac:dyDescent="0.25">
      <c r="R76228" s="15">
        <v>4</v>
      </c>
    </row>
    <row r="76229" spans="18:18" x14ac:dyDescent="0.25">
      <c r="R76229" s="15">
        <v>4</v>
      </c>
    </row>
    <row r="76230" spans="18:18" x14ac:dyDescent="0.25">
      <c r="R76230" s="15">
        <v>4</v>
      </c>
    </row>
    <row r="76231" spans="18:18" x14ac:dyDescent="0.25">
      <c r="R76231" s="15">
        <v>4</v>
      </c>
    </row>
    <row r="76232" spans="18:18" x14ac:dyDescent="0.25">
      <c r="R76232" s="15">
        <v>4</v>
      </c>
    </row>
    <row r="76233" spans="18:18" x14ac:dyDescent="0.25">
      <c r="R76233" s="15">
        <v>4</v>
      </c>
    </row>
    <row r="76234" spans="18:18" x14ac:dyDescent="0.25">
      <c r="R76234" s="15">
        <v>4</v>
      </c>
    </row>
    <row r="76235" spans="18:18" x14ac:dyDescent="0.25">
      <c r="R76235" s="15">
        <v>4</v>
      </c>
    </row>
    <row r="76236" spans="18:18" x14ac:dyDescent="0.25">
      <c r="R76236" s="15">
        <v>4</v>
      </c>
    </row>
    <row r="76237" spans="18:18" x14ac:dyDescent="0.25">
      <c r="R76237" s="15">
        <v>4</v>
      </c>
    </row>
    <row r="76238" spans="18:18" x14ac:dyDescent="0.25">
      <c r="R76238" s="15">
        <v>4</v>
      </c>
    </row>
    <row r="76239" spans="18:18" x14ac:dyDescent="0.25">
      <c r="R76239" s="15">
        <v>4</v>
      </c>
    </row>
    <row r="76240" spans="18:18" x14ac:dyDescent="0.25">
      <c r="R76240" s="15">
        <v>4</v>
      </c>
    </row>
    <row r="76241" spans="18:18" x14ac:dyDescent="0.25">
      <c r="R76241" s="15">
        <v>4</v>
      </c>
    </row>
    <row r="76242" spans="18:18" x14ac:dyDescent="0.25">
      <c r="R76242" s="15">
        <v>4</v>
      </c>
    </row>
    <row r="76243" spans="18:18" x14ac:dyDescent="0.25">
      <c r="R76243" s="15">
        <v>4</v>
      </c>
    </row>
    <row r="76244" spans="18:18" x14ac:dyDescent="0.25">
      <c r="R76244" s="15">
        <v>4</v>
      </c>
    </row>
    <row r="76245" spans="18:18" x14ac:dyDescent="0.25">
      <c r="R76245" s="15">
        <v>4</v>
      </c>
    </row>
    <row r="76246" spans="18:18" x14ac:dyDescent="0.25">
      <c r="R76246" s="15">
        <v>2</v>
      </c>
    </row>
    <row r="76247" spans="18:18" x14ac:dyDescent="0.25">
      <c r="R76247" s="15">
        <v>2</v>
      </c>
    </row>
    <row r="76248" spans="18:18" x14ac:dyDescent="0.25">
      <c r="R76248" s="15">
        <v>2</v>
      </c>
    </row>
    <row r="76249" spans="18:18" x14ac:dyDescent="0.25">
      <c r="R76249" s="15">
        <v>2</v>
      </c>
    </row>
    <row r="76250" spans="18:18" x14ac:dyDescent="0.25">
      <c r="R76250" s="15">
        <v>2</v>
      </c>
    </row>
    <row r="76251" spans="18:18" x14ac:dyDescent="0.25">
      <c r="R76251" s="15">
        <v>2</v>
      </c>
    </row>
    <row r="76252" spans="18:18" x14ac:dyDescent="0.25">
      <c r="R76252" s="15">
        <v>2</v>
      </c>
    </row>
    <row r="76253" spans="18:18" x14ac:dyDescent="0.25">
      <c r="R76253" s="15">
        <v>2</v>
      </c>
    </row>
    <row r="76254" spans="18:18" x14ac:dyDescent="0.25">
      <c r="R76254" s="15">
        <v>2</v>
      </c>
    </row>
    <row r="76255" spans="18:18" x14ac:dyDescent="0.25">
      <c r="R76255" s="15">
        <v>2</v>
      </c>
    </row>
    <row r="76256" spans="18:18" x14ac:dyDescent="0.25">
      <c r="R76256" s="15">
        <v>2</v>
      </c>
    </row>
    <row r="76257" spans="18:18" x14ac:dyDescent="0.25">
      <c r="R76257" s="15">
        <v>2</v>
      </c>
    </row>
    <row r="76258" spans="18:18" x14ac:dyDescent="0.25">
      <c r="R76258" s="15">
        <v>4</v>
      </c>
    </row>
    <row r="76259" spans="18:18" x14ac:dyDescent="0.25">
      <c r="R76259" s="15">
        <v>4</v>
      </c>
    </row>
    <row r="76260" spans="18:18" x14ac:dyDescent="0.25">
      <c r="R76260" s="15">
        <v>4</v>
      </c>
    </row>
    <row r="76261" spans="18:18" x14ac:dyDescent="0.25">
      <c r="R76261" s="15">
        <v>4</v>
      </c>
    </row>
    <row r="76262" spans="18:18" x14ac:dyDescent="0.25">
      <c r="R76262" s="15">
        <v>4</v>
      </c>
    </row>
    <row r="76263" spans="18:18" x14ac:dyDescent="0.25">
      <c r="R76263" s="15">
        <v>4</v>
      </c>
    </row>
    <row r="76264" spans="18:18" x14ac:dyDescent="0.25">
      <c r="R76264" s="15">
        <v>4</v>
      </c>
    </row>
    <row r="76265" spans="18:18" x14ac:dyDescent="0.25">
      <c r="R76265" s="15">
        <v>4</v>
      </c>
    </row>
    <row r="76266" spans="18:18" x14ac:dyDescent="0.25">
      <c r="R76266" s="15">
        <v>4</v>
      </c>
    </row>
    <row r="76267" spans="18:18" x14ac:dyDescent="0.25">
      <c r="R76267" s="15">
        <v>4</v>
      </c>
    </row>
    <row r="76268" spans="18:18" x14ac:dyDescent="0.25">
      <c r="R76268" s="15">
        <v>4</v>
      </c>
    </row>
    <row r="76269" spans="18:18" x14ac:dyDescent="0.25">
      <c r="R76269" s="15">
        <v>4</v>
      </c>
    </row>
    <row r="76270" spans="18:18" x14ac:dyDescent="0.25">
      <c r="R76270" s="15">
        <v>1</v>
      </c>
    </row>
    <row r="76271" spans="18:18" x14ac:dyDescent="0.25">
      <c r="R76271" s="15">
        <v>1</v>
      </c>
    </row>
    <row r="76272" spans="18:18" x14ac:dyDescent="0.25">
      <c r="R76272" s="15">
        <v>1</v>
      </c>
    </row>
    <row r="76273" spans="18:18" x14ac:dyDescent="0.25">
      <c r="R76273" s="15">
        <v>1</v>
      </c>
    </row>
    <row r="76274" spans="18:18" x14ac:dyDescent="0.25">
      <c r="R76274" s="15">
        <v>1</v>
      </c>
    </row>
    <row r="76275" spans="18:18" x14ac:dyDescent="0.25">
      <c r="R76275" s="15">
        <v>1</v>
      </c>
    </row>
    <row r="76276" spans="18:18" x14ac:dyDescent="0.25">
      <c r="R76276" s="15">
        <v>1</v>
      </c>
    </row>
    <row r="76277" spans="18:18" x14ac:dyDescent="0.25">
      <c r="R76277" s="15">
        <v>1</v>
      </c>
    </row>
    <row r="76278" spans="18:18" x14ac:dyDescent="0.25">
      <c r="R76278" s="15">
        <v>1</v>
      </c>
    </row>
    <row r="76279" spans="18:18" x14ac:dyDescent="0.25">
      <c r="R76279" s="15">
        <v>1</v>
      </c>
    </row>
    <row r="76280" spans="18:18" x14ac:dyDescent="0.25">
      <c r="R76280" s="15">
        <v>1</v>
      </c>
    </row>
    <row r="76281" spans="18:18" x14ac:dyDescent="0.25">
      <c r="R76281" s="15">
        <v>1</v>
      </c>
    </row>
    <row r="76282" spans="18:18" x14ac:dyDescent="0.25">
      <c r="R76282" s="15">
        <v>1</v>
      </c>
    </row>
    <row r="76283" spans="18:18" x14ac:dyDescent="0.25">
      <c r="R76283" s="15">
        <v>1</v>
      </c>
    </row>
    <row r="76284" spans="18:18" x14ac:dyDescent="0.25">
      <c r="R76284" s="15">
        <v>1</v>
      </c>
    </row>
    <row r="76285" spans="18:18" x14ac:dyDescent="0.25">
      <c r="R76285" s="15">
        <v>1</v>
      </c>
    </row>
    <row r="76286" spans="18:18" x14ac:dyDescent="0.25">
      <c r="R76286" s="15">
        <v>1</v>
      </c>
    </row>
    <row r="76287" spans="18:18" x14ac:dyDescent="0.25">
      <c r="R76287" s="15">
        <v>1</v>
      </c>
    </row>
    <row r="76288" spans="18:18" x14ac:dyDescent="0.25">
      <c r="R76288" s="15">
        <v>1</v>
      </c>
    </row>
    <row r="76289" spans="18:18" x14ac:dyDescent="0.25">
      <c r="R76289" s="15">
        <v>1</v>
      </c>
    </row>
    <row r="76290" spans="18:18" x14ac:dyDescent="0.25">
      <c r="R76290" s="15">
        <v>1</v>
      </c>
    </row>
    <row r="76291" spans="18:18" x14ac:dyDescent="0.25">
      <c r="R76291" s="15">
        <v>1</v>
      </c>
    </row>
    <row r="76292" spans="18:18" x14ac:dyDescent="0.25">
      <c r="R76292" s="15">
        <v>1</v>
      </c>
    </row>
    <row r="76293" spans="18:18" x14ac:dyDescent="0.25">
      <c r="R76293" s="15">
        <v>1</v>
      </c>
    </row>
    <row r="76294" spans="18:18" x14ac:dyDescent="0.25">
      <c r="R76294" s="15">
        <v>1</v>
      </c>
    </row>
    <row r="76295" spans="18:18" x14ac:dyDescent="0.25">
      <c r="R76295" s="15">
        <v>1</v>
      </c>
    </row>
    <row r="76296" spans="18:18" x14ac:dyDescent="0.25">
      <c r="R76296" s="15">
        <v>1</v>
      </c>
    </row>
    <row r="76297" spans="18:18" x14ac:dyDescent="0.25">
      <c r="R76297" s="15">
        <v>1</v>
      </c>
    </row>
    <row r="76298" spans="18:18" x14ac:dyDescent="0.25">
      <c r="R76298" s="15">
        <v>1</v>
      </c>
    </row>
    <row r="76299" spans="18:18" x14ac:dyDescent="0.25">
      <c r="R76299" s="15">
        <v>1</v>
      </c>
    </row>
    <row r="76300" spans="18:18" x14ac:dyDescent="0.25">
      <c r="R76300" s="15">
        <v>1</v>
      </c>
    </row>
    <row r="76301" spans="18:18" x14ac:dyDescent="0.25">
      <c r="R76301" s="15">
        <v>1</v>
      </c>
    </row>
    <row r="76302" spans="18:18" x14ac:dyDescent="0.25">
      <c r="R76302" s="15">
        <v>1</v>
      </c>
    </row>
    <row r="76303" spans="18:18" x14ac:dyDescent="0.25">
      <c r="R76303" s="15">
        <v>1</v>
      </c>
    </row>
    <row r="76304" spans="18:18" x14ac:dyDescent="0.25">
      <c r="R76304" s="15">
        <v>1</v>
      </c>
    </row>
    <row r="76305" spans="18:18" x14ac:dyDescent="0.25">
      <c r="R76305" s="15">
        <v>1</v>
      </c>
    </row>
    <row r="76306" spans="18:18" x14ac:dyDescent="0.25">
      <c r="R76306" s="15">
        <v>1</v>
      </c>
    </row>
    <row r="76307" spans="18:18" x14ac:dyDescent="0.25">
      <c r="R76307" s="15">
        <v>1</v>
      </c>
    </row>
    <row r="76308" spans="18:18" x14ac:dyDescent="0.25">
      <c r="R76308" s="15">
        <v>1</v>
      </c>
    </row>
    <row r="76309" spans="18:18" x14ac:dyDescent="0.25">
      <c r="R76309" s="15">
        <v>1</v>
      </c>
    </row>
    <row r="76310" spans="18:18" x14ac:dyDescent="0.25">
      <c r="R76310" s="15">
        <v>1</v>
      </c>
    </row>
    <row r="76311" spans="18:18" x14ac:dyDescent="0.25">
      <c r="R76311" s="15">
        <v>1</v>
      </c>
    </row>
    <row r="76312" spans="18:18" x14ac:dyDescent="0.25">
      <c r="R76312" s="15">
        <v>1</v>
      </c>
    </row>
    <row r="76313" spans="18:18" x14ac:dyDescent="0.25">
      <c r="R76313" s="15">
        <v>1</v>
      </c>
    </row>
    <row r="76314" spans="18:18" x14ac:dyDescent="0.25">
      <c r="R76314" s="15">
        <v>1</v>
      </c>
    </row>
    <row r="76315" spans="18:18" x14ac:dyDescent="0.25">
      <c r="R76315" s="15">
        <v>1</v>
      </c>
    </row>
    <row r="76316" spans="18:18" x14ac:dyDescent="0.25">
      <c r="R76316" s="15">
        <v>5</v>
      </c>
    </row>
    <row r="76317" spans="18:18" x14ac:dyDescent="0.25">
      <c r="R76317" s="15">
        <v>5</v>
      </c>
    </row>
    <row r="76318" spans="18:18" x14ac:dyDescent="0.25">
      <c r="R76318" s="15">
        <v>5</v>
      </c>
    </row>
    <row r="76319" spans="18:18" x14ac:dyDescent="0.25">
      <c r="R76319" s="15">
        <v>5</v>
      </c>
    </row>
    <row r="76320" spans="18:18" x14ac:dyDescent="0.25">
      <c r="R76320" s="15">
        <v>5</v>
      </c>
    </row>
    <row r="76321" spans="18:18" x14ac:dyDescent="0.25">
      <c r="R76321" s="15">
        <v>5</v>
      </c>
    </row>
    <row r="76322" spans="18:18" x14ac:dyDescent="0.25">
      <c r="R76322" s="15">
        <v>5</v>
      </c>
    </row>
    <row r="76323" spans="18:18" x14ac:dyDescent="0.25">
      <c r="R76323" s="15">
        <v>5</v>
      </c>
    </row>
    <row r="76324" spans="18:18" x14ac:dyDescent="0.25">
      <c r="R76324" s="15">
        <v>5</v>
      </c>
    </row>
    <row r="76325" spans="18:18" x14ac:dyDescent="0.25">
      <c r="R76325" s="15">
        <v>5</v>
      </c>
    </row>
    <row r="76326" spans="18:18" x14ac:dyDescent="0.25">
      <c r="R76326" s="15">
        <v>5</v>
      </c>
    </row>
    <row r="76327" spans="18:18" x14ac:dyDescent="0.25">
      <c r="R76327" s="15">
        <v>5</v>
      </c>
    </row>
    <row r="76328" spans="18:18" x14ac:dyDescent="0.25">
      <c r="R76328" s="15">
        <v>5</v>
      </c>
    </row>
    <row r="76329" spans="18:18" x14ac:dyDescent="0.25">
      <c r="R76329" s="15">
        <v>5</v>
      </c>
    </row>
    <row r="76330" spans="18:18" x14ac:dyDescent="0.25">
      <c r="R76330" s="15">
        <v>5</v>
      </c>
    </row>
    <row r="76331" spans="18:18" x14ac:dyDescent="0.25">
      <c r="R76331" s="15">
        <v>5</v>
      </c>
    </row>
    <row r="76332" spans="18:18" x14ac:dyDescent="0.25">
      <c r="R76332" s="15">
        <v>5</v>
      </c>
    </row>
    <row r="76333" spans="18:18" x14ac:dyDescent="0.25">
      <c r="R76333" s="15">
        <v>5</v>
      </c>
    </row>
    <row r="76334" spans="18:18" x14ac:dyDescent="0.25">
      <c r="R76334" s="15">
        <v>5</v>
      </c>
    </row>
    <row r="76335" spans="18:18" x14ac:dyDescent="0.25">
      <c r="R76335" s="15">
        <v>5</v>
      </c>
    </row>
    <row r="76336" spans="18:18" x14ac:dyDescent="0.25">
      <c r="R76336" s="15">
        <v>5</v>
      </c>
    </row>
    <row r="76337" spans="18:18" x14ac:dyDescent="0.25">
      <c r="R76337" s="15">
        <v>5</v>
      </c>
    </row>
    <row r="76338" spans="18:18" x14ac:dyDescent="0.25">
      <c r="R76338" s="15">
        <v>5</v>
      </c>
    </row>
    <row r="76339" spans="18:18" x14ac:dyDescent="0.25">
      <c r="R76339" s="15">
        <v>5</v>
      </c>
    </row>
    <row r="76340" spans="18:18" x14ac:dyDescent="0.25">
      <c r="R76340" s="15">
        <v>5</v>
      </c>
    </row>
    <row r="76341" spans="18:18" x14ac:dyDescent="0.25">
      <c r="R76341" s="15">
        <v>5</v>
      </c>
    </row>
    <row r="76342" spans="18:18" x14ac:dyDescent="0.25">
      <c r="R76342" s="15">
        <v>5</v>
      </c>
    </row>
    <row r="76343" spans="18:18" x14ac:dyDescent="0.25">
      <c r="R76343" s="15">
        <v>5</v>
      </c>
    </row>
    <row r="76344" spans="18:18" x14ac:dyDescent="0.25">
      <c r="R76344" s="15">
        <v>5</v>
      </c>
    </row>
    <row r="76345" spans="18:18" x14ac:dyDescent="0.25">
      <c r="R76345" s="15">
        <v>5</v>
      </c>
    </row>
    <row r="76346" spans="18:18" x14ac:dyDescent="0.25">
      <c r="R76346" s="15">
        <v>5</v>
      </c>
    </row>
    <row r="76347" spans="18:18" x14ac:dyDescent="0.25">
      <c r="R76347" s="15">
        <v>5</v>
      </c>
    </row>
    <row r="76348" spans="18:18" x14ac:dyDescent="0.25">
      <c r="R76348" s="15">
        <v>5</v>
      </c>
    </row>
    <row r="76349" spans="18:18" x14ac:dyDescent="0.25">
      <c r="R76349" s="15">
        <v>5</v>
      </c>
    </row>
    <row r="76350" spans="18:18" x14ac:dyDescent="0.25">
      <c r="R76350" s="15">
        <v>5</v>
      </c>
    </row>
    <row r="76351" spans="18:18" x14ac:dyDescent="0.25">
      <c r="R76351" s="15">
        <v>5</v>
      </c>
    </row>
    <row r="76352" spans="18:18" x14ac:dyDescent="0.25">
      <c r="R76352" s="15">
        <v>5</v>
      </c>
    </row>
    <row r="76353" spans="18:18" x14ac:dyDescent="0.25">
      <c r="R76353" s="15">
        <v>5</v>
      </c>
    </row>
    <row r="76354" spans="18:18" x14ac:dyDescent="0.25">
      <c r="R76354" s="15">
        <v>5</v>
      </c>
    </row>
    <row r="76355" spans="18:18" x14ac:dyDescent="0.25">
      <c r="R76355" s="15">
        <v>5</v>
      </c>
    </row>
    <row r="76356" spans="18:18" x14ac:dyDescent="0.25">
      <c r="R76356" s="15">
        <v>5</v>
      </c>
    </row>
    <row r="76357" spans="18:18" x14ac:dyDescent="0.25">
      <c r="R76357" s="15">
        <v>5</v>
      </c>
    </row>
    <row r="76358" spans="18:18" x14ac:dyDescent="0.25">
      <c r="R76358" s="15">
        <v>5</v>
      </c>
    </row>
    <row r="76359" spans="18:18" x14ac:dyDescent="0.25">
      <c r="R76359" s="15">
        <v>5</v>
      </c>
    </row>
    <row r="76360" spans="18:18" x14ac:dyDescent="0.25">
      <c r="R76360" s="15">
        <v>5</v>
      </c>
    </row>
    <row r="76361" spans="18:18" x14ac:dyDescent="0.25">
      <c r="R76361" s="15">
        <v>5</v>
      </c>
    </row>
    <row r="76362" spans="18:18" x14ac:dyDescent="0.25">
      <c r="R76362" s="15">
        <v>5</v>
      </c>
    </row>
    <row r="76363" spans="18:18" x14ac:dyDescent="0.25">
      <c r="R76363" s="15">
        <v>5</v>
      </c>
    </row>
    <row r="76364" spans="18:18" x14ac:dyDescent="0.25">
      <c r="R76364" s="15">
        <v>5</v>
      </c>
    </row>
    <row r="76365" spans="18:18" x14ac:dyDescent="0.25">
      <c r="R76365" s="15">
        <v>5</v>
      </c>
    </row>
    <row r="76366" spans="18:18" x14ac:dyDescent="0.25">
      <c r="R76366" s="15">
        <v>5</v>
      </c>
    </row>
    <row r="76367" spans="18:18" x14ac:dyDescent="0.25">
      <c r="R76367" s="15">
        <v>5</v>
      </c>
    </row>
    <row r="76368" spans="18:18" x14ac:dyDescent="0.25">
      <c r="R76368" s="15">
        <v>5</v>
      </c>
    </row>
    <row r="76369" spans="18:18" x14ac:dyDescent="0.25">
      <c r="R76369" s="15">
        <v>5</v>
      </c>
    </row>
    <row r="76370" spans="18:18" x14ac:dyDescent="0.25">
      <c r="R76370" s="15">
        <v>5</v>
      </c>
    </row>
    <row r="76371" spans="18:18" x14ac:dyDescent="0.25">
      <c r="R76371" s="15">
        <v>5</v>
      </c>
    </row>
    <row r="76372" spans="18:18" x14ac:dyDescent="0.25">
      <c r="R76372" s="15">
        <v>5</v>
      </c>
    </row>
    <row r="76373" spans="18:18" x14ac:dyDescent="0.25">
      <c r="R76373" s="15">
        <v>5</v>
      </c>
    </row>
    <row r="76374" spans="18:18" x14ac:dyDescent="0.25">
      <c r="R76374" s="15">
        <v>5</v>
      </c>
    </row>
    <row r="76375" spans="18:18" x14ac:dyDescent="0.25">
      <c r="R76375" s="15">
        <v>5</v>
      </c>
    </row>
    <row r="76376" spans="18:18" x14ac:dyDescent="0.25">
      <c r="R76376" s="15">
        <v>5</v>
      </c>
    </row>
    <row r="76377" spans="18:18" x14ac:dyDescent="0.25">
      <c r="R76377" s="15">
        <v>5</v>
      </c>
    </row>
    <row r="76378" spans="18:18" x14ac:dyDescent="0.25">
      <c r="R76378" s="15">
        <v>5</v>
      </c>
    </row>
    <row r="76379" spans="18:18" x14ac:dyDescent="0.25">
      <c r="R76379" s="15">
        <v>5</v>
      </c>
    </row>
    <row r="76380" spans="18:18" x14ac:dyDescent="0.25">
      <c r="R76380" s="15">
        <v>5</v>
      </c>
    </row>
    <row r="76381" spans="18:18" x14ac:dyDescent="0.25">
      <c r="R76381" s="15">
        <v>5</v>
      </c>
    </row>
    <row r="76382" spans="18:18" x14ac:dyDescent="0.25">
      <c r="R76382" s="15">
        <v>4</v>
      </c>
    </row>
    <row r="76383" spans="18:18" x14ac:dyDescent="0.25">
      <c r="R76383" s="15">
        <v>4</v>
      </c>
    </row>
    <row r="76384" spans="18:18" x14ac:dyDescent="0.25">
      <c r="R76384" s="15">
        <v>4</v>
      </c>
    </row>
    <row r="76385" spans="18:18" x14ac:dyDescent="0.25">
      <c r="R76385" s="15">
        <v>4</v>
      </c>
    </row>
    <row r="76386" spans="18:18" x14ac:dyDescent="0.25">
      <c r="R76386" s="15">
        <v>4</v>
      </c>
    </row>
    <row r="76387" spans="18:18" x14ac:dyDescent="0.25">
      <c r="R76387" s="15">
        <v>4</v>
      </c>
    </row>
    <row r="76388" spans="18:18" x14ac:dyDescent="0.25">
      <c r="R76388" s="15">
        <v>4</v>
      </c>
    </row>
    <row r="76389" spans="18:18" x14ac:dyDescent="0.25">
      <c r="R76389" s="15">
        <v>4</v>
      </c>
    </row>
    <row r="76390" spans="18:18" x14ac:dyDescent="0.25">
      <c r="R76390" s="15">
        <v>4</v>
      </c>
    </row>
    <row r="76391" spans="18:18" x14ac:dyDescent="0.25">
      <c r="R76391" s="15">
        <v>4</v>
      </c>
    </row>
    <row r="76392" spans="18:18" x14ac:dyDescent="0.25">
      <c r="R76392" s="15">
        <v>4</v>
      </c>
    </row>
    <row r="76393" spans="18:18" x14ac:dyDescent="0.25">
      <c r="R76393" s="15">
        <v>4</v>
      </c>
    </row>
    <row r="76394" spans="18:18" x14ac:dyDescent="0.25">
      <c r="R76394" s="15">
        <v>4</v>
      </c>
    </row>
    <row r="76395" spans="18:18" x14ac:dyDescent="0.25">
      <c r="R76395" s="15">
        <v>4</v>
      </c>
    </row>
    <row r="76396" spans="18:18" x14ac:dyDescent="0.25">
      <c r="R76396" s="15">
        <v>4</v>
      </c>
    </row>
    <row r="76397" spans="18:18" x14ac:dyDescent="0.25">
      <c r="R76397" s="15">
        <v>4</v>
      </c>
    </row>
    <row r="76398" spans="18:18" x14ac:dyDescent="0.25">
      <c r="R76398" s="15">
        <v>4</v>
      </c>
    </row>
    <row r="76399" spans="18:18" x14ac:dyDescent="0.25">
      <c r="R76399" s="15">
        <v>4</v>
      </c>
    </row>
    <row r="76400" spans="18:18" x14ac:dyDescent="0.25">
      <c r="R76400" s="15">
        <v>4</v>
      </c>
    </row>
    <row r="76401" spans="18:18" x14ac:dyDescent="0.25">
      <c r="R76401" s="15">
        <v>4</v>
      </c>
    </row>
    <row r="76402" spans="18:18" x14ac:dyDescent="0.25">
      <c r="R76402" s="15">
        <v>4</v>
      </c>
    </row>
    <row r="76403" spans="18:18" x14ac:dyDescent="0.25">
      <c r="R76403" s="15">
        <v>4</v>
      </c>
    </row>
    <row r="76404" spans="18:18" x14ac:dyDescent="0.25">
      <c r="R76404" s="15">
        <v>4</v>
      </c>
    </row>
    <row r="76405" spans="18:18" x14ac:dyDescent="0.25">
      <c r="R76405" s="15">
        <v>4</v>
      </c>
    </row>
    <row r="76406" spans="18:18" x14ac:dyDescent="0.25">
      <c r="R76406" s="15">
        <v>4</v>
      </c>
    </row>
    <row r="76407" spans="18:18" x14ac:dyDescent="0.25">
      <c r="R76407" s="15">
        <v>4</v>
      </c>
    </row>
    <row r="76408" spans="18:18" x14ac:dyDescent="0.25">
      <c r="R76408" s="15">
        <v>4</v>
      </c>
    </row>
    <row r="76409" spans="18:18" x14ac:dyDescent="0.25">
      <c r="R76409" s="15">
        <v>4</v>
      </c>
    </row>
    <row r="76410" spans="18:18" x14ac:dyDescent="0.25">
      <c r="R76410" s="15">
        <v>4</v>
      </c>
    </row>
    <row r="76411" spans="18:18" x14ac:dyDescent="0.25">
      <c r="R76411" s="15">
        <v>4</v>
      </c>
    </row>
    <row r="76412" spans="18:18" x14ac:dyDescent="0.25">
      <c r="R76412" s="15">
        <v>4</v>
      </c>
    </row>
    <row r="76413" spans="18:18" x14ac:dyDescent="0.25">
      <c r="R76413" s="15">
        <v>4</v>
      </c>
    </row>
    <row r="76414" spans="18:18" x14ac:dyDescent="0.25">
      <c r="R76414" s="15">
        <v>4</v>
      </c>
    </row>
    <row r="76415" spans="18:18" x14ac:dyDescent="0.25">
      <c r="R76415" s="15">
        <v>4</v>
      </c>
    </row>
    <row r="76416" spans="18:18" x14ac:dyDescent="0.25">
      <c r="R76416" s="15">
        <v>4</v>
      </c>
    </row>
    <row r="76417" spans="18:18" x14ac:dyDescent="0.25">
      <c r="R76417" s="15">
        <v>4</v>
      </c>
    </row>
    <row r="76418" spans="18:18" x14ac:dyDescent="0.25">
      <c r="R76418" s="15">
        <v>4</v>
      </c>
    </row>
    <row r="76419" spans="18:18" x14ac:dyDescent="0.25">
      <c r="R76419" s="15">
        <v>4</v>
      </c>
    </row>
    <row r="76420" spans="18:18" x14ac:dyDescent="0.25">
      <c r="R76420" s="15">
        <v>4</v>
      </c>
    </row>
    <row r="76421" spans="18:18" x14ac:dyDescent="0.25">
      <c r="R76421" s="15">
        <v>4</v>
      </c>
    </row>
    <row r="76422" spans="18:18" x14ac:dyDescent="0.25">
      <c r="R76422" s="15">
        <v>4</v>
      </c>
    </row>
    <row r="76423" spans="18:18" x14ac:dyDescent="0.25">
      <c r="R76423" s="15">
        <v>4</v>
      </c>
    </row>
    <row r="76424" spans="18:18" x14ac:dyDescent="0.25">
      <c r="R76424" s="15">
        <v>4</v>
      </c>
    </row>
    <row r="76425" spans="18:18" x14ac:dyDescent="0.25">
      <c r="R76425" s="15">
        <v>4</v>
      </c>
    </row>
    <row r="76426" spans="18:18" x14ac:dyDescent="0.25">
      <c r="R76426" s="15">
        <v>4</v>
      </c>
    </row>
    <row r="76427" spans="18:18" x14ac:dyDescent="0.25">
      <c r="R76427" s="15">
        <v>4</v>
      </c>
    </row>
    <row r="76428" spans="18:18" x14ac:dyDescent="0.25">
      <c r="R76428" s="15">
        <v>5</v>
      </c>
    </row>
    <row r="76429" spans="18:18" x14ac:dyDescent="0.25">
      <c r="R76429" s="15">
        <v>5</v>
      </c>
    </row>
    <row r="76430" spans="18:18" x14ac:dyDescent="0.25">
      <c r="R76430" s="15">
        <v>5</v>
      </c>
    </row>
    <row r="76431" spans="18:18" x14ac:dyDescent="0.25">
      <c r="R76431" s="15">
        <v>5</v>
      </c>
    </row>
    <row r="76432" spans="18:18" x14ac:dyDescent="0.25">
      <c r="R76432" s="15">
        <v>5</v>
      </c>
    </row>
    <row r="76433" spans="18:18" x14ac:dyDescent="0.25">
      <c r="R76433" s="15">
        <v>5</v>
      </c>
    </row>
    <row r="76434" spans="18:18" x14ac:dyDescent="0.25">
      <c r="R76434" s="15">
        <v>5</v>
      </c>
    </row>
    <row r="76435" spans="18:18" x14ac:dyDescent="0.25">
      <c r="R76435" s="15">
        <v>5</v>
      </c>
    </row>
    <row r="76436" spans="18:18" x14ac:dyDescent="0.25">
      <c r="R76436" s="15">
        <v>5</v>
      </c>
    </row>
    <row r="76437" spans="18:18" x14ac:dyDescent="0.25">
      <c r="R76437" s="15">
        <v>5</v>
      </c>
    </row>
    <row r="76438" spans="18:18" x14ac:dyDescent="0.25">
      <c r="R76438" s="15">
        <v>5</v>
      </c>
    </row>
    <row r="76439" spans="18:18" x14ac:dyDescent="0.25">
      <c r="R76439" s="15">
        <v>5</v>
      </c>
    </row>
    <row r="76440" spans="18:18" x14ac:dyDescent="0.25">
      <c r="R76440" s="15">
        <v>5</v>
      </c>
    </row>
    <row r="76441" spans="18:18" x14ac:dyDescent="0.25">
      <c r="R76441" s="15">
        <v>5</v>
      </c>
    </row>
    <row r="76442" spans="18:18" x14ac:dyDescent="0.25">
      <c r="R76442" s="15">
        <v>5</v>
      </c>
    </row>
    <row r="76443" spans="18:18" x14ac:dyDescent="0.25">
      <c r="R76443" s="15">
        <v>5</v>
      </c>
    </row>
    <row r="76444" spans="18:18" x14ac:dyDescent="0.25">
      <c r="R76444" s="15">
        <v>5</v>
      </c>
    </row>
    <row r="76445" spans="18:18" x14ac:dyDescent="0.25">
      <c r="R76445" s="15">
        <v>5</v>
      </c>
    </row>
    <row r="76446" spans="18:18" x14ac:dyDescent="0.25">
      <c r="R76446" s="15">
        <v>5</v>
      </c>
    </row>
    <row r="76447" spans="18:18" x14ac:dyDescent="0.25">
      <c r="R76447" s="15">
        <v>5</v>
      </c>
    </row>
    <row r="76448" spans="18:18" x14ac:dyDescent="0.25">
      <c r="R76448" s="15">
        <v>5</v>
      </c>
    </row>
    <row r="76449" spans="18:18" x14ac:dyDescent="0.25">
      <c r="R76449" s="15">
        <v>5</v>
      </c>
    </row>
    <row r="76450" spans="18:18" x14ac:dyDescent="0.25">
      <c r="R76450" s="15">
        <v>5</v>
      </c>
    </row>
    <row r="76451" spans="18:18" x14ac:dyDescent="0.25">
      <c r="R76451" s="15">
        <v>5</v>
      </c>
    </row>
    <row r="76452" spans="18:18" x14ac:dyDescent="0.25">
      <c r="R76452" s="15">
        <v>5</v>
      </c>
    </row>
    <row r="76453" spans="18:18" x14ac:dyDescent="0.25">
      <c r="R76453" s="15">
        <v>5</v>
      </c>
    </row>
    <row r="76454" spans="18:18" x14ac:dyDescent="0.25">
      <c r="R76454" s="15">
        <v>5</v>
      </c>
    </row>
    <row r="76455" spans="18:18" x14ac:dyDescent="0.25">
      <c r="R76455" s="15">
        <v>5</v>
      </c>
    </row>
    <row r="76456" spans="18:18" x14ac:dyDescent="0.25">
      <c r="R76456" s="15">
        <v>5</v>
      </c>
    </row>
    <row r="76457" spans="18:18" x14ac:dyDescent="0.25">
      <c r="R76457" s="15">
        <v>5</v>
      </c>
    </row>
    <row r="76458" spans="18:18" x14ac:dyDescent="0.25">
      <c r="R76458" s="15">
        <v>5</v>
      </c>
    </row>
    <row r="76459" spans="18:18" x14ac:dyDescent="0.25">
      <c r="R76459" s="15">
        <v>5</v>
      </c>
    </row>
    <row r="76460" spans="18:18" x14ac:dyDescent="0.25">
      <c r="R76460" s="15">
        <v>5</v>
      </c>
    </row>
    <row r="76461" spans="18:18" x14ac:dyDescent="0.25">
      <c r="R76461" s="15">
        <v>5</v>
      </c>
    </row>
    <row r="76462" spans="18:18" x14ac:dyDescent="0.25">
      <c r="R76462" s="15">
        <v>5</v>
      </c>
    </row>
    <row r="76463" spans="18:18" x14ac:dyDescent="0.25">
      <c r="R76463" s="15">
        <v>5</v>
      </c>
    </row>
    <row r="76464" spans="18:18" x14ac:dyDescent="0.25">
      <c r="R76464" s="15">
        <v>5</v>
      </c>
    </row>
    <row r="76465" spans="18:18" x14ac:dyDescent="0.25">
      <c r="R76465" s="15">
        <v>5</v>
      </c>
    </row>
    <row r="76466" spans="18:18" x14ac:dyDescent="0.25">
      <c r="R76466" s="15">
        <v>5</v>
      </c>
    </row>
    <row r="76467" spans="18:18" x14ac:dyDescent="0.25">
      <c r="R76467" s="15">
        <v>5</v>
      </c>
    </row>
    <row r="76468" spans="18:18" x14ac:dyDescent="0.25">
      <c r="R76468" s="15">
        <v>5</v>
      </c>
    </row>
    <row r="76469" spans="18:18" x14ac:dyDescent="0.25">
      <c r="R76469" s="15">
        <v>5</v>
      </c>
    </row>
    <row r="76470" spans="18:18" x14ac:dyDescent="0.25">
      <c r="R76470" s="15">
        <v>5</v>
      </c>
    </row>
    <row r="76471" spans="18:18" x14ac:dyDescent="0.25">
      <c r="R76471" s="15">
        <v>5</v>
      </c>
    </row>
    <row r="76472" spans="18:18" x14ac:dyDescent="0.25">
      <c r="R76472" s="15">
        <v>5</v>
      </c>
    </row>
    <row r="76473" spans="18:18" x14ac:dyDescent="0.25">
      <c r="R76473" s="15">
        <v>5</v>
      </c>
    </row>
    <row r="76474" spans="18:18" x14ac:dyDescent="0.25">
      <c r="R76474" s="15">
        <v>5</v>
      </c>
    </row>
    <row r="76475" spans="18:18" x14ac:dyDescent="0.25">
      <c r="R76475" s="15">
        <v>5</v>
      </c>
    </row>
    <row r="76476" spans="18:18" x14ac:dyDescent="0.25">
      <c r="R76476" s="15">
        <v>5</v>
      </c>
    </row>
    <row r="76477" spans="18:18" x14ac:dyDescent="0.25">
      <c r="R76477" s="15">
        <v>5</v>
      </c>
    </row>
    <row r="76478" spans="18:18" x14ac:dyDescent="0.25">
      <c r="R76478" s="15">
        <v>5</v>
      </c>
    </row>
    <row r="76479" spans="18:18" x14ac:dyDescent="0.25">
      <c r="R76479" s="15">
        <v>5</v>
      </c>
    </row>
    <row r="76480" spans="18:18" x14ac:dyDescent="0.25">
      <c r="R76480" s="15">
        <v>5</v>
      </c>
    </row>
    <row r="76481" spans="18:18" x14ac:dyDescent="0.25">
      <c r="R76481" s="15">
        <v>5</v>
      </c>
    </row>
    <row r="76482" spans="18:18" x14ac:dyDescent="0.25">
      <c r="R76482" s="15">
        <v>5</v>
      </c>
    </row>
    <row r="76483" spans="18:18" x14ac:dyDescent="0.25">
      <c r="R76483" s="15">
        <v>5</v>
      </c>
    </row>
    <row r="76484" spans="18:18" x14ac:dyDescent="0.25">
      <c r="R76484" s="15">
        <v>5</v>
      </c>
    </row>
    <row r="76485" spans="18:18" x14ac:dyDescent="0.25">
      <c r="R76485" s="15">
        <v>5</v>
      </c>
    </row>
    <row r="76486" spans="18:18" x14ac:dyDescent="0.25">
      <c r="R76486" s="15">
        <v>5</v>
      </c>
    </row>
    <row r="76487" spans="18:18" x14ac:dyDescent="0.25">
      <c r="R76487" s="15">
        <v>5</v>
      </c>
    </row>
    <row r="76488" spans="18:18" x14ac:dyDescent="0.25">
      <c r="R76488" s="15">
        <v>5</v>
      </c>
    </row>
    <row r="76489" spans="18:18" x14ac:dyDescent="0.25">
      <c r="R76489" s="15">
        <v>5</v>
      </c>
    </row>
    <row r="76490" spans="18:18" x14ac:dyDescent="0.25">
      <c r="R76490" s="15">
        <v>5</v>
      </c>
    </row>
    <row r="76491" spans="18:18" x14ac:dyDescent="0.25">
      <c r="R76491" s="15">
        <v>5</v>
      </c>
    </row>
    <row r="76492" spans="18:18" x14ac:dyDescent="0.25">
      <c r="R76492" s="15">
        <v>5</v>
      </c>
    </row>
    <row r="76493" spans="18:18" x14ac:dyDescent="0.25">
      <c r="R76493" s="15">
        <v>5</v>
      </c>
    </row>
    <row r="76494" spans="18:18" x14ac:dyDescent="0.25">
      <c r="R76494" s="15">
        <v>5</v>
      </c>
    </row>
    <row r="76495" spans="18:18" x14ac:dyDescent="0.25">
      <c r="R76495" s="15">
        <v>5</v>
      </c>
    </row>
    <row r="76496" spans="18:18" x14ac:dyDescent="0.25">
      <c r="R76496" s="15">
        <v>5</v>
      </c>
    </row>
    <row r="76497" spans="18:18" x14ac:dyDescent="0.25">
      <c r="R76497" s="15">
        <v>4</v>
      </c>
    </row>
    <row r="76498" spans="18:18" x14ac:dyDescent="0.25">
      <c r="R76498" s="15">
        <v>4</v>
      </c>
    </row>
    <row r="76499" spans="18:18" x14ac:dyDescent="0.25">
      <c r="R76499" s="15">
        <v>4</v>
      </c>
    </row>
    <row r="76500" spans="18:18" x14ac:dyDescent="0.25">
      <c r="R76500" s="15">
        <v>4</v>
      </c>
    </row>
    <row r="76501" spans="18:18" x14ac:dyDescent="0.25">
      <c r="R76501" s="15">
        <v>4</v>
      </c>
    </row>
    <row r="76502" spans="18:18" x14ac:dyDescent="0.25">
      <c r="R76502" s="15">
        <v>4</v>
      </c>
    </row>
    <row r="76503" spans="18:18" x14ac:dyDescent="0.25">
      <c r="R76503" s="15">
        <v>4</v>
      </c>
    </row>
    <row r="76504" spans="18:18" x14ac:dyDescent="0.25">
      <c r="R76504" s="15">
        <v>4</v>
      </c>
    </row>
    <row r="76505" spans="18:18" x14ac:dyDescent="0.25">
      <c r="R76505" s="15">
        <v>4</v>
      </c>
    </row>
    <row r="76506" spans="18:18" x14ac:dyDescent="0.25">
      <c r="R76506" s="15">
        <v>4</v>
      </c>
    </row>
    <row r="76507" spans="18:18" x14ac:dyDescent="0.25">
      <c r="R76507" s="15">
        <v>4</v>
      </c>
    </row>
    <row r="76508" spans="18:18" x14ac:dyDescent="0.25">
      <c r="R76508" s="15">
        <v>4</v>
      </c>
    </row>
    <row r="76509" spans="18:18" x14ac:dyDescent="0.25">
      <c r="R76509" s="15">
        <v>4</v>
      </c>
    </row>
    <row r="76510" spans="18:18" x14ac:dyDescent="0.25">
      <c r="R76510" s="15">
        <v>4</v>
      </c>
    </row>
    <row r="76511" spans="18:18" x14ac:dyDescent="0.25">
      <c r="R76511" s="15">
        <v>4</v>
      </c>
    </row>
    <row r="76512" spans="18:18" x14ac:dyDescent="0.25">
      <c r="R76512" s="15">
        <v>4</v>
      </c>
    </row>
    <row r="76513" spans="18:18" x14ac:dyDescent="0.25">
      <c r="R76513" s="15">
        <v>4</v>
      </c>
    </row>
    <row r="76514" spans="18:18" x14ac:dyDescent="0.25">
      <c r="R76514" s="15">
        <v>1</v>
      </c>
    </row>
    <row r="76515" spans="18:18" x14ac:dyDescent="0.25">
      <c r="R76515" s="15">
        <v>1</v>
      </c>
    </row>
    <row r="76516" spans="18:18" x14ac:dyDescent="0.25">
      <c r="R76516" s="15">
        <v>1</v>
      </c>
    </row>
    <row r="76517" spans="18:18" x14ac:dyDescent="0.25">
      <c r="R76517" s="15">
        <v>1</v>
      </c>
    </row>
    <row r="76518" spans="18:18" x14ac:dyDescent="0.25">
      <c r="R76518" s="15">
        <v>1</v>
      </c>
    </row>
    <row r="76519" spans="18:18" x14ac:dyDescent="0.25">
      <c r="R76519" s="15">
        <v>1</v>
      </c>
    </row>
    <row r="76520" spans="18:18" x14ac:dyDescent="0.25">
      <c r="R76520" s="15">
        <v>1</v>
      </c>
    </row>
    <row r="76521" spans="18:18" x14ac:dyDescent="0.25">
      <c r="R76521" s="15">
        <v>1</v>
      </c>
    </row>
    <row r="76522" spans="18:18" x14ac:dyDescent="0.25">
      <c r="R76522" s="15">
        <v>1</v>
      </c>
    </row>
    <row r="76523" spans="18:18" x14ac:dyDescent="0.25">
      <c r="R76523" s="15">
        <v>1</v>
      </c>
    </row>
    <row r="76524" spans="18:18" x14ac:dyDescent="0.25">
      <c r="R76524" s="15">
        <v>1</v>
      </c>
    </row>
    <row r="76525" spans="18:18" x14ac:dyDescent="0.25">
      <c r="R76525" s="15">
        <v>1</v>
      </c>
    </row>
    <row r="76526" spans="18:18" x14ac:dyDescent="0.25">
      <c r="R76526" s="15">
        <v>1</v>
      </c>
    </row>
    <row r="76527" spans="18:18" x14ac:dyDescent="0.25">
      <c r="R76527" s="15">
        <v>1</v>
      </c>
    </row>
    <row r="76528" spans="18:18" x14ac:dyDescent="0.25">
      <c r="R76528" s="15">
        <v>1</v>
      </c>
    </row>
    <row r="76529" spans="18:18" x14ac:dyDescent="0.25">
      <c r="R76529" s="15">
        <v>1</v>
      </c>
    </row>
    <row r="76530" spans="18:18" x14ac:dyDescent="0.25">
      <c r="R76530" s="15">
        <v>1</v>
      </c>
    </row>
    <row r="76531" spans="18:18" x14ac:dyDescent="0.25">
      <c r="R76531" s="15">
        <v>1</v>
      </c>
    </row>
    <row r="76532" spans="18:18" x14ac:dyDescent="0.25">
      <c r="R76532" s="15">
        <v>1</v>
      </c>
    </row>
    <row r="76533" spans="18:18" x14ac:dyDescent="0.25">
      <c r="R76533" s="15">
        <v>1</v>
      </c>
    </row>
    <row r="76534" spans="18:18" x14ac:dyDescent="0.25">
      <c r="R76534" s="15">
        <v>1</v>
      </c>
    </row>
    <row r="76535" spans="18:18" x14ac:dyDescent="0.25">
      <c r="R76535" s="15">
        <v>1</v>
      </c>
    </row>
    <row r="76536" spans="18:18" x14ac:dyDescent="0.25">
      <c r="R76536" s="15">
        <v>1</v>
      </c>
    </row>
    <row r="76537" spans="18:18" x14ac:dyDescent="0.25">
      <c r="R76537" s="15">
        <v>1</v>
      </c>
    </row>
    <row r="76538" spans="18:18" x14ac:dyDescent="0.25">
      <c r="R76538" s="15">
        <v>1</v>
      </c>
    </row>
    <row r="76539" spans="18:18" x14ac:dyDescent="0.25">
      <c r="R76539" s="15">
        <v>1</v>
      </c>
    </row>
    <row r="76540" spans="18:18" x14ac:dyDescent="0.25">
      <c r="R76540" s="15">
        <v>1</v>
      </c>
    </row>
    <row r="76541" spans="18:18" x14ac:dyDescent="0.25">
      <c r="R76541" s="15">
        <v>1</v>
      </c>
    </row>
    <row r="76542" spans="18:18" x14ac:dyDescent="0.25">
      <c r="R76542" s="15">
        <v>1</v>
      </c>
    </row>
    <row r="76543" spans="18:18" x14ac:dyDescent="0.25">
      <c r="R76543" s="15">
        <v>1</v>
      </c>
    </row>
    <row r="76544" spans="18:18" x14ac:dyDescent="0.25">
      <c r="R76544" s="15">
        <v>1</v>
      </c>
    </row>
    <row r="76545" spans="18:18" x14ac:dyDescent="0.25">
      <c r="R76545" s="15">
        <v>1</v>
      </c>
    </row>
    <row r="76546" spans="18:18" x14ac:dyDescent="0.25">
      <c r="R76546" s="15">
        <v>1</v>
      </c>
    </row>
    <row r="76547" spans="18:18" x14ac:dyDescent="0.25">
      <c r="R76547" s="15">
        <v>1</v>
      </c>
    </row>
    <row r="76548" spans="18:18" x14ac:dyDescent="0.25">
      <c r="R76548" s="15">
        <v>1</v>
      </c>
    </row>
    <row r="76549" spans="18:18" x14ac:dyDescent="0.25">
      <c r="R76549" s="15">
        <v>1</v>
      </c>
    </row>
    <row r="76550" spans="18:18" x14ac:dyDescent="0.25">
      <c r="R76550" s="15">
        <v>1</v>
      </c>
    </row>
    <row r="76551" spans="18:18" x14ac:dyDescent="0.25">
      <c r="R76551" s="15">
        <v>1</v>
      </c>
    </row>
    <row r="76552" spans="18:18" x14ac:dyDescent="0.25">
      <c r="R76552" s="15">
        <v>1</v>
      </c>
    </row>
    <row r="76553" spans="18:18" x14ac:dyDescent="0.25">
      <c r="R76553" s="15">
        <v>1</v>
      </c>
    </row>
    <row r="76554" spans="18:18" x14ac:dyDescent="0.25">
      <c r="R76554" s="15">
        <v>1</v>
      </c>
    </row>
    <row r="76555" spans="18:18" x14ac:dyDescent="0.25">
      <c r="R76555" s="15">
        <v>1</v>
      </c>
    </row>
    <row r="76556" spans="18:18" x14ac:dyDescent="0.25">
      <c r="R76556" s="15">
        <v>1</v>
      </c>
    </row>
    <row r="76557" spans="18:18" x14ac:dyDescent="0.25">
      <c r="R76557" s="15">
        <v>1</v>
      </c>
    </row>
    <row r="76558" spans="18:18" x14ac:dyDescent="0.25">
      <c r="R76558" s="15">
        <v>1</v>
      </c>
    </row>
    <row r="76559" spans="18:18" x14ac:dyDescent="0.25">
      <c r="R76559" s="15">
        <v>1</v>
      </c>
    </row>
    <row r="76560" spans="18:18" x14ac:dyDescent="0.25">
      <c r="R76560" s="15">
        <v>1</v>
      </c>
    </row>
    <row r="76561" spans="18:18" x14ac:dyDescent="0.25">
      <c r="R76561" s="15">
        <v>1</v>
      </c>
    </row>
    <row r="76562" spans="18:18" x14ac:dyDescent="0.25">
      <c r="R76562" s="15">
        <v>1</v>
      </c>
    </row>
    <row r="76563" spans="18:18" x14ac:dyDescent="0.25">
      <c r="R76563" s="15">
        <v>1</v>
      </c>
    </row>
    <row r="76564" spans="18:18" x14ac:dyDescent="0.25">
      <c r="R76564" s="15">
        <v>1</v>
      </c>
    </row>
    <row r="76565" spans="18:18" x14ac:dyDescent="0.25">
      <c r="R76565" s="15">
        <v>1</v>
      </c>
    </row>
    <row r="76566" spans="18:18" x14ac:dyDescent="0.25">
      <c r="R76566" s="15">
        <v>1</v>
      </c>
    </row>
    <row r="76567" spans="18:18" x14ac:dyDescent="0.25">
      <c r="R76567" s="15">
        <v>1</v>
      </c>
    </row>
    <row r="76568" spans="18:18" x14ac:dyDescent="0.25">
      <c r="R76568" s="15">
        <v>1</v>
      </c>
    </row>
    <row r="76569" spans="18:18" x14ac:dyDescent="0.25">
      <c r="R76569" s="15">
        <v>1</v>
      </c>
    </row>
    <row r="76570" spans="18:18" x14ac:dyDescent="0.25">
      <c r="R76570" s="15">
        <v>4</v>
      </c>
    </row>
    <row r="76571" spans="18:18" x14ac:dyDescent="0.25">
      <c r="R76571" s="15">
        <v>4</v>
      </c>
    </row>
    <row r="76572" spans="18:18" x14ac:dyDescent="0.25">
      <c r="R76572" s="15">
        <v>4</v>
      </c>
    </row>
    <row r="76573" spans="18:18" x14ac:dyDescent="0.25">
      <c r="R76573" s="15">
        <v>4</v>
      </c>
    </row>
    <row r="76574" spans="18:18" x14ac:dyDescent="0.25">
      <c r="R76574" s="15">
        <v>4</v>
      </c>
    </row>
    <row r="76575" spans="18:18" x14ac:dyDescent="0.25">
      <c r="R76575" s="15">
        <v>4</v>
      </c>
    </row>
    <row r="76576" spans="18:18" x14ac:dyDescent="0.25">
      <c r="R76576" s="15">
        <v>4</v>
      </c>
    </row>
    <row r="76577" spans="18:18" x14ac:dyDescent="0.25">
      <c r="R76577" s="15">
        <v>4</v>
      </c>
    </row>
    <row r="76578" spans="18:18" x14ac:dyDescent="0.25">
      <c r="R76578" s="15">
        <v>4</v>
      </c>
    </row>
    <row r="76579" spans="18:18" x14ac:dyDescent="0.25">
      <c r="R76579" s="15">
        <v>2</v>
      </c>
    </row>
    <row r="76580" spans="18:18" x14ac:dyDescent="0.25">
      <c r="R76580" s="15">
        <v>2</v>
      </c>
    </row>
    <row r="76581" spans="18:18" x14ac:dyDescent="0.25">
      <c r="R76581" s="15">
        <v>2</v>
      </c>
    </row>
    <row r="76582" spans="18:18" x14ac:dyDescent="0.25">
      <c r="R76582" s="15">
        <v>2</v>
      </c>
    </row>
    <row r="76583" spans="18:18" x14ac:dyDescent="0.25">
      <c r="R76583" s="15">
        <v>2</v>
      </c>
    </row>
    <row r="76584" spans="18:18" x14ac:dyDescent="0.25">
      <c r="R76584" s="15">
        <v>2</v>
      </c>
    </row>
    <row r="76585" spans="18:18" x14ac:dyDescent="0.25">
      <c r="R76585" s="15">
        <v>2</v>
      </c>
    </row>
    <row r="76586" spans="18:18" x14ac:dyDescent="0.25">
      <c r="R76586" s="15">
        <v>2</v>
      </c>
    </row>
    <row r="76587" spans="18:18" x14ac:dyDescent="0.25">
      <c r="R76587" s="15">
        <v>2</v>
      </c>
    </row>
    <row r="76588" spans="18:18" x14ac:dyDescent="0.25">
      <c r="R76588" s="15">
        <v>2</v>
      </c>
    </row>
    <row r="76589" spans="18:18" x14ac:dyDescent="0.25">
      <c r="R76589" s="15">
        <v>2</v>
      </c>
    </row>
    <row r="76590" spans="18:18" x14ac:dyDescent="0.25">
      <c r="R76590" s="15">
        <v>2</v>
      </c>
    </row>
    <row r="76591" spans="18:18" x14ac:dyDescent="0.25">
      <c r="R76591" s="15">
        <v>2</v>
      </c>
    </row>
    <row r="76592" spans="18:18" x14ac:dyDescent="0.25">
      <c r="R76592" s="15">
        <v>3</v>
      </c>
    </row>
    <row r="76593" spans="18:18" x14ac:dyDescent="0.25">
      <c r="R76593" s="15">
        <v>3</v>
      </c>
    </row>
    <row r="76594" spans="18:18" x14ac:dyDescent="0.25">
      <c r="R76594" s="15">
        <v>3</v>
      </c>
    </row>
    <row r="76595" spans="18:18" x14ac:dyDescent="0.25">
      <c r="R76595" s="15">
        <v>3</v>
      </c>
    </row>
    <row r="76596" spans="18:18" x14ac:dyDescent="0.25">
      <c r="R76596" s="15">
        <v>3</v>
      </c>
    </row>
    <row r="76597" spans="18:18" x14ac:dyDescent="0.25">
      <c r="R76597" s="15">
        <v>3</v>
      </c>
    </row>
    <row r="76598" spans="18:18" x14ac:dyDescent="0.25">
      <c r="R76598" s="15">
        <v>3</v>
      </c>
    </row>
    <row r="76599" spans="18:18" x14ac:dyDescent="0.25">
      <c r="R76599" s="15">
        <v>3</v>
      </c>
    </row>
    <row r="76600" spans="18:18" x14ac:dyDescent="0.25">
      <c r="R76600" s="15">
        <v>3</v>
      </c>
    </row>
    <row r="76601" spans="18:18" x14ac:dyDescent="0.25">
      <c r="R76601" s="15">
        <v>3</v>
      </c>
    </row>
    <row r="76602" spans="18:18" x14ac:dyDescent="0.25">
      <c r="R76602" s="15">
        <v>3</v>
      </c>
    </row>
    <row r="76603" spans="18:18" x14ac:dyDescent="0.25">
      <c r="R76603" s="15">
        <v>3</v>
      </c>
    </row>
    <row r="76604" spans="18:18" x14ac:dyDescent="0.25">
      <c r="R76604" s="15">
        <v>3</v>
      </c>
    </row>
    <row r="76605" spans="18:18" x14ac:dyDescent="0.25">
      <c r="R76605" s="15">
        <v>3</v>
      </c>
    </row>
    <row r="76606" spans="18:18" x14ac:dyDescent="0.25">
      <c r="R76606" s="15">
        <v>3</v>
      </c>
    </row>
    <row r="76607" spans="18:18" x14ac:dyDescent="0.25">
      <c r="R76607" s="15">
        <v>3</v>
      </c>
    </row>
    <row r="76608" spans="18:18" x14ac:dyDescent="0.25">
      <c r="R76608" s="15">
        <v>3</v>
      </c>
    </row>
    <row r="76609" spans="18:18" x14ac:dyDescent="0.25">
      <c r="R76609" s="15">
        <v>3</v>
      </c>
    </row>
    <row r="76610" spans="18:18" x14ac:dyDescent="0.25">
      <c r="R76610" s="15">
        <v>3</v>
      </c>
    </row>
    <row r="76611" spans="18:18" x14ac:dyDescent="0.25">
      <c r="R76611" s="15">
        <v>3</v>
      </c>
    </row>
    <row r="76612" spans="18:18" x14ac:dyDescent="0.25">
      <c r="R76612" s="15">
        <v>3</v>
      </c>
    </row>
    <row r="76613" spans="18:18" x14ac:dyDescent="0.25">
      <c r="R76613" s="15">
        <v>3</v>
      </c>
    </row>
    <row r="76614" spans="18:18" x14ac:dyDescent="0.25">
      <c r="R76614" s="15">
        <v>3</v>
      </c>
    </row>
    <row r="76615" spans="18:18" x14ac:dyDescent="0.25">
      <c r="R76615" s="15">
        <v>3</v>
      </c>
    </row>
    <row r="76616" spans="18:18" x14ac:dyDescent="0.25">
      <c r="R76616" s="15">
        <v>3</v>
      </c>
    </row>
    <row r="76617" spans="18:18" x14ac:dyDescent="0.25">
      <c r="R76617" s="15">
        <v>3</v>
      </c>
    </row>
    <row r="76618" spans="18:18" x14ac:dyDescent="0.25">
      <c r="R76618" s="15">
        <v>3</v>
      </c>
    </row>
    <row r="76619" spans="18:18" x14ac:dyDescent="0.25">
      <c r="R76619" s="15">
        <v>3</v>
      </c>
    </row>
    <row r="76620" spans="18:18" x14ac:dyDescent="0.25">
      <c r="R76620" s="15">
        <v>3</v>
      </c>
    </row>
    <row r="76621" spans="18:18" x14ac:dyDescent="0.25">
      <c r="R76621" s="15">
        <v>3</v>
      </c>
    </row>
    <row r="76622" spans="18:18" x14ac:dyDescent="0.25">
      <c r="R76622" s="15">
        <v>3</v>
      </c>
    </row>
    <row r="76623" spans="18:18" x14ac:dyDescent="0.25">
      <c r="R76623" s="15">
        <v>3</v>
      </c>
    </row>
    <row r="76624" spans="18:18" x14ac:dyDescent="0.25">
      <c r="R76624" s="15">
        <v>3</v>
      </c>
    </row>
    <row r="76625" spans="18:18" x14ac:dyDescent="0.25">
      <c r="R76625" s="15">
        <v>1</v>
      </c>
    </row>
    <row r="76626" spans="18:18" x14ac:dyDescent="0.25">
      <c r="R76626" s="15">
        <v>1</v>
      </c>
    </row>
    <row r="76627" spans="18:18" x14ac:dyDescent="0.25">
      <c r="R76627" s="15">
        <v>1</v>
      </c>
    </row>
    <row r="76628" spans="18:18" x14ac:dyDescent="0.25">
      <c r="R76628" s="15">
        <v>1</v>
      </c>
    </row>
    <row r="76629" spans="18:18" x14ac:dyDescent="0.25">
      <c r="R76629" s="15">
        <v>1</v>
      </c>
    </row>
    <row r="76630" spans="18:18" x14ac:dyDescent="0.25">
      <c r="R76630" s="15">
        <v>1</v>
      </c>
    </row>
    <row r="76631" spans="18:18" x14ac:dyDescent="0.25">
      <c r="R76631" s="15">
        <v>1</v>
      </c>
    </row>
    <row r="76632" spans="18:18" x14ac:dyDescent="0.25">
      <c r="R76632" s="15">
        <v>1</v>
      </c>
    </row>
    <row r="76633" spans="18:18" x14ac:dyDescent="0.25">
      <c r="R76633" s="15">
        <v>1</v>
      </c>
    </row>
    <row r="76634" spans="18:18" x14ac:dyDescent="0.25">
      <c r="R76634" s="15">
        <v>1</v>
      </c>
    </row>
    <row r="76635" spans="18:18" x14ac:dyDescent="0.25">
      <c r="R76635" s="15">
        <v>1</v>
      </c>
    </row>
    <row r="76636" spans="18:18" x14ac:dyDescent="0.25">
      <c r="R76636" s="15">
        <v>1</v>
      </c>
    </row>
    <row r="76637" spans="18:18" x14ac:dyDescent="0.25">
      <c r="R76637" s="15">
        <v>1</v>
      </c>
    </row>
    <row r="76638" spans="18:18" x14ac:dyDescent="0.25">
      <c r="R76638" s="15">
        <v>1</v>
      </c>
    </row>
    <row r="76639" spans="18:18" x14ac:dyDescent="0.25">
      <c r="R76639" s="15">
        <v>1</v>
      </c>
    </row>
    <row r="76640" spans="18:18" x14ac:dyDescent="0.25">
      <c r="R76640" s="15">
        <v>1</v>
      </c>
    </row>
    <row r="76641" spans="18:18" x14ac:dyDescent="0.25">
      <c r="R76641" s="15">
        <v>1</v>
      </c>
    </row>
    <row r="76642" spans="18:18" x14ac:dyDescent="0.25">
      <c r="R76642" s="15">
        <v>1</v>
      </c>
    </row>
    <row r="76643" spans="18:18" x14ac:dyDescent="0.25">
      <c r="R76643" s="15">
        <v>1</v>
      </c>
    </row>
    <row r="76644" spans="18:18" x14ac:dyDescent="0.25">
      <c r="R76644" s="15">
        <v>1</v>
      </c>
    </row>
    <row r="76645" spans="18:18" x14ac:dyDescent="0.25">
      <c r="R76645" s="15">
        <v>1</v>
      </c>
    </row>
    <row r="76646" spans="18:18" x14ac:dyDescent="0.25">
      <c r="R76646" s="15">
        <v>1</v>
      </c>
    </row>
    <row r="76647" spans="18:18" x14ac:dyDescent="0.25">
      <c r="R76647" s="15">
        <v>1</v>
      </c>
    </row>
    <row r="76648" spans="18:18" x14ac:dyDescent="0.25">
      <c r="R76648" s="15">
        <v>1</v>
      </c>
    </row>
    <row r="76649" spans="18:18" x14ac:dyDescent="0.25">
      <c r="R76649" s="15">
        <v>1</v>
      </c>
    </row>
    <row r="76650" spans="18:18" x14ac:dyDescent="0.25">
      <c r="R76650" s="15">
        <v>1</v>
      </c>
    </row>
    <row r="76651" spans="18:18" x14ac:dyDescent="0.25">
      <c r="R76651" s="15">
        <v>1</v>
      </c>
    </row>
    <row r="76652" spans="18:18" x14ac:dyDescent="0.25">
      <c r="R76652" s="15">
        <v>1</v>
      </c>
    </row>
    <row r="76653" spans="18:18" x14ac:dyDescent="0.25">
      <c r="R76653" s="15">
        <v>1</v>
      </c>
    </row>
    <row r="76654" spans="18:18" x14ac:dyDescent="0.25">
      <c r="R76654" s="15">
        <v>1</v>
      </c>
    </row>
    <row r="76655" spans="18:18" x14ac:dyDescent="0.25">
      <c r="R76655" s="15">
        <v>1</v>
      </c>
    </row>
    <row r="76656" spans="18:18" x14ac:dyDescent="0.25">
      <c r="R76656" s="15">
        <v>1</v>
      </c>
    </row>
    <row r="76657" spans="18:18" x14ac:dyDescent="0.25">
      <c r="R76657" s="15">
        <v>1</v>
      </c>
    </row>
    <row r="76658" spans="18:18" x14ac:dyDescent="0.25">
      <c r="R76658" s="15">
        <v>1</v>
      </c>
    </row>
    <row r="76659" spans="18:18" x14ac:dyDescent="0.25">
      <c r="R76659" s="15">
        <v>1</v>
      </c>
    </row>
    <row r="76660" spans="18:18" x14ac:dyDescent="0.25">
      <c r="R76660" s="15">
        <v>1</v>
      </c>
    </row>
    <row r="76661" spans="18:18" x14ac:dyDescent="0.25">
      <c r="R76661" s="15">
        <v>1</v>
      </c>
    </row>
    <row r="76662" spans="18:18" x14ac:dyDescent="0.25">
      <c r="R76662" s="15">
        <v>1</v>
      </c>
    </row>
    <row r="76663" spans="18:18" x14ac:dyDescent="0.25">
      <c r="R76663" s="15">
        <v>1</v>
      </c>
    </row>
    <row r="76664" spans="18:18" x14ac:dyDescent="0.25">
      <c r="R76664" s="15">
        <v>1</v>
      </c>
    </row>
    <row r="76665" spans="18:18" x14ac:dyDescent="0.25">
      <c r="R76665" s="15">
        <v>1</v>
      </c>
    </row>
    <row r="76666" spans="18:18" x14ac:dyDescent="0.25">
      <c r="R76666" s="15">
        <v>1</v>
      </c>
    </row>
    <row r="76667" spans="18:18" x14ac:dyDescent="0.25">
      <c r="R76667" s="15">
        <v>1</v>
      </c>
    </row>
    <row r="76668" spans="18:18" x14ac:dyDescent="0.25">
      <c r="R76668" s="15">
        <v>1</v>
      </c>
    </row>
    <row r="76669" spans="18:18" x14ac:dyDescent="0.25">
      <c r="R76669" s="15">
        <v>1</v>
      </c>
    </row>
    <row r="76670" spans="18:18" x14ac:dyDescent="0.25">
      <c r="R76670" s="15">
        <v>1</v>
      </c>
    </row>
    <row r="76671" spans="18:18" x14ac:dyDescent="0.25">
      <c r="R76671" s="15">
        <v>1</v>
      </c>
    </row>
    <row r="76672" spans="18:18" x14ac:dyDescent="0.25">
      <c r="R76672" s="15">
        <v>1</v>
      </c>
    </row>
    <row r="76673" spans="18:18" x14ac:dyDescent="0.25">
      <c r="R76673" s="15">
        <v>1</v>
      </c>
    </row>
    <row r="76674" spans="18:18" x14ac:dyDescent="0.25">
      <c r="R76674" s="15">
        <v>1</v>
      </c>
    </row>
    <row r="76675" spans="18:18" x14ac:dyDescent="0.25">
      <c r="R76675" s="15">
        <v>1</v>
      </c>
    </row>
    <row r="76676" spans="18:18" x14ac:dyDescent="0.25">
      <c r="R76676" s="15">
        <v>1</v>
      </c>
    </row>
    <row r="76677" spans="18:18" x14ac:dyDescent="0.25">
      <c r="R76677" s="15">
        <v>1</v>
      </c>
    </row>
    <row r="76678" spans="18:18" x14ac:dyDescent="0.25">
      <c r="R76678" s="15">
        <v>1</v>
      </c>
    </row>
    <row r="76679" spans="18:18" x14ac:dyDescent="0.25">
      <c r="R76679" s="15">
        <v>1</v>
      </c>
    </row>
    <row r="76680" spans="18:18" x14ac:dyDescent="0.25">
      <c r="R76680" s="15">
        <v>1</v>
      </c>
    </row>
    <row r="76681" spans="18:18" x14ac:dyDescent="0.25">
      <c r="R76681" s="15">
        <v>1</v>
      </c>
    </row>
    <row r="76682" spans="18:18" x14ac:dyDescent="0.25">
      <c r="R76682" s="15">
        <v>1</v>
      </c>
    </row>
    <row r="76683" spans="18:18" x14ac:dyDescent="0.25">
      <c r="R76683" s="15">
        <v>1</v>
      </c>
    </row>
    <row r="76684" spans="18:18" x14ac:dyDescent="0.25">
      <c r="R76684" s="15">
        <v>1</v>
      </c>
    </row>
    <row r="76685" spans="18:18" x14ac:dyDescent="0.25">
      <c r="R76685" s="15">
        <v>1</v>
      </c>
    </row>
    <row r="76686" spans="18:18" x14ac:dyDescent="0.25">
      <c r="R76686" s="15">
        <v>1</v>
      </c>
    </row>
    <row r="76687" spans="18:18" x14ac:dyDescent="0.25">
      <c r="R76687" s="15">
        <v>1</v>
      </c>
    </row>
    <row r="76688" spans="18:18" x14ac:dyDescent="0.25">
      <c r="R76688" s="15">
        <v>1</v>
      </c>
    </row>
    <row r="76689" spans="18:18" x14ac:dyDescent="0.25">
      <c r="R76689" s="15">
        <v>1</v>
      </c>
    </row>
    <row r="76690" spans="18:18" x14ac:dyDescent="0.25">
      <c r="R76690" s="15">
        <v>1</v>
      </c>
    </row>
    <row r="76691" spans="18:18" x14ac:dyDescent="0.25">
      <c r="R76691" s="15">
        <v>1</v>
      </c>
    </row>
    <row r="76692" spans="18:18" x14ac:dyDescent="0.25">
      <c r="R76692" s="15">
        <v>1</v>
      </c>
    </row>
    <row r="76693" spans="18:18" x14ac:dyDescent="0.25">
      <c r="R76693" s="15">
        <v>1</v>
      </c>
    </row>
    <row r="76694" spans="18:18" x14ac:dyDescent="0.25">
      <c r="R76694" s="15">
        <v>1</v>
      </c>
    </row>
    <row r="76695" spans="18:18" x14ac:dyDescent="0.25">
      <c r="R76695" s="15">
        <v>1</v>
      </c>
    </row>
    <row r="76696" spans="18:18" x14ac:dyDescent="0.25">
      <c r="R76696" s="15">
        <v>1</v>
      </c>
    </row>
    <row r="76697" spans="18:18" x14ac:dyDescent="0.25">
      <c r="R76697" s="15">
        <v>1</v>
      </c>
    </row>
    <row r="76698" spans="18:18" x14ac:dyDescent="0.25">
      <c r="R76698" s="15">
        <v>1</v>
      </c>
    </row>
    <row r="76699" spans="18:18" x14ac:dyDescent="0.25">
      <c r="R76699" s="15">
        <v>1</v>
      </c>
    </row>
    <row r="76700" spans="18:18" x14ac:dyDescent="0.25">
      <c r="R76700" s="15">
        <v>1</v>
      </c>
    </row>
    <row r="76701" spans="18:18" x14ac:dyDescent="0.25">
      <c r="R76701" s="15">
        <v>1</v>
      </c>
    </row>
    <row r="76702" spans="18:18" x14ac:dyDescent="0.25">
      <c r="R76702" s="15">
        <v>1</v>
      </c>
    </row>
    <row r="76703" spans="18:18" x14ac:dyDescent="0.25">
      <c r="R76703" s="15">
        <v>1</v>
      </c>
    </row>
    <row r="76704" spans="18:18" x14ac:dyDescent="0.25">
      <c r="R76704" s="15">
        <v>1</v>
      </c>
    </row>
    <row r="76705" spans="18:18" x14ac:dyDescent="0.25">
      <c r="R76705" s="15">
        <v>1</v>
      </c>
    </row>
    <row r="76706" spans="18:18" x14ac:dyDescent="0.25">
      <c r="R76706" s="15">
        <v>1</v>
      </c>
    </row>
    <row r="76707" spans="18:18" x14ac:dyDescent="0.25">
      <c r="R76707" s="15">
        <v>1</v>
      </c>
    </row>
    <row r="76708" spans="18:18" x14ac:dyDescent="0.25">
      <c r="R76708" s="15">
        <v>1</v>
      </c>
    </row>
    <row r="76709" spans="18:18" x14ac:dyDescent="0.25">
      <c r="R76709" s="15">
        <v>1</v>
      </c>
    </row>
    <row r="76710" spans="18:18" x14ac:dyDescent="0.25">
      <c r="R76710" s="15">
        <v>1</v>
      </c>
    </row>
    <row r="76711" spans="18:18" x14ac:dyDescent="0.25">
      <c r="R76711" s="15">
        <v>1</v>
      </c>
    </row>
    <row r="76712" spans="18:18" x14ac:dyDescent="0.25">
      <c r="R76712" s="15">
        <v>1</v>
      </c>
    </row>
    <row r="76713" spans="18:18" x14ac:dyDescent="0.25">
      <c r="R76713" s="15">
        <v>1</v>
      </c>
    </row>
    <row r="76714" spans="18:18" x14ac:dyDescent="0.25">
      <c r="R76714" s="15">
        <v>1</v>
      </c>
    </row>
    <row r="76715" spans="18:18" x14ac:dyDescent="0.25">
      <c r="R76715" s="15">
        <v>1</v>
      </c>
    </row>
    <row r="76716" spans="18:18" x14ac:dyDescent="0.25">
      <c r="R76716" s="15">
        <v>1</v>
      </c>
    </row>
    <row r="76717" spans="18:18" x14ac:dyDescent="0.25">
      <c r="R76717" s="15">
        <v>1</v>
      </c>
    </row>
    <row r="76718" spans="18:18" x14ac:dyDescent="0.25">
      <c r="R76718" s="15">
        <v>1</v>
      </c>
    </row>
    <row r="76719" spans="18:18" x14ac:dyDescent="0.25">
      <c r="R76719" s="15">
        <v>1</v>
      </c>
    </row>
    <row r="76720" spans="18:18" x14ac:dyDescent="0.25">
      <c r="R76720" s="15">
        <v>1</v>
      </c>
    </row>
    <row r="76721" spans="18:18" x14ac:dyDescent="0.25">
      <c r="R76721" s="15">
        <v>1</v>
      </c>
    </row>
    <row r="76722" spans="18:18" x14ac:dyDescent="0.25">
      <c r="R76722" s="15">
        <v>1</v>
      </c>
    </row>
    <row r="76723" spans="18:18" x14ac:dyDescent="0.25">
      <c r="R76723" s="15">
        <v>1</v>
      </c>
    </row>
    <row r="76724" spans="18:18" x14ac:dyDescent="0.25">
      <c r="R76724" s="15">
        <v>1</v>
      </c>
    </row>
    <row r="76725" spans="18:18" x14ac:dyDescent="0.25">
      <c r="R76725" s="15">
        <v>1</v>
      </c>
    </row>
    <row r="76726" spans="18:18" x14ac:dyDescent="0.25">
      <c r="R76726" s="15">
        <v>1</v>
      </c>
    </row>
    <row r="76727" spans="18:18" x14ac:dyDescent="0.25">
      <c r="R76727" s="15">
        <v>1</v>
      </c>
    </row>
    <row r="76728" spans="18:18" x14ac:dyDescent="0.25">
      <c r="R76728" s="15">
        <v>1</v>
      </c>
    </row>
    <row r="76729" spans="18:18" x14ac:dyDescent="0.25">
      <c r="R76729" s="15">
        <v>1</v>
      </c>
    </row>
    <row r="76730" spans="18:18" x14ac:dyDescent="0.25">
      <c r="R76730" s="15">
        <v>1</v>
      </c>
    </row>
    <row r="76731" spans="18:18" x14ac:dyDescent="0.25">
      <c r="R76731" s="15">
        <v>1</v>
      </c>
    </row>
    <row r="76732" spans="18:18" x14ac:dyDescent="0.25">
      <c r="R76732" s="15">
        <v>1</v>
      </c>
    </row>
    <row r="76733" spans="18:18" x14ac:dyDescent="0.25">
      <c r="R76733" s="15">
        <v>1</v>
      </c>
    </row>
    <row r="76734" spans="18:18" x14ac:dyDescent="0.25">
      <c r="R76734" s="15">
        <v>1</v>
      </c>
    </row>
    <row r="76735" spans="18:18" x14ac:dyDescent="0.25">
      <c r="R76735" s="15">
        <v>1</v>
      </c>
    </row>
    <row r="76736" spans="18:18" x14ac:dyDescent="0.25">
      <c r="R76736" s="15">
        <v>1</v>
      </c>
    </row>
    <row r="76737" spans="18:18" x14ac:dyDescent="0.25">
      <c r="R76737" s="15">
        <v>1</v>
      </c>
    </row>
    <row r="76738" spans="18:18" x14ac:dyDescent="0.25">
      <c r="R76738" s="15">
        <v>1</v>
      </c>
    </row>
    <row r="76739" spans="18:18" x14ac:dyDescent="0.25">
      <c r="R76739" s="15">
        <v>1</v>
      </c>
    </row>
    <row r="76740" spans="18:18" x14ac:dyDescent="0.25">
      <c r="R76740" s="15">
        <v>1</v>
      </c>
    </row>
    <row r="76741" spans="18:18" x14ac:dyDescent="0.25">
      <c r="R76741" s="15">
        <v>1</v>
      </c>
    </row>
    <row r="76742" spans="18:18" x14ac:dyDescent="0.25">
      <c r="R76742" s="15">
        <v>1</v>
      </c>
    </row>
    <row r="76743" spans="18:18" x14ac:dyDescent="0.25">
      <c r="R76743" s="15">
        <v>1</v>
      </c>
    </row>
    <row r="76744" spans="18:18" x14ac:dyDescent="0.25">
      <c r="R76744" s="15">
        <v>1</v>
      </c>
    </row>
    <row r="76745" spans="18:18" x14ac:dyDescent="0.25">
      <c r="R76745" s="15">
        <v>1</v>
      </c>
    </row>
    <row r="76746" spans="18:18" x14ac:dyDescent="0.25">
      <c r="R76746" s="15">
        <v>1</v>
      </c>
    </row>
    <row r="76747" spans="18:18" x14ac:dyDescent="0.25">
      <c r="R76747" s="15">
        <v>1</v>
      </c>
    </row>
    <row r="76748" spans="18:18" x14ac:dyDescent="0.25">
      <c r="R76748" s="15">
        <v>1</v>
      </c>
    </row>
    <row r="76749" spans="18:18" x14ac:dyDescent="0.25">
      <c r="R76749" s="15">
        <v>1</v>
      </c>
    </row>
    <row r="76750" spans="18:18" x14ac:dyDescent="0.25">
      <c r="R76750" s="15">
        <v>1</v>
      </c>
    </row>
    <row r="76751" spans="18:18" x14ac:dyDescent="0.25">
      <c r="R76751" s="15">
        <v>1</v>
      </c>
    </row>
    <row r="76752" spans="18:18" x14ac:dyDescent="0.25">
      <c r="R76752" s="15">
        <v>1</v>
      </c>
    </row>
    <row r="76753" spans="18:18" x14ac:dyDescent="0.25">
      <c r="R76753" s="15">
        <v>1</v>
      </c>
    </row>
    <row r="76754" spans="18:18" x14ac:dyDescent="0.25">
      <c r="R76754" s="15">
        <v>1</v>
      </c>
    </row>
    <row r="76755" spans="18:18" x14ac:dyDescent="0.25">
      <c r="R76755" s="15">
        <v>1</v>
      </c>
    </row>
    <row r="76756" spans="18:18" x14ac:dyDescent="0.25">
      <c r="R76756" s="15">
        <v>1</v>
      </c>
    </row>
    <row r="76757" spans="18:18" x14ac:dyDescent="0.25">
      <c r="R76757" s="15">
        <v>1</v>
      </c>
    </row>
    <row r="76758" spans="18:18" x14ac:dyDescent="0.25">
      <c r="R76758" s="15">
        <v>1</v>
      </c>
    </row>
    <row r="76759" spans="18:18" x14ac:dyDescent="0.25">
      <c r="R76759" s="15">
        <v>1</v>
      </c>
    </row>
    <row r="76760" spans="18:18" x14ac:dyDescent="0.25">
      <c r="R76760" s="15">
        <v>1</v>
      </c>
    </row>
    <row r="76761" spans="18:18" x14ac:dyDescent="0.25">
      <c r="R76761" s="15">
        <v>1</v>
      </c>
    </row>
    <row r="76762" spans="18:18" x14ac:dyDescent="0.25">
      <c r="R76762" s="15">
        <v>1</v>
      </c>
    </row>
    <row r="76763" spans="18:18" x14ac:dyDescent="0.25">
      <c r="R76763" s="15">
        <v>1</v>
      </c>
    </row>
    <row r="76764" spans="18:18" x14ac:dyDescent="0.25">
      <c r="R76764" s="15">
        <v>1</v>
      </c>
    </row>
    <row r="76765" spans="18:18" x14ac:dyDescent="0.25">
      <c r="R76765" s="15">
        <v>1</v>
      </c>
    </row>
    <row r="76766" spans="18:18" x14ac:dyDescent="0.25">
      <c r="R76766" s="15">
        <v>1</v>
      </c>
    </row>
    <row r="76767" spans="18:18" x14ac:dyDescent="0.25">
      <c r="R76767" s="15">
        <v>1</v>
      </c>
    </row>
    <row r="76768" spans="18:18" x14ac:dyDescent="0.25">
      <c r="R76768" s="15">
        <v>1</v>
      </c>
    </row>
    <row r="76769" spans="18:18" x14ac:dyDescent="0.25">
      <c r="R76769" s="15">
        <v>1</v>
      </c>
    </row>
    <row r="76770" spans="18:18" x14ac:dyDescent="0.25">
      <c r="R76770" s="15">
        <v>1</v>
      </c>
    </row>
    <row r="76771" spans="18:18" x14ac:dyDescent="0.25">
      <c r="R76771" s="15">
        <v>1</v>
      </c>
    </row>
    <row r="76772" spans="18:18" x14ac:dyDescent="0.25">
      <c r="R76772" s="15">
        <v>1</v>
      </c>
    </row>
    <row r="76773" spans="18:18" x14ac:dyDescent="0.25">
      <c r="R76773" s="15">
        <v>1</v>
      </c>
    </row>
    <row r="76774" spans="18:18" x14ac:dyDescent="0.25">
      <c r="R76774" s="15">
        <v>1</v>
      </c>
    </row>
    <row r="76775" spans="18:18" x14ac:dyDescent="0.25">
      <c r="R76775" s="15">
        <v>1</v>
      </c>
    </row>
    <row r="76776" spans="18:18" x14ac:dyDescent="0.25">
      <c r="R76776" s="15">
        <v>1</v>
      </c>
    </row>
    <row r="76777" spans="18:18" x14ac:dyDescent="0.25">
      <c r="R76777" s="15">
        <v>1</v>
      </c>
    </row>
    <row r="76778" spans="18:18" x14ac:dyDescent="0.25">
      <c r="R76778" s="15">
        <v>1</v>
      </c>
    </row>
    <row r="76779" spans="18:18" x14ac:dyDescent="0.25">
      <c r="R76779" s="15">
        <v>1</v>
      </c>
    </row>
    <row r="76780" spans="18:18" x14ac:dyDescent="0.25">
      <c r="R76780" s="15">
        <v>1</v>
      </c>
    </row>
    <row r="76781" spans="18:18" x14ac:dyDescent="0.25">
      <c r="R76781" s="15">
        <v>1</v>
      </c>
    </row>
    <row r="76782" spans="18:18" x14ac:dyDescent="0.25">
      <c r="R76782" s="15">
        <v>1</v>
      </c>
    </row>
    <row r="76783" spans="18:18" x14ac:dyDescent="0.25">
      <c r="R76783" s="15">
        <v>1</v>
      </c>
    </row>
    <row r="76784" spans="18:18" x14ac:dyDescent="0.25">
      <c r="R76784" s="15">
        <v>1</v>
      </c>
    </row>
    <row r="76785" spans="18:18" x14ac:dyDescent="0.25">
      <c r="R76785" s="15">
        <v>1</v>
      </c>
    </row>
    <row r="76786" spans="18:18" x14ac:dyDescent="0.25">
      <c r="R76786" s="15">
        <v>1</v>
      </c>
    </row>
    <row r="76787" spans="18:18" x14ac:dyDescent="0.25">
      <c r="R76787" s="15">
        <v>1</v>
      </c>
    </row>
    <row r="76788" spans="18:18" x14ac:dyDescent="0.25">
      <c r="R76788" s="15">
        <v>1</v>
      </c>
    </row>
    <row r="76789" spans="18:18" x14ac:dyDescent="0.25">
      <c r="R76789" s="15">
        <v>1</v>
      </c>
    </row>
    <row r="76790" spans="18:18" x14ac:dyDescent="0.25">
      <c r="R76790" s="15">
        <v>1</v>
      </c>
    </row>
    <row r="76791" spans="18:18" x14ac:dyDescent="0.25">
      <c r="R76791" s="15">
        <v>1</v>
      </c>
    </row>
    <row r="76792" spans="18:18" x14ac:dyDescent="0.25">
      <c r="R76792" s="15">
        <v>1</v>
      </c>
    </row>
    <row r="76793" spans="18:18" x14ac:dyDescent="0.25">
      <c r="R76793" s="15">
        <v>3</v>
      </c>
    </row>
    <row r="76794" spans="18:18" x14ac:dyDescent="0.25">
      <c r="R76794" s="15">
        <v>3</v>
      </c>
    </row>
    <row r="76795" spans="18:18" x14ac:dyDescent="0.25">
      <c r="R76795" s="15">
        <v>3</v>
      </c>
    </row>
    <row r="76796" spans="18:18" x14ac:dyDescent="0.25">
      <c r="R76796" s="15">
        <v>3</v>
      </c>
    </row>
    <row r="76797" spans="18:18" x14ac:dyDescent="0.25">
      <c r="R76797" s="15">
        <v>3</v>
      </c>
    </row>
    <row r="76798" spans="18:18" x14ac:dyDescent="0.25">
      <c r="R76798" s="15">
        <v>3</v>
      </c>
    </row>
    <row r="76799" spans="18:18" x14ac:dyDescent="0.25">
      <c r="R76799" s="15">
        <v>3</v>
      </c>
    </row>
    <row r="76800" spans="18:18" x14ac:dyDescent="0.25">
      <c r="R76800" s="15">
        <v>3</v>
      </c>
    </row>
    <row r="76801" spans="18:18" x14ac:dyDescent="0.25">
      <c r="R76801" s="15">
        <v>3</v>
      </c>
    </row>
    <row r="76802" spans="18:18" x14ac:dyDescent="0.25">
      <c r="R76802" s="15">
        <v>1</v>
      </c>
    </row>
    <row r="76803" spans="18:18" x14ac:dyDescent="0.25">
      <c r="R76803" s="15">
        <v>1</v>
      </c>
    </row>
    <row r="76804" spans="18:18" x14ac:dyDescent="0.25">
      <c r="R76804" s="15">
        <v>1</v>
      </c>
    </row>
    <row r="76805" spans="18:18" x14ac:dyDescent="0.25">
      <c r="R76805" s="15">
        <v>1</v>
      </c>
    </row>
    <row r="76806" spans="18:18" x14ac:dyDescent="0.25">
      <c r="R76806" s="15">
        <v>1</v>
      </c>
    </row>
    <row r="76807" spans="18:18" x14ac:dyDescent="0.25">
      <c r="R76807" s="15">
        <v>1</v>
      </c>
    </row>
    <row r="76808" spans="18:18" x14ac:dyDescent="0.25">
      <c r="R76808" s="15">
        <v>1</v>
      </c>
    </row>
    <row r="76809" spans="18:18" x14ac:dyDescent="0.25">
      <c r="R76809" s="15">
        <v>1</v>
      </c>
    </row>
    <row r="76810" spans="18:18" x14ac:dyDescent="0.25">
      <c r="R76810" s="15">
        <v>1</v>
      </c>
    </row>
    <row r="76811" spans="18:18" x14ac:dyDescent="0.25">
      <c r="R76811" s="15">
        <v>1</v>
      </c>
    </row>
    <row r="76812" spans="18:18" x14ac:dyDescent="0.25">
      <c r="R76812" s="15">
        <v>1</v>
      </c>
    </row>
    <row r="76813" spans="18:18" x14ac:dyDescent="0.25">
      <c r="R76813" s="15">
        <v>1</v>
      </c>
    </row>
    <row r="76814" spans="18:18" x14ac:dyDescent="0.25">
      <c r="R76814" s="15">
        <v>1</v>
      </c>
    </row>
    <row r="76815" spans="18:18" x14ac:dyDescent="0.25">
      <c r="R76815" s="15">
        <v>1</v>
      </c>
    </row>
    <row r="76816" spans="18:18" x14ac:dyDescent="0.25">
      <c r="R76816" s="15">
        <v>4</v>
      </c>
    </row>
    <row r="76817" spans="18:18" x14ac:dyDescent="0.25">
      <c r="R76817" s="15">
        <v>4</v>
      </c>
    </row>
    <row r="76818" spans="18:18" x14ac:dyDescent="0.25">
      <c r="R76818" s="15">
        <v>4</v>
      </c>
    </row>
    <row r="76819" spans="18:18" x14ac:dyDescent="0.25">
      <c r="R76819" s="15">
        <v>4</v>
      </c>
    </row>
    <row r="76820" spans="18:18" x14ac:dyDescent="0.25">
      <c r="R76820" s="15">
        <v>4</v>
      </c>
    </row>
    <row r="76821" spans="18:18" x14ac:dyDescent="0.25">
      <c r="R76821" s="15">
        <v>4</v>
      </c>
    </row>
    <row r="76822" spans="18:18" x14ac:dyDescent="0.25">
      <c r="R76822" s="15">
        <v>4</v>
      </c>
    </row>
    <row r="76823" spans="18:18" x14ac:dyDescent="0.25">
      <c r="R76823" s="15">
        <v>4</v>
      </c>
    </row>
    <row r="76824" spans="18:18" x14ac:dyDescent="0.25">
      <c r="R76824" s="15">
        <v>4</v>
      </c>
    </row>
    <row r="76825" spans="18:18" x14ac:dyDescent="0.25">
      <c r="R76825" s="15">
        <v>4</v>
      </c>
    </row>
    <row r="76826" spans="18:18" x14ac:dyDescent="0.25">
      <c r="R76826" s="15">
        <v>4</v>
      </c>
    </row>
    <row r="76827" spans="18:18" x14ac:dyDescent="0.25">
      <c r="R76827" s="15">
        <v>4</v>
      </c>
    </row>
    <row r="76828" spans="18:18" x14ac:dyDescent="0.25">
      <c r="R76828" s="15">
        <v>4</v>
      </c>
    </row>
    <row r="76829" spans="18:18" x14ac:dyDescent="0.25">
      <c r="R76829" s="15">
        <v>4</v>
      </c>
    </row>
    <row r="76830" spans="18:18" x14ac:dyDescent="0.25">
      <c r="R76830" s="15">
        <v>4</v>
      </c>
    </row>
    <row r="76831" spans="18:18" x14ac:dyDescent="0.25">
      <c r="R76831" s="15">
        <v>4</v>
      </c>
    </row>
    <row r="76832" spans="18:18" x14ac:dyDescent="0.25">
      <c r="R76832" s="15">
        <v>4</v>
      </c>
    </row>
    <row r="76833" spans="18:18" x14ac:dyDescent="0.25">
      <c r="R76833" s="15">
        <v>4</v>
      </c>
    </row>
    <row r="76834" spans="18:18" x14ac:dyDescent="0.25">
      <c r="R76834" s="15">
        <v>4</v>
      </c>
    </row>
    <row r="76835" spans="18:18" x14ac:dyDescent="0.25">
      <c r="R76835" s="15">
        <v>4</v>
      </c>
    </row>
    <row r="76836" spans="18:18" x14ac:dyDescent="0.25">
      <c r="R76836" s="15">
        <v>4</v>
      </c>
    </row>
    <row r="76837" spans="18:18" x14ac:dyDescent="0.25">
      <c r="R76837" s="15">
        <v>4</v>
      </c>
    </row>
    <row r="76838" spans="18:18" x14ac:dyDescent="0.25">
      <c r="R76838" s="15">
        <v>4</v>
      </c>
    </row>
    <row r="76839" spans="18:18" x14ac:dyDescent="0.25">
      <c r="R76839" s="15">
        <v>4</v>
      </c>
    </row>
    <row r="76840" spans="18:18" x14ac:dyDescent="0.25">
      <c r="R76840" s="15">
        <v>4</v>
      </c>
    </row>
    <row r="76841" spans="18:18" x14ac:dyDescent="0.25">
      <c r="R76841" s="15">
        <v>4</v>
      </c>
    </row>
    <row r="76842" spans="18:18" x14ac:dyDescent="0.25">
      <c r="R76842" s="15">
        <v>4</v>
      </c>
    </row>
    <row r="76843" spans="18:18" x14ac:dyDescent="0.25">
      <c r="R76843" s="15">
        <v>4</v>
      </c>
    </row>
    <row r="76844" spans="18:18" x14ac:dyDescent="0.25">
      <c r="R76844" s="15">
        <v>4</v>
      </c>
    </row>
    <row r="76845" spans="18:18" x14ac:dyDescent="0.25">
      <c r="R76845" s="15">
        <v>4</v>
      </c>
    </row>
    <row r="76846" spans="18:18" x14ac:dyDescent="0.25">
      <c r="R76846" s="15">
        <v>4</v>
      </c>
    </row>
    <row r="76847" spans="18:18" x14ac:dyDescent="0.25">
      <c r="R76847" s="15">
        <v>4</v>
      </c>
    </row>
    <row r="76848" spans="18:18" x14ac:dyDescent="0.25">
      <c r="R76848" s="15">
        <v>4</v>
      </c>
    </row>
    <row r="76849" spans="18:18" x14ac:dyDescent="0.25">
      <c r="R76849" s="15">
        <v>4</v>
      </c>
    </row>
    <row r="76850" spans="18:18" x14ac:dyDescent="0.25">
      <c r="R76850" s="15">
        <v>4</v>
      </c>
    </row>
    <row r="76851" spans="18:18" x14ac:dyDescent="0.25">
      <c r="R76851" s="15">
        <v>4</v>
      </c>
    </row>
    <row r="76852" spans="18:18" x14ac:dyDescent="0.25">
      <c r="R76852" s="15">
        <v>5</v>
      </c>
    </row>
    <row r="76853" spans="18:18" x14ac:dyDescent="0.25">
      <c r="R76853" s="15">
        <v>5</v>
      </c>
    </row>
    <row r="76854" spans="18:18" x14ac:dyDescent="0.25">
      <c r="R76854" s="15">
        <v>5</v>
      </c>
    </row>
    <row r="76855" spans="18:18" x14ac:dyDescent="0.25">
      <c r="R76855" s="15">
        <v>5</v>
      </c>
    </row>
    <row r="76856" spans="18:18" x14ac:dyDescent="0.25">
      <c r="R76856" s="15">
        <v>5</v>
      </c>
    </row>
    <row r="76857" spans="18:18" x14ac:dyDescent="0.25">
      <c r="R76857" s="15">
        <v>5</v>
      </c>
    </row>
    <row r="76858" spans="18:18" x14ac:dyDescent="0.25">
      <c r="R76858" s="15">
        <v>5</v>
      </c>
    </row>
    <row r="76859" spans="18:18" x14ac:dyDescent="0.25">
      <c r="R76859" s="15">
        <v>5</v>
      </c>
    </row>
    <row r="76860" spans="18:18" x14ac:dyDescent="0.25">
      <c r="R76860" s="15">
        <v>5</v>
      </c>
    </row>
    <row r="76861" spans="18:18" x14ac:dyDescent="0.25">
      <c r="R76861" s="15">
        <v>5</v>
      </c>
    </row>
    <row r="76862" spans="18:18" x14ac:dyDescent="0.25">
      <c r="R76862" s="15">
        <v>5</v>
      </c>
    </row>
    <row r="76863" spans="18:18" x14ac:dyDescent="0.25">
      <c r="R76863" s="15">
        <v>5</v>
      </c>
    </row>
    <row r="76864" spans="18:18" x14ac:dyDescent="0.25">
      <c r="R76864" s="15">
        <v>5</v>
      </c>
    </row>
    <row r="76865" spans="18:18" x14ac:dyDescent="0.25">
      <c r="R76865" s="15">
        <v>5</v>
      </c>
    </row>
    <row r="76866" spans="18:18" x14ac:dyDescent="0.25">
      <c r="R76866" s="15">
        <v>5</v>
      </c>
    </row>
    <row r="76867" spans="18:18" x14ac:dyDescent="0.25">
      <c r="R76867" s="15">
        <v>5</v>
      </c>
    </row>
    <row r="76868" spans="18:18" x14ac:dyDescent="0.25">
      <c r="R76868" s="15">
        <v>5</v>
      </c>
    </row>
    <row r="76869" spans="18:18" x14ac:dyDescent="0.25">
      <c r="R76869" s="15">
        <v>5</v>
      </c>
    </row>
    <row r="76870" spans="18:18" x14ac:dyDescent="0.25">
      <c r="R76870" s="15">
        <v>5</v>
      </c>
    </row>
    <row r="76871" spans="18:18" x14ac:dyDescent="0.25">
      <c r="R76871" s="15">
        <v>5</v>
      </c>
    </row>
    <row r="76872" spans="18:18" x14ac:dyDescent="0.25">
      <c r="R76872" s="15">
        <v>5</v>
      </c>
    </row>
    <row r="76873" spans="18:18" x14ac:dyDescent="0.25">
      <c r="R76873" s="15">
        <v>5</v>
      </c>
    </row>
    <row r="76874" spans="18:18" x14ac:dyDescent="0.25">
      <c r="R76874" s="15">
        <v>5</v>
      </c>
    </row>
    <row r="76875" spans="18:18" x14ac:dyDescent="0.25">
      <c r="R76875" s="15">
        <v>5</v>
      </c>
    </row>
    <row r="76876" spans="18:18" x14ac:dyDescent="0.25">
      <c r="R76876" s="15">
        <v>5</v>
      </c>
    </row>
    <row r="76877" spans="18:18" x14ac:dyDescent="0.25">
      <c r="R76877" s="15">
        <v>5</v>
      </c>
    </row>
    <row r="76878" spans="18:18" x14ac:dyDescent="0.25">
      <c r="R76878" s="15">
        <v>4</v>
      </c>
    </row>
    <row r="76879" spans="18:18" x14ac:dyDescent="0.25">
      <c r="R76879" s="15">
        <v>4</v>
      </c>
    </row>
    <row r="76880" spans="18:18" x14ac:dyDescent="0.25">
      <c r="R76880" s="15">
        <v>4</v>
      </c>
    </row>
    <row r="76881" spans="18:18" x14ac:dyDescent="0.25">
      <c r="R76881" s="15">
        <v>4</v>
      </c>
    </row>
    <row r="76882" spans="18:18" x14ac:dyDescent="0.25">
      <c r="R76882" s="15">
        <v>4</v>
      </c>
    </row>
    <row r="76883" spans="18:18" x14ac:dyDescent="0.25">
      <c r="R76883" s="15">
        <v>4</v>
      </c>
    </row>
    <row r="76884" spans="18:18" x14ac:dyDescent="0.25">
      <c r="R76884" s="15">
        <v>4</v>
      </c>
    </row>
    <row r="76885" spans="18:18" x14ac:dyDescent="0.25">
      <c r="R76885" s="15">
        <v>4</v>
      </c>
    </row>
    <row r="76886" spans="18:18" x14ac:dyDescent="0.25">
      <c r="R76886" s="15">
        <v>4</v>
      </c>
    </row>
    <row r="76887" spans="18:18" x14ac:dyDescent="0.25">
      <c r="R76887" s="15">
        <v>4</v>
      </c>
    </row>
    <row r="76888" spans="18:18" x14ac:dyDescent="0.25">
      <c r="R76888" s="15">
        <v>4</v>
      </c>
    </row>
    <row r="76889" spans="18:18" x14ac:dyDescent="0.25">
      <c r="R76889" s="15">
        <v>4</v>
      </c>
    </row>
    <row r="76890" spans="18:18" x14ac:dyDescent="0.25">
      <c r="R76890" s="15">
        <v>4</v>
      </c>
    </row>
    <row r="76891" spans="18:18" x14ac:dyDescent="0.25">
      <c r="R76891" s="15">
        <v>4</v>
      </c>
    </row>
    <row r="76892" spans="18:18" x14ac:dyDescent="0.25">
      <c r="R76892" s="15">
        <v>4</v>
      </c>
    </row>
    <row r="76893" spans="18:18" x14ac:dyDescent="0.25">
      <c r="R76893" s="15">
        <v>4</v>
      </c>
    </row>
    <row r="76894" spans="18:18" x14ac:dyDescent="0.25">
      <c r="R76894" s="15">
        <v>4</v>
      </c>
    </row>
    <row r="76895" spans="18:18" x14ac:dyDescent="0.25">
      <c r="R76895" s="15">
        <v>4</v>
      </c>
    </row>
    <row r="76896" spans="18:18" x14ac:dyDescent="0.25">
      <c r="R76896" s="15">
        <v>4</v>
      </c>
    </row>
    <row r="76897" spans="18:18" x14ac:dyDescent="0.25">
      <c r="R76897" s="15">
        <v>4</v>
      </c>
    </row>
    <row r="76898" spans="18:18" x14ac:dyDescent="0.25">
      <c r="R76898" s="15">
        <v>4</v>
      </c>
    </row>
    <row r="76899" spans="18:18" x14ac:dyDescent="0.25">
      <c r="R76899" s="15">
        <v>4</v>
      </c>
    </row>
    <row r="76900" spans="18:18" x14ac:dyDescent="0.25">
      <c r="R76900" s="15">
        <v>4</v>
      </c>
    </row>
    <row r="76901" spans="18:18" x14ac:dyDescent="0.25">
      <c r="R76901" s="15">
        <v>4</v>
      </c>
    </row>
    <row r="76902" spans="18:18" x14ac:dyDescent="0.25">
      <c r="R76902" s="15">
        <v>4</v>
      </c>
    </row>
    <row r="76903" spans="18:18" x14ac:dyDescent="0.25">
      <c r="R76903" s="15">
        <v>4</v>
      </c>
    </row>
    <row r="76904" spans="18:18" x14ac:dyDescent="0.25">
      <c r="R76904" s="15">
        <v>4</v>
      </c>
    </row>
    <row r="76905" spans="18:18" x14ac:dyDescent="0.25">
      <c r="R76905" s="15">
        <v>4</v>
      </c>
    </row>
    <row r="76906" spans="18:18" x14ac:dyDescent="0.25">
      <c r="R76906" s="15">
        <v>4</v>
      </c>
    </row>
    <row r="76907" spans="18:18" x14ac:dyDescent="0.25">
      <c r="R76907" s="15">
        <v>4</v>
      </c>
    </row>
    <row r="76908" spans="18:18" x14ac:dyDescent="0.25">
      <c r="R76908" s="15">
        <v>4</v>
      </c>
    </row>
    <row r="76909" spans="18:18" x14ac:dyDescent="0.25">
      <c r="R76909" s="15">
        <v>4</v>
      </c>
    </row>
    <row r="76910" spans="18:18" x14ac:dyDescent="0.25">
      <c r="R76910" s="15">
        <v>4</v>
      </c>
    </row>
    <row r="76911" spans="18:18" x14ac:dyDescent="0.25">
      <c r="R76911" s="15">
        <v>4</v>
      </c>
    </row>
    <row r="76912" spans="18:18" x14ac:dyDescent="0.25">
      <c r="R76912" s="15">
        <v>4</v>
      </c>
    </row>
    <row r="76913" spans="18:18" x14ac:dyDescent="0.25">
      <c r="R76913" s="15">
        <v>4</v>
      </c>
    </row>
    <row r="76914" spans="18:18" x14ac:dyDescent="0.25">
      <c r="R76914" s="15">
        <v>4</v>
      </c>
    </row>
    <row r="76915" spans="18:18" x14ac:dyDescent="0.25">
      <c r="R76915" s="15">
        <v>1</v>
      </c>
    </row>
    <row r="76916" spans="18:18" x14ac:dyDescent="0.25">
      <c r="R76916" s="15">
        <v>1</v>
      </c>
    </row>
    <row r="76917" spans="18:18" x14ac:dyDescent="0.25">
      <c r="R76917" s="15">
        <v>1</v>
      </c>
    </row>
    <row r="76918" spans="18:18" x14ac:dyDescent="0.25">
      <c r="R76918" s="15">
        <v>1</v>
      </c>
    </row>
    <row r="76919" spans="18:18" x14ac:dyDescent="0.25">
      <c r="R76919" s="15">
        <v>1</v>
      </c>
    </row>
    <row r="76920" spans="18:18" x14ac:dyDescent="0.25">
      <c r="R76920" s="15">
        <v>1</v>
      </c>
    </row>
    <row r="76921" spans="18:18" x14ac:dyDescent="0.25">
      <c r="R76921" s="15">
        <v>1</v>
      </c>
    </row>
    <row r="76922" spans="18:18" x14ac:dyDescent="0.25">
      <c r="R76922" s="15">
        <v>1</v>
      </c>
    </row>
    <row r="76923" spans="18:18" x14ac:dyDescent="0.25">
      <c r="R76923" s="15">
        <v>1</v>
      </c>
    </row>
    <row r="76924" spans="18:18" x14ac:dyDescent="0.25">
      <c r="R76924" s="15">
        <v>1</v>
      </c>
    </row>
    <row r="76925" spans="18:18" x14ac:dyDescent="0.25">
      <c r="R76925" s="15">
        <v>1</v>
      </c>
    </row>
    <row r="76926" spans="18:18" x14ac:dyDescent="0.25">
      <c r="R76926" s="15">
        <v>1</v>
      </c>
    </row>
    <row r="76927" spans="18:18" x14ac:dyDescent="0.25">
      <c r="R76927" s="15">
        <v>1</v>
      </c>
    </row>
    <row r="76928" spans="18:18" x14ac:dyDescent="0.25">
      <c r="R76928" s="15">
        <v>1</v>
      </c>
    </row>
    <row r="76929" spans="18:18" x14ac:dyDescent="0.25">
      <c r="R76929" s="15">
        <v>1</v>
      </c>
    </row>
    <row r="76930" spans="18:18" x14ac:dyDescent="0.25">
      <c r="R76930" s="15">
        <v>1</v>
      </c>
    </row>
    <row r="76931" spans="18:18" x14ac:dyDescent="0.25">
      <c r="R76931" s="15">
        <v>1</v>
      </c>
    </row>
    <row r="76932" spans="18:18" x14ac:dyDescent="0.25">
      <c r="R76932" s="15">
        <v>1</v>
      </c>
    </row>
    <row r="76933" spans="18:18" x14ac:dyDescent="0.25">
      <c r="R76933" s="15">
        <v>1</v>
      </c>
    </row>
    <row r="76934" spans="18:18" x14ac:dyDescent="0.25">
      <c r="R76934" s="15">
        <v>1</v>
      </c>
    </row>
    <row r="76935" spans="18:18" x14ac:dyDescent="0.25">
      <c r="R76935" s="15">
        <v>3</v>
      </c>
    </row>
    <row r="76936" spans="18:18" x14ac:dyDescent="0.25">
      <c r="R76936" s="15">
        <v>3</v>
      </c>
    </row>
    <row r="76937" spans="18:18" x14ac:dyDescent="0.25">
      <c r="R76937" s="15">
        <v>3</v>
      </c>
    </row>
    <row r="76938" spans="18:18" x14ac:dyDescent="0.25">
      <c r="R76938" s="15">
        <v>3</v>
      </c>
    </row>
    <row r="76939" spans="18:18" x14ac:dyDescent="0.25">
      <c r="R76939" s="15">
        <v>3</v>
      </c>
    </row>
    <row r="76940" spans="18:18" x14ac:dyDescent="0.25">
      <c r="R76940" s="15">
        <v>3</v>
      </c>
    </row>
    <row r="76941" spans="18:18" x14ac:dyDescent="0.25">
      <c r="R76941" s="15">
        <v>3</v>
      </c>
    </row>
    <row r="76942" spans="18:18" x14ac:dyDescent="0.25">
      <c r="R76942" s="15">
        <v>3</v>
      </c>
    </row>
    <row r="76943" spans="18:18" x14ac:dyDescent="0.25">
      <c r="R76943" s="15">
        <v>3</v>
      </c>
    </row>
    <row r="76944" spans="18:18" x14ac:dyDescent="0.25">
      <c r="R76944" s="15">
        <v>3</v>
      </c>
    </row>
    <row r="76945" spans="18:18" x14ac:dyDescent="0.25">
      <c r="R76945" s="15">
        <v>3</v>
      </c>
    </row>
    <row r="76946" spans="18:18" x14ac:dyDescent="0.25">
      <c r="R76946" s="15">
        <v>3</v>
      </c>
    </row>
    <row r="76947" spans="18:18" x14ac:dyDescent="0.25">
      <c r="R76947" s="15">
        <v>3</v>
      </c>
    </row>
    <row r="76948" spans="18:18" x14ac:dyDescent="0.25">
      <c r="R76948" s="15">
        <v>3</v>
      </c>
    </row>
    <row r="76949" spans="18:18" x14ac:dyDescent="0.25">
      <c r="R76949" s="15">
        <v>3</v>
      </c>
    </row>
    <row r="76950" spans="18:18" x14ac:dyDescent="0.25">
      <c r="R76950" s="15">
        <v>3</v>
      </c>
    </row>
    <row r="76951" spans="18:18" x14ac:dyDescent="0.25">
      <c r="R76951" s="15">
        <v>4</v>
      </c>
    </row>
    <row r="76952" spans="18:18" x14ac:dyDescent="0.25">
      <c r="R76952" s="15">
        <v>4</v>
      </c>
    </row>
    <row r="76953" spans="18:18" x14ac:dyDescent="0.25">
      <c r="R76953" s="15">
        <v>4</v>
      </c>
    </row>
    <row r="76954" spans="18:18" x14ac:dyDescent="0.25">
      <c r="R76954" s="15">
        <v>4</v>
      </c>
    </row>
    <row r="76955" spans="18:18" x14ac:dyDescent="0.25">
      <c r="R76955" s="15">
        <v>4</v>
      </c>
    </row>
    <row r="76956" spans="18:18" x14ac:dyDescent="0.25">
      <c r="R76956" s="15">
        <v>4</v>
      </c>
    </row>
    <row r="76957" spans="18:18" x14ac:dyDescent="0.25">
      <c r="R76957" s="15">
        <v>4</v>
      </c>
    </row>
    <row r="76958" spans="18:18" x14ac:dyDescent="0.25">
      <c r="R76958" s="15">
        <v>4</v>
      </c>
    </row>
    <row r="76959" spans="18:18" x14ac:dyDescent="0.25">
      <c r="R76959" s="15">
        <v>4</v>
      </c>
    </row>
    <row r="76960" spans="18:18" x14ac:dyDescent="0.25">
      <c r="R76960" s="15">
        <v>4</v>
      </c>
    </row>
    <row r="76961" spans="18:18" x14ac:dyDescent="0.25">
      <c r="R76961" s="15">
        <v>4</v>
      </c>
    </row>
    <row r="76962" spans="18:18" x14ac:dyDescent="0.25">
      <c r="R76962" s="15">
        <v>4</v>
      </c>
    </row>
    <row r="76963" spans="18:18" x14ac:dyDescent="0.25">
      <c r="R76963" s="15">
        <v>4</v>
      </c>
    </row>
    <row r="76964" spans="18:18" x14ac:dyDescent="0.25">
      <c r="R76964" s="15">
        <v>4</v>
      </c>
    </row>
    <row r="76965" spans="18:18" x14ac:dyDescent="0.25">
      <c r="R76965" s="15">
        <v>4</v>
      </c>
    </row>
    <row r="76966" spans="18:18" x14ac:dyDescent="0.25">
      <c r="R76966" s="15">
        <v>4</v>
      </c>
    </row>
    <row r="76967" spans="18:18" x14ac:dyDescent="0.25">
      <c r="R76967" s="15">
        <v>4</v>
      </c>
    </row>
    <row r="76968" spans="18:18" x14ac:dyDescent="0.25">
      <c r="R76968" s="15">
        <v>4</v>
      </c>
    </row>
    <row r="76969" spans="18:18" x14ac:dyDescent="0.25">
      <c r="R76969" s="15">
        <v>4</v>
      </c>
    </row>
    <row r="76970" spans="18:18" x14ac:dyDescent="0.25">
      <c r="R76970" s="15">
        <v>4</v>
      </c>
    </row>
    <row r="76971" spans="18:18" x14ac:dyDescent="0.25">
      <c r="R76971" s="15">
        <v>4</v>
      </c>
    </row>
    <row r="76972" spans="18:18" x14ac:dyDescent="0.25">
      <c r="R76972" s="15">
        <v>4</v>
      </c>
    </row>
    <row r="76973" spans="18:18" x14ac:dyDescent="0.25">
      <c r="R76973" s="15">
        <v>4</v>
      </c>
    </row>
    <row r="76974" spans="18:18" x14ac:dyDescent="0.25">
      <c r="R76974" s="15">
        <v>1</v>
      </c>
    </row>
    <row r="76975" spans="18:18" x14ac:dyDescent="0.25">
      <c r="R76975" s="15">
        <v>1</v>
      </c>
    </row>
    <row r="76976" spans="18:18" x14ac:dyDescent="0.25">
      <c r="R76976" s="15">
        <v>1</v>
      </c>
    </row>
    <row r="76977" spans="18:18" x14ac:dyDescent="0.25">
      <c r="R76977" s="15">
        <v>1</v>
      </c>
    </row>
    <row r="76978" spans="18:18" x14ac:dyDescent="0.25">
      <c r="R76978" s="15">
        <v>1</v>
      </c>
    </row>
    <row r="76979" spans="18:18" x14ac:dyDescent="0.25">
      <c r="R76979" s="15">
        <v>1</v>
      </c>
    </row>
    <row r="76980" spans="18:18" x14ac:dyDescent="0.25">
      <c r="R76980" s="15">
        <v>1</v>
      </c>
    </row>
    <row r="76981" spans="18:18" x14ac:dyDescent="0.25">
      <c r="R76981" s="15">
        <v>1</v>
      </c>
    </row>
    <row r="76982" spans="18:18" x14ac:dyDescent="0.25">
      <c r="R76982" s="15">
        <v>1</v>
      </c>
    </row>
    <row r="76983" spans="18:18" x14ac:dyDescent="0.25">
      <c r="R76983" s="15">
        <v>1</v>
      </c>
    </row>
    <row r="76984" spans="18:18" x14ac:dyDescent="0.25">
      <c r="R76984" s="15">
        <v>1</v>
      </c>
    </row>
    <row r="76985" spans="18:18" x14ac:dyDescent="0.25">
      <c r="R76985" s="15">
        <v>1</v>
      </c>
    </row>
    <row r="76986" spans="18:18" x14ac:dyDescent="0.25">
      <c r="R76986" s="15">
        <v>2</v>
      </c>
    </row>
    <row r="76987" spans="18:18" x14ac:dyDescent="0.25">
      <c r="R76987" s="15">
        <v>2</v>
      </c>
    </row>
    <row r="76988" spans="18:18" x14ac:dyDescent="0.25">
      <c r="R76988" s="15">
        <v>2</v>
      </c>
    </row>
    <row r="76989" spans="18:18" x14ac:dyDescent="0.25">
      <c r="R76989" s="15">
        <v>2</v>
      </c>
    </row>
    <row r="76990" spans="18:18" x14ac:dyDescent="0.25">
      <c r="R76990" s="15">
        <v>2</v>
      </c>
    </row>
    <row r="76991" spans="18:18" x14ac:dyDescent="0.25">
      <c r="R76991" s="15">
        <v>2</v>
      </c>
    </row>
    <row r="76992" spans="18:18" x14ac:dyDescent="0.25">
      <c r="R76992" s="15">
        <v>1</v>
      </c>
    </row>
    <row r="76993" spans="18:18" x14ac:dyDescent="0.25">
      <c r="R76993" s="15">
        <v>1</v>
      </c>
    </row>
    <row r="76994" spans="18:18" x14ac:dyDescent="0.25">
      <c r="R76994" s="15">
        <v>1</v>
      </c>
    </row>
    <row r="76995" spans="18:18" x14ac:dyDescent="0.25">
      <c r="R76995" s="15">
        <v>1</v>
      </c>
    </row>
    <row r="76996" spans="18:18" x14ac:dyDescent="0.25">
      <c r="R76996" s="15">
        <v>1</v>
      </c>
    </row>
    <row r="76997" spans="18:18" x14ac:dyDescent="0.25">
      <c r="R76997" s="15">
        <v>1</v>
      </c>
    </row>
    <row r="76998" spans="18:18" x14ac:dyDescent="0.25">
      <c r="R76998" s="15">
        <v>1</v>
      </c>
    </row>
    <row r="76999" spans="18:18" x14ac:dyDescent="0.25">
      <c r="R76999" s="15">
        <v>1</v>
      </c>
    </row>
    <row r="77000" spans="18:18" x14ac:dyDescent="0.25">
      <c r="R77000" s="15">
        <v>1</v>
      </c>
    </row>
    <row r="77001" spans="18:18" x14ac:dyDescent="0.25">
      <c r="R77001" s="15">
        <v>1</v>
      </c>
    </row>
    <row r="77002" spans="18:18" x14ac:dyDescent="0.25">
      <c r="R77002" s="15">
        <v>1</v>
      </c>
    </row>
    <row r="77003" spans="18:18" x14ac:dyDescent="0.25">
      <c r="R77003" s="15">
        <v>1</v>
      </c>
    </row>
    <row r="77004" spans="18:18" x14ac:dyDescent="0.25">
      <c r="R77004" s="15">
        <v>1</v>
      </c>
    </row>
    <row r="77005" spans="18:18" x14ac:dyDescent="0.25">
      <c r="R77005" s="15">
        <v>1</v>
      </c>
    </row>
    <row r="77006" spans="18:18" x14ac:dyDescent="0.25">
      <c r="R77006" s="15">
        <v>1</v>
      </c>
    </row>
    <row r="77007" spans="18:18" x14ac:dyDescent="0.25">
      <c r="R77007" s="15">
        <v>1</v>
      </c>
    </row>
    <row r="77008" spans="18:18" x14ac:dyDescent="0.25">
      <c r="R77008" s="15">
        <v>1</v>
      </c>
    </row>
    <row r="77009" spans="18:18" x14ac:dyDescent="0.25">
      <c r="R77009" s="15">
        <v>1</v>
      </c>
    </row>
    <row r="77010" spans="18:18" x14ac:dyDescent="0.25">
      <c r="R77010" s="15">
        <v>1</v>
      </c>
    </row>
    <row r="77011" spans="18:18" x14ac:dyDescent="0.25">
      <c r="R77011" s="15">
        <v>1</v>
      </c>
    </row>
    <row r="77012" spans="18:18" x14ac:dyDescent="0.25">
      <c r="R77012" s="15">
        <v>1</v>
      </c>
    </row>
    <row r="77013" spans="18:18" x14ac:dyDescent="0.25">
      <c r="R77013" s="15">
        <v>1</v>
      </c>
    </row>
    <row r="77014" spans="18:18" x14ac:dyDescent="0.25">
      <c r="R77014" s="15">
        <v>1</v>
      </c>
    </row>
    <row r="77015" spans="18:18" x14ac:dyDescent="0.25">
      <c r="R77015" s="15">
        <v>1</v>
      </c>
    </row>
    <row r="77016" spans="18:18" x14ac:dyDescent="0.25">
      <c r="R77016" s="15">
        <v>1</v>
      </c>
    </row>
    <row r="77017" spans="18:18" x14ac:dyDescent="0.25">
      <c r="R77017" s="15">
        <v>1</v>
      </c>
    </row>
    <row r="77018" spans="18:18" x14ac:dyDescent="0.25">
      <c r="R77018" s="15">
        <v>1</v>
      </c>
    </row>
    <row r="77019" spans="18:18" x14ac:dyDescent="0.25">
      <c r="R77019" s="15">
        <v>1</v>
      </c>
    </row>
    <row r="77020" spans="18:18" x14ac:dyDescent="0.25">
      <c r="R77020" s="15">
        <v>1</v>
      </c>
    </row>
    <row r="77021" spans="18:18" x14ac:dyDescent="0.25">
      <c r="R77021" s="15">
        <v>1</v>
      </c>
    </row>
    <row r="77022" spans="18:18" x14ac:dyDescent="0.25">
      <c r="R77022" s="15">
        <v>1</v>
      </c>
    </row>
    <row r="77023" spans="18:18" x14ac:dyDescent="0.25">
      <c r="R77023" s="15">
        <v>1</v>
      </c>
    </row>
    <row r="77024" spans="18:18" x14ac:dyDescent="0.25">
      <c r="R77024" s="15">
        <v>1</v>
      </c>
    </row>
    <row r="77025" spans="18:18" x14ac:dyDescent="0.25">
      <c r="R77025" s="15">
        <v>1</v>
      </c>
    </row>
    <row r="77026" spans="18:18" x14ac:dyDescent="0.25">
      <c r="R77026" s="15">
        <v>1</v>
      </c>
    </row>
    <row r="77027" spans="18:18" x14ac:dyDescent="0.25">
      <c r="R77027" s="15">
        <v>1</v>
      </c>
    </row>
    <row r="77028" spans="18:18" x14ac:dyDescent="0.25">
      <c r="R77028" s="15">
        <v>1</v>
      </c>
    </row>
    <row r="77029" spans="18:18" x14ac:dyDescent="0.25">
      <c r="R77029" s="15">
        <v>1</v>
      </c>
    </row>
    <row r="77030" spans="18:18" x14ac:dyDescent="0.25">
      <c r="R77030" s="15">
        <v>1</v>
      </c>
    </row>
    <row r="77031" spans="18:18" x14ac:dyDescent="0.25">
      <c r="R77031" s="15">
        <v>1</v>
      </c>
    </row>
    <row r="77032" spans="18:18" x14ac:dyDescent="0.25">
      <c r="R77032" s="15">
        <v>1</v>
      </c>
    </row>
    <row r="77033" spans="18:18" x14ac:dyDescent="0.25">
      <c r="R77033" s="15">
        <v>1</v>
      </c>
    </row>
    <row r="77034" spans="18:18" x14ac:dyDescent="0.25">
      <c r="R77034" s="15">
        <v>1</v>
      </c>
    </row>
    <row r="77035" spans="18:18" x14ac:dyDescent="0.25">
      <c r="R77035" s="15">
        <v>1</v>
      </c>
    </row>
    <row r="77036" spans="18:18" x14ac:dyDescent="0.25">
      <c r="R77036" s="15">
        <v>1</v>
      </c>
    </row>
    <row r="77037" spans="18:18" x14ac:dyDescent="0.25">
      <c r="R77037" s="15">
        <v>1</v>
      </c>
    </row>
    <row r="77038" spans="18:18" x14ac:dyDescent="0.25">
      <c r="R77038" s="15">
        <v>1</v>
      </c>
    </row>
    <row r="77039" spans="18:18" x14ac:dyDescent="0.25">
      <c r="R77039" s="15">
        <v>1</v>
      </c>
    </row>
    <row r="77040" spans="18:18" x14ac:dyDescent="0.25">
      <c r="R77040" s="15">
        <v>1</v>
      </c>
    </row>
    <row r="77041" spans="18:18" x14ac:dyDescent="0.25">
      <c r="R77041" s="15">
        <v>1</v>
      </c>
    </row>
    <row r="77042" spans="18:18" x14ac:dyDescent="0.25">
      <c r="R77042" s="15">
        <v>1</v>
      </c>
    </row>
    <row r="77043" spans="18:18" x14ac:dyDescent="0.25">
      <c r="R77043" s="15">
        <v>1</v>
      </c>
    </row>
    <row r="77044" spans="18:18" x14ac:dyDescent="0.25">
      <c r="R77044" s="15">
        <v>1</v>
      </c>
    </row>
    <row r="77045" spans="18:18" x14ac:dyDescent="0.25">
      <c r="R77045" s="15">
        <v>1</v>
      </c>
    </row>
    <row r="77046" spans="18:18" x14ac:dyDescent="0.25">
      <c r="R77046" s="15">
        <v>1</v>
      </c>
    </row>
    <row r="77047" spans="18:18" x14ac:dyDescent="0.25">
      <c r="R77047" s="15">
        <v>1</v>
      </c>
    </row>
    <row r="77048" spans="18:18" x14ac:dyDescent="0.25">
      <c r="R77048" s="15">
        <v>1</v>
      </c>
    </row>
    <row r="77049" spans="18:18" x14ac:dyDescent="0.25">
      <c r="R77049" s="15">
        <v>3</v>
      </c>
    </row>
    <row r="77050" spans="18:18" x14ac:dyDescent="0.25">
      <c r="R77050" s="15">
        <v>3</v>
      </c>
    </row>
    <row r="77051" spans="18:18" x14ac:dyDescent="0.25">
      <c r="R77051" s="15">
        <v>3</v>
      </c>
    </row>
    <row r="77052" spans="18:18" x14ac:dyDescent="0.25">
      <c r="R77052" s="15">
        <v>3</v>
      </c>
    </row>
    <row r="77053" spans="18:18" x14ac:dyDescent="0.25">
      <c r="R77053" s="15">
        <v>3</v>
      </c>
    </row>
    <row r="77054" spans="18:18" x14ac:dyDescent="0.25">
      <c r="R77054" s="15">
        <v>3</v>
      </c>
    </row>
    <row r="77055" spans="18:18" x14ac:dyDescent="0.25">
      <c r="R77055" s="15">
        <v>3</v>
      </c>
    </row>
    <row r="77056" spans="18:18" x14ac:dyDescent="0.25">
      <c r="R77056" s="15">
        <v>3</v>
      </c>
    </row>
    <row r="77057" spans="18:18" x14ac:dyDescent="0.25">
      <c r="R77057" s="15">
        <v>3</v>
      </c>
    </row>
    <row r="77058" spans="18:18" x14ac:dyDescent="0.25">
      <c r="R77058" s="15">
        <v>3</v>
      </c>
    </row>
    <row r="77059" spans="18:18" x14ac:dyDescent="0.25">
      <c r="R77059" s="15">
        <v>3</v>
      </c>
    </row>
    <row r="77060" spans="18:18" x14ac:dyDescent="0.25">
      <c r="R77060" s="15">
        <v>3</v>
      </c>
    </row>
    <row r="77061" spans="18:18" x14ac:dyDescent="0.25">
      <c r="R77061" s="15">
        <v>3</v>
      </c>
    </row>
    <row r="77062" spans="18:18" x14ac:dyDescent="0.25">
      <c r="R77062" s="15">
        <v>3</v>
      </c>
    </row>
    <row r="77063" spans="18:18" x14ac:dyDescent="0.25">
      <c r="R77063" s="15">
        <v>3</v>
      </c>
    </row>
    <row r="77064" spans="18:18" x14ac:dyDescent="0.25">
      <c r="R77064" s="15">
        <v>3</v>
      </c>
    </row>
    <row r="77065" spans="18:18" x14ac:dyDescent="0.25">
      <c r="R77065" s="15">
        <v>3</v>
      </c>
    </row>
    <row r="77066" spans="18:18" x14ac:dyDescent="0.25">
      <c r="R77066" s="15">
        <v>3</v>
      </c>
    </row>
    <row r="77067" spans="18:18" x14ac:dyDescent="0.25">
      <c r="R77067" s="15">
        <v>1</v>
      </c>
    </row>
    <row r="77068" spans="18:18" x14ac:dyDescent="0.25">
      <c r="R77068" s="15">
        <v>1</v>
      </c>
    </row>
    <row r="77069" spans="18:18" x14ac:dyDescent="0.25">
      <c r="R77069" s="15">
        <v>1</v>
      </c>
    </row>
    <row r="77070" spans="18:18" x14ac:dyDescent="0.25">
      <c r="R77070" s="15">
        <v>1</v>
      </c>
    </row>
    <row r="77071" spans="18:18" x14ac:dyDescent="0.25">
      <c r="R77071" s="15">
        <v>1</v>
      </c>
    </row>
    <row r="77072" spans="18:18" x14ac:dyDescent="0.25">
      <c r="R77072" s="15">
        <v>1</v>
      </c>
    </row>
    <row r="77073" spans="18:18" x14ac:dyDescent="0.25">
      <c r="R77073" s="15">
        <v>1</v>
      </c>
    </row>
    <row r="77074" spans="18:18" x14ac:dyDescent="0.25">
      <c r="R77074" s="15">
        <v>1</v>
      </c>
    </row>
    <row r="77075" spans="18:18" x14ac:dyDescent="0.25">
      <c r="R77075" s="15">
        <v>1</v>
      </c>
    </row>
    <row r="77076" spans="18:18" x14ac:dyDescent="0.25">
      <c r="R77076" s="15">
        <v>1</v>
      </c>
    </row>
    <row r="77077" spans="18:18" x14ac:dyDescent="0.25">
      <c r="R77077" s="15">
        <v>1</v>
      </c>
    </row>
    <row r="77078" spans="18:18" x14ac:dyDescent="0.25">
      <c r="R77078" s="15">
        <v>1</v>
      </c>
    </row>
    <row r="77079" spans="18:18" x14ac:dyDescent="0.25">
      <c r="R77079" s="15">
        <v>1</v>
      </c>
    </row>
    <row r="77080" spans="18:18" x14ac:dyDescent="0.25">
      <c r="R77080" s="15">
        <v>1</v>
      </c>
    </row>
    <row r="77081" spans="18:18" x14ac:dyDescent="0.25">
      <c r="R77081" s="15">
        <v>1</v>
      </c>
    </row>
    <row r="77082" spans="18:18" x14ac:dyDescent="0.25">
      <c r="R77082" s="15">
        <v>1</v>
      </c>
    </row>
    <row r="77083" spans="18:18" x14ac:dyDescent="0.25">
      <c r="R77083" s="15">
        <v>1</v>
      </c>
    </row>
    <row r="77084" spans="18:18" x14ac:dyDescent="0.25">
      <c r="R77084" s="15">
        <v>1</v>
      </c>
    </row>
    <row r="77085" spans="18:18" x14ac:dyDescent="0.25">
      <c r="R77085" s="15">
        <v>1</v>
      </c>
    </row>
    <row r="77086" spans="18:18" x14ac:dyDescent="0.25">
      <c r="R77086" s="15">
        <v>1</v>
      </c>
    </row>
    <row r="77087" spans="18:18" x14ac:dyDescent="0.25">
      <c r="R77087" s="15">
        <v>1</v>
      </c>
    </row>
    <row r="77088" spans="18:18" x14ac:dyDescent="0.25">
      <c r="R77088" s="15">
        <v>1</v>
      </c>
    </row>
    <row r="77089" spans="18:18" x14ac:dyDescent="0.25">
      <c r="R77089" s="15">
        <v>1</v>
      </c>
    </row>
    <row r="77090" spans="18:18" x14ac:dyDescent="0.25">
      <c r="R77090" s="15">
        <v>3</v>
      </c>
    </row>
    <row r="77091" spans="18:18" x14ac:dyDescent="0.25">
      <c r="R77091" s="15">
        <v>3</v>
      </c>
    </row>
    <row r="77092" spans="18:18" x14ac:dyDescent="0.25">
      <c r="R77092" s="15">
        <v>3</v>
      </c>
    </row>
    <row r="77093" spans="18:18" x14ac:dyDescent="0.25">
      <c r="R77093" s="15">
        <v>3</v>
      </c>
    </row>
    <row r="77094" spans="18:18" x14ac:dyDescent="0.25">
      <c r="R77094" s="15">
        <v>3</v>
      </c>
    </row>
    <row r="77095" spans="18:18" x14ac:dyDescent="0.25">
      <c r="R77095" s="15">
        <v>3</v>
      </c>
    </row>
    <row r="77096" spans="18:18" x14ac:dyDescent="0.25">
      <c r="R77096" s="15">
        <v>3</v>
      </c>
    </row>
    <row r="77097" spans="18:18" x14ac:dyDescent="0.25">
      <c r="R77097" s="15">
        <v>4</v>
      </c>
    </row>
    <row r="77098" spans="18:18" x14ac:dyDescent="0.25">
      <c r="R77098" s="15">
        <v>4</v>
      </c>
    </row>
    <row r="77099" spans="18:18" x14ac:dyDescent="0.25">
      <c r="R77099" s="15">
        <v>4</v>
      </c>
    </row>
    <row r="77100" spans="18:18" x14ac:dyDescent="0.25">
      <c r="R77100" s="15">
        <v>4</v>
      </c>
    </row>
    <row r="77101" spans="18:18" x14ac:dyDescent="0.25">
      <c r="R77101" s="15">
        <v>4</v>
      </c>
    </row>
    <row r="77102" spans="18:18" x14ac:dyDescent="0.25">
      <c r="R77102" s="15">
        <v>4</v>
      </c>
    </row>
    <row r="77103" spans="18:18" x14ac:dyDescent="0.25">
      <c r="R77103" s="15">
        <v>4</v>
      </c>
    </row>
    <row r="77104" spans="18:18" x14ac:dyDescent="0.25">
      <c r="R77104" s="15">
        <v>4</v>
      </c>
    </row>
    <row r="77105" spans="18:18" x14ac:dyDescent="0.25">
      <c r="R77105" s="15">
        <v>4</v>
      </c>
    </row>
    <row r="77106" spans="18:18" x14ac:dyDescent="0.25">
      <c r="R77106" s="15">
        <v>4</v>
      </c>
    </row>
    <row r="77107" spans="18:18" x14ac:dyDescent="0.25">
      <c r="R77107" s="15">
        <v>4</v>
      </c>
    </row>
    <row r="77108" spans="18:18" x14ac:dyDescent="0.25">
      <c r="R77108" s="15">
        <v>4</v>
      </c>
    </row>
    <row r="77109" spans="18:18" x14ac:dyDescent="0.25">
      <c r="R77109" s="15">
        <v>4</v>
      </c>
    </row>
    <row r="77110" spans="18:18" x14ac:dyDescent="0.25">
      <c r="R77110" s="15">
        <v>4</v>
      </c>
    </row>
    <row r="77111" spans="18:18" x14ac:dyDescent="0.25">
      <c r="R77111" s="15">
        <v>4</v>
      </c>
    </row>
    <row r="77112" spans="18:18" x14ac:dyDescent="0.25">
      <c r="R77112" s="15">
        <v>5</v>
      </c>
    </row>
    <row r="77113" spans="18:18" x14ac:dyDescent="0.25">
      <c r="R77113" s="15">
        <v>5</v>
      </c>
    </row>
    <row r="77114" spans="18:18" x14ac:dyDescent="0.25">
      <c r="R77114" s="15">
        <v>5</v>
      </c>
    </row>
    <row r="77115" spans="18:18" x14ac:dyDescent="0.25">
      <c r="R77115" s="15">
        <v>5</v>
      </c>
    </row>
    <row r="77116" spans="18:18" x14ac:dyDescent="0.25">
      <c r="R77116" s="15">
        <v>5</v>
      </c>
    </row>
    <row r="77117" spans="18:18" x14ac:dyDescent="0.25">
      <c r="R77117" s="15">
        <v>5</v>
      </c>
    </row>
    <row r="77118" spans="18:18" x14ac:dyDescent="0.25">
      <c r="R77118" s="15">
        <v>5</v>
      </c>
    </row>
    <row r="77119" spans="18:18" x14ac:dyDescent="0.25">
      <c r="R77119" s="15">
        <v>5</v>
      </c>
    </row>
    <row r="77120" spans="18:18" x14ac:dyDescent="0.25">
      <c r="R77120" s="15">
        <v>5</v>
      </c>
    </row>
    <row r="77121" spans="18:18" x14ac:dyDescent="0.25">
      <c r="R77121" s="15">
        <v>5</v>
      </c>
    </row>
    <row r="77122" spans="18:18" x14ac:dyDescent="0.25">
      <c r="R77122" s="15">
        <v>5</v>
      </c>
    </row>
    <row r="77123" spans="18:18" x14ac:dyDescent="0.25">
      <c r="R77123" s="15">
        <v>1</v>
      </c>
    </row>
    <row r="77124" spans="18:18" x14ac:dyDescent="0.25">
      <c r="R77124" s="15">
        <v>1</v>
      </c>
    </row>
    <row r="77125" spans="18:18" x14ac:dyDescent="0.25">
      <c r="R77125" s="15">
        <v>1</v>
      </c>
    </row>
    <row r="77126" spans="18:18" x14ac:dyDescent="0.25">
      <c r="R77126" s="15">
        <v>1</v>
      </c>
    </row>
    <row r="77127" spans="18:18" x14ac:dyDescent="0.25">
      <c r="R77127" s="15">
        <v>1</v>
      </c>
    </row>
    <row r="77128" spans="18:18" x14ac:dyDescent="0.25">
      <c r="R77128" s="15">
        <v>1</v>
      </c>
    </row>
    <row r="77129" spans="18:18" x14ac:dyDescent="0.25">
      <c r="R77129" s="15">
        <v>1</v>
      </c>
    </row>
    <row r="77130" spans="18:18" x14ac:dyDescent="0.25">
      <c r="R77130" s="15">
        <v>1</v>
      </c>
    </row>
    <row r="77131" spans="18:18" x14ac:dyDescent="0.25">
      <c r="R77131" s="15">
        <v>1</v>
      </c>
    </row>
    <row r="77132" spans="18:18" x14ac:dyDescent="0.25">
      <c r="R77132" s="15">
        <v>1</v>
      </c>
    </row>
    <row r="77133" spans="18:18" x14ac:dyDescent="0.25">
      <c r="R77133" s="15">
        <v>1</v>
      </c>
    </row>
    <row r="77134" spans="18:18" x14ac:dyDescent="0.25">
      <c r="R77134" s="15">
        <v>1</v>
      </c>
    </row>
    <row r="77135" spans="18:18" x14ac:dyDescent="0.25">
      <c r="R77135" s="15">
        <v>1</v>
      </c>
    </row>
    <row r="77136" spans="18:18" x14ac:dyDescent="0.25">
      <c r="R77136" s="15">
        <v>1</v>
      </c>
    </row>
    <row r="77137" spans="18:18" x14ac:dyDescent="0.25">
      <c r="R77137" s="15">
        <v>1</v>
      </c>
    </row>
    <row r="77138" spans="18:18" x14ac:dyDescent="0.25">
      <c r="R77138" s="15">
        <v>1</v>
      </c>
    </row>
    <row r="77139" spans="18:18" x14ac:dyDescent="0.25">
      <c r="R77139" s="15">
        <v>1</v>
      </c>
    </row>
    <row r="77140" spans="18:18" x14ac:dyDescent="0.25">
      <c r="R77140" s="15">
        <v>1</v>
      </c>
    </row>
    <row r="77141" spans="18:18" x14ac:dyDescent="0.25">
      <c r="R77141" s="15">
        <v>1</v>
      </c>
    </row>
    <row r="77142" spans="18:18" x14ac:dyDescent="0.25">
      <c r="R77142" s="15">
        <v>4</v>
      </c>
    </row>
    <row r="77143" spans="18:18" x14ac:dyDescent="0.25">
      <c r="R77143" s="15">
        <v>4</v>
      </c>
    </row>
    <row r="77144" spans="18:18" x14ac:dyDescent="0.25">
      <c r="R77144" s="15">
        <v>4</v>
      </c>
    </row>
    <row r="77145" spans="18:18" x14ac:dyDescent="0.25">
      <c r="R77145" s="15">
        <v>4</v>
      </c>
    </row>
    <row r="77146" spans="18:18" x14ac:dyDescent="0.25">
      <c r="R77146" s="15">
        <v>4</v>
      </c>
    </row>
    <row r="77147" spans="18:18" x14ac:dyDescent="0.25">
      <c r="R77147" s="15">
        <v>4</v>
      </c>
    </row>
    <row r="77148" spans="18:18" x14ac:dyDescent="0.25">
      <c r="R77148" s="15">
        <v>4</v>
      </c>
    </row>
    <row r="77149" spans="18:18" x14ac:dyDescent="0.25">
      <c r="R77149" s="15">
        <v>4</v>
      </c>
    </row>
    <row r="77150" spans="18:18" x14ac:dyDescent="0.25">
      <c r="R77150" s="15">
        <v>4</v>
      </c>
    </row>
    <row r="77151" spans="18:18" x14ac:dyDescent="0.25">
      <c r="R77151" s="15">
        <v>4</v>
      </c>
    </row>
    <row r="77152" spans="18:18" x14ac:dyDescent="0.25">
      <c r="R77152" s="15">
        <v>4</v>
      </c>
    </row>
    <row r="77153" spans="18:18" x14ac:dyDescent="0.25">
      <c r="R77153" s="15">
        <v>1</v>
      </c>
    </row>
    <row r="77154" spans="18:18" x14ac:dyDescent="0.25">
      <c r="R77154" s="15">
        <v>1</v>
      </c>
    </row>
    <row r="77155" spans="18:18" x14ac:dyDescent="0.25">
      <c r="R77155" s="15">
        <v>1</v>
      </c>
    </row>
    <row r="77156" spans="18:18" x14ac:dyDescent="0.25">
      <c r="R77156" s="15">
        <v>1</v>
      </c>
    </row>
    <row r="77157" spans="18:18" x14ac:dyDescent="0.25">
      <c r="R77157" s="15">
        <v>1</v>
      </c>
    </row>
    <row r="77158" spans="18:18" x14ac:dyDescent="0.25">
      <c r="R77158" s="15">
        <v>1</v>
      </c>
    </row>
    <row r="77159" spans="18:18" x14ac:dyDescent="0.25">
      <c r="R77159" s="15">
        <v>1</v>
      </c>
    </row>
    <row r="77160" spans="18:18" x14ac:dyDescent="0.25">
      <c r="R77160" s="15">
        <v>1</v>
      </c>
    </row>
    <row r="77161" spans="18:18" x14ac:dyDescent="0.25">
      <c r="R77161" s="15">
        <v>1</v>
      </c>
    </row>
    <row r="77162" spans="18:18" x14ac:dyDescent="0.25">
      <c r="R77162" s="15">
        <v>1</v>
      </c>
    </row>
    <row r="77163" spans="18:18" x14ac:dyDescent="0.25">
      <c r="R77163" s="15">
        <v>1</v>
      </c>
    </row>
    <row r="77164" spans="18:18" x14ac:dyDescent="0.25">
      <c r="R77164" s="15">
        <v>1</v>
      </c>
    </row>
    <row r="77165" spans="18:18" x14ac:dyDescent="0.25">
      <c r="R77165" s="15">
        <v>1</v>
      </c>
    </row>
    <row r="77166" spans="18:18" x14ac:dyDescent="0.25">
      <c r="R77166" s="15">
        <v>1</v>
      </c>
    </row>
    <row r="77167" spans="18:18" x14ac:dyDescent="0.25">
      <c r="R77167" s="15">
        <v>1</v>
      </c>
    </row>
    <row r="77168" spans="18:18" x14ac:dyDescent="0.25">
      <c r="R77168" s="15">
        <v>1</v>
      </c>
    </row>
    <row r="77169" spans="18:18" x14ac:dyDescent="0.25">
      <c r="R77169" s="15">
        <v>1</v>
      </c>
    </row>
    <row r="77170" spans="18:18" x14ac:dyDescent="0.25">
      <c r="R77170" s="15">
        <v>1</v>
      </c>
    </row>
    <row r="77171" spans="18:18" x14ac:dyDescent="0.25">
      <c r="R77171" s="15">
        <v>1</v>
      </c>
    </row>
    <row r="77172" spans="18:18" x14ac:dyDescent="0.25">
      <c r="R77172" s="15">
        <v>1</v>
      </c>
    </row>
    <row r="77173" spans="18:18" x14ac:dyDescent="0.25">
      <c r="R77173" s="15">
        <v>1</v>
      </c>
    </row>
    <row r="77174" spans="18:18" x14ac:dyDescent="0.25">
      <c r="R77174" s="15">
        <v>1</v>
      </c>
    </row>
    <row r="77175" spans="18:18" x14ac:dyDescent="0.25">
      <c r="R77175" s="15">
        <v>1</v>
      </c>
    </row>
    <row r="77176" spans="18:18" x14ac:dyDescent="0.25">
      <c r="R77176" s="15">
        <v>1</v>
      </c>
    </row>
    <row r="77177" spans="18:18" x14ac:dyDescent="0.25">
      <c r="R77177" s="15">
        <v>1</v>
      </c>
    </row>
    <row r="77178" spans="18:18" x14ac:dyDescent="0.25">
      <c r="R77178" s="15">
        <v>1</v>
      </c>
    </row>
    <row r="77179" spans="18:18" x14ac:dyDescent="0.25">
      <c r="R77179" s="15">
        <v>1</v>
      </c>
    </row>
    <row r="77180" spans="18:18" x14ac:dyDescent="0.25">
      <c r="R77180" s="15">
        <v>1</v>
      </c>
    </row>
    <row r="77181" spans="18:18" x14ac:dyDescent="0.25">
      <c r="R77181" s="15">
        <v>1</v>
      </c>
    </row>
    <row r="77182" spans="18:18" x14ac:dyDescent="0.25">
      <c r="R77182" s="15">
        <v>1</v>
      </c>
    </row>
    <row r="77183" spans="18:18" x14ac:dyDescent="0.25">
      <c r="R77183" s="15">
        <v>1</v>
      </c>
    </row>
    <row r="77184" spans="18:18" x14ac:dyDescent="0.25">
      <c r="R77184" s="15">
        <v>1</v>
      </c>
    </row>
    <row r="77185" spans="18:18" x14ac:dyDescent="0.25">
      <c r="R77185" s="15">
        <v>1</v>
      </c>
    </row>
    <row r="77186" spans="18:18" x14ac:dyDescent="0.25">
      <c r="R77186" s="15">
        <v>1</v>
      </c>
    </row>
    <row r="77187" spans="18:18" x14ac:dyDescent="0.25">
      <c r="R77187" s="15">
        <v>1</v>
      </c>
    </row>
    <row r="77188" spans="18:18" x14ac:dyDescent="0.25">
      <c r="R77188" s="15">
        <v>1</v>
      </c>
    </row>
    <row r="77189" spans="18:18" x14ac:dyDescent="0.25">
      <c r="R77189" s="15">
        <v>1</v>
      </c>
    </row>
    <row r="77190" spans="18:18" x14ac:dyDescent="0.25">
      <c r="R77190" s="15">
        <v>1</v>
      </c>
    </row>
    <row r="77191" spans="18:18" x14ac:dyDescent="0.25">
      <c r="R77191" s="15">
        <v>1</v>
      </c>
    </row>
    <row r="77192" spans="18:18" x14ac:dyDescent="0.25">
      <c r="R77192" s="15">
        <v>1</v>
      </c>
    </row>
    <row r="77193" spans="18:18" x14ac:dyDescent="0.25">
      <c r="R77193" s="15">
        <v>1</v>
      </c>
    </row>
    <row r="77194" spans="18:18" x14ac:dyDescent="0.25">
      <c r="R77194" s="15">
        <v>2</v>
      </c>
    </row>
    <row r="77195" spans="18:18" x14ac:dyDescent="0.25">
      <c r="R77195" s="15">
        <v>2</v>
      </c>
    </row>
    <row r="77196" spans="18:18" x14ac:dyDescent="0.25">
      <c r="R77196" s="15">
        <v>2</v>
      </c>
    </row>
    <row r="77197" spans="18:18" x14ac:dyDescent="0.25">
      <c r="R77197" s="15">
        <v>2</v>
      </c>
    </row>
    <row r="77198" spans="18:18" x14ac:dyDescent="0.25">
      <c r="R77198" s="15">
        <v>2</v>
      </c>
    </row>
    <row r="77199" spans="18:18" x14ac:dyDescent="0.25">
      <c r="R77199" s="15">
        <v>2</v>
      </c>
    </row>
    <row r="77200" spans="18:18" x14ac:dyDescent="0.25">
      <c r="R77200" s="15">
        <v>2</v>
      </c>
    </row>
    <row r="77201" spans="18:18" x14ac:dyDescent="0.25">
      <c r="R77201" s="15">
        <v>2</v>
      </c>
    </row>
    <row r="77202" spans="18:18" x14ac:dyDescent="0.25">
      <c r="R77202" s="15">
        <v>2</v>
      </c>
    </row>
    <row r="77203" spans="18:18" x14ac:dyDescent="0.25">
      <c r="R77203" s="15">
        <v>2</v>
      </c>
    </row>
    <row r="77204" spans="18:18" x14ac:dyDescent="0.25">
      <c r="R77204" s="15">
        <v>3</v>
      </c>
    </row>
    <row r="77205" spans="18:18" x14ac:dyDescent="0.25">
      <c r="R77205" s="15">
        <v>3</v>
      </c>
    </row>
    <row r="77206" spans="18:18" x14ac:dyDescent="0.25">
      <c r="R77206" s="15">
        <v>3</v>
      </c>
    </row>
    <row r="77207" spans="18:18" x14ac:dyDescent="0.25">
      <c r="R77207" s="15">
        <v>3</v>
      </c>
    </row>
    <row r="77208" spans="18:18" x14ac:dyDescent="0.25">
      <c r="R77208" s="15">
        <v>3</v>
      </c>
    </row>
    <row r="77209" spans="18:18" x14ac:dyDescent="0.25">
      <c r="R77209" s="15">
        <v>3</v>
      </c>
    </row>
    <row r="77210" spans="18:18" x14ac:dyDescent="0.25">
      <c r="R77210" s="15">
        <v>3</v>
      </c>
    </row>
    <row r="77211" spans="18:18" x14ac:dyDescent="0.25">
      <c r="R77211" s="15">
        <v>3</v>
      </c>
    </row>
    <row r="77212" spans="18:18" x14ac:dyDescent="0.25">
      <c r="R77212" s="15">
        <v>3</v>
      </c>
    </row>
    <row r="77213" spans="18:18" x14ac:dyDescent="0.25">
      <c r="R77213" s="15">
        <v>3</v>
      </c>
    </row>
    <row r="77214" spans="18:18" x14ac:dyDescent="0.25">
      <c r="R77214" s="15">
        <v>3</v>
      </c>
    </row>
    <row r="77215" spans="18:18" x14ac:dyDescent="0.25">
      <c r="R77215" s="15">
        <v>3</v>
      </c>
    </row>
    <row r="77216" spans="18:18" x14ac:dyDescent="0.25">
      <c r="R77216" s="15">
        <v>3</v>
      </c>
    </row>
    <row r="77217" spans="18:18" x14ac:dyDescent="0.25">
      <c r="R77217" s="15">
        <v>3</v>
      </c>
    </row>
    <row r="77218" spans="18:18" x14ac:dyDescent="0.25">
      <c r="R77218" s="15">
        <v>2</v>
      </c>
    </row>
    <row r="77219" spans="18:18" x14ac:dyDescent="0.25">
      <c r="R77219" s="15">
        <v>2</v>
      </c>
    </row>
    <row r="77220" spans="18:18" x14ac:dyDescent="0.25">
      <c r="R77220" s="15">
        <v>2</v>
      </c>
    </row>
    <row r="77221" spans="18:18" x14ac:dyDescent="0.25">
      <c r="R77221" s="15">
        <v>2</v>
      </c>
    </row>
    <row r="77222" spans="18:18" x14ac:dyDescent="0.25">
      <c r="R77222" s="15">
        <v>2</v>
      </c>
    </row>
    <row r="77223" spans="18:18" x14ac:dyDescent="0.25">
      <c r="R77223" s="15">
        <v>2</v>
      </c>
    </row>
    <row r="77224" spans="18:18" x14ac:dyDescent="0.25">
      <c r="R77224" s="15">
        <v>2</v>
      </c>
    </row>
    <row r="77225" spans="18:18" x14ac:dyDescent="0.25">
      <c r="R77225" s="15">
        <v>2</v>
      </c>
    </row>
    <row r="77226" spans="18:18" x14ac:dyDescent="0.25">
      <c r="R77226" s="15">
        <v>2</v>
      </c>
    </row>
    <row r="77227" spans="18:18" x14ac:dyDescent="0.25">
      <c r="R77227" s="15">
        <v>2</v>
      </c>
    </row>
    <row r="77228" spans="18:18" x14ac:dyDescent="0.25">
      <c r="R77228" s="15">
        <v>2</v>
      </c>
    </row>
    <row r="77229" spans="18:18" x14ac:dyDescent="0.25">
      <c r="R77229" s="15">
        <v>2</v>
      </c>
    </row>
    <row r="77230" spans="18:18" x14ac:dyDescent="0.25">
      <c r="R77230" s="15">
        <v>2</v>
      </c>
    </row>
    <row r="77231" spans="18:18" x14ac:dyDescent="0.25">
      <c r="R77231" s="15">
        <v>2</v>
      </c>
    </row>
    <row r="77232" spans="18:18" x14ac:dyDescent="0.25">
      <c r="R77232" s="15">
        <v>2</v>
      </c>
    </row>
    <row r="77233" spans="18:18" x14ac:dyDescent="0.25">
      <c r="R77233" s="15">
        <v>2</v>
      </c>
    </row>
    <row r="77234" spans="18:18" x14ac:dyDescent="0.25">
      <c r="R77234" s="15">
        <v>2</v>
      </c>
    </row>
    <row r="77235" spans="18:18" x14ac:dyDescent="0.25">
      <c r="R77235" s="15">
        <v>2</v>
      </c>
    </row>
    <row r="77236" spans="18:18" x14ac:dyDescent="0.25">
      <c r="R77236" s="15">
        <v>2</v>
      </c>
    </row>
    <row r="77237" spans="18:18" x14ac:dyDescent="0.25">
      <c r="R77237" s="15">
        <v>2</v>
      </c>
    </row>
    <row r="77238" spans="18:18" x14ac:dyDescent="0.25">
      <c r="R77238" s="15">
        <v>2</v>
      </c>
    </row>
    <row r="77239" spans="18:18" x14ac:dyDescent="0.25">
      <c r="R77239" s="15">
        <v>2</v>
      </c>
    </row>
    <row r="77240" spans="18:18" x14ac:dyDescent="0.25">
      <c r="R77240" s="15">
        <v>2</v>
      </c>
    </row>
    <row r="77241" spans="18:18" x14ac:dyDescent="0.25">
      <c r="R77241" s="15">
        <v>2</v>
      </c>
    </row>
    <row r="77242" spans="18:18" x14ac:dyDescent="0.25">
      <c r="R77242" s="15">
        <v>2</v>
      </c>
    </row>
    <row r="77243" spans="18:18" x14ac:dyDescent="0.25">
      <c r="R77243" s="15">
        <v>2</v>
      </c>
    </row>
    <row r="77244" spans="18:18" x14ac:dyDescent="0.25">
      <c r="R77244" s="15">
        <v>2</v>
      </c>
    </row>
    <row r="77245" spans="18:18" x14ac:dyDescent="0.25">
      <c r="R77245" s="15">
        <v>2</v>
      </c>
    </row>
    <row r="77246" spans="18:18" x14ac:dyDescent="0.25">
      <c r="R77246" s="15">
        <v>2</v>
      </c>
    </row>
    <row r="77247" spans="18:18" x14ac:dyDescent="0.25">
      <c r="R77247" s="15">
        <v>2</v>
      </c>
    </row>
    <row r="77248" spans="18:18" x14ac:dyDescent="0.25">
      <c r="R77248" s="15">
        <v>2</v>
      </c>
    </row>
    <row r="77249" spans="18:18" x14ac:dyDescent="0.25">
      <c r="R77249" s="15">
        <v>2</v>
      </c>
    </row>
    <row r="77250" spans="18:18" x14ac:dyDescent="0.25">
      <c r="R77250" s="15">
        <v>1</v>
      </c>
    </row>
    <row r="77251" spans="18:18" x14ac:dyDescent="0.25">
      <c r="R77251" s="15">
        <v>3</v>
      </c>
    </row>
    <row r="77252" spans="18:18" x14ac:dyDescent="0.25">
      <c r="R77252" s="15">
        <v>2</v>
      </c>
    </row>
    <row r="77253" spans="18:18" x14ac:dyDescent="0.25">
      <c r="R77253" s="15">
        <v>2</v>
      </c>
    </row>
    <row r="77254" spans="18:18" x14ac:dyDescent="0.25">
      <c r="R77254" s="15">
        <v>2</v>
      </c>
    </row>
    <row r="77255" spans="18:18" x14ac:dyDescent="0.25">
      <c r="R77255" s="15">
        <v>2</v>
      </c>
    </row>
    <row r="77256" spans="18:18" x14ac:dyDescent="0.25">
      <c r="R77256" s="15">
        <v>2</v>
      </c>
    </row>
    <row r="77257" spans="18:18" x14ac:dyDescent="0.25">
      <c r="R77257" s="15">
        <v>2</v>
      </c>
    </row>
    <row r="77258" spans="18:18" x14ac:dyDescent="0.25">
      <c r="R77258" s="15">
        <v>2</v>
      </c>
    </row>
    <row r="77259" spans="18:18" x14ac:dyDescent="0.25">
      <c r="R77259" s="15">
        <v>2</v>
      </c>
    </row>
    <row r="77260" spans="18:18" x14ac:dyDescent="0.25">
      <c r="R77260" s="15">
        <v>2</v>
      </c>
    </row>
    <row r="77261" spans="18:18" x14ac:dyDescent="0.25">
      <c r="R77261" s="15">
        <v>1</v>
      </c>
    </row>
    <row r="77262" spans="18:18" x14ac:dyDescent="0.25">
      <c r="R77262" s="15">
        <v>1</v>
      </c>
    </row>
    <row r="77263" spans="18:18" x14ac:dyDescent="0.25">
      <c r="R77263" s="15">
        <v>1</v>
      </c>
    </row>
    <row r="77264" spans="18:18" x14ac:dyDescent="0.25">
      <c r="R77264" s="15">
        <v>1</v>
      </c>
    </row>
    <row r="77265" spans="18:18" x14ac:dyDescent="0.25">
      <c r="R77265" s="15">
        <v>1</v>
      </c>
    </row>
    <row r="77266" spans="18:18" x14ac:dyDescent="0.25">
      <c r="R77266" s="15">
        <v>1</v>
      </c>
    </row>
    <row r="77267" spans="18:18" x14ac:dyDescent="0.25">
      <c r="R77267" s="15">
        <v>1</v>
      </c>
    </row>
    <row r="77268" spans="18:18" x14ac:dyDescent="0.25">
      <c r="R77268" s="15">
        <v>1</v>
      </c>
    </row>
    <row r="77269" spans="18:18" x14ac:dyDescent="0.25">
      <c r="R77269" s="15">
        <v>1</v>
      </c>
    </row>
    <row r="77270" spans="18:18" x14ac:dyDescent="0.25">
      <c r="R77270" s="15">
        <v>1</v>
      </c>
    </row>
    <row r="77271" spans="18:18" x14ac:dyDescent="0.25">
      <c r="R77271" s="15">
        <v>1</v>
      </c>
    </row>
    <row r="77272" spans="18:18" x14ac:dyDescent="0.25">
      <c r="R77272" s="15">
        <v>1</v>
      </c>
    </row>
    <row r="77273" spans="18:18" x14ac:dyDescent="0.25">
      <c r="R77273" s="15">
        <v>1</v>
      </c>
    </row>
    <row r="77274" spans="18:18" x14ac:dyDescent="0.25">
      <c r="R77274" s="15">
        <v>1</v>
      </c>
    </row>
    <row r="77275" spans="18:18" x14ac:dyDescent="0.25">
      <c r="R77275" s="15">
        <v>3</v>
      </c>
    </row>
    <row r="77276" spans="18:18" x14ac:dyDescent="0.25">
      <c r="R77276" s="15">
        <v>3</v>
      </c>
    </row>
    <row r="77277" spans="18:18" x14ac:dyDescent="0.25">
      <c r="R77277" s="15">
        <v>4</v>
      </c>
    </row>
    <row r="77278" spans="18:18" x14ac:dyDescent="0.25">
      <c r="R77278" s="15">
        <v>4</v>
      </c>
    </row>
    <row r="77279" spans="18:18" x14ac:dyDescent="0.25">
      <c r="R77279" s="15">
        <v>3</v>
      </c>
    </row>
    <row r="77280" spans="18:18" x14ac:dyDescent="0.25">
      <c r="R77280" s="15">
        <v>3</v>
      </c>
    </row>
    <row r="77281" spans="18:18" x14ac:dyDescent="0.25">
      <c r="R77281" s="15">
        <v>1</v>
      </c>
    </row>
    <row r="77282" spans="18:18" x14ac:dyDescent="0.25">
      <c r="R77282" s="15">
        <v>1</v>
      </c>
    </row>
    <row r="77283" spans="18:18" x14ac:dyDescent="0.25">
      <c r="R77283" s="15">
        <v>1</v>
      </c>
    </row>
    <row r="77284" spans="18:18" x14ac:dyDescent="0.25">
      <c r="R77284" s="15">
        <v>1</v>
      </c>
    </row>
    <row r="77285" spans="18:18" x14ac:dyDescent="0.25">
      <c r="R77285" s="15">
        <v>4</v>
      </c>
    </row>
    <row r="77286" spans="18:18" x14ac:dyDescent="0.25">
      <c r="R77286" s="15">
        <v>1</v>
      </c>
    </row>
    <row r="77287" spans="18:18" x14ac:dyDescent="0.25">
      <c r="R77287" s="15">
        <v>3</v>
      </c>
    </row>
    <row r="77288" spans="18:18" x14ac:dyDescent="0.25">
      <c r="R77288" s="15">
        <v>1</v>
      </c>
    </row>
    <row r="77289" spans="18:18" x14ac:dyDescent="0.25">
      <c r="R77289" s="15">
        <v>3</v>
      </c>
    </row>
    <row r="77290" spans="18:18" x14ac:dyDescent="0.25">
      <c r="R77290" s="15">
        <v>1</v>
      </c>
    </row>
    <row r="77291" spans="18:18" x14ac:dyDescent="0.25">
      <c r="R77291" s="15">
        <v>4</v>
      </c>
    </row>
    <row r="77292" spans="18:18" x14ac:dyDescent="0.25">
      <c r="R77292" s="15">
        <v>1</v>
      </c>
    </row>
    <row r="77293" spans="18:18" x14ac:dyDescent="0.25">
      <c r="R77293" s="15">
        <v>1</v>
      </c>
    </row>
    <row r="77294" spans="18:18" x14ac:dyDescent="0.25">
      <c r="R77294" s="15">
        <v>1</v>
      </c>
    </row>
    <row r="77295" spans="18:18" x14ac:dyDescent="0.25">
      <c r="R77295" s="15">
        <v>1</v>
      </c>
    </row>
    <row r="77296" spans="18:18" x14ac:dyDescent="0.25">
      <c r="R77296" s="15">
        <v>1</v>
      </c>
    </row>
    <row r="77297" spans="18:18" x14ac:dyDescent="0.25">
      <c r="R77297" s="15">
        <v>1</v>
      </c>
    </row>
    <row r="77298" spans="18:18" x14ac:dyDescent="0.25">
      <c r="R77298" s="15">
        <v>1</v>
      </c>
    </row>
    <row r="77299" spans="18:18" x14ac:dyDescent="0.25">
      <c r="R77299" s="15">
        <v>1</v>
      </c>
    </row>
    <row r="77300" spans="18:18" x14ac:dyDescent="0.25">
      <c r="R77300" s="15">
        <v>3</v>
      </c>
    </row>
    <row r="77301" spans="18:18" x14ac:dyDescent="0.25">
      <c r="R77301" s="15">
        <v>2</v>
      </c>
    </row>
    <row r="77302" spans="18:18" x14ac:dyDescent="0.25">
      <c r="R77302" s="15">
        <v>2</v>
      </c>
    </row>
    <row r="77303" spans="18:18" x14ac:dyDescent="0.25">
      <c r="R77303" s="15">
        <v>2</v>
      </c>
    </row>
    <row r="77304" spans="18:18" x14ac:dyDescent="0.25">
      <c r="R77304" s="15">
        <v>2</v>
      </c>
    </row>
    <row r="77305" spans="18:18" x14ac:dyDescent="0.25">
      <c r="R77305" s="15">
        <v>2</v>
      </c>
    </row>
    <row r="77306" spans="18:18" x14ac:dyDescent="0.25">
      <c r="R77306" s="15">
        <v>2</v>
      </c>
    </row>
    <row r="77307" spans="18:18" x14ac:dyDescent="0.25">
      <c r="R77307" s="15">
        <v>2</v>
      </c>
    </row>
    <row r="77308" spans="18:18" x14ac:dyDescent="0.25">
      <c r="R77308" s="15">
        <v>3</v>
      </c>
    </row>
    <row r="77309" spans="18:18" x14ac:dyDescent="0.25">
      <c r="R77309" s="15">
        <v>3</v>
      </c>
    </row>
    <row r="77310" spans="18:18" x14ac:dyDescent="0.25">
      <c r="R77310" s="15">
        <v>3</v>
      </c>
    </row>
    <row r="77311" spans="18:18" x14ac:dyDescent="0.25">
      <c r="R77311" s="15">
        <v>3</v>
      </c>
    </row>
    <row r="77312" spans="18:18" x14ac:dyDescent="0.25">
      <c r="R77312" s="15">
        <v>3</v>
      </c>
    </row>
    <row r="77313" spans="18:18" x14ac:dyDescent="0.25">
      <c r="R77313" s="15">
        <v>3</v>
      </c>
    </row>
    <row r="77314" spans="18:18" x14ac:dyDescent="0.25">
      <c r="R77314" s="15">
        <v>3</v>
      </c>
    </row>
    <row r="77315" spans="18:18" x14ac:dyDescent="0.25">
      <c r="R77315" s="15">
        <v>2</v>
      </c>
    </row>
    <row r="77316" spans="18:18" x14ac:dyDescent="0.25">
      <c r="R77316" s="15">
        <v>2</v>
      </c>
    </row>
    <row r="77317" spans="18:18" x14ac:dyDescent="0.25">
      <c r="R77317" s="15">
        <v>2</v>
      </c>
    </row>
    <row r="77318" spans="18:18" x14ac:dyDescent="0.25">
      <c r="R77318" s="15">
        <v>2</v>
      </c>
    </row>
    <row r="77319" spans="18:18" x14ac:dyDescent="0.25">
      <c r="R77319" s="15">
        <v>1</v>
      </c>
    </row>
    <row r="77320" spans="18:18" x14ac:dyDescent="0.25">
      <c r="R77320" s="15">
        <v>1</v>
      </c>
    </row>
    <row r="77321" spans="18:18" x14ac:dyDescent="0.25">
      <c r="R77321" s="15">
        <v>1</v>
      </c>
    </row>
    <row r="77322" spans="18:18" x14ac:dyDescent="0.25">
      <c r="R77322" s="15">
        <v>2</v>
      </c>
    </row>
    <row r="77323" spans="18:18" x14ac:dyDescent="0.25">
      <c r="R77323" s="15">
        <v>2</v>
      </c>
    </row>
    <row r="77324" spans="18:18" x14ac:dyDescent="0.25">
      <c r="R77324" s="15">
        <v>1</v>
      </c>
    </row>
    <row r="77325" spans="18:18" x14ac:dyDescent="0.25">
      <c r="R77325" s="15">
        <v>1</v>
      </c>
    </row>
    <row r="77326" spans="18:18" x14ac:dyDescent="0.25">
      <c r="R77326" s="15">
        <v>1</v>
      </c>
    </row>
    <row r="77327" spans="18:18" x14ac:dyDescent="0.25">
      <c r="R77327" s="15">
        <v>1</v>
      </c>
    </row>
    <row r="77328" spans="18:18" x14ac:dyDescent="0.25">
      <c r="R77328" s="15">
        <v>1</v>
      </c>
    </row>
    <row r="77329" spans="18:18" x14ac:dyDescent="0.25">
      <c r="R77329" s="15">
        <v>1</v>
      </c>
    </row>
    <row r="77330" spans="18:18" x14ac:dyDescent="0.25">
      <c r="R77330" s="15">
        <v>1</v>
      </c>
    </row>
    <row r="77331" spans="18:18" x14ac:dyDescent="0.25">
      <c r="R77331" s="15">
        <v>1</v>
      </c>
    </row>
    <row r="77332" spans="18:18" x14ac:dyDescent="0.25">
      <c r="R77332" s="15">
        <v>3</v>
      </c>
    </row>
    <row r="77333" spans="18:18" x14ac:dyDescent="0.25">
      <c r="R77333" s="15">
        <v>3</v>
      </c>
    </row>
    <row r="77334" spans="18:18" x14ac:dyDescent="0.25">
      <c r="R77334" s="15">
        <v>3</v>
      </c>
    </row>
    <row r="77335" spans="18:18" x14ac:dyDescent="0.25">
      <c r="R77335" s="15">
        <v>3</v>
      </c>
    </row>
    <row r="77336" spans="18:18" x14ac:dyDescent="0.25">
      <c r="R77336" s="15">
        <v>3</v>
      </c>
    </row>
    <row r="77337" spans="18:18" x14ac:dyDescent="0.25">
      <c r="R77337" s="15">
        <v>2</v>
      </c>
    </row>
    <row r="77338" spans="18:18" x14ac:dyDescent="0.25">
      <c r="R77338" s="15">
        <v>2</v>
      </c>
    </row>
    <row r="77339" spans="18:18" x14ac:dyDescent="0.25">
      <c r="R77339" s="15">
        <v>2</v>
      </c>
    </row>
    <row r="77340" spans="18:18" x14ac:dyDescent="0.25">
      <c r="R77340" s="15">
        <v>2</v>
      </c>
    </row>
    <row r="77341" spans="18:18" x14ac:dyDescent="0.25">
      <c r="R77341" s="15">
        <v>2</v>
      </c>
    </row>
    <row r="77342" spans="18:18" x14ac:dyDescent="0.25">
      <c r="R77342" s="15">
        <v>1</v>
      </c>
    </row>
    <row r="77343" spans="18:18" x14ac:dyDescent="0.25">
      <c r="R77343" s="15">
        <v>1</v>
      </c>
    </row>
    <row r="77344" spans="18:18" x14ac:dyDescent="0.25">
      <c r="R77344" s="15">
        <v>1</v>
      </c>
    </row>
    <row r="77345" spans="18:18" x14ac:dyDescent="0.25">
      <c r="R77345" s="15">
        <v>1</v>
      </c>
    </row>
    <row r="77346" spans="18:18" x14ac:dyDescent="0.25">
      <c r="R77346" s="15">
        <v>1</v>
      </c>
    </row>
    <row r="77347" spans="18:18" x14ac:dyDescent="0.25">
      <c r="R77347" s="15">
        <v>1</v>
      </c>
    </row>
    <row r="77348" spans="18:18" x14ac:dyDescent="0.25">
      <c r="R77348" s="15">
        <v>1</v>
      </c>
    </row>
    <row r="77349" spans="18:18" x14ac:dyDescent="0.25">
      <c r="R77349" s="15">
        <v>1</v>
      </c>
    </row>
    <row r="77350" spans="18:18" x14ac:dyDescent="0.25">
      <c r="R77350" s="15">
        <v>1</v>
      </c>
    </row>
    <row r="77351" spans="18:18" x14ac:dyDescent="0.25">
      <c r="R77351" s="15">
        <v>1</v>
      </c>
    </row>
    <row r="77352" spans="18:18" x14ac:dyDescent="0.25">
      <c r="R77352" s="15">
        <v>1</v>
      </c>
    </row>
    <row r="77353" spans="18:18" x14ac:dyDescent="0.25">
      <c r="R77353" s="15">
        <v>1</v>
      </c>
    </row>
    <row r="77354" spans="18:18" x14ac:dyDescent="0.25">
      <c r="R77354" s="15">
        <v>1</v>
      </c>
    </row>
    <row r="77355" spans="18:18" x14ac:dyDescent="0.25">
      <c r="R77355" s="15">
        <v>1</v>
      </c>
    </row>
    <row r="77356" spans="18:18" x14ac:dyDescent="0.25">
      <c r="R77356" s="15">
        <v>1</v>
      </c>
    </row>
    <row r="77357" spans="18:18" x14ac:dyDescent="0.25">
      <c r="R77357" s="15">
        <v>1</v>
      </c>
    </row>
    <row r="77358" spans="18:18" x14ac:dyDescent="0.25">
      <c r="R77358" s="15">
        <v>1</v>
      </c>
    </row>
    <row r="77359" spans="18:18" x14ac:dyDescent="0.25">
      <c r="R77359" s="15">
        <v>2</v>
      </c>
    </row>
    <row r="77360" spans="18:18" x14ac:dyDescent="0.25">
      <c r="R77360" s="15">
        <v>2</v>
      </c>
    </row>
    <row r="77361" spans="18:18" x14ac:dyDescent="0.25">
      <c r="R77361" s="15">
        <v>2</v>
      </c>
    </row>
    <row r="77362" spans="18:18" x14ac:dyDescent="0.25">
      <c r="R77362" s="15">
        <v>2</v>
      </c>
    </row>
    <row r="77363" spans="18:18" x14ac:dyDescent="0.25">
      <c r="R77363" s="15">
        <v>2</v>
      </c>
    </row>
    <row r="77364" spans="18:18" x14ac:dyDescent="0.25">
      <c r="R77364" s="15">
        <v>3</v>
      </c>
    </row>
    <row r="77365" spans="18:18" x14ac:dyDescent="0.25">
      <c r="R77365" s="15">
        <v>3</v>
      </c>
    </row>
    <row r="77366" spans="18:18" x14ac:dyDescent="0.25">
      <c r="R77366" s="15">
        <v>3</v>
      </c>
    </row>
    <row r="77367" spans="18:18" x14ac:dyDescent="0.25">
      <c r="R77367" s="15">
        <v>3</v>
      </c>
    </row>
    <row r="77368" spans="18:18" x14ac:dyDescent="0.25">
      <c r="R77368" s="15">
        <v>1</v>
      </c>
    </row>
    <row r="77369" spans="18:18" x14ac:dyDescent="0.25">
      <c r="R77369" s="15">
        <v>1</v>
      </c>
    </row>
    <row r="77370" spans="18:18" x14ac:dyDescent="0.25">
      <c r="R77370" s="15">
        <v>1</v>
      </c>
    </row>
    <row r="77371" spans="18:18" x14ac:dyDescent="0.25">
      <c r="R77371" s="15">
        <v>1</v>
      </c>
    </row>
    <row r="77372" spans="18:18" x14ac:dyDescent="0.25">
      <c r="R77372" s="15">
        <v>1</v>
      </c>
    </row>
    <row r="77373" spans="18:18" x14ac:dyDescent="0.25">
      <c r="R77373" s="15">
        <v>1</v>
      </c>
    </row>
    <row r="77374" spans="18:18" x14ac:dyDescent="0.25">
      <c r="R77374" s="15">
        <v>1</v>
      </c>
    </row>
    <row r="77375" spans="18:18" x14ac:dyDescent="0.25">
      <c r="R77375" s="15">
        <v>1</v>
      </c>
    </row>
    <row r="77376" spans="18:18" x14ac:dyDescent="0.25">
      <c r="R77376" s="15">
        <v>5</v>
      </c>
    </row>
    <row r="77377" spans="18:18" x14ac:dyDescent="0.25">
      <c r="R77377" s="15">
        <v>1</v>
      </c>
    </row>
    <row r="77378" spans="18:18" x14ac:dyDescent="0.25">
      <c r="R77378" s="15">
        <v>1</v>
      </c>
    </row>
    <row r="77379" spans="18:18" x14ac:dyDescent="0.25">
      <c r="R77379" s="15">
        <v>2</v>
      </c>
    </row>
    <row r="77380" spans="18:18" x14ac:dyDescent="0.25">
      <c r="R77380" s="15">
        <v>2</v>
      </c>
    </row>
    <row r="77381" spans="18:18" x14ac:dyDescent="0.25">
      <c r="R77381" s="15">
        <v>3</v>
      </c>
    </row>
    <row r="77382" spans="18:18" x14ac:dyDescent="0.25">
      <c r="R77382" s="15">
        <v>3</v>
      </c>
    </row>
    <row r="77383" spans="18:18" x14ac:dyDescent="0.25">
      <c r="R77383" s="15">
        <v>5</v>
      </c>
    </row>
    <row r="77384" spans="18:18" x14ac:dyDescent="0.25">
      <c r="R77384" s="15">
        <v>3</v>
      </c>
    </row>
    <row r="77385" spans="18:18" x14ac:dyDescent="0.25">
      <c r="R77385" s="15">
        <v>3</v>
      </c>
    </row>
    <row r="77386" spans="18:18" x14ac:dyDescent="0.25">
      <c r="R77386" s="15">
        <v>3</v>
      </c>
    </row>
    <row r="77387" spans="18:18" x14ac:dyDescent="0.25">
      <c r="R77387" s="15">
        <v>4</v>
      </c>
    </row>
    <row r="77388" spans="18:18" x14ac:dyDescent="0.25">
      <c r="R77388" s="15">
        <v>1</v>
      </c>
    </row>
    <row r="77389" spans="18:18" x14ac:dyDescent="0.25">
      <c r="R77389" s="15">
        <v>1</v>
      </c>
    </row>
    <row r="77390" spans="18:18" x14ac:dyDescent="0.25">
      <c r="R77390" s="15">
        <v>1</v>
      </c>
    </row>
    <row r="77391" spans="18:18" x14ac:dyDescent="0.25">
      <c r="R77391" s="15">
        <v>2</v>
      </c>
    </row>
    <row r="77392" spans="18:18" x14ac:dyDescent="0.25">
      <c r="R77392" s="15">
        <v>2</v>
      </c>
    </row>
    <row r="77393" spans="18:18" x14ac:dyDescent="0.25">
      <c r="R77393" s="15">
        <v>2</v>
      </c>
    </row>
    <row r="77394" spans="18:18" x14ac:dyDescent="0.25">
      <c r="R77394" s="15">
        <v>2</v>
      </c>
    </row>
    <row r="77395" spans="18:18" x14ac:dyDescent="0.25">
      <c r="R77395" s="15">
        <v>2</v>
      </c>
    </row>
    <row r="77396" spans="18:18" x14ac:dyDescent="0.25">
      <c r="R77396" s="15">
        <v>4</v>
      </c>
    </row>
    <row r="77397" spans="18:18" x14ac:dyDescent="0.25">
      <c r="R77397" s="15">
        <v>1</v>
      </c>
    </row>
    <row r="77398" spans="18:18" x14ac:dyDescent="0.25">
      <c r="R77398" s="15">
        <v>1</v>
      </c>
    </row>
    <row r="77399" spans="18:18" x14ac:dyDescent="0.25">
      <c r="R77399" s="15">
        <v>1</v>
      </c>
    </row>
    <row r="77400" spans="18:18" x14ac:dyDescent="0.25">
      <c r="R77400" s="15">
        <v>1</v>
      </c>
    </row>
    <row r="77401" spans="18:18" x14ac:dyDescent="0.25">
      <c r="R77401" s="15">
        <v>1</v>
      </c>
    </row>
    <row r="77402" spans="18:18" x14ac:dyDescent="0.25">
      <c r="R77402" s="15">
        <v>1</v>
      </c>
    </row>
    <row r="77403" spans="18:18" x14ac:dyDescent="0.25">
      <c r="R77403" s="15">
        <v>1</v>
      </c>
    </row>
    <row r="77404" spans="18:18" x14ac:dyDescent="0.25">
      <c r="R77404" s="15">
        <v>1</v>
      </c>
    </row>
    <row r="77405" spans="18:18" x14ac:dyDescent="0.25">
      <c r="R77405" s="15">
        <v>1</v>
      </c>
    </row>
    <row r="77406" spans="18:18" x14ac:dyDescent="0.25">
      <c r="R77406" s="15">
        <v>1</v>
      </c>
    </row>
    <row r="77407" spans="18:18" x14ac:dyDescent="0.25">
      <c r="R77407" s="15">
        <v>1</v>
      </c>
    </row>
    <row r="77408" spans="18:18" x14ac:dyDescent="0.25">
      <c r="R77408" s="15">
        <v>1</v>
      </c>
    </row>
    <row r="77409" spans="18:18" x14ac:dyDescent="0.25">
      <c r="R77409" s="15">
        <v>3</v>
      </c>
    </row>
    <row r="77410" spans="18:18" x14ac:dyDescent="0.25">
      <c r="R77410" s="15">
        <v>3</v>
      </c>
    </row>
    <row r="77411" spans="18:18" x14ac:dyDescent="0.25">
      <c r="R77411" s="15">
        <v>3</v>
      </c>
    </row>
    <row r="77412" spans="18:18" x14ac:dyDescent="0.25">
      <c r="R77412" s="15">
        <v>3</v>
      </c>
    </row>
    <row r="77413" spans="18:18" x14ac:dyDescent="0.25">
      <c r="R77413" s="15">
        <v>3</v>
      </c>
    </row>
    <row r="77414" spans="18:18" x14ac:dyDescent="0.25">
      <c r="R77414" s="15">
        <v>3</v>
      </c>
    </row>
    <row r="77415" spans="18:18" x14ac:dyDescent="0.25">
      <c r="R77415" s="15">
        <v>3</v>
      </c>
    </row>
    <row r="77416" spans="18:18" x14ac:dyDescent="0.25">
      <c r="R77416" s="15">
        <v>3</v>
      </c>
    </row>
    <row r="77417" spans="18:18" x14ac:dyDescent="0.25">
      <c r="R77417" s="15">
        <v>3</v>
      </c>
    </row>
    <row r="77418" spans="18:18" x14ac:dyDescent="0.25">
      <c r="R77418" s="15">
        <v>3</v>
      </c>
    </row>
    <row r="77419" spans="18:18" x14ac:dyDescent="0.25">
      <c r="R77419" s="15">
        <v>3</v>
      </c>
    </row>
    <row r="77420" spans="18:18" x14ac:dyDescent="0.25">
      <c r="R77420" s="15">
        <v>3</v>
      </c>
    </row>
    <row r="77421" spans="18:18" x14ac:dyDescent="0.25">
      <c r="R77421" s="15">
        <v>3</v>
      </c>
    </row>
    <row r="77422" spans="18:18" x14ac:dyDescent="0.25">
      <c r="R77422" s="15">
        <v>1</v>
      </c>
    </row>
    <row r="77423" spans="18:18" x14ac:dyDescent="0.25">
      <c r="R77423" s="15">
        <v>1</v>
      </c>
    </row>
    <row r="77424" spans="18:18" x14ac:dyDescent="0.25">
      <c r="R77424" s="15">
        <v>1</v>
      </c>
    </row>
    <row r="77425" spans="18:18" x14ac:dyDescent="0.25">
      <c r="R77425" s="15">
        <v>1</v>
      </c>
    </row>
    <row r="77426" spans="18:18" x14ac:dyDescent="0.25">
      <c r="R77426" s="15">
        <v>1</v>
      </c>
    </row>
    <row r="77427" spans="18:18" x14ac:dyDescent="0.25">
      <c r="R77427" s="15">
        <v>1</v>
      </c>
    </row>
    <row r="77428" spans="18:18" x14ac:dyDescent="0.25">
      <c r="R77428" s="15">
        <v>1</v>
      </c>
    </row>
    <row r="77429" spans="18:18" x14ac:dyDescent="0.25">
      <c r="R77429" s="15">
        <v>2</v>
      </c>
    </row>
    <row r="77430" spans="18:18" x14ac:dyDescent="0.25">
      <c r="R77430" s="15">
        <v>2</v>
      </c>
    </row>
    <row r="77431" spans="18:18" x14ac:dyDescent="0.25">
      <c r="R77431" s="15">
        <v>2</v>
      </c>
    </row>
    <row r="77432" spans="18:18" x14ac:dyDescent="0.25">
      <c r="R77432" s="15">
        <v>2</v>
      </c>
    </row>
    <row r="77433" spans="18:18" x14ac:dyDescent="0.25">
      <c r="R77433" s="15">
        <v>2</v>
      </c>
    </row>
    <row r="77434" spans="18:18" x14ac:dyDescent="0.25">
      <c r="R77434" s="15">
        <v>2</v>
      </c>
    </row>
    <row r="77435" spans="18:18" x14ac:dyDescent="0.25">
      <c r="R77435" s="15">
        <v>5</v>
      </c>
    </row>
    <row r="77436" spans="18:18" x14ac:dyDescent="0.25">
      <c r="R77436" s="15">
        <v>1</v>
      </c>
    </row>
    <row r="77437" spans="18:18" x14ac:dyDescent="0.25">
      <c r="R77437" s="15">
        <v>1</v>
      </c>
    </row>
    <row r="77438" spans="18:18" x14ac:dyDescent="0.25">
      <c r="R77438" s="15">
        <v>1</v>
      </c>
    </row>
    <row r="77439" spans="18:18" x14ac:dyDescent="0.25">
      <c r="R77439" s="15">
        <v>1</v>
      </c>
    </row>
    <row r="77440" spans="18:18" x14ac:dyDescent="0.25">
      <c r="R77440" s="15">
        <v>1</v>
      </c>
    </row>
    <row r="77441" spans="18:18" x14ac:dyDescent="0.25">
      <c r="R77441" s="15">
        <v>1</v>
      </c>
    </row>
    <row r="77442" spans="18:18" x14ac:dyDescent="0.25">
      <c r="R77442" s="15">
        <v>1</v>
      </c>
    </row>
    <row r="77443" spans="18:18" x14ac:dyDescent="0.25">
      <c r="R77443" s="15">
        <v>3</v>
      </c>
    </row>
    <row r="77444" spans="18:18" x14ac:dyDescent="0.25">
      <c r="R77444" s="15">
        <v>3</v>
      </c>
    </row>
    <row r="77445" spans="18:18" x14ac:dyDescent="0.25">
      <c r="R77445" s="15">
        <v>3</v>
      </c>
    </row>
    <row r="77446" spans="18:18" x14ac:dyDescent="0.25">
      <c r="R77446" s="15">
        <v>3</v>
      </c>
    </row>
    <row r="77447" spans="18:18" x14ac:dyDescent="0.25">
      <c r="R77447" s="15">
        <v>3</v>
      </c>
    </row>
    <row r="77448" spans="18:18" x14ac:dyDescent="0.25">
      <c r="R77448" s="15">
        <v>3</v>
      </c>
    </row>
    <row r="77449" spans="18:18" x14ac:dyDescent="0.25">
      <c r="R77449" s="15">
        <v>1</v>
      </c>
    </row>
    <row r="77450" spans="18:18" x14ac:dyDescent="0.25">
      <c r="R77450" s="15">
        <v>1</v>
      </c>
    </row>
    <row r="77451" spans="18:18" x14ac:dyDescent="0.25">
      <c r="R77451" s="15">
        <v>1</v>
      </c>
    </row>
    <row r="77452" spans="18:18" x14ac:dyDescent="0.25">
      <c r="R77452" s="15">
        <v>1</v>
      </c>
    </row>
    <row r="77453" spans="18:18" x14ac:dyDescent="0.25">
      <c r="R77453" s="15">
        <v>4</v>
      </c>
    </row>
    <row r="77454" spans="18:18" x14ac:dyDescent="0.25">
      <c r="R77454" s="15">
        <v>4</v>
      </c>
    </row>
    <row r="77455" spans="18:18" x14ac:dyDescent="0.25">
      <c r="R77455" s="15">
        <v>4</v>
      </c>
    </row>
    <row r="77456" spans="18:18" x14ac:dyDescent="0.25">
      <c r="R77456" s="15">
        <v>4</v>
      </c>
    </row>
    <row r="77457" spans="18:18" x14ac:dyDescent="0.25">
      <c r="R77457" s="15">
        <v>1</v>
      </c>
    </row>
    <row r="77458" spans="18:18" x14ac:dyDescent="0.25">
      <c r="R77458" s="15">
        <v>1</v>
      </c>
    </row>
    <row r="77459" spans="18:18" x14ac:dyDescent="0.25">
      <c r="R77459" s="15">
        <v>1</v>
      </c>
    </row>
    <row r="77460" spans="18:18" x14ac:dyDescent="0.25">
      <c r="R77460" s="15">
        <v>1</v>
      </c>
    </row>
    <row r="77461" spans="18:18" x14ac:dyDescent="0.25">
      <c r="R77461" s="15">
        <v>1</v>
      </c>
    </row>
    <row r="77462" spans="18:18" x14ac:dyDescent="0.25">
      <c r="R77462" s="15">
        <v>4</v>
      </c>
    </row>
    <row r="77463" spans="18:18" x14ac:dyDescent="0.25">
      <c r="R77463" s="15">
        <v>4</v>
      </c>
    </row>
    <row r="77464" spans="18:18" x14ac:dyDescent="0.25">
      <c r="R77464" s="15">
        <v>4</v>
      </c>
    </row>
    <row r="77465" spans="18:18" x14ac:dyDescent="0.25">
      <c r="R77465" s="15">
        <v>4</v>
      </c>
    </row>
    <row r="77466" spans="18:18" x14ac:dyDescent="0.25">
      <c r="R77466" s="15">
        <v>1</v>
      </c>
    </row>
    <row r="77467" spans="18:18" x14ac:dyDescent="0.25">
      <c r="R77467" s="15">
        <v>1</v>
      </c>
    </row>
    <row r="77468" spans="18:18" x14ac:dyDescent="0.25">
      <c r="R77468" s="15">
        <v>1</v>
      </c>
    </row>
    <row r="77469" spans="18:18" x14ac:dyDescent="0.25">
      <c r="R77469" s="15">
        <v>3</v>
      </c>
    </row>
    <row r="77470" spans="18:18" x14ac:dyDescent="0.25">
      <c r="R77470" s="15">
        <v>3</v>
      </c>
    </row>
    <row r="77471" spans="18:18" x14ac:dyDescent="0.25">
      <c r="R77471" s="15">
        <v>3</v>
      </c>
    </row>
    <row r="77472" spans="18:18" x14ac:dyDescent="0.25">
      <c r="R77472" s="15">
        <v>3</v>
      </c>
    </row>
    <row r="77473" spans="18:18" x14ac:dyDescent="0.25">
      <c r="R77473" s="15">
        <v>3</v>
      </c>
    </row>
    <row r="77474" spans="18:18" x14ac:dyDescent="0.25">
      <c r="R77474" s="15">
        <v>3</v>
      </c>
    </row>
    <row r="77475" spans="18:18" x14ac:dyDescent="0.25">
      <c r="R77475" s="15">
        <v>3</v>
      </c>
    </row>
    <row r="77476" spans="18:18" x14ac:dyDescent="0.25">
      <c r="R77476" s="15">
        <v>3</v>
      </c>
    </row>
    <row r="77477" spans="18:18" x14ac:dyDescent="0.25">
      <c r="R77477" s="15">
        <v>3</v>
      </c>
    </row>
    <row r="77478" spans="18:18" x14ac:dyDescent="0.25">
      <c r="R77478" s="15">
        <v>1</v>
      </c>
    </row>
    <row r="77479" spans="18:18" x14ac:dyDescent="0.25">
      <c r="R77479" s="15">
        <v>1</v>
      </c>
    </row>
    <row r="77480" spans="18:18" x14ac:dyDescent="0.25">
      <c r="R77480" s="15">
        <v>1</v>
      </c>
    </row>
    <row r="77481" spans="18:18" x14ac:dyDescent="0.25">
      <c r="R77481" s="15">
        <v>1</v>
      </c>
    </row>
    <row r="77482" spans="18:18" x14ac:dyDescent="0.25">
      <c r="R77482" s="15">
        <v>1</v>
      </c>
    </row>
    <row r="77483" spans="18:18" x14ac:dyDescent="0.25">
      <c r="R77483" s="15">
        <v>1</v>
      </c>
    </row>
    <row r="77484" spans="18:18" x14ac:dyDescent="0.25">
      <c r="R77484" s="15">
        <v>1</v>
      </c>
    </row>
    <row r="77485" spans="18:18" x14ac:dyDescent="0.25">
      <c r="R77485" s="15">
        <v>1</v>
      </c>
    </row>
    <row r="77486" spans="18:18" x14ac:dyDescent="0.25">
      <c r="R77486" s="15">
        <v>1</v>
      </c>
    </row>
    <row r="77487" spans="18:18" x14ac:dyDescent="0.25">
      <c r="R77487" s="15">
        <v>1</v>
      </c>
    </row>
    <row r="77488" spans="18:18" x14ac:dyDescent="0.25">
      <c r="R77488" s="15">
        <v>1</v>
      </c>
    </row>
    <row r="77489" spans="18:18" x14ac:dyDescent="0.25">
      <c r="R77489" s="15">
        <v>3</v>
      </c>
    </row>
    <row r="77490" spans="18:18" x14ac:dyDescent="0.25">
      <c r="R77490" s="15">
        <v>3</v>
      </c>
    </row>
    <row r="77491" spans="18:18" x14ac:dyDescent="0.25">
      <c r="R77491" s="15">
        <v>3</v>
      </c>
    </row>
    <row r="77492" spans="18:18" x14ac:dyDescent="0.25">
      <c r="R77492" s="15">
        <v>3</v>
      </c>
    </row>
    <row r="77493" spans="18:18" x14ac:dyDescent="0.25">
      <c r="R77493" s="15">
        <v>2</v>
      </c>
    </row>
    <row r="77494" spans="18:18" x14ac:dyDescent="0.25">
      <c r="R77494" s="15">
        <v>2</v>
      </c>
    </row>
    <row r="77495" spans="18:18" x14ac:dyDescent="0.25">
      <c r="R77495" s="15">
        <v>2</v>
      </c>
    </row>
    <row r="77496" spans="18:18" x14ac:dyDescent="0.25">
      <c r="R77496" s="15">
        <v>2</v>
      </c>
    </row>
    <row r="77497" spans="18:18" x14ac:dyDescent="0.25">
      <c r="R77497" s="15">
        <v>2</v>
      </c>
    </row>
    <row r="77498" spans="18:18" x14ac:dyDescent="0.25">
      <c r="R77498" s="15">
        <v>2</v>
      </c>
    </row>
    <row r="77499" spans="18:18" x14ac:dyDescent="0.25">
      <c r="R77499" s="15">
        <v>1</v>
      </c>
    </row>
    <row r="77500" spans="18:18" x14ac:dyDescent="0.25">
      <c r="R77500" s="15">
        <v>1</v>
      </c>
    </row>
    <row r="77501" spans="18:18" x14ac:dyDescent="0.25">
      <c r="R77501" s="15">
        <v>3</v>
      </c>
    </row>
    <row r="77502" spans="18:18" x14ac:dyDescent="0.25">
      <c r="R77502" s="15">
        <v>3</v>
      </c>
    </row>
    <row r="77503" spans="18:18" x14ac:dyDescent="0.25">
      <c r="R77503" s="15">
        <v>3</v>
      </c>
    </row>
    <row r="77504" spans="18:18" x14ac:dyDescent="0.25">
      <c r="R77504" s="15">
        <v>3</v>
      </c>
    </row>
    <row r="77505" spans="18:18" x14ac:dyDescent="0.25">
      <c r="R77505" s="15">
        <v>3</v>
      </c>
    </row>
    <row r="77506" spans="18:18" x14ac:dyDescent="0.25">
      <c r="R77506" s="15">
        <v>3</v>
      </c>
    </row>
    <row r="77507" spans="18:18" x14ac:dyDescent="0.25">
      <c r="R77507" s="15">
        <v>1</v>
      </c>
    </row>
    <row r="77508" spans="18:18" x14ac:dyDescent="0.25">
      <c r="R77508" s="15">
        <v>1</v>
      </c>
    </row>
    <row r="77509" spans="18:18" x14ac:dyDescent="0.25">
      <c r="R77509" s="15">
        <v>1</v>
      </c>
    </row>
    <row r="77510" spans="18:18" x14ac:dyDescent="0.25">
      <c r="R77510" s="15">
        <v>1</v>
      </c>
    </row>
    <row r="77511" spans="18:18" x14ac:dyDescent="0.25">
      <c r="R77511" s="15">
        <v>1</v>
      </c>
    </row>
    <row r="77512" spans="18:18" x14ac:dyDescent="0.25">
      <c r="R77512" s="15">
        <v>1</v>
      </c>
    </row>
    <row r="77513" spans="18:18" x14ac:dyDescent="0.25">
      <c r="R77513" s="15">
        <v>1</v>
      </c>
    </row>
    <row r="77514" spans="18:18" x14ac:dyDescent="0.25">
      <c r="R77514" s="15">
        <v>3</v>
      </c>
    </row>
    <row r="77515" spans="18:18" x14ac:dyDescent="0.25">
      <c r="R77515" s="15">
        <v>3</v>
      </c>
    </row>
    <row r="77516" spans="18:18" x14ac:dyDescent="0.25">
      <c r="R77516" s="15">
        <v>3</v>
      </c>
    </row>
    <row r="77517" spans="18:18" x14ac:dyDescent="0.25">
      <c r="R77517" s="15">
        <v>3</v>
      </c>
    </row>
    <row r="77518" spans="18:18" x14ac:dyDescent="0.25">
      <c r="R77518" s="15">
        <v>3</v>
      </c>
    </row>
    <row r="77519" spans="18:18" x14ac:dyDescent="0.25">
      <c r="R77519" s="15">
        <v>3</v>
      </c>
    </row>
    <row r="77520" spans="18:18" x14ac:dyDescent="0.25">
      <c r="R77520" s="15">
        <v>1</v>
      </c>
    </row>
    <row r="77521" spans="18:18" x14ac:dyDescent="0.25">
      <c r="R77521" s="15">
        <v>2</v>
      </c>
    </row>
    <row r="77522" spans="18:18" x14ac:dyDescent="0.25">
      <c r="R77522" s="15">
        <v>2</v>
      </c>
    </row>
    <row r="77523" spans="18:18" x14ac:dyDescent="0.25">
      <c r="R77523" s="15">
        <v>2</v>
      </c>
    </row>
    <row r="77524" spans="18:18" x14ac:dyDescent="0.25">
      <c r="R77524" s="15">
        <v>2</v>
      </c>
    </row>
    <row r="77525" spans="18:18" x14ac:dyDescent="0.25">
      <c r="R77525" s="15">
        <v>1</v>
      </c>
    </row>
    <row r="77526" spans="18:18" x14ac:dyDescent="0.25">
      <c r="R77526" s="15">
        <v>1</v>
      </c>
    </row>
    <row r="77527" spans="18:18" x14ac:dyDescent="0.25">
      <c r="R77527" s="15">
        <v>3</v>
      </c>
    </row>
    <row r="77528" spans="18:18" x14ac:dyDescent="0.25">
      <c r="R77528" s="15">
        <v>3</v>
      </c>
    </row>
    <row r="77529" spans="18:18" x14ac:dyDescent="0.25">
      <c r="R77529" s="15">
        <v>3</v>
      </c>
    </row>
    <row r="77530" spans="18:18" x14ac:dyDescent="0.25">
      <c r="R77530" s="15">
        <v>3</v>
      </c>
    </row>
    <row r="77531" spans="18:18" x14ac:dyDescent="0.25">
      <c r="R77531" s="15">
        <v>2</v>
      </c>
    </row>
    <row r="77532" spans="18:18" x14ac:dyDescent="0.25">
      <c r="R77532" s="15">
        <v>2</v>
      </c>
    </row>
    <row r="77533" spans="18:18" x14ac:dyDescent="0.25">
      <c r="R77533" s="15">
        <v>2</v>
      </c>
    </row>
    <row r="77534" spans="18:18" x14ac:dyDescent="0.25">
      <c r="R77534" s="15">
        <v>2</v>
      </c>
    </row>
    <row r="77535" spans="18:18" x14ac:dyDescent="0.25">
      <c r="R77535" s="15">
        <v>2</v>
      </c>
    </row>
    <row r="77536" spans="18:18" x14ac:dyDescent="0.25">
      <c r="R77536" s="15">
        <v>1</v>
      </c>
    </row>
    <row r="77537" spans="18:18" x14ac:dyDescent="0.25">
      <c r="R77537" s="15">
        <v>1</v>
      </c>
    </row>
    <row r="77538" spans="18:18" x14ac:dyDescent="0.25">
      <c r="R77538" s="15">
        <v>1</v>
      </c>
    </row>
    <row r="77539" spans="18:18" x14ac:dyDescent="0.25">
      <c r="R77539" s="15">
        <v>1</v>
      </c>
    </row>
    <row r="77540" spans="18:18" x14ac:dyDescent="0.25">
      <c r="R77540" s="15">
        <v>1</v>
      </c>
    </row>
    <row r="77541" spans="18:18" x14ac:dyDescent="0.25">
      <c r="R77541" s="15">
        <v>1</v>
      </c>
    </row>
    <row r="77542" spans="18:18" x14ac:dyDescent="0.25">
      <c r="R77542" s="15">
        <v>1</v>
      </c>
    </row>
    <row r="77543" spans="18:18" x14ac:dyDescent="0.25">
      <c r="R77543" s="15">
        <v>1</v>
      </c>
    </row>
    <row r="77544" spans="18:18" x14ac:dyDescent="0.25">
      <c r="R77544" s="15">
        <v>1</v>
      </c>
    </row>
    <row r="77545" spans="18:18" x14ac:dyDescent="0.25">
      <c r="R77545" s="15">
        <v>1</v>
      </c>
    </row>
    <row r="77546" spans="18:18" x14ac:dyDescent="0.25">
      <c r="R77546" s="15">
        <v>1</v>
      </c>
    </row>
    <row r="77547" spans="18:18" x14ac:dyDescent="0.25">
      <c r="R77547" s="15">
        <v>1</v>
      </c>
    </row>
    <row r="77548" spans="18:18" x14ac:dyDescent="0.25">
      <c r="R77548" s="15">
        <v>1</v>
      </c>
    </row>
    <row r="77549" spans="18:18" x14ac:dyDescent="0.25">
      <c r="R77549" s="15">
        <v>1</v>
      </c>
    </row>
    <row r="77550" spans="18:18" x14ac:dyDescent="0.25">
      <c r="R77550" s="15">
        <v>2</v>
      </c>
    </row>
    <row r="77551" spans="18:18" x14ac:dyDescent="0.25">
      <c r="R77551" s="15">
        <v>2</v>
      </c>
    </row>
    <row r="77552" spans="18:18" x14ac:dyDescent="0.25">
      <c r="R77552" s="15">
        <v>1</v>
      </c>
    </row>
    <row r="77553" spans="18:18" x14ac:dyDescent="0.25">
      <c r="R77553" s="15">
        <v>1</v>
      </c>
    </row>
    <row r="77554" spans="18:18" x14ac:dyDescent="0.25">
      <c r="R77554" s="15">
        <v>1</v>
      </c>
    </row>
    <row r="77555" spans="18:18" x14ac:dyDescent="0.25">
      <c r="R77555" s="15">
        <v>1</v>
      </c>
    </row>
    <row r="77556" spans="18:18" x14ac:dyDescent="0.25">
      <c r="R77556" s="15">
        <v>1</v>
      </c>
    </row>
    <row r="77557" spans="18:18" x14ac:dyDescent="0.25">
      <c r="R77557" s="15">
        <v>1</v>
      </c>
    </row>
    <row r="77558" spans="18:18" x14ac:dyDescent="0.25">
      <c r="R77558" s="15">
        <v>1</v>
      </c>
    </row>
    <row r="77559" spans="18:18" x14ac:dyDescent="0.25">
      <c r="R77559" s="15">
        <v>1</v>
      </c>
    </row>
    <row r="77560" spans="18:18" x14ac:dyDescent="0.25">
      <c r="R77560" s="15">
        <v>1</v>
      </c>
    </row>
    <row r="77561" spans="18:18" x14ac:dyDescent="0.25">
      <c r="R77561" s="15">
        <v>1</v>
      </c>
    </row>
    <row r="77562" spans="18:18" x14ac:dyDescent="0.25">
      <c r="R77562" s="15">
        <v>1</v>
      </c>
    </row>
    <row r="77563" spans="18:18" x14ac:dyDescent="0.25">
      <c r="R77563" s="15">
        <v>1</v>
      </c>
    </row>
    <row r="77564" spans="18:18" x14ac:dyDescent="0.25">
      <c r="R77564" s="15">
        <v>1</v>
      </c>
    </row>
    <row r="77565" spans="18:18" x14ac:dyDescent="0.25">
      <c r="R77565" s="15">
        <v>1</v>
      </c>
    </row>
    <row r="77566" spans="18:18" x14ac:dyDescent="0.25">
      <c r="R77566" s="15">
        <v>1</v>
      </c>
    </row>
    <row r="77567" spans="18:18" x14ac:dyDescent="0.25">
      <c r="R77567" s="15">
        <v>1</v>
      </c>
    </row>
    <row r="77568" spans="18:18" x14ac:dyDescent="0.25">
      <c r="R77568" s="15">
        <v>1</v>
      </c>
    </row>
    <row r="77569" spans="18:18" x14ac:dyDescent="0.25">
      <c r="R77569" s="15">
        <v>1</v>
      </c>
    </row>
    <row r="77570" spans="18:18" x14ac:dyDescent="0.25">
      <c r="R77570" s="15">
        <v>1</v>
      </c>
    </row>
    <row r="77571" spans="18:18" x14ac:dyDescent="0.25">
      <c r="R77571" s="15">
        <v>1</v>
      </c>
    </row>
    <row r="77572" spans="18:18" x14ac:dyDescent="0.25">
      <c r="R77572" s="15">
        <v>1</v>
      </c>
    </row>
    <row r="77573" spans="18:18" x14ac:dyDescent="0.25">
      <c r="R77573" s="15">
        <v>1</v>
      </c>
    </row>
    <row r="77574" spans="18:18" x14ac:dyDescent="0.25">
      <c r="R77574" s="15">
        <v>1</v>
      </c>
    </row>
    <row r="77575" spans="18:18" x14ac:dyDescent="0.25">
      <c r="R77575" s="15">
        <v>1</v>
      </c>
    </row>
    <row r="77576" spans="18:18" x14ac:dyDescent="0.25">
      <c r="R77576" s="15">
        <v>1</v>
      </c>
    </row>
    <row r="77577" spans="18:18" x14ac:dyDescent="0.25">
      <c r="R77577" s="15">
        <v>1</v>
      </c>
    </row>
    <row r="77578" spans="18:18" x14ac:dyDescent="0.25">
      <c r="R77578" s="15">
        <v>1</v>
      </c>
    </row>
    <row r="77579" spans="18:18" x14ac:dyDescent="0.25">
      <c r="R77579" s="15">
        <v>1</v>
      </c>
    </row>
    <row r="77580" spans="18:18" x14ac:dyDescent="0.25">
      <c r="R77580" s="15">
        <v>1</v>
      </c>
    </row>
    <row r="77581" spans="18:18" x14ac:dyDescent="0.25">
      <c r="R77581" s="15">
        <v>3</v>
      </c>
    </row>
    <row r="77582" spans="18:18" x14ac:dyDescent="0.25">
      <c r="R77582" s="15">
        <v>3</v>
      </c>
    </row>
    <row r="77583" spans="18:18" x14ac:dyDescent="0.25">
      <c r="R77583" s="15">
        <v>3</v>
      </c>
    </row>
    <row r="77584" spans="18:18" x14ac:dyDescent="0.25">
      <c r="R77584" s="15">
        <v>3</v>
      </c>
    </row>
    <row r="77585" spans="18:18" x14ac:dyDescent="0.25">
      <c r="R77585" s="15">
        <v>3</v>
      </c>
    </row>
    <row r="77586" spans="18:18" x14ac:dyDescent="0.25">
      <c r="R77586" s="15">
        <v>3</v>
      </c>
    </row>
    <row r="77587" spans="18:18" x14ac:dyDescent="0.25">
      <c r="R77587" s="15">
        <v>1</v>
      </c>
    </row>
    <row r="77588" spans="18:18" x14ac:dyDescent="0.25">
      <c r="R77588" s="15">
        <v>1</v>
      </c>
    </row>
    <row r="77589" spans="18:18" x14ac:dyDescent="0.25">
      <c r="R77589" s="15">
        <v>1</v>
      </c>
    </row>
    <row r="77590" spans="18:18" x14ac:dyDescent="0.25">
      <c r="R77590" s="15">
        <v>1</v>
      </c>
    </row>
    <row r="77591" spans="18:18" x14ac:dyDescent="0.25">
      <c r="R77591" s="15">
        <v>2</v>
      </c>
    </row>
    <row r="77592" spans="18:18" x14ac:dyDescent="0.25">
      <c r="R77592" s="15">
        <v>2</v>
      </c>
    </row>
    <row r="77593" spans="18:18" x14ac:dyDescent="0.25">
      <c r="R77593" s="15">
        <v>2</v>
      </c>
    </row>
    <row r="77594" spans="18:18" x14ac:dyDescent="0.25">
      <c r="R77594" s="15">
        <v>2</v>
      </c>
    </row>
    <row r="77595" spans="18:18" x14ac:dyDescent="0.25">
      <c r="R77595" s="15">
        <v>1</v>
      </c>
    </row>
    <row r="77596" spans="18:18" x14ac:dyDescent="0.25">
      <c r="R77596" s="15">
        <v>1</v>
      </c>
    </row>
    <row r="77597" spans="18:18" x14ac:dyDescent="0.25">
      <c r="R77597" s="15">
        <v>1</v>
      </c>
    </row>
    <row r="77598" spans="18:18" x14ac:dyDescent="0.25">
      <c r="R77598" s="15">
        <v>1</v>
      </c>
    </row>
    <row r="77599" spans="18:18" x14ac:dyDescent="0.25">
      <c r="R77599" s="15">
        <v>1</v>
      </c>
    </row>
    <row r="77600" spans="18:18" x14ac:dyDescent="0.25">
      <c r="R77600" s="15">
        <v>1</v>
      </c>
    </row>
    <row r="77601" spans="18:18" x14ac:dyDescent="0.25">
      <c r="R77601" s="15">
        <v>2</v>
      </c>
    </row>
    <row r="77602" spans="18:18" x14ac:dyDescent="0.25">
      <c r="R77602" s="15">
        <v>2</v>
      </c>
    </row>
    <row r="77603" spans="18:18" x14ac:dyDescent="0.25">
      <c r="R77603" s="15">
        <v>2</v>
      </c>
    </row>
    <row r="77604" spans="18:18" x14ac:dyDescent="0.25">
      <c r="R77604" s="15">
        <v>2</v>
      </c>
    </row>
    <row r="77605" spans="18:18" x14ac:dyDescent="0.25">
      <c r="R77605" s="15">
        <v>2</v>
      </c>
    </row>
    <row r="77606" spans="18:18" x14ac:dyDescent="0.25">
      <c r="R77606" s="15">
        <v>2</v>
      </c>
    </row>
    <row r="77607" spans="18:18" x14ac:dyDescent="0.25">
      <c r="R77607" s="15">
        <v>2</v>
      </c>
    </row>
    <row r="77608" spans="18:18" x14ac:dyDescent="0.25">
      <c r="R77608" s="15">
        <v>2</v>
      </c>
    </row>
    <row r="77609" spans="18:18" x14ac:dyDescent="0.25">
      <c r="R77609" s="15">
        <v>2</v>
      </c>
    </row>
    <row r="77610" spans="18:18" x14ac:dyDescent="0.25">
      <c r="R77610" s="15">
        <v>2</v>
      </c>
    </row>
    <row r="77611" spans="18:18" x14ac:dyDescent="0.25">
      <c r="R77611" s="15">
        <v>3</v>
      </c>
    </row>
    <row r="77612" spans="18:18" x14ac:dyDescent="0.25">
      <c r="R77612" s="15">
        <v>1</v>
      </c>
    </row>
    <row r="77613" spans="18:18" x14ac:dyDescent="0.25">
      <c r="R77613" s="15">
        <v>1</v>
      </c>
    </row>
    <row r="77614" spans="18:18" x14ac:dyDescent="0.25">
      <c r="R77614" s="15">
        <v>3</v>
      </c>
    </row>
    <row r="77615" spans="18:18" x14ac:dyDescent="0.25">
      <c r="R77615" s="15">
        <v>3</v>
      </c>
    </row>
    <row r="77616" spans="18:18" x14ac:dyDescent="0.25">
      <c r="R77616" s="15">
        <v>3</v>
      </c>
    </row>
    <row r="77617" spans="18:18" x14ac:dyDescent="0.25">
      <c r="R77617" s="15">
        <v>3</v>
      </c>
    </row>
    <row r="77618" spans="18:18" x14ac:dyDescent="0.25">
      <c r="R77618" s="15">
        <v>3</v>
      </c>
    </row>
    <row r="77619" spans="18:18" x14ac:dyDescent="0.25">
      <c r="R77619" s="15">
        <v>4</v>
      </c>
    </row>
    <row r="77620" spans="18:18" x14ac:dyDescent="0.25">
      <c r="R77620" s="15">
        <v>4</v>
      </c>
    </row>
    <row r="77621" spans="18:18" x14ac:dyDescent="0.25">
      <c r="R77621" s="15">
        <v>4</v>
      </c>
    </row>
    <row r="77622" spans="18:18" x14ac:dyDescent="0.25">
      <c r="R77622" s="15">
        <v>1</v>
      </c>
    </row>
    <row r="77623" spans="18:18" x14ac:dyDescent="0.25">
      <c r="R77623" s="15">
        <v>1</v>
      </c>
    </row>
    <row r="77624" spans="18:18" x14ac:dyDescent="0.25">
      <c r="R77624" s="15">
        <v>3</v>
      </c>
    </row>
    <row r="77625" spans="18:18" x14ac:dyDescent="0.25">
      <c r="R77625" s="15">
        <v>3</v>
      </c>
    </row>
    <row r="77626" spans="18:18" x14ac:dyDescent="0.25">
      <c r="R77626" s="15">
        <v>3</v>
      </c>
    </row>
    <row r="77627" spans="18:18" x14ac:dyDescent="0.25">
      <c r="R77627" s="15">
        <v>3</v>
      </c>
    </row>
    <row r="77628" spans="18:18" x14ac:dyDescent="0.25">
      <c r="R77628" s="15">
        <v>3</v>
      </c>
    </row>
    <row r="77629" spans="18:18" x14ac:dyDescent="0.25">
      <c r="R77629" s="15">
        <v>3</v>
      </c>
    </row>
    <row r="77630" spans="18:18" x14ac:dyDescent="0.25">
      <c r="R77630" s="15">
        <v>3</v>
      </c>
    </row>
    <row r="77631" spans="18:18" x14ac:dyDescent="0.25">
      <c r="R77631" s="15">
        <v>3</v>
      </c>
    </row>
    <row r="77632" spans="18:18" x14ac:dyDescent="0.25">
      <c r="R77632" s="15">
        <v>3</v>
      </c>
    </row>
    <row r="77633" spans="18:18" x14ac:dyDescent="0.25">
      <c r="R77633" s="15">
        <v>3</v>
      </c>
    </row>
    <row r="77634" spans="18:18" x14ac:dyDescent="0.25">
      <c r="R77634" s="15">
        <v>3</v>
      </c>
    </row>
    <row r="77635" spans="18:18" x14ac:dyDescent="0.25">
      <c r="R77635" s="15">
        <v>3</v>
      </c>
    </row>
    <row r="77636" spans="18:18" x14ac:dyDescent="0.25">
      <c r="R77636" s="15">
        <v>3</v>
      </c>
    </row>
    <row r="77637" spans="18:18" x14ac:dyDescent="0.25">
      <c r="R77637" s="15">
        <v>1</v>
      </c>
    </row>
    <row r="77638" spans="18:18" x14ac:dyDescent="0.25">
      <c r="R77638" s="15">
        <v>1</v>
      </c>
    </row>
    <row r="77639" spans="18:18" x14ac:dyDescent="0.25">
      <c r="R77639" s="15">
        <v>3</v>
      </c>
    </row>
    <row r="77640" spans="18:18" x14ac:dyDescent="0.25">
      <c r="R77640" s="15">
        <v>3</v>
      </c>
    </row>
    <row r="77641" spans="18:18" x14ac:dyDescent="0.25">
      <c r="R77641" s="15">
        <v>3</v>
      </c>
    </row>
    <row r="77642" spans="18:18" x14ac:dyDescent="0.25">
      <c r="R77642" s="15">
        <v>3</v>
      </c>
    </row>
    <row r="77643" spans="18:18" x14ac:dyDescent="0.25">
      <c r="R77643" s="15">
        <v>3</v>
      </c>
    </row>
    <row r="77644" spans="18:18" x14ac:dyDescent="0.25">
      <c r="R77644" s="15">
        <v>3</v>
      </c>
    </row>
    <row r="77645" spans="18:18" x14ac:dyDescent="0.25">
      <c r="R77645" s="15">
        <v>3</v>
      </c>
    </row>
    <row r="77646" spans="18:18" x14ac:dyDescent="0.25">
      <c r="R77646" s="15">
        <v>3</v>
      </c>
    </row>
    <row r="77647" spans="18:18" x14ac:dyDescent="0.25">
      <c r="R77647" s="15">
        <v>3</v>
      </c>
    </row>
    <row r="77648" spans="18:18" x14ac:dyDescent="0.25">
      <c r="R77648" s="15">
        <v>3</v>
      </c>
    </row>
    <row r="77649" spans="18:18" x14ac:dyDescent="0.25">
      <c r="R77649" s="15">
        <v>3</v>
      </c>
    </row>
    <row r="77650" spans="18:18" x14ac:dyDescent="0.25">
      <c r="R77650" s="15">
        <v>3</v>
      </c>
    </row>
    <row r="77651" spans="18:18" x14ac:dyDescent="0.25">
      <c r="R77651" s="15">
        <v>3</v>
      </c>
    </row>
    <row r="77652" spans="18:18" x14ac:dyDescent="0.25">
      <c r="R77652" s="15">
        <v>3</v>
      </c>
    </row>
    <row r="77653" spans="18:18" x14ac:dyDescent="0.25">
      <c r="R77653" s="15">
        <v>3</v>
      </c>
    </row>
    <row r="77654" spans="18:18" x14ac:dyDescent="0.25">
      <c r="R77654" s="15">
        <v>3</v>
      </c>
    </row>
    <row r="77655" spans="18:18" x14ac:dyDescent="0.25">
      <c r="R77655" s="15">
        <v>3</v>
      </c>
    </row>
    <row r="77656" spans="18:18" x14ac:dyDescent="0.25">
      <c r="R77656" s="15">
        <v>3</v>
      </c>
    </row>
    <row r="77657" spans="18:18" x14ac:dyDescent="0.25">
      <c r="R77657" s="15">
        <v>3</v>
      </c>
    </row>
    <row r="77658" spans="18:18" x14ac:dyDescent="0.25">
      <c r="R77658" s="15">
        <v>3</v>
      </c>
    </row>
    <row r="77659" spans="18:18" x14ac:dyDescent="0.25">
      <c r="R77659" s="15">
        <v>3</v>
      </c>
    </row>
    <row r="77660" spans="18:18" x14ac:dyDescent="0.25">
      <c r="R77660" s="15">
        <v>1</v>
      </c>
    </row>
    <row r="77661" spans="18:18" x14ac:dyDescent="0.25">
      <c r="R77661" s="15">
        <v>1</v>
      </c>
    </row>
    <row r="77662" spans="18:18" x14ac:dyDescent="0.25">
      <c r="R77662" s="15">
        <v>1</v>
      </c>
    </row>
    <row r="77663" spans="18:18" x14ac:dyDescent="0.25">
      <c r="R77663" s="15">
        <v>1</v>
      </c>
    </row>
    <row r="77664" spans="18:18" x14ac:dyDescent="0.25">
      <c r="R77664" s="15">
        <v>2</v>
      </c>
    </row>
    <row r="77665" spans="18:18" x14ac:dyDescent="0.25">
      <c r="R77665" s="15">
        <v>1</v>
      </c>
    </row>
    <row r="77666" spans="18:18" x14ac:dyDescent="0.25">
      <c r="R77666" s="15">
        <v>3</v>
      </c>
    </row>
    <row r="77667" spans="18:18" x14ac:dyDescent="0.25">
      <c r="R77667" s="15">
        <v>3</v>
      </c>
    </row>
    <row r="77668" spans="18:18" x14ac:dyDescent="0.25">
      <c r="R77668" s="15">
        <v>3</v>
      </c>
    </row>
    <row r="77669" spans="18:18" x14ac:dyDescent="0.25">
      <c r="R77669" s="15">
        <v>3</v>
      </c>
    </row>
    <row r="77670" spans="18:18" x14ac:dyDescent="0.25">
      <c r="R77670" s="15">
        <v>3</v>
      </c>
    </row>
    <row r="77671" spans="18:18" x14ac:dyDescent="0.25">
      <c r="R77671" s="15">
        <v>3</v>
      </c>
    </row>
    <row r="77672" spans="18:18" x14ac:dyDescent="0.25">
      <c r="R77672" s="15">
        <v>3</v>
      </c>
    </row>
    <row r="77673" spans="18:18" x14ac:dyDescent="0.25">
      <c r="R77673" s="15">
        <v>3</v>
      </c>
    </row>
    <row r="77674" spans="18:18" x14ac:dyDescent="0.25">
      <c r="R77674" s="15">
        <v>3</v>
      </c>
    </row>
    <row r="77675" spans="18:18" x14ac:dyDescent="0.25">
      <c r="R77675" s="15">
        <v>3</v>
      </c>
    </row>
    <row r="77676" spans="18:18" x14ac:dyDescent="0.25">
      <c r="R77676" s="15">
        <v>3</v>
      </c>
    </row>
    <row r="77677" spans="18:18" x14ac:dyDescent="0.25">
      <c r="R77677" s="15">
        <v>3</v>
      </c>
    </row>
    <row r="77678" spans="18:18" x14ac:dyDescent="0.25">
      <c r="R77678" s="15">
        <v>3</v>
      </c>
    </row>
    <row r="77679" spans="18:18" x14ac:dyDescent="0.25">
      <c r="R77679" s="15">
        <v>3</v>
      </c>
    </row>
    <row r="77680" spans="18:18" x14ac:dyDescent="0.25">
      <c r="R77680" s="15">
        <v>3</v>
      </c>
    </row>
    <row r="77681" spans="18:18" x14ac:dyDescent="0.25">
      <c r="R77681" s="15">
        <v>3</v>
      </c>
    </row>
    <row r="77682" spans="18:18" x14ac:dyDescent="0.25">
      <c r="R77682" s="15">
        <v>3</v>
      </c>
    </row>
    <row r="77683" spans="18:18" x14ac:dyDescent="0.25">
      <c r="R77683" s="15">
        <v>3</v>
      </c>
    </row>
    <row r="77684" spans="18:18" x14ac:dyDescent="0.25">
      <c r="R77684" s="15">
        <v>3</v>
      </c>
    </row>
    <row r="77685" spans="18:18" x14ac:dyDescent="0.25">
      <c r="R77685" s="15">
        <v>3</v>
      </c>
    </row>
    <row r="77686" spans="18:18" x14ac:dyDescent="0.25">
      <c r="R77686" s="15">
        <v>1</v>
      </c>
    </row>
    <row r="77687" spans="18:18" x14ac:dyDescent="0.25">
      <c r="R77687" s="15">
        <v>1</v>
      </c>
    </row>
    <row r="77688" spans="18:18" x14ac:dyDescent="0.25">
      <c r="R77688" s="15">
        <v>1</v>
      </c>
    </row>
    <row r="77689" spans="18:18" x14ac:dyDescent="0.25">
      <c r="R77689" s="15">
        <v>1</v>
      </c>
    </row>
    <row r="77690" spans="18:18" x14ac:dyDescent="0.25">
      <c r="R77690" s="15">
        <v>1</v>
      </c>
    </row>
    <row r="77691" spans="18:18" x14ac:dyDescent="0.25">
      <c r="R77691" s="15">
        <v>1</v>
      </c>
    </row>
    <row r="77692" spans="18:18" x14ac:dyDescent="0.25">
      <c r="R77692" s="15">
        <v>1</v>
      </c>
    </row>
    <row r="77693" spans="18:18" x14ac:dyDescent="0.25">
      <c r="R77693" s="15">
        <v>1</v>
      </c>
    </row>
    <row r="77694" spans="18:18" x14ac:dyDescent="0.25">
      <c r="R77694" s="15">
        <v>1</v>
      </c>
    </row>
    <row r="77695" spans="18:18" x14ac:dyDescent="0.25">
      <c r="R77695" s="15">
        <v>1</v>
      </c>
    </row>
    <row r="77696" spans="18:18" x14ac:dyDescent="0.25">
      <c r="R77696" s="15">
        <v>1</v>
      </c>
    </row>
    <row r="77697" spans="18:18" x14ac:dyDescent="0.25">
      <c r="R77697" s="15">
        <v>1</v>
      </c>
    </row>
    <row r="77698" spans="18:18" x14ac:dyDescent="0.25">
      <c r="R77698" s="15">
        <v>1</v>
      </c>
    </row>
    <row r="77699" spans="18:18" x14ac:dyDescent="0.25">
      <c r="R77699" s="15">
        <v>2</v>
      </c>
    </row>
    <row r="77700" spans="18:18" x14ac:dyDescent="0.25">
      <c r="R77700" s="15">
        <v>3</v>
      </c>
    </row>
    <row r="77701" spans="18:18" x14ac:dyDescent="0.25">
      <c r="R77701" s="15">
        <v>3</v>
      </c>
    </row>
    <row r="77702" spans="18:18" x14ac:dyDescent="0.25">
      <c r="R77702" s="15">
        <v>1</v>
      </c>
    </row>
    <row r="77703" spans="18:18" x14ac:dyDescent="0.25">
      <c r="R77703" s="15">
        <v>1</v>
      </c>
    </row>
    <row r="77704" spans="18:18" x14ac:dyDescent="0.25">
      <c r="R77704" s="15">
        <v>3</v>
      </c>
    </row>
    <row r="77705" spans="18:18" x14ac:dyDescent="0.25">
      <c r="R77705" s="15">
        <v>1</v>
      </c>
    </row>
    <row r="77706" spans="18:18" x14ac:dyDescent="0.25">
      <c r="R77706" s="15">
        <v>1</v>
      </c>
    </row>
    <row r="77707" spans="18:18" x14ac:dyDescent="0.25">
      <c r="R77707" s="15">
        <v>1</v>
      </c>
    </row>
    <row r="77708" spans="18:18" x14ac:dyDescent="0.25">
      <c r="R77708" s="15">
        <v>1</v>
      </c>
    </row>
    <row r="77709" spans="18:18" x14ac:dyDescent="0.25">
      <c r="R77709" s="15">
        <v>1</v>
      </c>
    </row>
    <row r="77710" spans="18:18" x14ac:dyDescent="0.25">
      <c r="R77710" s="15">
        <v>3</v>
      </c>
    </row>
    <row r="77711" spans="18:18" x14ac:dyDescent="0.25">
      <c r="R77711" s="15">
        <v>3</v>
      </c>
    </row>
    <row r="77712" spans="18:18" x14ac:dyDescent="0.25">
      <c r="R77712" s="15">
        <v>3</v>
      </c>
    </row>
    <row r="77713" spans="18:18" x14ac:dyDescent="0.25">
      <c r="R77713" s="15">
        <v>1</v>
      </c>
    </row>
    <row r="77714" spans="18:18" x14ac:dyDescent="0.25">
      <c r="R77714" s="15">
        <v>1</v>
      </c>
    </row>
    <row r="77715" spans="18:18" x14ac:dyDescent="0.25">
      <c r="R77715" s="15">
        <v>1</v>
      </c>
    </row>
    <row r="77716" spans="18:18" x14ac:dyDescent="0.25">
      <c r="R77716" s="15">
        <v>1</v>
      </c>
    </row>
    <row r="77717" spans="18:18" x14ac:dyDescent="0.25">
      <c r="R77717" s="15">
        <v>1</v>
      </c>
    </row>
    <row r="77718" spans="18:18" x14ac:dyDescent="0.25">
      <c r="R77718" s="15">
        <v>3</v>
      </c>
    </row>
    <row r="77719" spans="18:18" x14ac:dyDescent="0.25">
      <c r="R77719" s="15">
        <v>1</v>
      </c>
    </row>
    <row r="77720" spans="18:18" x14ac:dyDescent="0.25">
      <c r="R77720" s="15">
        <v>1</v>
      </c>
    </row>
    <row r="77721" spans="18:18" x14ac:dyDescent="0.25">
      <c r="R77721" s="15">
        <v>1</v>
      </c>
    </row>
    <row r="77722" spans="18:18" x14ac:dyDescent="0.25">
      <c r="R77722" s="15">
        <v>1</v>
      </c>
    </row>
    <row r="77723" spans="18:18" x14ac:dyDescent="0.25">
      <c r="R77723" s="15">
        <v>1</v>
      </c>
    </row>
    <row r="77724" spans="18:18" x14ac:dyDescent="0.25">
      <c r="R77724" s="15">
        <v>1</v>
      </c>
    </row>
    <row r="77725" spans="18:18" x14ac:dyDescent="0.25">
      <c r="R77725" s="15">
        <v>1</v>
      </c>
    </row>
    <row r="77726" spans="18:18" x14ac:dyDescent="0.25">
      <c r="R77726" s="15">
        <v>1</v>
      </c>
    </row>
    <row r="77727" spans="18:18" x14ac:dyDescent="0.25">
      <c r="R77727" s="15">
        <v>1</v>
      </c>
    </row>
    <row r="77728" spans="18:18" x14ac:dyDescent="0.25">
      <c r="R77728" s="15">
        <v>3</v>
      </c>
    </row>
    <row r="77729" spans="18:18" x14ac:dyDescent="0.25">
      <c r="R77729" s="15">
        <v>1</v>
      </c>
    </row>
    <row r="77730" spans="18:18" x14ac:dyDescent="0.25">
      <c r="R77730" s="15">
        <v>1</v>
      </c>
    </row>
    <row r="77731" spans="18:18" x14ac:dyDescent="0.25">
      <c r="R77731" s="15">
        <v>1</v>
      </c>
    </row>
    <row r="77732" spans="18:18" x14ac:dyDescent="0.25">
      <c r="R77732" s="15">
        <v>1</v>
      </c>
    </row>
    <row r="77733" spans="18:18" x14ac:dyDescent="0.25">
      <c r="R77733" s="15">
        <v>1</v>
      </c>
    </row>
    <row r="77734" spans="18:18" x14ac:dyDescent="0.25">
      <c r="R77734" s="15">
        <v>1</v>
      </c>
    </row>
    <row r="77735" spans="18:18" x14ac:dyDescent="0.25">
      <c r="R77735" s="15">
        <v>1</v>
      </c>
    </row>
    <row r="77736" spans="18:18" x14ac:dyDescent="0.25">
      <c r="R77736" s="15">
        <v>3</v>
      </c>
    </row>
    <row r="77737" spans="18:18" x14ac:dyDescent="0.25">
      <c r="R77737" s="15">
        <v>3</v>
      </c>
    </row>
    <row r="77738" spans="18:18" x14ac:dyDescent="0.25">
      <c r="R77738" s="15">
        <v>3</v>
      </c>
    </row>
    <row r="77739" spans="18:18" x14ac:dyDescent="0.25">
      <c r="R77739" s="15">
        <v>3</v>
      </c>
    </row>
    <row r="77740" spans="18:18" x14ac:dyDescent="0.25">
      <c r="R77740" s="15">
        <v>3</v>
      </c>
    </row>
    <row r="77741" spans="18:18" x14ac:dyDescent="0.25">
      <c r="R77741" s="15">
        <v>3</v>
      </c>
    </row>
    <row r="77742" spans="18:18" x14ac:dyDescent="0.25">
      <c r="R77742" s="15">
        <v>3</v>
      </c>
    </row>
    <row r="77743" spans="18:18" x14ac:dyDescent="0.25">
      <c r="R77743" s="15">
        <v>1</v>
      </c>
    </row>
    <row r="77744" spans="18:18" x14ac:dyDescent="0.25">
      <c r="R77744" s="15">
        <v>1</v>
      </c>
    </row>
    <row r="77745" spans="18:18" x14ac:dyDescent="0.25">
      <c r="R77745" s="15">
        <v>3</v>
      </c>
    </row>
    <row r="77746" spans="18:18" x14ac:dyDescent="0.25">
      <c r="R77746" s="15">
        <v>1</v>
      </c>
    </row>
    <row r="77747" spans="18:18" x14ac:dyDescent="0.25">
      <c r="R77747" s="15">
        <v>1</v>
      </c>
    </row>
    <row r="77748" spans="18:18" x14ac:dyDescent="0.25">
      <c r="R77748" s="15">
        <v>1</v>
      </c>
    </row>
    <row r="77749" spans="18:18" x14ac:dyDescent="0.25">
      <c r="R77749" s="15">
        <v>1</v>
      </c>
    </row>
    <row r="77750" spans="18:18" x14ac:dyDescent="0.25">
      <c r="R77750" s="15">
        <v>1</v>
      </c>
    </row>
    <row r="77751" spans="18:18" x14ac:dyDescent="0.25">
      <c r="R77751" s="15">
        <v>1</v>
      </c>
    </row>
    <row r="77752" spans="18:18" x14ac:dyDescent="0.25">
      <c r="R77752" s="15">
        <v>1</v>
      </c>
    </row>
    <row r="77753" spans="18:18" x14ac:dyDescent="0.25">
      <c r="R77753" s="15">
        <v>1</v>
      </c>
    </row>
    <row r="77754" spans="18:18" x14ac:dyDescent="0.25">
      <c r="R77754" s="15">
        <v>1</v>
      </c>
    </row>
    <row r="77755" spans="18:18" x14ac:dyDescent="0.25">
      <c r="R77755" s="15">
        <v>1</v>
      </c>
    </row>
    <row r="77756" spans="18:18" x14ac:dyDescent="0.25">
      <c r="R77756" s="15">
        <v>1</v>
      </c>
    </row>
    <row r="77757" spans="18:18" x14ac:dyDescent="0.25">
      <c r="R77757" s="15">
        <v>3</v>
      </c>
    </row>
    <row r="77758" spans="18:18" x14ac:dyDescent="0.25">
      <c r="R77758" s="15">
        <v>1</v>
      </c>
    </row>
    <row r="77759" spans="18:18" x14ac:dyDescent="0.25">
      <c r="R77759" s="15">
        <v>3</v>
      </c>
    </row>
    <row r="77760" spans="18:18" x14ac:dyDescent="0.25">
      <c r="R77760" s="15">
        <v>3</v>
      </c>
    </row>
    <row r="77761" spans="18:18" x14ac:dyDescent="0.25">
      <c r="R77761" s="15">
        <v>2</v>
      </c>
    </row>
    <row r="77762" spans="18:18" x14ac:dyDescent="0.25">
      <c r="R77762" s="15">
        <v>2</v>
      </c>
    </row>
    <row r="77763" spans="18:18" x14ac:dyDescent="0.25">
      <c r="R77763" s="15">
        <v>2</v>
      </c>
    </row>
    <row r="77764" spans="18:18" x14ac:dyDescent="0.25">
      <c r="R77764" s="15">
        <v>2</v>
      </c>
    </row>
    <row r="77765" spans="18:18" x14ac:dyDescent="0.25">
      <c r="R77765" s="15">
        <v>2</v>
      </c>
    </row>
    <row r="77766" spans="18:18" x14ac:dyDescent="0.25">
      <c r="R77766" s="15">
        <v>2</v>
      </c>
    </row>
    <row r="77767" spans="18:18" x14ac:dyDescent="0.25">
      <c r="R77767" s="15">
        <v>1</v>
      </c>
    </row>
    <row r="77768" spans="18:18" x14ac:dyDescent="0.25">
      <c r="R77768" s="15">
        <v>1</v>
      </c>
    </row>
    <row r="77769" spans="18:18" x14ac:dyDescent="0.25">
      <c r="R77769" s="15">
        <v>1</v>
      </c>
    </row>
    <row r="77770" spans="18:18" x14ac:dyDescent="0.25">
      <c r="R77770" s="15">
        <v>1</v>
      </c>
    </row>
    <row r="77771" spans="18:18" x14ac:dyDescent="0.25">
      <c r="R77771" s="15">
        <v>1</v>
      </c>
    </row>
    <row r="77772" spans="18:18" x14ac:dyDescent="0.25">
      <c r="R77772" s="15">
        <v>1</v>
      </c>
    </row>
    <row r="77773" spans="18:18" x14ac:dyDescent="0.25">
      <c r="R77773" s="15">
        <v>3</v>
      </c>
    </row>
    <row r="77774" spans="18:18" x14ac:dyDescent="0.25">
      <c r="R77774" s="15">
        <v>3</v>
      </c>
    </row>
    <row r="77775" spans="18:18" x14ac:dyDescent="0.25">
      <c r="R77775" s="15">
        <v>3</v>
      </c>
    </row>
    <row r="77776" spans="18:18" x14ac:dyDescent="0.25">
      <c r="R77776" s="15">
        <v>3</v>
      </c>
    </row>
    <row r="77777" spans="18:18" x14ac:dyDescent="0.25">
      <c r="R77777" s="15">
        <v>3</v>
      </c>
    </row>
    <row r="77778" spans="18:18" x14ac:dyDescent="0.25">
      <c r="R77778" s="15">
        <v>3</v>
      </c>
    </row>
    <row r="77779" spans="18:18" x14ac:dyDescent="0.25">
      <c r="R77779" s="15">
        <v>3</v>
      </c>
    </row>
    <row r="77780" spans="18:18" x14ac:dyDescent="0.25">
      <c r="R77780" s="15">
        <v>3</v>
      </c>
    </row>
    <row r="77781" spans="18:18" x14ac:dyDescent="0.25">
      <c r="R77781" s="15">
        <v>3</v>
      </c>
    </row>
    <row r="77782" spans="18:18" x14ac:dyDescent="0.25">
      <c r="R77782" s="15">
        <v>1</v>
      </c>
    </row>
    <row r="77783" spans="18:18" x14ac:dyDescent="0.25">
      <c r="R77783" s="15">
        <v>1</v>
      </c>
    </row>
    <row r="77784" spans="18:18" x14ac:dyDescent="0.25">
      <c r="R77784" s="15">
        <v>1</v>
      </c>
    </row>
    <row r="77785" spans="18:18" x14ac:dyDescent="0.25">
      <c r="R77785" s="15">
        <v>1</v>
      </c>
    </row>
    <row r="77786" spans="18:18" x14ac:dyDescent="0.25">
      <c r="R77786" s="15">
        <v>1</v>
      </c>
    </row>
    <row r="77787" spans="18:18" x14ac:dyDescent="0.25">
      <c r="R77787" s="15">
        <v>3</v>
      </c>
    </row>
    <row r="77788" spans="18:18" x14ac:dyDescent="0.25">
      <c r="R77788" s="15">
        <v>3</v>
      </c>
    </row>
    <row r="77789" spans="18:18" x14ac:dyDescent="0.25">
      <c r="R77789" s="15">
        <v>3</v>
      </c>
    </row>
    <row r="77790" spans="18:18" x14ac:dyDescent="0.25">
      <c r="R77790" s="15">
        <v>3</v>
      </c>
    </row>
    <row r="77791" spans="18:18" x14ac:dyDescent="0.25">
      <c r="R77791" s="15">
        <v>4</v>
      </c>
    </row>
    <row r="77792" spans="18:18" x14ac:dyDescent="0.25">
      <c r="R77792" s="15">
        <v>2</v>
      </c>
    </row>
    <row r="77793" spans="18:18" x14ac:dyDescent="0.25">
      <c r="R77793" s="15">
        <v>2</v>
      </c>
    </row>
    <row r="77794" spans="18:18" x14ac:dyDescent="0.25">
      <c r="R77794" s="15">
        <v>2</v>
      </c>
    </row>
    <row r="77795" spans="18:18" x14ac:dyDescent="0.25">
      <c r="R77795" s="15">
        <v>1</v>
      </c>
    </row>
    <row r="77796" spans="18:18" x14ac:dyDescent="0.25">
      <c r="R77796" s="15">
        <v>1</v>
      </c>
    </row>
    <row r="77797" spans="18:18" x14ac:dyDescent="0.25">
      <c r="R77797" s="15">
        <v>1</v>
      </c>
    </row>
    <row r="77798" spans="18:18" x14ac:dyDescent="0.25">
      <c r="R77798" s="15">
        <v>3</v>
      </c>
    </row>
    <row r="77799" spans="18:18" x14ac:dyDescent="0.25">
      <c r="R77799" s="15">
        <v>2</v>
      </c>
    </row>
    <row r="77800" spans="18:18" x14ac:dyDescent="0.25">
      <c r="R77800" s="15">
        <v>2</v>
      </c>
    </row>
    <row r="77801" spans="18:18" x14ac:dyDescent="0.25">
      <c r="R77801" s="15">
        <v>1</v>
      </c>
    </row>
    <row r="77802" spans="18:18" x14ac:dyDescent="0.25">
      <c r="R77802" s="15">
        <v>1</v>
      </c>
    </row>
    <row r="77803" spans="18:18" x14ac:dyDescent="0.25">
      <c r="R77803" s="15">
        <v>1</v>
      </c>
    </row>
    <row r="77804" spans="18:18" x14ac:dyDescent="0.25">
      <c r="R77804" s="15">
        <v>1</v>
      </c>
    </row>
    <row r="77805" spans="18:18" x14ac:dyDescent="0.25">
      <c r="R77805" s="15">
        <v>1</v>
      </c>
    </row>
    <row r="77806" spans="18:18" x14ac:dyDescent="0.25">
      <c r="R77806" s="15">
        <v>2</v>
      </c>
    </row>
    <row r="77807" spans="18:18" x14ac:dyDescent="0.25">
      <c r="R77807" s="15">
        <v>2</v>
      </c>
    </row>
    <row r="77808" spans="18:18" x14ac:dyDescent="0.25">
      <c r="R77808" s="15">
        <v>2</v>
      </c>
    </row>
    <row r="77809" spans="18:18" x14ac:dyDescent="0.25">
      <c r="R77809" s="15">
        <v>2</v>
      </c>
    </row>
    <row r="77810" spans="18:18" x14ac:dyDescent="0.25">
      <c r="R77810" s="15">
        <v>2</v>
      </c>
    </row>
    <row r="77811" spans="18:18" x14ac:dyDescent="0.25">
      <c r="R77811" s="15">
        <v>2</v>
      </c>
    </row>
    <row r="77812" spans="18:18" x14ac:dyDescent="0.25">
      <c r="R77812" s="15">
        <v>2</v>
      </c>
    </row>
    <row r="77813" spans="18:18" x14ac:dyDescent="0.25">
      <c r="R77813" s="15">
        <v>2</v>
      </c>
    </row>
    <row r="77814" spans="18:18" x14ac:dyDescent="0.25">
      <c r="R77814" s="15">
        <v>1</v>
      </c>
    </row>
    <row r="77815" spans="18:18" x14ac:dyDescent="0.25">
      <c r="R77815" s="15">
        <v>2</v>
      </c>
    </row>
    <row r="77816" spans="18:18" x14ac:dyDescent="0.25">
      <c r="R77816" s="15">
        <v>2</v>
      </c>
    </row>
    <row r="77817" spans="18:18" x14ac:dyDescent="0.25">
      <c r="R77817" s="15">
        <v>2</v>
      </c>
    </row>
    <row r="77818" spans="18:18" x14ac:dyDescent="0.25">
      <c r="R77818" s="15">
        <v>1</v>
      </c>
    </row>
    <row r="77819" spans="18:18" x14ac:dyDescent="0.25">
      <c r="R77819" s="15">
        <v>1</v>
      </c>
    </row>
    <row r="77820" spans="18:18" x14ac:dyDescent="0.25">
      <c r="R77820" s="15">
        <v>1</v>
      </c>
    </row>
    <row r="77821" spans="18:18" x14ac:dyDescent="0.25">
      <c r="R77821" s="15">
        <v>1</v>
      </c>
    </row>
    <row r="77822" spans="18:18" x14ac:dyDescent="0.25">
      <c r="R77822" s="15">
        <v>1</v>
      </c>
    </row>
    <row r="77823" spans="18:18" x14ac:dyDescent="0.25">
      <c r="R77823" s="15">
        <v>2</v>
      </c>
    </row>
    <row r="77824" spans="18:18" x14ac:dyDescent="0.25">
      <c r="R77824" s="15">
        <v>2</v>
      </c>
    </row>
    <row r="77825" spans="18:18" x14ac:dyDescent="0.25">
      <c r="R77825" s="15">
        <v>2</v>
      </c>
    </row>
    <row r="77826" spans="18:18" x14ac:dyDescent="0.25">
      <c r="R77826" s="15">
        <v>1</v>
      </c>
    </row>
    <row r="77827" spans="18:18" x14ac:dyDescent="0.25">
      <c r="R77827" s="15">
        <v>1</v>
      </c>
    </row>
    <row r="77828" spans="18:18" x14ac:dyDescent="0.25">
      <c r="R77828" s="15">
        <v>1</v>
      </c>
    </row>
    <row r="77829" spans="18:18" x14ac:dyDescent="0.25">
      <c r="R77829" s="15">
        <v>2</v>
      </c>
    </row>
    <row r="77830" spans="18:18" x14ac:dyDescent="0.25">
      <c r="R77830" s="15">
        <v>2</v>
      </c>
    </row>
    <row r="77831" spans="18:18" x14ac:dyDescent="0.25">
      <c r="R77831" s="15">
        <v>2</v>
      </c>
    </row>
    <row r="77832" spans="18:18" x14ac:dyDescent="0.25">
      <c r="R77832" s="15">
        <v>2</v>
      </c>
    </row>
    <row r="77833" spans="18:18" x14ac:dyDescent="0.25">
      <c r="R77833" s="15">
        <v>1</v>
      </c>
    </row>
    <row r="77834" spans="18:18" x14ac:dyDescent="0.25">
      <c r="R77834" s="15">
        <v>1</v>
      </c>
    </row>
    <row r="77835" spans="18:18" x14ac:dyDescent="0.25">
      <c r="R77835" s="15">
        <v>1</v>
      </c>
    </row>
    <row r="77836" spans="18:18" x14ac:dyDescent="0.25">
      <c r="R77836" s="15">
        <v>1</v>
      </c>
    </row>
    <row r="77837" spans="18:18" x14ac:dyDescent="0.25">
      <c r="R77837" s="15">
        <v>1</v>
      </c>
    </row>
    <row r="77838" spans="18:18" x14ac:dyDescent="0.25">
      <c r="R77838" s="15">
        <v>1</v>
      </c>
    </row>
    <row r="77839" spans="18:18" x14ac:dyDescent="0.25">
      <c r="R77839" s="15">
        <v>1</v>
      </c>
    </row>
    <row r="77840" spans="18:18" x14ac:dyDescent="0.25">
      <c r="R77840" s="15">
        <v>1</v>
      </c>
    </row>
    <row r="77841" spans="18:18" x14ac:dyDescent="0.25">
      <c r="R77841" s="15">
        <v>1</v>
      </c>
    </row>
    <row r="77842" spans="18:18" x14ac:dyDescent="0.25">
      <c r="R77842" s="15">
        <v>1</v>
      </c>
    </row>
    <row r="77843" spans="18:18" x14ac:dyDescent="0.25">
      <c r="R77843" s="15">
        <v>1</v>
      </c>
    </row>
    <row r="77844" spans="18:18" x14ac:dyDescent="0.25">
      <c r="R77844" s="15">
        <v>1</v>
      </c>
    </row>
    <row r="77845" spans="18:18" x14ac:dyDescent="0.25">
      <c r="R77845" s="15">
        <v>1</v>
      </c>
    </row>
    <row r="77846" spans="18:18" x14ac:dyDescent="0.25">
      <c r="R77846" s="15">
        <v>1</v>
      </c>
    </row>
    <row r="77847" spans="18:18" x14ac:dyDescent="0.25">
      <c r="R77847" s="15">
        <v>1</v>
      </c>
    </row>
    <row r="77848" spans="18:18" x14ac:dyDescent="0.25">
      <c r="R77848" s="15">
        <v>2</v>
      </c>
    </row>
    <row r="77849" spans="18:18" x14ac:dyDescent="0.25">
      <c r="R77849" s="15">
        <v>2</v>
      </c>
    </row>
    <row r="77850" spans="18:18" x14ac:dyDescent="0.25">
      <c r="R77850" s="15">
        <v>2</v>
      </c>
    </row>
    <row r="77851" spans="18:18" x14ac:dyDescent="0.25">
      <c r="R77851" s="15">
        <v>2</v>
      </c>
    </row>
    <row r="77852" spans="18:18" x14ac:dyDescent="0.25">
      <c r="R77852" s="15">
        <v>2</v>
      </c>
    </row>
    <row r="77853" spans="18:18" x14ac:dyDescent="0.25">
      <c r="R77853" s="15">
        <v>2</v>
      </c>
    </row>
    <row r="77854" spans="18:18" x14ac:dyDescent="0.25">
      <c r="R77854" s="15">
        <v>2</v>
      </c>
    </row>
    <row r="77855" spans="18:18" x14ac:dyDescent="0.25">
      <c r="R77855" s="15">
        <v>2</v>
      </c>
    </row>
    <row r="77856" spans="18:18" x14ac:dyDescent="0.25">
      <c r="R77856" s="15">
        <v>2</v>
      </c>
    </row>
    <row r="77857" spans="18:18" x14ac:dyDescent="0.25">
      <c r="R77857" s="15">
        <v>2</v>
      </c>
    </row>
    <row r="77858" spans="18:18" x14ac:dyDescent="0.25">
      <c r="R77858" s="15">
        <v>2</v>
      </c>
    </row>
    <row r="77859" spans="18:18" x14ac:dyDescent="0.25">
      <c r="R77859" s="15">
        <v>2</v>
      </c>
    </row>
    <row r="77860" spans="18:18" x14ac:dyDescent="0.25">
      <c r="R77860" s="15">
        <v>1</v>
      </c>
    </row>
    <row r="77861" spans="18:18" x14ac:dyDescent="0.25">
      <c r="R77861" s="15">
        <v>1</v>
      </c>
    </row>
    <row r="77862" spans="18:18" x14ac:dyDescent="0.25">
      <c r="R77862" s="15">
        <v>1</v>
      </c>
    </row>
    <row r="77863" spans="18:18" x14ac:dyDescent="0.25">
      <c r="R77863" s="15">
        <v>1</v>
      </c>
    </row>
    <row r="77864" spans="18:18" x14ac:dyDescent="0.25">
      <c r="R77864" s="15">
        <v>1</v>
      </c>
    </row>
    <row r="77865" spans="18:18" x14ac:dyDescent="0.25">
      <c r="R77865" s="15">
        <v>1</v>
      </c>
    </row>
    <row r="77866" spans="18:18" x14ac:dyDescent="0.25">
      <c r="R77866" s="15">
        <v>1</v>
      </c>
    </row>
    <row r="77867" spans="18:18" x14ac:dyDescent="0.25">
      <c r="R77867" s="15">
        <v>1</v>
      </c>
    </row>
    <row r="77868" spans="18:18" x14ac:dyDescent="0.25">
      <c r="R77868" s="15">
        <v>1</v>
      </c>
    </row>
    <row r="77869" spans="18:18" x14ac:dyDescent="0.25">
      <c r="R77869" s="15">
        <v>1</v>
      </c>
    </row>
    <row r="77870" spans="18:18" x14ac:dyDescent="0.25">
      <c r="R77870" s="15">
        <v>2</v>
      </c>
    </row>
    <row r="77871" spans="18:18" x14ac:dyDescent="0.25">
      <c r="R77871" s="15">
        <v>2</v>
      </c>
    </row>
    <row r="77872" spans="18:18" x14ac:dyDescent="0.25">
      <c r="R77872" s="15">
        <v>2</v>
      </c>
    </row>
    <row r="77873" spans="18:18" x14ac:dyDescent="0.25">
      <c r="R77873" s="15">
        <v>2</v>
      </c>
    </row>
    <row r="77874" spans="18:18" x14ac:dyDescent="0.25">
      <c r="R77874" s="15">
        <v>2</v>
      </c>
    </row>
    <row r="77875" spans="18:18" x14ac:dyDescent="0.25">
      <c r="R77875" s="15">
        <v>2</v>
      </c>
    </row>
    <row r="77876" spans="18:18" x14ac:dyDescent="0.25">
      <c r="R77876" s="15">
        <v>2</v>
      </c>
    </row>
    <row r="77877" spans="18:18" x14ac:dyDescent="0.25">
      <c r="R77877" s="15">
        <v>2</v>
      </c>
    </row>
    <row r="77878" spans="18:18" x14ac:dyDescent="0.25">
      <c r="R77878" s="15">
        <v>1</v>
      </c>
    </row>
    <row r="77879" spans="18:18" x14ac:dyDescent="0.25">
      <c r="R77879" s="15">
        <v>1</v>
      </c>
    </row>
    <row r="77880" spans="18:18" x14ac:dyDescent="0.25">
      <c r="R77880" s="15">
        <v>1</v>
      </c>
    </row>
    <row r="77881" spans="18:18" x14ac:dyDescent="0.25">
      <c r="R77881" s="15">
        <v>1</v>
      </c>
    </row>
    <row r="77882" spans="18:18" x14ac:dyDescent="0.25">
      <c r="R77882" s="15">
        <v>1</v>
      </c>
    </row>
    <row r="77883" spans="18:18" x14ac:dyDescent="0.25">
      <c r="R77883" s="15">
        <v>3</v>
      </c>
    </row>
    <row r="77884" spans="18:18" x14ac:dyDescent="0.25">
      <c r="R77884" s="15">
        <v>3</v>
      </c>
    </row>
    <row r="77885" spans="18:18" x14ac:dyDescent="0.25">
      <c r="R77885" s="15">
        <v>3</v>
      </c>
    </row>
    <row r="77886" spans="18:18" x14ac:dyDescent="0.25">
      <c r="R77886" s="15">
        <v>3</v>
      </c>
    </row>
    <row r="77887" spans="18:18" x14ac:dyDescent="0.25">
      <c r="R77887" s="15">
        <v>3</v>
      </c>
    </row>
    <row r="77888" spans="18:18" x14ac:dyDescent="0.25">
      <c r="R77888" s="15">
        <v>3</v>
      </c>
    </row>
    <row r="77889" spans="18:18" x14ac:dyDescent="0.25">
      <c r="R77889" s="15">
        <v>1</v>
      </c>
    </row>
    <row r="77890" spans="18:18" x14ac:dyDescent="0.25">
      <c r="R77890" s="15">
        <v>1</v>
      </c>
    </row>
    <row r="77891" spans="18:18" x14ac:dyDescent="0.25">
      <c r="R77891" s="15">
        <v>1</v>
      </c>
    </row>
    <row r="77892" spans="18:18" x14ac:dyDescent="0.25">
      <c r="R77892" s="15">
        <v>1</v>
      </c>
    </row>
    <row r="77893" spans="18:18" x14ac:dyDescent="0.25">
      <c r="R77893" s="15">
        <v>3</v>
      </c>
    </row>
    <row r="77894" spans="18:18" x14ac:dyDescent="0.25">
      <c r="R77894" s="15">
        <v>3</v>
      </c>
    </row>
    <row r="77895" spans="18:18" x14ac:dyDescent="0.25">
      <c r="R77895" s="15">
        <v>3</v>
      </c>
    </row>
    <row r="77896" spans="18:18" x14ac:dyDescent="0.25">
      <c r="R77896" s="15">
        <v>1</v>
      </c>
    </row>
    <row r="77897" spans="18:18" x14ac:dyDescent="0.25">
      <c r="R77897" s="15">
        <v>2</v>
      </c>
    </row>
    <row r="77898" spans="18:18" x14ac:dyDescent="0.25">
      <c r="R77898" s="15">
        <v>1</v>
      </c>
    </row>
    <row r="77899" spans="18:18" x14ac:dyDescent="0.25">
      <c r="R77899" s="15">
        <v>1</v>
      </c>
    </row>
    <row r="77900" spans="18:18" x14ac:dyDescent="0.25">
      <c r="R77900" s="15">
        <v>1</v>
      </c>
    </row>
    <row r="77901" spans="18:18" x14ac:dyDescent="0.25">
      <c r="R77901" s="15">
        <v>1</v>
      </c>
    </row>
    <row r="77902" spans="18:18" x14ac:dyDescent="0.25">
      <c r="R77902" s="15">
        <v>1</v>
      </c>
    </row>
    <row r="77903" spans="18:18" x14ac:dyDescent="0.25">
      <c r="R77903" s="15">
        <v>2</v>
      </c>
    </row>
    <row r="77904" spans="18:18" x14ac:dyDescent="0.25">
      <c r="R77904" s="15">
        <v>2</v>
      </c>
    </row>
    <row r="77905" spans="18:18" x14ac:dyDescent="0.25">
      <c r="R77905" s="15">
        <v>3</v>
      </c>
    </row>
    <row r="77906" spans="18:18" x14ac:dyDescent="0.25">
      <c r="R77906" s="15">
        <v>3</v>
      </c>
    </row>
    <row r="77907" spans="18:18" x14ac:dyDescent="0.25">
      <c r="R77907" s="15">
        <v>1</v>
      </c>
    </row>
    <row r="77908" spans="18:18" x14ac:dyDescent="0.25">
      <c r="R77908" s="15">
        <v>3</v>
      </c>
    </row>
    <row r="77909" spans="18:18" x14ac:dyDescent="0.25">
      <c r="R77909" s="15">
        <v>3</v>
      </c>
    </row>
    <row r="77910" spans="18:18" x14ac:dyDescent="0.25">
      <c r="R77910" s="15">
        <v>2</v>
      </c>
    </row>
    <row r="77911" spans="18:18" x14ac:dyDescent="0.25">
      <c r="R77911" s="15">
        <v>2</v>
      </c>
    </row>
    <row r="77912" spans="18:18" x14ac:dyDescent="0.25">
      <c r="R77912" s="15">
        <v>2</v>
      </c>
    </row>
    <row r="77913" spans="18:18" x14ac:dyDescent="0.25">
      <c r="R77913" s="15">
        <v>2</v>
      </c>
    </row>
    <row r="77914" spans="18:18" x14ac:dyDescent="0.25">
      <c r="R77914" s="15">
        <v>3</v>
      </c>
    </row>
    <row r="77915" spans="18:18" x14ac:dyDescent="0.25">
      <c r="R77915" s="15">
        <v>3</v>
      </c>
    </row>
    <row r="77916" spans="18:18" x14ac:dyDescent="0.25">
      <c r="R77916" s="15">
        <v>3</v>
      </c>
    </row>
    <row r="77917" spans="18:18" x14ac:dyDescent="0.25">
      <c r="R77917" s="15">
        <v>3</v>
      </c>
    </row>
    <row r="77918" spans="18:18" x14ac:dyDescent="0.25">
      <c r="R77918" s="15">
        <v>3</v>
      </c>
    </row>
    <row r="77919" spans="18:18" x14ac:dyDescent="0.25">
      <c r="R77919" s="15">
        <v>1</v>
      </c>
    </row>
    <row r="77920" spans="18:18" x14ac:dyDescent="0.25">
      <c r="R77920" s="15">
        <v>1</v>
      </c>
    </row>
    <row r="77921" spans="18:18" x14ac:dyDescent="0.25">
      <c r="R77921" s="15">
        <v>3</v>
      </c>
    </row>
    <row r="77922" spans="18:18" x14ac:dyDescent="0.25">
      <c r="R77922" s="15">
        <v>1</v>
      </c>
    </row>
    <row r="77923" spans="18:18" x14ac:dyDescent="0.25">
      <c r="R77923" s="15">
        <v>3</v>
      </c>
    </row>
    <row r="77924" spans="18:18" x14ac:dyDescent="0.25">
      <c r="R77924" s="15">
        <v>3</v>
      </c>
    </row>
    <row r="77925" spans="18:18" x14ac:dyDescent="0.25">
      <c r="R77925" s="15">
        <v>1</v>
      </c>
    </row>
    <row r="77926" spans="18:18" x14ac:dyDescent="0.25">
      <c r="R77926" s="15">
        <v>1</v>
      </c>
    </row>
    <row r="77927" spans="18:18" x14ac:dyDescent="0.25">
      <c r="R77927" s="15">
        <v>1</v>
      </c>
    </row>
    <row r="77928" spans="18:18" x14ac:dyDescent="0.25">
      <c r="R77928" s="15">
        <v>1</v>
      </c>
    </row>
    <row r="77929" spans="18:18" x14ac:dyDescent="0.25">
      <c r="R77929" s="15">
        <v>1</v>
      </c>
    </row>
    <row r="77930" spans="18:18" x14ac:dyDescent="0.25">
      <c r="R77930" s="15">
        <v>1</v>
      </c>
    </row>
    <row r="77931" spans="18:18" x14ac:dyDescent="0.25">
      <c r="R77931" s="15">
        <v>1</v>
      </c>
    </row>
    <row r="77932" spans="18:18" x14ac:dyDescent="0.25">
      <c r="R77932" s="15">
        <v>1</v>
      </c>
    </row>
    <row r="77933" spans="18:18" x14ac:dyDescent="0.25">
      <c r="R77933" s="15">
        <v>3</v>
      </c>
    </row>
    <row r="77934" spans="18:18" x14ac:dyDescent="0.25">
      <c r="R77934" s="15">
        <v>3</v>
      </c>
    </row>
    <row r="77935" spans="18:18" x14ac:dyDescent="0.25">
      <c r="R77935" s="15">
        <v>1</v>
      </c>
    </row>
    <row r="77936" spans="18:18" x14ac:dyDescent="0.25">
      <c r="R77936" s="15">
        <v>1</v>
      </c>
    </row>
    <row r="77937" spans="18:18" x14ac:dyDescent="0.25">
      <c r="R77937" s="15">
        <v>3</v>
      </c>
    </row>
    <row r="77938" spans="18:18" x14ac:dyDescent="0.25">
      <c r="R77938" s="15">
        <v>3</v>
      </c>
    </row>
    <row r="77939" spans="18:18" x14ac:dyDescent="0.25">
      <c r="R77939" s="15">
        <v>1</v>
      </c>
    </row>
    <row r="77940" spans="18:18" x14ac:dyDescent="0.25">
      <c r="R77940" s="15">
        <v>1</v>
      </c>
    </row>
    <row r="77941" spans="18:18" x14ac:dyDescent="0.25">
      <c r="R77941" s="15">
        <v>1</v>
      </c>
    </row>
    <row r="77942" spans="18:18" x14ac:dyDescent="0.25">
      <c r="R77942" s="15">
        <v>3</v>
      </c>
    </row>
    <row r="77943" spans="18:18" x14ac:dyDescent="0.25">
      <c r="R77943" s="15">
        <v>1</v>
      </c>
    </row>
    <row r="77944" spans="18:18" x14ac:dyDescent="0.25">
      <c r="R77944" s="15">
        <v>3</v>
      </c>
    </row>
    <row r="77945" spans="18:18" x14ac:dyDescent="0.25">
      <c r="R77945" s="15">
        <v>3</v>
      </c>
    </row>
    <row r="77946" spans="18:18" x14ac:dyDescent="0.25">
      <c r="R77946" s="15">
        <v>1</v>
      </c>
    </row>
    <row r="77947" spans="18:18" x14ac:dyDescent="0.25">
      <c r="R77947" s="15">
        <v>1</v>
      </c>
    </row>
    <row r="77948" spans="18:18" x14ac:dyDescent="0.25">
      <c r="R77948" s="15">
        <v>3</v>
      </c>
    </row>
    <row r="77949" spans="18:18" x14ac:dyDescent="0.25">
      <c r="R77949" s="15">
        <v>1</v>
      </c>
    </row>
    <row r="77950" spans="18:18" x14ac:dyDescent="0.25">
      <c r="R77950" s="15">
        <v>1</v>
      </c>
    </row>
    <row r="77951" spans="18:18" x14ac:dyDescent="0.25">
      <c r="R77951" s="15">
        <v>1</v>
      </c>
    </row>
    <row r="77952" spans="18:18" x14ac:dyDescent="0.25">
      <c r="R77952" s="15">
        <v>4</v>
      </c>
    </row>
    <row r="77953" spans="18:18" x14ac:dyDescent="0.25">
      <c r="R77953" s="15">
        <v>2</v>
      </c>
    </row>
    <row r="77954" spans="18:18" x14ac:dyDescent="0.25">
      <c r="R77954" s="15">
        <v>3</v>
      </c>
    </row>
    <row r="77955" spans="18:18" x14ac:dyDescent="0.25">
      <c r="R77955" s="15">
        <v>4</v>
      </c>
    </row>
    <row r="77956" spans="18:18" x14ac:dyDescent="0.25">
      <c r="R77956" s="15">
        <v>4</v>
      </c>
    </row>
    <row r="77957" spans="18:18" x14ac:dyDescent="0.25">
      <c r="R77957" s="15">
        <v>4</v>
      </c>
    </row>
    <row r="77958" spans="18:18" x14ac:dyDescent="0.25">
      <c r="R77958" s="15">
        <v>1</v>
      </c>
    </row>
    <row r="77959" spans="18:18" x14ac:dyDescent="0.25">
      <c r="R77959" s="15">
        <v>2</v>
      </c>
    </row>
    <row r="77960" spans="18:18" x14ac:dyDescent="0.25">
      <c r="R77960" s="15">
        <v>2</v>
      </c>
    </row>
    <row r="77961" spans="18:18" x14ac:dyDescent="0.25">
      <c r="R77961" s="15">
        <v>1</v>
      </c>
    </row>
    <row r="77962" spans="18:18" x14ac:dyDescent="0.25">
      <c r="R77962" s="15">
        <v>2</v>
      </c>
    </row>
    <row r="77963" spans="18:18" x14ac:dyDescent="0.25">
      <c r="R77963" s="15">
        <v>1</v>
      </c>
    </row>
    <row r="77964" spans="18:18" x14ac:dyDescent="0.25">
      <c r="R77964" s="15">
        <v>2</v>
      </c>
    </row>
    <row r="77965" spans="18:18" x14ac:dyDescent="0.25">
      <c r="R77965" s="15">
        <v>2</v>
      </c>
    </row>
    <row r="77966" spans="18:18" x14ac:dyDescent="0.25">
      <c r="R77966" s="15">
        <v>1</v>
      </c>
    </row>
    <row r="77967" spans="18:18" x14ac:dyDescent="0.25">
      <c r="R77967" s="15">
        <v>1</v>
      </c>
    </row>
    <row r="77968" spans="18:18" x14ac:dyDescent="0.25">
      <c r="R77968" s="15">
        <v>2</v>
      </c>
    </row>
    <row r="77969" spans="18:18" x14ac:dyDescent="0.25">
      <c r="R77969" s="15">
        <v>1</v>
      </c>
    </row>
    <row r="77970" spans="18:18" x14ac:dyDescent="0.25">
      <c r="R77970" s="15">
        <v>1</v>
      </c>
    </row>
    <row r="77971" spans="18:18" x14ac:dyDescent="0.25">
      <c r="R77971" s="15">
        <v>1</v>
      </c>
    </row>
    <row r="77972" spans="18:18" x14ac:dyDescent="0.25">
      <c r="R77972" s="15">
        <v>1</v>
      </c>
    </row>
    <row r="77973" spans="18:18" x14ac:dyDescent="0.25">
      <c r="R77973" s="15">
        <v>1</v>
      </c>
    </row>
    <row r="77974" spans="18:18" x14ac:dyDescent="0.25">
      <c r="R77974" s="15">
        <v>1</v>
      </c>
    </row>
    <row r="77975" spans="18:18" x14ac:dyDescent="0.25">
      <c r="R77975" s="15">
        <v>1</v>
      </c>
    </row>
    <row r="77976" spans="18:18" x14ac:dyDescent="0.25">
      <c r="R77976" s="15">
        <v>1</v>
      </c>
    </row>
    <row r="77977" spans="18:18" x14ac:dyDescent="0.25">
      <c r="R77977" s="15">
        <v>1</v>
      </c>
    </row>
    <row r="77978" spans="18:18" x14ac:dyDescent="0.25">
      <c r="R77978" s="15">
        <v>1</v>
      </c>
    </row>
    <row r="77979" spans="18:18" x14ac:dyDescent="0.25">
      <c r="R77979" s="15">
        <v>1</v>
      </c>
    </row>
    <row r="77980" spans="18:18" x14ac:dyDescent="0.25">
      <c r="R77980" s="15">
        <v>1</v>
      </c>
    </row>
    <row r="77981" spans="18:18" x14ac:dyDescent="0.25">
      <c r="R77981" s="15">
        <v>1</v>
      </c>
    </row>
    <row r="77982" spans="18:18" x14ac:dyDescent="0.25">
      <c r="R77982" s="15">
        <v>1</v>
      </c>
    </row>
    <row r="77983" spans="18:18" x14ac:dyDescent="0.25">
      <c r="R77983" s="15">
        <v>1</v>
      </c>
    </row>
    <row r="77984" spans="18:18" x14ac:dyDescent="0.25">
      <c r="R77984" s="15">
        <v>1</v>
      </c>
    </row>
    <row r="77985" spans="18:18" x14ac:dyDescent="0.25">
      <c r="R77985" s="15">
        <v>1</v>
      </c>
    </row>
    <row r="77986" spans="18:18" x14ac:dyDescent="0.25">
      <c r="R77986" s="15">
        <v>1</v>
      </c>
    </row>
    <row r="77987" spans="18:18" x14ac:dyDescent="0.25">
      <c r="R77987" s="15">
        <v>1</v>
      </c>
    </row>
    <row r="77988" spans="18:18" x14ac:dyDescent="0.25">
      <c r="R77988" s="15">
        <v>2</v>
      </c>
    </row>
    <row r="77989" spans="18:18" x14ac:dyDescent="0.25">
      <c r="R77989" s="15">
        <v>2</v>
      </c>
    </row>
    <row r="77990" spans="18:18" x14ac:dyDescent="0.25">
      <c r="R77990" s="15">
        <v>2</v>
      </c>
    </row>
    <row r="77991" spans="18:18" x14ac:dyDescent="0.25">
      <c r="R77991" s="15">
        <v>2</v>
      </c>
    </row>
    <row r="77992" spans="18:18" x14ac:dyDescent="0.25">
      <c r="R77992" s="15">
        <v>4</v>
      </c>
    </row>
    <row r="77993" spans="18:18" x14ac:dyDescent="0.25">
      <c r="R77993" s="15">
        <v>4</v>
      </c>
    </row>
    <row r="77994" spans="18:18" x14ac:dyDescent="0.25">
      <c r="R77994" s="15">
        <v>1</v>
      </c>
    </row>
    <row r="77995" spans="18:18" x14ac:dyDescent="0.25">
      <c r="R77995" s="15">
        <v>1</v>
      </c>
    </row>
    <row r="77996" spans="18:18" x14ac:dyDescent="0.25">
      <c r="R77996" s="15">
        <v>1</v>
      </c>
    </row>
    <row r="77997" spans="18:18" x14ac:dyDescent="0.25">
      <c r="R77997" s="15">
        <v>1</v>
      </c>
    </row>
    <row r="77998" spans="18:18" x14ac:dyDescent="0.25">
      <c r="R77998" s="15">
        <v>1</v>
      </c>
    </row>
    <row r="77999" spans="18:18" x14ac:dyDescent="0.25">
      <c r="R77999" s="15">
        <v>1</v>
      </c>
    </row>
    <row r="78000" spans="18:18" x14ac:dyDescent="0.25">
      <c r="R78000" s="15">
        <v>1</v>
      </c>
    </row>
    <row r="78001" spans="18:18" x14ac:dyDescent="0.25">
      <c r="R78001" s="15">
        <v>1</v>
      </c>
    </row>
    <row r="78002" spans="18:18" x14ac:dyDescent="0.25">
      <c r="R78002" s="15">
        <v>1</v>
      </c>
    </row>
    <row r="78003" spans="18:18" x14ac:dyDescent="0.25">
      <c r="R78003" s="15">
        <v>1</v>
      </c>
    </row>
    <row r="78004" spans="18:18" x14ac:dyDescent="0.25">
      <c r="R78004" s="15">
        <v>1</v>
      </c>
    </row>
    <row r="78005" spans="18:18" x14ac:dyDescent="0.25">
      <c r="R78005" s="15">
        <v>2</v>
      </c>
    </row>
    <row r="78006" spans="18:18" x14ac:dyDescent="0.25">
      <c r="R78006" s="15">
        <v>1</v>
      </c>
    </row>
    <row r="78007" spans="18:18" x14ac:dyDescent="0.25">
      <c r="R78007" s="15">
        <v>1</v>
      </c>
    </row>
    <row r="78008" spans="18:18" x14ac:dyDescent="0.25">
      <c r="R78008" s="15">
        <v>1</v>
      </c>
    </row>
    <row r="78009" spans="18:18" x14ac:dyDescent="0.25">
      <c r="R78009" s="15">
        <v>1</v>
      </c>
    </row>
    <row r="78010" spans="18:18" x14ac:dyDescent="0.25">
      <c r="R78010" s="15">
        <v>1</v>
      </c>
    </row>
    <row r="78011" spans="18:18" x14ac:dyDescent="0.25">
      <c r="R78011" s="15">
        <v>1</v>
      </c>
    </row>
    <row r="78012" spans="18:18" x14ac:dyDescent="0.25">
      <c r="R78012" s="15">
        <v>1</v>
      </c>
    </row>
    <row r="78013" spans="18:18" x14ac:dyDescent="0.25">
      <c r="R78013" s="15">
        <v>1</v>
      </c>
    </row>
    <row r="78014" spans="18:18" x14ac:dyDescent="0.25">
      <c r="R78014" s="15">
        <v>1</v>
      </c>
    </row>
    <row r="78015" spans="18:18" x14ac:dyDescent="0.25">
      <c r="R78015" s="15">
        <v>1</v>
      </c>
    </row>
    <row r="78016" spans="18:18" x14ac:dyDescent="0.25">
      <c r="R78016" s="15">
        <v>1</v>
      </c>
    </row>
    <row r="78017" spans="18:18" x14ac:dyDescent="0.25">
      <c r="R78017" s="15">
        <v>3</v>
      </c>
    </row>
    <row r="78018" spans="18:18" x14ac:dyDescent="0.25">
      <c r="R78018" s="15">
        <v>3</v>
      </c>
    </row>
    <row r="78019" spans="18:18" x14ac:dyDescent="0.25">
      <c r="R78019" s="15">
        <v>3</v>
      </c>
    </row>
    <row r="78020" spans="18:18" x14ac:dyDescent="0.25">
      <c r="R78020" s="15">
        <v>1</v>
      </c>
    </row>
    <row r="78021" spans="18:18" x14ac:dyDescent="0.25">
      <c r="R78021" s="15">
        <v>3</v>
      </c>
    </row>
    <row r="78022" spans="18:18" x14ac:dyDescent="0.25">
      <c r="R78022" s="15">
        <v>1</v>
      </c>
    </row>
    <row r="78023" spans="18:18" x14ac:dyDescent="0.25">
      <c r="R78023" s="15">
        <v>1</v>
      </c>
    </row>
    <row r="78024" spans="18:18" x14ac:dyDescent="0.25">
      <c r="R78024" s="15">
        <v>3</v>
      </c>
    </row>
    <row r="78025" spans="18:18" x14ac:dyDescent="0.25">
      <c r="R78025" s="15">
        <v>3</v>
      </c>
    </row>
    <row r="78026" spans="18:18" x14ac:dyDescent="0.25">
      <c r="R78026" s="15">
        <v>3</v>
      </c>
    </row>
    <row r="78027" spans="18:18" x14ac:dyDescent="0.25">
      <c r="R78027" s="15">
        <v>3</v>
      </c>
    </row>
    <row r="78028" spans="18:18" x14ac:dyDescent="0.25">
      <c r="R78028" s="15">
        <v>3</v>
      </c>
    </row>
    <row r="78029" spans="18:18" x14ac:dyDescent="0.25">
      <c r="R78029" s="15">
        <v>3</v>
      </c>
    </row>
    <row r="78030" spans="18:18" x14ac:dyDescent="0.25">
      <c r="R78030" s="15">
        <v>3</v>
      </c>
    </row>
    <row r="78031" spans="18:18" x14ac:dyDescent="0.25">
      <c r="R78031" s="15">
        <v>3</v>
      </c>
    </row>
    <row r="78032" spans="18:18" x14ac:dyDescent="0.25">
      <c r="R78032" s="15">
        <v>3</v>
      </c>
    </row>
    <row r="78033" spans="18:18" x14ac:dyDescent="0.25">
      <c r="R78033" s="15">
        <v>3</v>
      </c>
    </row>
    <row r="78034" spans="18:18" x14ac:dyDescent="0.25">
      <c r="R78034" s="15">
        <v>3</v>
      </c>
    </row>
    <row r="78035" spans="18:18" x14ac:dyDescent="0.25">
      <c r="R78035" s="15">
        <v>3</v>
      </c>
    </row>
    <row r="78036" spans="18:18" x14ac:dyDescent="0.25">
      <c r="R78036" s="15">
        <v>3</v>
      </c>
    </row>
    <row r="78037" spans="18:18" x14ac:dyDescent="0.25">
      <c r="R78037" s="15">
        <v>3</v>
      </c>
    </row>
    <row r="78038" spans="18:18" x14ac:dyDescent="0.25">
      <c r="R78038" s="15">
        <v>3</v>
      </c>
    </row>
    <row r="78039" spans="18:18" x14ac:dyDescent="0.25">
      <c r="R78039" s="15">
        <v>1</v>
      </c>
    </row>
    <row r="78040" spans="18:18" x14ac:dyDescent="0.25">
      <c r="R78040" s="15">
        <v>1</v>
      </c>
    </row>
    <row r="78041" spans="18:18" x14ac:dyDescent="0.25">
      <c r="R78041" s="15">
        <v>1</v>
      </c>
    </row>
    <row r="78042" spans="18:18" x14ac:dyDescent="0.25">
      <c r="R78042" s="15">
        <v>1</v>
      </c>
    </row>
    <row r="78043" spans="18:18" x14ac:dyDescent="0.25">
      <c r="R78043" s="15">
        <v>1</v>
      </c>
    </row>
    <row r="78044" spans="18:18" x14ac:dyDescent="0.25">
      <c r="R78044" s="15">
        <v>1</v>
      </c>
    </row>
    <row r="78045" spans="18:18" x14ac:dyDescent="0.25">
      <c r="R78045" s="15">
        <v>1</v>
      </c>
    </row>
    <row r="78046" spans="18:18" x14ac:dyDescent="0.25">
      <c r="R78046" s="15">
        <v>1</v>
      </c>
    </row>
    <row r="78047" spans="18:18" x14ac:dyDescent="0.25">
      <c r="R78047" s="15">
        <v>1</v>
      </c>
    </row>
    <row r="78048" spans="18:18" x14ac:dyDescent="0.25">
      <c r="R78048" s="15">
        <v>1</v>
      </c>
    </row>
    <row r="78049" spans="18:18" x14ac:dyDescent="0.25">
      <c r="R78049" s="15">
        <v>1</v>
      </c>
    </row>
    <row r="78050" spans="18:18" x14ac:dyDescent="0.25">
      <c r="R78050" s="15">
        <v>1</v>
      </c>
    </row>
    <row r="78051" spans="18:18" x14ac:dyDescent="0.25">
      <c r="R78051" s="15">
        <v>2</v>
      </c>
    </row>
    <row r="78052" spans="18:18" x14ac:dyDescent="0.25">
      <c r="R78052" s="15">
        <v>2</v>
      </c>
    </row>
    <row r="78053" spans="18:18" x14ac:dyDescent="0.25">
      <c r="R78053" s="15">
        <v>2</v>
      </c>
    </row>
    <row r="78054" spans="18:18" x14ac:dyDescent="0.25">
      <c r="R78054" s="15">
        <v>2</v>
      </c>
    </row>
    <row r="78055" spans="18:18" x14ac:dyDescent="0.25">
      <c r="R78055" s="15">
        <v>2</v>
      </c>
    </row>
    <row r="78056" spans="18:18" x14ac:dyDescent="0.25">
      <c r="R78056" s="15">
        <v>1</v>
      </c>
    </row>
    <row r="78057" spans="18:18" x14ac:dyDescent="0.25">
      <c r="R78057" s="15">
        <v>1</v>
      </c>
    </row>
    <row r="78058" spans="18:18" x14ac:dyDescent="0.25">
      <c r="R78058" s="15">
        <v>1</v>
      </c>
    </row>
    <row r="78059" spans="18:18" x14ac:dyDescent="0.25">
      <c r="R78059" s="15">
        <v>3</v>
      </c>
    </row>
    <row r="78060" spans="18:18" x14ac:dyDescent="0.25">
      <c r="R78060" s="15">
        <v>3</v>
      </c>
    </row>
    <row r="78061" spans="18:18" x14ac:dyDescent="0.25">
      <c r="R78061" s="15">
        <v>2</v>
      </c>
    </row>
    <row r="78062" spans="18:18" x14ac:dyDescent="0.25">
      <c r="R78062" s="15">
        <v>2</v>
      </c>
    </row>
    <row r="78063" spans="18:18" x14ac:dyDescent="0.25">
      <c r="R78063" s="15">
        <v>2</v>
      </c>
    </row>
    <row r="78064" spans="18:18" x14ac:dyDescent="0.25">
      <c r="R78064" s="15">
        <v>2</v>
      </c>
    </row>
    <row r="78065" spans="18:18" x14ac:dyDescent="0.25">
      <c r="R78065" s="15">
        <v>3</v>
      </c>
    </row>
    <row r="78066" spans="18:18" x14ac:dyDescent="0.25">
      <c r="R78066" s="15">
        <v>3</v>
      </c>
    </row>
    <row r="78067" spans="18:18" x14ac:dyDescent="0.25">
      <c r="R78067" s="15">
        <v>3</v>
      </c>
    </row>
    <row r="78068" spans="18:18" x14ac:dyDescent="0.25">
      <c r="R78068" s="15">
        <v>1</v>
      </c>
    </row>
    <row r="78069" spans="18:18" x14ac:dyDescent="0.25">
      <c r="R78069" s="15">
        <v>1</v>
      </c>
    </row>
    <row r="78070" spans="18:18" x14ac:dyDescent="0.25">
      <c r="R78070" s="15">
        <v>1</v>
      </c>
    </row>
    <row r="78071" spans="18:18" x14ac:dyDescent="0.25">
      <c r="R78071" s="15">
        <v>1</v>
      </c>
    </row>
    <row r="78072" spans="18:18" x14ac:dyDescent="0.25">
      <c r="R78072" s="15">
        <v>1</v>
      </c>
    </row>
    <row r="78073" spans="18:18" x14ac:dyDescent="0.25">
      <c r="R78073" s="15">
        <v>1</v>
      </c>
    </row>
    <row r="78074" spans="18:18" x14ac:dyDescent="0.25">
      <c r="R78074" s="15">
        <v>1</v>
      </c>
    </row>
    <row r="78075" spans="18:18" x14ac:dyDescent="0.25">
      <c r="R78075" s="15">
        <v>2</v>
      </c>
    </row>
    <row r="78076" spans="18:18" x14ac:dyDescent="0.25">
      <c r="R78076" s="15">
        <v>1</v>
      </c>
    </row>
    <row r="78077" spans="18:18" x14ac:dyDescent="0.25">
      <c r="R78077" s="15">
        <v>2</v>
      </c>
    </row>
    <row r="78078" spans="18:18" x14ac:dyDescent="0.25">
      <c r="R78078" s="15">
        <v>1</v>
      </c>
    </row>
    <row r="78079" spans="18:18" x14ac:dyDescent="0.25">
      <c r="R78079" s="15">
        <v>4</v>
      </c>
    </row>
    <row r="78080" spans="18:18" x14ac:dyDescent="0.25">
      <c r="R78080" s="15">
        <v>1</v>
      </c>
    </row>
    <row r="78081" spans="18:18" x14ac:dyDescent="0.25">
      <c r="R78081" s="15">
        <v>4</v>
      </c>
    </row>
    <row r="78082" spans="18:18" x14ac:dyDescent="0.25">
      <c r="R78082" s="15">
        <v>4</v>
      </c>
    </row>
    <row r="78083" spans="18:18" x14ac:dyDescent="0.25">
      <c r="R78083" s="15">
        <v>1</v>
      </c>
    </row>
    <row r="78084" spans="18:18" x14ac:dyDescent="0.25">
      <c r="R78084" s="15">
        <v>4</v>
      </c>
    </row>
    <row r="78085" spans="18:18" x14ac:dyDescent="0.25">
      <c r="R78085" s="15">
        <v>1</v>
      </c>
    </row>
    <row r="78086" spans="18:18" x14ac:dyDescent="0.25">
      <c r="R78086" s="15">
        <v>4</v>
      </c>
    </row>
    <row r="78087" spans="18:18" x14ac:dyDescent="0.25">
      <c r="R78087" s="15">
        <v>1</v>
      </c>
    </row>
    <row r="78088" spans="18:18" x14ac:dyDescent="0.25">
      <c r="R78088" s="15">
        <v>1</v>
      </c>
    </row>
    <row r="78089" spans="18:18" x14ac:dyDescent="0.25">
      <c r="R78089" s="15">
        <v>1</v>
      </c>
    </row>
    <row r="78090" spans="18:18" x14ac:dyDescent="0.25">
      <c r="R78090" s="15">
        <v>1</v>
      </c>
    </row>
    <row r="78091" spans="18:18" x14ac:dyDescent="0.25">
      <c r="R78091" s="15">
        <v>1</v>
      </c>
    </row>
    <row r="78092" spans="18:18" x14ac:dyDescent="0.25">
      <c r="R78092" s="15">
        <v>4</v>
      </c>
    </row>
    <row r="78093" spans="18:18" x14ac:dyDescent="0.25">
      <c r="R78093" s="15">
        <v>4</v>
      </c>
    </row>
    <row r="78094" spans="18:18" x14ac:dyDescent="0.25">
      <c r="R78094" s="15">
        <v>4</v>
      </c>
    </row>
    <row r="78095" spans="18:18" x14ac:dyDescent="0.25">
      <c r="R78095" s="15">
        <v>1</v>
      </c>
    </row>
    <row r="78096" spans="18:18" x14ac:dyDescent="0.25">
      <c r="R78096" s="15">
        <v>3</v>
      </c>
    </row>
    <row r="78097" spans="18:18" x14ac:dyDescent="0.25">
      <c r="R78097" s="15">
        <v>2</v>
      </c>
    </row>
    <row r="78098" spans="18:18" x14ac:dyDescent="0.25">
      <c r="R78098" s="15">
        <v>1</v>
      </c>
    </row>
    <row r="78099" spans="18:18" x14ac:dyDescent="0.25">
      <c r="R78099" s="15">
        <v>1</v>
      </c>
    </row>
    <row r="78100" spans="18:18" x14ac:dyDescent="0.25">
      <c r="R78100" s="15">
        <v>1</v>
      </c>
    </row>
    <row r="78101" spans="18:18" x14ac:dyDescent="0.25">
      <c r="R78101" s="15">
        <v>1</v>
      </c>
    </row>
    <row r="78102" spans="18:18" x14ac:dyDescent="0.25">
      <c r="R78102" s="15">
        <v>1</v>
      </c>
    </row>
    <row r="78103" spans="18:18" x14ac:dyDescent="0.25">
      <c r="R78103" s="15">
        <v>3</v>
      </c>
    </row>
    <row r="78104" spans="18:18" x14ac:dyDescent="0.25">
      <c r="R78104" s="15">
        <v>1</v>
      </c>
    </row>
    <row r="78105" spans="18:18" x14ac:dyDescent="0.25">
      <c r="R78105" s="15">
        <v>2</v>
      </c>
    </row>
    <row r="78106" spans="18:18" x14ac:dyDescent="0.25">
      <c r="R78106" s="15">
        <v>2</v>
      </c>
    </row>
    <row r="78107" spans="18:18" x14ac:dyDescent="0.25">
      <c r="R78107" s="15">
        <v>2</v>
      </c>
    </row>
    <row r="78108" spans="18:18" x14ac:dyDescent="0.25">
      <c r="R78108" s="15">
        <v>2</v>
      </c>
    </row>
    <row r="78109" spans="18:18" x14ac:dyDescent="0.25">
      <c r="R78109" s="15">
        <v>1</v>
      </c>
    </row>
    <row r="78110" spans="18:18" x14ac:dyDescent="0.25">
      <c r="R78110" s="15">
        <v>1</v>
      </c>
    </row>
    <row r="78111" spans="18:18" x14ac:dyDescent="0.25">
      <c r="R78111" s="15">
        <v>4</v>
      </c>
    </row>
    <row r="78112" spans="18:18" x14ac:dyDescent="0.25">
      <c r="R78112" s="15">
        <v>1</v>
      </c>
    </row>
    <row r="78113" spans="18:18" x14ac:dyDescent="0.25">
      <c r="R78113" s="15">
        <v>1</v>
      </c>
    </row>
    <row r="78114" spans="18:18" x14ac:dyDescent="0.25">
      <c r="R78114" s="15">
        <v>4</v>
      </c>
    </row>
    <row r="78115" spans="18:18" x14ac:dyDescent="0.25">
      <c r="R78115" s="15">
        <v>2</v>
      </c>
    </row>
    <row r="78116" spans="18:18" x14ac:dyDescent="0.25">
      <c r="R78116" s="15">
        <v>2</v>
      </c>
    </row>
    <row r="78117" spans="18:18" x14ac:dyDescent="0.25">
      <c r="R78117" s="15">
        <v>4</v>
      </c>
    </row>
    <row r="78118" spans="18:18" x14ac:dyDescent="0.25">
      <c r="R78118" s="15">
        <v>5</v>
      </c>
    </row>
    <row r="78119" spans="18:18" x14ac:dyDescent="0.25">
      <c r="R78119" s="15">
        <v>4</v>
      </c>
    </row>
    <row r="78120" spans="18:18" x14ac:dyDescent="0.25">
      <c r="R78120" s="15">
        <v>5</v>
      </c>
    </row>
    <row r="78121" spans="18:18" x14ac:dyDescent="0.25">
      <c r="R78121" s="15">
        <v>5</v>
      </c>
    </row>
    <row r="78122" spans="18:18" x14ac:dyDescent="0.25">
      <c r="R78122" s="15">
        <v>3</v>
      </c>
    </row>
    <row r="78123" spans="18:18" x14ac:dyDescent="0.25">
      <c r="R78123" s="15">
        <v>1</v>
      </c>
    </row>
    <row r="78124" spans="18:18" x14ac:dyDescent="0.25">
      <c r="R78124" s="15">
        <v>1</v>
      </c>
    </row>
    <row r="78125" spans="18:18" x14ac:dyDescent="0.25">
      <c r="R78125" s="15">
        <v>1</v>
      </c>
    </row>
    <row r="78126" spans="18:18" x14ac:dyDescent="0.25">
      <c r="R78126" s="15">
        <v>1</v>
      </c>
    </row>
    <row r="78127" spans="18:18" x14ac:dyDescent="0.25">
      <c r="R78127" s="15">
        <v>1</v>
      </c>
    </row>
    <row r="78128" spans="18:18" x14ac:dyDescent="0.25">
      <c r="R78128" s="15">
        <v>1</v>
      </c>
    </row>
    <row r="78129" spans="18:18" x14ac:dyDescent="0.25">
      <c r="R78129" s="15">
        <v>1</v>
      </c>
    </row>
    <row r="78130" spans="18:18" x14ac:dyDescent="0.25">
      <c r="R78130" s="15">
        <v>1</v>
      </c>
    </row>
    <row r="78131" spans="18:18" x14ac:dyDescent="0.25">
      <c r="R78131" s="15">
        <v>1</v>
      </c>
    </row>
    <row r="78132" spans="18:18" x14ac:dyDescent="0.25">
      <c r="R78132" s="15">
        <v>1</v>
      </c>
    </row>
    <row r="78133" spans="18:18" x14ac:dyDescent="0.25">
      <c r="R78133" s="15">
        <v>3</v>
      </c>
    </row>
    <row r="78134" spans="18:18" x14ac:dyDescent="0.25">
      <c r="R78134" s="15">
        <v>3</v>
      </c>
    </row>
    <row r="78135" spans="18:18" x14ac:dyDescent="0.25">
      <c r="R78135" s="15">
        <v>1</v>
      </c>
    </row>
    <row r="78136" spans="18:18" x14ac:dyDescent="0.25">
      <c r="R78136" s="15">
        <v>1</v>
      </c>
    </row>
    <row r="78137" spans="18:18" x14ac:dyDescent="0.25">
      <c r="R78137" s="15">
        <v>1</v>
      </c>
    </row>
    <row r="78138" spans="18:18" x14ac:dyDescent="0.25">
      <c r="R78138" s="15">
        <v>1</v>
      </c>
    </row>
    <row r="78139" spans="18:18" x14ac:dyDescent="0.25">
      <c r="R78139" s="15">
        <v>1</v>
      </c>
    </row>
    <row r="78140" spans="18:18" x14ac:dyDescent="0.25">
      <c r="R78140" s="15">
        <v>1</v>
      </c>
    </row>
    <row r="78141" spans="18:18" x14ac:dyDescent="0.25">
      <c r="R78141" s="15">
        <v>1</v>
      </c>
    </row>
    <row r="78142" spans="18:18" x14ac:dyDescent="0.25">
      <c r="R78142" s="15">
        <v>1</v>
      </c>
    </row>
    <row r="78143" spans="18:18" x14ac:dyDescent="0.25">
      <c r="R78143" s="15">
        <v>1</v>
      </c>
    </row>
    <row r="78144" spans="18:18" x14ac:dyDescent="0.25">
      <c r="R78144" s="15">
        <v>1</v>
      </c>
    </row>
    <row r="78145" spans="18:18" x14ac:dyDescent="0.25">
      <c r="R78145" s="15">
        <v>1</v>
      </c>
    </row>
    <row r="78146" spans="18:18" x14ac:dyDescent="0.25">
      <c r="R78146" s="15">
        <v>1</v>
      </c>
    </row>
    <row r="78147" spans="18:18" x14ac:dyDescent="0.25">
      <c r="R78147" s="15">
        <v>2</v>
      </c>
    </row>
    <row r="78148" spans="18:18" x14ac:dyDescent="0.25">
      <c r="R78148" s="15">
        <v>2</v>
      </c>
    </row>
    <row r="78149" spans="18:18" x14ac:dyDescent="0.25">
      <c r="R78149" s="15">
        <v>2</v>
      </c>
    </row>
    <row r="78150" spans="18:18" x14ac:dyDescent="0.25">
      <c r="R78150" s="15">
        <v>1</v>
      </c>
    </row>
    <row r="78151" spans="18:18" x14ac:dyDescent="0.25">
      <c r="R78151" s="15">
        <v>1</v>
      </c>
    </row>
    <row r="78152" spans="18:18" x14ac:dyDescent="0.25">
      <c r="R78152" s="15">
        <v>1</v>
      </c>
    </row>
    <row r="78153" spans="18:18" x14ac:dyDescent="0.25">
      <c r="R78153" s="15">
        <v>1</v>
      </c>
    </row>
    <row r="78154" spans="18:18" x14ac:dyDescent="0.25">
      <c r="R78154" s="15">
        <v>1</v>
      </c>
    </row>
    <row r="78155" spans="18:18" x14ac:dyDescent="0.25">
      <c r="R78155" s="15">
        <v>1</v>
      </c>
    </row>
    <row r="78156" spans="18:18" x14ac:dyDescent="0.25">
      <c r="R78156" s="15">
        <v>1</v>
      </c>
    </row>
    <row r="78157" spans="18:18" x14ac:dyDescent="0.25">
      <c r="R78157" s="15">
        <v>1</v>
      </c>
    </row>
    <row r="78158" spans="18:18" x14ac:dyDescent="0.25">
      <c r="R78158" s="15">
        <v>4</v>
      </c>
    </row>
    <row r="78159" spans="18:18" x14ac:dyDescent="0.25">
      <c r="R78159" s="15">
        <v>4</v>
      </c>
    </row>
    <row r="78160" spans="18:18" x14ac:dyDescent="0.25">
      <c r="R78160" s="15">
        <v>4</v>
      </c>
    </row>
    <row r="78161" spans="18:18" x14ac:dyDescent="0.25">
      <c r="R78161" s="15">
        <v>5</v>
      </c>
    </row>
    <row r="78162" spans="18:18" x14ac:dyDescent="0.25">
      <c r="R78162" s="15">
        <v>4</v>
      </c>
    </row>
    <row r="78163" spans="18:18" x14ac:dyDescent="0.25">
      <c r="R78163" s="15">
        <v>1</v>
      </c>
    </row>
    <row r="78164" spans="18:18" x14ac:dyDescent="0.25">
      <c r="R78164" s="15">
        <v>3</v>
      </c>
    </row>
    <row r="78165" spans="18:18" x14ac:dyDescent="0.25">
      <c r="R78165" s="15">
        <v>3</v>
      </c>
    </row>
    <row r="78166" spans="18:18" x14ac:dyDescent="0.25">
      <c r="R78166" s="15">
        <v>3</v>
      </c>
    </row>
    <row r="78167" spans="18:18" x14ac:dyDescent="0.25">
      <c r="R78167" s="15">
        <v>3</v>
      </c>
    </row>
    <row r="78168" spans="18:18" x14ac:dyDescent="0.25">
      <c r="R78168" s="15">
        <v>3</v>
      </c>
    </row>
    <row r="78169" spans="18:18" x14ac:dyDescent="0.25">
      <c r="R78169" s="15">
        <v>3</v>
      </c>
    </row>
    <row r="78170" spans="18:18" x14ac:dyDescent="0.25">
      <c r="R78170" s="15">
        <v>1</v>
      </c>
    </row>
    <row r="78171" spans="18:18" x14ac:dyDescent="0.25">
      <c r="R78171" s="15">
        <v>1</v>
      </c>
    </row>
    <row r="78172" spans="18:18" x14ac:dyDescent="0.25">
      <c r="R78172" s="15">
        <v>1</v>
      </c>
    </row>
    <row r="78173" spans="18:18" x14ac:dyDescent="0.25">
      <c r="R78173" s="15">
        <v>3</v>
      </c>
    </row>
    <row r="78174" spans="18:18" x14ac:dyDescent="0.25">
      <c r="R78174" s="15">
        <v>3</v>
      </c>
    </row>
    <row r="78175" spans="18:18" x14ac:dyDescent="0.25">
      <c r="R78175" s="15">
        <v>3</v>
      </c>
    </row>
    <row r="78176" spans="18:18" x14ac:dyDescent="0.25">
      <c r="R78176" s="15">
        <v>3</v>
      </c>
    </row>
    <row r="78177" spans="18:18" x14ac:dyDescent="0.25">
      <c r="R78177" s="15">
        <v>1</v>
      </c>
    </row>
    <row r="78178" spans="18:18" x14ac:dyDescent="0.25">
      <c r="R78178" s="15">
        <v>3</v>
      </c>
    </row>
    <row r="78179" spans="18:18" x14ac:dyDescent="0.25">
      <c r="R78179" s="15">
        <v>3</v>
      </c>
    </row>
    <row r="78180" spans="18:18" x14ac:dyDescent="0.25">
      <c r="R78180" s="15">
        <v>3</v>
      </c>
    </row>
    <row r="78181" spans="18:18" x14ac:dyDescent="0.25">
      <c r="R78181" s="15">
        <v>3</v>
      </c>
    </row>
    <row r="78182" spans="18:18" x14ac:dyDescent="0.25">
      <c r="R78182" s="15">
        <v>3</v>
      </c>
    </row>
    <row r="78183" spans="18:18" x14ac:dyDescent="0.25">
      <c r="R78183" s="15">
        <v>3</v>
      </c>
    </row>
    <row r="78184" spans="18:18" x14ac:dyDescent="0.25">
      <c r="R78184" s="15">
        <v>3</v>
      </c>
    </row>
    <row r="78185" spans="18:18" x14ac:dyDescent="0.25">
      <c r="R78185" s="15">
        <v>1</v>
      </c>
    </row>
    <row r="78186" spans="18:18" x14ac:dyDescent="0.25">
      <c r="R78186" s="15">
        <v>1</v>
      </c>
    </row>
    <row r="78187" spans="18:18" x14ac:dyDescent="0.25">
      <c r="R78187" s="15">
        <v>2</v>
      </c>
    </row>
    <row r="78188" spans="18:18" x14ac:dyDescent="0.25">
      <c r="R78188" s="15">
        <v>2</v>
      </c>
    </row>
    <row r="78189" spans="18:18" x14ac:dyDescent="0.25">
      <c r="R78189" s="15">
        <v>2</v>
      </c>
    </row>
    <row r="78190" spans="18:18" x14ac:dyDescent="0.25">
      <c r="R78190" s="15">
        <v>2</v>
      </c>
    </row>
    <row r="78191" spans="18:18" x14ac:dyDescent="0.25">
      <c r="R78191" s="15">
        <v>1</v>
      </c>
    </row>
    <row r="78192" spans="18:18" x14ac:dyDescent="0.25">
      <c r="R78192" s="15">
        <v>1</v>
      </c>
    </row>
    <row r="78193" spans="18:18" x14ac:dyDescent="0.25">
      <c r="R78193" s="15">
        <v>1</v>
      </c>
    </row>
    <row r="78194" spans="18:18" x14ac:dyDescent="0.25">
      <c r="R78194" s="15">
        <v>1</v>
      </c>
    </row>
    <row r="78195" spans="18:18" x14ac:dyDescent="0.25">
      <c r="R78195" s="15">
        <v>1</v>
      </c>
    </row>
    <row r="78196" spans="18:18" x14ac:dyDescent="0.25">
      <c r="R78196" s="15">
        <v>1</v>
      </c>
    </row>
    <row r="78197" spans="18:18" x14ac:dyDescent="0.25">
      <c r="R78197" s="15">
        <v>1</v>
      </c>
    </row>
    <row r="78198" spans="18:18" x14ac:dyDescent="0.25">
      <c r="R78198" s="15">
        <v>1</v>
      </c>
    </row>
    <row r="78199" spans="18:18" x14ac:dyDescent="0.25">
      <c r="R78199" s="15">
        <v>1</v>
      </c>
    </row>
    <row r="78200" spans="18:18" x14ac:dyDescent="0.25">
      <c r="R78200" s="15">
        <v>2</v>
      </c>
    </row>
    <row r="78201" spans="18:18" x14ac:dyDescent="0.25">
      <c r="R78201" s="15">
        <v>2</v>
      </c>
    </row>
    <row r="78202" spans="18:18" x14ac:dyDescent="0.25">
      <c r="R78202" s="15">
        <v>1</v>
      </c>
    </row>
    <row r="78203" spans="18:18" x14ac:dyDescent="0.25">
      <c r="R78203" s="15">
        <v>1</v>
      </c>
    </row>
    <row r="78204" spans="18:18" x14ac:dyDescent="0.25">
      <c r="R78204" s="15">
        <v>1</v>
      </c>
    </row>
    <row r="78205" spans="18:18" x14ac:dyDescent="0.25">
      <c r="R78205" s="15">
        <v>1</v>
      </c>
    </row>
    <row r="78206" spans="18:18" x14ac:dyDescent="0.25">
      <c r="R78206" s="15">
        <v>1</v>
      </c>
    </row>
    <row r="78207" spans="18:18" x14ac:dyDescent="0.25">
      <c r="R78207" s="15">
        <v>1</v>
      </c>
    </row>
    <row r="78208" spans="18:18" x14ac:dyDescent="0.25">
      <c r="R78208" s="15">
        <v>1</v>
      </c>
    </row>
    <row r="78209" spans="18:18" x14ac:dyDescent="0.25">
      <c r="R78209" s="15">
        <v>1</v>
      </c>
    </row>
    <row r="78210" spans="18:18" x14ac:dyDescent="0.25">
      <c r="R78210" s="15">
        <v>1</v>
      </c>
    </row>
    <row r="78211" spans="18:18" x14ac:dyDescent="0.25">
      <c r="R78211" s="15">
        <v>1</v>
      </c>
    </row>
    <row r="78212" spans="18:18" x14ac:dyDescent="0.25">
      <c r="R78212" s="15">
        <v>1</v>
      </c>
    </row>
    <row r="78213" spans="18:18" x14ac:dyDescent="0.25">
      <c r="R78213" s="15">
        <v>3</v>
      </c>
    </row>
    <row r="78214" spans="18:18" x14ac:dyDescent="0.25">
      <c r="R78214" s="15">
        <v>3</v>
      </c>
    </row>
    <row r="78215" spans="18:18" x14ac:dyDescent="0.25">
      <c r="R78215" s="15">
        <v>3</v>
      </c>
    </row>
    <row r="78216" spans="18:18" x14ac:dyDescent="0.25">
      <c r="R78216" s="15">
        <v>3</v>
      </c>
    </row>
    <row r="78217" spans="18:18" x14ac:dyDescent="0.25">
      <c r="R78217" s="15">
        <v>3</v>
      </c>
    </row>
    <row r="78218" spans="18:18" x14ac:dyDescent="0.25">
      <c r="R78218" s="15">
        <v>3</v>
      </c>
    </row>
    <row r="78219" spans="18:18" x14ac:dyDescent="0.25">
      <c r="R78219" s="15">
        <v>3</v>
      </c>
    </row>
    <row r="78220" spans="18:18" x14ac:dyDescent="0.25">
      <c r="R78220" s="15">
        <v>3</v>
      </c>
    </row>
    <row r="78221" spans="18:18" x14ac:dyDescent="0.25">
      <c r="R78221" s="15">
        <v>3</v>
      </c>
    </row>
    <row r="78222" spans="18:18" x14ac:dyDescent="0.25">
      <c r="R78222" s="15">
        <v>3</v>
      </c>
    </row>
    <row r="78223" spans="18:18" x14ac:dyDescent="0.25">
      <c r="R78223" s="15">
        <v>3</v>
      </c>
    </row>
    <row r="78224" spans="18:18" x14ac:dyDescent="0.25">
      <c r="R78224" s="15">
        <v>3</v>
      </c>
    </row>
    <row r="78225" spans="18:18" x14ac:dyDescent="0.25">
      <c r="R78225" s="15">
        <v>3</v>
      </c>
    </row>
    <row r="78226" spans="18:18" x14ac:dyDescent="0.25">
      <c r="R78226" s="15">
        <v>3</v>
      </c>
    </row>
    <row r="78227" spans="18:18" x14ac:dyDescent="0.25">
      <c r="R78227" s="15">
        <v>3</v>
      </c>
    </row>
    <row r="78228" spans="18:18" x14ac:dyDescent="0.25">
      <c r="R78228" s="15">
        <v>3</v>
      </c>
    </row>
    <row r="78229" spans="18:18" x14ac:dyDescent="0.25">
      <c r="R78229" s="15">
        <v>3</v>
      </c>
    </row>
    <row r="78230" spans="18:18" x14ac:dyDescent="0.25">
      <c r="R78230" s="15">
        <v>3</v>
      </c>
    </row>
    <row r="78231" spans="18:18" x14ac:dyDescent="0.25">
      <c r="R78231" s="15">
        <v>3</v>
      </c>
    </row>
    <row r="78232" spans="18:18" x14ac:dyDescent="0.25">
      <c r="R78232" s="15">
        <v>3</v>
      </c>
    </row>
    <row r="78233" spans="18:18" x14ac:dyDescent="0.25">
      <c r="R78233" s="15">
        <v>3</v>
      </c>
    </row>
    <row r="78234" spans="18:18" x14ac:dyDescent="0.25">
      <c r="R78234" s="15">
        <v>4</v>
      </c>
    </row>
    <row r="78235" spans="18:18" x14ac:dyDescent="0.25">
      <c r="R78235" s="15">
        <v>4</v>
      </c>
    </row>
    <row r="78236" spans="18:18" x14ac:dyDescent="0.25">
      <c r="R78236" s="15">
        <v>4</v>
      </c>
    </row>
    <row r="78237" spans="18:18" x14ac:dyDescent="0.25">
      <c r="R78237" s="15">
        <v>4</v>
      </c>
    </row>
    <row r="78238" spans="18:18" x14ac:dyDescent="0.25">
      <c r="R78238" s="15">
        <v>4</v>
      </c>
    </row>
    <row r="78239" spans="18:18" x14ac:dyDescent="0.25">
      <c r="R78239" s="15">
        <v>4</v>
      </c>
    </row>
    <row r="78240" spans="18:18" x14ac:dyDescent="0.25">
      <c r="R78240" s="15">
        <v>4</v>
      </c>
    </row>
    <row r="78241" spans="18:18" x14ac:dyDescent="0.25">
      <c r="R78241" s="15">
        <v>4</v>
      </c>
    </row>
    <row r="78242" spans="18:18" x14ac:dyDescent="0.25">
      <c r="R78242" s="15">
        <v>4</v>
      </c>
    </row>
    <row r="78243" spans="18:18" x14ac:dyDescent="0.25">
      <c r="R78243" s="15">
        <v>4</v>
      </c>
    </row>
    <row r="78244" spans="18:18" x14ac:dyDescent="0.25">
      <c r="R78244" s="15">
        <v>2</v>
      </c>
    </row>
    <row r="78245" spans="18:18" x14ac:dyDescent="0.25">
      <c r="R78245" s="15">
        <v>2</v>
      </c>
    </row>
    <row r="78246" spans="18:18" x14ac:dyDescent="0.25">
      <c r="R78246" s="15">
        <v>2</v>
      </c>
    </row>
    <row r="78247" spans="18:18" x14ac:dyDescent="0.25">
      <c r="R78247" s="15">
        <v>2</v>
      </c>
    </row>
    <row r="78248" spans="18:18" x14ac:dyDescent="0.25">
      <c r="R78248" s="15">
        <v>2</v>
      </c>
    </row>
    <row r="78249" spans="18:18" x14ac:dyDescent="0.25">
      <c r="R78249" s="15">
        <v>2</v>
      </c>
    </row>
    <row r="78250" spans="18:18" x14ac:dyDescent="0.25">
      <c r="R78250" s="15">
        <v>2</v>
      </c>
    </row>
    <row r="78251" spans="18:18" x14ac:dyDescent="0.25">
      <c r="R78251" s="15">
        <v>2</v>
      </c>
    </row>
    <row r="78252" spans="18:18" x14ac:dyDescent="0.25">
      <c r="R78252" s="15">
        <v>2</v>
      </c>
    </row>
    <row r="78253" spans="18:18" x14ac:dyDescent="0.25">
      <c r="R78253" s="15">
        <v>3</v>
      </c>
    </row>
    <row r="78254" spans="18:18" x14ac:dyDescent="0.25">
      <c r="R78254" s="15">
        <v>3</v>
      </c>
    </row>
    <row r="78255" spans="18:18" x14ac:dyDescent="0.25">
      <c r="R78255" s="15">
        <v>3</v>
      </c>
    </row>
    <row r="78256" spans="18:18" x14ac:dyDescent="0.25">
      <c r="R78256" s="15">
        <v>3</v>
      </c>
    </row>
    <row r="78257" spans="18:18" x14ac:dyDescent="0.25">
      <c r="R78257" s="15">
        <v>3</v>
      </c>
    </row>
    <row r="78258" spans="18:18" x14ac:dyDescent="0.25">
      <c r="R78258" s="15">
        <v>3</v>
      </c>
    </row>
    <row r="78259" spans="18:18" x14ac:dyDescent="0.25">
      <c r="R78259" s="15">
        <v>3</v>
      </c>
    </row>
    <row r="78260" spans="18:18" x14ac:dyDescent="0.25">
      <c r="R78260" s="15">
        <v>3</v>
      </c>
    </row>
    <row r="78261" spans="18:18" x14ac:dyDescent="0.25">
      <c r="R78261" s="15">
        <v>3</v>
      </c>
    </row>
    <row r="78262" spans="18:18" x14ac:dyDescent="0.25">
      <c r="R78262" s="15">
        <v>3</v>
      </c>
    </row>
    <row r="78263" spans="18:18" x14ac:dyDescent="0.25">
      <c r="R78263" s="15">
        <v>3</v>
      </c>
    </row>
    <row r="78264" spans="18:18" x14ac:dyDescent="0.25">
      <c r="R78264" s="15">
        <v>3</v>
      </c>
    </row>
    <row r="78265" spans="18:18" x14ac:dyDescent="0.25">
      <c r="R78265" s="15">
        <v>3</v>
      </c>
    </row>
    <row r="78266" spans="18:18" x14ac:dyDescent="0.25">
      <c r="R78266" s="15">
        <v>3</v>
      </c>
    </row>
    <row r="78267" spans="18:18" x14ac:dyDescent="0.25">
      <c r="R78267" s="15">
        <v>3</v>
      </c>
    </row>
    <row r="78268" spans="18:18" x14ac:dyDescent="0.25">
      <c r="R78268" s="15">
        <v>3</v>
      </c>
    </row>
    <row r="78269" spans="18:18" x14ac:dyDescent="0.25">
      <c r="R78269" s="15">
        <v>3</v>
      </c>
    </row>
    <row r="78270" spans="18:18" x14ac:dyDescent="0.25">
      <c r="R78270" s="15">
        <v>3</v>
      </c>
    </row>
    <row r="78271" spans="18:18" x14ac:dyDescent="0.25">
      <c r="R78271" s="15">
        <v>3</v>
      </c>
    </row>
    <row r="78272" spans="18:18" x14ac:dyDescent="0.25">
      <c r="R78272" s="15">
        <v>3</v>
      </c>
    </row>
    <row r="78273" spans="18:18" x14ac:dyDescent="0.25">
      <c r="R78273" s="15">
        <v>3</v>
      </c>
    </row>
    <row r="78274" spans="18:18" x14ac:dyDescent="0.25">
      <c r="R78274" s="15">
        <v>3</v>
      </c>
    </row>
    <row r="78275" spans="18:18" x14ac:dyDescent="0.25">
      <c r="R78275" s="15">
        <v>3</v>
      </c>
    </row>
    <row r="78276" spans="18:18" x14ac:dyDescent="0.25">
      <c r="R78276" s="15">
        <v>3</v>
      </c>
    </row>
    <row r="78277" spans="18:18" x14ac:dyDescent="0.25">
      <c r="R78277" s="15">
        <v>3</v>
      </c>
    </row>
    <row r="78278" spans="18:18" x14ac:dyDescent="0.25">
      <c r="R78278" s="15">
        <v>3</v>
      </c>
    </row>
    <row r="78279" spans="18:18" x14ac:dyDescent="0.25">
      <c r="R78279" s="15">
        <v>3</v>
      </c>
    </row>
    <row r="78280" spans="18:18" x14ac:dyDescent="0.25">
      <c r="R78280" s="15">
        <v>3</v>
      </c>
    </row>
    <row r="78281" spans="18:18" x14ac:dyDescent="0.25">
      <c r="R78281" s="15">
        <v>3</v>
      </c>
    </row>
    <row r="78282" spans="18:18" x14ac:dyDescent="0.25">
      <c r="R78282" s="15">
        <v>3</v>
      </c>
    </row>
    <row r="78283" spans="18:18" x14ac:dyDescent="0.25">
      <c r="R78283" s="15">
        <v>3</v>
      </c>
    </row>
    <row r="78284" spans="18:18" x14ac:dyDescent="0.25">
      <c r="R78284" s="15">
        <v>3</v>
      </c>
    </row>
    <row r="78285" spans="18:18" x14ac:dyDescent="0.25">
      <c r="R78285" s="15">
        <v>3</v>
      </c>
    </row>
    <row r="78286" spans="18:18" x14ac:dyDescent="0.25">
      <c r="R78286" s="15">
        <v>3</v>
      </c>
    </row>
    <row r="78287" spans="18:18" x14ac:dyDescent="0.25">
      <c r="R78287" s="15">
        <v>3</v>
      </c>
    </row>
    <row r="78288" spans="18:18" x14ac:dyDescent="0.25">
      <c r="R78288" s="15">
        <v>3</v>
      </c>
    </row>
    <row r="78289" spans="18:18" x14ac:dyDescent="0.25">
      <c r="R78289" s="15">
        <v>3</v>
      </c>
    </row>
    <row r="78290" spans="18:18" x14ac:dyDescent="0.25">
      <c r="R78290" s="15">
        <v>3</v>
      </c>
    </row>
    <row r="78291" spans="18:18" x14ac:dyDescent="0.25">
      <c r="R78291" s="15">
        <v>3</v>
      </c>
    </row>
    <row r="78292" spans="18:18" x14ac:dyDescent="0.25">
      <c r="R78292" s="15">
        <v>3</v>
      </c>
    </row>
    <row r="78293" spans="18:18" x14ac:dyDescent="0.25">
      <c r="R78293" s="15">
        <v>3</v>
      </c>
    </row>
    <row r="78294" spans="18:18" x14ac:dyDescent="0.25">
      <c r="R78294" s="15">
        <v>3</v>
      </c>
    </row>
    <row r="78295" spans="18:18" x14ac:dyDescent="0.25">
      <c r="R78295" s="15">
        <v>3</v>
      </c>
    </row>
    <row r="78296" spans="18:18" x14ac:dyDescent="0.25">
      <c r="R78296" s="15">
        <v>3</v>
      </c>
    </row>
    <row r="78297" spans="18:18" x14ac:dyDescent="0.25">
      <c r="R78297" s="15">
        <v>3</v>
      </c>
    </row>
    <row r="78298" spans="18:18" x14ac:dyDescent="0.25">
      <c r="R78298" s="15">
        <v>3</v>
      </c>
    </row>
    <row r="78299" spans="18:18" x14ac:dyDescent="0.25">
      <c r="R78299" s="15">
        <v>3</v>
      </c>
    </row>
    <row r="78300" spans="18:18" x14ac:dyDescent="0.25">
      <c r="R78300" s="15">
        <v>3</v>
      </c>
    </row>
    <row r="78301" spans="18:18" x14ac:dyDescent="0.25">
      <c r="R78301" s="15">
        <v>3</v>
      </c>
    </row>
    <row r="78302" spans="18:18" x14ac:dyDescent="0.25">
      <c r="R78302" s="15">
        <v>3</v>
      </c>
    </row>
    <row r="78303" spans="18:18" x14ac:dyDescent="0.25">
      <c r="R78303" s="15">
        <v>3</v>
      </c>
    </row>
    <row r="78304" spans="18:18" x14ac:dyDescent="0.25">
      <c r="R78304" s="15">
        <v>3</v>
      </c>
    </row>
    <row r="78305" spans="18:18" x14ac:dyDescent="0.25">
      <c r="R78305" s="15">
        <v>3</v>
      </c>
    </row>
    <row r="78306" spans="18:18" x14ac:dyDescent="0.25">
      <c r="R78306" s="15">
        <v>3</v>
      </c>
    </row>
    <row r="78307" spans="18:18" x14ac:dyDescent="0.25">
      <c r="R78307" s="15">
        <v>3</v>
      </c>
    </row>
    <row r="78308" spans="18:18" x14ac:dyDescent="0.25">
      <c r="R78308" s="15">
        <v>3</v>
      </c>
    </row>
    <row r="78309" spans="18:18" x14ac:dyDescent="0.25">
      <c r="R78309" s="15">
        <v>3</v>
      </c>
    </row>
    <row r="78310" spans="18:18" x14ac:dyDescent="0.25">
      <c r="R78310" s="15">
        <v>3</v>
      </c>
    </row>
    <row r="78311" spans="18:18" x14ac:dyDescent="0.25">
      <c r="R78311" s="15">
        <v>3</v>
      </c>
    </row>
    <row r="78312" spans="18:18" x14ac:dyDescent="0.25">
      <c r="R78312" s="15">
        <v>3</v>
      </c>
    </row>
    <row r="78313" spans="18:18" x14ac:dyDescent="0.25">
      <c r="R78313" s="15">
        <v>3</v>
      </c>
    </row>
    <row r="78314" spans="18:18" x14ac:dyDescent="0.25">
      <c r="R78314" s="15">
        <v>3</v>
      </c>
    </row>
    <row r="78315" spans="18:18" x14ac:dyDescent="0.25">
      <c r="R78315" s="15">
        <v>3</v>
      </c>
    </row>
    <row r="78316" spans="18:18" x14ac:dyDescent="0.25">
      <c r="R78316" s="15">
        <v>3</v>
      </c>
    </row>
    <row r="78317" spans="18:18" x14ac:dyDescent="0.25">
      <c r="R78317" s="15">
        <v>3</v>
      </c>
    </row>
    <row r="78318" spans="18:18" x14ac:dyDescent="0.25">
      <c r="R78318" s="15">
        <v>3</v>
      </c>
    </row>
    <row r="78319" spans="18:18" x14ac:dyDescent="0.25">
      <c r="R78319" s="15">
        <v>3</v>
      </c>
    </row>
    <row r="78320" spans="18:18" x14ac:dyDescent="0.25">
      <c r="R78320" s="15">
        <v>3</v>
      </c>
    </row>
    <row r="78321" spans="18:18" x14ac:dyDescent="0.25">
      <c r="R78321" s="15">
        <v>3</v>
      </c>
    </row>
    <row r="78322" spans="18:18" x14ac:dyDescent="0.25">
      <c r="R78322" s="15">
        <v>3</v>
      </c>
    </row>
    <row r="78323" spans="18:18" x14ac:dyDescent="0.25">
      <c r="R78323" s="15">
        <v>3</v>
      </c>
    </row>
    <row r="78324" spans="18:18" x14ac:dyDescent="0.25">
      <c r="R78324" s="15">
        <v>3</v>
      </c>
    </row>
    <row r="78325" spans="18:18" x14ac:dyDescent="0.25">
      <c r="R78325" s="15">
        <v>3</v>
      </c>
    </row>
    <row r="78326" spans="18:18" x14ac:dyDescent="0.25">
      <c r="R78326" s="15">
        <v>3</v>
      </c>
    </row>
    <row r="78327" spans="18:18" x14ac:dyDescent="0.25">
      <c r="R78327" s="15">
        <v>3</v>
      </c>
    </row>
    <row r="78328" spans="18:18" x14ac:dyDescent="0.25">
      <c r="R78328" s="15">
        <v>3</v>
      </c>
    </row>
    <row r="78329" spans="18:18" x14ac:dyDescent="0.25">
      <c r="R78329" s="15">
        <v>3</v>
      </c>
    </row>
    <row r="78330" spans="18:18" x14ac:dyDescent="0.25">
      <c r="R78330" s="15">
        <v>3</v>
      </c>
    </row>
    <row r="78331" spans="18:18" x14ac:dyDescent="0.25">
      <c r="R78331" s="15">
        <v>3</v>
      </c>
    </row>
    <row r="78332" spans="18:18" x14ac:dyDescent="0.25">
      <c r="R78332" s="15">
        <v>3</v>
      </c>
    </row>
    <row r="78333" spans="18:18" x14ac:dyDescent="0.25">
      <c r="R78333" s="15">
        <v>3</v>
      </c>
    </row>
    <row r="78334" spans="18:18" x14ac:dyDescent="0.25">
      <c r="R78334" s="15">
        <v>3</v>
      </c>
    </row>
    <row r="78335" spans="18:18" x14ac:dyDescent="0.25">
      <c r="R78335" s="15">
        <v>3</v>
      </c>
    </row>
    <row r="78336" spans="18:18" x14ac:dyDescent="0.25">
      <c r="R78336" s="15">
        <v>3</v>
      </c>
    </row>
    <row r="78337" spans="18:18" x14ac:dyDescent="0.25">
      <c r="R78337" s="15">
        <v>3</v>
      </c>
    </row>
    <row r="78338" spans="18:18" x14ac:dyDescent="0.25">
      <c r="R78338" s="15">
        <v>3</v>
      </c>
    </row>
    <row r="78339" spans="18:18" x14ac:dyDescent="0.25">
      <c r="R78339" s="15">
        <v>3</v>
      </c>
    </row>
    <row r="78340" spans="18:18" x14ac:dyDescent="0.25">
      <c r="R78340" s="15">
        <v>3</v>
      </c>
    </row>
    <row r="78341" spans="18:18" x14ac:dyDescent="0.25">
      <c r="R78341" s="15">
        <v>3</v>
      </c>
    </row>
    <row r="78342" spans="18:18" x14ac:dyDescent="0.25">
      <c r="R78342" s="15">
        <v>3</v>
      </c>
    </row>
    <row r="78343" spans="18:18" x14ac:dyDescent="0.25">
      <c r="R78343" s="15">
        <v>3</v>
      </c>
    </row>
    <row r="78344" spans="18:18" x14ac:dyDescent="0.25">
      <c r="R78344" s="15">
        <v>3</v>
      </c>
    </row>
    <row r="78345" spans="18:18" x14ac:dyDescent="0.25">
      <c r="R78345" s="15">
        <v>3</v>
      </c>
    </row>
    <row r="78346" spans="18:18" x14ac:dyDescent="0.25">
      <c r="R78346" s="15">
        <v>3</v>
      </c>
    </row>
    <row r="78347" spans="18:18" x14ac:dyDescent="0.25">
      <c r="R78347" s="15">
        <v>3</v>
      </c>
    </row>
    <row r="78348" spans="18:18" x14ac:dyDescent="0.25">
      <c r="R78348" s="15">
        <v>3</v>
      </c>
    </row>
    <row r="78349" spans="18:18" x14ac:dyDescent="0.25">
      <c r="R78349" s="15">
        <v>3</v>
      </c>
    </row>
    <row r="78350" spans="18:18" x14ac:dyDescent="0.25">
      <c r="R78350" s="15">
        <v>3</v>
      </c>
    </row>
    <row r="78351" spans="18:18" x14ac:dyDescent="0.25">
      <c r="R78351" s="15">
        <v>3</v>
      </c>
    </row>
    <row r="78352" spans="18:18" x14ac:dyDescent="0.25">
      <c r="R78352" s="15">
        <v>3</v>
      </c>
    </row>
    <row r="78353" spans="18:18" x14ac:dyDescent="0.25">
      <c r="R78353" s="15">
        <v>3</v>
      </c>
    </row>
    <row r="78354" spans="18:18" x14ac:dyDescent="0.25">
      <c r="R78354" s="15">
        <v>3</v>
      </c>
    </row>
    <row r="78355" spans="18:18" x14ac:dyDescent="0.25">
      <c r="R78355" s="15">
        <v>3</v>
      </c>
    </row>
    <row r="78356" spans="18:18" x14ac:dyDescent="0.25">
      <c r="R78356" s="15">
        <v>3</v>
      </c>
    </row>
    <row r="78357" spans="18:18" x14ac:dyDescent="0.25">
      <c r="R78357" s="15">
        <v>3</v>
      </c>
    </row>
    <row r="78358" spans="18:18" x14ac:dyDescent="0.25">
      <c r="R78358" s="15">
        <v>3</v>
      </c>
    </row>
    <row r="78359" spans="18:18" x14ac:dyDescent="0.25">
      <c r="R78359" s="15">
        <v>3</v>
      </c>
    </row>
    <row r="78360" spans="18:18" x14ac:dyDescent="0.25">
      <c r="R78360" s="15">
        <v>3</v>
      </c>
    </row>
    <row r="78361" spans="18:18" x14ac:dyDescent="0.25">
      <c r="R78361" s="15">
        <v>3</v>
      </c>
    </row>
    <row r="78362" spans="18:18" x14ac:dyDescent="0.25">
      <c r="R78362" s="15">
        <v>3</v>
      </c>
    </row>
    <row r="78363" spans="18:18" x14ac:dyDescent="0.25">
      <c r="R78363" s="15">
        <v>4</v>
      </c>
    </row>
    <row r="78364" spans="18:18" x14ac:dyDescent="0.25">
      <c r="R78364" s="15">
        <v>4</v>
      </c>
    </row>
    <row r="78365" spans="18:18" x14ac:dyDescent="0.25">
      <c r="R78365" s="15">
        <v>4</v>
      </c>
    </row>
    <row r="78366" spans="18:18" x14ac:dyDescent="0.25">
      <c r="R78366" s="15">
        <v>4</v>
      </c>
    </row>
    <row r="78367" spans="18:18" x14ac:dyDescent="0.25">
      <c r="R78367" s="15">
        <v>4</v>
      </c>
    </row>
    <row r="78368" spans="18:18" x14ac:dyDescent="0.25">
      <c r="R78368" s="15">
        <v>4</v>
      </c>
    </row>
    <row r="78369" spans="18:18" x14ac:dyDescent="0.25">
      <c r="R78369" s="15">
        <v>4</v>
      </c>
    </row>
    <row r="78370" spans="18:18" x14ac:dyDescent="0.25">
      <c r="R78370" s="15">
        <v>4</v>
      </c>
    </row>
    <row r="78371" spans="18:18" x14ac:dyDescent="0.25">
      <c r="R78371" s="15">
        <v>4</v>
      </c>
    </row>
    <row r="78372" spans="18:18" x14ac:dyDescent="0.25">
      <c r="R78372" s="15">
        <v>4</v>
      </c>
    </row>
    <row r="78373" spans="18:18" x14ac:dyDescent="0.25">
      <c r="R78373" s="15">
        <v>4</v>
      </c>
    </row>
    <row r="78374" spans="18:18" x14ac:dyDescent="0.25">
      <c r="R78374" s="15">
        <v>4</v>
      </c>
    </row>
    <row r="78375" spans="18:18" x14ac:dyDescent="0.25">
      <c r="R78375" s="15">
        <v>4</v>
      </c>
    </row>
    <row r="78376" spans="18:18" x14ac:dyDescent="0.25">
      <c r="R78376" s="15">
        <v>4</v>
      </c>
    </row>
    <row r="78377" spans="18:18" x14ac:dyDescent="0.25">
      <c r="R78377" s="15">
        <v>4</v>
      </c>
    </row>
    <row r="78378" spans="18:18" x14ac:dyDescent="0.25">
      <c r="R78378" s="15">
        <v>4</v>
      </c>
    </row>
    <row r="78379" spans="18:18" x14ac:dyDescent="0.25">
      <c r="R78379" s="15">
        <v>4</v>
      </c>
    </row>
    <row r="78380" spans="18:18" x14ac:dyDescent="0.25">
      <c r="R78380" s="15">
        <v>4</v>
      </c>
    </row>
    <row r="78381" spans="18:18" x14ac:dyDescent="0.25">
      <c r="R78381" s="15">
        <v>4</v>
      </c>
    </row>
    <row r="78382" spans="18:18" x14ac:dyDescent="0.25">
      <c r="R78382" s="15">
        <v>4</v>
      </c>
    </row>
    <row r="78383" spans="18:18" x14ac:dyDescent="0.25">
      <c r="R78383" s="15">
        <v>4</v>
      </c>
    </row>
    <row r="78384" spans="18:18" x14ac:dyDescent="0.25">
      <c r="R78384" s="15">
        <v>4</v>
      </c>
    </row>
    <row r="78385" spans="18:18" x14ac:dyDescent="0.25">
      <c r="R78385" s="15">
        <v>4</v>
      </c>
    </row>
    <row r="78386" spans="18:18" x14ac:dyDescent="0.25">
      <c r="R78386" s="15">
        <v>4</v>
      </c>
    </row>
    <row r="78387" spans="18:18" x14ac:dyDescent="0.25">
      <c r="R78387" s="15">
        <v>4</v>
      </c>
    </row>
    <row r="78388" spans="18:18" x14ac:dyDescent="0.25">
      <c r="R78388" s="15">
        <v>4</v>
      </c>
    </row>
    <row r="78389" spans="18:18" x14ac:dyDescent="0.25">
      <c r="R78389" s="15">
        <v>4</v>
      </c>
    </row>
    <row r="78390" spans="18:18" x14ac:dyDescent="0.25">
      <c r="R78390" s="15">
        <v>4</v>
      </c>
    </row>
    <row r="78391" spans="18:18" x14ac:dyDescent="0.25">
      <c r="R78391" s="15">
        <v>4</v>
      </c>
    </row>
    <row r="78392" spans="18:18" x14ac:dyDescent="0.25">
      <c r="R78392" s="15">
        <v>4</v>
      </c>
    </row>
    <row r="78393" spans="18:18" x14ac:dyDescent="0.25">
      <c r="R78393" s="15">
        <v>4</v>
      </c>
    </row>
    <row r="78394" spans="18:18" x14ac:dyDescent="0.25">
      <c r="R78394" s="15">
        <v>4</v>
      </c>
    </row>
    <row r="78395" spans="18:18" x14ac:dyDescent="0.25">
      <c r="R78395" s="15">
        <v>4</v>
      </c>
    </row>
    <row r="78396" spans="18:18" x14ac:dyDescent="0.25">
      <c r="R78396" s="15">
        <v>4</v>
      </c>
    </row>
    <row r="78397" spans="18:18" x14ac:dyDescent="0.25">
      <c r="R78397" s="15">
        <v>4</v>
      </c>
    </row>
    <row r="78398" spans="18:18" x14ac:dyDescent="0.25">
      <c r="R78398" s="15">
        <v>4</v>
      </c>
    </row>
    <row r="78399" spans="18:18" x14ac:dyDescent="0.25">
      <c r="R78399" s="15">
        <v>4</v>
      </c>
    </row>
    <row r="78400" spans="18:18" x14ac:dyDescent="0.25">
      <c r="R78400" s="15">
        <v>4</v>
      </c>
    </row>
    <row r="78401" spans="18:18" x14ac:dyDescent="0.25">
      <c r="R78401" s="15">
        <v>4</v>
      </c>
    </row>
    <row r="78402" spans="18:18" x14ac:dyDescent="0.25">
      <c r="R78402" s="15">
        <v>4</v>
      </c>
    </row>
    <row r="78403" spans="18:18" x14ac:dyDescent="0.25">
      <c r="R78403" s="15">
        <v>4</v>
      </c>
    </row>
    <row r="78404" spans="18:18" x14ac:dyDescent="0.25">
      <c r="R78404" s="15">
        <v>4</v>
      </c>
    </row>
    <row r="78405" spans="18:18" x14ac:dyDescent="0.25">
      <c r="R78405" s="15">
        <v>4</v>
      </c>
    </row>
    <row r="78406" spans="18:18" x14ac:dyDescent="0.25">
      <c r="R78406" s="15">
        <v>4</v>
      </c>
    </row>
    <row r="78407" spans="18:18" x14ac:dyDescent="0.25">
      <c r="R78407" s="15">
        <v>4</v>
      </c>
    </row>
    <row r="78408" spans="18:18" x14ac:dyDescent="0.25">
      <c r="R78408" s="15">
        <v>4</v>
      </c>
    </row>
    <row r="78409" spans="18:18" x14ac:dyDescent="0.25">
      <c r="R78409" s="15">
        <v>4</v>
      </c>
    </row>
    <row r="78410" spans="18:18" x14ac:dyDescent="0.25">
      <c r="R78410" s="15">
        <v>4</v>
      </c>
    </row>
    <row r="78411" spans="18:18" x14ac:dyDescent="0.25">
      <c r="R78411" s="15">
        <v>4</v>
      </c>
    </row>
    <row r="78412" spans="18:18" x14ac:dyDescent="0.25">
      <c r="R78412" s="15">
        <v>4</v>
      </c>
    </row>
    <row r="78413" spans="18:18" x14ac:dyDescent="0.25">
      <c r="R78413" s="15">
        <v>4</v>
      </c>
    </row>
    <row r="78414" spans="18:18" x14ac:dyDescent="0.25">
      <c r="R78414" s="15">
        <v>4</v>
      </c>
    </row>
    <row r="78415" spans="18:18" x14ac:dyDescent="0.25">
      <c r="R78415" s="15">
        <v>4</v>
      </c>
    </row>
    <row r="78416" spans="18:18" x14ac:dyDescent="0.25">
      <c r="R78416" s="15">
        <v>4</v>
      </c>
    </row>
    <row r="78417" spans="18:18" x14ac:dyDescent="0.25">
      <c r="R78417" s="15">
        <v>4</v>
      </c>
    </row>
    <row r="78418" spans="18:18" x14ac:dyDescent="0.25">
      <c r="R78418" s="15">
        <v>4</v>
      </c>
    </row>
    <row r="78419" spans="18:18" x14ac:dyDescent="0.25">
      <c r="R78419" s="15">
        <v>4</v>
      </c>
    </row>
    <row r="78420" spans="18:18" x14ac:dyDescent="0.25">
      <c r="R78420" s="15">
        <v>4</v>
      </c>
    </row>
    <row r="78421" spans="18:18" x14ac:dyDescent="0.25">
      <c r="R78421" s="15">
        <v>4</v>
      </c>
    </row>
    <row r="78422" spans="18:18" x14ac:dyDescent="0.25">
      <c r="R78422" s="15">
        <v>4</v>
      </c>
    </row>
    <row r="78423" spans="18:18" x14ac:dyDescent="0.25">
      <c r="R78423" s="15">
        <v>4</v>
      </c>
    </row>
    <row r="78424" spans="18:18" x14ac:dyDescent="0.25">
      <c r="R78424" s="15">
        <v>4</v>
      </c>
    </row>
    <row r="78425" spans="18:18" x14ac:dyDescent="0.25">
      <c r="R78425" s="15">
        <v>4</v>
      </c>
    </row>
    <row r="78426" spans="18:18" x14ac:dyDescent="0.25">
      <c r="R78426" s="15">
        <v>4</v>
      </c>
    </row>
    <row r="78427" spans="18:18" x14ac:dyDescent="0.25">
      <c r="R78427" s="15">
        <v>4</v>
      </c>
    </row>
    <row r="78428" spans="18:18" x14ac:dyDescent="0.25">
      <c r="R78428" s="15">
        <v>4</v>
      </c>
    </row>
    <row r="78429" spans="18:18" x14ac:dyDescent="0.25">
      <c r="R78429" s="15">
        <v>4</v>
      </c>
    </row>
    <row r="78430" spans="18:18" x14ac:dyDescent="0.25">
      <c r="R78430" s="15">
        <v>4</v>
      </c>
    </row>
    <row r="78431" spans="18:18" x14ac:dyDescent="0.25">
      <c r="R78431" s="15">
        <v>4</v>
      </c>
    </row>
    <row r="78432" spans="18:18" x14ac:dyDescent="0.25">
      <c r="R78432" s="15">
        <v>4</v>
      </c>
    </row>
    <row r="78433" spans="18:18" x14ac:dyDescent="0.25">
      <c r="R78433" s="15">
        <v>4</v>
      </c>
    </row>
    <row r="78434" spans="18:18" x14ac:dyDescent="0.25">
      <c r="R78434" s="15">
        <v>4</v>
      </c>
    </row>
    <row r="78435" spans="18:18" x14ac:dyDescent="0.25">
      <c r="R78435" s="15">
        <v>4</v>
      </c>
    </row>
    <row r="78436" spans="18:18" x14ac:dyDescent="0.25">
      <c r="R78436" s="15">
        <v>4</v>
      </c>
    </row>
    <row r="78437" spans="18:18" x14ac:dyDescent="0.25">
      <c r="R78437" s="15">
        <v>4</v>
      </c>
    </row>
    <row r="78438" spans="18:18" x14ac:dyDescent="0.25">
      <c r="R78438" s="15">
        <v>4</v>
      </c>
    </row>
    <row r="78439" spans="18:18" x14ac:dyDescent="0.25">
      <c r="R78439" s="15">
        <v>4</v>
      </c>
    </row>
    <row r="78440" spans="18:18" x14ac:dyDescent="0.25">
      <c r="R78440" s="15">
        <v>4</v>
      </c>
    </row>
    <row r="78441" spans="18:18" x14ac:dyDescent="0.25">
      <c r="R78441" s="15">
        <v>4</v>
      </c>
    </row>
    <row r="78442" spans="18:18" x14ac:dyDescent="0.25">
      <c r="R78442" s="15">
        <v>4</v>
      </c>
    </row>
    <row r="78443" spans="18:18" x14ac:dyDescent="0.25">
      <c r="R78443" s="15">
        <v>4</v>
      </c>
    </row>
    <row r="78444" spans="18:18" x14ac:dyDescent="0.25">
      <c r="R78444" s="15">
        <v>4</v>
      </c>
    </row>
    <row r="78445" spans="18:18" x14ac:dyDescent="0.25">
      <c r="R78445" s="15">
        <v>4</v>
      </c>
    </row>
    <row r="78446" spans="18:18" x14ac:dyDescent="0.25">
      <c r="R78446" s="15">
        <v>4</v>
      </c>
    </row>
    <row r="78447" spans="18:18" x14ac:dyDescent="0.25">
      <c r="R78447" s="15">
        <v>4</v>
      </c>
    </row>
    <row r="78448" spans="18:18" x14ac:dyDescent="0.25">
      <c r="R78448" s="15">
        <v>4</v>
      </c>
    </row>
    <row r="78449" spans="18:18" x14ac:dyDescent="0.25">
      <c r="R78449" s="15">
        <v>4</v>
      </c>
    </row>
    <row r="78450" spans="18:18" x14ac:dyDescent="0.25">
      <c r="R78450" s="15">
        <v>4</v>
      </c>
    </row>
    <row r="78451" spans="18:18" x14ac:dyDescent="0.25">
      <c r="R78451" s="15">
        <v>4</v>
      </c>
    </row>
    <row r="78452" spans="18:18" x14ac:dyDescent="0.25">
      <c r="R78452" s="15">
        <v>4</v>
      </c>
    </row>
    <row r="78453" spans="18:18" x14ac:dyDescent="0.25">
      <c r="R78453" s="15">
        <v>4</v>
      </c>
    </row>
    <row r="78454" spans="18:18" x14ac:dyDescent="0.25">
      <c r="R78454" s="15">
        <v>4</v>
      </c>
    </row>
    <row r="78455" spans="18:18" x14ac:dyDescent="0.25">
      <c r="R78455" s="15">
        <v>4</v>
      </c>
    </row>
    <row r="78456" spans="18:18" x14ac:dyDescent="0.25">
      <c r="R78456" s="15">
        <v>4</v>
      </c>
    </row>
    <row r="78457" spans="18:18" x14ac:dyDescent="0.25">
      <c r="R78457" s="15">
        <v>3</v>
      </c>
    </row>
    <row r="78458" spans="18:18" x14ac:dyDescent="0.25">
      <c r="R78458" s="15">
        <v>3</v>
      </c>
    </row>
    <row r="78459" spans="18:18" x14ac:dyDescent="0.25">
      <c r="R78459" s="15">
        <v>3</v>
      </c>
    </row>
    <row r="78460" spans="18:18" x14ac:dyDescent="0.25">
      <c r="R78460" s="15">
        <v>3</v>
      </c>
    </row>
    <row r="78461" spans="18:18" x14ac:dyDescent="0.25">
      <c r="R78461" s="15">
        <v>3</v>
      </c>
    </row>
    <row r="78462" spans="18:18" x14ac:dyDescent="0.25">
      <c r="R78462" s="15">
        <v>3</v>
      </c>
    </row>
    <row r="78463" spans="18:18" x14ac:dyDescent="0.25">
      <c r="R78463" s="15">
        <v>3</v>
      </c>
    </row>
    <row r="78464" spans="18:18" x14ac:dyDescent="0.25">
      <c r="R78464" s="15">
        <v>3</v>
      </c>
    </row>
    <row r="78465" spans="18:18" x14ac:dyDescent="0.25">
      <c r="R78465" s="15">
        <v>3</v>
      </c>
    </row>
    <row r="78466" spans="18:18" x14ac:dyDescent="0.25">
      <c r="R78466" s="15">
        <v>3</v>
      </c>
    </row>
    <row r="78467" spans="18:18" x14ac:dyDescent="0.25">
      <c r="R78467" s="15">
        <v>3</v>
      </c>
    </row>
    <row r="78468" spans="18:18" x14ac:dyDescent="0.25">
      <c r="R78468" s="15">
        <v>3</v>
      </c>
    </row>
    <row r="78469" spans="18:18" x14ac:dyDescent="0.25">
      <c r="R78469" s="15">
        <v>3</v>
      </c>
    </row>
    <row r="78470" spans="18:18" x14ac:dyDescent="0.25">
      <c r="R78470" s="15">
        <v>3</v>
      </c>
    </row>
    <row r="78471" spans="18:18" x14ac:dyDescent="0.25">
      <c r="R78471" s="15">
        <v>3</v>
      </c>
    </row>
    <row r="78472" spans="18:18" x14ac:dyDescent="0.25">
      <c r="R78472" s="15">
        <v>3</v>
      </c>
    </row>
    <row r="78473" spans="18:18" x14ac:dyDescent="0.25">
      <c r="R78473" s="15">
        <v>3</v>
      </c>
    </row>
    <row r="78474" spans="18:18" x14ac:dyDescent="0.25">
      <c r="R78474" s="15">
        <v>3</v>
      </c>
    </row>
    <row r="78475" spans="18:18" x14ac:dyDescent="0.25">
      <c r="R78475" s="15">
        <v>3</v>
      </c>
    </row>
    <row r="78476" spans="18:18" x14ac:dyDescent="0.25">
      <c r="R78476" s="15">
        <v>3</v>
      </c>
    </row>
    <row r="78477" spans="18:18" x14ac:dyDescent="0.25">
      <c r="R78477" s="15">
        <v>3</v>
      </c>
    </row>
    <row r="78478" spans="18:18" x14ac:dyDescent="0.25">
      <c r="R78478" s="15">
        <v>3</v>
      </c>
    </row>
    <row r="78479" spans="18:18" x14ac:dyDescent="0.25">
      <c r="R78479" s="15">
        <v>3</v>
      </c>
    </row>
    <row r="78480" spans="18:18" x14ac:dyDescent="0.25">
      <c r="R78480" s="15">
        <v>3</v>
      </c>
    </row>
    <row r="78481" spans="18:18" x14ac:dyDescent="0.25">
      <c r="R78481" s="15">
        <v>3</v>
      </c>
    </row>
    <row r="78482" spans="18:18" x14ac:dyDescent="0.25">
      <c r="R78482" s="15">
        <v>3</v>
      </c>
    </row>
    <row r="78483" spans="18:18" x14ac:dyDescent="0.25">
      <c r="R78483" s="15">
        <v>3</v>
      </c>
    </row>
    <row r="78484" spans="18:18" x14ac:dyDescent="0.25">
      <c r="R78484" s="15">
        <v>3</v>
      </c>
    </row>
    <row r="78485" spans="18:18" x14ac:dyDescent="0.25">
      <c r="R78485" s="15">
        <v>3</v>
      </c>
    </row>
    <row r="78486" spans="18:18" x14ac:dyDescent="0.25">
      <c r="R78486" s="15">
        <v>3</v>
      </c>
    </row>
    <row r="78487" spans="18:18" x14ac:dyDescent="0.25">
      <c r="R78487" s="15">
        <v>3</v>
      </c>
    </row>
    <row r="78488" spans="18:18" x14ac:dyDescent="0.25">
      <c r="R78488" s="15">
        <v>3</v>
      </c>
    </row>
    <row r="78489" spans="18:18" x14ac:dyDescent="0.25">
      <c r="R78489" s="15">
        <v>3</v>
      </c>
    </row>
    <row r="78490" spans="18:18" x14ac:dyDescent="0.25">
      <c r="R78490" s="15">
        <v>3</v>
      </c>
    </row>
    <row r="78491" spans="18:18" x14ac:dyDescent="0.25">
      <c r="R78491" s="15">
        <v>3</v>
      </c>
    </row>
    <row r="78492" spans="18:18" x14ac:dyDescent="0.25">
      <c r="R78492" s="15">
        <v>3</v>
      </c>
    </row>
    <row r="78493" spans="18:18" x14ac:dyDescent="0.25">
      <c r="R78493" s="15">
        <v>3</v>
      </c>
    </row>
    <row r="78494" spans="18:18" x14ac:dyDescent="0.25">
      <c r="R78494" s="15">
        <v>3</v>
      </c>
    </row>
    <row r="78495" spans="18:18" x14ac:dyDescent="0.25">
      <c r="R78495" s="15">
        <v>3</v>
      </c>
    </row>
    <row r="78496" spans="18:18" x14ac:dyDescent="0.25">
      <c r="R78496" s="15">
        <v>3</v>
      </c>
    </row>
    <row r="78497" spans="18:18" x14ac:dyDescent="0.25">
      <c r="R78497" s="15">
        <v>3</v>
      </c>
    </row>
    <row r="78498" spans="18:18" x14ac:dyDescent="0.25">
      <c r="R78498" s="15">
        <v>3</v>
      </c>
    </row>
    <row r="78499" spans="18:18" x14ac:dyDescent="0.25">
      <c r="R78499" s="15">
        <v>3</v>
      </c>
    </row>
    <row r="78500" spans="18:18" x14ac:dyDescent="0.25">
      <c r="R78500" s="15">
        <v>3</v>
      </c>
    </row>
    <row r="78501" spans="18:18" x14ac:dyDescent="0.25">
      <c r="R78501" s="15">
        <v>3</v>
      </c>
    </row>
    <row r="78502" spans="18:18" x14ac:dyDescent="0.25">
      <c r="R78502" s="15">
        <v>3</v>
      </c>
    </row>
    <row r="78503" spans="18:18" x14ac:dyDescent="0.25">
      <c r="R78503" s="15">
        <v>3</v>
      </c>
    </row>
    <row r="78504" spans="18:18" x14ac:dyDescent="0.25">
      <c r="R78504" s="15">
        <v>3</v>
      </c>
    </row>
    <row r="78505" spans="18:18" x14ac:dyDescent="0.25">
      <c r="R78505" s="15">
        <v>3</v>
      </c>
    </row>
    <row r="78506" spans="18:18" x14ac:dyDescent="0.25">
      <c r="R78506" s="15">
        <v>3</v>
      </c>
    </row>
    <row r="78507" spans="18:18" x14ac:dyDescent="0.25">
      <c r="R78507" s="15">
        <v>3</v>
      </c>
    </row>
    <row r="78508" spans="18:18" x14ac:dyDescent="0.25">
      <c r="R78508" s="15">
        <v>3</v>
      </c>
    </row>
    <row r="78509" spans="18:18" x14ac:dyDescent="0.25">
      <c r="R78509" s="15">
        <v>3</v>
      </c>
    </row>
    <row r="78510" spans="18:18" x14ac:dyDescent="0.25">
      <c r="R78510" s="15">
        <v>3</v>
      </c>
    </row>
    <row r="78511" spans="18:18" x14ac:dyDescent="0.25">
      <c r="R78511" s="15">
        <v>3</v>
      </c>
    </row>
    <row r="78512" spans="18:18" x14ac:dyDescent="0.25">
      <c r="R78512" s="15">
        <v>3</v>
      </c>
    </row>
    <row r="78513" spans="18:18" x14ac:dyDescent="0.25">
      <c r="R78513" s="15">
        <v>5</v>
      </c>
    </row>
    <row r="78514" spans="18:18" x14ac:dyDescent="0.25">
      <c r="R78514" s="15">
        <v>5</v>
      </c>
    </row>
    <row r="78515" spans="18:18" x14ac:dyDescent="0.25">
      <c r="R78515" s="15">
        <v>5</v>
      </c>
    </row>
    <row r="78516" spans="18:18" x14ac:dyDescent="0.25">
      <c r="R78516" s="15">
        <v>5</v>
      </c>
    </row>
    <row r="78517" spans="18:18" x14ac:dyDescent="0.25">
      <c r="R78517" s="15">
        <v>5</v>
      </c>
    </row>
    <row r="78518" spans="18:18" x14ac:dyDescent="0.25">
      <c r="R78518" s="15">
        <v>5</v>
      </c>
    </row>
    <row r="78519" spans="18:18" x14ac:dyDescent="0.25">
      <c r="R78519" s="15">
        <v>5</v>
      </c>
    </row>
    <row r="78520" spans="18:18" x14ac:dyDescent="0.25">
      <c r="R78520" s="15">
        <v>5</v>
      </c>
    </row>
    <row r="78521" spans="18:18" x14ac:dyDescent="0.25">
      <c r="R78521" s="15">
        <v>5</v>
      </c>
    </row>
    <row r="78522" spans="18:18" x14ac:dyDescent="0.25">
      <c r="R78522" s="15">
        <v>5</v>
      </c>
    </row>
    <row r="78523" spans="18:18" x14ac:dyDescent="0.25">
      <c r="R78523" s="15">
        <v>5</v>
      </c>
    </row>
    <row r="78524" spans="18:18" x14ac:dyDescent="0.25">
      <c r="R78524" s="15">
        <v>5</v>
      </c>
    </row>
    <row r="78525" spans="18:18" x14ac:dyDescent="0.25">
      <c r="R78525" s="15">
        <v>5</v>
      </c>
    </row>
    <row r="78526" spans="18:18" x14ac:dyDescent="0.25">
      <c r="R78526" s="15">
        <v>5</v>
      </c>
    </row>
    <row r="78527" spans="18:18" x14ac:dyDescent="0.25">
      <c r="R78527" s="15">
        <v>5</v>
      </c>
    </row>
    <row r="78528" spans="18:18" x14ac:dyDescent="0.25">
      <c r="R78528" s="15">
        <v>5</v>
      </c>
    </row>
    <row r="78529" spans="18:18" x14ac:dyDescent="0.25">
      <c r="R78529" s="15">
        <v>5</v>
      </c>
    </row>
    <row r="78530" spans="18:18" x14ac:dyDescent="0.25">
      <c r="R78530" s="15">
        <v>3</v>
      </c>
    </row>
    <row r="78531" spans="18:18" x14ac:dyDescent="0.25">
      <c r="R78531" s="15">
        <v>3</v>
      </c>
    </row>
    <row r="78532" spans="18:18" x14ac:dyDescent="0.25">
      <c r="R78532" s="15">
        <v>3</v>
      </c>
    </row>
    <row r="78533" spans="18:18" x14ac:dyDescent="0.25">
      <c r="R78533" s="15">
        <v>3</v>
      </c>
    </row>
    <row r="78534" spans="18:18" x14ac:dyDescent="0.25">
      <c r="R78534" s="15">
        <v>3</v>
      </c>
    </row>
    <row r="78535" spans="18:18" x14ac:dyDescent="0.25">
      <c r="R78535" s="15">
        <v>3</v>
      </c>
    </row>
    <row r="78536" spans="18:18" x14ac:dyDescent="0.25">
      <c r="R78536" s="15">
        <v>3</v>
      </c>
    </row>
    <row r="78537" spans="18:18" x14ac:dyDescent="0.25">
      <c r="R78537" s="15">
        <v>3</v>
      </c>
    </row>
    <row r="78538" spans="18:18" x14ac:dyDescent="0.25">
      <c r="R78538" s="15">
        <v>3</v>
      </c>
    </row>
    <row r="78539" spans="18:18" x14ac:dyDescent="0.25">
      <c r="R78539" s="15">
        <v>3</v>
      </c>
    </row>
    <row r="78540" spans="18:18" x14ac:dyDescent="0.25">
      <c r="R78540" s="15">
        <v>3</v>
      </c>
    </row>
    <row r="78541" spans="18:18" x14ac:dyDescent="0.25">
      <c r="R78541" s="15">
        <v>3</v>
      </c>
    </row>
    <row r="78542" spans="18:18" x14ac:dyDescent="0.25">
      <c r="R78542" s="15">
        <v>3</v>
      </c>
    </row>
    <row r="78543" spans="18:18" x14ac:dyDescent="0.25">
      <c r="R78543" s="15">
        <v>3</v>
      </c>
    </row>
    <row r="78544" spans="18:18" x14ac:dyDescent="0.25">
      <c r="R78544" s="15">
        <v>3</v>
      </c>
    </row>
    <row r="78545" spans="18:18" x14ac:dyDescent="0.25">
      <c r="R78545" s="15">
        <v>3</v>
      </c>
    </row>
    <row r="78546" spans="18:18" x14ac:dyDescent="0.25">
      <c r="R78546" s="15">
        <v>3</v>
      </c>
    </row>
    <row r="78547" spans="18:18" x14ac:dyDescent="0.25">
      <c r="R78547" s="15">
        <v>3</v>
      </c>
    </row>
    <row r="78548" spans="18:18" x14ac:dyDescent="0.25">
      <c r="R78548" s="15">
        <v>3</v>
      </c>
    </row>
    <row r="78549" spans="18:18" x14ac:dyDescent="0.25">
      <c r="R78549" s="15">
        <v>3</v>
      </c>
    </row>
    <row r="78550" spans="18:18" x14ac:dyDescent="0.25">
      <c r="R78550" s="15">
        <v>3</v>
      </c>
    </row>
    <row r="78551" spans="18:18" x14ac:dyDescent="0.25">
      <c r="R78551" s="15">
        <v>3</v>
      </c>
    </row>
    <row r="78552" spans="18:18" x14ac:dyDescent="0.25">
      <c r="R78552" s="15">
        <v>3</v>
      </c>
    </row>
    <row r="78553" spans="18:18" x14ac:dyDescent="0.25">
      <c r="R78553" s="15">
        <v>3</v>
      </c>
    </row>
    <row r="78554" spans="18:18" x14ac:dyDescent="0.25">
      <c r="R78554" s="15">
        <v>3</v>
      </c>
    </row>
    <row r="78555" spans="18:18" x14ac:dyDescent="0.25">
      <c r="R78555" s="15">
        <v>3</v>
      </c>
    </row>
    <row r="78556" spans="18:18" x14ac:dyDescent="0.25">
      <c r="R78556" s="15">
        <v>3</v>
      </c>
    </row>
    <row r="78557" spans="18:18" x14ac:dyDescent="0.25">
      <c r="R78557" s="15">
        <v>3</v>
      </c>
    </row>
    <row r="78558" spans="18:18" x14ac:dyDescent="0.25">
      <c r="R78558" s="15">
        <v>3</v>
      </c>
    </row>
    <row r="78559" spans="18:18" x14ac:dyDescent="0.25">
      <c r="R78559" s="15">
        <v>3</v>
      </c>
    </row>
    <row r="78560" spans="18:18" x14ac:dyDescent="0.25">
      <c r="R78560" s="15">
        <v>3</v>
      </c>
    </row>
    <row r="78561" spans="18:18" x14ac:dyDescent="0.25">
      <c r="R78561" s="15">
        <v>3</v>
      </c>
    </row>
    <row r="78562" spans="18:18" x14ac:dyDescent="0.25">
      <c r="R78562" s="15">
        <v>3</v>
      </c>
    </row>
    <row r="78563" spans="18:18" x14ac:dyDescent="0.25">
      <c r="R78563" s="15">
        <v>3</v>
      </c>
    </row>
    <row r="78564" spans="18:18" x14ac:dyDescent="0.25">
      <c r="R78564" s="15">
        <v>3</v>
      </c>
    </row>
    <row r="78565" spans="18:18" x14ac:dyDescent="0.25">
      <c r="R78565" s="15">
        <v>3</v>
      </c>
    </row>
    <row r="78566" spans="18:18" x14ac:dyDescent="0.25">
      <c r="R78566" s="15">
        <v>3</v>
      </c>
    </row>
    <row r="78567" spans="18:18" x14ac:dyDescent="0.25">
      <c r="R78567" s="15">
        <v>3</v>
      </c>
    </row>
    <row r="78568" spans="18:18" x14ac:dyDescent="0.25">
      <c r="R78568" s="15">
        <v>3</v>
      </c>
    </row>
    <row r="78569" spans="18:18" x14ac:dyDescent="0.25">
      <c r="R78569" s="15">
        <v>3</v>
      </c>
    </row>
    <row r="78570" spans="18:18" x14ac:dyDescent="0.25">
      <c r="R78570" s="15">
        <v>3</v>
      </c>
    </row>
    <row r="78571" spans="18:18" x14ac:dyDescent="0.25">
      <c r="R78571" s="15">
        <v>3</v>
      </c>
    </row>
    <row r="78572" spans="18:18" x14ac:dyDescent="0.25">
      <c r="R78572" s="15">
        <v>3</v>
      </c>
    </row>
    <row r="78573" spans="18:18" x14ac:dyDescent="0.25">
      <c r="R78573" s="15">
        <v>4</v>
      </c>
    </row>
    <row r="78574" spans="18:18" x14ac:dyDescent="0.25">
      <c r="R78574" s="15">
        <v>4</v>
      </c>
    </row>
    <row r="78575" spans="18:18" x14ac:dyDescent="0.25">
      <c r="R78575" s="15">
        <v>4</v>
      </c>
    </row>
    <row r="78576" spans="18:18" x14ac:dyDescent="0.25">
      <c r="R78576" s="15">
        <v>4</v>
      </c>
    </row>
    <row r="78577" spans="18:18" x14ac:dyDescent="0.25">
      <c r="R78577" s="15">
        <v>4</v>
      </c>
    </row>
    <row r="78578" spans="18:18" x14ac:dyDescent="0.25">
      <c r="R78578" s="15">
        <v>4</v>
      </c>
    </row>
    <row r="78579" spans="18:18" x14ac:dyDescent="0.25">
      <c r="R78579" s="15">
        <v>4</v>
      </c>
    </row>
    <row r="78580" spans="18:18" x14ac:dyDescent="0.25">
      <c r="R78580" s="15">
        <v>4</v>
      </c>
    </row>
    <row r="78581" spans="18:18" x14ac:dyDescent="0.25">
      <c r="R78581" s="15">
        <v>4</v>
      </c>
    </row>
    <row r="78582" spans="18:18" x14ac:dyDescent="0.25">
      <c r="R78582" s="15">
        <v>4</v>
      </c>
    </row>
    <row r="78583" spans="18:18" x14ac:dyDescent="0.25">
      <c r="R78583" s="15">
        <v>4</v>
      </c>
    </row>
    <row r="78584" spans="18:18" x14ac:dyDescent="0.25">
      <c r="R78584" s="15">
        <v>4</v>
      </c>
    </row>
    <row r="78585" spans="18:18" x14ac:dyDescent="0.25">
      <c r="R78585" s="15">
        <v>4</v>
      </c>
    </row>
    <row r="78586" spans="18:18" x14ac:dyDescent="0.25">
      <c r="R78586" s="15">
        <v>4</v>
      </c>
    </row>
    <row r="78587" spans="18:18" x14ac:dyDescent="0.25">
      <c r="R78587" s="15">
        <v>4</v>
      </c>
    </row>
    <row r="78588" spans="18:18" x14ac:dyDescent="0.25">
      <c r="R78588" s="15">
        <v>1</v>
      </c>
    </row>
    <row r="78589" spans="18:18" x14ac:dyDescent="0.25">
      <c r="R78589" s="15">
        <v>1</v>
      </c>
    </row>
    <row r="78590" spans="18:18" x14ac:dyDescent="0.25">
      <c r="R78590" s="15">
        <v>1</v>
      </c>
    </row>
    <row r="78591" spans="18:18" x14ac:dyDescent="0.25">
      <c r="R78591" s="15">
        <v>1</v>
      </c>
    </row>
    <row r="78592" spans="18:18" x14ac:dyDescent="0.25">
      <c r="R78592" s="15">
        <v>1</v>
      </c>
    </row>
    <row r="78593" spans="18:18" x14ac:dyDescent="0.25">
      <c r="R78593" s="15">
        <v>1</v>
      </c>
    </row>
    <row r="78594" spans="18:18" x14ac:dyDescent="0.25">
      <c r="R78594" s="15">
        <v>1</v>
      </c>
    </row>
    <row r="78595" spans="18:18" x14ac:dyDescent="0.25">
      <c r="R78595" s="15">
        <v>1</v>
      </c>
    </row>
    <row r="78596" spans="18:18" x14ac:dyDescent="0.25">
      <c r="R78596" s="15">
        <v>1</v>
      </c>
    </row>
    <row r="78597" spans="18:18" x14ac:dyDescent="0.25">
      <c r="R78597" s="15">
        <v>1</v>
      </c>
    </row>
    <row r="78598" spans="18:18" x14ac:dyDescent="0.25">
      <c r="R78598" s="15">
        <v>3</v>
      </c>
    </row>
    <row r="78599" spans="18:18" x14ac:dyDescent="0.25">
      <c r="R78599" s="15">
        <v>3</v>
      </c>
    </row>
    <row r="78600" spans="18:18" x14ac:dyDescent="0.25">
      <c r="R78600" s="15">
        <v>3</v>
      </c>
    </row>
    <row r="78601" spans="18:18" x14ac:dyDescent="0.25">
      <c r="R78601" s="15">
        <v>3</v>
      </c>
    </row>
    <row r="78602" spans="18:18" x14ac:dyDescent="0.25">
      <c r="R78602" s="15">
        <v>3</v>
      </c>
    </row>
    <row r="78603" spans="18:18" x14ac:dyDescent="0.25">
      <c r="R78603" s="15">
        <v>3</v>
      </c>
    </row>
    <row r="78604" spans="18:18" x14ac:dyDescent="0.25">
      <c r="R78604" s="15">
        <v>3</v>
      </c>
    </row>
    <row r="78605" spans="18:18" x14ac:dyDescent="0.25">
      <c r="R78605" s="15">
        <v>3</v>
      </c>
    </row>
    <row r="78606" spans="18:18" x14ac:dyDescent="0.25">
      <c r="R78606" s="15">
        <v>3</v>
      </c>
    </row>
    <row r="78607" spans="18:18" x14ac:dyDescent="0.25">
      <c r="R78607" s="15">
        <v>3</v>
      </c>
    </row>
    <row r="78608" spans="18:18" x14ac:dyDescent="0.25">
      <c r="R78608" s="15">
        <v>3</v>
      </c>
    </row>
    <row r="78609" spans="18:18" x14ac:dyDescent="0.25">
      <c r="R78609" s="15">
        <v>1</v>
      </c>
    </row>
    <row r="78610" spans="18:18" x14ac:dyDescent="0.25">
      <c r="R78610" s="15">
        <v>1</v>
      </c>
    </row>
    <row r="78611" spans="18:18" x14ac:dyDescent="0.25">
      <c r="R78611" s="15">
        <v>1</v>
      </c>
    </row>
    <row r="78612" spans="18:18" x14ac:dyDescent="0.25">
      <c r="R78612" s="15">
        <v>1</v>
      </c>
    </row>
    <row r="78613" spans="18:18" x14ac:dyDescent="0.25">
      <c r="R78613" s="15">
        <v>1</v>
      </c>
    </row>
    <row r="78614" spans="18:18" x14ac:dyDescent="0.25">
      <c r="R78614" s="15">
        <v>1</v>
      </c>
    </row>
    <row r="78615" spans="18:18" x14ac:dyDescent="0.25">
      <c r="R78615" s="15">
        <v>1</v>
      </c>
    </row>
    <row r="78616" spans="18:18" x14ac:dyDescent="0.25">
      <c r="R78616" s="15">
        <v>1</v>
      </c>
    </row>
    <row r="78617" spans="18:18" x14ac:dyDescent="0.25">
      <c r="R78617" s="15">
        <v>1</v>
      </c>
    </row>
    <row r="78618" spans="18:18" x14ac:dyDescent="0.25">
      <c r="R78618" s="15">
        <v>1</v>
      </c>
    </row>
    <row r="78619" spans="18:18" x14ac:dyDescent="0.25">
      <c r="R78619" s="15">
        <v>1</v>
      </c>
    </row>
    <row r="78620" spans="18:18" x14ac:dyDescent="0.25">
      <c r="R78620" s="15">
        <v>1</v>
      </c>
    </row>
    <row r="78621" spans="18:18" x14ac:dyDescent="0.25">
      <c r="R78621" s="15">
        <v>3</v>
      </c>
    </row>
    <row r="78622" spans="18:18" x14ac:dyDescent="0.25">
      <c r="R78622" s="15">
        <v>3</v>
      </c>
    </row>
    <row r="78623" spans="18:18" x14ac:dyDescent="0.25">
      <c r="R78623" s="15">
        <v>3</v>
      </c>
    </row>
    <row r="78624" spans="18:18" x14ac:dyDescent="0.25">
      <c r="R78624" s="15">
        <v>3</v>
      </c>
    </row>
    <row r="78625" spans="18:18" x14ac:dyDescent="0.25">
      <c r="R78625" s="15">
        <v>3</v>
      </c>
    </row>
    <row r="78626" spans="18:18" x14ac:dyDescent="0.25">
      <c r="R78626" s="15">
        <v>3</v>
      </c>
    </row>
    <row r="78627" spans="18:18" x14ac:dyDescent="0.25">
      <c r="R78627" s="15">
        <v>3</v>
      </c>
    </row>
    <row r="78628" spans="18:18" x14ac:dyDescent="0.25">
      <c r="R78628" s="15">
        <v>3</v>
      </c>
    </row>
    <row r="78629" spans="18:18" x14ac:dyDescent="0.25">
      <c r="R78629" s="15">
        <v>3</v>
      </c>
    </row>
    <row r="78630" spans="18:18" x14ac:dyDescent="0.25">
      <c r="R78630" s="15">
        <v>3</v>
      </c>
    </row>
    <row r="78631" spans="18:18" x14ac:dyDescent="0.25">
      <c r="R78631" s="15">
        <v>3</v>
      </c>
    </row>
    <row r="78632" spans="18:18" x14ac:dyDescent="0.25">
      <c r="R78632" s="15">
        <v>3</v>
      </c>
    </row>
    <row r="78633" spans="18:18" x14ac:dyDescent="0.25">
      <c r="R78633" s="15">
        <v>3</v>
      </c>
    </row>
    <row r="78634" spans="18:18" x14ac:dyDescent="0.25">
      <c r="R78634" s="15">
        <v>3</v>
      </c>
    </row>
    <row r="78635" spans="18:18" x14ac:dyDescent="0.25">
      <c r="R78635" s="15">
        <v>3</v>
      </c>
    </row>
    <row r="78636" spans="18:18" x14ac:dyDescent="0.25">
      <c r="R78636" s="15">
        <v>3</v>
      </c>
    </row>
    <row r="78637" spans="18:18" x14ac:dyDescent="0.25">
      <c r="R78637" s="15">
        <v>3</v>
      </c>
    </row>
    <row r="78638" spans="18:18" x14ac:dyDescent="0.25">
      <c r="R78638" s="15">
        <v>3</v>
      </c>
    </row>
    <row r="78639" spans="18:18" x14ac:dyDescent="0.25">
      <c r="R78639" s="15">
        <v>3</v>
      </c>
    </row>
    <row r="78640" spans="18:18" x14ac:dyDescent="0.25">
      <c r="R78640" s="15">
        <v>3</v>
      </c>
    </row>
    <row r="78641" spans="18:18" x14ac:dyDescent="0.25">
      <c r="R78641" s="15">
        <v>3</v>
      </c>
    </row>
    <row r="78642" spans="18:18" x14ac:dyDescent="0.25">
      <c r="R78642" s="15">
        <v>3</v>
      </c>
    </row>
    <row r="78643" spans="18:18" x14ac:dyDescent="0.25">
      <c r="R78643" s="15">
        <v>3</v>
      </c>
    </row>
    <row r="78644" spans="18:18" x14ac:dyDescent="0.25">
      <c r="R78644" s="15">
        <v>3</v>
      </c>
    </row>
    <row r="78645" spans="18:18" x14ac:dyDescent="0.25">
      <c r="R78645" s="15">
        <v>3</v>
      </c>
    </row>
    <row r="78646" spans="18:18" x14ac:dyDescent="0.25">
      <c r="R78646" s="15">
        <v>3</v>
      </c>
    </row>
    <row r="78647" spans="18:18" x14ac:dyDescent="0.25">
      <c r="R78647" s="15">
        <v>3</v>
      </c>
    </row>
    <row r="78648" spans="18:18" x14ac:dyDescent="0.25">
      <c r="R78648" s="15">
        <v>3</v>
      </c>
    </row>
    <row r="78649" spans="18:18" x14ac:dyDescent="0.25">
      <c r="R78649" s="15">
        <v>3</v>
      </c>
    </row>
    <row r="78650" spans="18:18" x14ac:dyDescent="0.25">
      <c r="R78650" s="15">
        <v>3</v>
      </c>
    </row>
    <row r="78651" spans="18:18" x14ac:dyDescent="0.25">
      <c r="R78651" s="15">
        <v>3</v>
      </c>
    </row>
    <row r="78652" spans="18:18" x14ac:dyDescent="0.25">
      <c r="R78652" s="15">
        <v>3</v>
      </c>
    </row>
    <row r="78653" spans="18:18" x14ac:dyDescent="0.25">
      <c r="R78653" s="15">
        <v>3</v>
      </c>
    </row>
    <row r="78654" spans="18:18" x14ac:dyDescent="0.25">
      <c r="R78654" s="15">
        <v>3</v>
      </c>
    </row>
    <row r="78655" spans="18:18" x14ac:dyDescent="0.25">
      <c r="R78655" s="15">
        <v>3</v>
      </c>
    </row>
    <row r="78656" spans="18:18" x14ac:dyDescent="0.25">
      <c r="R78656" s="15">
        <v>3</v>
      </c>
    </row>
    <row r="78657" spans="18:18" x14ac:dyDescent="0.25">
      <c r="R78657" s="15">
        <v>3</v>
      </c>
    </row>
    <row r="78658" spans="18:18" x14ac:dyDescent="0.25">
      <c r="R78658" s="15">
        <v>3</v>
      </c>
    </row>
    <row r="78659" spans="18:18" x14ac:dyDescent="0.25">
      <c r="R78659" s="15">
        <v>3</v>
      </c>
    </row>
    <row r="78660" spans="18:18" x14ac:dyDescent="0.25">
      <c r="R78660" s="15">
        <v>3</v>
      </c>
    </row>
    <row r="78661" spans="18:18" x14ac:dyDescent="0.25">
      <c r="R78661" s="15">
        <v>3</v>
      </c>
    </row>
    <row r="78662" spans="18:18" x14ac:dyDescent="0.25">
      <c r="R78662" s="15">
        <v>3</v>
      </c>
    </row>
    <row r="78663" spans="18:18" x14ac:dyDescent="0.25">
      <c r="R78663" s="15">
        <v>3</v>
      </c>
    </row>
    <row r="78664" spans="18:18" x14ac:dyDescent="0.25">
      <c r="R78664" s="15">
        <v>3</v>
      </c>
    </row>
    <row r="78665" spans="18:18" x14ac:dyDescent="0.25">
      <c r="R78665" s="15">
        <v>3</v>
      </c>
    </row>
    <row r="78666" spans="18:18" x14ac:dyDescent="0.25">
      <c r="R78666" s="15">
        <v>3</v>
      </c>
    </row>
    <row r="78667" spans="18:18" x14ac:dyDescent="0.25">
      <c r="R78667" s="15">
        <v>3</v>
      </c>
    </row>
    <row r="78668" spans="18:18" x14ac:dyDescent="0.25">
      <c r="R78668" s="15">
        <v>3</v>
      </c>
    </row>
    <row r="78669" spans="18:18" x14ac:dyDescent="0.25">
      <c r="R78669" s="15">
        <v>3</v>
      </c>
    </row>
    <row r="78670" spans="18:18" x14ac:dyDescent="0.25">
      <c r="R78670" s="15">
        <v>3</v>
      </c>
    </row>
    <row r="78671" spans="18:18" x14ac:dyDescent="0.25">
      <c r="R78671" s="15">
        <v>3</v>
      </c>
    </row>
    <row r="78672" spans="18:18" x14ac:dyDescent="0.25">
      <c r="R78672" s="15">
        <v>3</v>
      </c>
    </row>
    <row r="78673" spans="18:18" x14ac:dyDescent="0.25">
      <c r="R78673" s="15">
        <v>3</v>
      </c>
    </row>
    <row r="78674" spans="18:18" x14ac:dyDescent="0.25">
      <c r="R78674" s="15">
        <v>3</v>
      </c>
    </row>
    <row r="78675" spans="18:18" x14ac:dyDescent="0.25">
      <c r="R78675" s="15">
        <v>3</v>
      </c>
    </row>
    <row r="78676" spans="18:18" x14ac:dyDescent="0.25">
      <c r="R78676" s="15">
        <v>3</v>
      </c>
    </row>
    <row r="78677" spans="18:18" x14ac:dyDescent="0.25">
      <c r="R78677" s="15">
        <v>3</v>
      </c>
    </row>
    <row r="78678" spans="18:18" x14ac:dyDescent="0.25">
      <c r="R78678" s="15">
        <v>3</v>
      </c>
    </row>
    <row r="78679" spans="18:18" x14ac:dyDescent="0.25">
      <c r="R78679" s="15">
        <v>3</v>
      </c>
    </row>
    <row r="78680" spans="18:18" x14ac:dyDescent="0.25">
      <c r="R78680" s="15">
        <v>3</v>
      </c>
    </row>
    <row r="78681" spans="18:18" x14ac:dyDescent="0.25">
      <c r="R78681" s="15">
        <v>3</v>
      </c>
    </row>
    <row r="78682" spans="18:18" x14ac:dyDescent="0.25">
      <c r="R78682" s="15">
        <v>3</v>
      </c>
    </row>
    <row r="78683" spans="18:18" x14ac:dyDescent="0.25">
      <c r="R78683" s="15">
        <v>3</v>
      </c>
    </row>
    <row r="78684" spans="18:18" x14ac:dyDescent="0.25">
      <c r="R78684" s="15">
        <v>3</v>
      </c>
    </row>
    <row r="78685" spans="18:18" x14ac:dyDescent="0.25">
      <c r="R78685" s="15">
        <v>3</v>
      </c>
    </row>
    <row r="78686" spans="18:18" x14ac:dyDescent="0.25">
      <c r="R78686" s="15">
        <v>3</v>
      </c>
    </row>
    <row r="78687" spans="18:18" x14ac:dyDescent="0.25">
      <c r="R78687" s="15">
        <v>3</v>
      </c>
    </row>
    <row r="78688" spans="18:18" x14ac:dyDescent="0.25">
      <c r="R78688" s="15">
        <v>3</v>
      </c>
    </row>
    <row r="78689" spans="18:18" x14ac:dyDescent="0.25">
      <c r="R78689" s="15">
        <v>3</v>
      </c>
    </row>
    <row r="78690" spans="18:18" x14ac:dyDescent="0.25">
      <c r="R78690" s="15">
        <v>3</v>
      </c>
    </row>
    <row r="78691" spans="18:18" x14ac:dyDescent="0.25">
      <c r="R78691" s="15">
        <v>3</v>
      </c>
    </row>
    <row r="78692" spans="18:18" x14ac:dyDescent="0.25">
      <c r="R78692" s="15">
        <v>3</v>
      </c>
    </row>
    <row r="78693" spans="18:18" x14ac:dyDescent="0.25">
      <c r="R78693" s="15">
        <v>3</v>
      </c>
    </row>
    <row r="78694" spans="18:18" x14ac:dyDescent="0.25">
      <c r="R78694" s="15">
        <v>3</v>
      </c>
    </row>
    <row r="78695" spans="18:18" x14ac:dyDescent="0.25">
      <c r="R78695" s="15">
        <v>3</v>
      </c>
    </row>
    <row r="78696" spans="18:18" x14ac:dyDescent="0.25">
      <c r="R78696" s="15">
        <v>3</v>
      </c>
    </row>
    <row r="78697" spans="18:18" x14ac:dyDescent="0.25">
      <c r="R78697" s="15">
        <v>3</v>
      </c>
    </row>
    <row r="78698" spans="18:18" x14ac:dyDescent="0.25">
      <c r="R78698" s="15">
        <v>3</v>
      </c>
    </row>
    <row r="78699" spans="18:18" x14ac:dyDescent="0.25">
      <c r="R78699" s="15">
        <v>3</v>
      </c>
    </row>
    <row r="78700" spans="18:18" x14ac:dyDescent="0.25">
      <c r="R78700" s="15">
        <v>3</v>
      </c>
    </row>
    <row r="78701" spans="18:18" x14ac:dyDescent="0.25">
      <c r="R78701" s="15">
        <v>3</v>
      </c>
    </row>
    <row r="78702" spans="18:18" x14ac:dyDescent="0.25">
      <c r="R78702" s="15">
        <v>3</v>
      </c>
    </row>
    <row r="78703" spans="18:18" x14ac:dyDescent="0.25">
      <c r="R78703" s="15">
        <v>3</v>
      </c>
    </row>
    <row r="78704" spans="18:18" x14ac:dyDescent="0.25">
      <c r="R78704" s="15">
        <v>3</v>
      </c>
    </row>
    <row r="78705" spans="18:18" x14ac:dyDescent="0.25">
      <c r="R78705" s="15">
        <v>3</v>
      </c>
    </row>
    <row r="78706" spans="18:18" x14ac:dyDescent="0.25">
      <c r="R78706" s="15">
        <v>3</v>
      </c>
    </row>
    <row r="78707" spans="18:18" x14ac:dyDescent="0.25">
      <c r="R78707" s="15">
        <v>3</v>
      </c>
    </row>
    <row r="78708" spans="18:18" x14ac:dyDescent="0.25">
      <c r="R78708" s="15">
        <v>3</v>
      </c>
    </row>
    <row r="78709" spans="18:18" x14ac:dyDescent="0.25">
      <c r="R78709" s="15">
        <v>3</v>
      </c>
    </row>
    <row r="78710" spans="18:18" x14ac:dyDescent="0.25">
      <c r="R78710" s="15">
        <v>3</v>
      </c>
    </row>
    <row r="78711" spans="18:18" x14ac:dyDescent="0.25">
      <c r="R78711" s="15">
        <v>3</v>
      </c>
    </row>
    <row r="78712" spans="18:18" x14ac:dyDescent="0.25">
      <c r="R78712" s="15">
        <v>3</v>
      </c>
    </row>
    <row r="78713" spans="18:18" x14ac:dyDescent="0.25">
      <c r="R78713" s="15">
        <v>3</v>
      </c>
    </row>
    <row r="78714" spans="18:18" x14ac:dyDescent="0.25">
      <c r="R78714" s="15">
        <v>3</v>
      </c>
    </row>
    <row r="78715" spans="18:18" x14ac:dyDescent="0.25">
      <c r="R78715" s="15">
        <v>3</v>
      </c>
    </row>
    <row r="78716" spans="18:18" x14ac:dyDescent="0.25">
      <c r="R78716" s="15">
        <v>3</v>
      </c>
    </row>
    <row r="78717" spans="18:18" x14ac:dyDescent="0.25">
      <c r="R78717" s="15">
        <v>3</v>
      </c>
    </row>
    <row r="78718" spans="18:18" x14ac:dyDescent="0.25">
      <c r="R78718" s="15">
        <v>3</v>
      </c>
    </row>
    <row r="78719" spans="18:18" x14ac:dyDescent="0.25">
      <c r="R78719" s="15">
        <v>3</v>
      </c>
    </row>
    <row r="78720" spans="18:18" x14ac:dyDescent="0.25">
      <c r="R78720" s="15">
        <v>3</v>
      </c>
    </row>
    <row r="78721" spans="18:18" x14ac:dyDescent="0.25">
      <c r="R78721" s="15">
        <v>3</v>
      </c>
    </row>
    <row r="78722" spans="18:18" x14ac:dyDescent="0.25">
      <c r="R78722" s="15">
        <v>4</v>
      </c>
    </row>
    <row r="78723" spans="18:18" x14ac:dyDescent="0.25">
      <c r="R78723" s="15">
        <v>4</v>
      </c>
    </row>
    <row r="78724" spans="18:18" x14ac:dyDescent="0.25">
      <c r="R78724" s="15">
        <v>4</v>
      </c>
    </row>
    <row r="78725" spans="18:18" x14ac:dyDescent="0.25">
      <c r="R78725" s="15">
        <v>4</v>
      </c>
    </row>
    <row r="78726" spans="18:18" x14ac:dyDescent="0.25">
      <c r="R78726" s="15">
        <v>4</v>
      </c>
    </row>
    <row r="78727" spans="18:18" x14ac:dyDescent="0.25">
      <c r="R78727" s="15">
        <v>4</v>
      </c>
    </row>
    <row r="78728" spans="18:18" x14ac:dyDescent="0.25">
      <c r="R78728" s="15">
        <v>4</v>
      </c>
    </row>
    <row r="78729" spans="18:18" x14ac:dyDescent="0.25">
      <c r="R78729" s="15">
        <v>4</v>
      </c>
    </row>
    <row r="78730" spans="18:18" x14ac:dyDescent="0.25">
      <c r="R78730" s="15">
        <v>4</v>
      </c>
    </row>
    <row r="78731" spans="18:18" x14ac:dyDescent="0.25">
      <c r="R78731" s="15">
        <v>4</v>
      </c>
    </row>
    <row r="78732" spans="18:18" x14ac:dyDescent="0.25">
      <c r="R78732" s="15">
        <v>4</v>
      </c>
    </row>
    <row r="78733" spans="18:18" x14ac:dyDescent="0.25">
      <c r="R78733" s="15">
        <v>3</v>
      </c>
    </row>
    <row r="78734" spans="18:18" x14ac:dyDescent="0.25">
      <c r="R78734" s="15">
        <v>3</v>
      </c>
    </row>
    <row r="78735" spans="18:18" x14ac:dyDescent="0.25">
      <c r="R78735" s="15">
        <v>3</v>
      </c>
    </row>
    <row r="78736" spans="18:18" x14ac:dyDescent="0.25">
      <c r="R78736" s="15">
        <v>3</v>
      </c>
    </row>
    <row r="78737" spans="18:18" x14ac:dyDescent="0.25">
      <c r="R78737" s="15">
        <v>3</v>
      </c>
    </row>
    <row r="78738" spans="18:18" x14ac:dyDescent="0.25">
      <c r="R78738" s="15">
        <v>3</v>
      </c>
    </row>
    <row r="78739" spans="18:18" x14ac:dyDescent="0.25">
      <c r="R78739" s="15">
        <v>3</v>
      </c>
    </row>
    <row r="78740" spans="18:18" x14ac:dyDescent="0.25">
      <c r="R78740" s="15">
        <v>3</v>
      </c>
    </row>
    <row r="78741" spans="18:18" x14ac:dyDescent="0.25">
      <c r="R78741" s="15">
        <v>3</v>
      </c>
    </row>
    <row r="78742" spans="18:18" x14ac:dyDescent="0.25">
      <c r="R78742" s="15">
        <v>3</v>
      </c>
    </row>
    <row r="78743" spans="18:18" x14ac:dyDescent="0.25">
      <c r="R78743" s="15">
        <v>3</v>
      </c>
    </row>
    <row r="78744" spans="18:18" x14ac:dyDescent="0.25">
      <c r="R78744" s="15">
        <v>3</v>
      </c>
    </row>
    <row r="78745" spans="18:18" x14ac:dyDescent="0.25">
      <c r="R78745" s="15">
        <v>3</v>
      </c>
    </row>
    <row r="78746" spans="18:18" x14ac:dyDescent="0.25">
      <c r="R78746" s="15">
        <v>3</v>
      </c>
    </row>
    <row r="78747" spans="18:18" x14ac:dyDescent="0.25">
      <c r="R78747" s="15">
        <v>3</v>
      </c>
    </row>
    <row r="78748" spans="18:18" x14ac:dyDescent="0.25">
      <c r="R78748" s="15">
        <v>3</v>
      </c>
    </row>
    <row r="78749" spans="18:18" x14ac:dyDescent="0.25">
      <c r="R78749" s="15">
        <v>3</v>
      </c>
    </row>
    <row r="78750" spans="18:18" x14ac:dyDescent="0.25">
      <c r="R78750" s="15">
        <v>3</v>
      </c>
    </row>
    <row r="78751" spans="18:18" x14ac:dyDescent="0.25">
      <c r="R78751" s="15">
        <v>3</v>
      </c>
    </row>
    <row r="78752" spans="18:18" x14ac:dyDescent="0.25">
      <c r="R78752" s="15">
        <v>3</v>
      </c>
    </row>
    <row r="78753" spans="18:18" x14ac:dyDescent="0.25">
      <c r="R78753" s="15">
        <v>3</v>
      </c>
    </row>
    <row r="78754" spans="18:18" x14ac:dyDescent="0.25">
      <c r="R78754" s="15">
        <v>3</v>
      </c>
    </row>
    <row r="78755" spans="18:18" x14ac:dyDescent="0.25">
      <c r="R78755" s="15">
        <v>3</v>
      </c>
    </row>
    <row r="78756" spans="18:18" x14ac:dyDescent="0.25">
      <c r="R78756" s="15">
        <v>2</v>
      </c>
    </row>
    <row r="78757" spans="18:18" x14ac:dyDescent="0.25">
      <c r="R78757" s="15">
        <v>2</v>
      </c>
    </row>
    <row r="78758" spans="18:18" x14ac:dyDescent="0.25">
      <c r="R78758" s="15">
        <v>2</v>
      </c>
    </row>
    <row r="78759" spans="18:18" x14ac:dyDescent="0.25">
      <c r="R78759" s="15">
        <v>2</v>
      </c>
    </row>
    <row r="78760" spans="18:18" x14ac:dyDescent="0.25">
      <c r="R78760" s="15">
        <v>2</v>
      </c>
    </row>
    <row r="78761" spans="18:18" x14ac:dyDescent="0.25">
      <c r="R78761" s="15">
        <v>3</v>
      </c>
    </row>
    <row r="78762" spans="18:18" x14ac:dyDescent="0.25">
      <c r="R78762" s="15">
        <v>3</v>
      </c>
    </row>
    <row r="78763" spans="18:18" x14ac:dyDescent="0.25">
      <c r="R78763" s="15">
        <v>3</v>
      </c>
    </row>
    <row r="78764" spans="18:18" x14ac:dyDescent="0.25">
      <c r="R78764" s="15">
        <v>3</v>
      </c>
    </row>
    <row r="78765" spans="18:18" x14ac:dyDescent="0.25">
      <c r="R78765" s="15">
        <v>3</v>
      </c>
    </row>
    <row r="78766" spans="18:18" x14ac:dyDescent="0.25">
      <c r="R78766" s="15">
        <v>3</v>
      </c>
    </row>
    <row r="78767" spans="18:18" x14ac:dyDescent="0.25">
      <c r="R78767" s="15">
        <v>3</v>
      </c>
    </row>
    <row r="78768" spans="18:18" x14ac:dyDescent="0.25">
      <c r="R78768" s="15">
        <v>3</v>
      </c>
    </row>
    <row r="78769" spans="18:18" x14ac:dyDescent="0.25">
      <c r="R78769" s="15">
        <v>3</v>
      </c>
    </row>
    <row r="78770" spans="18:18" x14ac:dyDescent="0.25">
      <c r="R78770" s="15">
        <v>3</v>
      </c>
    </row>
    <row r="78771" spans="18:18" x14ac:dyDescent="0.25">
      <c r="R78771" s="15">
        <v>3</v>
      </c>
    </row>
    <row r="78772" spans="18:18" x14ac:dyDescent="0.25">
      <c r="R78772" s="15">
        <v>3</v>
      </c>
    </row>
    <row r="78773" spans="18:18" x14ac:dyDescent="0.25">
      <c r="R78773" s="15">
        <v>3</v>
      </c>
    </row>
    <row r="78774" spans="18:18" x14ac:dyDescent="0.25">
      <c r="R78774" s="15">
        <v>3</v>
      </c>
    </row>
    <row r="78775" spans="18:18" x14ac:dyDescent="0.25">
      <c r="R78775" s="15">
        <v>3</v>
      </c>
    </row>
    <row r="78776" spans="18:18" x14ac:dyDescent="0.25">
      <c r="R78776" s="15">
        <v>3</v>
      </c>
    </row>
    <row r="78777" spans="18:18" x14ac:dyDescent="0.25">
      <c r="R78777" s="15">
        <v>3</v>
      </c>
    </row>
    <row r="78778" spans="18:18" x14ac:dyDescent="0.25">
      <c r="R78778" s="15">
        <v>3</v>
      </c>
    </row>
    <row r="78779" spans="18:18" x14ac:dyDescent="0.25">
      <c r="R78779" s="15">
        <v>3</v>
      </c>
    </row>
    <row r="78780" spans="18:18" x14ac:dyDescent="0.25">
      <c r="R78780" s="15">
        <v>3</v>
      </c>
    </row>
    <row r="78781" spans="18:18" x14ac:dyDescent="0.25">
      <c r="R78781" s="15">
        <v>3</v>
      </c>
    </row>
    <row r="78782" spans="18:18" x14ac:dyDescent="0.25">
      <c r="R78782" s="15">
        <v>3</v>
      </c>
    </row>
    <row r="78783" spans="18:18" x14ac:dyDescent="0.25">
      <c r="R78783" s="15">
        <v>3</v>
      </c>
    </row>
    <row r="78784" spans="18:18" x14ac:dyDescent="0.25">
      <c r="R78784" s="15">
        <v>3</v>
      </c>
    </row>
    <row r="78785" spans="18:18" x14ac:dyDescent="0.25">
      <c r="R78785" s="15">
        <v>3</v>
      </c>
    </row>
    <row r="78786" spans="18:18" x14ac:dyDescent="0.25">
      <c r="R78786" s="15">
        <v>3</v>
      </c>
    </row>
    <row r="78787" spans="18:18" x14ac:dyDescent="0.25">
      <c r="R78787" s="15">
        <v>3</v>
      </c>
    </row>
    <row r="78788" spans="18:18" x14ac:dyDescent="0.25">
      <c r="R78788" s="15">
        <v>3</v>
      </c>
    </row>
    <row r="78789" spans="18:18" x14ac:dyDescent="0.25">
      <c r="R78789" s="15">
        <v>3</v>
      </c>
    </row>
    <row r="78790" spans="18:18" x14ac:dyDescent="0.25">
      <c r="R78790" s="15">
        <v>3</v>
      </c>
    </row>
    <row r="78791" spans="18:18" x14ac:dyDescent="0.25">
      <c r="R78791" s="15">
        <v>3</v>
      </c>
    </row>
    <row r="78792" spans="18:18" x14ac:dyDescent="0.25">
      <c r="R78792" s="15">
        <v>3</v>
      </c>
    </row>
    <row r="78793" spans="18:18" x14ac:dyDescent="0.25">
      <c r="R78793" s="15">
        <v>3</v>
      </c>
    </row>
    <row r="78794" spans="18:18" x14ac:dyDescent="0.25">
      <c r="R78794" s="15">
        <v>3</v>
      </c>
    </row>
    <row r="78795" spans="18:18" x14ac:dyDescent="0.25">
      <c r="R78795" s="15">
        <v>3</v>
      </c>
    </row>
    <row r="78796" spans="18:18" x14ac:dyDescent="0.25">
      <c r="R78796" s="15">
        <v>3</v>
      </c>
    </row>
    <row r="78797" spans="18:18" x14ac:dyDescent="0.25">
      <c r="R78797" s="15">
        <v>3</v>
      </c>
    </row>
    <row r="78798" spans="18:18" x14ac:dyDescent="0.25">
      <c r="R78798" s="15">
        <v>3</v>
      </c>
    </row>
    <row r="78799" spans="18:18" x14ac:dyDescent="0.25">
      <c r="R78799" s="15">
        <v>3</v>
      </c>
    </row>
    <row r="78800" spans="18:18" x14ac:dyDescent="0.25">
      <c r="R78800" s="15">
        <v>3</v>
      </c>
    </row>
    <row r="78801" spans="18:18" x14ac:dyDescent="0.25">
      <c r="R78801" s="15">
        <v>3</v>
      </c>
    </row>
    <row r="78802" spans="18:18" x14ac:dyDescent="0.25">
      <c r="R78802" s="15">
        <v>3</v>
      </c>
    </row>
    <row r="78803" spans="18:18" x14ac:dyDescent="0.25">
      <c r="R78803" s="15">
        <v>3</v>
      </c>
    </row>
    <row r="78804" spans="18:18" x14ac:dyDescent="0.25">
      <c r="R78804" s="15">
        <v>3</v>
      </c>
    </row>
    <row r="78805" spans="18:18" x14ac:dyDescent="0.25">
      <c r="R78805" s="15">
        <v>3</v>
      </c>
    </row>
    <row r="78806" spans="18:18" x14ac:dyDescent="0.25">
      <c r="R78806" s="15">
        <v>3</v>
      </c>
    </row>
    <row r="78807" spans="18:18" x14ac:dyDescent="0.25">
      <c r="R78807" s="15">
        <v>3</v>
      </c>
    </row>
    <row r="78808" spans="18:18" x14ac:dyDescent="0.25">
      <c r="R78808" s="15">
        <v>3</v>
      </c>
    </row>
    <row r="78809" spans="18:18" x14ac:dyDescent="0.25">
      <c r="R78809" s="15">
        <v>3</v>
      </c>
    </row>
    <row r="78810" spans="18:18" x14ac:dyDescent="0.25">
      <c r="R78810" s="15">
        <v>3</v>
      </c>
    </row>
    <row r="78811" spans="18:18" x14ac:dyDescent="0.25">
      <c r="R78811" s="15">
        <v>3</v>
      </c>
    </row>
    <row r="78812" spans="18:18" x14ac:dyDescent="0.25">
      <c r="R78812" s="15">
        <v>3</v>
      </c>
    </row>
    <row r="78813" spans="18:18" x14ac:dyDescent="0.25">
      <c r="R78813" s="15">
        <v>3</v>
      </c>
    </row>
    <row r="78814" spans="18:18" x14ac:dyDescent="0.25">
      <c r="R78814" s="15">
        <v>3</v>
      </c>
    </row>
    <row r="78815" spans="18:18" x14ac:dyDescent="0.25">
      <c r="R78815" s="15">
        <v>3</v>
      </c>
    </row>
    <row r="78816" spans="18:18" x14ac:dyDescent="0.25">
      <c r="R78816" s="15">
        <v>3</v>
      </c>
    </row>
    <row r="78817" spans="18:18" x14ac:dyDescent="0.25">
      <c r="R78817" s="15">
        <v>3</v>
      </c>
    </row>
    <row r="78818" spans="18:18" x14ac:dyDescent="0.25">
      <c r="R78818" s="15">
        <v>3</v>
      </c>
    </row>
    <row r="78819" spans="18:18" x14ac:dyDescent="0.25">
      <c r="R78819" s="15">
        <v>3</v>
      </c>
    </row>
    <row r="78820" spans="18:18" x14ac:dyDescent="0.25">
      <c r="R78820" s="15">
        <v>3</v>
      </c>
    </row>
    <row r="78821" spans="18:18" x14ac:dyDescent="0.25">
      <c r="R78821" s="15">
        <v>3</v>
      </c>
    </row>
    <row r="78822" spans="18:18" x14ac:dyDescent="0.25">
      <c r="R78822" s="15">
        <v>3</v>
      </c>
    </row>
    <row r="78823" spans="18:18" x14ac:dyDescent="0.25">
      <c r="R78823" s="15">
        <v>3</v>
      </c>
    </row>
    <row r="78824" spans="18:18" x14ac:dyDescent="0.25">
      <c r="R78824" s="15">
        <v>3</v>
      </c>
    </row>
    <row r="78825" spans="18:18" x14ac:dyDescent="0.25">
      <c r="R78825" s="15">
        <v>3</v>
      </c>
    </row>
    <row r="78826" spans="18:18" x14ac:dyDescent="0.25">
      <c r="R78826" s="15">
        <v>3</v>
      </c>
    </row>
    <row r="78827" spans="18:18" x14ac:dyDescent="0.25">
      <c r="R78827" s="15">
        <v>3</v>
      </c>
    </row>
    <row r="78828" spans="18:18" x14ac:dyDescent="0.25">
      <c r="R78828" s="15">
        <v>3</v>
      </c>
    </row>
    <row r="78829" spans="18:18" x14ac:dyDescent="0.25">
      <c r="R78829" s="15">
        <v>3</v>
      </c>
    </row>
    <row r="78830" spans="18:18" x14ac:dyDescent="0.25">
      <c r="R78830" s="15">
        <v>3</v>
      </c>
    </row>
    <row r="78831" spans="18:18" x14ac:dyDescent="0.25">
      <c r="R78831" s="15">
        <v>3</v>
      </c>
    </row>
    <row r="78832" spans="18:18" x14ac:dyDescent="0.25">
      <c r="R78832" s="15">
        <v>3</v>
      </c>
    </row>
    <row r="78833" spans="18:18" x14ac:dyDescent="0.25">
      <c r="R78833" s="15">
        <v>3</v>
      </c>
    </row>
    <row r="78834" spans="18:18" x14ac:dyDescent="0.25">
      <c r="R78834" s="15">
        <v>3</v>
      </c>
    </row>
    <row r="78835" spans="18:18" x14ac:dyDescent="0.25">
      <c r="R78835" s="15">
        <v>3</v>
      </c>
    </row>
    <row r="78836" spans="18:18" x14ac:dyDescent="0.25">
      <c r="R78836" s="15">
        <v>3</v>
      </c>
    </row>
    <row r="78837" spans="18:18" x14ac:dyDescent="0.25">
      <c r="R78837" s="15">
        <v>3</v>
      </c>
    </row>
    <row r="78838" spans="18:18" x14ac:dyDescent="0.25">
      <c r="R78838" s="15">
        <v>3</v>
      </c>
    </row>
    <row r="78839" spans="18:18" x14ac:dyDescent="0.25">
      <c r="R78839" s="15">
        <v>3</v>
      </c>
    </row>
    <row r="78840" spans="18:18" x14ac:dyDescent="0.25">
      <c r="R78840" s="15">
        <v>5</v>
      </c>
    </row>
    <row r="78841" spans="18:18" x14ac:dyDescent="0.25">
      <c r="R78841" s="15">
        <v>5</v>
      </c>
    </row>
    <row r="78842" spans="18:18" x14ac:dyDescent="0.25">
      <c r="R78842" s="15">
        <v>5</v>
      </c>
    </row>
    <row r="78843" spans="18:18" x14ac:dyDescent="0.25">
      <c r="R78843" s="15">
        <v>5</v>
      </c>
    </row>
    <row r="78844" spans="18:18" x14ac:dyDescent="0.25">
      <c r="R78844" s="15">
        <v>5</v>
      </c>
    </row>
    <row r="78845" spans="18:18" x14ac:dyDescent="0.25">
      <c r="R78845" s="15">
        <v>5</v>
      </c>
    </row>
    <row r="78846" spans="18:18" x14ac:dyDescent="0.25">
      <c r="R78846" s="15">
        <v>5</v>
      </c>
    </row>
    <row r="78847" spans="18:18" x14ac:dyDescent="0.25">
      <c r="R78847" s="15">
        <v>5</v>
      </c>
    </row>
    <row r="78848" spans="18:18" x14ac:dyDescent="0.25">
      <c r="R78848" s="15">
        <v>5</v>
      </c>
    </row>
    <row r="78849" spans="18:18" x14ac:dyDescent="0.25">
      <c r="R78849" s="15">
        <v>5</v>
      </c>
    </row>
    <row r="78850" spans="18:18" x14ac:dyDescent="0.25">
      <c r="R78850" s="15">
        <v>5</v>
      </c>
    </row>
    <row r="78851" spans="18:18" x14ac:dyDescent="0.25">
      <c r="R78851" s="15">
        <v>5</v>
      </c>
    </row>
    <row r="78852" spans="18:18" x14ac:dyDescent="0.25">
      <c r="R78852" s="15">
        <v>5</v>
      </c>
    </row>
    <row r="78853" spans="18:18" x14ac:dyDescent="0.25">
      <c r="R78853" s="15">
        <v>5</v>
      </c>
    </row>
    <row r="78854" spans="18:18" x14ac:dyDescent="0.25">
      <c r="R78854" s="15">
        <v>5</v>
      </c>
    </row>
    <row r="78855" spans="18:18" x14ac:dyDescent="0.25">
      <c r="R78855" s="15">
        <v>5</v>
      </c>
    </row>
    <row r="78856" spans="18:18" x14ac:dyDescent="0.25">
      <c r="R78856" s="15">
        <v>5</v>
      </c>
    </row>
    <row r="78857" spans="18:18" x14ac:dyDescent="0.25">
      <c r="R78857" s="15">
        <v>5</v>
      </c>
    </row>
    <row r="78858" spans="18:18" x14ac:dyDescent="0.25">
      <c r="R78858" s="15">
        <v>5</v>
      </c>
    </row>
    <row r="78859" spans="18:18" x14ac:dyDescent="0.25">
      <c r="R78859" s="15">
        <v>5</v>
      </c>
    </row>
    <row r="78860" spans="18:18" x14ac:dyDescent="0.25">
      <c r="R78860" s="15">
        <v>5</v>
      </c>
    </row>
    <row r="78861" spans="18:18" x14ac:dyDescent="0.25">
      <c r="R78861" s="15">
        <v>3</v>
      </c>
    </row>
    <row r="78862" spans="18:18" x14ac:dyDescent="0.25">
      <c r="R78862" s="15">
        <v>3</v>
      </c>
    </row>
    <row r="78863" spans="18:18" x14ac:dyDescent="0.25">
      <c r="R78863" s="15">
        <v>3</v>
      </c>
    </row>
    <row r="78864" spans="18:18" x14ac:dyDescent="0.25">
      <c r="R78864" s="15">
        <v>3</v>
      </c>
    </row>
    <row r="78865" spans="18:18" x14ac:dyDescent="0.25">
      <c r="R78865" s="15">
        <v>3</v>
      </c>
    </row>
    <row r="78866" spans="18:18" x14ac:dyDescent="0.25">
      <c r="R78866" s="15">
        <v>3</v>
      </c>
    </row>
    <row r="78867" spans="18:18" x14ac:dyDescent="0.25">
      <c r="R78867" s="15">
        <v>3</v>
      </c>
    </row>
    <row r="78868" spans="18:18" x14ac:dyDescent="0.25">
      <c r="R78868" s="15">
        <v>3</v>
      </c>
    </row>
    <row r="78869" spans="18:18" x14ac:dyDescent="0.25">
      <c r="R78869" s="15">
        <v>3</v>
      </c>
    </row>
    <row r="78870" spans="18:18" x14ac:dyDescent="0.25">
      <c r="R78870" s="15">
        <v>3</v>
      </c>
    </row>
    <row r="78871" spans="18:18" x14ac:dyDescent="0.25">
      <c r="R78871" s="15">
        <v>3</v>
      </c>
    </row>
    <row r="78872" spans="18:18" x14ac:dyDescent="0.25">
      <c r="R78872" s="15">
        <v>3</v>
      </c>
    </row>
    <row r="78873" spans="18:18" x14ac:dyDescent="0.25">
      <c r="R78873" s="15">
        <v>3</v>
      </c>
    </row>
    <row r="78874" spans="18:18" x14ac:dyDescent="0.25">
      <c r="R78874" s="15">
        <v>3</v>
      </c>
    </row>
    <row r="78875" spans="18:18" x14ac:dyDescent="0.25">
      <c r="R78875" s="15">
        <v>3</v>
      </c>
    </row>
    <row r="78876" spans="18:18" x14ac:dyDescent="0.25">
      <c r="R78876" s="15">
        <v>3</v>
      </c>
    </row>
    <row r="78877" spans="18:18" x14ac:dyDescent="0.25">
      <c r="R78877" s="15">
        <v>3</v>
      </c>
    </row>
    <row r="78878" spans="18:18" x14ac:dyDescent="0.25">
      <c r="R78878" s="15">
        <v>3</v>
      </c>
    </row>
    <row r="78879" spans="18:18" x14ac:dyDescent="0.25">
      <c r="R78879" s="15">
        <v>3</v>
      </c>
    </row>
    <row r="78880" spans="18:18" x14ac:dyDescent="0.25">
      <c r="R78880" s="15">
        <v>3</v>
      </c>
    </row>
    <row r="78881" spans="18:18" x14ac:dyDescent="0.25">
      <c r="R78881" s="15">
        <v>3</v>
      </c>
    </row>
    <row r="78882" spans="18:18" x14ac:dyDescent="0.25">
      <c r="R78882" s="15">
        <v>3</v>
      </c>
    </row>
    <row r="78883" spans="18:18" x14ac:dyDescent="0.25">
      <c r="R78883" s="15">
        <v>3</v>
      </c>
    </row>
    <row r="78884" spans="18:18" x14ac:dyDescent="0.25">
      <c r="R78884" s="15">
        <v>3</v>
      </c>
    </row>
    <row r="78885" spans="18:18" x14ac:dyDescent="0.25">
      <c r="R78885" s="15">
        <v>3</v>
      </c>
    </row>
    <row r="78886" spans="18:18" x14ac:dyDescent="0.25">
      <c r="R78886" s="15">
        <v>3</v>
      </c>
    </row>
    <row r="78887" spans="18:18" x14ac:dyDescent="0.25">
      <c r="R78887" s="15">
        <v>3</v>
      </c>
    </row>
    <row r="78888" spans="18:18" x14ac:dyDescent="0.25">
      <c r="R78888" s="15">
        <v>3</v>
      </c>
    </row>
    <row r="78889" spans="18:18" x14ac:dyDescent="0.25">
      <c r="R78889" s="15">
        <v>3</v>
      </c>
    </row>
    <row r="78890" spans="18:18" x14ac:dyDescent="0.25">
      <c r="R78890" s="15">
        <v>3</v>
      </c>
    </row>
    <row r="78891" spans="18:18" x14ac:dyDescent="0.25">
      <c r="R78891" s="15">
        <v>3</v>
      </c>
    </row>
    <row r="78892" spans="18:18" x14ac:dyDescent="0.25">
      <c r="R78892" s="15">
        <v>3</v>
      </c>
    </row>
    <row r="78893" spans="18:18" x14ac:dyDescent="0.25">
      <c r="R78893" s="15">
        <v>3</v>
      </c>
    </row>
    <row r="78894" spans="18:18" x14ac:dyDescent="0.25">
      <c r="R78894" s="15">
        <v>3</v>
      </c>
    </row>
    <row r="78895" spans="18:18" x14ac:dyDescent="0.25">
      <c r="R78895" s="15">
        <v>3</v>
      </c>
    </row>
    <row r="78896" spans="18:18" x14ac:dyDescent="0.25">
      <c r="R78896" s="15">
        <v>3</v>
      </c>
    </row>
    <row r="78897" spans="18:18" x14ac:dyDescent="0.25">
      <c r="R78897" s="15">
        <v>3</v>
      </c>
    </row>
    <row r="78898" spans="18:18" x14ac:dyDescent="0.25">
      <c r="R78898" s="15">
        <v>3</v>
      </c>
    </row>
    <row r="78899" spans="18:18" x14ac:dyDescent="0.25">
      <c r="R78899" s="15">
        <v>3</v>
      </c>
    </row>
    <row r="78900" spans="18:18" x14ac:dyDescent="0.25">
      <c r="R78900" s="15">
        <v>3</v>
      </c>
    </row>
    <row r="78901" spans="18:18" x14ac:dyDescent="0.25">
      <c r="R78901" s="15">
        <v>3</v>
      </c>
    </row>
    <row r="78902" spans="18:18" x14ac:dyDescent="0.25">
      <c r="R78902" s="15">
        <v>3</v>
      </c>
    </row>
    <row r="78903" spans="18:18" x14ac:dyDescent="0.25">
      <c r="R78903" s="15">
        <v>3</v>
      </c>
    </row>
    <row r="78904" spans="18:18" x14ac:dyDescent="0.25">
      <c r="R78904" s="15">
        <v>3</v>
      </c>
    </row>
    <row r="78905" spans="18:18" x14ac:dyDescent="0.25">
      <c r="R78905" s="15">
        <v>3</v>
      </c>
    </row>
    <row r="78906" spans="18:18" x14ac:dyDescent="0.25">
      <c r="R78906" s="15">
        <v>3</v>
      </c>
    </row>
    <row r="78907" spans="18:18" x14ac:dyDescent="0.25">
      <c r="R78907" s="15">
        <v>3</v>
      </c>
    </row>
    <row r="78908" spans="18:18" x14ac:dyDescent="0.25">
      <c r="R78908" s="15">
        <v>3</v>
      </c>
    </row>
    <row r="78909" spans="18:18" x14ac:dyDescent="0.25">
      <c r="R78909" s="15">
        <v>3</v>
      </c>
    </row>
    <row r="78910" spans="18:18" x14ac:dyDescent="0.25">
      <c r="R78910" s="15">
        <v>3</v>
      </c>
    </row>
    <row r="78911" spans="18:18" x14ac:dyDescent="0.25">
      <c r="R78911" s="15">
        <v>3</v>
      </c>
    </row>
    <row r="78912" spans="18:18" x14ac:dyDescent="0.25">
      <c r="R78912" s="15">
        <v>3</v>
      </c>
    </row>
    <row r="78913" spans="18:18" x14ac:dyDescent="0.25">
      <c r="R78913" s="15">
        <v>3</v>
      </c>
    </row>
    <row r="78914" spans="18:18" x14ac:dyDescent="0.25">
      <c r="R78914" s="15">
        <v>3</v>
      </c>
    </row>
    <row r="78915" spans="18:18" x14ac:dyDescent="0.25">
      <c r="R78915" s="15">
        <v>3</v>
      </c>
    </row>
    <row r="78916" spans="18:18" x14ac:dyDescent="0.25">
      <c r="R78916" s="15">
        <v>3</v>
      </c>
    </row>
    <row r="78917" spans="18:18" x14ac:dyDescent="0.25">
      <c r="R78917" s="15">
        <v>3</v>
      </c>
    </row>
    <row r="78918" spans="18:18" x14ac:dyDescent="0.25">
      <c r="R78918" s="15">
        <v>3</v>
      </c>
    </row>
    <row r="78919" spans="18:18" x14ac:dyDescent="0.25">
      <c r="R78919" s="15">
        <v>3</v>
      </c>
    </row>
    <row r="78920" spans="18:18" x14ac:dyDescent="0.25">
      <c r="R78920" s="15">
        <v>3</v>
      </c>
    </row>
    <row r="78921" spans="18:18" x14ac:dyDescent="0.25">
      <c r="R78921" s="15">
        <v>3</v>
      </c>
    </row>
    <row r="78922" spans="18:18" x14ac:dyDescent="0.25">
      <c r="R78922" s="15">
        <v>3</v>
      </c>
    </row>
    <row r="78923" spans="18:18" x14ac:dyDescent="0.25">
      <c r="R78923" s="15">
        <v>3</v>
      </c>
    </row>
    <row r="78924" spans="18:18" x14ac:dyDescent="0.25">
      <c r="R78924" s="15">
        <v>3</v>
      </c>
    </row>
    <row r="78925" spans="18:18" x14ac:dyDescent="0.25">
      <c r="R78925" s="15">
        <v>3</v>
      </c>
    </row>
    <row r="78926" spans="18:18" x14ac:dyDescent="0.25">
      <c r="R78926" s="15">
        <v>3</v>
      </c>
    </row>
    <row r="78927" spans="18:18" x14ac:dyDescent="0.25">
      <c r="R78927" s="15">
        <v>3</v>
      </c>
    </row>
    <row r="78928" spans="18:18" x14ac:dyDescent="0.25">
      <c r="R78928" s="15">
        <v>3</v>
      </c>
    </row>
    <row r="78929" spans="18:18" x14ac:dyDescent="0.25">
      <c r="R78929" s="15">
        <v>3</v>
      </c>
    </row>
    <row r="78930" spans="18:18" x14ac:dyDescent="0.25">
      <c r="R78930" s="15">
        <v>3</v>
      </c>
    </row>
    <row r="78931" spans="18:18" x14ac:dyDescent="0.25">
      <c r="R78931" s="15">
        <v>3</v>
      </c>
    </row>
    <row r="78932" spans="18:18" x14ac:dyDescent="0.25">
      <c r="R78932" s="15">
        <v>3</v>
      </c>
    </row>
    <row r="78933" spans="18:18" x14ac:dyDescent="0.25">
      <c r="R78933" s="15">
        <v>3</v>
      </c>
    </row>
    <row r="78934" spans="18:18" x14ac:dyDescent="0.25">
      <c r="R78934" s="15">
        <v>3</v>
      </c>
    </row>
    <row r="78935" spans="18:18" x14ac:dyDescent="0.25">
      <c r="R78935" s="15">
        <v>3</v>
      </c>
    </row>
    <row r="78936" spans="18:18" x14ac:dyDescent="0.25">
      <c r="R78936" s="15">
        <v>3</v>
      </c>
    </row>
    <row r="78937" spans="18:18" x14ac:dyDescent="0.25">
      <c r="R78937" s="15">
        <v>3</v>
      </c>
    </row>
    <row r="78938" spans="18:18" x14ac:dyDescent="0.25">
      <c r="R78938" s="15">
        <v>3</v>
      </c>
    </row>
    <row r="78939" spans="18:18" x14ac:dyDescent="0.25">
      <c r="R78939" s="15">
        <v>3</v>
      </c>
    </row>
    <row r="78940" spans="18:18" x14ac:dyDescent="0.25">
      <c r="R78940" s="15">
        <v>3</v>
      </c>
    </row>
    <row r="78941" spans="18:18" x14ac:dyDescent="0.25">
      <c r="R78941" s="15">
        <v>3</v>
      </c>
    </row>
    <row r="78942" spans="18:18" x14ac:dyDescent="0.25">
      <c r="R78942" s="15">
        <v>3</v>
      </c>
    </row>
    <row r="78943" spans="18:18" x14ac:dyDescent="0.25">
      <c r="R78943" s="15">
        <v>3</v>
      </c>
    </row>
    <row r="78944" spans="18:18" x14ac:dyDescent="0.25">
      <c r="R78944" s="15">
        <v>3</v>
      </c>
    </row>
    <row r="78945" spans="18:18" x14ac:dyDescent="0.25">
      <c r="R78945" s="15">
        <v>3</v>
      </c>
    </row>
    <row r="78946" spans="18:18" x14ac:dyDescent="0.25">
      <c r="R78946" s="15">
        <v>3</v>
      </c>
    </row>
    <row r="78947" spans="18:18" x14ac:dyDescent="0.25">
      <c r="R78947" s="15">
        <v>3</v>
      </c>
    </row>
    <row r="78948" spans="18:18" x14ac:dyDescent="0.25">
      <c r="R78948" s="15">
        <v>3</v>
      </c>
    </row>
    <row r="78949" spans="18:18" x14ac:dyDescent="0.25">
      <c r="R78949" s="15">
        <v>3</v>
      </c>
    </row>
    <row r="78950" spans="18:18" x14ac:dyDescent="0.25">
      <c r="R78950" s="15">
        <v>3</v>
      </c>
    </row>
    <row r="78951" spans="18:18" x14ac:dyDescent="0.25">
      <c r="R78951" s="15">
        <v>3</v>
      </c>
    </row>
    <row r="78952" spans="18:18" x14ac:dyDescent="0.25">
      <c r="R78952" s="15">
        <v>3</v>
      </c>
    </row>
    <row r="78953" spans="18:18" x14ac:dyDescent="0.25">
      <c r="R78953" s="15">
        <v>3</v>
      </c>
    </row>
    <row r="78954" spans="18:18" x14ac:dyDescent="0.25">
      <c r="R78954" s="15">
        <v>2</v>
      </c>
    </row>
    <row r="78955" spans="18:18" x14ac:dyDescent="0.25">
      <c r="R78955" s="15">
        <v>2</v>
      </c>
    </row>
    <row r="78956" spans="18:18" x14ac:dyDescent="0.25">
      <c r="R78956" s="15">
        <v>2</v>
      </c>
    </row>
    <row r="78957" spans="18:18" x14ac:dyDescent="0.25">
      <c r="R78957" s="15">
        <v>3</v>
      </c>
    </row>
    <row r="78958" spans="18:18" x14ac:dyDescent="0.25">
      <c r="R78958" s="15">
        <v>3</v>
      </c>
    </row>
    <row r="78959" spans="18:18" x14ac:dyDescent="0.25">
      <c r="R78959" s="15">
        <v>3</v>
      </c>
    </row>
    <row r="78960" spans="18:18" x14ac:dyDescent="0.25">
      <c r="R78960" s="15">
        <v>3</v>
      </c>
    </row>
    <row r="78961" spans="18:18" x14ac:dyDescent="0.25">
      <c r="R78961" s="15">
        <v>3</v>
      </c>
    </row>
    <row r="78962" spans="18:18" x14ac:dyDescent="0.25">
      <c r="R78962" s="15">
        <v>3</v>
      </c>
    </row>
    <row r="78963" spans="18:18" x14ac:dyDescent="0.25">
      <c r="R78963" s="15">
        <v>3</v>
      </c>
    </row>
    <row r="78964" spans="18:18" x14ac:dyDescent="0.25">
      <c r="R78964" s="15">
        <v>3</v>
      </c>
    </row>
    <row r="78965" spans="18:18" x14ac:dyDescent="0.25">
      <c r="R78965" s="15">
        <v>3</v>
      </c>
    </row>
    <row r="78966" spans="18:18" x14ac:dyDescent="0.25">
      <c r="R78966" s="15">
        <v>4</v>
      </c>
    </row>
    <row r="78967" spans="18:18" x14ac:dyDescent="0.25">
      <c r="R78967" s="15">
        <v>4</v>
      </c>
    </row>
    <row r="78968" spans="18:18" x14ac:dyDescent="0.25">
      <c r="R78968" s="15">
        <v>4</v>
      </c>
    </row>
    <row r="78969" spans="18:18" x14ac:dyDescent="0.25">
      <c r="R78969" s="15">
        <v>4</v>
      </c>
    </row>
    <row r="78970" spans="18:18" x14ac:dyDescent="0.25">
      <c r="R78970" s="15">
        <v>4</v>
      </c>
    </row>
    <row r="78971" spans="18:18" x14ac:dyDescent="0.25">
      <c r="R78971" s="15">
        <v>4</v>
      </c>
    </row>
    <row r="78972" spans="18:18" x14ac:dyDescent="0.25">
      <c r="R78972" s="15">
        <v>4</v>
      </c>
    </row>
    <row r="78973" spans="18:18" x14ac:dyDescent="0.25">
      <c r="R78973" s="15">
        <v>4</v>
      </c>
    </row>
    <row r="78974" spans="18:18" x14ac:dyDescent="0.25">
      <c r="R78974" s="15">
        <v>4</v>
      </c>
    </row>
    <row r="78975" spans="18:18" x14ac:dyDescent="0.25">
      <c r="R78975" s="15">
        <v>5</v>
      </c>
    </row>
    <row r="78976" spans="18:18" x14ac:dyDescent="0.25">
      <c r="R78976" s="15">
        <v>5</v>
      </c>
    </row>
    <row r="78977" spans="18:18" x14ac:dyDescent="0.25">
      <c r="R78977" s="15">
        <v>5</v>
      </c>
    </row>
    <row r="78978" spans="18:18" x14ac:dyDescent="0.25">
      <c r="R78978" s="15">
        <v>5</v>
      </c>
    </row>
    <row r="78979" spans="18:18" x14ac:dyDescent="0.25">
      <c r="R78979" s="15">
        <v>5</v>
      </c>
    </row>
    <row r="78980" spans="18:18" x14ac:dyDescent="0.25">
      <c r="R78980" s="15">
        <v>5</v>
      </c>
    </row>
    <row r="78981" spans="18:18" x14ac:dyDescent="0.25">
      <c r="R78981" s="15">
        <v>4</v>
      </c>
    </row>
    <row r="78982" spans="18:18" x14ac:dyDescent="0.25">
      <c r="R78982" s="15">
        <v>4</v>
      </c>
    </row>
    <row r="78983" spans="18:18" x14ac:dyDescent="0.25">
      <c r="R78983" s="15">
        <v>4</v>
      </c>
    </row>
    <row r="78984" spans="18:18" x14ac:dyDescent="0.25">
      <c r="R78984" s="15">
        <v>4</v>
      </c>
    </row>
    <row r="78985" spans="18:18" x14ac:dyDescent="0.25">
      <c r="R78985" s="15">
        <v>4</v>
      </c>
    </row>
    <row r="78986" spans="18:18" x14ac:dyDescent="0.25">
      <c r="R78986" s="15">
        <v>4</v>
      </c>
    </row>
    <row r="78987" spans="18:18" x14ac:dyDescent="0.25">
      <c r="R78987" s="15">
        <v>4</v>
      </c>
    </row>
    <row r="78988" spans="18:18" x14ac:dyDescent="0.25">
      <c r="R78988" s="15">
        <v>4</v>
      </c>
    </row>
    <row r="78989" spans="18:18" x14ac:dyDescent="0.25">
      <c r="R78989" s="15">
        <v>4</v>
      </c>
    </row>
    <row r="78990" spans="18:18" x14ac:dyDescent="0.25">
      <c r="R78990" s="15">
        <v>4</v>
      </c>
    </row>
    <row r="78991" spans="18:18" x14ac:dyDescent="0.25">
      <c r="R78991" s="15">
        <v>4</v>
      </c>
    </row>
    <row r="78992" spans="18:18" x14ac:dyDescent="0.25">
      <c r="R78992" s="15">
        <v>4</v>
      </c>
    </row>
    <row r="78993" spans="18:18" x14ac:dyDescent="0.25">
      <c r="R78993" s="15">
        <v>4</v>
      </c>
    </row>
    <row r="78994" spans="18:18" x14ac:dyDescent="0.25">
      <c r="R78994" s="15">
        <v>4</v>
      </c>
    </row>
    <row r="78995" spans="18:18" x14ac:dyDescent="0.25">
      <c r="R78995" s="15">
        <v>4</v>
      </c>
    </row>
    <row r="78996" spans="18:18" x14ac:dyDescent="0.25">
      <c r="R78996" s="15">
        <v>4</v>
      </c>
    </row>
    <row r="78997" spans="18:18" x14ac:dyDescent="0.25">
      <c r="R78997" s="15">
        <v>4</v>
      </c>
    </row>
    <row r="78998" spans="18:18" x14ac:dyDescent="0.25">
      <c r="R78998" s="15">
        <v>4</v>
      </c>
    </row>
    <row r="78999" spans="18:18" x14ac:dyDescent="0.25">
      <c r="R78999" s="15">
        <v>4</v>
      </c>
    </row>
    <row r="79000" spans="18:18" x14ac:dyDescent="0.25">
      <c r="R79000" s="15">
        <v>4</v>
      </c>
    </row>
    <row r="79001" spans="18:18" x14ac:dyDescent="0.25">
      <c r="R79001" s="15">
        <v>4</v>
      </c>
    </row>
    <row r="79002" spans="18:18" x14ac:dyDescent="0.25">
      <c r="R79002" s="15">
        <v>4</v>
      </c>
    </row>
    <row r="79003" spans="18:18" x14ac:dyDescent="0.25">
      <c r="R79003" s="15">
        <v>4</v>
      </c>
    </row>
    <row r="79004" spans="18:18" x14ac:dyDescent="0.25">
      <c r="R79004" s="15">
        <v>3</v>
      </c>
    </row>
    <row r="79005" spans="18:18" x14ac:dyDescent="0.25">
      <c r="R79005" s="15">
        <v>3</v>
      </c>
    </row>
    <row r="79006" spans="18:18" x14ac:dyDescent="0.25">
      <c r="R79006" s="15">
        <v>3</v>
      </c>
    </row>
    <row r="79007" spans="18:18" x14ac:dyDescent="0.25">
      <c r="R79007" s="15">
        <v>3</v>
      </c>
    </row>
    <row r="79008" spans="18:18" x14ac:dyDescent="0.25">
      <c r="R79008" s="15">
        <v>3</v>
      </c>
    </row>
    <row r="79009" spans="18:18" x14ac:dyDescent="0.25">
      <c r="R79009" s="15">
        <v>3</v>
      </c>
    </row>
    <row r="79010" spans="18:18" x14ac:dyDescent="0.25">
      <c r="R79010" s="15">
        <v>3</v>
      </c>
    </row>
    <row r="79011" spans="18:18" x14ac:dyDescent="0.25">
      <c r="R79011" s="15">
        <v>4</v>
      </c>
    </row>
    <row r="79012" spans="18:18" x14ac:dyDescent="0.25">
      <c r="R79012" s="15">
        <v>4</v>
      </c>
    </row>
    <row r="79013" spans="18:18" x14ac:dyDescent="0.25">
      <c r="R79013" s="15">
        <v>4</v>
      </c>
    </row>
    <row r="79014" spans="18:18" x14ac:dyDescent="0.25">
      <c r="R79014" s="15">
        <v>6</v>
      </c>
    </row>
    <row r="79015" spans="18:18" x14ac:dyDescent="0.25">
      <c r="R79015" s="15">
        <v>6</v>
      </c>
    </row>
    <row r="79016" spans="18:18" x14ac:dyDescent="0.25">
      <c r="R79016" s="15">
        <v>6</v>
      </c>
    </row>
    <row r="79017" spans="18:18" x14ac:dyDescent="0.25">
      <c r="R79017" s="15">
        <v>6</v>
      </c>
    </row>
    <row r="79018" spans="18:18" x14ac:dyDescent="0.25">
      <c r="R79018" s="15">
        <v>6</v>
      </c>
    </row>
    <row r="79019" spans="18:18" x14ac:dyDescent="0.25">
      <c r="R79019" s="15">
        <v>6</v>
      </c>
    </row>
    <row r="79020" spans="18:18" x14ac:dyDescent="0.25">
      <c r="R79020" s="15">
        <v>6</v>
      </c>
    </row>
    <row r="79021" spans="18:18" x14ac:dyDescent="0.25">
      <c r="R79021" s="15">
        <v>6</v>
      </c>
    </row>
    <row r="79022" spans="18:18" x14ac:dyDescent="0.25">
      <c r="R79022" s="15">
        <v>6</v>
      </c>
    </row>
    <row r="79023" spans="18:18" x14ac:dyDescent="0.25">
      <c r="R79023" s="15">
        <v>6</v>
      </c>
    </row>
    <row r="79024" spans="18:18" x14ac:dyDescent="0.25">
      <c r="R79024" s="15">
        <v>6</v>
      </c>
    </row>
    <row r="79025" spans="18:18" x14ac:dyDescent="0.25">
      <c r="R79025" s="15">
        <v>6</v>
      </c>
    </row>
    <row r="79026" spans="18:18" x14ac:dyDescent="0.25">
      <c r="R79026" s="15">
        <v>6</v>
      </c>
    </row>
    <row r="79027" spans="18:18" x14ac:dyDescent="0.25">
      <c r="R79027" s="15">
        <v>6</v>
      </c>
    </row>
    <row r="79028" spans="18:18" x14ac:dyDescent="0.25">
      <c r="R79028" s="15">
        <v>6</v>
      </c>
    </row>
    <row r="79029" spans="18:18" x14ac:dyDescent="0.25">
      <c r="R79029" s="15">
        <v>6</v>
      </c>
    </row>
    <row r="79030" spans="18:18" x14ac:dyDescent="0.25">
      <c r="R79030" s="15">
        <v>6</v>
      </c>
    </row>
    <row r="79031" spans="18:18" x14ac:dyDescent="0.25">
      <c r="R79031" s="15">
        <v>6</v>
      </c>
    </row>
    <row r="79032" spans="18:18" x14ac:dyDescent="0.25">
      <c r="R79032" s="15">
        <v>6</v>
      </c>
    </row>
    <row r="79033" spans="18:18" x14ac:dyDescent="0.25">
      <c r="R79033" s="15">
        <v>6</v>
      </c>
    </row>
    <row r="79034" spans="18:18" x14ac:dyDescent="0.25">
      <c r="R79034" s="15">
        <v>6</v>
      </c>
    </row>
    <row r="79035" spans="18:18" x14ac:dyDescent="0.25">
      <c r="R79035" s="15">
        <v>6</v>
      </c>
    </row>
    <row r="79036" spans="18:18" x14ac:dyDescent="0.25">
      <c r="R79036" s="15">
        <v>5</v>
      </c>
    </row>
    <row r="79037" spans="18:18" x14ac:dyDescent="0.25">
      <c r="R79037" s="15">
        <v>5</v>
      </c>
    </row>
    <row r="79038" spans="18:18" x14ac:dyDescent="0.25">
      <c r="R79038" s="15">
        <v>5</v>
      </c>
    </row>
    <row r="79039" spans="18:18" x14ac:dyDescent="0.25">
      <c r="R79039" s="15">
        <v>5</v>
      </c>
    </row>
    <row r="79040" spans="18:18" x14ac:dyDescent="0.25">
      <c r="R79040" s="15">
        <v>5</v>
      </c>
    </row>
    <row r="79041" spans="18:18" x14ac:dyDescent="0.25">
      <c r="R79041" s="15">
        <v>5</v>
      </c>
    </row>
    <row r="79042" spans="18:18" x14ac:dyDescent="0.25">
      <c r="R79042" s="15">
        <v>5</v>
      </c>
    </row>
    <row r="79043" spans="18:18" x14ac:dyDescent="0.25">
      <c r="R79043" s="15">
        <v>5</v>
      </c>
    </row>
    <row r="79044" spans="18:18" x14ac:dyDescent="0.25">
      <c r="R79044" s="15">
        <v>5</v>
      </c>
    </row>
    <row r="79045" spans="18:18" x14ac:dyDescent="0.25">
      <c r="R79045" s="15">
        <v>5</v>
      </c>
    </row>
    <row r="79046" spans="18:18" x14ac:dyDescent="0.25">
      <c r="R79046" s="15">
        <v>5</v>
      </c>
    </row>
    <row r="79047" spans="18:18" x14ac:dyDescent="0.25">
      <c r="R79047" s="15">
        <v>5</v>
      </c>
    </row>
    <row r="79048" spans="18:18" x14ac:dyDescent="0.25">
      <c r="R79048" s="15">
        <v>5</v>
      </c>
    </row>
    <row r="79049" spans="18:18" x14ac:dyDescent="0.25">
      <c r="R79049" s="15">
        <v>5</v>
      </c>
    </row>
    <row r="79050" spans="18:18" x14ac:dyDescent="0.25">
      <c r="R79050" s="15">
        <v>5</v>
      </c>
    </row>
    <row r="79051" spans="18:18" x14ac:dyDescent="0.25">
      <c r="R79051" s="15">
        <v>6</v>
      </c>
    </row>
    <row r="79052" spans="18:18" x14ac:dyDescent="0.25">
      <c r="R79052" s="15">
        <v>6</v>
      </c>
    </row>
    <row r="79053" spans="18:18" x14ac:dyDescent="0.25">
      <c r="R79053" s="15">
        <v>6</v>
      </c>
    </row>
    <row r="79054" spans="18:18" x14ac:dyDescent="0.25">
      <c r="R79054" s="15">
        <v>6</v>
      </c>
    </row>
    <row r="79055" spans="18:18" x14ac:dyDescent="0.25">
      <c r="R79055" s="15">
        <v>6</v>
      </c>
    </row>
    <row r="79056" spans="18:18" x14ac:dyDescent="0.25">
      <c r="R79056" s="15">
        <v>6</v>
      </c>
    </row>
    <row r="79057" spans="18:18" x14ac:dyDescent="0.25">
      <c r="R79057" s="15">
        <v>6</v>
      </c>
    </row>
    <row r="79058" spans="18:18" x14ac:dyDescent="0.25">
      <c r="R79058" s="15">
        <v>6</v>
      </c>
    </row>
    <row r="79059" spans="18:18" x14ac:dyDescent="0.25">
      <c r="R79059" s="15">
        <v>6</v>
      </c>
    </row>
    <row r="79060" spans="18:18" x14ac:dyDescent="0.25">
      <c r="R79060" s="15">
        <v>6</v>
      </c>
    </row>
    <row r="79061" spans="18:18" x14ac:dyDescent="0.25">
      <c r="R79061" s="15">
        <v>6</v>
      </c>
    </row>
    <row r="79062" spans="18:18" x14ac:dyDescent="0.25">
      <c r="R79062" s="15">
        <v>6</v>
      </c>
    </row>
    <row r="79063" spans="18:18" x14ac:dyDescent="0.25">
      <c r="R79063" s="15">
        <v>6</v>
      </c>
    </row>
    <row r="79064" spans="18:18" x14ac:dyDescent="0.25">
      <c r="R79064" s="15">
        <v>6</v>
      </c>
    </row>
    <row r="79065" spans="18:18" x14ac:dyDescent="0.25">
      <c r="R79065" s="15">
        <v>6</v>
      </c>
    </row>
    <row r="79066" spans="18:18" x14ac:dyDescent="0.25">
      <c r="R79066" s="15">
        <v>6</v>
      </c>
    </row>
    <row r="79067" spans="18:18" x14ac:dyDescent="0.25">
      <c r="R79067" s="15">
        <v>6</v>
      </c>
    </row>
    <row r="79068" spans="18:18" x14ac:dyDescent="0.25">
      <c r="R79068" s="15">
        <v>6</v>
      </c>
    </row>
    <row r="79069" spans="18:18" x14ac:dyDescent="0.25">
      <c r="R79069" s="15">
        <v>6</v>
      </c>
    </row>
    <row r="79070" spans="18:18" x14ac:dyDescent="0.25">
      <c r="R79070" s="15">
        <v>6</v>
      </c>
    </row>
    <row r="79071" spans="18:18" x14ac:dyDescent="0.25">
      <c r="R79071" s="15">
        <v>6</v>
      </c>
    </row>
    <row r="79072" spans="18:18" x14ac:dyDescent="0.25">
      <c r="R79072" s="15">
        <v>6</v>
      </c>
    </row>
    <row r="79073" spans="18:18" x14ac:dyDescent="0.25">
      <c r="R79073" s="15">
        <v>4</v>
      </c>
    </row>
    <row r="79074" spans="18:18" x14ac:dyDescent="0.25">
      <c r="R79074" s="15">
        <v>4</v>
      </c>
    </row>
    <row r="79075" spans="18:18" x14ac:dyDescent="0.25">
      <c r="R79075" s="15">
        <v>4</v>
      </c>
    </row>
    <row r="79076" spans="18:18" x14ac:dyDescent="0.25">
      <c r="R79076" s="15">
        <v>4</v>
      </c>
    </row>
    <row r="79077" spans="18:18" x14ac:dyDescent="0.25">
      <c r="R79077" s="15">
        <v>4</v>
      </c>
    </row>
    <row r="79078" spans="18:18" x14ac:dyDescent="0.25">
      <c r="R79078" s="15">
        <v>4</v>
      </c>
    </row>
    <row r="79079" spans="18:18" x14ac:dyDescent="0.25">
      <c r="R79079" s="15">
        <v>4</v>
      </c>
    </row>
    <row r="79080" spans="18:18" x14ac:dyDescent="0.25">
      <c r="R79080" s="15">
        <v>4</v>
      </c>
    </row>
    <row r="79081" spans="18:18" x14ac:dyDescent="0.25">
      <c r="R79081" s="15">
        <v>4</v>
      </c>
    </row>
    <row r="79082" spans="18:18" x14ac:dyDescent="0.25">
      <c r="R79082" s="15">
        <v>4</v>
      </c>
    </row>
    <row r="79083" spans="18:18" x14ac:dyDescent="0.25">
      <c r="R79083" s="15">
        <v>4</v>
      </c>
    </row>
    <row r="79084" spans="18:18" x14ac:dyDescent="0.25">
      <c r="R79084" s="15">
        <v>4</v>
      </c>
    </row>
    <row r="79085" spans="18:18" x14ac:dyDescent="0.25">
      <c r="R79085" s="15">
        <v>4</v>
      </c>
    </row>
    <row r="79086" spans="18:18" x14ac:dyDescent="0.25">
      <c r="R79086" s="15">
        <v>4</v>
      </c>
    </row>
    <row r="79087" spans="18:18" x14ac:dyDescent="0.25">
      <c r="R79087" s="15">
        <v>4</v>
      </c>
    </row>
    <row r="79088" spans="18:18" x14ac:dyDescent="0.25">
      <c r="R79088" s="15">
        <v>4</v>
      </c>
    </row>
    <row r="79089" spans="18:18" x14ac:dyDescent="0.25">
      <c r="R79089" s="15">
        <v>4</v>
      </c>
    </row>
    <row r="79090" spans="18:18" x14ac:dyDescent="0.25">
      <c r="R79090" s="15">
        <v>4</v>
      </c>
    </row>
    <row r="79091" spans="18:18" x14ac:dyDescent="0.25">
      <c r="R79091" s="15">
        <v>4</v>
      </c>
    </row>
    <row r="79092" spans="18:18" x14ac:dyDescent="0.25">
      <c r="R79092" s="15">
        <v>4</v>
      </c>
    </row>
    <row r="79093" spans="18:18" x14ac:dyDescent="0.25">
      <c r="R79093" s="15">
        <v>4</v>
      </c>
    </row>
    <row r="79094" spans="18:18" x14ac:dyDescent="0.25">
      <c r="R79094" s="15">
        <v>4</v>
      </c>
    </row>
    <row r="79095" spans="18:18" x14ac:dyDescent="0.25">
      <c r="R79095" s="15">
        <v>4</v>
      </c>
    </row>
    <row r="79096" spans="18:18" x14ac:dyDescent="0.25">
      <c r="R79096" s="15">
        <v>4</v>
      </c>
    </row>
    <row r="79097" spans="18:18" x14ac:dyDescent="0.25">
      <c r="R79097" s="15">
        <v>4</v>
      </c>
    </row>
    <row r="79098" spans="18:18" x14ac:dyDescent="0.25">
      <c r="R79098" s="15">
        <v>4</v>
      </c>
    </row>
    <row r="79099" spans="18:18" x14ac:dyDescent="0.25">
      <c r="R79099" s="15">
        <v>4</v>
      </c>
    </row>
    <row r="79100" spans="18:18" x14ac:dyDescent="0.25">
      <c r="R79100" s="15">
        <v>4</v>
      </c>
    </row>
    <row r="79101" spans="18:18" x14ac:dyDescent="0.25">
      <c r="R79101" s="15">
        <v>4</v>
      </c>
    </row>
    <row r="79102" spans="18:18" x14ac:dyDescent="0.25">
      <c r="R79102" s="15">
        <v>4</v>
      </c>
    </row>
    <row r="79103" spans="18:18" x14ac:dyDescent="0.25">
      <c r="R79103" s="15">
        <v>4</v>
      </c>
    </row>
    <row r="79104" spans="18:18" x14ac:dyDescent="0.25">
      <c r="R79104" s="15">
        <v>4</v>
      </c>
    </row>
    <row r="79105" spans="18:18" x14ac:dyDescent="0.25">
      <c r="R79105" s="15">
        <v>4</v>
      </c>
    </row>
    <row r="79106" spans="18:18" x14ac:dyDescent="0.25">
      <c r="R79106" s="15">
        <v>4</v>
      </c>
    </row>
    <row r="79107" spans="18:18" x14ac:dyDescent="0.25">
      <c r="R79107" s="15">
        <v>4</v>
      </c>
    </row>
    <row r="79108" spans="18:18" x14ac:dyDescent="0.25">
      <c r="R79108" s="15">
        <v>4</v>
      </c>
    </row>
    <row r="79109" spans="18:18" x14ac:dyDescent="0.25">
      <c r="R79109" s="15">
        <v>4</v>
      </c>
    </row>
    <row r="79110" spans="18:18" x14ac:dyDescent="0.25">
      <c r="R79110" s="15">
        <v>3</v>
      </c>
    </row>
    <row r="79111" spans="18:18" x14ac:dyDescent="0.25">
      <c r="R79111" s="15">
        <v>3</v>
      </c>
    </row>
    <row r="79112" spans="18:18" x14ac:dyDescent="0.25">
      <c r="R79112" s="15">
        <v>3</v>
      </c>
    </row>
    <row r="79113" spans="18:18" x14ac:dyDescent="0.25">
      <c r="R79113" s="15">
        <v>3</v>
      </c>
    </row>
    <row r="79114" spans="18:18" x14ac:dyDescent="0.25">
      <c r="R79114" s="15">
        <v>3</v>
      </c>
    </row>
    <row r="79115" spans="18:18" x14ac:dyDescent="0.25">
      <c r="R79115" s="15">
        <v>3</v>
      </c>
    </row>
    <row r="79116" spans="18:18" x14ac:dyDescent="0.25">
      <c r="R79116" s="15">
        <v>3</v>
      </c>
    </row>
    <row r="79117" spans="18:18" x14ac:dyDescent="0.25">
      <c r="R79117" s="15">
        <v>1</v>
      </c>
    </row>
    <row r="79118" spans="18:18" x14ac:dyDescent="0.25">
      <c r="R79118" s="15">
        <v>1</v>
      </c>
    </row>
    <row r="79119" spans="18:18" x14ac:dyDescent="0.25">
      <c r="R79119" s="15">
        <v>1</v>
      </c>
    </row>
    <row r="79120" spans="18:18" x14ac:dyDescent="0.25">
      <c r="R79120" s="15">
        <v>1</v>
      </c>
    </row>
    <row r="79121" spans="18:18" x14ac:dyDescent="0.25">
      <c r="R79121" s="15">
        <v>1</v>
      </c>
    </row>
    <row r="79122" spans="18:18" x14ac:dyDescent="0.25">
      <c r="R79122" s="15">
        <v>1</v>
      </c>
    </row>
    <row r="79123" spans="18:18" x14ac:dyDescent="0.25">
      <c r="R79123" s="15">
        <v>1</v>
      </c>
    </row>
    <row r="79124" spans="18:18" x14ac:dyDescent="0.25">
      <c r="R79124" s="15">
        <v>1</v>
      </c>
    </row>
    <row r="79125" spans="18:18" x14ac:dyDescent="0.25">
      <c r="R79125" s="15">
        <v>1</v>
      </c>
    </row>
    <row r="79126" spans="18:18" x14ac:dyDescent="0.25">
      <c r="R79126" s="15">
        <v>1</v>
      </c>
    </row>
    <row r="79127" spans="18:18" x14ac:dyDescent="0.25">
      <c r="R79127" s="15">
        <v>1</v>
      </c>
    </row>
    <row r="79128" spans="18:18" x14ac:dyDescent="0.25">
      <c r="R79128" s="15">
        <v>1</v>
      </c>
    </row>
    <row r="79129" spans="18:18" x14ac:dyDescent="0.25">
      <c r="R79129" s="15">
        <v>1</v>
      </c>
    </row>
    <row r="79130" spans="18:18" x14ac:dyDescent="0.25">
      <c r="R79130" s="15">
        <v>1</v>
      </c>
    </row>
    <row r="79131" spans="18:18" x14ac:dyDescent="0.25">
      <c r="R79131" s="15">
        <v>1</v>
      </c>
    </row>
    <row r="79132" spans="18:18" x14ac:dyDescent="0.25">
      <c r="R79132" s="15">
        <v>1</v>
      </c>
    </row>
    <row r="79133" spans="18:18" x14ac:dyDescent="0.25">
      <c r="R79133" s="15">
        <v>2</v>
      </c>
    </row>
    <row r="79134" spans="18:18" x14ac:dyDescent="0.25">
      <c r="R79134" s="15">
        <v>2</v>
      </c>
    </row>
    <row r="79135" spans="18:18" x14ac:dyDescent="0.25">
      <c r="R79135" s="15">
        <v>2</v>
      </c>
    </row>
    <row r="79136" spans="18:18" x14ac:dyDescent="0.25">
      <c r="R79136" s="15">
        <v>2</v>
      </c>
    </row>
    <row r="79137" spans="18:18" x14ac:dyDescent="0.25">
      <c r="R79137" s="15">
        <v>2</v>
      </c>
    </row>
    <row r="79138" spans="18:18" x14ac:dyDescent="0.25">
      <c r="R79138" s="15">
        <v>2</v>
      </c>
    </row>
    <row r="79139" spans="18:18" x14ac:dyDescent="0.25">
      <c r="R79139" s="15">
        <v>6</v>
      </c>
    </row>
    <row r="79140" spans="18:18" x14ac:dyDescent="0.25">
      <c r="R79140" s="15">
        <v>6</v>
      </c>
    </row>
    <row r="79141" spans="18:18" x14ac:dyDescent="0.25">
      <c r="R79141" s="15">
        <v>6</v>
      </c>
    </row>
    <row r="79142" spans="18:18" x14ac:dyDescent="0.25">
      <c r="R79142" s="15">
        <v>6</v>
      </c>
    </row>
    <row r="79143" spans="18:18" x14ac:dyDescent="0.25">
      <c r="R79143" s="15">
        <v>6</v>
      </c>
    </row>
    <row r="79144" spans="18:18" x14ac:dyDescent="0.25">
      <c r="R79144" s="15">
        <v>6</v>
      </c>
    </row>
    <row r="79145" spans="18:18" x14ac:dyDescent="0.25">
      <c r="R79145" s="15">
        <v>6</v>
      </c>
    </row>
    <row r="79146" spans="18:18" x14ac:dyDescent="0.25">
      <c r="R79146" s="15">
        <v>6</v>
      </c>
    </row>
    <row r="79147" spans="18:18" x14ac:dyDescent="0.25">
      <c r="R79147" s="15">
        <v>6</v>
      </c>
    </row>
    <row r="79148" spans="18:18" x14ac:dyDescent="0.25">
      <c r="R79148" s="15">
        <v>6</v>
      </c>
    </row>
    <row r="79149" spans="18:18" x14ac:dyDescent="0.25">
      <c r="R79149" s="15">
        <v>6</v>
      </c>
    </row>
    <row r="79150" spans="18:18" x14ac:dyDescent="0.25">
      <c r="R79150" s="15">
        <v>6</v>
      </c>
    </row>
    <row r="79151" spans="18:18" x14ac:dyDescent="0.25">
      <c r="R79151" s="15">
        <v>6</v>
      </c>
    </row>
    <row r="79152" spans="18:18" x14ac:dyDescent="0.25">
      <c r="R79152" s="15">
        <v>6</v>
      </c>
    </row>
    <row r="79153" spans="18:18" x14ac:dyDescent="0.25">
      <c r="R79153" s="15">
        <v>6</v>
      </c>
    </row>
    <row r="79154" spans="18:18" x14ac:dyDescent="0.25">
      <c r="R79154" s="15">
        <v>6</v>
      </c>
    </row>
    <row r="79155" spans="18:18" x14ac:dyDescent="0.25">
      <c r="R79155" s="15">
        <v>6</v>
      </c>
    </row>
    <row r="79156" spans="18:18" x14ac:dyDescent="0.25">
      <c r="R79156" s="15">
        <v>6</v>
      </c>
    </row>
    <row r="79157" spans="18:18" x14ac:dyDescent="0.25">
      <c r="R79157" s="15">
        <v>6</v>
      </c>
    </row>
    <row r="79158" spans="18:18" x14ac:dyDescent="0.25">
      <c r="R79158" s="15">
        <v>6</v>
      </c>
    </row>
    <row r="79159" spans="18:18" x14ac:dyDescent="0.25">
      <c r="R79159" s="15">
        <v>6</v>
      </c>
    </row>
    <row r="79160" spans="18:18" x14ac:dyDescent="0.25">
      <c r="R79160" s="15">
        <v>6</v>
      </c>
    </row>
    <row r="79161" spans="18:18" x14ac:dyDescent="0.25">
      <c r="R79161" s="15">
        <v>1</v>
      </c>
    </row>
    <row r="79162" spans="18:18" x14ac:dyDescent="0.25">
      <c r="R79162" s="15">
        <v>1</v>
      </c>
    </row>
    <row r="79163" spans="18:18" x14ac:dyDescent="0.25">
      <c r="R79163" s="15">
        <v>6</v>
      </c>
    </row>
    <row r="79164" spans="18:18" x14ac:dyDescent="0.25">
      <c r="R79164" s="15">
        <v>6</v>
      </c>
    </row>
    <row r="79165" spans="18:18" x14ac:dyDescent="0.25">
      <c r="R79165" s="15">
        <v>6</v>
      </c>
    </row>
    <row r="79166" spans="18:18" x14ac:dyDescent="0.25">
      <c r="R79166" s="15">
        <v>6</v>
      </c>
    </row>
    <row r="79167" spans="18:18" x14ac:dyDescent="0.25">
      <c r="R79167" s="15">
        <v>6</v>
      </c>
    </row>
    <row r="79168" spans="18:18" x14ac:dyDescent="0.25">
      <c r="R79168" s="15">
        <v>6</v>
      </c>
    </row>
    <row r="79169" spans="18:18" x14ac:dyDescent="0.25">
      <c r="R79169" s="15">
        <v>6</v>
      </c>
    </row>
    <row r="79170" spans="18:18" x14ac:dyDescent="0.25">
      <c r="R79170" s="15">
        <v>6</v>
      </c>
    </row>
    <row r="79171" spans="18:18" x14ac:dyDescent="0.25">
      <c r="R79171" s="15">
        <v>6</v>
      </c>
    </row>
    <row r="79172" spans="18:18" x14ac:dyDescent="0.25">
      <c r="R79172" s="15">
        <v>6</v>
      </c>
    </row>
    <row r="79173" spans="18:18" x14ac:dyDescent="0.25">
      <c r="R79173" s="15">
        <v>6</v>
      </c>
    </row>
    <row r="79174" spans="18:18" x14ac:dyDescent="0.25">
      <c r="R79174" s="15">
        <v>6</v>
      </c>
    </row>
    <row r="79175" spans="18:18" x14ac:dyDescent="0.25">
      <c r="R79175" s="15">
        <v>6</v>
      </c>
    </row>
    <row r="79176" spans="18:18" x14ac:dyDescent="0.25">
      <c r="R79176" s="15">
        <v>6</v>
      </c>
    </row>
    <row r="79177" spans="18:18" x14ac:dyDescent="0.25">
      <c r="R79177" s="15">
        <v>6</v>
      </c>
    </row>
    <row r="79178" spans="18:18" x14ac:dyDescent="0.25">
      <c r="R79178" s="15">
        <v>6</v>
      </c>
    </row>
    <row r="79179" spans="18:18" x14ac:dyDescent="0.25">
      <c r="R79179" s="15">
        <v>6</v>
      </c>
    </row>
    <row r="79180" spans="18:18" x14ac:dyDescent="0.25">
      <c r="R79180" s="15">
        <v>6</v>
      </c>
    </row>
    <row r="79181" spans="18:18" x14ac:dyDescent="0.25">
      <c r="R79181" s="15">
        <v>6</v>
      </c>
    </row>
    <row r="79182" spans="18:18" x14ac:dyDescent="0.25">
      <c r="R79182" s="15">
        <v>6</v>
      </c>
    </row>
    <row r="79183" spans="18:18" x14ac:dyDescent="0.25">
      <c r="R79183" s="15">
        <v>6</v>
      </c>
    </row>
    <row r="79184" spans="18:18" x14ac:dyDescent="0.25">
      <c r="R79184" s="15">
        <v>6</v>
      </c>
    </row>
    <row r="79185" spans="18:18" x14ac:dyDescent="0.25">
      <c r="R79185" s="15">
        <v>6</v>
      </c>
    </row>
    <row r="79186" spans="18:18" x14ac:dyDescent="0.25">
      <c r="R79186" s="15">
        <v>1</v>
      </c>
    </row>
    <row r="79187" spans="18:18" x14ac:dyDescent="0.25">
      <c r="R79187" s="15">
        <v>1</v>
      </c>
    </row>
    <row r="79188" spans="18:18" x14ac:dyDescent="0.25">
      <c r="R79188" s="15">
        <v>1</v>
      </c>
    </row>
    <row r="79189" spans="18:18" x14ac:dyDescent="0.25">
      <c r="R79189" s="15">
        <v>3</v>
      </c>
    </row>
    <row r="79190" spans="18:18" x14ac:dyDescent="0.25">
      <c r="R79190" s="15">
        <v>3</v>
      </c>
    </row>
    <row r="79191" spans="18:18" x14ac:dyDescent="0.25">
      <c r="R79191" s="15">
        <v>2</v>
      </c>
    </row>
    <row r="79192" spans="18:18" x14ac:dyDescent="0.25">
      <c r="R79192" s="15">
        <v>2</v>
      </c>
    </row>
    <row r="79193" spans="18:18" x14ac:dyDescent="0.25">
      <c r="R79193" s="15">
        <v>4</v>
      </c>
    </row>
    <row r="79194" spans="18:18" x14ac:dyDescent="0.25">
      <c r="R79194" s="15">
        <v>4</v>
      </c>
    </row>
    <row r="79195" spans="18:18" x14ac:dyDescent="0.25">
      <c r="R79195" s="15">
        <v>4</v>
      </c>
    </row>
    <row r="79196" spans="18:18" x14ac:dyDescent="0.25">
      <c r="R79196" s="15">
        <v>4</v>
      </c>
    </row>
    <row r="79197" spans="18:18" x14ac:dyDescent="0.25">
      <c r="R79197" s="15">
        <v>4</v>
      </c>
    </row>
    <row r="79198" spans="18:18" x14ac:dyDescent="0.25">
      <c r="R79198" s="15">
        <v>4</v>
      </c>
    </row>
    <row r="79199" spans="18:18" x14ac:dyDescent="0.25">
      <c r="R79199" s="15">
        <v>5</v>
      </c>
    </row>
    <row r="79200" spans="18:18" x14ac:dyDescent="0.25">
      <c r="R79200" s="15">
        <v>5</v>
      </c>
    </row>
    <row r="79201" spans="18:18" x14ac:dyDescent="0.25">
      <c r="R79201" s="15">
        <v>5</v>
      </c>
    </row>
    <row r="79202" spans="18:18" x14ac:dyDescent="0.25">
      <c r="R79202" s="15">
        <v>5</v>
      </c>
    </row>
    <row r="79203" spans="18:18" x14ac:dyDescent="0.25">
      <c r="R79203" s="15">
        <v>5</v>
      </c>
    </row>
    <row r="79204" spans="18:18" x14ac:dyDescent="0.25">
      <c r="R79204" s="15">
        <v>5</v>
      </c>
    </row>
    <row r="79205" spans="18:18" x14ac:dyDescent="0.25">
      <c r="R79205" s="15">
        <v>5</v>
      </c>
    </row>
    <row r="79206" spans="18:18" x14ac:dyDescent="0.25">
      <c r="R79206" s="15">
        <v>3</v>
      </c>
    </row>
    <row r="79207" spans="18:18" x14ac:dyDescent="0.25">
      <c r="R79207" s="15">
        <v>3</v>
      </c>
    </row>
    <row r="79208" spans="18:18" x14ac:dyDescent="0.25">
      <c r="R79208" s="15">
        <v>3</v>
      </c>
    </row>
    <row r="79209" spans="18:18" x14ac:dyDescent="0.25">
      <c r="R79209" s="15">
        <v>3</v>
      </c>
    </row>
    <row r="79210" spans="18:18" x14ac:dyDescent="0.25">
      <c r="R79210" s="15">
        <v>3</v>
      </c>
    </row>
    <row r="79211" spans="18:18" x14ac:dyDescent="0.25">
      <c r="R79211" s="15">
        <v>3</v>
      </c>
    </row>
    <row r="79212" spans="18:18" x14ac:dyDescent="0.25">
      <c r="R79212" s="15">
        <v>3</v>
      </c>
    </row>
    <row r="79213" spans="18:18" x14ac:dyDescent="0.25">
      <c r="R79213" s="15">
        <v>3</v>
      </c>
    </row>
    <row r="79214" spans="18:18" x14ac:dyDescent="0.25">
      <c r="R79214" s="15">
        <v>3</v>
      </c>
    </row>
    <row r="79215" spans="18:18" x14ac:dyDescent="0.25">
      <c r="R79215" s="15">
        <v>3</v>
      </c>
    </row>
    <row r="79216" spans="18:18" x14ac:dyDescent="0.25">
      <c r="R79216" s="15">
        <v>3</v>
      </c>
    </row>
    <row r="79217" spans="18:18" x14ac:dyDescent="0.25">
      <c r="R79217" s="15">
        <v>3</v>
      </c>
    </row>
    <row r="79218" spans="18:18" x14ac:dyDescent="0.25">
      <c r="R79218" s="15">
        <v>3</v>
      </c>
    </row>
    <row r="79219" spans="18:18" x14ac:dyDescent="0.25">
      <c r="R79219" s="15">
        <v>3</v>
      </c>
    </row>
    <row r="79220" spans="18:18" x14ac:dyDescent="0.25">
      <c r="R79220" s="15">
        <v>3</v>
      </c>
    </row>
    <row r="79221" spans="18:18" x14ac:dyDescent="0.25">
      <c r="R79221" s="15">
        <v>3</v>
      </c>
    </row>
    <row r="79222" spans="18:18" x14ac:dyDescent="0.25">
      <c r="R79222" s="15">
        <v>3</v>
      </c>
    </row>
    <row r="79223" spans="18:18" x14ac:dyDescent="0.25">
      <c r="R79223" s="15">
        <v>3</v>
      </c>
    </row>
    <row r="79224" spans="18:18" x14ac:dyDescent="0.25">
      <c r="R79224" s="15">
        <v>3</v>
      </c>
    </row>
    <row r="79225" spans="18:18" x14ac:dyDescent="0.25">
      <c r="R79225" s="15">
        <v>3</v>
      </c>
    </row>
    <row r="79226" spans="18:18" x14ac:dyDescent="0.25">
      <c r="R79226" s="15">
        <v>3</v>
      </c>
    </row>
    <row r="79227" spans="18:18" x14ac:dyDescent="0.25">
      <c r="R79227" s="15">
        <v>3</v>
      </c>
    </row>
    <row r="79228" spans="18:18" x14ac:dyDescent="0.25">
      <c r="R79228" s="15">
        <v>3</v>
      </c>
    </row>
    <row r="79229" spans="18:18" x14ac:dyDescent="0.25">
      <c r="R79229" s="15">
        <v>3</v>
      </c>
    </row>
    <row r="79230" spans="18:18" x14ac:dyDescent="0.25">
      <c r="R79230" s="15">
        <v>3</v>
      </c>
    </row>
    <row r="79231" spans="18:18" x14ac:dyDescent="0.25">
      <c r="R79231" s="15">
        <v>3</v>
      </c>
    </row>
    <row r="79232" spans="18:18" x14ac:dyDescent="0.25">
      <c r="R79232" s="15">
        <v>3</v>
      </c>
    </row>
    <row r="79233" spans="18:18" x14ac:dyDescent="0.25">
      <c r="R79233" s="15">
        <v>3</v>
      </c>
    </row>
    <row r="79234" spans="18:18" x14ac:dyDescent="0.25">
      <c r="R79234" s="15">
        <v>3</v>
      </c>
    </row>
    <row r="79235" spans="18:18" x14ac:dyDescent="0.25">
      <c r="R79235" s="15">
        <v>3</v>
      </c>
    </row>
    <row r="79236" spans="18:18" x14ac:dyDescent="0.25">
      <c r="R79236" s="15">
        <v>3</v>
      </c>
    </row>
    <row r="79237" spans="18:18" x14ac:dyDescent="0.25">
      <c r="R79237" s="15">
        <v>3</v>
      </c>
    </row>
    <row r="79238" spans="18:18" x14ac:dyDescent="0.25">
      <c r="R79238" s="15">
        <v>3</v>
      </c>
    </row>
    <row r="79239" spans="18:18" x14ac:dyDescent="0.25">
      <c r="R79239" s="15">
        <v>3</v>
      </c>
    </row>
    <row r="79240" spans="18:18" x14ac:dyDescent="0.25">
      <c r="R79240" s="15">
        <v>3</v>
      </c>
    </row>
    <row r="79241" spans="18:18" x14ac:dyDescent="0.25">
      <c r="R79241" s="15">
        <v>3</v>
      </c>
    </row>
    <row r="79242" spans="18:18" x14ac:dyDescent="0.25">
      <c r="R79242" s="15">
        <v>3</v>
      </c>
    </row>
    <row r="79243" spans="18:18" x14ac:dyDescent="0.25">
      <c r="R79243" s="15">
        <v>3</v>
      </c>
    </row>
    <row r="79244" spans="18:18" x14ac:dyDescent="0.25">
      <c r="R79244" s="15">
        <v>3</v>
      </c>
    </row>
    <row r="79245" spans="18:18" x14ac:dyDescent="0.25">
      <c r="R79245" s="15">
        <v>3</v>
      </c>
    </row>
    <row r="79246" spans="18:18" x14ac:dyDescent="0.25">
      <c r="R79246" s="15">
        <v>3</v>
      </c>
    </row>
    <row r="79247" spans="18:18" x14ac:dyDescent="0.25">
      <c r="R79247" s="15">
        <v>3</v>
      </c>
    </row>
    <row r="79248" spans="18:18" x14ac:dyDescent="0.25">
      <c r="R79248" s="15">
        <v>3</v>
      </c>
    </row>
    <row r="79249" spans="18:18" x14ac:dyDescent="0.25">
      <c r="R79249" s="15">
        <v>3</v>
      </c>
    </row>
    <row r="79250" spans="18:18" x14ac:dyDescent="0.25">
      <c r="R79250" s="15">
        <v>3</v>
      </c>
    </row>
    <row r="79251" spans="18:18" x14ac:dyDescent="0.25">
      <c r="R79251" s="15">
        <v>3</v>
      </c>
    </row>
    <row r="79252" spans="18:18" x14ac:dyDescent="0.25">
      <c r="R79252" s="15">
        <v>3</v>
      </c>
    </row>
    <row r="79253" spans="18:18" x14ac:dyDescent="0.25">
      <c r="R79253" s="15">
        <v>3</v>
      </c>
    </row>
    <row r="79254" spans="18:18" x14ac:dyDescent="0.25">
      <c r="R79254" s="15">
        <v>3</v>
      </c>
    </row>
    <row r="79255" spans="18:18" x14ac:dyDescent="0.25">
      <c r="R79255" s="15">
        <v>3</v>
      </c>
    </row>
    <row r="79256" spans="18:18" x14ac:dyDescent="0.25">
      <c r="R79256" s="15">
        <v>3</v>
      </c>
    </row>
    <row r="79257" spans="18:18" x14ac:dyDescent="0.25">
      <c r="R79257" s="15">
        <v>3</v>
      </c>
    </row>
    <row r="79258" spans="18:18" x14ac:dyDescent="0.25">
      <c r="R79258" s="15">
        <v>3</v>
      </c>
    </row>
    <row r="79259" spans="18:18" x14ac:dyDescent="0.25">
      <c r="R79259" s="15">
        <v>3</v>
      </c>
    </row>
    <row r="79260" spans="18:18" x14ac:dyDescent="0.25">
      <c r="R79260" s="15">
        <v>3</v>
      </c>
    </row>
    <row r="79261" spans="18:18" x14ac:dyDescent="0.25">
      <c r="R79261" s="15">
        <v>5</v>
      </c>
    </row>
    <row r="79262" spans="18:18" x14ac:dyDescent="0.25">
      <c r="R79262" s="15">
        <v>5</v>
      </c>
    </row>
    <row r="79263" spans="18:18" x14ac:dyDescent="0.25">
      <c r="R79263" s="15">
        <v>5</v>
      </c>
    </row>
    <row r="79264" spans="18:18" x14ac:dyDescent="0.25">
      <c r="R79264" s="15">
        <v>5</v>
      </c>
    </row>
    <row r="79265" spans="18:18" x14ac:dyDescent="0.25">
      <c r="R79265" s="15">
        <v>5</v>
      </c>
    </row>
    <row r="79266" spans="18:18" x14ac:dyDescent="0.25">
      <c r="R79266" s="15">
        <v>5</v>
      </c>
    </row>
    <row r="79267" spans="18:18" x14ac:dyDescent="0.25">
      <c r="R79267" s="15">
        <v>5</v>
      </c>
    </row>
    <row r="79268" spans="18:18" x14ac:dyDescent="0.25">
      <c r="R79268" s="15">
        <v>5</v>
      </c>
    </row>
    <row r="79269" spans="18:18" x14ac:dyDescent="0.25">
      <c r="R79269" s="15">
        <v>5</v>
      </c>
    </row>
    <row r="79270" spans="18:18" x14ac:dyDescent="0.25">
      <c r="R79270" s="15">
        <v>2</v>
      </c>
    </row>
    <row r="79271" spans="18:18" x14ac:dyDescent="0.25">
      <c r="R79271" s="15">
        <v>2</v>
      </c>
    </row>
    <row r="79272" spans="18:18" x14ac:dyDescent="0.25">
      <c r="R79272" s="15">
        <v>2</v>
      </c>
    </row>
    <row r="79273" spans="18:18" x14ac:dyDescent="0.25">
      <c r="R79273" s="15">
        <v>2</v>
      </c>
    </row>
    <row r="79274" spans="18:18" x14ac:dyDescent="0.25">
      <c r="R79274" s="15">
        <v>2</v>
      </c>
    </row>
    <row r="79275" spans="18:18" x14ac:dyDescent="0.25">
      <c r="R79275" s="15">
        <v>2</v>
      </c>
    </row>
    <row r="79276" spans="18:18" x14ac:dyDescent="0.25">
      <c r="R79276" s="15">
        <v>2</v>
      </c>
    </row>
    <row r="79277" spans="18:18" x14ac:dyDescent="0.25">
      <c r="R79277" s="15">
        <v>2</v>
      </c>
    </row>
    <row r="79278" spans="18:18" x14ac:dyDescent="0.25">
      <c r="R79278" s="15">
        <v>2</v>
      </c>
    </row>
    <row r="79279" spans="18:18" x14ac:dyDescent="0.25">
      <c r="R79279" s="15">
        <v>2</v>
      </c>
    </row>
    <row r="79280" spans="18:18" x14ac:dyDescent="0.25">
      <c r="R79280" s="15">
        <v>2</v>
      </c>
    </row>
    <row r="79281" spans="18:18" x14ac:dyDescent="0.25">
      <c r="R79281" s="15">
        <v>2</v>
      </c>
    </row>
    <row r="79282" spans="18:18" x14ac:dyDescent="0.25">
      <c r="R79282" s="15">
        <v>2</v>
      </c>
    </row>
    <row r="79283" spans="18:18" x14ac:dyDescent="0.25">
      <c r="R79283" s="15">
        <v>2</v>
      </c>
    </row>
    <row r="79284" spans="18:18" x14ac:dyDescent="0.25">
      <c r="R79284" s="15">
        <v>2</v>
      </c>
    </row>
    <row r="79285" spans="18:18" x14ac:dyDescent="0.25">
      <c r="R79285" s="15">
        <v>2</v>
      </c>
    </row>
    <row r="79286" spans="18:18" x14ac:dyDescent="0.25">
      <c r="R79286" s="15">
        <v>2</v>
      </c>
    </row>
    <row r="79287" spans="18:18" x14ac:dyDescent="0.25">
      <c r="R79287" s="15">
        <v>2</v>
      </c>
    </row>
    <row r="79288" spans="18:18" x14ac:dyDescent="0.25">
      <c r="R79288" s="15">
        <v>2</v>
      </c>
    </row>
    <row r="79289" spans="18:18" x14ac:dyDescent="0.25">
      <c r="R79289" s="15">
        <v>2</v>
      </c>
    </row>
    <row r="79290" spans="18:18" x14ac:dyDescent="0.25">
      <c r="R79290" s="15">
        <v>2</v>
      </c>
    </row>
    <row r="79291" spans="18:18" x14ac:dyDescent="0.25">
      <c r="R79291" s="15">
        <v>2</v>
      </c>
    </row>
    <row r="79292" spans="18:18" x14ac:dyDescent="0.25">
      <c r="R79292" s="15">
        <v>2</v>
      </c>
    </row>
    <row r="79293" spans="18:18" x14ac:dyDescent="0.25">
      <c r="R79293" s="15">
        <v>2</v>
      </c>
    </row>
    <row r="79294" spans="18:18" x14ac:dyDescent="0.25">
      <c r="R79294" s="15">
        <v>2</v>
      </c>
    </row>
    <row r="79295" spans="18:18" x14ac:dyDescent="0.25">
      <c r="R79295" s="15">
        <v>2</v>
      </c>
    </row>
    <row r="79296" spans="18:18" x14ac:dyDescent="0.25">
      <c r="R79296" s="15">
        <v>2</v>
      </c>
    </row>
    <row r="79297" spans="18:18" x14ac:dyDescent="0.25">
      <c r="R79297" s="15">
        <v>5</v>
      </c>
    </row>
    <row r="79298" spans="18:18" x14ac:dyDescent="0.25">
      <c r="R79298" s="15">
        <v>5</v>
      </c>
    </row>
    <row r="79299" spans="18:18" x14ac:dyDescent="0.25">
      <c r="R79299" s="15">
        <v>5</v>
      </c>
    </row>
    <row r="79300" spans="18:18" x14ac:dyDescent="0.25">
      <c r="R79300" s="15">
        <v>5</v>
      </c>
    </row>
    <row r="79301" spans="18:18" x14ac:dyDescent="0.25">
      <c r="R79301" s="15">
        <v>5</v>
      </c>
    </row>
    <row r="79302" spans="18:18" x14ac:dyDescent="0.25">
      <c r="R79302" s="15">
        <v>5</v>
      </c>
    </row>
    <row r="79303" spans="18:18" x14ac:dyDescent="0.25">
      <c r="R79303" s="15">
        <v>5</v>
      </c>
    </row>
    <row r="79304" spans="18:18" x14ac:dyDescent="0.25">
      <c r="R79304" s="15">
        <v>5</v>
      </c>
    </row>
    <row r="79305" spans="18:18" x14ac:dyDescent="0.25">
      <c r="R79305" s="15">
        <v>5</v>
      </c>
    </row>
    <row r="79306" spans="18:18" x14ac:dyDescent="0.25">
      <c r="R79306" s="15">
        <v>1</v>
      </c>
    </row>
    <row r="79307" spans="18:18" x14ac:dyDescent="0.25">
      <c r="R79307" s="15">
        <v>1</v>
      </c>
    </row>
    <row r="79308" spans="18:18" x14ac:dyDescent="0.25">
      <c r="R79308" s="15">
        <v>1</v>
      </c>
    </row>
    <row r="79309" spans="18:18" x14ac:dyDescent="0.25">
      <c r="R79309" s="15">
        <v>1</v>
      </c>
    </row>
    <row r="79310" spans="18:18" x14ac:dyDescent="0.25">
      <c r="R79310" s="15">
        <v>1</v>
      </c>
    </row>
    <row r="79311" spans="18:18" x14ac:dyDescent="0.25">
      <c r="R79311" s="15">
        <v>1</v>
      </c>
    </row>
    <row r="79312" spans="18:18" x14ac:dyDescent="0.25">
      <c r="R79312" s="15">
        <v>1</v>
      </c>
    </row>
    <row r="79313" spans="18:18" x14ac:dyDescent="0.25">
      <c r="R79313" s="15">
        <v>1</v>
      </c>
    </row>
    <row r="79314" spans="18:18" x14ac:dyDescent="0.25">
      <c r="R79314" s="15">
        <v>1</v>
      </c>
    </row>
    <row r="79315" spans="18:18" x14ac:dyDescent="0.25">
      <c r="R79315" s="15">
        <v>1</v>
      </c>
    </row>
    <row r="79316" spans="18:18" x14ac:dyDescent="0.25">
      <c r="R79316" s="15">
        <v>1</v>
      </c>
    </row>
    <row r="79317" spans="18:18" x14ac:dyDescent="0.25">
      <c r="R79317" s="15">
        <v>1</v>
      </c>
    </row>
    <row r="79318" spans="18:18" x14ac:dyDescent="0.25">
      <c r="R79318" s="15">
        <v>1</v>
      </c>
    </row>
    <row r="79319" spans="18:18" x14ac:dyDescent="0.25">
      <c r="R79319" s="15">
        <v>1</v>
      </c>
    </row>
    <row r="79320" spans="18:18" x14ac:dyDescent="0.25">
      <c r="R79320" s="15">
        <v>1</v>
      </c>
    </row>
    <row r="79321" spans="18:18" x14ac:dyDescent="0.25">
      <c r="R79321" s="15">
        <v>1</v>
      </c>
    </row>
    <row r="79322" spans="18:18" x14ac:dyDescent="0.25">
      <c r="R79322" s="15">
        <v>1</v>
      </c>
    </row>
    <row r="79323" spans="18:18" x14ac:dyDescent="0.25">
      <c r="R79323" s="15">
        <v>1</v>
      </c>
    </row>
    <row r="79324" spans="18:18" x14ac:dyDescent="0.25">
      <c r="R79324" s="15">
        <v>1</v>
      </c>
    </row>
    <row r="79325" spans="18:18" x14ac:dyDescent="0.25">
      <c r="R79325" s="15">
        <v>1</v>
      </c>
    </row>
    <row r="79326" spans="18:18" x14ac:dyDescent="0.25">
      <c r="R79326" s="15">
        <v>1</v>
      </c>
    </row>
    <row r="79327" spans="18:18" x14ac:dyDescent="0.25">
      <c r="R79327" s="15">
        <v>1</v>
      </c>
    </row>
    <row r="79328" spans="18:18" x14ac:dyDescent="0.25">
      <c r="R79328" s="15">
        <v>1</v>
      </c>
    </row>
    <row r="79329" spans="18:18" x14ac:dyDescent="0.25">
      <c r="R79329" s="15">
        <v>1</v>
      </c>
    </row>
    <row r="79330" spans="18:18" x14ac:dyDescent="0.25">
      <c r="R79330" s="15">
        <v>1</v>
      </c>
    </row>
    <row r="79331" spans="18:18" x14ac:dyDescent="0.25">
      <c r="R79331" s="15">
        <v>1</v>
      </c>
    </row>
    <row r="79332" spans="18:18" x14ac:dyDescent="0.25">
      <c r="R79332" s="15">
        <v>1</v>
      </c>
    </row>
    <row r="79333" spans="18:18" x14ac:dyDescent="0.25">
      <c r="R79333" s="15">
        <v>1</v>
      </c>
    </row>
    <row r="79334" spans="18:18" x14ac:dyDescent="0.25">
      <c r="R79334" s="15">
        <v>4</v>
      </c>
    </row>
    <row r="79335" spans="18:18" x14ac:dyDescent="0.25">
      <c r="R79335" s="15">
        <v>4</v>
      </c>
    </row>
    <row r="79336" spans="18:18" x14ac:dyDescent="0.25">
      <c r="R79336" s="15">
        <v>4</v>
      </c>
    </row>
    <row r="79337" spans="18:18" x14ac:dyDescent="0.25">
      <c r="R79337" s="15">
        <v>2</v>
      </c>
    </row>
    <row r="79338" spans="18:18" x14ac:dyDescent="0.25">
      <c r="R79338" s="15">
        <v>2</v>
      </c>
    </row>
    <row r="79339" spans="18:18" x14ac:dyDescent="0.25">
      <c r="R79339" s="15">
        <v>2</v>
      </c>
    </row>
    <row r="79340" spans="18:18" x14ac:dyDescent="0.25">
      <c r="R79340" s="15">
        <v>2</v>
      </c>
    </row>
    <row r="79341" spans="18:18" x14ac:dyDescent="0.25">
      <c r="R79341" s="15">
        <v>4</v>
      </c>
    </row>
    <row r="79342" spans="18:18" x14ac:dyDescent="0.25">
      <c r="R79342" s="15">
        <v>4</v>
      </c>
    </row>
    <row r="79343" spans="18:18" x14ac:dyDescent="0.25">
      <c r="R79343" s="15">
        <v>4</v>
      </c>
    </row>
    <row r="79344" spans="18:18" x14ac:dyDescent="0.25">
      <c r="R79344" s="15">
        <v>4</v>
      </c>
    </row>
    <row r="79345" spans="18:18" x14ac:dyDescent="0.25">
      <c r="R79345" s="15">
        <v>4</v>
      </c>
    </row>
    <row r="79346" spans="18:18" x14ac:dyDescent="0.25">
      <c r="R79346" s="15">
        <v>4</v>
      </c>
    </row>
    <row r="79347" spans="18:18" x14ac:dyDescent="0.25">
      <c r="R79347" s="15">
        <v>4</v>
      </c>
    </row>
    <row r="79348" spans="18:18" x14ac:dyDescent="0.25">
      <c r="R79348" s="15">
        <v>4</v>
      </c>
    </row>
    <row r="79349" spans="18:18" x14ac:dyDescent="0.25">
      <c r="R79349" s="15">
        <v>4</v>
      </c>
    </row>
    <row r="79350" spans="18:18" x14ac:dyDescent="0.25">
      <c r="R79350" s="15">
        <v>4</v>
      </c>
    </row>
    <row r="79351" spans="18:18" x14ac:dyDescent="0.25">
      <c r="R79351" s="15">
        <v>4</v>
      </c>
    </row>
    <row r="79352" spans="18:18" x14ac:dyDescent="0.25">
      <c r="R79352" s="15">
        <v>4</v>
      </c>
    </row>
    <row r="79353" spans="18:18" x14ac:dyDescent="0.25">
      <c r="R79353" s="15">
        <v>4</v>
      </c>
    </row>
    <row r="79354" spans="18:18" x14ac:dyDescent="0.25">
      <c r="R79354" s="15">
        <v>1</v>
      </c>
    </row>
    <row r="79355" spans="18:18" x14ac:dyDescent="0.25">
      <c r="R79355" s="15">
        <v>1</v>
      </c>
    </row>
    <row r="79356" spans="18:18" x14ac:dyDescent="0.25">
      <c r="R79356" s="15">
        <v>5</v>
      </c>
    </row>
    <row r="79357" spans="18:18" x14ac:dyDescent="0.25">
      <c r="R79357" s="15">
        <v>5</v>
      </c>
    </row>
    <row r="79358" spans="18:18" x14ac:dyDescent="0.25">
      <c r="R79358" s="15">
        <v>5</v>
      </c>
    </row>
    <row r="79359" spans="18:18" x14ac:dyDescent="0.25">
      <c r="R79359" s="15">
        <v>5</v>
      </c>
    </row>
    <row r="79360" spans="18:18" x14ac:dyDescent="0.25">
      <c r="R79360" s="15">
        <v>5</v>
      </c>
    </row>
    <row r="79361" spans="18:18" x14ac:dyDescent="0.25">
      <c r="R79361" s="15">
        <v>5</v>
      </c>
    </row>
    <row r="79362" spans="18:18" x14ac:dyDescent="0.25">
      <c r="R79362" s="15">
        <v>5</v>
      </c>
    </row>
    <row r="79363" spans="18:18" x14ac:dyDescent="0.25">
      <c r="R79363" s="15">
        <v>5</v>
      </c>
    </row>
    <row r="79364" spans="18:18" x14ac:dyDescent="0.25">
      <c r="R79364" s="15">
        <v>5</v>
      </c>
    </row>
    <row r="79365" spans="18:18" x14ac:dyDescent="0.25">
      <c r="R79365" s="15">
        <v>5</v>
      </c>
    </row>
    <row r="79366" spans="18:18" x14ac:dyDescent="0.25">
      <c r="R79366" s="15">
        <v>5</v>
      </c>
    </row>
    <row r="79367" spans="18:18" x14ac:dyDescent="0.25">
      <c r="R79367" s="15">
        <v>5</v>
      </c>
    </row>
    <row r="79368" spans="18:18" x14ac:dyDescent="0.25">
      <c r="R79368" s="15">
        <v>5</v>
      </c>
    </row>
    <row r="79369" spans="18:18" x14ac:dyDescent="0.25">
      <c r="R79369" s="15">
        <v>5</v>
      </c>
    </row>
    <row r="79370" spans="18:18" x14ac:dyDescent="0.25">
      <c r="R79370" s="15">
        <v>5</v>
      </c>
    </row>
    <row r="79371" spans="18:18" x14ac:dyDescent="0.25">
      <c r="R79371" s="15">
        <v>5</v>
      </c>
    </row>
    <row r="79372" spans="18:18" x14ac:dyDescent="0.25">
      <c r="R79372" s="15">
        <v>5</v>
      </c>
    </row>
    <row r="79373" spans="18:18" x14ac:dyDescent="0.25">
      <c r="R79373" s="15">
        <v>5</v>
      </c>
    </row>
    <row r="79374" spans="18:18" x14ac:dyDescent="0.25">
      <c r="R79374" s="15">
        <v>5</v>
      </c>
    </row>
    <row r="79375" spans="18:18" x14ac:dyDescent="0.25">
      <c r="R79375" s="15">
        <v>5</v>
      </c>
    </row>
    <row r="79376" spans="18:18" x14ac:dyDescent="0.25">
      <c r="R79376" s="15">
        <v>5</v>
      </c>
    </row>
    <row r="79377" spans="18:18" x14ac:dyDescent="0.25">
      <c r="R79377" s="15">
        <v>4</v>
      </c>
    </row>
    <row r="79378" spans="18:18" x14ac:dyDescent="0.25">
      <c r="R79378" s="15">
        <v>4</v>
      </c>
    </row>
    <row r="79379" spans="18:18" x14ac:dyDescent="0.25">
      <c r="R79379" s="15">
        <v>4</v>
      </c>
    </row>
    <row r="79380" spans="18:18" x14ac:dyDescent="0.25">
      <c r="R79380" s="15">
        <v>4</v>
      </c>
    </row>
    <row r="79381" spans="18:18" x14ac:dyDescent="0.25">
      <c r="R79381" s="15">
        <v>4</v>
      </c>
    </row>
    <row r="79382" spans="18:18" x14ac:dyDescent="0.25">
      <c r="R79382" s="15">
        <v>4</v>
      </c>
    </row>
    <row r="79383" spans="18:18" x14ac:dyDescent="0.25">
      <c r="R79383" s="15">
        <v>4</v>
      </c>
    </row>
    <row r="79384" spans="18:18" x14ac:dyDescent="0.25">
      <c r="R79384" s="15">
        <v>4</v>
      </c>
    </row>
    <row r="79385" spans="18:18" x14ac:dyDescent="0.25">
      <c r="R79385" s="15">
        <v>4</v>
      </c>
    </row>
    <row r="79386" spans="18:18" x14ac:dyDescent="0.25">
      <c r="R79386" s="15">
        <v>4</v>
      </c>
    </row>
    <row r="79387" spans="18:18" x14ac:dyDescent="0.25">
      <c r="R79387" s="15">
        <v>4</v>
      </c>
    </row>
    <row r="79388" spans="18:18" x14ac:dyDescent="0.25">
      <c r="R79388" s="15">
        <v>4</v>
      </c>
    </row>
    <row r="79389" spans="18:18" x14ac:dyDescent="0.25">
      <c r="R79389" s="15">
        <v>4</v>
      </c>
    </row>
    <row r="79390" spans="18:18" x14ac:dyDescent="0.25">
      <c r="R79390" s="15">
        <v>4</v>
      </c>
    </row>
    <row r="79391" spans="18:18" x14ac:dyDescent="0.25">
      <c r="R79391" s="15">
        <v>4</v>
      </c>
    </row>
    <row r="79392" spans="18:18" x14ac:dyDescent="0.25">
      <c r="R79392" s="15">
        <v>4</v>
      </c>
    </row>
    <row r="79393" spans="18:18" x14ac:dyDescent="0.25">
      <c r="R79393" s="15">
        <v>4</v>
      </c>
    </row>
    <row r="79394" spans="18:18" x14ac:dyDescent="0.25">
      <c r="R79394" s="15">
        <v>4</v>
      </c>
    </row>
    <row r="79395" spans="18:18" x14ac:dyDescent="0.25">
      <c r="R79395" s="15">
        <v>4</v>
      </c>
    </row>
    <row r="79396" spans="18:18" x14ac:dyDescent="0.25">
      <c r="R79396" s="15">
        <v>4</v>
      </c>
    </row>
    <row r="79397" spans="18:18" x14ac:dyDescent="0.25">
      <c r="R79397" s="15">
        <v>4</v>
      </c>
    </row>
    <row r="79398" spans="18:18" x14ac:dyDescent="0.25">
      <c r="R79398" s="15">
        <v>4</v>
      </c>
    </row>
    <row r="79399" spans="18:18" x14ac:dyDescent="0.25">
      <c r="R79399" s="15">
        <v>4</v>
      </c>
    </row>
    <row r="79400" spans="18:18" x14ac:dyDescent="0.25">
      <c r="R79400" s="15">
        <v>4</v>
      </c>
    </row>
    <row r="79401" spans="18:18" x14ac:dyDescent="0.25">
      <c r="R79401" s="15">
        <v>4</v>
      </c>
    </row>
    <row r="79402" spans="18:18" x14ac:dyDescent="0.25">
      <c r="R79402" s="15">
        <v>4</v>
      </c>
    </row>
    <row r="79403" spans="18:18" x14ac:dyDescent="0.25">
      <c r="R79403" s="15">
        <v>4</v>
      </c>
    </row>
    <row r="79404" spans="18:18" x14ac:dyDescent="0.25">
      <c r="R79404" s="15">
        <v>4</v>
      </c>
    </row>
    <row r="79405" spans="18:18" x14ac:dyDescent="0.25">
      <c r="R79405" s="15">
        <v>4</v>
      </c>
    </row>
    <row r="79406" spans="18:18" x14ac:dyDescent="0.25">
      <c r="R79406" s="15">
        <v>4</v>
      </c>
    </row>
    <row r="79407" spans="18:18" x14ac:dyDescent="0.25">
      <c r="R79407" s="15">
        <v>4</v>
      </c>
    </row>
    <row r="79408" spans="18:18" x14ac:dyDescent="0.25">
      <c r="R79408" s="15">
        <v>4</v>
      </c>
    </row>
    <row r="79409" spans="18:18" x14ac:dyDescent="0.25">
      <c r="R79409" s="15">
        <v>4</v>
      </c>
    </row>
    <row r="79410" spans="18:18" x14ac:dyDescent="0.25">
      <c r="R79410" s="15">
        <v>4</v>
      </c>
    </row>
    <row r="79411" spans="18:18" x14ac:dyDescent="0.25">
      <c r="R79411" s="15">
        <v>4</v>
      </c>
    </row>
    <row r="79412" spans="18:18" x14ac:dyDescent="0.25">
      <c r="R79412" s="15">
        <v>4</v>
      </c>
    </row>
    <row r="79413" spans="18:18" x14ac:dyDescent="0.25">
      <c r="R79413" s="15">
        <v>4</v>
      </c>
    </row>
    <row r="79414" spans="18:18" x14ac:dyDescent="0.25">
      <c r="R79414" s="15">
        <v>4</v>
      </c>
    </row>
    <row r="79415" spans="18:18" x14ac:dyDescent="0.25">
      <c r="R79415" s="15">
        <v>4</v>
      </c>
    </row>
    <row r="79416" spans="18:18" x14ac:dyDescent="0.25">
      <c r="R79416" s="15">
        <v>4</v>
      </c>
    </row>
    <row r="79417" spans="18:18" x14ac:dyDescent="0.25">
      <c r="R79417" s="15">
        <v>4</v>
      </c>
    </row>
    <row r="79418" spans="18:18" x14ac:dyDescent="0.25">
      <c r="R79418" s="15">
        <v>4</v>
      </c>
    </row>
    <row r="79419" spans="18:18" x14ac:dyDescent="0.25">
      <c r="R79419" s="15">
        <v>4</v>
      </c>
    </row>
    <row r="79420" spans="18:18" x14ac:dyDescent="0.25">
      <c r="R79420" s="15">
        <v>4</v>
      </c>
    </row>
    <row r="79421" spans="18:18" x14ac:dyDescent="0.25">
      <c r="R79421" s="15">
        <v>4</v>
      </c>
    </row>
    <row r="79422" spans="18:18" x14ac:dyDescent="0.25">
      <c r="R79422" s="15">
        <v>4</v>
      </c>
    </row>
    <row r="79423" spans="18:18" x14ac:dyDescent="0.25">
      <c r="R79423" s="15">
        <v>4</v>
      </c>
    </row>
    <row r="79424" spans="18:18" x14ac:dyDescent="0.25">
      <c r="R79424" s="15">
        <v>4</v>
      </c>
    </row>
    <row r="79425" spans="18:18" x14ac:dyDescent="0.25">
      <c r="R79425" s="15">
        <v>4</v>
      </c>
    </row>
    <row r="79426" spans="18:18" x14ac:dyDescent="0.25">
      <c r="R79426" s="15">
        <v>4</v>
      </c>
    </row>
    <row r="79427" spans="18:18" x14ac:dyDescent="0.25">
      <c r="R79427" s="15">
        <v>4</v>
      </c>
    </row>
    <row r="79428" spans="18:18" x14ac:dyDescent="0.25">
      <c r="R79428" s="15">
        <v>3</v>
      </c>
    </row>
    <row r="79429" spans="18:18" x14ac:dyDescent="0.25">
      <c r="R79429" s="15">
        <v>3</v>
      </c>
    </row>
    <row r="79430" spans="18:18" x14ac:dyDescent="0.25">
      <c r="R79430" s="15">
        <v>3</v>
      </c>
    </row>
    <row r="79431" spans="18:18" x14ac:dyDescent="0.25">
      <c r="R79431" s="15">
        <v>3</v>
      </c>
    </row>
    <row r="79432" spans="18:18" x14ac:dyDescent="0.25">
      <c r="R79432" s="15">
        <v>3</v>
      </c>
    </row>
    <row r="79433" spans="18:18" x14ac:dyDescent="0.25">
      <c r="R79433" s="15">
        <v>3</v>
      </c>
    </row>
    <row r="79434" spans="18:18" x14ac:dyDescent="0.25">
      <c r="R79434" s="15">
        <v>3</v>
      </c>
    </row>
    <row r="79435" spans="18:18" x14ac:dyDescent="0.25">
      <c r="R79435" s="15">
        <v>3</v>
      </c>
    </row>
    <row r="79436" spans="18:18" x14ac:dyDescent="0.25">
      <c r="R79436" s="15">
        <v>2</v>
      </c>
    </row>
    <row r="79437" spans="18:18" x14ac:dyDescent="0.25">
      <c r="R79437" s="15">
        <v>2</v>
      </c>
    </row>
    <row r="79438" spans="18:18" x14ac:dyDescent="0.25">
      <c r="R79438" s="15">
        <v>2</v>
      </c>
    </row>
    <row r="79439" spans="18:18" x14ac:dyDescent="0.25">
      <c r="R79439" s="15">
        <v>2</v>
      </c>
    </row>
    <row r="79440" spans="18:18" x14ac:dyDescent="0.25">
      <c r="R79440" s="15">
        <v>2</v>
      </c>
    </row>
    <row r="79441" spans="18:18" x14ac:dyDescent="0.25">
      <c r="R79441" s="15">
        <v>4</v>
      </c>
    </row>
    <row r="79442" spans="18:18" x14ac:dyDescent="0.25">
      <c r="R79442" s="15">
        <v>4</v>
      </c>
    </row>
    <row r="79443" spans="18:18" x14ac:dyDescent="0.25">
      <c r="R79443" s="15">
        <v>4</v>
      </c>
    </row>
    <row r="79444" spans="18:18" x14ac:dyDescent="0.25">
      <c r="R79444" s="15">
        <v>4</v>
      </c>
    </row>
    <row r="79445" spans="18:18" x14ac:dyDescent="0.25">
      <c r="R79445" s="15">
        <v>4</v>
      </c>
    </row>
    <row r="79446" spans="18:18" x14ac:dyDescent="0.25">
      <c r="R79446" s="15">
        <v>4</v>
      </c>
    </row>
    <row r="79447" spans="18:18" x14ac:dyDescent="0.25">
      <c r="R79447" s="15">
        <v>4</v>
      </c>
    </row>
    <row r="79448" spans="18:18" x14ac:dyDescent="0.25">
      <c r="R79448" s="15">
        <v>4</v>
      </c>
    </row>
    <row r="79449" spans="18:18" x14ac:dyDescent="0.25">
      <c r="R79449" s="15">
        <v>4</v>
      </c>
    </row>
    <row r="79450" spans="18:18" x14ac:dyDescent="0.25">
      <c r="R79450" s="15">
        <v>4</v>
      </c>
    </row>
    <row r="79451" spans="18:18" x14ac:dyDescent="0.25">
      <c r="R79451" s="15">
        <v>4</v>
      </c>
    </row>
    <row r="79452" spans="18:18" x14ac:dyDescent="0.25">
      <c r="R79452" s="15">
        <v>4</v>
      </c>
    </row>
    <row r="79453" spans="18:18" x14ac:dyDescent="0.25">
      <c r="R79453" s="15">
        <v>4</v>
      </c>
    </row>
    <row r="79454" spans="18:18" x14ac:dyDescent="0.25">
      <c r="R79454" s="15">
        <v>4</v>
      </c>
    </row>
    <row r="79455" spans="18:18" x14ac:dyDescent="0.25">
      <c r="R79455" s="15">
        <v>4</v>
      </c>
    </row>
    <row r="79456" spans="18:18" x14ac:dyDescent="0.25">
      <c r="R79456" s="15">
        <v>4</v>
      </c>
    </row>
    <row r="79457" spans="18:18" x14ac:dyDescent="0.25">
      <c r="R79457" s="15">
        <v>4</v>
      </c>
    </row>
    <row r="79458" spans="18:18" x14ac:dyDescent="0.25">
      <c r="R79458" s="15">
        <v>4</v>
      </c>
    </row>
    <row r="79459" spans="18:18" x14ac:dyDescent="0.25">
      <c r="R79459" s="15">
        <v>4</v>
      </c>
    </row>
    <row r="79460" spans="18:18" x14ac:dyDescent="0.25">
      <c r="R79460" s="15">
        <v>4</v>
      </c>
    </row>
    <row r="79461" spans="18:18" x14ac:dyDescent="0.25">
      <c r="R79461" s="15">
        <v>4</v>
      </c>
    </row>
    <row r="79462" spans="18:18" x14ac:dyDescent="0.25">
      <c r="R79462" s="15">
        <v>4</v>
      </c>
    </row>
    <row r="79463" spans="18:18" x14ac:dyDescent="0.25">
      <c r="R79463" s="15">
        <v>4</v>
      </c>
    </row>
    <row r="79464" spans="18:18" x14ac:dyDescent="0.25">
      <c r="R79464" s="15">
        <v>4</v>
      </c>
    </row>
    <row r="79465" spans="18:18" x14ac:dyDescent="0.25">
      <c r="R79465" s="15">
        <v>4</v>
      </c>
    </row>
    <row r="79466" spans="18:18" x14ac:dyDescent="0.25">
      <c r="R79466" s="15">
        <v>4</v>
      </c>
    </row>
    <row r="79467" spans="18:18" x14ac:dyDescent="0.25">
      <c r="R79467" s="15">
        <v>4</v>
      </c>
    </row>
    <row r="79468" spans="18:18" x14ac:dyDescent="0.25">
      <c r="R79468" s="15">
        <v>4</v>
      </c>
    </row>
    <row r="79469" spans="18:18" x14ac:dyDescent="0.25">
      <c r="R79469" s="15">
        <v>4</v>
      </c>
    </row>
    <row r="79470" spans="18:18" x14ac:dyDescent="0.25">
      <c r="R79470" s="15">
        <v>4</v>
      </c>
    </row>
    <row r="79471" spans="18:18" x14ac:dyDescent="0.25">
      <c r="R79471" s="15">
        <v>4</v>
      </c>
    </row>
    <row r="79472" spans="18:18" x14ac:dyDescent="0.25">
      <c r="R79472" s="15">
        <v>4</v>
      </c>
    </row>
    <row r="79473" spans="18:18" x14ac:dyDescent="0.25">
      <c r="R79473" s="15">
        <v>4</v>
      </c>
    </row>
    <row r="79474" spans="18:18" x14ac:dyDescent="0.25">
      <c r="R79474" s="15">
        <v>4</v>
      </c>
    </row>
    <row r="79475" spans="18:18" x14ac:dyDescent="0.25">
      <c r="R79475" s="15">
        <v>4</v>
      </c>
    </row>
    <row r="79476" spans="18:18" x14ac:dyDescent="0.25">
      <c r="R79476" s="15">
        <v>4</v>
      </c>
    </row>
    <row r="79477" spans="18:18" x14ac:dyDescent="0.25">
      <c r="R79477" s="15">
        <v>4</v>
      </c>
    </row>
    <row r="79478" spans="18:18" x14ac:dyDescent="0.25">
      <c r="R79478" s="15">
        <v>4</v>
      </c>
    </row>
    <row r="79479" spans="18:18" x14ac:dyDescent="0.25">
      <c r="R79479" s="15">
        <v>4</v>
      </c>
    </row>
    <row r="79480" spans="18:18" x14ac:dyDescent="0.25">
      <c r="R79480" s="15">
        <v>4</v>
      </c>
    </row>
    <row r="79481" spans="18:18" x14ac:dyDescent="0.25">
      <c r="R79481" s="15">
        <v>4</v>
      </c>
    </row>
    <row r="79482" spans="18:18" x14ac:dyDescent="0.25">
      <c r="R79482" s="15">
        <v>4</v>
      </c>
    </row>
    <row r="79483" spans="18:18" x14ac:dyDescent="0.25">
      <c r="R79483" s="15">
        <v>4</v>
      </c>
    </row>
    <row r="79484" spans="18:18" x14ac:dyDescent="0.25">
      <c r="R79484" s="15">
        <v>4</v>
      </c>
    </row>
    <row r="79485" spans="18:18" x14ac:dyDescent="0.25">
      <c r="R79485" s="15">
        <v>4</v>
      </c>
    </row>
    <row r="79486" spans="18:18" x14ac:dyDescent="0.25">
      <c r="R79486" s="15">
        <v>4</v>
      </c>
    </row>
    <row r="79487" spans="18:18" x14ac:dyDescent="0.25">
      <c r="R79487" s="15">
        <v>4</v>
      </c>
    </row>
    <row r="79488" spans="18:18" x14ac:dyDescent="0.25">
      <c r="R79488" s="15">
        <v>4</v>
      </c>
    </row>
    <row r="79489" spans="18:18" x14ac:dyDescent="0.25">
      <c r="R79489" s="15">
        <v>4</v>
      </c>
    </row>
    <row r="79490" spans="18:18" x14ac:dyDescent="0.25">
      <c r="R79490" s="15">
        <v>4</v>
      </c>
    </row>
    <row r="79491" spans="18:18" x14ac:dyDescent="0.25">
      <c r="R79491" s="15">
        <v>4</v>
      </c>
    </row>
    <row r="79492" spans="18:18" x14ac:dyDescent="0.25">
      <c r="R79492" s="15">
        <v>2</v>
      </c>
    </row>
    <row r="79493" spans="18:18" x14ac:dyDescent="0.25">
      <c r="R79493" s="15">
        <v>2</v>
      </c>
    </row>
    <row r="79494" spans="18:18" x14ac:dyDescent="0.25">
      <c r="R79494" s="15">
        <v>2</v>
      </c>
    </row>
    <row r="79495" spans="18:18" x14ac:dyDescent="0.25">
      <c r="R79495" s="15">
        <v>2</v>
      </c>
    </row>
    <row r="79496" spans="18:18" x14ac:dyDescent="0.25">
      <c r="R79496" s="15">
        <v>2</v>
      </c>
    </row>
    <row r="79497" spans="18:18" x14ac:dyDescent="0.25">
      <c r="R79497" s="15">
        <v>2</v>
      </c>
    </row>
    <row r="79498" spans="18:18" x14ac:dyDescent="0.25">
      <c r="R79498" s="15">
        <v>2</v>
      </c>
    </row>
    <row r="79499" spans="18:18" x14ac:dyDescent="0.25">
      <c r="R79499" s="15">
        <v>2</v>
      </c>
    </row>
    <row r="79500" spans="18:18" x14ac:dyDescent="0.25">
      <c r="R79500" s="15">
        <v>2</v>
      </c>
    </row>
    <row r="79501" spans="18:18" x14ac:dyDescent="0.25">
      <c r="R79501" s="15">
        <v>2</v>
      </c>
    </row>
    <row r="79502" spans="18:18" x14ac:dyDescent="0.25">
      <c r="R79502" s="15">
        <v>2</v>
      </c>
    </row>
    <row r="79503" spans="18:18" x14ac:dyDescent="0.25">
      <c r="R79503" s="15">
        <v>2</v>
      </c>
    </row>
    <row r="79504" spans="18:18" x14ac:dyDescent="0.25">
      <c r="R79504" s="15">
        <v>2</v>
      </c>
    </row>
    <row r="79505" spans="18:18" x14ac:dyDescent="0.25">
      <c r="R79505" s="15">
        <v>2</v>
      </c>
    </row>
    <row r="79506" spans="18:18" x14ac:dyDescent="0.25">
      <c r="R79506" s="15">
        <v>2</v>
      </c>
    </row>
    <row r="79507" spans="18:18" x14ac:dyDescent="0.25">
      <c r="R79507" s="15">
        <v>2</v>
      </c>
    </row>
    <row r="79508" spans="18:18" x14ac:dyDescent="0.25">
      <c r="R79508" s="15">
        <v>2</v>
      </c>
    </row>
    <row r="79509" spans="18:18" x14ac:dyDescent="0.25">
      <c r="R79509" s="15">
        <v>2</v>
      </c>
    </row>
    <row r="79510" spans="18:18" x14ac:dyDescent="0.25">
      <c r="R79510" s="15">
        <v>2</v>
      </c>
    </row>
    <row r="79511" spans="18:18" x14ac:dyDescent="0.25">
      <c r="R79511" s="15">
        <v>2</v>
      </c>
    </row>
    <row r="79512" spans="18:18" x14ac:dyDescent="0.25">
      <c r="R79512" s="15">
        <v>2</v>
      </c>
    </row>
    <row r="79513" spans="18:18" x14ac:dyDescent="0.25">
      <c r="R79513" s="15">
        <v>2</v>
      </c>
    </row>
    <row r="79514" spans="18:18" x14ac:dyDescent="0.25">
      <c r="R79514" s="15">
        <v>2</v>
      </c>
    </row>
    <row r="79515" spans="18:18" x14ac:dyDescent="0.25">
      <c r="R79515" s="15">
        <v>2</v>
      </c>
    </row>
    <row r="79516" spans="18:18" x14ac:dyDescent="0.25">
      <c r="R79516" s="15">
        <v>2</v>
      </c>
    </row>
    <row r="79517" spans="18:18" x14ac:dyDescent="0.25">
      <c r="R79517" s="15">
        <v>2</v>
      </c>
    </row>
    <row r="79518" spans="18:18" x14ac:dyDescent="0.25">
      <c r="R79518" s="15">
        <v>2</v>
      </c>
    </row>
    <row r="79519" spans="18:18" x14ac:dyDescent="0.25">
      <c r="R79519" s="15">
        <v>2</v>
      </c>
    </row>
    <row r="79520" spans="18:18" x14ac:dyDescent="0.25">
      <c r="R79520" s="15">
        <v>2</v>
      </c>
    </row>
    <row r="79521" spans="18:18" x14ac:dyDescent="0.25">
      <c r="R79521" s="15">
        <v>2</v>
      </c>
    </row>
    <row r="79522" spans="18:18" x14ac:dyDescent="0.25">
      <c r="R79522" s="15">
        <v>2</v>
      </c>
    </row>
    <row r="79523" spans="18:18" x14ac:dyDescent="0.25">
      <c r="R79523" s="15">
        <v>2</v>
      </c>
    </row>
    <row r="79524" spans="18:18" x14ac:dyDescent="0.25">
      <c r="R79524" s="15">
        <v>2</v>
      </c>
    </row>
    <row r="79525" spans="18:18" x14ac:dyDescent="0.25">
      <c r="R79525" s="15">
        <v>2</v>
      </c>
    </row>
    <row r="79526" spans="18:18" x14ac:dyDescent="0.25">
      <c r="R79526" s="15">
        <v>2</v>
      </c>
    </row>
    <row r="79527" spans="18:18" x14ac:dyDescent="0.25">
      <c r="R79527" s="15">
        <v>2</v>
      </c>
    </row>
    <row r="79528" spans="18:18" x14ac:dyDescent="0.25">
      <c r="R79528" s="15">
        <v>2</v>
      </c>
    </row>
    <row r="79529" spans="18:18" x14ac:dyDescent="0.25">
      <c r="R79529" s="15">
        <v>2</v>
      </c>
    </row>
    <row r="79530" spans="18:18" x14ac:dyDescent="0.25">
      <c r="R79530" s="15">
        <v>2</v>
      </c>
    </row>
    <row r="79531" spans="18:18" x14ac:dyDescent="0.25">
      <c r="R79531" s="15">
        <v>2</v>
      </c>
    </row>
    <row r="79532" spans="18:18" x14ac:dyDescent="0.25">
      <c r="R79532" s="15">
        <v>2</v>
      </c>
    </row>
    <row r="79533" spans="18:18" x14ac:dyDescent="0.25">
      <c r="R79533" s="15">
        <v>2</v>
      </c>
    </row>
    <row r="79534" spans="18:18" x14ac:dyDescent="0.25">
      <c r="R79534" s="15">
        <v>2</v>
      </c>
    </row>
    <row r="79535" spans="18:18" x14ac:dyDescent="0.25">
      <c r="R79535" s="15">
        <v>2</v>
      </c>
    </row>
    <row r="79536" spans="18:18" x14ac:dyDescent="0.25">
      <c r="R79536" s="15">
        <v>2</v>
      </c>
    </row>
    <row r="79537" spans="18:18" x14ac:dyDescent="0.25">
      <c r="R79537" s="15">
        <v>2</v>
      </c>
    </row>
    <row r="79538" spans="18:18" x14ac:dyDescent="0.25">
      <c r="R79538" s="15">
        <v>2</v>
      </c>
    </row>
    <row r="79539" spans="18:18" x14ac:dyDescent="0.25">
      <c r="R79539" s="15">
        <v>2</v>
      </c>
    </row>
    <row r="79540" spans="18:18" x14ac:dyDescent="0.25">
      <c r="R79540" s="15">
        <v>2</v>
      </c>
    </row>
    <row r="79541" spans="18:18" x14ac:dyDescent="0.25">
      <c r="R79541" s="15">
        <v>2</v>
      </c>
    </row>
    <row r="79542" spans="18:18" x14ac:dyDescent="0.25">
      <c r="R79542" s="15">
        <v>2</v>
      </c>
    </row>
    <row r="79543" spans="18:18" x14ac:dyDescent="0.25">
      <c r="R79543" s="15">
        <v>2</v>
      </c>
    </row>
    <row r="79544" spans="18:18" x14ac:dyDescent="0.25">
      <c r="R79544" s="15">
        <v>1</v>
      </c>
    </row>
    <row r="79545" spans="18:18" x14ac:dyDescent="0.25">
      <c r="R79545" s="15">
        <v>1</v>
      </c>
    </row>
    <row r="79546" spans="18:18" x14ac:dyDescent="0.25">
      <c r="R79546" s="15">
        <v>1</v>
      </c>
    </row>
    <row r="79547" spans="18:18" x14ac:dyDescent="0.25">
      <c r="R79547" s="15">
        <v>1</v>
      </c>
    </row>
    <row r="79548" spans="18:18" x14ac:dyDescent="0.25">
      <c r="R79548" s="15">
        <v>1</v>
      </c>
    </row>
    <row r="79549" spans="18:18" x14ac:dyDescent="0.25">
      <c r="R79549" s="15">
        <v>1</v>
      </c>
    </row>
    <row r="79550" spans="18:18" x14ac:dyDescent="0.25">
      <c r="R79550" s="15">
        <v>1</v>
      </c>
    </row>
    <row r="79551" spans="18:18" x14ac:dyDescent="0.25">
      <c r="R79551" s="15">
        <v>1</v>
      </c>
    </row>
    <row r="79552" spans="18:18" x14ac:dyDescent="0.25">
      <c r="R79552" s="15">
        <v>1</v>
      </c>
    </row>
    <row r="79553" spans="18:18" x14ac:dyDescent="0.25">
      <c r="R79553" s="15">
        <v>1</v>
      </c>
    </row>
    <row r="79554" spans="18:18" x14ac:dyDescent="0.25">
      <c r="R79554" s="15">
        <v>1</v>
      </c>
    </row>
    <row r="79555" spans="18:18" x14ac:dyDescent="0.25">
      <c r="R79555" s="15">
        <v>1</v>
      </c>
    </row>
    <row r="79556" spans="18:18" x14ac:dyDescent="0.25">
      <c r="R79556" s="15">
        <v>1</v>
      </c>
    </row>
    <row r="79557" spans="18:18" x14ac:dyDescent="0.25">
      <c r="R79557" s="15">
        <v>1</v>
      </c>
    </row>
    <row r="79558" spans="18:18" x14ac:dyDescent="0.25">
      <c r="R79558" s="15">
        <v>1</v>
      </c>
    </row>
    <row r="79559" spans="18:18" x14ac:dyDescent="0.25">
      <c r="R79559" s="15">
        <v>1</v>
      </c>
    </row>
    <row r="79560" spans="18:18" x14ac:dyDescent="0.25">
      <c r="R79560" s="15">
        <v>1</v>
      </c>
    </row>
    <row r="79561" spans="18:18" x14ac:dyDescent="0.25">
      <c r="R79561" s="15">
        <v>1</v>
      </c>
    </row>
    <row r="79562" spans="18:18" x14ac:dyDescent="0.25">
      <c r="R79562" s="15">
        <v>1</v>
      </c>
    </row>
    <row r="79563" spans="18:18" x14ac:dyDescent="0.25">
      <c r="R79563" s="15">
        <v>2</v>
      </c>
    </row>
    <row r="79564" spans="18:18" x14ac:dyDescent="0.25">
      <c r="R79564" s="15">
        <v>2</v>
      </c>
    </row>
    <row r="79565" spans="18:18" x14ac:dyDescent="0.25">
      <c r="R79565" s="15">
        <v>2</v>
      </c>
    </row>
    <row r="79566" spans="18:18" x14ac:dyDescent="0.25">
      <c r="R79566" s="15">
        <v>2</v>
      </c>
    </row>
    <row r="79567" spans="18:18" x14ac:dyDescent="0.25">
      <c r="R79567" s="15">
        <v>1</v>
      </c>
    </row>
    <row r="79568" spans="18:18" x14ac:dyDescent="0.25">
      <c r="R79568" s="15">
        <v>1</v>
      </c>
    </row>
    <row r="79569" spans="18:18" x14ac:dyDescent="0.25">
      <c r="R79569" s="15">
        <v>1</v>
      </c>
    </row>
    <row r="79570" spans="18:18" x14ac:dyDescent="0.25">
      <c r="R79570" s="15">
        <v>1</v>
      </c>
    </row>
    <row r="79571" spans="18:18" x14ac:dyDescent="0.25">
      <c r="R79571" s="15">
        <v>1</v>
      </c>
    </row>
    <row r="79572" spans="18:18" x14ac:dyDescent="0.25">
      <c r="R79572" s="15">
        <v>1</v>
      </c>
    </row>
    <row r="79573" spans="18:18" x14ac:dyDescent="0.25">
      <c r="R79573" s="15">
        <v>1</v>
      </c>
    </row>
    <row r="79574" spans="18:18" x14ac:dyDescent="0.25">
      <c r="R79574" s="15">
        <v>1</v>
      </c>
    </row>
    <row r="79575" spans="18:18" x14ac:dyDescent="0.25">
      <c r="R79575" s="15">
        <v>1</v>
      </c>
    </row>
    <row r="79576" spans="18:18" x14ac:dyDescent="0.25">
      <c r="R79576" s="15">
        <v>1</v>
      </c>
    </row>
    <row r="79577" spans="18:18" x14ac:dyDescent="0.25">
      <c r="R79577" s="15">
        <v>1</v>
      </c>
    </row>
    <row r="79578" spans="18:18" x14ac:dyDescent="0.25">
      <c r="R79578" s="15">
        <v>1</v>
      </c>
    </row>
    <row r="79579" spans="18:18" x14ac:dyDescent="0.25">
      <c r="R79579" s="15">
        <v>1</v>
      </c>
    </row>
    <row r="79580" spans="18:18" x14ac:dyDescent="0.25">
      <c r="R79580" s="15">
        <v>1</v>
      </c>
    </row>
    <row r="79581" spans="18:18" x14ac:dyDescent="0.25">
      <c r="R79581" s="15">
        <v>1</v>
      </c>
    </row>
    <row r="79582" spans="18:18" x14ac:dyDescent="0.25">
      <c r="R79582" s="15">
        <v>1</v>
      </c>
    </row>
    <row r="79583" spans="18:18" x14ac:dyDescent="0.25">
      <c r="R79583" s="15">
        <v>1</v>
      </c>
    </row>
    <row r="79584" spans="18:18" x14ac:dyDescent="0.25">
      <c r="R79584" s="15">
        <v>1</v>
      </c>
    </row>
    <row r="79585" spans="18:18" x14ac:dyDescent="0.25">
      <c r="R79585" s="15">
        <v>1</v>
      </c>
    </row>
    <row r="79586" spans="18:18" x14ac:dyDescent="0.25">
      <c r="R79586" s="15">
        <v>1</v>
      </c>
    </row>
    <row r="79587" spans="18:18" x14ac:dyDescent="0.25">
      <c r="R79587" s="15">
        <v>1</v>
      </c>
    </row>
    <row r="79588" spans="18:18" x14ac:dyDescent="0.25">
      <c r="R79588" s="15">
        <v>1</v>
      </c>
    </row>
    <row r="79589" spans="18:18" x14ac:dyDescent="0.25">
      <c r="R79589" s="15">
        <v>1</v>
      </c>
    </row>
    <row r="79590" spans="18:18" x14ac:dyDescent="0.25">
      <c r="R79590" s="15">
        <v>1</v>
      </c>
    </row>
    <row r="79591" spans="18:18" x14ac:dyDescent="0.25">
      <c r="R79591" s="15">
        <v>1</v>
      </c>
    </row>
    <row r="79592" spans="18:18" x14ac:dyDescent="0.25">
      <c r="R79592" s="15">
        <v>1</v>
      </c>
    </row>
    <row r="79593" spans="18:18" x14ac:dyDescent="0.25">
      <c r="R79593" s="15">
        <v>1</v>
      </c>
    </row>
    <row r="79594" spans="18:18" x14ac:dyDescent="0.25">
      <c r="R79594" s="15">
        <v>2</v>
      </c>
    </row>
    <row r="79595" spans="18:18" x14ac:dyDescent="0.25">
      <c r="R79595" s="15">
        <v>2</v>
      </c>
    </row>
    <row r="79596" spans="18:18" x14ac:dyDescent="0.25">
      <c r="R79596" s="15">
        <v>2</v>
      </c>
    </row>
    <row r="79597" spans="18:18" x14ac:dyDescent="0.25">
      <c r="R79597" s="15">
        <v>1</v>
      </c>
    </row>
    <row r="79598" spans="18:18" x14ac:dyDescent="0.25">
      <c r="R79598" s="15">
        <v>1</v>
      </c>
    </row>
    <row r="79599" spans="18:18" x14ac:dyDescent="0.25">
      <c r="R79599" s="15">
        <v>1</v>
      </c>
    </row>
    <row r="79600" spans="18:18" x14ac:dyDescent="0.25">
      <c r="R79600" s="15">
        <v>1</v>
      </c>
    </row>
    <row r="79601" spans="18:18" x14ac:dyDescent="0.25">
      <c r="R79601" s="15">
        <v>2</v>
      </c>
    </row>
    <row r="79602" spans="18:18" x14ac:dyDescent="0.25">
      <c r="R79602" s="15">
        <v>2</v>
      </c>
    </row>
    <row r="79603" spans="18:18" x14ac:dyDescent="0.25">
      <c r="R79603" s="15">
        <v>2</v>
      </c>
    </row>
    <row r="79604" spans="18:18" x14ac:dyDescent="0.25">
      <c r="R79604" s="15">
        <v>2</v>
      </c>
    </row>
    <row r="79605" spans="18:18" x14ac:dyDescent="0.25">
      <c r="R79605" s="15">
        <v>2</v>
      </c>
    </row>
    <row r="79606" spans="18:18" x14ac:dyDescent="0.25">
      <c r="R79606" s="15">
        <v>2</v>
      </c>
    </row>
    <row r="79607" spans="18:18" x14ac:dyDescent="0.25">
      <c r="R79607" s="15">
        <v>2</v>
      </c>
    </row>
    <row r="79608" spans="18:18" x14ac:dyDescent="0.25">
      <c r="R79608" s="15">
        <v>2</v>
      </c>
    </row>
    <row r="79609" spans="18:18" x14ac:dyDescent="0.25">
      <c r="R79609" s="15">
        <v>2</v>
      </c>
    </row>
    <row r="79610" spans="18:18" x14ac:dyDescent="0.25">
      <c r="R79610" s="15">
        <v>4</v>
      </c>
    </row>
    <row r="79611" spans="18:18" x14ac:dyDescent="0.25">
      <c r="R79611" s="15">
        <v>4</v>
      </c>
    </row>
    <row r="79612" spans="18:18" x14ac:dyDescent="0.25">
      <c r="R79612" s="15">
        <v>4</v>
      </c>
    </row>
    <row r="79613" spans="18:18" x14ac:dyDescent="0.25">
      <c r="R79613" s="15">
        <v>4</v>
      </c>
    </row>
    <row r="79614" spans="18:18" x14ac:dyDescent="0.25">
      <c r="R79614" s="15">
        <v>4</v>
      </c>
    </row>
    <row r="79615" spans="18:18" x14ac:dyDescent="0.25">
      <c r="R79615" s="15">
        <v>4</v>
      </c>
    </row>
    <row r="79616" spans="18:18" x14ac:dyDescent="0.25">
      <c r="R79616" s="15">
        <v>2</v>
      </c>
    </row>
    <row r="79617" spans="18:18" x14ac:dyDescent="0.25">
      <c r="R79617" s="15">
        <v>2</v>
      </c>
    </row>
    <row r="79618" spans="18:18" x14ac:dyDescent="0.25">
      <c r="R79618" s="15">
        <v>2</v>
      </c>
    </row>
    <row r="79619" spans="18:18" x14ac:dyDescent="0.25">
      <c r="R79619" s="15">
        <v>2</v>
      </c>
    </row>
    <row r="79620" spans="18:18" x14ac:dyDescent="0.25">
      <c r="R79620" s="15">
        <v>2</v>
      </c>
    </row>
    <row r="79621" spans="18:18" x14ac:dyDescent="0.25">
      <c r="R79621" s="15">
        <v>2</v>
      </c>
    </row>
    <row r="79622" spans="18:18" x14ac:dyDescent="0.25">
      <c r="R79622" s="15">
        <v>2</v>
      </c>
    </row>
    <row r="79623" spans="18:18" x14ac:dyDescent="0.25">
      <c r="R79623" s="15">
        <v>2</v>
      </c>
    </row>
    <row r="79624" spans="18:18" x14ac:dyDescent="0.25">
      <c r="R79624" s="15">
        <v>4</v>
      </c>
    </row>
    <row r="79625" spans="18:18" x14ac:dyDescent="0.25">
      <c r="R79625" s="15">
        <v>4</v>
      </c>
    </row>
    <row r="79626" spans="18:18" x14ac:dyDescent="0.25">
      <c r="R79626" s="15">
        <v>4</v>
      </c>
    </row>
    <row r="79627" spans="18:18" x14ac:dyDescent="0.25">
      <c r="R79627" s="15">
        <v>4</v>
      </c>
    </row>
    <row r="79628" spans="18:18" x14ac:dyDescent="0.25">
      <c r="R79628" s="15">
        <v>4</v>
      </c>
    </row>
    <row r="79629" spans="18:18" x14ac:dyDescent="0.25">
      <c r="R79629" s="15">
        <v>4</v>
      </c>
    </row>
    <row r="79630" spans="18:18" x14ac:dyDescent="0.25">
      <c r="R79630" s="15">
        <v>4</v>
      </c>
    </row>
    <row r="79631" spans="18:18" x14ac:dyDescent="0.25">
      <c r="R79631" s="15">
        <v>4</v>
      </c>
    </row>
    <row r="79632" spans="18:18" x14ac:dyDescent="0.25">
      <c r="R79632" s="15">
        <v>4</v>
      </c>
    </row>
    <row r="79633" spans="18:18" x14ac:dyDescent="0.25">
      <c r="R79633" s="15">
        <v>4</v>
      </c>
    </row>
    <row r="79634" spans="18:18" x14ac:dyDescent="0.25">
      <c r="R79634" s="15">
        <v>4</v>
      </c>
    </row>
    <row r="79635" spans="18:18" x14ac:dyDescent="0.25">
      <c r="R79635" s="15">
        <v>4</v>
      </c>
    </row>
    <row r="79636" spans="18:18" x14ac:dyDescent="0.25">
      <c r="R79636" s="15">
        <v>4</v>
      </c>
    </row>
    <row r="79637" spans="18:18" x14ac:dyDescent="0.25">
      <c r="R79637" s="15">
        <v>4</v>
      </c>
    </row>
    <row r="79638" spans="18:18" x14ac:dyDescent="0.25">
      <c r="R79638" s="15">
        <v>4</v>
      </c>
    </row>
    <row r="79639" spans="18:18" x14ac:dyDescent="0.25">
      <c r="R79639" s="15">
        <v>4</v>
      </c>
    </row>
    <row r="79640" spans="18:18" x14ac:dyDescent="0.25">
      <c r="R79640" s="15">
        <v>4</v>
      </c>
    </row>
    <row r="79641" spans="18:18" x14ac:dyDescent="0.25">
      <c r="R79641" s="15">
        <v>4</v>
      </c>
    </row>
    <row r="79642" spans="18:18" x14ac:dyDescent="0.25">
      <c r="R79642" s="15">
        <v>1</v>
      </c>
    </row>
    <row r="79643" spans="18:18" x14ac:dyDescent="0.25">
      <c r="R79643" s="15">
        <v>1</v>
      </c>
    </row>
    <row r="79644" spans="18:18" x14ac:dyDescent="0.25">
      <c r="R79644" s="15">
        <v>1</v>
      </c>
    </row>
    <row r="79645" spans="18:18" x14ac:dyDescent="0.25">
      <c r="R79645" s="15">
        <v>1</v>
      </c>
    </row>
    <row r="79646" spans="18:18" x14ac:dyDescent="0.25">
      <c r="R79646" s="15">
        <v>4</v>
      </c>
    </row>
    <row r="79647" spans="18:18" x14ac:dyDescent="0.25">
      <c r="R79647" s="15">
        <v>4</v>
      </c>
    </row>
    <row r="79648" spans="18:18" x14ac:dyDescent="0.25">
      <c r="R79648" s="15">
        <v>4</v>
      </c>
    </row>
    <row r="79649" spans="18:18" x14ac:dyDescent="0.25">
      <c r="R79649" s="15">
        <v>4</v>
      </c>
    </row>
    <row r="79650" spans="18:18" x14ac:dyDescent="0.25">
      <c r="R79650" s="15">
        <v>4</v>
      </c>
    </row>
    <row r="79651" spans="18:18" x14ac:dyDescent="0.25">
      <c r="R79651" s="15">
        <v>4</v>
      </c>
    </row>
    <row r="79652" spans="18:18" x14ac:dyDescent="0.25">
      <c r="R79652" s="15">
        <v>4</v>
      </c>
    </row>
    <row r="79653" spans="18:18" x14ac:dyDescent="0.25">
      <c r="R79653" s="15">
        <v>4</v>
      </c>
    </row>
    <row r="79654" spans="18:18" x14ac:dyDescent="0.25">
      <c r="R79654" s="15">
        <v>4</v>
      </c>
    </row>
    <row r="79655" spans="18:18" x14ac:dyDescent="0.25">
      <c r="R79655" s="15">
        <v>1</v>
      </c>
    </row>
    <row r="79656" spans="18:18" x14ac:dyDescent="0.25">
      <c r="R79656" s="15">
        <v>1</v>
      </c>
    </row>
    <row r="79657" spans="18:18" x14ac:dyDescent="0.25">
      <c r="R79657" s="15">
        <v>1</v>
      </c>
    </row>
    <row r="79658" spans="18:18" x14ac:dyDescent="0.25">
      <c r="R79658" s="15">
        <v>1</v>
      </c>
    </row>
    <row r="79659" spans="18:18" x14ac:dyDescent="0.25">
      <c r="R79659" s="15">
        <v>1</v>
      </c>
    </row>
    <row r="79660" spans="18:18" x14ac:dyDescent="0.25">
      <c r="R79660" s="15">
        <v>1</v>
      </c>
    </row>
    <row r="79661" spans="18:18" x14ac:dyDescent="0.25">
      <c r="R79661" s="15">
        <v>1</v>
      </c>
    </row>
    <row r="79662" spans="18:18" x14ac:dyDescent="0.25">
      <c r="R79662" s="15">
        <v>1</v>
      </c>
    </row>
    <row r="79663" spans="18:18" x14ac:dyDescent="0.25">
      <c r="R79663" s="15">
        <v>1</v>
      </c>
    </row>
    <row r="79664" spans="18:18" x14ac:dyDescent="0.25">
      <c r="R79664" s="15">
        <v>1</v>
      </c>
    </row>
    <row r="79665" spans="18:18" x14ac:dyDescent="0.25">
      <c r="R79665" s="15">
        <v>1</v>
      </c>
    </row>
    <row r="79666" spans="18:18" x14ac:dyDescent="0.25">
      <c r="R79666" s="15">
        <v>2</v>
      </c>
    </row>
    <row r="79667" spans="18:18" x14ac:dyDescent="0.25">
      <c r="R79667" s="15">
        <v>2</v>
      </c>
    </row>
    <row r="79668" spans="18:18" x14ac:dyDescent="0.25">
      <c r="R79668" s="15">
        <v>2</v>
      </c>
    </row>
    <row r="79669" spans="18:18" x14ac:dyDescent="0.25">
      <c r="R79669" s="15">
        <v>2</v>
      </c>
    </row>
    <row r="79670" spans="18:18" x14ac:dyDescent="0.25">
      <c r="R79670" s="15">
        <v>2</v>
      </c>
    </row>
    <row r="79671" spans="18:18" x14ac:dyDescent="0.25">
      <c r="R79671" s="15">
        <v>2</v>
      </c>
    </row>
    <row r="79672" spans="18:18" x14ac:dyDescent="0.25">
      <c r="R79672" s="15">
        <v>2</v>
      </c>
    </row>
    <row r="79673" spans="18:18" x14ac:dyDescent="0.25">
      <c r="R79673" s="15">
        <v>2</v>
      </c>
    </row>
    <row r="79674" spans="18:18" x14ac:dyDescent="0.25">
      <c r="R79674" s="15">
        <v>2</v>
      </c>
    </row>
    <row r="79675" spans="18:18" x14ac:dyDescent="0.25">
      <c r="R79675" s="15">
        <v>2</v>
      </c>
    </row>
    <row r="79676" spans="18:18" x14ac:dyDescent="0.25">
      <c r="R79676" s="15">
        <v>1</v>
      </c>
    </row>
    <row r="79677" spans="18:18" x14ac:dyDescent="0.25">
      <c r="R79677" s="15">
        <v>1</v>
      </c>
    </row>
    <row r="79678" spans="18:18" x14ac:dyDescent="0.25">
      <c r="R79678" s="15">
        <v>1</v>
      </c>
    </row>
    <row r="79679" spans="18:18" x14ac:dyDescent="0.25">
      <c r="R79679" s="15">
        <v>1</v>
      </c>
    </row>
    <row r="79680" spans="18:18" x14ac:dyDescent="0.25">
      <c r="R79680" s="15">
        <v>1</v>
      </c>
    </row>
    <row r="79681" spans="18:18" x14ac:dyDescent="0.25">
      <c r="R79681" s="15">
        <v>1</v>
      </c>
    </row>
    <row r="79682" spans="18:18" x14ac:dyDescent="0.25">
      <c r="R79682" s="15">
        <v>1</v>
      </c>
    </row>
    <row r="79683" spans="18:18" x14ac:dyDescent="0.25">
      <c r="R79683" s="15">
        <v>1</v>
      </c>
    </row>
    <row r="79684" spans="18:18" x14ac:dyDescent="0.25">
      <c r="R79684" s="15">
        <v>1</v>
      </c>
    </row>
    <row r="79685" spans="18:18" x14ac:dyDescent="0.25">
      <c r="R79685" s="15">
        <v>1</v>
      </c>
    </row>
    <row r="79686" spans="18:18" x14ac:dyDescent="0.25">
      <c r="R79686" s="15">
        <v>1</v>
      </c>
    </row>
    <row r="79687" spans="18:18" x14ac:dyDescent="0.25">
      <c r="R79687" s="15">
        <v>1</v>
      </c>
    </row>
    <row r="79688" spans="18:18" x14ac:dyDescent="0.25">
      <c r="R79688" s="15">
        <v>3</v>
      </c>
    </row>
    <row r="79689" spans="18:18" x14ac:dyDescent="0.25">
      <c r="R79689" s="15">
        <v>3</v>
      </c>
    </row>
    <row r="79690" spans="18:18" x14ac:dyDescent="0.25">
      <c r="R79690" s="15">
        <v>3</v>
      </c>
    </row>
    <row r="79691" spans="18:18" x14ac:dyDescent="0.25">
      <c r="R79691" s="15">
        <v>3</v>
      </c>
    </row>
    <row r="79692" spans="18:18" x14ac:dyDescent="0.25">
      <c r="R79692" s="15">
        <v>3</v>
      </c>
    </row>
    <row r="79693" spans="18:18" x14ac:dyDescent="0.25">
      <c r="R79693" s="15">
        <v>3</v>
      </c>
    </row>
    <row r="79694" spans="18:18" x14ac:dyDescent="0.25">
      <c r="R79694" s="15">
        <v>3</v>
      </c>
    </row>
    <row r="79695" spans="18:18" x14ac:dyDescent="0.25">
      <c r="R79695" s="15">
        <v>3</v>
      </c>
    </row>
    <row r="79696" spans="18:18" x14ac:dyDescent="0.25">
      <c r="R79696" s="15">
        <v>3</v>
      </c>
    </row>
    <row r="79697" spans="18:18" x14ac:dyDescent="0.25">
      <c r="R79697" s="15">
        <v>3</v>
      </c>
    </row>
    <row r="79698" spans="18:18" x14ac:dyDescent="0.25">
      <c r="R79698" s="15">
        <v>3</v>
      </c>
    </row>
    <row r="79699" spans="18:18" x14ac:dyDescent="0.25">
      <c r="R79699" s="15">
        <v>3</v>
      </c>
    </row>
    <row r="79700" spans="18:18" x14ac:dyDescent="0.25">
      <c r="R79700" s="15">
        <v>3</v>
      </c>
    </row>
    <row r="79701" spans="18:18" x14ac:dyDescent="0.25">
      <c r="R79701" s="15">
        <v>3</v>
      </c>
    </row>
    <row r="79702" spans="18:18" x14ac:dyDescent="0.25">
      <c r="R79702" s="15">
        <v>3</v>
      </c>
    </row>
    <row r="79703" spans="18:18" x14ac:dyDescent="0.25">
      <c r="R79703" s="15">
        <v>3</v>
      </c>
    </row>
    <row r="79704" spans="18:18" x14ac:dyDescent="0.25">
      <c r="R79704" s="15">
        <v>3</v>
      </c>
    </row>
    <row r="79705" spans="18:18" x14ac:dyDescent="0.25">
      <c r="R79705" s="15">
        <v>3</v>
      </c>
    </row>
    <row r="79706" spans="18:18" x14ac:dyDescent="0.25">
      <c r="R79706" s="15">
        <v>3</v>
      </c>
    </row>
    <row r="79707" spans="18:18" x14ac:dyDescent="0.25">
      <c r="R79707" s="15">
        <v>3</v>
      </c>
    </row>
    <row r="79708" spans="18:18" x14ac:dyDescent="0.25">
      <c r="R79708" s="15">
        <v>3</v>
      </c>
    </row>
    <row r="79709" spans="18:18" x14ac:dyDescent="0.25">
      <c r="R79709" s="15">
        <v>3</v>
      </c>
    </row>
    <row r="79710" spans="18:18" x14ac:dyDescent="0.25">
      <c r="R79710" s="15">
        <v>3</v>
      </c>
    </row>
    <row r="79711" spans="18:18" x14ac:dyDescent="0.25">
      <c r="R79711" s="15">
        <v>3</v>
      </c>
    </row>
    <row r="79712" spans="18:18" x14ac:dyDescent="0.25">
      <c r="R79712" s="15">
        <v>3</v>
      </c>
    </row>
    <row r="79713" spans="18:18" x14ac:dyDescent="0.25">
      <c r="R79713" s="15">
        <v>3</v>
      </c>
    </row>
    <row r="79714" spans="18:18" x14ac:dyDescent="0.25">
      <c r="R79714" s="15">
        <v>3</v>
      </c>
    </row>
    <row r="79715" spans="18:18" x14ac:dyDescent="0.25">
      <c r="R79715" s="15">
        <v>3</v>
      </c>
    </row>
    <row r="79716" spans="18:18" x14ac:dyDescent="0.25">
      <c r="R79716" s="15">
        <v>3</v>
      </c>
    </row>
    <row r="79717" spans="18:18" x14ac:dyDescent="0.25">
      <c r="R79717" s="15">
        <v>3</v>
      </c>
    </row>
    <row r="79718" spans="18:18" x14ac:dyDescent="0.25">
      <c r="R79718" s="15">
        <v>3</v>
      </c>
    </row>
    <row r="79719" spans="18:18" x14ac:dyDescent="0.25">
      <c r="R79719" s="15">
        <v>3</v>
      </c>
    </row>
    <row r="79720" spans="18:18" x14ac:dyDescent="0.25">
      <c r="R79720" s="15">
        <v>3</v>
      </c>
    </row>
    <row r="79721" spans="18:18" x14ac:dyDescent="0.25">
      <c r="R79721" s="15">
        <v>3</v>
      </c>
    </row>
    <row r="79722" spans="18:18" x14ac:dyDescent="0.25">
      <c r="R79722" s="15">
        <v>3</v>
      </c>
    </row>
    <row r="79723" spans="18:18" x14ac:dyDescent="0.25">
      <c r="R79723" s="15">
        <v>3</v>
      </c>
    </row>
    <row r="79724" spans="18:18" x14ac:dyDescent="0.25">
      <c r="R79724" s="15">
        <v>3</v>
      </c>
    </row>
    <row r="79725" spans="18:18" x14ac:dyDescent="0.25">
      <c r="R79725" s="15">
        <v>3</v>
      </c>
    </row>
    <row r="79726" spans="18:18" x14ac:dyDescent="0.25">
      <c r="R79726" s="15">
        <v>3</v>
      </c>
    </row>
    <row r="79727" spans="18:18" x14ac:dyDescent="0.25">
      <c r="R79727" s="15">
        <v>3</v>
      </c>
    </row>
    <row r="79728" spans="18:18" x14ac:dyDescent="0.25">
      <c r="R79728" s="15">
        <v>2</v>
      </c>
    </row>
    <row r="79729" spans="18:18" x14ac:dyDescent="0.25">
      <c r="R79729" s="15">
        <v>2</v>
      </c>
    </row>
    <row r="79730" spans="18:18" x14ac:dyDescent="0.25">
      <c r="R79730" s="15">
        <v>2</v>
      </c>
    </row>
    <row r="79731" spans="18:18" x14ac:dyDescent="0.25">
      <c r="R79731" s="15">
        <v>2</v>
      </c>
    </row>
    <row r="79732" spans="18:18" x14ac:dyDescent="0.25">
      <c r="R79732" s="15">
        <v>2</v>
      </c>
    </row>
    <row r="79733" spans="18:18" x14ac:dyDescent="0.25">
      <c r="R79733" s="15">
        <v>2</v>
      </c>
    </row>
    <row r="79734" spans="18:18" x14ac:dyDescent="0.25">
      <c r="R79734" s="15">
        <v>2</v>
      </c>
    </row>
    <row r="79735" spans="18:18" x14ac:dyDescent="0.25">
      <c r="R79735" s="15">
        <v>2</v>
      </c>
    </row>
    <row r="79736" spans="18:18" x14ac:dyDescent="0.25">
      <c r="R79736" s="15">
        <v>2</v>
      </c>
    </row>
    <row r="79737" spans="18:18" x14ac:dyDescent="0.25">
      <c r="R79737" s="15">
        <v>2</v>
      </c>
    </row>
    <row r="79738" spans="18:18" x14ac:dyDescent="0.25">
      <c r="R79738" s="15">
        <v>2</v>
      </c>
    </row>
    <row r="79739" spans="18:18" x14ac:dyDescent="0.25">
      <c r="R79739" s="15">
        <v>2</v>
      </c>
    </row>
    <row r="79740" spans="18:18" x14ac:dyDescent="0.25">
      <c r="R79740" s="15">
        <v>2</v>
      </c>
    </row>
    <row r="79741" spans="18:18" x14ac:dyDescent="0.25">
      <c r="R79741" s="15">
        <v>2</v>
      </c>
    </row>
    <row r="79742" spans="18:18" x14ac:dyDescent="0.25">
      <c r="R79742" s="15">
        <v>2</v>
      </c>
    </row>
    <row r="79743" spans="18:18" x14ac:dyDescent="0.25">
      <c r="R79743" s="15">
        <v>2</v>
      </c>
    </row>
    <row r="79744" spans="18:18" x14ac:dyDescent="0.25">
      <c r="R79744" s="15">
        <v>3</v>
      </c>
    </row>
    <row r="79745" spans="18:18" x14ac:dyDescent="0.25">
      <c r="R79745" s="15">
        <v>3</v>
      </c>
    </row>
    <row r="79746" spans="18:18" x14ac:dyDescent="0.25">
      <c r="R79746" s="15">
        <v>3</v>
      </c>
    </row>
    <row r="79747" spans="18:18" x14ac:dyDescent="0.25">
      <c r="R79747" s="15">
        <v>3</v>
      </c>
    </row>
    <row r="79748" spans="18:18" x14ac:dyDescent="0.25">
      <c r="R79748" s="15">
        <v>3</v>
      </c>
    </row>
    <row r="79749" spans="18:18" x14ac:dyDescent="0.25">
      <c r="R79749" s="15">
        <v>3</v>
      </c>
    </row>
    <row r="79750" spans="18:18" x14ac:dyDescent="0.25">
      <c r="R79750" s="15">
        <v>3</v>
      </c>
    </row>
    <row r="79751" spans="18:18" x14ac:dyDescent="0.25">
      <c r="R79751" s="15">
        <v>3</v>
      </c>
    </row>
    <row r="79752" spans="18:18" x14ac:dyDescent="0.25">
      <c r="R79752" s="15">
        <v>3</v>
      </c>
    </row>
    <row r="79753" spans="18:18" x14ac:dyDescent="0.25">
      <c r="R79753" s="15">
        <v>3</v>
      </c>
    </row>
    <row r="79754" spans="18:18" x14ac:dyDescent="0.25">
      <c r="R79754" s="15">
        <v>3</v>
      </c>
    </row>
    <row r="79755" spans="18:18" x14ac:dyDescent="0.25">
      <c r="R79755" s="15">
        <v>3</v>
      </c>
    </row>
    <row r="79756" spans="18:18" x14ac:dyDescent="0.25">
      <c r="R79756" s="15">
        <v>3</v>
      </c>
    </row>
    <row r="79757" spans="18:18" x14ac:dyDescent="0.25">
      <c r="R79757" s="15">
        <v>3</v>
      </c>
    </row>
    <row r="79758" spans="18:18" x14ac:dyDescent="0.25">
      <c r="R79758" s="15">
        <v>3</v>
      </c>
    </row>
    <row r="79759" spans="18:18" x14ac:dyDescent="0.25">
      <c r="R79759" s="15">
        <v>3</v>
      </c>
    </row>
    <row r="79760" spans="18:18" x14ac:dyDescent="0.25">
      <c r="R79760" s="15">
        <v>3</v>
      </c>
    </row>
    <row r="79761" spans="18:18" x14ac:dyDescent="0.25">
      <c r="R79761" s="15">
        <v>3</v>
      </c>
    </row>
    <row r="79762" spans="18:18" x14ac:dyDescent="0.25">
      <c r="R79762" s="15">
        <v>4</v>
      </c>
    </row>
    <row r="79763" spans="18:18" x14ac:dyDescent="0.25">
      <c r="R79763" s="15">
        <v>4</v>
      </c>
    </row>
    <row r="79764" spans="18:18" x14ac:dyDescent="0.25">
      <c r="R79764" s="15">
        <v>4</v>
      </c>
    </row>
    <row r="79765" spans="18:18" x14ac:dyDescent="0.25">
      <c r="R79765" s="15">
        <v>4</v>
      </c>
    </row>
    <row r="79766" spans="18:18" x14ac:dyDescent="0.25">
      <c r="R79766" s="15">
        <v>4</v>
      </c>
    </row>
    <row r="79767" spans="18:18" x14ac:dyDescent="0.25">
      <c r="R79767" s="15">
        <v>4</v>
      </c>
    </row>
    <row r="79768" spans="18:18" x14ac:dyDescent="0.25">
      <c r="R79768" s="15">
        <v>4</v>
      </c>
    </row>
    <row r="79769" spans="18:18" x14ac:dyDescent="0.25">
      <c r="R79769" s="15">
        <v>3</v>
      </c>
    </row>
    <row r="79770" spans="18:18" x14ac:dyDescent="0.25">
      <c r="R79770" s="15">
        <v>3</v>
      </c>
    </row>
    <row r="79771" spans="18:18" x14ac:dyDescent="0.25">
      <c r="R79771" s="15">
        <v>3</v>
      </c>
    </row>
    <row r="79772" spans="18:18" x14ac:dyDescent="0.25">
      <c r="R79772" s="15">
        <v>3</v>
      </c>
    </row>
    <row r="79773" spans="18:18" x14ac:dyDescent="0.25">
      <c r="R79773" s="15">
        <v>3</v>
      </c>
    </row>
    <row r="79774" spans="18:18" x14ac:dyDescent="0.25">
      <c r="R79774" s="15">
        <v>3</v>
      </c>
    </row>
    <row r="79775" spans="18:18" x14ac:dyDescent="0.25">
      <c r="R79775" s="15">
        <v>3</v>
      </c>
    </row>
    <row r="79776" spans="18:18" x14ac:dyDescent="0.25">
      <c r="R79776" s="15">
        <v>3</v>
      </c>
    </row>
    <row r="79777" spans="18:18" x14ac:dyDescent="0.25">
      <c r="R79777" s="15">
        <v>3</v>
      </c>
    </row>
    <row r="79778" spans="18:18" x14ac:dyDescent="0.25">
      <c r="R79778" s="15">
        <v>3</v>
      </c>
    </row>
    <row r="79779" spans="18:18" x14ac:dyDescent="0.25">
      <c r="R79779" s="15">
        <v>3</v>
      </c>
    </row>
    <row r="79780" spans="18:18" x14ac:dyDescent="0.25">
      <c r="R79780" s="15">
        <v>3</v>
      </c>
    </row>
    <row r="79781" spans="18:18" x14ac:dyDescent="0.25">
      <c r="R79781" s="15">
        <v>3</v>
      </c>
    </row>
    <row r="79782" spans="18:18" x14ac:dyDescent="0.25">
      <c r="R79782" s="15">
        <v>3</v>
      </c>
    </row>
    <row r="79783" spans="18:18" x14ac:dyDescent="0.25">
      <c r="R79783" s="15">
        <v>3</v>
      </c>
    </row>
    <row r="79784" spans="18:18" x14ac:dyDescent="0.25">
      <c r="R79784" s="15">
        <v>3</v>
      </c>
    </row>
    <row r="79785" spans="18:18" x14ac:dyDescent="0.25">
      <c r="R79785" s="15">
        <v>3</v>
      </c>
    </row>
    <row r="79786" spans="18:18" x14ac:dyDescent="0.25">
      <c r="R79786" s="15">
        <v>3</v>
      </c>
    </row>
    <row r="79787" spans="18:18" x14ac:dyDescent="0.25">
      <c r="R79787" s="15">
        <v>3</v>
      </c>
    </row>
    <row r="79788" spans="18:18" x14ac:dyDescent="0.25">
      <c r="R79788" s="15">
        <v>3</v>
      </c>
    </row>
    <row r="79789" spans="18:18" x14ac:dyDescent="0.25">
      <c r="R79789" s="15">
        <v>3</v>
      </c>
    </row>
    <row r="79790" spans="18:18" x14ac:dyDescent="0.25">
      <c r="R79790" s="15">
        <v>3</v>
      </c>
    </row>
    <row r="79791" spans="18:18" x14ac:dyDescent="0.25">
      <c r="R79791" s="15">
        <v>3</v>
      </c>
    </row>
    <row r="79792" spans="18:18" x14ac:dyDescent="0.25">
      <c r="R79792" s="15">
        <v>3</v>
      </c>
    </row>
    <row r="79793" spans="18:18" x14ac:dyDescent="0.25">
      <c r="R79793" s="15">
        <v>3</v>
      </c>
    </row>
    <row r="79794" spans="18:18" x14ac:dyDescent="0.25">
      <c r="R79794" s="15">
        <v>3</v>
      </c>
    </row>
    <row r="79795" spans="18:18" x14ac:dyDescent="0.25">
      <c r="R79795" s="15">
        <v>3</v>
      </c>
    </row>
    <row r="79796" spans="18:18" x14ac:dyDescent="0.25">
      <c r="R79796" s="15">
        <v>4</v>
      </c>
    </row>
    <row r="79797" spans="18:18" x14ac:dyDescent="0.25">
      <c r="R79797" s="15">
        <v>4</v>
      </c>
    </row>
    <row r="79798" spans="18:18" x14ac:dyDescent="0.25">
      <c r="R79798" s="15">
        <v>4</v>
      </c>
    </row>
    <row r="79799" spans="18:18" x14ac:dyDescent="0.25">
      <c r="R79799" s="15">
        <v>3</v>
      </c>
    </row>
    <row r="79800" spans="18:18" x14ac:dyDescent="0.25">
      <c r="R79800" s="15">
        <v>3</v>
      </c>
    </row>
    <row r="79801" spans="18:18" x14ac:dyDescent="0.25">
      <c r="R79801" s="15">
        <v>3</v>
      </c>
    </row>
    <row r="79802" spans="18:18" x14ac:dyDescent="0.25">
      <c r="R79802" s="15">
        <v>3</v>
      </c>
    </row>
    <row r="79803" spans="18:18" x14ac:dyDescent="0.25">
      <c r="R79803" s="15">
        <v>3</v>
      </c>
    </row>
    <row r="79804" spans="18:18" x14ac:dyDescent="0.25">
      <c r="R79804" s="15">
        <v>3</v>
      </c>
    </row>
    <row r="79805" spans="18:18" x14ac:dyDescent="0.25">
      <c r="R79805" s="15">
        <v>3</v>
      </c>
    </row>
    <row r="79806" spans="18:18" x14ac:dyDescent="0.25">
      <c r="R79806" s="15">
        <v>3</v>
      </c>
    </row>
    <row r="79807" spans="18:18" x14ac:dyDescent="0.25">
      <c r="R79807" s="15">
        <v>3</v>
      </c>
    </row>
    <row r="79808" spans="18:18" x14ac:dyDescent="0.25">
      <c r="R79808" s="15">
        <v>3</v>
      </c>
    </row>
    <row r="79809" spans="18:18" x14ac:dyDescent="0.25">
      <c r="R79809" s="15">
        <v>3</v>
      </c>
    </row>
    <row r="79810" spans="18:18" x14ac:dyDescent="0.25">
      <c r="R79810" s="15">
        <v>3</v>
      </c>
    </row>
    <row r="79811" spans="18:18" x14ac:dyDescent="0.25">
      <c r="R79811" s="15">
        <v>3</v>
      </c>
    </row>
    <row r="79812" spans="18:18" x14ac:dyDescent="0.25">
      <c r="R79812" s="15">
        <v>3</v>
      </c>
    </row>
    <row r="79813" spans="18:18" x14ac:dyDescent="0.25">
      <c r="R79813" s="15">
        <v>3</v>
      </c>
    </row>
    <row r="79814" spans="18:18" x14ac:dyDescent="0.25">
      <c r="R79814" s="15">
        <v>4</v>
      </c>
    </row>
    <row r="79815" spans="18:18" x14ac:dyDescent="0.25">
      <c r="R79815" s="15">
        <v>4</v>
      </c>
    </row>
    <row r="79816" spans="18:18" x14ac:dyDescent="0.25">
      <c r="R79816" s="15">
        <v>4</v>
      </c>
    </row>
    <row r="79817" spans="18:18" x14ac:dyDescent="0.25">
      <c r="R79817" s="15">
        <v>4</v>
      </c>
    </row>
    <row r="79818" spans="18:18" x14ac:dyDescent="0.25">
      <c r="R79818" s="15">
        <v>4</v>
      </c>
    </row>
    <row r="79819" spans="18:18" x14ac:dyDescent="0.25">
      <c r="R79819" s="15">
        <v>4</v>
      </c>
    </row>
    <row r="79820" spans="18:18" x14ac:dyDescent="0.25">
      <c r="R79820" s="15">
        <v>3</v>
      </c>
    </row>
    <row r="79821" spans="18:18" x14ac:dyDescent="0.25">
      <c r="R79821" s="15">
        <v>3</v>
      </c>
    </row>
    <row r="79822" spans="18:18" x14ac:dyDescent="0.25">
      <c r="R79822" s="15">
        <v>3</v>
      </c>
    </row>
    <row r="79823" spans="18:18" x14ac:dyDescent="0.25">
      <c r="R79823" s="15">
        <v>3</v>
      </c>
    </row>
    <row r="79824" spans="18:18" x14ac:dyDescent="0.25">
      <c r="R79824" s="15">
        <v>3</v>
      </c>
    </row>
    <row r="79825" spans="18:18" x14ac:dyDescent="0.25">
      <c r="R79825" s="15">
        <v>3</v>
      </c>
    </row>
    <row r="79826" spans="18:18" x14ac:dyDescent="0.25">
      <c r="R79826" s="15">
        <v>3</v>
      </c>
    </row>
    <row r="79827" spans="18:18" x14ac:dyDescent="0.25">
      <c r="R79827" s="15">
        <v>3</v>
      </c>
    </row>
    <row r="79828" spans="18:18" x14ac:dyDescent="0.25">
      <c r="R79828" s="15">
        <v>3</v>
      </c>
    </row>
    <row r="79829" spans="18:18" x14ac:dyDescent="0.25">
      <c r="R79829" s="15">
        <v>3</v>
      </c>
    </row>
    <row r="79830" spans="18:18" x14ac:dyDescent="0.25">
      <c r="R79830" s="15">
        <v>3</v>
      </c>
    </row>
    <row r="79831" spans="18:18" x14ac:dyDescent="0.25">
      <c r="R79831" s="15">
        <v>3</v>
      </c>
    </row>
    <row r="79832" spans="18:18" x14ac:dyDescent="0.25">
      <c r="R79832" s="15">
        <v>3</v>
      </c>
    </row>
    <row r="79833" spans="18:18" x14ac:dyDescent="0.25">
      <c r="R79833" s="15">
        <v>3</v>
      </c>
    </row>
    <row r="79834" spans="18:18" x14ac:dyDescent="0.25">
      <c r="R79834" s="15">
        <v>3</v>
      </c>
    </row>
    <row r="79835" spans="18:18" x14ac:dyDescent="0.25">
      <c r="R79835" s="15">
        <v>3</v>
      </c>
    </row>
    <row r="79836" spans="18:18" x14ac:dyDescent="0.25">
      <c r="R79836" s="15">
        <v>1</v>
      </c>
    </row>
    <row r="79837" spans="18:18" x14ac:dyDescent="0.25">
      <c r="R79837" s="15">
        <v>1</v>
      </c>
    </row>
    <row r="79838" spans="18:18" x14ac:dyDescent="0.25">
      <c r="R79838" s="15">
        <v>1</v>
      </c>
    </row>
    <row r="79839" spans="18:18" x14ac:dyDescent="0.25">
      <c r="R79839" s="15">
        <v>1</v>
      </c>
    </row>
    <row r="79840" spans="18:18" x14ac:dyDescent="0.25">
      <c r="R79840" s="15">
        <v>1</v>
      </c>
    </row>
    <row r="79841" spans="18:18" x14ac:dyDescent="0.25">
      <c r="R79841" s="15">
        <v>1</v>
      </c>
    </row>
    <row r="79842" spans="18:18" x14ac:dyDescent="0.25">
      <c r="R79842" s="15">
        <v>1</v>
      </c>
    </row>
    <row r="79843" spans="18:18" x14ac:dyDescent="0.25">
      <c r="R79843" s="15">
        <v>1</v>
      </c>
    </row>
    <row r="79844" spans="18:18" x14ac:dyDescent="0.25">
      <c r="R79844" s="15">
        <v>1</v>
      </c>
    </row>
    <row r="79845" spans="18:18" x14ac:dyDescent="0.25">
      <c r="R79845" s="15">
        <v>1</v>
      </c>
    </row>
    <row r="79846" spans="18:18" x14ac:dyDescent="0.25">
      <c r="R79846" s="15">
        <v>1</v>
      </c>
    </row>
    <row r="79847" spans="18:18" x14ac:dyDescent="0.25">
      <c r="R79847" s="15">
        <v>1</v>
      </c>
    </row>
    <row r="79848" spans="18:18" x14ac:dyDescent="0.25">
      <c r="R79848" s="15">
        <v>1</v>
      </c>
    </row>
    <row r="79849" spans="18:18" x14ac:dyDescent="0.25">
      <c r="R79849" s="15">
        <v>1</v>
      </c>
    </row>
    <row r="79850" spans="18:18" x14ac:dyDescent="0.25">
      <c r="R79850" s="15">
        <v>1</v>
      </c>
    </row>
    <row r="79851" spans="18:18" x14ac:dyDescent="0.25">
      <c r="R79851" s="15">
        <v>1</v>
      </c>
    </row>
    <row r="79852" spans="18:18" x14ac:dyDescent="0.25">
      <c r="R79852" s="15">
        <v>1</v>
      </c>
    </row>
    <row r="79853" spans="18:18" x14ac:dyDescent="0.25">
      <c r="R79853" s="15">
        <v>1</v>
      </c>
    </row>
    <row r="79854" spans="18:18" x14ac:dyDescent="0.25">
      <c r="R79854" s="15">
        <v>1</v>
      </c>
    </row>
    <row r="79855" spans="18:18" x14ac:dyDescent="0.25">
      <c r="R79855" s="15">
        <v>1</v>
      </c>
    </row>
    <row r="79856" spans="18:18" x14ac:dyDescent="0.25">
      <c r="R79856" s="15">
        <v>1</v>
      </c>
    </row>
    <row r="79857" spans="18:18" x14ac:dyDescent="0.25">
      <c r="R79857" s="15">
        <v>1</v>
      </c>
    </row>
    <row r="79858" spans="18:18" x14ac:dyDescent="0.25">
      <c r="R79858" s="15">
        <v>3</v>
      </c>
    </row>
    <row r="79859" spans="18:18" x14ac:dyDescent="0.25">
      <c r="R79859" s="15">
        <v>3</v>
      </c>
    </row>
    <row r="79860" spans="18:18" x14ac:dyDescent="0.25">
      <c r="R79860" s="15">
        <v>3</v>
      </c>
    </row>
    <row r="79861" spans="18:18" x14ac:dyDescent="0.25">
      <c r="R79861" s="15">
        <v>3</v>
      </c>
    </row>
    <row r="79862" spans="18:18" x14ac:dyDescent="0.25">
      <c r="R79862" s="15">
        <v>3</v>
      </c>
    </row>
    <row r="79863" spans="18:18" x14ac:dyDescent="0.25">
      <c r="R79863" s="15">
        <v>1</v>
      </c>
    </row>
    <row r="79864" spans="18:18" x14ac:dyDescent="0.25">
      <c r="R79864" s="15">
        <v>1</v>
      </c>
    </row>
    <row r="79865" spans="18:18" x14ac:dyDescent="0.25">
      <c r="R79865" s="15">
        <v>1</v>
      </c>
    </row>
    <row r="79866" spans="18:18" x14ac:dyDescent="0.25">
      <c r="R79866" s="15">
        <v>1</v>
      </c>
    </row>
    <row r="79867" spans="18:18" x14ac:dyDescent="0.25">
      <c r="R79867" s="15">
        <v>1</v>
      </c>
    </row>
    <row r="79868" spans="18:18" x14ac:dyDescent="0.25">
      <c r="R79868" s="15">
        <v>1</v>
      </c>
    </row>
    <row r="79869" spans="18:18" x14ac:dyDescent="0.25">
      <c r="R79869" s="15">
        <v>3</v>
      </c>
    </row>
    <row r="79870" spans="18:18" x14ac:dyDescent="0.25">
      <c r="R79870" s="15">
        <v>3</v>
      </c>
    </row>
    <row r="79871" spans="18:18" x14ac:dyDescent="0.25">
      <c r="R79871" s="15">
        <v>3</v>
      </c>
    </row>
    <row r="79872" spans="18:18" x14ac:dyDescent="0.25">
      <c r="R79872" s="15">
        <v>3</v>
      </c>
    </row>
    <row r="79873" spans="18:18" x14ac:dyDescent="0.25">
      <c r="R79873" s="15">
        <v>3</v>
      </c>
    </row>
    <row r="79874" spans="18:18" x14ac:dyDescent="0.25">
      <c r="R79874" s="15">
        <v>3</v>
      </c>
    </row>
    <row r="79875" spans="18:18" x14ac:dyDescent="0.25">
      <c r="R79875" s="15">
        <v>3</v>
      </c>
    </row>
    <row r="79876" spans="18:18" x14ac:dyDescent="0.25">
      <c r="R79876" s="15">
        <v>3</v>
      </c>
    </row>
    <row r="79877" spans="18:18" x14ac:dyDescent="0.25">
      <c r="R79877" s="15">
        <v>3</v>
      </c>
    </row>
    <row r="79878" spans="18:18" x14ac:dyDescent="0.25">
      <c r="R79878" s="15">
        <v>3</v>
      </c>
    </row>
    <row r="79879" spans="18:18" x14ac:dyDescent="0.25">
      <c r="R79879" s="15">
        <v>3</v>
      </c>
    </row>
    <row r="79880" spans="18:18" x14ac:dyDescent="0.25">
      <c r="R79880" s="15">
        <v>3</v>
      </c>
    </row>
    <row r="79881" spans="18:18" x14ac:dyDescent="0.25">
      <c r="R79881" s="15">
        <v>3</v>
      </c>
    </row>
    <row r="79882" spans="18:18" x14ac:dyDescent="0.25">
      <c r="R79882" s="15">
        <v>3</v>
      </c>
    </row>
    <row r="79883" spans="18:18" x14ac:dyDescent="0.25">
      <c r="R79883" s="15">
        <v>3</v>
      </c>
    </row>
    <row r="79884" spans="18:18" x14ac:dyDescent="0.25">
      <c r="R79884" s="15">
        <v>3</v>
      </c>
    </row>
    <row r="79885" spans="18:18" x14ac:dyDescent="0.25">
      <c r="R79885" s="15">
        <v>3</v>
      </c>
    </row>
    <row r="79886" spans="18:18" x14ac:dyDescent="0.25">
      <c r="R79886" s="15">
        <v>3</v>
      </c>
    </row>
    <row r="79887" spans="18:18" x14ac:dyDescent="0.25">
      <c r="R79887" s="15">
        <v>3</v>
      </c>
    </row>
    <row r="79888" spans="18:18" x14ac:dyDescent="0.25">
      <c r="R79888" s="15">
        <v>3</v>
      </c>
    </row>
    <row r="79889" spans="18:18" x14ac:dyDescent="0.25">
      <c r="R79889" s="15">
        <v>3</v>
      </c>
    </row>
    <row r="79890" spans="18:18" x14ac:dyDescent="0.25">
      <c r="R79890" s="15">
        <v>3</v>
      </c>
    </row>
    <row r="79891" spans="18:18" x14ac:dyDescent="0.25">
      <c r="R79891" s="15">
        <v>3</v>
      </c>
    </row>
    <row r="79892" spans="18:18" x14ac:dyDescent="0.25">
      <c r="R79892" s="15">
        <v>3</v>
      </c>
    </row>
    <row r="79893" spans="18:18" x14ac:dyDescent="0.25">
      <c r="R79893" s="15">
        <v>3</v>
      </c>
    </row>
    <row r="79894" spans="18:18" x14ac:dyDescent="0.25">
      <c r="R79894" s="15">
        <v>3</v>
      </c>
    </row>
    <row r="79895" spans="18:18" x14ac:dyDescent="0.25">
      <c r="R79895" s="15">
        <v>3</v>
      </c>
    </row>
    <row r="79896" spans="18:18" x14ac:dyDescent="0.25">
      <c r="R79896" s="15">
        <v>3</v>
      </c>
    </row>
    <row r="79897" spans="18:18" x14ac:dyDescent="0.25">
      <c r="R79897" s="15">
        <v>3</v>
      </c>
    </row>
    <row r="79898" spans="18:18" x14ac:dyDescent="0.25">
      <c r="R79898" s="15">
        <v>3</v>
      </c>
    </row>
    <row r="79899" spans="18:18" x14ac:dyDescent="0.25">
      <c r="R79899" s="15">
        <v>3</v>
      </c>
    </row>
    <row r="79900" spans="18:18" x14ac:dyDescent="0.25">
      <c r="R79900" s="15">
        <v>3</v>
      </c>
    </row>
    <row r="79901" spans="18:18" x14ac:dyDescent="0.25">
      <c r="R79901" s="15">
        <v>1</v>
      </c>
    </row>
    <row r="79902" spans="18:18" x14ac:dyDescent="0.25">
      <c r="R79902" s="15">
        <v>1</v>
      </c>
    </row>
    <row r="79903" spans="18:18" x14ac:dyDescent="0.25">
      <c r="R79903" s="15">
        <v>1</v>
      </c>
    </row>
    <row r="79904" spans="18:18" x14ac:dyDescent="0.25">
      <c r="R79904" s="15">
        <v>1</v>
      </c>
    </row>
    <row r="79905" spans="18:18" x14ac:dyDescent="0.25">
      <c r="R79905" s="15">
        <v>1</v>
      </c>
    </row>
    <row r="79906" spans="18:18" x14ac:dyDescent="0.25">
      <c r="R79906" s="15">
        <v>1</v>
      </c>
    </row>
    <row r="79907" spans="18:18" x14ac:dyDescent="0.25">
      <c r="R79907" s="15">
        <v>1</v>
      </c>
    </row>
    <row r="79908" spans="18:18" x14ac:dyDescent="0.25">
      <c r="R79908" s="15">
        <v>1</v>
      </c>
    </row>
    <row r="79909" spans="18:18" x14ac:dyDescent="0.25">
      <c r="R79909" s="15">
        <v>3</v>
      </c>
    </row>
    <row r="79910" spans="18:18" x14ac:dyDescent="0.25">
      <c r="R79910" s="15">
        <v>3</v>
      </c>
    </row>
    <row r="79911" spans="18:18" x14ac:dyDescent="0.25">
      <c r="R79911" s="15">
        <v>3</v>
      </c>
    </row>
    <row r="79912" spans="18:18" x14ac:dyDescent="0.25">
      <c r="R79912" s="15">
        <v>3</v>
      </c>
    </row>
    <row r="79913" spans="18:18" x14ac:dyDescent="0.25">
      <c r="R79913" s="15">
        <v>3</v>
      </c>
    </row>
    <row r="79914" spans="18:18" x14ac:dyDescent="0.25">
      <c r="R79914" s="15">
        <v>3</v>
      </c>
    </row>
    <row r="79915" spans="18:18" x14ac:dyDescent="0.25">
      <c r="R79915" s="15">
        <v>3</v>
      </c>
    </row>
    <row r="79916" spans="18:18" x14ac:dyDescent="0.25">
      <c r="R79916" s="15">
        <v>3</v>
      </c>
    </row>
    <row r="79917" spans="18:18" x14ac:dyDescent="0.25">
      <c r="R79917" s="15">
        <v>3</v>
      </c>
    </row>
    <row r="79918" spans="18:18" x14ac:dyDescent="0.25">
      <c r="R79918" s="15">
        <v>3</v>
      </c>
    </row>
    <row r="79919" spans="18:18" x14ac:dyDescent="0.25">
      <c r="R79919" s="15">
        <v>3</v>
      </c>
    </row>
    <row r="79920" spans="18:18" x14ac:dyDescent="0.25">
      <c r="R79920" s="15">
        <v>3</v>
      </c>
    </row>
    <row r="79921" spans="18:18" x14ac:dyDescent="0.25">
      <c r="R79921" s="15">
        <v>3</v>
      </c>
    </row>
    <row r="79922" spans="18:18" x14ac:dyDescent="0.25">
      <c r="R79922" s="15">
        <v>3</v>
      </c>
    </row>
    <row r="79923" spans="18:18" x14ac:dyDescent="0.25">
      <c r="R79923" s="15">
        <v>3</v>
      </c>
    </row>
    <row r="79924" spans="18:18" x14ac:dyDescent="0.25">
      <c r="R79924" s="15">
        <v>3</v>
      </c>
    </row>
    <row r="79925" spans="18:18" x14ac:dyDescent="0.25">
      <c r="R79925" s="15">
        <v>3</v>
      </c>
    </row>
    <row r="79926" spans="18:18" x14ac:dyDescent="0.25">
      <c r="R79926" s="15">
        <v>3</v>
      </c>
    </row>
    <row r="79927" spans="18:18" x14ac:dyDescent="0.25">
      <c r="R79927" s="15">
        <v>3</v>
      </c>
    </row>
    <row r="79928" spans="18:18" x14ac:dyDescent="0.25">
      <c r="R79928" s="15">
        <v>3</v>
      </c>
    </row>
    <row r="79929" spans="18:18" x14ac:dyDescent="0.25">
      <c r="R79929" s="15">
        <v>3</v>
      </c>
    </row>
    <row r="79930" spans="18:18" x14ac:dyDescent="0.25">
      <c r="R79930" s="15">
        <v>3</v>
      </c>
    </row>
    <row r="79931" spans="18:18" x14ac:dyDescent="0.25">
      <c r="R79931" s="15">
        <v>3</v>
      </c>
    </row>
    <row r="79932" spans="18:18" x14ac:dyDescent="0.25">
      <c r="R79932" s="15">
        <v>3</v>
      </c>
    </row>
    <row r="79933" spans="18:18" x14ac:dyDescent="0.25">
      <c r="R79933" s="15">
        <v>3</v>
      </c>
    </row>
    <row r="79934" spans="18:18" x14ac:dyDescent="0.25">
      <c r="R79934" s="15">
        <v>3</v>
      </c>
    </row>
    <row r="79935" spans="18:18" x14ac:dyDescent="0.25">
      <c r="R79935" s="15">
        <v>3</v>
      </c>
    </row>
    <row r="79936" spans="18:18" x14ac:dyDescent="0.25">
      <c r="R79936" s="15">
        <v>3</v>
      </c>
    </row>
    <row r="79937" spans="18:18" x14ac:dyDescent="0.25">
      <c r="R79937" s="15">
        <v>3</v>
      </c>
    </row>
    <row r="79938" spans="18:18" x14ac:dyDescent="0.25">
      <c r="R79938" s="15">
        <v>3</v>
      </c>
    </row>
    <row r="79939" spans="18:18" x14ac:dyDescent="0.25">
      <c r="R79939" s="15">
        <v>3</v>
      </c>
    </row>
    <row r="79940" spans="18:18" x14ac:dyDescent="0.25">
      <c r="R79940" s="15">
        <v>3</v>
      </c>
    </row>
    <row r="79941" spans="18:18" x14ac:dyDescent="0.25">
      <c r="R79941" s="15">
        <v>3</v>
      </c>
    </row>
    <row r="79942" spans="18:18" x14ac:dyDescent="0.25">
      <c r="R79942" s="15">
        <v>3</v>
      </c>
    </row>
    <row r="79943" spans="18:18" x14ac:dyDescent="0.25">
      <c r="R79943" s="15">
        <v>3</v>
      </c>
    </row>
    <row r="79944" spans="18:18" x14ac:dyDescent="0.25">
      <c r="R79944" s="15">
        <v>3</v>
      </c>
    </row>
    <row r="79945" spans="18:18" x14ac:dyDescent="0.25">
      <c r="R79945" s="15">
        <v>3</v>
      </c>
    </row>
    <row r="79946" spans="18:18" x14ac:dyDescent="0.25">
      <c r="R79946" s="15">
        <v>3</v>
      </c>
    </row>
    <row r="79947" spans="18:18" x14ac:dyDescent="0.25">
      <c r="R79947" s="15">
        <v>3</v>
      </c>
    </row>
    <row r="79948" spans="18:18" x14ac:dyDescent="0.25">
      <c r="R79948" s="15">
        <v>3</v>
      </c>
    </row>
    <row r="79949" spans="18:18" x14ac:dyDescent="0.25">
      <c r="R79949" s="15">
        <v>3</v>
      </c>
    </row>
    <row r="79950" spans="18:18" x14ac:dyDescent="0.25">
      <c r="R79950" s="15">
        <v>3</v>
      </c>
    </row>
    <row r="79951" spans="18:18" x14ac:dyDescent="0.25">
      <c r="R79951" s="15">
        <v>4</v>
      </c>
    </row>
    <row r="79952" spans="18:18" x14ac:dyDescent="0.25">
      <c r="R79952" s="15">
        <v>4</v>
      </c>
    </row>
    <row r="79953" spans="18:18" x14ac:dyDescent="0.25">
      <c r="R79953" s="15">
        <v>4</v>
      </c>
    </row>
    <row r="79954" spans="18:18" x14ac:dyDescent="0.25">
      <c r="R79954" s="15">
        <v>3</v>
      </c>
    </row>
    <row r="79955" spans="18:18" x14ac:dyDescent="0.25">
      <c r="R79955" s="15">
        <v>3</v>
      </c>
    </row>
    <row r="79956" spans="18:18" x14ac:dyDescent="0.25">
      <c r="R79956" s="15">
        <v>3</v>
      </c>
    </row>
    <row r="79957" spans="18:18" x14ac:dyDescent="0.25">
      <c r="R79957" s="15">
        <v>3</v>
      </c>
    </row>
    <row r="79958" spans="18:18" x14ac:dyDescent="0.25">
      <c r="R79958" s="15">
        <v>3</v>
      </c>
    </row>
    <row r="79959" spans="18:18" x14ac:dyDescent="0.25">
      <c r="R79959" s="15">
        <v>3</v>
      </c>
    </row>
    <row r="79960" spans="18:18" x14ac:dyDescent="0.25">
      <c r="R79960" s="15">
        <v>3</v>
      </c>
    </row>
    <row r="79961" spans="18:18" x14ac:dyDescent="0.25">
      <c r="R79961" s="15">
        <v>3</v>
      </c>
    </row>
    <row r="79962" spans="18:18" x14ac:dyDescent="0.25">
      <c r="R79962" s="15">
        <v>3</v>
      </c>
    </row>
    <row r="79963" spans="18:18" x14ac:dyDescent="0.25">
      <c r="R79963" s="15">
        <v>3</v>
      </c>
    </row>
    <row r="79964" spans="18:18" x14ac:dyDescent="0.25">
      <c r="R79964" s="15">
        <v>3</v>
      </c>
    </row>
    <row r="79965" spans="18:18" x14ac:dyDescent="0.25">
      <c r="R79965" s="15">
        <v>3</v>
      </c>
    </row>
    <row r="79966" spans="18:18" x14ac:dyDescent="0.25">
      <c r="R79966" s="15">
        <v>3</v>
      </c>
    </row>
    <row r="79967" spans="18:18" x14ac:dyDescent="0.25">
      <c r="R79967" s="15">
        <v>1</v>
      </c>
    </row>
    <row r="79968" spans="18:18" x14ac:dyDescent="0.25">
      <c r="R79968" s="15">
        <v>1</v>
      </c>
    </row>
    <row r="79969" spans="18:18" x14ac:dyDescent="0.25">
      <c r="R79969" s="15">
        <v>1</v>
      </c>
    </row>
    <row r="79970" spans="18:18" x14ac:dyDescent="0.25">
      <c r="R79970" s="15">
        <v>1</v>
      </c>
    </row>
    <row r="79971" spans="18:18" x14ac:dyDescent="0.25">
      <c r="R79971" s="15">
        <v>1</v>
      </c>
    </row>
    <row r="79972" spans="18:18" x14ac:dyDescent="0.25">
      <c r="R79972" s="15">
        <v>1</v>
      </c>
    </row>
    <row r="79973" spans="18:18" x14ac:dyDescent="0.25">
      <c r="R79973" s="15">
        <v>1</v>
      </c>
    </row>
    <row r="79974" spans="18:18" x14ac:dyDescent="0.25">
      <c r="R79974" s="15">
        <v>1</v>
      </c>
    </row>
    <row r="79975" spans="18:18" x14ac:dyDescent="0.25">
      <c r="R79975" s="15">
        <v>1</v>
      </c>
    </row>
    <row r="79976" spans="18:18" x14ac:dyDescent="0.25">
      <c r="R79976" s="15">
        <v>1</v>
      </c>
    </row>
    <row r="79977" spans="18:18" x14ac:dyDescent="0.25">
      <c r="R79977" s="15">
        <v>1</v>
      </c>
    </row>
    <row r="79978" spans="18:18" x14ac:dyDescent="0.25">
      <c r="R79978" s="15">
        <v>1</v>
      </c>
    </row>
    <row r="79979" spans="18:18" x14ac:dyDescent="0.25">
      <c r="R79979" s="15">
        <v>1</v>
      </c>
    </row>
    <row r="79980" spans="18:18" x14ac:dyDescent="0.25">
      <c r="R79980" s="15">
        <v>1</v>
      </c>
    </row>
    <row r="79981" spans="18:18" x14ac:dyDescent="0.25">
      <c r="R79981" s="15">
        <v>1</v>
      </c>
    </row>
    <row r="79982" spans="18:18" x14ac:dyDescent="0.25">
      <c r="R79982" s="15">
        <v>1</v>
      </c>
    </row>
    <row r="79983" spans="18:18" x14ac:dyDescent="0.25">
      <c r="R79983" s="15">
        <v>1</v>
      </c>
    </row>
    <row r="79984" spans="18:18" x14ac:dyDescent="0.25">
      <c r="R79984" s="15">
        <v>1</v>
      </c>
    </row>
    <row r="79985" spans="18:18" x14ac:dyDescent="0.25">
      <c r="R79985" s="15">
        <v>1</v>
      </c>
    </row>
    <row r="79986" spans="18:18" x14ac:dyDescent="0.25">
      <c r="R79986" s="15">
        <v>1</v>
      </c>
    </row>
    <row r="79987" spans="18:18" x14ac:dyDescent="0.25">
      <c r="R79987" s="15">
        <v>1</v>
      </c>
    </row>
    <row r="79988" spans="18:18" x14ac:dyDescent="0.25">
      <c r="R79988" s="15">
        <v>1</v>
      </c>
    </row>
    <row r="79989" spans="18:18" x14ac:dyDescent="0.25">
      <c r="R79989" s="15">
        <v>1</v>
      </c>
    </row>
    <row r="79990" spans="18:18" x14ac:dyDescent="0.25">
      <c r="R79990" s="15">
        <v>1</v>
      </c>
    </row>
    <row r="79991" spans="18:18" x14ac:dyDescent="0.25">
      <c r="R79991" s="15">
        <v>1</v>
      </c>
    </row>
    <row r="79992" spans="18:18" x14ac:dyDescent="0.25">
      <c r="R79992" s="15">
        <v>1</v>
      </c>
    </row>
    <row r="79993" spans="18:18" x14ac:dyDescent="0.25">
      <c r="R79993" s="15">
        <v>1</v>
      </c>
    </row>
    <row r="79994" spans="18:18" x14ac:dyDescent="0.25">
      <c r="R79994" s="15">
        <v>2</v>
      </c>
    </row>
    <row r="79995" spans="18:18" x14ac:dyDescent="0.25">
      <c r="R79995" s="15">
        <v>2</v>
      </c>
    </row>
    <row r="79996" spans="18:18" x14ac:dyDescent="0.25">
      <c r="R79996" s="15">
        <v>2</v>
      </c>
    </row>
    <row r="79997" spans="18:18" x14ac:dyDescent="0.25">
      <c r="R79997" s="15">
        <v>2</v>
      </c>
    </row>
    <row r="79998" spans="18:18" x14ac:dyDescent="0.25">
      <c r="R79998" s="15">
        <v>2</v>
      </c>
    </row>
    <row r="79999" spans="18:18" x14ac:dyDescent="0.25">
      <c r="R79999" s="15">
        <v>2</v>
      </c>
    </row>
    <row r="80000" spans="18:18" x14ac:dyDescent="0.25">
      <c r="R80000" s="15">
        <v>3</v>
      </c>
    </row>
    <row r="80001" spans="18:18" x14ac:dyDescent="0.25">
      <c r="R80001" s="15">
        <v>3</v>
      </c>
    </row>
    <row r="80002" spans="18:18" x14ac:dyDescent="0.25">
      <c r="R80002" s="15">
        <v>3</v>
      </c>
    </row>
    <row r="80003" spans="18:18" x14ac:dyDescent="0.25">
      <c r="R80003" s="15">
        <v>3</v>
      </c>
    </row>
    <row r="80004" spans="18:18" x14ac:dyDescent="0.25">
      <c r="R80004" s="15">
        <v>3</v>
      </c>
    </row>
    <row r="80005" spans="18:18" x14ac:dyDescent="0.25">
      <c r="R80005" s="15">
        <v>3</v>
      </c>
    </row>
    <row r="80006" spans="18:18" x14ac:dyDescent="0.25">
      <c r="R80006" s="15">
        <v>3</v>
      </c>
    </row>
    <row r="80007" spans="18:18" x14ac:dyDescent="0.25">
      <c r="R80007" s="15">
        <v>3</v>
      </c>
    </row>
    <row r="80008" spans="18:18" x14ac:dyDescent="0.25">
      <c r="R80008" s="15">
        <v>3</v>
      </c>
    </row>
    <row r="80009" spans="18:18" x14ac:dyDescent="0.25">
      <c r="R80009" s="15">
        <v>4</v>
      </c>
    </row>
    <row r="80010" spans="18:18" x14ac:dyDescent="0.25">
      <c r="R80010" s="15">
        <v>4</v>
      </c>
    </row>
    <row r="80011" spans="18:18" x14ac:dyDescent="0.25">
      <c r="R80011" s="15">
        <v>4</v>
      </c>
    </row>
    <row r="80012" spans="18:18" x14ac:dyDescent="0.25">
      <c r="R80012" s="15">
        <v>4</v>
      </c>
    </row>
    <row r="80013" spans="18:18" x14ac:dyDescent="0.25">
      <c r="R80013" s="15">
        <v>4</v>
      </c>
    </row>
    <row r="80014" spans="18:18" x14ac:dyDescent="0.25">
      <c r="R80014" s="15">
        <v>4</v>
      </c>
    </row>
    <row r="80015" spans="18:18" x14ac:dyDescent="0.25">
      <c r="R80015" s="15">
        <v>4</v>
      </c>
    </row>
    <row r="80016" spans="18:18" x14ac:dyDescent="0.25">
      <c r="R80016" s="15">
        <v>4</v>
      </c>
    </row>
    <row r="80017" spans="18:18" x14ac:dyDescent="0.25">
      <c r="R80017" s="15">
        <v>4</v>
      </c>
    </row>
    <row r="80018" spans="18:18" x14ac:dyDescent="0.25">
      <c r="R80018" s="15">
        <v>4</v>
      </c>
    </row>
    <row r="80019" spans="18:18" x14ac:dyDescent="0.25">
      <c r="R80019" s="15">
        <v>4</v>
      </c>
    </row>
    <row r="80020" spans="18:18" x14ac:dyDescent="0.25">
      <c r="R80020" s="15">
        <v>4</v>
      </c>
    </row>
    <row r="80021" spans="18:18" x14ac:dyDescent="0.25">
      <c r="R80021" s="15">
        <v>4</v>
      </c>
    </row>
    <row r="80022" spans="18:18" x14ac:dyDescent="0.25">
      <c r="R80022" s="15">
        <v>1</v>
      </c>
    </row>
    <row r="80023" spans="18:18" x14ac:dyDescent="0.25">
      <c r="R80023" s="15">
        <v>1</v>
      </c>
    </row>
    <row r="80024" spans="18:18" x14ac:dyDescent="0.25">
      <c r="R80024" s="15">
        <v>1</v>
      </c>
    </row>
    <row r="80025" spans="18:18" x14ac:dyDescent="0.25">
      <c r="R80025" s="15">
        <v>1</v>
      </c>
    </row>
    <row r="80026" spans="18:18" x14ac:dyDescent="0.25">
      <c r="R80026" s="15">
        <v>1</v>
      </c>
    </row>
    <row r="80027" spans="18:18" x14ac:dyDescent="0.25">
      <c r="R80027" s="15">
        <v>1</v>
      </c>
    </row>
    <row r="80028" spans="18:18" x14ac:dyDescent="0.25">
      <c r="R80028" s="15">
        <v>1</v>
      </c>
    </row>
    <row r="80029" spans="18:18" x14ac:dyDescent="0.25">
      <c r="R80029" s="15">
        <v>3</v>
      </c>
    </row>
    <row r="80030" spans="18:18" x14ac:dyDescent="0.25">
      <c r="R80030" s="15">
        <v>3</v>
      </c>
    </row>
    <row r="80031" spans="18:18" x14ac:dyDescent="0.25">
      <c r="R80031" s="15">
        <v>3</v>
      </c>
    </row>
    <row r="80032" spans="18:18" x14ac:dyDescent="0.25">
      <c r="R80032" s="15">
        <v>3</v>
      </c>
    </row>
    <row r="80033" spans="18:18" x14ac:dyDescent="0.25">
      <c r="R80033" s="15">
        <v>3</v>
      </c>
    </row>
    <row r="80034" spans="18:18" x14ac:dyDescent="0.25">
      <c r="R80034" s="15">
        <v>3</v>
      </c>
    </row>
    <row r="80035" spans="18:18" x14ac:dyDescent="0.25">
      <c r="R80035" s="15">
        <v>1</v>
      </c>
    </row>
    <row r="80036" spans="18:18" x14ac:dyDescent="0.25">
      <c r="R80036" s="15">
        <v>1</v>
      </c>
    </row>
    <row r="80037" spans="18:18" x14ac:dyDescent="0.25">
      <c r="R80037" s="15">
        <v>1</v>
      </c>
    </row>
    <row r="80038" spans="18:18" x14ac:dyDescent="0.25">
      <c r="R80038" s="15">
        <v>1</v>
      </c>
    </row>
    <row r="80039" spans="18:18" x14ac:dyDescent="0.25">
      <c r="R80039" s="15">
        <v>1</v>
      </c>
    </row>
    <row r="80040" spans="18:18" x14ac:dyDescent="0.25">
      <c r="R80040" s="15">
        <v>1</v>
      </c>
    </row>
    <row r="80041" spans="18:18" x14ac:dyDescent="0.25">
      <c r="R80041" s="15">
        <v>1</v>
      </c>
    </row>
    <row r="80042" spans="18:18" x14ac:dyDescent="0.25">
      <c r="R80042" s="15">
        <v>1</v>
      </c>
    </row>
    <row r="80043" spans="18:18" x14ac:dyDescent="0.25">
      <c r="R80043" s="15">
        <v>1</v>
      </c>
    </row>
    <row r="80044" spans="18:18" x14ac:dyDescent="0.25">
      <c r="R80044" s="15">
        <v>1</v>
      </c>
    </row>
    <row r="80045" spans="18:18" x14ac:dyDescent="0.25">
      <c r="R80045" s="15">
        <v>3</v>
      </c>
    </row>
    <row r="80046" spans="18:18" x14ac:dyDescent="0.25">
      <c r="R80046" s="15">
        <v>3</v>
      </c>
    </row>
    <row r="80047" spans="18:18" x14ac:dyDescent="0.25">
      <c r="R80047" s="15">
        <v>3</v>
      </c>
    </row>
    <row r="80048" spans="18:18" x14ac:dyDescent="0.25">
      <c r="R80048" s="15">
        <v>3</v>
      </c>
    </row>
    <row r="80049" spans="18:18" x14ac:dyDescent="0.25">
      <c r="R80049" s="15">
        <v>3</v>
      </c>
    </row>
    <row r="80050" spans="18:18" x14ac:dyDescent="0.25">
      <c r="R80050" s="15">
        <v>3</v>
      </c>
    </row>
    <row r="80051" spans="18:18" x14ac:dyDescent="0.25">
      <c r="R80051" s="15">
        <v>3</v>
      </c>
    </row>
    <row r="80052" spans="18:18" x14ac:dyDescent="0.25">
      <c r="R80052" s="15">
        <v>3</v>
      </c>
    </row>
    <row r="80053" spans="18:18" x14ac:dyDescent="0.25">
      <c r="R80053" s="15">
        <v>3</v>
      </c>
    </row>
    <row r="80054" spans="18:18" x14ac:dyDescent="0.25">
      <c r="R80054" s="15">
        <v>3</v>
      </c>
    </row>
    <row r="80055" spans="18:18" x14ac:dyDescent="0.25">
      <c r="R80055" s="15">
        <v>3</v>
      </c>
    </row>
    <row r="80056" spans="18:18" x14ac:dyDescent="0.25">
      <c r="R80056" s="15">
        <v>3</v>
      </c>
    </row>
    <row r="80057" spans="18:18" x14ac:dyDescent="0.25">
      <c r="R80057" s="15">
        <v>3</v>
      </c>
    </row>
    <row r="80058" spans="18:18" x14ac:dyDescent="0.25">
      <c r="R80058" s="15">
        <v>3</v>
      </c>
    </row>
    <row r="80059" spans="18:18" x14ac:dyDescent="0.25">
      <c r="R80059" s="15">
        <v>3</v>
      </c>
    </row>
    <row r="80060" spans="18:18" x14ac:dyDescent="0.25">
      <c r="R80060" s="15">
        <v>3</v>
      </c>
    </row>
    <row r="80061" spans="18:18" x14ac:dyDescent="0.25">
      <c r="R80061" s="15">
        <v>4</v>
      </c>
    </row>
    <row r="80062" spans="18:18" x14ac:dyDescent="0.25">
      <c r="R80062" s="15">
        <v>4</v>
      </c>
    </row>
    <row r="80063" spans="18:18" x14ac:dyDescent="0.25">
      <c r="R80063" s="15">
        <v>4</v>
      </c>
    </row>
    <row r="80064" spans="18:18" x14ac:dyDescent="0.25">
      <c r="R80064" s="15">
        <v>4</v>
      </c>
    </row>
    <row r="80065" spans="18:18" x14ac:dyDescent="0.25">
      <c r="R80065" s="15">
        <v>4</v>
      </c>
    </row>
    <row r="80066" spans="18:18" x14ac:dyDescent="0.25">
      <c r="R80066" s="15">
        <v>4</v>
      </c>
    </row>
    <row r="80067" spans="18:18" x14ac:dyDescent="0.25">
      <c r="R80067" s="15">
        <v>4</v>
      </c>
    </row>
    <row r="80068" spans="18:18" x14ac:dyDescent="0.25">
      <c r="R80068" s="15">
        <v>4</v>
      </c>
    </row>
    <row r="80069" spans="18:18" x14ac:dyDescent="0.25">
      <c r="R80069" s="15">
        <v>4</v>
      </c>
    </row>
    <row r="80070" spans="18:18" x14ac:dyDescent="0.25">
      <c r="R80070" s="15">
        <v>4</v>
      </c>
    </row>
    <row r="80071" spans="18:18" x14ac:dyDescent="0.25">
      <c r="R80071" s="15">
        <v>4</v>
      </c>
    </row>
    <row r="80072" spans="18:18" x14ac:dyDescent="0.25">
      <c r="R80072" s="15">
        <v>4</v>
      </c>
    </row>
    <row r="80073" spans="18:18" x14ac:dyDescent="0.25">
      <c r="R80073" s="15">
        <v>4</v>
      </c>
    </row>
    <row r="80074" spans="18:18" x14ac:dyDescent="0.25">
      <c r="R80074" s="15">
        <v>4</v>
      </c>
    </row>
    <row r="80075" spans="18:18" x14ac:dyDescent="0.25">
      <c r="R80075" s="15">
        <v>4</v>
      </c>
    </row>
    <row r="80076" spans="18:18" x14ac:dyDescent="0.25">
      <c r="R80076" s="15">
        <v>4</v>
      </c>
    </row>
    <row r="80077" spans="18:18" x14ac:dyDescent="0.25">
      <c r="R80077" s="15">
        <v>1</v>
      </c>
    </row>
    <row r="80078" spans="18:18" x14ac:dyDescent="0.25">
      <c r="R80078" s="15">
        <v>1</v>
      </c>
    </row>
    <row r="80079" spans="18:18" x14ac:dyDescent="0.25">
      <c r="R80079" s="15">
        <v>1</v>
      </c>
    </row>
    <row r="80080" spans="18:18" x14ac:dyDescent="0.25">
      <c r="R80080" s="15">
        <v>1</v>
      </c>
    </row>
    <row r="80081" spans="18:18" x14ac:dyDescent="0.25">
      <c r="R80081" s="15">
        <v>4</v>
      </c>
    </row>
    <row r="80082" spans="18:18" x14ac:dyDescent="0.25">
      <c r="R80082" s="15">
        <v>4</v>
      </c>
    </row>
    <row r="80083" spans="18:18" x14ac:dyDescent="0.25">
      <c r="R80083" s="15">
        <v>4</v>
      </c>
    </row>
    <row r="80084" spans="18:18" x14ac:dyDescent="0.25">
      <c r="R80084" s="15">
        <v>4</v>
      </c>
    </row>
    <row r="80085" spans="18:18" x14ac:dyDescent="0.25">
      <c r="R80085" s="15">
        <v>4</v>
      </c>
    </row>
    <row r="80086" spans="18:18" x14ac:dyDescent="0.25">
      <c r="R80086" s="15">
        <v>4</v>
      </c>
    </row>
    <row r="80087" spans="18:18" x14ac:dyDescent="0.25">
      <c r="R80087" s="15">
        <v>4</v>
      </c>
    </row>
    <row r="80088" spans="18:18" x14ac:dyDescent="0.25">
      <c r="R80088" s="15">
        <v>4</v>
      </c>
    </row>
    <row r="80089" spans="18:18" x14ac:dyDescent="0.25">
      <c r="R80089" s="15">
        <v>4</v>
      </c>
    </row>
    <row r="80090" spans="18:18" x14ac:dyDescent="0.25">
      <c r="R80090" s="15">
        <v>3</v>
      </c>
    </row>
    <row r="80091" spans="18:18" x14ac:dyDescent="0.25">
      <c r="R80091" s="15">
        <v>3</v>
      </c>
    </row>
    <row r="80092" spans="18:18" x14ac:dyDescent="0.25">
      <c r="R80092" s="15">
        <v>3</v>
      </c>
    </row>
    <row r="80093" spans="18:18" x14ac:dyDescent="0.25">
      <c r="R80093" s="15">
        <v>3</v>
      </c>
    </row>
    <row r="80094" spans="18:18" x14ac:dyDescent="0.25">
      <c r="R80094" s="15">
        <v>3</v>
      </c>
    </row>
    <row r="80095" spans="18:18" x14ac:dyDescent="0.25">
      <c r="R80095" s="15">
        <v>3</v>
      </c>
    </row>
    <row r="80096" spans="18:18" x14ac:dyDescent="0.25">
      <c r="R80096" s="15">
        <v>3</v>
      </c>
    </row>
    <row r="80097" spans="18:18" x14ac:dyDescent="0.25">
      <c r="R80097" s="15">
        <v>3</v>
      </c>
    </row>
    <row r="80098" spans="18:18" x14ac:dyDescent="0.25">
      <c r="R80098" s="15">
        <v>3</v>
      </c>
    </row>
    <row r="80099" spans="18:18" x14ac:dyDescent="0.25">
      <c r="R80099" s="15">
        <v>3</v>
      </c>
    </row>
    <row r="80100" spans="18:18" x14ac:dyDescent="0.25">
      <c r="R80100" s="15">
        <v>3</v>
      </c>
    </row>
    <row r="80101" spans="18:18" x14ac:dyDescent="0.25">
      <c r="R80101" s="15">
        <v>3</v>
      </c>
    </row>
    <row r="80102" spans="18:18" x14ac:dyDescent="0.25">
      <c r="R80102" s="15">
        <v>3</v>
      </c>
    </row>
    <row r="80103" spans="18:18" x14ac:dyDescent="0.25">
      <c r="R80103" s="15">
        <v>3</v>
      </c>
    </row>
    <row r="80104" spans="18:18" x14ac:dyDescent="0.25">
      <c r="R80104" s="15">
        <v>3</v>
      </c>
    </row>
    <row r="80105" spans="18:18" x14ac:dyDescent="0.25">
      <c r="R80105" s="15">
        <v>3</v>
      </c>
    </row>
    <row r="80106" spans="18:18" x14ac:dyDescent="0.25">
      <c r="R80106" s="15">
        <v>3</v>
      </c>
    </row>
    <row r="80107" spans="18:18" x14ac:dyDescent="0.25">
      <c r="R80107" s="15">
        <v>3</v>
      </c>
    </row>
    <row r="80108" spans="18:18" x14ac:dyDescent="0.25">
      <c r="R80108" s="15">
        <v>3</v>
      </c>
    </row>
    <row r="80109" spans="18:18" x14ac:dyDescent="0.25">
      <c r="R80109" s="15">
        <v>3</v>
      </c>
    </row>
    <row r="80110" spans="18:18" x14ac:dyDescent="0.25">
      <c r="R80110" s="15">
        <v>3</v>
      </c>
    </row>
    <row r="80111" spans="18:18" x14ac:dyDescent="0.25">
      <c r="R80111" s="15">
        <v>3</v>
      </c>
    </row>
    <row r="80112" spans="18:18" x14ac:dyDescent="0.25">
      <c r="R80112" s="15">
        <v>3</v>
      </c>
    </row>
    <row r="80113" spans="18:18" x14ac:dyDescent="0.25">
      <c r="R80113" s="15">
        <v>3</v>
      </c>
    </row>
    <row r="80114" spans="18:18" x14ac:dyDescent="0.25">
      <c r="R80114" s="15">
        <v>3</v>
      </c>
    </row>
    <row r="80115" spans="18:18" x14ac:dyDescent="0.25">
      <c r="R80115" s="15">
        <v>3</v>
      </c>
    </row>
    <row r="80116" spans="18:18" x14ac:dyDescent="0.25">
      <c r="R80116" s="15">
        <v>3</v>
      </c>
    </row>
    <row r="80117" spans="18:18" x14ac:dyDescent="0.25">
      <c r="R80117" s="15">
        <v>3</v>
      </c>
    </row>
    <row r="80118" spans="18:18" x14ac:dyDescent="0.25">
      <c r="R80118" s="15">
        <v>3</v>
      </c>
    </row>
    <row r="80119" spans="18:18" x14ac:dyDescent="0.25">
      <c r="R80119" s="15">
        <v>3</v>
      </c>
    </row>
    <row r="80120" spans="18:18" x14ac:dyDescent="0.25">
      <c r="R80120" s="15">
        <v>3</v>
      </c>
    </row>
    <row r="80121" spans="18:18" x14ac:dyDescent="0.25">
      <c r="R80121" s="15">
        <v>3</v>
      </c>
    </row>
    <row r="80122" spans="18:18" x14ac:dyDescent="0.25">
      <c r="R80122" s="15">
        <v>3</v>
      </c>
    </row>
    <row r="80123" spans="18:18" x14ac:dyDescent="0.25">
      <c r="R80123" s="15">
        <v>3</v>
      </c>
    </row>
    <row r="80124" spans="18:18" x14ac:dyDescent="0.25">
      <c r="R80124" s="15">
        <v>3</v>
      </c>
    </row>
    <row r="80125" spans="18:18" x14ac:dyDescent="0.25">
      <c r="R80125" s="15">
        <v>3</v>
      </c>
    </row>
    <row r="80126" spans="18:18" x14ac:dyDescent="0.25">
      <c r="R80126" s="15">
        <v>1</v>
      </c>
    </row>
    <row r="80127" spans="18:18" x14ac:dyDescent="0.25">
      <c r="R80127" s="15">
        <v>1</v>
      </c>
    </row>
    <row r="80128" spans="18:18" x14ac:dyDescent="0.25">
      <c r="R80128" s="15">
        <v>4</v>
      </c>
    </row>
    <row r="80129" spans="18:18" x14ac:dyDescent="0.25">
      <c r="R80129" s="15">
        <v>4</v>
      </c>
    </row>
    <row r="80130" spans="18:18" x14ac:dyDescent="0.25">
      <c r="R80130" s="15">
        <v>4</v>
      </c>
    </row>
    <row r="80131" spans="18:18" x14ac:dyDescent="0.25">
      <c r="R80131" s="15">
        <v>4</v>
      </c>
    </row>
    <row r="80132" spans="18:18" x14ac:dyDescent="0.25">
      <c r="R80132" s="15">
        <v>3</v>
      </c>
    </row>
    <row r="80133" spans="18:18" x14ac:dyDescent="0.25">
      <c r="R80133" s="15">
        <v>3</v>
      </c>
    </row>
    <row r="80134" spans="18:18" x14ac:dyDescent="0.25">
      <c r="R80134" s="15">
        <v>3</v>
      </c>
    </row>
    <row r="80135" spans="18:18" x14ac:dyDescent="0.25">
      <c r="R80135" s="15">
        <v>3</v>
      </c>
    </row>
    <row r="80136" spans="18:18" x14ac:dyDescent="0.25">
      <c r="R80136" s="15">
        <v>3</v>
      </c>
    </row>
    <row r="80137" spans="18:18" x14ac:dyDescent="0.25">
      <c r="R80137" s="15">
        <v>3</v>
      </c>
    </row>
    <row r="80138" spans="18:18" x14ac:dyDescent="0.25">
      <c r="R80138" s="15">
        <v>3</v>
      </c>
    </row>
    <row r="80139" spans="18:18" x14ac:dyDescent="0.25">
      <c r="R80139" s="15">
        <v>3</v>
      </c>
    </row>
    <row r="80140" spans="18:18" x14ac:dyDescent="0.25">
      <c r="R80140" s="15">
        <v>3</v>
      </c>
    </row>
    <row r="80141" spans="18:18" x14ac:dyDescent="0.25">
      <c r="R80141" s="15">
        <v>3</v>
      </c>
    </row>
    <row r="80142" spans="18:18" x14ac:dyDescent="0.25">
      <c r="R80142" s="15">
        <v>3</v>
      </c>
    </row>
    <row r="80143" spans="18:18" x14ac:dyDescent="0.25">
      <c r="R80143" s="15">
        <v>3</v>
      </c>
    </row>
    <row r="80144" spans="18:18" x14ac:dyDescent="0.25">
      <c r="R80144" s="15">
        <v>3</v>
      </c>
    </row>
    <row r="80145" spans="18:18" x14ac:dyDescent="0.25">
      <c r="R80145" s="15">
        <v>3</v>
      </c>
    </row>
    <row r="80146" spans="18:18" x14ac:dyDescent="0.25">
      <c r="R80146" s="15">
        <v>3</v>
      </c>
    </row>
    <row r="80147" spans="18:18" x14ac:dyDescent="0.25">
      <c r="R80147" s="15">
        <v>3</v>
      </c>
    </row>
    <row r="80148" spans="18:18" x14ac:dyDescent="0.25">
      <c r="R80148" s="15">
        <v>3</v>
      </c>
    </row>
    <row r="80149" spans="18:18" x14ac:dyDescent="0.25">
      <c r="R80149" s="15">
        <v>3</v>
      </c>
    </row>
    <row r="80150" spans="18:18" x14ac:dyDescent="0.25">
      <c r="R80150" s="15">
        <v>3</v>
      </c>
    </row>
    <row r="80151" spans="18:18" x14ac:dyDescent="0.25">
      <c r="R80151" s="15">
        <v>3</v>
      </c>
    </row>
    <row r="80152" spans="18:18" x14ac:dyDescent="0.25">
      <c r="R80152" s="15">
        <v>3</v>
      </c>
    </row>
    <row r="80153" spans="18:18" x14ac:dyDescent="0.25">
      <c r="R80153" s="15">
        <v>3</v>
      </c>
    </row>
    <row r="80154" spans="18:18" x14ac:dyDescent="0.25">
      <c r="R80154" s="15">
        <v>3</v>
      </c>
    </row>
    <row r="80155" spans="18:18" x14ac:dyDescent="0.25">
      <c r="R80155" s="15">
        <v>3</v>
      </c>
    </row>
    <row r="80156" spans="18:18" x14ac:dyDescent="0.25">
      <c r="R80156" s="15">
        <v>3</v>
      </c>
    </row>
    <row r="80157" spans="18:18" x14ac:dyDescent="0.25">
      <c r="R80157" s="15">
        <v>3</v>
      </c>
    </row>
    <row r="80158" spans="18:18" x14ac:dyDescent="0.25">
      <c r="R80158" s="15">
        <v>3</v>
      </c>
    </row>
    <row r="80159" spans="18:18" x14ac:dyDescent="0.25">
      <c r="R80159" s="15">
        <v>3</v>
      </c>
    </row>
    <row r="80160" spans="18:18" x14ac:dyDescent="0.25">
      <c r="R80160" s="15">
        <v>3</v>
      </c>
    </row>
    <row r="80161" spans="18:18" x14ac:dyDescent="0.25">
      <c r="R80161" s="15">
        <v>3</v>
      </c>
    </row>
    <row r="80162" spans="18:18" x14ac:dyDescent="0.25">
      <c r="R80162" s="15">
        <v>1</v>
      </c>
    </row>
    <row r="80163" spans="18:18" x14ac:dyDescent="0.25">
      <c r="R80163" s="15">
        <v>1</v>
      </c>
    </row>
    <row r="80164" spans="18:18" x14ac:dyDescent="0.25">
      <c r="R80164" s="15">
        <v>3</v>
      </c>
    </row>
    <row r="80165" spans="18:18" x14ac:dyDescent="0.25">
      <c r="R80165" s="15">
        <v>3</v>
      </c>
    </row>
    <row r="80166" spans="18:18" x14ac:dyDescent="0.25">
      <c r="R80166" s="15">
        <v>3</v>
      </c>
    </row>
    <row r="80167" spans="18:18" x14ac:dyDescent="0.25">
      <c r="R80167" s="15">
        <v>3</v>
      </c>
    </row>
    <row r="80168" spans="18:18" x14ac:dyDescent="0.25">
      <c r="R80168" s="15">
        <v>3</v>
      </c>
    </row>
    <row r="80169" spans="18:18" x14ac:dyDescent="0.25">
      <c r="R80169" s="15">
        <v>3</v>
      </c>
    </row>
    <row r="80170" spans="18:18" x14ac:dyDescent="0.25">
      <c r="R80170" s="15">
        <v>3</v>
      </c>
    </row>
    <row r="80171" spans="18:18" x14ac:dyDescent="0.25">
      <c r="R80171" s="15">
        <v>3</v>
      </c>
    </row>
    <row r="80172" spans="18:18" x14ac:dyDescent="0.25">
      <c r="R80172" s="15">
        <v>3</v>
      </c>
    </row>
    <row r="80173" spans="18:18" x14ac:dyDescent="0.25">
      <c r="R80173" s="15">
        <v>3</v>
      </c>
    </row>
    <row r="80174" spans="18:18" x14ac:dyDescent="0.25">
      <c r="R80174" s="15">
        <v>3</v>
      </c>
    </row>
    <row r="80175" spans="18:18" x14ac:dyDescent="0.25">
      <c r="R80175" s="15">
        <v>3</v>
      </c>
    </row>
    <row r="80176" spans="18:18" x14ac:dyDescent="0.25">
      <c r="R80176" s="15">
        <v>3</v>
      </c>
    </row>
    <row r="80177" spans="18:18" x14ac:dyDescent="0.25">
      <c r="R80177" s="15">
        <v>3</v>
      </c>
    </row>
    <row r="80178" spans="18:18" x14ac:dyDescent="0.25">
      <c r="R80178" s="15">
        <v>3</v>
      </c>
    </row>
    <row r="80179" spans="18:18" x14ac:dyDescent="0.25">
      <c r="R80179" s="15">
        <v>3</v>
      </c>
    </row>
    <row r="80180" spans="18:18" x14ac:dyDescent="0.25">
      <c r="R80180" s="15">
        <v>3</v>
      </c>
    </row>
    <row r="80181" spans="18:18" x14ac:dyDescent="0.25">
      <c r="R80181" s="15">
        <v>3</v>
      </c>
    </row>
    <row r="80182" spans="18:18" x14ac:dyDescent="0.25">
      <c r="R80182" s="15">
        <v>3</v>
      </c>
    </row>
    <row r="80183" spans="18:18" x14ac:dyDescent="0.25">
      <c r="R80183" s="15">
        <v>3</v>
      </c>
    </row>
    <row r="80184" spans="18:18" x14ac:dyDescent="0.25">
      <c r="R80184" s="15">
        <v>3</v>
      </c>
    </row>
    <row r="80185" spans="18:18" x14ac:dyDescent="0.25">
      <c r="R80185" s="15">
        <v>3</v>
      </c>
    </row>
    <row r="80186" spans="18:18" x14ac:dyDescent="0.25">
      <c r="R80186" s="15">
        <v>3</v>
      </c>
    </row>
    <row r="80187" spans="18:18" x14ac:dyDescent="0.25">
      <c r="R80187" s="15">
        <v>2</v>
      </c>
    </row>
    <row r="80188" spans="18:18" x14ac:dyDescent="0.25">
      <c r="R80188" s="15">
        <v>2</v>
      </c>
    </row>
    <row r="80189" spans="18:18" x14ac:dyDescent="0.25">
      <c r="R80189" s="15">
        <v>2</v>
      </c>
    </row>
    <row r="80190" spans="18:18" x14ac:dyDescent="0.25">
      <c r="R80190" s="15">
        <v>2</v>
      </c>
    </row>
    <row r="80191" spans="18:18" x14ac:dyDescent="0.25">
      <c r="R80191" s="15">
        <v>2</v>
      </c>
    </row>
    <row r="80192" spans="18:18" x14ac:dyDescent="0.25">
      <c r="R80192" s="15">
        <v>2</v>
      </c>
    </row>
    <row r="80193" spans="18:18" x14ac:dyDescent="0.25">
      <c r="R80193" s="15">
        <v>2</v>
      </c>
    </row>
    <row r="80194" spans="18:18" x14ac:dyDescent="0.25">
      <c r="R80194" s="15">
        <v>2</v>
      </c>
    </row>
    <row r="80195" spans="18:18" x14ac:dyDescent="0.25">
      <c r="R80195" s="15">
        <v>2</v>
      </c>
    </row>
    <row r="80196" spans="18:18" x14ac:dyDescent="0.25">
      <c r="R80196" s="15">
        <v>1</v>
      </c>
    </row>
    <row r="80197" spans="18:18" x14ac:dyDescent="0.25">
      <c r="R80197" s="15">
        <v>1</v>
      </c>
    </row>
    <row r="80198" spans="18:18" x14ac:dyDescent="0.25">
      <c r="R80198" s="15">
        <v>1</v>
      </c>
    </row>
    <row r="80199" spans="18:18" x14ac:dyDescent="0.25">
      <c r="R80199" s="15">
        <v>1</v>
      </c>
    </row>
    <row r="80200" spans="18:18" x14ac:dyDescent="0.25">
      <c r="R80200" s="15">
        <v>1</v>
      </c>
    </row>
    <row r="80201" spans="18:18" x14ac:dyDescent="0.25">
      <c r="R80201" s="15">
        <v>1</v>
      </c>
    </row>
    <row r="80202" spans="18:18" x14ac:dyDescent="0.25">
      <c r="R80202" s="15">
        <v>1</v>
      </c>
    </row>
    <row r="80203" spans="18:18" x14ac:dyDescent="0.25">
      <c r="R80203" s="15">
        <v>1</v>
      </c>
    </row>
    <row r="80204" spans="18:18" x14ac:dyDescent="0.25">
      <c r="R80204" s="15">
        <v>1</v>
      </c>
    </row>
    <row r="80205" spans="18:18" x14ac:dyDescent="0.25">
      <c r="R80205" s="15">
        <v>2</v>
      </c>
    </row>
    <row r="80206" spans="18:18" x14ac:dyDescent="0.25">
      <c r="R80206" s="15">
        <v>2</v>
      </c>
    </row>
    <row r="80207" spans="18:18" x14ac:dyDescent="0.25">
      <c r="R80207" s="15">
        <v>2</v>
      </c>
    </row>
    <row r="80208" spans="18:18" x14ac:dyDescent="0.25">
      <c r="R80208" s="15">
        <v>2</v>
      </c>
    </row>
    <row r="80209" spans="18:18" x14ac:dyDescent="0.25">
      <c r="R80209" s="15">
        <v>2</v>
      </c>
    </row>
    <row r="80210" spans="18:18" x14ac:dyDescent="0.25">
      <c r="R80210" s="15">
        <v>2</v>
      </c>
    </row>
    <row r="80211" spans="18:18" x14ac:dyDescent="0.25">
      <c r="R80211" s="15">
        <v>2</v>
      </c>
    </row>
    <row r="80212" spans="18:18" x14ac:dyDescent="0.25">
      <c r="R80212" s="15">
        <v>2</v>
      </c>
    </row>
    <row r="80213" spans="18:18" x14ac:dyDescent="0.25">
      <c r="R80213" s="15">
        <v>2</v>
      </c>
    </row>
    <row r="80214" spans="18:18" x14ac:dyDescent="0.25">
      <c r="R80214" s="15">
        <v>2</v>
      </c>
    </row>
    <row r="80215" spans="18:18" x14ac:dyDescent="0.25">
      <c r="R80215" s="15">
        <v>2</v>
      </c>
    </row>
    <row r="80216" spans="18:18" x14ac:dyDescent="0.25">
      <c r="R80216" s="15">
        <v>2</v>
      </c>
    </row>
    <row r="80217" spans="18:18" x14ac:dyDescent="0.25">
      <c r="R80217" s="15">
        <v>2</v>
      </c>
    </row>
    <row r="80218" spans="18:18" x14ac:dyDescent="0.25">
      <c r="R80218" s="15">
        <v>2</v>
      </c>
    </row>
    <row r="80219" spans="18:18" x14ac:dyDescent="0.25">
      <c r="R80219" s="15">
        <v>2</v>
      </c>
    </row>
    <row r="80220" spans="18:18" x14ac:dyDescent="0.25">
      <c r="R80220" s="15">
        <v>2</v>
      </c>
    </row>
    <row r="80221" spans="18:18" x14ac:dyDescent="0.25">
      <c r="R80221" s="15">
        <v>2</v>
      </c>
    </row>
    <row r="80222" spans="18:18" x14ac:dyDescent="0.25">
      <c r="R80222" s="15">
        <v>2</v>
      </c>
    </row>
    <row r="80223" spans="18:18" x14ac:dyDescent="0.25">
      <c r="R80223" s="15">
        <v>2</v>
      </c>
    </row>
    <row r="80224" spans="18:18" x14ac:dyDescent="0.25">
      <c r="R80224" s="15">
        <v>2</v>
      </c>
    </row>
    <row r="80225" spans="18:18" x14ac:dyDescent="0.25">
      <c r="R80225" s="15">
        <v>2</v>
      </c>
    </row>
    <row r="80226" spans="18:18" x14ac:dyDescent="0.25">
      <c r="R80226" s="15">
        <v>2</v>
      </c>
    </row>
    <row r="80227" spans="18:18" x14ac:dyDescent="0.25">
      <c r="R80227" s="15">
        <v>2</v>
      </c>
    </row>
    <row r="80228" spans="18:18" x14ac:dyDescent="0.25">
      <c r="R80228" s="15">
        <v>2</v>
      </c>
    </row>
    <row r="80229" spans="18:18" x14ac:dyDescent="0.25">
      <c r="R80229" s="15">
        <v>1</v>
      </c>
    </row>
    <row r="80230" spans="18:18" x14ac:dyDescent="0.25">
      <c r="R80230" s="15">
        <v>1</v>
      </c>
    </row>
    <row r="80231" spans="18:18" x14ac:dyDescent="0.25">
      <c r="R80231" s="15">
        <v>1</v>
      </c>
    </row>
    <row r="80232" spans="18:18" x14ac:dyDescent="0.25">
      <c r="R80232" s="15">
        <v>1</v>
      </c>
    </row>
    <row r="80233" spans="18:18" x14ac:dyDescent="0.25">
      <c r="R80233" s="15">
        <v>1</v>
      </c>
    </row>
    <row r="80234" spans="18:18" x14ac:dyDescent="0.25">
      <c r="R80234" s="15">
        <v>1</v>
      </c>
    </row>
    <row r="80235" spans="18:18" x14ac:dyDescent="0.25">
      <c r="R80235" s="15">
        <v>1</v>
      </c>
    </row>
    <row r="80236" spans="18:18" x14ac:dyDescent="0.25">
      <c r="R80236" s="15">
        <v>1</v>
      </c>
    </row>
    <row r="80237" spans="18:18" x14ac:dyDescent="0.25">
      <c r="R80237" s="15">
        <v>1</v>
      </c>
    </row>
    <row r="80238" spans="18:18" x14ac:dyDescent="0.25">
      <c r="R80238" s="15">
        <v>1</v>
      </c>
    </row>
    <row r="80239" spans="18:18" x14ac:dyDescent="0.25">
      <c r="R80239" s="15">
        <v>1</v>
      </c>
    </row>
    <row r="80240" spans="18:18" x14ac:dyDescent="0.25">
      <c r="R80240" s="15">
        <v>4</v>
      </c>
    </row>
    <row r="80241" spans="18:18" x14ac:dyDescent="0.25">
      <c r="R80241" s="15">
        <v>4</v>
      </c>
    </row>
    <row r="80242" spans="18:18" x14ac:dyDescent="0.25">
      <c r="R80242" s="15">
        <v>4</v>
      </c>
    </row>
    <row r="80243" spans="18:18" x14ac:dyDescent="0.25">
      <c r="R80243" s="15">
        <v>4</v>
      </c>
    </row>
    <row r="80244" spans="18:18" x14ac:dyDescent="0.25">
      <c r="R80244" s="15">
        <v>4</v>
      </c>
    </row>
    <row r="80245" spans="18:18" x14ac:dyDescent="0.25">
      <c r="R80245" s="15">
        <v>4</v>
      </c>
    </row>
    <row r="80246" spans="18:18" x14ac:dyDescent="0.25">
      <c r="R80246" s="15">
        <v>4</v>
      </c>
    </row>
    <row r="80247" spans="18:18" x14ac:dyDescent="0.25">
      <c r="R80247" s="15">
        <v>4</v>
      </c>
    </row>
    <row r="80248" spans="18:18" x14ac:dyDescent="0.25">
      <c r="R80248" s="15">
        <v>4</v>
      </c>
    </row>
    <row r="80249" spans="18:18" x14ac:dyDescent="0.25">
      <c r="R80249" s="15">
        <v>4</v>
      </c>
    </row>
    <row r="80250" spans="18:18" x14ac:dyDescent="0.25">
      <c r="R80250" s="15">
        <v>4</v>
      </c>
    </row>
    <row r="80251" spans="18:18" x14ac:dyDescent="0.25">
      <c r="R80251" s="15">
        <v>4</v>
      </c>
    </row>
    <row r="80252" spans="18:18" x14ac:dyDescent="0.25">
      <c r="R80252" s="15">
        <v>4</v>
      </c>
    </row>
    <row r="80253" spans="18:18" x14ac:dyDescent="0.25">
      <c r="R80253" s="15">
        <v>4</v>
      </c>
    </row>
    <row r="80254" spans="18:18" x14ac:dyDescent="0.25">
      <c r="R80254" s="15">
        <v>1</v>
      </c>
    </row>
    <row r="80255" spans="18:18" x14ac:dyDescent="0.25">
      <c r="R80255" s="15">
        <v>1</v>
      </c>
    </row>
    <row r="80256" spans="18:18" x14ac:dyDescent="0.25">
      <c r="R80256" s="15">
        <v>1</v>
      </c>
    </row>
    <row r="80257" spans="18:18" x14ac:dyDescent="0.25">
      <c r="R80257" s="15">
        <v>1</v>
      </c>
    </row>
    <row r="80258" spans="18:18" x14ac:dyDescent="0.25">
      <c r="R80258" s="15">
        <v>1</v>
      </c>
    </row>
    <row r="80259" spans="18:18" x14ac:dyDescent="0.25">
      <c r="R80259" s="15">
        <v>1</v>
      </c>
    </row>
    <row r="80260" spans="18:18" x14ac:dyDescent="0.25">
      <c r="R80260" s="15">
        <v>1</v>
      </c>
    </row>
    <row r="80261" spans="18:18" x14ac:dyDescent="0.25">
      <c r="R80261" s="15">
        <v>1</v>
      </c>
    </row>
    <row r="80262" spans="18:18" x14ac:dyDescent="0.25">
      <c r="R80262" s="15">
        <v>1</v>
      </c>
    </row>
    <row r="80263" spans="18:18" x14ac:dyDescent="0.25">
      <c r="R80263" s="15">
        <v>3</v>
      </c>
    </row>
    <row r="80264" spans="18:18" x14ac:dyDescent="0.25">
      <c r="R80264" s="15">
        <v>3</v>
      </c>
    </row>
    <row r="80265" spans="18:18" x14ac:dyDescent="0.25">
      <c r="R80265" s="15">
        <v>3</v>
      </c>
    </row>
    <row r="80266" spans="18:18" x14ac:dyDescent="0.25">
      <c r="R80266" s="15">
        <v>3</v>
      </c>
    </row>
    <row r="80267" spans="18:18" x14ac:dyDescent="0.25">
      <c r="R80267" s="15">
        <v>3</v>
      </c>
    </row>
    <row r="80268" spans="18:18" x14ac:dyDescent="0.25">
      <c r="R80268" s="15">
        <v>3</v>
      </c>
    </row>
    <row r="80269" spans="18:18" x14ac:dyDescent="0.25">
      <c r="R80269" s="15">
        <v>3</v>
      </c>
    </row>
    <row r="80270" spans="18:18" x14ac:dyDescent="0.25">
      <c r="R80270" s="15">
        <v>4</v>
      </c>
    </row>
    <row r="80271" spans="18:18" x14ac:dyDescent="0.25">
      <c r="R80271" s="15">
        <v>4</v>
      </c>
    </row>
    <row r="80272" spans="18:18" x14ac:dyDescent="0.25">
      <c r="R80272" s="15">
        <v>4</v>
      </c>
    </row>
    <row r="80273" spans="18:18" x14ac:dyDescent="0.25">
      <c r="R80273" s="15">
        <v>4</v>
      </c>
    </row>
    <row r="80274" spans="18:18" x14ac:dyDescent="0.25">
      <c r="R80274" s="15">
        <v>4</v>
      </c>
    </row>
    <row r="80275" spans="18:18" x14ac:dyDescent="0.25">
      <c r="R80275" s="15">
        <v>4</v>
      </c>
    </row>
    <row r="80276" spans="18:18" x14ac:dyDescent="0.25">
      <c r="R80276" s="15">
        <v>4</v>
      </c>
    </row>
    <row r="80277" spans="18:18" x14ac:dyDescent="0.25">
      <c r="R80277" s="15">
        <v>4</v>
      </c>
    </row>
    <row r="80278" spans="18:18" x14ac:dyDescent="0.25">
      <c r="R80278" s="15">
        <v>4</v>
      </c>
    </row>
    <row r="80279" spans="18:18" x14ac:dyDescent="0.25">
      <c r="R80279" s="15">
        <v>4</v>
      </c>
    </row>
    <row r="80280" spans="18:18" x14ac:dyDescent="0.25">
      <c r="R80280" s="15">
        <v>4</v>
      </c>
    </row>
    <row r="80281" spans="18:18" x14ac:dyDescent="0.25">
      <c r="R80281" s="15">
        <v>4</v>
      </c>
    </row>
    <row r="80282" spans="18:18" x14ac:dyDescent="0.25">
      <c r="R80282" s="15">
        <v>4</v>
      </c>
    </row>
    <row r="80283" spans="18:18" x14ac:dyDescent="0.25">
      <c r="R80283" s="15">
        <v>4</v>
      </c>
    </row>
    <row r="80284" spans="18:18" x14ac:dyDescent="0.25">
      <c r="R80284" s="15">
        <v>4</v>
      </c>
    </row>
    <row r="80285" spans="18:18" x14ac:dyDescent="0.25">
      <c r="R80285" s="15">
        <v>4</v>
      </c>
    </row>
    <row r="80286" spans="18:18" x14ac:dyDescent="0.25">
      <c r="R80286" s="15">
        <v>4</v>
      </c>
    </row>
    <row r="80287" spans="18:18" x14ac:dyDescent="0.25">
      <c r="R80287" s="15">
        <v>4</v>
      </c>
    </row>
    <row r="80288" spans="18:18" x14ac:dyDescent="0.25">
      <c r="R80288" s="15">
        <v>4</v>
      </c>
    </row>
    <row r="80289" spans="18:18" x14ac:dyDescent="0.25">
      <c r="R80289" s="15">
        <v>4</v>
      </c>
    </row>
    <row r="80290" spans="18:18" x14ac:dyDescent="0.25">
      <c r="R80290" s="15">
        <v>4</v>
      </c>
    </row>
    <row r="80291" spans="18:18" x14ac:dyDescent="0.25">
      <c r="R80291" s="15">
        <v>4</v>
      </c>
    </row>
    <row r="80292" spans="18:18" x14ac:dyDescent="0.25">
      <c r="R80292" s="15">
        <v>4</v>
      </c>
    </row>
    <row r="80293" spans="18:18" x14ac:dyDescent="0.25">
      <c r="R80293" s="15">
        <v>4</v>
      </c>
    </row>
    <row r="80294" spans="18:18" x14ac:dyDescent="0.25">
      <c r="R80294" s="15">
        <v>1</v>
      </c>
    </row>
    <row r="80295" spans="18:18" x14ac:dyDescent="0.25">
      <c r="R80295" s="15">
        <v>1</v>
      </c>
    </row>
    <row r="80296" spans="18:18" x14ac:dyDescent="0.25">
      <c r="R80296" s="15">
        <v>1</v>
      </c>
    </row>
    <row r="80297" spans="18:18" x14ac:dyDescent="0.25">
      <c r="R80297" s="15">
        <v>1</v>
      </c>
    </row>
    <row r="80298" spans="18:18" x14ac:dyDescent="0.25">
      <c r="R80298" s="15">
        <v>1</v>
      </c>
    </row>
    <row r="80299" spans="18:18" x14ac:dyDescent="0.25">
      <c r="R80299" s="15">
        <v>1</v>
      </c>
    </row>
    <row r="80300" spans="18:18" x14ac:dyDescent="0.25">
      <c r="R80300" s="15">
        <v>1</v>
      </c>
    </row>
    <row r="80301" spans="18:18" x14ac:dyDescent="0.25">
      <c r="R80301" s="15">
        <v>1</v>
      </c>
    </row>
    <row r="80302" spans="18:18" x14ac:dyDescent="0.25">
      <c r="R80302" s="15">
        <v>1</v>
      </c>
    </row>
    <row r="80303" spans="18:18" x14ac:dyDescent="0.25">
      <c r="R80303" s="15">
        <v>1</v>
      </c>
    </row>
    <row r="80304" spans="18:18" x14ac:dyDescent="0.25">
      <c r="R80304" s="15">
        <v>1</v>
      </c>
    </row>
    <row r="80305" spans="18:18" x14ac:dyDescent="0.25">
      <c r="R80305" s="15">
        <v>1</v>
      </c>
    </row>
    <row r="80306" spans="18:18" x14ac:dyDescent="0.25">
      <c r="R80306" s="15">
        <v>1</v>
      </c>
    </row>
    <row r="80307" spans="18:18" x14ac:dyDescent="0.25">
      <c r="R80307" s="15">
        <v>4</v>
      </c>
    </row>
    <row r="80308" spans="18:18" x14ac:dyDescent="0.25">
      <c r="R80308" s="15">
        <v>4</v>
      </c>
    </row>
    <row r="80309" spans="18:18" x14ac:dyDescent="0.25">
      <c r="R80309" s="15">
        <v>4</v>
      </c>
    </row>
    <row r="80310" spans="18:18" x14ac:dyDescent="0.25">
      <c r="R80310" s="15">
        <v>4</v>
      </c>
    </row>
    <row r="80311" spans="18:18" x14ac:dyDescent="0.25">
      <c r="R80311" s="15">
        <v>4</v>
      </c>
    </row>
    <row r="80312" spans="18:18" x14ac:dyDescent="0.25">
      <c r="R80312" s="15">
        <v>4</v>
      </c>
    </row>
    <row r="80313" spans="18:18" x14ac:dyDescent="0.25">
      <c r="R80313" s="15">
        <v>4</v>
      </c>
    </row>
    <row r="80314" spans="18:18" x14ac:dyDescent="0.25">
      <c r="R80314" s="15">
        <v>4</v>
      </c>
    </row>
    <row r="80315" spans="18:18" x14ac:dyDescent="0.25">
      <c r="R80315" s="15">
        <v>4</v>
      </c>
    </row>
    <row r="80316" spans="18:18" x14ac:dyDescent="0.25">
      <c r="R80316" s="15">
        <v>4</v>
      </c>
    </row>
    <row r="80317" spans="18:18" x14ac:dyDescent="0.25">
      <c r="R80317" s="15">
        <v>4</v>
      </c>
    </row>
    <row r="80318" spans="18:18" x14ac:dyDescent="0.25">
      <c r="R80318" s="15">
        <v>4</v>
      </c>
    </row>
    <row r="80319" spans="18:18" x14ac:dyDescent="0.25">
      <c r="R80319" s="15">
        <v>4</v>
      </c>
    </row>
    <row r="80320" spans="18:18" x14ac:dyDescent="0.25">
      <c r="R80320" s="15">
        <v>4</v>
      </c>
    </row>
    <row r="80321" spans="18:18" x14ac:dyDescent="0.25">
      <c r="R80321" s="15">
        <v>2</v>
      </c>
    </row>
    <row r="80322" spans="18:18" x14ac:dyDescent="0.25">
      <c r="R80322" s="15">
        <v>2</v>
      </c>
    </row>
    <row r="80323" spans="18:18" x14ac:dyDescent="0.25">
      <c r="R80323" s="15">
        <v>2</v>
      </c>
    </row>
    <row r="80324" spans="18:18" x14ac:dyDescent="0.25">
      <c r="R80324" s="15">
        <v>2</v>
      </c>
    </row>
    <row r="80325" spans="18:18" x14ac:dyDescent="0.25">
      <c r="R80325" s="15">
        <v>2</v>
      </c>
    </row>
    <row r="80326" spans="18:18" x14ac:dyDescent="0.25">
      <c r="R80326" s="15">
        <v>4</v>
      </c>
    </row>
    <row r="80327" spans="18:18" x14ac:dyDescent="0.25">
      <c r="R80327" s="15">
        <v>4</v>
      </c>
    </row>
    <row r="80328" spans="18:18" x14ac:dyDescent="0.25">
      <c r="R80328" s="15">
        <v>4</v>
      </c>
    </row>
    <row r="80329" spans="18:18" x14ac:dyDescent="0.25">
      <c r="R80329" s="15">
        <v>4</v>
      </c>
    </row>
    <row r="80330" spans="18:18" x14ac:dyDescent="0.25">
      <c r="R80330" s="15">
        <v>4</v>
      </c>
    </row>
    <row r="80331" spans="18:18" x14ac:dyDescent="0.25">
      <c r="R80331" s="15">
        <v>4</v>
      </c>
    </row>
    <row r="80332" spans="18:18" x14ac:dyDescent="0.25">
      <c r="R80332" s="15">
        <v>4</v>
      </c>
    </row>
    <row r="80333" spans="18:18" x14ac:dyDescent="0.25">
      <c r="R80333" s="15">
        <v>4</v>
      </c>
    </row>
    <row r="80334" spans="18:18" x14ac:dyDescent="0.25">
      <c r="R80334" s="15">
        <v>4</v>
      </c>
    </row>
    <row r="80335" spans="18:18" x14ac:dyDescent="0.25">
      <c r="R80335" s="15">
        <v>4</v>
      </c>
    </row>
    <row r="80336" spans="18:18" x14ac:dyDescent="0.25">
      <c r="R80336" s="15">
        <v>4</v>
      </c>
    </row>
    <row r="80337" spans="18:18" x14ac:dyDescent="0.25">
      <c r="R80337" s="15">
        <v>4</v>
      </c>
    </row>
    <row r="80338" spans="18:18" x14ac:dyDescent="0.25">
      <c r="R80338" s="15">
        <v>4</v>
      </c>
    </row>
    <row r="80339" spans="18:18" x14ac:dyDescent="0.25">
      <c r="R80339" s="15">
        <v>4</v>
      </c>
    </row>
    <row r="80340" spans="18:18" x14ac:dyDescent="0.25">
      <c r="R80340" s="15">
        <v>4</v>
      </c>
    </row>
    <row r="80341" spans="18:18" x14ac:dyDescent="0.25">
      <c r="R80341" s="15">
        <v>4</v>
      </c>
    </row>
    <row r="80342" spans="18:18" x14ac:dyDescent="0.25">
      <c r="R80342" s="15">
        <v>4</v>
      </c>
    </row>
    <row r="80343" spans="18:18" x14ac:dyDescent="0.25">
      <c r="R80343" s="15">
        <v>4</v>
      </c>
    </row>
    <row r="80344" spans="18:18" x14ac:dyDescent="0.25">
      <c r="R80344" s="15">
        <v>4</v>
      </c>
    </row>
    <row r="80345" spans="18:18" x14ac:dyDescent="0.25">
      <c r="R80345" s="15">
        <v>4</v>
      </c>
    </row>
    <row r="80346" spans="18:18" x14ac:dyDescent="0.25">
      <c r="R80346" s="15">
        <v>4</v>
      </c>
    </row>
    <row r="80347" spans="18:18" x14ac:dyDescent="0.25">
      <c r="R80347" s="15">
        <v>4</v>
      </c>
    </row>
    <row r="80348" spans="18:18" x14ac:dyDescent="0.25">
      <c r="R80348" s="15">
        <v>4</v>
      </c>
    </row>
    <row r="80349" spans="18:18" x14ac:dyDescent="0.25">
      <c r="R80349" s="15">
        <v>4</v>
      </c>
    </row>
    <row r="80350" spans="18:18" x14ac:dyDescent="0.25">
      <c r="R80350" s="15">
        <v>4</v>
      </c>
    </row>
    <row r="80351" spans="18:18" x14ac:dyDescent="0.25">
      <c r="R80351" s="15">
        <v>4</v>
      </c>
    </row>
    <row r="80352" spans="18:18" x14ac:dyDescent="0.25">
      <c r="R80352" s="15">
        <v>4</v>
      </c>
    </row>
    <row r="80353" spans="18:18" x14ac:dyDescent="0.25">
      <c r="R80353" s="15">
        <v>4</v>
      </c>
    </row>
    <row r="80354" spans="18:18" x14ac:dyDescent="0.25">
      <c r="R80354" s="15">
        <v>4</v>
      </c>
    </row>
    <row r="80355" spans="18:18" x14ac:dyDescent="0.25">
      <c r="R80355" s="15">
        <v>4</v>
      </c>
    </row>
    <row r="80356" spans="18:18" x14ac:dyDescent="0.25">
      <c r="R80356" s="15">
        <v>4</v>
      </c>
    </row>
    <row r="80357" spans="18:18" x14ac:dyDescent="0.25">
      <c r="R80357" s="15">
        <v>4</v>
      </c>
    </row>
    <row r="80358" spans="18:18" x14ac:dyDescent="0.25">
      <c r="R80358" s="15">
        <v>4</v>
      </c>
    </row>
    <row r="80359" spans="18:18" x14ac:dyDescent="0.25">
      <c r="R80359" s="15">
        <v>4</v>
      </c>
    </row>
    <row r="80360" spans="18:18" x14ac:dyDescent="0.25">
      <c r="R80360" s="15">
        <v>4</v>
      </c>
    </row>
    <row r="80361" spans="18:18" x14ac:dyDescent="0.25">
      <c r="R80361" s="15">
        <v>4</v>
      </c>
    </row>
    <row r="80362" spans="18:18" x14ac:dyDescent="0.25">
      <c r="R80362" s="15">
        <v>4</v>
      </c>
    </row>
    <row r="80363" spans="18:18" x14ac:dyDescent="0.25">
      <c r="R80363" s="15">
        <v>4</v>
      </c>
    </row>
    <row r="80364" spans="18:18" x14ac:dyDescent="0.25">
      <c r="R80364" s="15">
        <v>4</v>
      </c>
    </row>
    <row r="80365" spans="18:18" x14ac:dyDescent="0.25">
      <c r="R80365" s="15">
        <v>4</v>
      </c>
    </row>
    <row r="80366" spans="18:18" x14ac:dyDescent="0.25">
      <c r="R80366" s="15">
        <v>4</v>
      </c>
    </row>
    <row r="80367" spans="18:18" x14ac:dyDescent="0.25">
      <c r="R80367" s="15">
        <v>4</v>
      </c>
    </row>
    <row r="80368" spans="18:18" x14ac:dyDescent="0.25">
      <c r="R80368" s="15">
        <v>4</v>
      </c>
    </row>
    <row r="80369" spans="18:18" x14ac:dyDescent="0.25">
      <c r="R80369" s="15">
        <v>4</v>
      </c>
    </row>
    <row r="80370" spans="18:18" x14ac:dyDescent="0.25">
      <c r="R80370" s="15">
        <v>4</v>
      </c>
    </row>
    <row r="80371" spans="18:18" x14ac:dyDescent="0.25">
      <c r="R80371" s="15">
        <v>4</v>
      </c>
    </row>
    <row r="80372" spans="18:18" x14ac:dyDescent="0.25">
      <c r="R80372" s="15">
        <v>4</v>
      </c>
    </row>
    <row r="80373" spans="18:18" x14ac:dyDescent="0.25">
      <c r="R80373" s="15">
        <v>4</v>
      </c>
    </row>
    <row r="80374" spans="18:18" x14ac:dyDescent="0.25">
      <c r="R80374" s="15">
        <v>4</v>
      </c>
    </row>
    <row r="80375" spans="18:18" x14ac:dyDescent="0.25">
      <c r="R80375" s="15">
        <v>4</v>
      </c>
    </row>
    <row r="80376" spans="18:18" x14ac:dyDescent="0.25">
      <c r="R80376" s="15">
        <v>4</v>
      </c>
    </row>
    <row r="80377" spans="18:18" x14ac:dyDescent="0.25">
      <c r="R80377" s="15">
        <v>4</v>
      </c>
    </row>
    <row r="80378" spans="18:18" x14ac:dyDescent="0.25">
      <c r="R80378" s="15">
        <v>4</v>
      </c>
    </row>
    <row r="80379" spans="18:18" x14ac:dyDescent="0.25">
      <c r="R80379" s="15">
        <v>4</v>
      </c>
    </row>
    <row r="80380" spans="18:18" x14ac:dyDescent="0.25">
      <c r="R80380" s="15">
        <v>4</v>
      </c>
    </row>
    <row r="80381" spans="18:18" x14ac:dyDescent="0.25">
      <c r="R80381" s="15">
        <v>4</v>
      </c>
    </row>
    <row r="80382" spans="18:18" x14ac:dyDescent="0.25">
      <c r="R80382" s="15">
        <v>4</v>
      </c>
    </row>
    <row r="80383" spans="18:18" x14ac:dyDescent="0.25">
      <c r="R80383" s="15">
        <v>4</v>
      </c>
    </row>
    <row r="80384" spans="18:18" x14ac:dyDescent="0.25">
      <c r="R80384" s="15">
        <v>4</v>
      </c>
    </row>
    <row r="80385" spans="18:18" x14ac:dyDescent="0.25">
      <c r="R80385" s="15">
        <v>4</v>
      </c>
    </row>
    <row r="80386" spans="18:18" x14ac:dyDescent="0.25">
      <c r="R80386" s="15">
        <v>4</v>
      </c>
    </row>
    <row r="80387" spans="18:18" x14ac:dyDescent="0.25">
      <c r="R80387" s="15">
        <v>4</v>
      </c>
    </row>
    <row r="80388" spans="18:18" x14ac:dyDescent="0.25">
      <c r="R80388" s="15">
        <v>4</v>
      </c>
    </row>
    <row r="80389" spans="18:18" x14ac:dyDescent="0.25">
      <c r="R80389" s="15">
        <v>4</v>
      </c>
    </row>
    <row r="80390" spans="18:18" x14ac:dyDescent="0.25">
      <c r="R80390" s="15">
        <v>4</v>
      </c>
    </row>
    <row r="80391" spans="18:18" x14ac:dyDescent="0.25">
      <c r="R80391" s="15">
        <v>4</v>
      </c>
    </row>
    <row r="80392" spans="18:18" x14ac:dyDescent="0.25">
      <c r="R80392" s="15">
        <v>4</v>
      </c>
    </row>
    <row r="80393" spans="18:18" x14ac:dyDescent="0.25">
      <c r="R80393" s="15">
        <v>4</v>
      </c>
    </row>
    <row r="80394" spans="18:18" x14ac:dyDescent="0.25">
      <c r="R80394" s="15">
        <v>4</v>
      </c>
    </row>
    <row r="80395" spans="18:18" x14ac:dyDescent="0.25">
      <c r="R80395" s="15">
        <v>4</v>
      </c>
    </row>
    <row r="80396" spans="18:18" x14ac:dyDescent="0.25">
      <c r="R80396" s="15">
        <v>4</v>
      </c>
    </row>
    <row r="80397" spans="18:18" x14ac:dyDescent="0.25">
      <c r="R80397" s="15">
        <v>4</v>
      </c>
    </row>
    <row r="80398" spans="18:18" x14ac:dyDescent="0.25">
      <c r="R80398" s="15">
        <v>4</v>
      </c>
    </row>
    <row r="80399" spans="18:18" x14ac:dyDescent="0.25">
      <c r="R80399" s="15">
        <v>4</v>
      </c>
    </row>
    <row r="80400" spans="18:18" x14ac:dyDescent="0.25">
      <c r="R80400" s="15">
        <v>4</v>
      </c>
    </row>
    <row r="80401" spans="18:18" x14ac:dyDescent="0.25">
      <c r="R80401" s="15">
        <v>4</v>
      </c>
    </row>
    <row r="80402" spans="18:18" x14ac:dyDescent="0.25">
      <c r="R80402" s="15">
        <v>4</v>
      </c>
    </row>
    <row r="80403" spans="18:18" x14ac:dyDescent="0.25">
      <c r="R80403" s="15">
        <v>4</v>
      </c>
    </row>
    <row r="80404" spans="18:18" x14ac:dyDescent="0.25">
      <c r="R80404" s="15">
        <v>4</v>
      </c>
    </row>
    <row r="80405" spans="18:18" x14ac:dyDescent="0.25">
      <c r="R80405" s="15">
        <v>4</v>
      </c>
    </row>
    <row r="80406" spans="18:18" x14ac:dyDescent="0.25">
      <c r="R80406" s="15">
        <v>4</v>
      </c>
    </row>
    <row r="80407" spans="18:18" x14ac:dyDescent="0.25">
      <c r="R80407" s="15">
        <v>4</v>
      </c>
    </row>
    <row r="80408" spans="18:18" x14ac:dyDescent="0.25">
      <c r="R80408" s="15">
        <v>4</v>
      </c>
    </row>
    <row r="80409" spans="18:18" x14ac:dyDescent="0.25">
      <c r="R80409" s="15">
        <v>4</v>
      </c>
    </row>
    <row r="80410" spans="18:18" x14ac:dyDescent="0.25">
      <c r="R80410" s="15">
        <v>4</v>
      </c>
    </row>
    <row r="80411" spans="18:18" x14ac:dyDescent="0.25">
      <c r="R80411" s="15">
        <v>4</v>
      </c>
    </row>
    <row r="80412" spans="18:18" x14ac:dyDescent="0.25">
      <c r="R80412" s="15">
        <v>4</v>
      </c>
    </row>
    <row r="80413" spans="18:18" x14ac:dyDescent="0.25">
      <c r="R80413" s="15">
        <v>4</v>
      </c>
    </row>
    <row r="80414" spans="18:18" x14ac:dyDescent="0.25">
      <c r="R80414" s="15">
        <v>4</v>
      </c>
    </row>
    <row r="80415" spans="18:18" x14ac:dyDescent="0.25">
      <c r="R80415" s="15">
        <v>4</v>
      </c>
    </row>
    <row r="80416" spans="18:18" x14ac:dyDescent="0.25">
      <c r="R80416" s="15">
        <v>4</v>
      </c>
    </row>
    <row r="80417" spans="18:18" x14ac:dyDescent="0.25">
      <c r="R80417" s="15">
        <v>4</v>
      </c>
    </row>
    <row r="80418" spans="18:18" x14ac:dyDescent="0.25">
      <c r="R80418" s="15">
        <v>4</v>
      </c>
    </row>
    <row r="80419" spans="18:18" x14ac:dyDescent="0.25">
      <c r="R80419" s="15">
        <v>4</v>
      </c>
    </row>
    <row r="80420" spans="18:18" x14ac:dyDescent="0.25">
      <c r="R80420" s="15">
        <v>4</v>
      </c>
    </row>
    <row r="80421" spans="18:18" x14ac:dyDescent="0.25">
      <c r="R80421" s="15">
        <v>1</v>
      </c>
    </row>
    <row r="80422" spans="18:18" x14ac:dyDescent="0.25">
      <c r="R80422" s="15">
        <v>1</v>
      </c>
    </row>
    <row r="80423" spans="18:18" x14ac:dyDescent="0.25">
      <c r="R80423" s="15">
        <v>1</v>
      </c>
    </row>
    <row r="80424" spans="18:18" x14ac:dyDescent="0.25">
      <c r="R80424" s="15">
        <v>1</v>
      </c>
    </row>
    <row r="80425" spans="18:18" x14ac:dyDescent="0.25">
      <c r="R80425" s="15">
        <v>1</v>
      </c>
    </row>
    <row r="80426" spans="18:18" x14ac:dyDescent="0.25">
      <c r="R80426" s="15">
        <v>1</v>
      </c>
    </row>
    <row r="80427" spans="18:18" x14ac:dyDescent="0.25">
      <c r="R80427" s="15">
        <v>1</v>
      </c>
    </row>
    <row r="80428" spans="18:18" x14ac:dyDescent="0.25">
      <c r="R80428" s="15">
        <v>1</v>
      </c>
    </row>
    <row r="80429" spans="18:18" x14ac:dyDescent="0.25">
      <c r="R80429" s="15">
        <v>1</v>
      </c>
    </row>
    <row r="80430" spans="18:18" x14ac:dyDescent="0.25">
      <c r="R80430" s="15">
        <v>1</v>
      </c>
    </row>
    <row r="80431" spans="18:18" x14ac:dyDescent="0.25">
      <c r="R80431" s="15">
        <v>1</v>
      </c>
    </row>
    <row r="80432" spans="18:18" x14ac:dyDescent="0.25">
      <c r="R80432" s="15">
        <v>1</v>
      </c>
    </row>
    <row r="80433" spans="18:18" x14ac:dyDescent="0.25">
      <c r="R80433" s="15">
        <v>1</v>
      </c>
    </row>
    <row r="80434" spans="18:18" x14ac:dyDescent="0.25">
      <c r="R80434" s="15">
        <v>1</v>
      </c>
    </row>
    <row r="80435" spans="18:18" x14ac:dyDescent="0.25">
      <c r="R80435" s="15">
        <v>1</v>
      </c>
    </row>
    <row r="80436" spans="18:18" x14ac:dyDescent="0.25">
      <c r="R80436" s="15">
        <v>1</v>
      </c>
    </row>
    <row r="80437" spans="18:18" x14ac:dyDescent="0.25">
      <c r="R80437" s="15">
        <v>1</v>
      </c>
    </row>
    <row r="80438" spans="18:18" x14ac:dyDescent="0.25">
      <c r="R80438" s="15">
        <v>1</v>
      </c>
    </row>
    <row r="80439" spans="18:18" x14ac:dyDescent="0.25">
      <c r="R80439" s="15">
        <v>1</v>
      </c>
    </row>
    <row r="80440" spans="18:18" x14ac:dyDescent="0.25">
      <c r="R80440" s="15">
        <v>1</v>
      </c>
    </row>
    <row r="80441" spans="18:18" x14ac:dyDescent="0.25">
      <c r="R80441" s="15">
        <v>1</v>
      </c>
    </row>
    <row r="80442" spans="18:18" x14ac:dyDescent="0.25">
      <c r="R80442" s="15">
        <v>1</v>
      </c>
    </row>
    <row r="80443" spans="18:18" x14ac:dyDescent="0.25">
      <c r="R80443" s="15">
        <v>1</v>
      </c>
    </row>
    <row r="80444" spans="18:18" x14ac:dyDescent="0.25">
      <c r="R80444" s="15">
        <v>1</v>
      </c>
    </row>
    <row r="80445" spans="18:18" x14ac:dyDescent="0.25">
      <c r="R80445" s="15">
        <v>1</v>
      </c>
    </row>
    <row r="80446" spans="18:18" x14ac:dyDescent="0.25">
      <c r="R80446" s="15">
        <v>1</v>
      </c>
    </row>
    <row r="80447" spans="18:18" x14ac:dyDescent="0.25">
      <c r="R80447" s="15">
        <v>1</v>
      </c>
    </row>
    <row r="80448" spans="18:18" x14ac:dyDescent="0.25">
      <c r="R80448" s="15">
        <v>1</v>
      </c>
    </row>
    <row r="80449" spans="18:18" x14ac:dyDescent="0.25">
      <c r="R80449" s="15">
        <v>1</v>
      </c>
    </row>
    <row r="80450" spans="18:18" x14ac:dyDescent="0.25">
      <c r="R80450" s="15">
        <v>1</v>
      </c>
    </row>
    <row r="80451" spans="18:18" x14ac:dyDescent="0.25">
      <c r="R80451" s="15">
        <v>1</v>
      </c>
    </row>
    <row r="80452" spans="18:18" x14ac:dyDescent="0.25">
      <c r="R80452" s="15">
        <v>1</v>
      </c>
    </row>
    <row r="80453" spans="18:18" x14ac:dyDescent="0.25">
      <c r="R80453" s="15">
        <v>4</v>
      </c>
    </row>
    <row r="80454" spans="18:18" x14ac:dyDescent="0.25">
      <c r="R80454" s="15">
        <v>4</v>
      </c>
    </row>
    <row r="80455" spans="18:18" x14ac:dyDescent="0.25">
      <c r="R80455" s="15">
        <v>4</v>
      </c>
    </row>
    <row r="80456" spans="18:18" x14ac:dyDescent="0.25">
      <c r="R80456" s="15">
        <v>4</v>
      </c>
    </row>
    <row r="80457" spans="18:18" x14ac:dyDescent="0.25">
      <c r="R80457" s="15">
        <v>4</v>
      </c>
    </row>
    <row r="80458" spans="18:18" x14ac:dyDescent="0.25">
      <c r="R80458" s="15">
        <v>4</v>
      </c>
    </row>
    <row r="80459" spans="18:18" x14ac:dyDescent="0.25">
      <c r="R80459" s="15">
        <v>4</v>
      </c>
    </row>
    <row r="80460" spans="18:18" x14ac:dyDescent="0.25">
      <c r="R80460" s="15">
        <v>4</v>
      </c>
    </row>
    <row r="80461" spans="18:18" x14ac:dyDescent="0.25">
      <c r="R80461" s="15">
        <v>2</v>
      </c>
    </row>
    <row r="80462" spans="18:18" x14ac:dyDescent="0.25">
      <c r="R80462" s="15">
        <v>2</v>
      </c>
    </row>
    <row r="80463" spans="18:18" x14ac:dyDescent="0.25">
      <c r="R80463" s="15">
        <v>2</v>
      </c>
    </row>
    <row r="80464" spans="18:18" x14ac:dyDescent="0.25">
      <c r="R80464" s="15">
        <v>2</v>
      </c>
    </row>
    <row r="80465" spans="18:18" x14ac:dyDescent="0.25">
      <c r="R80465" s="15">
        <v>2</v>
      </c>
    </row>
    <row r="80466" spans="18:18" x14ac:dyDescent="0.25">
      <c r="R80466" s="15">
        <v>2</v>
      </c>
    </row>
    <row r="80467" spans="18:18" x14ac:dyDescent="0.25">
      <c r="R80467" s="15">
        <v>2</v>
      </c>
    </row>
    <row r="80468" spans="18:18" x14ac:dyDescent="0.25">
      <c r="R80468" s="15">
        <v>2</v>
      </c>
    </row>
    <row r="80469" spans="18:18" x14ac:dyDescent="0.25">
      <c r="R80469" s="15">
        <v>2</v>
      </c>
    </row>
    <row r="80470" spans="18:18" x14ac:dyDescent="0.25">
      <c r="R80470" s="15">
        <v>1</v>
      </c>
    </row>
    <row r="80471" spans="18:18" x14ac:dyDescent="0.25">
      <c r="R80471" s="15">
        <v>1</v>
      </c>
    </row>
    <row r="80472" spans="18:18" x14ac:dyDescent="0.25">
      <c r="R80472" s="15">
        <v>1</v>
      </c>
    </row>
    <row r="80473" spans="18:18" x14ac:dyDescent="0.25">
      <c r="R80473" s="15">
        <v>1</v>
      </c>
    </row>
    <row r="80474" spans="18:18" x14ac:dyDescent="0.25">
      <c r="R80474" s="15">
        <v>4</v>
      </c>
    </row>
    <row r="80475" spans="18:18" x14ac:dyDescent="0.25">
      <c r="R80475" s="15">
        <v>4</v>
      </c>
    </row>
    <row r="80476" spans="18:18" x14ac:dyDescent="0.25">
      <c r="R80476" s="15">
        <v>4</v>
      </c>
    </row>
    <row r="80477" spans="18:18" x14ac:dyDescent="0.25">
      <c r="R80477" s="15">
        <v>4</v>
      </c>
    </row>
    <row r="80478" spans="18:18" x14ac:dyDescent="0.25">
      <c r="R80478" s="15">
        <v>4</v>
      </c>
    </row>
    <row r="80479" spans="18:18" x14ac:dyDescent="0.25">
      <c r="R80479" s="15">
        <v>4</v>
      </c>
    </row>
    <row r="80480" spans="18:18" x14ac:dyDescent="0.25">
      <c r="R80480" s="15">
        <v>4</v>
      </c>
    </row>
    <row r="80481" spans="18:18" x14ac:dyDescent="0.25">
      <c r="R80481" s="15">
        <v>4</v>
      </c>
    </row>
    <row r="80482" spans="18:18" x14ac:dyDescent="0.25">
      <c r="R80482" s="15">
        <v>4</v>
      </c>
    </row>
    <row r="80483" spans="18:18" x14ac:dyDescent="0.25">
      <c r="R80483" s="15">
        <v>4</v>
      </c>
    </row>
    <row r="80484" spans="18:18" x14ac:dyDescent="0.25">
      <c r="R80484" s="15">
        <v>4</v>
      </c>
    </row>
    <row r="80485" spans="18:18" x14ac:dyDescent="0.25">
      <c r="R80485" s="15">
        <v>4</v>
      </c>
    </row>
    <row r="80486" spans="18:18" x14ac:dyDescent="0.25">
      <c r="R80486" s="15">
        <v>4</v>
      </c>
    </row>
    <row r="80487" spans="18:18" x14ac:dyDescent="0.25">
      <c r="R80487" s="15">
        <v>4</v>
      </c>
    </row>
    <row r="80488" spans="18:18" x14ac:dyDescent="0.25">
      <c r="R80488" s="15">
        <v>4</v>
      </c>
    </row>
    <row r="80489" spans="18:18" x14ac:dyDescent="0.25">
      <c r="R80489" s="15">
        <v>4</v>
      </c>
    </row>
    <row r="80490" spans="18:18" x14ac:dyDescent="0.25">
      <c r="R80490" s="15">
        <v>4</v>
      </c>
    </row>
    <row r="80491" spans="18:18" x14ac:dyDescent="0.25">
      <c r="R80491" s="15">
        <v>4</v>
      </c>
    </row>
    <row r="80492" spans="18:18" x14ac:dyDescent="0.25">
      <c r="R80492" s="15">
        <v>4</v>
      </c>
    </row>
    <row r="80493" spans="18:18" x14ac:dyDescent="0.25">
      <c r="R80493" s="15">
        <v>4</v>
      </c>
    </row>
    <row r="80494" spans="18:18" x14ac:dyDescent="0.25">
      <c r="R80494" s="15">
        <v>4</v>
      </c>
    </row>
    <row r="80495" spans="18:18" x14ac:dyDescent="0.25">
      <c r="R80495" s="15">
        <v>3</v>
      </c>
    </row>
    <row r="80496" spans="18:18" x14ac:dyDescent="0.25">
      <c r="R80496" s="15">
        <v>3</v>
      </c>
    </row>
    <row r="80497" spans="18:18" x14ac:dyDescent="0.25">
      <c r="R80497" s="15">
        <v>3</v>
      </c>
    </row>
    <row r="80498" spans="18:18" x14ac:dyDescent="0.25">
      <c r="R80498" s="15">
        <v>3</v>
      </c>
    </row>
    <row r="80499" spans="18:18" x14ac:dyDescent="0.25">
      <c r="R80499" s="15">
        <v>3</v>
      </c>
    </row>
    <row r="80500" spans="18:18" x14ac:dyDescent="0.25">
      <c r="R80500" s="15">
        <v>3</v>
      </c>
    </row>
    <row r="80501" spans="18:18" x14ac:dyDescent="0.25">
      <c r="R80501" s="15">
        <v>3</v>
      </c>
    </row>
    <row r="80502" spans="18:18" x14ac:dyDescent="0.25">
      <c r="R80502" s="15">
        <v>3</v>
      </c>
    </row>
    <row r="80503" spans="18:18" x14ac:dyDescent="0.25">
      <c r="R80503" s="15">
        <v>3</v>
      </c>
    </row>
    <row r="80504" spans="18:18" x14ac:dyDescent="0.25">
      <c r="R80504" s="15">
        <v>3</v>
      </c>
    </row>
    <row r="80505" spans="18:18" x14ac:dyDescent="0.25">
      <c r="R80505" s="15">
        <v>3</v>
      </c>
    </row>
    <row r="80506" spans="18:18" x14ac:dyDescent="0.25">
      <c r="R80506" s="15">
        <v>3</v>
      </c>
    </row>
    <row r="80507" spans="18:18" x14ac:dyDescent="0.25">
      <c r="R80507" s="15">
        <v>3</v>
      </c>
    </row>
    <row r="80508" spans="18:18" x14ac:dyDescent="0.25">
      <c r="R80508" s="15">
        <v>3</v>
      </c>
    </row>
    <row r="80509" spans="18:18" x14ac:dyDescent="0.25">
      <c r="R80509" s="15">
        <v>3</v>
      </c>
    </row>
    <row r="80510" spans="18:18" x14ac:dyDescent="0.25">
      <c r="R80510" s="15">
        <v>3</v>
      </c>
    </row>
    <row r="80511" spans="18:18" x14ac:dyDescent="0.25">
      <c r="R80511" s="15">
        <v>3</v>
      </c>
    </row>
    <row r="80512" spans="18:18" x14ac:dyDescent="0.25">
      <c r="R80512" s="15">
        <v>3</v>
      </c>
    </row>
    <row r="80513" spans="18:18" x14ac:dyDescent="0.25">
      <c r="R80513" s="15">
        <v>3</v>
      </c>
    </row>
    <row r="80514" spans="18:18" x14ac:dyDescent="0.25">
      <c r="R80514" s="15">
        <v>3</v>
      </c>
    </row>
    <row r="80515" spans="18:18" x14ac:dyDescent="0.25">
      <c r="R80515" s="15">
        <v>3</v>
      </c>
    </row>
    <row r="80516" spans="18:18" x14ac:dyDescent="0.25">
      <c r="R80516" s="15">
        <v>3</v>
      </c>
    </row>
    <row r="80517" spans="18:18" x14ac:dyDescent="0.25">
      <c r="R80517" s="15">
        <v>3</v>
      </c>
    </row>
    <row r="80518" spans="18:18" x14ac:dyDescent="0.25">
      <c r="R80518" s="15">
        <v>3</v>
      </c>
    </row>
    <row r="80519" spans="18:18" x14ac:dyDescent="0.25">
      <c r="R80519" s="15">
        <v>3</v>
      </c>
    </row>
    <row r="80520" spans="18:18" x14ac:dyDescent="0.25">
      <c r="R80520" s="15">
        <v>3</v>
      </c>
    </row>
    <row r="80521" spans="18:18" x14ac:dyDescent="0.25">
      <c r="R80521" s="15">
        <v>3</v>
      </c>
    </row>
    <row r="80522" spans="18:18" x14ac:dyDescent="0.25">
      <c r="R80522" s="15">
        <v>3</v>
      </c>
    </row>
    <row r="80523" spans="18:18" x14ac:dyDescent="0.25">
      <c r="R80523" s="15">
        <v>1</v>
      </c>
    </row>
    <row r="80524" spans="18:18" x14ac:dyDescent="0.25">
      <c r="R80524" s="15">
        <v>1</v>
      </c>
    </row>
    <row r="80525" spans="18:18" x14ac:dyDescent="0.25">
      <c r="R80525" s="15">
        <v>1</v>
      </c>
    </row>
    <row r="80526" spans="18:18" x14ac:dyDescent="0.25">
      <c r="R80526" s="15">
        <v>1</v>
      </c>
    </row>
    <row r="80527" spans="18:18" x14ac:dyDescent="0.25">
      <c r="R80527" s="15">
        <v>1</v>
      </c>
    </row>
    <row r="80528" spans="18:18" x14ac:dyDescent="0.25">
      <c r="R80528" s="15">
        <v>1</v>
      </c>
    </row>
    <row r="80529" spans="18:18" x14ac:dyDescent="0.25">
      <c r="R80529" s="15">
        <v>1</v>
      </c>
    </row>
    <row r="80530" spans="18:18" x14ac:dyDescent="0.25">
      <c r="R80530" s="15">
        <v>1</v>
      </c>
    </row>
    <row r="80531" spans="18:18" x14ac:dyDescent="0.25">
      <c r="R80531" s="15">
        <v>1</v>
      </c>
    </row>
    <row r="80532" spans="18:18" x14ac:dyDescent="0.25">
      <c r="R80532" s="15">
        <v>1</v>
      </c>
    </row>
    <row r="80533" spans="18:18" x14ac:dyDescent="0.25">
      <c r="R80533" s="15">
        <v>1</v>
      </c>
    </row>
    <row r="80534" spans="18:18" x14ac:dyDescent="0.25">
      <c r="R80534" s="15">
        <v>1</v>
      </c>
    </row>
    <row r="80535" spans="18:18" x14ac:dyDescent="0.25">
      <c r="R80535" s="15">
        <v>1</v>
      </c>
    </row>
    <row r="80536" spans="18:18" x14ac:dyDescent="0.25">
      <c r="R80536" s="15">
        <v>1</v>
      </c>
    </row>
    <row r="80537" spans="18:18" x14ac:dyDescent="0.25">
      <c r="R80537" s="15">
        <v>1</v>
      </c>
    </row>
    <row r="80538" spans="18:18" x14ac:dyDescent="0.25">
      <c r="R80538" s="15">
        <v>1</v>
      </c>
    </row>
    <row r="80539" spans="18:18" x14ac:dyDescent="0.25">
      <c r="R80539" s="15">
        <v>1</v>
      </c>
    </row>
    <row r="80540" spans="18:18" x14ac:dyDescent="0.25">
      <c r="R80540" s="15">
        <v>1</v>
      </c>
    </row>
    <row r="80541" spans="18:18" x14ac:dyDescent="0.25">
      <c r="R80541" s="15">
        <v>1</v>
      </c>
    </row>
    <row r="80542" spans="18:18" x14ac:dyDescent="0.25">
      <c r="R80542" s="15">
        <v>1</v>
      </c>
    </row>
    <row r="80543" spans="18:18" x14ac:dyDescent="0.25">
      <c r="R80543" s="15">
        <v>1</v>
      </c>
    </row>
    <row r="80544" spans="18:18" x14ac:dyDescent="0.25">
      <c r="R80544" s="15">
        <v>1</v>
      </c>
    </row>
    <row r="80545" spans="18:18" x14ac:dyDescent="0.25">
      <c r="R80545" s="15">
        <v>1</v>
      </c>
    </row>
    <row r="80546" spans="18:18" x14ac:dyDescent="0.25">
      <c r="R80546" s="15">
        <v>1</v>
      </c>
    </row>
    <row r="80547" spans="18:18" x14ac:dyDescent="0.25">
      <c r="R80547" s="15">
        <v>1</v>
      </c>
    </row>
    <row r="80548" spans="18:18" x14ac:dyDescent="0.25">
      <c r="R80548" s="15">
        <v>1</v>
      </c>
    </row>
    <row r="80549" spans="18:18" x14ac:dyDescent="0.25">
      <c r="R80549" s="15">
        <v>1</v>
      </c>
    </row>
    <row r="80550" spans="18:18" x14ac:dyDescent="0.25">
      <c r="R80550" s="15">
        <v>1</v>
      </c>
    </row>
    <row r="80551" spans="18:18" x14ac:dyDescent="0.25">
      <c r="R80551" s="15">
        <v>1</v>
      </c>
    </row>
    <row r="80552" spans="18:18" x14ac:dyDescent="0.25">
      <c r="R80552" s="15">
        <v>1</v>
      </c>
    </row>
    <row r="80553" spans="18:18" x14ac:dyDescent="0.25">
      <c r="R80553" s="15">
        <v>1</v>
      </c>
    </row>
    <row r="80554" spans="18:18" x14ac:dyDescent="0.25">
      <c r="R80554" s="15">
        <v>1</v>
      </c>
    </row>
    <row r="80555" spans="18:18" x14ac:dyDescent="0.25">
      <c r="R80555" s="15">
        <v>1</v>
      </c>
    </row>
    <row r="80556" spans="18:18" x14ac:dyDescent="0.25">
      <c r="R80556" s="15">
        <v>1</v>
      </c>
    </row>
    <row r="80557" spans="18:18" x14ac:dyDescent="0.25">
      <c r="R80557" s="15">
        <v>1</v>
      </c>
    </row>
    <row r="80558" spans="18:18" x14ac:dyDescent="0.25">
      <c r="R80558" s="15">
        <v>1</v>
      </c>
    </row>
    <row r="80559" spans="18:18" x14ac:dyDescent="0.25">
      <c r="R80559" s="15">
        <v>1</v>
      </c>
    </row>
    <row r="80560" spans="18:18" x14ac:dyDescent="0.25">
      <c r="R80560" s="15">
        <v>1</v>
      </c>
    </row>
    <row r="80561" spans="18:18" x14ac:dyDescent="0.25">
      <c r="R80561" s="15">
        <v>1</v>
      </c>
    </row>
    <row r="80562" spans="18:18" x14ac:dyDescent="0.25">
      <c r="R80562" s="15">
        <v>1</v>
      </c>
    </row>
    <row r="80563" spans="18:18" x14ac:dyDescent="0.25">
      <c r="R80563" s="15">
        <v>1</v>
      </c>
    </row>
    <row r="80564" spans="18:18" x14ac:dyDescent="0.25">
      <c r="R80564" s="15">
        <v>1</v>
      </c>
    </row>
    <row r="80565" spans="18:18" x14ac:dyDescent="0.25">
      <c r="R80565" s="15">
        <v>1</v>
      </c>
    </row>
    <row r="80566" spans="18:18" x14ac:dyDescent="0.25">
      <c r="R80566" s="15">
        <v>1</v>
      </c>
    </row>
    <row r="80567" spans="18:18" x14ac:dyDescent="0.25">
      <c r="R80567" s="15">
        <v>1</v>
      </c>
    </row>
    <row r="80568" spans="18:18" x14ac:dyDescent="0.25">
      <c r="R80568" s="15">
        <v>1</v>
      </c>
    </row>
    <row r="80569" spans="18:18" x14ac:dyDescent="0.25">
      <c r="R80569" s="15">
        <v>1</v>
      </c>
    </row>
    <row r="80570" spans="18:18" x14ac:dyDescent="0.25">
      <c r="R80570" s="15">
        <v>1</v>
      </c>
    </row>
    <row r="80571" spans="18:18" x14ac:dyDescent="0.25">
      <c r="R80571" s="15">
        <v>2</v>
      </c>
    </row>
    <row r="80572" spans="18:18" x14ac:dyDescent="0.25">
      <c r="R80572" s="15">
        <v>2</v>
      </c>
    </row>
    <row r="80573" spans="18:18" x14ac:dyDescent="0.25">
      <c r="R80573" s="15">
        <v>2</v>
      </c>
    </row>
    <row r="80574" spans="18:18" x14ac:dyDescent="0.25">
      <c r="R80574" s="15">
        <v>2</v>
      </c>
    </row>
    <row r="80575" spans="18:18" x14ac:dyDescent="0.25">
      <c r="R80575" s="15">
        <v>2</v>
      </c>
    </row>
    <row r="80576" spans="18:18" x14ac:dyDescent="0.25">
      <c r="R80576" s="15">
        <v>2</v>
      </c>
    </row>
    <row r="80577" spans="18:18" x14ac:dyDescent="0.25">
      <c r="R80577" s="15">
        <v>2</v>
      </c>
    </row>
    <row r="80578" spans="18:18" x14ac:dyDescent="0.25">
      <c r="R80578" s="15">
        <v>2</v>
      </c>
    </row>
    <row r="80579" spans="18:18" x14ac:dyDescent="0.25">
      <c r="R80579" s="15">
        <v>2</v>
      </c>
    </row>
    <row r="80580" spans="18:18" x14ac:dyDescent="0.25">
      <c r="R80580" s="15">
        <v>2</v>
      </c>
    </row>
    <row r="80581" spans="18:18" x14ac:dyDescent="0.25">
      <c r="R80581" s="15">
        <v>2</v>
      </c>
    </row>
    <row r="80582" spans="18:18" x14ac:dyDescent="0.25">
      <c r="R80582" s="15">
        <v>2</v>
      </c>
    </row>
    <row r="80583" spans="18:18" x14ac:dyDescent="0.25">
      <c r="R80583" s="15">
        <v>2</v>
      </c>
    </row>
    <row r="80584" spans="18:18" x14ac:dyDescent="0.25">
      <c r="R80584" s="15">
        <v>2</v>
      </c>
    </row>
    <row r="80585" spans="18:18" x14ac:dyDescent="0.25">
      <c r="R80585" s="15">
        <v>1</v>
      </c>
    </row>
    <row r="80586" spans="18:18" x14ac:dyDescent="0.25">
      <c r="R80586" s="15">
        <v>1</v>
      </c>
    </row>
    <row r="80587" spans="18:18" x14ac:dyDescent="0.25">
      <c r="R80587" s="15">
        <v>1</v>
      </c>
    </row>
    <row r="80588" spans="18:18" x14ac:dyDescent="0.25">
      <c r="R80588" s="15">
        <v>1</v>
      </c>
    </row>
    <row r="80589" spans="18:18" x14ac:dyDescent="0.25">
      <c r="R80589" s="15">
        <v>1</v>
      </c>
    </row>
    <row r="80590" spans="18:18" x14ac:dyDescent="0.25">
      <c r="R80590" s="15">
        <v>1</v>
      </c>
    </row>
    <row r="80591" spans="18:18" x14ac:dyDescent="0.25">
      <c r="R80591" s="15">
        <v>1</v>
      </c>
    </row>
    <row r="80592" spans="18:18" x14ac:dyDescent="0.25">
      <c r="R80592" s="15">
        <v>1</v>
      </c>
    </row>
    <row r="80593" spans="18:18" x14ac:dyDescent="0.25">
      <c r="R80593" s="15">
        <v>1</v>
      </c>
    </row>
    <row r="80594" spans="18:18" x14ac:dyDescent="0.25">
      <c r="R80594" s="15">
        <v>3</v>
      </c>
    </row>
    <row r="80595" spans="18:18" x14ac:dyDescent="0.25">
      <c r="R80595" s="15">
        <v>3</v>
      </c>
    </row>
    <row r="80596" spans="18:18" x14ac:dyDescent="0.25">
      <c r="R80596" s="15">
        <v>3</v>
      </c>
    </row>
    <row r="80597" spans="18:18" x14ac:dyDescent="0.25">
      <c r="R80597" s="15">
        <v>3</v>
      </c>
    </row>
    <row r="80598" spans="18:18" x14ac:dyDescent="0.25">
      <c r="R80598" s="15">
        <v>3</v>
      </c>
    </row>
    <row r="80599" spans="18:18" x14ac:dyDescent="0.25">
      <c r="R80599" s="15">
        <v>3</v>
      </c>
    </row>
    <row r="80600" spans="18:18" x14ac:dyDescent="0.25">
      <c r="R80600" s="15">
        <v>3</v>
      </c>
    </row>
    <row r="80601" spans="18:18" x14ac:dyDescent="0.25">
      <c r="R80601" s="15">
        <v>3</v>
      </c>
    </row>
    <row r="80602" spans="18:18" x14ac:dyDescent="0.25">
      <c r="R80602" s="15">
        <v>3</v>
      </c>
    </row>
    <row r="80603" spans="18:18" x14ac:dyDescent="0.25">
      <c r="R80603" s="15">
        <v>3</v>
      </c>
    </row>
    <row r="80604" spans="18:18" x14ac:dyDescent="0.25">
      <c r="R80604" s="15">
        <v>3</v>
      </c>
    </row>
    <row r="80605" spans="18:18" x14ac:dyDescent="0.25">
      <c r="R80605" s="15">
        <v>3</v>
      </c>
    </row>
    <row r="80606" spans="18:18" x14ac:dyDescent="0.25">
      <c r="R80606" s="15">
        <v>3</v>
      </c>
    </row>
    <row r="80607" spans="18:18" x14ac:dyDescent="0.25">
      <c r="R80607" s="15">
        <v>3</v>
      </c>
    </row>
    <row r="80608" spans="18:18" x14ac:dyDescent="0.25">
      <c r="R80608" s="15">
        <v>3</v>
      </c>
    </row>
    <row r="80609" spans="18:18" x14ac:dyDescent="0.25">
      <c r="R80609" s="15">
        <v>3</v>
      </c>
    </row>
    <row r="80610" spans="18:18" x14ac:dyDescent="0.25">
      <c r="R80610" s="15">
        <v>3</v>
      </c>
    </row>
    <row r="80611" spans="18:18" x14ac:dyDescent="0.25">
      <c r="R80611" s="15">
        <v>3</v>
      </c>
    </row>
    <row r="80612" spans="18:18" x14ac:dyDescent="0.25">
      <c r="R80612" s="15">
        <v>3</v>
      </c>
    </row>
    <row r="80613" spans="18:18" x14ac:dyDescent="0.25">
      <c r="R80613" s="15">
        <v>3</v>
      </c>
    </row>
    <row r="80614" spans="18:18" x14ac:dyDescent="0.25">
      <c r="R80614" s="15">
        <v>3</v>
      </c>
    </row>
    <row r="80615" spans="18:18" x14ac:dyDescent="0.25">
      <c r="R80615" s="15">
        <v>3</v>
      </c>
    </row>
    <row r="80616" spans="18:18" x14ac:dyDescent="0.25">
      <c r="R80616" s="15">
        <v>3</v>
      </c>
    </row>
    <row r="80617" spans="18:18" x14ac:dyDescent="0.25">
      <c r="R80617" s="15">
        <v>3</v>
      </c>
    </row>
    <row r="80618" spans="18:18" x14ac:dyDescent="0.25">
      <c r="R80618" s="15">
        <v>3</v>
      </c>
    </row>
    <row r="80619" spans="18:18" x14ac:dyDescent="0.25">
      <c r="R80619" s="15">
        <v>3</v>
      </c>
    </row>
    <row r="80620" spans="18:18" x14ac:dyDescent="0.25">
      <c r="R80620" s="15">
        <v>3</v>
      </c>
    </row>
    <row r="80621" spans="18:18" x14ac:dyDescent="0.25">
      <c r="R80621" s="15">
        <v>3</v>
      </c>
    </row>
    <row r="80622" spans="18:18" x14ac:dyDescent="0.25">
      <c r="R80622" s="15">
        <v>3</v>
      </c>
    </row>
    <row r="80623" spans="18:18" x14ac:dyDescent="0.25">
      <c r="R80623" s="15">
        <v>3</v>
      </c>
    </row>
    <row r="80624" spans="18:18" x14ac:dyDescent="0.25">
      <c r="R80624" s="15">
        <v>3</v>
      </c>
    </row>
    <row r="80625" spans="18:18" x14ac:dyDescent="0.25">
      <c r="R80625" s="15">
        <v>3</v>
      </c>
    </row>
    <row r="80626" spans="18:18" x14ac:dyDescent="0.25">
      <c r="R80626" s="15">
        <v>3</v>
      </c>
    </row>
    <row r="80627" spans="18:18" x14ac:dyDescent="0.25">
      <c r="R80627" s="15">
        <v>3</v>
      </c>
    </row>
    <row r="80628" spans="18:18" x14ac:dyDescent="0.25">
      <c r="R80628" s="15">
        <v>3</v>
      </c>
    </row>
    <row r="80629" spans="18:18" x14ac:dyDescent="0.25">
      <c r="R80629" s="15">
        <v>3</v>
      </c>
    </row>
    <row r="80630" spans="18:18" x14ac:dyDescent="0.25">
      <c r="R80630" s="15">
        <v>3</v>
      </c>
    </row>
    <row r="80631" spans="18:18" x14ac:dyDescent="0.25">
      <c r="R80631" s="15">
        <v>3</v>
      </c>
    </row>
    <row r="80632" spans="18:18" x14ac:dyDescent="0.25">
      <c r="R80632" s="15">
        <v>3</v>
      </c>
    </row>
    <row r="80633" spans="18:18" x14ac:dyDescent="0.25">
      <c r="R80633" s="15">
        <v>3</v>
      </c>
    </row>
    <row r="80634" spans="18:18" x14ac:dyDescent="0.25">
      <c r="R80634" s="15">
        <v>3</v>
      </c>
    </row>
    <row r="80635" spans="18:18" x14ac:dyDescent="0.25">
      <c r="R80635" s="15">
        <v>3</v>
      </c>
    </row>
    <row r="80636" spans="18:18" x14ac:dyDescent="0.25">
      <c r="R80636" s="15">
        <v>3</v>
      </c>
    </row>
    <row r="80637" spans="18:18" x14ac:dyDescent="0.25">
      <c r="R80637" s="15">
        <v>3</v>
      </c>
    </row>
    <row r="80638" spans="18:18" x14ac:dyDescent="0.25">
      <c r="R80638" s="15">
        <v>3</v>
      </c>
    </row>
    <row r="80639" spans="18:18" x14ac:dyDescent="0.25">
      <c r="R80639" s="15">
        <v>3</v>
      </c>
    </row>
    <row r="80640" spans="18:18" x14ac:dyDescent="0.25">
      <c r="R80640" s="15">
        <v>3</v>
      </c>
    </row>
    <row r="80641" spans="18:18" x14ac:dyDescent="0.25">
      <c r="R80641" s="15">
        <v>3</v>
      </c>
    </row>
    <row r="80642" spans="18:18" x14ac:dyDescent="0.25">
      <c r="R80642" s="15">
        <v>3</v>
      </c>
    </row>
    <row r="80643" spans="18:18" x14ac:dyDescent="0.25">
      <c r="R80643" s="15">
        <v>3</v>
      </c>
    </row>
    <row r="80644" spans="18:18" x14ac:dyDescent="0.25">
      <c r="R80644" s="15">
        <v>3</v>
      </c>
    </row>
    <row r="80645" spans="18:18" x14ac:dyDescent="0.25">
      <c r="R80645" s="15">
        <v>3</v>
      </c>
    </row>
    <row r="80646" spans="18:18" x14ac:dyDescent="0.25">
      <c r="R80646" s="15">
        <v>3</v>
      </c>
    </row>
    <row r="80647" spans="18:18" x14ac:dyDescent="0.25">
      <c r="R80647" s="15">
        <v>3</v>
      </c>
    </row>
    <row r="80648" spans="18:18" x14ac:dyDescent="0.25">
      <c r="R80648" s="15">
        <v>3</v>
      </c>
    </row>
    <row r="80649" spans="18:18" x14ac:dyDescent="0.25">
      <c r="R80649" s="15">
        <v>3</v>
      </c>
    </row>
    <row r="80650" spans="18:18" x14ac:dyDescent="0.25">
      <c r="R80650" s="15">
        <v>3</v>
      </c>
    </row>
    <row r="80651" spans="18:18" x14ac:dyDescent="0.25">
      <c r="R80651" s="15">
        <v>3</v>
      </c>
    </row>
    <row r="80652" spans="18:18" x14ac:dyDescent="0.25">
      <c r="R80652" s="15">
        <v>3</v>
      </c>
    </row>
    <row r="80653" spans="18:18" x14ac:dyDescent="0.25">
      <c r="R80653" s="15">
        <v>3</v>
      </c>
    </row>
    <row r="80654" spans="18:18" x14ac:dyDescent="0.25">
      <c r="R80654" s="15">
        <v>3</v>
      </c>
    </row>
    <row r="80655" spans="18:18" x14ac:dyDescent="0.25">
      <c r="R80655" s="15">
        <v>3</v>
      </c>
    </row>
    <row r="80656" spans="18:18" x14ac:dyDescent="0.25">
      <c r="R80656" s="15">
        <v>3</v>
      </c>
    </row>
    <row r="80657" spans="18:18" x14ac:dyDescent="0.25">
      <c r="R80657" s="15">
        <v>3</v>
      </c>
    </row>
    <row r="80658" spans="18:18" x14ac:dyDescent="0.25">
      <c r="R80658" s="15">
        <v>3</v>
      </c>
    </row>
    <row r="80659" spans="18:18" x14ac:dyDescent="0.25">
      <c r="R80659" s="15">
        <v>3</v>
      </c>
    </row>
    <row r="80660" spans="18:18" x14ac:dyDescent="0.25">
      <c r="R80660" s="15">
        <v>3</v>
      </c>
    </row>
    <row r="80661" spans="18:18" x14ac:dyDescent="0.25">
      <c r="R80661" s="15">
        <v>3</v>
      </c>
    </row>
    <row r="80662" spans="18:18" x14ac:dyDescent="0.25">
      <c r="R80662" s="15">
        <v>3</v>
      </c>
    </row>
    <row r="80663" spans="18:18" x14ac:dyDescent="0.25">
      <c r="R80663" s="15">
        <v>3</v>
      </c>
    </row>
    <row r="80664" spans="18:18" x14ac:dyDescent="0.25">
      <c r="R80664" s="15">
        <v>3</v>
      </c>
    </row>
    <row r="80665" spans="18:18" x14ac:dyDescent="0.25">
      <c r="R80665" s="15">
        <v>3</v>
      </c>
    </row>
    <row r="80666" spans="18:18" x14ac:dyDescent="0.25">
      <c r="R80666" s="15">
        <v>3</v>
      </c>
    </row>
    <row r="80667" spans="18:18" x14ac:dyDescent="0.25">
      <c r="R80667" s="15">
        <v>3</v>
      </c>
    </row>
    <row r="80668" spans="18:18" x14ac:dyDescent="0.25">
      <c r="R80668" s="15">
        <v>3</v>
      </c>
    </row>
    <row r="80669" spans="18:18" x14ac:dyDescent="0.25">
      <c r="R80669" s="15">
        <v>3</v>
      </c>
    </row>
    <row r="80670" spans="18:18" x14ac:dyDescent="0.25">
      <c r="R80670" s="15">
        <v>3</v>
      </c>
    </row>
    <row r="80671" spans="18:18" x14ac:dyDescent="0.25">
      <c r="R80671" s="15">
        <v>3</v>
      </c>
    </row>
    <row r="80672" spans="18:18" x14ac:dyDescent="0.25">
      <c r="R80672" s="15">
        <v>3</v>
      </c>
    </row>
    <row r="80673" spans="18:18" x14ac:dyDescent="0.25">
      <c r="R80673" s="15">
        <v>3</v>
      </c>
    </row>
    <row r="80674" spans="18:18" x14ac:dyDescent="0.25">
      <c r="R80674" s="15">
        <v>3</v>
      </c>
    </row>
    <row r="80675" spans="18:18" x14ac:dyDescent="0.25">
      <c r="R80675" s="15">
        <v>3</v>
      </c>
    </row>
    <row r="80676" spans="18:18" x14ac:dyDescent="0.25">
      <c r="R80676" s="15">
        <v>3</v>
      </c>
    </row>
    <row r="80677" spans="18:18" x14ac:dyDescent="0.25">
      <c r="R80677" s="15">
        <v>3</v>
      </c>
    </row>
    <row r="80678" spans="18:18" x14ac:dyDescent="0.25">
      <c r="R80678" s="15">
        <v>3</v>
      </c>
    </row>
    <row r="80679" spans="18:18" x14ac:dyDescent="0.25">
      <c r="R80679" s="15">
        <v>3</v>
      </c>
    </row>
    <row r="80680" spans="18:18" x14ac:dyDescent="0.25">
      <c r="R80680" s="15">
        <v>3</v>
      </c>
    </row>
    <row r="80681" spans="18:18" x14ac:dyDescent="0.25">
      <c r="R80681" s="15">
        <v>3</v>
      </c>
    </row>
    <row r="80682" spans="18:18" x14ac:dyDescent="0.25">
      <c r="R80682" s="15">
        <v>3</v>
      </c>
    </row>
    <row r="80683" spans="18:18" x14ac:dyDescent="0.25">
      <c r="R80683" s="15">
        <v>3</v>
      </c>
    </row>
    <row r="80684" spans="18:18" x14ac:dyDescent="0.25">
      <c r="R80684" s="15">
        <v>3</v>
      </c>
    </row>
    <row r="80685" spans="18:18" x14ac:dyDescent="0.25">
      <c r="R80685" s="15">
        <v>3</v>
      </c>
    </row>
    <row r="80686" spans="18:18" x14ac:dyDescent="0.25">
      <c r="R80686" s="15">
        <v>3</v>
      </c>
    </row>
    <row r="80687" spans="18:18" x14ac:dyDescent="0.25">
      <c r="R80687" s="15">
        <v>3</v>
      </c>
    </row>
    <row r="80688" spans="18:18" x14ac:dyDescent="0.25">
      <c r="R80688" s="15">
        <v>3</v>
      </c>
    </row>
    <row r="80689" spans="18:18" x14ac:dyDescent="0.25">
      <c r="R80689" s="15">
        <v>3</v>
      </c>
    </row>
    <row r="80690" spans="18:18" x14ac:dyDescent="0.25">
      <c r="R80690" s="15">
        <v>3</v>
      </c>
    </row>
    <row r="80691" spans="18:18" x14ac:dyDescent="0.25">
      <c r="R80691" s="15">
        <v>3</v>
      </c>
    </row>
    <row r="80692" spans="18:18" x14ac:dyDescent="0.25">
      <c r="R80692" s="15">
        <v>3</v>
      </c>
    </row>
    <row r="80693" spans="18:18" x14ac:dyDescent="0.25">
      <c r="R80693" s="15">
        <v>3</v>
      </c>
    </row>
    <row r="80694" spans="18:18" x14ac:dyDescent="0.25">
      <c r="R80694" s="15">
        <v>3</v>
      </c>
    </row>
    <row r="80695" spans="18:18" x14ac:dyDescent="0.25">
      <c r="R80695" s="15">
        <v>3</v>
      </c>
    </row>
    <row r="80696" spans="18:18" x14ac:dyDescent="0.25">
      <c r="R80696" s="15">
        <v>3</v>
      </c>
    </row>
    <row r="80697" spans="18:18" x14ac:dyDescent="0.25">
      <c r="R80697" s="15">
        <v>3</v>
      </c>
    </row>
    <row r="80698" spans="18:18" x14ac:dyDescent="0.25">
      <c r="R80698" s="15">
        <v>3</v>
      </c>
    </row>
    <row r="80699" spans="18:18" x14ac:dyDescent="0.25">
      <c r="R80699" s="15">
        <v>3</v>
      </c>
    </row>
    <row r="80700" spans="18:18" x14ac:dyDescent="0.25">
      <c r="R80700" s="15">
        <v>1</v>
      </c>
    </row>
    <row r="80701" spans="18:18" x14ac:dyDescent="0.25">
      <c r="R80701" s="15">
        <v>1</v>
      </c>
    </row>
    <row r="80702" spans="18:18" x14ac:dyDescent="0.25">
      <c r="R80702" s="15">
        <v>2</v>
      </c>
    </row>
    <row r="80703" spans="18:18" x14ac:dyDescent="0.25">
      <c r="R80703" s="15">
        <v>2</v>
      </c>
    </row>
    <row r="80704" spans="18:18" x14ac:dyDescent="0.25">
      <c r="R80704" s="15">
        <v>2</v>
      </c>
    </row>
    <row r="80705" spans="18:18" x14ac:dyDescent="0.25">
      <c r="R80705" s="15">
        <v>2</v>
      </c>
    </row>
    <row r="80706" spans="18:18" x14ac:dyDescent="0.25">
      <c r="R80706" s="15">
        <v>2</v>
      </c>
    </row>
    <row r="80707" spans="18:18" x14ac:dyDescent="0.25">
      <c r="R80707" s="15">
        <v>2</v>
      </c>
    </row>
    <row r="80708" spans="18:18" x14ac:dyDescent="0.25">
      <c r="R80708" s="15">
        <v>2</v>
      </c>
    </row>
    <row r="80709" spans="18:18" x14ac:dyDescent="0.25">
      <c r="R80709" s="15">
        <v>3</v>
      </c>
    </row>
    <row r="80710" spans="18:18" x14ac:dyDescent="0.25">
      <c r="R80710" s="15">
        <v>3</v>
      </c>
    </row>
    <row r="80711" spans="18:18" x14ac:dyDescent="0.25">
      <c r="R80711" s="15">
        <v>3</v>
      </c>
    </row>
    <row r="80712" spans="18:18" x14ac:dyDescent="0.25">
      <c r="R80712" s="15">
        <v>3</v>
      </c>
    </row>
    <row r="80713" spans="18:18" x14ac:dyDescent="0.25">
      <c r="R80713" s="15">
        <v>3</v>
      </c>
    </row>
    <row r="80714" spans="18:18" x14ac:dyDescent="0.25">
      <c r="R80714" s="15">
        <v>3</v>
      </c>
    </row>
    <row r="80715" spans="18:18" x14ac:dyDescent="0.25">
      <c r="R80715" s="15">
        <v>3</v>
      </c>
    </row>
    <row r="80716" spans="18:18" x14ac:dyDescent="0.25">
      <c r="R80716" s="15">
        <v>2</v>
      </c>
    </row>
    <row r="80717" spans="18:18" x14ac:dyDescent="0.25">
      <c r="R80717" s="15">
        <v>2</v>
      </c>
    </row>
    <row r="80718" spans="18:18" x14ac:dyDescent="0.25">
      <c r="R80718" s="15">
        <v>2</v>
      </c>
    </row>
    <row r="80719" spans="18:18" x14ac:dyDescent="0.25">
      <c r="R80719" s="15">
        <v>2</v>
      </c>
    </row>
    <row r="80720" spans="18:18" x14ac:dyDescent="0.25">
      <c r="R80720" s="15">
        <v>2</v>
      </c>
    </row>
    <row r="80721" spans="18:18" x14ac:dyDescent="0.25">
      <c r="R80721" s="15">
        <v>2</v>
      </c>
    </row>
    <row r="80722" spans="18:18" x14ac:dyDescent="0.25">
      <c r="R80722" s="15">
        <v>2</v>
      </c>
    </row>
    <row r="80723" spans="18:18" x14ac:dyDescent="0.25">
      <c r="R80723" s="15">
        <v>2</v>
      </c>
    </row>
    <row r="80724" spans="18:18" x14ac:dyDescent="0.25">
      <c r="R80724" s="15">
        <v>2</v>
      </c>
    </row>
    <row r="80725" spans="18:18" x14ac:dyDescent="0.25">
      <c r="R80725" s="15">
        <v>2</v>
      </c>
    </row>
    <row r="80726" spans="18:18" x14ac:dyDescent="0.25">
      <c r="R80726" s="15">
        <v>2</v>
      </c>
    </row>
    <row r="80727" spans="18:18" x14ac:dyDescent="0.25">
      <c r="R80727" s="15">
        <v>2</v>
      </c>
    </row>
    <row r="80728" spans="18:18" x14ac:dyDescent="0.25">
      <c r="R80728" s="15">
        <v>2</v>
      </c>
    </row>
    <row r="80729" spans="18:18" x14ac:dyDescent="0.25">
      <c r="R80729" s="15">
        <v>2</v>
      </c>
    </row>
    <row r="80730" spans="18:18" x14ac:dyDescent="0.25">
      <c r="R80730" s="15">
        <v>2</v>
      </c>
    </row>
    <row r="80731" spans="18:18" x14ac:dyDescent="0.25">
      <c r="R80731" s="15">
        <v>2</v>
      </c>
    </row>
    <row r="80732" spans="18:18" x14ac:dyDescent="0.25">
      <c r="R80732" s="15">
        <v>2</v>
      </c>
    </row>
    <row r="80733" spans="18:18" x14ac:dyDescent="0.25">
      <c r="R80733" s="15">
        <v>2</v>
      </c>
    </row>
    <row r="80734" spans="18:18" x14ac:dyDescent="0.25">
      <c r="R80734" s="15">
        <v>2</v>
      </c>
    </row>
    <row r="80735" spans="18:18" x14ac:dyDescent="0.25">
      <c r="R80735" s="15">
        <v>2</v>
      </c>
    </row>
    <row r="80736" spans="18:18" x14ac:dyDescent="0.25">
      <c r="R80736" s="15">
        <v>2</v>
      </c>
    </row>
    <row r="80737" spans="18:18" x14ac:dyDescent="0.25">
      <c r="R80737" s="15">
        <v>4</v>
      </c>
    </row>
    <row r="80738" spans="18:18" x14ac:dyDescent="0.25">
      <c r="R80738" s="15">
        <v>4</v>
      </c>
    </row>
    <row r="80739" spans="18:18" x14ac:dyDescent="0.25">
      <c r="R80739" s="15">
        <v>4</v>
      </c>
    </row>
    <row r="80740" spans="18:18" x14ac:dyDescent="0.25">
      <c r="R80740" s="15">
        <v>4</v>
      </c>
    </row>
    <row r="80741" spans="18:18" x14ac:dyDescent="0.25">
      <c r="R80741" s="15">
        <v>4</v>
      </c>
    </row>
    <row r="80742" spans="18:18" x14ac:dyDescent="0.25">
      <c r="R80742" s="15">
        <v>4</v>
      </c>
    </row>
    <row r="80743" spans="18:18" x14ac:dyDescent="0.25">
      <c r="R80743" s="15">
        <v>4</v>
      </c>
    </row>
    <row r="80744" spans="18:18" x14ac:dyDescent="0.25">
      <c r="R80744" s="15">
        <v>4</v>
      </c>
    </row>
    <row r="80745" spans="18:18" x14ac:dyDescent="0.25">
      <c r="R80745" s="15">
        <v>2</v>
      </c>
    </row>
    <row r="80746" spans="18:18" x14ac:dyDescent="0.25">
      <c r="R80746" s="15">
        <v>2</v>
      </c>
    </row>
    <row r="80747" spans="18:18" x14ac:dyDescent="0.25">
      <c r="R80747" s="15">
        <v>2</v>
      </c>
    </row>
    <row r="80748" spans="18:18" x14ac:dyDescent="0.25">
      <c r="R80748" s="15">
        <v>2</v>
      </c>
    </row>
    <row r="80749" spans="18:18" x14ac:dyDescent="0.25">
      <c r="R80749" s="15">
        <v>2</v>
      </c>
    </row>
    <row r="80750" spans="18:18" x14ac:dyDescent="0.25">
      <c r="R80750" s="15">
        <v>2</v>
      </c>
    </row>
    <row r="80751" spans="18:18" x14ac:dyDescent="0.25">
      <c r="R80751" s="15">
        <v>2</v>
      </c>
    </row>
    <row r="80752" spans="18:18" x14ac:dyDescent="0.25">
      <c r="R80752" s="15">
        <v>2</v>
      </c>
    </row>
    <row r="80753" spans="18:18" x14ac:dyDescent="0.25">
      <c r="R80753" s="15">
        <v>2</v>
      </c>
    </row>
    <row r="80754" spans="18:18" x14ac:dyDescent="0.25">
      <c r="R80754" s="15">
        <v>2</v>
      </c>
    </row>
    <row r="80755" spans="18:18" x14ac:dyDescent="0.25">
      <c r="R80755" s="15">
        <v>2</v>
      </c>
    </row>
    <row r="80756" spans="18:18" x14ac:dyDescent="0.25">
      <c r="R80756" s="15">
        <v>2</v>
      </c>
    </row>
    <row r="80757" spans="18:18" x14ac:dyDescent="0.25">
      <c r="R80757" s="15">
        <v>2</v>
      </c>
    </row>
    <row r="80758" spans="18:18" x14ac:dyDescent="0.25">
      <c r="R80758" s="15">
        <v>2</v>
      </c>
    </row>
    <row r="80759" spans="18:18" x14ac:dyDescent="0.25">
      <c r="R80759" s="15">
        <v>2</v>
      </c>
    </row>
    <row r="80760" spans="18:18" x14ac:dyDescent="0.25">
      <c r="R80760" s="15">
        <v>2</v>
      </c>
    </row>
    <row r="80761" spans="18:18" x14ac:dyDescent="0.25">
      <c r="R80761" s="15">
        <v>2</v>
      </c>
    </row>
    <row r="80762" spans="18:18" x14ac:dyDescent="0.25">
      <c r="R80762" s="15">
        <v>2</v>
      </c>
    </row>
    <row r="80763" spans="18:18" x14ac:dyDescent="0.25">
      <c r="R80763" s="15">
        <v>2</v>
      </c>
    </row>
    <row r="80764" spans="18:18" x14ac:dyDescent="0.25">
      <c r="R80764" s="15">
        <v>2</v>
      </c>
    </row>
    <row r="80765" spans="18:18" x14ac:dyDescent="0.25">
      <c r="R80765" s="15">
        <v>4</v>
      </c>
    </row>
    <row r="80766" spans="18:18" x14ac:dyDescent="0.25">
      <c r="R80766" s="15">
        <v>4</v>
      </c>
    </row>
    <row r="80767" spans="18:18" x14ac:dyDescent="0.25">
      <c r="R80767" s="15">
        <v>4</v>
      </c>
    </row>
    <row r="80768" spans="18:18" x14ac:dyDescent="0.25">
      <c r="R80768" s="15">
        <v>4</v>
      </c>
    </row>
    <row r="80769" spans="18:18" x14ac:dyDescent="0.25">
      <c r="R80769" s="15">
        <v>4</v>
      </c>
    </row>
    <row r="80770" spans="18:18" x14ac:dyDescent="0.25">
      <c r="R80770" s="15">
        <v>4</v>
      </c>
    </row>
    <row r="80771" spans="18:18" x14ac:dyDescent="0.25">
      <c r="R80771" s="15">
        <v>4</v>
      </c>
    </row>
    <row r="80772" spans="18:18" x14ac:dyDescent="0.25">
      <c r="R80772" s="15">
        <v>2</v>
      </c>
    </row>
    <row r="80773" spans="18:18" x14ac:dyDescent="0.25">
      <c r="R80773" s="15">
        <v>2</v>
      </c>
    </row>
    <row r="80774" spans="18:18" x14ac:dyDescent="0.25">
      <c r="R80774" s="15">
        <v>2</v>
      </c>
    </row>
    <row r="80775" spans="18:18" x14ac:dyDescent="0.25">
      <c r="R80775" s="15">
        <v>2</v>
      </c>
    </row>
    <row r="80776" spans="18:18" x14ac:dyDescent="0.25">
      <c r="R80776" s="15">
        <v>2</v>
      </c>
    </row>
    <row r="80777" spans="18:18" x14ac:dyDescent="0.25">
      <c r="R80777" s="15">
        <v>2</v>
      </c>
    </row>
    <row r="80778" spans="18:18" x14ac:dyDescent="0.25">
      <c r="R80778" s="15">
        <v>2</v>
      </c>
    </row>
    <row r="80779" spans="18:18" x14ac:dyDescent="0.25">
      <c r="R80779" s="15">
        <v>2</v>
      </c>
    </row>
    <row r="80780" spans="18:18" x14ac:dyDescent="0.25">
      <c r="R80780" s="15">
        <v>2</v>
      </c>
    </row>
    <row r="80781" spans="18:18" x14ac:dyDescent="0.25">
      <c r="R80781" s="15">
        <v>2</v>
      </c>
    </row>
    <row r="80782" spans="18:18" x14ac:dyDescent="0.25">
      <c r="R80782" s="15">
        <v>2</v>
      </c>
    </row>
    <row r="80783" spans="18:18" x14ac:dyDescent="0.25">
      <c r="R80783" s="15">
        <v>2</v>
      </c>
    </row>
    <row r="80784" spans="18:18" x14ac:dyDescent="0.25">
      <c r="R80784" s="15">
        <v>2</v>
      </c>
    </row>
    <row r="80785" spans="18:18" x14ac:dyDescent="0.25">
      <c r="R80785" s="15">
        <v>2</v>
      </c>
    </row>
    <row r="80786" spans="18:18" x14ac:dyDescent="0.25">
      <c r="R80786" s="15">
        <v>2</v>
      </c>
    </row>
    <row r="80787" spans="18:18" x14ac:dyDescent="0.25">
      <c r="R80787" s="15">
        <v>2</v>
      </c>
    </row>
    <row r="80788" spans="18:18" x14ac:dyDescent="0.25">
      <c r="R80788" s="15">
        <v>2</v>
      </c>
    </row>
    <row r="80789" spans="18:18" x14ac:dyDescent="0.25">
      <c r="R80789" s="15">
        <v>3</v>
      </c>
    </row>
    <row r="80790" spans="18:18" x14ac:dyDescent="0.25">
      <c r="R80790" s="15">
        <v>3</v>
      </c>
    </row>
    <row r="80791" spans="18:18" x14ac:dyDescent="0.25">
      <c r="R80791" s="15">
        <v>3</v>
      </c>
    </row>
    <row r="80792" spans="18:18" x14ac:dyDescent="0.25">
      <c r="R80792" s="15">
        <v>3</v>
      </c>
    </row>
    <row r="80793" spans="18:18" x14ac:dyDescent="0.25">
      <c r="R80793" s="15">
        <v>3</v>
      </c>
    </row>
    <row r="80794" spans="18:18" x14ac:dyDescent="0.25">
      <c r="R80794" s="15">
        <v>3</v>
      </c>
    </row>
    <row r="80795" spans="18:18" x14ac:dyDescent="0.25">
      <c r="R80795" s="15">
        <v>1</v>
      </c>
    </row>
    <row r="80796" spans="18:18" x14ac:dyDescent="0.25">
      <c r="R80796" s="15">
        <v>1</v>
      </c>
    </row>
    <row r="80797" spans="18:18" x14ac:dyDescent="0.25">
      <c r="R80797" s="15">
        <v>1</v>
      </c>
    </row>
    <row r="80798" spans="18:18" x14ac:dyDescent="0.25">
      <c r="R80798" s="15">
        <v>1</v>
      </c>
    </row>
    <row r="80799" spans="18:18" x14ac:dyDescent="0.25">
      <c r="R80799" s="15">
        <v>3</v>
      </c>
    </row>
    <row r="80800" spans="18:18" x14ac:dyDescent="0.25">
      <c r="R80800" s="15">
        <v>3</v>
      </c>
    </row>
    <row r="80801" spans="18:18" x14ac:dyDescent="0.25">
      <c r="R80801" s="15">
        <v>3</v>
      </c>
    </row>
    <row r="80802" spans="18:18" x14ac:dyDescent="0.25">
      <c r="R80802" s="15">
        <v>3</v>
      </c>
    </row>
    <row r="80803" spans="18:18" x14ac:dyDescent="0.25">
      <c r="R80803" s="15">
        <v>3</v>
      </c>
    </row>
    <row r="80804" spans="18:18" x14ac:dyDescent="0.25">
      <c r="R80804" s="15">
        <v>3</v>
      </c>
    </row>
    <row r="80805" spans="18:18" x14ac:dyDescent="0.25">
      <c r="R80805" s="15">
        <v>3</v>
      </c>
    </row>
    <row r="80806" spans="18:18" x14ac:dyDescent="0.25">
      <c r="R80806" s="15">
        <v>3</v>
      </c>
    </row>
    <row r="80807" spans="18:18" x14ac:dyDescent="0.25">
      <c r="R80807" s="15">
        <v>3</v>
      </c>
    </row>
    <row r="80808" spans="18:18" x14ac:dyDescent="0.25">
      <c r="R80808" s="15">
        <v>3</v>
      </c>
    </row>
    <row r="80809" spans="18:18" x14ac:dyDescent="0.25">
      <c r="R80809" s="15">
        <v>3</v>
      </c>
    </row>
    <row r="80810" spans="18:18" x14ac:dyDescent="0.25">
      <c r="R80810" s="15">
        <v>3</v>
      </c>
    </row>
    <row r="80811" spans="18:18" x14ac:dyDescent="0.25">
      <c r="R80811" s="15">
        <v>3</v>
      </c>
    </row>
    <row r="80812" spans="18:18" x14ac:dyDescent="0.25">
      <c r="R80812" s="15">
        <v>3</v>
      </c>
    </row>
    <row r="80813" spans="18:18" x14ac:dyDescent="0.25">
      <c r="R80813" s="15">
        <v>3</v>
      </c>
    </row>
    <row r="80814" spans="18:18" x14ac:dyDescent="0.25">
      <c r="R80814" s="15">
        <v>2</v>
      </c>
    </row>
    <row r="80815" spans="18:18" x14ac:dyDescent="0.25">
      <c r="R80815" s="15">
        <v>2</v>
      </c>
    </row>
    <row r="80816" spans="18:18" x14ac:dyDescent="0.25">
      <c r="R80816" s="15">
        <v>2</v>
      </c>
    </row>
    <row r="80817" spans="18:18" x14ac:dyDescent="0.25">
      <c r="R80817" s="15">
        <v>2</v>
      </c>
    </row>
    <row r="80818" spans="18:18" x14ac:dyDescent="0.25">
      <c r="R80818" s="15">
        <v>2</v>
      </c>
    </row>
    <row r="80819" spans="18:18" x14ac:dyDescent="0.25">
      <c r="R80819" s="15">
        <v>2</v>
      </c>
    </row>
    <row r="80820" spans="18:18" x14ac:dyDescent="0.25">
      <c r="R80820" s="15">
        <v>2</v>
      </c>
    </row>
    <row r="80821" spans="18:18" x14ac:dyDescent="0.25">
      <c r="R80821" s="15">
        <v>2</v>
      </c>
    </row>
    <row r="80822" spans="18:18" x14ac:dyDescent="0.25">
      <c r="R80822" s="15">
        <v>2</v>
      </c>
    </row>
    <row r="80823" spans="18:18" x14ac:dyDescent="0.25">
      <c r="R80823" s="15">
        <v>3</v>
      </c>
    </row>
    <row r="80824" spans="18:18" x14ac:dyDescent="0.25">
      <c r="R80824" s="15">
        <v>3</v>
      </c>
    </row>
    <row r="80825" spans="18:18" x14ac:dyDescent="0.25">
      <c r="R80825" s="15">
        <v>3</v>
      </c>
    </row>
    <row r="80826" spans="18:18" x14ac:dyDescent="0.25">
      <c r="R80826" s="15">
        <v>3</v>
      </c>
    </row>
    <row r="80827" spans="18:18" x14ac:dyDescent="0.25">
      <c r="R80827" s="15">
        <v>3</v>
      </c>
    </row>
    <row r="80828" spans="18:18" x14ac:dyDescent="0.25">
      <c r="R80828" s="15">
        <v>3</v>
      </c>
    </row>
    <row r="80829" spans="18:18" x14ac:dyDescent="0.25">
      <c r="R80829" s="15">
        <v>2</v>
      </c>
    </row>
    <row r="80830" spans="18:18" x14ac:dyDescent="0.25">
      <c r="R80830" s="15">
        <v>2</v>
      </c>
    </row>
    <row r="80831" spans="18:18" x14ac:dyDescent="0.25">
      <c r="R80831" s="15">
        <v>2</v>
      </c>
    </row>
    <row r="80832" spans="18:18" x14ac:dyDescent="0.25">
      <c r="R80832" s="15">
        <v>3</v>
      </c>
    </row>
    <row r="80833" spans="18:18" x14ac:dyDescent="0.25">
      <c r="R80833" s="15">
        <v>3</v>
      </c>
    </row>
    <row r="80834" spans="18:18" x14ac:dyDescent="0.25">
      <c r="R80834" s="15">
        <v>3</v>
      </c>
    </row>
    <row r="80835" spans="18:18" x14ac:dyDescent="0.25">
      <c r="R80835" s="15">
        <v>3</v>
      </c>
    </row>
    <row r="80836" spans="18:18" x14ac:dyDescent="0.25">
      <c r="R80836" s="15">
        <v>3</v>
      </c>
    </row>
    <row r="80837" spans="18:18" x14ac:dyDescent="0.25">
      <c r="R80837" s="15">
        <v>3</v>
      </c>
    </row>
    <row r="80838" spans="18:18" x14ac:dyDescent="0.25">
      <c r="R80838" s="15">
        <v>4</v>
      </c>
    </row>
    <row r="80839" spans="18:18" x14ac:dyDescent="0.25">
      <c r="R80839" s="15">
        <v>4</v>
      </c>
    </row>
    <row r="80840" spans="18:18" x14ac:dyDescent="0.25">
      <c r="R80840" s="15">
        <v>4</v>
      </c>
    </row>
    <row r="80841" spans="18:18" x14ac:dyDescent="0.25">
      <c r="R80841" s="15">
        <v>4</v>
      </c>
    </row>
    <row r="80842" spans="18:18" x14ac:dyDescent="0.25">
      <c r="R80842" s="15">
        <v>4</v>
      </c>
    </row>
    <row r="80843" spans="18:18" x14ac:dyDescent="0.25">
      <c r="R80843" s="15">
        <v>4</v>
      </c>
    </row>
    <row r="80844" spans="18:18" x14ac:dyDescent="0.25">
      <c r="R80844" s="15">
        <v>4</v>
      </c>
    </row>
    <row r="80845" spans="18:18" x14ac:dyDescent="0.25">
      <c r="R80845" s="15">
        <v>4</v>
      </c>
    </row>
    <row r="80846" spans="18:18" x14ac:dyDescent="0.25">
      <c r="R80846" s="15">
        <v>1</v>
      </c>
    </row>
    <row r="80847" spans="18:18" x14ac:dyDescent="0.25">
      <c r="R80847" s="15">
        <v>1</v>
      </c>
    </row>
    <row r="80848" spans="18:18" x14ac:dyDescent="0.25">
      <c r="R80848" s="15">
        <v>2</v>
      </c>
    </row>
    <row r="80849" spans="18:18" x14ac:dyDescent="0.25">
      <c r="R80849" s="15">
        <v>2</v>
      </c>
    </row>
    <row r="80850" spans="18:18" x14ac:dyDescent="0.25">
      <c r="R80850" s="15">
        <v>2</v>
      </c>
    </row>
    <row r="80851" spans="18:18" x14ac:dyDescent="0.25">
      <c r="R80851" s="15">
        <v>2</v>
      </c>
    </row>
    <row r="80852" spans="18:18" x14ac:dyDescent="0.25">
      <c r="R80852" s="15">
        <v>2</v>
      </c>
    </row>
    <row r="80853" spans="18:18" x14ac:dyDescent="0.25">
      <c r="R80853" s="15">
        <v>2</v>
      </c>
    </row>
    <row r="80854" spans="18:18" x14ac:dyDescent="0.25">
      <c r="R80854" s="15">
        <v>2</v>
      </c>
    </row>
    <row r="80855" spans="18:18" x14ac:dyDescent="0.25">
      <c r="R80855" s="15">
        <v>2</v>
      </c>
    </row>
    <row r="80856" spans="18:18" x14ac:dyDescent="0.25">
      <c r="R80856" s="15">
        <v>2</v>
      </c>
    </row>
    <row r="80857" spans="18:18" x14ac:dyDescent="0.25">
      <c r="R80857" s="15">
        <v>2</v>
      </c>
    </row>
    <row r="80858" spans="18:18" x14ac:dyDescent="0.25">
      <c r="R80858" s="15">
        <v>2</v>
      </c>
    </row>
    <row r="80859" spans="18:18" x14ac:dyDescent="0.25">
      <c r="R80859" s="15">
        <v>2</v>
      </c>
    </row>
    <row r="80860" spans="18:18" x14ac:dyDescent="0.25">
      <c r="R80860" s="15">
        <v>2</v>
      </c>
    </row>
    <row r="80861" spans="18:18" x14ac:dyDescent="0.25">
      <c r="R80861" s="15">
        <v>2</v>
      </c>
    </row>
    <row r="80862" spans="18:18" x14ac:dyDescent="0.25">
      <c r="R80862" s="15">
        <v>2</v>
      </c>
    </row>
    <row r="80863" spans="18:18" x14ac:dyDescent="0.25">
      <c r="R80863" s="15">
        <v>2</v>
      </c>
    </row>
    <row r="80864" spans="18:18" x14ac:dyDescent="0.25">
      <c r="R80864" s="15">
        <v>2</v>
      </c>
    </row>
    <row r="80865" spans="18:18" x14ac:dyDescent="0.25">
      <c r="R80865" s="15">
        <v>2</v>
      </c>
    </row>
    <row r="80866" spans="18:18" x14ac:dyDescent="0.25">
      <c r="R80866" s="15">
        <v>2</v>
      </c>
    </row>
    <row r="80867" spans="18:18" x14ac:dyDescent="0.25">
      <c r="R80867" s="15">
        <v>2</v>
      </c>
    </row>
    <row r="80868" spans="18:18" x14ac:dyDescent="0.25">
      <c r="R80868" s="15">
        <v>2</v>
      </c>
    </row>
    <row r="80869" spans="18:18" x14ac:dyDescent="0.25">
      <c r="R80869" s="15">
        <v>2</v>
      </c>
    </row>
    <row r="80870" spans="18:18" x14ac:dyDescent="0.25">
      <c r="R80870" s="15">
        <v>2</v>
      </c>
    </row>
    <row r="80871" spans="18:18" x14ac:dyDescent="0.25">
      <c r="R80871" s="15">
        <v>2</v>
      </c>
    </row>
    <row r="80872" spans="18:18" x14ac:dyDescent="0.25">
      <c r="R80872" s="15">
        <v>2</v>
      </c>
    </row>
    <row r="80873" spans="18:18" x14ac:dyDescent="0.25">
      <c r="R80873" s="15">
        <v>2</v>
      </c>
    </row>
    <row r="80874" spans="18:18" x14ac:dyDescent="0.25">
      <c r="R80874" s="15">
        <v>2</v>
      </c>
    </row>
    <row r="80875" spans="18:18" x14ac:dyDescent="0.25">
      <c r="R80875" s="15">
        <v>2</v>
      </c>
    </row>
    <row r="80876" spans="18:18" x14ac:dyDescent="0.25">
      <c r="R80876" s="15">
        <v>2</v>
      </c>
    </row>
    <row r="80877" spans="18:18" x14ac:dyDescent="0.25">
      <c r="R80877" s="15">
        <v>2</v>
      </c>
    </row>
    <row r="80878" spans="18:18" x14ac:dyDescent="0.25">
      <c r="R80878" s="15">
        <v>2</v>
      </c>
    </row>
    <row r="80879" spans="18:18" x14ac:dyDescent="0.25">
      <c r="R80879" s="15">
        <v>2</v>
      </c>
    </row>
    <row r="80880" spans="18:18" x14ac:dyDescent="0.25">
      <c r="R80880" s="15">
        <v>3</v>
      </c>
    </row>
    <row r="80881" spans="18:18" x14ac:dyDescent="0.25">
      <c r="R80881" s="15">
        <v>3</v>
      </c>
    </row>
    <row r="80882" spans="18:18" x14ac:dyDescent="0.25">
      <c r="R80882" s="15">
        <v>3</v>
      </c>
    </row>
    <row r="80883" spans="18:18" x14ac:dyDescent="0.25">
      <c r="R80883" s="15">
        <v>3</v>
      </c>
    </row>
    <row r="80884" spans="18:18" x14ac:dyDescent="0.25">
      <c r="R80884" s="15">
        <v>3</v>
      </c>
    </row>
    <row r="80885" spans="18:18" x14ac:dyDescent="0.25">
      <c r="R80885" s="15">
        <v>3</v>
      </c>
    </row>
    <row r="80886" spans="18:18" x14ac:dyDescent="0.25">
      <c r="R80886" s="15">
        <v>3</v>
      </c>
    </row>
    <row r="80887" spans="18:18" x14ac:dyDescent="0.25">
      <c r="R80887" s="15">
        <v>3</v>
      </c>
    </row>
    <row r="80888" spans="18:18" x14ac:dyDescent="0.25">
      <c r="R80888" s="15">
        <v>3</v>
      </c>
    </row>
    <row r="80889" spans="18:18" x14ac:dyDescent="0.25">
      <c r="R80889" s="15">
        <v>3</v>
      </c>
    </row>
    <row r="80890" spans="18:18" x14ac:dyDescent="0.25">
      <c r="R80890" s="15">
        <v>3</v>
      </c>
    </row>
    <row r="80891" spans="18:18" x14ac:dyDescent="0.25">
      <c r="R80891" s="15">
        <v>3</v>
      </c>
    </row>
    <row r="80892" spans="18:18" x14ac:dyDescent="0.25">
      <c r="R80892" s="15">
        <v>3</v>
      </c>
    </row>
    <row r="80893" spans="18:18" x14ac:dyDescent="0.25">
      <c r="R80893" s="15">
        <v>3</v>
      </c>
    </row>
    <row r="80894" spans="18:18" x14ac:dyDescent="0.25">
      <c r="R80894" s="15">
        <v>3</v>
      </c>
    </row>
    <row r="80895" spans="18:18" x14ac:dyDescent="0.25">
      <c r="R80895" s="15">
        <v>3</v>
      </c>
    </row>
    <row r="80896" spans="18:18" x14ac:dyDescent="0.25">
      <c r="R80896" s="15">
        <v>3</v>
      </c>
    </row>
    <row r="80897" spans="18:18" x14ac:dyDescent="0.25">
      <c r="R80897" s="15">
        <v>3</v>
      </c>
    </row>
    <row r="80898" spans="18:18" x14ac:dyDescent="0.25">
      <c r="R80898" s="15">
        <v>3</v>
      </c>
    </row>
    <row r="80899" spans="18:18" x14ac:dyDescent="0.25">
      <c r="R80899" s="15">
        <v>3</v>
      </c>
    </row>
    <row r="80900" spans="18:18" x14ac:dyDescent="0.25">
      <c r="R80900" s="15">
        <v>3</v>
      </c>
    </row>
    <row r="80901" spans="18:18" x14ac:dyDescent="0.25">
      <c r="R80901" s="15">
        <v>3</v>
      </c>
    </row>
    <row r="80902" spans="18:18" x14ac:dyDescent="0.25">
      <c r="R80902" s="15">
        <v>3</v>
      </c>
    </row>
    <row r="80903" spans="18:18" x14ac:dyDescent="0.25">
      <c r="R80903" s="15">
        <v>3</v>
      </c>
    </row>
    <row r="80904" spans="18:18" x14ac:dyDescent="0.25">
      <c r="R80904" s="15">
        <v>3</v>
      </c>
    </row>
    <row r="80905" spans="18:18" x14ac:dyDescent="0.25">
      <c r="R80905" s="15">
        <v>3</v>
      </c>
    </row>
    <row r="80906" spans="18:18" x14ac:dyDescent="0.25">
      <c r="R80906" s="15">
        <v>3</v>
      </c>
    </row>
    <row r="80907" spans="18:18" x14ac:dyDescent="0.25">
      <c r="R80907" s="15">
        <v>3</v>
      </c>
    </row>
    <row r="80908" spans="18:18" x14ac:dyDescent="0.25">
      <c r="R80908" s="15">
        <v>3</v>
      </c>
    </row>
    <row r="80909" spans="18:18" x14ac:dyDescent="0.25">
      <c r="R80909" s="15">
        <v>2</v>
      </c>
    </row>
    <row r="80910" spans="18:18" x14ac:dyDescent="0.25">
      <c r="R80910" s="15">
        <v>2</v>
      </c>
    </row>
    <row r="80911" spans="18:18" x14ac:dyDescent="0.25">
      <c r="R80911" s="15">
        <v>2</v>
      </c>
    </row>
    <row r="80912" spans="18:18" x14ac:dyDescent="0.25">
      <c r="R80912" s="15">
        <v>2</v>
      </c>
    </row>
    <row r="80913" spans="18:18" x14ac:dyDescent="0.25">
      <c r="R80913" s="15">
        <v>2</v>
      </c>
    </row>
    <row r="80914" spans="18:18" x14ac:dyDescent="0.25">
      <c r="R80914" s="15">
        <v>2</v>
      </c>
    </row>
    <row r="80915" spans="18:18" x14ac:dyDescent="0.25">
      <c r="R80915" s="15">
        <v>2</v>
      </c>
    </row>
    <row r="80916" spans="18:18" x14ac:dyDescent="0.25">
      <c r="R80916" s="15">
        <v>2</v>
      </c>
    </row>
    <row r="80917" spans="18:18" x14ac:dyDescent="0.25">
      <c r="R80917" s="15">
        <v>2</v>
      </c>
    </row>
    <row r="80918" spans="18:18" x14ac:dyDescent="0.25">
      <c r="R80918" s="15">
        <v>2</v>
      </c>
    </row>
    <row r="80919" spans="18:18" x14ac:dyDescent="0.25">
      <c r="R80919" s="15">
        <v>2</v>
      </c>
    </row>
    <row r="80920" spans="18:18" x14ac:dyDescent="0.25">
      <c r="R80920" s="15">
        <v>2</v>
      </c>
    </row>
    <row r="80921" spans="18:18" x14ac:dyDescent="0.25">
      <c r="R80921" s="15">
        <v>2</v>
      </c>
    </row>
    <row r="80922" spans="18:18" x14ac:dyDescent="0.25">
      <c r="R80922" s="15">
        <v>2</v>
      </c>
    </row>
    <row r="80923" spans="18:18" x14ac:dyDescent="0.25">
      <c r="R80923" s="15">
        <v>2</v>
      </c>
    </row>
    <row r="80924" spans="18:18" x14ac:dyDescent="0.25">
      <c r="R80924" s="15">
        <v>2</v>
      </c>
    </row>
    <row r="80925" spans="18:18" x14ac:dyDescent="0.25">
      <c r="R80925" s="15">
        <v>2</v>
      </c>
    </row>
    <row r="80926" spans="18:18" x14ac:dyDescent="0.25">
      <c r="R80926" s="15">
        <v>3</v>
      </c>
    </row>
    <row r="80927" spans="18:18" x14ac:dyDescent="0.25">
      <c r="R80927" s="15">
        <v>3</v>
      </c>
    </row>
    <row r="80928" spans="18:18" x14ac:dyDescent="0.25">
      <c r="R80928" s="15">
        <v>3</v>
      </c>
    </row>
    <row r="80929" spans="18:18" x14ac:dyDescent="0.25">
      <c r="R80929" s="15">
        <v>3</v>
      </c>
    </row>
    <row r="80930" spans="18:18" x14ac:dyDescent="0.25">
      <c r="R80930" s="15">
        <v>3</v>
      </c>
    </row>
    <row r="80931" spans="18:18" x14ac:dyDescent="0.25">
      <c r="R80931" s="15">
        <v>3</v>
      </c>
    </row>
    <row r="80932" spans="18:18" x14ac:dyDescent="0.25">
      <c r="R80932" s="15">
        <v>3</v>
      </c>
    </row>
    <row r="80933" spans="18:18" x14ac:dyDescent="0.25">
      <c r="R80933" s="15">
        <v>3</v>
      </c>
    </row>
    <row r="80934" spans="18:18" x14ac:dyDescent="0.25">
      <c r="R80934" s="15">
        <v>3</v>
      </c>
    </row>
    <row r="80935" spans="18:18" x14ac:dyDescent="0.25">
      <c r="R80935" s="15">
        <v>3</v>
      </c>
    </row>
    <row r="80936" spans="18:18" x14ac:dyDescent="0.25">
      <c r="R80936" s="15">
        <v>1</v>
      </c>
    </row>
    <row r="80937" spans="18:18" x14ac:dyDescent="0.25">
      <c r="R80937" s="15">
        <v>1</v>
      </c>
    </row>
    <row r="80938" spans="18:18" x14ac:dyDescent="0.25">
      <c r="R80938" s="15">
        <v>1</v>
      </c>
    </row>
    <row r="80939" spans="18:18" x14ac:dyDescent="0.25">
      <c r="R80939" s="15">
        <v>1</v>
      </c>
    </row>
    <row r="80940" spans="18:18" x14ac:dyDescent="0.25">
      <c r="R80940" s="15">
        <v>1</v>
      </c>
    </row>
    <row r="80941" spans="18:18" x14ac:dyDescent="0.25">
      <c r="R80941" s="15">
        <v>1</v>
      </c>
    </row>
    <row r="80942" spans="18:18" x14ac:dyDescent="0.25">
      <c r="R80942" s="15">
        <v>1</v>
      </c>
    </row>
    <row r="80943" spans="18:18" x14ac:dyDescent="0.25">
      <c r="R80943" s="15">
        <v>1</v>
      </c>
    </row>
    <row r="80944" spans="18:18" x14ac:dyDescent="0.25">
      <c r="R80944" s="15">
        <v>1</v>
      </c>
    </row>
    <row r="80945" spans="18:18" x14ac:dyDescent="0.25">
      <c r="R80945" s="15">
        <v>1</v>
      </c>
    </row>
    <row r="80946" spans="18:18" x14ac:dyDescent="0.25">
      <c r="R80946" s="15">
        <v>4</v>
      </c>
    </row>
    <row r="80947" spans="18:18" x14ac:dyDescent="0.25">
      <c r="R80947" s="15">
        <v>4</v>
      </c>
    </row>
    <row r="80948" spans="18:18" x14ac:dyDescent="0.25">
      <c r="R80948" s="15">
        <v>4</v>
      </c>
    </row>
    <row r="80949" spans="18:18" x14ac:dyDescent="0.25">
      <c r="R80949" s="15">
        <v>4</v>
      </c>
    </row>
    <row r="80950" spans="18:18" x14ac:dyDescent="0.25">
      <c r="R80950" s="15">
        <v>4</v>
      </c>
    </row>
    <row r="80951" spans="18:18" x14ac:dyDescent="0.25">
      <c r="R80951" s="15">
        <v>4</v>
      </c>
    </row>
    <row r="80952" spans="18:18" x14ac:dyDescent="0.25">
      <c r="R80952" s="15">
        <v>4</v>
      </c>
    </row>
    <row r="80953" spans="18:18" x14ac:dyDescent="0.25">
      <c r="R80953" s="15">
        <v>4</v>
      </c>
    </row>
    <row r="80954" spans="18:18" x14ac:dyDescent="0.25">
      <c r="R80954" s="15">
        <v>4</v>
      </c>
    </row>
    <row r="80955" spans="18:18" x14ac:dyDescent="0.25">
      <c r="R80955" s="15">
        <v>4</v>
      </c>
    </row>
    <row r="80956" spans="18:18" x14ac:dyDescent="0.25">
      <c r="R80956" s="15">
        <v>4</v>
      </c>
    </row>
    <row r="80957" spans="18:18" x14ac:dyDescent="0.25">
      <c r="R80957" s="15">
        <v>4</v>
      </c>
    </row>
    <row r="80958" spans="18:18" x14ac:dyDescent="0.25">
      <c r="R80958" s="15">
        <v>4</v>
      </c>
    </row>
    <row r="80959" spans="18:18" x14ac:dyDescent="0.25">
      <c r="R80959" s="15">
        <v>4</v>
      </c>
    </row>
    <row r="80960" spans="18:18" x14ac:dyDescent="0.25">
      <c r="R80960" s="15">
        <v>4</v>
      </c>
    </row>
    <row r="80961" spans="18:18" x14ac:dyDescent="0.25">
      <c r="R80961" s="15">
        <v>4</v>
      </c>
    </row>
    <row r="80962" spans="18:18" x14ac:dyDescent="0.25">
      <c r="R80962" s="15">
        <v>3</v>
      </c>
    </row>
    <row r="80963" spans="18:18" x14ac:dyDescent="0.25">
      <c r="R80963" s="15">
        <v>3</v>
      </c>
    </row>
    <row r="80964" spans="18:18" x14ac:dyDescent="0.25">
      <c r="R80964" s="15">
        <v>3</v>
      </c>
    </row>
    <row r="80965" spans="18:18" x14ac:dyDescent="0.25">
      <c r="R80965" s="15">
        <v>3</v>
      </c>
    </row>
    <row r="80966" spans="18:18" x14ac:dyDescent="0.25">
      <c r="R80966" s="15">
        <v>3</v>
      </c>
    </row>
    <row r="80967" spans="18:18" x14ac:dyDescent="0.25">
      <c r="R80967" s="15">
        <v>3</v>
      </c>
    </row>
    <row r="80968" spans="18:18" x14ac:dyDescent="0.25">
      <c r="R80968" s="15">
        <v>3</v>
      </c>
    </row>
    <row r="80969" spans="18:18" x14ac:dyDescent="0.25">
      <c r="R80969" s="15">
        <v>3</v>
      </c>
    </row>
    <row r="80970" spans="18:18" x14ac:dyDescent="0.25">
      <c r="R80970" s="15">
        <v>3</v>
      </c>
    </row>
    <row r="80971" spans="18:18" x14ac:dyDescent="0.25">
      <c r="R80971" s="15">
        <v>3</v>
      </c>
    </row>
    <row r="80972" spans="18:18" x14ac:dyDescent="0.25">
      <c r="R80972" s="15">
        <v>3</v>
      </c>
    </row>
    <row r="80973" spans="18:18" x14ac:dyDescent="0.25">
      <c r="R80973" s="15">
        <v>3</v>
      </c>
    </row>
    <row r="80974" spans="18:18" x14ac:dyDescent="0.25">
      <c r="R80974" s="15">
        <v>3</v>
      </c>
    </row>
    <row r="80975" spans="18:18" x14ac:dyDescent="0.25">
      <c r="R80975" s="15">
        <v>3</v>
      </c>
    </row>
    <row r="80976" spans="18:18" x14ac:dyDescent="0.25">
      <c r="R80976" s="15">
        <v>3</v>
      </c>
    </row>
    <row r="80977" spans="18:18" x14ac:dyDescent="0.25">
      <c r="R80977" s="15">
        <v>3</v>
      </c>
    </row>
    <row r="80978" spans="18:18" x14ac:dyDescent="0.25">
      <c r="R80978" s="15">
        <v>1</v>
      </c>
    </row>
    <row r="80979" spans="18:18" x14ac:dyDescent="0.25">
      <c r="R80979" s="15">
        <v>1</v>
      </c>
    </row>
    <row r="80980" spans="18:18" x14ac:dyDescent="0.25">
      <c r="R80980" s="15">
        <v>1</v>
      </c>
    </row>
    <row r="80981" spans="18:18" x14ac:dyDescent="0.25">
      <c r="R80981" s="15">
        <v>1</v>
      </c>
    </row>
    <row r="80982" spans="18:18" x14ac:dyDescent="0.25">
      <c r="R80982" s="15">
        <v>1</v>
      </c>
    </row>
    <row r="80983" spans="18:18" x14ac:dyDescent="0.25">
      <c r="R80983" s="15">
        <v>1</v>
      </c>
    </row>
    <row r="80984" spans="18:18" x14ac:dyDescent="0.25">
      <c r="R80984" s="15">
        <v>1</v>
      </c>
    </row>
    <row r="80985" spans="18:18" x14ac:dyDescent="0.25">
      <c r="R80985" s="15">
        <v>1</v>
      </c>
    </row>
    <row r="80986" spans="18:18" x14ac:dyDescent="0.25">
      <c r="R80986" s="15">
        <v>1</v>
      </c>
    </row>
    <row r="80987" spans="18:18" x14ac:dyDescent="0.25">
      <c r="R80987" s="15">
        <v>1</v>
      </c>
    </row>
    <row r="80988" spans="18:18" x14ac:dyDescent="0.25">
      <c r="R80988" s="15">
        <v>1</v>
      </c>
    </row>
    <row r="80989" spans="18:18" x14ac:dyDescent="0.25">
      <c r="R80989" s="15">
        <v>1</v>
      </c>
    </row>
    <row r="80990" spans="18:18" x14ac:dyDescent="0.25">
      <c r="R80990" s="15">
        <v>1</v>
      </c>
    </row>
    <row r="80991" spans="18:18" x14ac:dyDescent="0.25">
      <c r="R80991" s="15">
        <v>1</v>
      </c>
    </row>
    <row r="80992" spans="18:18" x14ac:dyDescent="0.25">
      <c r="R80992" s="15">
        <v>1</v>
      </c>
    </row>
    <row r="80993" spans="18:18" x14ac:dyDescent="0.25">
      <c r="R80993" s="15">
        <v>1</v>
      </c>
    </row>
    <row r="80994" spans="18:18" x14ac:dyDescent="0.25">
      <c r="R80994" s="15">
        <v>1</v>
      </c>
    </row>
    <row r="80995" spans="18:18" x14ac:dyDescent="0.25">
      <c r="R80995" s="15">
        <v>1</v>
      </c>
    </row>
    <row r="80996" spans="18:18" x14ac:dyDescent="0.25">
      <c r="R80996" s="15">
        <v>1</v>
      </c>
    </row>
    <row r="80997" spans="18:18" x14ac:dyDescent="0.25">
      <c r="R80997" s="15">
        <v>1</v>
      </c>
    </row>
    <row r="80998" spans="18:18" x14ac:dyDescent="0.25">
      <c r="R80998" s="15">
        <v>1</v>
      </c>
    </row>
    <row r="80999" spans="18:18" x14ac:dyDescent="0.25">
      <c r="R80999" s="15">
        <v>1</v>
      </c>
    </row>
    <row r="81000" spans="18:18" x14ac:dyDescent="0.25">
      <c r="R81000" s="15">
        <v>1</v>
      </c>
    </row>
    <row r="81001" spans="18:18" x14ac:dyDescent="0.25">
      <c r="R81001" s="15">
        <v>1</v>
      </c>
    </row>
    <row r="81002" spans="18:18" x14ac:dyDescent="0.25">
      <c r="R81002" s="15">
        <v>1</v>
      </c>
    </row>
    <row r="81003" spans="18:18" x14ac:dyDescent="0.25">
      <c r="R81003" s="15">
        <v>1</v>
      </c>
    </row>
    <row r="81004" spans="18:18" x14ac:dyDescent="0.25">
      <c r="R81004" s="15">
        <v>1</v>
      </c>
    </row>
    <row r="81005" spans="18:18" x14ac:dyDescent="0.25">
      <c r="R81005" s="15">
        <v>1</v>
      </c>
    </row>
    <row r="81006" spans="18:18" x14ac:dyDescent="0.25">
      <c r="R81006" s="15">
        <v>1</v>
      </c>
    </row>
    <row r="81007" spans="18:18" x14ac:dyDescent="0.25">
      <c r="R81007" s="15">
        <v>1</v>
      </c>
    </row>
    <row r="81008" spans="18:18" x14ac:dyDescent="0.25">
      <c r="R81008" s="15">
        <v>1</v>
      </c>
    </row>
    <row r="81009" spans="18:18" x14ac:dyDescent="0.25">
      <c r="R81009" s="15">
        <v>1</v>
      </c>
    </row>
    <row r="81010" spans="18:18" x14ac:dyDescent="0.25">
      <c r="R81010" s="15">
        <v>1</v>
      </c>
    </row>
    <row r="81011" spans="18:18" x14ac:dyDescent="0.25">
      <c r="R81011" s="15">
        <v>1</v>
      </c>
    </row>
    <row r="81012" spans="18:18" x14ac:dyDescent="0.25">
      <c r="R81012" s="15">
        <v>1</v>
      </c>
    </row>
    <row r="81013" spans="18:18" x14ac:dyDescent="0.25">
      <c r="R81013" s="15">
        <v>1</v>
      </c>
    </row>
    <row r="81014" spans="18:18" x14ac:dyDescent="0.25">
      <c r="R81014" s="15">
        <v>1</v>
      </c>
    </row>
    <row r="81015" spans="18:18" x14ac:dyDescent="0.25">
      <c r="R81015" s="15">
        <v>1</v>
      </c>
    </row>
    <row r="81016" spans="18:18" x14ac:dyDescent="0.25">
      <c r="R81016" s="15">
        <v>1</v>
      </c>
    </row>
    <row r="81017" spans="18:18" x14ac:dyDescent="0.25">
      <c r="R81017" s="15">
        <v>1</v>
      </c>
    </row>
    <row r="81018" spans="18:18" x14ac:dyDescent="0.25">
      <c r="R81018" s="15">
        <v>1</v>
      </c>
    </row>
    <row r="81019" spans="18:18" x14ac:dyDescent="0.25">
      <c r="R81019" s="15">
        <v>1</v>
      </c>
    </row>
    <row r="81020" spans="18:18" x14ac:dyDescent="0.25">
      <c r="R81020" s="15">
        <v>1</v>
      </c>
    </row>
    <row r="81021" spans="18:18" x14ac:dyDescent="0.25">
      <c r="R81021" s="15">
        <v>1</v>
      </c>
    </row>
    <row r="81022" spans="18:18" x14ac:dyDescent="0.25">
      <c r="R81022" s="15">
        <v>1</v>
      </c>
    </row>
    <row r="81023" spans="18:18" x14ac:dyDescent="0.25">
      <c r="R81023" s="15">
        <v>1</v>
      </c>
    </row>
    <row r="81024" spans="18:18" x14ac:dyDescent="0.25">
      <c r="R81024" s="15">
        <v>1</v>
      </c>
    </row>
    <row r="81025" spans="18:18" x14ac:dyDescent="0.25">
      <c r="R81025" s="15">
        <v>1</v>
      </c>
    </row>
    <row r="81026" spans="18:18" x14ac:dyDescent="0.25">
      <c r="R81026" s="15">
        <v>1</v>
      </c>
    </row>
    <row r="81027" spans="18:18" x14ac:dyDescent="0.25">
      <c r="R81027" s="15">
        <v>1</v>
      </c>
    </row>
    <row r="81028" spans="18:18" x14ac:dyDescent="0.25">
      <c r="R81028" s="15">
        <v>1</v>
      </c>
    </row>
    <row r="81029" spans="18:18" x14ac:dyDescent="0.25">
      <c r="R81029" s="15">
        <v>1</v>
      </c>
    </row>
    <row r="81030" spans="18:18" x14ac:dyDescent="0.25">
      <c r="R81030" s="15">
        <v>1</v>
      </c>
    </row>
    <row r="81031" spans="18:18" x14ac:dyDescent="0.25">
      <c r="R81031" s="15">
        <v>1</v>
      </c>
    </row>
    <row r="81032" spans="18:18" x14ac:dyDescent="0.25">
      <c r="R81032" s="15">
        <v>1</v>
      </c>
    </row>
    <row r="81033" spans="18:18" x14ac:dyDescent="0.25">
      <c r="R81033" s="15">
        <v>1</v>
      </c>
    </row>
    <row r="81034" spans="18:18" x14ac:dyDescent="0.25">
      <c r="R81034" s="15">
        <v>1</v>
      </c>
    </row>
    <row r="81035" spans="18:18" x14ac:dyDescent="0.25">
      <c r="R81035" s="15">
        <v>1</v>
      </c>
    </row>
    <row r="81036" spans="18:18" x14ac:dyDescent="0.25">
      <c r="R81036" s="15">
        <v>1</v>
      </c>
    </row>
    <row r="81037" spans="18:18" x14ac:dyDescent="0.25">
      <c r="R81037" s="15">
        <v>1</v>
      </c>
    </row>
    <row r="81038" spans="18:18" x14ac:dyDescent="0.25">
      <c r="R81038" s="15">
        <v>1</v>
      </c>
    </row>
    <row r="81039" spans="18:18" x14ac:dyDescent="0.25">
      <c r="R81039" s="15">
        <v>1</v>
      </c>
    </row>
    <row r="81040" spans="18:18" x14ac:dyDescent="0.25">
      <c r="R81040" s="15">
        <v>1</v>
      </c>
    </row>
    <row r="81041" spans="18:18" x14ac:dyDescent="0.25">
      <c r="R81041" s="15">
        <v>1</v>
      </c>
    </row>
    <row r="81042" spans="18:18" x14ac:dyDescent="0.25">
      <c r="R81042" s="15">
        <v>1</v>
      </c>
    </row>
    <row r="81043" spans="18:18" x14ac:dyDescent="0.25">
      <c r="R81043" s="15">
        <v>1</v>
      </c>
    </row>
    <row r="81044" spans="18:18" x14ac:dyDescent="0.25">
      <c r="R81044" s="15">
        <v>1</v>
      </c>
    </row>
    <row r="81045" spans="18:18" x14ac:dyDescent="0.25">
      <c r="R81045" s="15">
        <v>1</v>
      </c>
    </row>
    <row r="81046" spans="18:18" x14ac:dyDescent="0.25">
      <c r="R81046" s="15">
        <v>1</v>
      </c>
    </row>
    <row r="81047" spans="18:18" x14ac:dyDescent="0.25">
      <c r="R81047" s="15">
        <v>1</v>
      </c>
    </row>
    <row r="81048" spans="18:18" x14ac:dyDescent="0.25">
      <c r="R81048" s="15">
        <v>1</v>
      </c>
    </row>
    <row r="81049" spans="18:18" x14ac:dyDescent="0.25">
      <c r="R81049" s="15">
        <v>1</v>
      </c>
    </row>
    <row r="81050" spans="18:18" x14ac:dyDescent="0.25">
      <c r="R81050" s="15">
        <v>1</v>
      </c>
    </row>
    <row r="81051" spans="18:18" x14ac:dyDescent="0.25">
      <c r="R81051" s="15">
        <v>1</v>
      </c>
    </row>
    <row r="81052" spans="18:18" x14ac:dyDescent="0.25">
      <c r="R81052" s="15">
        <v>1</v>
      </c>
    </row>
    <row r="81053" spans="18:18" x14ac:dyDescent="0.25">
      <c r="R81053" s="15">
        <v>1</v>
      </c>
    </row>
    <row r="81054" spans="18:18" x14ac:dyDescent="0.25">
      <c r="R81054" s="15">
        <v>1</v>
      </c>
    </row>
    <row r="81055" spans="18:18" x14ac:dyDescent="0.25">
      <c r="R81055" s="15">
        <v>3</v>
      </c>
    </row>
    <row r="81056" spans="18:18" x14ac:dyDescent="0.25">
      <c r="R81056" s="15">
        <v>3</v>
      </c>
    </row>
    <row r="81057" spans="18:18" x14ac:dyDescent="0.25">
      <c r="R81057" s="15">
        <v>3</v>
      </c>
    </row>
    <row r="81058" spans="18:18" x14ac:dyDescent="0.25">
      <c r="R81058" s="15">
        <v>3</v>
      </c>
    </row>
    <row r="81059" spans="18:18" x14ac:dyDescent="0.25">
      <c r="R81059" s="15">
        <v>3</v>
      </c>
    </row>
    <row r="81060" spans="18:18" x14ac:dyDescent="0.25">
      <c r="R81060" s="15">
        <v>3</v>
      </c>
    </row>
    <row r="81061" spans="18:18" x14ac:dyDescent="0.25">
      <c r="R81061" s="15">
        <v>3</v>
      </c>
    </row>
    <row r="81062" spans="18:18" x14ac:dyDescent="0.25">
      <c r="R81062" s="15">
        <v>3</v>
      </c>
    </row>
    <row r="81063" spans="18:18" x14ac:dyDescent="0.25">
      <c r="R81063" s="15">
        <v>3</v>
      </c>
    </row>
    <row r="81064" spans="18:18" x14ac:dyDescent="0.25">
      <c r="R81064" s="15">
        <v>3</v>
      </c>
    </row>
    <row r="81065" spans="18:18" x14ac:dyDescent="0.25">
      <c r="R81065" s="15">
        <v>3</v>
      </c>
    </row>
    <row r="81066" spans="18:18" x14ac:dyDescent="0.25">
      <c r="R81066" s="15">
        <v>3</v>
      </c>
    </row>
    <row r="81067" spans="18:18" x14ac:dyDescent="0.25">
      <c r="R81067" s="15">
        <v>3</v>
      </c>
    </row>
    <row r="81068" spans="18:18" x14ac:dyDescent="0.25">
      <c r="R81068" s="15">
        <v>3</v>
      </c>
    </row>
    <row r="81069" spans="18:18" x14ac:dyDescent="0.25">
      <c r="R81069" s="15">
        <v>3</v>
      </c>
    </row>
    <row r="81070" spans="18:18" x14ac:dyDescent="0.25">
      <c r="R81070" s="15">
        <v>3</v>
      </c>
    </row>
    <row r="81071" spans="18:18" x14ac:dyDescent="0.25">
      <c r="R81071" s="15">
        <v>3</v>
      </c>
    </row>
    <row r="81072" spans="18:18" x14ac:dyDescent="0.25">
      <c r="R81072" s="15">
        <v>3</v>
      </c>
    </row>
    <row r="81073" spans="18:18" x14ac:dyDescent="0.25">
      <c r="R81073" s="15">
        <v>3</v>
      </c>
    </row>
    <row r="81074" spans="18:18" x14ac:dyDescent="0.25">
      <c r="R81074" s="15">
        <v>3</v>
      </c>
    </row>
    <row r="81075" spans="18:18" x14ac:dyDescent="0.25">
      <c r="R81075" s="15">
        <v>3</v>
      </c>
    </row>
    <row r="81076" spans="18:18" x14ac:dyDescent="0.25">
      <c r="R81076" s="15">
        <v>3</v>
      </c>
    </row>
    <row r="81077" spans="18:18" x14ac:dyDescent="0.25">
      <c r="R81077" s="15">
        <v>3</v>
      </c>
    </row>
    <row r="81078" spans="18:18" x14ac:dyDescent="0.25">
      <c r="R81078" s="15">
        <v>3</v>
      </c>
    </row>
    <row r="81079" spans="18:18" x14ac:dyDescent="0.25">
      <c r="R81079" s="15">
        <v>3</v>
      </c>
    </row>
    <row r="81080" spans="18:18" x14ac:dyDescent="0.25">
      <c r="R81080" s="15">
        <v>3</v>
      </c>
    </row>
    <row r="81081" spans="18:18" x14ac:dyDescent="0.25">
      <c r="R81081" s="15">
        <v>3</v>
      </c>
    </row>
    <row r="81082" spans="18:18" x14ac:dyDescent="0.25">
      <c r="R81082" s="15">
        <v>3</v>
      </c>
    </row>
    <row r="81083" spans="18:18" x14ac:dyDescent="0.25">
      <c r="R81083" s="15">
        <v>3</v>
      </c>
    </row>
    <row r="81084" spans="18:18" x14ac:dyDescent="0.25">
      <c r="R81084" s="15">
        <v>3</v>
      </c>
    </row>
    <row r="81085" spans="18:18" x14ac:dyDescent="0.25">
      <c r="R81085" s="15">
        <v>3</v>
      </c>
    </row>
    <row r="81086" spans="18:18" x14ac:dyDescent="0.25">
      <c r="R81086" s="15">
        <v>3</v>
      </c>
    </row>
    <row r="81087" spans="18:18" x14ac:dyDescent="0.25">
      <c r="R81087" s="15">
        <v>3</v>
      </c>
    </row>
    <row r="81088" spans="18:18" x14ac:dyDescent="0.25">
      <c r="R81088" s="15">
        <v>3</v>
      </c>
    </row>
    <row r="81089" spans="18:18" x14ac:dyDescent="0.25">
      <c r="R81089" s="15">
        <v>3</v>
      </c>
    </row>
    <row r="81090" spans="18:18" x14ac:dyDescent="0.25">
      <c r="R81090" s="15">
        <v>3</v>
      </c>
    </row>
    <row r="81091" spans="18:18" x14ac:dyDescent="0.25">
      <c r="R81091" s="15">
        <v>3</v>
      </c>
    </row>
    <row r="81092" spans="18:18" x14ac:dyDescent="0.25">
      <c r="R81092" s="15">
        <v>3</v>
      </c>
    </row>
    <row r="81093" spans="18:18" x14ac:dyDescent="0.25">
      <c r="R81093" s="15">
        <v>3</v>
      </c>
    </row>
    <row r="81094" spans="18:18" x14ac:dyDescent="0.25">
      <c r="R81094" s="15">
        <v>3</v>
      </c>
    </row>
    <row r="81095" spans="18:18" x14ac:dyDescent="0.25">
      <c r="R81095" s="15">
        <v>3</v>
      </c>
    </row>
    <row r="81096" spans="18:18" x14ac:dyDescent="0.25">
      <c r="R81096" s="15">
        <v>3</v>
      </c>
    </row>
    <row r="81097" spans="18:18" x14ac:dyDescent="0.25">
      <c r="R81097" s="15">
        <v>3</v>
      </c>
    </row>
    <row r="81098" spans="18:18" x14ac:dyDescent="0.25">
      <c r="R81098" s="15">
        <v>3</v>
      </c>
    </row>
    <row r="81099" spans="18:18" x14ac:dyDescent="0.25">
      <c r="R81099" s="15">
        <v>3</v>
      </c>
    </row>
    <row r="81100" spans="18:18" x14ac:dyDescent="0.25">
      <c r="R81100" s="15">
        <v>3</v>
      </c>
    </row>
    <row r="81101" spans="18:18" x14ac:dyDescent="0.25">
      <c r="R81101" s="15">
        <v>3</v>
      </c>
    </row>
    <row r="81102" spans="18:18" x14ac:dyDescent="0.25">
      <c r="R81102" s="15">
        <v>3</v>
      </c>
    </row>
    <row r="81103" spans="18:18" x14ac:dyDescent="0.25">
      <c r="R81103" s="15">
        <v>3</v>
      </c>
    </row>
    <row r="81104" spans="18:18" x14ac:dyDescent="0.25">
      <c r="R81104" s="15">
        <v>3</v>
      </c>
    </row>
    <row r="81105" spans="18:18" x14ac:dyDescent="0.25">
      <c r="R81105" s="15">
        <v>3</v>
      </c>
    </row>
    <row r="81106" spans="18:18" x14ac:dyDescent="0.25">
      <c r="R81106" s="15">
        <v>3</v>
      </c>
    </row>
    <row r="81107" spans="18:18" x14ac:dyDescent="0.25">
      <c r="R81107" s="15">
        <v>3</v>
      </c>
    </row>
    <row r="81108" spans="18:18" x14ac:dyDescent="0.25">
      <c r="R81108" s="15">
        <v>3</v>
      </c>
    </row>
    <row r="81109" spans="18:18" x14ac:dyDescent="0.25">
      <c r="R81109" s="15">
        <v>3</v>
      </c>
    </row>
    <row r="81110" spans="18:18" x14ac:dyDescent="0.25">
      <c r="R81110" s="15">
        <v>3</v>
      </c>
    </row>
    <row r="81111" spans="18:18" x14ac:dyDescent="0.25">
      <c r="R81111" s="15">
        <v>3</v>
      </c>
    </row>
    <row r="81112" spans="18:18" x14ac:dyDescent="0.25">
      <c r="R81112" s="15">
        <v>3</v>
      </c>
    </row>
    <row r="81113" spans="18:18" x14ac:dyDescent="0.25">
      <c r="R81113" s="15">
        <v>3</v>
      </c>
    </row>
    <row r="81114" spans="18:18" x14ac:dyDescent="0.25">
      <c r="R81114" s="15">
        <v>3</v>
      </c>
    </row>
    <row r="81115" spans="18:18" x14ac:dyDescent="0.25">
      <c r="R81115" s="15">
        <v>3</v>
      </c>
    </row>
    <row r="81116" spans="18:18" x14ac:dyDescent="0.25">
      <c r="R81116" s="15">
        <v>3</v>
      </c>
    </row>
    <row r="81117" spans="18:18" x14ac:dyDescent="0.25">
      <c r="R81117" s="15">
        <v>3</v>
      </c>
    </row>
    <row r="81118" spans="18:18" x14ac:dyDescent="0.25">
      <c r="R81118" s="15">
        <v>3</v>
      </c>
    </row>
    <row r="81119" spans="18:18" x14ac:dyDescent="0.25">
      <c r="R81119" s="15">
        <v>3</v>
      </c>
    </row>
    <row r="81120" spans="18:18" x14ac:dyDescent="0.25">
      <c r="R81120" s="15">
        <v>3</v>
      </c>
    </row>
    <row r="81121" spans="18:18" x14ac:dyDescent="0.25">
      <c r="R81121" s="15">
        <v>3</v>
      </c>
    </row>
    <row r="81122" spans="18:18" x14ac:dyDescent="0.25">
      <c r="R81122" s="15">
        <v>4</v>
      </c>
    </row>
    <row r="81123" spans="18:18" x14ac:dyDescent="0.25">
      <c r="R81123" s="15">
        <v>4</v>
      </c>
    </row>
    <row r="81124" spans="18:18" x14ac:dyDescent="0.25">
      <c r="R81124" s="15">
        <v>4</v>
      </c>
    </row>
    <row r="81125" spans="18:18" x14ac:dyDescent="0.25">
      <c r="R81125" s="15">
        <v>4</v>
      </c>
    </row>
    <row r="81126" spans="18:18" x14ac:dyDescent="0.25">
      <c r="R81126" s="15">
        <v>4</v>
      </c>
    </row>
    <row r="81127" spans="18:18" x14ac:dyDescent="0.25">
      <c r="R81127" s="15">
        <v>4</v>
      </c>
    </row>
    <row r="81128" spans="18:18" x14ac:dyDescent="0.25">
      <c r="R81128" s="15">
        <v>4</v>
      </c>
    </row>
    <row r="81129" spans="18:18" x14ac:dyDescent="0.25">
      <c r="R81129" s="15">
        <v>4</v>
      </c>
    </row>
    <row r="81130" spans="18:18" x14ac:dyDescent="0.25">
      <c r="R81130" s="15">
        <v>4</v>
      </c>
    </row>
    <row r="81131" spans="18:18" x14ac:dyDescent="0.25">
      <c r="R81131" s="15">
        <v>4</v>
      </c>
    </row>
    <row r="81132" spans="18:18" x14ac:dyDescent="0.25">
      <c r="R81132" s="15">
        <v>4</v>
      </c>
    </row>
    <row r="81133" spans="18:18" x14ac:dyDescent="0.25">
      <c r="R81133" s="15">
        <v>4</v>
      </c>
    </row>
    <row r="81134" spans="18:18" x14ac:dyDescent="0.25">
      <c r="R81134" s="15">
        <v>4</v>
      </c>
    </row>
    <row r="81135" spans="18:18" x14ac:dyDescent="0.25">
      <c r="R81135" s="15">
        <v>4</v>
      </c>
    </row>
    <row r="81136" spans="18:18" x14ac:dyDescent="0.25">
      <c r="R81136" s="15">
        <v>4</v>
      </c>
    </row>
    <row r="81137" spans="18:18" x14ac:dyDescent="0.25">
      <c r="R81137" s="15">
        <v>4</v>
      </c>
    </row>
    <row r="81138" spans="18:18" x14ac:dyDescent="0.25">
      <c r="R81138" s="15">
        <v>4</v>
      </c>
    </row>
    <row r="81139" spans="18:18" x14ac:dyDescent="0.25">
      <c r="R81139" s="15">
        <v>3</v>
      </c>
    </row>
    <row r="81140" spans="18:18" x14ac:dyDescent="0.25">
      <c r="R81140" s="15">
        <v>3</v>
      </c>
    </row>
    <row r="81141" spans="18:18" x14ac:dyDescent="0.25">
      <c r="R81141" s="15">
        <v>3</v>
      </c>
    </row>
    <row r="81142" spans="18:18" x14ac:dyDescent="0.25">
      <c r="R81142" s="15">
        <v>3</v>
      </c>
    </row>
    <row r="81143" spans="18:18" x14ac:dyDescent="0.25">
      <c r="R81143" s="15">
        <v>3</v>
      </c>
    </row>
    <row r="81144" spans="18:18" x14ac:dyDescent="0.25">
      <c r="R81144" s="15">
        <v>3</v>
      </c>
    </row>
    <row r="81145" spans="18:18" x14ac:dyDescent="0.25">
      <c r="R81145" s="15">
        <v>3</v>
      </c>
    </row>
    <row r="81146" spans="18:18" x14ac:dyDescent="0.25">
      <c r="R81146" s="15">
        <v>3</v>
      </c>
    </row>
    <row r="81147" spans="18:18" x14ac:dyDescent="0.25">
      <c r="R81147" s="15">
        <v>3</v>
      </c>
    </row>
    <row r="81148" spans="18:18" x14ac:dyDescent="0.25">
      <c r="R81148" s="15">
        <v>3</v>
      </c>
    </row>
    <row r="81149" spans="18:18" x14ac:dyDescent="0.25">
      <c r="R81149" s="15">
        <v>3</v>
      </c>
    </row>
    <row r="81150" spans="18:18" x14ac:dyDescent="0.25">
      <c r="R81150" s="15">
        <v>3</v>
      </c>
    </row>
    <row r="81151" spans="18:18" x14ac:dyDescent="0.25">
      <c r="R81151" s="15">
        <v>3</v>
      </c>
    </row>
    <row r="81152" spans="18:18" x14ac:dyDescent="0.25">
      <c r="R81152" s="15">
        <v>3</v>
      </c>
    </row>
    <row r="81153" spans="18:18" x14ac:dyDescent="0.25">
      <c r="R81153" s="15">
        <v>3</v>
      </c>
    </row>
    <row r="81154" spans="18:18" x14ac:dyDescent="0.25">
      <c r="R81154" s="15">
        <v>3</v>
      </c>
    </row>
    <row r="81155" spans="18:18" x14ac:dyDescent="0.25">
      <c r="R81155" s="15">
        <v>3</v>
      </c>
    </row>
    <row r="81156" spans="18:18" x14ac:dyDescent="0.25">
      <c r="R81156" s="15">
        <v>3</v>
      </c>
    </row>
    <row r="81157" spans="18:18" x14ac:dyDescent="0.25">
      <c r="R81157" s="15">
        <v>3</v>
      </c>
    </row>
    <row r="81158" spans="18:18" x14ac:dyDescent="0.25">
      <c r="R81158" s="15">
        <v>3</v>
      </c>
    </row>
    <row r="81159" spans="18:18" x14ac:dyDescent="0.25">
      <c r="R81159" s="15">
        <v>3</v>
      </c>
    </row>
    <row r="81160" spans="18:18" x14ac:dyDescent="0.25">
      <c r="R81160" s="15">
        <v>3</v>
      </c>
    </row>
    <row r="81161" spans="18:18" x14ac:dyDescent="0.25">
      <c r="R81161" s="15">
        <v>3</v>
      </c>
    </row>
    <row r="81162" spans="18:18" x14ac:dyDescent="0.25">
      <c r="R81162" s="15">
        <v>3</v>
      </c>
    </row>
    <row r="81163" spans="18:18" x14ac:dyDescent="0.25">
      <c r="R81163" s="15">
        <v>3</v>
      </c>
    </row>
    <row r="81164" spans="18:18" x14ac:dyDescent="0.25">
      <c r="R81164" s="15">
        <v>4</v>
      </c>
    </row>
    <row r="81165" spans="18:18" x14ac:dyDescent="0.25">
      <c r="R81165" s="15">
        <v>4</v>
      </c>
    </row>
    <row r="81166" spans="18:18" x14ac:dyDescent="0.25">
      <c r="R81166" s="15">
        <v>4</v>
      </c>
    </row>
    <row r="81167" spans="18:18" x14ac:dyDescent="0.25">
      <c r="R81167" s="15">
        <v>4</v>
      </c>
    </row>
    <row r="81168" spans="18:18" x14ac:dyDescent="0.25">
      <c r="R81168" s="15">
        <v>4</v>
      </c>
    </row>
    <row r="81169" spans="18:18" x14ac:dyDescent="0.25">
      <c r="R81169" s="15">
        <v>4</v>
      </c>
    </row>
    <row r="81170" spans="18:18" x14ac:dyDescent="0.25">
      <c r="R81170" s="15">
        <v>4</v>
      </c>
    </row>
    <row r="81171" spans="18:18" x14ac:dyDescent="0.25">
      <c r="R81171" s="15">
        <v>4</v>
      </c>
    </row>
    <row r="81172" spans="18:18" x14ac:dyDescent="0.25">
      <c r="R81172" s="15">
        <v>4</v>
      </c>
    </row>
    <row r="81173" spans="18:18" x14ac:dyDescent="0.25">
      <c r="R81173" s="15">
        <v>4</v>
      </c>
    </row>
    <row r="81174" spans="18:18" x14ac:dyDescent="0.25">
      <c r="R81174" s="15">
        <v>4</v>
      </c>
    </row>
    <row r="81175" spans="18:18" x14ac:dyDescent="0.25">
      <c r="R81175" s="15">
        <v>4</v>
      </c>
    </row>
    <row r="81176" spans="18:18" x14ac:dyDescent="0.25">
      <c r="R81176" s="15">
        <v>4</v>
      </c>
    </row>
    <row r="81177" spans="18:18" x14ac:dyDescent="0.25">
      <c r="R81177" s="15">
        <v>4</v>
      </c>
    </row>
    <row r="81178" spans="18:18" x14ac:dyDescent="0.25">
      <c r="R81178" s="15">
        <v>4</v>
      </c>
    </row>
    <row r="81179" spans="18:18" x14ac:dyDescent="0.25">
      <c r="R81179" s="15">
        <v>4</v>
      </c>
    </row>
    <row r="81180" spans="18:18" x14ac:dyDescent="0.25">
      <c r="R81180" s="15">
        <v>3</v>
      </c>
    </row>
    <row r="81181" spans="18:18" x14ac:dyDescent="0.25">
      <c r="R81181" s="15">
        <v>3</v>
      </c>
    </row>
    <row r="81182" spans="18:18" x14ac:dyDescent="0.25">
      <c r="R81182" s="15">
        <v>3</v>
      </c>
    </row>
    <row r="81183" spans="18:18" x14ac:dyDescent="0.25">
      <c r="R81183" s="15">
        <v>3</v>
      </c>
    </row>
    <row r="81184" spans="18:18" x14ac:dyDescent="0.25">
      <c r="R81184" s="15">
        <v>3</v>
      </c>
    </row>
    <row r="81185" spans="18:18" x14ac:dyDescent="0.25">
      <c r="R81185" s="15">
        <v>5</v>
      </c>
    </row>
    <row r="81186" spans="18:18" x14ac:dyDescent="0.25">
      <c r="R81186" s="15">
        <v>5</v>
      </c>
    </row>
    <row r="81187" spans="18:18" x14ac:dyDescent="0.25">
      <c r="R81187" s="15">
        <v>5</v>
      </c>
    </row>
    <row r="81188" spans="18:18" x14ac:dyDescent="0.25">
      <c r="R81188" s="15">
        <v>5</v>
      </c>
    </row>
    <row r="81189" spans="18:18" x14ac:dyDescent="0.25">
      <c r="R81189" s="15">
        <v>5</v>
      </c>
    </row>
    <row r="81190" spans="18:18" x14ac:dyDescent="0.25">
      <c r="R81190" s="15">
        <v>5</v>
      </c>
    </row>
    <row r="81191" spans="18:18" x14ac:dyDescent="0.25">
      <c r="R81191" s="15">
        <v>3</v>
      </c>
    </row>
    <row r="81192" spans="18:18" x14ac:dyDescent="0.25">
      <c r="R81192" s="15">
        <v>3</v>
      </c>
    </row>
    <row r="81193" spans="18:18" x14ac:dyDescent="0.25">
      <c r="R81193" s="15">
        <v>3</v>
      </c>
    </row>
    <row r="81194" spans="18:18" x14ac:dyDescent="0.25">
      <c r="R81194" s="15">
        <v>3</v>
      </c>
    </row>
    <row r="81195" spans="18:18" x14ac:dyDescent="0.25">
      <c r="R81195" s="15">
        <v>3</v>
      </c>
    </row>
    <row r="81196" spans="18:18" x14ac:dyDescent="0.25">
      <c r="R81196" s="15">
        <v>3</v>
      </c>
    </row>
    <row r="81197" spans="18:18" x14ac:dyDescent="0.25">
      <c r="R81197" s="15">
        <v>3</v>
      </c>
    </row>
    <row r="81198" spans="18:18" x14ac:dyDescent="0.25">
      <c r="R81198" s="15">
        <v>3</v>
      </c>
    </row>
    <row r="81199" spans="18:18" x14ac:dyDescent="0.25">
      <c r="R81199" s="15">
        <v>3</v>
      </c>
    </row>
    <row r="81200" spans="18:18" x14ac:dyDescent="0.25">
      <c r="R81200" s="15">
        <v>3</v>
      </c>
    </row>
    <row r="81201" spans="18:18" x14ac:dyDescent="0.25">
      <c r="R81201" s="15">
        <v>3</v>
      </c>
    </row>
    <row r="81202" spans="18:18" x14ac:dyDescent="0.25">
      <c r="R81202" s="15">
        <v>3</v>
      </c>
    </row>
    <row r="81203" spans="18:18" x14ac:dyDescent="0.25">
      <c r="R81203" s="15">
        <v>3</v>
      </c>
    </row>
    <row r="81204" spans="18:18" x14ac:dyDescent="0.25">
      <c r="R81204" s="15">
        <v>3</v>
      </c>
    </row>
    <row r="81205" spans="18:18" x14ac:dyDescent="0.25">
      <c r="R81205" s="15">
        <v>3</v>
      </c>
    </row>
    <row r="81206" spans="18:18" x14ac:dyDescent="0.25">
      <c r="R81206" s="15">
        <v>3</v>
      </c>
    </row>
    <row r="81207" spans="18:18" x14ac:dyDescent="0.25">
      <c r="R81207" s="15">
        <v>3</v>
      </c>
    </row>
    <row r="81208" spans="18:18" x14ac:dyDescent="0.25">
      <c r="R81208" s="15">
        <v>3</v>
      </c>
    </row>
    <row r="81209" spans="18:18" x14ac:dyDescent="0.25">
      <c r="R81209" s="15">
        <v>3</v>
      </c>
    </row>
    <row r="81210" spans="18:18" x14ac:dyDescent="0.25">
      <c r="R81210" s="15">
        <v>3</v>
      </c>
    </row>
    <row r="81211" spans="18:18" x14ac:dyDescent="0.25">
      <c r="R81211" s="15">
        <v>3</v>
      </c>
    </row>
    <row r="81212" spans="18:18" x14ac:dyDescent="0.25">
      <c r="R81212" s="15">
        <v>3</v>
      </c>
    </row>
    <row r="81213" spans="18:18" x14ac:dyDescent="0.25">
      <c r="R81213" s="15">
        <v>3</v>
      </c>
    </row>
    <row r="81214" spans="18:18" x14ac:dyDescent="0.25">
      <c r="R81214" s="15">
        <v>3</v>
      </c>
    </row>
    <row r="81215" spans="18:18" x14ac:dyDescent="0.25">
      <c r="R81215" s="15">
        <v>3</v>
      </c>
    </row>
    <row r="81216" spans="18:18" x14ac:dyDescent="0.25">
      <c r="R81216" s="15">
        <v>1</v>
      </c>
    </row>
    <row r="81217" spans="18:18" x14ac:dyDescent="0.25">
      <c r="R81217" s="15">
        <v>1</v>
      </c>
    </row>
    <row r="81218" spans="18:18" x14ac:dyDescent="0.25">
      <c r="R81218" s="15">
        <v>1</v>
      </c>
    </row>
    <row r="81219" spans="18:18" x14ac:dyDescent="0.25">
      <c r="R81219" s="15">
        <v>1</v>
      </c>
    </row>
    <row r="81220" spans="18:18" x14ac:dyDescent="0.25">
      <c r="R81220" s="15">
        <v>1</v>
      </c>
    </row>
    <row r="81221" spans="18:18" x14ac:dyDescent="0.25">
      <c r="R81221" s="15">
        <v>1</v>
      </c>
    </row>
    <row r="81222" spans="18:18" x14ac:dyDescent="0.25">
      <c r="R81222" s="15">
        <v>1</v>
      </c>
    </row>
    <row r="81223" spans="18:18" x14ac:dyDescent="0.25">
      <c r="R81223" s="15">
        <v>1</v>
      </c>
    </row>
    <row r="81224" spans="18:18" x14ac:dyDescent="0.25">
      <c r="R81224" s="15">
        <v>1</v>
      </c>
    </row>
    <row r="81225" spans="18:18" x14ac:dyDescent="0.25">
      <c r="R81225" s="15">
        <v>1</v>
      </c>
    </row>
    <row r="81226" spans="18:18" x14ac:dyDescent="0.25">
      <c r="R81226" s="15">
        <v>1</v>
      </c>
    </row>
    <row r="81227" spans="18:18" x14ac:dyDescent="0.25">
      <c r="R81227" s="15">
        <v>1</v>
      </c>
    </row>
    <row r="81228" spans="18:18" x14ac:dyDescent="0.25">
      <c r="R81228" s="15">
        <v>1</v>
      </c>
    </row>
    <row r="81229" spans="18:18" x14ac:dyDescent="0.25">
      <c r="R81229" s="15">
        <v>1</v>
      </c>
    </row>
    <row r="81230" spans="18:18" x14ac:dyDescent="0.25">
      <c r="R81230" s="15">
        <v>1</v>
      </c>
    </row>
    <row r="81231" spans="18:18" x14ac:dyDescent="0.25">
      <c r="R81231" s="15">
        <v>1</v>
      </c>
    </row>
    <row r="81232" spans="18:18" x14ac:dyDescent="0.25">
      <c r="R81232" s="15">
        <v>1</v>
      </c>
    </row>
    <row r="81233" spans="18:18" x14ac:dyDescent="0.25">
      <c r="R81233" s="15">
        <v>1</v>
      </c>
    </row>
    <row r="81234" spans="18:18" x14ac:dyDescent="0.25">
      <c r="R81234" s="15">
        <v>1</v>
      </c>
    </row>
    <row r="81235" spans="18:18" x14ac:dyDescent="0.25">
      <c r="R81235" s="15">
        <v>1</v>
      </c>
    </row>
    <row r="81236" spans="18:18" x14ac:dyDescent="0.25">
      <c r="R81236" s="15">
        <v>1</v>
      </c>
    </row>
    <row r="81237" spans="18:18" x14ac:dyDescent="0.25">
      <c r="R81237" s="15">
        <v>1</v>
      </c>
    </row>
    <row r="81238" spans="18:18" x14ac:dyDescent="0.25">
      <c r="R81238" s="15">
        <v>1</v>
      </c>
    </row>
    <row r="81239" spans="18:18" x14ac:dyDescent="0.25">
      <c r="R81239" s="15">
        <v>1</v>
      </c>
    </row>
    <row r="81240" spans="18:18" x14ac:dyDescent="0.25">
      <c r="R81240" s="15">
        <v>1</v>
      </c>
    </row>
    <row r="81241" spans="18:18" x14ac:dyDescent="0.25">
      <c r="R81241" s="15">
        <v>1</v>
      </c>
    </row>
    <row r="81242" spans="18:18" x14ac:dyDescent="0.25">
      <c r="R81242" s="15">
        <v>1</v>
      </c>
    </row>
    <row r="81243" spans="18:18" x14ac:dyDescent="0.25">
      <c r="R81243" s="15">
        <v>1</v>
      </c>
    </row>
    <row r="81244" spans="18:18" x14ac:dyDescent="0.25">
      <c r="R81244" s="15">
        <v>1</v>
      </c>
    </row>
    <row r="81245" spans="18:18" x14ac:dyDescent="0.25">
      <c r="R81245" s="15">
        <v>1</v>
      </c>
    </row>
    <row r="81246" spans="18:18" x14ac:dyDescent="0.25">
      <c r="R81246" s="15">
        <v>1</v>
      </c>
    </row>
    <row r="81247" spans="18:18" x14ac:dyDescent="0.25">
      <c r="R81247" s="15">
        <v>1</v>
      </c>
    </row>
    <row r="81248" spans="18:18" x14ac:dyDescent="0.25">
      <c r="R81248" s="15">
        <v>1</v>
      </c>
    </row>
    <row r="81249" spans="18:18" x14ac:dyDescent="0.25">
      <c r="R81249" s="15">
        <v>1</v>
      </c>
    </row>
    <row r="81250" spans="18:18" x14ac:dyDescent="0.25">
      <c r="R81250" s="15">
        <v>1</v>
      </c>
    </row>
    <row r="81251" spans="18:18" x14ac:dyDescent="0.25">
      <c r="R81251" s="15">
        <v>1</v>
      </c>
    </row>
    <row r="81252" spans="18:18" x14ac:dyDescent="0.25">
      <c r="R81252" s="15">
        <v>1</v>
      </c>
    </row>
    <row r="81253" spans="18:18" x14ac:dyDescent="0.25">
      <c r="R81253" s="15">
        <v>1</v>
      </c>
    </row>
    <row r="81254" spans="18:18" x14ac:dyDescent="0.25">
      <c r="R81254" s="15">
        <v>1</v>
      </c>
    </row>
    <row r="81255" spans="18:18" x14ac:dyDescent="0.25">
      <c r="R81255" s="15">
        <v>1</v>
      </c>
    </row>
    <row r="81256" spans="18:18" x14ac:dyDescent="0.25">
      <c r="R81256" s="15">
        <v>1</v>
      </c>
    </row>
    <row r="81257" spans="18:18" x14ac:dyDescent="0.25">
      <c r="R81257" s="15">
        <v>1</v>
      </c>
    </row>
    <row r="81258" spans="18:18" x14ac:dyDescent="0.25">
      <c r="R81258" s="15">
        <v>1</v>
      </c>
    </row>
    <row r="81259" spans="18:18" x14ac:dyDescent="0.25">
      <c r="R81259" s="15">
        <v>1</v>
      </c>
    </row>
    <row r="81260" spans="18:18" x14ac:dyDescent="0.25">
      <c r="R81260" s="15">
        <v>1</v>
      </c>
    </row>
    <row r="81261" spans="18:18" x14ac:dyDescent="0.25">
      <c r="R81261" s="15">
        <v>1</v>
      </c>
    </row>
    <row r="81262" spans="18:18" x14ac:dyDescent="0.25">
      <c r="R81262" s="15">
        <v>1</v>
      </c>
    </row>
    <row r="81263" spans="18:18" x14ac:dyDescent="0.25">
      <c r="R81263" s="15">
        <v>1</v>
      </c>
    </row>
    <row r="81264" spans="18:18" x14ac:dyDescent="0.25">
      <c r="R81264" s="15">
        <v>1</v>
      </c>
    </row>
    <row r="81265" spans="18:18" x14ac:dyDescent="0.25">
      <c r="R81265" s="15">
        <v>1</v>
      </c>
    </row>
    <row r="81266" spans="18:18" x14ac:dyDescent="0.25">
      <c r="R81266" s="15">
        <v>1</v>
      </c>
    </row>
    <row r="81267" spans="18:18" x14ac:dyDescent="0.25">
      <c r="R81267" s="15">
        <v>1</v>
      </c>
    </row>
    <row r="81268" spans="18:18" x14ac:dyDescent="0.25">
      <c r="R81268" s="15">
        <v>1</v>
      </c>
    </row>
    <row r="81269" spans="18:18" x14ac:dyDescent="0.25">
      <c r="R81269" s="15">
        <v>1</v>
      </c>
    </row>
    <row r="81270" spans="18:18" x14ac:dyDescent="0.25">
      <c r="R81270" s="15">
        <v>1</v>
      </c>
    </row>
    <row r="81271" spans="18:18" x14ac:dyDescent="0.25">
      <c r="R81271" s="15">
        <v>1</v>
      </c>
    </row>
    <row r="81272" spans="18:18" x14ac:dyDescent="0.25">
      <c r="R81272" s="15">
        <v>1</v>
      </c>
    </row>
    <row r="81273" spans="18:18" x14ac:dyDescent="0.25">
      <c r="R81273" s="15">
        <v>1</v>
      </c>
    </row>
    <row r="81274" spans="18:18" x14ac:dyDescent="0.25">
      <c r="R81274" s="15">
        <v>1</v>
      </c>
    </row>
    <row r="81275" spans="18:18" x14ac:dyDescent="0.25">
      <c r="R81275" s="15">
        <v>1</v>
      </c>
    </row>
    <row r="81276" spans="18:18" x14ac:dyDescent="0.25">
      <c r="R81276" s="15">
        <v>1</v>
      </c>
    </row>
    <row r="81277" spans="18:18" x14ac:dyDescent="0.25">
      <c r="R81277" s="15">
        <v>1</v>
      </c>
    </row>
    <row r="81278" spans="18:18" x14ac:dyDescent="0.25">
      <c r="R81278" s="15">
        <v>1</v>
      </c>
    </row>
    <row r="81279" spans="18:18" x14ac:dyDescent="0.25">
      <c r="R81279" s="15">
        <v>1</v>
      </c>
    </row>
    <row r="81280" spans="18:18" x14ac:dyDescent="0.25">
      <c r="R81280" s="15">
        <v>1</v>
      </c>
    </row>
    <row r="81281" spans="18:18" x14ac:dyDescent="0.25">
      <c r="R81281" s="15">
        <v>1</v>
      </c>
    </row>
    <row r="81282" spans="18:18" x14ac:dyDescent="0.25">
      <c r="R81282" s="15">
        <v>1</v>
      </c>
    </row>
    <row r="81283" spans="18:18" x14ac:dyDescent="0.25">
      <c r="R81283" s="15">
        <v>1</v>
      </c>
    </row>
    <row r="81284" spans="18:18" x14ac:dyDescent="0.25">
      <c r="R81284" s="15">
        <v>2</v>
      </c>
    </row>
    <row r="81285" spans="18:18" x14ac:dyDescent="0.25">
      <c r="R81285" s="15">
        <v>2</v>
      </c>
    </row>
    <row r="81286" spans="18:18" x14ac:dyDescent="0.25">
      <c r="R81286" s="15">
        <v>2</v>
      </c>
    </row>
    <row r="81287" spans="18:18" x14ac:dyDescent="0.25">
      <c r="R81287" s="15">
        <v>2</v>
      </c>
    </row>
    <row r="81288" spans="18:18" x14ac:dyDescent="0.25">
      <c r="R81288" s="15">
        <v>2</v>
      </c>
    </row>
    <row r="81289" spans="18:18" x14ac:dyDescent="0.25">
      <c r="R81289" s="15">
        <v>2</v>
      </c>
    </row>
    <row r="81290" spans="18:18" x14ac:dyDescent="0.25">
      <c r="R81290" s="15">
        <v>2</v>
      </c>
    </row>
    <row r="81291" spans="18:18" x14ac:dyDescent="0.25">
      <c r="R81291" s="15">
        <v>2</v>
      </c>
    </row>
    <row r="81292" spans="18:18" x14ac:dyDescent="0.25">
      <c r="R81292" s="15">
        <v>2</v>
      </c>
    </row>
    <row r="81293" spans="18:18" x14ac:dyDescent="0.25">
      <c r="R81293" s="15">
        <v>2</v>
      </c>
    </row>
    <row r="81294" spans="18:18" x14ac:dyDescent="0.25">
      <c r="R81294" s="15">
        <v>2</v>
      </c>
    </row>
    <row r="81295" spans="18:18" x14ac:dyDescent="0.25">
      <c r="R81295" s="15">
        <v>2</v>
      </c>
    </row>
    <row r="81296" spans="18:18" x14ac:dyDescent="0.25">
      <c r="R81296" s="15">
        <v>2</v>
      </c>
    </row>
    <row r="81297" spans="18:18" x14ac:dyDescent="0.25">
      <c r="R81297" s="15">
        <v>1</v>
      </c>
    </row>
    <row r="81298" spans="18:18" x14ac:dyDescent="0.25">
      <c r="R81298" s="15">
        <v>1</v>
      </c>
    </row>
    <row r="81299" spans="18:18" x14ac:dyDescent="0.25">
      <c r="R81299" s="15">
        <v>1</v>
      </c>
    </row>
    <row r="81300" spans="18:18" x14ac:dyDescent="0.25">
      <c r="R81300" s="15">
        <v>1</v>
      </c>
    </row>
    <row r="81301" spans="18:18" x14ac:dyDescent="0.25">
      <c r="R81301" s="15">
        <v>1</v>
      </c>
    </row>
    <row r="81302" spans="18:18" x14ac:dyDescent="0.25">
      <c r="R81302" s="15">
        <v>1</v>
      </c>
    </row>
    <row r="81303" spans="18:18" x14ac:dyDescent="0.25">
      <c r="R81303" s="15">
        <v>1</v>
      </c>
    </row>
    <row r="81304" spans="18:18" x14ac:dyDescent="0.25">
      <c r="R81304" s="15">
        <v>1</v>
      </c>
    </row>
    <row r="81305" spans="18:18" x14ac:dyDescent="0.25">
      <c r="R81305" s="15">
        <v>1</v>
      </c>
    </row>
    <row r="81306" spans="18:18" x14ac:dyDescent="0.25">
      <c r="R81306" s="15">
        <v>1</v>
      </c>
    </row>
    <row r="81307" spans="18:18" x14ac:dyDescent="0.25">
      <c r="R81307" s="15">
        <v>1</v>
      </c>
    </row>
    <row r="81308" spans="18:18" x14ac:dyDescent="0.25">
      <c r="R81308" s="15">
        <v>1</v>
      </c>
    </row>
    <row r="81309" spans="18:18" x14ac:dyDescent="0.25">
      <c r="R81309" s="15">
        <v>1</v>
      </c>
    </row>
    <row r="81310" spans="18:18" x14ac:dyDescent="0.25">
      <c r="R81310" s="15">
        <v>1</v>
      </c>
    </row>
    <row r="81311" spans="18:18" x14ac:dyDescent="0.25">
      <c r="R81311" s="15">
        <v>1</v>
      </c>
    </row>
    <row r="81312" spans="18:18" x14ac:dyDescent="0.25">
      <c r="R81312" s="15">
        <v>1</v>
      </c>
    </row>
    <row r="81313" spans="18:18" x14ac:dyDescent="0.25">
      <c r="R81313" s="15">
        <v>1</v>
      </c>
    </row>
    <row r="81314" spans="18:18" x14ac:dyDescent="0.25">
      <c r="R81314" s="15">
        <v>1</v>
      </c>
    </row>
    <row r="81315" spans="18:18" x14ac:dyDescent="0.25">
      <c r="R81315" s="15">
        <v>1</v>
      </c>
    </row>
    <row r="81316" spans="18:18" x14ac:dyDescent="0.25">
      <c r="R81316" s="15">
        <v>1</v>
      </c>
    </row>
    <row r="81317" spans="18:18" x14ac:dyDescent="0.25">
      <c r="R81317" s="15">
        <v>1</v>
      </c>
    </row>
    <row r="81318" spans="18:18" x14ac:dyDescent="0.25">
      <c r="R81318" s="15">
        <v>1</v>
      </c>
    </row>
    <row r="81319" spans="18:18" x14ac:dyDescent="0.25">
      <c r="R81319" s="15">
        <v>1</v>
      </c>
    </row>
    <row r="81320" spans="18:18" x14ac:dyDescent="0.25">
      <c r="R81320" s="15">
        <v>1</v>
      </c>
    </row>
    <row r="81321" spans="18:18" x14ac:dyDescent="0.25">
      <c r="R81321" s="15">
        <v>1</v>
      </c>
    </row>
    <row r="81322" spans="18:18" x14ac:dyDescent="0.25">
      <c r="R81322" s="15">
        <v>1</v>
      </c>
    </row>
    <row r="81323" spans="18:18" x14ac:dyDescent="0.25">
      <c r="R81323" s="15">
        <v>1</v>
      </c>
    </row>
    <row r="81324" spans="18:18" x14ac:dyDescent="0.25">
      <c r="R81324" s="15">
        <v>1</v>
      </c>
    </row>
    <row r="81325" spans="18:18" x14ac:dyDescent="0.25">
      <c r="R81325" s="15">
        <v>1</v>
      </c>
    </row>
    <row r="81326" spans="18:18" x14ac:dyDescent="0.25">
      <c r="R81326" s="15">
        <v>2</v>
      </c>
    </row>
    <row r="81327" spans="18:18" x14ac:dyDescent="0.25">
      <c r="R81327" s="15">
        <v>2</v>
      </c>
    </row>
    <row r="81328" spans="18:18" x14ac:dyDescent="0.25">
      <c r="R81328" s="15">
        <v>2</v>
      </c>
    </row>
    <row r="81329" spans="18:18" x14ac:dyDescent="0.25">
      <c r="R81329" s="15">
        <v>2</v>
      </c>
    </row>
    <row r="81330" spans="18:18" x14ac:dyDescent="0.25">
      <c r="R81330" s="15">
        <v>2</v>
      </c>
    </row>
    <row r="81331" spans="18:18" x14ac:dyDescent="0.25">
      <c r="R81331" s="15">
        <v>2</v>
      </c>
    </row>
    <row r="81332" spans="18:18" x14ac:dyDescent="0.25">
      <c r="R81332" s="15">
        <v>2</v>
      </c>
    </row>
    <row r="81333" spans="18:18" x14ac:dyDescent="0.25">
      <c r="R81333" s="15">
        <v>2</v>
      </c>
    </row>
    <row r="81334" spans="18:18" x14ac:dyDescent="0.25">
      <c r="R81334" s="15">
        <v>2</v>
      </c>
    </row>
    <row r="81335" spans="18:18" x14ac:dyDescent="0.25">
      <c r="R81335" s="15">
        <v>2</v>
      </c>
    </row>
    <row r="81336" spans="18:18" x14ac:dyDescent="0.25">
      <c r="R81336" s="15">
        <v>2</v>
      </c>
    </row>
    <row r="81337" spans="18:18" x14ac:dyDescent="0.25">
      <c r="R81337" s="15">
        <v>2</v>
      </c>
    </row>
    <row r="81338" spans="18:18" x14ac:dyDescent="0.25">
      <c r="R81338" s="15">
        <v>2</v>
      </c>
    </row>
    <row r="81339" spans="18:18" x14ac:dyDescent="0.25">
      <c r="R81339" s="15">
        <v>2</v>
      </c>
    </row>
    <row r="81340" spans="18:18" x14ac:dyDescent="0.25">
      <c r="R81340" s="15">
        <v>2</v>
      </c>
    </row>
    <row r="81341" spans="18:18" x14ac:dyDescent="0.25">
      <c r="R81341" s="15">
        <v>2</v>
      </c>
    </row>
    <row r="81342" spans="18:18" x14ac:dyDescent="0.25">
      <c r="R81342" s="15">
        <v>2</v>
      </c>
    </row>
    <row r="81343" spans="18:18" x14ac:dyDescent="0.25">
      <c r="R81343" s="15">
        <v>2</v>
      </c>
    </row>
    <row r="81344" spans="18:18" x14ac:dyDescent="0.25">
      <c r="R81344" s="15">
        <v>2</v>
      </c>
    </row>
    <row r="81345" spans="18:18" x14ac:dyDescent="0.25">
      <c r="R81345" s="15">
        <v>2</v>
      </c>
    </row>
    <row r="81346" spans="18:18" x14ac:dyDescent="0.25">
      <c r="R81346" s="15">
        <v>2</v>
      </c>
    </row>
    <row r="81347" spans="18:18" x14ac:dyDescent="0.25">
      <c r="R81347" s="15">
        <v>2</v>
      </c>
    </row>
    <row r="81348" spans="18:18" x14ac:dyDescent="0.25">
      <c r="R81348" s="15">
        <v>2</v>
      </c>
    </row>
    <row r="81349" spans="18:18" x14ac:dyDescent="0.25">
      <c r="R81349" s="15">
        <v>2</v>
      </c>
    </row>
    <row r="81350" spans="18:18" x14ac:dyDescent="0.25">
      <c r="R81350" s="15">
        <v>2</v>
      </c>
    </row>
    <row r="81351" spans="18:18" x14ac:dyDescent="0.25">
      <c r="R81351" s="15">
        <v>2</v>
      </c>
    </row>
    <row r="81352" spans="18:18" x14ac:dyDescent="0.25">
      <c r="R81352" s="15">
        <v>2</v>
      </c>
    </row>
    <row r="81353" spans="18:18" x14ac:dyDescent="0.25">
      <c r="R81353" s="15">
        <v>2</v>
      </c>
    </row>
    <row r="81354" spans="18:18" x14ac:dyDescent="0.25">
      <c r="R81354" s="15">
        <v>1</v>
      </c>
    </row>
    <row r="81355" spans="18:18" x14ac:dyDescent="0.25">
      <c r="R81355" s="15">
        <v>1</v>
      </c>
    </row>
    <row r="81356" spans="18:18" x14ac:dyDescent="0.25">
      <c r="R81356" s="15">
        <v>1</v>
      </c>
    </row>
    <row r="81357" spans="18:18" x14ac:dyDescent="0.25">
      <c r="R81357" s="15">
        <v>1</v>
      </c>
    </row>
    <row r="81358" spans="18:18" x14ac:dyDescent="0.25">
      <c r="R81358" s="15">
        <v>1</v>
      </c>
    </row>
    <row r="81359" spans="18:18" x14ac:dyDescent="0.25">
      <c r="R81359" s="15">
        <v>1</v>
      </c>
    </row>
    <row r="81360" spans="18:18" x14ac:dyDescent="0.25">
      <c r="R81360" s="15">
        <v>1</v>
      </c>
    </row>
    <row r="81361" spans="18:18" x14ac:dyDescent="0.25">
      <c r="R81361" s="15">
        <v>1</v>
      </c>
    </row>
    <row r="81362" spans="18:18" x14ac:dyDescent="0.25">
      <c r="R81362" s="15">
        <v>1</v>
      </c>
    </row>
    <row r="81363" spans="18:18" x14ac:dyDescent="0.25">
      <c r="R81363" s="15">
        <v>1</v>
      </c>
    </row>
    <row r="81364" spans="18:18" x14ac:dyDescent="0.25">
      <c r="R81364" s="15">
        <v>1</v>
      </c>
    </row>
    <row r="81365" spans="18:18" x14ac:dyDescent="0.25">
      <c r="R81365" s="15">
        <v>1</v>
      </c>
    </row>
    <row r="81366" spans="18:18" x14ac:dyDescent="0.25">
      <c r="R81366" s="15">
        <v>1</v>
      </c>
    </row>
    <row r="81367" spans="18:18" x14ac:dyDescent="0.25">
      <c r="R81367" s="15">
        <v>1</v>
      </c>
    </row>
    <row r="81368" spans="18:18" x14ac:dyDescent="0.25">
      <c r="R81368" s="15">
        <v>1</v>
      </c>
    </row>
    <row r="81369" spans="18:18" x14ac:dyDescent="0.25">
      <c r="R81369" s="15">
        <v>1</v>
      </c>
    </row>
    <row r="81370" spans="18:18" x14ac:dyDescent="0.25">
      <c r="R81370" s="15">
        <v>1</v>
      </c>
    </row>
    <row r="81371" spans="18:18" x14ac:dyDescent="0.25">
      <c r="R81371" s="15">
        <v>1</v>
      </c>
    </row>
    <row r="81372" spans="18:18" x14ac:dyDescent="0.25">
      <c r="R81372" s="15">
        <v>1</v>
      </c>
    </row>
    <row r="81373" spans="18:18" x14ac:dyDescent="0.25">
      <c r="R81373" s="15">
        <v>1</v>
      </c>
    </row>
    <row r="81374" spans="18:18" x14ac:dyDescent="0.25">
      <c r="R81374" s="15">
        <v>1</v>
      </c>
    </row>
    <row r="81375" spans="18:18" x14ac:dyDescent="0.25">
      <c r="R81375" s="15">
        <v>1</v>
      </c>
    </row>
    <row r="81376" spans="18:18" x14ac:dyDescent="0.25">
      <c r="R81376" s="15">
        <v>1</v>
      </c>
    </row>
    <row r="81377" spans="18:18" x14ac:dyDescent="0.25">
      <c r="R81377" s="15">
        <v>1</v>
      </c>
    </row>
    <row r="81378" spans="18:18" x14ac:dyDescent="0.25">
      <c r="R81378" s="15">
        <v>1</v>
      </c>
    </row>
    <row r="81379" spans="18:18" x14ac:dyDescent="0.25">
      <c r="R81379" s="15">
        <v>1</v>
      </c>
    </row>
    <row r="81380" spans="18:18" x14ac:dyDescent="0.25">
      <c r="R81380" s="15">
        <v>1</v>
      </c>
    </row>
    <row r="81381" spans="18:18" x14ac:dyDescent="0.25">
      <c r="R81381" s="15">
        <v>1</v>
      </c>
    </row>
    <row r="81382" spans="18:18" x14ac:dyDescent="0.25">
      <c r="R81382" s="15">
        <v>1</v>
      </c>
    </row>
    <row r="81383" spans="18:18" x14ac:dyDescent="0.25">
      <c r="R81383" s="15">
        <v>1</v>
      </c>
    </row>
    <row r="81384" spans="18:18" x14ac:dyDescent="0.25">
      <c r="R81384" s="15">
        <v>1</v>
      </c>
    </row>
    <row r="81385" spans="18:18" x14ac:dyDescent="0.25">
      <c r="R81385" s="15">
        <v>1</v>
      </c>
    </row>
    <row r="81386" spans="18:18" x14ac:dyDescent="0.25">
      <c r="R81386" s="15">
        <v>1</v>
      </c>
    </row>
    <row r="81387" spans="18:18" x14ac:dyDescent="0.25">
      <c r="R81387" s="15">
        <v>1</v>
      </c>
    </row>
    <row r="81388" spans="18:18" x14ac:dyDescent="0.25">
      <c r="R81388" s="15">
        <v>1</v>
      </c>
    </row>
    <row r="81389" spans="18:18" x14ac:dyDescent="0.25">
      <c r="R81389" s="15">
        <v>1</v>
      </c>
    </row>
    <row r="81390" spans="18:18" x14ac:dyDescent="0.25">
      <c r="R81390" s="15">
        <v>1</v>
      </c>
    </row>
    <row r="81391" spans="18:18" x14ac:dyDescent="0.25">
      <c r="R81391" s="15">
        <v>1</v>
      </c>
    </row>
    <row r="81392" spans="18:18" x14ac:dyDescent="0.25">
      <c r="R81392" s="15">
        <v>1</v>
      </c>
    </row>
    <row r="81393" spans="18:18" x14ac:dyDescent="0.25">
      <c r="R81393" s="15">
        <v>1</v>
      </c>
    </row>
    <row r="81394" spans="18:18" x14ac:dyDescent="0.25">
      <c r="R81394" s="15">
        <v>1</v>
      </c>
    </row>
    <row r="81395" spans="18:18" x14ac:dyDescent="0.25">
      <c r="R81395" s="15">
        <v>1</v>
      </c>
    </row>
    <row r="81396" spans="18:18" x14ac:dyDescent="0.25">
      <c r="R81396" s="15">
        <v>1</v>
      </c>
    </row>
    <row r="81397" spans="18:18" x14ac:dyDescent="0.25">
      <c r="R81397" s="15">
        <v>1</v>
      </c>
    </row>
    <row r="81398" spans="18:18" x14ac:dyDescent="0.25">
      <c r="R81398" s="15">
        <v>1</v>
      </c>
    </row>
    <row r="81399" spans="18:18" x14ac:dyDescent="0.25">
      <c r="R81399" s="15">
        <v>1</v>
      </c>
    </row>
    <row r="81400" spans="18:18" x14ac:dyDescent="0.25">
      <c r="R81400" s="15">
        <v>1</v>
      </c>
    </row>
    <row r="81401" spans="18:18" x14ac:dyDescent="0.25">
      <c r="R81401" s="15">
        <v>3</v>
      </c>
    </row>
    <row r="81402" spans="18:18" x14ac:dyDescent="0.25">
      <c r="R81402" s="15">
        <v>3</v>
      </c>
    </row>
    <row r="81403" spans="18:18" x14ac:dyDescent="0.25">
      <c r="R81403" s="15">
        <v>3</v>
      </c>
    </row>
    <row r="81404" spans="18:18" x14ac:dyDescent="0.25">
      <c r="R81404" s="15">
        <v>3</v>
      </c>
    </row>
    <row r="81405" spans="18:18" x14ac:dyDescent="0.25">
      <c r="R81405" s="15">
        <v>3</v>
      </c>
    </row>
    <row r="81406" spans="18:18" x14ac:dyDescent="0.25">
      <c r="R81406" s="15">
        <v>3</v>
      </c>
    </row>
    <row r="81407" spans="18:18" x14ac:dyDescent="0.25">
      <c r="R81407" s="15">
        <v>3</v>
      </c>
    </row>
    <row r="81408" spans="18:18" x14ac:dyDescent="0.25">
      <c r="R81408" s="15">
        <v>3</v>
      </c>
    </row>
    <row r="81409" spans="18:18" x14ac:dyDescent="0.25">
      <c r="R81409" s="15">
        <v>3</v>
      </c>
    </row>
    <row r="81410" spans="18:18" x14ac:dyDescent="0.25">
      <c r="R81410" s="15">
        <v>3</v>
      </c>
    </row>
    <row r="81411" spans="18:18" x14ac:dyDescent="0.25">
      <c r="R81411" s="15">
        <v>3</v>
      </c>
    </row>
    <row r="81412" spans="18:18" x14ac:dyDescent="0.25">
      <c r="R81412" s="15">
        <v>3</v>
      </c>
    </row>
    <row r="81413" spans="18:18" x14ac:dyDescent="0.25">
      <c r="R81413" s="15">
        <v>3</v>
      </c>
    </row>
    <row r="81414" spans="18:18" x14ac:dyDescent="0.25">
      <c r="R81414" s="15">
        <v>3</v>
      </c>
    </row>
    <row r="81415" spans="18:18" x14ac:dyDescent="0.25">
      <c r="R81415" s="15">
        <v>3</v>
      </c>
    </row>
    <row r="81416" spans="18:18" x14ac:dyDescent="0.25">
      <c r="R81416" s="15">
        <v>3</v>
      </c>
    </row>
    <row r="81417" spans="18:18" x14ac:dyDescent="0.25">
      <c r="R81417" s="15">
        <v>3</v>
      </c>
    </row>
    <row r="81418" spans="18:18" x14ac:dyDescent="0.25">
      <c r="R81418" s="15">
        <v>3</v>
      </c>
    </row>
    <row r="81419" spans="18:18" x14ac:dyDescent="0.25">
      <c r="R81419" s="15">
        <v>3</v>
      </c>
    </row>
    <row r="81420" spans="18:18" x14ac:dyDescent="0.25">
      <c r="R81420" s="15">
        <v>3</v>
      </c>
    </row>
    <row r="81421" spans="18:18" x14ac:dyDescent="0.25">
      <c r="R81421" s="15">
        <v>3</v>
      </c>
    </row>
    <row r="81422" spans="18:18" x14ac:dyDescent="0.25">
      <c r="R81422" s="15">
        <v>3</v>
      </c>
    </row>
    <row r="81423" spans="18:18" x14ac:dyDescent="0.25">
      <c r="R81423" s="15">
        <v>3</v>
      </c>
    </row>
    <row r="81424" spans="18:18" x14ac:dyDescent="0.25">
      <c r="R81424" s="15">
        <v>3</v>
      </c>
    </row>
    <row r="81425" spans="18:18" x14ac:dyDescent="0.25">
      <c r="R81425" s="15">
        <v>3</v>
      </c>
    </row>
    <row r="81426" spans="18:18" x14ac:dyDescent="0.25">
      <c r="R81426" s="15">
        <v>3</v>
      </c>
    </row>
    <row r="81427" spans="18:18" x14ac:dyDescent="0.25">
      <c r="R81427" s="15">
        <v>3</v>
      </c>
    </row>
    <row r="81428" spans="18:18" x14ac:dyDescent="0.25">
      <c r="R81428" s="15">
        <v>3</v>
      </c>
    </row>
    <row r="81429" spans="18:18" x14ac:dyDescent="0.25">
      <c r="R81429" s="15">
        <v>3</v>
      </c>
    </row>
    <row r="81430" spans="18:18" x14ac:dyDescent="0.25">
      <c r="R81430" s="15">
        <v>3</v>
      </c>
    </row>
    <row r="81431" spans="18:18" x14ac:dyDescent="0.25">
      <c r="R81431" s="15">
        <v>3</v>
      </c>
    </row>
    <row r="81432" spans="18:18" x14ac:dyDescent="0.25">
      <c r="R81432" s="15">
        <v>3</v>
      </c>
    </row>
    <row r="81433" spans="18:18" x14ac:dyDescent="0.25">
      <c r="R81433" s="15">
        <v>3</v>
      </c>
    </row>
    <row r="81434" spans="18:18" x14ac:dyDescent="0.25">
      <c r="R81434" s="15">
        <v>3</v>
      </c>
    </row>
    <row r="81435" spans="18:18" x14ac:dyDescent="0.25">
      <c r="R81435" s="15">
        <v>3</v>
      </c>
    </row>
    <row r="81436" spans="18:18" x14ac:dyDescent="0.25">
      <c r="R81436" s="15">
        <v>3</v>
      </c>
    </row>
    <row r="81437" spans="18:18" x14ac:dyDescent="0.25">
      <c r="R81437" s="15">
        <v>3</v>
      </c>
    </row>
    <row r="81438" spans="18:18" x14ac:dyDescent="0.25">
      <c r="R81438" s="15">
        <v>3</v>
      </c>
    </row>
    <row r="81439" spans="18:18" x14ac:dyDescent="0.25">
      <c r="R81439" s="15">
        <v>3</v>
      </c>
    </row>
    <row r="81440" spans="18:18" x14ac:dyDescent="0.25">
      <c r="R81440" s="15">
        <v>3</v>
      </c>
    </row>
    <row r="81441" spans="18:18" x14ac:dyDescent="0.25">
      <c r="R81441" s="15">
        <v>3</v>
      </c>
    </row>
    <row r="81442" spans="18:18" x14ac:dyDescent="0.25">
      <c r="R81442" s="15">
        <v>3</v>
      </c>
    </row>
    <row r="81443" spans="18:18" x14ac:dyDescent="0.25">
      <c r="R81443" s="15">
        <v>3</v>
      </c>
    </row>
    <row r="81444" spans="18:18" x14ac:dyDescent="0.25">
      <c r="R81444" s="15">
        <v>3</v>
      </c>
    </row>
    <row r="81445" spans="18:18" x14ac:dyDescent="0.25">
      <c r="R81445" s="15">
        <v>3</v>
      </c>
    </row>
    <row r="81446" spans="18:18" x14ac:dyDescent="0.25">
      <c r="R81446" s="15">
        <v>3</v>
      </c>
    </row>
    <row r="81447" spans="18:18" x14ac:dyDescent="0.25">
      <c r="R81447" s="15">
        <v>3</v>
      </c>
    </row>
    <row r="81448" spans="18:18" x14ac:dyDescent="0.25">
      <c r="R81448" s="15">
        <v>3</v>
      </c>
    </row>
    <row r="81449" spans="18:18" x14ac:dyDescent="0.25">
      <c r="R81449" s="15">
        <v>3</v>
      </c>
    </row>
    <row r="81450" spans="18:18" x14ac:dyDescent="0.25">
      <c r="R81450" s="15">
        <v>3</v>
      </c>
    </row>
    <row r="81451" spans="18:18" x14ac:dyDescent="0.25">
      <c r="R81451" s="15">
        <v>3</v>
      </c>
    </row>
    <row r="81452" spans="18:18" x14ac:dyDescent="0.25">
      <c r="R81452" s="15">
        <v>3</v>
      </c>
    </row>
    <row r="81453" spans="18:18" x14ac:dyDescent="0.25">
      <c r="R81453" s="15">
        <v>3</v>
      </c>
    </row>
    <row r="81454" spans="18:18" x14ac:dyDescent="0.25">
      <c r="R81454" s="15">
        <v>3</v>
      </c>
    </row>
    <row r="81455" spans="18:18" x14ac:dyDescent="0.25">
      <c r="R81455" s="15">
        <v>3</v>
      </c>
    </row>
    <row r="81456" spans="18:18" x14ac:dyDescent="0.25">
      <c r="R81456" s="15">
        <v>3</v>
      </c>
    </row>
    <row r="81457" spans="18:18" x14ac:dyDescent="0.25">
      <c r="R81457" s="15">
        <v>3</v>
      </c>
    </row>
    <row r="81458" spans="18:18" x14ac:dyDescent="0.25">
      <c r="R81458" s="15">
        <v>3</v>
      </c>
    </row>
    <row r="81459" spans="18:18" x14ac:dyDescent="0.25">
      <c r="R81459" s="15">
        <v>3</v>
      </c>
    </row>
    <row r="81460" spans="18:18" x14ac:dyDescent="0.25">
      <c r="R81460" s="15">
        <v>3</v>
      </c>
    </row>
    <row r="81461" spans="18:18" x14ac:dyDescent="0.25">
      <c r="R81461" s="15">
        <v>3</v>
      </c>
    </row>
    <row r="81462" spans="18:18" x14ac:dyDescent="0.25">
      <c r="R81462" s="15">
        <v>3</v>
      </c>
    </row>
    <row r="81463" spans="18:18" x14ac:dyDescent="0.25">
      <c r="R81463" s="15">
        <v>3</v>
      </c>
    </row>
    <row r="81464" spans="18:18" x14ac:dyDescent="0.25">
      <c r="R81464" s="15">
        <v>3</v>
      </c>
    </row>
    <row r="81465" spans="18:18" x14ac:dyDescent="0.25">
      <c r="R81465" s="15">
        <v>3</v>
      </c>
    </row>
    <row r="81466" spans="18:18" x14ac:dyDescent="0.25">
      <c r="R81466" s="15">
        <v>3</v>
      </c>
    </row>
    <row r="81467" spans="18:18" x14ac:dyDescent="0.25">
      <c r="R81467" s="15">
        <v>3</v>
      </c>
    </row>
    <row r="81468" spans="18:18" x14ac:dyDescent="0.25">
      <c r="R81468" s="15">
        <v>3</v>
      </c>
    </row>
    <row r="81469" spans="18:18" x14ac:dyDescent="0.25">
      <c r="R81469" s="15">
        <v>3</v>
      </c>
    </row>
    <row r="81470" spans="18:18" x14ac:dyDescent="0.25">
      <c r="R81470" s="15">
        <v>3</v>
      </c>
    </row>
    <row r="81471" spans="18:18" x14ac:dyDescent="0.25">
      <c r="R81471" s="15">
        <v>3</v>
      </c>
    </row>
    <row r="81472" spans="18:18" x14ac:dyDescent="0.25">
      <c r="R81472" s="15">
        <v>3</v>
      </c>
    </row>
    <row r="81473" spans="18:18" x14ac:dyDescent="0.25">
      <c r="R81473" s="15">
        <v>3</v>
      </c>
    </row>
    <row r="81474" spans="18:18" x14ac:dyDescent="0.25">
      <c r="R81474" s="15">
        <v>3</v>
      </c>
    </row>
    <row r="81475" spans="18:18" x14ac:dyDescent="0.25">
      <c r="R81475" s="15">
        <v>3</v>
      </c>
    </row>
    <row r="81476" spans="18:18" x14ac:dyDescent="0.25">
      <c r="R81476" s="15">
        <v>3</v>
      </c>
    </row>
    <row r="81477" spans="18:18" x14ac:dyDescent="0.25">
      <c r="R81477" s="15">
        <v>3</v>
      </c>
    </row>
    <row r="81478" spans="18:18" x14ac:dyDescent="0.25">
      <c r="R81478" s="15">
        <v>3</v>
      </c>
    </row>
    <row r="81479" spans="18:18" x14ac:dyDescent="0.25">
      <c r="R81479" s="15">
        <v>3</v>
      </c>
    </row>
    <row r="81480" spans="18:18" x14ac:dyDescent="0.25">
      <c r="R81480" s="15">
        <v>3</v>
      </c>
    </row>
    <row r="81481" spans="18:18" x14ac:dyDescent="0.25">
      <c r="R81481" s="15">
        <v>3</v>
      </c>
    </row>
    <row r="81482" spans="18:18" x14ac:dyDescent="0.25">
      <c r="R81482" s="15">
        <v>3</v>
      </c>
    </row>
    <row r="81483" spans="18:18" x14ac:dyDescent="0.25">
      <c r="R81483" s="15">
        <v>3</v>
      </c>
    </row>
    <row r="81484" spans="18:18" x14ac:dyDescent="0.25">
      <c r="R81484" s="15">
        <v>3</v>
      </c>
    </row>
    <row r="81485" spans="18:18" x14ac:dyDescent="0.25">
      <c r="R81485" s="15">
        <v>3</v>
      </c>
    </row>
    <row r="81486" spans="18:18" x14ac:dyDescent="0.25">
      <c r="R81486" s="15">
        <v>3</v>
      </c>
    </row>
    <row r="81487" spans="18:18" x14ac:dyDescent="0.25">
      <c r="R81487" s="15">
        <v>3</v>
      </c>
    </row>
    <row r="81488" spans="18:18" x14ac:dyDescent="0.25">
      <c r="R81488" s="15">
        <v>3</v>
      </c>
    </row>
    <row r="81489" spans="18:18" x14ac:dyDescent="0.25">
      <c r="R81489" s="15">
        <v>3</v>
      </c>
    </row>
    <row r="81490" spans="18:18" x14ac:dyDescent="0.25">
      <c r="R81490" s="15">
        <v>3</v>
      </c>
    </row>
    <row r="81491" spans="18:18" x14ac:dyDescent="0.25">
      <c r="R81491" s="15">
        <v>3</v>
      </c>
    </row>
    <row r="81492" spans="18:18" x14ac:dyDescent="0.25">
      <c r="R81492" s="15">
        <v>3</v>
      </c>
    </row>
    <row r="81493" spans="18:18" x14ac:dyDescent="0.25">
      <c r="R81493" s="15">
        <v>3</v>
      </c>
    </row>
    <row r="81494" spans="18:18" x14ac:dyDescent="0.25">
      <c r="R81494" s="15">
        <v>3</v>
      </c>
    </row>
    <row r="81495" spans="18:18" x14ac:dyDescent="0.25">
      <c r="R81495" s="15">
        <v>3</v>
      </c>
    </row>
    <row r="81496" spans="18:18" x14ac:dyDescent="0.25">
      <c r="R81496" s="15">
        <v>3</v>
      </c>
    </row>
    <row r="81497" spans="18:18" x14ac:dyDescent="0.25">
      <c r="R81497" s="15">
        <v>3</v>
      </c>
    </row>
    <row r="81498" spans="18:18" x14ac:dyDescent="0.25">
      <c r="R81498" s="15">
        <v>3</v>
      </c>
    </row>
    <row r="81499" spans="18:18" x14ac:dyDescent="0.25">
      <c r="R81499" s="15">
        <v>3</v>
      </c>
    </row>
    <row r="81500" spans="18:18" x14ac:dyDescent="0.25">
      <c r="R81500" s="15">
        <v>3</v>
      </c>
    </row>
    <row r="81501" spans="18:18" x14ac:dyDescent="0.25">
      <c r="R81501" s="15">
        <v>3</v>
      </c>
    </row>
    <row r="81502" spans="18:18" x14ac:dyDescent="0.25">
      <c r="R81502" s="15">
        <v>3</v>
      </c>
    </row>
    <row r="81503" spans="18:18" x14ac:dyDescent="0.25">
      <c r="R81503" s="15">
        <v>3</v>
      </c>
    </row>
    <row r="81504" spans="18:18" x14ac:dyDescent="0.25">
      <c r="R81504" s="15">
        <v>3</v>
      </c>
    </row>
    <row r="81505" spans="18:18" x14ac:dyDescent="0.25">
      <c r="R81505" s="15">
        <v>3</v>
      </c>
    </row>
    <row r="81506" spans="18:18" x14ac:dyDescent="0.25">
      <c r="R81506" s="15">
        <v>3</v>
      </c>
    </row>
    <row r="81507" spans="18:18" x14ac:dyDescent="0.25">
      <c r="R81507" s="15">
        <v>3</v>
      </c>
    </row>
    <row r="81508" spans="18:18" x14ac:dyDescent="0.25">
      <c r="R81508" s="15">
        <v>3</v>
      </c>
    </row>
    <row r="81509" spans="18:18" x14ac:dyDescent="0.25">
      <c r="R81509" s="15">
        <v>3</v>
      </c>
    </row>
    <row r="81510" spans="18:18" x14ac:dyDescent="0.25">
      <c r="R81510" s="15">
        <v>3</v>
      </c>
    </row>
    <row r="81511" spans="18:18" x14ac:dyDescent="0.25">
      <c r="R81511" s="15">
        <v>3</v>
      </c>
    </row>
    <row r="81512" spans="18:18" x14ac:dyDescent="0.25">
      <c r="R81512" s="15">
        <v>3</v>
      </c>
    </row>
    <row r="81513" spans="18:18" x14ac:dyDescent="0.25">
      <c r="R81513" s="15">
        <v>3</v>
      </c>
    </row>
    <row r="81514" spans="18:18" x14ac:dyDescent="0.25">
      <c r="R81514" s="15">
        <v>3</v>
      </c>
    </row>
    <row r="81515" spans="18:18" x14ac:dyDescent="0.25">
      <c r="R81515" s="15">
        <v>3</v>
      </c>
    </row>
    <row r="81516" spans="18:18" x14ac:dyDescent="0.25">
      <c r="R81516" s="15">
        <v>3</v>
      </c>
    </row>
    <row r="81517" spans="18:18" x14ac:dyDescent="0.25">
      <c r="R81517" s="15">
        <v>4</v>
      </c>
    </row>
    <row r="81518" spans="18:18" x14ac:dyDescent="0.25">
      <c r="R81518" s="15">
        <v>4</v>
      </c>
    </row>
    <row r="81519" spans="18:18" x14ac:dyDescent="0.25">
      <c r="R81519" s="15">
        <v>4</v>
      </c>
    </row>
    <row r="81520" spans="18:18" x14ac:dyDescent="0.25">
      <c r="R81520" s="15">
        <v>4</v>
      </c>
    </row>
    <row r="81521" spans="18:18" x14ac:dyDescent="0.25">
      <c r="R81521" s="15">
        <v>4</v>
      </c>
    </row>
    <row r="81522" spans="18:18" x14ac:dyDescent="0.25">
      <c r="R81522" s="15">
        <v>4</v>
      </c>
    </row>
    <row r="81523" spans="18:18" x14ac:dyDescent="0.25">
      <c r="R81523" s="15">
        <v>4</v>
      </c>
    </row>
    <row r="81524" spans="18:18" x14ac:dyDescent="0.25">
      <c r="R81524" s="15">
        <v>4</v>
      </c>
    </row>
    <row r="81525" spans="18:18" x14ac:dyDescent="0.25">
      <c r="R81525" s="15">
        <v>4</v>
      </c>
    </row>
    <row r="81526" spans="18:18" x14ac:dyDescent="0.25">
      <c r="R81526" s="15">
        <v>4</v>
      </c>
    </row>
    <row r="81527" spans="18:18" x14ac:dyDescent="0.25">
      <c r="R81527" s="15">
        <v>4</v>
      </c>
    </row>
    <row r="81528" spans="18:18" x14ac:dyDescent="0.25">
      <c r="R81528" s="15">
        <v>4</v>
      </c>
    </row>
    <row r="81529" spans="18:18" x14ac:dyDescent="0.25">
      <c r="R81529" s="15">
        <v>4</v>
      </c>
    </row>
    <row r="81530" spans="18:18" x14ac:dyDescent="0.25">
      <c r="R81530" s="15">
        <v>4</v>
      </c>
    </row>
    <row r="81531" spans="18:18" x14ac:dyDescent="0.25">
      <c r="R81531" s="15">
        <v>4</v>
      </c>
    </row>
    <row r="81532" spans="18:18" x14ac:dyDescent="0.25">
      <c r="R81532" s="15">
        <v>4</v>
      </c>
    </row>
    <row r="81533" spans="18:18" x14ac:dyDescent="0.25">
      <c r="R81533" s="15">
        <v>4</v>
      </c>
    </row>
    <row r="81534" spans="18:18" x14ac:dyDescent="0.25">
      <c r="R81534" s="15">
        <v>4</v>
      </c>
    </row>
    <row r="81535" spans="18:18" x14ac:dyDescent="0.25">
      <c r="R81535" s="15">
        <v>4</v>
      </c>
    </row>
    <row r="81536" spans="18:18" x14ac:dyDescent="0.25">
      <c r="R81536" s="15">
        <v>4</v>
      </c>
    </row>
    <row r="81537" spans="18:18" x14ac:dyDescent="0.25">
      <c r="R81537" s="15">
        <v>4</v>
      </c>
    </row>
    <row r="81538" spans="18:18" x14ac:dyDescent="0.25">
      <c r="R81538" s="15">
        <v>4</v>
      </c>
    </row>
    <row r="81539" spans="18:18" x14ac:dyDescent="0.25">
      <c r="R81539" s="15">
        <v>4</v>
      </c>
    </row>
    <row r="81540" spans="18:18" x14ac:dyDescent="0.25">
      <c r="R81540" s="15">
        <v>4</v>
      </c>
    </row>
    <row r="81541" spans="18:18" x14ac:dyDescent="0.25">
      <c r="R81541" s="15">
        <v>4</v>
      </c>
    </row>
    <row r="81542" spans="18:18" x14ac:dyDescent="0.25">
      <c r="R81542" s="15">
        <v>4</v>
      </c>
    </row>
    <row r="81543" spans="18:18" x14ac:dyDescent="0.25">
      <c r="R81543" s="15">
        <v>4</v>
      </c>
    </row>
    <row r="81544" spans="18:18" x14ac:dyDescent="0.25">
      <c r="R81544" s="15">
        <v>4</v>
      </c>
    </row>
    <row r="81545" spans="18:18" x14ac:dyDescent="0.25">
      <c r="R81545" s="15">
        <v>4</v>
      </c>
    </row>
    <row r="81546" spans="18:18" x14ac:dyDescent="0.25">
      <c r="R81546" s="15">
        <v>4</v>
      </c>
    </row>
    <row r="81547" spans="18:18" x14ac:dyDescent="0.25">
      <c r="R81547" s="15">
        <v>4</v>
      </c>
    </row>
    <row r="81548" spans="18:18" x14ac:dyDescent="0.25">
      <c r="R81548" s="15">
        <v>4</v>
      </c>
    </row>
    <row r="81549" spans="18:18" x14ac:dyDescent="0.25">
      <c r="R81549" s="15">
        <v>4</v>
      </c>
    </row>
    <row r="81550" spans="18:18" x14ac:dyDescent="0.25">
      <c r="R81550" s="15">
        <v>4</v>
      </c>
    </row>
    <row r="81551" spans="18:18" x14ac:dyDescent="0.25">
      <c r="R81551" s="15">
        <v>4</v>
      </c>
    </row>
    <row r="81552" spans="18:18" x14ac:dyDescent="0.25">
      <c r="R81552" s="15">
        <v>4</v>
      </c>
    </row>
    <row r="81553" spans="18:18" x14ac:dyDescent="0.25">
      <c r="R81553" s="15">
        <v>4</v>
      </c>
    </row>
    <row r="81554" spans="18:18" x14ac:dyDescent="0.25">
      <c r="R81554" s="15">
        <v>4</v>
      </c>
    </row>
    <row r="81555" spans="18:18" x14ac:dyDescent="0.25">
      <c r="R81555" s="15">
        <v>4</v>
      </c>
    </row>
    <row r="81556" spans="18:18" x14ac:dyDescent="0.25">
      <c r="R81556" s="15">
        <v>4</v>
      </c>
    </row>
    <row r="81557" spans="18:18" x14ac:dyDescent="0.25">
      <c r="R81557" s="15">
        <v>4</v>
      </c>
    </row>
    <row r="81558" spans="18:18" x14ac:dyDescent="0.25">
      <c r="R81558" s="15">
        <v>4</v>
      </c>
    </row>
    <row r="81559" spans="18:18" x14ac:dyDescent="0.25">
      <c r="R81559" s="15">
        <v>4</v>
      </c>
    </row>
    <row r="81560" spans="18:18" x14ac:dyDescent="0.25">
      <c r="R81560" s="15">
        <v>4</v>
      </c>
    </row>
    <row r="81561" spans="18:18" x14ac:dyDescent="0.25">
      <c r="R81561" s="15">
        <v>4</v>
      </c>
    </row>
    <row r="81562" spans="18:18" x14ac:dyDescent="0.25">
      <c r="R81562" s="15">
        <v>4</v>
      </c>
    </row>
    <row r="81563" spans="18:18" x14ac:dyDescent="0.25">
      <c r="R81563" s="15">
        <v>4</v>
      </c>
    </row>
    <row r="81564" spans="18:18" x14ac:dyDescent="0.25">
      <c r="R81564" s="15">
        <v>4</v>
      </c>
    </row>
    <row r="81565" spans="18:18" x14ac:dyDescent="0.25">
      <c r="R81565" s="15">
        <v>4</v>
      </c>
    </row>
    <row r="81566" spans="18:18" x14ac:dyDescent="0.25">
      <c r="R81566" s="15">
        <v>4</v>
      </c>
    </row>
    <row r="81567" spans="18:18" x14ac:dyDescent="0.25">
      <c r="R81567" s="15">
        <v>4</v>
      </c>
    </row>
    <row r="81568" spans="18:18" x14ac:dyDescent="0.25">
      <c r="R81568" s="15">
        <v>4</v>
      </c>
    </row>
    <row r="81569" spans="18:18" x14ac:dyDescent="0.25">
      <c r="R81569" s="15">
        <v>4</v>
      </c>
    </row>
    <row r="81570" spans="18:18" x14ac:dyDescent="0.25">
      <c r="R81570" s="15">
        <v>4</v>
      </c>
    </row>
    <row r="81571" spans="18:18" x14ac:dyDescent="0.25">
      <c r="R81571" s="15">
        <v>4</v>
      </c>
    </row>
    <row r="81572" spans="18:18" x14ac:dyDescent="0.25">
      <c r="R81572" s="15">
        <v>4</v>
      </c>
    </row>
    <row r="81573" spans="18:18" x14ac:dyDescent="0.25">
      <c r="R81573" s="15">
        <v>4</v>
      </c>
    </row>
    <row r="81574" spans="18:18" x14ac:dyDescent="0.25">
      <c r="R81574" s="15">
        <v>4</v>
      </c>
    </row>
    <row r="81575" spans="18:18" x14ac:dyDescent="0.25">
      <c r="R81575" s="15">
        <v>4</v>
      </c>
    </row>
    <row r="81576" spans="18:18" x14ac:dyDescent="0.25">
      <c r="R81576" s="15">
        <v>4</v>
      </c>
    </row>
    <row r="81577" spans="18:18" x14ac:dyDescent="0.25">
      <c r="R81577" s="15">
        <v>4</v>
      </c>
    </row>
    <row r="81578" spans="18:18" x14ac:dyDescent="0.25">
      <c r="R81578" s="15">
        <v>4</v>
      </c>
    </row>
    <row r="81579" spans="18:18" x14ac:dyDescent="0.25">
      <c r="R81579" s="15">
        <v>4</v>
      </c>
    </row>
    <row r="81580" spans="18:18" x14ac:dyDescent="0.25">
      <c r="R81580" s="15">
        <v>4</v>
      </c>
    </row>
    <row r="81581" spans="18:18" x14ac:dyDescent="0.25">
      <c r="R81581" s="15">
        <v>4</v>
      </c>
    </row>
    <row r="81582" spans="18:18" x14ac:dyDescent="0.25">
      <c r="R81582" s="15">
        <v>4</v>
      </c>
    </row>
    <row r="81583" spans="18:18" x14ac:dyDescent="0.25">
      <c r="R81583" s="15">
        <v>4</v>
      </c>
    </row>
    <row r="81584" spans="18:18" x14ac:dyDescent="0.25">
      <c r="R81584" s="15">
        <v>4</v>
      </c>
    </row>
    <row r="81585" spans="18:18" x14ac:dyDescent="0.25">
      <c r="R81585" s="15">
        <v>4</v>
      </c>
    </row>
    <row r="81586" spans="18:18" x14ac:dyDescent="0.25">
      <c r="R81586" s="15">
        <v>4</v>
      </c>
    </row>
    <row r="81587" spans="18:18" x14ac:dyDescent="0.25">
      <c r="R81587" s="15">
        <v>4</v>
      </c>
    </row>
    <row r="81588" spans="18:18" x14ac:dyDescent="0.25">
      <c r="R81588" s="15">
        <v>4</v>
      </c>
    </row>
    <row r="81589" spans="18:18" x14ac:dyDescent="0.25">
      <c r="R81589" s="15">
        <v>4</v>
      </c>
    </row>
    <row r="81590" spans="18:18" x14ac:dyDescent="0.25">
      <c r="R81590" s="15">
        <v>4</v>
      </c>
    </row>
    <row r="81591" spans="18:18" x14ac:dyDescent="0.25">
      <c r="R81591" s="15">
        <v>4</v>
      </c>
    </row>
    <row r="81592" spans="18:18" x14ac:dyDescent="0.25">
      <c r="R81592" s="15">
        <v>4</v>
      </c>
    </row>
    <row r="81593" spans="18:18" x14ac:dyDescent="0.25">
      <c r="R81593" s="15">
        <v>4</v>
      </c>
    </row>
    <row r="81594" spans="18:18" x14ac:dyDescent="0.25">
      <c r="R81594" s="15">
        <v>4</v>
      </c>
    </row>
    <row r="81595" spans="18:18" x14ac:dyDescent="0.25">
      <c r="R81595" s="15">
        <v>4</v>
      </c>
    </row>
    <row r="81596" spans="18:18" x14ac:dyDescent="0.25">
      <c r="R81596" s="15">
        <v>4</v>
      </c>
    </row>
    <row r="81597" spans="18:18" x14ac:dyDescent="0.25">
      <c r="R81597" s="15">
        <v>4</v>
      </c>
    </row>
    <row r="81598" spans="18:18" x14ac:dyDescent="0.25">
      <c r="R81598" s="15">
        <v>4</v>
      </c>
    </row>
    <row r="81599" spans="18:18" x14ac:dyDescent="0.25">
      <c r="R81599" s="15">
        <v>4</v>
      </c>
    </row>
    <row r="81600" spans="18:18" x14ac:dyDescent="0.25">
      <c r="R81600" s="15">
        <v>4</v>
      </c>
    </row>
    <row r="81601" spans="18:18" x14ac:dyDescent="0.25">
      <c r="R81601" s="15">
        <v>4</v>
      </c>
    </row>
    <row r="81602" spans="18:18" x14ac:dyDescent="0.25">
      <c r="R81602" s="15">
        <v>4</v>
      </c>
    </row>
    <row r="81603" spans="18:18" x14ac:dyDescent="0.25">
      <c r="R81603" s="15">
        <v>4</v>
      </c>
    </row>
    <row r="81604" spans="18:18" x14ac:dyDescent="0.25">
      <c r="R81604" s="15">
        <v>4</v>
      </c>
    </row>
    <row r="81605" spans="18:18" x14ac:dyDescent="0.25">
      <c r="R81605" s="15">
        <v>4</v>
      </c>
    </row>
    <row r="81606" spans="18:18" x14ac:dyDescent="0.25">
      <c r="R81606" s="15">
        <v>4</v>
      </c>
    </row>
    <row r="81607" spans="18:18" x14ac:dyDescent="0.25">
      <c r="R81607" s="15">
        <v>4</v>
      </c>
    </row>
    <row r="81608" spans="18:18" x14ac:dyDescent="0.25">
      <c r="R81608" s="15">
        <v>4</v>
      </c>
    </row>
    <row r="81609" spans="18:18" x14ac:dyDescent="0.25">
      <c r="R81609" s="15">
        <v>4</v>
      </c>
    </row>
    <row r="81610" spans="18:18" x14ac:dyDescent="0.25">
      <c r="R81610" s="15">
        <v>4</v>
      </c>
    </row>
    <row r="81611" spans="18:18" x14ac:dyDescent="0.25">
      <c r="R81611" s="15">
        <v>4</v>
      </c>
    </row>
    <row r="81612" spans="18:18" x14ac:dyDescent="0.25">
      <c r="R81612" s="15">
        <v>4</v>
      </c>
    </row>
    <row r="81613" spans="18:18" x14ac:dyDescent="0.25">
      <c r="R81613" s="15">
        <v>4</v>
      </c>
    </row>
    <row r="81614" spans="18:18" x14ac:dyDescent="0.25">
      <c r="R81614" s="15">
        <v>4</v>
      </c>
    </row>
    <row r="81615" spans="18:18" x14ac:dyDescent="0.25">
      <c r="R81615" s="15">
        <v>3</v>
      </c>
    </row>
    <row r="81616" spans="18:18" x14ac:dyDescent="0.25">
      <c r="R81616" s="15">
        <v>3</v>
      </c>
    </row>
    <row r="81617" spans="18:18" x14ac:dyDescent="0.25">
      <c r="R81617" s="15">
        <v>3</v>
      </c>
    </row>
    <row r="81618" spans="18:18" x14ac:dyDescent="0.25">
      <c r="R81618" s="15">
        <v>3</v>
      </c>
    </row>
    <row r="81619" spans="18:18" x14ac:dyDescent="0.25">
      <c r="R81619" s="15">
        <v>3</v>
      </c>
    </row>
    <row r="81620" spans="18:18" x14ac:dyDescent="0.25">
      <c r="R81620" s="15">
        <v>3</v>
      </c>
    </row>
    <row r="81621" spans="18:18" x14ac:dyDescent="0.25">
      <c r="R81621" s="15">
        <v>3</v>
      </c>
    </row>
    <row r="81622" spans="18:18" x14ac:dyDescent="0.25">
      <c r="R81622" s="15">
        <v>3</v>
      </c>
    </row>
    <row r="81623" spans="18:18" x14ac:dyDescent="0.25">
      <c r="R81623" s="15">
        <v>3</v>
      </c>
    </row>
    <row r="81624" spans="18:18" x14ac:dyDescent="0.25">
      <c r="R81624" s="15">
        <v>3</v>
      </c>
    </row>
    <row r="81625" spans="18:18" x14ac:dyDescent="0.25">
      <c r="R81625" s="15">
        <v>3</v>
      </c>
    </row>
    <row r="81626" spans="18:18" x14ac:dyDescent="0.25">
      <c r="R81626" s="15">
        <v>3</v>
      </c>
    </row>
    <row r="81627" spans="18:18" x14ac:dyDescent="0.25">
      <c r="R81627" s="15">
        <v>3</v>
      </c>
    </row>
    <row r="81628" spans="18:18" x14ac:dyDescent="0.25">
      <c r="R81628" s="15">
        <v>3</v>
      </c>
    </row>
    <row r="81629" spans="18:18" x14ac:dyDescent="0.25">
      <c r="R81629" s="15">
        <v>3</v>
      </c>
    </row>
    <row r="81630" spans="18:18" x14ac:dyDescent="0.25">
      <c r="R81630" s="15">
        <v>3</v>
      </c>
    </row>
    <row r="81631" spans="18:18" x14ac:dyDescent="0.25">
      <c r="R81631" s="15">
        <v>3</v>
      </c>
    </row>
    <row r="81632" spans="18:18" x14ac:dyDescent="0.25">
      <c r="R81632" s="15">
        <v>3</v>
      </c>
    </row>
    <row r="81633" spans="18:18" x14ac:dyDescent="0.25">
      <c r="R81633" s="15">
        <v>3</v>
      </c>
    </row>
    <row r="81634" spans="18:18" x14ac:dyDescent="0.25">
      <c r="R81634" s="15">
        <v>3</v>
      </c>
    </row>
    <row r="81635" spans="18:18" x14ac:dyDescent="0.25">
      <c r="R81635" s="15">
        <v>3</v>
      </c>
    </row>
    <row r="81636" spans="18:18" x14ac:dyDescent="0.25">
      <c r="R81636" s="15">
        <v>3</v>
      </c>
    </row>
    <row r="81637" spans="18:18" x14ac:dyDescent="0.25">
      <c r="R81637" s="15">
        <v>3</v>
      </c>
    </row>
    <row r="81638" spans="18:18" x14ac:dyDescent="0.25">
      <c r="R81638" s="15">
        <v>3</v>
      </c>
    </row>
    <row r="81639" spans="18:18" x14ac:dyDescent="0.25">
      <c r="R81639" s="15">
        <v>3</v>
      </c>
    </row>
    <row r="81640" spans="18:18" x14ac:dyDescent="0.25">
      <c r="R81640" s="15">
        <v>3</v>
      </c>
    </row>
    <row r="81641" spans="18:18" x14ac:dyDescent="0.25">
      <c r="R81641" s="15">
        <v>3</v>
      </c>
    </row>
    <row r="81642" spans="18:18" x14ac:dyDescent="0.25">
      <c r="R81642" s="15">
        <v>3</v>
      </c>
    </row>
    <row r="81643" spans="18:18" x14ac:dyDescent="0.25">
      <c r="R81643" s="15">
        <v>3</v>
      </c>
    </row>
    <row r="81644" spans="18:18" x14ac:dyDescent="0.25">
      <c r="R81644" s="15">
        <v>3</v>
      </c>
    </row>
    <row r="81645" spans="18:18" x14ac:dyDescent="0.25">
      <c r="R81645" s="15">
        <v>3</v>
      </c>
    </row>
    <row r="81646" spans="18:18" x14ac:dyDescent="0.25">
      <c r="R81646" s="15">
        <v>3</v>
      </c>
    </row>
    <row r="81647" spans="18:18" x14ac:dyDescent="0.25">
      <c r="R81647" s="15">
        <v>3</v>
      </c>
    </row>
    <row r="81648" spans="18:18" x14ac:dyDescent="0.25">
      <c r="R81648" s="15">
        <v>3</v>
      </c>
    </row>
    <row r="81649" spans="18:18" x14ac:dyDescent="0.25">
      <c r="R81649" s="15">
        <v>3</v>
      </c>
    </row>
    <row r="81650" spans="18:18" x14ac:dyDescent="0.25">
      <c r="R81650" s="15">
        <v>3</v>
      </c>
    </row>
    <row r="81651" spans="18:18" x14ac:dyDescent="0.25">
      <c r="R81651" s="15">
        <v>3</v>
      </c>
    </row>
    <row r="81652" spans="18:18" x14ac:dyDescent="0.25">
      <c r="R81652" s="15">
        <v>3</v>
      </c>
    </row>
    <row r="81653" spans="18:18" x14ac:dyDescent="0.25">
      <c r="R81653" s="15">
        <v>3</v>
      </c>
    </row>
    <row r="81654" spans="18:18" x14ac:dyDescent="0.25">
      <c r="R81654" s="15">
        <v>3</v>
      </c>
    </row>
    <row r="81655" spans="18:18" x14ac:dyDescent="0.25">
      <c r="R81655" s="15">
        <v>3</v>
      </c>
    </row>
    <row r="81656" spans="18:18" x14ac:dyDescent="0.25">
      <c r="R81656" s="15">
        <v>3</v>
      </c>
    </row>
    <row r="81657" spans="18:18" x14ac:dyDescent="0.25">
      <c r="R81657" s="15">
        <v>3</v>
      </c>
    </row>
    <row r="81658" spans="18:18" x14ac:dyDescent="0.25">
      <c r="R81658" s="15">
        <v>3</v>
      </c>
    </row>
    <row r="81659" spans="18:18" x14ac:dyDescent="0.25">
      <c r="R81659" s="15">
        <v>3</v>
      </c>
    </row>
    <row r="81660" spans="18:18" x14ac:dyDescent="0.25">
      <c r="R81660" s="15">
        <v>3</v>
      </c>
    </row>
    <row r="81661" spans="18:18" x14ac:dyDescent="0.25">
      <c r="R81661" s="15">
        <v>3</v>
      </c>
    </row>
    <row r="81662" spans="18:18" x14ac:dyDescent="0.25">
      <c r="R81662" s="15">
        <v>3</v>
      </c>
    </row>
    <row r="81663" spans="18:18" x14ac:dyDescent="0.25">
      <c r="R81663" s="15">
        <v>3</v>
      </c>
    </row>
    <row r="81664" spans="18:18" x14ac:dyDescent="0.25">
      <c r="R81664" s="15">
        <v>3</v>
      </c>
    </row>
    <row r="81665" spans="18:18" x14ac:dyDescent="0.25">
      <c r="R81665" s="15">
        <v>3</v>
      </c>
    </row>
    <row r="81666" spans="18:18" x14ac:dyDescent="0.25">
      <c r="R81666" s="15">
        <v>3</v>
      </c>
    </row>
    <row r="81667" spans="18:18" x14ac:dyDescent="0.25">
      <c r="R81667" s="15">
        <v>3</v>
      </c>
    </row>
    <row r="81668" spans="18:18" x14ac:dyDescent="0.25">
      <c r="R81668" s="15">
        <v>3</v>
      </c>
    </row>
    <row r="81669" spans="18:18" x14ac:dyDescent="0.25">
      <c r="R81669" s="15">
        <v>3</v>
      </c>
    </row>
    <row r="81670" spans="18:18" x14ac:dyDescent="0.25">
      <c r="R81670" s="15">
        <v>3</v>
      </c>
    </row>
    <row r="81671" spans="18:18" x14ac:dyDescent="0.25">
      <c r="R81671" s="15">
        <v>3</v>
      </c>
    </row>
    <row r="81672" spans="18:18" x14ac:dyDescent="0.25">
      <c r="R81672" s="15">
        <v>3</v>
      </c>
    </row>
    <row r="81673" spans="18:18" x14ac:dyDescent="0.25">
      <c r="R81673" s="15">
        <v>3</v>
      </c>
    </row>
    <row r="81674" spans="18:18" x14ac:dyDescent="0.25">
      <c r="R81674" s="15">
        <v>3</v>
      </c>
    </row>
    <row r="81675" spans="18:18" x14ac:dyDescent="0.25">
      <c r="R81675" s="15">
        <v>3</v>
      </c>
    </row>
    <row r="81676" spans="18:18" x14ac:dyDescent="0.25">
      <c r="R81676" s="15">
        <v>3</v>
      </c>
    </row>
    <row r="81677" spans="18:18" x14ac:dyDescent="0.25">
      <c r="R81677" s="15">
        <v>3</v>
      </c>
    </row>
    <row r="81678" spans="18:18" x14ac:dyDescent="0.25">
      <c r="R81678" s="15">
        <v>3</v>
      </c>
    </row>
    <row r="81679" spans="18:18" x14ac:dyDescent="0.25">
      <c r="R81679" s="15">
        <v>3</v>
      </c>
    </row>
    <row r="81680" spans="18:18" x14ac:dyDescent="0.25">
      <c r="R81680" s="15">
        <v>3</v>
      </c>
    </row>
    <row r="81681" spans="18:18" x14ac:dyDescent="0.25">
      <c r="R81681" s="15">
        <v>4</v>
      </c>
    </row>
    <row r="81682" spans="18:18" x14ac:dyDescent="0.25">
      <c r="R81682" s="15">
        <v>4</v>
      </c>
    </row>
    <row r="81683" spans="18:18" x14ac:dyDescent="0.25">
      <c r="R81683" s="15">
        <v>4</v>
      </c>
    </row>
    <row r="81684" spans="18:18" x14ac:dyDescent="0.25">
      <c r="R81684" s="15">
        <v>4</v>
      </c>
    </row>
    <row r="81685" spans="18:18" x14ac:dyDescent="0.25">
      <c r="R81685" s="15">
        <v>4</v>
      </c>
    </row>
    <row r="81686" spans="18:18" x14ac:dyDescent="0.25">
      <c r="R81686" s="15">
        <v>4</v>
      </c>
    </row>
    <row r="81687" spans="18:18" x14ac:dyDescent="0.25">
      <c r="R81687" s="15">
        <v>4</v>
      </c>
    </row>
    <row r="81688" spans="18:18" x14ac:dyDescent="0.25">
      <c r="R81688" s="15">
        <v>4</v>
      </c>
    </row>
    <row r="81689" spans="18:18" x14ac:dyDescent="0.25">
      <c r="R81689" s="15">
        <v>4</v>
      </c>
    </row>
    <row r="81690" spans="18:18" x14ac:dyDescent="0.25">
      <c r="R81690" s="15">
        <v>4</v>
      </c>
    </row>
    <row r="81691" spans="18:18" x14ac:dyDescent="0.25">
      <c r="R81691" s="15">
        <v>4</v>
      </c>
    </row>
    <row r="81692" spans="18:18" x14ac:dyDescent="0.25">
      <c r="R81692" s="15">
        <v>4</v>
      </c>
    </row>
    <row r="81693" spans="18:18" x14ac:dyDescent="0.25">
      <c r="R81693" s="15">
        <v>4</v>
      </c>
    </row>
    <row r="81694" spans="18:18" x14ac:dyDescent="0.25">
      <c r="R81694" s="15">
        <v>4</v>
      </c>
    </row>
    <row r="81695" spans="18:18" x14ac:dyDescent="0.25">
      <c r="R81695" s="15">
        <v>4</v>
      </c>
    </row>
    <row r="81696" spans="18:18" x14ac:dyDescent="0.25">
      <c r="R81696" s="15">
        <v>4</v>
      </c>
    </row>
    <row r="81697" spans="18:18" x14ac:dyDescent="0.25">
      <c r="R81697" s="15">
        <v>4</v>
      </c>
    </row>
    <row r="81698" spans="18:18" x14ac:dyDescent="0.25">
      <c r="R81698" s="15">
        <v>4</v>
      </c>
    </row>
    <row r="81699" spans="18:18" x14ac:dyDescent="0.25">
      <c r="R81699" s="15">
        <v>4</v>
      </c>
    </row>
    <row r="81700" spans="18:18" x14ac:dyDescent="0.25">
      <c r="R81700" s="15">
        <v>4</v>
      </c>
    </row>
    <row r="81701" spans="18:18" x14ac:dyDescent="0.25">
      <c r="R81701" s="15">
        <v>4</v>
      </c>
    </row>
    <row r="81702" spans="18:18" x14ac:dyDescent="0.25">
      <c r="R81702" s="15">
        <v>4</v>
      </c>
    </row>
    <row r="81703" spans="18:18" x14ac:dyDescent="0.25">
      <c r="R81703" s="15">
        <v>4</v>
      </c>
    </row>
    <row r="81704" spans="18:18" x14ac:dyDescent="0.25">
      <c r="R81704" s="15">
        <v>4</v>
      </c>
    </row>
    <row r="81705" spans="18:18" x14ac:dyDescent="0.25">
      <c r="R81705" s="15">
        <v>4</v>
      </c>
    </row>
    <row r="81706" spans="18:18" x14ac:dyDescent="0.25">
      <c r="R81706" s="15">
        <v>4</v>
      </c>
    </row>
    <row r="81707" spans="18:18" x14ac:dyDescent="0.25">
      <c r="R81707" s="15">
        <v>4</v>
      </c>
    </row>
    <row r="81708" spans="18:18" x14ac:dyDescent="0.25">
      <c r="R81708" s="15">
        <v>4</v>
      </c>
    </row>
    <row r="81709" spans="18:18" x14ac:dyDescent="0.25">
      <c r="R81709" s="15">
        <v>4</v>
      </c>
    </row>
    <row r="81710" spans="18:18" x14ac:dyDescent="0.25">
      <c r="R81710" s="15">
        <v>4</v>
      </c>
    </row>
    <row r="81711" spans="18:18" x14ac:dyDescent="0.25">
      <c r="R81711" s="15">
        <v>4</v>
      </c>
    </row>
    <row r="81712" spans="18:18" x14ac:dyDescent="0.25">
      <c r="R81712" s="15">
        <v>4</v>
      </c>
    </row>
    <row r="81713" spans="18:18" x14ac:dyDescent="0.25">
      <c r="R81713" s="15">
        <v>4</v>
      </c>
    </row>
    <row r="81714" spans="18:18" x14ac:dyDescent="0.25">
      <c r="R81714" s="15">
        <v>4</v>
      </c>
    </row>
    <row r="81715" spans="18:18" x14ac:dyDescent="0.25">
      <c r="R81715" s="15">
        <v>4</v>
      </c>
    </row>
    <row r="81716" spans="18:18" x14ac:dyDescent="0.25">
      <c r="R81716" s="15">
        <v>4</v>
      </c>
    </row>
    <row r="81717" spans="18:18" x14ac:dyDescent="0.25">
      <c r="R81717" s="15">
        <v>4</v>
      </c>
    </row>
    <row r="81718" spans="18:18" x14ac:dyDescent="0.25">
      <c r="R81718" s="15">
        <v>4</v>
      </c>
    </row>
    <row r="81719" spans="18:18" x14ac:dyDescent="0.25">
      <c r="R81719" s="15">
        <v>4</v>
      </c>
    </row>
    <row r="81720" spans="18:18" x14ac:dyDescent="0.25">
      <c r="R81720" s="15">
        <v>4</v>
      </c>
    </row>
    <row r="81721" spans="18:18" x14ac:dyDescent="0.25">
      <c r="R81721" s="15">
        <v>4</v>
      </c>
    </row>
    <row r="81722" spans="18:18" x14ac:dyDescent="0.25">
      <c r="R81722" s="15">
        <v>4</v>
      </c>
    </row>
    <row r="81723" spans="18:18" x14ac:dyDescent="0.25">
      <c r="R81723" s="15">
        <v>4</v>
      </c>
    </row>
    <row r="81724" spans="18:18" x14ac:dyDescent="0.25">
      <c r="R81724" s="15">
        <v>4</v>
      </c>
    </row>
    <row r="81725" spans="18:18" x14ac:dyDescent="0.25">
      <c r="R81725" s="15">
        <v>4</v>
      </c>
    </row>
    <row r="81726" spans="18:18" x14ac:dyDescent="0.25">
      <c r="R81726" s="15">
        <v>4</v>
      </c>
    </row>
    <row r="81727" spans="18:18" x14ac:dyDescent="0.25">
      <c r="R81727" s="15">
        <v>4</v>
      </c>
    </row>
    <row r="81728" spans="18:18" x14ac:dyDescent="0.25">
      <c r="R81728" s="15">
        <v>4</v>
      </c>
    </row>
    <row r="81729" spans="18:18" x14ac:dyDescent="0.25">
      <c r="R81729" s="15">
        <v>4</v>
      </c>
    </row>
    <row r="81730" spans="18:18" x14ac:dyDescent="0.25">
      <c r="R81730" s="15">
        <v>4</v>
      </c>
    </row>
    <row r="81731" spans="18:18" x14ac:dyDescent="0.25">
      <c r="R81731" s="15">
        <v>4</v>
      </c>
    </row>
    <row r="81732" spans="18:18" x14ac:dyDescent="0.25">
      <c r="R81732" s="15">
        <v>4</v>
      </c>
    </row>
    <row r="81733" spans="18:18" x14ac:dyDescent="0.25">
      <c r="R81733" s="15">
        <v>2</v>
      </c>
    </row>
    <row r="81734" spans="18:18" x14ac:dyDescent="0.25">
      <c r="R81734" s="15">
        <v>2</v>
      </c>
    </row>
    <row r="81735" spans="18:18" x14ac:dyDescent="0.25">
      <c r="R81735" s="15">
        <v>2</v>
      </c>
    </row>
    <row r="81736" spans="18:18" x14ac:dyDescent="0.25">
      <c r="R81736" s="15">
        <v>2</v>
      </c>
    </row>
    <row r="81737" spans="18:18" x14ac:dyDescent="0.25">
      <c r="R81737" s="15">
        <v>2</v>
      </c>
    </row>
    <row r="81738" spans="18:18" x14ac:dyDescent="0.25">
      <c r="R81738" s="15">
        <v>2</v>
      </c>
    </row>
    <row r="81739" spans="18:18" x14ac:dyDescent="0.25">
      <c r="R81739" s="15">
        <v>2</v>
      </c>
    </row>
    <row r="81740" spans="18:18" x14ac:dyDescent="0.25">
      <c r="R81740" s="15">
        <v>2</v>
      </c>
    </row>
    <row r="81741" spans="18:18" x14ac:dyDescent="0.25">
      <c r="R81741" s="15">
        <v>2</v>
      </c>
    </row>
    <row r="81742" spans="18:18" x14ac:dyDescent="0.25">
      <c r="R81742" s="15">
        <v>2</v>
      </c>
    </row>
    <row r="81743" spans="18:18" x14ac:dyDescent="0.25">
      <c r="R81743" s="15">
        <v>2</v>
      </c>
    </row>
    <row r="81744" spans="18:18" x14ac:dyDescent="0.25">
      <c r="R81744" s="15">
        <v>2</v>
      </c>
    </row>
    <row r="81745" spans="18:18" x14ac:dyDescent="0.25">
      <c r="R81745" s="15">
        <v>2</v>
      </c>
    </row>
    <row r="81746" spans="18:18" x14ac:dyDescent="0.25">
      <c r="R81746" s="15">
        <v>1</v>
      </c>
    </row>
    <row r="81747" spans="18:18" x14ac:dyDescent="0.25">
      <c r="R81747" s="15">
        <v>1</v>
      </c>
    </row>
    <row r="81748" spans="18:18" x14ac:dyDescent="0.25">
      <c r="R81748" s="15">
        <v>1</v>
      </c>
    </row>
    <row r="81749" spans="18:18" x14ac:dyDescent="0.25">
      <c r="R81749" s="15">
        <v>1</v>
      </c>
    </row>
    <row r="81750" spans="18:18" x14ac:dyDescent="0.25">
      <c r="R81750" s="15">
        <v>1</v>
      </c>
    </row>
    <row r="81751" spans="18:18" x14ac:dyDescent="0.25">
      <c r="R81751" s="15">
        <v>1</v>
      </c>
    </row>
    <row r="81752" spans="18:18" x14ac:dyDescent="0.25">
      <c r="R81752" s="15">
        <v>1</v>
      </c>
    </row>
    <row r="81753" spans="18:18" x14ac:dyDescent="0.25">
      <c r="R81753" s="15">
        <v>1</v>
      </c>
    </row>
    <row r="81754" spans="18:18" x14ac:dyDescent="0.25">
      <c r="R81754" s="15">
        <v>1</v>
      </c>
    </row>
    <row r="81755" spans="18:18" x14ac:dyDescent="0.25">
      <c r="R81755" s="15">
        <v>1</v>
      </c>
    </row>
    <row r="81756" spans="18:18" x14ac:dyDescent="0.25">
      <c r="R81756" s="15">
        <v>1</v>
      </c>
    </row>
    <row r="81757" spans="18:18" x14ac:dyDescent="0.25">
      <c r="R81757" s="15">
        <v>1</v>
      </c>
    </row>
    <row r="81758" spans="18:18" x14ac:dyDescent="0.25">
      <c r="R81758" s="15">
        <v>1</v>
      </c>
    </row>
    <row r="81759" spans="18:18" x14ac:dyDescent="0.25">
      <c r="R81759" s="15">
        <v>1</v>
      </c>
    </row>
    <row r="81760" spans="18:18" x14ac:dyDescent="0.25">
      <c r="R81760" s="15">
        <v>1</v>
      </c>
    </row>
    <row r="81761" spans="18:18" x14ac:dyDescent="0.25">
      <c r="R81761" s="15">
        <v>1</v>
      </c>
    </row>
    <row r="81762" spans="18:18" x14ac:dyDescent="0.25">
      <c r="R81762" s="15">
        <v>1</v>
      </c>
    </row>
    <row r="81763" spans="18:18" x14ac:dyDescent="0.25">
      <c r="R81763" s="15">
        <v>1</v>
      </c>
    </row>
    <row r="81764" spans="18:18" x14ac:dyDescent="0.25">
      <c r="R81764" s="15">
        <v>1</v>
      </c>
    </row>
    <row r="81765" spans="18:18" x14ac:dyDescent="0.25">
      <c r="R81765" s="15">
        <v>1</v>
      </c>
    </row>
    <row r="81766" spans="18:18" x14ac:dyDescent="0.25">
      <c r="R81766" s="15">
        <v>1</v>
      </c>
    </row>
    <row r="81767" spans="18:18" x14ac:dyDescent="0.25">
      <c r="R81767" s="15">
        <v>1</v>
      </c>
    </row>
    <row r="81768" spans="18:18" x14ac:dyDescent="0.25">
      <c r="R81768" s="15">
        <v>1</v>
      </c>
    </row>
    <row r="81769" spans="18:18" x14ac:dyDescent="0.25">
      <c r="R81769" s="15">
        <v>1</v>
      </c>
    </row>
    <row r="81770" spans="18:18" x14ac:dyDescent="0.25">
      <c r="R81770" s="15">
        <v>1</v>
      </c>
    </row>
    <row r="81771" spans="18:18" x14ac:dyDescent="0.25">
      <c r="R81771" s="15">
        <v>1</v>
      </c>
    </row>
    <row r="81772" spans="18:18" x14ac:dyDescent="0.25">
      <c r="R81772" s="15">
        <v>1</v>
      </c>
    </row>
    <row r="81773" spans="18:18" x14ac:dyDescent="0.25">
      <c r="R81773" s="15">
        <v>1</v>
      </c>
    </row>
    <row r="81774" spans="18:18" x14ac:dyDescent="0.25">
      <c r="R81774" s="15">
        <v>1</v>
      </c>
    </row>
    <row r="81775" spans="18:18" x14ac:dyDescent="0.25">
      <c r="R81775" s="15">
        <v>1</v>
      </c>
    </row>
    <row r="81776" spans="18:18" x14ac:dyDescent="0.25">
      <c r="R81776" s="15">
        <v>1</v>
      </c>
    </row>
    <row r="81777" spans="18:18" x14ac:dyDescent="0.25">
      <c r="R81777" s="15">
        <v>1</v>
      </c>
    </row>
    <row r="81778" spans="18:18" x14ac:dyDescent="0.25">
      <c r="R81778" s="15">
        <v>1</v>
      </c>
    </row>
    <row r="81779" spans="18:18" x14ac:dyDescent="0.25">
      <c r="R81779" s="15">
        <v>1</v>
      </c>
    </row>
    <row r="81780" spans="18:18" x14ac:dyDescent="0.25">
      <c r="R81780" s="15">
        <v>1</v>
      </c>
    </row>
    <row r="81781" spans="18:18" x14ac:dyDescent="0.25">
      <c r="R81781" s="15">
        <v>1</v>
      </c>
    </row>
    <row r="81782" spans="18:18" x14ac:dyDescent="0.25">
      <c r="R81782" s="15">
        <v>1</v>
      </c>
    </row>
    <row r="81783" spans="18:18" x14ac:dyDescent="0.25">
      <c r="R81783" s="15">
        <v>1</v>
      </c>
    </row>
    <row r="81784" spans="18:18" x14ac:dyDescent="0.25">
      <c r="R81784" s="15">
        <v>1</v>
      </c>
    </row>
    <row r="81785" spans="18:18" x14ac:dyDescent="0.25">
      <c r="R81785" s="15">
        <v>1</v>
      </c>
    </row>
    <row r="81786" spans="18:18" x14ac:dyDescent="0.25">
      <c r="R81786" s="15">
        <v>1</v>
      </c>
    </row>
    <row r="81787" spans="18:18" x14ac:dyDescent="0.25">
      <c r="R81787" s="15">
        <v>1</v>
      </c>
    </row>
    <row r="81788" spans="18:18" x14ac:dyDescent="0.25">
      <c r="R81788" s="15">
        <v>1</v>
      </c>
    </row>
    <row r="81789" spans="18:18" x14ac:dyDescent="0.25">
      <c r="R81789" s="15">
        <v>1</v>
      </c>
    </row>
    <row r="81790" spans="18:18" x14ac:dyDescent="0.25">
      <c r="R81790" s="15">
        <v>1</v>
      </c>
    </row>
    <row r="81791" spans="18:18" x14ac:dyDescent="0.25">
      <c r="R81791" s="15">
        <v>1</v>
      </c>
    </row>
    <row r="81792" spans="18:18" x14ac:dyDescent="0.25">
      <c r="R81792" s="15">
        <v>1</v>
      </c>
    </row>
    <row r="81793" spans="18:18" x14ac:dyDescent="0.25">
      <c r="R81793" s="15">
        <v>1</v>
      </c>
    </row>
    <row r="81794" spans="18:18" x14ac:dyDescent="0.25">
      <c r="R81794" s="15">
        <v>1</v>
      </c>
    </row>
    <row r="81795" spans="18:18" x14ac:dyDescent="0.25">
      <c r="R81795" s="15">
        <v>1</v>
      </c>
    </row>
    <row r="81796" spans="18:18" x14ac:dyDescent="0.25">
      <c r="R81796" s="15">
        <v>1</v>
      </c>
    </row>
    <row r="81797" spans="18:18" x14ac:dyDescent="0.25">
      <c r="R81797" s="15">
        <v>1</v>
      </c>
    </row>
    <row r="81798" spans="18:18" x14ac:dyDescent="0.25">
      <c r="R81798" s="15">
        <v>1</v>
      </c>
    </row>
    <row r="81799" spans="18:18" x14ac:dyDescent="0.25">
      <c r="R81799" s="15">
        <v>1</v>
      </c>
    </row>
    <row r="81800" spans="18:18" x14ac:dyDescent="0.25">
      <c r="R81800" s="15">
        <v>1</v>
      </c>
    </row>
    <row r="81801" spans="18:18" x14ac:dyDescent="0.25">
      <c r="R81801" s="15">
        <v>1</v>
      </c>
    </row>
    <row r="81802" spans="18:18" x14ac:dyDescent="0.25">
      <c r="R81802" s="15">
        <v>1</v>
      </c>
    </row>
    <row r="81803" spans="18:18" x14ac:dyDescent="0.25">
      <c r="R81803" s="15">
        <v>1</v>
      </c>
    </row>
    <row r="81804" spans="18:18" x14ac:dyDescent="0.25">
      <c r="R81804" s="15">
        <v>1</v>
      </c>
    </row>
    <row r="81805" spans="18:18" x14ac:dyDescent="0.25">
      <c r="R81805" s="15">
        <v>1</v>
      </c>
    </row>
    <row r="81806" spans="18:18" x14ac:dyDescent="0.25">
      <c r="R81806" s="15">
        <v>1</v>
      </c>
    </row>
    <row r="81807" spans="18:18" x14ac:dyDescent="0.25">
      <c r="R81807" s="15">
        <v>1</v>
      </c>
    </row>
    <row r="81808" spans="18:18" x14ac:dyDescent="0.25">
      <c r="R81808" s="15">
        <v>1</v>
      </c>
    </row>
    <row r="81809" spans="18:18" x14ac:dyDescent="0.25">
      <c r="R81809" s="15">
        <v>1</v>
      </c>
    </row>
    <row r="81810" spans="18:18" x14ac:dyDescent="0.25">
      <c r="R81810" s="15">
        <v>1</v>
      </c>
    </row>
    <row r="81811" spans="18:18" x14ac:dyDescent="0.25">
      <c r="R81811" s="15">
        <v>1</v>
      </c>
    </row>
    <row r="81812" spans="18:18" x14ac:dyDescent="0.25">
      <c r="R81812" s="15">
        <v>1</v>
      </c>
    </row>
    <row r="81813" spans="18:18" x14ac:dyDescent="0.25">
      <c r="R81813" s="15">
        <v>1</v>
      </c>
    </row>
    <row r="81814" spans="18:18" x14ac:dyDescent="0.25">
      <c r="R81814" s="15">
        <v>1</v>
      </c>
    </row>
    <row r="81815" spans="18:18" x14ac:dyDescent="0.25">
      <c r="R81815" s="15">
        <v>1</v>
      </c>
    </row>
    <row r="81816" spans="18:18" x14ac:dyDescent="0.25">
      <c r="R81816" s="15">
        <v>1</v>
      </c>
    </row>
    <row r="81817" spans="18:18" x14ac:dyDescent="0.25">
      <c r="R81817" s="15">
        <v>1</v>
      </c>
    </row>
    <row r="81818" spans="18:18" x14ac:dyDescent="0.25">
      <c r="R81818" s="15">
        <v>1</v>
      </c>
    </row>
    <row r="81819" spans="18:18" x14ac:dyDescent="0.25">
      <c r="R81819" s="15">
        <v>1</v>
      </c>
    </row>
    <row r="81820" spans="18:18" x14ac:dyDescent="0.25">
      <c r="R81820" s="15">
        <v>1</v>
      </c>
    </row>
    <row r="81821" spans="18:18" x14ac:dyDescent="0.25">
      <c r="R81821" s="15">
        <v>1</v>
      </c>
    </row>
    <row r="81822" spans="18:18" x14ac:dyDescent="0.25">
      <c r="R81822" s="15">
        <v>1</v>
      </c>
    </row>
    <row r="81823" spans="18:18" x14ac:dyDescent="0.25">
      <c r="R81823" s="15">
        <v>1</v>
      </c>
    </row>
    <row r="81824" spans="18:18" x14ac:dyDescent="0.25">
      <c r="R81824" s="15">
        <v>1</v>
      </c>
    </row>
    <row r="81825" spans="18:18" x14ac:dyDescent="0.25">
      <c r="R81825" s="15">
        <v>1</v>
      </c>
    </row>
    <row r="81826" spans="18:18" x14ac:dyDescent="0.25">
      <c r="R81826" s="15">
        <v>1</v>
      </c>
    </row>
    <row r="81827" spans="18:18" x14ac:dyDescent="0.25">
      <c r="R81827" s="15">
        <v>1</v>
      </c>
    </row>
    <row r="81828" spans="18:18" x14ac:dyDescent="0.25">
      <c r="R81828" s="15">
        <v>1</v>
      </c>
    </row>
    <row r="81829" spans="18:18" x14ac:dyDescent="0.25">
      <c r="R81829" s="15">
        <v>1</v>
      </c>
    </row>
    <row r="81830" spans="18:18" x14ac:dyDescent="0.25">
      <c r="R81830" s="15">
        <v>1</v>
      </c>
    </row>
    <row r="81831" spans="18:18" x14ac:dyDescent="0.25">
      <c r="R81831" s="15">
        <v>1</v>
      </c>
    </row>
    <row r="81832" spans="18:18" x14ac:dyDescent="0.25">
      <c r="R81832" s="15">
        <v>1</v>
      </c>
    </row>
    <row r="81833" spans="18:18" x14ac:dyDescent="0.25">
      <c r="R81833" s="15">
        <v>1</v>
      </c>
    </row>
    <row r="81834" spans="18:18" x14ac:dyDescent="0.25">
      <c r="R81834" s="15">
        <v>1</v>
      </c>
    </row>
    <row r="81835" spans="18:18" x14ac:dyDescent="0.25">
      <c r="R81835" s="15">
        <v>1</v>
      </c>
    </row>
    <row r="81836" spans="18:18" x14ac:dyDescent="0.25">
      <c r="R81836" s="15">
        <v>1</v>
      </c>
    </row>
    <row r="81837" spans="18:18" x14ac:dyDescent="0.25">
      <c r="R81837" s="15">
        <v>1</v>
      </c>
    </row>
    <row r="81838" spans="18:18" x14ac:dyDescent="0.25">
      <c r="R81838" s="15">
        <v>1</v>
      </c>
    </row>
    <row r="81839" spans="18:18" x14ac:dyDescent="0.25">
      <c r="R81839" s="15">
        <v>1</v>
      </c>
    </row>
    <row r="81840" spans="18:18" x14ac:dyDescent="0.25">
      <c r="R81840" s="15">
        <v>1</v>
      </c>
    </row>
    <row r="81841" spans="18:18" x14ac:dyDescent="0.25">
      <c r="R81841" s="15">
        <v>1</v>
      </c>
    </row>
    <row r="81842" spans="18:18" x14ac:dyDescent="0.25">
      <c r="R81842" s="15">
        <v>1</v>
      </c>
    </row>
    <row r="81843" spans="18:18" x14ac:dyDescent="0.25">
      <c r="R81843" s="15">
        <v>1</v>
      </c>
    </row>
    <row r="81844" spans="18:18" x14ac:dyDescent="0.25">
      <c r="R81844" s="15">
        <v>1</v>
      </c>
    </row>
    <row r="81845" spans="18:18" x14ac:dyDescent="0.25">
      <c r="R81845" s="15">
        <v>1</v>
      </c>
    </row>
    <row r="81846" spans="18:18" x14ac:dyDescent="0.25">
      <c r="R81846" s="15">
        <v>1</v>
      </c>
    </row>
    <row r="81847" spans="18:18" x14ac:dyDescent="0.25">
      <c r="R81847" s="15">
        <v>1</v>
      </c>
    </row>
    <row r="81848" spans="18:18" x14ac:dyDescent="0.25">
      <c r="R81848" s="15">
        <v>1</v>
      </c>
    </row>
    <row r="81849" spans="18:18" x14ac:dyDescent="0.25">
      <c r="R81849" s="15">
        <v>1</v>
      </c>
    </row>
    <row r="81850" spans="18:18" x14ac:dyDescent="0.25">
      <c r="R81850" s="15">
        <v>1</v>
      </c>
    </row>
    <row r="81851" spans="18:18" x14ac:dyDescent="0.25">
      <c r="R81851" s="15">
        <v>1</v>
      </c>
    </row>
    <row r="81852" spans="18:18" x14ac:dyDescent="0.25">
      <c r="R81852" s="15">
        <v>1</v>
      </c>
    </row>
    <row r="81853" spans="18:18" x14ac:dyDescent="0.25">
      <c r="R81853" s="15">
        <v>1</v>
      </c>
    </row>
    <row r="81854" spans="18:18" x14ac:dyDescent="0.25">
      <c r="R81854" s="15">
        <v>1</v>
      </c>
    </row>
    <row r="81855" spans="18:18" x14ac:dyDescent="0.25">
      <c r="R81855" s="15">
        <v>1</v>
      </c>
    </row>
    <row r="81856" spans="18:18" x14ac:dyDescent="0.25">
      <c r="R81856" s="15">
        <v>1</v>
      </c>
    </row>
    <row r="81857" spans="18:18" x14ac:dyDescent="0.25">
      <c r="R81857" s="15">
        <v>1</v>
      </c>
    </row>
    <row r="81858" spans="18:18" x14ac:dyDescent="0.25">
      <c r="R81858" s="15">
        <v>1</v>
      </c>
    </row>
    <row r="81859" spans="18:18" x14ac:dyDescent="0.25">
      <c r="R81859" s="15">
        <v>1</v>
      </c>
    </row>
    <row r="81860" spans="18:18" x14ac:dyDescent="0.25">
      <c r="R81860" s="15">
        <v>1</v>
      </c>
    </row>
    <row r="81861" spans="18:18" x14ac:dyDescent="0.25">
      <c r="R81861" s="15">
        <v>1</v>
      </c>
    </row>
    <row r="81862" spans="18:18" x14ac:dyDescent="0.25">
      <c r="R81862" s="15">
        <v>1</v>
      </c>
    </row>
    <row r="81863" spans="18:18" x14ac:dyDescent="0.25">
      <c r="R81863" s="15">
        <v>1</v>
      </c>
    </row>
    <row r="81864" spans="18:18" x14ac:dyDescent="0.25">
      <c r="R81864" s="15">
        <v>1</v>
      </c>
    </row>
    <row r="81865" spans="18:18" x14ac:dyDescent="0.25">
      <c r="R81865" s="15">
        <v>1</v>
      </c>
    </row>
    <row r="81866" spans="18:18" x14ac:dyDescent="0.25">
      <c r="R81866" s="15">
        <v>1</v>
      </c>
    </row>
    <row r="81867" spans="18:18" x14ac:dyDescent="0.25">
      <c r="R81867" s="15">
        <v>1</v>
      </c>
    </row>
    <row r="81868" spans="18:18" x14ac:dyDescent="0.25">
      <c r="R81868" s="15">
        <v>1</v>
      </c>
    </row>
    <row r="81869" spans="18:18" x14ac:dyDescent="0.25">
      <c r="R81869" s="15">
        <v>1</v>
      </c>
    </row>
    <row r="81870" spans="18:18" x14ac:dyDescent="0.25">
      <c r="R81870" s="15">
        <v>1</v>
      </c>
    </row>
    <row r="81871" spans="18:18" x14ac:dyDescent="0.25">
      <c r="R81871" s="15">
        <v>1</v>
      </c>
    </row>
    <row r="81872" spans="18:18" x14ac:dyDescent="0.25">
      <c r="R81872" s="15">
        <v>1</v>
      </c>
    </row>
    <row r="81873" spans="18:18" x14ac:dyDescent="0.25">
      <c r="R81873" s="15">
        <v>1</v>
      </c>
    </row>
    <row r="81874" spans="18:18" x14ac:dyDescent="0.25">
      <c r="R81874" s="15">
        <v>1</v>
      </c>
    </row>
    <row r="81875" spans="18:18" x14ac:dyDescent="0.25">
      <c r="R81875" s="15">
        <v>1</v>
      </c>
    </row>
    <row r="81876" spans="18:18" x14ac:dyDescent="0.25">
      <c r="R81876" s="15">
        <v>1</v>
      </c>
    </row>
    <row r="81877" spans="18:18" x14ac:dyDescent="0.25">
      <c r="R81877" s="15">
        <v>1</v>
      </c>
    </row>
    <row r="81878" spans="18:18" x14ac:dyDescent="0.25">
      <c r="R81878" s="15">
        <v>1</v>
      </c>
    </row>
    <row r="81879" spans="18:18" x14ac:dyDescent="0.25">
      <c r="R81879" s="15">
        <v>1</v>
      </c>
    </row>
    <row r="81880" spans="18:18" x14ac:dyDescent="0.25">
      <c r="R81880" s="15">
        <v>1</v>
      </c>
    </row>
    <row r="81881" spans="18:18" x14ac:dyDescent="0.25">
      <c r="R81881" s="15">
        <v>1</v>
      </c>
    </row>
    <row r="81882" spans="18:18" x14ac:dyDescent="0.25">
      <c r="R81882" s="15">
        <v>1</v>
      </c>
    </row>
    <row r="81883" spans="18:18" x14ac:dyDescent="0.25">
      <c r="R81883" s="15">
        <v>1</v>
      </c>
    </row>
    <row r="81884" spans="18:18" x14ac:dyDescent="0.25">
      <c r="R81884" s="15">
        <v>1</v>
      </c>
    </row>
    <row r="81885" spans="18:18" x14ac:dyDescent="0.25">
      <c r="R81885" s="15">
        <v>1</v>
      </c>
    </row>
    <row r="81886" spans="18:18" x14ac:dyDescent="0.25">
      <c r="R81886" s="15">
        <v>1</v>
      </c>
    </row>
    <row r="81887" spans="18:18" x14ac:dyDescent="0.25">
      <c r="R81887" s="15">
        <v>1</v>
      </c>
    </row>
    <row r="81888" spans="18:18" x14ac:dyDescent="0.25">
      <c r="R81888" s="15">
        <v>1</v>
      </c>
    </row>
    <row r="81889" spans="18:18" x14ac:dyDescent="0.25">
      <c r="R81889" s="15">
        <v>1</v>
      </c>
    </row>
    <row r="81890" spans="18:18" x14ac:dyDescent="0.25">
      <c r="R81890" s="15">
        <v>1</v>
      </c>
    </row>
    <row r="81891" spans="18:18" x14ac:dyDescent="0.25">
      <c r="R81891" s="15">
        <v>1</v>
      </c>
    </row>
    <row r="81892" spans="18:18" x14ac:dyDescent="0.25">
      <c r="R81892" s="15">
        <v>1</v>
      </c>
    </row>
    <row r="81893" spans="18:18" x14ac:dyDescent="0.25">
      <c r="R81893" s="15">
        <v>1</v>
      </c>
    </row>
    <row r="81894" spans="18:18" x14ac:dyDescent="0.25">
      <c r="R81894" s="15">
        <v>1</v>
      </c>
    </row>
    <row r="81895" spans="18:18" x14ac:dyDescent="0.25">
      <c r="R81895" s="15">
        <v>1</v>
      </c>
    </row>
    <row r="81896" spans="18:18" x14ac:dyDescent="0.25">
      <c r="R81896" s="15">
        <v>1</v>
      </c>
    </row>
    <row r="81897" spans="18:18" x14ac:dyDescent="0.25">
      <c r="R81897" s="15">
        <v>1</v>
      </c>
    </row>
    <row r="81898" spans="18:18" x14ac:dyDescent="0.25">
      <c r="R81898" s="15">
        <v>1</v>
      </c>
    </row>
    <row r="81899" spans="18:18" x14ac:dyDescent="0.25">
      <c r="R81899" s="15">
        <v>1</v>
      </c>
    </row>
    <row r="81900" spans="18:18" x14ac:dyDescent="0.25">
      <c r="R81900" s="15">
        <v>1</v>
      </c>
    </row>
    <row r="81901" spans="18:18" x14ac:dyDescent="0.25">
      <c r="R81901" s="15">
        <v>1</v>
      </c>
    </row>
    <row r="81902" spans="18:18" x14ac:dyDescent="0.25">
      <c r="R81902" s="15">
        <v>1</v>
      </c>
    </row>
    <row r="81903" spans="18:18" x14ac:dyDescent="0.25">
      <c r="R81903" s="15">
        <v>1</v>
      </c>
    </row>
    <row r="81904" spans="18:18" x14ac:dyDescent="0.25">
      <c r="R81904" s="15">
        <v>1</v>
      </c>
    </row>
    <row r="81905" spans="18:18" x14ac:dyDescent="0.25">
      <c r="R81905" s="15">
        <v>1</v>
      </c>
    </row>
    <row r="81906" spans="18:18" x14ac:dyDescent="0.25">
      <c r="R81906" s="15">
        <v>1</v>
      </c>
    </row>
    <row r="81907" spans="18:18" x14ac:dyDescent="0.25">
      <c r="R81907" s="15">
        <v>1</v>
      </c>
    </row>
    <row r="81908" spans="18:18" x14ac:dyDescent="0.25">
      <c r="R81908" s="15">
        <v>1</v>
      </c>
    </row>
    <row r="81909" spans="18:18" x14ac:dyDescent="0.25">
      <c r="R81909" s="15">
        <v>1</v>
      </c>
    </row>
    <row r="81910" spans="18:18" x14ac:dyDescent="0.25">
      <c r="R81910" s="15">
        <v>1</v>
      </c>
    </row>
    <row r="81911" spans="18:18" x14ac:dyDescent="0.25">
      <c r="R81911" s="15">
        <v>1</v>
      </c>
    </row>
    <row r="81912" spans="18:18" x14ac:dyDescent="0.25">
      <c r="R81912" s="15">
        <v>1</v>
      </c>
    </row>
    <row r="81913" spans="18:18" x14ac:dyDescent="0.25">
      <c r="R81913" s="15">
        <v>1</v>
      </c>
    </row>
    <row r="81914" spans="18:18" x14ac:dyDescent="0.25">
      <c r="R81914" s="15">
        <v>1</v>
      </c>
    </row>
    <row r="81915" spans="18:18" x14ac:dyDescent="0.25">
      <c r="R81915" s="15">
        <v>1</v>
      </c>
    </row>
    <row r="81916" spans="18:18" x14ac:dyDescent="0.25">
      <c r="R81916" s="15">
        <v>1</v>
      </c>
    </row>
    <row r="81917" spans="18:18" x14ac:dyDescent="0.25">
      <c r="R81917" s="15">
        <v>1</v>
      </c>
    </row>
    <row r="81918" spans="18:18" x14ac:dyDescent="0.25">
      <c r="R81918" s="15">
        <v>1</v>
      </c>
    </row>
    <row r="81919" spans="18:18" x14ac:dyDescent="0.25">
      <c r="R81919" s="15">
        <v>1</v>
      </c>
    </row>
    <row r="81920" spans="18:18" x14ac:dyDescent="0.25">
      <c r="R81920" s="15">
        <v>1</v>
      </c>
    </row>
    <row r="81921" spans="18:18" x14ac:dyDescent="0.25">
      <c r="R81921" s="15">
        <v>1</v>
      </c>
    </row>
    <row r="81922" spans="18:18" x14ac:dyDescent="0.25">
      <c r="R81922" s="15">
        <v>1</v>
      </c>
    </row>
    <row r="81923" spans="18:18" x14ac:dyDescent="0.25">
      <c r="R81923" s="15">
        <v>1</v>
      </c>
    </row>
    <row r="81924" spans="18:18" x14ac:dyDescent="0.25">
      <c r="R81924" s="15">
        <v>1</v>
      </c>
    </row>
    <row r="81925" spans="18:18" x14ac:dyDescent="0.25">
      <c r="R81925" s="15">
        <v>1</v>
      </c>
    </row>
    <row r="81926" spans="18:18" x14ac:dyDescent="0.25">
      <c r="R81926" s="15">
        <v>1</v>
      </c>
    </row>
    <row r="81927" spans="18:18" x14ac:dyDescent="0.25">
      <c r="R81927" s="15">
        <v>1</v>
      </c>
    </row>
    <row r="81928" spans="18:18" x14ac:dyDescent="0.25">
      <c r="R81928" s="15">
        <v>1</v>
      </c>
    </row>
    <row r="81929" spans="18:18" x14ac:dyDescent="0.25">
      <c r="R81929" s="15">
        <v>1</v>
      </c>
    </row>
    <row r="81930" spans="18:18" x14ac:dyDescent="0.25">
      <c r="R81930" s="15">
        <v>1</v>
      </c>
    </row>
    <row r="81931" spans="18:18" x14ac:dyDescent="0.25">
      <c r="R81931" s="15">
        <v>1</v>
      </c>
    </row>
    <row r="81932" spans="18:18" x14ac:dyDescent="0.25">
      <c r="R81932" s="15">
        <v>1</v>
      </c>
    </row>
    <row r="81933" spans="18:18" x14ac:dyDescent="0.25">
      <c r="R81933" s="15">
        <v>1</v>
      </c>
    </row>
    <row r="81934" spans="18:18" x14ac:dyDescent="0.25">
      <c r="R81934" s="15">
        <v>1</v>
      </c>
    </row>
    <row r="81935" spans="18:18" x14ac:dyDescent="0.25">
      <c r="R81935" s="15">
        <v>1</v>
      </c>
    </row>
    <row r="81936" spans="18:18" x14ac:dyDescent="0.25">
      <c r="R81936" s="15">
        <v>1</v>
      </c>
    </row>
    <row r="81937" spans="18:18" x14ac:dyDescent="0.25">
      <c r="R81937" s="15">
        <v>1</v>
      </c>
    </row>
    <row r="81938" spans="18:18" x14ac:dyDescent="0.25">
      <c r="R81938" s="15">
        <v>1</v>
      </c>
    </row>
    <row r="81939" spans="18:18" x14ac:dyDescent="0.25">
      <c r="R81939" s="15">
        <v>1</v>
      </c>
    </row>
    <row r="81940" spans="18:18" x14ac:dyDescent="0.25">
      <c r="R81940" s="15">
        <v>1</v>
      </c>
    </row>
    <row r="81941" spans="18:18" x14ac:dyDescent="0.25">
      <c r="R81941" s="15">
        <v>1</v>
      </c>
    </row>
    <row r="81942" spans="18:18" x14ac:dyDescent="0.25">
      <c r="R81942" s="15">
        <v>1</v>
      </c>
    </row>
    <row r="81943" spans="18:18" x14ac:dyDescent="0.25">
      <c r="R81943" s="15">
        <v>1</v>
      </c>
    </row>
    <row r="81944" spans="18:18" x14ac:dyDescent="0.25">
      <c r="R81944" s="15">
        <v>1</v>
      </c>
    </row>
    <row r="81945" spans="18:18" x14ac:dyDescent="0.25">
      <c r="R81945" s="15">
        <v>1</v>
      </c>
    </row>
    <row r="81946" spans="18:18" x14ac:dyDescent="0.25">
      <c r="R81946" s="15">
        <v>1</v>
      </c>
    </row>
    <row r="81947" spans="18:18" x14ac:dyDescent="0.25">
      <c r="R81947" s="15">
        <v>1</v>
      </c>
    </row>
    <row r="81948" spans="18:18" x14ac:dyDescent="0.25">
      <c r="R81948" s="15">
        <v>1</v>
      </c>
    </row>
    <row r="81949" spans="18:18" x14ac:dyDescent="0.25">
      <c r="R81949" s="15">
        <v>1</v>
      </c>
    </row>
    <row r="81950" spans="18:18" x14ac:dyDescent="0.25">
      <c r="R81950" s="15">
        <v>1</v>
      </c>
    </row>
    <row r="81951" spans="18:18" x14ac:dyDescent="0.25">
      <c r="R81951" s="15">
        <v>1</v>
      </c>
    </row>
    <row r="81952" spans="18:18" x14ac:dyDescent="0.25">
      <c r="R81952" s="15">
        <v>1</v>
      </c>
    </row>
    <row r="81953" spans="18:18" x14ac:dyDescent="0.25">
      <c r="R81953" s="15">
        <v>1</v>
      </c>
    </row>
    <row r="81954" spans="18:18" x14ac:dyDescent="0.25">
      <c r="R81954" s="15">
        <v>1</v>
      </c>
    </row>
    <row r="81955" spans="18:18" x14ac:dyDescent="0.25">
      <c r="R81955" s="15">
        <v>1</v>
      </c>
    </row>
    <row r="81956" spans="18:18" x14ac:dyDescent="0.25">
      <c r="R81956" s="15">
        <v>1</v>
      </c>
    </row>
    <row r="81957" spans="18:18" x14ac:dyDescent="0.25">
      <c r="R81957" s="15">
        <v>1</v>
      </c>
    </row>
    <row r="81958" spans="18:18" x14ac:dyDescent="0.25">
      <c r="R81958" s="15">
        <v>1</v>
      </c>
    </row>
    <row r="81959" spans="18:18" x14ac:dyDescent="0.25">
      <c r="R81959" s="15">
        <v>1</v>
      </c>
    </row>
    <row r="81960" spans="18:18" x14ac:dyDescent="0.25">
      <c r="R81960" s="15">
        <v>1</v>
      </c>
    </row>
    <row r="81961" spans="18:18" x14ac:dyDescent="0.25">
      <c r="R81961" s="15">
        <v>1</v>
      </c>
    </row>
    <row r="81962" spans="18:18" x14ac:dyDescent="0.25">
      <c r="R81962" s="15">
        <v>1</v>
      </c>
    </row>
    <row r="81963" spans="18:18" x14ac:dyDescent="0.25">
      <c r="R81963" s="15">
        <v>1</v>
      </c>
    </row>
    <row r="81964" spans="18:18" x14ac:dyDescent="0.25">
      <c r="R81964" s="15">
        <v>1</v>
      </c>
    </row>
    <row r="81965" spans="18:18" x14ac:dyDescent="0.25">
      <c r="R81965" s="15">
        <v>1</v>
      </c>
    </row>
    <row r="81966" spans="18:18" x14ac:dyDescent="0.25">
      <c r="R81966" s="15">
        <v>1</v>
      </c>
    </row>
    <row r="81967" spans="18:18" x14ac:dyDescent="0.25">
      <c r="R81967" s="15">
        <v>1</v>
      </c>
    </row>
    <row r="81968" spans="18:18" x14ac:dyDescent="0.25">
      <c r="R81968" s="15">
        <v>1</v>
      </c>
    </row>
    <row r="81969" spans="18:18" x14ac:dyDescent="0.25">
      <c r="R81969" s="15">
        <v>1</v>
      </c>
    </row>
    <row r="81970" spans="18:18" x14ac:dyDescent="0.25">
      <c r="R81970" s="15">
        <v>1</v>
      </c>
    </row>
    <row r="81971" spans="18:18" x14ac:dyDescent="0.25">
      <c r="R81971" s="15">
        <v>1</v>
      </c>
    </row>
    <row r="81972" spans="18:18" x14ac:dyDescent="0.25">
      <c r="R81972" s="15">
        <v>1</v>
      </c>
    </row>
    <row r="81973" spans="18:18" x14ac:dyDescent="0.25">
      <c r="R81973" s="15">
        <v>1</v>
      </c>
    </row>
    <row r="81974" spans="18:18" x14ac:dyDescent="0.25">
      <c r="R81974" s="15">
        <v>1</v>
      </c>
    </row>
    <row r="81975" spans="18:18" x14ac:dyDescent="0.25">
      <c r="R81975" s="15">
        <v>1</v>
      </c>
    </row>
    <row r="81976" spans="18:18" x14ac:dyDescent="0.25">
      <c r="R81976" s="15">
        <v>1</v>
      </c>
    </row>
    <row r="81977" spans="18:18" x14ac:dyDescent="0.25">
      <c r="R81977" s="15">
        <v>1</v>
      </c>
    </row>
    <row r="81978" spans="18:18" x14ac:dyDescent="0.25">
      <c r="R81978" s="15">
        <v>1</v>
      </c>
    </row>
    <row r="81979" spans="18:18" x14ac:dyDescent="0.25">
      <c r="R81979" s="15">
        <v>1</v>
      </c>
    </row>
    <row r="81980" spans="18:18" x14ac:dyDescent="0.25">
      <c r="R81980" s="15">
        <v>1</v>
      </c>
    </row>
    <row r="81981" spans="18:18" x14ac:dyDescent="0.25">
      <c r="R81981" s="15">
        <v>1</v>
      </c>
    </row>
    <row r="81982" spans="18:18" x14ac:dyDescent="0.25">
      <c r="R81982" s="15">
        <v>1</v>
      </c>
    </row>
    <row r="81983" spans="18:18" x14ac:dyDescent="0.25">
      <c r="R81983" s="15">
        <v>1</v>
      </c>
    </row>
    <row r="81984" spans="18:18" x14ac:dyDescent="0.25">
      <c r="R81984" s="15">
        <v>1</v>
      </c>
    </row>
    <row r="81985" spans="18:18" x14ac:dyDescent="0.25">
      <c r="R81985" s="15">
        <v>1</v>
      </c>
    </row>
    <row r="81986" spans="18:18" x14ac:dyDescent="0.25">
      <c r="R81986" s="15">
        <v>1</v>
      </c>
    </row>
    <row r="81987" spans="18:18" x14ac:dyDescent="0.25">
      <c r="R81987" s="15">
        <v>1</v>
      </c>
    </row>
    <row r="81988" spans="18:18" x14ac:dyDescent="0.25">
      <c r="R81988" s="15">
        <v>1</v>
      </c>
    </row>
    <row r="81989" spans="18:18" x14ac:dyDescent="0.25">
      <c r="R81989" s="15">
        <v>1</v>
      </c>
    </row>
    <row r="81990" spans="18:18" x14ac:dyDescent="0.25">
      <c r="R81990" s="15">
        <v>1</v>
      </c>
    </row>
    <row r="81991" spans="18:18" x14ac:dyDescent="0.25">
      <c r="R81991" s="15">
        <v>1</v>
      </c>
    </row>
    <row r="81992" spans="18:18" x14ac:dyDescent="0.25">
      <c r="R81992" s="15">
        <v>4</v>
      </c>
    </row>
    <row r="81993" spans="18:18" x14ac:dyDescent="0.25">
      <c r="R81993" s="15">
        <v>4</v>
      </c>
    </row>
    <row r="81994" spans="18:18" x14ac:dyDescent="0.25">
      <c r="R81994" s="15">
        <v>4</v>
      </c>
    </row>
    <row r="81995" spans="18:18" x14ac:dyDescent="0.25">
      <c r="R81995" s="15">
        <v>4</v>
      </c>
    </row>
    <row r="81996" spans="18:18" x14ac:dyDescent="0.25">
      <c r="R81996" s="15">
        <v>4</v>
      </c>
    </row>
    <row r="81997" spans="18:18" x14ac:dyDescent="0.25">
      <c r="R81997" s="15">
        <v>4</v>
      </c>
    </row>
    <row r="81998" spans="18:18" x14ac:dyDescent="0.25">
      <c r="R81998" s="15">
        <v>4</v>
      </c>
    </row>
    <row r="81999" spans="18:18" x14ac:dyDescent="0.25">
      <c r="R81999" s="15">
        <v>4</v>
      </c>
    </row>
    <row r="82000" spans="18:18" x14ac:dyDescent="0.25">
      <c r="R82000" s="15">
        <v>4</v>
      </c>
    </row>
    <row r="82001" spans="18:18" x14ac:dyDescent="0.25">
      <c r="R82001" s="15">
        <v>4</v>
      </c>
    </row>
    <row r="82002" spans="18:18" x14ac:dyDescent="0.25">
      <c r="R82002" s="15">
        <v>4</v>
      </c>
    </row>
    <row r="82003" spans="18:18" x14ac:dyDescent="0.25">
      <c r="R82003" s="15">
        <v>4</v>
      </c>
    </row>
    <row r="82004" spans="18:18" x14ac:dyDescent="0.25">
      <c r="R82004" s="15">
        <v>4</v>
      </c>
    </row>
    <row r="82005" spans="18:18" x14ac:dyDescent="0.25">
      <c r="R82005" s="15">
        <v>4</v>
      </c>
    </row>
    <row r="82006" spans="18:18" x14ac:dyDescent="0.25">
      <c r="R82006" s="15">
        <v>4</v>
      </c>
    </row>
    <row r="82007" spans="18:18" x14ac:dyDescent="0.25">
      <c r="R82007" s="15">
        <v>4</v>
      </c>
    </row>
    <row r="82008" spans="18:18" x14ac:dyDescent="0.25">
      <c r="R82008" s="15">
        <v>4</v>
      </c>
    </row>
    <row r="82009" spans="18:18" x14ac:dyDescent="0.25">
      <c r="R82009" s="15">
        <v>4</v>
      </c>
    </row>
    <row r="82010" spans="18:18" x14ac:dyDescent="0.25">
      <c r="R82010" s="15">
        <v>4</v>
      </c>
    </row>
    <row r="82011" spans="18:18" x14ac:dyDescent="0.25">
      <c r="R82011" s="15">
        <v>4</v>
      </c>
    </row>
    <row r="82012" spans="18:18" x14ac:dyDescent="0.25">
      <c r="R82012" s="15">
        <v>4</v>
      </c>
    </row>
    <row r="82013" spans="18:18" x14ac:dyDescent="0.25">
      <c r="R82013" s="15">
        <v>4</v>
      </c>
    </row>
    <row r="82014" spans="18:18" x14ac:dyDescent="0.25">
      <c r="R82014" s="15">
        <v>4</v>
      </c>
    </row>
    <row r="82015" spans="18:18" x14ac:dyDescent="0.25">
      <c r="R82015" s="15">
        <v>4</v>
      </c>
    </row>
    <row r="82016" spans="18:18" x14ac:dyDescent="0.25">
      <c r="R82016" s="15">
        <v>3</v>
      </c>
    </row>
    <row r="82017" spans="18:18" x14ac:dyDescent="0.25">
      <c r="R82017" s="15">
        <v>3</v>
      </c>
    </row>
    <row r="82018" spans="18:18" x14ac:dyDescent="0.25">
      <c r="R82018" s="15">
        <v>3</v>
      </c>
    </row>
    <row r="82019" spans="18:18" x14ac:dyDescent="0.25">
      <c r="R82019" s="15">
        <v>3</v>
      </c>
    </row>
    <row r="82020" spans="18:18" x14ac:dyDescent="0.25">
      <c r="R82020" s="15">
        <v>3</v>
      </c>
    </row>
    <row r="82021" spans="18:18" x14ac:dyDescent="0.25">
      <c r="R82021" s="15">
        <v>3</v>
      </c>
    </row>
    <row r="82022" spans="18:18" x14ac:dyDescent="0.25">
      <c r="R82022" s="15">
        <v>5</v>
      </c>
    </row>
    <row r="82023" spans="18:18" x14ac:dyDescent="0.25">
      <c r="R82023" s="15">
        <v>5</v>
      </c>
    </row>
    <row r="82024" spans="18:18" x14ac:dyDescent="0.25">
      <c r="R82024" s="15">
        <v>5</v>
      </c>
    </row>
    <row r="82025" spans="18:18" x14ac:dyDescent="0.25">
      <c r="R82025" s="15">
        <v>5</v>
      </c>
    </row>
    <row r="82026" spans="18:18" x14ac:dyDescent="0.25">
      <c r="R82026" s="15">
        <v>5</v>
      </c>
    </row>
    <row r="82027" spans="18:18" x14ac:dyDescent="0.25">
      <c r="R82027" s="15">
        <v>5</v>
      </c>
    </row>
    <row r="82028" spans="18:18" x14ac:dyDescent="0.25">
      <c r="R82028" s="15">
        <v>5</v>
      </c>
    </row>
    <row r="82029" spans="18:18" x14ac:dyDescent="0.25">
      <c r="R82029" s="15">
        <v>5</v>
      </c>
    </row>
    <row r="82030" spans="18:18" x14ac:dyDescent="0.25">
      <c r="R82030" s="15">
        <v>5</v>
      </c>
    </row>
    <row r="82031" spans="18:18" x14ac:dyDescent="0.25">
      <c r="R82031" s="15">
        <v>5</v>
      </c>
    </row>
    <row r="82032" spans="18:18" x14ac:dyDescent="0.25">
      <c r="R82032" s="15">
        <v>5</v>
      </c>
    </row>
    <row r="82033" spans="18:18" x14ac:dyDescent="0.25">
      <c r="R82033" s="15">
        <v>5</v>
      </c>
    </row>
    <row r="82034" spans="18:18" x14ac:dyDescent="0.25">
      <c r="R82034" s="15">
        <v>5</v>
      </c>
    </row>
    <row r="82035" spans="18:18" x14ac:dyDescent="0.25">
      <c r="R82035" s="15">
        <v>5</v>
      </c>
    </row>
    <row r="82036" spans="18:18" x14ac:dyDescent="0.25">
      <c r="R82036" s="15">
        <v>5</v>
      </c>
    </row>
    <row r="82037" spans="18:18" x14ac:dyDescent="0.25">
      <c r="R82037" s="15">
        <v>5</v>
      </c>
    </row>
    <row r="82038" spans="18:18" x14ac:dyDescent="0.25">
      <c r="R82038" s="15">
        <v>5</v>
      </c>
    </row>
    <row r="82039" spans="18:18" x14ac:dyDescent="0.25">
      <c r="R82039" s="15">
        <v>5</v>
      </c>
    </row>
    <row r="82040" spans="18:18" x14ac:dyDescent="0.25">
      <c r="R82040" s="15">
        <v>5</v>
      </c>
    </row>
    <row r="82041" spans="18:18" x14ac:dyDescent="0.25">
      <c r="R82041" s="15">
        <v>5</v>
      </c>
    </row>
    <row r="82042" spans="18:18" x14ac:dyDescent="0.25">
      <c r="R82042" s="15">
        <v>5</v>
      </c>
    </row>
    <row r="82043" spans="18:18" x14ac:dyDescent="0.25">
      <c r="R82043" s="15">
        <v>5</v>
      </c>
    </row>
    <row r="82044" spans="18:18" x14ac:dyDescent="0.25">
      <c r="R82044" s="15">
        <v>5</v>
      </c>
    </row>
    <row r="82045" spans="18:18" x14ac:dyDescent="0.25">
      <c r="R82045" s="15">
        <v>5</v>
      </c>
    </row>
    <row r="82046" spans="18:18" x14ac:dyDescent="0.25">
      <c r="R82046" s="15">
        <v>5</v>
      </c>
    </row>
    <row r="82047" spans="18:18" x14ac:dyDescent="0.25">
      <c r="R82047" s="15">
        <v>5</v>
      </c>
    </row>
    <row r="82048" spans="18:18" x14ac:dyDescent="0.25">
      <c r="R82048" s="15">
        <v>5</v>
      </c>
    </row>
    <row r="82049" spans="18:18" x14ac:dyDescent="0.25">
      <c r="R82049" s="15">
        <v>5</v>
      </c>
    </row>
    <row r="82050" spans="18:18" x14ac:dyDescent="0.25">
      <c r="R82050" s="15">
        <v>5</v>
      </c>
    </row>
    <row r="82051" spans="18:18" x14ac:dyDescent="0.25">
      <c r="R82051" s="15">
        <v>5</v>
      </c>
    </row>
    <row r="82052" spans="18:18" x14ac:dyDescent="0.25">
      <c r="R82052" s="15">
        <v>5</v>
      </c>
    </row>
    <row r="82053" spans="18:18" x14ac:dyDescent="0.25">
      <c r="R82053" s="15">
        <v>5</v>
      </c>
    </row>
    <row r="82054" spans="18:18" x14ac:dyDescent="0.25">
      <c r="R82054" s="15">
        <v>5</v>
      </c>
    </row>
    <row r="82055" spans="18:18" x14ac:dyDescent="0.25">
      <c r="R82055" s="15">
        <v>5</v>
      </c>
    </row>
    <row r="82056" spans="18:18" x14ac:dyDescent="0.25">
      <c r="R82056" s="15">
        <v>5</v>
      </c>
    </row>
    <row r="82057" spans="18:18" x14ac:dyDescent="0.25">
      <c r="R82057" s="15">
        <v>5</v>
      </c>
    </row>
    <row r="82058" spans="18:18" x14ac:dyDescent="0.25">
      <c r="R82058" s="15">
        <v>5</v>
      </c>
    </row>
    <row r="82059" spans="18:18" x14ac:dyDescent="0.25">
      <c r="R82059" s="15">
        <v>5</v>
      </c>
    </row>
    <row r="82060" spans="18:18" x14ac:dyDescent="0.25">
      <c r="R82060" s="15">
        <v>5</v>
      </c>
    </row>
    <row r="82061" spans="18:18" x14ac:dyDescent="0.25">
      <c r="R82061" s="15">
        <v>5</v>
      </c>
    </row>
    <row r="82062" spans="18:18" x14ac:dyDescent="0.25">
      <c r="R82062" s="15">
        <v>5</v>
      </c>
    </row>
    <row r="82063" spans="18:18" x14ac:dyDescent="0.25">
      <c r="R82063" s="15">
        <v>5</v>
      </c>
    </row>
    <row r="82064" spans="18:18" x14ac:dyDescent="0.25">
      <c r="R82064" s="15">
        <v>5</v>
      </c>
    </row>
    <row r="82065" spans="18:18" x14ac:dyDescent="0.25">
      <c r="R82065" s="15">
        <v>4</v>
      </c>
    </row>
    <row r="82066" spans="18:18" x14ac:dyDescent="0.25">
      <c r="R82066" s="15">
        <v>4</v>
      </c>
    </row>
    <row r="82067" spans="18:18" x14ac:dyDescent="0.25">
      <c r="R82067" s="15">
        <v>4</v>
      </c>
    </row>
    <row r="82068" spans="18:18" x14ac:dyDescent="0.25">
      <c r="R82068" s="15">
        <v>4</v>
      </c>
    </row>
    <row r="82069" spans="18:18" x14ac:dyDescent="0.25">
      <c r="R82069" s="15">
        <v>5</v>
      </c>
    </row>
    <row r="82070" spans="18:18" x14ac:dyDescent="0.25">
      <c r="R82070" s="15">
        <v>5</v>
      </c>
    </row>
    <row r="82071" spans="18:18" x14ac:dyDescent="0.25">
      <c r="R82071" s="15">
        <v>5</v>
      </c>
    </row>
    <row r="82072" spans="18:18" x14ac:dyDescent="0.25">
      <c r="R82072" s="15">
        <v>5</v>
      </c>
    </row>
    <row r="82073" spans="18:18" x14ac:dyDescent="0.25">
      <c r="R82073" s="15">
        <v>5</v>
      </c>
    </row>
    <row r="82074" spans="18:18" x14ac:dyDescent="0.25">
      <c r="R82074" s="15">
        <v>5</v>
      </c>
    </row>
    <row r="82075" spans="18:18" x14ac:dyDescent="0.25">
      <c r="R82075" s="15">
        <v>5</v>
      </c>
    </row>
    <row r="82076" spans="18:18" x14ac:dyDescent="0.25">
      <c r="R82076" s="15">
        <v>5</v>
      </c>
    </row>
    <row r="82077" spans="18:18" x14ac:dyDescent="0.25">
      <c r="R82077" s="15">
        <v>5</v>
      </c>
    </row>
    <row r="82078" spans="18:18" x14ac:dyDescent="0.25">
      <c r="R82078" s="15">
        <v>5</v>
      </c>
    </row>
    <row r="82079" spans="18:18" x14ac:dyDescent="0.25">
      <c r="R82079" s="15">
        <v>5</v>
      </c>
    </row>
    <row r="82080" spans="18:18" x14ac:dyDescent="0.25">
      <c r="R82080" s="15">
        <v>5</v>
      </c>
    </row>
    <row r="82081" spans="18:18" x14ac:dyDescent="0.25">
      <c r="R82081" s="15">
        <v>5</v>
      </c>
    </row>
    <row r="82082" spans="18:18" x14ac:dyDescent="0.25">
      <c r="R82082" s="15">
        <v>5</v>
      </c>
    </row>
    <row r="82083" spans="18:18" x14ac:dyDescent="0.25">
      <c r="R82083" s="15">
        <v>5</v>
      </c>
    </row>
    <row r="82084" spans="18:18" x14ac:dyDescent="0.25">
      <c r="R82084" s="15">
        <v>5</v>
      </c>
    </row>
    <row r="82085" spans="18:18" x14ac:dyDescent="0.25">
      <c r="R82085" s="15">
        <v>5</v>
      </c>
    </row>
    <row r="82086" spans="18:18" x14ac:dyDescent="0.25">
      <c r="R82086" s="15">
        <v>5</v>
      </c>
    </row>
    <row r="82087" spans="18:18" x14ac:dyDescent="0.25">
      <c r="R82087" s="15">
        <v>5</v>
      </c>
    </row>
    <row r="82088" spans="18:18" x14ac:dyDescent="0.25">
      <c r="R82088" s="15">
        <v>5</v>
      </c>
    </row>
    <row r="82089" spans="18:18" x14ac:dyDescent="0.25">
      <c r="R82089" s="15">
        <v>5</v>
      </c>
    </row>
    <row r="82090" spans="18:18" x14ac:dyDescent="0.25">
      <c r="R82090" s="15">
        <v>5</v>
      </c>
    </row>
    <row r="82091" spans="18:18" x14ac:dyDescent="0.25">
      <c r="R82091" s="15">
        <v>5</v>
      </c>
    </row>
    <row r="82092" spans="18:18" x14ac:dyDescent="0.25">
      <c r="R82092" s="15">
        <v>5</v>
      </c>
    </row>
    <row r="82093" spans="18:18" x14ac:dyDescent="0.25">
      <c r="R82093" s="15">
        <v>5</v>
      </c>
    </row>
    <row r="82094" spans="18:18" x14ac:dyDescent="0.25">
      <c r="R82094" s="15">
        <v>5</v>
      </c>
    </row>
    <row r="82095" spans="18:18" x14ac:dyDescent="0.25">
      <c r="R82095" s="15">
        <v>5</v>
      </c>
    </row>
    <row r="82096" spans="18:18" x14ac:dyDescent="0.25">
      <c r="R82096" s="15">
        <v>5</v>
      </c>
    </row>
    <row r="82097" spans="18:18" x14ac:dyDescent="0.25">
      <c r="R82097" s="15">
        <v>5</v>
      </c>
    </row>
    <row r="82098" spans="18:18" x14ac:dyDescent="0.25">
      <c r="R82098" s="15">
        <v>5</v>
      </c>
    </row>
    <row r="82099" spans="18:18" x14ac:dyDescent="0.25">
      <c r="R82099" s="15">
        <v>5</v>
      </c>
    </row>
    <row r="82100" spans="18:18" x14ac:dyDescent="0.25">
      <c r="R82100" s="15">
        <v>5</v>
      </c>
    </row>
    <row r="82101" spans="18:18" x14ac:dyDescent="0.25">
      <c r="R82101" s="15">
        <v>5</v>
      </c>
    </row>
    <row r="82102" spans="18:18" x14ac:dyDescent="0.25">
      <c r="R82102" s="15">
        <v>5</v>
      </c>
    </row>
    <row r="82103" spans="18:18" x14ac:dyDescent="0.25">
      <c r="R82103" s="15">
        <v>5</v>
      </c>
    </row>
    <row r="82104" spans="18:18" x14ac:dyDescent="0.25">
      <c r="R82104" s="15">
        <v>5</v>
      </c>
    </row>
    <row r="82105" spans="18:18" x14ac:dyDescent="0.25">
      <c r="R82105" s="15">
        <v>5</v>
      </c>
    </row>
    <row r="82106" spans="18:18" x14ac:dyDescent="0.25">
      <c r="R82106" s="15">
        <v>5</v>
      </c>
    </row>
    <row r="82107" spans="18:18" x14ac:dyDescent="0.25">
      <c r="R82107" s="15">
        <v>5</v>
      </c>
    </row>
    <row r="82108" spans="18:18" x14ac:dyDescent="0.25">
      <c r="R82108" s="15">
        <v>5</v>
      </c>
    </row>
    <row r="82109" spans="18:18" x14ac:dyDescent="0.25">
      <c r="R82109" s="15">
        <v>5</v>
      </c>
    </row>
    <row r="82110" spans="18:18" x14ac:dyDescent="0.25">
      <c r="R82110" s="15">
        <v>5</v>
      </c>
    </row>
    <row r="82111" spans="18:18" x14ac:dyDescent="0.25">
      <c r="R82111" s="15">
        <v>5</v>
      </c>
    </row>
    <row r="82112" spans="18:18" x14ac:dyDescent="0.25">
      <c r="R82112" s="15">
        <v>5</v>
      </c>
    </row>
    <row r="82113" spans="18:18" x14ac:dyDescent="0.25">
      <c r="R82113" s="15">
        <v>5</v>
      </c>
    </row>
    <row r="82114" spans="18:18" x14ac:dyDescent="0.25">
      <c r="R82114" s="15">
        <v>5</v>
      </c>
    </row>
    <row r="82115" spans="18:18" x14ac:dyDescent="0.25">
      <c r="R82115" s="15">
        <v>5</v>
      </c>
    </row>
    <row r="82116" spans="18:18" x14ac:dyDescent="0.25">
      <c r="R82116" s="15">
        <v>5</v>
      </c>
    </row>
    <row r="82117" spans="18:18" x14ac:dyDescent="0.25">
      <c r="R82117" s="15">
        <v>5</v>
      </c>
    </row>
    <row r="82118" spans="18:18" x14ac:dyDescent="0.25">
      <c r="R82118" s="15">
        <v>5</v>
      </c>
    </row>
    <row r="82119" spans="18:18" x14ac:dyDescent="0.25">
      <c r="R82119" s="15">
        <v>5</v>
      </c>
    </row>
    <row r="82120" spans="18:18" x14ac:dyDescent="0.25">
      <c r="R82120" s="15">
        <v>5</v>
      </c>
    </row>
    <row r="82121" spans="18:18" x14ac:dyDescent="0.25">
      <c r="R82121" s="15">
        <v>5</v>
      </c>
    </row>
    <row r="82122" spans="18:18" x14ac:dyDescent="0.25">
      <c r="R82122" s="15">
        <v>5</v>
      </c>
    </row>
    <row r="82123" spans="18:18" x14ac:dyDescent="0.25">
      <c r="R82123" s="15">
        <v>5</v>
      </c>
    </row>
    <row r="82124" spans="18:18" x14ac:dyDescent="0.25">
      <c r="R82124" s="15">
        <v>5</v>
      </c>
    </row>
    <row r="82125" spans="18:18" x14ac:dyDescent="0.25">
      <c r="R82125" s="15">
        <v>5</v>
      </c>
    </row>
    <row r="82126" spans="18:18" x14ac:dyDescent="0.25">
      <c r="R82126" s="15">
        <v>5</v>
      </c>
    </row>
    <row r="82127" spans="18:18" x14ac:dyDescent="0.25">
      <c r="R82127" s="15">
        <v>4</v>
      </c>
    </row>
    <row r="82128" spans="18:18" x14ac:dyDescent="0.25">
      <c r="R82128" s="15">
        <v>4</v>
      </c>
    </row>
    <row r="82129" spans="18:18" x14ac:dyDescent="0.25">
      <c r="R82129" s="15">
        <v>4</v>
      </c>
    </row>
    <row r="82130" spans="18:18" x14ac:dyDescent="0.25">
      <c r="R82130" s="15">
        <v>4</v>
      </c>
    </row>
    <row r="82131" spans="18:18" x14ac:dyDescent="0.25">
      <c r="R82131" s="15">
        <v>4</v>
      </c>
    </row>
    <row r="82132" spans="18:18" x14ac:dyDescent="0.25">
      <c r="R82132" s="15">
        <v>4</v>
      </c>
    </row>
    <row r="82133" spans="18:18" x14ac:dyDescent="0.25">
      <c r="R82133" s="15">
        <v>4</v>
      </c>
    </row>
    <row r="82134" spans="18:18" x14ac:dyDescent="0.25">
      <c r="R82134" s="15">
        <v>4</v>
      </c>
    </row>
    <row r="82135" spans="18:18" x14ac:dyDescent="0.25">
      <c r="R82135" s="15">
        <v>4</v>
      </c>
    </row>
    <row r="82136" spans="18:18" x14ac:dyDescent="0.25">
      <c r="R82136" s="15">
        <v>4</v>
      </c>
    </row>
    <row r="82137" spans="18:18" x14ac:dyDescent="0.25">
      <c r="R82137" s="15">
        <v>4</v>
      </c>
    </row>
    <row r="82138" spans="18:18" x14ac:dyDescent="0.25">
      <c r="R82138" s="15">
        <v>4</v>
      </c>
    </row>
    <row r="82139" spans="18:18" x14ac:dyDescent="0.25">
      <c r="R82139" s="15">
        <v>4</v>
      </c>
    </row>
    <row r="82140" spans="18:18" x14ac:dyDescent="0.25">
      <c r="R82140" s="15">
        <v>4</v>
      </c>
    </row>
    <row r="82141" spans="18:18" x14ac:dyDescent="0.25">
      <c r="R82141" s="15">
        <v>4</v>
      </c>
    </row>
    <row r="82142" spans="18:18" x14ac:dyDescent="0.25">
      <c r="R82142" s="15">
        <v>4</v>
      </c>
    </row>
    <row r="82143" spans="18:18" x14ac:dyDescent="0.25">
      <c r="R82143" s="15">
        <v>4</v>
      </c>
    </row>
    <row r="82144" spans="18:18" x14ac:dyDescent="0.25">
      <c r="R82144" s="15">
        <v>4</v>
      </c>
    </row>
    <row r="82145" spans="18:18" x14ac:dyDescent="0.25">
      <c r="R82145" s="15">
        <v>4</v>
      </c>
    </row>
    <row r="82146" spans="18:18" x14ac:dyDescent="0.25">
      <c r="R82146" s="15">
        <v>4</v>
      </c>
    </row>
    <row r="82147" spans="18:18" x14ac:dyDescent="0.25">
      <c r="R82147" s="15">
        <v>4</v>
      </c>
    </row>
    <row r="82148" spans="18:18" x14ac:dyDescent="0.25">
      <c r="R82148" s="15">
        <v>4</v>
      </c>
    </row>
    <row r="82149" spans="18:18" x14ac:dyDescent="0.25">
      <c r="R82149" s="15">
        <v>4</v>
      </c>
    </row>
    <row r="82150" spans="18:18" x14ac:dyDescent="0.25">
      <c r="R82150" s="15">
        <v>4</v>
      </c>
    </row>
    <row r="82151" spans="18:18" x14ac:dyDescent="0.25">
      <c r="R82151" s="15">
        <v>4</v>
      </c>
    </row>
    <row r="82152" spans="18:18" x14ac:dyDescent="0.25">
      <c r="R82152" s="15">
        <v>4</v>
      </c>
    </row>
    <row r="82153" spans="18:18" x14ac:dyDescent="0.25">
      <c r="R82153" s="15">
        <v>4</v>
      </c>
    </row>
    <row r="82154" spans="18:18" x14ac:dyDescent="0.25">
      <c r="R82154" s="15">
        <v>4</v>
      </c>
    </row>
    <row r="82155" spans="18:18" x14ac:dyDescent="0.25">
      <c r="R82155" s="15">
        <v>4</v>
      </c>
    </row>
    <row r="82156" spans="18:18" x14ac:dyDescent="0.25">
      <c r="R82156" s="15">
        <v>4</v>
      </c>
    </row>
    <row r="82157" spans="18:18" x14ac:dyDescent="0.25">
      <c r="R82157" s="15">
        <v>4</v>
      </c>
    </row>
    <row r="82158" spans="18:18" x14ac:dyDescent="0.25">
      <c r="R82158" s="15">
        <v>4</v>
      </c>
    </row>
    <row r="82159" spans="18:18" x14ac:dyDescent="0.25">
      <c r="R82159" s="15">
        <v>4</v>
      </c>
    </row>
    <row r="82160" spans="18:18" x14ac:dyDescent="0.25">
      <c r="R82160" s="15">
        <v>4</v>
      </c>
    </row>
    <row r="82161" spans="18:18" x14ac:dyDescent="0.25">
      <c r="R82161" s="15">
        <v>4</v>
      </c>
    </row>
    <row r="82162" spans="18:18" x14ac:dyDescent="0.25">
      <c r="R82162" s="15">
        <v>4</v>
      </c>
    </row>
    <row r="82163" spans="18:18" x14ac:dyDescent="0.25">
      <c r="R82163" s="15">
        <v>4</v>
      </c>
    </row>
    <row r="82164" spans="18:18" x14ac:dyDescent="0.25">
      <c r="R82164" s="15">
        <v>4</v>
      </c>
    </row>
    <row r="82165" spans="18:18" x14ac:dyDescent="0.25">
      <c r="R82165" s="15">
        <v>4</v>
      </c>
    </row>
    <row r="82166" spans="18:18" x14ac:dyDescent="0.25">
      <c r="R82166" s="15">
        <v>4</v>
      </c>
    </row>
    <row r="82167" spans="18:18" x14ac:dyDescent="0.25">
      <c r="R82167" s="15">
        <v>4</v>
      </c>
    </row>
    <row r="82168" spans="18:18" x14ac:dyDescent="0.25">
      <c r="R82168" s="15">
        <v>4</v>
      </c>
    </row>
    <row r="82169" spans="18:18" x14ac:dyDescent="0.25">
      <c r="R82169" s="15">
        <v>4</v>
      </c>
    </row>
    <row r="82170" spans="18:18" x14ac:dyDescent="0.25">
      <c r="R82170" s="15">
        <v>4</v>
      </c>
    </row>
    <row r="82171" spans="18:18" x14ac:dyDescent="0.25">
      <c r="R82171" s="15">
        <v>4</v>
      </c>
    </row>
    <row r="82172" spans="18:18" x14ac:dyDescent="0.25">
      <c r="R82172" s="15">
        <v>4</v>
      </c>
    </row>
    <row r="82173" spans="18:18" x14ac:dyDescent="0.25">
      <c r="R82173" s="15">
        <v>4</v>
      </c>
    </row>
    <row r="82174" spans="18:18" x14ac:dyDescent="0.25">
      <c r="R82174" s="15">
        <v>4</v>
      </c>
    </row>
    <row r="82175" spans="18:18" x14ac:dyDescent="0.25">
      <c r="R82175" s="15">
        <v>4</v>
      </c>
    </row>
    <row r="82176" spans="18:18" x14ac:dyDescent="0.25">
      <c r="R82176" s="15">
        <v>4</v>
      </c>
    </row>
    <row r="82177" spans="18:18" x14ac:dyDescent="0.25">
      <c r="R82177" s="15">
        <v>4</v>
      </c>
    </row>
    <row r="82178" spans="18:18" x14ac:dyDescent="0.25">
      <c r="R82178" s="15">
        <v>4</v>
      </c>
    </row>
    <row r="82179" spans="18:18" x14ac:dyDescent="0.25">
      <c r="R82179" s="15">
        <v>4</v>
      </c>
    </row>
    <row r="82180" spans="18:18" x14ac:dyDescent="0.25">
      <c r="R82180" s="15">
        <v>4</v>
      </c>
    </row>
    <row r="82181" spans="18:18" x14ac:dyDescent="0.25">
      <c r="R82181" s="15">
        <v>4</v>
      </c>
    </row>
    <row r="82182" spans="18:18" x14ac:dyDescent="0.25">
      <c r="R82182" s="15">
        <v>4</v>
      </c>
    </row>
    <row r="82183" spans="18:18" x14ac:dyDescent="0.25">
      <c r="R82183" s="15">
        <v>4</v>
      </c>
    </row>
    <row r="82184" spans="18:18" x14ac:dyDescent="0.25">
      <c r="R82184" s="15">
        <v>4</v>
      </c>
    </row>
    <row r="82185" spans="18:18" x14ac:dyDescent="0.25">
      <c r="R82185" s="15">
        <v>4</v>
      </c>
    </row>
    <row r="82186" spans="18:18" x14ac:dyDescent="0.25">
      <c r="R82186" s="15">
        <v>4</v>
      </c>
    </row>
    <row r="82187" spans="18:18" x14ac:dyDescent="0.25">
      <c r="R82187" s="15">
        <v>4</v>
      </c>
    </row>
    <row r="82188" spans="18:18" x14ac:dyDescent="0.25">
      <c r="R82188" s="15">
        <v>4</v>
      </c>
    </row>
    <row r="82189" spans="18:18" x14ac:dyDescent="0.25">
      <c r="R82189" s="15">
        <v>4</v>
      </c>
    </row>
    <row r="82190" spans="18:18" x14ac:dyDescent="0.25">
      <c r="R82190" s="15">
        <v>4</v>
      </c>
    </row>
    <row r="82191" spans="18:18" x14ac:dyDescent="0.25">
      <c r="R82191" s="15">
        <v>4</v>
      </c>
    </row>
    <row r="82192" spans="18:18" x14ac:dyDescent="0.25">
      <c r="R82192" s="15">
        <v>4</v>
      </c>
    </row>
    <row r="82193" spans="18:18" x14ac:dyDescent="0.25">
      <c r="R82193" s="15">
        <v>4</v>
      </c>
    </row>
    <row r="82194" spans="18:18" x14ac:dyDescent="0.25">
      <c r="R82194" s="15">
        <v>4</v>
      </c>
    </row>
    <row r="82195" spans="18:18" x14ac:dyDescent="0.25">
      <c r="R82195" s="15">
        <v>4</v>
      </c>
    </row>
    <row r="82196" spans="18:18" x14ac:dyDescent="0.25">
      <c r="R82196" s="15">
        <v>4</v>
      </c>
    </row>
    <row r="82197" spans="18:18" x14ac:dyDescent="0.25">
      <c r="R82197" s="15">
        <v>4</v>
      </c>
    </row>
    <row r="82198" spans="18:18" x14ac:dyDescent="0.25">
      <c r="R82198" s="15">
        <v>4</v>
      </c>
    </row>
    <row r="82199" spans="18:18" x14ac:dyDescent="0.25">
      <c r="R82199" s="15">
        <v>4</v>
      </c>
    </row>
    <row r="82200" spans="18:18" x14ac:dyDescent="0.25">
      <c r="R82200" s="15">
        <v>4</v>
      </c>
    </row>
    <row r="82201" spans="18:18" x14ac:dyDescent="0.25">
      <c r="R82201" s="15">
        <v>4</v>
      </c>
    </row>
    <row r="82202" spans="18:18" x14ac:dyDescent="0.25">
      <c r="R82202" s="15">
        <v>4</v>
      </c>
    </row>
    <row r="82203" spans="18:18" x14ac:dyDescent="0.25">
      <c r="R82203" s="15">
        <v>4</v>
      </c>
    </row>
    <row r="82204" spans="18:18" x14ac:dyDescent="0.25">
      <c r="R82204" s="15">
        <v>4</v>
      </c>
    </row>
    <row r="82205" spans="18:18" x14ac:dyDescent="0.25">
      <c r="R82205" s="15">
        <v>4</v>
      </c>
    </row>
    <row r="82206" spans="18:18" x14ac:dyDescent="0.25">
      <c r="R82206" s="15">
        <v>4</v>
      </c>
    </row>
    <row r="82207" spans="18:18" x14ac:dyDescent="0.25">
      <c r="R82207" s="15">
        <v>4</v>
      </c>
    </row>
    <row r="82208" spans="18:18" x14ac:dyDescent="0.25">
      <c r="R82208" s="15">
        <v>4</v>
      </c>
    </row>
    <row r="82209" spans="18:18" x14ac:dyDescent="0.25">
      <c r="R82209" s="15">
        <v>4</v>
      </c>
    </row>
    <row r="82210" spans="18:18" x14ac:dyDescent="0.25">
      <c r="R82210" s="15">
        <v>4</v>
      </c>
    </row>
    <row r="82211" spans="18:18" x14ac:dyDescent="0.25">
      <c r="R82211" s="15">
        <v>4</v>
      </c>
    </row>
    <row r="82212" spans="18:18" x14ac:dyDescent="0.25">
      <c r="R82212" s="15">
        <v>4</v>
      </c>
    </row>
    <row r="82213" spans="18:18" x14ac:dyDescent="0.25">
      <c r="R82213" s="15">
        <v>4</v>
      </c>
    </row>
    <row r="82214" spans="18:18" x14ac:dyDescent="0.25">
      <c r="R82214" s="15">
        <v>4</v>
      </c>
    </row>
    <row r="82215" spans="18:18" x14ac:dyDescent="0.25">
      <c r="R82215" s="15">
        <v>4</v>
      </c>
    </row>
    <row r="82216" spans="18:18" x14ac:dyDescent="0.25">
      <c r="R82216" s="15">
        <v>4</v>
      </c>
    </row>
    <row r="82217" spans="18:18" x14ac:dyDescent="0.25">
      <c r="R82217" s="15">
        <v>4</v>
      </c>
    </row>
    <row r="82218" spans="18:18" x14ac:dyDescent="0.25">
      <c r="R82218" s="15">
        <v>4</v>
      </c>
    </row>
    <row r="82219" spans="18:18" x14ac:dyDescent="0.25">
      <c r="R82219" s="15">
        <v>4</v>
      </c>
    </row>
    <row r="82220" spans="18:18" x14ac:dyDescent="0.25">
      <c r="R82220" s="15">
        <v>4</v>
      </c>
    </row>
    <row r="82221" spans="18:18" x14ac:dyDescent="0.25">
      <c r="R82221" s="15">
        <v>4</v>
      </c>
    </row>
    <row r="82222" spans="18:18" x14ac:dyDescent="0.25">
      <c r="R82222" s="15">
        <v>4</v>
      </c>
    </row>
    <row r="82223" spans="18:18" x14ac:dyDescent="0.25">
      <c r="R82223" s="15">
        <v>4</v>
      </c>
    </row>
    <row r="82224" spans="18:18" x14ac:dyDescent="0.25">
      <c r="R82224" s="15">
        <v>4</v>
      </c>
    </row>
    <row r="82225" spans="18:18" x14ac:dyDescent="0.25">
      <c r="R82225" s="15">
        <v>4</v>
      </c>
    </row>
    <row r="82226" spans="18:18" x14ac:dyDescent="0.25">
      <c r="R82226" s="15">
        <v>4</v>
      </c>
    </row>
    <row r="82227" spans="18:18" x14ac:dyDescent="0.25">
      <c r="R82227" s="15">
        <v>4</v>
      </c>
    </row>
    <row r="82228" spans="18:18" x14ac:dyDescent="0.25">
      <c r="R82228" s="15">
        <v>4</v>
      </c>
    </row>
    <row r="82229" spans="18:18" x14ac:dyDescent="0.25">
      <c r="R82229" s="15">
        <v>4</v>
      </c>
    </row>
    <row r="82230" spans="18:18" x14ac:dyDescent="0.25">
      <c r="R82230" s="15">
        <v>4</v>
      </c>
    </row>
    <row r="82231" spans="18:18" x14ac:dyDescent="0.25">
      <c r="R82231" s="15">
        <v>4</v>
      </c>
    </row>
    <row r="82232" spans="18:18" x14ac:dyDescent="0.25">
      <c r="R82232" s="15">
        <v>4</v>
      </c>
    </row>
    <row r="82233" spans="18:18" x14ac:dyDescent="0.25">
      <c r="R82233" s="15">
        <v>4</v>
      </c>
    </row>
    <row r="82234" spans="18:18" x14ac:dyDescent="0.25">
      <c r="R82234" s="15">
        <v>4</v>
      </c>
    </row>
    <row r="82235" spans="18:18" x14ac:dyDescent="0.25">
      <c r="R82235" s="15">
        <v>4</v>
      </c>
    </row>
    <row r="82236" spans="18:18" x14ac:dyDescent="0.25">
      <c r="R82236" s="15">
        <v>4</v>
      </c>
    </row>
    <row r="82237" spans="18:18" x14ac:dyDescent="0.25">
      <c r="R82237" s="15">
        <v>4</v>
      </c>
    </row>
    <row r="82238" spans="18:18" x14ac:dyDescent="0.25">
      <c r="R82238" s="15">
        <v>4</v>
      </c>
    </row>
    <row r="82239" spans="18:18" x14ac:dyDescent="0.25">
      <c r="R82239" s="15">
        <v>4</v>
      </c>
    </row>
    <row r="82240" spans="18:18" x14ac:dyDescent="0.25">
      <c r="R82240" s="15">
        <v>4</v>
      </c>
    </row>
    <row r="82241" spans="18:18" x14ac:dyDescent="0.25">
      <c r="R82241" s="15">
        <v>4</v>
      </c>
    </row>
    <row r="82242" spans="18:18" x14ac:dyDescent="0.25">
      <c r="R82242" s="15">
        <v>4</v>
      </c>
    </row>
    <row r="82243" spans="18:18" x14ac:dyDescent="0.25">
      <c r="R82243" s="15">
        <v>4</v>
      </c>
    </row>
    <row r="82244" spans="18:18" x14ac:dyDescent="0.25">
      <c r="R82244" s="15">
        <v>4</v>
      </c>
    </row>
    <row r="82245" spans="18:18" x14ac:dyDescent="0.25">
      <c r="R82245" s="15">
        <v>4</v>
      </c>
    </row>
    <row r="82246" spans="18:18" x14ac:dyDescent="0.25">
      <c r="R82246" s="15">
        <v>4</v>
      </c>
    </row>
    <row r="82247" spans="18:18" x14ac:dyDescent="0.25">
      <c r="R82247" s="15">
        <v>4</v>
      </c>
    </row>
    <row r="82248" spans="18:18" x14ac:dyDescent="0.25">
      <c r="R82248" s="15">
        <v>4</v>
      </c>
    </row>
    <row r="82249" spans="18:18" x14ac:dyDescent="0.25">
      <c r="R82249" s="15">
        <v>4</v>
      </c>
    </row>
    <row r="82250" spans="18:18" x14ac:dyDescent="0.25">
      <c r="R82250" s="15">
        <v>1</v>
      </c>
    </row>
    <row r="82251" spans="18:18" x14ac:dyDescent="0.25">
      <c r="R82251" s="15">
        <v>1</v>
      </c>
    </row>
    <row r="82252" spans="18:18" x14ac:dyDescent="0.25">
      <c r="R82252" s="15">
        <v>1</v>
      </c>
    </row>
    <row r="82253" spans="18:18" x14ac:dyDescent="0.25">
      <c r="R82253" s="15">
        <v>1</v>
      </c>
    </row>
    <row r="82254" spans="18:18" x14ac:dyDescent="0.25">
      <c r="R82254" s="15">
        <v>1</v>
      </c>
    </row>
    <row r="82255" spans="18:18" x14ac:dyDescent="0.25">
      <c r="R82255" s="15">
        <v>1</v>
      </c>
    </row>
    <row r="82256" spans="18:18" x14ac:dyDescent="0.25">
      <c r="R82256" s="15">
        <v>1</v>
      </c>
    </row>
    <row r="82257" spans="18:18" x14ac:dyDescent="0.25">
      <c r="R82257" s="15">
        <v>1</v>
      </c>
    </row>
    <row r="82258" spans="18:18" x14ac:dyDescent="0.25">
      <c r="R82258" s="15">
        <v>1</v>
      </c>
    </row>
    <row r="82259" spans="18:18" x14ac:dyDescent="0.25">
      <c r="R82259" s="15">
        <v>1</v>
      </c>
    </row>
    <row r="82260" spans="18:18" x14ac:dyDescent="0.25">
      <c r="R82260" s="15">
        <v>1</v>
      </c>
    </row>
    <row r="82261" spans="18:18" x14ac:dyDescent="0.25">
      <c r="R82261" s="15">
        <v>1</v>
      </c>
    </row>
    <row r="82262" spans="18:18" x14ac:dyDescent="0.25">
      <c r="R82262" s="15">
        <v>1</v>
      </c>
    </row>
    <row r="82263" spans="18:18" x14ac:dyDescent="0.25">
      <c r="R82263" s="15">
        <v>1</v>
      </c>
    </row>
    <row r="82264" spans="18:18" x14ac:dyDescent="0.25">
      <c r="R82264" s="15">
        <v>1</v>
      </c>
    </row>
    <row r="82265" spans="18:18" x14ac:dyDescent="0.25">
      <c r="R82265" s="15">
        <v>1</v>
      </c>
    </row>
    <row r="82266" spans="18:18" x14ac:dyDescent="0.25">
      <c r="R82266" s="15">
        <v>1</v>
      </c>
    </row>
    <row r="82267" spans="18:18" x14ac:dyDescent="0.25">
      <c r="R82267" s="15">
        <v>1</v>
      </c>
    </row>
    <row r="82268" spans="18:18" x14ac:dyDescent="0.25">
      <c r="R82268" s="15">
        <v>1</v>
      </c>
    </row>
    <row r="82269" spans="18:18" x14ac:dyDescent="0.25">
      <c r="R82269" s="15">
        <v>1</v>
      </c>
    </row>
    <row r="82270" spans="18:18" x14ac:dyDescent="0.25">
      <c r="R82270" s="15">
        <v>1</v>
      </c>
    </row>
    <row r="82271" spans="18:18" x14ac:dyDescent="0.25">
      <c r="R82271" s="15">
        <v>1</v>
      </c>
    </row>
    <row r="82272" spans="18:18" x14ac:dyDescent="0.25">
      <c r="R82272" s="15">
        <v>1</v>
      </c>
    </row>
    <row r="82273" spans="18:18" x14ac:dyDescent="0.25">
      <c r="R82273" s="15">
        <v>1</v>
      </c>
    </row>
    <row r="82274" spans="18:18" x14ac:dyDescent="0.25">
      <c r="R82274" s="15">
        <v>1</v>
      </c>
    </row>
    <row r="82275" spans="18:18" x14ac:dyDescent="0.25">
      <c r="R82275" s="15">
        <v>1</v>
      </c>
    </row>
    <row r="82276" spans="18:18" x14ac:dyDescent="0.25">
      <c r="R82276" s="15">
        <v>1</v>
      </c>
    </row>
    <row r="82277" spans="18:18" x14ac:dyDescent="0.25">
      <c r="R82277" s="15">
        <v>1</v>
      </c>
    </row>
    <row r="82278" spans="18:18" x14ac:dyDescent="0.25">
      <c r="R82278" s="15">
        <v>1</v>
      </c>
    </row>
    <row r="82279" spans="18:18" x14ac:dyDescent="0.25">
      <c r="R82279" s="15">
        <v>1</v>
      </c>
    </row>
    <row r="82280" spans="18:18" x14ac:dyDescent="0.25">
      <c r="R82280" s="15">
        <v>1</v>
      </c>
    </row>
    <row r="82281" spans="18:18" x14ac:dyDescent="0.25">
      <c r="R82281" s="15">
        <v>1</v>
      </c>
    </row>
    <row r="82282" spans="18:18" x14ac:dyDescent="0.25">
      <c r="R82282" s="15">
        <v>1</v>
      </c>
    </row>
    <row r="82283" spans="18:18" x14ac:dyDescent="0.25">
      <c r="R82283" s="15">
        <v>1</v>
      </c>
    </row>
    <row r="82284" spans="18:18" x14ac:dyDescent="0.25">
      <c r="R82284" s="15">
        <v>1</v>
      </c>
    </row>
    <row r="82285" spans="18:18" x14ac:dyDescent="0.25">
      <c r="R82285" s="15">
        <v>1</v>
      </c>
    </row>
    <row r="82286" spans="18:18" x14ac:dyDescent="0.25">
      <c r="R82286" s="15">
        <v>1</v>
      </c>
    </row>
    <row r="82287" spans="18:18" x14ac:dyDescent="0.25">
      <c r="R82287" s="15">
        <v>4</v>
      </c>
    </row>
    <row r="82288" spans="18:18" x14ac:dyDescent="0.25">
      <c r="R82288" s="15">
        <v>4</v>
      </c>
    </row>
    <row r="82289" spans="18:18" x14ac:dyDescent="0.25">
      <c r="R82289" s="15">
        <v>4</v>
      </c>
    </row>
    <row r="82290" spans="18:18" x14ac:dyDescent="0.25">
      <c r="R82290" s="15">
        <v>4</v>
      </c>
    </row>
    <row r="82291" spans="18:18" x14ac:dyDescent="0.25">
      <c r="R82291" s="15">
        <v>4</v>
      </c>
    </row>
    <row r="82292" spans="18:18" x14ac:dyDescent="0.25">
      <c r="R82292" s="15">
        <v>4</v>
      </c>
    </row>
    <row r="82293" spans="18:18" x14ac:dyDescent="0.25">
      <c r="R82293" s="15">
        <v>4</v>
      </c>
    </row>
    <row r="82294" spans="18:18" x14ac:dyDescent="0.25">
      <c r="R82294" s="15">
        <v>4</v>
      </c>
    </row>
    <row r="82295" spans="18:18" x14ac:dyDescent="0.25">
      <c r="R82295" s="15">
        <v>4</v>
      </c>
    </row>
    <row r="82296" spans="18:18" x14ac:dyDescent="0.25">
      <c r="R82296" s="15">
        <v>4</v>
      </c>
    </row>
    <row r="82297" spans="18:18" x14ac:dyDescent="0.25">
      <c r="R82297" s="15">
        <v>4</v>
      </c>
    </row>
    <row r="82298" spans="18:18" x14ac:dyDescent="0.25">
      <c r="R82298" s="15">
        <v>4</v>
      </c>
    </row>
    <row r="82299" spans="18:18" x14ac:dyDescent="0.25">
      <c r="R82299" s="15">
        <v>4</v>
      </c>
    </row>
    <row r="82300" spans="18:18" x14ac:dyDescent="0.25">
      <c r="R82300" s="15">
        <v>4</v>
      </c>
    </row>
    <row r="82301" spans="18:18" x14ac:dyDescent="0.25">
      <c r="R82301" s="15">
        <v>4</v>
      </c>
    </row>
    <row r="82302" spans="18:18" x14ac:dyDescent="0.25">
      <c r="R82302" s="15">
        <v>4</v>
      </c>
    </row>
    <row r="82303" spans="18:18" x14ac:dyDescent="0.25">
      <c r="R82303" s="15">
        <v>4</v>
      </c>
    </row>
    <row r="82304" spans="18:18" x14ac:dyDescent="0.25">
      <c r="R82304" s="15">
        <v>4</v>
      </c>
    </row>
    <row r="82305" spans="18:18" x14ac:dyDescent="0.25">
      <c r="R82305" s="15">
        <v>4</v>
      </c>
    </row>
    <row r="82306" spans="18:18" x14ac:dyDescent="0.25">
      <c r="R82306" s="15">
        <v>4</v>
      </c>
    </row>
    <row r="82307" spans="18:18" x14ac:dyDescent="0.25">
      <c r="R82307" s="15">
        <v>4</v>
      </c>
    </row>
    <row r="82308" spans="18:18" x14ac:dyDescent="0.25">
      <c r="R82308" s="15">
        <v>4</v>
      </c>
    </row>
    <row r="82309" spans="18:18" x14ac:dyDescent="0.25">
      <c r="R82309" s="15">
        <v>4</v>
      </c>
    </row>
    <row r="82310" spans="18:18" x14ac:dyDescent="0.25">
      <c r="R82310" s="15">
        <v>4</v>
      </c>
    </row>
    <row r="82311" spans="18:18" x14ac:dyDescent="0.25">
      <c r="R82311" s="15">
        <v>4</v>
      </c>
    </row>
    <row r="82312" spans="18:18" x14ac:dyDescent="0.25">
      <c r="R82312" s="15">
        <v>4</v>
      </c>
    </row>
    <row r="82313" spans="18:18" x14ac:dyDescent="0.25">
      <c r="R82313" s="15">
        <v>4</v>
      </c>
    </row>
    <row r="82314" spans="18:18" x14ac:dyDescent="0.25">
      <c r="R82314" s="15">
        <v>4</v>
      </c>
    </row>
    <row r="82315" spans="18:18" x14ac:dyDescent="0.25">
      <c r="R82315" s="15">
        <v>4</v>
      </c>
    </row>
    <row r="82316" spans="18:18" x14ac:dyDescent="0.25">
      <c r="R82316" s="15">
        <v>4</v>
      </c>
    </row>
    <row r="82317" spans="18:18" x14ac:dyDescent="0.25">
      <c r="R82317" s="15">
        <v>4</v>
      </c>
    </row>
    <row r="82318" spans="18:18" x14ac:dyDescent="0.25">
      <c r="R82318" s="15">
        <v>4</v>
      </c>
    </row>
    <row r="82319" spans="18:18" x14ac:dyDescent="0.25">
      <c r="R82319" s="15">
        <v>4</v>
      </c>
    </row>
    <row r="82320" spans="18:18" x14ac:dyDescent="0.25">
      <c r="R82320" s="15">
        <v>4</v>
      </c>
    </row>
    <row r="82321" spans="18:18" x14ac:dyDescent="0.25">
      <c r="R82321" s="15">
        <v>4</v>
      </c>
    </row>
    <row r="82322" spans="18:18" x14ac:dyDescent="0.25">
      <c r="R82322" s="15">
        <v>4</v>
      </c>
    </row>
    <row r="82323" spans="18:18" x14ac:dyDescent="0.25">
      <c r="R82323" s="15">
        <v>4</v>
      </c>
    </row>
    <row r="82324" spans="18:18" x14ac:dyDescent="0.25">
      <c r="R82324" s="15">
        <v>4</v>
      </c>
    </row>
    <row r="82325" spans="18:18" x14ac:dyDescent="0.25">
      <c r="R82325" s="15">
        <v>4</v>
      </c>
    </row>
    <row r="82326" spans="18:18" x14ac:dyDescent="0.25">
      <c r="R82326" s="15">
        <v>4</v>
      </c>
    </row>
    <row r="82327" spans="18:18" x14ac:dyDescent="0.25">
      <c r="R82327" s="15">
        <v>4</v>
      </c>
    </row>
    <row r="82328" spans="18:18" x14ac:dyDescent="0.25">
      <c r="R82328" s="15">
        <v>4</v>
      </c>
    </row>
    <row r="82329" spans="18:18" x14ac:dyDescent="0.25">
      <c r="R82329" s="15">
        <v>4</v>
      </c>
    </row>
    <row r="82330" spans="18:18" x14ac:dyDescent="0.25">
      <c r="R82330" s="15">
        <v>4</v>
      </c>
    </row>
    <row r="82331" spans="18:18" x14ac:dyDescent="0.25">
      <c r="R82331" s="15">
        <v>4</v>
      </c>
    </row>
    <row r="82332" spans="18:18" x14ac:dyDescent="0.25">
      <c r="R82332" s="15">
        <v>4</v>
      </c>
    </row>
    <row r="82333" spans="18:18" x14ac:dyDescent="0.25">
      <c r="R82333" s="15">
        <v>4</v>
      </c>
    </row>
    <row r="82334" spans="18:18" x14ac:dyDescent="0.25">
      <c r="R82334" s="15">
        <v>4</v>
      </c>
    </row>
    <row r="82335" spans="18:18" x14ac:dyDescent="0.25">
      <c r="R82335" s="15">
        <v>4</v>
      </c>
    </row>
    <row r="82336" spans="18:18" x14ac:dyDescent="0.25">
      <c r="R82336" s="15">
        <v>4</v>
      </c>
    </row>
    <row r="82337" spans="18:18" x14ac:dyDescent="0.25">
      <c r="R82337" s="15">
        <v>4</v>
      </c>
    </row>
    <row r="82338" spans="18:18" x14ac:dyDescent="0.25">
      <c r="R82338" s="15">
        <v>4</v>
      </c>
    </row>
    <row r="82339" spans="18:18" x14ac:dyDescent="0.25">
      <c r="R82339" s="15">
        <v>4</v>
      </c>
    </row>
    <row r="82340" spans="18:18" x14ac:dyDescent="0.25">
      <c r="R82340" s="15">
        <v>4</v>
      </c>
    </row>
    <row r="82341" spans="18:18" x14ac:dyDescent="0.25">
      <c r="R82341" s="15">
        <v>4</v>
      </c>
    </row>
    <row r="82342" spans="18:18" x14ac:dyDescent="0.25">
      <c r="R82342" s="15">
        <v>4</v>
      </c>
    </row>
    <row r="82343" spans="18:18" x14ac:dyDescent="0.25">
      <c r="R82343" s="15">
        <v>4</v>
      </c>
    </row>
    <row r="82344" spans="18:18" x14ac:dyDescent="0.25">
      <c r="R82344" s="15">
        <v>4</v>
      </c>
    </row>
    <row r="82345" spans="18:18" x14ac:dyDescent="0.25">
      <c r="R82345" s="15">
        <v>4</v>
      </c>
    </row>
    <row r="82346" spans="18:18" x14ac:dyDescent="0.25">
      <c r="R82346" s="15">
        <v>4</v>
      </c>
    </row>
    <row r="82347" spans="18:18" x14ac:dyDescent="0.25">
      <c r="R82347" s="15">
        <v>4</v>
      </c>
    </row>
    <row r="82348" spans="18:18" x14ac:dyDescent="0.25">
      <c r="R82348" s="15">
        <v>4</v>
      </c>
    </row>
    <row r="82349" spans="18:18" x14ac:dyDescent="0.25">
      <c r="R82349" s="15">
        <v>4</v>
      </c>
    </row>
    <row r="82350" spans="18:18" x14ac:dyDescent="0.25">
      <c r="R82350" s="15">
        <v>4</v>
      </c>
    </row>
    <row r="82351" spans="18:18" x14ac:dyDescent="0.25">
      <c r="R82351" s="15">
        <v>4</v>
      </c>
    </row>
    <row r="82352" spans="18:18" x14ac:dyDescent="0.25">
      <c r="R82352" s="15">
        <v>4</v>
      </c>
    </row>
    <row r="82353" spans="18:18" x14ac:dyDescent="0.25">
      <c r="R82353" s="15">
        <v>4</v>
      </c>
    </row>
    <row r="82354" spans="18:18" x14ac:dyDescent="0.25">
      <c r="R82354" s="15">
        <v>4</v>
      </c>
    </row>
    <row r="82355" spans="18:18" x14ac:dyDescent="0.25">
      <c r="R82355" s="15">
        <v>4</v>
      </c>
    </row>
    <row r="82356" spans="18:18" x14ac:dyDescent="0.25">
      <c r="R82356" s="15">
        <v>4</v>
      </c>
    </row>
    <row r="82357" spans="18:18" x14ac:dyDescent="0.25">
      <c r="R82357" s="15">
        <v>4</v>
      </c>
    </row>
    <row r="82358" spans="18:18" x14ac:dyDescent="0.25">
      <c r="R82358" s="15">
        <v>4</v>
      </c>
    </row>
    <row r="82359" spans="18:18" x14ac:dyDescent="0.25">
      <c r="R82359" s="15">
        <v>4</v>
      </c>
    </row>
    <row r="82360" spans="18:18" x14ac:dyDescent="0.25">
      <c r="R82360" s="15">
        <v>4</v>
      </c>
    </row>
    <row r="82361" spans="18:18" x14ac:dyDescent="0.25">
      <c r="R82361" s="15">
        <v>4</v>
      </c>
    </row>
    <row r="82362" spans="18:18" x14ac:dyDescent="0.25">
      <c r="R82362" s="15">
        <v>4</v>
      </c>
    </row>
    <row r="82363" spans="18:18" x14ac:dyDescent="0.25">
      <c r="R82363" s="15">
        <v>4</v>
      </c>
    </row>
    <row r="82364" spans="18:18" x14ac:dyDescent="0.25">
      <c r="R82364" s="15">
        <v>4</v>
      </c>
    </row>
    <row r="82365" spans="18:18" x14ac:dyDescent="0.25">
      <c r="R82365" s="15">
        <v>4</v>
      </c>
    </row>
    <row r="82366" spans="18:18" x14ac:dyDescent="0.25">
      <c r="R82366" s="15">
        <v>4</v>
      </c>
    </row>
    <row r="82367" spans="18:18" x14ac:dyDescent="0.25">
      <c r="R82367" s="15">
        <v>4</v>
      </c>
    </row>
    <row r="82368" spans="18:18" x14ac:dyDescent="0.25">
      <c r="R82368" s="15">
        <v>4</v>
      </c>
    </row>
    <row r="82369" spans="18:18" x14ac:dyDescent="0.25">
      <c r="R82369" s="15">
        <v>4</v>
      </c>
    </row>
    <row r="82370" spans="18:18" x14ac:dyDescent="0.25">
      <c r="R82370" s="15">
        <v>4</v>
      </c>
    </row>
    <row r="82371" spans="18:18" x14ac:dyDescent="0.25">
      <c r="R82371" s="15">
        <v>4</v>
      </c>
    </row>
    <row r="82372" spans="18:18" x14ac:dyDescent="0.25">
      <c r="R82372" s="15">
        <v>4</v>
      </c>
    </row>
    <row r="82373" spans="18:18" x14ac:dyDescent="0.25">
      <c r="R82373" s="15">
        <v>4</v>
      </c>
    </row>
    <row r="82374" spans="18:18" x14ac:dyDescent="0.25">
      <c r="R82374" s="15">
        <v>4</v>
      </c>
    </row>
    <row r="82375" spans="18:18" x14ac:dyDescent="0.25">
      <c r="R82375" s="15">
        <v>4</v>
      </c>
    </row>
    <row r="82376" spans="18:18" x14ac:dyDescent="0.25">
      <c r="R82376" s="15">
        <v>4</v>
      </c>
    </row>
    <row r="82377" spans="18:18" x14ac:dyDescent="0.25">
      <c r="R82377" s="15">
        <v>4</v>
      </c>
    </row>
    <row r="82378" spans="18:18" x14ac:dyDescent="0.25">
      <c r="R82378" s="15">
        <v>4</v>
      </c>
    </row>
    <row r="82379" spans="18:18" x14ac:dyDescent="0.25">
      <c r="R82379" s="15">
        <v>4</v>
      </c>
    </row>
    <row r="82380" spans="18:18" x14ac:dyDescent="0.25">
      <c r="R82380" s="15">
        <v>4</v>
      </c>
    </row>
    <row r="82381" spans="18:18" x14ac:dyDescent="0.25">
      <c r="R82381" s="15">
        <v>4</v>
      </c>
    </row>
    <row r="82382" spans="18:18" x14ac:dyDescent="0.25">
      <c r="R82382" s="15">
        <v>4</v>
      </c>
    </row>
    <row r="82383" spans="18:18" x14ac:dyDescent="0.25">
      <c r="R82383" s="15">
        <v>4</v>
      </c>
    </row>
    <row r="82384" spans="18:18" x14ac:dyDescent="0.25">
      <c r="R82384" s="15">
        <v>4</v>
      </c>
    </row>
    <row r="82385" spans="18:18" x14ac:dyDescent="0.25">
      <c r="R82385" s="15">
        <v>4</v>
      </c>
    </row>
    <row r="82386" spans="18:18" x14ac:dyDescent="0.25">
      <c r="R82386" s="15">
        <v>4</v>
      </c>
    </row>
    <row r="82387" spans="18:18" x14ac:dyDescent="0.25">
      <c r="R82387" s="15">
        <v>4</v>
      </c>
    </row>
    <row r="82388" spans="18:18" x14ac:dyDescent="0.25">
      <c r="R82388" s="15">
        <v>4</v>
      </c>
    </row>
    <row r="82389" spans="18:18" x14ac:dyDescent="0.25">
      <c r="R82389" s="15">
        <v>4</v>
      </c>
    </row>
    <row r="82390" spans="18:18" x14ac:dyDescent="0.25">
      <c r="R82390" s="15">
        <v>4</v>
      </c>
    </row>
    <row r="82391" spans="18:18" x14ac:dyDescent="0.25">
      <c r="R82391" s="15">
        <v>4</v>
      </c>
    </row>
    <row r="82392" spans="18:18" x14ac:dyDescent="0.25">
      <c r="R82392" s="15">
        <v>4</v>
      </c>
    </row>
    <row r="82393" spans="18:18" x14ac:dyDescent="0.25">
      <c r="R82393" s="15">
        <v>4</v>
      </c>
    </row>
    <row r="82394" spans="18:18" x14ac:dyDescent="0.25">
      <c r="R82394" s="15">
        <v>4</v>
      </c>
    </row>
    <row r="82395" spans="18:18" x14ac:dyDescent="0.25">
      <c r="R82395" s="15">
        <v>4</v>
      </c>
    </row>
    <row r="82396" spans="18:18" x14ac:dyDescent="0.25">
      <c r="R82396" s="15">
        <v>4</v>
      </c>
    </row>
    <row r="82397" spans="18:18" x14ac:dyDescent="0.25">
      <c r="R82397" s="15">
        <v>4</v>
      </c>
    </row>
    <row r="82398" spans="18:18" x14ac:dyDescent="0.25">
      <c r="R82398" s="15">
        <v>4</v>
      </c>
    </row>
    <row r="82399" spans="18:18" x14ac:dyDescent="0.25">
      <c r="R82399" s="15">
        <v>4</v>
      </c>
    </row>
    <row r="82400" spans="18:18" x14ac:dyDescent="0.25">
      <c r="R82400" s="15">
        <v>4</v>
      </c>
    </row>
    <row r="82401" spans="18:18" x14ac:dyDescent="0.25">
      <c r="R82401" s="15">
        <v>4</v>
      </c>
    </row>
    <row r="82402" spans="18:18" x14ac:dyDescent="0.25">
      <c r="R82402" s="15">
        <v>4</v>
      </c>
    </row>
    <row r="82403" spans="18:18" x14ac:dyDescent="0.25">
      <c r="R82403" s="15">
        <v>4</v>
      </c>
    </row>
    <row r="82404" spans="18:18" x14ac:dyDescent="0.25">
      <c r="R82404" s="15">
        <v>4</v>
      </c>
    </row>
    <row r="82405" spans="18:18" x14ac:dyDescent="0.25">
      <c r="R82405" s="15">
        <v>4</v>
      </c>
    </row>
    <row r="82406" spans="18:18" x14ac:dyDescent="0.25">
      <c r="R82406" s="15">
        <v>4</v>
      </c>
    </row>
    <row r="82407" spans="18:18" x14ac:dyDescent="0.25">
      <c r="R82407" s="15">
        <v>4</v>
      </c>
    </row>
    <row r="82408" spans="18:18" x14ac:dyDescent="0.25">
      <c r="R82408" s="15">
        <v>4</v>
      </c>
    </row>
    <row r="82409" spans="18:18" x14ac:dyDescent="0.25">
      <c r="R82409" s="15">
        <v>4</v>
      </c>
    </row>
    <row r="82410" spans="18:18" x14ac:dyDescent="0.25">
      <c r="R82410" s="15">
        <v>4</v>
      </c>
    </row>
    <row r="82411" spans="18:18" x14ac:dyDescent="0.25">
      <c r="R82411" s="15">
        <v>4</v>
      </c>
    </row>
    <row r="82412" spans="18:18" x14ac:dyDescent="0.25">
      <c r="R82412" s="15">
        <v>4</v>
      </c>
    </row>
    <row r="82413" spans="18:18" x14ac:dyDescent="0.25">
      <c r="R82413" s="15">
        <v>4</v>
      </c>
    </row>
    <row r="82414" spans="18:18" x14ac:dyDescent="0.25">
      <c r="R82414" s="15">
        <v>4</v>
      </c>
    </row>
    <row r="82415" spans="18:18" x14ac:dyDescent="0.25">
      <c r="R82415" s="15">
        <v>4</v>
      </c>
    </row>
    <row r="82416" spans="18:18" x14ac:dyDescent="0.25">
      <c r="R82416" s="15">
        <v>4</v>
      </c>
    </row>
    <row r="82417" spans="18:18" x14ac:dyDescent="0.25">
      <c r="R82417" s="15">
        <v>1</v>
      </c>
    </row>
    <row r="82418" spans="18:18" x14ac:dyDescent="0.25">
      <c r="R82418" s="15">
        <v>1</v>
      </c>
    </row>
    <row r="82419" spans="18:18" x14ac:dyDescent="0.25">
      <c r="R82419" s="15">
        <v>1</v>
      </c>
    </row>
    <row r="82420" spans="18:18" x14ac:dyDescent="0.25">
      <c r="R82420" s="15">
        <v>1</v>
      </c>
    </row>
    <row r="82421" spans="18:18" x14ac:dyDescent="0.25">
      <c r="R82421" s="15">
        <v>1</v>
      </c>
    </row>
    <row r="82422" spans="18:18" x14ac:dyDescent="0.25">
      <c r="R82422" s="15">
        <v>1</v>
      </c>
    </row>
    <row r="82423" spans="18:18" x14ac:dyDescent="0.25">
      <c r="R82423" s="15">
        <v>1</v>
      </c>
    </row>
    <row r="82424" spans="18:18" x14ac:dyDescent="0.25">
      <c r="R82424" s="15">
        <v>1</v>
      </c>
    </row>
    <row r="82425" spans="18:18" x14ac:dyDescent="0.25">
      <c r="R82425" s="15">
        <v>1</v>
      </c>
    </row>
    <row r="82426" spans="18:18" x14ac:dyDescent="0.25">
      <c r="R82426" s="15">
        <v>1</v>
      </c>
    </row>
    <row r="82427" spans="18:18" x14ac:dyDescent="0.25">
      <c r="R82427" s="15">
        <v>1</v>
      </c>
    </row>
    <row r="82428" spans="18:18" x14ac:dyDescent="0.25">
      <c r="R82428" s="15">
        <v>1</v>
      </c>
    </row>
    <row r="82429" spans="18:18" x14ac:dyDescent="0.25">
      <c r="R82429" s="15">
        <v>2</v>
      </c>
    </row>
    <row r="82430" spans="18:18" x14ac:dyDescent="0.25">
      <c r="R82430" s="15">
        <v>2</v>
      </c>
    </row>
    <row r="82431" spans="18:18" x14ac:dyDescent="0.25">
      <c r="R82431" s="15">
        <v>2</v>
      </c>
    </row>
    <row r="82432" spans="18:18" x14ac:dyDescent="0.25">
      <c r="R82432" s="15">
        <v>2</v>
      </c>
    </row>
    <row r="82433" spans="18:18" x14ac:dyDescent="0.25">
      <c r="R82433" s="15">
        <v>2</v>
      </c>
    </row>
    <row r="82434" spans="18:18" x14ac:dyDescent="0.25">
      <c r="R82434" s="15">
        <v>2</v>
      </c>
    </row>
    <row r="82435" spans="18:18" x14ac:dyDescent="0.25">
      <c r="R82435" s="15">
        <v>2</v>
      </c>
    </row>
    <row r="82436" spans="18:18" x14ac:dyDescent="0.25">
      <c r="R82436" s="15">
        <v>2</v>
      </c>
    </row>
    <row r="82437" spans="18:18" x14ac:dyDescent="0.25">
      <c r="R82437" s="15">
        <v>2</v>
      </c>
    </row>
    <row r="82438" spans="18:18" x14ac:dyDescent="0.25">
      <c r="R82438" s="15">
        <v>2</v>
      </c>
    </row>
    <row r="82439" spans="18:18" x14ac:dyDescent="0.25">
      <c r="R82439" s="15">
        <v>2</v>
      </c>
    </row>
    <row r="82440" spans="18:18" x14ac:dyDescent="0.25">
      <c r="R82440" s="15">
        <v>2</v>
      </c>
    </row>
    <row r="82441" spans="18:18" x14ac:dyDescent="0.25">
      <c r="R82441" s="15">
        <v>2</v>
      </c>
    </row>
    <row r="82442" spans="18:18" x14ac:dyDescent="0.25">
      <c r="R82442" s="15">
        <v>2</v>
      </c>
    </row>
    <row r="82443" spans="18:18" x14ac:dyDescent="0.25">
      <c r="R82443" s="15">
        <v>2</v>
      </c>
    </row>
    <row r="82444" spans="18:18" x14ac:dyDescent="0.25">
      <c r="R82444" s="15">
        <v>1</v>
      </c>
    </row>
    <row r="82445" spans="18:18" x14ac:dyDescent="0.25">
      <c r="R82445" s="15">
        <v>1</v>
      </c>
    </row>
    <row r="82446" spans="18:18" x14ac:dyDescent="0.25">
      <c r="R82446" s="15">
        <v>1</v>
      </c>
    </row>
    <row r="82447" spans="18:18" x14ac:dyDescent="0.25">
      <c r="R82447" s="15">
        <v>1</v>
      </c>
    </row>
    <row r="82448" spans="18:18" x14ac:dyDescent="0.25">
      <c r="R82448" s="15">
        <v>1</v>
      </c>
    </row>
    <row r="82449" spans="18:18" x14ac:dyDescent="0.25">
      <c r="R82449" s="15">
        <v>1</v>
      </c>
    </row>
    <row r="82450" spans="18:18" x14ac:dyDescent="0.25">
      <c r="R82450" s="15">
        <v>1</v>
      </c>
    </row>
    <row r="82451" spans="18:18" x14ac:dyDescent="0.25">
      <c r="R82451" s="15">
        <v>1</v>
      </c>
    </row>
    <row r="82452" spans="18:18" x14ac:dyDescent="0.25">
      <c r="R82452" s="15">
        <v>1</v>
      </c>
    </row>
    <row r="82453" spans="18:18" x14ac:dyDescent="0.25">
      <c r="R82453" s="15">
        <v>1</v>
      </c>
    </row>
    <row r="82454" spans="18:18" x14ac:dyDescent="0.25">
      <c r="R82454" s="15">
        <v>1</v>
      </c>
    </row>
    <row r="82455" spans="18:18" x14ac:dyDescent="0.25">
      <c r="R82455" s="15">
        <v>1</v>
      </c>
    </row>
    <row r="82456" spans="18:18" x14ac:dyDescent="0.25">
      <c r="R82456" s="15">
        <v>1</v>
      </c>
    </row>
    <row r="82457" spans="18:18" x14ac:dyDescent="0.25">
      <c r="R82457" s="15">
        <v>1</v>
      </c>
    </row>
    <row r="82458" spans="18:18" x14ac:dyDescent="0.25">
      <c r="R82458" s="15">
        <v>1</v>
      </c>
    </row>
    <row r="82459" spans="18:18" x14ac:dyDescent="0.25">
      <c r="R82459" s="15">
        <v>1</v>
      </c>
    </row>
    <row r="82460" spans="18:18" x14ac:dyDescent="0.25">
      <c r="R82460" s="15">
        <v>1</v>
      </c>
    </row>
    <row r="82461" spans="18:18" x14ac:dyDescent="0.25">
      <c r="R82461" s="15">
        <v>1</v>
      </c>
    </row>
    <row r="82462" spans="18:18" x14ac:dyDescent="0.25">
      <c r="R82462" s="15">
        <v>1</v>
      </c>
    </row>
    <row r="82463" spans="18:18" x14ac:dyDescent="0.25">
      <c r="R82463" s="15">
        <v>1</v>
      </c>
    </row>
    <row r="82464" spans="18:18" x14ac:dyDescent="0.25">
      <c r="R82464" s="15">
        <v>1</v>
      </c>
    </row>
    <row r="82465" spans="18:18" x14ac:dyDescent="0.25">
      <c r="R82465" s="15">
        <v>1</v>
      </c>
    </row>
    <row r="82466" spans="18:18" x14ac:dyDescent="0.25">
      <c r="R82466" s="15">
        <v>1</v>
      </c>
    </row>
    <row r="82467" spans="18:18" x14ac:dyDescent="0.25">
      <c r="R82467" s="15">
        <v>1</v>
      </c>
    </row>
    <row r="82468" spans="18:18" x14ac:dyDescent="0.25">
      <c r="R82468" s="15">
        <v>1</v>
      </c>
    </row>
    <row r="82469" spans="18:18" x14ac:dyDescent="0.25">
      <c r="R82469" s="15">
        <v>1</v>
      </c>
    </row>
    <row r="82470" spans="18:18" x14ac:dyDescent="0.25">
      <c r="R82470" s="15">
        <v>1</v>
      </c>
    </row>
    <row r="82471" spans="18:18" x14ac:dyDescent="0.25">
      <c r="R82471" s="15">
        <v>1</v>
      </c>
    </row>
    <row r="82472" spans="18:18" x14ac:dyDescent="0.25">
      <c r="R82472" s="15">
        <v>1</v>
      </c>
    </row>
    <row r="82473" spans="18:18" x14ac:dyDescent="0.25">
      <c r="R82473" s="15">
        <v>1</v>
      </c>
    </row>
    <row r="82474" spans="18:18" x14ac:dyDescent="0.25">
      <c r="R82474" s="15">
        <v>1</v>
      </c>
    </row>
    <row r="82475" spans="18:18" x14ac:dyDescent="0.25">
      <c r="R82475" s="15">
        <v>1</v>
      </c>
    </row>
    <row r="82476" spans="18:18" x14ac:dyDescent="0.25">
      <c r="R82476" s="15">
        <v>1</v>
      </c>
    </row>
    <row r="82477" spans="18:18" x14ac:dyDescent="0.25">
      <c r="R82477" s="15">
        <v>1</v>
      </c>
    </row>
    <row r="82478" spans="18:18" x14ac:dyDescent="0.25">
      <c r="R82478" s="15">
        <v>1</v>
      </c>
    </row>
    <row r="82479" spans="18:18" x14ac:dyDescent="0.25">
      <c r="R82479" s="15">
        <v>1</v>
      </c>
    </row>
    <row r="82480" spans="18:18" x14ac:dyDescent="0.25">
      <c r="R82480" s="15">
        <v>1</v>
      </c>
    </row>
    <row r="82481" spans="18:18" x14ac:dyDescent="0.25">
      <c r="R82481" s="15">
        <v>1</v>
      </c>
    </row>
    <row r="82482" spans="18:18" x14ac:dyDescent="0.25">
      <c r="R82482" s="15">
        <v>1</v>
      </c>
    </row>
    <row r="82483" spans="18:18" x14ac:dyDescent="0.25">
      <c r="R82483" s="15">
        <v>1</v>
      </c>
    </row>
    <row r="82484" spans="18:18" x14ac:dyDescent="0.25">
      <c r="R82484" s="15">
        <v>2</v>
      </c>
    </row>
    <row r="82485" spans="18:18" x14ac:dyDescent="0.25">
      <c r="R82485" s="15">
        <v>2</v>
      </c>
    </row>
    <row r="82486" spans="18:18" x14ac:dyDescent="0.25">
      <c r="R82486" s="15">
        <v>2</v>
      </c>
    </row>
    <row r="82487" spans="18:18" x14ac:dyDescent="0.25">
      <c r="R82487" s="15">
        <v>2</v>
      </c>
    </row>
    <row r="82488" spans="18:18" x14ac:dyDescent="0.25">
      <c r="R82488" s="15">
        <v>2</v>
      </c>
    </row>
    <row r="82489" spans="18:18" x14ac:dyDescent="0.25">
      <c r="R82489" s="15">
        <v>2</v>
      </c>
    </row>
    <row r="82490" spans="18:18" x14ac:dyDescent="0.25">
      <c r="R82490" s="15">
        <v>2</v>
      </c>
    </row>
    <row r="82491" spans="18:18" x14ac:dyDescent="0.25">
      <c r="R82491" s="15">
        <v>2</v>
      </c>
    </row>
    <row r="82492" spans="18:18" x14ac:dyDescent="0.25">
      <c r="R82492" s="15">
        <v>2</v>
      </c>
    </row>
    <row r="82493" spans="18:18" x14ac:dyDescent="0.25">
      <c r="R82493" s="15">
        <v>2</v>
      </c>
    </row>
    <row r="82494" spans="18:18" x14ac:dyDescent="0.25">
      <c r="R82494" s="15">
        <v>2</v>
      </c>
    </row>
    <row r="82495" spans="18:18" x14ac:dyDescent="0.25">
      <c r="R82495" s="15">
        <v>2</v>
      </c>
    </row>
    <row r="82496" spans="18:18" x14ac:dyDescent="0.25">
      <c r="R82496" s="15">
        <v>2</v>
      </c>
    </row>
    <row r="82497" spans="18:18" x14ac:dyDescent="0.25">
      <c r="R82497" s="15">
        <v>2</v>
      </c>
    </row>
    <row r="82498" spans="18:18" x14ac:dyDescent="0.25">
      <c r="R82498" s="15">
        <v>2</v>
      </c>
    </row>
    <row r="82499" spans="18:18" x14ac:dyDescent="0.25">
      <c r="R82499" s="15">
        <v>2</v>
      </c>
    </row>
    <row r="82500" spans="18:18" x14ac:dyDescent="0.25">
      <c r="R82500" s="15">
        <v>2</v>
      </c>
    </row>
    <row r="82501" spans="18:18" x14ac:dyDescent="0.25">
      <c r="R82501" s="15">
        <v>2</v>
      </c>
    </row>
    <row r="82502" spans="18:18" x14ac:dyDescent="0.25">
      <c r="R82502" s="15">
        <v>2</v>
      </c>
    </row>
    <row r="82503" spans="18:18" x14ac:dyDescent="0.25">
      <c r="R82503" s="15">
        <v>2</v>
      </c>
    </row>
    <row r="82504" spans="18:18" x14ac:dyDescent="0.25">
      <c r="R82504" s="15">
        <v>2</v>
      </c>
    </row>
    <row r="82505" spans="18:18" x14ac:dyDescent="0.25">
      <c r="R82505" s="15">
        <v>2</v>
      </c>
    </row>
    <row r="82506" spans="18:18" x14ac:dyDescent="0.25">
      <c r="R82506" s="15">
        <v>2</v>
      </c>
    </row>
    <row r="82507" spans="18:18" x14ac:dyDescent="0.25">
      <c r="R82507" s="15">
        <v>2</v>
      </c>
    </row>
    <row r="82508" spans="18:18" x14ac:dyDescent="0.25">
      <c r="R82508" s="15">
        <v>2</v>
      </c>
    </row>
    <row r="82509" spans="18:18" x14ac:dyDescent="0.25">
      <c r="R82509" s="15">
        <v>2</v>
      </c>
    </row>
    <row r="82510" spans="18:18" x14ac:dyDescent="0.25">
      <c r="R82510" s="15">
        <v>2</v>
      </c>
    </row>
    <row r="82511" spans="18:18" x14ac:dyDescent="0.25">
      <c r="R82511" s="15">
        <v>2</v>
      </c>
    </row>
    <row r="82512" spans="18:18" x14ac:dyDescent="0.25">
      <c r="R82512" s="15">
        <v>2</v>
      </c>
    </row>
    <row r="82513" spans="18:18" x14ac:dyDescent="0.25">
      <c r="R82513" s="15">
        <v>2</v>
      </c>
    </row>
    <row r="82514" spans="18:18" x14ac:dyDescent="0.25">
      <c r="R82514" s="15">
        <v>2</v>
      </c>
    </row>
    <row r="82515" spans="18:18" x14ac:dyDescent="0.25">
      <c r="R82515" s="15">
        <v>1</v>
      </c>
    </row>
    <row r="82516" spans="18:18" x14ac:dyDescent="0.25">
      <c r="R82516" s="15">
        <v>1</v>
      </c>
    </row>
    <row r="82517" spans="18:18" x14ac:dyDescent="0.25">
      <c r="R82517" s="15">
        <v>1</v>
      </c>
    </row>
    <row r="82518" spans="18:18" x14ac:dyDescent="0.25">
      <c r="R82518" s="15">
        <v>1</v>
      </c>
    </row>
    <row r="82519" spans="18:18" x14ac:dyDescent="0.25">
      <c r="R82519" s="15">
        <v>1</v>
      </c>
    </row>
    <row r="82520" spans="18:18" x14ac:dyDescent="0.25">
      <c r="R82520" s="15">
        <v>1</v>
      </c>
    </row>
    <row r="82521" spans="18:18" x14ac:dyDescent="0.25">
      <c r="R82521" s="15">
        <v>1</v>
      </c>
    </row>
    <row r="82522" spans="18:18" x14ac:dyDescent="0.25">
      <c r="R82522" s="15">
        <v>1</v>
      </c>
    </row>
    <row r="82523" spans="18:18" x14ac:dyDescent="0.25">
      <c r="R82523" s="15">
        <v>1</v>
      </c>
    </row>
    <row r="82524" spans="18:18" x14ac:dyDescent="0.25">
      <c r="R82524" s="15">
        <v>1</v>
      </c>
    </row>
    <row r="82525" spans="18:18" x14ac:dyDescent="0.25">
      <c r="R82525" s="15">
        <v>1</v>
      </c>
    </row>
    <row r="82526" spans="18:18" x14ac:dyDescent="0.25">
      <c r="R82526" s="15">
        <v>1</v>
      </c>
    </row>
    <row r="82527" spans="18:18" x14ac:dyDescent="0.25">
      <c r="R82527" s="15">
        <v>1</v>
      </c>
    </row>
    <row r="82528" spans="18:18" x14ac:dyDescent="0.25">
      <c r="R82528" s="15">
        <v>1</v>
      </c>
    </row>
    <row r="82529" spans="18:18" x14ac:dyDescent="0.25">
      <c r="R82529" s="15">
        <v>1</v>
      </c>
    </row>
    <row r="82530" spans="18:18" x14ac:dyDescent="0.25">
      <c r="R82530" s="15">
        <v>1</v>
      </c>
    </row>
    <row r="82531" spans="18:18" x14ac:dyDescent="0.25">
      <c r="R82531" s="15">
        <v>1</v>
      </c>
    </row>
    <row r="82532" spans="18:18" x14ac:dyDescent="0.25">
      <c r="R82532" s="15">
        <v>1</v>
      </c>
    </row>
    <row r="82533" spans="18:18" x14ac:dyDescent="0.25">
      <c r="R82533" s="15">
        <v>1</v>
      </c>
    </row>
    <row r="82534" spans="18:18" x14ac:dyDescent="0.25">
      <c r="R82534" s="15">
        <v>1</v>
      </c>
    </row>
    <row r="82535" spans="18:18" x14ac:dyDescent="0.25">
      <c r="R82535" s="15">
        <v>1</v>
      </c>
    </row>
    <row r="82536" spans="18:18" x14ac:dyDescent="0.25">
      <c r="R82536" s="15">
        <v>1</v>
      </c>
    </row>
    <row r="82537" spans="18:18" x14ac:dyDescent="0.25">
      <c r="R82537" s="15">
        <v>1</v>
      </c>
    </row>
    <row r="82538" spans="18:18" x14ac:dyDescent="0.25">
      <c r="R82538" s="15">
        <v>1</v>
      </c>
    </row>
    <row r="82539" spans="18:18" x14ac:dyDescent="0.25">
      <c r="R82539" s="15">
        <v>1</v>
      </c>
    </row>
    <row r="82540" spans="18:18" x14ac:dyDescent="0.25">
      <c r="R82540" s="15">
        <v>1</v>
      </c>
    </row>
    <row r="82541" spans="18:18" x14ac:dyDescent="0.25">
      <c r="R82541" s="15">
        <v>1</v>
      </c>
    </row>
    <row r="82542" spans="18:18" x14ac:dyDescent="0.25">
      <c r="R82542" s="15">
        <v>1</v>
      </c>
    </row>
    <row r="82543" spans="18:18" x14ac:dyDescent="0.25">
      <c r="R82543" s="15">
        <v>1</v>
      </c>
    </row>
    <row r="82544" spans="18:18" x14ac:dyDescent="0.25">
      <c r="R82544" s="15">
        <v>1</v>
      </c>
    </row>
    <row r="82545" spans="18:18" x14ac:dyDescent="0.25">
      <c r="R82545" s="15">
        <v>1</v>
      </c>
    </row>
    <row r="82546" spans="18:18" x14ac:dyDescent="0.25">
      <c r="R82546" s="15">
        <v>1</v>
      </c>
    </row>
    <row r="82547" spans="18:18" x14ac:dyDescent="0.25">
      <c r="R82547" s="15">
        <v>1</v>
      </c>
    </row>
    <row r="82548" spans="18:18" x14ac:dyDescent="0.25">
      <c r="R82548" s="15">
        <v>3</v>
      </c>
    </row>
    <row r="82549" spans="18:18" x14ac:dyDescent="0.25">
      <c r="R82549" s="15">
        <v>3</v>
      </c>
    </row>
    <row r="82550" spans="18:18" x14ac:dyDescent="0.25">
      <c r="R82550" s="15">
        <v>3</v>
      </c>
    </row>
    <row r="82551" spans="18:18" x14ac:dyDescent="0.25">
      <c r="R82551" s="15">
        <v>3</v>
      </c>
    </row>
    <row r="82552" spans="18:18" x14ac:dyDescent="0.25">
      <c r="R82552" s="15">
        <v>3</v>
      </c>
    </row>
    <row r="82553" spans="18:18" x14ac:dyDescent="0.25">
      <c r="R82553" s="15">
        <v>3</v>
      </c>
    </row>
    <row r="82554" spans="18:18" x14ac:dyDescent="0.25">
      <c r="R82554" s="15">
        <v>3</v>
      </c>
    </row>
    <row r="82555" spans="18:18" x14ac:dyDescent="0.25">
      <c r="R82555" s="15">
        <v>3</v>
      </c>
    </row>
    <row r="82556" spans="18:18" x14ac:dyDescent="0.25">
      <c r="R82556" s="15">
        <v>3</v>
      </c>
    </row>
    <row r="82557" spans="18:18" x14ac:dyDescent="0.25">
      <c r="R82557" s="15">
        <v>3</v>
      </c>
    </row>
    <row r="82558" spans="18:18" x14ac:dyDescent="0.25">
      <c r="R82558" s="15">
        <v>3</v>
      </c>
    </row>
    <row r="82559" spans="18:18" x14ac:dyDescent="0.25">
      <c r="R82559" s="15">
        <v>3</v>
      </c>
    </row>
    <row r="82560" spans="18:18" x14ac:dyDescent="0.25">
      <c r="R82560" s="15">
        <v>3</v>
      </c>
    </row>
    <row r="82561" spans="18:18" x14ac:dyDescent="0.25">
      <c r="R82561" s="15">
        <v>3</v>
      </c>
    </row>
    <row r="82562" spans="18:18" x14ac:dyDescent="0.25">
      <c r="R82562" s="15">
        <v>3</v>
      </c>
    </row>
    <row r="82563" spans="18:18" x14ac:dyDescent="0.25">
      <c r="R82563" s="15">
        <v>3</v>
      </c>
    </row>
    <row r="82564" spans="18:18" x14ac:dyDescent="0.25">
      <c r="R82564" s="15">
        <v>1</v>
      </c>
    </row>
    <row r="82565" spans="18:18" x14ac:dyDescent="0.25">
      <c r="R82565" s="15">
        <v>1</v>
      </c>
    </row>
    <row r="82566" spans="18:18" x14ac:dyDescent="0.25">
      <c r="R82566" s="15">
        <v>1</v>
      </c>
    </row>
    <row r="82567" spans="18:18" x14ac:dyDescent="0.25">
      <c r="R82567" s="15">
        <v>1</v>
      </c>
    </row>
    <row r="82568" spans="18:18" x14ac:dyDescent="0.25">
      <c r="R82568" s="15">
        <v>1</v>
      </c>
    </row>
    <row r="82569" spans="18:18" x14ac:dyDescent="0.25">
      <c r="R82569" s="15">
        <v>1</v>
      </c>
    </row>
    <row r="82570" spans="18:18" x14ac:dyDescent="0.25">
      <c r="R82570" s="15">
        <v>1</v>
      </c>
    </row>
    <row r="82571" spans="18:18" x14ac:dyDescent="0.25">
      <c r="R82571" s="15">
        <v>1</v>
      </c>
    </row>
    <row r="82572" spans="18:18" x14ac:dyDescent="0.25">
      <c r="R82572" s="15">
        <v>1</v>
      </c>
    </row>
    <row r="82573" spans="18:18" x14ac:dyDescent="0.25">
      <c r="R82573" s="15">
        <v>1</v>
      </c>
    </row>
    <row r="82574" spans="18:18" x14ac:dyDescent="0.25">
      <c r="R82574" s="15">
        <v>1</v>
      </c>
    </row>
    <row r="82575" spans="18:18" x14ac:dyDescent="0.25">
      <c r="R82575" s="15">
        <v>1</v>
      </c>
    </row>
    <row r="82576" spans="18:18" x14ac:dyDescent="0.25">
      <c r="R82576" s="15">
        <v>1</v>
      </c>
    </row>
    <row r="82577" spans="18:18" x14ac:dyDescent="0.25">
      <c r="R82577" s="15">
        <v>1</v>
      </c>
    </row>
    <row r="82578" spans="18:18" x14ac:dyDescent="0.25">
      <c r="R82578" s="15">
        <v>1</v>
      </c>
    </row>
    <row r="82579" spans="18:18" x14ac:dyDescent="0.25">
      <c r="R82579" s="15">
        <v>1</v>
      </c>
    </row>
    <row r="82580" spans="18:18" x14ac:dyDescent="0.25">
      <c r="R82580" s="15">
        <v>1</v>
      </c>
    </row>
    <row r="82581" spans="18:18" x14ac:dyDescent="0.25">
      <c r="R82581" s="15">
        <v>1</v>
      </c>
    </row>
    <row r="82582" spans="18:18" x14ac:dyDescent="0.25">
      <c r="R82582" s="15">
        <v>1</v>
      </c>
    </row>
    <row r="82583" spans="18:18" x14ac:dyDescent="0.25">
      <c r="R82583" s="15">
        <v>1</v>
      </c>
    </row>
    <row r="82584" spans="18:18" x14ac:dyDescent="0.25">
      <c r="R82584" s="15">
        <v>1</v>
      </c>
    </row>
    <row r="82585" spans="18:18" x14ac:dyDescent="0.25">
      <c r="R82585" s="15">
        <v>1</v>
      </c>
    </row>
    <row r="82586" spans="18:18" x14ac:dyDescent="0.25">
      <c r="R82586" s="15">
        <v>1</v>
      </c>
    </row>
    <row r="82587" spans="18:18" x14ac:dyDescent="0.25">
      <c r="R82587" s="15">
        <v>1</v>
      </c>
    </row>
    <row r="82588" spans="18:18" x14ac:dyDescent="0.25">
      <c r="R82588" s="15">
        <v>1</v>
      </c>
    </row>
    <row r="82589" spans="18:18" x14ac:dyDescent="0.25">
      <c r="R82589" s="15">
        <v>1</v>
      </c>
    </row>
    <row r="82590" spans="18:18" x14ac:dyDescent="0.25">
      <c r="R82590" s="15">
        <v>1</v>
      </c>
    </row>
    <row r="82591" spans="18:18" x14ac:dyDescent="0.25">
      <c r="R82591" s="15">
        <v>1</v>
      </c>
    </row>
    <row r="82592" spans="18:18" x14ac:dyDescent="0.25">
      <c r="R82592" s="15">
        <v>1</v>
      </c>
    </row>
    <row r="82593" spans="18:18" x14ac:dyDescent="0.25">
      <c r="R82593" s="15">
        <v>1</v>
      </c>
    </row>
    <row r="82594" spans="18:18" x14ac:dyDescent="0.25">
      <c r="R82594" s="15">
        <v>1</v>
      </c>
    </row>
    <row r="82595" spans="18:18" x14ac:dyDescent="0.25">
      <c r="R82595" s="15">
        <v>1</v>
      </c>
    </row>
    <row r="82596" spans="18:18" x14ac:dyDescent="0.25">
      <c r="R82596" s="15">
        <v>1</v>
      </c>
    </row>
    <row r="82597" spans="18:18" x14ac:dyDescent="0.25">
      <c r="R82597" s="15">
        <v>1</v>
      </c>
    </row>
    <row r="82598" spans="18:18" x14ac:dyDescent="0.25">
      <c r="R82598" s="15">
        <v>1</v>
      </c>
    </row>
    <row r="82599" spans="18:18" x14ac:dyDescent="0.25">
      <c r="R82599" s="15">
        <v>1</v>
      </c>
    </row>
    <row r="82600" spans="18:18" x14ac:dyDescent="0.25">
      <c r="R82600" s="15">
        <v>1</v>
      </c>
    </row>
    <row r="82601" spans="18:18" x14ac:dyDescent="0.25">
      <c r="R82601" s="15">
        <v>1</v>
      </c>
    </row>
    <row r="82602" spans="18:18" x14ac:dyDescent="0.25">
      <c r="R82602" s="15">
        <v>1</v>
      </c>
    </row>
    <row r="82603" spans="18:18" x14ac:dyDescent="0.25">
      <c r="R82603" s="15">
        <v>1</v>
      </c>
    </row>
    <row r="82604" spans="18:18" x14ac:dyDescent="0.25">
      <c r="R82604" s="15">
        <v>1</v>
      </c>
    </row>
    <row r="82605" spans="18:18" x14ac:dyDescent="0.25">
      <c r="R82605" s="15">
        <v>1</v>
      </c>
    </row>
    <row r="82606" spans="18:18" x14ac:dyDescent="0.25">
      <c r="R82606" s="15">
        <v>1</v>
      </c>
    </row>
    <row r="82607" spans="18:18" x14ac:dyDescent="0.25">
      <c r="R82607" s="15">
        <v>1</v>
      </c>
    </row>
    <row r="82608" spans="18:18" x14ac:dyDescent="0.25">
      <c r="R82608" s="15">
        <v>1</v>
      </c>
    </row>
    <row r="82609" spans="18:18" x14ac:dyDescent="0.25">
      <c r="R82609" s="15">
        <v>1</v>
      </c>
    </row>
    <row r="82610" spans="18:18" x14ac:dyDescent="0.25">
      <c r="R82610" s="15">
        <v>1</v>
      </c>
    </row>
    <row r="82611" spans="18:18" x14ac:dyDescent="0.25">
      <c r="R82611" s="15">
        <v>1</v>
      </c>
    </row>
    <row r="82612" spans="18:18" x14ac:dyDescent="0.25">
      <c r="R82612" s="15">
        <v>1</v>
      </c>
    </row>
    <row r="82613" spans="18:18" x14ac:dyDescent="0.25">
      <c r="R82613" s="15">
        <v>1</v>
      </c>
    </row>
    <row r="82614" spans="18:18" x14ac:dyDescent="0.25">
      <c r="R82614" s="15">
        <v>1</v>
      </c>
    </row>
    <row r="82615" spans="18:18" x14ac:dyDescent="0.25">
      <c r="R82615" s="15">
        <v>1</v>
      </c>
    </row>
    <row r="82616" spans="18:18" x14ac:dyDescent="0.25">
      <c r="R82616" s="15">
        <v>1</v>
      </c>
    </row>
    <row r="82617" spans="18:18" x14ac:dyDescent="0.25">
      <c r="R82617" s="15">
        <v>1</v>
      </c>
    </row>
    <row r="82618" spans="18:18" x14ac:dyDescent="0.25">
      <c r="R82618" s="15">
        <v>1</v>
      </c>
    </row>
    <row r="82619" spans="18:18" x14ac:dyDescent="0.25">
      <c r="R82619" s="15">
        <v>1</v>
      </c>
    </row>
    <row r="82620" spans="18:18" x14ac:dyDescent="0.25">
      <c r="R82620" s="15">
        <v>1</v>
      </c>
    </row>
    <row r="82621" spans="18:18" x14ac:dyDescent="0.25">
      <c r="R82621" s="15">
        <v>1</v>
      </c>
    </row>
    <row r="82622" spans="18:18" x14ac:dyDescent="0.25">
      <c r="R82622" s="15">
        <v>1</v>
      </c>
    </row>
    <row r="82623" spans="18:18" x14ac:dyDescent="0.25">
      <c r="R82623" s="15">
        <v>1</v>
      </c>
    </row>
    <row r="82624" spans="18:18" x14ac:dyDescent="0.25">
      <c r="R82624" s="15">
        <v>1</v>
      </c>
    </row>
    <row r="82625" spans="18:18" x14ac:dyDescent="0.25">
      <c r="R82625" s="15">
        <v>1</v>
      </c>
    </row>
    <row r="82626" spans="18:18" x14ac:dyDescent="0.25">
      <c r="R82626" s="15">
        <v>1</v>
      </c>
    </row>
    <row r="82627" spans="18:18" x14ac:dyDescent="0.25">
      <c r="R82627" s="15">
        <v>1</v>
      </c>
    </row>
    <row r="82628" spans="18:18" x14ac:dyDescent="0.25">
      <c r="R82628" s="15">
        <v>1</v>
      </c>
    </row>
    <row r="82629" spans="18:18" x14ac:dyDescent="0.25">
      <c r="R82629" s="15">
        <v>1</v>
      </c>
    </row>
    <row r="82630" spans="18:18" x14ac:dyDescent="0.25">
      <c r="R82630" s="15">
        <v>1</v>
      </c>
    </row>
    <row r="82631" spans="18:18" x14ac:dyDescent="0.25">
      <c r="R82631" s="15">
        <v>1</v>
      </c>
    </row>
    <row r="82632" spans="18:18" x14ac:dyDescent="0.25">
      <c r="R82632" s="15">
        <v>1</v>
      </c>
    </row>
    <row r="82633" spans="18:18" x14ac:dyDescent="0.25">
      <c r="R82633" s="15">
        <v>1</v>
      </c>
    </row>
    <row r="82634" spans="18:18" x14ac:dyDescent="0.25">
      <c r="R82634" s="15">
        <v>1</v>
      </c>
    </row>
    <row r="82635" spans="18:18" x14ac:dyDescent="0.25">
      <c r="R82635" s="15">
        <v>1</v>
      </c>
    </row>
    <row r="82636" spans="18:18" x14ac:dyDescent="0.25">
      <c r="R82636" s="15">
        <v>1</v>
      </c>
    </row>
    <row r="82637" spans="18:18" x14ac:dyDescent="0.25">
      <c r="R82637" s="15">
        <v>1</v>
      </c>
    </row>
    <row r="82638" spans="18:18" x14ac:dyDescent="0.25">
      <c r="R82638" s="15">
        <v>1</v>
      </c>
    </row>
    <row r="82639" spans="18:18" x14ac:dyDescent="0.25">
      <c r="R82639" s="15">
        <v>1</v>
      </c>
    </row>
    <row r="82640" spans="18:18" x14ac:dyDescent="0.25">
      <c r="R82640" s="15">
        <v>1</v>
      </c>
    </row>
    <row r="82641" spans="18:18" x14ac:dyDescent="0.25">
      <c r="R82641" s="15">
        <v>1</v>
      </c>
    </row>
    <row r="82642" spans="18:18" x14ac:dyDescent="0.25">
      <c r="R82642" s="15">
        <v>1</v>
      </c>
    </row>
    <row r="82643" spans="18:18" x14ac:dyDescent="0.25">
      <c r="R82643" s="15">
        <v>1</v>
      </c>
    </row>
    <row r="82644" spans="18:18" x14ac:dyDescent="0.25">
      <c r="R82644" s="15">
        <v>1</v>
      </c>
    </row>
    <row r="82645" spans="18:18" x14ac:dyDescent="0.25">
      <c r="R82645" s="15">
        <v>1</v>
      </c>
    </row>
    <row r="82646" spans="18:18" x14ac:dyDescent="0.25">
      <c r="R82646" s="15">
        <v>1</v>
      </c>
    </row>
    <row r="82647" spans="18:18" x14ac:dyDescent="0.25">
      <c r="R82647" s="15">
        <v>1</v>
      </c>
    </row>
    <row r="82648" spans="18:18" x14ac:dyDescent="0.25">
      <c r="R82648" s="15">
        <v>1</v>
      </c>
    </row>
    <row r="82649" spans="18:18" x14ac:dyDescent="0.25">
      <c r="R82649" s="15">
        <v>1</v>
      </c>
    </row>
    <row r="82650" spans="18:18" x14ac:dyDescent="0.25">
      <c r="R82650" s="15">
        <v>1</v>
      </c>
    </row>
    <row r="82651" spans="18:18" x14ac:dyDescent="0.25">
      <c r="R82651" s="15">
        <v>1</v>
      </c>
    </row>
    <row r="82652" spans="18:18" x14ac:dyDescent="0.25">
      <c r="R82652" s="15">
        <v>1</v>
      </c>
    </row>
    <row r="82653" spans="18:18" x14ac:dyDescent="0.25">
      <c r="R82653" s="15">
        <v>1</v>
      </c>
    </row>
    <row r="82654" spans="18:18" x14ac:dyDescent="0.25">
      <c r="R82654" s="15">
        <v>1</v>
      </c>
    </row>
    <row r="82655" spans="18:18" x14ac:dyDescent="0.25">
      <c r="R82655" s="15">
        <v>1</v>
      </c>
    </row>
    <row r="82656" spans="18:18" x14ac:dyDescent="0.25">
      <c r="R82656" s="15">
        <v>1</v>
      </c>
    </row>
    <row r="82657" spans="18:18" x14ac:dyDescent="0.25">
      <c r="R82657" s="15">
        <v>1</v>
      </c>
    </row>
    <row r="82658" spans="18:18" x14ac:dyDescent="0.25">
      <c r="R82658" s="15">
        <v>1</v>
      </c>
    </row>
    <row r="82659" spans="18:18" x14ac:dyDescent="0.25">
      <c r="R82659" s="15">
        <v>1</v>
      </c>
    </row>
    <row r="82660" spans="18:18" x14ac:dyDescent="0.25">
      <c r="R82660" s="15">
        <v>1</v>
      </c>
    </row>
    <row r="82661" spans="18:18" x14ac:dyDescent="0.25">
      <c r="R82661" s="15">
        <v>1</v>
      </c>
    </row>
    <row r="82662" spans="18:18" x14ac:dyDescent="0.25">
      <c r="R82662" s="15">
        <v>1</v>
      </c>
    </row>
    <row r="82663" spans="18:18" x14ac:dyDescent="0.25">
      <c r="R82663" s="15">
        <v>1</v>
      </c>
    </row>
    <row r="82664" spans="18:18" x14ac:dyDescent="0.25">
      <c r="R82664" s="15">
        <v>1</v>
      </c>
    </row>
    <row r="82665" spans="18:18" x14ac:dyDescent="0.25">
      <c r="R82665" s="15">
        <v>1</v>
      </c>
    </row>
    <row r="82666" spans="18:18" x14ac:dyDescent="0.25">
      <c r="R82666" s="15">
        <v>1</v>
      </c>
    </row>
    <row r="82667" spans="18:18" x14ac:dyDescent="0.25">
      <c r="R82667" s="15">
        <v>1</v>
      </c>
    </row>
    <row r="82668" spans="18:18" x14ac:dyDescent="0.25">
      <c r="R82668" s="15">
        <v>1</v>
      </c>
    </row>
    <row r="82669" spans="18:18" x14ac:dyDescent="0.25">
      <c r="R82669" s="15">
        <v>1</v>
      </c>
    </row>
    <row r="82670" spans="18:18" x14ac:dyDescent="0.25">
      <c r="R82670" s="15">
        <v>1</v>
      </c>
    </row>
    <row r="82671" spans="18:18" x14ac:dyDescent="0.25">
      <c r="R82671" s="15">
        <v>1</v>
      </c>
    </row>
    <row r="82672" spans="18:18" x14ac:dyDescent="0.25">
      <c r="R82672" s="15">
        <v>1</v>
      </c>
    </row>
    <row r="82673" spans="18:18" x14ac:dyDescent="0.25">
      <c r="R82673" s="15">
        <v>1</v>
      </c>
    </row>
    <row r="82674" spans="18:18" x14ac:dyDescent="0.25">
      <c r="R82674" s="15">
        <v>1</v>
      </c>
    </row>
    <row r="82675" spans="18:18" x14ac:dyDescent="0.25">
      <c r="R82675" s="15">
        <v>1</v>
      </c>
    </row>
    <row r="82676" spans="18:18" x14ac:dyDescent="0.25">
      <c r="R82676" s="15">
        <v>1</v>
      </c>
    </row>
    <row r="82677" spans="18:18" x14ac:dyDescent="0.25">
      <c r="R82677" s="15">
        <v>1</v>
      </c>
    </row>
    <row r="82678" spans="18:18" x14ac:dyDescent="0.25">
      <c r="R82678" s="15">
        <v>1</v>
      </c>
    </row>
    <row r="82679" spans="18:18" x14ac:dyDescent="0.25">
      <c r="R82679" s="15">
        <v>1</v>
      </c>
    </row>
    <row r="82680" spans="18:18" x14ac:dyDescent="0.25">
      <c r="R82680" s="15">
        <v>1</v>
      </c>
    </row>
    <row r="82681" spans="18:18" x14ac:dyDescent="0.25">
      <c r="R82681" s="15">
        <v>1</v>
      </c>
    </row>
    <row r="82682" spans="18:18" x14ac:dyDescent="0.25">
      <c r="R82682" s="15">
        <v>1</v>
      </c>
    </row>
    <row r="82683" spans="18:18" x14ac:dyDescent="0.25">
      <c r="R82683" s="15">
        <v>1</v>
      </c>
    </row>
    <row r="82684" spans="18:18" x14ac:dyDescent="0.25">
      <c r="R82684" s="15">
        <v>1</v>
      </c>
    </row>
    <row r="82685" spans="18:18" x14ac:dyDescent="0.25">
      <c r="R82685" s="15">
        <v>1</v>
      </c>
    </row>
    <row r="82686" spans="18:18" x14ac:dyDescent="0.25">
      <c r="R82686" s="15">
        <v>1</v>
      </c>
    </row>
    <row r="82687" spans="18:18" x14ac:dyDescent="0.25">
      <c r="R82687" s="15">
        <v>1</v>
      </c>
    </row>
    <row r="82688" spans="18:18" x14ac:dyDescent="0.25">
      <c r="R82688" s="15">
        <v>1</v>
      </c>
    </row>
    <row r="82689" spans="18:18" x14ac:dyDescent="0.25">
      <c r="R82689" s="15">
        <v>1</v>
      </c>
    </row>
    <row r="82690" spans="18:18" x14ac:dyDescent="0.25">
      <c r="R82690" s="15">
        <v>1</v>
      </c>
    </row>
    <row r="82691" spans="18:18" x14ac:dyDescent="0.25">
      <c r="R82691" s="15">
        <v>1</v>
      </c>
    </row>
    <row r="82692" spans="18:18" x14ac:dyDescent="0.25">
      <c r="R82692" s="15">
        <v>1</v>
      </c>
    </row>
    <row r="82693" spans="18:18" x14ac:dyDescent="0.25">
      <c r="R82693" s="15">
        <v>1</v>
      </c>
    </row>
    <row r="82694" spans="18:18" x14ac:dyDescent="0.25">
      <c r="R82694" s="15">
        <v>1</v>
      </c>
    </row>
    <row r="82695" spans="18:18" x14ac:dyDescent="0.25">
      <c r="R82695" s="15">
        <v>1</v>
      </c>
    </row>
    <row r="82696" spans="18:18" x14ac:dyDescent="0.25">
      <c r="R82696" s="15">
        <v>1</v>
      </c>
    </row>
    <row r="82697" spans="18:18" x14ac:dyDescent="0.25">
      <c r="R82697" s="15">
        <v>1</v>
      </c>
    </row>
    <row r="82698" spans="18:18" x14ac:dyDescent="0.25">
      <c r="R82698" s="15">
        <v>1</v>
      </c>
    </row>
    <row r="82699" spans="18:18" x14ac:dyDescent="0.25">
      <c r="R82699" s="15">
        <v>1</v>
      </c>
    </row>
    <row r="82700" spans="18:18" x14ac:dyDescent="0.25">
      <c r="R82700" s="15">
        <v>1</v>
      </c>
    </row>
    <row r="82701" spans="18:18" x14ac:dyDescent="0.25">
      <c r="R82701" s="15">
        <v>1</v>
      </c>
    </row>
    <row r="82702" spans="18:18" x14ac:dyDescent="0.25">
      <c r="R82702" s="15">
        <v>1</v>
      </c>
    </row>
    <row r="82703" spans="18:18" x14ac:dyDescent="0.25">
      <c r="R82703" s="15">
        <v>1</v>
      </c>
    </row>
    <row r="82704" spans="18:18" x14ac:dyDescent="0.25">
      <c r="R82704" s="15">
        <v>1</v>
      </c>
    </row>
    <row r="82705" spans="18:18" x14ac:dyDescent="0.25">
      <c r="R82705" s="15">
        <v>1</v>
      </c>
    </row>
    <row r="82706" spans="18:18" x14ac:dyDescent="0.25">
      <c r="R82706" s="15">
        <v>1</v>
      </c>
    </row>
    <row r="82707" spans="18:18" x14ac:dyDescent="0.25">
      <c r="R82707" s="15">
        <v>1</v>
      </c>
    </row>
    <row r="82708" spans="18:18" x14ac:dyDescent="0.25">
      <c r="R82708" s="15">
        <v>1</v>
      </c>
    </row>
    <row r="82709" spans="18:18" x14ac:dyDescent="0.25">
      <c r="R82709" s="15">
        <v>1</v>
      </c>
    </row>
    <row r="82710" spans="18:18" x14ac:dyDescent="0.25">
      <c r="R82710" s="15">
        <v>1</v>
      </c>
    </row>
    <row r="82711" spans="18:18" x14ac:dyDescent="0.25">
      <c r="R82711" s="15">
        <v>1</v>
      </c>
    </row>
    <row r="82712" spans="18:18" x14ac:dyDescent="0.25">
      <c r="R82712" s="15">
        <v>1</v>
      </c>
    </row>
    <row r="82713" spans="18:18" x14ac:dyDescent="0.25">
      <c r="R82713" s="15">
        <v>1</v>
      </c>
    </row>
    <row r="82714" spans="18:18" x14ac:dyDescent="0.25">
      <c r="R82714" s="15">
        <v>1</v>
      </c>
    </row>
    <row r="82715" spans="18:18" x14ac:dyDescent="0.25">
      <c r="R82715" s="15">
        <v>1</v>
      </c>
    </row>
    <row r="82716" spans="18:18" x14ac:dyDescent="0.25">
      <c r="R82716" s="15">
        <v>1</v>
      </c>
    </row>
    <row r="82717" spans="18:18" x14ac:dyDescent="0.25">
      <c r="R82717" s="15">
        <v>1</v>
      </c>
    </row>
    <row r="82718" spans="18:18" x14ac:dyDescent="0.25">
      <c r="R82718" s="15">
        <v>1</v>
      </c>
    </row>
    <row r="82719" spans="18:18" x14ac:dyDescent="0.25">
      <c r="R82719" s="15">
        <v>1</v>
      </c>
    </row>
    <row r="82720" spans="18:18" x14ac:dyDescent="0.25">
      <c r="R82720" s="15">
        <v>1</v>
      </c>
    </row>
    <row r="82721" spans="18:18" x14ac:dyDescent="0.25">
      <c r="R82721" s="15">
        <v>1</v>
      </c>
    </row>
    <row r="82722" spans="18:18" x14ac:dyDescent="0.25">
      <c r="R82722" s="15">
        <v>1</v>
      </c>
    </row>
    <row r="82723" spans="18:18" x14ac:dyDescent="0.25">
      <c r="R82723" s="15">
        <v>1</v>
      </c>
    </row>
    <row r="82724" spans="18:18" x14ac:dyDescent="0.25">
      <c r="R82724" s="15">
        <v>1</v>
      </c>
    </row>
    <row r="82725" spans="18:18" x14ac:dyDescent="0.25">
      <c r="R82725" s="15">
        <v>1</v>
      </c>
    </row>
    <row r="82726" spans="18:18" x14ac:dyDescent="0.25">
      <c r="R82726" s="15">
        <v>1</v>
      </c>
    </row>
    <row r="82727" spans="18:18" x14ac:dyDescent="0.25">
      <c r="R82727" s="15">
        <v>1</v>
      </c>
    </row>
    <row r="82728" spans="18:18" x14ac:dyDescent="0.25">
      <c r="R82728" s="15">
        <v>1</v>
      </c>
    </row>
    <row r="82729" spans="18:18" x14ac:dyDescent="0.25">
      <c r="R82729" s="15">
        <v>1</v>
      </c>
    </row>
    <row r="82730" spans="18:18" x14ac:dyDescent="0.25">
      <c r="R82730" s="15">
        <v>1</v>
      </c>
    </row>
    <row r="82731" spans="18:18" x14ac:dyDescent="0.25">
      <c r="R82731" s="15">
        <v>1</v>
      </c>
    </row>
    <row r="82732" spans="18:18" x14ac:dyDescent="0.25">
      <c r="R82732" s="15">
        <v>1</v>
      </c>
    </row>
    <row r="82733" spans="18:18" x14ac:dyDescent="0.25">
      <c r="R82733" s="15">
        <v>1</v>
      </c>
    </row>
    <row r="82734" spans="18:18" x14ac:dyDescent="0.25">
      <c r="R82734" s="15">
        <v>1</v>
      </c>
    </row>
    <row r="82735" spans="18:18" x14ac:dyDescent="0.25">
      <c r="R82735" s="15">
        <v>1</v>
      </c>
    </row>
    <row r="82736" spans="18:18" x14ac:dyDescent="0.25">
      <c r="R82736" s="15">
        <v>1</v>
      </c>
    </row>
    <row r="82737" spans="18:18" x14ac:dyDescent="0.25">
      <c r="R82737" s="15">
        <v>2</v>
      </c>
    </row>
    <row r="82738" spans="18:18" x14ac:dyDescent="0.25">
      <c r="R82738" s="15">
        <v>2</v>
      </c>
    </row>
    <row r="82739" spans="18:18" x14ac:dyDescent="0.25">
      <c r="R82739" s="15">
        <v>2</v>
      </c>
    </row>
    <row r="82740" spans="18:18" x14ac:dyDescent="0.25">
      <c r="R82740" s="15">
        <v>2</v>
      </c>
    </row>
    <row r="82741" spans="18:18" x14ac:dyDescent="0.25">
      <c r="R82741" s="15">
        <v>2</v>
      </c>
    </row>
    <row r="82742" spans="18:18" x14ac:dyDescent="0.25">
      <c r="R82742" s="15">
        <v>2</v>
      </c>
    </row>
    <row r="82743" spans="18:18" x14ac:dyDescent="0.25">
      <c r="R82743" s="15">
        <v>2</v>
      </c>
    </row>
    <row r="82744" spans="18:18" x14ac:dyDescent="0.25">
      <c r="R82744" s="15">
        <v>2</v>
      </c>
    </row>
    <row r="82745" spans="18:18" x14ac:dyDescent="0.25">
      <c r="R82745" s="15">
        <v>2</v>
      </c>
    </row>
    <row r="82746" spans="18:18" x14ac:dyDescent="0.25">
      <c r="R82746" s="15">
        <v>2</v>
      </c>
    </row>
    <row r="82747" spans="18:18" x14ac:dyDescent="0.25">
      <c r="R82747" s="15">
        <v>2</v>
      </c>
    </row>
    <row r="82748" spans="18:18" x14ac:dyDescent="0.25">
      <c r="R82748" s="15">
        <v>2</v>
      </c>
    </row>
    <row r="82749" spans="18:18" x14ac:dyDescent="0.25">
      <c r="R82749" s="15">
        <v>2</v>
      </c>
    </row>
    <row r="82750" spans="18:18" x14ac:dyDescent="0.25">
      <c r="R82750" s="15">
        <v>2</v>
      </c>
    </row>
    <row r="82751" spans="18:18" x14ac:dyDescent="0.25">
      <c r="R82751" s="15">
        <v>2</v>
      </c>
    </row>
    <row r="82752" spans="18:18" x14ac:dyDescent="0.25">
      <c r="R82752" s="15">
        <v>2</v>
      </c>
    </row>
    <row r="82753" spans="18:18" x14ac:dyDescent="0.25">
      <c r="R82753" s="15">
        <v>2</v>
      </c>
    </row>
    <row r="82754" spans="18:18" x14ac:dyDescent="0.25">
      <c r="R82754" s="15">
        <v>2</v>
      </c>
    </row>
    <row r="82755" spans="18:18" x14ac:dyDescent="0.25">
      <c r="R82755" s="15">
        <v>2</v>
      </c>
    </row>
    <row r="82756" spans="18:18" x14ac:dyDescent="0.25">
      <c r="R82756" s="15">
        <v>2</v>
      </c>
    </row>
    <row r="82757" spans="18:18" x14ac:dyDescent="0.25">
      <c r="R82757" s="15">
        <v>1</v>
      </c>
    </row>
    <row r="82758" spans="18:18" x14ac:dyDescent="0.25">
      <c r="R82758" s="15">
        <v>1</v>
      </c>
    </row>
    <row r="82759" spans="18:18" x14ac:dyDescent="0.25">
      <c r="R82759" s="15">
        <v>1</v>
      </c>
    </row>
    <row r="82760" spans="18:18" x14ac:dyDescent="0.25">
      <c r="R82760" s="15">
        <v>1</v>
      </c>
    </row>
    <row r="82761" spans="18:18" x14ac:dyDescent="0.25">
      <c r="R82761" s="15">
        <v>1</v>
      </c>
    </row>
    <row r="82762" spans="18:18" x14ac:dyDescent="0.25">
      <c r="R82762" s="15">
        <v>1</v>
      </c>
    </row>
    <row r="82763" spans="18:18" x14ac:dyDescent="0.25">
      <c r="R82763" s="15">
        <v>1</v>
      </c>
    </row>
    <row r="82764" spans="18:18" x14ac:dyDescent="0.25">
      <c r="R82764" s="15">
        <v>1</v>
      </c>
    </row>
    <row r="82765" spans="18:18" x14ac:dyDescent="0.25">
      <c r="R82765" s="15">
        <v>1</v>
      </c>
    </row>
    <row r="82766" spans="18:18" x14ac:dyDescent="0.25">
      <c r="R82766" s="15">
        <v>1</v>
      </c>
    </row>
    <row r="82767" spans="18:18" x14ac:dyDescent="0.25">
      <c r="R82767" s="15">
        <v>1</v>
      </c>
    </row>
    <row r="82768" spans="18:18" x14ac:dyDescent="0.25">
      <c r="R82768" s="15">
        <v>1</v>
      </c>
    </row>
    <row r="82769" spans="18:18" x14ac:dyDescent="0.25">
      <c r="R82769" s="15">
        <v>1</v>
      </c>
    </row>
    <row r="82770" spans="18:18" x14ac:dyDescent="0.25">
      <c r="R82770" s="15">
        <v>1</v>
      </c>
    </row>
    <row r="82771" spans="18:18" x14ac:dyDescent="0.25">
      <c r="R82771" s="15">
        <v>1</v>
      </c>
    </row>
    <row r="82772" spans="18:18" x14ac:dyDescent="0.25">
      <c r="R82772" s="15">
        <v>1</v>
      </c>
    </row>
    <row r="82773" spans="18:18" x14ac:dyDescent="0.25">
      <c r="R82773" s="15">
        <v>1</v>
      </c>
    </row>
    <row r="82774" spans="18:18" x14ac:dyDescent="0.25">
      <c r="R82774" s="15">
        <v>1</v>
      </c>
    </row>
    <row r="82775" spans="18:18" x14ac:dyDescent="0.25">
      <c r="R82775" s="15">
        <v>1</v>
      </c>
    </row>
    <row r="82776" spans="18:18" x14ac:dyDescent="0.25">
      <c r="R82776" s="15">
        <v>1</v>
      </c>
    </row>
    <row r="82777" spans="18:18" x14ac:dyDescent="0.25">
      <c r="R82777" s="15">
        <v>1</v>
      </c>
    </row>
    <row r="82778" spans="18:18" x14ac:dyDescent="0.25">
      <c r="R82778" s="15">
        <v>1</v>
      </c>
    </row>
    <row r="82779" spans="18:18" x14ac:dyDescent="0.25">
      <c r="R82779" s="15">
        <v>1</v>
      </c>
    </row>
    <row r="82780" spans="18:18" x14ac:dyDescent="0.25">
      <c r="R82780" s="15">
        <v>1</v>
      </c>
    </row>
    <row r="82781" spans="18:18" x14ac:dyDescent="0.25">
      <c r="R82781" s="15">
        <v>1</v>
      </c>
    </row>
    <row r="82782" spans="18:18" x14ac:dyDescent="0.25">
      <c r="R82782" s="15">
        <v>1</v>
      </c>
    </row>
    <row r="82783" spans="18:18" x14ac:dyDescent="0.25">
      <c r="R82783" s="15">
        <v>1</v>
      </c>
    </row>
    <row r="82784" spans="18:18" x14ac:dyDescent="0.25">
      <c r="R82784" s="15">
        <v>1</v>
      </c>
    </row>
    <row r="82785" spans="18:18" x14ac:dyDescent="0.25">
      <c r="R82785" s="15">
        <v>1</v>
      </c>
    </row>
    <row r="82786" spans="18:18" x14ac:dyDescent="0.25">
      <c r="R82786" s="15">
        <v>1</v>
      </c>
    </row>
    <row r="82787" spans="18:18" x14ac:dyDescent="0.25">
      <c r="R82787" s="15">
        <v>1</v>
      </c>
    </row>
    <row r="82788" spans="18:18" x14ac:dyDescent="0.25">
      <c r="R82788" s="15">
        <v>1</v>
      </c>
    </row>
    <row r="82789" spans="18:18" x14ac:dyDescent="0.25">
      <c r="R82789" s="15">
        <v>1</v>
      </c>
    </row>
    <row r="82790" spans="18:18" x14ac:dyDescent="0.25">
      <c r="R82790" s="15">
        <v>1</v>
      </c>
    </row>
    <row r="82791" spans="18:18" x14ac:dyDescent="0.25">
      <c r="R82791" s="15">
        <v>1</v>
      </c>
    </row>
    <row r="82792" spans="18:18" x14ac:dyDescent="0.25">
      <c r="R82792" s="15">
        <v>1</v>
      </c>
    </row>
    <row r="82793" spans="18:18" x14ac:dyDescent="0.25">
      <c r="R82793" s="15">
        <v>1</v>
      </c>
    </row>
    <row r="82794" spans="18:18" x14ac:dyDescent="0.25">
      <c r="R82794" s="15">
        <v>1</v>
      </c>
    </row>
    <row r="82795" spans="18:18" x14ac:dyDescent="0.25">
      <c r="R82795" s="15">
        <v>1</v>
      </c>
    </row>
    <row r="82796" spans="18:18" x14ac:dyDescent="0.25">
      <c r="R82796" s="15">
        <v>1</v>
      </c>
    </row>
    <row r="82797" spans="18:18" x14ac:dyDescent="0.25">
      <c r="R82797" s="15">
        <v>1</v>
      </c>
    </row>
    <row r="82798" spans="18:18" x14ac:dyDescent="0.25">
      <c r="R82798" s="15">
        <v>1</v>
      </c>
    </row>
    <row r="82799" spans="18:18" x14ac:dyDescent="0.25">
      <c r="R82799" s="15">
        <v>2</v>
      </c>
    </row>
    <row r="82800" spans="18:18" x14ac:dyDescent="0.25">
      <c r="R82800" s="15">
        <v>2</v>
      </c>
    </row>
    <row r="82801" spans="18:18" x14ac:dyDescent="0.25">
      <c r="R82801" s="15">
        <v>2</v>
      </c>
    </row>
    <row r="82802" spans="18:18" x14ac:dyDescent="0.25">
      <c r="R82802" s="15">
        <v>2</v>
      </c>
    </row>
    <row r="82803" spans="18:18" x14ac:dyDescent="0.25">
      <c r="R82803" s="15">
        <v>2</v>
      </c>
    </row>
    <row r="82804" spans="18:18" x14ac:dyDescent="0.25">
      <c r="R82804" s="15">
        <v>2</v>
      </c>
    </row>
    <row r="82805" spans="18:18" x14ac:dyDescent="0.25">
      <c r="R82805" s="15">
        <v>2</v>
      </c>
    </row>
    <row r="82806" spans="18:18" x14ac:dyDescent="0.25">
      <c r="R82806" s="15">
        <v>2</v>
      </c>
    </row>
    <row r="82807" spans="18:18" x14ac:dyDescent="0.25">
      <c r="R82807" s="15">
        <v>2</v>
      </c>
    </row>
    <row r="82808" spans="18:18" x14ac:dyDescent="0.25">
      <c r="R82808" s="15">
        <v>2</v>
      </c>
    </row>
    <row r="82809" spans="18:18" x14ac:dyDescent="0.25">
      <c r="R82809" s="15">
        <v>2</v>
      </c>
    </row>
    <row r="82810" spans="18:18" x14ac:dyDescent="0.25">
      <c r="R82810" s="15">
        <v>2</v>
      </c>
    </row>
    <row r="82811" spans="18:18" x14ac:dyDescent="0.25">
      <c r="R82811" s="15">
        <v>2</v>
      </c>
    </row>
    <row r="82812" spans="18:18" x14ac:dyDescent="0.25">
      <c r="R82812" s="15">
        <v>2</v>
      </c>
    </row>
    <row r="82813" spans="18:18" x14ac:dyDescent="0.25">
      <c r="R82813" s="15">
        <v>2</v>
      </c>
    </row>
    <row r="82814" spans="18:18" x14ac:dyDescent="0.25">
      <c r="R82814" s="15">
        <v>2</v>
      </c>
    </row>
    <row r="82815" spans="18:18" x14ac:dyDescent="0.25">
      <c r="R82815" s="15">
        <v>2</v>
      </c>
    </row>
    <row r="82816" spans="18:18" x14ac:dyDescent="0.25">
      <c r="R82816" s="15">
        <v>2</v>
      </c>
    </row>
    <row r="82817" spans="18:18" x14ac:dyDescent="0.25">
      <c r="R82817" s="15">
        <v>2</v>
      </c>
    </row>
    <row r="82818" spans="18:18" x14ac:dyDescent="0.25">
      <c r="R82818" s="15">
        <v>2</v>
      </c>
    </row>
    <row r="82819" spans="18:18" x14ac:dyDescent="0.25">
      <c r="R82819" s="15">
        <v>2</v>
      </c>
    </row>
    <row r="82820" spans="18:18" x14ac:dyDescent="0.25">
      <c r="R82820" s="15">
        <v>2</v>
      </c>
    </row>
    <row r="82821" spans="18:18" x14ac:dyDescent="0.25">
      <c r="R82821" s="15">
        <v>2</v>
      </c>
    </row>
    <row r="82822" spans="18:18" x14ac:dyDescent="0.25">
      <c r="R82822" s="15">
        <v>2</v>
      </c>
    </row>
    <row r="82823" spans="18:18" x14ac:dyDescent="0.25">
      <c r="R82823" s="15">
        <v>2</v>
      </c>
    </row>
    <row r="82824" spans="18:18" x14ac:dyDescent="0.25">
      <c r="R82824" s="15">
        <v>2</v>
      </c>
    </row>
    <row r="82825" spans="18:18" x14ac:dyDescent="0.25">
      <c r="R82825" s="15">
        <v>2</v>
      </c>
    </row>
    <row r="82826" spans="18:18" x14ac:dyDescent="0.25">
      <c r="R82826" s="15">
        <v>2</v>
      </c>
    </row>
    <row r="82827" spans="18:18" x14ac:dyDescent="0.25">
      <c r="R82827" s="15">
        <v>2</v>
      </c>
    </row>
    <row r="82828" spans="18:18" x14ac:dyDescent="0.25">
      <c r="R82828" s="15">
        <v>2</v>
      </c>
    </row>
    <row r="82829" spans="18:18" x14ac:dyDescent="0.25">
      <c r="R82829" s="15">
        <v>2</v>
      </c>
    </row>
    <row r="82830" spans="18:18" x14ac:dyDescent="0.25">
      <c r="R82830" s="15">
        <v>2</v>
      </c>
    </row>
    <row r="82831" spans="18:18" x14ac:dyDescent="0.25">
      <c r="R82831" s="15">
        <v>2</v>
      </c>
    </row>
    <row r="82832" spans="18:18" x14ac:dyDescent="0.25">
      <c r="R82832" s="15">
        <v>2</v>
      </c>
    </row>
    <row r="82833" spans="18:18" x14ac:dyDescent="0.25">
      <c r="R82833" s="15">
        <v>2</v>
      </c>
    </row>
    <row r="82834" spans="18:18" x14ac:dyDescent="0.25">
      <c r="R82834" s="15">
        <v>2</v>
      </c>
    </row>
    <row r="82835" spans="18:18" x14ac:dyDescent="0.25">
      <c r="R82835" s="15">
        <v>2</v>
      </c>
    </row>
    <row r="82836" spans="18:18" x14ac:dyDescent="0.25">
      <c r="R82836" s="15">
        <v>2</v>
      </c>
    </row>
    <row r="82837" spans="18:18" x14ac:dyDescent="0.25">
      <c r="R82837" s="15">
        <v>2</v>
      </c>
    </row>
    <row r="82838" spans="18:18" x14ac:dyDescent="0.25">
      <c r="R82838" s="15">
        <v>2</v>
      </c>
    </row>
    <row r="82839" spans="18:18" x14ac:dyDescent="0.25">
      <c r="R82839" s="15">
        <v>3</v>
      </c>
    </row>
    <row r="82840" spans="18:18" x14ac:dyDescent="0.25">
      <c r="R82840" s="15">
        <v>3</v>
      </c>
    </row>
    <row r="82841" spans="18:18" x14ac:dyDescent="0.25">
      <c r="R82841" s="15">
        <v>3</v>
      </c>
    </row>
    <row r="82842" spans="18:18" x14ac:dyDescent="0.25">
      <c r="R82842" s="15">
        <v>3</v>
      </c>
    </row>
    <row r="82843" spans="18:18" x14ac:dyDescent="0.25">
      <c r="R82843" s="15">
        <v>3</v>
      </c>
    </row>
    <row r="82844" spans="18:18" x14ac:dyDescent="0.25">
      <c r="R82844" s="15">
        <v>3</v>
      </c>
    </row>
    <row r="82845" spans="18:18" x14ac:dyDescent="0.25">
      <c r="R82845" s="15">
        <v>3</v>
      </c>
    </row>
    <row r="82846" spans="18:18" x14ac:dyDescent="0.25">
      <c r="R82846" s="15">
        <v>3</v>
      </c>
    </row>
    <row r="82847" spans="18:18" x14ac:dyDescent="0.25">
      <c r="R82847" s="15">
        <v>3</v>
      </c>
    </row>
    <row r="82848" spans="18:18" x14ac:dyDescent="0.25">
      <c r="R82848" s="15">
        <v>3</v>
      </c>
    </row>
    <row r="82849" spans="18:18" x14ac:dyDescent="0.25">
      <c r="R82849" s="15">
        <v>3</v>
      </c>
    </row>
    <row r="82850" spans="18:18" x14ac:dyDescent="0.25">
      <c r="R82850" s="15">
        <v>3</v>
      </c>
    </row>
    <row r="82851" spans="18:18" x14ac:dyDescent="0.25">
      <c r="R82851" s="15">
        <v>3</v>
      </c>
    </row>
    <row r="82852" spans="18:18" x14ac:dyDescent="0.25">
      <c r="R82852" s="15">
        <v>3</v>
      </c>
    </row>
    <row r="82853" spans="18:18" x14ac:dyDescent="0.25">
      <c r="R82853" s="15">
        <v>3</v>
      </c>
    </row>
    <row r="82854" spans="18:18" x14ac:dyDescent="0.25">
      <c r="R82854" s="15">
        <v>1</v>
      </c>
    </row>
    <row r="82855" spans="18:18" x14ac:dyDescent="0.25">
      <c r="R82855" s="15">
        <v>1</v>
      </c>
    </row>
    <row r="82856" spans="18:18" x14ac:dyDescent="0.25">
      <c r="R82856" s="15">
        <v>1</v>
      </c>
    </row>
    <row r="82857" spans="18:18" x14ac:dyDescent="0.25">
      <c r="R82857" s="15">
        <v>1</v>
      </c>
    </row>
    <row r="82858" spans="18:18" x14ac:dyDescent="0.25">
      <c r="R82858" s="15">
        <v>1</v>
      </c>
    </row>
    <row r="82859" spans="18:18" x14ac:dyDescent="0.25">
      <c r="R82859" s="15">
        <v>1</v>
      </c>
    </row>
    <row r="82860" spans="18:18" x14ac:dyDescent="0.25">
      <c r="R82860" s="15">
        <v>1</v>
      </c>
    </row>
    <row r="82861" spans="18:18" x14ac:dyDescent="0.25">
      <c r="R82861" s="15">
        <v>1</v>
      </c>
    </row>
    <row r="82862" spans="18:18" x14ac:dyDescent="0.25">
      <c r="R82862" s="15">
        <v>1</v>
      </c>
    </row>
    <row r="82863" spans="18:18" x14ac:dyDescent="0.25">
      <c r="R82863" s="15">
        <v>1</v>
      </c>
    </row>
    <row r="82864" spans="18:18" x14ac:dyDescent="0.25">
      <c r="R82864" s="15">
        <v>1</v>
      </c>
    </row>
    <row r="82865" spans="18:18" x14ac:dyDescent="0.25">
      <c r="R82865" s="15">
        <v>1</v>
      </c>
    </row>
    <row r="82866" spans="18:18" x14ac:dyDescent="0.25">
      <c r="R82866" s="15">
        <v>1</v>
      </c>
    </row>
    <row r="82867" spans="18:18" x14ac:dyDescent="0.25">
      <c r="R82867" s="15">
        <v>1</v>
      </c>
    </row>
    <row r="82868" spans="18:18" x14ac:dyDescent="0.25">
      <c r="R82868" s="15">
        <v>1</v>
      </c>
    </row>
    <row r="82869" spans="18:18" x14ac:dyDescent="0.25">
      <c r="R82869" s="15">
        <v>1</v>
      </c>
    </row>
    <row r="82870" spans="18:18" x14ac:dyDescent="0.25">
      <c r="R82870" s="15">
        <v>1</v>
      </c>
    </row>
    <row r="82871" spans="18:18" x14ac:dyDescent="0.25">
      <c r="R82871" s="15">
        <v>1</v>
      </c>
    </row>
    <row r="82872" spans="18:18" x14ac:dyDescent="0.25">
      <c r="R82872" s="15">
        <v>1</v>
      </c>
    </row>
    <row r="82873" spans="18:18" x14ac:dyDescent="0.25">
      <c r="R82873" s="15">
        <v>1</v>
      </c>
    </row>
    <row r="82874" spans="18:18" x14ac:dyDescent="0.25">
      <c r="R82874" s="15">
        <v>1</v>
      </c>
    </row>
    <row r="82875" spans="18:18" x14ac:dyDescent="0.25">
      <c r="R82875" s="15">
        <v>1</v>
      </c>
    </row>
    <row r="82876" spans="18:18" x14ac:dyDescent="0.25">
      <c r="R82876" s="15">
        <v>1</v>
      </c>
    </row>
    <row r="82877" spans="18:18" x14ac:dyDescent="0.25">
      <c r="R82877" s="15">
        <v>1</v>
      </c>
    </row>
    <row r="82878" spans="18:18" x14ac:dyDescent="0.25">
      <c r="R82878" s="15">
        <v>1</v>
      </c>
    </row>
    <row r="82879" spans="18:18" x14ac:dyDescent="0.25">
      <c r="R82879" s="15">
        <v>1</v>
      </c>
    </row>
    <row r="82880" spans="18:18" x14ac:dyDescent="0.25">
      <c r="R82880" s="15">
        <v>1</v>
      </c>
    </row>
    <row r="82881" spans="18:18" x14ac:dyDescent="0.25">
      <c r="R82881" s="15">
        <v>1</v>
      </c>
    </row>
    <row r="82882" spans="18:18" x14ac:dyDescent="0.25">
      <c r="R82882" s="15">
        <v>1</v>
      </c>
    </row>
    <row r="82883" spans="18:18" x14ac:dyDescent="0.25">
      <c r="R82883" s="15">
        <v>1</v>
      </c>
    </row>
    <row r="82884" spans="18:18" x14ac:dyDescent="0.25">
      <c r="R82884" s="15">
        <v>1</v>
      </c>
    </row>
    <row r="82885" spans="18:18" x14ac:dyDescent="0.25">
      <c r="R82885" s="15">
        <v>1</v>
      </c>
    </row>
    <row r="82886" spans="18:18" x14ac:dyDescent="0.25">
      <c r="R82886" s="15">
        <v>1</v>
      </c>
    </row>
    <row r="82887" spans="18:18" x14ac:dyDescent="0.25">
      <c r="R82887" s="15">
        <v>1</v>
      </c>
    </row>
    <row r="82888" spans="18:18" x14ac:dyDescent="0.25">
      <c r="R82888" s="15">
        <v>1</v>
      </c>
    </row>
    <row r="82889" spans="18:18" x14ac:dyDescent="0.25">
      <c r="R82889" s="15">
        <v>1</v>
      </c>
    </row>
    <row r="82890" spans="18:18" x14ac:dyDescent="0.25">
      <c r="R82890" s="15">
        <v>1</v>
      </c>
    </row>
    <row r="82891" spans="18:18" x14ac:dyDescent="0.25">
      <c r="R82891" s="15">
        <v>1</v>
      </c>
    </row>
    <row r="82892" spans="18:18" x14ac:dyDescent="0.25">
      <c r="R82892" s="15">
        <v>1</v>
      </c>
    </row>
    <row r="82893" spans="18:18" x14ac:dyDescent="0.25">
      <c r="R82893" s="15">
        <v>1</v>
      </c>
    </row>
    <row r="82894" spans="18:18" x14ac:dyDescent="0.25">
      <c r="R82894" s="15">
        <v>1</v>
      </c>
    </row>
    <row r="82895" spans="18:18" x14ac:dyDescent="0.25">
      <c r="R82895" s="15">
        <v>1</v>
      </c>
    </row>
    <row r="82896" spans="18:18" x14ac:dyDescent="0.25">
      <c r="R82896" s="15">
        <v>1</v>
      </c>
    </row>
    <row r="82897" spans="18:18" x14ac:dyDescent="0.25">
      <c r="R82897" s="15">
        <v>1</v>
      </c>
    </row>
    <row r="82898" spans="18:18" x14ac:dyDescent="0.25">
      <c r="R82898" s="15">
        <v>1</v>
      </c>
    </row>
    <row r="82899" spans="18:18" x14ac:dyDescent="0.25">
      <c r="R82899" s="15">
        <v>1</v>
      </c>
    </row>
    <row r="82900" spans="18:18" x14ac:dyDescent="0.25">
      <c r="R82900" s="15">
        <v>1</v>
      </c>
    </row>
    <row r="82901" spans="18:18" x14ac:dyDescent="0.25">
      <c r="R82901" s="15">
        <v>1</v>
      </c>
    </row>
    <row r="82902" spans="18:18" x14ac:dyDescent="0.25">
      <c r="R82902" s="15">
        <v>1</v>
      </c>
    </row>
    <row r="82903" spans="18:18" x14ac:dyDescent="0.25">
      <c r="R82903" s="15">
        <v>1</v>
      </c>
    </row>
    <row r="82904" spans="18:18" x14ac:dyDescent="0.25">
      <c r="R82904" s="15">
        <v>1</v>
      </c>
    </row>
    <row r="82905" spans="18:18" x14ac:dyDescent="0.25">
      <c r="R82905" s="15">
        <v>1</v>
      </c>
    </row>
    <row r="82906" spans="18:18" x14ac:dyDescent="0.25">
      <c r="R82906" s="15">
        <v>1</v>
      </c>
    </row>
    <row r="82907" spans="18:18" x14ac:dyDescent="0.25">
      <c r="R82907" s="15">
        <v>1</v>
      </c>
    </row>
    <row r="82908" spans="18:18" x14ac:dyDescent="0.25">
      <c r="R82908" s="15">
        <v>1</v>
      </c>
    </row>
    <row r="82909" spans="18:18" x14ac:dyDescent="0.25">
      <c r="R82909" s="15">
        <v>1</v>
      </c>
    </row>
    <row r="82910" spans="18:18" x14ac:dyDescent="0.25">
      <c r="R82910" s="15">
        <v>1</v>
      </c>
    </row>
    <row r="82911" spans="18:18" x14ac:dyDescent="0.25">
      <c r="R82911" s="15">
        <v>1</v>
      </c>
    </row>
    <row r="82912" spans="18:18" x14ac:dyDescent="0.25">
      <c r="R82912" s="15">
        <v>1</v>
      </c>
    </row>
    <row r="82913" spans="18:18" x14ac:dyDescent="0.25">
      <c r="R82913" s="15">
        <v>1</v>
      </c>
    </row>
    <row r="82914" spans="18:18" x14ac:dyDescent="0.25">
      <c r="R82914" s="15">
        <v>1</v>
      </c>
    </row>
    <row r="82915" spans="18:18" x14ac:dyDescent="0.25">
      <c r="R82915" s="15">
        <v>1</v>
      </c>
    </row>
    <row r="82916" spans="18:18" x14ac:dyDescent="0.25">
      <c r="R82916" s="15">
        <v>1</v>
      </c>
    </row>
    <row r="82917" spans="18:18" x14ac:dyDescent="0.25">
      <c r="R82917" s="15">
        <v>1</v>
      </c>
    </row>
    <row r="82918" spans="18:18" x14ac:dyDescent="0.25">
      <c r="R82918" s="15">
        <v>1</v>
      </c>
    </row>
    <row r="82919" spans="18:18" x14ac:dyDescent="0.25">
      <c r="R82919" s="15">
        <v>1</v>
      </c>
    </row>
    <row r="82920" spans="18:18" x14ac:dyDescent="0.25">
      <c r="R82920" s="15">
        <v>1</v>
      </c>
    </row>
    <row r="82921" spans="18:18" x14ac:dyDescent="0.25">
      <c r="R82921" s="15">
        <v>1</v>
      </c>
    </row>
    <row r="82922" spans="18:18" x14ac:dyDescent="0.25">
      <c r="R82922" s="15">
        <v>1</v>
      </c>
    </row>
    <row r="82923" spans="18:18" x14ac:dyDescent="0.25">
      <c r="R82923" s="15">
        <v>1</v>
      </c>
    </row>
    <row r="82924" spans="18:18" x14ac:dyDescent="0.25">
      <c r="R82924" s="15">
        <v>1</v>
      </c>
    </row>
    <row r="82925" spans="18:18" x14ac:dyDescent="0.25">
      <c r="R82925" s="15">
        <v>1</v>
      </c>
    </row>
    <row r="82926" spans="18:18" x14ac:dyDescent="0.25">
      <c r="R82926" s="15">
        <v>1</v>
      </c>
    </row>
    <row r="82927" spans="18:18" x14ac:dyDescent="0.25">
      <c r="R82927" s="15">
        <v>1</v>
      </c>
    </row>
    <row r="82928" spans="18:18" x14ac:dyDescent="0.25">
      <c r="R82928" s="15">
        <v>1</v>
      </c>
    </row>
    <row r="82929" spans="18:18" x14ac:dyDescent="0.25">
      <c r="R82929" s="15">
        <v>1</v>
      </c>
    </row>
    <row r="82930" spans="18:18" x14ac:dyDescent="0.25">
      <c r="R82930" s="15">
        <v>1</v>
      </c>
    </row>
    <row r="82931" spans="18:18" x14ac:dyDescent="0.25">
      <c r="R82931" s="15">
        <v>1</v>
      </c>
    </row>
    <row r="82932" spans="18:18" x14ac:dyDescent="0.25">
      <c r="R82932" s="15">
        <v>1</v>
      </c>
    </row>
    <row r="82933" spans="18:18" x14ac:dyDescent="0.25">
      <c r="R82933" s="15">
        <v>1</v>
      </c>
    </row>
    <row r="82934" spans="18:18" x14ac:dyDescent="0.25">
      <c r="R82934" s="15">
        <v>1</v>
      </c>
    </row>
    <row r="82935" spans="18:18" x14ac:dyDescent="0.25">
      <c r="R82935" s="15">
        <v>1</v>
      </c>
    </row>
    <row r="82936" spans="18:18" x14ac:dyDescent="0.25">
      <c r="R82936" s="15">
        <v>1</v>
      </c>
    </row>
    <row r="82937" spans="18:18" x14ac:dyDescent="0.25">
      <c r="R82937" s="15">
        <v>1</v>
      </c>
    </row>
    <row r="82938" spans="18:18" x14ac:dyDescent="0.25">
      <c r="R82938" s="15">
        <v>1</v>
      </c>
    </row>
    <row r="82939" spans="18:18" x14ac:dyDescent="0.25">
      <c r="R82939" s="15">
        <v>1</v>
      </c>
    </row>
    <row r="82940" spans="18:18" x14ac:dyDescent="0.25">
      <c r="R82940" s="15">
        <v>1</v>
      </c>
    </row>
    <row r="82941" spans="18:18" x14ac:dyDescent="0.25">
      <c r="R82941" s="15">
        <v>1</v>
      </c>
    </row>
    <row r="82942" spans="18:18" x14ac:dyDescent="0.25">
      <c r="R82942" s="15">
        <v>1</v>
      </c>
    </row>
    <row r="82943" spans="18:18" x14ac:dyDescent="0.25">
      <c r="R82943" s="15">
        <v>1</v>
      </c>
    </row>
    <row r="82944" spans="18:18" x14ac:dyDescent="0.25">
      <c r="R82944" s="15">
        <v>1</v>
      </c>
    </row>
    <row r="82945" spans="18:18" x14ac:dyDescent="0.25">
      <c r="R82945" s="15">
        <v>1</v>
      </c>
    </row>
    <row r="82946" spans="18:18" x14ac:dyDescent="0.25">
      <c r="R82946" s="15">
        <v>1</v>
      </c>
    </row>
    <row r="82947" spans="18:18" x14ac:dyDescent="0.25">
      <c r="R82947" s="15">
        <v>2</v>
      </c>
    </row>
    <row r="82948" spans="18:18" x14ac:dyDescent="0.25">
      <c r="R82948" s="15">
        <v>2</v>
      </c>
    </row>
    <row r="82949" spans="18:18" x14ac:dyDescent="0.25">
      <c r="R82949" s="15">
        <v>2</v>
      </c>
    </row>
    <row r="82950" spans="18:18" x14ac:dyDescent="0.25">
      <c r="R82950" s="15">
        <v>2</v>
      </c>
    </row>
    <row r="82951" spans="18:18" x14ac:dyDescent="0.25">
      <c r="R82951" s="15">
        <v>2</v>
      </c>
    </row>
    <row r="82952" spans="18:18" x14ac:dyDescent="0.25">
      <c r="R82952" s="15">
        <v>2</v>
      </c>
    </row>
    <row r="82953" spans="18:18" x14ac:dyDescent="0.25">
      <c r="R82953" s="15">
        <v>2</v>
      </c>
    </row>
    <row r="82954" spans="18:18" x14ac:dyDescent="0.25">
      <c r="R82954" s="15">
        <v>2</v>
      </c>
    </row>
    <row r="82955" spans="18:18" x14ac:dyDescent="0.25">
      <c r="R82955" s="15">
        <v>2</v>
      </c>
    </row>
    <row r="82956" spans="18:18" x14ac:dyDescent="0.25">
      <c r="R82956" s="15">
        <v>2</v>
      </c>
    </row>
    <row r="82957" spans="18:18" x14ac:dyDescent="0.25">
      <c r="R82957" s="15">
        <v>2</v>
      </c>
    </row>
    <row r="82958" spans="18:18" x14ac:dyDescent="0.25">
      <c r="R82958" s="15">
        <v>2</v>
      </c>
    </row>
    <row r="82959" spans="18:18" x14ac:dyDescent="0.25">
      <c r="R82959" s="15">
        <v>2</v>
      </c>
    </row>
    <row r="82960" spans="18:18" x14ac:dyDescent="0.25">
      <c r="R82960" s="15">
        <v>2</v>
      </c>
    </row>
    <row r="82961" spans="18:18" x14ac:dyDescent="0.25">
      <c r="R82961" s="15">
        <v>2</v>
      </c>
    </row>
    <row r="82962" spans="18:18" x14ac:dyDescent="0.25">
      <c r="R82962" s="15">
        <v>2</v>
      </c>
    </row>
    <row r="82963" spans="18:18" x14ac:dyDescent="0.25">
      <c r="R82963" s="15">
        <v>2</v>
      </c>
    </row>
    <row r="82964" spans="18:18" x14ac:dyDescent="0.25">
      <c r="R82964" s="15">
        <v>2</v>
      </c>
    </row>
    <row r="82965" spans="18:18" x14ac:dyDescent="0.25">
      <c r="R82965" s="15">
        <v>2</v>
      </c>
    </row>
    <row r="82966" spans="18:18" x14ac:dyDescent="0.25">
      <c r="R82966" s="15">
        <v>1</v>
      </c>
    </row>
    <row r="82967" spans="18:18" x14ac:dyDescent="0.25">
      <c r="R82967" s="15">
        <v>1</v>
      </c>
    </row>
    <row r="82968" spans="18:18" x14ac:dyDescent="0.25">
      <c r="R82968" s="15">
        <v>1</v>
      </c>
    </row>
    <row r="82969" spans="18:18" x14ac:dyDescent="0.25">
      <c r="R82969" s="15">
        <v>1</v>
      </c>
    </row>
    <row r="82970" spans="18:18" x14ac:dyDescent="0.25">
      <c r="R82970" s="15">
        <v>1</v>
      </c>
    </row>
    <row r="82971" spans="18:18" x14ac:dyDescent="0.25">
      <c r="R82971" s="15">
        <v>1</v>
      </c>
    </row>
    <row r="82972" spans="18:18" x14ac:dyDescent="0.25">
      <c r="R82972" s="15">
        <v>1</v>
      </c>
    </row>
    <row r="82973" spans="18:18" x14ac:dyDescent="0.25">
      <c r="R82973" s="15">
        <v>1</v>
      </c>
    </row>
    <row r="82974" spans="18:18" x14ac:dyDescent="0.25">
      <c r="R82974" s="15">
        <v>1</v>
      </c>
    </row>
    <row r="82975" spans="18:18" x14ac:dyDescent="0.25">
      <c r="R82975" s="15">
        <v>1</v>
      </c>
    </row>
    <row r="82976" spans="18:18" x14ac:dyDescent="0.25">
      <c r="R82976" s="15">
        <v>1</v>
      </c>
    </row>
    <row r="82977" spans="18:18" x14ac:dyDescent="0.25">
      <c r="R82977" s="15">
        <v>1</v>
      </c>
    </row>
    <row r="82978" spans="18:18" x14ac:dyDescent="0.25">
      <c r="R82978" s="15">
        <v>1</v>
      </c>
    </row>
    <row r="82979" spans="18:18" x14ac:dyDescent="0.25">
      <c r="R82979" s="15">
        <v>1</v>
      </c>
    </row>
    <row r="82980" spans="18:18" x14ac:dyDescent="0.25">
      <c r="R82980" s="15">
        <v>1</v>
      </c>
    </row>
    <row r="82981" spans="18:18" x14ac:dyDescent="0.25">
      <c r="R82981" s="15">
        <v>1</v>
      </c>
    </row>
    <row r="82982" spans="18:18" x14ac:dyDescent="0.25">
      <c r="R82982" s="15">
        <v>1</v>
      </c>
    </row>
    <row r="82983" spans="18:18" x14ac:dyDescent="0.25">
      <c r="R82983" s="15">
        <v>1</v>
      </c>
    </row>
    <row r="82984" spans="18:18" x14ac:dyDescent="0.25">
      <c r="R82984" s="15">
        <v>1</v>
      </c>
    </row>
    <row r="82985" spans="18:18" x14ac:dyDescent="0.25">
      <c r="R82985" s="15">
        <v>1</v>
      </c>
    </row>
    <row r="82986" spans="18:18" x14ac:dyDescent="0.25">
      <c r="R82986" s="15">
        <v>1</v>
      </c>
    </row>
    <row r="82987" spans="18:18" x14ac:dyDescent="0.25">
      <c r="R82987" s="15">
        <v>1</v>
      </c>
    </row>
    <row r="82988" spans="18:18" x14ac:dyDescent="0.25">
      <c r="R82988" s="15">
        <v>1</v>
      </c>
    </row>
    <row r="82989" spans="18:18" x14ac:dyDescent="0.25">
      <c r="R82989" s="15">
        <v>1</v>
      </c>
    </row>
    <row r="82990" spans="18:18" x14ac:dyDescent="0.25">
      <c r="R82990" s="15">
        <v>2</v>
      </c>
    </row>
    <row r="82991" spans="18:18" x14ac:dyDescent="0.25">
      <c r="R82991" s="15">
        <v>2</v>
      </c>
    </row>
    <row r="82992" spans="18:18" x14ac:dyDescent="0.25">
      <c r="R82992" s="15">
        <v>2</v>
      </c>
    </row>
    <row r="82993" spans="18:18" x14ac:dyDescent="0.25">
      <c r="R82993" s="15">
        <v>2</v>
      </c>
    </row>
    <row r="82994" spans="18:18" x14ac:dyDescent="0.25">
      <c r="R82994" s="15">
        <v>2</v>
      </c>
    </row>
    <row r="82995" spans="18:18" x14ac:dyDescent="0.25">
      <c r="R82995" s="15">
        <v>2</v>
      </c>
    </row>
    <row r="82996" spans="18:18" x14ac:dyDescent="0.25">
      <c r="R82996" s="15">
        <v>2</v>
      </c>
    </row>
    <row r="82997" spans="18:18" x14ac:dyDescent="0.25">
      <c r="R82997" s="15">
        <v>2</v>
      </c>
    </row>
    <row r="82998" spans="18:18" x14ac:dyDescent="0.25">
      <c r="R82998" s="15">
        <v>2</v>
      </c>
    </row>
    <row r="82999" spans="18:18" x14ac:dyDescent="0.25">
      <c r="R82999" s="15">
        <v>2</v>
      </c>
    </row>
    <row r="83000" spans="18:18" x14ac:dyDescent="0.25">
      <c r="R83000" s="15">
        <v>2</v>
      </c>
    </row>
    <row r="83001" spans="18:18" x14ac:dyDescent="0.25">
      <c r="R83001" s="15">
        <v>2</v>
      </c>
    </row>
    <row r="83002" spans="18:18" x14ac:dyDescent="0.25">
      <c r="R83002" s="15">
        <v>2</v>
      </c>
    </row>
    <row r="83003" spans="18:18" x14ac:dyDescent="0.25">
      <c r="R83003" s="15">
        <v>2</v>
      </c>
    </row>
    <row r="83004" spans="18:18" x14ac:dyDescent="0.25">
      <c r="R83004" s="15">
        <v>2</v>
      </c>
    </row>
    <row r="83005" spans="18:18" x14ac:dyDescent="0.25">
      <c r="R83005" s="15">
        <v>2</v>
      </c>
    </row>
    <row r="83006" spans="18:18" x14ac:dyDescent="0.25">
      <c r="R83006" s="15">
        <v>2</v>
      </c>
    </row>
    <row r="83007" spans="18:18" x14ac:dyDescent="0.25">
      <c r="R83007" s="15">
        <v>2</v>
      </c>
    </row>
    <row r="83008" spans="18:18" x14ac:dyDescent="0.25">
      <c r="R83008" s="15">
        <v>2</v>
      </c>
    </row>
    <row r="83009" spans="18:18" x14ac:dyDescent="0.25">
      <c r="R83009" s="15">
        <v>2</v>
      </c>
    </row>
    <row r="83010" spans="18:18" x14ac:dyDescent="0.25">
      <c r="R83010" s="15">
        <v>2</v>
      </c>
    </row>
    <row r="83011" spans="18:18" x14ac:dyDescent="0.25">
      <c r="R83011" s="15">
        <v>2</v>
      </c>
    </row>
    <row r="83012" spans="18:18" x14ac:dyDescent="0.25">
      <c r="R83012" s="15">
        <v>2</v>
      </c>
    </row>
    <row r="83013" spans="18:18" x14ac:dyDescent="0.25">
      <c r="R83013" s="15">
        <v>2</v>
      </c>
    </row>
    <row r="83014" spans="18:18" x14ac:dyDescent="0.25">
      <c r="R83014" s="15">
        <v>2</v>
      </c>
    </row>
    <row r="83015" spans="18:18" x14ac:dyDescent="0.25">
      <c r="R83015" s="15">
        <v>2</v>
      </c>
    </row>
    <row r="83016" spans="18:18" x14ac:dyDescent="0.25">
      <c r="R83016" s="15">
        <v>2</v>
      </c>
    </row>
    <row r="83017" spans="18:18" x14ac:dyDescent="0.25">
      <c r="R83017" s="15">
        <v>2</v>
      </c>
    </row>
    <row r="83018" spans="18:18" x14ac:dyDescent="0.25">
      <c r="R83018" s="15">
        <v>1</v>
      </c>
    </row>
    <row r="83019" spans="18:18" x14ac:dyDescent="0.25">
      <c r="R83019" s="15">
        <v>1</v>
      </c>
    </row>
    <row r="83020" spans="18:18" x14ac:dyDescent="0.25">
      <c r="R83020" s="15">
        <v>1</v>
      </c>
    </row>
    <row r="83021" spans="18:18" x14ac:dyDescent="0.25">
      <c r="R83021" s="15">
        <v>1</v>
      </c>
    </row>
    <row r="83022" spans="18:18" x14ac:dyDescent="0.25">
      <c r="R83022" s="15">
        <v>1</v>
      </c>
    </row>
    <row r="83023" spans="18:18" x14ac:dyDescent="0.25">
      <c r="R83023" s="15">
        <v>1</v>
      </c>
    </row>
    <row r="83024" spans="18:18" x14ac:dyDescent="0.25">
      <c r="R83024" s="15">
        <v>1</v>
      </c>
    </row>
    <row r="83025" spans="18:18" x14ac:dyDescent="0.25">
      <c r="R83025" s="15">
        <v>1</v>
      </c>
    </row>
    <row r="83026" spans="18:18" x14ac:dyDescent="0.25">
      <c r="R83026" s="15">
        <v>1</v>
      </c>
    </row>
    <row r="83027" spans="18:18" x14ac:dyDescent="0.25">
      <c r="R83027" s="15">
        <v>1</v>
      </c>
    </row>
    <row r="83028" spans="18:18" x14ac:dyDescent="0.25">
      <c r="R83028" s="15">
        <v>1</v>
      </c>
    </row>
    <row r="83029" spans="18:18" x14ac:dyDescent="0.25">
      <c r="R83029" s="15">
        <v>1</v>
      </c>
    </row>
    <row r="83030" spans="18:18" x14ac:dyDescent="0.25">
      <c r="R83030" s="15">
        <v>1</v>
      </c>
    </row>
    <row r="83031" spans="18:18" x14ac:dyDescent="0.25">
      <c r="R83031" s="15">
        <v>1</v>
      </c>
    </row>
    <row r="83032" spans="18:18" x14ac:dyDescent="0.25">
      <c r="R83032" s="15">
        <v>1</v>
      </c>
    </row>
    <row r="83033" spans="18:18" x14ac:dyDescent="0.25">
      <c r="R83033" s="15">
        <v>1</v>
      </c>
    </row>
    <row r="83034" spans="18:18" x14ac:dyDescent="0.25">
      <c r="R83034" s="15">
        <v>1</v>
      </c>
    </row>
    <row r="83035" spans="18:18" x14ac:dyDescent="0.25">
      <c r="R83035" s="15">
        <v>1</v>
      </c>
    </row>
    <row r="83036" spans="18:18" x14ac:dyDescent="0.25">
      <c r="R83036" s="15">
        <v>1</v>
      </c>
    </row>
    <row r="83037" spans="18:18" x14ac:dyDescent="0.25">
      <c r="R83037" s="15">
        <v>1</v>
      </c>
    </row>
    <row r="83038" spans="18:18" x14ac:dyDescent="0.25">
      <c r="R83038" s="15">
        <v>1</v>
      </c>
    </row>
    <row r="83039" spans="18:18" x14ac:dyDescent="0.25">
      <c r="R83039" s="15">
        <v>1</v>
      </c>
    </row>
    <row r="83040" spans="18:18" x14ac:dyDescent="0.25">
      <c r="R83040" s="15">
        <v>1</v>
      </c>
    </row>
    <row r="83041" spans="18:18" x14ac:dyDescent="0.25">
      <c r="R83041" s="15">
        <v>1</v>
      </c>
    </row>
    <row r="83042" spans="18:18" x14ac:dyDescent="0.25">
      <c r="R83042" s="15">
        <v>1</v>
      </c>
    </row>
    <row r="83043" spans="18:18" x14ac:dyDescent="0.25">
      <c r="R83043" s="15">
        <v>1</v>
      </c>
    </row>
    <row r="83044" spans="18:18" x14ac:dyDescent="0.25">
      <c r="R83044" s="15">
        <v>1</v>
      </c>
    </row>
    <row r="83045" spans="18:18" x14ac:dyDescent="0.25">
      <c r="R83045" s="15">
        <v>1</v>
      </c>
    </row>
    <row r="83046" spans="18:18" x14ac:dyDescent="0.25">
      <c r="R83046" s="15">
        <v>1</v>
      </c>
    </row>
    <row r="83047" spans="18:18" x14ac:dyDescent="0.25">
      <c r="R83047" s="15">
        <v>3</v>
      </c>
    </row>
    <row r="83048" spans="18:18" x14ac:dyDescent="0.25">
      <c r="R83048" s="15">
        <v>3</v>
      </c>
    </row>
    <row r="83049" spans="18:18" x14ac:dyDescent="0.25">
      <c r="R83049" s="15">
        <v>3</v>
      </c>
    </row>
    <row r="83050" spans="18:18" x14ac:dyDescent="0.25">
      <c r="R83050" s="15">
        <v>3</v>
      </c>
    </row>
    <row r="83051" spans="18:18" x14ac:dyDescent="0.25">
      <c r="R83051" s="15">
        <v>3</v>
      </c>
    </row>
    <row r="83052" spans="18:18" x14ac:dyDescent="0.25">
      <c r="R83052" s="15">
        <v>4</v>
      </c>
    </row>
    <row r="83053" spans="18:18" x14ac:dyDescent="0.25">
      <c r="R83053" s="15">
        <v>4</v>
      </c>
    </row>
    <row r="83054" spans="18:18" x14ac:dyDescent="0.25">
      <c r="R83054" s="15">
        <v>4</v>
      </c>
    </row>
    <row r="83055" spans="18:18" x14ac:dyDescent="0.25">
      <c r="R83055" s="15">
        <v>4</v>
      </c>
    </row>
    <row r="83056" spans="18:18" x14ac:dyDescent="0.25">
      <c r="R83056" s="15">
        <v>4</v>
      </c>
    </row>
    <row r="83057" spans="18:18" x14ac:dyDescent="0.25">
      <c r="R83057" s="15">
        <v>4</v>
      </c>
    </row>
    <row r="83058" spans="18:18" x14ac:dyDescent="0.25">
      <c r="R83058" s="15">
        <v>4</v>
      </c>
    </row>
    <row r="83059" spans="18:18" x14ac:dyDescent="0.25">
      <c r="R83059" s="15">
        <v>4</v>
      </c>
    </row>
    <row r="83060" spans="18:18" x14ac:dyDescent="0.25">
      <c r="R83060" s="15">
        <v>4</v>
      </c>
    </row>
    <row r="83061" spans="18:18" x14ac:dyDescent="0.25">
      <c r="R83061" s="15">
        <v>4</v>
      </c>
    </row>
    <row r="83062" spans="18:18" x14ac:dyDescent="0.25">
      <c r="R83062" s="15">
        <v>4</v>
      </c>
    </row>
    <row r="83063" spans="18:18" x14ac:dyDescent="0.25">
      <c r="R83063" s="15">
        <v>4</v>
      </c>
    </row>
    <row r="83064" spans="18:18" x14ac:dyDescent="0.25">
      <c r="R83064" s="15">
        <v>4</v>
      </c>
    </row>
    <row r="83065" spans="18:18" x14ac:dyDescent="0.25">
      <c r="R83065" s="15">
        <v>4</v>
      </c>
    </row>
    <row r="83066" spans="18:18" x14ac:dyDescent="0.25">
      <c r="R83066" s="15">
        <v>4</v>
      </c>
    </row>
    <row r="83067" spans="18:18" x14ac:dyDescent="0.25">
      <c r="R83067" s="15">
        <v>4</v>
      </c>
    </row>
    <row r="83068" spans="18:18" x14ac:dyDescent="0.25">
      <c r="R83068" s="15">
        <v>4</v>
      </c>
    </row>
    <row r="83069" spans="18:18" x14ac:dyDescent="0.25">
      <c r="R83069" s="15">
        <v>4</v>
      </c>
    </row>
    <row r="83070" spans="18:18" x14ac:dyDescent="0.25">
      <c r="R83070" s="15">
        <v>4</v>
      </c>
    </row>
    <row r="83071" spans="18:18" x14ac:dyDescent="0.25">
      <c r="R83071" s="15">
        <v>4</v>
      </c>
    </row>
    <row r="83072" spans="18:18" x14ac:dyDescent="0.25">
      <c r="R83072" s="15">
        <v>4</v>
      </c>
    </row>
    <row r="83073" spans="18:18" x14ac:dyDescent="0.25">
      <c r="R83073" s="15">
        <v>4</v>
      </c>
    </row>
    <row r="83074" spans="18:18" x14ac:dyDescent="0.25">
      <c r="R83074" s="15">
        <v>4</v>
      </c>
    </row>
    <row r="83075" spans="18:18" x14ac:dyDescent="0.25">
      <c r="R83075" s="15">
        <v>4</v>
      </c>
    </row>
    <row r="83076" spans="18:18" x14ac:dyDescent="0.25">
      <c r="R83076" s="15">
        <v>4</v>
      </c>
    </row>
    <row r="83077" spans="18:18" x14ac:dyDescent="0.25">
      <c r="R83077" s="15">
        <v>4</v>
      </c>
    </row>
    <row r="83078" spans="18:18" x14ac:dyDescent="0.25">
      <c r="R83078" s="15">
        <v>4</v>
      </c>
    </row>
    <row r="83079" spans="18:18" x14ac:dyDescent="0.25">
      <c r="R83079" s="15">
        <v>4</v>
      </c>
    </row>
    <row r="83080" spans="18:18" x14ac:dyDescent="0.25">
      <c r="R83080" s="15">
        <v>4</v>
      </c>
    </row>
    <row r="83081" spans="18:18" x14ac:dyDescent="0.25">
      <c r="R83081" s="15">
        <v>4</v>
      </c>
    </row>
    <row r="83082" spans="18:18" x14ac:dyDescent="0.25">
      <c r="R83082" s="15">
        <v>4</v>
      </c>
    </row>
    <row r="83083" spans="18:18" x14ac:dyDescent="0.25">
      <c r="R83083" s="15">
        <v>4</v>
      </c>
    </row>
    <row r="83084" spans="18:18" x14ac:dyDescent="0.25">
      <c r="R83084" s="15">
        <v>4</v>
      </c>
    </row>
    <row r="83085" spans="18:18" x14ac:dyDescent="0.25">
      <c r="R83085" s="15">
        <v>4</v>
      </c>
    </row>
    <row r="83086" spans="18:18" x14ac:dyDescent="0.25">
      <c r="R83086" s="15">
        <v>4</v>
      </c>
    </row>
    <row r="83087" spans="18:18" x14ac:dyDescent="0.25">
      <c r="R83087" s="15">
        <v>4</v>
      </c>
    </row>
    <row r="83088" spans="18:18" x14ac:dyDescent="0.25">
      <c r="R83088" s="15">
        <v>4</v>
      </c>
    </row>
    <row r="83089" spans="18:18" x14ac:dyDescent="0.25">
      <c r="R83089" s="15">
        <v>4</v>
      </c>
    </row>
    <row r="83090" spans="18:18" x14ac:dyDescent="0.25">
      <c r="R83090" s="15">
        <v>4</v>
      </c>
    </row>
    <row r="83091" spans="18:18" x14ac:dyDescent="0.25">
      <c r="R83091" s="15">
        <v>4</v>
      </c>
    </row>
    <row r="83092" spans="18:18" x14ac:dyDescent="0.25">
      <c r="R83092" s="15">
        <v>4</v>
      </c>
    </row>
    <row r="83093" spans="18:18" x14ac:dyDescent="0.25">
      <c r="R83093" s="15">
        <v>4</v>
      </c>
    </row>
    <row r="83094" spans="18:18" x14ac:dyDescent="0.25">
      <c r="R83094" s="15">
        <v>4</v>
      </c>
    </row>
    <row r="83095" spans="18:18" x14ac:dyDescent="0.25">
      <c r="R83095" s="15">
        <v>4</v>
      </c>
    </row>
    <row r="83096" spans="18:18" x14ac:dyDescent="0.25">
      <c r="R83096" s="15">
        <v>4</v>
      </c>
    </row>
    <row r="83097" spans="18:18" x14ac:dyDescent="0.25">
      <c r="R83097" s="15">
        <v>4</v>
      </c>
    </row>
    <row r="83098" spans="18:18" x14ac:dyDescent="0.25">
      <c r="R83098" s="15">
        <v>4</v>
      </c>
    </row>
    <row r="83099" spans="18:18" x14ac:dyDescent="0.25">
      <c r="R83099" s="15">
        <v>4</v>
      </c>
    </row>
    <row r="83100" spans="18:18" x14ac:dyDescent="0.25">
      <c r="R83100" s="15">
        <v>4</v>
      </c>
    </row>
    <row r="83101" spans="18:18" x14ac:dyDescent="0.25">
      <c r="R83101" s="15">
        <v>4</v>
      </c>
    </row>
    <row r="83102" spans="18:18" x14ac:dyDescent="0.25">
      <c r="R83102" s="15">
        <v>4</v>
      </c>
    </row>
    <row r="83103" spans="18:18" x14ac:dyDescent="0.25">
      <c r="R83103" s="15">
        <v>4</v>
      </c>
    </row>
    <row r="83104" spans="18:18" x14ac:dyDescent="0.25">
      <c r="R83104" s="15">
        <v>4</v>
      </c>
    </row>
    <row r="83105" spans="18:18" x14ac:dyDescent="0.25">
      <c r="R83105" s="15">
        <v>4</v>
      </c>
    </row>
    <row r="83106" spans="18:18" x14ac:dyDescent="0.25">
      <c r="R83106" s="15">
        <v>4</v>
      </c>
    </row>
    <row r="83107" spans="18:18" x14ac:dyDescent="0.25">
      <c r="R83107" s="15">
        <v>4</v>
      </c>
    </row>
    <row r="83108" spans="18:18" x14ac:dyDescent="0.25">
      <c r="R83108" s="15">
        <v>4</v>
      </c>
    </row>
    <row r="83109" spans="18:18" x14ac:dyDescent="0.25">
      <c r="R83109" s="15">
        <v>4</v>
      </c>
    </row>
    <row r="83110" spans="18:18" x14ac:dyDescent="0.25">
      <c r="R83110" s="15">
        <v>4</v>
      </c>
    </row>
    <row r="83111" spans="18:18" x14ac:dyDescent="0.25">
      <c r="R83111" s="15">
        <v>4</v>
      </c>
    </row>
    <row r="83112" spans="18:18" x14ac:dyDescent="0.25">
      <c r="R83112" s="15">
        <v>4</v>
      </c>
    </row>
    <row r="83113" spans="18:18" x14ac:dyDescent="0.25">
      <c r="R83113" s="15">
        <v>4</v>
      </c>
    </row>
    <row r="83114" spans="18:18" x14ac:dyDescent="0.25">
      <c r="R83114" s="15">
        <v>4</v>
      </c>
    </row>
    <row r="83115" spans="18:18" x14ac:dyDescent="0.25">
      <c r="R83115" s="15">
        <v>4</v>
      </c>
    </row>
    <row r="83116" spans="18:18" x14ac:dyDescent="0.25">
      <c r="R83116" s="15">
        <v>4</v>
      </c>
    </row>
    <row r="83117" spans="18:18" x14ac:dyDescent="0.25">
      <c r="R83117" s="15">
        <v>4</v>
      </c>
    </row>
    <row r="83118" spans="18:18" x14ac:dyDescent="0.25">
      <c r="R83118" s="15">
        <v>4</v>
      </c>
    </row>
    <row r="83119" spans="18:18" x14ac:dyDescent="0.25">
      <c r="R83119" s="15">
        <v>4</v>
      </c>
    </row>
    <row r="83120" spans="18:18" x14ac:dyDescent="0.25">
      <c r="R83120" s="15">
        <v>4</v>
      </c>
    </row>
    <row r="83121" spans="18:18" x14ac:dyDescent="0.25">
      <c r="R83121" s="15">
        <v>4</v>
      </c>
    </row>
    <row r="83122" spans="18:18" x14ac:dyDescent="0.25">
      <c r="R83122" s="15">
        <v>4</v>
      </c>
    </row>
    <row r="83123" spans="18:18" x14ac:dyDescent="0.25">
      <c r="R83123" s="15">
        <v>4</v>
      </c>
    </row>
    <row r="83124" spans="18:18" x14ac:dyDescent="0.25">
      <c r="R83124" s="15">
        <v>4</v>
      </c>
    </row>
    <row r="83125" spans="18:18" x14ac:dyDescent="0.25">
      <c r="R83125" s="15">
        <v>4</v>
      </c>
    </row>
    <row r="83126" spans="18:18" x14ac:dyDescent="0.25">
      <c r="R83126" s="15">
        <v>4</v>
      </c>
    </row>
    <row r="83127" spans="18:18" x14ac:dyDescent="0.25">
      <c r="R83127" s="15">
        <v>4</v>
      </c>
    </row>
    <row r="83128" spans="18:18" x14ac:dyDescent="0.25">
      <c r="R83128" s="15">
        <v>4</v>
      </c>
    </row>
    <row r="83129" spans="18:18" x14ac:dyDescent="0.25">
      <c r="R83129" s="15">
        <v>4</v>
      </c>
    </row>
    <row r="83130" spans="18:18" x14ac:dyDescent="0.25">
      <c r="R83130" s="15">
        <v>4</v>
      </c>
    </row>
    <row r="83131" spans="18:18" x14ac:dyDescent="0.25">
      <c r="R83131" s="15">
        <v>3</v>
      </c>
    </row>
    <row r="83132" spans="18:18" x14ac:dyDescent="0.25">
      <c r="R83132" s="15">
        <v>3</v>
      </c>
    </row>
    <row r="83133" spans="18:18" x14ac:dyDescent="0.25">
      <c r="R83133" s="15">
        <v>3</v>
      </c>
    </row>
    <row r="83134" spans="18:18" x14ac:dyDescent="0.25">
      <c r="R83134" s="15">
        <v>3</v>
      </c>
    </row>
    <row r="83135" spans="18:18" x14ac:dyDescent="0.25">
      <c r="R83135" s="15">
        <v>3</v>
      </c>
    </row>
    <row r="83136" spans="18:18" x14ac:dyDescent="0.25">
      <c r="R83136" s="15">
        <v>3</v>
      </c>
    </row>
    <row r="83137" spans="18:18" x14ac:dyDescent="0.25">
      <c r="R83137" s="15">
        <v>3</v>
      </c>
    </row>
    <row r="83138" spans="18:18" x14ac:dyDescent="0.25">
      <c r="R83138" s="15">
        <v>3</v>
      </c>
    </row>
    <row r="83139" spans="18:18" x14ac:dyDescent="0.25">
      <c r="R83139" s="15">
        <v>3</v>
      </c>
    </row>
    <row r="83140" spans="18:18" x14ac:dyDescent="0.25">
      <c r="R83140" s="15">
        <v>3</v>
      </c>
    </row>
    <row r="83141" spans="18:18" x14ac:dyDescent="0.25">
      <c r="R83141" s="15">
        <v>3</v>
      </c>
    </row>
    <row r="83142" spans="18:18" x14ac:dyDescent="0.25">
      <c r="R83142" s="15">
        <v>3</v>
      </c>
    </row>
    <row r="83143" spans="18:18" x14ac:dyDescent="0.25">
      <c r="R83143" s="15">
        <v>3</v>
      </c>
    </row>
    <row r="83144" spans="18:18" x14ac:dyDescent="0.25">
      <c r="R83144" s="15">
        <v>3</v>
      </c>
    </row>
    <row r="83145" spans="18:18" x14ac:dyDescent="0.25">
      <c r="R83145" s="15">
        <v>3</v>
      </c>
    </row>
    <row r="83146" spans="18:18" x14ac:dyDescent="0.25">
      <c r="R83146" s="15">
        <v>3</v>
      </c>
    </row>
    <row r="83147" spans="18:18" x14ac:dyDescent="0.25">
      <c r="R83147" s="15">
        <v>3</v>
      </c>
    </row>
    <row r="83148" spans="18:18" x14ac:dyDescent="0.25">
      <c r="R83148" s="15">
        <v>3</v>
      </c>
    </row>
    <row r="83149" spans="18:18" x14ac:dyDescent="0.25">
      <c r="R83149" s="15">
        <v>3</v>
      </c>
    </row>
    <row r="83150" spans="18:18" x14ac:dyDescent="0.25">
      <c r="R83150" s="15">
        <v>3</v>
      </c>
    </row>
    <row r="83151" spans="18:18" x14ac:dyDescent="0.25">
      <c r="R83151" s="15">
        <v>1</v>
      </c>
    </row>
    <row r="83152" spans="18:18" x14ac:dyDescent="0.25">
      <c r="R83152" s="15">
        <v>1</v>
      </c>
    </row>
    <row r="83153" spans="18:18" x14ac:dyDescent="0.25">
      <c r="R83153" s="15">
        <v>1</v>
      </c>
    </row>
    <row r="83154" spans="18:18" x14ac:dyDescent="0.25">
      <c r="R83154" s="15">
        <v>1</v>
      </c>
    </row>
    <row r="83155" spans="18:18" x14ac:dyDescent="0.25">
      <c r="R83155" s="15">
        <v>1</v>
      </c>
    </row>
    <row r="83156" spans="18:18" x14ac:dyDescent="0.25">
      <c r="R83156" s="15">
        <v>1</v>
      </c>
    </row>
    <row r="83157" spans="18:18" x14ac:dyDescent="0.25">
      <c r="R83157" s="15">
        <v>1</v>
      </c>
    </row>
    <row r="83158" spans="18:18" x14ac:dyDescent="0.25">
      <c r="R83158" s="15">
        <v>1</v>
      </c>
    </row>
    <row r="83159" spans="18:18" x14ac:dyDescent="0.25">
      <c r="R83159" s="15">
        <v>1</v>
      </c>
    </row>
    <row r="83160" spans="18:18" x14ac:dyDescent="0.25">
      <c r="R83160" s="15">
        <v>1</v>
      </c>
    </row>
    <row r="83161" spans="18:18" x14ac:dyDescent="0.25">
      <c r="R83161" s="15">
        <v>1</v>
      </c>
    </row>
    <row r="83162" spans="18:18" x14ac:dyDescent="0.25">
      <c r="R83162" s="15">
        <v>1</v>
      </c>
    </row>
    <row r="83163" spans="18:18" x14ac:dyDescent="0.25">
      <c r="R83163" s="15">
        <v>1</v>
      </c>
    </row>
    <row r="83164" spans="18:18" x14ac:dyDescent="0.25">
      <c r="R83164" s="15">
        <v>1</v>
      </c>
    </row>
    <row r="83165" spans="18:18" x14ac:dyDescent="0.25">
      <c r="R83165" s="15">
        <v>1</v>
      </c>
    </row>
    <row r="83166" spans="18:18" x14ac:dyDescent="0.25">
      <c r="R83166" s="15">
        <v>1</v>
      </c>
    </row>
    <row r="83167" spans="18:18" x14ac:dyDescent="0.25">
      <c r="R83167" s="15">
        <v>1</v>
      </c>
    </row>
    <row r="83168" spans="18:18" x14ac:dyDescent="0.25">
      <c r="R83168" s="15">
        <v>1</v>
      </c>
    </row>
    <row r="83169" spans="18:18" x14ac:dyDescent="0.25">
      <c r="R83169" s="15">
        <v>1</v>
      </c>
    </row>
    <row r="83170" spans="18:18" x14ac:dyDescent="0.25">
      <c r="R83170" s="15">
        <v>1</v>
      </c>
    </row>
    <row r="83171" spans="18:18" x14ac:dyDescent="0.25">
      <c r="R83171" s="15">
        <v>3</v>
      </c>
    </row>
    <row r="83172" spans="18:18" x14ac:dyDescent="0.25">
      <c r="R83172" s="15">
        <v>3</v>
      </c>
    </row>
    <row r="83173" spans="18:18" x14ac:dyDescent="0.25">
      <c r="R83173" s="15">
        <v>3</v>
      </c>
    </row>
    <row r="83174" spans="18:18" x14ac:dyDescent="0.25">
      <c r="R83174" s="15">
        <v>3</v>
      </c>
    </row>
    <row r="83175" spans="18:18" x14ac:dyDescent="0.25">
      <c r="R83175" s="15">
        <v>3</v>
      </c>
    </row>
    <row r="83176" spans="18:18" x14ac:dyDescent="0.25">
      <c r="R83176" s="15">
        <v>3</v>
      </c>
    </row>
    <row r="83177" spans="18:18" x14ac:dyDescent="0.25">
      <c r="R83177" s="15">
        <v>3</v>
      </c>
    </row>
    <row r="83178" spans="18:18" x14ac:dyDescent="0.25">
      <c r="R83178" s="15">
        <v>3</v>
      </c>
    </row>
    <row r="83179" spans="18:18" x14ac:dyDescent="0.25">
      <c r="R83179" s="15">
        <v>3</v>
      </c>
    </row>
    <row r="83180" spans="18:18" x14ac:dyDescent="0.25">
      <c r="R83180" s="15">
        <v>3</v>
      </c>
    </row>
    <row r="83181" spans="18:18" x14ac:dyDescent="0.25">
      <c r="R83181" s="15">
        <v>3</v>
      </c>
    </row>
    <row r="83182" spans="18:18" x14ac:dyDescent="0.25">
      <c r="R83182" s="15">
        <v>3</v>
      </c>
    </row>
    <row r="83183" spans="18:18" x14ac:dyDescent="0.25">
      <c r="R83183" s="15">
        <v>3</v>
      </c>
    </row>
    <row r="83184" spans="18:18" x14ac:dyDescent="0.25">
      <c r="R83184" s="15">
        <v>3</v>
      </c>
    </row>
    <row r="83185" spans="18:18" x14ac:dyDescent="0.25">
      <c r="R83185" s="15">
        <v>3</v>
      </c>
    </row>
    <row r="83186" spans="18:18" x14ac:dyDescent="0.25">
      <c r="R83186" s="15">
        <v>3</v>
      </c>
    </row>
    <row r="83187" spans="18:18" x14ac:dyDescent="0.25">
      <c r="R83187" s="15">
        <v>3</v>
      </c>
    </row>
    <row r="83188" spans="18:18" x14ac:dyDescent="0.25">
      <c r="R83188" s="15">
        <v>3</v>
      </c>
    </row>
    <row r="83189" spans="18:18" x14ac:dyDescent="0.25">
      <c r="R83189" s="15">
        <v>3</v>
      </c>
    </row>
    <row r="83190" spans="18:18" x14ac:dyDescent="0.25">
      <c r="R83190" s="15">
        <v>3</v>
      </c>
    </row>
    <row r="83191" spans="18:18" x14ac:dyDescent="0.25">
      <c r="R83191" s="15">
        <v>3</v>
      </c>
    </row>
    <row r="83192" spans="18:18" x14ac:dyDescent="0.25">
      <c r="R83192" s="15">
        <v>3</v>
      </c>
    </row>
    <row r="83193" spans="18:18" x14ac:dyDescent="0.25">
      <c r="R83193" s="15">
        <v>3</v>
      </c>
    </row>
    <row r="83194" spans="18:18" x14ac:dyDescent="0.25">
      <c r="R83194" s="15">
        <v>3</v>
      </c>
    </row>
    <row r="83195" spans="18:18" x14ac:dyDescent="0.25">
      <c r="R83195" s="15">
        <v>3</v>
      </c>
    </row>
    <row r="83196" spans="18:18" x14ac:dyDescent="0.25">
      <c r="R83196" s="15">
        <v>3</v>
      </c>
    </row>
    <row r="83197" spans="18:18" x14ac:dyDescent="0.25">
      <c r="R83197" s="15">
        <v>3</v>
      </c>
    </row>
    <row r="83198" spans="18:18" x14ac:dyDescent="0.25">
      <c r="R83198" s="15">
        <v>3</v>
      </c>
    </row>
    <row r="83199" spans="18:18" x14ac:dyDescent="0.25">
      <c r="R83199" s="15">
        <v>3</v>
      </c>
    </row>
    <row r="83200" spans="18:18" x14ac:dyDescent="0.25">
      <c r="R83200" s="15">
        <v>3</v>
      </c>
    </row>
    <row r="83201" spans="18:18" x14ac:dyDescent="0.25">
      <c r="R83201" s="15">
        <v>3</v>
      </c>
    </row>
    <row r="83202" spans="18:18" x14ac:dyDescent="0.25">
      <c r="R83202" s="15">
        <v>3</v>
      </c>
    </row>
    <row r="83203" spans="18:18" x14ac:dyDescent="0.25">
      <c r="R83203" s="15">
        <v>3</v>
      </c>
    </row>
    <row r="83204" spans="18:18" x14ac:dyDescent="0.25">
      <c r="R83204" s="15">
        <v>3</v>
      </c>
    </row>
    <row r="83205" spans="18:18" x14ac:dyDescent="0.25">
      <c r="R83205" s="15">
        <v>3</v>
      </c>
    </row>
    <row r="83206" spans="18:18" x14ac:dyDescent="0.25">
      <c r="R83206" s="15">
        <v>3</v>
      </c>
    </row>
    <row r="83207" spans="18:18" x14ac:dyDescent="0.25">
      <c r="R83207" s="15">
        <v>3</v>
      </c>
    </row>
    <row r="83208" spans="18:18" x14ac:dyDescent="0.25">
      <c r="R83208" s="15">
        <v>4</v>
      </c>
    </row>
    <row r="83209" spans="18:18" x14ac:dyDescent="0.25">
      <c r="R83209" s="15">
        <v>4</v>
      </c>
    </row>
    <row r="83210" spans="18:18" x14ac:dyDescent="0.25">
      <c r="R83210" s="15">
        <v>1</v>
      </c>
    </row>
    <row r="83211" spans="18:18" x14ac:dyDescent="0.25">
      <c r="R83211" s="15">
        <v>1</v>
      </c>
    </row>
    <row r="83212" spans="18:18" x14ac:dyDescent="0.25">
      <c r="R83212" s="15">
        <v>1</v>
      </c>
    </row>
    <row r="83213" spans="18:18" x14ac:dyDescent="0.25">
      <c r="R83213" s="15">
        <v>1</v>
      </c>
    </row>
    <row r="83214" spans="18:18" x14ac:dyDescent="0.25">
      <c r="R83214" s="15">
        <v>4</v>
      </c>
    </row>
    <row r="83215" spans="18:18" x14ac:dyDescent="0.25">
      <c r="R83215" s="15">
        <v>4</v>
      </c>
    </row>
    <row r="83216" spans="18:18" x14ac:dyDescent="0.25">
      <c r="R83216" s="15">
        <v>1</v>
      </c>
    </row>
    <row r="83217" spans="18:18" x14ac:dyDescent="0.25">
      <c r="R83217" s="15">
        <v>1</v>
      </c>
    </row>
    <row r="83218" spans="18:18" x14ac:dyDescent="0.25">
      <c r="R83218" s="15">
        <v>1</v>
      </c>
    </row>
    <row r="83219" spans="18:18" x14ac:dyDescent="0.25">
      <c r="R83219" s="15">
        <v>1</v>
      </c>
    </row>
    <row r="83220" spans="18:18" x14ac:dyDescent="0.25">
      <c r="R83220" s="15">
        <v>3</v>
      </c>
    </row>
    <row r="83221" spans="18:18" x14ac:dyDescent="0.25">
      <c r="R83221" s="15">
        <v>3</v>
      </c>
    </row>
    <row r="83222" spans="18:18" x14ac:dyDescent="0.25">
      <c r="R83222" s="15">
        <v>1</v>
      </c>
    </row>
    <row r="83223" spans="18:18" x14ac:dyDescent="0.25">
      <c r="R83223" s="15">
        <v>1</v>
      </c>
    </row>
    <row r="83224" spans="18:18" x14ac:dyDescent="0.25">
      <c r="R83224" s="15">
        <v>1</v>
      </c>
    </row>
    <row r="83225" spans="18:18" x14ac:dyDescent="0.25">
      <c r="R83225" s="15">
        <v>3</v>
      </c>
    </row>
    <row r="83226" spans="18:18" x14ac:dyDescent="0.25">
      <c r="R83226" s="15">
        <v>3</v>
      </c>
    </row>
    <row r="83227" spans="18:18" x14ac:dyDescent="0.25">
      <c r="R83227" s="15">
        <v>3</v>
      </c>
    </row>
    <row r="83228" spans="18:18" x14ac:dyDescent="0.25">
      <c r="R83228" s="15">
        <v>3</v>
      </c>
    </row>
    <row r="83229" spans="18:18" x14ac:dyDescent="0.25">
      <c r="R83229" s="15">
        <v>3</v>
      </c>
    </row>
    <row r="83230" spans="18:18" x14ac:dyDescent="0.25">
      <c r="R83230" s="15">
        <v>3</v>
      </c>
    </row>
    <row r="83231" spans="18:18" x14ac:dyDescent="0.25">
      <c r="R83231" s="15">
        <v>3</v>
      </c>
    </row>
    <row r="83232" spans="18:18" x14ac:dyDescent="0.25">
      <c r="R83232" s="15">
        <v>3</v>
      </c>
    </row>
    <row r="83233" spans="18:18" x14ac:dyDescent="0.25">
      <c r="R83233" s="15">
        <v>3</v>
      </c>
    </row>
    <row r="83234" spans="18:18" x14ac:dyDescent="0.25">
      <c r="R83234" s="15">
        <v>3</v>
      </c>
    </row>
    <row r="83235" spans="18:18" x14ac:dyDescent="0.25">
      <c r="R83235" s="15">
        <v>3</v>
      </c>
    </row>
    <row r="83236" spans="18:18" x14ac:dyDescent="0.25">
      <c r="R83236" s="15">
        <v>3</v>
      </c>
    </row>
    <row r="83237" spans="18:18" x14ac:dyDescent="0.25">
      <c r="R83237" s="15">
        <v>3</v>
      </c>
    </row>
    <row r="83238" spans="18:18" x14ac:dyDescent="0.25">
      <c r="R83238" s="15">
        <v>3</v>
      </c>
    </row>
    <row r="83239" spans="18:18" x14ac:dyDescent="0.25">
      <c r="R83239" s="15">
        <v>3</v>
      </c>
    </row>
    <row r="83240" spans="18:18" x14ac:dyDescent="0.25">
      <c r="R83240" s="15">
        <v>4</v>
      </c>
    </row>
    <row r="83241" spans="18:18" x14ac:dyDescent="0.25">
      <c r="R83241" s="15">
        <v>4</v>
      </c>
    </row>
    <row r="83242" spans="18:18" x14ac:dyDescent="0.25">
      <c r="R83242" s="15">
        <v>4</v>
      </c>
    </row>
    <row r="83243" spans="18:18" x14ac:dyDescent="0.25">
      <c r="R83243" s="15">
        <v>4</v>
      </c>
    </row>
    <row r="83244" spans="18:18" x14ac:dyDescent="0.25">
      <c r="R83244" s="15">
        <v>4</v>
      </c>
    </row>
    <row r="83245" spans="18:18" x14ac:dyDescent="0.25">
      <c r="R83245" s="15">
        <v>4</v>
      </c>
    </row>
    <row r="83246" spans="18:18" x14ac:dyDescent="0.25">
      <c r="R83246" s="15">
        <v>4</v>
      </c>
    </row>
    <row r="83247" spans="18:18" x14ac:dyDescent="0.25">
      <c r="R83247" s="15">
        <v>4</v>
      </c>
    </row>
    <row r="83248" spans="18:18" x14ac:dyDescent="0.25">
      <c r="R83248" s="15">
        <v>4</v>
      </c>
    </row>
    <row r="83249" spans="18:18" x14ac:dyDescent="0.25">
      <c r="R83249" s="15">
        <v>4</v>
      </c>
    </row>
    <row r="83250" spans="18:18" x14ac:dyDescent="0.25">
      <c r="R83250" s="15">
        <v>4</v>
      </c>
    </row>
    <row r="83251" spans="18:18" x14ac:dyDescent="0.25">
      <c r="R83251" s="15">
        <v>4</v>
      </c>
    </row>
    <row r="83252" spans="18:18" x14ac:dyDescent="0.25">
      <c r="R83252" s="15">
        <v>4</v>
      </c>
    </row>
    <row r="83253" spans="18:18" x14ac:dyDescent="0.25">
      <c r="R83253" s="15">
        <v>4</v>
      </c>
    </row>
    <row r="83254" spans="18:18" x14ac:dyDescent="0.25">
      <c r="R83254" s="15">
        <v>4</v>
      </c>
    </row>
    <row r="83255" spans="18:18" x14ac:dyDescent="0.25">
      <c r="R83255" s="15">
        <v>4</v>
      </c>
    </row>
    <row r="83256" spans="18:18" x14ac:dyDescent="0.25">
      <c r="R83256" s="15">
        <v>4</v>
      </c>
    </row>
    <row r="83257" spans="18:18" x14ac:dyDescent="0.25">
      <c r="R83257" s="15">
        <v>4</v>
      </c>
    </row>
    <row r="83258" spans="18:18" x14ac:dyDescent="0.25">
      <c r="R83258" s="15">
        <v>4</v>
      </c>
    </row>
    <row r="83259" spans="18:18" x14ac:dyDescent="0.25">
      <c r="R83259" s="15">
        <v>4</v>
      </c>
    </row>
    <row r="83260" spans="18:18" x14ac:dyDescent="0.25">
      <c r="R83260" s="15">
        <v>4</v>
      </c>
    </row>
    <row r="83261" spans="18:18" x14ac:dyDescent="0.25">
      <c r="R83261" s="15">
        <v>3</v>
      </c>
    </row>
    <row r="83262" spans="18:18" x14ac:dyDescent="0.25">
      <c r="R83262" s="15">
        <v>3</v>
      </c>
    </row>
    <row r="83263" spans="18:18" x14ac:dyDescent="0.25">
      <c r="R83263" s="15">
        <v>3</v>
      </c>
    </row>
    <row r="83264" spans="18:18" x14ac:dyDescent="0.25">
      <c r="R83264" s="15">
        <v>3</v>
      </c>
    </row>
    <row r="83265" spans="18:18" x14ac:dyDescent="0.25">
      <c r="R83265" s="15">
        <v>3</v>
      </c>
    </row>
    <row r="83266" spans="18:18" x14ac:dyDescent="0.25">
      <c r="R83266" s="15">
        <v>3</v>
      </c>
    </row>
    <row r="83267" spans="18:18" x14ac:dyDescent="0.25">
      <c r="R83267" s="15">
        <v>3</v>
      </c>
    </row>
    <row r="83268" spans="18:18" x14ac:dyDescent="0.25">
      <c r="R83268" s="15">
        <v>2</v>
      </c>
    </row>
    <row r="83269" spans="18:18" x14ac:dyDescent="0.25">
      <c r="R83269" s="15">
        <v>2</v>
      </c>
    </row>
    <row r="83270" spans="18:18" x14ac:dyDescent="0.25">
      <c r="R83270" s="15">
        <v>2</v>
      </c>
    </row>
    <row r="83271" spans="18:18" x14ac:dyDescent="0.25">
      <c r="R83271" s="15">
        <v>2</v>
      </c>
    </row>
    <row r="83272" spans="18:18" x14ac:dyDescent="0.25">
      <c r="R83272" s="15">
        <v>2</v>
      </c>
    </row>
    <row r="83273" spans="18:18" x14ac:dyDescent="0.25">
      <c r="R83273" s="15">
        <v>2</v>
      </c>
    </row>
    <row r="83274" spans="18:18" x14ac:dyDescent="0.25">
      <c r="R83274" s="15">
        <v>2</v>
      </c>
    </row>
    <row r="83275" spans="18:18" x14ac:dyDescent="0.25">
      <c r="R83275" s="15">
        <v>2</v>
      </c>
    </row>
    <row r="83276" spans="18:18" x14ac:dyDescent="0.25">
      <c r="R83276" s="15">
        <v>2</v>
      </c>
    </row>
    <row r="83277" spans="18:18" x14ac:dyDescent="0.25">
      <c r="R83277" s="15">
        <v>2</v>
      </c>
    </row>
    <row r="83278" spans="18:18" x14ac:dyDescent="0.25">
      <c r="R83278" s="15">
        <v>2</v>
      </c>
    </row>
    <row r="83279" spans="18:18" x14ac:dyDescent="0.25">
      <c r="R83279" s="15">
        <v>1</v>
      </c>
    </row>
    <row r="83280" spans="18:18" x14ac:dyDescent="0.25">
      <c r="R83280" s="15">
        <v>1</v>
      </c>
    </row>
    <row r="83281" spans="18:18" x14ac:dyDescent="0.25">
      <c r="R83281" s="15">
        <v>1</v>
      </c>
    </row>
    <row r="83282" spans="18:18" x14ac:dyDescent="0.25">
      <c r="R83282" s="15">
        <v>1</v>
      </c>
    </row>
    <row r="83283" spans="18:18" x14ac:dyDescent="0.25">
      <c r="R83283" s="15">
        <v>1</v>
      </c>
    </row>
    <row r="83284" spans="18:18" x14ac:dyDescent="0.25">
      <c r="R83284" s="15">
        <v>1</v>
      </c>
    </row>
    <row r="83285" spans="18:18" x14ac:dyDescent="0.25">
      <c r="R83285" s="15">
        <v>1</v>
      </c>
    </row>
    <row r="83286" spans="18:18" x14ac:dyDescent="0.25">
      <c r="R83286" s="15">
        <v>1</v>
      </c>
    </row>
    <row r="83287" spans="18:18" x14ac:dyDescent="0.25">
      <c r="R83287" s="15">
        <v>1</v>
      </c>
    </row>
    <row r="83288" spans="18:18" x14ac:dyDescent="0.25">
      <c r="R83288" s="15">
        <v>1</v>
      </c>
    </row>
    <row r="83289" spans="18:18" x14ac:dyDescent="0.25">
      <c r="R83289" s="15">
        <v>1</v>
      </c>
    </row>
    <row r="83290" spans="18:18" x14ac:dyDescent="0.25">
      <c r="R83290" s="15">
        <v>1</v>
      </c>
    </row>
    <row r="83291" spans="18:18" x14ac:dyDescent="0.25">
      <c r="R83291" s="15">
        <v>1</v>
      </c>
    </row>
    <row r="83292" spans="18:18" x14ac:dyDescent="0.25">
      <c r="R83292" s="15">
        <v>1</v>
      </c>
    </row>
    <row r="83293" spans="18:18" x14ac:dyDescent="0.25">
      <c r="R83293" s="15">
        <v>1</v>
      </c>
    </row>
    <row r="83294" spans="18:18" x14ac:dyDescent="0.25">
      <c r="R83294" s="15">
        <v>1</v>
      </c>
    </row>
    <row r="83295" spans="18:18" x14ac:dyDescent="0.25">
      <c r="R83295" s="15">
        <v>1</v>
      </c>
    </row>
    <row r="83296" spans="18:18" x14ac:dyDescent="0.25">
      <c r="R83296" s="15">
        <v>1</v>
      </c>
    </row>
    <row r="83297" spans="18:18" x14ac:dyDescent="0.25">
      <c r="R83297" s="15">
        <v>1</v>
      </c>
    </row>
    <row r="83298" spans="18:18" x14ac:dyDescent="0.25">
      <c r="R83298" s="15">
        <v>1</v>
      </c>
    </row>
    <row r="83299" spans="18:18" x14ac:dyDescent="0.25">
      <c r="R83299" s="15">
        <v>1</v>
      </c>
    </row>
    <row r="83300" spans="18:18" x14ac:dyDescent="0.25">
      <c r="R83300" s="15">
        <v>1</v>
      </c>
    </row>
    <row r="83301" spans="18:18" x14ac:dyDescent="0.25">
      <c r="R83301" s="15">
        <v>1</v>
      </c>
    </row>
    <row r="83302" spans="18:18" x14ac:dyDescent="0.25">
      <c r="R83302" s="15">
        <v>1</v>
      </c>
    </row>
    <row r="83303" spans="18:18" x14ac:dyDescent="0.25">
      <c r="R83303" s="15">
        <v>1</v>
      </c>
    </row>
    <row r="83304" spans="18:18" x14ac:dyDescent="0.25">
      <c r="R83304" s="15">
        <v>1</v>
      </c>
    </row>
    <row r="83305" spans="18:18" x14ac:dyDescent="0.25">
      <c r="R83305" s="15">
        <v>1</v>
      </c>
    </row>
    <row r="83306" spans="18:18" x14ac:dyDescent="0.25">
      <c r="R83306" s="15">
        <v>1</v>
      </c>
    </row>
    <row r="83307" spans="18:18" x14ac:dyDescent="0.25">
      <c r="R83307" s="15">
        <v>2</v>
      </c>
    </row>
    <row r="83308" spans="18:18" x14ac:dyDescent="0.25">
      <c r="R83308" s="15">
        <v>2</v>
      </c>
    </row>
    <row r="83309" spans="18:18" x14ac:dyDescent="0.25">
      <c r="R83309" s="15">
        <v>2</v>
      </c>
    </row>
    <row r="83310" spans="18:18" x14ac:dyDescent="0.25">
      <c r="R83310" s="15">
        <v>2</v>
      </c>
    </row>
    <row r="83311" spans="18:18" x14ac:dyDescent="0.25">
      <c r="R83311" s="15">
        <v>2</v>
      </c>
    </row>
    <row r="83312" spans="18:18" x14ac:dyDescent="0.25">
      <c r="R83312" s="15">
        <v>2</v>
      </c>
    </row>
    <row r="83313" spans="18:18" x14ac:dyDescent="0.25">
      <c r="R83313" s="15">
        <v>2</v>
      </c>
    </row>
    <row r="83314" spans="18:18" x14ac:dyDescent="0.25">
      <c r="R83314" s="15">
        <v>2</v>
      </c>
    </row>
    <row r="83315" spans="18:18" x14ac:dyDescent="0.25">
      <c r="R83315" s="15">
        <v>2</v>
      </c>
    </row>
    <row r="83316" spans="18:18" x14ac:dyDescent="0.25">
      <c r="R83316" s="15">
        <v>2</v>
      </c>
    </row>
    <row r="83317" spans="18:18" x14ac:dyDescent="0.25">
      <c r="R83317" s="15">
        <v>2</v>
      </c>
    </row>
    <row r="83318" spans="18:18" x14ac:dyDescent="0.25">
      <c r="R83318" s="15">
        <v>1</v>
      </c>
    </row>
    <row r="83319" spans="18:18" x14ac:dyDescent="0.25">
      <c r="R83319" s="15">
        <v>1</v>
      </c>
    </row>
    <row r="83320" spans="18:18" x14ac:dyDescent="0.25">
      <c r="R83320" s="15">
        <v>1</v>
      </c>
    </row>
    <row r="83321" spans="18:18" x14ac:dyDescent="0.25">
      <c r="R83321" s="15">
        <v>1</v>
      </c>
    </row>
    <row r="83322" spans="18:18" x14ac:dyDescent="0.25">
      <c r="R83322" s="15">
        <v>1</v>
      </c>
    </row>
    <row r="83323" spans="18:18" x14ac:dyDescent="0.25">
      <c r="R83323" s="15">
        <v>1</v>
      </c>
    </row>
    <row r="83324" spans="18:18" x14ac:dyDescent="0.25">
      <c r="R83324" s="15">
        <v>1</v>
      </c>
    </row>
    <row r="83325" spans="18:18" x14ac:dyDescent="0.25">
      <c r="R83325" s="15">
        <v>1</v>
      </c>
    </row>
    <row r="83326" spans="18:18" x14ac:dyDescent="0.25">
      <c r="R83326" s="15">
        <v>1</v>
      </c>
    </row>
    <row r="83327" spans="18:18" x14ac:dyDescent="0.25">
      <c r="R83327" s="15">
        <v>1</v>
      </c>
    </row>
    <row r="83328" spans="18:18" x14ac:dyDescent="0.25">
      <c r="R83328" s="15">
        <v>1</v>
      </c>
    </row>
    <row r="83329" spans="18:18" x14ac:dyDescent="0.25">
      <c r="R83329" s="15">
        <v>1</v>
      </c>
    </row>
    <row r="83330" spans="18:18" x14ac:dyDescent="0.25">
      <c r="R83330" s="15">
        <v>1</v>
      </c>
    </row>
    <row r="83331" spans="18:18" x14ac:dyDescent="0.25">
      <c r="R83331" s="15">
        <v>1</v>
      </c>
    </row>
    <row r="83332" spans="18:18" x14ac:dyDescent="0.25">
      <c r="R83332" s="15">
        <v>1</v>
      </c>
    </row>
    <row r="83333" spans="18:18" x14ac:dyDescent="0.25">
      <c r="R83333" s="15">
        <v>1</v>
      </c>
    </row>
    <row r="83334" spans="18:18" x14ac:dyDescent="0.25">
      <c r="R83334" s="15">
        <v>1</v>
      </c>
    </row>
    <row r="83335" spans="18:18" x14ac:dyDescent="0.25">
      <c r="R83335" s="15">
        <v>1</v>
      </c>
    </row>
    <row r="83336" spans="18:18" x14ac:dyDescent="0.25">
      <c r="R83336" s="15">
        <v>1</v>
      </c>
    </row>
    <row r="83337" spans="18:18" x14ac:dyDescent="0.25">
      <c r="R83337" s="15">
        <v>1</v>
      </c>
    </row>
    <row r="83338" spans="18:18" x14ac:dyDescent="0.25">
      <c r="R83338" s="15">
        <v>1</v>
      </c>
    </row>
    <row r="83339" spans="18:18" x14ac:dyDescent="0.25">
      <c r="R83339" s="15">
        <v>4</v>
      </c>
    </row>
    <row r="83340" spans="18:18" x14ac:dyDescent="0.25">
      <c r="R83340" s="15">
        <v>4</v>
      </c>
    </row>
    <row r="83341" spans="18:18" x14ac:dyDescent="0.25">
      <c r="R83341" s="15">
        <v>4</v>
      </c>
    </row>
    <row r="83342" spans="18:18" x14ac:dyDescent="0.25">
      <c r="R83342" s="15">
        <v>4</v>
      </c>
    </row>
    <row r="83343" spans="18:18" x14ac:dyDescent="0.25">
      <c r="R83343" s="15">
        <v>5</v>
      </c>
    </row>
    <row r="83344" spans="18:18" x14ac:dyDescent="0.25">
      <c r="R83344" s="15">
        <v>5</v>
      </c>
    </row>
    <row r="83345" spans="18:18" x14ac:dyDescent="0.25">
      <c r="R83345" s="15">
        <v>5</v>
      </c>
    </row>
    <row r="83346" spans="18:18" x14ac:dyDescent="0.25">
      <c r="R83346" s="15">
        <v>5</v>
      </c>
    </row>
    <row r="83347" spans="18:18" x14ac:dyDescent="0.25">
      <c r="R83347" s="15">
        <v>5</v>
      </c>
    </row>
    <row r="83348" spans="18:18" x14ac:dyDescent="0.25">
      <c r="R83348" s="15">
        <v>5</v>
      </c>
    </row>
    <row r="83349" spans="18:18" x14ac:dyDescent="0.25">
      <c r="R83349" s="15">
        <v>5</v>
      </c>
    </row>
    <row r="83350" spans="18:18" x14ac:dyDescent="0.25">
      <c r="R83350" s="15">
        <v>5</v>
      </c>
    </row>
    <row r="83351" spans="18:18" x14ac:dyDescent="0.25">
      <c r="R83351" s="15">
        <v>5</v>
      </c>
    </row>
    <row r="83352" spans="18:18" x14ac:dyDescent="0.25">
      <c r="R83352" s="15">
        <v>5</v>
      </c>
    </row>
    <row r="83353" spans="18:18" x14ac:dyDescent="0.25">
      <c r="R83353" s="15">
        <v>5</v>
      </c>
    </row>
    <row r="83354" spans="18:18" x14ac:dyDescent="0.25">
      <c r="R83354" s="15">
        <v>5</v>
      </c>
    </row>
    <row r="83355" spans="18:18" x14ac:dyDescent="0.25">
      <c r="R83355" s="15">
        <v>5</v>
      </c>
    </row>
    <row r="83356" spans="18:18" x14ac:dyDescent="0.25">
      <c r="R83356" s="15">
        <v>5</v>
      </c>
    </row>
    <row r="83357" spans="18:18" x14ac:dyDescent="0.25">
      <c r="R83357" s="15">
        <v>5</v>
      </c>
    </row>
    <row r="83358" spans="18:18" x14ac:dyDescent="0.25">
      <c r="R83358" s="15">
        <v>5</v>
      </c>
    </row>
    <row r="83359" spans="18:18" x14ac:dyDescent="0.25">
      <c r="R83359" s="15">
        <v>5</v>
      </c>
    </row>
    <row r="83360" spans="18:18" x14ac:dyDescent="0.25">
      <c r="R83360" s="15">
        <v>5</v>
      </c>
    </row>
    <row r="83361" spans="18:18" x14ac:dyDescent="0.25">
      <c r="R83361" s="15">
        <v>5</v>
      </c>
    </row>
    <row r="83362" spans="18:18" x14ac:dyDescent="0.25">
      <c r="R83362" s="15">
        <v>5</v>
      </c>
    </row>
    <row r="83363" spans="18:18" x14ac:dyDescent="0.25">
      <c r="R83363" s="15">
        <v>5</v>
      </c>
    </row>
    <row r="83364" spans="18:18" x14ac:dyDescent="0.25">
      <c r="R83364" s="15">
        <v>5</v>
      </c>
    </row>
    <row r="83365" spans="18:18" x14ac:dyDescent="0.25">
      <c r="R83365" s="15">
        <v>5</v>
      </c>
    </row>
    <row r="83366" spans="18:18" x14ac:dyDescent="0.25">
      <c r="R83366" s="15">
        <v>5</v>
      </c>
    </row>
    <row r="83367" spans="18:18" x14ac:dyDescent="0.25">
      <c r="R83367" s="15">
        <v>5</v>
      </c>
    </row>
    <row r="83368" spans="18:18" x14ac:dyDescent="0.25">
      <c r="R83368" s="15">
        <v>5</v>
      </c>
    </row>
    <row r="83369" spans="18:18" x14ac:dyDescent="0.25">
      <c r="R83369" s="15">
        <v>5</v>
      </c>
    </row>
    <row r="83370" spans="18:18" x14ac:dyDescent="0.25">
      <c r="R83370" s="15">
        <v>5</v>
      </c>
    </row>
    <row r="83371" spans="18:18" x14ac:dyDescent="0.25">
      <c r="R83371" s="15">
        <v>5</v>
      </c>
    </row>
    <row r="83372" spans="18:18" x14ac:dyDescent="0.25">
      <c r="R83372" s="15">
        <v>5</v>
      </c>
    </row>
    <row r="83373" spans="18:18" x14ac:dyDescent="0.25">
      <c r="R83373" s="15">
        <v>5</v>
      </c>
    </row>
    <row r="83374" spans="18:18" x14ac:dyDescent="0.25">
      <c r="R83374" s="15">
        <v>5</v>
      </c>
    </row>
    <row r="83375" spans="18:18" x14ac:dyDescent="0.25">
      <c r="R83375" s="15">
        <v>5</v>
      </c>
    </row>
    <row r="83376" spans="18:18" x14ac:dyDescent="0.25">
      <c r="R83376" s="15">
        <v>5</v>
      </c>
    </row>
    <row r="83377" spans="18:18" x14ac:dyDescent="0.25">
      <c r="R83377" s="15">
        <v>5</v>
      </c>
    </row>
    <row r="83378" spans="18:18" x14ac:dyDescent="0.25">
      <c r="R83378" s="15">
        <v>5</v>
      </c>
    </row>
    <row r="83379" spans="18:18" x14ac:dyDescent="0.25">
      <c r="R83379" s="15">
        <v>5</v>
      </c>
    </row>
    <row r="83380" spans="18:18" x14ac:dyDescent="0.25">
      <c r="R83380" s="15">
        <v>5</v>
      </c>
    </row>
    <row r="83381" spans="18:18" x14ac:dyDescent="0.25">
      <c r="R83381" s="15">
        <v>5</v>
      </c>
    </row>
    <row r="83382" spans="18:18" x14ac:dyDescent="0.25">
      <c r="R83382" s="15">
        <v>5</v>
      </c>
    </row>
    <row r="83383" spans="18:18" x14ac:dyDescent="0.25">
      <c r="R83383" s="15">
        <v>5</v>
      </c>
    </row>
    <row r="83384" spans="18:18" x14ac:dyDescent="0.25">
      <c r="R83384" s="15">
        <v>5</v>
      </c>
    </row>
    <row r="83385" spans="18:18" x14ac:dyDescent="0.25">
      <c r="R83385" s="15">
        <v>5</v>
      </c>
    </row>
    <row r="83386" spans="18:18" x14ac:dyDescent="0.25">
      <c r="R83386" s="15">
        <v>5</v>
      </c>
    </row>
    <row r="83387" spans="18:18" x14ac:dyDescent="0.25">
      <c r="R83387" s="15">
        <v>5</v>
      </c>
    </row>
    <row r="83388" spans="18:18" x14ac:dyDescent="0.25">
      <c r="R83388" s="15">
        <v>5</v>
      </c>
    </row>
    <row r="83389" spans="18:18" x14ac:dyDescent="0.25">
      <c r="R83389" s="15">
        <v>5</v>
      </c>
    </row>
    <row r="83390" spans="18:18" x14ac:dyDescent="0.25">
      <c r="R83390" s="15">
        <v>5</v>
      </c>
    </row>
    <row r="83391" spans="18:18" x14ac:dyDescent="0.25">
      <c r="R83391" s="15">
        <v>5</v>
      </c>
    </row>
    <row r="83392" spans="18:18" x14ac:dyDescent="0.25">
      <c r="R83392" s="15">
        <v>5</v>
      </c>
    </row>
    <row r="83393" spans="18:18" x14ac:dyDescent="0.25">
      <c r="R83393" s="15">
        <v>5</v>
      </c>
    </row>
    <row r="83394" spans="18:18" x14ac:dyDescent="0.25">
      <c r="R83394" s="15">
        <v>5</v>
      </c>
    </row>
    <row r="83395" spans="18:18" x14ac:dyDescent="0.25">
      <c r="R83395" s="15">
        <v>5</v>
      </c>
    </row>
    <row r="83396" spans="18:18" x14ac:dyDescent="0.25">
      <c r="R83396" s="15">
        <v>5</v>
      </c>
    </row>
    <row r="83397" spans="18:18" x14ac:dyDescent="0.25">
      <c r="R83397" s="15">
        <v>5</v>
      </c>
    </row>
    <row r="83398" spans="18:18" x14ac:dyDescent="0.25">
      <c r="R83398" s="15">
        <v>5</v>
      </c>
    </row>
    <row r="83399" spans="18:18" x14ac:dyDescent="0.25">
      <c r="R83399" s="15">
        <v>5</v>
      </c>
    </row>
    <row r="83400" spans="18:18" x14ac:dyDescent="0.25">
      <c r="R83400" s="15">
        <v>5</v>
      </c>
    </row>
    <row r="83401" spans="18:18" x14ac:dyDescent="0.25">
      <c r="R83401" s="15">
        <v>5</v>
      </c>
    </row>
    <row r="83402" spans="18:18" x14ac:dyDescent="0.25">
      <c r="R83402" s="15">
        <v>5</v>
      </c>
    </row>
    <row r="83403" spans="18:18" x14ac:dyDescent="0.25">
      <c r="R83403" s="15">
        <v>5</v>
      </c>
    </row>
    <row r="83404" spans="18:18" x14ac:dyDescent="0.25">
      <c r="R83404" s="15">
        <v>4</v>
      </c>
    </row>
    <row r="83405" spans="18:18" x14ac:dyDescent="0.25">
      <c r="R83405" s="15">
        <v>4</v>
      </c>
    </row>
    <row r="83406" spans="18:18" x14ac:dyDescent="0.25">
      <c r="R83406" s="15">
        <v>4</v>
      </c>
    </row>
    <row r="83407" spans="18:18" x14ac:dyDescent="0.25">
      <c r="R83407" s="15">
        <v>4</v>
      </c>
    </row>
    <row r="83408" spans="18:18" x14ac:dyDescent="0.25">
      <c r="R83408" s="15">
        <v>4</v>
      </c>
    </row>
    <row r="83409" spans="18:18" x14ac:dyDescent="0.25">
      <c r="R83409" s="15">
        <v>4</v>
      </c>
    </row>
    <row r="83410" spans="18:18" x14ac:dyDescent="0.25">
      <c r="R83410" s="15">
        <v>4</v>
      </c>
    </row>
    <row r="83411" spans="18:18" x14ac:dyDescent="0.25">
      <c r="R83411" s="15">
        <v>4</v>
      </c>
    </row>
    <row r="83412" spans="18:18" x14ac:dyDescent="0.25">
      <c r="R83412" s="15">
        <v>5</v>
      </c>
    </row>
    <row r="83413" spans="18:18" x14ac:dyDescent="0.25">
      <c r="R83413" s="15">
        <v>5</v>
      </c>
    </row>
    <row r="83414" spans="18:18" x14ac:dyDescent="0.25">
      <c r="R83414" s="15">
        <v>5</v>
      </c>
    </row>
    <row r="83415" spans="18:18" x14ac:dyDescent="0.25">
      <c r="R83415" s="15">
        <v>5</v>
      </c>
    </row>
    <row r="83416" spans="18:18" x14ac:dyDescent="0.25">
      <c r="R83416" s="15">
        <v>5</v>
      </c>
    </row>
    <row r="83417" spans="18:18" x14ac:dyDescent="0.25">
      <c r="R83417" s="15">
        <v>5</v>
      </c>
    </row>
    <row r="83418" spans="18:18" x14ac:dyDescent="0.25">
      <c r="R83418" s="15">
        <v>5</v>
      </c>
    </row>
    <row r="83419" spans="18:18" x14ac:dyDescent="0.25">
      <c r="R83419" s="15">
        <v>5</v>
      </c>
    </row>
    <row r="83420" spans="18:18" x14ac:dyDescent="0.25">
      <c r="R83420" s="15">
        <v>5</v>
      </c>
    </row>
    <row r="83421" spans="18:18" x14ac:dyDescent="0.25">
      <c r="R83421" s="15">
        <v>5</v>
      </c>
    </row>
    <row r="83422" spans="18:18" x14ac:dyDescent="0.25">
      <c r="R83422" s="15">
        <v>5</v>
      </c>
    </row>
    <row r="83423" spans="18:18" x14ac:dyDescent="0.25">
      <c r="R83423" s="15">
        <v>5</v>
      </c>
    </row>
    <row r="83424" spans="18:18" x14ac:dyDescent="0.25">
      <c r="R83424" s="15">
        <v>5</v>
      </c>
    </row>
    <row r="83425" spans="18:18" x14ac:dyDescent="0.25">
      <c r="R83425" s="15">
        <v>5</v>
      </c>
    </row>
    <row r="83426" spans="18:18" x14ac:dyDescent="0.25">
      <c r="R83426" s="15">
        <v>5</v>
      </c>
    </row>
    <row r="83427" spans="18:18" x14ac:dyDescent="0.25">
      <c r="R83427" s="15">
        <v>5</v>
      </c>
    </row>
    <row r="83428" spans="18:18" x14ac:dyDescent="0.25">
      <c r="R83428" s="15">
        <v>5</v>
      </c>
    </row>
    <row r="83429" spans="18:18" x14ac:dyDescent="0.25">
      <c r="R83429" s="15">
        <v>5</v>
      </c>
    </row>
    <row r="83430" spans="18:18" x14ac:dyDescent="0.25">
      <c r="R83430" s="15">
        <v>5</v>
      </c>
    </row>
    <row r="83431" spans="18:18" x14ac:dyDescent="0.25">
      <c r="R83431" s="15">
        <v>5</v>
      </c>
    </row>
    <row r="83432" spans="18:18" x14ac:dyDescent="0.25">
      <c r="R83432" s="15">
        <v>5</v>
      </c>
    </row>
    <row r="83433" spans="18:18" x14ac:dyDescent="0.25">
      <c r="R83433" s="15">
        <v>5</v>
      </c>
    </row>
    <row r="83434" spans="18:18" x14ac:dyDescent="0.25">
      <c r="R83434" s="15">
        <v>5</v>
      </c>
    </row>
    <row r="83435" spans="18:18" x14ac:dyDescent="0.25">
      <c r="R83435" s="15">
        <v>5</v>
      </c>
    </row>
    <row r="83436" spans="18:18" x14ac:dyDescent="0.25">
      <c r="R83436" s="15">
        <v>5</v>
      </c>
    </row>
    <row r="83437" spans="18:18" x14ac:dyDescent="0.25">
      <c r="R83437" s="15">
        <v>5</v>
      </c>
    </row>
    <row r="83438" spans="18:18" x14ac:dyDescent="0.25">
      <c r="R83438" s="15">
        <v>5</v>
      </c>
    </row>
    <row r="83439" spans="18:18" x14ac:dyDescent="0.25">
      <c r="R83439" s="15">
        <v>5</v>
      </c>
    </row>
    <row r="83440" spans="18:18" x14ac:dyDescent="0.25">
      <c r="R83440" s="15">
        <v>5</v>
      </c>
    </row>
    <row r="83441" spans="18:18" x14ac:dyDescent="0.25">
      <c r="R83441" s="15">
        <v>5</v>
      </c>
    </row>
    <row r="83442" spans="18:18" x14ac:dyDescent="0.25">
      <c r="R83442" s="15">
        <v>5</v>
      </c>
    </row>
    <row r="83443" spans="18:18" x14ac:dyDescent="0.25">
      <c r="R83443" s="15">
        <v>5</v>
      </c>
    </row>
    <row r="83444" spans="18:18" x14ac:dyDescent="0.25">
      <c r="R83444" s="15">
        <v>5</v>
      </c>
    </row>
    <row r="83445" spans="18:18" x14ac:dyDescent="0.25">
      <c r="R83445" s="15">
        <v>5</v>
      </c>
    </row>
    <row r="83446" spans="18:18" x14ac:dyDescent="0.25">
      <c r="R83446" s="15">
        <v>5</v>
      </c>
    </row>
    <row r="83447" spans="18:18" x14ac:dyDescent="0.25">
      <c r="R83447" s="15">
        <v>5</v>
      </c>
    </row>
    <row r="83448" spans="18:18" x14ac:dyDescent="0.25">
      <c r="R83448" s="15">
        <v>1</v>
      </c>
    </row>
    <row r="83449" spans="18:18" x14ac:dyDescent="0.25">
      <c r="R83449" s="15">
        <v>1</v>
      </c>
    </row>
    <row r="83450" spans="18:18" x14ac:dyDescent="0.25">
      <c r="R83450" s="15">
        <v>1</v>
      </c>
    </row>
    <row r="83451" spans="18:18" x14ac:dyDescent="0.25">
      <c r="R83451" s="15">
        <v>1</v>
      </c>
    </row>
    <row r="83452" spans="18:18" x14ac:dyDescent="0.25">
      <c r="R83452" s="15">
        <v>1</v>
      </c>
    </row>
    <row r="83453" spans="18:18" x14ac:dyDescent="0.25">
      <c r="R83453" s="15">
        <v>1</v>
      </c>
    </row>
    <row r="83454" spans="18:18" x14ac:dyDescent="0.25">
      <c r="R83454" s="15">
        <v>1</v>
      </c>
    </row>
    <row r="83455" spans="18:18" x14ac:dyDescent="0.25">
      <c r="R83455" s="15">
        <v>1</v>
      </c>
    </row>
    <row r="83456" spans="18:18" x14ac:dyDescent="0.25">
      <c r="R83456" s="15">
        <v>1</v>
      </c>
    </row>
    <row r="83457" spans="18:18" x14ac:dyDescent="0.25">
      <c r="R83457" s="15">
        <v>1</v>
      </c>
    </row>
    <row r="83458" spans="18:18" x14ac:dyDescent="0.25">
      <c r="R83458" s="15">
        <v>1</v>
      </c>
    </row>
    <row r="83459" spans="18:18" x14ac:dyDescent="0.25">
      <c r="R83459" s="15">
        <v>1</v>
      </c>
    </row>
    <row r="83460" spans="18:18" x14ac:dyDescent="0.25">
      <c r="R83460" s="15">
        <v>1</v>
      </c>
    </row>
    <row r="83461" spans="18:18" x14ac:dyDescent="0.25">
      <c r="R83461" s="15">
        <v>1</v>
      </c>
    </row>
    <row r="83462" spans="18:18" x14ac:dyDescent="0.25">
      <c r="R83462" s="15">
        <v>1</v>
      </c>
    </row>
    <row r="83463" spans="18:18" x14ac:dyDescent="0.25">
      <c r="R83463" s="15">
        <v>1</v>
      </c>
    </row>
    <row r="83464" spans="18:18" x14ac:dyDescent="0.25">
      <c r="R83464" s="15">
        <v>1</v>
      </c>
    </row>
    <row r="83465" spans="18:18" x14ac:dyDescent="0.25">
      <c r="R83465" s="15">
        <v>1</v>
      </c>
    </row>
    <row r="83466" spans="18:18" x14ac:dyDescent="0.25">
      <c r="R83466" s="15">
        <v>1</v>
      </c>
    </row>
    <row r="83467" spans="18:18" x14ac:dyDescent="0.25">
      <c r="R83467" s="15">
        <v>1</v>
      </c>
    </row>
    <row r="83468" spans="18:18" x14ac:dyDescent="0.25">
      <c r="R83468" s="15">
        <v>5</v>
      </c>
    </row>
    <row r="83469" spans="18:18" x14ac:dyDescent="0.25">
      <c r="R83469" s="15">
        <v>5</v>
      </c>
    </row>
    <row r="83470" spans="18:18" x14ac:dyDescent="0.25">
      <c r="R83470" s="15">
        <v>5</v>
      </c>
    </row>
    <row r="83471" spans="18:18" x14ac:dyDescent="0.25">
      <c r="R83471" s="15">
        <v>5</v>
      </c>
    </row>
    <row r="83472" spans="18:18" x14ac:dyDescent="0.25">
      <c r="R83472" s="15">
        <v>5</v>
      </c>
    </row>
    <row r="83473" spans="18:18" x14ac:dyDescent="0.25">
      <c r="R83473" s="15">
        <v>5</v>
      </c>
    </row>
    <row r="83474" spans="18:18" x14ac:dyDescent="0.25">
      <c r="R83474" s="15">
        <v>5</v>
      </c>
    </row>
    <row r="83475" spans="18:18" x14ac:dyDescent="0.25">
      <c r="R83475" s="15">
        <v>5</v>
      </c>
    </row>
    <row r="83476" spans="18:18" x14ac:dyDescent="0.25">
      <c r="R83476" s="15">
        <v>5</v>
      </c>
    </row>
    <row r="83477" spans="18:18" x14ac:dyDescent="0.25">
      <c r="R83477" s="15">
        <v>5</v>
      </c>
    </row>
    <row r="83478" spans="18:18" x14ac:dyDescent="0.25">
      <c r="R83478" s="15">
        <v>5</v>
      </c>
    </row>
    <row r="83479" spans="18:18" x14ac:dyDescent="0.25">
      <c r="R83479" s="15">
        <v>5</v>
      </c>
    </row>
    <row r="83480" spans="18:18" x14ac:dyDescent="0.25">
      <c r="R83480" s="15">
        <v>5</v>
      </c>
    </row>
    <row r="83481" spans="18:18" x14ac:dyDescent="0.25">
      <c r="R83481" s="15">
        <v>5</v>
      </c>
    </row>
    <row r="83482" spans="18:18" x14ac:dyDescent="0.25">
      <c r="R83482" s="15">
        <v>5</v>
      </c>
    </row>
    <row r="83483" spans="18:18" x14ac:dyDescent="0.25">
      <c r="R83483" s="15">
        <v>5</v>
      </c>
    </row>
    <row r="83484" spans="18:18" x14ac:dyDescent="0.25">
      <c r="R83484" s="15">
        <v>5</v>
      </c>
    </row>
    <row r="83485" spans="18:18" x14ac:dyDescent="0.25">
      <c r="R83485" s="15">
        <v>5</v>
      </c>
    </row>
    <row r="83486" spans="18:18" x14ac:dyDescent="0.25">
      <c r="R83486" s="15">
        <v>4</v>
      </c>
    </row>
    <row r="83487" spans="18:18" x14ac:dyDescent="0.25">
      <c r="R83487" s="15">
        <v>4</v>
      </c>
    </row>
    <row r="83488" spans="18:18" x14ac:dyDescent="0.25">
      <c r="R83488" s="15">
        <v>4</v>
      </c>
    </row>
    <row r="83489" spans="18:18" x14ac:dyDescent="0.25">
      <c r="R83489" s="15">
        <v>4</v>
      </c>
    </row>
    <row r="83490" spans="18:18" x14ac:dyDescent="0.25">
      <c r="R83490" s="15">
        <v>4</v>
      </c>
    </row>
    <row r="83491" spans="18:18" x14ac:dyDescent="0.25">
      <c r="R83491" s="15">
        <v>4</v>
      </c>
    </row>
    <row r="83492" spans="18:18" x14ac:dyDescent="0.25">
      <c r="R83492" s="15">
        <v>4</v>
      </c>
    </row>
    <row r="83493" spans="18:18" x14ac:dyDescent="0.25">
      <c r="R83493" s="15">
        <v>4</v>
      </c>
    </row>
    <row r="83494" spans="18:18" x14ac:dyDescent="0.25">
      <c r="R83494" s="15">
        <v>4</v>
      </c>
    </row>
    <row r="83495" spans="18:18" x14ac:dyDescent="0.25">
      <c r="R83495" s="15">
        <v>4</v>
      </c>
    </row>
    <row r="83496" spans="18:18" x14ac:dyDescent="0.25">
      <c r="R83496" s="15">
        <v>4</v>
      </c>
    </row>
    <row r="83497" spans="18:18" x14ac:dyDescent="0.25">
      <c r="R83497" s="15">
        <v>4</v>
      </c>
    </row>
    <row r="83498" spans="18:18" x14ac:dyDescent="0.25">
      <c r="R83498" s="15">
        <v>4</v>
      </c>
    </row>
    <row r="83499" spans="18:18" x14ac:dyDescent="0.25">
      <c r="R83499" s="15">
        <v>4</v>
      </c>
    </row>
    <row r="83500" spans="18:18" x14ac:dyDescent="0.25">
      <c r="R83500" s="15">
        <v>4</v>
      </c>
    </row>
    <row r="83501" spans="18:18" x14ac:dyDescent="0.25">
      <c r="R83501" s="15">
        <v>4</v>
      </c>
    </row>
    <row r="83502" spans="18:18" x14ac:dyDescent="0.25">
      <c r="R83502" s="15">
        <v>4</v>
      </c>
    </row>
    <row r="83503" spans="18:18" x14ac:dyDescent="0.25">
      <c r="R83503" s="15">
        <v>4</v>
      </c>
    </row>
    <row r="83504" spans="18:18" x14ac:dyDescent="0.25">
      <c r="R83504" s="15">
        <v>4</v>
      </c>
    </row>
    <row r="83505" spans="18:18" x14ac:dyDescent="0.25">
      <c r="R83505" s="15">
        <v>4</v>
      </c>
    </row>
    <row r="83506" spans="18:18" x14ac:dyDescent="0.25">
      <c r="R83506" s="15">
        <v>4</v>
      </c>
    </row>
    <row r="83507" spans="18:18" x14ac:dyDescent="0.25">
      <c r="R83507" s="15">
        <v>4</v>
      </c>
    </row>
    <row r="83508" spans="18:18" x14ac:dyDescent="0.25">
      <c r="R83508" s="15">
        <v>4</v>
      </c>
    </row>
    <row r="83509" spans="18:18" x14ac:dyDescent="0.25">
      <c r="R83509" s="15">
        <v>4</v>
      </c>
    </row>
    <row r="83510" spans="18:18" x14ac:dyDescent="0.25">
      <c r="R83510" s="15">
        <v>4</v>
      </c>
    </row>
    <row r="83511" spans="18:18" x14ac:dyDescent="0.25">
      <c r="R83511" s="15">
        <v>4</v>
      </c>
    </row>
    <row r="83512" spans="18:18" x14ac:dyDescent="0.25">
      <c r="R83512" s="15">
        <v>4</v>
      </c>
    </row>
    <row r="83513" spans="18:18" x14ac:dyDescent="0.25">
      <c r="R83513" s="15">
        <v>4</v>
      </c>
    </row>
    <row r="83514" spans="18:18" x14ac:dyDescent="0.25">
      <c r="R83514" s="15">
        <v>4</v>
      </c>
    </row>
    <row r="83515" spans="18:18" x14ac:dyDescent="0.25">
      <c r="R83515" s="15">
        <v>4</v>
      </c>
    </row>
    <row r="83516" spans="18:18" x14ac:dyDescent="0.25">
      <c r="R83516" s="15">
        <v>4</v>
      </c>
    </row>
    <row r="83517" spans="18:18" x14ac:dyDescent="0.25">
      <c r="R83517" s="15">
        <v>4</v>
      </c>
    </row>
    <row r="83518" spans="18:18" x14ac:dyDescent="0.25">
      <c r="R83518" s="15">
        <v>4</v>
      </c>
    </row>
    <row r="83519" spans="18:18" x14ac:dyDescent="0.25">
      <c r="R83519" s="15">
        <v>4</v>
      </c>
    </row>
    <row r="83520" spans="18:18" x14ac:dyDescent="0.25">
      <c r="R83520" s="15">
        <v>4</v>
      </c>
    </row>
    <row r="83521" spans="18:18" x14ac:dyDescent="0.25">
      <c r="R83521" s="15">
        <v>4</v>
      </c>
    </row>
    <row r="83522" spans="18:18" x14ac:dyDescent="0.25">
      <c r="R83522" s="15">
        <v>4</v>
      </c>
    </row>
    <row r="83523" spans="18:18" x14ac:dyDescent="0.25">
      <c r="R83523" s="15">
        <v>4</v>
      </c>
    </row>
    <row r="83524" spans="18:18" x14ac:dyDescent="0.25">
      <c r="R83524" s="15">
        <v>4</v>
      </c>
    </row>
    <row r="83525" spans="18:18" x14ac:dyDescent="0.25">
      <c r="R83525" s="15">
        <v>4</v>
      </c>
    </row>
    <row r="83526" spans="18:18" x14ac:dyDescent="0.25">
      <c r="R83526" s="15">
        <v>4</v>
      </c>
    </row>
    <row r="83527" spans="18:18" x14ac:dyDescent="0.25">
      <c r="R83527" s="15">
        <v>4</v>
      </c>
    </row>
    <row r="83528" spans="18:18" x14ac:dyDescent="0.25">
      <c r="R83528" s="15">
        <v>4</v>
      </c>
    </row>
    <row r="83529" spans="18:18" x14ac:dyDescent="0.25">
      <c r="R83529" s="15">
        <v>4</v>
      </c>
    </row>
    <row r="83530" spans="18:18" x14ac:dyDescent="0.25">
      <c r="R83530" s="15">
        <v>4</v>
      </c>
    </row>
    <row r="83531" spans="18:18" x14ac:dyDescent="0.25">
      <c r="R83531" s="15">
        <v>4</v>
      </c>
    </row>
    <row r="83532" spans="18:18" x14ac:dyDescent="0.25">
      <c r="R83532" s="15">
        <v>4</v>
      </c>
    </row>
    <row r="83533" spans="18:18" x14ac:dyDescent="0.25">
      <c r="R83533" s="15">
        <v>4</v>
      </c>
    </row>
    <row r="83534" spans="18:18" x14ac:dyDescent="0.25">
      <c r="R83534" s="15">
        <v>4</v>
      </c>
    </row>
    <row r="83535" spans="18:18" x14ac:dyDescent="0.25">
      <c r="R83535" s="15">
        <v>4</v>
      </c>
    </row>
    <row r="83536" spans="18:18" x14ac:dyDescent="0.25">
      <c r="R83536" s="15">
        <v>4</v>
      </c>
    </row>
    <row r="83537" spans="18:18" x14ac:dyDescent="0.25">
      <c r="R83537" s="15">
        <v>4</v>
      </c>
    </row>
    <row r="83538" spans="18:18" x14ac:dyDescent="0.25">
      <c r="R83538" s="15">
        <v>4</v>
      </c>
    </row>
    <row r="83539" spans="18:18" x14ac:dyDescent="0.25">
      <c r="R83539" s="15">
        <v>4</v>
      </c>
    </row>
    <row r="83540" spans="18:18" x14ac:dyDescent="0.25">
      <c r="R83540" s="15">
        <v>4</v>
      </c>
    </row>
    <row r="83541" spans="18:18" x14ac:dyDescent="0.25">
      <c r="R83541" s="15">
        <v>4</v>
      </c>
    </row>
    <row r="83542" spans="18:18" x14ac:dyDescent="0.25">
      <c r="R83542" s="15">
        <v>4</v>
      </c>
    </row>
    <row r="83543" spans="18:18" x14ac:dyDescent="0.25">
      <c r="R83543" s="15">
        <v>4</v>
      </c>
    </row>
    <row r="83544" spans="18:18" x14ac:dyDescent="0.25">
      <c r="R83544" s="15">
        <v>4</v>
      </c>
    </row>
    <row r="83545" spans="18:18" x14ac:dyDescent="0.25">
      <c r="R83545" s="15">
        <v>4</v>
      </c>
    </row>
    <row r="83546" spans="18:18" x14ac:dyDescent="0.25">
      <c r="R83546" s="15">
        <v>4</v>
      </c>
    </row>
    <row r="83547" spans="18:18" x14ac:dyDescent="0.25">
      <c r="R83547" s="15">
        <v>4</v>
      </c>
    </row>
    <row r="83548" spans="18:18" x14ac:dyDescent="0.25">
      <c r="R83548" s="15">
        <v>4</v>
      </c>
    </row>
    <row r="83549" spans="18:18" x14ac:dyDescent="0.25">
      <c r="R83549" s="15">
        <v>4</v>
      </c>
    </row>
    <row r="83550" spans="18:18" x14ac:dyDescent="0.25">
      <c r="R83550" s="15">
        <v>5</v>
      </c>
    </row>
    <row r="83551" spans="18:18" x14ac:dyDescent="0.25">
      <c r="R83551" s="15">
        <v>5</v>
      </c>
    </row>
    <row r="83552" spans="18:18" x14ac:dyDescent="0.25">
      <c r="R83552" s="15">
        <v>5</v>
      </c>
    </row>
    <row r="83553" spans="18:18" x14ac:dyDescent="0.25">
      <c r="R83553" s="15">
        <v>5</v>
      </c>
    </row>
    <row r="83554" spans="18:18" x14ac:dyDescent="0.25">
      <c r="R83554" s="15">
        <v>5</v>
      </c>
    </row>
    <row r="83555" spans="18:18" x14ac:dyDescent="0.25">
      <c r="R83555" s="15">
        <v>5</v>
      </c>
    </row>
    <row r="83556" spans="18:18" x14ac:dyDescent="0.25">
      <c r="R83556" s="15">
        <v>5</v>
      </c>
    </row>
    <row r="83557" spans="18:18" x14ac:dyDescent="0.25">
      <c r="R83557" s="15">
        <v>5</v>
      </c>
    </row>
    <row r="83558" spans="18:18" x14ac:dyDescent="0.25">
      <c r="R83558" s="15">
        <v>5</v>
      </c>
    </row>
    <row r="83559" spans="18:18" x14ac:dyDescent="0.25">
      <c r="R83559" s="15">
        <v>5</v>
      </c>
    </row>
    <row r="83560" spans="18:18" x14ac:dyDescent="0.25">
      <c r="R83560" s="15">
        <v>5</v>
      </c>
    </row>
    <row r="83561" spans="18:18" x14ac:dyDescent="0.25">
      <c r="R83561" s="15">
        <v>5</v>
      </c>
    </row>
    <row r="83562" spans="18:18" x14ac:dyDescent="0.25">
      <c r="R83562" s="15">
        <v>5</v>
      </c>
    </row>
    <row r="83563" spans="18:18" x14ac:dyDescent="0.25">
      <c r="R83563" s="15">
        <v>5</v>
      </c>
    </row>
    <row r="83564" spans="18:18" x14ac:dyDescent="0.25">
      <c r="R83564" s="15">
        <v>5</v>
      </c>
    </row>
    <row r="83565" spans="18:18" x14ac:dyDescent="0.25">
      <c r="R83565" s="15">
        <v>5</v>
      </c>
    </row>
    <row r="83566" spans="18:18" x14ac:dyDescent="0.25">
      <c r="R83566" s="15">
        <v>5</v>
      </c>
    </row>
    <row r="83567" spans="18:18" x14ac:dyDescent="0.25">
      <c r="R83567" s="15">
        <v>5</v>
      </c>
    </row>
    <row r="83568" spans="18:18" x14ac:dyDescent="0.25">
      <c r="R83568" s="15">
        <v>5</v>
      </c>
    </row>
    <row r="83569" spans="18:18" x14ac:dyDescent="0.25">
      <c r="R83569" s="15">
        <v>5</v>
      </c>
    </row>
    <row r="83570" spans="18:18" x14ac:dyDescent="0.25">
      <c r="R83570" s="15">
        <v>5</v>
      </c>
    </row>
    <row r="83571" spans="18:18" x14ac:dyDescent="0.25">
      <c r="R83571" s="15">
        <v>5</v>
      </c>
    </row>
    <row r="83572" spans="18:18" x14ac:dyDescent="0.25">
      <c r="R83572" s="15">
        <v>5</v>
      </c>
    </row>
    <row r="83573" spans="18:18" x14ac:dyDescent="0.25">
      <c r="R83573" s="15">
        <v>5</v>
      </c>
    </row>
    <row r="83574" spans="18:18" x14ac:dyDescent="0.25">
      <c r="R83574" s="15">
        <v>5</v>
      </c>
    </row>
    <row r="83575" spans="18:18" x14ac:dyDescent="0.25">
      <c r="R83575" s="15">
        <v>5</v>
      </c>
    </row>
    <row r="83576" spans="18:18" x14ac:dyDescent="0.25">
      <c r="R83576" s="15">
        <v>5</v>
      </c>
    </row>
    <row r="83577" spans="18:18" x14ac:dyDescent="0.25">
      <c r="R83577" s="15">
        <v>5</v>
      </c>
    </row>
    <row r="83578" spans="18:18" x14ac:dyDescent="0.25">
      <c r="R83578" s="15">
        <v>5</v>
      </c>
    </row>
    <row r="83579" spans="18:18" x14ac:dyDescent="0.25">
      <c r="R83579" s="15">
        <v>5</v>
      </c>
    </row>
    <row r="83580" spans="18:18" x14ac:dyDescent="0.25">
      <c r="R83580" s="15">
        <v>5</v>
      </c>
    </row>
    <row r="83581" spans="18:18" x14ac:dyDescent="0.25">
      <c r="R83581" s="15">
        <v>5</v>
      </c>
    </row>
    <row r="83582" spans="18:18" x14ac:dyDescent="0.25">
      <c r="R83582" s="15">
        <v>5</v>
      </c>
    </row>
    <row r="83583" spans="18:18" x14ac:dyDescent="0.25">
      <c r="R83583" s="15">
        <v>5</v>
      </c>
    </row>
    <row r="83584" spans="18:18" x14ac:dyDescent="0.25">
      <c r="R83584" s="15">
        <v>5</v>
      </c>
    </row>
    <row r="83585" spans="18:18" x14ac:dyDescent="0.25">
      <c r="R83585" s="15">
        <v>5</v>
      </c>
    </row>
    <row r="83586" spans="18:18" x14ac:dyDescent="0.25">
      <c r="R83586" s="15">
        <v>5</v>
      </c>
    </row>
    <row r="83587" spans="18:18" x14ac:dyDescent="0.25">
      <c r="R83587" s="15">
        <v>5</v>
      </c>
    </row>
    <row r="83588" spans="18:18" x14ac:dyDescent="0.25">
      <c r="R83588" s="15">
        <v>5</v>
      </c>
    </row>
    <row r="83589" spans="18:18" x14ac:dyDescent="0.25">
      <c r="R83589" s="15">
        <v>5</v>
      </c>
    </row>
    <row r="83590" spans="18:18" x14ac:dyDescent="0.25">
      <c r="R83590" s="15">
        <v>5</v>
      </c>
    </row>
    <row r="83591" spans="18:18" x14ac:dyDescent="0.25">
      <c r="R83591" s="15">
        <v>5</v>
      </c>
    </row>
    <row r="83592" spans="18:18" x14ac:dyDescent="0.25">
      <c r="R83592" s="15">
        <v>5</v>
      </c>
    </row>
    <row r="83593" spans="18:18" x14ac:dyDescent="0.25">
      <c r="R83593" s="15">
        <v>5</v>
      </c>
    </row>
    <row r="83594" spans="18:18" x14ac:dyDescent="0.25">
      <c r="R83594" s="15">
        <v>5</v>
      </c>
    </row>
    <row r="83595" spans="18:18" x14ac:dyDescent="0.25">
      <c r="R83595" s="15">
        <v>5</v>
      </c>
    </row>
    <row r="83596" spans="18:18" x14ac:dyDescent="0.25">
      <c r="R83596" s="15">
        <v>1</v>
      </c>
    </row>
    <row r="83597" spans="18:18" x14ac:dyDescent="0.25">
      <c r="R83597" s="15">
        <v>1</v>
      </c>
    </row>
    <row r="83598" spans="18:18" x14ac:dyDescent="0.25">
      <c r="R83598" s="15">
        <v>1</v>
      </c>
    </row>
    <row r="83599" spans="18:18" x14ac:dyDescent="0.25">
      <c r="R83599" s="15">
        <v>1</v>
      </c>
    </row>
    <row r="83600" spans="18:18" x14ac:dyDescent="0.25">
      <c r="R83600" s="15">
        <v>1</v>
      </c>
    </row>
    <row r="83601" spans="18:18" x14ac:dyDescent="0.25">
      <c r="R83601" s="15">
        <v>1</v>
      </c>
    </row>
    <row r="83602" spans="18:18" x14ac:dyDescent="0.25">
      <c r="R83602" s="15">
        <v>1</v>
      </c>
    </row>
    <row r="83603" spans="18:18" x14ac:dyDescent="0.25">
      <c r="R83603" s="15">
        <v>1</v>
      </c>
    </row>
    <row r="83604" spans="18:18" x14ac:dyDescent="0.25">
      <c r="R83604" s="15">
        <v>1</v>
      </c>
    </row>
    <row r="83605" spans="18:18" x14ac:dyDescent="0.25">
      <c r="R83605" s="15">
        <v>1</v>
      </c>
    </row>
    <row r="83606" spans="18:18" x14ac:dyDescent="0.25">
      <c r="R83606" s="15">
        <v>1</v>
      </c>
    </row>
    <row r="83607" spans="18:18" x14ac:dyDescent="0.25">
      <c r="R83607" s="15">
        <v>1</v>
      </c>
    </row>
    <row r="83608" spans="18:18" x14ac:dyDescent="0.25">
      <c r="R83608" s="15">
        <v>1</v>
      </c>
    </row>
    <row r="83609" spans="18:18" x14ac:dyDescent="0.25">
      <c r="R83609" s="15">
        <v>1</v>
      </c>
    </row>
    <row r="83610" spans="18:18" x14ac:dyDescent="0.25">
      <c r="R83610" s="15">
        <v>1</v>
      </c>
    </row>
    <row r="83611" spans="18:18" x14ac:dyDescent="0.25">
      <c r="R83611" s="15">
        <v>1</v>
      </c>
    </row>
    <row r="83612" spans="18:18" x14ac:dyDescent="0.25">
      <c r="R83612" s="15">
        <v>1</v>
      </c>
    </row>
    <row r="83613" spans="18:18" x14ac:dyDescent="0.25">
      <c r="R83613" s="15">
        <v>1</v>
      </c>
    </row>
    <row r="83614" spans="18:18" x14ac:dyDescent="0.25">
      <c r="R83614" s="15">
        <v>1</v>
      </c>
    </row>
    <row r="83615" spans="18:18" x14ac:dyDescent="0.25">
      <c r="R83615" s="15">
        <v>1</v>
      </c>
    </row>
    <row r="83616" spans="18:18" x14ac:dyDescent="0.25">
      <c r="R83616" s="15">
        <v>1</v>
      </c>
    </row>
    <row r="83617" spans="18:18" x14ac:dyDescent="0.25">
      <c r="R83617" s="15">
        <v>1</v>
      </c>
    </row>
    <row r="83618" spans="18:18" x14ac:dyDescent="0.25">
      <c r="R83618" s="15">
        <v>1</v>
      </c>
    </row>
    <row r="83619" spans="18:18" x14ac:dyDescent="0.25">
      <c r="R83619" s="15">
        <v>1</v>
      </c>
    </row>
    <row r="83620" spans="18:18" x14ac:dyDescent="0.25">
      <c r="R83620" s="15">
        <v>1</v>
      </c>
    </row>
    <row r="83621" spans="18:18" x14ac:dyDescent="0.25">
      <c r="R83621" s="15">
        <v>1</v>
      </c>
    </row>
    <row r="83622" spans="18:18" x14ac:dyDescent="0.25">
      <c r="R83622" s="15">
        <v>1</v>
      </c>
    </row>
    <row r="83623" spans="18:18" x14ac:dyDescent="0.25">
      <c r="R83623" s="15">
        <v>1</v>
      </c>
    </row>
    <row r="83624" spans="18:18" x14ac:dyDescent="0.25">
      <c r="R83624" s="15">
        <v>1</v>
      </c>
    </row>
    <row r="83625" spans="18:18" x14ac:dyDescent="0.25">
      <c r="R83625" s="15">
        <v>1</v>
      </c>
    </row>
    <row r="83626" spans="18:18" x14ac:dyDescent="0.25">
      <c r="R83626" s="15">
        <v>1</v>
      </c>
    </row>
    <row r="83627" spans="18:18" x14ac:dyDescent="0.25">
      <c r="R83627" s="15">
        <v>1</v>
      </c>
    </row>
    <row r="83628" spans="18:18" x14ac:dyDescent="0.25">
      <c r="R83628" s="15">
        <v>1</v>
      </c>
    </row>
    <row r="83629" spans="18:18" x14ac:dyDescent="0.25">
      <c r="R83629" s="15">
        <v>1</v>
      </c>
    </row>
    <row r="83630" spans="18:18" x14ac:dyDescent="0.25">
      <c r="R83630" s="15">
        <v>1</v>
      </c>
    </row>
    <row r="83631" spans="18:18" x14ac:dyDescent="0.25">
      <c r="R83631" s="15">
        <v>1</v>
      </c>
    </row>
    <row r="83632" spans="18:18" x14ac:dyDescent="0.25">
      <c r="R83632" s="15">
        <v>2</v>
      </c>
    </row>
    <row r="83633" spans="18:18" x14ac:dyDescent="0.25">
      <c r="R83633" s="15">
        <v>2</v>
      </c>
    </row>
    <row r="83634" spans="18:18" x14ac:dyDescent="0.25">
      <c r="R83634" s="15">
        <v>2</v>
      </c>
    </row>
    <row r="83635" spans="18:18" x14ac:dyDescent="0.25">
      <c r="R83635" s="15">
        <v>2</v>
      </c>
    </row>
    <row r="83636" spans="18:18" x14ac:dyDescent="0.25">
      <c r="R83636" s="15">
        <v>2</v>
      </c>
    </row>
    <row r="83637" spans="18:18" x14ac:dyDescent="0.25">
      <c r="R83637" s="15">
        <v>3</v>
      </c>
    </row>
    <row r="83638" spans="18:18" x14ac:dyDescent="0.25">
      <c r="R83638" s="15">
        <v>3</v>
      </c>
    </row>
    <row r="83639" spans="18:18" x14ac:dyDescent="0.25">
      <c r="R83639" s="15">
        <v>3</v>
      </c>
    </row>
    <row r="83640" spans="18:18" x14ac:dyDescent="0.25">
      <c r="R83640" s="15">
        <v>3</v>
      </c>
    </row>
    <row r="83641" spans="18:18" x14ac:dyDescent="0.25">
      <c r="R83641" s="15">
        <v>4</v>
      </c>
    </row>
    <row r="83642" spans="18:18" x14ac:dyDescent="0.25">
      <c r="R83642" s="15">
        <v>4</v>
      </c>
    </row>
    <row r="83643" spans="18:18" x14ac:dyDescent="0.25">
      <c r="R83643" s="15">
        <v>4</v>
      </c>
    </row>
    <row r="83644" spans="18:18" x14ac:dyDescent="0.25">
      <c r="R83644" s="15">
        <v>4</v>
      </c>
    </row>
    <row r="83645" spans="18:18" x14ac:dyDescent="0.25">
      <c r="R83645" s="15">
        <v>4</v>
      </c>
    </row>
    <row r="83646" spans="18:18" x14ac:dyDescent="0.25">
      <c r="R83646" s="15">
        <v>4</v>
      </c>
    </row>
    <row r="83647" spans="18:18" x14ac:dyDescent="0.25">
      <c r="R83647" s="15">
        <v>4</v>
      </c>
    </row>
    <row r="83648" spans="18:18" x14ac:dyDescent="0.25">
      <c r="R83648" s="15">
        <v>4</v>
      </c>
    </row>
    <row r="83649" spans="18:18" x14ac:dyDescent="0.25">
      <c r="R83649" s="15">
        <v>4</v>
      </c>
    </row>
    <row r="83650" spans="18:18" x14ac:dyDescent="0.25">
      <c r="R83650" s="15">
        <v>4</v>
      </c>
    </row>
    <row r="83651" spans="18:18" x14ac:dyDescent="0.25">
      <c r="R83651" s="15">
        <v>4</v>
      </c>
    </row>
    <row r="83652" spans="18:18" x14ac:dyDescent="0.25">
      <c r="R83652" s="15">
        <v>4</v>
      </c>
    </row>
    <row r="83653" spans="18:18" x14ac:dyDescent="0.25">
      <c r="R83653" s="15">
        <v>4</v>
      </c>
    </row>
    <row r="83654" spans="18:18" x14ac:dyDescent="0.25">
      <c r="R83654" s="15">
        <v>4</v>
      </c>
    </row>
    <row r="83655" spans="18:18" x14ac:dyDescent="0.25">
      <c r="R83655" s="15">
        <v>4</v>
      </c>
    </row>
    <row r="83656" spans="18:18" x14ac:dyDescent="0.25">
      <c r="R83656" s="15">
        <v>4</v>
      </c>
    </row>
    <row r="83657" spans="18:18" x14ac:dyDescent="0.25">
      <c r="R83657" s="15">
        <v>4</v>
      </c>
    </row>
    <row r="83658" spans="18:18" x14ac:dyDescent="0.25">
      <c r="R83658" s="15">
        <v>4</v>
      </c>
    </row>
    <row r="83659" spans="18:18" x14ac:dyDescent="0.25">
      <c r="R83659" s="15">
        <v>4</v>
      </c>
    </row>
    <row r="83660" spans="18:18" x14ac:dyDescent="0.25">
      <c r="R83660" s="15">
        <v>4</v>
      </c>
    </row>
    <row r="83661" spans="18:18" x14ac:dyDescent="0.25">
      <c r="R83661" s="15">
        <v>4</v>
      </c>
    </row>
    <row r="83662" spans="18:18" x14ac:dyDescent="0.25">
      <c r="R83662" s="15">
        <v>4</v>
      </c>
    </row>
    <row r="83663" spans="18:18" x14ac:dyDescent="0.25">
      <c r="R83663" s="15">
        <v>4</v>
      </c>
    </row>
    <row r="83664" spans="18:18" x14ac:dyDescent="0.25">
      <c r="R83664" s="15">
        <v>4</v>
      </c>
    </row>
    <row r="83665" spans="18:18" x14ac:dyDescent="0.25">
      <c r="R83665" s="15">
        <v>4</v>
      </c>
    </row>
    <row r="83666" spans="18:18" x14ac:dyDescent="0.25">
      <c r="R83666" s="15">
        <v>4</v>
      </c>
    </row>
    <row r="83667" spans="18:18" x14ac:dyDescent="0.25">
      <c r="R83667" s="15">
        <v>4</v>
      </c>
    </row>
    <row r="83668" spans="18:18" x14ac:dyDescent="0.25">
      <c r="R83668" s="15">
        <v>4</v>
      </c>
    </row>
    <row r="83669" spans="18:18" x14ac:dyDescent="0.25">
      <c r="R83669" s="15">
        <v>4</v>
      </c>
    </row>
    <row r="83670" spans="18:18" x14ac:dyDescent="0.25">
      <c r="R83670" s="15">
        <v>4</v>
      </c>
    </row>
    <row r="83671" spans="18:18" x14ac:dyDescent="0.25">
      <c r="R83671" s="15">
        <v>4</v>
      </c>
    </row>
    <row r="83672" spans="18:18" x14ac:dyDescent="0.25">
      <c r="R83672" s="15">
        <v>1</v>
      </c>
    </row>
    <row r="83673" spans="18:18" x14ac:dyDescent="0.25">
      <c r="R83673" s="15">
        <v>1</v>
      </c>
    </row>
    <row r="83674" spans="18:18" x14ac:dyDescent="0.25">
      <c r="R83674" s="15">
        <v>1</v>
      </c>
    </row>
    <row r="83675" spans="18:18" x14ac:dyDescent="0.25">
      <c r="R83675" s="15">
        <v>1</v>
      </c>
    </row>
    <row r="83676" spans="18:18" x14ac:dyDescent="0.25">
      <c r="R83676" s="15">
        <v>1</v>
      </c>
    </row>
    <row r="83677" spans="18:18" x14ac:dyDescent="0.25">
      <c r="R83677" s="15">
        <v>1</v>
      </c>
    </row>
    <row r="83678" spans="18:18" x14ac:dyDescent="0.25">
      <c r="R83678" s="15">
        <v>1</v>
      </c>
    </row>
    <row r="83679" spans="18:18" x14ac:dyDescent="0.25">
      <c r="R83679" s="15">
        <v>1</v>
      </c>
    </row>
    <row r="83680" spans="18:18" x14ac:dyDescent="0.25">
      <c r="R83680" s="15">
        <v>1</v>
      </c>
    </row>
    <row r="83681" spans="18:18" x14ac:dyDescent="0.25">
      <c r="R83681" s="15">
        <v>1</v>
      </c>
    </row>
    <row r="83682" spans="18:18" x14ac:dyDescent="0.25">
      <c r="R83682" s="15">
        <v>1</v>
      </c>
    </row>
    <row r="83683" spans="18:18" x14ac:dyDescent="0.25">
      <c r="R83683" s="15">
        <v>1</v>
      </c>
    </row>
    <row r="83684" spans="18:18" x14ac:dyDescent="0.25">
      <c r="R83684" s="15">
        <v>1</v>
      </c>
    </row>
    <row r="83685" spans="18:18" x14ac:dyDescent="0.25">
      <c r="R83685" s="15">
        <v>1</v>
      </c>
    </row>
    <row r="83686" spans="18:18" x14ac:dyDescent="0.25">
      <c r="R83686" s="15">
        <v>1</v>
      </c>
    </row>
    <row r="83687" spans="18:18" x14ac:dyDescent="0.25">
      <c r="R83687" s="15">
        <v>1</v>
      </c>
    </row>
    <row r="83688" spans="18:18" x14ac:dyDescent="0.25">
      <c r="R83688" s="15">
        <v>1</v>
      </c>
    </row>
    <row r="83689" spans="18:18" x14ac:dyDescent="0.25">
      <c r="R83689" s="15">
        <v>1</v>
      </c>
    </row>
    <row r="83690" spans="18:18" x14ac:dyDescent="0.25">
      <c r="R83690" s="15">
        <v>1</v>
      </c>
    </row>
    <row r="83691" spans="18:18" x14ac:dyDescent="0.25">
      <c r="R83691" s="15">
        <v>1</v>
      </c>
    </row>
    <row r="83692" spans="18:18" x14ac:dyDescent="0.25">
      <c r="R83692" s="15">
        <v>1</v>
      </c>
    </row>
    <row r="83693" spans="18:18" x14ac:dyDescent="0.25">
      <c r="R83693" s="15">
        <v>1</v>
      </c>
    </row>
    <row r="83694" spans="18:18" x14ac:dyDescent="0.25">
      <c r="R83694" s="15">
        <v>1</v>
      </c>
    </row>
    <row r="83695" spans="18:18" x14ac:dyDescent="0.25">
      <c r="R83695" s="15">
        <v>1</v>
      </c>
    </row>
    <row r="83696" spans="18:18" x14ac:dyDescent="0.25">
      <c r="R83696" s="15">
        <v>1</v>
      </c>
    </row>
    <row r="83697" spans="18:18" x14ac:dyDescent="0.25">
      <c r="R83697" s="15">
        <v>1</v>
      </c>
    </row>
    <row r="83698" spans="18:18" x14ac:dyDescent="0.25">
      <c r="R83698" s="15">
        <v>1</v>
      </c>
    </row>
    <row r="83699" spans="18:18" x14ac:dyDescent="0.25">
      <c r="R83699" s="15">
        <v>1</v>
      </c>
    </row>
    <row r="83700" spans="18:18" x14ac:dyDescent="0.25">
      <c r="R83700" s="15">
        <v>1</v>
      </c>
    </row>
    <row r="83701" spans="18:18" x14ac:dyDescent="0.25">
      <c r="R83701" s="15">
        <v>1</v>
      </c>
    </row>
    <row r="83702" spans="18:18" x14ac:dyDescent="0.25">
      <c r="R83702" s="15">
        <v>1</v>
      </c>
    </row>
    <row r="83703" spans="18:18" x14ac:dyDescent="0.25">
      <c r="R83703" s="15">
        <v>1</v>
      </c>
    </row>
    <row r="83704" spans="18:18" x14ac:dyDescent="0.25">
      <c r="R83704" s="15">
        <v>1</v>
      </c>
    </row>
    <row r="83705" spans="18:18" x14ac:dyDescent="0.25">
      <c r="R83705" s="15">
        <v>1</v>
      </c>
    </row>
    <row r="83706" spans="18:18" x14ac:dyDescent="0.25">
      <c r="R83706" s="15">
        <v>1</v>
      </c>
    </row>
    <row r="83707" spans="18:18" x14ac:dyDescent="0.25">
      <c r="R83707" s="15">
        <v>1</v>
      </c>
    </row>
    <row r="83708" spans="18:18" x14ac:dyDescent="0.25">
      <c r="R83708" s="15">
        <v>1</v>
      </c>
    </row>
    <row r="83709" spans="18:18" x14ac:dyDescent="0.25">
      <c r="R83709" s="15">
        <v>1</v>
      </c>
    </row>
    <row r="83710" spans="18:18" x14ac:dyDescent="0.25">
      <c r="R83710" s="15">
        <v>1</v>
      </c>
    </row>
    <row r="83711" spans="18:18" x14ac:dyDescent="0.25">
      <c r="R83711" s="15">
        <v>1</v>
      </c>
    </row>
    <row r="83712" spans="18:18" x14ac:dyDescent="0.25">
      <c r="R83712" s="15">
        <v>1</v>
      </c>
    </row>
    <row r="83713" spans="18:18" x14ac:dyDescent="0.25">
      <c r="R83713" s="15">
        <v>1</v>
      </c>
    </row>
    <row r="83714" spans="18:18" x14ac:dyDescent="0.25">
      <c r="R83714" s="15">
        <v>1</v>
      </c>
    </row>
    <row r="83715" spans="18:18" x14ac:dyDescent="0.25">
      <c r="R83715" s="15">
        <v>1</v>
      </c>
    </row>
    <row r="83716" spans="18:18" x14ac:dyDescent="0.25">
      <c r="R83716" s="15">
        <v>1</v>
      </c>
    </row>
    <row r="83717" spans="18:18" x14ac:dyDescent="0.25">
      <c r="R83717" s="15">
        <v>1</v>
      </c>
    </row>
    <row r="83718" spans="18:18" x14ac:dyDescent="0.25">
      <c r="R83718" s="15">
        <v>1</v>
      </c>
    </row>
    <row r="83719" spans="18:18" x14ac:dyDescent="0.25">
      <c r="R83719" s="15">
        <v>1</v>
      </c>
    </row>
    <row r="83720" spans="18:18" x14ac:dyDescent="0.25">
      <c r="R83720" s="15">
        <v>1</v>
      </c>
    </row>
    <row r="83721" spans="18:18" x14ac:dyDescent="0.25">
      <c r="R83721" s="15">
        <v>1</v>
      </c>
    </row>
    <row r="83722" spans="18:18" x14ac:dyDescent="0.25">
      <c r="R83722" s="15">
        <v>1</v>
      </c>
    </row>
    <row r="83723" spans="18:18" x14ac:dyDescent="0.25">
      <c r="R83723" s="15">
        <v>1</v>
      </c>
    </row>
    <row r="83724" spans="18:18" x14ac:dyDescent="0.25">
      <c r="R83724" s="15">
        <v>1</v>
      </c>
    </row>
    <row r="83725" spans="18:18" x14ac:dyDescent="0.25">
      <c r="R83725" s="15">
        <v>1</v>
      </c>
    </row>
    <row r="83726" spans="18:18" x14ac:dyDescent="0.25">
      <c r="R83726" s="15">
        <v>2</v>
      </c>
    </row>
    <row r="83727" spans="18:18" x14ac:dyDescent="0.25">
      <c r="R83727" s="15">
        <v>2</v>
      </c>
    </row>
    <row r="83728" spans="18:18" x14ac:dyDescent="0.25">
      <c r="R83728" s="15">
        <v>2</v>
      </c>
    </row>
    <row r="83729" spans="18:18" x14ac:dyDescent="0.25">
      <c r="R83729" s="15">
        <v>2</v>
      </c>
    </row>
    <row r="83730" spans="18:18" x14ac:dyDescent="0.25">
      <c r="R83730" s="15">
        <v>2</v>
      </c>
    </row>
    <row r="83731" spans="18:18" x14ac:dyDescent="0.25">
      <c r="R83731" s="15">
        <v>2</v>
      </c>
    </row>
    <row r="83732" spans="18:18" x14ac:dyDescent="0.25">
      <c r="R83732" s="15">
        <v>2</v>
      </c>
    </row>
    <row r="83733" spans="18:18" x14ac:dyDescent="0.25">
      <c r="R83733" s="15">
        <v>2</v>
      </c>
    </row>
    <row r="83734" spans="18:18" x14ac:dyDescent="0.25">
      <c r="R83734" s="15">
        <v>2</v>
      </c>
    </row>
    <row r="83735" spans="18:18" x14ac:dyDescent="0.25">
      <c r="R83735" s="15">
        <v>2</v>
      </c>
    </row>
    <row r="83736" spans="18:18" x14ac:dyDescent="0.25">
      <c r="R83736" s="15">
        <v>2</v>
      </c>
    </row>
    <row r="83737" spans="18:18" x14ac:dyDescent="0.25">
      <c r="R83737" s="15">
        <v>2</v>
      </c>
    </row>
    <row r="83738" spans="18:18" x14ac:dyDescent="0.25">
      <c r="R83738" s="15">
        <v>2</v>
      </c>
    </row>
    <row r="83739" spans="18:18" x14ac:dyDescent="0.25">
      <c r="R83739" s="15">
        <v>2</v>
      </c>
    </row>
    <row r="83740" spans="18:18" x14ac:dyDescent="0.25">
      <c r="R83740" s="15">
        <v>2</v>
      </c>
    </row>
    <row r="83741" spans="18:18" x14ac:dyDescent="0.25">
      <c r="R83741" s="15">
        <v>2</v>
      </c>
    </row>
    <row r="83742" spans="18:18" x14ac:dyDescent="0.25">
      <c r="R83742" s="15">
        <v>2</v>
      </c>
    </row>
    <row r="83743" spans="18:18" x14ac:dyDescent="0.25">
      <c r="R83743" s="15">
        <v>2</v>
      </c>
    </row>
    <row r="83744" spans="18:18" x14ac:dyDescent="0.25">
      <c r="R83744" s="15">
        <v>2</v>
      </c>
    </row>
    <row r="83745" spans="18:18" x14ac:dyDescent="0.25">
      <c r="R83745" s="15">
        <v>2</v>
      </c>
    </row>
    <row r="83746" spans="18:18" x14ac:dyDescent="0.25">
      <c r="R83746" s="15">
        <v>2</v>
      </c>
    </row>
    <row r="83747" spans="18:18" x14ac:dyDescent="0.25">
      <c r="R83747" s="15">
        <v>2</v>
      </c>
    </row>
    <row r="83748" spans="18:18" x14ac:dyDescent="0.25">
      <c r="R83748" s="15">
        <v>2</v>
      </c>
    </row>
    <row r="83749" spans="18:18" x14ac:dyDescent="0.25">
      <c r="R83749" s="15">
        <v>2</v>
      </c>
    </row>
    <row r="83750" spans="18:18" x14ac:dyDescent="0.25">
      <c r="R83750" s="15">
        <v>2</v>
      </c>
    </row>
    <row r="83751" spans="18:18" x14ac:dyDescent="0.25">
      <c r="R83751" s="15">
        <v>2</v>
      </c>
    </row>
    <row r="83752" spans="18:18" x14ac:dyDescent="0.25">
      <c r="R83752" s="15">
        <v>2</v>
      </c>
    </row>
    <row r="83753" spans="18:18" x14ac:dyDescent="0.25">
      <c r="R83753" s="15">
        <v>2</v>
      </c>
    </row>
    <row r="83754" spans="18:18" x14ac:dyDescent="0.25">
      <c r="R83754" s="15">
        <v>2</v>
      </c>
    </row>
    <row r="83755" spans="18:18" x14ac:dyDescent="0.25">
      <c r="R83755" s="15">
        <v>2</v>
      </c>
    </row>
    <row r="83756" spans="18:18" x14ac:dyDescent="0.25">
      <c r="R83756" s="15">
        <v>2</v>
      </c>
    </row>
    <row r="83757" spans="18:18" x14ac:dyDescent="0.25">
      <c r="R83757" s="15">
        <v>2</v>
      </c>
    </row>
    <row r="83758" spans="18:18" x14ac:dyDescent="0.25">
      <c r="R83758" s="15">
        <v>1</v>
      </c>
    </row>
    <row r="83759" spans="18:18" x14ac:dyDescent="0.25">
      <c r="R83759" s="15">
        <v>1</v>
      </c>
    </row>
    <row r="83760" spans="18:18" x14ac:dyDescent="0.25">
      <c r="R83760" s="15">
        <v>1</v>
      </c>
    </row>
    <row r="83761" spans="18:18" x14ac:dyDescent="0.25">
      <c r="R83761" s="15">
        <v>1</v>
      </c>
    </row>
    <row r="83762" spans="18:18" x14ac:dyDescent="0.25">
      <c r="R83762" s="15">
        <v>1</v>
      </c>
    </row>
    <row r="83763" spans="18:18" x14ac:dyDescent="0.25">
      <c r="R83763" s="15">
        <v>1</v>
      </c>
    </row>
    <row r="83764" spans="18:18" x14ac:dyDescent="0.25">
      <c r="R83764" s="15">
        <v>1</v>
      </c>
    </row>
    <row r="83765" spans="18:18" x14ac:dyDescent="0.25">
      <c r="R83765" s="15">
        <v>1</v>
      </c>
    </row>
    <row r="83766" spans="18:18" x14ac:dyDescent="0.25">
      <c r="R83766" s="15">
        <v>1</v>
      </c>
    </row>
    <row r="83767" spans="18:18" x14ac:dyDescent="0.25">
      <c r="R83767" s="15">
        <v>1</v>
      </c>
    </row>
    <row r="83768" spans="18:18" x14ac:dyDescent="0.25">
      <c r="R83768" s="15">
        <v>1</v>
      </c>
    </row>
    <row r="83769" spans="18:18" x14ac:dyDescent="0.25">
      <c r="R83769" s="15">
        <v>1</v>
      </c>
    </row>
    <row r="83770" spans="18:18" x14ac:dyDescent="0.25">
      <c r="R83770" s="15">
        <v>1</v>
      </c>
    </row>
    <row r="83771" spans="18:18" x14ac:dyDescent="0.25">
      <c r="R83771" s="15">
        <v>1</v>
      </c>
    </row>
    <row r="83772" spans="18:18" x14ac:dyDescent="0.25">
      <c r="R83772" s="15">
        <v>1</v>
      </c>
    </row>
    <row r="83773" spans="18:18" x14ac:dyDescent="0.25">
      <c r="R83773" s="15">
        <v>1</v>
      </c>
    </row>
    <row r="83774" spans="18:18" x14ac:dyDescent="0.25">
      <c r="R83774" s="15">
        <v>1</v>
      </c>
    </row>
    <row r="83775" spans="18:18" x14ac:dyDescent="0.25">
      <c r="R83775" s="15">
        <v>1</v>
      </c>
    </row>
    <row r="83776" spans="18:18" x14ac:dyDescent="0.25">
      <c r="R83776" s="15">
        <v>1</v>
      </c>
    </row>
    <row r="83777" spans="18:18" x14ac:dyDescent="0.25">
      <c r="R83777" s="15">
        <v>1</v>
      </c>
    </row>
    <row r="83778" spans="18:18" x14ac:dyDescent="0.25">
      <c r="R83778" s="15">
        <v>1</v>
      </c>
    </row>
    <row r="83779" spans="18:18" x14ac:dyDescent="0.25">
      <c r="R83779" s="15">
        <v>1</v>
      </c>
    </row>
    <row r="83780" spans="18:18" x14ac:dyDescent="0.25">
      <c r="R83780" s="15">
        <v>1</v>
      </c>
    </row>
    <row r="83781" spans="18:18" x14ac:dyDescent="0.25">
      <c r="R83781" s="15">
        <v>1</v>
      </c>
    </row>
    <row r="83782" spans="18:18" x14ac:dyDescent="0.25">
      <c r="R83782" s="15">
        <v>1</v>
      </c>
    </row>
    <row r="83783" spans="18:18" x14ac:dyDescent="0.25">
      <c r="R83783" s="15">
        <v>1</v>
      </c>
    </row>
    <row r="83784" spans="18:18" x14ac:dyDescent="0.25">
      <c r="R83784" s="15">
        <v>1</v>
      </c>
    </row>
    <row r="83785" spans="18:18" x14ac:dyDescent="0.25">
      <c r="R83785" s="15">
        <v>1</v>
      </c>
    </row>
    <row r="83786" spans="18:18" x14ac:dyDescent="0.25">
      <c r="R83786" s="15">
        <v>1</v>
      </c>
    </row>
    <row r="83787" spans="18:18" x14ac:dyDescent="0.25">
      <c r="R83787" s="15">
        <v>1</v>
      </c>
    </row>
    <row r="83788" spans="18:18" x14ac:dyDescent="0.25">
      <c r="R83788" s="15">
        <v>1</v>
      </c>
    </row>
    <row r="83789" spans="18:18" x14ac:dyDescent="0.25">
      <c r="R83789" s="15">
        <v>1</v>
      </c>
    </row>
    <row r="83790" spans="18:18" x14ac:dyDescent="0.25">
      <c r="R83790" s="15">
        <v>1</v>
      </c>
    </row>
    <row r="83791" spans="18:18" x14ac:dyDescent="0.25">
      <c r="R83791" s="15">
        <v>1</v>
      </c>
    </row>
    <row r="83792" spans="18:18" x14ac:dyDescent="0.25">
      <c r="R83792" s="15">
        <v>1</v>
      </c>
    </row>
    <row r="83793" spans="18:18" x14ac:dyDescent="0.25">
      <c r="R83793" s="15">
        <v>1</v>
      </c>
    </row>
    <row r="83794" spans="18:18" x14ac:dyDescent="0.25">
      <c r="R83794" s="15">
        <v>1</v>
      </c>
    </row>
    <row r="83795" spans="18:18" x14ac:dyDescent="0.25">
      <c r="R83795" s="15">
        <v>1</v>
      </c>
    </row>
    <row r="83796" spans="18:18" x14ac:dyDescent="0.25">
      <c r="R83796" s="15">
        <v>1</v>
      </c>
    </row>
    <row r="83797" spans="18:18" x14ac:dyDescent="0.25">
      <c r="R83797" s="15">
        <v>1</v>
      </c>
    </row>
    <row r="83798" spans="18:18" x14ac:dyDescent="0.25">
      <c r="R83798" s="15">
        <v>1</v>
      </c>
    </row>
    <row r="83799" spans="18:18" x14ac:dyDescent="0.25">
      <c r="R83799" s="15">
        <v>1</v>
      </c>
    </row>
    <row r="83800" spans="18:18" x14ac:dyDescent="0.25">
      <c r="R83800" s="15">
        <v>1</v>
      </c>
    </row>
    <row r="83801" spans="18:18" x14ac:dyDescent="0.25">
      <c r="R83801" s="15">
        <v>1</v>
      </c>
    </row>
    <row r="83802" spans="18:18" x14ac:dyDescent="0.25">
      <c r="R83802" s="15">
        <v>1</v>
      </c>
    </row>
    <row r="83803" spans="18:18" x14ac:dyDescent="0.25">
      <c r="R83803" s="15">
        <v>1</v>
      </c>
    </row>
    <row r="83804" spans="18:18" x14ac:dyDescent="0.25">
      <c r="R83804" s="15">
        <v>1</v>
      </c>
    </row>
    <row r="83805" spans="18:18" x14ac:dyDescent="0.25">
      <c r="R83805" s="15">
        <v>1</v>
      </c>
    </row>
    <row r="83806" spans="18:18" x14ac:dyDescent="0.25">
      <c r="R83806" s="15">
        <v>1</v>
      </c>
    </row>
    <row r="83807" spans="18:18" x14ac:dyDescent="0.25">
      <c r="R83807" s="15">
        <v>1</v>
      </c>
    </row>
    <row r="83808" spans="18:18" x14ac:dyDescent="0.25">
      <c r="R83808" s="15">
        <v>1</v>
      </c>
    </row>
    <row r="83809" spans="18:18" x14ac:dyDescent="0.25">
      <c r="R83809" s="15">
        <v>1</v>
      </c>
    </row>
    <row r="83810" spans="18:18" x14ac:dyDescent="0.25">
      <c r="R83810" s="15">
        <v>1</v>
      </c>
    </row>
    <row r="83811" spans="18:18" x14ac:dyDescent="0.25">
      <c r="R83811" s="15">
        <v>1</v>
      </c>
    </row>
    <row r="83812" spans="18:18" x14ac:dyDescent="0.25">
      <c r="R83812" s="15">
        <v>1</v>
      </c>
    </row>
    <row r="83813" spans="18:18" x14ac:dyDescent="0.25">
      <c r="R83813" s="15">
        <v>1</v>
      </c>
    </row>
    <row r="83814" spans="18:18" x14ac:dyDescent="0.25">
      <c r="R83814" s="15">
        <v>1</v>
      </c>
    </row>
    <row r="83815" spans="18:18" x14ac:dyDescent="0.25">
      <c r="R83815" s="15">
        <v>1</v>
      </c>
    </row>
    <row r="83816" spans="18:18" x14ac:dyDescent="0.25">
      <c r="R83816" s="15">
        <v>1</v>
      </c>
    </row>
    <row r="83817" spans="18:18" x14ac:dyDescent="0.25">
      <c r="R83817" s="15">
        <v>1</v>
      </c>
    </row>
    <row r="83818" spans="18:18" x14ac:dyDescent="0.25">
      <c r="R83818" s="15">
        <v>1</v>
      </c>
    </row>
    <row r="83819" spans="18:18" x14ac:dyDescent="0.25">
      <c r="R83819" s="15">
        <v>1</v>
      </c>
    </row>
    <row r="83820" spans="18:18" x14ac:dyDescent="0.25">
      <c r="R83820" s="15">
        <v>1</v>
      </c>
    </row>
    <row r="83821" spans="18:18" x14ac:dyDescent="0.25">
      <c r="R83821" s="15">
        <v>1</v>
      </c>
    </row>
    <row r="83822" spans="18:18" x14ac:dyDescent="0.25">
      <c r="R83822" s="15">
        <v>1</v>
      </c>
    </row>
    <row r="83823" spans="18:18" x14ac:dyDescent="0.25">
      <c r="R83823" s="15">
        <v>1</v>
      </c>
    </row>
    <row r="83824" spans="18:18" x14ac:dyDescent="0.25">
      <c r="R83824" s="15">
        <v>1</v>
      </c>
    </row>
    <row r="83825" spans="18:18" x14ac:dyDescent="0.25">
      <c r="R83825" s="15">
        <v>1</v>
      </c>
    </row>
    <row r="83826" spans="18:18" x14ac:dyDescent="0.25">
      <c r="R83826" s="15">
        <v>1</v>
      </c>
    </row>
    <row r="83827" spans="18:18" x14ac:dyDescent="0.25">
      <c r="R83827" s="15">
        <v>1</v>
      </c>
    </row>
    <row r="83828" spans="18:18" x14ac:dyDescent="0.25">
      <c r="R83828" s="15">
        <v>1</v>
      </c>
    </row>
    <row r="83829" spans="18:18" x14ac:dyDescent="0.25">
      <c r="R83829" s="15">
        <v>1</v>
      </c>
    </row>
    <row r="83830" spans="18:18" x14ac:dyDescent="0.25">
      <c r="R83830" s="15">
        <v>1</v>
      </c>
    </row>
    <row r="83831" spans="18:18" x14ac:dyDescent="0.25">
      <c r="R83831" s="15">
        <v>1</v>
      </c>
    </row>
    <row r="83832" spans="18:18" x14ac:dyDescent="0.25">
      <c r="R83832" s="15">
        <v>1</v>
      </c>
    </row>
    <row r="83833" spans="18:18" x14ac:dyDescent="0.25">
      <c r="R83833" s="15">
        <v>1</v>
      </c>
    </row>
    <row r="83834" spans="18:18" x14ac:dyDescent="0.25">
      <c r="R83834" s="15">
        <v>1</v>
      </c>
    </row>
    <row r="83835" spans="18:18" x14ac:dyDescent="0.25">
      <c r="R83835" s="15">
        <v>1</v>
      </c>
    </row>
    <row r="83836" spans="18:18" x14ac:dyDescent="0.25">
      <c r="R83836" s="15">
        <v>1</v>
      </c>
    </row>
    <row r="83837" spans="18:18" x14ac:dyDescent="0.25">
      <c r="R83837" s="15">
        <v>1</v>
      </c>
    </row>
    <row r="83838" spans="18:18" x14ac:dyDescent="0.25">
      <c r="R83838" s="15">
        <v>1</v>
      </c>
    </row>
    <row r="83839" spans="18:18" x14ac:dyDescent="0.25">
      <c r="R83839" s="15">
        <v>1</v>
      </c>
    </row>
    <row r="83840" spans="18:18" x14ac:dyDescent="0.25">
      <c r="R83840" s="15">
        <v>1</v>
      </c>
    </row>
    <row r="83841" spans="18:18" x14ac:dyDescent="0.25">
      <c r="R83841" s="15">
        <v>1</v>
      </c>
    </row>
    <row r="83842" spans="18:18" x14ac:dyDescent="0.25">
      <c r="R83842" s="15">
        <v>1</v>
      </c>
    </row>
    <row r="83843" spans="18:18" x14ac:dyDescent="0.25">
      <c r="R83843" s="15">
        <v>1</v>
      </c>
    </row>
    <row r="83844" spans="18:18" x14ac:dyDescent="0.25">
      <c r="R83844" s="15">
        <v>1</v>
      </c>
    </row>
    <row r="83845" spans="18:18" x14ac:dyDescent="0.25">
      <c r="R83845" s="15">
        <v>1</v>
      </c>
    </row>
    <row r="83846" spans="18:18" x14ac:dyDescent="0.25">
      <c r="R83846" s="15">
        <v>1</v>
      </c>
    </row>
    <row r="83847" spans="18:18" x14ac:dyDescent="0.25">
      <c r="R83847" s="15">
        <v>1</v>
      </c>
    </row>
    <row r="83848" spans="18:18" x14ac:dyDescent="0.25">
      <c r="R83848" s="15">
        <v>1</v>
      </c>
    </row>
    <row r="83849" spans="18:18" x14ac:dyDescent="0.25">
      <c r="R83849" s="15">
        <v>1</v>
      </c>
    </row>
    <row r="83850" spans="18:18" x14ac:dyDescent="0.25">
      <c r="R83850" s="15">
        <v>1</v>
      </c>
    </row>
    <row r="83851" spans="18:18" x14ac:dyDescent="0.25">
      <c r="R83851" s="15">
        <v>1</v>
      </c>
    </row>
    <row r="83852" spans="18:18" x14ac:dyDescent="0.25">
      <c r="R83852" s="15">
        <v>1</v>
      </c>
    </row>
    <row r="83853" spans="18:18" x14ac:dyDescent="0.25">
      <c r="R83853" s="15">
        <v>1</v>
      </c>
    </row>
    <row r="83854" spans="18:18" x14ac:dyDescent="0.25">
      <c r="R83854" s="15">
        <v>1</v>
      </c>
    </row>
    <row r="83855" spans="18:18" x14ac:dyDescent="0.25">
      <c r="R83855" s="15">
        <v>1</v>
      </c>
    </row>
    <row r="83856" spans="18:18" x14ac:dyDescent="0.25">
      <c r="R83856" s="15">
        <v>1</v>
      </c>
    </row>
    <row r="83857" spans="18:18" x14ac:dyDescent="0.25">
      <c r="R83857" s="15">
        <v>1</v>
      </c>
    </row>
    <row r="83858" spans="18:18" x14ac:dyDescent="0.25">
      <c r="R83858" s="15">
        <v>1</v>
      </c>
    </row>
    <row r="83859" spans="18:18" x14ac:dyDescent="0.25">
      <c r="R83859" s="15">
        <v>1</v>
      </c>
    </row>
    <row r="83860" spans="18:18" x14ac:dyDescent="0.25">
      <c r="R83860" s="15">
        <v>1</v>
      </c>
    </row>
    <row r="83861" spans="18:18" x14ac:dyDescent="0.25">
      <c r="R83861" s="15">
        <v>1</v>
      </c>
    </row>
    <row r="83862" spans="18:18" x14ac:dyDescent="0.25">
      <c r="R83862" s="15">
        <v>1</v>
      </c>
    </row>
    <row r="83863" spans="18:18" x14ac:dyDescent="0.25">
      <c r="R83863" s="15">
        <v>1</v>
      </c>
    </row>
    <row r="83864" spans="18:18" x14ac:dyDescent="0.25">
      <c r="R83864" s="15">
        <v>1</v>
      </c>
    </row>
    <row r="83865" spans="18:18" x14ac:dyDescent="0.25">
      <c r="R83865" s="15">
        <v>1</v>
      </c>
    </row>
    <row r="83866" spans="18:18" x14ac:dyDescent="0.25">
      <c r="R83866" s="15">
        <v>1</v>
      </c>
    </row>
    <row r="83867" spans="18:18" x14ac:dyDescent="0.25">
      <c r="R83867" s="15">
        <v>1</v>
      </c>
    </row>
    <row r="83868" spans="18:18" x14ac:dyDescent="0.25">
      <c r="R83868" s="15">
        <v>1</v>
      </c>
    </row>
    <row r="83869" spans="18:18" x14ac:dyDescent="0.25">
      <c r="R83869" s="15">
        <v>1</v>
      </c>
    </row>
    <row r="83870" spans="18:18" x14ac:dyDescent="0.25">
      <c r="R83870" s="15">
        <v>1</v>
      </c>
    </row>
    <row r="83871" spans="18:18" x14ac:dyDescent="0.25">
      <c r="R83871" s="15">
        <v>1</v>
      </c>
    </row>
    <row r="83872" spans="18:18" x14ac:dyDescent="0.25">
      <c r="R83872" s="15">
        <v>1</v>
      </c>
    </row>
    <row r="83873" spans="18:18" x14ac:dyDescent="0.25">
      <c r="R83873" s="15">
        <v>1</v>
      </c>
    </row>
    <row r="83874" spans="18:18" x14ac:dyDescent="0.25">
      <c r="R83874" s="15">
        <v>1</v>
      </c>
    </row>
    <row r="83875" spans="18:18" x14ac:dyDescent="0.25">
      <c r="R83875" s="15">
        <v>1</v>
      </c>
    </row>
    <row r="83876" spans="18:18" x14ac:dyDescent="0.25">
      <c r="R83876" s="15">
        <v>1</v>
      </c>
    </row>
    <row r="83877" spans="18:18" x14ac:dyDescent="0.25">
      <c r="R83877" s="15">
        <v>1</v>
      </c>
    </row>
    <row r="83878" spans="18:18" x14ac:dyDescent="0.25">
      <c r="R83878" s="15">
        <v>1</v>
      </c>
    </row>
    <row r="83879" spans="18:18" x14ac:dyDescent="0.25">
      <c r="R83879" s="15">
        <v>1</v>
      </c>
    </row>
    <row r="83880" spans="18:18" x14ac:dyDescent="0.25">
      <c r="R83880" s="15">
        <v>1</v>
      </c>
    </row>
    <row r="83881" spans="18:18" x14ac:dyDescent="0.25">
      <c r="R83881" s="15">
        <v>1</v>
      </c>
    </row>
    <row r="83882" spans="18:18" x14ac:dyDescent="0.25">
      <c r="R83882" s="15">
        <v>1</v>
      </c>
    </row>
    <row r="83883" spans="18:18" x14ac:dyDescent="0.25">
      <c r="R83883" s="15">
        <v>1</v>
      </c>
    </row>
    <row r="83884" spans="18:18" x14ac:dyDescent="0.25">
      <c r="R83884" s="15">
        <v>1</v>
      </c>
    </row>
    <row r="83885" spans="18:18" x14ac:dyDescent="0.25">
      <c r="R83885" s="15">
        <v>1</v>
      </c>
    </row>
    <row r="83886" spans="18:18" x14ac:dyDescent="0.25">
      <c r="R83886" s="15">
        <v>1</v>
      </c>
    </row>
    <row r="83887" spans="18:18" x14ac:dyDescent="0.25">
      <c r="R83887" s="15">
        <v>1</v>
      </c>
    </row>
    <row r="83888" spans="18:18" x14ac:dyDescent="0.25">
      <c r="R83888" s="15">
        <v>1</v>
      </c>
    </row>
    <row r="83889" spans="18:18" x14ac:dyDescent="0.25">
      <c r="R83889" s="15">
        <v>1</v>
      </c>
    </row>
    <row r="83890" spans="18:18" x14ac:dyDescent="0.25">
      <c r="R83890" s="15">
        <v>1</v>
      </c>
    </row>
    <row r="83891" spans="18:18" x14ac:dyDescent="0.25">
      <c r="R83891" s="15">
        <v>1</v>
      </c>
    </row>
    <row r="83892" spans="18:18" x14ac:dyDescent="0.25">
      <c r="R83892" s="15">
        <v>1</v>
      </c>
    </row>
    <row r="83893" spans="18:18" x14ac:dyDescent="0.25">
      <c r="R83893" s="15">
        <v>1</v>
      </c>
    </row>
    <row r="83894" spans="18:18" x14ac:dyDescent="0.25">
      <c r="R83894" s="15">
        <v>1</v>
      </c>
    </row>
    <row r="83895" spans="18:18" x14ac:dyDescent="0.25">
      <c r="R83895" s="15">
        <v>1</v>
      </c>
    </row>
    <row r="83896" spans="18:18" x14ac:dyDescent="0.25">
      <c r="R83896" s="15">
        <v>1</v>
      </c>
    </row>
    <row r="83897" spans="18:18" x14ac:dyDescent="0.25">
      <c r="R83897" s="15">
        <v>1</v>
      </c>
    </row>
    <row r="83898" spans="18:18" x14ac:dyDescent="0.25">
      <c r="R83898" s="15">
        <v>1</v>
      </c>
    </row>
    <row r="83899" spans="18:18" x14ac:dyDescent="0.25">
      <c r="R83899" s="15">
        <v>1</v>
      </c>
    </row>
    <row r="83900" spans="18:18" x14ac:dyDescent="0.25">
      <c r="R83900" s="15">
        <v>1</v>
      </c>
    </row>
    <row r="83901" spans="18:18" x14ac:dyDescent="0.25">
      <c r="R83901" s="15">
        <v>1</v>
      </c>
    </row>
    <row r="83902" spans="18:18" x14ac:dyDescent="0.25">
      <c r="R83902" s="15">
        <v>1</v>
      </c>
    </row>
    <row r="83903" spans="18:18" x14ac:dyDescent="0.25">
      <c r="R83903" s="15">
        <v>1</v>
      </c>
    </row>
    <row r="83904" spans="18:18" x14ac:dyDescent="0.25">
      <c r="R83904" s="15">
        <v>1</v>
      </c>
    </row>
    <row r="83905" spans="18:18" x14ac:dyDescent="0.25">
      <c r="R83905" s="15">
        <v>1</v>
      </c>
    </row>
    <row r="83906" spans="18:18" x14ac:dyDescent="0.25">
      <c r="R83906" s="15">
        <v>1</v>
      </c>
    </row>
    <row r="83907" spans="18:18" x14ac:dyDescent="0.25">
      <c r="R83907" s="15">
        <v>1</v>
      </c>
    </row>
    <row r="83908" spans="18:18" x14ac:dyDescent="0.25">
      <c r="R83908" s="15">
        <v>1</v>
      </c>
    </row>
    <row r="83909" spans="18:18" x14ac:dyDescent="0.25">
      <c r="R83909" s="15">
        <v>1</v>
      </c>
    </row>
    <row r="83910" spans="18:18" x14ac:dyDescent="0.25">
      <c r="R83910" s="15">
        <v>1</v>
      </c>
    </row>
    <row r="83911" spans="18:18" x14ac:dyDescent="0.25">
      <c r="R83911" s="15">
        <v>1</v>
      </c>
    </row>
    <row r="83912" spans="18:18" x14ac:dyDescent="0.25">
      <c r="R83912" s="15">
        <v>1</v>
      </c>
    </row>
    <row r="83913" spans="18:18" x14ac:dyDescent="0.25">
      <c r="R83913" s="15">
        <v>1</v>
      </c>
    </row>
    <row r="83914" spans="18:18" x14ac:dyDescent="0.25">
      <c r="R83914" s="15">
        <v>1</v>
      </c>
    </row>
    <row r="83915" spans="18:18" x14ac:dyDescent="0.25">
      <c r="R83915" s="15">
        <v>1</v>
      </c>
    </row>
    <row r="83916" spans="18:18" x14ac:dyDescent="0.25">
      <c r="R83916" s="15">
        <v>1</v>
      </c>
    </row>
    <row r="83917" spans="18:18" x14ac:dyDescent="0.25">
      <c r="R83917" s="15">
        <v>1</v>
      </c>
    </row>
    <row r="83918" spans="18:18" x14ac:dyDescent="0.25">
      <c r="R83918" s="15">
        <v>1</v>
      </c>
    </row>
    <row r="83919" spans="18:18" x14ac:dyDescent="0.25">
      <c r="R83919" s="15">
        <v>1</v>
      </c>
    </row>
    <row r="83920" spans="18:18" x14ac:dyDescent="0.25">
      <c r="R83920" s="15">
        <v>1</v>
      </c>
    </row>
    <row r="83921" spans="18:18" x14ac:dyDescent="0.25">
      <c r="R83921" s="15">
        <v>1</v>
      </c>
    </row>
    <row r="83922" spans="18:18" x14ac:dyDescent="0.25">
      <c r="R83922" s="15">
        <v>1</v>
      </c>
    </row>
    <row r="83923" spans="18:18" x14ac:dyDescent="0.25">
      <c r="R83923" s="15">
        <v>1</v>
      </c>
    </row>
    <row r="83924" spans="18:18" x14ac:dyDescent="0.25">
      <c r="R83924" s="15">
        <v>1</v>
      </c>
    </row>
    <row r="83925" spans="18:18" x14ac:dyDescent="0.25">
      <c r="R83925" s="15">
        <v>1</v>
      </c>
    </row>
    <row r="83926" spans="18:18" x14ac:dyDescent="0.25">
      <c r="R83926" s="15">
        <v>1</v>
      </c>
    </row>
    <row r="83927" spans="18:18" x14ac:dyDescent="0.25">
      <c r="R83927" s="15">
        <v>1</v>
      </c>
    </row>
    <row r="83928" spans="18:18" x14ac:dyDescent="0.25">
      <c r="R83928" s="15">
        <v>1</v>
      </c>
    </row>
    <row r="83929" spans="18:18" x14ac:dyDescent="0.25">
      <c r="R83929" s="15">
        <v>4</v>
      </c>
    </row>
    <row r="83930" spans="18:18" x14ac:dyDescent="0.25">
      <c r="R83930" s="15">
        <v>4</v>
      </c>
    </row>
    <row r="83931" spans="18:18" x14ac:dyDescent="0.25">
      <c r="R83931" s="15">
        <v>4</v>
      </c>
    </row>
    <row r="83932" spans="18:18" x14ac:dyDescent="0.25">
      <c r="R83932" s="15">
        <v>4</v>
      </c>
    </row>
    <row r="83933" spans="18:18" x14ac:dyDescent="0.25">
      <c r="R83933" s="15">
        <v>4</v>
      </c>
    </row>
    <row r="83934" spans="18:18" x14ac:dyDescent="0.25">
      <c r="R83934" s="15">
        <v>4</v>
      </c>
    </row>
    <row r="83935" spans="18:18" x14ac:dyDescent="0.25">
      <c r="R83935" s="15">
        <v>4</v>
      </c>
    </row>
    <row r="83936" spans="18:18" x14ac:dyDescent="0.25">
      <c r="R83936" s="15">
        <v>4</v>
      </c>
    </row>
    <row r="83937" spans="18:18" x14ac:dyDescent="0.25">
      <c r="R83937" s="15">
        <v>4</v>
      </c>
    </row>
    <row r="83938" spans="18:18" x14ac:dyDescent="0.25">
      <c r="R83938" s="15">
        <v>4</v>
      </c>
    </row>
    <row r="83939" spans="18:18" x14ac:dyDescent="0.25">
      <c r="R83939" s="15">
        <v>4</v>
      </c>
    </row>
    <row r="83940" spans="18:18" x14ac:dyDescent="0.25">
      <c r="R83940" s="15">
        <v>4</v>
      </c>
    </row>
    <row r="83941" spans="18:18" x14ac:dyDescent="0.25">
      <c r="R83941" s="15">
        <v>4</v>
      </c>
    </row>
    <row r="83942" spans="18:18" x14ac:dyDescent="0.25">
      <c r="R83942" s="15">
        <v>4</v>
      </c>
    </row>
    <row r="83943" spans="18:18" x14ac:dyDescent="0.25">
      <c r="R83943" s="15">
        <v>4</v>
      </c>
    </row>
    <row r="83944" spans="18:18" x14ac:dyDescent="0.25">
      <c r="R83944" s="15">
        <v>4</v>
      </c>
    </row>
    <row r="83945" spans="18:18" x14ac:dyDescent="0.25">
      <c r="R83945" s="15">
        <v>4</v>
      </c>
    </row>
    <row r="83946" spans="18:18" x14ac:dyDescent="0.25">
      <c r="R83946" s="15">
        <v>4</v>
      </c>
    </row>
    <row r="83947" spans="18:18" x14ac:dyDescent="0.25">
      <c r="R83947" s="15">
        <v>4</v>
      </c>
    </row>
    <row r="83948" spans="18:18" x14ac:dyDescent="0.25">
      <c r="R83948" s="15">
        <v>4</v>
      </c>
    </row>
    <row r="83949" spans="18:18" x14ac:dyDescent="0.25">
      <c r="R83949" s="15">
        <v>4</v>
      </c>
    </row>
    <row r="83950" spans="18:18" x14ac:dyDescent="0.25">
      <c r="R83950" s="15">
        <v>4</v>
      </c>
    </row>
    <row r="83951" spans="18:18" x14ac:dyDescent="0.25">
      <c r="R83951" s="15">
        <v>4</v>
      </c>
    </row>
    <row r="83952" spans="18:18" x14ac:dyDescent="0.25">
      <c r="R83952" s="15">
        <v>4</v>
      </c>
    </row>
    <row r="83953" spans="18:18" x14ac:dyDescent="0.25">
      <c r="R83953" s="15">
        <v>4</v>
      </c>
    </row>
    <row r="83954" spans="18:18" x14ac:dyDescent="0.25">
      <c r="R83954" s="15">
        <v>4</v>
      </c>
    </row>
    <row r="83955" spans="18:18" x14ac:dyDescent="0.25">
      <c r="R83955" s="15">
        <v>4</v>
      </c>
    </row>
    <row r="83956" spans="18:18" x14ac:dyDescent="0.25">
      <c r="R83956" s="15">
        <v>4</v>
      </c>
    </row>
    <row r="83957" spans="18:18" x14ac:dyDescent="0.25">
      <c r="R83957" s="15">
        <v>4</v>
      </c>
    </row>
    <row r="83958" spans="18:18" x14ac:dyDescent="0.25">
      <c r="R83958" s="15">
        <v>4</v>
      </c>
    </row>
    <row r="83959" spans="18:18" x14ac:dyDescent="0.25">
      <c r="R83959" s="15">
        <v>4</v>
      </c>
    </row>
    <row r="83960" spans="18:18" x14ac:dyDescent="0.25">
      <c r="R83960" s="15">
        <v>4</v>
      </c>
    </row>
    <row r="83961" spans="18:18" x14ac:dyDescent="0.25">
      <c r="R83961" s="15">
        <v>4</v>
      </c>
    </row>
    <row r="83962" spans="18:18" x14ac:dyDescent="0.25">
      <c r="R83962" s="15">
        <v>4</v>
      </c>
    </row>
    <row r="83963" spans="18:18" x14ac:dyDescent="0.25">
      <c r="R83963" s="15">
        <v>4</v>
      </c>
    </row>
    <row r="83964" spans="18:18" x14ac:dyDescent="0.25">
      <c r="R83964" s="15">
        <v>4</v>
      </c>
    </row>
    <row r="83965" spans="18:18" x14ac:dyDescent="0.25">
      <c r="R83965" s="15">
        <v>4</v>
      </c>
    </row>
    <row r="83966" spans="18:18" x14ac:dyDescent="0.25">
      <c r="R83966" s="15">
        <v>4</v>
      </c>
    </row>
    <row r="83967" spans="18:18" x14ac:dyDescent="0.25">
      <c r="R83967" s="15">
        <v>4</v>
      </c>
    </row>
    <row r="83968" spans="18:18" x14ac:dyDescent="0.25">
      <c r="R83968" s="15">
        <v>4</v>
      </c>
    </row>
    <row r="83969" spans="18:18" x14ac:dyDescent="0.25">
      <c r="R83969" s="15">
        <v>4</v>
      </c>
    </row>
    <row r="83970" spans="18:18" x14ac:dyDescent="0.25">
      <c r="R83970" s="15">
        <v>4</v>
      </c>
    </row>
    <row r="83971" spans="18:18" x14ac:dyDescent="0.25">
      <c r="R83971" s="15">
        <v>4</v>
      </c>
    </row>
    <row r="83972" spans="18:18" x14ac:dyDescent="0.25">
      <c r="R83972" s="15">
        <v>4</v>
      </c>
    </row>
    <row r="83973" spans="18:18" x14ac:dyDescent="0.25">
      <c r="R83973" s="15">
        <v>4</v>
      </c>
    </row>
    <row r="83974" spans="18:18" x14ac:dyDescent="0.25">
      <c r="R83974" s="15">
        <v>4</v>
      </c>
    </row>
    <row r="83975" spans="18:18" x14ac:dyDescent="0.25">
      <c r="R83975" s="15">
        <v>4</v>
      </c>
    </row>
    <row r="83976" spans="18:18" x14ac:dyDescent="0.25">
      <c r="R83976" s="15">
        <v>4</v>
      </c>
    </row>
    <row r="83977" spans="18:18" x14ac:dyDescent="0.25">
      <c r="R83977" s="15">
        <v>4</v>
      </c>
    </row>
    <row r="83978" spans="18:18" x14ac:dyDescent="0.25">
      <c r="R83978" s="15">
        <v>4</v>
      </c>
    </row>
    <row r="83979" spans="18:18" x14ac:dyDescent="0.25">
      <c r="R83979" s="15">
        <v>4</v>
      </c>
    </row>
    <row r="83980" spans="18:18" x14ac:dyDescent="0.25">
      <c r="R83980" s="15">
        <v>4</v>
      </c>
    </row>
    <row r="83981" spans="18:18" x14ac:dyDescent="0.25">
      <c r="R83981" s="15">
        <v>4</v>
      </c>
    </row>
    <row r="83982" spans="18:18" x14ac:dyDescent="0.25">
      <c r="R83982" s="15">
        <v>4</v>
      </c>
    </row>
    <row r="83983" spans="18:18" x14ac:dyDescent="0.25">
      <c r="R83983" s="15">
        <v>4</v>
      </c>
    </row>
    <row r="83984" spans="18:18" x14ac:dyDescent="0.25">
      <c r="R83984" s="15">
        <v>4</v>
      </c>
    </row>
    <row r="83985" spans="18:18" x14ac:dyDescent="0.25">
      <c r="R83985" s="15">
        <v>4</v>
      </c>
    </row>
    <row r="83986" spans="18:18" x14ac:dyDescent="0.25">
      <c r="R83986" s="15">
        <v>4</v>
      </c>
    </row>
    <row r="83987" spans="18:18" x14ac:dyDescent="0.25">
      <c r="R83987" s="15">
        <v>4</v>
      </c>
    </row>
    <row r="83988" spans="18:18" x14ac:dyDescent="0.25">
      <c r="R83988" s="15">
        <v>4</v>
      </c>
    </row>
    <row r="83989" spans="18:18" x14ac:dyDescent="0.25">
      <c r="R83989" s="15">
        <v>4</v>
      </c>
    </row>
    <row r="83990" spans="18:18" x14ac:dyDescent="0.25">
      <c r="R83990" s="15">
        <v>4</v>
      </c>
    </row>
    <row r="83991" spans="18:18" x14ac:dyDescent="0.25">
      <c r="R83991" s="15">
        <v>4</v>
      </c>
    </row>
    <row r="83992" spans="18:18" x14ac:dyDescent="0.25">
      <c r="R83992" s="15">
        <v>4</v>
      </c>
    </row>
    <row r="83993" spans="18:18" x14ac:dyDescent="0.25">
      <c r="R83993" s="15">
        <v>4</v>
      </c>
    </row>
    <row r="83994" spans="18:18" x14ac:dyDescent="0.25">
      <c r="R83994" s="15">
        <v>4</v>
      </c>
    </row>
    <row r="83995" spans="18:18" x14ac:dyDescent="0.25">
      <c r="R83995" s="15">
        <v>4</v>
      </c>
    </row>
    <row r="83996" spans="18:18" x14ac:dyDescent="0.25">
      <c r="R83996" s="15">
        <v>4</v>
      </c>
    </row>
    <row r="83997" spans="18:18" x14ac:dyDescent="0.25">
      <c r="R83997" s="15">
        <v>4</v>
      </c>
    </row>
    <row r="83998" spans="18:18" x14ac:dyDescent="0.25">
      <c r="R83998" s="15">
        <v>4</v>
      </c>
    </row>
    <row r="83999" spans="18:18" x14ac:dyDescent="0.25">
      <c r="R83999" s="15">
        <v>4</v>
      </c>
    </row>
    <row r="84000" spans="18:18" x14ac:dyDescent="0.25">
      <c r="R84000" s="15">
        <v>4</v>
      </c>
    </row>
    <row r="84001" spans="18:18" x14ac:dyDescent="0.25">
      <c r="R84001" s="15">
        <v>4</v>
      </c>
    </row>
    <row r="84002" spans="18:18" x14ac:dyDescent="0.25">
      <c r="R84002" s="15">
        <v>4</v>
      </c>
    </row>
    <row r="84003" spans="18:18" x14ac:dyDescent="0.25">
      <c r="R84003" s="15">
        <v>4</v>
      </c>
    </row>
    <row r="84004" spans="18:18" x14ac:dyDescent="0.25">
      <c r="R84004" s="15">
        <v>4</v>
      </c>
    </row>
    <row r="84005" spans="18:18" x14ac:dyDescent="0.25">
      <c r="R84005" s="15">
        <v>4</v>
      </c>
    </row>
    <row r="84006" spans="18:18" x14ac:dyDescent="0.25">
      <c r="R84006" s="15">
        <v>4</v>
      </c>
    </row>
    <row r="84007" spans="18:18" x14ac:dyDescent="0.25">
      <c r="R84007" s="15">
        <v>4</v>
      </c>
    </row>
    <row r="84008" spans="18:18" x14ac:dyDescent="0.25">
      <c r="R84008" s="15">
        <v>4</v>
      </c>
    </row>
    <row r="84009" spans="18:18" x14ac:dyDescent="0.25">
      <c r="R84009" s="15">
        <v>4</v>
      </c>
    </row>
    <row r="84010" spans="18:18" x14ac:dyDescent="0.25">
      <c r="R84010" s="15">
        <v>4</v>
      </c>
    </row>
    <row r="84011" spans="18:18" x14ac:dyDescent="0.25">
      <c r="R84011" s="15">
        <v>4</v>
      </c>
    </row>
    <row r="84012" spans="18:18" x14ac:dyDescent="0.25">
      <c r="R84012" s="15">
        <v>4</v>
      </c>
    </row>
    <row r="84013" spans="18:18" x14ac:dyDescent="0.25">
      <c r="R84013" s="15">
        <v>4</v>
      </c>
    </row>
    <row r="84014" spans="18:18" x14ac:dyDescent="0.25">
      <c r="R84014" s="15">
        <v>4</v>
      </c>
    </row>
    <row r="84015" spans="18:18" x14ac:dyDescent="0.25">
      <c r="R84015" s="15">
        <v>4</v>
      </c>
    </row>
    <row r="84016" spans="18:18" x14ac:dyDescent="0.25">
      <c r="R84016" s="15">
        <v>4</v>
      </c>
    </row>
    <row r="84017" spans="18:18" x14ac:dyDescent="0.25">
      <c r="R84017" s="15">
        <v>4</v>
      </c>
    </row>
    <row r="84018" spans="18:18" x14ac:dyDescent="0.25">
      <c r="R84018" s="15">
        <v>4</v>
      </c>
    </row>
    <row r="84019" spans="18:18" x14ac:dyDescent="0.25">
      <c r="R84019" s="15">
        <v>4</v>
      </c>
    </row>
    <row r="84020" spans="18:18" x14ac:dyDescent="0.25">
      <c r="R84020" s="15">
        <v>4</v>
      </c>
    </row>
    <row r="84021" spans="18:18" x14ac:dyDescent="0.25">
      <c r="R84021" s="15">
        <v>4</v>
      </c>
    </row>
    <row r="84022" spans="18:18" x14ac:dyDescent="0.25">
      <c r="R84022" s="15">
        <v>4</v>
      </c>
    </row>
    <row r="84023" spans="18:18" x14ac:dyDescent="0.25">
      <c r="R84023" s="15">
        <v>4</v>
      </c>
    </row>
    <row r="84024" spans="18:18" x14ac:dyDescent="0.25">
      <c r="R84024" s="15">
        <v>4</v>
      </c>
    </row>
    <row r="84025" spans="18:18" x14ac:dyDescent="0.25">
      <c r="R84025" s="15">
        <v>4</v>
      </c>
    </row>
    <row r="84026" spans="18:18" x14ac:dyDescent="0.25">
      <c r="R84026" s="15">
        <v>4</v>
      </c>
    </row>
    <row r="84027" spans="18:18" x14ac:dyDescent="0.25">
      <c r="R84027" s="15">
        <v>4</v>
      </c>
    </row>
    <row r="84028" spans="18:18" x14ac:dyDescent="0.25">
      <c r="R84028" s="15">
        <v>4</v>
      </c>
    </row>
    <row r="84029" spans="18:18" x14ac:dyDescent="0.25">
      <c r="R84029" s="15">
        <v>4</v>
      </c>
    </row>
    <row r="84030" spans="18:18" x14ac:dyDescent="0.25">
      <c r="R84030" s="15">
        <v>4</v>
      </c>
    </row>
    <row r="84031" spans="18:18" x14ac:dyDescent="0.25">
      <c r="R84031" s="15">
        <v>4</v>
      </c>
    </row>
    <row r="84032" spans="18:18" x14ac:dyDescent="0.25">
      <c r="R84032" s="15">
        <v>4</v>
      </c>
    </row>
    <row r="84033" spans="18:18" x14ac:dyDescent="0.25">
      <c r="R84033" s="15">
        <v>4</v>
      </c>
    </row>
    <row r="84034" spans="18:18" x14ac:dyDescent="0.25">
      <c r="R84034" s="15">
        <v>4</v>
      </c>
    </row>
    <row r="84035" spans="18:18" x14ac:dyDescent="0.25">
      <c r="R84035" s="15">
        <v>4</v>
      </c>
    </row>
    <row r="84036" spans="18:18" x14ac:dyDescent="0.25">
      <c r="R84036" s="15">
        <v>4</v>
      </c>
    </row>
    <row r="84037" spans="18:18" x14ac:dyDescent="0.25">
      <c r="R84037" s="15">
        <v>4</v>
      </c>
    </row>
    <row r="84038" spans="18:18" x14ac:dyDescent="0.25">
      <c r="R84038" s="15">
        <v>4</v>
      </c>
    </row>
    <row r="84039" spans="18:18" x14ac:dyDescent="0.25">
      <c r="R84039" s="15">
        <v>4</v>
      </c>
    </row>
    <row r="84040" spans="18:18" x14ac:dyDescent="0.25">
      <c r="R84040" s="15">
        <v>4</v>
      </c>
    </row>
    <row r="84041" spans="18:18" x14ac:dyDescent="0.25">
      <c r="R84041" s="15">
        <v>4</v>
      </c>
    </row>
    <row r="84042" spans="18:18" x14ac:dyDescent="0.25">
      <c r="R84042" s="15">
        <v>4</v>
      </c>
    </row>
    <row r="84043" spans="18:18" x14ac:dyDescent="0.25">
      <c r="R84043" s="15">
        <v>4</v>
      </c>
    </row>
    <row r="84044" spans="18:18" x14ac:dyDescent="0.25">
      <c r="R84044" s="15">
        <v>4</v>
      </c>
    </row>
    <row r="84045" spans="18:18" x14ac:dyDescent="0.25">
      <c r="R84045" s="15">
        <v>4</v>
      </c>
    </row>
    <row r="84046" spans="18:18" x14ac:dyDescent="0.25">
      <c r="R84046" s="15">
        <v>4</v>
      </c>
    </row>
    <row r="84047" spans="18:18" x14ac:dyDescent="0.25">
      <c r="R84047" s="15">
        <v>4</v>
      </c>
    </row>
    <row r="84048" spans="18:18" x14ac:dyDescent="0.25">
      <c r="R84048" s="15">
        <v>4</v>
      </c>
    </row>
    <row r="84049" spans="18:18" x14ac:dyDescent="0.25">
      <c r="R84049" s="15">
        <v>4</v>
      </c>
    </row>
    <row r="84050" spans="18:18" x14ac:dyDescent="0.25">
      <c r="R84050" s="15">
        <v>4</v>
      </c>
    </row>
    <row r="84051" spans="18:18" x14ac:dyDescent="0.25">
      <c r="R84051" s="15">
        <v>4</v>
      </c>
    </row>
    <row r="84052" spans="18:18" x14ac:dyDescent="0.25">
      <c r="R84052" s="15">
        <v>4</v>
      </c>
    </row>
    <row r="84053" spans="18:18" x14ac:dyDescent="0.25">
      <c r="R84053" s="15">
        <v>4</v>
      </c>
    </row>
    <row r="84054" spans="18:18" x14ac:dyDescent="0.25">
      <c r="R84054" s="15">
        <v>4</v>
      </c>
    </row>
    <row r="84055" spans="18:18" x14ac:dyDescent="0.25">
      <c r="R84055" s="15">
        <v>4</v>
      </c>
    </row>
    <row r="84056" spans="18:18" x14ac:dyDescent="0.25">
      <c r="R84056" s="15">
        <v>4</v>
      </c>
    </row>
    <row r="84057" spans="18:18" x14ac:dyDescent="0.25">
      <c r="R84057" s="15">
        <v>4</v>
      </c>
    </row>
    <row r="84058" spans="18:18" x14ac:dyDescent="0.25">
      <c r="R84058" s="15">
        <v>4</v>
      </c>
    </row>
    <row r="84059" spans="18:18" x14ac:dyDescent="0.25">
      <c r="R84059" s="15">
        <v>4</v>
      </c>
    </row>
    <row r="84060" spans="18:18" x14ac:dyDescent="0.25">
      <c r="R84060" s="15">
        <v>4</v>
      </c>
    </row>
    <row r="84061" spans="18:18" x14ac:dyDescent="0.25">
      <c r="R84061" s="15">
        <v>4</v>
      </c>
    </row>
    <row r="84062" spans="18:18" x14ac:dyDescent="0.25">
      <c r="R84062" s="15">
        <v>2</v>
      </c>
    </row>
    <row r="84063" spans="18:18" x14ac:dyDescent="0.25">
      <c r="R84063" s="15">
        <v>2</v>
      </c>
    </row>
    <row r="84064" spans="18:18" x14ac:dyDescent="0.25">
      <c r="R84064" s="15">
        <v>2</v>
      </c>
    </row>
    <row r="84065" spans="18:18" x14ac:dyDescent="0.25">
      <c r="R84065" s="15">
        <v>2</v>
      </c>
    </row>
    <row r="84066" spans="18:18" x14ac:dyDescent="0.25">
      <c r="R84066" s="15">
        <v>2</v>
      </c>
    </row>
    <row r="84067" spans="18:18" x14ac:dyDescent="0.25">
      <c r="R84067" s="15">
        <v>2</v>
      </c>
    </row>
    <row r="84068" spans="18:18" x14ac:dyDescent="0.25">
      <c r="R84068" s="15">
        <v>2</v>
      </c>
    </row>
    <row r="84069" spans="18:18" x14ac:dyDescent="0.25">
      <c r="R84069" s="15">
        <v>2</v>
      </c>
    </row>
    <row r="84070" spans="18:18" x14ac:dyDescent="0.25">
      <c r="R84070" s="15">
        <v>2</v>
      </c>
    </row>
    <row r="84071" spans="18:18" x14ac:dyDescent="0.25">
      <c r="R84071" s="15">
        <v>2</v>
      </c>
    </row>
    <row r="84072" spans="18:18" x14ac:dyDescent="0.25">
      <c r="R84072" s="15">
        <v>2</v>
      </c>
    </row>
    <row r="84073" spans="18:18" x14ac:dyDescent="0.25">
      <c r="R84073" s="15">
        <v>2</v>
      </c>
    </row>
    <row r="84074" spans="18:18" x14ac:dyDescent="0.25">
      <c r="R84074" s="15">
        <v>4</v>
      </c>
    </row>
    <row r="84075" spans="18:18" x14ac:dyDescent="0.25">
      <c r="R84075" s="15">
        <v>4</v>
      </c>
    </row>
    <row r="84076" spans="18:18" x14ac:dyDescent="0.25">
      <c r="R84076" s="15">
        <v>4</v>
      </c>
    </row>
    <row r="84077" spans="18:18" x14ac:dyDescent="0.25">
      <c r="R84077" s="15">
        <v>4</v>
      </c>
    </row>
    <row r="84078" spans="18:18" x14ac:dyDescent="0.25">
      <c r="R84078" s="15">
        <v>4</v>
      </c>
    </row>
    <row r="84079" spans="18:18" x14ac:dyDescent="0.25">
      <c r="R84079" s="15">
        <v>4</v>
      </c>
    </row>
    <row r="84080" spans="18:18" x14ac:dyDescent="0.25">
      <c r="R84080" s="15">
        <v>4</v>
      </c>
    </row>
    <row r="84081" spans="18:18" x14ac:dyDescent="0.25">
      <c r="R84081" s="15">
        <v>4</v>
      </c>
    </row>
    <row r="84082" spans="18:18" x14ac:dyDescent="0.25">
      <c r="R84082" s="15">
        <v>4</v>
      </c>
    </row>
    <row r="84083" spans="18:18" x14ac:dyDescent="0.25">
      <c r="R84083" s="15">
        <v>4</v>
      </c>
    </row>
    <row r="84084" spans="18:18" x14ac:dyDescent="0.25">
      <c r="R84084" s="15">
        <v>4</v>
      </c>
    </row>
    <row r="84085" spans="18:18" x14ac:dyDescent="0.25">
      <c r="R84085" s="15">
        <v>4</v>
      </c>
    </row>
    <row r="84086" spans="18:18" x14ac:dyDescent="0.25">
      <c r="R84086" s="15">
        <v>1</v>
      </c>
    </row>
    <row r="84087" spans="18:18" x14ac:dyDescent="0.25">
      <c r="R84087" s="15">
        <v>1</v>
      </c>
    </row>
    <row r="84088" spans="18:18" x14ac:dyDescent="0.25">
      <c r="R84088" s="15">
        <v>1</v>
      </c>
    </row>
    <row r="84089" spans="18:18" x14ac:dyDescent="0.25">
      <c r="R84089" s="15">
        <v>1</v>
      </c>
    </row>
    <row r="84090" spans="18:18" x14ac:dyDescent="0.25">
      <c r="R84090" s="15">
        <v>1</v>
      </c>
    </row>
    <row r="84091" spans="18:18" x14ac:dyDescent="0.25">
      <c r="R84091" s="15">
        <v>1</v>
      </c>
    </row>
    <row r="84092" spans="18:18" x14ac:dyDescent="0.25">
      <c r="R84092" s="15">
        <v>1</v>
      </c>
    </row>
    <row r="84093" spans="18:18" x14ac:dyDescent="0.25">
      <c r="R84093" s="15">
        <v>1</v>
      </c>
    </row>
    <row r="84094" spans="18:18" x14ac:dyDescent="0.25">
      <c r="R84094" s="15">
        <v>1</v>
      </c>
    </row>
    <row r="84095" spans="18:18" x14ac:dyDescent="0.25">
      <c r="R84095" s="15">
        <v>1</v>
      </c>
    </row>
    <row r="84096" spans="18:18" x14ac:dyDescent="0.25">
      <c r="R84096" s="15">
        <v>1</v>
      </c>
    </row>
    <row r="84097" spans="18:18" x14ac:dyDescent="0.25">
      <c r="R84097" s="15">
        <v>1</v>
      </c>
    </row>
    <row r="84098" spans="18:18" x14ac:dyDescent="0.25">
      <c r="R84098" s="15">
        <v>1</v>
      </c>
    </row>
    <row r="84099" spans="18:18" x14ac:dyDescent="0.25">
      <c r="R84099" s="15">
        <v>1</v>
      </c>
    </row>
    <row r="84100" spans="18:18" x14ac:dyDescent="0.25">
      <c r="R84100" s="15">
        <v>1</v>
      </c>
    </row>
    <row r="84101" spans="18:18" x14ac:dyDescent="0.25">
      <c r="R84101" s="15">
        <v>1</v>
      </c>
    </row>
    <row r="84102" spans="18:18" x14ac:dyDescent="0.25">
      <c r="R84102" s="15">
        <v>1</v>
      </c>
    </row>
    <row r="84103" spans="18:18" x14ac:dyDescent="0.25">
      <c r="R84103" s="15">
        <v>1</v>
      </c>
    </row>
    <row r="84104" spans="18:18" x14ac:dyDescent="0.25">
      <c r="R84104" s="15">
        <v>1</v>
      </c>
    </row>
    <row r="84105" spans="18:18" x14ac:dyDescent="0.25">
      <c r="R84105" s="15">
        <v>1</v>
      </c>
    </row>
    <row r="84106" spans="18:18" x14ac:dyDescent="0.25">
      <c r="R84106" s="15">
        <v>1</v>
      </c>
    </row>
    <row r="84107" spans="18:18" x14ac:dyDescent="0.25">
      <c r="R84107" s="15">
        <v>1</v>
      </c>
    </row>
    <row r="84108" spans="18:18" x14ac:dyDescent="0.25">
      <c r="R84108" s="15">
        <v>1</v>
      </c>
    </row>
    <row r="84109" spans="18:18" x14ac:dyDescent="0.25">
      <c r="R84109" s="15">
        <v>1</v>
      </c>
    </row>
    <row r="84110" spans="18:18" x14ac:dyDescent="0.25">
      <c r="R84110" s="15">
        <v>1</v>
      </c>
    </row>
    <row r="84111" spans="18:18" x14ac:dyDescent="0.25">
      <c r="R84111" s="15">
        <v>1</v>
      </c>
    </row>
    <row r="84112" spans="18:18" x14ac:dyDescent="0.25">
      <c r="R84112" s="15">
        <v>1</v>
      </c>
    </row>
    <row r="84113" spans="18:18" x14ac:dyDescent="0.25">
      <c r="R84113" s="15">
        <v>1</v>
      </c>
    </row>
    <row r="84114" spans="18:18" x14ac:dyDescent="0.25">
      <c r="R84114" s="15">
        <v>1</v>
      </c>
    </row>
    <row r="84115" spans="18:18" x14ac:dyDescent="0.25">
      <c r="R84115" s="15">
        <v>1</v>
      </c>
    </row>
    <row r="84116" spans="18:18" x14ac:dyDescent="0.25">
      <c r="R84116" s="15">
        <v>1</v>
      </c>
    </row>
    <row r="84117" spans="18:18" x14ac:dyDescent="0.25">
      <c r="R84117" s="15">
        <v>1</v>
      </c>
    </row>
    <row r="84118" spans="18:18" x14ac:dyDescent="0.25">
      <c r="R84118" s="15">
        <v>1</v>
      </c>
    </row>
    <row r="84119" spans="18:18" x14ac:dyDescent="0.25">
      <c r="R84119" s="15">
        <v>1</v>
      </c>
    </row>
    <row r="84120" spans="18:18" x14ac:dyDescent="0.25">
      <c r="R84120" s="15">
        <v>1</v>
      </c>
    </row>
    <row r="84121" spans="18:18" x14ac:dyDescent="0.25">
      <c r="R84121" s="15">
        <v>1</v>
      </c>
    </row>
    <row r="84122" spans="18:18" x14ac:dyDescent="0.25">
      <c r="R84122" s="15">
        <v>1</v>
      </c>
    </row>
    <row r="84123" spans="18:18" x14ac:dyDescent="0.25">
      <c r="R84123" s="15">
        <v>1</v>
      </c>
    </row>
    <row r="84124" spans="18:18" x14ac:dyDescent="0.25">
      <c r="R84124" s="15">
        <v>1</v>
      </c>
    </row>
    <row r="84125" spans="18:18" x14ac:dyDescent="0.25">
      <c r="R84125" s="15">
        <v>1</v>
      </c>
    </row>
    <row r="84126" spans="18:18" x14ac:dyDescent="0.25">
      <c r="R84126" s="15">
        <v>1</v>
      </c>
    </row>
    <row r="84127" spans="18:18" x14ac:dyDescent="0.25">
      <c r="R84127" s="15">
        <v>1</v>
      </c>
    </row>
    <row r="84128" spans="18:18" x14ac:dyDescent="0.25">
      <c r="R84128" s="15">
        <v>1</v>
      </c>
    </row>
    <row r="84129" spans="18:18" x14ac:dyDescent="0.25">
      <c r="R84129" s="15">
        <v>1</v>
      </c>
    </row>
    <row r="84130" spans="18:18" x14ac:dyDescent="0.25">
      <c r="R84130" s="15">
        <v>1</v>
      </c>
    </row>
    <row r="84131" spans="18:18" x14ac:dyDescent="0.25">
      <c r="R84131" s="15">
        <v>1</v>
      </c>
    </row>
    <row r="84132" spans="18:18" x14ac:dyDescent="0.25">
      <c r="R84132" s="15">
        <v>5</v>
      </c>
    </row>
    <row r="84133" spans="18:18" x14ac:dyDescent="0.25">
      <c r="R84133" s="15">
        <v>5</v>
      </c>
    </row>
    <row r="84134" spans="18:18" x14ac:dyDescent="0.25">
      <c r="R84134" s="15">
        <v>5</v>
      </c>
    </row>
    <row r="84135" spans="18:18" x14ac:dyDescent="0.25">
      <c r="R84135" s="15">
        <v>5</v>
      </c>
    </row>
    <row r="84136" spans="18:18" x14ac:dyDescent="0.25">
      <c r="R84136" s="15">
        <v>5</v>
      </c>
    </row>
    <row r="84137" spans="18:18" x14ac:dyDescent="0.25">
      <c r="R84137" s="15">
        <v>5</v>
      </c>
    </row>
    <row r="84138" spans="18:18" x14ac:dyDescent="0.25">
      <c r="R84138" s="15">
        <v>5</v>
      </c>
    </row>
    <row r="84139" spans="18:18" x14ac:dyDescent="0.25">
      <c r="R84139" s="15">
        <v>5</v>
      </c>
    </row>
    <row r="84140" spans="18:18" x14ac:dyDescent="0.25">
      <c r="R84140" s="15">
        <v>5</v>
      </c>
    </row>
    <row r="84141" spans="18:18" x14ac:dyDescent="0.25">
      <c r="R84141" s="15">
        <v>5</v>
      </c>
    </row>
    <row r="84142" spans="18:18" x14ac:dyDescent="0.25">
      <c r="R84142" s="15">
        <v>5</v>
      </c>
    </row>
    <row r="84143" spans="18:18" x14ac:dyDescent="0.25">
      <c r="R84143" s="15">
        <v>5</v>
      </c>
    </row>
    <row r="84144" spans="18:18" x14ac:dyDescent="0.25">
      <c r="R84144" s="15">
        <v>5</v>
      </c>
    </row>
    <row r="84145" spans="18:18" x14ac:dyDescent="0.25">
      <c r="R84145" s="15">
        <v>5</v>
      </c>
    </row>
    <row r="84146" spans="18:18" x14ac:dyDescent="0.25">
      <c r="R84146" s="15">
        <v>5</v>
      </c>
    </row>
    <row r="84147" spans="18:18" x14ac:dyDescent="0.25">
      <c r="R84147" s="15">
        <v>5</v>
      </c>
    </row>
    <row r="84148" spans="18:18" x14ac:dyDescent="0.25">
      <c r="R84148" s="15">
        <v>5</v>
      </c>
    </row>
    <row r="84149" spans="18:18" x14ac:dyDescent="0.25">
      <c r="R84149" s="15">
        <v>5</v>
      </c>
    </row>
    <row r="84150" spans="18:18" x14ac:dyDescent="0.25">
      <c r="R84150" s="15">
        <v>5</v>
      </c>
    </row>
    <row r="84151" spans="18:18" x14ac:dyDescent="0.25">
      <c r="R84151" s="15">
        <v>5</v>
      </c>
    </row>
    <row r="84152" spans="18:18" x14ac:dyDescent="0.25">
      <c r="R84152" s="15">
        <v>5</v>
      </c>
    </row>
    <row r="84153" spans="18:18" x14ac:dyDescent="0.25">
      <c r="R84153" s="15">
        <v>5</v>
      </c>
    </row>
    <row r="84154" spans="18:18" x14ac:dyDescent="0.25">
      <c r="R84154" s="15">
        <v>5</v>
      </c>
    </row>
    <row r="84155" spans="18:18" x14ac:dyDescent="0.25">
      <c r="R84155" s="15">
        <v>5</v>
      </c>
    </row>
    <row r="84156" spans="18:18" x14ac:dyDescent="0.25">
      <c r="R84156" s="15">
        <v>5</v>
      </c>
    </row>
    <row r="84157" spans="18:18" x14ac:dyDescent="0.25">
      <c r="R84157" s="15">
        <v>5</v>
      </c>
    </row>
    <row r="84158" spans="18:18" x14ac:dyDescent="0.25">
      <c r="R84158" s="15">
        <v>5</v>
      </c>
    </row>
    <row r="84159" spans="18:18" x14ac:dyDescent="0.25">
      <c r="R84159" s="15">
        <v>5</v>
      </c>
    </row>
    <row r="84160" spans="18:18" x14ac:dyDescent="0.25">
      <c r="R84160" s="15">
        <v>5</v>
      </c>
    </row>
    <row r="84161" spans="18:18" x14ac:dyDescent="0.25">
      <c r="R84161" s="15">
        <v>5</v>
      </c>
    </row>
    <row r="84162" spans="18:18" x14ac:dyDescent="0.25">
      <c r="R84162" s="15">
        <v>5</v>
      </c>
    </row>
    <row r="84163" spans="18:18" x14ac:dyDescent="0.25">
      <c r="R84163" s="15">
        <v>5</v>
      </c>
    </row>
    <row r="84164" spans="18:18" x14ac:dyDescent="0.25">
      <c r="R84164" s="15">
        <v>5</v>
      </c>
    </row>
    <row r="84165" spans="18:18" x14ac:dyDescent="0.25">
      <c r="R84165" s="15">
        <v>5</v>
      </c>
    </row>
    <row r="84166" spans="18:18" x14ac:dyDescent="0.25">
      <c r="R84166" s="15">
        <v>5</v>
      </c>
    </row>
    <row r="84167" spans="18:18" x14ac:dyDescent="0.25">
      <c r="R84167" s="15">
        <v>5</v>
      </c>
    </row>
    <row r="84168" spans="18:18" x14ac:dyDescent="0.25">
      <c r="R84168" s="15">
        <v>5</v>
      </c>
    </row>
    <row r="84169" spans="18:18" x14ac:dyDescent="0.25">
      <c r="R84169" s="15">
        <v>5</v>
      </c>
    </row>
    <row r="84170" spans="18:18" x14ac:dyDescent="0.25">
      <c r="R84170" s="15">
        <v>5</v>
      </c>
    </row>
    <row r="84171" spans="18:18" x14ac:dyDescent="0.25">
      <c r="R84171" s="15">
        <v>5</v>
      </c>
    </row>
    <row r="84172" spans="18:18" x14ac:dyDescent="0.25">
      <c r="R84172" s="15">
        <v>5</v>
      </c>
    </row>
    <row r="84173" spans="18:18" x14ac:dyDescent="0.25">
      <c r="R84173" s="15">
        <v>5</v>
      </c>
    </row>
    <row r="84174" spans="18:18" x14ac:dyDescent="0.25">
      <c r="R84174" s="15">
        <v>5</v>
      </c>
    </row>
    <row r="84175" spans="18:18" x14ac:dyDescent="0.25">
      <c r="R84175" s="15">
        <v>5</v>
      </c>
    </row>
    <row r="84176" spans="18:18" x14ac:dyDescent="0.25">
      <c r="R84176" s="15">
        <v>5</v>
      </c>
    </row>
    <row r="84177" spans="18:18" x14ac:dyDescent="0.25">
      <c r="R84177" s="15">
        <v>5</v>
      </c>
    </row>
    <row r="84178" spans="18:18" x14ac:dyDescent="0.25">
      <c r="R84178" s="15">
        <v>5</v>
      </c>
    </row>
    <row r="84179" spans="18:18" x14ac:dyDescent="0.25">
      <c r="R84179" s="15">
        <v>5</v>
      </c>
    </row>
    <row r="84180" spans="18:18" x14ac:dyDescent="0.25">
      <c r="R84180" s="15">
        <v>5</v>
      </c>
    </row>
    <row r="84181" spans="18:18" x14ac:dyDescent="0.25">
      <c r="R84181" s="15">
        <v>5</v>
      </c>
    </row>
    <row r="84182" spans="18:18" x14ac:dyDescent="0.25">
      <c r="R84182" s="15">
        <v>5</v>
      </c>
    </row>
    <row r="84183" spans="18:18" x14ac:dyDescent="0.25">
      <c r="R84183" s="15">
        <v>5</v>
      </c>
    </row>
    <row r="84184" spans="18:18" x14ac:dyDescent="0.25">
      <c r="R84184" s="15">
        <v>5</v>
      </c>
    </row>
    <row r="84185" spans="18:18" x14ac:dyDescent="0.25">
      <c r="R84185" s="15">
        <v>5</v>
      </c>
    </row>
    <row r="84186" spans="18:18" x14ac:dyDescent="0.25">
      <c r="R84186" s="15">
        <v>5</v>
      </c>
    </row>
    <row r="84187" spans="18:18" x14ac:dyDescent="0.25">
      <c r="R84187" s="15">
        <v>5</v>
      </c>
    </row>
    <row r="84188" spans="18:18" x14ac:dyDescent="0.25">
      <c r="R84188" s="15">
        <v>5</v>
      </c>
    </row>
    <row r="84189" spans="18:18" x14ac:dyDescent="0.25">
      <c r="R84189" s="15">
        <v>5</v>
      </c>
    </row>
    <row r="84190" spans="18:18" x14ac:dyDescent="0.25">
      <c r="R84190" s="15">
        <v>5</v>
      </c>
    </row>
    <row r="84191" spans="18:18" x14ac:dyDescent="0.25">
      <c r="R84191" s="15">
        <v>5</v>
      </c>
    </row>
    <row r="84192" spans="18:18" x14ac:dyDescent="0.25">
      <c r="R84192" s="15">
        <v>5</v>
      </c>
    </row>
    <row r="84193" spans="18:18" x14ac:dyDescent="0.25">
      <c r="R84193" s="15">
        <v>5</v>
      </c>
    </row>
    <row r="84194" spans="18:18" x14ac:dyDescent="0.25">
      <c r="R84194" s="15">
        <v>5</v>
      </c>
    </row>
    <row r="84195" spans="18:18" x14ac:dyDescent="0.25">
      <c r="R84195" s="15">
        <v>5</v>
      </c>
    </row>
    <row r="84196" spans="18:18" x14ac:dyDescent="0.25">
      <c r="R84196" s="15">
        <v>5</v>
      </c>
    </row>
    <row r="84197" spans="18:18" x14ac:dyDescent="0.25">
      <c r="R84197" s="15">
        <v>5</v>
      </c>
    </row>
    <row r="84198" spans="18:18" x14ac:dyDescent="0.25">
      <c r="R84198" s="15">
        <v>4</v>
      </c>
    </row>
    <row r="84199" spans="18:18" x14ac:dyDescent="0.25">
      <c r="R84199" s="15">
        <v>4</v>
      </c>
    </row>
    <row r="84200" spans="18:18" x14ac:dyDescent="0.25">
      <c r="R84200" s="15">
        <v>4</v>
      </c>
    </row>
    <row r="84201" spans="18:18" x14ac:dyDescent="0.25">
      <c r="R84201" s="15">
        <v>4</v>
      </c>
    </row>
    <row r="84202" spans="18:18" x14ac:dyDescent="0.25">
      <c r="R84202" s="15">
        <v>4</v>
      </c>
    </row>
    <row r="84203" spans="18:18" x14ac:dyDescent="0.25">
      <c r="R84203" s="15">
        <v>4</v>
      </c>
    </row>
    <row r="84204" spans="18:18" x14ac:dyDescent="0.25">
      <c r="R84204" s="15">
        <v>4</v>
      </c>
    </row>
    <row r="84205" spans="18:18" x14ac:dyDescent="0.25">
      <c r="R84205" s="15">
        <v>4</v>
      </c>
    </row>
    <row r="84206" spans="18:18" x14ac:dyDescent="0.25">
      <c r="R84206" s="15">
        <v>4</v>
      </c>
    </row>
    <row r="84207" spans="18:18" x14ac:dyDescent="0.25">
      <c r="R84207" s="15">
        <v>4</v>
      </c>
    </row>
    <row r="84208" spans="18:18" x14ac:dyDescent="0.25">
      <c r="R84208" s="15">
        <v>4</v>
      </c>
    </row>
    <row r="84209" spans="18:18" x14ac:dyDescent="0.25">
      <c r="R84209" s="15">
        <v>4</v>
      </c>
    </row>
    <row r="84210" spans="18:18" x14ac:dyDescent="0.25">
      <c r="R84210" s="15">
        <v>4</v>
      </c>
    </row>
    <row r="84211" spans="18:18" x14ac:dyDescent="0.25">
      <c r="R84211" s="15">
        <v>4</v>
      </c>
    </row>
    <row r="84212" spans="18:18" x14ac:dyDescent="0.25">
      <c r="R84212" s="15">
        <v>4</v>
      </c>
    </row>
    <row r="84213" spans="18:18" x14ac:dyDescent="0.25">
      <c r="R84213" s="15">
        <v>4</v>
      </c>
    </row>
    <row r="84214" spans="18:18" x14ac:dyDescent="0.25">
      <c r="R84214" s="15">
        <v>4</v>
      </c>
    </row>
    <row r="84215" spans="18:18" x14ac:dyDescent="0.25">
      <c r="R84215" s="15">
        <v>4</v>
      </c>
    </row>
    <row r="84216" spans="18:18" x14ac:dyDescent="0.25">
      <c r="R84216" s="15">
        <v>4</v>
      </c>
    </row>
    <row r="84217" spans="18:18" x14ac:dyDescent="0.25">
      <c r="R84217" s="15">
        <v>4</v>
      </c>
    </row>
    <row r="84218" spans="18:18" x14ac:dyDescent="0.25">
      <c r="R84218" s="15">
        <v>4</v>
      </c>
    </row>
    <row r="84219" spans="18:18" x14ac:dyDescent="0.25">
      <c r="R84219" s="15">
        <v>4</v>
      </c>
    </row>
    <row r="84220" spans="18:18" x14ac:dyDescent="0.25">
      <c r="R84220" s="15">
        <v>4</v>
      </c>
    </row>
    <row r="84221" spans="18:18" x14ac:dyDescent="0.25">
      <c r="R84221" s="15">
        <v>4</v>
      </c>
    </row>
    <row r="84222" spans="18:18" x14ac:dyDescent="0.25">
      <c r="R84222" s="15">
        <v>4</v>
      </c>
    </row>
    <row r="84223" spans="18:18" x14ac:dyDescent="0.25">
      <c r="R84223" s="15">
        <v>4</v>
      </c>
    </row>
    <row r="84224" spans="18:18" x14ac:dyDescent="0.25">
      <c r="R84224" s="15">
        <v>4</v>
      </c>
    </row>
    <row r="84225" spans="18:18" x14ac:dyDescent="0.25">
      <c r="R84225" s="15">
        <v>4</v>
      </c>
    </row>
    <row r="84226" spans="18:18" x14ac:dyDescent="0.25">
      <c r="R84226" s="15">
        <v>4</v>
      </c>
    </row>
    <row r="84227" spans="18:18" x14ac:dyDescent="0.25">
      <c r="R84227" s="15">
        <v>4</v>
      </c>
    </row>
    <row r="84228" spans="18:18" x14ac:dyDescent="0.25">
      <c r="R84228" s="15">
        <v>4</v>
      </c>
    </row>
    <row r="84229" spans="18:18" x14ac:dyDescent="0.25">
      <c r="R84229" s="15">
        <v>4</v>
      </c>
    </row>
    <row r="84230" spans="18:18" x14ac:dyDescent="0.25">
      <c r="R84230" s="15">
        <v>4</v>
      </c>
    </row>
    <row r="84231" spans="18:18" x14ac:dyDescent="0.25">
      <c r="R84231" s="15">
        <v>4</v>
      </c>
    </row>
    <row r="84232" spans="18:18" x14ac:dyDescent="0.25">
      <c r="R84232" s="15">
        <v>4</v>
      </c>
    </row>
    <row r="84233" spans="18:18" x14ac:dyDescent="0.25">
      <c r="R84233" s="15">
        <v>4</v>
      </c>
    </row>
    <row r="84234" spans="18:18" x14ac:dyDescent="0.25">
      <c r="R84234" s="15">
        <v>4</v>
      </c>
    </row>
    <row r="84235" spans="18:18" x14ac:dyDescent="0.25">
      <c r="R84235" s="15">
        <v>4</v>
      </c>
    </row>
    <row r="84236" spans="18:18" x14ac:dyDescent="0.25">
      <c r="R84236" s="15">
        <v>4</v>
      </c>
    </row>
    <row r="84237" spans="18:18" x14ac:dyDescent="0.25">
      <c r="R84237" s="15">
        <v>4</v>
      </c>
    </row>
    <row r="84238" spans="18:18" x14ac:dyDescent="0.25">
      <c r="R84238" s="15">
        <v>4</v>
      </c>
    </row>
    <row r="84239" spans="18:18" x14ac:dyDescent="0.25">
      <c r="R84239" s="15">
        <v>4</v>
      </c>
    </row>
    <row r="84240" spans="18:18" x14ac:dyDescent="0.25">
      <c r="R84240" s="15">
        <v>4</v>
      </c>
    </row>
    <row r="84241" spans="18:18" x14ac:dyDescent="0.25">
      <c r="R84241" s="15">
        <v>4</v>
      </c>
    </row>
    <row r="84242" spans="18:18" x14ac:dyDescent="0.25">
      <c r="R84242" s="15">
        <v>4</v>
      </c>
    </row>
    <row r="84243" spans="18:18" x14ac:dyDescent="0.25">
      <c r="R84243" s="15">
        <v>4</v>
      </c>
    </row>
    <row r="84244" spans="18:18" x14ac:dyDescent="0.25">
      <c r="R84244" s="15">
        <v>5</v>
      </c>
    </row>
    <row r="84245" spans="18:18" x14ac:dyDescent="0.25">
      <c r="R84245" s="15">
        <v>5</v>
      </c>
    </row>
    <row r="84246" spans="18:18" x14ac:dyDescent="0.25">
      <c r="R84246" s="15">
        <v>5</v>
      </c>
    </row>
    <row r="84247" spans="18:18" x14ac:dyDescent="0.25">
      <c r="R84247" s="15">
        <v>5</v>
      </c>
    </row>
    <row r="84248" spans="18:18" x14ac:dyDescent="0.25">
      <c r="R84248" s="15">
        <v>5</v>
      </c>
    </row>
    <row r="84249" spans="18:18" x14ac:dyDescent="0.25">
      <c r="R84249" s="15">
        <v>5</v>
      </c>
    </row>
    <row r="84250" spans="18:18" x14ac:dyDescent="0.25">
      <c r="R84250" s="15">
        <v>5</v>
      </c>
    </row>
    <row r="84251" spans="18:18" x14ac:dyDescent="0.25">
      <c r="R84251" s="15">
        <v>5</v>
      </c>
    </row>
    <row r="84252" spans="18:18" x14ac:dyDescent="0.25">
      <c r="R84252" s="15">
        <v>5</v>
      </c>
    </row>
    <row r="84253" spans="18:18" x14ac:dyDescent="0.25">
      <c r="R84253" s="15">
        <v>5</v>
      </c>
    </row>
    <row r="84254" spans="18:18" x14ac:dyDescent="0.25">
      <c r="R84254" s="15">
        <v>5</v>
      </c>
    </row>
    <row r="84255" spans="18:18" x14ac:dyDescent="0.25">
      <c r="R84255" s="15">
        <v>5</v>
      </c>
    </row>
    <row r="84256" spans="18:18" x14ac:dyDescent="0.25">
      <c r="R84256" s="15">
        <v>5</v>
      </c>
    </row>
    <row r="84257" spans="18:18" x14ac:dyDescent="0.25">
      <c r="R84257" s="15">
        <v>5</v>
      </c>
    </row>
    <row r="84258" spans="18:18" x14ac:dyDescent="0.25">
      <c r="R84258" s="15">
        <v>5</v>
      </c>
    </row>
    <row r="84259" spans="18:18" x14ac:dyDescent="0.25">
      <c r="R84259" s="15">
        <v>5</v>
      </c>
    </row>
    <row r="84260" spans="18:18" x14ac:dyDescent="0.25">
      <c r="R84260" s="15">
        <v>5</v>
      </c>
    </row>
    <row r="84261" spans="18:18" x14ac:dyDescent="0.25">
      <c r="R84261" s="15">
        <v>5</v>
      </c>
    </row>
    <row r="84262" spans="18:18" x14ac:dyDescent="0.25">
      <c r="R84262" s="15">
        <v>5</v>
      </c>
    </row>
    <row r="84263" spans="18:18" x14ac:dyDescent="0.25">
      <c r="R84263" s="15">
        <v>5</v>
      </c>
    </row>
    <row r="84264" spans="18:18" x14ac:dyDescent="0.25">
      <c r="R84264" s="15">
        <v>5</v>
      </c>
    </row>
    <row r="84265" spans="18:18" x14ac:dyDescent="0.25">
      <c r="R84265" s="15">
        <v>5</v>
      </c>
    </row>
    <row r="84266" spans="18:18" x14ac:dyDescent="0.25">
      <c r="R84266" s="15">
        <v>5</v>
      </c>
    </row>
    <row r="84267" spans="18:18" x14ac:dyDescent="0.25">
      <c r="R84267" s="15">
        <v>5</v>
      </c>
    </row>
    <row r="84268" spans="18:18" x14ac:dyDescent="0.25">
      <c r="R84268" s="15">
        <v>5</v>
      </c>
    </row>
    <row r="84269" spans="18:18" x14ac:dyDescent="0.25">
      <c r="R84269" s="15">
        <v>5</v>
      </c>
    </row>
    <row r="84270" spans="18:18" x14ac:dyDescent="0.25">
      <c r="R84270" s="15">
        <v>5</v>
      </c>
    </row>
    <row r="84271" spans="18:18" x14ac:dyDescent="0.25">
      <c r="R84271" s="15">
        <v>5</v>
      </c>
    </row>
    <row r="84272" spans="18:18" x14ac:dyDescent="0.25">
      <c r="R84272" s="15">
        <v>5</v>
      </c>
    </row>
    <row r="84273" spans="18:18" x14ac:dyDescent="0.25">
      <c r="R84273" s="15">
        <v>5</v>
      </c>
    </row>
    <row r="84274" spans="18:18" x14ac:dyDescent="0.25">
      <c r="R84274" s="15">
        <v>5</v>
      </c>
    </row>
    <row r="84275" spans="18:18" x14ac:dyDescent="0.25">
      <c r="R84275" s="15">
        <v>5</v>
      </c>
    </row>
    <row r="84276" spans="18:18" x14ac:dyDescent="0.25">
      <c r="R84276" s="15">
        <v>5</v>
      </c>
    </row>
    <row r="84277" spans="18:18" x14ac:dyDescent="0.25">
      <c r="R84277" s="15">
        <v>5</v>
      </c>
    </row>
    <row r="84278" spans="18:18" x14ac:dyDescent="0.25">
      <c r="R84278" s="15">
        <v>5</v>
      </c>
    </row>
    <row r="84279" spans="18:18" x14ac:dyDescent="0.25">
      <c r="R84279" s="15">
        <v>5</v>
      </c>
    </row>
    <row r="84280" spans="18:18" x14ac:dyDescent="0.25">
      <c r="R84280" s="15">
        <v>5</v>
      </c>
    </row>
    <row r="84281" spans="18:18" x14ac:dyDescent="0.25">
      <c r="R84281" s="15">
        <v>5</v>
      </c>
    </row>
    <row r="84282" spans="18:18" x14ac:dyDescent="0.25">
      <c r="R84282" s="15">
        <v>5</v>
      </c>
    </row>
    <row r="84283" spans="18:18" x14ac:dyDescent="0.25">
      <c r="R84283" s="15">
        <v>5</v>
      </c>
    </row>
    <row r="84284" spans="18:18" x14ac:dyDescent="0.25">
      <c r="R84284" s="15">
        <v>5</v>
      </c>
    </row>
    <row r="84285" spans="18:18" x14ac:dyDescent="0.25">
      <c r="R84285" s="15">
        <v>5</v>
      </c>
    </row>
    <row r="84286" spans="18:18" x14ac:dyDescent="0.25">
      <c r="R84286" s="15">
        <v>5</v>
      </c>
    </row>
    <row r="84287" spans="18:18" x14ac:dyDescent="0.25">
      <c r="R84287" s="15">
        <v>5</v>
      </c>
    </row>
    <row r="84288" spans="18:18" x14ac:dyDescent="0.25">
      <c r="R84288" s="15">
        <v>5</v>
      </c>
    </row>
    <row r="84289" spans="18:18" x14ac:dyDescent="0.25">
      <c r="R84289" s="15">
        <v>5</v>
      </c>
    </row>
    <row r="84290" spans="18:18" x14ac:dyDescent="0.25">
      <c r="R84290" s="15">
        <v>5</v>
      </c>
    </row>
    <row r="84291" spans="18:18" x14ac:dyDescent="0.25">
      <c r="R84291" s="15">
        <v>5</v>
      </c>
    </row>
    <row r="84292" spans="18:18" x14ac:dyDescent="0.25">
      <c r="R84292" s="15">
        <v>5</v>
      </c>
    </row>
    <row r="84293" spans="18:18" x14ac:dyDescent="0.25">
      <c r="R84293" s="15">
        <v>5</v>
      </c>
    </row>
    <row r="84294" spans="18:18" x14ac:dyDescent="0.25">
      <c r="R84294" s="15">
        <v>5</v>
      </c>
    </row>
    <row r="84295" spans="18:18" x14ac:dyDescent="0.25">
      <c r="R84295" s="15">
        <v>5</v>
      </c>
    </row>
    <row r="84296" spans="18:18" x14ac:dyDescent="0.25">
      <c r="R84296" s="15">
        <v>5</v>
      </c>
    </row>
    <row r="84297" spans="18:18" x14ac:dyDescent="0.25">
      <c r="R84297" s="15">
        <v>5</v>
      </c>
    </row>
    <row r="84298" spans="18:18" x14ac:dyDescent="0.25">
      <c r="R84298" s="15">
        <v>5</v>
      </c>
    </row>
    <row r="84299" spans="18:18" x14ac:dyDescent="0.25">
      <c r="R84299" s="15">
        <v>5</v>
      </c>
    </row>
    <row r="84300" spans="18:18" x14ac:dyDescent="0.25">
      <c r="R84300" s="15">
        <v>5</v>
      </c>
    </row>
    <row r="84301" spans="18:18" x14ac:dyDescent="0.25">
      <c r="R84301" s="15">
        <v>5</v>
      </c>
    </row>
    <row r="84302" spans="18:18" x14ac:dyDescent="0.25">
      <c r="R84302" s="15">
        <v>5</v>
      </c>
    </row>
    <row r="84303" spans="18:18" x14ac:dyDescent="0.25">
      <c r="R84303" s="15">
        <v>5</v>
      </c>
    </row>
    <row r="84304" spans="18:18" x14ac:dyDescent="0.25">
      <c r="R84304" s="15">
        <v>5</v>
      </c>
    </row>
    <row r="84305" spans="18:18" x14ac:dyDescent="0.25">
      <c r="R84305" s="15">
        <v>5</v>
      </c>
    </row>
    <row r="84306" spans="18:18" x14ac:dyDescent="0.25">
      <c r="R84306" s="15">
        <v>5</v>
      </c>
    </row>
    <row r="84307" spans="18:18" x14ac:dyDescent="0.25">
      <c r="R84307" s="15">
        <v>5</v>
      </c>
    </row>
    <row r="84308" spans="18:18" x14ac:dyDescent="0.25">
      <c r="R84308" s="15">
        <v>5</v>
      </c>
    </row>
    <row r="84309" spans="18:18" x14ac:dyDescent="0.25">
      <c r="R84309" s="15">
        <v>5</v>
      </c>
    </row>
    <row r="84310" spans="18:18" x14ac:dyDescent="0.25">
      <c r="R84310" s="15">
        <v>5</v>
      </c>
    </row>
    <row r="84311" spans="18:18" x14ac:dyDescent="0.25">
      <c r="R84311" s="15">
        <v>5</v>
      </c>
    </row>
    <row r="84312" spans="18:18" x14ac:dyDescent="0.25">
      <c r="R84312" s="15">
        <v>5</v>
      </c>
    </row>
    <row r="84313" spans="18:18" x14ac:dyDescent="0.25">
      <c r="R84313" s="15">
        <v>4</v>
      </c>
    </row>
    <row r="84314" spans="18:18" x14ac:dyDescent="0.25">
      <c r="R84314" s="15">
        <v>4</v>
      </c>
    </row>
    <row r="84315" spans="18:18" x14ac:dyDescent="0.25">
      <c r="R84315" s="15">
        <v>4</v>
      </c>
    </row>
    <row r="84316" spans="18:18" x14ac:dyDescent="0.25">
      <c r="R84316" s="15">
        <v>4</v>
      </c>
    </row>
    <row r="84317" spans="18:18" x14ac:dyDescent="0.25">
      <c r="R84317" s="15">
        <v>4</v>
      </c>
    </row>
    <row r="84318" spans="18:18" x14ac:dyDescent="0.25">
      <c r="R84318" s="15">
        <v>4</v>
      </c>
    </row>
    <row r="84319" spans="18:18" x14ac:dyDescent="0.25">
      <c r="R84319" s="15">
        <v>4</v>
      </c>
    </row>
    <row r="84320" spans="18:18" x14ac:dyDescent="0.25">
      <c r="R84320" s="15">
        <v>4</v>
      </c>
    </row>
    <row r="84321" spans="18:18" x14ac:dyDescent="0.25">
      <c r="R84321" s="15">
        <v>4</v>
      </c>
    </row>
    <row r="84322" spans="18:18" x14ac:dyDescent="0.25">
      <c r="R84322" s="15">
        <v>4</v>
      </c>
    </row>
    <row r="84323" spans="18:18" x14ac:dyDescent="0.25">
      <c r="R84323" s="15">
        <v>4</v>
      </c>
    </row>
    <row r="84324" spans="18:18" x14ac:dyDescent="0.25">
      <c r="R84324" s="15">
        <v>4</v>
      </c>
    </row>
    <row r="84325" spans="18:18" x14ac:dyDescent="0.25">
      <c r="R84325" s="15">
        <v>4</v>
      </c>
    </row>
    <row r="84326" spans="18:18" x14ac:dyDescent="0.25">
      <c r="R84326" s="15">
        <v>4</v>
      </c>
    </row>
    <row r="84327" spans="18:18" x14ac:dyDescent="0.25">
      <c r="R84327" s="15">
        <v>4</v>
      </c>
    </row>
    <row r="84328" spans="18:18" x14ac:dyDescent="0.25">
      <c r="R84328" s="15">
        <v>4</v>
      </c>
    </row>
    <row r="84329" spans="18:18" x14ac:dyDescent="0.25">
      <c r="R84329" s="15">
        <v>4</v>
      </c>
    </row>
    <row r="84330" spans="18:18" x14ac:dyDescent="0.25">
      <c r="R84330" s="15">
        <v>1</v>
      </c>
    </row>
    <row r="84331" spans="18:18" x14ac:dyDescent="0.25">
      <c r="R84331" s="15">
        <v>1</v>
      </c>
    </row>
    <row r="84332" spans="18:18" x14ac:dyDescent="0.25">
      <c r="R84332" s="15">
        <v>1</v>
      </c>
    </row>
    <row r="84333" spans="18:18" x14ac:dyDescent="0.25">
      <c r="R84333" s="15">
        <v>1</v>
      </c>
    </row>
    <row r="84334" spans="18:18" x14ac:dyDescent="0.25">
      <c r="R84334" s="15">
        <v>1</v>
      </c>
    </row>
    <row r="84335" spans="18:18" x14ac:dyDescent="0.25">
      <c r="R84335" s="15">
        <v>1</v>
      </c>
    </row>
    <row r="84336" spans="18:18" x14ac:dyDescent="0.25">
      <c r="R84336" s="15">
        <v>1</v>
      </c>
    </row>
    <row r="84337" spans="18:18" x14ac:dyDescent="0.25">
      <c r="R84337" s="15">
        <v>1</v>
      </c>
    </row>
    <row r="84338" spans="18:18" x14ac:dyDescent="0.25">
      <c r="R84338" s="15">
        <v>1</v>
      </c>
    </row>
    <row r="84339" spans="18:18" x14ac:dyDescent="0.25">
      <c r="R84339" s="15">
        <v>1</v>
      </c>
    </row>
    <row r="84340" spans="18:18" x14ac:dyDescent="0.25">
      <c r="R84340" s="15">
        <v>1</v>
      </c>
    </row>
    <row r="84341" spans="18:18" x14ac:dyDescent="0.25">
      <c r="R84341" s="15">
        <v>1</v>
      </c>
    </row>
    <row r="84342" spans="18:18" x14ac:dyDescent="0.25">
      <c r="R84342" s="15">
        <v>1</v>
      </c>
    </row>
    <row r="84343" spans="18:18" x14ac:dyDescent="0.25">
      <c r="R84343" s="15">
        <v>1</v>
      </c>
    </row>
    <row r="84344" spans="18:18" x14ac:dyDescent="0.25">
      <c r="R84344" s="15">
        <v>1</v>
      </c>
    </row>
    <row r="84345" spans="18:18" x14ac:dyDescent="0.25">
      <c r="R84345" s="15">
        <v>1</v>
      </c>
    </row>
    <row r="84346" spans="18:18" x14ac:dyDescent="0.25">
      <c r="R84346" s="15">
        <v>1</v>
      </c>
    </row>
    <row r="84347" spans="18:18" x14ac:dyDescent="0.25">
      <c r="R84347" s="15">
        <v>1</v>
      </c>
    </row>
    <row r="84348" spans="18:18" x14ac:dyDescent="0.25">
      <c r="R84348" s="15">
        <v>1</v>
      </c>
    </row>
    <row r="84349" spans="18:18" x14ac:dyDescent="0.25">
      <c r="R84349" s="15">
        <v>1</v>
      </c>
    </row>
    <row r="84350" spans="18:18" x14ac:dyDescent="0.25">
      <c r="R84350" s="15">
        <v>1</v>
      </c>
    </row>
    <row r="84351" spans="18:18" x14ac:dyDescent="0.25">
      <c r="R84351" s="15">
        <v>1</v>
      </c>
    </row>
    <row r="84352" spans="18:18" x14ac:dyDescent="0.25">
      <c r="R84352" s="15">
        <v>1</v>
      </c>
    </row>
    <row r="84353" spans="18:18" x14ac:dyDescent="0.25">
      <c r="R84353" s="15">
        <v>1</v>
      </c>
    </row>
    <row r="84354" spans="18:18" x14ac:dyDescent="0.25">
      <c r="R84354" s="15">
        <v>1</v>
      </c>
    </row>
    <row r="84355" spans="18:18" x14ac:dyDescent="0.25">
      <c r="R84355" s="15">
        <v>1</v>
      </c>
    </row>
    <row r="84356" spans="18:18" x14ac:dyDescent="0.25">
      <c r="R84356" s="15">
        <v>1</v>
      </c>
    </row>
    <row r="84357" spans="18:18" x14ac:dyDescent="0.25">
      <c r="R84357" s="15">
        <v>1</v>
      </c>
    </row>
    <row r="84358" spans="18:18" x14ac:dyDescent="0.25">
      <c r="R84358" s="15">
        <v>1</v>
      </c>
    </row>
    <row r="84359" spans="18:18" x14ac:dyDescent="0.25">
      <c r="R84359" s="15">
        <v>1</v>
      </c>
    </row>
    <row r="84360" spans="18:18" x14ac:dyDescent="0.25">
      <c r="R84360" s="15">
        <v>1</v>
      </c>
    </row>
    <row r="84361" spans="18:18" x14ac:dyDescent="0.25">
      <c r="R84361" s="15">
        <v>1</v>
      </c>
    </row>
    <row r="84362" spans="18:18" x14ac:dyDescent="0.25">
      <c r="R84362" s="15">
        <v>1</v>
      </c>
    </row>
    <row r="84363" spans="18:18" x14ac:dyDescent="0.25">
      <c r="R84363" s="15">
        <v>1</v>
      </c>
    </row>
    <row r="84364" spans="18:18" x14ac:dyDescent="0.25">
      <c r="R84364" s="15">
        <v>1</v>
      </c>
    </row>
    <row r="84365" spans="18:18" x14ac:dyDescent="0.25">
      <c r="R84365" s="15">
        <v>1</v>
      </c>
    </row>
    <row r="84366" spans="18:18" x14ac:dyDescent="0.25">
      <c r="R84366" s="15">
        <v>1</v>
      </c>
    </row>
    <row r="84367" spans="18:18" x14ac:dyDescent="0.25">
      <c r="R84367" s="15">
        <v>1</v>
      </c>
    </row>
    <row r="84368" spans="18:18" x14ac:dyDescent="0.25">
      <c r="R84368" s="15">
        <v>1</v>
      </c>
    </row>
    <row r="84369" spans="18:18" x14ac:dyDescent="0.25">
      <c r="R84369" s="15">
        <v>1</v>
      </c>
    </row>
    <row r="84370" spans="18:18" x14ac:dyDescent="0.25">
      <c r="R84370" s="15">
        <v>1</v>
      </c>
    </row>
    <row r="84371" spans="18:18" x14ac:dyDescent="0.25">
      <c r="R84371" s="15">
        <v>1</v>
      </c>
    </row>
    <row r="84372" spans="18:18" x14ac:dyDescent="0.25">
      <c r="R84372" s="15">
        <v>1</v>
      </c>
    </row>
    <row r="84373" spans="18:18" x14ac:dyDescent="0.25">
      <c r="R84373" s="15">
        <v>1</v>
      </c>
    </row>
    <row r="84374" spans="18:18" x14ac:dyDescent="0.25">
      <c r="R84374" s="15">
        <v>1</v>
      </c>
    </row>
    <row r="84375" spans="18:18" x14ac:dyDescent="0.25">
      <c r="R84375" s="15">
        <v>1</v>
      </c>
    </row>
    <row r="84376" spans="18:18" x14ac:dyDescent="0.25">
      <c r="R84376" s="15">
        <v>1</v>
      </c>
    </row>
    <row r="84377" spans="18:18" x14ac:dyDescent="0.25">
      <c r="R84377" s="15">
        <v>1</v>
      </c>
    </row>
    <row r="84378" spans="18:18" x14ac:dyDescent="0.25">
      <c r="R84378" s="15">
        <v>1</v>
      </c>
    </row>
    <row r="84379" spans="18:18" x14ac:dyDescent="0.25">
      <c r="R84379" s="15">
        <v>1</v>
      </c>
    </row>
    <row r="84380" spans="18:18" x14ac:dyDescent="0.25">
      <c r="R84380" s="15">
        <v>1</v>
      </c>
    </row>
    <row r="84381" spans="18:18" x14ac:dyDescent="0.25">
      <c r="R84381" s="15">
        <v>1</v>
      </c>
    </row>
    <row r="84382" spans="18:18" x14ac:dyDescent="0.25">
      <c r="R84382" s="15">
        <v>1</v>
      </c>
    </row>
    <row r="84383" spans="18:18" x14ac:dyDescent="0.25">
      <c r="R84383" s="15">
        <v>1</v>
      </c>
    </row>
    <row r="84384" spans="18:18" x14ac:dyDescent="0.25">
      <c r="R84384" s="15">
        <v>1</v>
      </c>
    </row>
    <row r="84385" spans="18:18" x14ac:dyDescent="0.25">
      <c r="R84385" s="15">
        <v>1</v>
      </c>
    </row>
    <row r="84386" spans="18:18" x14ac:dyDescent="0.25">
      <c r="R84386" s="15">
        <v>4</v>
      </c>
    </row>
    <row r="84387" spans="18:18" x14ac:dyDescent="0.25">
      <c r="R84387" s="15">
        <v>4</v>
      </c>
    </row>
    <row r="84388" spans="18:18" x14ac:dyDescent="0.25">
      <c r="R84388" s="15">
        <v>4</v>
      </c>
    </row>
    <row r="84389" spans="18:18" x14ac:dyDescent="0.25">
      <c r="R84389" s="15">
        <v>4</v>
      </c>
    </row>
    <row r="84390" spans="18:18" x14ac:dyDescent="0.25">
      <c r="R84390" s="15">
        <v>4</v>
      </c>
    </row>
    <row r="84391" spans="18:18" x14ac:dyDescent="0.25">
      <c r="R84391" s="15">
        <v>4</v>
      </c>
    </row>
    <row r="84392" spans="18:18" x14ac:dyDescent="0.25">
      <c r="R84392" s="15">
        <v>4</v>
      </c>
    </row>
    <row r="84393" spans="18:18" x14ac:dyDescent="0.25">
      <c r="R84393" s="15">
        <v>4</v>
      </c>
    </row>
    <row r="84394" spans="18:18" x14ac:dyDescent="0.25">
      <c r="R84394" s="15">
        <v>4</v>
      </c>
    </row>
    <row r="84395" spans="18:18" x14ac:dyDescent="0.25">
      <c r="R84395" s="15">
        <v>2</v>
      </c>
    </row>
    <row r="84396" spans="18:18" x14ac:dyDescent="0.25">
      <c r="R84396" s="15">
        <v>2</v>
      </c>
    </row>
    <row r="84397" spans="18:18" x14ac:dyDescent="0.25">
      <c r="R84397" s="15">
        <v>2</v>
      </c>
    </row>
    <row r="84398" spans="18:18" x14ac:dyDescent="0.25">
      <c r="R84398" s="15">
        <v>2</v>
      </c>
    </row>
    <row r="84399" spans="18:18" x14ac:dyDescent="0.25">
      <c r="R84399" s="15">
        <v>2</v>
      </c>
    </row>
    <row r="84400" spans="18:18" x14ac:dyDescent="0.25">
      <c r="R84400" s="15">
        <v>2</v>
      </c>
    </row>
    <row r="84401" spans="18:18" x14ac:dyDescent="0.25">
      <c r="R84401" s="15">
        <v>2</v>
      </c>
    </row>
    <row r="84402" spans="18:18" x14ac:dyDescent="0.25">
      <c r="R84402" s="15">
        <v>2</v>
      </c>
    </row>
    <row r="84403" spans="18:18" x14ac:dyDescent="0.25">
      <c r="R84403" s="15">
        <v>2</v>
      </c>
    </row>
    <row r="84404" spans="18:18" x14ac:dyDescent="0.25">
      <c r="R84404" s="15">
        <v>2</v>
      </c>
    </row>
    <row r="84405" spans="18:18" x14ac:dyDescent="0.25">
      <c r="R84405" s="15">
        <v>2</v>
      </c>
    </row>
    <row r="84406" spans="18:18" x14ac:dyDescent="0.25">
      <c r="R84406" s="15">
        <v>2</v>
      </c>
    </row>
    <row r="84407" spans="18:18" x14ac:dyDescent="0.25">
      <c r="R84407" s="15">
        <v>2</v>
      </c>
    </row>
    <row r="84408" spans="18:18" x14ac:dyDescent="0.25">
      <c r="R84408" s="15">
        <v>3</v>
      </c>
    </row>
    <row r="84409" spans="18:18" x14ac:dyDescent="0.25">
      <c r="R84409" s="15">
        <v>3</v>
      </c>
    </row>
    <row r="84410" spans="18:18" x14ac:dyDescent="0.25">
      <c r="R84410" s="15">
        <v>3</v>
      </c>
    </row>
    <row r="84411" spans="18:18" x14ac:dyDescent="0.25">
      <c r="R84411" s="15">
        <v>3</v>
      </c>
    </row>
    <row r="84412" spans="18:18" x14ac:dyDescent="0.25">
      <c r="R84412" s="15">
        <v>3</v>
      </c>
    </row>
    <row r="84413" spans="18:18" x14ac:dyDescent="0.25">
      <c r="R84413" s="15">
        <v>3</v>
      </c>
    </row>
    <row r="84414" spans="18:18" x14ac:dyDescent="0.25">
      <c r="R84414" s="15">
        <v>3</v>
      </c>
    </row>
    <row r="84415" spans="18:18" x14ac:dyDescent="0.25">
      <c r="R84415" s="15">
        <v>3</v>
      </c>
    </row>
    <row r="84416" spans="18:18" x14ac:dyDescent="0.25">
      <c r="R84416" s="15">
        <v>3</v>
      </c>
    </row>
    <row r="84417" spans="18:18" x14ac:dyDescent="0.25">
      <c r="R84417" s="15">
        <v>3</v>
      </c>
    </row>
    <row r="84418" spans="18:18" x14ac:dyDescent="0.25">
      <c r="R84418" s="15">
        <v>3</v>
      </c>
    </row>
    <row r="84419" spans="18:18" x14ac:dyDescent="0.25">
      <c r="R84419" s="15">
        <v>3</v>
      </c>
    </row>
    <row r="84420" spans="18:18" x14ac:dyDescent="0.25">
      <c r="R84420" s="15">
        <v>3</v>
      </c>
    </row>
    <row r="84421" spans="18:18" x14ac:dyDescent="0.25">
      <c r="R84421" s="15">
        <v>3</v>
      </c>
    </row>
    <row r="84422" spans="18:18" x14ac:dyDescent="0.25">
      <c r="R84422" s="15">
        <v>3</v>
      </c>
    </row>
    <row r="84423" spans="18:18" x14ac:dyDescent="0.25">
      <c r="R84423" s="15">
        <v>3</v>
      </c>
    </row>
    <row r="84424" spans="18:18" x14ac:dyDescent="0.25">
      <c r="R84424" s="15">
        <v>3</v>
      </c>
    </row>
    <row r="84425" spans="18:18" x14ac:dyDescent="0.25">
      <c r="R84425" s="15">
        <v>3</v>
      </c>
    </row>
    <row r="84426" spans="18:18" x14ac:dyDescent="0.25">
      <c r="R84426" s="15">
        <v>3</v>
      </c>
    </row>
    <row r="84427" spans="18:18" x14ac:dyDescent="0.25">
      <c r="R84427" s="15">
        <v>3</v>
      </c>
    </row>
    <row r="84428" spans="18:18" x14ac:dyDescent="0.25">
      <c r="R84428" s="15">
        <v>3</v>
      </c>
    </row>
    <row r="84429" spans="18:18" x14ac:dyDescent="0.25">
      <c r="R84429" s="15">
        <v>3</v>
      </c>
    </row>
    <row r="84430" spans="18:18" x14ac:dyDescent="0.25">
      <c r="R84430" s="15">
        <v>3</v>
      </c>
    </row>
    <row r="84431" spans="18:18" x14ac:dyDescent="0.25">
      <c r="R84431" s="15">
        <v>3</v>
      </c>
    </row>
    <row r="84432" spans="18:18" x14ac:dyDescent="0.25">
      <c r="R84432" s="15">
        <v>3</v>
      </c>
    </row>
    <row r="84433" spans="18:18" x14ac:dyDescent="0.25">
      <c r="R84433" s="15">
        <v>3</v>
      </c>
    </row>
    <row r="84434" spans="18:18" x14ac:dyDescent="0.25">
      <c r="R84434" s="15">
        <v>3</v>
      </c>
    </row>
    <row r="84435" spans="18:18" x14ac:dyDescent="0.25">
      <c r="R84435" s="15">
        <v>3</v>
      </c>
    </row>
    <row r="84436" spans="18:18" x14ac:dyDescent="0.25">
      <c r="R84436" s="15">
        <v>3</v>
      </c>
    </row>
    <row r="84437" spans="18:18" x14ac:dyDescent="0.25">
      <c r="R84437" s="15">
        <v>3</v>
      </c>
    </row>
    <row r="84438" spans="18:18" x14ac:dyDescent="0.25">
      <c r="R84438" s="15">
        <v>3</v>
      </c>
    </row>
    <row r="84439" spans="18:18" x14ac:dyDescent="0.25">
      <c r="R84439" s="15">
        <v>3</v>
      </c>
    </row>
    <row r="84440" spans="18:18" x14ac:dyDescent="0.25">
      <c r="R84440" s="15">
        <v>3</v>
      </c>
    </row>
    <row r="84441" spans="18:18" x14ac:dyDescent="0.25">
      <c r="R84441" s="15">
        <v>1</v>
      </c>
    </row>
    <row r="84442" spans="18:18" x14ac:dyDescent="0.25">
      <c r="R84442" s="15">
        <v>1</v>
      </c>
    </row>
    <row r="84443" spans="18:18" x14ac:dyDescent="0.25">
      <c r="R84443" s="15">
        <v>1</v>
      </c>
    </row>
    <row r="84444" spans="18:18" x14ac:dyDescent="0.25">
      <c r="R84444" s="15">
        <v>1</v>
      </c>
    </row>
    <row r="84445" spans="18:18" x14ac:dyDescent="0.25">
      <c r="R84445" s="15">
        <v>1</v>
      </c>
    </row>
    <row r="84446" spans="18:18" x14ac:dyDescent="0.25">
      <c r="R84446" s="15">
        <v>1</v>
      </c>
    </row>
    <row r="84447" spans="18:18" x14ac:dyDescent="0.25">
      <c r="R84447" s="15">
        <v>1</v>
      </c>
    </row>
    <row r="84448" spans="18:18" x14ac:dyDescent="0.25">
      <c r="R84448" s="15">
        <v>1</v>
      </c>
    </row>
    <row r="84449" spans="18:18" x14ac:dyDescent="0.25">
      <c r="R84449" s="15">
        <v>1</v>
      </c>
    </row>
    <row r="84450" spans="18:18" x14ac:dyDescent="0.25">
      <c r="R84450" s="15">
        <v>1</v>
      </c>
    </row>
    <row r="84451" spans="18:18" x14ac:dyDescent="0.25">
      <c r="R84451" s="15">
        <v>1</v>
      </c>
    </row>
    <row r="84452" spans="18:18" x14ac:dyDescent="0.25">
      <c r="R84452" s="15">
        <v>1</v>
      </c>
    </row>
    <row r="84453" spans="18:18" x14ac:dyDescent="0.25">
      <c r="R84453" s="15">
        <v>1</v>
      </c>
    </row>
    <row r="84454" spans="18:18" x14ac:dyDescent="0.25">
      <c r="R84454" s="15">
        <v>1</v>
      </c>
    </row>
    <row r="84455" spans="18:18" x14ac:dyDescent="0.25">
      <c r="R84455" s="15">
        <v>1</v>
      </c>
    </row>
    <row r="84456" spans="18:18" x14ac:dyDescent="0.25">
      <c r="R84456" s="15">
        <v>1</v>
      </c>
    </row>
    <row r="84457" spans="18:18" x14ac:dyDescent="0.25">
      <c r="R84457" s="15">
        <v>1</v>
      </c>
    </row>
    <row r="84458" spans="18:18" x14ac:dyDescent="0.25">
      <c r="R84458" s="15">
        <v>1</v>
      </c>
    </row>
    <row r="84459" spans="18:18" x14ac:dyDescent="0.25">
      <c r="R84459" s="15">
        <v>1</v>
      </c>
    </row>
    <row r="84460" spans="18:18" x14ac:dyDescent="0.25">
      <c r="R84460" s="15">
        <v>1</v>
      </c>
    </row>
    <row r="84461" spans="18:18" x14ac:dyDescent="0.25">
      <c r="R84461" s="15">
        <v>1</v>
      </c>
    </row>
    <row r="84462" spans="18:18" x14ac:dyDescent="0.25">
      <c r="R84462" s="15">
        <v>1</v>
      </c>
    </row>
    <row r="84463" spans="18:18" x14ac:dyDescent="0.25">
      <c r="R84463" s="15">
        <v>1</v>
      </c>
    </row>
    <row r="84464" spans="18:18" x14ac:dyDescent="0.25">
      <c r="R84464" s="15">
        <v>1</v>
      </c>
    </row>
    <row r="84465" spans="18:18" x14ac:dyDescent="0.25">
      <c r="R84465" s="15">
        <v>1</v>
      </c>
    </row>
    <row r="84466" spans="18:18" x14ac:dyDescent="0.25">
      <c r="R84466" s="15">
        <v>1</v>
      </c>
    </row>
    <row r="84467" spans="18:18" x14ac:dyDescent="0.25">
      <c r="R84467" s="15">
        <v>1</v>
      </c>
    </row>
    <row r="84468" spans="18:18" x14ac:dyDescent="0.25">
      <c r="R84468" s="15">
        <v>1</v>
      </c>
    </row>
    <row r="84469" spans="18:18" x14ac:dyDescent="0.25">
      <c r="R84469" s="15">
        <v>1</v>
      </c>
    </row>
    <row r="84470" spans="18:18" x14ac:dyDescent="0.25">
      <c r="R84470" s="15">
        <v>1</v>
      </c>
    </row>
    <row r="84471" spans="18:18" x14ac:dyDescent="0.25">
      <c r="R84471" s="15">
        <v>1</v>
      </c>
    </row>
    <row r="84472" spans="18:18" x14ac:dyDescent="0.25">
      <c r="R84472" s="15">
        <v>1</v>
      </c>
    </row>
    <row r="84473" spans="18:18" x14ac:dyDescent="0.25">
      <c r="R84473" s="15">
        <v>1</v>
      </c>
    </row>
    <row r="84474" spans="18:18" x14ac:dyDescent="0.25">
      <c r="R84474" s="15">
        <v>1</v>
      </c>
    </row>
    <row r="84475" spans="18:18" x14ac:dyDescent="0.25">
      <c r="R84475" s="15">
        <v>1</v>
      </c>
    </row>
    <row r="84476" spans="18:18" x14ac:dyDescent="0.25">
      <c r="R84476" s="15">
        <v>1</v>
      </c>
    </row>
    <row r="84477" spans="18:18" x14ac:dyDescent="0.25">
      <c r="R84477" s="15">
        <v>1</v>
      </c>
    </row>
    <row r="84478" spans="18:18" x14ac:dyDescent="0.25">
      <c r="R84478" s="15">
        <v>1</v>
      </c>
    </row>
    <row r="84479" spans="18:18" x14ac:dyDescent="0.25">
      <c r="R84479" s="15">
        <v>1</v>
      </c>
    </row>
    <row r="84480" spans="18:18" x14ac:dyDescent="0.25">
      <c r="R84480" s="15">
        <v>1</v>
      </c>
    </row>
    <row r="84481" spans="18:18" x14ac:dyDescent="0.25">
      <c r="R84481" s="15">
        <v>1</v>
      </c>
    </row>
    <row r="84482" spans="18:18" x14ac:dyDescent="0.25">
      <c r="R84482" s="15">
        <v>1</v>
      </c>
    </row>
    <row r="84483" spans="18:18" x14ac:dyDescent="0.25">
      <c r="R84483" s="15">
        <v>1</v>
      </c>
    </row>
    <row r="84484" spans="18:18" x14ac:dyDescent="0.25">
      <c r="R84484" s="15">
        <v>1</v>
      </c>
    </row>
    <row r="84485" spans="18:18" x14ac:dyDescent="0.25">
      <c r="R84485" s="15">
        <v>1</v>
      </c>
    </row>
    <row r="84486" spans="18:18" x14ac:dyDescent="0.25">
      <c r="R84486" s="15">
        <v>1</v>
      </c>
    </row>
    <row r="84487" spans="18:18" x14ac:dyDescent="0.25">
      <c r="R84487" s="15">
        <v>1</v>
      </c>
    </row>
    <row r="84488" spans="18:18" x14ac:dyDescent="0.25">
      <c r="R84488" s="15">
        <v>1</v>
      </c>
    </row>
    <row r="84489" spans="18:18" x14ac:dyDescent="0.25">
      <c r="R84489" s="15">
        <v>1</v>
      </c>
    </row>
    <row r="84490" spans="18:18" x14ac:dyDescent="0.25">
      <c r="R84490" s="15">
        <v>1</v>
      </c>
    </row>
    <row r="84491" spans="18:18" x14ac:dyDescent="0.25">
      <c r="R84491" s="15">
        <v>1</v>
      </c>
    </row>
    <row r="84492" spans="18:18" x14ac:dyDescent="0.25">
      <c r="R84492" s="15">
        <v>1</v>
      </c>
    </row>
    <row r="84493" spans="18:18" x14ac:dyDescent="0.25">
      <c r="R84493" s="15">
        <v>1</v>
      </c>
    </row>
    <row r="84494" spans="18:18" x14ac:dyDescent="0.25">
      <c r="R84494" s="15">
        <v>1</v>
      </c>
    </row>
    <row r="84495" spans="18:18" x14ac:dyDescent="0.25">
      <c r="R84495" s="15">
        <v>1</v>
      </c>
    </row>
    <row r="84496" spans="18:18" x14ac:dyDescent="0.25">
      <c r="R84496" s="15">
        <v>1</v>
      </c>
    </row>
    <row r="84497" spans="18:18" x14ac:dyDescent="0.25">
      <c r="R84497" s="15">
        <v>1</v>
      </c>
    </row>
    <row r="84498" spans="18:18" x14ac:dyDescent="0.25">
      <c r="R84498" s="15">
        <v>1</v>
      </c>
    </row>
    <row r="84499" spans="18:18" x14ac:dyDescent="0.25">
      <c r="R84499" s="15">
        <v>1</v>
      </c>
    </row>
    <row r="84500" spans="18:18" x14ac:dyDescent="0.25">
      <c r="R84500" s="15">
        <v>1</v>
      </c>
    </row>
    <row r="84501" spans="18:18" x14ac:dyDescent="0.25">
      <c r="R84501" s="15">
        <v>1</v>
      </c>
    </row>
    <row r="84502" spans="18:18" x14ac:dyDescent="0.25">
      <c r="R84502" s="15">
        <v>1</v>
      </c>
    </row>
    <row r="84503" spans="18:18" x14ac:dyDescent="0.25">
      <c r="R84503" s="15">
        <v>1</v>
      </c>
    </row>
    <row r="84504" spans="18:18" x14ac:dyDescent="0.25">
      <c r="R84504" s="15">
        <v>1</v>
      </c>
    </row>
    <row r="84505" spans="18:18" x14ac:dyDescent="0.25">
      <c r="R84505" s="15">
        <v>1</v>
      </c>
    </row>
    <row r="84506" spans="18:18" x14ac:dyDescent="0.25">
      <c r="R84506" s="15">
        <v>1</v>
      </c>
    </row>
    <row r="84507" spans="18:18" x14ac:dyDescent="0.25">
      <c r="R84507" s="15">
        <v>1</v>
      </c>
    </row>
    <row r="84508" spans="18:18" x14ac:dyDescent="0.25">
      <c r="R84508" s="15">
        <v>1</v>
      </c>
    </row>
    <row r="84509" spans="18:18" x14ac:dyDescent="0.25">
      <c r="R84509" s="15">
        <v>1</v>
      </c>
    </row>
    <row r="84510" spans="18:18" x14ac:dyDescent="0.25">
      <c r="R84510" s="15">
        <v>1</v>
      </c>
    </row>
    <row r="84511" spans="18:18" x14ac:dyDescent="0.25">
      <c r="R84511" s="15">
        <v>1</v>
      </c>
    </row>
    <row r="84512" spans="18:18" x14ac:dyDescent="0.25">
      <c r="R84512" s="15">
        <v>1</v>
      </c>
    </row>
    <row r="84513" spans="18:18" x14ac:dyDescent="0.25">
      <c r="R84513" s="15">
        <v>1</v>
      </c>
    </row>
    <row r="84514" spans="18:18" x14ac:dyDescent="0.25">
      <c r="R84514" s="15">
        <v>1</v>
      </c>
    </row>
    <row r="84515" spans="18:18" x14ac:dyDescent="0.25">
      <c r="R84515" s="15">
        <v>1</v>
      </c>
    </row>
    <row r="84516" spans="18:18" x14ac:dyDescent="0.25">
      <c r="R84516" s="15">
        <v>1</v>
      </c>
    </row>
    <row r="84517" spans="18:18" x14ac:dyDescent="0.25">
      <c r="R84517" s="15">
        <v>1</v>
      </c>
    </row>
    <row r="84518" spans="18:18" x14ac:dyDescent="0.25">
      <c r="R84518" s="15">
        <v>1</v>
      </c>
    </row>
    <row r="84519" spans="18:18" x14ac:dyDescent="0.25">
      <c r="R84519" s="15">
        <v>1</v>
      </c>
    </row>
    <row r="84520" spans="18:18" x14ac:dyDescent="0.25">
      <c r="R84520" s="15">
        <v>1</v>
      </c>
    </row>
    <row r="84521" spans="18:18" x14ac:dyDescent="0.25">
      <c r="R84521" s="15">
        <v>1</v>
      </c>
    </row>
    <row r="84522" spans="18:18" x14ac:dyDescent="0.25">
      <c r="R84522" s="15">
        <v>1</v>
      </c>
    </row>
    <row r="84523" spans="18:18" x14ac:dyDescent="0.25">
      <c r="R84523" s="15">
        <v>1</v>
      </c>
    </row>
    <row r="84524" spans="18:18" x14ac:dyDescent="0.25">
      <c r="R84524" s="15">
        <v>1</v>
      </c>
    </row>
    <row r="84525" spans="18:18" x14ac:dyDescent="0.25">
      <c r="R84525" s="15">
        <v>1</v>
      </c>
    </row>
    <row r="84526" spans="18:18" x14ac:dyDescent="0.25">
      <c r="R84526" s="15">
        <v>1</v>
      </c>
    </row>
    <row r="84527" spans="18:18" x14ac:dyDescent="0.25">
      <c r="R84527" s="15">
        <v>1</v>
      </c>
    </row>
    <row r="84528" spans="18:18" x14ac:dyDescent="0.25">
      <c r="R84528" s="15">
        <v>1</v>
      </c>
    </row>
    <row r="84529" spans="18:18" x14ac:dyDescent="0.25">
      <c r="R84529" s="15">
        <v>1</v>
      </c>
    </row>
    <row r="84530" spans="18:18" x14ac:dyDescent="0.25">
      <c r="R84530" s="15">
        <v>1</v>
      </c>
    </row>
    <row r="84531" spans="18:18" x14ac:dyDescent="0.25">
      <c r="R84531" s="15">
        <v>1</v>
      </c>
    </row>
    <row r="84532" spans="18:18" x14ac:dyDescent="0.25">
      <c r="R84532" s="15">
        <v>1</v>
      </c>
    </row>
    <row r="84533" spans="18:18" x14ac:dyDescent="0.25">
      <c r="R84533" s="15">
        <v>1</v>
      </c>
    </row>
    <row r="84534" spans="18:18" x14ac:dyDescent="0.25">
      <c r="R84534" s="15">
        <v>1</v>
      </c>
    </row>
    <row r="84535" spans="18:18" x14ac:dyDescent="0.25">
      <c r="R84535" s="15">
        <v>1</v>
      </c>
    </row>
    <row r="84536" spans="18:18" x14ac:dyDescent="0.25">
      <c r="R84536" s="15">
        <v>1</v>
      </c>
    </row>
    <row r="84537" spans="18:18" x14ac:dyDescent="0.25">
      <c r="R84537" s="15">
        <v>1</v>
      </c>
    </row>
    <row r="84538" spans="18:18" x14ac:dyDescent="0.25">
      <c r="R84538" s="15">
        <v>1</v>
      </c>
    </row>
    <row r="84539" spans="18:18" x14ac:dyDescent="0.25">
      <c r="R84539" s="15">
        <v>1</v>
      </c>
    </row>
    <row r="84540" spans="18:18" x14ac:dyDescent="0.25">
      <c r="R84540" s="15">
        <v>1</v>
      </c>
    </row>
    <row r="84541" spans="18:18" x14ac:dyDescent="0.25">
      <c r="R84541" s="15">
        <v>1</v>
      </c>
    </row>
    <row r="84542" spans="18:18" x14ac:dyDescent="0.25">
      <c r="R84542" s="15">
        <v>1</v>
      </c>
    </row>
    <row r="84543" spans="18:18" x14ac:dyDescent="0.25">
      <c r="R84543" s="15">
        <v>1</v>
      </c>
    </row>
    <row r="84544" spans="18:18" x14ac:dyDescent="0.25">
      <c r="R84544" s="15">
        <v>1</v>
      </c>
    </row>
    <row r="84545" spans="18:18" x14ac:dyDescent="0.25">
      <c r="R84545" s="15">
        <v>1</v>
      </c>
    </row>
    <row r="84546" spans="18:18" x14ac:dyDescent="0.25">
      <c r="R84546" s="15">
        <v>1</v>
      </c>
    </row>
    <row r="84547" spans="18:18" x14ac:dyDescent="0.25">
      <c r="R84547" s="15">
        <v>1</v>
      </c>
    </row>
    <row r="84548" spans="18:18" x14ac:dyDescent="0.25">
      <c r="R84548" s="15">
        <v>1</v>
      </c>
    </row>
    <row r="84549" spans="18:18" x14ac:dyDescent="0.25">
      <c r="R84549" s="15">
        <v>1</v>
      </c>
    </row>
    <row r="84550" spans="18:18" x14ac:dyDescent="0.25">
      <c r="R84550" s="15">
        <v>1</v>
      </c>
    </row>
    <row r="84551" spans="18:18" x14ac:dyDescent="0.25">
      <c r="R84551" s="15">
        <v>1</v>
      </c>
    </row>
    <row r="84552" spans="18:18" x14ac:dyDescent="0.25">
      <c r="R84552" s="15">
        <v>1</v>
      </c>
    </row>
    <row r="84553" spans="18:18" x14ac:dyDescent="0.25">
      <c r="R84553" s="15">
        <v>1</v>
      </c>
    </row>
    <row r="84554" spans="18:18" x14ac:dyDescent="0.25">
      <c r="R84554" s="15">
        <v>1</v>
      </c>
    </row>
    <row r="84555" spans="18:18" x14ac:dyDescent="0.25">
      <c r="R84555" s="15">
        <v>1</v>
      </c>
    </row>
    <row r="84556" spans="18:18" x14ac:dyDescent="0.25">
      <c r="R84556" s="15">
        <v>1</v>
      </c>
    </row>
    <row r="84557" spans="18:18" x14ac:dyDescent="0.25">
      <c r="R84557" s="15">
        <v>1</v>
      </c>
    </row>
    <row r="84558" spans="18:18" x14ac:dyDescent="0.25">
      <c r="R84558" s="15">
        <v>1</v>
      </c>
    </row>
    <row r="84559" spans="18:18" x14ac:dyDescent="0.25">
      <c r="R84559" s="15">
        <v>1</v>
      </c>
    </row>
    <row r="84560" spans="18:18" x14ac:dyDescent="0.25">
      <c r="R84560" s="15">
        <v>1</v>
      </c>
    </row>
    <row r="84561" spans="18:18" x14ac:dyDescent="0.25">
      <c r="R84561" s="15">
        <v>1</v>
      </c>
    </row>
    <row r="84562" spans="18:18" x14ac:dyDescent="0.25">
      <c r="R84562" s="15">
        <v>1</v>
      </c>
    </row>
    <row r="84563" spans="18:18" x14ac:dyDescent="0.25">
      <c r="R84563" s="15">
        <v>1</v>
      </c>
    </row>
    <row r="84564" spans="18:18" x14ac:dyDescent="0.25">
      <c r="R84564" s="15">
        <v>1</v>
      </c>
    </row>
    <row r="84565" spans="18:18" x14ac:dyDescent="0.25">
      <c r="R84565" s="15">
        <v>1</v>
      </c>
    </row>
    <row r="84566" spans="18:18" x14ac:dyDescent="0.25">
      <c r="R84566" s="15">
        <v>1</v>
      </c>
    </row>
    <row r="84567" spans="18:18" x14ac:dyDescent="0.25">
      <c r="R84567" s="15">
        <v>1</v>
      </c>
    </row>
    <row r="84568" spans="18:18" x14ac:dyDescent="0.25">
      <c r="R84568" s="15">
        <v>1</v>
      </c>
    </row>
    <row r="84569" spans="18:18" x14ac:dyDescent="0.25">
      <c r="R84569" s="15">
        <v>1</v>
      </c>
    </row>
    <row r="84570" spans="18:18" x14ac:dyDescent="0.25">
      <c r="R84570" s="15">
        <v>1</v>
      </c>
    </row>
    <row r="84571" spans="18:18" x14ac:dyDescent="0.25">
      <c r="R84571" s="15">
        <v>1</v>
      </c>
    </row>
    <row r="84572" spans="18:18" x14ac:dyDescent="0.25">
      <c r="R84572" s="15">
        <v>1</v>
      </c>
    </row>
    <row r="84573" spans="18:18" x14ac:dyDescent="0.25">
      <c r="R84573" s="15">
        <v>1</v>
      </c>
    </row>
    <row r="84574" spans="18:18" x14ac:dyDescent="0.25">
      <c r="R84574" s="15">
        <v>1</v>
      </c>
    </row>
    <row r="84575" spans="18:18" x14ac:dyDescent="0.25">
      <c r="R84575" s="15">
        <v>1</v>
      </c>
    </row>
    <row r="84576" spans="18:18" x14ac:dyDescent="0.25">
      <c r="R84576" s="15">
        <v>1</v>
      </c>
    </row>
    <row r="84577" spans="18:18" x14ac:dyDescent="0.25">
      <c r="R84577" s="15">
        <v>1</v>
      </c>
    </row>
    <row r="84578" spans="18:18" x14ac:dyDescent="0.25">
      <c r="R84578" s="15">
        <v>1</v>
      </c>
    </row>
    <row r="84579" spans="18:18" x14ac:dyDescent="0.25">
      <c r="R84579" s="15">
        <v>1</v>
      </c>
    </row>
    <row r="84580" spans="18:18" x14ac:dyDescent="0.25">
      <c r="R84580" s="15">
        <v>1</v>
      </c>
    </row>
    <row r="84581" spans="18:18" x14ac:dyDescent="0.25">
      <c r="R84581" s="15">
        <v>1</v>
      </c>
    </row>
    <row r="84582" spans="18:18" x14ac:dyDescent="0.25">
      <c r="R84582" s="15">
        <v>1</v>
      </c>
    </row>
    <row r="84583" spans="18:18" x14ac:dyDescent="0.25">
      <c r="R84583" s="15">
        <v>1</v>
      </c>
    </row>
    <row r="84584" spans="18:18" x14ac:dyDescent="0.25">
      <c r="R84584" s="15">
        <v>1</v>
      </c>
    </row>
    <row r="84585" spans="18:18" x14ac:dyDescent="0.25">
      <c r="R84585" s="15">
        <v>1</v>
      </c>
    </row>
    <row r="84586" spans="18:18" x14ac:dyDescent="0.25">
      <c r="R84586" s="15">
        <v>1</v>
      </c>
    </row>
    <row r="84587" spans="18:18" x14ac:dyDescent="0.25">
      <c r="R84587" s="15">
        <v>1</v>
      </c>
    </row>
    <row r="84588" spans="18:18" x14ac:dyDescent="0.25">
      <c r="R84588" s="15">
        <v>1</v>
      </c>
    </row>
    <row r="84589" spans="18:18" x14ac:dyDescent="0.25">
      <c r="R84589" s="15">
        <v>1</v>
      </c>
    </row>
    <row r="84590" spans="18:18" x14ac:dyDescent="0.25">
      <c r="R84590" s="15">
        <v>1</v>
      </c>
    </row>
    <row r="84591" spans="18:18" x14ac:dyDescent="0.25">
      <c r="R84591" s="15">
        <v>1</v>
      </c>
    </row>
    <row r="84592" spans="18:18" x14ac:dyDescent="0.25">
      <c r="R84592" s="15">
        <v>1</v>
      </c>
    </row>
    <row r="84593" spans="18:18" x14ac:dyDescent="0.25">
      <c r="R84593" s="15">
        <v>1</v>
      </c>
    </row>
    <row r="84594" spans="18:18" x14ac:dyDescent="0.25">
      <c r="R84594" s="15">
        <v>1</v>
      </c>
    </row>
    <row r="84595" spans="18:18" x14ac:dyDescent="0.25">
      <c r="R84595" s="15">
        <v>1</v>
      </c>
    </row>
    <row r="84596" spans="18:18" x14ac:dyDescent="0.25">
      <c r="R84596" s="15">
        <v>1</v>
      </c>
    </row>
    <row r="84597" spans="18:18" x14ac:dyDescent="0.25">
      <c r="R84597" s="15">
        <v>1</v>
      </c>
    </row>
    <row r="84598" spans="18:18" x14ac:dyDescent="0.25">
      <c r="R84598" s="15">
        <v>1</v>
      </c>
    </row>
    <row r="84599" spans="18:18" x14ac:dyDescent="0.25">
      <c r="R84599" s="15">
        <v>1</v>
      </c>
    </row>
    <row r="84600" spans="18:18" x14ac:dyDescent="0.25">
      <c r="R84600" s="15">
        <v>1</v>
      </c>
    </row>
    <row r="84601" spans="18:18" x14ac:dyDescent="0.25">
      <c r="R84601" s="15">
        <v>1</v>
      </c>
    </row>
    <row r="84602" spans="18:18" x14ac:dyDescent="0.25">
      <c r="R84602" s="15">
        <v>1</v>
      </c>
    </row>
    <row r="84603" spans="18:18" x14ac:dyDescent="0.25">
      <c r="R84603" s="15">
        <v>1</v>
      </c>
    </row>
    <row r="84604" spans="18:18" x14ac:dyDescent="0.25">
      <c r="R84604" s="15">
        <v>1</v>
      </c>
    </row>
    <row r="84605" spans="18:18" x14ac:dyDescent="0.25">
      <c r="R84605" s="15">
        <v>1</v>
      </c>
    </row>
    <row r="84606" spans="18:18" x14ac:dyDescent="0.25">
      <c r="R84606" s="15">
        <v>1</v>
      </c>
    </row>
    <row r="84607" spans="18:18" x14ac:dyDescent="0.25">
      <c r="R84607" s="15">
        <v>1</v>
      </c>
    </row>
    <row r="84608" spans="18:18" x14ac:dyDescent="0.25">
      <c r="R84608" s="15">
        <v>1</v>
      </c>
    </row>
    <row r="84609" spans="18:18" x14ac:dyDescent="0.25">
      <c r="R84609" s="15">
        <v>3</v>
      </c>
    </row>
    <row r="84610" spans="18:18" x14ac:dyDescent="0.25">
      <c r="R84610" s="15">
        <v>3</v>
      </c>
    </row>
    <row r="84611" spans="18:18" x14ac:dyDescent="0.25">
      <c r="R84611" s="15">
        <v>3</v>
      </c>
    </row>
    <row r="84612" spans="18:18" x14ac:dyDescent="0.25">
      <c r="R84612" s="15">
        <v>3</v>
      </c>
    </row>
    <row r="84613" spans="18:18" x14ac:dyDescent="0.25">
      <c r="R84613" s="15">
        <v>3</v>
      </c>
    </row>
    <row r="84614" spans="18:18" x14ac:dyDescent="0.25">
      <c r="R84614" s="15">
        <v>3</v>
      </c>
    </row>
    <row r="84615" spans="18:18" x14ac:dyDescent="0.25">
      <c r="R84615" s="15">
        <v>3</v>
      </c>
    </row>
    <row r="84616" spans="18:18" x14ac:dyDescent="0.25">
      <c r="R84616" s="15">
        <v>3</v>
      </c>
    </row>
    <row r="84617" spans="18:18" x14ac:dyDescent="0.25">
      <c r="R84617" s="15">
        <v>3</v>
      </c>
    </row>
    <row r="84618" spans="18:18" x14ac:dyDescent="0.25">
      <c r="R84618" s="15">
        <v>1</v>
      </c>
    </row>
    <row r="84619" spans="18:18" x14ac:dyDescent="0.25">
      <c r="R84619" s="15">
        <v>1</v>
      </c>
    </row>
    <row r="84620" spans="18:18" x14ac:dyDescent="0.25">
      <c r="R84620" s="15">
        <v>1</v>
      </c>
    </row>
    <row r="84621" spans="18:18" x14ac:dyDescent="0.25">
      <c r="R84621" s="15">
        <v>1</v>
      </c>
    </row>
    <row r="84622" spans="18:18" x14ac:dyDescent="0.25">
      <c r="R84622" s="15">
        <v>1</v>
      </c>
    </row>
    <row r="84623" spans="18:18" x14ac:dyDescent="0.25">
      <c r="R84623" s="15">
        <v>1</v>
      </c>
    </row>
    <row r="84624" spans="18:18" x14ac:dyDescent="0.25">
      <c r="R84624" s="15">
        <v>1</v>
      </c>
    </row>
    <row r="84625" spans="18:18" x14ac:dyDescent="0.25">
      <c r="R84625" s="15">
        <v>1</v>
      </c>
    </row>
    <row r="84626" spans="18:18" x14ac:dyDescent="0.25">
      <c r="R84626" s="15">
        <v>1</v>
      </c>
    </row>
    <row r="84627" spans="18:18" x14ac:dyDescent="0.25">
      <c r="R84627" s="15">
        <v>1</v>
      </c>
    </row>
    <row r="84628" spans="18:18" x14ac:dyDescent="0.25">
      <c r="R84628" s="15">
        <v>1</v>
      </c>
    </row>
    <row r="84629" spans="18:18" x14ac:dyDescent="0.25">
      <c r="R84629" s="15">
        <v>1</v>
      </c>
    </row>
    <row r="84630" spans="18:18" x14ac:dyDescent="0.25">
      <c r="R84630" s="15">
        <v>1</v>
      </c>
    </row>
    <row r="84631" spans="18:18" x14ac:dyDescent="0.25">
      <c r="R84631" s="15">
        <v>1</v>
      </c>
    </row>
    <row r="84632" spans="18:18" x14ac:dyDescent="0.25">
      <c r="R84632" s="15">
        <v>4</v>
      </c>
    </row>
    <row r="84633" spans="18:18" x14ac:dyDescent="0.25">
      <c r="R84633" s="15">
        <v>4</v>
      </c>
    </row>
    <row r="84634" spans="18:18" x14ac:dyDescent="0.25">
      <c r="R84634" s="15">
        <v>4</v>
      </c>
    </row>
    <row r="84635" spans="18:18" x14ac:dyDescent="0.25">
      <c r="R84635" s="15">
        <v>4</v>
      </c>
    </row>
    <row r="84636" spans="18:18" x14ac:dyDescent="0.25">
      <c r="R84636" s="15">
        <v>4</v>
      </c>
    </row>
    <row r="84637" spans="18:18" x14ac:dyDescent="0.25">
      <c r="R84637" s="15">
        <v>4</v>
      </c>
    </row>
    <row r="84638" spans="18:18" x14ac:dyDescent="0.25">
      <c r="R84638" s="15">
        <v>4</v>
      </c>
    </row>
    <row r="84639" spans="18:18" x14ac:dyDescent="0.25">
      <c r="R84639" s="15">
        <v>4</v>
      </c>
    </row>
    <row r="84640" spans="18:18" x14ac:dyDescent="0.25">
      <c r="R84640" s="15">
        <v>4</v>
      </c>
    </row>
    <row r="84641" spans="18:18" x14ac:dyDescent="0.25">
      <c r="R84641" s="15">
        <v>4</v>
      </c>
    </row>
    <row r="84642" spans="18:18" x14ac:dyDescent="0.25">
      <c r="R84642" s="15">
        <v>4</v>
      </c>
    </row>
    <row r="84643" spans="18:18" x14ac:dyDescent="0.25">
      <c r="R84643" s="15">
        <v>4</v>
      </c>
    </row>
    <row r="84644" spans="18:18" x14ac:dyDescent="0.25">
      <c r="R84644" s="15">
        <v>4</v>
      </c>
    </row>
    <row r="84645" spans="18:18" x14ac:dyDescent="0.25">
      <c r="R84645" s="15">
        <v>4</v>
      </c>
    </row>
    <row r="84646" spans="18:18" x14ac:dyDescent="0.25">
      <c r="R84646" s="15">
        <v>4</v>
      </c>
    </row>
    <row r="84647" spans="18:18" x14ac:dyDescent="0.25">
      <c r="R84647" s="15">
        <v>4</v>
      </c>
    </row>
    <row r="84648" spans="18:18" x14ac:dyDescent="0.25">
      <c r="R84648" s="15">
        <v>4</v>
      </c>
    </row>
    <row r="84649" spans="18:18" x14ac:dyDescent="0.25">
      <c r="R84649" s="15">
        <v>4</v>
      </c>
    </row>
    <row r="84650" spans="18:18" x14ac:dyDescent="0.25">
      <c r="R84650" s="15">
        <v>4</v>
      </c>
    </row>
    <row r="84651" spans="18:18" x14ac:dyDescent="0.25">
      <c r="R84651" s="15">
        <v>4</v>
      </c>
    </row>
    <row r="84652" spans="18:18" x14ac:dyDescent="0.25">
      <c r="R84652" s="15">
        <v>4</v>
      </c>
    </row>
    <row r="84653" spans="18:18" x14ac:dyDescent="0.25">
      <c r="R84653" s="15">
        <v>4</v>
      </c>
    </row>
    <row r="84654" spans="18:18" x14ac:dyDescent="0.25">
      <c r="R84654" s="15">
        <v>4</v>
      </c>
    </row>
    <row r="84655" spans="18:18" x14ac:dyDescent="0.25">
      <c r="R84655" s="15">
        <v>4</v>
      </c>
    </row>
    <row r="84656" spans="18:18" x14ac:dyDescent="0.25">
      <c r="R84656" s="15">
        <v>4</v>
      </c>
    </row>
    <row r="84657" spans="18:18" x14ac:dyDescent="0.25">
      <c r="R84657" s="15">
        <v>4</v>
      </c>
    </row>
    <row r="84658" spans="18:18" x14ac:dyDescent="0.25">
      <c r="R84658" s="15">
        <v>4</v>
      </c>
    </row>
    <row r="84659" spans="18:18" x14ac:dyDescent="0.25">
      <c r="R84659" s="15">
        <v>4</v>
      </c>
    </row>
    <row r="84660" spans="18:18" x14ac:dyDescent="0.25">
      <c r="R84660" s="15">
        <v>4</v>
      </c>
    </row>
    <row r="84661" spans="18:18" x14ac:dyDescent="0.25">
      <c r="R84661" s="15">
        <v>4</v>
      </c>
    </row>
    <row r="84662" spans="18:18" x14ac:dyDescent="0.25">
      <c r="R84662" s="15">
        <v>4</v>
      </c>
    </row>
    <row r="84663" spans="18:18" x14ac:dyDescent="0.25">
      <c r="R84663" s="15">
        <v>4</v>
      </c>
    </row>
    <row r="84664" spans="18:18" x14ac:dyDescent="0.25">
      <c r="R84664" s="15">
        <v>4</v>
      </c>
    </row>
    <row r="84665" spans="18:18" x14ac:dyDescent="0.25">
      <c r="R84665" s="15">
        <v>4</v>
      </c>
    </row>
    <row r="84666" spans="18:18" x14ac:dyDescent="0.25">
      <c r="R84666" s="15">
        <v>4</v>
      </c>
    </row>
    <row r="84667" spans="18:18" x14ac:dyDescent="0.25">
      <c r="R84667" s="15">
        <v>4</v>
      </c>
    </row>
    <row r="84668" spans="18:18" x14ac:dyDescent="0.25">
      <c r="R84668" s="15">
        <v>5</v>
      </c>
    </row>
    <row r="84669" spans="18:18" x14ac:dyDescent="0.25">
      <c r="R84669" s="15">
        <v>5</v>
      </c>
    </row>
    <row r="84670" spans="18:18" x14ac:dyDescent="0.25">
      <c r="R84670" s="15">
        <v>5</v>
      </c>
    </row>
    <row r="84671" spans="18:18" x14ac:dyDescent="0.25">
      <c r="R84671" s="15">
        <v>5</v>
      </c>
    </row>
    <row r="84672" spans="18:18" x14ac:dyDescent="0.25">
      <c r="R84672" s="15">
        <v>5</v>
      </c>
    </row>
    <row r="84673" spans="18:18" x14ac:dyDescent="0.25">
      <c r="R84673" s="15">
        <v>5</v>
      </c>
    </row>
    <row r="84674" spans="18:18" x14ac:dyDescent="0.25">
      <c r="R84674" s="15">
        <v>5</v>
      </c>
    </row>
    <row r="84675" spans="18:18" x14ac:dyDescent="0.25">
      <c r="R84675" s="15">
        <v>5</v>
      </c>
    </row>
    <row r="84676" spans="18:18" x14ac:dyDescent="0.25">
      <c r="R84676" s="15">
        <v>5</v>
      </c>
    </row>
    <row r="84677" spans="18:18" x14ac:dyDescent="0.25">
      <c r="R84677" s="15">
        <v>5</v>
      </c>
    </row>
    <row r="84678" spans="18:18" x14ac:dyDescent="0.25">
      <c r="R84678" s="15">
        <v>5</v>
      </c>
    </row>
    <row r="84679" spans="18:18" x14ac:dyDescent="0.25">
      <c r="R84679" s="15">
        <v>5</v>
      </c>
    </row>
    <row r="84680" spans="18:18" x14ac:dyDescent="0.25">
      <c r="R84680" s="15">
        <v>5</v>
      </c>
    </row>
    <row r="84681" spans="18:18" x14ac:dyDescent="0.25">
      <c r="R84681" s="15">
        <v>5</v>
      </c>
    </row>
    <row r="84682" spans="18:18" x14ac:dyDescent="0.25">
      <c r="R84682" s="15">
        <v>5</v>
      </c>
    </row>
    <row r="84683" spans="18:18" x14ac:dyDescent="0.25">
      <c r="R84683" s="15">
        <v>5</v>
      </c>
    </row>
    <row r="84684" spans="18:18" x14ac:dyDescent="0.25">
      <c r="R84684" s="15">
        <v>5</v>
      </c>
    </row>
    <row r="84685" spans="18:18" x14ac:dyDescent="0.25">
      <c r="R84685" s="15">
        <v>5</v>
      </c>
    </row>
    <row r="84686" spans="18:18" x14ac:dyDescent="0.25">
      <c r="R84686" s="15">
        <v>5</v>
      </c>
    </row>
    <row r="84687" spans="18:18" x14ac:dyDescent="0.25">
      <c r="R84687" s="15">
        <v>5</v>
      </c>
    </row>
    <row r="84688" spans="18:18" x14ac:dyDescent="0.25">
      <c r="R84688" s="15">
        <v>5</v>
      </c>
    </row>
    <row r="84689" spans="18:18" x14ac:dyDescent="0.25">
      <c r="R84689" s="15">
        <v>5</v>
      </c>
    </row>
    <row r="84690" spans="18:18" x14ac:dyDescent="0.25">
      <c r="R84690" s="15">
        <v>5</v>
      </c>
    </row>
    <row r="84691" spans="18:18" x14ac:dyDescent="0.25">
      <c r="R84691" s="15">
        <v>5</v>
      </c>
    </row>
    <row r="84692" spans="18:18" x14ac:dyDescent="0.25">
      <c r="R84692" s="15">
        <v>5</v>
      </c>
    </row>
    <row r="84693" spans="18:18" x14ac:dyDescent="0.25">
      <c r="R84693" s="15">
        <v>5</v>
      </c>
    </row>
    <row r="84694" spans="18:18" x14ac:dyDescent="0.25">
      <c r="R84694" s="15">
        <v>4</v>
      </c>
    </row>
    <row r="84695" spans="18:18" x14ac:dyDescent="0.25">
      <c r="R84695" s="15">
        <v>4</v>
      </c>
    </row>
    <row r="84696" spans="18:18" x14ac:dyDescent="0.25">
      <c r="R84696" s="15">
        <v>4</v>
      </c>
    </row>
    <row r="84697" spans="18:18" x14ac:dyDescent="0.25">
      <c r="R84697" s="15">
        <v>4</v>
      </c>
    </row>
    <row r="84698" spans="18:18" x14ac:dyDescent="0.25">
      <c r="R84698" s="15">
        <v>4</v>
      </c>
    </row>
    <row r="84699" spans="18:18" x14ac:dyDescent="0.25">
      <c r="R84699" s="15">
        <v>4</v>
      </c>
    </row>
    <row r="84700" spans="18:18" x14ac:dyDescent="0.25">
      <c r="R84700" s="15">
        <v>4</v>
      </c>
    </row>
    <row r="84701" spans="18:18" x14ac:dyDescent="0.25">
      <c r="R84701" s="15">
        <v>4</v>
      </c>
    </row>
    <row r="84702" spans="18:18" x14ac:dyDescent="0.25">
      <c r="R84702" s="15">
        <v>4</v>
      </c>
    </row>
    <row r="84703" spans="18:18" x14ac:dyDescent="0.25">
      <c r="R84703" s="15">
        <v>4</v>
      </c>
    </row>
    <row r="84704" spans="18:18" x14ac:dyDescent="0.25">
      <c r="R84704" s="15">
        <v>4</v>
      </c>
    </row>
    <row r="84705" spans="18:18" x14ac:dyDescent="0.25">
      <c r="R84705" s="15">
        <v>4</v>
      </c>
    </row>
    <row r="84706" spans="18:18" x14ac:dyDescent="0.25">
      <c r="R84706" s="15">
        <v>4</v>
      </c>
    </row>
    <row r="84707" spans="18:18" x14ac:dyDescent="0.25">
      <c r="R84707" s="15">
        <v>4</v>
      </c>
    </row>
    <row r="84708" spans="18:18" x14ac:dyDescent="0.25">
      <c r="R84708" s="15">
        <v>4</v>
      </c>
    </row>
    <row r="84709" spans="18:18" x14ac:dyDescent="0.25">
      <c r="R84709" s="15">
        <v>4</v>
      </c>
    </row>
    <row r="84710" spans="18:18" x14ac:dyDescent="0.25">
      <c r="R84710" s="15">
        <v>4</v>
      </c>
    </row>
    <row r="84711" spans="18:18" x14ac:dyDescent="0.25">
      <c r="R84711" s="15">
        <v>4</v>
      </c>
    </row>
    <row r="84712" spans="18:18" x14ac:dyDescent="0.25">
      <c r="R84712" s="15">
        <v>4</v>
      </c>
    </row>
    <row r="84713" spans="18:18" x14ac:dyDescent="0.25">
      <c r="R84713" s="15">
        <v>4</v>
      </c>
    </row>
    <row r="84714" spans="18:18" x14ac:dyDescent="0.25">
      <c r="R84714" s="15">
        <v>4</v>
      </c>
    </row>
    <row r="84715" spans="18:18" x14ac:dyDescent="0.25">
      <c r="R84715" s="15">
        <v>4</v>
      </c>
    </row>
    <row r="84716" spans="18:18" x14ac:dyDescent="0.25">
      <c r="R84716" s="15">
        <v>4</v>
      </c>
    </row>
    <row r="84717" spans="18:18" x14ac:dyDescent="0.25">
      <c r="R84717" s="15">
        <v>4</v>
      </c>
    </row>
    <row r="84718" spans="18:18" x14ac:dyDescent="0.25">
      <c r="R84718" s="15">
        <v>4</v>
      </c>
    </row>
    <row r="84719" spans="18:18" x14ac:dyDescent="0.25">
      <c r="R84719" s="15">
        <v>4</v>
      </c>
    </row>
    <row r="84720" spans="18:18" x14ac:dyDescent="0.25">
      <c r="R84720" s="15">
        <v>4</v>
      </c>
    </row>
    <row r="84721" spans="18:18" x14ac:dyDescent="0.25">
      <c r="R84721" s="15">
        <v>4</v>
      </c>
    </row>
    <row r="84722" spans="18:18" x14ac:dyDescent="0.25">
      <c r="R84722" s="15">
        <v>4</v>
      </c>
    </row>
    <row r="84723" spans="18:18" x14ac:dyDescent="0.25">
      <c r="R84723" s="15">
        <v>4</v>
      </c>
    </row>
    <row r="84724" spans="18:18" x14ac:dyDescent="0.25">
      <c r="R84724" s="15">
        <v>4</v>
      </c>
    </row>
    <row r="84725" spans="18:18" x14ac:dyDescent="0.25">
      <c r="R84725" s="15">
        <v>4</v>
      </c>
    </row>
    <row r="84726" spans="18:18" x14ac:dyDescent="0.25">
      <c r="R84726" s="15">
        <v>4</v>
      </c>
    </row>
    <row r="84727" spans="18:18" x14ac:dyDescent="0.25">
      <c r="R84727" s="15">
        <v>4</v>
      </c>
    </row>
    <row r="84728" spans="18:18" x14ac:dyDescent="0.25">
      <c r="R84728" s="15">
        <v>4</v>
      </c>
    </row>
    <row r="84729" spans="18:18" x14ac:dyDescent="0.25">
      <c r="R84729" s="15">
        <v>4</v>
      </c>
    </row>
    <row r="84730" spans="18:18" x14ac:dyDescent="0.25">
      <c r="R84730" s="15">
        <v>4</v>
      </c>
    </row>
    <row r="84731" spans="18:18" x14ac:dyDescent="0.25">
      <c r="R84731" s="15">
        <v>1</v>
      </c>
    </row>
    <row r="84732" spans="18:18" x14ac:dyDescent="0.25">
      <c r="R84732" s="15">
        <v>1</v>
      </c>
    </row>
    <row r="84733" spans="18:18" x14ac:dyDescent="0.25">
      <c r="R84733" s="15">
        <v>1</v>
      </c>
    </row>
    <row r="84734" spans="18:18" x14ac:dyDescent="0.25">
      <c r="R84734" s="15">
        <v>1</v>
      </c>
    </row>
    <row r="84735" spans="18:18" x14ac:dyDescent="0.25">
      <c r="R84735" s="15">
        <v>1</v>
      </c>
    </row>
    <row r="84736" spans="18:18" x14ac:dyDescent="0.25">
      <c r="R84736" s="15">
        <v>1</v>
      </c>
    </row>
    <row r="84737" spans="18:18" x14ac:dyDescent="0.25">
      <c r="R84737" s="15">
        <v>1</v>
      </c>
    </row>
    <row r="84738" spans="18:18" x14ac:dyDescent="0.25">
      <c r="R84738" s="15">
        <v>1</v>
      </c>
    </row>
    <row r="84739" spans="18:18" x14ac:dyDescent="0.25">
      <c r="R84739" s="15">
        <v>1</v>
      </c>
    </row>
    <row r="84740" spans="18:18" x14ac:dyDescent="0.25">
      <c r="R84740" s="15">
        <v>1</v>
      </c>
    </row>
    <row r="84741" spans="18:18" x14ac:dyDescent="0.25">
      <c r="R84741" s="15">
        <v>1</v>
      </c>
    </row>
    <row r="84742" spans="18:18" x14ac:dyDescent="0.25">
      <c r="R84742" s="15">
        <v>1</v>
      </c>
    </row>
    <row r="84743" spans="18:18" x14ac:dyDescent="0.25">
      <c r="R84743" s="15">
        <v>1</v>
      </c>
    </row>
    <row r="84744" spans="18:18" x14ac:dyDescent="0.25">
      <c r="R84744" s="15">
        <v>1</v>
      </c>
    </row>
    <row r="84745" spans="18:18" x14ac:dyDescent="0.25">
      <c r="R84745" s="15">
        <v>1</v>
      </c>
    </row>
    <row r="84746" spans="18:18" x14ac:dyDescent="0.25">
      <c r="R84746" s="15">
        <v>1</v>
      </c>
    </row>
    <row r="84747" spans="18:18" x14ac:dyDescent="0.25">
      <c r="R84747" s="15">
        <v>1</v>
      </c>
    </row>
    <row r="84748" spans="18:18" x14ac:dyDescent="0.25">
      <c r="R84748" s="15">
        <v>1</v>
      </c>
    </row>
    <row r="84749" spans="18:18" x14ac:dyDescent="0.25">
      <c r="R84749" s="15">
        <v>1</v>
      </c>
    </row>
    <row r="84750" spans="18:18" x14ac:dyDescent="0.25">
      <c r="R84750" s="15">
        <v>1</v>
      </c>
    </row>
    <row r="84751" spans="18:18" x14ac:dyDescent="0.25">
      <c r="R84751" s="15">
        <v>3</v>
      </c>
    </row>
    <row r="84752" spans="18:18" x14ac:dyDescent="0.25">
      <c r="R84752" s="15">
        <v>3</v>
      </c>
    </row>
    <row r="84753" spans="18:18" x14ac:dyDescent="0.25">
      <c r="R84753" s="15">
        <v>3</v>
      </c>
    </row>
    <row r="84754" spans="18:18" x14ac:dyDescent="0.25">
      <c r="R84754" s="15">
        <v>3</v>
      </c>
    </row>
    <row r="84755" spans="18:18" x14ac:dyDescent="0.25">
      <c r="R84755" s="15">
        <v>3</v>
      </c>
    </row>
    <row r="84756" spans="18:18" x14ac:dyDescent="0.25">
      <c r="R84756" s="15">
        <v>3</v>
      </c>
    </row>
    <row r="84757" spans="18:18" x14ac:dyDescent="0.25">
      <c r="R84757" s="15">
        <v>3</v>
      </c>
    </row>
    <row r="84758" spans="18:18" x14ac:dyDescent="0.25">
      <c r="R84758" s="15">
        <v>3</v>
      </c>
    </row>
    <row r="84759" spans="18:18" x14ac:dyDescent="0.25">
      <c r="R84759" s="15">
        <v>3</v>
      </c>
    </row>
    <row r="84760" spans="18:18" x14ac:dyDescent="0.25">
      <c r="R84760" s="15">
        <v>3</v>
      </c>
    </row>
    <row r="84761" spans="18:18" x14ac:dyDescent="0.25">
      <c r="R84761" s="15">
        <v>3</v>
      </c>
    </row>
    <row r="84762" spans="18:18" x14ac:dyDescent="0.25">
      <c r="R84762" s="15">
        <v>3</v>
      </c>
    </row>
    <row r="84763" spans="18:18" x14ac:dyDescent="0.25">
      <c r="R84763" s="15">
        <v>3</v>
      </c>
    </row>
    <row r="84764" spans="18:18" x14ac:dyDescent="0.25">
      <c r="R84764" s="15">
        <v>3</v>
      </c>
    </row>
    <row r="84765" spans="18:18" x14ac:dyDescent="0.25">
      <c r="R84765" s="15">
        <v>3</v>
      </c>
    </row>
    <row r="84766" spans="18:18" x14ac:dyDescent="0.25">
      <c r="R84766" s="15">
        <v>3</v>
      </c>
    </row>
    <row r="84767" spans="18:18" x14ac:dyDescent="0.25">
      <c r="R84767" s="15">
        <v>4</v>
      </c>
    </row>
    <row r="84768" spans="18:18" x14ac:dyDescent="0.25">
      <c r="R84768" s="15">
        <v>4</v>
      </c>
    </row>
    <row r="84769" spans="18:18" x14ac:dyDescent="0.25">
      <c r="R84769" s="15">
        <v>4</v>
      </c>
    </row>
    <row r="84770" spans="18:18" x14ac:dyDescent="0.25">
      <c r="R84770" s="15">
        <v>4</v>
      </c>
    </row>
    <row r="84771" spans="18:18" x14ac:dyDescent="0.25">
      <c r="R84771" s="15">
        <v>4</v>
      </c>
    </row>
    <row r="84772" spans="18:18" x14ac:dyDescent="0.25">
      <c r="R84772" s="15">
        <v>4</v>
      </c>
    </row>
    <row r="84773" spans="18:18" x14ac:dyDescent="0.25">
      <c r="R84773" s="15">
        <v>4</v>
      </c>
    </row>
    <row r="84774" spans="18:18" x14ac:dyDescent="0.25">
      <c r="R84774" s="15">
        <v>4</v>
      </c>
    </row>
    <row r="84775" spans="18:18" x14ac:dyDescent="0.25">
      <c r="R84775" s="15">
        <v>4</v>
      </c>
    </row>
    <row r="84776" spans="18:18" x14ac:dyDescent="0.25">
      <c r="R84776" s="15">
        <v>4</v>
      </c>
    </row>
    <row r="84777" spans="18:18" x14ac:dyDescent="0.25">
      <c r="R84777" s="15">
        <v>4</v>
      </c>
    </row>
    <row r="84778" spans="18:18" x14ac:dyDescent="0.25">
      <c r="R84778" s="15">
        <v>4</v>
      </c>
    </row>
    <row r="84779" spans="18:18" x14ac:dyDescent="0.25">
      <c r="R84779" s="15">
        <v>4</v>
      </c>
    </row>
    <row r="84780" spans="18:18" x14ac:dyDescent="0.25">
      <c r="R84780" s="15">
        <v>4</v>
      </c>
    </row>
    <row r="84781" spans="18:18" x14ac:dyDescent="0.25">
      <c r="R84781" s="15">
        <v>4</v>
      </c>
    </row>
    <row r="84782" spans="18:18" x14ac:dyDescent="0.25">
      <c r="R84782" s="15">
        <v>4</v>
      </c>
    </row>
    <row r="84783" spans="18:18" x14ac:dyDescent="0.25">
      <c r="R84783" s="15">
        <v>4</v>
      </c>
    </row>
    <row r="84784" spans="18:18" x14ac:dyDescent="0.25">
      <c r="R84784" s="15">
        <v>4</v>
      </c>
    </row>
    <row r="84785" spans="18:18" x14ac:dyDescent="0.25">
      <c r="R84785" s="15">
        <v>4</v>
      </c>
    </row>
    <row r="84786" spans="18:18" x14ac:dyDescent="0.25">
      <c r="R84786" s="15">
        <v>4</v>
      </c>
    </row>
    <row r="84787" spans="18:18" x14ac:dyDescent="0.25">
      <c r="R84787" s="15">
        <v>4</v>
      </c>
    </row>
    <row r="84788" spans="18:18" x14ac:dyDescent="0.25">
      <c r="R84788" s="15">
        <v>4</v>
      </c>
    </row>
    <row r="84789" spans="18:18" x14ac:dyDescent="0.25">
      <c r="R84789" s="15">
        <v>4</v>
      </c>
    </row>
    <row r="84790" spans="18:18" x14ac:dyDescent="0.25">
      <c r="R84790" s="15">
        <v>1</v>
      </c>
    </row>
    <row r="84791" spans="18:18" x14ac:dyDescent="0.25">
      <c r="R84791" s="15">
        <v>1</v>
      </c>
    </row>
    <row r="84792" spans="18:18" x14ac:dyDescent="0.25">
      <c r="R84792" s="15">
        <v>1</v>
      </c>
    </row>
    <row r="84793" spans="18:18" x14ac:dyDescent="0.25">
      <c r="R84793" s="15">
        <v>1</v>
      </c>
    </row>
    <row r="84794" spans="18:18" x14ac:dyDescent="0.25">
      <c r="R84794" s="15">
        <v>1</v>
      </c>
    </row>
    <row r="84795" spans="18:18" x14ac:dyDescent="0.25">
      <c r="R84795" s="15">
        <v>1</v>
      </c>
    </row>
    <row r="84796" spans="18:18" x14ac:dyDescent="0.25">
      <c r="R84796" s="15">
        <v>1</v>
      </c>
    </row>
    <row r="84797" spans="18:18" x14ac:dyDescent="0.25">
      <c r="R84797" s="15">
        <v>1</v>
      </c>
    </row>
    <row r="84798" spans="18:18" x14ac:dyDescent="0.25">
      <c r="R84798" s="15">
        <v>1</v>
      </c>
    </row>
    <row r="84799" spans="18:18" x14ac:dyDescent="0.25">
      <c r="R84799" s="15">
        <v>1</v>
      </c>
    </row>
    <row r="84800" spans="18:18" x14ac:dyDescent="0.25">
      <c r="R84800" s="15">
        <v>1</v>
      </c>
    </row>
    <row r="84801" spans="18:18" x14ac:dyDescent="0.25">
      <c r="R84801" s="15">
        <v>1</v>
      </c>
    </row>
    <row r="84802" spans="18:18" x14ac:dyDescent="0.25">
      <c r="R84802" s="15">
        <v>2</v>
      </c>
    </row>
    <row r="84803" spans="18:18" x14ac:dyDescent="0.25">
      <c r="R84803" s="15">
        <v>2</v>
      </c>
    </row>
    <row r="84804" spans="18:18" x14ac:dyDescent="0.25">
      <c r="R84804" s="15">
        <v>2</v>
      </c>
    </row>
    <row r="84805" spans="18:18" x14ac:dyDescent="0.25">
      <c r="R84805" s="15">
        <v>2</v>
      </c>
    </row>
    <row r="84806" spans="18:18" x14ac:dyDescent="0.25">
      <c r="R84806" s="15">
        <v>2</v>
      </c>
    </row>
    <row r="84807" spans="18:18" x14ac:dyDescent="0.25">
      <c r="R84807" s="15">
        <v>2</v>
      </c>
    </row>
    <row r="84808" spans="18:18" x14ac:dyDescent="0.25">
      <c r="R84808" s="15">
        <v>1</v>
      </c>
    </row>
    <row r="84809" spans="18:18" x14ac:dyDescent="0.25">
      <c r="R84809" s="15">
        <v>1</v>
      </c>
    </row>
    <row r="84810" spans="18:18" x14ac:dyDescent="0.25">
      <c r="R84810" s="15">
        <v>1</v>
      </c>
    </row>
    <row r="84811" spans="18:18" x14ac:dyDescent="0.25">
      <c r="R84811" s="15">
        <v>1</v>
      </c>
    </row>
    <row r="84812" spans="18:18" x14ac:dyDescent="0.25">
      <c r="R84812" s="15">
        <v>1</v>
      </c>
    </row>
    <row r="84813" spans="18:18" x14ac:dyDescent="0.25">
      <c r="R84813" s="15">
        <v>1</v>
      </c>
    </row>
    <row r="84814" spans="18:18" x14ac:dyDescent="0.25">
      <c r="R84814" s="15">
        <v>1</v>
      </c>
    </row>
    <row r="84815" spans="18:18" x14ac:dyDescent="0.25">
      <c r="R84815" s="15">
        <v>1</v>
      </c>
    </row>
    <row r="84816" spans="18:18" x14ac:dyDescent="0.25">
      <c r="R84816" s="15">
        <v>1</v>
      </c>
    </row>
    <row r="84817" spans="18:18" x14ac:dyDescent="0.25">
      <c r="R84817" s="15">
        <v>1</v>
      </c>
    </row>
    <row r="84818" spans="18:18" x14ac:dyDescent="0.25">
      <c r="R84818" s="15">
        <v>1</v>
      </c>
    </row>
    <row r="84819" spans="18:18" x14ac:dyDescent="0.25">
      <c r="R84819" s="15">
        <v>1</v>
      </c>
    </row>
    <row r="84820" spans="18:18" x14ac:dyDescent="0.25">
      <c r="R84820" s="15">
        <v>1</v>
      </c>
    </row>
    <row r="84821" spans="18:18" x14ac:dyDescent="0.25">
      <c r="R84821" s="15">
        <v>1</v>
      </c>
    </row>
    <row r="84822" spans="18:18" x14ac:dyDescent="0.25">
      <c r="R84822" s="15">
        <v>1</v>
      </c>
    </row>
    <row r="84823" spans="18:18" x14ac:dyDescent="0.25">
      <c r="R84823" s="15">
        <v>1</v>
      </c>
    </row>
    <row r="84824" spans="18:18" x14ac:dyDescent="0.25">
      <c r="R84824" s="15">
        <v>1</v>
      </c>
    </row>
    <row r="84825" spans="18:18" x14ac:dyDescent="0.25">
      <c r="R84825" s="15">
        <v>1</v>
      </c>
    </row>
    <row r="84826" spans="18:18" x14ac:dyDescent="0.25">
      <c r="R84826" s="15">
        <v>1</v>
      </c>
    </row>
    <row r="84827" spans="18:18" x14ac:dyDescent="0.25">
      <c r="R84827" s="15">
        <v>1</v>
      </c>
    </row>
    <row r="84828" spans="18:18" x14ac:dyDescent="0.25">
      <c r="R84828" s="15">
        <v>1</v>
      </c>
    </row>
    <row r="84829" spans="18:18" x14ac:dyDescent="0.25">
      <c r="R84829" s="15">
        <v>1</v>
      </c>
    </row>
    <row r="84830" spans="18:18" x14ac:dyDescent="0.25">
      <c r="R84830" s="15">
        <v>1</v>
      </c>
    </row>
    <row r="84831" spans="18:18" x14ac:dyDescent="0.25">
      <c r="R84831" s="15">
        <v>1</v>
      </c>
    </row>
    <row r="84832" spans="18:18" x14ac:dyDescent="0.25">
      <c r="R84832" s="15">
        <v>1</v>
      </c>
    </row>
    <row r="84833" spans="18:18" x14ac:dyDescent="0.25">
      <c r="R84833" s="15">
        <v>1</v>
      </c>
    </row>
    <row r="84834" spans="18:18" x14ac:dyDescent="0.25">
      <c r="R84834" s="15">
        <v>1</v>
      </c>
    </row>
    <row r="84835" spans="18:18" x14ac:dyDescent="0.25">
      <c r="R84835" s="15">
        <v>1</v>
      </c>
    </row>
    <row r="84836" spans="18:18" x14ac:dyDescent="0.25">
      <c r="R84836" s="15">
        <v>1</v>
      </c>
    </row>
    <row r="84837" spans="18:18" x14ac:dyDescent="0.25">
      <c r="R84837" s="15">
        <v>1</v>
      </c>
    </row>
    <row r="84838" spans="18:18" x14ac:dyDescent="0.25">
      <c r="R84838" s="15">
        <v>1</v>
      </c>
    </row>
    <row r="84839" spans="18:18" x14ac:dyDescent="0.25">
      <c r="R84839" s="15">
        <v>1</v>
      </c>
    </row>
    <row r="84840" spans="18:18" x14ac:dyDescent="0.25">
      <c r="R84840" s="15">
        <v>1</v>
      </c>
    </row>
    <row r="84841" spans="18:18" x14ac:dyDescent="0.25">
      <c r="R84841" s="15">
        <v>1</v>
      </c>
    </row>
    <row r="84842" spans="18:18" x14ac:dyDescent="0.25">
      <c r="R84842" s="15">
        <v>1</v>
      </c>
    </row>
    <row r="84843" spans="18:18" x14ac:dyDescent="0.25">
      <c r="R84843" s="15">
        <v>1</v>
      </c>
    </row>
    <row r="84844" spans="18:18" x14ac:dyDescent="0.25">
      <c r="R84844" s="15">
        <v>1</v>
      </c>
    </row>
    <row r="84845" spans="18:18" x14ac:dyDescent="0.25">
      <c r="R84845" s="15">
        <v>1</v>
      </c>
    </row>
    <row r="84846" spans="18:18" x14ac:dyDescent="0.25">
      <c r="R84846" s="15">
        <v>1</v>
      </c>
    </row>
    <row r="84847" spans="18:18" x14ac:dyDescent="0.25">
      <c r="R84847" s="15">
        <v>1</v>
      </c>
    </row>
    <row r="84848" spans="18:18" x14ac:dyDescent="0.25">
      <c r="R84848" s="15">
        <v>1</v>
      </c>
    </row>
    <row r="84849" spans="18:18" x14ac:dyDescent="0.25">
      <c r="R84849" s="15">
        <v>1</v>
      </c>
    </row>
    <row r="84850" spans="18:18" x14ac:dyDescent="0.25">
      <c r="R84850" s="15">
        <v>1</v>
      </c>
    </row>
    <row r="84851" spans="18:18" x14ac:dyDescent="0.25">
      <c r="R84851" s="15">
        <v>1</v>
      </c>
    </row>
    <row r="84852" spans="18:18" x14ac:dyDescent="0.25">
      <c r="R84852" s="15">
        <v>1</v>
      </c>
    </row>
    <row r="84853" spans="18:18" x14ac:dyDescent="0.25">
      <c r="R84853" s="15">
        <v>1</v>
      </c>
    </row>
    <row r="84854" spans="18:18" x14ac:dyDescent="0.25">
      <c r="R84854" s="15">
        <v>1</v>
      </c>
    </row>
    <row r="84855" spans="18:18" x14ac:dyDescent="0.25">
      <c r="R84855" s="15">
        <v>1</v>
      </c>
    </row>
    <row r="84856" spans="18:18" x14ac:dyDescent="0.25">
      <c r="R84856" s="15">
        <v>1</v>
      </c>
    </row>
    <row r="84857" spans="18:18" x14ac:dyDescent="0.25">
      <c r="R84857" s="15">
        <v>1</v>
      </c>
    </row>
    <row r="84858" spans="18:18" x14ac:dyDescent="0.25">
      <c r="R84858" s="15">
        <v>1</v>
      </c>
    </row>
    <row r="84859" spans="18:18" x14ac:dyDescent="0.25">
      <c r="R84859" s="15">
        <v>1</v>
      </c>
    </row>
    <row r="84860" spans="18:18" x14ac:dyDescent="0.25">
      <c r="R84860" s="15">
        <v>1</v>
      </c>
    </row>
    <row r="84861" spans="18:18" x14ac:dyDescent="0.25">
      <c r="R84861" s="15">
        <v>1</v>
      </c>
    </row>
    <row r="84862" spans="18:18" x14ac:dyDescent="0.25">
      <c r="R84862" s="15">
        <v>1</v>
      </c>
    </row>
    <row r="84863" spans="18:18" x14ac:dyDescent="0.25">
      <c r="R84863" s="15">
        <v>1</v>
      </c>
    </row>
    <row r="84864" spans="18:18" x14ac:dyDescent="0.25">
      <c r="R84864" s="15">
        <v>1</v>
      </c>
    </row>
    <row r="84865" spans="18:18" x14ac:dyDescent="0.25">
      <c r="R84865" s="15">
        <v>3</v>
      </c>
    </row>
    <row r="84866" spans="18:18" x14ac:dyDescent="0.25">
      <c r="R84866" s="15">
        <v>3</v>
      </c>
    </row>
    <row r="84867" spans="18:18" x14ac:dyDescent="0.25">
      <c r="R84867" s="15">
        <v>3</v>
      </c>
    </row>
    <row r="84868" spans="18:18" x14ac:dyDescent="0.25">
      <c r="R84868" s="15">
        <v>3</v>
      </c>
    </row>
    <row r="84869" spans="18:18" x14ac:dyDescent="0.25">
      <c r="R84869" s="15">
        <v>3</v>
      </c>
    </row>
    <row r="84870" spans="18:18" x14ac:dyDescent="0.25">
      <c r="R84870" s="15">
        <v>3</v>
      </c>
    </row>
    <row r="84871" spans="18:18" x14ac:dyDescent="0.25">
      <c r="R84871" s="15">
        <v>3</v>
      </c>
    </row>
    <row r="84872" spans="18:18" x14ac:dyDescent="0.25">
      <c r="R84872" s="15">
        <v>3</v>
      </c>
    </row>
    <row r="84873" spans="18:18" x14ac:dyDescent="0.25">
      <c r="R84873" s="15">
        <v>3</v>
      </c>
    </row>
    <row r="84874" spans="18:18" x14ac:dyDescent="0.25">
      <c r="R84874" s="15">
        <v>3</v>
      </c>
    </row>
    <row r="84875" spans="18:18" x14ac:dyDescent="0.25">
      <c r="R84875" s="15">
        <v>3</v>
      </c>
    </row>
    <row r="84876" spans="18:18" x14ac:dyDescent="0.25">
      <c r="R84876" s="15">
        <v>3</v>
      </c>
    </row>
    <row r="84877" spans="18:18" x14ac:dyDescent="0.25">
      <c r="R84877" s="15">
        <v>3</v>
      </c>
    </row>
    <row r="84878" spans="18:18" x14ac:dyDescent="0.25">
      <c r="R84878" s="15">
        <v>3</v>
      </c>
    </row>
    <row r="84879" spans="18:18" x14ac:dyDescent="0.25">
      <c r="R84879" s="15">
        <v>3</v>
      </c>
    </row>
    <row r="84880" spans="18:18" x14ac:dyDescent="0.25">
      <c r="R84880" s="15">
        <v>3</v>
      </c>
    </row>
    <row r="84881" spans="18:18" x14ac:dyDescent="0.25">
      <c r="R84881" s="15">
        <v>3</v>
      </c>
    </row>
    <row r="84882" spans="18:18" x14ac:dyDescent="0.25">
      <c r="R84882" s="15">
        <v>3</v>
      </c>
    </row>
    <row r="84883" spans="18:18" x14ac:dyDescent="0.25">
      <c r="R84883" s="15">
        <v>1</v>
      </c>
    </row>
    <row r="84884" spans="18:18" x14ac:dyDescent="0.25">
      <c r="R84884" s="15">
        <v>1</v>
      </c>
    </row>
    <row r="84885" spans="18:18" x14ac:dyDescent="0.25">
      <c r="R84885" s="15">
        <v>1</v>
      </c>
    </row>
    <row r="84886" spans="18:18" x14ac:dyDescent="0.25">
      <c r="R84886" s="15">
        <v>1</v>
      </c>
    </row>
    <row r="84887" spans="18:18" x14ac:dyDescent="0.25">
      <c r="R84887" s="15">
        <v>1</v>
      </c>
    </row>
    <row r="84888" spans="18:18" x14ac:dyDescent="0.25">
      <c r="R84888" s="15">
        <v>1</v>
      </c>
    </row>
    <row r="84889" spans="18:18" x14ac:dyDescent="0.25">
      <c r="R84889" s="15">
        <v>1</v>
      </c>
    </row>
    <row r="84890" spans="18:18" x14ac:dyDescent="0.25">
      <c r="R84890" s="15">
        <v>1</v>
      </c>
    </row>
    <row r="84891" spans="18:18" x14ac:dyDescent="0.25">
      <c r="R84891" s="15">
        <v>1</v>
      </c>
    </row>
    <row r="84892" spans="18:18" x14ac:dyDescent="0.25">
      <c r="R84892" s="15">
        <v>1</v>
      </c>
    </row>
    <row r="84893" spans="18:18" x14ac:dyDescent="0.25">
      <c r="R84893" s="15">
        <v>1</v>
      </c>
    </row>
    <row r="84894" spans="18:18" x14ac:dyDescent="0.25">
      <c r="R84894" s="15">
        <v>1</v>
      </c>
    </row>
    <row r="84895" spans="18:18" x14ac:dyDescent="0.25">
      <c r="R84895" s="15">
        <v>1</v>
      </c>
    </row>
    <row r="84896" spans="18:18" x14ac:dyDescent="0.25">
      <c r="R84896" s="15">
        <v>1</v>
      </c>
    </row>
    <row r="84897" spans="18:18" x14ac:dyDescent="0.25">
      <c r="R84897" s="15">
        <v>1</v>
      </c>
    </row>
    <row r="84898" spans="18:18" x14ac:dyDescent="0.25">
      <c r="R84898" s="15">
        <v>1</v>
      </c>
    </row>
    <row r="84899" spans="18:18" x14ac:dyDescent="0.25">
      <c r="R84899" s="15">
        <v>1</v>
      </c>
    </row>
    <row r="84900" spans="18:18" x14ac:dyDescent="0.25">
      <c r="R84900" s="15">
        <v>1</v>
      </c>
    </row>
    <row r="84901" spans="18:18" x14ac:dyDescent="0.25">
      <c r="R84901" s="15">
        <v>1</v>
      </c>
    </row>
    <row r="84902" spans="18:18" x14ac:dyDescent="0.25">
      <c r="R84902" s="15">
        <v>1</v>
      </c>
    </row>
    <row r="84903" spans="18:18" x14ac:dyDescent="0.25">
      <c r="R84903" s="15">
        <v>1</v>
      </c>
    </row>
    <row r="84904" spans="18:18" x14ac:dyDescent="0.25">
      <c r="R84904" s="15">
        <v>1</v>
      </c>
    </row>
    <row r="84905" spans="18:18" x14ac:dyDescent="0.25">
      <c r="R84905" s="15">
        <v>1</v>
      </c>
    </row>
    <row r="84906" spans="18:18" x14ac:dyDescent="0.25">
      <c r="R84906" s="15">
        <v>3</v>
      </c>
    </row>
    <row r="84907" spans="18:18" x14ac:dyDescent="0.25">
      <c r="R84907" s="15">
        <v>3</v>
      </c>
    </row>
    <row r="84908" spans="18:18" x14ac:dyDescent="0.25">
      <c r="R84908" s="15">
        <v>3</v>
      </c>
    </row>
    <row r="84909" spans="18:18" x14ac:dyDescent="0.25">
      <c r="R84909" s="15">
        <v>3</v>
      </c>
    </row>
    <row r="84910" spans="18:18" x14ac:dyDescent="0.25">
      <c r="R84910" s="15">
        <v>3</v>
      </c>
    </row>
    <row r="84911" spans="18:18" x14ac:dyDescent="0.25">
      <c r="R84911" s="15">
        <v>3</v>
      </c>
    </row>
    <row r="84912" spans="18:18" x14ac:dyDescent="0.25">
      <c r="R84912" s="15">
        <v>3</v>
      </c>
    </row>
    <row r="84913" spans="18:18" x14ac:dyDescent="0.25">
      <c r="R84913" s="15">
        <v>4</v>
      </c>
    </row>
    <row r="84914" spans="18:18" x14ac:dyDescent="0.25">
      <c r="R84914" s="15">
        <v>4</v>
      </c>
    </row>
    <row r="84915" spans="18:18" x14ac:dyDescent="0.25">
      <c r="R84915" s="15">
        <v>4</v>
      </c>
    </row>
    <row r="84916" spans="18:18" x14ac:dyDescent="0.25">
      <c r="R84916" s="15">
        <v>4</v>
      </c>
    </row>
    <row r="84917" spans="18:18" x14ac:dyDescent="0.25">
      <c r="R84917" s="15">
        <v>4</v>
      </c>
    </row>
    <row r="84918" spans="18:18" x14ac:dyDescent="0.25">
      <c r="R84918" s="15">
        <v>4</v>
      </c>
    </row>
    <row r="84919" spans="18:18" x14ac:dyDescent="0.25">
      <c r="R84919" s="15">
        <v>4</v>
      </c>
    </row>
    <row r="84920" spans="18:18" x14ac:dyDescent="0.25">
      <c r="R84920" s="15">
        <v>4</v>
      </c>
    </row>
    <row r="84921" spans="18:18" x14ac:dyDescent="0.25">
      <c r="R84921" s="15">
        <v>4</v>
      </c>
    </row>
    <row r="84922" spans="18:18" x14ac:dyDescent="0.25">
      <c r="R84922" s="15">
        <v>4</v>
      </c>
    </row>
    <row r="84923" spans="18:18" x14ac:dyDescent="0.25">
      <c r="R84923" s="15">
        <v>4</v>
      </c>
    </row>
    <row r="84924" spans="18:18" x14ac:dyDescent="0.25">
      <c r="R84924" s="15">
        <v>4</v>
      </c>
    </row>
    <row r="84925" spans="18:18" x14ac:dyDescent="0.25">
      <c r="R84925" s="15">
        <v>4</v>
      </c>
    </row>
    <row r="84926" spans="18:18" x14ac:dyDescent="0.25">
      <c r="R84926" s="15">
        <v>4</v>
      </c>
    </row>
    <row r="84927" spans="18:18" x14ac:dyDescent="0.25">
      <c r="R84927" s="15">
        <v>4</v>
      </c>
    </row>
    <row r="84928" spans="18:18" x14ac:dyDescent="0.25">
      <c r="R84928" s="15">
        <v>5</v>
      </c>
    </row>
    <row r="84929" spans="18:18" x14ac:dyDescent="0.25">
      <c r="R84929" s="15">
        <v>5</v>
      </c>
    </row>
    <row r="84930" spans="18:18" x14ac:dyDescent="0.25">
      <c r="R84930" s="15">
        <v>5</v>
      </c>
    </row>
    <row r="84931" spans="18:18" x14ac:dyDescent="0.25">
      <c r="R84931" s="15">
        <v>5</v>
      </c>
    </row>
    <row r="84932" spans="18:18" x14ac:dyDescent="0.25">
      <c r="R84932" s="15">
        <v>5</v>
      </c>
    </row>
    <row r="84933" spans="18:18" x14ac:dyDescent="0.25">
      <c r="R84933" s="15">
        <v>5</v>
      </c>
    </row>
    <row r="84934" spans="18:18" x14ac:dyDescent="0.25">
      <c r="R84934" s="15">
        <v>5</v>
      </c>
    </row>
    <row r="84935" spans="18:18" x14ac:dyDescent="0.25">
      <c r="R84935" s="15">
        <v>5</v>
      </c>
    </row>
    <row r="84936" spans="18:18" x14ac:dyDescent="0.25">
      <c r="R84936" s="15">
        <v>5</v>
      </c>
    </row>
    <row r="84937" spans="18:18" x14ac:dyDescent="0.25">
      <c r="R84937" s="15">
        <v>5</v>
      </c>
    </row>
    <row r="84938" spans="18:18" x14ac:dyDescent="0.25">
      <c r="R84938" s="15">
        <v>5</v>
      </c>
    </row>
    <row r="84939" spans="18:18" x14ac:dyDescent="0.25">
      <c r="R84939" s="15">
        <v>1</v>
      </c>
    </row>
    <row r="84940" spans="18:18" x14ac:dyDescent="0.25">
      <c r="R84940" s="15">
        <v>1</v>
      </c>
    </row>
    <row r="84941" spans="18:18" x14ac:dyDescent="0.25">
      <c r="R84941" s="15">
        <v>1</v>
      </c>
    </row>
    <row r="84942" spans="18:18" x14ac:dyDescent="0.25">
      <c r="R84942" s="15">
        <v>1</v>
      </c>
    </row>
    <row r="84943" spans="18:18" x14ac:dyDescent="0.25">
      <c r="R84943" s="15">
        <v>1</v>
      </c>
    </row>
    <row r="84944" spans="18:18" x14ac:dyDescent="0.25">
      <c r="R84944" s="15">
        <v>1</v>
      </c>
    </row>
    <row r="84945" spans="18:18" x14ac:dyDescent="0.25">
      <c r="R84945" s="15">
        <v>1</v>
      </c>
    </row>
    <row r="84946" spans="18:18" x14ac:dyDescent="0.25">
      <c r="R84946" s="15">
        <v>1</v>
      </c>
    </row>
    <row r="84947" spans="18:18" x14ac:dyDescent="0.25">
      <c r="R84947" s="15">
        <v>1</v>
      </c>
    </row>
    <row r="84948" spans="18:18" x14ac:dyDescent="0.25">
      <c r="R84948" s="15">
        <v>1</v>
      </c>
    </row>
    <row r="84949" spans="18:18" x14ac:dyDescent="0.25">
      <c r="R84949" s="15">
        <v>1</v>
      </c>
    </row>
    <row r="84950" spans="18:18" x14ac:dyDescent="0.25">
      <c r="R84950" s="15">
        <v>1</v>
      </c>
    </row>
    <row r="84951" spans="18:18" x14ac:dyDescent="0.25">
      <c r="R84951" s="15">
        <v>1</v>
      </c>
    </row>
    <row r="84952" spans="18:18" x14ac:dyDescent="0.25">
      <c r="R84952" s="15">
        <v>1</v>
      </c>
    </row>
    <row r="84953" spans="18:18" x14ac:dyDescent="0.25">
      <c r="R84953" s="15">
        <v>1</v>
      </c>
    </row>
    <row r="84954" spans="18:18" x14ac:dyDescent="0.25">
      <c r="R84954" s="15">
        <v>1</v>
      </c>
    </row>
    <row r="84955" spans="18:18" x14ac:dyDescent="0.25">
      <c r="R84955" s="15">
        <v>1</v>
      </c>
    </row>
    <row r="84956" spans="18:18" x14ac:dyDescent="0.25">
      <c r="R84956" s="15">
        <v>1</v>
      </c>
    </row>
    <row r="84957" spans="18:18" x14ac:dyDescent="0.25">
      <c r="R84957" s="15">
        <v>1</v>
      </c>
    </row>
    <row r="84958" spans="18:18" x14ac:dyDescent="0.25">
      <c r="R84958" s="15">
        <v>4</v>
      </c>
    </row>
    <row r="84959" spans="18:18" x14ac:dyDescent="0.25">
      <c r="R84959" s="15">
        <v>4</v>
      </c>
    </row>
    <row r="84960" spans="18:18" x14ac:dyDescent="0.25">
      <c r="R84960" s="15">
        <v>4</v>
      </c>
    </row>
    <row r="84961" spans="18:18" x14ac:dyDescent="0.25">
      <c r="R84961" s="15">
        <v>4</v>
      </c>
    </row>
    <row r="84962" spans="18:18" x14ac:dyDescent="0.25">
      <c r="R84962" s="15">
        <v>4</v>
      </c>
    </row>
    <row r="84963" spans="18:18" x14ac:dyDescent="0.25">
      <c r="R84963" s="15">
        <v>4</v>
      </c>
    </row>
    <row r="84964" spans="18:18" x14ac:dyDescent="0.25">
      <c r="R84964" s="15">
        <v>4</v>
      </c>
    </row>
    <row r="84965" spans="18:18" x14ac:dyDescent="0.25">
      <c r="R84965" s="15">
        <v>4</v>
      </c>
    </row>
    <row r="84966" spans="18:18" x14ac:dyDescent="0.25">
      <c r="R84966" s="15">
        <v>4</v>
      </c>
    </row>
    <row r="84967" spans="18:18" x14ac:dyDescent="0.25">
      <c r="R84967" s="15">
        <v>4</v>
      </c>
    </row>
    <row r="84968" spans="18:18" x14ac:dyDescent="0.25">
      <c r="R84968" s="15">
        <v>4</v>
      </c>
    </row>
    <row r="84969" spans="18:18" x14ac:dyDescent="0.25">
      <c r="R84969" s="15">
        <v>1</v>
      </c>
    </row>
    <row r="84970" spans="18:18" x14ac:dyDescent="0.25">
      <c r="R84970" s="15">
        <v>1</v>
      </c>
    </row>
    <row r="84971" spans="18:18" x14ac:dyDescent="0.25">
      <c r="R84971" s="15">
        <v>1</v>
      </c>
    </row>
    <row r="84972" spans="18:18" x14ac:dyDescent="0.25">
      <c r="R84972" s="15">
        <v>1</v>
      </c>
    </row>
    <row r="84973" spans="18:18" x14ac:dyDescent="0.25">
      <c r="R84973" s="15">
        <v>1</v>
      </c>
    </row>
    <row r="84974" spans="18:18" x14ac:dyDescent="0.25">
      <c r="R84974" s="15">
        <v>1</v>
      </c>
    </row>
    <row r="84975" spans="18:18" x14ac:dyDescent="0.25">
      <c r="R84975" s="15">
        <v>1</v>
      </c>
    </row>
    <row r="84976" spans="18:18" x14ac:dyDescent="0.25">
      <c r="R84976" s="15">
        <v>1</v>
      </c>
    </row>
    <row r="84977" spans="18:18" x14ac:dyDescent="0.25">
      <c r="R84977" s="15">
        <v>1</v>
      </c>
    </row>
    <row r="84978" spans="18:18" x14ac:dyDescent="0.25">
      <c r="R84978" s="15">
        <v>1</v>
      </c>
    </row>
    <row r="84979" spans="18:18" x14ac:dyDescent="0.25">
      <c r="R84979" s="15">
        <v>1</v>
      </c>
    </row>
    <row r="84980" spans="18:18" x14ac:dyDescent="0.25">
      <c r="R84980" s="15">
        <v>1</v>
      </c>
    </row>
    <row r="84981" spans="18:18" x14ac:dyDescent="0.25">
      <c r="R84981" s="15">
        <v>1</v>
      </c>
    </row>
    <row r="84982" spans="18:18" x14ac:dyDescent="0.25">
      <c r="R84982" s="15">
        <v>1</v>
      </c>
    </row>
    <row r="84983" spans="18:18" x14ac:dyDescent="0.25">
      <c r="R84983" s="15">
        <v>1</v>
      </c>
    </row>
    <row r="84984" spans="18:18" x14ac:dyDescent="0.25">
      <c r="R84984" s="15">
        <v>1</v>
      </c>
    </row>
    <row r="84985" spans="18:18" x14ac:dyDescent="0.25">
      <c r="R84985" s="15">
        <v>1</v>
      </c>
    </row>
    <row r="84986" spans="18:18" x14ac:dyDescent="0.25">
      <c r="R84986" s="15">
        <v>1</v>
      </c>
    </row>
    <row r="84987" spans="18:18" x14ac:dyDescent="0.25">
      <c r="R84987" s="15">
        <v>1</v>
      </c>
    </row>
    <row r="84988" spans="18:18" x14ac:dyDescent="0.25">
      <c r="R84988" s="15">
        <v>1</v>
      </c>
    </row>
    <row r="84989" spans="18:18" x14ac:dyDescent="0.25">
      <c r="R84989" s="15">
        <v>1</v>
      </c>
    </row>
    <row r="84990" spans="18:18" x14ac:dyDescent="0.25">
      <c r="R84990" s="15">
        <v>1</v>
      </c>
    </row>
    <row r="84991" spans="18:18" x14ac:dyDescent="0.25">
      <c r="R84991" s="15">
        <v>1</v>
      </c>
    </row>
    <row r="84992" spans="18:18" x14ac:dyDescent="0.25">
      <c r="R84992" s="15">
        <v>1</v>
      </c>
    </row>
    <row r="84993" spans="18:18" x14ac:dyDescent="0.25">
      <c r="R84993" s="15">
        <v>1</v>
      </c>
    </row>
    <row r="84994" spans="18:18" x14ac:dyDescent="0.25">
      <c r="R84994" s="15">
        <v>1</v>
      </c>
    </row>
    <row r="84995" spans="18:18" x14ac:dyDescent="0.25">
      <c r="R84995" s="15">
        <v>1</v>
      </c>
    </row>
    <row r="84996" spans="18:18" x14ac:dyDescent="0.25">
      <c r="R84996" s="15">
        <v>1</v>
      </c>
    </row>
    <row r="84997" spans="18:18" x14ac:dyDescent="0.25">
      <c r="R84997" s="15">
        <v>1</v>
      </c>
    </row>
    <row r="84998" spans="18:18" x14ac:dyDescent="0.25">
      <c r="R84998" s="15">
        <v>1</v>
      </c>
    </row>
    <row r="84999" spans="18:18" x14ac:dyDescent="0.25">
      <c r="R84999" s="15">
        <v>1</v>
      </c>
    </row>
    <row r="85000" spans="18:18" x14ac:dyDescent="0.25">
      <c r="R85000" s="15">
        <v>1</v>
      </c>
    </row>
    <row r="85001" spans="18:18" x14ac:dyDescent="0.25">
      <c r="R85001" s="15">
        <v>1</v>
      </c>
    </row>
    <row r="85002" spans="18:18" x14ac:dyDescent="0.25">
      <c r="R85002" s="15">
        <v>1</v>
      </c>
    </row>
    <row r="85003" spans="18:18" x14ac:dyDescent="0.25">
      <c r="R85003" s="15">
        <v>1</v>
      </c>
    </row>
    <row r="85004" spans="18:18" x14ac:dyDescent="0.25">
      <c r="R85004" s="15">
        <v>1</v>
      </c>
    </row>
    <row r="85005" spans="18:18" x14ac:dyDescent="0.25">
      <c r="R85005" s="15">
        <v>1</v>
      </c>
    </row>
    <row r="85006" spans="18:18" x14ac:dyDescent="0.25">
      <c r="R85006" s="15">
        <v>1</v>
      </c>
    </row>
    <row r="85007" spans="18:18" x14ac:dyDescent="0.25">
      <c r="R85007" s="15">
        <v>1</v>
      </c>
    </row>
    <row r="85008" spans="18:18" x14ac:dyDescent="0.25">
      <c r="R85008" s="15">
        <v>1</v>
      </c>
    </row>
    <row r="85009" spans="18:18" x14ac:dyDescent="0.25">
      <c r="R85009" s="15">
        <v>1</v>
      </c>
    </row>
    <row r="85010" spans="18:18" x14ac:dyDescent="0.25">
      <c r="R85010" s="15">
        <v>2</v>
      </c>
    </row>
    <row r="85011" spans="18:18" x14ac:dyDescent="0.25">
      <c r="R85011" s="15">
        <v>2</v>
      </c>
    </row>
    <row r="85012" spans="18:18" x14ac:dyDescent="0.25">
      <c r="R85012" s="15">
        <v>2</v>
      </c>
    </row>
    <row r="85013" spans="18:18" x14ac:dyDescent="0.25">
      <c r="R85013" s="15">
        <v>2</v>
      </c>
    </row>
    <row r="85014" spans="18:18" x14ac:dyDescent="0.25">
      <c r="R85014" s="15">
        <v>2</v>
      </c>
    </row>
    <row r="85015" spans="18:18" x14ac:dyDescent="0.25">
      <c r="R85015" s="15">
        <v>2</v>
      </c>
    </row>
    <row r="85016" spans="18:18" x14ac:dyDescent="0.25">
      <c r="R85016" s="15">
        <v>2</v>
      </c>
    </row>
    <row r="85017" spans="18:18" x14ac:dyDescent="0.25">
      <c r="R85017" s="15">
        <v>2</v>
      </c>
    </row>
    <row r="85018" spans="18:18" x14ac:dyDescent="0.25">
      <c r="R85018" s="15">
        <v>2</v>
      </c>
    </row>
    <row r="85019" spans="18:18" x14ac:dyDescent="0.25">
      <c r="R85019" s="15">
        <v>2</v>
      </c>
    </row>
    <row r="85020" spans="18:18" x14ac:dyDescent="0.25">
      <c r="R85020" s="15">
        <v>3</v>
      </c>
    </row>
    <row r="85021" spans="18:18" x14ac:dyDescent="0.25">
      <c r="R85021" s="15">
        <v>3</v>
      </c>
    </row>
    <row r="85022" spans="18:18" x14ac:dyDescent="0.25">
      <c r="R85022" s="15">
        <v>3</v>
      </c>
    </row>
    <row r="85023" spans="18:18" x14ac:dyDescent="0.25">
      <c r="R85023" s="15">
        <v>3</v>
      </c>
    </row>
    <row r="85024" spans="18:18" x14ac:dyDescent="0.25">
      <c r="R85024" s="15">
        <v>3</v>
      </c>
    </row>
    <row r="85025" spans="18:18" x14ac:dyDescent="0.25">
      <c r="R85025" s="15">
        <v>3</v>
      </c>
    </row>
    <row r="85026" spans="18:18" x14ac:dyDescent="0.25">
      <c r="R85026" s="15">
        <v>3</v>
      </c>
    </row>
    <row r="85027" spans="18:18" x14ac:dyDescent="0.25">
      <c r="R85027" s="15">
        <v>3</v>
      </c>
    </row>
    <row r="85028" spans="18:18" x14ac:dyDescent="0.25">
      <c r="R85028" s="15">
        <v>3</v>
      </c>
    </row>
    <row r="85029" spans="18:18" x14ac:dyDescent="0.25">
      <c r="R85029" s="15">
        <v>3</v>
      </c>
    </row>
    <row r="85030" spans="18:18" x14ac:dyDescent="0.25">
      <c r="R85030" s="15">
        <v>3</v>
      </c>
    </row>
    <row r="85031" spans="18:18" x14ac:dyDescent="0.25">
      <c r="R85031" s="15">
        <v>3</v>
      </c>
    </row>
    <row r="85032" spans="18:18" x14ac:dyDescent="0.25">
      <c r="R85032" s="15">
        <v>3</v>
      </c>
    </row>
    <row r="85033" spans="18:18" x14ac:dyDescent="0.25">
      <c r="R85033" s="15">
        <v>3</v>
      </c>
    </row>
    <row r="85034" spans="18:18" x14ac:dyDescent="0.25">
      <c r="R85034" s="15">
        <v>2</v>
      </c>
    </row>
    <row r="85035" spans="18:18" x14ac:dyDescent="0.25">
      <c r="R85035" s="15">
        <v>2</v>
      </c>
    </row>
    <row r="85036" spans="18:18" x14ac:dyDescent="0.25">
      <c r="R85036" s="15">
        <v>2</v>
      </c>
    </row>
    <row r="85037" spans="18:18" x14ac:dyDescent="0.25">
      <c r="R85037" s="15">
        <v>2</v>
      </c>
    </row>
    <row r="85038" spans="18:18" x14ac:dyDescent="0.25">
      <c r="R85038" s="15">
        <v>2</v>
      </c>
    </row>
    <row r="85039" spans="18:18" x14ac:dyDescent="0.25">
      <c r="R85039" s="15">
        <v>2</v>
      </c>
    </row>
    <row r="85040" spans="18:18" x14ac:dyDescent="0.25">
      <c r="R85040" s="15">
        <v>2</v>
      </c>
    </row>
    <row r="85041" spans="18:18" x14ac:dyDescent="0.25">
      <c r="R85041" s="15">
        <v>2</v>
      </c>
    </row>
    <row r="85042" spans="18:18" x14ac:dyDescent="0.25">
      <c r="R85042" s="15">
        <v>2</v>
      </c>
    </row>
    <row r="85043" spans="18:18" x14ac:dyDescent="0.25">
      <c r="R85043" s="15">
        <v>2</v>
      </c>
    </row>
    <row r="85044" spans="18:18" x14ac:dyDescent="0.25">
      <c r="R85044" s="15">
        <v>2</v>
      </c>
    </row>
    <row r="85045" spans="18:18" x14ac:dyDescent="0.25">
      <c r="R85045" s="15">
        <v>2</v>
      </c>
    </row>
    <row r="85046" spans="18:18" x14ac:dyDescent="0.25">
      <c r="R85046" s="15">
        <v>2</v>
      </c>
    </row>
    <row r="85047" spans="18:18" x14ac:dyDescent="0.25">
      <c r="R85047" s="15">
        <v>2</v>
      </c>
    </row>
    <row r="85048" spans="18:18" x14ac:dyDescent="0.25">
      <c r="R85048" s="15">
        <v>2</v>
      </c>
    </row>
    <row r="85049" spans="18:18" x14ac:dyDescent="0.25">
      <c r="R85049" s="15">
        <v>2</v>
      </c>
    </row>
    <row r="85050" spans="18:18" x14ac:dyDescent="0.25">
      <c r="R85050" s="15">
        <v>2</v>
      </c>
    </row>
    <row r="85051" spans="18:18" x14ac:dyDescent="0.25">
      <c r="R85051" s="15">
        <v>2</v>
      </c>
    </row>
    <row r="85052" spans="18:18" x14ac:dyDescent="0.25">
      <c r="R85052" s="15">
        <v>2</v>
      </c>
    </row>
    <row r="85053" spans="18:18" x14ac:dyDescent="0.25">
      <c r="R85053" s="15">
        <v>2</v>
      </c>
    </row>
    <row r="85054" spans="18:18" x14ac:dyDescent="0.25">
      <c r="R85054" s="15">
        <v>2</v>
      </c>
    </row>
    <row r="85055" spans="18:18" x14ac:dyDescent="0.25">
      <c r="R85055" s="15">
        <v>2</v>
      </c>
    </row>
    <row r="85056" spans="18:18" x14ac:dyDescent="0.25">
      <c r="R85056" s="15">
        <v>2</v>
      </c>
    </row>
    <row r="85057" spans="18:18" x14ac:dyDescent="0.25">
      <c r="R85057" s="15">
        <v>2</v>
      </c>
    </row>
    <row r="85058" spans="18:18" x14ac:dyDescent="0.25">
      <c r="R85058" s="15">
        <v>2</v>
      </c>
    </row>
    <row r="85059" spans="18:18" x14ac:dyDescent="0.25">
      <c r="R85059" s="15">
        <v>2</v>
      </c>
    </row>
    <row r="85060" spans="18:18" x14ac:dyDescent="0.25">
      <c r="R85060" s="15">
        <v>2</v>
      </c>
    </row>
    <row r="85061" spans="18:18" x14ac:dyDescent="0.25">
      <c r="R85061" s="15">
        <v>2</v>
      </c>
    </row>
    <row r="85062" spans="18:18" x14ac:dyDescent="0.25">
      <c r="R85062" s="15">
        <v>2</v>
      </c>
    </row>
    <row r="85063" spans="18:18" x14ac:dyDescent="0.25">
      <c r="R85063" s="15">
        <v>2</v>
      </c>
    </row>
    <row r="85064" spans="18:18" x14ac:dyDescent="0.25">
      <c r="R85064" s="15">
        <v>2</v>
      </c>
    </row>
    <row r="85065" spans="18:18" x14ac:dyDescent="0.25">
      <c r="R85065" s="15">
        <v>2</v>
      </c>
    </row>
    <row r="85066" spans="18:18" x14ac:dyDescent="0.25">
      <c r="R85066" s="15">
        <v>1</v>
      </c>
    </row>
    <row r="85067" spans="18:18" x14ac:dyDescent="0.25">
      <c r="R85067" s="15">
        <v>3</v>
      </c>
    </row>
    <row r="85068" spans="18:18" x14ac:dyDescent="0.25">
      <c r="R85068" s="15">
        <v>2</v>
      </c>
    </row>
    <row r="85069" spans="18:18" x14ac:dyDescent="0.25">
      <c r="R85069" s="15">
        <v>2</v>
      </c>
    </row>
    <row r="85070" spans="18:18" x14ac:dyDescent="0.25">
      <c r="R85070" s="15">
        <v>2</v>
      </c>
    </row>
    <row r="85071" spans="18:18" x14ac:dyDescent="0.25">
      <c r="R85071" s="15">
        <v>2</v>
      </c>
    </row>
    <row r="85072" spans="18:18" x14ac:dyDescent="0.25">
      <c r="R85072" s="15">
        <v>2</v>
      </c>
    </row>
    <row r="85073" spans="18:18" x14ac:dyDescent="0.25">
      <c r="R85073" s="15">
        <v>2</v>
      </c>
    </row>
    <row r="85074" spans="18:18" x14ac:dyDescent="0.25">
      <c r="R85074" s="15">
        <v>2</v>
      </c>
    </row>
    <row r="85075" spans="18:18" x14ac:dyDescent="0.25">
      <c r="R85075" s="15">
        <v>2</v>
      </c>
    </row>
    <row r="85076" spans="18:18" x14ac:dyDescent="0.25">
      <c r="R85076" s="15">
        <v>2</v>
      </c>
    </row>
    <row r="85077" spans="18:18" x14ac:dyDescent="0.25">
      <c r="R85077" s="15">
        <v>1</v>
      </c>
    </row>
    <row r="85078" spans="18:18" x14ac:dyDescent="0.25">
      <c r="R85078" s="15">
        <v>1</v>
      </c>
    </row>
    <row r="85079" spans="18:18" x14ac:dyDescent="0.25">
      <c r="R85079" s="15">
        <v>1</v>
      </c>
    </row>
    <row r="85080" spans="18:18" x14ac:dyDescent="0.25">
      <c r="R85080" s="15">
        <v>1</v>
      </c>
    </row>
    <row r="85081" spans="18:18" x14ac:dyDescent="0.25">
      <c r="R85081" s="15">
        <v>1</v>
      </c>
    </row>
    <row r="85082" spans="18:18" x14ac:dyDescent="0.25">
      <c r="R85082" s="15">
        <v>1</v>
      </c>
    </row>
    <row r="85083" spans="18:18" x14ac:dyDescent="0.25">
      <c r="R85083" s="15">
        <v>1</v>
      </c>
    </row>
    <row r="85084" spans="18:18" x14ac:dyDescent="0.25">
      <c r="R85084" s="15">
        <v>1</v>
      </c>
    </row>
    <row r="85085" spans="18:18" x14ac:dyDescent="0.25">
      <c r="R85085" s="15">
        <v>1</v>
      </c>
    </row>
    <row r="85086" spans="18:18" x14ac:dyDescent="0.25">
      <c r="R85086" s="15">
        <v>1</v>
      </c>
    </row>
    <row r="85087" spans="18:18" x14ac:dyDescent="0.25">
      <c r="R85087" s="15">
        <v>1</v>
      </c>
    </row>
    <row r="85088" spans="18:18" x14ac:dyDescent="0.25">
      <c r="R85088" s="15">
        <v>1</v>
      </c>
    </row>
    <row r="85089" spans="18:18" x14ac:dyDescent="0.25">
      <c r="R85089" s="15">
        <v>1</v>
      </c>
    </row>
    <row r="85090" spans="18:18" x14ac:dyDescent="0.25">
      <c r="R85090" s="15">
        <v>1</v>
      </c>
    </row>
    <row r="85091" spans="18:18" x14ac:dyDescent="0.25">
      <c r="R85091" s="15">
        <v>3</v>
      </c>
    </row>
    <row r="85092" spans="18:18" x14ac:dyDescent="0.25">
      <c r="R85092" s="15">
        <v>3</v>
      </c>
    </row>
    <row r="85093" spans="18:18" x14ac:dyDescent="0.25">
      <c r="R85093" s="15">
        <v>4</v>
      </c>
    </row>
    <row r="85094" spans="18:18" x14ac:dyDescent="0.25">
      <c r="R85094" s="15">
        <v>4</v>
      </c>
    </row>
    <row r="85095" spans="18:18" x14ac:dyDescent="0.25">
      <c r="R85095" s="15">
        <v>3</v>
      </c>
    </row>
    <row r="85096" spans="18:18" x14ac:dyDescent="0.25">
      <c r="R85096" s="15">
        <v>3</v>
      </c>
    </row>
    <row r="85097" spans="18:18" x14ac:dyDescent="0.25">
      <c r="R85097" s="15">
        <v>1</v>
      </c>
    </row>
    <row r="85098" spans="18:18" x14ac:dyDescent="0.25">
      <c r="R85098" s="15">
        <v>1</v>
      </c>
    </row>
    <row r="85099" spans="18:18" x14ac:dyDescent="0.25">
      <c r="R85099" s="15">
        <v>1</v>
      </c>
    </row>
    <row r="85100" spans="18:18" x14ac:dyDescent="0.25">
      <c r="R85100" s="15">
        <v>1</v>
      </c>
    </row>
    <row r="85101" spans="18:18" x14ac:dyDescent="0.25">
      <c r="R85101" s="15">
        <v>4</v>
      </c>
    </row>
    <row r="85102" spans="18:18" x14ac:dyDescent="0.25">
      <c r="R85102" s="15">
        <v>1</v>
      </c>
    </row>
    <row r="85103" spans="18:18" x14ac:dyDescent="0.25">
      <c r="R85103" s="15">
        <v>3</v>
      </c>
    </row>
    <row r="85104" spans="18:18" x14ac:dyDescent="0.25">
      <c r="R85104" s="15">
        <v>1</v>
      </c>
    </row>
    <row r="85105" spans="18:18" x14ac:dyDescent="0.25">
      <c r="R85105" s="15">
        <v>3</v>
      </c>
    </row>
    <row r="85106" spans="18:18" x14ac:dyDescent="0.25">
      <c r="R85106" s="15">
        <v>1</v>
      </c>
    </row>
    <row r="85107" spans="18:18" x14ac:dyDescent="0.25">
      <c r="R85107" s="15">
        <v>4</v>
      </c>
    </row>
    <row r="85108" spans="18:18" x14ac:dyDescent="0.25">
      <c r="R85108" s="15">
        <v>1</v>
      </c>
    </row>
    <row r="85109" spans="18:18" x14ac:dyDescent="0.25">
      <c r="R85109" s="15">
        <v>1</v>
      </c>
    </row>
    <row r="85110" spans="18:18" x14ac:dyDescent="0.25">
      <c r="R85110" s="15">
        <v>1</v>
      </c>
    </row>
    <row r="85111" spans="18:18" x14ac:dyDescent="0.25">
      <c r="R85111" s="15">
        <v>1</v>
      </c>
    </row>
    <row r="85112" spans="18:18" x14ac:dyDescent="0.25">
      <c r="R85112" s="15">
        <v>1</v>
      </c>
    </row>
    <row r="85113" spans="18:18" x14ac:dyDescent="0.25">
      <c r="R85113" s="15">
        <v>1</v>
      </c>
    </row>
    <row r="85114" spans="18:18" x14ac:dyDescent="0.25">
      <c r="R85114" s="15">
        <v>1</v>
      </c>
    </row>
    <row r="85115" spans="18:18" x14ac:dyDescent="0.25">
      <c r="R85115" s="15">
        <v>1</v>
      </c>
    </row>
    <row r="85116" spans="18:18" x14ac:dyDescent="0.25">
      <c r="R85116" s="15">
        <v>3</v>
      </c>
    </row>
    <row r="85117" spans="18:18" x14ac:dyDescent="0.25">
      <c r="R85117" s="15">
        <v>2</v>
      </c>
    </row>
    <row r="85118" spans="18:18" x14ac:dyDescent="0.25">
      <c r="R85118" s="15">
        <v>2</v>
      </c>
    </row>
    <row r="85119" spans="18:18" x14ac:dyDescent="0.25">
      <c r="R85119" s="15">
        <v>2</v>
      </c>
    </row>
    <row r="85120" spans="18:18" x14ac:dyDescent="0.25">
      <c r="R85120" s="15">
        <v>2</v>
      </c>
    </row>
    <row r="85121" spans="18:18" x14ac:dyDescent="0.25">
      <c r="R85121" s="15">
        <v>2</v>
      </c>
    </row>
    <row r="85122" spans="18:18" x14ac:dyDescent="0.25">
      <c r="R85122" s="15">
        <v>2</v>
      </c>
    </row>
    <row r="85123" spans="18:18" x14ac:dyDescent="0.25">
      <c r="R85123" s="15">
        <v>2</v>
      </c>
    </row>
    <row r="85124" spans="18:18" x14ac:dyDescent="0.25">
      <c r="R85124" s="15">
        <v>3</v>
      </c>
    </row>
    <row r="85125" spans="18:18" x14ac:dyDescent="0.25">
      <c r="R85125" s="15">
        <v>3</v>
      </c>
    </row>
    <row r="85126" spans="18:18" x14ac:dyDescent="0.25">
      <c r="R85126" s="15">
        <v>3</v>
      </c>
    </row>
    <row r="85127" spans="18:18" x14ac:dyDescent="0.25">
      <c r="R85127" s="15">
        <v>3</v>
      </c>
    </row>
    <row r="85128" spans="18:18" x14ac:dyDescent="0.25">
      <c r="R85128" s="15">
        <v>3</v>
      </c>
    </row>
    <row r="85129" spans="18:18" x14ac:dyDescent="0.25">
      <c r="R85129" s="15">
        <v>3</v>
      </c>
    </row>
    <row r="85130" spans="18:18" x14ac:dyDescent="0.25">
      <c r="R85130" s="15">
        <v>3</v>
      </c>
    </row>
    <row r="85131" spans="18:18" x14ac:dyDescent="0.25">
      <c r="R85131" s="15">
        <v>2</v>
      </c>
    </row>
    <row r="85132" spans="18:18" x14ac:dyDescent="0.25">
      <c r="R85132" s="15">
        <v>2</v>
      </c>
    </row>
    <row r="85133" spans="18:18" x14ac:dyDescent="0.25">
      <c r="R85133" s="15">
        <v>2</v>
      </c>
    </row>
    <row r="85134" spans="18:18" x14ac:dyDescent="0.25">
      <c r="R85134" s="15">
        <v>2</v>
      </c>
    </row>
    <row r="85135" spans="18:18" x14ac:dyDescent="0.25">
      <c r="R85135" s="15">
        <v>1</v>
      </c>
    </row>
    <row r="85136" spans="18:18" x14ac:dyDescent="0.25">
      <c r="R85136" s="15">
        <v>1</v>
      </c>
    </row>
    <row r="85137" spans="18:18" x14ac:dyDescent="0.25">
      <c r="R85137" s="15">
        <v>1</v>
      </c>
    </row>
    <row r="85138" spans="18:18" x14ac:dyDescent="0.25">
      <c r="R85138" s="15">
        <v>2</v>
      </c>
    </row>
    <row r="85139" spans="18:18" x14ac:dyDescent="0.25">
      <c r="R85139" s="15">
        <v>2</v>
      </c>
    </row>
    <row r="85140" spans="18:18" x14ac:dyDescent="0.25">
      <c r="R85140" s="15">
        <v>1</v>
      </c>
    </row>
    <row r="85141" spans="18:18" x14ac:dyDescent="0.25">
      <c r="R85141" s="15">
        <v>1</v>
      </c>
    </row>
    <row r="85142" spans="18:18" x14ac:dyDescent="0.25">
      <c r="R85142" s="15">
        <v>1</v>
      </c>
    </row>
    <row r="85143" spans="18:18" x14ac:dyDescent="0.25">
      <c r="R85143" s="15">
        <v>1</v>
      </c>
    </row>
    <row r="85144" spans="18:18" x14ac:dyDescent="0.25">
      <c r="R85144" s="15">
        <v>1</v>
      </c>
    </row>
    <row r="85145" spans="18:18" x14ac:dyDescent="0.25">
      <c r="R85145" s="15">
        <v>1</v>
      </c>
    </row>
    <row r="85146" spans="18:18" x14ac:dyDescent="0.25">
      <c r="R85146" s="15">
        <v>1</v>
      </c>
    </row>
    <row r="85147" spans="18:18" x14ac:dyDescent="0.25">
      <c r="R85147" s="15">
        <v>1</v>
      </c>
    </row>
    <row r="85148" spans="18:18" x14ac:dyDescent="0.25">
      <c r="R85148" s="15">
        <v>3</v>
      </c>
    </row>
    <row r="85149" spans="18:18" x14ac:dyDescent="0.25">
      <c r="R85149" s="15">
        <v>3</v>
      </c>
    </row>
    <row r="85150" spans="18:18" x14ac:dyDescent="0.25">
      <c r="R85150" s="15">
        <v>3</v>
      </c>
    </row>
    <row r="85151" spans="18:18" x14ac:dyDescent="0.25">
      <c r="R85151" s="15">
        <v>3</v>
      </c>
    </row>
    <row r="85152" spans="18:18" x14ac:dyDescent="0.25">
      <c r="R85152" s="15">
        <v>3</v>
      </c>
    </row>
    <row r="85153" spans="18:18" x14ac:dyDescent="0.25">
      <c r="R85153" s="15">
        <v>2</v>
      </c>
    </row>
    <row r="85154" spans="18:18" x14ac:dyDescent="0.25">
      <c r="R85154" s="15">
        <v>2</v>
      </c>
    </row>
    <row r="85155" spans="18:18" x14ac:dyDescent="0.25">
      <c r="R85155" s="15">
        <v>2</v>
      </c>
    </row>
    <row r="85156" spans="18:18" x14ac:dyDescent="0.25">
      <c r="R85156" s="15">
        <v>2</v>
      </c>
    </row>
    <row r="85157" spans="18:18" x14ac:dyDescent="0.25">
      <c r="R85157" s="15">
        <v>2</v>
      </c>
    </row>
    <row r="85158" spans="18:18" x14ac:dyDescent="0.25">
      <c r="R85158" s="15">
        <v>1</v>
      </c>
    </row>
    <row r="85159" spans="18:18" x14ac:dyDescent="0.25">
      <c r="R85159" s="15">
        <v>1</v>
      </c>
    </row>
    <row r="85160" spans="18:18" x14ac:dyDescent="0.25">
      <c r="R85160" s="15">
        <v>1</v>
      </c>
    </row>
    <row r="85161" spans="18:18" x14ac:dyDescent="0.25">
      <c r="R85161" s="15">
        <v>1</v>
      </c>
    </row>
    <row r="85162" spans="18:18" x14ac:dyDescent="0.25">
      <c r="R85162" s="15">
        <v>1</v>
      </c>
    </row>
    <row r="85163" spans="18:18" x14ac:dyDescent="0.25">
      <c r="R85163" s="15">
        <v>1</v>
      </c>
    </row>
    <row r="85164" spans="18:18" x14ac:dyDescent="0.25">
      <c r="R85164" s="15">
        <v>1</v>
      </c>
    </row>
    <row r="85165" spans="18:18" x14ac:dyDescent="0.25">
      <c r="R85165" s="15">
        <v>1</v>
      </c>
    </row>
    <row r="85166" spans="18:18" x14ac:dyDescent="0.25">
      <c r="R85166" s="15">
        <v>1</v>
      </c>
    </row>
    <row r="85167" spans="18:18" x14ac:dyDescent="0.25">
      <c r="R85167" s="15">
        <v>1</v>
      </c>
    </row>
    <row r="85168" spans="18:18" x14ac:dyDescent="0.25">
      <c r="R85168" s="15">
        <v>1</v>
      </c>
    </row>
    <row r="85169" spans="18:18" x14ac:dyDescent="0.25">
      <c r="R85169" s="15">
        <v>1</v>
      </c>
    </row>
    <row r="85170" spans="18:18" x14ac:dyDescent="0.25">
      <c r="R85170" s="15">
        <v>1</v>
      </c>
    </row>
    <row r="85171" spans="18:18" x14ac:dyDescent="0.25">
      <c r="R85171" s="15">
        <v>1</v>
      </c>
    </row>
    <row r="85172" spans="18:18" x14ac:dyDescent="0.25">
      <c r="R85172" s="15">
        <v>1</v>
      </c>
    </row>
    <row r="85173" spans="18:18" x14ac:dyDescent="0.25">
      <c r="R85173" s="15">
        <v>1</v>
      </c>
    </row>
    <row r="85174" spans="18:18" x14ac:dyDescent="0.25">
      <c r="R85174" s="15">
        <v>1</v>
      </c>
    </row>
    <row r="85175" spans="18:18" x14ac:dyDescent="0.25">
      <c r="R85175" s="15">
        <v>2</v>
      </c>
    </row>
    <row r="85176" spans="18:18" x14ac:dyDescent="0.25">
      <c r="R85176" s="15">
        <v>2</v>
      </c>
    </row>
    <row r="85177" spans="18:18" x14ac:dyDescent="0.25">
      <c r="R85177" s="15">
        <v>2</v>
      </c>
    </row>
    <row r="85178" spans="18:18" x14ac:dyDescent="0.25">
      <c r="R85178" s="15">
        <v>2</v>
      </c>
    </row>
    <row r="85179" spans="18:18" x14ac:dyDescent="0.25">
      <c r="R85179" s="15">
        <v>2</v>
      </c>
    </row>
    <row r="85180" spans="18:18" x14ac:dyDescent="0.25">
      <c r="R85180" s="15">
        <v>3</v>
      </c>
    </row>
    <row r="85181" spans="18:18" x14ac:dyDescent="0.25">
      <c r="R85181" s="15">
        <v>3</v>
      </c>
    </row>
    <row r="85182" spans="18:18" x14ac:dyDescent="0.25">
      <c r="R85182" s="15">
        <v>3</v>
      </c>
    </row>
    <row r="85183" spans="18:18" x14ac:dyDescent="0.25">
      <c r="R85183" s="15">
        <v>3</v>
      </c>
    </row>
    <row r="85184" spans="18:18" x14ac:dyDescent="0.25">
      <c r="R85184" s="15">
        <v>1</v>
      </c>
    </row>
    <row r="85185" spans="18:18" x14ac:dyDescent="0.25">
      <c r="R85185" s="15">
        <v>1</v>
      </c>
    </row>
    <row r="85186" spans="18:18" x14ac:dyDescent="0.25">
      <c r="R85186" s="15">
        <v>1</v>
      </c>
    </row>
    <row r="85187" spans="18:18" x14ac:dyDescent="0.25">
      <c r="R85187" s="15">
        <v>1</v>
      </c>
    </row>
    <row r="85188" spans="18:18" x14ac:dyDescent="0.25">
      <c r="R85188" s="15">
        <v>1</v>
      </c>
    </row>
    <row r="85189" spans="18:18" x14ac:dyDescent="0.25">
      <c r="R85189" s="15">
        <v>1</v>
      </c>
    </row>
    <row r="85190" spans="18:18" x14ac:dyDescent="0.25">
      <c r="R85190" s="15">
        <v>1</v>
      </c>
    </row>
    <row r="85191" spans="18:18" x14ac:dyDescent="0.25">
      <c r="R85191" s="15">
        <v>1</v>
      </c>
    </row>
    <row r="85192" spans="18:18" x14ac:dyDescent="0.25">
      <c r="R85192" s="15">
        <v>5</v>
      </c>
    </row>
    <row r="85193" spans="18:18" x14ac:dyDescent="0.25">
      <c r="R85193" s="15">
        <v>1</v>
      </c>
    </row>
    <row r="85194" spans="18:18" x14ac:dyDescent="0.25">
      <c r="R85194" s="15">
        <v>1</v>
      </c>
    </row>
    <row r="85195" spans="18:18" x14ac:dyDescent="0.25">
      <c r="R85195" s="15">
        <v>2</v>
      </c>
    </row>
    <row r="85196" spans="18:18" x14ac:dyDescent="0.25">
      <c r="R85196" s="15">
        <v>2</v>
      </c>
    </row>
    <row r="85197" spans="18:18" x14ac:dyDescent="0.25">
      <c r="R85197" s="15">
        <v>3</v>
      </c>
    </row>
    <row r="85198" spans="18:18" x14ac:dyDescent="0.25">
      <c r="R85198" s="15">
        <v>3</v>
      </c>
    </row>
    <row r="85199" spans="18:18" x14ac:dyDescent="0.25">
      <c r="R85199" s="15">
        <v>5</v>
      </c>
    </row>
    <row r="85200" spans="18:18" x14ac:dyDescent="0.25">
      <c r="R85200" s="15">
        <v>3</v>
      </c>
    </row>
    <row r="85201" spans="18:18" x14ac:dyDescent="0.25">
      <c r="R85201" s="15">
        <v>3</v>
      </c>
    </row>
    <row r="85202" spans="18:18" x14ac:dyDescent="0.25">
      <c r="R85202" s="15">
        <v>3</v>
      </c>
    </row>
    <row r="85203" spans="18:18" x14ac:dyDescent="0.25">
      <c r="R85203" s="15">
        <v>4</v>
      </c>
    </row>
    <row r="85204" spans="18:18" x14ac:dyDescent="0.25">
      <c r="R85204" s="15">
        <v>1</v>
      </c>
    </row>
    <row r="85205" spans="18:18" x14ac:dyDescent="0.25">
      <c r="R85205" s="15">
        <v>1</v>
      </c>
    </row>
    <row r="85206" spans="18:18" x14ac:dyDescent="0.25">
      <c r="R85206" s="15">
        <v>1</v>
      </c>
    </row>
    <row r="85207" spans="18:18" x14ac:dyDescent="0.25">
      <c r="R85207" s="15">
        <v>2</v>
      </c>
    </row>
    <row r="85208" spans="18:18" x14ac:dyDescent="0.25">
      <c r="R85208" s="15">
        <v>2</v>
      </c>
    </row>
    <row r="85209" spans="18:18" x14ac:dyDescent="0.25">
      <c r="R85209" s="15">
        <v>2</v>
      </c>
    </row>
    <row r="85210" spans="18:18" x14ac:dyDescent="0.25">
      <c r="R85210" s="15">
        <v>2</v>
      </c>
    </row>
    <row r="85211" spans="18:18" x14ac:dyDescent="0.25">
      <c r="R85211" s="15">
        <v>2</v>
      </c>
    </row>
    <row r="85212" spans="18:18" x14ac:dyDescent="0.25">
      <c r="R85212" s="15">
        <v>4</v>
      </c>
    </row>
    <row r="85213" spans="18:18" x14ac:dyDescent="0.25">
      <c r="R85213" s="15">
        <v>1</v>
      </c>
    </row>
    <row r="85214" spans="18:18" x14ac:dyDescent="0.25">
      <c r="R85214" s="15">
        <v>1</v>
      </c>
    </row>
    <row r="85215" spans="18:18" x14ac:dyDescent="0.25">
      <c r="R85215" s="15">
        <v>1</v>
      </c>
    </row>
    <row r="85216" spans="18:18" x14ac:dyDescent="0.25">
      <c r="R85216" s="15">
        <v>1</v>
      </c>
    </row>
    <row r="85217" spans="18:18" x14ac:dyDescent="0.25">
      <c r="R85217" s="15">
        <v>1</v>
      </c>
    </row>
    <row r="85218" spans="18:18" x14ac:dyDescent="0.25">
      <c r="R85218" s="15">
        <v>1</v>
      </c>
    </row>
    <row r="85219" spans="18:18" x14ac:dyDescent="0.25">
      <c r="R85219" s="15">
        <v>1</v>
      </c>
    </row>
    <row r="85220" spans="18:18" x14ac:dyDescent="0.25">
      <c r="R85220" s="15">
        <v>1</v>
      </c>
    </row>
    <row r="85221" spans="18:18" x14ac:dyDescent="0.25">
      <c r="R85221" s="15">
        <v>1</v>
      </c>
    </row>
    <row r="85222" spans="18:18" x14ac:dyDescent="0.25">
      <c r="R85222" s="15">
        <v>1</v>
      </c>
    </row>
    <row r="85223" spans="18:18" x14ac:dyDescent="0.25">
      <c r="R85223" s="15">
        <v>1</v>
      </c>
    </row>
    <row r="85224" spans="18:18" x14ac:dyDescent="0.25">
      <c r="R85224" s="15">
        <v>1</v>
      </c>
    </row>
    <row r="85225" spans="18:18" x14ac:dyDescent="0.25">
      <c r="R85225" s="15">
        <v>3</v>
      </c>
    </row>
    <row r="85226" spans="18:18" x14ac:dyDescent="0.25">
      <c r="R85226" s="15">
        <v>3</v>
      </c>
    </row>
    <row r="85227" spans="18:18" x14ac:dyDescent="0.25">
      <c r="R85227" s="15">
        <v>3</v>
      </c>
    </row>
    <row r="85228" spans="18:18" x14ac:dyDescent="0.25">
      <c r="R85228" s="15">
        <v>3</v>
      </c>
    </row>
    <row r="85229" spans="18:18" x14ac:dyDescent="0.25">
      <c r="R85229" s="15">
        <v>3</v>
      </c>
    </row>
    <row r="85230" spans="18:18" x14ac:dyDescent="0.25">
      <c r="R85230" s="15">
        <v>3</v>
      </c>
    </row>
    <row r="85231" spans="18:18" x14ac:dyDescent="0.25">
      <c r="R85231" s="15">
        <v>3</v>
      </c>
    </row>
    <row r="85232" spans="18:18" x14ac:dyDescent="0.25">
      <c r="R85232" s="15">
        <v>3</v>
      </c>
    </row>
    <row r="85233" spans="18:18" x14ac:dyDescent="0.25">
      <c r="R85233" s="15">
        <v>3</v>
      </c>
    </row>
    <row r="85234" spans="18:18" x14ac:dyDescent="0.25">
      <c r="R85234" s="15">
        <v>3</v>
      </c>
    </row>
    <row r="85235" spans="18:18" x14ac:dyDescent="0.25">
      <c r="R85235" s="15">
        <v>3</v>
      </c>
    </row>
    <row r="85236" spans="18:18" x14ac:dyDescent="0.25">
      <c r="R85236" s="15">
        <v>3</v>
      </c>
    </row>
    <row r="85237" spans="18:18" x14ac:dyDescent="0.25">
      <c r="R85237" s="15">
        <v>3</v>
      </c>
    </row>
    <row r="85238" spans="18:18" x14ac:dyDescent="0.25">
      <c r="R85238" s="15">
        <v>1</v>
      </c>
    </row>
    <row r="85239" spans="18:18" x14ac:dyDescent="0.25">
      <c r="R85239" s="15">
        <v>1</v>
      </c>
    </row>
    <row r="85240" spans="18:18" x14ac:dyDescent="0.25">
      <c r="R85240" s="15">
        <v>1</v>
      </c>
    </row>
    <row r="85241" spans="18:18" x14ac:dyDescent="0.25">
      <c r="R85241" s="15">
        <v>1</v>
      </c>
    </row>
    <row r="85242" spans="18:18" x14ac:dyDescent="0.25">
      <c r="R85242" s="15">
        <v>1</v>
      </c>
    </row>
    <row r="85243" spans="18:18" x14ac:dyDescent="0.25">
      <c r="R85243" s="15">
        <v>1</v>
      </c>
    </row>
    <row r="85244" spans="18:18" x14ac:dyDescent="0.25">
      <c r="R85244" s="15">
        <v>1</v>
      </c>
    </row>
    <row r="85245" spans="18:18" x14ac:dyDescent="0.25">
      <c r="R85245" s="15">
        <v>2</v>
      </c>
    </row>
    <row r="85246" spans="18:18" x14ac:dyDescent="0.25">
      <c r="R85246" s="15">
        <v>2</v>
      </c>
    </row>
    <row r="85247" spans="18:18" x14ac:dyDescent="0.25">
      <c r="R85247" s="15">
        <v>2</v>
      </c>
    </row>
    <row r="85248" spans="18:18" x14ac:dyDescent="0.25">
      <c r="R85248" s="15">
        <v>2</v>
      </c>
    </row>
    <row r="85249" spans="18:18" x14ac:dyDescent="0.25">
      <c r="R85249" s="15">
        <v>2</v>
      </c>
    </row>
    <row r="85250" spans="18:18" x14ac:dyDescent="0.25">
      <c r="R85250" s="15">
        <v>2</v>
      </c>
    </row>
    <row r="85251" spans="18:18" x14ac:dyDescent="0.25">
      <c r="R85251" s="15">
        <v>5</v>
      </c>
    </row>
    <row r="85252" spans="18:18" x14ac:dyDescent="0.25">
      <c r="R85252" s="15">
        <v>1</v>
      </c>
    </row>
    <row r="85253" spans="18:18" x14ac:dyDescent="0.25">
      <c r="R85253" s="15">
        <v>1</v>
      </c>
    </row>
    <row r="85254" spans="18:18" x14ac:dyDescent="0.25">
      <c r="R85254" s="15">
        <v>1</v>
      </c>
    </row>
    <row r="85255" spans="18:18" x14ac:dyDescent="0.25">
      <c r="R85255" s="15">
        <v>1</v>
      </c>
    </row>
    <row r="85256" spans="18:18" x14ac:dyDescent="0.25">
      <c r="R85256" s="15">
        <v>1</v>
      </c>
    </row>
    <row r="85257" spans="18:18" x14ac:dyDescent="0.25">
      <c r="R85257" s="15">
        <v>1</v>
      </c>
    </row>
    <row r="85258" spans="18:18" x14ac:dyDescent="0.25">
      <c r="R85258" s="15">
        <v>1</v>
      </c>
    </row>
    <row r="85259" spans="18:18" x14ac:dyDescent="0.25">
      <c r="R85259" s="15">
        <v>3</v>
      </c>
    </row>
    <row r="85260" spans="18:18" x14ac:dyDescent="0.25">
      <c r="R85260" s="15">
        <v>3</v>
      </c>
    </row>
    <row r="85261" spans="18:18" x14ac:dyDescent="0.25">
      <c r="R85261" s="15">
        <v>3</v>
      </c>
    </row>
    <row r="85262" spans="18:18" x14ac:dyDescent="0.25">
      <c r="R85262" s="15">
        <v>3</v>
      </c>
    </row>
    <row r="85263" spans="18:18" x14ac:dyDescent="0.25">
      <c r="R85263" s="15">
        <v>3</v>
      </c>
    </row>
    <row r="85264" spans="18:18" x14ac:dyDescent="0.25">
      <c r="R85264" s="15">
        <v>3</v>
      </c>
    </row>
    <row r="85265" spans="18:18" x14ac:dyDescent="0.25">
      <c r="R85265" s="15">
        <v>1</v>
      </c>
    </row>
    <row r="85266" spans="18:18" x14ac:dyDescent="0.25">
      <c r="R85266" s="15">
        <v>1</v>
      </c>
    </row>
    <row r="85267" spans="18:18" x14ac:dyDescent="0.25">
      <c r="R85267" s="15">
        <v>1</v>
      </c>
    </row>
    <row r="85268" spans="18:18" x14ac:dyDescent="0.25">
      <c r="R85268" s="15">
        <v>1</v>
      </c>
    </row>
    <row r="85269" spans="18:18" x14ac:dyDescent="0.25">
      <c r="R85269" s="15">
        <v>4</v>
      </c>
    </row>
    <row r="85270" spans="18:18" x14ac:dyDescent="0.25">
      <c r="R85270" s="15">
        <v>4</v>
      </c>
    </row>
    <row r="85271" spans="18:18" x14ac:dyDescent="0.25">
      <c r="R85271" s="15">
        <v>4</v>
      </c>
    </row>
    <row r="85272" spans="18:18" x14ac:dyDescent="0.25">
      <c r="R85272" s="15">
        <v>4</v>
      </c>
    </row>
    <row r="85273" spans="18:18" x14ac:dyDescent="0.25">
      <c r="R85273" s="15">
        <v>1</v>
      </c>
    </row>
    <row r="85274" spans="18:18" x14ac:dyDescent="0.25">
      <c r="R85274" s="15">
        <v>1</v>
      </c>
    </row>
    <row r="85275" spans="18:18" x14ac:dyDescent="0.25">
      <c r="R85275" s="15">
        <v>1</v>
      </c>
    </row>
    <row r="85276" spans="18:18" x14ac:dyDescent="0.25">
      <c r="R85276" s="15">
        <v>1</v>
      </c>
    </row>
    <row r="85277" spans="18:18" x14ac:dyDescent="0.25">
      <c r="R85277" s="15">
        <v>1</v>
      </c>
    </row>
    <row r="85278" spans="18:18" x14ac:dyDescent="0.25">
      <c r="R85278" s="15">
        <v>4</v>
      </c>
    </row>
    <row r="85279" spans="18:18" x14ac:dyDescent="0.25">
      <c r="R85279" s="15">
        <v>4</v>
      </c>
    </row>
    <row r="85280" spans="18:18" x14ac:dyDescent="0.25">
      <c r="R85280" s="15">
        <v>4</v>
      </c>
    </row>
    <row r="85281" spans="18:18" x14ac:dyDescent="0.25">
      <c r="R85281" s="15">
        <v>4</v>
      </c>
    </row>
    <row r="85282" spans="18:18" x14ac:dyDescent="0.25">
      <c r="R85282" s="15">
        <v>1</v>
      </c>
    </row>
    <row r="85283" spans="18:18" x14ac:dyDescent="0.25">
      <c r="R85283" s="15">
        <v>1</v>
      </c>
    </row>
    <row r="85284" spans="18:18" x14ac:dyDescent="0.25">
      <c r="R85284" s="15">
        <v>1</v>
      </c>
    </row>
    <row r="85285" spans="18:18" x14ac:dyDescent="0.25">
      <c r="R85285" s="15">
        <v>3</v>
      </c>
    </row>
    <row r="85286" spans="18:18" x14ac:dyDescent="0.25">
      <c r="R85286" s="15">
        <v>3</v>
      </c>
    </row>
    <row r="85287" spans="18:18" x14ac:dyDescent="0.25">
      <c r="R85287" s="15">
        <v>3</v>
      </c>
    </row>
    <row r="85288" spans="18:18" x14ac:dyDescent="0.25">
      <c r="R85288" s="15">
        <v>3</v>
      </c>
    </row>
    <row r="85289" spans="18:18" x14ac:dyDescent="0.25">
      <c r="R85289" s="15">
        <v>3</v>
      </c>
    </row>
    <row r="85290" spans="18:18" x14ac:dyDescent="0.25">
      <c r="R85290" s="15">
        <v>3</v>
      </c>
    </row>
    <row r="85291" spans="18:18" x14ac:dyDescent="0.25">
      <c r="R85291" s="15">
        <v>3</v>
      </c>
    </row>
    <row r="85292" spans="18:18" x14ac:dyDescent="0.25">
      <c r="R85292" s="15">
        <v>3</v>
      </c>
    </row>
    <row r="85293" spans="18:18" x14ac:dyDescent="0.25">
      <c r="R85293" s="15">
        <v>3</v>
      </c>
    </row>
    <row r="85294" spans="18:18" x14ac:dyDescent="0.25">
      <c r="R85294" s="15">
        <v>1</v>
      </c>
    </row>
    <row r="85295" spans="18:18" x14ac:dyDescent="0.25">
      <c r="R85295" s="15">
        <v>1</v>
      </c>
    </row>
    <row r="85296" spans="18:18" x14ac:dyDescent="0.25">
      <c r="R85296" s="15">
        <v>1</v>
      </c>
    </row>
    <row r="85297" spans="18:18" x14ac:dyDescent="0.25">
      <c r="R85297" s="15">
        <v>1</v>
      </c>
    </row>
    <row r="85298" spans="18:18" x14ac:dyDescent="0.25">
      <c r="R85298" s="15">
        <v>1</v>
      </c>
    </row>
    <row r="85299" spans="18:18" x14ac:dyDescent="0.25">
      <c r="R85299" s="15">
        <v>1</v>
      </c>
    </row>
    <row r="85300" spans="18:18" x14ac:dyDescent="0.25">
      <c r="R85300" s="15">
        <v>1</v>
      </c>
    </row>
    <row r="85301" spans="18:18" x14ac:dyDescent="0.25">
      <c r="R85301" s="15">
        <v>1</v>
      </c>
    </row>
    <row r="85302" spans="18:18" x14ac:dyDescent="0.25">
      <c r="R85302" s="15">
        <v>1</v>
      </c>
    </row>
    <row r="85303" spans="18:18" x14ac:dyDescent="0.25">
      <c r="R85303" s="15">
        <v>1</v>
      </c>
    </row>
    <row r="85304" spans="18:18" x14ac:dyDescent="0.25">
      <c r="R85304" s="15">
        <v>1</v>
      </c>
    </row>
    <row r="85305" spans="18:18" x14ac:dyDescent="0.25">
      <c r="R85305" s="15">
        <v>3</v>
      </c>
    </row>
    <row r="85306" spans="18:18" x14ac:dyDescent="0.25">
      <c r="R85306" s="15">
        <v>3</v>
      </c>
    </row>
    <row r="85307" spans="18:18" x14ac:dyDescent="0.25">
      <c r="R85307" s="15">
        <v>3</v>
      </c>
    </row>
    <row r="85308" spans="18:18" x14ac:dyDescent="0.25">
      <c r="R85308" s="15">
        <v>3</v>
      </c>
    </row>
    <row r="85309" spans="18:18" x14ac:dyDescent="0.25">
      <c r="R85309" s="15">
        <v>2</v>
      </c>
    </row>
    <row r="85310" spans="18:18" x14ac:dyDescent="0.25">
      <c r="R85310" s="15">
        <v>2</v>
      </c>
    </row>
    <row r="85311" spans="18:18" x14ac:dyDescent="0.25">
      <c r="R85311" s="15">
        <v>2</v>
      </c>
    </row>
    <row r="85312" spans="18:18" x14ac:dyDescent="0.25">
      <c r="R85312" s="15">
        <v>2</v>
      </c>
    </row>
    <row r="85313" spans="18:18" x14ac:dyDescent="0.25">
      <c r="R85313" s="15">
        <v>2</v>
      </c>
    </row>
    <row r="85314" spans="18:18" x14ac:dyDescent="0.25">
      <c r="R85314" s="15">
        <v>2</v>
      </c>
    </row>
    <row r="85315" spans="18:18" x14ac:dyDescent="0.25">
      <c r="R85315" s="15">
        <v>1</v>
      </c>
    </row>
    <row r="85316" spans="18:18" x14ac:dyDescent="0.25">
      <c r="R85316" s="15">
        <v>1</v>
      </c>
    </row>
    <row r="85317" spans="18:18" x14ac:dyDescent="0.25">
      <c r="R85317" s="15">
        <v>3</v>
      </c>
    </row>
    <row r="85318" spans="18:18" x14ac:dyDescent="0.25">
      <c r="R85318" s="15">
        <v>3</v>
      </c>
    </row>
    <row r="85319" spans="18:18" x14ac:dyDescent="0.25">
      <c r="R85319" s="15">
        <v>3</v>
      </c>
    </row>
    <row r="85320" spans="18:18" x14ac:dyDescent="0.25">
      <c r="R85320" s="15">
        <v>3</v>
      </c>
    </row>
    <row r="85321" spans="18:18" x14ac:dyDescent="0.25">
      <c r="R85321" s="15">
        <v>3</v>
      </c>
    </row>
    <row r="85322" spans="18:18" x14ac:dyDescent="0.25">
      <c r="R85322" s="15">
        <v>3</v>
      </c>
    </row>
    <row r="85323" spans="18:18" x14ac:dyDescent="0.25">
      <c r="R85323" s="15">
        <v>1</v>
      </c>
    </row>
    <row r="85324" spans="18:18" x14ac:dyDescent="0.25">
      <c r="R85324" s="15">
        <v>1</v>
      </c>
    </row>
    <row r="85325" spans="18:18" x14ac:dyDescent="0.25">
      <c r="R85325" s="15">
        <v>1</v>
      </c>
    </row>
    <row r="85326" spans="18:18" x14ac:dyDescent="0.25">
      <c r="R85326" s="15">
        <v>1</v>
      </c>
    </row>
    <row r="85327" spans="18:18" x14ac:dyDescent="0.25">
      <c r="R85327" s="15">
        <v>1</v>
      </c>
    </row>
    <row r="85328" spans="18:18" x14ac:dyDescent="0.25">
      <c r="R85328" s="15">
        <v>1</v>
      </c>
    </row>
    <row r="85329" spans="18:18" x14ac:dyDescent="0.25">
      <c r="R85329" s="15">
        <v>1</v>
      </c>
    </row>
    <row r="85330" spans="18:18" x14ac:dyDescent="0.25">
      <c r="R85330" s="15">
        <v>3</v>
      </c>
    </row>
    <row r="85331" spans="18:18" x14ac:dyDescent="0.25">
      <c r="R85331" s="15">
        <v>3</v>
      </c>
    </row>
    <row r="85332" spans="18:18" x14ac:dyDescent="0.25">
      <c r="R85332" s="15">
        <v>3</v>
      </c>
    </row>
    <row r="85333" spans="18:18" x14ac:dyDescent="0.25">
      <c r="R85333" s="15">
        <v>3</v>
      </c>
    </row>
    <row r="85334" spans="18:18" x14ac:dyDescent="0.25">
      <c r="R85334" s="15">
        <v>3</v>
      </c>
    </row>
    <row r="85335" spans="18:18" x14ac:dyDescent="0.25">
      <c r="R85335" s="15">
        <v>3</v>
      </c>
    </row>
    <row r="85336" spans="18:18" x14ac:dyDescent="0.25">
      <c r="R85336" s="15">
        <v>1</v>
      </c>
    </row>
    <row r="85337" spans="18:18" x14ac:dyDescent="0.25">
      <c r="R85337" s="15">
        <v>2</v>
      </c>
    </row>
    <row r="85338" spans="18:18" x14ac:dyDescent="0.25">
      <c r="R85338" s="15">
        <v>2</v>
      </c>
    </row>
    <row r="85339" spans="18:18" x14ac:dyDescent="0.25">
      <c r="R85339" s="15">
        <v>2</v>
      </c>
    </row>
    <row r="85340" spans="18:18" x14ac:dyDescent="0.25">
      <c r="R85340" s="15">
        <v>2</v>
      </c>
    </row>
    <row r="85341" spans="18:18" x14ac:dyDescent="0.25">
      <c r="R85341" s="15">
        <v>1</v>
      </c>
    </row>
    <row r="85342" spans="18:18" x14ac:dyDescent="0.25">
      <c r="R85342" s="15">
        <v>1</v>
      </c>
    </row>
    <row r="85343" spans="18:18" x14ac:dyDescent="0.25">
      <c r="R85343" s="15">
        <v>3</v>
      </c>
    </row>
    <row r="85344" spans="18:18" x14ac:dyDescent="0.25">
      <c r="R85344" s="15">
        <v>3</v>
      </c>
    </row>
    <row r="85345" spans="18:18" x14ac:dyDescent="0.25">
      <c r="R85345" s="15">
        <v>3</v>
      </c>
    </row>
    <row r="85346" spans="18:18" x14ac:dyDescent="0.25">
      <c r="R85346" s="15">
        <v>3</v>
      </c>
    </row>
    <row r="85347" spans="18:18" x14ac:dyDescent="0.25">
      <c r="R85347" s="15">
        <v>2</v>
      </c>
    </row>
    <row r="85348" spans="18:18" x14ac:dyDescent="0.25">
      <c r="R85348" s="15">
        <v>2</v>
      </c>
    </row>
    <row r="85349" spans="18:18" x14ac:dyDescent="0.25">
      <c r="R85349" s="15">
        <v>2</v>
      </c>
    </row>
    <row r="85350" spans="18:18" x14ac:dyDescent="0.25">
      <c r="R85350" s="15">
        <v>2</v>
      </c>
    </row>
    <row r="85351" spans="18:18" x14ac:dyDescent="0.25">
      <c r="R85351" s="15">
        <v>2</v>
      </c>
    </row>
    <row r="85352" spans="18:18" x14ac:dyDescent="0.25">
      <c r="R85352" s="15">
        <v>1</v>
      </c>
    </row>
    <row r="85353" spans="18:18" x14ac:dyDescent="0.25">
      <c r="R85353" s="15">
        <v>1</v>
      </c>
    </row>
    <row r="85354" spans="18:18" x14ac:dyDescent="0.25">
      <c r="R85354" s="15">
        <v>1</v>
      </c>
    </row>
    <row r="85355" spans="18:18" x14ac:dyDescent="0.25">
      <c r="R85355" s="15">
        <v>1</v>
      </c>
    </row>
    <row r="85356" spans="18:18" x14ac:dyDescent="0.25">
      <c r="R85356" s="15">
        <v>1</v>
      </c>
    </row>
    <row r="85357" spans="18:18" x14ac:dyDescent="0.25">
      <c r="R85357" s="15">
        <v>1</v>
      </c>
    </row>
    <row r="85358" spans="18:18" x14ac:dyDescent="0.25">
      <c r="R85358" s="15">
        <v>1</v>
      </c>
    </row>
    <row r="85359" spans="18:18" x14ac:dyDescent="0.25">
      <c r="R85359" s="15">
        <v>1</v>
      </c>
    </row>
    <row r="85360" spans="18:18" x14ac:dyDescent="0.25">
      <c r="R85360" s="15">
        <v>1</v>
      </c>
    </row>
    <row r="85361" spans="18:18" x14ac:dyDescent="0.25">
      <c r="R85361" s="15">
        <v>1</v>
      </c>
    </row>
    <row r="85362" spans="18:18" x14ac:dyDescent="0.25">
      <c r="R85362" s="15">
        <v>1</v>
      </c>
    </row>
    <row r="85363" spans="18:18" x14ac:dyDescent="0.25">
      <c r="R85363" s="15">
        <v>1</v>
      </c>
    </row>
    <row r="85364" spans="18:18" x14ac:dyDescent="0.25">
      <c r="R85364" s="15">
        <v>1</v>
      </c>
    </row>
    <row r="85365" spans="18:18" x14ac:dyDescent="0.25">
      <c r="R85365" s="15">
        <v>1</v>
      </c>
    </row>
    <row r="85366" spans="18:18" x14ac:dyDescent="0.25">
      <c r="R85366" s="15">
        <v>2</v>
      </c>
    </row>
    <row r="85367" spans="18:18" x14ac:dyDescent="0.25">
      <c r="R85367" s="15">
        <v>2</v>
      </c>
    </row>
    <row r="85368" spans="18:18" x14ac:dyDescent="0.25">
      <c r="R85368" s="15">
        <v>1</v>
      </c>
    </row>
    <row r="85369" spans="18:18" x14ac:dyDescent="0.25">
      <c r="R85369" s="15">
        <v>1</v>
      </c>
    </row>
    <row r="85370" spans="18:18" x14ac:dyDescent="0.25">
      <c r="R85370" s="15">
        <v>1</v>
      </c>
    </row>
    <row r="85371" spans="18:18" x14ac:dyDescent="0.25">
      <c r="R85371" s="15">
        <v>1</v>
      </c>
    </row>
    <row r="85372" spans="18:18" x14ac:dyDescent="0.25">
      <c r="R85372" s="15">
        <v>1</v>
      </c>
    </row>
    <row r="85373" spans="18:18" x14ac:dyDescent="0.25">
      <c r="R85373" s="15">
        <v>1</v>
      </c>
    </row>
    <row r="85374" spans="18:18" x14ac:dyDescent="0.25">
      <c r="R85374" s="15">
        <v>1</v>
      </c>
    </row>
    <row r="85375" spans="18:18" x14ac:dyDescent="0.25">
      <c r="R85375" s="15">
        <v>1</v>
      </c>
    </row>
    <row r="85376" spans="18:18" x14ac:dyDescent="0.25">
      <c r="R85376" s="15">
        <v>1</v>
      </c>
    </row>
    <row r="85377" spans="18:18" x14ac:dyDescent="0.25">
      <c r="R85377" s="15">
        <v>1</v>
      </c>
    </row>
    <row r="85378" spans="18:18" x14ac:dyDescent="0.25">
      <c r="R85378" s="15">
        <v>1</v>
      </c>
    </row>
    <row r="85379" spans="18:18" x14ac:dyDescent="0.25">
      <c r="R85379" s="15">
        <v>1</v>
      </c>
    </row>
    <row r="85380" spans="18:18" x14ac:dyDescent="0.25">
      <c r="R85380" s="15">
        <v>1</v>
      </c>
    </row>
    <row r="85381" spans="18:18" x14ac:dyDescent="0.25">
      <c r="R85381" s="15">
        <v>1</v>
      </c>
    </row>
    <row r="85382" spans="18:18" x14ac:dyDescent="0.25">
      <c r="R85382" s="15">
        <v>1</v>
      </c>
    </row>
    <row r="85383" spans="18:18" x14ac:dyDescent="0.25">
      <c r="R85383" s="15">
        <v>1</v>
      </c>
    </row>
    <row r="85384" spans="18:18" x14ac:dyDescent="0.25">
      <c r="R85384" s="15">
        <v>1</v>
      </c>
    </row>
    <row r="85385" spans="18:18" x14ac:dyDescent="0.25">
      <c r="R85385" s="15">
        <v>1</v>
      </c>
    </row>
    <row r="85386" spans="18:18" x14ac:dyDescent="0.25">
      <c r="R85386" s="15">
        <v>1</v>
      </c>
    </row>
    <row r="85387" spans="18:18" x14ac:dyDescent="0.25">
      <c r="R85387" s="15">
        <v>1</v>
      </c>
    </row>
    <row r="85388" spans="18:18" x14ac:dyDescent="0.25">
      <c r="R85388" s="15">
        <v>1</v>
      </c>
    </row>
    <row r="85389" spans="18:18" x14ac:dyDescent="0.25">
      <c r="R85389" s="15">
        <v>1</v>
      </c>
    </row>
    <row r="85390" spans="18:18" x14ac:dyDescent="0.25">
      <c r="R85390" s="15">
        <v>1</v>
      </c>
    </row>
    <row r="85391" spans="18:18" x14ac:dyDescent="0.25">
      <c r="R85391" s="15">
        <v>1</v>
      </c>
    </row>
    <row r="85392" spans="18:18" x14ac:dyDescent="0.25">
      <c r="R85392" s="15">
        <v>1</v>
      </c>
    </row>
    <row r="85393" spans="18:18" x14ac:dyDescent="0.25">
      <c r="R85393" s="15">
        <v>1</v>
      </c>
    </row>
    <row r="85394" spans="18:18" x14ac:dyDescent="0.25">
      <c r="R85394" s="15">
        <v>1</v>
      </c>
    </row>
    <row r="85395" spans="18:18" x14ac:dyDescent="0.25">
      <c r="R85395" s="15">
        <v>1</v>
      </c>
    </row>
    <row r="85396" spans="18:18" x14ac:dyDescent="0.25">
      <c r="R85396" s="15">
        <v>1</v>
      </c>
    </row>
    <row r="85397" spans="18:18" x14ac:dyDescent="0.25">
      <c r="R85397" s="15">
        <v>3</v>
      </c>
    </row>
    <row r="85398" spans="18:18" x14ac:dyDescent="0.25">
      <c r="R85398" s="15">
        <v>3</v>
      </c>
    </row>
    <row r="85399" spans="18:18" x14ac:dyDescent="0.25">
      <c r="R85399" s="15">
        <v>3</v>
      </c>
    </row>
    <row r="85400" spans="18:18" x14ac:dyDescent="0.25">
      <c r="R85400" s="15">
        <v>3</v>
      </c>
    </row>
    <row r="85401" spans="18:18" x14ac:dyDescent="0.25">
      <c r="R85401" s="15">
        <v>3</v>
      </c>
    </row>
    <row r="85402" spans="18:18" x14ac:dyDescent="0.25">
      <c r="R85402" s="15">
        <v>3</v>
      </c>
    </row>
    <row r="85403" spans="18:18" x14ac:dyDescent="0.25">
      <c r="R85403" s="15">
        <v>1</v>
      </c>
    </row>
    <row r="85404" spans="18:18" x14ac:dyDescent="0.25">
      <c r="R85404" s="15">
        <v>1</v>
      </c>
    </row>
    <row r="85405" spans="18:18" x14ac:dyDescent="0.25">
      <c r="R85405" s="15">
        <v>1</v>
      </c>
    </row>
    <row r="85406" spans="18:18" x14ac:dyDescent="0.25">
      <c r="R85406" s="15">
        <v>1</v>
      </c>
    </row>
    <row r="85407" spans="18:18" x14ac:dyDescent="0.25">
      <c r="R85407" s="15">
        <v>2</v>
      </c>
    </row>
    <row r="85408" spans="18:18" x14ac:dyDescent="0.25">
      <c r="R85408" s="15">
        <v>2</v>
      </c>
    </row>
    <row r="85409" spans="18:18" x14ac:dyDescent="0.25">
      <c r="R85409" s="15">
        <v>2</v>
      </c>
    </row>
    <row r="85410" spans="18:18" x14ac:dyDescent="0.25">
      <c r="R85410" s="15">
        <v>2</v>
      </c>
    </row>
    <row r="85411" spans="18:18" x14ac:dyDescent="0.25">
      <c r="R85411" s="15">
        <v>1</v>
      </c>
    </row>
    <row r="85412" spans="18:18" x14ac:dyDescent="0.25">
      <c r="R85412" s="15">
        <v>1</v>
      </c>
    </row>
    <row r="85413" spans="18:18" x14ac:dyDescent="0.25">
      <c r="R85413" s="15">
        <v>1</v>
      </c>
    </row>
    <row r="85414" spans="18:18" x14ac:dyDescent="0.25">
      <c r="R85414" s="15">
        <v>1</v>
      </c>
    </row>
    <row r="85415" spans="18:18" x14ac:dyDescent="0.25">
      <c r="R85415" s="15">
        <v>1</v>
      </c>
    </row>
    <row r="85416" spans="18:18" x14ac:dyDescent="0.25">
      <c r="R85416" s="15">
        <v>1</v>
      </c>
    </row>
    <row r="85417" spans="18:18" x14ac:dyDescent="0.25">
      <c r="R85417" s="15">
        <v>2</v>
      </c>
    </row>
    <row r="85418" spans="18:18" x14ac:dyDescent="0.25">
      <c r="R85418" s="15">
        <v>2</v>
      </c>
    </row>
    <row r="85419" spans="18:18" x14ac:dyDescent="0.25">
      <c r="R85419" s="15">
        <v>2</v>
      </c>
    </row>
    <row r="85420" spans="18:18" x14ac:dyDescent="0.25">
      <c r="R85420" s="15">
        <v>2</v>
      </c>
    </row>
    <row r="85421" spans="18:18" x14ac:dyDescent="0.25">
      <c r="R85421" s="15">
        <v>2</v>
      </c>
    </row>
    <row r="85422" spans="18:18" x14ac:dyDescent="0.25">
      <c r="R85422" s="15">
        <v>2</v>
      </c>
    </row>
    <row r="85423" spans="18:18" x14ac:dyDescent="0.25">
      <c r="R85423" s="15">
        <v>2</v>
      </c>
    </row>
    <row r="85424" spans="18:18" x14ac:dyDescent="0.25">
      <c r="R85424" s="15">
        <v>2</v>
      </c>
    </row>
    <row r="85425" spans="18:18" x14ac:dyDescent="0.25">
      <c r="R85425" s="15">
        <v>2</v>
      </c>
    </row>
    <row r="85426" spans="18:18" x14ac:dyDescent="0.25">
      <c r="R85426" s="15">
        <v>2</v>
      </c>
    </row>
    <row r="85427" spans="18:18" x14ac:dyDescent="0.25">
      <c r="R85427" s="15">
        <v>3</v>
      </c>
    </row>
    <row r="85428" spans="18:18" x14ac:dyDescent="0.25">
      <c r="R85428" s="15">
        <v>1</v>
      </c>
    </row>
    <row r="85429" spans="18:18" x14ac:dyDescent="0.25">
      <c r="R85429" s="15">
        <v>1</v>
      </c>
    </row>
    <row r="85430" spans="18:18" x14ac:dyDescent="0.25">
      <c r="R85430" s="15">
        <v>3</v>
      </c>
    </row>
    <row r="85431" spans="18:18" x14ac:dyDescent="0.25">
      <c r="R85431" s="15">
        <v>3</v>
      </c>
    </row>
    <row r="85432" spans="18:18" x14ac:dyDescent="0.25">
      <c r="R85432" s="15">
        <v>3</v>
      </c>
    </row>
    <row r="85433" spans="18:18" x14ac:dyDescent="0.25">
      <c r="R85433" s="15">
        <v>3</v>
      </c>
    </row>
    <row r="85434" spans="18:18" x14ac:dyDescent="0.25">
      <c r="R85434" s="15">
        <v>3</v>
      </c>
    </row>
    <row r="85435" spans="18:18" x14ac:dyDescent="0.25">
      <c r="R85435" s="15">
        <v>4</v>
      </c>
    </row>
    <row r="85436" spans="18:18" x14ac:dyDescent="0.25">
      <c r="R85436" s="15">
        <v>4</v>
      </c>
    </row>
    <row r="85437" spans="18:18" x14ac:dyDescent="0.25">
      <c r="R85437" s="15">
        <v>4</v>
      </c>
    </row>
    <row r="85438" spans="18:18" x14ac:dyDescent="0.25">
      <c r="R85438" s="15">
        <v>1</v>
      </c>
    </row>
    <row r="85439" spans="18:18" x14ac:dyDescent="0.25">
      <c r="R85439" s="15">
        <v>1</v>
      </c>
    </row>
    <row r="85440" spans="18:18" x14ac:dyDescent="0.25">
      <c r="R85440" s="15">
        <v>3</v>
      </c>
    </row>
    <row r="85441" spans="18:18" x14ac:dyDescent="0.25">
      <c r="R85441" s="15">
        <v>3</v>
      </c>
    </row>
    <row r="85442" spans="18:18" x14ac:dyDescent="0.25">
      <c r="R85442" s="15">
        <v>3</v>
      </c>
    </row>
    <row r="85443" spans="18:18" x14ac:dyDescent="0.25">
      <c r="R85443" s="15">
        <v>3</v>
      </c>
    </row>
    <row r="85444" spans="18:18" x14ac:dyDescent="0.25">
      <c r="R85444" s="15">
        <v>3</v>
      </c>
    </row>
    <row r="85445" spans="18:18" x14ac:dyDescent="0.25">
      <c r="R85445" s="15">
        <v>3</v>
      </c>
    </row>
    <row r="85446" spans="18:18" x14ac:dyDescent="0.25">
      <c r="R85446" s="15">
        <v>3</v>
      </c>
    </row>
    <row r="85447" spans="18:18" x14ac:dyDescent="0.25">
      <c r="R85447" s="15">
        <v>3</v>
      </c>
    </row>
    <row r="85448" spans="18:18" x14ac:dyDescent="0.25">
      <c r="R85448" s="15">
        <v>3</v>
      </c>
    </row>
    <row r="85449" spans="18:18" x14ac:dyDescent="0.25">
      <c r="R85449" s="15">
        <v>3</v>
      </c>
    </row>
    <row r="85450" spans="18:18" x14ac:dyDescent="0.25">
      <c r="R85450" s="15">
        <v>3</v>
      </c>
    </row>
    <row r="85451" spans="18:18" x14ac:dyDescent="0.25">
      <c r="R85451" s="15">
        <v>3</v>
      </c>
    </row>
    <row r="85452" spans="18:18" x14ac:dyDescent="0.25">
      <c r="R85452" s="15">
        <v>3</v>
      </c>
    </row>
    <row r="85453" spans="18:18" x14ac:dyDescent="0.25">
      <c r="R85453" s="15">
        <v>1</v>
      </c>
    </row>
    <row r="85454" spans="18:18" x14ac:dyDescent="0.25">
      <c r="R85454" s="15">
        <v>1</v>
      </c>
    </row>
    <row r="85455" spans="18:18" x14ac:dyDescent="0.25">
      <c r="R85455" s="15">
        <v>3</v>
      </c>
    </row>
    <row r="85456" spans="18:18" x14ac:dyDescent="0.25">
      <c r="R85456" s="15">
        <v>3</v>
      </c>
    </row>
    <row r="85457" spans="18:18" x14ac:dyDescent="0.25">
      <c r="R85457" s="15">
        <v>3</v>
      </c>
    </row>
    <row r="85458" spans="18:18" x14ac:dyDescent="0.25">
      <c r="R85458" s="15">
        <v>3</v>
      </c>
    </row>
    <row r="85459" spans="18:18" x14ac:dyDescent="0.25">
      <c r="R85459" s="15">
        <v>3</v>
      </c>
    </row>
    <row r="85460" spans="18:18" x14ac:dyDescent="0.25">
      <c r="R85460" s="15">
        <v>3</v>
      </c>
    </row>
    <row r="85461" spans="18:18" x14ac:dyDescent="0.25">
      <c r="R85461" s="15">
        <v>3</v>
      </c>
    </row>
    <row r="85462" spans="18:18" x14ac:dyDescent="0.25">
      <c r="R85462" s="15">
        <v>3</v>
      </c>
    </row>
    <row r="85463" spans="18:18" x14ac:dyDescent="0.25">
      <c r="R85463" s="15">
        <v>3</v>
      </c>
    </row>
    <row r="85464" spans="18:18" x14ac:dyDescent="0.25">
      <c r="R85464" s="15">
        <v>3</v>
      </c>
    </row>
    <row r="85465" spans="18:18" x14ac:dyDescent="0.25">
      <c r="R85465" s="15">
        <v>3</v>
      </c>
    </row>
    <row r="85466" spans="18:18" x14ac:dyDescent="0.25">
      <c r="R85466" s="15">
        <v>3</v>
      </c>
    </row>
    <row r="85467" spans="18:18" x14ac:dyDescent="0.25">
      <c r="R85467" s="15">
        <v>3</v>
      </c>
    </row>
    <row r="85468" spans="18:18" x14ac:dyDescent="0.25">
      <c r="R85468" s="15">
        <v>3</v>
      </c>
    </row>
    <row r="85469" spans="18:18" x14ac:dyDescent="0.25">
      <c r="R85469" s="15">
        <v>3</v>
      </c>
    </row>
    <row r="85470" spans="18:18" x14ac:dyDescent="0.25">
      <c r="R85470" s="15">
        <v>3</v>
      </c>
    </row>
    <row r="85471" spans="18:18" x14ac:dyDescent="0.25">
      <c r="R85471" s="15">
        <v>3</v>
      </c>
    </row>
    <row r="85472" spans="18:18" x14ac:dyDescent="0.25">
      <c r="R85472" s="15">
        <v>3</v>
      </c>
    </row>
    <row r="85473" spans="18:18" x14ac:dyDescent="0.25">
      <c r="R85473" s="15">
        <v>3</v>
      </c>
    </row>
    <row r="85474" spans="18:18" x14ac:dyDescent="0.25">
      <c r="R85474" s="15">
        <v>3</v>
      </c>
    </row>
    <row r="85475" spans="18:18" x14ac:dyDescent="0.25">
      <c r="R85475" s="15">
        <v>3</v>
      </c>
    </row>
    <row r="85476" spans="18:18" x14ac:dyDescent="0.25">
      <c r="R85476" s="15">
        <v>1</v>
      </c>
    </row>
    <row r="85477" spans="18:18" x14ac:dyDescent="0.25">
      <c r="R85477" s="15">
        <v>1</v>
      </c>
    </row>
    <row r="85478" spans="18:18" x14ac:dyDescent="0.25">
      <c r="R85478" s="15">
        <v>1</v>
      </c>
    </row>
    <row r="85479" spans="18:18" x14ac:dyDescent="0.25">
      <c r="R85479" s="15">
        <v>1</v>
      </c>
    </row>
    <row r="85480" spans="18:18" x14ac:dyDescent="0.25">
      <c r="R85480" s="15">
        <v>2</v>
      </c>
    </row>
    <row r="85481" spans="18:18" x14ac:dyDescent="0.25">
      <c r="R85481" s="15">
        <v>1</v>
      </c>
    </row>
    <row r="85482" spans="18:18" x14ac:dyDescent="0.25">
      <c r="R85482" s="15">
        <v>3</v>
      </c>
    </row>
    <row r="85483" spans="18:18" x14ac:dyDescent="0.25">
      <c r="R85483" s="15">
        <v>3</v>
      </c>
    </row>
    <row r="85484" spans="18:18" x14ac:dyDescent="0.25">
      <c r="R85484" s="15">
        <v>3</v>
      </c>
    </row>
    <row r="85485" spans="18:18" x14ac:dyDescent="0.25">
      <c r="R85485" s="15">
        <v>3</v>
      </c>
    </row>
    <row r="85486" spans="18:18" x14ac:dyDescent="0.25">
      <c r="R85486" s="15">
        <v>3</v>
      </c>
    </row>
    <row r="85487" spans="18:18" x14ac:dyDescent="0.25">
      <c r="R85487" s="15">
        <v>3</v>
      </c>
    </row>
    <row r="85488" spans="18:18" x14ac:dyDescent="0.25">
      <c r="R85488" s="15">
        <v>3</v>
      </c>
    </row>
    <row r="85489" spans="18:18" x14ac:dyDescent="0.25">
      <c r="R85489" s="15">
        <v>3</v>
      </c>
    </row>
    <row r="85490" spans="18:18" x14ac:dyDescent="0.25">
      <c r="R85490" s="15">
        <v>3</v>
      </c>
    </row>
    <row r="85491" spans="18:18" x14ac:dyDescent="0.25">
      <c r="R85491" s="15">
        <v>3</v>
      </c>
    </row>
    <row r="85492" spans="18:18" x14ac:dyDescent="0.25">
      <c r="R85492" s="15">
        <v>3</v>
      </c>
    </row>
    <row r="85493" spans="18:18" x14ac:dyDescent="0.25">
      <c r="R85493" s="15">
        <v>3</v>
      </c>
    </row>
    <row r="85494" spans="18:18" x14ac:dyDescent="0.25">
      <c r="R85494" s="15">
        <v>3</v>
      </c>
    </row>
    <row r="85495" spans="18:18" x14ac:dyDescent="0.25">
      <c r="R85495" s="15">
        <v>3</v>
      </c>
    </row>
    <row r="85496" spans="18:18" x14ac:dyDescent="0.25">
      <c r="R85496" s="15">
        <v>3</v>
      </c>
    </row>
    <row r="85497" spans="18:18" x14ac:dyDescent="0.25">
      <c r="R85497" s="15">
        <v>3</v>
      </c>
    </row>
    <row r="85498" spans="18:18" x14ac:dyDescent="0.25">
      <c r="R85498" s="15">
        <v>3</v>
      </c>
    </row>
    <row r="85499" spans="18:18" x14ac:dyDescent="0.25">
      <c r="R85499" s="15">
        <v>3</v>
      </c>
    </row>
    <row r="85500" spans="18:18" x14ac:dyDescent="0.25">
      <c r="R85500" s="15">
        <v>3</v>
      </c>
    </row>
    <row r="85501" spans="18:18" x14ac:dyDescent="0.25">
      <c r="R85501" s="15">
        <v>3</v>
      </c>
    </row>
    <row r="85502" spans="18:18" x14ac:dyDescent="0.25">
      <c r="R85502" s="15">
        <v>1</v>
      </c>
    </row>
    <row r="85503" spans="18:18" x14ac:dyDescent="0.25">
      <c r="R85503" s="15">
        <v>1</v>
      </c>
    </row>
    <row r="85504" spans="18:18" x14ac:dyDescent="0.25">
      <c r="R85504" s="15">
        <v>1</v>
      </c>
    </row>
    <row r="85505" spans="18:18" x14ac:dyDescent="0.25">
      <c r="R85505" s="15">
        <v>1</v>
      </c>
    </row>
    <row r="85506" spans="18:18" x14ac:dyDescent="0.25">
      <c r="R85506" s="15">
        <v>1</v>
      </c>
    </row>
    <row r="85507" spans="18:18" x14ac:dyDescent="0.25">
      <c r="R85507" s="15">
        <v>1</v>
      </c>
    </row>
    <row r="85508" spans="18:18" x14ac:dyDescent="0.25">
      <c r="R85508" s="15">
        <v>1</v>
      </c>
    </row>
    <row r="85509" spans="18:18" x14ac:dyDescent="0.25">
      <c r="R85509" s="15">
        <v>1</v>
      </c>
    </row>
    <row r="85510" spans="18:18" x14ac:dyDescent="0.25">
      <c r="R85510" s="15">
        <v>1</v>
      </c>
    </row>
    <row r="85511" spans="18:18" x14ac:dyDescent="0.25">
      <c r="R85511" s="15">
        <v>1</v>
      </c>
    </row>
    <row r="85512" spans="18:18" x14ac:dyDescent="0.25">
      <c r="R85512" s="15">
        <v>1</v>
      </c>
    </row>
    <row r="85513" spans="18:18" x14ac:dyDescent="0.25">
      <c r="R85513" s="15">
        <v>1</v>
      </c>
    </row>
    <row r="85514" spans="18:18" x14ac:dyDescent="0.25">
      <c r="R85514" s="15">
        <v>1</v>
      </c>
    </row>
    <row r="85515" spans="18:18" x14ac:dyDescent="0.25">
      <c r="R85515" s="15">
        <v>2</v>
      </c>
    </row>
    <row r="85516" spans="18:18" x14ac:dyDescent="0.25">
      <c r="R85516" s="15">
        <v>3</v>
      </c>
    </row>
    <row r="85517" spans="18:18" x14ac:dyDescent="0.25">
      <c r="R85517" s="15">
        <v>3</v>
      </c>
    </row>
    <row r="85518" spans="18:18" x14ac:dyDescent="0.25">
      <c r="R85518" s="15">
        <v>1</v>
      </c>
    </row>
    <row r="85519" spans="18:18" x14ac:dyDescent="0.25">
      <c r="R85519" s="15">
        <v>1</v>
      </c>
    </row>
    <row r="85520" spans="18:18" x14ac:dyDescent="0.25">
      <c r="R85520" s="15">
        <v>3</v>
      </c>
    </row>
    <row r="85521" spans="18:18" x14ac:dyDescent="0.25">
      <c r="R85521" s="15">
        <v>1</v>
      </c>
    </row>
    <row r="85522" spans="18:18" x14ac:dyDescent="0.25">
      <c r="R85522" s="15">
        <v>1</v>
      </c>
    </row>
    <row r="85523" spans="18:18" x14ac:dyDescent="0.25">
      <c r="R85523" s="15">
        <v>1</v>
      </c>
    </row>
    <row r="85524" spans="18:18" x14ac:dyDescent="0.25">
      <c r="R85524" s="15">
        <v>1</v>
      </c>
    </row>
    <row r="85525" spans="18:18" x14ac:dyDescent="0.25">
      <c r="R85525" s="15">
        <v>1</v>
      </c>
    </row>
    <row r="85526" spans="18:18" x14ac:dyDescent="0.25">
      <c r="R85526" s="15">
        <v>3</v>
      </c>
    </row>
    <row r="85527" spans="18:18" x14ac:dyDescent="0.25">
      <c r="R85527" s="15">
        <v>3</v>
      </c>
    </row>
    <row r="85528" spans="18:18" x14ac:dyDescent="0.25">
      <c r="R85528" s="15">
        <v>3</v>
      </c>
    </row>
    <row r="85529" spans="18:18" x14ac:dyDescent="0.25">
      <c r="R85529" s="15">
        <v>1</v>
      </c>
    </row>
    <row r="85530" spans="18:18" x14ac:dyDescent="0.25">
      <c r="R85530" s="15">
        <v>1</v>
      </c>
    </row>
    <row r="85531" spans="18:18" x14ac:dyDescent="0.25">
      <c r="R85531" s="15">
        <v>1</v>
      </c>
    </row>
    <row r="85532" spans="18:18" x14ac:dyDescent="0.25">
      <c r="R85532" s="15">
        <v>1</v>
      </c>
    </row>
    <row r="85533" spans="18:18" x14ac:dyDescent="0.25">
      <c r="R85533" s="15">
        <v>1</v>
      </c>
    </row>
    <row r="85534" spans="18:18" x14ac:dyDescent="0.25">
      <c r="R85534" s="15">
        <v>3</v>
      </c>
    </row>
    <row r="85535" spans="18:18" x14ac:dyDescent="0.25">
      <c r="R85535" s="15">
        <v>1</v>
      </c>
    </row>
    <row r="85536" spans="18:18" x14ac:dyDescent="0.25">
      <c r="R85536" s="15">
        <v>1</v>
      </c>
    </row>
    <row r="85537" spans="18:18" x14ac:dyDescent="0.25">
      <c r="R85537" s="15">
        <v>1</v>
      </c>
    </row>
    <row r="85538" spans="18:18" x14ac:dyDescent="0.25">
      <c r="R85538" s="15">
        <v>1</v>
      </c>
    </row>
    <row r="85539" spans="18:18" x14ac:dyDescent="0.25">
      <c r="R85539" s="15">
        <v>1</v>
      </c>
    </row>
    <row r="85540" spans="18:18" x14ac:dyDescent="0.25">
      <c r="R85540" s="15">
        <v>1</v>
      </c>
    </row>
    <row r="85541" spans="18:18" x14ac:dyDescent="0.25">
      <c r="R85541" s="15">
        <v>1</v>
      </c>
    </row>
    <row r="85542" spans="18:18" x14ac:dyDescent="0.25">
      <c r="R85542" s="15">
        <v>1</v>
      </c>
    </row>
    <row r="85543" spans="18:18" x14ac:dyDescent="0.25">
      <c r="R85543" s="15">
        <v>1</v>
      </c>
    </row>
    <row r="85544" spans="18:18" x14ac:dyDescent="0.25">
      <c r="R85544" s="15">
        <v>3</v>
      </c>
    </row>
    <row r="85545" spans="18:18" x14ac:dyDescent="0.25">
      <c r="R85545" s="15">
        <v>1</v>
      </c>
    </row>
    <row r="85546" spans="18:18" x14ac:dyDescent="0.25">
      <c r="R85546" s="15">
        <v>1</v>
      </c>
    </row>
    <row r="85547" spans="18:18" x14ac:dyDescent="0.25">
      <c r="R85547" s="15">
        <v>1</v>
      </c>
    </row>
    <row r="85548" spans="18:18" x14ac:dyDescent="0.25">
      <c r="R85548" s="15">
        <v>1</v>
      </c>
    </row>
    <row r="85549" spans="18:18" x14ac:dyDescent="0.25">
      <c r="R85549" s="15">
        <v>1</v>
      </c>
    </row>
    <row r="85550" spans="18:18" x14ac:dyDescent="0.25">
      <c r="R85550" s="15">
        <v>1</v>
      </c>
    </row>
    <row r="85551" spans="18:18" x14ac:dyDescent="0.25">
      <c r="R85551" s="15">
        <v>1</v>
      </c>
    </row>
    <row r="85552" spans="18:18" x14ac:dyDescent="0.25">
      <c r="R85552" s="15">
        <v>3</v>
      </c>
    </row>
    <row r="85553" spans="18:18" x14ac:dyDescent="0.25">
      <c r="R85553" s="15">
        <v>3</v>
      </c>
    </row>
    <row r="85554" spans="18:18" x14ac:dyDescent="0.25">
      <c r="R85554" s="15">
        <v>3</v>
      </c>
    </row>
    <row r="85555" spans="18:18" x14ac:dyDescent="0.25">
      <c r="R85555" s="15">
        <v>3</v>
      </c>
    </row>
    <row r="85556" spans="18:18" x14ac:dyDescent="0.25">
      <c r="R85556" s="15">
        <v>3</v>
      </c>
    </row>
    <row r="85557" spans="18:18" x14ac:dyDescent="0.25">
      <c r="R85557" s="15">
        <v>3</v>
      </c>
    </row>
    <row r="85558" spans="18:18" x14ac:dyDescent="0.25">
      <c r="R85558" s="15">
        <v>3</v>
      </c>
    </row>
    <row r="85559" spans="18:18" x14ac:dyDescent="0.25">
      <c r="R85559" s="15">
        <v>1</v>
      </c>
    </row>
    <row r="85560" spans="18:18" x14ac:dyDescent="0.25">
      <c r="R85560" s="15">
        <v>1</v>
      </c>
    </row>
    <row r="85561" spans="18:18" x14ac:dyDescent="0.25">
      <c r="R85561" s="15">
        <v>3</v>
      </c>
    </row>
    <row r="85562" spans="18:18" x14ac:dyDescent="0.25">
      <c r="R85562" s="15">
        <v>1</v>
      </c>
    </row>
    <row r="85563" spans="18:18" x14ac:dyDescent="0.25">
      <c r="R85563" s="15">
        <v>1</v>
      </c>
    </row>
    <row r="85564" spans="18:18" x14ac:dyDescent="0.25">
      <c r="R85564" s="15">
        <v>1</v>
      </c>
    </row>
    <row r="85565" spans="18:18" x14ac:dyDescent="0.25">
      <c r="R85565" s="15">
        <v>1</v>
      </c>
    </row>
    <row r="85566" spans="18:18" x14ac:dyDescent="0.25">
      <c r="R85566" s="15">
        <v>1</v>
      </c>
    </row>
    <row r="85567" spans="18:18" x14ac:dyDescent="0.25">
      <c r="R85567" s="15">
        <v>1</v>
      </c>
    </row>
    <row r="85568" spans="18:18" x14ac:dyDescent="0.25">
      <c r="R85568" s="15">
        <v>1</v>
      </c>
    </row>
    <row r="85569" spans="18:18" x14ac:dyDescent="0.25">
      <c r="R85569" s="15">
        <v>1</v>
      </c>
    </row>
    <row r="85570" spans="18:18" x14ac:dyDescent="0.25">
      <c r="R85570" s="15">
        <v>1</v>
      </c>
    </row>
    <row r="85571" spans="18:18" x14ac:dyDescent="0.25">
      <c r="R85571" s="15">
        <v>1</v>
      </c>
    </row>
    <row r="85572" spans="18:18" x14ac:dyDescent="0.25">
      <c r="R85572" s="15">
        <v>1</v>
      </c>
    </row>
    <row r="85573" spans="18:18" x14ac:dyDescent="0.25">
      <c r="R85573" s="15">
        <v>3</v>
      </c>
    </row>
    <row r="85574" spans="18:18" x14ac:dyDescent="0.25">
      <c r="R85574" s="15">
        <v>1</v>
      </c>
    </row>
    <row r="85575" spans="18:18" x14ac:dyDescent="0.25">
      <c r="R85575" s="15">
        <v>3</v>
      </c>
    </row>
    <row r="85576" spans="18:18" x14ac:dyDescent="0.25">
      <c r="R85576" s="15">
        <v>3</v>
      </c>
    </row>
    <row r="85577" spans="18:18" x14ac:dyDescent="0.25">
      <c r="R85577" s="15">
        <v>2</v>
      </c>
    </row>
    <row r="85578" spans="18:18" x14ac:dyDescent="0.25">
      <c r="R85578" s="15">
        <v>2</v>
      </c>
    </row>
    <row r="85579" spans="18:18" x14ac:dyDescent="0.25">
      <c r="R85579" s="15">
        <v>2</v>
      </c>
    </row>
    <row r="85580" spans="18:18" x14ac:dyDescent="0.25">
      <c r="R85580" s="15">
        <v>2</v>
      </c>
    </row>
    <row r="85581" spans="18:18" x14ac:dyDescent="0.25">
      <c r="R85581" s="15">
        <v>2</v>
      </c>
    </row>
    <row r="85582" spans="18:18" x14ac:dyDescent="0.25">
      <c r="R85582" s="15">
        <v>2</v>
      </c>
    </row>
    <row r="85583" spans="18:18" x14ac:dyDescent="0.25">
      <c r="R85583" s="15">
        <v>1</v>
      </c>
    </row>
    <row r="85584" spans="18:18" x14ac:dyDescent="0.25">
      <c r="R85584" s="15">
        <v>1</v>
      </c>
    </row>
    <row r="85585" spans="18:18" x14ac:dyDescent="0.25">
      <c r="R85585" s="15">
        <v>1</v>
      </c>
    </row>
    <row r="85586" spans="18:18" x14ac:dyDescent="0.25">
      <c r="R85586" s="15">
        <v>1</v>
      </c>
    </row>
    <row r="85587" spans="18:18" x14ac:dyDescent="0.25">
      <c r="R85587" s="15">
        <v>1</v>
      </c>
    </row>
    <row r="85588" spans="18:18" x14ac:dyDescent="0.25">
      <c r="R85588" s="15">
        <v>1</v>
      </c>
    </row>
    <row r="85589" spans="18:18" x14ac:dyDescent="0.25">
      <c r="R85589" s="15">
        <v>3</v>
      </c>
    </row>
    <row r="85590" spans="18:18" x14ac:dyDescent="0.25">
      <c r="R85590" s="15">
        <v>3</v>
      </c>
    </row>
    <row r="85591" spans="18:18" x14ac:dyDescent="0.25">
      <c r="R85591" s="15">
        <v>3</v>
      </c>
    </row>
    <row r="85592" spans="18:18" x14ac:dyDescent="0.25">
      <c r="R85592" s="15">
        <v>3</v>
      </c>
    </row>
    <row r="85593" spans="18:18" x14ac:dyDescent="0.25">
      <c r="R85593" s="15">
        <v>3</v>
      </c>
    </row>
    <row r="85594" spans="18:18" x14ac:dyDescent="0.25">
      <c r="R85594" s="15">
        <v>3</v>
      </c>
    </row>
    <row r="85595" spans="18:18" x14ac:dyDescent="0.25">
      <c r="R85595" s="15">
        <v>3</v>
      </c>
    </row>
    <row r="85596" spans="18:18" x14ac:dyDescent="0.25">
      <c r="R85596" s="15">
        <v>3</v>
      </c>
    </row>
    <row r="85597" spans="18:18" x14ac:dyDescent="0.25">
      <c r="R85597" s="15">
        <v>3</v>
      </c>
    </row>
    <row r="85598" spans="18:18" x14ac:dyDescent="0.25">
      <c r="R85598" s="15">
        <v>1</v>
      </c>
    </row>
    <row r="85599" spans="18:18" x14ac:dyDescent="0.25">
      <c r="R85599" s="15">
        <v>1</v>
      </c>
    </row>
    <row r="85600" spans="18:18" x14ac:dyDescent="0.25">
      <c r="R85600" s="15">
        <v>1</v>
      </c>
    </row>
    <row r="85601" spans="18:18" x14ac:dyDescent="0.25">
      <c r="R85601" s="15">
        <v>1</v>
      </c>
    </row>
    <row r="85602" spans="18:18" x14ac:dyDescent="0.25">
      <c r="R85602" s="15">
        <v>1</v>
      </c>
    </row>
    <row r="85603" spans="18:18" x14ac:dyDescent="0.25">
      <c r="R85603" s="15">
        <v>3</v>
      </c>
    </row>
    <row r="85604" spans="18:18" x14ac:dyDescent="0.25">
      <c r="R85604" s="15">
        <v>3</v>
      </c>
    </row>
    <row r="85605" spans="18:18" x14ac:dyDescent="0.25">
      <c r="R85605" s="15">
        <v>3</v>
      </c>
    </row>
    <row r="85606" spans="18:18" x14ac:dyDescent="0.25">
      <c r="R85606" s="15">
        <v>3</v>
      </c>
    </row>
    <row r="85607" spans="18:18" x14ac:dyDescent="0.25">
      <c r="R85607" s="15">
        <v>4</v>
      </c>
    </row>
    <row r="85608" spans="18:18" x14ac:dyDescent="0.25">
      <c r="R85608" s="15">
        <v>2</v>
      </c>
    </row>
    <row r="85609" spans="18:18" x14ac:dyDescent="0.25">
      <c r="R85609" s="15">
        <v>2</v>
      </c>
    </row>
    <row r="85610" spans="18:18" x14ac:dyDescent="0.25">
      <c r="R85610" s="15">
        <v>2</v>
      </c>
    </row>
    <row r="85611" spans="18:18" x14ac:dyDescent="0.25">
      <c r="R85611" s="15">
        <v>1</v>
      </c>
    </row>
    <row r="85612" spans="18:18" x14ac:dyDescent="0.25">
      <c r="R85612" s="15">
        <v>1</v>
      </c>
    </row>
    <row r="85613" spans="18:18" x14ac:dyDescent="0.25">
      <c r="R85613" s="15">
        <v>1</v>
      </c>
    </row>
    <row r="85614" spans="18:18" x14ac:dyDescent="0.25">
      <c r="R85614" s="15">
        <v>3</v>
      </c>
    </row>
    <row r="85615" spans="18:18" x14ac:dyDescent="0.25">
      <c r="R85615" s="15">
        <v>2</v>
      </c>
    </row>
    <row r="85616" spans="18:18" x14ac:dyDescent="0.25">
      <c r="R85616" s="15">
        <v>2</v>
      </c>
    </row>
    <row r="85617" spans="18:18" x14ac:dyDescent="0.25">
      <c r="R85617" s="15">
        <v>1</v>
      </c>
    </row>
    <row r="85618" spans="18:18" x14ac:dyDescent="0.25">
      <c r="R85618" s="15">
        <v>1</v>
      </c>
    </row>
    <row r="85619" spans="18:18" x14ac:dyDescent="0.25">
      <c r="R85619" s="15">
        <v>1</v>
      </c>
    </row>
    <row r="85620" spans="18:18" x14ac:dyDescent="0.25">
      <c r="R85620" s="15">
        <v>1</v>
      </c>
    </row>
    <row r="85621" spans="18:18" x14ac:dyDescent="0.25">
      <c r="R85621" s="15">
        <v>1</v>
      </c>
    </row>
    <row r="85622" spans="18:18" x14ac:dyDescent="0.25">
      <c r="R85622" s="15">
        <v>2</v>
      </c>
    </row>
    <row r="85623" spans="18:18" x14ac:dyDescent="0.25">
      <c r="R85623" s="15">
        <v>2</v>
      </c>
    </row>
    <row r="85624" spans="18:18" x14ac:dyDescent="0.25">
      <c r="R85624" s="15">
        <v>2</v>
      </c>
    </row>
    <row r="85625" spans="18:18" x14ac:dyDescent="0.25">
      <c r="R85625" s="15">
        <v>2</v>
      </c>
    </row>
    <row r="85626" spans="18:18" x14ac:dyDescent="0.25">
      <c r="R85626" s="15">
        <v>2</v>
      </c>
    </row>
    <row r="85627" spans="18:18" x14ac:dyDescent="0.25">
      <c r="R85627" s="15">
        <v>2</v>
      </c>
    </row>
    <row r="85628" spans="18:18" x14ac:dyDescent="0.25">
      <c r="R85628" s="15">
        <v>2</v>
      </c>
    </row>
    <row r="85629" spans="18:18" x14ac:dyDescent="0.25">
      <c r="R85629" s="15">
        <v>2</v>
      </c>
    </row>
    <row r="85630" spans="18:18" x14ac:dyDescent="0.25">
      <c r="R85630" s="15">
        <v>1</v>
      </c>
    </row>
    <row r="85631" spans="18:18" x14ac:dyDescent="0.25">
      <c r="R85631" s="15">
        <v>2</v>
      </c>
    </row>
    <row r="85632" spans="18:18" x14ac:dyDescent="0.25">
      <c r="R85632" s="15">
        <v>2</v>
      </c>
    </row>
    <row r="85633" spans="18:18" x14ac:dyDescent="0.25">
      <c r="R85633" s="15">
        <v>2</v>
      </c>
    </row>
    <row r="85634" spans="18:18" x14ac:dyDescent="0.25">
      <c r="R85634" s="15">
        <v>1</v>
      </c>
    </row>
    <row r="85635" spans="18:18" x14ac:dyDescent="0.25">
      <c r="R85635" s="15">
        <v>1</v>
      </c>
    </row>
    <row r="85636" spans="18:18" x14ac:dyDescent="0.25">
      <c r="R85636" s="15">
        <v>1</v>
      </c>
    </row>
    <row r="85637" spans="18:18" x14ac:dyDescent="0.25">
      <c r="R85637" s="15">
        <v>1</v>
      </c>
    </row>
    <row r="85638" spans="18:18" x14ac:dyDescent="0.25">
      <c r="R85638" s="15">
        <v>1</v>
      </c>
    </row>
    <row r="85639" spans="18:18" x14ac:dyDescent="0.25">
      <c r="R85639" s="15">
        <v>2</v>
      </c>
    </row>
    <row r="85640" spans="18:18" x14ac:dyDescent="0.25">
      <c r="R85640" s="15">
        <v>2</v>
      </c>
    </row>
    <row r="85641" spans="18:18" x14ac:dyDescent="0.25">
      <c r="R85641" s="15">
        <v>2</v>
      </c>
    </row>
    <row r="85642" spans="18:18" x14ac:dyDescent="0.25">
      <c r="R85642" s="15">
        <v>1</v>
      </c>
    </row>
    <row r="85643" spans="18:18" x14ac:dyDescent="0.25">
      <c r="R85643" s="15">
        <v>1</v>
      </c>
    </row>
    <row r="85644" spans="18:18" x14ac:dyDescent="0.25">
      <c r="R85644" s="15">
        <v>1</v>
      </c>
    </row>
    <row r="85645" spans="18:18" x14ac:dyDescent="0.25">
      <c r="R85645" s="15">
        <v>2</v>
      </c>
    </row>
    <row r="85646" spans="18:18" x14ac:dyDescent="0.25">
      <c r="R85646" s="15">
        <v>2</v>
      </c>
    </row>
    <row r="85647" spans="18:18" x14ac:dyDescent="0.25">
      <c r="R85647" s="15">
        <v>2</v>
      </c>
    </row>
    <row r="85648" spans="18:18" x14ac:dyDescent="0.25">
      <c r="R85648" s="15">
        <v>2</v>
      </c>
    </row>
    <row r="85649" spans="18:18" x14ac:dyDescent="0.25">
      <c r="R85649" s="15">
        <v>1</v>
      </c>
    </row>
    <row r="85650" spans="18:18" x14ac:dyDescent="0.25">
      <c r="R85650" s="15">
        <v>1</v>
      </c>
    </row>
    <row r="85651" spans="18:18" x14ac:dyDescent="0.25">
      <c r="R85651" s="15">
        <v>1</v>
      </c>
    </row>
    <row r="85652" spans="18:18" x14ac:dyDescent="0.25">
      <c r="R85652" s="15">
        <v>1</v>
      </c>
    </row>
    <row r="85653" spans="18:18" x14ac:dyDescent="0.25">
      <c r="R85653" s="15">
        <v>1</v>
      </c>
    </row>
    <row r="85654" spans="18:18" x14ac:dyDescent="0.25">
      <c r="R85654" s="15">
        <v>1</v>
      </c>
    </row>
    <row r="85655" spans="18:18" x14ac:dyDescent="0.25">
      <c r="R85655" s="15">
        <v>1</v>
      </c>
    </row>
    <row r="85656" spans="18:18" x14ac:dyDescent="0.25">
      <c r="R85656" s="15">
        <v>1</v>
      </c>
    </row>
    <row r="85657" spans="18:18" x14ac:dyDescent="0.25">
      <c r="R85657" s="15">
        <v>1</v>
      </c>
    </row>
    <row r="85658" spans="18:18" x14ac:dyDescent="0.25">
      <c r="R85658" s="15">
        <v>1</v>
      </c>
    </row>
    <row r="85659" spans="18:18" x14ac:dyDescent="0.25">
      <c r="R85659" s="15">
        <v>1</v>
      </c>
    </row>
    <row r="85660" spans="18:18" x14ac:dyDescent="0.25">
      <c r="R85660" s="15">
        <v>1</v>
      </c>
    </row>
    <row r="85661" spans="18:18" x14ac:dyDescent="0.25">
      <c r="R85661" s="15">
        <v>1</v>
      </c>
    </row>
    <row r="85662" spans="18:18" x14ac:dyDescent="0.25">
      <c r="R85662" s="15">
        <v>1</v>
      </c>
    </row>
    <row r="85663" spans="18:18" x14ac:dyDescent="0.25">
      <c r="R85663" s="15">
        <v>1</v>
      </c>
    </row>
    <row r="85664" spans="18:18" x14ac:dyDescent="0.25">
      <c r="R85664" s="15">
        <v>2</v>
      </c>
    </row>
    <row r="85665" spans="18:18" x14ac:dyDescent="0.25">
      <c r="R85665" s="15">
        <v>2</v>
      </c>
    </row>
    <row r="85666" spans="18:18" x14ac:dyDescent="0.25">
      <c r="R85666" s="15">
        <v>2</v>
      </c>
    </row>
    <row r="85667" spans="18:18" x14ac:dyDescent="0.25">
      <c r="R85667" s="15">
        <v>2</v>
      </c>
    </row>
    <row r="85668" spans="18:18" x14ac:dyDescent="0.25">
      <c r="R85668" s="15">
        <v>2</v>
      </c>
    </row>
    <row r="85669" spans="18:18" x14ac:dyDescent="0.25">
      <c r="R85669" s="15">
        <v>2</v>
      </c>
    </row>
    <row r="85670" spans="18:18" x14ac:dyDescent="0.25">
      <c r="R85670" s="15">
        <v>2</v>
      </c>
    </row>
    <row r="85671" spans="18:18" x14ac:dyDescent="0.25">
      <c r="R85671" s="15">
        <v>2</v>
      </c>
    </row>
    <row r="85672" spans="18:18" x14ac:dyDescent="0.25">
      <c r="R85672" s="15">
        <v>2</v>
      </c>
    </row>
    <row r="85673" spans="18:18" x14ac:dyDescent="0.25">
      <c r="R85673" s="15">
        <v>2</v>
      </c>
    </row>
    <row r="85674" spans="18:18" x14ac:dyDescent="0.25">
      <c r="R85674" s="15">
        <v>2</v>
      </c>
    </row>
    <row r="85675" spans="18:18" x14ac:dyDescent="0.25">
      <c r="R85675" s="15">
        <v>2</v>
      </c>
    </row>
    <row r="85676" spans="18:18" x14ac:dyDescent="0.25">
      <c r="R85676" s="15">
        <v>1</v>
      </c>
    </row>
    <row r="85677" spans="18:18" x14ac:dyDescent="0.25">
      <c r="R85677" s="15">
        <v>1</v>
      </c>
    </row>
    <row r="85678" spans="18:18" x14ac:dyDescent="0.25">
      <c r="R85678" s="15">
        <v>1</v>
      </c>
    </row>
    <row r="85679" spans="18:18" x14ac:dyDescent="0.25">
      <c r="R85679" s="15">
        <v>1</v>
      </c>
    </row>
    <row r="85680" spans="18:18" x14ac:dyDescent="0.25">
      <c r="R85680" s="15">
        <v>1</v>
      </c>
    </row>
    <row r="85681" spans="18:18" x14ac:dyDescent="0.25">
      <c r="R85681" s="15">
        <v>1</v>
      </c>
    </row>
    <row r="85682" spans="18:18" x14ac:dyDescent="0.25">
      <c r="R85682" s="15">
        <v>1</v>
      </c>
    </row>
    <row r="85683" spans="18:18" x14ac:dyDescent="0.25">
      <c r="R85683" s="15">
        <v>1</v>
      </c>
    </row>
    <row r="85684" spans="18:18" x14ac:dyDescent="0.25">
      <c r="R85684" s="15">
        <v>1</v>
      </c>
    </row>
    <row r="85685" spans="18:18" x14ac:dyDescent="0.25">
      <c r="R85685" s="15">
        <v>1</v>
      </c>
    </row>
    <row r="85686" spans="18:18" x14ac:dyDescent="0.25">
      <c r="R85686" s="15">
        <v>2</v>
      </c>
    </row>
    <row r="85687" spans="18:18" x14ac:dyDescent="0.25">
      <c r="R85687" s="15">
        <v>2</v>
      </c>
    </row>
    <row r="85688" spans="18:18" x14ac:dyDescent="0.25">
      <c r="R85688" s="15">
        <v>2</v>
      </c>
    </row>
    <row r="85689" spans="18:18" x14ac:dyDescent="0.25">
      <c r="R85689" s="15">
        <v>2</v>
      </c>
    </row>
    <row r="85690" spans="18:18" x14ac:dyDescent="0.25">
      <c r="R85690" s="15">
        <v>2</v>
      </c>
    </row>
    <row r="85691" spans="18:18" x14ac:dyDescent="0.25">
      <c r="R85691" s="15">
        <v>2</v>
      </c>
    </row>
    <row r="85692" spans="18:18" x14ac:dyDescent="0.25">
      <c r="R85692" s="15">
        <v>2</v>
      </c>
    </row>
    <row r="85693" spans="18:18" x14ac:dyDescent="0.25">
      <c r="R85693" s="15">
        <v>2</v>
      </c>
    </row>
    <row r="85694" spans="18:18" x14ac:dyDescent="0.25">
      <c r="R85694" s="15">
        <v>1</v>
      </c>
    </row>
    <row r="85695" spans="18:18" x14ac:dyDescent="0.25">
      <c r="R85695" s="15">
        <v>1</v>
      </c>
    </row>
    <row r="85696" spans="18:18" x14ac:dyDescent="0.25">
      <c r="R85696" s="15">
        <v>1</v>
      </c>
    </row>
    <row r="85697" spans="18:18" x14ac:dyDescent="0.25">
      <c r="R85697" s="15">
        <v>1</v>
      </c>
    </row>
    <row r="85698" spans="18:18" x14ac:dyDescent="0.25">
      <c r="R85698" s="15">
        <v>1</v>
      </c>
    </row>
    <row r="85699" spans="18:18" x14ac:dyDescent="0.25">
      <c r="R85699" s="15">
        <v>3</v>
      </c>
    </row>
    <row r="85700" spans="18:18" x14ac:dyDescent="0.25">
      <c r="R85700" s="15">
        <v>3</v>
      </c>
    </row>
    <row r="85701" spans="18:18" x14ac:dyDescent="0.25">
      <c r="R85701" s="15">
        <v>3</v>
      </c>
    </row>
    <row r="85702" spans="18:18" x14ac:dyDescent="0.25">
      <c r="R85702" s="15">
        <v>3</v>
      </c>
    </row>
    <row r="85703" spans="18:18" x14ac:dyDescent="0.25">
      <c r="R85703" s="15">
        <v>3</v>
      </c>
    </row>
    <row r="85704" spans="18:18" x14ac:dyDescent="0.25">
      <c r="R85704" s="15">
        <v>3</v>
      </c>
    </row>
    <row r="85705" spans="18:18" x14ac:dyDescent="0.25">
      <c r="R85705" s="15">
        <v>1</v>
      </c>
    </row>
    <row r="85706" spans="18:18" x14ac:dyDescent="0.25">
      <c r="R85706" s="15">
        <v>1</v>
      </c>
    </row>
    <row r="85707" spans="18:18" x14ac:dyDescent="0.25">
      <c r="R85707" s="15">
        <v>1</v>
      </c>
    </row>
    <row r="85708" spans="18:18" x14ac:dyDescent="0.25">
      <c r="R85708" s="15">
        <v>1</v>
      </c>
    </row>
    <row r="85709" spans="18:18" x14ac:dyDescent="0.25">
      <c r="R85709" s="15">
        <v>3</v>
      </c>
    </row>
    <row r="85710" spans="18:18" x14ac:dyDescent="0.25">
      <c r="R85710" s="15">
        <v>3</v>
      </c>
    </row>
    <row r="85711" spans="18:18" x14ac:dyDescent="0.25">
      <c r="R85711" s="15">
        <v>3</v>
      </c>
    </row>
    <row r="85712" spans="18:18" x14ac:dyDescent="0.25">
      <c r="R85712" s="15">
        <v>1</v>
      </c>
    </row>
    <row r="85713" spans="18:18" x14ac:dyDescent="0.25">
      <c r="R85713" s="15">
        <v>2</v>
      </c>
    </row>
    <row r="85714" spans="18:18" x14ac:dyDescent="0.25">
      <c r="R85714" s="15">
        <v>1</v>
      </c>
    </row>
    <row r="85715" spans="18:18" x14ac:dyDescent="0.25">
      <c r="R85715" s="15">
        <v>1</v>
      </c>
    </row>
    <row r="85716" spans="18:18" x14ac:dyDescent="0.25">
      <c r="R85716" s="15">
        <v>1</v>
      </c>
    </row>
    <row r="85717" spans="18:18" x14ac:dyDescent="0.25">
      <c r="R85717" s="15">
        <v>1</v>
      </c>
    </row>
    <row r="85718" spans="18:18" x14ac:dyDescent="0.25">
      <c r="R85718" s="15">
        <v>1</v>
      </c>
    </row>
    <row r="85719" spans="18:18" x14ac:dyDescent="0.25">
      <c r="R85719" s="15">
        <v>2</v>
      </c>
    </row>
    <row r="85720" spans="18:18" x14ac:dyDescent="0.25">
      <c r="R85720" s="15">
        <v>2</v>
      </c>
    </row>
    <row r="85721" spans="18:18" x14ac:dyDescent="0.25">
      <c r="R85721" s="15">
        <v>3</v>
      </c>
    </row>
    <row r="85722" spans="18:18" x14ac:dyDescent="0.25">
      <c r="R85722" s="15">
        <v>3</v>
      </c>
    </row>
    <row r="85723" spans="18:18" x14ac:dyDescent="0.25">
      <c r="R85723" s="15">
        <v>1</v>
      </c>
    </row>
    <row r="85724" spans="18:18" x14ac:dyDescent="0.25">
      <c r="R85724" s="15">
        <v>3</v>
      </c>
    </row>
    <row r="85725" spans="18:18" x14ac:dyDescent="0.25">
      <c r="R85725" s="15">
        <v>3</v>
      </c>
    </row>
    <row r="85726" spans="18:18" x14ac:dyDescent="0.25">
      <c r="R85726" s="15">
        <v>2</v>
      </c>
    </row>
    <row r="85727" spans="18:18" x14ac:dyDescent="0.25">
      <c r="R85727" s="15">
        <v>2</v>
      </c>
    </row>
    <row r="85728" spans="18:18" x14ac:dyDescent="0.25">
      <c r="R85728" s="15">
        <v>2</v>
      </c>
    </row>
    <row r="85729" spans="18:18" x14ac:dyDescent="0.25">
      <c r="R85729" s="15">
        <v>2</v>
      </c>
    </row>
    <row r="85730" spans="18:18" x14ac:dyDescent="0.25">
      <c r="R85730" s="15">
        <v>3</v>
      </c>
    </row>
    <row r="85731" spans="18:18" x14ac:dyDescent="0.25">
      <c r="R85731" s="15">
        <v>3</v>
      </c>
    </row>
    <row r="85732" spans="18:18" x14ac:dyDescent="0.25">
      <c r="R85732" s="15">
        <v>3</v>
      </c>
    </row>
    <row r="85733" spans="18:18" x14ac:dyDescent="0.25">
      <c r="R85733" s="15">
        <v>3</v>
      </c>
    </row>
    <row r="85734" spans="18:18" x14ac:dyDescent="0.25">
      <c r="R85734" s="15">
        <v>3</v>
      </c>
    </row>
    <row r="85735" spans="18:18" x14ac:dyDescent="0.25">
      <c r="R85735" s="15">
        <v>1</v>
      </c>
    </row>
    <row r="85736" spans="18:18" x14ac:dyDescent="0.25">
      <c r="R85736" s="15">
        <v>1</v>
      </c>
    </row>
    <row r="85737" spans="18:18" x14ac:dyDescent="0.25">
      <c r="R85737" s="15">
        <v>3</v>
      </c>
    </row>
    <row r="85738" spans="18:18" x14ac:dyDescent="0.25">
      <c r="R85738" s="15">
        <v>1</v>
      </c>
    </row>
    <row r="85739" spans="18:18" x14ac:dyDescent="0.25">
      <c r="R85739" s="15">
        <v>3</v>
      </c>
    </row>
    <row r="85740" spans="18:18" x14ac:dyDescent="0.25">
      <c r="R85740" s="15">
        <v>3</v>
      </c>
    </row>
    <row r="85741" spans="18:18" x14ac:dyDescent="0.25">
      <c r="R85741" s="15">
        <v>1</v>
      </c>
    </row>
    <row r="85742" spans="18:18" x14ac:dyDescent="0.25">
      <c r="R85742" s="15">
        <v>1</v>
      </c>
    </row>
    <row r="85743" spans="18:18" x14ac:dyDescent="0.25">
      <c r="R85743" s="15">
        <v>1</v>
      </c>
    </row>
    <row r="85744" spans="18:18" x14ac:dyDescent="0.25">
      <c r="R85744" s="15">
        <v>1</v>
      </c>
    </row>
    <row r="85745" spans="18:18" x14ac:dyDescent="0.25">
      <c r="R85745" s="15">
        <v>1</v>
      </c>
    </row>
    <row r="85746" spans="18:18" x14ac:dyDescent="0.25">
      <c r="R85746" s="15">
        <v>1</v>
      </c>
    </row>
    <row r="85747" spans="18:18" x14ac:dyDescent="0.25">
      <c r="R85747" s="15">
        <v>1</v>
      </c>
    </row>
    <row r="85748" spans="18:18" x14ac:dyDescent="0.25">
      <c r="R85748" s="15">
        <v>1</v>
      </c>
    </row>
    <row r="85749" spans="18:18" x14ac:dyDescent="0.25">
      <c r="R85749" s="15">
        <v>3</v>
      </c>
    </row>
    <row r="85750" spans="18:18" x14ac:dyDescent="0.25">
      <c r="R85750" s="15">
        <v>3</v>
      </c>
    </row>
    <row r="85751" spans="18:18" x14ac:dyDescent="0.25">
      <c r="R85751" s="15">
        <v>1</v>
      </c>
    </row>
    <row r="85752" spans="18:18" x14ac:dyDescent="0.25">
      <c r="R85752" s="15">
        <v>1</v>
      </c>
    </row>
    <row r="85753" spans="18:18" x14ac:dyDescent="0.25">
      <c r="R85753" s="15">
        <v>3</v>
      </c>
    </row>
    <row r="85754" spans="18:18" x14ac:dyDescent="0.25">
      <c r="R85754" s="15">
        <v>3</v>
      </c>
    </row>
    <row r="85755" spans="18:18" x14ac:dyDescent="0.25">
      <c r="R85755" s="15">
        <v>1</v>
      </c>
    </row>
    <row r="85756" spans="18:18" x14ac:dyDescent="0.25">
      <c r="R85756" s="15">
        <v>1</v>
      </c>
    </row>
    <row r="85757" spans="18:18" x14ac:dyDescent="0.25">
      <c r="R85757" s="15">
        <v>1</v>
      </c>
    </row>
    <row r="85758" spans="18:18" x14ac:dyDescent="0.25">
      <c r="R85758" s="15">
        <v>3</v>
      </c>
    </row>
    <row r="85759" spans="18:18" x14ac:dyDescent="0.25">
      <c r="R85759" s="15">
        <v>1</v>
      </c>
    </row>
    <row r="85760" spans="18:18" x14ac:dyDescent="0.25">
      <c r="R85760" s="15">
        <v>3</v>
      </c>
    </row>
    <row r="85761" spans="18:18" x14ac:dyDescent="0.25">
      <c r="R85761" s="15">
        <v>3</v>
      </c>
    </row>
    <row r="85762" spans="18:18" x14ac:dyDescent="0.25">
      <c r="R85762" s="15">
        <v>1</v>
      </c>
    </row>
    <row r="85763" spans="18:18" x14ac:dyDescent="0.25">
      <c r="R85763" s="15">
        <v>1</v>
      </c>
    </row>
    <row r="85764" spans="18:18" x14ac:dyDescent="0.25">
      <c r="R85764" s="15">
        <v>3</v>
      </c>
    </row>
    <row r="85765" spans="18:18" x14ac:dyDescent="0.25">
      <c r="R85765" s="15">
        <v>1</v>
      </c>
    </row>
    <row r="85766" spans="18:18" x14ac:dyDescent="0.25">
      <c r="R85766" s="15">
        <v>1</v>
      </c>
    </row>
    <row r="85767" spans="18:18" x14ac:dyDescent="0.25">
      <c r="R85767" s="15">
        <v>1</v>
      </c>
    </row>
    <row r="85768" spans="18:18" x14ac:dyDescent="0.25">
      <c r="R85768" s="15">
        <v>4</v>
      </c>
    </row>
    <row r="85769" spans="18:18" x14ac:dyDescent="0.25">
      <c r="R85769" s="15">
        <v>2</v>
      </c>
    </row>
    <row r="85770" spans="18:18" x14ac:dyDescent="0.25">
      <c r="R85770" s="15">
        <v>3</v>
      </c>
    </row>
    <row r="85771" spans="18:18" x14ac:dyDescent="0.25">
      <c r="R85771" s="15">
        <v>4</v>
      </c>
    </row>
    <row r="85772" spans="18:18" x14ac:dyDescent="0.25">
      <c r="R85772" s="15">
        <v>4</v>
      </c>
    </row>
    <row r="85773" spans="18:18" x14ac:dyDescent="0.25">
      <c r="R85773" s="15">
        <v>4</v>
      </c>
    </row>
    <row r="85774" spans="18:18" x14ac:dyDescent="0.25">
      <c r="R85774" s="15">
        <v>1</v>
      </c>
    </row>
    <row r="85775" spans="18:18" x14ac:dyDescent="0.25">
      <c r="R85775" s="15">
        <v>2</v>
      </c>
    </row>
    <row r="85776" spans="18:18" x14ac:dyDescent="0.25">
      <c r="R85776" s="15">
        <v>2</v>
      </c>
    </row>
    <row r="85777" spans="18:18" x14ac:dyDescent="0.25">
      <c r="R85777" s="15">
        <v>1</v>
      </c>
    </row>
    <row r="85778" spans="18:18" x14ac:dyDescent="0.25">
      <c r="R85778" s="15">
        <v>2</v>
      </c>
    </row>
    <row r="85779" spans="18:18" x14ac:dyDescent="0.25">
      <c r="R85779" s="15">
        <v>1</v>
      </c>
    </row>
    <row r="85780" spans="18:18" x14ac:dyDescent="0.25">
      <c r="R85780" s="15">
        <v>2</v>
      </c>
    </row>
    <row r="85781" spans="18:18" x14ac:dyDescent="0.25">
      <c r="R85781" s="15">
        <v>2</v>
      </c>
    </row>
    <row r="85782" spans="18:18" x14ac:dyDescent="0.25">
      <c r="R85782" s="15">
        <v>1</v>
      </c>
    </row>
    <row r="85783" spans="18:18" x14ac:dyDescent="0.25">
      <c r="R85783" s="15">
        <v>1</v>
      </c>
    </row>
    <row r="85784" spans="18:18" x14ac:dyDescent="0.25">
      <c r="R85784" s="15">
        <v>2</v>
      </c>
    </row>
    <row r="85785" spans="18:18" x14ac:dyDescent="0.25">
      <c r="R85785" s="15">
        <v>1</v>
      </c>
    </row>
    <row r="85786" spans="18:18" x14ac:dyDescent="0.25">
      <c r="R85786" s="15">
        <v>1</v>
      </c>
    </row>
    <row r="85787" spans="18:18" x14ac:dyDescent="0.25">
      <c r="R85787" s="15">
        <v>1</v>
      </c>
    </row>
    <row r="85788" spans="18:18" x14ac:dyDescent="0.25">
      <c r="R85788" s="15">
        <v>1</v>
      </c>
    </row>
    <row r="85789" spans="18:18" x14ac:dyDescent="0.25">
      <c r="R85789" s="15">
        <v>1</v>
      </c>
    </row>
    <row r="85790" spans="18:18" x14ac:dyDescent="0.25">
      <c r="R85790" s="15">
        <v>1</v>
      </c>
    </row>
    <row r="85791" spans="18:18" x14ac:dyDescent="0.25">
      <c r="R85791" s="15">
        <v>1</v>
      </c>
    </row>
    <row r="85792" spans="18:18" x14ac:dyDescent="0.25">
      <c r="R85792" s="15">
        <v>1</v>
      </c>
    </row>
    <row r="85793" spans="18:18" x14ac:dyDescent="0.25">
      <c r="R85793" s="15">
        <v>1</v>
      </c>
    </row>
    <row r="85794" spans="18:18" x14ac:dyDescent="0.25">
      <c r="R85794" s="15">
        <v>1</v>
      </c>
    </row>
    <row r="85795" spans="18:18" x14ac:dyDescent="0.25">
      <c r="R85795" s="15">
        <v>1</v>
      </c>
    </row>
    <row r="85796" spans="18:18" x14ac:dyDescent="0.25">
      <c r="R85796" s="15">
        <v>1</v>
      </c>
    </row>
    <row r="85797" spans="18:18" x14ac:dyDescent="0.25">
      <c r="R85797" s="15">
        <v>1</v>
      </c>
    </row>
    <row r="85798" spans="18:18" x14ac:dyDescent="0.25">
      <c r="R85798" s="15">
        <v>1</v>
      </c>
    </row>
    <row r="85799" spans="18:18" x14ac:dyDescent="0.25">
      <c r="R85799" s="15">
        <v>1</v>
      </c>
    </row>
    <row r="85800" spans="18:18" x14ac:dyDescent="0.25">
      <c r="R85800" s="15">
        <v>1</v>
      </c>
    </row>
    <row r="85801" spans="18:18" x14ac:dyDescent="0.25">
      <c r="R85801" s="15">
        <v>1</v>
      </c>
    </row>
    <row r="85802" spans="18:18" x14ac:dyDescent="0.25">
      <c r="R85802" s="15">
        <v>1</v>
      </c>
    </row>
    <row r="85803" spans="18:18" x14ac:dyDescent="0.25">
      <c r="R85803" s="15">
        <v>1</v>
      </c>
    </row>
    <row r="85804" spans="18:18" x14ac:dyDescent="0.25">
      <c r="R85804" s="15">
        <v>2</v>
      </c>
    </row>
    <row r="85805" spans="18:18" x14ac:dyDescent="0.25">
      <c r="R85805" s="15">
        <v>2</v>
      </c>
    </row>
    <row r="85806" spans="18:18" x14ac:dyDescent="0.25">
      <c r="R85806" s="15">
        <v>2</v>
      </c>
    </row>
    <row r="85807" spans="18:18" x14ac:dyDescent="0.25">
      <c r="R85807" s="15">
        <v>2</v>
      </c>
    </row>
    <row r="85808" spans="18:18" x14ac:dyDescent="0.25">
      <c r="R85808" s="15">
        <v>4</v>
      </c>
    </row>
    <row r="85809" spans="18:18" x14ac:dyDescent="0.25">
      <c r="R85809" s="15">
        <v>4</v>
      </c>
    </row>
    <row r="85810" spans="18:18" x14ac:dyDescent="0.25">
      <c r="R85810" s="15">
        <v>1</v>
      </c>
    </row>
    <row r="85811" spans="18:18" x14ac:dyDescent="0.25">
      <c r="R85811" s="15">
        <v>1</v>
      </c>
    </row>
    <row r="85812" spans="18:18" x14ac:dyDescent="0.25">
      <c r="R85812" s="15">
        <v>1</v>
      </c>
    </row>
    <row r="85813" spans="18:18" x14ac:dyDescent="0.25">
      <c r="R85813" s="15">
        <v>1</v>
      </c>
    </row>
    <row r="85814" spans="18:18" x14ac:dyDescent="0.25">
      <c r="R85814" s="15">
        <v>1</v>
      </c>
    </row>
    <row r="85815" spans="18:18" x14ac:dyDescent="0.25">
      <c r="R85815" s="15">
        <v>1</v>
      </c>
    </row>
    <row r="85816" spans="18:18" x14ac:dyDescent="0.25">
      <c r="R85816" s="15">
        <v>1</v>
      </c>
    </row>
    <row r="85817" spans="18:18" x14ac:dyDescent="0.25">
      <c r="R85817" s="15">
        <v>1</v>
      </c>
    </row>
    <row r="85818" spans="18:18" x14ac:dyDescent="0.25">
      <c r="R85818" s="15">
        <v>1</v>
      </c>
    </row>
    <row r="85819" spans="18:18" x14ac:dyDescent="0.25">
      <c r="R85819" s="15">
        <v>1</v>
      </c>
    </row>
    <row r="85820" spans="18:18" x14ac:dyDescent="0.25">
      <c r="R85820" s="15">
        <v>1</v>
      </c>
    </row>
    <row r="85821" spans="18:18" x14ac:dyDescent="0.25">
      <c r="R85821" s="15">
        <v>2</v>
      </c>
    </row>
    <row r="85822" spans="18:18" x14ac:dyDescent="0.25">
      <c r="R85822" s="15">
        <v>1</v>
      </c>
    </row>
    <row r="85823" spans="18:18" x14ac:dyDescent="0.25">
      <c r="R85823" s="15">
        <v>1</v>
      </c>
    </row>
    <row r="85824" spans="18:18" x14ac:dyDescent="0.25">
      <c r="R85824" s="15">
        <v>1</v>
      </c>
    </row>
    <row r="85825" spans="18:18" x14ac:dyDescent="0.25">
      <c r="R85825" s="15">
        <v>1</v>
      </c>
    </row>
    <row r="85826" spans="18:18" x14ac:dyDescent="0.25">
      <c r="R85826" s="15">
        <v>1</v>
      </c>
    </row>
    <row r="85827" spans="18:18" x14ac:dyDescent="0.25">
      <c r="R85827" s="15">
        <v>1</v>
      </c>
    </row>
    <row r="85828" spans="18:18" x14ac:dyDescent="0.25">
      <c r="R85828" s="15">
        <v>1</v>
      </c>
    </row>
    <row r="85829" spans="18:18" x14ac:dyDescent="0.25">
      <c r="R85829" s="15">
        <v>1</v>
      </c>
    </row>
    <row r="85830" spans="18:18" x14ac:dyDescent="0.25">
      <c r="R85830" s="15">
        <v>1</v>
      </c>
    </row>
    <row r="85831" spans="18:18" x14ac:dyDescent="0.25">
      <c r="R85831" s="15">
        <v>1</v>
      </c>
    </row>
    <row r="85832" spans="18:18" x14ac:dyDescent="0.25">
      <c r="R85832" s="15">
        <v>1</v>
      </c>
    </row>
    <row r="85833" spans="18:18" x14ac:dyDescent="0.25">
      <c r="R85833" s="15">
        <v>3</v>
      </c>
    </row>
    <row r="85834" spans="18:18" x14ac:dyDescent="0.25">
      <c r="R85834" s="15">
        <v>3</v>
      </c>
    </row>
    <row r="85835" spans="18:18" x14ac:dyDescent="0.25">
      <c r="R85835" s="15">
        <v>3</v>
      </c>
    </row>
    <row r="85836" spans="18:18" x14ac:dyDescent="0.25">
      <c r="R85836" s="15">
        <v>1</v>
      </c>
    </row>
    <row r="85837" spans="18:18" x14ac:dyDescent="0.25">
      <c r="R85837" s="15">
        <v>3</v>
      </c>
    </row>
    <row r="85838" spans="18:18" x14ac:dyDescent="0.25">
      <c r="R85838" s="15">
        <v>1</v>
      </c>
    </row>
    <row r="85839" spans="18:18" x14ac:dyDescent="0.25">
      <c r="R85839" s="15">
        <v>1</v>
      </c>
    </row>
    <row r="85840" spans="18:18" x14ac:dyDescent="0.25">
      <c r="R85840" s="15">
        <v>3</v>
      </c>
    </row>
    <row r="85841" spans="18:18" x14ac:dyDescent="0.25">
      <c r="R85841" s="15">
        <v>3</v>
      </c>
    </row>
    <row r="85842" spans="18:18" x14ac:dyDescent="0.25">
      <c r="R85842" s="15">
        <v>3</v>
      </c>
    </row>
    <row r="85843" spans="18:18" x14ac:dyDescent="0.25">
      <c r="R85843" s="15">
        <v>3</v>
      </c>
    </row>
    <row r="85844" spans="18:18" x14ac:dyDescent="0.25">
      <c r="R85844" s="15">
        <v>3</v>
      </c>
    </row>
    <row r="85845" spans="18:18" x14ac:dyDescent="0.25">
      <c r="R85845" s="15">
        <v>3</v>
      </c>
    </row>
    <row r="85846" spans="18:18" x14ac:dyDescent="0.25">
      <c r="R85846" s="15">
        <v>3</v>
      </c>
    </row>
    <row r="85847" spans="18:18" x14ac:dyDescent="0.25">
      <c r="R85847" s="15">
        <v>3</v>
      </c>
    </row>
    <row r="85848" spans="18:18" x14ac:dyDescent="0.25">
      <c r="R85848" s="15">
        <v>3</v>
      </c>
    </row>
    <row r="85849" spans="18:18" x14ac:dyDescent="0.25">
      <c r="R85849" s="15">
        <v>3</v>
      </c>
    </row>
    <row r="85850" spans="18:18" x14ac:dyDescent="0.25">
      <c r="R85850" s="15">
        <v>3</v>
      </c>
    </row>
    <row r="85851" spans="18:18" x14ac:dyDescent="0.25">
      <c r="R85851" s="15">
        <v>3</v>
      </c>
    </row>
    <row r="85852" spans="18:18" x14ac:dyDescent="0.25">
      <c r="R85852" s="15">
        <v>3</v>
      </c>
    </row>
    <row r="85853" spans="18:18" x14ac:dyDescent="0.25">
      <c r="R85853" s="15">
        <v>3</v>
      </c>
    </row>
    <row r="85854" spans="18:18" x14ac:dyDescent="0.25">
      <c r="R85854" s="15">
        <v>3</v>
      </c>
    </row>
    <row r="85855" spans="18:18" x14ac:dyDescent="0.25">
      <c r="R85855" s="15">
        <v>1</v>
      </c>
    </row>
    <row r="85856" spans="18:18" x14ac:dyDescent="0.25">
      <c r="R85856" s="15">
        <v>1</v>
      </c>
    </row>
    <row r="85857" spans="18:18" x14ac:dyDescent="0.25">
      <c r="R85857" s="15">
        <v>1</v>
      </c>
    </row>
    <row r="85858" spans="18:18" x14ac:dyDescent="0.25">
      <c r="R85858" s="15">
        <v>1</v>
      </c>
    </row>
    <row r="85859" spans="18:18" x14ac:dyDescent="0.25">
      <c r="R85859" s="15">
        <v>1</v>
      </c>
    </row>
    <row r="85860" spans="18:18" x14ac:dyDescent="0.25">
      <c r="R85860" s="15">
        <v>1</v>
      </c>
    </row>
    <row r="85861" spans="18:18" x14ac:dyDescent="0.25">
      <c r="R85861" s="15">
        <v>1</v>
      </c>
    </row>
    <row r="85862" spans="18:18" x14ac:dyDescent="0.25">
      <c r="R85862" s="15">
        <v>1</v>
      </c>
    </row>
    <row r="85863" spans="18:18" x14ac:dyDescent="0.25">
      <c r="R85863" s="15">
        <v>1</v>
      </c>
    </row>
    <row r="85864" spans="18:18" x14ac:dyDescent="0.25">
      <c r="R85864" s="15">
        <v>1</v>
      </c>
    </row>
    <row r="85865" spans="18:18" x14ac:dyDescent="0.25">
      <c r="R85865" s="15">
        <v>1</v>
      </c>
    </row>
    <row r="85866" spans="18:18" x14ac:dyDescent="0.25">
      <c r="R85866" s="15">
        <v>1</v>
      </c>
    </row>
    <row r="85867" spans="18:18" x14ac:dyDescent="0.25">
      <c r="R85867" s="15">
        <v>2</v>
      </c>
    </row>
    <row r="85868" spans="18:18" x14ac:dyDescent="0.25">
      <c r="R85868" s="15">
        <v>2</v>
      </c>
    </row>
    <row r="85869" spans="18:18" x14ac:dyDescent="0.25">
      <c r="R85869" s="15">
        <v>2</v>
      </c>
    </row>
    <row r="85870" spans="18:18" x14ac:dyDescent="0.25">
      <c r="R85870" s="15">
        <v>2</v>
      </c>
    </row>
    <row r="85871" spans="18:18" x14ac:dyDescent="0.25">
      <c r="R85871" s="15">
        <v>2</v>
      </c>
    </row>
    <row r="85872" spans="18:18" x14ac:dyDescent="0.25">
      <c r="R85872" s="15">
        <v>1</v>
      </c>
    </row>
    <row r="85873" spans="18:18" x14ac:dyDescent="0.25">
      <c r="R85873" s="15">
        <v>1</v>
      </c>
    </row>
    <row r="85874" spans="18:18" x14ac:dyDescent="0.25">
      <c r="R85874" s="15">
        <v>1</v>
      </c>
    </row>
    <row r="85875" spans="18:18" x14ac:dyDescent="0.25">
      <c r="R85875" s="15">
        <v>3</v>
      </c>
    </row>
    <row r="85876" spans="18:18" x14ac:dyDescent="0.25">
      <c r="R85876" s="15">
        <v>3</v>
      </c>
    </row>
    <row r="85877" spans="18:18" x14ac:dyDescent="0.25">
      <c r="R85877" s="15">
        <v>2</v>
      </c>
    </row>
    <row r="85878" spans="18:18" x14ac:dyDescent="0.25">
      <c r="R85878" s="15">
        <v>2</v>
      </c>
    </row>
    <row r="85879" spans="18:18" x14ac:dyDescent="0.25">
      <c r="R85879" s="15">
        <v>2</v>
      </c>
    </row>
    <row r="85880" spans="18:18" x14ac:dyDescent="0.25">
      <c r="R85880" s="15">
        <v>2</v>
      </c>
    </row>
    <row r="85881" spans="18:18" x14ac:dyDescent="0.25">
      <c r="R85881" s="15">
        <v>3</v>
      </c>
    </row>
    <row r="85882" spans="18:18" x14ac:dyDescent="0.25">
      <c r="R85882" s="15">
        <v>3</v>
      </c>
    </row>
    <row r="85883" spans="18:18" x14ac:dyDescent="0.25">
      <c r="R85883" s="15">
        <v>3</v>
      </c>
    </row>
    <row r="85884" spans="18:18" x14ac:dyDescent="0.25">
      <c r="R85884" s="15">
        <v>1</v>
      </c>
    </row>
    <row r="85885" spans="18:18" x14ac:dyDescent="0.25">
      <c r="R85885" s="15">
        <v>1</v>
      </c>
    </row>
    <row r="85886" spans="18:18" x14ac:dyDescent="0.25">
      <c r="R85886" s="15">
        <v>1</v>
      </c>
    </row>
    <row r="85887" spans="18:18" x14ac:dyDescent="0.25">
      <c r="R85887" s="15">
        <v>1</v>
      </c>
    </row>
    <row r="85888" spans="18:18" x14ac:dyDescent="0.25">
      <c r="R85888" s="15">
        <v>1</v>
      </c>
    </row>
    <row r="85889" spans="18:18" x14ac:dyDescent="0.25">
      <c r="R85889" s="15">
        <v>1</v>
      </c>
    </row>
    <row r="85890" spans="18:18" x14ac:dyDescent="0.25">
      <c r="R85890" s="15">
        <v>1</v>
      </c>
    </row>
    <row r="85891" spans="18:18" x14ac:dyDescent="0.25">
      <c r="R85891" s="15">
        <v>2</v>
      </c>
    </row>
    <row r="85892" spans="18:18" x14ac:dyDescent="0.25">
      <c r="R85892" s="15">
        <v>1</v>
      </c>
    </row>
    <row r="85893" spans="18:18" x14ac:dyDescent="0.25">
      <c r="R85893" s="15">
        <v>2</v>
      </c>
    </row>
    <row r="85894" spans="18:18" x14ac:dyDescent="0.25">
      <c r="R85894" s="15">
        <v>1</v>
      </c>
    </row>
    <row r="85895" spans="18:18" x14ac:dyDescent="0.25">
      <c r="R85895" s="15">
        <v>4</v>
      </c>
    </row>
    <row r="85896" spans="18:18" x14ac:dyDescent="0.25">
      <c r="R85896" s="15">
        <v>1</v>
      </c>
    </row>
    <row r="85897" spans="18:18" x14ac:dyDescent="0.25">
      <c r="R85897" s="15">
        <v>4</v>
      </c>
    </row>
    <row r="85898" spans="18:18" x14ac:dyDescent="0.25">
      <c r="R85898" s="15">
        <v>4</v>
      </c>
    </row>
    <row r="85899" spans="18:18" x14ac:dyDescent="0.25">
      <c r="R85899" s="15">
        <v>1</v>
      </c>
    </row>
    <row r="85900" spans="18:18" x14ac:dyDescent="0.25">
      <c r="R85900" s="15">
        <v>4</v>
      </c>
    </row>
    <row r="85901" spans="18:18" x14ac:dyDescent="0.25">
      <c r="R85901" s="15">
        <v>1</v>
      </c>
    </row>
    <row r="85902" spans="18:18" x14ac:dyDescent="0.25">
      <c r="R85902" s="15">
        <v>4</v>
      </c>
    </row>
    <row r="85903" spans="18:18" x14ac:dyDescent="0.25">
      <c r="R85903" s="15">
        <v>1</v>
      </c>
    </row>
    <row r="85904" spans="18:18" x14ac:dyDescent="0.25">
      <c r="R85904" s="15">
        <v>1</v>
      </c>
    </row>
    <row r="85905" spans="18:18" x14ac:dyDescent="0.25">
      <c r="R85905" s="15">
        <v>1</v>
      </c>
    </row>
    <row r="85906" spans="18:18" x14ac:dyDescent="0.25">
      <c r="R85906" s="15">
        <v>1</v>
      </c>
    </row>
    <row r="85907" spans="18:18" x14ac:dyDescent="0.25">
      <c r="R85907" s="15">
        <v>1</v>
      </c>
    </row>
    <row r="85908" spans="18:18" x14ac:dyDescent="0.25">
      <c r="R85908" s="15">
        <v>4</v>
      </c>
    </row>
    <row r="85909" spans="18:18" x14ac:dyDescent="0.25">
      <c r="R85909" s="15">
        <v>4</v>
      </c>
    </row>
    <row r="85910" spans="18:18" x14ac:dyDescent="0.25">
      <c r="R85910" s="15">
        <v>4</v>
      </c>
    </row>
    <row r="85911" spans="18:18" x14ac:dyDescent="0.25">
      <c r="R85911" s="15">
        <v>1</v>
      </c>
    </row>
    <row r="85912" spans="18:18" x14ac:dyDescent="0.25">
      <c r="R85912" s="15">
        <v>3</v>
      </c>
    </row>
    <row r="85913" spans="18:18" x14ac:dyDescent="0.25">
      <c r="R85913" s="15">
        <v>2</v>
      </c>
    </row>
    <row r="85914" spans="18:18" x14ac:dyDescent="0.25">
      <c r="R85914" s="15">
        <v>1</v>
      </c>
    </row>
    <row r="85915" spans="18:18" x14ac:dyDescent="0.25">
      <c r="R85915" s="15">
        <v>1</v>
      </c>
    </row>
    <row r="85916" spans="18:18" x14ac:dyDescent="0.25">
      <c r="R85916" s="15">
        <v>1</v>
      </c>
    </row>
    <row r="85917" spans="18:18" x14ac:dyDescent="0.25">
      <c r="R85917" s="15">
        <v>1</v>
      </c>
    </row>
    <row r="85918" spans="18:18" x14ac:dyDescent="0.25">
      <c r="R85918" s="15">
        <v>1</v>
      </c>
    </row>
    <row r="85919" spans="18:18" x14ac:dyDescent="0.25">
      <c r="R85919" s="15">
        <v>3</v>
      </c>
    </row>
    <row r="85920" spans="18:18" x14ac:dyDescent="0.25">
      <c r="R85920" s="15">
        <v>1</v>
      </c>
    </row>
    <row r="85921" spans="18:18" x14ac:dyDescent="0.25">
      <c r="R85921" s="15">
        <v>2</v>
      </c>
    </row>
    <row r="85922" spans="18:18" x14ac:dyDescent="0.25">
      <c r="R85922" s="15">
        <v>2</v>
      </c>
    </row>
    <row r="85923" spans="18:18" x14ac:dyDescent="0.25">
      <c r="R85923" s="15">
        <v>2</v>
      </c>
    </row>
    <row r="85924" spans="18:18" x14ac:dyDescent="0.25">
      <c r="R85924" s="15">
        <v>2</v>
      </c>
    </row>
    <row r="85925" spans="18:18" x14ac:dyDescent="0.25">
      <c r="R85925" s="15">
        <v>1</v>
      </c>
    </row>
    <row r="85926" spans="18:18" x14ac:dyDescent="0.25">
      <c r="R85926" s="15">
        <v>1</v>
      </c>
    </row>
    <row r="85927" spans="18:18" x14ac:dyDescent="0.25">
      <c r="R85927" s="15">
        <v>4</v>
      </c>
    </row>
    <row r="85928" spans="18:18" x14ac:dyDescent="0.25">
      <c r="R85928" s="15">
        <v>1</v>
      </c>
    </row>
    <row r="85929" spans="18:18" x14ac:dyDescent="0.25">
      <c r="R85929" s="15">
        <v>1</v>
      </c>
    </row>
    <row r="85930" spans="18:18" x14ac:dyDescent="0.25">
      <c r="R85930" s="15">
        <v>4</v>
      </c>
    </row>
    <row r="85931" spans="18:18" x14ac:dyDescent="0.25">
      <c r="R85931" s="15">
        <v>2</v>
      </c>
    </row>
    <row r="85932" spans="18:18" x14ac:dyDescent="0.25">
      <c r="R85932" s="15">
        <v>2</v>
      </c>
    </row>
    <row r="85933" spans="18:18" x14ac:dyDescent="0.25">
      <c r="R85933" s="15">
        <v>4</v>
      </c>
    </row>
    <row r="85934" spans="18:18" x14ac:dyDescent="0.25">
      <c r="R85934" s="15">
        <v>5</v>
      </c>
    </row>
    <row r="85935" spans="18:18" x14ac:dyDescent="0.25">
      <c r="R85935" s="15">
        <v>4</v>
      </c>
    </row>
    <row r="85936" spans="18:18" x14ac:dyDescent="0.25">
      <c r="R85936" s="15">
        <v>5</v>
      </c>
    </row>
    <row r="85937" spans="18:18" x14ac:dyDescent="0.25">
      <c r="R85937" s="15">
        <v>5</v>
      </c>
    </row>
    <row r="85938" spans="18:18" x14ac:dyDescent="0.25">
      <c r="R85938" s="15">
        <v>3</v>
      </c>
    </row>
    <row r="85939" spans="18:18" x14ac:dyDescent="0.25">
      <c r="R85939" s="15">
        <v>1</v>
      </c>
    </row>
    <row r="85940" spans="18:18" x14ac:dyDescent="0.25">
      <c r="R85940" s="15">
        <v>1</v>
      </c>
    </row>
    <row r="85941" spans="18:18" x14ac:dyDescent="0.25">
      <c r="R85941" s="15">
        <v>1</v>
      </c>
    </row>
    <row r="85942" spans="18:18" x14ac:dyDescent="0.25">
      <c r="R85942" s="15">
        <v>1</v>
      </c>
    </row>
    <row r="85943" spans="18:18" x14ac:dyDescent="0.25">
      <c r="R85943" s="15">
        <v>1</v>
      </c>
    </row>
    <row r="85944" spans="18:18" x14ac:dyDescent="0.25">
      <c r="R85944" s="15">
        <v>1</v>
      </c>
    </row>
    <row r="85945" spans="18:18" x14ac:dyDescent="0.25">
      <c r="R85945" s="15">
        <v>1</v>
      </c>
    </row>
    <row r="85946" spans="18:18" x14ac:dyDescent="0.25">
      <c r="R85946" s="15">
        <v>1</v>
      </c>
    </row>
    <row r="85947" spans="18:18" x14ac:dyDescent="0.25">
      <c r="R85947" s="15">
        <v>1</v>
      </c>
    </row>
    <row r="85948" spans="18:18" x14ac:dyDescent="0.25">
      <c r="R85948" s="15">
        <v>1</v>
      </c>
    </row>
    <row r="85949" spans="18:18" x14ac:dyDescent="0.25">
      <c r="R85949" s="15">
        <v>3</v>
      </c>
    </row>
    <row r="85950" spans="18:18" x14ac:dyDescent="0.25">
      <c r="R85950" s="15">
        <v>3</v>
      </c>
    </row>
    <row r="85951" spans="18:18" x14ac:dyDescent="0.25">
      <c r="R85951" s="15">
        <v>1</v>
      </c>
    </row>
    <row r="85952" spans="18:18" x14ac:dyDescent="0.25">
      <c r="R85952" s="15">
        <v>1</v>
      </c>
    </row>
    <row r="85953" spans="18:18" x14ac:dyDescent="0.25">
      <c r="R85953" s="15">
        <v>1</v>
      </c>
    </row>
    <row r="85954" spans="18:18" x14ac:dyDescent="0.25">
      <c r="R85954" s="15">
        <v>1</v>
      </c>
    </row>
    <row r="85955" spans="18:18" x14ac:dyDescent="0.25">
      <c r="R85955" s="15">
        <v>1</v>
      </c>
    </row>
    <row r="85956" spans="18:18" x14ac:dyDescent="0.25">
      <c r="R85956" s="15">
        <v>1</v>
      </c>
    </row>
    <row r="85957" spans="18:18" x14ac:dyDescent="0.25">
      <c r="R85957" s="15">
        <v>1</v>
      </c>
    </row>
    <row r="85958" spans="18:18" x14ac:dyDescent="0.25">
      <c r="R85958" s="15">
        <v>1</v>
      </c>
    </row>
    <row r="85959" spans="18:18" x14ac:dyDescent="0.25">
      <c r="R85959" s="15">
        <v>1</v>
      </c>
    </row>
    <row r="85960" spans="18:18" x14ac:dyDescent="0.25">
      <c r="R85960" s="15">
        <v>1</v>
      </c>
    </row>
    <row r="85961" spans="18:18" x14ac:dyDescent="0.25">
      <c r="R85961" s="15">
        <v>1</v>
      </c>
    </row>
    <row r="85962" spans="18:18" x14ac:dyDescent="0.25">
      <c r="R85962" s="15">
        <v>1</v>
      </c>
    </row>
    <row r="85963" spans="18:18" x14ac:dyDescent="0.25">
      <c r="R85963" s="15">
        <v>2</v>
      </c>
    </row>
    <row r="85964" spans="18:18" x14ac:dyDescent="0.25">
      <c r="R85964" s="15">
        <v>2</v>
      </c>
    </row>
    <row r="85965" spans="18:18" x14ac:dyDescent="0.25">
      <c r="R85965" s="15">
        <v>2</v>
      </c>
    </row>
    <row r="85966" spans="18:18" x14ac:dyDescent="0.25">
      <c r="R85966" s="15">
        <v>1</v>
      </c>
    </row>
    <row r="85967" spans="18:18" x14ac:dyDescent="0.25">
      <c r="R85967" s="15">
        <v>1</v>
      </c>
    </row>
    <row r="85968" spans="18:18" x14ac:dyDescent="0.25">
      <c r="R85968" s="15">
        <v>1</v>
      </c>
    </row>
    <row r="85969" spans="18:18" x14ac:dyDescent="0.25">
      <c r="R85969" s="15">
        <v>1</v>
      </c>
    </row>
    <row r="85970" spans="18:18" x14ac:dyDescent="0.25">
      <c r="R85970" s="15">
        <v>1</v>
      </c>
    </row>
    <row r="85971" spans="18:18" x14ac:dyDescent="0.25">
      <c r="R85971" s="15">
        <v>1</v>
      </c>
    </row>
    <row r="85972" spans="18:18" x14ac:dyDescent="0.25">
      <c r="R85972" s="15">
        <v>1</v>
      </c>
    </row>
    <row r="85973" spans="18:18" x14ac:dyDescent="0.25">
      <c r="R85973" s="15">
        <v>1</v>
      </c>
    </row>
    <row r="85974" spans="18:18" x14ac:dyDescent="0.25">
      <c r="R85974" s="15">
        <v>4</v>
      </c>
    </row>
    <row r="85975" spans="18:18" x14ac:dyDescent="0.25">
      <c r="R85975" s="15">
        <v>4</v>
      </c>
    </row>
    <row r="85976" spans="18:18" x14ac:dyDescent="0.25">
      <c r="R85976" s="15">
        <v>4</v>
      </c>
    </row>
    <row r="85977" spans="18:18" x14ac:dyDescent="0.25">
      <c r="R85977" s="15">
        <v>5</v>
      </c>
    </row>
    <row r="85978" spans="18:18" x14ac:dyDescent="0.25">
      <c r="R85978" s="15">
        <v>4</v>
      </c>
    </row>
    <row r="85979" spans="18:18" x14ac:dyDescent="0.25">
      <c r="R85979" s="15">
        <v>1</v>
      </c>
    </row>
    <row r="85980" spans="18:18" x14ac:dyDescent="0.25">
      <c r="R85980" s="15">
        <v>3</v>
      </c>
    </row>
    <row r="85981" spans="18:18" x14ac:dyDescent="0.25">
      <c r="R85981" s="15">
        <v>3</v>
      </c>
    </row>
    <row r="85982" spans="18:18" x14ac:dyDescent="0.25">
      <c r="R85982" s="15">
        <v>3</v>
      </c>
    </row>
    <row r="85983" spans="18:18" x14ac:dyDescent="0.25">
      <c r="R85983" s="15">
        <v>3</v>
      </c>
    </row>
    <row r="85984" spans="18:18" x14ac:dyDescent="0.25">
      <c r="R85984" s="15">
        <v>3</v>
      </c>
    </row>
    <row r="85985" spans="18:18" x14ac:dyDescent="0.25">
      <c r="R85985" s="15">
        <v>3</v>
      </c>
    </row>
    <row r="85986" spans="18:18" x14ac:dyDescent="0.25">
      <c r="R85986" s="15">
        <v>1</v>
      </c>
    </row>
    <row r="85987" spans="18:18" x14ac:dyDescent="0.25">
      <c r="R85987" s="15">
        <v>1</v>
      </c>
    </row>
    <row r="85988" spans="18:18" x14ac:dyDescent="0.25">
      <c r="R85988" s="15">
        <v>1</v>
      </c>
    </row>
    <row r="85989" spans="18:18" x14ac:dyDescent="0.25">
      <c r="R85989" s="15">
        <v>3</v>
      </c>
    </row>
    <row r="85990" spans="18:18" x14ac:dyDescent="0.25">
      <c r="R85990" s="15">
        <v>3</v>
      </c>
    </row>
    <row r="85991" spans="18:18" x14ac:dyDescent="0.25">
      <c r="R85991" s="15">
        <v>3</v>
      </c>
    </row>
    <row r="85992" spans="18:18" x14ac:dyDescent="0.25">
      <c r="R85992" s="15">
        <v>3</v>
      </c>
    </row>
    <row r="85993" spans="18:18" x14ac:dyDescent="0.25">
      <c r="R85993" s="15">
        <v>1</v>
      </c>
    </row>
    <row r="85994" spans="18:18" x14ac:dyDescent="0.25">
      <c r="R85994" s="15">
        <v>3</v>
      </c>
    </row>
    <row r="85995" spans="18:18" x14ac:dyDescent="0.25">
      <c r="R85995" s="15">
        <v>3</v>
      </c>
    </row>
    <row r="85996" spans="18:18" x14ac:dyDescent="0.25">
      <c r="R85996" s="15">
        <v>3</v>
      </c>
    </row>
    <row r="85997" spans="18:18" x14ac:dyDescent="0.25">
      <c r="R85997" s="15">
        <v>3</v>
      </c>
    </row>
    <row r="85998" spans="18:18" x14ac:dyDescent="0.25">
      <c r="R85998" s="15">
        <v>3</v>
      </c>
    </row>
    <row r="85999" spans="18:18" x14ac:dyDescent="0.25">
      <c r="R85999" s="15">
        <v>3</v>
      </c>
    </row>
    <row r="86000" spans="18:18" x14ac:dyDescent="0.25">
      <c r="R86000" s="15">
        <v>3</v>
      </c>
    </row>
    <row r="86001" spans="18:18" x14ac:dyDescent="0.25">
      <c r="R86001" s="15">
        <v>1</v>
      </c>
    </row>
    <row r="86002" spans="18:18" x14ac:dyDescent="0.25">
      <c r="R86002" s="15">
        <v>1</v>
      </c>
    </row>
    <row r="86003" spans="18:18" x14ac:dyDescent="0.25">
      <c r="R86003" s="15">
        <v>2</v>
      </c>
    </row>
    <row r="86004" spans="18:18" x14ac:dyDescent="0.25">
      <c r="R86004" s="15">
        <v>2</v>
      </c>
    </row>
    <row r="86005" spans="18:18" x14ac:dyDescent="0.25">
      <c r="R86005" s="15">
        <v>2</v>
      </c>
    </row>
    <row r="86006" spans="18:18" x14ac:dyDescent="0.25">
      <c r="R86006" s="15">
        <v>2</v>
      </c>
    </row>
    <row r="86007" spans="18:18" x14ac:dyDescent="0.25">
      <c r="R86007" s="15">
        <v>1</v>
      </c>
    </row>
    <row r="86008" spans="18:18" x14ac:dyDescent="0.25">
      <c r="R86008" s="15">
        <v>1</v>
      </c>
    </row>
    <row r="86009" spans="18:18" x14ac:dyDescent="0.25">
      <c r="R86009" s="15">
        <v>1</v>
      </c>
    </row>
    <row r="86010" spans="18:18" x14ac:dyDescent="0.25">
      <c r="R86010" s="15">
        <v>1</v>
      </c>
    </row>
    <row r="86011" spans="18:18" x14ac:dyDescent="0.25">
      <c r="R86011" s="15">
        <v>1</v>
      </c>
    </row>
    <row r="86012" spans="18:18" x14ac:dyDescent="0.25">
      <c r="R86012" s="15">
        <v>1</v>
      </c>
    </row>
    <row r="86013" spans="18:18" x14ac:dyDescent="0.25">
      <c r="R86013" s="15">
        <v>1</v>
      </c>
    </row>
    <row r="86014" spans="18:18" x14ac:dyDescent="0.25">
      <c r="R86014" s="15">
        <v>1</v>
      </c>
    </row>
    <row r="86015" spans="18:18" x14ac:dyDescent="0.25">
      <c r="R86015" s="15">
        <v>1</v>
      </c>
    </row>
    <row r="86016" spans="18:18" x14ac:dyDescent="0.25">
      <c r="R86016" s="15">
        <v>2</v>
      </c>
    </row>
    <row r="86017" spans="18:18" x14ac:dyDescent="0.25">
      <c r="R86017" s="15">
        <v>2</v>
      </c>
    </row>
    <row r="86018" spans="18:18" x14ac:dyDescent="0.25">
      <c r="R86018" s="15">
        <v>1</v>
      </c>
    </row>
    <row r="86019" spans="18:18" x14ac:dyDescent="0.25">
      <c r="R86019" s="15">
        <v>1</v>
      </c>
    </row>
    <row r="86020" spans="18:18" x14ac:dyDescent="0.25">
      <c r="R86020" s="15">
        <v>1</v>
      </c>
    </row>
    <row r="86021" spans="18:18" x14ac:dyDescent="0.25">
      <c r="R86021" s="15">
        <v>1</v>
      </c>
    </row>
    <row r="86022" spans="18:18" x14ac:dyDescent="0.25">
      <c r="R86022" s="15">
        <v>1</v>
      </c>
    </row>
    <row r="86023" spans="18:18" x14ac:dyDescent="0.25">
      <c r="R86023" s="15">
        <v>1</v>
      </c>
    </row>
    <row r="86024" spans="18:18" x14ac:dyDescent="0.25">
      <c r="R86024" s="15">
        <v>1</v>
      </c>
    </row>
    <row r="86025" spans="18:18" x14ac:dyDescent="0.25">
      <c r="R86025" s="15">
        <v>1</v>
      </c>
    </row>
    <row r="86026" spans="18:18" x14ac:dyDescent="0.25">
      <c r="R86026" s="15">
        <v>1</v>
      </c>
    </row>
    <row r="86027" spans="18:18" x14ac:dyDescent="0.25">
      <c r="R86027" s="15">
        <v>1</v>
      </c>
    </row>
    <row r="86028" spans="18:18" x14ac:dyDescent="0.25">
      <c r="R86028" s="15">
        <v>1</v>
      </c>
    </row>
    <row r="86029" spans="18:18" x14ac:dyDescent="0.25">
      <c r="R86029" s="15">
        <v>3</v>
      </c>
    </row>
    <row r="86030" spans="18:18" x14ac:dyDescent="0.25">
      <c r="R86030" s="15">
        <v>3</v>
      </c>
    </row>
    <row r="86031" spans="18:18" x14ac:dyDescent="0.25">
      <c r="R86031" s="15">
        <v>3</v>
      </c>
    </row>
    <row r="86032" spans="18:18" x14ac:dyDescent="0.25">
      <c r="R86032" s="15">
        <v>3</v>
      </c>
    </row>
    <row r="86033" spans="18:18" x14ac:dyDescent="0.25">
      <c r="R86033" s="15">
        <v>3</v>
      </c>
    </row>
    <row r="86034" spans="18:18" x14ac:dyDescent="0.25">
      <c r="R86034" s="15">
        <v>3</v>
      </c>
    </row>
    <row r="86035" spans="18:18" x14ac:dyDescent="0.25">
      <c r="R86035" s="15">
        <v>3</v>
      </c>
    </row>
    <row r="86036" spans="18:18" x14ac:dyDescent="0.25">
      <c r="R86036" s="15">
        <v>3</v>
      </c>
    </row>
    <row r="86037" spans="18:18" x14ac:dyDescent="0.25">
      <c r="R86037" s="15">
        <v>3</v>
      </c>
    </row>
    <row r="86038" spans="18:18" x14ac:dyDescent="0.25">
      <c r="R86038" s="15">
        <v>3</v>
      </c>
    </row>
    <row r="86039" spans="18:18" x14ac:dyDescent="0.25">
      <c r="R86039" s="15">
        <v>3</v>
      </c>
    </row>
    <row r="86040" spans="18:18" x14ac:dyDescent="0.25">
      <c r="R86040" s="15">
        <v>3</v>
      </c>
    </row>
    <row r="86041" spans="18:18" x14ac:dyDescent="0.25">
      <c r="R86041" s="15">
        <v>3</v>
      </c>
    </row>
    <row r="86042" spans="18:18" x14ac:dyDescent="0.25">
      <c r="R86042" s="15">
        <v>3</v>
      </c>
    </row>
    <row r="86043" spans="18:18" x14ac:dyDescent="0.25">
      <c r="R86043" s="15">
        <v>3</v>
      </c>
    </row>
    <row r="86044" spans="18:18" x14ac:dyDescent="0.25">
      <c r="R86044" s="15">
        <v>3</v>
      </c>
    </row>
    <row r="86045" spans="18:18" x14ac:dyDescent="0.25">
      <c r="R86045" s="15">
        <v>3</v>
      </c>
    </row>
    <row r="86046" spans="18:18" x14ac:dyDescent="0.25">
      <c r="R86046" s="15">
        <v>3</v>
      </c>
    </row>
    <row r="86047" spans="18:18" x14ac:dyDescent="0.25">
      <c r="R86047" s="15">
        <v>3</v>
      </c>
    </row>
    <row r="86048" spans="18:18" x14ac:dyDescent="0.25">
      <c r="R86048" s="15">
        <v>3</v>
      </c>
    </row>
    <row r="86049" spans="18:18" x14ac:dyDescent="0.25">
      <c r="R86049" s="15">
        <v>3</v>
      </c>
    </row>
    <row r="86050" spans="18:18" x14ac:dyDescent="0.25">
      <c r="R86050" s="15">
        <v>4</v>
      </c>
    </row>
    <row r="86051" spans="18:18" x14ac:dyDescent="0.25">
      <c r="R86051" s="15">
        <v>4</v>
      </c>
    </row>
    <row r="86052" spans="18:18" x14ac:dyDescent="0.25">
      <c r="R86052" s="15">
        <v>4</v>
      </c>
    </row>
    <row r="86053" spans="18:18" x14ac:dyDescent="0.25">
      <c r="R86053" s="15">
        <v>4</v>
      </c>
    </row>
    <row r="86054" spans="18:18" x14ac:dyDescent="0.25">
      <c r="R86054" s="15">
        <v>4</v>
      </c>
    </row>
    <row r="86055" spans="18:18" x14ac:dyDescent="0.25">
      <c r="R86055" s="15">
        <v>4</v>
      </c>
    </row>
    <row r="86056" spans="18:18" x14ac:dyDescent="0.25">
      <c r="R86056" s="15">
        <v>4</v>
      </c>
    </row>
    <row r="86057" spans="18:18" x14ac:dyDescent="0.25">
      <c r="R86057" s="15">
        <v>4</v>
      </c>
    </row>
    <row r="86058" spans="18:18" x14ac:dyDescent="0.25">
      <c r="R86058" s="15">
        <v>4</v>
      </c>
    </row>
    <row r="86059" spans="18:18" x14ac:dyDescent="0.25">
      <c r="R86059" s="15">
        <v>4</v>
      </c>
    </row>
    <row r="86060" spans="18:18" x14ac:dyDescent="0.25">
      <c r="R86060" s="15">
        <v>2</v>
      </c>
    </row>
    <row r="86061" spans="18:18" x14ac:dyDescent="0.25">
      <c r="R86061" s="15">
        <v>2</v>
      </c>
    </row>
    <row r="86062" spans="18:18" x14ac:dyDescent="0.25">
      <c r="R86062" s="15">
        <v>2</v>
      </c>
    </row>
    <row r="86063" spans="18:18" x14ac:dyDescent="0.25">
      <c r="R86063" s="15">
        <v>2</v>
      </c>
    </row>
    <row r="86064" spans="18:18" x14ac:dyDescent="0.25">
      <c r="R86064" s="15">
        <v>2</v>
      </c>
    </row>
    <row r="86065" spans="18:18" x14ac:dyDescent="0.25">
      <c r="R86065" s="15">
        <v>2</v>
      </c>
    </row>
    <row r="86066" spans="18:18" x14ac:dyDescent="0.25">
      <c r="R86066" s="15">
        <v>2</v>
      </c>
    </row>
    <row r="86067" spans="18:18" x14ac:dyDescent="0.25">
      <c r="R86067" s="15">
        <v>2</v>
      </c>
    </row>
    <row r="86068" spans="18:18" x14ac:dyDescent="0.25">
      <c r="R86068" s="15">
        <v>2</v>
      </c>
    </row>
    <row r="86069" spans="18:18" x14ac:dyDescent="0.25">
      <c r="R86069" s="15">
        <v>3</v>
      </c>
    </row>
    <row r="86070" spans="18:18" x14ac:dyDescent="0.25">
      <c r="R86070" s="15">
        <v>3</v>
      </c>
    </row>
    <row r="86071" spans="18:18" x14ac:dyDescent="0.25">
      <c r="R86071" s="15">
        <v>3</v>
      </c>
    </row>
    <row r="86072" spans="18:18" x14ac:dyDescent="0.25">
      <c r="R86072" s="15">
        <v>3</v>
      </c>
    </row>
    <row r="86073" spans="18:18" x14ac:dyDescent="0.25">
      <c r="R86073" s="15">
        <v>3</v>
      </c>
    </row>
    <row r="86074" spans="18:18" x14ac:dyDescent="0.25">
      <c r="R86074" s="15">
        <v>3</v>
      </c>
    </row>
    <row r="86075" spans="18:18" x14ac:dyDescent="0.25">
      <c r="R86075" s="15">
        <v>3</v>
      </c>
    </row>
    <row r="86076" spans="18:18" x14ac:dyDescent="0.25">
      <c r="R86076" s="15">
        <v>3</v>
      </c>
    </row>
    <row r="86077" spans="18:18" x14ac:dyDescent="0.25">
      <c r="R86077" s="15">
        <v>3</v>
      </c>
    </row>
    <row r="86078" spans="18:18" x14ac:dyDescent="0.25">
      <c r="R86078" s="15">
        <v>3</v>
      </c>
    </row>
    <row r="86079" spans="18:18" x14ac:dyDescent="0.25">
      <c r="R86079" s="15">
        <v>3</v>
      </c>
    </row>
    <row r="86080" spans="18:18" x14ac:dyDescent="0.25">
      <c r="R86080" s="15">
        <v>3</v>
      </c>
    </row>
    <row r="86081" spans="18:18" x14ac:dyDescent="0.25">
      <c r="R86081" s="15">
        <v>3</v>
      </c>
    </row>
    <row r="86082" spans="18:18" x14ac:dyDescent="0.25">
      <c r="R86082" s="15">
        <v>3</v>
      </c>
    </row>
    <row r="86083" spans="18:18" x14ac:dyDescent="0.25">
      <c r="R86083" s="15">
        <v>3</v>
      </c>
    </row>
    <row r="86084" spans="18:18" x14ac:dyDescent="0.25">
      <c r="R86084" s="15">
        <v>3</v>
      </c>
    </row>
    <row r="86085" spans="18:18" x14ac:dyDescent="0.25">
      <c r="R86085" s="15">
        <v>3</v>
      </c>
    </row>
    <row r="86086" spans="18:18" x14ac:dyDescent="0.25">
      <c r="R86086" s="15">
        <v>3</v>
      </c>
    </row>
    <row r="86087" spans="18:18" x14ac:dyDescent="0.25">
      <c r="R86087" s="15">
        <v>3</v>
      </c>
    </row>
    <row r="86088" spans="18:18" x14ac:dyDescent="0.25">
      <c r="R86088" s="15">
        <v>3</v>
      </c>
    </row>
    <row r="86089" spans="18:18" x14ac:dyDescent="0.25">
      <c r="R86089" s="15">
        <v>3</v>
      </c>
    </row>
    <row r="86090" spans="18:18" x14ac:dyDescent="0.25">
      <c r="R86090" s="15">
        <v>3</v>
      </c>
    </row>
    <row r="86091" spans="18:18" x14ac:dyDescent="0.25">
      <c r="R86091" s="15">
        <v>3</v>
      </c>
    </row>
    <row r="86092" spans="18:18" x14ac:dyDescent="0.25">
      <c r="R86092" s="15">
        <v>3</v>
      </c>
    </row>
    <row r="86093" spans="18:18" x14ac:dyDescent="0.25">
      <c r="R86093" s="15">
        <v>3</v>
      </c>
    </row>
    <row r="86094" spans="18:18" x14ac:dyDescent="0.25">
      <c r="R86094" s="15">
        <v>3</v>
      </c>
    </row>
    <row r="86095" spans="18:18" x14ac:dyDescent="0.25">
      <c r="R86095" s="15">
        <v>3</v>
      </c>
    </row>
    <row r="86096" spans="18:18" x14ac:dyDescent="0.25">
      <c r="R86096" s="15">
        <v>3</v>
      </c>
    </row>
    <row r="86097" spans="18:18" x14ac:dyDescent="0.25">
      <c r="R86097" s="15">
        <v>3</v>
      </c>
    </row>
    <row r="86098" spans="18:18" x14ac:dyDescent="0.25">
      <c r="R86098" s="15">
        <v>3</v>
      </c>
    </row>
    <row r="86099" spans="18:18" x14ac:dyDescent="0.25">
      <c r="R86099" s="15">
        <v>3</v>
      </c>
    </row>
    <row r="86100" spans="18:18" x14ac:dyDescent="0.25">
      <c r="R86100" s="15">
        <v>3</v>
      </c>
    </row>
    <row r="86101" spans="18:18" x14ac:dyDescent="0.25">
      <c r="R86101" s="15">
        <v>3</v>
      </c>
    </row>
    <row r="86102" spans="18:18" x14ac:dyDescent="0.25">
      <c r="R86102" s="15">
        <v>3</v>
      </c>
    </row>
    <row r="86103" spans="18:18" x14ac:dyDescent="0.25">
      <c r="R86103" s="15">
        <v>3</v>
      </c>
    </row>
    <row r="86104" spans="18:18" x14ac:dyDescent="0.25">
      <c r="R86104" s="15">
        <v>3</v>
      </c>
    </row>
    <row r="86105" spans="18:18" x14ac:dyDescent="0.25">
      <c r="R86105" s="15">
        <v>3</v>
      </c>
    </row>
    <row r="86106" spans="18:18" x14ac:dyDescent="0.25">
      <c r="R86106" s="15">
        <v>3</v>
      </c>
    </row>
    <row r="86107" spans="18:18" x14ac:dyDescent="0.25">
      <c r="R86107" s="15">
        <v>3</v>
      </c>
    </row>
    <row r="86108" spans="18:18" x14ac:dyDescent="0.25">
      <c r="R86108" s="15">
        <v>3</v>
      </c>
    </row>
    <row r="86109" spans="18:18" x14ac:dyDescent="0.25">
      <c r="R86109" s="15">
        <v>3</v>
      </c>
    </row>
    <row r="86110" spans="18:18" x14ac:dyDescent="0.25">
      <c r="R86110" s="15">
        <v>3</v>
      </c>
    </row>
    <row r="86111" spans="18:18" x14ac:dyDescent="0.25">
      <c r="R86111" s="15">
        <v>3</v>
      </c>
    </row>
    <row r="86112" spans="18:18" x14ac:dyDescent="0.25">
      <c r="R86112" s="15">
        <v>3</v>
      </c>
    </row>
    <row r="86113" spans="18:18" x14ac:dyDescent="0.25">
      <c r="R86113" s="15">
        <v>3</v>
      </c>
    </row>
    <row r="86114" spans="18:18" x14ac:dyDescent="0.25">
      <c r="R86114" s="15">
        <v>3</v>
      </c>
    </row>
    <row r="86115" spans="18:18" x14ac:dyDescent="0.25">
      <c r="R86115" s="15">
        <v>3</v>
      </c>
    </row>
    <row r="86116" spans="18:18" x14ac:dyDescent="0.25">
      <c r="R86116" s="15">
        <v>3</v>
      </c>
    </row>
    <row r="86117" spans="18:18" x14ac:dyDescent="0.25">
      <c r="R86117" s="15">
        <v>3</v>
      </c>
    </row>
    <row r="86118" spans="18:18" x14ac:dyDescent="0.25">
      <c r="R86118" s="15">
        <v>3</v>
      </c>
    </row>
    <row r="86119" spans="18:18" x14ac:dyDescent="0.25">
      <c r="R86119" s="15">
        <v>3</v>
      </c>
    </row>
    <row r="86120" spans="18:18" x14ac:dyDescent="0.25">
      <c r="R86120" s="15">
        <v>3</v>
      </c>
    </row>
    <row r="86121" spans="18:18" x14ac:dyDescent="0.25">
      <c r="R86121" s="15">
        <v>3</v>
      </c>
    </row>
    <row r="86122" spans="18:18" x14ac:dyDescent="0.25">
      <c r="R86122" s="15">
        <v>3</v>
      </c>
    </row>
    <row r="86123" spans="18:18" x14ac:dyDescent="0.25">
      <c r="R86123" s="15">
        <v>3</v>
      </c>
    </row>
    <row r="86124" spans="18:18" x14ac:dyDescent="0.25">
      <c r="R86124" s="15">
        <v>3</v>
      </c>
    </row>
    <row r="86125" spans="18:18" x14ac:dyDescent="0.25">
      <c r="R86125" s="15">
        <v>3</v>
      </c>
    </row>
    <row r="86126" spans="18:18" x14ac:dyDescent="0.25">
      <c r="R86126" s="15">
        <v>3</v>
      </c>
    </row>
    <row r="86127" spans="18:18" x14ac:dyDescent="0.25">
      <c r="R86127" s="15">
        <v>3</v>
      </c>
    </row>
    <row r="86128" spans="18:18" x14ac:dyDescent="0.25">
      <c r="R86128" s="15">
        <v>3</v>
      </c>
    </row>
    <row r="86129" spans="18:18" x14ac:dyDescent="0.25">
      <c r="R86129" s="15">
        <v>3</v>
      </c>
    </row>
    <row r="86130" spans="18:18" x14ac:dyDescent="0.25">
      <c r="R86130" s="15">
        <v>3</v>
      </c>
    </row>
    <row r="86131" spans="18:18" x14ac:dyDescent="0.25">
      <c r="R86131" s="15">
        <v>3</v>
      </c>
    </row>
    <row r="86132" spans="18:18" x14ac:dyDescent="0.25">
      <c r="R86132" s="15">
        <v>3</v>
      </c>
    </row>
    <row r="86133" spans="18:18" x14ac:dyDescent="0.25">
      <c r="R86133" s="15">
        <v>3</v>
      </c>
    </row>
    <row r="86134" spans="18:18" x14ac:dyDescent="0.25">
      <c r="R86134" s="15">
        <v>3</v>
      </c>
    </row>
    <row r="86135" spans="18:18" x14ac:dyDescent="0.25">
      <c r="R86135" s="15">
        <v>3</v>
      </c>
    </row>
    <row r="86136" spans="18:18" x14ac:dyDescent="0.25">
      <c r="R86136" s="15">
        <v>3</v>
      </c>
    </row>
    <row r="86137" spans="18:18" x14ac:dyDescent="0.25">
      <c r="R86137" s="15">
        <v>3</v>
      </c>
    </row>
    <row r="86138" spans="18:18" x14ac:dyDescent="0.25">
      <c r="R86138" s="15">
        <v>3</v>
      </c>
    </row>
    <row r="86139" spans="18:18" x14ac:dyDescent="0.25">
      <c r="R86139" s="15">
        <v>3</v>
      </c>
    </row>
    <row r="86140" spans="18:18" x14ac:dyDescent="0.25">
      <c r="R86140" s="15">
        <v>3</v>
      </c>
    </row>
    <row r="86141" spans="18:18" x14ac:dyDescent="0.25">
      <c r="R86141" s="15">
        <v>3</v>
      </c>
    </row>
    <row r="86142" spans="18:18" x14ac:dyDescent="0.25">
      <c r="R86142" s="15">
        <v>3</v>
      </c>
    </row>
    <row r="86143" spans="18:18" x14ac:dyDescent="0.25">
      <c r="R86143" s="15">
        <v>3</v>
      </c>
    </row>
    <row r="86144" spans="18:18" x14ac:dyDescent="0.25">
      <c r="R86144" s="15">
        <v>3</v>
      </c>
    </row>
    <row r="86145" spans="18:18" x14ac:dyDescent="0.25">
      <c r="R86145" s="15">
        <v>3</v>
      </c>
    </row>
    <row r="86146" spans="18:18" x14ac:dyDescent="0.25">
      <c r="R86146" s="15">
        <v>3</v>
      </c>
    </row>
    <row r="86147" spans="18:18" x14ac:dyDescent="0.25">
      <c r="R86147" s="15">
        <v>3</v>
      </c>
    </row>
    <row r="86148" spans="18:18" x14ac:dyDescent="0.25">
      <c r="R86148" s="15">
        <v>3</v>
      </c>
    </row>
    <row r="86149" spans="18:18" x14ac:dyDescent="0.25">
      <c r="R86149" s="15">
        <v>3</v>
      </c>
    </row>
    <row r="86150" spans="18:18" x14ac:dyDescent="0.25">
      <c r="R86150" s="15">
        <v>3</v>
      </c>
    </row>
    <row r="86151" spans="18:18" x14ac:dyDescent="0.25">
      <c r="R86151" s="15">
        <v>3</v>
      </c>
    </row>
    <row r="86152" spans="18:18" x14ac:dyDescent="0.25">
      <c r="R86152" s="15">
        <v>3</v>
      </c>
    </row>
    <row r="86153" spans="18:18" x14ac:dyDescent="0.25">
      <c r="R86153" s="15">
        <v>3</v>
      </c>
    </row>
    <row r="86154" spans="18:18" x14ac:dyDescent="0.25">
      <c r="R86154" s="15">
        <v>3</v>
      </c>
    </row>
    <row r="86155" spans="18:18" x14ac:dyDescent="0.25">
      <c r="R86155" s="15">
        <v>3</v>
      </c>
    </row>
    <row r="86156" spans="18:18" x14ac:dyDescent="0.25">
      <c r="R86156" s="15">
        <v>3</v>
      </c>
    </row>
    <row r="86157" spans="18:18" x14ac:dyDescent="0.25">
      <c r="R86157" s="15">
        <v>3</v>
      </c>
    </row>
    <row r="86158" spans="18:18" x14ac:dyDescent="0.25">
      <c r="R86158" s="15">
        <v>3</v>
      </c>
    </row>
    <row r="86159" spans="18:18" x14ac:dyDescent="0.25">
      <c r="R86159" s="15">
        <v>3</v>
      </c>
    </row>
    <row r="86160" spans="18:18" x14ac:dyDescent="0.25">
      <c r="R86160" s="15">
        <v>3</v>
      </c>
    </row>
    <row r="86161" spans="18:18" x14ac:dyDescent="0.25">
      <c r="R86161" s="15">
        <v>3</v>
      </c>
    </row>
    <row r="86162" spans="18:18" x14ac:dyDescent="0.25">
      <c r="R86162" s="15">
        <v>3</v>
      </c>
    </row>
    <row r="86163" spans="18:18" x14ac:dyDescent="0.25">
      <c r="R86163" s="15">
        <v>3</v>
      </c>
    </row>
    <row r="86164" spans="18:18" x14ac:dyDescent="0.25">
      <c r="R86164" s="15">
        <v>3</v>
      </c>
    </row>
    <row r="86165" spans="18:18" x14ac:dyDescent="0.25">
      <c r="R86165" s="15">
        <v>3</v>
      </c>
    </row>
    <row r="86166" spans="18:18" x14ac:dyDescent="0.25">
      <c r="R86166" s="15">
        <v>3</v>
      </c>
    </row>
    <row r="86167" spans="18:18" x14ac:dyDescent="0.25">
      <c r="R86167" s="15">
        <v>3</v>
      </c>
    </row>
    <row r="86168" spans="18:18" x14ac:dyDescent="0.25">
      <c r="R86168" s="15">
        <v>3</v>
      </c>
    </row>
    <row r="86169" spans="18:18" x14ac:dyDescent="0.25">
      <c r="R86169" s="15">
        <v>3</v>
      </c>
    </row>
    <row r="86170" spans="18:18" x14ac:dyDescent="0.25">
      <c r="R86170" s="15">
        <v>3</v>
      </c>
    </row>
    <row r="86171" spans="18:18" x14ac:dyDescent="0.25">
      <c r="R86171" s="15">
        <v>3</v>
      </c>
    </row>
    <row r="86172" spans="18:18" x14ac:dyDescent="0.25">
      <c r="R86172" s="15">
        <v>3</v>
      </c>
    </row>
    <row r="86173" spans="18:18" x14ac:dyDescent="0.25">
      <c r="R86173" s="15">
        <v>3</v>
      </c>
    </row>
    <row r="86174" spans="18:18" x14ac:dyDescent="0.25">
      <c r="R86174" s="15">
        <v>3</v>
      </c>
    </row>
    <row r="86175" spans="18:18" x14ac:dyDescent="0.25">
      <c r="R86175" s="15">
        <v>3</v>
      </c>
    </row>
    <row r="86176" spans="18:18" x14ac:dyDescent="0.25">
      <c r="R86176" s="15">
        <v>3</v>
      </c>
    </row>
    <row r="86177" spans="18:18" x14ac:dyDescent="0.25">
      <c r="R86177" s="15">
        <v>3</v>
      </c>
    </row>
    <row r="86178" spans="18:18" x14ac:dyDescent="0.25">
      <c r="R86178" s="15">
        <v>3</v>
      </c>
    </row>
    <row r="86179" spans="18:18" x14ac:dyDescent="0.25">
      <c r="R86179" s="15">
        <v>4</v>
      </c>
    </row>
    <row r="86180" spans="18:18" x14ac:dyDescent="0.25">
      <c r="R86180" s="15">
        <v>4</v>
      </c>
    </row>
    <row r="86181" spans="18:18" x14ac:dyDescent="0.25">
      <c r="R86181" s="15">
        <v>4</v>
      </c>
    </row>
    <row r="86182" spans="18:18" x14ac:dyDescent="0.25">
      <c r="R86182" s="15">
        <v>4</v>
      </c>
    </row>
    <row r="86183" spans="18:18" x14ac:dyDescent="0.25">
      <c r="R86183" s="15">
        <v>4</v>
      </c>
    </row>
    <row r="86184" spans="18:18" x14ac:dyDescent="0.25">
      <c r="R86184" s="15">
        <v>4</v>
      </c>
    </row>
    <row r="86185" spans="18:18" x14ac:dyDescent="0.25">
      <c r="R86185" s="15">
        <v>4</v>
      </c>
    </row>
    <row r="86186" spans="18:18" x14ac:dyDescent="0.25">
      <c r="R86186" s="15">
        <v>4</v>
      </c>
    </row>
    <row r="86187" spans="18:18" x14ac:dyDescent="0.25">
      <c r="R86187" s="15">
        <v>4</v>
      </c>
    </row>
    <row r="86188" spans="18:18" x14ac:dyDescent="0.25">
      <c r="R86188" s="15">
        <v>4</v>
      </c>
    </row>
    <row r="86189" spans="18:18" x14ac:dyDescent="0.25">
      <c r="R86189" s="15">
        <v>4</v>
      </c>
    </row>
    <row r="86190" spans="18:18" x14ac:dyDescent="0.25">
      <c r="R86190" s="15">
        <v>4</v>
      </c>
    </row>
    <row r="86191" spans="18:18" x14ac:dyDescent="0.25">
      <c r="R86191" s="15">
        <v>4</v>
      </c>
    </row>
    <row r="86192" spans="18:18" x14ac:dyDescent="0.25">
      <c r="R86192" s="15">
        <v>4</v>
      </c>
    </row>
    <row r="86193" spans="18:18" x14ac:dyDescent="0.25">
      <c r="R86193" s="15">
        <v>4</v>
      </c>
    </row>
    <row r="86194" spans="18:18" x14ac:dyDescent="0.25">
      <c r="R86194" s="15">
        <v>4</v>
      </c>
    </row>
    <row r="86195" spans="18:18" x14ac:dyDescent="0.25">
      <c r="R86195" s="15">
        <v>4</v>
      </c>
    </row>
    <row r="86196" spans="18:18" x14ac:dyDescent="0.25">
      <c r="R86196" s="15">
        <v>4</v>
      </c>
    </row>
    <row r="86197" spans="18:18" x14ac:dyDescent="0.25">
      <c r="R86197" s="15">
        <v>4</v>
      </c>
    </row>
    <row r="86198" spans="18:18" x14ac:dyDescent="0.25">
      <c r="R86198" s="15">
        <v>4</v>
      </c>
    </row>
    <row r="86199" spans="18:18" x14ac:dyDescent="0.25">
      <c r="R86199" s="15">
        <v>4</v>
      </c>
    </row>
    <row r="86200" spans="18:18" x14ac:dyDescent="0.25">
      <c r="R86200" s="15">
        <v>4</v>
      </c>
    </row>
    <row r="86201" spans="18:18" x14ac:dyDescent="0.25">
      <c r="R86201" s="15">
        <v>4</v>
      </c>
    </row>
    <row r="86202" spans="18:18" x14ac:dyDescent="0.25">
      <c r="R86202" s="15">
        <v>4</v>
      </c>
    </row>
    <row r="86203" spans="18:18" x14ac:dyDescent="0.25">
      <c r="R86203" s="15">
        <v>4</v>
      </c>
    </row>
    <row r="86204" spans="18:18" x14ac:dyDescent="0.25">
      <c r="R86204" s="15">
        <v>4</v>
      </c>
    </row>
    <row r="86205" spans="18:18" x14ac:dyDescent="0.25">
      <c r="R86205" s="15">
        <v>4</v>
      </c>
    </row>
    <row r="86206" spans="18:18" x14ac:dyDescent="0.25">
      <c r="R86206" s="15">
        <v>4</v>
      </c>
    </row>
    <row r="86207" spans="18:18" x14ac:dyDescent="0.25">
      <c r="R86207" s="15">
        <v>4</v>
      </c>
    </row>
    <row r="86208" spans="18:18" x14ac:dyDescent="0.25">
      <c r="R86208" s="15">
        <v>4</v>
      </c>
    </row>
    <row r="86209" spans="18:18" x14ac:dyDescent="0.25">
      <c r="R86209" s="15">
        <v>4</v>
      </c>
    </row>
    <row r="86210" spans="18:18" x14ac:dyDescent="0.25">
      <c r="R86210" s="15">
        <v>4</v>
      </c>
    </row>
    <row r="86211" spans="18:18" x14ac:dyDescent="0.25">
      <c r="R86211" s="15">
        <v>4</v>
      </c>
    </row>
    <row r="86212" spans="18:18" x14ac:dyDescent="0.25">
      <c r="R86212" s="15">
        <v>4</v>
      </c>
    </row>
    <row r="86213" spans="18:18" x14ac:dyDescent="0.25">
      <c r="R86213" s="15">
        <v>4</v>
      </c>
    </row>
    <row r="86214" spans="18:18" x14ac:dyDescent="0.25">
      <c r="R86214" s="15">
        <v>4</v>
      </c>
    </row>
    <row r="86215" spans="18:18" x14ac:dyDescent="0.25">
      <c r="R86215" s="15">
        <v>4</v>
      </c>
    </row>
    <row r="86216" spans="18:18" x14ac:dyDescent="0.25">
      <c r="R86216" s="15">
        <v>4</v>
      </c>
    </row>
    <row r="86217" spans="18:18" x14ac:dyDescent="0.25">
      <c r="R86217" s="15">
        <v>4</v>
      </c>
    </row>
    <row r="86218" spans="18:18" x14ac:dyDescent="0.25">
      <c r="R86218" s="15">
        <v>4</v>
      </c>
    </row>
    <row r="86219" spans="18:18" x14ac:dyDescent="0.25">
      <c r="R86219" s="15">
        <v>4</v>
      </c>
    </row>
    <row r="86220" spans="18:18" x14ac:dyDescent="0.25">
      <c r="R86220" s="15">
        <v>4</v>
      </c>
    </row>
    <row r="86221" spans="18:18" x14ac:dyDescent="0.25">
      <c r="R86221" s="15">
        <v>4</v>
      </c>
    </row>
    <row r="86222" spans="18:18" x14ac:dyDescent="0.25">
      <c r="R86222" s="15">
        <v>4</v>
      </c>
    </row>
    <row r="86223" spans="18:18" x14ac:dyDescent="0.25">
      <c r="R86223" s="15">
        <v>4</v>
      </c>
    </row>
    <row r="86224" spans="18:18" x14ac:dyDescent="0.25">
      <c r="R86224" s="15">
        <v>4</v>
      </c>
    </row>
    <row r="86225" spans="18:18" x14ac:dyDescent="0.25">
      <c r="R86225" s="15">
        <v>4</v>
      </c>
    </row>
    <row r="86226" spans="18:18" x14ac:dyDescent="0.25">
      <c r="R86226" s="15">
        <v>4</v>
      </c>
    </row>
    <row r="86227" spans="18:18" x14ac:dyDescent="0.25">
      <c r="R86227" s="15">
        <v>4</v>
      </c>
    </row>
    <row r="86228" spans="18:18" x14ac:dyDescent="0.25">
      <c r="R86228" s="15">
        <v>4</v>
      </c>
    </row>
    <row r="86229" spans="18:18" x14ac:dyDescent="0.25">
      <c r="R86229" s="15">
        <v>4</v>
      </c>
    </row>
    <row r="86230" spans="18:18" x14ac:dyDescent="0.25">
      <c r="R86230" s="15">
        <v>4</v>
      </c>
    </row>
    <row r="86231" spans="18:18" x14ac:dyDescent="0.25">
      <c r="R86231" s="15">
        <v>4</v>
      </c>
    </row>
    <row r="86232" spans="18:18" x14ac:dyDescent="0.25">
      <c r="R86232" s="15">
        <v>4</v>
      </c>
    </row>
    <row r="86233" spans="18:18" x14ac:dyDescent="0.25">
      <c r="R86233" s="15">
        <v>4</v>
      </c>
    </row>
    <row r="86234" spans="18:18" x14ac:dyDescent="0.25">
      <c r="R86234" s="15">
        <v>4</v>
      </c>
    </row>
    <row r="86235" spans="18:18" x14ac:dyDescent="0.25">
      <c r="R86235" s="15">
        <v>4</v>
      </c>
    </row>
    <row r="86236" spans="18:18" x14ac:dyDescent="0.25">
      <c r="R86236" s="15">
        <v>4</v>
      </c>
    </row>
    <row r="86237" spans="18:18" x14ac:dyDescent="0.25">
      <c r="R86237" s="15">
        <v>4</v>
      </c>
    </row>
    <row r="86238" spans="18:18" x14ac:dyDescent="0.25">
      <c r="R86238" s="15">
        <v>4</v>
      </c>
    </row>
    <row r="86239" spans="18:18" x14ac:dyDescent="0.25">
      <c r="R86239" s="15">
        <v>4</v>
      </c>
    </row>
    <row r="86240" spans="18:18" x14ac:dyDescent="0.25">
      <c r="R86240" s="15">
        <v>4</v>
      </c>
    </row>
    <row r="86241" spans="18:18" x14ac:dyDescent="0.25">
      <c r="R86241" s="15">
        <v>4</v>
      </c>
    </row>
    <row r="86242" spans="18:18" x14ac:dyDescent="0.25">
      <c r="R86242" s="15">
        <v>4</v>
      </c>
    </row>
    <row r="86243" spans="18:18" x14ac:dyDescent="0.25">
      <c r="R86243" s="15">
        <v>4</v>
      </c>
    </row>
    <row r="86244" spans="18:18" x14ac:dyDescent="0.25">
      <c r="R86244" s="15">
        <v>4</v>
      </c>
    </row>
    <row r="86245" spans="18:18" x14ac:dyDescent="0.25">
      <c r="R86245" s="15">
        <v>4</v>
      </c>
    </row>
    <row r="86246" spans="18:18" x14ac:dyDescent="0.25">
      <c r="R86246" s="15">
        <v>4</v>
      </c>
    </row>
    <row r="86247" spans="18:18" x14ac:dyDescent="0.25">
      <c r="R86247" s="15">
        <v>4</v>
      </c>
    </row>
    <row r="86248" spans="18:18" x14ac:dyDescent="0.25">
      <c r="R86248" s="15">
        <v>4</v>
      </c>
    </row>
    <row r="86249" spans="18:18" x14ac:dyDescent="0.25">
      <c r="R86249" s="15">
        <v>4</v>
      </c>
    </row>
    <row r="86250" spans="18:18" x14ac:dyDescent="0.25">
      <c r="R86250" s="15">
        <v>4</v>
      </c>
    </row>
    <row r="86251" spans="18:18" x14ac:dyDescent="0.25">
      <c r="R86251" s="15">
        <v>4</v>
      </c>
    </row>
    <row r="86252" spans="18:18" x14ac:dyDescent="0.25">
      <c r="R86252" s="15">
        <v>4</v>
      </c>
    </row>
    <row r="86253" spans="18:18" x14ac:dyDescent="0.25">
      <c r="R86253" s="15">
        <v>4</v>
      </c>
    </row>
    <row r="86254" spans="18:18" x14ac:dyDescent="0.25">
      <c r="R86254" s="15">
        <v>4</v>
      </c>
    </row>
    <row r="86255" spans="18:18" x14ac:dyDescent="0.25">
      <c r="R86255" s="15">
        <v>4</v>
      </c>
    </row>
    <row r="86256" spans="18:18" x14ac:dyDescent="0.25">
      <c r="R86256" s="15">
        <v>4</v>
      </c>
    </row>
    <row r="86257" spans="18:18" x14ac:dyDescent="0.25">
      <c r="R86257" s="15">
        <v>4</v>
      </c>
    </row>
    <row r="86258" spans="18:18" x14ac:dyDescent="0.25">
      <c r="R86258" s="15">
        <v>4</v>
      </c>
    </row>
    <row r="86259" spans="18:18" x14ac:dyDescent="0.25">
      <c r="R86259" s="15">
        <v>4</v>
      </c>
    </row>
    <row r="86260" spans="18:18" x14ac:dyDescent="0.25">
      <c r="R86260" s="15">
        <v>4</v>
      </c>
    </row>
    <row r="86261" spans="18:18" x14ac:dyDescent="0.25">
      <c r="R86261" s="15">
        <v>4</v>
      </c>
    </row>
    <row r="86262" spans="18:18" x14ac:dyDescent="0.25">
      <c r="R86262" s="15">
        <v>4</v>
      </c>
    </row>
    <row r="86263" spans="18:18" x14ac:dyDescent="0.25">
      <c r="R86263" s="15">
        <v>4</v>
      </c>
    </row>
    <row r="86264" spans="18:18" x14ac:dyDescent="0.25">
      <c r="R86264" s="15">
        <v>4</v>
      </c>
    </row>
    <row r="86265" spans="18:18" x14ac:dyDescent="0.25">
      <c r="R86265" s="15">
        <v>4</v>
      </c>
    </row>
    <row r="86266" spans="18:18" x14ac:dyDescent="0.25">
      <c r="R86266" s="15">
        <v>4</v>
      </c>
    </row>
    <row r="86267" spans="18:18" x14ac:dyDescent="0.25">
      <c r="R86267" s="15">
        <v>4</v>
      </c>
    </row>
    <row r="86268" spans="18:18" x14ac:dyDescent="0.25">
      <c r="R86268" s="15">
        <v>4</v>
      </c>
    </row>
    <row r="86269" spans="18:18" x14ac:dyDescent="0.25">
      <c r="R86269" s="15">
        <v>4</v>
      </c>
    </row>
    <row r="86270" spans="18:18" x14ac:dyDescent="0.25">
      <c r="R86270" s="15">
        <v>4</v>
      </c>
    </row>
    <row r="86271" spans="18:18" x14ac:dyDescent="0.25">
      <c r="R86271" s="15">
        <v>4</v>
      </c>
    </row>
    <row r="86272" spans="18:18" x14ac:dyDescent="0.25">
      <c r="R86272" s="15">
        <v>4</v>
      </c>
    </row>
    <row r="86273" spans="18:18" x14ac:dyDescent="0.25">
      <c r="R86273" s="15">
        <v>3</v>
      </c>
    </row>
    <row r="86274" spans="18:18" x14ac:dyDescent="0.25">
      <c r="R86274" s="15">
        <v>3</v>
      </c>
    </row>
    <row r="86275" spans="18:18" x14ac:dyDescent="0.25">
      <c r="R86275" s="15">
        <v>3</v>
      </c>
    </row>
    <row r="86276" spans="18:18" x14ac:dyDescent="0.25">
      <c r="R86276" s="15">
        <v>3</v>
      </c>
    </row>
    <row r="86277" spans="18:18" x14ac:dyDescent="0.25">
      <c r="R86277" s="15">
        <v>3</v>
      </c>
    </row>
    <row r="86278" spans="18:18" x14ac:dyDescent="0.25">
      <c r="R86278" s="15">
        <v>3</v>
      </c>
    </row>
    <row r="86279" spans="18:18" x14ac:dyDescent="0.25">
      <c r="R86279" s="15">
        <v>3</v>
      </c>
    </row>
    <row r="86280" spans="18:18" x14ac:dyDescent="0.25">
      <c r="R86280" s="15">
        <v>3</v>
      </c>
    </row>
    <row r="86281" spans="18:18" x14ac:dyDescent="0.25">
      <c r="R86281" s="15">
        <v>3</v>
      </c>
    </row>
    <row r="86282" spans="18:18" x14ac:dyDescent="0.25">
      <c r="R86282" s="15">
        <v>3</v>
      </c>
    </row>
    <row r="86283" spans="18:18" x14ac:dyDescent="0.25">
      <c r="R86283" s="15">
        <v>3</v>
      </c>
    </row>
    <row r="86284" spans="18:18" x14ac:dyDescent="0.25">
      <c r="R86284" s="15">
        <v>3</v>
      </c>
    </row>
    <row r="86285" spans="18:18" x14ac:dyDescent="0.25">
      <c r="R86285" s="15">
        <v>3</v>
      </c>
    </row>
    <row r="86286" spans="18:18" x14ac:dyDescent="0.25">
      <c r="R86286" s="15">
        <v>3</v>
      </c>
    </row>
    <row r="86287" spans="18:18" x14ac:dyDescent="0.25">
      <c r="R86287" s="15">
        <v>3</v>
      </c>
    </row>
    <row r="86288" spans="18:18" x14ac:dyDescent="0.25">
      <c r="R86288" s="15">
        <v>3</v>
      </c>
    </row>
    <row r="86289" spans="18:18" x14ac:dyDescent="0.25">
      <c r="R86289" s="15">
        <v>3</v>
      </c>
    </row>
    <row r="86290" spans="18:18" x14ac:dyDescent="0.25">
      <c r="R86290" s="15">
        <v>3</v>
      </c>
    </row>
    <row r="86291" spans="18:18" x14ac:dyDescent="0.25">
      <c r="R86291" s="15">
        <v>3</v>
      </c>
    </row>
    <row r="86292" spans="18:18" x14ac:dyDescent="0.25">
      <c r="R86292" s="15">
        <v>3</v>
      </c>
    </row>
    <row r="86293" spans="18:18" x14ac:dyDescent="0.25">
      <c r="R86293" s="15">
        <v>3</v>
      </c>
    </row>
    <row r="86294" spans="18:18" x14ac:dyDescent="0.25">
      <c r="R86294" s="15">
        <v>3</v>
      </c>
    </row>
    <row r="86295" spans="18:18" x14ac:dyDescent="0.25">
      <c r="R86295" s="15">
        <v>3</v>
      </c>
    </row>
    <row r="86296" spans="18:18" x14ac:dyDescent="0.25">
      <c r="R86296" s="15">
        <v>3</v>
      </c>
    </row>
    <row r="86297" spans="18:18" x14ac:dyDescent="0.25">
      <c r="R86297" s="15">
        <v>3</v>
      </c>
    </row>
    <row r="86298" spans="18:18" x14ac:dyDescent="0.25">
      <c r="R86298" s="15">
        <v>3</v>
      </c>
    </row>
    <row r="86299" spans="18:18" x14ac:dyDescent="0.25">
      <c r="R86299" s="15">
        <v>3</v>
      </c>
    </row>
    <row r="86300" spans="18:18" x14ac:dyDescent="0.25">
      <c r="R86300" s="15">
        <v>3</v>
      </c>
    </row>
    <row r="86301" spans="18:18" x14ac:dyDescent="0.25">
      <c r="R86301" s="15">
        <v>3</v>
      </c>
    </row>
    <row r="86302" spans="18:18" x14ac:dyDescent="0.25">
      <c r="R86302" s="15">
        <v>3</v>
      </c>
    </row>
    <row r="86303" spans="18:18" x14ac:dyDescent="0.25">
      <c r="R86303" s="15">
        <v>3</v>
      </c>
    </row>
    <row r="86304" spans="18:18" x14ac:dyDescent="0.25">
      <c r="R86304" s="15">
        <v>3</v>
      </c>
    </row>
    <row r="86305" spans="18:18" x14ac:dyDescent="0.25">
      <c r="R86305" s="15">
        <v>3</v>
      </c>
    </row>
    <row r="86306" spans="18:18" x14ac:dyDescent="0.25">
      <c r="R86306" s="15">
        <v>3</v>
      </c>
    </row>
    <row r="86307" spans="18:18" x14ac:dyDescent="0.25">
      <c r="R86307" s="15">
        <v>3</v>
      </c>
    </row>
    <row r="86308" spans="18:18" x14ac:dyDescent="0.25">
      <c r="R86308" s="15">
        <v>3</v>
      </c>
    </row>
    <row r="86309" spans="18:18" x14ac:dyDescent="0.25">
      <c r="R86309" s="15">
        <v>3</v>
      </c>
    </row>
    <row r="86310" spans="18:18" x14ac:dyDescent="0.25">
      <c r="R86310" s="15">
        <v>3</v>
      </c>
    </row>
    <row r="86311" spans="18:18" x14ac:dyDescent="0.25">
      <c r="R86311" s="15">
        <v>3</v>
      </c>
    </row>
    <row r="86312" spans="18:18" x14ac:dyDescent="0.25">
      <c r="R86312" s="15">
        <v>3</v>
      </c>
    </row>
    <row r="86313" spans="18:18" x14ac:dyDescent="0.25">
      <c r="R86313" s="15">
        <v>3</v>
      </c>
    </row>
    <row r="86314" spans="18:18" x14ac:dyDescent="0.25">
      <c r="R86314" s="15">
        <v>3</v>
      </c>
    </row>
    <row r="86315" spans="18:18" x14ac:dyDescent="0.25">
      <c r="R86315" s="15">
        <v>3</v>
      </c>
    </row>
    <row r="86316" spans="18:18" x14ac:dyDescent="0.25">
      <c r="R86316" s="15">
        <v>3</v>
      </c>
    </row>
    <row r="86317" spans="18:18" x14ac:dyDescent="0.25">
      <c r="R86317" s="15">
        <v>3</v>
      </c>
    </row>
    <row r="86318" spans="18:18" x14ac:dyDescent="0.25">
      <c r="R86318" s="15">
        <v>3</v>
      </c>
    </row>
    <row r="86319" spans="18:18" x14ac:dyDescent="0.25">
      <c r="R86319" s="15">
        <v>3</v>
      </c>
    </row>
    <row r="86320" spans="18:18" x14ac:dyDescent="0.25">
      <c r="R86320" s="15">
        <v>3</v>
      </c>
    </row>
    <row r="86321" spans="18:18" x14ac:dyDescent="0.25">
      <c r="R86321" s="15">
        <v>3</v>
      </c>
    </row>
    <row r="86322" spans="18:18" x14ac:dyDescent="0.25">
      <c r="R86322" s="15">
        <v>3</v>
      </c>
    </row>
    <row r="86323" spans="18:18" x14ac:dyDescent="0.25">
      <c r="R86323" s="15">
        <v>3</v>
      </c>
    </row>
    <row r="86324" spans="18:18" x14ac:dyDescent="0.25">
      <c r="R86324" s="15">
        <v>3</v>
      </c>
    </row>
    <row r="86325" spans="18:18" x14ac:dyDescent="0.25">
      <c r="R86325" s="15">
        <v>3</v>
      </c>
    </row>
    <row r="86326" spans="18:18" x14ac:dyDescent="0.25">
      <c r="R86326" s="15">
        <v>3</v>
      </c>
    </row>
    <row r="86327" spans="18:18" x14ac:dyDescent="0.25">
      <c r="R86327" s="15">
        <v>3</v>
      </c>
    </row>
    <row r="86328" spans="18:18" x14ac:dyDescent="0.25">
      <c r="R86328" s="15">
        <v>3</v>
      </c>
    </row>
    <row r="86329" spans="18:18" x14ac:dyDescent="0.25">
      <c r="R86329" s="15">
        <v>5</v>
      </c>
    </row>
    <row r="86330" spans="18:18" x14ac:dyDescent="0.25">
      <c r="R86330" s="15">
        <v>5</v>
      </c>
    </row>
    <row r="86331" spans="18:18" x14ac:dyDescent="0.25">
      <c r="R86331" s="15">
        <v>5</v>
      </c>
    </row>
    <row r="86332" spans="18:18" x14ac:dyDescent="0.25">
      <c r="R86332" s="15">
        <v>5</v>
      </c>
    </row>
    <row r="86333" spans="18:18" x14ac:dyDescent="0.25">
      <c r="R86333" s="15">
        <v>5</v>
      </c>
    </row>
    <row r="86334" spans="18:18" x14ac:dyDescent="0.25">
      <c r="R86334" s="15">
        <v>5</v>
      </c>
    </row>
    <row r="86335" spans="18:18" x14ac:dyDescent="0.25">
      <c r="R86335" s="15">
        <v>5</v>
      </c>
    </row>
    <row r="86336" spans="18:18" x14ac:dyDescent="0.25">
      <c r="R86336" s="15">
        <v>5</v>
      </c>
    </row>
    <row r="86337" spans="18:18" x14ac:dyDescent="0.25">
      <c r="R86337" s="15">
        <v>5</v>
      </c>
    </row>
    <row r="86338" spans="18:18" x14ac:dyDescent="0.25">
      <c r="R86338" s="15">
        <v>5</v>
      </c>
    </row>
    <row r="86339" spans="18:18" x14ac:dyDescent="0.25">
      <c r="R86339" s="15">
        <v>5</v>
      </c>
    </row>
    <row r="86340" spans="18:18" x14ac:dyDescent="0.25">
      <c r="R86340" s="15">
        <v>5</v>
      </c>
    </row>
    <row r="86341" spans="18:18" x14ac:dyDescent="0.25">
      <c r="R86341" s="15">
        <v>5</v>
      </c>
    </row>
    <row r="86342" spans="18:18" x14ac:dyDescent="0.25">
      <c r="R86342" s="15">
        <v>5</v>
      </c>
    </row>
    <row r="86343" spans="18:18" x14ac:dyDescent="0.25">
      <c r="R86343" s="15">
        <v>5</v>
      </c>
    </row>
    <row r="86344" spans="18:18" x14ac:dyDescent="0.25">
      <c r="R86344" s="15">
        <v>5</v>
      </c>
    </row>
    <row r="86345" spans="18:18" x14ac:dyDescent="0.25">
      <c r="R86345" s="15">
        <v>5</v>
      </c>
    </row>
    <row r="86346" spans="18:18" x14ac:dyDescent="0.25">
      <c r="R86346" s="15">
        <v>3</v>
      </c>
    </row>
    <row r="86347" spans="18:18" x14ac:dyDescent="0.25">
      <c r="R86347" s="15">
        <v>3</v>
      </c>
    </row>
    <row r="86348" spans="18:18" x14ac:dyDescent="0.25">
      <c r="R86348" s="15">
        <v>3</v>
      </c>
    </row>
    <row r="86349" spans="18:18" x14ac:dyDescent="0.25">
      <c r="R86349" s="15">
        <v>3</v>
      </c>
    </row>
    <row r="86350" spans="18:18" x14ac:dyDescent="0.25">
      <c r="R86350" s="15">
        <v>3</v>
      </c>
    </row>
    <row r="86351" spans="18:18" x14ac:dyDescent="0.25">
      <c r="R86351" s="15">
        <v>3</v>
      </c>
    </row>
    <row r="86352" spans="18:18" x14ac:dyDescent="0.25">
      <c r="R86352" s="15">
        <v>3</v>
      </c>
    </row>
    <row r="86353" spans="18:18" x14ac:dyDescent="0.25">
      <c r="R86353" s="15">
        <v>3</v>
      </c>
    </row>
    <row r="86354" spans="18:18" x14ac:dyDescent="0.25">
      <c r="R86354" s="15">
        <v>3</v>
      </c>
    </row>
    <row r="86355" spans="18:18" x14ac:dyDescent="0.25">
      <c r="R86355" s="15">
        <v>3</v>
      </c>
    </row>
    <row r="86356" spans="18:18" x14ac:dyDescent="0.25">
      <c r="R86356" s="15">
        <v>3</v>
      </c>
    </row>
    <row r="86357" spans="18:18" x14ac:dyDescent="0.25">
      <c r="R86357" s="15">
        <v>3</v>
      </c>
    </row>
    <row r="86358" spans="18:18" x14ac:dyDescent="0.25">
      <c r="R86358" s="15">
        <v>3</v>
      </c>
    </row>
    <row r="86359" spans="18:18" x14ac:dyDescent="0.25">
      <c r="R86359" s="15">
        <v>3</v>
      </c>
    </row>
    <row r="86360" spans="18:18" x14ac:dyDescent="0.25">
      <c r="R86360" s="15">
        <v>3</v>
      </c>
    </row>
    <row r="86361" spans="18:18" x14ac:dyDescent="0.25">
      <c r="R86361" s="15">
        <v>3</v>
      </c>
    </row>
    <row r="86362" spans="18:18" x14ac:dyDescent="0.25">
      <c r="R86362" s="15">
        <v>3</v>
      </c>
    </row>
    <row r="86363" spans="18:18" x14ac:dyDescent="0.25">
      <c r="R86363" s="15">
        <v>3</v>
      </c>
    </row>
    <row r="86364" spans="18:18" x14ac:dyDescent="0.25">
      <c r="R86364" s="15">
        <v>3</v>
      </c>
    </row>
    <row r="86365" spans="18:18" x14ac:dyDescent="0.25">
      <c r="R86365" s="15">
        <v>3</v>
      </c>
    </row>
    <row r="86366" spans="18:18" x14ac:dyDescent="0.25">
      <c r="R86366" s="15">
        <v>3</v>
      </c>
    </row>
    <row r="86367" spans="18:18" x14ac:dyDescent="0.25">
      <c r="R86367" s="15">
        <v>3</v>
      </c>
    </row>
    <row r="86368" spans="18:18" x14ac:dyDescent="0.25">
      <c r="R86368" s="15">
        <v>3</v>
      </c>
    </row>
    <row r="86369" spans="18:18" x14ac:dyDescent="0.25">
      <c r="R86369" s="15">
        <v>3</v>
      </c>
    </row>
    <row r="86370" spans="18:18" x14ac:dyDescent="0.25">
      <c r="R86370" s="15">
        <v>3</v>
      </c>
    </row>
    <row r="86371" spans="18:18" x14ac:dyDescent="0.25">
      <c r="R86371" s="15">
        <v>3</v>
      </c>
    </row>
    <row r="86372" spans="18:18" x14ac:dyDescent="0.25">
      <c r="R86372" s="15">
        <v>3</v>
      </c>
    </row>
    <row r="86373" spans="18:18" x14ac:dyDescent="0.25">
      <c r="R86373" s="15">
        <v>3</v>
      </c>
    </row>
    <row r="86374" spans="18:18" x14ac:dyDescent="0.25">
      <c r="R86374" s="15">
        <v>3</v>
      </c>
    </row>
    <row r="86375" spans="18:18" x14ac:dyDescent="0.25">
      <c r="R86375" s="15">
        <v>3</v>
      </c>
    </row>
    <row r="86376" spans="18:18" x14ac:dyDescent="0.25">
      <c r="R86376" s="15">
        <v>3</v>
      </c>
    </row>
    <row r="86377" spans="18:18" x14ac:dyDescent="0.25">
      <c r="R86377" s="15">
        <v>3</v>
      </c>
    </row>
    <row r="86378" spans="18:18" x14ac:dyDescent="0.25">
      <c r="R86378" s="15">
        <v>3</v>
      </c>
    </row>
    <row r="86379" spans="18:18" x14ac:dyDescent="0.25">
      <c r="R86379" s="15">
        <v>3</v>
      </c>
    </row>
    <row r="86380" spans="18:18" x14ac:dyDescent="0.25">
      <c r="R86380" s="15">
        <v>3</v>
      </c>
    </row>
    <row r="86381" spans="18:18" x14ac:dyDescent="0.25">
      <c r="R86381" s="15">
        <v>3</v>
      </c>
    </row>
    <row r="86382" spans="18:18" x14ac:dyDescent="0.25">
      <c r="R86382" s="15">
        <v>3</v>
      </c>
    </row>
    <row r="86383" spans="18:18" x14ac:dyDescent="0.25">
      <c r="R86383" s="15">
        <v>3</v>
      </c>
    </row>
    <row r="86384" spans="18:18" x14ac:dyDescent="0.25">
      <c r="R86384" s="15">
        <v>3</v>
      </c>
    </row>
    <row r="86385" spans="18:18" x14ac:dyDescent="0.25">
      <c r="R86385" s="15">
        <v>3</v>
      </c>
    </row>
    <row r="86386" spans="18:18" x14ac:dyDescent="0.25">
      <c r="R86386" s="15">
        <v>3</v>
      </c>
    </row>
    <row r="86387" spans="18:18" x14ac:dyDescent="0.25">
      <c r="R86387" s="15">
        <v>3</v>
      </c>
    </row>
    <row r="86388" spans="18:18" x14ac:dyDescent="0.25">
      <c r="R86388" s="15">
        <v>3</v>
      </c>
    </row>
    <row r="86389" spans="18:18" x14ac:dyDescent="0.25">
      <c r="R86389" s="15">
        <v>4</v>
      </c>
    </row>
    <row r="86390" spans="18:18" x14ac:dyDescent="0.25">
      <c r="R86390" s="15">
        <v>4</v>
      </c>
    </row>
    <row r="86391" spans="18:18" x14ac:dyDescent="0.25">
      <c r="R86391" s="15">
        <v>4</v>
      </c>
    </row>
    <row r="86392" spans="18:18" x14ac:dyDescent="0.25">
      <c r="R86392" s="15">
        <v>4</v>
      </c>
    </row>
    <row r="86393" spans="18:18" x14ac:dyDescent="0.25">
      <c r="R86393" s="15">
        <v>4</v>
      </c>
    </row>
    <row r="86394" spans="18:18" x14ac:dyDescent="0.25">
      <c r="R86394" s="15">
        <v>4</v>
      </c>
    </row>
    <row r="86395" spans="18:18" x14ac:dyDescent="0.25">
      <c r="R86395" s="15">
        <v>4</v>
      </c>
    </row>
    <row r="86396" spans="18:18" x14ac:dyDescent="0.25">
      <c r="R86396" s="15">
        <v>4</v>
      </c>
    </row>
    <row r="86397" spans="18:18" x14ac:dyDescent="0.25">
      <c r="R86397" s="15">
        <v>4</v>
      </c>
    </row>
    <row r="86398" spans="18:18" x14ac:dyDescent="0.25">
      <c r="R86398" s="15">
        <v>4</v>
      </c>
    </row>
    <row r="86399" spans="18:18" x14ac:dyDescent="0.25">
      <c r="R86399" s="15">
        <v>4</v>
      </c>
    </row>
    <row r="86400" spans="18:18" x14ac:dyDescent="0.25">
      <c r="R86400" s="15">
        <v>4</v>
      </c>
    </row>
    <row r="86401" spans="18:18" x14ac:dyDescent="0.25">
      <c r="R86401" s="15">
        <v>4</v>
      </c>
    </row>
    <row r="86402" spans="18:18" x14ac:dyDescent="0.25">
      <c r="R86402" s="15">
        <v>4</v>
      </c>
    </row>
    <row r="86403" spans="18:18" x14ac:dyDescent="0.25">
      <c r="R86403" s="15">
        <v>4</v>
      </c>
    </row>
    <row r="86404" spans="18:18" x14ac:dyDescent="0.25">
      <c r="R86404" s="15">
        <v>1</v>
      </c>
    </row>
    <row r="86405" spans="18:18" x14ac:dyDescent="0.25">
      <c r="R86405" s="15">
        <v>1</v>
      </c>
    </row>
    <row r="86406" spans="18:18" x14ac:dyDescent="0.25">
      <c r="R86406" s="15">
        <v>1</v>
      </c>
    </row>
    <row r="86407" spans="18:18" x14ac:dyDescent="0.25">
      <c r="R86407" s="15">
        <v>1</v>
      </c>
    </row>
    <row r="86408" spans="18:18" x14ac:dyDescent="0.25">
      <c r="R86408" s="15">
        <v>1</v>
      </c>
    </row>
    <row r="86409" spans="18:18" x14ac:dyDescent="0.25">
      <c r="R86409" s="15">
        <v>1</v>
      </c>
    </row>
    <row r="86410" spans="18:18" x14ac:dyDescent="0.25">
      <c r="R86410" s="15">
        <v>1</v>
      </c>
    </row>
    <row r="86411" spans="18:18" x14ac:dyDescent="0.25">
      <c r="R86411" s="15">
        <v>1</v>
      </c>
    </row>
    <row r="86412" spans="18:18" x14ac:dyDescent="0.25">
      <c r="R86412" s="15">
        <v>1</v>
      </c>
    </row>
    <row r="86413" spans="18:18" x14ac:dyDescent="0.25">
      <c r="R86413" s="15">
        <v>1</v>
      </c>
    </row>
    <row r="86414" spans="18:18" x14ac:dyDescent="0.25">
      <c r="R86414" s="15">
        <v>3</v>
      </c>
    </row>
    <row r="86415" spans="18:18" x14ac:dyDescent="0.25">
      <c r="R86415" s="15">
        <v>3</v>
      </c>
    </row>
    <row r="86416" spans="18:18" x14ac:dyDescent="0.25">
      <c r="R86416" s="15">
        <v>3</v>
      </c>
    </row>
    <row r="86417" spans="18:18" x14ac:dyDescent="0.25">
      <c r="R86417" s="15">
        <v>3</v>
      </c>
    </row>
    <row r="86418" spans="18:18" x14ac:dyDescent="0.25">
      <c r="R86418" s="15">
        <v>3</v>
      </c>
    </row>
    <row r="86419" spans="18:18" x14ac:dyDescent="0.25">
      <c r="R86419" s="15">
        <v>3</v>
      </c>
    </row>
    <row r="86420" spans="18:18" x14ac:dyDescent="0.25">
      <c r="R86420" s="15">
        <v>3</v>
      </c>
    </row>
    <row r="86421" spans="18:18" x14ac:dyDescent="0.25">
      <c r="R86421" s="15">
        <v>3</v>
      </c>
    </row>
    <row r="86422" spans="18:18" x14ac:dyDescent="0.25">
      <c r="R86422" s="15">
        <v>3</v>
      </c>
    </row>
    <row r="86423" spans="18:18" x14ac:dyDescent="0.25">
      <c r="R86423" s="15">
        <v>3</v>
      </c>
    </row>
    <row r="86424" spans="18:18" x14ac:dyDescent="0.25">
      <c r="R86424" s="15">
        <v>3</v>
      </c>
    </row>
    <row r="86425" spans="18:18" x14ac:dyDescent="0.25">
      <c r="R86425" s="15">
        <v>1</v>
      </c>
    </row>
    <row r="86426" spans="18:18" x14ac:dyDescent="0.25">
      <c r="R86426" s="15">
        <v>1</v>
      </c>
    </row>
    <row r="86427" spans="18:18" x14ac:dyDescent="0.25">
      <c r="R86427" s="15">
        <v>1</v>
      </c>
    </row>
    <row r="86428" spans="18:18" x14ac:dyDescent="0.25">
      <c r="R86428" s="15">
        <v>1</v>
      </c>
    </row>
    <row r="86429" spans="18:18" x14ac:dyDescent="0.25">
      <c r="R86429" s="15">
        <v>1</v>
      </c>
    </row>
    <row r="86430" spans="18:18" x14ac:dyDescent="0.25">
      <c r="R86430" s="15">
        <v>1</v>
      </c>
    </row>
    <row r="86431" spans="18:18" x14ac:dyDescent="0.25">
      <c r="R86431" s="15">
        <v>1</v>
      </c>
    </row>
    <row r="86432" spans="18:18" x14ac:dyDescent="0.25">
      <c r="R86432" s="15">
        <v>1</v>
      </c>
    </row>
    <row r="86433" spans="18:18" x14ac:dyDescent="0.25">
      <c r="R86433" s="15">
        <v>1</v>
      </c>
    </row>
    <row r="86434" spans="18:18" x14ac:dyDescent="0.25">
      <c r="R86434" s="15">
        <v>1</v>
      </c>
    </row>
    <row r="86435" spans="18:18" x14ac:dyDescent="0.25">
      <c r="R86435" s="15">
        <v>1</v>
      </c>
    </row>
    <row r="86436" spans="18:18" x14ac:dyDescent="0.25">
      <c r="R86436" s="15">
        <v>1</v>
      </c>
    </row>
    <row r="86437" spans="18:18" x14ac:dyDescent="0.25">
      <c r="R86437" s="15">
        <v>3</v>
      </c>
    </row>
    <row r="86438" spans="18:18" x14ac:dyDescent="0.25">
      <c r="R86438" s="15">
        <v>3</v>
      </c>
    </row>
    <row r="86439" spans="18:18" x14ac:dyDescent="0.25">
      <c r="R86439" s="15">
        <v>3</v>
      </c>
    </row>
    <row r="86440" spans="18:18" x14ac:dyDescent="0.25">
      <c r="R86440" s="15">
        <v>3</v>
      </c>
    </row>
    <row r="86441" spans="18:18" x14ac:dyDescent="0.25">
      <c r="R86441" s="15">
        <v>3</v>
      </c>
    </row>
    <row r="86442" spans="18:18" x14ac:dyDescent="0.25">
      <c r="R86442" s="15">
        <v>3</v>
      </c>
    </row>
    <row r="86443" spans="18:18" x14ac:dyDescent="0.25">
      <c r="R86443" s="15">
        <v>3</v>
      </c>
    </row>
    <row r="86444" spans="18:18" x14ac:dyDescent="0.25">
      <c r="R86444" s="15">
        <v>3</v>
      </c>
    </row>
    <row r="86445" spans="18:18" x14ac:dyDescent="0.25">
      <c r="R86445" s="15">
        <v>3</v>
      </c>
    </row>
    <row r="86446" spans="18:18" x14ac:dyDescent="0.25">
      <c r="R86446" s="15">
        <v>3</v>
      </c>
    </row>
    <row r="86447" spans="18:18" x14ac:dyDescent="0.25">
      <c r="R86447" s="15">
        <v>3</v>
      </c>
    </row>
    <row r="86448" spans="18:18" x14ac:dyDescent="0.25">
      <c r="R86448" s="15">
        <v>3</v>
      </c>
    </row>
    <row r="86449" spans="18:18" x14ac:dyDescent="0.25">
      <c r="R86449" s="15">
        <v>3</v>
      </c>
    </row>
    <row r="86450" spans="18:18" x14ac:dyDescent="0.25">
      <c r="R86450" s="15">
        <v>3</v>
      </c>
    </row>
    <row r="86451" spans="18:18" x14ac:dyDescent="0.25">
      <c r="R86451" s="15">
        <v>3</v>
      </c>
    </row>
    <row r="86452" spans="18:18" x14ac:dyDescent="0.25">
      <c r="R86452" s="15">
        <v>3</v>
      </c>
    </row>
    <row r="86453" spans="18:18" x14ac:dyDescent="0.25">
      <c r="R86453" s="15">
        <v>3</v>
      </c>
    </row>
    <row r="86454" spans="18:18" x14ac:dyDescent="0.25">
      <c r="R86454" s="15">
        <v>3</v>
      </c>
    </row>
    <row r="86455" spans="18:18" x14ac:dyDescent="0.25">
      <c r="R86455" s="15">
        <v>3</v>
      </c>
    </row>
    <row r="86456" spans="18:18" x14ac:dyDescent="0.25">
      <c r="R86456" s="15">
        <v>3</v>
      </c>
    </row>
    <row r="86457" spans="18:18" x14ac:dyDescent="0.25">
      <c r="R86457" s="15">
        <v>3</v>
      </c>
    </row>
    <row r="86458" spans="18:18" x14ac:dyDescent="0.25">
      <c r="R86458" s="15">
        <v>3</v>
      </c>
    </row>
    <row r="86459" spans="18:18" x14ac:dyDescent="0.25">
      <c r="R86459" s="15">
        <v>3</v>
      </c>
    </row>
    <row r="86460" spans="18:18" x14ac:dyDescent="0.25">
      <c r="R86460" s="15">
        <v>3</v>
      </c>
    </row>
    <row r="86461" spans="18:18" x14ac:dyDescent="0.25">
      <c r="R86461" s="15">
        <v>3</v>
      </c>
    </row>
    <row r="86462" spans="18:18" x14ac:dyDescent="0.25">
      <c r="R86462" s="15">
        <v>3</v>
      </c>
    </row>
    <row r="86463" spans="18:18" x14ac:dyDescent="0.25">
      <c r="R86463" s="15">
        <v>3</v>
      </c>
    </row>
    <row r="86464" spans="18:18" x14ac:dyDescent="0.25">
      <c r="R86464" s="15">
        <v>3</v>
      </c>
    </row>
    <row r="86465" spans="18:18" x14ac:dyDescent="0.25">
      <c r="R86465" s="15">
        <v>3</v>
      </c>
    </row>
    <row r="86466" spans="18:18" x14ac:dyDescent="0.25">
      <c r="R86466" s="15">
        <v>3</v>
      </c>
    </row>
    <row r="86467" spans="18:18" x14ac:dyDescent="0.25">
      <c r="R86467" s="15">
        <v>3</v>
      </c>
    </row>
    <row r="86468" spans="18:18" x14ac:dyDescent="0.25">
      <c r="R86468" s="15">
        <v>3</v>
      </c>
    </row>
    <row r="86469" spans="18:18" x14ac:dyDescent="0.25">
      <c r="R86469" s="15">
        <v>3</v>
      </c>
    </row>
    <row r="86470" spans="18:18" x14ac:dyDescent="0.25">
      <c r="R86470" s="15">
        <v>3</v>
      </c>
    </row>
    <row r="86471" spans="18:18" x14ac:dyDescent="0.25">
      <c r="R86471" s="15">
        <v>3</v>
      </c>
    </row>
    <row r="86472" spans="18:18" x14ac:dyDescent="0.25">
      <c r="R86472" s="15">
        <v>3</v>
      </c>
    </row>
    <row r="86473" spans="18:18" x14ac:dyDescent="0.25">
      <c r="R86473" s="15">
        <v>3</v>
      </c>
    </row>
    <row r="86474" spans="18:18" x14ac:dyDescent="0.25">
      <c r="R86474" s="15">
        <v>3</v>
      </c>
    </row>
    <row r="86475" spans="18:18" x14ac:dyDescent="0.25">
      <c r="R86475" s="15">
        <v>3</v>
      </c>
    </row>
    <row r="86476" spans="18:18" x14ac:dyDescent="0.25">
      <c r="R86476" s="15">
        <v>3</v>
      </c>
    </row>
    <row r="86477" spans="18:18" x14ac:dyDescent="0.25">
      <c r="R86477" s="15">
        <v>3</v>
      </c>
    </row>
    <row r="86478" spans="18:18" x14ac:dyDescent="0.25">
      <c r="R86478" s="15">
        <v>3</v>
      </c>
    </row>
    <row r="86479" spans="18:18" x14ac:dyDescent="0.25">
      <c r="R86479" s="15">
        <v>3</v>
      </c>
    </row>
    <row r="86480" spans="18:18" x14ac:dyDescent="0.25">
      <c r="R86480" s="15">
        <v>3</v>
      </c>
    </row>
    <row r="86481" spans="18:18" x14ac:dyDescent="0.25">
      <c r="R86481" s="15">
        <v>3</v>
      </c>
    </row>
    <row r="86482" spans="18:18" x14ac:dyDescent="0.25">
      <c r="R86482" s="15">
        <v>3</v>
      </c>
    </row>
    <row r="86483" spans="18:18" x14ac:dyDescent="0.25">
      <c r="R86483" s="15">
        <v>3</v>
      </c>
    </row>
    <row r="86484" spans="18:18" x14ac:dyDescent="0.25">
      <c r="R86484" s="15">
        <v>3</v>
      </c>
    </row>
    <row r="86485" spans="18:18" x14ac:dyDescent="0.25">
      <c r="R86485" s="15">
        <v>3</v>
      </c>
    </row>
    <row r="86486" spans="18:18" x14ac:dyDescent="0.25">
      <c r="R86486" s="15">
        <v>3</v>
      </c>
    </row>
    <row r="86487" spans="18:18" x14ac:dyDescent="0.25">
      <c r="R86487" s="15">
        <v>3</v>
      </c>
    </row>
    <row r="86488" spans="18:18" x14ac:dyDescent="0.25">
      <c r="R86488" s="15">
        <v>3</v>
      </c>
    </row>
    <row r="86489" spans="18:18" x14ac:dyDescent="0.25">
      <c r="R86489" s="15">
        <v>3</v>
      </c>
    </row>
    <row r="86490" spans="18:18" x14ac:dyDescent="0.25">
      <c r="R86490" s="15">
        <v>3</v>
      </c>
    </row>
    <row r="86491" spans="18:18" x14ac:dyDescent="0.25">
      <c r="R86491" s="15">
        <v>3</v>
      </c>
    </row>
    <row r="86492" spans="18:18" x14ac:dyDescent="0.25">
      <c r="R86492" s="15">
        <v>3</v>
      </c>
    </row>
    <row r="86493" spans="18:18" x14ac:dyDescent="0.25">
      <c r="R86493" s="15">
        <v>3</v>
      </c>
    </row>
    <row r="86494" spans="18:18" x14ac:dyDescent="0.25">
      <c r="R86494" s="15">
        <v>3</v>
      </c>
    </row>
    <row r="86495" spans="18:18" x14ac:dyDescent="0.25">
      <c r="R86495" s="15">
        <v>3</v>
      </c>
    </row>
    <row r="86496" spans="18:18" x14ac:dyDescent="0.25">
      <c r="R86496" s="15">
        <v>3</v>
      </c>
    </row>
    <row r="86497" spans="18:18" x14ac:dyDescent="0.25">
      <c r="R86497" s="15">
        <v>3</v>
      </c>
    </row>
    <row r="86498" spans="18:18" x14ac:dyDescent="0.25">
      <c r="R86498" s="15">
        <v>3</v>
      </c>
    </row>
    <row r="86499" spans="18:18" x14ac:dyDescent="0.25">
      <c r="R86499" s="15">
        <v>3</v>
      </c>
    </row>
    <row r="86500" spans="18:18" x14ac:dyDescent="0.25">
      <c r="R86500" s="15">
        <v>3</v>
      </c>
    </row>
    <row r="86501" spans="18:18" x14ac:dyDescent="0.25">
      <c r="R86501" s="15">
        <v>3</v>
      </c>
    </row>
    <row r="86502" spans="18:18" x14ac:dyDescent="0.25">
      <c r="R86502" s="15">
        <v>3</v>
      </c>
    </row>
    <row r="86503" spans="18:18" x14ac:dyDescent="0.25">
      <c r="R86503" s="15">
        <v>3</v>
      </c>
    </row>
    <row r="86504" spans="18:18" x14ac:dyDescent="0.25">
      <c r="R86504" s="15">
        <v>3</v>
      </c>
    </row>
    <row r="86505" spans="18:18" x14ac:dyDescent="0.25">
      <c r="R86505" s="15">
        <v>3</v>
      </c>
    </row>
    <row r="86506" spans="18:18" x14ac:dyDescent="0.25">
      <c r="R86506" s="15">
        <v>3</v>
      </c>
    </row>
    <row r="86507" spans="18:18" x14ac:dyDescent="0.25">
      <c r="R86507" s="15">
        <v>3</v>
      </c>
    </row>
    <row r="86508" spans="18:18" x14ac:dyDescent="0.25">
      <c r="R86508" s="15">
        <v>3</v>
      </c>
    </row>
    <row r="86509" spans="18:18" x14ac:dyDescent="0.25">
      <c r="R86509" s="15">
        <v>3</v>
      </c>
    </row>
    <row r="86510" spans="18:18" x14ac:dyDescent="0.25">
      <c r="R86510" s="15">
        <v>3</v>
      </c>
    </row>
    <row r="86511" spans="18:18" x14ac:dyDescent="0.25">
      <c r="R86511" s="15">
        <v>3</v>
      </c>
    </row>
    <row r="86512" spans="18:18" x14ac:dyDescent="0.25">
      <c r="R86512" s="15">
        <v>3</v>
      </c>
    </row>
    <row r="86513" spans="18:18" x14ac:dyDescent="0.25">
      <c r="R86513" s="15">
        <v>3</v>
      </c>
    </row>
    <row r="86514" spans="18:18" x14ac:dyDescent="0.25">
      <c r="R86514" s="15">
        <v>3</v>
      </c>
    </row>
    <row r="86515" spans="18:18" x14ac:dyDescent="0.25">
      <c r="R86515" s="15">
        <v>3</v>
      </c>
    </row>
    <row r="86516" spans="18:18" x14ac:dyDescent="0.25">
      <c r="R86516" s="15">
        <v>3</v>
      </c>
    </row>
    <row r="86517" spans="18:18" x14ac:dyDescent="0.25">
      <c r="R86517" s="15">
        <v>3</v>
      </c>
    </row>
    <row r="86518" spans="18:18" x14ac:dyDescent="0.25">
      <c r="R86518" s="15">
        <v>3</v>
      </c>
    </row>
    <row r="86519" spans="18:18" x14ac:dyDescent="0.25">
      <c r="R86519" s="15">
        <v>3</v>
      </c>
    </row>
    <row r="86520" spans="18:18" x14ac:dyDescent="0.25">
      <c r="R86520" s="15">
        <v>3</v>
      </c>
    </row>
    <row r="86521" spans="18:18" x14ac:dyDescent="0.25">
      <c r="R86521" s="15">
        <v>3</v>
      </c>
    </row>
    <row r="86522" spans="18:18" x14ac:dyDescent="0.25">
      <c r="R86522" s="15">
        <v>3</v>
      </c>
    </row>
    <row r="86523" spans="18:18" x14ac:dyDescent="0.25">
      <c r="R86523" s="15">
        <v>3</v>
      </c>
    </row>
    <row r="86524" spans="18:18" x14ac:dyDescent="0.25">
      <c r="R86524" s="15">
        <v>3</v>
      </c>
    </row>
    <row r="86525" spans="18:18" x14ac:dyDescent="0.25">
      <c r="R86525" s="15">
        <v>3</v>
      </c>
    </row>
    <row r="86526" spans="18:18" x14ac:dyDescent="0.25">
      <c r="R86526" s="15">
        <v>3</v>
      </c>
    </row>
    <row r="86527" spans="18:18" x14ac:dyDescent="0.25">
      <c r="R86527" s="15">
        <v>3</v>
      </c>
    </row>
    <row r="86528" spans="18:18" x14ac:dyDescent="0.25">
      <c r="R86528" s="15">
        <v>3</v>
      </c>
    </row>
    <row r="86529" spans="18:18" x14ac:dyDescent="0.25">
      <c r="R86529" s="15">
        <v>3</v>
      </c>
    </row>
    <row r="86530" spans="18:18" x14ac:dyDescent="0.25">
      <c r="R86530" s="15">
        <v>3</v>
      </c>
    </row>
    <row r="86531" spans="18:18" x14ac:dyDescent="0.25">
      <c r="R86531" s="15">
        <v>3</v>
      </c>
    </row>
    <row r="86532" spans="18:18" x14ac:dyDescent="0.25">
      <c r="R86532" s="15">
        <v>3</v>
      </c>
    </row>
    <row r="86533" spans="18:18" x14ac:dyDescent="0.25">
      <c r="R86533" s="15">
        <v>3</v>
      </c>
    </row>
    <row r="86534" spans="18:18" x14ac:dyDescent="0.25">
      <c r="R86534" s="15">
        <v>3</v>
      </c>
    </row>
    <row r="86535" spans="18:18" x14ac:dyDescent="0.25">
      <c r="R86535" s="15">
        <v>3</v>
      </c>
    </row>
    <row r="86536" spans="18:18" x14ac:dyDescent="0.25">
      <c r="R86536" s="15">
        <v>3</v>
      </c>
    </row>
    <row r="86537" spans="18:18" x14ac:dyDescent="0.25">
      <c r="R86537" s="15">
        <v>3</v>
      </c>
    </row>
    <row r="86538" spans="18:18" x14ac:dyDescent="0.25">
      <c r="R86538" s="15">
        <v>4</v>
      </c>
    </row>
    <row r="86539" spans="18:18" x14ac:dyDescent="0.25">
      <c r="R86539" s="15">
        <v>4</v>
      </c>
    </row>
    <row r="86540" spans="18:18" x14ac:dyDescent="0.25">
      <c r="R86540" s="15">
        <v>4</v>
      </c>
    </row>
    <row r="86541" spans="18:18" x14ac:dyDescent="0.25">
      <c r="R86541" s="15">
        <v>4</v>
      </c>
    </row>
    <row r="86542" spans="18:18" x14ac:dyDescent="0.25">
      <c r="R86542" s="15">
        <v>4</v>
      </c>
    </row>
    <row r="86543" spans="18:18" x14ac:dyDescent="0.25">
      <c r="R86543" s="15">
        <v>4</v>
      </c>
    </row>
    <row r="86544" spans="18:18" x14ac:dyDescent="0.25">
      <c r="R86544" s="15">
        <v>4</v>
      </c>
    </row>
    <row r="86545" spans="18:18" x14ac:dyDescent="0.25">
      <c r="R86545" s="15">
        <v>4</v>
      </c>
    </row>
    <row r="86546" spans="18:18" x14ac:dyDescent="0.25">
      <c r="R86546" s="15">
        <v>4</v>
      </c>
    </row>
    <row r="86547" spans="18:18" x14ac:dyDescent="0.25">
      <c r="R86547" s="15">
        <v>4</v>
      </c>
    </row>
    <row r="86548" spans="18:18" x14ac:dyDescent="0.25">
      <c r="R86548" s="15">
        <v>4</v>
      </c>
    </row>
    <row r="86549" spans="18:18" x14ac:dyDescent="0.25">
      <c r="R86549" s="15">
        <v>3</v>
      </c>
    </row>
    <row r="86550" spans="18:18" x14ac:dyDescent="0.25">
      <c r="R86550" s="15">
        <v>3</v>
      </c>
    </row>
    <row r="86551" spans="18:18" x14ac:dyDescent="0.25">
      <c r="R86551" s="15">
        <v>3</v>
      </c>
    </row>
    <row r="86552" spans="18:18" x14ac:dyDescent="0.25">
      <c r="R86552" s="15">
        <v>3</v>
      </c>
    </row>
    <row r="86553" spans="18:18" x14ac:dyDescent="0.25">
      <c r="R86553" s="15">
        <v>3</v>
      </c>
    </row>
    <row r="86554" spans="18:18" x14ac:dyDescent="0.25">
      <c r="R86554" s="15">
        <v>3</v>
      </c>
    </row>
    <row r="86555" spans="18:18" x14ac:dyDescent="0.25">
      <c r="R86555" s="15">
        <v>3</v>
      </c>
    </row>
    <row r="86556" spans="18:18" x14ac:dyDescent="0.25">
      <c r="R86556" s="15">
        <v>3</v>
      </c>
    </row>
    <row r="86557" spans="18:18" x14ac:dyDescent="0.25">
      <c r="R86557" s="15">
        <v>3</v>
      </c>
    </row>
    <row r="86558" spans="18:18" x14ac:dyDescent="0.25">
      <c r="R86558" s="15">
        <v>3</v>
      </c>
    </row>
    <row r="86559" spans="18:18" x14ac:dyDescent="0.25">
      <c r="R86559" s="15">
        <v>3</v>
      </c>
    </row>
    <row r="86560" spans="18:18" x14ac:dyDescent="0.25">
      <c r="R86560" s="15">
        <v>3</v>
      </c>
    </row>
    <row r="86561" spans="18:18" x14ac:dyDescent="0.25">
      <c r="R86561" s="15">
        <v>3</v>
      </c>
    </row>
    <row r="86562" spans="18:18" x14ac:dyDescent="0.25">
      <c r="R86562" s="15">
        <v>3</v>
      </c>
    </row>
    <row r="86563" spans="18:18" x14ac:dyDescent="0.25">
      <c r="R86563" s="15">
        <v>3</v>
      </c>
    </row>
    <row r="86564" spans="18:18" x14ac:dyDescent="0.25">
      <c r="R86564" s="15">
        <v>3</v>
      </c>
    </row>
    <row r="86565" spans="18:18" x14ac:dyDescent="0.25">
      <c r="R86565" s="15">
        <v>3</v>
      </c>
    </row>
    <row r="86566" spans="18:18" x14ac:dyDescent="0.25">
      <c r="R86566" s="15">
        <v>3</v>
      </c>
    </row>
    <row r="86567" spans="18:18" x14ac:dyDescent="0.25">
      <c r="R86567" s="15">
        <v>3</v>
      </c>
    </row>
    <row r="86568" spans="18:18" x14ac:dyDescent="0.25">
      <c r="R86568" s="15">
        <v>3</v>
      </c>
    </row>
    <row r="86569" spans="18:18" x14ac:dyDescent="0.25">
      <c r="R86569" s="15">
        <v>3</v>
      </c>
    </row>
    <row r="86570" spans="18:18" x14ac:dyDescent="0.25">
      <c r="R86570" s="15">
        <v>3</v>
      </c>
    </row>
    <row r="86571" spans="18:18" x14ac:dyDescent="0.25">
      <c r="R86571" s="15">
        <v>3</v>
      </c>
    </row>
    <row r="86572" spans="18:18" x14ac:dyDescent="0.25">
      <c r="R86572" s="15">
        <v>2</v>
      </c>
    </row>
    <row r="86573" spans="18:18" x14ac:dyDescent="0.25">
      <c r="R86573" s="15">
        <v>2</v>
      </c>
    </row>
    <row r="86574" spans="18:18" x14ac:dyDescent="0.25">
      <c r="R86574" s="15">
        <v>2</v>
      </c>
    </row>
    <row r="86575" spans="18:18" x14ac:dyDescent="0.25">
      <c r="R86575" s="15">
        <v>2</v>
      </c>
    </row>
    <row r="86576" spans="18:18" x14ac:dyDescent="0.25">
      <c r="R86576" s="15">
        <v>2</v>
      </c>
    </row>
    <row r="86577" spans="18:18" x14ac:dyDescent="0.25">
      <c r="R86577" s="15">
        <v>3</v>
      </c>
    </row>
    <row r="86578" spans="18:18" x14ac:dyDescent="0.25">
      <c r="R86578" s="15">
        <v>3</v>
      </c>
    </row>
    <row r="86579" spans="18:18" x14ac:dyDescent="0.25">
      <c r="R86579" s="15">
        <v>3</v>
      </c>
    </row>
    <row r="86580" spans="18:18" x14ac:dyDescent="0.25">
      <c r="R86580" s="15">
        <v>3</v>
      </c>
    </row>
    <row r="86581" spans="18:18" x14ac:dyDescent="0.25">
      <c r="R86581" s="15">
        <v>3</v>
      </c>
    </row>
    <row r="86582" spans="18:18" x14ac:dyDescent="0.25">
      <c r="R86582" s="15">
        <v>3</v>
      </c>
    </row>
    <row r="86583" spans="18:18" x14ac:dyDescent="0.25">
      <c r="R86583" s="15">
        <v>3</v>
      </c>
    </row>
    <row r="86584" spans="18:18" x14ac:dyDescent="0.25">
      <c r="R86584" s="15">
        <v>3</v>
      </c>
    </row>
    <row r="86585" spans="18:18" x14ac:dyDescent="0.25">
      <c r="R86585" s="15">
        <v>3</v>
      </c>
    </row>
    <row r="86586" spans="18:18" x14ac:dyDescent="0.25">
      <c r="R86586" s="15">
        <v>3</v>
      </c>
    </row>
    <row r="86587" spans="18:18" x14ac:dyDescent="0.25">
      <c r="R86587" s="15">
        <v>3</v>
      </c>
    </row>
    <row r="86588" spans="18:18" x14ac:dyDescent="0.25">
      <c r="R86588" s="15">
        <v>3</v>
      </c>
    </row>
    <row r="86589" spans="18:18" x14ac:dyDescent="0.25">
      <c r="R86589" s="15">
        <v>3</v>
      </c>
    </row>
    <row r="86590" spans="18:18" x14ac:dyDescent="0.25">
      <c r="R86590" s="15">
        <v>3</v>
      </c>
    </row>
    <row r="86591" spans="18:18" x14ac:dyDescent="0.25">
      <c r="R86591" s="15">
        <v>3</v>
      </c>
    </row>
    <row r="86592" spans="18:18" x14ac:dyDescent="0.25">
      <c r="R86592" s="15">
        <v>3</v>
      </c>
    </row>
    <row r="86593" spans="18:18" x14ac:dyDescent="0.25">
      <c r="R86593" s="15">
        <v>3</v>
      </c>
    </row>
    <row r="86594" spans="18:18" x14ac:dyDescent="0.25">
      <c r="R86594" s="15">
        <v>3</v>
      </c>
    </row>
    <row r="86595" spans="18:18" x14ac:dyDescent="0.25">
      <c r="R86595" s="15">
        <v>3</v>
      </c>
    </row>
    <row r="86596" spans="18:18" x14ac:dyDescent="0.25">
      <c r="R86596" s="15">
        <v>3</v>
      </c>
    </row>
    <row r="86597" spans="18:18" x14ac:dyDescent="0.25">
      <c r="R86597" s="15">
        <v>3</v>
      </c>
    </row>
    <row r="86598" spans="18:18" x14ac:dyDescent="0.25">
      <c r="R86598" s="15">
        <v>3</v>
      </c>
    </row>
    <row r="86599" spans="18:18" x14ac:dyDescent="0.25">
      <c r="R86599" s="15">
        <v>3</v>
      </c>
    </row>
    <row r="86600" spans="18:18" x14ac:dyDescent="0.25">
      <c r="R86600" s="15">
        <v>3</v>
      </c>
    </row>
    <row r="86601" spans="18:18" x14ac:dyDescent="0.25">
      <c r="R86601" s="15">
        <v>3</v>
      </c>
    </row>
    <row r="86602" spans="18:18" x14ac:dyDescent="0.25">
      <c r="R86602" s="15">
        <v>3</v>
      </c>
    </row>
    <row r="86603" spans="18:18" x14ac:dyDescent="0.25">
      <c r="R86603" s="15">
        <v>3</v>
      </c>
    </row>
    <row r="86604" spans="18:18" x14ac:dyDescent="0.25">
      <c r="R86604" s="15">
        <v>3</v>
      </c>
    </row>
    <row r="86605" spans="18:18" x14ac:dyDescent="0.25">
      <c r="R86605" s="15">
        <v>3</v>
      </c>
    </row>
    <row r="86606" spans="18:18" x14ac:dyDescent="0.25">
      <c r="R86606" s="15">
        <v>3</v>
      </c>
    </row>
    <row r="86607" spans="18:18" x14ac:dyDescent="0.25">
      <c r="R86607" s="15">
        <v>3</v>
      </c>
    </row>
    <row r="86608" spans="18:18" x14ac:dyDescent="0.25">
      <c r="R86608" s="15">
        <v>3</v>
      </c>
    </row>
    <row r="86609" spans="18:18" x14ac:dyDescent="0.25">
      <c r="R86609" s="15">
        <v>3</v>
      </c>
    </row>
    <row r="86610" spans="18:18" x14ac:dyDescent="0.25">
      <c r="R86610" s="15">
        <v>3</v>
      </c>
    </row>
    <row r="86611" spans="18:18" x14ac:dyDescent="0.25">
      <c r="R86611" s="15">
        <v>3</v>
      </c>
    </row>
    <row r="86612" spans="18:18" x14ac:dyDescent="0.25">
      <c r="R86612" s="15">
        <v>3</v>
      </c>
    </row>
    <row r="86613" spans="18:18" x14ac:dyDescent="0.25">
      <c r="R86613" s="15">
        <v>3</v>
      </c>
    </row>
    <row r="86614" spans="18:18" x14ac:dyDescent="0.25">
      <c r="R86614" s="15">
        <v>3</v>
      </c>
    </row>
    <row r="86615" spans="18:18" x14ac:dyDescent="0.25">
      <c r="R86615" s="15">
        <v>3</v>
      </c>
    </row>
    <row r="86616" spans="18:18" x14ac:dyDescent="0.25">
      <c r="R86616" s="15">
        <v>3</v>
      </c>
    </row>
    <row r="86617" spans="18:18" x14ac:dyDescent="0.25">
      <c r="R86617" s="15">
        <v>3</v>
      </c>
    </row>
    <row r="86618" spans="18:18" x14ac:dyDescent="0.25">
      <c r="R86618" s="15">
        <v>3</v>
      </c>
    </row>
    <row r="86619" spans="18:18" x14ac:dyDescent="0.25">
      <c r="R86619" s="15">
        <v>3</v>
      </c>
    </row>
    <row r="86620" spans="18:18" x14ac:dyDescent="0.25">
      <c r="R86620" s="15">
        <v>3</v>
      </c>
    </row>
    <row r="86621" spans="18:18" x14ac:dyDescent="0.25">
      <c r="R86621" s="15">
        <v>3</v>
      </c>
    </row>
    <row r="86622" spans="18:18" x14ac:dyDescent="0.25">
      <c r="R86622" s="15">
        <v>3</v>
      </c>
    </row>
    <row r="86623" spans="18:18" x14ac:dyDescent="0.25">
      <c r="R86623" s="15">
        <v>3</v>
      </c>
    </row>
    <row r="86624" spans="18:18" x14ac:dyDescent="0.25">
      <c r="R86624" s="15">
        <v>3</v>
      </c>
    </row>
    <row r="86625" spans="18:18" x14ac:dyDescent="0.25">
      <c r="R86625" s="15">
        <v>3</v>
      </c>
    </row>
    <row r="86626" spans="18:18" x14ac:dyDescent="0.25">
      <c r="R86626" s="15">
        <v>3</v>
      </c>
    </row>
    <row r="86627" spans="18:18" x14ac:dyDescent="0.25">
      <c r="R86627" s="15">
        <v>3</v>
      </c>
    </row>
    <row r="86628" spans="18:18" x14ac:dyDescent="0.25">
      <c r="R86628" s="15">
        <v>3</v>
      </c>
    </row>
    <row r="86629" spans="18:18" x14ac:dyDescent="0.25">
      <c r="R86629" s="15">
        <v>3</v>
      </c>
    </row>
    <row r="86630" spans="18:18" x14ac:dyDescent="0.25">
      <c r="R86630" s="15">
        <v>3</v>
      </c>
    </row>
    <row r="86631" spans="18:18" x14ac:dyDescent="0.25">
      <c r="R86631" s="15">
        <v>3</v>
      </c>
    </row>
    <row r="86632" spans="18:18" x14ac:dyDescent="0.25">
      <c r="R86632" s="15">
        <v>3</v>
      </c>
    </row>
    <row r="86633" spans="18:18" x14ac:dyDescent="0.25">
      <c r="R86633" s="15">
        <v>3</v>
      </c>
    </row>
    <row r="86634" spans="18:18" x14ac:dyDescent="0.25">
      <c r="R86634" s="15">
        <v>3</v>
      </c>
    </row>
    <row r="86635" spans="18:18" x14ac:dyDescent="0.25">
      <c r="R86635" s="15">
        <v>3</v>
      </c>
    </row>
    <row r="86636" spans="18:18" x14ac:dyDescent="0.25">
      <c r="R86636" s="15">
        <v>3</v>
      </c>
    </row>
    <row r="86637" spans="18:18" x14ac:dyDescent="0.25">
      <c r="R86637" s="15">
        <v>3</v>
      </c>
    </row>
    <row r="86638" spans="18:18" x14ac:dyDescent="0.25">
      <c r="R86638" s="15">
        <v>3</v>
      </c>
    </row>
    <row r="86639" spans="18:18" x14ac:dyDescent="0.25">
      <c r="R86639" s="15">
        <v>3</v>
      </c>
    </row>
    <row r="86640" spans="18:18" x14ac:dyDescent="0.25">
      <c r="R86640" s="15">
        <v>3</v>
      </c>
    </row>
    <row r="86641" spans="18:18" x14ac:dyDescent="0.25">
      <c r="R86641" s="15">
        <v>3</v>
      </c>
    </row>
    <row r="86642" spans="18:18" x14ac:dyDescent="0.25">
      <c r="R86642" s="15">
        <v>3</v>
      </c>
    </row>
    <row r="86643" spans="18:18" x14ac:dyDescent="0.25">
      <c r="R86643" s="15">
        <v>3</v>
      </c>
    </row>
    <row r="86644" spans="18:18" x14ac:dyDescent="0.25">
      <c r="R86644" s="15">
        <v>3</v>
      </c>
    </row>
    <row r="86645" spans="18:18" x14ac:dyDescent="0.25">
      <c r="R86645" s="15">
        <v>3</v>
      </c>
    </row>
    <row r="86646" spans="18:18" x14ac:dyDescent="0.25">
      <c r="R86646" s="15">
        <v>3</v>
      </c>
    </row>
    <row r="86647" spans="18:18" x14ac:dyDescent="0.25">
      <c r="R86647" s="15">
        <v>3</v>
      </c>
    </row>
    <row r="86648" spans="18:18" x14ac:dyDescent="0.25">
      <c r="R86648" s="15">
        <v>3</v>
      </c>
    </row>
    <row r="86649" spans="18:18" x14ac:dyDescent="0.25">
      <c r="R86649" s="15">
        <v>3</v>
      </c>
    </row>
    <row r="86650" spans="18:18" x14ac:dyDescent="0.25">
      <c r="R86650" s="15">
        <v>3</v>
      </c>
    </row>
    <row r="86651" spans="18:18" x14ac:dyDescent="0.25">
      <c r="R86651" s="15">
        <v>3</v>
      </c>
    </row>
    <row r="86652" spans="18:18" x14ac:dyDescent="0.25">
      <c r="R86652" s="15">
        <v>3</v>
      </c>
    </row>
    <row r="86653" spans="18:18" x14ac:dyDescent="0.25">
      <c r="R86653" s="15">
        <v>3</v>
      </c>
    </row>
    <row r="86654" spans="18:18" x14ac:dyDescent="0.25">
      <c r="R86654" s="15">
        <v>3</v>
      </c>
    </row>
    <row r="86655" spans="18:18" x14ac:dyDescent="0.25">
      <c r="R86655" s="15">
        <v>3</v>
      </c>
    </row>
    <row r="86656" spans="18:18" x14ac:dyDescent="0.25">
      <c r="R86656" s="15">
        <v>5</v>
      </c>
    </row>
    <row r="86657" spans="18:18" x14ac:dyDescent="0.25">
      <c r="R86657" s="15">
        <v>5</v>
      </c>
    </row>
    <row r="86658" spans="18:18" x14ac:dyDescent="0.25">
      <c r="R86658" s="15">
        <v>5</v>
      </c>
    </row>
    <row r="86659" spans="18:18" x14ac:dyDescent="0.25">
      <c r="R86659" s="15">
        <v>5</v>
      </c>
    </row>
    <row r="86660" spans="18:18" x14ac:dyDescent="0.25">
      <c r="R86660" s="15">
        <v>5</v>
      </c>
    </row>
    <row r="86661" spans="18:18" x14ac:dyDescent="0.25">
      <c r="R86661" s="15">
        <v>5</v>
      </c>
    </row>
    <row r="86662" spans="18:18" x14ac:dyDescent="0.25">
      <c r="R86662" s="15">
        <v>5</v>
      </c>
    </row>
    <row r="86663" spans="18:18" x14ac:dyDescent="0.25">
      <c r="R86663" s="15">
        <v>5</v>
      </c>
    </row>
    <row r="86664" spans="18:18" x14ac:dyDescent="0.25">
      <c r="R86664" s="15">
        <v>5</v>
      </c>
    </row>
    <row r="86665" spans="18:18" x14ac:dyDescent="0.25">
      <c r="R86665" s="15">
        <v>5</v>
      </c>
    </row>
    <row r="86666" spans="18:18" x14ac:dyDescent="0.25">
      <c r="R86666" s="15">
        <v>5</v>
      </c>
    </row>
    <row r="86667" spans="18:18" x14ac:dyDescent="0.25">
      <c r="R86667" s="15">
        <v>5</v>
      </c>
    </row>
    <row r="86668" spans="18:18" x14ac:dyDescent="0.25">
      <c r="R86668" s="15">
        <v>5</v>
      </c>
    </row>
    <row r="86669" spans="18:18" x14ac:dyDescent="0.25">
      <c r="R86669" s="15">
        <v>5</v>
      </c>
    </row>
    <row r="86670" spans="18:18" x14ac:dyDescent="0.25">
      <c r="R86670" s="15">
        <v>5</v>
      </c>
    </row>
    <row r="86671" spans="18:18" x14ac:dyDescent="0.25">
      <c r="R86671" s="15">
        <v>5</v>
      </c>
    </row>
    <row r="86672" spans="18:18" x14ac:dyDescent="0.25">
      <c r="R86672" s="15">
        <v>5</v>
      </c>
    </row>
    <row r="86673" spans="18:18" x14ac:dyDescent="0.25">
      <c r="R86673" s="15">
        <v>5</v>
      </c>
    </row>
    <row r="86674" spans="18:18" x14ac:dyDescent="0.25">
      <c r="R86674" s="15">
        <v>5</v>
      </c>
    </row>
    <row r="86675" spans="18:18" x14ac:dyDescent="0.25">
      <c r="R86675" s="15">
        <v>5</v>
      </c>
    </row>
    <row r="86676" spans="18:18" x14ac:dyDescent="0.25">
      <c r="R86676" s="15">
        <v>5</v>
      </c>
    </row>
    <row r="86677" spans="18:18" x14ac:dyDescent="0.25">
      <c r="R86677" s="15">
        <v>3</v>
      </c>
    </row>
    <row r="86678" spans="18:18" x14ac:dyDescent="0.25">
      <c r="R86678" s="15">
        <v>3</v>
      </c>
    </row>
    <row r="86679" spans="18:18" x14ac:dyDescent="0.25">
      <c r="R86679" s="15">
        <v>3</v>
      </c>
    </row>
    <row r="86680" spans="18:18" x14ac:dyDescent="0.25">
      <c r="R86680" s="15">
        <v>3</v>
      </c>
    </row>
    <row r="86681" spans="18:18" x14ac:dyDescent="0.25">
      <c r="R86681" s="15">
        <v>3</v>
      </c>
    </row>
    <row r="86682" spans="18:18" x14ac:dyDescent="0.25">
      <c r="R86682" s="15">
        <v>3</v>
      </c>
    </row>
    <row r="86683" spans="18:18" x14ac:dyDescent="0.25">
      <c r="R86683" s="15">
        <v>3</v>
      </c>
    </row>
    <row r="86684" spans="18:18" x14ac:dyDescent="0.25">
      <c r="R86684" s="15">
        <v>3</v>
      </c>
    </row>
    <row r="86685" spans="18:18" x14ac:dyDescent="0.25">
      <c r="R86685" s="15">
        <v>3</v>
      </c>
    </row>
    <row r="86686" spans="18:18" x14ac:dyDescent="0.25">
      <c r="R86686" s="15">
        <v>3</v>
      </c>
    </row>
    <row r="86687" spans="18:18" x14ac:dyDescent="0.25">
      <c r="R86687" s="15">
        <v>3</v>
      </c>
    </row>
    <row r="86688" spans="18:18" x14ac:dyDescent="0.25">
      <c r="R86688" s="15">
        <v>3</v>
      </c>
    </row>
    <row r="86689" spans="18:18" x14ac:dyDescent="0.25">
      <c r="R86689" s="15">
        <v>3</v>
      </c>
    </row>
    <row r="86690" spans="18:18" x14ac:dyDescent="0.25">
      <c r="R86690" s="15">
        <v>3</v>
      </c>
    </row>
    <row r="86691" spans="18:18" x14ac:dyDescent="0.25">
      <c r="R86691" s="15">
        <v>3</v>
      </c>
    </row>
    <row r="86692" spans="18:18" x14ac:dyDescent="0.25">
      <c r="R86692" s="15">
        <v>3</v>
      </c>
    </row>
    <row r="86693" spans="18:18" x14ac:dyDescent="0.25">
      <c r="R86693" s="15">
        <v>3</v>
      </c>
    </row>
    <row r="86694" spans="18:18" x14ac:dyDescent="0.25">
      <c r="R86694" s="15">
        <v>3</v>
      </c>
    </row>
    <row r="86695" spans="18:18" x14ac:dyDescent="0.25">
      <c r="R86695" s="15">
        <v>3</v>
      </c>
    </row>
    <row r="86696" spans="18:18" x14ac:dyDescent="0.25">
      <c r="R86696" s="15">
        <v>3</v>
      </c>
    </row>
    <row r="86697" spans="18:18" x14ac:dyDescent="0.25">
      <c r="R86697" s="15">
        <v>3</v>
      </c>
    </row>
    <row r="86698" spans="18:18" x14ac:dyDescent="0.25">
      <c r="R86698" s="15">
        <v>3</v>
      </c>
    </row>
    <row r="86699" spans="18:18" x14ac:dyDescent="0.25">
      <c r="R86699" s="15">
        <v>3</v>
      </c>
    </row>
    <row r="86700" spans="18:18" x14ac:dyDescent="0.25">
      <c r="R86700" s="15">
        <v>3</v>
      </c>
    </row>
    <row r="86701" spans="18:18" x14ac:dyDescent="0.25">
      <c r="R86701" s="15">
        <v>3</v>
      </c>
    </row>
    <row r="86702" spans="18:18" x14ac:dyDescent="0.25">
      <c r="R86702" s="15">
        <v>3</v>
      </c>
    </row>
    <row r="86703" spans="18:18" x14ac:dyDescent="0.25">
      <c r="R86703" s="15">
        <v>3</v>
      </c>
    </row>
    <row r="86704" spans="18:18" x14ac:dyDescent="0.25">
      <c r="R86704" s="15">
        <v>3</v>
      </c>
    </row>
    <row r="86705" spans="18:18" x14ac:dyDescent="0.25">
      <c r="R86705" s="15">
        <v>3</v>
      </c>
    </row>
    <row r="86706" spans="18:18" x14ac:dyDescent="0.25">
      <c r="R86706" s="15">
        <v>3</v>
      </c>
    </row>
    <row r="86707" spans="18:18" x14ac:dyDescent="0.25">
      <c r="R86707" s="15">
        <v>3</v>
      </c>
    </row>
    <row r="86708" spans="18:18" x14ac:dyDescent="0.25">
      <c r="R86708" s="15">
        <v>3</v>
      </c>
    </row>
    <row r="86709" spans="18:18" x14ac:dyDescent="0.25">
      <c r="R86709" s="15">
        <v>3</v>
      </c>
    </row>
    <row r="86710" spans="18:18" x14ac:dyDescent="0.25">
      <c r="R86710" s="15">
        <v>3</v>
      </c>
    </row>
    <row r="86711" spans="18:18" x14ac:dyDescent="0.25">
      <c r="R86711" s="15">
        <v>3</v>
      </c>
    </row>
    <row r="86712" spans="18:18" x14ac:dyDescent="0.25">
      <c r="R86712" s="15">
        <v>3</v>
      </c>
    </row>
    <row r="86713" spans="18:18" x14ac:dyDescent="0.25">
      <c r="R86713" s="15">
        <v>3</v>
      </c>
    </row>
    <row r="86714" spans="18:18" x14ac:dyDescent="0.25">
      <c r="R86714" s="15">
        <v>3</v>
      </c>
    </row>
    <row r="86715" spans="18:18" x14ac:dyDescent="0.25">
      <c r="R86715" s="15">
        <v>3</v>
      </c>
    </row>
    <row r="86716" spans="18:18" x14ac:dyDescent="0.25">
      <c r="R86716" s="15">
        <v>3</v>
      </c>
    </row>
    <row r="86717" spans="18:18" x14ac:dyDescent="0.25">
      <c r="R86717" s="15">
        <v>3</v>
      </c>
    </row>
    <row r="86718" spans="18:18" x14ac:dyDescent="0.25">
      <c r="R86718" s="15">
        <v>3</v>
      </c>
    </row>
    <row r="86719" spans="18:18" x14ac:dyDescent="0.25">
      <c r="R86719" s="15">
        <v>3</v>
      </c>
    </row>
    <row r="86720" spans="18:18" x14ac:dyDescent="0.25">
      <c r="R86720" s="15">
        <v>3</v>
      </c>
    </row>
    <row r="86721" spans="18:18" x14ac:dyDescent="0.25">
      <c r="R86721" s="15">
        <v>3</v>
      </c>
    </row>
    <row r="86722" spans="18:18" x14ac:dyDescent="0.25">
      <c r="R86722" s="15">
        <v>3</v>
      </c>
    </row>
    <row r="86723" spans="18:18" x14ac:dyDescent="0.25">
      <c r="R86723" s="15">
        <v>3</v>
      </c>
    </row>
    <row r="86724" spans="18:18" x14ac:dyDescent="0.25">
      <c r="R86724" s="15">
        <v>3</v>
      </c>
    </row>
    <row r="86725" spans="18:18" x14ac:dyDescent="0.25">
      <c r="R86725" s="15">
        <v>3</v>
      </c>
    </row>
    <row r="86726" spans="18:18" x14ac:dyDescent="0.25">
      <c r="R86726" s="15">
        <v>3</v>
      </c>
    </row>
    <row r="86727" spans="18:18" x14ac:dyDescent="0.25">
      <c r="R86727" s="15">
        <v>3</v>
      </c>
    </row>
    <row r="86728" spans="18:18" x14ac:dyDescent="0.25">
      <c r="R86728" s="15">
        <v>3</v>
      </c>
    </row>
    <row r="86729" spans="18:18" x14ac:dyDescent="0.25">
      <c r="R86729" s="15">
        <v>3</v>
      </c>
    </row>
    <row r="86730" spans="18:18" x14ac:dyDescent="0.25">
      <c r="R86730" s="15">
        <v>3</v>
      </c>
    </row>
    <row r="86731" spans="18:18" x14ac:dyDescent="0.25">
      <c r="R86731" s="15">
        <v>3</v>
      </c>
    </row>
    <row r="86732" spans="18:18" x14ac:dyDescent="0.25">
      <c r="R86732" s="15">
        <v>3</v>
      </c>
    </row>
    <row r="86733" spans="18:18" x14ac:dyDescent="0.25">
      <c r="R86733" s="15">
        <v>3</v>
      </c>
    </row>
    <row r="86734" spans="18:18" x14ac:dyDescent="0.25">
      <c r="R86734" s="15">
        <v>3</v>
      </c>
    </row>
    <row r="86735" spans="18:18" x14ac:dyDescent="0.25">
      <c r="R86735" s="15">
        <v>3</v>
      </c>
    </row>
    <row r="86736" spans="18:18" x14ac:dyDescent="0.25">
      <c r="R86736" s="15">
        <v>3</v>
      </c>
    </row>
    <row r="86737" spans="18:18" x14ac:dyDescent="0.25">
      <c r="R86737" s="15">
        <v>3</v>
      </c>
    </row>
    <row r="86738" spans="18:18" x14ac:dyDescent="0.25">
      <c r="R86738" s="15">
        <v>3</v>
      </c>
    </row>
    <row r="86739" spans="18:18" x14ac:dyDescent="0.25">
      <c r="R86739" s="15">
        <v>3</v>
      </c>
    </row>
    <row r="86740" spans="18:18" x14ac:dyDescent="0.25">
      <c r="R86740" s="15">
        <v>3</v>
      </c>
    </row>
    <row r="86741" spans="18:18" x14ac:dyDescent="0.25">
      <c r="R86741" s="15">
        <v>3</v>
      </c>
    </row>
    <row r="86742" spans="18:18" x14ac:dyDescent="0.25">
      <c r="R86742" s="15">
        <v>3</v>
      </c>
    </row>
    <row r="86743" spans="18:18" x14ac:dyDescent="0.25">
      <c r="R86743" s="15">
        <v>3</v>
      </c>
    </row>
    <row r="86744" spans="18:18" x14ac:dyDescent="0.25">
      <c r="R86744" s="15">
        <v>3</v>
      </c>
    </row>
    <row r="86745" spans="18:18" x14ac:dyDescent="0.25">
      <c r="R86745" s="15">
        <v>3</v>
      </c>
    </row>
    <row r="86746" spans="18:18" x14ac:dyDescent="0.25">
      <c r="R86746" s="15">
        <v>3</v>
      </c>
    </row>
    <row r="86747" spans="18:18" x14ac:dyDescent="0.25">
      <c r="R86747" s="15">
        <v>3</v>
      </c>
    </row>
    <row r="86748" spans="18:18" x14ac:dyDescent="0.25">
      <c r="R86748" s="15">
        <v>3</v>
      </c>
    </row>
    <row r="86749" spans="18:18" x14ac:dyDescent="0.25">
      <c r="R86749" s="15">
        <v>3</v>
      </c>
    </row>
    <row r="86750" spans="18:18" x14ac:dyDescent="0.25">
      <c r="R86750" s="15">
        <v>3</v>
      </c>
    </row>
    <row r="86751" spans="18:18" x14ac:dyDescent="0.25">
      <c r="R86751" s="15">
        <v>3</v>
      </c>
    </row>
    <row r="86752" spans="18:18" x14ac:dyDescent="0.25">
      <c r="R86752" s="15">
        <v>3</v>
      </c>
    </row>
    <row r="86753" spans="18:18" x14ac:dyDescent="0.25">
      <c r="R86753" s="15">
        <v>3</v>
      </c>
    </row>
    <row r="86754" spans="18:18" x14ac:dyDescent="0.25">
      <c r="R86754" s="15">
        <v>3</v>
      </c>
    </row>
    <row r="86755" spans="18:18" x14ac:dyDescent="0.25">
      <c r="R86755" s="15">
        <v>3</v>
      </c>
    </row>
    <row r="86756" spans="18:18" x14ac:dyDescent="0.25">
      <c r="R86756" s="15">
        <v>3</v>
      </c>
    </row>
    <row r="86757" spans="18:18" x14ac:dyDescent="0.25">
      <c r="R86757" s="15">
        <v>3</v>
      </c>
    </row>
    <row r="86758" spans="18:18" x14ac:dyDescent="0.25">
      <c r="R86758" s="15">
        <v>3</v>
      </c>
    </row>
    <row r="86759" spans="18:18" x14ac:dyDescent="0.25">
      <c r="R86759" s="15">
        <v>3</v>
      </c>
    </row>
    <row r="86760" spans="18:18" x14ac:dyDescent="0.25">
      <c r="R86760" s="15">
        <v>3</v>
      </c>
    </row>
    <row r="86761" spans="18:18" x14ac:dyDescent="0.25">
      <c r="R86761" s="15">
        <v>3</v>
      </c>
    </row>
    <row r="86762" spans="18:18" x14ac:dyDescent="0.25">
      <c r="R86762" s="15">
        <v>3</v>
      </c>
    </row>
    <row r="86763" spans="18:18" x14ac:dyDescent="0.25">
      <c r="R86763" s="15">
        <v>3</v>
      </c>
    </row>
    <row r="86764" spans="18:18" x14ac:dyDescent="0.25">
      <c r="R86764" s="15">
        <v>3</v>
      </c>
    </row>
    <row r="86765" spans="18:18" x14ac:dyDescent="0.25">
      <c r="R86765" s="15">
        <v>3</v>
      </c>
    </row>
    <row r="86766" spans="18:18" x14ac:dyDescent="0.25">
      <c r="R86766" s="15">
        <v>3</v>
      </c>
    </row>
    <row r="86767" spans="18:18" x14ac:dyDescent="0.25">
      <c r="R86767" s="15">
        <v>3</v>
      </c>
    </row>
    <row r="86768" spans="18:18" x14ac:dyDescent="0.25">
      <c r="R86768" s="15">
        <v>3</v>
      </c>
    </row>
    <row r="86769" spans="18:18" x14ac:dyDescent="0.25">
      <c r="R86769" s="15">
        <v>3</v>
      </c>
    </row>
    <row r="86770" spans="18:18" x14ac:dyDescent="0.25">
      <c r="R86770" s="15">
        <v>2</v>
      </c>
    </row>
    <row r="86771" spans="18:18" x14ac:dyDescent="0.25">
      <c r="R86771" s="15">
        <v>2</v>
      </c>
    </row>
    <row r="86772" spans="18:18" x14ac:dyDescent="0.25">
      <c r="R86772" s="15">
        <v>2</v>
      </c>
    </row>
    <row r="86773" spans="18:18" x14ac:dyDescent="0.25">
      <c r="R86773" s="15">
        <v>3</v>
      </c>
    </row>
    <row r="86774" spans="18:18" x14ac:dyDescent="0.25">
      <c r="R86774" s="15">
        <v>3</v>
      </c>
    </row>
    <row r="86775" spans="18:18" x14ac:dyDescent="0.25">
      <c r="R86775" s="15">
        <v>3</v>
      </c>
    </row>
    <row r="86776" spans="18:18" x14ac:dyDescent="0.25">
      <c r="R86776" s="15">
        <v>3</v>
      </c>
    </row>
    <row r="86777" spans="18:18" x14ac:dyDescent="0.25">
      <c r="R86777" s="15">
        <v>3</v>
      </c>
    </row>
    <row r="86778" spans="18:18" x14ac:dyDescent="0.25">
      <c r="R86778" s="15">
        <v>3</v>
      </c>
    </row>
    <row r="86779" spans="18:18" x14ac:dyDescent="0.25">
      <c r="R86779" s="15">
        <v>3</v>
      </c>
    </row>
    <row r="86780" spans="18:18" x14ac:dyDescent="0.25">
      <c r="R86780" s="15">
        <v>3</v>
      </c>
    </row>
    <row r="86781" spans="18:18" x14ac:dyDescent="0.25">
      <c r="R86781" s="15">
        <v>3</v>
      </c>
    </row>
    <row r="86782" spans="18:18" x14ac:dyDescent="0.25">
      <c r="R86782" s="15">
        <v>4</v>
      </c>
    </row>
    <row r="86783" spans="18:18" x14ac:dyDescent="0.25">
      <c r="R86783" s="15">
        <v>4</v>
      </c>
    </row>
    <row r="86784" spans="18:18" x14ac:dyDescent="0.25">
      <c r="R86784" s="15">
        <v>4</v>
      </c>
    </row>
    <row r="86785" spans="18:18" x14ac:dyDescent="0.25">
      <c r="R86785" s="15">
        <v>4</v>
      </c>
    </row>
    <row r="86786" spans="18:18" x14ac:dyDescent="0.25">
      <c r="R86786" s="15">
        <v>4</v>
      </c>
    </row>
    <row r="86787" spans="18:18" x14ac:dyDescent="0.25">
      <c r="R86787" s="15">
        <v>4</v>
      </c>
    </row>
    <row r="86788" spans="18:18" x14ac:dyDescent="0.25">
      <c r="R86788" s="15">
        <v>4</v>
      </c>
    </row>
    <row r="86789" spans="18:18" x14ac:dyDescent="0.25">
      <c r="R86789" s="15">
        <v>4</v>
      </c>
    </row>
    <row r="86790" spans="18:18" x14ac:dyDescent="0.25">
      <c r="R86790" s="15">
        <v>4</v>
      </c>
    </row>
    <row r="86791" spans="18:18" x14ac:dyDescent="0.25">
      <c r="R86791" s="15">
        <v>5</v>
      </c>
    </row>
    <row r="86792" spans="18:18" x14ac:dyDescent="0.25">
      <c r="R86792" s="15">
        <v>5</v>
      </c>
    </row>
    <row r="86793" spans="18:18" x14ac:dyDescent="0.25">
      <c r="R86793" s="15">
        <v>5</v>
      </c>
    </row>
    <row r="86794" spans="18:18" x14ac:dyDescent="0.25">
      <c r="R86794" s="15">
        <v>5</v>
      </c>
    </row>
    <row r="86795" spans="18:18" x14ac:dyDescent="0.25">
      <c r="R86795" s="15">
        <v>5</v>
      </c>
    </row>
    <row r="86796" spans="18:18" x14ac:dyDescent="0.25">
      <c r="R86796" s="15">
        <v>5</v>
      </c>
    </row>
    <row r="86797" spans="18:18" x14ac:dyDescent="0.25">
      <c r="R86797" s="15">
        <v>4</v>
      </c>
    </row>
    <row r="86798" spans="18:18" x14ac:dyDescent="0.25">
      <c r="R86798" s="15">
        <v>4</v>
      </c>
    </row>
    <row r="86799" spans="18:18" x14ac:dyDescent="0.25">
      <c r="R86799" s="15">
        <v>4</v>
      </c>
    </row>
    <row r="86800" spans="18:18" x14ac:dyDescent="0.25">
      <c r="R86800" s="15">
        <v>4</v>
      </c>
    </row>
    <row r="86801" spans="18:18" x14ac:dyDescent="0.25">
      <c r="R86801" s="15">
        <v>4</v>
      </c>
    </row>
    <row r="86802" spans="18:18" x14ac:dyDescent="0.25">
      <c r="R86802" s="15">
        <v>4</v>
      </c>
    </row>
    <row r="86803" spans="18:18" x14ac:dyDescent="0.25">
      <c r="R86803" s="15">
        <v>4</v>
      </c>
    </row>
    <row r="86804" spans="18:18" x14ac:dyDescent="0.25">
      <c r="R86804" s="15">
        <v>4</v>
      </c>
    </row>
    <row r="86805" spans="18:18" x14ac:dyDescent="0.25">
      <c r="R86805" s="15">
        <v>4</v>
      </c>
    </row>
    <row r="86806" spans="18:18" x14ac:dyDescent="0.25">
      <c r="R86806" s="15">
        <v>4</v>
      </c>
    </row>
    <row r="86807" spans="18:18" x14ac:dyDescent="0.25">
      <c r="R86807" s="15">
        <v>4</v>
      </c>
    </row>
    <row r="86808" spans="18:18" x14ac:dyDescent="0.25">
      <c r="R86808" s="15">
        <v>4</v>
      </c>
    </row>
    <row r="86809" spans="18:18" x14ac:dyDescent="0.25">
      <c r="R86809" s="15">
        <v>4</v>
      </c>
    </row>
    <row r="86810" spans="18:18" x14ac:dyDescent="0.25">
      <c r="R86810" s="15">
        <v>4</v>
      </c>
    </row>
    <row r="86811" spans="18:18" x14ac:dyDescent="0.25">
      <c r="R86811" s="15">
        <v>4</v>
      </c>
    </row>
    <row r="86812" spans="18:18" x14ac:dyDescent="0.25">
      <c r="R86812" s="15">
        <v>4</v>
      </c>
    </row>
    <row r="86813" spans="18:18" x14ac:dyDescent="0.25">
      <c r="R86813" s="15">
        <v>4</v>
      </c>
    </row>
    <row r="86814" spans="18:18" x14ac:dyDescent="0.25">
      <c r="R86814" s="15">
        <v>4</v>
      </c>
    </row>
    <row r="86815" spans="18:18" x14ac:dyDescent="0.25">
      <c r="R86815" s="15">
        <v>4</v>
      </c>
    </row>
    <row r="86816" spans="18:18" x14ac:dyDescent="0.25">
      <c r="R86816" s="15">
        <v>4</v>
      </c>
    </row>
    <row r="86817" spans="18:18" x14ac:dyDescent="0.25">
      <c r="R86817" s="15">
        <v>4</v>
      </c>
    </row>
    <row r="86818" spans="18:18" x14ac:dyDescent="0.25">
      <c r="R86818" s="15">
        <v>4</v>
      </c>
    </row>
    <row r="86819" spans="18:18" x14ac:dyDescent="0.25">
      <c r="R86819" s="15">
        <v>4</v>
      </c>
    </row>
    <row r="86820" spans="18:18" x14ac:dyDescent="0.25">
      <c r="R86820" s="15">
        <v>3</v>
      </c>
    </row>
    <row r="86821" spans="18:18" x14ac:dyDescent="0.25">
      <c r="R86821" s="15">
        <v>3</v>
      </c>
    </row>
    <row r="86822" spans="18:18" x14ac:dyDescent="0.25">
      <c r="R86822" s="15">
        <v>3</v>
      </c>
    </row>
    <row r="86823" spans="18:18" x14ac:dyDescent="0.25">
      <c r="R86823" s="15">
        <v>3</v>
      </c>
    </row>
    <row r="86824" spans="18:18" x14ac:dyDescent="0.25">
      <c r="R86824" s="15">
        <v>3</v>
      </c>
    </row>
    <row r="86825" spans="18:18" x14ac:dyDescent="0.25">
      <c r="R86825" s="15">
        <v>3</v>
      </c>
    </row>
    <row r="86826" spans="18:18" x14ac:dyDescent="0.25">
      <c r="R86826" s="15">
        <v>3</v>
      </c>
    </row>
    <row r="86827" spans="18:18" x14ac:dyDescent="0.25">
      <c r="R86827" s="15">
        <v>4</v>
      </c>
    </row>
    <row r="86828" spans="18:18" x14ac:dyDescent="0.25">
      <c r="R86828" s="15">
        <v>4</v>
      </c>
    </row>
    <row r="86829" spans="18:18" x14ac:dyDescent="0.25">
      <c r="R86829" s="15">
        <v>4</v>
      </c>
    </row>
    <row r="86830" spans="18:18" x14ac:dyDescent="0.25">
      <c r="R86830" s="15">
        <v>6</v>
      </c>
    </row>
    <row r="86831" spans="18:18" x14ac:dyDescent="0.25">
      <c r="R86831" s="15">
        <v>6</v>
      </c>
    </row>
    <row r="86832" spans="18:18" x14ac:dyDescent="0.25">
      <c r="R86832" s="15">
        <v>6</v>
      </c>
    </row>
    <row r="86833" spans="18:18" x14ac:dyDescent="0.25">
      <c r="R86833" s="15">
        <v>6</v>
      </c>
    </row>
    <row r="86834" spans="18:18" x14ac:dyDescent="0.25">
      <c r="R86834" s="15">
        <v>6</v>
      </c>
    </row>
    <row r="86835" spans="18:18" x14ac:dyDescent="0.25">
      <c r="R86835" s="15">
        <v>6</v>
      </c>
    </row>
    <row r="86836" spans="18:18" x14ac:dyDescent="0.25">
      <c r="R86836" s="15">
        <v>6</v>
      </c>
    </row>
    <row r="86837" spans="18:18" x14ac:dyDescent="0.25">
      <c r="R86837" s="15">
        <v>6</v>
      </c>
    </row>
    <row r="86838" spans="18:18" x14ac:dyDescent="0.25">
      <c r="R86838" s="15">
        <v>6</v>
      </c>
    </row>
    <row r="86839" spans="18:18" x14ac:dyDescent="0.25">
      <c r="R86839" s="15">
        <v>6</v>
      </c>
    </row>
    <row r="86840" spans="18:18" x14ac:dyDescent="0.25">
      <c r="R86840" s="15">
        <v>6</v>
      </c>
    </row>
    <row r="86841" spans="18:18" x14ac:dyDescent="0.25">
      <c r="R86841" s="15">
        <v>6</v>
      </c>
    </row>
    <row r="86842" spans="18:18" x14ac:dyDescent="0.25">
      <c r="R86842" s="15">
        <v>6</v>
      </c>
    </row>
    <row r="86843" spans="18:18" x14ac:dyDescent="0.25">
      <c r="R86843" s="15">
        <v>6</v>
      </c>
    </row>
    <row r="86844" spans="18:18" x14ac:dyDescent="0.25">
      <c r="R86844" s="15">
        <v>6</v>
      </c>
    </row>
    <row r="86845" spans="18:18" x14ac:dyDescent="0.25">
      <c r="R86845" s="15">
        <v>6</v>
      </c>
    </row>
    <row r="86846" spans="18:18" x14ac:dyDescent="0.25">
      <c r="R86846" s="15">
        <v>6</v>
      </c>
    </row>
    <row r="86847" spans="18:18" x14ac:dyDescent="0.25">
      <c r="R86847" s="15">
        <v>6</v>
      </c>
    </row>
    <row r="86848" spans="18:18" x14ac:dyDescent="0.25">
      <c r="R86848" s="15">
        <v>6</v>
      </c>
    </row>
    <row r="86849" spans="18:18" x14ac:dyDescent="0.25">
      <c r="R86849" s="15">
        <v>6</v>
      </c>
    </row>
    <row r="86850" spans="18:18" x14ac:dyDescent="0.25">
      <c r="R86850" s="15">
        <v>6</v>
      </c>
    </row>
    <row r="86851" spans="18:18" x14ac:dyDescent="0.25">
      <c r="R86851" s="15">
        <v>6</v>
      </c>
    </row>
    <row r="86852" spans="18:18" x14ac:dyDescent="0.25">
      <c r="R86852" s="15">
        <v>5</v>
      </c>
    </row>
    <row r="86853" spans="18:18" x14ac:dyDescent="0.25">
      <c r="R86853" s="15">
        <v>5</v>
      </c>
    </row>
    <row r="86854" spans="18:18" x14ac:dyDescent="0.25">
      <c r="R86854" s="15">
        <v>5</v>
      </c>
    </row>
    <row r="86855" spans="18:18" x14ac:dyDescent="0.25">
      <c r="R86855" s="15">
        <v>5</v>
      </c>
    </row>
    <row r="86856" spans="18:18" x14ac:dyDescent="0.25">
      <c r="R86856" s="15">
        <v>5</v>
      </c>
    </row>
    <row r="86857" spans="18:18" x14ac:dyDescent="0.25">
      <c r="R86857" s="15">
        <v>5</v>
      </c>
    </row>
    <row r="86858" spans="18:18" x14ac:dyDescent="0.25">
      <c r="R86858" s="15">
        <v>5</v>
      </c>
    </row>
    <row r="86859" spans="18:18" x14ac:dyDescent="0.25">
      <c r="R86859" s="15">
        <v>5</v>
      </c>
    </row>
    <row r="86860" spans="18:18" x14ac:dyDescent="0.25">
      <c r="R86860" s="15">
        <v>5</v>
      </c>
    </row>
    <row r="86861" spans="18:18" x14ac:dyDescent="0.25">
      <c r="R86861" s="15">
        <v>5</v>
      </c>
    </row>
    <row r="86862" spans="18:18" x14ac:dyDescent="0.25">
      <c r="R86862" s="15">
        <v>5</v>
      </c>
    </row>
    <row r="86863" spans="18:18" x14ac:dyDescent="0.25">
      <c r="R86863" s="15">
        <v>5</v>
      </c>
    </row>
    <row r="86864" spans="18:18" x14ac:dyDescent="0.25">
      <c r="R86864" s="15">
        <v>5</v>
      </c>
    </row>
    <row r="86865" spans="18:18" x14ac:dyDescent="0.25">
      <c r="R86865" s="15">
        <v>5</v>
      </c>
    </row>
    <row r="86866" spans="18:18" x14ac:dyDescent="0.25">
      <c r="R86866" s="15">
        <v>5</v>
      </c>
    </row>
    <row r="86867" spans="18:18" x14ac:dyDescent="0.25">
      <c r="R86867" s="15">
        <v>6</v>
      </c>
    </row>
    <row r="86868" spans="18:18" x14ac:dyDescent="0.25">
      <c r="R86868" s="15">
        <v>6</v>
      </c>
    </row>
    <row r="86869" spans="18:18" x14ac:dyDescent="0.25">
      <c r="R86869" s="15">
        <v>6</v>
      </c>
    </row>
    <row r="86870" spans="18:18" x14ac:dyDescent="0.25">
      <c r="R86870" s="15">
        <v>6</v>
      </c>
    </row>
    <row r="86871" spans="18:18" x14ac:dyDescent="0.25">
      <c r="R86871" s="15">
        <v>6</v>
      </c>
    </row>
    <row r="86872" spans="18:18" x14ac:dyDescent="0.25">
      <c r="R86872" s="15">
        <v>6</v>
      </c>
    </row>
    <row r="86873" spans="18:18" x14ac:dyDescent="0.25">
      <c r="R86873" s="15">
        <v>6</v>
      </c>
    </row>
    <row r="86874" spans="18:18" x14ac:dyDescent="0.25">
      <c r="R86874" s="15">
        <v>6</v>
      </c>
    </row>
    <row r="86875" spans="18:18" x14ac:dyDescent="0.25">
      <c r="R86875" s="15">
        <v>6</v>
      </c>
    </row>
    <row r="86876" spans="18:18" x14ac:dyDescent="0.25">
      <c r="R86876" s="15">
        <v>6</v>
      </c>
    </row>
    <row r="86877" spans="18:18" x14ac:dyDescent="0.25">
      <c r="R86877" s="15">
        <v>6</v>
      </c>
    </row>
    <row r="86878" spans="18:18" x14ac:dyDescent="0.25">
      <c r="R86878" s="15">
        <v>6</v>
      </c>
    </row>
    <row r="86879" spans="18:18" x14ac:dyDescent="0.25">
      <c r="R86879" s="15">
        <v>6</v>
      </c>
    </row>
    <row r="86880" spans="18:18" x14ac:dyDescent="0.25">
      <c r="R86880" s="15">
        <v>6</v>
      </c>
    </row>
    <row r="86881" spans="18:18" x14ac:dyDescent="0.25">
      <c r="R86881" s="15">
        <v>6</v>
      </c>
    </row>
    <row r="86882" spans="18:18" x14ac:dyDescent="0.25">
      <c r="R86882" s="15">
        <v>6</v>
      </c>
    </row>
    <row r="86883" spans="18:18" x14ac:dyDescent="0.25">
      <c r="R86883" s="15">
        <v>6</v>
      </c>
    </row>
    <row r="86884" spans="18:18" x14ac:dyDescent="0.25">
      <c r="R86884" s="15">
        <v>6</v>
      </c>
    </row>
    <row r="86885" spans="18:18" x14ac:dyDescent="0.25">
      <c r="R86885" s="15">
        <v>6</v>
      </c>
    </row>
    <row r="86886" spans="18:18" x14ac:dyDescent="0.25">
      <c r="R86886" s="15">
        <v>6</v>
      </c>
    </row>
    <row r="86887" spans="18:18" x14ac:dyDescent="0.25">
      <c r="R86887" s="15">
        <v>6</v>
      </c>
    </row>
    <row r="86888" spans="18:18" x14ac:dyDescent="0.25">
      <c r="R86888" s="15">
        <v>6</v>
      </c>
    </row>
    <row r="86889" spans="18:18" x14ac:dyDescent="0.25">
      <c r="R86889" s="15">
        <v>4</v>
      </c>
    </row>
    <row r="86890" spans="18:18" x14ac:dyDescent="0.25">
      <c r="R86890" s="15">
        <v>4</v>
      </c>
    </row>
    <row r="86891" spans="18:18" x14ac:dyDescent="0.25">
      <c r="R86891" s="15">
        <v>4</v>
      </c>
    </row>
    <row r="86892" spans="18:18" x14ac:dyDescent="0.25">
      <c r="R86892" s="15">
        <v>4</v>
      </c>
    </row>
    <row r="86893" spans="18:18" x14ac:dyDescent="0.25">
      <c r="R86893" s="15">
        <v>4</v>
      </c>
    </row>
    <row r="86894" spans="18:18" x14ac:dyDescent="0.25">
      <c r="R86894" s="15">
        <v>4</v>
      </c>
    </row>
    <row r="86895" spans="18:18" x14ac:dyDescent="0.25">
      <c r="R86895" s="15">
        <v>4</v>
      </c>
    </row>
    <row r="86896" spans="18:18" x14ac:dyDescent="0.25">
      <c r="R86896" s="15">
        <v>4</v>
      </c>
    </row>
    <row r="86897" spans="18:18" x14ac:dyDescent="0.25">
      <c r="R86897" s="15">
        <v>4</v>
      </c>
    </row>
    <row r="86898" spans="18:18" x14ac:dyDescent="0.25">
      <c r="R86898" s="15">
        <v>4</v>
      </c>
    </row>
    <row r="86899" spans="18:18" x14ac:dyDescent="0.25">
      <c r="R86899" s="15">
        <v>4</v>
      </c>
    </row>
    <row r="86900" spans="18:18" x14ac:dyDescent="0.25">
      <c r="R86900" s="15">
        <v>4</v>
      </c>
    </row>
    <row r="86901" spans="18:18" x14ac:dyDescent="0.25">
      <c r="R86901" s="15">
        <v>4</v>
      </c>
    </row>
    <row r="86902" spans="18:18" x14ac:dyDescent="0.25">
      <c r="R86902" s="15">
        <v>4</v>
      </c>
    </row>
    <row r="86903" spans="18:18" x14ac:dyDescent="0.25">
      <c r="R86903" s="15">
        <v>4</v>
      </c>
    </row>
    <row r="86904" spans="18:18" x14ac:dyDescent="0.25">
      <c r="R86904" s="15">
        <v>4</v>
      </c>
    </row>
    <row r="86905" spans="18:18" x14ac:dyDescent="0.25">
      <c r="R86905" s="15">
        <v>4</v>
      </c>
    </row>
    <row r="86906" spans="18:18" x14ac:dyDescent="0.25">
      <c r="R86906" s="15">
        <v>4</v>
      </c>
    </row>
    <row r="86907" spans="18:18" x14ac:dyDescent="0.25">
      <c r="R86907" s="15">
        <v>4</v>
      </c>
    </row>
    <row r="86908" spans="18:18" x14ac:dyDescent="0.25">
      <c r="R86908" s="15">
        <v>4</v>
      </c>
    </row>
    <row r="86909" spans="18:18" x14ac:dyDescent="0.25">
      <c r="R86909" s="15">
        <v>4</v>
      </c>
    </row>
    <row r="86910" spans="18:18" x14ac:dyDescent="0.25">
      <c r="R86910" s="15">
        <v>4</v>
      </c>
    </row>
    <row r="86911" spans="18:18" x14ac:dyDescent="0.25">
      <c r="R86911" s="15">
        <v>4</v>
      </c>
    </row>
    <row r="86912" spans="18:18" x14ac:dyDescent="0.25">
      <c r="R86912" s="15">
        <v>4</v>
      </c>
    </row>
    <row r="86913" spans="18:18" x14ac:dyDescent="0.25">
      <c r="R86913" s="15">
        <v>4</v>
      </c>
    </row>
    <row r="86914" spans="18:18" x14ac:dyDescent="0.25">
      <c r="R86914" s="15">
        <v>4</v>
      </c>
    </row>
    <row r="86915" spans="18:18" x14ac:dyDescent="0.25">
      <c r="R86915" s="15">
        <v>4</v>
      </c>
    </row>
    <row r="86916" spans="18:18" x14ac:dyDescent="0.25">
      <c r="R86916" s="15">
        <v>4</v>
      </c>
    </row>
    <row r="86917" spans="18:18" x14ac:dyDescent="0.25">
      <c r="R86917" s="15">
        <v>4</v>
      </c>
    </row>
    <row r="86918" spans="18:18" x14ac:dyDescent="0.25">
      <c r="R86918" s="15">
        <v>4</v>
      </c>
    </row>
    <row r="86919" spans="18:18" x14ac:dyDescent="0.25">
      <c r="R86919" s="15">
        <v>4</v>
      </c>
    </row>
    <row r="86920" spans="18:18" x14ac:dyDescent="0.25">
      <c r="R86920" s="15">
        <v>4</v>
      </c>
    </row>
    <row r="86921" spans="18:18" x14ac:dyDescent="0.25">
      <c r="R86921" s="15">
        <v>4</v>
      </c>
    </row>
    <row r="86922" spans="18:18" x14ac:dyDescent="0.25">
      <c r="R86922" s="15">
        <v>4</v>
      </c>
    </row>
    <row r="86923" spans="18:18" x14ac:dyDescent="0.25">
      <c r="R86923" s="15">
        <v>4</v>
      </c>
    </row>
    <row r="86924" spans="18:18" x14ac:dyDescent="0.25">
      <c r="R86924" s="15">
        <v>4</v>
      </c>
    </row>
    <row r="86925" spans="18:18" x14ac:dyDescent="0.25">
      <c r="R86925" s="15">
        <v>4</v>
      </c>
    </row>
    <row r="86926" spans="18:18" x14ac:dyDescent="0.25">
      <c r="R86926" s="15">
        <v>3</v>
      </c>
    </row>
    <row r="86927" spans="18:18" x14ac:dyDescent="0.25">
      <c r="R86927" s="15">
        <v>3</v>
      </c>
    </row>
    <row r="86928" spans="18:18" x14ac:dyDescent="0.25">
      <c r="R86928" s="15">
        <v>3</v>
      </c>
    </row>
    <row r="86929" spans="18:18" x14ac:dyDescent="0.25">
      <c r="R86929" s="15">
        <v>3</v>
      </c>
    </row>
    <row r="86930" spans="18:18" x14ac:dyDescent="0.25">
      <c r="R86930" s="15">
        <v>3</v>
      </c>
    </row>
    <row r="86931" spans="18:18" x14ac:dyDescent="0.25">
      <c r="R86931" s="15">
        <v>3</v>
      </c>
    </row>
    <row r="86932" spans="18:18" x14ac:dyDescent="0.25">
      <c r="R86932" s="15">
        <v>3</v>
      </c>
    </row>
    <row r="86933" spans="18:18" x14ac:dyDescent="0.25">
      <c r="R86933" s="15">
        <v>1</v>
      </c>
    </row>
    <row r="86934" spans="18:18" x14ac:dyDescent="0.25">
      <c r="R86934" s="15">
        <v>1</v>
      </c>
    </row>
    <row r="86935" spans="18:18" x14ac:dyDescent="0.25">
      <c r="R86935" s="15">
        <v>1</v>
      </c>
    </row>
    <row r="86936" spans="18:18" x14ac:dyDescent="0.25">
      <c r="R86936" s="15">
        <v>1</v>
      </c>
    </row>
    <row r="86937" spans="18:18" x14ac:dyDescent="0.25">
      <c r="R86937" s="15">
        <v>1</v>
      </c>
    </row>
    <row r="86938" spans="18:18" x14ac:dyDescent="0.25">
      <c r="R86938" s="15">
        <v>1</v>
      </c>
    </row>
    <row r="86939" spans="18:18" x14ac:dyDescent="0.25">
      <c r="R86939" s="15">
        <v>1</v>
      </c>
    </row>
    <row r="86940" spans="18:18" x14ac:dyDescent="0.25">
      <c r="R86940" s="15">
        <v>1</v>
      </c>
    </row>
    <row r="86941" spans="18:18" x14ac:dyDescent="0.25">
      <c r="R86941" s="15">
        <v>1</v>
      </c>
    </row>
    <row r="86942" spans="18:18" x14ac:dyDescent="0.25">
      <c r="R86942" s="15">
        <v>1</v>
      </c>
    </row>
    <row r="86943" spans="18:18" x14ac:dyDescent="0.25">
      <c r="R86943" s="15">
        <v>1</v>
      </c>
    </row>
    <row r="86944" spans="18:18" x14ac:dyDescent="0.25">
      <c r="R86944" s="15">
        <v>1</v>
      </c>
    </row>
    <row r="86945" spans="18:18" x14ac:dyDescent="0.25">
      <c r="R86945" s="15">
        <v>1</v>
      </c>
    </row>
    <row r="86946" spans="18:18" x14ac:dyDescent="0.25">
      <c r="R86946" s="15">
        <v>1</v>
      </c>
    </row>
    <row r="86947" spans="18:18" x14ac:dyDescent="0.25">
      <c r="R86947" s="15">
        <v>1</v>
      </c>
    </row>
    <row r="86948" spans="18:18" x14ac:dyDescent="0.25">
      <c r="R86948" s="15">
        <v>1</v>
      </c>
    </row>
    <row r="86949" spans="18:18" x14ac:dyDescent="0.25">
      <c r="R86949" s="15">
        <v>2</v>
      </c>
    </row>
    <row r="86950" spans="18:18" x14ac:dyDescent="0.25">
      <c r="R86950" s="15">
        <v>2</v>
      </c>
    </row>
    <row r="86951" spans="18:18" x14ac:dyDescent="0.25">
      <c r="R86951" s="15">
        <v>2</v>
      </c>
    </row>
    <row r="86952" spans="18:18" x14ac:dyDescent="0.25">
      <c r="R86952" s="15">
        <v>2</v>
      </c>
    </row>
    <row r="86953" spans="18:18" x14ac:dyDescent="0.25">
      <c r="R86953" s="15">
        <v>2</v>
      </c>
    </row>
    <row r="86954" spans="18:18" x14ac:dyDescent="0.25">
      <c r="R86954" s="15">
        <v>2</v>
      </c>
    </row>
    <row r="86955" spans="18:18" x14ac:dyDescent="0.25">
      <c r="R86955" s="15">
        <v>6</v>
      </c>
    </row>
    <row r="86956" spans="18:18" x14ac:dyDescent="0.25">
      <c r="R86956" s="15">
        <v>6</v>
      </c>
    </row>
    <row r="86957" spans="18:18" x14ac:dyDescent="0.25">
      <c r="R86957" s="15">
        <v>6</v>
      </c>
    </row>
    <row r="86958" spans="18:18" x14ac:dyDescent="0.25">
      <c r="R86958" s="15">
        <v>6</v>
      </c>
    </row>
    <row r="86959" spans="18:18" x14ac:dyDescent="0.25">
      <c r="R86959" s="15">
        <v>6</v>
      </c>
    </row>
    <row r="86960" spans="18:18" x14ac:dyDescent="0.25">
      <c r="R86960" s="15">
        <v>6</v>
      </c>
    </row>
    <row r="86961" spans="18:18" x14ac:dyDescent="0.25">
      <c r="R86961" s="15">
        <v>6</v>
      </c>
    </row>
    <row r="86962" spans="18:18" x14ac:dyDescent="0.25">
      <c r="R86962" s="15">
        <v>6</v>
      </c>
    </row>
    <row r="86963" spans="18:18" x14ac:dyDescent="0.25">
      <c r="R86963" s="15">
        <v>6</v>
      </c>
    </row>
    <row r="86964" spans="18:18" x14ac:dyDescent="0.25">
      <c r="R86964" s="15">
        <v>6</v>
      </c>
    </row>
    <row r="86965" spans="18:18" x14ac:dyDescent="0.25">
      <c r="R86965" s="15">
        <v>6</v>
      </c>
    </row>
    <row r="86966" spans="18:18" x14ac:dyDescent="0.25">
      <c r="R86966" s="15">
        <v>6</v>
      </c>
    </row>
    <row r="86967" spans="18:18" x14ac:dyDescent="0.25">
      <c r="R86967" s="15">
        <v>6</v>
      </c>
    </row>
    <row r="86968" spans="18:18" x14ac:dyDescent="0.25">
      <c r="R86968" s="15">
        <v>6</v>
      </c>
    </row>
    <row r="86969" spans="18:18" x14ac:dyDescent="0.25">
      <c r="R86969" s="15">
        <v>6</v>
      </c>
    </row>
    <row r="86970" spans="18:18" x14ac:dyDescent="0.25">
      <c r="R86970" s="15">
        <v>6</v>
      </c>
    </row>
    <row r="86971" spans="18:18" x14ac:dyDescent="0.25">
      <c r="R86971" s="15">
        <v>6</v>
      </c>
    </row>
    <row r="86972" spans="18:18" x14ac:dyDescent="0.25">
      <c r="R86972" s="15">
        <v>6</v>
      </c>
    </row>
    <row r="86973" spans="18:18" x14ac:dyDescent="0.25">
      <c r="R86973" s="15">
        <v>6</v>
      </c>
    </row>
    <row r="86974" spans="18:18" x14ac:dyDescent="0.25">
      <c r="R86974" s="15">
        <v>6</v>
      </c>
    </row>
    <row r="86975" spans="18:18" x14ac:dyDescent="0.25">
      <c r="R86975" s="15">
        <v>6</v>
      </c>
    </row>
    <row r="86976" spans="18:18" x14ac:dyDescent="0.25">
      <c r="R86976" s="15">
        <v>6</v>
      </c>
    </row>
    <row r="86977" spans="18:18" x14ac:dyDescent="0.25">
      <c r="R86977" s="15">
        <v>1</v>
      </c>
    </row>
    <row r="86978" spans="18:18" x14ac:dyDescent="0.25">
      <c r="R86978" s="15">
        <v>1</v>
      </c>
    </row>
    <row r="86979" spans="18:18" x14ac:dyDescent="0.25">
      <c r="R86979" s="15">
        <v>6</v>
      </c>
    </row>
    <row r="86980" spans="18:18" x14ac:dyDescent="0.25">
      <c r="R86980" s="15">
        <v>6</v>
      </c>
    </row>
    <row r="86981" spans="18:18" x14ac:dyDescent="0.25">
      <c r="R86981" s="15">
        <v>6</v>
      </c>
    </row>
    <row r="86982" spans="18:18" x14ac:dyDescent="0.25">
      <c r="R86982" s="15">
        <v>6</v>
      </c>
    </row>
    <row r="86983" spans="18:18" x14ac:dyDescent="0.25">
      <c r="R86983" s="15">
        <v>6</v>
      </c>
    </row>
    <row r="86984" spans="18:18" x14ac:dyDescent="0.25">
      <c r="R86984" s="15">
        <v>6</v>
      </c>
    </row>
    <row r="86985" spans="18:18" x14ac:dyDescent="0.25">
      <c r="R86985" s="15">
        <v>6</v>
      </c>
    </row>
    <row r="86986" spans="18:18" x14ac:dyDescent="0.25">
      <c r="R86986" s="15">
        <v>6</v>
      </c>
    </row>
    <row r="86987" spans="18:18" x14ac:dyDescent="0.25">
      <c r="R86987" s="15">
        <v>6</v>
      </c>
    </row>
    <row r="86988" spans="18:18" x14ac:dyDescent="0.25">
      <c r="R86988" s="15">
        <v>6</v>
      </c>
    </row>
    <row r="86989" spans="18:18" x14ac:dyDescent="0.25">
      <c r="R86989" s="15">
        <v>6</v>
      </c>
    </row>
    <row r="86990" spans="18:18" x14ac:dyDescent="0.25">
      <c r="R86990" s="15">
        <v>6</v>
      </c>
    </row>
    <row r="86991" spans="18:18" x14ac:dyDescent="0.25">
      <c r="R86991" s="15">
        <v>6</v>
      </c>
    </row>
    <row r="86992" spans="18:18" x14ac:dyDescent="0.25">
      <c r="R86992" s="15">
        <v>6</v>
      </c>
    </row>
    <row r="86993" spans="18:18" x14ac:dyDescent="0.25">
      <c r="R86993" s="15">
        <v>6</v>
      </c>
    </row>
    <row r="86994" spans="18:18" x14ac:dyDescent="0.25">
      <c r="R86994" s="15">
        <v>6</v>
      </c>
    </row>
    <row r="86995" spans="18:18" x14ac:dyDescent="0.25">
      <c r="R86995" s="15">
        <v>6</v>
      </c>
    </row>
    <row r="86996" spans="18:18" x14ac:dyDescent="0.25">
      <c r="R86996" s="15">
        <v>6</v>
      </c>
    </row>
    <row r="86997" spans="18:18" x14ac:dyDescent="0.25">
      <c r="R86997" s="15">
        <v>6</v>
      </c>
    </row>
    <row r="86998" spans="18:18" x14ac:dyDescent="0.25">
      <c r="R86998" s="15">
        <v>6</v>
      </c>
    </row>
    <row r="86999" spans="18:18" x14ac:dyDescent="0.25">
      <c r="R86999" s="15">
        <v>6</v>
      </c>
    </row>
    <row r="87000" spans="18:18" x14ac:dyDescent="0.25">
      <c r="R87000" s="15">
        <v>6</v>
      </c>
    </row>
    <row r="87001" spans="18:18" x14ac:dyDescent="0.25">
      <c r="R87001" s="15">
        <v>6</v>
      </c>
    </row>
    <row r="87002" spans="18:18" x14ac:dyDescent="0.25">
      <c r="R87002" s="15">
        <v>1</v>
      </c>
    </row>
    <row r="87003" spans="18:18" x14ac:dyDescent="0.25">
      <c r="R87003" s="15">
        <v>1</v>
      </c>
    </row>
    <row r="87004" spans="18:18" x14ac:dyDescent="0.25">
      <c r="R87004" s="15">
        <v>1</v>
      </c>
    </row>
    <row r="87005" spans="18:18" x14ac:dyDescent="0.25">
      <c r="R87005" s="15">
        <v>3</v>
      </c>
    </row>
    <row r="87006" spans="18:18" x14ac:dyDescent="0.25">
      <c r="R87006" s="15">
        <v>3</v>
      </c>
    </row>
    <row r="87007" spans="18:18" x14ac:dyDescent="0.25">
      <c r="R87007" s="15">
        <v>2</v>
      </c>
    </row>
    <row r="87008" spans="18:18" x14ac:dyDescent="0.25">
      <c r="R87008" s="15">
        <v>2</v>
      </c>
    </row>
    <row r="87009" spans="18:18" x14ac:dyDescent="0.25">
      <c r="R87009" s="15">
        <v>4</v>
      </c>
    </row>
    <row r="87010" spans="18:18" x14ac:dyDescent="0.25">
      <c r="R87010" s="15">
        <v>4</v>
      </c>
    </row>
    <row r="87011" spans="18:18" x14ac:dyDescent="0.25">
      <c r="R87011" s="15">
        <v>4</v>
      </c>
    </row>
    <row r="87012" spans="18:18" x14ac:dyDescent="0.25">
      <c r="R87012" s="15">
        <v>4</v>
      </c>
    </row>
    <row r="87013" spans="18:18" x14ac:dyDescent="0.25">
      <c r="R87013" s="15">
        <v>4</v>
      </c>
    </row>
    <row r="87014" spans="18:18" x14ac:dyDescent="0.25">
      <c r="R87014" s="15">
        <v>4</v>
      </c>
    </row>
    <row r="87015" spans="18:18" x14ac:dyDescent="0.25">
      <c r="R87015" s="15">
        <v>5</v>
      </c>
    </row>
    <row r="87016" spans="18:18" x14ac:dyDescent="0.25">
      <c r="R87016" s="15">
        <v>5</v>
      </c>
    </row>
    <row r="87017" spans="18:18" x14ac:dyDescent="0.25">
      <c r="R87017" s="15">
        <v>5</v>
      </c>
    </row>
    <row r="87018" spans="18:18" x14ac:dyDescent="0.25">
      <c r="R87018" s="15">
        <v>5</v>
      </c>
    </row>
    <row r="87019" spans="18:18" x14ac:dyDescent="0.25">
      <c r="R87019" s="15">
        <v>5</v>
      </c>
    </row>
    <row r="87020" spans="18:18" x14ac:dyDescent="0.25">
      <c r="R87020" s="15">
        <v>5</v>
      </c>
    </row>
    <row r="87021" spans="18:18" x14ac:dyDescent="0.25">
      <c r="R87021" s="15">
        <v>5</v>
      </c>
    </row>
    <row r="87022" spans="18:18" x14ac:dyDescent="0.25">
      <c r="R87022" s="15">
        <v>3</v>
      </c>
    </row>
    <row r="87023" spans="18:18" x14ac:dyDescent="0.25">
      <c r="R87023" s="15">
        <v>3</v>
      </c>
    </row>
    <row r="87024" spans="18:18" x14ac:dyDescent="0.25">
      <c r="R87024" s="15">
        <v>3</v>
      </c>
    </row>
    <row r="87025" spans="18:18" x14ac:dyDescent="0.25">
      <c r="R87025" s="15">
        <v>3</v>
      </c>
    </row>
    <row r="87026" spans="18:18" x14ac:dyDescent="0.25">
      <c r="R87026" s="15">
        <v>3</v>
      </c>
    </row>
    <row r="87027" spans="18:18" x14ac:dyDescent="0.25">
      <c r="R87027" s="15">
        <v>3</v>
      </c>
    </row>
    <row r="87028" spans="18:18" x14ac:dyDescent="0.25">
      <c r="R87028" s="15">
        <v>3</v>
      </c>
    </row>
    <row r="87029" spans="18:18" x14ac:dyDescent="0.25">
      <c r="R87029" s="15">
        <v>3</v>
      </c>
    </row>
    <row r="87030" spans="18:18" x14ac:dyDescent="0.25">
      <c r="R87030" s="15">
        <v>3</v>
      </c>
    </row>
    <row r="87031" spans="18:18" x14ac:dyDescent="0.25">
      <c r="R87031" s="15">
        <v>3</v>
      </c>
    </row>
    <row r="87032" spans="18:18" x14ac:dyDescent="0.25">
      <c r="R87032" s="15">
        <v>3</v>
      </c>
    </row>
    <row r="87033" spans="18:18" x14ac:dyDescent="0.25">
      <c r="R87033" s="15">
        <v>3</v>
      </c>
    </row>
    <row r="87034" spans="18:18" x14ac:dyDescent="0.25">
      <c r="R87034" s="15">
        <v>3</v>
      </c>
    </row>
    <row r="87035" spans="18:18" x14ac:dyDescent="0.25">
      <c r="R87035" s="15">
        <v>3</v>
      </c>
    </row>
    <row r="87036" spans="18:18" x14ac:dyDescent="0.25">
      <c r="R87036" s="15">
        <v>3</v>
      </c>
    </row>
    <row r="87037" spans="18:18" x14ac:dyDescent="0.25">
      <c r="R87037" s="15">
        <v>3</v>
      </c>
    </row>
    <row r="87038" spans="18:18" x14ac:dyDescent="0.25">
      <c r="R87038" s="15">
        <v>3</v>
      </c>
    </row>
    <row r="87039" spans="18:18" x14ac:dyDescent="0.25">
      <c r="R87039" s="15">
        <v>3</v>
      </c>
    </row>
    <row r="87040" spans="18:18" x14ac:dyDescent="0.25">
      <c r="R87040" s="15">
        <v>3</v>
      </c>
    </row>
    <row r="87041" spans="18:18" x14ac:dyDescent="0.25">
      <c r="R87041" s="15">
        <v>3</v>
      </c>
    </row>
    <row r="87042" spans="18:18" x14ac:dyDescent="0.25">
      <c r="R87042" s="15">
        <v>3</v>
      </c>
    </row>
    <row r="87043" spans="18:18" x14ac:dyDescent="0.25">
      <c r="R87043" s="15">
        <v>3</v>
      </c>
    </row>
    <row r="87044" spans="18:18" x14ac:dyDescent="0.25">
      <c r="R87044" s="15">
        <v>3</v>
      </c>
    </row>
    <row r="87045" spans="18:18" x14ac:dyDescent="0.25">
      <c r="R87045" s="15">
        <v>3</v>
      </c>
    </row>
    <row r="87046" spans="18:18" x14ac:dyDescent="0.25">
      <c r="R87046" s="15">
        <v>3</v>
      </c>
    </row>
    <row r="87047" spans="18:18" x14ac:dyDescent="0.25">
      <c r="R87047" s="15">
        <v>3</v>
      </c>
    </row>
    <row r="87048" spans="18:18" x14ac:dyDescent="0.25">
      <c r="R87048" s="15">
        <v>3</v>
      </c>
    </row>
    <row r="87049" spans="18:18" x14ac:dyDescent="0.25">
      <c r="R87049" s="15">
        <v>3</v>
      </c>
    </row>
    <row r="87050" spans="18:18" x14ac:dyDescent="0.25">
      <c r="R87050" s="15">
        <v>3</v>
      </c>
    </row>
    <row r="87051" spans="18:18" x14ac:dyDescent="0.25">
      <c r="R87051" s="15">
        <v>3</v>
      </c>
    </row>
    <row r="87052" spans="18:18" x14ac:dyDescent="0.25">
      <c r="R87052" s="15">
        <v>3</v>
      </c>
    </row>
    <row r="87053" spans="18:18" x14ac:dyDescent="0.25">
      <c r="R87053" s="15">
        <v>3</v>
      </c>
    </row>
    <row r="87054" spans="18:18" x14ac:dyDescent="0.25">
      <c r="R87054" s="15">
        <v>3</v>
      </c>
    </row>
    <row r="87055" spans="18:18" x14ac:dyDescent="0.25">
      <c r="R87055" s="15">
        <v>3</v>
      </c>
    </row>
    <row r="87056" spans="18:18" x14ac:dyDescent="0.25">
      <c r="R87056" s="15">
        <v>3</v>
      </c>
    </row>
    <row r="87057" spans="18:18" x14ac:dyDescent="0.25">
      <c r="R87057" s="15">
        <v>3</v>
      </c>
    </row>
    <row r="87058" spans="18:18" x14ac:dyDescent="0.25">
      <c r="R87058" s="15">
        <v>3</v>
      </c>
    </row>
    <row r="87059" spans="18:18" x14ac:dyDescent="0.25">
      <c r="R87059" s="15">
        <v>3</v>
      </c>
    </row>
    <row r="87060" spans="18:18" x14ac:dyDescent="0.25">
      <c r="R87060" s="15">
        <v>3</v>
      </c>
    </row>
    <row r="87061" spans="18:18" x14ac:dyDescent="0.25">
      <c r="R87061" s="15">
        <v>3</v>
      </c>
    </row>
    <row r="87062" spans="18:18" x14ac:dyDescent="0.25">
      <c r="R87062" s="15">
        <v>3</v>
      </c>
    </row>
    <row r="87063" spans="18:18" x14ac:dyDescent="0.25">
      <c r="R87063" s="15">
        <v>3</v>
      </c>
    </row>
    <row r="87064" spans="18:18" x14ac:dyDescent="0.25">
      <c r="R87064" s="15">
        <v>3</v>
      </c>
    </row>
    <row r="87065" spans="18:18" x14ac:dyDescent="0.25">
      <c r="R87065" s="15">
        <v>3</v>
      </c>
    </row>
    <row r="87066" spans="18:18" x14ac:dyDescent="0.25">
      <c r="R87066" s="15">
        <v>3</v>
      </c>
    </row>
    <row r="87067" spans="18:18" x14ac:dyDescent="0.25">
      <c r="R87067" s="15">
        <v>3</v>
      </c>
    </row>
    <row r="87068" spans="18:18" x14ac:dyDescent="0.25">
      <c r="R87068" s="15">
        <v>3</v>
      </c>
    </row>
    <row r="87069" spans="18:18" x14ac:dyDescent="0.25">
      <c r="R87069" s="15">
        <v>3</v>
      </c>
    </row>
    <row r="87070" spans="18:18" x14ac:dyDescent="0.25">
      <c r="R87070" s="15">
        <v>3</v>
      </c>
    </row>
    <row r="87071" spans="18:18" x14ac:dyDescent="0.25">
      <c r="R87071" s="15">
        <v>3</v>
      </c>
    </row>
    <row r="87072" spans="18:18" x14ac:dyDescent="0.25">
      <c r="R87072" s="15">
        <v>3</v>
      </c>
    </row>
    <row r="87073" spans="18:18" x14ac:dyDescent="0.25">
      <c r="R87073" s="15">
        <v>3</v>
      </c>
    </row>
    <row r="87074" spans="18:18" x14ac:dyDescent="0.25">
      <c r="R87074" s="15">
        <v>3</v>
      </c>
    </row>
    <row r="87075" spans="18:18" x14ac:dyDescent="0.25">
      <c r="R87075" s="15">
        <v>3</v>
      </c>
    </row>
    <row r="87076" spans="18:18" x14ac:dyDescent="0.25">
      <c r="R87076" s="15">
        <v>3</v>
      </c>
    </row>
    <row r="87077" spans="18:18" x14ac:dyDescent="0.25">
      <c r="R87077" s="15">
        <v>5</v>
      </c>
    </row>
    <row r="87078" spans="18:18" x14ac:dyDescent="0.25">
      <c r="R87078" s="15">
        <v>5</v>
      </c>
    </row>
    <row r="87079" spans="18:18" x14ac:dyDescent="0.25">
      <c r="R87079" s="15">
        <v>5</v>
      </c>
    </row>
    <row r="87080" spans="18:18" x14ac:dyDescent="0.25">
      <c r="R87080" s="15">
        <v>5</v>
      </c>
    </row>
    <row r="87081" spans="18:18" x14ac:dyDescent="0.25">
      <c r="R87081" s="15">
        <v>5</v>
      </c>
    </row>
    <row r="87082" spans="18:18" x14ac:dyDescent="0.25">
      <c r="R87082" s="15">
        <v>5</v>
      </c>
    </row>
    <row r="87083" spans="18:18" x14ac:dyDescent="0.25">
      <c r="R87083" s="15">
        <v>5</v>
      </c>
    </row>
    <row r="87084" spans="18:18" x14ac:dyDescent="0.25">
      <c r="R87084" s="15">
        <v>5</v>
      </c>
    </row>
    <row r="87085" spans="18:18" x14ac:dyDescent="0.25">
      <c r="R87085" s="15">
        <v>5</v>
      </c>
    </row>
    <row r="87086" spans="18:18" x14ac:dyDescent="0.25">
      <c r="R87086" s="15">
        <v>2</v>
      </c>
    </row>
    <row r="87087" spans="18:18" x14ac:dyDescent="0.25">
      <c r="R87087" s="15">
        <v>2</v>
      </c>
    </row>
    <row r="87088" spans="18:18" x14ac:dyDescent="0.25">
      <c r="R87088" s="15">
        <v>2</v>
      </c>
    </row>
    <row r="87089" spans="18:18" x14ac:dyDescent="0.25">
      <c r="R87089" s="15">
        <v>2</v>
      </c>
    </row>
    <row r="87090" spans="18:18" x14ac:dyDescent="0.25">
      <c r="R87090" s="15">
        <v>2</v>
      </c>
    </row>
    <row r="87091" spans="18:18" x14ac:dyDescent="0.25">
      <c r="R87091" s="15">
        <v>2</v>
      </c>
    </row>
    <row r="87092" spans="18:18" x14ac:dyDescent="0.25">
      <c r="R87092" s="15">
        <v>2</v>
      </c>
    </row>
    <row r="87093" spans="18:18" x14ac:dyDescent="0.25">
      <c r="R87093" s="15">
        <v>2</v>
      </c>
    </row>
    <row r="87094" spans="18:18" x14ac:dyDescent="0.25">
      <c r="R87094" s="15">
        <v>2</v>
      </c>
    </row>
    <row r="87095" spans="18:18" x14ac:dyDescent="0.25">
      <c r="R87095" s="15">
        <v>2</v>
      </c>
    </row>
    <row r="87096" spans="18:18" x14ac:dyDescent="0.25">
      <c r="R87096" s="15">
        <v>2</v>
      </c>
    </row>
    <row r="87097" spans="18:18" x14ac:dyDescent="0.25">
      <c r="R87097" s="15">
        <v>2</v>
      </c>
    </row>
    <row r="87098" spans="18:18" x14ac:dyDescent="0.25">
      <c r="R87098" s="15">
        <v>2</v>
      </c>
    </row>
    <row r="87099" spans="18:18" x14ac:dyDescent="0.25">
      <c r="R87099" s="15">
        <v>2</v>
      </c>
    </row>
    <row r="87100" spans="18:18" x14ac:dyDescent="0.25">
      <c r="R87100" s="15">
        <v>2</v>
      </c>
    </row>
    <row r="87101" spans="18:18" x14ac:dyDescent="0.25">
      <c r="R87101" s="15">
        <v>2</v>
      </c>
    </row>
    <row r="87102" spans="18:18" x14ac:dyDescent="0.25">
      <c r="R87102" s="15">
        <v>2</v>
      </c>
    </row>
    <row r="87103" spans="18:18" x14ac:dyDescent="0.25">
      <c r="R87103" s="15">
        <v>2</v>
      </c>
    </row>
    <row r="87104" spans="18:18" x14ac:dyDescent="0.25">
      <c r="R87104" s="15">
        <v>2</v>
      </c>
    </row>
    <row r="87105" spans="18:18" x14ac:dyDescent="0.25">
      <c r="R87105" s="15">
        <v>2</v>
      </c>
    </row>
    <row r="87106" spans="18:18" x14ac:dyDescent="0.25">
      <c r="R87106" s="15">
        <v>2</v>
      </c>
    </row>
    <row r="87107" spans="18:18" x14ac:dyDescent="0.25">
      <c r="R87107" s="15">
        <v>2</v>
      </c>
    </row>
    <row r="87108" spans="18:18" x14ac:dyDescent="0.25">
      <c r="R87108" s="15">
        <v>2</v>
      </c>
    </row>
    <row r="87109" spans="18:18" x14ac:dyDescent="0.25">
      <c r="R87109" s="15">
        <v>2</v>
      </c>
    </row>
    <row r="87110" spans="18:18" x14ac:dyDescent="0.25">
      <c r="R87110" s="15">
        <v>2</v>
      </c>
    </row>
    <row r="87111" spans="18:18" x14ac:dyDescent="0.25">
      <c r="R87111" s="15">
        <v>2</v>
      </c>
    </row>
    <row r="87112" spans="18:18" x14ac:dyDescent="0.25">
      <c r="R87112" s="15">
        <v>2</v>
      </c>
    </row>
    <row r="87113" spans="18:18" x14ac:dyDescent="0.25">
      <c r="R87113" s="15">
        <v>5</v>
      </c>
    </row>
    <row r="87114" spans="18:18" x14ac:dyDescent="0.25">
      <c r="R87114" s="15">
        <v>5</v>
      </c>
    </row>
    <row r="87115" spans="18:18" x14ac:dyDescent="0.25">
      <c r="R87115" s="15">
        <v>5</v>
      </c>
    </row>
    <row r="87116" spans="18:18" x14ac:dyDescent="0.25">
      <c r="R87116" s="15">
        <v>5</v>
      </c>
    </row>
    <row r="87117" spans="18:18" x14ac:dyDescent="0.25">
      <c r="R87117" s="15">
        <v>5</v>
      </c>
    </row>
    <row r="87118" spans="18:18" x14ac:dyDescent="0.25">
      <c r="R87118" s="15">
        <v>5</v>
      </c>
    </row>
    <row r="87119" spans="18:18" x14ac:dyDescent="0.25">
      <c r="R87119" s="15">
        <v>5</v>
      </c>
    </row>
    <row r="87120" spans="18:18" x14ac:dyDescent="0.25">
      <c r="R87120" s="15">
        <v>5</v>
      </c>
    </row>
    <row r="87121" spans="18:18" x14ac:dyDescent="0.25">
      <c r="R87121" s="15">
        <v>5</v>
      </c>
    </row>
    <row r="87122" spans="18:18" x14ac:dyDescent="0.25">
      <c r="R87122" s="15">
        <v>1</v>
      </c>
    </row>
    <row r="87123" spans="18:18" x14ac:dyDescent="0.25">
      <c r="R87123" s="15">
        <v>1</v>
      </c>
    </row>
    <row r="87124" spans="18:18" x14ac:dyDescent="0.25">
      <c r="R87124" s="15">
        <v>1</v>
      </c>
    </row>
    <row r="87125" spans="18:18" x14ac:dyDescent="0.25">
      <c r="R87125" s="15">
        <v>1</v>
      </c>
    </row>
    <row r="87126" spans="18:18" x14ac:dyDescent="0.25">
      <c r="R87126" s="15">
        <v>1</v>
      </c>
    </row>
    <row r="87127" spans="18:18" x14ac:dyDescent="0.25">
      <c r="R87127" s="15">
        <v>1</v>
      </c>
    </row>
    <row r="87128" spans="18:18" x14ac:dyDescent="0.25">
      <c r="R87128" s="15">
        <v>1</v>
      </c>
    </row>
    <row r="87129" spans="18:18" x14ac:dyDescent="0.25">
      <c r="R87129" s="15">
        <v>1</v>
      </c>
    </row>
    <row r="87130" spans="18:18" x14ac:dyDescent="0.25">
      <c r="R87130" s="15">
        <v>1</v>
      </c>
    </row>
    <row r="87131" spans="18:18" x14ac:dyDescent="0.25">
      <c r="R87131" s="15">
        <v>1</v>
      </c>
    </row>
    <row r="87132" spans="18:18" x14ac:dyDescent="0.25">
      <c r="R87132" s="15">
        <v>1</v>
      </c>
    </row>
    <row r="87133" spans="18:18" x14ac:dyDescent="0.25">
      <c r="R87133" s="15">
        <v>1</v>
      </c>
    </row>
    <row r="87134" spans="18:18" x14ac:dyDescent="0.25">
      <c r="R87134" s="15">
        <v>1</v>
      </c>
    </row>
    <row r="87135" spans="18:18" x14ac:dyDescent="0.25">
      <c r="R87135" s="15">
        <v>1</v>
      </c>
    </row>
    <row r="87136" spans="18:18" x14ac:dyDescent="0.25">
      <c r="R87136" s="15">
        <v>1</v>
      </c>
    </row>
    <row r="87137" spans="18:18" x14ac:dyDescent="0.25">
      <c r="R87137" s="15">
        <v>1</v>
      </c>
    </row>
    <row r="87138" spans="18:18" x14ac:dyDescent="0.25">
      <c r="R87138" s="15">
        <v>1</v>
      </c>
    </row>
    <row r="87139" spans="18:18" x14ac:dyDescent="0.25">
      <c r="R87139" s="15">
        <v>1</v>
      </c>
    </row>
    <row r="87140" spans="18:18" x14ac:dyDescent="0.25">
      <c r="R87140" s="15">
        <v>1</v>
      </c>
    </row>
    <row r="87141" spans="18:18" x14ac:dyDescent="0.25">
      <c r="R87141" s="15">
        <v>1</v>
      </c>
    </row>
    <row r="87142" spans="18:18" x14ac:dyDescent="0.25">
      <c r="R87142" s="15">
        <v>1</v>
      </c>
    </row>
    <row r="87143" spans="18:18" x14ac:dyDescent="0.25">
      <c r="R87143" s="15">
        <v>1</v>
      </c>
    </row>
    <row r="87144" spans="18:18" x14ac:dyDescent="0.25">
      <c r="R87144" s="15">
        <v>1</v>
      </c>
    </row>
    <row r="87145" spans="18:18" x14ac:dyDescent="0.25">
      <c r="R87145" s="15">
        <v>1</v>
      </c>
    </row>
    <row r="87146" spans="18:18" x14ac:dyDescent="0.25">
      <c r="R87146" s="15">
        <v>1</v>
      </c>
    </row>
    <row r="87147" spans="18:18" x14ac:dyDescent="0.25">
      <c r="R87147" s="15">
        <v>1</v>
      </c>
    </row>
    <row r="87148" spans="18:18" x14ac:dyDescent="0.25">
      <c r="R87148" s="15">
        <v>1</v>
      </c>
    </row>
    <row r="87149" spans="18:18" x14ac:dyDescent="0.25">
      <c r="R87149" s="15">
        <v>1</v>
      </c>
    </row>
    <row r="87150" spans="18:18" x14ac:dyDescent="0.25">
      <c r="R87150" s="15">
        <v>4</v>
      </c>
    </row>
    <row r="87151" spans="18:18" x14ac:dyDescent="0.25">
      <c r="R87151" s="15">
        <v>4</v>
      </c>
    </row>
    <row r="87152" spans="18:18" x14ac:dyDescent="0.25">
      <c r="R87152" s="15">
        <v>4</v>
      </c>
    </row>
    <row r="87153" spans="18:18" x14ac:dyDescent="0.25">
      <c r="R87153" s="15">
        <v>2</v>
      </c>
    </row>
    <row r="87154" spans="18:18" x14ac:dyDescent="0.25">
      <c r="R87154" s="15">
        <v>2</v>
      </c>
    </row>
    <row r="87155" spans="18:18" x14ac:dyDescent="0.25">
      <c r="R87155" s="15">
        <v>2</v>
      </c>
    </row>
    <row r="87156" spans="18:18" x14ac:dyDescent="0.25">
      <c r="R87156" s="15">
        <v>2</v>
      </c>
    </row>
    <row r="87157" spans="18:18" x14ac:dyDescent="0.25">
      <c r="R87157" s="15">
        <v>4</v>
      </c>
    </row>
    <row r="87158" spans="18:18" x14ac:dyDescent="0.25">
      <c r="R87158" s="15">
        <v>4</v>
      </c>
    </row>
    <row r="87159" spans="18:18" x14ac:dyDescent="0.25">
      <c r="R87159" s="15">
        <v>4</v>
      </c>
    </row>
    <row r="87160" spans="18:18" x14ac:dyDescent="0.25">
      <c r="R87160" s="15">
        <v>4</v>
      </c>
    </row>
    <row r="87161" spans="18:18" x14ac:dyDescent="0.25">
      <c r="R87161" s="15">
        <v>4</v>
      </c>
    </row>
    <row r="87162" spans="18:18" x14ac:dyDescent="0.25">
      <c r="R87162" s="15">
        <v>4</v>
      </c>
    </row>
    <row r="87163" spans="18:18" x14ac:dyDescent="0.25">
      <c r="R87163" s="15">
        <v>4</v>
      </c>
    </row>
    <row r="87164" spans="18:18" x14ac:dyDescent="0.25">
      <c r="R87164" s="15">
        <v>4</v>
      </c>
    </row>
    <row r="87165" spans="18:18" x14ac:dyDescent="0.25">
      <c r="R87165" s="15">
        <v>4</v>
      </c>
    </row>
    <row r="87166" spans="18:18" x14ac:dyDescent="0.25">
      <c r="R87166" s="15">
        <v>4</v>
      </c>
    </row>
    <row r="87167" spans="18:18" x14ac:dyDescent="0.25">
      <c r="R87167" s="15">
        <v>4</v>
      </c>
    </row>
    <row r="87168" spans="18:18" x14ac:dyDescent="0.25">
      <c r="R87168" s="15">
        <v>4</v>
      </c>
    </row>
    <row r="87169" spans="18:18" x14ac:dyDescent="0.25">
      <c r="R87169" s="15">
        <v>4</v>
      </c>
    </row>
    <row r="87170" spans="18:18" x14ac:dyDescent="0.25">
      <c r="R87170" s="15">
        <v>1</v>
      </c>
    </row>
    <row r="87171" spans="18:18" x14ac:dyDescent="0.25">
      <c r="R87171" s="15">
        <v>1</v>
      </c>
    </row>
    <row r="87172" spans="18:18" x14ac:dyDescent="0.25">
      <c r="R87172" s="15">
        <v>5</v>
      </c>
    </row>
    <row r="87173" spans="18:18" x14ac:dyDescent="0.25">
      <c r="R87173" s="15">
        <v>5</v>
      </c>
    </row>
    <row r="87174" spans="18:18" x14ac:dyDescent="0.25">
      <c r="R87174" s="15">
        <v>5</v>
      </c>
    </row>
    <row r="87175" spans="18:18" x14ac:dyDescent="0.25">
      <c r="R87175" s="15">
        <v>5</v>
      </c>
    </row>
    <row r="87176" spans="18:18" x14ac:dyDescent="0.25">
      <c r="R87176" s="15">
        <v>5</v>
      </c>
    </row>
    <row r="87177" spans="18:18" x14ac:dyDescent="0.25">
      <c r="R87177" s="15">
        <v>5</v>
      </c>
    </row>
    <row r="87178" spans="18:18" x14ac:dyDescent="0.25">
      <c r="R87178" s="15">
        <v>5</v>
      </c>
    </row>
    <row r="87179" spans="18:18" x14ac:dyDescent="0.25">
      <c r="R87179" s="15">
        <v>5</v>
      </c>
    </row>
    <row r="87180" spans="18:18" x14ac:dyDescent="0.25">
      <c r="R87180" s="15">
        <v>5</v>
      </c>
    </row>
    <row r="87181" spans="18:18" x14ac:dyDescent="0.25">
      <c r="R87181" s="15">
        <v>5</v>
      </c>
    </row>
    <row r="87182" spans="18:18" x14ac:dyDescent="0.25">
      <c r="R87182" s="15">
        <v>5</v>
      </c>
    </row>
    <row r="87183" spans="18:18" x14ac:dyDescent="0.25">
      <c r="R87183" s="15">
        <v>5</v>
      </c>
    </row>
    <row r="87184" spans="18:18" x14ac:dyDescent="0.25">
      <c r="R87184" s="15">
        <v>5</v>
      </c>
    </row>
    <row r="87185" spans="18:18" x14ac:dyDescent="0.25">
      <c r="R87185" s="15">
        <v>5</v>
      </c>
    </row>
    <row r="87186" spans="18:18" x14ac:dyDescent="0.25">
      <c r="R87186" s="15">
        <v>5</v>
      </c>
    </row>
    <row r="87187" spans="18:18" x14ac:dyDescent="0.25">
      <c r="R87187" s="15">
        <v>5</v>
      </c>
    </row>
    <row r="87188" spans="18:18" x14ac:dyDescent="0.25">
      <c r="R87188" s="15">
        <v>5</v>
      </c>
    </row>
    <row r="87189" spans="18:18" x14ac:dyDescent="0.25">
      <c r="R87189" s="15">
        <v>5</v>
      </c>
    </row>
    <row r="87190" spans="18:18" x14ac:dyDescent="0.25">
      <c r="R87190" s="15">
        <v>5</v>
      </c>
    </row>
    <row r="87191" spans="18:18" x14ac:dyDescent="0.25">
      <c r="R87191" s="15">
        <v>5</v>
      </c>
    </row>
    <row r="87192" spans="18:18" x14ac:dyDescent="0.25">
      <c r="R87192" s="15">
        <v>5</v>
      </c>
    </row>
    <row r="87193" spans="18:18" x14ac:dyDescent="0.25">
      <c r="R87193" s="15">
        <v>4</v>
      </c>
    </row>
    <row r="87194" spans="18:18" x14ac:dyDescent="0.25">
      <c r="R87194" s="15">
        <v>4</v>
      </c>
    </row>
    <row r="87195" spans="18:18" x14ac:dyDescent="0.25">
      <c r="R87195" s="15">
        <v>4</v>
      </c>
    </row>
    <row r="87196" spans="18:18" x14ac:dyDescent="0.25">
      <c r="R87196" s="15">
        <v>4</v>
      </c>
    </row>
    <row r="87197" spans="18:18" x14ac:dyDescent="0.25">
      <c r="R87197" s="15">
        <v>4</v>
      </c>
    </row>
    <row r="87198" spans="18:18" x14ac:dyDescent="0.25">
      <c r="R87198" s="15">
        <v>4</v>
      </c>
    </row>
    <row r="87199" spans="18:18" x14ac:dyDescent="0.25">
      <c r="R87199" s="15">
        <v>4</v>
      </c>
    </row>
    <row r="87200" spans="18:18" x14ac:dyDescent="0.25">
      <c r="R87200" s="15">
        <v>4</v>
      </c>
    </row>
    <row r="87201" spans="18:18" x14ac:dyDescent="0.25">
      <c r="R87201" s="15">
        <v>4</v>
      </c>
    </row>
    <row r="87202" spans="18:18" x14ac:dyDescent="0.25">
      <c r="R87202" s="15">
        <v>4</v>
      </c>
    </row>
    <row r="87203" spans="18:18" x14ac:dyDescent="0.25">
      <c r="R87203" s="15">
        <v>4</v>
      </c>
    </row>
    <row r="87204" spans="18:18" x14ac:dyDescent="0.25">
      <c r="R87204" s="15">
        <v>4</v>
      </c>
    </row>
    <row r="87205" spans="18:18" x14ac:dyDescent="0.25">
      <c r="R87205" s="15">
        <v>4</v>
      </c>
    </row>
    <row r="87206" spans="18:18" x14ac:dyDescent="0.25">
      <c r="R87206" s="15">
        <v>4</v>
      </c>
    </row>
    <row r="87207" spans="18:18" x14ac:dyDescent="0.25">
      <c r="R87207" s="15">
        <v>4</v>
      </c>
    </row>
    <row r="87208" spans="18:18" x14ac:dyDescent="0.25">
      <c r="R87208" s="15">
        <v>4</v>
      </c>
    </row>
    <row r="87209" spans="18:18" x14ac:dyDescent="0.25">
      <c r="R87209" s="15">
        <v>4</v>
      </c>
    </row>
    <row r="87210" spans="18:18" x14ac:dyDescent="0.25">
      <c r="R87210" s="15">
        <v>4</v>
      </c>
    </row>
    <row r="87211" spans="18:18" x14ac:dyDescent="0.25">
      <c r="R87211" s="15">
        <v>4</v>
      </c>
    </row>
    <row r="87212" spans="18:18" x14ac:dyDescent="0.25">
      <c r="R87212" s="15">
        <v>4</v>
      </c>
    </row>
    <row r="87213" spans="18:18" x14ac:dyDescent="0.25">
      <c r="R87213" s="15">
        <v>4</v>
      </c>
    </row>
    <row r="87214" spans="18:18" x14ac:dyDescent="0.25">
      <c r="R87214" s="15">
        <v>4</v>
      </c>
    </row>
    <row r="87215" spans="18:18" x14ac:dyDescent="0.25">
      <c r="R87215" s="15">
        <v>4</v>
      </c>
    </row>
    <row r="87216" spans="18:18" x14ac:dyDescent="0.25">
      <c r="R87216" s="15">
        <v>4</v>
      </c>
    </row>
    <row r="87217" spans="18:18" x14ac:dyDescent="0.25">
      <c r="R87217" s="15">
        <v>4</v>
      </c>
    </row>
    <row r="87218" spans="18:18" x14ac:dyDescent="0.25">
      <c r="R87218" s="15">
        <v>4</v>
      </c>
    </row>
    <row r="87219" spans="18:18" x14ac:dyDescent="0.25">
      <c r="R87219" s="15">
        <v>4</v>
      </c>
    </row>
    <row r="87220" spans="18:18" x14ac:dyDescent="0.25">
      <c r="R87220" s="15">
        <v>4</v>
      </c>
    </row>
    <row r="87221" spans="18:18" x14ac:dyDescent="0.25">
      <c r="R87221" s="15">
        <v>4</v>
      </c>
    </row>
    <row r="87222" spans="18:18" x14ac:dyDescent="0.25">
      <c r="R87222" s="15">
        <v>4</v>
      </c>
    </row>
    <row r="87223" spans="18:18" x14ac:dyDescent="0.25">
      <c r="R87223" s="15">
        <v>4</v>
      </c>
    </row>
    <row r="87224" spans="18:18" x14ac:dyDescent="0.25">
      <c r="R87224" s="15">
        <v>4</v>
      </c>
    </row>
    <row r="87225" spans="18:18" x14ac:dyDescent="0.25">
      <c r="R87225" s="15">
        <v>4</v>
      </c>
    </row>
    <row r="87226" spans="18:18" x14ac:dyDescent="0.25">
      <c r="R87226" s="15">
        <v>4</v>
      </c>
    </row>
    <row r="87227" spans="18:18" x14ac:dyDescent="0.25">
      <c r="R87227" s="15">
        <v>4</v>
      </c>
    </row>
    <row r="87228" spans="18:18" x14ac:dyDescent="0.25">
      <c r="R87228" s="15">
        <v>4</v>
      </c>
    </row>
    <row r="87229" spans="18:18" x14ac:dyDescent="0.25">
      <c r="R87229" s="15">
        <v>4</v>
      </c>
    </row>
    <row r="87230" spans="18:18" x14ac:dyDescent="0.25">
      <c r="R87230" s="15">
        <v>4</v>
      </c>
    </row>
    <row r="87231" spans="18:18" x14ac:dyDescent="0.25">
      <c r="R87231" s="15">
        <v>4</v>
      </c>
    </row>
    <row r="87232" spans="18:18" x14ac:dyDescent="0.25">
      <c r="R87232" s="15">
        <v>4</v>
      </c>
    </row>
    <row r="87233" spans="18:18" x14ac:dyDescent="0.25">
      <c r="R87233" s="15">
        <v>4</v>
      </c>
    </row>
    <row r="87234" spans="18:18" x14ac:dyDescent="0.25">
      <c r="R87234" s="15">
        <v>4</v>
      </c>
    </row>
    <row r="87235" spans="18:18" x14ac:dyDescent="0.25">
      <c r="R87235" s="15">
        <v>4</v>
      </c>
    </row>
    <row r="87236" spans="18:18" x14ac:dyDescent="0.25">
      <c r="R87236" s="15">
        <v>4</v>
      </c>
    </row>
    <row r="87237" spans="18:18" x14ac:dyDescent="0.25">
      <c r="R87237" s="15">
        <v>4</v>
      </c>
    </row>
    <row r="87238" spans="18:18" x14ac:dyDescent="0.25">
      <c r="R87238" s="15">
        <v>4</v>
      </c>
    </row>
    <row r="87239" spans="18:18" x14ac:dyDescent="0.25">
      <c r="R87239" s="15">
        <v>4</v>
      </c>
    </row>
    <row r="87240" spans="18:18" x14ac:dyDescent="0.25">
      <c r="R87240" s="15">
        <v>4</v>
      </c>
    </row>
    <row r="87241" spans="18:18" x14ac:dyDescent="0.25">
      <c r="R87241" s="15">
        <v>4</v>
      </c>
    </row>
    <row r="87242" spans="18:18" x14ac:dyDescent="0.25">
      <c r="R87242" s="15">
        <v>4</v>
      </c>
    </row>
    <row r="87243" spans="18:18" x14ac:dyDescent="0.25">
      <c r="R87243" s="15">
        <v>4</v>
      </c>
    </row>
    <row r="87244" spans="18:18" x14ac:dyDescent="0.25">
      <c r="R87244" s="15">
        <v>3</v>
      </c>
    </row>
    <row r="87245" spans="18:18" x14ac:dyDescent="0.25">
      <c r="R87245" s="15">
        <v>3</v>
      </c>
    </row>
    <row r="87246" spans="18:18" x14ac:dyDescent="0.25">
      <c r="R87246" s="15">
        <v>3</v>
      </c>
    </row>
    <row r="87247" spans="18:18" x14ac:dyDescent="0.25">
      <c r="R87247" s="15">
        <v>3</v>
      </c>
    </row>
    <row r="87248" spans="18:18" x14ac:dyDescent="0.25">
      <c r="R87248" s="15">
        <v>3</v>
      </c>
    </row>
    <row r="87249" spans="18:18" x14ac:dyDescent="0.25">
      <c r="R87249" s="15">
        <v>3</v>
      </c>
    </row>
    <row r="87250" spans="18:18" x14ac:dyDescent="0.25">
      <c r="R87250" s="15">
        <v>3</v>
      </c>
    </row>
    <row r="87251" spans="18:18" x14ac:dyDescent="0.25">
      <c r="R87251" s="15">
        <v>3</v>
      </c>
    </row>
    <row r="87252" spans="18:18" x14ac:dyDescent="0.25">
      <c r="R87252" s="15">
        <v>2</v>
      </c>
    </row>
    <row r="87253" spans="18:18" x14ac:dyDescent="0.25">
      <c r="R87253" s="15">
        <v>2</v>
      </c>
    </row>
    <row r="87254" spans="18:18" x14ac:dyDescent="0.25">
      <c r="R87254" s="15">
        <v>2</v>
      </c>
    </row>
    <row r="87255" spans="18:18" x14ac:dyDescent="0.25">
      <c r="R87255" s="15">
        <v>2</v>
      </c>
    </row>
    <row r="87256" spans="18:18" x14ac:dyDescent="0.25">
      <c r="R87256" s="15">
        <v>2</v>
      </c>
    </row>
    <row r="87257" spans="18:18" x14ac:dyDescent="0.25">
      <c r="R87257" s="15">
        <v>4</v>
      </c>
    </row>
    <row r="87258" spans="18:18" x14ac:dyDescent="0.25">
      <c r="R87258" s="15">
        <v>4</v>
      </c>
    </row>
    <row r="87259" spans="18:18" x14ac:dyDescent="0.25">
      <c r="R87259" s="15">
        <v>4</v>
      </c>
    </row>
    <row r="87260" spans="18:18" x14ac:dyDescent="0.25">
      <c r="R87260" s="15">
        <v>4</v>
      </c>
    </row>
    <row r="87261" spans="18:18" x14ac:dyDescent="0.25">
      <c r="R87261" s="15">
        <v>4</v>
      </c>
    </row>
    <row r="87262" spans="18:18" x14ac:dyDescent="0.25">
      <c r="R87262" s="15">
        <v>4</v>
      </c>
    </row>
    <row r="87263" spans="18:18" x14ac:dyDescent="0.25">
      <c r="R87263" s="15">
        <v>4</v>
      </c>
    </row>
    <row r="87264" spans="18:18" x14ac:dyDescent="0.25">
      <c r="R87264" s="15">
        <v>4</v>
      </c>
    </row>
    <row r="87265" spans="18:18" x14ac:dyDescent="0.25">
      <c r="R87265" s="15">
        <v>4</v>
      </c>
    </row>
    <row r="87266" spans="18:18" x14ac:dyDescent="0.25">
      <c r="R87266" s="15">
        <v>4</v>
      </c>
    </row>
    <row r="87267" spans="18:18" x14ac:dyDescent="0.25">
      <c r="R87267" s="15">
        <v>4</v>
      </c>
    </row>
    <row r="87268" spans="18:18" x14ac:dyDescent="0.25">
      <c r="R87268" s="15">
        <v>4</v>
      </c>
    </row>
    <row r="87269" spans="18:18" x14ac:dyDescent="0.25">
      <c r="R87269" s="15">
        <v>4</v>
      </c>
    </row>
    <row r="87270" spans="18:18" x14ac:dyDescent="0.25">
      <c r="R87270" s="15">
        <v>4</v>
      </c>
    </row>
    <row r="87271" spans="18:18" x14ac:dyDescent="0.25">
      <c r="R87271" s="15">
        <v>4</v>
      </c>
    </row>
    <row r="87272" spans="18:18" x14ac:dyDescent="0.25">
      <c r="R87272" s="15">
        <v>4</v>
      </c>
    </row>
    <row r="87273" spans="18:18" x14ac:dyDescent="0.25">
      <c r="R87273" s="15">
        <v>4</v>
      </c>
    </row>
    <row r="87274" spans="18:18" x14ac:dyDescent="0.25">
      <c r="R87274" s="15">
        <v>4</v>
      </c>
    </row>
    <row r="87275" spans="18:18" x14ac:dyDescent="0.25">
      <c r="R87275" s="15">
        <v>4</v>
      </c>
    </row>
    <row r="87276" spans="18:18" x14ac:dyDescent="0.25">
      <c r="R87276" s="15">
        <v>4</v>
      </c>
    </row>
    <row r="87277" spans="18:18" x14ac:dyDescent="0.25">
      <c r="R87277" s="15">
        <v>4</v>
      </c>
    </row>
    <row r="87278" spans="18:18" x14ac:dyDescent="0.25">
      <c r="R87278" s="15">
        <v>4</v>
      </c>
    </row>
    <row r="87279" spans="18:18" x14ac:dyDescent="0.25">
      <c r="R87279" s="15">
        <v>4</v>
      </c>
    </row>
    <row r="87280" spans="18:18" x14ac:dyDescent="0.25">
      <c r="R87280" s="15">
        <v>4</v>
      </c>
    </row>
    <row r="87281" spans="18:18" x14ac:dyDescent="0.25">
      <c r="R87281" s="15">
        <v>4</v>
      </c>
    </row>
    <row r="87282" spans="18:18" x14ac:dyDescent="0.25">
      <c r="R87282" s="15">
        <v>4</v>
      </c>
    </row>
    <row r="87283" spans="18:18" x14ac:dyDescent="0.25">
      <c r="R87283" s="15">
        <v>4</v>
      </c>
    </row>
    <row r="87284" spans="18:18" x14ac:dyDescent="0.25">
      <c r="R87284" s="15">
        <v>4</v>
      </c>
    </row>
    <row r="87285" spans="18:18" x14ac:dyDescent="0.25">
      <c r="R87285" s="15">
        <v>4</v>
      </c>
    </row>
    <row r="87286" spans="18:18" x14ac:dyDescent="0.25">
      <c r="R87286" s="15">
        <v>4</v>
      </c>
    </row>
    <row r="87287" spans="18:18" x14ac:dyDescent="0.25">
      <c r="R87287" s="15">
        <v>4</v>
      </c>
    </row>
    <row r="87288" spans="18:18" x14ac:dyDescent="0.25">
      <c r="R87288" s="15">
        <v>4</v>
      </c>
    </row>
    <row r="87289" spans="18:18" x14ac:dyDescent="0.25">
      <c r="R87289" s="15">
        <v>4</v>
      </c>
    </row>
    <row r="87290" spans="18:18" x14ac:dyDescent="0.25">
      <c r="R87290" s="15">
        <v>4</v>
      </c>
    </row>
    <row r="87291" spans="18:18" x14ac:dyDescent="0.25">
      <c r="R87291" s="15">
        <v>4</v>
      </c>
    </row>
    <row r="87292" spans="18:18" x14ac:dyDescent="0.25">
      <c r="R87292" s="15">
        <v>4</v>
      </c>
    </row>
    <row r="87293" spans="18:18" x14ac:dyDescent="0.25">
      <c r="R87293" s="15">
        <v>4</v>
      </c>
    </row>
    <row r="87294" spans="18:18" x14ac:dyDescent="0.25">
      <c r="R87294" s="15">
        <v>4</v>
      </c>
    </row>
    <row r="87295" spans="18:18" x14ac:dyDescent="0.25">
      <c r="R87295" s="15">
        <v>4</v>
      </c>
    </row>
    <row r="87296" spans="18:18" x14ac:dyDescent="0.25">
      <c r="R87296" s="15">
        <v>4</v>
      </c>
    </row>
    <row r="87297" spans="18:18" x14ac:dyDescent="0.25">
      <c r="R87297" s="15">
        <v>4</v>
      </c>
    </row>
    <row r="87298" spans="18:18" x14ac:dyDescent="0.25">
      <c r="R87298" s="15">
        <v>4</v>
      </c>
    </row>
    <row r="87299" spans="18:18" x14ac:dyDescent="0.25">
      <c r="R87299" s="15">
        <v>4</v>
      </c>
    </row>
    <row r="87300" spans="18:18" x14ac:dyDescent="0.25">
      <c r="R87300" s="15">
        <v>4</v>
      </c>
    </row>
    <row r="87301" spans="18:18" x14ac:dyDescent="0.25">
      <c r="R87301" s="15">
        <v>4</v>
      </c>
    </row>
    <row r="87302" spans="18:18" x14ac:dyDescent="0.25">
      <c r="R87302" s="15">
        <v>4</v>
      </c>
    </row>
    <row r="87303" spans="18:18" x14ac:dyDescent="0.25">
      <c r="R87303" s="15">
        <v>4</v>
      </c>
    </row>
    <row r="87304" spans="18:18" x14ac:dyDescent="0.25">
      <c r="R87304" s="15">
        <v>4</v>
      </c>
    </row>
    <row r="87305" spans="18:18" x14ac:dyDescent="0.25">
      <c r="R87305" s="15">
        <v>4</v>
      </c>
    </row>
    <row r="87306" spans="18:18" x14ac:dyDescent="0.25">
      <c r="R87306" s="15">
        <v>4</v>
      </c>
    </row>
    <row r="87307" spans="18:18" x14ac:dyDescent="0.25">
      <c r="R87307" s="15">
        <v>4</v>
      </c>
    </row>
    <row r="87308" spans="18:18" x14ac:dyDescent="0.25">
      <c r="R87308" s="15">
        <v>2</v>
      </c>
    </row>
    <row r="87309" spans="18:18" x14ac:dyDescent="0.25">
      <c r="R87309" s="15">
        <v>2</v>
      </c>
    </row>
    <row r="87310" spans="18:18" x14ac:dyDescent="0.25">
      <c r="R87310" s="15">
        <v>2</v>
      </c>
    </row>
    <row r="87311" spans="18:18" x14ac:dyDescent="0.25">
      <c r="R87311" s="15">
        <v>2</v>
      </c>
    </row>
    <row r="87312" spans="18:18" x14ac:dyDescent="0.25">
      <c r="R87312" s="15">
        <v>2</v>
      </c>
    </row>
    <row r="87313" spans="18:18" x14ac:dyDescent="0.25">
      <c r="R87313" s="15">
        <v>2</v>
      </c>
    </row>
    <row r="87314" spans="18:18" x14ac:dyDescent="0.25">
      <c r="R87314" s="15">
        <v>2</v>
      </c>
    </row>
    <row r="87315" spans="18:18" x14ac:dyDescent="0.25">
      <c r="R87315" s="15">
        <v>2</v>
      </c>
    </row>
    <row r="87316" spans="18:18" x14ac:dyDescent="0.25">
      <c r="R87316" s="15">
        <v>2</v>
      </c>
    </row>
    <row r="87317" spans="18:18" x14ac:dyDescent="0.25">
      <c r="R87317" s="15">
        <v>2</v>
      </c>
    </row>
    <row r="87318" spans="18:18" x14ac:dyDescent="0.25">
      <c r="R87318" s="15">
        <v>2</v>
      </c>
    </row>
    <row r="87319" spans="18:18" x14ac:dyDescent="0.25">
      <c r="R87319" s="15">
        <v>2</v>
      </c>
    </row>
    <row r="87320" spans="18:18" x14ac:dyDescent="0.25">
      <c r="R87320" s="15">
        <v>2</v>
      </c>
    </row>
    <row r="87321" spans="18:18" x14ac:dyDescent="0.25">
      <c r="R87321" s="15">
        <v>2</v>
      </c>
    </row>
    <row r="87322" spans="18:18" x14ac:dyDescent="0.25">
      <c r="R87322" s="15">
        <v>2</v>
      </c>
    </row>
    <row r="87323" spans="18:18" x14ac:dyDescent="0.25">
      <c r="R87323" s="15">
        <v>2</v>
      </c>
    </row>
    <row r="87324" spans="18:18" x14ac:dyDescent="0.25">
      <c r="R87324" s="15">
        <v>2</v>
      </c>
    </row>
    <row r="87325" spans="18:18" x14ac:dyDescent="0.25">
      <c r="R87325" s="15">
        <v>2</v>
      </c>
    </row>
    <row r="87326" spans="18:18" x14ac:dyDescent="0.25">
      <c r="R87326" s="15">
        <v>2</v>
      </c>
    </row>
    <row r="87327" spans="18:18" x14ac:dyDescent="0.25">
      <c r="R87327" s="15">
        <v>2</v>
      </c>
    </row>
    <row r="87328" spans="18:18" x14ac:dyDescent="0.25">
      <c r="R87328" s="15">
        <v>2</v>
      </c>
    </row>
    <row r="87329" spans="18:18" x14ac:dyDescent="0.25">
      <c r="R87329" s="15">
        <v>2</v>
      </c>
    </row>
    <row r="87330" spans="18:18" x14ac:dyDescent="0.25">
      <c r="R87330" s="15">
        <v>2</v>
      </c>
    </row>
    <row r="87331" spans="18:18" x14ac:dyDescent="0.25">
      <c r="R87331" s="15">
        <v>2</v>
      </c>
    </row>
    <row r="87332" spans="18:18" x14ac:dyDescent="0.25">
      <c r="R87332" s="15">
        <v>2</v>
      </c>
    </row>
    <row r="87333" spans="18:18" x14ac:dyDescent="0.25">
      <c r="R87333" s="15">
        <v>2</v>
      </c>
    </row>
    <row r="87334" spans="18:18" x14ac:dyDescent="0.25">
      <c r="R87334" s="15">
        <v>2</v>
      </c>
    </row>
    <row r="87335" spans="18:18" x14ac:dyDescent="0.25">
      <c r="R87335" s="15">
        <v>2</v>
      </c>
    </row>
    <row r="87336" spans="18:18" x14ac:dyDescent="0.25">
      <c r="R87336" s="15">
        <v>2</v>
      </c>
    </row>
    <row r="87337" spans="18:18" x14ac:dyDescent="0.25">
      <c r="R87337" s="15">
        <v>2</v>
      </c>
    </row>
    <row r="87338" spans="18:18" x14ac:dyDescent="0.25">
      <c r="R87338" s="15">
        <v>2</v>
      </c>
    </row>
    <row r="87339" spans="18:18" x14ac:dyDescent="0.25">
      <c r="R87339" s="15">
        <v>2</v>
      </c>
    </row>
    <row r="87340" spans="18:18" x14ac:dyDescent="0.25">
      <c r="R87340" s="15">
        <v>2</v>
      </c>
    </row>
    <row r="87341" spans="18:18" x14ac:dyDescent="0.25">
      <c r="R87341" s="15">
        <v>2</v>
      </c>
    </row>
    <row r="87342" spans="18:18" x14ac:dyDescent="0.25">
      <c r="R87342" s="15">
        <v>2</v>
      </c>
    </row>
    <row r="87343" spans="18:18" x14ac:dyDescent="0.25">
      <c r="R87343" s="15">
        <v>2</v>
      </c>
    </row>
    <row r="87344" spans="18:18" x14ac:dyDescent="0.25">
      <c r="R87344" s="15">
        <v>2</v>
      </c>
    </row>
    <row r="87345" spans="18:18" x14ac:dyDescent="0.25">
      <c r="R87345" s="15">
        <v>2</v>
      </c>
    </row>
    <row r="87346" spans="18:18" x14ac:dyDescent="0.25">
      <c r="R87346" s="15">
        <v>2</v>
      </c>
    </row>
    <row r="87347" spans="18:18" x14ac:dyDescent="0.25">
      <c r="R87347" s="15">
        <v>2</v>
      </c>
    </row>
    <row r="87348" spans="18:18" x14ac:dyDescent="0.25">
      <c r="R87348" s="15">
        <v>2</v>
      </c>
    </row>
    <row r="87349" spans="18:18" x14ac:dyDescent="0.25">
      <c r="R87349" s="15">
        <v>2</v>
      </c>
    </row>
    <row r="87350" spans="18:18" x14ac:dyDescent="0.25">
      <c r="R87350" s="15">
        <v>2</v>
      </c>
    </row>
    <row r="87351" spans="18:18" x14ac:dyDescent="0.25">
      <c r="R87351" s="15">
        <v>2</v>
      </c>
    </row>
    <row r="87352" spans="18:18" x14ac:dyDescent="0.25">
      <c r="R87352" s="15">
        <v>2</v>
      </c>
    </row>
    <row r="87353" spans="18:18" x14ac:dyDescent="0.25">
      <c r="R87353" s="15">
        <v>2</v>
      </c>
    </row>
    <row r="87354" spans="18:18" x14ac:dyDescent="0.25">
      <c r="R87354" s="15">
        <v>2</v>
      </c>
    </row>
    <row r="87355" spans="18:18" x14ac:dyDescent="0.25">
      <c r="R87355" s="15">
        <v>2</v>
      </c>
    </row>
    <row r="87356" spans="18:18" x14ac:dyDescent="0.25">
      <c r="R87356" s="15">
        <v>2</v>
      </c>
    </row>
    <row r="87357" spans="18:18" x14ac:dyDescent="0.25">
      <c r="R87357" s="15">
        <v>2</v>
      </c>
    </row>
    <row r="87358" spans="18:18" x14ac:dyDescent="0.25">
      <c r="R87358" s="15">
        <v>2</v>
      </c>
    </row>
    <row r="87359" spans="18:18" x14ac:dyDescent="0.25">
      <c r="R87359" s="15">
        <v>2</v>
      </c>
    </row>
    <row r="87360" spans="18:18" x14ac:dyDescent="0.25">
      <c r="R87360" s="15">
        <v>1</v>
      </c>
    </row>
    <row r="87361" spans="18:18" x14ac:dyDescent="0.25">
      <c r="R87361" s="15">
        <v>1</v>
      </c>
    </row>
    <row r="87362" spans="18:18" x14ac:dyDescent="0.25">
      <c r="R87362" s="15">
        <v>1</v>
      </c>
    </row>
    <row r="87363" spans="18:18" x14ac:dyDescent="0.25">
      <c r="R87363" s="15">
        <v>1</v>
      </c>
    </row>
    <row r="87364" spans="18:18" x14ac:dyDescent="0.25">
      <c r="R87364" s="15">
        <v>1</v>
      </c>
    </row>
    <row r="87365" spans="18:18" x14ac:dyDescent="0.25">
      <c r="R87365" s="15">
        <v>1</v>
      </c>
    </row>
    <row r="87366" spans="18:18" x14ac:dyDescent="0.25">
      <c r="R87366" s="15">
        <v>1</v>
      </c>
    </row>
    <row r="87367" spans="18:18" x14ac:dyDescent="0.25">
      <c r="R87367" s="15">
        <v>1</v>
      </c>
    </row>
    <row r="87368" spans="18:18" x14ac:dyDescent="0.25">
      <c r="R87368" s="15">
        <v>1</v>
      </c>
    </row>
    <row r="87369" spans="18:18" x14ac:dyDescent="0.25">
      <c r="R87369" s="15">
        <v>1</v>
      </c>
    </row>
    <row r="87370" spans="18:18" x14ac:dyDescent="0.25">
      <c r="R87370" s="15">
        <v>1</v>
      </c>
    </row>
    <row r="87371" spans="18:18" x14ac:dyDescent="0.25">
      <c r="R87371" s="15">
        <v>1</v>
      </c>
    </row>
    <row r="87372" spans="18:18" x14ac:dyDescent="0.25">
      <c r="R87372" s="15">
        <v>1</v>
      </c>
    </row>
    <row r="87373" spans="18:18" x14ac:dyDescent="0.25">
      <c r="R87373" s="15">
        <v>1</v>
      </c>
    </row>
    <row r="87374" spans="18:18" x14ac:dyDescent="0.25">
      <c r="R87374" s="15">
        <v>1</v>
      </c>
    </row>
    <row r="87375" spans="18:18" x14ac:dyDescent="0.25">
      <c r="R87375" s="15">
        <v>1</v>
      </c>
    </row>
    <row r="87376" spans="18:18" x14ac:dyDescent="0.25">
      <c r="R87376" s="15">
        <v>1</v>
      </c>
    </row>
    <row r="87377" spans="18:18" x14ac:dyDescent="0.25">
      <c r="R87377" s="15">
        <v>1</v>
      </c>
    </row>
    <row r="87378" spans="18:18" x14ac:dyDescent="0.25">
      <c r="R87378" s="15">
        <v>1</v>
      </c>
    </row>
    <row r="87379" spans="18:18" x14ac:dyDescent="0.25">
      <c r="R87379" s="15">
        <v>2</v>
      </c>
    </row>
    <row r="87380" spans="18:18" x14ac:dyDescent="0.25">
      <c r="R87380" s="15">
        <v>2</v>
      </c>
    </row>
    <row r="87381" spans="18:18" x14ac:dyDescent="0.25">
      <c r="R87381" s="15">
        <v>2</v>
      </c>
    </row>
    <row r="87382" spans="18:18" x14ac:dyDescent="0.25">
      <c r="R87382" s="15">
        <v>2</v>
      </c>
    </row>
    <row r="87383" spans="18:18" x14ac:dyDescent="0.25">
      <c r="R87383" s="15">
        <v>1</v>
      </c>
    </row>
    <row r="87384" spans="18:18" x14ac:dyDescent="0.25">
      <c r="R87384" s="15">
        <v>1</v>
      </c>
    </row>
    <row r="87385" spans="18:18" x14ac:dyDescent="0.25">
      <c r="R87385" s="15">
        <v>1</v>
      </c>
    </row>
    <row r="87386" spans="18:18" x14ac:dyDescent="0.25">
      <c r="R87386" s="15">
        <v>1</v>
      </c>
    </row>
    <row r="87387" spans="18:18" x14ac:dyDescent="0.25">
      <c r="R87387" s="15">
        <v>1</v>
      </c>
    </row>
    <row r="87388" spans="18:18" x14ac:dyDescent="0.25">
      <c r="R87388" s="15">
        <v>1</v>
      </c>
    </row>
    <row r="87389" spans="18:18" x14ac:dyDescent="0.25">
      <c r="R87389" s="15">
        <v>1</v>
      </c>
    </row>
    <row r="87390" spans="18:18" x14ac:dyDescent="0.25">
      <c r="R87390" s="15">
        <v>1</v>
      </c>
    </row>
    <row r="87391" spans="18:18" x14ac:dyDescent="0.25">
      <c r="R87391" s="15">
        <v>1</v>
      </c>
    </row>
    <row r="87392" spans="18:18" x14ac:dyDescent="0.25">
      <c r="R87392" s="15">
        <v>1</v>
      </c>
    </row>
    <row r="87393" spans="18:18" x14ac:dyDescent="0.25">
      <c r="R87393" s="15">
        <v>1</v>
      </c>
    </row>
    <row r="87394" spans="18:18" x14ac:dyDescent="0.25">
      <c r="R87394" s="15">
        <v>1</v>
      </c>
    </row>
    <row r="87395" spans="18:18" x14ac:dyDescent="0.25">
      <c r="R87395" s="15">
        <v>1</v>
      </c>
    </row>
    <row r="87396" spans="18:18" x14ac:dyDescent="0.25">
      <c r="R87396" s="15">
        <v>1</v>
      </c>
    </row>
    <row r="87397" spans="18:18" x14ac:dyDescent="0.25">
      <c r="R87397" s="15">
        <v>1</v>
      </c>
    </row>
    <row r="87398" spans="18:18" x14ac:dyDescent="0.25">
      <c r="R87398" s="15">
        <v>1</v>
      </c>
    </row>
    <row r="87399" spans="18:18" x14ac:dyDescent="0.25">
      <c r="R87399" s="15">
        <v>1</v>
      </c>
    </row>
    <row r="87400" spans="18:18" x14ac:dyDescent="0.25">
      <c r="R87400" s="15">
        <v>1</v>
      </c>
    </row>
    <row r="87401" spans="18:18" x14ac:dyDescent="0.25">
      <c r="R87401" s="15">
        <v>1</v>
      </c>
    </row>
    <row r="87402" spans="18:18" x14ac:dyDescent="0.25">
      <c r="R87402" s="15">
        <v>1</v>
      </c>
    </row>
    <row r="87403" spans="18:18" x14ac:dyDescent="0.25">
      <c r="R87403" s="15">
        <v>1</v>
      </c>
    </row>
    <row r="87404" spans="18:18" x14ac:dyDescent="0.25">
      <c r="R87404" s="15">
        <v>1</v>
      </c>
    </row>
    <row r="87405" spans="18:18" x14ac:dyDescent="0.25">
      <c r="R87405" s="15">
        <v>1</v>
      </c>
    </row>
    <row r="87406" spans="18:18" x14ac:dyDescent="0.25">
      <c r="R87406" s="15">
        <v>1</v>
      </c>
    </row>
    <row r="87407" spans="18:18" x14ac:dyDescent="0.25">
      <c r="R87407" s="15">
        <v>1</v>
      </c>
    </row>
    <row r="87408" spans="18:18" x14ac:dyDescent="0.25">
      <c r="R87408" s="15">
        <v>1</v>
      </c>
    </row>
    <row r="87409" spans="18:18" x14ac:dyDescent="0.25">
      <c r="R87409" s="15">
        <v>1</v>
      </c>
    </row>
    <row r="87410" spans="18:18" x14ac:dyDescent="0.25">
      <c r="R87410" s="15">
        <v>2</v>
      </c>
    </row>
    <row r="87411" spans="18:18" x14ac:dyDescent="0.25">
      <c r="R87411" s="15">
        <v>2</v>
      </c>
    </row>
    <row r="87412" spans="18:18" x14ac:dyDescent="0.25">
      <c r="R87412" s="15">
        <v>2</v>
      </c>
    </row>
    <row r="87413" spans="18:18" x14ac:dyDescent="0.25">
      <c r="R87413" s="15">
        <v>1</v>
      </c>
    </row>
    <row r="87414" spans="18:18" x14ac:dyDescent="0.25">
      <c r="R87414" s="15">
        <v>1</v>
      </c>
    </row>
    <row r="87415" spans="18:18" x14ac:dyDescent="0.25">
      <c r="R87415" s="15">
        <v>1</v>
      </c>
    </row>
    <row r="87416" spans="18:18" x14ac:dyDescent="0.25">
      <c r="R87416" s="15">
        <v>1</v>
      </c>
    </row>
    <row r="87417" spans="18:18" x14ac:dyDescent="0.25">
      <c r="R87417" s="15">
        <v>2</v>
      </c>
    </row>
    <row r="87418" spans="18:18" x14ac:dyDescent="0.25">
      <c r="R87418" s="15">
        <v>2</v>
      </c>
    </row>
    <row r="87419" spans="18:18" x14ac:dyDescent="0.25">
      <c r="R87419" s="15">
        <v>2</v>
      </c>
    </row>
    <row r="87420" spans="18:18" x14ac:dyDescent="0.25">
      <c r="R87420" s="15">
        <v>2</v>
      </c>
    </row>
    <row r="87421" spans="18:18" x14ac:dyDescent="0.25">
      <c r="R87421" s="15">
        <v>2</v>
      </c>
    </row>
    <row r="87422" spans="18:18" x14ac:dyDescent="0.25">
      <c r="R87422" s="15">
        <v>2</v>
      </c>
    </row>
    <row r="87423" spans="18:18" x14ac:dyDescent="0.25">
      <c r="R87423" s="15">
        <v>2</v>
      </c>
    </row>
    <row r="87424" spans="18:18" x14ac:dyDescent="0.25">
      <c r="R87424" s="15">
        <v>2</v>
      </c>
    </row>
    <row r="87425" spans="18:18" x14ac:dyDescent="0.25">
      <c r="R87425" s="15">
        <v>2</v>
      </c>
    </row>
    <row r="87426" spans="18:18" x14ac:dyDescent="0.25">
      <c r="R87426" s="15">
        <v>4</v>
      </c>
    </row>
    <row r="87427" spans="18:18" x14ac:dyDescent="0.25">
      <c r="R87427" s="15">
        <v>4</v>
      </c>
    </row>
    <row r="87428" spans="18:18" x14ac:dyDescent="0.25">
      <c r="R87428" s="15">
        <v>4</v>
      </c>
    </row>
    <row r="87429" spans="18:18" x14ac:dyDescent="0.25">
      <c r="R87429" s="15">
        <v>4</v>
      </c>
    </row>
    <row r="87430" spans="18:18" x14ac:dyDescent="0.25">
      <c r="R87430" s="15">
        <v>4</v>
      </c>
    </row>
    <row r="87431" spans="18:18" x14ac:dyDescent="0.25">
      <c r="R87431" s="15">
        <v>4</v>
      </c>
    </row>
    <row r="87432" spans="18:18" x14ac:dyDescent="0.25">
      <c r="R87432" s="15">
        <v>2</v>
      </c>
    </row>
    <row r="87433" spans="18:18" x14ac:dyDescent="0.25">
      <c r="R87433" s="15">
        <v>2</v>
      </c>
    </row>
    <row r="87434" spans="18:18" x14ac:dyDescent="0.25">
      <c r="R87434" s="15">
        <v>2</v>
      </c>
    </row>
    <row r="87435" spans="18:18" x14ac:dyDescent="0.25">
      <c r="R87435" s="15">
        <v>2</v>
      </c>
    </row>
    <row r="87436" spans="18:18" x14ac:dyDescent="0.25">
      <c r="R87436" s="15">
        <v>2</v>
      </c>
    </row>
    <row r="87437" spans="18:18" x14ac:dyDescent="0.25">
      <c r="R87437" s="15">
        <v>2</v>
      </c>
    </row>
    <row r="87438" spans="18:18" x14ac:dyDescent="0.25">
      <c r="R87438" s="15">
        <v>2</v>
      </c>
    </row>
    <row r="87439" spans="18:18" x14ac:dyDescent="0.25">
      <c r="R87439" s="15">
        <v>2</v>
      </c>
    </row>
    <row r="87440" spans="18:18" x14ac:dyDescent="0.25">
      <c r="R87440" s="15">
        <v>4</v>
      </c>
    </row>
    <row r="87441" spans="18:18" x14ac:dyDescent="0.25">
      <c r="R87441" s="15">
        <v>4</v>
      </c>
    </row>
    <row r="87442" spans="18:18" x14ac:dyDescent="0.25">
      <c r="R87442" s="15">
        <v>4</v>
      </c>
    </row>
    <row r="87443" spans="18:18" x14ac:dyDescent="0.25">
      <c r="R87443" s="15">
        <v>4</v>
      </c>
    </row>
    <row r="87444" spans="18:18" x14ac:dyDescent="0.25">
      <c r="R87444" s="15">
        <v>4</v>
      </c>
    </row>
    <row r="87445" spans="18:18" x14ac:dyDescent="0.25">
      <c r="R87445" s="15">
        <v>4</v>
      </c>
    </row>
    <row r="87446" spans="18:18" x14ac:dyDescent="0.25">
      <c r="R87446" s="15">
        <v>4</v>
      </c>
    </row>
    <row r="87447" spans="18:18" x14ac:dyDescent="0.25">
      <c r="R87447" s="15">
        <v>4</v>
      </c>
    </row>
    <row r="87448" spans="18:18" x14ac:dyDescent="0.25">
      <c r="R87448" s="15">
        <v>4</v>
      </c>
    </row>
    <row r="87449" spans="18:18" x14ac:dyDescent="0.25">
      <c r="R87449" s="15">
        <v>4</v>
      </c>
    </row>
    <row r="87450" spans="18:18" x14ac:dyDescent="0.25">
      <c r="R87450" s="15">
        <v>4</v>
      </c>
    </row>
    <row r="87451" spans="18:18" x14ac:dyDescent="0.25">
      <c r="R87451" s="15">
        <v>4</v>
      </c>
    </row>
    <row r="87452" spans="18:18" x14ac:dyDescent="0.25">
      <c r="R87452" s="15">
        <v>4</v>
      </c>
    </row>
    <row r="87453" spans="18:18" x14ac:dyDescent="0.25">
      <c r="R87453" s="15">
        <v>4</v>
      </c>
    </row>
    <row r="87454" spans="18:18" x14ac:dyDescent="0.25">
      <c r="R87454" s="15">
        <v>4</v>
      </c>
    </row>
    <row r="87455" spans="18:18" x14ac:dyDescent="0.25">
      <c r="R87455" s="15">
        <v>4</v>
      </c>
    </row>
    <row r="87456" spans="18:18" x14ac:dyDescent="0.25">
      <c r="R87456" s="15">
        <v>4</v>
      </c>
    </row>
    <row r="87457" spans="18:18" x14ac:dyDescent="0.25">
      <c r="R87457" s="15">
        <v>4</v>
      </c>
    </row>
    <row r="87458" spans="18:18" x14ac:dyDescent="0.25">
      <c r="R87458" s="15">
        <v>1</v>
      </c>
    </row>
    <row r="87459" spans="18:18" x14ac:dyDescent="0.25">
      <c r="R87459" s="15">
        <v>1</v>
      </c>
    </row>
    <row r="87460" spans="18:18" x14ac:dyDescent="0.25">
      <c r="R87460" s="15">
        <v>1</v>
      </c>
    </row>
    <row r="87461" spans="18:18" x14ac:dyDescent="0.25">
      <c r="R87461" s="15">
        <v>1</v>
      </c>
    </row>
    <row r="87462" spans="18:18" x14ac:dyDescent="0.25">
      <c r="R87462" s="15">
        <v>4</v>
      </c>
    </row>
    <row r="87463" spans="18:18" x14ac:dyDescent="0.25">
      <c r="R87463" s="15">
        <v>4</v>
      </c>
    </row>
    <row r="87464" spans="18:18" x14ac:dyDescent="0.25">
      <c r="R87464" s="15">
        <v>4</v>
      </c>
    </row>
    <row r="87465" spans="18:18" x14ac:dyDescent="0.25">
      <c r="R87465" s="15">
        <v>4</v>
      </c>
    </row>
    <row r="87466" spans="18:18" x14ac:dyDescent="0.25">
      <c r="R87466" s="15">
        <v>4</v>
      </c>
    </row>
    <row r="87467" spans="18:18" x14ac:dyDescent="0.25">
      <c r="R87467" s="15">
        <v>4</v>
      </c>
    </row>
    <row r="87468" spans="18:18" x14ac:dyDescent="0.25">
      <c r="R87468" s="15">
        <v>4</v>
      </c>
    </row>
    <row r="87469" spans="18:18" x14ac:dyDescent="0.25">
      <c r="R87469" s="15">
        <v>4</v>
      </c>
    </row>
    <row r="87470" spans="18:18" x14ac:dyDescent="0.25">
      <c r="R87470" s="15">
        <v>4</v>
      </c>
    </row>
    <row r="87471" spans="18:18" x14ac:dyDescent="0.25">
      <c r="R87471" s="15">
        <v>1</v>
      </c>
    </row>
    <row r="87472" spans="18:18" x14ac:dyDescent="0.25">
      <c r="R87472" s="15">
        <v>1</v>
      </c>
    </row>
    <row r="87473" spans="18:18" x14ac:dyDescent="0.25">
      <c r="R87473" s="15">
        <v>1</v>
      </c>
    </row>
    <row r="87474" spans="18:18" x14ac:dyDescent="0.25">
      <c r="R87474" s="15">
        <v>1</v>
      </c>
    </row>
    <row r="87475" spans="18:18" x14ac:dyDescent="0.25">
      <c r="R87475" s="15">
        <v>1</v>
      </c>
    </row>
    <row r="87476" spans="18:18" x14ac:dyDescent="0.25">
      <c r="R87476" s="15">
        <v>1</v>
      </c>
    </row>
    <row r="87477" spans="18:18" x14ac:dyDescent="0.25">
      <c r="R87477" s="15">
        <v>1</v>
      </c>
    </row>
    <row r="87478" spans="18:18" x14ac:dyDescent="0.25">
      <c r="R87478" s="15">
        <v>1</v>
      </c>
    </row>
    <row r="87479" spans="18:18" x14ac:dyDescent="0.25">
      <c r="R87479" s="15">
        <v>1</v>
      </c>
    </row>
    <row r="87480" spans="18:18" x14ac:dyDescent="0.25">
      <c r="R87480" s="15">
        <v>1</v>
      </c>
    </row>
    <row r="87481" spans="18:18" x14ac:dyDescent="0.25">
      <c r="R87481" s="15">
        <v>1</v>
      </c>
    </row>
    <row r="87482" spans="18:18" x14ac:dyDescent="0.25">
      <c r="R87482" s="15">
        <v>2</v>
      </c>
    </row>
    <row r="87483" spans="18:18" x14ac:dyDescent="0.25">
      <c r="R87483" s="15">
        <v>2</v>
      </c>
    </row>
    <row r="87484" spans="18:18" x14ac:dyDescent="0.25">
      <c r="R87484" s="15">
        <v>2</v>
      </c>
    </row>
    <row r="87485" spans="18:18" x14ac:dyDescent="0.25">
      <c r="R87485" s="15">
        <v>2</v>
      </c>
    </row>
    <row r="87486" spans="18:18" x14ac:dyDescent="0.25">
      <c r="R87486" s="15">
        <v>2</v>
      </c>
    </row>
    <row r="87487" spans="18:18" x14ac:dyDescent="0.25">
      <c r="R87487" s="15">
        <v>2</v>
      </c>
    </row>
    <row r="87488" spans="18:18" x14ac:dyDescent="0.25">
      <c r="R87488" s="15">
        <v>2</v>
      </c>
    </row>
    <row r="87489" spans="18:18" x14ac:dyDescent="0.25">
      <c r="R87489" s="15">
        <v>2</v>
      </c>
    </row>
    <row r="87490" spans="18:18" x14ac:dyDescent="0.25">
      <c r="R87490" s="15">
        <v>2</v>
      </c>
    </row>
    <row r="87491" spans="18:18" x14ac:dyDescent="0.25">
      <c r="R87491" s="15">
        <v>2</v>
      </c>
    </row>
    <row r="87492" spans="18:18" x14ac:dyDescent="0.25">
      <c r="R87492" s="15">
        <v>1</v>
      </c>
    </row>
    <row r="87493" spans="18:18" x14ac:dyDescent="0.25">
      <c r="R87493" s="15">
        <v>1</v>
      </c>
    </row>
    <row r="87494" spans="18:18" x14ac:dyDescent="0.25">
      <c r="R87494" s="15">
        <v>1</v>
      </c>
    </row>
    <row r="87495" spans="18:18" x14ac:dyDescent="0.25">
      <c r="R87495" s="15">
        <v>1</v>
      </c>
    </row>
    <row r="87496" spans="18:18" x14ac:dyDescent="0.25">
      <c r="R87496" s="15">
        <v>1</v>
      </c>
    </row>
    <row r="87497" spans="18:18" x14ac:dyDescent="0.25">
      <c r="R87497" s="15">
        <v>1</v>
      </c>
    </row>
    <row r="87498" spans="18:18" x14ac:dyDescent="0.25">
      <c r="R87498" s="15">
        <v>1</v>
      </c>
    </row>
    <row r="87499" spans="18:18" x14ac:dyDescent="0.25">
      <c r="R87499" s="15">
        <v>1</v>
      </c>
    </row>
    <row r="87500" spans="18:18" x14ac:dyDescent="0.25">
      <c r="R87500" s="15">
        <v>1</v>
      </c>
    </row>
    <row r="87501" spans="18:18" x14ac:dyDescent="0.25">
      <c r="R87501" s="15">
        <v>1</v>
      </c>
    </row>
    <row r="87502" spans="18:18" x14ac:dyDescent="0.25">
      <c r="R87502" s="15">
        <v>1</v>
      </c>
    </row>
    <row r="87503" spans="18:18" x14ac:dyDescent="0.25">
      <c r="R87503" s="15">
        <v>1</v>
      </c>
    </row>
    <row r="87504" spans="18:18" x14ac:dyDescent="0.25">
      <c r="R87504" s="15">
        <v>3</v>
      </c>
    </row>
    <row r="87505" spans="18:18" x14ac:dyDescent="0.25">
      <c r="R87505" s="15">
        <v>3</v>
      </c>
    </row>
    <row r="87506" spans="18:18" x14ac:dyDescent="0.25">
      <c r="R87506" s="15">
        <v>3</v>
      </c>
    </row>
    <row r="87507" spans="18:18" x14ac:dyDescent="0.25">
      <c r="R87507" s="15">
        <v>3</v>
      </c>
    </row>
    <row r="87508" spans="18:18" x14ac:dyDescent="0.25">
      <c r="R87508" s="15">
        <v>3</v>
      </c>
    </row>
    <row r="87509" spans="18:18" x14ac:dyDescent="0.25">
      <c r="R87509" s="15">
        <v>3</v>
      </c>
    </row>
    <row r="87510" spans="18:18" x14ac:dyDescent="0.25">
      <c r="R87510" s="15">
        <v>3</v>
      </c>
    </row>
    <row r="87511" spans="18:18" x14ac:dyDescent="0.25">
      <c r="R87511" s="15">
        <v>3</v>
      </c>
    </row>
    <row r="87512" spans="18:18" x14ac:dyDescent="0.25">
      <c r="R87512" s="15">
        <v>3</v>
      </c>
    </row>
    <row r="87513" spans="18:18" x14ac:dyDescent="0.25">
      <c r="R87513" s="15">
        <v>3</v>
      </c>
    </row>
    <row r="87514" spans="18:18" x14ac:dyDescent="0.25">
      <c r="R87514" s="15">
        <v>3</v>
      </c>
    </row>
    <row r="87515" spans="18:18" x14ac:dyDescent="0.25">
      <c r="R87515" s="15">
        <v>3</v>
      </c>
    </row>
    <row r="87516" spans="18:18" x14ac:dyDescent="0.25">
      <c r="R87516" s="15">
        <v>3</v>
      </c>
    </row>
    <row r="87517" spans="18:18" x14ac:dyDescent="0.25">
      <c r="R87517" s="15">
        <v>3</v>
      </c>
    </row>
    <row r="87518" spans="18:18" x14ac:dyDescent="0.25">
      <c r="R87518" s="15">
        <v>3</v>
      </c>
    </row>
    <row r="87519" spans="18:18" x14ac:dyDescent="0.25">
      <c r="R87519" s="15">
        <v>3</v>
      </c>
    </row>
    <row r="87520" spans="18:18" x14ac:dyDescent="0.25">
      <c r="R87520" s="15">
        <v>3</v>
      </c>
    </row>
    <row r="87521" spans="18:18" x14ac:dyDescent="0.25">
      <c r="R87521" s="15">
        <v>3</v>
      </c>
    </row>
    <row r="87522" spans="18:18" x14ac:dyDescent="0.25">
      <c r="R87522" s="15">
        <v>3</v>
      </c>
    </row>
    <row r="87523" spans="18:18" x14ac:dyDescent="0.25">
      <c r="R87523" s="15">
        <v>3</v>
      </c>
    </row>
    <row r="87524" spans="18:18" x14ac:dyDescent="0.25">
      <c r="R87524" s="15">
        <v>3</v>
      </c>
    </row>
    <row r="87525" spans="18:18" x14ac:dyDescent="0.25">
      <c r="R87525" s="15">
        <v>3</v>
      </c>
    </row>
    <row r="87526" spans="18:18" x14ac:dyDescent="0.25">
      <c r="R87526" s="15">
        <v>3</v>
      </c>
    </row>
    <row r="87527" spans="18:18" x14ac:dyDescent="0.25">
      <c r="R87527" s="15">
        <v>3</v>
      </c>
    </row>
    <row r="87528" spans="18:18" x14ac:dyDescent="0.25">
      <c r="R87528" s="15">
        <v>3</v>
      </c>
    </row>
    <row r="87529" spans="18:18" x14ac:dyDescent="0.25">
      <c r="R87529" s="15">
        <v>3</v>
      </c>
    </row>
    <row r="87530" spans="18:18" x14ac:dyDescent="0.25">
      <c r="R87530" s="15">
        <v>3</v>
      </c>
    </row>
    <row r="87531" spans="18:18" x14ac:dyDescent="0.25">
      <c r="R87531" s="15">
        <v>3</v>
      </c>
    </row>
    <row r="87532" spans="18:18" x14ac:dyDescent="0.25">
      <c r="R87532" s="15">
        <v>3</v>
      </c>
    </row>
    <row r="87533" spans="18:18" x14ac:dyDescent="0.25">
      <c r="R87533" s="15">
        <v>3</v>
      </c>
    </row>
    <row r="87534" spans="18:18" x14ac:dyDescent="0.25">
      <c r="R87534" s="15">
        <v>3</v>
      </c>
    </row>
    <row r="87535" spans="18:18" x14ac:dyDescent="0.25">
      <c r="R87535" s="15">
        <v>3</v>
      </c>
    </row>
    <row r="87536" spans="18:18" x14ac:dyDescent="0.25">
      <c r="R87536" s="15">
        <v>3</v>
      </c>
    </row>
    <row r="87537" spans="18:18" x14ac:dyDescent="0.25">
      <c r="R87537" s="15">
        <v>3</v>
      </c>
    </row>
    <row r="87538" spans="18:18" x14ac:dyDescent="0.25">
      <c r="R87538" s="15">
        <v>3</v>
      </c>
    </row>
    <row r="87539" spans="18:18" x14ac:dyDescent="0.25">
      <c r="R87539" s="15">
        <v>3</v>
      </c>
    </row>
    <row r="87540" spans="18:18" x14ac:dyDescent="0.25">
      <c r="R87540" s="15">
        <v>3</v>
      </c>
    </row>
    <row r="87541" spans="18:18" x14ac:dyDescent="0.25">
      <c r="R87541" s="15">
        <v>3</v>
      </c>
    </row>
    <row r="87542" spans="18:18" x14ac:dyDescent="0.25">
      <c r="R87542" s="15">
        <v>3</v>
      </c>
    </row>
    <row r="87543" spans="18:18" x14ac:dyDescent="0.25">
      <c r="R87543" s="15">
        <v>3</v>
      </c>
    </row>
    <row r="87544" spans="18:18" x14ac:dyDescent="0.25">
      <c r="R87544" s="15">
        <v>2</v>
      </c>
    </row>
    <row r="87545" spans="18:18" x14ac:dyDescent="0.25">
      <c r="R87545" s="15">
        <v>2</v>
      </c>
    </row>
    <row r="87546" spans="18:18" x14ac:dyDescent="0.25">
      <c r="R87546" s="15">
        <v>2</v>
      </c>
    </row>
    <row r="87547" spans="18:18" x14ac:dyDescent="0.25">
      <c r="R87547" s="15">
        <v>2</v>
      </c>
    </row>
    <row r="87548" spans="18:18" x14ac:dyDescent="0.25">
      <c r="R87548" s="15">
        <v>2</v>
      </c>
    </row>
    <row r="87549" spans="18:18" x14ac:dyDescent="0.25">
      <c r="R87549" s="15">
        <v>2</v>
      </c>
    </row>
    <row r="87550" spans="18:18" x14ac:dyDescent="0.25">
      <c r="R87550" s="15">
        <v>2</v>
      </c>
    </row>
    <row r="87551" spans="18:18" x14ac:dyDescent="0.25">
      <c r="R87551" s="15">
        <v>2</v>
      </c>
    </row>
    <row r="87552" spans="18:18" x14ac:dyDescent="0.25">
      <c r="R87552" s="15">
        <v>2</v>
      </c>
    </row>
    <row r="87553" spans="18:18" x14ac:dyDescent="0.25">
      <c r="R87553" s="15">
        <v>2</v>
      </c>
    </row>
    <row r="87554" spans="18:18" x14ac:dyDescent="0.25">
      <c r="R87554" s="15">
        <v>2</v>
      </c>
    </row>
    <row r="87555" spans="18:18" x14ac:dyDescent="0.25">
      <c r="R87555" s="15">
        <v>2</v>
      </c>
    </row>
    <row r="87556" spans="18:18" x14ac:dyDescent="0.25">
      <c r="R87556" s="15">
        <v>2</v>
      </c>
    </row>
    <row r="87557" spans="18:18" x14ac:dyDescent="0.25">
      <c r="R87557" s="15">
        <v>2</v>
      </c>
    </row>
    <row r="87558" spans="18:18" x14ac:dyDescent="0.25">
      <c r="R87558" s="15">
        <v>2</v>
      </c>
    </row>
    <row r="87559" spans="18:18" x14ac:dyDescent="0.25">
      <c r="R87559" s="15">
        <v>2</v>
      </c>
    </row>
    <row r="87560" spans="18:18" x14ac:dyDescent="0.25">
      <c r="R87560" s="15">
        <v>3</v>
      </c>
    </row>
    <row r="87561" spans="18:18" x14ac:dyDescent="0.25">
      <c r="R87561" s="15">
        <v>3</v>
      </c>
    </row>
    <row r="87562" spans="18:18" x14ac:dyDescent="0.25">
      <c r="R87562" s="15">
        <v>3</v>
      </c>
    </row>
    <row r="87563" spans="18:18" x14ac:dyDescent="0.25">
      <c r="R87563" s="15">
        <v>3</v>
      </c>
    </row>
    <row r="87564" spans="18:18" x14ac:dyDescent="0.25">
      <c r="R87564" s="15">
        <v>3</v>
      </c>
    </row>
    <row r="87565" spans="18:18" x14ac:dyDescent="0.25">
      <c r="R87565" s="15">
        <v>3</v>
      </c>
    </row>
    <row r="87566" spans="18:18" x14ac:dyDescent="0.25">
      <c r="R87566" s="15">
        <v>3</v>
      </c>
    </row>
    <row r="87567" spans="18:18" x14ac:dyDescent="0.25">
      <c r="R87567" s="15">
        <v>3</v>
      </c>
    </row>
    <row r="87568" spans="18:18" x14ac:dyDescent="0.25">
      <c r="R87568" s="15">
        <v>3</v>
      </c>
    </row>
    <row r="87569" spans="18:18" x14ac:dyDescent="0.25">
      <c r="R87569" s="15">
        <v>3</v>
      </c>
    </row>
    <row r="87570" spans="18:18" x14ac:dyDescent="0.25">
      <c r="R87570" s="15">
        <v>3</v>
      </c>
    </row>
    <row r="87571" spans="18:18" x14ac:dyDescent="0.25">
      <c r="R87571" s="15">
        <v>3</v>
      </c>
    </row>
    <row r="87572" spans="18:18" x14ac:dyDescent="0.25">
      <c r="R87572" s="15">
        <v>3</v>
      </c>
    </row>
    <row r="87573" spans="18:18" x14ac:dyDescent="0.25">
      <c r="R87573" s="15">
        <v>3</v>
      </c>
    </row>
    <row r="87574" spans="18:18" x14ac:dyDescent="0.25">
      <c r="R87574" s="15">
        <v>3</v>
      </c>
    </row>
    <row r="87575" spans="18:18" x14ac:dyDescent="0.25">
      <c r="R87575" s="15">
        <v>3</v>
      </c>
    </row>
    <row r="87576" spans="18:18" x14ac:dyDescent="0.25">
      <c r="R87576" s="15">
        <v>3</v>
      </c>
    </row>
    <row r="87577" spans="18:18" x14ac:dyDescent="0.25">
      <c r="R87577" s="15">
        <v>3</v>
      </c>
    </row>
    <row r="87578" spans="18:18" x14ac:dyDescent="0.25">
      <c r="R87578" s="15">
        <v>4</v>
      </c>
    </row>
    <row r="87579" spans="18:18" x14ac:dyDescent="0.25">
      <c r="R87579" s="15">
        <v>4</v>
      </c>
    </row>
    <row r="87580" spans="18:18" x14ac:dyDescent="0.25">
      <c r="R87580" s="15">
        <v>4</v>
      </c>
    </row>
    <row r="87581" spans="18:18" x14ac:dyDescent="0.25">
      <c r="R87581" s="15">
        <v>4</v>
      </c>
    </row>
    <row r="87582" spans="18:18" x14ac:dyDescent="0.25">
      <c r="R87582" s="15">
        <v>4</v>
      </c>
    </row>
    <row r="87583" spans="18:18" x14ac:dyDescent="0.25">
      <c r="R87583" s="15">
        <v>4</v>
      </c>
    </row>
    <row r="87584" spans="18:18" x14ac:dyDescent="0.25">
      <c r="R87584" s="15">
        <v>4</v>
      </c>
    </row>
    <row r="87585" spans="18:18" x14ac:dyDescent="0.25">
      <c r="R87585" s="15">
        <v>3</v>
      </c>
    </row>
    <row r="87586" spans="18:18" x14ac:dyDescent="0.25">
      <c r="R87586" s="15">
        <v>3</v>
      </c>
    </row>
    <row r="87587" spans="18:18" x14ac:dyDescent="0.25">
      <c r="R87587" s="15">
        <v>3</v>
      </c>
    </row>
    <row r="87588" spans="18:18" x14ac:dyDescent="0.25">
      <c r="R87588" s="15">
        <v>3</v>
      </c>
    </row>
    <row r="87589" spans="18:18" x14ac:dyDescent="0.25">
      <c r="R87589" s="15">
        <v>3</v>
      </c>
    </row>
    <row r="87590" spans="18:18" x14ac:dyDescent="0.25">
      <c r="R87590" s="15">
        <v>3</v>
      </c>
    </row>
    <row r="87591" spans="18:18" x14ac:dyDescent="0.25">
      <c r="R87591" s="15">
        <v>3</v>
      </c>
    </row>
    <row r="87592" spans="18:18" x14ac:dyDescent="0.25">
      <c r="R87592" s="15">
        <v>3</v>
      </c>
    </row>
    <row r="87593" spans="18:18" x14ac:dyDescent="0.25">
      <c r="R87593" s="15">
        <v>3</v>
      </c>
    </row>
    <row r="87594" spans="18:18" x14ac:dyDescent="0.25">
      <c r="R87594" s="15">
        <v>3</v>
      </c>
    </row>
    <row r="87595" spans="18:18" x14ac:dyDescent="0.25">
      <c r="R87595" s="15">
        <v>3</v>
      </c>
    </row>
    <row r="87596" spans="18:18" x14ac:dyDescent="0.25">
      <c r="R87596" s="15">
        <v>3</v>
      </c>
    </row>
    <row r="87597" spans="18:18" x14ac:dyDescent="0.25">
      <c r="R87597" s="15">
        <v>3</v>
      </c>
    </row>
    <row r="87598" spans="18:18" x14ac:dyDescent="0.25">
      <c r="R87598" s="15">
        <v>3</v>
      </c>
    </row>
    <row r="87599" spans="18:18" x14ac:dyDescent="0.25">
      <c r="R87599" s="15">
        <v>3</v>
      </c>
    </row>
    <row r="87600" spans="18:18" x14ac:dyDescent="0.25">
      <c r="R87600" s="15">
        <v>3</v>
      </c>
    </row>
    <row r="87601" spans="18:18" x14ac:dyDescent="0.25">
      <c r="R87601" s="15">
        <v>3</v>
      </c>
    </row>
    <row r="87602" spans="18:18" x14ac:dyDescent="0.25">
      <c r="R87602" s="15">
        <v>3</v>
      </c>
    </row>
    <row r="87603" spans="18:18" x14ac:dyDescent="0.25">
      <c r="R87603" s="15">
        <v>3</v>
      </c>
    </row>
    <row r="87604" spans="18:18" x14ac:dyDescent="0.25">
      <c r="R87604" s="15">
        <v>3</v>
      </c>
    </row>
    <row r="87605" spans="18:18" x14ac:dyDescent="0.25">
      <c r="R87605" s="15">
        <v>3</v>
      </c>
    </row>
    <row r="87606" spans="18:18" x14ac:dyDescent="0.25">
      <c r="R87606" s="15">
        <v>3</v>
      </c>
    </row>
    <row r="87607" spans="18:18" x14ac:dyDescent="0.25">
      <c r="R87607" s="15">
        <v>3</v>
      </c>
    </row>
    <row r="87608" spans="18:18" x14ac:dyDescent="0.25">
      <c r="R87608" s="15">
        <v>3</v>
      </c>
    </row>
    <row r="87609" spans="18:18" x14ac:dyDescent="0.25">
      <c r="R87609" s="15">
        <v>3</v>
      </c>
    </row>
    <row r="87610" spans="18:18" x14ac:dyDescent="0.25">
      <c r="R87610" s="15">
        <v>3</v>
      </c>
    </row>
    <row r="87611" spans="18:18" x14ac:dyDescent="0.25">
      <c r="R87611" s="15">
        <v>3</v>
      </c>
    </row>
    <row r="87612" spans="18:18" x14ac:dyDescent="0.25">
      <c r="R87612" s="15">
        <v>4</v>
      </c>
    </row>
    <row r="87613" spans="18:18" x14ac:dyDescent="0.25">
      <c r="R87613" s="15">
        <v>4</v>
      </c>
    </row>
    <row r="87614" spans="18:18" x14ac:dyDescent="0.25">
      <c r="R87614" s="15">
        <v>4</v>
      </c>
    </row>
    <row r="87615" spans="18:18" x14ac:dyDescent="0.25">
      <c r="R87615" s="15">
        <v>3</v>
      </c>
    </row>
    <row r="87616" spans="18:18" x14ac:dyDescent="0.25">
      <c r="R87616" s="15">
        <v>3</v>
      </c>
    </row>
    <row r="87617" spans="18:18" x14ac:dyDescent="0.25">
      <c r="R87617" s="15">
        <v>3</v>
      </c>
    </row>
    <row r="87618" spans="18:18" x14ac:dyDescent="0.25">
      <c r="R87618" s="15">
        <v>3</v>
      </c>
    </row>
    <row r="87619" spans="18:18" x14ac:dyDescent="0.25">
      <c r="R87619" s="15">
        <v>3</v>
      </c>
    </row>
    <row r="87620" spans="18:18" x14ac:dyDescent="0.25">
      <c r="R87620" s="15">
        <v>3</v>
      </c>
    </row>
    <row r="87621" spans="18:18" x14ac:dyDescent="0.25">
      <c r="R87621" s="15">
        <v>3</v>
      </c>
    </row>
    <row r="87622" spans="18:18" x14ac:dyDescent="0.25">
      <c r="R87622" s="15">
        <v>3</v>
      </c>
    </row>
    <row r="87623" spans="18:18" x14ac:dyDescent="0.25">
      <c r="R87623" s="15">
        <v>3</v>
      </c>
    </row>
    <row r="87624" spans="18:18" x14ac:dyDescent="0.25">
      <c r="R87624" s="15">
        <v>3</v>
      </c>
    </row>
    <row r="87625" spans="18:18" x14ac:dyDescent="0.25">
      <c r="R87625" s="15">
        <v>3</v>
      </c>
    </row>
    <row r="87626" spans="18:18" x14ac:dyDescent="0.25">
      <c r="R87626" s="15">
        <v>3</v>
      </c>
    </row>
    <row r="87627" spans="18:18" x14ac:dyDescent="0.25">
      <c r="R87627" s="15">
        <v>3</v>
      </c>
    </row>
    <row r="87628" spans="18:18" x14ac:dyDescent="0.25">
      <c r="R87628" s="15">
        <v>3</v>
      </c>
    </row>
    <row r="87629" spans="18:18" x14ac:dyDescent="0.25">
      <c r="R87629" s="15">
        <v>3</v>
      </c>
    </row>
    <row r="87630" spans="18:18" x14ac:dyDescent="0.25">
      <c r="R87630" s="15">
        <v>4</v>
      </c>
    </row>
    <row r="87631" spans="18:18" x14ac:dyDescent="0.25">
      <c r="R87631" s="15">
        <v>4</v>
      </c>
    </row>
    <row r="87632" spans="18:18" x14ac:dyDescent="0.25">
      <c r="R87632" s="15">
        <v>4</v>
      </c>
    </row>
    <row r="87633" spans="18:18" x14ac:dyDescent="0.25">
      <c r="R87633" s="15">
        <v>4</v>
      </c>
    </row>
    <row r="87634" spans="18:18" x14ac:dyDescent="0.25">
      <c r="R87634" s="15">
        <v>4</v>
      </c>
    </row>
    <row r="87635" spans="18:18" x14ac:dyDescent="0.25">
      <c r="R87635" s="15">
        <v>4</v>
      </c>
    </row>
    <row r="87636" spans="18:18" x14ac:dyDescent="0.25">
      <c r="R87636" s="15">
        <v>3</v>
      </c>
    </row>
    <row r="87637" spans="18:18" x14ac:dyDescent="0.25">
      <c r="R87637" s="15">
        <v>3</v>
      </c>
    </row>
    <row r="87638" spans="18:18" x14ac:dyDescent="0.25">
      <c r="R87638" s="15">
        <v>3</v>
      </c>
    </row>
    <row r="87639" spans="18:18" x14ac:dyDescent="0.25">
      <c r="R87639" s="15">
        <v>3</v>
      </c>
    </row>
    <row r="87640" spans="18:18" x14ac:dyDescent="0.25">
      <c r="R87640" s="15">
        <v>3</v>
      </c>
    </row>
    <row r="87641" spans="18:18" x14ac:dyDescent="0.25">
      <c r="R87641" s="15">
        <v>3</v>
      </c>
    </row>
    <row r="87642" spans="18:18" x14ac:dyDescent="0.25">
      <c r="R87642" s="15">
        <v>3</v>
      </c>
    </row>
    <row r="87643" spans="18:18" x14ac:dyDescent="0.25">
      <c r="R87643" s="15">
        <v>3</v>
      </c>
    </row>
    <row r="87644" spans="18:18" x14ac:dyDescent="0.25">
      <c r="R87644" s="15">
        <v>3</v>
      </c>
    </row>
    <row r="87645" spans="18:18" x14ac:dyDescent="0.25">
      <c r="R87645" s="15">
        <v>3</v>
      </c>
    </row>
    <row r="87646" spans="18:18" x14ac:dyDescent="0.25">
      <c r="R87646" s="15">
        <v>3</v>
      </c>
    </row>
    <row r="87647" spans="18:18" x14ac:dyDescent="0.25">
      <c r="R87647" s="15">
        <v>3</v>
      </c>
    </row>
    <row r="87648" spans="18:18" x14ac:dyDescent="0.25">
      <c r="R87648" s="15">
        <v>3</v>
      </c>
    </row>
    <row r="87649" spans="18:18" x14ac:dyDescent="0.25">
      <c r="R87649" s="15">
        <v>3</v>
      </c>
    </row>
    <row r="87650" spans="18:18" x14ac:dyDescent="0.25">
      <c r="R87650" s="15">
        <v>3</v>
      </c>
    </row>
    <row r="87651" spans="18:18" x14ac:dyDescent="0.25">
      <c r="R87651" s="15">
        <v>3</v>
      </c>
    </row>
    <row r="87652" spans="18:18" x14ac:dyDescent="0.25">
      <c r="R87652" s="15">
        <v>1</v>
      </c>
    </row>
    <row r="87653" spans="18:18" x14ac:dyDescent="0.25">
      <c r="R87653" s="15">
        <v>1</v>
      </c>
    </row>
    <row r="87654" spans="18:18" x14ac:dyDescent="0.25">
      <c r="R87654" s="15">
        <v>1</v>
      </c>
    </row>
    <row r="87655" spans="18:18" x14ac:dyDescent="0.25">
      <c r="R87655" s="15">
        <v>1</v>
      </c>
    </row>
    <row r="87656" spans="18:18" x14ac:dyDescent="0.25">
      <c r="R87656" s="15">
        <v>1</v>
      </c>
    </row>
    <row r="87657" spans="18:18" x14ac:dyDescent="0.25">
      <c r="R87657" s="15">
        <v>1</v>
      </c>
    </row>
    <row r="87658" spans="18:18" x14ac:dyDescent="0.25">
      <c r="R87658" s="15">
        <v>1</v>
      </c>
    </row>
    <row r="87659" spans="18:18" x14ac:dyDescent="0.25">
      <c r="R87659" s="15">
        <v>1</v>
      </c>
    </row>
    <row r="87660" spans="18:18" x14ac:dyDescent="0.25">
      <c r="R87660" s="15">
        <v>1</v>
      </c>
    </row>
    <row r="87661" spans="18:18" x14ac:dyDescent="0.25">
      <c r="R87661" s="15">
        <v>1</v>
      </c>
    </row>
    <row r="87662" spans="18:18" x14ac:dyDescent="0.25">
      <c r="R87662" s="15">
        <v>1</v>
      </c>
    </row>
    <row r="87663" spans="18:18" x14ac:dyDescent="0.25">
      <c r="R87663" s="15">
        <v>1</v>
      </c>
    </row>
    <row r="87664" spans="18:18" x14ac:dyDescent="0.25">
      <c r="R87664" s="15">
        <v>1</v>
      </c>
    </row>
    <row r="87665" spans="18:18" x14ac:dyDescent="0.25">
      <c r="R87665" s="15">
        <v>1</v>
      </c>
    </row>
    <row r="87666" spans="18:18" x14ac:dyDescent="0.25">
      <c r="R87666" s="15">
        <v>1</v>
      </c>
    </row>
    <row r="87667" spans="18:18" x14ac:dyDescent="0.25">
      <c r="R87667" s="15">
        <v>1</v>
      </c>
    </row>
    <row r="87668" spans="18:18" x14ac:dyDescent="0.25">
      <c r="R87668" s="15">
        <v>1</v>
      </c>
    </row>
    <row r="87669" spans="18:18" x14ac:dyDescent="0.25">
      <c r="R87669" s="15">
        <v>1</v>
      </c>
    </row>
    <row r="87670" spans="18:18" x14ac:dyDescent="0.25">
      <c r="R87670" s="15">
        <v>1</v>
      </c>
    </row>
    <row r="87671" spans="18:18" x14ac:dyDescent="0.25">
      <c r="R87671" s="15">
        <v>1</v>
      </c>
    </row>
    <row r="87672" spans="18:18" x14ac:dyDescent="0.25">
      <c r="R87672" s="15">
        <v>1</v>
      </c>
    </row>
    <row r="87673" spans="18:18" x14ac:dyDescent="0.25">
      <c r="R87673" s="15">
        <v>1</v>
      </c>
    </row>
    <row r="87674" spans="18:18" x14ac:dyDescent="0.25">
      <c r="R87674" s="15">
        <v>3</v>
      </c>
    </row>
    <row r="87675" spans="18:18" x14ac:dyDescent="0.25">
      <c r="R87675" s="15">
        <v>3</v>
      </c>
    </row>
    <row r="87676" spans="18:18" x14ac:dyDescent="0.25">
      <c r="R87676" s="15">
        <v>3</v>
      </c>
    </row>
    <row r="87677" spans="18:18" x14ac:dyDescent="0.25">
      <c r="R87677" s="15">
        <v>3</v>
      </c>
    </row>
    <row r="87678" spans="18:18" x14ac:dyDescent="0.25">
      <c r="R87678" s="15">
        <v>3</v>
      </c>
    </row>
    <row r="87679" spans="18:18" x14ac:dyDescent="0.25">
      <c r="R87679" s="15">
        <v>1</v>
      </c>
    </row>
    <row r="87680" spans="18:18" x14ac:dyDescent="0.25">
      <c r="R87680" s="15">
        <v>1</v>
      </c>
    </row>
    <row r="87681" spans="18:18" x14ac:dyDescent="0.25">
      <c r="R87681" s="15">
        <v>1</v>
      </c>
    </row>
    <row r="87682" spans="18:18" x14ac:dyDescent="0.25">
      <c r="R87682" s="15">
        <v>1</v>
      </c>
    </row>
    <row r="87683" spans="18:18" x14ac:dyDescent="0.25">
      <c r="R87683" s="15">
        <v>1</v>
      </c>
    </row>
    <row r="87684" spans="18:18" x14ac:dyDescent="0.25">
      <c r="R87684" s="15">
        <v>1</v>
      </c>
    </row>
    <row r="87685" spans="18:18" x14ac:dyDescent="0.25">
      <c r="R87685" s="15">
        <v>3</v>
      </c>
    </row>
    <row r="87686" spans="18:18" x14ac:dyDescent="0.25">
      <c r="R87686" s="15">
        <v>3</v>
      </c>
    </row>
    <row r="87687" spans="18:18" x14ac:dyDescent="0.25">
      <c r="R87687" s="15">
        <v>3</v>
      </c>
    </row>
    <row r="87688" spans="18:18" x14ac:dyDescent="0.25">
      <c r="R87688" s="15">
        <v>3</v>
      </c>
    </row>
    <row r="87689" spans="18:18" x14ac:dyDescent="0.25">
      <c r="R87689" s="15">
        <v>3</v>
      </c>
    </row>
    <row r="87690" spans="18:18" x14ac:dyDescent="0.25">
      <c r="R87690" s="15">
        <v>3</v>
      </c>
    </row>
    <row r="87691" spans="18:18" x14ac:dyDescent="0.25">
      <c r="R87691" s="15">
        <v>3</v>
      </c>
    </row>
    <row r="87692" spans="18:18" x14ac:dyDescent="0.25">
      <c r="R87692" s="15">
        <v>3</v>
      </c>
    </row>
    <row r="87693" spans="18:18" x14ac:dyDescent="0.25">
      <c r="R87693" s="15">
        <v>3</v>
      </c>
    </row>
    <row r="87694" spans="18:18" x14ac:dyDescent="0.25">
      <c r="R87694" s="15">
        <v>3</v>
      </c>
    </row>
    <row r="87695" spans="18:18" x14ac:dyDescent="0.25">
      <c r="R87695" s="15">
        <v>3</v>
      </c>
    </row>
    <row r="87696" spans="18:18" x14ac:dyDescent="0.25">
      <c r="R87696" s="15">
        <v>3</v>
      </c>
    </row>
    <row r="87697" spans="18:18" x14ac:dyDescent="0.25">
      <c r="R87697" s="15">
        <v>3</v>
      </c>
    </row>
    <row r="87698" spans="18:18" x14ac:dyDescent="0.25">
      <c r="R87698" s="15">
        <v>3</v>
      </c>
    </row>
    <row r="87699" spans="18:18" x14ac:dyDescent="0.25">
      <c r="R87699" s="15">
        <v>3</v>
      </c>
    </row>
    <row r="87700" spans="18:18" x14ac:dyDescent="0.25">
      <c r="R87700" s="15">
        <v>3</v>
      </c>
    </row>
    <row r="87701" spans="18:18" x14ac:dyDescent="0.25">
      <c r="R87701" s="15">
        <v>3</v>
      </c>
    </row>
    <row r="87702" spans="18:18" x14ac:dyDescent="0.25">
      <c r="R87702" s="15">
        <v>3</v>
      </c>
    </row>
    <row r="87703" spans="18:18" x14ac:dyDescent="0.25">
      <c r="R87703" s="15">
        <v>3</v>
      </c>
    </row>
    <row r="87704" spans="18:18" x14ac:dyDescent="0.25">
      <c r="R87704" s="15">
        <v>3</v>
      </c>
    </row>
    <row r="87705" spans="18:18" x14ac:dyDescent="0.25">
      <c r="R87705" s="15">
        <v>3</v>
      </c>
    </row>
    <row r="87706" spans="18:18" x14ac:dyDescent="0.25">
      <c r="R87706" s="15">
        <v>3</v>
      </c>
    </row>
    <row r="87707" spans="18:18" x14ac:dyDescent="0.25">
      <c r="R87707" s="15">
        <v>3</v>
      </c>
    </row>
    <row r="87708" spans="18:18" x14ac:dyDescent="0.25">
      <c r="R87708" s="15">
        <v>3</v>
      </c>
    </row>
    <row r="87709" spans="18:18" x14ac:dyDescent="0.25">
      <c r="R87709" s="15">
        <v>3</v>
      </c>
    </row>
    <row r="87710" spans="18:18" x14ac:dyDescent="0.25">
      <c r="R87710" s="15">
        <v>3</v>
      </c>
    </row>
    <row r="87711" spans="18:18" x14ac:dyDescent="0.25">
      <c r="R87711" s="15">
        <v>3</v>
      </c>
    </row>
    <row r="87712" spans="18:18" x14ac:dyDescent="0.25">
      <c r="R87712" s="15">
        <v>3</v>
      </c>
    </row>
    <row r="87713" spans="18:18" x14ac:dyDescent="0.25">
      <c r="R87713" s="15">
        <v>3</v>
      </c>
    </row>
    <row r="87714" spans="18:18" x14ac:dyDescent="0.25">
      <c r="R87714" s="15">
        <v>3</v>
      </c>
    </row>
    <row r="87715" spans="18:18" x14ac:dyDescent="0.25">
      <c r="R87715" s="15">
        <v>3</v>
      </c>
    </row>
    <row r="87716" spans="18:18" x14ac:dyDescent="0.25">
      <c r="R87716" s="15">
        <v>3</v>
      </c>
    </row>
    <row r="87717" spans="18:18" x14ac:dyDescent="0.25">
      <c r="R87717" s="15">
        <v>1</v>
      </c>
    </row>
    <row r="87718" spans="18:18" x14ac:dyDescent="0.25">
      <c r="R87718" s="15">
        <v>1</v>
      </c>
    </row>
    <row r="87719" spans="18:18" x14ac:dyDescent="0.25">
      <c r="R87719" s="15">
        <v>1</v>
      </c>
    </row>
    <row r="87720" spans="18:18" x14ac:dyDescent="0.25">
      <c r="R87720" s="15">
        <v>1</v>
      </c>
    </row>
    <row r="87721" spans="18:18" x14ac:dyDescent="0.25">
      <c r="R87721" s="15">
        <v>1</v>
      </c>
    </row>
    <row r="87722" spans="18:18" x14ac:dyDescent="0.25">
      <c r="R87722" s="15">
        <v>1</v>
      </c>
    </row>
    <row r="87723" spans="18:18" x14ac:dyDescent="0.25">
      <c r="R87723" s="15">
        <v>1</v>
      </c>
    </row>
    <row r="87724" spans="18:18" x14ac:dyDescent="0.25">
      <c r="R87724" s="15">
        <v>1</v>
      </c>
    </row>
    <row r="87725" spans="18:18" x14ac:dyDescent="0.25">
      <c r="R87725" s="15">
        <v>3</v>
      </c>
    </row>
    <row r="87726" spans="18:18" x14ac:dyDescent="0.25">
      <c r="R87726" s="15">
        <v>3</v>
      </c>
    </row>
    <row r="87727" spans="18:18" x14ac:dyDescent="0.25">
      <c r="R87727" s="15">
        <v>3</v>
      </c>
    </row>
    <row r="87728" spans="18:18" x14ac:dyDescent="0.25">
      <c r="R87728" s="15">
        <v>3</v>
      </c>
    </row>
    <row r="87729" spans="18:18" x14ac:dyDescent="0.25">
      <c r="R87729" s="15">
        <v>3</v>
      </c>
    </row>
    <row r="87730" spans="18:18" x14ac:dyDescent="0.25">
      <c r="R87730" s="15">
        <v>3</v>
      </c>
    </row>
    <row r="87731" spans="18:18" x14ac:dyDescent="0.25">
      <c r="R87731" s="15">
        <v>3</v>
      </c>
    </row>
    <row r="87732" spans="18:18" x14ac:dyDescent="0.25">
      <c r="R87732" s="15">
        <v>3</v>
      </c>
    </row>
    <row r="87733" spans="18:18" x14ac:dyDescent="0.25">
      <c r="R87733" s="15">
        <v>3</v>
      </c>
    </row>
    <row r="87734" spans="18:18" x14ac:dyDescent="0.25">
      <c r="R87734" s="15">
        <v>3</v>
      </c>
    </row>
    <row r="87735" spans="18:18" x14ac:dyDescent="0.25">
      <c r="R87735" s="15">
        <v>3</v>
      </c>
    </row>
    <row r="87736" spans="18:18" x14ac:dyDescent="0.25">
      <c r="R87736" s="15">
        <v>3</v>
      </c>
    </row>
    <row r="87737" spans="18:18" x14ac:dyDescent="0.25">
      <c r="R87737" s="15">
        <v>3</v>
      </c>
    </row>
    <row r="87738" spans="18:18" x14ac:dyDescent="0.25">
      <c r="R87738" s="15">
        <v>3</v>
      </c>
    </row>
    <row r="87739" spans="18:18" x14ac:dyDescent="0.25">
      <c r="R87739" s="15">
        <v>3</v>
      </c>
    </row>
    <row r="87740" spans="18:18" x14ac:dyDescent="0.25">
      <c r="R87740" s="15">
        <v>3</v>
      </c>
    </row>
    <row r="87741" spans="18:18" x14ac:dyDescent="0.25">
      <c r="R87741" s="15">
        <v>3</v>
      </c>
    </row>
    <row r="87742" spans="18:18" x14ac:dyDescent="0.25">
      <c r="R87742" s="15">
        <v>3</v>
      </c>
    </row>
    <row r="87743" spans="18:18" x14ac:dyDescent="0.25">
      <c r="R87743" s="15">
        <v>3</v>
      </c>
    </row>
    <row r="87744" spans="18:18" x14ac:dyDescent="0.25">
      <c r="R87744" s="15">
        <v>3</v>
      </c>
    </row>
    <row r="87745" spans="18:18" x14ac:dyDescent="0.25">
      <c r="R87745" s="15">
        <v>3</v>
      </c>
    </row>
    <row r="87746" spans="18:18" x14ac:dyDescent="0.25">
      <c r="R87746" s="15">
        <v>3</v>
      </c>
    </row>
    <row r="87747" spans="18:18" x14ac:dyDescent="0.25">
      <c r="R87747" s="15">
        <v>3</v>
      </c>
    </row>
    <row r="87748" spans="18:18" x14ac:dyDescent="0.25">
      <c r="R87748" s="15">
        <v>3</v>
      </c>
    </row>
    <row r="87749" spans="18:18" x14ac:dyDescent="0.25">
      <c r="R87749" s="15">
        <v>3</v>
      </c>
    </row>
    <row r="87750" spans="18:18" x14ac:dyDescent="0.25">
      <c r="R87750" s="15">
        <v>3</v>
      </c>
    </row>
    <row r="87751" spans="18:18" x14ac:dyDescent="0.25">
      <c r="R87751" s="15">
        <v>3</v>
      </c>
    </row>
    <row r="87752" spans="18:18" x14ac:dyDescent="0.25">
      <c r="R87752" s="15">
        <v>3</v>
      </c>
    </row>
    <row r="87753" spans="18:18" x14ac:dyDescent="0.25">
      <c r="R87753" s="15">
        <v>3</v>
      </c>
    </row>
    <row r="87754" spans="18:18" x14ac:dyDescent="0.25">
      <c r="R87754" s="15">
        <v>3</v>
      </c>
    </row>
    <row r="87755" spans="18:18" x14ac:dyDescent="0.25">
      <c r="R87755" s="15">
        <v>3</v>
      </c>
    </row>
    <row r="87756" spans="18:18" x14ac:dyDescent="0.25">
      <c r="R87756" s="15">
        <v>3</v>
      </c>
    </row>
    <row r="87757" spans="18:18" x14ac:dyDescent="0.25">
      <c r="R87757" s="15">
        <v>3</v>
      </c>
    </row>
    <row r="87758" spans="18:18" x14ac:dyDescent="0.25">
      <c r="R87758" s="15">
        <v>3</v>
      </c>
    </row>
    <row r="87759" spans="18:18" x14ac:dyDescent="0.25">
      <c r="R87759" s="15">
        <v>3</v>
      </c>
    </row>
    <row r="87760" spans="18:18" x14ac:dyDescent="0.25">
      <c r="R87760" s="15">
        <v>3</v>
      </c>
    </row>
    <row r="87761" spans="18:18" x14ac:dyDescent="0.25">
      <c r="R87761" s="15">
        <v>3</v>
      </c>
    </row>
    <row r="87762" spans="18:18" x14ac:dyDescent="0.25">
      <c r="R87762" s="15">
        <v>3</v>
      </c>
    </row>
    <row r="87763" spans="18:18" x14ac:dyDescent="0.25">
      <c r="R87763" s="15">
        <v>3</v>
      </c>
    </row>
    <row r="87764" spans="18:18" x14ac:dyDescent="0.25">
      <c r="R87764" s="15">
        <v>3</v>
      </c>
    </row>
    <row r="87765" spans="18:18" x14ac:dyDescent="0.25">
      <c r="R87765" s="15">
        <v>3</v>
      </c>
    </row>
    <row r="87766" spans="18:18" x14ac:dyDescent="0.25">
      <c r="R87766" s="15">
        <v>3</v>
      </c>
    </row>
    <row r="87767" spans="18:18" x14ac:dyDescent="0.25">
      <c r="R87767" s="15">
        <v>4</v>
      </c>
    </row>
    <row r="87768" spans="18:18" x14ac:dyDescent="0.25">
      <c r="R87768" s="15">
        <v>4</v>
      </c>
    </row>
    <row r="87769" spans="18:18" x14ac:dyDescent="0.25">
      <c r="R87769" s="15">
        <v>4</v>
      </c>
    </row>
    <row r="87770" spans="18:18" x14ac:dyDescent="0.25">
      <c r="R87770" s="15">
        <v>3</v>
      </c>
    </row>
    <row r="87771" spans="18:18" x14ac:dyDescent="0.25">
      <c r="R87771" s="15">
        <v>3</v>
      </c>
    </row>
    <row r="87772" spans="18:18" x14ac:dyDescent="0.25">
      <c r="R87772" s="15">
        <v>3</v>
      </c>
    </row>
    <row r="87773" spans="18:18" x14ac:dyDescent="0.25">
      <c r="R87773" s="15">
        <v>3</v>
      </c>
    </row>
    <row r="87774" spans="18:18" x14ac:dyDescent="0.25">
      <c r="R87774" s="15">
        <v>3</v>
      </c>
    </row>
    <row r="87775" spans="18:18" x14ac:dyDescent="0.25">
      <c r="R87775" s="15">
        <v>3</v>
      </c>
    </row>
    <row r="87776" spans="18:18" x14ac:dyDescent="0.25">
      <c r="R87776" s="15">
        <v>3</v>
      </c>
    </row>
    <row r="87777" spans="18:18" x14ac:dyDescent="0.25">
      <c r="R87777" s="15">
        <v>3</v>
      </c>
    </row>
    <row r="87778" spans="18:18" x14ac:dyDescent="0.25">
      <c r="R87778" s="15">
        <v>3</v>
      </c>
    </row>
    <row r="87779" spans="18:18" x14ac:dyDescent="0.25">
      <c r="R87779" s="15">
        <v>3</v>
      </c>
    </row>
    <row r="87780" spans="18:18" x14ac:dyDescent="0.25">
      <c r="R87780" s="15">
        <v>3</v>
      </c>
    </row>
    <row r="87781" spans="18:18" x14ac:dyDescent="0.25">
      <c r="R87781" s="15">
        <v>3</v>
      </c>
    </row>
    <row r="87782" spans="18:18" x14ac:dyDescent="0.25">
      <c r="R87782" s="15">
        <v>3</v>
      </c>
    </row>
    <row r="87783" spans="18:18" x14ac:dyDescent="0.25">
      <c r="R87783" s="15">
        <v>1</v>
      </c>
    </row>
    <row r="87784" spans="18:18" x14ac:dyDescent="0.25">
      <c r="R87784" s="15">
        <v>1</v>
      </c>
    </row>
    <row r="87785" spans="18:18" x14ac:dyDescent="0.25">
      <c r="R87785" s="15">
        <v>1</v>
      </c>
    </row>
    <row r="87786" spans="18:18" x14ac:dyDescent="0.25">
      <c r="R87786" s="15">
        <v>1</v>
      </c>
    </row>
    <row r="87787" spans="18:18" x14ac:dyDescent="0.25">
      <c r="R87787" s="15">
        <v>1</v>
      </c>
    </row>
    <row r="87788" spans="18:18" x14ac:dyDescent="0.25">
      <c r="R87788" s="15">
        <v>1</v>
      </c>
    </row>
    <row r="87789" spans="18:18" x14ac:dyDescent="0.25">
      <c r="R87789" s="15">
        <v>1</v>
      </c>
    </row>
    <row r="87790" spans="18:18" x14ac:dyDescent="0.25">
      <c r="R87790" s="15">
        <v>1</v>
      </c>
    </row>
    <row r="87791" spans="18:18" x14ac:dyDescent="0.25">
      <c r="R87791" s="15">
        <v>1</v>
      </c>
    </row>
    <row r="87792" spans="18:18" x14ac:dyDescent="0.25">
      <c r="R87792" s="15">
        <v>1</v>
      </c>
    </row>
    <row r="87793" spans="18:18" x14ac:dyDescent="0.25">
      <c r="R87793" s="15">
        <v>1</v>
      </c>
    </row>
    <row r="87794" spans="18:18" x14ac:dyDescent="0.25">
      <c r="R87794" s="15">
        <v>1</v>
      </c>
    </row>
    <row r="87795" spans="18:18" x14ac:dyDescent="0.25">
      <c r="R87795" s="15">
        <v>1</v>
      </c>
    </row>
    <row r="87796" spans="18:18" x14ac:dyDescent="0.25">
      <c r="R87796" s="15">
        <v>1</v>
      </c>
    </row>
    <row r="87797" spans="18:18" x14ac:dyDescent="0.25">
      <c r="R87797" s="15">
        <v>1</v>
      </c>
    </row>
    <row r="87798" spans="18:18" x14ac:dyDescent="0.25">
      <c r="R87798" s="15">
        <v>1</v>
      </c>
    </row>
    <row r="87799" spans="18:18" x14ac:dyDescent="0.25">
      <c r="R87799" s="15">
        <v>1</v>
      </c>
    </row>
    <row r="87800" spans="18:18" x14ac:dyDescent="0.25">
      <c r="R87800" s="15">
        <v>1</v>
      </c>
    </row>
    <row r="87801" spans="18:18" x14ac:dyDescent="0.25">
      <c r="R87801" s="15">
        <v>1</v>
      </c>
    </row>
    <row r="87802" spans="18:18" x14ac:dyDescent="0.25">
      <c r="R87802" s="15">
        <v>1</v>
      </c>
    </row>
    <row r="87803" spans="18:18" x14ac:dyDescent="0.25">
      <c r="R87803" s="15">
        <v>1</v>
      </c>
    </row>
    <row r="87804" spans="18:18" x14ac:dyDescent="0.25">
      <c r="R87804" s="15">
        <v>1</v>
      </c>
    </row>
    <row r="87805" spans="18:18" x14ac:dyDescent="0.25">
      <c r="R87805" s="15">
        <v>1</v>
      </c>
    </row>
    <row r="87806" spans="18:18" x14ac:dyDescent="0.25">
      <c r="R87806" s="15">
        <v>1</v>
      </c>
    </row>
    <row r="87807" spans="18:18" x14ac:dyDescent="0.25">
      <c r="R87807" s="15">
        <v>1</v>
      </c>
    </row>
    <row r="87808" spans="18:18" x14ac:dyDescent="0.25">
      <c r="R87808" s="15">
        <v>1</v>
      </c>
    </row>
    <row r="87809" spans="18:18" x14ac:dyDescent="0.25">
      <c r="R87809" s="15">
        <v>1</v>
      </c>
    </row>
    <row r="87810" spans="18:18" x14ac:dyDescent="0.25">
      <c r="R87810" s="15">
        <v>2</v>
      </c>
    </row>
    <row r="87811" spans="18:18" x14ac:dyDescent="0.25">
      <c r="R87811" s="15">
        <v>2</v>
      </c>
    </row>
    <row r="87812" spans="18:18" x14ac:dyDescent="0.25">
      <c r="R87812" s="15">
        <v>2</v>
      </c>
    </row>
    <row r="87813" spans="18:18" x14ac:dyDescent="0.25">
      <c r="R87813" s="15">
        <v>2</v>
      </c>
    </row>
    <row r="87814" spans="18:18" x14ac:dyDescent="0.25">
      <c r="R87814" s="15">
        <v>2</v>
      </c>
    </row>
    <row r="87815" spans="18:18" x14ac:dyDescent="0.25">
      <c r="R87815" s="15">
        <v>2</v>
      </c>
    </row>
    <row r="87816" spans="18:18" x14ac:dyDescent="0.25">
      <c r="R87816" s="15">
        <v>3</v>
      </c>
    </row>
    <row r="87817" spans="18:18" x14ac:dyDescent="0.25">
      <c r="R87817" s="15">
        <v>3</v>
      </c>
    </row>
    <row r="87818" spans="18:18" x14ac:dyDescent="0.25">
      <c r="R87818" s="15">
        <v>3</v>
      </c>
    </row>
    <row r="87819" spans="18:18" x14ac:dyDescent="0.25">
      <c r="R87819" s="15">
        <v>3</v>
      </c>
    </row>
    <row r="87820" spans="18:18" x14ac:dyDescent="0.25">
      <c r="R87820" s="15">
        <v>3</v>
      </c>
    </row>
    <row r="87821" spans="18:18" x14ac:dyDescent="0.25">
      <c r="R87821" s="15">
        <v>3</v>
      </c>
    </row>
    <row r="87822" spans="18:18" x14ac:dyDescent="0.25">
      <c r="R87822" s="15">
        <v>3</v>
      </c>
    </row>
    <row r="87823" spans="18:18" x14ac:dyDescent="0.25">
      <c r="R87823" s="15">
        <v>3</v>
      </c>
    </row>
    <row r="87824" spans="18:18" x14ac:dyDescent="0.25">
      <c r="R87824" s="15">
        <v>3</v>
      </c>
    </row>
    <row r="87825" spans="18:18" x14ac:dyDescent="0.25">
      <c r="R87825" s="15">
        <v>4</v>
      </c>
    </row>
    <row r="87826" spans="18:18" x14ac:dyDescent="0.25">
      <c r="R87826" s="15">
        <v>4</v>
      </c>
    </row>
    <row r="87827" spans="18:18" x14ac:dyDescent="0.25">
      <c r="R87827" s="15">
        <v>4</v>
      </c>
    </row>
    <row r="87828" spans="18:18" x14ac:dyDescent="0.25">
      <c r="R87828" s="15">
        <v>4</v>
      </c>
    </row>
    <row r="87829" spans="18:18" x14ac:dyDescent="0.25">
      <c r="R87829" s="15">
        <v>4</v>
      </c>
    </row>
    <row r="87830" spans="18:18" x14ac:dyDescent="0.25">
      <c r="R87830" s="15">
        <v>4</v>
      </c>
    </row>
    <row r="87831" spans="18:18" x14ac:dyDescent="0.25">
      <c r="R87831" s="15">
        <v>4</v>
      </c>
    </row>
    <row r="87832" spans="18:18" x14ac:dyDescent="0.25">
      <c r="R87832" s="15">
        <v>4</v>
      </c>
    </row>
    <row r="87833" spans="18:18" x14ac:dyDescent="0.25">
      <c r="R87833" s="15">
        <v>4</v>
      </c>
    </row>
    <row r="87834" spans="18:18" x14ac:dyDescent="0.25">
      <c r="R87834" s="15">
        <v>4</v>
      </c>
    </row>
    <row r="87835" spans="18:18" x14ac:dyDescent="0.25">
      <c r="R87835" s="15">
        <v>4</v>
      </c>
    </row>
    <row r="87836" spans="18:18" x14ac:dyDescent="0.25">
      <c r="R87836" s="15">
        <v>4</v>
      </c>
    </row>
    <row r="87837" spans="18:18" x14ac:dyDescent="0.25">
      <c r="R87837" s="15">
        <v>4</v>
      </c>
    </row>
    <row r="87838" spans="18:18" x14ac:dyDescent="0.25">
      <c r="R87838" s="15">
        <v>1</v>
      </c>
    </row>
    <row r="87839" spans="18:18" x14ac:dyDescent="0.25">
      <c r="R87839" s="15">
        <v>1</v>
      </c>
    </row>
    <row r="87840" spans="18:18" x14ac:dyDescent="0.25">
      <c r="R87840" s="15">
        <v>1</v>
      </c>
    </row>
    <row r="87841" spans="18:18" x14ac:dyDescent="0.25">
      <c r="R87841" s="15">
        <v>1</v>
      </c>
    </row>
    <row r="87842" spans="18:18" x14ac:dyDescent="0.25">
      <c r="R87842" s="15">
        <v>1</v>
      </c>
    </row>
    <row r="87843" spans="18:18" x14ac:dyDescent="0.25">
      <c r="R87843" s="15">
        <v>1</v>
      </c>
    </row>
    <row r="87844" spans="18:18" x14ac:dyDescent="0.25">
      <c r="R87844" s="15">
        <v>1</v>
      </c>
    </row>
    <row r="87845" spans="18:18" x14ac:dyDescent="0.25">
      <c r="R87845" s="15">
        <v>3</v>
      </c>
    </row>
    <row r="87846" spans="18:18" x14ac:dyDescent="0.25">
      <c r="R87846" s="15">
        <v>3</v>
      </c>
    </row>
    <row r="87847" spans="18:18" x14ac:dyDescent="0.25">
      <c r="R87847" s="15">
        <v>3</v>
      </c>
    </row>
    <row r="87848" spans="18:18" x14ac:dyDescent="0.25">
      <c r="R87848" s="15">
        <v>3</v>
      </c>
    </row>
    <row r="87849" spans="18:18" x14ac:dyDescent="0.25">
      <c r="R87849" s="15">
        <v>3</v>
      </c>
    </row>
    <row r="87850" spans="18:18" x14ac:dyDescent="0.25">
      <c r="R87850" s="15">
        <v>3</v>
      </c>
    </row>
    <row r="87851" spans="18:18" x14ac:dyDescent="0.25">
      <c r="R87851" s="15">
        <v>1</v>
      </c>
    </row>
    <row r="87852" spans="18:18" x14ac:dyDescent="0.25">
      <c r="R87852" s="15">
        <v>1</v>
      </c>
    </row>
    <row r="87853" spans="18:18" x14ac:dyDescent="0.25">
      <c r="R87853" s="15">
        <v>1</v>
      </c>
    </row>
    <row r="87854" spans="18:18" x14ac:dyDescent="0.25">
      <c r="R87854" s="15">
        <v>1</v>
      </c>
    </row>
    <row r="87855" spans="18:18" x14ac:dyDescent="0.25">
      <c r="R87855" s="15">
        <v>1</v>
      </c>
    </row>
    <row r="87856" spans="18:18" x14ac:dyDescent="0.25">
      <c r="R87856" s="15">
        <v>1</v>
      </c>
    </row>
    <row r="87857" spans="18:18" x14ac:dyDescent="0.25">
      <c r="R87857" s="15">
        <v>1</v>
      </c>
    </row>
    <row r="87858" spans="18:18" x14ac:dyDescent="0.25">
      <c r="R87858" s="15">
        <v>1</v>
      </c>
    </row>
    <row r="87859" spans="18:18" x14ac:dyDescent="0.25">
      <c r="R87859" s="15">
        <v>1</v>
      </c>
    </row>
    <row r="87860" spans="18:18" x14ac:dyDescent="0.25">
      <c r="R87860" s="15">
        <v>1</v>
      </c>
    </row>
    <row r="87861" spans="18:18" x14ac:dyDescent="0.25">
      <c r="R87861" s="15">
        <v>3</v>
      </c>
    </row>
    <row r="87862" spans="18:18" x14ac:dyDescent="0.25">
      <c r="R87862" s="15">
        <v>3</v>
      </c>
    </row>
    <row r="87863" spans="18:18" x14ac:dyDescent="0.25">
      <c r="R87863" s="15">
        <v>3</v>
      </c>
    </row>
    <row r="87864" spans="18:18" x14ac:dyDescent="0.25">
      <c r="R87864" s="15">
        <v>3</v>
      </c>
    </row>
    <row r="87865" spans="18:18" x14ac:dyDescent="0.25">
      <c r="R87865" s="15">
        <v>3</v>
      </c>
    </row>
    <row r="87866" spans="18:18" x14ac:dyDescent="0.25">
      <c r="R87866" s="15">
        <v>3</v>
      </c>
    </row>
    <row r="87867" spans="18:18" x14ac:dyDescent="0.25">
      <c r="R87867" s="15">
        <v>3</v>
      </c>
    </row>
    <row r="87868" spans="18:18" x14ac:dyDescent="0.25">
      <c r="R87868" s="15">
        <v>3</v>
      </c>
    </row>
    <row r="87869" spans="18:18" x14ac:dyDescent="0.25">
      <c r="R87869" s="15">
        <v>3</v>
      </c>
    </row>
    <row r="87870" spans="18:18" x14ac:dyDescent="0.25">
      <c r="R87870" s="15">
        <v>3</v>
      </c>
    </row>
    <row r="87871" spans="18:18" x14ac:dyDescent="0.25">
      <c r="R87871" s="15">
        <v>3</v>
      </c>
    </row>
    <row r="87872" spans="18:18" x14ac:dyDescent="0.25">
      <c r="R87872" s="15">
        <v>3</v>
      </c>
    </row>
    <row r="87873" spans="18:18" x14ac:dyDescent="0.25">
      <c r="R87873" s="15">
        <v>3</v>
      </c>
    </row>
    <row r="87874" spans="18:18" x14ac:dyDescent="0.25">
      <c r="R87874" s="15">
        <v>3</v>
      </c>
    </row>
    <row r="87875" spans="18:18" x14ac:dyDescent="0.25">
      <c r="R87875" s="15">
        <v>3</v>
      </c>
    </row>
    <row r="87876" spans="18:18" x14ac:dyDescent="0.25">
      <c r="R87876" s="15">
        <v>3</v>
      </c>
    </row>
    <row r="87877" spans="18:18" x14ac:dyDescent="0.25">
      <c r="R87877" s="15">
        <v>4</v>
      </c>
    </row>
    <row r="87878" spans="18:18" x14ac:dyDescent="0.25">
      <c r="R87878" s="15">
        <v>4</v>
      </c>
    </row>
    <row r="87879" spans="18:18" x14ac:dyDescent="0.25">
      <c r="R87879" s="15">
        <v>4</v>
      </c>
    </row>
    <row r="87880" spans="18:18" x14ac:dyDescent="0.25">
      <c r="R87880" s="15">
        <v>4</v>
      </c>
    </row>
    <row r="87881" spans="18:18" x14ac:dyDescent="0.25">
      <c r="R87881" s="15">
        <v>4</v>
      </c>
    </row>
    <row r="87882" spans="18:18" x14ac:dyDescent="0.25">
      <c r="R87882" s="15">
        <v>4</v>
      </c>
    </row>
    <row r="87883" spans="18:18" x14ac:dyDescent="0.25">
      <c r="R87883" s="15">
        <v>4</v>
      </c>
    </row>
    <row r="87884" spans="18:18" x14ac:dyDescent="0.25">
      <c r="R87884" s="15">
        <v>4</v>
      </c>
    </row>
    <row r="87885" spans="18:18" x14ac:dyDescent="0.25">
      <c r="R87885" s="15">
        <v>4</v>
      </c>
    </row>
    <row r="87886" spans="18:18" x14ac:dyDescent="0.25">
      <c r="R87886" s="15">
        <v>4</v>
      </c>
    </row>
    <row r="87887" spans="18:18" x14ac:dyDescent="0.25">
      <c r="R87887" s="15">
        <v>4</v>
      </c>
    </row>
    <row r="87888" spans="18:18" x14ac:dyDescent="0.25">
      <c r="R87888" s="15">
        <v>4</v>
      </c>
    </row>
    <row r="87889" spans="18:18" x14ac:dyDescent="0.25">
      <c r="R87889" s="15">
        <v>4</v>
      </c>
    </row>
    <row r="87890" spans="18:18" x14ac:dyDescent="0.25">
      <c r="R87890" s="15">
        <v>4</v>
      </c>
    </row>
    <row r="87891" spans="18:18" x14ac:dyDescent="0.25">
      <c r="R87891" s="15">
        <v>4</v>
      </c>
    </row>
    <row r="87892" spans="18:18" x14ac:dyDescent="0.25">
      <c r="R87892" s="15">
        <v>4</v>
      </c>
    </row>
    <row r="87893" spans="18:18" x14ac:dyDescent="0.25">
      <c r="R87893" s="15">
        <v>1</v>
      </c>
    </row>
    <row r="87894" spans="18:18" x14ac:dyDescent="0.25">
      <c r="R87894" s="15">
        <v>1</v>
      </c>
    </row>
    <row r="87895" spans="18:18" x14ac:dyDescent="0.25">
      <c r="R87895" s="15">
        <v>1</v>
      </c>
    </row>
    <row r="87896" spans="18:18" x14ac:dyDescent="0.25">
      <c r="R87896" s="15">
        <v>1</v>
      </c>
    </row>
    <row r="87897" spans="18:18" x14ac:dyDescent="0.25">
      <c r="R87897" s="15">
        <v>4</v>
      </c>
    </row>
    <row r="87898" spans="18:18" x14ac:dyDescent="0.25">
      <c r="R87898" s="15">
        <v>4</v>
      </c>
    </row>
    <row r="87899" spans="18:18" x14ac:dyDescent="0.25">
      <c r="R87899" s="15">
        <v>4</v>
      </c>
    </row>
    <row r="87900" spans="18:18" x14ac:dyDescent="0.25">
      <c r="R87900" s="15">
        <v>4</v>
      </c>
    </row>
    <row r="87901" spans="18:18" x14ac:dyDescent="0.25">
      <c r="R87901" s="15">
        <v>4</v>
      </c>
    </row>
    <row r="87902" spans="18:18" x14ac:dyDescent="0.25">
      <c r="R87902" s="15">
        <v>4</v>
      </c>
    </row>
    <row r="87903" spans="18:18" x14ac:dyDescent="0.25">
      <c r="R87903" s="15">
        <v>4</v>
      </c>
    </row>
    <row r="87904" spans="18:18" x14ac:dyDescent="0.25">
      <c r="R87904" s="15">
        <v>4</v>
      </c>
    </row>
    <row r="87905" spans="18:18" x14ac:dyDescent="0.25">
      <c r="R87905" s="15">
        <v>4</v>
      </c>
    </row>
    <row r="87906" spans="18:18" x14ac:dyDescent="0.25">
      <c r="R87906" s="15">
        <v>3</v>
      </c>
    </row>
    <row r="87907" spans="18:18" x14ac:dyDescent="0.25">
      <c r="R87907" s="15">
        <v>3</v>
      </c>
    </row>
    <row r="87908" spans="18:18" x14ac:dyDescent="0.25">
      <c r="R87908" s="15">
        <v>3</v>
      </c>
    </row>
    <row r="87909" spans="18:18" x14ac:dyDescent="0.25">
      <c r="R87909" s="15">
        <v>3</v>
      </c>
    </row>
    <row r="87910" spans="18:18" x14ac:dyDescent="0.25">
      <c r="R87910" s="15">
        <v>3</v>
      </c>
    </row>
    <row r="87911" spans="18:18" x14ac:dyDescent="0.25">
      <c r="R87911" s="15">
        <v>3</v>
      </c>
    </row>
    <row r="87912" spans="18:18" x14ac:dyDescent="0.25">
      <c r="R87912" s="15">
        <v>3</v>
      </c>
    </row>
    <row r="87913" spans="18:18" x14ac:dyDescent="0.25">
      <c r="R87913" s="15">
        <v>3</v>
      </c>
    </row>
    <row r="87914" spans="18:18" x14ac:dyDescent="0.25">
      <c r="R87914" s="15">
        <v>3</v>
      </c>
    </row>
    <row r="87915" spans="18:18" x14ac:dyDescent="0.25">
      <c r="R87915" s="15">
        <v>3</v>
      </c>
    </row>
    <row r="87916" spans="18:18" x14ac:dyDescent="0.25">
      <c r="R87916" s="15">
        <v>3</v>
      </c>
    </row>
    <row r="87917" spans="18:18" x14ac:dyDescent="0.25">
      <c r="R87917" s="15">
        <v>3</v>
      </c>
    </row>
    <row r="87918" spans="18:18" x14ac:dyDescent="0.25">
      <c r="R87918" s="15">
        <v>3</v>
      </c>
    </row>
    <row r="87919" spans="18:18" x14ac:dyDescent="0.25">
      <c r="R87919" s="15">
        <v>3</v>
      </c>
    </row>
    <row r="87920" spans="18:18" x14ac:dyDescent="0.25">
      <c r="R87920" s="15">
        <v>3</v>
      </c>
    </row>
    <row r="87921" spans="18:18" x14ac:dyDescent="0.25">
      <c r="R87921" s="15">
        <v>3</v>
      </c>
    </row>
    <row r="87922" spans="18:18" x14ac:dyDescent="0.25">
      <c r="R87922" s="15">
        <v>3</v>
      </c>
    </row>
    <row r="87923" spans="18:18" x14ac:dyDescent="0.25">
      <c r="R87923" s="15">
        <v>3</v>
      </c>
    </row>
    <row r="87924" spans="18:18" x14ac:dyDescent="0.25">
      <c r="R87924" s="15">
        <v>3</v>
      </c>
    </row>
    <row r="87925" spans="18:18" x14ac:dyDescent="0.25">
      <c r="R87925" s="15">
        <v>3</v>
      </c>
    </row>
    <row r="87926" spans="18:18" x14ac:dyDescent="0.25">
      <c r="R87926" s="15">
        <v>3</v>
      </c>
    </row>
    <row r="87927" spans="18:18" x14ac:dyDescent="0.25">
      <c r="R87927" s="15">
        <v>3</v>
      </c>
    </row>
    <row r="87928" spans="18:18" x14ac:dyDescent="0.25">
      <c r="R87928" s="15">
        <v>3</v>
      </c>
    </row>
    <row r="87929" spans="18:18" x14ac:dyDescent="0.25">
      <c r="R87929" s="15">
        <v>3</v>
      </c>
    </row>
    <row r="87930" spans="18:18" x14ac:dyDescent="0.25">
      <c r="R87930" s="15">
        <v>3</v>
      </c>
    </row>
    <row r="87931" spans="18:18" x14ac:dyDescent="0.25">
      <c r="R87931" s="15">
        <v>3</v>
      </c>
    </row>
    <row r="87932" spans="18:18" x14ac:dyDescent="0.25">
      <c r="R87932" s="15">
        <v>3</v>
      </c>
    </row>
    <row r="87933" spans="18:18" x14ac:dyDescent="0.25">
      <c r="R87933" s="15">
        <v>3</v>
      </c>
    </row>
    <row r="87934" spans="18:18" x14ac:dyDescent="0.25">
      <c r="R87934" s="15">
        <v>3</v>
      </c>
    </row>
    <row r="87935" spans="18:18" x14ac:dyDescent="0.25">
      <c r="R87935" s="15">
        <v>3</v>
      </c>
    </row>
    <row r="87936" spans="18:18" x14ac:dyDescent="0.25">
      <c r="R87936" s="15">
        <v>3</v>
      </c>
    </row>
    <row r="87937" spans="18:18" x14ac:dyDescent="0.25">
      <c r="R87937" s="15">
        <v>3</v>
      </c>
    </row>
    <row r="87938" spans="18:18" x14ac:dyDescent="0.25">
      <c r="R87938" s="15">
        <v>3</v>
      </c>
    </row>
    <row r="87939" spans="18:18" x14ac:dyDescent="0.25">
      <c r="R87939" s="15">
        <v>3</v>
      </c>
    </row>
    <row r="87940" spans="18:18" x14ac:dyDescent="0.25">
      <c r="R87940" s="15">
        <v>3</v>
      </c>
    </row>
    <row r="87941" spans="18:18" x14ac:dyDescent="0.25">
      <c r="R87941" s="15">
        <v>3</v>
      </c>
    </row>
    <row r="87942" spans="18:18" x14ac:dyDescent="0.25">
      <c r="R87942" s="15">
        <v>1</v>
      </c>
    </row>
    <row r="87943" spans="18:18" x14ac:dyDescent="0.25">
      <c r="R87943" s="15">
        <v>1</v>
      </c>
    </row>
    <row r="87944" spans="18:18" x14ac:dyDescent="0.25">
      <c r="R87944" s="15">
        <v>4</v>
      </c>
    </row>
    <row r="87945" spans="18:18" x14ac:dyDescent="0.25">
      <c r="R87945" s="15">
        <v>4</v>
      </c>
    </row>
    <row r="87946" spans="18:18" x14ac:dyDescent="0.25">
      <c r="R87946" s="15">
        <v>4</v>
      </c>
    </row>
    <row r="87947" spans="18:18" x14ac:dyDescent="0.25">
      <c r="R87947" s="15">
        <v>4</v>
      </c>
    </row>
    <row r="87948" spans="18:18" x14ac:dyDescent="0.25">
      <c r="R87948" s="15">
        <v>3</v>
      </c>
    </row>
    <row r="87949" spans="18:18" x14ac:dyDescent="0.25">
      <c r="R87949" s="15">
        <v>3</v>
      </c>
    </row>
    <row r="87950" spans="18:18" x14ac:dyDescent="0.25">
      <c r="R87950" s="15">
        <v>3</v>
      </c>
    </row>
    <row r="87951" spans="18:18" x14ac:dyDescent="0.25">
      <c r="R87951" s="15">
        <v>3</v>
      </c>
    </row>
    <row r="87952" spans="18:18" x14ac:dyDescent="0.25">
      <c r="R87952" s="15">
        <v>3</v>
      </c>
    </row>
    <row r="87953" spans="18:18" x14ac:dyDescent="0.25">
      <c r="R87953" s="15">
        <v>3</v>
      </c>
    </row>
    <row r="87954" spans="18:18" x14ac:dyDescent="0.25">
      <c r="R87954" s="15">
        <v>3</v>
      </c>
    </row>
    <row r="87955" spans="18:18" x14ac:dyDescent="0.25">
      <c r="R87955" s="15">
        <v>3</v>
      </c>
    </row>
    <row r="87956" spans="18:18" x14ac:dyDescent="0.25">
      <c r="R87956" s="15">
        <v>3</v>
      </c>
    </row>
    <row r="87957" spans="18:18" x14ac:dyDescent="0.25">
      <c r="R87957" s="15">
        <v>3</v>
      </c>
    </row>
    <row r="87958" spans="18:18" x14ac:dyDescent="0.25">
      <c r="R87958" s="15">
        <v>3</v>
      </c>
    </row>
    <row r="87959" spans="18:18" x14ac:dyDescent="0.25">
      <c r="R87959" s="15">
        <v>3</v>
      </c>
    </row>
    <row r="87960" spans="18:18" x14ac:dyDescent="0.25">
      <c r="R87960" s="15">
        <v>3</v>
      </c>
    </row>
    <row r="87961" spans="18:18" x14ac:dyDescent="0.25">
      <c r="R87961" s="15">
        <v>3</v>
      </c>
    </row>
    <row r="87962" spans="18:18" x14ac:dyDescent="0.25">
      <c r="R87962" s="15">
        <v>3</v>
      </c>
    </row>
    <row r="87963" spans="18:18" x14ac:dyDescent="0.25">
      <c r="R87963" s="15">
        <v>3</v>
      </c>
    </row>
    <row r="87964" spans="18:18" x14ac:dyDescent="0.25">
      <c r="R87964" s="15">
        <v>3</v>
      </c>
    </row>
    <row r="87965" spans="18:18" x14ac:dyDescent="0.25">
      <c r="R87965" s="15">
        <v>3</v>
      </c>
    </row>
    <row r="87966" spans="18:18" x14ac:dyDescent="0.25">
      <c r="R87966" s="15">
        <v>3</v>
      </c>
    </row>
    <row r="87967" spans="18:18" x14ac:dyDescent="0.25">
      <c r="R87967" s="15">
        <v>3</v>
      </c>
    </row>
    <row r="87968" spans="18:18" x14ac:dyDescent="0.25">
      <c r="R87968" s="15">
        <v>3</v>
      </c>
    </row>
    <row r="87969" spans="18:18" x14ac:dyDescent="0.25">
      <c r="R87969" s="15">
        <v>3</v>
      </c>
    </row>
    <row r="87970" spans="18:18" x14ac:dyDescent="0.25">
      <c r="R87970" s="15">
        <v>3</v>
      </c>
    </row>
    <row r="87971" spans="18:18" x14ac:dyDescent="0.25">
      <c r="R87971" s="15">
        <v>3</v>
      </c>
    </row>
    <row r="87972" spans="18:18" x14ac:dyDescent="0.25">
      <c r="R87972" s="15">
        <v>3</v>
      </c>
    </row>
    <row r="87973" spans="18:18" x14ac:dyDescent="0.25">
      <c r="R87973" s="15">
        <v>3</v>
      </c>
    </row>
    <row r="87974" spans="18:18" x14ac:dyDescent="0.25">
      <c r="R87974" s="15">
        <v>3</v>
      </c>
    </row>
    <row r="87975" spans="18:18" x14ac:dyDescent="0.25">
      <c r="R87975" s="15">
        <v>3</v>
      </c>
    </row>
    <row r="87976" spans="18:18" x14ac:dyDescent="0.25">
      <c r="R87976" s="15">
        <v>3</v>
      </c>
    </row>
    <row r="87977" spans="18:18" x14ac:dyDescent="0.25">
      <c r="R87977" s="15">
        <v>3</v>
      </c>
    </row>
    <row r="87978" spans="18:18" x14ac:dyDescent="0.25">
      <c r="R87978" s="15">
        <v>1</v>
      </c>
    </row>
    <row r="87979" spans="18:18" x14ac:dyDescent="0.25">
      <c r="R87979" s="15">
        <v>1</v>
      </c>
    </row>
    <row r="87980" spans="18:18" x14ac:dyDescent="0.25">
      <c r="R87980" s="15">
        <v>3</v>
      </c>
    </row>
    <row r="87981" spans="18:18" x14ac:dyDescent="0.25">
      <c r="R87981" s="15">
        <v>3</v>
      </c>
    </row>
    <row r="87982" spans="18:18" x14ac:dyDescent="0.25">
      <c r="R87982" s="15">
        <v>3</v>
      </c>
    </row>
    <row r="87983" spans="18:18" x14ac:dyDescent="0.25">
      <c r="R87983" s="15">
        <v>3</v>
      </c>
    </row>
    <row r="87984" spans="18:18" x14ac:dyDescent="0.25">
      <c r="R87984" s="15">
        <v>3</v>
      </c>
    </row>
    <row r="87985" spans="18:18" x14ac:dyDescent="0.25">
      <c r="R87985" s="15">
        <v>3</v>
      </c>
    </row>
    <row r="87986" spans="18:18" x14ac:dyDescent="0.25">
      <c r="R87986" s="15">
        <v>3</v>
      </c>
    </row>
    <row r="87987" spans="18:18" x14ac:dyDescent="0.25">
      <c r="R87987" s="15">
        <v>3</v>
      </c>
    </row>
    <row r="87988" spans="18:18" x14ac:dyDescent="0.25">
      <c r="R87988" s="15">
        <v>3</v>
      </c>
    </row>
    <row r="87989" spans="18:18" x14ac:dyDescent="0.25">
      <c r="R87989" s="15">
        <v>3</v>
      </c>
    </row>
    <row r="87990" spans="18:18" x14ac:dyDescent="0.25">
      <c r="R87990" s="15">
        <v>3</v>
      </c>
    </row>
    <row r="87991" spans="18:18" x14ac:dyDescent="0.25">
      <c r="R87991" s="15">
        <v>3</v>
      </c>
    </row>
    <row r="87992" spans="18:18" x14ac:dyDescent="0.25">
      <c r="R87992" s="15">
        <v>3</v>
      </c>
    </row>
    <row r="87993" spans="18:18" x14ac:dyDescent="0.25">
      <c r="R87993" s="15">
        <v>3</v>
      </c>
    </row>
    <row r="87994" spans="18:18" x14ac:dyDescent="0.25">
      <c r="R87994" s="15">
        <v>3</v>
      </c>
    </row>
    <row r="87995" spans="18:18" x14ac:dyDescent="0.25">
      <c r="R87995" s="15">
        <v>3</v>
      </c>
    </row>
    <row r="87996" spans="18:18" x14ac:dyDescent="0.25">
      <c r="R87996" s="15">
        <v>3</v>
      </c>
    </row>
    <row r="87997" spans="18:18" x14ac:dyDescent="0.25">
      <c r="R87997" s="15">
        <v>3</v>
      </c>
    </row>
    <row r="87998" spans="18:18" x14ac:dyDescent="0.25">
      <c r="R87998" s="15">
        <v>3</v>
      </c>
    </row>
    <row r="87999" spans="18:18" x14ac:dyDescent="0.25">
      <c r="R87999" s="15">
        <v>3</v>
      </c>
    </row>
    <row r="88000" spans="18:18" x14ac:dyDescent="0.25">
      <c r="R88000" s="15">
        <v>3</v>
      </c>
    </row>
    <row r="88001" spans="18:18" x14ac:dyDescent="0.25">
      <c r="R88001" s="15">
        <v>3</v>
      </c>
    </row>
    <row r="88002" spans="18:18" x14ac:dyDescent="0.25">
      <c r="R88002" s="15">
        <v>3</v>
      </c>
    </row>
    <row r="88003" spans="18:18" x14ac:dyDescent="0.25">
      <c r="R88003" s="15">
        <v>2</v>
      </c>
    </row>
    <row r="88004" spans="18:18" x14ac:dyDescent="0.25">
      <c r="R88004" s="15">
        <v>2</v>
      </c>
    </row>
    <row r="88005" spans="18:18" x14ac:dyDescent="0.25">
      <c r="R88005" s="15">
        <v>2</v>
      </c>
    </row>
    <row r="88006" spans="18:18" x14ac:dyDescent="0.25">
      <c r="R88006" s="15">
        <v>2</v>
      </c>
    </row>
    <row r="88007" spans="18:18" x14ac:dyDescent="0.25">
      <c r="R88007" s="15">
        <v>2</v>
      </c>
    </row>
    <row r="88008" spans="18:18" x14ac:dyDescent="0.25">
      <c r="R88008" s="15">
        <v>2</v>
      </c>
    </row>
    <row r="88009" spans="18:18" x14ac:dyDescent="0.25">
      <c r="R88009" s="15">
        <v>2</v>
      </c>
    </row>
    <row r="88010" spans="18:18" x14ac:dyDescent="0.25">
      <c r="R88010" s="15">
        <v>2</v>
      </c>
    </row>
    <row r="88011" spans="18:18" x14ac:dyDescent="0.25">
      <c r="R88011" s="15">
        <v>2</v>
      </c>
    </row>
    <row r="88012" spans="18:18" x14ac:dyDescent="0.25">
      <c r="R88012" s="15">
        <v>1</v>
      </c>
    </row>
    <row r="88013" spans="18:18" x14ac:dyDescent="0.25">
      <c r="R88013" s="15">
        <v>1</v>
      </c>
    </row>
    <row r="88014" spans="18:18" x14ac:dyDescent="0.25">
      <c r="R88014" s="15">
        <v>1</v>
      </c>
    </row>
    <row r="88015" spans="18:18" x14ac:dyDescent="0.25">
      <c r="R88015" s="15">
        <v>1</v>
      </c>
    </row>
    <row r="88016" spans="18:18" x14ac:dyDescent="0.25">
      <c r="R88016" s="15">
        <v>1</v>
      </c>
    </row>
    <row r="88017" spans="18:18" x14ac:dyDescent="0.25">
      <c r="R88017" s="15">
        <v>1</v>
      </c>
    </row>
    <row r="88018" spans="18:18" x14ac:dyDescent="0.25">
      <c r="R88018" s="15">
        <v>1</v>
      </c>
    </row>
    <row r="88019" spans="18:18" x14ac:dyDescent="0.25">
      <c r="R88019" s="15">
        <v>1</v>
      </c>
    </row>
    <row r="88020" spans="18:18" x14ac:dyDescent="0.25">
      <c r="R88020" s="15">
        <v>1</v>
      </c>
    </row>
    <row r="88021" spans="18:18" x14ac:dyDescent="0.25">
      <c r="R88021" s="15">
        <v>2</v>
      </c>
    </row>
    <row r="88022" spans="18:18" x14ac:dyDescent="0.25">
      <c r="R88022" s="15">
        <v>2</v>
      </c>
    </row>
    <row r="88023" spans="18:18" x14ac:dyDescent="0.25">
      <c r="R88023" s="15">
        <v>2</v>
      </c>
    </row>
    <row r="88024" spans="18:18" x14ac:dyDescent="0.25">
      <c r="R88024" s="15">
        <v>2</v>
      </c>
    </row>
    <row r="88025" spans="18:18" x14ac:dyDescent="0.25">
      <c r="R88025" s="15">
        <v>2</v>
      </c>
    </row>
    <row r="88026" spans="18:18" x14ac:dyDescent="0.25">
      <c r="R88026" s="15">
        <v>2</v>
      </c>
    </row>
    <row r="88027" spans="18:18" x14ac:dyDescent="0.25">
      <c r="R88027" s="15">
        <v>2</v>
      </c>
    </row>
    <row r="88028" spans="18:18" x14ac:dyDescent="0.25">
      <c r="R88028" s="15">
        <v>2</v>
      </c>
    </row>
    <row r="88029" spans="18:18" x14ac:dyDescent="0.25">
      <c r="R88029" s="15">
        <v>2</v>
      </c>
    </row>
    <row r="88030" spans="18:18" x14ac:dyDescent="0.25">
      <c r="R88030" s="15">
        <v>2</v>
      </c>
    </row>
    <row r="88031" spans="18:18" x14ac:dyDescent="0.25">
      <c r="R88031" s="15">
        <v>2</v>
      </c>
    </row>
    <row r="88032" spans="18:18" x14ac:dyDescent="0.25">
      <c r="R88032" s="15">
        <v>2</v>
      </c>
    </row>
    <row r="88033" spans="18:18" x14ac:dyDescent="0.25">
      <c r="R88033" s="15">
        <v>2</v>
      </c>
    </row>
    <row r="88034" spans="18:18" x14ac:dyDescent="0.25">
      <c r="R88034" s="15">
        <v>2</v>
      </c>
    </row>
    <row r="88035" spans="18:18" x14ac:dyDescent="0.25">
      <c r="R88035" s="15">
        <v>2</v>
      </c>
    </row>
    <row r="88036" spans="18:18" x14ac:dyDescent="0.25">
      <c r="R88036" s="15">
        <v>2</v>
      </c>
    </row>
    <row r="88037" spans="18:18" x14ac:dyDescent="0.25">
      <c r="R88037" s="15">
        <v>2</v>
      </c>
    </row>
    <row r="88038" spans="18:18" x14ac:dyDescent="0.25">
      <c r="R88038" s="15">
        <v>2</v>
      </c>
    </row>
    <row r="88039" spans="18:18" x14ac:dyDescent="0.25">
      <c r="R88039" s="15">
        <v>2</v>
      </c>
    </row>
    <row r="88040" spans="18:18" x14ac:dyDescent="0.25">
      <c r="R88040" s="15">
        <v>2</v>
      </c>
    </row>
    <row r="88041" spans="18:18" x14ac:dyDescent="0.25">
      <c r="R88041" s="15">
        <v>2</v>
      </c>
    </row>
    <row r="88042" spans="18:18" x14ac:dyDescent="0.25">
      <c r="R88042" s="15">
        <v>2</v>
      </c>
    </row>
    <row r="88043" spans="18:18" x14ac:dyDescent="0.25">
      <c r="R88043" s="15">
        <v>2</v>
      </c>
    </row>
    <row r="88044" spans="18:18" x14ac:dyDescent="0.25">
      <c r="R88044" s="15">
        <v>2</v>
      </c>
    </row>
    <row r="88045" spans="18:18" x14ac:dyDescent="0.25">
      <c r="R88045" s="15">
        <v>1</v>
      </c>
    </row>
    <row r="88046" spans="18:18" x14ac:dyDescent="0.25">
      <c r="R88046" s="15">
        <v>1</v>
      </c>
    </row>
    <row r="88047" spans="18:18" x14ac:dyDescent="0.25">
      <c r="R88047" s="15">
        <v>1</v>
      </c>
    </row>
    <row r="88048" spans="18:18" x14ac:dyDescent="0.25">
      <c r="R88048" s="15">
        <v>1</v>
      </c>
    </row>
    <row r="88049" spans="18:18" x14ac:dyDescent="0.25">
      <c r="R88049" s="15">
        <v>1</v>
      </c>
    </row>
    <row r="88050" spans="18:18" x14ac:dyDescent="0.25">
      <c r="R88050" s="15">
        <v>1</v>
      </c>
    </row>
    <row r="88051" spans="18:18" x14ac:dyDescent="0.25">
      <c r="R88051" s="15">
        <v>1</v>
      </c>
    </row>
    <row r="88052" spans="18:18" x14ac:dyDescent="0.25">
      <c r="R88052" s="15">
        <v>1</v>
      </c>
    </row>
    <row r="88053" spans="18:18" x14ac:dyDescent="0.25">
      <c r="R88053" s="15">
        <v>1</v>
      </c>
    </row>
    <row r="88054" spans="18:18" x14ac:dyDescent="0.25">
      <c r="R88054" s="15">
        <v>1</v>
      </c>
    </row>
    <row r="88055" spans="18:18" x14ac:dyDescent="0.25">
      <c r="R88055" s="15">
        <v>1</v>
      </c>
    </row>
    <row r="88056" spans="18:18" x14ac:dyDescent="0.25">
      <c r="R88056" s="15">
        <v>4</v>
      </c>
    </row>
    <row r="88057" spans="18:18" x14ac:dyDescent="0.25">
      <c r="R88057" s="15">
        <v>4</v>
      </c>
    </row>
    <row r="88058" spans="18:18" x14ac:dyDescent="0.25">
      <c r="R88058" s="15">
        <v>4</v>
      </c>
    </row>
    <row r="88059" spans="18:18" x14ac:dyDescent="0.25">
      <c r="R88059" s="15">
        <v>4</v>
      </c>
    </row>
    <row r="88060" spans="18:18" x14ac:dyDescent="0.25">
      <c r="R88060" s="15">
        <v>4</v>
      </c>
    </row>
    <row r="88061" spans="18:18" x14ac:dyDescent="0.25">
      <c r="R88061" s="15">
        <v>4</v>
      </c>
    </row>
    <row r="88062" spans="18:18" x14ac:dyDescent="0.25">
      <c r="R88062" s="15">
        <v>4</v>
      </c>
    </row>
    <row r="88063" spans="18:18" x14ac:dyDescent="0.25">
      <c r="R88063" s="15">
        <v>4</v>
      </c>
    </row>
    <row r="88064" spans="18:18" x14ac:dyDescent="0.25">
      <c r="R88064" s="15">
        <v>4</v>
      </c>
    </row>
    <row r="88065" spans="18:18" x14ac:dyDescent="0.25">
      <c r="R88065" s="15">
        <v>4</v>
      </c>
    </row>
    <row r="88066" spans="18:18" x14ac:dyDescent="0.25">
      <c r="R88066" s="15">
        <v>4</v>
      </c>
    </row>
    <row r="88067" spans="18:18" x14ac:dyDescent="0.25">
      <c r="R88067" s="15">
        <v>4</v>
      </c>
    </row>
    <row r="88068" spans="18:18" x14ac:dyDescent="0.25">
      <c r="R88068" s="15">
        <v>4</v>
      </c>
    </row>
    <row r="88069" spans="18:18" x14ac:dyDescent="0.25">
      <c r="R88069" s="15">
        <v>4</v>
      </c>
    </row>
    <row r="88070" spans="18:18" x14ac:dyDescent="0.25">
      <c r="R88070" s="15">
        <v>1</v>
      </c>
    </row>
    <row r="88071" spans="18:18" x14ac:dyDescent="0.25">
      <c r="R88071" s="15">
        <v>1</v>
      </c>
    </row>
    <row r="88072" spans="18:18" x14ac:dyDescent="0.25">
      <c r="R88072" s="15">
        <v>1</v>
      </c>
    </row>
    <row r="88073" spans="18:18" x14ac:dyDescent="0.25">
      <c r="R88073" s="15">
        <v>1</v>
      </c>
    </row>
    <row r="88074" spans="18:18" x14ac:dyDescent="0.25">
      <c r="R88074" s="15">
        <v>1</v>
      </c>
    </row>
    <row r="88075" spans="18:18" x14ac:dyDescent="0.25">
      <c r="R88075" s="15">
        <v>1</v>
      </c>
    </row>
    <row r="88076" spans="18:18" x14ac:dyDescent="0.25">
      <c r="R88076" s="15">
        <v>1</v>
      </c>
    </row>
    <row r="88077" spans="18:18" x14ac:dyDescent="0.25">
      <c r="R88077" s="15">
        <v>1</v>
      </c>
    </row>
    <row r="88078" spans="18:18" x14ac:dyDescent="0.25">
      <c r="R88078" s="15">
        <v>1</v>
      </c>
    </row>
    <row r="88079" spans="18:18" x14ac:dyDescent="0.25">
      <c r="R88079" s="15">
        <v>3</v>
      </c>
    </row>
    <row r="88080" spans="18:18" x14ac:dyDescent="0.25">
      <c r="R88080" s="15">
        <v>3</v>
      </c>
    </row>
    <row r="88081" spans="18:18" x14ac:dyDescent="0.25">
      <c r="R88081" s="15">
        <v>3</v>
      </c>
    </row>
    <row r="88082" spans="18:18" x14ac:dyDescent="0.25">
      <c r="R88082" s="15">
        <v>3</v>
      </c>
    </row>
    <row r="88083" spans="18:18" x14ac:dyDescent="0.25">
      <c r="R88083" s="15">
        <v>3</v>
      </c>
    </row>
    <row r="88084" spans="18:18" x14ac:dyDescent="0.25">
      <c r="R88084" s="15">
        <v>3</v>
      </c>
    </row>
    <row r="88085" spans="18:18" x14ac:dyDescent="0.25">
      <c r="R88085" s="15">
        <v>3</v>
      </c>
    </row>
    <row r="88086" spans="18:18" x14ac:dyDescent="0.25">
      <c r="R88086" s="15">
        <v>4</v>
      </c>
    </row>
    <row r="88087" spans="18:18" x14ac:dyDescent="0.25">
      <c r="R88087" s="15">
        <v>4</v>
      </c>
    </row>
    <row r="88088" spans="18:18" x14ac:dyDescent="0.25">
      <c r="R88088" s="15">
        <v>4</v>
      </c>
    </row>
    <row r="88089" spans="18:18" x14ac:dyDescent="0.25">
      <c r="R88089" s="15">
        <v>4</v>
      </c>
    </row>
    <row r="88090" spans="18:18" x14ac:dyDescent="0.25">
      <c r="R88090" s="15">
        <v>4</v>
      </c>
    </row>
    <row r="88091" spans="18:18" x14ac:dyDescent="0.25">
      <c r="R88091" s="15">
        <v>4</v>
      </c>
    </row>
    <row r="88092" spans="18:18" x14ac:dyDescent="0.25">
      <c r="R88092" s="15">
        <v>4</v>
      </c>
    </row>
    <row r="88093" spans="18:18" x14ac:dyDescent="0.25">
      <c r="R88093" s="15">
        <v>4</v>
      </c>
    </row>
    <row r="88094" spans="18:18" x14ac:dyDescent="0.25">
      <c r="R88094" s="15">
        <v>4</v>
      </c>
    </row>
    <row r="88095" spans="18:18" x14ac:dyDescent="0.25">
      <c r="R88095" s="15">
        <v>4</v>
      </c>
    </row>
    <row r="88096" spans="18:18" x14ac:dyDescent="0.25">
      <c r="R88096" s="15">
        <v>4</v>
      </c>
    </row>
    <row r="88097" spans="18:18" x14ac:dyDescent="0.25">
      <c r="R88097" s="15">
        <v>4</v>
      </c>
    </row>
    <row r="88098" spans="18:18" x14ac:dyDescent="0.25">
      <c r="R88098" s="15">
        <v>4</v>
      </c>
    </row>
    <row r="88099" spans="18:18" x14ac:dyDescent="0.25">
      <c r="R88099" s="15">
        <v>4</v>
      </c>
    </row>
    <row r="88100" spans="18:18" x14ac:dyDescent="0.25">
      <c r="R88100" s="15">
        <v>4</v>
      </c>
    </row>
    <row r="88101" spans="18:18" x14ac:dyDescent="0.25">
      <c r="R88101" s="15">
        <v>4</v>
      </c>
    </row>
    <row r="88102" spans="18:18" x14ac:dyDescent="0.25">
      <c r="R88102" s="15">
        <v>4</v>
      </c>
    </row>
    <row r="88103" spans="18:18" x14ac:dyDescent="0.25">
      <c r="R88103" s="15">
        <v>4</v>
      </c>
    </row>
    <row r="88104" spans="18:18" x14ac:dyDescent="0.25">
      <c r="R88104" s="15">
        <v>4</v>
      </c>
    </row>
    <row r="88105" spans="18:18" x14ac:dyDescent="0.25">
      <c r="R88105" s="15">
        <v>4</v>
      </c>
    </row>
    <row r="88106" spans="18:18" x14ac:dyDescent="0.25">
      <c r="R88106" s="15">
        <v>4</v>
      </c>
    </row>
    <row r="88107" spans="18:18" x14ac:dyDescent="0.25">
      <c r="R88107" s="15">
        <v>4</v>
      </c>
    </row>
    <row r="88108" spans="18:18" x14ac:dyDescent="0.25">
      <c r="R88108" s="15">
        <v>4</v>
      </c>
    </row>
    <row r="88109" spans="18:18" x14ac:dyDescent="0.25">
      <c r="R88109" s="15">
        <v>4</v>
      </c>
    </row>
    <row r="88110" spans="18:18" x14ac:dyDescent="0.25">
      <c r="R88110" s="15">
        <v>1</v>
      </c>
    </row>
    <row r="88111" spans="18:18" x14ac:dyDescent="0.25">
      <c r="R88111" s="15">
        <v>1</v>
      </c>
    </row>
    <row r="88112" spans="18:18" x14ac:dyDescent="0.25">
      <c r="R88112" s="15">
        <v>1</v>
      </c>
    </row>
    <row r="88113" spans="18:18" x14ac:dyDescent="0.25">
      <c r="R88113" s="15">
        <v>1</v>
      </c>
    </row>
    <row r="88114" spans="18:18" x14ac:dyDescent="0.25">
      <c r="R88114" s="15">
        <v>1</v>
      </c>
    </row>
    <row r="88115" spans="18:18" x14ac:dyDescent="0.25">
      <c r="R88115" s="15">
        <v>1</v>
      </c>
    </row>
    <row r="88116" spans="18:18" x14ac:dyDescent="0.25">
      <c r="R88116" s="15">
        <v>1</v>
      </c>
    </row>
    <row r="88117" spans="18:18" x14ac:dyDescent="0.25">
      <c r="R88117" s="15">
        <v>1</v>
      </c>
    </row>
    <row r="88118" spans="18:18" x14ac:dyDescent="0.25">
      <c r="R88118" s="15">
        <v>1</v>
      </c>
    </row>
    <row r="88119" spans="18:18" x14ac:dyDescent="0.25">
      <c r="R88119" s="15">
        <v>1</v>
      </c>
    </row>
    <row r="88120" spans="18:18" x14ac:dyDescent="0.25">
      <c r="R88120" s="15">
        <v>1</v>
      </c>
    </row>
    <row r="88121" spans="18:18" x14ac:dyDescent="0.25">
      <c r="R88121" s="15">
        <v>1</v>
      </c>
    </row>
    <row r="88122" spans="18:18" x14ac:dyDescent="0.25">
      <c r="R88122" s="15">
        <v>1</v>
      </c>
    </row>
    <row r="88123" spans="18:18" x14ac:dyDescent="0.25">
      <c r="R88123" s="15">
        <v>4</v>
      </c>
    </row>
    <row r="88124" spans="18:18" x14ac:dyDescent="0.25">
      <c r="R88124" s="15">
        <v>4</v>
      </c>
    </row>
    <row r="88125" spans="18:18" x14ac:dyDescent="0.25">
      <c r="R88125" s="15">
        <v>4</v>
      </c>
    </row>
    <row r="88126" spans="18:18" x14ac:dyDescent="0.25">
      <c r="R88126" s="15">
        <v>4</v>
      </c>
    </row>
    <row r="88127" spans="18:18" x14ac:dyDescent="0.25">
      <c r="R88127" s="15">
        <v>4</v>
      </c>
    </row>
    <row r="88128" spans="18:18" x14ac:dyDescent="0.25">
      <c r="R88128" s="15">
        <v>4</v>
      </c>
    </row>
    <row r="88129" spans="18:18" x14ac:dyDescent="0.25">
      <c r="R88129" s="15">
        <v>4</v>
      </c>
    </row>
    <row r="88130" spans="18:18" x14ac:dyDescent="0.25">
      <c r="R88130" s="15">
        <v>4</v>
      </c>
    </row>
    <row r="88131" spans="18:18" x14ac:dyDescent="0.25">
      <c r="R88131" s="15">
        <v>4</v>
      </c>
    </row>
    <row r="88132" spans="18:18" x14ac:dyDescent="0.25">
      <c r="R88132" s="15">
        <v>4</v>
      </c>
    </row>
    <row r="88133" spans="18:18" x14ac:dyDescent="0.25">
      <c r="R88133" s="15">
        <v>4</v>
      </c>
    </row>
    <row r="88134" spans="18:18" x14ac:dyDescent="0.25">
      <c r="R88134" s="15">
        <v>4</v>
      </c>
    </row>
    <row r="88135" spans="18:18" x14ac:dyDescent="0.25">
      <c r="R88135" s="15">
        <v>4</v>
      </c>
    </row>
    <row r="88136" spans="18:18" x14ac:dyDescent="0.25">
      <c r="R88136" s="15">
        <v>4</v>
      </c>
    </row>
    <row r="88137" spans="18:18" x14ac:dyDescent="0.25">
      <c r="R88137" s="15">
        <v>2</v>
      </c>
    </row>
    <row r="88138" spans="18:18" x14ac:dyDescent="0.25">
      <c r="R88138" s="15">
        <v>2</v>
      </c>
    </row>
    <row r="88139" spans="18:18" x14ac:dyDescent="0.25">
      <c r="R88139" s="15">
        <v>2</v>
      </c>
    </row>
    <row r="88140" spans="18:18" x14ac:dyDescent="0.25">
      <c r="R88140" s="15">
        <v>2</v>
      </c>
    </row>
    <row r="88141" spans="18:18" x14ac:dyDescent="0.25">
      <c r="R88141" s="15">
        <v>2</v>
      </c>
    </row>
    <row r="88142" spans="18:18" x14ac:dyDescent="0.25">
      <c r="R88142" s="15">
        <v>4</v>
      </c>
    </row>
    <row r="88143" spans="18:18" x14ac:dyDescent="0.25">
      <c r="R88143" s="15">
        <v>4</v>
      </c>
    </row>
    <row r="88144" spans="18:18" x14ac:dyDescent="0.25">
      <c r="R88144" s="15">
        <v>4</v>
      </c>
    </row>
    <row r="88145" spans="18:18" x14ac:dyDescent="0.25">
      <c r="R88145" s="15">
        <v>4</v>
      </c>
    </row>
    <row r="88146" spans="18:18" x14ac:dyDescent="0.25">
      <c r="R88146" s="15">
        <v>4</v>
      </c>
    </row>
    <row r="88147" spans="18:18" x14ac:dyDescent="0.25">
      <c r="R88147" s="15">
        <v>4</v>
      </c>
    </row>
    <row r="88148" spans="18:18" x14ac:dyDescent="0.25">
      <c r="R88148" s="15">
        <v>4</v>
      </c>
    </row>
    <row r="88149" spans="18:18" x14ac:dyDescent="0.25">
      <c r="R88149" s="15">
        <v>4</v>
      </c>
    </row>
    <row r="88150" spans="18:18" x14ac:dyDescent="0.25">
      <c r="R88150" s="15">
        <v>4</v>
      </c>
    </row>
    <row r="88151" spans="18:18" x14ac:dyDescent="0.25">
      <c r="R88151" s="15">
        <v>4</v>
      </c>
    </row>
    <row r="88152" spans="18:18" x14ac:dyDescent="0.25">
      <c r="R88152" s="15">
        <v>4</v>
      </c>
    </row>
    <row r="88153" spans="18:18" x14ac:dyDescent="0.25">
      <c r="R88153" s="15">
        <v>4</v>
      </c>
    </row>
    <row r="88154" spans="18:18" x14ac:dyDescent="0.25">
      <c r="R88154" s="15">
        <v>4</v>
      </c>
    </row>
    <row r="88155" spans="18:18" x14ac:dyDescent="0.25">
      <c r="R88155" s="15">
        <v>4</v>
      </c>
    </row>
    <row r="88156" spans="18:18" x14ac:dyDescent="0.25">
      <c r="R88156" s="15">
        <v>4</v>
      </c>
    </row>
    <row r="88157" spans="18:18" x14ac:dyDescent="0.25">
      <c r="R88157" s="15">
        <v>4</v>
      </c>
    </row>
    <row r="88158" spans="18:18" x14ac:dyDescent="0.25">
      <c r="R88158" s="15">
        <v>4</v>
      </c>
    </row>
    <row r="88159" spans="18:18" x14ac:dyDescent="0.25">
      <c r="R88159" s="15">
        <v>4</v>
      </c>
    </row>
    <row r="88160" spans="18:18" x14ac:dyDescent="0.25">
      <c r="R88160" s="15">
        <v>4</v>
      </c>
    </row>
    <row r="88161" spans="18:18" x14ac:dyDescent="0.25">
      <c r="R88161" s="15">
        <v>4</v>
      </c>
    </row>
    <row r="88162" spans="18:18" x14ac:dyDescent="0.25">
      <c r="R88162" s="15">
        <v>4</v>
      </c>
    </row>
    <row r="88163" spans="18:18" x14ac:dyDescent="0.25">
      <c r="R88163" s="15">
        <v>4</v>
      </c>
    </row>
    <row r="88164" spans="18:18" x14ac:dyDescent="0.25">
      <c r="R88164" s="15">
        <v>4</v>
      </c>
    </row>
    <row r="88165" spans="18:18" x14ac:dyDescent="0.25">
      <c r="R88165" s="15">
        <v>4</v>
      </c>
    </row>
    <row r="88166" spans="18:18" x14ac:dyDescent="0.25">
      <c r="R88166" s="15">
        <v>4</v>
      </c>
    </row>
    <row r="88167" spans="18:18" x14ac:dyDescent="0.25">
      <c r="R88167" s="15">
        <v>4</v>
      </c>
    </row>
    <row r="88168" spans="18:18" x14ac:dyDescent="0.25">
      <c r="R88168" s="15">
        <v>4</v>
      </c>
    </row>
    <row r="88169" spans="18:18" x14ac:dyDescent="0.25">
      <c r="R88169" s="15">
        <v>4</v>
      </c>
    </row>
    <row r="88170" spans="18:18" x14ac:dyDescent="0.25">
      <c r="R88170" s="15">
        <v>4</v>
      </c>
    </row>
    <row r="88171" spans="18:18" x14ac:dyDescent="0.25">
      <c r="R88171" s="15">
        <v>4</v>
      </c>
    </row>
    <row r="88172" spans="18:18" x14ac:dyDescent="0.25">
      <c r="R88172" s="15">
        <v>4</v>
      </c>
    </row>
    <row r="88173" spans="18:18" x14ac:dyDescent="0.25">
      <c r="R88173" s="15">
        <v>4</v>
      </c>
    </row>
    <row r="88174" spans="18:18" x14ac:dyDescent="0.25">
      <c r="R88174" s="15">
        <v>4</v>
      </c>
    </row>
    <row r="88175" spans="18:18" x14ac:dyDescent="0.25">
      <c r="R88175" s="15">
        <v>4</v>
      </c>
    </row>
    <row r="88176" spans="18:18" x14ac:dyDescent="0.25">
      <c r="R88176" s="15">
        <v>4</v>
      </c>
    </row>
    <row r="88177" spans="18:18" x14ac:dyDescent="0.25">
      <c r="R88177" s="15">
        <v>4</v>
      </c>
    </row>
    <row r="88178" spans="18:18" x14ac:dyDescent="0.25">
      <c r="R88178" s="15">
        <v>4</v>
      </c>
    </row>
    <row r="88179" spans="18:18" x14ac:dyDescent="0.25">
      <c r="R88179" s="15">
        <v>4</v>
      </c>
    </row>
    <row r="88180" spans="18:18" x14ac:dyDescent="0.25">
      <c r="R88180" s="15">
        <v>4</v>
      </c>
    </row>
    <row r="88181" spans="18:18" x14ac:dyDescent="0.25">
      <c r="R88181" s="15">
        <v>4</v>
      </c>
    </row>
    <row r="88182" spans="18:18" x14ac:dyDescent="0.25">
      <c r="R88182" s="15">
        <v>4</v>
      </c>
    </row>
    <row r="88183" spans="18:18" x14ac:dyDescent="0.25">
      <c r="R88183" s="15">
        <v>4</v>
      </c>
    </row>
    <row r="88184" spans="18:18" x14ac:dyDescent="0.25">
      <c r="R88184" s="15">
        <v>4</v>
      </c>
    </row>
    <row r="88185" spans="18:18" x14ac:dyDescent="0.25">
      <c r="R88185" s="15">
        <v>4</v>
      </c>
    </row>
    <row r="88186" spans="18:18" x14ac:dyDescent="0.25">
      <c r="R88186" s="15">
        <v>4</v>
      </c>
    </row>
    <row r="88187" spans="18:18" x14ac:dyDescent="0.25">
      <c r="R88187" s="15">
        <v>4</v>
      </c>
    </row>
    <row r="88188" spans="18:18" x14ac:dyDescent="0.25">
      <c r="R88188" s="15">
        <v>4</v>
      </c>
    </row>
    <row r="88189" spans="18:18" x14ac:dyDescent="0.25">
      <c r="R88189" s="15">
        <v>4</v>
      </c>
    </row>
    <row r="88190" spans="18:18" x14ac:dyDescent="0.25">
      <c r="R88190" s="15">
        <v>4</v>
      </c>
    </row>
    <row r="88191" spans="18:18" x14ac:dyDescent="0.25">
      <c r="R88191" s="15">
        <v>4</v>
      </c>
    </row>
    <row r="88192" spans="18:18" x14ac:dyDescent="0.25">
      <c r="R88192" s="15">
        <v>4</v>
      </c>
    </row>
    <row r="88193" spans="18:18" x14ac:dyDescent="0.25">
      <c r="R88193" s="15">
        <v>4</v>
      </c>
    </row>
    <row r="88194" spans="18:18" x14ac:dyDescent="0.25">
      <c r="R88194" s="15">
        <v>4</v>
      </c>
    </row>
    <row r="88195" spans="18:18" x14ac:dyDescent="0.25">
      <c r="R88195" s="15">
        <v>4</v>
      </c>
    </row>
    <row r="88196" spans="18:18" x14ac:dyDescent="0.25">
      <c r="R88196" s="15">
        <v>4</v>
      </c>
    </row>
    <row r="88197" spans="18:18" x14ac:dyDescent="0.25">
      <c r="R88197" s="15">
        <v>4</v>
      </c>
    </row>
    <row r="88198" spans="18:18" x14ac:dyDescent="0.25">
      <c r="R88198" s="15">
        <v>4</v>
      </c>
    </row>
    <row r="88199" spans="18:18" x14ac:dyDescent="0.25">
      <c r="R88199" s="15">
        <v>4</v>
      </c>
    </row>
    <row r="88200" spans="18:18" x14ac:dyDescent="0.25">
      <c r="R88200" s="15">
        <v>4</v>
      </c>
    </row>
    <row r="88201" spans="18:18" x14ac:dyDescent="0.25">
      <c r="R88201" s="15">
        <v>4</v>
      </c>
    </row>
    <row r="88202" spans="18:18" x14ac:dyDescent="0.25">
      <c r="R88202" s="15">
        <v>4</v>
      </c>
    </row>
    <row r="88203" spans="18:18" x14ac:dyDescent="0.25">
      <c r="R88203" s="15">
        <v>4</v>
      </c>
    </row>
    <row r="88204" spans="18:18" x14ac:dyDescent="0.25">
      <c r="R88204" s="15">
        <v>4</v>
      </c>
    </row>
    <row r="88205" spans="18:18" x14ac:dyDescent="0.25">
      <c r="R88205" s="15">
        <v>4</v>
      </c>
    </row>
    <row r="88206" spans="18:18" x14ac:dyDescent="0.25">
      <c r="R88206" s="15">
        <v>4</v>
      </c>
    </row>
    <row r="88207" spans="18:18" x14ac:dyDescent="0.25">
      <c r="R88207" s="15">
        <v>4</v>
      </c>
    </row>
    <row r="88208" spans="18:18" x14ac:dyDescent="0.25">
      <c r="R88208" s="15">
        <v>4</v>
      </c>
    </row>
    <row r="88209" spans="18:18" x14ac:dyDescent="0.25">
      <c r="R88209" s="15">
        <v>4</v>
      </c>
    </row>
    <row r="88210" spans="18:18" x14ac:dyDescent="0.25">
      <c r="R88210" s="15">
        <v>4</v>
      </c>
    </row>
    <row r="88211" spans="18:18" x14ac:dyDescent="0.25">
      <c r="R88211" s="15">
        <v>4</v>
      </c>
    </row>
    <row r="88212" spans="18:18" x14ac:dyDescent="0.25">
      <c r="R88212" s="15">
        <v>4</v>
      </c>
    </row>
    <row r="88213" spans="18:18" x14ac:dyDescent="0.25">
      <c r="R88213" s="15">
        <v>4</v>
      </c>
    </row>
    <row r="88214" spans="18:18" x14ac:dyDescent="0.25">
      <c r="R88214" s="15">
        <v>4</v>
      </c>
    </row>
    <row r="88215" spans="18:18" x14ac:dyDescent="0.25">
      <c r="R88215" s="15">
        <v>4</v>
      </c>
    </row>
    <row r="88216" spans="18:18" x14ac:dyDescent="0.25">
      <c r="R88216" s="15">
        <v>4</v>
      </c>
    </row>
    <row r="88217" spans="18:18" x14ac:dyDescent="0.25">
      <c r="R88217" s="15">
        <v>4</v>
      </c>
    </row>
    <row r="88218" spans="18:18" x14ac:dyDescent="0.25">
      <c r="R88218" s="15">
        <v>4</v>
      </c>
    </row>
    <row r="88219" spans="18:18" x14ac:dyDescent="0.25">
      <c r="R88219" s="15">
        <v>4</v>
      </c>
    </row>
    <row r="88220" spans="18:18" x14ac:dyDescent="0.25">
      <c r="R88220" s="15">
        <v>4</v>
      </c>
    </row>
    <row r="88221" spans="18:18" x14ac:dyDescent="0.25">
      <c r="R88221" s="15">
        <v>4</v>
      </c>
    </row>
    <row r="88222" spans="18:18" x14ac:dyDescent="0.25">
      <c r="R88222" s="15">
        <v>4</v>
      </c>
    </row>
    <row r="88223" spans="18:18" x14ac:dyDescent="0.25">
      <c r="R88223" s="15">
        <v>4</v>
      </c>
    </row>
    <row r="88224" spans="18:18" x14ac:dyDescent="0.25">
      <c r="R88224" s="15">
        <v>4</v>
      </c>
    </row>
    <row r="88225" spans="18:18" x14ac:dyDescent="0.25">
      <c r="R88225" s="15">
        <v>4</v>
      </c>
    </row>
    <row r="88226" spans="18:18" x14ac:dyDescent="0.25">
      <c r="R88226" s="15">
        <v>4</v>
      </c>
    </row>
    <row r="88227" spans="18:18" x14ac:dyDescent="0.25">
      <c r="R88227" s="15">
        <v>4</v>
      </c>
    </row>
    <row r="88228" spans="18:18" x14ac:dyDescent="0.25">
      <c r="R88228" s="15">
        <v>4</v>
      </c>
    </row>
    <row r="88229" spans="18:18" x14ac:dyDescent="0.25">
      <c r="R88229" s="15">
        <v>4</v>
      </c>
    </row>
    <row r="88230" spans="18:18" x14ac:dyDescent="0.25">
      <c r="R88230" s="15">
        <v>4</v>
      </c>
    </row>
    <row r="88231" spans="18:18" x14ac:dyDescent="0.25">
      <c r="R88231" s="15">
        <v>4</v>
      </c>
    </row>
    <row r="88232" spans="18:18" x14ac:dyDescent="0.25">
      <c r="R88232" s="15">
        <v>4</v>
      </c>
    </row>
    <row r="88233" spans="18:18" x14ac:dyDescent="0.25">
      <c r="R88233" s="15">
        <v>4</v>
      </c>
    </row>
    <row r="88234" spans="18:18" x14ac:dyDescent="0.25">
      <c r="R88234" s="15">
        <v>4</v>
      </c>
    </row>
    <row r="88235" spans="18:18" x14ac:dyDescent="0.25">
      <c r="R88235" s="15">
        <v>4</v>
      </c>
    </row>
    <row r="88236" spans="18:18" x14ac:dyDescent="0.25">
      <c r="R88236" s="15">
        <v>4</v>
      </c>
    </row>
    <row r="88237" spans="18:18" x14ac:dyDescent="0.25">
      <c r="R88237" s="15">
        <v>1</v>
      </c>
    </row>
    <row r="88238" spans="18:18" x14ac:dyDescent="0.25">
      <c r="R88238" s="15">
        <v>1</v>
      </c>
    </row>
    <row r="88239" spans="18:18" x14ac:dyDescent="0.25">
      <c r="R88239" s="15">
        <v>1</v>
      </c>
    </row>
    <row r="88240" spans="18:18" x14ac:dyDescent="0.25">
      <c r="R88240" s="15">
        <v>1</v>
      </c>
    </row>
    <row r="88241" spans="18:18" x14ac:dyDescent="0.25">
      <c r="R88241" s="15">
        <v>1</v>
      </c>
    </row>
    <row r="88242" spans="18:18" x14ac:dyDescent="0.25">
      <c r="R88242" s="15">
        <v>1</v>
      </c>
    </row>
    <row r="88243" spans="18:18" x14ac:dyDescent="0.25">
      <c r="R88243" s="15">
        <v>1</v>
      </c>
    </row>
    <row r="88244" spans="18:18" x14ac:dyDescent="0.25">
      <c r="R88244" s="15">
        <v>1</v>
      </c>
    </row>
    <row r="88245" spans="18:18" x14ac:dyDescent="0.25">
      <c r="R88245" s="15">
        <v>1</v>
      </c>
    </row>
    <row r="88246" spans="18:18" x14ac:dyDescent="0.25">
      <c r="R88246" s="15">
        <v>1</v>
      </c>
    </row>
    <row r="88247" spans="18:18" x14ac:dyDescent="0.25">
      <c r="R88247" s="15">
        <v>1</v>
      </c>
    </row>
    <row r="88248" spans="18:18" x14ac:dyDescent="0.25">
      <c r="R88248" s="15">
        <v>1</v>
      </c>
    </row>
    <row r="88249" spans="18:18" x14ac:dyDescent="0.25">
      <c r="R88249" s="15">
        <v>1</v>
      </c>
    </row>
    <row r="88250" spans="18:18" x14ac:dyDescent="0.25">
      <c r="R88250" s="15">
        <v>1</v>
      </c>
    </row>
    <row r="88251" spans="18:18" x14ac:dyDescent="0.25">
      <c r="R88251" s="15">
        <v>1</v>
      </c>
    </row>
    <row r="88252" spans="18:18" x14ac:dyDescent="0.25">
      <c r="R88252" s="15">
        <v>1</v>
      </c>
    </row>
    <row r="88253" spans="18:18" x14ac:dyDescent="0.25">
      <c r="R88253" s="15">
        <v>1</v>
      </c>
    </row>
    <row r="88254" spans="18:18" x14ac:dyDescent="0.25">
      <c r="R88254" s="15">
        <v>1</v>
      </c>
    </row>
    <row r="88255" spans="18:18" x14ac:dyDescent="0.25">
      <c r="R88255" s="15">
        <v>1</v>
      </c>
    </row>
    <row r="88256" spans="18:18" x14ac:dyDescent="0.25">
      <c r="R88256" s="15">
        <v>1</v>
      </c>
    </row>
    <row r="88257" spans="18:18" x14ac:dyDescent="0.25">
      <c r="R88257" s="15">
        <v>1</v>
      </c>
    </row>
    <row r="88258" spans="18:18" x14ac:dyDescent="0.25">
      <c r="R88258" s="15">
        <v>1</v>
      </c>
    </row>
    <row r="88259" spans="18:18" x14ac:dyDescent="0.25">
      <c r="R88259" s="15">
        <v>1</v>
      </c>
    </row>
    <row r="88260" spans="18:18" x14ac:dyDescent="0.25">
      <c r="R88260" s="15">
        <v>1</v>
      </c>
    </row>
    <row r="88261" spans="18:18" x14ac:dyDescent="0.25">
      <c r="R88261" s="15">
        <v>1</v>
      </c>
    </row>
    <row r="88262" spans="18:18" x14ac:dyDescent="0.25">
      <c r="R88262" s="15">
        <v>1</v>
      </c>
    </row>
    <row r="88263" spans="18:18" x14ac:dyDescent="0.25">
      <c r="R88263" s="15">
        <v>1</v>
      </c>
    </row>
    <row r="88264" spans="18:18" x14ac:dyDescent="0.25">
      <c r="R88264" s="15">
        <v>1</v>
      </c>
    </row>
    <row r="88265" spans="18:18" x14ac:dyDescent="0.25">
      <c r="R88265" s="15">
        <v>1</v>
      </c>
    </row>
    <row r="88266" spans="18:18" x14ac:dyDescent="0.25">
      <c r="R88266" s="15">
        <v>1</v>
      </c>
    </row>
    <row r="88267" spans="18:18" x14ac:dyDescent="0.25">
      <c r="R88267" s="15">
        <v>1</v>
      </c>
    </row>
    <row r="88268" spans="18:18" x14ac:dyDescent="0.25">
      <c r="R88268" s="15">
        <v>1</v>
      </c>
    </row>
    <row r="88269" spans="18:18" x14ac:dyDescent="0.25">
      <c r="R88269" s="15">
        <v>4</v>
      </c>
    </row>
    <row r="88270" spans="18:18" x14ac:dyDescent="0.25">
      <c r="R88270" s="15">
        <v>4</v>
      </c>
    </row>
    <row r="88271" spans="18:18" x14ac:dyDescent="0.25">
      <c r="R88271" s="15">
        <v>4</v>
      </c>
    </row>
    <row r="88272" spans="18:18" x14ac:dyDescent="0.25">
      <c r="R88272" s="15">
        <v>4</v>
      </c>
    </row>
    <row r="88273" spans="18:18" x14ac:dyDescent="0.25">
      <c r="R88273" s="15">
        <v>4</v>
      </c>
    </row>
    <row r="88274" spans="18:18" x14ac:dyDescent="0.25">
      <c r="R88274" s="15">
        <v>4</v>
      </c>
    </row>
    <row r="88275" spans="18:18" x14ac:dyDescent="0.25">
      <c r="R88275" s="15">
        <v>4</v>
      </c>
    </row>
    <row r="88276" spans="18:18" x14ac:dyDescent="0.25">
      <c r="R88276" s="15">
        <v>4</v>
      </c>
    </row>
    <row r="88277" spans="18:18" x14ac:dyDescent="0.25">
      <c r="R88277" s="15">
        <v>2</v>
      </c>
    </row>
    <row r="88278" spans="18:18" x14ac:dyDescent="0.25">
      <c r="R88278" s="15">
        <v>2</v>
      </c>
    </row>
    <row r="88279" spans="18:18" x14ac:dyDescent="0.25">
      <c r="R88279" s="15">
        <v>2</v>
      </c>
    </row>
    <row r="88280" spans="18:18" x14ac:dyDescent="0.25">
      <c r="R88280" s="15">
        <v>2</v>
      </c>
    </row>
    <row r="88281" spans="18:18" x14ac:dyDescent="0.25">
      <c r="R88281" s="15">
        <v>2</v>
      </c>
    </row>
    <row r="88282" spans="18:18" x14ac:dyDescent="0.25">
      <c r="R88282" s="15">
        <v>2</v>
      </c>
    </row>
    <row r="88283" spans="18:18" x14ac:dyDescent="0.25">
      <c r="R88283" s="15">
        <v>2</v>
      </c>
    </row>
    <row r="88284" spans="18:18" x14ac:dyDescent="0.25">
      <c r="R88284" s="15">
        <v>2</v>
      </c>
    </row>
    <row r="88285" spans="18:18" x14ac:dyDescent="0.25">
      <c r="R88285" s="15">
        <v>2</v>
      </c>
    </row>
    <row r="88286" spans="18:18" x14ac:dyDescent="0.25">
      <c r="R88286" s="15">
        <v>1</v>
      </c>
    </row>
    <row r="88287" spans="18:18" x14ac:dyDescent="0.25">
      <c r="R88287" s="15">
        <v>1</v>
      </c>
    </row>
    <row r="88288" spans="18:18" x14ac:dyDescent="0.25">
      <c r="R88288" s="15">
        <v>1</v>
      </c>
    </row>
    <row r="88289" spans="18:18" x14ac:dyDescent="0.25">
      <c r="R88289" s="15">
        <v>1</v>
      </c>
    </row>
    <row r="88290" spans="18:18" x14ac:dyDescent="0.25">
      <c r="R88290" s="15">
        <v>4</v>
      </c>
    </row>
    <row r="88291" spans="18:18" x14ac:dyDescent="0.25">
      <c r="R88291" s="15">
        <v>4</v>
      </c>
    </row>
    <row r="88292" spans="18:18" x14ac:dyDescent="0.25">
      <c r="R88292" s="15">
        <v>4</v>
      </c>
    </row>
    <row r="88293" spans="18:18" x14ac:dyDescent="0.25">
      <c r="R88293" s="15">
        <v>4</v>
      </c>
    </row>
    <row r="88294" spans="18:18" x14ac:dyDescent="0.25">
      <c r="R88294" s="15">
        <v>4</v>
      </c>
    </row>
    <row r="88295" spans="18:18" x14ac:dyDescent="0.25">
      <c r="R88295" s="15">
        <v>4</v>
      </c>
    </row>
    <row r="88296" spans="18:18" x14ac:dyDescent="0.25">
      <c r="R88296" s="15">
        <v>4</v>
      </c>
    </row>
    <row r="88297" spans="18:18" x14ac:dyDescent="0.25">
      <c r="R88297" s="15">
        <v>4</v>
      </c>
    </row>
    <row r="88298" spans="18:18" x14ac:dyDescent="0.25">
      <c r="R88298" s="15">
        <v>4</v>
      </c>
    </row>
    <row r="88299" spans="18:18" x14ac:dyDescent="0.25">
      <c r="R88299" s="15">
        <v>4</v>
      </c>
    </row>
    <row r="88300" spans="18:18" x14ac:dyDescent="0.25">
      <c r="R88300" s="15">
        <v>4</v>
      </c>
    </row>
    <row r="88301" spans="18:18" x14ac:dyDescent="0.25">
      <c r="R88301" s="15">
        <v>4</v>
      </c>
    </row>
    <row r="88302" spans="18:18" x14ac:dyDescent="0.25">
      <c r="R88302" s="15">
        <v>4</v>
      </c>
    </row>
    <row r="88303" spans="18:18" x14ac:dyDescent="0.25">
      <c r="R88303" s="15">
        <v>4</v>
      </c>
    </row>
    <row r="88304" spans="18:18" x14ac:dyDescent="0.25">
      <c r="R88304" s="15">
        <v>4</v>
      </c>
    </row>
    <row r="88305" spans="18:18" x14ac:dyDescent="0.25">
      <c r="R88305" s="15">
        <v>4</v>
      </c>
    </row>
    <row r="88306" spans="18:18" x14ac:dyDescent="0.25">
      <c r="R88306" s="15">
        <v>4</v>
      </c>
    </row>
    <row r="88307" spans="18:18" x14ac:dyDescent="0.25">
      <c r="R88307" s="15">
        <v>4</v>
      </c>
    </row>
    <row r="88308" spans="18:18" x14ac:dyDescent="0.25">
      <c r="R88308" s="15">
        <v>4</v>
      </c>
    </row>
    <row r="88309" spans="18:18" x14ac:dyDescent="0.25">
      <c r="R88309" s="15">
        <v>4</v>
      </c>
    </row>
    <row r="88310" spans="18:18" x14ac:dyDescent="0.25">
      <c r="R88310" s="15">
        <v>4</v>
      </c>
    </row>
    <row r="88311" spans="18:18" x14ac:dyDescent="0.25">
      <c r="R88311" s="15">
        <v>3</v>
      </c>
    </row>
    <row r="88312" spans="18:18" x14ac:dyDescent="0.25">
      <c r="R88312" s="15">
        <v>3</v>
      </c>
    </row>
    <row r="88313" spans="18:18" x14ac:dyDescent="0.25">
      <c r="R88313" s="15">
        <v>3</v>
      </c>
    </row>
    <row r="88314" spans="18:18" x14ac:dyDescent="0.25">
      <c r="R88314" s="15">
        <v>3</v>
      </c>
    </row>
    <row r="88315" spans="18:18" x14ac:dyDescent="0.25">
      <c r="R88315" s="15">
        <v>3</v>
      </c>
    </row>
    <row r="88316" spans="18:18" x14ac:dyDescent="0.25">
      <c r="R88316" s="15">
        <v>3</v>
      </c>
    </row>
    <row r="88317" spans="18:18" x14ac:dyDescent="0.25">
      <c r="R88317" s="15">
        <v>3</v>
      </c>
    </row>
    <row r="88318" spans="18:18" x14ac:dyDescent="0.25">
      <c r="R88318" s="15">
        <v>3</v>
      </c>
    </row>
    <row r="88319" spans="18:18" x14ac:dyDescent="0.25">
      <c r="R88319" s="15">
        <v>3</v>
      </c>
    </row>
    <row r="88320" spans="18:18" x14ac:dyDescent="0.25">
      <c r="R88320" s="15">
        <v>3</v>
      </c>
    </row>
    <row r="88321" spans="18:18" x14ac:dyDescent="0.25">
      <c r="R88321" s="15">
        <v>3</v>
      </c>
    </row>
    <row r="88322" spans="18:18" x14ac:dyDescent="0.25">
      <c r="R88322" s="15">
        <v>3</v>
      </c>
    </row>
    <row r="88323" spans="18:18" x14ac:dyDescent="0.25">
      <c r="R88323" s="15">
        <v>3</v>
      </c>
    </row>
    <row r="88324" spans="18:18" x14ac:dyDescent="0.25">
      <c r="R88324" s="15">
        <v>3</v>
      </c>
    </row>
    <row r="88325" spans="18:18" x14ac:dyDescent="0.25">
      <c r="R88325" s="15">
        <v>3</v>
      </c>
    </row>
    <row r="88326" spans="18:18" x14ac:dyDescent="0.25">
      <c r="R88326" s="15">
        <v>3</v>
      </c>
    </row>
    <row r="88327" spans="18:18" x14ac:dyDescent="0.25">
      <c r="R88327" s="15">
        <v>3</v>
      </c>
    </row>
    <row r="88328" spans="18:18" x14ac:dyDescent="0.25">
      <c r="R88328" s="15">
        <v>3</v>
      </c>
    </row>
    <row r="88329" spans="18:18" x14ac:dyDescent="0.25">
      <c r="R88329" s="15">
        <v>3</v>
      </c>
    </row>
    <row r="88330" spans="18:18" x14ac:dyDescent="0.25">
      <c r="R88330" s="15">
        <v>3</v>
      </c>
    </row>
    <row r="88331" spans="18:18" x14ac:dyDescent="0.25">
      <c r="R88331" s="15">
        <v>3</v>
      </c>
    </row>
    <row r="88332" spans="18:18" x14ac:dyDescent="0.25">
      <c r="R88332" s="15">
        <v>3</v>
      </c>
    </row>
    <row r="88333" spans="18:18" x14ac:dyDescent="0.25">
      <c r="R88333" s="15">
        <v>3</v>
      </c>
    </row>
    <row r="88334" spans="18:18" x14ac:dyDescent="0.25">
      <c r="R88334" s="15">
        <v>3</v>
      </c>
    </row>
    <row r="88335" spans="18:18" x14ac:dyDescent="0.25">
      <c r="R88335" s="15">
        <v>3</v>
      </c>
    </row>
    <row r="88336" spans="18:18" x14ac:dyDescent="0.25">
      <c r="R88336" s="15">
        <v>3</v>
      </c>
    </row>
    <row r="88337" spans="18:18" x14ac:dyDescent="0.25">
      <c r="R88337" s="15">
        <v>3</v>
      </c>
    </row>
    <row r="88338" spans="18:18" x14ac:dyDescent="0.25">
      <c r="R88338" s="15">
        <v>3</v>
      </c>
    </row>
    <row r="88339" spans="18:18" x14ac:dyDescent="0.25">
      <c r="R88339" s="15">
        <v>1</v>
      </c>
    </row>
    <row r="88340" spans="18:18" x14ac:dyDescent="0.25">
      <c r="R88340" s="15">
        <v>1</v>
      </c>
    </row>
    <row r="88341" spans="18:18" x14ac:dyDescent="0.25">
      <c r="R88341" s="15">
        <v>1</v>
      </c>
    </row>
    <row r="88342" spans="18:18" x14ac:dyDescent="0.25">
      <c r="R88342" s="15">
        <v>1</v>
      </c>
    </row>
    <row r="88343" spans="18:18" x14ac:dyDescent="0.25">
      <c r="R88343" s="15">
        <v>1</v>
      </c>
    </row>
    <row r="88344" spans="18:18" x14ac:dyDescent="0.25">
      <c r="R88344" s="15">
        <v>1</v>
      </c>
    </row>
    <row r="88345" spans="18:18" x14ac:dyDescent="0.25">
      <c r="R88345" s="15">
        <v>1</v>
      </c>
    </row>
    <row r="88346" spans="18:18" x14ac:dyDescent="0.25">
      <c r="R88346" s="15">
        <v>1</v>
      </c>
    </row>
    <row r="88347" spans="18:18" x14ac:dyDescent="0.25">
      <c r="R88347" s="15">
        <v>1</v>
      </c>
    </row>
    <row r="88348" spans="18:18" x14ac:dyDescent="0.25">
      <c r="R88348" s="15">
        <v>1</v>
      </c>
    </row>
    <row r="88349" spans="18:18" x14ac:dyDescent="0.25">
      <c r="R88349" s="15">
        <v>1</v>
      </c>
    </row>
    <row r="88350" spans="18:18" x14ac:dyDescent="0.25">
      <c r="R88350" s="15">
        <v>1</v>
      </c>
    </row>
    <row r="88351" spans="18:18" x14ac:dyDescent="0.25">
      <c r="R88351" s="15">
        <v>1</v>
      </c>
    </row>
    <row r="88352" spans="18:18" x14ac:dyDescent="0.25">
      <c r="R88352" s="15">
        <v>1</v>
      </c>
    </row>
    <row r="88353" spans="18:18" x14ac:dyDescent="0.25">
      <c r="R88353" s="15">
        <v>1</v>
      </c>
    </row>
    <row r="88354" spans="18:18" x14ac:dyDescent="0.25">
      <c r="R88354" s="15">
        <v>1</v>
      </c>
    </row>
    <row r="88355" spans="18:18" x14ac:dyDescent="0.25">
      <c r="R88355" s="15">
        <v>1</v>
      </c>
    </row>
    <row r="88356" spans="18:18" x14ac:dyDescent="0.25">
      <c r="R88356" s="15">
        <v>1</v>
      </c>
    </row>
    <row r="88357" spans="18:18" x14ac:dyDescent="0.25">
      <c r="R88357" s="15">
        <v>1</v>
      </c>
    </row>
    <row r="88358" spans="18:18" x14ac:dyDescent="0.25">
      <c r="R88358" s="15">
        <v>1</v>
      </c>
    </row>
    <row r="88359" spans="18:18" x14ac:dyDescent="0.25">
      <c r="R88359" s="15">
        <v>1</v>
      </c>
    </row>
    <row r="88360" spans="18:18" x14ac:dyDescent="0.25">
      <c r="R88360" s="15">
        <v>1</v>
      </c>
    </row>
    <row r="88361" spans="18:18" x14ac:dyDescent="0.25">
      <c r="R88361" s="15">
        <v>1</v>
      </c>
    </row>
    <row r="88362" spans="18:18" x14ac:dyDescent="0.25">
      <c r="R88362" s="15">
        <v>1</v>
      </c>
    </row>
    <row r="88363" spans="18:18" x14ac:dyDescent="0.25">
      <c r="R88363" s="15">
        <v>1</v>
      </c>
    </row>
    <row r="88364" spans="18:18" x14ac:dyDescent="0.25">
      <c r="R88364" s="15">
        <v>1</v>
      </c>
    </row>
    <row r="88365" spans="18:18" x14ac:dyDescent="0.25">
      <c r="R88365" s="15">
        <v>1</v>
      </c>
    </row>
    <row r="88366" spans="18:18" x14ac:dyDescent="0.25">
      <c r="R88366" s="15">
        <v>1</v>
      </c>
    </row>
    <row r="88367" spans="18:18" x14ac:dyDescent="0.25">
      <c r="R88367" s="15">
        <v>1</v>
      </c>
    </row>
    <row r="88368" spans="18:18" x14ac:dyDescent="0.25">
      <c r="R88368" s="15">
        <v>1</v>
      </c>
    </row>
    <row r="88369" spans="18:18" x14ac:dyDescent="0.25">
      <c r="R88369" s="15">
        <v>1</v>
      </c>
    </row>
    <row r="88370" spans="18:18" x14ac:dyDescent="0.25">
      <c r="R88370" s="15">
        <v>1</v>
      </c>
    </row>
    <row r="88371" spans="18:18" x14ac:dyDescent="0.25">
      <c r="R88371" s="15">
        <v>1</v>
      </c>
    </row>
    <row r="88372" spans="18:18" x14ac:dyDescent="0.25">
      <c r="R88372" s="15">
        <v>1</v>
      </c>
    </row>
    <row r="88373" spans="18:18" x14ac:dyDescent="0.25">
      <c r="R88373" s="15">
        <v>1</v>
      </c>
    </row>
    <row r="88374" spans="18:18" x14ac:dyDescent="0.25">
      <c r="R88374" s="15">
        <v>1</v>
      </c>
    </row>
    <row r="88375" spans="18:18" x14ac:dyDescent="0.25">
      <c r="R88375" s="15">
        <v>1</v>
      </c>
    </row>
    <row r="88376" spans="18:18" x14ac:dyDescent="0.25">
      <c r="R88376" s="15">
        <v>1</v>
      </c>
    </row>
    <row r="88377" spans="18:18" x14ac:dyDescent="0.25">
      <c r="R88377" s="15">
        <v>1</v>
      </c>
    </row>
    <row r="88378" spans="18:18" x14ac:dyDescent="0.25">
      <c r="R88378" s="15">
        <v>1</v>
      </c>
    </row>
    <row r="88379" spans="18:18" x14ac:dyDescent="0.25">
      <c r="R88379" s="15">
        <v>1</v>
      </c>
    </row>
    <row r="88380" spans="18:18" x14ac:dyDescent="0.25">
      <c r="R88380" s="15">
        <v>1</v>
      </c>
    </row>
    <row r="88381" spans="18:18" x14ac:dyDescent="0.25">
      <c r="R88381" s="15">
        <v>1</v>
      </c>
    </row>
    <row r="88382" spans="18:18" x14ac:dyDescent="0.25">
      <c r="R88382" s="15">
        <v>1</v>
      </c>
    </row>
    <row r="88383" spans="18:18" x14ac:dyDescent="0.25">
      <c r="R88383" s="15">
        <v>1</v>
      </c>
    </row>
    <row r="88384" spans="18:18" x14ac:dyDescent="0.25">
      <c r="R88384" s="15">
        <v>1</v>
      </c>
    </row>
    <row r="88385" spans="18:18" x14ac:dyDescent="0.25">
      <c r="R88385" s="15">
        <v>1</v>
      </c>
    </row>
    <row r="88386" spans="18:18" x14ac:dyDescent="0.25">
      <c r="R88386" s="15">
        <v>1</v>
      </c>
    </row>
    <row r="88387" spans="18:18" x14ac:dyDescent="0.25">
      <c r="R88387" s="15">
        <v>2</v>
      </c>
    </row>
    <row r="88388" spans="18:18" x14ac:dyDescent="0.25">
      <c r="R88388" s="15">
        <v>2</v>
      </c>
    </row>
    <row r="88389" spans="18:18" x14ac:dyDescent="0.25">
      <c r="R88389" s="15">
        <v>2</v>
      </c>
    </row>
    <row r="88390" spans="18:18" x14ac:dyDescent="0.25">
      <c r="R88390" s="15">
        <v>2</v>
      </c>
    </row>
    <row r="88391" spans="18:18" x14ac:dyDescent="0.25">
      <c r="R88391" s="15">
        <v>2</v>
      </c>
    </row>
    <row r="88392" spans="18:18" x14ac:dyDescent="0.25">
      <c r="R88392" s="15">
        <v>2</v>
      </c>
    </row>
    <row r="88393" spans="18:18" x14ac:dyDescent="0.25">
      <c r="R88393" s="15">
        <v>2</v>
      </c>
    </row>
    <row r="88394" spans="18:18" x14ac:dyDescent="0.25">
      <c r="R88394" s="15">
        <v>2</v>
      </c>
    </row>
    <row r="88395" spans="18:18" x14ac:dyDescent="0.25">
      <c r="R88395" s="15">
        <v>2</v>
      </c>
    </row>
    <row r="88396" spans="18:18" x14ac:dyDescent="0.25">
      <c r="R88396" s="15">
        <v>2</v>
      </c>
    </row>
    <row r="88397" spans="18:18" x14ac:dyDescent="0.25">
      <c r="R88397" s="15">
        <v>2</v>
      </c>
    </row>
    <row r="88398" spans="18:18" x14ac:dyDescent="0.25">
      <c r="R88398" s="15">
        <v>2</v>
      </c>
    </row>
    <row r="88399" spans="18:18" x14ac:dyDescent="0.25">
      <c r="R88399" s="15">
        <v>2</v>
      </c>
    </row>
    <row r="88400" spans="18:18" x14ac:dyDescent="0.25">
      <c r="R88400" s="15">
        <v>2</v>
      </c>
    </row>
    <row r="88401" spans="18:18" x14ac:dyDescent="0.25">
      <c r="R88401" s="15">
        <v>1</v>
      </c>
    </row>
    <row r="88402" spans="18:18" x14ac:dyDescent="0.25">
      <c r="R88402" s="15">
        <v>1</v>
      </c>
    </row>
    <row r="88403" spans="18:18" x14ac:dyDescent="0.25">
      <c r="R88403" s="15">
        <v>1</v>
      </c>
    </row>
    <row r="88404" spans="18:18" x14ac:dyDescent="0.25">
      <c r="R88404" s="15">
        <v>1</v>
      </c>
    </row>
    <row r="88405" spans="18:18" x14ac:dyDescent="0.25">
      <c r="R88405" s="15">
        <v>1</v>
      </c>
    </row>
    <row r="88406" spans="18:18" x14ac:dyDescent="0.25">
      <c r="R88406" s="15">
        <v>1</v>
      </c>
    </row>
    <row r="88407" spans="18:18" x14ac:dyDescent="0.25">
      <c r="R88407" s="15">
        <v>1</v>
      </c>
    </row>
    <row r="88408" spans="18:18" x14ac:dyDescent="0.25">
      <c r="R88408" s="15">
        <v>1</v>
      </c>
    </row>
    <row r="88409" spans="18:18" x14ac:dyDescent="0.25">
      <c r="R88409" s="15">
        <v>1</v>
      </c>
    </row>
    <row r="88410" spans="18:18" x14ac:dyDescent="0.25">
      <c r="R88410" s="15">
        <v>3</v>
      </c>
    </row>
    <row r="88411" spans="18:18" x14ac:dyDescent="0.25">
      <c r="R88411" s="15">
        <v>3</v>
      </c>
    </row>
    <row r="88412" spans="18:18" x14ac:dyDescent="0.25">
      <c r="R88412" s="15">
        <v>3</v>
      </c>
    </row>
    <row r="88413" spans="18:18" x14ac:dyDescent="0.25">
      <c r="R88413" s="15">
        <v>3</v>
      </c>
    </row>
    <row r="88414" spans="18:18" x14ac:dyDescent="0.25">
      <c r="R88414" s="15">
        <v>3</v>
      </c>
    </row>
    <row r="88415" spans="18:18" x14ac:dyDescent="0.25">
      <c r="R88415" s="15">
        <v>3</v>
      </c>
    </row>
    <row r="88416" spans="18:18" x14ac:dyDescent="0.25">
      <c r="R88416" s="15">
        <v>3</v>
      </c>
    </row>
    <row r="88417" spans="18:18" x14ac:dyDescent="0.25">
      <c r="R88417" s="15">
        <v>3</v>
      </c>
    </row>
    <row r="88418" spans="18:18" x14ac:dyDescent="0.25">
      <c r="R88418" s="15">
        <v>3</v>
      </c>
    </row>
    <row r="88419" spans="18:18" x14ac:dyDescent="0.25">
      <c r="R88419" s="15">
        <v>3</v>
      </c>
    </row>
    <row r="88420" spans="18:18" x14ac:dyDescent="0.25">
      <c r="R88420" s="15">
        <v>3</v>
      </c>
    </row>
    <row r="88421" spans="18:18" x14ac:dyDescent="0.25">
      <c r="R88421" s="15">
        <v>3</v>
      </c>
    </row>
    <row r="88422" spans="18:18" x14ac:dyDescent="0.25">
      <c r="R88422" s="15">
        <v>3</v>
      </c>
    </row>
    <row r="88423" spans="18:18" x14ac:dyDescent="0.25">
      <c r="R88423" s="15">
        <v>3</v>
      </c>
    </row>
    <row r="88424" spans="18:18" x14ac:dyDescent="0.25">
      <c r="R88424" s="15">
        <v>3</v>
      </c>
    </row>
    <row r="88425" spans="18:18" x14ac:dyDescent="0.25">
      <c r="R88425" s="15">
        <v>3</v>
      </c>
    </row>
    <row r="88426" spans="18:18" x14ac:dyDescent="0.25">
      <c r="R88426" s="15">
        <v>3</v>
      </c>
    </row>
    <row r="88427" spans="18:18" x14ac:dyDescent="0.25">
      <c r="R88427" s="15">
        <v>3</v>
      </c>
    </row>
    <row r="88428" spans="18:18" x14ac:dyDescent="0.25">
      <c r="R88428" s="15">
        <v>3</v>
      </c>
    </row>
    <row r="88429" spans="18:18" x14ac:dyDescent="0.25">
      <c r="R88429" s="15">
        <v>3</v>
      </c>
    </row>
    <row r="88430" spans="18:18" x14ac:dyDescent="0.25">
      <c r="R88430" s="15">
        <v>3</v>
      </c>
    </row>
    <row r="88431" spans="18:18" x14ac:dyDescent="0.25">
      <c r="R88431" s="15">
        <v>3</v>
      </c>
    </row>
    <row r="88432" spans="18:18" x14ac:dyDescent="0.25">
      <c r="R88432" s="15">
        <v>3</v>
      </c>
    </row>
    <row r="88433" spans="18:18" x14ac:dyDescent="0.25">
      <c r="R88433" s="15">
        <v>3</v>
      </c>
    </row>
    <row r="88434" spans="18:18" x14ac:dyDescent="0.25">
      <c r="R88434" s="15">
        <v>3</v>
      </c>
    </row>
    <row r="88435" spans="18:18" x14ac:dyDescent="0.25">
      <c r="R88435" s="15">
        <v>3</v>
      </c>
    </row>
    <row r="88436" spans="18:18" x14ac:dyDescent="0.25">
      <c r="R88436" s="15">
        <v>3</v>
      </c>
    </row>
    <row r="88437" spans="18:18" x14ac:dyDescent="0.25">
      <c r="R88437" s="15">
        <v>3</v>
      </c>
    </row>
    <row r="88438" spans="18:18" x14ac:dyDescent="0.25">
      <c r="R88438" s="15">
        <v>3</v>
      </c>
    </row>
    <row r="88439" spans="18:18" x14ac:dyDescent="0.25">
      <c r="R88439" s="15">
        <v>3</v>
      </c>
    </row>
    <row r="88440" spans="18:18" x14ac:dyDescent="0.25">
      <c r="R88440" s="15">
        <v>3</v>
      </c>
    </row>
    <row r="88441" spans="18:18" x14ac:dyDescent="0.25">
      <c r="R88441" s="15">
        <v>3</v>
      </c>
    </row>
    <row r="88442" spans="18:18" x14ac:dyDescent="0.25">
      <c r="R88442" s="15">
        <v>3</v>
      </c>
    </row>
    <row r="88443" spans="18:18" x14ac:dyDescent="0.25">
      <c r="R88443" s="15">
        <v>3</v>
      </c>
    </row>
    <row r="88444" spans="18:18" x14ac:dyDescent="0.25">
      <c r="R88444" s="15">
        <v>3</v>
      </c>
    </row>
    <row r="88445" spans="18:18" x14ac:dyDescent="0.25">
      <c r="R88445" s="15">
        <v>3</v>
      </c>
    </row>
    <row r="88446" spans="18:18" x14ac:dyDescent="0.25">
      <c r="R88446" s="15">
        <v>3</v>
      </c>
    </row>
    <row r="88447" spans="18:18" x14ac:dyDescent="0.25">
      <c r="R88447" s="15">
        <v>3</v>
      </c>
    </row>
    <row r="88448" spans="18:18" x14ac:dyDescent="0.25">
      <c r="R88448" s="15">
        <v>3</v>
      </c>
    </row>
    <row r="88449" spans="18:18" x14ac:dyDescent="0.25">
      <c r="R88449" s="15">
        <v>3</v>
      </c>
    </row>
    <row r="88450" spans="18:18" x14ac:dyDescent="0.25">
      <c r="R88450" s="15">
        <v>3</v>
      </c>
    </row>
    <row r="88451" spans="18:18" x14ac:dyDescent="0.25">
      <c r="R88451" s="15">
        <v>3</v>
      </c>
    </row>
    <row r="88452" spans="18:18" x14ac:dyDescent="0.25">
      <c r="R88452" s="15">
        <v>3</v>
      </c>
    </row>
    <row r="88453" spans="18:18" x14ac:dyDescent="0.25">
      <c r="R88453" s="15">
        <v>3</v>
      </c>
    </row>
    <row r="88454" spans="18:18" x14ac:dyDescent="0.25">
      <c r="R88454" s="15">
        <v>3</v>
      </c>
    </row>
    <row r="88455" spans="18:18" x14ac:dyDescent="0.25">
      <c r="R88455" s="15">
        <v>3</v>
      </c>
    </row>
    <row r="88456" spans="18:18" x14ac:dyDescent="0.25">
      <c r="R88456" s="15">
        <v>3</v>
      </c>
    </row>
    <row r="88457" spans="18:18" x14ac:dyDescent="0.25">
      <c r="R88457" s="15">
        <v>3</v>
      </c>
    </row>
    <row r="88458" spans="18:18" x14ac:dyDescent="0.25">
      <c r="R88458" s="15">
        <v>3</v>
      </c>
    </row>
    <row r="88459" spans="18:18" x14ac:dyDescent="0.25">
      <c r="R88459" s="15">
        <v>3</v>
      </c>
    </row>
    <row r="88460" spans="18:18" x14ac:dyDescent="0.25">
      <c r="R88460" s="15">
        <v>3</v>
      </c>
    </row>
    <row r="88461" spans="18:18" x14ac:dyDescent="0.25">
      <c r="R88461" s="15">
        <v>3</v>
      </c>
    </row>
    <row r="88462" spans="18:18" x14ac:dyDescent="0.25">
      <c r="R88462" s="15">
        <v>3</v>
      </c>
    </row>
    <row r="88463" spans="18:18" x14ac:dyDescent="0.25">
      <c r="R88463" s="15">
        <v>3</v>
      </c>
    </row>
    <row r="88464" spans="18:18" x14ac:dyDescent="0.25">
      <c r="R88464" s="15">
        <v>3</v>
      </c>
    </row>
    <row r="88465" spans="18:18" x14ac:dyDescent="0.25">
      <c r="R88465" s="15">
        <v>3</v>
      </c>
    </row>
    <row r="88466" spans="18:18" x14ac:dyDescent="0.25">
      <c r="R88466" s="15">
        <v>3</v>
      </c>
    </row>
    <row r="88467" spans="18:18" x14ac:dyDescent="0.25">
      <c r="R88467" s="15">
        <v>3</v>
      </c>
    </row>
    <row r="88468" spans="18:18" x14ac:dyDescent="0.25">
      <c r="R88468" s="15">
        <v>3</v>
      </c>
    </row>
    <row r="88469" spans="18:18" x14ac:dyDescent="0.25">
      <c r="R88469" s="15">
        <v>3</v>
      </c>
    </row>
    <row r="88470" spans="18:18" x14ac:dyDescent="0.25">
      <c r="R88470" s="15">
        <v>3</v>
      </c>
    </row>
    <row r="88471" spans="18:18" x14ac:dyDescent="0.25">
      <c r="R88471" s="15">
        <v>3</v>
      </c>
    </row>
    <row r="88472" spans="18:18" x14ac:dyDescent="0.25">
      <c r="R88472" s="15">
        <v>3</v>
      </c>
    </row>
    <row r="88473" spans="18:18" x14ac:dyDescent="0.25">
      <c r="R88473" s="15">
        <v>3</v>
      </c>
    </row>
    <row r="88474" spans="18:18" x14ac:dyDescent="0.25">
      <c r="R88474" s="15">
        <v>3</v>
      </c>
    </row>
    <row r="88475" spans="18:18" x14ac:dyDescent="0.25">
      <c r="R88475" s="15">
        <v>3</v>
      </c>
    </row>
    <row r="88476" spans="18:18" x14ac:dyDescent="0.25">
      <c r="R88476" s="15">
        <v>3</v>
      </c>
    </row>
    <row r="88477" spans="18:18" x14ac:dyDescent="0.25">
      <c r="R88477" s="15">
        <v>3</v>
      </c>
    </row>
    <row r="88478" spans="18:18" x14ac:dyDescent="0.25">
      <c r="R88478" s="15">
        <v>3</v>
      </c>
    </row>
    <row r="88479" spans="18:18" x14ac:dyDescent="0.25">
      <c r="R88479" s="15">
        <v>3</v>
      </c>
    </row>
    <row r="88480" spans="18:18" x14ac:dyDescent="0.25">
      <c r="R88480" s="15">
        <v>3</v>
      </c>
    </row>
    <row r="88481" spans="18:18" x14ac:dyDescent="0.25">
      <c r="R88481" s="15">
        <v>3</v>
      </c>
    </row>
    <row r="88482" spans="18:18" x14ac:dyDescent="0.25">
      <c r="R88482" s="15">
        <v>3</v>
      </c>
    </row>
    <row r="88483" spans="18:18" x14ac:dyDescent="0.25">
      <c r="R88483" s="15">
        <v>3</v>
      </c>
    </row>
    <row r="88484" spans="18:18" x14ac:dyDescent="0.25">
      <c r="R88484" s="15">
        <v>3</v>
      </c>
    </row>
    <row r="88485" spans="18:18" x14ac:dyDescent="0.25">
      <c r="R88485" s="15">
        <v>3</v>
      </c>
    </row>
    <row r="88486" spans="18:18" x14ac:dyDescent="0.25">
      <c r="R88486" s="15">
        <v>3</v>
      </c>
    </row>
    <row r="88487" spans="18:18" x14ac:dyDescent="0.25">
      <c r="R88487" s="15">
        <v>3</v>
      </c>
    </row>
    <row r="88488" spans="18:18" x14ac:dyDescent="0.25">
      <c r="R88488" s="15">
        <v>3</v>
      </c>
    </row>
    <row r="88489" spans="18:18" x14ac:dyDescent="0.25">
      <c r="R88489" s="15">
        <v>3</v>
      </c>
    </row>
    <row r="88490" spans="18:18" x14ac:dyDescent="0.25">
      <c r="R88490" s="15">
        <v>3</v>
      </c>
    </row>
    <row r="88491" spans="18:18" x14ac:dyDescent="0.25">
      <c r="R88491" s="15">
        <v>3</v>
      </c>
    </row>
    <row r="88492" spans="18:18" x14ac:dyDescent="0.25">
      <c r="R88492" s="15">
        <v>3</v>
      </c>
    </row>
    <row r="88493" spans="18:18" x14ac:dyDescent="0.25">
      <c r="R88493" s="15">
        <v>3</v>
      </c>
    </row>
    <row r="88494" spans="18:18" x14ac:dyDescent="0.25">
      <c r="R88494" s="15">
        <v>3</v>
      </c>
    </row>
    <row r="88495" spans="18:18" x14ac:dyDescent="0.25">
      <c r="R88495" s="15">
        <v>3</v>
      </c>
    </row>
    <row r="88496" spans="18:18" x14ac:dyDescent="0.25">
      <c r="R88496" s="15">
        <v>3</v>
      </c>
    </row>
    <row r="88497" spans="18:18" x14ac:dyDescent="0.25">
      <c r="R88497" s="15">
        <v>3</v>
      </c>
    </row>
    <row r="88498" spans="18:18" x14ac:dyDescent="0.25">
      <c r="R88498" s="15">
        <v>3</v>
      </c>
    </row>
    <row r="88499" spans="18:18" x14ac:dyDescent="0.25">
      <c r="R88499" s="15">
        <v>3</v>
      </c>
    </row>
    <row r="88500" spans="18:18" x14ac:dyDescent="0.25">
      <c r="R88500" s="15">
        <v>3</v>
      </c>
    </row>
    <row r="88501" spans="18:18" x14ac:dyDescent="0.25">
      <c r="R88501" s="15">
        <v>3</v>
      </c>
    </row>
    <row r="88502" spans="18:18" x14ac:dyDescent="0.25">
      <c r="R88502" s="15">
        <v>3</v>
      </c>
    </row>
    <row r="88503" spans="18:18" x14ac:dyDescent="0.25">
      <c r="R88503" s="15">
        <v>3</v>
      </c>
    </row>
    <row r="88504" spans="18:18" x14ac:dyDescent="0.25">
      <c r="R88504" s="15">
        <v>3</v>
      </c>
    </row>
    <row r="88505" spans="18:18" x14ac:dyDescent="0.25">
      <c r="R88505" s="15">
        <v>3</v>
      </c>
    </row>
    <row r="88506" spans="18:18" x14ac:dyDescent="0.25">
      <c r="R88506" s="15">
        <v>3</v>
      </c>
    </row>
    <row r="88507" spans="18:18" x14ac:dyDescent="0.25">
      <c r="R88507" s="15">
        <v>3</v>
      </c>
    </row>
    <row r="88508" spans="18:18" x14ac:dyDescent="0.25">
      <c r="R88508" s="15">
        <v>3</v>
      </c>
    </row>
    <row r="88509" spans="18:18" x14ac:dyDescent="0.25">
      <c r="R88509" s="15">
        <v>3</v>
      </c>
    </row>
    <row r="88510" spans="18:18" x14ac:dyDescent="0.25">
      <c r="R88510" s="15">
        <v>3</v>
      </c>
    </row>
    <row r="88511" spans="18:18" x14ac:dyDescent="0.25">
      <c r="R88511" s="15">
        <v>3</v>
      </c>
    </row>
    <row r="88512" spans="18:18" x14ac:dyDescent="0.25">
      <c r="R88512" s="15">
        <v>3</v>
      </c>
    </row>
    <row r="88513" spans="18:18" x14ac:dyDescent="0.25">
      <c r="R88513" s="15">
        <v>3</v>
      </c>
    </row>
    <row r="88514" spans="18:18" x14ac:dyDescent="0.25">
      <c r="R88514" s="15">
        <v>3</v>
      </c>
    </row>
    <row r="88515" spans="18:18" x14ac:dyDescent="0.25">
      <c r="R88515" s="15">
        <v>3</v>
      </c>
    </row>
    <row r="88516" spans="18:18" x14ac:dyDescent="0.25">
      <c r="R88516" s="15">
        <v>1</v>
      </c>
    </row>
    <row r="88517" spans="18:18" x14ac:dyDescent="0.25">
      <c r="R88517" s="15">
        <v>1</v>
      </c>
    </row>
    <row r="88518" spans="18:18" x14ac:dyDescent="0.25">
      <c r="R88518" s="15">
        <v>2</v>
      </c>
    </row>
    <row r="88519" spans="18:18" x14ac:dyDescent="0.25">
      <c r="R88519" s="15">
        <v>2</v>
      </c>
    </row>
    <row r="88520" spans="18:18" x14ac:dyDescent="0.25">
      <c r="R88520" s="15">
        <v>2</v>
      </c>
    </row>
    <row r="88521" spans="18:18" x14ac:dyDescent="0.25">
      <c r="R88521" s="15">
        <v>2</v>
      </c>
    </row>
    <row r="88522" spans="18:18" x14ac:dyDescent="0.25">
      <c r="R88522" s="15">
        <v>2</v>
      </c>
    </row>
    <row r="88523" spans="18:18" x14ac:dyDescent="0.25">
      <c r="R88523" s="15">
        <v>2</v>
      </c>
    </row>
    <row r="88524" spans="18:18" x14ac:dyDescent="0.25">
      <c r="R88524" s="15">
        <v>2</v>
      </c>
    </row>
    <row r="88525" spans="18:18" x14ac:dyDescent="0.25">
      <c r="R88525" s="15">
        <v>3</v>
      </c>
    </row>
    <row r="88526" spans="18:18" x14ac:dyDescent="0.25">
      <c r="R88526" s="15">
        <v>3</v>
      </c>
    </row>
    <row r="88527" spans="18:18" x14ac:dyDescent="0.25">
      <c r="R88527" s="15">
        <v>3</v>
      </c>
    </row>
    <row r="88528" spans="18:18" x14ac:dyDescent="0.25">
      <c r="R88528" s="15">
        <v>3</v>
      </c>
    </row>
    <row r="88529" spans="18:18" x14ac:dyDescent="0.25">
      <c r="R88529" s="15">
        <v>3</v>
      </c>
    </row>
    <row r="88530" spans="18:18" x14ac:dyDescent="0.25">
      <c r="R88530" s="15">
        <v>3</v>
      </c>
    </row>
    <row r="88531" spans="18:18" x14ac:dyDescent="0.25">
      <c r="R88531" s="15">
        <v>3</v>
      </c>
    </row>
    <row r="88532" spans="18:18" x14ac:dyDescent="0.25">
      <c r="R88532" s="15">
        <v>2</v>
      </c>
    </row>
    <row r="88533" spans="18:18" x14ac:dyDescent="0.25">
      <c r="R88533" s="15">
        <v>2</v>
      </c>
    </row>
    <row r="88534" spans="18:18" x14ac:dyDescent="0.25">
      <c r="R88534" s="15">
        <v>2</v>
      </c>
    </row>
    <row r="88535" spans="18:18" x14ac:dyDescent="0.25">
      <c r="R88535" s="15">
        <v>2</v>
      </c>
    </row>
    <row r="88536" spans="18:18" x14ac:dyDescent="0.25">
      <c r="R88536" s="15">
        <v>2</v>
      </c>
    </row>
    <row r="88537" spans="18:18" x14ac:dyDescent="0.25">
      <c r="R88537" s="15">
        <v>2</v>
      </c>
    </row>
    <row r="88538" spans="18:18" x14ac:dyDescent="0.25">
      <c r="R88538" s="15">
        <v>2</v>
      </c>
    </row>
    <row r="88539" spans="18:18" x14ac:dyDescent="0.25">
      <c r="R88539" s="15">
        <v>2</v>
      </c>
    </row>
    <row r="88540" spans="18:18" x14ac:dyDescent="0.25">
      <c r="R88540" s="15">
        <v>2</v>
      </c>
    </row>
    <row r="88541" spans="18:18" x14ac:dyDescent="0.25">
      <c r="R88541" s="15">
        <v>2</v>
      </c>
    </row>
    <row r="88542" spans="18:18" x14ac:dyDescent="0.25">
      <c r="R88542" s="15">
        <v>2</v>
      </c>
    </row>
    <row r="88543" spans="18:18" x14ac:dyDescent="0.25">
      <c r="R88543" s="15">
        <v>2</v>
      </c>
    </row>
    <row r="88544" spans="18:18" x14ac:dyDescent="0.25">
      <c r="R88544" s="15">
        <v>2</v>
      </c>
    </row>
    <row r="88545" spans="18:18" x14ac:dyDescent="0.25">
      <c r="R88545" s="15">
        <v>2</v>
      </c>
    </row>
    <row r="88546" spans="18:18" x14ac:dyDescent="0.25">
      <c r="R88546" s="15">
        <v>2</v>
      </c>
    </row>
    <row r="88547" spans="18:18" x14ac:dyDescent="0.25">
      <c r="R88547" s="15">
        <v>2</v>
      </c>
    </row>
    <row r="88548" spans="18:18" x14ac:dyDescent="0.25">
      <c r="R88548" s="15">
        <v>2</v>
      </c>
    </row>
    <row r="88549" spans="18:18" x14ac:dyDescent="0.25">
      <c r="R88549" s="15">
        <v>2</v>
      </c>
    </row>
    <row r="88550" spans="18:18" x14ac:dyDescent="0.25">
      <c r="R88550" s="15">
        <v>2</v>
      </c>
    </row>
    <row r="88551" spans="18:18" x14ac:dyDescent="0.25">
      <c r="R88551" s="15">
        <v>2</v>
      </c>
    </row>
    <row r="88552" spans="18:18" x14ac:dyDescent="0.25">
      <c r="R88552" s="15">
        <v>2</v>
      </c>
    </row>
    <row r="88553" spans="18:18" x14ac:dyDescent="0.25">
      <c r="R88553" s="15">
        <v>4</v>
      </c>
    </row>
    <row r="88554" spans="18:18" x14ac:dyDescent="0.25">
      <c r="R88554" s="15">
        <v>4</v>
      </c>
    </row>
    <row r="88555" spans="18:18" x14ac:dyDescent="0.25">
      <c r="R88555" s="15">
        <v>4</v>
      </c>
    </row>
    <row r="88556" spans="18:18" x14ac:dyDescent="0.25">
      <c r="R88556" s="15">
        <v>4</v>
      </c>
    </row>
    <row r="88557" spans="18:18" x14ac:dyDescent="0.25">
      <c r="R88557" s="15">
        <v>4</v>
      </c>
    </row>
    <row r="88558" spans="18:18" x14ac:dyDescent="0.25">
      <c r="R88558" s="15">
        <v>4</v>
      </c>
    </row>
    <row r="88559" spans="18:18" x14ac:dyDescent="0.25">
      <c r="R88559" s="15">
        <v>4</v>
      </c>
    </row>
    <row r="88560" spans="18:18" x14ac:dyDescent="0.25">
      <c r="R88560" s="15">
        <v>4</v>
      </c>
    </row>
    <row r="88561" spans="18:18" x14ac:dyDescent="0.25">
      <c r="R88561" s="15">
        <v>2</v>
      </c>
    </row>
    <row r="88562" spans="18:18" x14ac:dyDescent="0.25">
      <c r="R88562" s="15">
        <v>2</v>
      </c>
    </row>
    <row r="88563" spans="18:18" x14ac:dyDescent="0.25">
      <c r="R88563" s="15">
        <v>2</v>
      </c>
    </row>
    <row r="88564" spans="18:18" x14ac:dyDescent="0.25">
      <c r="R88564" s="15">
        <v>2</v>
      </c>
    </row>
    <row r="88565" spans="18:18" x14ac:dyDescent="0.25">
      <c r="R88565" s="15">
        <v>2</v>
      </c>
    </row>
    <row r="88566" spans="18:18" x14ac:dyDescent="0.25">
      <c r="R88566" s="15">
        <v>2</v>
      </c>
    </row>
    <row r="88567" spans="18:18" x14ac:dyDescent="0.25">
      <c r="R88567" s="15">
        <v>2</v>
      </c>
    </row>
    <row r="88568" spans="18:18" x14ac:dyDescent="0.25">
      <c r="R88568" s="15">
        <v>2</v>
      </c>
    </row>
    <row r="88569" spans="18:18" x14ac:dyDescent="0.25">
      <c r="R88569" s="15">
        <v>2</v>
      </c>
    </row>
    <row r="88570" spans="18:18" x14ac:dyDescent="0.25">
      <c r="R88570" s="15">
        <v>2</v>
      </c>
    </row>
    <row r="88571" spans="18:18" x14ac:dyDescent="0.25">
      <c r="R88571" s="15">
        <v>2</v>
      </c>
    </row>
    <row r="88572" spans="18:18" x14ac:dyDescent="0.25">
      <c r="R88572" s="15">
        <v>2</v>
      </c>
    </row>
    <row r="88573" spans="18:18" x14ac:dyDescent="0.25">
      <c r="R88573" s="15">
        <v>2</v>
      </c>
    </row>
    <row r="88574" spans="18:18" x14ac:dyDescent="0.25">
      <c r="R88574" s="15">
        <v>2</v>
      </c>
    </row>
    <row r="88575" spans="18:18" x14ac:dyDescent="0.25">
      <c r="R88575" s="15">
        <v>2</v>
      </c>
    </row>
    <row r="88576" spans="18:18" x14ac:dyDescent="0.25">
      <c r="R88576" s="15">
        <v>2</v>
      </c>
    </row>
    <row r="88577" spans="18:18" x14ac:dyDescent="0.25">
      <c r="R88577" s="15">
        <v>2</v>
      </c>
    </row>
    <row r="88578" spans="18:18" x14ac:dyDescent="0.25">
      <c r="R88578" s="15">
        <v>2</v>
      </c>
    </row>
    <row r="88579" spans="18:18" x14ac:dyDescent="0.25">
      <c r="R88579" s="15">
        <v>2</v>
      </c>
    </row>
    <row r="88580" spans="18:18" x14ac:dyDescent="0.25">
      <c r="R88580" s="15">
        <v>2</v>
      </c>
    </row>
    <row r="88581" spans="18:18" x14ac:dyDescent="0.25">
      <c r="R88581" s="15">
        <v>4</v>
      </c>
    </row>
    <row r="88582" spans="18:18" x14ac:dyDescent="0.25">
      <c r="R88582" s="15">
        <v>4</v>
      </c>
    </row>
    <row r="88583" spans="18:18" x14ac:dyDescent="0.25">
      <c r="R88583" s="15">
        <v>4</v>
      </c>
    </row>
    <row r="88584" spans="18:18" x14ac:dyDescent="0.25">
      <c r="R88584" s="15">
        <v>4</v>
      </c>
    </row>
    <row r="88585" spans="18:18" x14ac:dyDescent="0.25">
      <c r="R88585" s="15">
        <v>4</v>
      </c>
    </row>
    <row r="88586" spans="18:18" x14ac:dyDescent="0.25">
      <c r="R88586" s="15">
        <v>4</v>
      </c>
    </row>
    <row r="88587" spans="18:18" x14ac:dyDescent="0.25">
      <c r="R88587" s="15">
        <v>4</v>
      </c>
    </row>
    <row r="88588" spans="18:18" x14ac:dyDescent="0.25">
      <c r="R88588" s="15">
        <v>2</v>
      </c>
    </row>
    <row r="88589" spans="18:18" x14ac:dyDescent="0.25">
      <c r="R88589" s="15">
        <v>2</v>
      </c>
    </row>
    <row r="88590" spans="18:18" x14ac:dyDescent="0.25">
      <c r="R88590" s="15">
        <v>2</v>
      </c>
    </row>
    <row r="88591" spans="18:18" x14ac:dyDescent="0.25">
      <c r="R88591" s="15">
        <v>2</v>
      </c>
    </row>
    <row r="88592" spans="18:18" x14ac:dyDescent="0.25">
      <c r="R88592" s="15">
        <v>2</v>
      </c>
    </row>
    <row r="88593" spans="18:18" x14ac:dyDescent="0.25">
      <c r="R88593" s="15">
        <v>2</v>
      </c>
    </row>
    <row r="88594" spans="18:18" x14ac:dyDescent="0.25">
      <c r="R88594" s="15">
        <v>2</v>
      </c>
    </row>
    <row r="88595" spans="18:18" x14ac:dyDescent="0.25">
      <c r="R88595" s="15">
        <v>2</v>
      </c>
    </row>
    <row r="88596" spans="18:18" x14ac:dyDescent="0.25">
      <c r="R88596" s="15">
        <v>2</v>
      </c>
    </row>
    <row r="88597" spans="18:18" x14ac:dyDescent="0.25">
      <c r="R88597" s="15">
        <v>2</v>
      </c>
    </row>
    <row r="88598" spans="18:18" x14ac:dyDescent="0.25">
      <c r="R88598" s="15">
        <v>2</v>
      </c>
    </row>
    <row r="88599" spans="18:18" x14ac:dyDescent="0.25">
      <c r="R88599" s="15">
        <v>2</v>
      </c>
    </row>
    <row r="88600" spans="18:18" x14ac:dyDescent="0.25">
      <c r="R88600" s="15">
        <v>2</v>
      </c>
    </row>
    <row r="88601" spans="18:18" x14ac:dyDescent="0.25">
      <c r="R88601" s="15">
        <v>2</v>
      </c>
    </row>
    <row r="88602" spans="18:18" x14ac:dyDescent="0.25">
      <c r="R88602" s="15">
        <v>2</v>
      </c>
    </row>
    <row r="88603" spans="18:18" x14ac:dyDescent="0.25">
      <c r="R88603" s="15">
        <v>2</v>
      </c>
    </row>
    <row r="88604" spans="18:18" x14ac:dyDescent="0.25">
      <c r="R88604" s="15">
        <v>2</v>
      </c>
    </row>
    <row r="88605" spans="18:18" x14ac:dyDescent="0.25">
      <c r="R88605" s="15">
        <v>3</v>
      </c>
    </row>
    <row r="88606" spans="18:18" x14ac:dyDescent="0.25">
      <c r="R88606" s="15">
        <v>3</v>
      </c>
    </row>
    <row r="88607" spans="18:18" x14ac:dyDescent="0.25">
      <c r="R88607" s="15">
        <v>3</v>
      </c>
    </row>
    <row r="88608" spans="18:18" x14ac:dyDescent="0.25">
      <c r="R88608" s="15">
        <v>3</v>
      </c>
    </row>
    <row r="88609" spans="18:18" x14ac:dyDescent="0.25">
      <c r="R88609" s="15">
        <v>3</v>
      </c>
    </row>
    <row r="88610" spans="18:18" x14ac:dyDescent="0.25">
      <c r="R88610" s="15">
        <v>3</v>
      </c>
    </row>
    <row r="88611" spans="18:18" x14ac:dyDescent="0.25">
      <c r="R88611" s="15">
        <v>1</v>
      </c>
    </row>
    <row r="88612" spans="18:18" x14ac:dyDescent="0.25">
      <c r="R88612" s="15">
        <v>1</v>
      </c>
    </row>
    <row r="88613" spans="18:18" x14ac:dyDescent="0.25">
      <c r="R88613" s="15">
        <v>1</v>
      </c>
    </row>
    <row r="88614" spans="18:18" x14ac:dyDescent="0.25">
      <c r="R88614" s="15">
        <v>1</v>
      </c>
    </row>
    <row r="88615" spans="18:18" x14ac:dyDescent="0.25">
      <c r="R88615" s="15">
        <v>3</v>
      </c>
    </row>
    <row r="88616" spans="18:18" x14ac:dyDescent="0.25">
      <c r="R88616" s="15">
        <v>3</v>
      </c>
    </row>
    <row r="88617" spans="18:18" x14ac:dyDescent="0.25">
      <c r="R88617" s="15">
        <v>3</v>
      </c>
    </row>
    <row r="88618" spans="18:18" x14ac:dyDescent="0.25">
      <c r="R88618" s="15">
        <v>3</v>
      </c>
    </row>
    <row r="88619" spans="18:18" x14ac:dyDescent="0.25">
      <c r="R88619" s="15">
        <v>3</v>
      </c>
    </row>
    <row r="88620" spans="18:18" x14ac:dyDescent="0.25">
      <c r="R88620" s="15">
        <v>3</v>
      </c>
    </row>
    <row r="88621" spans="18:18" x14ac:dyDescent="0.25">
      <c r="R88621" s="15">
        <v>3</v>
      </c>
    </row>
    <row r="88622" spans="18:18" x14ac:dyDescent="0.25">
      <c r="R88622" s="15">
        <v>3</v>
      </c>
    </row>
    <row r="88623" spans="18:18" x14ac:dyDescent="0.25">
      <c r="R88623" s="15">
        <v>3</v>
      </c>
    </row>
    <row r="88624" spans="18:18" x14ac:dyDescent="0.25">
      <c r="R88624" s="15">
        <v>3</v>
      </c>
    </row>
    <row r="88625" spans="18:18" x14ac:dyDescent="0.25">
      <c r="R88625" s="15">
        <v>3</v>
      </c>
    </row>
    <row r="88626" spans="18:18" x14ac:dyDescent="0.25">
      <c r="R88626" s="15">
        <v>3</v>
      </c>
    </row>
    <row r="88627" spans="18:18" x14ac:dyDescent="0.25">
      <c r="R88627" s="15">
        <v>3</v>
      </c>
    </row>
    <row r="88628" spans="18:18" x14ac:dyDescent="0.25">
      <c r="R88628" s="15">
        <v>3</v>
      </c>
    </row>
    <row r="88629" spans="18:18" x14ac:dyDescent="0.25">
      <c r="R88629" s="15">
        <v>3</v>
      </c>
    </row>
    <row r="88630" spans="18:18" x14ac:dyDescent="0.25">
      <c r="R88630" s="15">
        <v>2</v>
      </c>
    </row>
    <row r="88631" spans="18:18" x14ac:dyDescent="0.25">
      <c r="R88631" s="15">
        <v>2</v>
      </c>
    </row>
    <row r="88632" spans="18:18" x14ac:dyDescent="0.25">
      <c r="R88632" s="15">
        <v>2</v>
      </c>
    </row>
    <row r="88633" spans="18:18" x14ac:dyDescent="0.25">
      <c r="R88633" s="15">
        <v>2</v>
      </c>
    </row>
    <row r="88634" spans="18:18" x14ac:dyDescent="0.25">
      <c r="R88634" s="15">
        <v>2</v>
      </c>
    </row>
    <row r="88635" spans="18:18" x14ac:dyDescent="0.25">
      <c r="R88635" s="15">
        <v>2</v>
      </c>
    </row>
    <row r="88636" spans="18:18" x14ac:dyDescent="0.25">
      <c r="R88636" s="15">
        <v>2</v>
      </c>
    </row>
    <row r="88637" spans="18:18" x14ac:dyDescent="0.25">
      <c r="R88637" s="15">
        <v>2</v>
      </c>
    </row>
    <row r="88638" spans="18:18" x14ac:dyDescent="0.25">
      <c r="R88638" s="15">
        <v>2</v>
      </c>
    </row>
    <row r="88639" spans="18:18" x14ac:dyDescent="0.25">
      <c r="R88639" s="15">
        <v>3</v>
      </c>
    </row>
    <row r="88640" spans="18:18" x14ac:dyDescent="0.25">
      <c r="R88640" s="15">
        <v>3</v>
      </c>
    </row>
    <row r="88641" spans="18:18" x14ac:dyDescent="0.25">
      <c r="R88641" s="15">
        <v>3</v>
      </c>
    </row>
    <row r="88642" spans="18:18" x14ac:dyDescent="0.25">
      <c r="R88642" s="15">
        <v>3</v>
      </c>
    </row>
    <row r="88643" spans="18:18" x14ac:dyDescent="0.25">
      <c r="R88643" s="15">
        <v>3</v>
      </c>
    </row>
    <row r="88644" spans="18:18" x14ac:dyDescent="0.25">
      <c r="R88644" s="15">
        <v>3</v>
      </c>
    </row>
    <row r="88645" spans="18:18" x14ac:dyDescent="0.25">
      <c r="R88645" s="15">
        <v>2</v>
      </c>
    </row>
    <row r="88646" spans="18:18" x14ac:dyDescent="0.25">
      <c r="R88646" s="15">
        <v>2</v>
      </c>
    </row>
    <row r="88647" spans="18:18" x14ac:dyDescent="0.25">
      <c r="R88647" s="15">
        <v>2</v>
      </c>
    </row>
    <row r="88648" spans="18:18" x14ac:dyDescent="0.25">
      <c r="R88648" s="15">
        <v>3</v>
      </c>
    </row>
    <row r="88649" spans="18:18" x14ac:dyDescent="0.25">
      <c r="R88649" s="15">
        <v>3</v>
      </c>
    </row>
    <row r="88650" spans="18:18" x14ac:dyDescent="0.25">
      <c r="R88650" s="15">
        <v>3</v>
      </c>
    </row>
    <row r="88651" spans="18:18" x14ac:dyDescent="0.25">
      <c r="R88651" s="15">
        <v>3</v>
      </c>
    </row>
    <row r="88652" spans="18:18" x14ac:dyDescent="0.25">
      <c r="R88652" s="15">
        <v>3</v>
      </c>
    </row>
    <row r="88653" spans="18:18" x14ac:dyDescent="0.25">
      <c r="R88653" s="15">
        <v>3</v>
      </c>
    </row>
    <row r="88654" spans="18:18" x14ac:dyDescent="0.25">
      <c r="R88654" s="15">
        <v>4</v>
      </c>
    </row>
    <row r="88655" spans="18:18" x14ac:dyDescent="0.25">
      <c r="R88655" s="15">
        <v>4</v>
      </c>
    </row>
    <row r="88656" spans="18:18" x14ac:dyDescent="0.25">
      <c r="R88656" s="15">
        <v>4</v>
      </c>
    </row>
    <row r="88657" spans="18:18" x14ac:dyDescent="0.25">
      <c r="R88657" s="15">
        <v>4</v>
      </c>
    </row>
    <row r="88658" spans="18:18" x14ac:dyDescent="0.25">
      <c r="R88658" s="15">
        <v>4</v>
      </c>
    </row>
    <row r="88659" spans="18:18" x14ac:dyDescent="0.25">
      <c r="R88659" s="15">
        <v>4</v>
      </c>
    </row>
    <row r="88660" spans="18:18" x14ac:dyDescent="0.25">
      <c r="R88660" s="15">
        <v>4</v>
      </c>
    </row>
    <row r="88661" spans="18:18" x14ac:dyDescent="0.25">
      <c r="R88661" s="15">
        <v>4</v>
      </c>
    </row>
    <row r="88662" spans="18:18" x14ac:dyDescent="0.25">
      <c r="R88662" s="15">
        <v>1</v>
      </c>
    </row>
    <row r="88663" spans="18:18" x14ac:dyDescent="0.25">
      <c r="R88663" s="15">
        <v>1</v>
      </c>
    </row>
    <row r="88664" spans="18:18" x14ac:dyDescent="0.25">
      <c r="R88664" s="15">
        <v>2</v>
      </c>
    </row>
    <row r="88665" spans="18:18" x14ac:dyDescent="0.25">
      <c r="R88665" s="15">
        <v>2</v>
      </c>
    </row>
    <row r="88666" spans="18:18" x14ac:dyDescent="0.25">
      <c r="R88666" s="15">
        <v>2</v>
      </c>
    </row>
    <row r="88667" spans="18:18" x14ac:dyDescent="0.25">
      <c r="R88667" s="15">
        <v>2</v>
      </c>
    </row>
    <row r="88668" spans="18:18" x14ac:dyDescent="0.25">
      <c r="R88668" s="15">
        <v>2</v>
      </c>
    </row>
    <row r="88669" spans="18:18" x14ac:dyDescent="0.25">
      <c r="R88669" s="15">
        <v>2</v>
      </c>
    </row>
    <row r="88670" spans="18:18" x14ac:dyDescent="0.25">
      <c r="R88670" s="15">
        <v>2</v>
      </c>
    </row>
    <row r="88671" spans="18:18" x14ac:dyDescent="0.25">
      <c r="R88671" s="15">
        <v>2</v>
      </c>
    </row>
    <row r="88672" spans="18:18" x14ac:dyDescent="0.25">
      <c r="R88672" s="15">
        <v>2</v>
      </c>
    </row>
    <row r="88673" spans="18:18" x14ac:dyDescent="0.25">
      <c r="R88673" s="15">
        <v>2</v>
      </c>
    </row>
    <row r="88674" spans="18:18" x14ac:dyDescent="0.25">
      <c r="R88674" s="15">
        <v>2</v>
      </c>
    </row>
    <row r="88675" spans="18:18" x14ac:dyDescent="0.25">
      <c r="R88675" s="15">
        <v>2</v>
      </c>
    </row>
    <row r="88676" spans="18:18" x14ac:dyDescent="0.25">
      <c r="R88676" s="15">
        <v>2</v>
      </c>
    </row>
    <row r="88677" spans="18:18" x14ac:dyDescent="0.25">
      <c r="R88677" s="15">
        <v>2</v>
      </c>
    </row>
    <row r="88678" spans="18:18" x14ac:dyDescent="0.25">
      <c r="R88678" s="15">
        <v>2</v>
      </c>
    </row>
    <row r="88679" spans="18:18" x14ac:dyDescent="0.25">
      <c r="R88679" s="15">
        <v>2</v>
      </c>
    </row>
    <row r="88680" spans="18:18" x14ac:dyDescent="0.25">
      <c r="R88680" s="15">
        <v>2</v>
      </c>
    </row>
    <row r="88681" spans="18:18" x14ac:dyDescent="0.25">
      <c r="R88681" s="15">
        <v>2</v>
      </c>
    </row>
    <row r="88682" spans="18:18" x14ac:dyDescent="0.25">
      <c r="R88682" s="15">
        <v>2</v>
      </c>
    </row>
    <row r="88683" spans="18:18" x14ac:dyDescent="0.25">
      <c r="R88683" s="15">
        <v>2</v>
      </c>
    </row>
    <row r="88684" spans="18:18" x14ac:dyDescent="0.25">
      <c r="R88684" s="15">
        <v>2</v>
      </c>
    </row>
    <row r="88685" spans="18:18" x14ac:dyDescent="0.25">
      <c r="R88685" s="15">
        <v>2</v>
      </c>
    </row>
    <row r="88686" spans="18:18" x14ac:dyDescent="0.25">
      <c r="R88686" s="15">
        <v>2</v>
      </c>
    </row>
    <row r="88687" spans="18:18" x14ac:dyDescent="0.25">
      <c r="R88687" s="15">
        <v>2</v>
      </c>
    </row>
    <row r="88688" spans="18:18" x14ac:dyDescent="0.25">
      <c r="R88688" s="15">
        <v>2</v>
      </c>
    </row>
    <row r="88689" spans="18:18" x14ac:dyDescent="0.25">
      <c r="R88689" s="15">
        <v>2</v>
      </c>
    </row>
    <row r="88690" spans="18:18" x14ac:dyDescent="0.25">
      <c r="R88690" s="15">
        <v>2</v>
      </c>
    </row>
    <row r="88691" spans="18:18" x14ac:dyDescent="0.25">
      <c r="R88691" s="15">
        <v>2</v>
      </c>
    </row>
    <row r="88692" spans="18:18" x14ac:dyDescent="0.25">
      <c r="R88692" s="15">
        <v>2</v>
      </c>
    </row>
    <row r="88693" spans="18:18" x14ac:dyDescent="0.25">
      <c r="R88693" s="15">
        <v>2</v>
      </c>
    </row>
    <row r="88694" spans="18:18" x14ac:dyDescent="0.25">
      <c r="R88694" s="15">
        <v>2</v>
      </c>
    </row>
    <row r="88695" spans="18:18" x14ac:dyDescent="0.25">
      <c r="R88695" s="15">
        <v>2</v>
      </c>
    </row>
    <row r="88696" spans="18:18" x14ac:dyDescent="0.25">
      <c r="R88696" s="15">
        <v>3</v>
      </c>
    </row>
    <row r="88697" spans="18:18" x14ac:dyDescent="0.25">
      <c r="R88697" s="15">
        <v>3</v>
      </c>
    </row>
    <row r="88698" spans="18:18" x14ac:dyDescent="0.25">
      <c r="R88698" s="15">
        <v>3</v>
      </c>
    </row>
    <row r="88699" spans="18:18" x14ac:dyDescent="0.25">
      <c r="R88699" s="15">
        <v>3</v>
      </c>
    </row>
    <row r="88700" spans="18:18" x14ac:dyDescent="0.25">
      <c r="R88700" s="15">
        <v>3</v>
      </c>
    </row>
    <row r="88701" spans="18:18" x14ac:dyDescent="0.25">
      <c r="R88701" s="15">
        <v>3</v>
      </c>
    </row>
    <row r="88702" spans="18:18" x14ac:dyDescent="0.25">
      <c r="R88702" s="15">
        <v>3</v>
      </c>
    </row>
    <row r="88703" spans="18:18" x14ac:dyDescent="0.25">
      <c r="R88703" s="15">
        <v>3</v>
      </c>
    </row>
    <row r="88704" spans="18:18" x14ac:dyDescent="0.25">
      <c r="R88704" s="15">
        <v>3</v>
      </c>
    </row>
    <row r="88705" spans="18:18" x14ac:dyDescent="0.25">
      <c r="R88705" s="15">
        <v>3</v>
      </c>
    </row>
    <row r="88706" spans="18:18" x14ac:dyDescent="0.25">
      <c r="R88706" s="15">
        <v>3</v>
      </c>
    </row>
    <row r="88707" spans="18:18" x14ac:dyDescent="0.25">
      <c r="R88707" s="15">
        <v>3</v>
      </c>
    </row>
    <row r="88708" spans="18:18" x14ac:dyDescent="0.25">
      <c r="R88708" s="15">
        <v>3</v>
      </c>
    </row>
    <row r="88709" spans="18:18" x14ac:dyDescent="0.25">
      <c r="R88709" s="15">
        <v>3</v>
      </c>
    </row>
    <row r="88710" spans="18:18" x14ac:dyDescent="0.25">
      <c r="R88710" s="15">
        <v>3</v>
      </c>
    </row>
    <row r="88711" spans="18:18" x14ac:dyDescent="0.25">
      <c r="R88711" s="15">
        <v>3</v>
      </c>
    </row>
    <row r="88712" spans="18:18" x14ac:dyDescent="0.25">
      <c r="R88712" s="15">
        <v>3</v>
      </c>
    </row>
    <row r="88713" spans="18:18" x14ac:dyDescent="0.25">
      <c r="R88713" s="15">
        <v>3</v>
      </c>
    </row>
    <row r="88714" spans="18:18" x14ac:dyDescent="0.25">
      <c r="R88714" s="15">
        <v>3</v>
      </c>
    </row>
    <row r="88715" spans="18:18" x14ac:dyDescent="0.25">
      <c r="R88715" s="15">
        <v>3</v>
      </c>
    </row>
    <row r="88716" spans="18:18" x14ac:dyDescent="0.25">
      <c r="R88716" s="15">
        <v>3</v>
      </c>
    </row>
    <row r="88717" spans="18:18" x14ac:dyDescent="0.25">
      <c r="R88717" s="15">
        <v>3</v>
      </c>
    </row>
    <row r="88718" spans="18:18" x14ac:dyDescent="0.25">
      <c r="R88718" s="15">
        <v>3</v>
      </c>
    </row>
    <row r="88719" spans="18:18" x14ac:dyDescent="0.25">
      <c r="R88719" s="15">
        <v>3</v>
      </c>
    </row>
    <row r="88720" spans="18:18" x14ac:dyDescent="0.25">
      <c r="R88720" s="15">
        <v>3</v>
      </c>
    </row>
    <row r="88721" spans="18:18" x14ac:dyDescent="0.25">
      <c r="R88721" s="15">
        <v>3</v>
      </c>
    </row>
    <row r="88722" spans="18:18" x14ac:dyDescent="0.25">
      <c r="R88722" s="15">
        <v>3</v>
      </c>
    </row>
    <row r="88723" spans="18:18" x14ac:dyDescent="0.25">
      <c r="R88723" s="15">
        <v>3</v>
      </c>
    </row>
    <row r="88724" spans="18:18" x14ac:dyDescent="0.25">
      <c r="R88724" s="15">
        <v>3</v>
      </c>
    </row>
    <row r="88725" spans="18:18" x14ac:dyDescent="0.25">
      <c r="R88725" s="15">
        <v>2</v>
      </c>
    </row>
    <row r="88726" spans="18:18" x14ac:dyDescent="0.25">
      <c r="R88726" s="15">
        <v>2</v>
      </c>
    </row>
    <row r="88727" spans="18:18" x14ac:dyDescent="0.25">
      <c r="R88727" s="15">
        <v>2</v>
      </c>
    </row>
    <row r="88728" spans="18:18" x14ac:dyDescent="0.25">
      <c r="R88728" s="15">
        <v>2</v>
      </c>
    </row>
    <row r="88729" spans="18:18" x14ac:dyDescent="0.25">
      <c r="R88729" s="15">
        <v>2</v>
      </c>
    </row>
    <row r="88730" spans="18:18" x14ac:dyDescent="0.25">
      <c r="R88730" s="15">
        <v>2</v>
      </c>
    </row>
    <row r="88731" spans="18:18" x14ac:dyDescent="0.25">
      <c r="R88731" s="15">
        <v>2</v>
      </c>
    </row>
    <row r="88732" spans="18:18" x14ac:dyDescent="0.25">
      <c r="R88732" s="15">
        <v>2</v>
      </c>
    </row>
    <row r="88733" spans="18:18" x14ac:dyDescent="0.25">
      <c r="R88733" s="15">
        <v>2</v>
      </c>
    </row>
    <row r="88734" spans="18:18" x14ac:dyDescent="0.25">
      <c r="R88734" s="15">
        <v>2</v>
      </c>
    </row>
    <row r="88735" spans="18:18" x14ac:dyDescent="0.25">
      <c r="R88735" s="15">
        <v>2</v>
      </c>
    </row>
    <row r="88736" spans="18:18" x14ac:dyDescent="0.25">
      <c r="R88736" s="15">
        <v>2</v>
      </c>
    </row>
    <row r="88737" spans="18:18" x14ac:dyDescent="0.25">
      <c r="R88737" s="15">
        <v>2</v>
      </c>
    </row>
    <row r="88738" spans="18:18" x14ac:dyDescent="0.25">
      <c r="R88738" s="15">
        <v>2</v>
      </c>
    </row>
    <row r="88739" spans="18:18" x14ac:dyDescent="0.25">
      <c r="R88739" s="15">
        <v>2</v>
      </c>
    </row>
    <row r="88740" spans="18:18" x14ac:dyDescent="0.25">
      <c r="R88740" s="15">
        <v>2</v>
      </c>
    </row>
    <row r="88741" spans="18:18" x14ac:dyDescent="0.25">
      <c r="R88741" s="15">
        <v>2</v>
      </c>
    </row>
    <row r="88742" spans="18:18" x14ac:dyDescent="0.25">
      <c r="R88742" s="15">
        <v>3</v>
      </c>
    </row>
    <row r="88743" spans="18:18" x14ac:dyDescent="0.25">
      <c r="R88743" s="15">
        <v>3</v>
      </c>
    </row>
    <row r="88744" spans="18:18" x14ac:dyDescent="0.25">
      <c r="R88744" s="15">
        <v>3</v>
      </c>
    </row>
    <row r="88745" spans="18:18" x14ac:dyDescent="0.25">
      <c r="R88745" s="15">
        <v>3</v>
      </c>
    </row>
    <row r="88746" spans="18:18" x14ac:dyDescent="0.25">
      <c r="R88746" s="15">
        <v>3</v>
      </c>
    </row>
    <row r="88747" spans="18:18" x14ac:dyDescent="0.25">
      <c r="R88747" s="15">
        <v>3</v>
      </c>
    </row>
    <row r="88748" spans="18:18" x14ac:dyDescent="0.25">
      <c r="R88748" s="15">
        <v>3</v>
      </c>
    </row>
    <row r="88749" spans="18:18" x14ac:dyDescent="0.25">
      <c r="R88749" s="15">
        <v>3</v>
      </c>
    </row>
    <row r="88750" spans="18:18" x14ac:dyDescent="0.25">
      <c r="R88750" s="15">
        <v>3</v>
      </c>
    </row>
    <row r="88751" spans="18:18" x14ac:dyDescent="0.25">
      <c r="R88751" s="15">
        <v>3</v>
      </c>
    </row>
    <row r="88752" spans="18:18" x14ac:dyDescent="0.25">
      <c r="R88752" s="15">
        <v>1</v>
      </c>
    </row>
    <row r="88753" spans="18:18" x14ac:dyDescent="0.25">
      <c r="R88753" s="15">
        <v>1</v>
      </c>
    </row>
    <row r="88754" spans="18:18" x14ac:dyDescent="0.25">
      <c r="R88754" s="15">
        <v>1</v>
      </c>
    </row>
    <row r="88755" spans="18:18" x14ac:dyDescent="0.25">
      <c r="R88755" s="15">
        <v>1</v>
      </c>
    </row>
    <row r="88756" spans="18:18" x14ac:dyDescent="0.25">
      <c r="R88756" s="15">
        <v>1</v>
      </c>
    </row>
    <row r="88757" spans="18:18" x14ac:dyDescent="0.25">
      <c r="R88757" s="15">
        <v>1</v>
      </c>
    </row>
    <row r="88758" spans="18:18" x14ac:dyDescent="0.25">
      <c r="R88758" s="15">
        <v>1</v>
      </c>
    </row>
    <row r="88759" spans="18:18" x14ac:dyDescent="0.25">
      <c r="R88759" s="15">
        <v>1</v>
      </c>
    </row>
    <row r="88760" spans="18:18" x14ac:dyDescent="0.25">
      <c r="R88760" s="15">
        <v>1</v>
      </c>
    </row>
    <row r="88761" spans="18:18" x14ac:dyDescent="0.25">
      <c r="R88761" s="15">
        <v>1</v>
      </c>
    </row>
    <row r="88762" spans="18:18" x14ac:dyDescent="0.25">
      <c r="R88762" s="15">
        <v>4</v>
      </c>
    </row>
    <row r="88763" spans="18:18" x14ac:dyDescent="0.25">
      <c r="R88763" s="15">
        <v>4</v>
      </c>
    </row>
    <row r="88764" spans="18:18" x14ac:dyDescent="0.25">
      <c r="R88764" s="15">
        <v>4</v>
      </c>
    </row>
    <row r="88765" spans="18:18" x14ac:dyDescent="0.25">
      <c r="R88765" s="15">
        <v>4</v>
      </c>
    </row>
    <row r="88766" spans="18:18" x14ac:dyDescent="0.25">
      <c r="R88766" s="15">
        <v>4</v>
      </c>
    </row>
    <row r="88767" spans="18:18" x14ac:dyDescent="0.25">
      <c r="R88767" s="15">
        <v>4</v>
      </c>
    </row>
    <row r="88768" spans="18:18" x14ac:dyDescent="0.25">
      <c r="R88768" s="15">
        <v>4</v>
      </c>
    </row>
    <row r="88769" spans="18:18" x14ac:dyDescent="0.25">
      <c r="R88769" s="15">
        <v>4</v>
      </c>
    </row>
    <row r="88770" spans="18:18" x14ac:dyDescent="0.25">
      <c r="R88770" s="15">
        <v>4</v>
      </c>
    </row>
    <row r="88771" spans="18:18" x14ac:dyDescent="0.25">
      <c r="R88771" s="15">
        <v>4</v>
      </c>
    </row>
    <row r="88772" spans="18:18" x14ac:dyDescent="0.25">
      <c r="R88772" s="15">
        <v>4</v>
      </c>
    </row>
    <row r="88773" spans="18:18" x14ac:dyDescent="0.25">
      <c r="R88773" s="15">
        <v>4</v>
      </c>
    </row>
    <row r="88774" spans="18:18" x14ac:dyDescent="0.25">
      <c r="R88774" s="15">
        <v>4</v>
      </c>
    </row>
    <row r="88775" spans="18:18" x14ac:dyDescent="0.25">
      <c r="R88775" s="15">
        <v>4</v>
      </c>
    </row>
    <row r="88776" spans="18:18" x14ac:dyDescent="0.25">
      <c r="R88776" s="15">
        <v>4</v>
      </c>
    </row>
    <row r="88777" spans="18:18" x14ac:dyDescent="0.25">
      <c r="R88777" s="15">
        <v>4</v>
      </c>
    </row>
    <row r="88778" spans="18:18" x14ac:dyDescent="0.25">
      <c r="R88778" s="15">
        <v>3</v>
      </c>
    </row>
    <row r="88779" spans="18:18" x14ac:dyDescent="0.25">
      <c r="R88779" s="15">
        <v>3</v>
      </c>
    </row>
    <row r="88780" spans="18:18" x14ac:dyDescent="0.25">
      <c r="R88780" s="15">
        <v>3</v>
      </c>
    </row>
    <row r="88781" spans="18:18" x14ac:dyDescent="0.25">
      <c r="R88781" s="15">
        <v>3</v>
      </c>
    </row>
    <row r="88782" spans="18:18" x14ac:dyDescent="0.25">
      <c r="R88782" s="15">
        <v>3</v>
      </c>
    </row>
    <row r="88783" spans="18:18" x14ac:dyDescent="0.25">
      <c r="R88783" s="15">
        <v>3</v>
      </c>
    </row>
    <row r="88784" spans="18:18" x14ac:dyDescent="0.25">
      <c r="R88784" s="15">
        <v>3</v>
      </c>
    </row>
    <row r="88785" spans="18:18" x14ac:dyDescent="0.25">
      <c r="R88785" s="15">
        <v>3</v>
      </c>
    </row>
    <row r="88786" spans="18:18" x14ac:dyDescent="0.25">
      <c r="R88786" s="15">
        <v>3</v>
      </c>
    </row>
    <row r="88787" spans="18:18" x14ac:dyDescent="0.25">
      <c r="R88787" s="15">
        <v>3</v>
      </c>
    </row>
    <row r="88788" spans="18:18" x14ac:dyDescent="0.25">
      <c r="R88788" s="15">
        <v>3</v>
      </c>
    </row>
    <row r="88789" spans="18:18" x14ac:dyDescent="0.25">
      <c r="R88789" s="15">
        <v>3</v>
      </c>
    </row>
    <row r="88790" spans="18:18" x14ac:dyDescent="0.25">
      <c r="R88790" s="15">
        <v>3</v>
      </c>
    </row>
    <row r="88791" spans="18:18" x14ac:dyDescent="0.25">
      <c r="R88791" s="15">
        <v>3</v>
      </c>
    </row>
    <row r="88792" spans="18:18" x14ac:dyDescent="0.25">
      <c r="R88792" s="15">
        <v>3</v>
      </c>
    </row>
    <row r="88793" spans="18:18" x14ac:dyDescent="0.25">
      <c r="R88793" s="15">
        <v>3</v>
      </c>
    </row>
    <row r="88794" spans="18:18" x14ac:dyDescent="0.25">
      <c r="R88794" s="15">
        <v>1</v>
      </c>
    </row>
    <row r="88795" spans="18:18" x14ac:dyDescent="0.25">
      <c r="R88795" s="15">
        <v>1</v>
      </c>
    </row>
    <row r="88796" spans="18:18" x14ac:dyDescent="0.25">
      <c r="R88796" s="15">
        <v>1</v>
      </c>
    </row>
    <row r="88797" spans="18:18" x14ac:dyDescent="0.25">
      <c r="R88797" s="15">
        <v>1</v>
      </c>
    </row>
    <row r="88798" spans="18:18" x14ac:dyDescent="0.25">
      <c r="R88798" s="15">
        <v>1</v>
      </c>
    </row>
    <row r="88799" spans="18:18" x14ac:dyDescent="0.25">
      <c r="R88799" s="15">
        <v>1</v>
      </c>
    </row>
    <row r="88800" spans="18:18" x14ac:dyDescent="0.25">
      <c r="R88800" s="15">
        <v>1</v>
      </c>
    </row>
    <row r="88801" spans="18:18" x14ac:dyDescent="0.25">
      <c r="R88801" s="15">
        <v>1</v>
      </c>
    </row>
    <row r="88802" spans="18:18" x14ac:dyDescent="0.25">
      <c r="R88802" s="15">
        <v>1</v>
      </c>
    </row>
    <row r="88803" spans="18:18" x14ac:dyDescent="0.25">
      <c r="R88803" s="15">
        <v>1</v>
      </c>
    </row>
    <row r="88804" spans="18:18" x14ac:dyDescent="0.25">
      <c r="R88804" s="15">
        <v>1</v>
      </c>
    </row>
    <row r="88805" spans="18:18" x14ac:dyDescent="0.25">
      <c r="R88805" s="15">
        <v>1</v>
      </c>
    </row>
    <row r="88806" spans="18:18" x14ac:dyDescent="0.25">
      <c r="R88806" s="15">
        <v>1</v>
      </c>
    </row>
    <row r="88807" spans="18:18" x14ac:dyDescent="0.25">
      <c r="R88807" s="15">
        <v>1</v>
      </c>
    </row>
    <row r="88808" spans="18:18" x14ac:dyDescent="0.25">
      <c r="R88808" s="15">
        <v>1</v>
      </c>
    </row>
    <row r="88809" spans="18:18" x14ac:dyDescent="0.25">
      <c r="R88809" s="15">
        <v>1</v>
      </c>
    </row>
    <row r="88810" spans="18:18" x14ac:dyDescent="0.25">
      <c r="R88810" s="15">
        <v>1</v>
      </c>
    </row>
    <row r="88811" spans="18:18" x14ac:dyDescent="0.25">
      <c r="R88811" s="15">
        <v>1</v>
      </c>
    </row>
    <row r="88812" spans="18:18" x14ac:dyDescent="0.25">
      <c r="R88812" s="15">
        <v>1</v>
      </c>
    </row>
    <row r="88813" spans="18:18" x14ac:dyDescent="0.25">
      <c r="R88813" s="15">
        <v>1</v>
      </c>
    </row>
    <row r="88814" spans="18:18" x14ac:dyDescent="0.25">
      <c r="R88814" s="15">
        <v>1</v>
      </c>
    </row>
    <row r="88815" spans="18:18" x14ac:dyDescent="0.25">
      <c r="R88815" s="15">
        <v>1</v>
      </c>
    </row>
    <row r="88816" spans="18:18" x14ac:dyDescent="0.25">
      <c r="R88816" s="15">
        <v>1</v>
      </c>
    </row>
    <row r="88817" spans="18:18" x14ac:dyDescent="0.25">
      <c r="R88817" s="15">
        <v>1</v>
      </c>
    </row>
    <row r="88818" spans="18:18" x14ac:dyDescent="0.25">
      <c r="R88818" s="15">
        <v>1</v>
      </c>
    </row>
    <row r="88819" spans="18:18" x14ac:dyDescent="0.25">
      <c r="R88819" s="15">
        <v>1</v>
      </c>
    </row>
    <row r="88820" spans="18:18" x14ac:dyDescent="0.25">
      <c r="R88820" s="15">
        <v>1</v>
      </c>
    </row>
    <row r="88821" spans="18:18" x14ac:dyDescent="0.25">
      <c r="R88821" s="15">
        <v>1</v>
      </c>
    </row>
    <row r="88822" spans="18:18" x14ac:dyDescent="0.25">
      <c r="R88822" s="15">
        <v>1</v>
      </c>
    </row>
    <row r="88823" spans="18:18" x14ac:dyDescent="0.25">
      <c r="R88823" s="15">
        <v>1</v>
      </c>
    </row>
    <row r="88824" spans="18:18" x14ac:dyDescent="0.25">
      <c r="R88824" s="15">
        <v>1</v>
      </c>
    </row>
    <row r="88825" spans="18:18" x14ac:dyDescent="0.25">
      <c r="R88825" s="15">
        <v>1</v>
      </c>
    </row>
    <row r="88826" spans="18:18" x14ac:dyDescent="0.25">
      <c r="R88826" s="15">
        <v>1</v>
      </c>
    </row>
    <row r="88827" spans="18:18" x14ac:dyDescent="0.25">
      <c r="R88827" s="15">
        <v>1</v>
      </c>
    </row>
    <row r="88828" spans="18:18" x14ac:dyDescent="0.25">
      <c r="R88828" s="15">
        <v>1</v>
      </c>
    </row>
    <row r="88829" spans="18:18" x14ac:dyDescent="0.25">
      <c r="R88829" s="15">
        <v>1</v>
      </c>
    </row>
    <row r="88830" spans="18:18" x14ac:dyDescent="0.25">
      <c r="R88830" s="15">
        <v>1</v>
      </c>
    </row>
    <row r="88831" spans="18:18" x14ac:dyDescent="0.25">
      <c r="R88831" s="15">
        <v>1</v>
      </c>
    </row>
    <row r="88832" spans="18:18" x14ac:dyDescent="0.25">
      <c r="R88832" s="15">
        <v>1</v>
      </c>
    </row>
    <row r="88833" spans="18:18" x14ac:dyDescent="0.25">
      <c r="R88833" s="15">
        <v>1</v>
      </c>
    </row>
    <row r="88834" spans="18:18" x14ac:dyDescent="0.25">
      <c r="R88834" s="15">
        <v>1</v>
      </c>
    </row>
    <row r="88835" spans="18:18" x14ac:dyDescent="0.25">
      <c r="R88835" s="15">
        <v>1</v>
      </c>
    </row>
    <row r="88836" spans="18:18" x14ac:dyDescent="0.25">
      <c r="R88836" s="15">
        <v>1</v>
      </c>
    </row>
    <row r="88837" spans="18:18" x14ac:dyDescent="0.25">
      <c r="R88837" s="15">
        <v>1</v>
      </c>
    </row>
    <row r="88838" spans="18:18" x14ac:dyDescent="0.25">
      <c r="R88838" s="15">
        <v>1</v>
      </c>
    </row>
    <row r="88839" spans="18:18" x14ac:dyDescent="0.25">
      <c r="R88839" s="15">
        <v>1</v>
      </c>
    </row>
    <row r="88840" spans="18:18" x14ac:dyDescent="0.25">
      <c r="R88840" s="15">
        <v>1</v>
      </c>
    </row>
    <row r="88841" spans="18:18" x14ac:dyDescent="0.25">
      <c r="R88841" s="15">
        <v>1</v>
      </c>
    </row>
    <row r="88842" spans="18:18" x14ac:dyDescent="0.25">
      <c r="R88842" s="15">
        <v>1</v>
      </c>
    </row>
    <row r="88843" spans="18:18" x14ac:dyDescent="0.25">
      <c r="R88843" s="15">
        <v>1</v>
      </c>
    </row>
    <row r="88844" spans="18:18" x14ac:dyDescent="0.25">
      <c r="R88844" s="15">
        <v>1</v>
      </c>
    </row>
    <row r="88845" spans="18:18" x14ac:dyDescent="0.25">
      <c r="R88845" s="15">
        <v>1</v>
      </c>
    </row>
    <row r="88846" spans="18:18" x14ac:dyDescent="0.25">
      <c r="R88846" s="15">
        <v>1</v>
      </c>
    </row>
    <row r="88847" spans="18:18" x14ac:dyDescent="0.25">
      <c r="R88847" s="15">
        <v>1</v>
      </c>
    </row>
    <row r="88848" spans="18:18" x14ac:dyDescent="0.25">
      <c r="R88848" s="15">
        <v>1</v>
      </c>
    </row>
    <row r="88849" spans="18:18" x14ac:dyDescent="0.25">
      <c r="R88849" s="15">
        <v>1</v>
      </c>
    </row>
    <row r="88850" spans="18:18" x14ac:dyDescent="0.25">
      <c r="R88850" s="15">
        <v>1</v>
      </c>
    </row>
    <row r="88851" spans="18:18" x14ac:dyDescent="0.25">
      <c r="R88851" s="15">
        <v>1</v>
      </c>
    </row>
    <row r="88852" spans="18:18" x14ac:dyDescent="0.25">
      <c r="R88852" s="15">
        <v>1</v>
      </c>
    </row>
    <row r="88853" spans="18:18" x14ac:dyDescent="0.25">
      <c r="R88853" s="15">
        <v>1</v>
      </c>
    </row>
    <row r="88854" spans="18:18" x14ac:dyDescent="0.25">
      <c r="R88854" s="15">
        <v>1</v>
      </c>
    </row>
    <row r="88855" spans="18:18" x14ac:dyDescent="0.25">
      <c r="R88855" s="15">
        <v>1</v>
      </c>
    </row>
    <row r="88856" spans="18:18" x14ac:dyDescent="0.25">
      <c r="R88856" s="15">
        <v>1</v>
      </c>
    </row>
    <row r="88857" spans="18:18" x14ac:dyDescent="0.25">
      <c r="R88857" s="15">
        <v>1</v>
      </c>
    </row>
    <row r="88858" spans="18:18" x14ac:dyDescent="0.25">
      <c r="R88858" s="15">
        <v>1</v>
      </c>
    </row>
    <row r="88859" spans="18:18" x14ac:dyDescent="0.25">
      <c r="R88859" s="15">
        <v>1</v>
      </c>
    </row>
    <row r="88860" spans="18:18" x14ac:dyDescent="0.25">
      <c r="R88860" s="15">
        <v>1</v>
      </c>
    </row>
    <row r="88861" spans="18:18" x14ac:dyDescent="0.25">
      <c r="R88861" s="15">
        <v>1</v>
      </c>
    </row>
    <row r="88862" spans="18:18" x14ac:dyDescent="0.25">
      <c r="R88862" s="15">
        <v>1</v>
      </c>
    </row>
    <row r="88863" spans="18:18" x14ac:dyDescent="0.25">
      <c r="R88863" s="15">
        <v>1</v>
      </c>
    </row>
    <row r="88864" spans="18:18" x14ac:dyDescent="0.25">
      <c r="R88864" s="15">
        <v>1</v>
      </c>
    </row>
    <row r="88865" spans="18:18" x14ac:dyDescent="0.25">
      <c r="R88865" s="15">
        <v>1</v>
      </c>
    </row>
    <row r="88866" spans="18:18" x14ac:dyDescent="0.25">
      <c r="R88866" s="15">
        <v>1</v>
      </c>
    </row>
    <row r="88867" spans="18:18" x14ac:dyDescent="0.25">
      <c r="R88867" s="15">
        <v>1</v>
      </c>
    </row>
    <row r="88868" spans="18:18" x14ac:dyDescent="0.25">
      <c r="R88868" s="15">
        <v>1</v>
      </c>
    </row>
    <row r="88869" spans="18:18" x14ac:dyDescent="0.25">
      <c r="R88869" s="15">
        <v>1</v>
      </c>
    </row>
    <row r="88870" spans="18:18" x14ac:dyDescent="0.25">
      <c r="R88870" s="15">
        <v>1</v>
      </c>
    </row>
    <row r="88871" spans="18:18" x14ac:dyDescent="0.25">
      <c r="R88871" s="15">
        <v>3</v>
      </c>
    </row>
    <row r="88872" spans="18:18" x14ac:dyDescent="0.25">
      <c r="R88872" s="15">
        <v>3</v>
      </c>
    </row>
    <row r="88873" spans="18:18" x14ac:dyDescent="0.25">
      <c r="R88873" s="15">
        <v>3</v>
      </c>
    </row>
    <row r="88874" spans="18:18" x14ac:dyDescent="0.25">
      <c r="R88874" s="15">
        <v>3</v>
      </c>
    </row>
    <row r="88875" spans="18:18" x14ac:dyDescent="0.25">
      <c r="R88875" s="15">
        <v>3</v>
      </c>
    </row>
    <row r="88876" spans="18:18" x14ac:dyDescent="0.25">
      <c r="R88876" s="15">
        <v>3</v>
      </c>
    </row>
    <row r="88877" spans="18:18" x14ac:dyDescent="0.25">
      <c r="R88877" s="15">
        <v>3</v>
      </c>
    </row>
    <row r="88878" spans="18:18" x14ac:dyDescent="0.25">
      <c r="R88878" s="15">
        <v>3</v>
      </c>
    </row>
    <row r="88879" spans="18:18" x14ac:dyDescent="0.25">
      <c r="R88879" s="15">
        <v>3</v>
      </c>
    </row>
    <row r="88880" spans="18:18" x14ac:dyDescent="0.25">
      <c r="R88880" s="15">
        <v>3</v>
      </c>
    </row>
    <row r="88881" spans="18:18" x14ac:dyDescent="0.25">
      <c r="R88881" s="15">
        <v>3</v>
      </c>
    </row>
    <row r="88882" spans="18:18" x14ac:dyDescent="0.25">
      <c r="R88882" s="15">
        <v>3</v>
      </c>
    </row>
    <row r="88883" spans="18:18" x14ac:dyDescent="0.25">
      <c r="R88883" s="15">
        <v>3</v>
      </c>
    </row>
    <row r="88884" spans="18:18" x14ac:dyDescent="0.25">
      <c r="R88884" s="15">
        <v>3</v>
      </c>
    </row>
    <row r="88885" spans="18:18" x14ac:dyDescent="0.25">
      <c r="R88885" s="15">
        <v>3</v>
      </c>
    </row>
    <row r="88886" spans="18:18" x14ac:dyDescent="0.25">
      <c r="R88886" s="15">
        <v>3</v>
      </c>
    </row>
    <row r="88887" spans="18:18" x14ac:dyDescent="0.25">
      <c r="R88887" s="15">
        <v>3</v>
      </c>
    </row>
    <row r="88888" spans="18:18" x14ac:dyDescent="0.25">
      <c r="R88888" s="15">
        <v>3</v>
      </c>
    </row>
    <row r="88889" spans="18:18" x14ac:dyDescent="0.25">
      <c r="R88889" s="15">
        <v>3</v>
      </c>
    </row>
    <row r="88890" spans="18:18" x14ac:dyDescent="0.25">
      <c r="R88890" s="15">
        <v>3</v>
      </c>
    </row>
    <row r="88891" spans="18:18" x14ac:dyDescent="0.25">
      <c r="R88891" s="15">
        <v>3</v>
      </c>
    </row>
    <row r="88892" spans="18:18" x14ac:dyDescent="0.25">
      <c r="R88892" s="15">
        <v>3</v>
      </c>
    </row>
    <row r="88893" spans="18:18" x14ac:dyDescent="0.25">
      <c r="R88893" s="15">
        <v>3</v>
      </c>
    </row>
    <row r="88894" spans="18:18" x14ac:dyDescent="0.25">
      <c r="R88894" s="15">
        <v>3</v>
      </c>
    </row>
    <row r="88895" spans="18:18" x14ac:dyDescent="0.25">
      <c r="R88895" s="15">
        <v>3</v>
      </c>
    </row>
    <row r="88896" spans="18:18" x14ac:dyDescent="0.25">
      <c r="R88896" s="15">
        <v>3</v>
      </c>
    </row>
    <row r="88897" spans="18:18" x14ac:dyDescent="0.25">
      <c r="R88897" s="15">
        <v>3</v>
      </c>
    </row>
    <row r="88898" spans="18:18" x14ac:dyDescent="0.25">
      <c r="R88898" s="15">
        <v>3</v>
      </c>
    </row>
    <row r="88899" spans="18:18" x14ac:dyDescent="0.25">
      <c r="R88899" s="15">
        <v>3</v>
      </c>
    </row>
    <row r="88900" spans="18:18" x14ac:dyDescent="0.25">
      <c r="R88900" s="15">
        <v>3</v>
      </c>
    </row>
    <row r="88901" spans="18:18" x14ac:dyDescent="0.25">
      <c r="R88901" s="15">
        <v>3</v>
      </c>
    </row>
    <row r="88902" spans="18:18" x14ac:dyDescent="0.25">
      <c r="R88902" s="15">
        <v>3</v>
      </c>
    </row>
    <row r="88903" spans="18:18" x14ac:dyDescent="0.25">
      <c r="R88903" s="15">
        <v>3</v>
      </c>
    </row>
    <row r="88904" spans="18:18" x14ac:dyDescent="0.25">
      <c r="R88904" s="15">
        <v>3</v>
      </c>
    </row>
    <row r="88905" spans="18:18" x14ac:dyDescent="0.25">
      <c r="R88905" s="15">
        <v>3</v>
      </c>
    </row>
    <row r="88906" spans="18:18" x14ac:dyDescent="0.25">
      <c r="R88906" s="15">
        <v>3</v>
      </c>
    </row>
    <row r="88907" spans="18:18" x14ac:dyDescent="0.25">
      <c r="R88907" s="15">
        <v>3</v>
      </c>
    </row>
    <row r="88908" spans="18:18" x14ac:dyDescent="0.25">
      <c r="R88908" s="15">
        <v>3</v>
      </c>
    </row>
    <row r="88909" spans="18:18" x14ac:dyDescent="0.25">
      <c r="R88909" s="15">
        <v>3</v>
      </c>
    </row>
    <row r="88910" spans="18:18" x14ac:dyDescent="0.25">
      <c r="R88910" s="15">
        <v>3</v>
      </c>
    </row>
    <row r="88911" spans="18:18" x14ac:dyDescent="0.25">
      <c r="R88911" s="15">
        <v>3</v>
      </c>
    </row>
    <row r="88912" spans="18:18" x14ac:dyDescent="0.25">
      <c r="R88912" s="15">
        <v>3</v>
      </c>
    </row>
    <row r="88913" spans="18:18" x14ac:dyDescent="0.25">
      <c r="R88913" s="15">
        <v>3</v>
      </c>
    </row>
    <row r="88914" spans="18:18" x14ac:dyDescent="0.25">
      <c r="R88914" s="15">
        <v>3</v>
      </c>
    </row>
    <row r="88915" spans="18:18" x14ac:dyDescent="0.25">
      <c r="R88915" s="15">
        <v>3</v>
      </c>
    </row>
    <row r="88916" spans="18:18" x14ac:dyDescent="0.25">
      <c r="R88916" s="15">
        <v>3</v>
      </c>
    </row>
    <row r="88917" spans="18:18" x14ac:dyDescent="0.25">
      <c r="R88917" s="15">
        <v>3</v>
      </c>
    </row>
    <row r="88918" spans="18:18" x14ac:dyDescent="0.25">
      <c r="R88918" s="15">
        <v>3</v>
      </c>
    </row>
    <row r="88919" spans="18:18" x14ac:dyDescent="0.25">
      <c r="R88919" s="15">
        <v>3</v>
      </c>
    </row>
    <row r="88920" spans="18:18" x14ac:dyDescent="0.25">
      <c r="R88920" s="15">
        <v>3</v>
      </c>
    </row>
    <row r="88921" spans="18:18" x14ac:dyDescent="0.25">
      <c r="R88921" s="15">
        <v>3</v>
      </c>
    </row>
    <row r="88922" spans="18:18" x14ac:dyDescent="0.25">
      <c r="R88922" s="15">
        <v>3</v>
      </c>
    </row>
    <row r="88923" spans="18:18" x14ac:dyDescent="0.25">
      <c r="R88923" s="15">
        <v>3</v>
      </c>
    </row>
    <row r="88924" spans="18:18" x14ac:dyDescent="0.25">
      <c r="R88924" s="15">
        <v>3</v>
      </c>
    </row>
    <row r="88925" spans="18:18" x14ac:dyDescent="0.25">
      <c r="R88925" s="15">
        <v>3</v>
      </c>
    </row>
    <row r="88926" spans="18:18" x14ac:dyDescent="0.25">
      <c r="R88926" s="15">
        <v>3</v>
      </c>
    </row>
    <row r="88927" spans="18:18" x14ac:dyDescent="0.25">
      <c r="R88927" s="15">
        <v>3</v>
      </c>
    </row>
    <row r="88928" spans="18:18" x14ac:dyDescent="0.25">
      <c r="R88928" s="15">
        <v>3</v>
      </c>
    </row>
    <row r="88929" spans="18:18" x14ac:dyDescent="0.25">
      <c r="R88929" s="15">
        <v>3</v>
      </c>
    </row>
    <row r="88930" spans="18:18" x14ac:dyDescent="0.25">
      <c r="R88930" s="15">
        <v>3</v>
      </c>
    </row>
    <row r="88931" spans="18:18" x14ac:dyDescent="0.25">
      <c r="R88931" s="15">
        <v>3</v>
      </c>
    </row>
    <row r="88932" spans="18:18" x14ac:dyDescent="0.25">
      <c r="R88932" s="15">
        <v>3</v>
      </c>
    </row>
    <row r="88933" spans="18:18" x14ac:dyDescent="0.25">
      <c r="R88933" s="15">
        <v>3</v>
      </c>
    </row>
    <row r="88934" spans="18:18" x14ac:dyDescent="0.25">
      <c r="R88934" s="15">
        <v>3</v>
      </c>
    </row>
    <row r="88935" spans="18:18" x14ac:dyDescent="0.25">
      <c r="R88935" s="15">
        <v>3</v>
      </c>
    </row>
    <row r="88936" spans="18:18" x14ac:dyDescent="0.25">
      <c r="R88936" s="15">
        <v>3</v>
      </c>
    </row>
    <row r="88937" spans="18:18" x14ac:dyDescent="0.25">
      <c r="R88937" s="15">
        <v>3</v>
      </c>
    </row>
    <row r="88938" spans="18:18" x14ac:dyDescent="0.25">
      <c r="R88938" s="15">
        <v>4</v>
      </c>
    </row>
    <row r="88939" spans="18:18" x14ac:dyDescent="0.25">
      <c r="R88939" s="15">
        <v>4</v>
      </c>
    </row>
    <row r="88940" spans="18:18" x14ac:dyDescent="0.25">
      <c r="R88940" s="15">
        <v>4</v>
      </c>
    </row>
    <row r="88941" spans="18:18" x14ac:dyDescent="0.25">
      <c r="R88941" s="15">
        <v>4</v>
      </c>
    </row>
    <row r="88942" spans="18:18" x14ac:dyDescent="0.25">
      <c r="R88942" s="15">
        <v>4</v>
      </c>
    </row>
    <row r="88943" spans="18:18" x14ac:dyDescent="0.25">
      <c r="R88943" s="15">
        <v>4</v>
      </c>
    </row>
    <row r="88944" spans="18:18" x14ac:dyDescent="0.25">
      <c r="R88944" s="15">
        <v>4</v>
      </c>
    </row>
    <row r="88945" spans="18:18" x14ac:dyDescent="0.25">
      <c r="R88945" s="15">
        <v>4</v>
      </c>
    </row>
    <row r="88946" spans="18:18" x14ac:dyDescent="0.25">
      <c r="R88946" s="15">
        <v>4</v>
      </c>
    </row>
    <row r="88947" spans="18:18" x14ac:dyDescent="0.25">
      <c r="R88947" s="15">
        <v>4</v>
      </c>
    </row>
    <row r="88948" spans="18:18" x14ac:dyDescent="0.25">
      <c r="R88948" s="15">
        <v>4</v>
      </c>
    </row>
    <row r="88949" spans="18:18" x14ac:dyDescent="0.25">
      <c r="R88949" s="15">
        <v>4</v>
      </c>
    </row>
    <row r="88950" spans="18:18" x14ac:dyDescent="0.25">
      <c r="R88950" s="15">
        <v>4</v>
      </c>
    </row>
    <row r="88951" spans="18:18" x14ac:dyDescent="0.25">
      <c r="R88951" s="15">
        <v>4</v>
      </c>
    </row>
    <row r="88952" spans="18:18" x14ac:dyDescent="0.25">
      <c r="R88952" s="15">
        <v>4</v>
      </c>
    </row>
    <row r="88953" spans="18:18" x14ac:dyDescent="0.25">
      <c r="R88953" s="15">
        <v>4</v>
      </c>
    </row>
    <row r="88954" spans="18:18" x14ac:dyDescent="0.25">
      <c r="R88954" s="15">
        <v>4</v>
      </c>
    </row>
    <row r="88955" spans="18:18" x14ac:dyDescent="0.25">
      <c r="R88955" s="15">
        <v>3</v>
      </c>
    </row>
    <row r="88956" spans="18:18" x14ac:dyDescent="0.25">
      <c r="R88956" s="15">
        <v>3</v>
      </c>
    </row>
    <row r="88957" spans="18:18" x14ac:dyDescent="0.25">
      <c r="R88957" s="15">
        <v>3</v>
      </c>
    </row>
    <row r="88958" spans="18:18" x14ac:dyDescent="0.25">
      <c r="R88958" s="15">
        <v>3</v>
      </c>
    </row>
    <row r="88959" spans="18:18" x14ac:dyDescent="0.25">
      <c r="R88959" s="15">
        <v>3</v>
      </c>
    </row>
    <row r="88960" spans="18:18" x14ac:dyDescent="0.25">
      <c r="R88960" s="15">
        <v>3</v>
      </c>
    </row>
    <row r="88961" spans="18:18" x14ac:dyDescent="0.25">
      <c r="R88961" s="15">
        <v>3</v>
      </c>
    </row>
    <row r="88962" spans="18:18" x14ac:dyDescent="0.25">
      <c r="R88962" s="15">
        <v>3</v>
      </c>
    </row>
    <row r="88963" spans="18:18" x14ac:dyDescent="0.25">
      <c r="R88963" s="15">
        <v>3</v>
      </c>
    </row>
    <row r="88964" spans="18:18" x14ac:dyDescent="0.25">
      <c r="R88964" s="15">
        <v>3</v>
      </c>
    </row>
    <row r="88965" spans="18:18" x14ac:dyDescent="0.25">
      <c r="R88965" s="15">
        <v>3</v>
      </c>
    </row>
    <row r="88966" spans="18:18" x14ac:dyDescent="0.25">
      <c r="R88966" s="15">
        <v>3</v>
      </c>
    </row>
    <row r="88967" spans="18:18" x14ac:dyDescent="0.25">
      <c r="R88967" s="15">
        <v>3</v>
      </c>
    </row>
    <row r="88968" spans="18:18" x14ac:dyDescent="0.25">
      <c r="R88968" s="15">
        <v>3</v>
      </c>
    </row>
    <row r="88969" spans="18:18" x14ac:dyDescent="0.25">
      <c r="R88969" s="15">
        <v>3</v>
      </c>
    </row>
    <row r="88970" spans="18:18" x14ac:dyDescent="0.25">
      <c r="R88970" s="15">
        <v>3</v>
      </c>
    </row>
    <row r="88971" spans="18:18" x14ac:dyDescent="0.25">
      <c r="R88971" s="15">
        <v>3</v>
      </c>
    </row>
    <row r="88972" spans="18:18" x14ac:dyDescent="0.25">
      <c r="R88972" s="15">
        <v>3</v>
      </c>
    </row>
    <row r="88973" spans="18:18" x14ac:dyDescent="0.25">
      <c r="R88973" s="15">
        <v>3</v>
      </c>
    </row>
    <row r="88974" spans="18:18" x14ac:dyDescent="0.25">
      <c r="R88974" s="15">
        <v>3</v>
      </c>
    </row>
    <row r="88975" spans="18:18" x14ac:dyDescent="0.25">
      <c r="R88975" s="15">
        <v>3</v>
      </c>
    </row>
    <row r="88976" spans="18:18" x14ac:dyDescent="0.25">
      <c r="R88976" s="15">
        <v>3</v>
      </c>
    </row>
    <row r="88977" spans="18:18" x14ac:dyDescent="0.25">
      <c r="R88977" s="15">
        <v>3</v>
      </c>
    </row>
    <row r="88978" spans="18:18" x14ac:dyDescent="0.25">
      <c r="R88978" s="15">
        <v>3</v>
      </c>
    </row>
    <row r="88979" spans="18:18" x14ac:dyDescent="0.25">
      <c r="R88979" s="15">
        <v>3</v>
      </c>
    </row>
    <row r="88980" spans="18:18" x14ac:dyDescent="0.25">
      <c r="R88980" s="15">
        <v>4</v>
      </c>
    </row>
    <row r="88981" spans="18:18" x14ac:dyDescent="0.25">
      <c r="R88981" s="15">
        <v>4</v>
      </c>
    </row>
    <row r="88982" spans="18:18" x14ac:dyDescent="0.25">
      <c r="R88982" s="15">
        <v>4</v>
      </c>
    </row>
    <row r="88983" spans="18:18" x14ac:dyDescent="0.25">
      <c r="R88983" s="15">
        <v>4</v>
      </c>
    </row>
    <row r="88984" spans="18:18" x14ac:dyDescent="0.25">
      <c r="R88984" s="15">
        <v>4</v>
      </c>
    </row>
    <row r="88985" spans="18:18" x14ac:dyDescent="0.25">
      <c r="R88985" s="15">
        <v>4</v>
      </c>
    </row>
    <row r="88986" spans="18:18" x14ac:dyDescent="0.25">
      <c r="R88986" s="15">
        <v>4</v>
      </c>
    </row>
    <row r="88987" spans="18:18" x14ac:dyDescent="0.25">
      <c r="R88987" s="15">
        <v>4</v>
      </c>
    </row>
    <row r="88988" spans="18:18" x14ac:dyDescent="0.25">
      <c r="R88988" s="15">
        <v>4</v>
      </c>
    </row>
    <row r="88989" spans="18:18" x14ac:dyDescent="0.25">
      <c r="R88989" s="15">
        <v>4</v>
      </c>
    </row>
    <row r="88990" spans="18:18" x14ac:dyDescent="0.25">
      <c r="R88990" s="15">
        <v>4</v>
      </c>
    </row>
    <row r="88991" spans="18:18" x14ac:dyDescent="0.25">
      <c r="R88991" s="15">
        <v>4</v>
      </c>
    </row>
    <row r="88992" spans="18:18" x14ac:dyDescent="0.25">
      <c r="R88992" s="15">
        <v>4</v>
      </c>
    </row>
    <row r="88993" spans="18:18" x14ac:dyDescent="0.25">
      <c r="R88993" s="15">
        <v>4</v>
      </c>
    </row>
    <row r="88994" spans="18:18" x14ac:dyDescent="0.25">
      <c r="R88994" s="15">
        <v>4</v>
      </c>
    </row>
    <row r="88995" spans="18:18" x14ac:dyDescent="0.25">
      <c r="R88995" s="15">
        <v>4</v>
      </c>
    </row>
    <row r="88996" spans="18:18" x14ac:dyDescent="0.25">
      <c r="R88996" s="15">
        <v>3</v>
      </c>
    </row>
    <row r="88997" spans="18:18" x14ac:dyDescent="0.25">
      <c r="R88997" s="15">
        <v>3</v>
      </c>
    </row>
    <row r="88998" spans="18:18" x14ac:dyDescent="0.25">
      <c r="R88998" s="15">
        <v>3</v>
      </c>
    </row>
    <row r="88999" spans="18:18" x14ac:dyDescent="0.25">
      <c r="R88999" s="15">
        <v>3</v>
      </c>
    </row>
    <row r="89000" spans="18:18" x14ac:dyDescent="0.25">
      <c r="R89000" s="15">
        <v>3</v>
      </c>
    </row>
    <row r="89001" spans="18:18" x14ac:dyDescent="0.25">
      <c r="R89001" s="15">
        <v>5</v>
      </c>
    </row>
    <row r="89002" spans="18:18" x14ac:dyDescent="0.25">
      <c r="R89002" s="15">
        <v>5</v>
      </c>
    </row>
    <row r="89003" spans="18:18" x14ac:dyDescent="0.25">
      <c r="R89003" s="15">
        <v>5</v>
      </c>
    </row>
    <row r="89004" spans="18:18" x14ac:dyDescent="0.25">
      <c r="R89004" s="15">
        <v>5</v>
      </c>
    </row>
    <row r="89005" spans="18:18" x14ac:dyDescent="0.25">
      <c r="R89005" s="15">
        <v>5</v>
      </c>
    </row>
    <row r="89006" spans="18:18" x14ac:dyDescent="0.25">
      <c r="R89006" s="15">
        <v>5</v>
      </c>
    </row>
    <row r="89007" spans="18:18" x14ac:dyDescent="0.25">
      <c r="R89007" s="15">
        <v>3</v>
      </c>
    </row>
    <row r="89008" spans="18:18" x14ac:dyDescent="0.25">
      <c r="R89008" s="15">
        <v>3</v>
      </c>
    </row>
    <row r="89009" spans="18:18" x14ac:dyDescent="0.25">
      <c r="R89009" s="15">
        <v>3</v>
      </c>
    </row>
    <row r="89010" spans="18:18" x14ac:dyDescent="0.25">
      <c r="R89010" s="15">
        <v>3</v>
      </c>
    </row>
    <row r="89011" spans="18:18" x14ac:dyDescent="0.25">
      <c r="R89011" s="15">
        <v>3</v>
      </c>
    </row>
    <row r="89012" spans="18:18" x14ac:dyDescent="0.25">
      <c r="R89012" s="15">
        <v>3</v>
      </c>
    </row>
    <row r="89013" spans="18:18" x14ac:dyDescent="0.25">
      <c r="R89013" s="15">
        <v>3</v>
      </c>
    </row>
    <row r="89014" spans="18:18" x14ac:dyDescent="0.25">
      <c r="R89014" s="15">
        <v>3</v>
      </c>
    </row>
    <row r="89015" spans="18:18" x14ac:dyDescent="0.25">
      <c r="R89015" s="15">
        <v>3</v>
      </c>
    </row>
    <row r="89016" spans="18:18" x14ac:dyDescent="0.25">
      <c r="R89016" s="15">
        <v>3</v>
      </c>
    </row>
    <row r="89017" spans="18:18" x14ac:dyDescent="0.25">
      <c r="R89017" s="15">
        <v>3</v>
      </c>
    </row>
    <row r="89018" spans="18:18" x14ac:dyDescent="0.25">
      <c r="R89018" s="15">
        <v>3</v>
      </c>
    </row>
    <row r="89019" spans="18:18" x14ac:dyDescent="0.25">
      <c r="R89019" s="15">
        <v>3</v>
      </c>
    </row>
    <row r="89020" spans="18:18" x14ac:dyDescent="0.25">
      <c r="R89020" s="15">
        <v>3</v>
      </c>
    </row>
    <row r="89021" spans="18:18" x14ac:dyDescent="0.25">
      <c r="R89021" s="15">
        <v>3</v>
      </c>
    </row>
    <row r="89022" spans="18:18" x14ac:dyDescent="0.25">
      <c r="R89022" s="15">
        <v>3</v>
      </c>
    </row>
    <row r="89023" spans="18:18" x14ac:dyDescent="0.25">
      <c r="R89023" s="15">
        <v>3</v>
      </c>
    </row>
    <row r="89024" spans="18:18" x14ac:dyDescent="0.25">
      <c r="R89024" s="15">
        <v>3</v>
      </c>
    </row>
    <row r="89025" spans="18:18" x14ac:dyDescent="0.25">
      <c r="R89025" s="15">
        <v>3</v>
      </c>
    </row>
    <row r="89026" spans="18:18" x14ac:dyDescent="0.25">
      <c r="R89026" s="15">
        <v>3</v>
      </c>
    </row>
    <row r="89027" spans="18:18" x14ac:dyDescent="0.25">
      <c r="R89027" s="15">
        <v>3</v>
      </c>
    </row>
    <row r="89028" spans="18:18" x14ac:dyDescent="0.25">
      <c r="R89028" s="15">
        <v>3</v>
      </c>
    </row>
    <row r="89029" spans="18:18" x14ac:dyDescent="0.25">
      <c r="R89029" s="15">
        <v>3</v>
      </c>
    </row>
    <row r="89030" spans="18:18" x14ac:dyDescent="0.25">
      <c r="R89030" s="15">
        <v>3</v>
      </c>
    </row>
    <row r="89031" spans="18:18" x14ac:dyDescent="0.25">
      <c r="R89031" s="15">
        <v>3</v>
      </c>
    </row>
    <row r="89032" spans="18:18" x14ac:dyDescent="0.25">
      <c r="R89032" s="15">
        <v>1</v>
      </c>
    </row>
    <row r="89033" spans="18:18" x14ac:dyDescent="0.25">
      <c r="R89033" s="15">
        <v>1</v>
      </c>
    </row>
    <row r="89034" spans="18:18" x14ac:dyDescent="0.25">
      <c r="R89034" s="15">
        <v>1</v>
      </c>
    </row>
    <row r="89035" spans="18:18" x14ac:dyDescent="0.25">
      <c r="R89035" s="15">
        <v>1</v>
      </c>
    </row>
    <row r="89036" spans="18:18" x14ac:dyDescent="0.25">
      <c r="R89036" s="15">
        <v>1</v>
      </c>
    </row>
    <row r="89037" spans="18:18" x14ac:dyDescent="0.25">
      <c r="R89037" s="15">
        <v>1</v>
      </c>
    </row>
    <row r="89038" spans="18:18" x14ac:dyDescent="0.25">
      <c r="R89038" s="15">
        <v>1</v>
      </c>
    </row>
    <row r="89039" spans="18:18" x14ac:dyDescent="0.25">
      <c r="R89039" s="15">
        <v>1</v>
      </c>
    </row>
    <row r="89040" spans="18:18" x14ac:dyDescent="0.25">
      <c r="R89040" s="15">
        <v>1</v>
      </c>
    </row>
    <row r="89041" spans="18:18" x14ac:dyDescent="0.25">
      <c r="R89041" s="15">
        <v>1</v>
      </c>
    </row>
    <row r="89042" spans="18:18" x14ac:dyDescent="0.25">
      <c r="R89042" s="15">
        <v>1</v>
      </c>
    </row>
    <row r="89043" spans="18:18" x14ac:dyDescent="0.25">
      <c r="R89043" s="15">
        <v>1</v>
      </c>
    </row>
    <row r="89044" spans="18:18" x14ac:dyDescent="0.25">
      <c r="R89044" s="15">
        <v>1</v>
      </c>
    </row>
    <row r="89045" spans="18:18" x14ac:dyDescent="0.25">
      <c r="R89045" s="15">
        <v>1</v>
      </c>
    </row>
    <row r="89046" spans="18:18" x14ac:dyDescent="0.25">
      <c r="R89046" s="15">
        <v>1</v>
      </c>
    </row>
    <row r="89047" spans="18:18" x14ac:dyDescent="0.25">
      <c r="R89047" s="15">
        <v>1</v>
      </c>
    </row>
    <row r="89048" spans="18:18" x14ac:dyDescent="0.25">
      <c r="R89048" s="15">
        <v>1</v>
      </c>
    </row>
    <row r="89049" spans="18:18" x14ac:dyDescent="0.25">
      <c r="R89049" s="15">
        <v>1</v>
      </c>
    </row>
    <row r="89050" spans="18:18" x14ac:dyDescent="0.25">
      <c r="R89050" s="15">
        <v>1</v>
      </c>
    </row>
    <row r="89051" spans="18:18" x14ac:dyDescent="0.25">
      <c r="R89051" s="15">
        <v>1</v>
      </c>
    </row>
    <row r="89052" spans="18:18" x14ac:dyDescent="0.25">
      <c r="R89052" s="15">
        <v>1</v>
      </c>
    </row>
    <row r="89053" spans="18:18" x14ac:dyDescent="0.25">
      <c r="R89053" s="15">
        <v>1</v>
      </c>
    </row>
    <row r="89054" spans="18:18" x14ac:dyDescent="0.25">
      <c r="R89054" s="15">
        <v>1</v>
      </c>
    </row>
    <row r="89055" spans="18:18" x14ac:dyDescent="0.25">
      <c r="R89055" s="15">
        <v>1</v>
      </c>
    </row>
    <row r="89056" spans="18:18" x14ac:dyDescent="0.25">
      <c r="R89056" s="15">
        <v>1</v>
      </c>
    </row>
    <row r="89057" spans="18:18" x14ac:dyDescent="0.25">
      <c r="R89057" s="15">
        <v>1</v>
      </c>
    </row>
    <row r="89058" spans="18:18" x14ac:dyDescent="0.25">
      <c r="R89058" s="15">
        <v>1</v>
      </c>
    </row>
    <row r="89059" spans="18:18" x14ac:dyDescent="0.25">
      <c r="R89059" s="15">
        <v>1</v>
      </c>
    </row>
    <row r="89060" spans="18:18" x14ac:dyDescent="0.25">
      <c r="R89060" s="15">
        <v>1</v>
      </c>
    </row>
    <row r="89061" spans="18:18" x14ac:dyDescent="0.25">
      <c r="R89061" s="15">
        <v>1</v>
      </c>
    </row>
    <row r="89062" spans="18:18" x14ac:dyDescent="0.25">
      <c r="R89062" s="15">
        <v>1</v>
      </c>
    </row>
    <row r="89063" spans="18:18" x14ac:dyDescent="0.25">
      <c r="R89063" s="15">
        <v>1</v>
      </c>
    </row>
    <row r="89064" spans="18:18" x14ac:dyDescent="0.25">
      <c r="R89064" s="15">
        <v>1</v>
      </c>
    </row>
    <row r="89065" spans="18:18" x14ac:dyDescent="0.25">
      <c r="R89065" s="15">
        <v>1</v>
      </c>
    </row>
    <row r="89066" spans="18:18" x14ac:dyDescent="0.25">
      <c r="R89066" s="15">
        <v>1</v>
      </c>
    </row>
    <row r="89067" spans="18:18" x14ac:dyDescent="0.25">
      <c r="R89067" s="15">
        <v>1</v>
      </c>
    </row>
    <row r="89068" spans="18:18" x14ac:dyDescent="0.25">
      <c r="R89068" s="15">
        <v>1</v>
      </c>
    </row>
    <row r="89069" spans="18:18" x14ac:dyDescent="0.25">
      <c r="R89069" s="15">
        <v>1</v>
      </c>
    </row>
    <row r="89070" spans="18:18" x14ac:dyDescent="0.25">
      <c r="R89070" s="15">
        <v>1</v>
      </c>
    </row>
    <row r="89071" spans="18:18" x14ac:dyDescent="0.25">
      <c r="R89071" s="15">
        <v>1</v>
      </c>
    </row>
    <row r="89072" spans="18:18" x14ac:dyDescent="0.25">
      <c r="R89072" s="15">
        <v>1</v>
      </c>
    </row>
    <row r="89073" spans="18:18" x14ac:dyDescent="0.25">
      <c r="R89073" s="15">
        <v>1</v>
      </c>
    </row>
    <row r="89074" spans="18:18" x14ac:dyDescent="0.25">
      <c r="R89074" s="15">
        <v>1</v>
      </c>
    </row>
    <row r="89075" spans="18:18" x14ac:dyDescent="0.25">
      <c r="R89075" s="15">
        <v>1</v>
      </c>
    </row>
    <row r="89076" spans="18:18" x14ac:dyDescent="0.25">
      <c r="R89076" s="15">
        <v>1</v>
      </c>
    </row>
    <row r="89077" spans="18:18" x14ac:dyDescent="0.25">
      <c r="R89077" s="15">
        <v>1</v>
      </c>
    </row>
    <row r="89078" spans="18:18" x14ac:dyDescent="0.25">
      <c r="R89078" s="15">
        <v>1</v>
      </c>
    </row>
    <row r="89079" spans="18:18" x14ac:dyDescent="0.25">
      <c r="R89079" s="15">
        <v>1</v>
      </c>
    </row>
    <row r="89080" spans="18:18" x14ac:dyDescent="0.25">
      <c r="R89080" s="15">
        <v>1</v>
      </c>
    </row>
    <row r="89081" spans="18:18" x14ac:dyDescent="0.25">
      <c r="R89081" s="15">
        <v>1</v>
      </c>
    </row>
    <row r="89082" spans="18:18" x14ac:dyDescent="0.25">
      <c r="R89082" s="15">
        <v>1</v>
      </c>
    </row>
    <row r="89083" spans="18:18" x14ac:dyDescent="0.25">
      <c r="R89083" s="15">
        <v>1</v>
      </c>
    </row>
    <row r="89084" spans="18:18" x14ac:dyDescent="0.25">
      <c r="R89084" s="15">
        <v>1</v>
      </c>
    </row>
    <row r="89085" spans="18:18" x14ac:dyDescent="0.25">
      <c r="R89085" s="15">
        <v>1</v>
      </c>
    </row>
    <row r="89086" spans="18:18" x14ac:dyDescent="0.25">
      <c r="R89086" s="15">
        <v>1</v>
      </c>
    </row>
    <row r="89087" spans="18:18" x14ac:dyDescent="0.25">
      <c r="R89087" s="15">
        <v>1</v>
      </c>
    </row>
    <row r="89088" spans="18:18" x14ac:dyDescent="0.25">
      <c r="R89088" s="15">
        <v>1</v>
      </c>
    </row>
    <row r="89089" spans="18:18" x14ac:dyDescent="0.25">
      <c r="R89089" s="15">
        <v>1</v>
      </c>
    </row>
    <row r="89090" spans="18:18" x14ac:dyDescent="0.25">
      <c r="R89090" s="15">
        <v>1</v>
      </c>
    </row>
    <row r="89091" spans="18:18" x14ac:dyDescent="0.25">
      <c r="R89091" s="15">
        <v>1</v>
      </c>
    </row>
    <row r="89092" spans="18:18" x14ac:dyDescent="0.25">
      <c r="R89092" s="15">
        <v>1</v>
      </c>
    </row>
    <row r="89093" spans="18:18" x14ac:dyDescent="0.25">
      <c r="R89093" s="15">
        <v>1</v>
      </c>
    </row>
    <row r="89094" spans="18:18" x14ac:dyDescent="0.25">
      <c r="R89094" s="15">
        <v>1</v>
      </c>
    </row>
    <row r="89095" spans="18:18" x14ac:dyDescent="0.25">
      <c r="R89095" s="15">
        <v>1</v>
      </c>
    </row>
    <row r="89096" spans="18:18" x14ac:dyDescent="0.25">
      <c r="R89096" s="15">
        <v>1</v>
      </c>
    </row>
    <row r="89097" spans="18:18" x14ac:dyDescent="0.25">
      <c r="R89097" s="15">
        <v>1</v>
      </c>
    </row>
    <row r="89098" spans="18:18" x14ac:dyDescent="0.25">
      <c r="R89098" s="15">
        <v>1</v>
      </c>
    </row>
    <row r="89099" spans="18:18" x14ac:dyDescent="0.25">
      <c r="R89099" s="15">
        <v>1</v>
      </c>
    </row>
    <row r="89100" spans="18:18" x14ac:dyDescent="0.25">
      <c r="R89100" s="15">
        <v>2</v>
      </c>
    </row>
    <row r="89101" spans="18:18" x14ac:dyDescent="0.25">
      <c r="R89101" s="15">
        <v>2</v>
      </c>
    </row>
    <row r="89102" spans="18:18" x14ac:dyDescent="0.25">
      <c r="R89102" s="15">
        <v>2</v>
      </c>
    </row>
    <row r="89103" spans="18:18" x14ac:dyDescent="0.25">
      <c r="R89103" s="15">
        <v>2</v>
      </c>
    </row>
    <row r="89104" spans="18:18" x14ac:dyDescent="0.25">
      <c r="R89104" s="15">
        <v>2</v>
      </c>
    </row>
    <row r="89105" spans="18:18" x14ac:dyDescent="0.25">
      <c r="R89105" s="15">
        <v>2</v>
      </c>
    </row>
    <row r="89106" spans="18:18" x14ac:dyDescent="0.25">
      <c r="R89106" s="15">
        <v>2</v>
      </c>
    </row>
    <row r="89107" spans="18:18" x14ac:dyDescent="0.25">
      <c r="R89107" s="15">
        <v>2</v>
      </c>
    </row>
    <row r="89108" spans="18:18" x14ac:dyDescent="0.25">
      <c r="R89108" s="15">
        <v>2</v>
      </c>
    </row>
    <row r="89109" spans="18:18" x14ac:dyDescent="0.25">
      <c r="R89109" s="15">
        <v>2</v>
      </c>
    </row>
    <row r="89110" spans="18:18" x14ac:dyDescent="0.25">
      <c r="R89110" s="15">
        <v>2</v>
      </c>
    </row>
    <row r="89111" spans="18:18" x14ac:dyDescent="0.25">
      <c r="R89111" s="15">
        <v>2</v>
      </c>
    </row>
    <row r="89112" spans="18:18" x14ac:dyDescent="0.25">
      <c r="R89112" s="15">
        <v>2</v>
      </c>
    </row>
    <row r="89113" spans="18:18" x14ac:dyDescent="0.25">
      <c r="R89113" s="15">
        <v>1</v>
      </c>
    </row>
    <row r="89114" spans="18:18" x14ac:dyDescent="0.25">
      <c r="R89114" s="15">
        <v>1</v>
      </c>
    </row>
    <row r="89115" spans="18:18" x14ac:dyDescent="0.25">
      <c r="R89115" s="15">
        <v>1</v>
      </c>
    </row>
    <row r="89116" spans="18:18" x14ac:dyDescent="0.25">
      <c r="R89116" s="15">
        <v>1</v>
      </c>
    </row>
    <row r="89117" spans="18:18" x14ac:dyDescent="0.25">
      <c r="R89117" s="15">
        <v>1</v>
      </c>
    </row>
    <row r="89118" spans="18:18" x14ac:dyDescent="0.25">
      <c r="R89118" s="15">
        <v>1</v>
      </c>
    </row>
    <row r="89119" spans="18:18" x14ac:dyDescent="0.25">
      <c r="R89119" s="15">
        <v>1</v>
      </c>
    </row>
    <row r="89120" spans="18:18" x14ac:dyDescent="0.25">
      <c r="R89120" s="15">
        <v>1</v>
      </c>
    </row>
    <row r="89121" spans="18:18" x14ac:dyDescent="0.25">
      <c r="R89121" s="15">
        <v>1</v>
      </c>
    </row>
    <row r="89122" spans="18:18" x14ac:dyDescent="0.25">
      <c r="R89122" s="15">
        <v>1</v>
      </c>
    </row>
    <row r="89123" spans="18:18" x14ac:dyDescent="0.25">
      <c r="R89123" s="15">
        <v>1</v>
      </c>
    </row>
    <row r="89124" spans="18:18" x14ac:dyDescent="0.25">
      <c r="R89124" s="15">
        <v>1</v>
      </c>
    </row>
    <row r="89125" spans="18:18" x14ac:dyDescent="0.25">
      <c r="R89125" s="15">
        <v>1</v>
      </c>
    </row>
    <row r="89126" spans="18:18" x14ac:dyDescent="0.25">
      <c r="R89126" s="15">
        <v>1</v>
      </c>
    </row>
    <row r="89127" spans="18:18" x14ac:dyDescent="0.25">
      <c r="R89127" s="15">
        <v>1</v>
      </c>
    </row>
    <row r="89128" spans="18:18" x14ac:dyDescent="0.25">
      <c r="R89128" s="15">
        <v>1</v>
      </c>
    </row>
    <row r="89129" spans="18:18" x14ac:dyDescent="0.25">
      <c r="R89129" s="15">
        <v>1</v>
      </c>
    </row>
    <row r="89130" spans="18:18" x14ac:dyDescent="0.25">
      <c r="R89130" s="15">
        <v>1</v>
      </c>
    </row>
    <row r="89131" spans="18:18" x14ac:dyDescent="0.25">
      <c r="R89131" s="15">
        <v>1</v>
      </c>
    </row>
    <row r="89132" spans="18:18" x14ac:dyDescent="0.25">
      <c r="R89132" s="15">
        <v>1</v>
      </c>
    </row>
    <row r="89133" spans="18:18" x14ac:dyDescent="0.25">
      <c r="R89133" s="15">
        <v>1</v>
      </c>
    </row>
    <row r="89134" spans="18:18" x14ac:dyDescent="0.25">
      <c r="R89134" s="15">
        <v>1</v>
      </c>
    </row>
    <row r="89135" spans="18:18" x14ac:dyDescent="0.25">
      <c r="R89135" s="15">
        <v>1</v>
      </c>
    </row>
    <row r="89136" spans="18:18" x14ac:dyDescent="0.25">
      <c r="R89136" s="15">
        <v>1</v>
      </c>
    </row>
    <row r="89137" spans="18:18" x14ac:dyDescent="0.25">
      <c r="R89137" s="15">
        <v>1</v>
      </c>
    </row>
    <row r="89138" spans="18:18" x14ac:dyDescent="0.25">
      <c r="R89138" s="15">
        <v>1</v>
      </c>
    </row>
    <row r="89139" spans="18:18" x14ac:dyDescent="0.25">
      <c r="R89139" s="15">
        <v>1</v>
      </c>
    </row>
    <row r="89140" spans="18:18" x14ac:dyDescent="0.25">
      <c r="R89140" s="15">
        <v>1</v>
      </c>
    </row>
    <row r="89141" spans="18:18" x14ac:dyDescent="0.25">
      <c r="R89141" s="15">
        <v>1</v>
      </c>
    </row>
    <row r="89142" spans="18:18" x14ac:dyDescent="0.25">
      <c r="R89142" s="15">
        <v>2</v>
      </c>
    </row>
    <row r="89143" spans="18:18" x14ac:dyDescent="0.25">
      <c r="R89143" s="15">
        <v>2</v>
      </c>
    </row>
    <row r="89144" spans="18:18" x14ac:dyDescent="0.25">
      <c r="R89144" s="15">
        <v>2</v>
      </c>
    </row>
    <row r="89145" spans="18:18" x14ac:dyDescent="0.25">
      <c r="R89145" s="15">
        <v>2</v>
      </c>
    </row>
    <row r="89146" spans="18:18" x14ac:dyDescent="0.25">
      <c r="R89146" s="15">
        <v>2</v>
      </c>
    </row>
    <row r="89147" spans="18:18" x14ac:dyDescent="0.25">
      <c r="R89147" s="15">
        <v>2</v>
      </c>
    </row>
    <row r="89148" spans="18:18" x14ac:dyDescent="0.25">
      <c r="R89148" s="15">
        <v>2</v>
      </c>
    </row>
    <row r="89149" spans="18:18" x14ac:dyDescent="0.25">
      <c r="R89149" s="15">
        <v>2</v>
      </c>
    </row>
    <row r="89150" spans="18:18" x14ac:dyDescent="0.25">
      <c r="R89150" s="15">
        <v>2</v>
      </c>
    </row>
    <row r="89151" spans="18:18" x14ac:dyDescent="0.25">
      <c r="R89151" s="15">
        <v>2</v>
      </c>
    </row>
    <row r="89152" spans="18:18" x14ac:dyDescent="0.25">
      <c r="R89152" s="15">
        <v>2</v>
      </c>
    </row>
    <row r="89153" spans="18:18" x14ac:dyDescent="0.25">
      <c r="R89153" s="15">
        <v>2</v>
      </c>
    </row>
    <row r="89154" spans="18:18" x14ac:dyDescent="0.25">
      <c r="R89154" s="15">
        <v>2</v>
      </c>
    </row>
    <row r="89155" spans="18:18" x14ac:dyDescent="0.25">
      <c r="R89155" s="15">
        <v>2</v>
      </c>
    </row>
    <row r="89156" spans="18:18" x14ac:dyDescent="0.25">
      <c r="R89156" s="15">
        <v>2</v>
      </c>
    </row>
    <row r="89157" spans="18:18" x14ac:dyDescent="0.25">
      <c r="R89157" s="15">
        <v>2</v>
      </c>
    </row>
    <row r="89158" spans="18:18" x14ac:dyDescent="0.25">
      <c r="R89158" s="15">
        <v>2</v>
      </c>
    </row>
    <row r="89159" spans="18:18" x14ac:dyDescent="0.25">
      <c r="R89159" s="15">
        <v>2</v>
      </c>
    </row>
    <row r="89160" spans="18:18" x14ac:dyDescent="0.25">
      <c r="R89160" s="15">
        <v>2</v>
      </c>
    </row>
    <row r="89161" spans="18:18" x14ac:dyDescent="0.25">
      <c r="R89161" s="15">
        <v>2</v>
      </c>
    </row>
    <row r="89162" spans="18:18" x14ac:dyDescent="0.25">
      <c r="R89162" s="15">
        <v>2</v>
      </c>
    </row>
    <row r="89163" spans="18:18" x14ac:dyDescent="0.25">
      <c r="R89163" s="15">
        <v>2</v>
      </c>
    </row>
    <row r="89164" spans="18:18" x14ac:dyDescent="0.25">
      <c r="R89164" s="15">
        <v>2</v>
      </c>
    </row>
    <row r="89165" spans="18:18" x14ac:dyDescent="0.25">
      <c r="R89165" s="15">
        <v>2</v>
      </c>
    </row>
    <row r="89166" spans="18:18" x14ac:dyDescent="0.25">
      <c r="R89166" s="15">
        <v>2</v>
      </c>
    </row>
    <row r="89167" spans="18:18" x14ac:dyDescent="0.25">
      <c r="R89167" s="15">
        <v>2</v>
      </c>
    </row>
    <row r="89168" spans="18:18" x14ac:dyDescent="0.25">
      <c r="R89168" s="15">
        <v>2</v>
      </c>
    </row>
    <row r="89169" spans="18:18" x14ac:dyDescent="0.25">
      <c r="R89169" s="15">
        <v>2</v>
      </c>
    </row>
    <row r="89170" spans="18:18" x14ac:dyDescent="0.25">
      <c r="R89170" s="15">
        <v>1</v>
      </c>
    </row>
    <row r="89171" spans="18:18" x14ac:dyDescent="0.25">
      <c r="R89171" s="15">
        <v>1</v>
      </c>
    </row>
    <row r="89172" spans="18:18" x14ac:dyDescent="0.25">
      <c r="R89172" s="15">
        <v>1</v>
      </c>
    </row>
    <row r="89173" spans="18:18" x14ac:dyDescent="0.25">
      <c r="R89173" s="15">
        <v>1</v>
      </c>
    </row>
    <row r="89174" spans="18:18" x14ac:dyDescent="0.25">
      <c r="R89174" s="15">
        <v>1</v>
      </c>
    </row>
    <row r="89175" spans="18:18" x14ac:dyDescent="0.25">
      <c r="R89175" s="15">
        <v>1</v>
      </c>
    </row>
    <row r="89176" spans="18:18" x14ac:dyDescent="0.25">
      <c r="R89176" s="15">
        <v>1</v>
      </c>
    </row>
    <row r="89177" spans="18:18" x14ac:dyDescent="0.25">
      <c r="R89177" s="15">
        <v>1</v>
      </c>
    </row>
    <row r="89178" spans="18:18" x14ac:dyDescent="0.25">
      <c r="R89178" s="15">
        <v>1</v>
      </c>
    </row>
    <row r="89179" spans="18:18" x14ac:dyDescent="0.25">
      <c r="R89179" s="15">
        <v>1</v>
      </c>
    </row>
    <row r="89180" spans="18:18" x14ac:dyDescent="0.25">
      <c r="R89180" s="15">
        <v>1</v>
      </c>
    </row>
    <row r="89181" spans="18:18" x14ac:dyDescent="0.25">
      <c r="R89181" s="15">
        <v>1</v>
      </c>
    </row>
    <row r="89182" spans="18:18" x14ac:dyDescent="0.25">
      <c r="R89182" s="15">
        <v>1</v>
      </c>
    </row>
    <row r="89183" spans="18:18" x14ac:dyDescent="0.25">
      <c r="R89183" s="15">
        <v>1</v>
      </c>
    </row>
    <row r="89184" spans="18:18" x14ac:dyDescent="0.25">
      <c r="R89184" s="15">
        <v>1</v>
      </c>
    </row>
    <row r="89185" spans="18:18" x14ac:dyDescent="0.25">
      <c r="R89185" s="15">
        <v>1</v>
      </c>
    </row>
    <row r="89186" spans="18:18" x14ac:dyDescent="0.25">
      <c r="R89186" s="15">
        <v>1</v>
      </c>
    </row>
    <row r="89187" spans="18:18" x14ac:dyDescent="0.25">
      <c r="R89187" s="15">
        <v>1</v>
      </c>
    </row>
    <row r="89188" spans="18:18" x14ac:dyDescent="0.25">
      <c r="R89188" s="15">
        <v>1</v>
      </c>
    </row>
    <row r="89189" spans="18:18" x14ac:dyDescent="0.25">
      <c r="R89189" s="15">
        <v>1</v>
      </c>
    </row>
    <row r="89190" spans="18:18" x14ac:dyDescent="0.25">
      <c r="R89190" s="15">
        <v>1</v>
      </c>
    </row>
    <row r="89191" spans="18:18" x14ac:dyDescent="0.25">
      <c r="R89191" s="15">
        <v>1</v>
      </c>
    </row>
    <row r="89192" spans="18:18" x14ac:dyDescent="0.25">
      <c r="R89192" s="15">
        <v>1</v>
      </c>
    </row>
    <row r="89193" spans="18:18" x14ac:dyDescent="0.25">
      <c r="R89193" s="15">
        <v>1</v>
      </c>
    </row>
    <row r="89194" spans="18:18" x14ac:dyDescent="0.25">
      <c r="R89194" s="15">
        <v>1</v>
      </c>
    </row>
    <row r="89195" spans="18:18" x14ac:dyDescent="0.25">
      <c r="R89195" s="15">
        <v>1</v>
      </c>
    </row>
    <row r="89196" spans="18:18" x14ac:dyDescent="0.25">
      <c r="R89196" s="15">
        <v>1</v>
      </c>
    </row>
    <row r="89197" spans="18:18" x14ac:dyDescent="0.25">
      <c r="R89197" s="15">
        <v>1</v>
      </c>
    </row>
    <row r="89198" spans="18:18" x14ac:dyDescent="0.25">
      <c r="R89198" s="15">
        <v>1</v>
      </c>
    </row>
    <row r="89199" spans="18:18" x14ac:dyDescent="0.25">
      <c r="R89199" s="15">
        <v>1</v>
      </c>
    </row>
    <row r="89200" spans="18:18" x14ac:dyDescent="0.25">
      <c r="R89200" s="15">
        <v>1</v>
      </c>
    </row>
    <row r="89201" spans="18:18" x14ac:dyDescent="0.25">
      <c r="R89201" s="15">
        <v>1</v>
      </c>
    </row>
    <row r="89202" spans="18:18" x14ac:dyDescent="0.25">
      <c r="R89202" s="15">
        <v>1</v>
      </c>
    </row>
    <row r="89203" spans="18:18" x14ac:dyDescent="0.25">
      <c r="R89203" s="15">
        <v>1</v>
      </c>
    </row>
    <row r="89204" spans="18:18" x14ac:dyDescent="0.25">
      <c r="R89204" s="15">
        <v>1</v>
      </c>
    </row>
    <row r="89205" spans="18:18" x14ac:dyDescent="0.25">
      <c r="R89205" s="15">
        <v>1</v>
      </c>
    </row>
    <row r="89206" spans="18:18" x14ac:dyDescent="0.25">
      <c r="R89206" s="15">
        <v>1</v>
      </c>
    </row>
    <row r="89207" spans="18:18" x14ac:dyDescent="0.25">
      <c r="R89207" s="15">
        <v>1</v>
      </c>
    </row>
    <row r="89208" spans="18:18" x14ac:dyDescent="0.25">
      <c r="R89208" s="15">
        <v>1</v>
      </c>
    </row>
    <row r="89209" spans="18:18" x14ac:dyDescent="0.25">
      <c r="R89209" s="15">
        <v>1</v>
      </c>
    </row>
    <row r="89210" spans="18:18" x14ac:dyDescent="0.25">
      <c r="R89210" s="15">
        <v>1</v>
      </c>
    </row>
    <row r="89211" spans="18:18" x14ac:dyDescent="0.25">
      <c r="R89211" s="15">
        <v>1</v>
      </c>
    </row>
    <row r="89212" spans="18:18" x14ac:dyDescent="0.25">
      <c r="R89212" s="15">
        <v>1</v>
      </c>
    </row>
    <row r="89213" spans="18:18" x14ac:dyDescent="0.25">
      <c r="R89213" s="15">
        <v>1</v>
      </c>
    </row>
    <row r="89214" spans="18:18" x14ac:dyDescent="0.25">
      <c r="R89214" s="15">
        <v>1</v>
      </c>
    </row>
    <row r="89215" spans="18:18" x14ac:dyDescent="0.25">
      <c r="R89215" s="15">
        <v>1</v>
      </c>
    </row>
    <row r="89216" spans="18:18" x14ac:dyDescent="0.25">
      <c r="R89216" s="15">
        <v>1</v>
      </c>
    </row>
    <row r="89217" spans="18:18" x14ac:dyDescent="0.25">
      <c r="R89217" s="15">
        <v>3</v>
      </c>
    </row>
    <row r="89218" spans="18:18" x14ac:dyDescent="0.25">
      <c r="R89218" s="15">
        <v>3</v>
      </c>
    </row>
    <row r="89219" spans="18:18" x14ac:dyDescent="0.25">
      <c r="R89219" s="15">
        <v>3</v>
      </c>
    </row>
    <row r="89220" spans="18:18" x14ac:dyDescent="0.25">
      <c r="R89220" s="15">
        <v>3</v>
      </c>
    </row>
    <row r="89221" spans="18:18" x14ac:dyDescent="0.25">
      <c r="R89221" s="15">
        <v>3</v>
      </c>
    </row>
    <row r="89222" spans="18:18" x14ac:dyDescent="0.25">
      <c r="R89222" s="15">
        <v>3</v>
      </c>
    </row>
    <row r="89223" spans="18:18" x14ac:dyDescent="0.25">
      <c r="R89223" s="15">
        <v>3</v>
      </c>
    </row>
    <row r="89224" spans="18:18" x14ac:dyDescent="0.25">
      <c r="R89224" s="15">
        <v>3</v>
      </c>
    </row>
    <row r="89225" spans="18:18" x14ac:dyDescent="0.25">
      <c r="R89225" s="15">
        <v>3</v>
      </c>
    </row>
    <row r="89226" spans="18:18" x14ac:dyDescent="0.25">
      <c r="R89226" s="15">
        <v>3</v>
      </c>
    </row>
    <row r="89227" spans="18:18" x14ac:dyDescent="0.25">
      <c r="R89227" s="15">
        <v>3</v>
      </c>
    </row>
    <row r="89228" spans="18:18" x14ac:dyDescent="0.25">
      <c r="R89228" s="15">
        <v>3</v>
      </c>
    </row>
    <row r="89229" spans="18:18" x14ac:dyDescent="0.25">
      <c r="R89229" s="15">
        <v>3</v>
      </c>
    </row>
    <row r="89230" spans="18:18" x14ac:dyDescent="0.25">
      <c r="R89230" s="15">
        <v>3</v>
      </c>
    </row>
    <row r="89231" spans="18:18" x14ac:dyDescent="0.25">
      <c r="R89231" s="15">
        <v>3</v>
      </c>
    </row>
    <row r="89232" spans="18:18" x14ac:dyDescent="0.25">
      <c r="R89232" s="15">
        <v>3</v>
      </c>
    </row>
    <row r="89233" spans="18:18" x14ac:dyDescent="0.25">
      <c r="R89233" s="15">
        <v>3</v>
      </c>
    </row>
    <row r="89234" spans="18:18" x14ac:dyDescent="0.25">
      <c r="R89234" s="15">
        <v>3</v>
      </c>
    </row>
    <row r="89235" spans="18:18" x14ac:dyDescent="0.25">
      <c r="R89235" s="15">
        <v>3</v>
      </c>
    </row>
    <row r="89236" spans="18:18" x14ac:dyDescent="0.25">
      <c r="R89236" s="15">
        <v>3</v>
      </c>
    </row>
    <row r="89237" spans="18:18" x14ac:dyDescent="0.25">
      <c r="R89237" s="15">
        <v>3</v>
      </c>
    </row>
    <row r="89238" spans="18:18" x14ac:dyDescent="0.25">
      <c r="R89238" s="15">
        <v>3</v>
      </c>
    </row>
    <row r="89239" spans="18:18" x14ac:dyDescent="0.25">
      <c r="R89239" s="15">
        <v>3</v>
      </c>
    </row>
    <row r="89240" spans="18:18" x14ac:dyDescent="0.25">
      <c r="R89240" s="15">
        <v>3</v>
      </c>
    </row>
    <row r="89241" spans="18:18" x14ac:dyDescent="0.25">
      <c r="R89241" s="15">
        <v>3</v>
      </c>
    </row>
    <row r="89242" spans="18:18" x14ac:dyDescent="0.25">
      <c r="R89242" s="15">
        <v>3</v>
      </c>
    </row>
    <row r="89243" spans="18:18" x14ac:dyDescent="0.25">
      <c r="R89243" s="15">
        <v>3</v>
      </c>
    </row>
    <row r="89244" spans="18:18" x14ac:dyDescent="0.25">
      <c r="R89244" s="15">
        <v>3</v>
      </c>
    </row>
    <row r="89245" spans="18:18" x14ac:dyDescent="0.25">
      <c r="R89245" s="15">
        <v>3</v>
      </c>
    </row>
    <row r="89246" spans="18:18" x14ac:dyDescent="0.25">
      <c r="R89246" s="15">
        <v>3</v>
      </c>
    </row>
    <row r="89247" spans="18:18" x14ac:dyDescent="0.25">
      <c r="R89247" s="15">
        <v>3</v>
      </c>
    </row>
    <row r="89248" spans="18:18" x14ac:dyDescent="0.25">
      <c r="R89248" s="15">
        <v>3</v>
      </c>
    </row>
    <row r="89249" spans="18:18" x14ac:dyDescent="0.25">
      <c r="R89249" s="15">
        <v>3</v>
      </c>
    </row>
    <row r="89250" spans="18:18" x14ac:dyDescent="0.25">
      <c r="R89250" s="15">
        <v>3</v>
      </c>
    </row>
    <row r="89251" spans="18:18" x14ac:dyDescent="0.25">
      <c r="R89251" s="15">
        <v>3</v>
      </c>
    </row>
    <row r="89252" spans="18:18" x14ac:dyDescent="0.25">
      <c r="R89252" s="15">
        <v>3</v>
      </c>
    </row>
    <row r="89253" spans="18:18" x14ac:dyDescent="0.25">
      <c r="R89253" s="15">
        <v>3</v>
      </c>
    </row>
    <row r="89254" spans="18:18" x14ac:dyDescent="0.25">
      <c r="R89254" s="15">
        <v>3</v>
      </c>
    </row>
    <row r="89255" spans="18:18" x14ac:dyDescent="0.25">
      <c r="R89255" s="15">
        <v>3</v>
      </c>
    </row>
    <row r="89256" spans="18:18" x14ac:dyDescent="0.25">
      <c r="R89256" s="15">
        <v>3</v>
      </c>
    </row>
    <row r="89257" spans="18:18" x14ac:dyDescent="0.25">
      <c r="R89257" s="15">
        <v>3</v>
      </c>
    </row>
    <row r="89258" spans="18:18" x14ac:dyDescent="0.25">
      <c r="R89258" s="15">
        <v>3</v>
      </c>
    </row>
    <row r="89259" spans="18:18" x14ac:dyDescent="0.25">
      <c r="R89259" s="15">
        <v>3</v>
      </c>
    </row>
    <row r="89260" spans="18:18" x14ac:dyDescent="0.25">
      <c r="R89260" s="15">
        <v>3</v>
      </c>
    </row>
    <row r="89261" spans="18:18" x14ac:dyDescent="0.25">
      <c r="R89261" s="15">
        <v>3</v>
      </c>
    </row>
    <row r="89262" spans="18:18" x14ac:dyDescent="0.25">
      <c r="R89262" s="15">
        <v>3</v>
      </c>
    </row>
    <row r="89263" spans="18:18" x14ac:dyDescent="0.25">
      <c r="R89263" s="15">
        <v>3</v>
      </c>
    </row>
    <row r="89264" spans="18:18" x14ac:dyDescent="0.25">
      <c r="R89264" s="15">
        <v>3</v>
      </c>
    </row>
    <row r="89265" spans="18:18" x14ac:dyDescent="0.25">
      <c r="R89265" s="15">
        <v>3</v>
      </c>
    </row>
    <row r="89266" spans="18:18" x14ac:dyDescent="0.25">
      <c r="R89266" s="15">
        <v>3</v>
      </c>
    </row>
    <row r="89267" spans="18:18" x14ac:dyDescent="0.25">
      <c r="R89267" s="15">
        <v>3</v>
      </c>
    </row>
    <row r="89268" spans="18:18" x14ac:dyDescent="0.25">
      <c r="R89268" s="15">
        <v>3</v>
      </c>
    </row>
    <row r="89269" spans="18:18" x14ac:dyDescent="0.25">
      <c r="R89269" s="15">
        <v>3</v>
      </c>
    </row>
    <row r="89270" spans="18:18" x14ac:dyDescent="0.25">
      <c r="R89270" s="15">
        <v>3</v>
      </c>
    </row>
    <row r="89271" spans="18:18" x14ac:dyDescent="0.25">
      <c r="R89271" s="15">
        <v>3</v>
      </c>
    </row>
    <row r="89272" spans="18:18" x14ac:dyDescent="0.25">
      <c r="R89272" s="15">
        <v>3</v>
      </c>
    </row>
    <row r="89273" spans="18:18" x14ac:dyDescent="0.25">
      <c r="R89273" s="15">
        <v>3</v>
      </c>
    </row>
    <row r="89274" spans="18:18" x14ac:dyDescent="0.25">
      <c r="R89274" s="15">
        <v>3</v>
      </c>
    </row>
    <row r="89275" spans="18:18" x14ac:dyDescent="0.25">
      <c r="R89275" s="15">
        <v>3</v>
      </c>
    </row>
    <row r="89276" spans="18:18" x14ac:dyDescent="0.25">
      <c r="R89276" s="15">
        <v>3</v>
      </c>
    </row>
    <row r="89277" spans="18:18" x14ac:dyDescent="0.25">
      <c r="R89277" s="15">
        <v>3</v>
      </c>
    </row>
    <row r="89278" spans="18:18" x14ac:dyDescent="0.25">
      <c r="R89278" s="15">
        <v>3</v>
      </c>
    </row>
    <row r="89279" spans="18:18" x14ac:dyDescent="0.25">
      <c r="R89279" s="15">
        <v>3</v>
      </c>
    </row>
    <row r="89280" spans="18:18" x14ac:dyDescent="0.25">
      <c r="R89280" s="15">
        <v>3</v>
      </c>
    </row>
    <row r="89281" spans="18:18" x14ac:dyDescent="0.25">
      <c r="R89281" s="15">
        <v>3</v>
      </c>
    </row>
    <row r="89282" spans="18:18" x14ac:dyDescent="0.25">
      <c r="R89282" s="15">
        <v>3</v>
      </c>
    </row>
    <row r="89283" spans="18:18" x14ac:dyDescent="0.25">
      <c r="R89283" s="15">
        <v>3</v>
      </c>
    </row>
    <row r="89284" spans="18:18" x14ac:dyDescent="0.25">
      <c r="R89284" s="15">
        <v>3</v>
      </c>
    </row>
    <row r="89285" spans="18:18" x14ac:dyDescent="0.25">
      <c r="R89285" s="15">
        <v>3</v>
      </c>
    </row>
    <row r="89286" spans="18:18" x14ac:dyDescent="0.25">
      <c r="R89286" s="15">
        <v>3</v>
      </c>
    </row>
    <row r="89287" spans="18:18" x14ac:dyDescent="0.25">
      <c r="R89287" s="15">
        <v>3</v>
      </c>
    </row>
    <row r="89288" spans="18:18" x14ac:dyDescent="0.25">
      <c r="R89288" s="15">
        <v>3</v>
      </c>
    </row>
    <row r="89289" spans="18:18" x14ac:dyDescent="0.25">
      <c r="R89289" s="15">
        <v>3</v>
      </c>
    </row>
    <row r="89290" spans="18:18" x14ac:dyDescent="0.25">
      <c r="R89290" s="15">
        <v>3</v>
      </c>
    </row>
    <row r="89291" spans="18:18" x14ac:dyDescent="0.25">
      <c r="R89291" s="15">
        <v>3</v>
      </c>
    </row>
    <row r="89292" spans="18:18" x14ac:dyDescent="0.25">
      <c r="R89292" s="15">
        <v>3</v>
      </c>
    </row>
    <row r="89293" spans="18:18" x14ac:dyDescent="0.25">
      <c r="R89293" s="15">
        <v>3</v>
      </c>
    </row>
    <row r="89294" spans="18:18" x14ac:dyDescent="0.25">
      <c r="R89294" s="15">
        <v>3</v>
      </c>
    </row>
    <row r="89295" spans="18:18" x14ac:dyDescent="0.25">
      <c r="R89295" s="15">
        <v>3</v>
      </c>
    </row>
    <row r="89296" spans="18:18" x14ac:dyDescent="0.25">
      <c r="R89296" s="15">
        <v>3</v>
      </c>
    </row>
    <row r="89297" spans="18:18" x14ac:dyDescent="0.25">
      <c r="R89297" s="15">
        <v>3</v>
      </c>
    </row>
    <row r="89298" spans="18:18" x14ac:dyDescent="0.25">
      <c r="R89298" s="15">
        <v>3</v>
      </c>
    </row>
    <row r="89299" spans="18:18" x14ac:dyDescent="0.25">
      <c r="R89299" s="15">
        <v>3</v>
      </c>
    </row>
    <row r="89300" spans="18:18" x14ac:dyDescent="0.25">
      <c r="R89300" s="15">
        <v>3</v>
      </c>
    </row>
    <row r="89301" spans="18:18" x14ac:dyDescent="0.25">
      <c r="R89301" s="15">
        <v>3</v>
      </c>
    </row>
    <row r="89302" spans="18:18" x14ac:dyDescent="0.25">
      <c r="R89302" s="15">
        <v>3</v>
      </c>
    </row>
    <row r="89303" spans="18:18" x14ac:dyDescent="0.25">
      <c r="R89303" s="15">
        <v>3</v>
      </c>
    </row>
    <row r="89304" spans="18:18" x14ac:dyDescent="0.25">
      <c r="R89304" s="15">
        <v>3</v>
      </c>
    </row>
    <row r="89305" spans="18:18" x14ac:dyDescent="0.25">
      <c r="R89305" s="15">
        <v>3</v>
      </c>
    </row>
    <row r="89306" spans="18:18" x14ac:dyDescent="0.25">
      <c r="R89306" s="15">
        <v>3</v>
      </c>
    </row>
    <row r="89307" spans="18:18" x14ac:dyDescent="0.25">
      <c r="R89307" s="15">
        <v>3</v>
      </c>
    </row>
    <row r="89308" spans="18:18" x14ac:dyDescent="0.25">
      <c r="R89308" s="15">
        <v>3</v>
      </c>
    </row>
    <row r="89309" spans="18:18" x14ac:dyDescent="0.25">
      <c r="R89309" s="15">
        <v>3</v>
      </c>
    </row>
    <row r="89310" spans="18:18" x14ac:dyDescent="0.25">
      <c r="R89310" s="15">
        <v>3</v>
      </c>
    </row>
    <row r="89311" spans="18:18" x14ac:dyDescent="0.25">
      <c r="R89311" s="15">
        <v>3</v>
      </c>
    </row>
    <row r="89312" spans="18:18" x14ac:dyDescent="0.25">
      <c r="R89312" s="15">
        <v>3</v>
      </c>
    </row>
    <row r="89313" spans="18:18" x14ac:dyDescent="0.25">
      <c r="R89313" s="15">
        <v>3</v>
      </c>
    </row>
    <row r="89314" spans="18:18" x14ac:dyDescent="0.25">
      <c r="R89314" s="15">
        <v>3</v>
      </c>
    </row>
    <row r="89315" spans="18:18" x14ac:dyDescent="0.25">
      <c r="R89315" s="15">
        <v>3</v>
      </c>
    </row>
    <row r="89316" spans="18:18" x14ac:dyDescent="0.25">
      <c r="R89316" s="15">
        <v>3</v>
      </c>
    </row>
    <row r="89317" spans="18:18" x14ac:dyDescent="0.25">
      <c r="R89317" s="15">
        <v>3</v>
      </c>
    </row>
    <row r="89318" spans="18:18" x14ac:dyDescent="0.25">
      <c r="R89318" s="15">
        <v>3</v>
      </c>
    </row>
    <row r="89319" spans="18:18" x14ac:dyDescent="0.25">
      <c r="R89319" s="15">
        <v>3</v>
      </c>
    </row>
    <row r="89320" spans="18:18" x14ac:dyDescent="0.25">
      <c r="R89320" s="15">
        <v>3</v>
      </c>
    </row>
    <row r="89321" spans="18:18" x14ac:dyDescent="0.25">
      <c r="R89321" s="15">
        <v>3</v>
      </c>
    </row>
    <row r="89322" spans="18:18" x14ac:dyDescent="0.25">
      <c r="R89322" s="15">
        <v>3</v>
      </c>
    </row>
    <row r="89323" spans="18:18" x14ac:dyDescent="0.25">
      <c r="R89323" s="15">
        <v>3</v>
      </c>
    </row>
    <row r="89324" spans="18:18" x14ac:dyDescent="0.25">
      <c r="R89324" s="15">
        <v>3</v>
      </c>
    </row>
    <row r="89325" spans="18:18" x14ac:dyDescent="0.25">
      <c r="R89325" s="15">
        <v>3</v>
      </c>
    </row>
    <row r="89326" spans="18:18" x14ac:dyDescent="0.25">
      <c r="R89326" s="15">
        <v>3</v>
      </c>
    </row>
    <row r="89327" spans="18:18" x14ac:dyDescent="0.25">
      <c r="R89327" s="15">
        <v>3</v>
      </c>
    </row>
    <row r="89328" spans="18:18" x14ac:dyDescent="0.25">
      <c r="R89328" s="15">
        <v>3</v>
      </c>
    </row>
    <row r="89329" spans="18:18" x14ac:dyDescent="0.25">
      <c r="R89329" s="15">
        <v>3</v>
      </c>
    </row>
    <row r="89330" spans="18:18" x14ac:dyDescent="0.25">
      <c r="R89330" s="15">
        <v>3</v>
      </c>
    </row>
    <row r="89331" spans="18:18" x14ac:dyDescent="0.25">
      <c r="R89331" s="15">
        <v>3</v>
      </c>
    </row>
    <row r="89332" spans="18:18" x14ac:dyDescent="0.25">
      <c r="R89332" s="15">
        <v>3</v>
      </c>
    </row>
    <row r="89333" spans="18:18" x14ac:dyDescent="0.25">
      <c r="R89333" s="15">
        <v>4</v>
      </c>
    </row>
    <row r="89334" spans="18:18" x14ac:dyDescent="0.25">
      <c r="R89334" s="15">
        <v>4</v>
      </c>
    </row>
    <row r="89335" spans="18:18" x14ac:dyDescent="0.25">
      <c r="R89335" s="15">
        <v>4</v>
      </c>
    </row>
    <row r="89336" spans="18:18" x14ac:dyDescent="0.25">
      <c r="R89336" s="15">
        <v>4</v>
      </c>
    </row>
    <row r="89337" spans="18:18" x14ac:dyDescent="0.25">
      <c r="R89337" s="15">
        <v>4</v>
      </c>
    </row>
    <row r="89338" spans="18:18" x14ac:dyDescent="0.25">
      <c r="R89338" s="15">
        <v>4</v>
      </c>
    </row>
    <row r="89339" spans="18:18" x14ac:dyDescent="0.25">
      <c r="R89339" s="15">
        <v>4</v>
      </c>
    </row>
    <row r="89340" spans="18:18" x14ac:dyDescent="0.25">
      <c r="R89340" s="15">
        <v>4</v>
      </c>
    </row>
    <row r="89341" spans="18:18" x14ac:dyDescent="0.25">
      <c r="R89341" s="15">
        <v>4</v>
      </c>
    </row>
    <row r="89342" spans="18:18" x14ac:dyDescent="0.25">
      <c r="R89342" s="15">
        <v>4</v>
      </c>
    </row>
    <row r="89343" spans="18:18" x14ac:dyDescent="0.25">
      <c r="R89343" s="15">
        <v>4</v>
      </c>
    </row>
    <row r="89344" spans="18:18" x14ac:dyDescent="0.25">
      <c r="R89344" s="15">
        <v>4</v>
      </c>
    </row>
    <row r="89345" spans="18:18" x14ac:dyDescent="0.25">
      <c r="R89345" s="15">
        <v>4</v>
      </c>
    </row>
    <row r="89346" spans="18:18" x14ac:dyDescent="0.25">
      <c r="R89346" s="15">
        <v>4</v>
      </c>
    </row>
    <row r="89347" spans="18:18" x14ac:dyDescent="0.25">
      <c r="R89347" s="15">
        <v>4</v>
      </c>
    </row>
    <row r="89348" spans="18:18" x14ac:dyDescent="0.25">
      <c r="R89348" s="15">
        <v>4</v>
      </c>
    </row>
    <row r="89349" spans="18:18" x14ac:dyDescent="0.25">
      <c r="R89349" s="15">
        <v>4</v>
      </c>
    </row>
    <row r="89350" spans="18:18" x14ac:dyDescent="0.25">
      <c r="R89350" s="15">
        <v>4</v>
      </c>
    </row>
    <row r="89351" spans="18:18" x14ac:dyDescent="0.25">
      <c r="R89351" s="15">
        <v>4</v>
      </c>
    </row>
    <row r="89352" spans="18:18" x14ac:dyDescent="0.25">
      <c r="R89352" s="15">
        <v>4</v>
      </c>
    </row>
    <row r="89353" spans="18:18" x14ac:dyDescent="0.25">
      <c r="R89353" s="15">
        <v>4</v>
      </c>
    </row>
    <row r="89354" spans="18:18" x14ac:dyDescent="0.25">
      <c r="R89354" s="15">
        <v>4</v>
      </c>
    </row>
    <row r="89355" spans="18:18" x14ac:dyDescent="0.25">
      <c r="R89355" s="15">
        <v>4</v>
      </c>
    </row>
    <row r="89356" spans="18:18" x14ac:dyDescent="0.25">
      <c r="R89356" s="15">
        <v>4</v>
      </c>
    </row>
    <row r="89357" spans="18:18" x14ac:dyDescent="0.25">
      <c r="R89357" s="15">
        <v>4</v>
      </c>
    </row>
    <row r="89358" spans="18:18" x14ac:dyDescent="0.25">
      <c r="R89358" s="15">
        <v>4</v>
      </c>
    </row>
    <row r="89359" spans="18:18" x14ac:dyDescent="0.25">
      <c r="R89359" s="15">
        <v>4</v>
      </c>
    </row>
    <row r="89360" spans="18:18" x14ac:dyDescent="0.25">
      <c r="R89360" s="15">
        <v>4</v>
      </c>
    </row>
    <row r="89361" spans="18:18" x14ac:dyDescent="0.25">
      <c r="R89361" s="15">
        <v>4</v>
      </c>
    </row>
    <row r="89362" spans="18:18" x14ac:dyDescent="0.25">
      <c r="R89362" s="15">
        <v>4</v>
      </c>
    </row>
    <row r="89363" spans="18:18" x14ac:dyDescent="0.25">
      <c r="R89363" s="15">
        <v>4</v>
      </c>
    </row>
    <row r="89364" spans="18:18" x14ac:dyDescent="0.25">
      <c r="R89364" s="15">
        <v>4</v>
      </c>
    </row>
    <row r="89365" spans="18:18" x14ac:dyDescent="0.25">
      <c r="R89365" s="15">
        <v>4</v>
      </c>
    </row>
    <row r="89366" spans="18:18" x14ac:dyDescent="0.25">
      <c r="R89366" s="15">
        <v>4</v>
      </c>
    </row>
    <row r="89367" spans="18:18" x14ac:dyDescent="0.25">
      <c r="R89367" s="15">
        <v>4</v>
      </c>
    </row>
    <row r="89368" spans="18:18" x14ac:dyDescent="0.25">
      <c r="R89368" s="15">
        <v>4</v>
      </c>
    </row>
    <row r="89369" spans="18:18" x14ac:dyDescent="0.25">
      <c r="R89369" s="15">
        <v>4</v>
      </c>
    </row>
    <row r="89370" spans="18:18" x14ac:dyDescent="0.25">
      <c r="R89370" s="15">
        <v>4</v>
      </c>
    </row>
    <row r="89371" spans="18:18" x14ac:dyDescent="0.25">
      <c r="R89371" s="15">
        <v>4</v>
      </c>
    </row>
    <row r="89372" spans="18:18" x14ac:dyDescent="0.25">
      <c r="R89372" s="15">
        <v>4</v>
      </c>
    </row>
    <row r="89373" spans="18:18" x14ac:dyDescent="0.25">
      <c r="R89373" s="15">
        <v>4</v>
      </c>
    </row>
    <row r="89374" spans="18:18" x14ac:dyDescent="0.25">
      <c r="R89374" s="15">
        <v>4</v>
      </c>
    </row>
    <row r="89375" spans="18:18" x14ac:dyDescent="0.25">
      <c r="R89375" s="15">
        <v>4</v>
      </c>
    </row>
    <row r="89376" spans="18:18" x14ac:dyDescent="0.25">
      <c r="R89376" s="15">
        <v>4</v>
      </c>
    </row>
    <row r="89377" spans="18:18" x14ac:dyDescent="0.25">
      <c r="R89377" s="15">
        <v>4</v>
      </c>
    </row>
    <row r="89378" spans="18:18" x14ac:dyDescent="0.25">
      <c r="R89378" s="15">
        <v>4</v>
      </c>
    </row>
    <row r="89379" spans="18:18" x14ac:dyDescent="0.25">
      <c r="R89379" s="15">
        <v>4</v>
      </c>
    </row>
    <row r="89380" spans="18:18" x14ac:dyDescent="0.25">
      <c r="R89380" s="15">
        <v>4</v>
      </c>
    </row>
    <row r="89381" spans="18:18" x14ac:dyDescent="0.25">
      <c r="R89381" s="15">
        <v>4</v>
      </c>
    </row>
    <row r="89382" spans="18:18" x14ac:dyDescent="0.25">
      <c r="R89382" s="15">
        <v>4</v>
      </c>
    </row>
    <row r="89383" spans="18:18" x14ac:dyDescent="0.25">
      <c r="R89383" s="15">
        <v>4</v>
      </c>
    </row>
    <row r="89384" spans="18:18" x14ac:dyDescent="0.25">
      <c r="R89384" s="15">
        <v>4</v>
      </c>
    </row>
    <row r="89385" spans="18:18" x14ac:dyDescent="0.25">
      <c r="R89385" s="15">
        <v>4</v>
      </c>
    </row>
    <row r="89386" spans="18:18" x14ac:dyDescent="0.25">
      <c r="R89386" s="15">
        <v>4</v>
      </c>
    </row>
    <row r="89387" spans="18:18" x14ac:dyDescent="0.25">
      <c r="R89387" s="15">
        <v>4</v>
      </c>
    </row>
    <row r="89388" spans="18:18" x14ac:dyDescent="0.25">
      <c r="R89388" s="15">
        <v>4</v>
      </c>
    </row>
    <row r="89389" spans="18:18" x14ac:dyDescent="0.25">
      <c r="R89389" s="15">
        <v>4</v>
      </c>
    </row>
    <row r="89390" spans="18:18" x14ac:dyDescent="0.25">
      <c r="R89390" s="15">
        <v>4</v>
      </c>
    </row>
    <row r="89391" spans="18:18" x14ac:dyDescent="0.25">
      <c r="R89391" s="15">
        <v>4</v>
      </c>
    </row>
    <row r="89392" spans="18:18" x14ac:dyDescent="0.25">
      <c r="R89392" s="15">
        <v>4</v>
      </c>
    </row>
    <row r="89393" spans="18:18" x14ac:dyDescent="0.25">
      <c r="R89393" s="15">
        <v>4</v>
      </c>
    </row>
    <row r="89394" spans="18:18" x14ac:dyDescent="0.25">
      <c r="R89394" s="15">
        <v>4</v>
      </c>
    </row>
    <row r="89395" spans="18:18" x14ac:dyDescent="0.25">
      <c r="R89395" s="15">
        <v>4</v>
      </c>
    </row>
    <row r="89396" spans="18:18" x14ac:dyDescent="0.25">
      <c r="R89396" s="15">
        <v>4</v>
      </c>
    </row>
    <row r="89397" spans="18:18" x14ac:dyDescent="0.25">
      <c r="R89397" s="15">
        <v>4</v>
      </c>
    </row>
    <row r="89398" spans="18:18" x14ac:dyDescent="0.25">
      <c r="R89398" s="15">
        <v>4</v>
      </c>
    </row>
    <row r="89399" spans="18:18" x14ac:dyDescent="0.25">
      <c r="R89399" s="15">
        <v>4</v>
      </c>
    </row>
    <row r="89400" spans="18:18" x14ac:dyDescent="0.25">
      <c r="R89400" s="15">
        <v>4</v>
      </c>
    </row>
    <row r="89401" spans="18:18" x14ac:dyDescent="0.25">
      <c r="R89401" s="15">
        <v>4</v>
      </c>
    </row>
    <row r="89402" spans="18:18" x14ac:dyDescent="0.25">
      <c r="R89402" s="15">
        <v>4</v>
      </c>
    </row>
    <row r="89403" spans="18:18" x14ac:dyDescent="0.25">
      <c r="R89403" s="15">
        <v>4</v>
      </c>
    </row>
    <row r="89404" spans="18:18" x14ac:dyDescent="0.25">
      <c r="R89404" s="15">
        <v>4</v>
      </c>
    </row>
    <row r="89405" spans="18:18" x14ac:dyDescent="0.25">
      <c r="R89405" s="15">
        <v>4</v>
      </c>
    </row>
    <row r="89406" spans="18:18" x14ac:dyDescent="0.25">
      <c r="R89406" s="15">
        <v>4</v>
      </c>
    </row>
    <row r="89407" spans="18:18" x14ac:dyDescent="0.25">
      <c r="R89407" s="15">
        <v>4</v>
      </c>
    </row>
    <row r="89408" spans="18:18" x14ac:dyDescent="0.25">
      <c r="R89408" s="15">
        <v>4</v>
      </c>
    </row>
    <row r="89409" spans="18:18" x14ac:dyDescent="0.25">
      <c r="R89409" s="15">
        <v>4</v>
      </c>
    </row>
    <row r="89410" spans="18:18" x14ac:dyDescent="0.25">
      <c r="R89410" s="15">
        <v>4</v>
      </c>
    </row>
    <row r="89411" spans="18:18" x14ac:dyDescent="0.25">
      <c r="R89411" s="15">
        <v>4</v>
      </c>
    </row>
    <row r="89412" spans="18:18" x14ac:dyDescent="0.25">
      <c r="R89412" s="15">
        <v>4</v>
      </c>
    </row>
    <row r="89413" spans="18:18" x14ac:dyDescent="0.25">
      <c r="R89413" s="15">
        <v>4</v>
      </c>
    </row>
    <row r="89414" spans="18:18" x14ac:dyDescent="0.25">
      <c r="R89414" s="15">
        <v>4</v>
      </c>
    </row>
    <row r="89415" spans="18:18" x14ac:dyDescent="0.25">
      <c r="R89415" s="15">
        <v>4</v>
      </c>
    </row>
    <row r="89416" spans="18:18" x14ac:dyDescent="0.25">
      <c r="R89416" s="15">
        <v>4</v>
      </c>
    </row>
    <row r="89417" spans="18:18" x14ac:dyDescent="0.25">
      <c r="R89417" s="15">
        <v>4</v>
      </c>
    </row>
    <row r="89418" spans="18:18" x14ac:dyDescent="0.25">
      <c r="R89418" s="15">
        <v>4</v>
      </c>
    </row>
    <row r="89419" spans="18:18" x14ac:dyDescent="0.25">
      <c r="R89419" s="15">
        <v>4</v>
      </c>
    </row>
    <row r="89420" spans="18:18" x14ac:dyDescent="0.25">
      <c r="R89420" s="15">
        <v>4</v>
      </c>
    </row>
    <row r="89421" spans="18:18" x14ac:dyDescent="0.25">
      <c r="R89421" s="15">
        <v>4</v>
      </c>
    </row>
    <row r="89422" spans="18:18" x14ac:dyDescent="0.25">
      <c r="R89422" s="15">
        <v>4</v>
      </c>
    </row>
    <row r="89423" spans="18:18" x14ac:dyDescent="0.25">
      <c r="R89423" s="15">
        <v>4</v>
      </c>
    </row>
    <row r="89424" spans="18:18" x14ac:dyDescent="0.25">
      <c r="R89424" s="15">
        <v>4</v>
      </c>
    </row>
    <row r="89425" spans="18:18" x14ac:dyDescent="0.25">
      <c r="R89425" s="15">
        <v>4</v>
      </c>
    </row>
    <row r="89426" spans="18:18" x14ac:dyDescent="0.25">
      <c r="R89426" s="15">
        <v>4</v>
      </c>
    </row>
    <row r="89427" spans="18:18" x14ac:dyDescent="0.25">
      <c r="R89427" s="15">
        <v>4</v>
      </c>
    </row>
    <row r="89428" spans="18:18" x14ac:dyDescent="0.25">
      <c r="R89428" s="15">
        <v>4</v>
      </c>
    </row>
    <row r="89429" spans="18:18" x14ac:dyDescent="0.25">
      <c r="R89429" s="15">
        <v>4</v>
      </c>
    </row>
    <row r="89430" spans="18:18" x14ac:dyDescent="0.25">
      <c r="R89430" s="15">
        <v>4</v>
      </c>
    </row>
    <row r="89431" spans="18:18" x14ac:dyDescent="0.25">
      <c r="R89431" s="15">
        <v>3</v>
      </c>
    </row>
    <row r="89432" spans="18:18" x14ac:dyDescent="0.25">
      <c r="R89432" s="15">
        <v>3</v>
      </c>
    </row>
    <row r="89433" spans="18:18" x14ac:dyDescent="0.25">
      <c r="R89433" s="15">
        <v>3</v>
      </c>
    </row>
    <row r="89434" spans="18:18" x14ac:dyDescent="0.25">
      <c r="R89434" s="15">
        <v>3</v>
      </c>
    </row>
    <row r="89435" spans="18:18" x14ac:dyDescent="0.25">
      <c r="R89435" s="15">
        <v>3</v>
      </c>
    </row>
    <row r="89436" spans="18:18" x14ac:dyDescent="0.25">
      <c r="R89436" s="15">
        <v>3</v>
      </c>
    </row>
    <row r="89437" spans="18:18" x14ac:dyDescent="0.25">
      <c r="R89437" s="15">
        <v>3</v>
      </c>
    </row>
    <row r="89438" spans="18:18" x14ac:dyDescent="0.25">
      <c r="R89438" s="15">
        <v>3</v>
      </c>
    </row>
    <row r="89439" spans="18:18" x14ac:dyDescent="0.25">
      <c r="R89439" s="15">
        <v>3</v>
      </c>
    </row>
    <row r="89440" spans="18:18" x14ac:dyDescent="0.25">
      <c r="R89440" s="15">
        <v>3</v>
      </c>
    </row>
    <row r="89441" spans="18:18" x14ac:dyDescent="0.25">
      <c r="R89441" s="15">
        <v>3</v>
      </c>
    </row>
    <row r="89442" spans="18:18" x14ac:dyDescent="0.25">
      <c r="R89442" s="15">
        <v>3</v>
      </c>
    </row>
    <row r="89443" spans="18:18" x14ac:dyDescent="0.25">
      <c r="R89443" s="15">
        <v>3</v>
      </c>
    </row>
    <row r="89444" spans="18:18" x14ac:dyDescent="0.25">
      <c r="R89444" s="15">
        <v>3</v>
      </c>
    </row>
    <row r="89445" spans="18:18" x14ac:dyDescent="0.25">
      <c r="R89445" s="15">
        <v>3</v>
      </c>
    </row>
    <row r="89446" spans="18:18" x14ac:dyDescent="0.25">
      <c r="R89446" s="15">
        <v>3</v>
      </c>
    </row>
    <row r="89447" spans="18:18" x14ac:dyDescent="0.25">
      <c r="R89447" s="15">
        <v>3</v>
      </c>
    </row>
    <row r="89448" spans="18:18" x14ac:dyDescent="0.25">
      <c r="R89448" s="15">
        <v>3</v>
      </c>
    </row>
    <row r="89449" spans="18:18" x14ac:dyDescent="0.25">
      <c r="R89449" s="15">
        <v>3</v>
      </c>
    </row>
    <row r="89450" spans="18:18" x14ac:dyDescent="0.25">
      <c r="R89450" s="15">
        <v>3</v>
      </c>
    </row>
    <row r="89451" spans="18:18" x14ac:dyDescent="0.25">
      <c r="R89451" s="15">
        <v>3</v>
      </c>
    </row>
    <row r="89452" spans="18:18" x14ac:dyDescent="0.25">
      <c r="R89452" s="15">
        <v>3</v>
      </c>
    </row>
    <row r="89453" spans="18:18" x14ac:dyDescent="0.25">
      <c r="R89453" s="15">
        <v>3</v>
      </c>
    </row>
    <row r="89454" spans="18:18" x14ac:dyDescent="0.25">
      <c r="R89454" s="15">
        <v>3</v>
      </c>
    </row>
    <row r="89455" spans="18:18" x14ac:dyDescent="0.25">
      <c r="R89455" s="15">
        <v>3</v>
      </c>
    </row>
    <row r="89456" spans="18:18" x14ac:dyDescent="0.25">
      <c r="R89456" s="15">
        <v>3</v>
      </c>
    </row>
    <row r="89457" spans="18:18" x14ac:dyDescent="0.25">
      <c r="R89457" s="15">
        <v>3</v>
      </c>
    </row>
    <row r="89458" spans="18:18" x14ac:dyDescent="0.25">
      <c r="R89458" s="15">
        <v>3</v>
      </c>
    </row>
    <row r="89459" spans="18:18" x14ac:dyDescent="0.25">
      <c r="R89459" s="15">
        <v>3</v>
      </c>
    </row>
    <row r="89460" spans="18:18" x14ac:dyDescent="0.25">
      <c r="R89460" s="15">
        <v>3</v>
      </c>
    </row>
    <row r="89461" spans="18:18" x14ac:dyDescent="0.25">
      <c r="R89461" s="15">
        <v>3</v>
      </c>
    </row>
    <row r="89462" spans="18:18" x14ac:dyDescent="0.25">
      <c r="R89462" s="15">
        <v>3</v>
      </c>
    </row>
    <row r="89463" spans="18:18" x14ac:dyDescent="0.25">
      <c r="R89463" s="15">
        <v>3</v>
      </c>
    </row>
    <row r="89464" spans="18:18" x14ac:dyDescent="0.25">
      <c r="R89464" s="15">
        <v>3</v>
      </c>
    </row>
    <row r="89465" spans="18:18" x14ac:dyDescent="0.25">
      <c r="R89465" s="15">
        <v>3</v>
      </c>
    </row>
    <row r="89466" spans="18:18" x14ac:dyDescent="0.25">
      <c r="R89466" s="15">
        <v>3</v>
      </c>
    </row>
    <row r="89467" spans="18:18" x14ac:dyDescent="0.25">
      <c r="R89467" s="15">
        <v>3</v>
      </c>
    </row>
    <row r="89468" spans="18:18" x14ac:dyDescent="0.25">
      <c r="R89468" s="15">
        <v>3</v>
      </c>
    </row>
    <row r="89469" spans="18:18" x14ac:dyDescent="0.25">
      <c r="R89469" s="15">
        <v>3</v>
      </c>
    </row>
    <row r="89470" spans="18:18" x14ac:dyDescent="0.25">
      <c r="R89470" s="15">
        <v>3</v>
      </c>
    </row>
    <row r="89471" spans="18:18" x14ac:dyDescent="0.25">
      <c r="R89471" s="15">
        <v>3</v>
      </c>
    </row>
    <row r="89472" spans="18:18" x14ac:dyDescent="0.25">
      <c r="R89472" s="15">
        <v>3</v>
      </c>
    </row>
    <row r="89473" spans="18:18" x14ac:dyDescent="0.25">
      <c r="R89473" s="15">
        <v>3</v>
      </c>
    </row>
    <row r="89474" spans="18:18" x14ac:dyDescent="0.25">
      <c r="R89474" s="15">
        <v>3</v>
      </c>
    </row>
    <row r="89475" spans="18:18" x14ac:dyDescent="0.25">
      <c r="R89475" s="15">
        <v>3</v>
      </c>
    </row>
    <row r="89476" spans="18:18" x14ac:dyDescent="0.25">
      <c r="R89476" s="15">
        <v>3</v>
      </c>
    </row>
    <row r="89477" spans="18:18" x14ac:dyDescent="0.25">
      <c r="R89477" s="15">
        <v>3</v>
      </c>
    </row>
    <row r="89478" spans="18:18" x14ac:dyDescent="0.25">
      <c r="R89478" s="15">
        <v>3</v>
      </c>
    </row>
    <row r="89479" spans="18:18" x14ac:dyDescent="0.25">
      <c r="R89479" s="15">
        <v>3</v>
      </c>
    </row>
    <row r="89480" spans="18:18" x14ac:dyDescent="0.25">
      <c r="R89480" s="15">
        <v>3</v>
      </c>
    </row>
    <row r="89481" spans="18:18" x14ac:dyDescent="0.25">
      <c r="R89481" s="15">
        <v>3</v>
      </c>
    </row>
    <row r="89482" spans="18:18" x14ac:dyDescent="0.25">
      <c r="R89482" s="15">
        <v>3</v>
      </c>
    </row>
    <row r="89483" spans="18:18" x14ac:dyDescent="0.25">
      <c r="R89483" s="15">
        <v>3</v>
      </c>
    </row>
    <row r="89484" spans="18:18" x14ac:dyDescent="0.25">
      <c r="R89484" s="15">
        <v>3</v>
      </c>
    </row>
    <row r="89485" spans="18:18" x14ac:dyDescent="0.25">
      <c r="R89485" s="15">
        <v>3</v>
      </c>
    </row>
    <row r="89486" spans="18:18" x14ac:dyDescent="0.25">
      <c r="R89486" s="15">
        <v>3</v>
      </c>
    </row>
    <row r="89487" spans="18:18" x14ac:dyDescent="0.25">
      <c r="R89487" s="15">
        <v>3</v>
      </c>
    </row>
    <row r="89488" spans="18:18" x14ac:dyDescent="0.25">
      <c r="R89488" s="15">
        <v>3</v>
      </c>
    </row>
    <row r="89489" spans="18:18" x14ac:dyDescent="0.25">
      <c r="R89489" s="15">
        <v>3</v>
      </c>
    </row>
    <row r="89490" spans="18:18" x14ac:dyDescent="0.25">
      <c r="R89490" s="15">
        <v>3</v>
      </c>
    </row>
    <row r="89491" spans="18:18" x14ac:dyDescent="0.25">
      <c r="R89491" s="15">
        <v>3</v>
      </c>
    </row>
    <row r="89492" spans="18:18" x14ac:dyDescent="0.25">
      <c r="R89492" s="15">
        <v>3</v>
      </c>
    </row>
    <row r="89493" spans="18:18" x14ac:dyDescent="0.25">
      <c r="R89493" s="15">
        <v>3</v>
      </c>
    </row>
    <row r="89494" spans="18:18" x14ac:dyDescent="0.25">
      <c r="R89494" s="15">
        <v>3</v>
      </c>
    </row>
    <row r="89495" spans="18:18" x14ac:dyDescent="0.25">
      <c r="R89495" s="15">
        <v>3</v>
      </c>
    </row>
    <row r="89496" spans="18:18" x14ac:dyDescent="0.25">
      <c r="R89496" s="15">
        <v>3</v>
      </c>
    </row>
    <row r="89497" spans="18:18" x14ac:dyDescent="0.25">
      <c r="R89497" s="15">
        <v>4</v>
      </c>
    </row>
    <row r="89498" spans="18:18" x14ac:dyDescent="0.25">
      <c r="R89498" s="15">
        <v>4</v>
      </c>
    </row>
    <row r="89499" spans="18:18" x14ac:dyDescent="0.25">
      <c r="R89499" s="15">
        <v>4</v>
      </c>
    </row>
    <row r="89500" spans="18:18" x14ac:dyDescent="0.25">
      <c r="R89500" s="15">
        <v>4</v>
      </c>
    </row>
    <row r="89501" spans="18:18" x14ac:dyDescent="0.25">
      <c r="R89501" s="15">
        <v>4</v>
      </c>
    </row>
    <row r="89502" spans="18:18" x14ac:dyDescent="0.25">
      <c r="R89502" s="15">
        <v>4</v>
      </c>
    </row>
    <row r="89503" spans="18:18" x14ac:dyDescent="0.25">
      <c r="R89503" s="15">
        <v>4</v>
      </c>
    </row>
    <row r="89504" spans="18:18" x14ac:dyDescent="0.25">
      <c r="R89504" s="15">
        <v>4</v>
      </c>
    </row>
    <row r="89505" spans="18:18" x14ac:dyDescent="0.25">
      <c r="R89505" s="15">
        <v>4</v>
      </c>
    </row>
    <row r="89506" spans="18:18" x14ac:dyDescent="0.25">
      <c r="R89506" s="15">
        <v>4</v>
      </c>
    </row>
    <row r="89507" spans="18:18" x14ac:dyDescent="0.25">
      <c r="R89507" s="15">
        <v>4</v>
      </c>
    </row>
    <row r="89508" spans="18:18" x14ac:dyDescent="0.25">
      <c r="R89508" s="15">
        <v>4</v>
      </c>
    </row>
    <row r="89509" spans="18:18" x14ac:dyDescent="0.25">
      <c r="R89509" s="15">
        <v>4</v>
      </c>
    </row>
    <row r="89510" spans="18:18" x14ac:dyDescent="0.25">
      <c r="R89510" s="15">
        <v>4</v>
      </c>
    </row>
    <row r="89511" spans="18:18" x14ac:dyDescent="0.25">
      <c r="R89511" s="15">
        <v>4</v>
      </c>
    </row>
    <row r="89512" spans="18:18" x14ac:dyDescent="0.25">
      <c r="R89512" s="15">
        <v>4</v>
      </c>
    </row>
    <row r="89513" spans="18:18" x14ac:dyDescent="0.25">
      <c r="R89513" s="15">
        <v>4</v>
      </c>
    </row>
    <row r="89514" spans="18:18" x14ac:dyDescent="0.25">
      <c r="R89514" s="15">
        <v>4</v>
      </c>
    </row>
    <row r="89515" spans="18:18" x14ac:dyDescent="0.25">
      <c r="R89515" s="15">
        <v>4</v>
      </c>
    </row>
    <row r="89516" spans="18:18" x14ac:dyDescent="0.25">
      <c r="R89516" s="15">
        <v>4</v>
      </c>
    </row>
    <row r="89517" spans="18:18" x14ac:dyDescent="0.25">
      <c r="R89517" s="15">
        <v>4</v>
      </c>
    </row>
    <row r="89518" spans="18:18" x14ac:dyDescent="0.25">
      <c r="R89518" s="15">
        <v>4</v>
      </c>
    </row>
    <row r="89519" spans="18:18" x14ac:dyDescent="0.25">
      <c r="R89519" s="15">
        <v>4</v>
      </c>
    </row>
    <row r="89520" spans="18:18" x14ac:dyDescent="0.25">
      <c r="R89520" s="15">
        <v>4</v>
      </c>
    </row>
    <row r="89521" spans="18:18" x14ac:dyDescent="0.25">
      <c r="R89521" s="15">
        <v>4</v>
      </c>
    </row>
    <row r="89522" spans="18:18" x14ac:dyDescent="0.25">
      <c r="R89522" s="15">
        <v>4</v>
      </c>
    </row>
    <row r="89523" spans="18:18" x14ac:dyDescent="0.25">
      <c r="R89523" s="15">
        <v>4</v>
      </c>
    </row>
    <row r="89524" spans="18:18" x14ac:dyDescent="0.25">
      <c r="R89524" s="15">
        <v>4</v>
      </c>
    </row>
    <row r="89525" spans="18:18" x14ac:dyDescent="0.25">
      <c r="R89525" s="15">
        <v>4</v>
      </c>
    </row>
    <row r="89526" spans="18:18" x14ac:dyDescent="0.25">
      <c r="R89526" s="15">
        <v>4</v>
      </c>
    </row>
    <row r="89527" spans="18:18" x14ac:dyDescent="0.25">
      <c r="R89527" s="15">
        <v>4</v>
      </c>
    </row>
    <row r="89528" spans="18:18" x14ac:dyDescent="0.25">
      <c r="R89528" s="15">
        <v>4</v>
      </c>
    </row>
    <row r="89529" spans="18:18" x14ac:dyDescent="0.25">
      <c r="R89529" s="15">
        <v>4</v>
      </c>
    </row>
    <row r="89530" spans="18:18" x14ac:dyDescent="0.25">
      <c r="R89530" s="15">
        <v>4</v>
      </c>
    </row>
    <row r="89531" spans="18:18" x14ac:dyDescent="0.25">
      <c r="R89531" s="15">
        <v>4</v>
      </c>
    </row>
    <row r="89532" spans="18:18" x14ac:dyDescent="0.25">
      <c r="R89532" s="15">
        <v>4</v>
      </c>
    </row>
    <row r="89533" spans="18:18" x14ac:dyDescent="0.25">
      <c r="R89533" s="15">
        <v>4</v>
      </c>
    </row>
    <row r="89534" spans="18:18" x14ac:dyDescent="0.25">
      <c r="R89534" s="15">
        <v>4</v>
      </c>
    </row>
    <row r="89535" spans="18:18" x14ac:dyDescent="0.25">
      <c r="R89535" s="15">
        <v>4</v>
      </c>
    </row>
    <row r="89536" spans="18:18" x14ac:dyDescent="0.25">
      <c r="R89536" s="15">
        <v>4</v>
      </c>
    </row>
    <row r="89537" spans="18:18" x14ac:dyDescent="0.25">
      <c r="R89537" s="15">
        <v>4</v>
      </c>
    </row>
    <row r="89538" spans="18:18" x14ac:dyDescent="0.25">
      <c r="R89538" s="15">
        <v>4</v>
      </c>
    </row>
    <row r="89539" spans="18:18" x14ac:dyDescent="0.25">
      <c r="R89539" s="15">
        <v>4</v>
      </c>
    </row>
    <row r="89540" spans="18:18" x14ac:dyDescent="0.25">
      <c r="R89540" s="15">
        <v>4</v>
      </c>
    </row>
    <row r="89541" spans="18:18" x14ac:dyDescent="0.25">
      <c r="R89541" s="15">
        <v>4</v>
      </c>
    </row>
    <row r="89542" spans="18:18" x14ac:dyDescent="0.25">
      <c r="R89542" s="15">
        <v>4</v>
      </c>
    </row>
    <row r="89543" spans="18:18" x14ac:dyDescent="0.25">
      <c r="R89543" s="15">
        <v>4</v>
      </c>
    </row>
    <row r="89544" spans="18:18" x14ac:dyDescent="0.25">
      <c r="R89544" s="15">
        <v>4</v>
      </c>
    </row>
    <row r="89545" spans="18:18" x14ac:dyDescent="0.25">
      <c r="R89545" s="15">
        <v>4</v>
      </c>
    </row>
    <row r="89546" spans="18:18" x14ac:dyDescent="0.25">
      <c r="R89546" s="15">
        <v>4</v>
      </c>
    </row>
    <row r="89547" spans="18:18" x14ac:dyDescent="0.25">
      <c r="R89547" s="15">
        <v>4</v>
      </c>
    </row>
    <row r="89548" spans="18:18" x14ac:dyDescent="0.25">
      <c r="R89548" s="15">
        <v>4</v>
      </c>
    </row>
    <row r="89549" spans="18:18" x14ac:dyDescent="0.25">
      <c r="R89549" s="15">
        <v>2</v>
      </c>
    </row>
    <row r="89550" spans="18:18" x14ac:dyDescent="0.25">
      <c r="R89550" s="15">
        <v>2</v>
      </c>
    </row>
    <row r="89551" spans="18:18" x14ac:dyDescent="0.25">
      <c r="R89551" s="15">
        <v>2</v>
      </c>
    </row>
    <row r="89552" spans="18:18" x14ac:dyDescent="0.25">
      <c r="R89552" s="15">
        <v>2</v>
      </c>
    </row>
    <row r="89553" spans="18:18" x14ac:dyDescent="0.25">
      <c r="R89553" s="15">
        <v>2</v>
      </c>
    </row>
    <row r="89554" spans="18:18" x14ac:dyDescent="0.25">
      <c r="R89554" s="15">
        <v>2</v>
      </c>
    </row>
    <row r="89555" spans="18:18" x14ac:dyDescent="0.25">
      <c r="R89555" s="15">
        <v>2</v>
      </c>
    </row>
    <row r="89556" spans="18:18" x14ac:dyDescent="0.25">
      <c r="R89556" s="15">
        <v>2</v>
      </c>
    </row>
    <row r="89557" spans="18:18" x14ac:dyDescent="0.25">
      <c r="R89557" s="15">
        <v>2</v>
      </c>
    </row>
    <row r="89558" spans="18:18" x14ac:dyDescent="0.25">
      <c r="R89558" s="15">
        <v>2</v>
      </c>
    </row>
    <row r="89559" spans="18:18" x14ac:dyDescent="0.25">
      <c r="R89559" s="15">
        <v>2</v>
      </c>
    </row>
    <row r="89560" spans="18:18" x14ac:dyDescent="0.25">
      <c r="R89560" s="15">
        <v>2</v>
      </c>
    </row>
    <row r="89561" spans="18:18" x14ac:dyDescent="0.25">
      <c r="R89561" s="15">
        <v>2</v>
      </c>
    </row>
    <row r="89562" spans="18:18" x14ac:dyDescent="0.25">
      <c r="R89562" s="15">
        <v>1</v>
      </c>
    </row>
    <row r="89563" spans="18:18" x14ac:dyDescent="0.25">
      <c r="R89563" s="15">
        <v>1</v>
      </c>
    </row>
    <row r="89564" spans="18:18" x14ac:dyDescent="0.25">
      <c r="R89564" s="15">
        <v>1</v>
      </c>
    </row>
    <row r="89565" spans="18:18" x14ac:dyDescent="0.25">
      <c r="R89565" s="15">
        <v>1</v>
      </c>
    </row>
    <row r="89566" spans="18:18" x14ac:dyDescent="0.25">
      <c r="R89566" s="15">
        <v>1</v>
      </c>
    </row>
    <row r="89567" spans="18:18" x14ac:dyDescent="0.25">
      <c r="R89567" s="15">
        <v>1</v>
      </c>
    </row>
    <row r="89568" spans="18:18" x14ac:dyDescent="0.25">
      <c r="R89568" s="15">
        <v>1</v>
      </c>
    </row>
    <row r="89569" spans="18:18" x14ac:dyDescent="0.25">
      <c r="R89569" s="15">
        <v>1</v>
      </c>
    </row>
    <row r="89570" spans="18:18" x14ac:dyDescent="0.25">
      <c r="R89570" s="15">
        <v>1</v>
      </c>
    </row>
    <row r="89571" spans="18:18" x14ac:dyDescent="0.25">
      <c r="R89571" s="15">
        <v>1</v>
      </c>
    </row>
    <row r="89572" spans="18:18" x14ac:dyDescent="0.25">
      <c r="R89572" s="15">
        <v>1</v>
      </c>
    </row>
    <row r="89573" spans="18:18" x14ac:dyDescent="0.25">
      <c r="R89573" s="15">
        <v>1</v>
      </c>
    </row>
    <row r="89574" spans="18:18" x14ac:dyDescent="0.25">
      <c r="R89574" s="15">
        <v>1</v>
      </c>
    </row>
    <row r="89575" spans="18:18" x14ac:dyDescent="0.25">
      <c r="R89575" s="15">
        <v>1</v>
      </c>
    </row>
    <row r="89576" spans="18:18" x14ac:dyDescent="0.25">
      <c r="R89576" s="15">
        <v>1</v>
      </c>
    </row>
    <row r="89577" spans="18:18" x14ac:dyDescent="0.25">
      <c r="R89577" s="15">
        <v>1</v>
      </c>
    </row>
    <row r="89578" spans="18:18" x14ac:dyDescent="0.25">
      <c r="R89578" s="15">
        <v>1</v>
      </c>
    </row>
    <row r="89579" spans="18:18" x14ac:dyDescent="0.25">
      <c r="R89579" s="15">
        <v>1</v>
      </c>
    </row>
    <row r="89580" spans="18:18" x14ac:dyDescent="0.25">
      <c r="R89580" s="15">
        <v>1</v>
      </c>
    </row>
    <row r="89581" spans="18:18" x14ac:dyDescent="0.25">
      <c r="R89581" s="15">
        <v>1</v>
      </c>
    </row>
    <row r="89582" spans="18:18" x14ac:dyDescent="0.25">
      <c r="R89582" s="15">
        <v>1</v>
      </c>
    </row>
    <row r="89583" spans="18:18" x14ac:dyDescent="0.25">
      <c r="R89583" s="15">
        <v>1</v>
      </c>
    </row>
    <row r="89584" spans="18:18" x14ac:dyDescent="0.25">
      <c r="R89584" s="15">
        <v>1</v>
      </c>
    </row>
    <row r="89585" spans="18:18" x14ac:dyDescent="0.25">
      <c r="R89585" s="15">
        <v>1</v>
      </c>
    </row>
    <row r="89586" spans="18:18" x14ac:dyDescent="0.25">
      <c r="R89586" s="15">
        <v>1</v>
      </c>
    </row>
    <row r="89587" spans="18:18" x14ac:dyDescent="0.25">
      <c r="R89587" s="15">
        <v>1</v>
      </c>
    </row>
    <row r="89588" spans="18:18" x14ac:dyDescent="0.25">
      <c r="R89588" s="15">
        <v>1</v>
      </c>
    </row>
    <row r="89589" spans="18:18" x14ac:dyDescent="0.25">
      <c r="R89589" s="15">
        <v>1</v>
      </c>
    </row>
    <row r="89590" spans="18:18" x14ac:dyDescent="0.25">
      <c r="R89590" s="15">
        <v>1</v>
      </c>
    </row>
    <row r="89591" spans="18:18" x14ac:dyDescent="0.25">
      <c r="R89591" s="15">
        <v>1</v>
      </c>
    </row>
    <row r="89592" spans="18:18" x14ac:dyDescent="0.25">
      <c r="R89592" s="15">
        <v>1</v>
      </c>
    </row>
    <row r="89593" spans="18:18" x14ac:dyDescent="0.25">
      <c r="R89593" s="15">
        <v>1</v>
      </c>
    </row>
    <row r="89594" spans="18:18" x14ac:dyDescent="0.25">
      <c r="R89594" s="15">
        <v>1</v>
      </c>
    </row>
    <row r="89595" spans="18:18" x14ac:dyDescent="0.25">
      <c r="R89595" s="15">
        <v>1</v>
      </c>
    </row>
    <row r="89596" spans="18:18" x14ac:dyDescent="0.25">
      <c r="R89596" s="15">
        <v>1</v>
      </c>
    </row>
    <row r="89597" spans="18:18" x14ac:dyDescent="0.25">
      <c r="R89597" s="15">
        <v>1</v>
      </c>
    </row>
    <row r="89598" spans="18:18" x14ac:dyDescent="0.25">
      <c r="R89598" s="15">
        <v>1</v>
      </c>
    </row>
    <row r="89599" spans="18:18" x14ac:dyDescent="0.25">
      <c r="R89599" s="15">
        <v>1</v>
      </c>
    </row>
    <row r="89600" spans="18:18" x14ac:dyDescent="0.25">
      <c r="R89600" s="15">
        <v>1</v>
      </c>
    </row>
    <row r="89601" spans="18:18" x14ac:dyDescent="0.25">
      <c r="R89601" s="15">
        <v>1</v>
      </c>
    </row>
    <row r="89602" spans="18:18" x14ac:dyDescent="0.25">
      <c r="R89602" s="15">
        <v>1</v>
      </c>
    </row>
    <row r="89603" spans="18:18" x14ac:dyDescent="0.25">
      <c r="R89603" s="15">
        <v>1</v>
      </c>
    </row>
    <row r="89604" spans="18:18" x14ac:dyDescent="0.25">
      <c r="R89604" s="15">
        <v>1</v>
      </c>
    </row>
    <row r="89605" spans="18:18" x14ac:dyDescent="0.25">
      <c r="R89605" s="15">
        <v>1</v>
      </c>
    </row>
    <row r="89606" spans="18:18" x14ac:dyDescent="0.25">
      <c r="R89606" s="15">
        <v>1</v>
      </c>
    </row>
    <row r="89607" spans="18:18" x14ac:dyDescent="0.25">
      <c r="R89607" s="15">
        <v>1</v>
      </c>
    </row>
    <row r="89608" spans="18:18" x14ac:dyDescent="0.25">
      <c r="R89608" s="15">
        <v>1</v>
      </c>
    </row>
    <row r="89609" spans="18:18" x14ac:dyDescent="0.25">
      <c r="R89609" s="15">
        <v>1</v>
      </c>
    </row>
    <row r="89610" spans="18:18" x14ac:dyDescent="0.25">
      <c r="R89610" s="15">
        <v>1</v>
      </c>
    </row>
    <row r="89611" spans="18:18" x14ac:dyDescent="0.25">
      <c r="R89611" s="15">
        <v>1</v>
      </c>
    </row>
    <row r="89612" spans="18:18" x14ac:dyDescent="0.25">
      <c r="R89612" s="15">
        <v>1</v>
      </c>
    </row>
    <row r="89613" spans="18:18" x14ac:dyDescent="0.25">
      <c r="R89613" s="15">
        <v>1</v>
      </c>
    </row>
    <row r="89614" spans="18:18" x14ac:dyDescent="0.25">
      <c r="R89614" s="15">
        <v>1</v>
      </c>
    </row>
    <row r="89615" spans="18:18" x14ac:dyDescent="0.25">
      <c r="R89615" s="15">
        <v>1</v>
      </c>
    </row>
    <row r="89616" spans="18:18" x14ac:dyDescent="0.25">
      <c r="R89616" s="15">
        <v>1</v>
      </c>
    </row>
    <row r="89617" spans="18:18" x14ac:dyDescent="0.25">
      <c r="R89617" s="15">
        <v>1</v>
      </c>
    </row>
    <row r="89618" spans="18:18" x14ac:dyDescent="0.25">
      <c r="R89618" s="15">
        <v>1</v>
      </c>
    </row>
    <row r="89619" spans="18:18" x14ac:dyDescent="0.25">
      <c r="R89619" s="15">
        <v>1</v>
      </c>
    </row>
    <row r="89620" spans="18:18" x14ac:dyDescent="0.25">
      <c r="R89620" s="15">
        <v>1</v>
      </c>
    </row>
    <row r="89621" spans="18:18" x14ac:dyDescent="0.25">
      <c r="R89621" s="15">
        <v>1</v>
      </c>
    </row>
    <row r="89622" spans="18:18" x14ac:dyDescent="0.25">
      <c r="R89622" s="15">
        <v>1</v>
      </c>
    </row>
    <row r="89623" spans="18:18" x14ac:dyDescent="0.25">
      <c r="R89623" s="15">
        <v>1</v>
      </c>
    </row>
    <row r="89624" spans="18:18" x14ac:dyDescent="0.25">
      <c r="R89624" s="15">
        <v>1</v>
      </c>
    </row>
    <row r="89625" spans="18:18" x14ac:dyDescent="0.25">
      <c r="R89625" s="15">
        <v>1</v>
      </c>
    </row>
    <row r="89626" spans="18:18" x14ac:dyDescent="0.25">
      <c r="R89626" s="15">
        <v>1</v>
      </c>
    </row>
    <row r="89627" spans="18:18" x14ac:dyDescent="0.25">
      <c r="R89627" s="15">
        <v>1</v>
      </c>
    </row>
    <row r="89628" spans="18:18" x14ac:dyDescent="0.25">
      <c r="R89628" s="15">
        <v>1</v>
      </c>
    </row>
    <row r="89629" spans="18:18" x14ac:dyDescent="0.25">
      <c r="R89629" s="15">
        <v>1</v>
      </c>
    </row>
    <row r="89630" spans="18:18" x14ac:dyDescent="0.25">
      <c r="R89630" s="15">
        <v>1</v>
      </c>
    </row>
    <row r="89631" spans="18:18" x14ac:dyDescent="0.25">
      <c r="R89631" s="15">
        <v>1</v>
      </c>
    </row>
    <row r="89632" spans="18:18" x14ac:dyDescent="0.25">
      <c r="R89632" s="15">
        <v>1</v>
      </c>
    </row>
    <row r="89633" spans="18:18" x14ac:dyDescent="0.25">
      <c r="R89633" s="15">
        <v>1</v>
      </c>
    </row>
    <row r="89634" spans="18:18" x14ac:dyDescent="0.25">
      <c r="R89634" s="15">
        <v>1</v>
      </c>
    </row>
    <row r="89635" spans="18:18" x14ac:dyDescent="0.25">
      <c r="R89635" s="15">
        <v>1</v>
      </c>
    </row>
    <row r="89636" spans="18:18" x14ac:dyDescent="0.25">
      <c r="R89636" s="15">
        <v>1</v>
      </c>
    </row>
    <row r="89637" spans="18:18" x14ac:dyDescent="0.25">
      <c r="R89637" s="15">
        <v>1</v>
      </c>
    </row>
    <row r="89638" spans="18:18" x14ac:dyDescent="0.25">
      <c r="R89638" s="15">
        <v>1</v>
      </c>
    </row>
    <row r="89639" spans="18:18" x14ac:dyDescent="0.25">
      <c r="R89639" s="15">
        <v>1</v>
      </c>
    </row>
    <row r="89640" spans="18:18" x14ac:dyDescent="0.25">
      <c r="R89640" s="15">
        <v>1</v>
      </c>
    </row>
    <row r="89641" spans="18:18" x14ac:dyDescent="0.25">
      <c r="R89641" s="15">
        <v>1</v>
      </c>
    </row>
    <row r="89642" spans="18:18" x14ac:dyDescent="0.25">
      <c r="R89642" s="15">
        <v>1</v>
      </c>
    </row>
    <row r="89643" spans="18:18" x14ac:dyDescent="0.25">
      <c r="R89643" s="15">
        <v>1</v>
      </c>
    </row>
    <row r="89644" spans="18:18" x14ac:dyDescent="0.25">
      <c r="R89644" s="15">
        <v>1</v>
      </c>
    </row>
    <row r="89645" spans="18:18" x14ac:dyDescent="0.25">
      <c r="R89645" s="15">
        <v>1</v>
      </c>
    </row>
    <row r="89646" spans="18:18" x14ac:dyDescent="0.25">
      <c r="R89646" s="15">
        <v>1</v>
      </c>
    </row>
    <row r="89647" spans="18:18" x14ac:dyDescent="0.25">
      <c r="R89647" s="15">
        <v>1</v>
      </c>
    </row>
    <row r="89648" spans="18:18" x14ac:dyDescent="0.25">
      <c r="R89648" s="15">
        <v>1</v>
      </c>
    </row>
    <row r="89649" spans="18:18" x14ac:dyDescent="0.25">
      <c r="R89649" s="15">
        <v>1</v>
      </c>
    </row>
    <row r="89650" spans="18:18" x14ac:dyDescent="0.25">
      <c r="R89650" s="15">
        <v>1</v>
      </c>
    </row>
    <row r="89651" spans="18:18" x14ac:dyDescent="0.25">
      <c r="R89651" s="15">
        <v>1</v>
      </c>
    </row>
    <row r="89652" spans="18:18" x14ac:dyDescent="0.25">
      <c r="R89652" s="15">
        <v>1</v>
      </c>
    </row>
    <row r="89653" spans="18:18" x14ac:dyDescent="0.25">
      <c r="R89653" s="15">
        <v>1</v>
      </c>
    </row>
    <row r="89654" spans="18:18" x14ac:dyDescent="0.25">
      <c r="R89654" s="15">
        <v>1</v>
      </c>
    </row>
    <row r="89655" spans="18:18" x14ac:dyDescent="0.25">
      <c r="R89655" s="15">
        <v>1</v>
      </c>
    </row>
    <row r="89656" spans="18:18" x14ac:dyDescent="0.25">
      <c r="R89656" s="15">
        <v>1</v>
      </c>
    </row>
    <row r="89657" spans="18:18" x14ac:dyDescent="0.25">
      <c r="R89657" s="15">
        <v>1</v>
      </c>
    </row>
    <row r="89658" spans="18:18" x14ac:dyDescent="0.25">
      <c r="R89658" s="15">
        <v>1</v>
      </c>
    </row>
    <row r="89659" spans="18:18" x14ac:dyDescent="0.25">
      <c r="R89659" s="15">
        <v>1</v>
      </c>
    </row>
    <row r="89660" spans="18:18" x14ac:dyDescent="0.25">
      <c r="R89660" s="15">
        <v>1</v>
      </c>
    </row>
    <row r="89661" spans="18:18" x14ac:dyDescent="0.25">
      <c r="R89661" s="15">
        <v>1</v>
      </c>
    </row>
    <row r="89662" spans="18:18" x14ac:dyDescent="0.25">
      <c r="R89662" s="15">
        <v>1</v>
      </c>
    </row>
    <row r="89663" spans="18:18" x14ac:dyDescent="0.25">
      <c r="R89663" s="15">
        <v>1</v>
      </c>
    </row>
    <row r="89664" spans="18:18" x14ac:dyDescent="0.25">
      <c r="R89664" s="15">
        <v>1</v>
      </c>
    </row>
    <row r="89665" spans="18:18" x14ac:dyDescent="0.25">
      <c r="R89665" s="15">
        <v>1</v>
      </c>
    </row>
    <row r="89666" spans="18:18" x14ac:dyDescent="0.25">
      <c r="R89666" s="15">
        <v>1</v>
      </c>
    </row>
    <row r="89667" spans="18:18" x14ac:dyDescent="0.25">
      <c r="R89667" s="15">
        <v>1</v>
      </c>
    </row>
    <row r="89668" spans="18:18" x14ac:dyDescent="0.25">
      <c r="R89668" s="15">
        <v>1</v>
      </c>
    </row>
    <row r="89669" spans="18:18" x14ac:dyDescent="0.25">
      <c r="R89669" s="15">
        <v>1</v>
      </c>
    </row>
    <row r="89670" spans="18:18" x14ac:dyDescent="0.25">
      <c r="R89670" s="15">
        <v>1</v>
      </c>
    </row>
    <row r="89671" spans="18:18" x14ac:dyDescent="0.25">
      <c r="R89671" s="15">
        <v>1</v>
      </c>
    </row>
    <row r="89672" spans="18:18" x14ac:dyDescent="0.25">
      <c r="R89672" s="15">
        <v>1</v>
      </c>
    </row>
    <row r="89673" spans="18:18" x14ac:dyDescent="0.25">
      <c r="R89673" s="15">
        <v>1</v>
      </c>
    </row>
    <row r="89674" spans="18:18" x14ac:dyDescent="0.25">
      <c r="R89674" s="15">
        <v>1</v>
      </c>
    </row>
    <row r="89675" spans="18:18" x14ac:dyDescent="0.25">
      <c r="R89675" s="15">
        <v>1</v>
      </c>
    </row>
    <row r="89676" spans="18:18" x14ac:dyDescent="0.25">
      <c r="R89676" s="15">
        <v>1</v>
      </c>
    </row>
    <row r="89677" spans="18:18" x14ac:dyDescent="0.25">
      <c r="R89677" s="15">
        <v>1</v>
      </c>
    </row>
    <row r="89678" spans="18:18" x14ac:dyDescent="0.25">
      <c r="R89678" s="15">
        <v>1</v>
      </c>
    </row>
    <row r="89679" spans="18:18" x14ac:dyDescent="0.25">
      <c r="R89679" s="15">
        <v>1</v>
      </c>
    </row>
    <row r="89680" spans="18:18" x14ac:dyDescent="0.25">
      <c r="R89680" s="15">
        <v>1</v>
      </c>
    </row>
    <row r="89681" spans="18:18" x14ac:dyDescent="0.25">
      <c r="R89681" s="15">
        <v>1</v>
      </c>
    </row>
    <row r="89682" spans="18:18" x14ac:dyDescent="0.25">
      <c r="R89682" s="15">
        <v>1</v>
      </c>
    </row>
    <row r="89683" spans="18:18" x14ac:dyDescent="0.25">
      <c r="R89683" s="15">
        <v>1</v>
      </c>
    </row>
    <row r="89684" spans="18:18" x14ac:dyDescent="0.25">
      <c r="R89684" s="15">
        <v>1</v>
      </c>
    </row>
    <row r="89685" spans="18:18" x14ac:dyDescent="0.25">
      <c r="R89685" s="15">
        <v>1</v>
      </c>
    </row>
    <row r="89686" spans="18:18" x14ac:dyDescent="0.25">
      <c r="R89686" s="15">
        <v>1</v>
      </c>
    </row>
    <row r="89687" spans="18:18" x14ac:dyDescent="0.25">
      <c r="R89687" s="15">
        <v>1</v>
      </c>
    </row>
    <row r="89688" spans="18:18" x14ac:dyDescent="0.25">
      <c r="R89688" s="15">
        <v>1</v>
      </c>
    </row>
    <row r="89689" spans="18:18" x14ac:dyDescent="0.25">
      <c r="R89689" s="15">
        <v>1</v>
      </c>
    </row>
    <row r="89690" spans="18:18" x14ac:dyDescent="0.25">
      <c r="R89690" s="15">
        <v>1</v>
      </c>
    </row>
    <row r="89691" spans="18:18" x14ac:dyDescent="0.25">
      <c r="R89691" s="15">
        <v>1</v>
      </c>
    </row>
    <row r="89692" spans="18:18" x14ac:dyDescent="0.25">
      <c r="R89692" s="15">
        <v>1</v>
      </c>
    </row>
    <row r="89693" spans="18:18" x14ac:dyDescent="0.25">
      <c r="R89693" s="15">
        <v>1</v>
      </c>
    </row>
    <row r="89694" spans="18:18" x14ac:dyDescent="0.25">
      <c r="R89694" s="15">
        <v>1</v>
      </c>
    </row>
    <row r="89695" spans="18:18" x14ac:dyDescent="0.25">
      <c r="R89695" s="15">
        <v>1</v>
      </c>
    </row>
    <row r="89696" spans="18:18" x14ac:dyDescent="0.25">
      <c r="R89696" s="15">
        <v>1</v>
      </c>
    </row>
    <row r="89697" spans="18:18" x14ac:dyDescent="0.25">
      <c r="R89697" s="15">
        <v>1</v>
      </c>
    </row>
    <row r="89698" spans="18:18" x14ac:dyDescent="0.25">
      <c r="R89698" s="15">
        <v>1</v>
      </c>
    </row>
    <row r="89699" spans="18:18" x14ac:dyDescent="0.25">
      <c r="R89699" s="15">
        <v>1</v>
      </c>
    </row>
    <row r="89700" spans="18:18" x14ac:dyDescent="0.25">
      <c r="R89700" s="15">
        <v>1</v>
      </c>
    </row>
    <row r="89701" spans="18:18" x14ac:dyDescent="0.25">
      <c r="R89701" s="15">
        <v>1</v>
      </c>
    </row>
    <row r="89702" spans="18:18" x14ac:dyDescent="0.25">
      <c r="R89702" s="15">
        <v>1</v>
      </c>
    </row>
    <row r="89703" spans="18:18" x14ac:dyDescent="0.25">
      <c r="R89703" s="15">
        <v>1</v>
      </c>
    </row>
    <row r="89704" spans="18:18" x14ac:dyDescent="0.25">
      <c r="R89704" s="15">
        <v>1</v>
      </c>
    </row>
    <row r="89705" spans="18:18" x14ac:dyDescent="0.25">
      <c r="R89705" s="15">
        <v>1</v>
      </c>
    </row>
    <row r="89706" spans="18:18" x14ac:dyDescent="0.25">
      <c r="R89706" s="15">
        <v>1</v>
      </c>
    </row>
    <row r="89707" spans="18:18" x14ac:dyDescent="0.25">
      <c r="R89707" s="15">
        <v>1</v>
      </c>
    </row>
    <row r="89708" spans="18:18" x14ac:dyDescent="0.25">
      <c r="R89708" s="15">
        <v>1</v>
      </c>
    </row>
    <row r="89709" spans="18:18" x14ac:dyDescent="0.25">
      <c r="R89709" s="15">
        <v>1</v>
      </c>
    </row>
    <row r="89710" spans="18:18" x14ac:dyDescent="0.25">
      <c r="R89710" s="15">
        <v>1</v>
      </c>
    </row>
    <row r="89711" spans="18:18" x14ac:dyDescent="0.25">
      <c r="R89711" s="15">
        <v>1</v>
      </c>
    </row>
    <row r="89712" spans="18:18" x14ac:dyDescent="0.25">
      <c r="R89712" s="15">
        <v>1</v>
      </c>
    </row>
    <row r="89713" spans="18:18" x14ac:dyDescent="0.25">
      <c r="R89713" s="15">
        <v>1</v>
      </c>
    </row>
    <row r="89714" spans="18:18" x14ac:dyDescent="0.25">
      <c r="R89714" s="15">
        <v>1</v>
      </c>
    </row>
    <row r="89715" spans="18:18" x14ac:dyDescent="0.25">
      <c r="R89715" s="15">
        <v>1</v>
      </c>
    </row>
    <row r="89716" spans="18:18" x14ac:dyDescent="0.25">
      <c r="R89716" s="15">
        <v>1</v>
      </c>
    </row>
    <row r="89717" spans="18:18" x14ac:dyDescent="0.25">
      <c r="R89717" s="15">
        <v>1</v>
      </c>
    </row>
    <row r="89718" spans="18:18" x14ac:dyDescent="0.25">
      <c r="R89718" s="15">
        <v>1</v>
      </c>
    </row>
    <row r="89719" spans="18:18" x14ac:dyDescent="0.25">
      <c r="R89719" s="15">
        <v>1</v>
      </c>
    </row>
    <row r="89720" spans="18:18" x14ac:dyDescent="0.25">
      <c r="R89720" s="15">
        <v>1</v>
      </c>
    </row>
    <row r="89721" spans="18:18" x14ac:dyDescent="0.25">
      <c r="R89721" s="15">
        <v>1</v>
      </c>
    </row>
    <row r="89722" spans="18:18" x14ac:dyDescent="0.25">
      <c r="R89722" s="15">
        <v>1</v>
      </c>
    </row>
    <row r="89723" spans="18:18" x14ac:dyDescent="0.25">
      <c r="R89723" s="15">
        <v>1</v>
      </c>
    </row>
    <row r="89724" spans="18:18" x14ac:dyDescent="0.25">
      <c r="R89724" s="15">
        <v>1</v>
      </c>
    </row>
    <row r="89725" spans="18:18" x14ac:dyDescent="0.25">
      <c r="R89725" s="15">
        <v>1</v>
      </c>
    </row>
    <row r="89726" spans="18:18" x14ac:dyDescent="0.25">
      <c r="R89726" s="15">
        <v>1</v>
      </c>
    </row>
    <row r="89727" spans="18:18" x14ac:dyDescent="0.25">
      <c r="R89727" s="15">
        <v>1</v>
      </c>
    </row>
    <row r="89728" spans="18:18" x14ac:dyDescent="0.25">
      <c r="R89728" s="15">
        <v>1</v>
      </c>
    </row>
    <row r="89729" spans="18:18" x14ac:dyDescent="0.25">
      <c r="R89729" s="15">
        <v>1</v>
      </c>
    </row>
    <row r="89730" spans="18:18" x14ac:dyDescent="0.25">
      <c r="R89730" s="15">
        <v>1</v>
      </c>
    </row>
    <row r="89731" spans="18:18" x14ac:dyDescent="0.25">
      <c r="R89731" s="15">
        <v>1</v>
      </c>
    </row>
    <row r="89732" spans="18:18" x14ac:dyDescent="0.25">
      <c r="R89732" s="15">
        <v>1</v>
      </c>
    </row>
    <row r="89733" spans="18:18" x14ac:dyDescent="0.25">
      <c r="R89733" s="15">
        <v>1</v>
      </c>
    </row>
    <row r="89734" spans="18:18" x14ac:dyDescent="0.25">
      <c r="R89734" s="15">
        <v>1</v>
      </c>
    </row>
    <row r="89735" spans="18:18" x14ac:dyDescent="0.25">
      <c r="R89735" s="15">
        <v>1</v>
      </c>
    </row>
    <row r="89736" spans="18:18" x14ac:dyDescent="0.25">
      <c r="R89736" s="15">
        <v>1</v>
      </c>
    </row>
    <row r="89737" spans="18:18" x14ac:dyDescent="0.25">
      <c r="R89737" s="15">
        <v>1</v>
      </c>
    </row>
    <row r="89738" spans="18:18" x14ac:dyDescent="0.25">
      <c r="R89738" s="15">
        <v>1</v>
      </c>
    </row>
    <row r="89739" spans="18:18" x14ac:dyDescent="0.25">
      <c r="R89739" s="15">
        <v>1</v>
      </c>
    </row>
    <row r="89740" spans="18:18" x14ac:dyDescent="0.25">
      <c r="R89740" s="15">
        <v>1</v>
      </c>
    </row>
    <row r="89741" spans="18:18" x14ac:dyDescent="0.25">
      <c r="R89741" s="15">
        <v>1</v>
      </c>
    </row>
    <row r="89742" spans="18:18" x14ac:dyDescent="0.25">
      <c r="R89742" s="15">
        <v>1</v>
      </c>
    </row>
    <row r="89743" spans="18:18" x14ac:dyDescent="0.25">
      <c r="R89743" s="15">
        <v>1</v>
      </c>
    </row>
    <row r="89744" spans="18:18" x14ac:dyDescent="0.25">
      <c r="R89744" s="15">
        <v>1</v>
      </c>
    </row>
    <row r="89745" spans="18:18" x14ac:dyDescent="0.25">
      <c r="R89745" s="15">
        <v>1</v>
      </c>
    </row>
    <row r="89746" spans="18:18" x14ac:dyDescent="0.25">
      <c r="R89746" s="15">
        <v>1</v>
      </c>
    </row>
    <row r="89747" spans="18:18" x14ac:dyDescent="0.25">
      <c r="R89747" s="15">
        <v>1</v>
      </c>
    </row>
    <row r="89748" spans="18:18" x14ac:dyDescent="0.25">
      <c r="R89748" s="15">
        <v>1</v>
      </c>
    </row>
    <row r="89749" spans="18:18" x14ac:dyDescent="0.25">
      <c r="R89749" s="15">
        <v>1</v>
      </c>
    </row>
    <row r="89750" spans="18:18" x14ac:dyDescent="0.25">
      <c r="R89750" s="15">
        <v>1</v>
      </c>
    </row>
    <row r="89751" spans="18:18" x14ac:dyDescent="0.25">
      <c r="R89751" s="15">
        <v>1</v>
      </c>
    </row>
    <row r="89752" spans="18:18" x14ac:dyDescent="0.25">
      <c r="R89752" s="15">
        <v>1</v>
      </c>
    </row>
    <row r="89753" spans="18:18" x14ac:dyDescent="0.25">
      <c r="R89753" s="15">
        <v>1</v>
      </c>
    </row>
    <row r="89754" spans="18:18" x14ac:dyDescent="0.25">
      <c r="R89754" s="15">
        <v>1</v>
      </c>
    </row>
    <row r="89755" spans="18:18" x14ac:dyDescent="0.25">
      <c r="R89755" s="15">
        <v>1</v>
      </c>
    </row>
    <row r="89756" spans="18:18" x14ac:dyDescent="0.25">
      <c r="R89756" s="15">
        <v>1</v>
      </c>
    </row>
    <row r="89757" spans="18:18" x14ac:dyDescent="0.25">
      <c r="R89757" s="15">
        <v>1</v>
      </c>
    </row>
    <row r="89758" spans="18:18" x14ac:dyDescent="0.25">
      <c r="R89758" s="15">
        <v>1</v>
      </c>
    </row>
    <row r="89759" spans="18:18" x14ac:dyDescent="0.25">
      <c r="R89759" s="15">
        <v>1</v>
      </c>
    </row>
    <row r="89760" spans="18:18" x14ac:dyDescent="0.25">
      <c r="R89760" s="15">
        <v>1</v>
      </c>
    </row>
    <row r="89761" spans="18:18" x14ac:dyDescent="0.25">
      <c r="R89761" s="15">
        <v>1</v>
      </c>
    </row>
    <row r="89762" spans="18:18" x14ac:dyDescent="0.25">
      <c r="R89762" s="15">
        <v>1</v>
      </c>
    </row>
    <row r="89763" spans="18:18" x14ac:dyDescent="0.25">
      <c r="R89763" s="15">
        <v>1</v>
      </c>
    </row>
    <row r="89764" spans="18:18" x14ac:dyDescent="0.25">
      <c r="R89764" s="15">
        <v>1</v>
      </c>
    </row>
    <row r="89765" spans="18:18" x14ac:dyDescent="0.25">
      <c r="R89765" s="15">
        <v>1</v>
      </c>
    </row>
    <row r="89766" spans="18:18" x14ac:dyDescent="0.25">
      <c r="R89766" s="15">
        <v>1</v>
      </c>
    </row>
    <row r="89767" spans="18:18" x14ac:dyDescent="0.25">
      <c r="R89767" s="15">
        <v>1</v>
      </c>
    </row>
    <row r="89768" spans="18:18" x14ac:dyDescent="0.25">
      <c r="R89768" s="15">
        <v>1</v>
      </c>
    </row>
    <row r="89769" spans="18:18" x14ac:dyDescent="0.25">
      <c r="R89769" s="15">
        <v>1</v>
      </c>
    </row>
    <row r="89770" spans="18:18" x14ac:dyDescent="0.25">
      <c r="R89770" s="15">
        <v>1</v>
      </c>
    </row>
    <row r="89771" spans="18:18" x14ac:dyDescent="0.25">
      <c r="R89771" s="15">
        <v>1</v>
      </c>
    </row>
    <row r="89772" spans="18:18" x14ac:dyDescent="0.25">
      <c r="R89772" s="15">
        <v>1</v>
      </c>
    </row>
    <row r="89773" spans="18:18" x14ac:dyDescent="0.25">
      <c r="R89773" s="15">
        <v>1</v>
      </c>
    </row>
    <row r="89774" spans="18:18" x14ac:dyDescent="0.25">
      <c r="R89774" s="15">
        <v>1</v>
      </c>
    </row>
    <row r="89775" spans="18:18" x14ac:dyDescent="0.25">
      <c r="R89775" s="15">
        <v>1</v>
      </c>
    </row>
    <row r="89776" spans="18:18" x14ac:dyDescent="0.25">
      <c r="R89776" s="15">
        <v>1</v>
      </c>
    </row>
    <row r="89777" spans="18:18" x14ac:dyDescent="0.25">
      <c r="R89777" s="15">
        <v>1</v>
      </c>
    </row>
    <row r="89778" spans="18:18" x14ac:dyDescent="0.25">
      <c r="R89778" s="15">
        <v>1</v>
      </c>
    </row>
    <row r="89779" spans="18:18" x14ac:dyDescent="0.25">
      <c r="R89779" s="15">
        <v>1</v>
      </c>
    </row>
    <row r="89780" spans="18:18" x14ac:dyDescent="0.25">
      <c r="R89780" s="15">
        <v>1</v>
      </c>
    </row>
    <row r="89781" spans="18:18" x14ac:dyDescent="0.25">
      <c r="R89781" s="15">
        <v>1</v>
      </c>
    </row>
    <row r="89782" spans="18:18" x14ac:dyDescent="0.25">
      <c r="R89782" s="15">
        <v>1</v>
      </c>
    </row>
    <row r="89783" spans="18:18" x14ac:dyDescent="0.25">
      <c r="R89783" s="15">
        <v>1</v>
      </c>
    </row>
    <row r="89784" spans="18:18" x14ac:dyDescent="0.25">
      <c r="R89784" s="15">
        <v>1</v>
      </c>
    </row>
    <row r="89785" spans="18:18" x14ac:dyDescent="0.25">
      <c r="R89785" s="15">
        <v>1</v>
      </c>
    </row>
    <row r="89786" spans="18:18" x14ac:dyDescent="0.25">
      <c r="R89786" s="15">
        <v>1</v>
      </c>
    </row>
    <row r="89787" spans="18:18" x14ac:dyDescent="0.25">
      <c r="R89787" s="15">
        <v>1</v>
      </c>
    </row>
    <row r="89788" spans="18:18" x14ac:dyDescent="0.25">
      <c r="R89788" s="15">
        <v>1</v>
      </c>
    </row>
    <row r="89789" spans="18:18" x14ac:dyDescent="0.25">
      <c r="R89789" s="15">
        <v>1</v>
      </c>
    </row>
    <row r="89790" spans="18:18" x14ac:dyDescent="0.25">
      <c r="R89790" s="15">
        <v>1</v>
      </c>
    </row>
    <row r="89791" spans="18:18" x14ac:dyDescent="0.25">
      <c r="R89791" s="15">
        <v>1</v>
      </c>
    </row>
    <row r="89792" spans="18:18" x14ac:dyDescent="0.25">
      <c r="R89792" s="15">
        <v>1</v>
      </c>
    </row>
    <row r="89793" spans="18:18" x14ac:dyDescent="0.25">
      <c r="R89793" s="15">
        <v>1</v>
      </c>
    </row>
    <row r="89794" spans="18:18" x14ac:dyDescent="0.25">
      <c r="R89794" s="15">
        <v>1</v>
      </c>
    </row>
    <row r="89795" spans="18:18" x14ac:dyDescent="0.25">
      <c r="R89795" s="15">
        <v>1</v>
      </c>
    </row>
    <row r="89796" spans="18:18" x14ac:dyDescent="0.25">
      <c r="R89796" s="15">
        <v>1</v>
      </c>
    </row>
    <row r="89797" spans="18:18" x14ac:dyDescent="0.25">
      <c r="R89797" s="15">
        <v>1</v>
      </c>
    </row>
    <row r="89798" spans="18:18" x14ac:dyDescent="0.25">
      <c r="R89798" s="15">
        <v>1</v>
      </c>
    </row>
    <row r="89799" spans="18:18" x14ac:dyDescent="0.25">
      <c r="R89799" s="15">
        <v>1</v>
      </c>
    </row>
    <row r="89800" spans="18:18" x14ac:dyDescent="0.25">
      <c r="R89800" s="15">
        <v>1</v>
      </c>
    </row>
    <row r="89801" spans="18:18" x14ac:dyDescent="0.25">
      <c r="R89801" s="15">
        <v>1</v>
      </c>
    </row>
    <row r="89802" spans="18:18" x14ac:dyDescent="0.25">
      <c r="R89802" s="15">
        <v>1</v>
      </c>
    </row>
    <row r="89803" spans="18:18" x14ac:dyDescent="0.25">
      <c r="R89803" s="15">
        <v>1</v>
      </c>
    </row>
    <row r="89804" spans="18:18" x14ac:dyDescent="0.25">
      <c r="R89804" s="15">
        <v>1</v>
      </c>
    </row>
    <row r="89805" spans="18:18" x14ac:dyDescent="0.25">
      <c r="R89805" s="15">
        <v>1</v>
      </c>
    </row>
    <row r="89806" spans="18:18" x14ac:dyDescent="0.25">
      <c r="R89806" s="15">
        <v>1</v>
      </c>
    </row>
    <row r="89807" spans="18:18" x14ac:dyDescent="0.25">
      <c r="R89807" s="15">
        <v>1</v>
      </c>
    </row>
    <row r="89808" spans="18:18" x14ac:dyDescent="0.25">
      <c r="R89808" s="15">
        <v>4</v>
      </c>
    </row>
    <row r="89809" spans="18:18" x14ac:dyDescent="0.25">
      <c r="R89809" s="15">
        <v>4</v>
      </c>
    </row>
    <row r="89810" spans="18:18" x14ac:dyDescent="0.25">
      <c r="R89810" s="15">
        <v>4</v>
      </c>
    </row>
    <row r="89811" spans="18:18" x14ac:dyDescent="0.25">
      <c r="R89811" s="15">
        <v>4</v>
      </c>
    </row>
    <row r="89812" spans="18:18" x14ac:dyDescent="0.25">
      <c r="R89812" s="15">
        <v>4</v>
      </c>
    </row>
    <row r="89813" spans="18:18" x14ac:dyDescent="0.25">
      <c r="R89813" s="15">
        <v>4</v>
      </c>
    </row>
    <row r="89814" spans="18:18" x14ac:dyDescent="0.25">
      <c r="R89814" s="15">
        <v>4</v>
      </c>
    </row>
    <row r="89815" spans="18:18" x14ac:dyDescent="0.25">
      <c r="R89815" s="15">
        <v>4</v>
      </c>
    </row>
    <row r="89816" spans="18:18" x14ac:dyDescent="0.25">
      <c r="R89816" s="15">
        <v>4</v>
      </c>
    </row>
    <row r="89817" spans="18:18" x14ac:dyDescent="0.25">
      <c r="R89817" s="15">
        <v>4</v>
      </c>
    </row>
    <row r="89818" spans="18:18" x14ac:dyDescent="0.25">
      <c r="R89818" s="15">
        <v>4</v>
      </c>
    </row>
    <row r="89819" spans="18:18" x14ac:dyDescent="0.25">
      <c r="R89819" s="15">
        <v>4</v>
      </c>
    </row>
    <row r="89820" spans="18:18" x14ac:dyDescent="0.25">
      <c r="R89820" s="15">
        <v>4</v>
      </c>
    </row>
    <row r="89821" spans="18:18" x14ac:dyDescent="0.25">
      <c r="R89821" s="15">
        <v>4</v>
      </c>
    </row>
    <row r="89822" spans="18:18" x14ac:dyDescent="0.25">
      <c r="R89822" s="15">
        <v>4</v>
      </c>
    </row>
    <row r="89823" spans="18:18" x14ac:dyDescent="0.25">
      <c r="R89823" s="15">
        <v>4</v>
      </c>
    </row>
    <row r="89824" spans="18:18" x14ac:dyDescent="0.25">
      <c r="R89824" s="15">
        <v>4</v>
      </c>
    </row>
    <row r="89825" spans="18:18" x14ac:dyDescent="0.25">
      <c r="R89825" s="15">
        <v>4</v>
      </c>
    </row>
    <row r="89826" spans="18:18" x14ac:dyDescent="0.25">
      <c r="R89826" s="15">
        <v>4</v>
      </c>
    </row>
    <row r="89827" spans="18:18" x14ac:dyDescent="0.25">
      <c r="R89827" s="15">
        <v>4</v>
      </c>
    </row>
    <row r="89828" spans="18:18" x14ac:dyDescent="0.25">
      <c r="R89828" s="15">
        <v>4</v>
      </c>
    </row>
    <row r="89829" spans="18:18" x14ac:dyDescent="0.25">
      <c r="R89829" s="15">
        <v>4</v>
      </c>
    </row>
    <row r="89830" spans="18:18" x14ac:dyDescent="0.25">
      <c r="R89830" s="15">
        <v>4</v>
      </c>
    </row>
    <row r="89831" spans="18:18" x14ac:dyDescent="0.25">
      <c r="R89831" s="15">
        <v>4</v>
      </c>
    </row>
    <row r="89832" spans="18:18" x14ac:dyDescent="0.25">
      <c r="R89832" s="15">
        <v>3</v>
      </c>
    </row>
    <row r="89833" spans="18:18" x14ac:dyDescent="0.25">
      <c r="R89833" s="15">
        <v>3</v>
      </c>
    </row>
    <row r="89834" spans="18:18" x14ac:dyDescent="0.25">
      <c r="R89834" s="15">
        <v>3</v>
      </c>
    </row>
    <row r="89835" spans="18:18" x14ac:dyDescent="0.25">
      <c r="R89835" s="15">
        <v>3</v>
      </c>
    </row>
    <row r="89836" spans="18:18" x14ac:dyDescent="0.25">
      <c r="R89836" s="15">
        <v>3</v>
      </c>
    </row>
    <row r="89837" spans="18:18" x14ac:dyDescent="0.25">
      <c r="R89837" s="15">
        <v>3</v>
      </c>
    </row>
    <row r="89838" spans="18:18" x14ac:dyDescent="0.25">
      <c r="R89838" s="15">
        <v>5</v>
      </c>
    </row>
    <row r="89839" spans="18:18" x14ac:dyDescent="0.25">
      <c r="R89839" s="15">
        <v>5</v>
      </c>
    </row>
    <row r="89840" spans="18:18" x14ac:dyDescent="0.25">
      <c r="R89840" s="15">
        <v>5</v>
      </c>
    </row>
    <row r="89841" spans="18:18" x14ac:dyDescent="0.25">
      <c r="R89841" s="15">
        <v>5</v>
      </c>
    </row>
    <row r="89842" spans="18:18" x14ac:dyDescent="0.25">
      <c r="R89842" s="15">
        <v>5</v>
      </c>
    </row>
    <row r="89843" spans="18:18" x14ac:dyDescent="0.25">
      <c r="R89843" s="15">
        <v>5</v>
      </c>
    </row>
    <row r="89844" spans="18:18" x14ac:dyDescent="0.25">
      <c r="R89844" s="15">
        <v>5</v>
      </c>
    </row>
    <row r="89845" spans="18:18" x14ac:dyDescent="0.25">
      <c r="R89845" s="15">
        <v>5</v>
      </c>
    </row>
    <row r="89846" spans="18:18" x14ac:dyDescent="0.25">
      <c r="R89846" s="15">
        <v>5</v>
      </c>
    </row>
    <row r="89847" spans="18:18" x14ac:dyDescent="0.25">
      <c r="R89847" s="15">
        <v>5</v>
      </c>
    </row>
    <row r="89848" spans="18:18" x14ac:dyDescent="0.25">
      <c r="R89848" s="15">
        <v>5</v>
      </c>
    </row>
    <row r="89849" spans="18:18" x14ac:dyDescent="0.25">
      <c r="R89849" s="15">
        <v>5</v>
      </c>
    </row>
    <row r="89850" spans="18:18" x14ac:dyDescent="0.25">
      <c r="R89850" s="15">
        <v>5</v>
      </c>
    </row>
    <row r="89851" spans="18:18" x14ac:dyDescent="0.25">
      <c r="R89851" s="15">
        <v>5</v>
      </c>
    </row>
    <row r="89852" spans="18:18" x14ac:dyDescent="0.25">
      <c r="R89852" s="15">
        <v>5</v>
      </c>
    </row>
    <row r="89853" spans="18:18" x14ac:dyDescent="0.25">
      <c r="R89853" s="15">
        <v>5</v>
      </c>
    </row>
    <row r="89854" spans="18:18" x14ac:dyDescent="0.25">
      <c r="R89854" s="15">
        <v>5</v>
      </c>
    </row>
    <row r="89855" spans="18:18" x14ac:dyDescent="0.25">
      <c r="R89855" s="15">
        <v>5</v>
      </c>
    </row>
    <row r="89856" spans="18:18" x14ac:dyDescent="0.25">
      <c r="R89856" s="15">
        <v>5</v>
      </c>
    </row>
    <row r="89857" spans="18:18" x14ac:dyDescent="0.25">
      <c r="R89857" s="15">
        <v>5</v>
      </c>
    </row>
    <row r="89858" spans="18:18" x14ac:dyDescent="0.25">
      <c r="R89858" s="15">
        <v>5</v>
      </c>
    </row>
    <row r="89859" spans="18:18" x14ac:dyDescent="0.25">
      <c r="R89859" s="15">
        <v>5</v>
      </c>
    </row>
    <row r="89860" spans="18:18" x14ac:dyDescent="0.25">
      <c r="R89860" s="15">
        <v>5</v>
      </c>
    </row>
    <row r="89861" spans="18:18" x14ac:dyDescent="0.25">
      <c r="R89861" s="15">
        <v>5</v>
      </c>
    </row>
    <row r="89862" spans="18:18" x14ac:dyDescent="0.25">
      <c r="R89862" s="15">
        <v>5</v>
      </c>
    </row>
    <row r="89863" spans="18:18" x14ac:dyDescent="0.25">
      <c r="R89863" s="15">
        <v>5</v>
      </c>
    </row>
    <row r="89864" spans="18:18" x14ac:dyDescent="0.25">
      <c r="R89864" s="15">
        <v>5</v>
      </c>
    </row>
    <row r="89865" spans="18:18" x14ac:dyDescent="0.25">
      <c r="R89865" s="15">
        <v>5</v>
      </c>
    </row>
    <row r="89866" spans="18:18" x14ac:dyDescent="0.25">
      <c r="R89866" s="15">
        <v>5</v>
      </c>
    </row>
    <row r="89867" spans="18:18" x14ac:dyDescent="0.25">
      <c r="R89867" s="15">
        <v>5</v>
      </c>
    </row>
    <row r="89868" spans="18:18" x14ac:dyDescent="0.25">
      <c r="R89868" s="15">
        <v>5</v>
      </c>
    </row>
    <row r="89869" spans="18:18" x14ac:dyDescent="0.25">
      <c r="R89869" s="15">
        <v>5</v>
      </c>
    </row>
    <row r="89870" spans="18:18" x14ac:dyDescent="0.25">
      <c r="R89870" s="15">
        <v>5</v>
      </c>
    </row>
    <row r="89871" spans="18:18" x14ac:dyDescent="0.25">
      <c r="R89871" s="15">
        <v>5</v>
      </c>
    </row>
    <row r="89872" spans="18:18" x14ac:dyDescent="0.25">
      <c r="R89872" s="15">
        <v>5</v>
      </c>
    </row>
    <row r="89873" spans="18:18" x14ac:dyDescent="0.25">
      <c r="R89873" s="15">
        <v>5</v>
      </c>
    </row>
    <row r="89874" spans="18:18" x14ac:dyDescent="0.25">
      <c r="R89874" s="15">
        <v>5</v>
      </c>
    </row>
    <row r="89875" spans="18:18" x14ac:dyDescent="0.25">
      <c r="R89875" s="15">
        <v>5</v>
      </c>
    </row>
    <row r="89876" spans="18:18" x14ac:dyDescent="0.25">
      <c r="R89876" s="15">
        <v>5</v>
      </c>
    </row>
    <row r="89877" spans="18:18" x14ac:dyDescent="0.25">
      <c r="R89877" s="15">
        <v>5</v>
      </c>
    </row>
    <row r="89878" spans="18:18" x14ac:dyDescent="0.25">
      <c r="R89878" s="15">
        <v>5</v>
      </c>
    </row>
    <row r="89879" spans="18:18" x14ac:dyDescent="0.25">
      <c r="R89879" s="15">
        <v>5</v>
      </c>
    </row>
    <row r="89880" spans="18:18" x14ac:dyDescent="0.25">
      <c r="R89880" s="15">
        <v>5</v>
      </c>
    </row>
    <row r="89881" spans="18:18" x14ac:dyDescent="0.25">
      <c r="R89881" s="15">
        <v>4</v>
      </c>
    </row>
    <row r="89882" spans="18:18" x14ac:dyDescent="0.25">
      <c r="R89882" s="15">
        <v>4</v>
      </c>
    </row>
    <row r="89883" spans="18:18" x14ac:dyDescent="0.25">
      <c r="R89883" s="15">
        <v>4</v>
      </c>
    </row>
    <row r="89884" spans="18:18" x14ac:dyDescent="0.25">
      <c r="R89884" s="15">
        <v>4</v>
      </c>
    </row>
    <row r="89885" spans="18:18" x14ac:dyDescent="0.25">
      <c r="R89885" s="15">
        <v>5</v>
      </c>
    </row>
    <row r="89886" spans="18:18" x14ac:dyDescent="0.25">
      <c r="R89886" s="15">
        <v>5</v>
      </c>
    </row>
    <row r="89887" spans="18:18" x14ac:dyDescent="0.25">
      <c r="R89887" s="15">
        <v>5</v>
      </c>
    </row>
    <row r="89888" spans="18:18" x14ac:dyDescent="0.25">
      <c r="R89888" s="15">
        <v>5</v>
      </c>
    </row>
    <row r="89889" spans="18:18" x14ac:dyDescent="0.25">
      <c r="R89889" s="15">
        <v>5</v>
      </c>
    </row>
    <row r="89890" spans="18:18" x14ac:dyDescent="0.25">
      <c r="R89890" s="15">
        <v>5</v>
      </c>
    </row>
    <row r="89891" spans="18:18" x14ac:dyDescent="0.25">
      <c r="R89891" s="15">
        <v>5</v>
      </c>
    </row>
    <row r="89892" spans="18:18" x14ac:dyDescent="0.25">
      <c r="R89892" s="15">
        <v>5</v>
      </c>
    </row>
    <row r="89893" spans="18:18" x14ac:dyDescent="0.25">
      <c r="R89893" s="15">
        <v>5</v>
      </c>
    </row>
    <row r="89894" spans="18:18" x14ac:dyDescent="0.25">
      <c r="R89894" s="15">
        <v>5</v>
      </c>
    </row>
    <row r="89895" spans="18:18" x14ac:dyDescent="0.25">
      <c r="R89895" s="15">
        <v>5</v>
      </c>
    </row>
    <row r="89896" spans="18:18" x14ac:dyDescent="0.25">
      <c r="R89896" s="15">
        <v>5</v>
      </c>
    </row>
    <row r="89897" spans="18:18" x14ac:dyDescent="0.25">
      <c r="R89897" s="15">
        <v>5</v>
      </c>
    </row>
    <row r="89898" spans="18:18" x14ac:dyDescent="0.25">
      <c r="R89898" s="15">
        <v>5</v>
      </c>
    </row>
    <row r="89899" spans="18:18" x14ac:dyDescent="0.25">
      <c r="R89899" s="15">
        <v>5</v>
      </c>
    </row>
    <row r="89900" spans="18:18" x14ac:dyDescent="0.25">
      <c r="R89900" s="15">
        <v>5</v>
      </c>
    </row>
    <row r="89901" spans="18:18" x14ac:dyDescent="0.25">
      <c r="R89901" s="15">
        <v>5</v>
      </c>
    </row>
    <row r="89902" spans="18:18" x14ac:dyDescent="0.25">
      <c r="R89902" s="15">
        <v>5</v>
      </c>
    </row>
    <row r="89903" spans="18:18" x14ac:dyDescent="0.25">
      <c r="R89903" s="15">
        <v>5</v>
      </c>
    </row>
    <row r="89904" spans="18:18" x14ac:dyDescent="0.25">
      <c r="R89904" s="15">
        <v>5</v>
      </c>
    </row>
    <row r="89905" spans="18:18" x14ac:dyDescent="0.25">
      <c r="R89905" s="15">
        <v>5</v>
      </c>
    </row>
    <row r="89906" spans="18:18" x14ac:dyDescent="0.25">
      <c r="R89906" s="15">
        <v>5</v>
      </c>
    </row>
    <row r="89907" spans="18:18" x14ac:dyDescent="0.25">
      <c r="R89907" s="15">
        <v>5</v>
      </c>
    </row>
    <row r="89908" spans="18:18" x14ac:dyDescent="0.25">
      <c r="R89908" s="15">
        <v>5</v>
      </c>
    </row>
    <row r="89909" spans="18:18" x14ac:dyDescent="0.25">
      <c r="R89909" s="15">
        <v>5</v>
      </c>
    </row>
    <row r="89910" spans="18:18" x14ac:dyDescent="0.25">
      <c r="R89910" s="15">
        <v>5</v>
      </c>
    </row>
    <row r="89911" spans="18:18" x14ac:dyDescent="0.25">
      <c r="R89911" s="15">
        <v>5</v>
      </c>
    </row>
    <row r="89912" spans="18:18" x14ac:dyDescent="0.25">
      <c r="R89912" s="15">
        <v>5</v>
      </c>
    </row>
    <row r="89913" spans="18:18" x14ac:dyDescent="0.25">
      <c r="R89913" s="15">
        <v>5</v>
      </c>
    </row>
    <row r="89914" spans="18:18" x14ac:dyDescent="0.25">
      <c r="R89914" s="15">
        <v>5</v>
      </c>
    </row>
    <row r="89915" spans="18:18" x14ac:dyDescent="0.25">
      <c r="R89915" s="15">
        <v>5</v>
      </c>
    </row>
    <row r="89916" spans="18:18" x14ac:dyDescent="0.25">
      <c r="R89916" s="15">
        <v>5</v>
      </c>
    </row>
    <row r="89917" spans="18:18" x14ac:dyDescent="0.25">
      <c r="R89917" s="15">
        <v>5</v>
      </c>
    </row>
    <row r="89918" spans="18:18" x14ac:dyDescent="0.25">
      <c r="R89918" s="15">
        <v>5</v>
      </c>
    </row>
    <row r="89919" spans="18:18" x14ac:dyDescent="0.25">
      <c r="R89919" s="15">
        <v>5</v>
      </c>
    </row>
    <row r="89920" spans="18:18" x14ac:dyDescent="0.25">
      <c r="R89920" s="15">
        <v>5</v>
      </c>
    </row>
    <row r="89921" spans="18:18" x14ac:dyDescent="0.25">
      <c r="R89921" s="15">
        <v>5</v>
      </c>
    </row>
    <row r="89922" spans="18:18" x14ac:dyDescent="0.25">
      <c r="R89922" s="15">
        <v>5</v>
      </c>
    </row>
    <row r="89923" spans="18:18" x14ac:dyDescent="0.25">
      <c r="R89923" s="15">
        <v>5</v>
      </c>
    </row>
    <row r="89924" spans="18:18" x14ac:dyDescent="0.25">
      <c r="R89924" s="15">
        <v>5</v>
      </c>
    </row>
    <row r="89925" spans="18:18" x14ac:dyDescent="0.25">
      <c r="R89925" s="15">
        <v>5</v>
      </c>
    </row>
    <row r="89926" spans="18:18" x14ac:dyDescent="0.25">
      <c r="R89926" s="15">
        <v>5</v>
      </c>
    </row>
    <row r="89927" spans="18:18" x14ac:dyDescent="0.25">
      <c r="R89927" s="15">
        <v>5</v>
      </c>
    </row>
    <row r="89928" spans="18:18" x14ac:dyDescent="0.25">
      <c r="R89928" s="15">
        <v>5</v>
      </c>
    </row>
    <row r="89929" spans="18:18" x14ac:dyDescent="0.25">
      <c r="R89929" s="15">
        <v>5</v>
      </c>
    </row>
    <row r="89930" spans="18:18" x14ac:dyDescent="0.25">
      <c r="R89930" s="15">
        <v>5</v>
      </c>
    </row>
    <row r="89931" spans="18:18" x14ac:dyDescent="0.25">
      <c r="R89931" s="15">
        <v>5</v>
      </c>
    </row>
    <row r="89932" spans="18:18" x14ac:dyDescent="0.25">
      <c r="R89932" s="15">
        <v>5</v>
      </c>
    </row>
    <row r="89933" spans="18:18" x14ac:dyDescent="0.25">
      <c r="R89933" s="15">
        <v>5</v>
      </c>
    </row>
    <row r="89934" spans="18:18" x14ac:dyDescent="0.25">
      <c r="R89934" s="15">
        <v>5</v>
      </c>
    </row>
    <row r="89935" spans="18:18" x14ac:dyDescent="0.25">
      <c r="R89935" s="15">
        <v>5</v>
      </c>
    </row>
    <row r="89936" spans="18:18" x14ac:dyDescent="0.25">
      <c r="R89936" s="15">
        <v>5</v>
      </c>
    </row>
    <row r="89937" spans="18:18" x14ac:dyDescent="0.25">
      <c r="R89937" s="15">
        <v>5</v>
      </c>
    </row>
    <row r="89938" spans="18:18" x14ac:dyDescent="0.25">
      <c r="R89938" s="15">
        <v>5</v>
      </c>
    </row>
    <row r="89939" spans="18:18" x14ac:dyDescent="0.25">
      <c r="R89939" s="15">
        <v>5</v>
      </c>
    </row>
    <row r="89940" spans="18:18" x14ac:dyDescent="0.25">
      <c r="R89940" s="15">
        <v>5</v>
      </c>
    </row>
    <row r="89941" spans="18:18" x14ac:dyDescent="0.25">
      <c r="R89941" s="15">
        <v>5</v>
      </c>
    </row>
    <row r="89942" spans="18:18" x14ac:dyDescent="0.25">
      <c r="R89942" s="15">
        <v>5</v>
      </c>
    </row>
    <row r="89943" spans="18:18" x14ac:dyDescent="0.25">
      <c r="R89943" s="15">
        <v>4</v>
      </c>
    </row>
    <row r="89944" spans="18:18" x14ac:dyDescent="0.25">
      <c r="R89944" s="15">
        <v>4</v>
      </c>
    </row>
    <row r="89945" spans="18:18" x14ac:dyDescent="0.25">
      <c r="R89945" s="15">
        <v>4</v>
      </c>
    </row>
    <row r="89946" spans="18:18" x14ac:dyDescent="0.25">
      <c r="R89946" s="15">
        <v>4</v>
      </c>
    </row>
    <row r="89947" spans="18:18" x14ac:dyDescent="0.25">
      <c r="R89947" s="15">
        <v>4</v>
      </c>
    </row>
    <row r="89948" spans="18:18" x14ac:dyDescent="0.25">
      <c r="R89948" s="15">
        <v>4</v>
      </c>
    </row>
    <row r="89949" spans="18:18" x14ac:dyDescent="0.25">
      <c r="R89949" s="15">
        <v>4</v>
      </c>
    </row>
    <row r="89950" spans="18:18" x14ac:dyDescent="0.25">
      <c r="R89950" s="15">
        <v>4</v>
      </c>
    </row>
    <row r="89951" spans="18:18" x14ac:dyDescent="0.25">
      <c r="R89951" s="15">
        <v>4</v>
      </c>
    </row>
    <row r="89952" spans="18:18" x14ac:dyDescent="0.25">
      <c r="R89952" s="15">
        <v>4</v>
      </c>
    </row>
    <row r="89953" spans="18:18" x14ac:dyDescent="0.25">
      <c r="R89953" s="15">
        <v>4</v>
      </c>
    </row>
    <row r="89954" spans="18:18" x14ac:dyDescent="0.25">
      <c r="R89954" s="15">
        <v>4</v>
      </c>
    </row>
    <row r="89955" spans="18:18" x14ac:dyDescent="0.25">
      <c r="R89955" s="15">
        <v>4</v>
      </c>
    </row>
    <row r="89956" spans="18:18" x14ac:dyDescent="0.25">
      <c r="R89956" s="15">
        <v>4</v>
      </c>
    </row>
    <row r="89957" spans="18:18" x14ac:dyDescent="0.25">
      <c r="R89957" s="15">
        <v>4</v>
      </c>
    </row>
    <row r="89958" spans="18:18" x14ac:dyDescent="0.25">
      <c r="R89958" s="15">
        <v>4</v>
      </c>
    </row>
    <row r="89959" spans="18:18" x14ac:dyDescent="0.25">
      <c r="R89959" s="15">
        <v>4</v>
      </c>
    </row>
    <row r="89960" spans="18:18" x14ac:dyDescent="0.25">
      <c r="R89960" s="15">
        <v>4</v>
      </c>
    </row>
    <row r="89961" spans="18:18" x14ac:dyDescent="0.25">
      <c r="R89961" s="15">
        <v>4</v>
      </c>
    </row>
    <row r="89962" spans="18:18" x14ac:dyDescent="0.25">
      <c r="R89962" s="15">
        <v>4</v>
      </c>
    </row>
    <row r="89963" spans="18:18" x14ac:dyDescent="0.25">
      <c r="R89963" s="15">
        <v>4</v>
      </c>
    </row>
    <row r="89964" spans="18:18" x14ac:dyDescent="0.25">
      <c r="R89964" s="15">
        <v>4</v>
      </c>
    </row>
    <row r="89965" spans="18:18" x14ac:dyDescent="0.25">
      <c r="R89965" s="15">
        <v>4</v>
      </c>
    </row>
    <row r="89966" spans="18:18" x14ac:dyDescent="0.25">
      <c r="R89966" s="15">
        <v>4</v>
      </c>
    </row>
    <row r="89967" spans="18:18" x14ac:dyDescent="0.25">
      <c r="R89967" s="15">
        <v>4</v>
      </c>
    </row>
    <row r="89968" spans="18:18" x14ac:dyDescent="0.25">
      <c r="R89968" s="15">
        <v>4</v>
      </c>
    </row>
    <row r="89969" spans="18:18" x14ac:dyDescent="0.25">
      <c r="R89969" s="15">
        <v>4</v>
      </c>
    </row>
    <row r="89970" spans="18:18" x14ac:dyDescent="0.25">
      <c r="R89970" s="15">
        <v>4</v>
      </c>
    </row>
    <row r="89971" spans="18:18" x14ac:dyDescent="0.25">
      <c r="R89971" s="15">
        <v>4</v>
      </c>
    </row>
    <row r="89972" spans="18:18" x14ac:dyDescent="0.25">
      <c r="R89972" s="15">
        <v>4</v>
      </c>
    </row>
    <row r="89973" spans="18:18" x14ac:dyDescent="0.25">
      <c r="R89973" s="15">
        <v>4</v>
      </c>
    </row>
    <row r="89974" spans="18:18" x14ac:dyDescent="0.25">
      <c r="R89974" s="15">
        <v>4</v>
      </c>
    </row>
    <row r="89975" spans="18:18" x14ac:dyDescent="0.25">
      <c r="R89975" s="15">
        <v>4</v>
      </c>
    </row>
    <row r="89976" spans="18:18" x14ac:dyDescent="0.25">
      <c r="R89976" s="15">
        <v>4</v>
      </c>
    </row>
    <row r="89977" spans="18:18" x14ac:dyDescent="0.25">
      <c r="R89977" s="15">
        <v>4</v>
      </c>
    </row>
    <row r="89978" spans="18:18" x14ac:dyDescent="0.25">
      <c r="R89978" s="15">
        <v>4</v>
      </c>
    </row>
    <row r="89979" spans="18:18" x14ac:dyDescent="0.25">
      <c r="R89979" s="15">
        <v>4</v>
      </c>
    </row>
    <row r="89980" spans="18:18" x14ac:dyDescent="0.25">
      <c r="R89980" s="15">
        <v>4</v>
      </c>
    </row>
    <row r="89981" spans="18:18" x14ac:dyDescent="0.25">
      <c r="R89981" s="15">
        <v>4</v>
      </c>
    </row>
    <row r="89982" spans="18:18" x14ac:dyDescent="0.25">
      <c r="R89982" s="15">
        <v>4</v>
      </c>
    </row>
    <row r="89983" spans="18:18" x14ac:dyDescent="0.25">
      <c r="R89983" s="15">
        <v>4</v>
      </c>
    </row>
    <row r="89984" spans="18:18" x14ac:dyDescent="0.25">
      <c r="R89984" s="15">
        <v>4</v>
      </c>
    </row>
    <row r="89985" spans="18:18" x14ac:dyDescent="0.25">
      <c r="R89985" s="15">
        <v>4</v>
      </c>
    </row>
    <row r="89986" spans="18:18" x14ac:dyDescent="0.25">
      <c r="R89986" s="15">
        <v>4</v>
      </c>
    </row>
    <row r="89987" spans="18:18" x14ac:dyDescent="0.25">
      <c r="R89987" s="15">
        <v>4</v>
      </c>
    </row>
    <row r="89988" spans="18:18" x14ac:dyDescent="0.25">
      <c r="R89988" s="15">
        <v>4</v>
      </c>
    </row>
    <row r="89989" spans="18:18" x14ac:dyDescent="0.25">
      <c r="R89989" s="15">
        <v>4</v>
      </c>
    </row>
    <row r="89990" spans="18:18" x14ac:dyDescent="0.25">
      <c r="R89990" s="15">
        <v>4</v>
      </c>
    </row>
    <row r="89991" spans="18:18" x14ac:dyDescent="0.25">
      <c r="R89991" s="15">
        <v>4</v>
      </c>
    </row>
    <row r="89992" spans="18:18" x14ac:dyDescent="0.25">
      <c r="R89992" s="15">
        <v>4</v>
      </c>
    </row>
    <row r="89993" spans="18:18" x14ac:dyDescent="0.25">
      <c r="R89993" s="15">
        <v>4</v>
      </c>
    </row>
    <row r="89994" spans="18:18" x14ac:dyDescent="0.25">
      <c r="R89994" s="15">
        <v>4</v>
      </c>
    </row>
    <row r="89995" spans="18:18" x14ac:dyDescent="0.25">
      <c r="R89995" s="15">
        <v>4</v>
      </c>
    </row>
    <row r="89996" spans="18:18" x14ac:dyDescent="0.25">
      <c r="R89996" s="15">
        <v>4</v>
      </c>
    </row>
    <row r="89997" spans="18:18" x14ac:dyDescent="0.25">
      <c r="R89997" s="15">
        <v>4</v>
      </c>
    </row>
    <row r="89998" spans="18:18" x14ac:dyDescent="0.25">
      <c r="R89998" s="15">
        <v>4</v>
      </c>
    </row>
    <row r="89999" spans="18:18" x14ac:dyDescent="0.25">
      <c r="R89999" s="15">
        <v>4</v>
      </c>
    </row>
    <row r="90000" spans="18:18" x14ac:dyDescent="0.25">
      <c r="R90000" s="15">
        <v>4</v>
      </c>
    </row>
    <row r="90001" spans="18:18" x14ac:dyDescent="0.25">
      <c r="R90001" s="15">
        <v>4</v>
      </c>
    </row>
    <row r="90002" spans="18:18" x14ac:dyDescent="0.25">
      <c r="R90002" s="15">
        <v>4</v>
      </c>
    </row>
    <row r="90003" spans="18:18" x14ac:dyDescent="0.25">
      <c r="R90003" s="15">
        <v>4</v>
      </c>
    </row>
    <row r="90004" spans="18:18" x14ac:dyDescent="0.25">
      <c r="R90004" s="15">
        <v>4</v>
      </c>
    </row>
    <row r="90005" spans="18:18" x14ac:dyDescent="0.25">
      <c r="R90005" s="15">
        <v>4</v>
      </c>
    </row>
    <row r="90006" spans="18:18" x14ac:dyDescent="0.25">
      <c r="R90006" s="15">
        <v>4</v>
      </c>
    </row>
    <row r="90007" spans="18:18" x14ac:dyDescent="0.25">
      <c r="R90007" s="15">
        <v>4</v>
      </c>
    </row>
    <row r="90008" spans="18:18" x14ac:dyDescent="0.25">
      <c r="R90008" s="15">
        <v>4</v>
      </c>
    </row>
    <row r="90009" spans="18:18" x14ac:dyDescent="0.25">
      <c r="R90009" s="15">
        <v>4</v>
      </c>
    </row>
    <row r="90010" spans="18:18" x14ac:dyDescent="0.25">
      <c r="R90010" s="15">
        <v>4</v>
      </c>
    </row>
    <row r="90011" spans="18:18" x14ac:dyDescent="0.25">
      <c r="R90011" s="15">
        <v>4</v>
      </c>
    </row>
    <row r="90012" spans="18:18" x14ac:dyDescent="0.25">
      <c r="R90012" s="15">
        <v>4</v>
      </c>
    </row>
    <row r="90013" spans="18:18" x14ac:dyDescent="0.25">
      <c r="R90013" s="15">
        <v>4</v>
      </c>
    </row>
    <row r="90014" spans="18:18" x14ac:dyDescent="0.25">
      <c r="R90014" s="15">
        <v>4</v>
      </c>
    </row>
    <row r="90015" spans="18:18" x14ac:dyDescent="0.25">
      <c r="R90015" s="15">
        <v>4</v>
      </c>
    </row>
    <row r="90016" spans="18:18" x14ac:dyDescent="0.25">
      <c r="R90016" s="15">
        <v>4</v>
      </c>
    </row>
    <row r="90017" spans="18:18" x14ac:dyDescent="0.25">
      <c r="R90017" s="15">
        <v>4</v>
      </c>
    </row>
    <row r="90018" spans="18:18" x14ac:dyDescent="0.25">
      <c r="R90018" s="15">
        <v>4</v>
      </c>
    </row>
    <row r="90019" spans="18:18" x14ac:dyDescent="0.25">
      <c r="R90019" s="15">
        <v>4</v>
      </c>
    </row>
    <row r="90020" spans="18:18" x14ac:dyDescent="0.25">
      <c r="R90020" s="15">
        <v>4</v>
      </c>
    </row>
    <row r="90021" spans="18:18" x14ac:dyDescent="0.25">
      <c r="R90021" s="15">
        <v>4</v>
      </c>
    </row>
    <row r="90022" spans="18:18" x14ac:dyDescent="0.25">
      <c r="R90022" s="15">
        <v>4</v>
      </c>
    </row>
    <row r="90023" spans="18:18" x14ac:dyDescent="0.25">
      <c r="R90023" s="15">
        <v>4</v>
      </c>
    </row>
    <row r="90024" spans="18:18" x14ac:dyDescent="0.25">
      <c r="R90024" s="15">
        <v>4</v>
      </c>
    </row>
    <row r="90025" spans="18:18" x14ac:dyDescent="0.25">
      <c r="R90025" s="15">
        <v>4</v>
      </c>
    </row>
    <row r="90026" spans="18:18" x14ac:dyDescent="0.25">
      <c r="R90026" s="15">
        <v>4</v>
      </c>
    </row>
    <row r="90027" spans="18:18" x14ac:dyDescent="0.25">
      <c r="R90027" s="15">
        <v>4</v>
      </c>
    </row>
    <row r="90028" spans="18:18" x14ac:dyDescent="0.25">
      <c r="R90028" s="15">
        <v>4</v>
      </c>
    </row>
    <row r="90029" spans="18:18" x14ac:dyDescent="0.25">
      <c r="R90029" s="15">
        <v>4</v>
      </c>
    </row>
    <row r="90030" spans="18:18" x14ac:dyDescent="0.25">
      <c r="R90030" s="15">
        <v>4</v>
      </c>
    </row>
    <row r="90031" spans="18:18" x14ac:dyDescent="0.25">
      <c r="R90031" s="15">
        <v>4</v>
      </c>
    </row>
    <row r="90032" spans="18:18" x14ac:dyDescent="0.25">
      <c r="R90032" s="15">
        <v>4</v>
      </c>
    </row>
    <row r="90033" spans="18:18" x14ac:dyDescent="0.25">
      <c r="R90033" s="15">
        <v>4</v>
      </c>
    </row>
    <row r="90034" spans="18:18" x14ac:dyDescent="0.25">
      <c r="R90034" s="15">
        <v>4</v>
      </c>
    </row>
    <row r="90035" spans="18:18" x14ac:dyDescent="0.25">
      <c r="R90035" s="15">
        <v>4</v>
      </c>
    </row>
    <row r="90036" spans="18:18" x14ac:dyDescent="0.25">
      <c r="R90036" s="15">
        <v>4</v>
      </c>
    </row>
    <row r="90037" spans="18:18" x14ac:dyDescent="0.25">
      <c r="R90037" s="15">
        <v>4</v>
      </c>
    </row>
    <row r="90038" spans="18:18" x14ac:dyDescent="0.25">
      <c r="R90038" s="15">
        <v>4</v>
      </c>
    </row>
    <row r="90039" spans="18:18" x14ac:dyDescent="0.25">
      <c r="R90039" s="15">
        <v>4</v>
      </c>
    </row>
    <row r="90040" spans="18:18" x14ac:dyDescent="0.25">
      <c r="R90040" s="15">
        <v>4</v>
      </c>
    </row>
    <row r="90041" spans="18:18" x14ac:dyDescent="0.25">
      <c r="R90041" s="15">
        <v>4</v>
      </c>
    </row>
    <row r="90042" spans="18:18" x14ac:dyDescent="0.25">
      <c r="R90042" s="15">
        <v>4</v>
      </c>
    </row>
    <row r="90043" spans="18:18" x14ac:dyDescent="0.25">
      <c r="R90043" s="15">
        <v>4</v>
      </c>
    </row>
    <row r="90044" spans="18:18" x14ac:dyDescent="0.25">
      <c r="R90044" s="15">
        <v>4</v>
      </c>
    </row>
    <row r="90045" spans="18:18" x14ac:dyDescent="0.25">
      <c r="R90045" s="15">
        <v>4</v>
      </c>
    </row>
    <row r="90046" spans="18:18" x14ac:dyDescent="0.25">
      <c r="R90046" s="15">
        <v>4</v>
      </c>
    </row>
    <row r="90047" spans="18:18" x14ac:dyDescent="0.25">
      <c r="R90047" s="15">
        <v>4</v>
      </c>
    </row>
    <row r="90048" spans="18:18" x14ac:dyDescent="0.25">
      <c r="R90048" s="15">
        <v>4</v>
      </c>
    </row>
    <row r="90049" spans="18:18" x14ac:dyDescent="0.25">
      <c r="R90049" s="15">
        <v>4</v>
      </c>
    </row>
    <row r="90050" spans="18:18" x14ac:dyDescent="0.25">
      <c r="R90050" s="15">
        <v>4</v>
      </c>
    </row>
    <row r="90051" spans="18:18" x14ac:dyDescent="0.25">
      <c r="R90051" s="15">
        <v>4</v>
      </c>
    </row>
    <row r="90052" spans="18:18" x14ac:dyDescent="0.25">
      <c r="R90052" s="15">
        <v>4</v>
      </c>
    </row>
    <row r="90053" spans="18:18" x14ac:dyDescent="0.25">
      <c r="R90053" s="15">
        <v>4</v>
      </c>
    </row>
    <row r="90054" spans="18:18" x14ac:dyDescent="0.25">
      <c r="R90054" s="15">
        <v>4</v>
      </c>
    </row>
    <row r="90055" spans="18:18" x14ac:dyDescent="0.25">
      <c r="R90055" s="15">
        <v>4</v>
      </c>
    </row>
    <row r="90056" spans="18:18" x14ac:dyDescent="0.25">
      <c r="R90056" s="15">
        <v>4</v>
      </c>
    </row>
    <row r="90057" spans="18:18" x14ac:dyDescent="0.25">
      <c r="R90057" s="15">
        <v>4</v>
      </c>
    </row>
    <row r="90058" spans="18:18" x14ac:dyDescent="0.25">
      <c r="R90058" s="15">
        <v>4</v>
      </c>
    </row>
    <row r="90059" spans="18:18" x14ac:dyDescent="0.25">
      <c r="R90059" s="15">
        <v>4</v>
      </c>
    </row>
    <row r="90060" spans="18:18" x14ac:dyDescent="0.25">
      <c r="R90060" s="15">
        <v>4</v>
      </c>
    </row>
    <row r="90061" spans="18:18" x14ac:dyDescent="0.25">
      <c r="R90061" s="15">
        <v>4</v>
      </c>
    </row>
    <row r="90062" spans="18:18" x14ac:dyDescent="0.25">
      <c r="R90062" s="15">
        <v>4</v>
      </c>
    </row>
    <row r="90063" spans="18:18" x14ac:dyDescent="0.25">
      <c r="R90063" s="15">
        <v>4</v>
      </c>
    </row>
    <row r="90064" spans="18:18" x14ac:dyDescent="0.25">
      <c r="R90064" s="15">
        <v>4</v>
      </c>
    </row>
    <row r="90065" spans="18:18" x14ac:dyDescent="0.25">
      <c r="R90065" s="15">
        <v>4</v>
      </c>
    </row>
    <row r="90066" spans="18:18" x14ac:dyDescent="0.25">
      <c r="R90066" s="15">
        <v>1</v>
      </c>
    </row>
    <row r="90067" spans="18:18" x14ac:dyDescent="0.25">
      <c r="R90067" s="15">
        <v>1</v>
      </c>
    </row>
    <row r="90068" spans="18:18" x14ac:dyDescent="0.25">
      <c r="R90068" s="15">
        <v>1</v>
      </c>
    </row>
    <row r="90069" spans="18:18" x14ac:dyDescent="0.25">
      <c r="R90069" s="15">
        <v>1</v>
      </c>
    </row>
    <row r="90070" spans="18:18" x14ac:dyDescent="0.25">
      <c r="R90070" s="15">
        <v>1</v>
      </c>
    </row>
    <row r="90071" spans="18:18" x14ac:dyDescent="0.25">
      <c r="R90071" s="15">
        <v>1</v>
      </c>
    </row>
    <row r="90072" spans="18:18" x14ac:dyDescent="0.25">
      <c r="R90072" s="15">
        <v>1</v>
      </c>
    </row>
    <row r="90073" spans="18:18" x14ac:dyDescent="0.25">
      <c r="R90073" s="15">
        <v>1</v>
      </c>
    </row>
    <row r="90074" spans="18:18" x14ac:dyDescent="0.25">
      <c r="R90074" s="15">
        <v>1</v>
      </c>
    </row>
    <row r="90075" spans="18:18" x14ac:dyDescent="0.25">
      <c r="R90075" s="15">
        <v>1</v>
      </c>
    </row>
    <row r="90076" spans="18:18" x14ac:dyDescent="0.25">
      <c r="R90076" s="15">
        <v>1</v>
      </c>
    </row>
    <row r="90077" spans="18:18" x14ac:dyDescent="0.25">
      <c r="R90077" s="15">
        <v>1</v>
      </c>
    </row>
    <row r="90078" spans="18:18" x14ac:dyDescent="0.25">
      <c r="R90078" s="15">
        <v>1</v>
      </c>
    </row>
    <row r="90079" spans="18:18" x14ac:dyDescent="0.25">
      <c r="R90079" s="15">
        <v>1</v>
      </c>
    </row>
    <row r="90080" spans="18:18" x14ac:dyDescent="0.25">
      <c r="R90080" s="15">
        <v>1</v>
      </c>
    </row>
    <row r="90081" spans="18:18" x14ac:dyDescent="0.25">
      <c r="R90081" s="15">
        <v>1</v>
      </c>
    </row>
    <row r="90082" spans="18:18" x14ac:dyDescent="0.25">
      <c r="R90082" s="15">
        <v>1</v>
      </c>
    </row>
    <row r="90083" spans="18:18" x14ac:dyDescent="0.25">
      <c r="R90083" s="15">
        <v>1</v>
      </c>
    </row>
    <row r="90084" spans="18:18" x14ac:dyDescent="0.25">
      <c r="R90084" s="15">
        <v>1</v>
      </c>
    </row>
    <row r="90085" spans="18:18" x14ac:dyDescent="0.25">
      <c r="R90085" s="15">
        <v>1</v>
      </c>
    </row>
    <row r="90086" spans="18:18" x14ac:dyDescent="0.25">
      <c r="R90086" s="15">
        <v>1</v>
      </c>
    </row>
    <row r="90087" spans="18:18" x14ac:dyDescent="0.25">
      <c r="R90087" s="15">
        <v>1</v>
      </c>
    </row>
    <row r="90088" spans="18:18" x14ac:dyDescent="0.25">
      <c r="R90088" s="15">
        <v>1</v>
      </c>
    </row>
    <row r="90089" spans="18:18" x14ac:dyDescent="0.25">
      <c r="R90089" s="15">
        <v>1</v>
      </c>
    </row>
    <row r="90090" spans="18:18" x14ac:dyDescent="0.25">
      <c r="R90090" s="15">
        <v>1</v>
      </c>
    </row>
    <row r="90091" spans="18:18" x14ac:dyDescent="0.25">
      <c r="R90091" s="15">
        <v>1</v>
      </c>
    </row>
    <row r="90092" spans="18:18" x14ac:dyDescent="0.25">
      <c r="R90092" s="15">
        <v>1</v>
      </c>
    </row>
    <row r="90093" spans="18:18" x14ac:dyDescent="0.25">
      <c r="R90093" s="15">
        <v>1</v>
      </c>
    </row>
    <row r="90094" spans="18:18" x14ac:dyDescent="0.25">
      <c r="R90094" s="15">
        <v>1</v>
      </c>
    </row>
    <row r="90095" spans="18:18" x14ac:dyDescent="0.25">
      <c r="R90095" s="15">
        <v>1</v>
      </c>
    </row>
    <row r="90096" spans="18:18" x14ac:dyDescent="0.25">
      <c r="R90096" s="15">
        <v>1</v>
      </c>
    </row>
    <row r="90097" spans="18:18" x14ac:dyDescent="0.25">
      <c r="R90097" s="15">
        <v>1</v>
      </c>
    </row>
    <row r="90098" spans="18:18" x14ac:dyDescent="0.25">
      <c r="R90098" s="15">
        <v>1</v>
      </c>
    </row>
    <row r="90099" spans="18:18" x14ac:dyDescent="0.25">
      <c r="R90099" s="15">
        <v>1</v>
      </c>
    </row>
    <row r="90100" spans="18:18" x14ac:dyDescent="0.25">
      <c r="R90100" s="15">
        <v>1</v>
      </c>
    </row>
    <row r="90101" spans="18:18" x14ac:dyDescent="0.25">
      <c r="R90101" s="15">
        <v>1</v>
      </c>
    </row>
    <row r="90102" spans="18:18" x14ac:dyDescent="0.25">
      <c r="R90102" s="15">
        <v>1</v>
      </c>
    </row>
    <row r="90103" spans="18:18" x14ac:dyDescent="0.25">
      <c r="R90103" s="15">
        <v>4</v>
      </c>
    </row>
    <row r="90104" spans="18:18" x14ac:dyDescent="0.25">
      <c r="R90104" s="15">
        <v>4</v>
      </c>
    </row>
    <row r="90105" spans="18:18" x14ac:dyDescent="0.25">
      <c r="R90105" s="15">
        <v>4</v>
      </c>
    </row>
    <row r="90106" spans="18:18" x14ac:dyDescent="0.25">
      <c r="R90106" s="15">
        <v>4</v>
      </c>
    </row>
    <row r="90107" spans="18:18" x14ac:dyDescent="0.25">
      <c r="R90107" s="15">
        <v>4</v>
      </c>
    </row>
    <row r="90108" spans="18:18" x14ac:dyDescent="0.25">
      <c r="R90108" s="15">
        <v>4</v>
      </c>
    </row>
    <row r="90109" spans="18:18" x14ac:dyDescent="0.25">
      <c r="R90109" s="15">
        <v>4</v>
      </c>
    </row>
    <row r="90110" spans="18:18" x14ac:dyDescent="0.25">
      <c r="R90110" s="15">
        <v>4</v>
      </c>
    </row>
    <row r="90111" spans="18:18" x14ac:dyDescent="0.25">
      <c r="R90111" s="15">
        <v>4</v>
      </c>
    </row>
    <row r="90112" spans="18:18" x14ac:dyDescent="0.25">
      <c r="R90112" s="15">
        <v>4</v>
      </c>
    </row>
    <row r="90113" spans="18:18" x14ac:dyDescent="0.25">
      <c r="R90113" s="15">
        <v>4</v>
      </c>
    </row>
    <row r="90114" spans="18:18" x14ac:dyDescent="0.25">
      <c r="R90114" s="15">
        <v>4</v>
      </c>
    </row>
    <row r="90115" spans="18:18" x14ac:dyDescent="0.25">
      <c r="R90115" s="15">
        <v>4</v>
      </c>
    </row>
    <row r="90116" spans="18:18" x14ac:dyDescent="0.25">
      <c r="R90116" s="15">
        <v>4</v>
      </c>
    </row>
    <row r="90117" spans="18:18" x14ac:dyDescent="0.25">
      <c r="R90117" s="15">
        <v>4</v>
      </c>
    </row>
    <row r="90118" spans="18:18" x14ac:dyDescent="0.25">
      <c r="R90118" s="15">
        <v>4</v>
      </c>
    </row>
    <row r="90119" spans="18:18" x14ac:dyDescent="0.25">
      <c r="R90119" s="15">
        <v>4</v>
      </c>
    </row>
    <row r="90120" spans="18:18" x14ac:dyDescent="0.25">
      <c r="R90120" s="15">
        <v>4</v>
      </c>
    </row>
    <row r="90121" spans="18:18" x14ac:dyDescent="0.25">
      <c r="R90121" s="15">
        <v>4</v>
      </c>
    </row>
    <row r="90122" spans="18:18" x14ac:dyDescent="0.25">
      <c r="R90122" s="15">
        <v>4</v>
      </c>
    </row>
    <row r="90123" spans="18:18" x14ac:dyDescent="0.25">
      <c r="R90123" s="15">
        <v>4</v>
      </c>
    </row>
    <row r="90124" spans="18:18" x14ac:dyDescent="0.25">
      <c r="R90124" s="15">
        <v>4</v>
      </c>
    </row>
    <row r="90125" spans="18:18" x14ac:dyDescent="0.25">
      <c r="R90125" s="15">
        <v>4</v>
      </c>
    </row>
    <row r="90126" spans="18:18" x14ac:dyDescent="0.25">
      <c r="R90126" s="15">
        <v>4</v>
      </c>
    </row>
    <row r="90127" spans="18:18" x14ac:dyDescent="0.25">
      <c r="R90127" s="15">
        <v>4</v>
      </c>
    </row>
    <row r="90128" spans="18:18" x14ac:dyDescent="0.25">
      <c r="R90128" s="15">
        <v>4</v>
      </c>
    </row>
    <row r="90129" spans="18:18" x14ac:dyDescent="0.25">
      <c r="R90129" s="15">
        <v>4</v>
      </c>
    </row>
    <row r="90130" spans="18:18" x14ac:dyDescent="0.25">
      <c r="R90130" s="15">
        <v>4</v>
      </c>
    </row>
    <row r="90131" spans="18:18" x14ac:dyDescent="0.25">
      <c r="R90131" s="15">
        <v>4</v>
      </c>
    </row>
    <row r="90132" spans="18:18" x14ac:dyDescent="0.25">
      <c r="R90132" s="15">
        <v>4</v>
      </c>
    </row>
    <row r="90133" spans="18:18" x14ac:dyDescent="0.25">
      <c r="R90133" s="15">
        <v>4</v>
      </c>
    </row>
    <row r="90134" spans="18:18" x14ac:dyDescent="0.25">
      <c r="R90134" s="15">
        <v>4</v>
      </c>
    </row>
    <row r="90135" spans="18:18" x14ac:dyDescent="0.25">
      <c r="R90135" s="15">
        <v>4</v>
      </c>
    </row>
    <row r="90136" spans="18:18" x14ac:dyDescent="0.25">
      <c r="R90136" s="15">
        <v>4</v>
      </c>
    </row>
    <row r="90137" spans="18:18" x14ac:dyDescent="0.25">
      <c r="R90137" s="15">
        <v>4</v>
      </c>
    </row>
    <row r="90138" spans="18:18" x14ac:dyDescent="0.25">
      <c r="R90138" s="15">
        <v>4</v>
      </c>
    </row>
    <row r="90139" spans="18:18" x14ac:dyDescent="0.25">
      <c r="R90139" s="15">
        <v>4</v>
      </c>
    </row>
    <row r="90140" spans="18:18" x14ac:dyDescent="0.25">
      <c r="R90140" s="15">
        <v>4</v>
      </c>
    </row>
    <row r="90141" spans="18:18" x14ac:dyDescent="0.25">
      <c r="R90141" s="15">
        <v>4</v>
      </c>
    </row>
    <row r="90142" spans="18:18" x14ac:dyDescent="0.25">
      <c r="R90142" s="15">
        <v>4</v>
      </c>
    </row>
    <row r="90143" spans="18:18" x14ac:dyDescent="0.25">
      <c r="R90143" s="15">
        <v>4</v>
      </c>
    </row>
    <row r="90144" spans="18:18" x14ac:dyDescent="0.25">
      <c r="R90144" s="15">
        <v>4</v>
      </c>
    </row>
    <row r="90145" spans="18:18" x14ac:dyDescent="0.25">
      <c r="R90145" s="15">
        <v>4</v>
      </c>
    </row>
    <row r="90146" spans="18:18" x14ac:dyDescent="0.25">
      <c r="R90146" s="15">
        <v>4</v>
      </c>
    </row>
    <row r="90147" spans="18:18" x14ac:dyDescent="0.25">
      <c r="R90147" s="15">
        <v>4</v>
      </c>
    </row>
    <row r="90148" spans="18:18" x14ac:dyDescent="0.25">
      <c r="R90148" s="15">
        <v>4</v>
      </c>
    </row>
    <row r="90149" spans="18:18" x14ac:dyDescent="0.25">
      <c r="R90149" s="15">
        <v>4</v>
      </c>
    </row>
    <row r="90150" spans="18:18" x14ac:dyDescent="0.25">
      <c r="R90150" s="15">
        <v>4</v>
      </c>
    </row>
    <row r="90151" spans="18:18" x14ac:dyDescent="0.25">
      <c r="R90151" s="15">
        <v>4</v>
      </c>
    </row>
    <row r="90152" spans="18:18" x14ac:dyDescent="0.25">
      <c r="R90152" s="15">
        <v>4</v>
      </c>
    </row>
    <row r="90153" spans="18:18" x14ac:dyDescent="0.25">
      <c r="R90153" s="15">
        <v>4</v>
      </c>
    </row>
    <row r="90154" spans="18:18" x14ac:dyDescent="0.25">
      <c r="R90154" s="15">
        <v>4</v>
      </c>
    </row>
    <row r="90155" spans="18:18" x14ac:dyDescent="0.25">
      <c r="R90155" s="15">
        <v>4</v>
      </c>
    </row>
    <row r="90156" spans="18:18" x14ac:dyDescent="0.25">
      <c r="R90156" s="15">
        <v>4</v>
      </c>
    </row>
    <row r="90157" spans="18:18" x14ac:dyDescent="0.25">
      <c r="R90157" s="15">
        <v>4</v>
      </c>
    </row>
    <row r="90158" spans="18:18" x14ac:dyDescent="0.25">
      <c r="R90158" s="15">
        <v>4</v>
      </c>
    </row>
    <row r="90159" spans="18:18" x14ac:dyDescent="0.25">
      <c r="R90159" s="15">
        <v>4</v>
      </c>
    </row>
    <row r="90160" spans="18:18" x14ac:dyDescent="0.25">
      <c r="R90160" s="15">
        <v>4</v>
      </c>
    </row>
    <row r="90161" spans="18:18" x14ac:dyDescent="0.25">
      <c r="R90161" s="15">
        <v>4</v>
      </c>
    </row>
    <row r="90162" spans="18:18" x14ac:dyDescent="0.25">
      <c r="R90162" s="15">
        <v>4</v>
      </c>
    </row>
    <row r="90163" spans="18:18" x14ac:dyDescent="0.25">
      <c r="R90163" s="15">
        <v>4</v>
      </c>
    </row>
    <row r="90164" spans="18:18" x14ac:dyDescent="0.25">
      <c r="R90164" s="15">
        <v>4</v>
      </c>
    </row>
    <row r="90165" spans="18:18" x14ac:dyDescent="0.25">
      <c r="R90165" s="15">
        <v>4</v>
      </c>
    </row>
    <row r="90166" spans="18:18" x14ac:dyDescent="0.25">
      <c r="R90166" s="15">
        <v>4</v>
      </c>
    </row>
    <row r="90167" spans="18:18" x14ac:dyDescent="0.25">
      <c r="R90167" s="15">
        <v>4</v>
      </c>
    </row>
    <row r="90168" spans="18:18" x14ac:dyDescent="0.25">
      <c r="R90168" s="15">
        <v>4</v>
      </c>
    </row>
    <row r="90169" spans="18:18" x14ac:dyDescent="0.25">
      <c r="R90169" s="15">
        <v>4</v>
      </c>
    </row>
    <row r="90170" spans="18:18" x14ac:dyDescent="0.25">
      <c r="R90170" s="15">
        <v>4</v>
      </c>
    </row>
    <row r="90171" spans="18:18" x14ac:dyDescent="0.25">
      <c r="R90171" s="15">
        <v>4</v>
      </c>
    </row>
    <row r="90172" spans="18:18" x14ac:dyDescent="0.25">
      <c r="R90172" s="15">
        <v>4</v>
      </c>
    </row>
    <row r="90173" spans="18:18" x14ac:dyDescent="0.25">
      <c r="R90173" s="15">
        <v>4</v>
      </c>
    </row>
    <row r="90174" spans="18:18" x14ac:dyDescent="0.25">
      <c r="R90174" s="15">
        <v>4</v>
      </c>
    </row>
    <row r="90175" spans="18:18" x14ac:dyDescent="0.25">
      <c r="R90175" s="15">
        <v>4</v>
      </c>
    </row>
    <row r="90176" spans="18:18" x14ac:dyDescent="0.25">
      <c r="R90176" s="15">
        <v>4</v>
      </c>
    </row>
    <row r="90177" spans="18:18" x14ac:dyDescent="0.25">
      <c r="R90177" s="15">
        <v>4</v>
      </c>
    </row>
    <row r="90178" spans="18:18" x14ac:dyDescent="0.25">
      <c r="R90178" s="15">
        <v>4</v>
      </c>
    </row>
    <row r="90179" spans="18:18" x14ac:dyDescent="0.25">
      <c r="R90179" s="15">
        <v>4</v>
      </c>
    </row>
    <row r="90180" spans="18:18" x14ac:dyDescent="0.25">
      <c r="R90180" s="15">
        <v>4</v>
      </c>
    </row>
    <row r="90181" spans="18:18" x14ac:dyDescent="0.25">
      <c r="R90181" s="15">
        <v>4</v>
      </c>
    </row>
    <row r="90182" spans="18:18" x14ac:dyDescent="0.25">
      <c r="R90182" s="15">
        <v>4</v>
      </c>
    </row>
    <row r="90183" spans="18:18" x14ac:dyDescent="0.25">
      <c r="R90183" s="15">
        <v>4</v>
      </c>
    </row>
    <row r="90184" spans="18:18" x14ac:dyDescent="0.25">
      <c r="R90184" s="15">
        <v>4</v>
      </c>
    </row>
    <row r="90185" spans="18:18" x14ac:dyDescent="0.25">
      <c r="R90185" s="15">
        <v>4</v>
      </c>
    </row>
    <row r="90186" spans="18:18" x14ac:dyDescent="0.25">
      <c r="R90186" s="15">
        <v>4</v>
      </c>
    </row>
    <row r="90187" spans="18:18" x14ac:dyDescent="0.25">
      <c r="R90187" s="15">
        <v>4</v>
      </c>
    </row>
    <row r="90188" spans="18:18" x14ac:dyDescent="0.25">
      <c r="R90188" s="15">
        <v>4</v>
      </c>
    </row>
    <row r="90189" spans="18:18" x14ac:dyDescent="0.25">
      <c r="R90189" s="15">
        <v>4</v>
      </c>
    </row>
    <row r="90190" spans="18:18" x14ac:dyDescent="0.25">
      <c r="R90190" s="15">
        <v>4</v>
      </c>
    </row>
    <row r="90191" spans="18:18" x14ac:dyDescent="0.25">
      <c r="R90191" s="15">
        <v>4</v>
      </c>
    </row>
    <row r="90192" spans="18:18" x14ac:dyDescent="0.25">
      <c r="R90192" s="15">
        <v>4</v>
      </c>
    </row>
    <row r="90193" spans="18:18" x14ac:dyDescent="0.25">
      <c r="R90193" s="15">
        <v>4</v>
      </c>
    </row>
    <row r="90194" spans="18:18" x14ac:dyDescent="0.25">
      <c r="R90194" s="15">
        <v>4</v>
      </c>
    </row>
    <row r="90195" spans="18:18" x14ac:dyDescent="0.25">
      <c r="R90195" s="15">
        <v>4</v>
      </c>
    </row>
    <row r="90196" spans="18:18" x14ac:dyDescent="0.25">
      <c r="R90196" s="15">
        <v>4</v>
      </c>
    </row>
    <row r="90197" spans="18:18" x14ac:dyDescent="0.25">
      <c r="R90197" s="15">
        <v>4</v>
      </c>
    </row>
    <row r="90198" spans="18:18" x14ac:dyDescent="0.25">
      <c r="R90198" s="15">
        <v>4</v>
      </c>
    </row>
    <row r="90199" spans="18:18" x14ac:dyDescent="0.25">
      <c r="R90199" s="15">
        <v>4</v>
      </c>
    </row>
    <row r="90200" spans="18:18" x14ac:dyDescent="0.25">
      <c r="R90200" s="15">
        <v>4</v>
      </c>
    </row>
    <row r="90201" spans="18:18" x14ac:dyDescent="0.25">
      <c r="R90201" s="15">
        <v>4</v>
      </c>
    </row>
    <row r="90202" spans="18:18" x14ac:dyDescent="0.25">
      <c r="R90202" s="15">
        <v>4</v>
      </c>
    </row>
    <row r="90203" spans="18:18" x14ac:dyDescent="0.25">
      <c r="R90203" s="15">
        <v>4</v>
      </c>
    </row>
    <row r="90204" spans="18:18" x14ac:dyDescent="0.25">
      <c r="R90204" s="15">
        <v>4</v>
      </c>
    </row>
    <row r="90205" spans="18:18" x14ac:dyDescent="0.25">
      <c r="R90205" s="15">
        <v>4</v>
      </c>
    </row>
    <row r="90206" spans="18:18" x14ac:dyDescent="0.25">
      <c r="R90206" s="15">
        <v>4</v>
      </c>
    </row>
    <row r="90207" spans="18:18" x14ac:dyDescent="0.25">
      <c r="R90207" s="15">
        <v>4</v>
      </c>
    </row>
    <row r="90208" spans="18:18" x14ac:dyDescent="0.25">
      <c r="R90208" s="15">
        <v>4</v>
      </c>
    </row>
    <row r="90209" spans="18:18" x14ac:dyDescent="0.25">
      <c r="R90209" s="15">
        <v>4</v>
      </c>
    </row>
    <row r="90210" spans="18:18" x14ac:dyDescent="0.25">
      <c r="R90210" s="15">
        <v>4</v>
      </c>
    </row>
    <row r="90211" spans="18:18" x14ac:dyDescent="0.25">
      <c r="R90211" s="15">
        <v>4</v>
      </c>
    </row>
    <row r="90212" spans="18:18" x14ac:dyDescent="0.25">
      <c r="R90212" s="15">
        <v>4</v>
      </c>
    </row>
    <row r="90213" spans="18:18" x14ac:dyDescent="0.25">
      <c r="R90213" s="15">
        <v>4</v>
      </c>
    </row>
    <row r="90214" spans="18:18" x14ac:dyDescent="0.25">
      <c r="R90214" s="15">
        <v>4</v>
      </c>
    </row>
    <row r="90215" spans="18:18" x14ac:dyDescent="0.25">
      <c r="R90215" s="15">
        <v>4</v>
      </c>
    </row>
    <row r="90216" spans="18:18" x14ac:dyDescent="0.25">
      <c r="R90216" s="15">
        <v>4</v>
      </c>
    </row>
    <row r="90217" spans="18:18" x14ac:dyDescent="0.25">
      <c r="R90217" s="15">
        <v>4</v>
      </c>
    </row>
    <row r="90218" spans="18:18" x14ac:dyDescent="0.25">
      <c r="R90218" s="15">
        <v>4</v>
      </c>
    </row>
    <row r="90219" spans="18:18" x14ac:dyDescent="0.25">
      <c r="R90219" s="15">
        <v>4</v>
      </c>
    </row>
    <row r="90220" spans="18:18" x14ac:dyDescent="0.25">
      <c r="R90220" s="15">
        <v>4</v>
      </c>
    </row>
    <row r="90221" spans="18:18" x14ac:dyDescent="0.25">
      <c r="R90221" s="15">
        <v>4</v>
      </c>
    </row>
    <row r="90222" spans="18:18" x14ac:dyDescent="0.25">
      <c r="R90222" s="15">
        <v>4</v>
      </c>
    </row>
    <row r="90223" spans="18:18" x14ac:dyDescent="0.25">
      <c r="R90223" s="15">
        <v>4</v>
      </c>
    </row>
    <row r="90224" spans="18:18" x14ac:dyDescent="0.25">
      <c r="R90224" s="15">
        <v>4</v>
      </c>
    </row>
    <row r="90225" spans="18:18" x14ac:dyDescent="0.25">
      <c r="R90225" s="15">
        <v>4</v>
      </c>
    </row>
    <row r="90226" spans="18:18" x14ac:dyDescent="0.25">
      <c r="R90226" s="15">
        <v>4</v>
      </c>
    </row>
    <row r="90227" spans="18:18" x14ac:dyDescent="0.25">
      <c r="R90227" s="15">
        <v>4</v>
      </c>
    </row>
    <row r="90228" spans="18:18" x14ac:dyDescent="0.25">
      <c r="R90228" s="15">
        <v>4</v>
      </c>
    </row>
    <row r="90229" spans="18:18" x14ac:dyDescent="0.25">
      <c r="R90229" s="15">
        <v>4</v>
      </c>
    </row>
    <row r="90230" spans="18:18" x14ac:dyDescent="0.25">
      <c r="R90230" s="15">
        <v>4</v>
      </c>
    </row>
    <row r="90231" spans="18:18" x14ac:dyDescent="0.25">
      <c r="R90231" s="15">
        <v>4</v>
      </c>
    </row>
    <row r="90232" spans="18:18" x14ac:dyDescent="0.25">
      <c r="R90232" s="15">
        <v>4</v>
      </c>
    </row>
    <row r="90233" spans="18:18" x14ac:dyDescent="0.25">
      <c r="R90233" s="15">
        <v>1</v>
      </c>
    </row>
    <row r="90234" spans="18:18" x14ac:dyDescent="0.25">
      <c r="R90234" s="15">
        <v>1</v>
      </c>
    </row>
    <row r="90235" spans="18:18" x14ac:dyDescent="0.25">
      <c r="R90235" s="15">
        <v>1</v>
      </c>
    </row>
    <row r="90236" spans="18:18" x14ac:dyDescent="0.25">
      <c r="R90236" s="15">
        <v>1</v>
      </c>
    </row>
    <row r="90237" spans="18:18" x14ac:dyDescent="0.25">
      <c r="R90237" s="15">
        <v>1</v>
      </c>
    </row>
    <row r="90238" spans="18:18" x14ac:dyDescent="0.25">
      <c r="R90238" s="15">
        <v>1</v>
      </c>
    </row>
    <row r="90239" spans="18:18" x14ac:dyDescent="0.25">
      <c r="R90239" s="15">
        <v>1</v>
      </c>
    </row>
    <row r="90240" spans="18:18" x14ac:dyDescent="0.25">
      <c r="R90240" s="15">
        <v>1</v>
      </c>
    </row>
    <row r="90241" spans="18:18" x14ac:dyDescent="0.25">
      <c r="R90241" s="15">
        <v>1</v>
      </c>
    </row>
    <row r="90242" spans="18:18" x14ac:dyDescent="0.25">
      <c r="R90242" s="15">
        <v>1</v>
      </c>
    </row>
    <row r="90243" spans="18:18" x14ac:dyDescent="0.25">
      <c r="R90243" s="15">
        <v>1</v>
      </c>
    </row>
    <row r="90244" spans="18:18" x14ac:dyDescent="0.25">
      <c r="R90244" s="15">
        <v>1</v>
      </c>
    </row>
    <row r="90245" spans="18:18" x14ac:dyDescent="0.25">
      <c r="R90245" s="15">
        <v>2</v>
      </c>
    </row>
    <row r="90246" spans="18:18" x14ac:dyDescent="0.25">
      <c r="R90246" s="15">
        <v>2</v>
      </c>
    </row>
    <row r="90247" spans="18:18" x14ac:dyDescent="0.25">
      <c r="R90247" s="15">
        <v>2</v>
      </c>
    </row>
    <row r="90248" spans="18:18" x14ac:dyDescent="0.25">
      <c r="R90248" s="15">
        <v>2</v>
      </c>
    </row>
    <row r="90249" spans="18:18" x14ac:dyDescent="0.25">
      <c r="R90249" s="15">
        <v>2</v>
      </c>
    </row>
    <row r="90250" spans="18:18" x14ac:dyDescent="0.25">
      <c r="R90250" s="15">
        <v>2</v>
      </c>
    </row>
    <row r="90251" spans="18:18" x14ac:dyDescent="0.25">
      <c r="R90251" s="15">
        <v>2</v>
      </c>
    </row>
    <row r="90252" spans="18:18" x14ac:dyDescent="0.25">
      <c r="R90252" s="15">
        <v>2</v>
      </c>
    </row>
    <row r="90253" spans="18:18" x14ac:dyDescent="0.25">
      <c r="R90253" s="15">
        <v>2</v>
      </c>
    </row>
    <row r="90254" spans="18:18" x14ac:dyDescent="0.25">
      <c r="R90254" s="15">
        <v>2</v>
      </c>
    </row>
    <row r="90255" spans="18:18" x14ac:dyDescent="0.25">
      <c r="R90255" s="15">
        <v>2</v>
      </c>
    </row>
    <row r="90256" spans="18:18" x14ac:dyDescent="0.25">
      <c r="R90256" s="15">
        <v>2</v>
      </c>
    </row>
    <row r="90257" spans="18:18" x14ac:dyDescent="0.25">
      <c r="R90257" s="15">
        <v>2</v>
      </c>
    </row>
    <row r="90258" spans="18:18" x14ac:dyDescent="0.25">
      <c r="R90258" s="15">
        <v>2</v>
      </c>
    </row>
    <row r="90259" spans="18:18" x14ac:dyDescent="0.25">
      <c r="R90259" s="15">
        <v>2</v>
      </c>
    </row>
    <row r="90260" spans="18:18" x14ac:dyDescent="0.25">
      <c r="R90260" s="15">
        <v>1</v>
      </c>
    </row>
    <row r="90261" spans="18:18" x14ac:dyDescent="0.25">
      <c r="R90261" s="15">
        <v>1</v>
      </c>
    </row>
    <row r="90262" spans="18:18" x14ac:dyDescent="0.25">
      <c r="R90262" s="15">
        <v>1</v>
      </c>
    </row>
    <row r="90263" spans="18:18" x14ac:dyDescent="0.25">
      <c r="R90263" s="15">
        <v>1</v>
      </c>
    </row>
    <row r="90264" spans="18:18" x14ac:dyDescent="0.25">
      <c r="R90264" s="15">
        <v>1</v>
      </c>
    </row>
    <row r="90265" spans="18:18" x14ac:dyDescent="0.25">
      <c r="R90265" s="15">
        <v>1</v>
      </c>
    </row>
    <row r="90266" spans="18:18" x14ac:dyDescent="0.25">
      <c r="R90266" s="15">
        <v>1</v>
      </c>
    </row>
    <row r="90267" spans="18:18" x14ac:dyDescent="0.25">
      <c r="R90267" s="15">
        <v>1</v>
      </c>
    </row>
    <row r="90268" spans="18:18" x14ac:dyDescent="0.25">
      <c r="R90268" s="15">
        <v>1</v>
      </c>
    </row>
    <row r="90269" spans="18:18" x14ac:dyDescent="0.25">
      <c r="R90269" s="15">
        <v>1</v>
      </c>
    </row>
    <row r="90270" spans="18:18" x14ac:dyDescent="0.25">
      <c r="R90270" s="15">
        <v>1</v>
      </c>
    </row>
    <row r="90271" spans="18:18" x14ac:dyDescent="0.25">
      <c r="R90271" s="15">
        <v>1</v>
      </c>
    </row>
    <row r="90272" spans="18:18" x14ac:dyDescent="0.25">
      <c r="R90272" s="15">
        <v>1</v>
      </c>
    </row>
    <row r="90273" spans="18:18" x14ac:dyDescent="0.25">
      <c r="R90273" s="15">
        <v>1</v>
      </c>
    </row>
    <row r="90274" spans="18:18" x14ac:dyDescent="0.25">
      <c r="R90274" s="15">
        <v>1</v>
      </c>
    </row>
    <row r="90275" spans="18:18" x14ac:dyDescent="0.25">
      <c r="R90275" s="15">
        <v>1</v>
      </c>
    </row>
    <row r="90276" spans="18:18" x14ac:dyDescent="0.25">
      <c r="R90276" s="15">
        <v>1</v>
      </c>
    </row>
    <row r="90277" spans="18:18" x14ac:dyDescent="0.25">
      <c r="R90277" s="15">
        <v>1</v>
      </c>
    </row>
    <row r="90278" spans="18:18" x14ac:dyDescent="0.25">
      <c r="R90278" s="15">
        <v>1</v>
      </c>
    </row>
    <row r="90279" spans="18:18" x14ac:dyDescent="0.25">
      <c r="R90279" s="15">
        <v>1</v>
      </c>
    </row>
    <row r="90280" spans="18:18" x14ac:dyDescent="0.25">
      <c r="R90280" s="15">
        <v>1</v>
      </c>
    </row>
    <row r="90281" spans="18:18" x14ac:dyDescent="0.25">
      <c r="R90281" s="15">
        <v>1</v>
      </c>
    </row>
    <row r="90282" spans="18:18" x14ac:dyDescent="0.25">
      <c r="R90282" s="15">
        <v>1</v>
      </c>
    </row>
    <row r="90283" spans="18:18" x14ac:dyDescent="0.25">
      <c r="R90283" s="15">
        <v>1</v>
      </c>
    </row>
    <row r="90284" spans="18:18" x14ac:dyDescent="0.25">
      <c r="R90284" s="15">
        <v>1</v>
      </c>
    </row>
    <row r="90285" spans="18:18" x14ac:dyDescent="0.25">
      <c r="R90285" s="15">
        <v>1</v>
      </c>
    </row>
    <row r="90286" spans="18:18" x14ac:dyDescent="0.25">
      <c r="R90286" s="15">
        <v>1</v>
      </c>
    </row>
    <row r="90287" spans="18:18" x14ac:dyDescent="0.25">
      <c r="R90287" s="15">
        <v>1</v>
      </c>
    </row>
    <row r="90288" spans="18:18" x14ac:dyDescent="0.25">
      <c r="R90288" s="15">
        <v>1</v>
      </c>
    </row>
    <row r="90289" spans="18:18" x14ac:dyDescent="0.25">
      <c r="R90289" s="15">
        <v>1</v>
      </c>
    </row>
    <row r="90290" spans="18:18" x14ac:dyDescent="0.25">
      <c r="R90290" s="15">
        <v>1</v>
      </c>
    </row>
    <row r="90291" spans="18:18" x14ac:dyDescent="0.25">
      <c r="R90291" s="15">
        <v>1</v>
      </c>
    </row>
    <row r="90292" spans="18:18" x14ac:dyDescent="0.25">
      <c r="R90292" s="15">
        <v>1</v>
      </c>
    </row>
    <row r="90293" spans="18:18" x14ac:dyDescent="0.25">
      <c r="R90293" s="15">
        <v>1</v>
      </c>
    </row>
    <row r="90294" spans="18:18" x14ac:dyDescent="0.25">
      <c r="R90294" s="15">
        <v>1</v>
      </c>
    </row>
    <row r="90295" spans="18:18" x14ac:dyDescent="0.25">
      <c r="R90295" s="15">
        <v>1</v>
      </c>
    </row>
    <row r="90296" spans="18:18" x14ac:dyDescent="0.25">
      <c r="R90296" s="15">
        <v>1</v>
      </c>
    </row>
    <row r="90297" spans="18:18" x14ac:dyDescent="0.25">
      <c r="R90297" s="15">
        <v>1</v>
      </c>
    </row>
    <row r="90298" spans="18:18" x14ac:dyDescent="0.25">
      <c r="R90298" s="15">
        <v>1</v>
      </c>
    </row>
    <row r="90299" spans="18:18" x14ac:dyDescent="0.25">
      <c r="R90299" s="15">
        <v>1</v>
      </c>
    </row>
    <row r="90300" spans="18:18" x14ac:dyDescent="0.25">
      <c r="R90300" s="15">
        <v>2</v>
      </c>
    </row>
    <row r="90301" spans="18:18" x14ac:dyDescent="0.25">
      <c r="R90301" s="15">
        <v>2</v>
      </c>
    </row>
    <row r="90302" spans="18:18" x14ac:dyDescent="0.25">
      <c r="R90302" s="15">
        <v>2</v>
      </c>
    </row>
    <row r="90303" spans="18:18" x14ac:dyDescent="0.25">
      <c r="R90303" s="15">
        <v>2</v>
      </c>
    </row>
    <row r="90304" spans="18:18" x14ac:dyDescent="0.25">
      <c r="R90304" s="15">
        <v>2</v>
      </c>
    </row>
    <row r="90305" spans="18:18" x14ac:dyDescent="0.25">
      <c r="R90305" s="15">
        <v>2</v>
      </c>
    </row>
    <row r="90306" spans="18:18" x14ac:dyDescent="0.25">
      <c r="R90306" s="15">
        <v>2</v>
      </c>
    </row>
    <row r="90307" spans="18:18" x14ac:dyDescent="0.25">
      <c r="R90307" s="15">
        <v>2</v>
      </c>
    </row>
    <row r="90308" spans="18:18" x14ac:dyDescent="0.25">
      <c r="R90308" s="15">
        <v>2</v>
      </c>
    </row>
    <row r="90309" spans="18:18" x14ac:dyDescent="0.25">
      <c r="R90309" s="15">
        <v>2</v>
      </c>
    </row>
    <row r="90310" spans="18:18" x14ac:dyDescent="0.25">
      <c r="R90310" s="15">
        <v>2</v>
      </c>
    </row>
    <row r="90311" spans="18:18" x14ac:dyDescent="0.25">
      <c r="R90311" s="15">
        <v>2</v>
      </c>
    </row>
    <row r="90312" spans="18:18" x14ac:dyDescent="0.25">
      <c r="R90312" s="15">
        <v>2</v>
      </c>
    </row>
    <row r="90313" spans="18:18" x14ac:dyDescent="0.25">
      <c r="R90313" s="15">
        <v>2</v>
      </c>
    </row>
    <row r="90314" spans="18:18" x14ac:dyDescent="0.25">
      <c r="R90314" s="15">
        <v>2</v>
      </c>
    </row>
    <row r="90315" spans="18:18" x14ac:dyDescent="0.25">
      <c r="R90315" s="15">
        <v>2</v>
      </c>
    </row>
    <row r="90316" spans="18:18" x14ac:dyDescent="0.25">
      <c r="R90316" s="15">
        <v>2</v>
      </c>
    </row>
    <row r="90317" spans="18:18" x14ac:dyDescent="0.25">
      <c r="R90317" s="15">
        <v>2</v>
      </c>
    </row>
    <row r="90318" spans="18:18" x14ac:dyDescent="0.25">
      <c r="R90318" s="15">
        <v>2</v>
      </c>
    </row>
    <row r="90319" spans="18:18" x14ac:dyDescent="0.25">
      <c r="R90319" s="15">
        <v>2</v>
      </c>
    </row>
    <row r="90320" spans="18:18" x14ac:dyDescent="0.25">
      <c r="R90320" s="15">
        <v>2</v>
      </c>
    </row>
    <row r="90321" spans="18:18" x14ac:dyDescent="0.25">
      <c r="R90321" s="15">
        <v>2</v>
      </c>
    </row>
    <row r="90322" spans="18:18" x14ac:dyDescent="0.25">
      <c r="R90322" s="15">
        <v>2</v>
      </c>
    </row>
    <row r="90323" spans="18:18" x14ac:dyDescent="0.25">
      <c r="R90323" s="15">
        <v>2</v>
      </c>
    </row>
    <row r="90324" spans="18:18" x14ac:dyDescent="0.25">
      <c r="R90324" s="15">
        <v>2</v>
      </c>
    </row>
    <row r="90325" spans="18:18" x14ac:dyDescent="0.25">
      <c r="R90325" s="15">
        <v>2</v>
      </c>
    </row>
    <row r="90326" spans="18:18" x14ac:dyDescent="0.25">
      <c r="R90326" s="15">
        <v>2</v>
      </c>
    </row>
    <row r="90327" spans="18:18" x14ac:dyDescent="0.25">
      <c r="R90327" s="15">
        <v>2</v>
      </c>
    </row>
    <row r="90328" spans="18:18" x14ac:dyDescent="0.25">
      <c r="R90328" s="15">
        <v>2</v>
      </c>
    </row>
    <row r="90329" spans="18:18" x14ac:dyDescent="0.25">
      <c r="R90329" s="15">
        <v>2</v>
      </c>
    </row>
    <row r="90330" spans="18:18" x14ac:dyDescent="0.25">
      <c r="R90330" s="15">
        <v>2</v>
      </c>
    </row>
    <row r="90331" spans="18:18" x14ac:dyDescent="0.25">
      <c r="R90331" s="15">
        <v>1</v>
      </c>
    </row>
    <row r="90332" spans="18:18" x14ac:dyDescent="0.25">
      <c r="R90332" s="15">
        <v>1</v>
      </c>
    </row>
    <row r="90333" spans="18:18" x14ac:dyDescent="0.25">
      <c r="R90333" s="15">
        <v>1</v>
      </c>
    </row>
    <row r="90334" spans="18:18" x14ac:dyDescent="0.25">
      <c r="R90334" s="15">
        <v>1</v>
      </c>
    </row>
    <row r="90335" spans="18:18" x14ac:dyDescent="0.25">
      <c r="R90335" s="15">
        <v>1</v>
      </c>
    </row>
    <row r="90336" spans="18:18" x14ac:dyDescent="0.25">
      <c r="R90336" s="15">
        <v>1</v>
      </c>
    </row>
    <row r="90337" spans="18:18" x14ac:dyDescent="0.25">
      <c r="R90337" s="15">
        <v>1</v>
      </c>
    </row>
    <row r="90338" spans="18:18" x14ac:dyDescent="0.25">
      <c r="R90338" s="15">
        <v>1</v>
      </c>
    </row>
    <row r="90339" spans="18:18" x14ac:dyDescent="0.25">
      <c r="R90339" s="15">
        <v>1</v>
      </c>
    </row>
    <row r="90340" spans="18:18" x14ac:dyDescent="0.25">
      <c r="R90340" s="15">
        <v>1</v>
      </c>
    </row>
    <row r="90341" spans="18:18" x14ac:dyDescent="0.25">
      <c r="R90341" s="15">
        <v>1</v>
      </c>
    </row>
    <row r="90342" spans="18:18" x14ac:dyDescent="0.25">
      <c r="R90342" s="15">
        <v>1</v>
      </c>
    </row>
    <row r="90343" spans="18:18" x14ac:dyDescent="0.25">
      <c r="R90343" s="15">
        <v>1</v>
      </c>
    </row>
    <row r="90344" spans="18:18" x14ac:dyDescent="0.25">
      <c r="R90344" s="15">
        <v>1</v>
      </c>
    </row>
    <row r="90345" spans="18:18" x14ac:dyDescent="0.25">
      <c r="R90345" s="15">
        <v>1</v>
      </c>
    </row>
    <row r="90346" spans="18:18" x14ac:dyDescent="0.25">
      <c r="R90346" s="15">
        <v>1</v>
      </c>
    </row>
    <row r="90347" spans="18:18" x14ac:dyDescent="0.25">
      <c r="R90347" s="15">
        <v>1</v>
      </c>
    </row>
    <row r="90348" spans="18:18" x14ac:dyDescent="0.25">
      <c r="R90348" s="15">
        <v>1</v>
      </c>
    </row>
    <row r="90349" spans="18:18" x14ac:dyDescent="0.25">
      <c r="R90349" s="15">
        <v>1</v>
      </c>
    </row>
    <row r="90350" spans="18:18" x14ac:dyDescent="0.25">
      <c r="R90350" s="15">
        <v>1</v>
      </c>
    </row>
    <row r="90351" spans="18:18" x14ac:dyDescent="0.25">
      <c r="R90351" s="15">
        <v>1</v>
      </c>
    </row>
    <row r="90352" spans="18:18" x14ac:dyDescent="0.25">
      <c r="R90352" s="15">
        <v>1</v>
      </c>
    </row>
    <row r="90353" spans="18:18" x14ac:dyDescent="0.25">
      <c r="R90353" s="15">
        <v>1</v>
      </c>
    </row>
    <row r="90354" spans="18:18" x14ac:dyDescent="0.25">
      <c r="R90354" s="15">
        <v>1</v>
      </c>
    </row>
    <row r="90355" spans="18:18" x14ac:dyDescent="0.25">
      <c r="R90355" s="15">
        <v>1</v>
      </c>
    </row>
    <row r="90356" spans="18:18" x14ac:dyDescent="0.25">
      <c r="R90356" s="15">
        <v>1</v>
      </c>
    </row>
    <row r="90357" spans="18:18" x14ac:dyDescent="0.25">
      <c r="R90357" s="15">
        <v>1</v>
      </c>
    </row>
    <row r="90358" spans="18:18" x14ac:dyDescent="0.25">
      <c r="R90358" s="15">
        <v>1</v>
      </c>
    </row>
    <row r="90359" spans="18:18" x14ac:dyDescent="0.25">
      <c r="R90359" s="15">
        <v>1</v>
      </c>
    </row>
    <row r="90360" spans="18:18" x14ac:dyDescent="0.25">
      <c r="R90360" s="15">
        <v>1</v>
      </c>
    </row>
    <row r="90361" spans="18:18" x14ac:dyDescent="0.25">
      <c r="R90361" s="15">
        <v>1</v>
      </c>
    </row>
    <row r="90362" spans="18:18" x14ac:dyDescent="0.25">
      <c r="R90362" s="15">
        <v>1</v>
      </c>
    </row>
    <row r="90363" spans="18:18" x14ac:dyDescent="0.25">
      <c r="R90363" s="15">
        <v>1</v>
      </c>
    </row>
    <row r="90364" spans="18:18" x14ac:dyDescent="0.25">
      <c r="R90364" s="15">
        <v>3</v>
      </c>
    </row>
    <row r="90365" spans="18:18" x14ac:dyDescent="0.25">
      <c r="R90365" s="15">
        <v>3</v>
      </c>
    </row>
    <row r="90366" spans="18:18" x14ac:dyDescent="0.25">
      <c r="R90366" s="15">
        <v>3</v>
      </c>
    </row>
    <row r="90367" spans="18:18" x14ac:dyDescent="0.25">
      <c r="R90367" s="15">
        <v>3</v>
      </c>
    </row>
    <row r="90368" spans="18:18" x14ac:dyDescent="0.25">
      <c r="R90368" s="15">
        <v>3</v>
      </c>
    </row>
    <row r="90369" spans="18:18" x14ac:dyDescent="0.25">
      <c r="R90369" s="15">
        <v>3</v>
      </c>
    </row>
    <row r="90370" spans="18:18" x14ac:dyDescent="0.25">
      <c r="R90370" s="15">
        <v>3</v>
      </c>
    </row>
    <row r="90371" spans="18:18" x14ac:dyDescent="0.25">
      <c r="R90371" s="15">
        <v>3</v>
      </c>
    </row>
    <row r="90372" spans="18:18" x14ac:dyDescent="0.25">
      <c r="R90372" s="15">
        <v>3</v>
      </c>
    </row>
    <row r="90373" spans="18:18" x14ac:dyDescent="0.25">
      <c r="R90373" s="15">
        <v>3</v>
      </c>
    </row>
    <row r="90374" spans="18:18" x14ac:dyDescent="0.25">
      <c r="R90374" s="15">
        <v>3</v>
      </c>
    </row>
    <row r="90375" spans="18:18" x14ac:dyDescent="0.25">
      <c r="R90375" s="15">
        <v>3</v>
      </c>
    </row>
    <row r="90376" spans="18:18" x14ac:dyDescent="0.25">
      <c r="R90376" s="15">
        <v>3</v>
      </c>
    </row>
    <row r="90377" spans="18:18" x14ac:dyDescent="0.25">
      <c r="R90377" s="15">
        <v>3</v>
      </c>
    </row>
    <row r="90378" spans="18:18" x14ac:dyDescent="0.25">
      <c r="R90378" s="15">
        <v>3</v>
      </c>
    </row>
    <row r="90379" spans="18:18" x14ac:dyDescent="0.25">
      <c r="R90379" s="15">
        <v>3</v>
      </c>
    </row>
    <row r="90380" spans="18:18" x14ac:dyDescent="0.25">
      <c r="R90380" s="15">
        <v>1</v>
      </c>
    </row>
    <row r="90381" spans="18:18" x14ac:dyDescent="0.25">
      <c r="R90381" s="15">
        <v>1</v>
      </c>
    </row>
    <row r="90382" spans="18:18" x14ac:dyDescent="0.25">
      <c r="R90382" s="15">
        <v>1</v>
      </c>
    </row>
    <row r="90383" spans="18:18" x14ac:dyDescent="0.25">
      <c r="R90383" s="15">
        <v>1</v>
      </c>
    </row>
    <row r="90384" spans="18:18" x14ac:dyDescent="0.25">
      <c r="R90384" s="15">
        <v>1</v>
      </c>
    </row>
    <row r="90385" spans="18:18" x14ac:dyDescent="0.25">
      <c r="R90385" s="15">
        <v>1</v>
      </c>
    </row>
    <row r="90386" spans="18:18" x14ac:dyDescent="0.25">
      <c r="R90386" s="15">
        <v>1</v>
      </c>
    </row>
    <row r="90387" spans="18:18" x14ac:dyDescent="0.25">
      <c r="R90387" s="15">
        <v>1</v>
      </c>
    </row>
    <row r="90388" spans="18:18" x14ac:dyDescent="0.25">
      <c r="R90388" s="15">
        <v>1</v>
      </c>
    </row>
    <row r="90389" spans="18:18" x14ac:dyDescent="0.25">
      <c r="R90389" s="15">
        <v>1</v>
      </c>
    </row>
    <row r="90390" spans="18:18" x14ac:dyDescent="0.25">
      <c r="R90390" s="15">
        <v>1</v>
      </c>
    </row>
    <row r="90391" spans="18:18" x14ac:dyDescent="0.25">
      <c r="R90391" s="15">
        <v>1</v>
      </c>
    </row>
    <row r="90392" spans="18:18" x14ac:dyDescent="0.25">
      <c r="R90392" s="15">
        <v>1</v>
      </c>
    </row>
    <row r="90393" spans="18:18" x14ac:dyDescent="0.25">
      <c r="R90393" s="15">
        <v>1</v>
      </c>
    </row>
    <row r="90394" spans="18:18" x14ac:dyDescent="0.25">
      <c r="R90394" s="15">
        <v>1</v>
      </c>
    </row>
    <row r="90395" spans="18:18" x14ac:dyDescent="0.25">
      <c r="R90395" s="15">
        <v>1</v>
      </c>
    </row>
    <row r="90396" spans="18:18" x14ac:dyDescent="0.25">
      <c r="R90396" s="15">
        <v>1</v>
      </c>
    </row>
    <row r="90397" spans="18:18" x14ac:dyDescent="0.25">
      <c r="R90397" s="15">
        <v>1</v>
      </c>
    </row>
    <row r="90398" spans="18:18" x14ac:dyDescent="0.25">
      <c r="R90398" s="15">
        <v>1</v>
      </c>
    </row>
    <row r="90399" spans="18:18" x14ac:dyDescent="0.25">
      <c r="R90399" s="15">
        <v>1</v>
      </c>
    </row>
    <row r="90400" spans="18:18" x14ac:dyDescent="0.25">
      <c r="R90400" s="15">
        <v>1</v>
      </c>
    </row>
    <row r="90401" spans="18:18" x14ac:dyDescent="0.25">
      <c r="R90401" s="15">
        <v>1</v>
      </c>
    </row>
    <row r="90402" spans="18:18" x14ac:dyDescent="0.25">
      <c r="R90402" s="15">
        <v>1</v>
      </c>
    </row>
    <row r="90403" spans="18:18" x14ac:dyDescent="0.25">
      <c r="R90403" s="15">
        <v>1</v>
      </c>
    </row>
    <row r="90404" spans="18:18" x14ac:dyDescent="0.25">
      <c r="R90404" s="15">
        <v>1</v>
      </c>
    </row>
    <row r="90405" spans="18:18" x14ac:dyDescent="0.25">
      <c r="R90405" s="15">
        <v>1</v>
      </c>
    </row>
    <row r="90406" spans="18:18" x14ac:dyDescent="0.25">
      <c r="R90406" s="15">
        <v>1</v>
      </c>
    </row>
    <row r="90407" spans="18:18" x14ac:dyDescent="0.25">
      <c r="R90407" s="15">
        <v>1</v>
      </c>
    </row>
    <row r="90408" spans="18:18" x14ac:dyDescent="0.25">
      <c r="R90408" s="15">
        <v>1</v>
      </c>
    </row>
    <row r="90409" spans="18:18" x14ac:dyDescent="0.25">
      <c r="R90409" s="15">
        <v>1</v>
      </c>
    </row>
    <row r="90410" spans="18:18" x14ac:dyDescent="0.25">
      <c r="R90410" s="15">
        <v>1</v>
      </c>
    </row>
    <row r="90411" spans="18:18" x14ac:dyDescent="0.25">
      <c r="R90411" s="15">
        <v>1</v>
      </c>
    </row>
    <row r="90412" spans="18:18" x14ac:dyDescent="0.25">
      <c r="R90412" s="15">
        <v>1</v>
      </c>
    </row>
    <row r="90413" spans="18:18" x14ac:dyDescent="0.25">
      <c r="R90413" s="15">
        <v>1</v>
      </c>
    </row>
    <row r="90414" spans="18:18" x14ac:dyDescent="0.25">
      <c r="R90414" s="15">
        <v>1</v>
      </c>
    </row>
    <row r="90415" spans="18:18" x14ac:dyDescent="0.25">
      <c r="R90415" s="15">
        <v>1</v>
      </c>
    </row>
    <row r="90416" spans="18:18" x14ac:dyDescent="0.25">
      <c r="R90416" s="15">
        <v>1</v>
      </c>
    </row>
    <row r="90417" spans="18:18" x14ac:dyDescent="0.25">
      <c r="R90417" s="15">
        <v>1</v>
      </c>
    </row>
    <row r="90418" spans="18:18" x14ac:dyDescent="0.25">
      <c r="R90418" s="15">
        <v>1</v>
      </c>
    </row>
    <row r="90419" spans="18:18" x14ac:dyDescent="0.25">
      <c r="R90419" s="15">
        <v>1</v>
      </c>
    </row>
    <row r="90420" spans="18:18" x14ac:dyDescent="0.25">
      <c r="R90420" s="15">
        <v>1</v>
      </c>
    </row>
    <row r="90421" spans="18:18" x14ac:dyDescent="0.25">
      <c r="R90421" s="15">
        <v>1</v>
      </c>
    </row>
    <row r="90422" spans="18:18" x14ac:dyDescent="0.25">
      <c r="R90422" s="15">
        <v>1</v>
      </c>
    </row>
    <row r="90423" spans="18:18" x14ac:dyDescent="0.25">
      <c r="R90423" s="15">
        <v>1</v>
      </c>
    </row>
    <row r="90424" spans="18:18" x14ac:dyDescent="0.25">
      <c r="R90424" s="15">
        <v>1</v>
      </c>
    </row>
    <row r="90425" spans="18:18" x14ac:dyDescent="0.25">
      <c r="R90425" s="15">
        <v>1</v>
      </c>
    </row>
    <row r="90426" spans="18:18" x14ac:dyDescent="0.25">
      <c r="R90426" s="15">
        <v>1</v>
      </c>
    </row>
    <row r="90427" spans="18:18" x14ac:dyDescent="0.25">
      <c r="R90427" s="15">
        <v>1</v>
      </c>
    </row>
    <row r="90428" spans="18:18" x14ac:dyDescent="0.25">
      <c r="R90428" s="15">
        <v>1</v>
      </c>
    </row>
    <row r="90429" spans="18:18" x14ac:dyDescent="0.25">
      <c r="R90429" s="15">
        <v>1</v>
      </c>
    </row>
    <row r="90430" spans="18:18" x14ac:dyDescent="0.25">
      <c r="R90430" s="15">
        <v>1</v>
      </c>
    </row>
    <row r="90431" spans="18:18" x14ac:dyDescent="0.25">
      <c r="R90431" s="15">
        <v>1</v>
      </c>
    </row>
    <row r="90432" spans="18:18" x14ac:dyDescent="0.25">
      <c r="R90432" s="15">
        <v>1</v>
      </c>
    </row>
    <row r="90433" spans="18:18" x14ac:dyDescent="0.25">
      <c r="R90433" s="15">
        <v>1</v>
      </c>
    </row>
    <row r="90434" spans="18:18" x14ac:dyDescent="0.25">
      <c r="R90434" s="15">
        <v>1</v>
      </c>
    </row>
    <row r="90435" spans="18:18" x14ac:dyDescent="0.25">
      <c r="R90435" s="15">
        <v>1</v>
      </c>
    </row>
    <row r="90436" spans="18:18" x14ac:dyDescent="0.25">
      <c r="R90436" s="15">
        <v>1</v>
      </c>
    </row>
    <row r="90437" spans="18:18" x14ac:dyDescent="0.25">
      <c r="R90437" s="15">
        <v>1</v>
      </c>
    </row>
    <row r="90438" spans="18:18" x14ac:dyDescent="0.25">
      <c r="R90438" s="15">
        <v>1</v>
      </c>
    </row>
    <row r="90439" spans="18:18" x14ac:dyDescent="0.25">
      <c r="R90439" s="15">
        <v>1</v>
      </c>
    </row>
    <row r="90440" spans="18:18" x14ac:dyDescent="0.25">
      <c r="R90440" s="15">
        <v>1</v>
      </c>
    </row>
    <row r="90441" spans="18:18" x14ac:dyDescent="0.25">
      <c r="R90441" s="15">
        <v>1</v>
      </c>
    </row>
    <row r="90442" spans="18:18" x14ac:dyDescent="0.25">
      <c r="R90442" s="15">
        <v>1</v>
      </c>
    </row>
    <row r="90443" spans="18:18" x14ac:dyDescent="0.25">
      <c r="R90443" s="15">
        <v>1</v>
      </c>
    </row>
    <row r="90444" spans="18:18" x14ac:dyDescent="0.25">
      <c r="R90444" s="15">
        <v>1</v>
      </c>
    </row>
    <row r="90445" spans="18:18" x14ac:dyDescent="0.25">
      <c r="R90445" s="15">
        <v>1</v>
      </c>
    </row>
    <row r="90446" spans="18:18" x14ac:dyDescent="0.25">
      <c r="R90446" s="15">
        <v>1</v>
      </c>
    </row>
    <row r="90447" spans="18:18" x14ac:dyDescent="0.25">
      <c r="R90447" s="15">
        <v>1</v>
      </c>
    </row>
    <row r="90448" spans="18:18" x14ac:dyDescent="0.25">
      <c r="R90448" s="15">
        <v>1</v>
      </c>
    </row>
    <row r="90449" spans="18:18" x14ac:dyDescent="0.25">
      <c r="R90449" s="15">
        <v>1</v>
      </c>
    </row>
    <row r="90450" spans="18:18" x14ac:dyDescent="0.25">
      <c r="R90450" s="15">
        <v>1</v>
      </c>
    </row>
    <row r="90451" spans="18:18" x14ac:dyDescent="0.25">
      <c r="R90451" s="15">
        <v>1</v>
      </c>
    </row>
    <row r="90452" spans="18:18" x14ac:dyDescent="0.25">
      <c r="R90452" s="15">
        <v>1</v>
      </c>
    </row>
    <row r="90453" spans="18:18" x14ac:dyDescent="0.25">
      <c r="R90453" s="15">
        <v>1</v>
      </c>
    </row>
    <row r="90454" spans="18:18" x14ac:dyDescent="0.25">
      <c r="R90454" s="15">
        <v>1</v>
      </c>
    </row>
    <row r="90455" spans="18:18" x14ac:dyDescent="0.25">
      <c r="R90455" s="15">
        <v>1</v>
      </c>
    </row>
    <row r="90456" spans="18:18" x14ac:dyDescent="0.25">
      <c r="R90456" s="15">
        <v>1</v>
      </c>
    </row>
    <row r="90457" spans="18:18" x14ac:dyDescent="0.25">
      <c r="R90457" s="15">
        <v>1</v>
      </c>
    </row>
    <row r="90458" spans="18:18" x14ac:dyDescent="0.25">
      <c r="R90458" s="15">
        <v>1</v>
      </c>
    </row>
    <row r="90459" spans="18:18" x14ac:dyDescent="0.25">
      <c r="R90459" s="15">
        <v>1</v>
      </c>
    </row>
    <row r="90460" spans="18:18" x14ac:dyDescent="0.25">
      <c r="R90460" s="15">
        <v>1</v>
      </c>
    </row>
    <row r="90461" spans="18:18" x14ac:dyDescent="0.25">
      <c r="R90461" s="15">
        <v>1</v>
      </c>
    </row>
    <row r="90462" spans="18:18" x14ac:dyDescent="0.25">
      <c r="R90462" s="15">
        <v>1</v>
      </c>
    </row>
    <row r="90463" spans="18:18" x14ac:dyDescent="0.25">
      <c r="R90463" s="15">
        <v>1</v>
      </c>
    </row>
    <row r="90464" spans="18:18" x14ac:dyDescent="0.25">
      <c r="R90464" s="15">
        <v>1</v>
      </c>
    </row>
    <row r="90465" spans="18:18" x14ac:dyDescent="0.25">
      <c r="R90465" s="15">
        <v>1</v>
      </c>
    </row>
    <row r="90466" spans="18:18" x14ac:dyDescent="0.25">
      <c r="R90466" s="15">
        <v>1</v>
      </c>
    </row>
    <row r="90467" spans="18:18" x14ac:dyDescent="0.25">
      <c r="R90467" s="15">
        <v>1</v>
      </c>
    </row>
    <row r="90468" spans="18:18" x14ac:dyDescent="0.25">
      <c r="R90468" s="15">
        <v>1</v>
      </c>
    </row>
    <row r="90469" spans="18:18" x14ac:dyDescent="0.25">
      <c r="R90469" s="15">
        <v>1</v>
      </c>
    </row>
    <row r="90470" spans="18:18" x14ac:dyDescent="0.25">
      <c r="R90470" s="15">
        <v>1</v>
      </c>
    </row>
    <row r="90471" spans="18:18" x14ac:dyDescent="0.25">
      <c r="R90471" s="15">
        <v>1</v>
      </c>
    </row>
    <row r="90472" spans="18:18" x14ac:dyDescent="0.25">
      <c r="R90472" s="15">
        <v>1</v>
      </c>
    </row>
    <row r="90473" spans="18:18" x14ac:dyDescent="0.25">
      <c r="R90473" s="15">
        <v>1</v>
      </c>
    </row>
    <row r="90474" spans="18:18" x14ac:dyDescent="0.25">
      <c r="R90474" s="15">
        <v>1</v>
      </c>
    </row>
    <row r="90475" spans="18:18" x14ac:dyDescent="0.25">
      <c r="R90475" s="15">
        <v>1</v>
      </c>
    </row>
    <row r="90476" spans="18:18" x14ac:dyDescent="0.25">
      <c r="R90476" s="15">
        <v>1</v>
      </c>
    </row>
    <row r="90477" spans="18:18" x14ac:dyDescent="0.25">
      <c r="R90477" s="15">
        <v>1</v>
      </c>
    </row>
    <row r="90478" spans="18:18" x14ac:dyDescent="0.25">
      <c r="R90478" s="15">
        <v>1</v>
      </c>
    </row>
    <row r="90479" spans="18:18" x14ac:dyDescent="0.25">
      <c r="R90479" s="15">
        <v>1</v>
      </c>
    </row>
    <row r="90480" spans="18:18" x14ac:dyDescent="0.25">
      <c r="R90480" s="15">
        <v>1</v>
      </c>
    </row>
    <row r="90481" spans="18:18" x14ac:dyDescent="0.25">
      <c r="R90481" s="15">
        <v>1</v>
      </c>
    </row>
    <row r="90482" spans="18:18" x14ac:dyDescent="0.25">
      <c r="R90482" s="15">
        <v>1</v>
      </c>
    </row>
    <row r="90483" spans="18:18" x14ac:dyDescent="0.25">
      <c r="R90483" s="15">
        <v>1</v>
      </c>
    </row>
    <row r="90484" spans="18:18" x14ac:dyDescent="0.25">
      <c r="R90484" s="15">
        <v>1</v>
      </c>
    </row>
    <row r="90485" spans="18:18" x14ac:dyDescent="0.25">
      <c r="R90485" s="15">
        <v>1</v>
      </c>
    </row>
    <row r="90486" spans="18:18" x14ac:dyDescent="0.25">
      <c r="R90486" s="15">
        <v>1</v>
      </c>
    </row>
    <row r="90487" spans="18:18" x14ac:dyDescent="0.25">
      <c r="R90487" s="15">
        <v>1</v>
      </c>
    </row>
    <row r="90488" spans="18:18" x14ac:dyDescent="0.25">
      <c r="R90488" s="15">
        <v>1</v>
      </c>
    </row>
    <row r="90489" spans="18:18" x14ac:dyDescent="0.25">
      <c r="R90489" s="15">
        <v>1</v>
      </c>
    </row>
    <row r="90490" spans="18:18" x14ac:dyDescent="0.25">
      <c r="R90490" s="15">
        <v>1</v>
      </c>
    </row>
    <row r="90491" spans="18:18" x14ac:dyDescent="0.25">
      <c r="R90491" s="15">
        <v>1</v>
      </c>
    </row>
    <row r="90492" spans="18:18" x14ac:dyDescent="0.25">
      <c r="R90492" s="15">
        <v>1</v>
      </c>
    </row>
    <row r="90493" spans="18:18" x14ac:dyDescent="0.25">
      <c r="R90493" s="15">
        <v>1</v>
      </c>
    </row>
    <row r="90494" spans="18:18" x14ac:dyDescent="0.25">
      <c r="R90494" s="15">
        <v>1</v>
      </c>
    </row>
    <row r="90495" spans="18:18" x14ac:dyDescent="0.25">
      <c r="R90495" s="15">
        <v>1</v>
      </c>
    </row>
    <row r="90496" spans="18:18" x14ac:dyDescent="0.25">
      <c r="R90496" s="15">
        <v>1</v>
      </c>
    </row>
    <row r="90497" spans="18:18" x14ac:dyDescent="0.25">
      <c r="R90497" s="15">
        <v>1</v>
      </c>
    </row>
    <row r="90498" spans="18:18" x14ac:dyDescent="0.25">
      <c r="R90498" s="15">
        <v>1</v>
      </c>
    </row>
    <row r="90499" spans="18:18" x14ac:dyDescent="0.25">
      <c r="R90499" s="15">
        <v>1</v>
      </c>
    </row>
    <row r="90500" spans="18:18" x14ac:dyDescent="0.25">
      <c r="R90500" s="15">
        <v>1</v>
      </c>
    </row>
    <row r="90501" spans="18:18" x14ac:dyDescent="0.25">
      <c r="R90501" s="15">
        <v>1</v>
      </c>
    </row>
    <row r="90502" spans="18:18" x14ac:dyDescent="0.25">
      <c r="R90502" s="15">
        <v>1</v>
      </c>
    </row>
    <row r="90503" spans="18:18" x14ac:dyDescent="0.25">
      <c r="R90503" s="15">
        <v>1</v>
      </c>
    </row>
    <row r="90504" spans="18:18" x14ac:dyDescent="0.25">
      <c r="R90504" s="15">
        <v>1</v>
      </c>
    </row>
    <row r="90505" spans="18:18" x14ac:dyDescent="0.25">
      <c r="R90505" s="15">
        <v>1</v>
      </c>
    </row>
    <row r="90506" spans="18:18" x14ac:dyDescent="0.25">
      <c r="R90506" s="15">
        <v>1</v>
      </c>
    </row>
    <row r="90507" spans="18:18" x14ac:dyDescent="0.25">
      <c r="R90507" s="15">
        <v>1</v>
      </c>
    </row>
    <row r="90508" spans="18:18" x14ac:dyDescent="0.25">
      <c r="R90508" s="15">
        <v>1</v>
      </c>
    </row>
    <row r="90509" spans="18:18" x14ac:dyDescent="0.25">
      <c r="R90509" s="15">
        <v>1</v>
      </c>
    </row>
    <row r="90510" spans="18:18" x14ac:dyDescent="0.25">
      <c r="R90510" s="15">
        <v>1</v>
      </c>
    </row>
    <row r="90511" spans="18:18" x14ac:dyDescent="0.25">
      <c r="R90511" s="15">
        <v>1</v>
      </c>
    </row>
    <row r="90512" spans="18:18" x14ac:dyDescent="0.25">
      <c r="R90512" s="15">
        <v>1</v>
      </c>
    </row>
    <row r="90513" spans="18:18" x14ac:dyDescent="0.25">
      <c r="R90513" s="15">
        <v>1</v>
      </c>
    </row>
    <row r="90514" spans="18:18" x14ac:dyDescent="0.25">
      <c r="R90514" s="15">
        <v>1</v>
      </c>
    </row>
    <row r="90515" spans="18:18" x14ac:dyDescent="0.25">
      <c r="R90515" s="15">
        <v>1</v>
      </c>
    </row>
    <row r="90516" spans="18:18" x14ac:dyDescent="0.25">
      <c r="R90516" s="15">
        <v>1</v>
      </c>
    </row>
    <row r="90517" spans="18:18" x14ac:dyDescent="0.25">
      <c r="R90517" s="15">
        <v>1</v>
      </c>
    </row>
    <row r="90518" spans="18:18" x14ac:dyDescent="0.25">
      <c r="R90518" s="15">
        <v>1</v>
      </c>
    </row>
    <row r="90519" spans="18:18" x14ac:dyDescent="0.25">
      <c r="R90519" s="15">
        <v>1</v>
      </c>
    </row>
    <row r="90520" spans="18:18" x14ac:dyDescent="0.25">
      <c r="R90520" s="15">
        <v>1</v>
      </c>
    </row>
    <row r="90521" spans="18:18" x14ac:dyDescent="0.25">
      <c r="R90521" s="15">
        <v>1</v>
      </c>
    </row>
    <row r="90522" spans="18:18" x14ac:dyDescent="0.25">
      <c r="R90522" s="15">
        <v>1</v>
      </c>
    </row>
    <row r="90523" spans="18:18" x14ac:dyDescent="0.25">
      <c r="R90523" s="15">
        <v>1</v>
      </c>
    </row>
    <row r="90524" spans="18:18" x14ac:dyDescent="0.25">
      <c r="R90524" s="15">
        <v>1</v>
      </c>
    </row>
    <row r="90525" spans="18:18" x14ac:dyDescent="0.25">
      <c r="R90525" s="15">
        <v>1</v>
      </c>
    </row>
    <row r="90526" spans="18:18" x14ac:dyDescent="0.25">
      <c r="R90526" s="15">
        <v>1</v>
      </c>
    </row>
    <row r="90527" spans="18:18" x14ac:dyDescent="0.25">
      <c r="R90527" s="15">
        <v>1</v>
      </c>
    </row>
    <row r="90528" spans="18:18" x14ac:dyDescent="0.25">
      <c r="R90528" s="15">
        <v>1</v>
      </c>
    </row>
    <row r="90529" spans="18:18" x14ac:dyDescent="0.25">
      <c r="R90529" s="15">
        <v>1</v>
      </c>
    </row>
    <row r="90530" spans="18:18" x14ac:dyDescent="0.25">
      <c r="R90530" s="15">
        <v>1</v>
      </c>
    </row>
    <row r="90531" spans="18:18" x14ac:dyDescent="0.25">
      <c r="R90531" s="15">
        <v>1</v>
      </c>
    </row>
    <row r="90532" spans="18:18" x14ac:dyDescent="0.25">
      <c r="R90532" s="15">
        <v>1</v>
      </c>
    </row>
    <row r="90533" spans="18:18" x14ac:dyDescent="0.25">
      <c r="R90533" s="15">
        <v>1</v>
      </c>
    </row>
    <row r="90534" spans="18:18" x14ac:dyDescent="0.25">
      <c r="R90534" s="15">
        <v>1</v>
      </c>
    </row>
    <row r="90535" spans="18:18" x14ac:dyDescent="0.25">
      <c r="R90535" s="15">
        <v>1</v>
      </c>
    </row>
    <row r="90536" spans="18:18" x14ac:dyDescent="0.25">
      <c r="R90536" s="15">
        <v>1</v>
      </c>
    </row>
    <row r="90537" spans="18:18" x14ac:dyDescent="0.25">
      <c r="R90537" s="15">
        <v>1</v>
      </c>
    </row>
    <row r="90538" spans="18:18" x14ac:dyDescent="0.25">
      <c r="R90538" s="15">
        <v>1</v>
      </c>
    </row>
    <row r="90539" spans="18:18" x14ac:dyDescent="0.25">
      <c r="R90539" s="15">
        <v>1</v>
      </c>
    </row>
    <row r="90540" spans="18:18" x14ac:dyDescent="0.25">
      <c r="R90540" s="15">
        <v>1</v>
      </c>
    </row>
    <row r="90541" spans="18:18" x14ac:dyDescent="0.25">
      <c r="R90541" s="15">
        <v>1</v>
      </c>
    </row>
    <row r="90542" spans="18:18" x14ac:dyDescent="0.25">
      <c r="R90542" s="15">
        <v>1</v>
      </c>
    </row>
    <row r="90543" spans="18:18" x14ac:dyDescent="0.25">
      <c r="R90543" s="15">
        <v>1</v>
      </c>
    </row>
    <row r="90544" spans="18:18" x14ac:dyDescent="0.25">
      <c r="R90544" s="15">
        <v>1</v>
      </c>
    </row>
    <row r="90545" spans="18:18" x14ac:dyDescent="0.25">
      <c r="R90545" s="15">
        <v>1</v>
      </c>
    </row>
    <row r="90546" spans="18:18" x14ac:dyDescent="0.25">
      <c r="R90546" s="15">
        <v>1</v>
      </c>
    </row>
    <row r="90547" spans="18:18" x14ac:dyDescent="0.25">
      <c r="R90547" s="15">
        <v>1</v>
      </c>
    </row>
    <row r="90548" spans="18:18" x14ac:dyDescent="0.25">
      <c r="R90548" s="15">
        <v>1</v>
      </c>
    </row>
    <row r="90549" spans="18:18" x14ac:dyDescent="0.25">
      <c r="R90549" s="15">
        <v>1</v>
      </c>
    </row>
    <row r="90550" spans="18:18" x14ac:dyDescent="0.25">
      <c r="R90550" s="15">
        <v>1</v>
      </c>
    </row>
    <row r="90551" spans="18:18" x14ac:dyDescent="0.25">
      <c r="R90551" s="15">
        <v>1</v>
      </c>
    </row>
    <row r="90552" spans="18:18" x14ac:dyDescent="0.25">
      <c r="R90552" s="15">
        <v>1</v>
      </c>
    </row>
    <row r="90553" spans="18:18" x14ac:dyDescent="0.25">
      <c r="R90553" s="15">
        <v>2</v>
      </c>
    </row>
    <row r="90554" spans="18:18" x14ac:dyDescent="0.25">
      <c r="R90554" s="15">
        <v>2</v>
      </c>
    </row>
    <row r="90555" spans="18:18" x14ac:dyDescent="0.25">
      <c r="R90555" s="15">
        <v>2</v>
      </c>
    </row>
    <row r="90556" spans="18:18" x14ac:dyDescent="0.25">
      <c r="R90556" s="15">
        <v>2</v>
      </c>
    </row>
    <row r="90557" spans="18:18" x14ac:dyDescent="0.25">
      <c r="R90557" s="15">
        <v>2</v>
      </c>
    </row>
    <row r="90558" spans="18:18" x14ac:dyDescent="0.25">
      <c r="R90558" s="15">
        <v>2</v>
      </c>
    </row>
    <row r="90559" spans="18:18" x14ac:dyDescent="0.25">
      <c r="R90559" s="15">
        <v>2</v>
      </c>
    </row>
    <row r="90560" spans="18:18" x14ac:dyDescent="0.25">
      <c r="R90560" s="15">
        <v>2</v>
      </c>
    </row>
    <row r="90561" spans="18:18" x14ac:dyDescent="0.25">
      <c r="R90561" s="15">
        <v>2</v>
      </c>
    </row>
    <row r="90562" spans="18:18" x14ac:dyDescent="0.25">
      <c r="R90562" s="15">
        <v>2</v>
      </c>
    </row>
    <row r="90563" spans="18:18" x14ac:dyDescent="0.25">
      <c r="R90563" s="15">
        <v>2</v>
      </c>
    </row>
    <row r="90564" spans="18:18" x14ac:dyDescent="0.25">
      <c r="R90564" s="15">
        <v>2</v>
      </c>
    </row>
    <row r="90565" spans="18:18" x14ac:dyDescent="0.25">
      <c r="R90565" s="15">
        <v>2</v>
      </c>
    </row>
    <row r="90566" spans="18:18" x14ac:dyDescent="0.25">
      <c r="R90566" s="15">
        <v>2</v>
      </c>
    </row>
    <row r="90567" spans="18:18" x14ac:dyDescent="0.25">
      <c r="R90567" s="15">
        <v>2</v>
      </c>
    </row>
    <row r="90568" spans="18:18" x14ac:dyDescent="0.25">
      <c r="R90568" s="15">
        <v>2</v>
      </c>
    </row>
    <row r="90569" spans="18:18" x14ac:dyDescent="0.25">
      <c r="R90569" s="15">
        <v>2</v>
      </c>
    </row>
    <row r="90570" spans="18:18" x14ac:dyDescent="0.25">
      <c r="R90570" s="15">
        <v>2</v>
      </c>
    </row>
    <row r="90571" spans="18:18" x14ac:dyDescent="0.25">
      <c r="R90571" s="15">
        <v>2</v>
      </c>
    </row>
    <row r="90572" spans="18:18" x14ac:dyDescent="0.25">
      <c r="R90572" s="15">
        <v>2</v>
      </c>
    </row>
    <row r="90573" spans="18:18" x14ac:dyDescent="0.25">
      <c r="R90573" s="15">
        <v>1</v>
      </c>
    </row>
    <row r="90574" spans="18:18" x14ac:dyDescent="0.25">
      <c r="R90574" s="15">
        <v>1</v>
      </c>
    </row>
    <row r="90575" spans="18:18" x14ac:dyDescent="0.25">
      <c r="R90575" s="15">
        <v>1</v>
      </c>
    </row>
    <row r="90576" spans="18:18" x14ac:dyDescent="0.25">
      <c r="R90576" s="15">
        <v>1</v>
      </c>
    </row>
    <row r="90577" spans="18:18" x14ac:dyDescent="0.25">
      <c r="R90577" s="15">
        <v>1</v>
      </c>
    </row>
    <row r="90578" spans="18:18" x14ac:dyDescent="0.25">
      <c r="R90578" s="15">
        <v>1</v>
      </c>
    </row>
    <row r="90579" spans="18:18" x14ac:dyDescent="0.25">
      <c r="R90579" s="15">
        <v>1</v>
      </c>
    </row>
    <row r="90580" spans="18:18" x14ac:dyDescent="0.25">
      <c r="R90580" s="15">
        <v>1</v>
      </c>
    </row>
    <row r="90581" spans="18:18" x14ac:dyDescent="0.25">
      <c r="R90581" s="15">
        <v>1</v>
      </c>
    </row>
    <row r="90582" spans="18:18" x14ac:dyDescent="0.25">
      <c r="R90582" s="15">
        <v>1</v>
      </c>
    </row>
    <row r="90583" spans="18:18" x14ac:dyDescent="0.25">
      <c r="R90583" s="15">
        <v>1</v>
      </c>
    </row>
    <row r="90584" spans="18:18" x14ac:dyDescent="0.25">
      <c r="R90584" s="15">
        <v>1</v>
      </c>
    </row>
    <row r="90585" spans="18:18" x14ac:dyDescent="0.25">
      <c r="R90585" s="15">
        <v>1</v>
      </c>
    </row>
    <row r="90586" spans="18:18" x14ac:dyDescent="0.25">
      <c r="R90586" s="15">
        <v>1</v>
      </c>
    </row>
    <row r="90587" spans="18:18" x14ac:dyDescent="0.25">
      <c r="R90587" s="15">
        <v>1</v>
      </c>
    </row>
    <row r="90588" spans="18:18" x14ac:dyDescent="0.25">
      <c r="R90588" s="15">
        <v>1</v>
      </c>
    </row>
    <row r="90589" spans="18:18" x14ac:dyDescent="0.25">
      <c r="R90589" s="15">
        <v>1</v>
      </c>
    </row>
    <row r="90590" spans="18:18" x14ac:dyDescent="0.25">
      <c r="R90590" s="15">
        <v>1</v>
      </c>
    </row>
    <row r="90591" spans="18:18" x14ac:dyDescent="0.25">
      <c r="R90591" s="15">
        <v>1</v>
      </c>
    </row>
    <row r="90592" spans="18:18" x14ac:dyDescent="0.25">
      <c r="R90592" s="15">
        <v>1</v>
      </c>
    </row>
    <row r="90593" spans="18:18" x14ac:dyDescent="0.25">
      <c r="R90593" s="15">
        <v>1</v>
      </c>
    </row>
    <row r="90594" spans="18:18" x14ac:dyDescent="0.25">
      <c r="R90594" s="15">
        <v>1</v>
      </c>
    </row>
    <row r="90595" spans="18:18" x14ac:dyDescent="0.25">
      <c r="R90595" s="15">
        <v>1</v>
      </c>
    </row>
    <row r="90596" spans="18:18" x14ac:dyDescent="0.25">
      <c r="R90596" s="15">
        <v>1</v>
      </c>
    </row>
    <row r="90597" spans="18:18" x14ac:dyDescent="0.25">
      <c r="R90597" s="15">
        <v>1</v>
      </c>
    </row>
    <row r="90598" spans="18:18" x14ac:dyDescent="0.25">
      <c r="R90598" s="15">
        <v>1</v>
      </c>
    </row>
    <row r="90599" spans="18:18" x14ac:dyDescent="0.25">
      <c r="R90599" s="15">
        <v>1</v>
      </c>
    </row>
    <row r="90600" spans="18:18" x14ac:dyDescent="0.25">
      <c r="R90600" s="15">
        <v>1</v>
      </c>
    </row>
    <row r="90601" spans="18:18" x14ac:dyDescent="0.25">
      <c r="R90601" s="15">
        <v>1</v>
      </c>
    </row>
    <row r="90602" spans="18:18" x14ac:dyDescent="0.25">
      <c r="R90602" s="15">
        <v>1</v>
      </c>
    </row>
    <row r="90603" spans="18:18" x14ac:dyDescent="0.25">
      <c r="R90603" s="15">
        <v>1</v>
      </c>
    </row>
    <row r="90604" spans="18:18" x14ac:dyDescent="0.25">
      <c r="R90604" s="15">
        <v>1</v>
      </c>
    </row>
    <row r="90605" spans="18:18" x14ac:dyDescent="0.25">
      <c r="R90605" s="15">
        <v>1</v>
      </c>
    </row>
    <row r="90606" spans="18:18" x14ac:dyDescent="0.25">
      <c r="R90606" s="15">
        <v>1</v>
      </c>
    </row>
    <row r="90607" spans="18:18" x14ac:dyDescent="0.25">
      <c r="R90607" s="15">
        <v>1</v>
      </c>
    </row>
    <row r="90608" spans="18:18" x14ac:dyDescent="0.25">
      <c r="R90608" s="15">
        <v>1</v>
      </c>
    </row>
    <row r="90609" spans="18:18" x14ac:dyDescent="0.25">
      <c r="R90609" s="15">
        <v>1</v>
      </c>
    </row>
    <row r="90610" spans="18:18" x14ac:dyDescent="0.25">
      <c r="R90610" s="15">
        <v>1</v>
      </c>
    </row>
    <row r="90611" spans="18:18" x14ac:dyDescent="0.25">
      <c r="R90611" s="15">
        <v>1</v>
      </c>
    </row>
    <row r="90612" spans="18:18" x14ac:dyDescent="0.25">
      <c r="R90612" s="15">
        <v>1</v>
      </c>
    </row>
    <row r="90613" spans="18:18" x14ac:dyDescent="0.25">
      <c r="R90613" s="15">
        <v>1</v>
      </c>
    </row>
    <row r="90614" spans="18:18" x14ac:dyDescent="0.25">
      <c r="R90614" s="15">
        <v>1</v>
      </c>
    </row>
    <row r="90615" spans="18:18" x14ac:dyDescent="0.25">
      <c r="R90615" s="15">
        <v>2</v>
      </c>
    </row>
    <row r="90616" spans="18:18" x14ac:dyDescent="0.25">
      <c r="R90616" s="15">
        <v>2</v>
      </c>
    </row>
    <row r="90617" spans="18:18" x14ac:dyDescent="0.25">
      <c r="R90617" s="15">
        <v>2</v>
      </c>
    </row>
    <row r="90618" spans="18:18" x14ac:dyDescent="0.25">
      <c r="R90618" s="15">
        <v>2</v>
      </c>
    </row>
    <row r="90619" spans="18:18" x14ac:dyDescent="0.25">
      <c r="R90619" s="15">
        <v>2</v>
      </c>
    </row>
    <row r="90620" spans="18:18" x14ac:dyDescent="0.25">
      <c r="R90620" s="15">
        <v>2</v>
      </c>
    </row>
    <row r="90621" spans="18:18" x14ac:dyDescent="0.25">
      <c r="R90621" s="15">
        <v>2</v>
      </c>
    </row>
    <row r="90622" spans="18:18" x14ac:dyDescent="0.25">
      <c r="R90622" s="15">
        <v>2</v>
      </c>
    </row>
    <row r="90623" spans="18:18" x14ac:dyDescent="0.25">
      <c r="R90623" s="15">
        <v>2</v>
      </c>
    </row>
    <row r="90624" spans="18:18" x14ac:dyDescent="0.25">
      <c r="R90624" s="15">
        <v>2</v>
      </c>
    </row>
    <row r="90625" spans="18:18" x14ac:dyDescent="0.25">
      <c r="R90625" s="15">
        <v>2</v>
      </c>
    </row>
    <row r="90626" spans="18:18" x14ac:dyDescent="0.25">
      <c r="R90626" s="15">
        <v>2</v>
      </c>
    </row>
    <row r="90627" spans="18:18" x14ac:dyDescent="0.25">
      <c r="R90627" s="15">
        <v>2</v>
      </c>
    </row>
    <row r="90628" spans="18:18" x14ac:dyDescent="0.25">
      <c r="R90628" s="15">
        <v>2</v>
      </c>
    </row>
    <row r="90629" spans="18:18" x14ac:dyDescent="0.25">
      <c r="R90629" s="15">
        <v>2</v>
      </c>
    </row>
    <row r="90630" spans="18:18" x14ac:dyDescent="0.25">
      <c r="R90630" s="15">
        <v>2</v>
      </c>
    </row>
    <row r="90631" spans="18:18" x14ac:dyDescent="0.25">
      <c r="R90631" s="15">
        <v>2</v>
      </c>
    </row>
    <row r="90632" spans="18:18" x14ac:dyDescent="0.25">
      <c r="R90632" s="15">
        <v>2</v>
      </c>
    </row>
    <row r="90633" spans="18:18" x14ac:dyDescent="0.25">
      <c r="R90633" s="15">
        <v>2</v>
      </c>
    </row>
    <row r="90634" spans="18:18" x14ac:dyDescent="0.25">
      <c r="R90634" s="15">
        <v>2</v>
      </c>
    </row>
    <row r="90635" spans="18:18" x14ac:dyDescent="0.25">
      <c r="R90635" s="15">
        <v>2</v>
      </c>
    </row>
    <row r="90636" spans="18:18" x14ac:dyDescent="0.25">
      <c r="R90636" s="15">
        <v>2</v>
      </c>
    </row>
    <row r="90637" spans="18:18" x14ac:dyDescent="0.25">
      <c r="R90637" s="15">
        <v>2</v>
      </c>
    </row>
    <row r="90638" spans="18:18" x14ac:dyDescent="0.25">
      <c r="R90638" s="15">
        <v>2</v>
      </c>
    </row>
    <row r="90639" spans="18:18" x14ac:dyDescent="0.25">
      <c r="R90639" s="15">
        <v>2</v>
      </c>
    </row>
    <row r="90640" spans="18:18" x14ac:dyDescent="0.25">
      <c r="R90640" s="15">
        <v>2</v>
      </c>
    </row>
    <row r="90641" spans="18:18" x14ac:dyDescent="0.25">
      <c r="R90641" s="15">
        <v>2</v>
      </c>
    </row>
    <row r="90642" spans="18:18" x14ac:dyDescent="0.25">
      <c r="R90642" s="15">
        <v>2</v>
      </c>
    </row>
    <row r="90643" spans="18:18" x14ac:dyDescent="0.25">
      <c r="R90643" s="15">
        <v>2</v>
      </c>
    </row>
    <row r="90644" spans="18:18" x14ac:dyDescent="0.25">
      <c r="R90644" s="15">
        <v>2</v>
      </c>
    </row>
    <row r="90645" spans="18:18" x14ac:dyDescent="0.25">
      <c r="R90645" s="15">
        <v>2</v>
      </c>
    </row>
    <row r="90646" spans="18:18" x14ac:dyDescent="0.25">
      <c r="R90646" s="15">
        <v>2</v>
      </c>
    </row>
    <row r="90647" spans="18:18" x14ac:dyDescent="0.25">
      <c r="R90647" s="15">
        <v>2</v>
      </c>
    </row>
    <row r="90648" spans="18:18" x14ac:dyDescent="0.25">
      <c r="R90648" s="15">
        <v>2</v>
      </c>
    </row>
    <row r="90649" spans="18:18" x14ac:dyDescent="0.25">
      <c r="R90649" s="15">
        <v>2</v>
      </c>
    </row>
    <row r="90650" spans="18:18" x14ac:dyDescent="0.25">
      <c r="R90650" s="15">
        <v>2</v>
      </c>
    </row>
    <row r="90651" spans="18:18" x14ac:dyDescent="0.25">
      <c r="R90651" s="15">
        <v>2</v>
      </c>
    </row>
    <row r="90652" spans="18:18" x14ac:dyDescent="0.25">
      <c r="R90652" s="15">
        <v>2</v>
      </c>
    </row>
    <row r="90653" spans="18:18" x14ac:dyDescent="0.25">
      <c r="R90653" s="15">
        <v>2</v>
      </c>
    </row>
    <row r="90654" spans="18:18" x14ac:dyDescent="0.25">
      <c r="R90654" s="15">
        <v>2</v>
      </c>
    </row>
    <row r="90655" spans="18:18" x14ac:dyDescent="0.25">
      <c r="R90655" s="15">
        <v>3</v>
      </c>
    </row>
    <row r="90656" spans="18:18" x14ac:dyDescent="0.25">
      <c r="R90656" s="15">
        <v>3</v>
      </c>
    </row>
    <row r="90657" spans="18:18" x14ac:dyDescent="0.25">
      <c r="R90657" s="15">
        <v>3</v>
      </c>
    </row>
    <row r="90658" spans="18:18" x14ac:dyDescent="0.25">
      <c r="R90658" s="15">
        <v>3</v>
      </c>
    </row>
    <row r="90659" spans="18:18" x14ac:dyDescent="0.25">
      <c r="R90659" s="15">
        <v>3</v>
      </c>
    </row>
    <row r="90660" spans="18:18" x14ac:dyDescent="0.25">
      <c r="R90660" s="15">
        <v>3</v>
      </c>
    </row>
    <row r="90661" spans="18:18" x14ac:dyDescent="0.25">
      <c r="R90661" s="15">
        <v>3</v>
      </c>
    </row>
    <row r="90662" spans="18:18" x14ac:dyDescent="0.25">
      <c r="R90662" s="15">
        <v>3</v>
      </c>
    </row>
    <row r="90663" spans="18:18" x14ac:dyDescent="0.25">
      <c r="R90663" s="15">
        <v>3</v>
      </c>
    </row>
    <row r="90664" spans="18:18" x14ac:dyDescent="0.25">
      <c r="R90664" s="15">
        <v>3</v>
      </c>
    </row>
    <row r="90665" spans="18:18" x14ac:dyDescent="0.25">
      <c r="R90665" s="15">
        <v>3</v>
      </c>
    </row>
    <row r="90666" spans="18:18" x14ac:dyDescent="0.25">
      <c r="R90666" s="15">
        <v>3</v>
      </c>
    </row>
    <row r="90667" spans="18:18" x14ac:dyDescent="0.25">
      <c r="R90667" s="15">
        <v>3</v>
      </c>
    </row>
    <row r="90668" spans="18:18" x14ac:dyDescent="0.25">
      <c r="R90668" s="15">
        <v>3</v>
      </c>
    </row>
    <row r="90669" spans="18:18" x14ac:dyDescent="0.25">
      <c r="R90669" s="15">
        <v>3</v>
      </c>
    </row>
    <row r="90670" spans="18:18" x14ac:dyDescent="0.25">
      <c r="R90670" s="15">
        <v>1</v>
      </c>
    </row>
    <row r="90671" spans="18:18" x14ac:dyDescent="0.25">
      <c r="R90671" s="15">
        <v>1</v>
      </c>
    </row>
    <row r="90672" spans="18:18" x14ac:dyDescent="0.25">
      <c r="R90672" s="15">
        <v>1</v>
      </c>
    </row>
    <row r="90673" spans="18:18" x14ac:dyDescent="0.25">
      <c r="R90673" s="15">
        <v>1</v>
      </c>
    </row>
    <row r="90674" spans="18:18" x14ac:dyDescent="0.25">
      <c r="R90674" s="15">
        <v>1</v>
      </c>
    </row>
    <row r="90675" spans="18:18" x14ac:dyDescent="0.25">
      <c r="R90675" s="15">
        <v>1</v>
      </c>
    </row>
    <row r="90676" spans="18:18" x14ac:dyDescent="0.25">
      <c r="R90676" s="15">
        <v>1</v>
      </c>
    </row>
    <row r="90677" spans="18:18" x14ac:dyDescent="0.25">
      <c r="R90677" s="15">
        <v>1</v>
      </c>
    </row>
    <row r="90678" spans="18:18" x14ac:dyDescent="0.25">
      <c r="R90678" s="15">
        <v>1</v>
      </c>
    </row>
    <row r="90679" spans="18:18" x14ac:dyDescent="0.25">
      <c r="R90679" s="15">
        <v>1</v>
      </c>
    </row>
    <row r="90680" spans="18:18" x14ac:dyDescent="0.25">
      <c r="R90680" s="15">
        <v>1</v>
      </c>
    </row>
    <row r="90681" spans="18:18" x14ac:dyDescent="0.25">
      <c r="R90681" s="15">
        <v>1</v>
      </c>
    </row>
    <row r="90682" spans="18:18" x14ac:dyDescent="0.25">
      <c r="R90682" s="15">
        <v>1</v>
      </c>
    </row>
    <row r="90683" spans="18:18" x14ac:dyDescent="0.25">
      <c r="R90683" s="15">
        <v>1</v>
      </c>
    </row>
    <row r="90684" spans="18:18" x14ac:dyDescent="0.25">
      <c r="R90684" s="15">
        <v>1</v>
      </c>
    </row>
    <row r="90685" spans="18:18" x14ac:dyDescent="0.25">
      <c r="R90685" s="15">
        <v>1</v>
      </c>
    </row>
    <row r="90686" spans="18:18" x14ac:dyDescent="0.25">
      <c r="R90686" s="15">
        <v>1</v>
      </c>
    </row>
    <row r="90687" spans="18:18" x14ac:dyDescent="0.25">
      <c r="R90687" s="15">
        <v>1</v>
      </c>
    </row>
    <row r="90688" spans="18:18" x14ac:dyDescent="0.25">
      <c r="R90688" s="15">
        <v>1</v>
      </c>
    </row>
    <row r="90689" spans="18:18" x14ac:dyDescent="0.25">
      <c r="R90689" s="15">
        <v>1</v>
      </c>
    </row>
    <row r="90690" spans="18:18" x14ac:dyDescent="0.25">
      <c r="R90690" s="15">
        <v>1</v>
      </c>
    </row>
    <row r="90691" spans="18:18" x14ac:dyDescent="0.25">
      <c r="R90691" s="15">
        <v>1</v>
      </c>
    </row>
    <row r="90692" spans="18:18" x14ac:dyDescent="0.25">
      <c r="R90692" s="15">
        <v>1</v>
      </c>
    </row>
    <row r="90693" spans="18:18" x14ac:dyDescent="0.25">
      <c r="R90693" s="15">
        <v>1</v>
      </c>
    </row>
    <row r="90694" spans="18:18" x14ac:dyDescent="0.25">
      <c r="R90694" s="15">
        <v>1</v>
      </c>
    </row>
    <row r="90695" spans="18:18" x14ac:dyDescent="0.25">
      <c r="R90695" s="15">
        <v>1</v>
      </c>
    </row>
    <row r="90696" spans="18:18" x14ac:dyDescent="0.25">
      <c r="R90696" s="15">
        <v>1</v>
      </c>
    </row>
    <row r="90697" spans="18:18" x14ac:dyDescent="0.25">
      <c r="R90697" s="15">
        <v>1</v>
      </c>
    </row>
    <row r="90698" spans="18:18" x14ac:dyDescent="0.25">
      <c r="R90698" s="15">
        <v>1</v>
      </c>
    </row>
    <row r="90699" spans="18:18" x14ac:dyDescent="0.25">
      <c r="R90699" s="15">
        <v>1</v>
      </c>
    </row>
    <row r="90700" spans="18:18" x14ac:dyDescent="0.25">
      <c r="R90700" s="15">
        <v>1</v>
      </c>
    </row>
    <row r="90701" spans="18:18" x14ac:dyDescent="0.25">
      <c r="R90701" s="15">
        <v>1</v>
      </c>
    </row>
    <row r="90702" spans="18:18" x14ac:dyDescent="0.25">
      <c r="R90702" s="15">
        <v>1</v>
      </c>
    </row>
    <row r="90703" spans="18:18" x14ac:dyDescent="0.25">
      <c r="R90703" s="15">
        <v>1</v>
      </c>
    </row>
    <row r="90704" spans="18:18" x14ac:dyDescent="0.25">
      <c r="R90704" s="15">
        <v>1</v>
      </c>
    </row>
    <row r="90705" spans="18:18" x14ac:dyDescent="0.25">
      <c r="R90705" s="15">
        <v>1</v>
      </c>
    </row>
    <row r="90706" spans="18:18" x14ac:dyDescent="0.25">
      <c r="R90706" s="15">
        <v>1</v>
      </c>
    </row>
    <row r="90707" spans="18:18" x14ac:dyDescent="0.25">
      <c r="R90707" s="15">
        <v>1</v>
      </c>
    </row>
    <row r="90708" spans="18:18" x14ac:dyDescent="0.25">
      <c r="R90708" s="15">
        <v>1</v>
      </c>
    </row>
    <row r="90709" spans="18:18" x14ac:dyDescent="0.25">
      <c r="R90709" s="15">
        <v>1</v>
      </c>
    </row>
    <row r="90710" spans="18:18" x14ac:dyDescent="0.25">
      <c r="R90710" s="15">
        <v>1</v>
      </c>
    </row>
    <row r="90711" spans="18:18" x14ac:dyDescent="0.25">
      <c r="R90711" s="15">
        <v>1</v>
      </c>
    </row>
    <row r="90712" spans="18:18" x14ac:dyDescent="0.25">
      <c r="R90712" s="15">
        <v>1</v>
      </c>
    </row>
    <row r="90713" spans="18:18" x14ac:dyDescent="0.25">
      <c r="R90713" s="15">
        <v>1</v>
      </c>
    </row>
    <row r="90714" spans="18:18" x14ac:dyDescent="0.25">
      <c r="R90714" s="15">
        <v>1</v>
      </c>
    </row>
    <row r="90715" spans="18:18" x14ac:dyDescent="0.25">
      <c r="R90715" s="15">
        <v>1</v>
      </c>
    </row>
    <row r="90716" spans="18:18" x14ac:dyDescent="0.25">
      <c r="R90716" s="15">
        <v>1</v>
      </c>
    </row>
    <row r="90717" spans="18:18" x14ac:dyDescent="0.25">
      <c r="R90717" s="15">
        <v>1</v>
      </c>
    </row>
    <row r="90718" spans="18:18" x14ac:dyDescent="0.25">
      <c r="R90718" s="15">
        <v>1</v>
      </c>
    </row>
    <row r="90719" spans="18:18" x14ac:dyDescent="0.25">
      <c r="R90719" s="15">
        <v>1</v>
      </c>
    </row>
    <row r="90720" spans="18:18" x14ac:dyDescent="0.25">
      <c r="R90720" s="15">
        <v>1</v>
      </c>
    </row>
    <row r="90721" spans="18:18" x14ac:dyDescent="0.25">
      <c r="R90721" s="15">
        <v>1</v>
      </c>
    </row>
    <row r="90722" spans="18:18" x14ac:dyDescent="0.25">
      <c r="R90722" s="15">
        <v>1</v>
      </c>
    </row>
    <row r="90723" spans="18:18" x14ac:dyDescent="0.25">
      <c r="R90723" s="15">
        <v>1</v>
      </c>
    </row>
    <row r="90724" spans="18:18" x14ac:dyDescent="0.25">
      <c r="R90724" s="15">
        <v>1</v>
      </c>
    </row>
    <row r="90725" spans="18:18" x14ac:dyDescent="0.25">
      <c r="R90725" s="15">
        <v>1</v>
      </c>
    </row>
    <row r="90726" spans="18:18" x14ac:dyDescent="0.25">
      <c r="R90726" s="15">
        <v>1</v>
      </c>
    </row>
    <row r="90727" spans="18:18" x14ac:dyDescent="0.25">
      <c r="R90727" s="15">
        <v>1</v>
      </c>
    </row>
    <row r="90728" spans="18:18" x14ac:dyDescent="0.25">
      <c r="R90728" s="15">
        <v>1</v>
      </c>
    </row>
    <row r="90729" spans="18:18" x14ac:dyDescent="0.25">
      <c r="R90729" s="15">
        <v>1</v>
      </c>
    </row>
    <row r="90730" spans="18:18" x14ac:dyDescent="0.25">
      <c r="R90730" s="15">
        <v>1</v>
      </c>
    </row>
    <row r="90731" spans="18:18" x14ac:dyDescent="0.25">
      <c r="R90731" s="15">
        <v>1</v>
      </c>
    </row>
    <row r="90732" spans="18:18" x14ac:dyDescent="0.25">
      <c r="R90732" s="15">
        <v>1</v>
      </c>
    </row>
    <row r="90733" spans="18:18" x14ac:dyDescent="0.25">
      <c r="R90733" s="15">
        <v>1</v>
      </c>
    </row>
    <row r="90734" spans="18:18" x14ac:dyDescent="0.25">
      <c r="R90734" s="15">
        <v>1</v>
      </c>
    </row>
    <row r="90735" spans="18:18" x14ac:dyDescent="0.25">
      <c r="R90735" s="15">
        <v>1</v>
      </c>
    </row>
    <row r="90736" spans="18:18" x14ac:dyDescent="0.25">
      <c r="R90736" s="15">
        <v>1</v>
      </c>
    </row>
    <row r="90737" spans="18:18" x14ac:dyDescent="0.25">
      <c r="R90737" s="15">
        <v>1</v>
      </c>
    </row>
    <row r="90738" spans="18:18" x14ac:dyDescent="0.25">
      <c r="R90738" s="15">
        <v>1</v>
      </c>
    </row>
    <row r="90739" spans="18:18" x14ac:dyDescent="0.25">
      <c r="R90739" s="15">
        <v>1</v>
      </c>
    </row>
    <row r="90740" spans="18:18" x14ac:dyDescent="0.25">
      <c r="R90740" s="15">
        <v>1</v>
      </c>
    </row>
    <row r="90741" spans="18:18" x14ac:dyDescent="0.25">
      <c r="R90741" s="15">
        <v>1</v>
      </c>
    </row>
    <row r="90742" spans="18:18" x14ac:dyDescent="0.25">
      <c r="R90742" s="15">
        <v>1</v>
      </c>
    </row>
    <row r="90743" spans="18:18" x14ac:dyDescent="0.25">
      <c r="R90743" s="15">
        <v>1</v>
      </c>
    </row>
    <row r="90744" spans="18:18" x14ac:dyDescent="0.25">
      <c r="R90744" s="15">
        <v>1</v>
      </c>
    </row>
    <row r="90745" spans="18:18" x14ac:dyDescent="0.25">
      <c r="R90745" s="15">
        <v>1</v>
      </c>
    </row>
    <row r="90746" spans="18:18" x14ac:dyDescent="0.25">
      <c r="R90746" s="15">
        <v>1</v>
      </c>
    </row>
    <row r="90747" spans="18:18" x14ac:dyDescent="0.25">
      <c r="R90747" s="15">
        <v>1</v>
      </c>
    </row>
    <row r="90748" spans="18:18" x14ac:dyDescent="0.25">
      <c r="R90748" s="15">
        <v>1</v>
      </c>
    </row>
    <row r="90749" spans="18:18" x14ac:dyDescent="0.25">
      <c r="R90749" s="15">
        <v>1</v>
      </c>
    </row>
    <row r="90750" spans="18:18" x14ac:dyDescent="0.25">
      <c r="R90750" s="15">
        <v>1</v>
      </c>
    </row>
    <row r="90751" spans="18:18" x14ac:dyDescent="0.25">
      <c r="R90751" s="15">
        <v>1</v>
      </c>
    </row>
    <row r="90752" spans="18:18" x14ac:dyDescent="0.25">
      <c r="R90752" s="15">
        <v>1</v>
      </c>
    </row>
    <row r="90753" spans="18:18" x14ac:dyDescent="0.25">
      <c r="R90753" s="15">
        <v>1</v>
      </c>
    </row>
    <row r="90754" spans="18:18" x14ac:dyDescent="0.25">
      <c r="R90754" s="15">
        <v>1</v>
      </c>
    </row>
    <row r="90755" spans="18:18" x14ac:dyDescent="0.25">
      <c r="R90755" s="15">
        <v>1</v>
      </c>
    </row>
    <row r="90756" spans="18:18" x14ac:dyDescent="0.25">
      <c r="R90756" s="15">
        <v>1</v>
      </c>
    </row>
    <row r="90757" spans="18:18" x14ac:dyDescent="0.25">
      <c r="R90757" s="15">
        <v>1</v>
      </c>
    </row>
    <row r="90758" spans="18:18" x14ac:dyDescent="0.25">
      <c r="R90758" s="15">
        <v>1</v>
      </c>
    </row>
    <row r="90759" spans="18:18" x14ac:dyDescent="0.25">
      <c r="R90759" s="15">
        <v>1</v>
      </c>
    </row>
    <row r="90760" spans="18:18" x14ac:dyDescent="0.25">
      <c r="R90760" s="15">
        <v>1</v>
      </c>
    </row>
    <row r="90761" spans="18:18" x14ac:dyDescent="0.25">
      <c r="R90761" s="15">
        <v>1</v>
      </c>
    </row>
    <row r="90762" spans="18:18" x14ac:dyDescent="0.25">
      <c r="R90762" s="15">
        <v>1</v>
      </c>
    </row>
    <row r="90763" spans="18:18" x14ac:dyDescent="0.25">
      <c r="R90763" s="15">
        <v>2</v>
      </c>
    </row>
    <row r="90764" spans="18:18" x14ac:dyDescent="0.25">
      <c r="R90764" s="15">
        <v>2</v>
      </c>
    </row>
    <row r="90765" spans="18:18" x14ac:dyDescent="0.25">
      <c r="R90765" s="15">
        <v>2</v>
      </c>
    </row>
    <row r="90766" spans="18:18" x14ac:dyDescent="0.25">
      <c r="R90766" s="15">
        <v>2</v>
      </c>
    </row>
    <row r="90767" spans="18:18" x14ac:dyDescent="0.25">
      <c r="R90767" s="15">
        <v>2</v>
      </c>
    </row>
    <row r="90768" spans="18:18" x14ac:dyDescent="0.25">
      <c r="R90768" s="15">
        <v>2</v>
      </c>
    </row>
    <row r="90769" spans="18:18" x14ac:dyDescent="0.25">
      <c r="R90769" s="15">
        <v>2</v>
      </c>
    </row>
    <row r="90770" spans="18:18" x14ac:dyDescent="0.25">
      <c r="R90770" s="15">
        <v>2</v>
      </c>
    </row>
    <row r="90771" spans="18:18" x14ac:dyDescent="0.25">
      <c r="R90771" s="15">
        <v>2</v>
      </c>
    </row>
    <row r="90772" spans="18:18" x14ac:dyDescent="0.25">
      <c r="R90772" s="15">
        <v>2</v>
      </c>
    </row>
    <row r="90773" spans="18:18" x14ac:dyDescent="0.25">
      <c r="R90773" s="15">
        <v>2</v>
      </c>
    </row>
    <row r="90774" spans="18:18" x14ac:dyDescent="0.25">
      <c r="R90774" s="15">
        <v>2</v>
      </c>
    </row>
    <row r="90775" spans="18:18" x14ac:dyDescent="0.25">
      <c r="R90775" s="15">
        <v>2</v>
      </c>
    </row>
    <row r="90776" spans="18:18" x14ac:dyDescent="0.25">
      <c r="R90776" s="15">
        <v>2</v>
      </c>
    </row>
    <row r="90777" spans="18:18" x14ac:dyDescent="0.25">
      <c r="R90777" s="15">
        <v>2</v>
      </c>
    </row>
    <row r="90778" spans="18:18" x14ac:dyDescent="0.25">
      <c r="R90778" s="15">
        <v>2</v>
      </c>
    </row>
    <row r="90779" spans="18:18" x14ac:dyDescent="0.25">
      <c r="R90779" s="15">
        <v>2</v>
      </c>
    </row>
    <row r="90780" spans="18:18" x14ac:dyDescent="0.25">
      <c r="R90780" s="15">
        <v>2</v>
      </c>
    </row>
    <row r="90781" spans="18:18" x14ac:dyDescent="0.25">
      <c r="R90781" s="15">
        <v>2</v>
      </c>
    </row>
    <row r="90782" spans="18:18" x14ac:dyDescent="0.25">
      <c r="R90782" s="15">
        <v>1</v>
      </c>
    </row>
    <row r="90783" spans="18:18" x14ac:dyDescent="0.25">
      <c r="R90783" s="15">
        <v>1</v>
      </c>
    </row>
    <row r="90784" spans="18:18" x14ac:dyDescent="0.25">
      <c r="R90784" s="15">
        <v>1</v>
      </c>
    </row>
    <row r="90785" spans="18:18" x14ac:dyDescent="0.25">
      <c r="R90785" s="15">
        <v>1</v>
      </c>
    </row>
    <row r="90786" spans="18:18" x14ac:dyDescent="0.25">
      <c r="R90786" s="15">
        <v>1</v>
      </c>
    </row>
    <row r="90787" spans="18:18" x14ac:dyDescent="0.25">
      <c r="R90787" s="15">
        <v>1</v>
      </c>
    </row>
    <row r="90788" spans="18:18" x14ac:dyDescent="0.25">
      <c r="R90788" s="15">
        <v>1</v>
      </c>
    </row>
    <row r="90789" spans="18:18" x14ac:dyDescent="0.25">
      <c r="R90789" s="15">
        <v>1</v>
      </c>
    </row>
    <row r="90790" spans="18:18" x14ac:dyDescent="0.25">
      <c r="R90790" s="15">
        <v>1</v>
      </c>
    </row>
    <row r="90791" spans="18:18" x14ac:dyDescent="0.25">
      <c r="R90791" s="15">
        <v>1</v>
      </c>
    </row>
    <row r="90792" spans="18:18" x14ac:dyDescent="0.25">
      <c r="R90792" s="15">
        <v>1</v>
      </c>
    </row>
    <row r="90793" spans="18:18" x14ac:dyDescent="0.25">
      <c r="R90793" s="15">
        <v>1</v>
      </c>
    </row>
    <row r="90794" spans="18:18" x14ac:dyDescent="0.25">
      <c r="R90794" s="15">
        <v>1</v>
      </c>
    </row>
    <row r="90795" spans="18:18" x14ac:dyDescent="0.25">
      <c r="R90795" s="15">
        <v>1</v>
      </c>
    </row>
    <row r="90796" spans="18:18" x14ac:dyDescent="0.25">
      <c r="R90796" s="15">
        <v>1</v>
      </c>
    </row>
    <row r="90797" spans="18:18" x14ac:dyDescent="0.25">
      <c r="R90797" s="15">
        <v>1</v>
      </c>
    </row>
    <row r="90798" spans="18:18" x14ac:dyDescent="0.25">
      <c r="R90798" s="15">
        <v>1</v>
      </c>
    </row>
    <row r="90799" spans="18:18" x14ac:dyDescent="0.25">
      <c r="R90799" s="15">
        <v>1</v>
      </c>
    </row>
    <row r="90800" spans="18:18" x14ac:dyDescent="0.25">
      <c r="R90800" s="15">
        <v>1</v>
      </c>
    </row>
    <row r="90801" spans="18:18" x14ac:dyDescent="0.25">
      <c r="R90801" s="15">
        <v>1</v>
      </c>
    </row>
    <row r="90802" spans="18:18" x14ac:dyDescent="0.25">
      <c r="R90802" s="15">
        <v>1</v>
      </c>
    </row>
    <row r="90803" spans="18:18" x14ac:dyDescent="0.25">
      <c r="R90803" s="15">
        <v>1</v>
      </c>
    </row>
    <row r="90804" spans="18:18" x14ac:dyDescent="0.25">
      <c r="R90804" s="15">
        <v>1</v>
      </c>
    </row>
    <row r="90805" spans="18:18" x14ac:dyDescent="0.25">
      <c r="R90805" s="15">
        <v>1</v>
      </c>
    </row>
    <row r="90806" spans="18:18" x14ac:dyDescent="0.25">
      <c r="R90806" s="15">
        <v>2</v>
      </c>
    </row>
    <row r="90807" spans="18:18" x14ac:dyDescent="0.25">
      <c r="R90807" s="15">
        <v>2</v>
      </c>
    </row>
    <row r="90808" spans="18:18" x14ac:dyDescent="0.25">
      <c r="R90808" s="15">
        <v>2</v>
      </c>
    </row>
    <row r="90809" spans="18:18" x14ac:dyDescent="0.25">
      <c r="R90809" s="15">
        <v>2</v>
      </c>
    </row>
    <row r="90810" spans="18:18" x14ac:dyDescent="0.25">
      <c r="R90810" s="15">
        <v>2</v>
      </c>
    </row>
    <row r="90811" spans="18:18" x14ac:dyDescent="0.25">
      <c r="R90811" s="15">
        <v>2</v>
      </c>
    </row>
    <row r="90812" spans="18:18" x14ac:dyDescent="0.25">
      <c r="R90812" s="15">
        <v>2</v>
      </c>
    </row>
    <row r="90813" spans="18:18" x14ac:dyDescent="0.25">
      <c r="R90813" s="15">
        <v>2</v>
      </c>
    </row>
    <row r="90814" spans="18:18" x14ac:dyDescent="0.25">
      <c r="R90814" s="15">
        <v>2</v>
      </c>
    </row>
    <row r="90815" spans="18:18" x14ac:dyDescent="0.25">
      <c r="R90815" s="15">
        <v>2</v>
      </c>
    </row>
    <row r="90816" spans="18:18" x14ac:dyDescent="0.25">
      <c r="R90816" s="15">
        <v>2</v>
      </c>
    </row>
    <row r="90817" spans="18:18" x14ac:dyDescent="0.25">
      <c r="R90817" s="15">
        <v>2</v>
      </c>
    </row>
    <row r="90818" spans="18:18" x14ac:dyDescent="0.25">
      <c r="R90818" s="15">
        <v>2</v>
      </c>
    </row>
    <row r="90819" spans="18:18" x14ac:dyDescent="0.25">
      <c r="R90819" s="15">
        <v>2</v>
      </c>
    </row>
    <row r="90820" spans="18:18" x14ac:dyDescent="0.25">
      <c r="R90820" s="15">
        <v>2</v>
      </c>
    </row>
    <row r="90821" spans="18:18" x14ac:dyDescent="0.25">
      <c r="R90821" s="15">
        <v>2</v>
      </c>
    </row>
    <row r="90822" spans="18:18" x14ac:dyDescent="0.25">
      <c r="R90822" s="15">
        <v>2</v>
      </c>
    </row>
    <row r="90823" spans="18:18" x14ac:dyDescent="0.25">
      <c r="R90823" s="15">
        <v>2</v>
      </c>
    </row>
    <row r="90824" spans="18:18" x14ac:dyDescent="0.25">
      <c r="R90824" s="15">
        <v>2</v>
      </c>
    </row>
    <row r="90825" spans="18:18" x14ac:dyDescent="0.25">
      <c r="R90825" s="15">
        <v>2</v>
      </c>
    </row>
    <row r="90826" spans="18:18" x14ac:dyDescent="0.25">
      <c r="R90826" s="15">
        <v>2</v>
      </c>
    </row>
    <row r="90827" spans="18:18" x14ac:dyDescent="0.25">
      <c r="R90827" s="15">
        <v>2</v>
      </c>
    </row>
    <row r="90828" spans="18:18" x14ac:dyDescent="0.25">
      <c r="R90828" s="15">
        <v>2</v>
      </c>
    </row>
    <row r="90829" spans="18:18" x14ac:dyDescent="0.25">
      <c r="R90829" s="15">
        <v>2</v>
      </c>
    </row>
    <row r="90830" spans="18:18" x14ac:dyDescent="0.25">
      <c r="R90830" s="15">
        <v>2</v>
      </c>
    </row>
    <row r="90831" spans="18:18" x14ac:dyDescent="0.25">
      <c r="R90831" s="15">
        <v>2</v>
      </c>
    </row>
    <row r="90832" spans="18:18" x14ac:dyDescent="0.25">
      <c r="R90832" s="15">
        <v>2</v>
      </c>
    </row>
    <row r="90833" spans="18:18" x14ac:dyDescent="0.25">
      <c r="R90833" s="15">
        <v>2</v>
      </c>
    </row>
    <row r="90834" spans="18:18" x14ac:dyDescent="0.25">
      <c r="R90834" s="15">
        <v>1</v>
      </c>
    </row>
    <row r="90835" spans="18:18" x14ac:dyDescent="0.25">
      <c r="R90835" s="15">
        <v>1</v>
      </c>
    </row>
    <row r="90836" spans="18:18" x14ac:dyDescent="0.25">
      <c r="R90836" s="15">
        <v>1</v>
      </c>
    </row>
    <row r="90837" spans="18:18" x14ac:dyDescent="0.25">
      <c r="R90837" s="15">
        <v>1</v>
      </c>
    </row>
    <row r="90838" spans="18:18" x14ac:dyDescent="0.25">
      <c r="R90838" s="15">
        <v>1</v>
      </c>
    </row>
    <row r="90839" spans="18:18" x14ac:dyDescent="0.25">
      <c r="R90839" s="15">
        <v>1</v>
      </c>
    </row>
    <row r="90840" spans="18:18" x14ac:dyDescent="0.25">
      <c r="R90840" s="15">
        <v>1</v>
      </c>
    </row>
    <row r="90841" spans="18:18" x14ac:dyDescent="0.25">
      <c r="R90841" s="15">
        <v>1</v>
      </c>
    </row>
    <row r="90842" spans="18:18" x14ac:dyDescent="0.25">
      <c r="R90842" s="15">
        <v>1</v>
      </c>
    </row>
    <row r="90843" spans="18:18" x14ac:dyDescent="0.25">
      <c r="R90843" s="15">
        <v>1</v>
      </c>
    </row>
    <row r="90844" spans="18:18" x14ac:dyDescent="0.25">
      <c r="R90844" s="15">
        <v>1</v>
      </c>
    </row>
    <row r="90845" spans="18:18" x14ac:dyDescent="0.25">
      <c r="R90845" s="15">
        <v>1</v>
      </c>
    </row>
    <row r="90846" spans="18:18" x14ac:dyDescent="0.25">
      <c r="R90846" s="15">
        <v>1</v>
      </c>
    </row>
    <row r="90847" spans="18:18" x14ac:dyDescent="0.25">
      <c r="R90847" s="15">
        <v>1</v>
      </c>
    </row>
    <row r="90848" spans="18:18" x14ac:dyDescent="0.25">
      <c r="R90848" s="15">
        <v>1</v>
      </c>
    </row>
    <row r="90849" spans="18:18" x14ac:dyDescent="0.25">
      <c r="R90849" s="15">
        <v>1</v>
      </c>
    </row>
    <row r="90850" spans="18:18" x14ac:dyDescent="0.25">
      <c r="R90850" s="15">
        <v>1</v>
      </c>
    </row>
    <row r="90851" spans="18:18" x14ac:dyDescent="0.25">
      <c r="R90851" s="15">
        <v>1</v>
      </c>
    </row>
    <row r="90852" spans="18:18" x14ac:dyDescent="0.25">
      <c r="R90852" s="15">
        <v>1</v>
      </c>
    </row>
    <row r="90853" spans="18:18" x14ac:dyDescent="0.25">
      <c r="R90853" s="15">
        <v>1</v>
      </c>
    </row>
    <row r="90854" spans="18:18" x14ac:dyDescent="0.25">
      <c r="R90854" s="15">
        <v>1</v>
      </c>
    </row>
    <row r="90855" spans="18:18" x14ac:dyDescent="0.25">
      <c r="R90855" s="15">
        <v>1</v>
      </c>
    </row>
    <row r="90856" spans="18:18" x14ac:dyDescent="0.25">
      <c r="R90856" s="15">
        <v>1</v>
      </c>
    </row>
    <row r="90857" spans="18:18" x14ac:dyDescent="0.25">
      <c r="R90857" s="15">
        <v>1</v>
      </c>
    </row>
    <row r="90858" spans="18:18" x14ac:dyDescent="0.25">
      <c r="R90858" s="15">
        <v>1</v>
      </c>
    </row>
    <row r="90859" spans="18:18" x14ac:dyDescent="0.25">
      <c r="R90859" s="15">
        <v>1</v>
      </c>
    </row>
    <row r="90860" spans="18:18" x14ac:dyDescent="0.25">
      <c r="R90860" s="15">
        <v>1</v>
      </c>
    </row>
    <row r="90861" spans="18:18" x14ac:dyDescent="0.25">
      <c r="R90861" s="15">
        <v>1</v>
      </c>
    </row>
    <row r="90862" spans="18:18" x14ac:dyDescent="0.25">
      <c r="R90862" s="15">
        <v>1</v>
      </c>
    </row>
    <row r="90863" spans="18:18" x14ac:dyDescent="0.25">
      <c r="R90863" s="15">
        <v>3</v>
      </c>
    </row>
    <row r="90864" spans="18:18" x14ac:dyDescent="0.25">
      <c r="R90864" s="15">
        <v>3</v>
      </c>
    </row>
    <row r="90865" spans="18:18" x14ac:dyDescent="0.25">
      <c r="R90865" s="15">
        <v>3</v>
      </c>
    </row>
    <row r="90866" spans="18:18" x14ac:dyDescent="0.25">
      <c r="R90866" s="15">
        <v>3</v>
      </c>
    </row>
    <row r="90867" spans="18:18" x14ac:dyDescent="0.25">
      <c r="R90867" s="15">
        <v>3</v>
      </c>
    </row>
    <row r="90868" spans="18:18" x14ac:dyDescent="0.25">
      <c r="R90868" s="15">
        <v>4</v>
      </c>
    </row>
    <row r="90869" spans="18:18" x14ac:dyDescent="0.25">
      <c r="R90869" s="15">
        <v>4</v>
      </c>
    </row>
    <row r="90870" spans="18:18" x14ac:dyDescent="0.25">
      <c r="R90870" s="15">
        <v>4</v>
      </c>
    </row>
    <row r="90871" spans="18:18" x14ac:dyDescent="0.25">
      <c r="R90871" s="15">
        <v>4</v>
      </c>
    </row>
    <row r="90872" spans="18:18" x14ac:dyDescent="0.25">
      <c r="R90872" s="15">
        <v>4</v>
      </c>
    </row>
    <row r="90873" spans="18:18" x14ac:dyDescent="0.25">
      <c r="R90873" s="15">
        <v>4</v>
      </c>
    </row>
    <row r="90874" spans="18:18" x14ac:dyDescent="0.25">
      <c r="R90874" s="15">
        <v>4</v>
      </c>
    </row>
    <row r="90875" spans="18:18" x14ac:dyDescent="0.25">
      <c r="R90875" s="15">
        <v>4</v>
      </c>
    </row>
    <row r="90876" spans="18:18" x14ac:dyDescent="0.25">
      <c r="R90876" s="15">
        <v>4</v>
      </c>
    </row>
    <row r="90877" spans="18:18" x14ac:dyDescent="0.25">
      <c r="R90877" s="15">
        <v>4</v>
      </c>
    </row>
    <row r="90878" spans="18:18" x14ac:dyDescent="0.25">
      <c r="R90878" s="15">
        <v>4</v>
      </c>
    </row>
    <row r="90879" spans="18:18" x14ac:dyDescent="0.25">
      <c r="R90879" s="15">
        <v>4</v>
      </c>
    </row>
    <row r="90880" spans="18:18" x14ac:dyDescent="0.25">
      <c r="R90880" s="15">
        <v>4</v>
      </c>
    </row>
    <row r="90881" spans="18:18" x14ac:dyDescent="0.25">
      <c r="R90881" s="15">
        <v>4</v>
      </c>
    </row>
    <row r="90882" spans="18:18" x14ac:dyDescent="0.25">
      <c r="R90882" s="15">
        <v>4</v>
      </c>
    </row>
    <row r="90883" spans="18:18" x14ac:dyDescent="0.25">
      <c r="R90883" s="15">
        <v>4</v>
      </c>
    </row>
    <row r="90884" spans="18:18" x14ac:dyDescent="0.25">
      <c r="R90884" s="15">
        <v>4</v>
      </c>
    </row>
    <row r="90885" spans="18:18" x14ac:dyDescent="0.25">
      <c r="R90885" s="15">
        <v>4</v>
      </c>
    </row>
    <row r="90886" spans="18:18" x14ac:dyDescent="0.25">
      <c r="R90886" s="15">
        <v>4</v>
      </c>
    </row>
    <row r="90887" spans="18:18" x14ac:dyDescent="0.25">
      <c r="R90887" s="15">
        <v>4</v>
      </c>
    </row>
    <row r="90888" spans="18:18" x14ac:dyDescent="0.25">
      <c r="R90888" s="15">
        <v>4</v>
      </c>
    </row>
    <row r="90889" spans="18:18" x14ac:dyDescent="0.25">
      <c r="R90889" s="15">
        <v>4</v>
      </c>
    </row>
    <row r="90890" spans="18:18" x14ac:dyDescent="0.25">
      <c r="R90890" s="15">
        <v>4</v>
      </c>
    </row>
    <row r="90891" spans="18:18" x14ac:dyDescent="0.25">
      <c r="R90891" s="15">
        <v>4</v>
      </c>
    </row>
    <row r="90892" spans="18:18" x14ac:dyDescent="0.25">
      <c r="R90892" s="15">
        <v>4</v>
      </c>
    </row>
    <row r="90893" spans="18:18" x14ac:dyDescent="0.25">
      <c r="R90893" s="15">
        <v>4</v>
      </c>
    </row>
    <row r="90894" spans="18:18" x14ac:dyDescent="0.25">
      <c r="R90894" s="15">
        <v>4</v>
      </c>
    </row>
    <row r="90895" spans="18:18" x14ac:dyDescent="0.25">
      <c r="R90895" s="15">
        <v>4</v>
      </c>
    </row>
    <row r="90896" spans="18:18" x14ac:dyDescent="0.25">
      <c r="R90896" s="15">
        <v>4</v>
      </c>
    </row>
    <row r="90897" spans="18:18" x14ac:dyDescent="0.25">
      <c r="R90897" s="15">
        <v>4</v>
      </c>
    </row>
    <row r="90898" spans="18:18" x14ac:dyDescent="0.25">
      <c r="R90898" s="15">
        <v>4</v>
      </c>
    </row>
    <row r="90899" spans="18:18" x14ac:dyDescent="0.25">
      <c r="R90899" s="15">
        <v>4</v>
      </c>
    </row>
    <row r="90900" spans="18:18" x14ac:dyDescent="0.25">
      <c r="R90900" s="15">
        <v>4</v>
      </c>
    </row>
    <row r="90901" spans="18:18" x14ac:dyDescent="0.25">
      <c r="R90901" s="15">
        <v>4</v>
      </c>
    </row>
    <row r="90902" spans="18:18" x14ac:dyDescent="0.25">
      <c r="R90902" s="15">
        <v>4</v>
      </c>
    </row>
    <row r="90903" spans="18:18" x14ac:dyDescent="0.25">
      <c r="R90903" s="15">
        <v>4</v>
      </c>
    </row>
    <row r="90904" spans="18:18" x14ac:dyDescent="0.25">
      <c r="R90904" s="15">
        <v>4</v>
      </c>
    </row>
    <row r="90905" spans="18:18" x14ac:dyDescent="0.25">
      <c r="R90905" s="15">
        <v>4</v>
      </c>
    </row>
    <row r="90906" spans="18:18" x14ac:dyDescent="0.25">
      <c r="R90906" s="15">
        <v>4</v>
      </c>
    </row>
    <row r="90907" spans="18:18" x14ac:dyDescent="0.25">
      <c r="R90907" s="15">
        <v>4</v>
      </c>
    </row>
    <row r="90908" spans="18:18" x14ac:dyDescent="0.25">
      <c r="R90908" s="15">
        <v>4</v>
      </c>
    </row>
    <row r="90909" spans="18:18" x14ac:dyDescent="0.25">
      <c r="R90909" s="15">
        <v>4</v>
      </c>
    </row>
    <row r="90910" spans="18:18" x14ac:dyDescent="0.25">
      <c r="R90910" s="15">
        <v>4</v>
      </c>
    </row>
    <row r="90911" spans="18:18" x14ac:dyDescent="0.25">
      <c r="R90911" s="15">
        <v>4</v>
      </c>
    </row>
    <row r="90912" spans="18:18" x14ac:dyDescent="0.25">
      <c r="R90912" s="15">
        <v>4</v>
      </c>
    </row>
    <row r="90913" spans="18:18" x14ac:dyDescent="0.25">
      <c r="R90913" s="15">
        <v>4</v>
      </c>
    </row>
    <row r="90914" spans="18:18" x14ac:dyDescent="0.25">
      <c r="R90914" s="15">
        <v>4</v>
      </c>
    </row>
    <row r="90915" spans="18:18" x14ac:dyDescent="0.25">
      <c r="R90915" s="15">
        <v>4</v>
      </c>
    </row>
    <row r="90916" spans="18:18" x14ac:dyDescent="0.25">
      <c r="R90916" s="15">
        <v>4</v>
      </c>
    </row>
    <row r="90917" spans="18:18" x14ac:dyDescent="0.25">
      <c r="R90917" s="15">
        <v>4</v>
      </c>
    </row>
    <row r="90918" spans="18:18" x14ac:dyDescent="0.25">
      <c r="R90918" s="15">
        <v>4</v>
      </c>
    </row>
    <row r="90919" spans="18:18" x14ac:dyDescent="0.25">
      <c r="R90919" s="15">
        <v>4</v>
      </c>
    </row>
    <row r="90920" spans="18:18" x14ac:dyDescent="0.25">
      <c r="R90920" s="15">
        <v>4</v>
      </c>
    </row>
    <row r="90921" spans="18:18" x14ac:dyDescent="0.25">
      <c r="R90921" s="15">
        <v>4</v>
      </c>
    </row>
    <row r="90922" spans="18:18" x14ac:dyDescent="0.25">
      <c r="R90922" s="15">
        <v>4</v>
      </c>
    </row>
    <row r="90923" spans="18:18" x14ac:dyDescent="0.25">
      <c r="R90923" s="15">
        <v>4</v>
      </c>
    </row>
    <row r="90924" spans="18:18" x14ac:dyDescent="0.25">
      <c r="R90924" s="15">
        <v>4</v>
      </c>
    </row>
    <row r="90925" spans="18:18" x14ac:dyDescent="0.25">
      <c r="R90925" s="15">
        <v>4</v>
      </c>
    </row>
    <row r="90926" spans="18:18" x14ac:dyDescent="0.25">
      <c r="R90926" s="15">
        <v>4</v>
      </c>
    </row>
    <row r="90927" spans="18:18" x14ac:dyDescent="0.25">
      <c r="R90927" s="15">
        <v>4</v>
      </c>
    </row>
    <row r="90928" spans="18:18" x14ac:dyDescent="0.25">
      <c r="R90928" s="15">
        <v>4</v>
      </c>
    </row>
    <row r="90929" spans="18:18" x14ac:dyDescent="0.25">
      <c r="R90929" s="15">
        <v>4</v>
      </c>
    </row>
    <row r="90930" spans="18:18" x14ac:dyDescent="0.25">
      <c r="R90930" s="15">
        <v>4</v>
      </c>
    </row>
    <row r="90931" spans="18:18" x14ac:dyDescent="0.25">
      <c r="R90931" s="15">
        <v>4</v>
      </c>
    </row>
    <row r="90932" spans="18:18" x14ac:dyDescent="0.25">
      <c r="R90932" s="15">
        <v>4</v>
      </c>
    </row>
    <row r="90933" spans="18:18" x14ac:dyDescent="0.25">
      <c r="R90933" s="15">
        <v>4</v>
      </c>
    </row>
    <row r="90934" spans="18:18" x14ac:dyDescent="0.25">
      <c r="R90934" s="15">
        <v>4</v>
      </c>
    </row>
    <row r="90935" spans="18:18" x14ac:dyDescent="0.25">
      <c r="R90935" s="15">
        <v>4</v>
      </c>
    </row>
    <row r="90936" spans="18:18" x14ac:dyDescent="0.25">
      <c r="R90936" s="15">
        <v>4</v>
      </c>
    </row>
    <row r="90937" spans="18:18" x14ac:dyDescent="0.25">
      <c r="R90937" s="15">
        <v>4</v>
      </c>
    </row>
    <row r="90938" spans="18:18" x14ac:dyDescent="0.25">
      <c r="R90938" s="15">
        <v>4</v>
      </c>
    </row>
    <row r="90939" spans="18:18" x14ac:dyDescent="0.25">
      <c r="R90939" s="15">
        <v>4</v>
      </c>
    </row>
    <row r="90940" spans="18:18" x14ac:dyDescent="0.25">
      <c r="R90940" s="15">
        <v>4</v>
      </c>
    </row>
    <row r="90941" spans="18:18" x14ac:dyDescent="0.25">
      <c r="R90941" s="15">
        <v>4</v>
      </c>
    </row>
    <row r="90942" spans="18:18" x14ac:dyDescent="0.25">
      <c r="R90942" s="15">
        <v>4</v>
      </c>
    </row>
    <row r="90943" spans="18:18" x14ac:dyDescent="0.25">
      <c r="R90943" s="15">
        <v>4</v>
      </c>
    </row>
    <row r="90944" spans="18:18" x14ac:dyDescent="0.25">
      <c r="R90944" s="15">
        <v>4</v>
      </c>
    </row>
    <row r="90945" spans="18:18" x14ac:dyDescent="0.25">
      <c r="R90945" s="15">
        <v>4</v>
      </c>
    </row>
    <row r="90946" spans="18:18" x14ac:dyDescent="0.25">
      <c r="R90946" s="15">
        <v>4</v>
      </c>
    </row>
    <row r="90947" spans="18:18" x14ac:dyDescent="0.25">
      <c r="R90947" s="15">
        <v>3</v>
      </c>
    </row>
    <row r="90948" spans="18:18" x14ac:dyDescent="0.25">
      <c r="R90948" s="15">
        <v>3</v>
      </c>
    </row>
    <row r="90949" spans="18:18" x14ac:dyDescent="0.25">
      <c r="R90949" s="15">
        <v>3</v>
      </c>
    </row>
    <row r="90950" spans="18:18" x14ac:dyDescent="0.25">
      <c r="R90950" s="15">
        <v>3</v>
      </c>
    </row>
    <row r="90951" spans="18:18" x14ac:dyDescent="0.25">
      <c r="R90951" s="15">
        <v>3</v>
      </c>
    </row>
    <row r="90952" spans="18:18" x14ac:dyDescent="0.25">
      <c r="R90952" s="15">
        <v>3</v>
      </c>
    </row>
    <row r="90953" spans="18:18" x14ac:dyDescent="0.25">
      <c r="R90953" s="15">
        <v>3</v>
      </c>
    </row>
    <row r="90954" spans="18:18" x14ac:dyDescent="0.25">
      <c r="R90954" s="15">
        <v>3</v>
      </c>
    </row>
    <row r="90955" spans="18:18" x14ac:dyDescent="0.25">
      <c r="R90955" s="15">
        <v>3</v>
      </c>
    </row>
    <row r="90956" spans="18:18" x14ac:dyDescent="0.25">
      <c r="R90956" s="15">
        <v>3</v>
      </c>
    </row>
    <row r="90957" spans="18:18" x14ac:dyDescent="0.25">
      <c r="R90957" s="15">
        <v>3</v>
      </c>
    </row>
    <row r="90958" spans="18:18" x14ac:dyDescent="0.25">
      <c r="R90958" s="15">
        <v>3</v>
      </c>
    </row>
    <row r="90959" spans="18:18" x14ac:dyDescent="0.25">
      <c r="R90959" s="15">
        <v>3</v>
      </c>
    </row>
    <row r="90960" spans="18:18" x14ac:dyDescent="0.25">
      <c r="R90960" s="15">
        <v>3</v>
      </c>
    </row>
    <row r="90961" spans="18:18" x14ac:dyDescent="0.25">
      <c r="R90961" s="15">
        <v>3</v>
      </c>
    </row>
    <row r="90962" spans="18:18" x14ac:dyDescent="0.25">
      <c r="R90962" s="15">
        <v>3</v>
      </c>
    </row>
    <row r="90963" spans="18:18" x14ac:dyDescent="0.25">
      <c r="R90963" s="15">
        <v>3</v>
      </c>
    </row>
    <row r="90964" spans="18:18" x14ac:dyDescent="0.25">
      <c r="R90964" s="15">
        <v>3</v>
      </c>
    </row>
    <row r="90965" spans="18:18" x14ac:dyDescent="0.25">
      <c r="R90965" s="15">
        <v>3</v>
      </c>
    </row>
    <row r="90966" spans="18:18" x14ac:dyDescent="0.25">
      <c r="R90966" s="15">
        <v>3</v>
      </c>
    </row>
    <row r="90967" spans="18:18" x14ac:dyDescent="0.25">
      <c r="R90967" s="15">
        <v>1</v>
      </c>
    </row>
    <row r="90968" spans="18:18" x14ac:dyDescent="0.25">
      <c r="R90968" s="15">
        <v>1</v>
      </c>
    </row>
    <row r="90969" spans="18:18" x14ac:dyDescent="0.25">
      <c r="R90969" s="15">
        <v>1</v>
      </c>
    </row>
    <row r="90970" spans="18:18" x14ac:dyDescent="0.25">
      <c r="R90970" s="15">
        <v>1</v>
      </c>
    </row>
    <row r="90971" spans="18:18" x14ac:dyDescent="0.25">
      <c r="R90971" s="15">
        <v>1</v>
      </c>
    </row>
    <row r="90972" spans="18:18" x14ac:dyDescent="0.25">
      <c r="R90972" s="15">
        <v>1</v>
      </c>
    </row>
    <row r="90973" spans="18:18" x14ac:dyDescent="0.25">
      <c r="R90973" s="15">
        <v>1</v>
      </c>
    </row>
    <row r="90974" spans="18:18" x14ac:dyDescent="0.25">
      <c r="R90974" s="15">
        <v>1</v>
      </c>
    </row>
    <row r="90975" spans="18:18" x14ac:dyDescent="0.25">
      <c r="R90975" s="15">
        <v>1</v>
      </c>
    </row>
    <row r="90976" spans="18:18" x14ac:dyDescent="0.25">
      <c r="R90976" s="15">
        <v>1</v>
      </c>
    </row>
    <row r="90977" spans="18:18" x14ac:dyDescent="0.25">
      <c r="R90977" s="15">
        <v>1</v>
      </c>
    </row>
    <row r="90978" spans="18:18" x14ac:dyDescent="0.25">
      <c r="R90978" s="15">
        <v>1</v>
      </c>
    </row>
    <row r="90979" spans="18:18" x14ac:dyDescent="0.25">
      <c r="R90979" s="15">
        <v>1</v>
      </c>
    </row>
    <row r="90980" spans="18:18" x14ac:dyDescent="0.25">
      <c r="R90980" s="15">
        <v>1</v>
      </c>
    </row>
    <row r="90981" spans="18:18" x14ac:dyDescent="0.25">
      <c r="R90981" s="15">
        <v>1</v>
      </c>
    </row>
    <row r="90982" spans="18:18" x14ac:dyDescent="0.25">
      <c r="R90982" s="15">
        <v>1</v>
      </c>
    </row>
    <row r="90983" spans="18:18" x14ac:dyDescent="0.25">
      <c r="R90983" s="15">
        <v>1</v>
      </c>
    </row>
    <row r="90984" spans="18:18" x14ac:dyDescent="0.25">
      <c r="R90984" s="15">
        <v>1</v>
      </c>
    </row>
    <row r="90985" spans="18:18" x14ac:dyDescent="0.25">
      <c r="R90985" s="15">
        <v>1</v>
      </c>
    </row>
    <row r="90986" spans="18:18" x14ac:dyDescent="0.25">
      <c r="R90986" s="15">
        <v>1</v>
      </c>
    </row>
    <row r="90987" spans="18:18" x14ac:dyDescent="0.25">
      <c r="R90987" s="15">
        <v>3</v>
      </c>
    </row>
    <row r="90988" spans="18:18" x14ac:dyDescent="0.25">
      <c r="R90988" s="15">
        <v>3</v>
      </c>
    </row>
    <row r="90989" spans="18:18" x14ac:dyDescent="0.25">
      <c r="R90989" s="15">
        <v>3</v>
      </c>
    </row>
    <row r="90990" spans="18:18" x14ac:dyDescent="0.25">
      <c r="R90990" s="15">
        <v>3</v>
      </c>
    </row>
    <row r="90991" spans="18:18" x14ac:dyDescent="0.25">
      <c r="R90991" s="15">
        <v>3</v>
      </c>
    </row>
    <row r="90992" spans="18:18" x14ac:dyDescent="0.25">
      <c r="R90992" s="15">
        <v>3</v>
      </c>
    </row>
    <row r="90993" spans="18:18" x14ac:dyDescent="0.25">
      <c r="R90993" s="15">
        <v>3</v>
      </c>
    </row>
    <row r="90994" spans="18:18" x14ac:dyDescent="0.25">
      <c r="R90994" s="15">
        <v>3</v>
      </c>
    </row>
    <row r="90995" spans="18:18" x14ac:dyDescent="0.25">
      <c r="R90995" s="15">
        <v>3</v>
      </c>
    </row>
    <row r="90996" spans="18:18" x14ac:dyDescent="0.25">
      <c r="R90996" s="15">
        <v>3</v>
      </c>
    </row>
    <row r="90997" spans="18:18" x14ac:dyDescent="0.25">
      <c r="R90997" s="15">
        <v>3</v>
      </c>
    </row>
    <row r="90998" spans="18:18" x14ac:dyDescent="0.25">
      <c r="R90998" s="15">
        <v>3</v>
      </c>
    </row>
    <row r="90999" spans="18:18" x14ac:dyDescent="0.25">
      <c r="R90999" s="15">
        <v>3</v>
      </c>
    </row>
    <row r="91000" spans="18:18" x14ac:dyDescent="0.25">
      <c r="R91000" s="15">
        <v>3</v>
      </c>
    </row>
    <row r="91001" spans="18:18" x14ac:dyDescent="0.25">
      <c r="R91001" s="15">
        <v>3</v>
      </c>
    </row>
    <row r="91002" spans="18:18" x14ac:dyDescent="0.25">
      <c r="R91002" s="15">
        <v>3</v>
      </c>
    </row>
    <row r="91003" spans="18:18" x14ac:dyDescent="0.25">
      <c r="R91003" s="15">
        <v>3</v>
      </c>
    </row>
    <row r="91004" spans="18:18" x14ac:dyDescent="0.25">
      <c r="R91004" s="15">
        <v>3</v>
      </c>
    </row>
    <row r="91005" spans="18:18" x14ac:dyDescent="0.25">
      <c r="R91005" s="15">
        <v>3</v>
      </c>
    </row>
    <row r="91006" spans="18:18" x14ac:dyDescent="0.25">
      <c r="R91006" s="15">
        <v>3</v>
      </c>
    </row>
    <row r="91007" spans="18:18" x14ac:dyDescent="0.25">
      <c r="R91007" s="15">
        <v>3</v>
      </c>
    </row>
    <row r="91008" spans="18:18" x14ac:dyDescent="0.25">
      <c r="R91008" s="15">
        <v>3</v>
      </c>
    </row>
    <row r="91009" spans="18:18" x14ac:dyDescent="0.25">
      <c r="R91009" s="15">
        <v>3</v>
      </c>
    </row>
    <row r="91010" spans="18:18" x14ac:dyDescent="0.25">
      <c r="R91010" s="15">
        <v>3</v>
      </c>
    </row>
    <row r="91011" spans="18:18" x14ac:dyDescent="0.25">
      <c r="R91011" s="15">
        <v>3</v>
      </c>
    </row>
    <row r="91012" spans="18:18" x14ac:dyDescent="0.25">
      <c r="R91012" s="15">
        <v>3</v>
      </c>
    </row>
    <row r="91013" spans="18:18" x14ac:dyDescent="0.25">
      <c r="R91013" s="15">
        <v>3</v>
      </c>
    </row>
    <row r="91014" spans="18:18" x14ac:dyDescent="0.25">
      <c r="R91014" s="15">
        <v>3</v>
      </c>
    </row>
    <row r="91015" spans="18:18" x14ac:dyDescent="0.25">
      <c r="R91015" s="15">
        <v>3</v>
      </c>
    </row>
    <row r="91016" spans="18:18" x14ac:dyDescent="0.25">
      <c r="R91016" s="15">
        <v>3</v>
      </c>
    </row>
    <row r="91017" spans="18:18" x14ac:dyDescent="0.25">
      <c r="R91017" s="15">
        <v>3</v>
      </c>
    </row>
    <row r="91018" spans="18:18" x14ac:dyDescent="0.25">
      <c r="R91018" s="15">
        <v>3</v>
      </c>
    </row>
    <row r="91019" spans="18:18" x14ac:dyDescent="0.25">
      <c r="R91019" s="15">
        <v>3</v>
      </c>
    </row>
    <row r="91020" spans="18:18" x14ac:dyDescent="0.25">
      <c r="R91020" s="15">
        <v>3</v>
      </c>
    </row>
    <row r="91021" spans="18:18" x14ac:dyDescent="0.25">
      <c r="R91021" s="15">
        <v>3</v>
      </c>
    </row>
    <row r="91022" spans="18:18" x14ac:dyDescent="0.25">
      <c r="R91022" s="15">
        <v>3</v>
      </c>
    </row>
    <row r="91023" spans="18:18" x14ac:dyDescent="0.25">
      <c r="R91023" s="15">
        <v>3</v>
      </c>
    </row>
    <row r="91024" spans="18:18" x14ac:dyDescent="0.25">
      <c r="R91024" s="15">
        <v>4</v>
      </c>
    </row>
    <row r="91025" spans="18:18" x14ac:dyDescent="0.25">
      <c r="R91025" s="15">
        <v>4</v>
      </c>
    </row>
    <row r="91026" spans="18:18" x14ac:dyDescent="0.25">
      <c r="R91026" s="15">
        <v>1</v>
      </c>
    </row>
    <row r="91027" spans="18:18" x14ac:dyDescent="0.25">
      <c r="R91027" s="15">
        <v>1</v>
      </c>
    </row>
    <row r="91028" spans="18:18" x14ac:dyDescent="0.25">
      <c r="R91028" s="15">
        <v>1</v>
      </c>
    </row>
    <row r="91029" spans="18:18" x14ac:dyDescent="0.25">
      <c r="R91029" s="15">
        <v>1</v>
      </c>
    </row>
    <row r="91030" spans="18:18" x14ac:dyDescent="0.25">
      <c r="R91030" s="15">
        <v>4</v>
      </c>
    </row>
    <row r="91031" spans="18:18" x14ac:dyDescent="0.25">
      <c r="R91031" s="15">
        <v>4</v>
      </c>
    </row>
    <row r="91032" spans="18:18" x14ac:dyDescent="0.25">
      <c r="R91032" s="15">
        <v>1</v>
      </c>
    </row>
    <row r="91033" spans="18:18" x14ac:dyDescent="0.25">
      <c r="R91033" s="15">
        <v>1</v>
      </c>
    </row>
    <row r="91034" spans="18:18" x14ac:dyDescent="0.25">
      <c r="R91034" s="15">
        <v>1</v>
      </c>
    </row>
    <row r="91035" spans="18:18" x14ac:dyDescent="0.25">
      <c r="R91035" s="15">
        <v>1</v>
      </c>
    </row>
    <row r="91036" spans="18:18" x14ac:dyDescent="0.25">
      <c r="R91036" s="15">
        <v>3</v>
      </c>
    </row>
    <row r="91037" spans="18:18" x14ac:dyDescent="0.25">
      <c r="R91037" s="15">
        <v>3</v>
      </c>
    </row>
    <row r="91038" spans="18:18" x14ac:dyDescent="0.25">
      <c r="R91038" s="15">
        <v>1</v>
      </c>
    </row>
    <row r="91039" spans="18:18" x14ac:dyDescent="0.25">
      <c r="R91039" s="15">
        <v>1</v>
      </c>
    </row>
    <row r="91040" spans="18:18" x14ac:dyDescent="0.25">
      <c r="R91040" s="15">
        <v>1</v>
      </c>
    </row>
    <row r="91041" spans="18:18" x14ac:dyDescent="0.25">
      <c r="R91041" s="15">
        <v>3</v>
      </c>
    </row>
    <row r="91042" spans="18:18" x14ac:dyDescent="0.25">
      <c r="R91042" s="15">
        <v>3</v>
      </c>
    </row>
    <row r="91043" spans="18:18" x14ac:dyDescent="0.25">
      <c r="R91043" s="15">
        <v>3</v>
      </c>
    </row>
    <row r="91044" spans="18:18" x14ac:dyDescent="0.25">
      <c r="R91044" s="15">
        <v>3</v>
      </c>
    </row>
    <row r="91045" spans="18:18" x14ac:dyDescent="0.25">
      <c r="R91045" s="15">
        <v>3</v>
      </c>
    </row>
    <row r="91046" spans="18:18" x14ac:dyDescent="0.25">
      <c r="R91046" s="15">
        <v>3</v>
      </c>
    </row>
    <row r="91047" spans="18:18" x14ac:dyDescent="0.25">
      <c r="R91047" s="15">
        <v>3</v>
      </c>
    </row>
    <row r="91048" spans="18:18" x14ac:dyDescent="0.25">
      <c r="R91048" s="15">
        <v>3</v>
      </c>
    </row>
    <row r="91049" spans="18:18" x14ac:dyDescent="0.25">
      <c r="R91049" s="15">
        <v>3</v>
      </c>
    </row>
    <row r="91050" spans="18:18" x14ac:dyDescent="0.25">
      <c r="R91050" s="15">
        <v>3</v>
      </c>
    </row>
    <row r="91051" spans="18:18" x14ac:dyDescent="0.25">
      <c r="R91051" s="15">
        <v>3</v>
      </c>
    </row>
    <row r="91052" spans="18:18" x14ac:dyDescent="0.25">
      <c r="R91052" s="15">
        <v>3</v>
      </c>
    </row>
    <row r="91053" spans="18:18" x14ac:dyDescent="0.25">
      <c r="R91053" s="15">
        <v>3</v>
      </c>
    </row>
    <row r="91054" spans="18:18" x14ac:dyDescent="0.25">
      <c r="R91054" s="15">
        <v>3</v>
      </c>
    </row>
    <row r="91055" spans="18:18" x14ac:dyDescent="0.25">
      <c r="R91055" s="15">
        <v>3</v>
      </c>
    </row>
    <row r="91056" spans="18:18" x14ac:dyDescent="0.25">
      <c r="R91056" s="15">
        <v>4</v>
      </c>
    </row>
    <row r="91057" spans="18:18" x14ac:dyDescent="0.25">
      <c r="R91057" s="15">
        <v>4</v>
      </c>
    </row>
    <row r="91058" spans="18:18" x14ac:dyDescent="0.25">
      <c r="R91058" s="15">
        <v>4</v>
      </c>
    </row>
    <row r="91059" spans="18:18" x14ac:dyDescent="0.25">
      <c r="R91059" s="15">
        <v>4</v>
      </c>
    </row>
    <row r="91060" spans="18:18" x14ac:dyDescent="0.25">
      <c r="R91060" s="15">
        <v>4</v>
      </c>
    </row>
    <row r="91061" spans="18:18" x14ac:dyDescent="0.25">
      <c r="R91061" s="15">
        <v>4</v>
      </c>
    </row>
    <row r="91062" spans="18:18" x14ac:dyDescent="0.25">
      <c r="R91062" s="15">
        <v>4</v>
      </c>
    </row>
    <row r="91063" spans="18:18" x14ac:dyDescent="0.25">
      <c r="R91063" s="15">
        <v>4</v>
      </c>
    </row>
    <row r="91064" spans="18:18" x14ac:dyDescent="0.25">
      <c r="R91064" s="15">
        <v>4</v>
      </c>
    </row>
    <row r="91065" spans="18:18" x14ac:dyDescent="0.25">
      <c r="R91065" s="15">
        <v>4</v>
      </c>
    </row>
    <row r="91066" spans="18:18" x14ac:dyDescent="0.25">
      <c r="R91066" s="15">
        <v>4</v>
      </c>
    </row>
    <row r="91067" spans="18:18" x14ac:dyDescent="0.25">
      <c r="R91067" s="15">
        <v>4</v>
      </c>
    </row>
    <row r="91068" spans="18:18" x14ac:dyDescent="0.25">
      <c r="R91068" s="15">
        <v>4</v>
      </c>
    </row>
    <row r="91069" spans="18:18" x14ac:dyDescent="0.25">
      <c r="R91069" s="15">
        <v>4</v>
      </c>
    </row>
    <row r="91070" spans="18:18" x14ac:dyDescent="0.25">
      <c r="R91070" s="15">
        <v>4</v>
      </c>
    </row>
    <row r="91071" spans="18:18" x14ac:dyDescent="0.25">
      <c r="R91071" s="15">
        <v>4</v>
      </c>
    </row>
    <row r="91072" spans="18:18" x14ac:dyDescent="0.25">
      <c r="R91072" s="15">
        <v>4</v>
      </c>
    </row>
    <row r="91073" spans="18:18" x14ac:dyDescent="0.25">
      <c r="R91073" s="15">
        <v>4</v>
      </c>
    </row>
    <row r="91074" spans="18:18" x14ac:dyDescent="0.25">
      <c r="R91074" s="15">
        <v>4</v>
      </c>
    </row>
    <row r="91075" spans="18:18" x14ac:dyDescent="0.25">
      <c r="R91075" s="15">
        <v>4</v>
      </c>
    </row>
    <row r="91076" spans="18:18" x14ac:dyDescent="0.25">
      <c r="R91076" s="15">
        <v>4</v>
      </c>
    </row>
    <row r="91077" spans="18:18" x14ac:dyDescent="0.25">
      <c r="R91077" s="15">
        <v>3</v>
      </c>
    </row>
    <row r="91078" spans="18:18" x14ac:dyDescent="0.25">
      <c r="R91078" s="15">
        <v>3</v>
      </c>
    </row>
    <row r="91079" spans="18:18" x14ac:dyDescent="0.25">
      <c r="R91079" s="15">
        <v>3</v>
      </c>
    </row>
    <row r="91080" spans="18:18" x14ac:dyDescent="0.25">
      <c r="R91080" s="15">
        <v>3</v>
      </c>
    </row>
    <row r="91081" spans="18:18" x14ac:dyDescent="0.25">
      <c r="R91081" s="15">
        <v>3</v>
      </c>
    </row>
    <row r="91082" spans="18:18" x14ac:dyDescent="0.25">
      <c r="R91082" s="15">
        <v>3</v>
      </c>
    </row>
    <row r="91083" spans="18:18" x14ac:dyDescent="0.25">
      <c r="R91083" s="15">
        <v>3</v>
      </c>
    </row>
    <row r="91084" spans="18:18" x14ac:dyDescent="0.25">
      <c r="R91084" s="15">
        <v>2</v>
      </c>
    </row>
    <row r="91085" spans="18:18" x14ac:dyDescent="0.25">
      <c r="R91085" s="15">
        <v>2</v>
      </c>
    </row>
    <row r="91086" spans="18:18" x14ac:dyDescent="0.25">
      <c r="R91086" s="15">
        <v>2</v>
      </c>
    </row>
    <row r="91087" spans="18:18" x14ac:dyDescent="0.25">
      <c r="R91087" s="15">
        <v>2</v>
      </c>
    </row>
    <row r="91088" spans="18:18" x14ac:dyDescent="0.25">
      <c r="R91088" s="15">
        <v>2</v>
      </c>
    </row>
    <row r="91089" spans="18:18" x14ac:dyDescent="0.25">
      <c r="R91089" s="15">
        <v>2</v>
      </c>
    </row>
    <row r="91090" spans="18:18" x14ac:dyDescent="0.25">
      <c r="R91090" s="15">
        <v>2</v>
      </c>
    </row>
    <row r="91091" spans="18:18" x14ac:dyDescent="0.25">
      <c r="R91091" s="15">
        <v>2</v>
      </c>
    </row>
    <row r="91092" spans="18:18" x14ac:dyDescent="0.25">
      <c r="R91092" s="15">
        <v>2</v>
      </c>
    </row>
    <row r="91093" spans="18:18" x14ac:dyDescent="0.25">
      <c r="R91093" s="15">
        <v>2</v>
      </c>
    </row>
    <row r="91094" spans="18:18" x14ac:dyDescent="0.25">
      <c r="R91094" s="15">
        <v>2</v>
      </c>
    </row>
    <row r="91095" spans="18:18" x14ac:dyDescent="0.25">
      <c r="R91095" s="15">
        <v>1</v>
      </c>
    </row>
    <row r="91096" spans="18:18" x14ac:dyDescent="0.25">
      <c r="R91096" s="15">
        <v>1</v>
      </c>
    </row>
    <row r="91097" spans="18:18" x14ac:dyDescent="0.25">
      <c r="R91097" s="15">
        <v>1</v>
      </c>
    </row>
    <row r="91098" spans="18:18" x14ac:dyDescent="0.25">
      <c r="R91098" s="15">
        <v>1</v>
      </c>
    </row>
    <row r="91099" spans="18:18" x14ac:dyDescent="0.25">
      <c r="R91099" s="15">
        <v>1</v>
      </c>
    </row>
    <row r="91100" spans="18:18" x14ac:dyDescent="0.25">
      <c r="R91100" s="15">
        <v>1</v>
      </c>
    </row>
    <row r="91101" spans="18:18" x14ac:dyDescent="0.25">
      <c r="R91101" s="15">
        <v>1</v>
      </c>
    </row>
    <row r="91102" spans="18:18" x14ac:dyDescent="0.25">
      <c r="R91102" s="15">
        <v>1</v>
      </c>
    </row>
    <row r="91103" spans="18:18" x14ac:dyDescent="0.25">
      <c r="R91103" s="15">
        <v>1</v>
      </c>
    </row>
    <row r="91104" spans="18:18" x14ac:dyDescent="0.25">
      <c r="R91104" s="15">
        <v>1</v>
      </c>
    </row>
    <row r="91105" spans="18:18" x14ac:dyDescent="0.25">
      <c r="R91105" s="15">
        <v>1</v>
      </c>
    </row>
    <row r="91106" spans="18:18" x14ac:dyDescent="0.25">
      <c r="R91106" s="15">
        <v>1</v>
      </c>
    </row>
    <row r="91107" spans="18:18" x14ac:dyDescent="0.25">
      <c r="R91107" s="15">
        <v>1</v>
      </c>
    </row>
    <row r="91108" spans="18:18" x14ac:dyDescent="0.25">
      <c r="R91108" s="15">
        <v>1</v>
      </c>
    </row>
    <row r="91109" spans="18:18" x14ac:dyDescent="0.25">
      <c r="R91109" s="15">
        <v>1</v>
      </c>
    </row>
    <row r="91110" spans="18:18" x14ac:dyDescent="0.25">
      <c r="R91110" s="15">
        <v>1</v>
      </c>
    </row>
    <row r="91111" spans="18:18" x14ac:dyDescent="0.25">
      <c r="R91111" s="15">
        <v>1</v>
      </c>
    </row>
    <row r="91112" spans="18:18" x14ac:dyDescent="0.25">
      <c r="R91112" s="15">
        <v>1</v>
      </c>
    </row>
    <row r="91113" spans="18:18" x14ac:dyDescent="0.25">
      <c r="R91113" s="15">
        <v>1</v>
      </c>
    </row>
    <row r="91114" spans="18:18" x14ac:dyDescent="0.25">
      <c r="R91114" s="15">
        <v>1</v>
      </c>
    </row>
    <row r="91115" spans="18:18" x14ac:dyDescent="0.25">
      <c r="R91115" s="15">
        <v>1</v>
      </c>
    </row>
    <row r="91116" spans="18:18" x14ac:dyDescent="0.25">
      <c r="R91116" s="15">
        <v>1</v>
      </c>
    </row>
    <row r="91117" spans="18:18" x14ac:dyDescent="0.25">
      <c r="R91117" s="15">
        <v>1</v>
      </c>
    </row>
    <row r="91118" spans="18:18" x14ac:dyDescent="0.25">
      <c r="R91118" s="15">
        <v>1</v>
      </c>
    </row>
    <row r="91119" spans="18:18" x14ac:dyDescent="0.25">
      <c r="R91119" s="15">
        <v>1</v>
      </c>
    </row>
    <row r="91120" spans="18:18" x14ac:dyDescent="0.25">
      <c r="R91120" s="15">
        <v>1</v>
      </c>
    </row>
    <row r="91121" spans="18:18" x14ac:dyDescent="0.25">
      <c r="R91121" s="15">
        <v>1</v>
      </c>
    </row>
    <row r="91122" spans="18:18" x14ac:dyDescent="0.25">
      <c r="R91122" s="15">
        <v>1</v>
      </c>
    </row>
    <row r="91123" spans="18:18" x14ac:dyDescent="0.25">
      <c r="R91123" s="15">
        <v>2</v>
      </c>
    </row>
    <row r="91124" spans="18:18" x14ac:dyDescent="0.25">
      <c r="R91124" s="15">
        <v>2</v>
      </c>
    </row>
    <row r="91125" spans="18:18" x14ac:dyDescent="0.25">
      <c r="R91125" s="15">
        <v>2</v>
      </c>
    </row>
    <row r="91126" spans="18:18" x14ac:dyDescent="0.25">
      <c r="R91126" s="15">
        <v>2</v>
      </c>
    </row>
    <row r="91127" spans="18:18" x14ac:dyDescent="0.25">
      <c r="R91127" s="15">
        <v>2</v>
      </c>
    </row>
    <row r="91128" spans="18:18" x14ac:dyDescent="0.25">
      <c r="R91128" s="15">
        <v>2</v>
      </c>
    </row>
    <row r="91129" spans="18:18" x14ac:dyDescent="0.25">
      <c r="R91129" s="15">
        <v>2</v>
      </c>
    </row>
    <row r="91130" spans="18:18" x14ac:dyDescent="0.25">
      <c r="R91130" s="15">
        <v>2</v>
      </c>
    </row>
    <row r="91131" spans="18:18" x14ac:dyDescent="0.25">
      <c r="R91131" s="15">
        <v>2</v>
      </c>
    </row>
    <row r="91132" spans="18:18" x14ac:dyDescent="0.25">
      <c r="R91132" s="15">
        <v>2</v>
      </c>
    </row>
    <row r="91133" spans="18:18" x14ac:dyDescent="0.25">
      <c r="R91133" s="15">
        <v>2</v>
      </c>
    </row>
    <row r="91134" spans="18:18" x14ac:dyDescent="0.25">
      <c r="R91134" s="15">
        <v>1</v>
      </c>
    </row>
    <row r="91135" spans="18:18" x14ac:dyDescent="0.25">
      <c r="R91135" s="15">
        <v>1</v>
      </c>
    </row>
    <row r="91136" spans="18:18" x14ac:dyDescent="0.25">
      <c r="R91136" s="15">
        <v>1</v>
      </c>
    </row>
    <row r="91137" spans="18:18" x14ac:dyDescent="0.25">
      <c r="R91137" s="15">
        <v>1</v>
      </c>
    </row>
    <row r="91138" spans="18:18" x14ac:dyDescent="0.25">
      <c r="R91138" s="15">
        <v>1</v>
      </c>
    </row>
    <row r="91139" spans="18:18" x14ac:dyDescent="0.25">
      <c r="R91139" s="15">
        <v>1</v>
      </c>
    </row>
    <row r="91140" spans="18:18" x14ac:dyDescent="0.25">
      <c r="R91140" s="15">
        <v>1</v>
      </c>
    </row>
    <row r="91141" spans="18:18" x14ac:dyDescent="0.25">
      <c r="R91141" s="15">
        <v>1</v>
      </c>
    </row>
    <row r="91142" spans="18:18" x14ac:dyDescent="0.25">
      <c r="R91142" s="15">
        <v>1</v>
      </c>
    </row>
    <row r="91143" spans="18:18" x14ac:dyDescent="0.25">
      <c r="R91143" s="15">
        <v>1</v>
      </c>
    </row>
    <row r="91144" spans="18:18" x14ac:dyDescent="0.25">
      <c r="R91144" s="15">
        <v>1</v>
      </c>
    </row>
    <row r="91145" spans="18:18" x14ac:dyDescent="0.25">
      <c r="R91145" s="15">
        <v>1</v>
      </c>
    </row>
    <row r="91146" spans="18:18" x14ac:dyDescent="0.25">
      <c r="R91146" s="15">
        <v>1</v>
      </c>
    </row>
    <row r="91147" spans="18:18" x14ac:dyDescent="0.25">
      <c r="R91147" s="15">
        <v>1</v>
      </c>
    </row>
    <row r="91148" spans="18:18" x14ac:dyDescent="0.25">
      <c r="R91148" s="15">
        <v>1</v>
      </c>
    </row>
    <row r="91149" spans="18:18" x14ac:dyDescent="0.25">
      <c r="R91149" s="15">
        <v>1</v>
      </c>
    </row>
    <row r="91150" spans="18:18" x14ac:dyDescent="0.25">
      <c r="R91150" s="15">
        <v>1</v>
      </c>
    </row>
    <row r="91151" spans="18:18" x14ac:dyDescent="0.25">
      <c r="R91151" s="15">
        <v>1</v>
      </c>
    </row>
    <row r="91152" spans="18:18" x14ac:dyDescent="0.25">
      <c r="R91152" s="15">
        <v>1</v>
      </c>
    </row>
    <row r="91153" spans="18:18" x14ac:dyDescent="0.25">
      <c r="R91153" s="15">
        <v>1</v>
      </c>
    </row>
    <row r="91154" spans="18:18" x14ac:dyDescent="0.25">
      <c r="R91154" s="15">
        <v>1</v>
      </c>
    </row>
    <row r="91155" spans="18:18" x14ac:dyDescent="0.25">
      <c r="R91155" s="15">
        <v>4</v>
      </c>
    </row>
    <row r="91156" spans="18:18" x14ac:dyDescent="0.25">
      <c r="R91156" s="15">
        <v>4</v>
      </c>
    </row>
    <row r="91157" spans="18:18" x14ac:dyDescent="0.25">
      <c r="R91157" s="15">
        <v>4</v>
      </c>
    </row>
    <row r="91158" spans="18:18" x14ac:dyDescent="0.25">
      <c r="R91158" s="15">
        <v>4</v>
      </c>
    </row>
    <row r="91159" spans="18:18" x14ac:dyDescent="0.25">
      <c r="R91159" s="15">
        <v>5</v>
      </c>
    </row>
    <row r="91160" spans="18:18" x14ac:dyDescent="0.25">
      <c r="R91160" s="15">
        <v>5</v>
      </c>
    </row>
    <row r="91161" spans="18:18" x14ac:dyDescent="0.25">
      <c r="R91161" s="15">
        <v>5</v>
      </c>
    </row>
    <row r="91162" spans="18:18" x14ac:dyDescent="0.25">
      <c r="R91162" s="15">
        <v>5</v>
      </c>
    </row>
    <row r="91163" spans="18:18" x14ac:dyDescent="0.25">
      <c r="R91163" s="15">
        <v>5</v>
      </c>
    </row>
    <row r="91164" spans="18:18" x14ac:dyDescent="0.25">
      <c r="R91164" s="15">
        <v>5</v>
      </c>
    </row>
    <row r="91165" spans="18:18" x14ac:dyDescent="0.25">
      <c r="R91165" s="15">
        <v>5</v>
      </c>
    </row>
    <row r="91166" spans="18:18" x14ac:dyDescent="0.25">
      <c r="R91166" s="15">
        <v>5</v>
      </c>
    </row>
    <row r="91167" spans="18:18" x14ac:dyDescent="0.25">
      <c r="R91167" s="15">
        <v>5</v>
      </c>
    </row>
    <row r="91168" spans="18:18" x14ac:dyDescent="0.25">
      <c r="R91168" s="15">
        <v>5</v>
      </c>
    </row>
    <row r="91169" spans="18:18" x14ac:dyDescent="0.25">
      <c r="R91169" s="15">
        <v>5</v>
      </c>
    </row>
    <row r="91170" spans="18:18" x14ac:dyDescent="0.25">
      <c r="R91170" s="15">
        <v>5</v>
      </c>
    </row>
    <row r="91171" spans="18:18" x14ac:dyDescent="0.25">
      <c r="R91171" s="15">
        <v>5</v>
      </c>
    </row>
    <row r="91172" spans="18:18" x14ac:dyDescent="0.25">
      <c r="R91172" s="15">
        <v>5</v>
      </c>
    </row>
    <row r="91173" spans="18:18" x14ac:dyDescent="0.25">
      <c r="R91173" s="15">
        <v>5</v>
      </c>
    </row>
    <row r="91174" spans="18:18" x14ac:dyDescent="0.25">
      <c r="R91174" s="15">
        <v>5</v>
      </c>
    </row>
    <row r="91175" spans="18:18" x14ac:dyDescent="0.25">
      <c r="R91175" s="15">
        <v>5</v>
      </c>
    </row>
    <row r="91176" spans="18:18" x14ac:dyDescent="0.25">
      <c r="R91176" s="15">
        <v>5</v>
      </c>
    </row>
    <row r="91177" spans="18:18" x14ac:dyDescent="0.25">
      <c r="R91177" s="15">
        <v>5</v>
      </c>
    </row>
    <row r="91178" spans="18:18" x14ac:dyDescent="0.25">
      <c r="R91178" s="15">
        <v>5</v>
      </c>
    </row>
    <row r="91179" spans="18:18" x14ac:dyDescent="0.25">
      <c r="R91179" s="15">
        <v>5</v>
      </c>
    </row>
    <row r="91180" spans="18:18" x14ac:dyDescent="0.25">
      <c r="R91180" s="15">
        <v>5</v>
      </c>
    </row>
    <row r="91181" spans="18:18" x14ac:dyDescent="0.25">
      <c r="R91181" s="15">
        <v>5</v>
      </c>
    </row>
    <row r="91182" spans="18:18" x14ac:dyDescent="0.25">
      <c r="R91182" s="15">
        <v>5</v>
      </c>
    </row>
    <row r="91183" spans="18:18" x14ac:dyDescent="0.25">
      <c r="R91183" s="15">
        <v>5</v>
      </c>
    </row>
    <row r="91184" spans="18:18" x14ac:dyDescent="0.25">
      <c r="R91184" s="15">
        <v>5</v>
      </c>
    </row>
    <row r="91185" spans="18:18" x14ac:dyDescent="0.25">
      <c r="R91185" s="15">
        <v>5</v>
      </c>
    </row>
    <row r="91186" spans="18:18" x14ac:dyDescent="0.25">
      <c r="R91186" s="15">
        <v>5</v>
      </c>
    </row>
    <row r="91187" spans="18:18" x14ac:dyDescent="0.25">
      <c r="R91187" s="15">
        <v>5</v>
      </c>
    </row>
    <row r="91188" spans="18:18" x14ac:dyDescent="0.25">
      <c r="R91188" s="15">
        <v>5</v>
      </c>
    </row>
    <row r="91189" spans="18:18" x14ac:dyDescent="0.25">
      <c r="R91189" s="15">
        <v>5</v>
      </c>
    </row>
    <row r="91190" spans="18:18" x14ac:dyDescent="0.25">
      <c r="R91190" s="15">
        <v>5</v>
      </c>
    </row>
    <row r="91191" spans="18:18" x14ac:dyDescent="0.25">
      <c r="R91191" s="15">
        <v>5</v>
      </c>
    </row>
    <row r="91192" spans="18:18" x14ac:dyDescent="0.25">
      <c r="R91192" s="15">
        <v>5</v>
      </c>
    </row>
    <row r="91193" spans="18:18" x14ac:dyDescent="0.25">
      <c r="R91193" s="15">
        <v>5</v>
      </c>
    </row>
    <row r="91194" spans="18:18" x14ac:dyDescent="0.25">
      <c r="R91194" s="15">
        <v>5</v>
      </c>
    </row>
    <row r="91195" spans="18:18" x14ac:dyDescent="0.25">
      <c r="R91195" s="15">
        <v>5</v>
      </c>
    </row>
    <row r="91196" spans="18:18" x14ac:dyDescent="0.25">
      <c r="R91196" s="15">
        <v>5</v>
      </c>
    </row>
    <row r="91197" spans="18:18" x14ac:dyDescent="0.25">
      <c r="R91197" s="15">
        <v>5</v>
      </c>
    </row>
    <row r="91198" spans="18:18" x14ac:dyDescent="0.25">
      <c r="R91198" s="15">
        <v>5</v>
      </c>
    </row>
    <row r="91199" spans="18:18" x14ac:dyDescent="0.25">
      <c r="R91199" s="15">
        <v>5</v>
      </c>
    </row>
    <row r="91200" spans="18:18" x14ac:dyDescent="0.25">
      <c r="R91200" s="15">
        <v>5</v>
      </c>
    </row>
    <row r="91201" spans="18:18" x14ac:dyDescent="0.25">
      <c r="R91201" s="15">
        <v>5</v>
      </c>
    </row>
    <row r="91202" spans="18:18" x14ac:dyDescent="0.25">
      <c r="R91202" s="15">
        <v>5</v>
      </c>
    </row>
    <row r="91203" spans="18:18" x14ac:dyDescent="0.25">
      <c r="R91203" s="15">
        <v>5</v>
      </c>
    </row>
    <row r="91204" spans="18:18" x14ac:dyDescent="0.25">
      <c r="R91204" s="15">
        <v>5</v>
      </c>
    </row>
    <row r="91205" spans="18:18" x14ac:dyDescent="0.25">
      <c r="R91205" s="15">
        <v>5</v>
      </c>
    </row>
    <row r="91206" spans="18:18" x14ac:dyDescent="0.25">
      <c r="R91206" s="15">
        <v>5</v>
      </c>
    </row>
    <row r="91207" spans="18:18" x14ac:dyDescent="0.25">
      <c r="R91207" s="15">
        <v>5</v>
      </c>
    </row>
    <row r="91208" spans="18:18" x14ac:dyDescent="0.25">
      <c r="R91208" s="15">
        <v>5</v>
      </c>
    </row>
    <row r="91209" spans="18:18" x14ac:dyDescent="0.25">
      <c r="R91209" s="15">
        <v>5</v>
      </c>
    </row>
    <row r="91210" spans="18:18" x14ac:dyDescent="0.25">
      <c r="R91210" s="15">
        <v>5</v>
      </c>
    </row>
    <row r="91211" spans="18:18" x14ac:dyDescent="0.25">
      <c r="R91211" s="15">
        <v>5</v>
      </c>
    </row>
    <row r="91212" spans="18:18" x14ac:dyDescent="0.25">
      <c r="R91212" s="15">
        <v>5</v>
      </c>
    </row>
    <row r="91213" spans="18:18" x14ac:dyDescent="0.25">
      <c r="R91213" s="15">
        <v>5</v>
      </c>
    </row>
    <row r="91214" spans="18:18" x14ac:dyDescent="0.25">
      <c r="R91214" s="15">
        <v>5</v>
      </c>
    </row>
    <row r="91215" spans="18:18" x14ac:dyDescent="0.25">
      <c r="R91215" s="15">
        <v>5</v>
      </c>
    </row>
    <row r="91216" spans="18:18" x14ac:dyDescent="0.25">
      <c r="R91216" s="15">
        <v>5</v>
      </c>
    </row>
    <row r="91217" spans="18:18" x14ac:dyDescent="0.25">
      <c r="R91217" s="15">
        <v>5</v>
      </c>
    </row>
    <row r="91218" spans="18:18" x14ac:dyDescent="0.25">
      <c r="R91218" s="15">
        <v>5</v>
      </c>
    </row>
    <row r="91219" spans="18:18" x14ac:dyDescent="0.25">
      <c r="R91219" s="15">
        <v>5</v>
      </c>
    </row>
    <row r="91220" spans="18:18" x14ac:dyDescent="0.25">
      <c r="R91220" s="15">
        <v>4</v>
      </c>
    </row>
    <row r="91221" spans="18:18" x14ac:dyDescent="0.25">
      <c r="R91221" s="15">
        <v>4</v>
      </c>
    </row>
    <row r="91222" spans="18:18" x14ac:dyDescent="0.25">
      <c r="R91222" s="15">
        <v>4</v>
      </c>
    </row>
    <row r="91223" spans="18:18" x14ac:dyDescent="0.25">
      <c r="R91223" s="15">
        <v>4</v>
      </c>
    </row>
    <row r="91224" spans="18:18" x14ac:dyDescent="0.25">
      <c r="R91224" s="15">
        <v>4</v>
      </c>
    </row>
    <row r="91225" spans="18:18" x14ac:dyDescent="0.25">
      <c r="R91225" s="15">
        <v>4</v>
      </c>
    </row>
    <row r="91226" spans="18:18" x14ac:dyDescent="0.25">
      <c r="R91226" s="15">
        <v>4</v>
      </c>
    </row>
    <row r="91227" spans="18:18" x14ac:dyDescent="0.25">
      <c r="R91227" s="15">
        <v>4</v>
      </c>
    </row>
    <row r="91228" spans="18:18" x14ac:dyDescent="0.25">
      <c r="R91228" s="15">
        <v>5</v>
      </c>
    </row>
    <row r="91229" spans="18:18" x14ac:dyDescent="0.25">
      <c r="R91229" s="15">
        <v>5</v>
      </c>
    </row>
    <row r="91230" spans="18:18" x14ac:dyDescent="0.25">
      <c r="R91230" s="15">
        <v>5</v>
      </c>
    </row>
    <row r="91231" spans="18:18" x14ac:dyDescent="0.25">
      <c r="R91231" s="15">
        <v>5</v>
      </c>
    </row>
    <row r="91232" spans="18:18" x14ac:dyDescent="0.25">
      <c r="R91232" s="15">
        <v>5</v>
      </c>
    </row>
    <row r="91233" spans="18:18" x14ac:dyDescent="0.25">
      <c r="R91233" s="15">
        <v>5</v>
      </c>
    </row>
    <row r="91234" spans="18:18" x14ac:dyDescent="0.25">
      <c r="R91234" s="15">
        <v>5</v>
      </c>
    </row>
    <row r="91235" spans="18:18" x14ac:dyDescent="0.25">
      <c r="R91235" s="15">
        <v>5</v>
      </c>
    </row>
    <row r="91236" spans="18:18" x14ac:dyDescent="0.25">
      <c r="R91236" s="15">
        <v>5</v>
      </c>
    </row>
    <row r="91237" spans="18:18" x14ac:dyDescent="0.25">
      <c r="R91237" s="15">
        <v>5</v>
      </c>
    </row>
    <row r="91238" spans="18:18" x14ac:dyDescent="0.25">
      <c r="R91238" s="15">
        <v>5</v>
      </c>
    </row>
    <row r="91239" spans="18:18" x14ac:dyDescent="0.25">
      <c r="R91239" s="15">
        <v>5</v>
      </c>
    </row>
    <row r="91240" spans="18:18" x14ac:dyDescent="0.25">
      <c r="R91240" s="15">
        <v>5</v>
      </c>
    </row>
    <row r="91241" spans="18:18" x14ac:dyDescent="0.25">
      <c r="R91241" s="15">
        <v>5</v>
      </c>
    </row>
    <row r="91242" spans="18:18" x14ac:dyDescent="0.25">
      <c r="R91242" s="15">
        <v>5</v>
      </c>
    </row>
    <row r="91243" spans="18:18" x14ac:dyDescent="0.25">
      <c r="R91243" s="15">
        <v>5</v>
      </c>
    </row>
    <row r="91244" spans="18:18" x14ac:dyDescent="0.25">
      <c r="R91244" s="15">
        <v>5</v>
      </c>
    </row>
    <row r="91245" spans="18:18" x14ac:dyDescent="0.25">
      <c r="R91245" s="15">
        <v>5</v>
      </c>
    </row>
    <row r="91246" spans="18:18" x14ac:dyDescent="0.25">
      <c r="R91246" s="15">
        <v>5</v>
      </c>
    </row>
    <row r="91247" spans="18:18" x14ac:dyDescent="0.25">
      <c r="R91247" s="15">
        <v>5</v>
      </c>
    </row>
    <row r="91248" spans="18:18" x14ac:dyDescent="0.25">
      <c r="R91248" s="15">
        <v>5</v>
      </c>
    </row>
    <row r="91249" spans="18:18" x14ac:dyDescent="0.25">
      <c r="R91249" s="15">
        <v>5</v>
      </c>
    </row>
    <row r="91250" spans="18:18" x14ac:dyDescent="0.25">
      <c r="R91250" s="15">
        <v>5</v>
      </c>
    </row>
    <row r="91251" spans="18:18" x14ac:dyDescent="0.25">
      <c r="R91251" s="15">
        <v>5</v>
      </c>
    </row>
    <row r="91252" spans="18:18" x14ac:dyDescent="0.25">
      <c r="R91252" s="15">
        <v>5</v>
      </c>
    </row>
    <row r="91253" spans="18:18" x14ac:dyDescent="0.25">
      <c r="R91253" s="15">
        <v>5</v>
      </c>
    </row>
    <row r="91254" spans="18:18" x14ac:dyDescent="0.25">
      <c r="R91254" s="15">
        <v>5</v>
      </c>
    </row>
    <row r="91255" spans="18:18" x14ac:dyDescent="0.25">
      <c r="R91255" s="15">
        <v>5</v>
      </c>
    </row>
    <row r="91256" spans="18:18" x14ac:dyDescent="0.25">
      <c r="R91256" s="15">
        <v>5</v>
      </c>
    </row>
    <row r="91257" spans="18:18" x14ac:dyDescent="0.25">
      <c r="R91257" s="15">
        <v>5</v>
      </c>
    </row>
    <row r="91258" spans="18:18" x14ac:dyDescent="0.25">
      <c r="R91258" s="15">
        <v>5</v>
      </c>
    </row>
    <row r="91259" spans="18:18" x14ac:dyDescent="0.25">
      <c r="R91259" s="15">
        <v>5</v>
      </c>
    </row>
    <row r="91260" spans="18:18" x14ac:dyDescent="0.25">
      <c r="R91260" s="15">
        <v>5</v>
      </c>
    </row>
    <row r="91261" spans="18:18" x14ac:dyDescent="0.25">
      <c r="R91261" s="15">
        <v>5</v>
      </c>
    </row>
    <row r="91262" spans="18:18" x14ac:dyDescent="0.25">
      <c r="R91262" s="15">
        <v>5</v>
      </c>
    </row>
    <row r="91263" spans="18:18" x14ac:dyDescent="0.25">
      <c r="R91263" s="15">
        <v>5</v>
      </c>
    </row>
    <row r="91264" spans="18:18" x14ac:dyDescent="0.25">
      <c r="R91264" s="15">
        <v>1</v>
      </c>
    </row>
    <row r="91265" spans="18:18" x14ac:dyDescent="0.25">
      <c r="R91265" s="15">
        <v>1</v>
      </c>
    </row>
    <row r="91266" spans="18:18" x14ac:dyDescent="0.25">
      <c r="R91266" s="15">
        <v>1</v>
      </c>
    </row>
    <row r="91267" spans="18:18" x14ac:dyDescent="0.25">
      <c r="R91267" s="15">
        <v>1</v>
      </c>
    </row>
    <row r="91268" spans="18:18" x14ac:dyDescent="0.25">
      <c r="R91268" s="15">
        <v>1</v>
      </c>
    </row>
    <row r="91269" spans="18:18" x14ac:dyDescent="0.25">
      <c r="R91269" s="15">
        <v>1</v>
      </c>
    </row>
    <row r="91270" spans="18:18" x14ac:dyDescent="0.25">
      <c r="R91270" s="15">
        <v>1</v>
      </c>
    </row>
    <row r="91271" spans="18:18" x14ac:dyDescent="0.25">
      <c r="R91271" s="15">
        <v>1</v>
      </c>
    </row>
    <row r="91272" spans="18:18" x14ac:dyDescent="0.25">
      <c r="R91272" s="15">
        <v>1</v>
      </c>
    </row>
    <row r="91273" spans="18:18" x14ac:dyDescent="0.25">
      <c r="R91273" s="15">
        <v>1</v>
      </c>
    </row>
    <row r="91274" spans="18:18" x14ac:dyDescent="0.25">
      <c r="R91274" s="15">
        <v>1</v>
      </c>
    </row>
    <row r="91275" spans="18:18" x14ac:dyDescent="0.25">
      <c r="R91275" s="15">
        <v>1</v>
      </c>
    </row>
    <row r="91276" spans="18:18" x14ac:dyDescent="0.25">
      <c r="R91276" s="15">
        <v>1</v>
      </c>
    </row>
    <row r="91277" spans="18:18" x14ac:dyDescent="0.25">
      <c r="R91277" s="15">
        <v>1</v>
      </c>
    </row>
    <row r="91278" spans="18:18" x14ac:dyDescent="0.25">
      <c r="R91278" s="15">
        <v>1</v>
      </c>
    </row>
    <row r="91279" spans="18:18" x14ac:dyDescent="0.25">
      <c r="R91279" s="15">
        <v>1</v>
      </c>
    </row>
    <row r="91280" spans="18:18" x14ac:dyDescent="0.25">
      <c r="R91280" s="15">
        <v>1</v>
      </c>
    </row>
    <row r="91281" spans="18:18" x14ac:dyDescent="0.25">
      <c r="R91281" s="15">
        <v>1</v>
      </c>
    </row>
    <row r="91282" spans="18:18" x14ac:dyDescent="0.25">
      <c r="R91282" s="15">
        <v>1</v>
      </c>
    </row>
    <row r="91283" spans="18:18" x14ac:dyDescent="0.25">
      <c r="R91283" s="15">
        <v>1</v>
      </c>
    </row>
    <row r="91284" spans="18:18" x14ac:dyDescent="0.25">
      <c r="R91284" s="15">
        <v>5</v>
      </c>
    </row>
    <row r="91285" spans="18:18" x14ac:dyDescent="0.25">
      <c r="R91285" s="15">
        <v>5</v>
      </c>
    </row>
    <row r="91286" spans="18:18" x14ac:dyDescent="0.25">
      <c r="R91286" s="15">
        <v>5</v>
      </c>
    </row>
    <row r="91287" spans="18:18" x14ac:dyDescent="0.25">
      <c r="R91287" s="15">
        <v>5</v>
      </c>
    </row>
    <row r="91288" spans="18:18" x14ac:dyDescent="0.25">
      <c r="R91288" s="15">
        <v>5</v>
      </c>
    </row>
    <row r="91289" spans="18:18" x14ac:dyDescent="0.25">
      <c r="R91289" s="15">
        <v>5</v>
      </c>
    </row>
    <row r="91290" spans="18:18" x14ac:dyDescent="0.25">
      <c r="R91290" s="15">
        <v>5</v>
      </c>
    </row>
    <row r="91291" spans="18:18" x14ac:dyDescent="0.25">
      <c r="R91291" s="15">
        <v>5</v>
      </c>
    </row>
    <row r="91292" spans="18:18" x14ac:dyDescent="0.25">
      <c r="R91292" s="15">
        <v>5</v>
      </c>
    </row>
    <row r="91293" spans="18:18" x14ac:dyDescent="0.25">
      <c r="R91293" s="15">
        <v>5</v>
      </c>
    </row>
    <row r="91294" spans="18:18" x14ac:dyDescent="0.25">
      <c r="R91294" s="15">
        <v>5</v>
      </c>
    </row>
    <row r="91295" spans="18:18" x14ac:dyDescent="0.25">
      <c r="R91295" s="15">
        <v>5</v>
      </c>
    </row>
    <row r="91296" spans="18:18" x14ac:dyDescent="0.25">
      <c r="R91296" s="15">
        <v>5</v>
      </c>
    </row>
    <row r="91297" spans="18:18" x14ac:dyDescent="0.25">
      <c r="R91297" s="15">
        <v>5</v>
      </c>
    </row>
    <row r="91298" spans="18:18" x14ac:dyDescent="0.25">
      <c r="R91298" s="15">
        <v>5</v>
      </c>
    </row>
    <row r="91299" spans="18:18" x14ac:dyDescent="0.25">
      <c r="R91299" s="15">
        <v>5</v>
      </c>
    </row>
    <row r="91300" spans="18:18" x14ac:dyDescent="0.25">
      <c r="R91300" s="15">
        <v>5</v>
      </c>
    </row>
    <row r="91301" spans="18:18" x14ac:dyDescent="0.25">
      <c r="R91301" s="15">
        <v>5</v>
      </c>
    </row>
    <row r="91302" spans="18:18" x14ac:dyDescent="0.25">
      <c r="R91302" s="15">
        <v>4</v>
      </c>
    </row>
    <row r="91303" spans="18:18" x14ac:dyDescent="0.25">
      <c r="R91303" s="15">
        <v>4</v>
      </c>
    </row>
    <row r="91304" spans="18:18" x14ac:dyDescent="0.25">
      <c r="R91304" s="15">
        <v>4</v>
      </c>
    </row>
    <row r="91305" spans="18:18" x14ac:dyDescent="0.25">
      <c r="R91305" s="15">
        <v>4</v>
      </c>
    </row>
    <row r="91306" spans="18:18" x14ac:dyDescent="0.25">
      <c r="R91306" s="15">
        <v>4</v>
      </c>
    </row>
    <row r="91307" spans="18:18" x14ac:dyDescent="0.25">
      <c r="R91307" s="15">
        <v>4</v>
      </c>
    </row>
    <row r="91308" spans="18:18" x14ac:dyDescent="0.25">
      <c r="R91308" s="15">
        <v>4</v>
      </c>
    </row>
    <row r="91309" spans="18:18" x14ac:dyDescent="0.25">
      <c r="R91309" s="15">
        <v>4</v>
      </c>
    </row>
    <row r="91310" spans="18:18" x14ac:dyDescent="0.25">
      <c r="R91310" s="15">
        <v>4</v>
      </c>
    </row>
    <row r="91311" spans="18:18" x14ac:dyDescent="0.25">
      <c r="R91311" s="15">
        <v>4</v>
      </c>
    </row>
    <row r="91312" spans="18:18" x14ac:dyDescent="0.25">
      <c r="R91312" s="15">
        <v>4</v>
      </c>
    </row>
    <row r="91313" spans="18:18" x14ac:dyDescent="0.25">
      <c r="R91313" s="15">
        <v>4</v>
      </c>
    </row>
    <row r="91314" spans="18:18" x14ac:dyDescent="0.25">
      <c r="R91314" s="15">
        <v>4</v>
      </c>
    </row>
    <row r="91315" spans="18:18" x14ac:dyDescent="0.25">
      <c r="R91315" s="15">
        <v>4</v>
      </c>
    </row>
    <row r="91316" spans="18:18" x14ac:dyDescent="0.25">
      <c r="R91316" s="15">
        <v>4</v>
      </c>
    </row>
    <row r="91317" spans="18:18" x14ac:dyDescent="0.25">
      <c r="R91317" s="15">
        <v>4</v>
      </c>
    </row>
    <row r="91318" spans="18:18" x14ac:dyDescent="0.25">
      <c r="R91318" s="15">
        <v>4</v>
      </c>
    </row>
    <row r="91319" spans="18:18" x14ac:dyDescent="0.25">
      <c r="R91319" s="15">
        <v>4</v>
      </c>
    </row>
    <row r="91320" spans="18:18" x14ac:dyDescent="0.25">
      <c r="R91320" s="15">
        <v>4</v>
      </c>
    </row>
    <row r="91321" spans="18:18" x14ac:dyDescent="0.25">
      <c r="R91321" s="15">
        <v>4</v>
      </c>
    </row>
    <row r="91322" spans="18:18" x14ac:dyDescent="0.25">
      <c r="R91322" s="15">
        <v>4</v>
      </c>
    </row>
    <row r="91323" spans="18:18" x14ac:dyDescent="0.25">
      <c r="R91323" s="15">
        <v>4</v>
      </c>
    </row>
    <row r="91324" spans="18:18" x14ac:dyDescent="0.25">
      <c r="R91324" s="15">
        <v>4</v>
      </c>
    </row>
    <row r="91325" spans="18:18" x14ac:dyDescent="0.25">
      <c r="R91325" s="15">
        <v>4</v>
      </c>
    </row>
    <row r="91326" spans="18:18" x14ac:dyDescent="0.25">
      <c r="R91326" s="15">
        <v>4</v>
      </c>
    </row>
    <row r="91327" spans="18:18" x14ac:dyDescent="0.25">
      <c r="R91327" s="15">
        <v>4</v>
      </c>
    </row>
    <row r="91328" spans="18:18" x14ac:dyDescent="0.25">
      <c r="R91328" s="15">
        <v>4</v>
      </c>
    </row>
    <row r="91329" spans="18:18" x14ac:dyDescent="0.25">
      <c r="R91329" s="15">
        <v>4</v>
      </c>
    </row>
    <row r="91330" spans="18:18" x14ac:dyDescent="0.25">
      <c r="R91330" s="15">
        <v>4</v>
      </c>
    </row>
    <row r="91331" spans="18:18" x14ac:dyDescent="0.25">
      <c r="R91331" s="15">
        <v>4</v>
      </c>
    </row>
    <row r="91332" spans="18:18" x14ac:dyDescent="0.25">
      <c r="R91332" s="15">
        <v>4</v>
      </c>
    </row>
    <row r="91333" spans="18:18" x14ac:dyDescent="0.25">
      <c r="R91333" s="15">
        <v>4</v>
      </c>
    </row>
    <row r="91334" spans="18:18" x14ac:dyDescent="0.25">
      <c r="R91334" s="15">
        <v>4</v>
      </c>
    </row>
    <row r="91335" spans="18:18" x14ac:dyDescent="0.25">
      <c r="R91335" s="15">
        <v>4</v>
      </c>
    </row>
    <row r="91336" spans="18:18" x14ac:dyDescent="0.25">
      <c r="R91336" s="15">
        <v>4</v>
      </c>
    </row>
    <row r="91337" spans="18:18" x14ac:dyDescent="0.25">
      <c r="R91337" s="15">
        <v>4</v>
      </c>
    </row>
    <row r="91338" spans="18:18" x14ac:dyDescent="0.25">
      <c r="R91338" s="15">
        <v>4</v>
      </c>
    </row>
    <row r="91339" spans="18:18" x14ac:dyDescent="0.25">
      <c r="R91339" s="15">
        <v>4</v>
      </c>
    </row>
    <row r="91340" spans="18:18" x14ac:dyDescent="0.25">
      <c r="R91340" s="15">
        <v>4</v>
      </c>
    </row>
    <row r="91341" spans="18:18" x14ac:dyDescent="0.25">
      <c r="R91341" s="15">
        <v>4</v>
      </c>
    </row>
    <row r="91342" spans="18:18" x14ac:dyDescent="0.25">
      <c r="R91342" s="15">
        <v>4</v>
      </c>
    </row>
    <row r="91343" spans="18:18" x14ac:dyDescent="0.25">
      <c r="R91343" s="15">
        <v>4</v>
      </c>
    </row>
    <row r="91344" spans="18:18" x14ac:dyDescent="0.25">
      <c r="R91344" s="15">
        <v>4</v>
      </c>
    </row>
    <row r="91345" spans="18:18" x14ac:dyDescent="0.25">
      <c r="R91345" s="15">
        <v>4</v>
      </c>
    </row>
    <row r="91346" spans="18:18" x14ac:dyDescent="0.25">
      <c r="R91346" s="15">
        <v>4</v>
      </c>
    </row>
    <row r="91347" spans="18:18" x14ac:dyDescent="0.25">
      <c r="R91347" s="15">
        <v>4</v>
      </c>
    </row>
    <row r="91348" spans="18:18" x14ac:dyDescent="0.25">
      <c r="R91348" s="15">
        <v>4</v>
      </c>
    </row>
    <row r="91349" spans="18:18" x14ac:dyDescent="0.25">
      <c r="R91349" s="15">
        <v>4</v>
      </c>
    </row>
    <row r="91350" spans="18:18" x14ac:dyDescent="0.25">
      <c r="R91350" s="15">
        <v>4</v>
      </c>
    </row>
    <row r="91351" spans="18:18" x14ac:dyDescent="0.25">
      <c r="R91351" s="15">
        <v>4</v>
      </c>
    </row>
    <row r="91352" spans="18:18" x14ac:dyDescent="0.25">
      <c r="R91352" s="15">
        <v>4</v>
      </c>
    </row>
    <row r="91353" spans="18:18" x14ac:dyDescent="0.25">
      <c r="R91353" s="15">
        <v>4</v>
      </c>
    </row>
    <row r="91354" spans="18:18" x14ac:dyDescent="0.25">
      <c r="R91354" s="15">
        <v>4</v>
      </c>
    </row>
    <row r="91355" spans="18:18" x14ac:dyDescent="0.25">
      <c r="R91355" s="15">
        <v>4</v>
      </c>
    </row>
    <row r="91356" spans="18:18" x14ac:dyDescent="0.25">
      <c r="R91356" s="15">
        <v>4</v>
      </c>
    </row>
    <row r="91357" spans="18:18" x14ac:dyDescent="0.25">
      <c r="R91357" s="15">
        <v>4</v>
      </c>
    </row>
    <row r="91358" spans="18:18" x14ac:dyDescent="0.25">
      <c r="R91358" s="15">
        <v>4</v>
      </c>
    </row>
    <row r="91359" spans="18:18" x14ac:dyDescent="0.25">
      <c r="R91359" s="15">
        <v>4</v>
      </c>
    </row>
    <row r="91360" spans="18:18" x14ac:dyDescent="0.25">
      <c r="R91360" s="15">
        <v>4</v>
      </c>
    </row>
    <row r="91361" spans="18:18" x14ac:dyDescent="0.25">
      <c r="R91361" s="15">
        <v>4</v>
      </c>
    </row>
    <row r="91362" spans="18:18" x14ac:dyDescent="0.25">
      <c r="R91362" s="15">
        <v>4</v>
      </c>
    </row>
    <row r="91363" spans="18:18" x14ac:dyDescent="0.25">
      <c r="R91363" s="15">
        <v>4</v>
      </c>
    </row>
    <row r="91364" spans="18:18" x14ac:dyDescent="0.25">
      <c r="R91364" s="15">
        <v>4</v>
      </c>
    </row>
    <row r="91365" spans="18:18" x14ac:dyDescent="0.25">
      <c r="R91365" s="15">
        <v>4</v>
      </c>
    </row>
    <row r="91366" spans="18:18" x14ac:dyDescent="0.25">
      <c r="R91366" s="15">
        <v>5</v>
      </c>
    </row>
    <row r="91367" spans="18:18" x14ac:dyDescent="0.25">
      <c r="R91367" s="15">
        <v>5</v>
      </c>
    </row>
    <row r="91368" spans="18:18" x14ac:dyDescent="0.25">
      <c r="R91368" s="15">
        <v>5</v>
      </c>
    </row>
    <row r="91369" spans="18:18" x14ac:dyDescent="0.25">
      <c r="R91369" s="15">
        <v>5</v>
      </c>
    </row>
    <row r="91370" spans="18:18" x14ac:dyDescent="0.25">
      <c r="R91370" s="15">
        <v>5</v>
      </c>
    </row>
    <row r="91371" spans="18:18" x14ac:dyDescent="0.25">
      <c r="R91371" s="15">
        <v>5</v>
      </c>
    </row>
    <row r="91372" spans="18:18" x14ac:dyDescent="0.25">
      <c r="R91372" s="15">
        <v>5</v>
      </c>
    </row>
    <row r="91373" spans="18:18" x14ac:dyDescent="0.25">
      <c r="R91373" s="15">
        <v>5</v>
      </c>
    </row>
    <row r="91374" spans="18:18" x14ac:dyDescent="0.25">
      <c r="R91374" s="15">
        <v>5</v>
      </c>
    </row>
    <row r="91375" spans="18:18" x14ac:dyDescent="0.25">
      <c r="R91375" s="15">
        <v>5</v>
      </c>
    </row>
    <row r="91376" spans="18:18" x14ac:dyDescent="0.25">
      <c r="R91376" s="15">
        <v>5</v>
      </c>
    </row>
    <row r="91377" spans="18:18" x14ac:dyDescent="0.25">
      <c r="R91377" s="15">
        <v>5</v>
      </c>
    </row>
    <row r="91378" spans="18:18" x14ac:dyDescent="0.25">
      <c r="R91378" s="15">
        <v>5</v>
      </c>
    </row>
    <row r="91379" spans="18:18" x14ac:dyDescent="0.25">
      <c r="R91379" s="15">
        <v>5</v>
      </c>
    </row>
    <row r="91380" spans="18:18" x14ac:dyDescent="0.25">
      <c r="R91380" s="15">
        <v>5</v>
      </c>
    </row>
    <row r="91381" spans="18:18" x14ac:dyDescent="0.25">
      <c r="R91381" s="15">
        <v>5</v>
      </c>
    </row>
    <row r="91382" spans="18:18" x14ac:dyDescent="0.25">
      <c r="R91382" s="15">
        <v>5</v>
      </c>
    </row>
    <row r="91383" spans="18:18" x14ac:dyDescent="0.25">
      <c r="R91383" s="15">
        <v>5</v>
      </c>
    </row>
    <row r="91384" spans="18:18" x14ac:dyDescent="0.25">
      <c r="R91384" s="15">
        <v>5</v>
      </c>
    </row>
    <row r="91385" spans="18:18" x14ac:dyDescent="0.25">
      <c r="R91385" s="15">
        <v>5</v>
      </c>
    </row>
    <row r="91386" spans="18:18" x14ac:dyDescent="0.25">
      <c r="R91386" s="15">
        <v>5</v>
      </c>
    </row>
    <row r="91387" spans="18:18" x14ac:dyDescent="0.25">
      <c r="R91387" s="15">
        <v>5</v>
      </c>
    </row>
    <row r="91388" spans="18:18" x14ac:dyDescent="0.25">
      <c r="R91388" s="15">
        <v>5</v>
      </c>
    </row>
    <row r="91389" spans="18:18" x14ac:dyDescent="0.25">
      <c r="R91389" s="15">
        <v>5</v>
      </c>
    </row>
    <row r="91390" spans="18:18" x14ac:dyDescent="0.25">
      <c r="R91390" s="15">
        <v>5</v>
      </c>
    </row>
    <row r="91391" spans="18:18" x14ac:dyDescent="0.25">
      <c r="R91391" s="15">
        <v>5</v>
      </c>
    </row>
    <row r="91392" spans="18:18" x14ac:dyDescent="0.25">
      <c r="R91392" s="15">
        <v>5</v>
      </c>
    </row>
    <row r="91393" spans="18:18" x14ac:dyDescent="0.25">
      <c r="R91393" s="15">
        <v>5</v>
      </c>
    </row>
    <row r="91394" spans="18:18" x14ac:dyDescent="0.25">
      <c r="R91394" s="15">
        <v>5</v>
      </c>
    </row>
    <row r="91395" spans="18:18" x14ac:dyDescent="0.25">
      <c r="R91395" s="15">
        <v>5</v>
      </c>
    </row>
    <row r="91396" spans="18:18" x14ac:dyDescent="0.25">
      <c r="R91396" s="15">
        <v>5</v>
      </c>
    </row>
    <row r="91397" spans="18:18" x14ac:dyDescent="0.25">
      <c r="R91397" s="15">
        <v>5</v>
      </c>
    </row>
    <row r="91398" spans="18:18" x14ac:dyDescent="0.25">
      <c r="R91398" s="15">
        <v>5</v>
      </c>
    </row>
    <row r="91399" spans="18:18" x14ac:dyDescent="0.25">
      <c r="R91399" s="15">
        <v>5</v>
      </c>
    </row>
    <row r="91400" spans="18:18" x14ac:dyDescent="0.25">
      <c r="R91400" s="15">
        <v>5</v>
      </c>
    </row>
    <row r="91401" spans="18:18" x14ac:dyDescent="0.25">
      <c r="R91401" s="15">
        <v>5</v>
      </c>
    </row>
    <row r="91402" spans="18:18" x14ac:dyDescent="0.25">
      <c r="R91402" s="15">
        <v>5</v>
      </c>
    </row>
    <row r="91403" spans="18:18" x14ac:dyDescent="0.25">
      <c r="R91403" s="15">
        <v>5</v>
      </c>
    </row>
    <row r="91404" spans="18:18" x14ac:dyDescent="0.25">
      <c r="R91404" s="15">
        <v>5</v>
      </c>
    </row>
    <row r="91405" spans="18:18" x14ac:dyDescent="0.25">
      <c r="R91405" s="15">
        <v>5</v>
      </c>
    </row>
    <row r="91406" spans="18:18" x14ac:dyDescent="0.25">
      <c r="R91406" s="15">
        <v>5</v>
      </c>
    </row>
    <row r="91407" spans="18:18" x14ac:dyDescent="0.25">
      <c r="R91407" s="15">
        <v>5</v>
      </c>
    </row>
    <row r="91408" spans="18:18" x14ac:dyDescent="0.25">
      <c r="R91408" s="15">
        <v>5</v>
      </c>
    </row>
    <row r="91409" spans="18:18" x14ac:dyDescent="0.25">
      <c r="R91409" s="15">
        <v>5</v>
      </c>
    </row>
    <row r="91410" spans="18:18" x14ac:dyDescent="0.25">
      <c r="R91410" s="15">
        <v>5</v>
      </c>
    </row>
    <row r="91411" spans="18:18" x14ac:dyDescent="0.25">
      <c r="R91411" s="15">
        <v>5</v>
      </c>
    </row>
    <row r="91412" spans="18:18" x14ac:dyDescent="0.25">
      <c r="R91412" s="15">
        <v>1</v>
      </c>
    </row>
    <row r="91413" spans="18:18" x14ac:dyDescent="0.25">
      <c r="R91413" s="15">
        <v>1</v>
      </c>
    </row>
    <row r="91414" spans="18:18" x14ac:dyDescent="0.25">
      <c r="R91414" s="15">
        <v>1</v>
      </c>
    </row>
    <row r="91415" spans="18:18" x14ac:dyDescent="0.25">
      <c r="R91415" s="15">
        <v>1</v>
      </c>
    </row>
    <row r="91416" spans="18:18" x14ac:dyDescent="0.25">
      <c r="R91416" s="15">
        <v>1</v>
      </c>
    </row>
    <row r="91417" spans="18:18" x14ac:dyDescent="0.25">
      <c r="R91417" s="15">
        <v>1</v>
      </c>
    </row>
    <row r="91418" spans="18:18" x14ac:dyDescent="0.25">
      <c r="R91418" s="15">
        <v>1</v>
      </c>
    </row>
    <row r="91419" spans="18:18" x14ac:dyDescent="0.25">
      <c r="R91419" s="15">
        <v>1</v>
      </c>
    </row>
    <row r="91420" spans="18:18" x14ac:dyDescent="0.25">
      <c r="R91420" s="15">
        <v>1</v>
      </c>
    </row>
    <row r="91421" spans="18:18" x14ac:dyDescent="0.25">
      <c r="R91421" s="15">
        <v>1</v>
      </c>
    </row>
    <row r="91422" spans="18:18" x14ac:dyDescent="0.25">
      <c r="R91422" s="15">
        <v>1</v>
      </c>
    </row>
    <row r="91423" spans="18:18" x14ac:dyDescent="0.25">
      <c r="R91423" s="15">
        <v>1</v>
      </c>
    </row>
    <row r="91424" spans="18:18" x14ac:dyDescent="0.25">
      <c r="R91424" s="15">
        <v>1</v>
      </c>
    </row>
    <row r="91425" spans="18:18" x14ac:dyDescent="0.25">
      <c r="R91425" s="15">
        <v>1</v>
      </c>
    </row>
    <row r="91426" spans="18:18" x14ac:dyDescent="0.25">
      <c r="R91426" s="15">
        <v>1</v>
      </c>
    </row>
    <row r="91427" spans="18:18" x14ac:dyDescent="0.25">
      <c r="R91427" s="15">
        <v>1</v>
      </c>
    </row>
    <row r="91428" spans="18:18" x14ac:dyDescent="0.25">
      <c r="R91428" s="15">
        <v>1</v>
      </c>
    </row>
    <row r="91429" spans="18:18" x14ac:dyDescent="0.25">
      <c r="R91429" s="15">
        <v>1</v>
      </c>
    </row>
    <row r="91430" spans="18:18" x14ac:dyDescent="0.25">
      <c r="R91430" s="15">
        <v>1</v>
      </c>
    </row>
    <row r="91431" spans="18:18" x14ac:dyDescent="0.25">
      <c r="R91431" s="15">
        <v>1</v>
      </c>
    </row>
    <row r="91432" spans="18:18" x14ac:dyDescent="0.25">
      <c r="R91432" s="15">
        <v>1</v>
      </c>
    </row>
    <row r="91433" spans="18:18" x14ac:dyDescent="0.25">
      <c r="R91433" s="15">
        <v>1</v>
      </c>
    </row>
    <row r="91434" spans="18:18" x14ac:dyDescent="0.25">
      <c r="R91434" s="15">
        <v>1</v>
      </c>
    </row>
    <row r="91435" spans="18:18" x14ac:dyDescent="0.25">
      <c r="R91435" s="15">
        <v>1</v>
      </c>
    </row>
    <row r="91436" spans="18:18" x14ac:dyDescent="0.25">
      <c r="R91436" s="15">
        <v>1</v>
      </c>
    </row>
    <row r="91437" spans="18:18" x14ac:dyDescent="0.25">
      <c r="R91437" s="15">
        <v>1</v>
      </c>
    </row>
    <row r="91438" spans="18:18" x14ac:dyDescent="0.25">
      <c r="R91438" s="15">
        <v>1</v>
      </c>
    </row>
    <row r="91439" spans="18:18" x14ac:dyDescent="0.25">
      <c r="R91439" s="15">
        <v>1</v>
      </c>
    </row>
    <row r="91440" spans="18:18" x14ac:dyDescent="0.25">
      <c r="R91440" s="15">
        <v>1</v>
      </c>
    </row>
    <row r="91441" spans="18:18" x14ac:dyDescent="0.25">
      <c r="R91441" s="15">
        <v>1</v>
      </c>
    </row>
    <row r="91442" spans="18:18" x14ac:dyDescent="0.25">
      <c r="R91442" s="15">
        <v>1</v>
      </c>
    </row>
    <row r="91443" spans="18:18" x14ac:dyDescent="0.25">
      <c r="R91443" s="15">
        <v>1</v>
      </c>
    </row>
    <row r="91444" spans="18:18" x14ac:dyDescent="0.25">
      <c r="R91444" s="15">
        <v>1</v>
      </c>
    </row>
    <row r="91445" spans="18:18" x14ac:dyDescent="0.25">
      <c r="R91445" s="15">
        <v>1</v>
      </c>
    </row>
    <row r="91446" spans="18:18" x14ac:dyDescent="0.25">
      <c r="R91446" s="15">
        <v>1</v>
      </c>
    </row>
    <row r="91447" spans="18:18" x14ac:dyDescent="0.25">
      <c r="R91447" s="15">
        <v>1</v>
      </c>
    </row>
    <row r="91448" spans="18:18" x14ac:dyDescent="0.25">
      <c r="R91448" s="15">
        <v>2</v>
      </c>
    </row>
    <row r="91449" spans="18:18" x14ac:dyDescent="0.25">
      <c r="R91449" s="15">
        <v>2</v>
      </c>
    </row>
    <row r="91450" spans="18:18" x14ac:dyDescent="0.25">
      <c r="R91450" s="15">
        <v>2</v>
      </c>
    </row>
    <row r="91451" spans="18:18" x14ac:dyDescent="0.25">
      <c r="R91451" s="15">
        <v>2</v>
      </c>
    </row>
    <row r="91452" spans="18:18" x14ac:dyDescent="0.25">
      <c r="R91452" s="15">
        <v>2</v>
      </c>
    </row>
    <row r="91453" spans="18:18" x14ac:dyDescent="0.25">
      <c r="R91453" s="15">
        <v>3</v>
      </c>
    </row>
    <row r="91454" spans="18:18" x14ac:dyDescent="0.25">
      <c r="R91454" s="15">
        <v>3</v>
      </c>
    </row>
    <row r="91455" spans="18:18" x14ac:dyDescent="0.25">
      <c r="R91455" s="15">
        <v>3</v>
      </c>
    </row>
    <row r="91456" spans="18:18" x14ac:dyDescent="0.25">
      <c r="R91456" s="15">
        <v>3</v>
      </c>
    </row>
    <row r="91457" spans="18:18" x14ac:dyDescent="0.25">
      <c r="R91457" s="15">
        <v>4</v>
      </c>
    </row>
    <row r="91458" spans="18:18" x14ac:dyDescent="0.25">
      <c r="R91458" s="15">
        <v>4</v>
      </c>
    </row>
    <row r="91459" spans="18:18" x14ac:dyDescent="0.25">
      <c r="R91459" s="15">
        <v>4</v>
      </c>
    </row>
    <row r="91460" spans="18:18" x14ac:dyDescent="0.25">
      <c r="R91460" s="15">
        <v>4</v>
      </c>
    </row>
    <row r="91461" spans="18:18" x14ac:dyDescent="0.25">
      <c r="R91461" s="15">
        <v>4</v>
      </c>
    </row>
    <row r="91462" spans="18:18" x14ac:dyDescent="0.25">
      <c r="R91462" s="15">
        <v>4</v>
      </c>
    </row>
    <row r="91463" spans="18:18" x14ac:dyDescent="0.25">
      <c r="R91463" s="15">
        <v>4</v>
      </c>
    </row>
    <row r="91464" spans="18:18" x14ac:dyDescent="0.25">
      <c r="R91464" s="15">
        <v>4</v>
      </c>
    </row>
    <row r="91465" spans="18:18" x14ac:dyDescent="0.25">
      <c r="R91465" s="15">
        <v>4</v>
      </c>
    </row>
    <row r="91466" spans="18:18" x14ac:dyDescent="0.25">
      <c r="R91466" s="15">
        <v>4</v>
      </c>
    </row>
    <row r="91467" spans="18:18" x14ac:dyDescent="0.25">
      <c r="R91467" s="15">
        <v>4</v>
      </c>
    </row>
    <row r="91468" spans="18:18" x14ac:dyDescent="0.25">
      <c r="R91468" s="15">
        <v>4</v>
      </c>
    </row>
    <row r="91469" spans="18:18" x14ac:dyDescent="0.25">
      <c r="R91469" s="15">
        <v>4</v>
      </c>
    </row>
    <row r="91470" spans="18:18" x14ac:dyDescent="0.25">
      <c r="R91470" s="15">
        <v>4</v>
      </c>
    </row>
    <row r="91471" spans="18:18" x14ac:dyDescent="0.25">
      <c r="R91471" s="15">
        <v>4</v>
      </c>
    </row>
    <row r="91472" spans="18:18" x14ac:dyDescent="0.25">
      <c r="R91472" s="15">
        <v>4</v>
      </c>
    </row>
    <row r="91473" spans="18:18" x14ac:dyDescent="0.25">
      <c r="R91473" s="15">
        <v>4</v>
      </c>
    </row>
    <row r="91474" spans="18:18" x14ac:dyDescent="0.25">
      <c r="R91474" s="15">
        <v>4</v>
      </c>
    </row>
    <row r="91475" spans="18:18" x14ac:dyDescent="0.25">
      <c r="R91475" s="15">
        <v>4</v>
      </c>
    </row>
    <row r="91476" spans="18:18" x14ac:dyDescent="0.25">
      <c r="R91476" s="15">
        <v>4</v>
      </c>
    </row>
    <row r="91477" spans="18:18" x14ac:dyDescent="0.25">
      <c r="R91477" s="15">
        <v>4</v>
      </c>
    </row>
    <row r="91478" spans="18:18" x14ac:dyDescent="0.25">
      <c r="R91478" s="15">
        <v>4</v>
      </c>
    </row>
    <row r="91479" spans="18:18" x14ac:dyDescent="0.25">
      <c r="R91479" s="15">
        <v>4</v>
      </c>
    </row>
    <row r="91480" spans="18:18" x14ac:dyDescent="0.25">
      <c r="R91480" s="15">
        <v>4</v>
      </c>
    </row>
    <row r="91481" spans="18:18" x14ac:dyDescent="0.25">
      <c r="R91481" s="15">
        <v>4</v>
      </c>
    </row>
    <row r="91482" spans="18:18" x14ac:dyDescent="0.25">
      <c r="R91482" s="15">
        <v>4</v>
      </c>
    </row>
    <row r="91483" spans="18:18" x14ac:dyDescent="0.25">
      <c r="R91483" s="15">
        <v>4</v>
      </c>
    </row>
    <row r="91484" spans="18:18" x14ac:dyDescent="0.25">
      <c r="R91484" s="15">
        <v>4</v>
      </c>
    </row>
    <row r="91485" spans="18:18" x14ac:dyDescent="0.25">
      <c r="R91485" s="15">
        <v>4</v>
      </c>
    </row>
    <row r="91486" spans="18:18" x14ac:dyDescent="0.25">
      <c r="R91486" s="15">
        <v>4</v>
      </c>
    </row>
    <row r="91487" spans="18:18" x14ac:dyDescent="0.25">
      <c r="R91487" s="15">
        <v>4</v>
      </c>
    </row>
    <row r="91488" spans="18:18" x14ac:dyDescent="0.25">
      <c r="R91488" s="15">
        <v>1</v>
      </c>
    </row>
    <row r="91489" spans="18:18" x14ac:dyDescent="0.25">
      <c r="R91489" s="15">
        <v>1</v>
      </c>
    </row>
    <row r="91490" spans="18:18" x14ac:dyDescent="0.25">
      <c r="R91490" s="15">
        <v>1</v>
      </c>
    </row>
    <row r="91491" spans="18:18" x14ac:dyDescent="0.25">
      <c r="R91491" s="15">
        <v>1</v>
      </c>
    </row>
    <row r="91492" spans="18:18" x14ac:dyDescent="0.25">
      <c r="R91492" s="15">
        <v>1</v>
      </c>
    </row>
    <row r="91493" spans="18:18" x14ac:dyDescent="0.25">
      <c r="R91493" s="15">
        <v>1</v>
      </c>
    </row>
    <row r="91494" spans="18:18" x14ac:dyDescent="0.25">
      <c r="R91494" s="15">
        <v>1</v>
      </c>
    </row>
    <row r="91495" spans="18:18" x14ac:dyDescent="0.25">
      <c r="R91495" s="15">
        <v>1</v>
      </c>
    </row>
    <row r="91496" spans="18:18" x14ac:dyDescent="0.25">
      <c r="R91496" s="15">
        <v>1</v>
      </c>
    </row>
    <row r="91497" spans="18:18" x14ac:dyDescent="0.25">
      <c r="R91497" s="15">
        <v>1</v>
      </c>
    </row>
    <row r="91498" spans="18:18" x14ac:dyDescent="0.25">
      <c r="R91498" s="15">
        <v>1</v>
      </c>
    </row>
    <row r="91499" spans="18:18" x14ac:dyDescent="0.25">
      <c r="R91499" s="15">
        <v>1</v>
      </c>
    </row>
    <row r="91500" spans="18:18" x14ac:dyDescent="0.25">
      <c r="R91500" s="15">
        <v>1</v>
      </c>
    </row>
    <row r="91501" spans="18:18" x14ac:dyDescent="0.25">
      <c r="R91501" s="15">
        <v>1</v>
      </c>
    </row>
    <row r="91502" spans="18:18" x14ac:dyDescent="0.25">
      <c r="R91502" s="15">
        <v>1</v>
      </c>
    </row>
    <row r="91503" spans="18:18" x14ac:dyDescent="0.25">
      <c r="R91503" s="15">
        <v>1</v>
      </c>
    </row>
    <row r="91504" spans="18:18" x14ac:dyDescent="0.25">
      <c r="R91504" s="15">
        <v>1</v>
      </c>
    </row>
    <row r="91505" spans="18:18" x14ac:dyDescent="0.25">
      <c r="R91505" s="15">
        <v>1</v>
      </c>
    </row>
    <row r="91506" spans="18:18" x14ac:dyDescent="0.25">
      <c r="R91506" s="15">
        <v>1</v>
      </c>
    </row>
    <row r="91507" spans="18:18" x14ac:dyDescent="0.25">
      <c r="R91507" s="15">
        <v>1</v>
      </c>
    </row>
    <row r="91508" spans="18:18" x14ac:dyDescent="0.25">
      <c r="R91508" s="15">
        <v>1</v>
      </c>
    </row>
    <row r="91509" spans="18:18" x14ac:dyDescent="0.25">
      <c r="R91509" s="15">
        <v>1</v>
      </c>
    </row>
    <row r="91510" spans="18:18" x14ac:dyDescent="0.25">
      <c r="R91510" s="15">
        <v>1</v>
      </c>
    </row>
    <row r="91511" spans="18:18" x14ac:dyDescent="0.25">
      <c r="R91511" s="15">
        <v>1</v>
      </c>
    </row>
    <row r="91512" spans="18:18" x14ac:dyDescent="0.25">
      <c r="R91512" s="15">
        <v>1</v>
      </c>
    </row>
    <row r="91513" spans="18:18" x14ac:dyDescent="0.25">
      <c r="R91513" s="15">
        <v>1</v>
      </c>
    </row>
    <row r="91514" spans="18:18" x14ac:dyDescent="0.25">
      <c r="R91514" s="15">
        <v>1</v>
      </c>
    </row>
    <row r="91515" spans="18:18" x14ac:dyDescent="0.25">
      <c r="R91515" s="15">
        <v>1</v>
      </c>
    </row>
    <row r="91516" spans="18:18" x14ac:dyDescent="0.25">
      <c r="R91516" s="15">
        <v>1</v>
      </c>
    </row>
    <row r="91517" spans="18:18" x14ac:dyDescent="0.25">
      <c r="R91517" s="15">
        <v>1</v>
      </c>
    </row>
    <row r="91518" spans="18:18" x14ac:dyDescent="0.25">
      <c r="R91518" s="15">
        <v>1</v>
      </c>
    </row>
    <row r="91519" spans="18:18" x14ac:dyDescent="0.25">
      <c r="R91519" s="15">
        <v>1</v>
      </c>
    </row>
    <row r="91520" spans="18:18" x14ac:dyDescent="0.25">
      <c r="R91520" s="15">
        <v>1</v>
      </c>
    </row>
    <row r="91521" spans="18:18" x14ac:dyDescent="0.25">
      <c r="R91521" s="15">
        <v>1</v>
      </c>
    </row>
    <row r="91522" spans="18:18" x14ac:dyDescent="0.25">
      <c r="R91522" s="15">
        <v>1</v>
      </c>
    </row>
    <row r="91523" spans="18:18" x14ac:dyDescent="0.25">
      <c r="R91523" s="15">
        <v>1</v>
      </c>
    </row>
    <row r="91524" spans="18:18" x14ac:dyDescent="0.25">
      <c r="R91524" s="15">
        <v>1</v>
      </c>
    </row>
    <row r="91525" spans="18:18" x14ac:dyDescent="0.25">
      <c r="R91525" s="15">
        <v>1</v>
      </c>
    </row>
    <row r="91526" spans="18:18" x14ac:dyDescent="0.25">
      <c r="R91526" s="15">
        <v>1</v>
      </c>
    </row>
    <row r="91527" spans="18:18" x14ac:dyDescent="0.25">
      <c r="R91527" s="15">
        <v>1</v>
      </c>
    </row>
    <row r="91528" spans="18:18" x14ac:dyDescent="0.25">
      <c r="R91528" s="15">
        <v>1</v>
      </c>
    </row>
    <row r="91529" spans="18:18" x14ac:dyDescent="0.25">
      <c r="R91529" s="15">
        <v>1</v>
      </c>
    </row>
    <row r="91530" spans="18:18" x14ac:dyDescent="0.25">
      <c r="R91530" s="15">
        <v>1</v>
      </c>
    </row>
    <row r="91531" spans="18:18" x14ac:dyDescent="0.25">
      <c r="R91531" s="15">
        <v>1</v>
      </c>
    </row>
    <row r="91532" spans="18:18" x14ac:dyDescent="0.25">
      <c r="R91532" s="15">
        <v>1</v>
      </c>
    </row>
    <row r="91533" spans="18:18" x14ac:dyDescent="0.25">
      <c r="R91533" s="15">
        <v>1</v>
      </c>
    </row>
    <row r="91534" spans="18:18" x14ac:dyDescent="0.25">
      <c r="R91534" s="15">
        <v>1</v>
      </c>
    </row>
    <row r="91535" spans="18:18" x14ac:dyDescent="0.25">
      <c r="R91535" s="15">
        <v>1</v>
      </c>
    </row>
    <row r="91536" spans="18:18" x14ac:dyDescent="0.25">
      <c r="R91536" s="15">
        <v>1</v>
      </c>
    </row>
    <row r="91537" spans="18:18" x14ac:dyDescent="0.25">
      <c r="R91537" s="15">
        <v>1</v>
      </c>
    </row>
    <row r="91538" spans="18:18" x14ac:dyDescent="0.25">
      <c r="R91538" s="15">
        <v>1</v>
      </c>
    </row>
    <row r="91539" spans="18:18" x14ac:dyDescent="0.25">
      <c r="R91539" s="15">
        <v>1</v>
      </c>
    </row>
    <row r="91540" spans="18:18" x14ac:dyDescent="0.25">
      <c r="R91540" s="15">
        <v>1</v>
      </c>
    </row>
    <row r="91541" spans="18:18" x14ac:dyDescent="0.25">
      <c r="R91541" s="15">
        <v>1</v>
      </c>
    </row>
    <row r="91542" spans="18:18" x14ac:dyDescent="0.25">
      <c r="R91542" s="15">
        <v>2</v>
      </c>
    </row>
    <row r="91543" spans="18:18" x14ac:dyDescent="0.25">
      <c r="R91543" s="15">
        <v>2</v>
      </c>
    </row>
    <row r="91544" spans="18:18" x14ac:dyDescent="0.25">
      <c r="R91544" s="15">
        <v>2</v>
      </c>
    </row>
    <row r="91545" spans="18:18" x14ac:dyDescent="0.25">
      <c r="R91545" s="15">
        <v>2</v>
      </c>
    </row>
    <row r="91546" spans="18:18" x14ac:dyDescent="0.25">
      <c r="R91546" s="15">
        <v>2</v>
      </c>
    </row>
    <row r="91547" spans="18:18" x14ac:dyDescent="0.25">
      <c r="R91547" s="15">
        <v>2</v>
      </c>
    </row>
    <row r="91548" spans="18:18" x14ac:dyDescent="0.25">
      <c r="R91548" s="15">
        <v>2</v>
      </c>
    </row>
    <row r="91549" spans="18:18" x14ac:dyDescent="0.25">
      <c r="R91549" s="15">
        <v>2</v>
      </c>
    </row>
    <row r="91550" spans="18:18" x14ac:dyDescent="0.25">
      <c r="R91550" s="15">
        <v>2</v>
      </c>
    </row>
    <row r="91551" spans="18:18" x14ac:dyDescent="0.25">
      <c r="R91551" s="15">
        <v>2</v>
      </c>
    </row>
    <row r="91552" spans="18:18" x14ac:dyDescent="0.25">
      <c r="R91552" s="15">
        <v>2</v>
      </c>
    </row>
    <row r="91553" spans="18:18" x14ac:dyDescent="0.25">
      <c r="R91553" s="15">
        <v>2</v>
      </c>
    </row>
    <row r="91554" spans="18:18" x14ac:dyDescent="0.25">
      <c r="R91554" s="15">
        <v>2</v>
      </c>
    </row>
    <row r="91555" spans="18:18" x14ac:dyDescent="0.25">
      <c r="R91555" s="15">
        <v>2</v>
      </c>
    </row>
    <row r="91556" spans="18:18" x14ac:dyDescent="0.25">
      <c r="R91556" s="15">
        <v>2</v>
      </c>
    </row>
    <row r="91557" spans="18:18" x14ac:dyDescent="0.25">
      <c r="R91557" s="15">
        <v>2</v>
      </c>
    </row>
    <row r="91558" spans="18:18" x14ac:dyDescent="0.25">
      <c r="R91558" s="15">
        <v>2</v>
      </c>
    </row>
    <row r="91559" spans="18:18" x14ac:dyDescent="0.25">
      <c r="R91559" s="15">
        <v>2</v>
      </c>
    </row>
    <row r="91560" spans="18:18" x14ac:dyDescent="0.25">
      <c r="R91560" s="15">
        <v>2</v>
      </c>
    </row>
    <row r="91561" spans="18:18" x14ac:dyDescent="0.25">
      <c r="R91561" s="15">
        <v>2</v>
      </c>
    </row>
    <row r="91562" spans="18:18" x14ac:dyDescent="0.25">
      <c r="R91562" s="15">
        <v>2</v>
      </c>
    </row>
    <row r="91563" spans="18:18" x14ac:dyDescent="0.25">
      <c r="R91563" s="15">
        <v>2</v>
      </c>
    </row>
    <row r="91564" spans="18:18" x14ac:dyDescent="0.25">
      <c r="R91564" s="15">
        <v>2</v>
      </c>
    </row>
    <row r="91565" spans="18:18" x14ac:dyDescent="0.25">
      <c r="R91565" s="15">
        <v>2</v>
      </c>
    </row>
    <row r="91566" spans="18:18" x14ac:dyDescent="0.25">
      <c r="R91566" s="15">
        <v>2</v>
      </c>
    </row>
    <row r="91567" spans="18:18" x14ac:dyDescent="0.25">
      <c r="R91567" s="15">
        <v>2</v>
      </c>
    </row>
    <row r="91568" spans="18:18" x14ac:dyDescent="0.25">
      <c r="R91568" s="15">
        <v>2</v>
      </c>
    </row>
    <row r="91569" spans="18:18" x14ac:dyDescent="0.25">
      <c r="R91569" s="15">
        <v>2</v>
      </c>
    </row>
    <row r="91570" spans="18:18" x14ac:dyDescent="0.25">
      <c r="R91570" s="15">
        <v>2</v>
      </c>
    </row>
    <row r="91571" spans="18:18" x14ac:dyDescent="0.25">
      <c r="R91571" s="15">
        <v>2</v>
      </c>
    </row>
    <row r="91572" spans="18:18" x14ac:dyDescent="0.25">
      <c r="R91572" s="15">
        <v>2</v>
      </c>
    </row>
    <row r="91573" spans="18:18" x14ac:dyDescent="0.25">
      <c r="R91573" s="15">
        <v>2</v>
      </c>
    </row>
    <row r="91574" spans="18:18" x14ac:dyDescent="0.25">
      <c r="R91574" s="15">
        <v>1</v>
      </c>
    </row>
    <row r="91575" spans="18:18" x14ac:dyDescent="0.25">
      <c r="R91575" s="15">
        <v>1</v>
      </c>
    </row>
    <row r="91576" spans="18:18" x14ac:dyDescent="0.25">
      <c r="R91576" s="15">
        <v>1</v>
      </c>
    </row>
    <row r="91577" spans="18:18" x14ac:dyDescent="0.25">
      <c r="R91577" s="15">
        <v>1</v>
      </c>
    </row>
    <row r="91578" spans="18:18" x14ac:dyDescent="0.25">
      <c r="R91578" s="15">
        <v>1</v>
      </c>
    </row>
    <row r="91579" spans="18:18" x14ac:dyDescent="0.25">
      <c r="R91579" s="15">
        <v>1</v>
      </c>
    </row>
    <row r="91580" spans="18:18" x14ac:dyDescent="0.25">
      <c r="R91580" s="15">
        <v>1</v>
      </c>
    </row>
    <row r="91581" spans="18:18" x14ac:dyDescent="0.25">
      <c r="R91581" s="15">
        <v>1</v>
      </c>
    </row>
    <row r="91582" spans="18:18" x14ac:dyDescent="0.25">
      <c r="R91582" s="15">
        <v>1</v>
      </c>
    </row>
    <row r="91583" spans="18:18" x14ac:dyDescent="0.25">
      <c r="R91583" s="15">
        <v>1</v>
      </c>
    </row>
    <row r="91584" spans="18:18" x14ac:dyDescent="0.25">
      <c r="R91584" s="15">
        <v>1</v>
      </c>
    </row>
    <row r="91585" spans="18:18" x14ac:dyDescent="0.25">
      <c r="R91585" s="15">
        <v>1</v>
      </c>
    </row>
    <row r="91586" spans="18:18" x14ac:dyDescent="0.25">
      <c r="R91586" s="15">
        <v>1</v>
      </c>
    </row>
    <row r="91587" spans="18:18" x14ac:dyDescent="0.25">
      <c r="R91587" s="15">
        <v>1</v>
      </c>
    </row>
    <row r="91588" spans="18:18" x14ac:dyDescent="0.25">
      <c r="R91588" s="15">
        <v>1</v>
      </c>
    </row>
    <row r="91589" spans="18:18" x14ac:dyDescent="0.25">
      <c r="R91589" s="15">
        <v>1</v>
      </c>
    </row>
    <row r="91590" spans="18:18" x14ac:dyDescent="0.25">
      <c r="R91590" s="15">
        <v>1</v>
      </c>
    </row>
    <row r="91591" spans="18:18" x14ac:dyDescent="0.25">
      <c r="R91591" s="15">
        <v>1</v>
      </c>
    </row>
    <row r="91592" spans="18:18" x14ac:dyDescent="0.25">
      <c r="R91592" s="15">
        <v>1</v>
      </c>
    </row>
    <row r="91593" spans="18:18" x14ac:dyDescent="0.25">
      <c r="R91593" s="15">
        <v>1</v>
      </c>
    </row>
    <row r="91594" spans="18:18" x14ac:dyDescent="0.25">
      <c r="R91594" s="15">
        <v>1</v>
      </c>
    </row>
    <row r="91595" spans="18:18" x14ac:dyDescent="0.25">
      <c r="R91595" s="15">
        <v>1</v>
      </c>
    </row>
    <row r="91596" spans="18:18" x14ac:dyDescent="0.25">
      <c r="R91596" s="15">
        <v>1</v>
      </c>
    </row>
    <row r="91597" spans="18:18" x14ac:dyDescent="0.25">
      <c r="R91597" s="15">
        <v>1</v>
      </c>
    </row>
    <row r="91598" spans="18:18" x14ac:dyDescent="0.25">
      <c r="R91598" s="15">
        <v>1</v>
      </c>
    </row>
    <row r="91599" spans="18:18" x14ac:dyDescent="0.25">
      <c r="R91599" s="15">
        <v>1</v>
      </c>
    </row>
    <row r="91600" spans="18:18" x14ac:dyDescent="0.25">
      <c r="R91600" s="15">
        <v>1</v>
      </c>
    </row>
    <row r="91601" spans="18:18" x14ac:dyDescent="0.25">
      <c r="R91601" s="15">
        <v>1</v>
      </c>
    </row>
    <row r="91602" spans="18:18" x14ac:dyDescent="0.25">
      <c r="R91602" s="15">
        <v>1</v>
      </c>
    </row>
    <row r="91603" spans="18:18" x14ac:dyDescent="0.25">
      <c r="R91603" s="15">
        <v>1</v>
      </c>
    </row>
    <row r="91604" spans="18:18" x14ac:dyDescent="0.25">
      <c r="R91604" s="15">
        <v>1</v>
      </c>
    </row>
    <row r="91605" spans="18:18" x14ac:dyDescent="0.25">
      <c r="R91605" s="15">
        <v>1</v>
      </c>
    </row>
    <row r="91606" spans="18:18" x14ac:dyDescent="0.25">
      <c r="R91606" s="15">
        <v>1</v>
      </c>
    </row>
    <row r="91607" spans="18:18" x14ac:dyDescent="0.25">
      <c r="R91607" s="15">
        <v>1</v>
      </c>
    </row>
    <row r="91608" spans="18:18" x14ac:dyDescent="0.25">
      <c r="R91608" s="15">
        <v>1</v>
      </c>
    </row>
    <row r="91609" spans="18:18" x14ac:dyDescent="0.25">
      <c r="R91609" s="15">
        <v>1</v>
      </c>
    </row>
    <row r="91610" spans="18:18" x14ac:dyDescent="0.25">
      <c r="R91610" s="15">
        <v>1</v>
      </c>
    </row>
    <row r="91611" spans="18:18" x14ac:dyDescent="0.25">
      <c r="R91611" s="15">
        <v>1</v>
      </c>
    </row>
    <row r="91612" spans="18:18" x14ac:dyDescent="0.25">
      <c r="R91612" s="15">
        <v>1</v>
      </c>
    </row>
    <row r="91613" spans="18:18" x14ac:dyDescent="0.25">
      <c r="R91613" s="15">
        <v>1</v>
      </c>
    </row>
    <row r="91614" spans="18:18" x14ac:dyDescent="0.25">
      <c r="R91614" s="15">
        <v>1</v>
      </c>
    </row>
    <row r="91615" spans="18:18" x14ac:dyDescent="0.25">
      <c r="R91615" s="15">
        <v>1</v>
      </c>
    </row>
    <row r="91616" spans="18:18" x14ac:dyDescent="0.25">
      <c r="R91616" s="15">
        <v>1</v>
      </c>
    </row>
    <row r="91617" spans="18:18" x14ac:dyDescent="0.25">
      <c r="R91617" s="15">
        <v>1</v>
      </c>
    </row>
    <row r="91618" spans="18:18" x14ac:dyDescent="0.25">
      <c r="R91618" s="15">
        <v>1</v>
      </c>
    </row>
    <row r="91619" spans="18:18" x14ac:dyDescent="0.25">
      <c r="R91619" s="15">
        <v>1</v>
      </c>
    </row>
    <row r="91620" spans="18:18" x14ac:dyDescent="0.25">
      <c r="R91620" s="15">
        <v>1</v>
      </c>
    </row>
    <row r="91621" spans="18:18" x14ac:dyDescent="0.25">
      <c r="R91621" s="15">
        <v>1</v>
      </c>
    </row>
    <row r="91622" spans="18:18" x14ac:dyDescent="0.25">
      <c r="R91622" s="15">
        <v>1</v>
      </c>
    </row>
    <row r="91623" spans="18:18" x14ac:dyDescent="0.25">
      <c r="R91623" s="15">
        <v>1</v>
      </c>
    </row>
    <row r="91624" spans="18:18" x14ac:dyDescent="0.25">
      <c r="R91624" s="15">
        <v>1</v>
      </c>
    </row>
    <row r="91625" spans="18:18" x14ac:dyDescent="0.25">
      <c r="R91625" s="15">
        <v>1</v>
      </c>
    </row>
    <row r="91626" spans="18:18" x14ac:dyDescent="0.25">
      <c r="R91626" s="15">
        <v>1</v>
      </c>
    </row>
    <row r="91627" spans="18:18" x14ac:dyDescent="0.25">
      <c r="R91627" s="15">
        <v>1</v>
      </c>
    </row>
    <row r="91628" spans="18:18" x14ac:dyDescent="0.25">
      <c r="R91628" s="15">
        <v>1</v>
      </c>
    </row>
    <row r="91629" spans="18:18" x14ac:dyDescent="0.25">
      <c r="R91629" s="15">
        <v>1</v>
      </c>
    </row>
    <row r="91630" spans="18:18" x14ac:dyDescent="0.25">
      <c r="R91630" s="15">
        <v>1</v>
      </c>
    </row>
    <row r="91631" spans="18:18" x14ac:dyDescent="0.25">
      <c r="R91631" s="15">
        <v>1</v>
      </c>
    </row>
    <row r="91632" spans="18:18" x14ac:dyDescent="0.25">
      <c r="R91632" s="15">
        <v>1</v>
      </c>
    </row>
    <row r="91633" spans="18:18" x14ac:dyDescent="0.25">
      <c r="R91633" s="15">
        <v>1</v>
      </c>
    </row>
    <row r="91634" spans="18:18" x14ac:dyDescent="0.25">
      <c r="R91634" s="15">
        <v>1</v>
      </c>
    </row>
    <row r="91635" spans="18:18" x14ac:dyDescent="0.25">
      <c r="R91635" s="15">
        <v>1</v>
      </c>
    </row>
    <row r="91636" spans="18:18" x14ac:dyDescent="0.25">
      <c r="R91636" s="15">
        <v>1</v>
      </c>
    </row>
    <row r="91637" spans="18:18" x14ac:dyDescent="0.25">
      <c r="R91637" s="15">
        <v>1</v>
      </c>
    </row>
    <row r="91638" spans="18:18" x14ac:dyDescent="0.25">
      <c r="R91638" s="15">
        <v>1</v>
      </c>
    </row>
    <row r="91639" spans="18:18" x14ac:dyDescent="0.25">
      <c r="R91639" s="15">
        <v>1</v>
      </c>
    </row>
    <row r="91640" spans="18:18" x14ac:dyDescent="0.25">
      <c r="R91640" s="15">
        <v>1</v>
      </c>
    </row>
    <row r="91641" spans="18:18" x14ac:dyDescent="0.25">
      <c r="R91641" s="15">
        <v>1</v>
      </c>
    </row>
    <row r="91642" spans="18:18" x14ac:dyDescent="0.25">
      <c r="R91642" s="15">
        <v>1</v>
      </c>
    </row>
    <row r="91643" spans="18:18" x14ac:dyDescent="0.25">
      <c r="R91643" s="15">
        <v>1</v>
      </c>
    </row>
    <row r="91644" spans="18:18" x14ac:dyDescent="0.25">
      <c r="R91644" s="15">
        <v>1</v>
      </c>
    </row>
    <row r="91645" spans="18:18" x14ac:dyDescent="0.25">
      <c r="R91645" s="15">
        <v>1</v>
      </c>
    </row>
    <row r="91646" spans="18:18" x14ac:dyDescent="0.25">
      <c r="R91646" s="15">
        <v>1</v>
      </c>
    </row>
    <row r="91647" spans="18:18" x14ac:dyDescent="0.25">
      <c r="R91647" s="15">
        <v>1</v>
      </c>
    </row>
    <row r="91648" spans="18:18" x14ac:dyDescent="0.25">
      <c r="R91648" s="15">
        <v>1</v>
      </c>
    </row>
    <row r="91649" spans="18:18" x14ac:dyDescent="0.25">
      <c r="R91649" s="15">
        <v>1</v>
      </c>
    </row>
    <row r="91650" spans="18:18" x14ac:dyDescent="0.25">
      <c r="R91650" s="15">
        <v>1</v>
      </c>
    </row>
    <row r="91651" spans="18:18" x14ac:dyDescent="0.25">
      <c r="R91651" s="15">
        <v>1</v>
      </c>
    </row>
    <row r="91652" spans="18:18" x14ac:dyDescent="0.25">
      <c r="R91652" s="15">
        <v>1</v>
      </c>
    </row>
    <row r="91653" spans="18:18" x14ac:dyDescent="0.25">
      <c r="R91653" s="15">
        <v>1</v>
      </c>
    </row>
    <row r="91654" spans="18:18" x14ac:dyDescent="0.25">
      <c r="R91654" s="15">
        <v>1</v>
      </c>
    </row>
    <row r="91655" spans="18:18" x14ac:dyDescent="0.25">
      <c r="R91655" s="15">
        <v>1</v>
      </c>
    </row>
    <row r="91656" spans="18:18" x14ac:dyDescent="0.25">
      <c r="R91656" s="15">
        <v>1</v>
      </c>
    </row>
    <row r="91657" spans="18:18" x14ac:dyDescent="0.25">
      <c r="R91657" s="15">
        <v>1</v>
      </c>
    </row>
    <row r="91658" spans="18:18" x14ac:dyDescent="0.25">
      <c r="R91658" s="15">
        <v>1</v>
      </c>
    </row>
    <row r="91659" spans="18:18" x14ac:dyDescent="0.25">
      <c r="R91659" s="15">
        <v>1</v>
      </c>
    </row>
    <row r="91660" spans="18:18" x14ac:dyDescent="0.25">
      <c r="R91660" s="15">
        <v>1</v>
      </c>
    </row>
    <row r="91661" spans="18:18" x14ac:dyDescent="0.25">
      <c r="R91661" s="15">
        <v>1</v>
      </c>
    </row>
    <row r="91662" spans="18:18" x14ac:dyDescent="0.25">
      <c r="R91662" s="15">
        <v>1</v>
      </c>
    </row>
    <row r="91663" spans="18:18" x14ac:dyDescent="0.25">
      <c r="R91663" s="15">
        <v>1</v>
      </c>
    </row>
    <row r="91664" spans="18:18" x14ac:dyDescent="0.25">
      <c r="R91664" s="15">
        <v>1</v>
      </c>
    </row>
    <row r="91665" spans="18:18" x14ac:dyDescent="0.25">
      <c r="R91665" s="15">
        <v>1</v>
      </c>
    </row>
    <row r="91666" spans="18:18" x14ac:dyDescent="0.25">
      <c r="R91666" s="15">
        <v>1</v>
      </c>
    </row>
    <row r="91667" spans="18:18" x14ac:dyDescent="0.25">
      <c r="R91667" s="15">
        <v>1</v>
      </c>
    </row>
    <row r="91668" spans="18:18" x14ac:dyDescent="0.25">
      <c r="R91668" s="15">
        <v>1</v>
      </c>
    </row>
    <row r="91669" spans="18:18" x14ac:dyDescent="0.25">
      <c r="R91669" s="15">
        <v>1</v>
      </c>
    </row>
    <row r="91670" spans="18:18" x14ac:dyDescent="0.25">
      <c r="R91670" s="15">
        <v>1</v>
      </c>
    </row>
    <row r="91671" spans="18:18" x14ac:dyDescent="0.25">
      <c r="R91671" s="15">
        <v>1</v>
      </c>
    </row>
    <row r="91672" spans="18:18" x14ac:dyDescent="0.25">
      <c r="R91672" s="15">
        <v>1</v>
      </c>
    </row>
    <row r="91673" spans="18:18" x14ac:dyDescent="0.25">
      <c r="R91673" s="15">
        <v>1</v>
      </c>
    </row>
    <row r="91674" spans="18:18" x14ac:dyDescent="0.25">
      <c r="R91674" s="15">
        <v>1</v>
      </c>
    </row>
    <row r="91675" spans="18:18" x14ac:dyDescent="0.25">
      <c r="R91675" s="15">
        <v>1</v>
      </c>
    </row>
    <row r="91676" spans="18:18" x14ac:dyDescent="0.25">
      <c r="R91676" s="15">
        <v>1</v>
      </c>
    </row>
    <row r="91677" spans="18:18" x14ac:dyDescent="0.25">
      <c r="R91677" s="15">
        <v>1</v>
      </c>
    </row>
    <row r="91678" spans="18:18" x14ac:dyDescent="0.25">
      <c r="R91678" s="15">
        <v>1</v>
      </c>
    </row>
    <row r="91679" spans="18:18" x14ac:dyDescent="0.25">
      <c r="R91679" s="15">
        <v>1</v>
      </c>
    </row>
    <row r="91680" spans="18:18" x14ac:dyDescent="0.25">
      <c r="R91680" s="15">
        <v>1</v>
      </c>
    </row>
    <row r="91681" spans="18:18" x14ac:dyDescent="0.25">
      <c r="R91681" s="15">
        <v>1</v>
      </c>
    </row>
    <row r="91682" spans="18:18" x14ac:dyDescent="0.25">
      <c r="R91682" s="15">
        <v>1</v>
      </c>
    </row>
    <row r="91683" spans="18:18" x14ac:dyDescent="0.25">
      <c r="R91683" s="15">
        <v>1</v>
      </c>
    </row>
    <row r="91684" spans="18:18" x14ac:dyDescent="0.25">
      <c r="R91684" s="15">
        <v>1</v>
      </c>
    </row>
    <row r="91685" spans="18:18" x14ac:dyDescent="0.25">
      <c r="R91685" s="15">
        <v>1</v>
      </c>
    </row>
    <row r="91686" spans="18:18" x14ac:dyDescent="0.25">
      <c r="R91686" s="15">
        <v>1</v>
      </c>
    </row>
    <row r="91687" spans="18:18" x14ac:dyDescent="0.25">
      <c r="R91687" s="15">
        <v>1</v>
      </c>
    </row>
    <row r="91688" spans="18:18" x14ac:dyDescent="0.25">
      <c r="R91688" s="15">
        <v>1</v>
      </c>
    </row>
    <row r="91689" spans="18:18" x14ac:dyDescent="0.25">
      <c r="R91689" s="15">
        <v>1</v>
      </c>
    </row>
    <row r="91690" spans="18:18" x14ac:dyDescent="0.25">
      <c r="R91690" s="15">
        <v>1</v>
      </c>
    </row>
    <row r="91691" spans="18:18" x14ac:dyDescent="0.25">
      <c r="R91691" s="15">
        <v>1</v>
      </c>
    </row>
    <row r="91692" spans="18:18" x14ac:dyDescent="0.25">
      <c r="R91692" s="15">
        <v>1</v>
      </c>
    </row>
    <row r="91693" spans="18:18" x14ac:dyDescent="0.25">
      <c r="R91693" s="15">
        <v>1</v>
      </c>
    </row>
    <row r="91694" spans="18:18" x14ac:dyDescent="0.25">
      <c r="R91694" s="15">
        <v>1</v>
      </c>
    </row>
    <row r="91695" spans="18:18" x14ac:dyDescent="0.25">
      <c r="R91695" s="15">
        <v>1</v>
      </c>
    </row>
    <row r="91696" spans="18:18" x14ac:dyDescent="0.25">
      <c r="R91696" s="15">
        <v>1</v>
      </c>
    </row>
    <row r="91697" spans="18:18" x14ac:dyDescent="0.25">
      <c r="R91697" s="15">
        <v>1</v>
      </c>
    </row>
    <row r="91698" spans="18:18" x14ac:dyDescent="0.25">
      <c r="R91698" s="15">
        <v>1</v>
      </c>
    </row>
    <row r="91699" spans="18:18" x14ac:dyDescent="0.25">
      <c r="R91699" s="15">
        <v>1</v>
      </c>
    </row>
    <row r="91700" spans="18:18" x14ac:dyDescent="0.25">
      <c r="R91700" s="15">
        <v>1</v>
      </c>
    </row>
    <row r="91701" spans="18:18" x14ac:dyDescent="0.25">
      <c r="R91701" s="15">
        <v>1</v>
      </c>
    </row>
    <row r="91702" spans="18:18" x14ac:dyDescent="0.25">
      <c r="R91702" s="15">
        <v>1</v>
      </c>
    </row>
    <row r="91703" spans="18:18" x14ac:dyDescent="0.25">
      <c r="R91703" s="15">
        <v>1</v>
      </c>
    </row>
    <row r="91704" spans="18:18" x14ac:dyDescent="0.25">
      <c r="R91704" s="15">
        <v>1</v>
      </c>
    </row>
    <row r="91705" spans="18:18" x14ac:dyDescent="0.25">
      <c r="R91705" s="15">
        <v>1</v>
      </c>
    </row>
    <row r="91706" spans="18:18" x14ac:dyDescent="0.25">
      <c r="R91706" s="15">
        <v>1</v>
      </c>
    </row>
    <row r="91707" spans="18:18" x14ac:dyDescent="0.25">
      <c r="R91707" s="15">
        <v>1</v>
      </c>
    </row>
    <row r="91708" spans="18:18" x14ac:dyDescent="0.25">
      <c r="R91708" s="15">
        <v>1</v>
      </c>
    </row>
    <row r="91709" spans="18:18" x14ac:dyDescent="0.25">
      <c r="R91709" s="15">
        <v>1</v>
      </c>
    </row>
    <row r="91710" spans="18:18" x14ac:dyDescent="0.25">
      <c r="R91710" s="15">
        <v>1</v>
      </c>
    </row>
    <row r="91711" spans="18:18" x14ac:dyDescent="0.25">
      <c r="R91711" s="15">
        <v>1</v>
      </c>
    </row>
    <row r="91712" spans="18:18" x14ac:dyDescent="0.25">
      <c r="R91712" s="15">
        <v>1</v>
      </c>
    </row>
    <row r="91713" spans="18:18" x14ac:dyDescent="0.25">
      <c r="R91713" s="15">
        <v>1</v>
      </c>
    </row>
    <row r="91714" spans="18:18" x14ac:dyDescent="0.25">
      <c r="R91714" s="15">
        <v>1</v>
      </c>
    </row>
    <row r="91715" spans="18:18" x14ac:dyDescent="0.25">
      <c r="R91715" s="15">
        <v>1</v>
      </c>
    </row>
    <row r="91716" spans="18:18" x14ac:dyDescent="0.25">
      <c r="R91716" s="15">
        <v>1</v>
      </c>
    </row>
    <row r="91717" spans="18:18" x14ac:dyDescent="0.25">
      <c r="R91717" s="15">
        <v>1</v>
      </c>
    </row>
    <row r="91718" spans="18:18" x14ac:dyDescent="0.25">
      <c r="R91718" s="15">
        <v>1</v>
      </c>
    </row>
    <row r="91719" spans="18:18" x14ac:dyDescent="0.25">
      <c r="R91719" s="15">
        <v>1</v>
      </c>
    </row>
    <row r="91720" spans="18:18" x14ac:dyDescent="0.25">
      <c r="R91720" s="15">
        <v>1</v>
      </c>
    </row>
    <row r="91721" spans="18:18" x14ac:dyDescent="0.25">
      <c r="R91721" s="15">
        <v>1</v>
      </c>
    </row>
    <row r="91722" spans="18:18" x14ac:dyDescent="0.25">
      <c r="R91722" s="15">
        <v>1</v>
      </c>
    </row>
    <row r="91723" spans="18:18" x14ac:dyDescent="0.25">
      <c r="R91723" s="15">
        <v>1</v>
      </c>
    </row>
    <row r="91724" spans="18:18" x14ac:dyDescent="0.25">
      <c r="R91724" s="15">
        <v>1</v>
      </c>
    </row>
    <row r="91725" spans="18:18" x14ac:dyDescent="0.25">
      <c r="R91725" s="15">
        <v>1</v>
      </c>
    </row>
    <row r="91726" spans="18:18" x14ac:dyDescent="0.25">
      <c r="R91726" s="15">
        <v>1</v>
      </c>
    </row>
    <row r="91727" spans="18:18" x14ac:dyDescent="0.25">
      <c r="R91727" s="15">
        <v>1</v>
      </c>
    </row>
    <row r="91728" spans="18:18" x14ac:dyDescent="0.25">
      <c r="R91728" s="15">
        <v>1</v>
      </c>
    </row>
    <row r="91729" spans="18:18" x14ac:dyDescent="0.25">
      <c r="R91729" s="15">
        <v>1</v>
      </c>
    </row>
    <row r="91730" spans="18:18" x14ac:dyDescent="0.25">
      <c r="R91730" s="15">
        <v>1</v>
      </c>
    </row>
    <row r="91731" spans="18:18" x14ac:dyDescent="0.25">
      <c r="R91731" s="15">
        <v>1</v>
      </c>
    </row>
    <row r="91732" spans="18:18" x14ac:dyDescent="0.25">
      <c r="R91732" s="15">
        <v>1</v>
      </c>
    </row>
    <row r="91733" spans="18:18" x14ac:dyDescent="0.25">
      <c r="R91733" s="15">
        <v>1</v>
      </c>
    </row>
    <row r="91734" spans="18:18" x14ac:dyDescent="0.25">
      <c r="R91734" s="15">
        <v>1</v>
      </c>
    </row>
    <row r="91735" spans="18:18" x14ac:dyDescent="0.25">
      <c r="R91735" s="15">
        <v>1</v>
      </c>
    </row>
    <row r="91736" spans="18:18" x14ac:dyDescent="0.25">
      <c r="R91736" s="15">
        <v>1</v>
      </c>
    </row>
    <row r="91737" spans="18:18" x14ac:dyDescent="0.25">
      <c r="R91737" s="15">
        <v>1</v>
      </c>
    </row>
    <row r="91738" spans="18:18" x14ac:dyDescent="0.25">
      <c r="R91738" s="15">
        <v>1</v>
      </c>
    </row>
    <row r="91739" spans="18:18" x14ac:dyDescent="0.25">
      <c r="R91739" s="15">
        <v>1</v>
      </c>
    </row>
    <row r="91740" spans="18:18" x14ac:dyDescent="0.25">
      <c r="R91740" s="15">
        <v>1</v>
      </c>
    </row>
    <row r="91741" spans="18:18" x14ac:dyDescent="0.25">
      <c r="R91741" s="15">
        <v>1</v>
      </c>
    </row>
    <row r="91742" spans="18:18" x14ac:dyDescent="0.25">
      <c r="R91742" s="15">
        <v>1</v>
      </c>
    </row>
    <row r="91743" spans="18:18" x14ac:dyDescent="0.25">
      <c r="R91743" s="15">
        <v>1</v>
      </c>
    </row>
    <row r="91744" spans="18:18" x14ac:dyDescent="0.25">
      <c r="R91744" s="15">
        <v>1</v>
      </c>
    </row>
    <row r="91745" spans="18:18" x14ac:dyDescent="0.25">
      <c r="R91745" s="15">
        <v>4</v>
      </c>
    </row>
    <row r="91746" spans="18:18" x14ac:dyDescent="0.25">
      <c r="R91746" s="15">
        <v>4</v>
      </c>
    </row>
    <row r="91747" spans="18:18" x14ac:dyDescent="0.25">
      <c r="R91747" s="15">
        <v>4</v>
      </c>
    </row>
    <row r="91748" spans="18:18" x14ac:dyDescent="0.25">
      <c r="R91748" s="15">
        <v>4</v>
      </c>
    </row>
    <row r="91749" spans="18:18" x14ac:dyDescent="0.25">
      <c r="R91749" s="15">
        <v>4</v>
      </c>
    </row>
    <row r="91750" spans="18:18" x14ac:dyDescent="0.25">
      <c r="R91750" s="15">
        <v>4</v>
      </c>
    </row>
    <row r="91751" spans="18:18" x14ac:dyDescent="0.25">
      <c r="R91751" s="15">
        <v>4</v>
      </c>
    </row>
    <row r="91752" spans="18:18" x14ac:dyDescent="0.25">
      <c r="R91752" s="15">
        <v>4</v>
      </c>
    </row>
    <row r="91753" spans="18:18" x14ac:dyDescent="0.25">
      <c r="R91753" s="15">
        <v>4</v>
      </c>
    </row>
    <row r="91754" spans="18:18" x14ac:dyDescent="0.25">
      <c r="R91754" s="15">
        <v>4</v>
      </c>
    </row>
    <row r="91755" spans="18:18" x14ac:dyDescent="0.25">
      <c r="R91755" s="15">
        <v>4</v>
      </c>
    </row>
    <row r="91756" spans="18:18" x14ac:dyDescent="0.25">
      <c r="R91756" s="15">
        <v>4</v>
      </c>
    </row>
    <row r="91757" spans="18:18" x14ac:dyDescent="0.25">
      <c r="R91757" s="15">
        <v>4</v>
      </c>
    </row>
    <row r="91758" spans="18:18" x14ac:dyDescent="0.25">
      <c r="R91758" s="15">
        <v>4</v>
      </c>
    </row>
    <row r="91759" spans="18:18" x14ac:dyDescent="0.25">
      <c r="R91759" s="15">
        <v>4</v>
      </c>
    </row>
    <row r="91760" spans="18:18" x14ac:dyDescent="0.25">
      <c r="R91760" s="15">
        <v>4</v>
      </c>
    </row>
    <row r="91761" spans="18:18" x14ac:dyDescent="0.25">
      <c r="R91761" s="15">
        <v>4</v>
      </c>
    </row>
    <row r="91762" spans="18:18" x14ac:dyDescent="0.25">
      <c r="R91762" s="15">
        <v>4</v>
      </c>
    </row>
    <row r="91763" spans="18:18" x14ac:dyDescent="0.25">
      <c r="R91763" s="15">
        <v>4</v>
      </c>
    </row>
    <row r="91764" spans="18:18" x14ac:dyDescent="0.25">
      <c r="R91764" s="15">
        <v>4</v>
      </c>
    </row>
    <row r="91765" spans="18:18" x14ac:dyDescent="0.25">
      <c r="R91765" s="15">
        <v>4</v>
      </c>
    </row>
    <row r="91766" spans="18:18" x14ac:dyDescent="0.25">
      <c r="R91766" s="15">
        <v>4</v>
      </c>
    </row>
    <row r="91767" spans="18:18" x14ac:dyDescent="0.25">
      <c r="R91767" s="15">
        <v>4</v>
      </c>
    </row>
    <row r="91768" spans="18:18" x14ac:dyDescent="0.25">
      <c r="R91768" s="15">
        <v>4</v>
      </c>
    </row>
    <row r="91769" spans="18:18" x14ac:dyDescent="0.25">
      <c r="R91769" s="15">
        <v>4</v>
      </c>
    </row>
    <row r="91770" spans="18:18" x14ac:dyDescent="0.25">
      <c r="R91770" s="15">
        <v>4</v>
      </c>
    </row>
    <row r="91771" spans="18:18" x14ac:dyDescent="0.25">
      <c r="R91771" s="15">
        <v>4</v>
      </c>
    </row>
    <row r="91772" spans="18:18" x14ac:dyDescent="0.25">
      <c r="R91772" s="15">
        <v>4</v>
      </c>
    </row>
    <row r="91773" spans="18:18" x14ac:dyDescent="0.25">
      <c r="R91773" s="15">
        <v>4</v>
      </c>
    </row>
    <row r="91774" spans="18:18" x14ac:dyDescent="0.25">
      <c r="R91774" s="15">
        <v>4</v>
      </c>
    </row>
    <row r="91775" spans="18:18" x14ac:dyDescent="0.25">
      <c r="R91775" s="15">
        <v>4</v>
      </c>
    </row>
    <row r="91776" spans="18:18" x14ac:dyDescent="0.25">
      <c r="R91776" s="15">
        <v>4</v>
      </c>
    </row>
    <row r="91777" spans="18:18" x14ac:dyDescent="0.25">
      <c r="R91777" s="15">
        <v>4</v>
      </c>
    </row>
    <row r="91778" spans="18:18" x14ac:dyDescent="0.25">
      <c r="R91778" s="15">
        <v>4</v>
      </c>
    </row>
    <row r="91779" spans="18:18" x14ac:dyDescent="0.25">
      <c r="R91779" s="15">
        <v>4</v>
      </c>
    </row>
    <row r="91780" spans="18:18" x14ac:dyDescent="0.25">
      <c r="R91780" s="15">
        <v>4</v>
      </c>
    </row>
    <row r="91781" spans="18:18" x14ac:dyDescent="0.25">
      <c r="R91781" s="15">
        <v>4</v>
      </c>
    </row>
    <row r="91782" spans="18:18" x14ac:dyDescent="0.25">
      <c r="R91782" s="15">
        <v>4</v>
      </c>
    </row>
    <row r="91783" spans="18:18" x14ac:dyDescent="0.25">
      <c r="R91783" s="15">
        <v>4</v>
      </c>
    </row>
    <row r="91784" spans="18:18" x14ac:dyDescent="0.25">
      <c r="R91784" s="15">
        <v>4</v>
      </c>
    </row>
    <row r="91785" spans="18:18" x14ac:dyDescent="0.25">
      <c r="R91785" s="15">
        <v>4</v>
      </c>
    </row>
    <row r="91786" spans="18:18" x14ac:dyDescent="0.25">
      <c r="R91786" s="15">
        <v>4</v>
      </c>
    </row>
    <row r="91787" spans="18:18" x14ac:dyDescent="0.25">
      <c r="R91787" s="15">
        <v>4</v>
      </c>
    </row>
    <row r="91788" spans="18:18" x14ac:dyDescent="0.25">
      <c r="R91788" s="15">
        <v>4</v>
      </c>
    </row>
    <row r="91789" spans="18:18" x14ac:dyDescent="0.25">
      <c r="R91789" s="15">
        <v>4</v>
      </c>
    </row>
    <row r="91790" spans="18:18" x14ac:dyDescent="0.25">
      <c r="R91790" s="15">
        <v>4</v>
      </c>
    </row>
    <row r="91791" spans="18:18" x14ac:dyDescent="0.25">
      <c r="R91791" s="15">
        <v>4</v>
      </c>
    </row>
    <row r="91792" spans="18:18" x14ac:dyDescent="0.25">
      <c r="R91792" s="15">
        <v>4</v>
      </c>
    </row>
    <row r="91793" spans="18:18" x14ac:dyDescent="0.25">
      <c r="R91793" s="15">
        <v>4</v>
      </c>
    </row>
    <row r="91794" spans="18:18" x14ac:dyDescent="0.25">
      <c r="R91794" s="15">
        <v>4</v>
      </c>
    </row>
    <row r="91795" spans="18:18" x14ac:dyDescent="0.25">
      <c r="R91795" s="15">
        <v>4</v>
      </c>
    </row>
    <row r="91796" spans="18:18" x14ac:dyDescent="0.25">
      <c r="R91796" s="15">
        <v>4</v>
      </c>
    </row>
    <row r="91797" spans="18:18" x14ac:dyDescent="0.25">
      <c r="R91797" s="15">
        <v>4</v>
      </c>
    </row>
    <row r="91798" spans="18:18" x14ac:dyDescent="0.25">
      <c r="R91798" s="15">
        <v>4</v>
      </c>
    </row>
    <row r="91799" spans="18:18" x14ac:dyDescent="0.25">
      <c r="R91799" s="15">
        <v>4</v>
      </c>
    </row>
    <row r="91800" spans="18:18" x14ac:dyDescent="0.25">
      <c r="R91800" s="15">
        <v>4</v>
      </c>
    </row>
    <row r="91801" spans="18:18" x14ac:dyDescent="0.25">
      <c r="R91801" s="15">
        <v>4</v>
      </c>
    </row>
    <row r="91802" spans="18:18" x14ac:dyDescent="0.25">
      <c r="R91802" s="15">
        <v>4</v>
      </c>
    </row>
    <row r="91803" spans="18:18" x14ac:dyDescent="0.25">
      <c r="R91803" s="15">
        <v>4</v>
      </c>
    </row>
    <row r="91804" spans="18:18" x14ac:dyDescent="0.25">
      <c r="R91804" s="15">
        <v>4</v>
      </c>
    </row>
    <row r="91805" spans="18:18" x14ac:dyDescent="0.25">
      <c r="R91805" s="15">
        <v>4</v>
      </c>
    </row>
    <row r="91806" spans="18:18" x14ac:dyDescent="0.25">
      <c r="R91806" s="15">
        <v>4</v>
      </c>
    </row>
    <row r="91807" spans="18:18" x14ac:dyDescent="0.25">
      <c r="R91807" s="15">
        <v>4</v>
      </c>
    </row>
    <row r="91808" spans="18:18" x14ac:dyDescent="0.25">
      <c r="R91808" s="15">
        <v>4</v>
      </c>
    </row>
    <row r="91809" spans="18:18" x14ac:dyDescent="0.25">
      <c r="R91809" s="15">
        <v>4</v>
      </c>
    </row>
    <row r="91810" spans="18:18" x14ac:dyDescent="0.25">
      <c r="R91810" s="15">
        <v>4</v>
      </c>
    </row>
    <row r="91811" spans="18:18" x14ac:dyDescent="0.25">
      <c r="R91811" s="15">
        <v>4</v>
      </c>
    </row>
    <row r="91812" spans="18:18" x14ac:dyDescent="0.25">
      <c r="R91812" s="15">
        <v>4</v>
      </c>
    </row>
    <row r="91813" spans="18:18" x14ac:dyDescent="0.25">
      <c r="R91813" s="15">
        <v>4</v>
      </c>
    </row>
    <row r="91814" spans="18:18" x14ac:dyDescent="0.25">
      <c r="R91814" s="15">
        <v>4</v>
      </c>
    </row>
    <row r="91815" spans="18:18" x14ac:dyDescent="0.25">
      <c r="R91815" s="15">
        <v>4</v>
      </c>
    </row>
    <row r="91816" spans="18:18" x14ac:dyDescent="0.25">
      <c r="R91816" s="15">
        <v>4</v>
      </c>
    </row>
    <row r="91817" spans="18:18" x14ac:dyDescent="0.25">
      <c r="R91817" s="15">
        <v>4</v>
      </c>
    </row>
    <row r="91818" spans="18:18" x14ac:dyDescent="0.25">
      <c r="R91818" s="15">
        <v>4</v>
      </c>
    </row>
    <row r="91819" spans="18:18" x14ac:dyDescent="0.25">
      <c r="R91819" s="15">
        <v>4</v>
      </c>
    </row>
    <row r="91820" spans="18:18" x14ac:dyDescent="0.25">
      <c r="R91820" s="15">
        <v>4</v>
      </c>
    </row>
    <row r="91821" spans="18:18" x14ac:dyDescent="0.25">
      <c r="R91821" s="15">
        <v>4</v>
      </c>
    </row>
    <row r="91822" spans="18:18" x14ac:dyDescent="0.25">
      <c r="R91822" s="15">
        <v>4</v>
      </c>
    </row>
    <row r="91823" spans="18:18" x14ac:dyDescent="0.25">
      <c r="R91823" s="15">
        <v>4</v>
      </c>
    </row>
    <row r="91824" spans="18:18" x14ac:dyDescent="0.25">
      <c r="R91824" s="15">
        <v>4</v>
      </c>
    </row>
    <row r="91825" spans="18:18" x14ac:dyDescent="0.25">
      <c r="R91825" s="15">
        <v>4</v>
      </c>
    </row>
    <row r="91826" spans="18:18" x14ac:dyDescent="0.25">
      <c r="R91826" s="15">
        <v>4</v>
      </c>
    </row>
    <row r="91827" spans="18:18" x14ac:dyDescent="0.25">
      <c r="R91827" s="15">
        <v>4</v>
      </c>
    </row>
    <row r="91828" spans="18:18" x14ac:dyDescent="0.25">
      <c r="R91828" s="15">
        <v>4</v>
      </c>
    </row>
    <row r="91829" spans="18:18" x14ac:dyDescent="0.25">
      <c r="R91829" s="15">
        <v>4</v>
      </c>
    </row>
    <row r="91830" spans="18:18" x14ac:dyDescent="0.25">
      <c r="R91830" s="15">
        <v>4</v>
      </c>
    </row>
    <row r="91831" spans="18:18" x14ac:dyDescent="0.25">
      <c r="R91831" s="15">
        <v>4</v>
      </c>
    </row>
    <row r="91832" spans="18:18" x14ac:dyDescent="0.25">
      <c r="R91832" s="15">
        <v>4</v>
      </c>
    </row>
    <row r="91833" spans="18:18" x14ac:dyDescent="0.25">
      <c r="R91833" s="15">
        <v>4</v>
      </c>
    </row>
    <row r="91834" spans="18:18" x14ac:dyDescent="0.25">
      <c r="R91834" s="15">
        <v>4</v>
      </c>
    </row>
    <row r="91835" spans="18:18" x14ac:dyDescent="0.25">
      <c r="R91835" s="15">
        <v>4</v>
      </c>
    </row>
    <row r="91836" spans="18:18" x14ac:dyDescent="0.25">
      <c r="R91836" s="15">
        <v>4</v>
      </c>
    </row>
    <row r="91837" spans="18:18" x14ac:dyDescent="0.25">
      <c r="R91837" s="15">
        <v>4</v>
      </c>
    </row>
    <row r="91838" spans="18:18" x14ac:dyDescent="0.25">
      <c r="R91838" s="15">
        <v>4</v>
      </c>
    </row>
    <row r="91839" spans="18:18" x14ac:dyDescent="0.25">
      <c r="R91839" s="15">
        <v>4</v>
      </c>
    </row>
    <row r="91840" spans="18:18" x14ac:dyDescent="0.25">
      <c r="R91840" s="15">
        <v>4</v>
      </c>
    </row>
    <row r="91841" spans="18:18" x14ac:dyDescent="0.25">
      <c r="R91841" s="15">
        <v>4</v>
      </c>
    </row>
    <row r="91842" spans="18:18" x14ac:dyDescent="0.25">
      <c r="R91842" s="15">
        <v>4</v>
      </c>
    </row>
    <row r="91843" spans="18:18" x14ac:dyDescent="0.25">
      <c r="R91843" s="15">
        <v>4</v>
      </c>
    </row>
    <row r="91844" spans="18:18" x14ac:dyDescent="0.25">
      <c r="R91844" s="15">
        <v>4</v>
      </c>
    </row>
    <row r="91845" spans="18:18" x14ac:dyDescent="0.25">
      <c r="R91845" s="15">
        <v>4</v>
      </c>
    </row>
    <row r="91846" spans="18:18" x14ac:dyDescent="0.25">
      <c r="R91846" s="15">
        <v>4</v>
      </c>
    </row>
    <row r="91847" spans="18:18" x14ac:dyDescent="0.25">
      <c r="R91847" s="15">
        <v>4</v>
      </c>
    </row>
    <row r="91848" spans="18:18" x14ac:dyDescent="0.25">
      <c r="R91848" s="15">
        <v>4</v>
      </c>
    </row>
    <row r="91849" spans="18:18" x14ac:dyDescent="0.25">
      <c r="R91849" s="15">
        <v>4</v>
      </c>
    </row>
    <row r="91850" spans="18:18" x14ac:dyDescent="0.25">
      <c r="R91850" s="15">
        <v>4</v>
      </c>
    </row>
    <row r="91851" spans="18:18" x14ac:dyDescent="0.25">
      <c r="R91851" s="15">
        <v>4</v>
      </c>
    </row>
    <row r="91852" spans="18:18" x14ac:dyDescent="0.25">
      <c r="R91852" s="15">
        <v>4</v>
      </c>
    </row>
    <row r="91853" spans="18:18" x14ac:dyDescent="0.25">
      <c r="R91853" s="15">
        <v>4</v>
      </c>
    </row>
    <row r="91854" spans="18:18" x14ac:dyDescent="0.25">
      <c r="R91854" s="15">
        <v>4</v>
      </c>
    </row>
    <row r="91855" spans="18:18" x14ac:dyDescent="0.25">
      <c r="R91855" s="15">
        <v>4</v>
      </c>
    </row>
    <row r="91856" spans="18:18" x14ac:dyDescent="0.25">
      <c r="R91856" s="15">
        <v>4</v>
      </c>
    </row>
    <row r="91857" spans="18:18" x14ac:dyDescent="0.25">
      <c r="R91857" s="15">
        <v>4</v>
      </c>
    </row>
    <row r="91858" spans="18:18" x14ac:dyDescent="0.25">
      <c r="R91858" s="15">
        <v>4</v>
      </c>
    </row>
    <row r="91859" spans="18:18" x14ac:dyDescent="0.25">
      <c r="R91859" s="15">
        <v>4</v>
      </c>
    </row>
    <row r="91860" spans="18:18" x14ac:dyDescent="0.25">
      <c r="R91860" s="15">
        <v>4</v>
      </c>
    </row>
    <row r="91861" spans="18:18" x14ac:dyDescent="0.25">
      <c r="R91861" s="15">
        <v>4</v>
      </c>
    </row>
    <row r="91862" spans="18:18" x14ac:dyDescent="0.25">
      <c r="R91862" s="15">
        <v>4</v>
      </c>
    </row>
    <row r="91863" spans="18:18" x14ac:dyDescent="0.25">
      <c r="R91863" s="15">
        <v>4</v>
      </c>
    </row>
    <row r="91864" spans="18:18" x14ac:dyDescent="0.25">
      <c r="R91864" s="15">
        <v>4</v>
      </c>
    </row>
    <row r="91865" spans="18:18" x14ac:dyDescent="0.25">
      <c r="R91865" s="15">
        <v>4</v>
      </c>
    </row>
    <row r="91866" spans="18:18" x14ac:dyDescent="0.25">
      <c r="R91866" s="15">
        <v>4</v>
      </c>
    </row>
    <row r="91867" spans="18:18" x14ac:dyDescent="0.25">
      <c r="R91867" s="15">
        <v>4</v>
      </c>
    </row>
    <row r="91868" spans="18:18" x14ac:dyDescent="0.25">
      <c r="R91868" s="15">
        <v>4</v>
      </c>
    </row>
    <row r="91869" spans="18:18" x14ac:dyDescent="0.25">
      <c r="R91869" s="15">
        <v>4</v>
      </c>
    </row>
    <row r="91870" spans="18:18" x14ac:dyDescent="0.25">
      <c r="R91870" s="15">
        <v>4</v>
      </c>
    </row>
    <row r="91871" spans="18:18" x14ac:dyDescent="0.25">
      <c r="R91871" s="15">
        <v>4</v>
      </c>
    </row>
    <row r="91872" spans="18:18" x14ac:dyDescent="0.25">
      <c r="R91872" s="15">
        <v>4</v>
      </c>
    </row>
    <row r="91873" spans="18:18" x14ac:dyDescent="0.25">
      <c r="R91873" s="15">
        <v>4</v>
      </c>
    </row>
    <row r="91874" spans="18:18" x14ac:dyDescent="0.25">
      <c r="R91874" s="15">
        <v>4</v>
      </c>
    </row>
    <row r="91875" spans="18:18" x14ac:dyDescent="0.25">
      <c r="R91875" s="15">
        <v>4</v>
      </c>
    </row>
    <row r="91876" spans="18:18" x14ac:dyDescent="0.25">
      <c r="R91876" s="15">
        <v>4</v>
      </c>
    </row>
    <row r="91877" spans="18:18" x14ac:dyDescent="0.25">
      <c r="R91877" s="15">
        <v>4</v>
      </c>
    </row>
    <row r="91878" spans="18:18" x14ac:dyDescent="0.25">
      <c r="R91878" s="15">
        <v>2</v>
      </c>
    </row>
    <row r="91879" spans="18:18" x14ac:dyDescent="0.25">
      <c r="R91879" s="15">
        <v>2</v>
      </c>
    </row>
    <row r="91880" spans="18:18" x14ac:dyDescent="0.25">
      <c r="R91880" s="15">
        <v>2</v>
      </c>
    </row>
    <row r="91881" spans="18:18" x14ac:dyDescent="0.25">
      <c r="R91881" s="15">
        <v>2</v>
      </c>
    </row>
    <row r="91882" spans="18:18" x14ac:dyDescent="0.25">
      <c r="R91882" s="15">
        <v>2</v>
      </c>
    </row>
    <row r="91883" spans="18:18" x14ac:dyDescent="0.25">
      <c r="R91883" s="15">
        <v>2</v>
      </c>
    </row>
    <row r="91884" spans="18:18" x14ac:dyDescent="0.25">
      <c r="R91884" s="15">
        <v>2</v>
      </c>
    </row>
    <row r="91885" spans="18:18" x14ac:dyDescent="0.25">
      <c r="R91885" s="15">
        <v>2</v>
      </c>
    </row>
    <row r="91886" spans="18:18" x14ac:dyDescent="0.25">
      <c r="R91886" s="15">
        <v>2</v>
      </c>
    </row>
    <row r="91887" spans="18:18" x14ac:dyDescent="0.25">
      <c r="R91887" s="15">
        <v>2</v>
      </c>
    </row>
    <row r="91888" spans="18:18" x14ac:dyDescent="0.25">
      <c r="R91888" s="15">
        <v>2</v>
      </c>
    </row>
    <row r="91889" spans="18:18" x14ac:dyDescent="0.25">
      <c r="R91889" s="15">
        <v>2</v>
      </c>
    </row>
    <row r="91890" spans="18:18" x14ac:dyDescent="0.25">
      <c r="R91890" s="15">
        <v>4</v>
      </c>
    </row>
    <row r="91891" spans="18:18" x14ac:dyDescent="0.25">
      <c r="R91891" s="15">
        <v>4</v>
      </c>
    </row>
    <row r="91892" spans="18:18" x14ac:dyDescent="0.25">
      <c r="R91892" s="15">
        <v>4</v>
      </c>
    </row>
    <row r="91893" spans="18:18" x14ac:dyDescent="0.25">
      <c r="R91893" s="15">
        <v>4</v>
      </c>
    </row>
    <row r="91894" spans="18:18" x14ac:dyDescent="0.25">
      <c r="R91894" s="15">
        <v>4</v>
      </c>
    </row>
    <row r="91895" spans="18:18" x14ac:dyDescent="0.25">
      <c r="R91895" s="15">
        <v>4</v>
      </c>
    </row>
    <row r="91896" spans="18:18" x14ac:dyDescent="0.25">
      <c r="R91896" s="15">
        <v>4</v>
      </c>
    </row>
    <row r="91897" spans="18:18" x14ac:dyDescent="0.25">
      <c r="R91897" s="15">
        <v>4</v>
      </c>
    </row>
    <row r="91898" spans="18:18" x14ac:dyDescent="0.25">
      <c r="R91898" s="15">
        <v>4</v>
      </c>
    </row>
    <row r="91899" spans="18:18" x14ac:dyDescent="0.25">
      <c r="R91899" s="15">
        <v>4</v>
      </c>
    </row>
    <row r="91900" spans="18:18" x14ac:dyDescent="0.25">
      <c r="R91900" s="15">
        <v>4</v>
      </c>
    </row>
    <row r="91901" spans="18:18" x14ac:dyDescent="0.25">
      <c r="R91901" s="15">
        <v>4</v>
      </c>
    </row>
    <row r="91902" spans="18:18" x14ac:dyDescent="0.25">
      <c r="R91902" s="15">
        <v>1</v>
      </c>
    </row>
    <row r="91903" spans="18:18" x14ac:dyDescent="0.25">
      <c r="R91903" s="15">
        <v>1</v>
      </c>
    </row>
    <row r="91904" spans="18:18" x14ac:dyDescent="0.25">
      <c r="R91904" s="15">
        <v>1</v>
      </c>
    </row>
    <row r="91905" spans="18:18" x14ac:dyDescent="0.25">
      <c r="R91905" s="15">
        <v>1</v>
      </c>
    </row>
    <row r="91906" spans="18:18" x14ac:dyDescent="0.25">
      <c r="R91906" s="15">
        <v>1</v>
      </c>
    </row>
    <row r="91907" spans="18:18" x14ac:dyDescent="0.25">
      <c r="R91907" s="15">
        <v>1</v>
      </c>
    </row>
    <row r="91908" spans="18:18" x14ac:dyDescent="0.25">
      <c r="R91908" s="15">
        <v>1</v>
      </c>
    </row>
    <row r="91909" spans="18:18" x14ac:dyDescent="0.25">
      <c r="R91909" s="15">
        <v>1</v>
      </c>
    </row>
    <row r="91910" spans="18:18" x14ac:dyDescent="0.25">
      <c r="R91910" s="15">
        <v>1</v>
      </c>
    </row>
    <row r="91911" spans="18:18" x14ac:dyDescent="0.25">
      <c r="R91911" s="15">
        <v>1</v>
      </c>
    </row>
    <row r="91912" spans="18:18" x14ac:dyDescent="0.25">
      <c r="R91912" s="15">
        <v>1</v>
      </c>
    </row>
    <row r="91913" spans="18:18" x14ac:dyDescent="0.25">
      <c r="R91913" s="15">
        <v>1</v>
      </c>
    </row>
    <row r="91914" spans="18:18" x14ac:dyDescent="0.25">
      <c r="R91914" s="15">
        <v>1</v>
      </c>
    </row>
    <row r="91915" spans="18:18" x14ac:dyDescent="0.25">
      <c r="R91915" s="15">
        <v>1</v>
      </c>
    </row>
    <row r="91916" spans="18:18" x14ac:dyDescent="0.25">
      <c r="R91916" s="15">
        <v>1</v>
      </c>
    </row>
    <row r="91917" spans="18:18" x14ac:dyDescent="0.25">
      <c r="R91917" s="15">
        <v>1</v>
      </c>
    </row>
    <row r="91918" spans="18:18" x14ac:dyDescent="0.25">
      <c r="R91918" s="15">
        <v>1</v>
      </c>
    </row>
    <row r="91919" spans="18:18" x14ac:dyDescent="0.25">
      <c r="R91919" s="15">
        <v>1</v>
      </c>
    </row>
    <row r="91920" spans="18:18" x14ac:dyDescent="0.25">
      <c r="R91920" s="15">
        <v>1</v>
      </c>
    </row>
    <row r="91921" spans="18:18" x14ac:dyDescent="0.25">
      <c r="R91921" s="15">
        <v>1</v>
      </c>
    </row>
    <row r="91922" spans="18:18" x14ac:dyDescent="0.25">
      <c r="R91922" s="15">
        <v>1</v>
      </c>
    </row>
    <row r="91923" spans="18:18" x14ac:dyDescent="0.25">
      <c r="R91923" s="15">
        <v>1</v>
      </c>
    </row>
    <row r="91924" spans="18:18" x14ac:dyDescent="0.25">
      <c r="R91924" s="15">
        <v>1</v>
      </c>
    </row>
    <row r="91925" spans="18:18" x14ac:dyDescent="0.25">
      <c r="R91925" s="15">
        <v>1</v>
      </c>
    </row>
    <row r="91926" spans="18:18" x14ac:dyDescent="0.25">
      <c r="R91926" s="15">
        <v>1</v>
      </c>
    </row>
    <row r="91927" spans="18:18" x14ac:dyDescent="0.25">
      <c r="R91927" s="15">
        <v>1</v>
      </c>
    </row>
    <row r="91928" spans="18:18" x14ac:dyDescent="0.25">
      <c r="R91928" s="15">
        <v>1</v>
      </c>
    </row>
    <row r="91929" spans="18:18" x14ac:dyDescent="0.25">
      <c r="R91929" s="15">
        <v>1</v>
      </c>
    </row>
    <row r="91930" spans="18:18" x14ac:dyDescent="0.25">
      <c r="R91930" s="15">
        <v>1</v>
      </c>
    </row>
    <row r="91931" spans="18:18" x14ac:dyDescent="0.25">
      <c r="R91931" s="15">
        <v>1</v>
      </c>
    </row>
    <row r="91932" spans="18:18" x14ac:dyDescent="0.25">
      <c r="R91932" s="15">
        <v>1</v>
      </c>
    </row>
    <row r="91933" spans="18:18" x14ac:dyDescent="0.25">
      <c r="R91933" s="15">
        <v>1</v>
      </c>
    </row>
    <row r="91934" spans="18:18" x14ac:dyDescent="0.25">
      <c r="R91934" s="15">
        <v>1</v>
      </c>
    </row>
    <row r="91935" spans="18:18" x14ac:dyDescent="0.25">
      <c r="R91935" s="15">
        <v>1</v>
      </c>
    </row>
    <row r="91936" spans="18:18" x14ac:dyDescent="0.25">
      <c r="R91936" s="15">
        <v>1</v>
      </c>
    </row>
    <row r="91937" spans="18:18" x14ac:dyDescent="0.25">
      <c r="R91937" s="15">
        <v>1</v>
      </c>
    </row>
    <row r="91938" spans="18:18" x14ac:dyDescent="0.25">
      <c r="R91938" s="15">
        <v>1</v>
      </c>
    </row>
    <row r="91939" spans="18:18" x14ac:dyDescent="0.25">
      <c r="R91939" s="15">
        <v>1</v>
      </c>
    </row>
    <row r="91940" spans="18:18" x14ac:dyDescent="0.25">
      <c r="R91940" s="15">
        <v>1</v>
      </c>
    </row>
    <row r="91941" spans="18:18" x14ac:dyDescent="0.25">
      <c r="R91941" s="15">
        <v>1</v>
      </c>
    </row>
    <row r="91942" spans="18:18" x14ac:dyDescent="0.25">
      <c r="R91942" s="15">
        <v>1</v>
      </c>
    </row>
    <row r="91943" spans="18:18" x14ac:dyDescent="0.25">
      <c r="R91943" s="15">
        <v>1</v>
      </c>
    </row>
    <row r="91944" spans="18:18" x14ac:dyDescent="0.25">
      <c r="R91944" s="15">
        <v>1</v>
      </c>
    </row>
    <row r="91945" spans="18:18" x14ac:dyDescent="0.25">
      <c r="R91945" s="15">
        <v>1</v>
      </c>
    </row>
    <row r="91946" spans="18:18" x14ac:dyDescent="0.25">
      <c r="R91946" s="15">
        <v>1</v>
      </c>
    </row>
    <row r="91947" spans="18:18" x14ac:dyDescent="0.25">
      <c r="R91947" s="15">
        <v>1</v>
      </c>
    </row>
    <row r="91948" spans="18:18" x14ac:dyDescent="0.25">
      <c r="R91948" s="15">
        <v>5</v>
      </c>
    </row>
    <row r="91949" spans="18:18" x14ac:dyDescent="0.25">
      <c r="R91949" s="15">
        <v>5</v>
      </c>
    </row>
    <row r="91950" spans="18:18" x14ac:dyDescent="0.25">
      <c r="R91950" s="15">
        <v>5</v>
      </c>
    </row>
    <row r="91951" spans="18:18" x14ac:dyDescent="0.25">
      <c r="R91951" s="15">
        <v>5</v>
      </c>
    </row>
    <row r="91952" spans="18:18" x14ac:dyDescent="0.25">
      <c r="R91952" s="15">
        <v>5</v>
      </c>
    </row>
    <row r="91953" spans="18:18" x14ac:dyDescent="0.25">
      <c r="R91953" s="15">
        <v>5</v>
      </c>
    </row>
    <row r="91954" spans="18:18" x14ac:dyDescent="0.25">
      <c r="R91954" s="15">
        <v>5</v>
      </c>
    </row>
    <row r="91955" spans="18:18" x14ac:dyDescent="0.25">
      <c r="R91955" s="15">
        <v>5</v>
      </c>
    </row>
    <row r="91956" spans="18:18" x14ac:dyDescent="0.25">
      <c r="R91956" s="15">
        <v>5</v>
      </c>
    </row>
    <row r="91957" spans="18:18" x14ac:dyDescent="0.25">
      <c r="R91957" s="15">
        <v>5</v>
      </c>
    </row>
    <row r="91958" spans="18:18" x14ac:dyDescent="0.25">
      <c r="R91958" s="15">
        <v>5</v>
      </c>
    </row>
    <row r="91959" spans="18:18" x14ac:dyDescent="0.25">
      <c r="R91959" s="15">
        <v>5</v>
      </c>
    </row>
    <row r="91960" spans="18:18" x14ac:dyDescent="0.25">
      <c r="R91960" s="15">
        <v>5</v>
      </c>
    </row>
    <row r="91961" spans="18:18" x14ac:dyDescent="0.25">
      <c r="R91961" s="15">
        <v>5</v>
      </c>
    </row>
    <row r="91962" spans="18:18" x14ac:dyDescent="0.25">
      <c r="R91962" s="15">
        <v>5</v>
      </c>
    </row>
    <row r="91963" spans="18:18" x14ac:dyDescent="0.25">
      <c r="R91963" s="15">
        <v>5</v>
      </c>
    </row>
    <row r="91964" spans="18:18" x14ac:dyDescent="0.25">
      <c r="R91964" s="15">
        <v>5</v>
      </c>
    </row>
    <row r="91965" spans="18:18" x14ac:dyDescent="0.25">
      <c r="R91965" s="15">
        <v>5</v>
      </c>
    </row>
    <row r="91966" spans="18:18" x14ac:dyDescent="0.25">
      <c r="R91966" s="15">
        <v>5</v>
      </c>
    </row>
    <row r="91967" spans="18:18" x14ac:dyDescent="0.25">
      <c r="R91967" s="15">
        <v>5</v>
      </c>
    </row>
    <row r="91968" spans="18:18" x14ac:dyDescent="0.25">
      <c r="R91968" s="15">
        <v>5</v>
      </c>
    </row>
    <row r="91969" spans="18:18" x14ac:dyDescent="0.25">
      <c r="R91969" s="15">
        <v>5</v>
      </c>
    </row>
    <row r="91970" spans="18:18" x14ac:dyDescent="0.25">
      <c r="R91970" s="15">
        <v>5</v>
      </c>
    </row>
    <row r="91971" spans="18:18" x14ac:dyDescent="0.25">
      <c r="R91971" s="15">
        <v>5</v>
      </c>
    </row>
    <row r="91972" spans="18:18" x14ac:dyDescent="0.25">
      <c r="R91972" s="15">
        <v>5</v>
      </c>
    </row>
    <row r="91973" spans="18:18" x14ac:dyDescent="0.25">
      <c r="R91973" s="15">
        <v>5</v>
      </c>
    </row>
    <row r="91974" spans="18:18" x14ac:dyDescent="0.25">
      <c r="R91974" s="15">
        <v>5</v>
      </c>
    </row>
    <row r="91975" spans="18:18" x14ac:dyDescent="0.25">
      <c r="R91975" s="15">
        <v>5</v>
      </c>
    </row>
    <row r="91976" spans="18:18" x14ac:dyDescent="0.25">
      <c r="R91976" s="15">
        <v>5</v>
      </c>
    </row>
    <row r="91977" spans="18:18" x14ac:dyDescent="0.25">
      <c r="R91977" s="15">
        <v>5</v>
      </c>
    </row>
    <row r="91978" spans="18:18" x14ac:dyDescent="0.25">
      <c r="R91978" s="15">
        <v>5</v>
      </c>
    </row>
    <row r="91979" spans="18:18" x14ac:dyDescent="0.25">
      <c r="R91979" s="15">
        <v>5</v>
      </c>
    </row>
    <row r="91980" spans="18:18" x14ac:dyDescent="0.25">
      <c r="R91980" s="15">
        <v>5</v>
      </c>
    </row>
    <row r="91981" spans="18:18" x14ac:dyDescent="0.25">
      <c r="R91981" s="15">
        <v>5</v>
      </c>
    </row>
    <row r="91982" spans="18:18" x14ac:dyDescent="0.25">
      <c r="R91982" s="15">
        <v>5</v>
      </c>
    </row>
    <row r="91983" spans="18:18" x14ac:dyDescent="0.25">
      <c r="R91983" s="15">
        <v>5</v>
      </c>
    </row>
    <row r="91984" spans="18:18" x14ac:dyDescent="0.25">
      <c r="R91984" s="15">
        <v>5</v>
      </c>
    </row>
    <row r="91985" spans="18:18" x14ac:dyDescent="0.25">
      <c r="R91985" s="15">
        <v>5</v>
      </c>
    </row>
    <row r="91986" spans="18:18" x14ac:dyDescent="0.25">
      <c r="R91986" s="15">
        <v>5</v>
      </c>
    </row>
    <row r="91987" spans="18:18" x14ac:dyDescent="0.25">
      <c r="R91987" s="15">
        <v>5</v>
      </c>
    </row>
    <row r="91988" spans="18:18" x14ac:dyDescent="0.25">
      <c r="R91988" s="15">
        <v>5</v>
      </c>
    </row>
    <row r="91989" spans="18:18" x14ac:dyDescent="0.25">
      <c r="R91989" s="15">
        <v>5</v>
      </c>
    </row>
    <row r="91990" spans="18:18" x14ac:dyDescent="0.25">
      <c r="R91990" s="15">
        <v>5</v>
      </c>
    </row>
    <row r="91991" spans="18:18" x14ac:dyDescent="0.25">
      <c r="R91991" s="15">
        <v>5</v>
      </c>
    </row>
    <row r="91992" spans="18:18" x14ac:dyDescent="0.25">
      <c r="R91992" s="15">
        <v>5</v>
      </c>
    </row>
    <row r="91993" spans="18:18" x14ac:dyDescent="0.25">
      <c r="R91993" s="15">
        <v>5</v>
      </c>
    </row>
    <row r="91994" spans="18:18" x14ac:dyDescent="0.25">
      <c r="R91994" s="15">
        <v>5</v>
      </c>
    </row>
    <row r="91995" spans="18:18" x14ac:dyDescent="0.25">
      <c r="R91995" s="15">
        <v>5</v>
      </c>
    </row>
    <row r="91996" spans="18:18" x14ac:dyDescent="0.25">
      <c r="R91996" s="15">
        <v>5</v>
      </c>
    </row>
    <row r="91997" spans="18:18" x14ac:dyDescent="0.25">
      <c r="R91997" s="15">
        <v>5</v>
      </c>
    </row>
    <row r="91998" spans="18:18" x14ac:dyDescent="0.25">
      <c r="R91998" s="15">
        <v>5</v>
      </c>
    </row>
    <row r="91999" spans="18:18" x14ac:dyDescent="0.25">
      <c r="R91999" s="15">
        <v>5</v>
      </c>
    </row>
    <row r="92000" spans="18:18" x14ac:dyDescent="0.25">
      <c r="R92000" s="15">
        <v>5</v>
      </c>
    </row>
    <row r="92001" spans="18:18" x14ac:dyDescent="0.25">
      <c r="R92001" s="15">
        <v>5</v>
      </c>
    </row>
    <row r="92002" spans="18:18" x14ac:dyDescent="0.25">
      <c r="R92002" s="15">
        <v>5</v>
      </c>
    </row>
    <row r="92003" spans="18:18" x14ac:dyDescent="0.25">
      <c r="R92003" s="15">
        <v>5</v>
      </c>
    </row>
    <row r="92004" spans="18:18" x14ac:dyDescent="0.25">
      <c r="R92004" s="15">
        <v>5</v>
      </c>
    </row>
    <row r="92005" spans="18:18" x14ac:dyDescent="0.25">
      <c r="R92005" s="15">
        <v>5</v>
      </c>
    </row>
    <row r="92006" spans="18:18" x14ac:dyDescent="0.25">
      <c r="R92006" s="15">
        <v>5</v>
      </c>
    </row>
    <row r="92007" spans="18:18" x14ac:dyDescent="0.25">
      <c r="R92007" s="15">
        <v>5</v>
      </c>
    </row>
    <row r="92008" spans="18:18" x14ac:dyDescent="0.25">
      <c r="R92008" s="15">
        <v>5</v>
      </c>
    </row>
    <row r="92009" spans="18:18" x14ac:dyDescent="0.25">
      <c r="R92009" s="15">
        <v>5</v>
      </c>
    </row>
    <row r="92010" spans="18:18" x14ac:dyDescent="0.25">
      <c r="R92010" s="15">
        <v>5</v>
      </c>
    </row>
    <row r="92011" spans="18:18" x14ac:dyDescent="0.25">
      <c r="R92011" s="15">
        <v>5</v>
      </c>
    </row>
    <row r="92012" spans="18:18" x14ac:dyDescent="0.25">
      <c r="R92012" s="15">
        <v>5</v>
      </c>
    </row>
    <row r="92013" spans="18:18" x14ac:dyDescent="0.25">
      <c r="R92013" s="15">
        <v>5</v>
      </c>
    </row>
    <row r="92014" spans="18:18" x14ac:dyDescent="0.25">
      <c r="R92014" s="15">
        <v>4</v>
      </c>
    </row>
    <row r="92015" spans="18:18" x14ac:dyDescent="0.25">
      <c r="R92015" s="15">
        <v>4</v>
      </c>
    </row>
    <row r="92016" spans="18:18" x14ac:dyDescent="0.25">
      <c r="R92016" s="15">
        <v>4</v>
      </c>
    </row>
    <row r="92017" spans="18:18" x14ac:dyDescent="0.25">
      <c r="R92017" s="15">
        <v>4</v>
      </c>
    </row>
    <row r="92018" spans="18:18" x14ac:dyDescent="0.25">
      <c r="R92018" s="15">
        <v>4</v>
      </c>
    </row>
    <row r="92019" spans="18:18" x14ac:dyDescent="0.25">
      <c r="R92019" s="15">
        <v>4</v>
      </c>
    </row>
    <row r="92020" spans="18:18" x14ac:dyDescent="0.25">
      <c r="R92020" s="15">
        <v>4</v>
      </c>
    </row>
    <row r="92021" spans="18:18" x14ac:dyDescent="0.25">
      <c r="R92021" s="15">
        <v>4</v>
      </c>
    </row>
    <row r="92022" spans="18:18" x14ac:dyDescent="0.25">
      <c r="R92022" s="15">
        <v>4</v>
      </c>
    </row>
    <row r="92023" spans="18:18" x14ac:dyDescent="0.25">
      <c r="R92023" s="15">
        <v>4</v>
      </c>
    </row>
    <row r="92024" spans="18:18" x14ac:dyDescent="0.25">
      <c r="R92024" s="15">
        <v>4</v>
      </c>
    </row>
    <row r="92025" spans="18:18" x14ac:dyDescent="0.25">
      <c r="R92025" s="15">
        <v>4</v>
      </c>
    </row>
    <row r="92026" spans="18:18" x14ac:dyDescent="0.25">
      <c r="R92026" s="15">
        <v>4</v>
      </c>
    </row>
    <row r="92027" spans="18:18" x14ac:dyDescent="0.25">
      <c r="R92027" s="15">
        <v>4</v>
      </c>
    </row>
    <row r="92028" spans="18:18" x14ac:dyDescent="0.25">
      <c r="R92028" s="15">
        <v>4</v>
      </c>
    </row>
    <row r="92029" spans="18:18" x14ac:dyDescent="0.25">
      <c r="R92029" s="15">
        <v>4</v>
      </c>
    </row>
    <row r="92030" spans="18:18" x14ac:dyDescent="0.25">
      <c r="R92030" s="15">
        <v>4</v>
      </c>
    </row>
    <row r="92031" spans="18:18" x14ac:dyDescent="0.25">
      <c r="R92031" s="15">
        <v>4</v>
      </c>
    </row>
    <row r="92032" spans="18:18" x14ac:dyDescent="0.25">
      <c r="R92032" s="15">
        <v>4</v>
      </c>
    </row>
    <row r="92033" spans="18:18" x14ac:dyDescent="0.25">
      <c r="R92033" s="15">
        <v>4</v>
      </c>
    </row>
    <row r="92034" spans="18:18" x14ac:dyDescent="0.25">
      <c r="R92034" s="15">
        <v>4</v>
      </c>
    </row>
    <row r="92035" spans="18:18" x14ac:dyDescent="0.25">
      <c r="R92035" s="15">
        <v>4</v>
      </c>
    </row>
    <row r="92036" spans="18:18" x14ac:dyDescent="0.25">
      <c r="R92036" s="15">
        <v>4</v>
      </c>
    </row>
    <row r="92037" spans="18:18" x14ac:dyDescent="0.25">
      <c r="R92037" s="15">
        <v>4</v>
      </c>
    </row>
    <row r="92038" spans="18:18" x14ac:dyDescent="0.25">
      <c r="R92038" s="15">
        <v>4</v>
      </c>
    </row>
    <row r="92039" spans="18:18" x14ac:dyDescent="0.25">
      <c r="R92039" s="15">
        <v>4</v>
      </c>
    </row>
    <row r="92040" spans="18:18" x14ac:dyDescent="0.25">
      <c r="R92040" s="15">
        <v>4</v>
      </c>
    </row>
    <row r="92041" spans="18:18" x14ac:dyDescent="0.25">
      <c r="R92041" s="15">
        <v>4</v>
      </c>
    </row>
    <row r="92042" spans="18:18" x14ac:dyDescent="0.25">
      <c r="R92042" s="15">
        <v>4</v>
      </c>
    </row>
    <row r="92043" spans="18:18" x14ac:dyDescent="0.25">
      <c r="R92043" s="15">
        <v>4</v>
      </c>
    </row>
    <row r="92044" spans="18:18" x14ac:dyDescent="0.25">
      <c r="R92044" s="15">
        <v>4</v>
      </c>
    </row>
    <row r="92045" spans="18:18" x14ac:dyDescent="0.25">
      <c r="R92045" s="15">
        <v>4</v>
      </c>
    </row>
    <row r="92046" spans="18:18" x14ac:dyDescent="0.25">
      <c r="R92046" s="15">
        <v>4</v>
      </c>
    </row>
    <row r="92047" spans="18:18" x14ac:dyDescent="0.25">
      <c r="R92047" s="15">
        <v>4</v>
      </c>
    </row>
    <row r="92048" spans="18:18" x14ac:dyDescent="0.25">
      <c r="R92048" s="15">
        <v>4</v>
      </c>
    </row>
    <row r="92049" spans="18:18" x14ac:dyDescent="0.25">
      <c r="R92049" s="15">
        <v>4</v>
      </c>
    </row>
    <row r="92050" spans="18:18" x14ac:dyDescent="0.25">
      <c r="R92050" s="15">
        <v>4</v>
      </c>
    </row>
    <row r="92051" spans="18:18" x14ac:dyDescent="0.25">
      <c r="R92051" s="15">
        <v>4</v>
      </c>
    </row>
    <row r="92052" spans="18:18" x14ac:dyDescent="0.25">
      <c r="R92052" s="15">
        <v>4</v>
      </c>
    </row>
    <row r="92053" spans="18:18" x14ac:dyDescent="0.25">
      <c r="R92053" s="15">
        <v>4</v>
      </c>
    </row>
    <row r="92054" spans="18:18" x14ac:dyDescent="0.25">
      <c r="R92054" s="15">
        <v>4</v>
      </c>
    </row>
    <row r="92055" spans="18:18" x14ac:dyDescent="0.25">
      <c r="R92055" s="15">
        <v>4</v>
      </c>
    </row>
    <row r="92056" spans="18:18" x14ac:dyDescent="0.25">
      <c r="R92056" s="15">
        <v>4</v>
      </c>
    </row>
    <row r="92057" spans="18:18" x14ac:dyDescent="0.25">
      <c r="R92057" s="15">
        <v>4</v>
      </c>
    </row>
    <row r="92058" spans="18:18" x14ac:dyDescent="0.25">
      <c r="R92058" s="15">
        <v>4</v>
      </c>
    </row>
    <row r="92059" spans="18:18" x14ac:dyDescent="0.25">
      <c r="R92059" s="15">
        <v>4</v>
      </c>
    </row>
    <row r="92060" spans="18:18" x14ac:dyDescent="0.25">
      <c r="R92060" s="15">
        <v>5</v>
      </c>
    </row>
    <row r="92061" spans="18:18" x14ac:dyDescent="0.25">
      <c r="R92061" s="15">
        <v>5</v>
      </c>
    </row>
    <row r="92062" spans="18:18" x14ac:dyDescent="0.25">
      <c r="R92062" s="15">
        <v>5</v>
      </c>
    </row>
    <row r="92063" spans="18:18" x14ac:dyDescent="0.25">
      <c r="R92063" s="15">
        <v>5</v>
      </c>
    </row>
    <row r="92064" spans="18:18" x14ac:dyDescent="0.25">
      <c r="R92064" s="15">
        <v>5</v>
      </c>
    </row>
    <row r="92065" spans="18:18" x14ac:dyDescent="0.25">
      <c r="R92065" s="15">
        <v>5</v>
      </c>
    </row>
    <row r="92066" spans="18:18" x14ac:dyDescent="0.25">
      <c r="R92066" s="15">
        <v>5</v>
      </c>
    </row>
    <row r="92067" spans="18:18" x14ac:dyDescent="0.25">
      <c r="R92067" s="15">
        <v>5</v>
      </c>
    </row>
    <row r="92068" spans="18:18" x14ac:dyDescent="0.25">
      <c r="R92068" s="15">
        <v>5</v>
      </c>
    </row>
    <row r="92069" spans="18:18" x14ac:dyDescent="0.25">
      <c r="R92069" s="15">
        <v>5</v>
      </c>
    </row>
    <row r="92070" spans="18:18" x14ac:dyDescent="0.25">
      <c r="R92070" s="15">
        <v>5</v>
      </c>
    </row>
    <row r="92071" spans="18:18" x14ac:dyDescent="0.25">
      <c r="R92071" s="15">
        <v>5</v>
      </c>
    </row>
    <row r="92072" spans="18:18" x14ac:dyDescent="0.25">
      <c r="R92072" s="15">
        <v>5</v>
      </c>
    </row>
    <row r="92073" spans="18:18" x14ac:dyDescent="0.25">
      <c r="R92073" s="15">
        <v>5</v>
      </c>
    </row>
    <row r="92074" spans="18:18" x14ac:dyDescent="0.25">
      <c r="R92074" s="15">
        <v>5</v>
      </c>
    </row>
    <row r="92075" spans="18:18" x14ac:dyDescent="0.25">
      <c r="R92075" s="15">
        <v>5</v>
      </c>
    </row>
    <row r="92076" spans="18:18" x14ac:dyDescent="0.25">
      <c r="R92076" s="15">
        <v>5</v>
      </c>
    </row>
    <row r="92077" spans="18:18" x14ac:dyDescent="0.25">
      <c r="R92077" s="15">
        <v>5</v>
      </c>
    </row>
    <row r="92078" spans="18:18" x14ac:dyDescent="0.25">
      <c r="R92078" s="15">
        <v>5</v>
      </c>
    </row>
    <row r="92079" spans="18:18" x14ac:dyDescent="0.25">
      <c r="R92079" s="15">
        <v>5</v>
      </c>
    </row>
    <row r="92080" spans="18:18" x14ac:dyDescent="0.25">
      <c r="R92080" s="15">
        <v>5</v>
      </c>
    </row>
    <row r="92081" spans="18:18" x14ac:dyDescent="0.25">
      <c r="R92081" s="15">
        <v>5</v>
      </c>
    </row>
    <row r="92082" spans="18:18" x14ac:dyDescent="0.25">
      <c r="R92082" s="15">
        <v>5</v>
      </c>
    </row>
    <row r="92083" spans="18:18" x14ac:dyDescent="0.25">
      <c r="R92083" s="15">
        <v>5</v>
      </c>
    </row>
    <row r="92084" spans="18:18" x14ac:dyDescent="0.25">
      <c r="R92084" s="15">
        <v>5</v>
      </c>
    </row>
    <row r="92085" spans="18:18" x14ac:dyDescent="0.25">
      <c r="R92085" s="15">
        <v>5</v>
      </c>
    </row>
    <row r="92086" spans="18:18" x14ac:dyDescent="0.25">
      <c r="R92086" s="15">
        <v>5</v>
      </c>
    </row>
    <row r="92087" spans="18:18" x14ac:dyDescent="0.25">
      <c r="R92087" s="15">
        <v>5</v>
      </c>
    </row>
    <row r="92088" spans="18:18" x14ac:dyDescent="0.25">
      <c r="R92088" s="15">
        <v>5</v>
      </c>
    </row>
    <row r="92089" spans="18:18" x14ac:dyDescent="0.25">
      <c r="R92089" s="15">
        <v>5</v>
      </c>
    </row>
    <row r="92090" spans="18:18" x14ac:dyDescent="0.25">
      <c r="R92090" s="15">
        <v>5</v>
      </c>
    </row>
    <row r="92091" spans="18:18" x14ac:dyDescent="0.25">
      <c r="R92091" s="15">
        <v>5</v>
      </c>
    </row>
    <row r="92092" spans="18:18" x14ac:dyDescent="0.25">
      <c r="R92092" s="15">
        <v>5</v>
      </c>
    </row>
    <row r="92093" spans="18:18" x14ac:dyDescent="0.25">
      <c r="R92093" s="15">
        <v>5</v>
      </c>
    </row>
    <row r="92094" spans="18:18" x14ac:dyDescent="0.25">
      <c r="R92094" s="15">
        <v>5</v>
      </c>
    </row>
    <row r="92095" spans="18:18" x14ac:dyDescent="0.25">
      <c r="R92095" s="15">
        <v>5</v>
      </c>
    </row>
    <row r="92096" spans="18:18" x14ac:dyDescent="0.25">
      <c r="R92096" s="15">
        <v>5</v>
      </c>
    </row>
    <row r="92097" spans="18:18" x14ac:dyDescent="0.25">
      <c r="R92097" s="15">
        <v>5</v>
      </c>
    </row>
    <row r="92098" spans="18:18" x14ac:dyDescent="0.25">
      <c r="R92098" s="15">
        <v>5</v>
      </c>
    </row>
    <row r="92099" spans="18:18" x14ac:dyDescent="0.25">
      <c r="R92099" s="15">
        <v>5</v>
      </c>
    </row>
    <row r="92100" spans="18:18" x14ac:dyDescent="0.25">
      <c r="R92100" s="15">
        <v>5</v>
      </c>
    </row>
    <row r="92101" spans="18:18" x14ac:dyDescent="0.25">
      <c r="R92101" s="15">
        <v>5</v>
      </c>
    </row>
    <row r="92102" spans="18:18" x14ac:dyDescent="0.25">
      <c r="R92102" s="15">
        <v>5</v>
      </c>
    </row>
    <row r="92103" spans="18:18" x14ac:dyDescent="0.25">
      <c r="R92103" s="15">
        <v>5</v>
      </c>
    </row>
    <row r="92104" spans="18:18" x14ac:dyDescent="0.25">
      <c r="R92104" s="15">
        <v>5</v>
      </c>
    </row>
    <row r="92105" spans="18:18" x14ac:dyDescent="0.25">
      <c r="R92105" s="15">
        <v>5</v>
      </c>
    </row>
    <row r="92106" spans="18:18" x14ac:dyDescent="0.25">
      <c r="R92106" s="15">
        <v>5</v>
      </c>
    </row>
    <row r="92107" spans="18:18" x14ac:dyDescent="0.25">
      <c r="R92107" s="15">
        <v>5</v>
      </c>
    </row>
    <row r="92108" spans="18:18" x14ac:dyDescent="0.25">
      <c r="R92108" s="15">
        <v>5</v>
      </c>
    </row>
    <row r="92109" spans="18:18" x14ac:dyDescent="0.25">
      <c r="R92109" s="15">
        <v>5</v>
      </c>
    </row>
    <row r="92110" spans="18:18" x14ac:dyDescent="0.25">
      <c r="R92110" s="15">
        <v>5</v>
      </c>
    </row>
    <row r="92111" spans="18:18" x14ac:dyDescent="0.25">
      <c r="R92111" s="15">
        <v>5</v>
      </c>
    </row>
    <row r="92112" spans="18:18" x14ac:dyDescent="0.25">
      <c r="R92112" s="15">
        <v>5</v>
      </c>
    </row>
    <row r="92113" spans="18:18" x14ac:dyDescent="0.25">
      <c r="R92113" s="15">
        <v>5</v>
      </c>
    </row>
    <row r="92114" spans="18:18" x14ac:dyDescent="0.25">
      <c r="R92114" s="15">
        <v>5</v>
      </c>
    </row>
    <row r="92115" spans="18:18" x14ac:dyDescent="0.25">
      <c r="R92115" s="15">
        <v>5</v>
      </c>
    </row>
    <row r="92116" spans="18:18" x14ac:dyDescent="0.25">
      <c r="R92116" s="15">
        <v>5</v>
      </c>
    </row>
    <row r="92117" spans="18:18" x14ac:dyDescent="0.25">
      <c r="R92117" s="15">
        <v>5</v>
      </c>
    </row>
    <row r="92118" spans="18:18" x14ac:dyDescent="0.25">
      <c r="R92118" s="15">
        <v>5</v>
      </c>
    </row>
    <row r="92119" spans="18:18" x14ac:dyDescent="0.25">
      <c r="R92119" s="15">
        <v>5</v>
      </c>
    </row>
    <row r="92120" spans="18:18" x14ac:dyDescent="0.25">
      <c r="R92120" s="15">
        <v>5</v>
      </c>
    </row>
    <row r="92121" spans="18:18" x14ac:dyDescent="0.25">
      <c r="R92121" s="15">
        <v>5</v>
      </c>
    </row>
    <row r="92122" spans="18:18" x14ac:dyDescent="0.25">
      <c r="R92122" s="15">
        <v>5</v>
      </c>
    </row>
    <row r="92123" spans="18:18" x14ac:dyDescent="0.25">
      <c r="R92123" s="15">
        <v>5</v>
      </c>
    </row>
    <row r="92124" spans="18:18" x14ac:dyDescent="0.25">
      <c r="R92124" s="15">
        <v>5</v>
      </c>
    </row>
    <row r="92125" spans="18:18" x14ac:dyDescent="0.25">
      <c r="R92125" s="15">
        <v>5</v>
      </c>
    </row>
    <row r="92126" spans="18:18" x14ac:dyDescent="0.25">
      <c r="R92126" s="15">
        <v>5</v>
      </c>
    </row>
    <row r="92127" spans="18:18" x14ac:dyDescent="0.25">
      <c r="R92127" s="15">
        <v>5</v>
      </c>
    </row>
    <row r="92128" spans="18:18" x14ac:dyDescent="0.25">
      <c r="R92128" s="15">
        <v>5</v>
      </c>
    </row>
    <row r="92129" spans="18:18" x14ac:dyDescent="0.25">
      <c r="R92129" s="15">
        <v>4</v>
      </c>
    </row>
    <row r="92130" spans="18:18" x14ac:dyDescent="0.25">
      <c r="R92130" s="15">
        <v>4</v>
      </c>
    </row>
    <row r="92131" spans="18:18" x14ac:dyDescent="0.25">
      <c r="R92131" s="15">
        <v>4</v>
      </c>
    </row>
    <row r="92132" spans="18:18" x14ac:dyDescent="0.25">
      <c r="R92132" s="15">
        <v>4</v>
      </c>
    </row>
    <row r="92133" spans="18:18" x14ac:dyDescent="0.25">
      <c r="R92133" s="15">
        <v>4</v>
      </c>
    </row>
    <row r="92134" spans="18:18" x14ac:dyDescent="0.25">
      <c r="R92134" s="15">
        <v>4</v>
      </c>
    </row>
    <row r="92135" spans="18:18" x14ac:dyDescent="0.25">
      <c r="R92135" s="15">
        <v>4</v>
      </c>
    </row>
    <row r="92136" spans="18:18" x14ac:dyDescent="0.25">
      <c r="R92136" s="15">
        <v>4</v>
      </c>
    </row>
    <row r="92137" spans="18:18" x14ac:dyDescent="0.25">
      <c r="R92137" s="15">
        <v>4</v>
      </c>
    </row>
    <row r="92138" spans="18:18" x14ac:dyDescent="0.25">
      <c r="R92138" s="15">
        <v>4</v>
      </c>
    </row>
    <row r="92139" spans="18:18" x14ac:dyDescent="0.25">
      <c r="R92139" s="15">
        <v>4</v>
      </c>
    </row>
    <row r="92140" spans="18:18" x14ac:dyDescent="0.25">
      <c r="R92140" s="15">
        <v>4</v>
      </c>
    </row>
    <row r="92141" spans="18:18" x14ac:dyDescent="0.25">
      <c r="R92141" s="15">
        <v>4</v>
      </c>
    </row>
    <row r="92142" spans="18:18" x14ac:dyDescent="0.25">
      <c r="R92142" s="15">
        <v>4</v>
      </c>
    </row>
    <row r="92143" spans="18:18" x14ac:dyDescent="0.25">
      <c r="R92143" s="15">
        <v>4</v>
      </c>
    </row>
    <row r="92144" spans="18:18" x14ac:dyDescent="0.25">
      <c r="R92144" s="15">
        <v>4</v>
      </c>
    </row>
    <row r="92145" spans="18:18" x14ac:dyDescent="0.25">
      <c r="R92145" s="15">
        <v>4</v>
      </c>
    </row>
    <row r="92146" spans="18:18" x14ac:dyDescent="0.25">
      <c r="R92146" s="15">
        <v>1</v>
      </c>
    </row>
    <row r="92147" spans="18:18" x14ac:dyDescent="0.25">
      <c r="R92147" s="15">
        <v>1</v>
      </c>
    </row>
    <row r="92148" spans="18:18" x14ac:dyDescent="0.25">
      <c r="R92148" s="15">
        <v>1</v>
      </c>
    </row>
    <row r="92149" spans="18:18" x14ac:dyDescent="0.25">
      <c r="R92149" s="15">
        <v>1</v>
      </c>
    </row>
    <row r="92150" spans="18:18" x14ac:dyDescent="0.25">
      <c r="R92150" s="15">
        <v>1</v>
      </c>
    </row>
    <row r="92151" spans="18:18" x14ac:dyDescent="0.25">
      <c r="R92151" s="15">
        <v>1</v>
      </c>
    </row>
    <row r="92152" spans="18:18" x14ac:dyDescent="0.25">
      <c r="R92152" s="15">
        <v>1</v>
      </c>
    </row>
    <row r="92153" spans="18:18" x14ac:dyDescent="0.25">
      <c r="R92153" s="15">
        <v>1</v>
      </c>
    </row>
    <row r="92154" spans="18:18" x14ac:dyDescent="0.25">
      <c r="R92154" s="15">
        <v>1</v>
      </c>
    </row>
    <row r="92155" spans="18:18" x14ac:dyDescent="0.25">
      <c r="R92155" s="15">
        <v>1</v>
      </c>
    </row>
    <row r="92156" spans="18:18" x14ac:dyDescent="0.25">
      <c r="R92156" s="15">
        <v>1</v>
      </c>
    </row>
    <row r="92157" spans="18:18" x14ac:dyDescent="0.25">
      <c r="R92157" s="15">
        <v>1</v>
      </c>
    </row>
    <row r="92158" spans="18:18" x14ac:dyDescent="0.25">
      <c r="R92158" s="15">
        <v>1</v>
      </c>
    </row>
    <row r="92159" spans="18:18" x14ac:dyDescent="0.25">
      <c r="R92159" s="15">
        <v>1</v>
      </c>
    </row>
    <row r="92160" spans="18:18" x14ac:dyDescent="0.25">
      <c r="R92160" s="15">
        <v>1</v>
      </c>
    </row>
    <row r="92161" spans="18:18" x14ac:dyDescent="0.25">
      <c r="R92161" s="15">
        <v>1</v>
      </c>
    </row>
    <row r="92162" spans="18:18" x14ac:dyDescent="0.25">
      <c r="R92162" s="15">
        <v>1</v>
      </c>
    </row>
    <row r="92163" spans="18:18" x14ac:dyDescent="0.25">
      <c r="R92163" s="15">
        <v>1</v>
      </c>
    </row>
    <row r="92164" spans="18:18" x14ac:dyDescent="0.25">
      <c r="R92164" s="15">
        <v>1</v>
      </c>
    </row>
    <row r="92165" spans="18:18" x14ac:dyDescent="0.25">
      <c r="R92165" s="15">
        <v>1</v>
      </c>
    </row>
    <row r="92166" spans="18:18" x14ac:dyDescent="0.25">
      <c r="R92166" s="15">
        <v>1</v>
      </c>
    </row>
    <row r="92167" spans="18:18" x14ac:dyDescent="0.25">
      <c r="R92167" s="15">
        <v>1</v>
      </c>
    </row>
    <row r="92168" spans="18:18" x14ac:dyDescent="0.25">
      <c r="R92168" s="15">
        <v>1</v>
      </c>
    </row>
    <row r="92169" spans="18:18" x14ac:dyDescent="0.25">
      <c r="R92169" s="15">
        <v>1</v>
      </c>
    </row>
    <row r="92170" spans="18:18" x14ac:dyDescent="0.25">
      <c r="R92170" s="15">
        <v>1</v>
      </c>
    </row>
    <row r="92171" spans="18:18" x14ac:dyDescent="0.25">
      <c r="R92171" s="15">
        <v>1</v>
      </c>
    </row>
    <row r="92172" spans="18:18" x14ac:dyDescent="0.25">
      <c r="R92172" s="15">
        <v>1</v>
      </c>
    </row>
    <row r="92173" spans="18:18" x14ac:dyDescent="0.25">
      <c r="R92173" s="15">
        <v>1</v>
      </c>
    </row>
    <row r="92174" spans="18:18" x14ac:dyDescent="0.25">
      <c r="R92174" s="15">
        <v>1</v>
      </c>
    </row>
    <row r="92175" spans="18:18" x14ac:dyDescent="0.25">
      <c r="R92175" s="15">
        <v>1</v>
      </c>
    </row>
    <row r="92176" spans="18:18" x14ac:dyDescent="0.25">
      <c r="R92176" s="15">
        <v>1</v>
      </c>
    </row>
    <row r="92177" spans="18:18" x14ac:dyDescent="0.25">
      <c r="R92177" s="15">
        <v>1</v>
      </c>
    </row>
    <row r="92178" spans="18:18" x14ac:dyDescent="0.25">
      <c r="R92178" s="15">
        <v>1</v>
      </c>
    </row>
    <row r="92179" spans="18:18" x14ac:dyDescent="0.25">
      <c r="R92179" s="15">
        <v>1</v>
      </c>
    </row>
    <row r="92180" spans="18:18" x14ac:dyDescent="0.25">
      <c r="R92180" s="15">
        <v>1</v>
      </c>
    </row>
    <row r="92181" spans="18:18" x14ac:dyDescent="0.25">
      <c r="R92181" s="15">
        <v>1</v>
      </c>
    </row>
    <row r="92182" spans="18:18" x14ac:dyDescent="0.25">
      <c r="R92182" s="15">
        <v>1</v>
      </c>
    </row>
    <row r="92183" spans="18:18" x14ac:dyDescent="0.25">
      <c r="R92183" s="15">
        <v>1</v>
      </c>
    </row>
    <row r="92184" spans="18:18" x14ac:dyDescent="0.25">
      <c r="R92184" s="15">
        <v>1</v>
      </c>
    </row>
    <row r="92185" spans="18:18" x14ac:dyDescent="0.25">
      <c r="R92185" s="15">
        <v>1</v>
      </c>
    </row>
    <row r="92186" spans="18:18" x14ac:dyDescent="0.25">
      <c r="R92186" s="15">
        <v>1</v>
      </c>
    </row>
    <row r="92187" spans="18:18" x14ac:dyDescent="0.25">
      <c r="R92187" s="15">
        <v>1</v>
      </c>
    </row>
    <row r="92188" spans="18:18" x14ac:dyDescent="0.25">
      <c r="R92188" s="15">
        <v>1</v>
      </c>
    </row>
    <row r="92189" spans="18:18" x14ac:dyDescent="0.25">
      <c r="R92189" s="15">
        <v>1</v>
      </c>
    </row>
    <row r="92190" spans="18:18" x14ac:dyDescent="0.25">
      <c r="R92190" s="15">
        <v>1</v>
      </c>
    </row>
    <row r="92191" spans="18:18" x14ac:dyDescent="0.25">
      <c r="R92191" s="15">
        <v>1</v>
      </c>
    </row>
    <row r="92192" spans="18:18" x14ac:dyDescent="0.25">
      <c r="R92192" s="15">
        <v>1</v>
      </c>
    </row>
    <row r="92193" spans="18:18" x14ac:dyDescent="0.25">
      <c r="R92193" s="15">
        <v>1</v>
      </c>
    </row>
    <row r="92194" spans="18:18" x14ac:dyDescent="0.25">
      <c r="R92194" s="15">
        <v>1</v>
      </c>
    </row>
    <row r="92195" spans="18:18" x14ac:dyDescent="0.25">
      <c r="R92195" s="15">
        <v>1</v>
      </c>
    </row>
    <row r="92196" spans="18:18" x14ac:dyDescent="0.25">
      <c r="R92196" s="15">
        <v>1</v>
      </c>
    </row>
    <row r="92197" spans="18:18" x14ac:dyDescent="0.25">
      <c r="R92197" s="15">
        <v>1</v>
      </c>
    </row>
    <row r="92198" spans="18:18" x14ac:dyDescent="0.25">
      <c r="R92198" s="15">
        <v>1</v>
      </c>
    </row>
    <row r="92199" spans="18:18" x14ac:dyDescent="0.25">
      <c r="R92199" s="15">
        <v>1</v>
      </c>
    </row>
    <row r="92200" spans="18:18" x14ac:dyDescent="0.25">
      <c r="R92200" s="15">
        <v>1</v>
      </c>
    </row>
    <row r="92201" spans="18:18" x14ac:dyDescent="0.25">
      <c r="R92201" s="15">
        <v>1</v>
      </c>
    </row>
    <row r="92202" spans="18:18" x14ac:dyDescent="0.25">
      <c r="R92202" s="15">
        <v>4</v>
      </c>
    </row>
    <row r="92203" spans="18:18" x14ac:dyDescent="0.25">
      <c r="R92203" s="15">
        <v>4</v>
      </c>
    </row>
    <row r="92204" spans="18:18" x14ac:dyDescent="0.25">
      <c r="R92204" s="15">
        <v>4</v>
      </c>
    </row>
    <row r="92205" spans="18:18" x14ac:dyDescent="0.25">
      <c r="R92205" s="15">
        <v>4</v>
      </c>
    </row>
    <row r="92206" spans="18:18" x14ac:dyDescent="0.25">
      <c r="R92206" s="15">
        <v>4</v>
      </c>
    </row>
    <row r="92207" spans="18:18" x14ac:dyDescent="0.25">
      <c r="R92207" s="15">
        <v>4</v>
      </c>
    </row>
    <row r="92208" spans="18:18" x14ac:dyDescent="0.25">
      <c r="R92208" s="15">
        <v>4</v>
      </c>
    </row>
    <row r="92209" spans="18:18" x14ac:dyDescent="0.25">
      <c r="R92209" s="15">
        <v>4</v>
      </c>
    </row>
    <row r="92210" spans="18:18" x14ac:dyDescent="0.25">
      <c r="R92210" s="15">
        <v>4</v>
      </c>
    </row>
    <row r="92211" spans="18:18" x14ac:dyDescent="0.25">
      <c r="R92211" s="15">
        <v>2</v>
      </c>
    </row>
    <row r="92212" spans="18:18" x14ac:dyDescent="0.25">
      <c r="R92212" s="15">
        <v>2</v>
      </c>
    </row>
    <row r="92213" spans="18:18" x14ac:dyDescent="0.25">
      <c r="R92213" s="15">
        <v>2</v>
      </c>
    </row>
    <row r="92214" spans="18:18" x14ac:dyDescent="0.25">
      <c r="R92214" s="15">
        <v>2</v>
      </c>
    </row>
    <row r="92215" spans="18:18" x14ac:dyDescent="0.25">
      <c r="R92215" s="15">
        <v>2</v>
      </c>
    </row>
    <row r="92216" spans="18:18" x14ac:dyDescent="0.25">
      <c r="R92216" s="15">
        <v>2</v>
      </c>
    </row>
    <row r="92217" spans="18:18" x14ac:dyDescent="0.25">
      <c r="R92217" s="15">
        <v>2</v>
      </c>
    </row>
    <row r="92218" spans="18:18" x14ac:dyDescent="0.25">
      <c r="R92218" s="15">
        <v>2</v>
      </c>
    </row>
    <row r="92219" spans="18:18" x14ac:dyDescent="0.25">
      <c r="R92219" s="15">
        <v>2</v>
      </c>
    </row>
    <row r="92220" spans="18:18" x14ac:dyDescent="0.25">
      <c r="R92220" s="15">
        <v>2</v>
      </c>
    </row>
    <row r="92221" spans="18:18" x14ac:dyDescent="0.25">
      <c r="R92221" s="15">
        <v>2</v>
      </c>
    </row>
    <row r="92222" spans="18:18" x14ac:dyDescent="0.25">
      <c r="R92222" s="15">
        <v>2</v>
      </c>
    </row>
    <row r="92223" spans="18:18" x14ac:dyDescent="0.25">
      <c r="R92223" s="15">
        <v>2</v>
      </c>
    </row>
    <row r="92224" spans="18:18" x14ac:dyDescent="0.25">
      <c r="R92224" s="15">
        <v>3</v>
      </c>
    </row>
    <row r="92225" spans="18:18" x14ac:dyDescent="0.25">
      <c r="R92225" s="15">
        <v>3</v>
      </c>
    </row>
    <row r="92226" spans="18:18" x14ac:dyDescent="0.25">
      <c r="R92226" s="15">
        <v>3</v>
      </c>
    </row>
    <row r="92227" spans="18:18" x14ac:dyDescent="0.25">
      <c r="R92227" s="15">
        <v>3</v>
      </c>
    </row>
    <row r="92228" spans="18:18" x14ac:dyDescent="0.25">
      <c r="R92228" s="15">
        <v>3</v>
      </c>
    </row>
    <row r="92229" spans="18:18" x14ac:dyDescent="0.25">
      <c r="R92229" s="15">
        <v>3</v>
      </c>
    </row>
    <row r="92230" spans="18:18" x14ac:dyDescent="0.25">
      <c r="R92230" s="15">
        <v>3</v>
      </c>
    </row>
    <row r="92231" spans="18:18" x14ac:dyDescent="0.25">
      <c r="R92231" s="15">
        <v>3</v>
      </c>
    </row>
    <row r="92232" spans="18:18" x14ac:dyDescent="0.25">
      <c r="R92232" s="15">
        <v>3</v>
      </c>
    </row>
    <row r="92233" spans="18:18" x14ac:dyDescent="0.25">
      <c r="R92233" s="15">
        <v>3</v>
      </c>
    </row>
    <row r="92234" spans="18:18" x14ac:dyDescent="0.25">
      <c r="R92234" s="15">
        <v>3</v>
      </c>
    </row>
    <row r="92235" spans="18:18" x14ac:dyDescent="0.25">
      <c r="R92235" s="15">
        <v>3</v>
      </c>
    </row>
    <row r="92236" spans="18:18" x14ac:dyDescent="0.25">
      <c r="R92236" s="15">
        <v>3</v>
      </c>
    </row>
    <row r="92237" spans="18:18" x14ac:dyDescent="0.25">
      <c r="R92237" s="15">
        <v>3</v>
      </c>
    </row>
    <row r="92238" spans="18:18" x14ac:dyDescent="0.25">
      <c r="R92238" s="15">
        <v>3</v>
      </c>
    </row>
    <row r="92239" spans="18:18" x14ac:dyDescent="0.25">
      <c r="R92239" s="15">
        <v>3</v>
      </c>
    </row>
    <row r="92240" spans="18:18" x14ac:dyDescent="0.25">
      <c r="R92240" s="15">
        <v>3</v>
      </c>
    </row>
    <row r="92241" spans="18:18" x14ac:dyDescent="0.25">
      <c r="R92241" s="15">
        <v>3</v>
      </c>
    </row>
    <row r="92242" spans="18:18" x14ac:dyDescent="0.25">
      <c r="R92242" s="15">
        <v>3</v>
      </c>
    </row>
    <row r="92243" spans="18:18" x14ac:dyDescent="0.25">
      <c r="R92243" s="15">
        <v>3</v>
      </c>
    </row>
    <row r="92244" spans="18:18" x14ac:dyDescent="0.25">
      <c r="R92244" s="15">
        <v>3</v>
      </c>
    </row>
    <row r="92245" spans="18:18" x14ac:dyDescent="0.25">
      <c r="R92245" s="15">
        <v>3</v>
      </c>
    </row>
    <row r="92246" spans="18:18" x14ac:dyDescent="0.25">
      <c r="R92246" s="15">
        <v>3</v>
      </c>
    </row>
    <row r="92247" spans="18:18" x14ac:dyDescent="0.25">
      <c r="R92247" s="15">
        <v>3</v>
      </c>
    </row>
    <row r="92248" spans="18:18" x14ac:dyDescent="0.25">
      <c r="R92248" s="15">
        <v>3</v>
      </c>
    </row>
    <row r="92249" spans="18:18" x14ac:dyDescent="0.25">
      <c r="R92249" s="15">
        <v>3</v>
      </c>
    </row>
    <row r="92250" spans="18:18" x14ac:dyDescent="0.25">
      <c r="R92250" s="15">
        <v>3</v>
      </c>
    </row>
    <row r="92251" spans="18:18" x14ac:dyDescent="0.25">
      <c r="R92251" s="15">
        <v>3</v>
      </c>
    </row>
    <row r="92252" spans="18:18" x14ac:dyDescent="0.25">
      <c r="R92252" s="15">
        <v>3</v>
      </c>
    </row>
    <row r="92253" spans="18:18" x14ac:dyDescent="0.25">
      <c r="R92253" s="15">
        <v>3</v>
      </c>
    </row>
    <row r="92254" spans="18:18" x14ac:dyDescent="0.25">
      <c r="R92254" s="15">
        <v>3</v>
      </c>
    </row>
    <row r="92255" spans="18:18" x14ac:dyDescent="0.25">
      <c r="R92255" s="15">
        <v>3</v>
      </c>
    </row>
    <row r="92256" spans="18:18" x14ac:dyDescent="0.25">
      <c r="R92256" s="15">
        <v>3</v>
      </c>
    </row>
    <row r="92257" spans="18:18" x14ac:dyDescent="0.25">
      <c r="R92257" s="15">
        <v>1</v>
      </c>
    </row>
    <row r="92258" spans="18:18" x14ac:dyDescent="0.25">
      <c r="R92258" s="15">
        <v>1</v>
      </c>
    </row>
    <row r="92259" spans="18:18" x14ac:dyDescent="0.25">
      <c r="R92259" s="15">
        <v>1</v>
      </c>
    </row>
    <row r="92260" spans="18:18" x14ac:dyDescent="0.25">
      <c r="R92260" s="15">
        <v>1</v>
      </c>
    </row>
    <row r="92261" spans="18:18" x14ac:dyDescent="0.25">
      <c r="R92261" s="15">
        <v>1</v>
      </c>
    </row>
    <row r="92262" spans="18:18" x14ac:dyDescent="0.25">
      <c r="R92262" s="15">
        <v>1</v>
      </c>
    </row>
    <row r="92263" spans="18:18" x14ac:dyDescent="0.25">
      <c r="R92263" s="15">
        <v>1</v>
      </c>
    </row>
    <row r="92264" spans="18:18" x14ac:dyDescent="0.25">
      <c r="R92264" s="15">
        <v>1</v>
      </c>
    </row>
    <row r="92265" spans="18:18" x14ac:dyDescent="0.25">
      <c r="R92265" s="15">
        <v>1</v>
      </c>
    </row>
    <row r="92266" spans="18:18" x14ac:dyDescent="0.25">
      <c r="R92266" s="15">
        <v>1</v>
      </c>
    </row>
    <row r="92267" spans="18:18" x14ac:dyDescent="0.25">
      <c r="R92267" s="15">
        <v>1</v>
      </c>
    </row>
    <row r="92268" spans="18:18" x14ac:dyDescent="0.25">
      <c r="R92268" s="15">
        <v>1</v>
      </c>
    </row>
    <row r="92269" spans="18:18" x14ac:dyDescent="0.25">
      <c r="R92269" s="15">
        <v>1</v>
      </c>
    </row>
    <row r="92270" spans="18:18" x14ac:dyDescent="0.25">
      <c r="R92270" s="15">
        <v>1</v>
      </c>
    </row>
    <row r="92271" spans="18:18" x14ac:dyDescent="0.25">
      <c r="R92271" s="15">
        <v>1</v>
      </c>
    </row>
    <row r="92272" spans="18:18" x14ac:dyDescent="0.25">
      <c r="R92272" s="15">
        <v>1</v>
      </c>
    </row>
    <row r="92273" spans="18:18" x14ac:dyDescent="0.25">
      <c r="R92273" s="15">
        <v>1</v>
      </c>
    </row>
    <row r="92274" spans="18:18" x14ac:dyDescent="0.25">
      <c r="R92274" s="15">
        <v>1</v>
      </c>
    </row>
    <row r="92275" spans="18:18" x14ac:dyDescent="0.25">
      <c r="R92275" s="15">
        <v>1</v>
      </c>
    </row>
    <row r="92276" spans="18:18" x14ac:dyDescent="0.25">
      <c r="R92276" s="15">
        <v>1</v>
      </c>
    </row>
    <row r="92277" spans="18:18" x14ac:dyDescent="0.25">
      <c r="R92277" s="15">
        <v>1</v>
      </c>
    </row>
    <row r="92278" spans="18:18" x14ac:dyDescent="0.25">
      <c r="R92278" s="15">
        <v>1</v>
      </c>
    </row>
    <row r="92279" spans="18:18" x14ac:dyDescent="0.25">
      <c r="R92279" s="15">
        <v>1</v>
      </c>
    </row>
    <row r="92280" spans="18:18" x14ac:dyDescent="0.25">
      <c r="R92280" s="15">
        <v>1</v>
      </c>
    </row>
    <row r="92281" spans="18:18" x14ac:dyDescent="0.25">
      <c r="R92281" s="15">
        <v>1</v>
      </c>
    </row>
    <row r="92282" spans="18:18" x14ac:dyDescent="0.25">
      <c r="R92282" s="15">
        <v>1</v>
      </c>
    </row>
    <row r="92283" spans="18:18" x14ac:dyDescent="0.25">
      <c r="R92283" s="15">
        <v>1</v>
      </c>
    </row>
    <row r="92284" spans="18:18" x14ac:dyDescent="0.25">
      <c r="R92284" s="15">
        <v>1</v>
      </c>
    </row>
    <row r="92285" spans="18:18" x14ac:dyDescent="0.25">
      <c r="R92285" s="15">
        <v>1</v>
      </c>
    </row>
    <row r="92286" spans="18:18" x14ac:dyDescent="0.25">
      <c r="R92286" s="15">
        <v>1</v>
      </c>
    </row>
    <row r="92287" spans="18:18" x14ac:dyDescent="0.25">
      <c r="R92287" s="15">
        <v>1</v>
      </c>
    </row>
    <row r="92288" spans="18:18" x14ac:dyDescent="0.25">
      <c r="R92288" s="15">
        <v>1</v>
      </c>
    </row>
    <row r="92289" spans="18:18" x14ac:dyDescent="0.25">
      <c r="R92289" s="15">
        <v>1</v>
      </c>
    </row>
    <row r="92290" spans="18:18" x14ac:dyDescent="0.25">
      <c r="R92290" s="15">
        <v>1</v>
      </c>
    </row>
    <row r="92291" spans="18:18" x14ac:dyDescent="0.25">
      <c r="R92291" s="15">
        <v>1</v>
      </c>
    </row>
    <row r="92292" spans="18:18" x14ac:dyDescent="0.25">
      <c r="R92292" s="15">
        <v>1</v>
      </c>
    </row>
    <row r="92293" spans="18:18" x14ac:dyDescent="0.25">
      <c r="R92293" s="15">
        <v>1</v>
      </c>
    </row>
    <row r="92294" spans="18:18" x14ac:dyDescent="0.25">
      <c r="R92294" s="15">
        <v>1</v>
      </c>
    </row>
    <row r="92295" spans="18:18" x14ac:dyDescent="0.25">
      <c r="R92295" s="15">
        <v>1</v>
      </c>
    </row>
    <row r="92296" spans="18:18" x14ac:dyDescent="0.25">
      <c r="R92296" s="15">
        <v>1</v>
      </c>
    </row>
    <row r="92297" spans="18:18" x14ac:dyDescent="0.25">
      <c r="R92297" s="15">
        <v>1</v>
      </c>
    </row>
    <row r="92298" spans="18:18" x14ac:dyDescent="0.25">
      <c r="R92298" s="15">
        <v>1</v>
      </c>
    </row>
    <row r="92299" spans="18:18" x14ac:dyDescent="0.25">
      <c r="R92299" s="15">
        <v>1</v>
      </c>
    </row>
    <row r="92300" spans="18:18" x14ac:dyDescent="0.25">
      <c r="R92300" s="15">
        <v>1</v>
      </c>
    </row>
    <row r="92301" spans="18:18" x14ac:dyDescent="0.25">
      <c r="R92301" s="15">
        <v>1</v>
      </c>
    </row>
    <row r="92302" spans="18:18" x14ac:dyDescent="0.25">
      <c r="R92302" s="15">
        <v>1</v>
      </c>
    </row>
    <row r="92303" spans="18:18" x14ac:dyDescent="0.25">
      <c r="R92303" s="15">
        <v>1</v>
      </c>
    </row>
    <row r="92304" spans="18:18" x14ac:dyDescent="0.25">
      <c r="R92304" s="15">
        <v>1</v>
      </c>
    </row>
    <row r="92305" spans="18:18" x14ac:dyDescent="0.25">
      <c r="R92305" s="15">
        <v>1</v>
      </c>
    </row>
    <row r="92306" spans="18:18" x14ac:dyDescent="0.25">
      <c r="R92306" s="15">
        <v>1</v>
      </c>
    </row>
    <row r="92307" spans="18:18" x14ac:dyDescent="0.25">
      <c r="R92307" s="15">
        <v>1</v>
      </c>
    </row>
    <row r="92308" spans="18:18" x14ac:dyDescent="0.25">
      <c r="R92308" s="15">
        <v>1</v>
      </c>
    </row>
    <row r="92309" spans="18:18" x14ac:dyDescent="0.25">
      <c r="R92309" s="15">
        <v>1</v>
      </c>
    </row>
    <row r="92310" spans="18:18" x14ac:dyDescent="0.25">
      <c r="R92310" s="15">
        <v>1</v>
      </c>
    </row>
    <row r="92311" spans="18:18" x14ac:dyDescent="0.25">
      <c r="R92311" s="15">
        <v>1</v>
      </c>
    </row>
    <row r="92312" spans="18:18" x14ac:dyDescent="0.25">
      <c r="R92312" s="15">
        <v>1</v>
      </c>
    </row>
    <row r="92313" spans="18:18" x14ac:dyDescent="0.25">
      <c r="R92313" s="15">
        <v>1</v>
      </c>
    </row>
    <row r="92314" spans="18:18" x14ac:dyDescent="0.25">
      <c r="R92314" s="15">
        <v>1</v>
      </c>
    </row>
    <row r="92315" spans="18:18" x14ac:dyDescent="0.25">
      <c r="R92315" s="15">
        <v>1</v>
      </c>
    </row>
    <row r="92316" spans="18:18" x14ac:dyDescent="0.25">
      <c r="R92316" s="15">
        <v>1</v>
      </c>
    </row>
    <row r="92317" spans="18:18" x14ac:dyDescent="0.25">
      <c r="R92317" s="15">
        <v>1</v>
      </c>
    </row>
    <row r="92318" spans="18:18" x14ac:dyDescent="0.25">
      <c r="R92318" s="15">
        <v>1</v>
      </c>
    </row>
    <row r="92319" spans="18:18" x14ac:dyDescent="0.25">
      <c r="R92319" s="15">
        <v>1</v>
      </c>
    </row>
    <row r="92320" spans="18:18" x14ac:dyDescent="0.25">
      <c r="R92320" s="15">
        <v>1</v>
      </c>
    </row>
    <row r="92321" spans="18:18" x14ac:dyDescent="0.25">
      <c r="R92321" s="15">
        <v>1</v>
      </c>
    </row>
    <row r="92322" spans="18:18" x14ac:dyDescent="0.25">
      <c r="R92322" s="15">
        <v>1</v>
      </c>
    </row>
    <row r="92323" spans="18:18" x14ac:dyDescent="0.25">
      <c r="R92323" s="15">
        <v>1</v>
      </c>
    </row>
    <row r="92324" spans="18:18" x14ac:dyDescent="0.25">
      <c r="R92324" s="15">
        <v>1</v>
      </c>
    </row>
    <row r="92325" spans="18:18" x14ac:dyDescent="0.25">
      <c r="R92325" s="15">
        <v>1</v>
      </c>
    </row>
    <row r="92326" spans="18:18" x14ac:dyDescent="0.25">
      <c r="R92326" s="15">
        <v>1</v>
      </c>
    </row>
    <row r="92327" spans="18:18" x14ac:dyDescent="0.25">
      <c r="R92327" s="15">
        <v>1</v>
      </c>
    </row>
    <row r="92328" spans="18:18" x14ac:dyDescent="0.25">
      <c r="R92328" s="15">
        <v>1</v>
      </c>
    </row>
    <row r="92329" spans="18:18" x14ac:dyDescent="0.25">
      <c r="R92329" s="15">
        <v>1</v>
      </c>
    </row>
    <row r="92330" spans="18:18" x14ac:dyDescent="0.25">
      <c r="R92330" s="15">
        <v>1</v>
      </c>
    </row>
    <row r="92331" spans="18:18" x14ac:dyDescent="0.25">
      <c r="R92331" s="15">
        <v>1</v>
      </c>
    </row>
    <row r="92332" spans="18:18" x14ac:dyDescent="0.25">
      <c r="R92332" s="15">
        <v>1</v>
      </c>
    </row>
    <row r="92333" spans="18:18" x14ac:dyDescent="0.25">
      <c r="R92333" s="15">
        <v>1</v>
      </c>
    </row>
    <row r="92334" spans="18:18" x14ac:dyDescent="0.25">
      <c r="R92334" s="15">
        <v>1</v>
      </c>
    </row>
    <row r="92335" spans="18:18" x14ac:dyDescent="0.25">
      <c r="R92335" s="15">
        <v>1</v>
      </c>
    </row>
    <row r="92336" spans="18:18" x14ac:dyDescent="0.25">
      <c r="R92336" s="15">
        <v>1</v>
      </c>
    </row>
    <row r="92337" spans="18:18" x14ac:dyDescent="0.25">
      <c r="R92337" s="15">
        <v>1</v>
      </c>
    </row>
    <row r="92338" spans="18:18" x14ac:dyDescent="0.25">
      <c r="R92338" s="15">
        <v>1</v>
      </c>
    </row>
    <row r="92339" spans="18:18" x14ac:dyDescent="0.25">
      <c r="R92339" s="15">
        <v>1</v>
      </c>
    </row>
    <row r="92340" spans="18:18" x14ac:dyDescent="0.25">
      <c r="R92340" s="15">
        <v>1</v>
      </c>
    </row>
    <row r="92341" spans="18:18" x14ac:dyDescent="0.25">
      <c r="R92341" s="15">
        <v>1</v>
      </c>
    </row>
    <row r="92342" spans="18:18" x14ac:dyDescent="0.25">
      <c r="R92342" s="15">
        <v>1</v>
      </c>
    </row>
    <row r="92343" spans="18:18" x14ac:dyDescent="0.25">
      <c r="R92343" s="15">
        <v>1</v>
      </c>
    </row>
    <row r="92344" spans="18:18" x14ac:dyDescent="0.25">
      <c r="R92344" s="15">
        <v>1</v>
      </c>
    </row>
    <row r="92345" spans="18:18" x14ac:dyDescent="0.25">
      <c r="R92345" s="15">
        <v>1</v>
      </c>
    </row>
    <row r="92346" spans="18:18" x14ac:dyDescent="0.25">
      <c r="R92346" s="15">
        <v>1</v>
      </c>
    </row>
    <row r="92347" spans="18:18" x14ac:dyDescent="0.25">
      <c r="R92347" s="15">
        <v>1</v>
      </c>
    </row>
    <row r="92348" spans="18:18" x14ac:dyDescent="0.25">
      <c r="R92348" s="15">
        <v>1</v>
      </c>
    </row>
    <row r="92349" spans="18:18" x14ac:dyDescent="0.25">
      <c r="R92349" s="15">
        <v>1</v>
      </c>
    </row>
    <row r="92350" spans="18:18" x14ac:dyDescent="0.25">
      <c r="R92350" s="15">
        <v>1</v>
      </c>
    </row>
    <row r="92351" spans="18:18" x14ac:dyDescent="0.25">
      <c r="R92351" s="15">
        <v>1</v>
      </c>
    </row>
    <row r="92352" spans="18:18" x14ac:dyDescent="0.25">
      <c r="R92352" s="15">
        <v>1</v>
      </c>
    </row>
    <row r="92353" spans="18:18" x14ac:dyDescent="0.25">
      <c r="R92353" s="15">
        <v>1</v>
      </c>
    </row>
    <row r="92354" spans="18:18" x14ac:dyDescent="0.25">
      <c r="R92354" s="15">
        <v>1</v>
      </c>
    </row>
    <row r="92355" spans="18:18" x14ac:dyDescent="0.25">
      <c r="R92355" s="15">
        <v>1</v>
      </c>
    </row>
    <row r="92356" spans="18:18" x14ac:dyDescent="0.25">
      <c r="R92356" s="15">
        <v>1</v>
      </c>
    </row>
    <row r="92357" spans="18:18" x14ac:dyDescent="0.25">
      <c r="R92357" s="15">
        <v>1</v>
      </c>
    </row>
    <row r="92358" spans="18:18" x14ac:dyDescent="0.25">
      <c r="R92358" s="15">
        <v>1</v>
      </c>
    </row>
    <row r="92359" spans="18:18" x14ac:dyDescent="0.25">
      <c r="R92359" s="15">
        <v>1</v>
      </c>
    </row>
    <row r="92360" spans="18:18" x14ac:dyDescent="0.25">
      <c r="R92360" s="15">
        <v>1</v>
      </c>
    </row>
    <row r="92361" spans="18:18" x14ac:dyDescent="0.25">
      <c r="R92361" s="15">
        <v>1</v>
      </c>
    </row>
    <row r="92362" spans="18:18" x14ac:dyDescent="0.25">
      <c r="R92362" s="15">
        <v>1</v>
      </c>
    </row>
    <row r="92363" spans="18:18" x14ac:dyDescent="0.25">
      <c r="R92363" s="15">
        <v>1</v>
      </c>
    </row>
    <row r="92364" spans="18:18" x14ac:dyDescent="0.25">
      <c r="R92364" s="15">
        <v>1</v>
      </c>
    </row>
    <row r="92365" spans="18:18" x14ac:dyDescent="0.25">
      <c r="R92365" s="15">
        <v>1</v>
      </c>
    </row>
    <row r="92366" spans="18:18" x14ac:dyDescent="0.25">
      <c r="R92366" s="15">
        <v>1</v>
      </c>
    </row>
    <row r="92367" spans="18:18" x14ac:dyDescent="0.25">
      <c r="R92367" s="15">
        <v>1</v>
      </c>
    </row>
    <row r="92368" spans="18:18" x14ac:dyDescent="0.25">
      <c r="R92368" s="15">
        <v>1</v>
      </c>
    </row>
    <row r="92369" spans="18:18" x14ac:dyDescent="0.25">
      <c r="R92369" s="15">
        <v>1</v>
      </c>
    </row>
    <row r="92370" spans="18:18" x14ac:dyDescent="0.25">
      <c r="R92370" s="15">
        <v>1</v>
      </c>
    </row>
    <row r="92371" spans="18:18" x14ac:dyDescent="0.25">
      <c r="R92371" s="15">
        <v>1</v>
      </c>
    </row>
    <row r="92372" spans="18:18" x14ac:dyDescent="0.25">
      <c r="R92372" s="15">
        <v>1</v>
      </c>
    </row>
    <row r="92373" spans="18:18" x14ac:dyDescent="0.25">
      <c r="R92373" s="15">
        <v>1</v>
      </c>
    </row>
    <row r="92374" spans="18:18" x14ac:dyDescent="0.25">
      <c r="R92374" s="15">
        <v>1</v>
      </c>
    </row>
    <row r="92375" spans="18:18" x14ac:dyDescent="0.25">
      <c r="R92375" s="15">
        <v>1</v>
      </c>
    </row>
    <row r="92376" spans="18:18" x14ac:dyDescent="0.25">
      <c r="R92376" s="15">
        <v>1</v>
      </c>
    </row>
    <row r="92377" spans="18:18" x14ac:dyDescent="0.25">
      <c r="R92377" s="15">
        <v>1</v>
      </c>
    </row>
    <row r="92378" spans="18:18" x14ac:dyDescent="0.25">
      <c r="R92378" s="15">
        <v>1</v>
      </c>
    </row>
    <row r="92379" spans="18:18" x14ac:dyDescent="0.25">
      <c r="R92379" s="15">
        <v>1</v>
      </c>
    </row>
    <row r="92380" spans="18:18" x14ac:dyDescent="0.25">
      <c r="R92380" s="15">
        <v>1</v>
      </c>
    </row>
    <row r="92381" spans="18:18" x14ac:dyDescent="0.25">
      <c r="R92381" s="15">
        <v>1</v>
      </c>
    </row>
    <row r="92382" spans="18:18" x14ac:dyDescent="0.25">
      <c r="R92382" s="15">
        <v>1</v>
      </c>
    </row>
    <row r="92383" spans="18:18" x14ac:dyDescent="0.25">
      <c r="R92383" s="15">
        <v>1</v>
      </c>
    </row>
    <row r="92384" spans="18:18" x14ac:dyDescent="0.25">
      <c r="R92384" s="15">
        <v>1</v>
      </c>
    </row>
    <row r="92385" spans="18:18" x14ac:dyDescent="0.25">
      <c r="R92385" s="15">
        <v>1</v>
      </c>
    </row>
    <row r="92386" spans="18:18" x14ac:dyDescent="0.25">
      <c r="R92386" s="15">
        <v>1</v>
      </c>
    </row>
    <row r="92387" spans="18:18" x14ac:dyDescent="0.25">
      <c r="R92387" s="15">
        <v>1</v>
      </c>
    </row>
    <row r="92388" spans="18:18" x14ac:dyDescent="0.25">
      <c r="R92388" s="15">
        <v>1</v>
      </c>
    </row>
    <row r="92389" spans="18:18" x14ac:dyDescent="0.25">
      <c r="R92389" s="15">
        <v>1</v>
      </c>
    </row>
    <row r="92390" spans="18:18" x14ac:dyDescent="0.25">
      <c r="R92390" s="15">
        <v>1</v>
      </c>
    </row>
    <row r="92391" spans="18:18" x14ac:dyDescent="0.25">
      <c r="R92391" s="15">
        <v>1</v>
      </c>
    </row>
    <row r="92392" spans="18:18" x14ac:dyDescent="0.25">
      <c r="R92392" s="15">
        <v>1</v>
      </c>
    </row>
    <row r="92393" spans="18:18" x14ac:dyDescent="0.25">
      <c r="R92393" s="15">
        <v>1</v>
      </c>
    </row>
    <row r="92394" spans="18:18" x14ac:dyDescent="0.25">
      <c r="R92394" s="15">
        <v>1</v>
      </c>
    </row>
    <row r="92395" spans="18:18" x14ac:dyDescent="0.25">
      <c r="R92395" s="15">
        <v>1</v>
      </c>
    </row>
    <row r="92396" spans="18:18" x14ac:dyDescent="0.25">
      <c r="R92396" s="15">
        <v>1</v>
      </c>
    </row>
    <row r="92397" spans="18:18" x14ac:dyDescent="0.25">
      <c r="R92397" s="15">
        <v>1</v>
      </c>
    </row>
    <row r="92398" spans="18:18" x14ac:dyDescent="0.25">
      <c r="R92398" s="15">
        <v>1</v>
      </c>
    </row>
    <row r="92399" spans="18:18" x14ac:dyDescent="0.25">
      <c r="R92399" s="15">
        <v>1</v>
      </c>
    </row>
    <row r="92400" spans="18:18" x14ac:dyDescent="0.25">
      <c r="R92400" s="15">
        <v>1</v>
      </c>
    </row>
    <row r="92401" spans="18:18" x14ac:dyDescent="0.25">
      <c r="R92401" s="15">
        <v>1</v>
      </c>
    </row>
    <row r="92402" spans="18:18" x14ac:dyDescent="0.25">
      <c r="R92402" s="15">
        <v>1</v>
      </c>
    </row>
    <row r="92403" spans="18:18" x14ac:dyDescent="0.25">
      <c r="R92403" s="15">
        <v>1</v>
      </c>
    </row>
    <row r="92404" spans="18:18" x14ac:dyDescent="0.25">
      <c r="R92404" s="15">
        <v>1</v>
      </c>
    </row>
    <row r="92405" spans="18:18" x14ac:dyDescent="0.25">
      <c r="R92405" s="15">
        <v>1</v>
      </c>
    </row>
    <row r="92406" spans="18:18" x14ac:dyDescent="0.25">
      <c r="R92406" s="15">
        <v>1</v>
      </c>
    </row>
    <row r="92407" spans="18:18" x14ac:dyDescent="0.25">
      <c r="R92407" s="15">
        <v>1</v>
      </c>
    </row>
    <row r="92408" spans="18:18" x14ac:dyDescent="0.25">
      <c r="R92408" s="15">
        <v>1</v>
      </c>
    </row>
    <row r="92409" spans="18:18" x14ac:dyDescent="0.25">
      <c r="R92409" s="15">
        <v>1</v>
      </c>
    </row>
    <row r="92410" spans="18:18" x14ac:dyDescent="0.25">
      <c r="R92410" s="15">
        <v>1</v>
      </c>
    </row>
    <row r="92411" spans="18:18" x14ac:dyDescent="0.25">
      <c r="R92411" s="15">
        <v>1</v>
      </c>
    </row>
    <row r="92412" spans="18:18" x14ac:dyDescent="0.25">
      <c r="R92412" s="15">
        <v>1</v>
      </c>
    </row>
    <row r="92413" spans="18:18" x14ac:dyDescent="0.25">
      <c r="R92413" s="15">
        <v>1</v>
      </c>
    </row>
    <row r="92414" spans="18:18" x14ac:dyDescent="0.25">
      <c r="R92414" s="15">
        <v>1</v>
      </c>
    </row>
    <row r="92415" spans="18:18" x14ac:dyDescent="0.25">
      <c r="R92415" s="15">
        <v>1</v>
      </c>
    </row>
    <row r="92416" spans="18:18" x14ac:dyDescent="0.25">
      <c r="R92416" s="15">
        <v>1</v>
      </c>
    </row>
    <row r="92417" spans="18:18" x14ac:dyDescent="0.25">
      <c r="R92417" s="15">
        <v>1</v>
      </c>
    </row>
    <row r="92418" spans="18:18" x14ac:dyDescent="0.25">
      <c r="R92418" s="15">
        <v>1</v>
      </c>
    </row>
    <row r="92419" spans="18:18" x14ac:dyDescent="0.25">
      <c r="R92419" s="15">
        <v>1</v>
      </c>
    </row>
    <row r="92420" spans="18:18" x14ac:dyDescent="0.25">
      <c r="R92420" s="15">
        <v>1</v>
      </c>
    </row>
    <row r="92421" spans="18:18" x14ac:dyDescent="0.25">
      <c r="R92421" s="15">
        <v>1</v>
      </c>
    </row>
    <row r="92422" spans="18:18" x14ac:dyDescent="0.25">
      <c r="R92422" s="15">
        <v>1</v>
      </c>
    </row>
    <row r="92423" spans="18:18" x14ac:dyDescent="0.25">
      <c r="R92423" s="15">
        <v>1</v>
      </c>
    </row>
    <row r="92424" spans="18:18" x14ac:dyDescent="0.25">
      <c r="R92424" s="15">
        <v>1</v>
      </c>
    </row>
    <row r="92425" spans="18:18" x14ac:dyDescent="0.25">
      <c r="R92425" s="15">
        <v>3</v>
      </c>
    </row>
    <row r="92426" spans="18:18" x14ac:dyDescent="0.25">
      <c r="R92426" s="15">
        <v>3</v>
      </c>
    </row>
    <row r="92427" spans="18:18" x14ac:dyDescent="0.25">
      <c r="R92427" s="15">
        <v>3</v>
      </c>
    </row>
    <row r="92428" spans="18:18" x14ac:dyDescent="0.25">
      <c r="R92428" s="15">
        <v>3</v>
      </c>
    </row>
    <row r="92429" spans="18:18" x14ac:dyDescent="0.25">
      <c r="R92429" s="15">
        <v>3</v>
      </c>
    </row>
    <row r="92430" spans="18:18" x14ac:dyDescent="0.25">
      <c r="R92430" s="15">
        <v>3</v>
      </c>
    </row>
    <row r="92431" spans="18:18" x14ac:dyDescent="0.25">
      <c r="R92431" s="15">
        <v>3</v>
      </c>
    </row>
    <row r="92432" spans="18:18" x14ac:dyDescent="0.25">
      <c r="R92432" s="15">
        <v>3</v>
      </c>
    </row>
    <row r="92433" spans="18:18" x14ac:dyDescent="0.25">
      <c r="R92433" s="15">
        <v>3</v>
      </c>
    </row>
    <row r="92434" spans="18:18" x14ac:dyDescent="0.25">
      <c r="R92434" s="15">
        <v>1</v>
      </c>
    </row>
    <row r="92435" spans="18:18" x14ac:dyDescent="0.25">
      <c r="R92435" s="15">
        <v>1</v>
      </c>
    </row>
    <row r="92436" spans="18:18" x14ac:dyDescent="0.25">
      <c r="R92436" s="15">
        <v>1</v>
      </c>
    </row>
    <row r="92437" spans="18:18" x14ac:dyDescent="0.25">
      <c r="R92437" s="15">
        <v>1</v>
      </c>
    </row>
    <row r="92438" spans="18:18" x14ac:dyDescent="0.25">
      <c r="R92438" s="15">
        <v>1</v>
      </c>
    </row>
    <row r="92439" spans="18:18" x14ac:dyDescent="0.25">
      <c r="R92439" s="15">
        <v>1</v>
      </c>
    </row>
    <row r="92440" spans="18:18" x14ac:dyDescent="0.25">
      <c r="R92440" s="15">
        <v>1</v>
      </c>
    </row>
    <row r="92441" spans="18:18" x14ac:dyDescent="0.25">
      <c r="R92441" s="15">
        <v>1</v>
      </c>
    </row>
    <row r="92442" spans="18:18" x14ac:dyDescent="0.25">
      <c r="R92442" s="15">
        <v>1</v>
      </c>
    </row>
    <row r="92443" spans="18:18" x14ac:dyDescent="0.25">
      <c r="R92443" s="15">
        <v>1</v>
      </c>
    </row>
    <row r="92444" spans="18:18" x14ac:dyDescent="0.25">
      <c r="R92444" s="15">
        <v>1</v>
      </c>
    </row>
    <row r="92445" spans="18:18" x14ac:dyDescent="0.25">
      <c r="R92445" s="15">
        <v>1</v>
      </c>
    </row>
    <row r="92446" spans="18:18" x14ac:dyDescent="0.25">
      <c r="R92446" s="15">
        <v>1</v>
      </c>
    </row>
    <row r="92447" spans="18:18" x14ac:dyDescent="0.25">
      <c r="R92447" s="15">
        <v>1</v>
      </c>
    </row>
    <row r="92448" spans="18:18" x14ac:dyDescent="0.25">
      <c r="R92448" s="15">
        <v>4</v>
      </c>
    </row>
    <row r="92449" spans="18:18" x14ac:dyDescent="0.25">
      <c r="R92449" s="15">
        <v>4</v>
      </c>
    </row>
    <row r="92450" spans="18:18" x14ac:dyDescent="0.25">
      <c r="R92450" s="15">
        <v>4</v>
      </c>
    </row>
    <row r="92451" spans="18:18" x14ac:dyDescent="0.25">
      <c r="R92451" s="15">
        <v>4</v>
      </c>
    </row>
    <row r="92452" spans="18:18" x14ac:dyDescent="0.25">
      <c r="R92452" s="15">
        <v>4</v>
      </c>
    </row>
    <row r="92453" spans="18:18" x14ac:dyDescent="0.25">
      <c r="R92453" s="15">
        <v>4</v>
      </c>
    </row>
    <row r="92454" spans="18:18" x14ac:dyDescent="0.25">
      <c r="R92454" s="15">
        <v>4</v>
      </c>
    </row>
    <row r="92455" spans="18:18" x14ac:dyDescent="0.25">
      <c r="R92455" s="15">
        <v>4</v>
      </c>
    </row>
    <row r="92456" spans="18:18" x14ac:dyDescent="0.25">
      <c r="R92456" s="15">
        <v>4</v>
      </c>
    </row>
    <row r="92457" spans="18:18" x14ac:dyDescent="0.25">
      <c r="R92457" s="15">
        <v>4</v>
      </c>
    </row>
    <row r="92458" spans="18:18" x14ac:dyDescent="0.25">
      <c r="R92458" s="15">
        <v>4</v>
      </c>
    </row>
    <row r="92459" spans="18:18" x14ac:dyDescent="0.25">
      <c r="R92459" s="15">
        <v>4</v>
      </c>
    </row>
    <row r="92460" spans="18:18" x14ac:dyDescent="0.25">
      <c r="R92460" s="15">
        <v>4</v>
      </c>
    </row>
    <row r="92461" spans="18:18" x14ac:dyDescent="0.25">
      <c r="R92461" s="15">
        <v>4</v>
      </c>
    </row>
    <row r="92462" spans="18:18" x14ac:dyDescent="0.25">
      <c r="R92462" s="15">
        <v>4</v>
      </c>
    </row>
    <row r="92463" spans="18:18" x14ac:dyDescent="0.25">
      <c r="R92463" s="15">
        <v>4</v>
      </c>
    </row>
    <row r="92464" spans="18:18" x14ac:dyDescent="0.25">
      <c r="R92464" s="15">
        <v>4</v>
      </c>
    </row>
    <row r="92465" spans="18:18" x14ac:dyDescent="0.25">
      <c r="R92465" s="15">
        <v>4</v>
      </c>
    </row>
    <row r="92466" spans="18:18" x14ac:dyDescent="0.25">
      <c r="R92466" s="15">
        <v>4</v>
      </c>
    </row>
    <row r="92467" spans="18:18" x14ac:dyDescent="0.25">
      <c r="R92467" s="15">
        <v>4</v>
      </c>
    </row>
    <row r="92468" spans="18:18" x14ac:dyDescent="0.25">
      <c r="R92468" s="15">
        <v>4</v>
      </c>
    </row>
    <row r="92469" spans="18:18" x14ac:dyDescent="0.25">
      <c r="R92469" s="15">
        <v>4</v>
      </c>
    </row>
    <row r="92470" spans="18:18" x14ac:dyDescent="0.25">
      <c r="R92470" s="15">
        <v>4</v>
      </c>
    </row>
    <row r="92471" spans="18:18" x14ac:dyDescent="0.25">
      <c r="R92471" s="15">
        <v>4</v>
      </c>
    </row>
    <row r="92472" spans="18:18" x14ac:dyDescent="0.25">
      <c r="R92472" s="15">
        <v>4</v>
      </c>
    </row>
    <row r="92473" spans="18:18" x14ac:dyDescent="0.25">
      <c r="R92473" s="15">
        <v>4</v>
      </c>
    </row>
    <row r="92474" spans="18:18" x14ac:dyDescent="0.25">
      <c r="R92474" s="15">
        <v>4</v>
      </c>
    </row>
    <row r="92475" spans="18:18" x14ac:dyDescent="0.25">
      <c r="R92475" s="15">
        <v>4</v>
      </c>
    </row>
    <row r="92476" spans="18:18" x14ac:dyDescent="0.25">
      <c r="R92476" s="15">
        <v>4</v>
      </c>
    </row>
    <row r="92477" spans="18:18" x14ac:dyDescent="0.25">
      <c r="R92477" s="15">
        <v>4</v>
      </c>
    </row>
    <row r="92478" spans="18:18" x14ac:dyDescent="0.25">
      <c r="R92478" s="15">
        <v>4</v>
      </c>
    </row>
    <row r="92479" spans="18:18" x14ac:dyDescent="0.25">
      <c r="R92479" s="15">
        <v>4</v>
      </c>
    </row>
    <row r="92480" spans="18:18" x14ac:dyDescent="0.25">
      <c r="R92480" s="15">
        <v>4</v>
      </c>
    </row>
    <row r="92481" spans="18:18" x14ac:dyDescent="0.25">
      <c r="R92481" s="15">
        <v>4</v>
      </c>
    </row>
    <row r="92482" spans="18:18" x14ac:dyDescent="0.25">
      <c r="R92482" s="15">
        <v>4</v>
      </c>
    </row>
    <row r="92483" spans="18:18" x14ac:dyDescent="0.25">
      <c r="R92483" s="15">
        <v>4</v>
      </c>
    </row>
    <row r="92484" spans="18:18" x14ac:dyDescent="0.25">
      <c r="R92484" s="15">
        <v>5</v>
      </c>
    </row>
    <row r="92485" spans="18:18" x14ac:dyDescent="0.25">
      <c r="R92485" s="15">
        <v>5</v>
      </c>
    </row>
    <row r="92486" spans="18:18" x14ac:dyDescent="0.25">
      <c r="R92486" s="15">
        <v>5</v>
      </c>
    </row>
    <row r="92487" spans="18:18" x14ac:dyDescent="0.25">
      <c r="R92487" s="15">
        <v>5</v>
      </c>
    </row>
    <row r="92488" spans="18:18" x14ac:dyDescent="0.25">
      <c r="R92488" s="15">
        <v>5</v>
      </c>
    </row>
    <row r="92489" spans="18:18" x14ac:dyDescent="0.25">
      <c r="R92489" s="15">
        <v>5</v>
      </c>
    </row>
    <row r="92490" spans="18:18" x14ac:dyDescent="0.25">
      <c r="R92490" s="15">
        <v>5</v>
      </c>
    </row>
    <row r="92491" spans="18:18" x14ac:dyDescent="0.25">
      <c r="R92491" s="15">
        <v>5</v>
      </c>
    </row>
    <row r="92492" spans="18:18" x14ac:dyDescent="0.25">
      <c r="R92492" s="15">
        <v>5</v>
      </c>
    </row>
    <row r="92493" spans="18:18" x14ac:dyDescent="0.25">
      <c r="R92493" s="15">
        <v>5</v>
      </c>
    </row>
    <row r="92494" spans="18:18" x14ac:dyDescent="0.25">
      <c r="R92494" s="15">
        <v>5</v>
      </c>
    </row>
    <row r="92495" spans="18:18" x14ac:dyDescent="0.25">
      <c r="R92495" s="15">
        <v>5</v>
      </c>
    </row>
    <row r="92496" spans="18:18" x14ac:dyDescent="0.25">
      <c r="R92496" s="15">
        <v>5</v>
      </c>
    </row>
    <row r="92497" spans="18:18" x14ac:dyDescent="0.25">
      <c r="R92497" s="15">
        <v>5</v>
      </c>
    </row>
    <row r="92498" spans="18:18" x14ac:dyDescent="0.25">
      <c r="R92498" s="15">
        <v>5</v>
      </c>
    </row>
    <row r="92499" spans="18:18" x14ac:dyDescent="0.25">
      <c r="R92499" s="15">
        <v>5</v>
      </c>
    </row>
    <row r="92500" spans="18:18" x14ac:dyDescent="0.25">
      <c r="R92500" s="15">
        <v>5</v>
      </c>
    </row>
    <row r="92501" spans="18:18" x14ac:dyDescent="0.25">
      <c r="R92501" s="15">
        <v>5</v>
      </c>
    </row>
    <row r="92502" spans="18:18" x14ac:dyDescent="0.25">
      <c r="R92502" s="15">
        <v>5</v>
      </c>
    </row>
    <row r="92503" spans="18:18" x14ac:dyDescent="0.25">
      <c r="R92503" s="15">
        <v>5</v>
      </c>
    </row>
    <row r="92504" spans="18:18" x14ac:dyDescent="0.25">
      <c r="R92504" s="15">
        <v>5</v>
      </c>
    </row>
    <row r="92505" spans="18:18" x14ac:dyDescent="0.25">
      <c r="R92505" s="15">
        <v>5</v>
      </c>
    </row>
    <row r="92506" spans="18:18" x14ac:dyDescent="0.25">
      <c r="R92506" s="15">
        <v>5</v>
      </c>
    </row>
    <row r="92507" spans="18:18" x14ac:dyDescent="0.25">
      <c r="R92507" s="15">
        <v>5</v>
      </c>
    </row>
    <row r="92508" spans="18:18" x14ac:dyDescent="0.25">
      <c r="R92508" s="15">
        <v>5</v>
      </c>
    </row>
    <row r="92509" spans="18:18" x14ac:dyDescent="0.25">
      <c r="R92509" s="15">
        <v>5</v>
      </c>
    </row>
    <row r="92510" spans="18:18" x14ac:dyDescent="0.25">
      <c r="R92510" s="15">
        <v>4</v>
      </c>
    </row>
    <row r="92511" spans="18:18" x14ac:dyDescent="0.25">
      <c r="R92511" s="15">
        <v>4</v>
      </c>
    </row>
    <row r="92512" spans="18:18" x14ac:dyDescent="0.25">
      <c r="R92512" s="15">
        <v>4</v>
      </c>
    </row>
    <row r="92513" spans="18:18" x14ac:dyDescent="0.25">
      <c r="R92513" s="15">
        <v>4</v>
      </c>
    </row>
    <row r="92514" spans="18:18" x14ac:dyDescent="0.25">
      <c r="R92514" s="15">
        <v>4</v>
      </c>
    </row>
    <row r="92515" spans="18:18" x14ac:dyDescent="0.25">
      <c r="R92515" s="15">
        <v>4</v>
      </c>
    </row>
    <row r="92516" spans="18:18" x14ac:dyDescent="0.25">
      <c r="R92516" s="15">
        <v>4</v>
      </c>
    </row>
    <row r="92517" spans="18:18" x14ac:dyDescent="0.25">
      <c r="R92517" s="15">
        <v>4</v>
      </c>
    </row>
    <row r="92518" spans="18:18" x14ac:dyDescent="0.25">
      <c r="R92518" s="15">
        <v>4</v>
      </c>
    </row>
    <row r="92519" spans="18:18" x14ac:dyDescent="0.25">
      <c r="R92519" s="15">
        <v>4</v>
      </c>
    </row>
    <row r="92520" spans="18:18" x14ac:dyDescent="0.25">
      <c r="R92520" s="15">
        <v>4</v>
      </c>
    </row>
    <row r="92521" spans="18:18" x14ac:dyDescent="0.25">
      <c r="R92521" s="15">
        <v>4</v>
      </c>
    </row>
    <row r="92522" spans="18:18" x14ac:dyDescent="0.25">
      <c r="R92522" s="15">
        <v>4</v>
      </c>
    </row>
    <row r="92523" spans="18:18" x14ac:dyDescent="0.25">
      <c r="R92523" s="15">
        <v>4</v>
      </c>
    </row>
    <row r="92524" spans="18:18" x14ac:dyDescent="0.25">
      <c r="R92524" s="15">
        <v>4</v>
      </c>
    </row>
    <row r="92525" spans="18:18" x14ac:dyDescent="0.25">
      <c r="R92525" s="15">
        <v>4</v>
      </c>
    </row>
    <row r="92526" spans="18:18" x14ac:dyDescent="0.25">
      <c r="R92526" s="15">
        <v>4</v>
      </c>
    </row>
    <row r="92527" spans="18:18" x14ac:dyDescent="0.25">
      <c r="R92527" s="15">
        <v>4</v>
      </c>
    </row>
    <row r="92528" spans="18:18" x14ac:dyDescent="0.25">
      <c r="R92528" s="15">
        <v>4</v>
      </c>
    </row>
    <row r="92529" spans="18:18" x14ac:dyDescent="0.25">
      <c r="R92529" s="15">
        <v>4</v>
      </c>
    </row>
    <row r="92530" spans="18:18" x14ac:dyDescent="0.25">
      <c r="R92530" s="15">
        <v>4</v>
      </c>
    </row>
    <row r="92531" spans="18:18" x14ac:dyDescent="0.25">
      <c r="R92531" s="15">
        <v>4</v>
      </c>
    </row>
    <row r="92532" spans="18:18" x14ac:dyDescent="0.25">
      <c r="R92532" s="15">
        <v>4</v>
      </c>
    </row>
    <row r="92533" spans="18:18" x14ac:dyDescent="0.25">
      <c r="R92533" s="15">
        <v>4</v>
      </c>
    </row>
    <row r="92534" spans="18:18" x14ac:dyDescent="0.25">
      <c r="R92534" s="15">
        <v>4</v>
      </c>
    </row>
    <row r="92535" spans="18:18" x14ac:dyDescent="0.25">
      <c r="R92535" s="15">
        <v>4</v>
      </c>
    </row>
    <row r="92536" spans="18:18" x14ac:dyDescent="0.25">
      <c r="R92536" s="15">
        <v>4</v>
      </c>
    </row>
    <row r="92537" spans="18:18" x14ac:dyDescent="0.25">
      <c r="R92537" s="15">
        <v>4</v>
      </c>
    </row>
    <row r="92538" spans="18:18" x14ac:dyDescent="0.25">
      <c r="R92538" s="15">
        <v>4</v>
      </c>
    </row>
    <row r="92539" spans="18:18" x14ac:dyDescent="0.25">
      <c r="R92539" s="15">
        <v>4</v>
      </c>
    </row>
    <row r="92540" spans="18:18" x14ac:dyDescent="0.25">
      <c r="R92540" s="15">
        <v>4</v>
      </c>
    </row>
    <row r="92541" spans="18:18" x14ac:dyDescent="0.25">
      <c r="R92541" s="15">
        <v>4</v>
      </c>
    </row>
    <row r="92542" spans="18:18" x14ac:dyDescent="0.25">
      <c r="R92542" s="15">
        <v>4</v>
      </c>
    </row>
    <row r="92543" spans="18:18" x14ac:dyDescent="0.25">
      <c r="R92543" s="15">
        <v>4</v>
      </c>
    </row>
    <row r="92544" spans="18:18" x14ac:dyDescent="0.25">
      <c r="R92544" s="15">
        <v>4</v>
      </c>
    </row>
    <row r="92545" spans="18:18" x14ac:dyDescent="0.25">
      <c r="R92545" s="15">
        <v>4</v>
      </c>
    </row>
    <row r="92546" spans="18:18" x14ac:dyDescent="0.25">
      <c r="R92546" s="15">
        <v>4</v>
      </c>
    </row>
    <row r="92547" spans="18:18" x14ac:dyDescent="0.25">
      <c r="R92547" s="15">
        <v>1</v>
      </c>
    </row>
    <row r="92548" spans="18:18" x14ac:dyDescent="0.25">
      <c r="R92548" s="15">
        <v>1</v>
      </c>
    </row>
    <row r="92549" spans="18:18" x14ac:dyDescent="0.25">
      <c r="R92549" s="15">
        <v>1</v>
      </c>
    </row>
    <row r="92550" spans="18:18" x14ac:dyDescent="0.25">
      <c r="R92550" s="15">
        <v>1</v>
      </c>
    </row>
    <row r="92551" spans="18:18" x14ac:dyDescent="0.25">
      <c r="R92551" s="15">
        <v>1</v>
      </c>
    </row>
    <row r="92552" spans="18:18" x14ac:dyDescent="0.25">
      <c r="R92552" s="15">
        <v>1</v>
      </c>
    </row>
    <row r="92553" spans="18:18" x14ac:dyDescent="0.25">
      <c r="R92553" s="15">
        <v>1</v>
      </c>
    </row>
    <row r="92554" spans="18:18" x14ac:dyDescent="0.25">
      <c r="R92554" s="15">
        <v>1</v>
      </c>
    </row>
    <row r="92555" spans="18:18" x14ac:dyDescent="0.25">
      <c r="R92555" s="15">
        <v>1</v>
      </c>
    </row>
    <row r="92556" spans="18:18" x14ac:dyDescent="0.25">
      <c r="R92556" s="15">
        <v>1</v>
      </c>
    </row>
    <row r="92557" spans="18:18" x14ac:dyDescent="0.25">
      <c r="R92557" s="15">
        <v>1</v>
      </c>
    </row>
    <row r="92558" spans="18:18" x14ac:dyDescent="0.25">
      <c r="R92558" s="15">
        <v>1</v>
      </c>
    </row>
    <row r="92559" spans="18:18" x14ac:dyDescent="0.25">
      <c r="R92559" s="15">
        <v>1</v>
      </c>
    </row>
    <row r="92560" spans="18:18" x14ac:dyDescent="0.25">
      <c r="R92560" s="15">
        <v>1</v>
      </c>
    </row>
    <row r="92561" spans="18:18" x14ac:dyDescent="0.25">
      <c r="R92561" s="15">
        <v>1</v>
      </c>
    </row>
    <row r="92562" spans="18:18" x14ac:dyDescent="0.25">
      <c r="R92562" s="15">
        <v>1</v>
      </c>
    </row>
    <row r="92563" spans="18:18" x14ac:dyDescent="0.25">
      <c r="R92563" s="15">
        <v>1</v>
      </c>
    </row>
    <row r="92564" spans="18:18" x14ac:dyDescent="0.25">
      <c r="R92564" s="15">
        <v>1</v>
      </c>
    </row>
    <row r="92565" spans="18:18" x14ac:dyDescent="0.25">
      <c r="R92565" s="15">
        <v>1</v>
      </c>
    </row>
    <row r="92566" spans="18:18" x14ac:dyDescent="0.25">
      <c r="R92566" s="15">
        <v>1</v>
      </c>
    </row>
    <row r="92567" spans="18:18" x14ac:dyDescent="0.25">
      <c r="R92567" s="15">
        <v>3</v>
      </c>
    </row>
    <row r="92568" spans="18:18" x14ac:dyDescent="0.25">
      <c r="R92568" s="15">
        <v>3</v>
      </c>
    </row>
    <row r="92569" spans="18:18" x14ac:dyDescent="0.25">
      <c r="R92569" s="15">
        <v>3</v>
      </c>
    </row>
    <row r="92570" spans="18:18" x14ac:dyDescent="0.25">
      <c r="R92570" s="15">
        <v>3</v>
      </c>
    </row>
    <row r="92571" spans="18:18" x14ac:dyDescent="0.25">
      <c r="R92571" s="15">
        <v>3</v>
      </c>
    </row>
    <row r="92572" spans="18:18" x14ac:dyDescent="0.25">
      <c r="R92572" s="15">
        <v>3</v>
      </c>
    </row>
    <row r="92573" spans="18:18" x14ac:dyDescent="0.25">
      <c r="R92573" s="15">
        <v>3</v>
      </c>
    </row>
    <row r="92574" spans="18:18" x14ac:dyDescent="0.25">
      <c r="R92574" s="15">
        <v>3</v>
      </c>
    </row>
    <row r="92575" spans="18:18" x14ac:dyDescent="0.25">
      <c r="R92575" s="15">
        <v>3</v>
      </c>
    </row>
    <row r="92576" spans="18:18" x14ac:dyDescent="0.25">
      <c r="R92576" s="15">
        <v>3</v>
      </c>
    </row>
    <row r="92577" spans="18:18" x14ac:dyDescent="0.25">
      <c r="R92577" s="15">
        <v>3</v>
      </c>
    </row>
    <row r="92578" spans="18:18" x14ac:dyDescent="0.25">
      <c r="R92578" s="15">
        <v>3</v>
      </c>
    </row>
    <row r="92579" spans="18:18" x14ac:dyDescent="0.25">
      <c r="R92579" s="15">
        <v>3</v>
      </c>
    </row>
    <row r="92580" spans="18:18" x14ac:dyDescent="0.25">
      <c r="R92580" s="15">
        <v>3</v>
      </c>
    </row>
    <row r="92581" spans="18:18" x14ac:dyDescent="0.25">
      <c r="R92581" s="15">
        <v>3</v>
      </c>
    </row>
    <row r="92582" spans="18:18" x14ac:dyDescent="0.25">
      <c r="R92582" s="15">
        <v>3</v>
      </c>
    </row>
    <row r="92583" spans="18:18" x14ac:dyDescent="0.25">
      <c r="R92583" s="15">
        <v>4</v>
      </c>
    </row>
    <row r="92584" spans="18:18" x14ac:dyDescent="0.25">
      <c r="R92584" s="15">
        <v>4</v>
      </c>
    </row>
    <row r="92585" spans="18:18" x14ac:dyDescent="0.25">
      <c r="R92585" s="15">
        <v>4</v>
      </c>
    </row>
    <row r="92586" spans="18:18" x14ac:dyDescent="0.25">
      <c r="R92586" s="15">
        <v>4</v>
      </c>
    </row>
    <row r="92587" spans="18:18" x14ac:dyDescent="0.25">
      <c r="R92587" s="15">
        <v>4</v>
      </c>
    </row>
    <row r="92588" spans="18:18" x14ac:dyDescent="0.25">
      <c r="R92588" s="15">
        <v>4</v>
      </c>
    </row>
    <row r="92589" spans="18:18" x14ac:dyDescent="0.25">
      <c r="R92589" s="15">
        <v>4</v>
      </c>
    </row>
    <row r="92590" spans="18:18" x14ac:dyDescent="0.25">
      <c r="R92590" s="15">
        <v>4</v>
      </c>
    </row>
    <row r="92591" spans="18:18" x14ac:dyDescent="0.25">
      <c r="R92591" s="15">
        <v>4</v>
      </c>
    </row>
    <row r="92592" spans="18:18" x14ac:dyDescent="0.25">
      <c r="R92592" s="15">
        <v>4</v>
      </c>
    </row>
    <row r="92593" spans="18:18" x14ac:dyDescent="0.25">
      <c r="R92593" s="15">
        <v>4</v>
      </c>
    </row>
    <row r="92594" spans="18:18" x14ac:dyDescent="0.25">
      <c r="R92594" s="15">
        <v>4</v>
      </c>
    </row>
    <row r="92595" spans="18:18" x14ac:dyDescent="0.25">
      <c r="R92595" s="15">
        <v>4</v>
      </c>
    </row>
    <row r="92596" spans="18:18" x14ac:dyDescent="0.25">
      <c r="R92596" s="15">
        <v>4</v>
      </c>
    </row>
    <row r="92597" spans="18:18" x14ac:dyDescent="0.25">
      <c r="R92597" s="15">
        <v>4</v>
      </c>
    </row>
    <row r="92598" spans="18:18" x14ac:dyDescent="0.25">
      <c r="R92598" s="15">
        <v>4</v>
      </c>
    </row>
    <row r="92599" spans="18:18" x14ac:dyDescent="0.25">
      <c r="R92599" s="15">
        <v>4</v>
      </c>
    </row>
    <row r="92600" spans="18:18" x14ac:dyDescent="0.25">
      <c r="R92600" s="15">
        <v>4</v>
      </c>
    </row>
    <row r="92601" spans="18:18" x14ac:dyDescent="0.25">
      <c r="R92601" s="15">
        <v>4</v>
      </c>
    </row>
    <row r="92602" spans="18:18" x14ac:dyDescent="0.25">
      <c r="R92602" s="15">
        <v>4</v>
      </c>
    </row>
    <row r="92603" spans="18:18" x14ac:dyDescent="0.25">
      <c r="R92603" s="15">
        <v>4</v>
      </c>
    </row>
    <row r="92604" spans="18:18" x14ac:dyDescent="0.25">
      <c r="R92604" s="15">
        <v>4</v>
      </c>
    </row>
    <row r="92605" spans="18:18" x14ac:dyDescent="0.25">
      <c r="R92605" s="15">
        <v>4</v>
      </c>
    </row>
    <row r="92606" spans="18:18" x14ac:dyDescent="0.25">
      <c r="R92606" s="15">
        <v>1</v>
      </c>
    </row>
    <row r="92607" spans="18:18" x14ac:dyDescent="0.25">
      <c r="R92607" s="15">
        <v>1</v>
      </c>
    </row>
    <row r="92608" spans="18:18" x14ac:dyDescent="0.25">
      <c r="R92608" s="15">
        <v>1</v>
      </c>
    </row>
    <row r="92609" spans="18:18" x14ac:dyDescent="0.25">
      <c r="R92609" s="15">
        <v>1</v>
      </c>
    </row>
    <row r="92610" spans="18:18" x14ac:dyDescent="0.25">
      <c r="R92610" s="15">
        <v>1</v>
      </c>
    </row>
    <row r="92611" spans="18:18" x14ac:dyDescent="0.25">
      <c r="R92611" s="15">
        <v>1</v>
      </c>
    </row>
    <row r="92612" spans="18:18" x14ac:dyDescent="0.25">
      <c r="R92612" s="15">
        <v>1</v>
      </c>
    </row>
    <row r="92613" spans="18:18" x14ac:dyDescent="0.25">
      <c r="R92613" s="15">
        <v>1</v>
      </c>
    </row>
    <row r="92614" spans="18:18" x14ac:dyDescent="0.25">
      <c r="R92614" s="15">
        <v>1</v>
      </c>
    </row>
    <row r="92615" spans="18:18" x14ac:dyDescent="0.25">
      <c r="R92615" s="15">
        <v>1</v>
      </c>
    </row>
    <row r="92616" spans="18:18" x14ac:dyDescent="0.25">
      <c r="R92616" s="15">
        <v>1</v>
      </c>
    </row>
    <row r="92617" spans="18:18" x14ac:dyDescent="0.25">
      <c r="R92617" s="15">
        <v>1</v>
      </c>
    </row>
    <row r="92618" spans="18:18" x14ac:dyDescent="0.25">
      <c r="R92618" s="15">
        <v>2</v>
      </c>
    </row>
    <row r="92619" spans="18:18" x14ac:dyDescent="0.25">
      <c r="R92619" s="15">
        <v>2</v>
      </c>
    </row>
    <row r="92620" spans="18:18" x14ac:dyDescent="0.25">
      <c r="R92620" s="15">
        <v>2</v>
      </c>
    </row>
    <row r="92621" spans="18:18" x14ac:dyDescent="0.25">
      <c r="R92621" s="15">
        <v>2</v>
      </c>
    </row>
    <row r="92622" spans="18:18" x14ac:dyDescent="0.25">
      <c r="R92622" s="15">
        <v>2</v>
      </c>
    </row>
    <row r="92623" spans="18:18" x14ac:dyDescent="0.25">
      <c r="R92623" s="15">
        <v>2</v>
      </c>
    </row>
    <row r="92624" spans="18:18" x14ac:dyDescent="0.25">
      <c r="R92624" s="15">
        <v>1</v>
      </c>
    </row>
    <row r="92625" spans="18:18" x14ac:dyDescent="0.25">
      <c r="R92625" s="15">
        <v>1</v>
      </c>
    </row>
    <row r="92626" spans="18:18" x14ac:dyDescent="0.25">
      <c r="R92626" s="15">
        <v>1</v>
      </c>
    </row>
    <row r="92627" spans="18:18" x14ac:dyDescent="0.25">
      <c r="R92627" s="15">
        <v>1</v>
      </c>
    </row>
    <row r="92628" spans="18:18" x14ac:dyDescent="0.25">
      <c r="R92628" s="15">
        <v>1</v>
      </c>
    </row>
    <row r="92629" spans="18:18" x14ac:dyDescent="0.25">
      <c r="R92629" s="15">
        <v>1</v>
      </c>
    </row>
    <row r="92630" spans="18:18" x14ac:dyDescent="0.25">
      <c r="R92630" s="15">
        <v>1</v>
      </c>
    </row>
    <row r="92631" spans="18:18" x14ac:dyDescent="0.25">
      <c r="R92631" s="15">
        <v>1</v>
      </c>
    </row>
    <row r="92632" spans="18:18" x14ac:dyDescent="0.25">
      <c r="R92632" s="15">
        <v>1</v>
      </c>
    </row>
    <row r="92633" spans="18:18" x14ac:dyDescent="0.25">
      <c r="R92633" s="15">
        <v>1</v>
      </c>
    </row>
    <row r="92634" spans="18:18" x14ac:dyDescent="0.25">
      <c r="R92634" s="15">
        <v>1</v>
      </c>
    </row>
    <row r="92635" spans="18:18" x14ac:dyDescent="0.25">
      <c r="R92635" s="15">
        <v>1</v>
      </c>
    </row>
    <row r="92636" spans="18:18" x14ac:dyDescent="0.25">
      <c r="R92636" s="15">
        <v>1</v>
      </c>
    </row>
    <row r="92637" spans="18:18" x14ac:dyDescent="0.25">
      <c r="R92637" s="15">
        <v>1</v>
      </c>
    </row>
    <row r="92638" spans="18:18" x14ac:dyDescent="0.25">
      <c r="R92638" s="15">
        <v>1</v>
      </c>
    </row>
    <row r="92639" spans="18:18" x14ac:dyDescent="0.25">
      <c r="R92639" s="15">
        <v>1</v>
      </c>
    </row>
    <row r="92640" spans="18:18" x14ac:dyDescent="0.25">
      <c r="R92640" s="15">
        <v>1</v>
      </c>
    </row>
    <row r="92641" spans="18:18" x14ac:dyDescent="0.25">
      <c r="R92641" s="15">
        <v>1</v>
      </c>
    </row>
    <row r="92642" spans="18:18" x14ac:dyDescent="0.25">
      <c r="R92642" s="15">
        <v>1</v>
      </c>
    </row>
    <row r="92643" spans="18:18" x14ac:dyDescent="0.25">
      <c r="R92643" s="15">
        <v>1</v>
      </c>
    </row>
    <row r="92644" spans="18:18" x14ac:dyDescent="0.25">
      <c r="R92644" s="15">
        <v>1</v>
      </c>
    </row>
    <row r="92645" spans="18:18" x14ac:dyDescent="0.25">
      <c r="R92645" s="15">
        <v>1</v>
      </c>
    </row>
    <row r="92646" spans="18:18" x14ac:dyDescent="0.25">
      <c r="R92646" s="15">
        <v>1</v>
      </c>
    </row>
    <row r="92647" spans="18:18" x14ac:dyDescent="0.25">
      <c r="R92647" s="15">
        <v>1</v>
      </c>
    </row>
    <row r="92648" spans="18:18" x14ac:dyDescent="0.25">
      <c r="R92648" s="15">
        <v>1</v>
      </c>
    </row>
    <row r="92649" spans="18:18" x14ac:dyDescent="0.25">
      <c r="R92649" s="15">
        <v>1</v>
      </c>
    </row>
    <row r="92650" spans="18:18" x14ac:dyDescent="0.25">
      <c r="R92650" s="15">
        <v>1</v>
      </c>
    </row>
    <row r="92651" spans="18:18" x14ac:dyDescent="0.25">
      <c r="R92651" s="15">
        <v>1</v>
      </c>
    </row>
    <row r="92652" spans="18:18" x14ac:dyDescent="0.25">
      <c r="R92652" s="15">
        <v>1</v>
      </c>
    </row>
    <row r="92653" spans="18:18" x14ac:dyDescent="0.25">
      <c r="R92653" s="15">
        <v>1</v>
      </c>
    </row>
    <row r="92654" spans="18:18" x14ac:dyDescent="0.25">
      <c r="R92654" s="15">
        <v>1</v>
      </c>
    </row>
    <row r="92655" spans="18:18" x14ac:dyDescent="0.25">
      <c r="R92655" s="15">
        <v>1</v>
      </c>
    </row>
    <row r="92656" spans="18:18" x14ac:dyDescent="0.25">
      <c r="R92656" s="15">
        <v>1</v>
      </c>
    </row>
    <row r="92657" spans="18:18" x14ac:dyDescent="0.25">
      <c r="R92657" s="15">
        <v>1</v>
      </c>
    </row>
    <row r="92658" spans="18:18" x14ac:dyDescent="0.25">
      <c r="R92658" s="15">
        <v>1</v>
      </c>
    </row>
    <row r="92659" spans="18:18" x14ac:dyDescent="0.25">
      <c r="R92659" s="15">
        <v>1</v>
      </c>
    </row>
    <row r="92660" spans="18:18" x14ac:dyDescent="0.25">
      <c r="R92660" s="15">
        <v>1</v>
      </c>
    </row>
    <row r="92661" spans="18:18" x14ac:dyDescent="0.25">
      <c r="R92661" s="15">
        <v>1</v>
      </c>
    </row>
    <row r="92662" spans="18:18" x14ac:dyDescent="0.25">
      <c r="R92662" s="15">
        <v>1</v>
      </c>
    </row>
    <row r="92663" spans="18:18" x14ac:dyDescent="0.25">
      <c r="R92663" s="15">
        <v>1</v>
      </c>
    </row>
    <row r="92664" spans="18:18" x14ac:dyDescent="0.25">
      <c r="R92664" s="15">
        <v>1</v>
      </c>
    </row>
    <row r="92665" spans="18:18" x14ac:dyDescent="0.25">
      <c r="R92665" s="15">
        <v>1</v>
      </c>
    </row>
    <row r="92666" spans="18:18" x14ac:dyDescent="0.25">
      <c r="R92666" s="15">
        <v>1</v>
      </c>
    </row>
    <row r="92667" spans="18:18" x14ac:dyDescent="0.25">
      <c r="R92667" s="15">
        <v>1</v>
      </c>
    </row>
    <row r="92668" spans="18:18" x14ac:dyDescent="0.25">
      <c r="R92668" s="15">
        <v>1</v>
      </c>
    </row>
    <row r="92669" spans="18:18" x14ac:dyDescent="0.25">
      <c r="R92669" s="15">
        <v>1</v>
      </c>
    </row>
    <row r="92670" spans="18:18" x14ac:dyDescent="0.25">
      <c r="R92670" s="15">
        <v>1</v>
      </c>
    </row>
    <row r="92671" spans="18:18" x14ac:dyDescent="0.25">
      <c r="R92671" s="15">
        <v>1</v>
      </c>
    </row>
    <row r="92672" spans="18:18" x14ac:dyDescent="0.25">
      <c r="R92672" s="15">
        <v>1</v>
      </c>
    </row>
    <row r="92673" spans="18:18" x14ac:dyDescent="0.25">
      <c r="R92673" s="15">
        <v>1</v>
      </c>
    </row>
    <row r="92674" spans="18:18" x14ac:dyDescent="0.25">
      <c r="R92674" s="15">
        <v>1</v>
      </c>
    </row>
    <row r="92675" spans="18:18" x14ac:dyDescent="0.25">
      <c r="R92675" s="15">
        <v>1</v>
      </c>
    </row>
    <row r="92676" spans="18:18" x14ac:dyDescent="0.25">
      <c r="R92676" s="15">
        <v>1</v>
      </c>
    </row>
    <row r="92677" spans="18:18" x14ac:dyDescent="0.25">
      <c r="R92677" s="15">
        <v>1</v>
      </c>
    </row>
    <row r="92678" spans="18:18" x14ac:dyDescent="0.25">
      <c r="R92678" s="15">
        <v>1</v>
      </c>
    </row>
    <row r="92679" spans="18:18" x14ac:dyDescent="0.25">
      <c r="R92679" s="15">
        <v>1</v>
      </c>
    </row>
    <row r="92680" spans="18:18" x14ac:dyDescent="0.25">
      <c r="R92680" s="15">
        <v>1</v>
      </c>
    </row>
    <row r="92681" spans="18:18" x14ac:dyDescent="0.25">
      <c r="R92681" s="15">
        <v>3</v>
      </c>
    </row>
    <row r="92682" spans="18:18" x14ac:dyDescent="0.25">
      <c r="R92682" s="15">
        <v>3</v>
      </c>
    </row>
    <row r="92683" spans="18:18" x14ac:dyDescent="0.25">
      <c r="R92683" s="15">
        <v>3</v>
      </c>
    </row>
    <row r="92684" spans="18:18" x14ac:dyDescent="0.25">
      <c r="R92684" s="15">
        <v>3</v>
      </c>
    </row>
    <row r="92685" spans="18:18" x14ac:dyDescent="0.25">
      <c r="R92685" s="15">
        <v>3</v>
      </c>
    </row>
    <row r="92686" spans="18:18" x14ac:dyDescent="0.25">
      <c r="R92686" s="15">
        <v>3</v>
      </c>
    </row>
    <row r="92687" spans="18:18" x14ac:dyDescent="0.25">
      <c r="R92687" s="15">
        <v>3</v>
      </c>
    </row>
    <row r="92688" spans="18:18" x14ac:dyDescent="0.25">
      <c r="R92688" s="15">
        <v>3</v>
      </c>
    </row>
    <row r="92689" spans="18:18" x14ac:dyDescent="0.25">
      <c r="R92689" s="15">
        <v>3</v>
      </c>
    </row>
    <row r="92690" spans="18:18" x14ac:dyDescent="0.25">
      <c r="R92690" s="15">
        <v>3</v>
      </c>
    </row>
    <row r="92691" spans="18:18" x14ac:dyDescent="0.25">
      <c r="R92691" s="15">
        <v>3</v>
      </c>
    </row>
    <row r="92692" spans="18:18" x14ac:dyDescent="0.25">
      <c r="R92692" s="15">
        <v>3</v>
      </c>
    </row>
    <row r="92693" spans="18:18" x14ac:dyDescent="0.25">
      <c r="R92693" s="15">
        <v>3</v>
      </c>
    </row>
    <row r="92694" spans="18:18" x14ac:dyDescent="0.25">
      <c r="R92694" s="15">
        <v>3</v>
      </c>
    </row>
    <row r="92695" spans="18:18" x14ac:dyDescent="0.25">
      <c r="R92695" s="15">
        <v>3</v>
      </c>
    </row>
    <row r="92696" spans="18:18" x14ac:dyDescent="0.25">
      <c r="R92696" s="15">
        <v>3</v>
      </c>
    </row>
    <row r="92697" spans="18:18" x14ac:dyDescent="0.25">
      <c r="R92697" s="15">
        <v>3</v>
      </c>
    </row>
    <row r="92698" spans="18:18" x14ac:dyDescent="0.25">
      <c r="R92698" s="15">
        <v>3</v>
      </c>
    </row>
    <row r="92699" spans="18:18" x14ac:dyDescent="0.25">
      <c r="R92699" s="15">
        <v>1</v>
      </c>
    </row>
    <row r="92700" spans="18:18" x14ac:dyDescent="0.25">
      <c r="R92700" s="15">
        <v>1</v>
      </c>
    </row>
    <row r="92701" spans="18:18" x14ac:dyDescent="0.25">
      <c r="R92701" s="15">
        <v>1</v>
      </c>
    </row>
    <row r="92702" spans="18:18" x14ac:dyDescent="0.25">
      <c r="R92702" s="15">
        <v>1</v>
      </c>
    </row>
    <row r="92703" spans="18:18" x14ac:dyDescent="0.25">
      <c r="R92703" s="15">
        <v>1</v>
      </c>
    </row>
    <row r="92704" spans="18:18" x14ac:dyDescent="0.25">
      <c r="R92704" s="15">
        <v>1</v>
      </c>
    </row>
    <row r="92705" spans="18:18" x14ac:dyDescent="0.25">
      <c r="R92705" s="15">
        <v>1</v>
      </c>
    </row>
    <row r="92706" spans="18:18" x14ac:dyDescent="0.25">
      <c r="R92706" s="15">
        <v>1</v>
      </c>
    </row>
    <row r="92707" spans="18:18" x14ac:dyDescent="0.25">
      <c r="R92707" s="15">
        <v>1</v>
      </c>
    </row>
    <row r="92708" spans="18:18" x14ac:dyDescent="0.25">
      <c r="R92708" s="15">
        <v>1</v>
      </c>
    </row>
    <row r="92709" spans="18:18" x14ac:dyDescent="0.25">
      <c r="R92709" s="15">
        <v>1</v>
      </c>
    </row>
    <row r="92710" spans="18:18" x14ac:dyDescent="0.25">
      <c r="R92710" s="15">
        <v>1</v>
      </c>
    </row>
    <row r="92711" spans="18:18" x14ac:dyDescent="0.25">
      <c r="R92711" s="15">
        <v>1</v>
      </c>
    </row>
    <row r="92712" spans="18:18" x14ac:dyDescent="0.25">
      <c r="R92712" s="15">
        <v>1</v>
      </c>
    </row>
    <row r="92713" spans="18:18" x14ac:dyDescent="0.25">
      <c r="R92713" s="15">
        <v>1</v>
      </c>
    </row>
    <row r="92714" spans="18:18" x14ac:dyDescent="0.25">
      <c r="R92714" s="15">
        <v>1</v>
      </c>
    </row>
    <row r="92715" spans="18:18" x14ac:dyDescent="0.25">
      <c r="R92715" s="15">
        <v>1</v>
      </c>
    </row>
    <row r="92716" spans="18:18" x14ac:dyDescent="0.25">
      <c r="R92716" s="15">
        <v>1</v>
      </c>
    </row>
    <row r="92717" spans="18:18" x14ac:dyDescent="0.25">
      <c r="R92717" s="15">
        <v>1</v>
      </c>
    </row>
    <row r="92718" spans="18:18" x14ac:dyDescent="0.25">
      <c r="R92718" s="15">
        <v>1</v>
      </c>
    </row>
    <row r="92719" spans="18:18" x14ac:dyDescent="0.25">
      <c r="R92719" s="15">
        <v>1</v>
      </c>
    </row>
    <row r="92720" spans="18:18" x14ac:dyDescent="0.25">
      <c r="R92720" s="15">
        <v>1</v>
      </c>
    </row>
    <row r="92721" spans="18:18" x14ac:dyDescent="0.25">
      <c r="R92721" s="15">
        <v>1</v>
      </c>
    </row>
    <row r="92722" spans="18:18" x14ac:dyDescent="0.25">
      <c r="R92722" s="15">
        <v>3</v>
      </c>
    </row>
    <row r="92723" spans="18:18" x14ac:dyDescent="0.25">
      <c r="R92723" s="15">
        <v>3</v>
      </c>
    </row>
    <row r="92724" spans="18:18" x14ac:dyDescent="0.25">
      <c r="R92724" s="15">
        <v>3</v>
      </c>
    </row>
    <row r="92725" spans="18:18" x14ac:dyDescent="0.25">
      <c r="R92725" s="15">
        <v>3</v>
      </c>
    </row>
    <row r="92726" spans="18:18" x14ac:dyDescent="0.25">
      <c r="R92726" s="15">
        <v>3</v>
      </c>
    </row>
    <row r="92727" spans="18:18" x14ac:dyDescent="0.25">
      <c r="R92727" s="15">
        <v>3</v>
      </c>
    </row>
    <row r="92728" spans="18:18" x14ac:dyDescent="0.25">
      <c r="R92728" s="15">
        <v>3</v>
      </c>
    </row>
    <row r="92729" spans="18:18" x14ac:dyDescent="0.25">
      <c r="R92729" s="15">
        <v>4</v>
      </c>
    </row>
    <row r="92730" spans="18:18" x14ac:dyDescent="0.25">
      <c r="R92730" s="15">
        <v>4</v>
      </c>
    </row>
    <row r="92731" spans="18:18" x14ac:dyDescent="0.25">
      <c r="R92731" s="15">
        <v>4</v>
      </c>
    </row>
    <row r="92732" spans="18:18" x14ac:dyDescent="0.25">
      <c r="R92732" s="15">
        <v>4</v>
      </c>
    </row>
    <row r="92733" spans="18:18" x14ac:dyDescent="0.25">
      <c r="R92733" s="15">
        <v>4</v>
      </c>
    </row>
    <row r="92734" spans="18:18" x14ac:dyDescent="0.25">
      <c r="R92734" s="15">
        <v>4</v>
      </c>
    </row>
    <row r="92735" spans="18:18" x14ac:dyDescent="0.25">
      <c r="R92735" s="15">
        <v>4</v>
      </c>
    </row>
    <row r="92736" spans="18:18" x14ac:dyDescent="0.25">
      <c r="R92736" s="15">
        <v>4</v>
      </c>
    </row>
    <row r="92737" spans="18:18" x14ac:dyDescent="0.25">
      <c r="R92737" s="15">
        <v>4</v>
      </c>
    </row>
    <row r="92738" spans="18:18" x14ac:dyDescent="0.25">
      <c r="R92738" s="15">
        <v>4</v>
      </c>
    </row>
    <row r="92739" spans="18:18" x14ac:dyDescent="0.25">
      <c r="R92739" s="15">
        <v>4</v>
      </c>
    </row>
    <row r="92740" spans="18:18" x14ac:dyDescent="0.25">
      <c r="R92740" s="15">
        <v>4</v>
      </c>
    </row>
    <row r="92741" spans="18:18" x14ac:dyDescent="0.25">
      <c r="R92741" s="15">
        <v>4</v>
      </c>
    </row>
    <row r="92742" spans="18:18" x14ac:dyDescent="0.25">
      <c r="R92742" s="15">
        <v>4</v>
      </c>
    </row>
    <row r="92743" spans="18:18" x14ac:dyDescent="0.25">
      <c r="R92743" s="15">
        <v>4</v>
      </c>
    </row>
    <row r="92744" spans="18:18" x14ac:dyDescent="0.25">
      <c r="R92744" s="15">
        <v>5</v>
      </c>
    </row>
    <row r="92745" spans="18:18" x14ac:dyDescent="0.25">
      <c r="R92745" s="15">
        <v>5</v>
      </c>
    </row>
    <row r="92746" spans="18:18" x14ac:dyDescent="0.25">
      <c r="R92746" s="15">
        <v>5</v>
      </c>
    </row>
    <row r="92747" spans="18:18" x14ac:dyDescent="0.25">
      <c r="R92747" s="15">
        <v>5</v>
      </c>
    </row>
    <row r="92748" spans="18:18" x14ac:dyDescent="0.25">
      <c r="R92748" s="15">
        <v>5</v>
      </c>
    </row>
    <row r="92749" spans="18:18" x14ac:dyDescent="0.25">
      <c r="R92749" s="15">
        <v>5</v>
      </c>
    </row>
    <row r="92750" spans="18:18" x14ac:dyDescent="0.25">
      <c r="R92750" s="15">
        <v>5</v>
      </c>
    </row>
    <row r="92751" spans="18:18" x14ac:dyDescent="0.25">
      <c r="R92751" s="15">
        <v>5</v>
      </c>
    </row>
    <row r="92752" spans="18:18" x14ac:dyDescent="0.25">
      <c r="R92752" s="15">
        <v>5</v>
      </c>
    </row>
    <row r="92753" spans="18:18" x14ac:dyDescent="0.25">
      <c r="R92753" s="15">
        <v>5</v>
      </c>
    </row>
    <row r="92754" spans="18:18" x14ac:dyDescent="0.25">
      <c r="R92754" s="15">
        <v>5</v>
      </c>
    </row>
    <row r="92755" spans="18:18" x14ac:dyDescent="0.25">
      <c r="R92755" s="15">
        <v>1</v>
      </c>
    </row>
    <row r="92756" spans="18:18" x14ac:dyDescent="0.25">
      <c r="R92756" s="15">
        <v>1</v>
      </c>
    </row>
    <row r="92757" spans="18:18" x14ac:dyDescent="0.25">
      <c r="R92757" s="15">
        <v>1</v>
      </c>
    </row>
    <row r="92758" spans="18:18" x14ac:dyDescent="0.25">
      <c r="R92758" s="15">
        <v>1</v>
      </c>
    </row>
    <row r="92759" spans="18:18" x14ac:dyDescent="0.25">
      <c r="R92759" s="15">
        <v>1</v>
      </c>
    </row>
    <row r="92760" spans="18:18" x14ac:dyDescent="0.25">
      <c r="R92760" s="15">
        <v>1</v>
      </c>
    </row>
    <row r="92761" spans="18:18" x14ac:dyDescent="0.25">
      <c r="R92761" s="15">
        <v>1</v>
      </c>
    </row>
    <row r="92762" spans="18:18" x14ac:dyDescent="0.25">
      <c r="R92762" s="15">
        <v>1</v>
      </c>
    </row>
    <row r="92763" spans="18:18" x14ac:dyDescent="0.25">
      <c r="R92763" s="15">
        <v>1</v>
      </c>
    </row>
    <row r="92764" spans="18:18" x14ac:dyDescent="0.25">
      <c r="R92764" s="15">
        <v>1</v>
      </c>
    </row>
    <row r="92765" spans="18:18" x14ac:dyDescent="0.25">
      <c r="R92765" s="15">
        <v>1</v>
      </c>
    </row>
    <row r="92766" spans="18:18" x14ac:dyDescent="0.25">
      <c r="R92766" s="15">
        <v>1</v>
      </c>
    </row>
    <row r="92767" spans="18:18" x14ac:dyDescent="0.25">
      <c r="R92767" s="15">
        <v>1</v>
      </c>
    </row>
    <row r="92768" spans="18:18" x14ac:dyDescent="0.25">
      <c r="R92768" s="15">
        <v>1</v>
      </c>
    </row>
    <row r="92769" spans="18:18" x14ac:dyDescent="0.25">
      <c r="R92769" s="15">
        <v>1</v>
      </c>
    </row>
    <row r="92770" spans="18:18" x14ac:dyDescent="0.25">
      <c r="R92770" s="15">
        <v>1</v>
      </c>
    </row>
    <row r="92771" spans="18:18" x14ac:dyDescent="0.25">
      <c r="R92771" s="15">
        <v>1</v>
      </c>
    </row>
    <row r="92772" spans="18:18" x14ac:dyDescent="0.25">
      <c r="R92772" s="15">
        <v>1</v>
      </c>
    </row>
    <row r="92773" spans="18:18" x14ac:dyDescent="0.25">
      <c r="R92773" s="15">
        <v>1</v>
      </c>
    </row>
    <row r="92774" spans="18:18" x14ac:dyDescent="0.25">
      <c r="R92774" s="15">
        <v>4</v>
      </c>
    </row>
    <row r="92775" spans="18:18" x14ac:dyDescent="0.25">
      <c r="R92775" s="15">
        <v>4</v>
      </c>
    </row>
    <row r="92776" spans="18:18" x14ac:dyDescent="0.25">
      <c r="R92776" s="15">
        <v>4</v>
      </c>
    </row>
    <row r="92777" spans="18:18" x14ac:dyDescent="0.25">
      <c r="R92777" s="15">
        <v>4</v>
      </c>
    </row>
    <row r="92778" spans="18:18" x14ac:dyDescent="0.25">
      <c r="R92778" s="15">
        <v>4</v>
      </c>
    </row>
    <row r="92779" spans="18:18" x14ac:dyDescent="0.25">
      <c r="R92779" s="15">
        <v>4</v>
      </c>
    </row>
    <row r="92780" spans="18:18" x14ac:dyDescent="0.25">
      <c r="R92780" s="15">
        <v>4</v>
      </c>
    </row>
    <row r="92781" spans="18:18" x14ac:dyDescent="0.25">
      <c r="R92781" s="15">
        <v>4</v>
      </c>
    </row>
    <row r="92782" spans="18:18" x14ac:dyDescent="0.25">
      <c r="R92782" s="15">
        <v>4</v>
      </c>
    </row>
    <row r="92783" spans="18:18" x14ac:dyDescent="0.25">
      <c r="R92783" s="15">
        <v>4</v>
      </c>
    </row>
    <row r="92784" spans="18:18" x14ac:dyDescent="0.25">
      <c r="R92784" s="15">
        <v>4</v>
      </c>
    </row>
    <row r="92785" spans="18:18" x14ac:dyDescent="0.25">
      <c r="R92785" s="15">
        <v>1</v>
      </c>
    </row>
    <row r="92786" spans="18:18" x14ac:dyDescent="0.25">
      <c r="R92786" s="15">
        <v>1</v>
      </c>
    </row>
    <row r="92787" spans="18:18" x14ac:dyDescent="0.25">
      <c r="R92787" s="15">
        <v>1</v>
      </c>
    </row>
    <row r="92788" spans="18:18" x14ac:dyDescent="0.25">
      <c r="R92788" s="15">
        <v>1</v>
      </c>
    </row>
    <row r="92789" spans="18:18" x14ac:dyDescent="0.25">
      <c r="R92789" s="15">
        <v>1</v>
      </c>
    </row>
    <row r="92790" spans="18:18" x14ac:dyDescent="0.25">
      <c r="R92790" s="15">
        <v>1</v>
      </c>
    </row>
    <row r="92791" spans="18:18" x14ac:dyDescent="0.25">
      <c r="R92791" s="15">
        <v>1</v>
      </c>
    </row>
    <row r="92792" spans="18:18" x14ac:dyDescent="0.25">
      <c r="R92792" s="15">
        <v>1</v>
      </c>
    </row>
    <row r="92793" spans="18:18" x14ac:dyDescent="0.25">
      <c r="R92793" s="15">
        <v>1</v>
      </c>
    </row>
    <row r="92794" spans="18:18" x14ac:dyDescent="0.25">
      <c r="R92794" s="15">
        <v>1</v>
      </c>
    </row>
    <row r="92795" spans="18:18" x14ac:dyDescent="0.25">
      <c r="R92795" s="15">
        <v>1</v>
      </c>
    </row>
    <row r="92796" spans="18:18" x14ac:dyDescent="0.25">
      <c r="R92796" s="15">
        <v>1</v>
      </c>
    </row>
    <row r="92797" spans="18:18" x14ac:dyDescent="0.25">
      <c r="R92797" s="15">
        <v>1</v>
      </c>
    </row>
    <row r="92798" spans="18:18" x14ac:dyDescent="0.25">
      <c r="R92798" s="15">
        <v>1</v>
      </c>
    </row>
    <row r="92799" spans="18:18" x14ac:dyDescent="0.25">
      <c r="R92799" s="15">
        <v>1</v>
      </c>
    </row>
    <row r="92800" spans="18:18" x14ac:dyDescent="0.25">
      <c r="R92800" s="15">
        <v>1</v>
      </c>
    </row>
    <row r="92801" spans="18:18" x14ac:dyDescent="0.25">
      <c r="R92801" s="15">
        <v>1</v>
      </c>
    </row>
    <row r="92802" spans="18:18" x14ac:dyDescent="0.25">
      <c r="R92802" s="15">
        <v>1</v>
      </c>
    </row>
    <row r="92803" spans="18:18" x14ac:dyDescent="0.25">
      <c r="R92803" s="15">
        <v>1</v>
      </c>
    </row>
    <row r="92804" spans="18:18" x14ac:dyDescent="0.25">
      <c r="R92804" s="15">
        <v>1</v>
      </c>
    </row>
    <row r="92805" spans="18:18" x14ac:dyDescent="0.25">
      <c r="R92805" s="15">
        <v>1</v>
      </c>
    </row>
    <row r="92806" spans="18:18" x14ac:dyDescent="0.25">
      <c r="R92806" s="15">
        <v>1</v>
      </c>
    </row>
    <row r="92807" spans="18:18" x14ac:dyDescent="0.25">
      <c r="R92807" s="15">
        <v>1</v>
      </c>
    </row>
    <row r="92808" spans="18:18" x14ac:dyDescent="0.25">
      <c r="R92808" s="15">
        <v>1</v>
      </c>
    </row>
    <row r="92809" spans="18:18" x14ac:dyDescent="0.25">
      <c r="R92809" s="15">
        <v>1</v>
      </c>
    </row>
    <row r="92810" spans="18:18" x14ac:dyDescent="0.25">
      <c r="R92810" s="15">
        <v>1</v>
      </c>
    </row>
    <row r="92811" spans="18:18" x14ac:dyDescent="0.25">
      <c r="R92811" s="15">
        <v>1</v>
      </c>
    </row>
    <row r="92812" spans="18:18" x14ac:dyDescent="0.25">
      <c r="R92812" s="15">
        <v>1</v>
      </c>
    </row>
    <row r="92813" spans="18:18" x14ac:dyDescent="0.25">
      <c r="R92813" s="15">
        <v>1</v>
      </c>
    </row>
    <row r="92814" spans="18:18" x14ac:dyDescent="0.25">
      <c r="R92814" s="15">
        <v>1</v>
      </c>
    </row>
    <row r="92815" spans="18:18" x14ac:dyDescent="0.25">
      <c r="R92815" s="15">
        <v>1</v>
      </c>
    </row>
    <row r="92816" spans="18:18" x14ac:dyDescent="0.25">
      <c r="R92816" s="15">
        <v>1</v>
      </c>
    </row>
    <row r="92817" spans="18:18" x14ac:dyDescent="0.25">
      <c r="R92817" s="15">
        <v>1</v>
      </c>
    </row>
    <row r="92818" spans="18:18" x14ac:dyDescent="0.25">
      <c r="R92818" s="15">
        <v>1</v>
      </c>
    </row>
    <row r="92819" spans="18:18" x14ac:dyDescent="0.25">
      <c r="R92819" s="15">
        <v>1</v>
      </c>
    </row>
    <row r="92820" spans="18:18" x14ac:dyDescent="0.25">
      <c r="R92820" s="15">
        <v>1</v>
      </c>
    </row>
    <row r="92821" spans="18:18" x14ac:dyDescent="0.25">
      <c r="R92821" s="15">
        <v>1</v>
      </c>
    </row>
    <row r="92822" spans="18:18" x14ac:dyDescent="0.25">
      <c r="R92822" s="15">
        <v>1</v>
      </c>
    </row>
    <row r="92823" spans="18:18" x14ac:dyDescent="0.25">
      <c r="R92823" s="15">
        <v>1</v>
      </c>
    </row>
    <row r="92824" spans="18:18" x14ac:dyDescent="0.25">
      <c r="R92824" s="15">
        <v>1</v>
      </c>
    </row>
    <row r="92825" spans="18:18" x14ac:dyDescent="0.25">
      <c r="R92825" s="15">
        <v>1</v>
      </c>
    </row>
    <row r="92826" spans="18:18" x14ac:dyDescent="0.25">
      <c r="R92826" s="15">
        <v>2</v>
      </c>
    </row>
    <row r="92827" spans="18:18" x14ac:dyDescent="0.25">
      <c r="R92827" s="15">
        <v>2</v>
      </c>
    </row>
    <row r="92828" spans="18:18" x14ac:dyDescent="0.25">
      <c r="R92828" s="15">
        <v>2</v>
      </c>
    </row>
    <row r="92829" spans="18:18" x14ac:dyDescent="0.25">
      <c r="R92829" s="15">
        <v>2</v>
      </c>
    </row>
    <row r="92830" spans="18:18" x14ac:dyDescent="0.25">
      <c r="R92830" s="15">
        <v>2</v>
      </c>
    </row>
    <row r="92831" spans="18:18" x14ac:dyDescent="0.25">
      <c r="R92831" s="15">
        <v>2</v>
      </c>
    </row>
    <row r="92832" spans="18:18" x14ac:dyDescent="0.25">
      <c r="R92832" s="15">
        <v>2</v>
      </c>
    </row>
    <row r="92833" spans="18:18" x14ac:dyDescent="0.25">
      <c r="R92833" s="15">
        <v>2</v>
      </c>
    </row>
    <row r="92834" spans="18:18" x14ac:dyDescent="0.25">
      <c r="R92834" s="15">
        <v>2</v>
      </c>
    </row>
    <row r="92835" spans="18:18" x14ac:dyDescent="0.25">
      <c r="R92835" s="15">
        <v>2</v>
      </c>
    </row>
    <row r="92836" spans="18:18" x14ac:dyDescent="0.25">
      <c r="R92836" s="15">
        <v>3</v>
      </c>
    </row>
    <row r="92837" spans="18:18" x14ac:dyDescent="0.25">
      <c r="R92837" s="15">
        <v>3</v>
      </c>
    </row>
    <row r="92838" spans="18:18" x14ac:dyDescent="0.25">
      <c r="R92838" s="15">
        <v>3</v>
      </c>
    </row>
    <row r="92839" spans="18:18" x14ac:dyDescent="0.25">
      <c r="R92839" s="15">
        <v>3</v>
      </c>
    </row>
    <row r="92840" spans="18:18" x14ac:dyDescent="0.25">
      <c r="R92840" s="15">
        <v>3</v>
      </c>
    </row>
    <row r="92841" spans="18:18" x14ac:dyDescent="0.25">
      <c r="R92841" s="15">
        <v>3</v>
      </c>
    </row>
    <row r="92842" spans="18:18" x14ac:dyDescent="0.25">
      <c r="R92842" s="15">
        <v>3</v>
      </c>
    </row>
    <row r="92843" spans="18:18" x14ac:dyDescent="0.25">
      <c r="R92843" s="15">
        <v>3</v>
      </c>
    </row>
    <row r="92844" spans="18:18" x14ac:dyDescent="0.25">
      <c r="R92844" s="15">
        <v>3</v>
      </c>
    </row>
    <row r="92845" spans="18:18" x14ac:dyDescent="0.25">
      <c r="R92845" s="15">
        <v>3</v>
      </c>
    </row>
    <row r="92846" spans="18:18" x14ac:dyDescent="0.25">
      <c r="R92846" s="15">
        <v>3</v>
      </c>
    </row>
    <row r="92847" spans="18:18" x14ac:dyDescent="0.25">
      <c r="R92847" s="15">
        <v>3</v>
      </c>
    </row>
    <row r="92848" spans="18:18" x14ac:dyDescent="0.25">
      <c r="R92848" s="15">
        <v>3</v>
      </c>
    </row>
    <row r="92849" spans="18:18" x14ac:dyDescent="0.25">
      <c r="R92849" s="15">
        <v>3</v>
      </c>
    </row>
    <row r="92850" spans="18:18" x14ac:dyDescent="0.25">
      <c r="R92850" s="15">
        <v>2</v>
      </c>
    </row>
    <row r="92851" spans="18:18" x14ac:dyDescent="0.25">
      <c r="R92851" s="15">
        <v>2</v>
      </c>
    </row>
    <row r="92852" spans="18:18" x14ac:dyDescent="0.25">
      <c r="R92852" s="15">
        <v>2</v>
      </c>
    </row>
    <row r="92853" spans="18:18" x14ac:dyDescent="0.25">
      <c r="R92853" s="15">
        <v>2</v>
      </c>
    </row>
    <row r="92854" spans="18:18" x14ac:dyDescent="0.25">
      <c r="R92854" s="15">
        <v>2</v>
      </c>
    </row>
    <row r="92855" spans="18:18" x14ac:dyDescent="0.25">
      <c r="R92855" s="15">
        <v>2</v>
      </c>
    </row>
    <row r="92856" spans="18:18" x14ac:dyDescent="0.25">
      <c r="R92856" s="15">
        <v>2</v>
      </c>
    </row>
    <row r="92857" spans="18:18" x14ac:dyDescent="0.25">
      <c r="R92857" s="15">
        <v>2</v>
      </c>
    </row>
    <row r="92858" spans="18:18" x14ac:dyDescent="0.25">
      <c r="R92858" s="15">
        <v>2</v>
      </c>
    </row>
    <row r="92859" spans="18:18" x14ac:dyDescent="0.25">
      <c r="R92859" s="15">
        <v>2</v>
      </c>
    </row>
    <row r="92860" spans="18:18" x14ac:dyDescent="0.25">
      <c r="R92860" s="15">
        <v>2</v>
      </c>
    </row>
    <row r="92861" spans="18:18" x14ac:dyDescent="0.25">
      <c r="R92861" s="15">
        <v>2</v>
      </c>
    </row>
    <row r="92862" spans="18:18" x14ac:dyDescent="0.25">
      <c r="R92862" s="15">
        <v>2</v>
      </c>
    </row>
    <row r="92863" spans="18:18" x14ac:dyDescent="0.25">
      <c r="R92863" s="15">
        <v>2</v>
      </c>
    </row>
    <row r="92864" spans="18:18" x14ac:dyDescent="0.25">
      <c r="R92864" s="15">
        <v>2</v>
      </c>
    </row>
    <row r="92865" spans="18:18" x14ac:dyDescent="0.25">
      <c r="R92865" s="15">
        <v>2</v>
      </c>
    </row>
    <row r="92866" spans="18:18" x14ac:dyDescent="0.25">
      <c r="R92866" s="15">
        <v>2</v>
      </c>
    </row>
    <row r="92867" spans="18:18" x14ac:dyDescent="0.25">
      <c r="R92867" s="15">
        <v>2</v>
      </c>
    </row>
    <row r="92868" spans="18:18" x14ac:dyDescent="0.25">
      <c r="R92868" s="15">
        <v>2</v>
      </c>
    </row>
    <row r="92869" spans="18:18" x14ac:dyDescent="0.25">
      <c r="R92869" s="15">
        <v>2</v>
      </c>
    </row>
    <row r="92870" spans="18:18" x14ac:dyDescent="0.25">
      <c r="R92870" s="15">
        <v>2</v>
      </c>
    </row>
    <row r="92871" spans="18:18" x14ac:dyDescent="0.25">
      <c r="R92871" s="15">
        <v>2</v>
      </c>
    </row>
    <row r="92872" spans="18:18" x14ac:dyDescent="0.25">
      <c r="R92872" s="15">
        <v>2</v>
      </c>
    </row>
    <row r="92873" spans="18:18" x14ac:dyDescent="0.25">
      <c r="R92873" s="15">
        <v>2</v>
      </c>
    </row>
    <row r="92874" spans="18:18" x14ac:dyDescent="0.25">
      <c r="R92874" s="15">
        <v>2</v>
      </c>
    </row>
    <row r="92875" spans="18:18" x14ac:dyDescent="0.25">
      <c r="R92875" s="15">
        <v>2</v>
      </c>
    </row>
    <row r="92876" spans="18:18" x14ac:dyDescent="0.25">
      <c r="R92876" s="15">
        <v>2</v>
      </c>
    </row>
    <row r="92877" spans="18:18" x14ac:dyDescent="0.25">
      <c r="R92877" s="15">
        <v>2</v>
      </c>
    </row>
    <row r="92878" spans="18:18" x14ac:dyDescent="0.25">
      <c r="R92878" s="15">
        <v>2</v>
      </c>
    </row>
    <row r="92879" spans="18:18" x14ac:dyDescent="0.25">
      <c r="R92879" s="15">
        <v>2</v>
      </c>
    </row>
    <row r="92880" spans="18:18" x14ac:dyDescent="0.25">
      <c r="R92880" s="15">
        <v>2</v>
      </c>
    </row>
    <row r="92881" spans="18:18" x14ac:dyDescent="0.25">
      <c r="R92881" s="15">
        <v>2</v>
      </c>
    </row>
    <row r="92882" spans="18:18" x14ac:dyDescent="0.25">
      <c r="R92882" s="15">
        <v>1</v>
      </c>
    </row>
    <row r="92883" spans="18:18" x14ac:dyDescent="0.25">
      <c r="R92883" s="15">
        <v>3</v>
      </c>
    </row>
    <row r="92884" spans="18:18" x14ac:dyDescent="0.25">
      <c r="R92884" s="15">
        <v>2</v>
      </c>
    </row>
    <row r="92885" spans="18:18" x14ac:dyDescent="0.25">
      <c r="R92885" s="15">
        <v>2</v>
      </c>
    </row>
    <row r="92886" spans="18:18" x14ac:dyDescent="0.25">
      <c r="R92886" s="15">
        <v>2</v>
      </c>
    </row>
    <row r="92887" spans="18:18" x14ac:dyDescent="0.25">
      <c r="R92887" s="15">
        <v>2</v>
      </c>
    </row>
    <row r="92888" spans="18:18" x14ac:dyDescent="0.25">
      <c r="R92888" s="15">
        <v>2</v>
      </c>
    </row>
    <row r="92889" spans="18:18" x14ac:dyDescent="0.25">
      <c r="R92889" s="15">
        <v>2</v>
      </c>
    </row>
    <row r="92890" spans="18:18" x14ac:dyDescent="0.25">
      <c r="R92890" s="15">
        <v>2</v>
      </c>
    </row>
    <row r="92891" spans="18:18" x14ac:dyDescent="0.25">
      <c r="R92891" s="15">
        <v>2</v>
      </c>
    </row>
    <row r="92892" spans="18:18" x14ac:dyDescent="0.25">
      <c r="R92892" s="15">
        <v>2</v>
      </c>
    </row>
    <row r="92893" spans="18:18" x14ac:dyDescent="0.25">
      <c r="R92893" s="15">
        <v>1</v>
      </c>
    </row>
    <row r="92894" spans="18:18" x14ac:dyDescent="0.25">
      <c r="R92894" s="15">
        <v>1</v>
      </c>
    </row>
    <row r="92895" spans="18:18" x14ac:dyDescent="0.25">
      <c r="R92895" s="15">
        <v>1</v>
      </c>
    </row>
    <row r="92896" spans="18:18" x14ac:dyDescent="0.25">
      <c r="R92896" s="15">
        <v>1</v>
      </c>
    </row>
    <row r="92897" spans="18:18" x14ac:dyDescent="0.25">
      <c r="R92897" s="15">
        <v>1</v>
      </c>
    </row>
    <row r="92898" spans="18:18" x14ac:dyDescent="0.25">
      <c r="R92898" s="15">
        <v>1</v>
      </c>
    </row>
    <row r="92899" spans="18:18" x14ac:dyDescent="0.25">
      <c r="R92899" s="15">
        <v>1</v>
      </c>
    </row>
    <row r="92900" spans="18:18" x14ac:dyDescent="0.25">
      <c r="R92900" s="15">
        <v>1</v>
      </c>
    </row>
    <row r="92901" spans="18:18" x14ac:dyDescent="0.25">
      <c r="R92901" s="15">
        <v>1</v>
      </c>
    </row>
    <row r="92902" spans="18:18" x14ac:dyDescent="0.25">
      <c r="R92902" s="15">
        <v>1</v>
      </c>
    </row>
    <row r="92903" spans="18:18" x14ac:dyDescent="0.25">
      <c r="R92903" s="15">
        <v>1</v>
      </c>
    </row>
    <row r="92904" spans="18:18" x14ac:dyDescent="0.25">
      <c r="R92904" s="15">
        <v>1</v>
      </c>
    </row>
    <row r="92905" spans="18:18" x14ac:dyDescent="0.25">
      <c r="R92905" s="15">
        <v>1</v>
      </c>
    </row>
    <row r="92906" spans="18:18" x14ac:dyDescent="0.25">
      <c r="R92906" s="15">
        <v>1</v>
      </c>
    </row>
    <row r="92907" spans="18:18" x14ac:dyDescent="0.25">
      <c r="R92907" s="15">
        <v>3</v>
      </c>
    </row>
    <row r="92908" spans="18:18" x14ac:dyDescent="0.25">
      <c r="R92908" s="15">
        <v>3</v>
      </c>
    </row>
    <row r="92909" spans="18:18" x14ac:dyDescent="0.25">
      <c r="R92909" s="15">
        <v>4</v>
      </c>
    </row>
    <row r="92910" spans="18:18" x14ac:dyDescent="0.25">
      <c r="R92910" s="15">
        <v>4</v>
      </c>
    </row>
    <row r="92911" spans="18:18" x14ac:dyDescent="0.25">
      <c r="R92911" s="15">
        <v>3</v>
      </c>
    </row>
    <row r="92912" spans="18:18" x14ac:dyDescent="0.25">
      <c r="R92912" s="15">
        <v>3</v>
      </c>
    </row>
    <row r="92913" spans="18:18" x14ac:dyDescent="0.25">
      <c r="R92913" s="15">
        <v>1</v>
      </c>
    </row>
    <row r="92914" spans="18:18" x14ac:dyDescent="0.25">
      <c r="R92914" s="15">
        <v>1</v>
      </c>
    </row>
    <row r="92915" spans="18:18" x14ac:dyDescent="0.25">
      <c r="R92915" s="15">
        <v>1</v>
      </c>
    </row>
    <row r="92916" spans="18:18" x14ac:dyDescent="0.25">
      <c r="R92916" s="15">
        <v>1</v>
      </c>
    </row>
    <row r="92917" spans="18:18" x14ac:dyDescent="0.25">
      <c r="R92917" s="15">
        <v>4</v>
      </c>
    </row>
    <row r="92918" spans="18:18" x14ac:dyDescent="0.25">
      <c r="R92918" s="15">
        <v>1</v>
      </c>
    </row>
    <row r="92919" spans="18:18" x14ac:dyDescent="0.25">
      <c r="R92919" s="15">
        <v>3</v>
      </c>
    </row>
    <row r="92920" spans="18:18" x14ac:dyDescent="0.25">
      <c r="R92920" s="15">
        <v>1</v>
      </c>
    </row>
    <row r="92921" spans="18:18" x14ac:dyDescent="0.25">
      <c r="R92921" s="15">
        <v>3</v>
      </c>
    </row>
    <row r="92922" spans="18:18" x14ac:dyDescent="0.25">
      <c r="R92922" s="15">
        <v>1</v>
      </c>
    </row>
    <row r="92923" spans="18:18" x14ac:dyDescent="0.25">
      <c r="R92923" s="15">
        <v>4</v>
      </c>
    </row>
    <row r="92924" spans="18:18" x14ac:dyDescent="0.25">
      <c r="R92924" s="15">
        <v>1</v>
      </c>
    </row>
    <row r="92925" spans="18:18" x14ac:dyDescent="0.25">
      <c r="R92925" s="15">
        <v>1</v>
      </c>
    </row>
    <row r="92926" spans="18:18" x14ac:dyDescent="0.25">
      <c r="R92926" s="15">
        <v>1</v>
      </c>
    </row>
    <row r="92927" spans="18:18" x14ac:dyDescent="0.25">
      <c r="R92927" s="15">
        <v>1</v>
      </c>
    </row>
    <row r="92928" spans="18:18" x14ac:dyDescent="0.25">
      <c r="R92928" s="15">
        <v>1</v>
      </c>
    </row>
    <row r="92929" spans="18:18" x14ac:dyDescent="0.25">
      <c r="R92929" s="15">
        <v>1</v>
      </c>
    </row>
    <row r="92930" spans="18:18" x14ac:dyDescent="0.25">
      <c r="R92930" s="15">
        <v>1</v>
      </c>
    </row>
    <row r="92931" spans="18:18" x14ac:dyDescent="0.25">
      <c r="R92931" s="15">
        <v>1</v>
      </c>
    </row>
    <row r="92932" spans="18:18" x14ac:dyDescent="0.25">
      <c r="R92932" s="15">
        <v>3</v>
      </c>
    </row>
    <row r="92933" spans="18:18" x14ac:dyDescent="0.25">
      <c r="R92933" s="15">
        <v>2</v>
      </c>
    </row>
    <row r="92934" spans="18:18" x14ac:dyDescent="0.25">
      <c r="R92934" s="15">
        <v>2</v>
      </c>
    </row>
    <row r="92935" spans="18:18" x14ac:dyDescent="0.25">
      <c r="R92935" s="15">
        <v>2</v>
      </c>
    </row>
    <row r="92936" spans="18:18" x14ac:dyDescent="0.25">
      <c r="R92936" s="15">
        <v>2</v>
      </c>
    </row>
    <row r="92937" spans="18:18" x14ac:dyDescent="0.25">
      <c r="R92937" s="15">
        <v>2</v>
      </c>
    </row>
    <row r="92938" spans="18:18" x14ac:dyDescent="0.25">
      <c r="R92938" s="15">
        <v>2</v>
      </c>
    </row>
    <row r="92939" spans="18:18" x14ac:dyDescent="0.25">
      <c r="R92939" s="15">
        <v>2</v>
      </c>
    </row>
    <row r="92940" spans="18:18" x14ac:dyDescent="0.25">
      <c r="R92940" s="15">
        <v>3</v>
      </c>
    </row>
    <row r="92941" spans="18:18" x14ac:dyDescent="0.25">
      <c r="R92941" s="15">
        <v>3</v>
      </c>
    </row>
    <row r="92942" spans="18:18" x14ac:dyDescent="0.25">
      <c r="R92942" s="15">
        <v>3</v>
      </c>
    </row>
    <row r="92943" spans="18:18" x14ac:dyDescent="0.25">
      <c r="R92943" s="15">
        <v>3</v>
      </c>
    </row>
    <row r="92944" spans="18:18" x14ac:dyDescent="0.25">
      <c r="R92944" s="15">
        <v>3</v>
      </c>
    </row>
    <row r="92945" spans="18:18" x14ac:dyDescent="0.25">
      <c r="R92945" s="15">
        <v>3</v>
      </c>
    </row>
    <row r="92946" spans="18:18" x14ac:dyDescent="0.25">
      <c r="R92946" s="15">
        <v>3</v>
      </c>
    </row>
    <row r="92947" spans="18:18" x14ac:dyDescent="0.25">
      <c r="R92947" s="15">
        <v>2</v>
      </c>
    </row>
    <row r="92948" spans="18:18" x14ac:dyDescent="0.25">
      <c r="R92948" s="15">
        <v>2</v>
      </c>
    </row>
    <row r="92949" spans="18:18" x14ac:dyDescent="0.25">
      <c r="R92949" s="15">
        <v>2</v>
      </c>
    </row>
    <row r="92950" spans="18:18" x14ac:dyDescent="0.25">
      <c r="R92950" s="15">
        <v>2</v>
      </c>
    </row>
    <row r="92951" spans="18:18" x14ac:dyDescent="0.25">
      <c r="R92951" s="15">
        <v>1</v>
      </c>
    </row>
    <row r="92952" spans="18:18" x14ac:dyDescent="0.25">
      <c r="R92952" s="15">
        <v>1</v>
      </c>
    </row>
    <row r="92953" spans="18:18" x14ac:dyDescent="0.25">
      <c r="R92953" s="15">
        <v>1</v>
      </c>
    </row>
    <row r="92954" spans="18:18" x14ac:dyDescent="0.25">
      <c r="R92954" s="15">
        <v>2</v>
      </c>
    </row>
    <row r="92955" spans="18:18" x14ac:dyDescent="0.25">
      <c r="R92955" s="15">
        <v>2</v>
      </c>
    </row>
    <row r="92956" spans="18:18" x14ac:dyDescent="0.25">
      <c r="R92956" s="15">
        <v>1</v>
      </c>
    </row>
    <row r="92957" spans="18:18" x14ac:dyDescent="0.25">
      <c r="R92957" s="15">
        <v>1</v>
      </c>
    </row>
    <row r="92958" spans="18:18" x14ac:dyDescent="0.25">
      <c r="R92958" s="15">
        <v>1</v>
      </c>
    </row>
    <row r="92959" spans="18:18" x14ac:dyDescent="0.25">
      <c r="R92959" s="15">
        <v>1</v>
      </c>
    </row>
    <row r="92960" spans="18:18" x14ac:dyDescent="0.25">
      <c r="R92960" s="15">
        <v>1</v>
      </c>
    </row>
    <row r="92961" spans="18:18" x14ac:dyDescent="0.25">
      <c r="R92961" s="15">
        <v>1</v>
      </c>
    </row>
    <row r="92962" spans="18:18" x14ac:dyDescent="0.25">
      <c r="R92962" s="15">
        <v>1</v>
      </c>
    </row>
    <row r="92963" spans="18:18" x14ac:dyDescent="0.25">
      <c r="R92963" s="15">
        <v>1</v>
      </c>
    </row>
    <row r="92964" spans="18:18" x14ac:dyDescent="0.25">
      <c r="R92964" s="15">
        <v>3</v>
      </c>
    </row>
    <row r="92965" spans="18:18" x14ac:dyDescent="0.25">
      <c r="R92965" s="15">
        <v>3</v>
      </c>
    </row>
    <row r="92966" spans="18:18" x14ac:dyDescent="0.25">
      <c r="R92966" s="15">
        <v>3</v>
      </c>
    </row>
    <row r="92967" spans="18:18" x14ac:dyDescent="0.25">
      <c r="R92967" s="15">
        <v>3</v>
      </c>
    </row>
    <row r="92968" spans="18:18" x14ac:dyDescent="0.25">
      <c r="R92968" s="15">
        <v>3</v>
      </c>
    </row>
    <row r="92969" spans="18:18" x14ac:dyDescent="0.25">
      <c r="R92969" s="15">
        <v>2</v>
      </c>
    </row>
    <row r="92970" spans="18:18" x14ac:dyDescent="0.25">
      <c r="R92970" s="15">
        <v>2</v>
      </c>
    </row>
    <row r="92971" spans="18:18" x14ac:dyDescent="0.25">
      <c r="R92971" s="15">
        <v>2</v>
      </c>
    </row>
    <row r="92972" spans="18:18" x14ac:dyDescent="0.25">
      <c r="R92972" s="15">
        <v>2</v>
      </c>
    </row>
    <row r="92973" spans="18:18" x14ac:dyDescent="0.25">
      <c r="R92973" s="15">
        <v>2</v>
      </c>
    </row>
    <row r="92974" spans="18:18" x14ac:dyDescent="0.25">
      <c r="R92974" s="15">
        <v>1</v>
      </c>
    </row>
    <row r="92975" spans="18:18" x14ac:dyDescent="0.25">
      <c r="R92975" s="15">
        <v>1</v>
      </c>
    </row>
    <row r="92976" spans="18:18" x14ac:dyDescent="0.25">
      <c r="R92976" s="15">
        <v>1</v>
      </c>
    </row>
    <row r="92977" spans="18:18" x14ac:dyDescent="0.25">
      <c r="R92977" s="15">
        <v>1</v>
      </c>
    </row>
    <row r="92978" spans="18:18" x14ac:dyDescent="0.25">
      <c r="R92978" s="15">
        <v>1</v>
      </c>
    </row>
    <row r="92979" spans="18:18" x14ac:dyDescent="0.25">
      <c r="R92979" s="15">
        <v>1</v>
      </c>
    </row>
    <row r="92980" spans="18:18" x14ac:dyDescent="0.25">
      <c r="R92980" s="15">
        <v>1</v>
      </c>
    </row>
    <row r="92981" spans="18:18" x14ac:dyDescent="0.25">
      <c r="R92981" s="15">
        <v>1</v>
      </c>
    </row>
    <row r="92982" spans="18:18" x14ac:dyDescent="0.25">
      <c r="R92982" s="15">
        <v>1</v>
      </c>
    </row>
    <row r="92983" spans="18:18" x14ac:dyDescent="0.25">
      <c r="R92983" s="15">
        <v>1</v>
      </c>
    </row>
    <row r="92984" spans="18:18" x14ac:dyDescent="0.25">
      <c r="R92984" s="15">
        <v>1</v>
      </c>
    </row>
    <row r="92985" spans="18:18" x14ac:dyDescent="0.25">
      <c r="R92985" s="15">
        <v>1</v>
      </c>
    </row>
    <row r="92986" spans="18:18" x14ac:dyDescent="0.25">
      <c r="R92986" s="15">
        <v>1</v>
      </c>
    </row>
    <row r="92987" spans="18:18" x14ac:dyDescent="0.25">
      <c r="R92987" s="15">
        <v>1</v>
      </c>
    </row>
    <row r="92988" spans="18:18" x14ac:dyDescent="0.25">
      <c r="R92988" s="15">
        <v>1</v>
      </c>
    </row>
    <row r="92989" spans="18:18" x14ac:dyDescent="0.25">
      <c r="R92989" s="15">
        <v>1</v>
      </c>
    </row>
    <row r="92990" spans="18:18" x14ac:dyDescent="0.25">
      <c r="R92990" s="15">
        <v>1</v>
      </c>
    </row>
    <row r="92991" spans="18:18" x14ac:dyDescent="0.25">
      <c r="R92991" s="15">
        <v>2</v>
      </c>
    </row>
    <row r="92992" spans="18:18" x14ac:dyDescent="0.25">
      <c r="R92992" s="15">
        <v>2</v>
      </c>
    </row>
    <row r="92993" spans="18:18" x14ac:dyDescent="0.25">
      <c r="R92993" s="15">
        <v>2</v>
      </c>
    </row>
    <row r="92994" spans="18:18" x14ac:dyDescent="0.25">
      <c r="R92994" s="15">
        <v>2</v>
      </c>
    </row>
    <row r="92995" spans="18:18" x14ac:dyDescent="0.25">
      <c r="R92995" s="15">
        <v>2</v>
      </c>
    </row>
    <row r="92996" spans="18:18" x14ac:dyDescent="0.25">
      <c r="R92996" s="15">
        <v>3</v>
      </c>
    </row>
    <row r="92997" spans="18:18" x14ac:dyDescent="0.25">
      <c r="R92997" s="15">
        <v>3</v>
      </c>
    </row>
    <row r="92998" spans="18:18" x14ac:dyDescent="0.25">
      <c r="R92998" s="15">
        <v>3</v>
      </c>
    </row>
    <row r="92999" spans="18:18" x14ac:dyDescent="0.25">
      <c r="R92999" s="15">
        <v>3</v>
      </c>
    </row>
    <row r="93000" spans="18:18" x14ac:dyDescent="0.25">
      <c r="R93000" s="15">
        <v>1</v>
      </c>
    </row>
    <row r="93001" spans="18:18" x14ac:dyDescent="0.25">
      <c r="R93001" s="15">
        <v>1</v>
      </c>
    </row>
    <row r="93002" spans="18:18" x14ac:dyDescent="0.25">
      <c r="R93002" s="15">
        <v>1</v>
      </c>
    </row>
    <row r="93003" spans="18:18" x14ac:dyDescent="0.25">
      <c r="R93003" s="15">
        <v>1</v>
      </c>
    </row>
    <row r="93004" spans="18:18" x14ac:dyDescent="0.25">
      <c r="R93004" s="15">
        <v>1</v>
      </c>
    </row>
    <row r="93005" spans="18:18" x14ac:dyDescent="0.25">
      <c r="R93005" s="15">
        <v>1</v>
      </c>
    </row>
    <row r="93006" spans="18:18" x14ac:dyDescent="0.25">
      <c r="R93006" s="15">
        <v>1</v>
      </c>
    </row>
    <row r="93007" spans="18:18" x14ac:dyDescent="0.25">
      <c r="R93007" s="15">
        <v>1</v>
      </c>
    </row>
    <row r="93008" spans="18:18" x14ac:dyDescent="0.25">
      <c r="R93008" s="15">
        <v>5</v>
      </c>
    </row>
    <row r="93009" spans="18:18" x14ac:dyDescent="0.25">
      <c r="R93009" s="15">
        <v>1</v>
      </c>
    </row>
    <row r="93010" spans="18:18" x14ac:dyDescent="0.25">
      <c r="R93010" s="15">
        <v>1</v>
      </c>
    </row>
    <row r="93011" spans="18:18" x14ac:dyDescent="0.25">
      <c r="R93011" s="15">
        <v>2</v>
      </c>
    </row>
    <row r="93012" spans="18:18" x14ac:dyDescent="0.25">
      <c r="R93012" s="15">
        <v>2</v>
      </c>
    </row>
    <row r="93013" spans="18:18" x14ac:dyDescent="0.25">
      <c r="R93013" s="15">
        <v>3</v>
      </c>
    </row>
    <row r="93014" spans="18:18" x14ac:dyDescent="0.25">
      <c r="R93014" s="15">
        <v>3</v>
      </c>
    </row>
    <row r="93015" spans="18:18" x14ac:dyDescent="0.25">
      <c r="R93015" s="15">
        <v>5</v>
      </c>
    </row>
    <row r="93016" spans="18:18" x14ac:dyDescent="0.25">
      <c r="R93016" s="15">
        <v>3</v>
      </c>
    </row>
    <row r="93017" spans="18:18" x14ac:dyDescent="0.25">
      <c r="R93017" s="15">
        <v>3</v>
      </c>
    </row>
    <row r="93018" spans="18:18" x14ac:dyDescent="0.25">
      <c r="R93018" s="15">
        <v>3</v>
      </c>
    </row>
    <row r="93019" spans="18:18" x14ac:dyDescent="0.25">
      <c r="R93019" s="15">
        <v>4</v>
      </c>
    </row>
    <row r="93020" spans="18:18" x14ac:dyDescent="0.25">
      <c r="R93020" s="15">
        <v>1</v>
      </c>
    </row>
    <row r="93021" spans="18:18" x14ac:dyDescent="0.25">
      <c r="R93021" s="15">
        <v>1</v>
      </c>
    </row>
    <row r="93022" spans="18:18" x14ac:dyDescent="0.25">
      <c r="R93022" s="15">
        <v>1</v>
      </c>
    </row>
    <row r="93023" spans="18:18" x14ac:dyDescent="0.25">
      <c r="R93023" s="15">
        <v>2</v>
      </c>
    </row>
    <row r="93024" spans="18:18" x14ac:dyDescent="0.25">
      <c r="R93024" s="15">
        <v>2</v>
      </c>
    </row>
    <row r="93025" spans="18:18" x14ac:dyDescent="0.25">
      <c r="R93025" s="15">
        <v>2</v>
      </c>
    </row>
    <row r="93026" spans="18:18" x14ac:dyDescent="0.25">
      <c r="R93026" s="15">
        <v>2</v>
      </c>
    </row>
    <row r="93027" spans="18:18" x14ac:dyDescent="0.25">
      <c r="R93027" s="15">
        <v>2</v>
      </c>
    </row>
    <row r="93028" spans="18:18" x14ac:dyDescent="0.25">
      <c r="R93028" s="15">
        <v>4</v>
      </c>
    </row>
    <row r="93029" spans="18:18" x14ac:dyDescent="0.25">
      <c r="R93029" s="15">
        <v>1</v>
      </c>
    </row>
    <row r="93030" spans="18:18" x14ac:dyDescent="0.25">
      <c r="R93030" s="15">
        <v>1</v>
      </c>
    </row>
    <row r="93031" spans="18:18" x14ac:dyDescent="0.25">
      <c r="R93031" s="15">
        <v>1</v>
      </c>
    </row>
    <row r="93032" spans="18:18" x14ac:dyDescent="0.25">
      <c r="R93032" s="15">
        <v>1</v>
      </c>
    </row>
    <row r="93033" spans="18:18" x14ac:dyDescent="0.25">
      <c r="R93033" s="15">
        <v>1</v>
      </c>
    </row>
    <row r="93034" spans="18:18" x14ac:dyDescent="0.25">
      <c r="R93034" s="15">
        <v>1</v>
      </c>
    </row>
    <row r="93035" spans="18:18" x14ac:dyDescent="0.25">
      <c r="R93035" s="15">
        <v>1</v>
      </c>
    </row>
    <row r="93036" spans="18:18" x14ac:dyDescent="0.25">
      <c r="R93036" s="15">
        <v>1</v>
      </c>
    </row>
    <row r="93037" spans="18:18" x14ac:dyDescent="0.25">
      <c r="R93037" s="15">
        <v>1</v>
      </c>
    </row>
    <row r="93038" spans="18:18" x14ac:dyDescent="0.25">
      <c r="R93038" s="15">
        <v>1</v>
      </c>
    </row>
    <row r="93039" spans="18:18" x14ac:dyDescent="0.25">
      <c r="R93039" s="15">
        <v>1</v>
      </c>
    </row>
    <row r="93040" spans="18:18" x14ac:dyDescent="0.25">
      <c r="R93040" s="15">
        <v>1</v>
      </c>
    </row>
    <row r="93041" spans="18:18" x14ac:dyDescent="0.25">
      <c r="R93041" s="15">
        <v>3</v>
      </c>
    </row>
    <row r="93042" spans="18:18" x14ac:dyDescent="0.25">
      <c r="R93042" s="15">
        <v>3</v>
      </c>
    </row>
    <row r="93043" spans="18:18" x14ac:dyDescent="0.25">
      <c r="R93043" s="15">
        <v>3</v>
      </c>
    </row>
    <row r="93044" spans="18:18" x14ac:dyDescent="0.25">
      <c r="R93044" s="15">
        <v>3</v>
      </c>
    </row>
    <row r="93045" spans="18:18" x14ac:dyDescent="0.25">
      <c r="R93045" s="15">
        <v>3</v>
      </c>
    </row>
    <row r="93046" spans="18:18" x14ac:dyDescent="0.25">
      <c r="R93046" s="15">
        <v>3</v>
      </c>
    </row>
    <row r="93047" spans="18:18" x14ac:dyDescent="0.25">
      <c r="R93047" s="15">
        <v>3</v>
      </c>
    </row>
    <row r="93048" spans="18:18" x14ac:dyDescent="0.25">
      <c r="R93048" s="15">
        <v>3</v>
      </c>
    </row>
    <row r="93049" spans="18:18" x14ac:dyDescent="0.25">
      <c r="R93049" s="15">
        <v>3</v>
      </c>
    </row>
    <row r="93050" spans="18:18" x14ac:dyDescent="0.25">
      <c r="R93050" s="15">
        <v>3</v>
      </c>
    </row>
    <row r="93051" spans="18:18" x14ac:dyDescent="0.25">
      <c r="R93051" s="15">
        <v>3</v>
      </c>
    </row>
    <row r="93052" spans="18:18" x14ac:dyDescent="0.25">
      <c r="R93052" s="15">
        <v>3</v>
      </c>
    </row>
    <row r="93053" spans="18:18" x14ac:dyDescent="0.25">
      <c r="R93053" s="15">
        <v>3</v>
      </c>
    </row>
    <row r="93054" spans="18:18" x14ac:dyDescent="0.25">
      <c r="R93054" s="15">
        <v>1</v>
      </c>
    </row>
    <row r="93055" spans="18:18" x14ac:dyDescent="0.25">
      <c r="R93055" s="15">
        <v>1</v>
      </c>
    </row>
    <row r="93056" spans="18:18" x14ac:dyDescent="0.25">
      <c r="R93056" s="15">
        <v>1</v>
      </c>
    </row>
    <row r="93057" spans="18:18" x14ac:dyDescent="0.25">
      <c r="R93057" s="15">
        <v>1</v>
      </c>
    </row>
    <row r="93058" spans="18:18" x14ac:dyDescent="0.25">
      <c r="R93058" s="15">
        <v>1</v>
      </c>
    </row>
    <row r="93059" spans="18:18" x14ac:dyDescent="0.25">
      <c r="R93059" s="15">
        <v>1</v>
      </c>
    </row>
    <row r="93060" spans="18:18" x14ac:dyDescent="0.25">
      <c r="R93060" s="15">
        <v>1</v>
      </c>
    </row>
    <row r="93061" spans="18:18" x14ac:dyDescent="0.25">
      <c r="R93061" s="15">
        <v>2</v>
      </c>
    </row>
    <row r="93062" spans="18:18" x14ac:dyDescent="0.25">
      <c r="R93062" s="15">
        <v>2</v>
      </c>
    </row>
    <row r="93063" spans="18:18" x14ac:dyDescent="0.25">
      <c r="R93063" s="15">
        <v>2</v>
      </c>
    </row>
    <row r="93064" spans="18:18" x14ac:dyDescent="0.25">
      <c r="R93064" s="15">
        <v>2</v>
      </c>
    </row>
    <row r="93065" spans="18:18" x14ac:dyDescent="0.25">
      <c r="R93065" s="15">
        <v>2</v>
      </c>
    </row>
    <row r="93066" spans="18:18" x14ac:dyDescent="0.25">
      <c r="R93066" s="15">
        <v>2</v>
      </c>
    </row>
    <row r="93067" spans="18:18" x14ac:dyDescent="0.25">
      <c r="R93067" s="15">
        <v>5</v>
      </c>
    </row>
    <row r="93068" spans="18:18" x14ac:dyDescent="0.25">
      <c r="R93068" s="15">
        <v>1</v>
      </c>
    </row>
    <row r="93069" spans="18:18" x14ac:dyDescent="0.25">
      <c r="R93069" s="15">
        <v>1</v>
      </c>
    </row>
    <row r="93070" spans="18:18" x14ac:dyDescent="0.25">
      <c r="R93070" s="15">
        <v>1</v>
      </c>
    </row>
    <row r="93071" spans="18:18" x14ac:dyDescent="0.25">
      <c r="R93071" s="15">
        <v>1</v>
      </c>
    </row>
    <row r="93072" spans="18:18" x14ac:dyDescent="0.25">
      <c r="R93072" s="15">
        <v>1</v>
      </c>
    </row>
    <row r="93073" spans="18:18" x14ac:dyDescent="0.25">
      <c r="R93073" s="15">
        <v>1</v>
      </c>
    </row>
    <row r="93074" spans="18:18" x14ac:dyDescent="0.25">
      <c r="R93074" s="15">
        <v>1</v>
      </c>
    </row>
    <row r="93075" spans="18:18" x14ac:dyDescent="0.25">
      <c r="R93075" s="15">
        <v>3</v>
      </c>
    </row>
    <row r="93076" spans="18:18" x14ac:dyDescent="0.25">
      <c r="R93076" s="15">
        <v>3</v>
      </c>
    </row>
    <row r="93077" spans="18:18" x14ac:dyDescent="0.25">
      <c r="R93077" s="15">
        <v>3</v>
      </c>
    </row>
    <row r="93078" spans="18:18" x14ac:dyDescent="0.25">
      <c r="R93078" s="15">
        <v>3</v>
      </c>
    </row>
    <row r="93079" spans="18:18" x14ac:dyDescent="0.25">
      <c r="R93079" s="15">
        <v>3</v>
      </c>
    </row>
    <row r="93080" spans="18:18" x14ac:dyDescent="0.25">
      <c r="R93080" s="15">
        <v>3</v>
      </c>
    </row>
    <row r="93081" spans="18:18" x14ac:dyDescent="0.25">
      <c r="R93081" s="15">
        <v>1</v>
      </c>
    </row>
    <row r="93082" spans="18:18" x14ac:dyDescent="0.25">
      <c r="R93082" s="15">
        <v>1</v>
      </c>
    </row>
    <row r="93083" spans="18:18" x14ac:dyDescent="0.25">
      <c r="R93083" s="15">
        <v>1</v>
      </c>
    </row>
    <row r="93084" spans="18:18" x14ac:dyDescent="0.25">
      <c r="R93084" s="15">
        <v>1</v>
      </c>
    </row>
    <row r="93085" spans="18:18" x14ac:dyDescent="0.25">
      <c r="R93085" s="15">
        <v>4</v>
      </c>
    </row>
    <row r="93086" spans="18:18" x14ac:dyDescent="0.25">
      <c r="R93086" s="15">
        <v>4</v>
      </c>
    </row>
    <row r="93087" spans="18:18" x14ac:dyDescent="0.25">
      <c r="R93087" s="15">
        <v>4</v>
      </c>
    </row>
    <row r="93088" spans="18:18" x14ac:dyDescent="0.25">
      <c r="R93088" s="15">
        <v>4</v>
      </c>
    </row>
    <row r="93089" spans="18:18" x14ac:dyDescent="0.25">
      <c r="R93089" s="15">
        <v>1</v>
      </c>
    </row>
    <row r="93090" spans="18:18" x14ac:dyDescent="0.25">
      <c r="R93090" s="15">
        <v>1</v>
      </c>
    </row>
    <row r="93091" spans="18:18" x14ac:dyDescent="0.25">
      <c r="R93091" s="15">
        <v>1</v>
      </c>
    </row>
    <row r="93092" spans="18:18" x14ac:dyDescent="0.25">
      <c r="R93092" s="15">
        <v>1</v>
      </c>
    </row>
    <row r="93093" spans="18:18" x14ac:dyDescent="0.25">
      <c r="R93093" s="15">
        <v>1</v>
      </c>
    </row>
    <row r="93094" spans="18:18" x14ac:dyDescent="0.25">
      <c r="R93094" s="15">
        <v>4</v>
      </c>
    </row>
    <row r="93095" spans="18:18" x14ac:dyDescent="0.25">
      <c r="R93095" s="15">
        <v>4</v>
      </c>
    </row>
    <row r="93096" spans="18:18" x14ac:dyDescent="0.25">
      <c r="R93096" s="15">
        <v>4</v>
      </c>
    </row>
    <row r="93097" spans="18:18" x14ac:dyDescent="0.25">
      <c r="R93097" s="15">
        <v>4</v>
      </c>
    </row>
    <row r="93098" spans="18:18" x14ac:dyDescent="0.25">
      <c r="R93098" s="15">
        <v>1</v>
      </c>
    </row>
    <row r="93099" spans="18:18" x14ac:dyDescent="0.25">
      <c r="R93099" s="15">
        <v>1</v>
      </c>
    </row>
    <row r="93100" spans="18:18" x14ac:dyDescent="0.25">
      <c r="R93100" s="15">
        <v>1</v>
      </c>
    </row>
    <row r="93101" spans="18:18" x14ac:dyDescent="0.25">
      <c r="R93101" s="15">
        <v>3</v>
      </c>
    </row>
    <row r="93102" spans="18:18" x14ac:dyDescent="0.25">
      <c r="R93102" s="15">
        <v>3</v>
      </c>
    </row>
    <row r="93103" spans="18:18" x14ac:dyDescent="0.25">
      <c r="R93103" s="15">
        <v>3</v>
      </c>
    </row>
    <row r="93104" spans="18:18" x14ac:dyDescent="0.25">
      <c r="R93104" s="15">
        <v>3</v>
      </c>
    </row>
    <row r="93105" spans="18:18" x14ac:dyDescent="0.25">
      <c r="R93105" s="15">
        <v>3</v>
      </c>
    </row>
    <row r="93106" spans="18:18" x14ac:dyDescent="0.25">
      <c r="R93106" s="15">
        <v>3</v>
      </c>
    </row>
    <row r="93107" spans="18:18" x14ac:dyDescent="0.25">
      <c r="R93107" s="15">
        <v>3</v>
      </c>
    </row>
    <row r="93108" spans="18:18" x14ac:dyDescent="0.25">
      <c r="R93108" s="15">
        <v>3</v>
      </c>
    </row>
    <row r="93109" spans="18:18" x14ac:dyDescent="0.25">
      <c r="R93109" s="15">
        <v>3</v>
      </c>
    </row>
    <row r="93110" spans="18:18" x14ac:dyDescent="0.25">
      <c r="R93110" s="15">
        <v>1</v>
      </c>
    </row>
    <row r="93111" spans="18:18" x14ac:dyDescent="0.25">
      <c r="R93111" s="15">
        <v>1</v>
      </c>
    </row>
    <row r="93112" spans="18:18" x14ac:dyDescent="0.25">
      <c r="R93112" s="15">
        <v>1</v>
      </c>
    </row>
    <row r="93113" spans="18:18" x14ac:dyDescent="0.25">
      <c r="R93113" s="15">
        <v>1</v>
      </c>
    </row>
    <row r="93114" spans="18:18" x14ac:dyDescent="0.25">
      <c r="R93114" s="15">
        <v>1</v>
      </c>
    </row>
    <row r="93115" spans="18:18" x14ac:dyDescent="0.25">
      <c r="R93115" s="15">
        <v>1</v>
      </c>
    </row>
    <row r="93116" spans="18:18" x14ac:dyDescent="0.25">
      <c r="R93116" s="15">
        <v>1</v>
      </c>
    </row>
    <row r="93117" spans="18:18" x14ac:dyDescent="0.25">
      <c r="R93117" s="15">
        <v>1</v>
      </c>
    </row>
    <row r="93118" spans="18:18" x14ac:dyDescent="0.25">
      <c r="R93118" s="15">
        <v>1</v>
      </c>
    </row>
    <row r="93119" spans="18:18" x14ac:dyDescent="0.25">
      <c r="R93119" s="15">
        <v>1</v>
      </c>
    </row>
    <row r="93120" spans="18:18" x14ac:dyDescent="0.25">
      <c r="R93120" s="15">
        <v>1</v>
      </c>
    </row>
    <row r="93121" spans="18:18" x14ac:dyDescent="0.25">
      <c r="R93121" s="15">
        <v>3</v>
      </c>
    </row>
    <row r="93122" spans="18:18" x14ac:dyDescent="0.25">
      <c r="R93122" s="15">
        <v>3</v>
      </c>
    </row>
    <row r="93123" spans="18:18" x14ac:dyDescent="0.25">
      <c r="R93123" s="15">
        <v>3</v>
      </c>
    </row>
    <row r="93124" spans="18:18" x14ac:dyDescent="0.25">
      <c r="R93124" s="15">
        <v>3</v>
      </c>
    </row>
    <row r="93125" spans="18:18" x14ac:dyDescent="0.25">
      <c r="R93125" s="15">
        <v>2</v>
      </c>
    </row>
    <row r="93126" spans="18:18" x14ac:dyDescent="0.25">
      <c r="R93126" s="15">
        <v>2</v>
      </c>
    </row>
    <row r="93127" spans="18:18" x14ac:dyDescent="0.25">
      <c r="R93127" s="15">
        <v>2</v>
      </c>
    </row>
    <row r="93128" spans="18:18" x14ac:dyDescent="0.25">
      <c r="R93128" s="15">
        <v>2</v>
      </c>
    </row>
    <row r="93129" spans="18:18" x14ac:dyDescent="0.25">
      <c r="R93129" s="15">
        <v>2</v>
      </c>
    </row>
    <row r="93130" spans="18:18" x14ac:dyDescent="0.25">
      <c r="R93130" s="15">
        <v>2</v>
      </c>
    </row>
    <row r="93131" spans="18:18" x14ac:dyDescent="0.25">
      <c r="R93131" s="15">
        <v>1</v>
      </c>
    </row>
    <row r="93132" spans="18:18" x14ac:dyDescent="0.25">
      <c r="R93132" s="15">
        <v>1</v>
      </c>
    </row>
    <row r="93133" spans="18:18" x14ac:dyDescent="0.25">
      <c r="R93133" s="15">
        <v>3</v>
      </c>
    </row>
    <row r="93134" spans="18:18" x14ac:dyDescent="0.25">
      <c r="R93134" s="15">
        <v>3</v>
      </c>
    </row>
    <row r="93135" spans="18:18" x14ac:dyDescent="0.25">
      <c r="R93135" s="15">
        <v>3</v>
      </c>
    </row>
    <row r="93136" spans="18:18" x14ac:dyDescent="0.25">
      <c r="R93136" s="15">
        <v>3</v>
      </c>
    </row>
    <row r="93137" spans="18:18" x14ac:dyDescent="0.25">
      <c r="R93137" s="15">
        <v>3</v>
      </c>
    </row>
    <row r="93138" spans="18:18" x14ac:dyDescent="0.25">
      <c r="R93138" s="15">
        <v>3</v>
      </c>
    </row>
    <row r="93139" spans="18:18" x14ac:dyDescent="0.25">
      <c r="R93139" s="15">
        <v>1</v>
      </c>
    </row>
    <row r="93140" spans="18:18" x14ac:dyDescent="0.25">
      <c r="R93140" s="15">
        <v>1</v>
      </c>
    </row>
    <row r="93141" spans="18:18" x14ac:dyDescent="0.25">
      <c r="R93141" s="15">
        <v>1</v>
      </c>
    </row>
    <row r="93142" spans="18:18" x14ac:dyDescent="0.25">
      <c r="R93142" s="15">
        <v>1</v>
      </c>
    </row>
    <row r="93143" spans="18:18" x14ac:dyDescent="0.25">
      <c r="R93143" s="15">
        <v>1</v>
      </c>
    </row>
    <row r="93144" spans="18:18" x14ac:dyDescent="0.25">
      <c r="R93144" s="15">
        <v>1</v>
      </c>
    </row>
    <row r="93145" spans="18:18" x14ac:dyDescent="0.25">
      <c r="R93145" s="15">
        <v>1</v>
      </c>
    </row>
    <row r="93146" spans="18:18" x14ac:dyDescent="0.25">
      <c r="R93146" s="15">
        <v>3</v>
      </c>
    </row>
    <row r="93147" spans="18:18" x14ac:dyDescent="0.25">
      <c r="R93147" s="15">
        <v>3</v>
      </c>
    </row>
    <row r="93148" spans="18:18" x14ac:dyDescent="0.25">
      <c r="R93148" s="15">
        <v>3</v>
      </c>
    </row>
    <row r="93149" spans="18:18" x14ac:dyDescent="0.25">
      <c r="R93149" s="15">
        <v>3</v>
      </c>
    </row>
    <row r="93150" spans="18:18" x14ac:dyDescent="0.25">
      <c r="R93150" s="15">
        <v>3</v>
      </c>
    </row>
    <row r="93151" spans="18:18" x14ac:dyDescent="0.25">
      <c r="R93151" s="15">
        <v>3</v>
      </c>
    </row>
    <row r="93152" spans="18:18" x14ac:dyDescent="0.25">
      <c r="R93152" s="15">
        <v>1</v>
      </c>
    </row>
    <row r="93153" spans="18:18" x14ac:dyDescent="0.25">
      <c r="R93153" s="15">
        <v>2</v>
      </c>
    </row>
    <row r="93154" spans="18:18" x14ac:dyDescent="0.25">
      <c r="R93154" s="15">
        <v>2</v>
      </c>
    </row>
    <row r="93155" spans="18:18" x14ac:dyDescent="0.25">
      <c r="R93155" s="15">
        <v>2</v>
      </c>
    </row>
    <row r="93156" spans="18:18" x14ac:dyDescent="0.25">
      <c r="R93156" s="15">
        <v>2</v>
      </c>
    </row>
    <row r="93157" spans="18:18" x14ac:dyDescent="0.25">
      <c r="R93157" s="15">
        <v>1</v>
      </c>
    </row>
    <row r="93158" spans="18:18" x14ac:dyDescent="0.25">
      <c r="R93158" s="15">
        <v>1</v>
      </c>
    </row>
    <row r="93159" spans="18:18" x14ac:dyDescent="0.25">
      <c r="R93159" s="15">
        <v>3</v>
      </c>
    </row>
    <row r="93160" spans="18:18" x14ac:dyDescent="0.25">
      <c r="R93160" s="15">
        <v>3</v>
      </c>
    </row>
    <row r="93161" spans="18:18" x14ac:dyDescent="0.25">
      <c r="R93161" s="15">
        <v>3</v>
      </c>
    </row>
    <row r="93162" spans="18:18" x14ac:dyDescent="0.25">
      <c r="R93162" s="15">
        <v>3</v>
      </c>
    </row>
    <row r="93163" spans="18:18" x14ac:dyDescent="0.25">
      <c r="R93163" s="15">
        <v>2</v>
      </c>
    </row>
    <row r="93164" spans="18:18" x14ac:dyDescent="0.25">
      <c r="R93164" s="15">
        <v>2</v>
      </c>
    </row>
    <row r="93165" spans="18:18" x14ac:dyDescent="0.25">
      <c r="R93165" s="15">
        <v>2</v>
      </c>
    </row>
    <row r="93166" spans="18:18" x14ac:dyDescent="0.25">
      <c r="R93166" s="15">
        <v>2</v>
      </c>
    </row>
    <row r="93167" spans="18:18" x14ac:dyDescent="0.25">
      <c r="R93167" s="15">
        <v>2</v>
      </c>
    </row>
    <row r="93168" spans="18:18" x14ac:dyDescent="0.25">
      <c r="R93168" s="15">
        <v>1</v>
      </c>
    </row>
    <row r="93169" spans="18:18" x14ac:dyDescent="0.25">
      <c r="R93169" s="15">
        <v>1</v>
      </c>
    </row>
    <row r="93170" spans="18:18" x14ac:dyDescent="0.25">
      <c r="R93170" s="15">
        <v>1</v>
      </c>
    </row>
    <row r="93171" spans="18:18" x14ac:dyDescent="0.25">
      <c r="R93171" s="15">
        <v>1</v>
      </c>
    </row>
    <row r="93172" spans="18:18" x14ac:dyDescent="0.25">
      <c r="R93172" s="15">
        <v>1</v>
      </c>
    </row>
    <row r="93173" spans="18:18" x14ac:dyDescent="0.25">
      <c r="R93173" s="15">
        <v>1</v>
      </c>
    </row>
    <row r="93174" spans="18:18" x14ac:dyDescent="0.25">
      <c r="R93174" s="15">
        <v>1</v>
      </c>
    </row>
    <row r="93175" spans="18:18" x14ac:dyDescent="0.25">
      <c r="R93175" s="15">
        <v>1</v>
      </c>
    </row>
    <row r="93176" spans="18:18" x14ac:dyDescent="0.25">
      <c r="R93176" s="15">
        <v>1</v>
      </c>
    </row>
    <row r="93177" spans="18:18" x14ac:dyDescent="0.25">
      <c r="R93177" s="15">
        <v>1</v>
      </c>
    </row>
    <row r="93178" spans="18:18" x14ac:dyDescent="0.25">
      <c r="R93178" s="15">
        <v>1</v>
      </c>
    </row>
    <row r="93179" spans="18:18" x14ac:dyDescent="0.25">
      <c r="R93179" s="15">
        <v>1</v>
      </c>
    </row>
    <row r="93180" spans="18:18" x14ac:dyDescent="0.25">
      <c r="R93180" s="15">
        <v>1</v>
      </c>
    </row>
    <row r="93181" spans="18:18" x14ac:dyDescent="0.25">
      <c r="R93181" s="15">
        <v>1</v>
      </c>
    </row>
    <row r="93182" spans="18:18" x14ac:dyDescent="0.25">
      <c r="R93182" s="15">
        <v>2</v>
      </c>
    </row>
    <row r="93183" spans="18:18" x14ac:dyDescent="0.25">
      <c r="R93183" s="15">
        <v>2</v>
      </c>
    </row>
    <row r="93184" spans="18:18" x14ac:dyDescent="0.25">
      <c r="R93184" s="15">
        <v>1</v>
      </c>
    </row>
    <row r="93185" spans="18:18" x14ac:dyDescent="0.25">
      <c r="R93185" s="15">
        <v>1</v>
      </c>
    </row>
    <row r="93186" spans="18:18" x14ac:dyDescent="0.25">
      <c r="R93186" s="15">
        <v>1</v>
      </c>
    </row>
    <row r="93187" spans="18:18" x14ac:dyDescent="0.25">
      <c r="R93187" s="15">
        <v>1</v>
      </c>
    </row>
    <row r="93188" spans="18:18" x14ac:dyDescent="0.25">
      <c r="R93188" s="15">
        <v>1</v>
      </c>
    </row>
    <row r="93189" spans="18:18" x14ac:dyDescent="0.25">
      <c r="R93189" s="15">
        <v>1</v>
      </c>
    </row>
    <row r="93190" spans="18:18" x14ac:dyDescent="0.25">
      <c r="R93190" s="15">
        <v>1</v>
      </c>
    </row>
    <row r="93191" spans="18:18" x14ac:dyDescent="0.25">
      <c r="R93191" s="15">
        <v>1</v>
      </c>
    </row>
    <row r="93192" spans="18:18" x14ac:dyDescent="0.25">
      <c r="R93192" s="15">
        <v>1</v>
      </c>
    </row>
    <row r="93193" spans="18:18" x14ac:dyDescent="0.25">
      <c r="R93193" s="15">
        <v>1</v>
      </c>
    </row>
    <row r="93194" spans="18:18" x14ac:dyDescent="0.25">
      <c r="R93194" s="15">
        <v>1</v>
      </c>
    </row>
    <row r="93195" spans="18:18" x14ac:dyDescent="0.25">
      <c r="R93195" s="15">
        <v>1</v>
      </c>
    </row>
    <row r="93196" spans="18:18" x14ac:dyDescent="0.25">
      <c r="R93196" s="15">
        <v>1</v>
      </c>
    </row>
    <row r="93197" spans="18:18" x14ac:dyDescent="0.25">
      <c r="R93197" s="15">
        <v>1</v>
      </c>
    </row>
    <row r="93198" spans="18:18" x14ac:dyDescent="0.25">
      <c r="R93198" s="15">
        <v>1</v>
      </c>
    </row>
    <row r="93199" spans="18:18" x14ac:dyDescent="0.25">
      <c r="R93199" s="15">
        <v>1</v>
      </c>
    </row>
    <row r="93200" spans="18:18" x14ac:dyDescent="0.25">
      <c r="R93200" s="15">
        <v>1</v>
      </c>
    </row>
    <row r="93201" spans="18:18" x14ac:dyDescent="0.25">
      <c r="R93201" s="15">
        <v>1</v>
      </c>
    </row>
    <row r="93202" spans="18:18" x14ac:dyDescent="0.25">
      <c r="R93202" s="15">
        <v>1</v>
      </c>
    </row>
    <row r="93203" spans="18:18" x14ac:dyDescent="0.25">
      <c r="R93203" s="15">
        <v>1</v>
      </c>
    </row>
    <row r="93204" spans="18:18" x14ac:dyDescent="0.25">
      <c r="R93204" s="15">
        <v>1</v>
      </c>
    </row>
    <row r="93205" spans="18:18" x14ac:dyDescent="0.25">
      <c r="R93205" s="15">
        <v>1</v>
      </c>
    </row>
    <row r="93206" spans="18:18" x14ac:dyDescent="0.25">
      <c r="R93206" s="15">
        <v>1</v>
      </c>
    </row>
    <row r="93207" spans="18:18" x14ac:dyDescent="0.25">
      <c r="R93207" s="15">
        <v>1</v>
      </c>
    </row>
    <row r="93208" spans="18:18" x14ac:dyDescent="0.25">
      <c r="R93208" s="15">
        <v>1</v>
      </c>
    </row>
    <row r="93209" spans="18:18" x14ac:dyDescent="0.25">
      <c r="R93209" s="15">
        <v>1</v>
      </c>
    </row>
    <row r="93210" spans="18:18" x14ac:dyDescent="0.25">
      <c r="R93210" s="15">
        <v>1</v>
      </c>
    </row>
    <row r="93211" spans="18:18" x14ac:dyDescent="0.25">
      <c r="R93211" s="15">
        <v>1</v>
      </c>
    </row>
    <row r="93212" spans="18:18" x14ac:dyDescent="0.25">
      <c r="R93212" s="15">
        <v>1</v>
      </c>
    </row>
    <row r="93213" spans="18:18" x14ac:dyDescent="0.25">
      <c r="R93213" s="15">
        <v>3</v>
      </c>
    </row>
    <row r="93214" spans="18:18" x14ac:dyDescent="0.25">
      <c r="R93214" s="15">
        <v>3</v>
      </c>
    </row>
    <row r="93215" spans="18:18" x14ac:dyDescent="0.25">
      <c r="R93215" s="15">
        <v>3</v>
      </c>
    </row>
    <row r="93216" spans="18:18" x14ac:dyDescent="0.25">
      <c r="R93216" s="15">
        <v>3</v>
      </c>
    </row>
    <row r="93217" spans="18:18" x14ac:dyDescent="0.25">
      <c r="R93217" s="15">
        <v>3</v>
      </c>
    </row>
    <row r="93218" spans="18:18" x14ac:dyDescent="0.25">
      <c r="R93218" s="15">
        <v>3</v>
      </c>
    </row>
    <row r="93219" spans="18:18" x14ac:dyDescent="0.25">
      <c r="R93219" s="15">
        <v>1</v>
      </c>
    </row>
    <row r="93220" spans="18:18" x14ac:dyDescent="0.25">
      <c r="R93220" s="15">
        <v>1</v>
      </c>
    </row>
    <row r="93221" spans="18:18" x14ac:dyDescent="0.25">
      <c r="R93221" s="15">
        <v>1</v>
      </c>
    </row>
    <row r="93222" spans="18:18" x14ac:dyDescent="0.25">
      <c r="R93222" s="15">
        <v>1</v>
      </c>
    </row>
    <row r="93223" spans="18:18" x14ac:dyDescent="0.25">
      <c r="R93223" s="15">
        <v>2</v>
      </c>
    </row>
    <row r="93224" spans="18:18" x14ac:dyDescent="0.25">
      <c r="R93224" s="15">
        <v>2</v>
      </c>
    </row>
    <row r="93225" spans="18:18" x14ac:dyDescent="0.25">
      <c r="R93225" s="15">
        <v>2</v>
      </c>
    </row>
    <row r="93226" spans="18:18" x14ac:dyDescent="0.25">
      <c r="R93226" s="15">
        <v>2</v>
      </c>
    </row>
    <row r="93227" spans="18:18" x14ac:dyDescent="0.25">
      <c r="R93227" s="15">
        <v>1</v>
      </c>
    </row>
    <row r="93228" spans="18:18" x14ac:dyDescent="0.25">
      <c r="R93228" s="15">
        <v>1</v>
      </c>
    </row>
    <row r="93229" spans="18:18" x14ac:dyDescent="0.25">
      <c r="R93229" s="15">
        <v>1</v>
      </c>
    </row>
    <row r="93230" spans="18:18" x14ac:dyDescent="0.25">
      <c r="R93230" s="15">
        <v>1</v>
      </c>
    </row>
    <row r="93231" spans="18:18" x14ac:dyDescent="0.25">
      <c r="R93231" s="15">
        <v>1</v>
      </c>
    </row>
    <row r="93232" spans="18:18" x14ac:dyDescent="0.25">
      <c r="R93232" s="15">
        <v>1</v>
      </c>
    </row>
    <row r="93233" spans="18:18" x14ac:dyDescent="0.25">
      <c r="R93233" s="15">
        <v>2</v>
      </c>
    </row>
    <row r="93234" spans="18:18" x14ac:dyDescent="0.25">
      <c r="R93234" s="15">
        <v>2</v>
      </c>
    </row>
    <row r="93235" spans="18:18" x14ac:dyDescent="0.25">
      <c r="R93235" s="15">
        <v>2</v>
      </c>
    </row>
    <row r="93236" spans="18:18" x14ac:dyDescent="0.25">
      <c r="R93236" s="15">
        <v>2</v>
      </c>
    </row>
    <row r="93237" spans="18:18" x14ac:dyDescent="0.25">
      <c r="R93237" s="15">
        <v>2</v>
      </c>
    </row>
    <row r="93238" spans="18:18" x14ac:dyDescent="0.25">
      <c r="R93238" s="15">
        <v>2</v>
      </c>
    </row>
    <row r="93239" spans="18:18" x14ac:dyDescent="0.25">
      <c r="R93239" s="15">
        <v>2</v>
      </c>
    </row>
    <row r="93240" spans="18:18" x14ac:dyDescent="0.25">
      <c r="R93240" s="15">
        <v>2</v>
      </c>
    </row>
    <row r="93241" spans="18:18" x14ac:dyDescent="0.25">
      <c r="R93241" s="15">
        <v>2</v>
      </c>
    </row>
    <row r="93242" spans="18:18" x14ac:dyDescent="0.25">
      <c r="R93242" s="15">
        <v>2</v>
      </c>
    </row>
    <row r="93243" spans="18:18" x14ac:dyDescent="0.25">
      <c r="R93243" s="15">
        <v>3</v>
      </c>
    </row>
    <row r="93244" spans="18:18" x14ac:dyDescent="0.25">
      <c r="R93244" s="15">
        <v>1</v>
      </c>
    </row>
    <row r="93245" spans="18:18" x14ac:dyDescent="0.25">
      <c r="R93245" s="15">
        <v>1</v>
      </c>
    </row>
    <row r="93246" spans="18:18" x14ac:dyDescent="0.25">
      <c r="R93246" s="15">
        <v>3</v>
      </c>
    </row>
    <row r="93247" spans="18:18" x14ac:dyDescent="0.25">
      <c r="R93247" s="15">
        <v>3</v>
      </c>
    </row>
    <row r="93248" spans="18:18" x14ac:dyDescent="0.25">
      <c r="R93248" s="15">
        <v>3</v>
      </c>
    </row>
    <row r="93249" spans="18:18" x14ac:dyDescent="0.25">
      <c r="R93249" s="15">
        <v>3</v>
      </c>
    </row>
    <row r="93250" spans="18:18" x14ac:dyDescent="0.25">
      <c r="R93250" s="15">
        <v>3</v>
      </c>
    </row>
    <row r="93251" spans="18:18" x14ac:dyDescent="0.25">
      <c r="R93251" s="15">
        <v>4</v>
      </c>
    </row>
    <row r="93252" spans="18:18" x14ac:dyDescent="0.25">
      <c r="R93252" s="15">
        <v>4</v>
      </c>
    </row>
    <row r="93253" spans="18:18" x14ac:dyDescent="0.25">
      <c r="R93253" s="15">
        <v>4</v>
      </c>
    </row>
    <row r="93254" spans="18:18" x14ac:dyDescent="0.25">
      <c r="R93254" s="15">
        <v>1</v>
      </c>
    </row>
    <row r="93255" spans="18:18" x14ac:dyDescent="0.25">
      <c r="R93255" s="15">
        <v>1</v>
      </c>
    </row>
    <row r="93256" spans="18:18" x14ac:dyDescent="0.25">
      <c r="R93256" s="15">
        <v>3</v>
      </c>
    </row>
    <row r="93257" spans="18:18" x14ac:dyDescent="0.25">
      <c r="R93257" s="15">
        <v>3</v>
      </c>
    </row>
    <row r="93258" spans="18:18" x14ac:dyDescent="0.25">
      <c r="R93258" s="15">
        <v>3</v>
      </c>
    </row>
    <row r="93259" spans="18:18" x14ac:dyDescent="0.25">
      <c r="R93259" s="15">
        <v>3</v>
      </c>
    </row>
    <row r="93260" spans="18:18" x14ac:dyDescent="0.25">
      <c r="R93260" s="15">
        <v>3</v>
      </c>
    </row>
    <row r="93261" spans="18:18" x14ac:dyDescent="0.25">
      <c r="R93261" s="15">
        <v>3</v>
      </c>
    </row>
    <row r="93262" spans="18:18" x14ac:dyDescent="0.25">
      <c r="R93262" s="15">
        <v>3</v>
      </c>
    </row>
    <row r="93263" spans="18:18" x14ac:dyDescent="0.25">
      <c r="R93263" s="15">
        <v>3</v>
      </c>
    </row>
    <row r="93264" spans="18:18" x14ac:dyDescent="0.25">
      <c r="R93264" s="15">
        <v>3</v>
      </c>
    </row>
    <row r="93265" spans="18:18" x14ac:dyDescent="0.25">
      <c r="R93265" s="15">
        <v>3</v>
      </c>
    </row>
    <row r="93266" spans="18:18" x14ac:dyDescent="0.25">
      <c r="R93266" s="15">
        <v>3</v>
      </c>
    </row>
    <row r="93267" spans="18:18" x14ac:dyDescent="0.25">
      <c r="R93267" s="15">
        <v>3</v>
      </c>
    </row>
    <row r="93268" spans="18:18" x14ac:dyDescent="0.25">
      <c r="R93268" s="15">
        <v>3</v>
      </c>
    </row>
    <row r="93269" spans="18:18" x14ac:dyDescent="0.25">
      <c r="R93269" s="15">
        <v>1</v>
      </c>
    </row>
    <row r="93270" spans="18:18" x14ac:dyDescent="0.25">
      <c r="R93270" s="15">
        <v>1</v>
      </c>
    </row>
    <row r="93271" spans="18:18" x14ac:dyDescent="0.25">
      <c r="R93271" s="15">
        <v>3</v>
      </c>
    </row>
    <row r="93272" spans="18:18" x14ac:dyDescent="0.25">
      <c r="R93272" s="15">
        <v>3</v>
      </c>
    </row>
    <row r="93273" spans="18:18" x14ac:dyDescent="0.25">
      <c r="R93273" s="15">
        <v>3</v>
      </c>
    </row>
    <row r="93274" spans="18:18" x14ac:dyDescent="0.25">
      <c r="R93274" s="15">
        <v>3</v>
      </c>
    </row>
    <row r="93275" spans="18:18" x14ac:dyDescent="0.25">
      <c r="R93275" s="15">
        <v>3</v>
      </c>
    </row>
    <row r="93276" spans="18:18" x14ac:dyDescent="0.25">
      <c r="R93276" s="15">
        <v>3</v>
      </c>
    </row>
    <row r="93277" spans="18:18" x14ac:dyDescent="0.25">
      <c r="R93277" s="15">
        <v>3</v>
      </c>
    </row>
    <row r="93278" spans="18:18" x14ac:dyDescent="0.25">
      <c r="R93278" s="15">
        <v>3</v>
      </c>
    </row>
    <row r="93279" spans="18:18" x14ac:dyDescent="0.25">
      <c r="R93279" s="15">
        <v>3</v>
      </c>
    </row>
    <row r="93280" spans="18:18" x14ac:dyDescent="0.25">
      <c r="R93280" s="15">
        <v>3</v>
      </c>
    </row>
    <row r="93281" spans="18:18" x14ac:dyDescent="0.25">
      <c r="R93281" s="15">
        <v>3</v>
      </c>
    </row>
    <row r="93282" spans="18:18" x14ac:dyDescent="0.25">
      <c r="R93282" s="15">
        <v>3</v>
      </c>
    </row>
    <row r="93283" spans="18:18" x14ac:dyDescent="0.25">
      <c r="R93283" s="15">
        <v>3</v>
      </c>
    </row>
    <row r="93284" spans="18:18" x14ac:dyDescent="0.25">
      <c r="R93284" s="15">
        <v>3</v>
      </c>
    </row>
    <row r="93285" spans="18:18" x14ac:dyDescent="0.25">
      <c r="R93285" s="15">
        <v>3</v>
      </c>
    </row>
    <row r="93286" spans="18:18" x14ac:dyDescent="0.25">
      <c r="R93286" s="15">
        <v>3</v>
      </c>
    </row>
    <row r="93287" spans="18:18" x14ac:dyDescent="0.25">
      <c r="R93287" s="15">
        <v>3</v>
      </c>
    </row>
    <row r="93288" spans="18:18" x14ac:dyDescent="0.25">
      <c r="R93288" s="15">
        <v>3</v>
      </c>
    </row>
    <row r="93289" spans="18:18" x14ac:dyDescent="0.25">
      <c r="R93289" s="15">
        <v>3</v>
      </c>
    </row>
    <row r="93290" spans="18:18" x14ac:dyDescent="0.25">
      <c r="R93290" s="15">
        <v>3</v>
      </c>
    </row>
    <row r="93291" spans="18:18" x14ac:dyDescent="0.25">
      <c r="R93291" s="15">
        <v>3</v>
      </c>
    </row>
    <row r="93292" spans="18:18" x14ac:dyDescent="0.25">
      <c r="R93292" s="15">
        <v>1</v>
      </c>
    </row>
    <row r="93293" spans="18:18" x14ac:dyDescent="0.25">
      <c r="R93293" s="15">
        <v>1</v>
      </c>
    </row>
    <row r="93294" spans="18:18" x14ac:dyDescent="0.25">
      <c r="R93294" s="15">
        <v>1</v>
      </c>
    </row>
    <row r="93295" spans="18:18" x14ac:dyDescent="0.25">
      <c r="R93295" s="15">
        <v>1</v>
      </c>
    </row>
    <row r="93296" spans="18:18" x14ac:dyDescent="0.25">
      <c r="R93296" s="15">
        <v>2</v>
      </c>
    </row>
    <row r="93297" spans="18:18" x14ac:dyDescent="0.25">
      <c r="R93297" s="15">
        <v>1</v>
      </c>
    </row>
    <row r="93298" spans="18:18" x14ac:dyDescent="0.25">
      <c r="R93298" s="15">
        <v>3</v>
      </c>
    </row>
    <row r="93299" spans="18:18" x14ac:dyDescent="0.25">
      <c r="R93299" s="15">
        <v>3</v>
      </c>
    </row>
    <row r="93300" spans="18:18" x14ac:dyDescent="0.25">
      <c r="R93300" s="15">
        <v>3</v>
      </c>
    </row>
    <row r="93301" spans="18:18" x14ac:dyDescent="0.25">
      <c r="R93301" s="15">
        <v>3</v>
      </c>
    </row>
    <row r="93302" spans="18:18" x14ac:dyDescent="0.25">
      <c r="R93302" s="15">
        <v>3</v>
      </c>
    </row>
    <row r="93303" spans="18:18" x14ac:dyDescent="0.25">
      <c r="R93303" s="15">
        <v>3</v>
      </c>
    </row>
    <row r="93304" spans="18:18" x14ac:dyDescent="0.25">
      <c r="R93304" s="15">
        <v>3</v>
      </c>
    </row>
    <row r="93305" spans="18:18" x14ac:dyDescent="0.25">
      <c r="R93305" s="15">
        <v>3</v>
      </c>
    </row>
    <row r="93306" spans="18:18" x14ac:dyDescent="0.25">
      <c r="R93306" s="15">
        <v>3</v>
      </c>
    </row>
    <row r="93307" spans="18:18" x14ac:dyDescent="0.25">
      <c r="R93307" s="15">
        <v>3</v>
      </c>
    </row>
    <row r="93308" spans="18:18" x14ac:dyDescent="0.25">
      <c r="R93308" s="15">
        <v>3</v>
      </c>
    </row>
    <row r="93309" spans="18:18" x14ac:dyDescent="0.25">
      <c r="R93309" s="15">
        <v>3</v>
      </c>
    </row>
    <row r="93310" spans="18:18" x14ac:dyDescent="0.25">
      <c r="R93310" s="15">
        <v>3</v>
      </c>
    </row>
    <row r="93311" spans="18:18" x14ac:dyDescent="0.25">
      <c r="R93311" s="15">
        <v>3</v>
      </c>
    </row>
    <row r="93312" spans="18:18" x14ac:dyDescent="0.25">
      <c r="R93312" s="15">
        <v>3</v>
      </c>
    </row>
    <row r="93313" spans="18:18" x14ac:dyDescent="0.25">
      <c r="R93313" s="15">
        <v>3</v>
      </c>
    </row>
    <row r="93314" spans="18:18" x14ac:dyDescent="0.25">
      <c r="R93314" s="15">
        <v>3</v>
      </c>
    </row>
    <row r="93315" spans="18:18" x14ac:dyDescent="0.25">
      <c r="R93315" s="15">
        <v>3</v>
      </c>
    </row>
    <row r="93316" spans="18:18" x14ac:dyDescent="0.25">
      <c r="R93316" s="15">
        <v>3</v>
      </c>
    </row>
    <row r="93317" spans="18:18" x14ac:dyDescent="0.25">
      <c r="R93317" s="15">
        <v>3</v>
      </c>
    </row>
    <row r="93318" spans="18:18" x14ac:dyDescent="0.25">
      <c r="R93318" s="15">
        <v>1</v>
      </c>
    </row>
    <row r="93319" spans="18:18" x14ac:dyDescent="0.25">
      <c r="R93319" s="15">
        <v>1</v>
      </c>
    </row>
    <row r="93320" spans="18:18" x14ac:dyDescent="0.25">
      <c r="R93320" s="15">
        <v>1</v>
      </c>
    </row>
    <row r="93321" spans="18:18" x14ac:dyDescent="0.25">
      <c r="R93321" s="15">
        <v>1</v>
      </c>
    </row>
    <row r="93322" spans="18:18" x14ac:dyDescent="0.25">
      <c r="R93322" s="15">
        <v>1</v>
      </c>
    </row>
    <row r="93323" spans="18:18" x14ac:dyDescent="0.25">
      <c r="R93323" s="15">
        <v>1</v>
      </c>
    </row>
    <row r="93324" spans="18:18" x14ac:dyDescent="0.25">
      <c r="R93324" s="15">
        <v>1</v>
      </c>
    </row>
    <row r="93325" spans="18:18" x14ac:dyDescent="0.25">
      <c r="R93325" s="15">
        <v>1</v>
      </c>
    </row>
    <row r="93326" spans="18:18" x14ac:dyDescent="0.25">
      <c r="R93326" s="15">
        <v>1</v>
      </c>
    </row>
    <row r="93327" spans="18:18" x14ac:dyDescent="0.25">
      <c r="R93327" s="15">
        <v>1</v>
      </c>
    </row>
    <row r="93328" spans="18:18" x14ac:dyDescent="0.25">
      <c r="R93328" s="15">
        <v>1</v>
      </c>
    </row>
    <row r="93329" spans="18:18" x14ac:dyDescent="0.25">
      <c r="R93329" s="15">
        <v>1</v>
      </c>
    </row>
    <row r="93330" spans="18:18" x14ac:dyDescent="0.25">
      <c r="R93330" s="15">
        <v>1</v>
      </c>
    </row>
    <row r="93331" spans="18:18" x14ac:dyDescent="0.25">
      <c r="R93331" s="15">
        <v>2</v>
      </c>
    </row>
    <row r="93332" spans="18:18" x14ac:dyDescent="0.25">
      <c r="R93332" s="15">
        <v>3</v>
      </c>
    </row>
    <row r="93333" spans="18:18" x14ac:dyDescent="0.25">
      <c r="R93333" s="15">
        <v>3</v>
      </c>
    </row>
    <row r="93334" spans="18:18" x14ac:dyDescent="0.25">
      <c r="R93334" s="15">
        <v>1</v>
      </c>
    </row>
    <row r="93335" spans="18:18" x14ac:dyDescent="0.25">
      <c r="R93335" s="15">
        <v>1</v>
      </c>
    </row>
    <row r="93336" spans="18:18" x14ac:dyDescent="0.25">
      <c r="R93336" s="15">
        <v>3</v>
      </c>
    </row>
    <row r="93337" spans="18:18" x14ac:dyDescent="0.25">
      <c r="R93337" s="15">
        <v>1</v>
      </c>
    </row>
    <row r="93338" spans="18:18" x14ac:dyDescent="0.25">
      <c r="R93338" s="15">
        <v>1</v>
      </c>
    </row>
    <row r="93339" spans="18:18" x14ac:dyDescent="0.25">
      <c r="R93339" s="15">
        <v>1</v>
      </c>
    </row>
    <row r="93340" spans="18:18" x14ac:dyDescent="0.25">
      <c r="R93340" s="15">
        <v>1</v>
      </c>
    </row>
    <row r="93341" spans="18:18" x14ac:dyDescent="0.25">
      <c r="R93341" s="15">
        <v>1</v>
      </c>
    </row>
    <row r="93342" spans="18:18" x14ac:dyDescent="0.25">
      <c r="R93342" s="15">
        <v>3</v>
      </c>
    </row>
    <row r="93343" spans="18:18" x14ac:dyDescent="0.25">
      <c r="R93343" s="15">
        <v>3</v>
      </c>
    </row>
    <row r="93344" spans="18:18" x14ac:dyDescent="0.25">
      <c r="R93344" s="15">
        <v>3</v>
      </c>
    </row>
    <row r="93345" spans="18:18" x14ac:dyDescent="0.25">
      <c r="R93345" s="15">
        <v>1</v>
      </c>
    </row>
    <row r="93346" spans="18:18" x14ac:dyDescent="0.25">
      <c r="R93346" s="15">
        <v>1</v>
      </c>
    </row>
    <row r="93347" spans="18:18" x14ac:dyDescent="0.25">
      <c r="R93347" s="15">
        <v>1</v>
      </c>
    </row>
    <row r="93348" spans="18:18" x14ac:dyDescent="0.25">
      <c r="R93348" s="15">
        <v>1</v>
      </c>
    </row>
    <row r="93349" spans="18:18" x14ac:dyDescent="0.25">
      <c r="R93349" s="15">
        <v>1</v>
      </c>
    </row>
    <row r="93350" spans="18:18" x14ac:dyDescent="0.25">
      <c r="R93350" s="15">
        <v>3</v>
      </c>
    </row>
    <row r="93351" spans="18:18" x14ac:dyDescent="0.25">
      <c r="R93351" s="15">
        <v>1</v>
      </c>
    </row>
    <row r="93352" spans="18:18" x14ac:dyDescent="0.25">
      <c r="R93352" s="15">
        <v>1</v>
      </c>
    </row>
    <row r="93353" spans="18:18" x14ac:dyDescent="0.25">
      <c r="R93353" s="15">
        <v>1</v>
      </c>
    </row>
    <row r="93354" spans="18:18" x14ac:dyDescent="0.25">
      <c r="R93354" s="15">
        <v>1</v>
      </c>
    </row>
    <row r="93355" spans="18:18" x14ac:dyDescent="0.25">
      <c r="R93355" s="15">
        <v>1</v>
      </c>
    </row>
    <row r="93356" spans="18:18" x14ac:dyDescent="0.25">
      <c r="R93356" s="15">
        <v>1</v>
      </c>
    </row>
    <row r="93357" spans="18:18" x14ac:dyDescent="0.25">
      <c r="R93357" s="15">
        <v>1</v>
      </c>
    </row>
    <row r="93358" spans="18:18" x14ac:dyDescent="0.25">
      <c r="R93358" s="15">
        <v>1</v>
      </c>
    </row>
    <row r="93359" spans="18:18" x14ac:dyDescent="0.25">
      <c r="R93359" s="15">
        <v>1</v>
      </c>
    </row>
    <row r="93360" spans="18:18" x14ac:dyDescent="0.25">
      <c r="R93360" s="15">
        <v>3</v>
      </c>
    </row>
    <row r="93361" spans="18:18" x14ac:dyDescent="0.25">
      <c r="R93361" s="15">
        <v>1</v>
      </c>
    </row>
    <row r="93362" spans="18:18" x14ac:dyDescent="0.25">
      <c r="R93362" s="15">
        <v>1</v>
      </c>
    </row>
    <row r="93363" spans="18:18" x14ac:dyDescent="0.25">
      <c r="R93363" s="15">
        <v>1</v>
      </c>
    </row>
    <row r="93364" spans="18:18" x14ac:dyDescent="0.25">
      <c r="R93364" s="15">
        <v>1</v>
      </c>
    </row>
    <row r="93365" spans="18:18" x14ac:dyDescent="0.25">
      <c r="R93365" s="15">
        <v>1</v>
      </c>
    </row>
    <row r="93366" spans="18:18" x14ac:dyDescent="0.25">
      <c r="R93366" s="15">
        <v>1</v>
      </c>
    </row>
    <row r="93367" spans="18:18" x14ac:dyDescent="0.25">
      <c r="R93367" s="15">
        <v>1</v>
      </c>
    </row>
    <row r="93368" spans="18:18" x14ac:dyDescent="0.25">
      <c r="R93368" s="15">
        <v>3</v>
      </c>
    </row>
    <row r="93369" spans="18:18" x14ac:dyDescent="0.25">
      <c r="R93369" s="15">
        <v>3</v>
      </c>
    </row>
    <row r="93370" spans="18:18" x14ac:dyDescent="0.25">
      <c r="R93370" s="15">
        <v>3</v>
      </c>
    </row>
    <row r="93371" spans="18:18" x14ac:dyDescent="0.25">
      <c r="R93371" s="15">
        <v>3</v>
      </c>
    </row>
    <row r="93372" spans="18:18" x14ac:dyDescent="0.25">
      <c r="R93372" s="15">
        <v>3</v>
      </c>
    </row>
    <row r="93373" spans="18:18" x14ac:dyDescent="0.25">
      <c r="R93373" s="15">
        <v>3</v>
      </c>
    </row>
    <row r="93374" spans="18:18" x14ac:dyDescent="0.25">
      <c r="R93374" s="15">
        <v>3</v>
      </c>
    </row>
    <row r="93375" spans="18:18" x14ac:dyDescent="0.25">
      <c r="R93375" s="15">
        <v>1</v>
      </c>
    </row>
    <row r="93376" spans="18:18" x14ac:dyDescent="0.25">
      <c r="R93376" s="15">
        <v>1</v>
      </c>
    </row>
    <row r="93377" spans="18:18" x14ac:dyDescent="0.25">
      <c r="R93377" s="15">
        <v>3</v>
      </c>
    </row>
    <row r="93378" spans="18:18" x14ac:dyDescent="0.25">
      <c r="R93378" s="15">
        <v>1</v>
      </c>
    </row>
    <row r="93379" spans="18:18" x14ac:dyDescent="0.25">
      <c r="R93379" s="15">
        <v>1</v>
      </c>
    </row>
    <row r="93380" spans="18:18" x14ac:dyDescent="0.25">
      <c r="R93380" s="15">
        <v>1</v>
      </c>
    </row>
    <row r="93381" spans="18:18" x14ac:dyDescent="0.25">
      <c r="R93381" s="15">
        <v>1</v>
      </c>
    </row>
    <row r="93382" spans="18:18" x14ac:dyDescent="0.25">
      <c r="R93382" s="15">
        <v>1</v>
      </c>
    </row>
    <row r="93383" spans="18:18" x14ac:dyDescent="0.25">
      <c r="R93383" s="15">
        <v>1</v>
      </c>
    </row>
    <row r="93384" spans="18:18" x14ac:dyDescent="0.25">
      <c r="R93384" s="15">
        <v>1</v>
      </c>
    </row>
    <row r="93385" spans="18:18" x14ac:dyDescent="0.25">
      <c r="R93385" s="15">
        <v>1</v>
      </c>
    </row>
    <row r="93386" spans="18:18" x14ac:dyDescent="0.25">
      <c r="R93386" s="15">
        <v>1</v>
      </c>
    </row>
    <row r="93387" spans="18:18" x14ac:dyDescent="0.25">
      <c r="R93387" s="15">
        <v>1</v>
      </c>
    </row>
    <row r="93388" spans="18:18" x14ac:dyDescent="0.25">
      <c r="R93388" s="15">
        <v>1</v>
      </c>
    </row>
    <row r="93389" spans="18:18" x14ac:dyDescent="0.25">
      <c r="R93389" s="15">
        <v>3</v>
      </c>
    </row>
    <row r="93390" spans="18:18" x14ac:dyDescent="0.25">
      <c r="R93390" s="15">
        <v>1</v>
      </c>
    </row>
    <row r="93391" spans="18:18" x14ac:dyDescent="0.25">
      <c r="R93391" s="15">
        <v>3</v>
      </c>
    </row>
    <row r="93392" spans="18:18" x14ac:dyDescent="0.25">
      <c r="R93392" s="15">
        <v>3</v>
      </c>
    </row>
    <row r="93393" spans="18:18" x14ac:dyDescent="0.25">
      <c r="R93393" s="15">
        <v>2</v>
      </c>
    </row>
    <row r="93394" spans="18:18" x14ac:dyDescent="0.25">
      <c r="R93394" s="15">
        <v>2</v>
      </c>
    </row>
    <row r="93395" spans="18:18" x14ac:dyDescent="0.25">
      <c r="R93395" s="15">
        <v>2</v>
      </c>
    </row>
    <row r="93396" spans="18:18" x14ac:dyDescent="0.25">
      <c r="R93396" s="15">
        <v>2</v>
      </c>
    </row>
    <row r="93397" spans="18:18" x14ac:dyDescent="0.25">
      <c r="R93397" s="15">
        <v>2</v>
      </c>
    </row>
    <row r="93398" spans="18:18" x14ac:dyDescent="0.25">
      <c r="R93398" s="15">
        <v>2</v>
      </c>
    </row>
    <row r="93399" spans="18:18" x14ac:dyDescent="0.25">
      <c r="R93399" s="15">
        <v>1</v>
      </c>
    </row>
    <row r="93400" spans="18:18" x14ac:dyDescent="0.25">
      <c r="R93400" s="15">
        <v>1</v>
      </c>
    </row>
    <row r="93401" spans="18:18" x14ac:dyDescent="0.25">
      <c r="R93401" s="15">
        <v>1</v>
      </c>
    </row>
    <row r="93402" spans="18:18" x14ac:dyDescent="0.25">
      <c r="R93402" s="15">
        <v>1</v>
      </c>
    </row>
    <row r="93403" spans="18:18" x14ac:dyDescent="0.25">
      <c r="R93403" s="15">
        <v>1</v>
      </c>
    </row>
    <row r="93404" spans="18:18" x14ac:dyDescent="0.25">
      <c r="R93404" s="15">
        <v>1</v>
      </c>
    </row>
    <row r="93405" spans="18:18" x14ac:dyDescent="0.25">
      <c r="R93405" s="15">
        <v>3</v>
      </c>
    </row>
    <row r="93406" spans="18:18" x14ac:dyDescent="0.25">
      <c r="R93406" s="15">
        <v>3</v>
      </c>
    </row>
    <row r="93407" spans="18:18" x14ac:dyDescent="0.25">
      <c r="R93407" s="15">
        <v>3</v>
      </c>
    </row>
    <row r="93408" spans="18:18" x14ac:dyDescent="0.25">
      <c r="R93408" s="15">
        <v>3</v>
      </c>
    </row>
    <row r="93409" spans="18:18" x14ac:dyDescent="0.25">
      <c r="R93409" s="15">
        <v>3</v>
      </c>
    </row>
    <row r="93410" spans="18:18" x14ac:dyDescent="0.25">
      <c r="R93410" s="15">
        <v>3</v>
      </c>
    </row>
    <row r="93411" spans="18:18" x14ac:dyDescent="0.25">
      <c r="R93411" s="15">
        <v>3</v>
      </c>
    </row>
    <row r="93412" spans="18:18" x14ac:dyDescent="0.25">
      <c r="R93412" s="15">
        <v>3</v>
      </c>
    </row>
    <row r="93413" spans="18:18" x14ac:dyDescent="0.25">
      <c r="R93413" s="15">
        <v>3</v>
      </c>
    </row>
    <row r="93414" spans="18:18" x14ac:dyDescent="0.25">
      <c r="R93414" s="15">
        <v>1</v>
      </c>
    </row>
    <row r="93415" spans="18:18" x14ac:dyDescent="0.25">
      <c r="R93415" s="15">
        <v>1</v>
      </c>
    </row>
    <row r="93416" spans="18:18" x14ac:dyDescent="0.25">
      <c r="R93416" s="15">
        <v>1</v>
      </c>
    </row>
    <row r="93417" spans="18:18" x14ac:dyDescent="0.25">
      <c r="R93417" s="15">
        <v>1</v>
      </c>
    </row>
    <row r="93418" spans="18:18" x14ac:dyDescent="0.25">
      <c r="R93418" s="15">
        <v>1</v>
      </c>
    </row>
    <row r="93419" spans="18:18" x14ac:dyDescent="0.25">
      <c r="R93419" s="15">
        <v>3</v>
      </c>
    </row>
    <row r="93420" spans="18:18" x14ac:dyDescent="0.25">
      <c r="R93420" s="15">
        <v>3</v>
      </c>
    </row>
    <row r="93421" spans="18:18" x14ac:dyDescent="0.25">
      <c r="R93421" s="15">
        <v>3</v>
      </c>
    </row>
    <row r="93422" spans="18:18" x14ac:dyDescent="0.25">
      <c r="R93422" s="15">
        <v>3</v>
      </c>
    </row>
    <row r="93423" spans="18:18" x14ac:dyDescent="0.25">
      <c r="R93423" s="15">
        <v>4</v>
      </c>
    </row>
    <row r="93424" spans="18:18" x14ac:dyDescent="0.25">
      <c r="R93424" s="15">
        <v>2</v>
      </c>
    </row>
    <row r="93425" spans="18:18" x14ac:dyDescent="0.25">
      <c r="R93425" s="15">
        <v>2</v>
      </c>
    </row>
    <row r="93426" spans="18:18" x14ac:dyDescent="0.25">
      <c r="R93426" s="15">
        <v>2</v>
      </c>
    </row>
    <row r="93427" spans="18:18" x14ac:dyDescent="0.25">
      <c r="R93427" s="15">
        <v>1</v>
      </c>
    </row>
    <row r="93428" spans="18:18" x14ac:dyDescent="0.25">
      <c r="R93428" s="15">
        <v>1</v>
      </c>
    </row>
    <row r="93429" spans="18:18" x14ac:dyDescent="0.25">
      <c r="R93429" s="15">
        <v>1</v>
      </c>
    </row>
    <row r="93430" spans="18:18" x14ac:dyDescent="0.25">
      <c r="R93430" s="15">
        <v>3</v>
      </c>
    </row>
    <row r="93431" spans="18:18" x14ac:dyDescent="0.25">
      <c r="R93431" s="15">
        <v>2</v>
      </c>
    </row>
    <row r="93432" spans="18:18" x14ac:dyDescent="0.25">
      <c r="R93432" s="15">
        <v>2</v>
      </c>
    </row>
    <row r="93433" spans="18:18" x14ac:dyDescent="0.25">
      <c r="R93433" s="15">
        <v>1</v>
      </c>
    </row>
    <row r="93434" spans="18:18" x14ac:dyDescent="0.25">
      <c r="R93434" s="15">
        <v>1</v>
      </c>
    </row>
    <row r="93435" spans="18:18" x14ac:dyDescent="0.25">
      <c r="R93435" s="15">
        <v>1</v>
      </c>
    </row>
    <row r="93436" spans="18:18" x14ac:dyDescent="0.25">
      <c r="R93436" s="15">
        <v>1</v>
      </c>
    </row>
    <row r="93437" spans="18:18" x14ac:dyDescent="0.25">
      <c r="R93437" s="15">
        <v>1</v>
      </c>
    </row>
    <row r="93438" spans="18:18" x14ac:dyDescent="0.25">
      <c r="R93438" s="15">
        <v>2</v>
      </c>
    </row>
    <row r="93439" spans="18:18" x14ac:dyDescent="0.25">
      <c r="R93439" s="15">
        <v>2</v>
      </c>
    </row>
    <row r="93440" spans="18:18" x14ac:dyDescent="0.25">
      <c r="R93440" s="15">
        <v>2</v>
      </c>
    </row>
    <row r="93441" spans="18:18" x14ac:dyDescent="0.25">
      <c r="R93441" s="15">
        <v>2</v>
      </c>
    </row>
    <row r="93442" spans="18:18" x14ac:dyDescent="0.25">
      <c r="R93442" s="15">
        <v>2</v>
      </c>
    </row>
    <row r="93443" spans="18:18" x14ac:dyDescent="0.25">
      <c r="R93443" s="15">
        <v>2</v>
      </c>
    </row>
    <row r="93444" spans="18:18" x14ac:dyDescent="0.25">
      <c r="R93444" s="15">
        <v>2</v>
      </c>
    </row>
    <row r="93445" spans="18:18" x14ac:dyDescent="0.25">
      <c r="R93445" s="15">
        <v>2</v>
      </c>
    </row>
    <row r="93446" spans="18:18" x14ac:dyDescent="0.25">
      <c r="R93446" s="15">
        <v>1</v>
      </c>
    </row>
    <row r="93447" spans="18:18" x14ac:dyDescent="0.25">
      <c r="R93447" s="15">
        <v>2</v>
      </c>
    </row>
    <row r="93448" spans="18:18" x14ac:dyDescent="0.25">
      <c r="R93448" s="15">
        <v>2</v>
      </c>
    </row>
    <row r="93449" spans="18:18" x14ac:dyDescent="0.25">
      <c r="R93449" s="15">
        <v>2</v>
      </c>
    </row>
    <row r="93450" spans="18:18" x14ac:dyDescent="0.25">
      <c r="R93450" s="15">
        <v>1</v>
      </c>
    </row>
    <row r="93451" spans="18:18" x14ac:dyDescent="0.25">
      <c r="R93451" s="15">
        <v>1</v>
      </c>
    </row>
    <row r="93452" spans="18:18" x14ac:dyDescent="0.25">
      <c r="R93452" s="15">
        <v>1</v>
      </c>
    </row>
    <row r="93453" spans="18:18" x14ac:dyDescent="0.25">
      <c r="R93453" s="15">
        <v>1</v>
      </c>
    </row>
    <row r="93454" spans="18:18" x14ac:dyDescent="0.25">
      <c r="R93454" s="15">
        <v>1</v>
      </c>
    </row>
    <row r="93455" spans="18:18" x14ac:dyDescent="0.25">
      <c r="R93455" s="15">
        <v>2</v>
      </c>
    </row>
    <row r="93456" spans="18:18" x14ac:dyDescent="0.25">
      <c r="R93456" s="15">
        <v>2</v>
      </c>
    </row>
    <row r="93457" spans="18:18" x14ac:dyDescent="0.25">
      <c r="R93457" s="15">
        <v>2</v>
      </c>
    </row>
    <row r="93458" spans="18:18" x14ac:dyDescent="0.25">
      <c r="R93458" s="15">
        <v>1</v>
      </c>
    </row>
    <row r="93459" spans="18:18" x14ac:dyDescent="0.25">
      <c r="R93459" s="15">
        <v>1</v>
      </c>
    </row>
    <row r="93460" spans="18:18" x14ac:dyDescent="0.25">
      <c r="R93460" s="15">
        <v>1</v>
      </c>
    </row>
    <row r="93461" spans="18:18" x14ac:dyDescent="0.25">
      <c r="R93461" s="15">
        <v>2</v>
      </c>
    </row>
    <row r="93462" spans="18:18" x14ac:dyDescent="0.25">
      <c r="R93462" s="15">
        <v>2</v>
      </c>
    </row>
    <row r="93463" spans="18:18" x14ac:dyDescent="0.25">
      <c r="R93463" s="15">
        <v>2</v>
      </c>
    </row>
    <row r="93464" spans="18:18" x14ac:dyDescent="0.25">
      <c r="R93464" s="15">
        <v>2</v>
      </c>
    </row>
    <row r="93465" spans="18:18" x14ac:dyDescent="0.25">
      <c r="R93465" s="15">
        <v>1</v>
      </c>
    </row>
    <row r="93466" spans="18:18" x14ac:dyDescent="0.25">
      <c r="R93466" s="15">
        <v>1</v>
      </c>
    </row>
    <row r="93467" spans="18:18" x14ac:dyDescent="0.25">
      <c r="R93467" s="15">
        <v>1</v>
      </c>
    </row>
    <row r="93468" spans="18:18" x14ac:dyDescent="0.25">
      <c r="R93468" s="15">
        <v>1</v>
      </c>
    </row>
    <row r="93469" spans="18:18" x14ac:dyDescent="0.25">
      <c r="R93469" s="15">
        <v>1</v>
      </c>
    </row>
    <row r="93470" spans="18:18" x14ac:dyDescent="0.25">
      <c r="R93470" s="15">
        <v>1</v>
      </c>
    </row>
    <row r="93471" spans="18:18" x14ac:dyDescent="0.25">
      <c r="R93471" s="15">
        <v>1</v>
      </c>
    </row>
    <row r="93472" spans="18:18" x14ac:dyDescent="0.25">
      <c r="R93472" s="15">
        <v>1</v>
      </c>
    </row>
    <row r="93473" spans="18:18" x14ac:dyDescent="0.25">
      <c r="R93473" s="15">
        <v>1</v>
      </c>
    </row>
    <row r="93474" spans="18:18" x14ac:dyDescent="0.25">
      <c r="R93474" s="15">
        <v>1</v>
      </c>
    </row>
    <row r="93475" spans="18:18" x14ac:dyDescent="0.25">
      <c r="R93475" s="15">
        <v>1</v>
      </c>
    </row>
    <row r="93476" spans="18:18" x14ac:dyDescent="0.25">
      <c r="R93476" s="15">
        <v>1</v>
      </c>
    </row>
    <row r="93477" spans="18:18" x14ac:dyDescent="0.25">
      <c r="R93477" s="15">
        <v>1</v>
      </c>
    </row>
    <row r="93478" spans="18:18" x14ac:dyDescent="0.25">
      <c r="R93478" s="15">
        <v>1</v>
      </c>
    </row>
    <row r="93479" spans="18:18" x14ac:dyDescent="0.25">
      <c r="R93479" s="15">
        <v>1</v>
      </c>
    </row>
    <row r="93480" spans="18:18" x14ac:dyDescent="0.25">
      <c r="R93480" s="15">
        <v>2</v>
      </c>
    </row>
    <row r="93481" spans="18:18" x14ac:dyDescent="0.25">
      <c r="R93481" s="15">
        <v>2</v>
      </c>
    </row>
    <row r="93482" spans="18:18" x14ac:dyDescent="0.25">
      <c r="R93482" s="15">
        <v>2</v>
      </c>
    </row>
    <row r="93483" spans="18:18" x14ac:dyDescent="0.25">
      <c r="R93483" s="15">
        <v>2</v>
      </c>
    </row>
    <row r="93484" spans="18:18" x14ac:dyDescent="0.25">
      <c r="R93484" s="15">
        <v>2</v>
      </c>
    </row>
    <row r="93485" spans="18:18" x14ac:dyDescent="0.25">
      <c r="R93485" s="15">
        <v>2</v>
      </c>
    </row>
    <row r="93486" spans="18:18" x14ac:dyDescent="0.25">
      <c r="R93486" s="15">
        <v>2</v>
      </c>
    </row>
    <row r="93487" spans="18:18" x14ac:dyDescent="0.25">
      <c r="R93487" s="15">
        <v>2</v>
      </c>
    </row>
    <row r="93488" spans="18:18" x14ac:dyDescent="0.25">
      <c r="R93488" s="15">
        <v>2</v>
      </c>
    </row>
    <row r="93489" spans="18:18" x14ac:dyDescent="0.25">
      <c r="R93489" s="15">
        <v>2</v>
      </c>
    </row>
    <row r="93490" spans="18:18" x14ac:dyDescent="0.25">
      <c r="R93490" s="15">
        <v>2</v>
      </c>
    </row>
    <row r="93491" spans="18:18" x14ac:dyDescent="0.25">
      <c r="R93491" s="15">
        <v>2</v>
      </c>
    </row>
    <row r="93492" spans="18:18" x14ac:dyDescent="0.25">
      <c r="R93492" s="15">
        <v>1</v>
      </c>
    </row>
    <row r="93493" spans="18:18" x14ac:dyDescent="0.25">
      <c r="R93493" s="15">
        <v>1</v>
      </c>
    </row>
    <row r="93494" spans="18:18" x14ac:dyDescent="0.25">
      <c r="R93494" s="15">
        <v>1</v>
      </c>
    </row>
    <row r="93495" spans="18:18" x14ac:dyDescent="0.25">
      <c r="R93495" s="15">
        <v>1</v>
      </c>
    </row>
    <row r="93496" spans="18:18" x14ac:dyDescent="0.25">
      <c r="R93496" s="15">
        <v>1</v>
      </c>
    </row>
    <row r="93497" spans="18:18" x14ac:dyDescent="0.25">
      <c r="R93497" s="15">
        <v>1</v>
      </c>
    </row>
    <row r="93498" spans="18:18" x14ac:dyDescent="0.25">
      <c r="R93498" s="15">
        <v>1</v>
      </c>
    </row>
    <row r="93499" spans="18:18" x14ac:dyDescent="0.25">
      <c r="R93499" s="15">
        <v>1</v>
      </c>
    </row>
    <row r="93500" spans="18:18" x14ac:dyDescent="0.25">
      <c r="R93500" s="15">
        <v>1</v>
      </c>
    </row>
    <row r="93501" spans="18:18" x14ac:dyDescent="0.25">
      <c r="R93501" s="15">
        <v>1</v>
      </c>
    </row>
    <row r="93502" spans="18:18" x14ac:dyDescent="0.25">
      <c r="R93502" s="15">
        <v>2</v>
      </c>
    </row>
    <row r="93503" spans="18:18" x14ac:dyDescent="0.25">
      <c r="R93503" s="15">
        <v>2</v>
      </c>
    </row>
    <row r="93504" spans="18:18" x14ac:dyDescent="0.25">
      <c r="R93504" s="15">
        <v>2</v>
      </c>
    </row>
    <row r="93505" spans="18:18" x14ac:dyDescent="0.25">
      <c r="R93505" s="15">
        <v>2</v>
      </c>
    </row>
    <row r="93506" spans="18:18" x14ac:dyDescent="0.25">
      <c r="R93506" s="15">
        <v>2</v>
      </c>
    </row>
    <row r="93507" spans="18:18" x14ac:dyDescent="0.25">
      <c r="R93507" s="15">
        <v>2</v>
      </c>
    </row>
    <row r="93508" spans="18:18" x14ac:dyDescent="0.25">
      <c r="R93508" s="15">
        <v>2</v>
      </c>
    </row>
    <row r="93509" spans="18:18" x14ac:dyDescent="0.25">
      <c r="R93509" s="15">
        <v>2</v>
      </c>
    </row>
    <row r="93510" spans="18:18" x14ac:dyDescent="0.25">
      <c r="R93510" s="15">
        <v>1</v>
      </c>
    </row>
    <row r="93511" spans="18:18" x14ac:dyDescent="0.25">
      <c r="R93511" s="15">
        <v>1</v>
      </c>
    </row>
    <row r="93512" spans="18:18" x14ac:dyDescent="0.25">
      <c r="R93512" s="15">
        <v>1</v>
      </c>
    </row>
    <row r="93513" spans="18:18" x14ac:dyDescent="0.25">
      <c r="R93513" s="15">
        <v>1</v>
      </c>
    </row>
    <row r="93514" spans="18:18" x14ac:dyDescent="0.25">
      <c r="R93514" s="15">
        <v>1</v>
      </c>
    </row>
    <row r="93515" spans="18:18" x14ac:dyDescent="0.25">
      <c r="R93515" s="15">
        <v>3</v>
      </c>
    </row>
    <row r="93516" spans="18:18" x14ac:dyDescent="0.25">
      <c r="R93516" s="15">
        <v>3</v>
      </c>
    </row>
    <row r="93517" spans="18:18" x14ac:dyDescent="0.25">
      <c r="R93517" s="15">
        <v>3</v>
      </c>
    </row>
    <row r="93518" spans="18:18" x14ac:dyDescent="0.25">
      <c r="R93518" s="15">
        <v>3</v>
      </c>
    </row>
    <row r="93519" spans="18:18" x14ac:dyDescent="0.25">
      <c r="R93519" s="15">
        <v>3</v>
      </c>
    </row>
    <row r="93520" spans="18:18" x14ac:dyDescent="0.25">
      <c r="R93520" s="15">
        <v>3</v>
      </c>
    </row>
    <row r="93521" spans="18:18" x14ac:dyDescent="0.25">
      <c r="R93521" s="15">
        <v>1</v>
      </c>
    </row>
    <row r="93522" spans="18:18" x14ac:dyDescent="0.25">
      <c r="R93522" s="15">
        <v>1</v>
      </c>
    </row>
    <row r="93523" spans="18:18" x14ac:dyDescent="0.25">
      <c r="R93523" s="15">
        <v>1</v>
      </c>
    </row>
    <row r="93524" spans="18:18" x14ac:dyDescent="0.25">
      <c r="R93524" s="15">
        <v>1</v>
      </c>
    </row>
    <row r="93525" spans="18:18" x14ac:dyDescent="0.25">
      <c r="R93525" s="15">
        <v>3</v>
      </c>
    </row>
    <row r="93526" spans="18:18" x14ac:dyDescent="0.25">
      <c r="R93526" s="15">
        <v>3</v>
      </c>
    </row>
    <row r="93527" spans="18:18" x14ac:dyDescent="0.25">
      <c r="R93527" s="15">
        <v>3</v>
      </c>
    </row>
    <row r="93528" spans="18:18" x14ac:dyDescent="0.25">
      <c r="R93528" s="15">
        <v>1</v>
      </c>
    </row>
    <row r="93529" spans="18:18" x14ac:dyDescent="0.25">
      <c r="R93529" s="15">
        <v>2</v>
      </c>
    </row>
    <row r="93530" spans="18:18" x14ac:dyDescent="0.25">
      <c r="R93530" s="15">
        <v>1</v>
      </c>
    </row>
    <row r="93531" spans="18:18" x14ac:dyDescent="0.25">
      <c r="R93531" s="15">
        <v>1</v>
      </c>
    </row>
    <row r="93532" spans="18:18" x14ac:dyDescent="0.25">
      <c r="R93532" s="15">
        <v>1</v>
      </c>
    </row>
    <row r="93533" spans="18:18" x14ac:dyDescent="0.25">
      <c r="R93533" s="15">
        <v>1</v>
      </c>
    </row>
    <row r="93534" spans="18:18" x14ac:dyDescent="0.25">
      <c r="R93534" s="15">
        <v>1</v>
      </c>
    </row>
    <row r="93535" spans="18:18" x14ac:dyDescent="0.25">
      <c r="R93535" s="15">
        <v>2</v>
      </c>
    </row>
    <row r="93536" spans="18:18" x14ac:dyDescent="0.25">
      <c r="R93536" s="15">
        <v>2</v>
      </c>
    </row>
    <row r="93537" spans="18:18" x14ac:dyDescent="0.25">
      <c r="R93537" s="15">
        <v>3</v>
      </c>
    </row>
    <row r="93538" spans="18:18" x14ac:dyDescent="0.25">
      <c r="R93538" s="15">
        <v>3</v>
      </c>
    </row>
    <row r="93539" spans="18:18" x14ac:dyDescent="0.25">
      <c r="R93539" s="15">
        <v>1</v>
      </c>
    </row>
    <row r="93540" spans="18:18" x14ac:dyDescent="0.25">
      <c r="R93540" s="15">
        <v>3</v>
      </c>
    </row>
    <row r="93541" spans="18:18" x14ac:dyDescent="0.25">
      <c r="R93541" s="15">
        <v>3</v>
      </c>
    </row>
    <row r="93542" spans="18:18" x14ac:dyDescent="0.25">
      <c r="R93542" s="15">
        <v>2</v>
      </c>
    </row>
    <row r="93543" spans="18:18" x14ac:dyDescent="0.25">
      <c r="R93543" s="15">
        <v>2</v>
      </c>
    </row>
    <row r="93544" spans="18:18" x14ac:dyDescent="0.25">
      <c r="R93544" s="15">
        <v>2</v>
      </c>
    </row>
    <row r="93545" spans="18:18" x14ac:dyDescent="0.25">
      <c r="R93545" s="15">
        <v>2</v>
      </c>
    </row>
    <row r="93546" spans="18:18" x14ac:dyDescent="0.25">
      <c r="R93546" s="15">
        <v>3</v>
      </c>
    </row>
    <row r="93547" spans="18:18" x14ac:dyDescent="0.25">
      <c r="R93547" s="15">
        <v>3</v>
      </c>
    </row>
    <row r="93548" spans="18:18" x14ac:dyDescent="0.25">
      <c r="R93548" s="15">
        <v>3</v>
      </c>
    </row>
    <row r="93549" spans="18:18" x14ac:dyDescent="0.25">
      <c r="R93549" s="15">
        <v>3</v>
      </c>
    </row>
    <row r="93550" spans="18:18" x14ac:dyDescent="0.25">
      <c r="R93550" s="15">
        <v>3</v>
      </c>
    </row>
    <row r="93551" spans="18:18" x14ac:dyDescent="0.25">
      <c r="R93551" s="15">
        <v>1</v>
      </c>
    </row>
    <row r="93552" spans="18:18" x14ac:dyDescent="0.25">
      <c r="R93552" s="15">
        <v>1</v>
      </c>
    </row>
    <row r="93553" spans="18:18" x14ac:dyDescent="0.25">
      <c r="R93553" s="15">
        <v>3</v>
      </c>
    </row>
    <row r="93554" spans="18:18" x14ac:dyDescent="0.25">
      <c r="R93554" s="15">
        <v>1</v>
      </c>
    </row>
    <row r="93555" spans="18:18" x14ac:dyDescent="0.25">
      <c r="R93555" s="15">
        <v>3</v>
      </c>
    </row>
    <row r="93556" spans="18:18" x14ac:dyDescent="0.25">
      <c r="R93556" s="15">
        <v>3</v>
      </c>
    </row>
    <row r="93557" spans="18:18" x14ac:dyDescent="0.25">
      <c r="R93557" s="15">
        <v>1</v>
      </c>
    </row>
    <row r="93558" spans="18:18" x14ac:dyDescent="0.25">
      <c r="R93558" s="15">
        <v>1</v>
      </c>
    </row>
    <row r="93559" spans="18:18" x14ac:dyDescent="0.25">
      <c r="R93559" s="15">
        <v>1</v>
      </c>
    </row>
    <row r="93560" spans="18:18" x14ac:dyDescent="0.25">
      <c r="R93560" s="15">
        <v>1</v>
      </c>
    </row>
    <row r="93561" spans="18:18" x14ac:dyDescent="0.25">
      <c r="R93561" s="15">
        <v>1</v>
      </c>
    </row>
    <row r="93562" spans="18:18" x14ac:dyDescent="0.25">
      <c r="R93562" s="15">
        <v>1</v>
      </c>
    </row>
    <row r="93563" spans="18:18" x14ac:dyDescent="0.25">
      <c r="R93563" s="15">
        <v>1</v>
      </c>
    </row>
    <row r="93564" spans="18:18" x14ac:dyDescent="0.25">
      <c r="R93564" s="15">
        <v>1</v>
      </c>
    </row>
    <row r="93565" spans="18:18" x14ac:dyDescent="0.25">
      <c r="R93565" s="15">
        <v>3</v>
      </c>
    </row>
    <row r="93566" spans="18:18" x14ac:dyDescent="0.25">
      <c r="R93566" s="15">
        <v>3</v>
      </c>
    </row>
    <row r="93567" spans="18:18" x14ac:dyDescent="0.25">
      <c r="R93567" s="15">
        <v>1</v>
      </c>
    </row>
    <row r="93568" spans="18:18" x14ac:dyDescent="0.25">
      <c r="R93568" s="15">
        <v>1</v>
      </c>
    </row>
    <row r="93569" spans="18:18" x14ac:dyDescent="0.25">
      <c r="R93569" s="15">
        <v>3</v>
      </c>
    </row>
    <row r="93570" spans="18:18" x14ac:dyDescent="0.25">
      <c r="R93570" s="15">
        <v>3</v>
      </c>
    </row>
    <row r="93571" spans="18:18" x14ac:dyDescent="0.25">
      <c r="R93571" s="15">
        <v>1</v>
      </c>
    </row>
    <row r="93572" spans="18:18" x14ac:dyDescent="0.25">
      <c r="R93572" s="15">
        <v>1</v>
      </c>
    </row>
    <row r="93573" spans="18:18" x14ac:dyDescent="0.25">
      <c r="R93573" s="15">
        <v>1</v>
      </c>
    </row>
    <row r="93574" spans="18:18" x14ac:dyDescent="0.25">
      <c r="R93574" s="15">
        <v>3</v>
      </c>
    </row>
    <row r="93575" spans="18:18" x14ac:dyDescent="0.25">
      <c r="R93575" s="15">
        <v>1</v>
      </c>
    </row>
    <row r="93576" spans="18:18" x14ac:dyDescent="0.25">
      <c r="R93576" s="15">
        <v>3</v>
      </c>
    </row>
    <row r="93577" spans="18:18" x14ac:dyDescent="0.25">
      <c r="R93577" s="15">
        <v>3</v>
      </c>
    </row>
    <row r="93578" spans="18:18" x14ac:dyDescent="0.25">
      <c r="R93578" s="15">
        <v>1</v>
      </c>
    </row>
    <row r="93579" spans="18:18" x14ac:dyDescent="0.25">
      <c r="R93579" s="15">
        <v>1</v>
      </c>
    </row>
    <row r="93580" spans="18:18" x14ac:dyDescent="0.25">
      <c r="R93580" s="15">
        <v>3</v>
      </c>
    </row>
    <row r="93581" spans="18:18" x14ac:dyDescent="0.25">
      <c r="R93581" s="15">
        <v>1</v>
      </c>
    </row>
    <row r="93582" spans="18:18" x14ac:dyDescent="0.25">
      <c r="R93582" s="15">
        <v>1</v>
      </c>
    </row>
    <row r="93583" spans="18:18" x14ac:dyDescent="0.25">
      <c r="R93583" s="15">
        <v>1</v>
      </c>
    </row>
    <row r="93584" spans="18:18" x14ac:dyDescent="0.25">
      <c r="R93584" s="15">
        <v>4</v>
      </c>
    </row>
    <row r="93585" spans="18:18" x14ac:dyDescent="0.25">
      <c r="R93585" s="15">
        <v>2</v>
      </c>
    </row>
    <row r="93586" spans="18:18" x14ac:dyDescent="0.25">
      <c r="R93586" s="15">
        <v>3</v>
      </c>
    </row>
    <row r="93587" spans="18:18" x14ac:dyDescent="0.25">
      <c r="R93587" s="15">
        <v>4</v>
      </c>
    </row>
    <row r="93588" spans="18:18" x14ac:dyDescent="0.25">
      <c r="R93588" s="15">
        <v>4</v>
      </c>
    </row>
    <row r="93589" spans="18:18" x14ac:dyDescent="0.25">
      <c r="R93589" s="15">
        <v>4</v>
      </c>
    </row>
    <row r="93590" spans="18:18" x14ac:dyDescent="0.25">
      <c r="R93590" s="15">
        <v>1</v>
      </c>
    </row>
    <row r="93591" spans="18:18" x14ac:dyDescent="0.25">
      <c r="R93591" s="15">
        <v>2</v>
      </c>
    </row>
    <row r="93592" spans="18:18" x14ac:dyDescent="0.25">
      <c r="R93592" s="15">
        <v>2</v>
      </c>
    </row>
    <row r="93593" spans="18:18" x14ac:dyDescent="0.25">
      <c r="R93593" s="15">
        <v>1</v>
      </c>
    </row>
    <row r="93594" spans="18:18" x14ac:dyDescent="0.25">
      <c r="R93594" s="15">
        <v>2</v>
      </c>
    </row>
    <row r="93595" spans="18:18" x14ac:dyDescent="0.25">
      <c r="R93595" s="15">
        <v>1</v>
      </c>
    </row>
    <row r="93596" spans="18:18" x14ac:dyDescent="0.25">
      <c r="R93596" s="15">
        <v>2</v>
      </c>
    </row>
    <row r="93597" spans="18:18" x14ac:dyDescent="0.25">
      <c r="R93597" s="15">
        <v>2</v>
      </c>
    </row>
    <row r="93598" spans="18:18" x14ac:dyDescent="0.25">
      <c r="R93598" s="15">
        <v>1</v>
      </c>
    </row>
    <row r="93599" spans="18:18" x14ac:dyDescent="0.25">
      <c r="R93599" s="15">
        <v>1</v>
      </c>
    </row>
    <row r="93600" spans="18:18" x14ac:dyDescent="0.25">
      <c r="R93600" s="15">
        <v>2</v>
      </c>
    </row>
    <row r="93601" spans="18:18" x14ac:dyDescent="0.25">
      <c r="R93601" s="15">
        <v>1</v>
      </c>
    </row>
    <row r="93602" spans="18:18" x14ac:dyDescent="0.25">
      <c r="R93602" s="15">
        <v>1</v>
      </c>
    </row>
    <row r="93603" spans="18:18" x14ac:dyDescent="0.25">
      <c r="R93603" s="15">
        <v>1</v>
      </c>
    </row>
    <row r="93604" spans="18:18" x14ac:dyDescent="0.25">
      <c r="R93604" s="15">
        <v>1</v>
      </c>
    </row>
    <row r="93605" spans="18:18" x14ac:dyDescent="0.25">
      <c r="R93605" s="15">
        <v>1</v>
      </c>
    </row>
    <row r="93606" spans="18:18" x14ac:dyDescent="0.25">
      <c r="R93606" s="15">
        <v>1</v>
      </c>
    </row>
    <row r="93607" spans="18:18" x14ac:dyDescent="0.25">
      <c r="R93607" s="15">
        <v>1</v>
      </c>
    </row>
    <row r="93608" spans="18:18" x14ac:dyDescent="0.25">
      <c r="R93608" s="15">
        <v>1</v>
      </c>
    </row>
    <row r="93609" spans="18:18" x14ac:dyDescent="0.25">
      <c r="R93609" s="15">
        <v>1</v>
      </c>
    </row>
    <row r="93610" spans="18:18" x14ac:dyDescent="0.25">
      <c r="R93610" s="15">
        <v>1</v>
      </c>
    </row>
    <row r="93611" spans="18:18" x14ac:dyDescent="0.25">
      <c r="R93611" s="15">
        <v>1</v>
      </c>
    </row>
    <row r="93612" spans="18:18" x14ac:dyDescent="0.25">
      <c r="R93612" s="15">
        <v>1</v>
      </c>
    </row>
    <row r="93613" spans="18:18" x14ac:dyDescent="0.25">
      <c r="R93613" s="15">
        <v>1</v>
      </c>
    </row>
    <row r="93614" spans="18:18" x14ac:dyDescent="0.25">
      <c r="R93614" s="15">
        <v>1</v>
      </c>
    </row>
    <row r="93615" spans="18:18" x14ac:dyDescent="0.25">
      <c r="R93615" s="15">
        <v>1</v>
      </c>
    </row>
    <row r="93616" spans="18:18" x14ac:dyDescent="0.25">
      <c r="R93616" s="15">
        <v>1</v>
      </c>
    </row>
    <row r="93617" spans="18:18" x14ac:dyDescent="0.25">
      <c r="R93617" s="15">
        <v>1</v>
      </c>
    </row>
    <row r="93618" spans="18:18" x14ac:dyDescent="0.25">
      <c r="R93618" s="15">
        <v>1</v>
      </c>
    </row>
    <row r="93619" spans="18:18" x14ac:dyDescent="0.25">
      <c r="R93619" s="15">
        <v>1</v>
      </c>
    </row>
    <row r="93620" spans="18:18" x14ac:dyDescent="0.25">
      <c r="R93620" s="15">
        <v>2</v>
      </c>
    </row>
    <row r="93621" spans="18:18" x14ac:dyDescent="0.25">
      <c r="R93621" s="15">
        <v>2</v>
      </c>
    </row>
    <row r="93622" spans="18:18" x14ac:dyDescent="0.25">
      <c r="R93622" s="15">
        <v>2</v>
      </c>
    </row>
    <row r="93623" spans="18:18" x14ac:dyDescent="0.25">
      <c r="R93623" s="15">
        <v>2</v>
      </c>
    </row>
    <row r="93624" spans="18:18" x14ac:dyDescent="0.25">
      <c r="R93624" s="15">
        <v>4</v>
      </c>
    </row>
    <row r="93625" spans="18:18" x14ac:dyDescent="0.25">
      <c r="R93625" s="15">
        <v>4</v>
      </c>
    </row>
    <row r="93626" spans="18:18" x14ac:dyDescent="0.25">
      <c r="R93626" s="15">
        <v>1</v>
      </c>
    </row>
    <row r="93627" spans="18:18" x14ac:dyDescent="0.25">
      <c r="R93627" s="15">
        <v>1</v>
      </c>
    </row>
    <row r="93628" spans="18:18" x14ac:dyDescent="0.25">
      <c r="R93628" s="15">
        <v>1</v>
      </c>
    </row>
    <row r="93629" spans="18:18" x14ac:dyDescent="0.25">
      <c r="R93629" s="15">
        <v>1</v>
      </c>
    </row>
    <row r="93630" spans="18:18" x14ac:dyDescent="0.25">
      <c r="R93630" s="15">
        <v>1</v>
      </c>
    </row>
    <row r="93631" spans="18:18" x14ac:dyDescent="0.25">
      <c r="R93631" s="15">
        <v>1</v>
      </c>
    </row>
    <row r="93632" spans="18:18" x14ac:dyDescent="0.25">
      <c r="R93632" s="15">
        <v>1</v>
      </c>
    </row>
    <row r="93633" spans="18:18" x14ac:dyDescent="0.25">
      <c r="R93633" s="15">
        <v>1</v>
      </c>
    </row>
    <row r="93634" spans="18:18" x14ac:dyDescent="0.25">
      <c r="R93634" s="15">
        <v>1</v>
      </c>
    </row>
    <row r="93635" spans="18:18" x14ac:dyDescent="0.25">
      <c r="R93635" s="15">
        <v>1</v>
      </c>
    </row>
    <row r="93636" spans="18:18" x14ac:dyDescent="0.25">
      <c r="R93636" s="15">
        <v>1</v>
      </c>
    </row>
    <row r="93637" spans="18:18" x14ac:dyDescent="0.25">
      <c r="R93637" s="15">
        <v>2</v>
      </c>
    </row>
    <row r="93638" spans="18:18" x14ac:dyDescent="0.25">
      <c r="R93638" s="15">
        <v>1</v>
      </c>
    </row>
    <row r="93639" spans="18:18" x14ac:dyDescent="0.25">
      <c r="R93639" s="15">
        <v>1</v>
      </c>
    </row>
    <row r="93640" spans="18:18" x14ac:dyDescent="0.25">
      <c r="R93640" s="15">
        <v>1</v>
      </c>
    </row>
    <row r="93641" spans="18:18" x14ac:dyDescent="0.25">
      <c r="R93641" s="15">
        <v>1</v>
      </c>
    </row>
    <row r="93642" spans="18:18" x14ac:dyDescent="0.25">
      <c r="R93642" s="15">
        <v>1</v>
      </c>
    </row>
    <row r="93643" spans="18:18" x14ac:dyDescent="0.25">
      <c r="R93643" s="15">
        <v>1</v>
      </c>
    </row>
    <row r="93644" spans="18:18" x14ac:dyDescent="0.25">
      <c r="R93644" s="15">
        <v>1</v>
      </c>
    </row>
    <row r="93645" spans="18:18" x14ac:dyDescent="0.25">
      <c r="R93645" s="15">
        <v>1</v>
      </c>
    </row>
    <row r="93646" spans="18:18" x14ac:dyDescent="0.25">
      <c r="R93646" s="15">
        <v>1</v>
      </c>
    </row>
    <row r="93647" spans="18:18" x14ac:dyDescent="0.25">
      <c r="R93647" s="15">
        <v>1</v>
      </c>
    </row>
    <row r="93648" spans="18:18" x14ac:dyDescent="0.25">
      <c r="R93648" s="15">
        <v>1</v>
      </c>
    </row>
    <row r="93649" spans="18:18" x14ac:dyDescent="0.25">
      <c r="R93649" s="15">
        <v>3</v>
      </c>
    </row>
    <row r="93650" spans="18:18" x14ac:dyDescent="0.25">
      <c r="R93650" s="15">
        <v>3</v>
      </c>
    </row>
    <row r="93651" spans="18:18" x14ac:dyDescent="0.25">
      <c r="R93651" s="15">
        <v>3</v>
      </c>
    </row>
    <row r="93652" spans="18:18" x14ac:dyDescent="0.25">
      <c r="R93652" s="15">
        <v>1</v>
      </c>
    </row>
    <row r="93653" spans="18:18" x14ac:dyDescent="0.25">
      <c r="R93653" s="15">
        <v>3</v>
      </c>
    </row>
    <row r="93654" spans="18:18" x14ac:dyDescent="0.25">
      <c r="R93654" s="15">
        <v>1</v>
      </c>
    </row>
    <row r="93655" spans="18:18" x14ac:dyDescent="0.25">
      <c r="R93655" s="15">
        <v>1</v>
      </c>
    </row>
    <row r="93656" spans="18:18" x14ac:dyDescent="0.25">
      <c r="R93656" s="15">
        <v>3</v>
      </c>
    </row>
    <row r="93657" spans="18:18" x14ac:dyDescent="0.25">
      <c r="R93657" s="15">
        <v>3</v>
      </c>
    </row>
    <row r="93658" spans="18:18" x14ac:dyDescent="0.25">
      <c r="R93658" s="15">
        <v>3</v>
      </c>
    </row>
    <row r="93659" spans="18:18" x14ac:dyDescent="0.25">
      <c r="R93659" s="15">
        <v>3</v>
      </c>
    </row>
    <row r="93660" spans="18:18" x14ac:dyDescent="0.25">
      <c r="R93660" s="15">
        <v>3</v>
      </c>
    </row>
    <row r="93661" spans="18:18" x14ac:dyDescent="0.25">
      <c r="R93661" s="15">
        <v>3</v>
      </c>
    </row>
    <row r="93662" spans="18:18" x14ac:dyDescent="0.25">
      <c r="R93662" s="15">
        <v>3</v>
      </c>
    </row>
    <row r="93663" spans="18:18" x14ac:dyDescent="0.25">
      <c r="R93663" s="15">
        <v>3</v>
      </c>
    </row>
    <row r="93664" spans="18:18" x14ac:dyDescent="0.25">
      <c r="R93664" s="15">
        <v>3</v>
      </c>
    </row>
    <row r="93665" spans="18:18" x14ac:dyDescent="0.25">
      <c r="R93665" s="15">
        <v>3</v>
      </c>
    </row>
    <row r="93666" spans="18:18" x14ac:dyDescent="0.25">
      <c r="R93666" s="15">
        <v>3</v>
      </c>
    </row>
    <row r="93667" spans="18:18" x14ac:dyDescent="0.25">
      <c r="R93667" s="15">
        <v>3</v>
      </c>
    </row>
    <row r="93668" spans="18:18" x14ac:dyDescent="0.25">
      <c r="R93668" s="15">
        <v>3</v>
      </c>
    </row>
    <row r="93669" spans="18:18" x14ac:dyDescent="0.25">
      <c r="R93669" s="15">
        <v>3</v>
      </c>
    </row>
    <row r="93670" spans="18:18" x14ac:dyDescent="0.25">
      <c r="R93670" s="15">
        <v>3</v>
      </c>
    </row>
    <row r="93671" spans="18:18" x14ac:dyDescent="0.25">
      <c r="R93671" s="15">
        <v>1</v>
      </c>
    </row>
    <row r="93672" spans="18:18" x14ac:dyDescent="0.25">
      <c r="R93672" s="15">
        <v>1</v>
      </c>
    </row>
    <row r="93673" spans="18:18" x14ac:dyDescent="0.25">
      <c r="R93673" s="15">
        <v>1</v>
      </c>
    </row>
    <row r="93674" spans="18:18" x14ac:dyDescent="0.25">
      <c r="R93674" s="15">
        <v>1</v>
      </c>
    </row>
    <row r="93675" spans="18:18" x14ac:dyDescent="0.25">
      <c r="R93675" s="15">
        <v>1</v>
      </c>
    </row>
    <row r="93676" spans="18:18" x14ac:dyDescent="0.25">
      <c r="R93676" s="15">
        <v>1</v>
      </c>
    </row>
    <row r="93677" spans="18:18" x14ac:dyDescent="0.25">
      <c r="R93677" s="15">
        <v>1</v>
      </c>
    </row>
    <row r="93678" spans="18:18" x14ac:dyDescent="0.25">
      <c r="R93678" s="15">
        <v>1</v>
      </c>
    </row>
    <row r="93679" spans="18:18" x14ac:dyDescent="0.25">
      <c r="R93679" s="15">
        <v>1</v>
      </c>
    </row>
    <row r="93680" spans="18:18" x14ac:dyDescent="0.25">
      <c r="R93680" s="15">
        <v>1</v>
      </c>
    </row>
    <row r="93681" spans="18:18" x14ac:dyDescent="0.25">
      <c r="R93681" s="15">
        <v>1</v>
      </c>
    </row>
    <row r="93682" spans="18:18" x14ac:dyDescent="0.25">
      <c r="R93682" s="15">
        <v>1</v>
      </c>
    </row>
    <row r="93683" spans="18:18" x14ac:dyDescent="0.25">
      <c r="R93683" s="15">
        <v>2</v>
      </c>
    </row>
    <row r="93684" spans="18:18" x14ac:dyDescent="0.25">
      <c r="R93684" s="15">
        <v>2</v>
      </c>
    </row>
    <row r="93685" spans="18:18" x14ac:dyDescent="0.25">
      <c r="R93685" s="15">
        <v>2</v>
      </c>
    </row>
    <row r="93686" spans="18:18" x14ac:dyDescent="0.25">
      <c r="R93686" s="15">
        <v>2</v>
      </c>
    </row>
    <row r="93687" spans="18:18" x14ac:dyDescent="0.25">
      <c r="R93687" s="15">
        <v>2</v>
      </c>
    </row>
    <row r="93688" spans="18:18" x14ac:dyDescent="0.25">
      <c r="R93688" s="15">
        <v>1</v>
      </c>
    </row>
    <row r="93689" spans="18:18" x14ac:dyDescent="0.25">
      <c r="R93689" s="15">
        <v>1</v>
      </c>
    </row>
    <row r="93690" spans="18:18" x14ac:dyDescent="0.25">
      <c r="R93690" s="15">
        <v>1</v>
      </c>
    </row>
    <row r="93691" spans="18:18" x14ac:dyDescent="0.25">
      <c r="R93691" s="15">
        <v>3</v>
      </c>
    </row>
    <row r="93692" spans="18:18" x14ac:dyDescent="0.25">
      <c r="R93692" s="15">
        <v>3</v>
      </c>
    </row>
    <row r="93693" spans="18:18" x14ac:dyDescent="0.25">
      <c r="R93693" s="15">
        <v>2</v>
      </c>
    </row>
    <row r="93694" spans="18:18" x14ac:dyDescent="0.25">
      <c r="R93694" s="15">
        <v>2</v>
      </c>
    </row>
    <row r="93695" spans="18:18" x14ac:dyDescent="0.25">
      <c r="R93695" s="15">
        <v>2</v>
      </c>
    </row>
    <row r="93696" spans="18:18" x14ac:dyDescent="0.25">
      <c r="R93696" s="15">
        <v>2</v>
      </c>
    </row>
    <row r="93697" spans="18:18" x14ac:dyDescent="0.25">
      <c r="R93697" s="15">
        <v>3</v>
      </c>
    </row>
    <row r="93698" spans="18:18" x14ac:dyDescent="0.25">
      <c r="R93698" s="15">
        <v>3</v>
      </c>
    </row>
    <row r="93699" spans="18:18" x14ac:dyDescent="0.25">
      <c r="R93699" s="15">
        <v>3</v>
      </c>
    </row>
    <row r="93700" spans="18:18" x14ac:dyDescent="0.25">
      <c r="R93700" s="15">
        <v>1</v>
      </c>
    </row>
    <row r="93701" spans="18:18" x14ac:dyDescent="0.25">
      <c r="R93701" s="15">
        <v>1</v>
      </c>
    </row>
    <row r="93702" spans="18:18" x14ac:dyDescent="0.25">
      <c r="R93702" s="15">
        <v>1</v>
      </c>
    </row>
    <row r="93703" spans="18:18" x14ac:dyDescent="0.25">
      <c r="R93703" s="15">
        <v>1</v>
      </c>
    </row>
    <row r="93704" spans="18:18" x14ac:dyDescent="0.25">
      <c r="R93704" s="15">
        <v>1</v>
      </c>
    </row>
    <row r="93705" spans="18:18" x14ac:dyDescent="0.25">
      <c r="R93705" s="15">
        <v>1</v>
      </c>
    </row>
    <row r="93706" spans="18:18" x14ac:dyDescent="0.25">
      <c r="R93706" s="15">
        <v>1</v>
      </c>
    </row>
    <row r="93707" spans="18:18" x14ac:dyDescent="0.25">
      <c r="R93707" s="15">
        <v>2</v>
      </c>
    </row>
    <row r="93708" spans="18:18" x14ac:dyDescent="0.25">
      <c r="R93708" s="15">
        <v>1</v>
      </c>
    </row>
    <row r="93709" spans="18:18" x14ac:dyDescent="0.25">
      <c r="R93709" s="15">
        <v>2</v>
      </c>
    </row>
    <row r="93710" spans="18:18" x14ac:dyDescent="0.25">
      <c r="R93710" s="15">
        <v>1</v>
      </c>
    </row>
    <row r="93711" spans="18:18" x14ac:dyDescent="0.25">
      <c r="R93711" s="15">
        <v>4</v>
      </c>
    </row>
    <row r="93712" spans="18:18" x14ac:dyDescent="0.25">
      <c r="R93712" s="15">
        <v>1</v>
      </c>
    </row>
    <row r="93713" spans="18:18" x14ac:dyDescent="0.25">
      <c r="R93713" s="15">
        <v>4</v>
      </c>
    </row>
    <row r="93714" spans="18:18" x14ac:dyDescent="0.25">
      <c r="R93714" s="15">
        <v>4</v>
      </c>
    </row>
    <row r="93715" spans="18:18" x14ac:dyDescent="0.25">
      <c r="R93715" s="15">
        <v>1</v>
      </c>
    </row>
    <row r="93716" spans="18:18" x14ac:dyDescent="0.25">
      <c r="R93716" s="15">
        <v>4</v>
      </c>
    </row>
    <row r="93717" spans="18:18" x14ac:dyDescent="0.25">
      <c r="R93717" s="15">
        <v>1</v>
      </c>
    </row>
    <row r="93718" spans="18:18" x14ac:dyDescent="0.25">
      <c r="R93718" s="15">
        <v>4</v>
      </c>
    </row>
    <row r="93719" spans="18:18" x14ac:dyDescent="0.25">
      <c r="R93719" s="15">
        <v>1</v>
      </c>
    </row>
    <row r="93720" spans="18:18" x14ac:dyDescent="0.25">
      <c r="R93720" s="15">
        <v>1</v>
      </c>
    </row>
    <row r="93721" spans="18:18" x14ac:dyDescent="0.25">
      <c r="R93721" s="15">
        <v>1</v>
      </c>
    </row>
    <row r="93722" spans="18:18" x14ac:dyDescent="0.25">
      <c r="R93722" s="15">
        <v>1</v>
      </c>
    </row>
    <row r="93723" spans="18:18" x14ac:dyDescent="0.25">
      <c r="R93723" s="15">
        <v>1</v>
      </c>
    </row>
    <row r="93724" spans="18:18" x14ac:dyDescent="0.25">
      <c r="R93724" s="15">
        <v>4</v>
      </c>
    </row>
    <row r="93725" spans="18:18" x14ac:dyDescent="0.25">
      <c r="R93725" s="15">
        <v>4</v>
      </c>
    </row>
    <row r="93726" spans="18:18" x14ac:dyDescent="0.25">
      <c r="R93726" s="15">
        <v>4</v>
      </c>
    </row>
    <row r="93727" spans="18:18" x14ac:dyDescent="0.25">
      <c r="R93727" s="15">
        <v>1</v>
      </c>
    </row>
    <row r="93728" spans="18:18" x14ac:dyDescent="0.25">
      <c r="R93728" s="15">
        <v>3</v>
      </c>
    </row>
    <row r="93729" spans="18:18" x14ac:dyDescent="0.25">
      <c r="R93729" s="15">
        <v>2</v>
      </c>
    </row>
    <row r="93730" spans="18:18" x14ac:dyDescent="0.25">
      <c r="R93730" s="15">
        <v>1</v>
      </c>
    </row>
    <row r="93731" spans="18:18" x14ac:dyDescent="0.25">
      <c r="R93731" s="15">
        <v>1</v>
      </c>
    </row>
    <row r="93732" spans="18:18" x14ac:dyDescent="0.25">
      <c r="R93732" s="15">
        <v>1</v>
      </c>
    </row>
    <row r="93733" spans="18:18" x14ac:dyDescent="0.25">
      <c r="R93733" s="15">
        <v>1</v>
      </c>
    </row>
    <row r="93734" spans="18:18" x14ac:dyDescent="0.25">
      <c r="R93734" s="15">
        <v>1</v>
      </c>
    </row>
    <row r="93735" spans="18:18" x14ac:dyDescent="0.25">
      <c r="R93735" s="15">
        <v>3</v>
      </c>
    </row>
    <row r="93736" spans="18:18" x14ac:dyDescent="0.25">
      <c r="R93736" s="15">
        <v>1</v>
      </c>
    </row>
    <row r="93737" spans="18:18" x14ac:dyDescent="0.25">
      <c r="R93737" s="15">
        <v>2</v>
      </c>
    </row>
    <row r="93738" spans="18:18" x14ac:dyDescent="0.25">
      <c r="R93738" s="15">
        <v>2</v>
      </c>
    </row>
    <row r="93739" spans="18:18" x14ac:dyDescent="0.25">
      <c r="R93739" s="15">
        <v>2</v>
      </c>
    </row>
    <row r="93740" spans="18:18" x14ac:dyDescent="0.25">
      <c r="R93740" s="15">
        <v>2</v>
      </c>
    </row>
    <row r="93741" spans="18:18" x14ac:dyDescent="0.25">
      <c r="R93741" s="15">
        <v>1</v>
      </c>
    </row>
    <row r="93742" spans="18:18" x14ac:dyDescent="0.25">
      <c r="R93742" s="15">
        <v>1</v>
      </c>
    </row>
    <row r="93743" spans="18:18" x14ac:dyDescent="0.25">
      <c r="R93743" s="15">
        <v>4</v>
      </c>
    </row>
    <row r="93744" spans="18:18" x14ac:dyDescent="0.25">
      <c r="R93744" s="15">
        <v>1</v>
      </c>
    </row>
    <row r="93745" spans="18:18" x14ac:dyDescent="0.25">
      <c r="R93745" s="15">
        <v>1</v>
      </c>
    </row>
    <row r="93746" spans="18:18" x14ac:dyDescent="0.25">
      <c r="R93746" s="15">
        <v>4</v>
      </c>
    </row>
    <row r="93747" spans="18:18" x14ac:dyDescent="0.25">
      <c r="R93747" s="15">
        <v>2</v>
      </c>
    </row>
    <row r="93748" spans="18:18" x14ac:dyDescent="0.25">
      <c r="R93748" s="15">
        <v>2</v>
      </c>
    </row>
    <row r="93749" spans="18:18" x14ac:dyDescent="0.25">
      <c r="R93749" s="15">
        <v>4</v>
      </c>
    </row>
    <row r="93750" spans="18:18" x14ac:dyDescent="0.25">
      <c r="R93750" s="15">
        <v>5</v>
      </c>
    </row>
    <row r="93751" spans="18:18" x14ac:dyDescent="0.25">
      <c r="R93751" s="15">
        <v>4</v>
      </c>
    </row>
    <row r="93752" spans="18:18" x14ac:dyDescent="0.25">
      <c r="R93752" s="15">
        <v>5</v>
      </c>
    </row>
    <row r="93753" spans="18:18" x14ac:dyDescent="0.25">
      <c r="R93753" s="15">
        <v>5</v>
      </c>
    </row>
    <row r="93754" spans="18:18" x14ac:dyDescent="0.25">
      <c r="R93754" s="15">
        <v>3</v>
      </c>
    </row>
    <row r="93755" spans="18:18" x14ac:dyDescent="0.25">
      <c r="R93755" s="15">
        <v>1</v>
      </c>
    </row>
    <row r="93756" spans="18:18" x14ac:dyDescent="0.25">
      <c r="R93756" s="15">
        <v>1</v>
      </c>
    </row>
    <row r="93757" spans="18:18" x14ac:dyDescent="0.25">
      <c r="R93757" s="15">
        <v>1</v>
      </c>
    </row>
    <row r="93758" spans="18:18" x14ac:dyDescent="0.25">
      <c r="R93758" s="15">
        <v>1</v>
      </c>
    </row>
    <row r="93759" spans="18:18" x14ac:dyDescent="0.25">
      <c r="R93759" s="15">
        <v>1</v>
      </c>
    </row>
    <row r="93760" spans="18:18" x14ac:dyDescent="0.25">
      <c r="R93760" s="15">
        <v>1</v>
      </c>
    </row>
    <row r="93761" spans="18:18" x14ac:dyDescent="0.25">
      <c r="R93761" s="15">
        <v>1</v>
      </c>
    </row>
    <row r="93762" spans="18:18" x14ac:dyDescent="0.25">
      <c r="R93762" s="15">
        <v>1</v>
      </c>
    </row>
    <row r="93763" spans="18:18" x14ac:dyDescent="0.25">
      <c r="R93763" s="15">
        <v>1</v>
      </c>
    </row>
    <row r="93764" spans="18:18" x14ac:dyDescent="0.25">
      <c r="R93764" s="15">
        <v>1</v>
      </c>
    </row>
    <row r="93765" spans="18:18" x14ac:dyDescent="0.25">
      <c r="R93765" s="15">
        <v>3</v>
      </c>
    </row>
    <row r="93766" spans="18:18" x14ac:dyDescent="0.25">
      <c r="R93766" s="15">
        <v>3</v>
      </c>
    </row>
    <row r="93767" spans="18:18" x14ac:dyDescent="0.25">
      <c r="R93767" s="15">
        <v>1</v>
      </c>
    </row>
    <row r="93768" spans="18:18" x14ac:dyDescent="0.25">
      <c r="R93768" s="15">
        <v>1</v>
      </c>
    </row>
    <row r="93769" spans="18:18" x14ac:dyDescent="0.25">
      <c r="R93769" s="15">
        <v>1</v>
      </c>
    </row>
    <row r="93770" spans="18:18" x14ac:dyDescent="0.25">
      <c r="R93770" s="15">
        <v>1</v>
      </c>
    </row>
    <row r="93771" spans="18:18" x14ac:dyDescent="0.25">
      <c r="R93771" s="15">
        <v>1</v>
      </c>
    </row>
    <row r="93772" spans="18:18" x14ac:dyDescent="0.25">
      <c r="R93772" s="15">
        <v>1</v>
      </c>
    </row>
    <row r="93773" spans="18:18" x14ac:dyDescent="0.25">
      <c r="R93773" s="15">
        <v>1</v>
      </c>
    </row>
    <row r="93774" spans="18:18" x14ac:dyDescent="0.25">
      <c r="R93774" s="15">
        <v>1</v>
      </c>
    </row>
    <row r="93775" spans="18:18" x14ac:dyDescent="0.25">
      <c r="R93775" s="15">
        <v>1</v>
      </c>
    </row>
    <row r="93776" spans="18:18" x14ac:dyDescent="0.25">
      <c r="R93776" s="15">
        <v>1</v>
      </c>
    </row>
    <row r="93777" spans="18:18" x14ac:dyDescent="0.25">
      <c r="R93777" s="15">
        <v>1</v>
      </c>
    </row>
    <row r="93778" spans="18:18" x14ac:dyDescent="0.25">
      <c r="R93778" s="15">
        <v>1</v>
      </c>
    </row>
    <row r="93779" spans="18:18" x14ac:dyDescent="0.25">
      <c r="R93779" s="15">
        <v>2</v>
      </c>
    </row>
    <row r="93780" spans="18:18" x14ac:dyDescent="0.25">
      <c r="R93780" s="15">
        <v>2</v>
      </c>
    </row>
    <row r="93781" spans="18:18" x14ac:dyDescent="0.25">
      <c r="R93781" s="15">
        <v>2</v>
      </c>
    </row>
    <row r="93782" spans="18:18" x14ac:dyDescent="0.25">
      <c r="R93782" s="15">
        <v>1</v>
      </c>
    </row>
    <row r="93783" spans="18:18" x14ac:dyDescent="0.25">
      <c r="R93783" s="15">
        <v>1</v>
      </c>
    </row>
    <row r="93784" spans="18:18" x14ac:dyDescent="0.25">
      <c r="R93784" s="15">
        <v>1</v>
      </c>
    </row>
    <row r="93785" spans="18:18" x14ac:dyDescent="0.25">
      <c r="R93785" s="15">
        <v>1</v>
      </c>
    </row>
    <row r="93786" spans="18:18" x14ac:dyDescent="0.25">
      <c r="R93786" s="15">
        <v>1</v>
      </c>
    </row>
    <row r="93787" spans="18:18" x14ac:dyDescent="0.25">
      <c r="R93787" s="15">
        <v>1</v>
      </c>
    </row>
    <row r="93788" spans="18:18" x14ac:dyDescent="0.25">
      <c r="R93788" s="15">
        <v>1</v>
      </c>
    </row>
    <row r="93789" spans="18:18" x14ac:dyDescent="0.25">
      <c r="R93789" s="15">
        <v>1</v>
      </c>
    </row>
    <row r="93790" spans="18:18" x14ac:dyDescent="0.25">
      <c r="R93790" s="15">
        <v>4</v>
      </c>
    </row>
    <row r="93791" spans="18:18" x14ac:dyDescent="0.25">
      <c r="R93791" s="15">
        <v>4</v>
      </c>
    </row>
    <row r="93792" spans="18:18" x14ac:dyDescent="0.25">
      <c r="R93792" s="15">
        <v>4</v>
      </c>
    </row>
    <row r="93793" spans="18:18" x14ac:dyDescent="0.25">
      <c r="R93793" s="15">
        <v>5</v>
      </c>
    </row>
    <row r="93794" spans="18:18" x14ac:dyDescent="0.25">
      <c r="R93794" s="15">
        <v>4</v>
      </c>
    </row>
    <row r="93795" spans="18:18" x14ac:dyDescent="0.25">
      <c r="R93795" s="15">
        <v>1</v>
      </c>
    </row>
    <row r="93796" spans="18:18" x14ac:dyDescent="0.25">
      <c r="R93796" s="15">
        <v>3</v>
      </c>
    </row>
    <row r="93797" spans="18:18" x14ac:dyDescent="0.25">
      <c r="R93797" s="15">
        <v>3</v>
      </c>
    </row>
    <row r="93798" spans="18:18" x14ac:dyDescent="0.25">
      <c r="R93798" s="15">
        <v>3</v>
      </c>
    </row>
    <row r="93799" spans="18:18" x14ac:dyDescent="0.25">
      <c r="R93799" s="15">
        <v>3</v>
      </c>
    </row>
    <row r="93800" spans="18:18" x14ac:dyDescent="0.25">
      <c r="R93800" s="15">
        <v>3</v>
      </c>
    </row>
    <row r="93801" spans="18:18" x14ac:dyDescent="0.25">
      <c r="R93801" s="15">
        <v>3</v>
      </c>
    </row>
    <row r="93802" spans="18:18" x14ac:dyDescent="0.25">
      <c r="R93802" s="15">
        <v>1</v>
      </c>
    </row>
    <row r="93803" spans="18:18" x14ac:dyDescent="0.25">
      <c r="R93803" s="15">
        <v>1</v>
      </c>
    </row>
    <row r="93804" spans="18:18" x14ac:dyDescent="0.25">
      <c r="R93804" s="15">
        <v>1</v>
      </c>
    </row>
    <row r="93805" spans="18:18" x14ac:dyDescent="0.25">
      <c r="R93805" s="15">
        <v>3</v>
      </c>
    </row>
    <row r="93806" spans="18:18" x14ac:dyDescent="0.25">
      <c r="R93806" s="15">
        <v>3</v>
      </c>
    </row>
    <row r="93807" spans="18:18" x14ac:dyDescent="0.25">
      <c r="R93807" s="15">
        <v>3</v>
      </c>
    </row>
    <row r="93808" spans="18:18" x14ac:dyDescent="0.25">
      <c r="R93808" s="15">
        <v>3</v>
      </c>
    </row>
    <row r="93809" spans="18:18" x14ac:dyDescent="0.25">
      <c r="R93809" s="15">
        <v>1</v>
      </c>
    </row>
    <row r="93810" spans="18:18" x14ac:dyDescent="0.25">
      <c r="R93810" s="15">
        <v>3</v>
      </c>
    </row>
    <row r="93811" spans="18:18" x14ac:dyDescent="0.25">
      <c r="R93811" s="15">
        <v>3</v>
      </c>
    </row>
    <row r="93812" spans="18:18" x14ac:dyDescent="0.25">
      <c r="R93812" s="15">
        <v>3</v>
      </c>
    </row>
    <row r="93813" spans="18:18" x14ac:dyDescent="0.25">
      <c r="R93813" s="15">
        <v>3</v>
      </c>
    </row>
    <row r="93814" spans="18:18" x14ac:dyDescent="0.25">
      <c r="R93814" s="15">
        <v>3</v>
      </c>
    </row>
    <row r="93815" spans="18:18" x14ac:dyDescent="0.25">
      <c r="R93815" s="15">
        <v>3</v>
      </c>
    </row>
    <row r="93816" spans="18:18" x14ac:dyDescent="0.25">
      <c r="R93816" s="15">
        <v>3</v>
      </c>
    </row>
    <row r="93817" spans="18:18" x14ac:dyDescent="0.25">
      <c r="R93817" s="15">
        <v>1</v>
      </c>
    </row>
    <row r="93818" spans="18:18" x14ac:dyDescent="0.25">
      <c r="R93818" s="15">
        <v>1</v>
      </c>
    </row>
    <row r="93819" spans="18:18" x14ac:dyDescent="0.25">
      <c r="R93819" s="15">
        <v>2</v>
      </c>
    </row>
    <row r="93820" spans="18:18" x14ac:dyDescent="0.25">
      <c r="R93820" s="15">
        <v>2</v>
      </c>
    </row>
    <row r="93821" spans="18:18" x14ac:dyDescent="0.25">
      <c r="R93821" s="15">
        <v>2</v>
      </c>
    </row>
    <row r="93822" spans="18:18" x14ac:dyDescent="0.25">
      <c r="R93822" s="15">
        <v>2</v>
      </c>
    </row>
    <row r="93823" spans="18:18" x14ac:dyDescent="0.25">
      <c r="R93823" s="15">
        <v>1</v>
      </c>
    </row>
    <row r="93824" spans="18:18" x14ac:dyDescent="0.25">
      <c r="R93824" s="15">
        <v>1</v>
      </c>
    </row>
    <row r="93825" spans="18:18" x14ac:dyDescent="0.25">
      <c r="R93825" s="15">
        <v>1</v>
      </c>
    </row>
    <row r="93826" spans="18:18" x14ac:dyDescent="0.25">
      <c r="R93826" s="15">
        <v>1</v>
      </c>
    </row>
    <row r="93827" spans="18:18" x14ac:dyDescent="0.25">
      <c r="R93827" s="15">
        <v>1</v>
      </c>
    </row>
    <row r="93828" spans="18:18" x14ac:dyDescent="0.25">
      <c r="R93828" s="15">
        <v>1</v>
      </c>
    </row>
    <row r="93829" spans="18:18" x14ac:dyDescent="0.25">
      <c r="R93829" s="15">
        <v>1</v>
      </c>
    </row>
    <row r="93830" spans="18:18" x14ac:dyDescent="0.25">
      <c r="R93830" s="15">
        <v>1</v>
      </c>
    </row>
    <row r="93831" spans="18:18" x14ac:dyDescent="0.25">
      <c r="R93831" s="15">
        <v>1</v>
      </c>
    </row>
    <row r="93832" spans="18:18" x14ac:dyDescent="0.25">
      <c r="R93832" s="15">
        <v>2</v>
      </c>
    </row>
    <row r="93833" spans="18:18" x14ac:dyDescent="0.25">
      <c r="R93833" s="15">
        <v>2</v>
      </c>
    </row>
    <row r="93834" spans="18:18" x14ac:dyDescent="0.25">
      <c r="R93834" s="15">
        <v>1</v>
      </c>
    </row>
    <row r="93835" spans="18:18" x14ac:dyDescent="0.25">
      <c r="R93835" s="15">
        <v>1</v>
      </c>
    </row>
    <row r="93836" spans="18:18" x14ac:dyDescent="0.25">
      <c r="R93836" s="15">
        <v>1</v>
      </c>
    </row>
    <row r="93837" spans="18:18" x14ac:dyDescent="0.25">
      <c r="R93837" s="15">
        <v>1</v>
      </c>
    </row>
    <row r="93838" spans="18:18" x14ac:dyDescent="0.25">
      <c r="R93838" s="15">
        <v>1</v>
      </c>
    </row>
    <row r="93839" spans="18:18" x14ac:dyDescent="0.25">
      <c r="R93839" s="15">
        <v>1</v>
      </c>
    </row>
    <row r="93840" spans="18:18" x14ac:dyDescent="0.25">
      <c r="R93840" s="15">
        <v>1</v>
      </c>
    </row>
    <row r="93841" spans="18:18" x14ac:dyDescent="0.25">
      <c r="R93841" s="15">
        <v>1</v>
      </c>
    </row>
    <row r="93842" spans="18:18" x14ac:dyDescent="0.25">
      <c r="R93842" s="15">
        <v>1</v>
      </c>
    </row>
    <row r="93843" spans="18:18" x14ac:dyDescent="0.25">
      <c r="R93843" s="15">
        <v>1</v>
      </c>
    </row>
    <row r="93844" spans="18:18" x14ac:dyDescent="0.25">
      <c r="R93844" s="15">
        <v>1</v>
      </c>
    </row>
    <row r="93845" spans="18:18" x14ac:dyDescent="0.25">
      <c r="R93845" s="15">
        <v>3</v>
      </c>
    </row>
    <row r="93846" spans="18:18" x14ac:dyDescent="0.25">
      <c r="R93846" s="15">
        <v>3</v>
      </c>
    </row>
    <row r="93847" spans="18:18" x14ac:dyDescent="0.25">
      <c r="R93847" s="15">
        <v>3</v>
      </c>
    </row>
    <row r="93848" spans="18:18" x14ac:dyDescent="0.25">
      <c r="R93848" s="15">
        <v>3</v>
      </c>
    </row>
    <row r="93849" spans="18:18" x14ac:dyDescent="0.25">
      <c r="R93849" s="15">
        <v>3</v>
      </c>
    </row>
    <row r="93850" spans="18:18" x14ac:dyDescent="0.25">
      <c r="R93850" s="15">
        <v>3</v>
      </c>
    </row>
    <row r="93851" spans="18:18" x14ac:dyDescent="0.25">
      <c r="R93851" s="15">
        <v>3</v>
      </c>
    </row>
    <row r="93852" spans="18:18" x14ac:dyDescent="0.25">
      <c r="R93852" s="15">
        <v>3</v>
      </c>
    </row>
    <row r="93853" spans="18:18" x14ac:dyDescent="0.25">
      <c r="R93853" s="15">
        <v>3</v>
      </c>
    </row>
    <row r="93854" spans="18:18" x14ac:dyDescent="0.25">
      <c r="R93854" s="15">
        <v>3</v>
      </c>
    </row>
    <row r="93855" spans="18:18" x14ac:dyDescent="0.25">
      <c r="R93855" s="15">
        <v>3</v>
      </c>
    </row>
    <row r="93856" spans="18:18" x14ac:dyDescent="0.25">
      <c r="R93856" s="15">
        <v>3</v>
      </c>
    </row>
    <row r="93857" spans="18:18" x14ac:dyDescent="0.25">
      <c r="R93857" s="15">
        <v>3</v>
      </c>
    </row>
    <row r="93858" spans="18:18" x14ac:dyDescent="0.25">
      <c r="R93858" s="15">
        <v>3</v>
      </c>
    </row>
    <row r="93859" spans="18:18" x14ac:dyDescent="0.25">
      <c r="R93859" s="15">
        <v>3</v>
      </c>
    </row>
    <row r="93860" spans="18:18" x14ac:dyDescent="0.25">
      <c r="R93860" s="15">
        <v>3</v>
      </c>
    </row>
    <row r="93861" spans="18:18" x14ac:dyDescent="0.25">
      <c r="R93861" s="15">
        <v>3</v>
      </c>
    </row>
    <row r="93862" spans="18:18" x14ac:dyDescent="0.25">
      <c r="R93862" s="15">
        <v>3</v>
      </c>
    </row>
    <row r="93863" spans="18:18" x14ac:dyDescent="0.25">
      <c r="R93863" s="15">
        <v>3</v>
      </c>
    </row>
    <row r="93864" spans="18:18" x14ac:dyDescent="0.25">
      <c r="R93864" s="15">
        <v>3</v>
      </c>
    </row>
    <row r="93865" spans="18:18" x14ac:dyDescent="0.25">
      <c r="R93865" s="15">
        <v>3</v>
      </c>
    </row>
    <row r="93866" spans="18:18" x14ac:dyDescent="0.25">
      <c r="R93866" s="15">
        <v>4</v>
      </c>
    </row>
    <row r="93867" spans="18:18" x14ac:dyDescent="0.25">
      <c r="R93867" s="15">
        <v>4</v>
      </c>
    </row>
    <row r="93868" spans="18:18" x14ac:dyDescent="0.25">
      <c r="R93868" s="15">
        <v>4</v>
      </c>
    </row>
    <row r="93869" spans="18:18" x14ac:dyDescent="0.25">
      <c r="R93869" s="15">
        <v>4</v>
      </c>
    </row>
    <row r="93870" spans="18:18" x14ac:dyDescent="0.25">
      <c r="R93870" s="15">
        <v>4</v>
      </c>
    </row>
    <row r="93871" spans="18:18" x14ac:dyDescent="0.25">
      <c r="R93871" s="15">
        <v>4</v>
      </c>
    </row>
    <row r="93872" spans="18:18" x14ac:dyDescent="0.25">
      <c r="R93872" s="15">
        <v>4</v>
      </c>
    </row>
    <row r="93873" spans="18:18" x14ac:dyDescent="0.25">
      <c r="R93873" s="15">
        <v>4</v>
      </c>
    </row>
    <row r="93874" spans="18:18" x14ac:dyDescent="0.25">
      <c r="R93874" s="15">
        <v>4</v>
      </c>
    </row>
    <row r="93875" spans="18:18" x14ac:dyDescent="0.25">
      <c r="R93875" s="15">
        <v>4</v>
      </c>
    </row>
    <row r="93876" spans="18:18" x14ac:dyDescent="0.25">
      <c r="R93876" s="15">
        <v>2</v>
      </c>
    </row>
    <row r="93877" spans="18:18" x14ac:dyDescent="0.25">
      <c r="R93877" s="15">
        <v>2</v>
      </c>
    </row>
    <row r="93878" spans="18:18" x14ac:dyDescent="0.25">
      <c r="R93878" s="15">
        <v>2</v>
      </c>
    </row>
    <row r="93879" spans="18:18" x14ac:dyDescent="0.25">
      <c r="R93879" s="15">
        <v>2</v>
      </c>
    </row>
    <row r="93880" spans="18:18" x14ac:dyDescent="0.25">
      <c r="R93880" s="15">
        <v>2</v>
      </c>
    </row>
    <row r="93881" spans="18:18" x14ac:dyDescent="0.25">
      <c r="R93881" s="15">
        <v>2</v>
      </c>
    </row>
    <row r="93882" spans="18:18" x14ac:dyDescent="0.25">
      <c r="R93882" s="15">
        <v>2</v>
      </c>
    </row>
    <row r="93883" spans="18:18" x14ac:dyDescent="0.25">
      <c r="R93883" s="15">
        <v>2</v>
      </c>
    </row>
    <row r="93884" spans="18:18" x14ac:dyDescent="0.25">
      <c r="R93884" s="15">
        <v>2</v>
      </c>
    </row>
    <row r="93885" spans="18:18" x14ac:dyDescent="0.25">
      <c r="R93885" s="15">
        <v>3</v>
      </c>
    </row>
    <row r="93886" spans="18:18" x14ac:dyDescent="0.25">
      <c r="R93886" s="15">
        <v>3</v>
      </c>
    </row>
    <row r="93887" spans="18:18" x14ac:dyDescent="0.25">
      <c r="R93887" s="15">
        <v>3</v>
      </c>
    </row>
    <row r="93888" spans="18:18" x14ac:dyDescent="0.25">
      <c r="R93888" s="15">
        <v>3</v>
      </c>
    </row>
    <row r="93889" spans="18:18" x14ac:dyDescent="0.25">
      <c r="R93889" s="15">
        <v>3</v>
      </c>
    </row>
    <row r="93890" spans="18:18" x14ac:dyDescent="0.25">
      <c r="R93890" s="15">
        <v>3</v>
      </c>
    </row>
    <row r="93891" spans="18:18" x14ac:dyDescent="0.25">
      <c r="R93891" s="15">
        <v>3</v>
      </c>
    </row>
    <row r="93892" spans="18:18" x14ac:dyDescent="0.25">
      <c r="R93892" s="15">
        <v>3</v>
      </c>
    </row>
    <row r="93893" spans="18:18" x14ac:dyDescent="0.25">
      <c r="R93893" s="15">
        <v>3</v>
      </c>
    </row>
    <row r="93894" spans="18:18" x14ac:dyDescent="0.25">
      <c r="R93894" s="15">
        <v>3</v>
      </c>
    </row>
    <row r="93895" spans="18:18" x14ac:dyDescent="0.25">
      <c r="R93895" s="15">
        <v>3</v>
      </c>
    </row>
    <row r="93896" spans="18:18" x14ac:dyDescent="0.25">
      <c r="R93896" s="15">
        <v>3</v>
      </c>
    </row>
    <row r="93897" spans="18:18" x14ac:dyDescent="0.25">
      <c r="R93897" s="15">
        <v>3</v>
      </c>
    </row>
    <row r="93898" spans="18:18" x14ac:dyDescent="0.25">
      <c r="R93898" s="15">
        <v>3</v>
      </c>
    </row>
    <row r="93899" spans="18:18" x14ac:dyDescent="0.25">
      <c r="R93899" s="15">
        <v>3</v>
      </c>
    </row>
    <row r="93900" spans="18:18" x14ac:dyDescent="0.25">
      <c r="R93900" s="15">
        <v>3</v>
      </c>
    </row>
    <row r="93901" spans="18:18" x14ac:dyDescent="0.25">
      <c r="R93901" s="15">
        <v>3</v>
      </c>
    </row>
    <row r="93902" spans="18:18" x14ac:dyDescent="0.25">
      <c r="R93902" s="15">
        <v>3</v>
      </c>
    </row>
    <row r="93903" spans="18:18" x14ac:dyDescent="0.25">
      <c r="R93903" s="15">
        <v>3</v>
      </c>
    </row>
    <row r="93904" spans="18:18" x14ac:dyDescent="0.25">
      <c r="R93904" s="15">
        <v>3</v>
      </c>
    </row>
    <row r="93905" spans="18:18" x14ac:dyDescent="0.25">
      <c r="R93905" s="15">
        <v>3</v>
      </c>
    </row>
    <row r="93906" spans="18:18" x14ac:dyDescent="0.25">
      <c r="R93906" s="15">
        <v>3</v>
      </c>
    </row>
    <row r="93907" spans="18:18" x14ac:dyDescent="0.25">
      <c r="R93907" s="15">
        <v>3</v>
      </c>
    </row>
    <row r="93908" spans="18:18" x14ac:dyDescent="0.25">
      <c r="R93908" s="15">
        <v>3</v>
      </c>
    </row>
    <row r="93909" spans="18:18" x14ac:dyDescent="0.25">
      <c r="R93909" s="15">
        <v>3</v>
      </c>
    </row>
    <row r="93910" spans="18:18" x14ac:dyDescent="0.25">
      <c r="R93910" s="15">
        <v>3</v>
      </c>
    </row>
    <row r="93911" spans="18:18" x14ac:dyDescent="0.25">
      <c r="R93911" s="15">
        <v>3</v>
      </c>
    </row>
    <row r="93912" spans="18:18" x14ac:dyDescent="0.25">
      <c r="R93912" s="15">
        <v>3</v>
      </c>
    </row>
    <row r="93913" spans="18:18" x14ac:dyDescent="0.25">
      <c r="R93913" s="15">
        <v>3</v>
      </c>
    </row>
    <row r="93914" spans="18:18" x14ac:dyDescent="0.25">
      <c r="R93914" s="15">
        <v>3</v>
      </c>
    </row>
    <row r="93915" spans="18:18" x14ac:dyDescent="0.25">
      <c r="R93915" s="15">
        <v>3</v>
      </c>
    </row>
    <row r="93916" spans="18:18" x14ac:dyDescent="0.25">
      <c r="R93916" s="15">
        <v>3</v>
      </c>
    </row>
    <row r="93917" spans="18:18" x14ac:dyDescent="0.25">
      <c r="R93917" s="15">
        <v>3</v>
      </c>
    </row>
    <row r="93918" spans="18:18" x14ac:dyDescent="0.25">
      <c r="R93918" s="15">
        <v>3</v>
      </c>
    </row>
    <row r="93919" spans="18:18" x14ac:dyDescent="0.25">
      <c r="R93919" s="15">
        <v>3</v>
      </c>
    </row>
    <row r="93920" spans="18:18" x14ac:dyDescent="0.25">
      <c r="R93920" s="15">
        <v>3</v>
      </c>
    </row>
    <row r="93921" spans="18:18" x14ac:dyDescent="0.25">
      <c r="R93921" s="15">
        <v>3</v>
      </c>
    </row>
    <row r="93922" spans="18:18" x14ac:dyDescent="0.25">
      <c r="R93922" s="15">
        <v>3</v>
      </c>
    </row>
    <row r="93923" spans="18:18" x14ac:dyDescent="0.25">
      <c r="R93923" s="15">
        <v>3</v>
      </c>
    </row>
    <row r="93924" spans="18:18" x14ac:dyDescent="0.25">
      <c r="R93924" s="15">
        <v>3</v>
      </c>
    </row>
    <row r="93925" spans="18:18" x14ac:dyDescent="0.25">
      <c r="R93925" s="15">
        <v>3</v>
      </c>
    </row>
    <row r="93926" spans="18:18" x14ac:dyDescent="0.25">
      <c r="R93926" s="15">
        <v>3</v>
      </c>
    </row>
    <row r="93927" spans="18:18" x14ac:dyDescent="0.25">
      <c r="R93927" s="15">
        <v>3</v>
      </c>
    </row>
    <row r="93928" spans="18:18" x14ac:dyDescent="0.25">
      <c r="R93928" s="15">
        <v>3</v>
      </c>
    </row>
    <row r="93929" spans="18:18" x14ac:dyDescent="0.25">
      <c r="R93929" s="15">
        <v>3</v>
      </c>
    </row>
    <row r="93930" spans="18:18" x14ac:dyDescent="0.25">
      <c r="R93930" s="15">
        <v>3</v>
      </c>
    </row>
    <row r="93931" spans="18:18" x14ac:dyDescent="0.25">
      <c r="R93931" s="15">
        <v>3</v>
      </c>
    </row>
    <row r="93932" spans="18:18" x14ac:dyDescent="0.25">
      <c r="R93932" s="15">
        <v>3</v>
      </c>
    </row>
    <row r="93933" spans="18:18" x14ac:dyDescent="0.25">
      <c r="R93933" s="15">
        <v>3</v>
      </c>
    </row>
    <row r="93934" spans="18:18" x14ac:dyDescent="0.25">
      <c r="R93934" s="15">
        <v>3</v>
      </c>
    </row>
    <row r="93935" spans="18:18" x14ac:dyDescent="0.25">
      <c r="R93935" s="15">
        <v>3</v>
      </c>
    </row>
    <row r="93936" spans="18:18" x14ac:dyDescent="0.25">
      <c r="R93936" s="15">
        <v>3</v>
      </c>
    </row>
    <row r="93937" spans="18:18" x14ac:dyDescent="0.25">
      <c r="R93937" s="15">
        <v>3</v>
      </c>
    </row>
    <row r="93938" spans="18:18" x14ac:dyDescent="0.25">
      <c r="R93938" s="15">
        <v>3</v>
      </c>
    </row>
    <row r="93939" spans="18:18" x14ac:dyDescent="0.25">
      <c r="R93939" s="15">
        <v>3</v>
      </c>
    </row>
    <row r="93940" spans="18:18" x14ac:dyDescent="0.25">
      <c r="R93940" s="15">
        <v>3</v>
      </c>
    </row>
    <row r="93941" spans="18:18" x14ac:dyDescent="0.25">
      <c r="R93941" s="15">
        <v>3</v>
      </c>
    </row>
    <row r="93942" spans="18:18" x14ac:dyDescent="0.25">
      <c r="R93942" s="15">
        <v>3</v>
      </c>
    </row>
    <row r="93943" spans="18:18" x14ac:dyDescent="0.25">
      <c r="R93943" s="15">
        <v>3</v>
      </c>
    </row>
    <row r="93944" spans="18:18" x14ac:dyDescent="0.25">
      <c r="R93944" s="15">
        <v>3</v>
      </c>
    </row>
    <row r="93945" spans="18:18" x14ac:dyDescent="0.25">
      <c r="R93945" s="15">
        <v>3</v>
      </c>
    </row>
    <row r="93946" spans="18:18" x14ac:dyDescent="0.25">
      <c r="R93946" s="15">
        <v>3</v>
      </c>
    </row>
    <row r="93947" spans="18:18" x14ac:dyDescent="0.25">
      <c r="R93947" s="15">
        <v>3</v>
      </c>
    </row>
    <row r="93948" spans="18:18" x14ac:dyDescent="0.25">
      <c r="R93948" s="15">
        <v>3</v>
      </c>
    </row>
    <row r="93949" spans="18:18" x14ac:dyDescent="0.25">
      <c r="R93949" s="15">
        <v>3</v>
      </c>
    </row>
    <row r="93950" spans="18:18" x14ac:dyDescent="0.25">
      <c r="R93950" s="15">
        <v>3</v>
      </c>
    </row>
    <row r="93951" spans="18:18" x14ac:dyDescent="0.25">
      <c r="R93951" s="15">
        <v>3</v>
      </c>
    </row>
    <row r="93952" spans="18:18" x14ac:dyDescent="0.25">
      <c r="R93952" s="15">
        <v>3</v>
      </c>
    </row>
    <row r="93953" spans="18:18" x14ac:dyDescent="0.25">
      <c r="R93953" s="15">
        <v>3</v>
      </c>
    </row>
    <row r="93954" spans="18:18" x14ac:dyDescent="0.25">
      <c r="R93954" s="15">
        <v>3</v>
      </c>
    </row>
    <row r="93955" spans="18:18" x14ac:dyDescent="0.25">
      <c r="R93955" s="15">
        <v>3</v>
      </c>
    </row>
    <row r="93956" spans="18:18" x14ac:dyDescent="0.25">
      <c r="R93956" s="15">
        <v>3</v>
      </c>
    </row>
    <row r="93957" spans="18:18" x14ac:dyDescent="0.25">
      <c r="R93957" s="15">
        <v>3</v>
      </c>
    </row>
    <row r="93958" spans="18:18" x14ac:dyDescent="0.25">
      <c r="R93958" s="15">
        <v>3</v>
      </c>
    </row>
    <row r="93959" spans="18:18" x14ac:dyDescent="0.25">
      <c r="R93959" s="15">
        <v>3</v>
      </c>
    </row>
    <row r="93960" spans="18:18" x14ac:dyDescent="0.25">
      <c r="R93960" s="15">
        <v>3</v>
      </c>
    </row>
    <row r="93961" spans="18:18" x14ac:dyDescent="0.25">
      <c r="R93961" s="15">
        <v>3</v>
      </c>
    </row>
    <row r="93962" spans="18:18" x14ac:dyDescent="0.25">
      <c r="R93962" s="15">
        <v>3</v>
      </c>
    </row>
    <row r="93963" spans="18:18" x14ac:dyDescent="0.25">
      <c r="R93963" s="15">
        <v>3</v>
      </c>
    </row>
    <row r="93964" spans="18:18" x14ac:dyDescent="0.25">
      <c r="R93964" s="15">
        <v>3</v>
      </c>
    </row>
    <row r="93965" spans="18:18" x14ac:dyDescent="0.25">
      <c r="R93965" s="15">
        <v>3</v>
      </c>
    </row>
    <row r="93966" spans="18:18" x14ac:dyDescent="0.25">
      <c r="R93966" s="15">
        <v>3</v>
      </c>
    </row>
    <row r="93967" spans="18:18" x14ac:dyDescent="0.25">
      <c r="R93967" s="15">
        <v>3</v>
      </c>
    </row>
    <row r="93968" spans="18:18" x14ac:dyDescent="0.25">
      <c r="R93968" s="15">
        <v>3</v>
      </c>
    </row>
    <row r="93969" spans="18:18" x14ac:dyDescent="0.25">
      <c r="R93969" s="15">
        <v>3</v>
      </c>
    </row>
    <row r="93970" spans="18:18" x14ac:dyDescent="0.25">
      <c r="R93970" s="15">
        <v>3</v>
      </c>
    </row>
    <row r="93971" spans="18:18" x14ac:dyDescent="0.25">
      <c r="R93971" s="15">
        <v>3</v>
      </c>
    </row>
    <row r="93972" spans="18:18" x14ac:dyDescent="0.25">
      <c r="R93972" s="15">
        <v>3</v>
      </c>
    </row>
    <row r="93973" spans="18:18" x14ac:dyDescent="0.25">
      <c r="R93973" s="15">
        <v>3</v>
      </c>
    </row>
    <row r="93974" spans="18:18" x14ac:dyDescent="0.25">
      <c r="R93974" s="15">
        <v>3</v>
      </c>
    </row>
    <row r="93975" spans="18:18" x14ac:dyDescent="0.25">
      <c r="R93975" s="15">
        <v>3</v>
      </c>
    </row>
    <row r="93976" spans="18:18" x14ac:dyDescent="0.25">
      <c r="R93976" s="15">
        <v>3</v>
      </c>
    </row>
    <row r="93977" spans="18:18" x14ac:dyDescent="0.25">
      <c r="R93977" s="15">
        <v>3</v>
      </c>
    </row>
    <row r="93978" spans="18:18" x14ac:dyDescent="0.25">
      <c r="R93978" s="15">
        <v>3</v>
      </c>
    </row>
    <row r="93979" spans="18:18" x14ac:dyDescent="0.25">
      <c r="R93979" s="15">
        <v>3</v>
      </c>
    </row>
    <row r="93980" spans="18:18" x14ac:dyDescent="0.25">
      <c r="R93980" s="15">
        <v>3</v>
      </c>
    </row>
    <row r="93981" spans="18:18" x14ac:dyDescent="0.25">
      <c r="R93981" s="15">
        <v>3</v>
      </c>
    </row>
    <row r="93982" spans="18:18" x14ac:dyDescent="0.25">
      <c r="R93982" s="15">
        <v>3</v>
      </c>
    </row>
    <row r="93983" spans="18:18" x14ac:dyDescent="0.25">
      <c r="R93983" s="15">
        <v>3</v>
      </c>
    </row>
    <row r="93984" spans="18:18" x14ac:dyDescent="0.25">
      <c r="R93984" s="15">
        <v>3</v>
      </c>
    </row>
    <row r="93985" spans="18:18" x14ac:dyDescent="0.25">
      <c r="R93985" s="15">
        <v>3</v>
      </c>
    </row>
    <row r="93986" spans="18:18" x14ac:dyDescent="0.25">
      <c r="R93986" s="15">
        <v>3</v>
      </c>
    </row>
    <row r="93987" spans="18:18" x14ac:dyDescent="0.25">
      <c r="R93987" s="15">
        <v>3</v>
      </c>
    </row>
    <row r="93988" spans="18:18" x14ac:dyDescent="0.25">
      <c r="R93988" s="15">
        <v>3</v>
      </c>
    </row>
    <row r="93989" spans="18:18" x14ac:dyDescent="0.25">
      <c r="R93989" s="15">
        <v>3</v>
      </c>
    </row>
    <row r="93990" spans="18:18" x14ac:dyDescent="0.25">
      <c r="R93990" s="15">
        <v>3</v>
      </c>
    </row>
    <row r="93991" spans="18:18" x14ac:dyDescent="0.25">
      <c r="R93991" s="15">
        <v>3</v>
      </c>
    </row>
    <row r="93992" spans="18:18" x14ac:dyDescent="0.25">
      <c r="R93992" s="15">
        <v>3</v>
      </c>
    </row>
    <row r="93993" spans="18:18" x14ac:dyDescent="0.25">
      <c r="R93993" s="15">
        <v>3</v>
      </c>
    </row>
    <row r="93994" spans="18:18" x14ac:dyDescent="0.25">
      <c r="R93994" s="15">
        <v>3</v>
      </c>
    </row>
    <row r="93995" spans="18:18" x14ac:dyDescent="0.25">
      <c r="R93995" s="15">
        <v>4</v>
      </c>
    </row>
    <row r="93996" spans="18:18" x14ac:dyDescent="0.25">
      <c r="R93996" s="15">
        <v>4</v>
      </c>
    </row>
    <row r="93997" spans="18:18" x14ac:dyDescent="0.25">
      <c r="R93997" s="15">
        <v>4</v>
      </c>
    </row>
    <row r="93998" spans="18:18" x14ac:dyDescent="0.25">
      <c r="R93998" s="15">
        <v>4</v>
      </c>
    </row>
    <row r="93999" spans="18:18" x14ac:dyDescent="0.25">
      <c r="R93999" s="15">
        <v>4</v>
      </c>
    </row>
    <row r="94000" spans="18:18" x14ac:dyDescent="0.25">
      <c r="R94000" s="15">
        <v>4</v>
      </c>
    </row>
    <row r="94001" spans="18:18" x14ac:dyDescent="0.25">
      <c r="R94001" s="15">
        <v>4</v>
      </c>
    </row>
    <row r="94002" spans="18:18" x14ac:dyDescent="0.25">
      <c r="R94002" s="15">
        <v>4</v>
      </c>
    </row>
    <row r="94003" spans="18:18" x14ac:dyDescent="0.25">
      <c r="R94003" s="15">
        <v>4</v>
      </c>
    </row>
    <row r="94004" spans="18:18" x14ac:dyDescent="0.25">
      <c r="R94004" s="15">
        <v>4</v>
      </c>
    </row>
    <row r="94005" spans="18:18" x14ac:dyDescent="0.25">
      <c r="R94005" s="15">
        <v>4</v>
      </c>
    </row>
    <row r="94006" spans="18:18" x14ac:dyDescent="0.25">
      <c r="R94006" s="15">
        <v>4</v>
      </c>
    </row>
    <row r="94007" spans="18:18" x14ac:dyDescent="0.25">
      <c r="R94007" s="15">
        <v>4</v>
      </c>
    </row>
    <row r="94008" spans="18:18" x14ac:dyDescent="0.25">
      <c r="R94008" s="15">
        <v>4</v>
      </c>
    </row>
    <row r="94009" spans="18:18" x14ac:dyDescent="0.25">
      <c r="R94009" s="15">
        <v>4</v>
      </c>
    </row>
    <row r="94010" spans="18:18" x14ac:dyDescent="0.25">
      <c r="R94010" s="15">
        <v>4</v>
      </c>
    </row>
    <row r="94011" spans="18:18" x14ac:dyDescent="0.25">
      <c r="R94011" s="15">
        <v>4</v>
      </c>
    </row>
    <row r="94012" spans="18:18" x14ac:dyDescent="0.25">
      <c r="R94012" s="15">
        <v>4</v>
      </c>
    </row>
    <row r="94013" spans="18:18" x14ac:dyDescent="0.25">
      <c r="R94013" s="15">
        <v>4</v>
      </c>
    </row>
    <row r="94014" spans="18:18" x14ac:dyDescent="0.25">
      <c r="R94014" s="15">
        <v>4</v>
      </c>
    </row>
    <row r="94015" spans="18:18" x14ac:dyDescent="0.25">
      <c r="R94015" s="15">
        <v>4</v>
      </c>
    </row>
    <row r="94016" spans="18:18" x14ac:dyDescent="0.25">
      <c r="R94016" s="15">
        <v>4</v>
      </c>
    </row>
    <row r="94017" spans="18:18" x14ac:dyDescent="0.25">
      <c r="R94017" s="15">
        <v>4</v>
      </c>
    </row>
    <row r="94018" spans="18:18" x14ac:dyDescent="0.25">
      <c r="R94018" s="15">
        <v>4</v>
      </c>
    </row>
    <row r="94019" spans="18:18" x14ac:dyDescent="0.25">
      <c r="R94019" s="15">
        <v>4</v>
      </c>
    </row>
    <row r="94020" spans="18:18" x14ac:dyDescent="0.25">
      <c r="R94020" s="15">
        <v>4</v>
      </c>
    </row>
    <row r="94021" spans="18:18" x14ac:dyDescent="0.25">
      <c r="R94021" s="15">
        <v>4</v>
      </c>
    </row>
    <row r="94022" spans="18:18" x14ac:dyDescent="0.25">
      <c r="R94022" s="15">
        <v>4</v>
      </c>
    </row>
    <row r="94023" spans="18:18" x14ac:dyDescent="0.25">
      <c r="R94023" s="15">
        <v>4</v>
      </c>
    </row>
    <row r="94024" spans="18:18" x14ac:dyDescent="0.25">
      <c r="R94024" s="15">
        <v>4</v>
      </c>
    </row>
    <row r="94025" spans="18:18" x14ac:dyDescent="0.25">
      <c r="R94025" s="15">
        <v>4</v>
      </c>
    </row>
    <row r="94026" spans="18:18" x14ac:dyDescent="0.25">
      <c r="R94026" s="15">
        <v>4</v>
      </c>
    </row>
    <row r="94027" spans="18:18" x14ac:dyDescent="0.25">
      <c r="R94027" s="15">
        <v>4</v>
      </c>
    </row>
    <row r="94028" spans="18:18" x14ac:dyDescent="0.25">
      <c r="R94028" s="15">
        <v>4</v>
      </c>
    </row>
    <row r="94029" spans="18:18" x14ac:dyDescent="0.25">
      <c r="R94029" s="15">
        <v>4</v>
      </c>
    </row>
    <row r="94030" spans="18:18" x14ac:dyDescent="0.25">
      <c r="R94030" s="15">
        <v>4</v>
      </c>
    </row>
    <row r="94031" spans="18:18" x14ac:dyDescent="0.25">
      <c r="R94031" s="15">
        <v>4</v>
      </c>
    </row>
    <row r="94032" spans="18:18" x14ac:dyDescent="0.25">
      <c r="R94032" s="15">
        <v>4</v>
      </c>
    </row>
    <row r="94033" spans="18:18" x14ac:dyDescent="0.25">
      <c r="R94033" s="15">
        <v>4</v>
      </c>
    </row>
    <row r="94034" spans="18:18" x14ac:dyDescent="0.25">
      <c r="R94034" s="15">
        <v>4</v>
      </c>
    </row>
    <row r="94035" spans="18:18" x14ac:dyDescent="0.25">
      <c r="R94035" s="15">
        <v>4</v>
      </c>
    </row>
    <row r="94036" spans="18:18" x14ac:dyDescent="0.25">
      <c r="R94036" s="15">
        <v>4</v>
      </c>
    </row>
    <row r="94037" spans="18:18" x14ac:dyDescent="0.25">
      <c r="R94037" s="15">
        <v>4</v>
      </c>
    </row>
    <row r="94038" spans="18:18" x14ac:dyDescent="0.25">
      <c r="R94038" s="15">
        <v>4</v>
      </c>
    </row>
    <row r="94039" spans="18:18" x14ac:dyDescent="0.25">
      <c r="R94039" s="15">
        <v>4</v>
      </c>
    </row>
    <row r="94040" spans="18:18" x14ac:dyDescent="0.25">
      <c r="R94040" s="15">
        <v>4</v>
      </c>
    </row>
    <row r="94041" spans="18:18" x14ac:dyDescent="0.25">
      <c r="R94041" s="15">
        <v>4</v>
      </c>
    </row>
    <row r="94042" spans="18:18" x14ac:dyDescent="0.25">
      <c r="R94042" s="15">
        <v>4</v>
      </c>
    </row>
    <row r="94043" spans="18:18" x14ac:dyDescent="0.25">
      <c r="R94043" s="15">
        <v>4</v>
      </c>
    </row>
    <row r="94044" spans="18:18" x14ac:dyDescent="0.25">
      <c r="R94044" s="15">
        <v>4</v>
      </c>
    </row>
    <row r="94045" spans="18:18" x14ac:dyDescent="0.25">
      <c r="R94045" s="15">
        <v>4</v>
      </c>
    </row>
    <row r="94046" spans="18:18" x14ac:dyDescent="0.25">
      <c r="R94046" s="15">
        <v>4</v>
      </c>
    </row>
    <row r="94047" spans="18:18" x14ac:dyDescent="0.25">
      <c r="R94047" s="15">
        <v>4</v>
      </c>
    </row>
    <row r="94048" spans="18:18" x14ac:dyDescent="0.25">
      <c r="R94048" s="15">
        <v>4</v>
      </c>
    </row>
    <row r="94049" spans="18:18" x14ac:dyDescent="0.25">
      <c r="R94049" s="15">
        <v>4</v>
      </c>
    </row>
    <row r="94050" spans="18:18" x14ac:dyDescent="0.25">
      <c r="R94050" s="15">
        <v>4</v>
      </c>
    </row>
    <row r="94051" spans="18:18" x14ac:dyDescent="0.25">
      <c r="R94051" s="15">
        <v>4</v>
      </c>
    </row>
    <row r="94052" spans="18:18" x14ac:dyDescent="0.25">
      <c r="R94052" s="15">
        <v>4</v>
      </c>
    </row>
    <row r="94053" spans="18:18" x14ac:dyDescent="0.25">
      <c r="R94053" s="15">
        <v>4</v>
      </c>
    </row>
    <row r="94054" spans="18:18" x14ac:dyDescent="0.25">
      <c r="R94054" s="15">
        <v>4</v>
      </c>
    </row>
    <row r="94055" spans="18:18" x14ac:dyDescent="0.25">
      <c r="R94055" s="15">
        <v>4</v>
      </c>
    </row>
    <row r="94056" spans="18:18" x14ac:dyDescent="0.25">
      <c r="R94056" s="15">
        <v>4</v>
      </c>
    </row>
    <row r="94057" spans="18:18" x14ac:dyDescent="0.25">
      <c r="R94057" s="15">
        <v>4</v>
      </c>
    </row>
    <row r="94058" spans="18:18" x14ac:dyDescent="0.25">
      <c r="R94058" s="15">
        <v>4</v>
      </c>
    </row>
    <row r="94059" spans="18:18" x14ac:dyDescent="0.25">
      <c r="R94059" s="15">
        <v>4</v>
      </c>
    </row>
    <row r="94060" spans="18:18" x14ac:dyDescent="0.25">
      <c r="R94060" s="15">
        <v>4</v>
      </c>
    </row>
    <row r="94061" spans="18:18" x14ac:dyDescent="0.25">
      <c r="R94061" s="15">
        <v>4</v>
      </c>
    </row>
    <row r="94062" spans="18:18" x14ac:dyDescent="0.25">
      <c r="R94062" s="15">
        <v>4</v>
      </c>
    </row>
    <row r="94063" spans="18:18" x14ac:dyDescent="0.25">
      <c r="R94063" s="15">
        <v>4</v>
      </c>
    </row>
    <row r="94064" spans="18:18" x14ac:dyDescent="0.25">
      <c r="R94064" s="15">
        <v>4</v>
      </c>
    </row>
    <row r="94065" spans="18:18" x14ac:dyDescent="0.25">
      <c r="R94065" s="15">
        <v>4</v>
      </c>
    </row>
    <row r="94066" spans="18:18" x14ac:dyDescent="0.25">
      <c r="R94066" s="15">
        <v>4</v>
      </c>
    </row>
    <row r="94067" spans="18:18" x14ac:dyDescent="0.25">
      <c r="R94067" s="15">
        <v>4</v>
      </c>
    </row>
    <row r="94068" spans="18:18" x14ac:dyDescent="0.25">
      <c r="R94068" s="15">
        <v>4</v>
      </c>
    </row>
    <row r="94069" spans="18:18" x14ac:dyDescent="0.25">
      <c r="R94069" s="15">
        <v>4</v>
      </c>
    </row>
    <row r="94070" spans="18:18" x14ac:dyDescent="0.25">
      <c r="R94070" s="15">
        <v>4</v>
      </c>
    </row>
    <row r="94071" spans="18:18" x14ac:dyDescent="0.25">
      <c r="R94071" s="15">
        <v>4</v>
      </c>
    </row>
    <row r="94072" spans="18:18" x14ac:dyDescent="0.25">
      <c r="R94072" s="15">
        <v>4</v>
      </c>
    </row>
    <row r="94073" spans="18:18" x14ac:dyDescent="0.25">
      <c r="R94073" s="15">
        <v>4</v>
      </c>
    </row>
    <row r="94074" spans="18:18" x14ac:dyDescent="0.25">
      <c r="R94074" s="15">
        <v>4</v>
      </c>
    </row>
    <row r="94075" spans="18:18" x14ac:dyDescent="0.25">
      <c r="R94075" s="15">
        <v>4</v>
      </c>
    </row>
    <row r="94076" spans="18:18" x14ac:dyDescent="0.25">
      <c r="R94076" s="15">
        <v>4</v>
      </c>
    </row>
    <row r="94077" spans="18:18" x14ac:dyDescent="0.25">
      <c r="R94077" s="15">
        <v>4</v>
      </c>
    </row>
    <row r="94078" spans="18:18" x14ac:dyDescent="0.25">
      <c r="R94078" s="15">
        <v>4</v>
      </c>
    </row>
    <row r="94079" spans="18:18" x14ac:dyDescent="0.25">
      <c r="R94079" s="15">
        <v>4</v>
      </c>
    </row>
    <row r="94080" spans="18:18" x14ac:dyDescent="0.25">
      <c r="R94080" s="15">
        <v>4</v>
      </c>
    </row>
    <row r="94081" spans="18:18" x14ac:dyDescent="0.25">
      <c r="R94081" s="15">
        <v>4</v>
      </c>
    </row>
    <row r="94082" spans="18:18" x14ac:dyDescent="0.25">
      <c r="R94082" s="15">
        <v>4</v>
      </c>
    </row>
    <row r="94083" spans="18:18" x14ac:dyDescent="0.25">
      <c r="R94083" s="15">
        <v>4</v>
      </c>
    </row>
    <row r="94084" spans="18:18" x14ac:dyDescent="0.25">
      <c r="R94084" s="15">
        <v>4</v>
      </c>
    </row>
    <row r="94085" spans="18:18" x14ac:dyDescent="0.25">
      <c r="R94085" s="15">
        <v>4</v>
      </c>
    </row>
    <row r="94086" spans="18:18" x14ac:dyDescent="0.25">
      <c r="R94086" s="15">
        <v>4</v>
      </c>
    </row>
    <row r="94087" spans="18:18" x14ac:dyDescent="0.25">
      <c r="R94087" s="15">
        <v>4</v>
      </c>
    </row>
    <row r="94088" spans="18:18" x14ac:dyDescent="0.25">
      <c r="R94088" s="15">
        <v>4</v>
      </c>
    </row>
    <row r="94089" spans="18:18" x14ac:dyDescent="0.25">
      <c r="R94089" s="15">
        <v>3</v>
      </c>
    </row>
    <row r="94090" spans="18:18" x14ac:dyDescent="0.25">
      <c r="R94090" s="15">
        <v>3</v>
      </c>
    </row>
    <row r="94091" spans="18:18" x14ac:dyDescent="0.25">
      <c r="R94091" s="15">
        <v>3</v>
      </c>
    </row>
    <row r="94092" spans="18:18" x14ac:dyDescent="0.25">
      <c r="R94092" s="15">
        <v>3</v>
      </c>
    </row>
    <row r="94093" spans="18:18" x14ac:dyDescent="0.25">
      <c r="R94093" s="15">
        <v>3</v>
      </c>
    </row>
    <row r="94094" spans="18:18" x14ac:dyDescent="0.25">
      <c r="R94094" s="15">
        <v>3</v>
      </c>
    </row>
    <row r="94095" spans="18:18" x14ac:dyDescent="0.25">
      <c r="R94095" s="15">
        <v>3</v>
      </c>
    </row>
    <row r="94096" spans="18:18" x14ac:dyDescent="0.25">
      <c r="R94096" s="15">
        <v>3</v>
      </c>
    </row>
    <row r="94097" spans="18:18" x14ac:dyDescent="0.25">
      <c r="R94097" s="15">
        <v>3</v>
      </c>
    </row>
    <row r="94098" spans="18:18" x14ac:dyDescent="0.25">
      <c r="R94098" s="15">
        <v>3</v>
      </c>
    </row>
    <row r="94099" spans="18:18" x14ac:dyDescent="0.25">
      <c r="R94099" s="15">
        <v>3</v>
      </c>
    </row>
    <row r="94100" spans="18:18" x14ac:dyDescent="0.25">
      <c r="R94100" s="15">
        <v>3</v>
      </c>
    </row>
    <row r="94101" spans="18:18" x14ac:dyDescent="0.25">
      <c r="R94101" s="15">
        <v>3</v>
      </c>
    </row>
    <row r="94102" spans="18:18" x14ac:dyDescent="0.25">
      <c r="R94102" s="15">
        <v>3</v>
      </c>
    </row>
    <row r="94103" spans="18:18" x14ac:dyDescent="0.25">
      <c r="R94103" s="15">
        <v>3</v>
      </c>
    </row>
    <row r="94104" spans="18:18" x14ac:dyDescent="0.25">
      <c r="R94104" s="15">
        <v>3</v>
      </c>
    </row>
    <row r="94105" spans="18:18" x14ac:dyDescent="0.25">
      <c r="R94105" s="15">
        <v>3</v>
      </c>
    </row>
    <row r="94106" spans="18:18" x14ac:dyDescent="0.25">
      <c r="R94106" s="15">
        <v>3</v>
      </c>
    </row>
    <row r="94107" spans="18:18" x14ac:dyDescent="0.25">
      <c r="R94107" s="15">
        <v>3</v>
      </c>
    </row>
    <row r="94108" spans="18:18" x14ac:dyDescent="0.25">
      <c r="R94108" s="15">
        <v>3</v>
      </c>
    </row>
    <row r="94109" spans="18:18" x14ac:dyDescent="0.25">
      <c r="R94109" s="15">
        <v>3</v>
      </c>
    </row>
    <row r="94110" spans="18:18" x14ac:dyDescent="0.25">
      <c r="R94110" s="15">
        <v>3</v>
      </c>
    </row>
    <row r="94111" spans="18:18" x14ac:dyDescent="0.25">
      <c r="R94111" s="15">
        <v>3</v>
      </c>
    </row>
    <row r="94112" spans="18:18" x14ac:dyDescent="0.25">
      <c r="R94112" s="15">
        <v>3</v>
      </c>
    </row>
    <row r="94113" spans="18:18" x14ac:dyDescent="0.25">
      <c r="R94113" s="15">
        <v>3</v>
      </c>
    </row>
    <row r="94114" spans="18:18" x14ac:dyDescent="0.25">
      <c r="R94114" s="15">
        <v>3</v>
      </c>
    </row>
    <row r="94115" spans="18:18" x14ac:dyDescent="0.25">
      <c r="R94115" s="15">
        <v>3</v>
      </c>
    </row>
    <row r="94116" spans="18:18" x14ac:dyDescent="0.25">
      <c r="R94116" s="15">
        <v>3</v>
      </c>
    </row>
    <row r="94117" spans="18:18" x14ac:dyDescent="0.25">
      <c r="R94117" s="15">
        <v>3</v>
      </c>
    </row>
    <row r="94118" spans="18:18" x14ac:dyDescent="0.25">
      <c r="R94118" s="15">
        <v>3</v>
      </c>
    </row>
    <row r="94119" spans="18:18" x14ac:dyDescent="0.25">
      <c r="R94119" s="15">
        <v>3</v>
      </c>
    </row>
    <row r="94120" spans="18:18" x14ac:dyDescent="0.25">
      <c r="R94120" s="15">
        <v>3</v>
      </c>
    </row>
    <row r="94121" spans="18:18" x14ac:dyDescent="0.25">
      <c r="R94121" s="15">
        <v>3</v>
      </c>
    </row>
    <row r="94122" spans="18:18" x14ac:dyDescent="0.25">
      <c r="R94122" s="15">
        <v>3</v>
      </c>
    </row>
    <row r="94123" spans="18:18" x14ac:dyDescent="0.25">
      <c r="R94123" s="15">
        <v>3</v>
      </c>
    </row>
    <row r="94124" spans="18:18" x14ac:dyDescent="0.25">
      <c r="R94124" s="15">
        <v>3</v>
      </c>
    </row>
    <row r="94125" spans="18:18" x14ac:dyDescent="0.25">
      <c r="R94125" s="15">
        <v>3</v>
      </c>
    </row>
    <row r="94126" spans="18:18" x14ac:dyDescent="0.25">
      <c r="R94126" s="15">
        <v>3</v>
      </c>
    </row>
    <row r="94127" spans="18:18" x14ac:dyDescent="0.25">
      <c r="R94127" s="15">
        <v>3</v>
      </c>
    </row>
    <row r="94128" spans="18:18" x14ac:dyDescent="0.25">
      <c r="R94128" s="15">
        <v>3</v>
      </c>
    </row>
    <row r="94129" spans="18:18" x14ac:dyDescent="0.25">
      <c r="R94129" s="15">
        <v>3</v>
      </c>
    </row>
    <row r="94130" spans="18:18" x14ac:dyDescent="0.25">
      <c r="R94130" s="15">
        <v>3</v>
      </c>
    </row>
    <row r="94131" spans="18:18" x14ac:dyDescent="0.25">
      <c r="R94131" s="15">
        <v>3</v>
      </c>
    </row>
    <row r="94132" spans="18:18" x14ac:dyDescent="0.25">
      <c r="R94132" s="15">
        <v>3</v>
      </c>
    </row>
    <row r="94133" spans="18:18" x14ac:dyDescent="0.25">
      <c r="R94133" s="15">
        <v>3</v>
      </c>
    </row>
    <row r="94134" spans="18:18" x14ac:dyDescent="0.25">
      <c r="R94134" s="15">
        <v>3</v>
      </c>
    </row>
    <row r="94135" spans="18:18" x14ac:dyDescent="0.25">
      <c r="R94135" s="15">
        <v>3</v>
      </c>
    </row>
    <row r="94136" spans="18:18" x14ac:dyDescent="0.25">
      <c r="R94136" s="15">
        <v>3</v>
      </c>
    </row>
    <row r="94137" spans="18:18" x14ac:dyDescent="0.25">
      <c r="R94137" s="15">
        <v>3</v>
      </c>
    </row>
    <row r="94138" spans="18:18" x14ac:dyDescent="0.25">
      <c r="R94138" s="15">
        <v>3</v>
      </c>
    </row>
    <row r="94139" spans="18:18" x14ac:dyDescent="0.25">
      <c r="R94139" s="15">
        <v>3</v>
      </c>
    </row>
    <row r="94140" spans="18:18" x14ac:dyDescent="0.25">
      <c r="R94140" s="15">
        <v>3</v>
      </c>
    </row>
    <row r="94141" spans="18:18" x14ac:dyDescent="0.25">
      <c r="R94141" s="15">
        <v>3</v>
      </c>
    </row>
    <row r="94142" spans="18:18" x14ac:dyDescent="0.25">
      <c r="R94142" s="15">
        <v>3</v>
      </c>
    </row>
    <row r="94143" spans="18:18" x14ac:dyDescent="0.25">
      <c r="R94143" s="15">
        <v>3</v>
      </c>
    </row>
    <row r="94144" spans="18:18" x14ac:dyDescent="0.25">
      <c r="R94144" s="15">
        <v>3</v>
      </c>
    </row>
    <row r="94145" spans="18:18" x14ac:dyDescent="0.25">
      <c r="R94145" s="15">
        <v>5</v>
      </c>
    </row>
    <row r="94146" spans="18:18" x14ac:dyDescent="0.25">
      <c r="R94146" s="15">
        <v>5</v>
      </c>
    </row>
    <row r="94147" spans="18:18" x14ac:dyDescent="0.25">
      <c r="R94147" s="15">
        <v>5</v>
      </c>
    </row>
    <row r="94148" spans="18:18" x14ac:dyDescent="0.25">
      <c r="R94148" s="15">
        <v>5</v>
      </c>
    </row>
    <row r="94149" spans="18:18" x14ac:dyDescent="0.25">
      <c r="R94149" s="15">
        <v>5</v>
      </c>
    </row>
    <row r="94150" spans="18:18" x14ac:dyDescent="0.25">
      <c r="R94150" s="15">
        <v>5</v>
      </c>
    </row>
    <row r="94151" spans="18:18" x14ac:dyDescent="0.25">
      <c r="R94151" s="15">
        <v>5</v>
      </c>
    </row>
    <row r="94152" spans="18:18" x14ac:dyDescent="0.25">
      <c r="R94152" s="15">
        <v>5</v>
      </c>
    </row>
    <row r="94153" spans="18:18" x14ac:dyDescent="0.25">
      <c r="R94153" s="15">
        <v>5</v>
      </c>
    </row>
    <row r="94154" spans="18:18" x14ac:dyDescent="0.25">
      <c r="R94154" s="15">
        <v>5</v>
      </c>
    </row>
    <row r="94155" spans="18:18" x14ac:dyDescent="0.25">
      <c r="R94155" s="15">
        <v>5</v>
      </c>
    </row>
    <row r="94156" spans="18:18" x14ac:dyDescent="0.25">
      <c r="R94156" s="15">
        <v>5</v>
      </c>
    </row>
    <row r="94157" spans="18:18" x14ac:dyDescent="0.25">
      <c r="R94157" s="15">
        <v>5</v>
      </c>
    </row>
    <row r="94158" spans="18:18" x14ac:dyDescent="0.25">
      <c r="R94158" s="15">
        <v>5</v>
      </c>
    </row>
    <row r="94159" spans="18:18" x14ac:dyDescent="0.25">
      <c r="R94159" s="15">
        <v>5</v>
      </c>
    </row>
    <row r="94160" spans="18:18" x14ac:dyDescent="0.25">
      <c r="R94160" s="15">
        <v>5</v>
      </c>
    </row>
    <row r="94161" spans="18:18" x14ac:dyDescent="0.25">
      <c r="R94161" s="15">
        <v>5</v>
      </c>
    </row>
    <row r="94162" spans="18:18" x14ac:dyDescent="0.25">
      <c r="R94162" s="15">
        <v>3</v>
      </c>
    </row>
    <row r="94163" spans="18:18" x14ac:dyDescent="0.25">
      <c r="R94163" s="15">
        <v>3</v>
      </c>
    </row>
    <row r="94164" spans="18:18" x14ac:dyDescent="0.25">
      <c r="R94164" s="15">
        <v>3</v>
      </c>
    </row>
    <row r="94165" spans="18:18" x14ac:dyDescent="0.25">
      <c r="R94165" s="15">
        <v>3</v>
      </c>
    </row>
    <row r="94166" spans="18:18" x14ac:dyDescent="0.25">
      <c r="R94166" s="15">
        <v>3</v>
      </c>
    </row>
    <row r="94167" spans="18:18" x14ac:dyDescent="0.25">
      <c r="R94167" s="15">
        <v>3</v>
      </c>
    </row>
    <row r="94168" spans="18:18" x14ac:dyDescent="0.25">
      <c r="R94168" s="15">
        <v>3</v>
      </c>
    </row>
    <row r="94169" spans="18:18" x14ac:dyDescent="0.25">
      <c r="R94169" s="15">
        <v>3</v>
      </c>
    </row>
    <row r="94170" spans="18:18" x14ac:dyDescent="0.25">
      <c r="R94170" s="15">
        <v>3</v>
      </c>
    </row>
    <row r="94171" spans="18:18" x14ac:dyDescent="0.25">
      <c r="R94171" s="15">
        <v>3</v>
      </c>
    </row>
    <row r="94172" spans="18:18" x14ac:dyDescent="0.25">
      <c r="R94172" s="15">
        <v>3</v>
      </c>
    </row>
    <row r="94173" spans="18:18" x14ac:dyDescent="0.25">
      <c r="R94173" s="15">
        <v>3</v>
      </c>
    </row>
    <row r="94174" spans="18:18" x14ac:dyDescent="0.25">
      <c r="R94174" s="15">
        <v>3</v>
      </c>
    </row>
    <row r="94175" spans="18:18" x14ac:dyDescent="0.25">
      <c r="R94175" s="15">
        <v>3</v>
      </c>
    </row>
    <row r="94176" spans="18:18" x14ac:dyDescent="0.25">
      <c r="R94176" s="15">
        <v>3</v>
      </c>
    </row>
    <row r="94177" spans="18:18" x14ac:dyDescent="0.25">
      <c r="R94177" s="15">
        <v>3</v>
      </c>
    </row>
    <row r="94178" spans="18:18" x14ac:dyDescent="0.25">
      <c r="R94178" s="15">
        <v>3</v>
      </c>
    </row>
    <row r="94179" spans="18:18" x14ac:dyDescent="0.25">
      <c r="R94179" s="15">
        <v>3</v>
      </c>
    </row>
    <row r="94180" spans="18:18" x14ac:dyDescent="0.25">
      <c r="R94180" s="15">
        <v>3</v>
      </c>
    </row>
    <row r="94181" spans="18:18" x14ac:dyDescent="0.25">
      <c r="R94181" s="15">
        <v>3</v>
      </c>
    </row>
    <row r="94182" spans="18:18" x14ac:dyDescent="0.25">
      <c r="R94182" s="15">
        <v>3</v>
      </c>
    </row>
    <row r="94183" spans="18:18" x14ac:dyDescent="0.25">
      <c r="R94183" s="15">
        <v>3</v>
      </c>
    </row>
    <row r="94184" spans="18:18" x14ac:dyDescent="0.25">
      <c r="R94184" s="15">
        <v>3</v>
      </c>
    </row>
    <row r="94185" spans="18:18" x14ac:dyDescent="0.25">
      <c r="R94185" s="15">
        <v>3</v>
      </c>
    </row>
    <row r="94186" spans="18:18" x14ac:dyDescent="0.25">
      <c r="R94186" s="15">
        <v>3</v>
      </c>
    </row>
    <row r="94187" spans="18:18" x14ac:dyDescent="0.25">
      <c r="R94187" s="15">
        <v>3</v>
      </c>
    </row>
    <row r="94188" spans="18:18" x14ac:dyDescent="0.25">
      <c r="R94188" s="15">
        <v>3</v>
      </c>
    </row>
    <row r="94189" spans="18:18" x14ac:dyDescent="0.25">
      <c r="R94189" s="15">
        <v>3</v>
      </c>
    </row>
    <row r="94190" spans="18:18" x14ac:dyDescent="0.25">
      <c r="R94190" s="15">
        <v>3</v>
      </c>
    </row>
    <row r="94191" spans="18:18" x14ac:dyDescent="0.25">
      <c r="R94191" s="15">
        <v>3</v>
      </c>
    </row>
    <row r="94192" spans="18:18" x14ac:dyDescent="0.25">
      <c r="R94192" s="15">
        <v>3</v>
      </c>
    </row>
    <row r="94193" spans="18:18" x14ac:dyDescent="0.25">
      <c r="R94193" s="15">
        <v>3</v>
      </c>
    </row>
    <row r="94194" spans="18:18" x14ac:dyDescent="0.25">
      <c r="R94194" s="15">
        <v>3</v>
      </c>
    </row>
    <row r="94195" spans="18:18" x14ac:dyDescent="0.25">
      <c r="R94195" s="15">
        <v>3</v>
      </c>
    </row>
    <row r="94196" spans="18:18" x14ac:dyDescent="0.25">
      <c r="R94196" s="15">
        <v>3</v>
      </c>
    </row>
    <row r="94197" spans="18:18" x14ac:dyDescent="0.25">
      <c r="R94197" s="15">
        <v>3</v>
      </c>
    </row>
    <row r="94198" spans="18:18" x14ac:dyDescent="0.25">
      <c r="R94198" s="15">
        <v>3</v>
      </c>
    </row>
    <row r="94199" spans="18:18" x14ac:dyDescent="0.25">
      <c r="R94199" s="15">
        <v>3</v>
      </c>
    </row>
    <row r="94200" spans="18:18" x14ac:dyDescent="0.25">
      <c r="R94200" s="15">
        <v>3</v>
      </c>
    </row>
    <row r="94201" spans="18:18" x14ac:dyDescent="0.25">
      <c r="R94201" s="15">
        <v>3</v>
      </c>
    </row>
    <row r="94202" spans="18:18" x14ac:dyDescent="0.25">
      <c r="R94202" s="15">
        <v>3</v>
      </c>
    </row>
    <row r="94203" spans="18:18" x14ac:dyDescent="0.25">
      <c r="R94203" s="15">
        <v>3</v>
      </c>
    </row>
    <row r="94204" spans="18:18" x14ac:dyDescent="0.25">
      <c r="R94204" s="15">
        <v>3</v>
      </c>
    </row>
    <row r="94205" spans="18:18" x14ac:dyDescent="0.25">
      <c r="R94205" s="15">
        <v>4</v>
      </c>
    </row>
    <row r="94206" spans="18:18" x14ac:dyDescent="0.25">
      <c r="R94206" s="15">
        <v>4</v>
      </c>
    </row>
    <row r="94207" spans="18:18" x14ac:dyDescent="0.25">
      <c r="R94207" s="15">
        <v>4</v>
      </c>
    </row>
    <row r="94208" spans="18:18" x14ac:dyDescent="0.25">
      <c r="R94208" s="15">
        <v>4</v>
      </c>
    </row>
    <row r="94209" spans="18:18" x14ac:dyDescent="0.25">
      <c r="R94209" s="15">
        <v>4</v>
      </c>
    </row>
    <row r="94210" spans="18:18" x14ac:dyDescent="0.25">
      <c r="R94210" s="15">
        <v>4</v>
      </c>
    </row>
    <row r="94211" spans="18:18" x14ac:dyDescent="0.25">
      <c r="R94211" s="15">
        <v>4</v>
      </c>
    </row>
    <row r="94212" spans="18:18" x14ac:dyDescent="0.25">
      <c r="R94212" s="15">
        <v>4</v>
      </c>
    </row>
    <row r="94213" spans="18:18" x14ac:dyDescent="0.25">
      <c r="R94213" s="15">
        <v>4</v>
      </c>
    </row>
    <row r="94214" spans="18:18" x14ac:dyDescent="0.25">
      <c r="R94214" s="15">
        <v>4</v>
      </c>
    </row>
    <row r="94215" spans="18:18" x14ac:dyDescent="0.25">
      <c r="R94215" s="15">
        <v>4</v>
      </c>
    </row>
    <row r="94216" spans="18:18" x14ac:dyDescent="0.25">
      <c r="R94216" s="15">
        <v>4</v>
      </c>
    </row>
    <row r="94217" spans="18:18" x14ac:dyDescent="0.25">
      <c r="R94217" s="15">
        <v>4</v>
      </c>
    </row>
    <row r="94218" spans="18:18" x14ac:dyDescent="0.25">
      <c r="R94218" s="15">
        <v>4</v>
      </c>
    </row>
    <row r="94219" spans="18:18" x14ac:dyDescent="0.25">
      <c r="R94219" s="15">
        <v>4</v>
      </c>
    </row>
    <row r="94220" spans="18:18" x14ac:dyDescent="0.25">
      <c r="R94220" s="15">
        <v>1</v>
      </c>
    </row>
    <row r="94221" spans="18:18" x14ac:dyDescent="0.25">
      <c r="R94221" s="15">
        <v>1</v>
      </c>
    </row>
    <row r="94222" spans="18:18" x14ac:dyDescent="0.25">
      <c r="R94222" s="15">
        <v>1</v>
      </c>
    </row>
    <row r="94223" spans="18:18" x14ac:dyDescent="0.25">
      <c r="R94223" s="15">
        <v>1</v>
      </c>
    </row>
    <row r="94224" spans="18:18" x14ac:dyDescent="0.25">
      <c r="R94224" s="15">
        <v>1</v>
      </c>
    </row>
    <row r="94225" spans="18:18" x14ac:dyDescent="0.25">
      <c r="R94225" s="15">
        <v>1</v>
      </c>
    </row>
    <row r="94226" spans="18:18" x14ac:dyDescent="0.25">
      <c r="R94226" s="15">
        <v>1</v>
      </c>
    </row>
    <row r="94227" spans="18:18" x14ac:dyDescent="0.25">
      <c r="R94227" s="15">
        <v>1</v>
      </c>
    </row>
    <row r="94228" spans="18:18" x14ac:dyDescent="0.25">
      <c r="R94228" s="15">
        <v>1</v>
      </c>
    </row>
    <row r="94229" spans="18:18" x14ac:dyDescent="0.25">
      <c r="R94229" s="15">
        <v>1</v>
      </c>
    </row>
    <row r="94230" spans="18:18" x14ac:dyDescent="0.25">
      <c r="R94230" s="15">
        <v>3</v>
      </c>
    </row>
    <row r="94231" spans="18:18" x14ac:dyDescent="0.25">
      <c r="R94231" s="15">
        <v>3</v>
      </c>
    </row>
    <row r="94232" spans="18:18" x14ac:dyDescent="0.25">
      <c r="R94232" s="15">
        <v>3</v>
      </c>
    </row>
    <row r="94233" spans="18:18" x14ac:dyDescent="0.25">
      <c r="R94233" s="15">
        <v>3</v>
      </c>
    </row>
    <row r="94234" spans="18:18" x14ac:dyDescent="0.25">
      <c r="R94234" s="15">
        <v>3</v>
      </c>
    </row>
    <row r="94235" spans="18:18" x14ac:dyDescent="0.25">
      <c r="R94235" s="15">
        <v>3</v>
      </c>
    </row>
    <row r="94236" spans="18:18" x14ac:dyDescent="0.25">
      <c r="R94236" s="15">
        <v>3</v>
      </c>
    </row>
    <row r="94237" spans="18:18" x14ac:dyDescent="0.25">
      <c r="R94237" s="15">
        <v>3</v>
      </c>
    </row>
    <row r="94238" spans="18:18" x14ac:dyDescent="0.25">
      <c r="R94238" s="15">
        <v>3</v>
      </c>
    </row>
    <row r="94239" spans="18:18" x14ac:dyDescent="0.25">
      <c r="R94239" s="15">
        <v>3</v>
      </c>
    </row>
    <row r="94240" spans="18:18" x14ac:dyDescent="0.25">
      <c r="R94240" s="15">
        <v>3</v>
      </c>
    </row>
    <row r="94241" spans="18:18" x14ac:dyDescent="0.25">
      <c r="R94241" s="15">
        <v>1</v>
      </c>
    </row>
    <row r="94242" spans="18:18" x14ac:dyDescent="0.25">
      <c r="R94242" s="15">
        <v>1</v>
      </c>
    </row>
    <row r="94243" spans="18:18" x14ac:dyDescent="0.25">
      <c r="R94243" s="15">
        <v>1</v>
      </c>
    </row>
    <row r="94244" spans="18:18" x14ac:dyDescent="0.25">
      <c r="R94244" s="15">
        <v>1</v>
      </c>
    </row>
    <row r="94245" spans="18:18" x14ac:dyDescent="0.25">
      <c r="R94245" s="15">
        <v>1</v>
      </c>
    </row>
    <row r="94246" spans="18:18" x14ac:dyDescent="0.25">
      <c r="R94246" s="15">
        <v>1</v>
      </c>
    </row>
    <row r="94247" spans="18:18" x14ac:dyDescent="0.25">
      <c r="R94247" s="15">
        <v>1</v>
      </c>
    </row>
    <row r="94248" spans="18:18" x14ac:dyDescent="0.25">
      <c r="R94248" s="15">
        <v>1</v>
      </c>
    </row>
    <row r="94249" spans="18:18" x14ac:dyDescent="0.25">
      <c r="R94249" s="15">
        <v>1</v>
      </c>
    </row>
    <row r="94250" spans="18:18" x14ac:dyDescent="0.25">
      <c r="R94250" s="15">
        <v>1</v>
      </c>
    </row>
    <row r="94251" spans="18:18" x14ac:dyDescent="0.25">
      <c r="R94251" s="15">
        <v>1</v>
      </c>
    </row>
    <row r="94252" spans="18:18" x14ac:dyDescent="0.25">
      <c r="R94252" s="15">
        <v>1</v>
      </c>
    </row>
    <row r="94253" spans="18:18" x14ac:dyDescent="0.25">
      <c r="R94253" s="15">
        <v>3</v>
      </c>
    </row>
    <row r="94254" spans="18:18" x14ac:dyDescent="0.25">
      <c r="R94254" s="15">
        <v>3</v>
      </c>
    </row>
    <row r="94255" spans="18:18" x14ac:dyDescent="0.25">
      <c r="R94255" s="15">
        <v>3</v>
      </c>
    </row>
    <row r="94256" spans="18:18" x14ac:dyDescent="0.25">
      <c r="R94256" s="15">
        <v>3</v>
      </c>
    </row>
    <row r="94257" spans="18:18" x14ac:dyDescent="0.25">
      <c r="R94257" s="15">
        <v>3</v>
      </c>
    </row>
    <row r="94258" spans="18:18" x14ac:dyDescent="0.25">
      <c r="R94258" s="15">
        <v>3</v>
      </c>
    </row>
    <row r="94259" spans="18:18" x14ac:dyDescent="0.25">
      <c r="R94259" s="15">
        <v>3</v>
      </c>
    </row>
    <row r="94260" spans="18:18" x14ac:dyDescent="0.25">
      <c r="R94260" s="15">
        <v>3</v>
      </c>
    </row>
    <row r="94261" spans="18:18" x14ac:dyDescent="0.25">
      <c r="R94261" s="15">
        <v>3</v>
      </c>
    </row>
    <row r="94262" spans="18:18" x14ac:dyDescent="0.25">
      <c r="R94262" s="15">
        <v>3</v>
      </c>
    </row>
    <row r="94263" spans="18:18" x14ac:dyDescent="0.25">
      <c r="R94263" s="15">
        <v>3</v>
      </c>
    </row>
    <row r="94264" spans="18:18" x14ac:dyDescent="0.25">
      <c r="R94264" s="15">
        <v>3</v>
      </c>
    </row>
    <row r="94265" spans="18:18" x14ac:dyDescent="0.25">
      <c r="R94265" s="15">
        <v>3</v>
      </c>
    </row>
    <row r="94266" spans="18:18" x14ac:dyDescent="0.25">
      <c r="R94266" s="15">
        <v>3</v>
      </c>
    </row>
    <row r="94267" spans="18:18" x14ac:dyDescent="0.25">
      <c r="R94267" s="15">
        <v>3</v>
      </c>
    </row>
    <row r="94268" spans="18:18" x14ac:dyDescent="0.25">
      <c r="R94268" s="15">
        <v>3</v>
      </c>
    </row>
    <row r="94269" spans="18:18" x14ac:dyDescent="0.25">
      <c r="R94269" s="15">
        <v>3</v>
      </c>
    </row>
    <row r="94270" spans="18:18" x14ac:dyDescent="0.25">
      <c r="R94270" s="15">
        <v>3</v>
      </c>
    </row>
    <row r="94271" spans="18:18" x14ac:dyDescent="0.25">
      <c r="R94271" s="15">
        <v>3</v>
      </c>
    </row>
    <row r="94272" spans="18:18" x14ac:dyDescent="0.25">
      <c r="R94272" s="15">
        <v>3</v>
      </c>
    </row>
    <row r="94273" spans="18:18" x14ac:dyDescent="0.25">
      <c r="R94273" s="15">
        <v>3</v>
      </c>
    </row>
    <row r="94274" spans="18:18" x14ac:dyDescent="0.25">
      <c r="R94274" s="15">
        <v>3</v>
      </c>
    </row>
    <row r="94275" spans="18:18" x14ac:dyDescent="0.25">
      <c r="R94275" s="15">
        <v>3</v>
      </c>
    </row>
    <row r="94276" spans="18:18" x14ac:dyDescent="0.25">
      <c r="R94276" s="15">
        <v>3</v>
      </c>
    </row>
    <row r="94277" spans="18:18" x14ac:dyDescent="0.25">
      <c r="R94277" s="15">
        <v>3</v>
      </c>
    </row>
    <row r="94278" spans="18:18" x14ac:dyDescent="0.25">
      <c r="R94278" s="15">
        <v>3</v>
      </c>
    </row>
    <row r="94279" spans="18:18" x14ac:dyDescent="0.25">
      <c r="R94279" s="15">
        <v>3</v>
      </c>
    </row>
    <row r="94280" spans="18:18" x14ac:dyDescent="0.25">
      <c r="R94280" s="15">
        <v>3</v>
      </c>
    </row>
    <row r="94281" spans="18:18" x14ac:dyDescent="0.25">
      <c r="R94281" s="15">
        <v>3</v>
      </c>
    </row>
    <row r="94282" spans="18:18" x14ac:dyDescent="0.25">
      <c r="R94282" s="15">
        <v>3</v>
      </c>
    </row>
    <row r="94283" spans="18:18" x14ac:dyDescent="0.25">
      <c r="R94283" s="15">
        <v>3</v>
      </c>
    </row>
    <row r="94284" spans="18:18" x14ac:dyDescent="0.25">
      <c r="R94284" s="15">
        <v>3</v>
      </c>
    </row>
    <row r="94285" spans="18:18" x14ac:dyDescent="0.25">
      <c r="R94285" s="15">
        <v>3</v>
      </c>
    </row>
    <row r="94286" spans="18:18" x14ac:dyDescent="0.25">
      <c r="R94286" s="15">
        <v>3</v>
      </c>
    </row>
    <row r="94287" spans="18:18" x14ac:dyDescent="0.25">
      <c r="R94287" s="15">
        <v>3</v>
      </c>
    </row>
    <row r="94288" spans="18:18" x14ac:dyDescent="0.25">
      <c r="R94288" s="15">
        <v>3</v>
      </c>
    </row>
    <row r="94289" spans="18:18" x14ac:dyDescent="0.25">
      <c r="R94289" s="15">
        <v>3</v>
      </c>
    </row>
    <row r="94290" spans="18:18" x14ac:dyDescent="0.25">
      <c r="R94290" s="15">
        <v>3</v>
      </c>
    </row>
    <row r="94291" spans="18:18" x14ac:dyDescent="0.25">
      <c r="R94291" s="15">
        <v>3</v>
      </c>
    </row>
    <row r="94292" spans="18:18" x14ac:dyDescent="0.25">
      <c r="R94292" s="15">
        <v>3</v>
      </c>
    </row>
    <row r="94293" spans="18:18" x14ac:dyDescent="0.25">
      <c r="R94293" s="15">
        <v>3</v>
      </c>
    </row>
    <row r="94294" spans="18:18" x14ac:dyDescent="0.25">
      <c r="R94294" s="15">
        <v>3</v>
      </c>
    </row>
    <row r="94295" spans="18:18" x14ac:dyDescent="0.25">
      <c r="R94295" s="15">
        <v>3</v>
      </c>
    </row>
    <row r="94296" spans="18:18" x14ac:dyDescent="0.25">
      <c r="R94296" s="15">
        <v>3</v>
      </c>
    </row>
    <row r="94297" spans="18:18" x14ac:dyDescent="0.25">
      <c r="R94297" s="15">
        <v>3</v>
      </c>
    </row>
    <row r="94298" spans="18:18" x14ac:dyDescent="0.25">
      <c r="R94298" s="15">
        <v>3</v>
      </c>
    </row>
    <row r="94299" spans="18:18" x14ac:dyDescent="0.25">
      <c r="R94299" s="15">
        <v>3</v>
      </c>
    </row>
    <row r="94300" spans="18:18" x14ac:dyDescent="0.25">
      <c r="R94300" s="15">
        <v>3</v>
      </c>
    </row>
    <row r="94301" spans="18:18" x14ac:dyDescent="0.25">
      <c r="R94301" s="15">
        <v>3</v>
      </c>
    </row>
    <row r="94302" spans="18:18" x14ac:dyDescent="0.25">
      <c r="R94302" s="15">
        <v>3</v>
      </c>
    </row>
    <row r="94303" spans="18:18" x14ac:dyDescent="0.25">
      <c r="R94303" s="15">
        <v>3</v>
      </c>
    </row>
    <row r="94304" spans="18:18" x14ac:dyDescent="0.25">
      <c r="R94304" s="15">
        <v>3</v>
      </c>
    </row>
    <row r="94305" spans="18:18" x14ac:dyDescent="0.25">
      <c r="R94305" s="15">
        <v>3</v>
      </c>
    </row>
    <row r="94306" spans="18:18" x14ac:dyDescent="0.25">
      <c r="R94306" s="15">
        <v>3</v>
      </c>
    </row>
    <row r="94307" spans="18:18" x14ac:dyDescent="0.25">
      <c r="R94307" s="15">
        <v>3</v>
      </c>
    </row>
    <row r="94308" spans="18:18" x14ac:dyDescent="0.25">
      <c r="R94308" s="15">
        <v>3</v>
      </c>
    </row>
    <row r="94309" spans="18:18" x14ac:dyDescent="0.25">
      <c r="R94309" s="15">
        <v>3</v>
      </c>
    </row>
    <row r="94310" spans="18:18" x14ac:dyDescent="0.25">
      <c r="R94310" s="15">
        <v>3</v>
      </c>
    </row>
    <row r="94311" spans="18:18" x14ac:dyDescent="0.25">
      <c r="R94311" s="15">
        <v>3</v>
      </c>
    </row>
    <row r="94312" spans="18:18" x14ac:dyDescent="0.25">
      <c r="R94312" s="15">
        <v>3</v>
      </c>
    </row>
    <row r="94313" spans="18:18" x14ac:dyDescent="0.25">
      <c r="R94313" s="15">
        <v>3</v>
      </c>
    </row>
    <row r="94314" spans="18:18" x14ac:dyDescent="0.25">
      <c r="R94314" s="15">
        <v>3</v>
      </c>
    </row>
    <row r="94315" spans="18:18" x14ac:dyDescent="0.25">
      <c r="R94315" s="15">
        <v>3</v>
      </c>
    </row>
    <row r="94316" spans="18:18" x14ac:dyDescent="0.25">
      <c r="R94316" s="15">
        <v>3</v>
      </c>
    </row>
    <row r="94317" spans="18:18" x14ac:dyDescent="0.25">
      <c r="R94317" s="15">
        <v>3</v>
      </c>
    </row>
    <row r="94318" spans="18:18" x14ac:dyDescent="0.25">
      <c r="R94318" s="15">
        <v>3</v>
      </c>
    </row>
    <row r="94319" spans="18:18" x14ac:dyDescent="0.25">
      <c r="R94319" s="15">
        <v>3</v>
      </c>
    </row>
    <row r="94320" spans="18:18" x14ac:dyDescent="0.25">
      <c r="R94320" s="15">
        <v>3</v>
      </c>
    </row>
    <row r="94321" spans="18:18" x14ac:dyDescent="0.25">
      <c r="R94321" s="15">
        <v>3</v>
      </c>
    </row>
    <row r="94322" spans="18:18" x14ac:dyDescent="0.25">
      <c r="R94322" s="15">
        <v>3</v>
      </c>
    </row>
    <row r="94323" spans="18:18" x14ac:dyDescent="0.25">
      <c r="R94323" s="15">
        <v>3</v>
      </c>
    </row>
    <row r="94324" spans="18:18" x14ac:dyDescent="0.25">
      <c r="R94324" s="15">
        <v>3</v>
      </c>
    </row>
    <row r="94325" spans="18:18" x14ac:dyDescent="0.25">
      <c r="R94325" s="15">
        <v>3</v>
      </c>
    </row>
    <row r="94326" spans="18:18" x14ac:dyDescent="0.25">
      <c r="R94326" s="15">
        <v>3</v>
      </c>
    </row>
    <row r="94327" spans="18:18" x14ac:dyDescent="0.25">
      <c r="R94327" s="15">
        <v>3</v>
      </c>
    </row>
    <row r="94328" spans="18:18" x14ac:dyDescent="0.25">
      <c r="R94328" s="15">
        <v>3</v>
      </c>
    </row>
    <row r="94329" spans="18:18" x14ac:dyDescent="0.25">
      <c r="R94329" s="15">
        <v>3</v>
      </c>
    </row>
    <row r="94330" spans="18:18" x14ac:dyDescent="0.25">
      <c r="R94330" s="15">
        <v>3</v>
      </c>
    </row>
    <row r="94331" spans="18:18" x14ac:dyDescent="0.25">
      <c r="R94331" s="15">
        <v>3</v>
      </c>
    </row>
    <row r="94332" spans="18:18" x14ac:dyDescent="0.25">
      <c r="R94332" s="15">
        <v>3</v>
      </c>
    </row>
    <row r="94333" spans="18:18" x14ac:dyDescent="0.25">
      <c r="R94333" s="15">
        <v>3</v>
      </c>
    </row>
    <row r="94334" spans="18:18" x14ac:dyDescent="0.25">
      <c r="R94334" s="15">
        <v>3</v>
      </c>
    </row>
    <row r="94335" spans="18:18" x14ac:dyDescent="0.25">
      <c r="R94335" s="15">
        <v>3</v>
      </c>
    </row>
    <row r="94336" spans="18:18" x14ac:dyDescent="0.25">
      <c r="R94336" s="15">
        <v>3</v>
      </c>
    </row>
    <row r="94337" spans="18:18" x14ac:dyDescent="0.25">
      <c r="R94337" s="15">
        <v>3</v>
      </c>
    </row>
    <row r="94338" spans="18:18" x14ac:dyDescent="0.25">
      <c r="R94338" s="15">
        <v>3</v>
      </c>
    </row>
    <row r="94339" spans="18:18" x14ac:dyDescent="0.25">
      <c r="R94339" s="15">
        <v>3</v>
      </c>
    </row>
    <row r="94340" spans="18:18" x14ac:dyDescent="0.25">
      <c r="R94340" s="15">
        <v>3</v>
      </c>
    </row>
    <row r="94341" spans="18:18" x14ac:dyDescent="0.25">
      <c r="R94341" s="15">
        <v>3</v>
      </c>
    </row>
    <row r="94342" spans="18:18" x14ac:dyDescent="0.25">
      <c r="R94342" s="15">
        <v>3</v>
      </c>
    </row>
    <row r="94343" spans="18:18" x14ac:dyDescent="0.25">
      <c r="R94343" s="15">
        <v>3</v>
      </c>
    </row>
    <row r="94344" spans="18:18" x14ac:dyDescent="0.25">
      <c r="R94344" s="15">
        <v>3</v>
      </c>
    </row>
    <row r="94345" spans="18:18" x14ac:dyDescent="0.25">
      <c r="R94345" s="15">
        <v>3</v>
      </c>
    </row>
    <row r="94346" spans="18:18" x14ac:dyDescent="0.25">
      <c r="R94346" s="15">
        <v>3</v>
      </c>
    </row>
    <row r="94347" spans="18:18" x14ac:dyDescent="0.25">
      <c r="R94347" s="15">
        <v>3</v>
      </c>
    </row>
    <row r="94348" spans="18:18" x14ac:dyDescent="0.25">
      <c r="R94348" s="15">
        <v>3</v>
      </c>
    </row>
    <row r="94349" spans="18:18" x14ac:dyDescent="0.25">
      <c r="R94349" s="15">
        <v>3</v>
      </c>
    </row>
    <row r="94350" spans="18:18" x14ac:dyDescent="0.25">
      <c r="R94350" s="15">
        <v>3</v>
      </c>
    </row>
    <row r="94351" spans="18:18" x14ac:dyDescent="0.25">
      <c r="R94351" s="15">
        <v>3</v>
      </c>
    </row>
    <row r="94352" spans="18:18" x14ac:dyDescent="0.25">
      <c r="R94352" s="15">
        <v>3</v>
      </c>
    </row>
    <row r="94353" spans="18:18" x14ac:dyDescent="0.25">
      <c r="R94353" s="15">
        <v>3</v>
      </c>
    </row>
    <row r="94354" spans="18:18" x14ac:dyDescent="0.25">
      <c r="R94354" s="15">
        <v>4</v>
      </c>
    </row>
    <row r="94355" spans="18:18" x14ac:dyDescent="0.25">
      <c r="R94355" s="15">
        <v>4</v>
      </c>
    </row>
    <row r="94356" spans="18:18" x14ac:dyDescent="0.25">
      <c r="R94356" s="15">
        <v>4</v>
      </c>
    </row>
    <row r="94357" spans="18:18" x14ac:dyDescent="0.25">
      <c r="R94357" s="15">
        <v>4</v>
      </c>
    </row>
    <row r="94358" spans="18:18" x14ac:dyDescent="0.25">
      <c r="R94358" s="15">
        <v>4</v>
      </c>
    </row>
    <row r="94359" spans="18:18" x14ac:dyDescent="0.25">
      <c r="R94359" s="15">
        <v>4</v>
      </c>
    </row>
    <row r="94360" spans="18:18" x14ac:dyDescent="0.25">
      <c r="R94360" s="15">
        <v>4</v>
      </c>
    </row>
    <row r="94361" spans="18:18" x14ac:dyDescent="0.25">
      <c r="R94361" s="15">
        <v>4</v>
      </c>
    </row>
    <row r="94362" spans="18:18" x14ac:dyDescent="0.25">
      <c r="R94362" s="15">
        <v>4</v>
      </c>
    </row>
    <row r="94363" spans="18:18" x14ac:dyDescent="0.25">
      <c r="R94363" s="15">
        <v>4</v>
      </c>
    </row>
    <row r="94364" spans="18:18" x14ac:dyDescent="0.25">
      <c r="R94364" s="15">
        <v>4</v>
      </c>
    </row>
    <row r="94365" spans="18:18" x14ac:dyDescent="0.25">
      <c r="R94365" s="15">
        <v>3</v>
      </c>
    </row>
    <row r="94366" spans="18:18" x14ac:dyDescent="0.25">
      <c r="R94366" s="15">
        <v>3</v>
      </c>
    </row>
    <row r="94367" spans="18:18" x14ac:dyDescent="0.25">
      <c r="R94367" s="15">
        <v>3</v>
      </c>
    </row>
    <row r="94368" spans="18:18" x14ac:dyDescent="0.25">
      <c r="R94368" s="15">
        <v>3</v>
      </c>
    </row>
    <row r="94369" spans="18:18" x14ac:dyDescent="0.25">
      <c r="R94369" s="15">
        <v>3</v>
      </c>
    </row>
    <row r="94370" spans="18:18" x14ac:dyDescent="0.25">
      <c r="R94370" s="15">
        <v>3</v>
      </c>
    </row>
    <row r="94371" spans="18:18" x14ac:dyDescent="0.25">
      <c r="R94371" s="15">
        <v>3</v>
      </c>
    </row>
    <row r="94372" spans="18:18" x14ac:dyDescent="0.25">
      <c r="R94372" s="15">
        <v>3</v>
      </c>
    </row>
    <row r="94373" spans="18:18" x14ac:dyDescent="0.25">
      <c r="R94373" s="15">
        <v>3</v>
      </c>
    </row>
    <row r="94374" spans="18:18" x14ac:dyDescent="0.25">
      <c r="R94374" s="15">
        <v>3</v>
      </c>
    </row>
    <row r="94375" spans="18:18" x14ac:dyDescent="0.25">
      <c r="R94375" s="15">
        <v>3</v>
      </c>
    </row>
    <row r="94376" spans="18:18" x14ac:dyDescent="0.25">
      <c r="R94376" s="15">
        <v>3</v>
      </c>
    </row>
    <row r="94377" spans="18:18" x14ac:dyDescent="0.25">
      <c r="R94377" s="15">
        <v>3</v>
      </c>
    </row>
    <row r="94378" spans="18:18" x14ac:dyDescent="0.25">
      <c r="R94378" s="15">
        <v>3</v>
      </c>
    </row>
    <row r="94379" spans="18:18" x14ac:dyDescent="0.25">
      <c r="R94379" s="15">
        <v>3</v>
      </c>
    </row>
    <row r="94380" spans="18:18" x14ac:dyDescent="0.25">
      <c r="R94380" s="15">
        <v>3</v>
      </c>
    </row>
    <row r="94381" spans="18:18" x14ac:dyDescent="0.25">
      <c r="R94381" s="15">
        <v>3</v>
      </c>
    </row>
    <row r="94382" spans="18:18" x14ac:dyDescent="0.25">
      <c r="R94382" s="15">
        <v>3</v>
      </c>
    </row>
    <row r="94383" spans="18:18" x14ac:dyDescent="0.25">
      <c r="R94383" s="15">
        <v>3</v>
      </c>
    </row>
    <row r="94384" spans="18:18" x14ac:dyDescent="0.25">
      <c r="R94384" s="15">
        <v>3</v>
      </c>
    </row>
    <row r="94385" spans="18:18" x14ac:dyDescent="0.25">
      <c r="R94385" s="15">
        <v>3</v>
      </c>
    </row>
    <row r="94386" spans="18:18" x14ac:dyDescent="0.25">
      <c r="R94386" s="15">
        <v>3</v>
      </c>
    </row>
    <row r="94387" spans="18:18" x14ac:dyDescent="0.25">
      <c r="R94387" s="15">
        <v>3</v>
      </c>
    </row>
    <row r="94388" spans="18:18" x14ac:dyDescent="0.25">
      <c r="R94388" s="15">
        <v>2</v>
      </c>
    </row>
    <row r="94389" spans="18:18" x14ac:dyDescent="0.25">
      <c r="R94389" s="15">
        <v>2</v>
      </c>
    </row>
    <row r="94390" spans="18:18" x14ac:dyDescent="0.25">
      <c r="R94390" s="15">
        <v>2</v>
      </c>
    </row>
    <row r="94391" spans="18:18" x14ac:dyDescent="0.25">
      <c r="R94391" s="15">
        <v>2</v>
      </c>
    </row>
    <row r="94392" spans="18:18" x14ac:dyDescent="0.25">
      <c r="R94392" s="15">
        <v>2</v>
      </c>
    </row>
    <row r="94393" spans="18:18" x14ac:dyDescent="0.25">
      <c r="R94393" s="15">
        <v>3</v>
      </c>
    </row>
    <row r="94394" spans="18:18" x14ac:dyDescent="0.25">
      <c r="R94394" s="15">
        <v>3</v>
      </c>
    </row>
    <row r="94395" spans="18:18" x14ac:dyDescent="0.25">
      <c r="R94395" s="15">
        <v>3</v>
      </c>
    </row>
    <row r="94396" spans="18:18" x14ac:dyDescent="0.25">
      <c r="R94396" s="15">
        <v>3</v>
      </c>
    </row>
    <row r="94397" spans="18:18" x14ac:dyDescent="0.25">
      <c r="R94397" s="15">
        <v>3</v>
      </c>
    </row>
    <row r="94398" spans="18:18" x14ac:dyDescent="0.25">
      <c r="R94398" s="15">
        <v>3</v>
      </c>
    </row>
    <row r="94399" spans="18:18" x14ac:dyDescent="0.25">
      <c r="R94399" s="15">
        <v>3</v>
      </c>
    </row>
    <row r="94400" spans="18:18" x14ac:dyDescent="0.25">
      <c r="R94400" s="15">
        <v>3</v>
      </c>
    </row>
    <row r="94401" spans="18:18" x14ac:dyDescent="0.25">
      <c r="R94401" s="15">
        <v>3</v>
      </c>
    </row>
    <row r="94402" spans="18:18" x14ac:dyDescent="0.25">
      <c r="R94402" s="15">
        <v>3</v>
      </c>
    </row>
    <row r="94403" spans="18:18" x14ac:dyDescent="0.25">
      <c r="R94403" s="15">
        <v>3</v>
      </c>
    </row>
    <row r="94404" spans="18:18" x14ac:dyDescent="0.25">
      <c r="R94404" s="15">
        <v>3</v>
      </c>
    </row>
    <row r="94405" spans="18:18" x14ac:dyDescent="0.25">
      <c r="R94405" s="15">
        <v>3</v>
      </c>
    </row>
    <row r="94406" spans="18:18" x14ac:dyDescent="0.25">
      <c r="R94406" s="15">
        <v>3</v>
      </c>
    </row>
    <row r="94407" spans="18:18" x14ac:dyDescent="0.25">
      <c r="R94407" s="15">
        <v>3</v>
      </c>
    </row>
    <row r="94408" spans="18:18" x14ac:dyDescent="0.25">
      <c r="R94408" s="15">
        <v>3</v>
      </c>
    </row>
    <row r="94409" spans="18:18" x14ac:dyDescent="0.25">
      <c r="R94409" s="15">
        <v>3</v>
      </c>
    </row>
    <row r="94410" spans="18:18" x14ac:dyDescent="0.25">
      <c r="R94410" s="15">
        <v>3</v>
      </c>
    </row>
    <row r="94411" spans="18:18" x14ac:dyDescent="0.25">
      <c r="R94411" s="15">
        <v>3</v>
      </c>
    </row>
    <row r="94412" spans="18:18" x14ac:dyDescent="0.25">
      <c r="R94412" s="15">
        <v>3</v>
      </c>
    </row>
    <row r="94413" spans="18:18" x14ac:dyDescent="0.25">
      <c r="R94413" s="15">
        <v>3</v>
      </c>
    </row>
    <row r="94414" spans="18:18" x14ac:dyDescent="0.25">
      <c r="R94414" s="15">
        <v>3</v>
      </c>
    </row>
    <row r="94415" spans="18:18" x14ac:dyDescent="0.25">
      <c r="R94415" s="15">
        <v>3</v>
      </c>
    </row>
    <row r="94416" spans="18:18" x14ac:dyDescent="0.25">
      <c r="R94416" s="15">
        <v>3</v>
      </c>
    </row>
    <row r="94417" spans="18:18" x14ac:dyDescent="0.25">
      <c r="R94417" s="15">
        <v>3</v>
      </c>
    </row>
    <row r="94418" spans="18:18" x14ac:dyDescent="0.25">
      <c r="R94418" s="15">
        <v>3</v>
      </c>
    </row>
    <row r="94419" spans="18:18" x14ac:dyDescent="0.25">
      <c r="R94419" s="15">
        <v>3</v>
      </c>
    </row>
    <row r="94420" spans="18:18" x14ac:dyDescent="0.25">
      <c r="R94420" s="15">
        <v>3</v>
      </c>
    </row>
    <row r="94421" spans="18:18" x14ac:dyDescent="0.25">
      <c r="R94421" s="15">
        <v>3</v>
      </c>
    </row>
    <row r="94422" spans="18:18" x14ac:dyDescent="0.25">
      <c r="R94422" s="15">
        <v>3</v>
      </c>
    </row>
    <row r="94423" spans="18:18" x14ac:dyDescent="0.25">
      <c r="R94423" s="15">
        <v>3</v>
      </c>
    </row>
    <row r="94424" spans="18:18" x14ac:dyDescent="0.25">
      <c r="R94424" s="15">
        <v>3</v>
      </c>
    </row>
    <row r="94425" spans="18:18" x14ac:dyDescent="0.25">
      <c r="R94425" s="15">
        <v>3</v>
      </c>
    </row>
    <row r="94426" spans="18:18" x14ac:dyDescent="0.25">
      <c r="R94426" s="15">
        <v>3</v>
      </c>
    </row>
    <row r="94427" spans="18:18" x14ac:dyDescent="0.25">
      <c r="R94427" s="15">
        <v>3</v>
      </c>
    </row>
    <row r="94428" spans="18:18" x14ac:dyDescent="0.25">
      <c r="R94428" s="15">
        <v>3</v>
      </c>
    </row>
    <row r="94429" spans="18:18" x14ac:dyDescent="0.25">
      <c r="R94429" s="15">
        <v>3</v>
      </c>
    </row>
    <row r="94430" spans="18:18" x14ac:dyDescent="0.25">
      <c r="R94430" s="15">
        <v>3</v>
      </c>
    </row>
    <row r="94431" spans="18:18" x14ac:dyDescent="0.25">
      <c r="R94431" s="15">
        <v>3</v>
      </c>
    </row>
    <row r="94432" spans="18:18" x14ac:dyDescent="0.25">
      <c r="R94432" s="15">
        <v>3</v>
      </c>
    </row>
    <row r="94433" spans="18:18" x14ac:dyDescent="0.25">
      <c r="R94433" s="15">
        <v>3</v>
      </c>
    </row>
    <row r="94434" spans="18:18" x14ac:dyDescent="0.25">
      <c r="R94434" s="15">
        <v>3</v>
      </c>
    </row>
    <row r="94435" spans="18:18" x14ac:dyDescent="0.25">
      <c r="R94435" s="15">
        <v>3</v>
      </c>
    </row>
    <row r="94436" spans="18:18" x14ac:dyDescent="0.25">
      <c r="R94436" s="15">
        <v>3</v>
      </c>
    </row>
    <row r="94437" spans="18:18" x14ac:dyDescent="0.25">
      <c r="R94437" s="15">
        <v>3</v>
      </c>
    </row>
    <row r="94438" spans="18:18" x14ac:dyDescent="0.25">
      <c r="R94438" s="15">
        <v>3</v>
      </c>
    </row>
    <row r="94439" spans="18:18" x14ac:dyDescent="0.25">
      <c r="R94439" s="15">
        <v>3</v>
      </c>
    </row>
    <row r="94440" spans="18:18" x14ac:dyDescent="0.25">
      <c r="R94440" s="15">
        <v>3</v>
      </c>
    </row>
    <row r="94441" spans="18:18" x14ac:dyDescent="0.25">
      <c r="R94441" s="15">
        <v>3</v>
      </c>
    </row>
    <row r="94442" spans="18:18" x14ac:dyDescent="0.25">
      <c r="R94442" s="15">
        <v>3</v>
      </c>
    </row>
    <row r="94443" spans="18:18" x14ac:dyDescent="0.25">
      <c r="R94443" s="15">
        <v>3</v>
      </c>
    </row>
    <row r="94444" spans="18:18" x14ac:dyDescent="0.25">
      <c r="R94444" s="15">
        <v>3</v>
      </c>
    </row>
    <row r="94445" spans="18:18" x14ac:dyDescent="0.25">
      <c r="R94445" s="15">
        <v>3</v>
      </c>
    </row>
    <row r="94446" spans="18:18" x14ac:dyDescent="0.25">
      <c r="R94446" s="15">
        <v>3</v>
      </c>
    </row>
    <row r="94447" spans="18:18" x14ac:dyDescent="0.25">
      <c r="R94447" s="15">
        <v>3</v>
      </c>
    </row>
    <row r="94448" spans="18:18" x14ac:dyDescent="0.25">
      <c r="R94448" s="15">
        <v>3</v>
      </c>
    </row>
    <row r="94449" spans="18:18" x14ac:dyDescent="0.25">
      <c r="R94449" s="15">
        <v>3</v>
      </c>
    </row>
    <row r="94450" spans="18:18" x14ac:dyDescent="0.25">
      <c r="R94450" s="15">
        <v>3</v>
      </c>
    </row>
    <row r="94451" spans="18:18" x14ac:dyDescent="0.25">
      <c r="R94451" s="15">
        <v>3</v>
      </c>
    </row>
    <row r="94452" spans="18:18" x14ac:dyDescent="0.25">
      <c r="R94452" s="15">
        <v>3</v>
      </c>
    </row>
    <row r="94453" spans="18:18" x14ac:dyDescent="0.25">
      <c r="R94453" s="15">
        <v>3</v>
      </c>
    </row>
    <row r="94454" spans="18:18" x14ac:dyDescent="0.25">
      <c r="R94454" s="15">
        <v>3</v>
      </c>
    </row>
    <row r="94455" spans="18:18" x14ac:dyDescent="0.25">
      <c r="R94455" s="15">
        <v>3</v>
      </c>
    </row>
    <row r="94456" spans="18:18" x14ac:dyDescent="0.25">
      <c r="R94456" s="15">
        <v>3</v>
      </c>
    </row>
    <row r="94457" spans="18:18" x14ac:dyDescent="0.25">
      <c r="R94457" s="15">
        <v>3</v>
      </c>
    </row>
    <row r="94458" spans="18:18" x14ac:dyDescent="0.25">
      <c r="R94458" s="15">
        <v>3</v>
      </c>
    </row>
    <row r="94459" spans="18:18" x14ac:dyDescent="0.25">
      <c r="R94459" s="15">
        <v>3</v>
      </c>
    </row>
    <row r="94460" spans="18:18" x14ac:dyDescent="0.25">
      <c r="R94460" s="15">
        <v>3</v>
      </c>
    </row>
    <row r="94461" spans="18:18" x14ac:dyDescent="0.25">
      <c r="R94461" s="15">
        <v>3</v>
      </c>
    </row>
    <row r="94462" spans="18:18" x14ac:dyDescent="0.25">
      <c r="R94462" s="15">
        <v>3</v>
      </c>
    </row>
    <row r="94463" spans="18:18" x14ac:dyDescent="0.25">
      <c r="R94463" s="15">
        <v>3</v>
      </c>
    </row>
    <row r="94464" spans="18:18" x14ac:dyDescent="0.25">
      <c r="R94464" s="15">
        <v>3</v>
      </c>
    </row>
    <row r="94465" spans="18:18" x14ac:dyDescent="0.25">
      <c r="R94465" s="15">
        <v>3</v>
      </c>
    </row>
    <row r="94466" spans="18:18" x14ac:dyDescent="0.25">
      <c r="R94466" s="15">
        <v>3</v>
      </c>
    </row>
    <row r="94467" spans="18:18" x14ac:dyDescent="0.25">
      <c r="R94467" s="15">
        <v>3</v>
      </c>
    </row>
    <row r="94468" spans="18:18" x14ac:dyDescent="0.25">
      <c r="R94468" s="15">
        <v>3</v>
      </c>
    </row>
    <row r="94469" spans="18:18" x14ac:dyDescent="0.25">
      <c r="R94469" s="15">
        <v>3</v>
      </c>
    </row>
    <row r="94470" spans="18:18" x14ac:dyDescent="0.25">
      <c r="R94470" s="15">
        <v>3</v>
      </c>
    </row>
    <row r="94471" spans="18:18" x14ac:dyDescent="0.25">
      <c r="R94471" s="15">
        <v>3</v>
      </c>
    </row>
    <row r="94472" spans="18:18" x14ac:dyDescent="0.25">
      <c r="R94472" s="15">
        <v>5</v>
      </c>
    </row>
    <row r="94473" spans="18:18" x14ac:dyDescent="0.25">
      <c r="R94473" s="15">
        <v>5</v>
      </c>
    </row>
    <row r="94474" spans="18:18" x14ac:dyDescent="0.25">
      <c r="R94474" s="15">
        <v>5</v>
      </c>
    </row>
    <row r="94475" spans="18:18" x14ac:dyDescent="0.25">
      <c r="R94475" s="15">
        <v>5</v>
      </c>
    </row>
    <row r="94476" spans="18:18" x14ac:dyDescent="0.25">
      <c r="R94476" s="15">
        <v>5</v>
      </c>
    </row>
    <row r="94477" spans="18:18" x14ac:dyDescent="0.25">
      <c r="R94477" s="15">
        <v>5</v>
      </c>
    </row>
    <row r="94478" spans="18:18" x14ac:dyDescent="0.25">
      <c r="R94478" s="15">
        <v>5</v>
      </c>
    </row>
    <row r="94479" spans="18:18" x14ac:dyDescent="0.25">
      <c r="R94479" s="15">
        <v>5</v>
      </c>
    </row>
    <row r="94480" spans="18:18" x14ac:dyDescent="0.25">
      <c r="R94480" s="15">
        <v>5</v>
      </c>
    </row>
    <row r="94481" spans="18:18" x14ac:dyDescent="0.25">
      <c r="R94481" s="15">
        <v>5</v>
      </c>
    </row>
    <row r="94482" spans="18:18" x14ac:dyDescent="0.25">
      <c r="R94482" s="15">
        <v>5</v>
      </c>
    </row>
    <row r="94483" spans="18:18" x14ac:dyDescent="0.25">
      <c r="R94483" s="15">
        <v>5</v>
      </c>
    </row>
    <row r="94484" spans="18:18" x14ac:dyDescent="0.25">
      <c r="R94484" s="15">
        <v>5</v>
      </c>
    </row>
    <row r="94485" spans="18:18" x14ac:dyDescent="0.25">
      <c r="R94485" s="15">
        <v>5</v>
      </c>
    </row>
    <row r="94486" spans="18:18" x14ac:dyDescent="0.25">
      <c r="R94486" s="15">
        <v>5</v>
      </c>
    </row>
    <row r="94487" spans="18:18" x14ac:dyDescent="0.25">
      <c r="R94487" s="15">
        <v>5</v>
      </c>
    </row>
    <row r="94488" spans="18:18" x14ac:dyDescent="0.25">
      <c r="R94488" s="15">
        <v>5</v>
      </c>
    </row>
    <row r="94489" spans="18:18" x14ac:dyDescent="0.25">
      <c r="R94489" s="15">
        <v>5</v>
      </c>
    </row>
    <row r="94490" spans="18:18" x14ac:dyDescent="0.25">
      <c r="R94490" s="15">
        <v>5</v>
      </c>
    </row>
    <row r="94491" spans="18:18" x14ac:dyDescent="0.25">
      <c r="R94491" s="15">
        <v>5</v>
      </c>
    </row>
    <row r="94492" spans="18:18" x14ac:dyDescent="0.25">
      <c r="R94492" s="15">
        <v>5</v>
      </c>
    </row>
    <row r="94493" spans="18:18" x14ac:dyDescent="0.25">
      <c r="R94493" s="15">
        <v>3</v>
      </c>
    </row>
    <row r="94494" spans="18:18" x14ac:dyDescent="0.25">
      <c r="R94494" s="15">
        <v>3</v>
      </c>
    </row>
    <row r="94495" spans="18:18" x14ac:dyDescent="0.25">
      <c r="R94495" s="15">
        <v>3</v>
      </c>
    </row>
    <row r="94496" spans="18:18" x14ac:dyDescent="0.25">
      <c r="R94496" s="15">
        <v>3</v>
      </c>
    </row>
    <row r="94497" spans="18:18" x14ac:dyDescent="0.25">
      <c r="R94497" s="15">
        <v>3</v>
      </c>
    </row>
    <row r="94498" spans="18:18" x14ac:dyDescent="0.25">
      <c r="R94498" s="15">
        <v>3</v>
      </c>
    </row>
    <row r="94499" spans="18:18" x14ac:dyDescent="0.25">
      <c r="R94499" s="15">
        <v>3</v>
      </c>
    </row>
    <row r="94500" spans="18:18" x14ac:dyDescent="0.25">
      <c r="R94500" s="15">
        <v>3</v>
      </c>
    </row>
    <row r="94501" spans="18:18" x14ac:dyDescent="0.25">
      <c r="R94501" s="15">
        <v>3</v>
      </c>
    </row>
    <row r="94502" spans="18:18" x14ac:dyDescent="0.25">
      <c r="R94502" s="15">
        <v>3</v>
      </c>
    </row>
    <row r="94503" spans="18:18" x14ac:dyDescent="0.25">
      <c r="R94503" s="15">
        <v>3</v>
      </c>
    </row>
    <row r="94504" spans="18:18" x14ac:dyDescent="0.25">
      <c r="R94504" s="15">
        <v>3</v>
      </c>
    </row>
    <row r="94505" spans="18:18" x14ac:dyDescent="0.25">
      <c r="R94505" s="15">
        <v>3</v>
      </c>
    </row>
    <row r="94506" spans="18:18" x14ac:dyDescent="0.25">
      <c r="R94506" s="15">
        <v>3</v>
      </c>
    </row>
    <row r="94507" spans="18:18" x14ac:dyDescent="0.25">
      <c r="R94507" s="15">
        <v>3</v>
      </c>
    </row>
    <row r="94508" spans="18:18" x14ac:dyDescent="0.25">
      <c r="R94508" s="15">
        <v>3</v>
      </c>
    </row>
    <row r="94509" spans="18:18" x14ac:dyDescent="0.25">
      <c r="R94509" s="15">
        <v>3</v>
      </c>
    </row>
    <row r="94510" spans="18:18" x14ac:dyDescent="0.25">
      <c r="R94510" s="15">
        <v>3</v>
      </c>
    </row>
    <row r="94511" spans="18:18" x14ac:dyDescent="0.25">
      <c r="R94511" s="15">
        <v>3</v>
      </c>
    </row>
    <row r="94512" spans="18:18" x14ac:dyDescent="0.25">
      <c r="R94512" s="15">
        <v>3</v>
      </c>
    </row>
    <row r="94513" spans="18:18" x14ac:dyDescent="0.25">
      <c r="R94513" s="15">
        <v>3</v>
      </c>
    </row>
    <row r="94514" spans="18:18" x14ac:dyDescent="0.25">
      <c r="R94514" s="15">
        <v>3</v>
      </c>
    </row>
    <row r="94515" spans="18:18" x14ac:dyDescent="0.25">
      <c r="R94515" s="15">
        <v>3</v>
      </c>
    </row>
    <row r="94516" spans="18:18" x14ac:dyDescent="0.25">
      <c r="R94516" s="15">
        <v>3</v>
      </c>
    </row>
    <row r="94517" spans="18:18" x14ac:dyDescent="0.25">
      <c r="R94517" s="15">
        <v>3</v>
      </c>
    </row>
    <row r="94518" spans="18:18" x14ac:dyDescent="0.25">
      <c r="R94518" s="15">
        <v>3</v>
      </c>
    </row>
    <row r="94519" spans="18:18" x14ac:dyDescent="0.25">
      <c r="R94519" s="15">
        <v>3</v>
      </c>
    </row>
    <row r="94520" spans="18:18" x14ac:dyDescent="0.25">
      <c r="R94520" s="15">
        <v>3</v>
      </c>
    </row>
    <row r="94521" spans="18:18" x14ac:dyDescent="0.25">
      <c r="R94521" s="15">
        <v>3</v>
      </c>
    </row>
    <row r="94522" spans="18:18" x14ac:dyDescent="0.25">
      <c r="R94522" s="15">
        <v>3</v>
      </c>
    </row>
    <row r="94523" spans="18:18" x14ac:dyDescent="0.25">
      <c r="R94523" s="15">
        <v>3</v>
      </c>
    </row>
    <row r="94524" spans="18:18" x14ac:dyDescent="0.25">
      <c r="R94524" s="15">
        <v>3</v>
      </c>
    </row>
    <row r="94525" spans="18:18" x14ac:dyDescent="0.25">
      <c r="R94525" s="15">
        <v>3</v>
      </c>
    </row>
    <row r="94526" spans="18:18" x14ac:dyDescent="0.25">
      <c r="R94526" s="15">
        <v>3</v>
      </c>
    </row>
    <row r="94527" spans="18:18" x14ac:dyDescent="0.25">
      <c r="R94527" s="15">
        <v>3</v>
      </c>
    </row>
    <row r="94528" spans="18:18" x14ac:dyDescent="0.25">
      <c r="R94528" s="15">
        <v>3</v>
      </c>
    </row>
    <row r="94529" spans="18:18" x14ac:dyDescent="0.25">
      <c r="R94529" s="15">
        <v>3</v>
      </c>
    </row>
    <row r="94530" spans="18:18" x14ac:dyDescent="0.25">
      <c r="R94530" s="15">
        <v>3</v>
      </c>
    </row>
    <row r="94531" spans="18:18" x14ac:dyDescent="0.25">
      <c r="R94531" s="15">
        <v>3</v>
      </c>
    </row>
    <row r="94532" spans="18:18" x14ac:dyDescent="0.25">
      <c r="R94532" s="15">
        <v>3</v>
      </c>
    </row>
    <row r="94533" spans="18:18" x14ac:dyDescent="0.25">
      <c r="R94533" s="15">
        <v>3</v>
      </c>
    </row>
    <row r="94534" spans="18:18" x14ac:dyDescent="0.25">
      <c r="R94534" s="15">
        <v>3</v>
      </c>
    </row>
    <row r="94535" spans="18:18" x14ac:dyDescent="0.25">
      <c r="R94535" s="15">
        <v>3</v>
      </c>
    </row>
    <row r="94536" spans="18:18" x14ac:dyDescent="0.25">
      <c r="R94536" s="15">
        <v>3</v>
      </c>
    </row>
    <row r="94537" spans="18:18" x14ac:dyDescent="0.25">
      <c r="R94537" s="15">
        <v>3</v>
      </c>
    </row>
    <row r="94538" spans="18:18" x14ac:dyDescent="0.25">
      <c r="R94538" s="15">
        <v>3</v>
      </c>
    </row>
    <row r="94539" spans="18:18" x14ac:dyDescent="0.25">
      <c r="R94539" s="15">
        <v>3</v>
      </c>
    </row>
    <row r="94540" spans="18:18" x14ac:dyDescent="0.25">
      <c r="R94540" s="15">
        <v>3</v>
      </c>
    </row>
    <row r="94541" spans="18:18" x14ac:dyDescent="0.25">
      <c r="R94541" s="15">
        <v>3</v>
      </c>
    </row>
    <row r="94542" spans="18:18" x14ac:dyDescent="0.25">
      <c r="R94542" s="15">
        <v>3</v>
      </c>
    </row>
    <row r="94543" spans="18:18" x14ac:dyDescent="0.25">
      <c r="R94543" s="15">
        <v>3</v>
      </c>
    </row>
    <row r="94544" spans="18:18" x14ac:dyDescent="0.25">
      <c r="R94544" s="15">
        <v>3</v>
      </c>
    </row>
    <row r="94545" spans="18:18" x14ac:dyDescent="0.25">
      <c r="R94545" s="15">
        <v>3</v>
      </c>
    </row>
    <row r="94546" spans="18:18" x14ac:dyDescent="0.25">
      <c r="R94546" s="15">
        <v>3</v>
      </c>
    </row>
    <row r="94547" spans="18:18" x14ac:dyDescent="0.25">
      <c r="R94547" s="15">
        <v>3</v>
      </c>
    </row>
    <row r="94548" spans="18:18" x14ac:dyDescent="0.25">
      <c r="R94548" s="15">
        <v>3</v>
      </c>
    </row>
    <row r="94549" spans="18:18" x14ac:dyDescent="0.25">
      <c r="R94549" s="15">
        <v>3</v>
      </c>
    </row>
    <row r="94550" spans="18:18" x14ac:dyDescent="0.25">
      <c r="R94550" s="15">
        <v>3</v>
      </c>
    </row>
    <row r="94551" spans="18:18" x14ac:dyDescent="0.25">
      <c r="R94551" s="15">
        <v>3</v>
      </c>
    </row>
    <row r="94552" spans="18:18" x14ac:dyDescent="0.25">
      <c r="R94552" s="15">
        <v>3</v>
      </c>
    </row>
    <row r="94553" spans="18:18" x14ac:dyDescent="0.25">
      <c r="R94553" s="15">
        <v>3</v>
      </c>
    </row>
    <row r="94554" spans="18:18" x14ac:dyDescent="0.25">
      <c r="R94554" s="15">
        <v>3</v>
      </c>
    </row>
    <row r="94555" spans="18:18" x14ac:dyDescent="0.25">
      <c r="R94555" s="15">
        <v>3</v>
      </c>
    </row>
    <row r="94556" spans="18:18" x14ac:dyDescent="0.25">
      <c r="R94556" s="15">
        <v>3</v>
      </c>
    </row>
    <row r="94557" spans="18:18" x14ac:dyDescent="0.25">
      <c r="R94557" s="15">
        <v>3</v>
      </c>
    </row>
    <row r="94558" spans="18:18" x14ac:dyDescent="0.25">
      <c r="R94558" s="15">
        <v>3</v>
      </c>
    </row>
    <row r="94559" spans="18:18" x14ac:dyDescent="0.25">
      <c r="R94559" s="15">
        <v>3</v>
      </c>
    </row>
    <row r="94560" spans="18:18" x14ac:dyDescent="0.25">
      <c r="R94560" s="15">
        <v>3</v>
      </c>
    </row>
    <row r="94561" spans="18:18" x14ac:dyDescent="0.25">
      <c r="R94561" s="15">
        <v>3</v>
      </c>
    </row>
    <row r="94562" spans="18:18" x14ac:dyDescent="0.25">
      <c r="R94562" s="15">
        <v>3</v>
      </c>
    </row>
    <row r="94563" spans="18:18" x14ac:dyDescent="0.25">
      <c r="R94563" s="15">
        <v>3</v>
      </c>
    </row>
    <row r="94564" spans="18:18" x14ac:dyDescent="0.25">
      <c r="R94564" s="15">
        <v>3</v>
      </c>
    </row>
    <row r="94565" spans="18:18" x14ac:dyDescent="0.25">
      <c r="R94565" s="15">
        <v>3</v>
      </c>
    </row>
    <row r="94566" spans="18:18" x14ac:dyDescent="0.25">
      <c r="R94566" s="15">
        <v>3</v>
      </c>
    </row>
    <row r="94567" spans="18:18" x14ac:dyDescent="0.25">
      <c r="R94567" s="15">
        <v>3</v>
      </c>
    </row>
    <row r="94568" spans="18:18" x14ac:dyDescent="0.25">
      <c r="R94568" s="15">
        <v>3</v>
      </c>
    </row>
    <row r="94569" spans="18:18" x14ac:dyDescent="0.25">
      <c r="R94569" s="15">
        <v>3</v>
      </c>
    </row>
    <row r="94570" spans="18:18" x14ac:dyDescent="0.25">
      <c r="R94570" s="15">
        <v>3</v>
      </c>
    </row>
    <row r="94571" spans="18:18" x14ac:dyDescent="0.25">
      <c r="R94571" s="15">
        <v>3</v>
      </c>
    </row>
    <row r="94572" spans="18:18" x14ac:dyDescent="0.25">
      <c r="R94572" s="15">
        <v>3</v>
      </c>
    </row>
    <row r="94573" spans="18:18" x14ac:dyDescent="0.25">
      <c r="R94573" s="15">
        <v>3</v>
      </c>
    </row>
    <row r="94574" spans="18:18" x14ac:dyDescent="0.25">
      <c r="R94574" s="15">
        <v>3</v>
      </c>
    </row>
    <row r="94575" spans="18:18" x14ac:dyDescent="0.25">
      <c r="R94575" s="15">
        <v>3</v>
      </c>
    </row>
    <row r="94576" spans="18:18" x14ac:dyDescent="0.25">
      <c r="R94576" s="15">
        <v>3</v>
      </c>
    </row>
    <row r="94577" spans="18:18" x14ac:dyDescent="0.25">
      <c r="R94577" s="15">
        <v>3</v>
      </c>
    </row>
    <row r="94578" spans="18:18" x14ac:dyDescent="0.25">
      <c r="R94578" s="15">
        <v>3</v>
      </c>
    </row>
    <row r="94579" spans="18:18" x14ac:dyDescent="0.25">
      <c r="R94579" s="15">
        <v>3</v>
      </c>
    </row>
    <row r="94580" spans="18:18" x14ac:dyDescent="0.25">
      <c r="R94580" s="15">
        <v>3</v>
      </c>
    </row>
    <row r="94581" spans="18:18" x14ac:dyDescent="0.25">
      <c r="R94581" s="15">
        <v>3</v>
      </c>
    </row>
    <row r="94582" spans="18:18" x14ac:dyDescent="0.25">
      <c r="R94582" s="15">
        <v>3</v>
      </c>
    </row>
    <row r="94583" spans="18:18" x14ac:dyDescent="0.25">
      <c r="R94583" s="15">
        <v>3</v>
      </c>
    </row>
    <row r="94584" spans="18:18" x14ac:dyDescent="0.25">
      <c r="R94584" s="15">
        <v>3</v>
      </c>
    </row>
    <row r="94585" spans="18:18" x14ac:dyDescent="0.25">
      <c r="R94585" s="15">
        <v>3</v>
      </c>
    </row>
    <row r="94586" spans="18:18" x14ac:dyDescent="0.25">
      <c r="R94586" s="15">
        <v>2</v>
      </c>
    </row>
    <row r="94587" spans="18:18" x14ac:dyDescent="0.25">
      <c r="R94587" s="15">
        <v>2</v>
      </c>
    </row>
    <row r="94588" spans="18:18" x14ac:dyDescent="0.25">
      <c r="R94588" s="15">
        <v>2</v>
      </c>
    </row>
    <row r="94589" spans="18:18" x14ac:dyDescent="0.25">
      <c r="R94589" s="15">
        <v>3</v>
      </c>
    </row>
    <row r="94590" spans="18:18" x14ac:dyDescent="0.25">
      <c r="R94590" s="15">
        <v>3</v>
      </c>
    </row>
    <row r="94591" spans="18:18" x14ac:dyDescent="0.25">
      <c r="R94591" s="15">
        <v>3</v>
      </c>
    </row>
    <row r="94592" spans="18:18" x14ac:dyDescent="0.25">
      <c r="R94592" s="15">
        <v>3</v>
      </c>
    </row>
    <row r="94593" spans="18:18" x14ac:dyDescent="0.25">
      <c r="R94593" s="15">
        <v>3</v>
      </c>
    </row>
    <row r="94594" spans="18:18" x14ac:dyDescent="0.25">
      <c r="R94594" s="15">
        <v>3</v>
      </c>
    </row>
    <row r="94595" spans="18:18" x14ac:dyDescent="0.25">
      <c r="R94595" s="15">
        <v>3</v>
      </c>
    </row>
    <row r="94596" spans="18:18" x14ac:dyDescent="0.25">
      <c r="R94596" s="15">
        <v>3</v>
      </c>
    </row>
    <row r="94597" spans="18:18" x14ac:dyDescent="0.25">
      <c r="R94597" s="15">
        <v>3</v>
      </c>
    </row>
    <row r="94598" spans="18:18" x14ac:dyDescent="0.25">
      <c r="R94598" s="15">
        <v>4</v>
      </c>
    </row>
    <row r="94599" spans="18:18" x14ac:dyDescent="0.25">
      <c r="R94599" s="15">
        <v>4</v>
      </c>
    </row>
    <row r="94600" spans="18:18" x14ac:dyDescent="0.25">
      <c r="R94600" s="15">
        <v>4</v>
      </c>
    </row>
    <row r="94601" spans="18:18" x14ac:dyDescent="0.25">
      <c r="R94601" s="15">
        <v>4</v>
      </c>
    </row>
    <row r="94602" spans="18:18" x14ac:dyDescent="0.25">
      <c r="R94602" s="15">
        <v>4</v>
      </c>
    </row>
    <row r="94603" spans="18:18" x14ac:dyDescent="0.25">
      <c r="R94603" s="15">
        <v>4</v>
      </c>
    </row>
    <row r="94604" spans="18:18" x14ac:dyDescent="0.25">
      <c r="R94604" s="15">
        <v>4</v>
      </c>
    </row>
    <row r="94605" spans="18:18" x14ac:dyDescent="0.25">
      <c r="R94605" s="15">
        <v>4</v>
      </c>
    </row>
    <row r="94606" spans="18:18" x14ac:dyDescent="0.25">
      <c r="R94606" s="15">
        <v>4</v>
      </c>
    </row>
    <row r="94607" spans="18:18" x14ac:dyDescent="0.25">
      <c r="R94607" s="15">
        <v>5</v>
      </c>
    </row>
    <row r="94608" spans="18:18" x14ac:dyDescent="0.25">
      <c r="R94608" s="15">
        <v>5</v>
      </c>
    </row>
    <row r="94609" spans="18:18" x14ac:dyDescent="0.25">
      <c r="R94609" s="15">
        <v>5</v>
      </c>
    </row>
    <row r="94610" spans="18:18" x14ac:dyDescent="0.25">
      <c r="R94610" s="15">
        <v>5</v>
      </c>
    </row>
    <row r="94611" spans="18:18" x14ac:dyDescent="0.25">
      <c r="R94611" s="15">
        <v>5</v>
      </c>
    </row>
    <row r="94612" spans="18:18" x14ac:dyDescent="0.25">
      <c r="R94612" s="15">
        <v>5</v>
      </c>
    </row>
    <row r="94613" spans="18:18" x14ac:dyDescent="0.25">
      <c r="R94613" s="15">
        <v>4</v>
      </c>
    </row>
    <row r="94614" spans="18:18" x14ac:dyDescent="0.25">
      <c r="R94614" s="15">
        <v>4</v>
      </c>
    </row>
    <row r="94615" spans="18:18" x14ac:dyDescent="0.25">
      <c r="R94615" s="15">
        <v>4</v>
      </c>
    </row>
    <row r="94616" spans="18:18" x14ac:dyDescent="0.25">
      <c r="R94616" s="15">
        <v>4</v>
      </c>
    </row>
    <row r="94617" spans="18:18" x14ac:dyDescent="0.25">
      <c r="R94617" s="15">
        <v>4</v>
      </c>
    </row>
    <row r="94618" spans="18:18" x14ac:dyDescent="0.25">
      <c r="R94618" s="15">
        <v>4</v>
      </c>
    </row>
    <row r="94619" spans="18:18" x14ac:dyDescent="0.25">
      <c r="R94619" s="15">
        <v>4</v>
      </c>
    </row>
    <row r="94620" spans="18:18" x14ac:dyDescent="0.25">
      <c r="R94620" s="15">
        <v>4</v>
      </c>
    </row>
    <row r="94621" spans="18:18" x14ac:dyDescent="0.25">
      <c r="R94621" s="15">
        <v>4</v>
      </c>
    </row>
    <row r="94622" spans="18:18" x14ac:dyDescent="0.25">
      <c r="R94622" s="15">
        <v>4</v>
      </c>
    </row>
    <row r="94623" spans="18:18" x14ac:dyDescent="0.25">
      <c r="R94623" s="15">
        <v>4</v>
      </c>
    </row>
    <row r="94624" spans="18:18" x14ac:dyDescent="0.25">
      <c r="R94624" s="15">
        <v>4</v>
      </c>
    </row>
    <row r="94625" spans="18:18" x14ac:dyDescent="0.25">
      <c r="R94625" s="15">
        <v>4</v>
      </c>
    </row>
    <row r="94626" spans="18:18" x14ac:dyDescent="0.25">
      <c r="R94626" s="15">
        <v>4</v>
      </c>
    </row>
    <row r="94627" spans="18:18" x14ac:dyDescent="0.25">
      <c r="R94627" s="15">
        <v>4</v>
      </c>
    </row>
    <row r="94628" spans="18:18" x14ac:dyDescent="0.25">
      <c r="R94628" s="15">
        <v>4</v>
      </c>
    </row>
    <row r="94629" spans="18:18" x14ac:dyDescent="0.25">
      <c r="R94629" s="15">
        <v>4</v>
      </c>
    </row>
    <row r="94630" spans="18:18" x14ac:dyDescent="0.25">
      <c r="R94630" s="15">
        <v>4</v>
      </c>
    </row>
    <row r="94631" spans="18:18" x14ac:dyDescent="0.25">
      <c r="R94631" s="15">
        <v>4</v>
      </c>
    </row>
    <row r="94632" spans="18:18" x14ac:dyDescent="0.25">
      <c r="R94632" s="15">
        <v>4</v>
      </c>
    </row>
    <row r="94633" spans="18:18" x14ac:dyDescent="0.25">
      <c r="R94633" s="15">
        <v>4</v>
      </c>
    </row>
    <row r="94634" spans="18:18" x14ac:dyDescent="0.25">
      <c r="R94634" s="15">
        <v>4</v>
      </c>
    </row>
    <row r="94635" spans="18:18" x14ac:dyDescent="0.25">
      <c r="R94635" s="15">
        <v>4</v>
      </c>
    </row>
    <row r="94636" spans="18:18" x14ac:dyDescent="0.25">
      <c r="R94636" s="15">
        <v>3</v>
      </c>
    </row>
    <row r="94637" spans="18:18" x14ac:dyDescent="0.25">
      <c r="R94637" s="15">
        <v>3</v>
      </c>
    </row>
    <row r="94638" spans="18:18" x14ac:dyDescent="0.25">
      <c r="R94638" s="15">
        <v>3</v>
      </c>
    </row>
    <row r="94639" spans="18:18" x14ac:dyDescent="0.25">
      <c r="R94639" s="15">
        <v>3</v>
      </c>
    </row>
    <row r="94640" spans="18:18" x14ac:dyDescent="0.25">
      <c r="R94640" s="15">
        <v>3</v>
      </c>
    </row>
    <row r="94641" spans="18:18" x14ac:dyDescent="0.25">
      <c r="R94641" s="15">
        <v>3</v>
      </c>
    </row>
    <row r="94642" spans="18:18" x14ac:dyDescent="0.25">
      <c r="R94642" s="15">
        <v>3</v>
      </c>
    </row>
    <row r="94643" spans="18:18" x14ac:dyDescent="0.25">
      <c r="R94643" s="15">
        <v>4</v>
      </c>
    </row>
    <row r="94644" spans="18:18" x14ac:dyDescent="0.25">
      <c r="R94644" s="15">
        <v>4</v>
      </c>
    </row>
    <row r="94645" spans="18:18" x14ac:dyDescent="0.25">
      <c r="R94645" s="15">
        <v>4</v>
      </c>
    </row>
    <row r="94646" spans="18:18" x14ac:dyDescent="0.25">
      <c r="R94646" s="15">
        <v>6</v>
      </c>
    </row>
    <row r="94647" spans="18:18" x14ac:dyDescent="0.25">
      <c r="R94647" s="15">
        <v>6</v>
      </c>
    </row>
    <row r="94648" spans="18:18" x14ac:dyDescent="0.25">
      <c r="R94648" s="15">
        <v>6</v>
      </c>
    </row>
    <row r="94649" spans="18:18" x14ac:dyDescent="0.25">
      <c r="R94649" s="15">
        <v>6</v>
      </c>
    </row>
    <row r="94650" spans="18:18" x14ac:dyDescent="0.25">
      <c r="R94650" s="15">
        <v>6</v>
      </c>
    </row>
    <row r="94651" spans="18:18" x14ac:dyDescent="0.25">
      <c r="R94651" s="15">
        <v>6</v>
      </c>
    </row>
    <row r="94652" spans="18:18" x14ac:dyDescent="0.25">
      <c r="R94652" s="15">
        <v>6</v>
      </c>
    </row>
    <row r="94653" spans="18:18" x14ac:dyDescent="0.25">
      <c r="R94653" s="15">
        <v>6</v>
      </c>
    </row>
    <row r="94654" spans="18:18" x14ac:dyDescent="0.25">
      <c r="R94654" s="15">
        <v>6</v>
      </c>
    </row>
    <row r="94655" spans="18:18" x14ac:dyDescent="0.25">
      <c r="R94655" s="15">
        <v>6</v>
      </c>
    </row>
    <row r="94656" spans="18:18" x14ac:dyDescent="0.25">
      <c r="R94656" s="15">
        <v>6</v>
      </c>
    </row>
    <row r="94657" spans="18:18" x14ac:dyDescent="0.25">
      <c r="R94657" s="15">
        <v>6</v>
      </c>
    </row>
    <row r="94658" spans="18:18" x14ac:dyDescent="0.25">
      <c r="R94658" s="15">
        <v>6</v>
      </c>
    </row>
    <row r="94659" spans="18:18" x14ac:dyDescent="0.25">
      <c r="R94659" s="15">
        <v>6</v>
      </c>
    </row>
    <row r="94660" spans="18:18" x14ac:dyDescent="0.25">
      <c r="R94660" s="15">
        <v>6</v>
      </c>
    </row>
    <row r="94661" spans="18:18" x14ac:dyDescent="0.25">
      <c r="R94661" s="15">
        <v>6</v>
      </c>
    </row>
    <row r="94662" spans="18:18" x14ac:dyDescent="0.25">
      <c r="R94662" s="15">
        <v>6</v>
      </c>
    </row>
    <row r="94663" spans="18:18" x14ac:dyDescent="0.25">
      <c r="R94663" s="15">
        <v>6</v>
      </c>
    </row>
    <row r="94664" spans="18:18" x14ac:dyDescent="0.25">
      <c r="R94664" s="15">
        <v>6</v>
      </c>
    </row>
    <row r="94665" spans="18:18" x14ac:dyDescent="0.25">
      <c r="R94665" s="15">
        <v>6</v>
      </c>
    </row>
    <row r="94666" spans="18:18" x14ac:dyDescent="0.25">
      <c r="R94666" s="15">
        <v>6</v>
      </c>
    </row>
    <row r="94667" spans="18:18" x14ac:dyDescent="0.25">
      <c r="R94667" s="15">
        <v>6</v>
      </c>
    </row>
    <row r="94668" spans="18:18" x14ac:dyDescent="0.25">
      <c r="R94668" s="15">
        <v>5</v>
      </c>
    </row>
    <row r="94669" spans="18:18" x14ac:dyDescent="0.25">
      <c r="R94669" s="15">
        <v>5</v>
      </c>
    </row>
    <row r="94670" spans="18:18" x14ac:dyDescent="0.25">
      <c r="R94670" s="15">
        <v>5</v>
      </c>
    </row>
    <row r="94671" spans="18:18" x14ac:dyDescent="0.25">
      <c r="R94671" s="15">
        <v>5</v>
      </c>
    </row>
    <row r="94672" spans="18:18" x14ac:dyDescent="0.25">
      <c r="R94672" s="15">
        <v>5</v>
      </c>
    </row>
    <row r="94673" spans="18:18" x14ac:dyDescent="0.25">
      <c r="R94673" s="15">
        <v>5</v>
      </c>
    </row>
    <row r="94674" spans="18:18" x14ac:dyDescent="0.25">
      <c r="R94674" s="15">
        <v>5</v>
      </c>
    </row>
    <row r="94675" spans="18:18" x14ac:dyDescent="0.25">
      <c r="R94675" s="15">
        <v>5</v>
      </c>
    </row>
    <row r="94676" spans="18:18" x14ac:dyDescent="0.25">
      <c r="R94676" s="15">
        <v>5</v>
      </c>
    </row>
    <row r="94677" spans="18:18" x14ac:dyDescent="0.25">
      <c r="R94677" s="15">
        <v>5</v>
      </c>
    </row>
    <row r="94678" spans="18:18" x14ac:dyDescent="0.25">
      <c r="R94678" s="15">
        <v>5</v>
      </c>
    </row>
    <row r="94679" spans="18:18" x14ac:dyDescent="0.25">
      <c r="R94679" s="15">
        <v>5</v>
      </c>
    </row>
    <row r="94680" spans="18:18" x14ac:dyDescent="0.25">
      <c r="R94680" s="15">
        <v>5</v>
      </c>
    </row>
    <row r="94681" spans="18:18" x14ac:dyDescent="0.25">
      <c r="R94681" s="15">
        <v>5</v>
      </c>
    </row>
    <row r="94682" spans="18:18" x14ac:dyDescent="0.25">
      <c r="R94682" s="15">
        <v>5</v>
      </c>
    </row>
    <row r="94683" spans="18:18" x14ac:dyDescent="0.25">
      <c r="R94683" s="15">
        <v>6</v>
      </c>
    </row>
    <row r="94684" spans="18:18" x14ac:dyDescent="0.25">
      <c r="R94684" s="15">
        <v>6</v>
      </c>
    </row>
    <row r="94685" spans="18:18" x14ac:dyDescent="0.25">
      <c r="R94685" s="15">
        <v>6</v>
      </c>
    </row>
    <row r="94686" spans="18:18" x14ac:dyDescent="0.25">
      <c r="R94686" s="15">
        <v>6</v>
      </c>
    </row>
    <row r="94687" spans="18:18" x14ac:dyDescent="0.25">
      <c r="R94687" s="15">
        <v>6</v>
      </c>
    </row>
    <row r="94688" spans="18:18" x14ac:dyDescent="0.25">
      <c r="R94688" s="15">
        <v>6</v>
      </c>
    </row>
    <row r="94689" spans="18:18" x14ac:dyDescent="0.25">
      <c r="R94689" s="15">
        <v>6</v>
      </c>
    </row>
    <row r="94690" spans="18:18" x14ac:dyDescent="0.25">
      <c r="R94690" s="15">
        <v>6</v>
      </c>
    </row>
    <row r="94691" spans="18:18" x14ac:dyDescent="0.25">
      <c r="R94691" s="15">
        <v>6</v>
      </c>
    </row>
    <row r="94692" spans="18:18" x14ac:dyDescent="0.25">
      <c r="R94692" s="15">
        <v>6</v>
      </c>
    </row>
    <row r="94693" spans="18:18" x14ac:dyDescent="0.25">
      <c r="R94693" s="15">
        <v>6</v>
      </c>
    </row>
    <row r="94694" spans="18:18" x14ac:dyDescent="0.25">
      <c r="R94694" s="15">
        <v>6</v>
      </c>
    </row>
    <row r="94695" spans="18:18" x14ac:dyDescent="0.25">
      <c r="R94695" s="15">
        <v>6</v>
      </c>
    </row>
    <row r="94696" spans="18:18" x14ac:dyDescent="0.25">
      <c r="R94696" s="15">
        <v>6</v>
      </c>
    </row>
    <row r="94697" spans="18:18" x14ac:dyDescent="0.25">
      <c r="R94697" s="15">
        <v>6</v>
      </c>
    </row>
    <row r="94698" spans="18:18" x14ac:dyDescent="0.25">
      <c r="R94698" s="15">
        <v>6</v>
      </c>
    </row>
    <row r="94699" spans="18:18" x14ac:dyDescent="0.25">
      <c r="R94699" s="15">
        <v>6</v>
      </c>
    </row>
    <row r="94700" spans="18:18" x14ac:dyDescent="0.25">
      <c r="R94700" s="15">
        <v>6</v>
      </c>
    </row>
    <row r="94701" spans="18:18" x14ac:dyDescent="0.25">
      <c r="R94701" s="15">
        <v>6</v>
      </c>
    </row>
    <row r="94702" spans="18:18" x14ac:dyDescent="0.25">
      <c r="R94702" s="15">
        <v>6</v>
      </c>
    </row>
    <row r="94703" spans="18:18" x14ac:dyDescent="0.25">
      <c r="R94703" s="15">
        <v>6</v>
      </c>
    </row>
    <row r="94704" spans="18:18" x14ac:dyDescent="0.25">
      <c r="R94704" s="15">
        <v>6</v>
      </c>
    </row>
    <row r="94705" spans="18:18" x14ac:dyDescent="0.25">
      <c r="R94705" s="15">
        <v>4</v>
      </c>
    </row>
    <row r="94706" spans="18:18" x14ac:dyDescent="0.25">
      <c r="R94706" s="15">
        <v>4</v>
      </c>
    </row>
    <row r="94707" spans="18:18" x14ac:dyDescent="0.25">
      <c r="R94707" s="15">
        <v>4</v>
      </c>
    </row>
    <row r="94708" spans="18:18" x14ac:dyDescent="0.25">
      <c r="R94708" s="15">
        <v>4</v>
      </c>
    </row>
    <row r="94709" spans="18:18" x14ac:dyDescent="0.25">
      <c r="R94709" s="15">
        <v>4</v>
      </c>
    </row>
    <row r="94710" spans="18:18" x14ac:dyDescent="0.25">
      <c r="R94710" s="15">
        <v>4</v>
      </c>
    </row>
    <row r="94711" spans="18:18" x14ac:dyDescent="0.25">
      <c r="R94711" s="15">
        <v>4</v>
      </c>
    </row>
    <row r="94712" spans="18:18" x14ac:dyDescent="0.25">
      <c r="R94712" s="15">
        <v>4</v>
      </c>
    </row>
    <row r="94713" spans="18:18" x14ac:dyDescent="0.25">
      <c r="R94713" s="15">
        <v>4</v>
      </c>
    </row>
    <row r="94714" spans="18:18" x14ac:dyDescent="0.25">
      <c r="R94714" s="15">
        <v>4</v>
      </c>
    </row>
    <row r="94715" spans="18:18" x14ac:dyDescent="0.25">
      <c r="R94715" s="15">
        <v>4</v>
      </c>
    </row>
    <row r="94716" spans="18:18" x14ac:dyDescent="0.25">
      <c r="R94716" s="15">
        <v>4</v>
      </c>
    </row>
    <row r="94717" spans="18:18" x14ac:dyDescent="0.25">
      <c r="R94717" s="15">
        <v>4</v>
      </c>
    </row>
    <row r="94718" spans="18:18" x14ac:dyDescent="0.25">
      <c r="R94718" s="15">
        <v>4</v>
      </c>
    </row>
    <row r="94719" spans="18:18" x14ac:dyDescent="0.25">
      <c r="R94719" s="15">
        <v>4</v>
      </c>
    </row>
    <row r="94720" spans="18:18" x14ac:dyDescent="0.25">
      <c r="R94720" s="15">
        <v>4</v>
      </c>
    </row>
    <row r="94721" spans="18:18" x14ac:dyDescent="0.25">
      <c r="R94721" s="15">
        <v>4</v>
      </c>
    </row>
    <row r="94722" spans="18:18" x14ac:dyDescent="0.25">
      <c r="R94722" s="15">
        <v>4</v>
      </c>
    </row>
    <row r="94723" spans="18:18" x14ac:dyDescent="0.25">
      <c r="R94723" s="15">
        <v>4</v>
      </c>
    </row>
    <row r="94724" spans="18:18" x14ac:dyDescent="0.25">
      <c r="R94724" s="15">
        <v>4</v>
      </c>
    </row>
    <row r="94725" spans="18:18" x14ac:dyDescent="0.25">
      <c r="R94725" s="15">
        <v>4</v>
      </c>
    </row>
    <row r="94726" spans="18:18" x14ac:dyDescent="0.25">
      <c r="R94726" s="15">
        <v>4</v>
      </c>
    </row>
    <row r="94727" spans="18:18" x14ac:dyDescent="0.25">
      <c r="R94727" s="15">
        <v>4</v>
      </c>
    </row>
    <row r="94728" spans="18:18" x14ac:dyDescent="0.25">
      <c r="R94728" s="15">
        <v>4</v>
      </c>
    </row>
    <row r="94729" spans="18:18" x14ac:dyDescent="0.25">
      <c r="R94729" s="15">
        <v>4</v>
      </c>
    </row>
    <row r="94730" spans="18:18" x14ac:dyDescent="0.25">
      <c r="R94730" s="15">
        <v>4</v>
      </c>
    </row>
    <row r="94731" spans="18:18" x14ac:dyDescent="0.25">
      <c r="R94731" s="15">
        <v>4</v>
      </c>
    </row>
    <row r="94732" spans="18:18" x14ac:dyDescent="0.25">
      <c r="R94732" s="15">
        <v>4</v>
      </c>
    </row>
    <row r="94733" spans="18:18" x14ac:dyDescent="0.25">
      <c r="R94733" s="15">
        <v>4</v>
      </c>
    </row>
    <row r="94734" spans="18:18" x14ac:dyDescent="0.25">
      <c r="R94734" s="15">
        <v>4</v>
      </c>
    </row>
    <row r="94735" spans="18:18" x14ac:dyDescent="0.25">
      <c r="R94735" s="15">
        <v>4</v>
      </c>
    </row>
    <row r="94736" spans="18:18" x14ac:dyDescent="0.25">
      <c r="R94736" s="15">
        <v>4</v>
      </c>
    </row>
    <row r="94737" spans="18:18" x14ac:dyDescent="0.25">
      <c r="R94737" s="15">
        <v>4</v>
      </c>
    </row>
    <row r="94738" spans="18:18" x14ac:dyDescent="0.25">
      <c r="R94738" s="15">
        <v>4</v>
      </c>
    </row>
    <row r="94739" spans="18:18" x14ac:dyDescent="0.25">
      <c r="R94739" s="15">
        <v>4</v>
      </c>
    </row>
    <row r="94740" spans="18:18" x14ac:dyDescent="0.25">
      <c r="R94740" s="15">
        <v>4</v>
      </c>
    </row>
    <row r="94741" spans="18:18" x14ac:dyDescent="0.25">
      <c r="R94741" s="15">
        <v>4</v>
      </c>
    </row>
    <row r="94742" spans="18:18" x14ac:dyDescent="0.25">
      <c r="R94742" s="15">
        <v>3</v>
      </c>
    </row>
    <row r="94743" spans="18:18" x14ac:dyDescent="0.25">
      <c r="R94743" s="15">
        <v>3</v>
      </c>
    </row>
    <row r="94744" spans="18:18" x14ac:dyDescent="0.25">
      <c r="R94744" s="15">
        <v>3</v>
      </c>
    </row>
    <row r="94745" spans="18:18" x14ac:dyDescent="0.25">
      <c r="R94745" s="15">
        <v>3</v>
      </c>
    </row>
    <row r="94746" spans="18:18" x14ac:dyDescent="0.25">
      <c r="R94746" s="15">
        <v>3</v>
      </c>
    </row>
    <row r="94747" spans="18:18" x14ac:dyDescent="0.25">
      <c r="R94747" s="15">
        <v>3</v>
      </c>
    </row>
    <row r="94748" spans="18:18" x14ac:dyDescent="0.25">
      <c r="R94748" s="15">
        <v>3</v>
      </c>
    </row>
    <row r="94749" spans="18:18" x14ac:dyDescent="0.25">
      <c r="R94749" s="15">
        <v>1</v>
      </c>
    </row>
    <row r="94750" spans="18:18" x14ac:dyDescent="0.25">
      <c r="R94750" s="15">
        <v>1</v>
      </c>
    </row>
    <row r="94751" spans="18:18" x14ac:dyDescent="0.25">
      <c r="R94751" s="15">
        <v>1</v>
      </c>
    </row>
    <row r="94752" spans="18:18" x14ac:dyDescent="0.25">
      <c r="R94752" s="15">
        <v>1</v>
      </c>
    </row>
    <row r="94753" spans="18:18" x14ac:dyDescent="0.25">
      <c r="R94753" s="15">
        <v>1</v>
      </c>
    </row>
    <row r="94754" spans="18:18" x14ac:dyDescent="0.25">
      <c r="R94754" s="15">
        <v>1</v>
      </c>
    </row>
    <row r="94755" spans="18:18" x14ac:dyDescent="0.25">
      <c r="R94755" s="15">
        <v>1</v>
      </c>
    </row>
    <row r="94756" spans="18:18" x14ac:dyDescent="0.25">
      <c r="R94756" s="15">
        <v>1</v>
      </c>
    </row>
    <row r="94757" spans="18:18" x14ac:dyDescent="0.25">
      <c r="R94757" s="15">
        <v>1</v>
      </c>
    </row>
    <row r="94758" spans="18:18" x14ac:dyDescent="0.25">
      <c r="R94758" s="15">
        <v>1</v>
      </c>
    </row>
    <row r="94759" spans="18:18" x14ac:dyDescent="0.25">
      <c r="R94759" s="15">
        <v>1</v>
      </c>
    </row>
    <row r="94760" spans="18:18" x14ac:dyDescent="0.25">
      <c r="R94760" s="15">
        <v>1</v>
      </c>
    </row>
    <row r="94761" spans="18:18" x14ac:dyDescent="0.25">
      <c r="R94761" s="15">
        <v>1</v>
      </c>
    </row>
    <row r="94762" spans="18:18" x14ac:dyDescent="0.25">
      <c r="R94762" s="15">
        <v>1</v>
      </c>
    </row>
    <row r="94763" spans="18:18" x14ac:dyDescent="0.25">
      <c r="R94763" s="15">
        <v>1</v>
      </c>
    </row>
    <row r="94764" spans="18:18" x14ac:dyDescent="0.25">
      <c r="R94764" s="15">
        <v>1</v>
      </c>
    </row>
    <row r="94765" spans="18:18" x14ac:dyDescent="0.25">
      <c r="R94765" s="15">
        <v>2</v>
      </c>
    </row>
    <row r="94766" spans="18:18" x14ac:dyDescent="0.25">
      <c r="R94766" s="15">
        <v>2</v>
      </c>
    </row>
    <row r="94767" spans="18:18" x14ac:dyDescent="0.25">
      <c r="R94767" s="15">
        <v>2</v>
      </c>
    </row>
    <row r="94768" spans="18:18" x14ac:dyDescent="0.25">
      <c r="R94768" s="15">
        <v>2</v>
      </c>
    </row>
    <row r="94769" spans="18:18" x14ac:dyDescent="0.25">
      <c r="R94769" s="15">
        <v>2</v>
      </c>
    </row>
    <row r="94770" spans="18:18" x14ac:dyDescent="0.25">
      <c r="R94770" s="15">
        <v>2</v>
      </c>
    </row>
    <row r="94771" spans="18:18" x14ac:dyDescent="0.25">
      <c r="R94771" s="15">
        <v>6</v>
      </c>
    </row>
    <row r="94772" spans="18:18" x14ac:dyDescent="0.25">
      <c r="R94772" s="15">
        <v>6</v>
      </c>
    </row>
    <row r="94773" spans="18:18" x14ac:dyDescent="0.25">
      <c r="R94773" s="15">
        <v>6</v>
      </c>
    </row>
    <row r="94774" spans="18:18" x14ac:dyDescent="0.25">
      <c r="R94774" s="15">
        <v>6</v>
      </c>
    </row>
    <row r="94775" spans="18:18" x14ac:dyDescent="0.25">
      <c r="R94775" s="15">
        <v>6</v>
      </c>
    </row>
    <row r="94776" spans="18:18" x14ac:dyDescent="0.25">
      <c r="R94776" s="15">
        <v>6</v>
      </c>
    </row>
    <row r="94777" spans="18:18" x14ac:dyDescent="0.25">
      <c r="R94777" s="15">
        <v>6</v>
      </c>
    </row>
    <row r="94778" spans="18:18" x14ac:dyDescent="0.25">
      <c r="R94778" s="15">
        <v>6</v>
      </c>
    </row>
    <row r="94779" spans="18:18" x14ac:dyDescent="0.25">
      <c r="R94779" s="15">
        <v>6</v>
      </c>
    </row>
    <row r="94780" spans="18:18" x14ac:dyDescent="0.25">
      <c r="R94780" s="15">
        <v>6</v>
      </c>
    </row>
    <row r="94781" spans="18:18" x14ac:dyDescent="0.25">
      <c r="R94781" s="15">
        <v>6</v>
      </c>
    </row>
    <row r="94782" spans="18:18" x14ac:dyDescent="0.25">
      <c r="R94782" s="15">
        <v>6</v>
      </c>
    </row>
    <row r="94783" spans="18:18" x14ac:dyDescent="0.25">
      <c r="R94783" s="15">
        <v>6</v>
      </c>
    </row>
    <row r="94784" spans="18:18" x14ac:dyDescent="0.25">
      <c r="R94784" s="15">
        <v>6</v>
      </c>
    </row>
    <row r="94785" spans="18:18" x14ac:dyDescent="0.25">
      <c r="R94785" s="15">
        <v>6</v>
      </c>
    </row>
    <row r="94786" spans="18:18" x14ac:dyDescent="0.25">
      <c r="R94786" s="15">
        <v>6</v>
      </c>
    </row>
    <row r="94787" spans="18:18" x14ac:dyDescent="0.25">
      <c r="R94787" s="15">
        <v>6</v>
      </c>
    </row>
    <row r="94788" spans="18:18" x14ac:dyDescent="0.25">
      <c r="R94788" s="15">
        <v>6</v>
      </c>
    </row>
    <row r="94789" spans="18:18" x14ac:dyDescent="0.25">
      <c r="R94789" s="15">
        <v>6</v>
      </c>
    </row>
    <row r="94790" spans="18:18" x14ac:dyDescent="0.25">
      <c r="R94790" s="15">
        <v>6</v>
      </c>
    </row>
    <row r="94791" spans="18:18" x14ac:dyDescent="0.25">
      <c r="R94791" s="15">
        <v>6</v>
      </c>
    </row>
    <row r="94792" spans="18:18" x14ac:dyDescent="0.25">
      <c r="R94792" s="15">
        <v>6</v>
      </c>
    </row>
    <row r="94793" spans="18:18" x14ac:dyDescent="0.25">
      <c r="R94793" s="15">
        <v>1</v>
      </c>
    </row>
    <row r="94794" spans="18:18" x14ac:dyDescent="0.25">
      <c r="R94794" s="15">
        <v>1</v>
      </c>
    </row>
    <row r="94795" spans="18:18" x14ac:dyDescent="0.25">
      <c r="R94795" s="15">
        <v>6</v>
      </c>
    </row>
    <row r="94796" spans="18:18" x14ac:dyDescent="0.25">
      <c r="R94796" s="15">
        <v>6</v>
      </c>
    </row>
    <row r="94797" spans="18:18" x14ac:dyDescent="0.25">
      <c r="R94797" s="15">
        <v>6</v>
      </c>
    </row>
    <row r="94798" spans="18:18" x14ac:dyDescent="0.25">
      <c r="R94798" s="15">
        <v>6</v>
      </c>
    </row>
    <row r="94799" spans="18:18" x14ac:dyDescent="0.25">
      <c r="R94799" s="15">
        <v>6</v>
      </c>
    </row>
    <row r="94800" spans="18:18" x14ac:dyDescent="0.25">
      <c r="R94800" s="15">
        <v>6</v>
      </c>
    </row>
    <row r="94801" spans="18:18" x14ac:dyDescent="0.25">
      <c r="R94801" s="15">
        <v>6</v>
      </c>
    </row>
    <row r="94802" spans="18:18" x14ac:dyDescent="0.25">
      <c r="R94802" s="15">
        <v>6</v>
      </c>
    </row>
    <row r="94803" spans="18:18" x14ac:dyDescent="0.25">
      <c r="R94803" s="15">
        <v>6</v>
      </c>
    </row>
    <row r="94804" spans="18:18" x14ac:dyDescent="0.25">
      <c r="R94804" s="15">
        <v>6</v>
      </c>
    </row>
    <row r="94805" spans="18:18" x14ac:dyDescent="0.25">
      <c r="R94805" s="15">
        <v>6</v>
      </c>
    </row>
    <row r="94806" spans="18:18" x14ac:dyDescent="0.25">
      <c r="R94806" s="15">
        <v>6</v>
      </c>
    </row>
    <row r="94807" spans="18:18" x14ac:dyDescent="0.25">
      <c r="R94807" s="15">
        <v>6</v>
      </c>
    </row>
    <row r="94808" spans="18:18" x14ac:dyDescent="0.25">
      <c r="R94808" s="15">
        <v>6</v>
      </c>
    </row>
    <row r="94809" spans="18:18" x14ac:dyDescent="0.25">
      <c r="R94809" s="15">
        <v>6</v>
      </c>
    </row>
    <row r="94810" spans="18:18" x14ac:dyDescent="0.25">
      <c r="R94810" s="15">
        <v>6</v>
      </c>
    </row>
    <row r="94811" spans="18:18" x14ac:dyDescent="0.25">
      <c r="R94811" s="15">
        <v>6</v>
      </c>
    </row>
    <row r="94812" spans="18:18" x14ac:dyDescent="0.25">
      <c r="R94812" s="15">
        <v>6</v>
      </c>
    </row>
    <row r="94813" spans="18:18" x14ac:dyDescent="0.25">
      <c r="R94813" s="15">
        <v>6</v>
      </c>
    </row>
    <row r="94814" spans="18:18" x14ac:dyDescent="0.25">
      <c r="R94814" s="15">
        <v>6</v>
      </c>
    </row>
    <row r="94815" spans="18:18" x14ac:dyDescent="0.25">
      <c r="R94815" s="15">
        <v>6</v>
      </c>
    </row>
    <row r="94816" spans="18:18" x14ac:dyDescent="0.25">
      <c r="R94816" s="15">
        <v>6</v>
      </c>
    </row>
    <row r="94817" spans="18:18" x14ac:dyDescent="0.25">
      <c r="R94817" s="15">
        <v>6</v>
      </c>
    </row>
    <row r="94818" spans="18:18" x14ac:dyDescent="0.25">
      <c r="R94818" s="15">
        <v>1</v>
      </c>
    </row>
    <row r="94819" spans="18:18" x14ac:dyDescent="0.25">
      <c r="R94819" s="15">
        <v>1</v>
      </c>
    </row>
    <row r="94820" spans="18:18" x14ac:dyDescent="0.25">
      <c r="R94820" s="15">
        <v>1</v>
      </c>
    </row>
    <row r="94821" spans="18:18" x14ac:dyDescent="0.25">
      <c r="R94821" s="15">
        <v>3</v>
      </c>
    </row>
    <row r="94822" spans="18:18" x14ac:dyDescent="0.25">
      <c r="R94822" s="15">
        <v>3</v>
      </c>
    </row>
    <row r="94823" spans="18:18" x14ac:dyDescent="0.25">
      <c r="R94823" s="15">
        <v>2</v>
      </c>
    </row>
    <row r="94824" spans="18:18" x14ac:dyDescent="0.25">
      <c r="R94824" s="15">
        <v>2</v>
      </c>
    </row>
    <row r="94825" spans="18:18" x14ac:dyDescent="0.25">
      <c r="R94825" s="15">
        <v>4</v>
      </c>
    </row>
    <row r="94826" spans="18:18" x14ac:dyDescent="0.25">
      <c r="R94826" s="15">
        <v>4</v>
      </c>
    </row>
    <row r="94827" spans="18:18" x14ac:dyDescent="0.25">
      <c r="R94827" s="15">
        <v>4</v>
      </c>
    </row>
    <row r="94828" spans="18:18" x14ac:dyDescent="0.25">
      <c r="R94828" s="15">
        <v>4</v>
      </c>
    </row>
    <row r="94829" spans="18:18" x14ac:dyDescent="0.25">
      <c r="R94829" s="15">
        <v>4</v>
      </c>
    </row>
    <row r="94830" spans="18:18" x14ac:dyDescent="0.25">
      <c r="R94830" s="15">
        <v>4</v>
      </c>
    </row>
    <row r="94831" spans="18:18" x14ac:dyDescent="0.25">
      <c r="R94831" s="15">
        <v>5</v>
      </c>
    </row>
    <row r="94832" spans="18:18" x14ac:dyDescent="0.25">
      <c r="R94832" s="15">
        <v>5</v>
      </c>
    </row>
    <row r="94833" spans="18:18" x14ac:dyDescent="0.25">
      <c r="R94833" s="15">
        <v>5</v>
      </c>
    </row>
    <row r="94834" spans="18:18" x14ac:dyDescent="0.25">
      <c r="R94834" s="15">
        <v>5</v>
      </c>
    </row>
    <row r="94835" spans="18:18" x14ac:dyDescent="0.25">
      <c r="R94835" s="15">
        <v>5</v>
      </c>
    </row>
    <row r="94836" spans="18:18" x14ac:dyDescent="0.25">
      <c r="R94836" s="15">
        <v>5</v>
      </c>
    </row>
    <row r="94837" spans="18:18" x14ac:dyDescent="0.25">
      <c r="R94837" s="15">
        <v>5</v>
      </c>
    </row>
    <row r="94838" spans="18:18" x14ac:dyDescent="0.25">
      <c r="R94838" s="15">
        <v>3</v>
      </c>
    </row>
    <row r="94839" spans="18:18" x14ac:dyDescent="0.25">
      <c r="R94839" s="15">
        <v>3</v>
      </c>
    </row>
    <row r="94840" spans="18:18" x14ac:dyDescent="0.25">
      <c r="R94840" s="15">
        <v>3</v>
      </c>
    </row>
    <row r="94841" spans="18:18" x14ac:dyDescent="0.25">
      <c r="R94841" s="15">
        <v>3</v>
      </c>
    </row>
    <row r="94842" spans="18:18" x14ac:dyDescent="0.25">
      <c r="R94842" s="15">
        <v>3</v>
      </c>
    </row>
    <row r="94843" spans="18:18" x14ac:dyDescent="0.25">
      <c r="R94843" s="15">
        <v>3</v>
      </c>
    </row>
    <row r="94844" spans="18:18" x14ac:dyDescent="0.25">
      <c r="R94844" s="15">
        <v>3</v>
      </c>
    </row>
    <row r="94845" spans="18:18" x14ac:dyDescent="0.25">
      <c r="R94845" s="15">
        <v>3</v>
      </c>
    </row>
    <row r="94846" spans="18:18" x14ac:dyDescent="0.25">
      <c r="R94846" s="15">
        <v>3</v>
      </c>
    </row>
    <row r="94847" spans="18:18" x14ac:dyDescent="0.25">
      <c r="R94847" s="15">
        <v>3</v>
      </c>
    </row>
    <row r="94848" spans="18:18" x14ac:dyDescent="0.25">
      <c r="R94848" s="15">
        <v>3</v>
      </c>
    </row>
    <row r="94849" spans="18:18" x14ac:dyDescent="0.25">
      <c r="R94849" s="15">
        <v>3</v>
      </c>
    </row>
    <row r="94850" spans="18:18" x14ac:dyDescent="0.25">
      <c r="R94850" s="15">
        <v>3</v>
      </c>
    </row>
    <row r="94851" spans="18:18" x14ac:dyDescent="0.25">
      <c r="R94851" s="15">
        <v>3</v>
      </c>
    </row>
    <row r="94852" spans="18:18" x14ac:dyDescent="0.25">
      <c r="R94852" s="15">
        <v>3</v>
      </c>
    </row>
    <row r="94853" spans="18:18" x14ac:dyDescent="0.25">
      <c r="R94853" s="15">
        <v>3</v>
      </c>
    </row>
    <row r="94854" spans="18:18" x14ac:dyDescent="0.25">
      <c r="R94854" s="15">
        <v>3</v>
      </c>
    </row>
    <row r="94855" spans="18:18" x14ac:dyDescent="0.25">
      <c r="R94855" s="15">
        <v>3</v>
      </c>
    </row>
    <row r="94856" spans="18:18" x14ac:dyDescent="0.25">
      <c r="R94856" s="15">
        <v>3</v>
      </c>
    </row>
    <row r="94857" spans="18:18" x14ac:dyDescent="0.25">
      <c r="R94857" s="15">
        <v>3</v>
      </c>
    </row>
    <row r="94858" spans="18:18" x14ac:dyDescent="0.25">
      <c r="R94858" s="15">
        <v>3</v>
      </c>
    </row>
    <row r="94859" spans="18:18" x14ac:dyDescent="0.25">
      <c r="R94859" s="15">
        <v>3</v>
      </c>
    </row>
    <row r="94860" spans="18:18" x14ac:dyDescent="0.25">
      <c r="R94860" s="15">
        <v>3</v>
      </c>
    </row>
    <row r="94861" spans="18:18" x14ac:dyDescent="0.25">
      <c r="R94861" s="15">
        <v>3</v>
      </c>
    </row>
    <row r="94862" spans="18:18" x14ac:dyDescent="0.25">
      <c r="R94862" s="15">
        <v>3</v>
      </c>
    </row>
    <row r="94863" spans="18:18" x14ac:dyDescent="0.25">
      <c r="R94863" s="15">
        <v>3</v>
      </c>
    </row>
    <row r="94864" spans="18:18" x14ac:dyDescent="0.25">
      <c r="R94864" s="15">
        <v>3</v>
      </c>
    </row>
    <row r="94865" spans="18:18" x14ac:dyDescent="0.25">
      <c r="R94865" s="15">
        <v>3</v>
      </c>
    </row>
    <row r="94866" spans="18:18" x14ac:dyDescent="0.25">
      <c r="R94866" s="15">
        <v>3</v>
      </c>
    </row>
    <row r="94867" spans="18:18" x14ac:dyDescent="0.25">
      <c r="R94867" s="15">
        <v>3</v>
      </c>
    </row>
    <row r="94868" spans="18:18" x14ac:dyDescent="0.25">
      <c r="R94868" s="15">
        <v>3</v>
      </c>
    </row>
    <row r="94869" spans="18:18" x14ac:dyDescent="0.25">
      <c r="R94869" s="15">
        <v>3</v>
      </c>
    </row>
    <row r="94870" spans="18:18" x14ac:dyDescent="0.25">
      <c r="R94870" s="15">
        <v>3</v>
      </c>
    </row>
    <row r="94871" spans="18:18" x14ac:dyDescent="0.25">
      <c r="R94871" s="15">
        <v>3</v>
      </c>
    </row>
    <row r="94872" spans="18:18" x14ac:dyDescent="0.25">
      <c r="R94872" s="15">
        <v>3</v>
      </c>
    </row>
    <row r="94873" spans="18:18" x14ac:dyDescent="0.25">
      <c r="R94873" s="15">
        <v>3</v>
      </c>
    </row>
    <row r="94874" spans="18:18" x14ac:dyDescent="0.25">
      <c r="R94874" s="15">
        <v>3</v>
      </c>
    </row>
    <row r="94875" spans="18:18" x14ac:dyDescent="0.25">
      <c r="R94875" s="15">
        <v>3</v>
      </c>
    </row>
    <row r="94876" spans="18:18" x14ac:dyDescent="0.25">
      <c r="R94876" s="15">
        <v>3</v>
      </c>
    </row>
    <row r="94877" spans="18:18" x14ac:dyDescent="0.25">
      <c r="R94877" s="15">
        <v>3</v>
      </c>
    </row>
    <row r="94878" spans="18:18" x14ac:dyDescent="0.25">
      <c r="R94878" s="15">
        <v>3</v>
      </c>
    </row>
    <row r="94879" spans="18:18" x14ac:dyDescent="0.25">
      <c r="R94879" s="15">
        <v>3</v>
      </c>
    </row>
    <row r="94880" spans="18:18" x14ac:dyDescent="0.25">
      <c r="R94880" s="15">
        <v>3</v>
      </c>
    </row>
    <row r="94881" spans="18:18" x14ac:dyDescent="0.25">
      <c r="R94881" s="15">
        <v>3</v>
      </c>
    </row>
    <row r="94882" spans="18:18" x14ac:dyDescent="0.25">
      <c r="R94882" s="15">
        <v>3</v>
      </c>
    </row>
    <row r="94883" spans="18:18" x14ac:dyDescent="0.25">
      <c r="R94883" s="15">
        <v>3</v>
      </c>
    </row>
    <row r="94884" spans="18:18" x14ac:dyDescent="0.25">
      <c r="R94884" s="15">
        <v>3</v>
      </c>
    </row>
    <row r="94885" spans="18:18" x14ac:dyDescent="0.25">
      <c r="R94885" s="15">
        <v>3</v>
      </c>
    </row>
    <row r="94886" spans="18:18" x14ac:dyDescent="0.25">
      <c r="R94886" s="15">
        <v>3</v>
      </c>
    </row>
    <row r="94887" spans="18:18" x14ac:dyDescent="0.25">
      <c r="R94887" s="15">
        <v>3</v>
      </c>
    </row>
    <row r="94888" spans="18:18" x14ac:dyDescent="0.25">
      <c r="R94888" s="15">
        <v>3</v>
      </c>
    </row>
    <row r="94889" spans="18:18" x14ac:dyDescent="0.25">
      <c r="R94889" s="15">
        <v>3</v>
      </c>
    </row>
    <row r="94890" spans="18:18" x14ac:dyDescent="0.25">
      <c r="R94890" s="15">
        <v>3</v>
      </c>
    </row>
    <row r="94891" spans="18:18" x14ac:dyDescent="0.25">
      <c r="R94891" s="15">
        <v>3</v>
      </c>
    </row>
    <row r="94892" spans="18:18" x14ac:dyDescent="0.25">
      <c r="R94892" s="15">
        <v>3</v>
      </c>
    </row>
    <row r="94893" spans="18:18" x14ac:dyDescent="0.25">
      <c r="R94893" s="15">
        <v>5</v>
      </c>
    </row>
    <row r="94894" spans="18:18" x14ac:dyDescent="0.25">
      <c r="R94894" s="15">
        <v>5</v>
      </c>
    </row>
    <row r="94895" spans="18:18" x14ac:dyDescent="0.25">
      <c r="R94895" s="15">
        <v>5</v>
      </c>
    </row>
    <row r="94896" spans="18:18" x14ac:dyDescent="0.25">
      <c r="R94896" s="15">
        <v>5</v>
      </c>
    </row>
    <row r="94897" spans="18:18" x14ac:dyDescent="0.25">
      <c r="R94897" s="15">
        <v>5</v>
      </c>
    </row>
    <row r="94898" spans="18:18" x14ac:dyDescent="0.25">
      <c r="R94898" s="15">
        <v>5</v>
      </c>
    </row>
    <row r="94899" spans="18:18" x14ac:dyDescent="0.25">
      <c r="R94899" s="15">
        <v>5</v>
      </c>
    </row>
    <row r="94900" spans="18:18" x14ac:dyDescent="0.25">
      <c r="R94900" s="15">
        <v>5</v>
      </c>
    </row>
    <row r="94901" spans="18:18" x14ac:dyDescent="0.25">
      <c r="R94901" s="15">
        <v>5</v>
      </c>
    </row>
    <row r="94902" spans="18:18" x14ac:dyDescent="0.25">
      <c r="R94902" s="15">
        <v>2</v>
      </c>
    </row>
    <row r="94903" spans="18:18" x14ac:dyDescent="0.25">
      <c r="R94903" s="15">
        <v>2</v>
      </c>
    </row>
    <row r="94904" spans="18:18" x14ac:dyDescent="0.25">
      <c r="R94904" s="15">
        <v>2</v>
      </c>
    </row>
    <row r="94905" spans="18:18" x14ac:dyDescent="0.25">
      <c r="R94905" s="15">
        <v>2</v>
      </c>
    </row>
    <row r="94906" spans="18:18" x14ac:dyDescent="0.25">
      <c r="R94906" s="15">
        <v>2</v>
      </c>
    </row>
    <row r="94907" spans="18:18" x14ac:dyDescent="0.25">
      <c r="R94907" s="15">
        <v>2</v>
      </c>
    </row>
    <row r="94908" spans="18:18" x14ac:dyDescent="0.25">
      <c r="R94908" s="15">
        <v>2</v>
      </c>
    </row>
    <row r="94909" spans="18:18" x14ac:dyDescent="0.25">
      <c r="R94909" s="15">
        <v>2</v>
      </c>
    </row>
    <row r="94910" spans="18:18" x14ac:dyDescent="0.25">
      <c r="R94910" s="15">
        <v>2</v>
      </c>
    </row>
    <row r="94911" spans="18:18" x14ac:dyDescent="0.25">
      <c r="R94911" s="15">
        <v>2</v>
      </c>
    </row>
    <row r="94912" spans="18:18" x14ac:dyDescent="0.25">
      <c r="R94912" s="15">
        <v>2</v>
      </c>
    </row>
    <row r="94913" spans="18:18" x14ac:dyDescent="0.25">
      <c r="R94913" s="15">
        <v>2</v>
      </c>
    </row>
    <row r="94914" spans="18:18" x14ac:dyDescent="0.25">
      <c r="R94914" s="15">
        <v>2</v>
      </c>
    </row>
    <row r="94915" spans="18:18" x14ac:dyDescent="0.25">
      <c r="R94915" s="15">
        <v>2</v>
      </c>
    </row>
    <row r="94916" spans="18:18" x14ac:dyDescent="0.25">
      <c r="R94916" s="15">
        <v>2</v>
      </c>
    </row>
    <row r="94917" spans="18:18" x14ac:dyDescent="0.25">
      <c r="R94917" s="15">
        <v>2</v>
      </c>
    </row>
    <row r="94918" spans="18:18" x14ac:dyDescent="0.25">
      <c r="R94918" s="15">
        <v>2</v>
      </c>
    </row>
    <row r="94919" spans="18:18" x14ac:dyDescent="0.25">
      <c r="R94919" s="15">
        <v>2</v>
      </c>
    </row>
    <row r="94920" spans="18:18" x14ac:dyDescent="0.25">
      <c r="R94920" s="15">
        <v>2</v>
      </c>
    </row>
    <row r="94921" spans="18:18" x14ac:dyDescent="0.25">
      <c r="R94921" s="15">
        <v>2</v>
      </c>
    </row>
    <row r="94922" spans="18:18" x14ac:dyDescent="0.25">
      <c r="R94922" s="15">
        <v>2</v>
      </c>
    </row>
    <row r="94923" spans="18:18" x14ac:dyDescent="0.25">
      <c r="R94923" s="15">
        <v>2</v>
      </c>
    </row>
    <row r="94924" spans="18:18" x14ac:dyDescent="0.25">
      <c r="R94924" s="15">
        <v>2</v>
      </c>
    </row>
    <row r="94925" spans="18:18" x14ac:dyDescent="0.25">
      <c r="R94925" s="15">
        <v>2</v>
      </c>
    </row>
    <row r="94926" spans="18:18" x14ac:dyDescent="0.25">
      <c r="R94926" s="15">
        <v>2</v>
      </c>
    </row>
    <row r="94927" spans="18:18" x14ac:dyDescent="0.25">
      <c r="R94927" s="15">
        <v>2</v>
      </c>
    </row>
    <row r="94928" spans="18:18" x14ac:dyDescent="0.25">
      <c r="R94928" s="15">
        <v>2</v>
      </c>
    </row>
    <row r="94929" spans="18:18" x14ac:dyDescent="0.25">
      <c r="R94929" s="15">
        <v>5</v>
      </c>
    </row>
    <row r="94930" spans="18:18" x14ac:dyDescent="0.25">
      <c r="R94930" s="15">
        <v>5</v>
      </c>
    </row>
    <row r="94931" spans="18:18" x14ac:dyDescent="0.25">
      <c r="R94931" s="15">
        <v>5</v>
      </c>
    </row>
    <row r="94932" spans="18:18" x14ac:dyDescent="0.25">
      <c r="R94932" s="15">
        <v>5</v>
      </c>
    </row>
    <row r="94933" spans="18:18" x14ac:dyDescent="0.25">
      <c r="R94933" s="15">
        <v>5</v>
      </c>
    </row>
    <row r="94934" spans="18:18" x14ac:dyDescent="0.25">
      <c r="R94934" s="15">
        <v>5</v>
      </c>
    </row>
    <row r="94935" spans="18:18" x14ac:dyDescent="0.25">
      <c r="R94935" s="15">
        <v>5</v>
      </c>
    </row>
    <row r="94936" spans="18:18" x14ac:dyDescent="0.25">
      <c r="R94936" s="15">
        <v>5</v>
      </c>
    </row>
    <row r="94937" spans="18:18" x14ac:dyDescent="0.25">
      <c r="R94937" s="15">
        <v>5</v>
      </c>
    </row>
    <row r="94938" spans="18:18" x14ac:dyDescent="0.25">
      <c r="R94938" s="15">
        <v>1</v>
      </c>
    </row>
    <row r="94939" spans="18:18" x14ac:dyDescent="0.25">
      <c r="R94939" s="15">
        <v>1</v>
      </c>
    </row>
    <row r="94940" spans="18:18" x14ac:dyDescent="0.25">
      <c r="R94940" s="15">
        <v>1</v>
      </c>
    </row>
    <row r="94941" spans="18:18" x14ac:dyDescent="0.25">
      <c r="R94941" s="15">
        <v>1</v>
      </c>
    </row>
    <row r="94942" spans="18:18" x14ac:dyDescent="0.25">
      <c r="R94942" s="15">
        <v>1</v>
      </c>
    </row>
    <row r="94943" spans="18:18" x14ac:dyDescent="0.25">
      <c r="R94943" s="15">
        <v>1</v>
      </c>
    </row>
    <row r="94944" spans="18:18" x14ac:dyDescent="0.25">
      <c r="R94944" s="15">
        <v>1</v>
      </c>
    </row>
    <row r="94945" spans="18:18" x14ac:dyDescent="0.25">
      <c r="R94945" s="15">
        <v>1</v>
      </c>
    </row>
    <row r="94946" spans="18:18" x14ac:dyDescent="0.25">
      <c r="R94946" s="15">
        <v>1</v>
      </c>
    </row>
    <row r="94947" spans="18:18" x14ac:dyDescent="0.25">
      <c r="R94947" s="15">
        <v>1</v>
      </c>
    </row>
    <row r="94948" spans="18:18" x14ac:dyDescent="0.25">
      <c r="R94948" s="15">
        <v>1</v>
      </c>
    </row>
    <row r="94949" spans="18:18" x14ac:dyDescent="0.25">
      <c r="R94949" s="15">
        <v>1</v>
      </c>
    </row>
    <row r="94950" spans="18:18" x14ac:dyDescent="0.25">
      <c r="R94950" s="15">
        <v>1</v>
      </c>
    </row>
    <row r="94951" spans="18:18" x14ac:dyDescent="0.25">
      <c r="R94951" s="15">
        <v>1</v>
      </c>
    </row>
    <row r="94952" spans="18:18" x14ac:dyDescent="0.25">
      <c r="R94952" s="15">
        <v>1</v>
      </c>
    </row>
    <row r="94953" spans="18:18" x14ac:dyDescent="0.25">
      <c r="R94953" s="15">
        <v>1</v>
      </c>
    </row>
    <row r="94954" spans="18:18" x14ac:dyDescent="0.25">
      <c r="R94954" s="15">
        <v>1</v>
      </c>
    </row>
    <row r="94955" spans="18:18" x14ac:dyDescent="0.25">
      <c r="R94955" s="15">
        <v>1</v>
      </c>
    </row>
    <row r="94956" spans="18:18" x14ac:dyDescent="0.25">
      <c r="R94956" s="15">
        <v>1</v>
      </c>
    </row>
    <row r="94957" spans="18:18" x14ac:dyDescent="0.25">
      <c r="R94957" s="15">
        <v>1</v>
      </c>
    </row>
    <row r="94958" spans="18:18" x14ac:dyDescent="0.25">
      <c r="R94958" s="15">
        <v>1</v>
      </c>
    </row>
    <row r="94959" spans="18:18" x14ac:dyDescent="0.25">
      <c r="R94959" s="15">
        <v>1</v>
      </c>
    </row>
    <row r="94960" spans="18:18" x14ac:dyDescent="0.25">
      <c r="R94960" s="15">
        <v>1</v>
      </c>
    </row>
    <row r="94961" spans="18:18" x14ac:dyDescent="0.25">
      <c r="R94961" s="15">
        <v>1</v>
      </c>
    </row>
    <row r="94962" spans="18:18" x14ac:dyDescent="0.25">
      <c r="R94962" s="15">
        <v>1</v>
      </c>
    </row>
    <row r="94963" spans="18:18" x14ac:dyDescent="0.25">
      <c r="R94963" s="15">
        <v>1</v>
      </c>
    </row>
    <row r="94964" spans="18:18" x14ac:dyDescent="0.25">
      <c r="R94964" s="15">
        <v>1</v>
      </c>
    </row>
    <row r="94965" spans="18:18" x14ac:dyDescent="0.25">
      <c r="R94965" s="15">
        <v>1</v>
      </c>
    </row>
    <row r="94966" spans="18:18" x14ac:dyDescent="0.25">
      <c r="R94966" s="15">
        <v>4</v>
      </c>
    </row>
    <row r="94967" spans="18:18" x14ac:dyDescent="0.25">
      <c r="R94967" s="15">
        <v>4</v>
      </c>
    </row>
    <row r="94968" spans="18:18" x14ac:dyDescent="0.25">
      <c r="R94968" s="15">
        <v>4</v>
      </c>
    </row>
    <row r="94969" spans="18:18" x14ac:dyDescent="0.25">
      <c r="R94969" s="15">
        <v>2</v>
      </c>
    </row>
    <row r="94970" spans="18:18" x14ac:dyDescent="0.25">
      <c r="R94970" s="15">
        <v>2</v>
      </c>
    </row>
    <row r="94971" spans="18:18" x14ac:dyDescent="0.25">
      <c r="R94971" s="15">
        <v>2</v>
      </c>
    </row>
    <row r="94972" spans="18:18" x14ac:dyDescent="0.25">
      <c r="R94972" s="15">
        <v>2</v>
      </c>
    </row>
    <row r="94973" spans="18:18" x14ac:dyDescent="0.25">
      <c r="R94973" s="15">
        <v>4</v>
      </c>
    </row>
    <row r="94974" spans="18:18" x14ac:dyDescent="0.25">
      <c r="R94974" s="15">
        <v>4</v>
      </c>
    </row>
    <row r="94975" spans="18:18" x14ac:dyDescent="0.25">
      <c r="R94975" s="15">
        <v>4</v>
      </c>
    </row>
    <row r="94976" spans="18:18" x14ac:dyDescent="0.25">
      <c r="R94976" s="15">
        <v>4</v>
      </c>
    </row>
    <row r="94977" spans="18:18" x14ac:dyDescent="0.25">
      <c r="R94977" s="15">
        <v>4</v>
      </c>
    </row>
    <row r="94978" spans="18:18" x14ac:dyDescent="0.25">
      <c r="R94978" s="15">
        <v>4</v>
      </c>
    </row>
    <row r="94979" spans="18:18" x14ac:dyDescent="0.25">
      <c r="R94979" s="15">
        <v>4</v>
      </c>
    </row>
    <row r="94980" spans="18:18" x14ac:dyDescent="0.25">
      <c r="R94980" s="15">
        <v>4</v>
      </c>
    </row>
    <row r="94981" spans="18:18" x14ac:dyDescent="0.25">
      <c r="R94981" s="15">
        <v>4</v>
      </c>
    </row>
    <row r="94982" spans="18:18" x14ac:dyDescent="0.25">
      <c r="R94982" s="15">
        <v>4</v>
      </c>
    </row>
    <row r="94983" spans="18:18" x14ac:dyDescent="0.25">
      <c r="R94983" s="15">
        <v>4</v>
      </c>
    </row>
    <row r="94984" spans="18:18" x14ac:dyDescent="0.25">
      <c r="R94984" s="15">
        <v>4</v>
      </c>
    </row>
    <row r="94985" spans="18:18" x14ac:dyDescent="0.25">
      <c r="R94985" s="15">
        <v>4</v>
      </c>
    </row>
    <row r="94986" spans="18:18" x14ac:dyDescent="0.25">
      <c r="R94986" s="15">
        <v>1</v>
      </c>
    </row>
    <row r="94987" spans="18:18" x14ac:dyDescent="0.25">
      <c r="R94987" s="15">
        <v>1</v>
      </c>
    </row>
    <row r="94988" spans="18:18" x14ac:dyDescent="0.25">
      <c r="R94988" s="15">
        <v>5</v>
      </c>
    </row>
    <row r="94989" spans="18:18" x14ac:dyDescent="0.25">
      <c r="R94989" s="15">
        <v>5</v>
      </c>
    </row>
    <row r="94990" spans="18:18" x14ac:dyDescent="0.25">
      <c r="R94990" s="15">
        <v>5</v>
      </c>
    </row>
    <row r="94991" spans="18:18" x14ac:dyDescent="0.25">
      <c r="R94991" s="15">
        <v>5</v>
      </c>
    </row>
    <row r="94992" spans="18:18" x14ac:dyDescent="0.25">
      <c r="R94992" s="15">
        <v>5</v>
      </c>
    </row>
    <row r="94993" spans="18:18" x14ac:dyDescent="0.25">
      <c r="R94993" s="15">
        <v>5</v>
      </c>
    </row>
    <row r="94994" spans="18:18" x14ac:dyDescent="0.25">
      <c r="R94994" s="15">
        <v>5</v>
      </c>
    </row>
    <row r="94995" spans="18:18" x14ac:dyDescent="0.25">
      <c r="R94995" s="15">
        <v>5</v>
      </c>
    </row>
    <row r="94996" spans="18:18" x14ac:dyDescent="0.25">
      <c r="R94996" s="15">
        <v>5</v>
      </c>
    </row>
    <row r="94997" spans="18:18" x14ac:dyDescent="0.25">
      <c r="R94997" s="15">
        <v>5</v>
      </c>
    </row>
    <row r="94998" spans="18:18" x14ac:dyDescent="0.25">
      <c r="R94998" s="15">
        <v>5</v>
      </c>
    </row>
    <row r="94999" spans="18:18" x14ac:dyDescent="0.25">
      <c r="R94999" s="15">
        <v>5</v>
      </c>
    </row>
    <row r="95000" spans="18:18" x14ac:dyDescent="0.25">
      <c r="R95000" s="15">
        <v>5</v>
      </c>
    </row>
    <row r="95001" spans="18:18" x14ac:dyDescent="0.25">
      <c r="R95001" s="15">
        <v>5</v>
      </c>
    </row>
    <row r="95002" spans="18:18" x14ac:dyDescent="0.25">
      <c r="R95002" s="15">
        <v>5</v>
      </c>
    </row>
    <row r="95003" spans="18:18" x14ac:dyDescent="0.25">
      <c r="R95003" s="15">
        <v>5</v>
      </c>
    </row>
    <row r="95004" spans="18:18" x14ac:dyDescent="0.25">
      <c r="R95004" s="15">
        <v>5</v>
      </c>
    </row>
    <row r="95005" spans="18:18" x14ac:dyDescent="0.25">
      <c r="R95005" s="15">
        <v>5</v>
      </c>
    </row>
    <row r="95006" spans="18:18" x14ac:dyDescent="0.25">
      <c r="R95006" s="15">
        <v>5</v>
      </c>
    </row>
    <row r="95007" spans="18:18" x14ac:dyDescent="0.25">
      <c r="R95007" s="15">
        <v>5</v>
      </c>
    </row>
    <row r="95008" spans="18:18" x14ac:dyDescent="0.25">
      <c r="R95008" s="15">
        <v>5</v>
      </c>
    </row>
    <row r="95009" spans="18:18" x14ac:dyDescent="0.25">
      <c r="R95009" s="15">
        <v>4</v>
      </c>
    </row>
    <row r="95010" spans="18:18" x14ac:dyDescent="0.25">
      <c r="R95010" s="15">
        <v>4</v>
      </c>
    </row>
    <row r="95011" spans="18:18" x14ac:dyDescent="0.25">
      <c r="R95011" s="15">
        <v>4</v>
      </c>
    </row>
    <row r="95012" spans="18:18" x14ac:dyDescent="0.25">
      <c r="R95012" s="15">
        <v>4</v>
      </c>
    </row>
    <row r="95013" spans="18:18" x14ac:dyDescent="0.25">
      <c r="R95013" s="15">
        <v>4</v>
      </c>
    </row>
    <row r="95014" spans="18:18" x14ac:dyDescent="0.25">
      <c r="R95014" s="15">
        <v>4</v>
      </c>
    </row>
    <row r="95015" spans="18:18" x14ac:dyDescent="0.25">
      <c r="R95015" s="15">
        <v>4</v>
      </c>
    </row>
    <row r="95016" spans="18:18" x14ac:dyDescent="0.25">
      <c r="R95016" s="15">
        <v>4</v>
      </c>
    </row>
    <row r="95017" spans="18:18" x14ac:dyDescent="0.25">
      <c r="R95017" s="15">
        <v>4</v>
      </c>
    </row>
    <row r="95018" spans="18:18" x14ac:dyDescent="0.25">
      <c r="R95018" s="15">
        <v>4</v>
      </c>
    </row>
    <row r="95019" spans="18:18" x14ac:dyDescent="0.25">
      <c r="R95019" s="15">
        <v>4</v>
      </c>
    </row>
    <row r="95020" spans="18:18" x14ac:dyDescent="0.25">
      <c r="R95020" s="15">
        <v>4</v>
      </c>
    </row>
    <row r="95021" spans="18:18" x14ac:dyDescent="0.25">
      <c r="R95021" s="15">
        <v>4</v>
      </c>
    </row>
    <row r="95022" spans="18:18" x14ac:dyDescent="0.25">
      <c r="R95022" s="15">
        <v>4</v>
      </c>
    </row>
    <row r="95023" spans="18:18" x14ac:dyDescent="0.25">
      <c r="R95023" s="15">
        <v>4</v>
      </c>
    </row>
    <row r="95024" spans="18:18" x14ac:dyDescent="0.25">
      <c r="R95024" s="15">
        <v>4</v>
      </c>
    </row>
    <row r="95025" spans="18:18" x14ac:dyDescent="0.25">
      <c r="R95025" s="15">
        <v>4</v>
      </c>
    </row>
    <row r="95026" spans="18:18" x14ac:dyDescent="0.25">
      <c r="R95026" s="15">
        <v>4</v>
      </c>
    </row>
    <row r="95027" spans="18:18" x14ac:dyDescent="0.25">
      <c r="R95027" s="15">
        <v>4</v>
      </c>
    </row>
    <row r="95028" spans="18:18" x14ac:dyDescent="0.25">
      <c r="R95028" s="15">
        <v>4</v>
      </c>
    </row>
    <row r="95029" spans="18:18" x14ac:dyDescent="0.25">
      <c r="R95029" s="15">
        <v>4</v>
      </c>
    </row>
    <row r="95030" spans="18:18" x14ac:dyDescent="0.25">
      <c r="R95030" s="15">
        <v>4</v>
      </c>
    </row>
    <row r="95031" spans="18:18" x14ac:dyDescent="0.25">
      <c r="R95031" s="15">
        <v>4</v>
      </c>
    </row>
    <row r="95032" spans="18:18" x14ac:dyDescent="0.25">
      <c r="R95032" s="15">
        <v>4</v>
      </c>
    </row>
    <row r="95033" spans="18:18" x14ac:dyDescent="0.25">
      <c r="R95033" s="15">
        <v>4</v>
      </c>
    </row>
    <row r="95034" spans="18:18" x14ac:dyDescent="0.25">
      <c r="R95034" s="15">
        <v>4</v>
      </c>
    </row>
    <row r="95035" spans="18:18" x14ac:dyDescent="0.25">
      <c r="R95035" s="15">
        <v>4</v>
      </c>
    </row>
    <row r="95036" spans="18:18" x14ac:dyDescent="0.25">
      <c r="R95036" s="15">
        <v>4</v>
      </c>
    </row>
    <row r="95037" spans="18:18" x14ac:dyDescent="0.25">
      <c r="R95037" s="15">
        <v>4</v>
      </c>
    </row>
    <row r="95038" spans="18:18" x14ac:dyDescent="0.25">
      <c r="R95038" s="15">
        <v>4</v>
      </c>
    </row>
    <row r="95039" spans="18:18" x14ac:dyDescent="0.25">
      <c r="R95039" s="15">
        <v>4</v>
      </c>
    </row>
    <row r="95040" spans="18:18" x14ac:dyDescent="0.25">
      <c r="R95040" s="15">
        <v>4</v>
      </c>
    </row>
    <row r="95041" spans="18:18" x14ac:dyDescent="0.25">
      <c r="R95041" s="15">
        <v>4</v>
      </c>
    </row>
    <row r="95042" spans="18:18" x14ac:dyDescent="0.25">
      <c r="R95042" s="15">
        <v>4</v>
      </c>
    </row>
    <row r="95043" spans="18:18" x14ac:dyDescent="0.25">
      <c r="R95043" s="15">
        <v>4</v>
      </c>
    </row>
    <row r="95044" spans="18:18" x14ac:dyDescent="0.25">
      <c r="R95044" s="15">
        <v>4</v>
      </c>
    </row>
    <row r="95045" spans="18:18" x14ac:dyDescent="0.25">
      <c r="R95045" s="15">
        <v>4</v>
      </c>
    </row>
    <row r="95046" spans="18:18" x14ac:dyDescent="0.25">
      <c r="R95046" s="15">
        <v>4</v>
      </c>
    </row>
    <row r="95047" spans="18:18" x14ac:dyDescent="0.25">
      <c r="R95047" s="15">
        <v>4</v>
      </c>
    </row>
    <row r="95048" spans="18:18" x14ac:dyDescent="0.25">
      <c r="R95048" s="15">
        <v>4</v>
      </c>
    </row>
    <row r="95049" spans="18:18" x14ac:dyDescent="0.25">
      <c r="R95049" s="15">
        <v>4</v>
      </c>
    </row>
    <row r="95050" spans="18:18" x14ac:dyDescent="0.25">
      <c r="R95050" s="15">
        <v>4</v>
      </c>
    </row>
    <row r="95051" spans="18:18" x14ac:dyDescent="0.25">
      <c r="R95051" s="15">
        <v>4</v>
      </c>
    </row>
    <row r="95052" spans="18:18" x14ac:dyDescent="0.25">
      <c r="R95052" s="15">
        <v>4</v>
      </c>
    </row>
    <row r="95053" spans="18:18" x14ac:dyDescent="0.25">
      <c r="R95053" s="15">
        <v>4</v>
      </c>
    </row>
    <row r="95054" spans="18:18" x14ac:dyDescent="0.25">
      <c r="R95054" s="15">
        <v>4</v>
      </c>
    </row>
    <row r="95055" spans="18:18" x14ac:dyDescent="0.25">
      <c r="R95055" s="15">
        <v>4</v>
      </c>
    </row>
    <row r="95056" spans="18:18" x14ac:dyDescent="0.25">
      <c r="R95056" s="15">
        <v>4</v>
      </c>
    </row>
    <row r="95057" spans="18:18" x14ac:dyDescent="0.25">
      <c r="R95057" s="15">
        <v>4</v>
      </c>
    </row>
    <row r="95058" spans="18:18" x14ac:dyDescent="0.25">
      <c r="R95058" s="15">
        <v>4</v>
      </c>
    </row>
    <row r="95059" spans="18:18" x14ac:dyDescent="0.25">
      <c r="R95059" s="15">
        <v>4</v>
      </c>
    </row>
    <row r="95060" spans="18:18" x14ac:dyDescent="0.25">
      <c r="R95060" s="15">
        <v>3</v>
      </c>
    </row>
    <row r="95061" spans="18:18" x14ac:dyDescent="0.25">
      <c r="R95061" s="15">
        <v>3</v>
      </c>
    </row>
    <row r="95062" spans="18:18" x14ac:dyDescent="0.25">
      <c r="R95062" s="15">
        <v>3</v>
      </c>
    </row>
    <row r="95063" spans="18:18" x14ac:dyDescent="0.25">
      <c r="R95063" s="15">
        <v>3</v>
      </c>
    </row>
    <row r="95064" spans="18:18" x14ac:dyDescent="0.25">
      <c r="R95064" s="15">
        <v>3</v>
      </c>
    </row>
    <row r="95065" spans="18:18" x14ac:dyDescent="0.25">
      <c r="R95065" s="15">
        <v>3</v>
      </c>
    </row>
    <row r="95066" spans="18:18" x14ac:dyDescent="0.25">
      <c r="R95066" s="15">
        <v>3</v>
      </c>
    </row>
    <row r="95067" spans="18:18" x14ac:dyDescent="0.25">
      <c r="R95067" s="15">
        <v>3</v>
      </c>
    </row>
    <row r="95068" spans="18:18" x14ac:dyDescent="0.25">
      <c r="R95068" s="15">
        <v>2</v>
      </c>
    </row>
    <row r="95069" spans="18:18" x14ac:dyDescent="0.25">
      <c r="R95069" s="15">
        <v>2</v>
      </c>
    </row>
    <row r="95070" spans="18:18" x14ac:dyDescent="0.25">
      <c r="R95070" s="15">
        <v>2</v>
      </c>
    </row>
    <row r="95071" spans="18:18" x14ac:dyDescent="0.25">
      <c r="R95071" s="15">
        <v>2</v>
      </c>
    </row>
    <row r="95072" spans="18:18" x14ac:dyDescent="0.25">
      <c r="R95072" s="15">
        <v>2</v>
      </c>
    </row>
    <row r="95073" spans="18:18" x14ac:dyDescent="0.25">
      <c r="R95073" s="15">
        <v>4</v>
      </c>
    </row>
    <row r="95074" spans="18:18" x14ac:dyDescent="0.25">
      <c r="R95074" s="15">
        <v>4</v>
      </c>
    </row>
    <row r="95075" spans="18:18" x14ac:dyDescent="0.25">
      <c r="R95075" s="15">
        <v>4</v>
      </c>
    </row>
    <row r="95076" spans="18:18" x14ac:dyDescent="0.25">
      <c r="R95076" s="15">
        <v>4</v>
      </c>
    </row>
    <row r="95077" spans="18:18" x14ac:dyDescent="0.25">
      <c r="R95077" s="15">
        <v>4</v>
      </c>
    </row>
    <row r="95078" spans="18:18" x14ac:dyDescent="0.25">
      <c r="R95078" s="15">
        <v>4</v>
      </c>
    </row>
    <row r="95079" spans="18:18" x14ac:dyDescent="0.25">
      <c r="R95079" s="15">
        <v>4</v>
      </c>
    </row>
    <row r="95080" spans="18:18" x14ac:dyDescent="0.25">
      <c r="R95080" s="15">
        <v>4</v>
      </c>
    </row>
    <row r="95081" spans="18:18" x14ac:dyDescent="0.25">
      <c r="R95081" s="15">
        <v>4</v>
      </c>
    </row>
    <row r="95082" spans="18:18" x14ac:dyDescent="0.25">
      <c r="R95082" s="15">
        <v>4</v>
      </c>
    </row>
    <row r="95083" spans="18:18" x14ac:dyDescent="0.25">
      <c r="R95083" s="15">
        <v>4</v>
      </c>
    </row>
    <row r="95084" spans="18:18" x14ac:dyDescent="0.25">
      <c r="R95084" s="15">
        <v>4</v>
      </c>
    </row>
    <row r="95085" spans="18:18" x14ac:dyDescent="0.25">
      <c r="R95085" s="15">
        <v>4</v>
      </c>
    </row>
    <row r="95086" spans="18:18" x14ac:dyDescent="0.25">
      <c r="R95086" s="15">
        <v>4</v>
      </c>
    </row>
    <row r="95087" spans="18:18" x14ac:dyDescent="0.25">
      <c r="R95087" s="15">
        <v>4</v>
      </c>
    </row>
    <row r="95088" spans="18:18" x14ac:dyDescent="0.25">
      <c r="R95088" s="15">
        <v>4</v>
      </c>
    </row>
    <row r="95089" spans="18:18" x14ac:dyDescent="0.25">
      <c r="R95089" s="15">
        <v>4</v>
      </c>
    </row>
    <row r="95090" spans="18:18" x14ac:dyDescent="0.25">
      <c r="R95090" s="15">
        <v>4</v>
      </c>
    </row>
    <row r="95091" spans="18:18" x14ac:dyDescent="0.25">
      <c r="R95091" s="15">
        <v>4</v>
      </c>
    </row>
    <row r="95092" spans="18:18" x14ac:dyDescent="0.25">
      <c r="R95092" s="15">
        <v>4</v>
      </c>
    </row>
    <row r="95093" spans="18:18" x14ac:dyDescent="0.25">
      <c r="R95093" s="15">
        <v>4</v>
      </c>
    </row>
    <row r="95094" spans="18:18" x14ac:dyDescent="0.25">
      <c r="R95094" s="15">
        <v>4</v>
      </c>
    </row>
    <row r="95095" spans="18:18" x14ac:dyDescent="0.25">
      <c r="R95095" s="15">
        <v>4</v>
      </c>
    </row>
    <row r="95096" spans="18:18" x14ac:dyDescent="0.25">
      <c r="R95096" s="15">
        <v>4</v>
      </c>
    </row>
    <row r="95097" spans="18:18" x14ac:dyDescent="0.25">
      <c r="R95097" s="15">
        <v>4</v>
      </c>
    </row>
    <row r="95098" spans="18:18" x14ac:dyDescent="0.25">
      <c r="R95098" s="15">
        <v>4</v>
      </c>
    </row>
    <row r="95099" spans="18:18" x14ac:dyDescent="0.25">
      <c r="R95099" s="15">
        <v>4</v>
      </c>
    </row>
    <row r="95100" spans="18:18" x14ac:dyDescent="0.25">
      <c r="R95100" s="15">
        <v>4</v>
      </c>
    </row>
    <row r="95101" spans="18:18" x14ac:dyDescent="0.25">
      <c r="R95101" s="15">
        <v>4</v>
      </c>
    </row>
    <row r="95102" spans="18:18" x14ac:dyDescent="0.25">
      <c r="R95102" s="15">
        <v>4</v>
      </c>
    </row>
    <row r="95103" spans="18:18" x14ac:dyDescent="0.25">
      <c r="R95103" s="15">
        <v>4</v>
      </c>
    </row>
    <row r="95104" spans="18:18" x14ac:dyDescent="0.25">
      <c r="R95104" s="15">
        <v>4</v>
      </c>
    </row>
    <row r="95105" spans="18:18" x14ac:dyDescent="0.25">
      <c r="R95105" s="15">
        <v>4</v>
      </c>
    </row>
    <row r="95106" spans="18:18" x14ac:dyDescent="0.25">
      <c r="R95106" s="15">
        <v>4</v>
      </c>
    </row>
    <row r="95107" spans="18:18" x14ac:dyDescent="0.25">
      <c r="R95107" s="15">
        <v>4</v>
      </c>
    </row>
    <row r="95108" spans="18:18" x14ac:dyDescent="0.25">
      <c r="R95108" s="15">
        <v>4</v>
      </c>
    </row>
    <row r="95109" spans="18:18" x14ac:dyDescent="0.25">
      <c r="R95109" s="15">
        <v>4</v>
      </c>
    </row>
    <row r="95110" spans="18:18" x14ac:dyDescent="0.25">
      <c r="R95110" s="15">
        <v>4</v>
      </c>
    </row>
    <row r="95111" spans="18:18" x14ac:dyDescent="0.25">
      <c r="R95111" s="15">
        <v>4</v>
      </c>
    </row>
    <row r="95112" spans="18:18" x14ac:dyDescent="0.25">
      <c r="R95112" s="15">
        <v>4</v>
      </c>
    </row>
    <row r="95113" spans="18:18" x14ac:dyDescent="0.25">
      <c r="R95113" s="15">
        <v>4</v>
      </c>
    </row>
    <row r="95114" spans="18:18" x14ac:dyDescent="0.25">
      <c r="R95114" s="15">
        <v>4</v>
      </c>
    </row>
    <row r="95115" spans="18:18" x14ac:dyDescent="0.25">
      <c r="R95115" s="15">
        <v>4</v>
      </c>
    </row>
    <row r="95116" spans="18:18" x14ac:dyDescent="0.25">
      <c r="R95116" s="15">
        <v>4</v>
      </c>
    </row>
    <row r="95117" spans="18:18" x14ac:dyDescent="0.25">
      <c r="R95117" s="15">
        <v>4</v>
      </c>
    </row>
    <row r="95118" spans="18:18" x14ac:dyDescent="0.25">
      <c r="R95118" s="15">
        <v>4</v>
      </c>
    </row>
    <row r="95119" spans="18:18" x14ac:dyDescent="0.25">
      <c r="R95119" s="15">
        <v>4</v>
      </c>
    </row>
    <row r="95120" spans="18:18" x14ac:dyDescent="0.25">
      <c r="R95120" s="15">
        <v>4</v>
      </c>
    </row>
    <row r="95121" spans="18:18" x14ac:dyDescent="0.25">
      <c r="R95121" s="15">
        <v>4</v>
      </c>
    </row>
    <row r="95122" spans="18:18" x14ac:dyDescent="0.25">
      <c r="R95122" s="15">
        <v>4</v>
      </c>
    </row>
    <row r="95123" spans="18:18" x14ac:dyDescent="0.25">
      <c r="R95123" s="15">
        <v>4</v>
      </c>
    </row>
    <row r="95124" spans="18:18" x14ac:dyDescent="0.25">
      <c r="R95124" s="15">
        <v>2</v>
      </c>
    </row>
    <row r="95125" spans="18:18" x14ac:dyDescent="0.25">
      <c r="R95125" s="15">
        <v>2</v>
      </c>
    </row>
    <row r="95126" spans="18:18" x14ac:dyDescent="0.25">
      <c r="R95126" s="15">
        <v>2</v>
      </c>
    </row>
    <row r="95127" spans="18:18" x14ac:dyDescent="0.25">
      <c r="R95127" s="15">
        <v>2</v>
      </c>
    </row>
    <row r="95128" spans="18:18" x14ac:dyDescent="0.25">
      <c r="R95128" s="15">
        <v>2</v>
      </c>
    </row>
    <row r="95129" spans="18:18" x14ac:dyDescent="0.25">
      <c r="R95129" s="15">
        <v>2</v>
      </c>
    </row>
    <row r="95130" spans="18:18" x14ac:dyDescent="0.25">
      <c r="R95130" s="15">
        <v>2</v>
      </c>
    </row>
    <row r="95131" spans="18:18" x14ac:dyDescent="0.25">
      <c r="R95131" s="15">
        <v>2</v>
      </c>
    </row>
    <row r="95132" spans="18:18" x14ac:dyDescent="0.25">
      <c r="R95132" s="15">
        <v>2</v>
      </c>
    </row>
    <row r="95133" spans="18:18" x14ac:dyDescent="0.25">
      <c r="R95133" s="15">
        <v>2</v>
      </c>
    </row>
    <row r="95134" spans="18:18" x14ac:dyDescent="0.25">
      <c r="R95134" s="15">
        <v>2</v>
      </c>
    </row>
    <row r="95135" spans="18:18" x14ac:dyDescent="0.25">
      <c r="R95135" s="15">
        <v>2</v>
      </c>
    </row>
    <row r="95136" spans="18:18" x14ac:dyDescent="0.25">
      <c r="R95136" s="15">
        <v>2</v>
      </c>
    </row>
    <row r="95137" spans="18:18" x14ac:dyDescent="0.25">
      <c r="R95137" s="15">
        <v>2</v>
      </c>
    </row>
    <row r="95138" spans="18:18" x14ac:dyDescent="0.25">
      <c r="R95138" s="15">
        <v>2</v>
      </c>
    </row>
    <row r="95139" spans="18:18" x14ac:dyDescent="0.25">
      <c r="R95139" s="15">
        <v>2</v>
      </c>
    </row>
    <row r="95140" spans="18:18" x14ac:dyDescent="0.25">
      <c r="R95140" s="15">
        <v>2</v>
      </c>
    </row>
    <row r="95141" spans="18:18" x14ac:dyDescent="0.25">
      <c r="R95141" s="15">
        <v>2</v>
      </c>
    </row>
    <row r="95142" spans="18:18" x14ac:dyDescent="0.25">
      <c r="R95142" s="15">
        <v>2</v>
      </c>
    </row>
    <row r="95143" spans="18:18" x14ac:dyDescent="0.25">
      <c r="R95143" s="15">
        <v>2</v>
      </c>
    </row>
    <row r="95144" spans="18:18" x14ac:dyDescent="0.25">
      <c r="R95144" s="15">
        <v>2</v>
      </c>
    </row>
    <row r="95145" spans="18:18" x14ac:dyDescent="0.25">
      <c r="R95145" s="15">
        <v>2</v>
      </c>
    </row>
    <row r="95146" spans="18:18" x14ac:dyDescent="0.25">
      <c r="R95146" s="15">
        <v>2</v>
      </c>
    </row>
    <row r="95147" spans="18:18" x14ac:dyDescent="0.25">
      <c r="R95147" s="15">
        <v>2</v>
      </c>
    </row>
    <row r="95148" spans="18:18" x14ac:dyDescent="0.25">
      <c r="R95148" s="15">
        <v>2</v>
      </c>
    </row>
    <row r="95149" spans="18:18" x14ac:dyDescent="0.25">
      <c r="R95149" s="15">
        <v>2</v>
      </c>
    </row>
    <row r="95150" spans="18:18" x14ac:dyDescent="0.25">
      <c r="R95150" s="15">
        <v>2</v>
      </c>
    </row>
    <row r="95151" spans="18:18" x14ac:dyDescent="0.25">
      <c r="R95151" s="15">
        <v>2</v>
      </c>
    </row>
    <row r="95152" spans="18:18" x14ac:dyDescent="0.25">
      <c r="R95152" s="15">
        <v>2</v>
      </c>
    </row>
    <row r="95153" spans="18:18" x14ac:dyDescent="0.25">
      <c r="R95153" s="15">
        <v>2</v>
      </c>
    </row>
    <row r="95154" spans="18:18" x14ac:dyDescent="0.25">
      <c r="R95154" s="15">
        <v>2</v>
      </c>
    </row>
    <row r="95155" spans="18:18" x14ac:dyDescent="0.25">
      <c r="R95155" s="15">
        <v>2</v>
      </c>
    </row>
    <row r="95156" spans="18:18" x14ac:dyDescent="0.25">
      <c r="R95156" s="15">
        <v>2</v>
      </c>
    </row>
    <row r="95157" spans="18:18" x14ac:dyDescent="0.25">
      <c r="R95157" s="15">
        <v>2</v>
      </c>
    </row>
    <row r="95158" spans="18:18" x14ac:dyDescent="0.25">
      <c r="R95158" s="15">
        <v>2</v>
      </c>
    </row>
    <row r="95159" spans="18:18" x14ac:dyDescent="0.25">
      <c r="R95159" s="15">
        <v>2</v>
      </c>
    </row>
    <row r="95160" spans="18:18" x14ac:dyDescent="0.25">
      <c r="R95160" s="15">
        <v>2</v>
      </c>
    </row>
    <row r="95161" spans="18:18" x14ac:dyDescent="0.25">
      <c r="R95161" s="15">
        <v>2</v>
      </c>
    </row>
    <row r="95162" spans="18:18" x14ac:dyDescent="0.25">
      <c r="R95162" s="15">
        <v>2</v>
      </c>
    </row>
    <row r="95163" spans="18:18" x14ac:dyDescent="0.25">
      <c r="R95163" s="15">
        <v>2</v>
      </c>
    </row>
    <row r="95164" spans="18:18" x14ac:dyDescent="0.25">
      <c r="R95164" s="15">
        <v>2</v>
      </c>
    </row>
    <row r="95165" spans="18:18" x14ac:dyDescent="0.25">
      <c r="R95165" s="15">
        <v>2</v>
      </c>
    </row>
    <row r="95166" spans="18:18" x14ac:dyDescent="0.25">
      <c r="R95166" s="15">
        <v>2</v>
      </c>
    </row>
    <row r="95167" spans="18:18" x14ac:dyDescent="0.25">
      <c r="R95167" s="15">
        <v>2</v>
      </c>
    </row>
    <row r="95168" spans="18:18" x14ac:dyDescent="0.25">
      <c r="R95168" s="15">
        <v>2</v>
      </c>
    </row>
    <row r="95169" spans="18:18" x14ac:dyDescent="0.25">
      <c r="R95169" s="15">
        <v>2</v>
      </c>
    </row>
    <row r="95170" spans="18:18" x14ac:dyDescent="0.25">
      <c r="R95170" s="15">
        <v>2</v>
      </c>
    </row>
    <row r="95171" spans="18:18" x14ac:dyDescent="0.25">
      <c r="R95171" s="15">
        <v>2</v>
      </c>
    </row>
    <row r="95172" spans="18:18" x14ac:dyDescent="0.25">
      <c r="R95172" s="15">
        <v>2</v>
      </c>
    </row>
    <row r="95173" spans="18:18" x14ac:dyDescent="0.25">
      <c r="R95173" s="15">
        <v>2</v>
      </c>
    </row>
    <row r="95174" spans="18:18" x14ac:dyDescent="0.25">
      <c r="R95174" s="15">
        <v>2</v>
      </c>
    </row>
    <row r="95175" spans="18:18" x14ac:dyDescent="0.25">
      <c r="R95175" s="15">
        <v>2</v>
      </c>
    </row>
    <row r="95176" spans="18:18" x14ac:dyDescent="0.25">
      <c r="R95176" s="15">
        <v>1</v>
      </c>
    </row>
    <row r="95177" spans="18:18" x14ac:dyDescent="0.25">
      <c r="R95177" s="15">
        <v>1</v>
      </c>
    </row>
    <row r="95178" spans="18:18" x14ac:dyDescent="0.25">
      <c r="R95178" s="15">
        <v>1</v>
      </c>
    </row>
    <row r="95179" spans="18:18" x14ac:dyDescent="0.25">
      <c r="R95179" s="15">
        <v>1</v>
      </c>
    </row>
    <row r="95180" spans="18:18" x14ac:dyDescent="0.25">
      <c r="R95180" s="15">
        <v>1</v>
      </c>
    </row>
    <row r="95181" spans="18:18" x14ac:dyDescent="0.25">
      <c r="R95181" s="15">
        <v>1</v>
      </c>
    </row>
    <row r="95182" spans="18:18" x14ac:dyDescent="0.25">
      <c r="R95182" s="15">
        <v>1</v>
      </c>
    </row>
    <row r="95183" spans="18:18" x14ac:dyDescent="0.25">
      <c r="R95183" s="15">
        <v>1</v>
      </c>
    </row>
    <row r="95184" spans="18:18" x14ac:dyDescent="0.25">
      <c r="R95184" s="15">
        <v>1</v>
      </c>
    </row>
    <row r="95185" spans="18:18" x14ac:dyDescent="0.25">
      <c r="R95185" s="15">
        <v>1</v>
      </c>
    </row>
    <row r="95186" spans="18:18" x14ac:dyDescent="0.25">
      <c r="R95186" s="15">
        <v>1</v>
      </c>
    </row>
    <row r="95187" spans="18:18" x14ac:dyDescent="0.25">
      <c r="R95187" s="15">
        <v>1</v>
      </c>
    </row>
    <row r="95188" spans="18:18" x14ac:dyDescent="0.25">
      <c r="R95188" s="15">
        <v>1</v>
      </c>
    </row>
    <row r="95189" spans="18:18" x14ac:dyDescent="0.25">
      <c r="R95189" s="15">
        <v>1</v>
      </c>
    </row>
    <row r="95190" spans="18:18" x14ac:dyDescent="0.25">
      <c r="R95190" s="15">
        <v>1</v>
      </c>
    </row>
    <row r="95191" spans="18:18" x14ac:dyDescent="0.25">
      <c r="R95191" s="15">
        <v>1</v>
      </c>
    </row>
    <row r="95192" spans="18:18" x14ac:dyDescent="0.25">
      <c r="R95192" s="15">
        <v>1</v>
      </c>
    </row>
    <row r="95193" spans="18:18" x14ac:dyDescent="0.25">
      <c r="R95193" s="15">
        <v>1</v>
      </c>
    </row>
    <row r="95194" spans="18:18" x14ac:dyDescent="0.25">
      <c r="R95194" s="15">
        <v>1</v>
      </c>
    </row>
    <row r="95195" spans="18:18" x14ac:dyDescent="0.25">
      <c r="R95195" s="15">
        <v>2</v>
      </c>
    </row>
    <row r="95196" spans="18:18" x14ac:dyDescent="0.25">
      <c r="R95196" s="15">
        <v>2</v>
      </c>
    </row>
    <row r="95197" spans="18:18" x14ac:dyDescent="0.25">
      <c r="R95197" s="15">
        <v>2</v>
      </c>
    </row>
    <row r="95198" spans="18:18" x14ac:dyDescent="0.25">
      <c r="R95198" s="15">
        <v>2</v>
      </c>
    </row>
    <row r="95199" spans="18:18" x14ac:dyDescent="0.25">
      <c r="R95199" s="15">
        <v>1</v>
      </c>
    </row>
    <row r="95200" spans="18:18" x14ac:dyDescent="0.25">
      <c r="R95200" s="15">
        <v>1</v>
      </c>
    </row>
    <row r="95201" spans="18:18" x14ac:dyDescent="0.25">
      <c r="R95201" s="15">
        <v>1</v>
      </c>
    </row>
    <row r="95202" spans="18:18" x14ac:dyDescent="0.25">
      <c r="R95202" s="15">
        <v>1</v>
      </c>
    </row>
    <row r="95203" spans="18:18" x14ac:dyDescent="0.25">
      <c r="R95203" s="15">
        <v>1</v>
      </c>
    </row>
    <row r="95204" spans="18:18" x14ac:dyDescent="0.25">
      <c r="R95204" s="15">
        <v>1</v>
      </c>
    </row>
    <row r="95205" spans="18:18" x14ac:dyDescent="0.25">
      <c r="R95205" s="15">
        <v>1</v>
      </c>
    </row>
    <row r="95206" spans="18:18" x14ac:dyDescent="0.25">
      <c r="R95206" s="15">
        <v>1</v>
      </c>
    </row>
    <row r="95207" spans="18:18" x14ac:dyDescent="0.25">
      <c r="R95207" s="15">
        <v>1</v>
      </c>
    </row>
    <row r="95208" spans="18:18" x14ac:dyDescent="0.25">
      <c r="R95208" s="15">
        <v>1</v>
      </c>
    </row>
    <row r="95209" spans="18:18" x14ac:dyDescent="0.25">
      <c r="R95209" s="15">
        <v>1</v>
      </c>
    </row>
    <row r="95210" spans="18:18" x14ac:dyDescent="0.25">
      <c r="R95210" s="15">
        <v>1</v>
      </c>
    </row>
    <row r="95211" spans="18:18" x14ac:dyDescent="0.25">
      <c r="R95211" s="15">
        <v>1</v>
      </c>
    </row>
    <row r="95212" spans="18:18" x14ac:dyDescent="0.25">
      <c r="R95212" s="15">
        <v>1</v>
      </c>
    </row>
    <row r="95213" spans="18:18" x14ac:dyDescent="0.25">
      <c r="R95213" s="15">
        <v>1</v>
      </c>
    </row>
    <row r="95214" spans="18:18" x14ac:dyDescent="0.25">
      <c r="R95214" s="15">
        <v>1</v>
      </c>
    </row>
    <row r="95215" spans="18:18" x14ac:dyDescent="0.25">
      <c r="R95215" s="15">
        <v>1</v>
      </c>
    </row>
    <row r="95216" spans="18:18" x14ac:dyDescent="0.25">
      <c r="R95216" s="15">
        <v>1</v>
      </c>
    </row>
    <row r="95217" spans="18:18" x14ac:dyDescent="0.25">
      <c r="R95217" s="15">
        <v>1</v>
      </c>
    </row>
    <row r="95218" spans="18:18" x14ac:dyDescent="0.25">
      <c r="R95218" s="15">
        <v>1</v>
      </c>
    </row>
    <row r="95219" spans="18:18" x14ac:dyDescent="0.25">
      <c r="R95219" s="15">
        <v>1</v>
      </c>
    </row>
    <row r="95220" spans="18:18" x14ac:dyDescent="0.25">
      <c r="R95220" s="15">
        <v>1</v>
      </c>
    </row>
    <row r="95221" spans="18:18" x14ac:dyDescent="0.25">
      <c r="R95221" s="15">
        <v>1</v>
      </c>
    </row>
    <row r="95222" spans="18:18" x14ac:dyDescent="0.25">
      <c r="R95222" s="15">
        <v>1</v>
      </c>
    </row>
    <row r="95223" spans="18:18" x14ac:dyDescent="0.25">
      <c r="R95223" s="15">
        <v>1</v>
      </c>
    </row>
    <row r="95224" spans="18:18" x14ac:dyDescent="0.25">
      <c r="R95224" s="15">
        <v>1</v>
      </c>
    </row>
    <row r="95225" spans="18:18" x14ac:dyDescent="0.25">
      <c r="R95225" s="15">
        <v>1</v>
      </c>
    </row>
    <row r="95226" spans="18:18" x14ac:dyDescent="0.25">
      <c r="R95226" s="15">
        <v>2</v>
      </c>
    </row>
    <row r="95227" spans="18:18" x14ac:dyDescent="0.25">
      <c r="R95227" s="15">
        <v>2</v>
      </c>
    </row>
    <row r="95228" spans="18:18" x14ac:dyDescent="0.25">
      <c r="R95228" s="15">
        <v>2</v>
      </c>
    </row>
    <row r="95229" spans="18:18" x14ac:dyDescent="0.25">
      <c r="R95229" s="15">
        <v>1</v>
      </c>
    </row>
    <row r="95230" spans="18:18" x14ac:dyDescent="0.25">
      <c r="R95230" s="15">
        <v>1</v>
      </c>
    </row>
    <row r="95231" spans="18:18" x14ac:dyDescent="0.25">
      <c r="R95231" s="15">
        <v>1</v>
      </c>
    </row>
    <row r="95232" spans="18:18" x14ac:dyDescent="0.25">
      <c r="R95232" s="15">
        <v>1</v>
      </c>
    </row>
    <row r="95233" spans="18:18" x14ac:dyDescent="0.25">
      <c r="R95233" s="15">
        <v>2</v>
      </c>
    </row>
    <row r="95234" spans="18:18" x14ac:dyDescent="0.25">
      <c r="R95234" s="15">
        <v>2</v>
      </c>
    </row>
    <row r="95235" spans="18:18" x14ac:dyDescent="0.25">
      <c r="R95235" s="15">
        <v>2</v>
      </c>
    </row>
    <row r="95236" spans="18:18" x14ac:dyDescent="0.25">
      <c r="R95236" s="15">
        <v>2</v>
      </c>
    </row>
    <row r="95237" spans="18:18" x14ac:dyDescent="0.25">
      <c r="R95237" s="15">
        <v>2</v>
      </c>
    </row>
    <row r="95238" spans="18:18" x14ac:dyDescent="0.25">
      <c r="R95238" s="15">
        <v>2</v>
      </c>
    </row>
    <row r="95239" spans="18:18" x14ac:dyDescent="0.25">
      <c r="R95239" s="15">
        <v>2</v>
      </c>
    </row>
    <row r="95240" spans="18:18" x14ac:dyDescent="0.25">
      <c r="R95240" s="15">
        <v>2</v>
      </c>
    </row>
    <row r="95241" spans="18:18" x14ac:dyDescent="0.25">
      <c r="R95241" s="15">
        <v>2</v>
      </c>
    </row>
    <row r="95242" spans="18:18" x14ac:dyDescent="0.25">
      <c r="R95242" s="15">
        <v>4</v>
      </c>
    </row>
    <row r="95243" spans="18:18" x14ac:dyDescent="0.25">
      <c r="R95243" s="15">
        <v>4</v>
      </c>
    </row>
    <row r="95244" spans="18:18" x14ac:dyDescent="0.25">
      <c r="R95244" s="15">
        <v>4</v>
      </c>
    </row>
    <row r="95245" spans="18:18" x14ac:dyDescent="0.25">
      <c r="R95245" s="15">
        <v>4</v>
      </c>
    </row>
    <row r="95246" spans="18:18" x14ac:dyDescent="0.25">
      <c r="R95246" s="15">
        <v>4</v>
      </c>
    </row>
    <row r="95247" spans="18:18" x14ac:dyDescent="0.25">
      <c r="R95247" s="15">
        <v>4</v>
      </c>
    </row>
    <row r="95248" spans="18:18" x14ac:dyDescent="0.25">
      <c r="R95248" s="15">
        <v>2</v>
      </c>
    </row>
    <row r="95249" spans="18:18" x14ac:dyDescent="0.25">
      <c r="R95249" s="15">
        <v>2</v>
      </c>
    </row>
    <row r="95250" spans="18:18" x14ac:dyDescent="0.25">
      <c r="R95250" s="15">
        <v>2</v>
      </c>
    </row>
    <row r="95251" spans="18:18" x14ac:dyDescent="0.25">
      <c r="R95251" s="15">
        <v>2</v>
      </c>
    </row>
    <row r="95252" spans="18:18" x14ac:dyDescent="0.25">
      <c r="R95252" s="15">
        <v>2</v>
      </c>
    </row>
    <row r="95253" spans="18:18" x14ac:dyDescent="0.25">
      <c r="R95253" s="15">
        <v>2</v>
      </c>
    </row>
    <row r="95254" spans="18:18" x14ac:dyDescent="0.25">
      <c r="R95254" s="15">
        <v>2</v>
      </c>
    </row>
    <row r="95255" spans="18:18" x14ac:dyDescent="0.25">
      <c r="R95255" s="15">
        <v>2</v>
      </c>
    </row>
    <row r="95256" spans="18:18" x14ac:dyDescent="0.25">
      <c r="R95256" s="15">
        <v>4</v>
      </c>
    </row>
    <row r="95257" spans="18:18" x14ac:dyDescent="0.25">
      <c r="R95257" s="15">
        <v>4</v>
      </c>
    </row>
    <row r="95258" spans="18:18" x14ac:dyDescent="0.25">
      <c r="R95258" s="15">
        <v>4</v>
      </c>
    </row>
    <row r="95259" spans="18:18" x14ac:dyDescent="0.25">
      <c r="R95259" s="15">
        <v>4</v>
      </c>
    </row>
    <row r="95260" spans="18:18" x14ac:dyDescent="0.25">
      <c r="R95260" s="15">
        <v>4</v>
      </c>
    </row>
    <row r="95261" spans="18:18" x14ac:dyDescent="0.25">
      <c r="R95261" s="15">
        <v>4</v>
      </c>
    </row>
    <row r="95262" spans="18:18" x14ac:dyDescent="0.25">
      <c r="R95262" s="15">
        <v>4</v>
      </c>
    </row>
    <row r="95263" spans="18:18" x14ac:dyDescent="0.25">
      <c r="R95263" s="15">
        <v>4</v>
      </c>
    </row>
    <row r="95264" spans="18:18" x14ac:dyDescent="0.25">
      <c r="R95264" s="15">
        <v>4</v>
      </c>
    </row>
    <row r="95265" spans="18:18" x14ac:dyDescent="0.25">
      <c r="R95265" s="15">
        <v>4</v>
      </c>
    </row>
    <row r="95266" spans="18:18" x14ac:dyDescent="0.25">
      <c r="R95266" s="15">
        <v>4</v>
      </c>
    </row>
    <row r="95267" spans="18:18" x14ac:dyDescent="0.25">
      <c r="R95267" s="15">
        <v>4</v>
      </c>
    </row>
    <row r="95268" spans="18:18" x14ac:dyDescent="0.25">
      <c r="R95268" s="15">
        <v>4</v>
      </c>
    </row>
    <row r="95269" spans="18:18" x14ac:dyDescent="0.25">
      <c r="R95269" s="15">
        <v>4</v>
      </c>
    </row>
    <row r="95270" spans="18:18" x14ac:dyDescent="0.25">
      <c r="R95270" s="15">
        <v>4</v>
      </c>
    </row>
    <row r="95271" spans="18:18" x14ac:dyDescent="0.25">
      <c r="R95271" s="15">
        <v>4</v>
      </c>
    </row>
    <row r="95272" spans="18:18" x14ac:dyDescent="0.25">
      <c r="R95272" s="15">
        <v>4</v>
      </c>
    </row>
    <row r="95273" spans="18:18" x14ac:dyDescent="0.25">
      <c r="R95273" s="15">
        <v>4</v>
      </c>
    </row>
    <row r="95274" spans="18:18" x14ac:dyDescent="0.25">
      <c r="R95274" s="15">
        <v>1</v>
      </c>
    </row>
    <row r="95275" spans="18:18" x14ac:dyDescent="0.25">
      <c r="R95275" s="15">
        <v>1</v>
      </c>
    </row>
    <row r="95276" spans="18:18" x14ac:dyDescent="0.25">
      <c r="R95276" s="15">
        <v>1</v>
      </c>
    </row>
    <row r="95277" spans="18:18" x14ac:dyDescent="0.25">
      <c r="R95277" s="15">
        <v>1</v>
      </c>
    </row>
    <row r="95278" spans="18:18" x14ac:dyDescent="0.25">
      <c r="R95278" s="15">
        <v>4</v>
      </c>
    </row>
    <row r="95279" spans="18:18" x14ac:dyDescent="0.25">
      <c r="R95279" s="15">
        <v>4</v>
      </c>
    </row>
    <row r="95280" spans="18:18" x14ac:dyDescent="0.25">
      <c r="R95280" s="15">
        <v>4</v>
      </c>
    </row>
    <row r="95281" spans="18:18" x14ac:dyDescent="0.25">
      <c r="R95281" s="15">
        <v>4</v>
      </c>
    </row>
    <row r="95282" spans="18:18" x14ac:dyDescent="0.25">
      <c r="R95282" s="15">
        <v>4</v>
      </c>
    </row>
    <row r="95283" spans="18:18" x14ac:dyDescent="0.25">
      <c r="R95283" s="15">
        <v>4</v>
      </c>
    </row>
    <row r="95284" spans="18:18" x14ac:dyDescent="0.25">
      <c r="R95284" s="15">
        <v>4</v>
      </c>
    </row>
    <row r="95285" spans="18:18" x14ac:dyDescent="0.25">
      <c r="R95285" s="15">
        <v>4</v>
      </c>
    </row>
    <row r="95286" spans="18:18" x14ac:dyDescent="0.25">
      <c r="R95286" s="15">
        <v>4</v>
      </c>
    </row>
    <row r="95287" spans="18:18" x14ac:dyDescent="0.25">
      <c r="R95287" s="15">
        <v>1</v>
      </c>
    </row>
    <row r="95288" spans="18:18" x14ac:dyDescent="0.25">
      <c r="R95288" s="15">
        <v>1</v>
      </c>
    </row>
    <row r="95289" spans="18:18" x14ac:dyDescent="0.25">
      <c r="R95289" s="15">
        <v>1</v>
      </c>
    </row>
    <row r="95290" spans="18:18" x14ac:dyDescent="0.25">
      <c r="R95290" s="15">
        <v>1</v>
      </c>
    </row>
    <row r="95291" spans="18:18" x14ac:dyDescent="0.25">
      <c r="R95291" s="15">
        <v>1</v>
      </c>
    </row>
    <row r="95292" spans="18:18" x14ac:dyDescent="0.25">
      <c r="R95292" s="15">
        <v>1</v>
      </c>
    </row>
    <row r="95293" spans="18:18" x14ac:dyDescent="0.25">
      <c r="R95293" s="15">
        <v>1</v>
      </c>
    </row>
    <row r="95294" spans="18:18" x14ac:dyDescent="0.25">
      <c r="R95294" s="15">
        <v>1</v>
      </c>
    </row>
    <row r="95295" spans="18:18" x14ac:dyDescent="0.25">
      <c r="R95295" s="15">
        <v>1</v>
      </c>
    </row>
    <row r="95296" spans="18:18" x14ac:dyDescent="0.25">
      <c r="R95296" s="15">
        <v>1</v>
      </c>
    </row>
    <row r="95297" spans="18:18" x14ac:dyDescent="0.25">
      <c r="R95297" s="15">
        <v>1</v>
      </c>
    </row>
    <row r="95298" spans="18:18" x14ac:dyDescent="0.25">
      <c r="R95298" s="15">
        <v>2</v>
      </c>
    </row>
    <row r="95299" spans="18:18" x14ac:dyDescent="0.25">
      <c r="R95299" s="15">
        <v>2</v>
      </c>
    </row>
    <row r="95300" spans="18:18" x14ac:dyDescent="0.25">
      <c r="R95300" s="15">
        <v>2</v>
      </c>
    </row>
    <row r="95301" spans="18:18" x14ac:dyDescent="0.25">
      <c r="R95301" s="15">
        <v>2</v>
      </c>
    </row>
    <row r="95302" spans="18:18" x14ac:dyDescent="0.25">
      <c r="R95302" s="15">
        <v>2</v>
      </c>
    </row>
    <row r="95303" spans="18:18" x14ac:dyDescent="0.25">
      <c r="R95303" s="15">
        <v>2</v>
      </c>
    </row>
    <row r="95304" spans="18:18" x14ac:dyDescent="0.25">
      <c r="R95304" s="15">
        <v>2</v>
      </c>
    </row>
    <row r="95305" spans="18:18" x14ac:dyDescent="0.25">
      <c r="R95305" s="15">
        <v>2</v>
      </c>
    </row>
    <row r="95306" spans="18:18" x14ac:dyDescent="0.25">
      <c r="R95306" s="15">
        <v>2</v>
      </c>
    </row>
    <row r="95307" spans="18:18" x14ac:dyDescent="0.25">
      <c r="R95307" s="15">
        <v>2</v>
      </c>
    </row>
    <row r="95308" spans="18:18" x14ac:dyDescent="0.25">
      <c r="R95308" s="15">
        <v>1</v>
      </c>
    </row>
    <row r="95309" spans="18:18" x14ac:dyDescent="0.25">
      <c r="R95309" s="15">
        <v>1</v>
      </c>
    </row>
    <row r="95310" spans="18:18" x14ac:dyDescent="0.25">
      <c r="R95310" s="15">
        <v>1</v>
      </c>
    </row>
    <row r="95311" spans="18:18" x14ac:dyDescent="0.25">
      <c r="R95311" s="15">
        <v>1</v>
      </c>
    </row>
    <row r="95312" spans="18:18" x14ac:dyDescent="0.25">
      <c r="R95312" s="15">
        <v>1</v>
      </c>
    </row>
    <row r="95313" spans="18:18" x14ac:dyDescent="0.25">
      <c r="R95313" s="15">
        <v>1</v>
      </c>
    </row>
    <row r="95314" spans="18:18" x14ac:dyDescent="0.25">
      <c r="R95314" s="15">
        <v>1</v>
      </c>
    </row>
    <row r="95315" spans="18:18" x14ac:dyDescent="0.25">
      <c r="R95315" s="15">
        <v>1</v>
      </c>
    </row>
    <row r="95316" spans="18:18" x14ac:dyDescent="0.25">
      <c r="R95316" s="15">
        <v>1</v>
      </c>
    </row>
    <row r="95317" spans="18:18" x14ac:dyDescent="0.25">
      <c r="R95317" s="15">
        <v>1</v>
      </c>
    </row>
    <row r="95318" spans="18:18" x14ac:dyDescent="0.25">
      <c r="R95318" s="15">
        <v>1</v>
      </c>
    </row>
    <row r="95319" spans="18:18" x14ac:dyDescent="0.25">
      <c r="R95319" s="15">
        <v>1</v>
      </c>
    </row>
    <row r="95320" spans="18:18" x14ac:dyDescent="0.25">
      <c r="R95320" s="15">
        <v>3</v>
      </c>
    </row>
    <row r="95321" spans="18:18" x14ac:dyDescent="0.25">
      <c r="R95321" s="15">
        <v>3</v>
      </c>
    </row>
    <row r="95322" spans="18:18" x14ac:dyDescent="0.25">
      <c r="R95322" s="15">
        <v>3</v>
      </c>
    </row>
    <row r="95323" spans="18:18" x14ac:dyDescent="0.25">
      <c r="R95323" s="15">
        <v>3</v>
      </c>
    </row>
    <row r="95324" spans="18:18" x14ac:dyDescent="0.25">
      <c r="R95324" s="15">
        <v>3</v>
      </c>
    </row>
    <row r="95325" spans="18:18" x14ac:dyDescent="0.25">
      <c r="R95325" s="15">
        <v>3</v>
      </c>
    </row>
    <row r="95326" spans="18:18" x14ac:dyDescent="0.25">
      <c r="R95326" s="15">
        <v>3</v>
      </c>
    </row>
    <row r="95327" spans="18:18" x14ac:dyDescent="0.25">
      <c r="R95327" s="15">
        <v>3</v>
      </c>
    </row>
    <row r="95328" spans="18:18" x14ac:dyDescent="0.25">
      <c r="R95328" s="15">
        <v>3</v>
      </c>
    </row>
    <row r="95329" spans="18:18" x14ac:dyDescent="0.25">
      <c r="R95329" s="15">
        <v>3</v>
      </c>
    </row>
    <row r="95330" spans="18:18" x14ac:dyDescent="0.25">
      <c r="R95330" s="15">
        <v>3</v>
      </c>
    </row>
    <row r="95331" spans="18:18" x14ac:dyDescent="0.25">
      <c r="R95331" s="15">
        <v>3</v>
      </c>
    </row>
    <row r="95332" spans="18:18" x14ac:dyDescent="0.25">
      <c r="R95332" s="15">
        <v>3</v>
      </c>
    </row>
    <row r="95333" spans="18:18" x14ac:dyDescent="0.25">
      <c r="R95333" s="15">
        <v>3</v>
      </c>
    </row>
    <row r="95334" spans="18:18" x14ac:dyDescent="0.25">
      <c r="R95334" s="15">
        <v>3</v>
      </c>
    </row>
    <row r="95335" spans="18:18" x14ac:dyDescent="0.25">
      <c r="R95335" s="15">
        <v>3</v>
      </c>
    </row>
    <row r="95336" spans="18:18" x14ac:dyDescent="0.25">
      <c r="R95336" s="15">
        <v>3</v>
      </c>
    </row>
    <row r="95337" spans="18:18" x14ac:dyDescent="0.25">
      <c r="R95337" s="15">
        <v>3</v>
      </c>
    </row>
    <row r="95338" spans="18:18" x14ac:dyDescent="0.25">
      <c r="R95338" s="15">
        <v>3</v>
      </c>
    </row>
    <row r="95339" spans="18:18" x14ac:dyDescent="0.25">
      <c r="R95339" s="15">
        <v>3</v>
      </c>
    </row>
    <row r="95340" spans="18:18" x14ac:dyDescent="0.25">
      <c r="R95340" s="15">
        <v>3</v>
      </c>
    </row>
    <row r="95341" spans="18:18" x14ac:dyDescent="0.25">
      <c r="R95341" s="15">
        <v>3</v>
      </c>
    </row>
    <row r="95342" spans="18:18" x14ac:dyDescent="0.25">
      <c r="R95342" s="15">
        <v>3</v>
      </c>
    </row>
    <row r="95343" spans="18:18" x14ac:dyDescent="0.25">
      <c r="R95343" s="15">
        <v>3</v>
      </c>
    </row>
    <row r="95344" spans="18:18" x14ac:dyDescent="0.25">
      <c r="R95344" s="15">
        <v>3</v>
      </c>
    </row>
    <row r="95345" spans="18:18" x14ac:dyDescent="0.25">
      <c r="R95345" s="15">
        <v>3</v>
      </c>
    </row>
    <row r="95346" spans="18:18" x14ac:dyDescent="0.25">
      <c r="R95346" s="15">
        <v>3</v>
      </c>
    </row>
    <row r="95347" spans="18:18" x14ac:dyDescent="0.25">
      <c r="R95347" s="15">
        <v>3</v>
      </c>
    </row>
    <row r="95348" spans="18:18" x14ac:dyDescent="0.25">
      <c r="R95348" s="15">
        <v>3</v>
      </c>
    </row>
    <row r="95349" spans="18:18" x14ac:dyDescent="0.25">
      <c r="R95349" s="15">
        <v>3</v>
      </c>
    </row>
    <row r="95350" spans="18:18" x14ac:dyDescent="0.25">
      <c r="R95350" s="15">
        <v>3</v>
      </c>
    </row>
    <row r="95351" spans="18:18" x14ac:dyDescent="0.25">
      <c r="R95351" s="15">
        <v>3</v>
      </c>
    </row>
    <row r="95352" spans="18:18" x14ac:dyDescent="0.25">
      <c r="R95352" s="15">
        <v>3</v>
      </c>
    </row>
    <row r="95353" spans="18:18" x14ac:dyDescent="0.25">
      <c r="R95353" s="15">
        <v>3</v>
      </c>
    </row>
    <row r="95354" spans="18:18" x14ac:dyDescent="0.25">
      <c r="R95354" s="15">
        <v>3</v>
      </c>
    </row>
    <row r="95355" spans="18:18" x14ac:dyDescent="0.25">
      <c r="R95355" s="15">
        <v>3</v>
      </c>
    </row>
    <row r="95356" spans="18:18" x14ac:dyDescent="0.25">
      <c r="R95356" s="15">
        <v>3</v>
      </c>
    </row>
    <row r="95357" spans="18:18" x14ac:dyDescent="0.25">
      <c r="R95357" s="15">
        <v>3</v>
      </c>
    </row>
    <row r="95358" spans="18:18" x14ac:dyDescent="0.25">
      <c r="R95358" s="15">
        <v>3</v>
      </c>
    </row>
    <row r="95359" spans="18:18" x14ac:dyDescent="0.25">
      <c r="R95359" s="15">
        <v>3</v>
      </c>
    </row>
    <row r="95360" spans="18:18" x14ac:dyDescent="0.25">
      <c r="R95360" s="15">
        <v>2</v>
      </c>
    </row>
    <row r="95361" spans="18:18" x14ac:dyDescent="0.25">
      <c r="R95361" s="15">
        <v>2</v>
      </c>
    </row>
    <row r="95362" spans="18:18" x14ac:dyDescent="0.25">
      <c r="R95362" s="15">
        <v>2</v>
      </c>
    </row>
    <row r="95363" spans="18:18" x14ac:dyDescent="0.25">
      <c r="R95363" s="15">
        <v>2</v>
      </c>
    </row>
    <row r="95364" spans="18:18" x14ac:dyDescent="0.25">
      <c r="R95364" s="15">
        <v>2</v>
      </c>
    </row>
    <row r="95365" spans="18:18" x14ac:dyDescent="0.25">
      <c r="R95365" s="15">
        <v>2</v>
      </c>
    </row>
    <row r="95366" spans="18:18" x14ac:dyDescent="0.25">
      <c r="R95366" s="15">
        <v>2</v>
      </c>
    </row>
    <row r="95367" spans="18:18" x14ac:dyDescent="0.25">
      <c r="R95367" s="15">
        <v>2</v>
      </c>
    </row>
    <row r="95368" spans="18:18" x14ac:dyDescent="0.25">
      <c r="R95368" s="15">
        <v>2</v>
      </c>
    </row>
    <row r="95369" spans="18:18" x14ac:dyDescent="0.25">
      <c r="R95369" s="15">
        <v>2</v>
      </c>
    </row>
    <row r="95370" spans="18:18" x14ac:dyDescent="0.25">
      <c r="R95370" s="15">
        <v>2</v>
      </c>
    </row>
    <row r="95371" spans="18:18" x14ac:dyDescent="0.25">
      <c r="R95371" s="15">
        <v>2</v>
      </c>
    </row>
    <row r="95372" spans="18:18" x14ac:dyDescent="0.25">
      <c r="R95372" s="15">
        <v>2</v>
      </c>
    </row>
    <row r="95373" spans="18:18" x14ac:dyDescent="0.25">
      <c r="R95373" s="15">
        <v>2</v>
      </c>
    </row>
    <row r="95374" spans="18:18" x14ac:dyDescent="0.25">
      <c r="R95374" s="15">
        <v>2</v>
      </c>
    </row>
    <row r="95375" spans="18:18" x14ac:dyDescent="0.25">
      <c r="R95375" s="15">
        <v>2</v>
      </c>
    </row>
    <row r="95376" spans="18:18" x14ac:dyDescent="0.25">
      <c r="R95376" s="15">
        <v>3</v>
      </c>
    </row>
    <row r="95377" spans="18:18" x14ac:dyDescent="0.25">
      <c r="R95377" s="15">
        <v>3</v>
      </c>
    </row>
    <row r="95378" spans="18:18" x14ac:dyDescent="0.25">
      <c r="R95378" s="15">
        <v>3</v>
      </c>
    </row>
    <row r="95379" spans="18:18" x14ac:dyDescent="0.25">
      <c r="R95379" s="15">
        <v>3</v>
      </c>
    </row>
    <row r="95380" spans="18:18" x14ac:dyDescent="0.25">
      <c r="R95380" s="15">
        <v>3</v>
      </c>
    </row>
    <row r="95381" spans="18:18" x14ac:dyDescent="0.25">
      <c r="R95381" s="15">
        <v>3</v>
      </c>
    </row>
    <row r="95382" spans="18:18" x14ac:dyDescent="0.25">
      <c r="R95382" s="15">
        <v>3</v>
      </c>
    </row>
    <row r="95383" spans="18:18" x14ac:dyDescent="0.25">
      <c r="R95383" s="15">
        <v>3</v>
      </c>
    </row>
    <row r="95384" spans="18:18" x14ac:dyDescent="0.25">
      <c r="R95384" s="15">
        <v>3</v>
      </c>
    </row>
    <row r="95385" spans="18:18" x14ac:dyDescent="0.25">
      <c r="R95385" s="15">
        <v>3</v>
      </c>
    </row>
    <row r="95386" spans="18:18" x14ac:dyDescent="0.25">
      <c r="R95386" s="15">
        <v>3</v>
      </c>
    </row>
    <row r="95387" spans="18:18" x14ac:dyDescent="0.25">
      <c r="R95387" s="15">
        <v>3</v>
      </c>
    </row>
    <row r="95388" spans="18:18" x14ac:dyDescent="0.25">
      <c r="R95388" s="15">
        <v>3</v>
      </c>
    </row>
    <row r="95389" spans="18:18" x14ac:dyDescent="0.25">
      <c r="R95389" s="15">
        <v>3</v>
      </c>
    </row>
    <row r="95390" spans="18:18" x14ac:dyDescent="0.25">
      <c r="R95390" s="15">
        <v>3</v>
      </c>
    </row>
    <row r="95391" spans="18:18" x14ac:dyDescent="0.25">
      <c r="R95391" s="15">
        <v>3</v>
      </c>
    </row>
    <row r="95392" spans="18:18" x14ac:dyDescent="0.25">
      <c r="R95392" s="15">
        <v>3</v>
      </c>
    </row>
    <row r="95393" spans="18:18" x14ac:dyDescent="0.25">
      <c r="R95393" s="15">
        <v>3</v>
      </c>
    </row>
    <row r="95394" spans="18:18" x14ac:dyDescent="0.25">
      <c r="R95394" s="15">
        <v>4</v>
      </c>
    </row>
    <row r="95395" spans="18:18" x14ac:dyDescent="0.25">
      <c r="R95395" s="15">
        <v>4</v>
      </c>
    </row>
    <row r="95396" spans="18:18" x14ac:dyDescent="0.25">
      <c r="R95396" s="15">
        <v>4</v>
      </c>
    </row>
    <row r="95397" spans="18:18" x14ac:dyDescent="0.25">
      <c r="R95397" s="15">
        <v>4</v>
      </c>
    </row>
    <row r="95398" spans="18:18" x14ac:dyDescent="0.25">
      <c r="R95398" s="15">
        <v>4</v>
      </c>
    </row>
    <row r="95399" spans="18:18" x14ac:dyDescent="0.25">
      <c r="R95399" s="15">
        <v>4</v>
      </c>
    </row>
    <row r="95400" spans="18:18" x14ac:dyDescent="0.25">
      <c r="R95400" s="15">
        <v>4</v>
      </c>
    </row>
    <row r="95401" spans="18:18" x14ac:dyDescent="0.25">
      <c r="R95401" s="15">
        <v>3</v>
      </c>
    </row>
    <row r="95402" spans="18:18" x14ac:dyDescent="0.25">
      <c r="R95402" s="15">
        <v>3</v>
      </c>
    </row>
    <row r="95403" spans="18:18" x14ac:dyDescent="0.25">
      <c r="R95403" s="15">
        <v>3</v>
      </c>
    </row>
    <row r="95404" spans="18:18" x14ac:dyDescent="0.25">
      <c r="R95404" s="15">
        <v>3</v>
      </c>
    </row>
    <row r="95405" spans="18:18" x14ac:dyDescent="0.25">
      <c r="R95405" s="15">
        <v>3</v>
      </c>
    </row>
    <row r="95406" spans="18:18" x14ac:dyDescent="0.25">
      <c r="R95406" s="15">
        <v>3</v>
      </c>
    </row>
    <row r="95407" spans="18:18" x14ac:dyDescent="0.25">
      <c r="R95407" s="15">
        <v>3</v>
      </c>
    </row>
    <row r="95408" spans="18:18" x14ac:dyDescent="0.25">
      <c r="R95408" s="15">
        <v>3</v>
      </c>
    </row>
    <row r="95409" spans="18:18" x14ac:dyDescent="0.25">
      <c r="R95409" s="15">
        <v>3</v>
      </c>
    </row>
    <row r="95410" spans="18:18" x14ac:dyDescent="0.25">
      <c r="R95410" s="15">
        <v>3</v>
      </c>
    </row>
    <row r="95411" spans="18:18" x14ac:dyDescent="0.25">
      <c r="R95411" s="15">
        <v>3</v>
      </c>
    </row>
    <row r="95412" spans="18:18" x14ac:dyDescent="0.25">
      <c r="R95412" s="15">
        <v>3</v>
      </c>
    </row>
    <row r="95413" spans="18:18" x14ac:dyDescent="0.25">
      <c r="R95413" s="15">
        <v>3</v>
      </c>
    </row>
    <row r="95414" spans="18:18" x14ac:dyDescent="0.25">
      <c r="R95414" s="15">
        <v>3</v>
      </c>
    </row>
    <row r="95415" spans="18:18" x14ac:dyDescent="0.25">
      <c r="R95415" s="15">
        <v>3</v>
      </c>
    </row>
    <row r="95416" spans="18:18" x14ac:dyDescent="0.25">
      <c r="R95416" s="15">
        <v>3</v>
      </c>
    </row>
    <row r="95417" spans="18:18" x14ac:dyDescent="0.25">
      <c r="R95417" s="15">
        <v>3</v>
      </c>
    </row>
    <row r="95418" spans="18:18" x14ac:dyDescent="0.25">
      <c r="R95418" s="15">
        <v>3</v>
      </c>
    </row>
    <row r="95419" spans="18:18" x14ac:dyDescent="0.25">
      <c r="R95419" s="15">
        <v>3</v>
      </c>
    </row>
    <row r="95420" spans="18:18" x14ac:dyDescent="0.25">
      <c r="R95420" s="15">
        <v>3</v>
      </c>
    </row>
    <row r="95421" spans="18:18" x14ac:dyDescent="0.25">
      <c r="R95421" s="15">
        <v>3</v>
      </c>
    </row>
    <row r="95422" spans="18:18" x14ac:dyDescent="0.25">
      <c r="R95422" s="15">
        <v>3</v>
      </c>
    </row>
    <row r="95423" spans="18:18" x14ac:dyDescent="0.25">
      <c r="R95423" s="15">
        <v>3</v>
      </c>
    </row>
    <row r="95424" spans="18:18" x14ac:dyDescent="0.25">
      <c r="R95424" s="15">
        <v>3</v>
      </c>
    </row>
    <row r="95425" spans="18:18" x14ac:dyDescent="0.25">
      <c r="R95425" s="15">
        <v>3</v>
      </c>
    </row>
    <row r="95426" spans="18:18" x14ac:dyDescent="0.25">
      <c r="R95426" s="15">
        <v>3</v>
      </c>
    </row>
    <row r="95427" spans="18:18" x14ac:dyDescent="0.25">
      <c r="R95427" s="15">
        <v>3</v>
      </c>
    </row>
    <row r="95428" spans="18:18" x14ac:dyDescent="0.25">
      <c r="R95428" s="15">
        <v>4</v>
      </c>
    </row>
    <row r="95429" spans="18:18" x14ac:dyDescent="0.25">
      <c r="R95429" s="15">
        <v>4</v>
      </c>
    </row>
    <row r="95430" spans="18:18" x14ac:dyDescent="0.25">
      <c r="R95430" s="15">
        <v>4</v>
      </c>
    </row>
    <row r="95431" spans="18:18" x14ac:dyDescent="0.25">
      <c r="R95431" s="15">
        <v>3</v>
      </c>
    </row>
    <row r="95432" spans="18:18" x14ac:dyDescent="0.25">
      <c r="R95432" s="15">
        <v>3</v>
      </c>
    </row>
    <row r="95433" spans="18:18" x14ac:dyDescent="0.25">
      <c r="R95433" s="15">
        <v>3</v>
      </c>
    </row>
    <row r="95434" spans="18:18" x14ac:dyDescent="0.25">
      <c r="R95434" s="15">
        <v>3</v>
      </c>
    </row>
    <row r="95435" spans="18:18" x14ac:dyDescent="0.25">
      <c r="R95435" s="15">
        <v>3</v>
      </c>
    </row>
    <row r="95436" spans="18:18" x14ac:dyDescent="0.25">
      <c r="R95436" s="15">
        <v>3</v>
      </c>
    </row>
    <row r="95437" spans="18:18" x14ac:dyDescent="0.25">
      <c r="R95437" s="15">
        <v>3</v>
      </c>
    </row>
    <row r="95438" spans="18:18" x14ac:dyDescent="0.25">
      <c r="R95438" s="15">
        <v>3</v>
      </c>
    </row>
    <row r="95439" spans="18:18" x14ac:dyDescent="0.25">
      <c r="R95439" s="15">
        <v>3</v>
      </c>
    </row>
    <row r="95440" spans="18:18" x14ac:dyDescent="0.25">
      <c r="R95440" s="15">
        <v>3</v>
      </c>
    </row>
    <row r="95441" spans="18:18" x14ac:dyDescent="0.25">
      <c r="R95441" s="15">
        <v>3</v>
      </c>
    </row>
    <row r="95442" spans="18:18" x14ac:dyDescent="0.25">
      <c r="R95442" s="15">
        <v>3</v>
      </c>
    </row>
    <row r="95443" spans="18:18" x14ac:dyDescent="0.25">
      <c r="R95443" s="15">
        <v>3</v>
      </c>
    </row>
    <row r="95444" spans="18:18" x14ac:dyDescent="0.25">
      <c r="R95444" s="15">
        <v>3</v>
      </c>
    </row>
    <row r="95445" spans="18:18" x14ac:dyDescent="0.25">
      <c r="R95445" s="15">
        <v>3</v>
      </c>
    </row>
    <row r="95446" spans="18:18" x14ac:dyDescent="0.25">
      <c r="R95446" s="15">
        <v>4</v>
      </c>
    </row>
    <row r="95447" spans="18:18" x14ac:dyDescent="0.25">
      <c r="R95447" s="15">
        <v>4</v>
      </c>
    </row>
    <row r="95448" spans="18:18" x14ac:dyDescent="0.25">
      <c r="R95448" s="15">
        <v>4</v>
      </c>
    </row>
    <row r="95449" spans="18:18" x14ac:dyDescent="0.25">
      <c r="R95449" s="15">
        <v>4</v>
      </c>
    </row>
    <row r="95450" spans="18:18" x14ac:dyDescent="0.25">
      <c r="R95450" s="15">
        <v>4</v>
      </c>
    </row>
    <row r="95451" spans="18:18" x14ac:dyDescent="0.25">
      <c r="R95451" s="15">
        <v>4</v>
      </c>
    </row>
    <row r="95452" spans="18:18" x14ac:dyDescent="0.25">
      <c r="R95452" s="15">
        <v>3</v>
      </c>
    </row>
    <row r="95453" spans="18:18" x14ac:dyDescent="0.25">
      <c r="R95453" s="15">
        <v>3</v>
      </c>
    </row>
    <row r="95454" spans="18:18" x14ac:dyDescent="0.25">
      <c r="R95454" s="15">
        <v>3</v>
      </c>
    </row>
    <row r="95455" spans="18:18" x14ac:dyDescent="0.25">
      <c r="R95455" s="15">
        <v>3</v>
      </c>
    </row>
    <row r="95456" spans="18:18" x14ac:dyDescent="0.25">
      <c r="R95456" s="15">
        <v>3</v>
      </c>
    </row>
    <row r="95457" spans="18:18" x14ac:dyDescent="0.25">
      <c r="R95457" s="15">
        <v>3</v>
      </c>
    </row>
    <row r="95458" spans="18:18" x14ac:dyDescent="0.25">
      <c r="R95458" s="15">
        <v>3</v>
      </c>
    </row>
    <row r="95459" spans="18:18" x14ac:dyDescent="0.25">
      <c r="R95459" s="15">
        <v>3</v>
      </c>
    </row>
    <row r="95460" spans="18:18" x14ac:dyDescent="0.25">
      <c r="R95460" s="15">
        <v>3</v>
      </c>
    </row>
    <row r="95461" spans="18:18" x14ac:dyDescent="0.25">
      <c r="R95461" s="15">
        <v>3</v>
      </c>
    </row>
    <row r="95462" spans="18:18" x14ac:dyDescent="0.25">
      <c r="R95462" s="15">
        <v>3</v>
      </c>
    </row>
    <row r="95463" spans="18:18" x14ac:dyDescent="0.25">
      <c r="R95463" s="15">
        <v>3</v>
      </c>
    </row>
    <row r="95464" spans="18:18" x14ac:dyDescent="0.25">
      <c r="R95464" s="15">
        <v>3</v>
      </c>
    </row>
    <row r="95465" spans="18:18" x14ac:dyDescent="0.25">
      <c r="R95465" s="15">
        <v>3</v>
      </c>
    </row>
    <row r="95466" spans="18:18" x14ac:dyDescent="0.25">
      <c r="R95466" s="15">
        <v>3</v>
      </c>
    </row>
    <row r="95467" spans="18:18" x14ac:dyDescent="0.25">
      <c r="R95467" s="15">
        <v>3</v>
      </c>
    </row>
    <row r="95468" spans="18:18" x14ac:dyDescent="0.25">
      <c r="R95468" s="15">
        <v>1</v>
      </c>
    </row>
    <row r="95469" spans="18:18" x14ac:dyDescent="0.25">
      <c r="R95469" s="15">
        <v>1</v>
      </c>
    </row>
    <row r="95470" spans="18:18" x14ac:dyDescent="0.25">
      <c r="R95470" s="15">
        <v>1</v>
      </c>
    </row>
    <row r="95471" spans="18:18" x14ac:dyDescent="0.25">
      <c r="R95471" s="15">
        <v>1</v>
      </c>
    </row>
    <row r="95472" spans="18:18" x14ac:dyDescent="0.25">
      <c r="R95472" s="15">
        <v>1</v>
      </c>
    </row>
    <row r="95473" spans="18:18" x14ac:dyDescent="0.25">
      <c r="R95473" s="15">
        <v>1</v>
      </c>
    </row>
    <row r="95474" spans="18:18" x14ac:dyDescent="0.25">
      <c r="R95474" s="15">
        <v>1</v>
      </c>
    </row>
    <row r="95475" spans="18:18" x14ac:dyDescent="0.25">
      <c r="R95475" s="15">
        <v>1</v>
      </c>
    </row>
    <row r="95476" spans="18:18" x14ac:dyDescent="0.25">
      <c r="R95476" s="15">
        <v>1</v>
      </c>
    </row>
    <row r="95477" spans="18:18" x14ac:dyDescent="0.25">
      <c r="R95477" s="15">
        <v>1</v>
      </c>
    </row>
    <row r="95478" spans="18:18" x14ac:dyDescent="0.25">
      <c r="R95478" s="15">
        <v>1</v>
      </c>
    </row>
    <row r="95479" spans="18:18" x14ac:dyDescent="0.25">
      <c r="R95479" s="15">
        <v>1</v>
      </c>
    </row>
    <row r="95480" spans="18:18" x14ac:dyDescent="0.25">
      <c r="R95480" s="15">
        <v>1</v>
      </c>
    </row>
    <row r="95481" spans="18:18" x14ac:dyDescent="0.25">
      <c r="R95481" s="15">
        <v>1</v>
      </c>
    </row>
    <row r="95482" spans="18:18" x14ac:dyDescent="0.25">
      <c r="R95482" s="15">
        <v>1</v>
      </c>
    </row>
    <row r="95483" spans="18:18" x14ac:dyDescent="0.25">
      <c r="R95483" s="15">
        <v>1</v>
      </c>
    </row>
    <row r="95484" spans="18:18" x14ac:dyDescent="0.25">
      <c r="R95484" s="15">
        <v>1</v>
      </c>
    </row>
    <row r="95485" spans="18:18" x14ac:dyDescent="0.25">
      <c r="R95485" s="15">
        <v>1</v>
      </c>
    </row>
    <row r="95486" spans="18:18" x14ac:dyDescent="0.25">
      <c r="R95486" s="15">
        <v>1</v>
      </c>
    </row>
    <row r="95487" spans="18:18" x14ac:dyDescent="0.25">
      <c r="R95487" s="15">
        <v>1</v>
      </c>
    </row>
    <row r="95488" spans="18:18" x14ac:dyDescent="0.25">
      <c r="R95488" s="15">
        <v>1</v>
      </c>
    </row>
    <row r="95489" spans="18:18" x14ac:dyDescent="0.25">
      <c r="R95489" s="15">
        <v>1</v>
      </c>
    </row>
    <row r="95490" spans="18:18" x14ac:dyDescent="0.25">
      <c r="R95490" s="15">
        <v>3</v>
      </c>
    </row>
    <row r="95491" spans="18:18" x14ac:dyDescent="0.25">
      <c r="R95491" s="15">
        <v>3</v>
      </c>
    </row>
    <row r="95492" spans="18:18" x14ac:dyDescent="0.25">
      <c r="R95492" s="15">
        <v>3</v>
      </c>
    </row>
    <row r="95493" spans="18:18" x14ac:dyDescent="0.25">
      <c r="R95493" s="15">
        <v>3</v>
      </c>
    </row>
    <row r="95494" spans="18:18" x14ac:dyDescent="0.25">
      <c r="R95494" s="15">
        <v>3</v>
      </c>
    </row>
    <row r="95495" spans="18:18" x14ac:dyDescent="0.25">
      <c r="R95495" s="15">
        <v>1</v>
      </c>
    </row>
    <row r="95496" spans="18:18" x14ac:dyDescent="0.25">
      <c r="R95496" s="15">
        <v>1</v>
      </c>
    </row>
    <row r="95497" spans="18:18" x14ac:dyDescent="0.25">
      <c r="R95497" s="15">
        <v>1</v>
      </c>
    </row>
    <row r="95498" spans="18:18" x14ac:dyDescent="0.25">
      <c r="R95498" s="15">
        <v>1</v>
      </c>
    </row>
    <row r="95499" spans="18:18" x14ac:dyDescent="0.25">
      <c r="R95499" s="15">
        <v>1</v>
      </c>
    </row>
    <row r="95500" spans="18:18" x14ac:dyDescent="0.25">
      <c r="R95500" s="15">
        <v>1</v>
      </c>
    </row>
    <row r="95501" spans="18:18" x14ac:dyDescent="0.25">
      <c r="R95501" s="15">
        <v>3</v>
      </c>
    </row>
    <row r="95502" spans="18:18" x14ac:dyDescent="0.25">
      <c r="R95502" s="15">
        <v>3</v>
      </c>
    </row>
    <row r="95503" spans="18:18" x14ac:dyDescent="0.25">
      <c r="R95503" s="15">
        <v>3</v>
      </c>
    </row>
    <row r="95504" spans="18:18" x14ac:dyDescent="0.25">
      <c r="R95504" s="15">
        <v>3</v>
      </c>
    </row>
    <row r="95505" spans="18:18" x14ac:dyDescent="0.25">
      <c r="R95505" s="15">
        <v>3</v>
      </c>
    </row>
    <row r="95506" spans="18:18" x14ac:dyDescent="0.25">
      <c r="R95506" s="15">
        <v>3</v>
      </c>
    </row>
    <row r="95507" spans="18:18" x14ac:dyDescent="0.25">
      <c r="R95507" s="15">
        <v>3</v>
      </c>
    </row>
    <row r="95508" spans="18:18" x14ac:dyDescent="0.25">
      <c r="R95508" s="15">
        <v>3</v>
      </c>
    </row>
    <row r="95509" spans="18:18" x14ac:dyDescent="0.25">
      <c r="R95509" s="15">
        <v>3</v>
      </c>
    </row>
    <row r="95510" spans="18:18" x14ac:dyDescent="0.25">
      <c r="R95510" s="15">
        <v>3</v>
      </c>
    </row>
    <row r="95511" spans="18:18" x14ac:dyDescent="0.25">
      <c r="R95511" s="15">
        <v>3</v>
      </c>
    </row>
    <row r="95512" spans="18:18" x14ac:dyDescent="0.25">
      <c r="R95512" s="15">
        <v>3</v>
      </c>
    </row>
    <row r="95513" spans="18:18" x14ac:dyDescent="0.25">
      <c r="R95513" s="15">
        <v>3</v>
      </c>
    </row>
    <row r="95514" spans="18:18" x14ac:dyDescent="0.25">
      <c r="R95514" s="15">
        <v>3</v>
      </c>
    </row>
    <row r="95515" spans="18:18" x14ac:dyDescent="0.25">
      <c r="R95515" s="15">
        <v>3</v>
      </c>
    </row>
    <row r="95516" spans="18:18" x14ac:dyDescent="0.25">
      <c r="R95516" s="15">
        <v>3</v>
      </c>
    </row>
    <row r="95517" spans="18:18" x14ac:dyDescent="0.25">
      <c r="R95517" s="15">
        <v>3</v>
      </c>
    </row>
    <row r="95518" spans="18:18" x14ac:dyDescent="0.25">
      <c r="R95518" s="15">
        <v>3</v>
      </c>
    </row>
    <row r="95519" spans="18:18" x14ac:dyDescent="0.25">
      <c r="R95519" s="15">
        <v>3</v>
      </c>
    </row>
    <row r="95520" spans="18:18" x14ac:dyDescent="0.25">
      <c r="R95520" s="15">
        <v>3</v>
      </c>
    </row>
    <row r="95521" spans="18:18" x14ac:dyDescent="0.25">
      <c r="R95521" s="15">
        <v>3</v>
      </c>
    </row>
    <row r="95522" spans="18:18" x14ac:dyDescent="0.25">
      <c r="R95522" s="15">
        <v>3</v>
      </c>
    </row>
    <row r="95523" spans="18:18" x14ac:dyDescent="0.25">
      <c r="R95523" s="15">
        <v>3</v>
      </c>
    </row>
    <row r="95524" spans="18:18" x14ac:dyDescent="0.25">
      <c r="R95524" s="15">
        <v>3</v>
      </c>
    </row>
    <row r="95525" spans="18:18" x14ac:dyDescent="0.25">
      <c r="R95525" s="15">
        <v>3</v>
      </c>
    </row>
    <row r="95526" spans="18:18" x14ac:dyDescent="0.25">
      <c r="R95526" s="15">
        <v>3</v>
      </c>
    </row>
    <row r="95527" spans="18:18" x14ac:dyDescent="0.25">
      <c r="R95527" s="15">
        <v>3</v>
      </c>
    </row>
    <row r="95528" spans="18:18" x14ac:dyDescent="0.25">
      <c r="R95528" s="15">
        <v>3</v>
      </c>
    </row>
    <row r="95529" spans="18:18" x14ac:dyDescent="0.25">
      <c r="R95529" s="15">
        <v>3</v>
      </c>
    </row>
    <row r="95530" spans="18:18" x14ac:dyDescent="0.25">
      <c r="R95530" s="15">
        <v>3</v>
      </c>
    </row>
    <row r="95531" spans="18:18" x14ac:dyDescent="0.25">
      <c r="R95531" s="15">
        <v>3</v>
      </c>
    </row>
    <row r="95532" spans="18:18" x14ac:dyDescent="0.25">
      <c r="R95532" s="15">
        <v>3</v>
      </c>
    </row>
    <row r="95533" spans="18:18" x14ac:dyDescent="0.25">
      <c r="R95533" s="15">
        <v>1</v>
      </c>
    </row>
    <row r="95534" spans="18:18" x14ac:dyDescent="0.25">
      <c r="R95534" s="15">
        <v>1</v>
      </c>
    </row>
    <row r="95535" spans="18:18" x14ac:dyDescent="0.25">
      <c r="R95535" s="15">
        <v>1</v>
      </c>
    </row>
    <row r="95536" spans="18:18" x14ac:dyDescent="0.25">
      <c r="R95536" s="15">
        <v>1</v>
      </c>
    </row>
    <row r="95537" spans="18:18" x14ac:dyDescent="0.25">
      <c r="R95537" s="15">
        <v>1</v>
      </c>
    </row>
    <row r="95538" spans="18:18" x14ac:dyDescent="0.25">
      <c r="R95538" s="15">
        <v>1</v>
      </c>
    </row>
    <row r="95539" spans="18:18" x14ac:dyDescent="0.25">
      <c r="R95539" s="15">
        <v>1</v>
      </c>
    </row>
    <row r="95540" spans="18:18" x14ac:dyDescent="0.25">
      <c r="R95540" s="15">
        <v>1</v>
      </c>
    </row>
    <row r="95541" spans="18:18" x14ac:dyDescent="0.25">
      <c r="R95541" s="15">
        <v>3</v>
      </c>
    </row>
    <row r="95542" spans="18:18" x14ac:dyDescent="0.25">
      <c r="R95542" s="15">
        <v>3</v>
      </c>
    </row>
    <row r="95543" spans="18:18" x14ac:dyDescent="0.25">
      <c r="R95543" s="15">
        <v>3</v>
      </c>
    </row>
    <row r="95544" spans="18:18" x14ac:dyDescent="0.25">
      <c r="R95544" s="15">
        <v>3</v>
      </c>
    </row>
    <row r="95545" spans="18:18" x14ac:dyDescent="0.25">
      <c r="R95545" s="15">
        <v>3</v>
      </c>
    </row>
    <row r="95546" spans="18:18" x14ac:dyDescent="0.25">
      <c r="R95546" s="15">
        <v>3</v>
      </c>
    </row>
    <row r="95547" spans="18:18" x14ac:dyDescent="0.25">
      <c r="R95547" s="15">
        <v>3</v>
      </c>
    </row>
    <row r="95548" spans="18:18" x14ac:dyDescent="0.25">
      <c r="R95548" s="15">
        <v>3</v>
      </c>
    </row>
    <row r="95549" spans="18:18" x14ac:dyDescent="0.25">
      <c r="R95549" s="15">
        <v>3</v>
      </c>
    </row>
    <row r="95550" spans="18:18" x14ac:dyDescent="0.25">
      <c r="R95550" s="15">
        <v>3</v>
      </c>
    </row>
    <row r="95551" spans="18:18" x14ac:dyDescent="0.25">
      <c r="R95551" s="15">
        <v>3</v>
      </c>
    </row>
    <row r="95552" spans="18:18" x14ac:dyDescent="0.25">
      <c r="R95552" s="15">
        <v>3</v>
      </c>
    </row>
    <row r="95553" spans="18:18" x14ac:dyDescent="0.25">
      <c r="R95553" s="15">
        <v>3</v>
      </c>
    </row>
    <row r="95554" spans="18:18" x14ac:dyDescent="0.25">
      <c r="R95554" s="15">
        <v>3</v>
      </c>
    </row>
    <row r="95555" spans="18:18" x14ac:dyDescent="0.25">
      <c r="R95555" s="15">
        <v>3</v>
      </c>
    </row>
    <row r="95556" spans="18:18" x14ac:dyDescent="0.25">
      <c r="R95556" s="15">
        <v>3</v>
      </c>
    </row>
    <row r="95557" spans="18:18" x14ac:dyDescent="0.25">
      <c r="R95557" s="15">
        <v>3</v>
      </c>
    </row>
    <row r="95558" spans="18:18" x14ac:dyDescent="0.25">
      <c r="R95558" s="15">
        <v>3</v>
      </c>
    </row>
    <row r="95559" spans="18:18" x14ac:dyDescent="0.25">
      <c r="R95559" s="15">
        <v>3</v>
      </c>
    </row>
    <row r="95560" spans="18:18" x14ac:dyDescent="0.25">
      <c r="R95560" s="15">
        <v>3</v>
      </c>
    </row>
    <row r="95561" spans="18:18" x14ac:dyDescent="0.25">
      <c r="R95561" s="15">
        <v>3</v>
      </c>
    </row>
    <row r="95562" spans="18:18" x14ac:dyDescent="0.25">
      <c r="R95562" s="15">
        <v>3</v>
      </c>
    </row>
    <row r="95563" spans="18:18" x14ac:dyDescent="0.25">
      <c r="R95563" s="15">
        <v>3</v>
      </c>
    </row>
    <row r="95564" spans="18:18" x14ac:dyDescent="0.25">
      <c r="R95564" s="15">
        <v>3</v>
      </c>
    </row>
    <row r="95565" spans="18:18" x14ac:dyDescent="0.25">
      <c r="R95565" s="15">
        <v>3</v>
      </c>
    </row>
    <row r="95566" spans="18:18" x14ac:dyDescent="0.25">
      <c r="R95566" s="15">
        <v>3</v>
      </c>
    </row>
    <row r="95567" spans="18:18" x14ac:dyDescent="0.25">
      <c r="R95567" s="15">
        <v>3</v>
      </c>
    </row>
    <row r="95568" spans="18:18" x14ac:dyDescent="0.25">
      <c r="R95568" s="15">
        <v>3</v>
      </c>
    </row>
    <row r="95569" spans="18:18" x14ac:dyDescent="0.25">
      <c r="R95569" s="15">
        <v>3</v>
      </c>
    </row>
    <row r="95570" spans="18:18" x14ac:dyDescent="0.25">
      <c r="R95570" s="15">
        <v>3</v>
      </c>
    </row>
    <row r="95571" spans="18:18" x14ac:dyDescent="0.25">
      <c r="R95571" s="15">
        <v>3</v>
      </c>
    </row>
    <row r="95572" spans="18:18" x14ac:dyDescent="0.25">
      <c r="R95572" s="15">
        <v>3</v>
      </c>
    </row>
    <row r="95573" spans="18:18" x14ac:dyDescent="0.25">
      <c r="R95573" s="15">
        <v>3</v>
      </c>
    </row>
    <row r="95574" spans="18:18" x14ac:dyDescent="0.25">
      <c r="R95574" s="15">
        <v>3</v>
      </c>
    </row>
    <row r="95575" spans="18:18" x14ac:dyDescent="0.25">
      <c r="R95575" s="15">
        <v>3</v>
      </c>
    </row>
    <row r="95576" spans="18:18" x14ac:dyDescent="0.25">
      <c r="R95576" s="15">
        <v>3</v>
      </c>
    </row>
    <row r="95577" spans="18:18" x14ac:dyDescent="0.25">
      <c r="R95577" s="15">
        <v>3</v>
      </c>
    </row>
    <row r="95578" spans="18:18" x14ac:dyDescent="0.25">
      <c r="R95578" s="15">
        <v>3</v>
      </c>
    </row>
    <row r="95579" spans="18:18" x14ac:dyDescent="0.25">
      <c r="R95579" s="15">
        <v>3</v>
      </c>
    </row>
    <row r="95580" spans="18:18" x14ac:dyDescent="0.25">
      <c r="R95580" s="15">
        <v>3</v>
      </c>
    </row>
    <row r="95581" spans="18:18" x14ac:dyDescent="0.25">
      <c r="R95581" s="15">
        <v>3</v>
      </c>
    </row>
    <row r="95582" spans="18:18" x14ac:dyDescent="0.25">
      <c r="R95582" s="15">
        <v>3</v>
      </c>
    </row>
    <row r="95583" spans="18:18" x14ac:dyDescent="0.25">
      <c r="R95583" s="15">
        <v>4</v>
      </c>
    </row>
    <row r="95584" spans="18:18" x14ac:dyDescent="0.25">
      <c r="R95584" s="15">
        <v>4</v>
      </c>
    </row>
    <row r="95585" spans="18:18" x14ac:dyDescent="0.25">
      <c r="R95585" s="15">
        <v>4</v>
      </c>
    </row>
    <row r="95586" spans="18:18" x14ac:dyDescent="0.25">
      <c r="R95586" s="15">
        <v>3</v>
      </c>
    </row>
    <row r="95587" spans="18:18" x14ac:dyDescent="0.25">
      <c r="R95587" s="15">
        <v>3</v>
      </c>
    </row>
    <row r="95588" spans="18:18" x14ac:dyDescent="0.25">
      <c r="R95588" s="15">
        <v>3</v>
      </c>
    </row>
    <row r="95589" spans="18:18" x14ac:dyDescent="0.25">
      <c r="R95589" s="15">
        <v>3</v>
      </c>
    </row>
    <row r="95590" spans="18:18" x14ac:dyDescent="0.25">
      <c r="R95590" s="15">
        <v>3</v>
      </c>
    </row>
    <row r="95591" spans="18:18" x14ac:dyDescent="0.25">
      <c r="R95591" s="15">
        <v>3</v>
      </c>
    </row>
    <row r="95592" spans="18:18" x14ac:dyDescent="0.25">
      <c r="R95592" s="15">
        <v>3</v>
      </c>
    </row>
    <row r="95593" spans="18:18" x14ac:dyDescent="0.25">
      <c r="R95593" s="15">
        <v>3</v>
      </c>
    </row>
    <row r="95594" spans="18:18" x14ac:dyDescent="0.25">
      <c r="R95594" s="15">
        <v>3</v>
      </c>
    </row>
    <row r="95595" spans="18:18" x14ac:dyDescent="0.25">
      <c r="R95595" s="15">
        <v>3</v>
      </c>
    </row>
    <row r="95596" spans="18:18" x14ac:dyDescent="0.25">
      <c r="R95596" s="15">
        <v>3</v>
      </c>
    </row>
    <row r="95597" spans="18:18" x14ac:dyDescent="0.25">
      <c r="R95597" s="15">
        <v>3</v>
      </c>
    </row>
    <row r="95598" spans="18:18" x14ac:dyDescent="0.25">
      <c r="R95598" s="15">
        <v>3</v>
      </c>
    </row>
    <row r="95599" spans="18:18" x14ac:dyDescent="0.25">
      <c r="R95599" s="15">
        <v>1</v>
      </c>
    </row>
    <row r="95600" spans="18:18" x14ac:dyDescent="0.25">
      <c r="R95600" s="15">
        <v>1</v>
      </c>
    </row>
    <row r="95601" spans="18:18" x14ac:dyDescent="0.25">
      <c r="R95601" s="15">
        <v>1</v>
      </c>
    </row>
    <row r="95602" spans="18:18" x14ac:dyDescent="0.25">
      <c r="R95602" s="15">
        <v>1</v>
      </c>
    </row>
    <row r="95603" spans="18:18" x14ac:dyDescent="0.25">
      <c r="R95603" s="15">
        <v>1</v>
      </c>
    </row>
    <row r="95604" spans="18:18" x14ac:dyDescent="0.25">
      <c r="R95604" s="15">
        <v>1</v>
      </c>
    </row>
    <row r="95605" spans="18:18" x14ac:dyDescent="0.25">
      <c r="R95605" s="15">
        <v>1</v>
      </c>
    </row>
    <row r="95606" spans="18:18" x14ac:dyDescent="0.25">
      <c r="R95606" s="15">
        <v>1</v>
      </c>
    </row>
    <row r="95607" spans="18:18" x14ac:dyDescent="0.25">
      <c r="R95607" s="15">
        <v>1</v>
      </c>
    </row>
    <row r="95608" spans="18:18" x14ac:dyDescent="0.25">
      <c r="R95608" s="15">
        <v>1</v>
      </c>
    </row>
    <row r="95609" spans="18:18" x14ac:dyDescent="0.25">
      <c r="R95609" s="15">
        <v>1</v>
      </c>
    </row>
    <row r="95610" spans="18:18" x14ac:dyDescent="0.25">
      <c r="R95610" s="15">
        <v>1</v>
      </c>
    </row>
    <row r="95611" spans="18:18" x14ac:dyDescent="0.25">
      <c r="R95611" s="15">
        <v>1</v>
      </c>
    </row>
    <row r="95612" spans="18:18" x14ac:dyDescent="0.25">
      <c r="R95612" s="15">
        <v>1</v>
      </c>
    </row>
    <row r="95613" spans="18:18" x14ac:dyDescent="0.25">
      <c r="R95613" s="15">
        <v>1</v>
      </c>
    </row>
    <row r="95614" spans="18:18" x14ac:dyDescent="0.25">
      <c r="R95614" s="15">
        <v>1</v>
      </c>
    </row>
    <row r="95615" spans="18:18" x14ac:dyDescent="0.25">
      <c r="R95615" s="15">
        <v>1</v>
      </c>
    </row>
    <row r="95616" spans="18:18" x14ac:dyDescent="0.25">
      <c r="R95616" s="15">
        <v>1</v>
      </c>
    </row>
    <row r="95617" spans="18:18" x14ac:dyDescent="0.25">
      <c r="R95617" s="15">
        <v>1</v>
      </c>
    </row>
    <row r="95618" spans="18:18" x14ac:dyDescent="0.25">
      <c r="R95618" s="15">
        <v>1</v>
      </c>
    </row>
    <row r="95619" spans="18:18" x14ac:dyDescent="0.25">
      <c r="R95619" s="15">
        <v>1</v>
      </c>
    </row>
    <row r="95620" spans="18:18" x14ac:dyDescent="0.25">
      <c r="R95620" s="15">
        <v>1</v>
      </c>
    </row>
    <row r="95621" spans="18:18" x14ac:dyDescent="0.25">
      <c r="R95621" s="15">
        <v>1</v>
      </c>
    </row>
    <row r="95622" spans="18:18" x14ac:dyDescent="0.25">
      <c r="R95622" s="15">
        <v>1</v>
      </c>
    </row>
    <row r="95623" spans="18:18" x14ac:dyDescent="0.25">
      <c r="R95623" s="15">
        <v>1</v>
      </c>
    </row>
    <row r="95624" spans="18:18" x14ac:dyDescent="0.25">
      <c r="R95624" s="15">
        <v>1</v>
      </c>
    </row>
    <row r="95625" spans="18:18" x14ac:dyDescent="0.25">
      <c r="R95625" s="15">
        <v>1</v>
      </c>
    </row>
    <row r="95626" spans="18:18" x14ac:dyDescent="0.25">
      <c r="R95626" s="15">
        <v>2</v>
      </c>
    </row>
    <row r="95627" spans="18:18" x14ac:dyDescent="0.25">
      <c r="R95627" s="15">
        <v>2</v>
      </c>
    </row>
    <row r="95628" spans="18:18" x14ac:dyDescent="0.25">
      <c r="R95628" s="15">
        <v>2</v>
      </c>
    </row>
    <row r="95629" spans="18:18" x14ac:dyDescent="0.25">
      <c r="R95629" s="15">
        <v>2</v>
      </c>
    </row>
    <row r="95630" spans="18:18" x14ac:dyDescent="0.25">
      <c r="R95630" s="15">
        <v>2</v>
      </c>
    </row>
    <row r="95631" spans="18:18" x14ac:dyDescent="0.25">
      <c r="R95631" s="15">
        <v>2</v>
      </c>
    </row>
    <row r="95632" spans="18:18" x14ac:dyDescent="0.25">
      <c r="R95632" s="15">
        <v>3</v>
      </c>
    </row>
    <row r="95633" spans="18:18" x14ac:dyDescent="0.25">
      <c r="R95633" s="15">
        <v>3</v>
      </c>
    </row>
    <row r="95634" spans="18:18" x14ac:dyDescent="0.25">
      <c r="R95634" s="15">
        <v>3</v>
      </c>
    </row>
    <row r="95635" spans="18:18" x14ac:dyDescent="0.25">
      <c r="R95635" s="15">
        <v>3</v>
      </c>
    </row>
    <row r="95636" spans="18:18" x14ac:dyDescent="0.25">
      <c r="R95636" s="15">
        <v>3</v>
      </c>
    </row>
    <row r="95637" spans="18:18" x14ac:dyDescent="0.25">
      <c r="R95637" s="15">
        <v>3</v>
      </c>
    </row>
    <row r="95638" spans="18:18" x14ac:dyDescent="0.25">
      <c r="R95638" s="15">
        <v>3</v>
      </c>
    </row>
    <row r="95639" spans="18:18" x14ac:dyDescent="0.25">
      <c r="R95639" s="15">
        <v>3</v>
      </c>
    </row>
    <row r="95640" spans="18:18" x14ac:dyDescent="0.25">
      <c r="R95640" s="15">
        <v>3</v>
      </c>
    </row>
    <row r="95641" spans="18:18" x14ac:dyDescent="0.25">
      <c r="R95641" s="15">
        <v>4</v>
      </c>
    </row>
    <row r="95642" spans="18:18" x14ac:dyDescent="0.25">
      <c r="R95642" s="15">
        <v>4</v>
      </c>
    </row>
    <row r="95643" spans="18:18" x14ac:dyDescent="0.25">
      <c r="R95643" s="15">
        <v>4</v>
      </c>
    </row>
    <row r="95644" spans="18:18" x14ac:dyDescent="0.25">
      <c r="R95644" s="15">
        <v>4</v>
      </c>
    </row>
    <row r="95645" spans="18:18" x14ac:dyDescent="0.25">
      <c r="R95645" s="15">
        <v>4</v>
      </c>
    </row>
    <row r="95646" spans="18:18" x14ac:dyDescent="0.25">
      <c r="R95646" s="15">
        <v>4</v>
      </c>
    </row>
    <row r="95647" spans="18:18" x14ac:dyDescent="0.25">
      <c r="R95647" s="15">
        <v>4</v>
      </c>
    </row>
    <row r="95648" spans="18:18" x14ac:dyDescent="0.25">
      <c r="R95648" s="15">
        <v>4</v>
      </c>
    </row>
    <row r="95649" spans="18:18" x14ac:dyDescent="0.25">
      <c r="R95649" s="15">
        <v>4</v>
      </c>
    </row>
    <row r="95650" spans="18:18" x14ac:dyDescent="0.25">
      <c r="R95650" s="15">
        <v>4</v>
      </c>
    </row>
    <row r="95651" spans="18:18" x14ac:dyDescent="0.25">
      <c r="R95651" s="15">
        <v>4</v>
      </c>
    </row>
    <row r="95652" spans="18:18" x14ac:dyDescent="0.25">
      <c r="R95652" s="15">
        <v>4</v>
      </c>
    </row>
    <row r="95653" spans="18:18" x14ac:dyDescent="0.25">
      <c r="R95653" s="15">
        <v>4</v>
      </c>
    </row>
    <row r="95654" spans="18:18" x14ac:dyDescent="0.25">
      <c r="R95654" s="15">
        <v>1</v>
      </c>
    </row>
    <row r="95655" spans="18:18" x14ac:dyDescent="0.25">
      <c r="R95655" s="15">
        <v>1</v>
      </c>
    </row>
    <row r="95656" spans="18:18" x14ac:dyDescent="0.25">
      <c r="R95656" s="15">
        <v>1</v>
      </c>
    </row>
    <row r="95657" spans="18:18" x14ac:dyDescent="0.25">
      <c r="R95657" s="15">
        <v>1</v>
      </c>
    </row>
    <row r="95658" spans="18:18" x14ac:dyDescent="0.25">
      <c r="R95658" s="15">
        <v>1</v>
      </c>
    </row>
    <row r="95659" spans="18:18" x14ac:dyDescent="0.25">
      <c r="R95659" s="15">
        <v>1</v>
      </c>
    </row>
    <row r="95660" spans="18:18" x14ac:dyDescent="0.25">
      <c r="R95660" s="15">
        <v>1</v>
      </c>
    </row>
    <row r="95661" spans="18:18" x14ac:dyDescent="0.25">
      <c r="R95661" s="15">
        <v>3</v>
      </c>
    </row>
    <row r="95662" spans="18:18" x14ac:dyDescent="0.25">
      <c r="R95662" s="15">
        <v>3</v>
      </c>
    </row>
    <row r="95663" spans="18:18" x14ac:dyDescent="0.25">
      <c r="R95663" s="15">
        <v>3</v>
      </c>
    </row>
    <row r="95664" spans="18:18" x14ac:dyDescent="0.25">
      <c r="R95664" s="15">
        <v>3</v>
      </c>
    </row>
    <row r="95665" spans="18:18" x14ac:dyDescent="0.25">
      <c r="R95665" s="15">
        <v>3</v>
      </c>
    </row>
    <row r="95666" spans="18:18" x14ac:dyDescent="0.25">
      <c r="R95666" s="15">
        <v>3</v>
      </c>
    </row>
    <row r="95667" spans="18:18" x14ac:dyDescent="0.25">
      <c r="R95667" s="15">
        <v>1</v>
      </c>
    </row>
    <row r="95668" spans="18:18" x14ac:dyDescent="0.25">
      <c r="R95668" s="15">
        <v>1</v>
      </c>
    </row>
    <row r="95669" spans="18:18" x14ac:dyDescent="0.25">
      <c r="R95669" s="15">
        <v>1</v>
      </c>
    </row>
    <row r="95670" spans="18:18" x14ac:dyDescent="0.25">
      <c r="R95670" s="15">
        <v>1</v>
      </c>
    </row>
    <row r="95671" spans="18:18" x14ac:dyDescent="0.25">
      <c r="R95671" s="15">
        <v>1</v>
      </c>
    </row>
    <row r="95672" spans="18:18" x14ac:dyDescent="0.25">
      <c r="R95672" s="15">
        <v>1</v>
      </c>
    </row>
    <row r="95673" spans="18:18" x14ac:dyDescent="0.25">
      <c r="R95673" s="15">
        <v>1</v>
      </c>
    </row>
    <row r="95674" spans="18:18" x14ac:dyDescent="0.25">
      <c r="R95674" s="15">
        <v>1</v>
      </c>
    </row>
    <row r="95675" spans="18:18" x14ac:dyDescent="0.25">
      <c r="R95675" s="15">
        <v>1</v>
      </c>
    </row>
    <row r="95676" spans="18:18" x14ac:dyDescent="0.25">
      <c r="R95676" s="15">
        <v>1</v>
      </c>
    </row>
    <row r="95677" spans="18:18" x14ac:dyDescent="0.25">
      <c r="R95677" s="15">
        <v>3</v>
      </c>
    </row>
    <row r="95678" spans="18:18" x14ac:dyDescent="0.25">
      <c r="R95678" s="15">
        <v>3</v>
      </c>
    </row>
    <row r="95679" spans="18:18" x14ac:dyDescent="0.25">
      <c r="R95679" s="15">
        <v>3</v>
      </c>
    </row>
    <row r="95680" spans="18:18" x14ac:dyDescent="0.25">
      <c r="R95680" s="15">
        <v>3</v>
      </c>
    </row>
    <row r="95681" spans="18:18" x14ac:dyDescent="0.25">
      <c r="R95681" s="15">
        <v>3</v>
      </c>
    </row>
    <row r="95682" spans="18:18" x14ac:dyDescent="0.25">
      <c r="R95682" s="15">
        <v>3</v>
      </c>
    </row>
    <row r="95683" spans="18:18" x14ac:dyDescent="0.25">
      <c r="R95683" s="15">
        <v>3</v>
      </c>
    </row>
    <row r="95684" spans="18:18" x14ac:dyDescent="0.25">
      <c r="R95684" s="15">
        <v>3</v>
      </c>
    </row>
    <row r="95685" spans="18:18" x14ac:dyDescent="0.25">
      <c r="R95685" s="15">
        <v>3</v>
      </c>
    </row>
    <row r="95686" spans="18:18" x14ac:dyDescent="0.25">
      <c r="R95686" s="15">
        <v>3</v>
      </c>
    </row>
    <row r="95687" spans="18:18" x14ac:dyDescent="0.25">
      <c r="R95687" s="15">
        <v>3</v>
      </c>
    </row>
    <row r="95688" spans="18:18" x14ac:dyDescent="0.25">
      <c r="R95688" s="15">
        <v>3</v>
      </c>
    </row>
    <row r="95689" spans="18:18" x14ac:dyDescent="0.25">
      <c r="R95689" s="15">
        <v>3</v>
      </c>
    </row>
    <row r="95690" spans="18:18" x14ac:dyDescent="0.25">
      <c r="R95690" s="15">
        <v>3</v>
      </c>
    </row>
    <row r="95691" spans="18:18" x14ac:dyDescent="0.25">
      <c r="R95691" s="15">
        <v>3</v>
      </c>
    </row>
    <row r="95692" spans="18:18" x14ac:dyDescent="0.25">
      <c r="R95692" s="15">
        <v>3</v>
      </c>
    </row>
    <row r="95693" spans="18:18" x14ac:dyDescent="0.25">
      <c r="R95693" s="15">
        <v>4</v>
      </c>
    </row>
    <row r="95694" spans="18:18" x14ac:dyDescent="0.25">
      <c r="R95694" s="15">
        <v>4</v>
      </c>
    </row>
    <row r="95695" spans="18:18" x14ac:dyDescent="0.25">
      <c r="R95695" s="15">
        <v>4</v>
      </c>
    </row>
    <row r="95696" spans="18:18" x14ac:dyDescent="0.25">
      <c r="R95696" s="15">
        <v>4</v>
      </c>
    </row>
    <row r="95697" spans="18:18" x14ac:dyDescent="0.25">
      <c r="R95697" s="15">
        <v>4</v>
      </c>
    </row>
    <row r="95698" spans="18:18" x14ac:dyDescent="0.25">
      <c r="R95698" s="15">
        <v>4</v>
      </c>
    </row>
    <row r="95699" spans="18:18" x14ac:dyDescent="0.25">
      <c r="R95699" s="15">
        <v>4</v>
      </c>
    </row>
    <row r="95700" spans="18:18" x14ac:dyDescent="0.25">
      <c r="R95700" s="15">
        <v>4</v>
      </c>
    </row>
    <row r="95701" spans="18:18" x14ac:dyDescent="0.25">
      <c r="R95701" s="15">
        <v>4</v>
      </c>
    </row>
    <row r="95702" spans="18:18" x14ac:dyDescent="0.25">
      <c r="R95702" s="15">
        <v>4</v>
      </c>
    </row>
    <row r="95703" spans="18:18" x14ac:dyDescent="0.25">
      <c r="R95703" s="15">
        <v>4</v>
      </c>
    </row>
    <row r="95704" spans="18:18" x14ac:dyDescent="0.25">
      <c r="R95704" s="15">
        <v>4</v>
      </c>
    </row>
    <row r="95705" spans="18:18" x14ac:dyDescent="0.25">
      <c r="R95705" s="15">
        <v>4</v>
      </c>
    </row>
    <row r="95706" spans="18:18" x14ac:dyDescent="0.25">
      <c r="R95706" s="15">
        <v>4</v>
      </c>
    </row>
    <row r="95707" spans="18:18" x14ac:dyDescent="0.25">
      <c r="R95707" s="15">
        <v>4</v>
      </c>
    </row>
    <row r="95708" spans="18:18" x14ac:dyDescent="0.25">
      <c r="R95708" s="15">
        <v>4</v>
      </c>
    </row>
    <row r="95709" spans="18:18" x14ac:dyDescent="0.25">
      <c r="R95709" s="15">
        <v>1</v>
      </c>
    </row>
    <row r="95710" spans="18:18" x14ac:dyDescent="0.25">
      <c r="R95710" s="15">
        <v>1</v>
      </c>
    </row>
    <row r="95711" spans="18:18" x14ac:dyDescent="0.25">
      <c r="R95711" s="15">
        <v>1</v>
      </c>
    </row>
    <row r="95712" spans="18:18" x14ac:dyDescent="0.25">
      <c r="R95712" s="15">
        <v>1</v>
      </c>
    </row>
    <row r="95713" spans="18:18" x14ac:dyDescent="0.25">
      <c r="R95713" s="15">
        <v>4</v>
      </c>
    </row>
    <row r="95714" spans="18:18" x14ac:dyDescent="0.25">
      <c r="R95714" s="15">
        <v>4</v>
      </c>
    </row>
    <row r="95715" spans="18:18" x14ac:dyDescent="0.25">
      <c r="R95715" s="15">
        <v>4</v>
      </c>
    </row>
    <row r="95716" spans="18:18" x14ac:dyDescent="0.25">
      <c r="R95716" s="15">
        <v>4</v>
      </c>
    </row>
    <row r="95717" spans="18:18" x14ac:dyDescent="0.25">
      <c r="R95717" s="15">
        <v>4</v>
      </c>
    </row>
    <row r="95718" spans="18:18" x14ac:dyDescent="0.25">
      <c r="R95718" s="15">
        <v>4</v>
      </c>
    </row>
    <row r="95719" spans="18:18" x14ac:dyDescent="0.25">
      <c r="R95719" s="15">
        <v>4</v>
      </c>
    </row>
    <row r="95720" spans="18:18" x14ac:dyDescent="0.25">
      <c r="R95720" s="15">
        <v>4</v>
      </c>
    </row>
    <row r="95721" spans="18:18" x14ac:dyDescent="0.25">
      <c r="R95721" s="15">
        <v>4</v>
      </c>
    </row>
    <row r="95722" spans="18:18" x14ac:dyDescent="0.25">
      <c r="R95722" s="15">
        <v>3</v>
      </c>
    </row>
    <row r="95723" spans="18:18" x14ac:dyDescent="0.25">
      <c r="R95723" s="15">
        <v>3</v>
      </c>
    </row>
    <row r="95724" spans="18:18" x14ac:dyDescent="0.25">
      <c r="R95724" s="15">
        <v>3</v>
      </c>
    </row>
    <row r="95725" spans="18:18" x14ac:dyDescent="0.25">
      <c r="R95725" s="15">
        <v>3</v>
      </c>
    </row>
    <row r="95726" spans="18:18" x14ac:dyDescent="0.25">
      <c r="R95726" s="15">
        <v>3</v>
      </c>
    </row>
    <row r="95727" spans="18:18" x14ac:dyDescent="0.25">
      <c r="R95727" s="15">
        <v>3</v>
      </c>
    </row>
    <row r="95728" spans="18:18" x14ac:dyDescent="0.25">
      <c r="R95728" s="15">
        <v>3</v>
      </c>
    </row>
    <row r="95729" spans="18:18" x14ac:dyDescent="0.25">
      <c r="R95729" s="15">
        <v>3</v>
      </c>
    </row>
    <row r="95730" spans="18:18" x14ac:dyDescent="0.25">
      <c r="R95730" s="15">
        <v>3</v>
      </c>
    </row>
    <row r="95731" spans="18:18" x14ac:dyDescent="0.25">
      <c r="R95731" s="15">
        <v>3</v>
      </c>
    </row>
    <row r="95732" spans="18:18" x14ac:dyDescent="0.25">
      <c r="R95732" s="15">
        <v>3</v>
      </c>
    </row>
    <row r="95733" spans="18:18" x14ac:dyDescent="0.25">
      <c r="R95733" s="15">
        <v>3</v>
      </c>
    </row>
    <row r="95734" spans="18:18" x14ac:dyDescent="0.25">
      <c r="R95734" s="15">
        <v>3</v>
      </c>
    </row>
    <row r="95735" spans="18:18" x14ac:dyDescent="0.25">
      <c r="R95735" s="15">
        <v>3</v>
      </c>
    </row>
    <row r="95736" spans="18:18" x14ac:dyDescent="0.25">
      <c r="R95736" s="15">
        <v>3</v>
      </c>
    </row>
    <row r="95737" spans="18:18" x14ac:dyDescent="0.25">
      <c r="R95737" s="15">
        <v>3</v>
      </c>
    </row>
    <row r="95738" spans="18:18" x14ac:dyDescent="0.25">
      <c r="R95738" s="15">
        <v>3</v>
      </c>
    </row>
    <row r="95739" spans="18:18" x14ac:dyDescent="0.25">
      <c r="R95739" s="15">
        <v>3</v>
      </c>
    </row>
    <row r="95740" spans="18:18" x14ac:dyDescent="0.25">
      <c r="R95740" s="15">
        <v>3</v>
      </c>
    </row>
    <row r="95741" spans="18:18" x14ac:dyDescent="0.25">
      <c r="R95741" s="15">
        <v>3</v>
      </c>
    </row>
    <row r="95742" spans="18:18" x14ac:dyDescent="0.25">
      <c r="R95742" s="15">
        <v>3</v>
      </c>
    </row>
    <row r="95743" spans="18:18" x14ac:dyDescent="0.25">
      <c r="R95743" s="15">
        <v>3</v>
      </c>
    </row>
    <row r="95744" spans="18:18" x14ac:dyDescent="0.25">
      <c r="R95744" s="15">
        <v>3</v>
      </c>
    </row>
    <row r="95745" spans="18:18" x14ac:dyDescent="0.25">
      <c r="R95745" s="15">
        <v>3</v>
      </c>
    </row>
    <row r="95746" spans="18:18" x14ac:dyDescent="0.25">
      <c r="R95746" s="15">
        <v>3</v>
      </c>
    </row>
    <row r="95747" spans="18:18" x14ac:dyDescent="0.25">
      <c r="R95747" s="15">
        <v>3</v>
      </c>
    </row>
    <row r="95748" spans="18:18" x14ac:dyDescent="0.25">
      <c r="R95748" s="15">
        <v>3</v>
      </c>
    </row>
    <row r="95749" spans="18:18" x14ac:dyDescent="0.25">
      <c r="R95749" s="15">
        <v>3</v>
      </c>
    </row>
    <row r="95750" spans="18:18" x14ac:dyDescent="0.25">
      <c r="R95750" s="15">
        <v>3</v>
      </c>
    </row>
    <row r="95751" spans="18:18" x14ac:dyDescent="0.25">
      <c r="R95751" s="15">
        <v>3</v>
      </c>
    </row>
    <row r="95752" spans="18:18" x14ac:dyDescent="0.25">
      <c r="R95752" s="15">
        <v>3</v>
      </c>
    </row>
    <row r="95753" spans="18:18" x14ac:dyDescent="0.25">
      <c r="R95753" s="15">
        <v>3</v>
      </c>
    </row>
    <row r="95754" spans="18:18" x14ac:dyDescent="0.25">
      <c r="R95754" s="15">
        <v>3</v>
      </c>
    </row>
    <row r="95755" spans="18:18" x14ac:dyDescent="0.25">
      <c r="R95755" s="15">
        <v>3</v>
      </c>
    </row>
    <row r="95756" spans="18:18" x14ac:dyDescent="0.25">
      <c r="R95756" s="15">
        <v>3</v>
      </c>
    </row>
    <row r="95757" spans="18:18" x14ac:dyDescent="0.25">
      <c r="R95757" s="15">
        <v>3</v>
      </c>
    </row>
    <row r="95758" spans="18:18" x14ac:dyDescent="0.25">
      <c r="R95758" s="15">
        <v>1</v>
      </c>
    </row>
    <row r="95759" spans="18:18" x14ac:dyDescent="0.25">
      <c r="R95759" s="15">
        <v>1</v>
      </c>
    </row>
    <row r="95760" spans="18:18" x14ac:dyDescent="0.25">
      <c r="R95760" s="15">
        <v>4</v>
      </c>
    </row>
    <row r="95761" spans="18:18" x14ac:dyDescent="0.25">
      <c r="R95761" s="15">
        <v>4</v>
      </c>
    </row>
    <row r="95762" spans="18:18" x14ac:dyDescent="0.25">
      <c r="R95762" s="15">
        <v>4</v>
      </c>
    </row>
    <row r="95763" spans="18:18" x14ac:dyDescent="0.25">
      <c r="R95763" s="15">
        <v>4</v>
      </c>
    </row>
    <row r="95764" spans="18:18" x14ac:dyDescent="0.25">
      <c r="R95764" s="15">
        <v>3</v>
      </c>
    </row>
    <row r="95765" spans="18:18" x14ac:dyDescent="0.25">
      <c r="R95765" s="15">
        <v>3</v>
      </c>
    </row>
    <row r="95766" spans="18:18" x14ac:dyDescent="0.25">
      <c r="R95766" s="15">
        <v>3</v>
      </c>
    </row>
    <row r="95767" spans="18:18" x14ac:dyDescent="0.25">
      <c r="R95767" s="15">
        <v>3</v>
      </c>
    </row>
    <row r="95768" spans="18:18" x14ac:dyDescent="0.25">
      <c r="R95768" s="15">
        <v>3</v>
      </c>
    </row>
    <row r="95769" spans="18:18" x14ac:dyDescent="0.25">
      <c r="R95769" s="15">
        <v>3</v>
      </c>
    </row>
    <row r="95770" spans="18:18" x14ac:dyDescent="0.25">
      <c r="R95770" s="15">
        <v>3</v>
      </c>
    </row>
    <row r="95771" spans="18:18" x14ac:dyDescent="0.25">
      <c r="R95771" s="15">
        <v>3</v>
      </c>
    </row>
    <row r="95772" spans="18:18" x14ac:dyDescent="0.25">
      <c r="R95772" s="15">
        <v>3</v>
      </c>
    </row>
    <row r="95773" spans="18:18" x14ac:dyDescent="0.25">
      <c r="R95773" s="15">
        <v>3</v>
      </c>
    </row>
    <row r="95774" spans="18:18" x14ac:dyDescent="0.25">
      <c r="R95774" s="15">
        <v>3</v>
      </c>
    </row>
    <row r="95775" spans="18:18" x14ac:dyDescent="0.25">
      <c r="R95775" s="15">
        <v>3</v>
      </c>
    </row>
    <row r="95776" spans="18:18" x14ac:dyDescent="0.25">
      <c r="R95776" s="15">
        <v>3</v>
      </c>
    </row>
    <row r="95777" spans="18:18" x14ac:dyDescent="0.25">
      <c r="R95777" s="15">
        <v>3</v>
      </c>
    </row>
    <row r="95778" spans="18:18" x14ac:dyDescent="0.25">
      <c r="R95778" s="15">
        <v>3</v>
      </c>
    </row>
    <row r="95779" spans="18:18" x14ac:dyDescent="0.25">
      <c r="R95779" s="15">
        <v>3</v>
      </c>
    </row>
    <row r="95780" spans="18:18" x14ac:dyDescent="0.25">
      <c r="R95780" s="15">
        <v>3</v>
      </c>
    </row>
    <row r="95781" spans="18:18" x14ac:dyDescent="0.25">
      <c r="R95781" s="15">
        <v>3</v>
      </c>
    </row>
    <row r="95782" spans="18:18" x14ac:dyDescent="0.25">
      <c r="R95782" s="15">
        <v>3</v>
      </c>
    </row>
    <row r="95783" spans="18:18" x14ac:dyDescent="0.25">
      <c r="R95783" s="15">
        <v>3</v>
      </c>
    </row>
    <row r="95784" spans="18:18" x14ac:dyDescent="0.25">
      <c r="R95784" s="15">
        <v>3</v>
      </c>
    </row>
    <row r="95785" spans="18:18" x14ac:dyDescent="0.25">
      <c r="R95785" s="15">
        <v>3</v>
      </c>
    </row>
    <row r="95786" spans="18:18" x14ac:dyDescent="0.25">
      <c r="R95786" s="15">
        <v>3</v>
      </c>
    </row>
    <row r="95787" spans="18:18" x14ac:dyDescent="0.25">
      <c r="R95787" s="15">
        <v>3</v>
      </c>
    </row>
    <row r="95788" spans="18:18" x14ac:dyDescent="0.25">
      <c r="R95788" s="15">
        <v>3</v>
      </c>
    </row>
    <row r="95789" spans="18:18" x14ac:dyDescent="0.25">
      <c r="R95789" s="15">
        <v>3</v>
      </c>
    </row>
    <row r="95790" spans="18:18" x14ac:dyDescent="0.25">
      <c r="R95790" s="15">
        <v>3</v>
      </c>
    </row>
    <row r="95791" spans="18:18" x14ac:dyDescent="0.25">
      <c r="R95791" s="15">
        <v>3</v>
      </c>
    </row>
    <row r="95792" spans="18:18" x14ac:dyDescent="0.25">
      <c r="R95792" s="15">
        <v>3</v>
      </c>
    </row>
    <row r="95793" spans="18:18" x14ac:dyDescent="0.25">
      <c r="R95793" s="15">
        <v>3</v>
      </c>
    </row>
    <row r="95794" spans="18:18" x14ac:dyDescent="0.25">
      <c r="R95794" s="15">
        <v>1</v>
      </c>
    </row>
    <row r="95795" spans="18:18" x14ac:dyDescent="0.25">
      <c r="R95795" s="15">
        <v>1</v>
      </c>
    </row>
    <row r="95796" spans="18:18" x14ac:dyDescent="0.25">
      <c r="R95796" s="15">
        <v>3</v>
      </c>
    </row>
    <row r="95797" spans="18:18" x14ac:dyDescent="0.25">
      <c r="R95797" s="15">
        <v>3</v>
      </c>
    </row>
    <row r="95798" spans="18:18" x14ac:dyDescent="0.25">
      <c r="R95798" s="15">
        <v>3</v>
      </c>
    </row>
    <row r="95799" spans="18:18" x14ac:dyDescent="0.25">
      <c r="R95799" s="15">
        <v>3</v>
      </c>
    </row>
    <row r="95800" spans="18:18" x14ac:dyDescent="0.25">
      <c r="R95800" s="15">
        <v>3</v>
      </c>
    </row>
    <row r="95801" spans="18:18" x14ac:dyDescent="0.25">
      <c r="R95801" s="15">
        <v>3</v>
      </c>
    </row>
    <row r="95802" spans="18:18" x14ac:dyDescent="0.25">
      <c r="R95802" s="15">
        <v>3</v>
      </c>
    </row>
    <row r="95803" spans="18:18" x14ac:dyDescent="0.25">
      <c r="R95803" s="15">
        <v>3</v>
      </c>
    </row>
    <row r="95804" spans="18:18" x14ac:dyDescent="0.25">
      <c r="R95804" s="15">
        <v>3</v>
      </c>
    </row>
    <row r="95805" spans="18:18" x14ac:dyDescent="0.25">
      <c r="R95805" s="15">
        <v>3</v>
      </c>
    </row>
    <row r="95806" spans="18:18" x14ac:dyDescent="0.25">
      <c r="R95806" s="15">
        <v>3</v>
      </c>
    </row>
    <row r="95807" spans="18:18" x14ac:dyDescent="0.25">
      <c r="R95807" s="15">
        <v>3</v>
      </c>
    </row>
    <row r="95808" spans="18:18" x14ac:dyDescent="0.25">
      <c r="R95808" s="15">
        <v>3</v>
      </c>
    </row>
    <row r="95809" spans="18:18" x14ac:dyDescent="0.25">
      <c r="R95809" s="15">
        <v>3</v>
      </c>
    </row>
    <row r="95810" spans="18:18" x14ac:dyDescent="0.25">
      <c r="R95810" s="15">
        <v>3</v>
      </c>
    </row>
    <row r="95811" spans="18:18" x14ac:dyDescent="0.25">
      <c r="R95811" s="15">
        <v>3</v>
      </c>
    </row>
    <row r="95812" spans="18:18" x14ac:dyDescent="0.25">
      <c r="R95812" s="15">
        <v>3</v>
      </c>
    </row>
    <row r="95813" spans="18:18" x14ac:dyDescent="0.25">
      <c r="R95813" s="15">
        <v>3</v>
      </c>
    </row>
    <row r="95814" spans="18:18" x14ac:dyDescent="0.25">
      <c r="R95814" s="15">
        <v>3</v>
      </c>
    </row>
    <row r="95815" spans="18:18" x14ac:dyDescent="0.25">
      <c r="R95815" s="15">
        <v>3</v>
      </c>
    </row>
    <row r="95816" spans="18:18" x14ac:dyDescent="0.25">
      <c r="R95816" s="15">
        <v>3</v>
      </c>
    </row>
    <row r="95817" spans="18:18" x14ac:dyDescent="0.25">
      <c r="R95817" s="15">
        <v>3</v>
      </c>
    </row>
    <row r="95818" spans="18:18" x14ac:dyDescent="0.25">
      <c r="R95818" s="15">
        <v>3</v>
      </c>
    </row>
    <row r="95819" spans="18:18" x14ac:dyDescent="0.25">
      <c r="R95819" s="15">
        <v>2</v>
      </c>
    </row>
    <row r="95820" spans="18:18" x14ac:dyDescent="0.25">
      <c r="R95820" s="15">
        <v>2</v>
      </c>
    </row>
    <row r="95821" spans="18:18" x14ac:dyDescent="0.25">
      <c r="R95821" s="15">
        <v>2</v>
      </c>
    </row>
    <row r="95822" spans="18:18" x14ac:dyDescent="0.25">
      <c r="R95822" s="15">
        <v>2</v>
      </c>
    </row>
    <row r="95823" spans="18:18" x14ac:dyDescent="0.25">
      <c r="R95823" s="15">
        <v>2</v>
      </c>
    </row>
    <row r="95824" spans="18:18" x14ac:dyDescent="0.25">
      <c r="R95824" s="15">
        <v>2</v>
      </c>
    </row>
    <row r="95825" spans="18:18" x14ac:dyDescent="0.25">
      <c r="R95825" s="15">
        <v>2</v>
      </c>
    </row>
    <row r="95826" spans="18:18" x14ac:dyDescent="0.25">
      <c r="R95826" s="15">
        <v>2</v>
      </c>
    </row>
    <row r="95827" spans="18:18" x14ac:dyDescent="0.25">
      <c r="R95827" s="15">
        <v>2</v>
      </c>
    </row>
    <row r="95828" spans="18:18" x14ac:dyDescent="0.25">
      <c r="R95828" s="15">
        <v>1</v>
      </c>
    </row>
    <row r="95829" spans="18:18" x14ac:dyDescent="0.25">
      <c r="R95829" s="15">
        <v>1</v>
      </c>
    </row>
    <row r="95830" spans="18:18" x14ac:dyDescent="0.25">
      <c r="R95830" s="15">
        <v>1</v>
      </c>
    </row>
    <row r="95831" spans="18:18" x14ac:dyDescent="0.25">
      <c r="R95831" s="15">
        <v>1</v>
      </c>
    </row>
    <row r="95832" spans="18:18" x14ac:dyDescent="0.25">
      <c r="R95832" s="15">
        <v>1</v>
      </c>
    </row>
    <row r="95833" spans="18:18" x14ac:dyDescent="0.25">
      <c r="R95833" s="15">
        <v>1</v>
      </c>
    </row>
    <row r="95834" spans="18:18" x14ac:dyDescent="0.25">
      <c r="R95834" s="15">
        <v>1</v>
      </c>
    </row>
    <row r="95835" spans="18:18" x14ac:dyDescent="0.25">
      <c r="R95835" s="15">
        <v>1</v>
      </c>
    </row>
    <row r="95836" spans="18:18" x14ac:dyDescent="0.25">
      <c r="R95836" s="15">
        <v>1</v>
      </c>
    </row>
    <row r="95837" spans="18:18" x14ac:dyDescent="0.25">
      <c r="R95837" s="15">
        <v>2</v>
      </c>
    </row>
    <row r="95838" spans="18:18" x14ac:dyDescent="0.25">
      <c r="R95838" s="15">
        <v>2</v>
      </c>
    </row>
    <row r="95839" spans="18:18" x14ac:dyDescent="0.25">
      <c r="R95839" s="15">
        <v>2</v>
      </c>
    </row>
    <row r="95840" spans="18:18" x14ac:dyDescent="0.25">
      <c r="R95840" s="15">
        <v>2</v>
      </c>
    </row>
    <row r="95841" spans="18:18" x14ac:dyDescent="0.25">
      <c r="R95841" s="15">
        <v>2</v>
      </c>
    </row>
    <row r="95842" spans="18:18" x14ac:dyDescent="0.25">
      <c r="R95842" s="15">
        <v>2</v>
      </c>
    </row>
    <row r="95843" spans="18:18" x14ac:dyDescent="0.25">
      <c r="R95843" s="15">
        <v>2</v>
      </c>
    </row>
    <row r="95844" spans="18:18" x14ac:dyDescent="0.25">
      <c r="R95844" s="15">
        <v>2</v>
      </c>
    </row>
    <row r="95845" spans="18:18" x14ac:dyDescent="0.25">
      <c r="R95845" s="15">
        <v>2</v>
      </c>
    </row>
    <row r="95846" spans="18:18" x14ac:dyDescent="0.25">
      <c r="R95846" s="15">
        <v>2</v>
      </c>
    </row>
    <row r="95847" spans="18:18" x14ac:dyDescent="0.25">
      <c r="R95847" s="15">
        <v>2</v>
      </c>
    </row>
    <row r="95848" spans="18:18" x14ac:dyDescent="0.25">
      <c r="R95848" s="15">
        <v>2</v>
      </c>
    </row>
    <row r="95849" spans="18:18" x14ac:dyDescent="0.25">
      <c r="R95849" s="15">
        <v>2</v>
      </c>
    </row>
    <row r="95850" spans="18:18" x14ac:dyDescent="0.25">
      <c r="R95850" s="15">
        <v>2</v>
      </c>
    </row>
    <row r="95851" spans="18:18" x14ac:dyDescent="0.25">
      <c r="R95851" s="15">
        <v>2</v>
      </c>
    </row>
    <row r="95852" spans="18:18" x14ac:dyDescent="0.25">
      <c r="R95852" s="15">
        <v>2</v>
      </c>
    </row>
    <row r="95853" spans="18:18" x14ac:dyDescent="0.25">
      <c r="R95853" s="15">
        <v>2</v>
      </c>
    </row>
    <row r="95854" spans="18:18" x14ac:dyDescent="0.25">
      <c r="R95854" s="15">
        <v>2</v>
      </c>
    </row>
    <row r="95855" spans="18:18" x14ac:dyDescent="0.25">
      <c r="R95855" s="15">
        <v>2</v>
      </c>
    </row>
    <row r="95856" spans="18:18" x14ac:dyDescent="0.25">
      <c r="R95856" s="15">
        <v>2</v>
      </c>
    </row>
    <row r="95857" spans="18:18" x14ac:dyDescent="0.25">
      <c r="R95857" s="15">
        <v>2</v>
      </c>
    </row>
    <row r="95858" spans="18:18" x14ac:dyDescent="0.25">
      <c r="R95858" s="15">
        <v>2</v>
      </c>
    </row>
    <row r="95859" spans="18:18" x14ac:dyDescent="0.25">
      <c r="R95859" s="15">
        <v>2</v>
      </c>
    </row>
    <row r="95860" spans="18:18" x14ac:dyDescent="0.25">
      <c r="R95860" s="15">
        <v>2</v>
      </c>
    </row>
    <row r="95861" spans="18:18" x14ac:dyDescent="0.25">
      <c r="R95861" s="15">
        <v>1</v>
      </c>
    </row>
    <row r="95862" spans="18:18" x14ac:dyDescent="0.25">
      <c r="R95862" s="15">
        <v>1</v>
      </c>
    </row>
    <row r="95863" spans="18:18" x14ac:dyDescent="0.25">
      <c r="R95863" s="15">
        <v>1</v>
      </c>
    </row>
    <row r="95864" spans="18:18" x14ac:dyDescent="0.25">
      <c r="R95864" s="15">
        <v>1</v>
      </c>
    </row>
    <row r="95865" spans="18:18" x14ac:dyDescent="0.25">
      <c r="R95865" s="15">
        <v>1</v>
      </c>
    </row>
    <row r="95866" spans="18:18" x14ac:dyDescent="0.25">
      <c r="R95866" s="15">
        <v>1</v>
      </c>
    </row>
    <row r="95867" spans="18:18" x14ac:dyDescent="0.25">
      <c r="R95867" s="15">
        <v>1</v>
      </c>
    </row>
    <row r="95868" spans="18:18" x14ac:dyDescent="0.25">
      <c r="R95868" s="15">
        <v>1</v>
      </c>
    </row>
    <row r="95869" spans="18:18" x14ac:dyDescent="0.25">
      <c r="R95869" s="15">
        <v>1</v>
      </c>
    </row>
    <row r="95870" spans="18:18" x14ac:dyDescent="0.25">
      <c r="R95870" s="15">
        <v>1</v>
      </c>
    </row>
    <row r="95871" spans="18:18" x14ac:dyDescent="0.25">
      <c r="R95871" s="15">
        <v>1</v>
      </c>
    </row>
    <row r="95872" spans="18:18" x14ac:dyDescent="0.25">
      <c r="R95872" s="15">
        <v>4</v>
      </c>
    </row>
    <row r="95873" spans="18:18" x14ac:dyDescent="0.25">
      <c r="R95873" s="15">
        <v>4</v>
      </c>
    </row>
    <row r="95874" spans="18:18" x14ac:dyDescent="0.25">
      <c r="R95874" s="15">
        <v>4</v>
      </c>
    </row>
    <row r="95875" spans="18:18" x14ac:dyDescent="0.25">
      <c r="R95875" s="15">
        <v>4</v>
      </c>
    </row>
    <row r="95876" spans="18:18" x14ac:dyDescent="0.25">
      <c r="R95876" s="15">
        <v>4</v>
      </c>
    </row>
    <row r="95877" spans="18:18" x14ac:dyDescent="0.25">
      <c r="R95877" s="15">
        <v>4</v>
      </c>
    </row>
    <row r="95878" spans="18:18" x14ac:dyDescent="0.25">
      <c r="R95878" s="15">
        <v>4</v>
      </c>
    </row>
    <row r="95879" spans="18:18" x14ac:dyDescent="0.25">
      <c r="R95879" s="15">
        <v>4</v>
      </c>
    </row>
    <row r="95880" spans="18:18" x14ac:dyDescent="0.25">
      <c r="R95880" s="15">
        <v>4</v>
      </c>
    </row>
    <row r="95881" spans="18:18" x14ac:dyDescent="0.25">
      <c r="R95881" s="15">
        <v>4</v>
      </c>
    </row>
    <row r="95882" spans="18:18" x14ac:dyDescent="0.25">
      <c r="R95882" s="15">
        <v>4</v>
      </c>
    </row>
    <row r="95883" spans="18:18" x14ac:dyDescent="0.25">
      <c r="R95883" s="15">
        <v>4</v>
      </c>
    </row>
    <row r="95884" spans="18:18" x14ac:dyDescent="0.25">
      <c r="R95884" s="15">
        <v>4</v>
      </c>
    </row>
    <row r="95885" spans="18:18" x14ac:dyDescent="0.25">
      <c r="R95885" s="15">
        <v>4</v>
      </c>
    </row>
    <row r="95886" spans="18:18" x14ac:dyDescent="0.25">
      <c r="R95886" s="15">
        <v>1</v>
      </c>
    </row>
    <row r="95887" spans="18:18" x14ac:dyDescent="0.25">
      <c r="R95887" s="15">
        <v>1</v>
      </c>
    </row>
    <row r="95888" spans="18:18" x14ac:dyDescent="0.25">
      <c r="R95888" s="15">
        <v>1</v>
      </c>
    </row>
    <row r="95889" spans="18:18" x14ac:dyDescent="0.25">
      <c r="R95889" s="15">
        <v>1</v>
      </c>
    </row>
    <row r="95890" spans="18:18" x14ac:dyDescent="0.25">
      <c r="R95890" s="15">
        <v>1</v>
      </c>
    </row>
    <row r="95891" spans="18:18" x14ac:dyDescent="0.25">
      <c r="R95891" s="15">
        <v>1</v>
      </c>
    </row>
    <row r="95892" spans="18:18" x14ac:dyDescent="0.25">
      <c r="R95892" s="15">
        <v>1</v>
      </c>
    </row>
    <row r="95893" spans="18:18" x14ac:dyDescent="0.25">
      <c r="R95893" s="15">
        <v>1</v>
      </c>
    </row>
    <row r="95894" spans="18:18" x14ac:dyDescent="0.25">
      <c r="R95894" s="15">
        <v>1</v>
      </c>
    </row>
    <row r="95895" spans="18:18" x14ac:dyDescent="0.25">
      <c r="R95895" s="15">
        <v>3</v>
      </c>
    </row>
    <row r="95896" spans="18:18" x14ac:dyDescent="0.25">
      <c r="R95896" s="15">
        <v>3</v>
      </c>
    </row>
    <row r="95897" spans="18:18" x14ac:dyDescent="0.25">
      <c r="R95897" s="15">
        <v>3</v>
      </c>
    </row>
    <row r="95898" spans="18:18" x14ac:dyDescent="0.25">
      <c r="R95898" s="15">
        <v>3</v>
      </c>
    </row>
    <row r="95899" spans="18:18" x14ac:dyDescent="0.25">
      <c r="R95899" s="15">
        <v>3</v>
      </c>
    </row>
    <row r="95900" spans="18:18" x14ac:dyDescent="0.25">
      <c r="R95900" s="15">
        <v>3</v>
      </c>
    </row>
    <row r="95901" spans="18:18" x14ac:dyDescent="0.25">
      <c r="R95901" s="15">
        <v>3</v>
      </c>
    </row>
    <row r="95902" spans="18:18" x14ac:dyDescent="0.25">
      <c r="R95902" s="15">
        <v>4</v>
      </c>
    </row>
    <row r="95903" spans="18:18" x14ac:dyDescent="0.25">
      <c r="R95903" s="15">
        <v>4</v>
      </c>
    </row>
    <row r="95904" spans="18:18" x14ac:dyDescent="0.25">
      <c r="R95904" s="15">
        <v>4</v>
      </c>
    </row>
    <row r="95905" spans="18:18" x14ac:dyDescent="0.25">
      <c r="R95905" s="15">
        <v>4</v>
      </c>
    </row>
    <row r="95906" spans="18:18" x14ac:dyDescent="0.25">
      <c r="R95906" s="15">
        <v>4</v>
      </c>
    </row>
    <row r="95907" spans="18:18" x14ac:dyDescent="0.25">
      <c r="R95907" s="15">
        <v>4</v>
      </c>
    </row>
    <row r="95908" spans="18:18" x14ac:dyDescent="0.25">
      <c r="R95908" s="15">
        <v>4</v>
      </c>
    </row>
    <row r="95909" spans="18:18" x14ac:dyDescent="0.25">
      <c r="R95909" s="15">
        <v>4</v>
      </c>
    </row>
    <row r="95910" spans="18:18" x14ac:dyDescent="0.25">
      <c r="R95910" s="15">
        <v>4</v>
      </c>
    </row>
    <row r="95911" spans="18:18" x14ac:dyDescent="0.25">
      <c r="R95911" s="15">
        <v>4</v>
      </c>
    </row>
    <row r="95912" spans="18:18" x14ac:dyDescent="0.25">
      <c r="R95912" s="15">
        <v>4</v>
      </c>
    </row>
    <row r="95913" spans="18:18" x14ac:dyDescent="0.25">
      <c r="R95913" s="15">
        <v>4</v>
      </c>
    </row>
    <row r="95914" spans="18:18" x14ac:dyDescent="0.25">
      <c r="R95914" s="15">
        <v>4</v>
      </c>
    </row>
    <row r="95915" spans="18:18" x14ac:dyDescent="0.25">
      <c r="R95915" s="15">
        <v>4</v>
      </c>
    </row>
    <row r="95916" spans="18:18" x14ac:dyDescent="0.25">
      <c r="R95916" s="15">
        <v>4</v>
      </c>
    </row>
    <row r="95917" spans="18:18" x14ac:dyDescent="0.25">
      <c r="R95917" s="15">
        <v>4</v>
      </c>
    </row>
    <row r="95918" spans="18:18" x14ac:dyDescent="0.25">
      <c r="R95918" s="15">
        <v>4</v>
      </c>
    </row>
    <row r="95919" spans="18:18" x14ac:dyDescent="0.25">
      <c r="R95919" s="15">
        <v>4</v>
      </c>
    </row>
    <row r="95920" spans="18:18" x14ac:dyDescent="0.25">
      <c r="R95920" s="15">
        <v>4</v>
      </c>
    </row>
    <row r="95921" spans="18:18" x14ac:dyDescent="0.25">
      <c r="R95921" s="15">
        <v>4</v>
      </c>
    </row>
    <row r="95922" spans="18:18" x14ac:dyDescent="0.25">
      <c r="R95922" s="15">
        <v>4</v>
      </c>
    </row>
    <row r="95923" spans="18:18" x14ac:dyDescent="0.25">
      <c r="R95923" s="15">
        <v>4</v>
      </c>
    </row>
    <row r="95924" spans="18:18" x14ac:dyDescent="0.25">
      <c r="R95924" s="15">
        <v>4</v>
      </c>
    </row>
    <row r="95925" spans="18:18" x14ac:dyDescent="0.25">
      <c r="R95925" s="15">
        <v>4</v>
      </c>
    </row>
    <row r="95926" spans="18:18" x14ac:dyDescent="0.25">
      <c r="R95926" s="15">
        <v>1</v>
      </c>
    </row>
    <row r="95927" spans="18:18" x14ac:dyDescent="0.25">
      <c r="R95927" s="15">
        <v>1</v>
      </c>
    </row>
    <row r="95928" spans="18:18" x14ac:dyDescent="0.25">
      <c r="R95928" s="15">
        <v>1</v>
      </c>
    </row>
    <row r="95929" spans="18:18" x14ac:dyDescent="0.25">
      <c r="R95929" s="15">
        <v>1</v>
      </c>
    </row>
    <row r="95930" spans="18:18" x14ac:dyDescent="0.25">
      <c r="R95930" s="15">
        <v>1</v>
      </c>
    </row>
    <row r="95931" spans="18:18" x14ac:dyDescent="0.25">
      <c r="R95931" s="15">
        <v>1</v>
      </c>
    </row>
    <row r="95932" spans="18:18" x14ac:dyDescent="0.25">
      <c r="R95932" s="15">
        <v>1</v>
      </c>
    </row>
    <row r="95933" spans="18:18" x14ac:dyDescent="0.25">
      <c r="R95933" s="15">
        <v>1</v>
      </c>
    </row>
    <row r="95934" spans="18:18" x14ac:dyDescent="0.25">
      <c r="R95934" s="15">
        <v>1</v>
      </c>
    </row>
    <row r="95935" spans="18:18" x14ac:dyDescent="0.25">
      <c r="R95935" s="15">
        <v>1</v>
      </c>
    </row>
    <row r="95936" spans="18:18" x14ac:dyDescent="0.25">
      <c r="R95936" s="15">
        <v>1</v>
      </c>
    </row>
    <row r="95937" spans="18:18" x14ac:dyDescent="0.25">
      <c r="R95937" s="15">
        <v>1</v>
      </c>
    </row>
    <row r="95938" spans="18:18" x14ac:dyDescent="0.25">
      <c r="R95938" s="15">
        <v>1</v>
      </c>
    </row>
    <row r="95939" spans="18:18" x14ac:dyDescent="0.25">
      <c r="R95939" s="15">
        <v>4</v>
      </c>
    </row>
    <row r="95940" spans="18:18" x14ac:dyDescent="0.25">
      <c r="R95940" s="15">
        <v>4</v>
      </c>
    </row>
    <row r="95941" spans="18:18" x14ac:dyDescent="0.25">
      <c r="R95941" s="15">
        <v>4</v>
      </c>
    </row>
    <row r="95942" spans="18:18" x14ac:dyDescent="0.25">
      <c r="R95942" s="15">
        <v>4</v>
      </c>
    </row>
    <row r="95943" spans="18:18" x14ac:dyDescent="0.25">
      <c r="R95943" s="15">
        <v>4</v>
      </c>
    </row>
    <row r="95944" spans="18:18" x14ac:dyDescent="0.25">
      <c r="R95944" s="15">
        <v>4</v>
      </c>
    </row>
    <row r="95945" spans="18:18" x14ac:dyDescent="0.25">
      <c r="R95945" s="15">
        <v>4</v>
      </c>
    </row>
    <row r="95946" spans="18:18" x14ac:dyDescent="0.25">
      <c r="R95946" s="15">
        <v>4</v>
      </c>
    </row>
    <row r="95947" spans="18:18" x14ac:dyDescent="0.25">
      <c r="R95947" s="15">
        <v>4</v>
      </c>
    </row>
    <row r="95948" spans="18:18" x14ac:dyDescent="0.25">
      <c r="R95948" s="15">
        <v>4</v>
      </c>
    </row>
    <row r="95949" spans="18:18" x14ac:dyDescent="0.25">
      <c r="R95949" s="15">
        <v>4</v>
      </c>
    </row>
    <row r="95950" spans="18:18" x14ac:dyDescent="0.25">
      <c r="R95950" s="15">
        <v>4</v>
      </c>
    </row>
    <row r="95951" spans="18:18" x14ac:dyDescent="0.25">
      <c r="R95951" s="15">
        <v>4</v>
      </c>
    </row>
    <row r="95952" spans="18:18" x14ac:dyDescent="0.25">
      <c r="R95952" s="15">
        <v>4</v>
      </c>
    </row>
    <row r="95953" spans="18:18" x14ac:dyDescent="0.25">
      <c r="R95953" s="15">
        <v>2</v>
      </c>
    </row>
    <row r="95954" spans="18:18" x14ac:dyDescent="0.25">
      <c r="R95954" s="15">
        <v>2</v>
      </c>
    </row>
    <row r="95955" spans="18:18" x14ac:dyDescent="0.25">
      <c r="R95955" s="15">
        <v>2</v>
      </c>
    </row>
    <row r="95956" spans="18:18" x14ac:dyDescent="0.25">
      <c r="R95956" s="15">
        <v>2</v>
      </c>
    </row>
    <row r="95957" spans="18:18" x14ac:dyDescent="0.25">
      <c r="R95957" s="15">
        <v>2</v>
      </c>
    </row>
    <row r="95958" spans="18:18" x14ac:dyDescent="0.25">
      <c r="R95958" s="15">
        <v>4</v>
      </c>
    </row>
    <row r="95959" spans="18:18" x14ac:dyDescent="0.25">
      <c r="R95959" s="15">
        <v>4</v>
      </c>
    </row>
    <row r="95960" spans="18:18" x14ac:dyDescent="0.25">
      <c r="R95960" s="15">
        <v>4</v>
      </c>
    </row>
    <row r="95961" spans="18:18" x14ac:dyDescent="0.25">
      <c r="R95961" s="15">
        <v>4</v>
      </c>
    </row>
    <row r="95962" spans="18:18" x14ac:dyDescent="0.25">
      <c r="R95962" s="15">
        <v>4</v>
      </c>
    </row>
    <row r="95963" spans="18:18" x14ac:dyDescent="0.25">
      <c r="R95963" s="15">
        <v>4</v>
      </c>
    </row>
    <row r="95964" spans="18:18" x14ac:dyDescent="0.25">
      <c r="R95964" s="15">
        <v>4</v>
      </c>
    </row>
    <row r="95965" spans="18:18" x14ac:dyDescent="0.25">
      <c r="R95965" s="15">
        <v>4</v>
      </c>
    </row>
    <row r="95966" spans="18:18" x14ac:dyDescent="0.25">
      <c r="R95966" s="15">
        <v>4</v>
      </c>
    </row>
    <row r="95967" spans="18:18" x14ac:dyDescent="0.25">
      <c r="R95967" s="15">
        <v>4</v>
      </c>
    </row>
    <row r="95968" spans="18:18" x14ac:dyDescent="0.25">
      <c r="R95968" s="15">
        <v>4</v>
      </c>
    </row>
    <row r="95969" spans="18:18" x14ac:dyDescent="0.25">
      <c r="R95969" s="15">
        <v>4</v>
      </c>
    </row>
    <row r="95970" spans="18:18" x14ac:dyDescent="0.25">
      <c r="R95970" s="15">
        <v>4</v>
      </c>
    </row>
    <row r="95971" spans="18:18" x14ac:dyDescent="0.25">
      <c r="R95971" s="15">
        <v>4</v>
      </c>
    </row>
    <row r="95972" spans="18:18" x14ac:dyDescent="0.25">
      <c r="R95972" s="15">
        <v>4</v>
      </c>
    </row>
    <row r="95973" spans="18:18" x14ac:dyDescent="0.25">
      <c r="R95973" s="15">
        <v>4</v>
      </c>
    </row>
    <row r="95974" spans="18:18" x14ac:dyDescent="0.25">
      <c r="R95974" s="15">
        <v>4</v>
      </c>
    </row>
    <row r="95975" spans="18:18" x14ac:dyDescent="0.25">
      <c r="R95975" s="15">
        <v>4</v>
      </c>
    </row>
    <row r="95976" spans="18:18" x14ac:dyDescent="0.25">
      <c r="R95976" s="15">
        <v>4</v>
      </c>
    </row>
    <row r="95977" spans="18:18" x14ac:dyDescent="0.25">
      <c r="R95977" s="15">
        <v>4</v>
      </c>
    </row>
    <row r="95978" spans="18:18" x14ac:dyDescent="0.25">
      <c r="R95978" s="15">
        <v>4</v>
      </c>
    </row>
    <row r="95979" spans="18:18" x14ac:dyDescent="0.25">
      <c r="R95979" s="15">
        <v>4</v>
      </c>
    </row>
    <row r="95980" spans="18:18" x14ac:dyDescent="0.25">
      <c r="R95980" s="15">
        <v>4</v>
      </c>
    </row>
    <row r="95981" spans="18:18" x14ac:dyDescent="0.25">
      <c r="R95981" s="15">
        <v>4</v>
      </c>
    </row>
    <row r="95982" spans="18:18" x14ac:dyDescent="0.25">
      <c r="R95982" s="15">
        <v>4</v>
      </c>
    </row>
    <row r="95983" spans="18:18" x14ac:dyDescent="0.25">
      <c r="R95983" s="15">
        <v>4</v>
      </c>
    </row>
    <row r="95984" spans="18:18" x14ac:dyDescent="0.25">
      <c r="R95984" s="15">
        <v>4</v>
      </c>
    </row>
    <row r="95985" spans="18:18" x14ac:dyDescent="0.25">
      <c r="R95985" s="15">
        <v>4</v>
      </c>
    </row>
    <row r="95986" spans="18:18" x14ac:dyDescent="0.25">
      <c r="R95986" s="15">
        <v>4</v>
      </c>
    </row>
    <row r="95987" spans="18:18" x14ac:dyDescent="0.25">
      <c r="R95987" s="15">
        <v>4</v>
      </c>
    </row>
    <row r="95988" spans="18:18" x14ac:dyDescent="0.25">
      <c r="R95988" s="15">
        <v>4</v>
      </c>
    </row>
    <row r="95989" spans="18:18" x14ac:dyDescent="0.25">
      <c r="R95989" s="15">
        <v>4</v>
      </c>
    </row>
    <row r="95990" spans="18:18" x14ac:dyDescent="0.25">
      <c r="R95990" s="15">
        <v>4</v>
      </c>
    </row>
    <row r="95991" spans="18:18" x14ac:dyDescent="0.25">
      <c r="R95991" s="15">
        <v>4</v>
      </c>
    </row>
    <row r="95992" spans="18:18" x14ac:dyDescent="0.25">
      <c r="R95992" s="15">
        <v>4</v>
      </c>
    </row>
    <row r="95993" spans="18:18" x14ac:dyDescent="0.25">
      <c r="R95993" s="15">
        <v>4</v>
      </c>
    </row>
    <row r="95994" spans="18:18" x14ac:dyDescent="0.25">
      <c r="R95994" s="15">
        <v>4</v>
      </c>
    </row>
    <row r="95995" spans="18:18" x14ac:dyDescent="0.25">
      <c r="R95995" s="15">
        <v>4</v>
      </c>
    </row>
    <row r="95996" spans="18:18" x14ac:dyDescent="0.25">
      <c r="R95996" s="15">
        <v>4</v>
      </c>
    </row>
    <row r="95997" spans="18:18" x14ac:dyDescent="0.25">
      <c r="R95997" s="15">
        <v>4</v>
      </c>
    </row>
    <row r="95998" spans="18:18" x14ac:dyDescent="0.25">
      <c r="R95998" s="15">
        <v>4</v>
      </c>
    </row>
    <row r="95999" spans="18:18" x14ac:dyDescent="0.25">
      <c r="R95999" s="15">
        <v>4</v>
      </c>
    </row>
    <row r="96000" spans="18:18" x14ac:dyDescent="0.25">
      <c r="R96000" s="15">
        <v>4</v>
      </c>
    </row>
    <row r="96001" spans="18:18" x14ac:dyDescent="0.25">
      <c r="R96001" s="15">
        <v>4</v>
      </c>
    </row>
    <row r="96002" spans="18:18" x14ac:dyDescent="0.25">
      <c r="R96002" s="15">
        <v>4</v>
      </c>
    </row>
    <row r="96003" spans="18:18" x14ac:dyDescent="0.25">
      <c r="R96003" s="15">
        <v>4</v>
      </c>
    </row>
    <row r="96004" spans="18:18" x14ac:dyDescent="0.25">
      <c r="R96004" s="15">
        <v>4</v>
      </c>
    </row>
    <row r="96005" spans="18:18" x14ac:dyDescent="0.25">
      <c r="R96005" s="15">
        <v>4</v>
      </c>
    </row>
    <row r="96006" spans="18:18" x14ac:dyDescent="0.25">
      <c r="R96006" s="15">
        <v>4</v>
      </c>
    </row>
    <row r="96007" spans="18:18" x14ac:dyDescent="0.25">
      <c r="R96007" s="15">
        <v>4</v>
      </c>
    </row>
    <row r="96008" spans="18:18" x14ac:dyDescent="0.25">
      <c r="R96008" s="15">
        <v>4</v>
      </c>
    </row>
    <row r="96009" spans="18:18" x14ac:dyDescent="0.25">
      <c r="R96009" s="15">
        <v>4</v>
      </c>
    </row>
    <row r="96010" spans="18:18" x14ac:dyDescent="0.25">
      <c r="R96010" s="15">
        <v>4</v>
      </c>
    </row>
    <row r="96011" spans="18:18" x14ac:dyDescent="0.25">
      <c r="R96011" s="15">
        <v>4</v>
      </c>
    </row>
    <row r="96012" spans="18:18" x14ac:dyDescent="0.25">
      <c r="R96012" s="15">
        <v>4</v>
      </c>
    </row>
    <row r="96013" spans="18:18" x14ac:dyDescent="0.25">
      <c r="R96013" s="15">
        <v>4</v>
      </c>
    </row>
    <row r="96014" spans="18:18" x14ac:dyDescent="0.25">
      <c r="R96014" s="15">
        <v>4</v>
      </c>
    </row>
    <row r="96015" spans="18:18" x14ac:dyDescent="0.25">
      <c r="R96015" s="15">
        <v>4</v>
      </c>
    </row>
    <row r="96016" spans="18:18" x14ac:dyDescent="0.25">
      <c r="R96016" s="15">
        <v>4</v>
      </c>
    </row>
    <row r="96017" spans="18:18" x14ac:dyDescent="0.25">
      <c r="R96017" s="15">
        <v>4</v>
      </c>
    </row>
    <row r="96018" spans="18:18" x14ac:dyDescent="0.25">
      <c r="R96018" s="15">
        <v>4</v>
      </c>
    </row>
    <row r="96019" spans="18:18" x14ac:dyDescent="0.25">
      <c r="R96019" s="15">
        <v>4</v>
      </c>
    </row>
    <row r="96020" spans="18:18" x14ac:dyDescent="0.25">
      <c r="R96020" s="15">
        <v>4</v>
      </c>
    </row>
    <row r="96021" spans="18:18" x14ac:dyDescent="0.25">
      <c r="R96021" s="15">
        <v>4</v>
      </c>
    </row>
    <row r="96022" spans="18:18" x14ac:dyDescent="0.25">
      <c r="R96022" s="15">
        <v>4</v>
      </c>
    </row>
    <row r="96023" spans="18:18" x14ac:dyDescent="0.25">
      <c r="R96023" s="15">
        <v>4</v>
      </c>
    </row>
    <row r="96024" spans="18:18" x14ac:dyDescent="0.25">
      <c r="R96024" s="15">
        <v>4</v>
      </c>
    </row>
    <row r="96025" spans="18:18" x14ac:dyDescent="0.25">
      <c r="R96025" s="15">
        <v>4</v>
      </c>
    </row>
    <row r="96026" spans="18:18" x14ac:dyDescent="0.25">
      <c r="R96026" s="15">
        <v>4</v>
      </c>
    </row>
    <row r="96027" spans="18:18" x14ac:dyDescent="0.25">
      <c r="R96027" s="15">
        <v>4</v>
      </c>
    </row>
    <row r="96028" spans="18:18" x14ac:dyDescent="0.25">
      <c r="R96028" s="15">
        <v>4</v>
      </c>
    </row>
    <row r="96029" spans="18:18" x14ac:dyDescent="0.25">
      <c r="R96029" s="15">
        <v>4</v>
      </c>
    </row>
    <row r="96030" spans="18:18" x14ac:dyDescent="0.25">
      <c r="R96030" s="15">
        <v>4</v>
      </c>
    </row>
    <row r="96031" spans="18:18" x14ac:dyDescent="0.25">
      <c r="R96031" s="15">
        <v>4</v>
      </c>
    </row>
    <row r="96032" spans="18:18" x14ac:dyDescent="0.25">
      <c r="R96032" s="15">
        <v>4</v>
      </c>
    </row>
    <row r="96033" spans="18:18" x14ac:dyDescent="0.25">
      <c r="R96033" s="15">
        <v>4</v>
      </c>
    </row>
    <row r="96034" spans="18:18" x14ac:dyDescent="0.25">
      <c r="R96034" s="15">
        <v>4</v>
      </c>
    </row>
    <row r="96035" spans="18:18" x14ac:dyDescent="0.25">
      <c r="R96035" s="15">
        <v>4</v>
      </c>
    </row>
    <row r="96036" spans="18:18" x14ac:dyDescent="0.25">
      <c r="R96036" s="15">
        <v>4</v>
      </c>
    </row>
    <row r="96037" spans="18:18" x14ac:dyDescent="0.25">
      <c r="R96037" s="15">
        <v>4</v>
      </c>
    </row>
    <row r="96038" spans="18:18" x14ac:dyDescent="0.25">
      <c r="R96038" s="15">
        <v>4</v>
      </c>
    </row>
    <row r="96039" spans="18:18" x14ac:dyDescent="0.25">
      <c r="R96039" s="15">
        <v>4</v>
      </c>
    </row>
    <row r="96040" spans="18:18" x14ac:dyDescent="0.25">
      <c r="R96040" s="15">
        <v>4</v>
      </c>
    </row>
    <row r="96041" spans="18:18" x14ac:dyDescent="0.25">
      <c r="R96041" s="15">
        <v>4</v>
      </c>
    </row>
    <row r="96042" spans="18:18" x14ac:dyDescent="0.25">
      <c r="R96042" s="15">
        <v>4</v>
      </c>
    </row>
    <row r="96043" spans="18:18" x14ac:dyDescent="0.25">
      <c r="R96043" s="15">
        <v>4</v>
      </c>
    </row>
    <row r="96044" spans="18:18" x14ac:dyDescent="0.25">
      <c r="R96044" s="15">
        <v>4</v>
      </c>
    </row>
    <row r="96045" spans="18:18" x14ac:dyDescent="0.25">
      <c r="R96045" s="15">
        <v>4</v>
      </c>
    </row>
    <row r="96046" spans="18:18" x14ac:dyDescent="0.25">
      <c r="R96046" s="15">
        <v>4</v>
      </c>
    </row>
    <row r="96047" spans="18:18" x14ac:dyDescent="0.25">
      <c r="R96047" s="15">
        <v>4</v>
      </c>
    </row>
    <row r="96048" spans="18:18" x14ac:dyDescent="0.25">
      <c r="R96048" s="15">
        <v>4</v>
      </c>
    </row>
    <row r="96049" spans="18:18" x14ac:dyDescent="0.25">
      <c r="R96049" s="15">
        <v>4</v>
      </c>
    </row>
    <row r="96050" spans="18:18" x14ac:dyDescent="0.25">
      <c r="R96050" s="15">
        <v>4</v>
      </c>
    </row>
    <row r="96051" spans="18:18" x14ac:dyDescent="0.25">
      <c r="R96051" s="15">
        <v>4</v>
      </c>
    </row>
    <row r="96052" spans="18:18" x14ac:dyDescent="0.25">
      <c r="R96052" s="15">
        <v>4</v>
      </c>
    </row>
    <row r="96053" spans="18:18" x14ac:dyDescent="0.25">
      <c r="R96053" s="15">
        <v>1</v>
      </c>
    </row>
    <row r="96054" spans="18:18" x14ac:dyDescent="0.25">
      <c r="R96054" s="15">
        <v>1</v>
      </c>
    </row>
    <row r="96055" spans="18:18" x14ac:dyDescent="0.25">
      <c r="R96055" s="15">
        <v>1</v>
      </c>
    </row>
    <row r="96056" spans="18:18" x14ac:dyDescent="0.25">
      <c r="R96056" s="15">
        <v>1</v>
      </c>
    </row>
    <row r="96057" spans="18:18" x14ac:dyDescent="0.25">
      <c r="R96057" s="15">
        <v>1</v>
      </c>
    </row>
    <row r="96058" spans="18:18" x14ac:dyDescent="0.25">
      <c r="R96058" s="15">
        <v>1</v>
      </c>
    </row>
    <row r="96059" spans="18:18" x14ac:dyDescent="0.25">
      <c r="R96059" s="15">
        <v>1</v>
      </c>
    </row>
    <row r="96060" spans="18:18" x14ac:dyDescent="0.25">
      <c r="R96060" s="15">
        <v>1</v>
      </c>
    </row>
    <row r="96061" spans="18:18" x14ac:dyDescent="0.25">
      <c r="R96061" s="15">
        <v>1</v>
      </c>
    </row>
    <row r="96062" spans="18:18" x14ac:dyDescent="0.25">
      <c r="R96062" s="15">
        <v>1</v>
      </c>
    </row>
    <row r="96063" spans="18:18" x14ac:dyDescent="0.25">
      <c r="R96063" s="15">
        <v>1</v>
      </c>
    </row>
    <row r="96064" spans="18:18" x14ac:dyDescent="0.25">
      <c r="R96064" s="15">
        <v>1</v>
      </c>
    </row>
    <row r="96065" spans="18:18" x14ac:dyDescent="0.25">
      <c r="R96065" s="15">
        <v>1</v>
      </c>
    </row>
    <row r="96066" spans="18:18" x14ac:dyDescent="0.25">
      <c r="R96066" s="15">
        <v>1</v>
      </c>
    </row>
    <row r="96067" spans="18:18" x14ac:dyDescent="0.25">
      <c r="R96067" s="15">
        <v>1</v>
      </c>
    </row>
    <row r="96068" spans="18:18" x14ac:dyDescent="0.25">
      <c r="R96068" s="15">
        <v>1</v>
      </c>
    </row>
    <row r="96069" spans="18:18" x14ac:dyDescent="0.25">
      <c r="R96069" s="15">
        <v>1</v>
      </c>
    </row>
    <row r="96070" spans="18:18" x14ac:dyDescent="0.25">
      <c r="R96070" s="15">
        <v>1</v>
      </c>
    </row>
    <row r="96071" spans="18:18" x14ac:dyDescent="0.25">
      <c r="R96071" s="15">
        <v>1</v>
      </c>
    </row>
    <row r="96072" spans="18:18" x14ac:dyDescent="0.25">
      <c r="R96072" s="15">
        <v>1</v>
      </c>
    </row>
    <row r="96073" spans="18:18" x14ac:dyDescent="0.25">
      <c r="R96073" s="15">
        <v>1</v>
      </c>
    </row>
    <row r="96074" spans="18:18" x14ac:dyDescent="0.25">
      <c r="R96074" s="15">
        <v>1</v>
      </c>
    </row>
    <row r="96075" spans="18:18" x14ac:dyDescent="0.25">
      <c r="R96075" s="15">
        <v>1</v>
      </c>
    </row>
    <row r="96076" spans="18:18" x14ac:dyDescent="0.25">
      <c r="R96076" s="15">
        <v>1</v>
      </c>
    </row>
    <row r="96077" spans="18:18" x14ac:dyDescent="0.25">
      <c r="R96077" s="15">
        <v>1</v>
      </c>
    </row>
    <row r="96078" spans="18:18" x14ac:dyDescent="0.25">
      <c r="R96078" s="15">
        <v>1</v>
      </c>
    </row>
    <row r="96079" spans="18:18" x14ac:dyDescent="0.25">
      <c r="R96079" s="15">
        <v>1</v>
      </c>
    </row>
    <row r="96080" spans="18:18" x14ac:dyDescent="0.25">
      <c r="R96080" s="15">
        <v>1</v>
      </c>
    </row>
    <row r="96081" spans="18:18" x14ac:dyDescent="0.25">
      <c r="R96081" s="15">
        <v>1</v>
      </c>
    </row>
    <row r="96082" spans="18:18" x14ac:dyDescent="0.25">
      <c r="R96082" s="15">
        <v>1</v>
      </c>
    </row>
    <row r="96083" spans="18:18" x14ac:dyDescent="0.25">
      <c r="R96083" s="15">
        <v>1</v>
      </c>
    </row>
    <row r="96084" spans="18:18" x14ac:dyDescent="0.25">
      <c r="R96084" s="15">
        <v>1</v>
      </c>
    </row>
    <row r="96085" spans="18:18" x14ac:dyDescent="0.25">
      <c r="R96085" s="15">
        <v>4</v>
      </c>
    </row>
    <row r="96086" spans="18:18" x14ac:dyDescent="0.25">
      <c r="R96086" s="15">
        <v>4</v>
      </c>
    </row>
    <row r="96087" spans="18:18" x14ac:dyDescent="0.25">
      <c r="R96087" s="15">
        <v>4</v>
      </c>
    </row>
    <row r="96088" spans="18:18" x14ac:dyDescent="0.25">
      <c r="R96088" s="15">
        <v>4</v>
      </c>
    </row>
    <row r="96089" spans="18:18" x14ac:dyDescent="0.25">
      <c r="R96089" s="15">
        <v>4</v>
      </c>
    </row>
    <row r="96090" spans="18:18" x14ac:dyDescent="0.25">
      <c r="R96090" s="15">
        <v>4</v>
      </c>
    </row>
    <row r="96091" spans="18:18" x14ac:dyDescent="0.25">
      <c r="R96091" s="15">
        <v>4</v>
      </c>
    </row>
    <row r="96092" spans="18:18" x14ac:dyDescent="0.25">
      <c r="R96092" s="15">
        <v>4</v>
      </c>
    </row>
    <row r="96093" spans="18:18" x14ac:dyDescent="0.25">
      <c r="R96093" s="15">
        <v>2</v>
      </c>
    </row>
    <row r="96094" spans="18:18" x14ac:dyDescent="0.25">
      <c r="R96094" s="15">
        <v>2</v>
      </c>
    </row>
    <row r="96095" spans="18:18" x14ac:dyDescent="0.25">
      <c r="R96095" s="15">
        <v>2</v>
      </c>
    </row>
    <row r="96096" spans="18:18" x14ac:dyDescent="0.25">
      <c r="R96096" s="15">
        <v>2</v>
      </c>
    </row>
    <row r="96097" spans="18:18" x14ac:dyDescent="0.25">
      <c r="R96097" s="15">
        <v>2</v>
      </c>
    </row>
    <row r="96098" spans="18:18" x14ac:dyDescent="0.25">
      <c r="R96098" s="15">
        <v>2</v>
      </c>
    </row>
    <row r="96099" spans="18:18" x14ac:dyDescent="0.25">
      <c r="R96099" s="15">
        <v>2</v>
      </c>
    </row>
    <row r="96100" spans="18:18" x14ac:dyDescent="0.25">
      <c r="R96100" s="15">
        <v>2</v>
      </c>
    </row>
    <row r="96101" spans="18:18" x14ac:dyDescent="0.25">
      <c r="R96101" s="15">
        <v>2</v>
      </c>
    </row>
    <row r="96102" spans="18:18" x14ac:dyDescent="0.25">
      <c r="R96102" s="15">
        <v>1</v>
      </c>
    </row>
    <row r="96103" spans="18:18" x14ac:dyDescent="0.25">
      <c r="R96103" s="15">
        <v>1</v>
      </c>
    </row>
    <row r="96104" spans="18:18" x14ac:dyDescent="0.25">
      <c r="R96104" s="15">
        <v>1</v>
      </c>
    </row>
    <row r="96105" spans="18:18" x14ac:dyDescent="0.25">
      <c r="R96105" s="15">
        <v>1</v>
      </c>
    </row>
    <row r="96106" spans="18:18" x14ac:dyDescent="0.25">
      <c r="R96106" s="15">
        <v>4</v>
      </c>
    </row>
    <row r="96107" spans="18:18" x14ac:dyDescent="0.25">
      <c r="R96107" s="15">
        <v>4</v>
      </c>
    </row>
    <row r="96108" spans="18:18" x14ac:dyDescent="0.25">
      <c r="R96108" s="15">
        <v>4</v>
      </c>
    </row>
    <row r="96109" spans="18:18" x14ac:dyDescent="0.25">
      <c r="R96109" s="15">
        <v>4</v>
      </c>
    </row>
    <row r="96110" spans="18:18" x14ac:dyDescent="0.25">
      <c r="R96110" s="15">
        <v>4</v>
      </c>
    </row>
    <row r="96111" spans="18:18" x14ac:dyDescent="0.25">
      <c r="R96111" s="15">
        <v>4</v>
      </c>
    </row>
    <row r="96112" spans="18:18" x14ac:dyDescent="0.25">
      <c r="R96112" s="15">
        <v>4</v>
      </c>
    </row>
    <row r="96113" spans="18:18" x14ac:dyDescent="0.25">
      <c r="R96113" s="15">
        <v>4</v>
      </c>
    </row>
    <row r="96114" spans="18:18" x14ac:dyDescent="0.25">
      <c r="R96114" s="15">
        <v>4</v>
      </c>
    </row>
    <row r="96115" spans="18:18" x14ac:dyDescent="0.25">
      <c r="R96115" s="15">
        <v>4</v>
      </c>
    </row>
    <row r="96116" spans="18:18" x14ac:dyDescent="0.25">
      <c r="R96116" s="15">
        <v>4</v>
      </c>
    </row>
    <row r="96117" spans="18:18" x14ac:dyDescent="0.25">
      <c r="R96117" s="15">
        <v>4</v>
      </c>
    </row>
    <row r="96118" spans="18:18" x14ac:dyDescent="0.25">
      <c r="R96118" s="15">
        <v>4</v>
      </c>
    </row>
    <row r="96119" spans="18:18" x14ac:dyDescent="0.25">
      <c r="R96119" s="15">
        <v>4</v>
      </c>
    </row>
    <row r="96120" spans="18:18" x14ac:dyDescent="0.25">
      <c r="R96120" s="15">
        <v>4</v>
      </c>
    </row>
    <row r="96121" spans="18:18" x14ac:dyDescent="0.25">
      <c r="R96121" s="15">
        <v>4</v>
      </c>
    </row>
    <row r="96122" spans="18:18" x14ac:dyDescent="0.25">
      <c r="R96122" s="15">
        <v>4</v>
      </c>
    </row>
    <row r="96123" spans="18:18" x14ac:dyDescent="0.25">
      <c r="R96123" s="15">
        <v>4</v>
      </c>
    </row>
    <row r="96124" spans="18:18" x14ac:dyDescent="0.25">
      <c r="R96124" s="15">
        <v>4</v>
      </c>
    </row>
    <row r="96125" spans="18:18" x14ac:dyDescent="0.25">
      <c r="R96125" s="15">
        <v>4</v>
      </c>
    </row>
    <row r="96126" spans="18:18" x14ac:dyDescent="0.25">
      <c r="R96126" s="15">
        <v>4</v>
      </c>
    </row>
    <row r="96127" spans="18:18" x14ac:dyDescent="0.25">
      <c r="R96127" s="15">
        <v>3</v>
      </c>
    </row>
    <row r="96128" spans="18:18" x14ac:dyDescent="0.25">
      <c r="R96128" s="15">
        <v>3</v>
      </c>
    </row>
    <row r="96129" spans="18:18" x14ac:dyDescent="0.25">
      <c r="R96129" s="15">
        <v>3</v>
      </c>
    </row>
    <row r="96130" spans="18:18" x14ac:dyDescent="0.25">
      <c r="R96130" s="15">
        <v>3</v>
      </c>
    </row>
    <row r="96131" spans="18:18" x14ac:dyDescent="0.25">
      <c r="R96131" s="15">
        <v>3</v>
      </c>
    </row>
    <row r="96132" spans="18:18" x14ac:dyDescent="0.25">
      <c r="R96132" s="15">
        <v>3</v>
      </c>
    </row>
    <row r="96133" spans="18:18" x14ac:dyDescent="0.25">
      <c r="R96133" s="15">
        <v>3</v>
      </c>
    </row>
    <row r="96134" spans="18:18" x14ac:dyDescent="0.25">
      <c r="R96134" s="15">
        <v>3</v>
      </c>
    </row>
    <row r="96135" spans="18:18" x14ac:dyDescent="0.25">
      <c r="R96135" s="15">
        <v>3</v>
      </c>
    </row>
    <row r="96136" spans="18:18" x14ac:dyDescent="0.25">
      <c r="R96136" s="15">
        <v>3</v>
      </c>
    </row>
    <row r="96137" spans="18:18" x14ac:dyDescent="0.25">
      <c r="R96137" s="15">
        <v>3</v>
      </c>
    </row>
    <row r="96138" spans="18:18" x14ac:dyDescent="0.25">
      <c r="R96138" s="15">
        <v>3</v>
      </c>
    </row>
    <row r="96139" spans="18:18" x14ac:dyDescent="0.25">
      <c r="R96139" s="15">
        <v>3</v>
      </c>
    </row>
    <row r="96140" spans="18:18" x14ac:dyDescent="0.25">
      <c r="R96140" s="15">
        <v>3</v>
      </c>
    </row>
    <row r="96141" spans="18:18" x14ac:dyDescent="0.25">
      <c r="R96141" s="15">
        <v>3</v>
      </c>
    </row>
    <row r="96142" spans="18:18" x14ac:dyDescent="0.25">
      <c r="R96142" s="15">
        <v>3</v>
      </c>
    </row>
    <row r="96143" spans="18:18" x14ac:dyDescent="0.25">
      <c r="R96143" s="15">
        <v>3</v>
      </c>
    </row>
    <row r="96144" spans="18:18" x14ac:dyDescent="0.25">
      <c r="R96144" s="15">
        <v>3</v>
      </c>
    </row>
    <row r="96145" spans="18:18" x14ac:dyDescent="0.25">
      <c r="R96145" s="15">
        <v>3</v>
      </c>
    </row>
    <row r="96146" spans="18:18" x14ac:dyDescent="0.25">
      <c r="R96146" s="15">
        <v>3</v>
      </c>
    </row>
    <row r="96147" spans="18:18" x14ac:dyDescent="0.25">
      <c r="R96147" s="15">
        <v>3</v>
      </c>
    </row>
    <row r="96148" spans="18:18" x14ac:dyDescent="0.25">
      <c r="R96148" s="15">
        <v>3</v>
      </c>
    </row>
    <row r="96149" spans="18:18" x14ac:dyDescent="0.25">
      <c r="R96149" s="15">
        <v>3</v>
      </c>
    </row>
    <row r="96150" spans="18:18" x14ac:dyDescent="0.25">
      <c r="R96150" s="15">
        <v>3</v>
      </c>
    </row>
    <row r="96151" spans="18:18" x14ac:dyDescent="0.25">
      <c r="R96151" s="15">
        <v>3</v>
      </c>
    </row>
    <row r="96152" spans="18:18" x14ac:dyDescent="0.25">
      <c r="R96152" s="15">
        <v>3</v>
      </c>
    </row>
    <row r="96153" spans="18:18" x14ac:dyDescent="0.25">
      <c r="R96153" s="15">
        <v>3</v>
      </c>
    </row>
    <row r="96154" spans="18:18" x14ac:dyDescent="0.25">
      <c r="R96154" s="15">
        <v>3</v>
      </c>
    </row>
    <row r="96155" spans="18:18" x14ac:dyDescent="0.25">
      <c r="R96155" s="15">
        <v>1</v>
      </c>
    </row>
    <row r="96156" spans="18:18" x14ac:dyDescent="0.25">
      <c r="R96156" s="15">
        <v>1</v>
      </c>
    </row>
    <row r="96157" spans="18:18" x14ac:dyDescent="0.25">
      <c r="R96157" s="15">
        <v>1</v>
      </c>
    </row>
    <row r="96158" spans="18:18" x14ac:dyDescent="0.25">
      <c r="R96158" s="15">
        <v>1</v>
      </c>
    </row>
    <row r="96159" spans="18:18" x14ac:dyDescent="0.25">
      <c r="R96159" s="15">
        <v>1</v>
      </c>
    </row>
    <row r="96160" spans="18:18" x14ac:dyDescent="0.25">
      <c r="R96160" s="15">
        <v>1</v>
      </c>
    </row>
    <row r="96161" spans="18:18" x14ac:dyDescent="0.25">
      <c r="R96161" s="15">
        <v>1</v>
      </c>
    </row>
    <row r="96162" spans="18:18" x14ac:dyDescent="0.25">
      <c r="R96162" s="15">
        <v>1</v>
      </c>
    </row>
    <row r="96163" spans="18:18" x14ac:dyDescent="0.25">
      <c r="R96163" s="15">
        <v>1</v>
      </c>
    </row>
    <row r="96164" spans="18:18" x14ac:dyDescent="0.25">
      <c r="R96164" s="15">
        <v>1</v>
      </c>
    </row>
    <row r="96165" spans="18:18" x14ac:dyDescent="0.25">
      <c r="R96165" s="15">
        <v>1</v>
      </c>
    </row>
    <row r="96166" spans="18:18" x14ac:dyDescent="0.25">
      <c r="R96166" s="15">
        <v>1</v>
      </c>
    </row>
    <row r="96167" spans="18:18" x14ac:dyDescent="0.25">
      <c r="R96167" s="15">
        <v>1</v>
      </c>
    </row>
    <row r="96168" spans="18:18" x14ac:dyDescent="0.25">
      <c r="R96168" s="15">
        <v>1</v>
      </c>
    </row>
    <row r="96169" spans="18:18" x14ac:dyDescent="0.25">
      <c r="R96169" s="15">
        <v>1</v>
      </c>
    </row>
    <row r="96170" spans="18:18" x14ac:dyDescent="0.25">
      <c r="R96170" s="15">
        <v>1</v>
      </c>
    </row>
    <row r="96171" spans="18:18" x14ac:dyDescent="0.25">
      <c r="R96171" s="15">
        <v>1</v>
      </c>
    </row>
    <row r="96172" spans="18:18" x14ac:dyDescent="0.25">
      <c r="R96172" s="15">
        <v>1</v>
      </c>
    </row>
    <row r="96173" spans="18:18" x14ac:dyDescent="0.25">
      <c r="R96173" s="15">
        <v>1</v>
      </c>
    </row>
    <row r="96174" spans="18:18" x14ac:dyDescent="0.25">
      <c r="R96174" s="15">
        <v>1</v>
      </c>
    </row>
    <row r="96175" spans="18:18" x14ac:dyDescent="0.25">
      <c r="R96175" s="15">
        <v>1</v>
      </c>
    </row>
    <row r="96176" spans="18:18" x14ac:dyDescent="0.25">
      <c r="R96176" s="15">
        <v>1</v>
      </c>
    </row>
    <row r="96177" spans="18:18" x14ac:dyDescent="0.25">
      <c r="R96177" s="15">
        <v>1</v>
      </c>
    </row>
    <row r="96178" spans="18:18" x14ac:dyDescent="0.25">
      <c r="R96178" s="15">
        <v>1</v>
      </c>
    </row>
    <row r="96179" spans="18:18" x14ac:dyDescent="0.25">
      <c r="R96179" s="15">
        <v>1</v>
      </c>
    </row>
    <row r="96180" spans="18:18" x14ac:dyDescent="0.25">
      <c r="R96180" s="15">
        <v>1</v>
      </c>
    </row>
    <row r="96181" spans="18:18" x14ac:dyDescent="0.25">
      <c r="R96181" s="15">
        <v>1</v>
      </c>
    </row>
    <row r="96182" spans="18:18" x14ac:dyDescent="0.25">
      <c r="R96182" s="15">
        <v>1</v>
      </c>
    </row>
    <row r="96183" spans="18:18" x14ac:dyDescent="0.25">
      <c r="R96183" s="15">
        <v>1</v>
      </c>
    </row>
    <row r="96184" spans="18:18" x14ac:dyDescent="0.25">
      <c r="R96184" s="15">
        <v>1</v>
      </c>
    </row>
    <row r="96185" spans="18:18" x14ac:dyDescent="0.25">
      <c r="R96185" s="15">
        <v>1</v>
      </c>
    </row>
    <row r="96186" spans="18:18" x14ac:dyDescent="0.25">
      <c r="R96186" s="15">
        <v>1</v>
      </c>
    </row>
    <row r="96187" spans="18:18" x14ac:dyDescent="0.25">
      <c r="R96187" s="15">
        <v>1</v>
      </c>
    </row>
    <row r="96188" spans="18:18" x14ac:dyDescent="0.25">
      <c r="R96188" s="15">
        <v>1</v>
      </c>
    </row>
    <row r="96189" spans="18:18" x14ac:dyDescent="0.25">
      <c r="R96189" s="15">
        <v>1</v>
      </c>
    </row>
    <row r="96190" spans="18:18" x14ac:dyDescent="0.25">
      <c r="R96190" s="15">
        <v>1</v>
      </c>
    </row>
    <row r="96191" spans="18:18" x14ac:dyDescent="0.25">
      <c r="R96191" s="15">
        <v>1</v>
      </c>
    </row>
    <row r="96192" spans="18:18" x14ac:dyDescent="0.25">
      <c r="R96192" s="15">
        <v>1</v>
      </c>
    </row>
    <row r="96193" spans="18:18" x14ac:dyDescent="0.25">
      <c r="R96193" s="15">
        <v>1</v>
      </c>
    </row>
    <row r="96194" spans="18:18" x14ac:dyDescent="0.25">
      <c r="R96194" s="15">
        <v>1</v>
      </c>
    </row>
    <row r="96195" spans="18:18" x14ac:dyDescent="0.25">
      <c r="R96195" s="15">
        <v>1</v>
      </c>
    </row>
    <row r="96196" spans="18:18" x14ac:dyDescent="0.25">
      <c r="R96196" s="15">
        <v>1</v>
      </c>
    </row>
    <row r="96197" spans="18:18" x14ac:dyDescent="0.25">
      <c r="R96197" s="15">
        <v>1</v>
      </c>
    </row>
    <row r="96198" spans="18:18" x14ac:dyDescent="0.25">
      <c r="R96198" s="15">
        <v>1</v>
      </c>
    </row>
    <row r="96199" spans="18:18" x14ac:dyDescent="0.25">
      <c r="R96199" s="15">
        <v>1</v>
      </c>
    </row>
    <row r="96200" spans="18:18" x14ac:dyDescent="0.25">
      <c r="R96200" s="15">
        <v>1</v>
      </c>
    </row>
    <row r="96201" spans="18:18" x14ac:dyDescent="0.25">
      <c r="R96201" s="15">
        <v>1</v>
      </c>
    </row>
    <row r="96202" spans="18:18" x14ac:dyDescent="0.25">
      <c r="R96202" s="15">
        <v>1</v>
      </c>
    </row>
    <row r="96203" spans="18:18" x14ac:dyDescent="0.25">
      <c r="R96203" s="15">
        <v>2</v>
      </c>
    </row>
    <row r="96204" spans="18:18" x14ac:dyDescent="0.25">
      <c r="R96204" s="15">
        <v>2</v>
      </c>
    </row>
    <row r="96205" spans="18:18" x14ac:dyDescent="0.25">
      <c r="R96205" s="15">
        <v>2</v>
      </c>
    </row>
    <row r="96206" spans="18:18" x14ac:dyDescent="0.25">
      <c r="R96206" s="15">
        <v>2</v>
      </c>
    </row>
    <row r="96207" spans="18:18" x14ac:dyDescent="0.25">
      <c r="R96207" s="15">
        <v>2</v>
      </c>
    </row>
    <row r="96208" spans="18:18" x14ac:dyDescent="0.25">
      <c r="R96208" s="15">
        <v>2</v>
      </c>
    </row>
    <row r="96209" spans="18:18" x14ac:dyDescent="0.25">
      <c r="R96209" s="15">
        <v>2</v>
      </c>
    </row>
    <row r="96210" spans="18:18" x14ac:dyDescent="0.25">
      <c r="R96210" s="15">
        <v>2</v>
      </c>
    </row>
    <row r="96211" spans="18:18" x14ac:dyDescent="0.25">
      <c r="R96211" s="15">
        <v>2</v>
      </c>
    </row>
    <row r="96212" spans="18:18" x14ac:dyDescent="0.25">
      <c r="R96212" s="15">
        <v>2</v>
      </c>
    </row>
    <row r="96213" spans="18:18" x14ac:dyDescent="0.25">
      <c r="R96213" s="15">
        <v>2</v>
      </c>
    </row>
    <row r="96214" spans="18:18" x14ac:dyDescent="0.25">
      <c r="R96214" s="15">
        <v>2</v>
      </c>
    </row>
    <row r="96215" spans="18:18" x14ac:dyDescent="0.25">
      <c r="R96215" s="15">
        <v>2</v>
      </c>
    </row>
    <row r="96216" spans="18:18" x14ac:dyDescent="0.25">
      <c r="R96216" s="15">
        <v>2</v>
      </c>
    </row>
    <row r="96217" spans="18:18" x14ac:dyDescent="0.25">
      <c r="R96217" s="15">
        <v>1</v>
      </c>
    </row>
    <row r="96218" spans="18:18" x14ac:dyDescent="0.25">
      <c r="R96218" s="15">
        <v>1</v>
      </c>
    </row>
    <row r="96219" spans="18:18" x14ac:dyDescent="0.25">
      <c r="R96219" s="15">
        <v>1</v>
      </c>
    </row>
    <row r="96220" spans="18:18" x14ac:dyDescent="0.25">
      <c r="R96220" s="15">
        <v>1</v>
      </c>
    </row>
    <row r="96221" spans="18:18" x14ac:dyDescent="0.25">
      <c r="R96221" s="15">
        <v>1</v>
      </c>
    </row>
    <row r="96222" spans="18:18" x14ac:dyDescent="0.25">
      <c r="R96222" s="15">
        <v>1</v>
      </c>
    </row>
    <row r="96223" spans="18:18" x14ac:dyDescent="0.25">
      <c r="R96223" s="15">
        <v>1</v>
      </c>
    </row>
    <row r="96224" spans="18:18" x14ac:dyDescent="0.25">
      <c r="R96224" s="15">
        <v>1</v>
      </c>
    </row>
    <row r="96225" spans="18:18" x14ac:dyDescent="0.25">
      <c r="R96225" s="15">
        <v>1</v>
      </c>
    </row>
    <row r="96226" spans="18:18" x14ac:dyDescent="0.25">
      <c r="R96226" s="15">
        <v>3</v>
      </c>
    </row>
    <row r="96227" spans="18:18" x14ac:dyDescent="0.25">
      <c r="R96227" s="15">
        <v>3</v>
      </c>
    </row>
    <row r="96228" spans="18:18" x14ac:dyDescent="0.25">
      <c r="R96228" s="15">
        <v>3</v>
      </c>
    </row>
    <row r="96229" spans="18:18" x14ac:dyDescent="0.25">
      <c r="R96229" s="15">
        <v>3</v>
      </c>
    </row>
    <row r="96230" spans="18:18" x14ac:dyDescent="0.25">
      <c r="R96230" s="15">
        <v>3</v>
      </c>
    </row>
    <row r="96231" spans="18:18" x14ac:dyDescent="0.25">
      <c r="R96231" s="15">
        <v>3</v>
      </c>
    </row>
    <row r="96232" spans="18:18" x14ac:dyDescent="0.25">
      <c r="R96232" s="15">
        <v>3</v>
      </c>
    </row>
    <row r="96233" spans="18:18" x14ac:dyDescent="0.25">
      <c r="R96233" s="15">
        <v>3</v>
      </c>
    </row>
    <row r="96234" spans="18:18" x14ac:dyDescent="0.25">
      <c r="R96234" s="15">
        <v>3</v>
      </c>
    </row>
    <row r="96235" spans="18:18" x14ac:dyDescent="0.25">
      <c r="R96235" s="15">
        <v>3</v>
      </c>
    </row>
    <row r="96236" spans="18:18" x14ac:dyDescent="0.25">
      <c r="R96236" s="15">
        <v>3</v>
      </c>
    </row>
    <row r="96237" spans="18:18" x14ac:dyDescent="0.25">
      <c r="R96237" s="15">
        <v>3</v>
      </c>
    </row>
    <row r="96238" spans="18:18" x14ac:dyDescent="0.25">
      <c r="R96238" s="15">
        <v>3</v>
      </c>
    </row>
    <row r="96239" spans="18:18" x14ac:dyDescent="0.25">
      <c r="R96239" s="15">
        <v>3</v>
      </c>
    </row>
    <row r="96240" spans="18:18" x14ac:dyDescent="0.25">
      <c r="R96240" s="15">
        <v>3</v>
      </c>
    </row>
    <row r="96241" spans="18:18" x14ac:dyDescent="0.25">
      <c r="R96241" s="15">
        <v>3</v>
      </c>
    </row>
    <row r="96242" spans="18:18" x14ac:dyDescent="0.25">
      <c r="R96242" s="15">
        <v>3</v>
      </c>
    </row>
    <row r="96243" spans="18:18" x14ac:dyDescent="0.25">
      <c r="R96243" s="15">
        <v>3</v>
      </c>
    </row>
    <row r="96244" spans="18:18" x14ac:dyDescent="0.25">
      <c r="R96244" s="15">
        <v>3</v>
      </c>
    </row>
    <row r="96245" spans="18:18" x14ac:dyDescent="0.25">
      <c r="R96245" s="15">
        <v>3</v>
      </c>
    </row>
    <row r="96246" spans="18:18" x14ac:dyDescent="0.25">
      <c r="R96246" s="15">
        <v>3</v>
      </c>
    </row>
    <row r="96247" spans="18:18" x14ac:dyDescent="0.25">
      <c r="R96247" s="15">
        <v>3</v>
      </c>
    </row>
    <row r="96248" spans="18:18" x14ac:dyDescent="0.25">
      <c r="R96248" s="15">
        <v>3</v>
      </c>
    </row>
    <row r="96249" spans="18:18" x14ac:dyDescent="0.25">
      <c r="R96249" s="15">
        <v>3</v>
      </c>
    </row>
    <row r="96250" spans="18:18" x14ac:dyDescent="0.25">
      <c r="R96250" s="15">
        <v>3</v>
      </c>
    </row>
    <row r="96251" spans="18:18" x14ac:dyDescent="0.25">
      <c r="R96251" s="15">
        <v>3</v>
      </c>
    </row>
    <row r="96252" spans="18:18" x14ac:dyDescent="0.25">
      <c r="R96252" s="15">
        <v>3</v>
      </c>
    </row>
    <row r="96253" spans="18:18" x14ac:dyDescent="0.25">
      <c r="R96253" s="15">
        <v>3</v>
      </c>
    </row>
    <row r="96254" spans="18:18" x14ac:dyDescent="0.25">
      <c r="R96254" s="15">
        <v>3</v>
      </c>
    </row>
    <row r="96255" spans="18:18" x14ac:dyDescent="0.25">
      <c r="R96255" s="15">
        <v>3</v>
      </c>
    </row>
    <row r="96256" spans="18:18" x14ac:dyDescent="0.25">
      <c r="R96256" s="15">
        <v>3</v>
      </c>
    </row>
    <row r="96257" spans="18:18" x14ac:dyDescent="0.25">
      <c r="R96257" s="15">
        <v>3</v>
      </c>
    </row>
    <row r="96258" spans="18:18" x14ac:dyDescent="0.25">
      <c r="R96258" s="15">
        <v>3</v>
      </c>
    </row>
    <row r="96259" spans="18:18" x14ac:dyDescent="0.25">
      <c r="R96259" s="15">
        <v>3</v>
      </c>
    </row>
    <row r="96260" spans="18:18" x14ac:dyDescent="0.25">
      <c r="R96260" s="15">
        <v>3</v>
      </c>
    </row>
    <row r="96261" spans="18:18" x14ac:dyDescent="0.25">
      <c r="R96261" s="15">
        <v>3</v>
      </c>
    </row>
    <row r="96262" spans="18:18" x14ac:dyDescent="0.25">
      <c r="R96262" s="15">
        <v>3</v>
      </c>
    </row>
    <row r="96263" spans="18:18" x14ac:dyDescent="0.25">
      <c r="R96263" s="15">
        <v>3</v>
      </c>
    </row>
    <row r="96264" spans="18:18" x14ac:dyDescent="0.25">
      <c r="R96264" s="15">
        <v>3</v>
      </c>
    </row>
    <row r="96265" spans="18:18" x14ac:dyDescent="0.25">
      <c r="R96265" s="15">
        <v>3</v>
      </c>
    </row>
    <row r="96266" spans="18:18" x14ac:dyDescent="0.25">
      <c r="R96266" s="15">
        <v>3</v>
      </c>
    </row>
    <row r="96267" spans="18:18" x14ac:dyDescent="0.25">
      <c r="R96267" s="15">
        <v>3</v>
      </c>
    </row>
    <row r="96268" spans="18:18" x14ac:dyDescent="0.25">
      <c r="R96268" s="15">
        <v>3</v>
      </c>
    </row>
    <row r="96269" spans="18:18" x14ac:dyDescent="0.25">
      <c r="R96269" s="15">
        <v>3</v>
      </c>
    </row>
    <row r="96270" spans="18:18" x14ac:dyDescent="0.25">
      <c r="R96270" s="15">
        <v>3</v>
      </c>
    </row>
    <row r="96271" spans="18:18" x14ac:dyDescent="0.25">
      <c r="R96271" s="15">
        <v>3</v>
      </c>
    </row>
    <row r="96272" spans="18:18" x14ac:dyDescent="0.25">
      <c r="R96272" s="15">
        <v>3</v>
      </c>
    </row>
    <row r="96273" spans="18:18" x14ac:dyDescent="0.25">
      <c r="R96273" s="15">
        <v>3</v>
      </c>
    </row>
    <row r="96274" spans="18:18" x14ac:dyDescent="0.25">
      <c r="R96274" s="15">
        <v>3</v>
      </c>
    </row>
    <row r="96275" spans="18:18" x14ac:dyDescent="0.25">
      <c r="R96275" s="15">
        <v>3</v>
      </c>
    </row>
    <row r="96276" spans="18:18" x14ac:dyDescent="0.25">
      <c r="R96276" s="15">
        <v>3</v>
      </c>
    </row>
    <row r="96277" spans="18:18" x14ac:dyDescent="0.25">
      <c r="R96277" s="15">
        <v>3</v>
      </c>
    </row>
    <row r="96278" spans="18:18" x14ac:dyDescent="0.25">
      <c r="R96278" s="15">
        <v>3</v>
      </c>
    </row>
    <row r="96279" spans="18:18" x14ac:dyDescent="0.25">
      <c r="R96279" s="15">
        <v>3</v>
      </c>
    </row>
    <row r="96280" spans="18:18" x14ac:dyDescent="0.25">
      <c r="R96280" s="15">
        <v>3</v>
      </c>
    </row>
    <row r="96281" spans="18:18" x14ac:dyDescent="0.25">
      <c r="R96281" s="15">
        <v>3</v>
      </c>
    </row>
    <row r="96282" spans="18:18" x14ac:dyDescent="0.25">
      <c r="R96282" s="15">
        <v>3</v>
      </c>
    </row>
    <row r="96283" spans="18:18" x14ac:dyDescent="0.25">
      <c r="R96283" s="15">
        <v>3</v>
      </c>
    </row>
    <row r="96284" spans="18:18" x14ac:dyDescent="0.25">
      <c r="R96284" s="15">
        <v>3</v>
      </c>
    </row>
    <row r="96285" spans="18:18" x14ac:dyDescent="0.25">
      <c r="R96285" s="15">
        <v>3</v>
      </c>
    </row>
    <row r="96286" spans="18:18" x14ac:dyDescent="0.25">
      <c r="R96286" s="15">
        <v>3</v>
      </c>
    </row>
    <row r="96287" spans="18:18" x14ac:dyDescent="0.25">
      <c r="R96287" s="15">
        <v>3</v>
      </c>
    </row>
    <row r="96288" spans="18:18" x14ac:dyDescent="0.25">
      <c r="R96288" s="15">
        <v>3</v>
      </c>
    </row>
    <row r="96289" spans="18:18" x14ac:dyDescent="0.25">
      <c r="R96289" s="15">
        <v>3</v>
      </c>
    </row>
    <row r="96290" spans="18:18" x14ac:dyDescent="0.25">
      <c r="R96290" s="15">
        <v>3</v>
      </c>
    </row>
    <row r="96291" spans="18:18" x14ac:dyDescent="0.25">
      <c r="R96291" s="15">
        <v>3</v>
      </c>
    </row>
    <row r="96292" spans="18:18" x14ac:dyDescent="0.25">
      <c r="R96292" s="15">
        <v>3</v>
      </c>
    </row>
    <row r="96293" spans="18:18" x14ac:dyDescent="0.25">
      <c r="R96293" s="15">
        <v>3</v>
      </c>
    </row>
    <row r="96294" spans="18:18" x14ac:dyDescent="0.25">
      <c r="R96294" s="15">
        <v>3</v>
      </c>
    </row>
    <row r="96295" spans="18:18" x14ac:dyDescent="0.25">
      <c r="R96295" s="15">
        <v>3</v>
      </c>
    </row>
    <row r="96296" spans="18:18" x14ac:dyDescent="0.25">
      <c r="R96296" s="15">
        <v>3</v>
      </c>
    </row>
    <row r="96297" spans="18:18" x14ac:dyDescent="0.25">
      <c r="R96297" s="15">
        <v>3</v>
      </c>
    </row>
    <row r="96298" spans="18:18" x14ac:dyDescent="0.25">
      <c r="R96298" s="15">
        <v>3</v>
      </c>
    </row>
    <row r="96299" spans="18:18" x14ac:dyDescent="0.25">
      <c r="R96299" s="15">
        <v>3</v>
      </c>
    </row>
    <row r="96300" spans="18:18" x14ac:dyDescent="0.25">
      <c r="R96300" s="15">
        <v>3</v>
      </c>
    </row>
    <row r="96301" spans="18:18" x14ac:dyDescent="0.25">
      <c r="R96301" s="15">
        <v>3</v>
      </c>
    </row>
    <row r="96302" spans="18:18" x14ac:dyDescent="0.25">
      <c r="R96302" s="15">
        <v>3</v>
      </c>
    </row>
    <row r="96303" spans="18:18" x14ac:dyDescent="0.25">
      <c r="R96303" s="15">
        <v>3</v>
      </c>
    </row>
    <row r="96304" spans="18:18" x14ac:dyDescent="0.25">
      <c r="R96304" s="15">
        <v>3</v>
      </c>
    </row>
    <row r="96305" spans="18:18" x14ac:dyDescent="0.25">
      <c r="R96305" s="15">
        <v>3</v>
      </c>
    </row>
    <row r="96306" spans="18:18" x14ac:dyDescent="0.25">
      <c r="R96306" s="15">
        <v>3</v>
      </c>
    </row>
    <row r="96307" spans="18:18" x14ac:dyDescent="0.25">
      <c r="R96307" s="15">
        <v>3</v>
      </c>
    </row>
    <row r="96308" spans="18:18" x14ac:dyDescent="0.25">
      <c r="R96308" s="15">
        <v>3</v>
      </c>
    </row>
    <row r="96309" spans="18:18" x14ac:dyDescent="0.25">
      <c r="R96309" s="15">
        <v>3</v>
      </c>
    </row>
    <row r="96310" spans="18:18" x14ac:dyDescent="0.25">
      <c r="R96310" s="15">
        <v>3</v>
      </c>
    </row>
    <row r="96311" spans="18:18" x14ac:dyDescent="0.25">
      <c r="R96311" s="15">
        <v>3</v>
      </c>
    </row>
    <row r="96312" spans="18:18" x14ac:dyDescent="0.25">
      <c r="R96312" s="15">
        <v>3</v>
      </c>
    </row>
    <row r="96313" spans="18:18" x14ac:dyDescent="0.25">
      <c r="R96313" s="15">
        <v>3</v>
      </c>
    </row>
    <row r="96314" spans="18:18" x14ac:dyDescent="0.25">
      <c r="R96314" s="15">
        <v>3</v>
      </c>
    </row>
    <row r="96315" spans="18:18" x14ac:dyDescent="0.25">
      <c r="R96315" s="15">
        <v>3</v>
      </c>
    </row>
    <row r="96316" spans="18:18" x14ac:dyDescent="0.25">
      <c r="R96316" s="15">
        <v>3</v>
      </c>
    </row>
    <row r="96317" spans="18:18" x14ac:dyDescent="0.25">
      <c r="R96317" s="15">
        <v>3</v>
      </c>
    </row>
    <row r="96318" spans="18:18" x14ac:dyDescent="0.25">
      <c r="R96318" s="15">
        <v>3</v>
      </c>
    </row>
    <row r="96319" spans="18:18" x14ac:dyDescent="0.25">
      <c r="R96319" s="15">
        <v>3</v>
      </c>
    </row>
    <row r="96320" spans="18:18" x14ac:dyDescent="0.25">
      <c r="R96320" s="15">
        <v>3</v>
      </c>
    </row>
    <row r="96321" spans="18:18" x14ac:dyDescent="0.25">
      <c r="R96321" s="15">
        <v>3</v>
      </c>
    </row>
    <row r="96322" spans="18:18" x14ac:dyDescent="0.25">
      <c r="R96322" s="15">
        <v>3</v>
      </c>
    </row>
    <row r="96323" spans="18:18" x14ac:dyDescent="0.25">
      <c r="R96323" s="15">
        <v>3</v>
      </c>
    </row>
    <row r="96324" spans="18:18" x14ac:dyDescent="0.25">
      <c r="R96324" s="15">
        <v>3</v>
      </c>
    </row>
    <row r="96325" spans="18:18" x14ac:dyDescent="0.25">
      <c r="R96325" s="15">
        <v>3</v>
      </c>
    </row>
    <row r="96326" spans="18:18" x14ac:dyDescent="0.25">
      <c r="R96326" s="15">
        <v>3</v>
      </c>
    </row>
    <row r="96327" spans="18:18" x14ac:dyDescent="0.25">
      <c r="R96327" s="15">
        <v>3</v>
      </c>
    </row>
    <row r="96328" spans="18:18" x14ac:dyDescent="0.25">
      <c r="R96328" s="15">
        <v>3</v>
      </c>
    </row>
    <row r="96329" spans="18:18" x14ac:dyDescent="0.25">
      <c r="R96329" s="15">
        <v>3</v>
      </c>
    </row>
    <row r="96330" spans="18:18" x14ac:dyDescent="0.25">
      <c r="R96330" s="15">
        <v>3</v>
      </c>
    </row>
    <row r="96331" spans="18:18" x14ac:dyDescent="0.25">
      <c r="R96331" s="15">
        <v>3</v>
      </c>
    </row>
    <row r="96332" spans="18:18" x14ac:dyDescent="0.25">
      <c r="R96332" s="15">
        <v>1</v>
      </c>
    </row>
    <row r="96333" spans="18:18" x14ac:dyDescent="0.25">
      <c r="R96333" s="15">
        <v>1</v>
      </c>
    </row>
    <row r="96334" spans="18:18" x14ac:dyDescent="0.25">
      <c r="R96334" s="15">
        <v>2</v>
      </c>
    </row>
    <row r="96335" spans="18:18" x14ac:dyDescent="0.25">
      <c r="R96335" s="15">
        <v>2</v>
      </c>
    </row>
    <row r="96336" spans="18:18" x14ac:dyDescent="0.25">
      <c r="R96336" s="15">
        <v>2</v>
      </c>
    </row>
    <row r="96337" spans="18:18" x14ac:dyDescent="0.25">
      <c r="R96337" s="15">
        <v>2</v>
      </c>
    </row>
    <row r="96338" spans="18:18" x14ac:dyDescent="0.25">
      <c r="R96338" s="15">
        <v>2</v>
      </c>
    </row>
    <row r="96339" spans="18:18" x14ac:dyDescent="0.25">
      <c r="R96339" s="15">
        <v>2</v>
      </c>
    </row>
    <row r="96340" spans="18:18" x14ac:dyDescent="0.25">
      <c r="R96340" s="15">
        <v>2</v>
      </c>
    </row>
    <row r="96341" spans="18:18" x14ac:dyDescent="0.25">
      <c r="R96341" s="15">
        <v>3</v>
      </c>
    </row>
    <row r="96342" spans="18:18" x14ac:dyDescent="0.25">
      <c r="R96342" s="15">
        <v>3</v>
      </c>
    </row>
    <row r="96343" spans="18:18" x14ac:dyDescent="0.25">
      <c r="R96343" s="15">
        <v>3</v>
      </c>
    </row>
    <row r="96344" spans="18:18" x14ac:dyDescent="0.25">
      <c r="R96344" s="15">
        <v>3</v>
      </c>
    </row>
    <row r="96345" spans="18:18" x14ac:dyDescent="0.25">
      <c r="R96345" s="15">
        <v>3</v>
      </c>
    </row>
    <row r="96346" spans="18:18" x14ac:dyDescent="0.25">
      <c r="R96346" s="15">
        <v>3</v>
      </c>
    </row>
    <row r="96347" spans="18:18" x14ac:dyDescent="0.25">
      <c r="R96347" s="15">
        <v>3</v>
      </c>
    </row>
    <row r="96348" spans="18:18" x14ac:dyDescent="0.25">
      <c r="R96348" s="15">
        <v>2</v>
      </c>
    </row>
    <row r="96349" spans="18:18" x14ac:dyDescent="0.25">
      <c r="R96349" s="15">
        <v>2</v>
      </c>
    </row>
    <row r="96350" spans="18:18" x14ac:dyDescent="0.25">
      <c r="R96350" s="15">
        <v>2</v>
      </c>
    </row>
    <row r="96351" spans="18:18" x14ac:dyDescent="0.25">
      <c r="R96351" s="15">
        <v>2</v>
      </c>
    </row>
    <row r="96352" spans="18:18" x14ac:dyDescent="0.25">
      <c r="R96352" s="15">
        <v>2</v>
      </c>
    </row>
    <row r="96353" spans="18:18" x14ac:dyDescent="0.25">
      <c r="R96353" s="15">
        <v>2</v>
      </c>
    </row>
    <row r="96354" spans="18:18" x14ac:dyDescent="0.25">
      <c r="R96354" s="15">
        <v>2</v>
      </c>
    </row>
    <row r="96355" spans="18:18" x14ac:dyDescent="0.25">
      <c r="R96355" s="15">
        <v>2</v>
      </c>
    </row>
    <row r="96356" spans="18:18" x14ac:dyDescent="0.25">
      <c r="R96356" s="15">
        <v>2</v>
      </c>
    </row>
    <row r="96357" spans="18:18" x14ac:dyDescent="0.25">
      <c r="R96357" s="15">
        <v>2</v>
      </c>
    </row>
    <row r="96358" spans="18:18" x14ac:dyDescent="0.25">
      <c r="R96358" s="15">
        <v>2</v>
      </c>
    </row>
    <row r="96359" spans="18:18" x14ac:dyDescent="0.25">
      <c r="R96359" s="15">
        <v>2</v>
      </c>
    </row>
    <row r="96360" spans="18:18" x14ac:dyDescent="0.25">
      <c r="R96360" s="15">
        <v>2</v>
      </c>
    </row>
    <row r="96361" spans="18:18" x14ac:dyDescent="0.25">
      <c r="R96361" s="15">
        <v>2</v>
      </c>
    </row>
    <row r="96362" spans="18:18" x14ac:dyDescent="0.25">
      <c r="R96362" s="15">
        <v>2</v>
      </c>
    </row>
    <row r="96363" spans="18:18" x14ac:dyDescent="0.25">
      <c r="R96363" s="15">
        <v>2</v>
      </c>
    </row>
    <row r="96364" spans="18:18" x14ac:dyDescent="0.25">
      <c r="R96364" s="15">
        <v>2</v>
      </c>
    </row>
    <row r="96365" spans="18:18" x14ac:dyDescent="0.25">
      <c r="R96365" s="15">
        <v>2</v>
      </c>
    </row>
    <row r="96366" spans="18:18" x14ac:dyDescent="0.25">
      <c r="R96366" s="15">
        <v>2</v>
      </c>
    </row>
    <row r="96367" spans="18:18" x14ac:dyDescent="0.25">
      <c r="R96367" s="15">
        <v>2</v>
      </c>
    </row>
    <row r="96368" spans="18:18" x14ac:dyDescent="0.25">
      <c r="R96368" s="15">
        <v>2</v>
      </c>
    </row>
    <row r="96369" spans="18:18" x14ac:dyDescent="0.25">
      <c r="R96369" s="15">
        <v>4</v>
      </c>
    </row>
    <row r="96370" spans="18:18" x14ac:dyDescent="0.25">
      <c r="R96370" s="15">
        <v>4</v>
      </c>
    </row>
    <row r="96371" spans="18:18" x14ac:dyDescent="0.25">
      <c r="R96371" s="15">
        <v>4</v>
      </c>
    </row>
    <row r="96372" spans="18:18" x14ac:dyDescent="0.25">
      <c r="R96372" s="15">
        <v>4</v>
      </c>
    </row>
    <row r="96373" spans="18:18" x14ac:dyDescent="0.25">
      <c r="R96373" s="15">
        <v>4</v>
      </c>
    </row>
    <row r="96374" spans="18:18" x14ac:dyDescent="0.25">
      <c r="R96374" s="15">
        <v>4</v>
      </c>
    </row>
    <row r="96375" spans="18:18" x14ac:dyDescent="0.25">
      <c r="R96375" s="15">
        <v>4</v>
      </c>
    </row>
    <row r="96376" spans="18:18" x14ac:dyDescent="0.25">
      <c r="R96376" s="15">
        <v>4</v>
      </c>
    </row>
    <row r="96377" spans="18:18" x14ac:dyDescent="0.25">
      <c r="R96377" s="15">
        <v>2</v>
      </c>
    </row>
    <row r="96378" spans="18:18" x14ac:dyDescent="0.25">
      <c r="R96378" s="15">
        <v>2</v>
      </c>
    </row>
    <row r="96379" spans="18:18" x14ac:dyDescent="0.25">
      <c r="R96379" s="15">
        <v>2</v>
      </c>
    </row>
    <row r="96380" spans="18:18" x14ac:dyDescent="0.25">
      <c r="R96380" s="15">
        <v>2</v>
      </c>
    </row>
    <row r="96381" spans="18:18" x14ac:dyDescent="0.25">
      <c r="R96381" s="15">
        <v>2</v>
      </c>
    </row>
    <row r="96382" spans="18:18" x14ac:dyDescent="0.25">
      <c r="R96382" s="15">
        <v>2</v>
      </c>
    </row>
    <row r="96383" spans="18:18" x14ac:dyDescent="0.25">
      <c r="R96383" s="15">
        <v>2</v>
      </c>
    </row>
    <row r="96384" spans="18:18" x14ac:dyDescent="0.25">
      <c r="R96384" s="15">
        <v>2</v>
      </c>
    </row>
    <row r="96385" spans="18:18" x14ac:dyDescent="0.25">
      <c r="R96385" s="15">
        <v>2</v>
      </c>
    </row>
    <row r="96386" spans="18:18" x14ac:dyDescent="0.25">
      <c r="R96386" s="15">
        <v>2</v>
      </c>
    </row>
    <row r="96387" spans="18:18" x14ac:dyDescent="0.25">
      <c r="R96387" s="15">
        <v>2</v>
      </c>
    </row>
    <row r="96388" spans="18:18" x14ac:dyDescent="0.25">
      <c r="R96388" s="15">
        <v>2</v>
      </c>
    </row>
    <row r="96389" spans="18:18" x14ac:dyDescent="0.25">
      <c r="R96389" s="15">
        <v>2</v>
      </c>
    </row>
    <row r="96390" spans="18:18" x14ac:dyDescent="0.25">
      <c r="R96390" s="15">
        <v>2</v>
      </c>
    </row>
    <row r="96391" spans="18:18" x14ac:dyDescent="0.25">
      <c r="R96391" s="15">
        <v>2</v>
      </c>
    </row>
    <row r="96392" spans="18:18" x14ac:dyDescent="0.25">
      <c r="R96392" s="15">
        <v>2</v>
      </c>
    </row>
    <row r="96393" spans="18:18" x14ac:dyDescent="0.25">
      <c r="R96393" s="15">
        <v>2</v>
      </c>
    </row>
    <row r="96394" spans="18:18" x14ac:dyDescent="0.25">
      <c r="R96394" s="15">
        <v>2</v>
      </c>
    </row>
    <row r="96395" spans="18:18" x14ac:dyDescent="0.25">
      <c r="R96395" s="15">
        <v>2</v>
      </c>
    </row>
    <row r="96396" spans="18:18" x14ac:dyDescent="0.25">
      <c r="R96396" s="15">
        <v>2</v>
      </c>
    </row>
    <row r="96397" spans="18:18" x14ac:dyDescent="0.25">
      <c r="R96397" s="15">
        <v>4</v>
      </c>
    </row>
    <row r="96398" spans="18:18" x14ac:dyDescent="0.25">
      <c r="R96398" s="15">
        <v>4</v>
      </c>
    </row>
    <row r="96399" spans="18:18" x14ac:dyDescent="0.25">
      <c r="R96399" s="15">
        <v>4</v>
      </c>
    </row>
    <row r="96400" spans="18:18" x14ac:dyDescent="0.25">
      <c r="R96400" s="15">
        <v>4</v>
      </c>
    </row>
    <row r="96401" spans="18:18" x14ac:dyDescent="0.25">
      <c r="R96401" s="15">
        <v>4</v>
      </c>
    </row>
    <row r="96402" spans="18:18" x14ac:dyDescent="0.25">
      <c r="R96402" s="15">
        <v>4</v>
      </c>
    </row>
    <row r="96403" spans="18:18" x14ac:dyDescent="0.25">
      <c r="R96403" s="15">
        <v>4</v>
      </c>
    </row>
    <row r="96404" spans="18:18" x14ac:dyDescent="0.25">
      <c r="R96404" s="15">
        <v>2</v>
      </c>
    </row>
    <row r="96405" spans="18:18" x14ac:dyDescent="0.25">
      <c r="R96405" s="15">
        <v>2</v>
      </c>
    </row>
    <row r="96406" spans="18:18" x14ac:dyDescent="0.25">
      <c r="R96406" s="15">
        <v>2</v>
      </c>
    </row>
    <row r="96407" spans="18:18" x14ac:dyDescent="0.25">
      <c r="R96407" s="15">
        <v>2</v>
      </c>
    </row>
    <row r="96408" spans="18:18" x14ac:dyDescent="0.25">
      <c r="R96408" s="15">
        <v>2</v>
      </c>
    </row>
    <row r="96409" spans="18:18" x14ac:dyDescent="0.25">
      <c r="R96409" s="15">
        <v>2</v>
      </c>
    </row>
    <row r="96410" spans="18:18" x14ac:dyDescent="0.25">
      <c r="R96410" s="15">
        <v>2</v>
      </c>
    </row>
    <row r="96411" spans="18:18" x14ac:dyDescent="0.25">
      <c r="R96411" s="15">
        <v>2</v>
      </c>
    </row>
    <row r="96412" spans="18:18" x14ac:dyDescent="0.25">
      <c r="R96412" s="15">
        <v>2</v>
      </c>
    </row>
    <row r="96413" spans="18:18" x14ac:dyDescent="0.25">
      <c r="R96413" s="15">
        <v>2</v>
      </c>
    </row>
    <row r="96414" spans="18:18" x14ac:dyDescent="0.25">
      <c r="R96414" s="15">
        <v>2</v>
      </c>
    </row>
    <row r="96415" spans="18:18" x14ac:dyDescent="0.25">
      <c r="R96415" s="15">
        <v>2</v>
      </c>
    </row>
    <row r="96416" spans="18:18" x14ac:dyDescent="0.25">
      <c r="R96416" s="15">
        <v>2</v>
      </c>
    </row>
    <row r="96417" spans="18:18" x14ac:dyDescent="0.25">
      <c r="R96417" s="15">
        <v>2</v>
      </c>
    </row>
    <row r="96418" spans="18:18" x14ac:dyDescent="0.25">
      <c r="R96418" s="15">
        <v>2</v>
      </c>
    </row>
    <row r="96419" spans="18:18" x14ac:dyDescent="0.25">
      <c r="R96419" s="15">
        <v>2</v>
      </c>
    </row>
    <row r="96420" spans="18:18" x14ac:dyDescent="0.25">
      <c r="R96420" s="15">
        <v>2</v>
      </c>
    </row>
    <row r="96421" spans="18:18" x14ac:dyDescent="0.25">
      <c r="R96421" s="15">
        <v>3</v>
      </c>
    </row>
    <row r="96422" spans="18:18" x14ac:dyDescent="0.25">
      <c r="R96422" s="15">
        <v>3</v>
      </c>
    </row>
    <row r="96423" spans="18:18" x14ac:dyDescent="0.25">
      <c r="R96423" s="15">
        <v>3</v>
      </c>
    </row>
    <row r="96424" spans="18:18" x14ac:dyDescent="0.25">
      <c r="R96424" s="15">
        <v>3</v>
      </c>
    </row>
    <row r="96425" spans="18:18" x14ac:dyDescent="0.25">
      <c r="R96425" s="15">
        <v>3</v>
      </c>
    </row>
    <row r="96426" spans="18:18" x14ac:dyDescent="0.25">
      <c r="R96426" s="15">
        <v>3</v>
      </c>
    </row>
    <row r="96427" spans="18:18" x14ac:dyDescent="0.25">
      <c r="R96427" s="15">
        <v>1</v>
      </c>
    </row>
    <row r="96428" spans="18:18" x14ac:dyDescent="0.25">
      <c r="R96428" s="15">
        <v>1</v>
      </c>
    </row>
    <row r="96429" spans="18:18" x14ac:dyDescent="0.25">
      <c r="R96429" s="15">
        <v>1</v>
      </c>
    </row>
    <row r="96430" spans="18:18" x14ac:dyDescent="0.25">
      <c r="R96430" s="15">
        <v>1</v>
      </c>
    </row>
    <row r="96431" spans="18:18" x14ac:dyDescent="0.25">
      <c r="R96431" s="15">
        <v>3</v>
      </c>
    </row>
    <row r="96432" spans="18:18" x14ac:dyDescent="0.25">
      <c r="R96432" s="15">
        <v>3</v>
      </c>
    </row>
    <row r="96433" spans="18:18" x14ac:dyDescent="0.25">
      <c r="R96433" s="15">
        <v>3</v>
      </c>
    </row>
    <row r="96434" spans="18:18" x14ac:dyDescent="0.25">
      <c r="R96434" s="15">
        <v>3</v>
      </c>
    </row>
    <row r="96435" spans="18:18" x14ac:dyDescent="0.25">
      <c r="R96435" s="15">
        <v>3</v>
      </c>
    </row>
    <row r="96436" spans="18:18" x14ac:dyDescent="0.25">
      <c r="R96436" s="15">
        <v>3</v>
      </c>
    </row>
    <row r="96437" spans="18:18" x14ac:dyDescent="0.25">
      <c r="R96437" s="15">
        <v>3</v>
      </c>
    </row>
    <row r="96438" spans="18:18" x14ac:dyDescent="0.25">
      <c r="R96438" s="15">
        <v>3</v>
      </c>
    </row>
    <row r="96439" spans="18:18" x14ac:dyDescent="0.25">
      <c r="R96439" s="15">
        <v>3</v>
      </c>
    </row>
    <row r="96440" spans="18:18" x14ac:dyDescent="0.25">
      <c r="R96440" s="15">
        <v>3</v>
      </c>
    </row>
    <row r="96441" spans="18:18" x14ac:dyDescent="0.25">
      <c r="R96441" s="15">
        <v>3</v>
      </c>
    </row>
    <row r="96442" spans="18:18" x14ac:dyDescent="0.25">
      <c r="R96442" s="15">
        <v>3</v>
      </c>
    </row>
    <row r="96443" spans="18:18" x14ac:dyDescent="0.25">
      <c r="R96443" s="15">
        <v>3</v>
      </c>
    </row>
    <row r="96444" spans="18:18" x14ac:dyDescent="0.25">
      <c r="R96444" s="15">
        <v>3</v>
      </c>
    </row>
    <row r="96445" spans="18:18" x14ac:dyDescent="0.25">
      <c r="R96445" s="15">
        <v>3</v>
      </c>
    </row>
    <row r="96446" spans="18:18" x14ac:dyDescent="0.25">
      <c r="R96446" s="15">
        <v>2</v>
      </c>
    </row>
    <row r="96447" spans="18:18" x14ac:dyDescent="0.25">
      <c r="R96447" s="15">
        <v>2</v>
      </c>
    </row>
    <row r="96448" spans="18:18" x14ac:dyDescent="0.25">
      <c r="R96448" s="15">
        <v>2</v>
      </c>
    </row>
    <row r="96449" spans="18:18" x14ac:dyDescent="0.25">
      <c r="R96449" s="15">
        <v>2</v>
      </c>
    </row>
    <row r="96450" spans="18:18" x14ac:dyDescent="0.25">
      <c r="R96450" s="15">
        <v>2</v>
      </c>
    </row>
    <row r="96451" spans="18:18" x14ac:dyDescent="0.25">
      <c r="R96451" s="15">
        <v>2</v>
      </c>
    </row>
    <row r="96452" spans="18:18" x14ac:dyDescent="0.25">
      <c r="R96452" s="15">
        <v>2</v>
      </c>
    </row>
    <row r="96453" spans="18:18" x14ac:dyDescent="0.25">
      <c r="R96453" s="15">
        <v>2</v>
      </c>
    </row>
    <row r="96454" spans="18:18" x14ac:dyDescent="0.25">
      <c r="R96454" s="15">
        <v>2</v>
      </c>
    </row>
    <row r="96455" spans="18:18" x14ac:dyDescent="0.25">
      <c r="R96455" s="15">
        <v>3</v>
      </c>
    </row>
    <row r="96456" spans="18:18" x14ac:dyDescent="0.25">
      <c r="R96456" s="15">
        <v>3</v>
      </c>
    </row>
    <row r="96457" spans="18:18" x14ac:dyDescent="0.25">
      <c r="R96457" s="15">
        <v>3</v>
      </c>
    </row>
    <row r="96458" spans="18:18" x14ac:dyDescent="0.25">
      <c r="R96458" s="15">
        <v>3</v>
      </c>
    </row>
    <row r="96459" spans="18:18" x14ac:dyDescent="0.25">
      <c r="R96459" s="15">
        <v>3</v>
      </c>
    </row>
    <row r="96460" spans="18:18" x14ac:dyDescent="0.25">
      <c r="R96460" s="15">
        <v>3</v>
      </c>
    </row>
    <row r="96461" spans="18:18" x14ac:dyDescent="0.25">
      <c r="R96461" s="15">
        <v>2</v>
      </c>
    </row>
    <row r="96462" spans="18:18" x14ac:dyDescent="0.25">
      <c r="R96462" s="15">
        <v>2</v>
      </c>
    </row>
    <row r="96463" spans="18:18" x14ac:dyDescent="0.25">
      <c r="R96463" s="15">
        <v>2</v>
      </c>
    </row>
    <row r="96464" spans="18:18" x14ac:dyDescent="0.25">
      <c r="R96464" s="15">
        <v>3</v>
      </c>
    </row>
    <row r="96465" spans="18:18" x14ac:dyDescent="0.25">
      <c r="R96465" s="15">
        <v>3</v>
      </c>
    </row>
    <row r="96466" spans="18:18" x14ac:dyDescent="0.25">
      <c r="R96466" s="15">
        <v>3</v>
      </c>
    </row>
    <row r="96467" spans="18:18" x14ac:dyDescent="0.25">
      <c r="R96467" s="15">
        <v>3</v>
      </c>
    </row>
    <row r="96468" spans="18:18" x14ac:dyDescent="0.25">
      <c r="R96468" s="15">
        <v>3</v>
      </c>
    </row>
    <row r="96469" spans="18:18" x14ac:dyDescent="0.25">
      <c r="R96469" s="15">
        <v>3</v>
      </c>
    </row>
    <row r="96470" spans="18:18" x14ac:dyDescent="0.25">
      <c r="R96470" s="15">
        <v>4</v>
      </c>
    </row>
    <row r="96471" spans="18:18" x14ac:dyDescent="0.25">
      <c r="R96471" s="15">
        <v>4</v>
      </c>
    </row>
    <row r="96472" spans="18:18" x14ac:dyDescent="0.25">
      <c r="R96472" s="15">
        <v>4</v>
      </c>
    </row>
    <row r="96473" spans="18:18" x14ac:dyDescent="0.25">
      <c r="R96473" s="15">
        <v>4</v>
      </c>
    </row>
    <row r="96474" spans="18:18" x14ac:dyDescent="0.25">
      <c r="R96474" s="15">
        <v>4</v>
      </c>
    </row>
    <row r="96475" spans="18:18" x14ac:dyDescent="0.25">
      <c r="R96475" s="15">
        <v>4</v>
      </c>
    </row>
    <row r="96476" spans="18:18" x14ac:dyDescent="0.25">
      <c r="R96476" s="15">
        <v>4</v>
      </c>
    </row>
    <row r="96477" spans="18:18" x14ac:dyDescent="0.25">
      <c r="R96477" s="15">
        <v>4</v>
      </c>
    </row>
    <row r="96478" spans="18:18" x14ac:dyDescent="0.25">
      <c r="R96478" s="15">
        <v>1</v>
      </c>
    </row>
    <row r="96479" spans="18:18" x14ac:dyDescent="0.25">
      <c r="R96479" s="15">
        <v>1</v>
      </c>
    </row>
    <row r="96480" spans="18:18" x14ac:dyDescent="0.25">
      <c r="R96480" s="15">
        <v>2</v>
      </c>
    </row>
    <row r="96481" spans="18:18" x14ac:dyDescent="0.25">
      <c r="R96481" s="15">
        <v>2</v>
      </c>
    </row>
    <row r="96482" spans="18:18" x14ac:dyDescent="0.25">
      <c r="R96482" s="15">
        <v>2</v>
      </c>
    </row>
    <row r="96483" spans="18:18" x14ac:dyDescent="0.25">
      <c r="R96483" s="15">
        <v>2</v>
      </c>
    </row>
    <row r="96484" spans="18:18" x14ac:dyDescent="0.25">
      <c r="R96484" s="15">
        <v>2</v>
      </c>
    </row>
    <row r="96485" spans="18:18" x14ac:dyDescent="0.25">
      <c r="R96485" s="15">
        <v>2</v>
      </c>
    </row>
    <row r="96486" spans="18:18" x14ac:dyDescent="0.25">
      <c r="R96486" s="15">
        <v>2</v>
      </c>
    </row>
    <row r="96487" spans="18:18" x14ac:dyDescent="0.25">
      <c r="R96487" s="15">
        <v>2</v>
      </c>
    </row>
    <row r="96488" spans="18:18" x14ac:dyDescent="0.25">
      <c r="R96488" s="15">
        <v>2</v>
      </c>
    </row>
    <row r="96489" spans="18:18" x14ac:dyDescent="0.25">
      <c r="R96489" s="15">
        <v>2</v>
      </c>
    </row>
    <row r="96490" spans="18:18" x14ac:dyDescent="0.25">
      <c r="R96490" s="15">
        <v>2</v>
      </c>
    </row>
    <row r="96491" spans="18:18" x14ac:dyDescent="0.25">
      <c r="R96491" s="15">
        <v>2</v>
      </c>
    </row>
    <row r="96492" spans="18:18" x14ac:dyDescent="0.25">
      <c r="R96492" s="15">
        <v>2</v>
      </c>
    </row>
    <row r="96493" spans="18:18" x14ac:dyDescent="0.25">
      <c r="R96493" s="15">
        <v>2</v>
      </c>
    </row>
    <row r="96494" spans="18:18" x14ac:dyDescent="0.25">
      <c r="R96494" s="15">
        <v>2</v>
      </c>
    </row>
    <row r="96495" spans="18:18" x14ac:dyDescent="0.25">
      <c r="R96495" s="15">
        <v>2</v>
      </c>
    </row>
    <row r="96496" spans="18:18" x14ac:dyDescent="0.25">
      <c r="R96496" s="15">
        <v>2</v>
      </c>
    </row>
    <row r="96497" spans="18:18" x14ac:dyDescent="0.25">
      <c r="R96497" s="15">
        <v>2</v>
      </c>
    </row>
    <row r="96498" spans="18:18" x14ac:dyDescent="0.25">
      <c r="R96498" s="15">
        <v>2</v>
      </c>
    </row>
    <row r="96499" spans="18:18" x14ac:dyDescent="0.25">
      <c r="R96499" s="15">
        <v>2</v>
      </c>
    </row>
    <row r="96500" spans="18:18" x14ac:dyDescent="0.25">
      <c r="R96500" s="15">
        <v>2</v>
      </c>
    </row>
    <row r="96501" spans="18:18" x14ac:dyDescent="0.25">
      <c r="R96501" s="15">
        <v>2</v>
      </c>
    </row>
    <row r="96502" spans="18:18" x14ac:dyDescent="0.25">
      <c r="R96502" s="15">
        <v>2</v>
      </c>
    </row>
    <row r="96503" spans="18:18" x14ac:dyDescent="0.25">
      <c r="R96503" s="15">
        <v>2</v>
      </c>
    </row>
    <row r="96504" spans="18:18" x14ac:dyDescent="0.25">
      <c r="R96504" s="15">
        <v>2</v>
      </c>
    </row>
    <row r="96505" spans="18:18" x14ac:dyDescent="0.25">
      <c r="R96505" s="15">
        <v>2</v>
      </c>
    </row>
    <row r="96506" spans="18:18" x14ac:dyDescent="0.25">
      <c r="R96506" s="15">
        <v>2</v>
      </c>
    </row>
    <row r="96507" spans="18:18" x14ac:dyDescent="0.25">
      <c r="R96507" s="15">
        <v>2</v>
      </c>
    </row>
    <row r="96508" spans="18:18" x14ac:dyDescent="0.25">
      <c r="R96508" s="15">
        <v>2</v>
      </c>
    </row>
    <row r="96509" spans="18:18" x14ac:dyDescent="0.25">
      <c r="R96509" s="15">
        <v>2</v>
      </c>
    </row>
    <row r="96510" spans="18:18" x14ac:dyDescent="0.25">
      <c r="R96510" s="15">
        <v>2</v>
      </c>
    </row>
    <row r="96511" spans="18:18" x14ac:dyDescent="0.25">
      <c r="R96511" s="15">
        <v>2</v>
      </c>
    </row>
    <row r="96512" spans="18:18" x14ac:dyDescent="0.25">
      <c r="R96512" s="15">
        <v>3</v>
      </c>
    </row>
    <row r="96513" spans="18:18" x14ac:dyDescent="0.25">
      <c r="R96513" s="15">
        <v>3</v>
      </c>
    </row>
    <row r="96514" spans="18:18" x14ac:dyDescent="0.25">
      <c r="R96514" s="15">
        <v>3</v>
      </c>
    </row>
    <row r="96515" spans="18:18" x14ac:dyDescent="0.25">
      <c r="R96515" s="15">
        <v>3</v>
      </c>
    </row>
    <row r="96516" spans="18:18" x14ac:dyDescent="0.25">
      <c r="R96516" s="15">
        <v>3</v>
      </c>
    </row>
    <row r="96517" spans="18:18" x14ac:dyDescent="0.25">
      <c r="R96517" s="15">
        <v>3</v>
      </c>
    </row>
    <row r="96518" spans="18:18" x14ac:dyDescent="0.25">
      <c r="R96518" s="15">
        <v>3</v>
      </c>
    </row>
    <row r="96519" spans="18:18" x14ac:dyDescent="0.25">
      <c r="R96519" s="15">
        <v>3</v>
      </c>
    </row>
    <row r="96520" spans="18:18" x14ac:dyDescent="0.25">
      <c r="R96520" s="15">
        <v>3</v>
      </c>
    </row>
    <row r="96521" spans="18:18" x14ac:dyDescent="0.25">
      <c r="R96521" s="15">
        <v>3</v>
      </c>
    </row>
    <row r="96522" spans="18:18" x14ac:dyDescent="0.25">
      <c r="R96522" s="15">
        <v>3</v>
      </c>
    </row>
    <row r="96523" spans="18:18" x14ac:dyDescent="0.25">
      <c r="R96523" s="15">
        <v>3</v>
      </c>
    </row>
    <row r="96524" spans="18:18" x14ac:dyDescent="0.25">
      <c r="R96524" s="15">
        <v>3</v>
      </c>
    </row>
    <row r="96525" spans="18:18" x14ac:dyDescent="0.25">
      <c r="R96525" s="15">
        <v>3</v>
      </c>
    </row>
    <row r="96526" spans="18:18" x14ac:dyDescent="0.25">
      <c r="R96526" s="15">
        <v>3</v>
      </c>
    </row>
    <row r="96527" spans="18:18" x14ac:dyDescent="0.25">
      <c r="R96527" s="15">
        <v>3</v>
      </c>
    </row>
    <row r="96528" spans="18:18" x14ac:dyDescent="0.25">
      <c r="R96528" s="15">
        <v>3</v>
      </c>
    </row>
    <row r="96529" spans="18:18" x14ac:dyDescent="0.25">
      <c r="R96529" s="15">
        <v>3</v>
      </c>
    </row>
    <row r="96530" spans="18:18" x14ac:dyDescent="0.25">
      <c r="R96530" s="15">
        <v>3</v>
      </c>
    </row>
    <row r="96531" spans="18:18" x14ac:dyDescent="0.25">
      <c r="R96531" s="15">
        <v>3</v>
      </c>
    </row>
    <row r="96532" spans="18:18" x14ac:dyDescent="0.25">
      <c r="R96532" s="15">
        <v>3</v>
      </c>
    </row>
    <row r="96533" spans="18:18" x14ac:dyDescent="0.25">
      <c r="R96533" s="15">
        <v>3</v>
      </c>
    </row>
    <row r="96534" spans="18:18" x14ac:dyDescent="0.25">
      <c r="R96534" s="15">
        <v>3</v>
      </c>
    </row>
    <row r="96535" spans="18:18" x14ac:dyDescent="0.25">
      <c r="R96535" s="15">
        <v>3</v>
      </c>
    </row>
    <row r="96536" spans="18:18" x14ac:dyDescent="0.25">
      <c r="R96536" s="15">
        <v>3</v>
      </c>
    </row>
    <row r="96537" spans="18:18" x14ac:dyDescent="0.25">
      <c r="R96537" s="15">
        <v>3</v>
      </c>
    </row>
    <row r="96538" spans="18:18" x14ac:dyDescent="0.25">
      <c r="R96538" s="15">
        <v>3</v>
      </c>
    </row>
    <row r="96539" spans="18:18" x14ac:dyDescent="0.25">
      <c r="R96539" s="15">
        <v>3</v>
      </c>
    </row>
    <row r="96540" spans="18:18" x14ac:dyDescent="0.25">
      <c r="R96540" s="15">
        <v>3</v>
      </c>
    </row>
    <row r="96541" spans="18:18" x14ac:dyDescent="0.25">
      <c r="R96541" s="15">
        <v>2</v>
      </c>
    </row>
    <row r="96542" spans="18:18" x14ac:dyDescent="0.25">
      <c r="R96542" s="15">
        <v>2</v>
      </c>
    </row>
    <row r="96543" spans="18:18" x14ac:dyDescent="0.25">
      <c r="R96543" s="15">
        <v>2</v>
      </c>
    </row>
    <row r="96544" spans="18:18" x14ac:dyDescent="0.25">
      <c r="R96544" s="15">
        <v>2</v>
      </c>
    </row>
    <row r="96545" spans="18:18" x14ac:dyDescent="0.25">
      <c r="R96545" s="15">
        <v>2</v>
      </c>
    </row>
    <row r="96546" spans="18:18" x14ac:dyDescent="0.25">
      <c r="R96546" s="15">
        <v>2</v>
      </c>
    </row>
    <row r="96547" spans="18:18" x14ac:dyDescent="0.25">
      <c r="R96547" s="15">
        <v>2</v>
      </c>
    </row>
    <row r="96548" spans="18:18" x14ac:dyDescent="0.25">
      <c r="R96548" s="15">
        <v>2</v>
      </c>
    </row>
    <row r="96549" spans="18:18" x14ac:dyDescent="0.25">
      <c r="R96549" s="15">
        <v>2</v>
      </c>
    </row>
    <row r="96550" spans="18:18" x14ac:dyDescent="0.25">
      <c r="R96550" s="15">
        <v>2</v>
      </c>
    </row>
    <row r="96551" spans="18:18" x14ac:dyDescent="0.25">
      <c r="R96551" s="15">
        <v>2</v>
      </c>
    </row>
    <row r="96552" spans="18:18" x14ac:dyDescent="0.25">
      <c r="R96552" s="15">
        <v>2</v>
      </c>
    </row>
    <row r="96553" spans="18:18" x14ac:dyDescent="0.25">
      <c r="R96553" s="15">
        <v>2</v>
      </c>
    </row>
    <row r="96554" spans="18:18" x14ac:dyDescent="0.25">
      <c r="R96554" s="15">
        <v>2</v>
      </c>
    </row>
    <row r="96555" spans="18:18" x14ac:dyDescent="0.25">
      <c r="R96555" s="15">
        <v>2</v>
      </c>
    </row>
    <row r="96556" spans="18:18" x14ac:dyDescent="0.25">
      <c r="R96556" s="15">
        <v>2</v>
      </c>
    </row>
    <row r="96557" spans="18:18" x14ac:dyDescent="0.25">
      <c r="R96557" s="15">
        <v>2</v>
      </c>
    </row>
    <row r="96558" spans="18:18" x14ac:dyDescent="0.25">
      <c r="R96558" s="15">
        <v>3</v>
      </c>
    </row>
    <row r="96559" spans="18:18" x14ac:dyDescent="0.25">
      <c r="R96559" s="15">
        <v>3</v>
      </c>
    </row>
    <row r="96560" spans="18:18" x14ac:dyDescent="0.25">
      <c r="R96560" s="15">
        <v>3</v>
      </c>
    </row>
    <row r="96561" spans="18:18" x14ac:dyDescent="0.25">
      <c r="R96561" s="15">
        <v>3</v>
      </c>
    </row>
    <row r="96562" spans="18:18" x14ac:dyDescent="0.25">
      <c r="R96562" s="15">
        <v>3</v>
      </c>
    </row>
    <row r="96563" spans="18:18" x14ac:dyDescent="0.25">
      <c r="R96563" s="15">
        <v>3</v>
      </c>
    </row>
    <row r="96564" spans="18:18" x14ac:dyDescent="0.25">
      <c r="R96564" s="15">
        <v>3</v>
      </c>
    </row>
    <row r="96565" spans="18:18" x14ac:dyDescent="0.25">
      <c r="R96565" s="15">
        <v>3</v>
      </c>
    </row>
    <row r="96566" spans="18:18" x14ac:dyDescent="0.25">
      <c r="R96566" s="15">
        <v>3</v>
      </c>
    </row>
    <row r="96567" spans="18:18" x14ac:dyDescent="0.25">
      <c r="R96567" s="15">
        <v>3</v>
      </c>
    </row>
    <row r="96568" spans="18:18" x14ac:dyDescent="0.25">
      <c r="R96568" s="15">
        <v>1</v>
      </c>
    </row>
    <row r="96569" spans="18:18" x14ac:dyDescent="0.25">
      <c r="R96569" s="15">
        <v>1</v>
      </c>
    </row>
    <row r="96570" spans="18:18" x14ac:dyDescent="0.25">
      <c r="R96570" s="15">
        <v>1</v>
      </c>
    </row>
    <row r="96571" spans="18:18" x14ac:dyDescent="0.25">
      <c r="R96571" s="15">
        <v>1</v>
      </c>
    </row>
    <row r="96572" spans="18:18" x14ac:dyDescent="0.25">
      <c r="R96572" s="15">
        <v>1</v>
      </c>
    </row>
    <row r="96573" spans="18:18" x14ac:dyDescent="0.25">
      <c r="R96573" s="15">
        <v>1</v>
      </c>
    </row>
    <row r="96574" spans="18:18" x14ac:dyDescent="0.25">
      <c r="R96574" s="15">
        <v>1</v>
      </c>
    </row>
    <row r="96575" spans="18:18" x14ac:dyDescent="0.25">
      <c r="R96575" s="15">
        <v>1</v>
      </c>
    </row>
    <row r="96576" spans="18:18" x14ac:dyDescent="0.25">
      <c r="R96576" s="15">
        <v>1</v>
      </c>
    </row>
    <row r="96577" spans="18:18" x14ac:dyDescent="0.25">
      <c r="R96577" s="15">
        <v>1</v>
      </c>
    </row>
    <row r="96578" spans="18:18" x14ac:dyDescent="0.25">
      <c r="R96578" s="15">
        <v>4</v>
      </c>
    </row>
    <row r="96579" spans="18:18" x14ac:dyDescent="0.25">
      <c r="R96579" s="15">
        <v>4</v>
      </c>
    </row>
    <row r="96580" spans="18:18" x14ac:dyDescent="0.25">
      <c r="R96580" s="15">
        <v>4</v>
      </c>
    </row>
    <row r="96581" spans="18:18" x14ac:dyDescent="0.25">
      <c r="R96581" s="15">
        <v>4</v>
      </c>
    </row>
    <row r="96582" spans="18:18" x14ac:dyDescent="0.25">
      <c r="R96582" s="15">
        <v>4</v>
      </c>
    </row>
    <row r="96583" spans="18:18" x14ac:dyDescent="0.25">
      <c r="R96583" s="15">
        <v>4</v>
      </c>
    </row>
    <row r="96584" spans="18:18" x14ac:dyDescent="0.25">
      <c r="R96584" s="15">
        <v>4</v>
      </c>
    </row>
    <row r="96585" spans="18:18" x14ac:dyDescent="0.25">
      <c r="R96585" s="15">
        <v>4</v>
      </c>
    </row>
    <row r="96586" spans="18:18" x14ac:dyDescent="0.25">
      <c r="R96586" s="15">
        <v>4</v>
      </c>
    </row>
    <row r="96587" spans="18:18" x14ac:dyDescent="0.25">
      <c r="R96587" s="15">
        <v>4</v>
      </c>
    </row>
    <row r="96588" spans="18:18" x14ac:dyDescent="0.25">
      <c r="R96588" s="15">
        <v>4</v>
      </c>
    </row>
    <row r="96589" spans="18:18" x14ac:dyDescent="0.25">
      <c r="R96589" s="15">
        <v>4</v>
      </c>
    </row>
    <row r="96590" spans="18:18" x14ac:dyDescent="0.25">
      <c r="R96590" s="15">
        <v>4</v>
      </c>
    </row>
    <row r="96591" spans="18:18" x14ac:dyDescent="0.25">
      <c r="R96591" s="15">
        <v>4</v>
      </c>
    </row>
    <row r="96592" spans="18:18" x14ac:dyDescent="0.25">
      <c r="R96592" s="15">
        <v>4</v>
      </c>
    </row>
    <row r="96593" spans="18:18" x14ac:dyDescent="0.25">
      <c r="R96593" s="15">
        <v>4</v>
      </c>
    </row>
    <row r="96594" spans="18:18" x14ac:dyDescent="0.25">
      <c r="R96594" s="15">
        <v>3</v>
      </c>
    </row>
    <row r="96595" spans="18:18" x14ac:dyDescent="0.25">
      <c r="R96595" s="15">
        <v>3</v>
      </c>
    </row>
    <row r="96596" spans="18:18" x14ac:dyDescent="0.25">
      <c r="R96596" s="15">
        <v>3</v>
      </c>
    </row>
    <row r="96597" spans="18:18" x14ac:dyDescent="0.25">
      <c r="R96597" s="15">
        <v>3</v>
      </c>
    </row>
    <row r="96598" spans="18:18" x14ac:dyDescent="0.25">
      <c r="R96598" s="15">
        <v>3</v>
      </c>
    </row>
    <row r="96599" spans="18:18" x14ac:dyDescent="0.25">
      <c r="R96599" s="15">
        <v>3</v>
      </c>
    </row>
    <row r="96600" spans="18:18" x14ac:dyDescent="0.25">
      <c r="R96600" s="15">
        <v>3</v>
      </c>
    </row>
    <row r="96601" spans="18:18" x14ac:dyDescent="0.25">
      <c r="R96601" s="15">
        <v>3</v>
      </c>
    </row>
    <row r="96602" spans="18:18" x14ac:dyDescent="0.25">
      <c r="R96602" s="15">
        <v>3</v>
      </c>
    </row>
    <row r="96603" spans="18:18" x14ac:dyDescent="0.25">
      <c r="R96603" s="15">
        <v>3</v>
      </c>
    </row>
    <row r="96604" spans="18:18" x14ac:dyDescent="0.25">
      <c r="R96604" s="15">
        <v>3</v>
      </c>
    </row>
    <row r="96605" spans="18:18" x14ac:dyDescent="0.25">
      <c r="R96605" s="15">
        <v>3</v>
      </c>
    </row>
    <row r="96606" spans="18:18" x14ac:dyDescent="0.25">
      <c r="R96606" s="15">
        <v>3</v>
      </c>
    </row>
    <row r="96607" spans="18:18" x14ac:dyDescent="0.25">
      <c r="R96607" s="15">
        <v>3</v>
      </c>
    </row>
    <row r="96608" spans="18:18" x14ac:dyDescent="0.25">
      <c r="R96608" s="15">
        <v>3</v>
      </c>
    </row>
    <row r="96609" spans="18:18" x14ac:dyDescent="0.25">
      <c r="R96609" s="15">
        <v>3</v>
      </c>
    </row>
    <row r="96610" spans="18:18" x14ac:dyDescent="0.25">
      <c r="R96610" s="15">
        <v>1</v>
      </c>
    </row>
    <row r="96611" spans="18:18" x14ac:dyDescent="0.25">
      <c r="R96611" s="15">
        <v>1</v>
      </c>
    </row>
    <row r="96612" spans="18:18" x14ac:dyDescent="0.25">
      <c r="R96612" s="15">
        <v>1</v>
      </c>
    </row>
    <row r="96613" spans="18:18" x14ac:dyDescent="0.25">
      <c r="R96613" s="15">
        <v>1</v>
      </c>
    </row>
    <row r="96614" spans="18:18" x14ac:dyDescent="0.25">
      <c r="R96614" s="15">
        <v>1</v>
      </c>
    </row>
    <row r="96615" spans="18:18" x14ac:dyDescent="0.25">
      <c r="R96615" s="15">
        <v>1</v>
      </c>
    </row>
    <row r="96616" spans="18:18" x14ac:dyDescent="0.25">
      <c r="R96616" s="15">
        <v>1</v>
      </c>
    </row>
    <row r="96617" spans="18:18" x14ac:dyDescent="0.25">
      <c r="R96617" s="15">
        <v>1</v>
      </c>
    </row>
    <row r="96618" spans="18:18" x14ac:dyDescent="0.25">
      <c r="R96618" s="15">
        <v>1</v>
      </c>
    </row>
    <row r="96619" spans="18:18" x14ac:dyDescent="0.25">
      <c r="R96619" s="15">
        <v>1</v>
      </c>
    </row>
    <row r="96620" spans="18:18" x14ac:dyDescent="0.25">
      <c r="R96620" s="15">
        <v>1</v>
      </c>
    </row>
    <row r="96621" spans="18:18" x14ac:dyDescent="0.25">
      <c r="R96621" s="15">
        <v>1</v>
      </c>
    </row>
    <row r="96622" spans="18:18" x14ac:dyDescent="0.25">
      <c r="R96622" s="15">
        <v>1</v>
      </c>
    </row>
    <row r="96623" spans="18:18" x14ac:dyDescent="0.25">
      <c r="R96623" s="15">
        <v>1</v>
      </c>
    </row>
    <row r="96624" spans="18:18" x14ac:dyDescent="0.25">
      <c r="R96624" s="15">
        <v>1</v>
      </c>
    </row>
    <row r="96625" spans="18:18" x14ac:dyDescent="0.25">
      <c r="R96625" s="15">
        <v>1</v>
      </c>
    </row>
    <row r="96626" spans="18:18" x14ac:dyDescent="0.25">
      <c r="R96626" s="15">
        <v>1</v>
      </c>
    </row>
    <row r="96627" spans="18:18" x14ac:dyDescent="0.25">
      <c r="R96627" s="15">
        <v>1</v>
      </c>
    </row>
    <row r="96628" spans="18:18" x14ac:dyDescent="0.25">
      <c r="R96628" s="15">
        <v>1</v>
      </c>
    </row>
    <row r="96629" spans="18:18" x14ac:dyDescent="0.25">
      <c r="R96629" s="15">
        <v>1</v>
      </c>
    </row>
    <row r="96630" spans="18:18" x14ac:dyDescent="0.25">
      <c r="R96630" s="15">
        <v>1</v>
      </c>
    </row>
    <row r="96631" spans="18:18" x14ac:dyDescent="0.25">
      <c r="R96631" s="15">
        <v>1</v>
      </c>
    </row>
    <row r="96632" spans="18:18" x14ac:dyDescent="0.25">
      <c r="R96632" s="15">
        <v>1</v>
      </c>
    </row>
    <row r="96633" spans="18:18" x14ac:dyDescent="0.25">
      <c r="R96633" s="15">
        <v>1</v>
      </c>
    </row>
    <row r="96634" spans="18:18" x14ac:dyDescent="0.25">
      <c r="R96634" s="15">
        <v>1</v>
      </c>
    </row>
    <row r="96635" spans="18:18" x14ac:dyDescent="0.25">
      <c r="R96635" s="15">
        <v>1</v>
      </c>
    </row>
    <row r="96636" spans="18:18" x14ac:dyDescent="0.25">
      <c r="R96636" s="15">
        <v>1</v>
      </c>
    </row>
    <row r="96637" spans="18:18" x14ac:dyDescent="0.25">
      <c r="R96637" s="15">
        <v>1</v>
      </c>
    </row>
    <row r="96638" spans="18:18" x14ac:dyDescent="0.25">
      <c r="R96638" s="15">
        <v>1</v>
      </c>
    </row>
    <row r="96639" spans="18:18" x14ac:dyDescent="0.25">
      <c r="R96639" s="15">
        <v>1</v>
      </c>
    </row>
    <row r="96640" spans="18:18" x14ac:dyDescent="0.25">
      <c r="R96640" s="15">
        <v>1</v>
      </c>
    </row>
    <row r="96641" spans="18:18" x14ac:dyDescent="0.25">
      <c r="R96641" s="15">
        <v>1</v>
      </c>
    </row>
    <row r="96642" spans="18:18" x14ac:dyDescent="0.25">
      <c r="R96642" s="15">
        <v>1</v>
      </c>
    </row>
    <row r="96643" spans="18:18" x14ac:dyDescent="0.25">
      <c r="R96643" s="15">
        <v>1</v>
      </c>
    </row>
    <row r="96644" spans="18:18" x14ac:dyDescent="0.25">
      <c r="R96644" s="15">
        <v>1</v>
      </c>
    </row>
    <row r="96645" spans="18:18" x14ac:dyDescent="0.25">
      <c r="R96645" s="15">
        <v>1</v>
      </c>
    </row>
    <row r="96646" spans="18:18" x14ac:dyDescent="0.25">
      <c r="R96646" s="15">
        <v>1</v>
      </c>
    </row>
    <row r="96647" spans="18:18" x14ac:dyDescent="0.25">
      <c r="R96647" s="15">
        <v>1</v>
      </c>
    </row>
    <row r="96648" spans="18:18" x14ac:dyDescent="0.25">
      <c r="R96648" s="15">
        <v>1</v>
      </c>
    </row>
    <row r="96649" spans="18:18" x14ac:dyDescent="0.25">
      <c r="R96649" s="15">
        <v>1</v>
      </c>
    </row>
    <row r="96650" spans="18:18" x14ac:dyDescent="0.25">
      <c r="R96650" s="15">
        <v>1</v>
      </c>
    </row>
    <row r="96651" spans="18:18" x14ac:dyDescent="0.25">
      <c r="R96651" s="15">
        <v>1</v>
      </c>
    </row>
    <row r="96652" spans="18:18" x14ac:dyDescent="0.25">
      <c r="R96652" s="15">
        <v>1</v>
      </c>
    </row>
    <row r="96653" spans="18:18" x14ac:dyDescent="0.25">
      <c r="R96653" s="15">
        <v>1</v>
      </c>
    </row>
    <row r="96654" spans="18:18" x14ac:dyDescent="0.25">
      <c r="R96654" s="15">
        <v>1</v>
      </c>
    </row>
    <row r="96655" spans="18:18" x14ac:dyDescent="0.25">
      <c r="R96655" s="15">
        <v>1</v>
      </c>
    </row>
    <row r="96656" spans="18:18" x14ac:dyDescent="0.25">
      <c r="R96656" s="15">
        <v>1</v>
      </c>
    </row>
    <row r="96657" spans="18:18" x14ac:dyDescent="0.25">
      <c r="R96657" s="15">
        <v>1</v>
      </c>
    </row>
    <row r="96658" spans="18:18" x14ac:dyDescent="0.25">
      <c r="R96658" s="15">
        <v>1</v>
      </c>
    </row>
    <row r="96659" spans="18:18" x14ac:dyDescent="0.25">
      <c r="R96659" s="15">
        <v>1</v>
      </c>
    </row>
    <row r="96660" spans="18:18" x14ac:dyDescent="0.25">
      <c r="R96660" s="15">
        <v>1</v>
      </c>
    </row>
    <row r="96661" spans="18:18" x14ac:dyDescent="0.25">
      <c r="R96661" s="15">
        <v>1</v>
      </c>
    </row>
    <row r="96662" spans="18:18" x14ac:dyDescent="0.25">
      <c r="R96662" s="15">
        <v>1</v>
      </c>
    </row>
    <row r="96663" spans="18:18" x14ac:dyDescent="0.25">
      <c r="R96663" s="15">
        <v>1</v>
      </c>
    </row>
    <row r="96664" spans="18:18" x14ac:dyDescent="0.25">
      <c r="R96664" s="15">
        <v>1</v>
      </c>
    </row>
    <row r="96665" spans="18:18" x14ac:dyDescent="0.25">
      <c r="R96665" s="15">
        <v>1</v>
      </c>
    </row>
    <row r="96666" spans="18:18" x14ac:dyDescent="0.25">
      <c r="R96666" s="15">
        <v>1</v>
      </c>
    </row>
    <row r="96667" spans="18:18" x14ac:dyDescent="0.25">
      <c r="R96667" s="15">
        <v>1</v>
      </c>
    </row>
    <row r="96668" spans="18:18" x14ac:dyDescent="0.25">
      <c r="R96668" s="15">
        <v>1</v>
      </c>
    </row>
    <row r="96669" spans="18:18" x14ac:dyDescent="0.25">
      <c r="R96669" s="15">
        <v>1</v>
      </c>
    </row>
    <row r="96670" spans="18:18" x14ac:dyDescent="0.25">
      <c r="R96670" s="15">
        <v>1</v>
      </c>
    </row>
    <row r="96671" spans="18:18" x14ac:dyDescent="0.25">
      <c r="R96671" s="15">
        <v>1</v>
      </c>
    </row>
    <row r="96672" spans="18:18" x14ac:dyDescent="0.25">
      <c r="R96672" s="15">
        <v>1</v>
      </c>
    </row>
    <row r="96673" spans="18:18" x14ac:dyDescent="0.25">
      <c r="R96673" s="15">
        <v>1</v>
      </c>
    </row>
    <row r="96674" spans="18:18" x14ac:dyDescent="0.25">
      <c r="R96674" s="15">
        <v>1</v>
      </c>
    </row>
    <row r="96675" spans="18:18" x14ac:dyDescent="0.25">
      <c r="R96675" s="15">
        <v>1</v>
      </c>
    </row>
    <row r="96676" spans="18:18" x14ac:dyDescent="0.25">
      <c r="R96676" s="15">
        <v>1</v>
      </c>
    </row>
    <row r="96677" spans="18:18" x14ac:dyDescent="0.25">
      <c r="R96677" s="15">
        <v>1</v>
      </c>
    </row>
    <row r="96678" spans="18:18" x14ac:dyDescent="0.25">
      <c r="R96678" s="15">
        <v>1</v>
      </c>
    </row>
    <row r="96679" spans="18:18" x14ac:dyDescent="0.25">
      <c r="R96679" s="15">
        <v>1</v>
      </c>
    </row>
    <row r="96680" spans="18:18" x14ac:dyDescent="0.25">
      <c r="R96680" s="15">
        <v>1</v>
      </c>
    </row>
    <row r="96681" spans="18:18" x14ac:dyDescent="0.25">
      <c r="R96681" s="15">
        <v>1</v>
      </c>
    </row>
    <row r="96682" spans="18:18" x14ac:dyDescent="0.25">
      <c r="R96682" s="15">
        <v>1</v>
      </c>
    </row>
    <row r="96683" spans="18:18" x14ac:dyDescent="0.25">
      <c r="R96683" s="15">
        <v>1</v>
      </c>
    </row>
    <row r="96684" spans="18:18" x14ac:dyDescent="0.25">
      <c r="R96684" s="15">
        <v>1</v>
      </c>
    </row>
    <row r="96685" spans="18:18" x14ac:dyDescent="0.25">
      <c r="R96685" s="15">
        <v>1</v>
      </c>
    </row>
    <row r="96686" spans="18:18" x14ac:dyDescent="0.25">
      <c r="R96686" s="15">
        <v>1</v>
      </c>
    </row>
    <row r="96687" spans="18:18" x14ac:dyDescent="0.25">
      <c r="R96687" s="15">
        <v>3</v>
      </c>
    </row>
    <row r="96688" spans="18:18" x14ac:dyDescent="0.25">
      <c r="R96688" s="15">
        <v>3</v>
      </c>
    </row>
    <row r="96689" spans="18:18" x14ac:dyDescent="0.25">
      <c r="R96689" s="15">
        <v>3</v>
      </c>
    </row>
    <row r="96690" spans="18:18" x14ac:dyDescent="0.25">
      <c r="R96690" s="15">
        <v>3</v>
      </c>
    </row>
    <row r="96691" spans="18:18" x14ac:dyDescent="0.25">
      <c r="R96691" s="15">
        <v>3</v>
      </c>
    </row>
    <row r="96692" spans="18:18" x14ac:dyDescent="0.25">
      <c r="R96692" s="15">
        <v>3</v>
      </c>
    </row>
    <row r="96693" spans="18:18" x14ac:dyDescent="0.25">
      <c r="R96693" s="15">
        <v>3</v>
      </c>
    </row>
    <row r="96694" spans="18:18" x14ac:dyDescent="0.25">
      <c r="R96694" s="15">
        <v>3</v>
      </c>
    </row>
    <row r="96695" spans="18:18" x14ac:dyDescent="0.25">
      <c r="R96695" s="15">
        <v>3</v>
      </c>
    </row>
    <row r="96696" spans="18:18" x14ac:dyDescent="0.25">
      <c r="R96696" s="15">
        <v>3</v>
      </c>
    </row>
    <row r="96697" spans="18:18" x14ac:dyDescent="0.25">
      <c r="R96697" s="15">
        <v>3</v>
      </c>
    </row>
    <row r="96698" spans="18:18" x14ac:dyDescent="0.25">
      <c r="R96698" s="15">
        <v>3</v>
      </c>
    </row>
    <row r="96699" spans="18:18" x14ac:dyDescent="0.25">
      <c r="R96699" s="15">
        <v>3</v>
      </c>
    </row>
    <row r="96700" spans="18:18" x14ac:dyDescent="0.25">
      <c r="R96700" s="15">
        <v>3</v>
      </c>
    </row>
    <row r="96701" spans="18:18" x14ac:dyDescent="0.25">
      <c r="R96701" s="15">
        <v>3</v>
      </c>
    </row>
    <row r="96702" spans="18:18" x14ac:dyDescent="0.25">
      <c r="R96702" s="15">
        <v>3</v>
      </c>
    </row>
    <row r="96703" spans="18:18" x14ac:dyDescent="0.25">
      <c r="R96703" s="15">
        <v>3</v>
      </c>
    </row>
    <row r="96704" spans="18:18" x14ac:dyDescent="0.25">
      <c r="R96704" s="15">
        <v>3</v>
      </c>
    </row>
    <row r="96705" spans="18:18" x14ac:dyDescent="0.25">
      <c r="R96705" s="15">
        <v>3</v>
      </c>
    </row>
    <row r="96706" spans="18:18" x14ac:dyDescent="0.25">
      <c r="R96706" s="15">
        <v>3</v>
      </c>
    </row>
    <row r="96707" spans="18:18" x14ac:dyDescent="0.25">
      <c r="R96707" s="15">
        <v>3</v>
      </c>
    </row>
    <row r="96708" spans="18:18" x14ac:dyDescent="0.25">
      <c r="R96708" s="15">
        <v>3</v>
      </c>
    </row>
    <row r="96709" spans="18:18" x14ac:dyDescent="0.25">
      <c r="R96709" s="15">
        <v>3</v>
      </c>
    </row>
    <row r="96710" spans="18:18" x14ac:dyDescent="0.25">
      <c r="R96710" s="15">
        <v>3</v>
      </c>
    </row>
    <row r="96711" spans="18:18" x14ac:dyDescent="0.25">
      <c r="R96711" s="15">
        <v>3</v>
      </c>
    </row>
    <row r="96712" spans="18:18" x14ac:dyDescent="0.25">
      <c r="R96712" s="15">
        <v>3</v>
      </c>
    </row>
    <row r="96713" spans="18:18" x14ac:dyDescent="0.25">
      <c r="R96713" s="15">
        <v>3</v>
      </c>
    </row>
    <row r="96714" spans="18:18" x14ac:dyDescent="0.25">
      <c r="R96714" s="15">
        <v>3</v>
      </c>
    </row>
    <row r="96715" spans="18:18" x14ac:dyDescent="0.25">
      <c r="R96715" s="15">
        <v>3</v>
      </c>
    </row>
    <row r="96716" spans="18:18" x14ac:dyDescent="0.25">
      <c r="R96716" s="15">
        <v>3</v>
      </c>
    </row>
    <row r="96717" spans="18:18" x14ac:dyDescent="0.25">
      <c r="R96717" s="15">
        <v>3</v>
      </c>
    </row>
    <row r="96718" spans="18:18" x14ac:dyDescent="0.25">
      <c r="R96718" s="15">
        <v>3</v>
      </c>
    </row>
    <row r="96719" spans="18:18" x14ac:dyDescent="0.25">
      <c r="R96719" s="15">
        <v>3</v>
      </c>
    </row>
    <row r="96720" spans="18:18" x14ac:dyDescent="0.25">
      <c r="R96720" s="15">
        <v>3</v>
      </c>
    </row>
    <row r="96721" spans="18:18" x14ac:dyDescent="0.25">
      <c r="R96721" s="15">
        <v>3</v>
      </c>
    </row>
    <row r="96722" spans="18:18" x14ac:dyDescent="0.25">
      <c r="R96722" s="15">
        <v>3</v>
      </c>
    </row>
    <row r="96723" spans="18:18" x14ac:dyDescent="0.25">
      <c r="R96723" s="15">
        <v>3</v>
      </c>
    </row>
    <row r="96724" spans="18:18" x14ac:dyDescent="0.25">
      <c r="R96724" s="15">
        <v>3</v>
      </c>
    </row>
    <row r="96725" spans="18:18" x14ac:dyDescent="0.25">
      <c r="R96725" s="15">
        <v>3</v>
      </c>
    </row>
    <row r="96726" spans="18:18" x14ac:dyDescent="0.25">
      <c r="R96726" s="15">
        <v>3</v>
      </c>
    </row>
    <row r="96727" spans="18:18" x14ac:dyDescent="0.25">
      <c r="R96727" s="15">
        <v>3</v>
      </c>
    </row>
    <row r="96728" spans="18:18" x14ac:dyDescent="0.25">
      <c r="R96728" s="15">
        <v>3</v>
      </c>
    </row>
    <row r="96729" spans="18:18" x14ac:dyDescent="0.25">
      <c r="R96729" s="15">
        <v>3</v>
      </c>
    </row>
    <row r="96730" spans="18:18" x14ac:dyDescent="0.25">
      <c r="R96730" s="15">
        <v>3</v>
      </c>
    </row>
    <row r="96731" spans="18:18" x14ac:dyDescent="0.25">
      <c r="R96731" s="15">
        <v>3</v>
      </c>
    </row>
    <row r="96732" spans="18:18" x14ac:dyDescent="0.25">
      <c r="R96732" s="15">
        <v>3</v>
      </c>
    </row>
    <row r="96733" spans="18:18" x14ac:dyDescent="0.25">
      <c r="R96733" s="15">
        <v>3</v>
      </c>
    </row>
    <row r="96734" spans="18:18" x14ac:dyDescent="0.25">
      <c r="R96734" s="15">
        <v>3</v>
      </c>
    </row>
    <row r="96735" spans="18:18" x14ac:dyDescent="0.25">
      <c r="R96735" s="15">
        <v>3</v>
      </c>
    </row>
    <row r="96736" spans="18:18" x14ac:dyDescent="0.25">
      <c r="R96736" s="15">
        <v>3</v>
      </c>
    </row>
    <row r="96737" spans="18:18" x14ac:dyDescent="0.25">
      <c r="R96737" s="15">
        <v>3</v>
      </c>
    </row>
    <row r="96738" spans="18:18" x14ac:dyDescent="0.25">
      <c r="R96738" s="15">
        <v>3</v>
      </c>
    </row>
    <row r="96739" spans="18:18" x14ac:dyDescent="0.25">
      <c r="R96739" s="15">
        <v>3</v>
      </c>
    </row>
    <row r="96740" spans="18:18" x14ac:dyDescent="0.25">
      <c r="R96740" s="15">
        <v>3</v>
      </c>
    </row>
    <row r="96741" spans="18:18" x14ac:dyDescent="0.25">
      <c r="R96741" s="15">
        <v>3</v>
      </c>
    </row>
    <row r="96742" spans="18:18" x14ac:dyDescent="0.25">
      <c r="R96742" s="15">
        <v>3</v>
      </c>
    </row>
    <row r="96743" spans="18:18" x14ac:dyDescent="0.25">
      <c r="R96743" s="15">
        <v>3</v>
      </c>
    </row>
    <row r="96744" spans="18:18" x14ac:dyDescent="0.25">
      <c r="R96744" s="15">
        <v>3</v>
      </c>
    </row>
    <row r="96745" spans="18:18" x14ac:dyDescent="0.25">
      <c r="R96745" s="15">
        <v>3</v>
      </c>
    </row>
    <row r="96746" spans="18:18" x14ac:dyDescent="0.25">
      <c r="R96746" s="15">
        <v>3</v>
      </c>
    </row>
    <row r="96747" spans="18:18" x14ac:dyDescent="0.25">
      <c r="R96747" s="15">
        <v>3</v>
      </c>
    </row>
    <row r="96748" spans="18:18" x14ac:dyDescent="0.25">
      <c r="R96748" s="15">
        <v>3</v>
      </c>
    </row>
    <row r="96749" spans="18:18" x14ac:dyDescent="0.25">
      <c r="R96749" s="15">
        <v>3</v>
      </c>
    </row>
    <row r="96750" spans="18:18" x14ac:dyDescent="0.25">
      <c r="R96750" s="15">
        <v>3</v>
      </c>
    </row>
    <row r="96751" spans="18:18" x14ac:dyDescent="0.25">
      <c r="R96751" s="15">
        <v>3</v>
      </c>
    </row>
    <row r="96752" spans="18:18" x14ac:dyDescent="0.25">
      <c r="R96752" s="15">
        <v>3</v>
      </c>
    </row>
    <row r="96753" spans="18:18" x14ac:dyDescent="0.25">
      <c r="R96753" s="15">
        <v>3</v>
      </c>
    </row>
    <row r="96754" spans="18:18" x14ac:dyDescent="0.25">
      <c r="R96754" s="15">
        <v>4</v>
      </c>
    </row>
    <row r="96755" spans="18:18" x14ac:dyDescent="0.25">
      <c r="R96755" s="15">
        <v>4</v>
      </c>
    </row>
    <row r="96756" spans="18:18" x14ac:dyDescent="0.25">
      <c r="R96756" s="15">
        <v>4</v>
      </c>
    </row>
    <row r="96757" spans="18:18" x14ac:dyDescent="0.25">
      <c r="R96757" s="15">
        <v>4</v>
      </c>
    </row>
    <row r="96758" spans="18:18" x14ac:dyDescent="0.25">
      <c r="R96758" s="15">
        <v>4</v>
      </c>
    </row>
    <row r="96759" spans="18:18" x14ac:dyDescent="0.25">
      <c r="R96759" s="15">
        <v>4</v>
      </c>
    </row>
    <row r="96760" spans="18:18" x14ac:dyDescent="0.25">
      <c r="R96760" s="15">
        <v>4</v>
      </c>
    </row>
    <row r="96761" spans="18:18" x14ac:dyDescent="0.25">
      <c r="R96761" s="15">
        <v>4</v>
      </c>
    </row>
    <row r="96762" spans="18:18" x14ac:dyDescent="0.25">
      <c r="R96762" s="15">
        <v>4</v>
      </c>
    </row>
    <row r="96763" spans="18:18" x14ac:dyDescent="0.25">
      <c r="R96763" s="15">
        <v>4</v>
      </c>
    </row>
    <row r="96764" spans="18:18" x14ac:dyDescent="0.25">
      <c r="R96764" s="15">
        <v>4</v>
      </c>
    </row>
    <row r="96765" spans="18:18" x14ac:dyDescent="0.25">
      <c r="R96765" s="15">
        <v>4</v>
      </c>
    </row>
    <row r="96766" spans="18:18" x14ac:dyDescent="0.25">
      <c r="R96766" s="15">
        <v>4</v>
      </c>
    </row>
    <row r="96767" spans="18:18" x14ac:dyDescent="0.25">
      <c r="R96767" s="15">
        <v>4</v>
      </c>
    </row>
    <row r="96768" spans="18:18" x14ac:dyDescent="0.25">
      <c r="R96768" s="15">
        <v>4</v>
      </c>
    </row>
    <row r="96769" spans="18:18" x14ac:dyDescent="0.25">
      <c r="R96769" s="15">
        <v>4</v>
      </c>
    </row>
    <row r="96770" spans="18:18" x14ac:dyDescent="0.25">
      <c r="R96770" s="15">
        <v>4</v>
      </c>
    </row>
    <row r="96771" spans="18:18" x14ac:dyDescent="0.25">
      <c r="R96771" s="15">
        <v>3</v>
      </c>
    </row>
    <row r="96772" spans="18:18" x14ac:dyDescent="0.25">
      <c r="R96772" s="15">
        <v>3</v>
      </c>
    </row>
    <row r="96773" spans="18:18" x14ac:dyDescent="0.25">
      <c r="R96773" s="15">
        <v>3</v>
      </c>
    </row>
    <row r="96774" spans="18:18" x14ac:dyDescent="0.25">
      <c r="R96774" s="15">
        <v>3</v>
      </c>
    </row>
    <row r="96775" spans="18:18" x14ac:dyDescent="0.25">
      <c r="R96775" s="15">
        <v>3</v>
      </c>
    </row>
    <row r="96776" spans="18:18" x14ac:dyDescent="0.25">
      <c r="R96776" s="15">
        <v>3</v>
      </c>
    </row>
    <row r="96777" spans="18:18" x14ac:dyDescent="0.25">
      <c r="R96777" s="15">
        <v>3</v>
      </c>
    </row>
    <row r="96778" spans="18:18" x14ac:dyDescent="0.25">
      <c r="R96778" s="15">
        <v>3</v>
      </c>
    </row>
    <row r="96779" spans="18:18" x14ac:dyDescent="0.25">
      <c r="R96779" s="15">
        <v>3</v>
      </c>
    </row>
    <row r="96780" spans="18:18" x14ac:dyDescent="0.25">
      <c r="R96780" s="15">
        <v>3</v>
      </c>
    </row>
    <row r="96781" spans="18:18" x14ac:dyDescent="0.25">
      <c r="R96781" s="15">
        <v>3</v>
      </c>
    </row>
    <row r="96782" spans="18:18" x14ac:dyDescent="0.25">
      <c r="R96782" s="15">
        <v>3</v>
      </c>
    </row>
    <row r="96783" spans="18:18" x14ac:dyDescent="0.25">
      <c r="R96783" s="15">
        <v>3</v>
      </c>
    </row>
    <row r="96784" spans="18:18" x14ac:dyDescent="0.25">
      <c r="R96784" s="15">
        <v>3</v>
      </c>
    </row>
    <row r="96785" spans="18:18" x14ac:dyDescent="0.25">
      <c r="R96785" s="15">
        <v>3</v>
      </c>
    </row>
    <row r="96786" spans="18:18" x14ac:dyDescent="0.25">
      <c r="R96786" s="15">
        <v>3</v>
      </c>
    </row>
    <row r="96787" spans="18:18" x14ac:dyDescent="0.25">
      <c r="R96787" s="15">
        <v>3</v>
      </c>
    </row>
    <row r="96788" spans="18:18" x14ac:dyDescent="0.25">
      <c r="R96788" s="15">
        <v>3</v>
      </c>
    </row>
    <row r="96789" spans="18:18" x14ac:dyDescent="0.25">
      <c r="R96789" s="15">
        <v>3</v>
      </c>
    </row>
    <row r="96790" spans="18:18" x14ac:dyDescent="0.25">
      <c r="R96790" s="15">
        <v>3</v>
      </c>
    </row>
    <row r="96791" spans="18:18" x14ac:dyDescent="0.25">
      <c r="R96791" s="15">
        <v>3</v>
      </c>
    </row>
    <row r="96792" spans="18:18" x14ac:dyDescent="0.25">
      <c r="R96792" s="15">
        <v>3</v>
      </c>
    </row>
    <row r="96793" spans="18:18" x14ac:dyDescent="0.25">
      <c r="R96793" s="15">
        <v>3</v>
      </c>
    </row>
    <row r="96794" spans="18:18" x14ac:dyDescent="0.25">
      <c r="R96794" s="15">
        <v>3</v>
      </c>
    </row>
    <row r="96795" spans="18:18" x14ac:dyDescent="0.25">
      <c r="R96795" s="15">
        <v>3</v>
      </c>
    </row>
    <row r="96796" spans="18:18" x14ac:dyDescent="0.25">
      <c r="R96796" s="15">
        <v>4</v>
      </c>
    </row>
    <row r="96797" spans="18:18" x14ac:dyDescent="0.25">
      <c r="R96797" s="15">
        <v>4</v>
      </c>
    </row>
    <row r="96798" spans="18:18" x14ac:dyDescent="0.25">
      <c r="R96798" s="15">
        <v>4</v>
      </c>
    </row>
    <row r="96799" spans="18:18" x14ac:dyDescent="0.25">
      <c r="R96799" s="15">
        <v>4</v>
      </c>
    </row>
    <row r="96800" spans="18:18" x14ac:dyDescent="0.25">
      <c r="R96800" s="15">
        <v>4</v>
      </c>
    </row>
    <row r="96801" spans="18:18" x14ac:dyDescent="0.25">
      <c r="R96801" s="15">
        <v>4</v>
      </c>
    </row>
    <row r="96802" spans="18:18" x14ac:dyDescent="0.25">
      <c r="R96802" s="15">
        <v>4</v>
      </c>
    </row>
    <row r="96803" spans="18:18" x14ac:dyDescent="0.25">
      <c r="R96803" s="15">
        <v>4</v>
      </c>
    </row>
    <row r="96804" spans="18:18" x14ac:dyDescent="0.25">
      <c r="R96804" s="15">
        <v>4</v>
      </c>
    </row>
    <row r="96805" spans="18:18" x14ac:dyDescent="0.25">
      <c r="R96805" s="15">
        <v>4</v>
      </c>
    </row>
    <row r="96806" spans="18:18" x14ac:dyDescent="0.25">
      <c r="R96806" s="15">
        <v>4</v>
      </c>
    </row>
    <row r="96807" spans="18:18" x14ac:dyDescent="0.25">
      <c r="R96807" s="15">
        <v>4</v>
      </c>
    </row>
    <row r="96808" spans="18:18" x14ac:dyDescent="0.25">
      <c r="R96808" s="15">
        <v>4</v>
      </c>
    </row>
    <row r="96809" spans="18:18" x14ac:dyDescent="0.25">
      <c r="R96809" s="15">
        <v>4</v>
      </c>
    </row>
    <row r="96810" spans="18:18" x14ac:dyDescent="0.25">
      <c r="R96810" s="15">
        <v>4</v>
      </c>
    </row>
    <row r="96811" spans="18:18" x14ac:dyDescent="0.25">
      <c r="R96811" s="15">
        <v>4</v>
      </c>
    </row>
    <row r="96812" spans="18:18" x14ac:dyDescent="0.25">
      <c r="R96812" s="15">
        <v>3</v>
      </c>
    </row>
    <row r="96813" spans="18:18" x14ac:dyDescent="0.25">
      <c r="R96813" s="15">
        <v>3</v>
      </c>
    </row>
    <row r="96814" spans="18:18" x14ac:dyDescent="0.25">
      <c r="R96814" s="15">
        <v>3</v>
      </c>
    </row>
    <row r="96815" spans="18:18" x14ac:dyDescent="0.25">
      <c r="R96815" s="15">
        <v>3</v>
      </c>
    </row>
    <row r="96816" spans="18:18" x14ac:dyDescent="0.25">
      <c r="R96816" s="15">
        <v>3</v>
      </c>
    </row>
    <row r="96817" spans="18:18" x14ac:dyDescent="0.25">
      <c r="R96817" s="15">
        <v>5</v>
      </c>
    </row>
    <row r="96818" spans="18:18" x14ac:dyDescent="0.25">
      <c r="R96818" s="15">
        <v>5</v>
      </c>
    </row>
    <row r="96819" spans="18:18" x14ac:dyDescent="0.25">
      <c r="R96819" s="15">
        <v>5</v>
      </c>
    </row>
    <row r="96820" spans="18:18" x14ac:dyDescent="0.25">
      <c r="R96820" s="15">
        <v>5</v>
      </c>
    </row>
    <row r="96821" spans="18:18" x14ac:dyDescent="0.25">
      <c r="R96821" s="15">
        <v>5</v>
      </c>
    </row>
    <row r="96822" spans="18:18" x14ac:dyDescent="0.25">
      <c r="R96822" s="15">
        <v>5</v>
      </c>
    </row>
    <row r="96823" spans="18:18" x14ac:dyDescent="0.25">
      <c r="R96823" s="15">
        <v>3</v>
      </c>
    </row>
    <row r="96824" spans="18:18" x14ac:dyDescent="0.25">
      <c r="R96824" s="15">
        <v>3</v>
      </c>
    </row>
    <row r="96825" spans="18:18" x14ac:dyDescent="0.25">
      <c r="R96825" s="15">
        <v>3</v>
      </c>
    </row>
    <row r="96826" spans="18:18" x14ac:dyDescent="0.25">
      <c r="R96826" s="15">
        <v>3</v>
      </c>
    </row>
    <row r="96827" spans="18:18" x14ac:dyDescent="0.25">
      <c r="R96827" s="15">
        <v>3</v>
      </c>
    </row>
    <row r="96828" spans="18:18" x14ac:dyDescent="0.25">
      <c r="R96828" s="15">
        <v>3</v>
      </c>
    </row>
    <row r="96829" spans="18:18" x14ac:dyDescent="0.25">
      <c r="R96829" s="15">
        <v>3</v>
      </c>
    </row>
    <row r="96830" spans="18:18" x14ac:dyDescent="0.25">
      <c r="R96830" s="15">
        <v>3</v>
      </c>
    </row>
    <row r="96831" spans="18:18" x14ac:dyDescent="0.25">
      <c r="R96831" s="15">
        <v>3</v>
      </c>
    </row>
    <row r="96832" spans="18:18" x14ac:dyDescent="0.25">
      <c r="R96832" s="15">
        <v>3</v>
      </c>
    </row>
    <row r="96833" spans="18:18" x14ac:dyDescent="0.25">
      <c r="R96833" s="15">
        <v>3</v>
      </c>
    </row>
    <row r="96834" spans="18:18" x14ac:dyDescent="0.25">
      <c r="R96834" s="15">
        <v>3</v>
      </c>
    </row>
    <row r="96835" spans="18:18" x14ac:dyDescent="0.25">
      <c r="R96835" s="15">
        <v>3</v>
      </c>
    </row>
    <row r="96836" spans="18:18" x14ac:dyDescent="0.25">
      <c r="R96836" s="15">
        <v>3</v>
      </c>
    </row>
    <row r="96837" spans="18:18" x14ac:dyDescent="0.25">
      <c r="R96837" s="15">
        <v>3</v>
      </c>
    </row>
    <row r="96838" spans="18:18" x14ac:dyDescent="0.25">
      <c r="R96838" s="15">
        <v>3</v>
      </c>
    </row>
    <row r="96839" spans="18:18" x14ac:dyDescent="0.25">
      <c r="R96839" s="15">
        <v>3</v>
      </c>
    </row>
    <row r="96840" spans="18:18" x14ac:dyDescent="0.25">
      <c r="R96840" s="15">
        <v>3</v>
      </c>
    </row>
    <row r="96841" spans="18:18" x14ac:dyDescent="0.25">
      <c r="R96841" s="15">
        <v>3</v>
      </c>
    </row>
    <row r="96842" spans="18:18" x14ac:dyDescent="0.25">
      <c r="R96842" s="15">
        <v>3</v>
      </c>
    </row>
    <row r="96843" spans="18:18" x14ac:dyDescent="0.25">
      <c r="R96843" s="15">
        <v>3</v>
      </c>
    </row>
    <row r="96844" spans="18:18" x14ac:dyDescent="0.25">
      <c r="R96844" s="15">
        <v>3</v>
      </c>
    </row>
    <row r="96845" spans="18:18" x14ac:dyDescent="0.25">
      <c r="R96845" s="15">
        <v>3</v>
      </c>
    </row>
    <row r="96846" spans="18:18" x14ac:dyDescent="0.25">
      <c r="R96846" s="15">
        <v>3</v>
      </c>
    </row>
    <row r="96847" spans="18:18" x14ac:dyDescent="0.25">
      <c r="R96847" s="15">
        <v>3</v>
      </c>
    </row>
    <row r="96848" spans="18:18" x14ac:dyDescent="0.25">
      <c r="R96848" s="15">
        <v>1</v>
      </c>
    </row>
    <row r="96849" spans="18:18" x14ac:dyDescent="0.25">
      <c r="R96849" s="15">
        <v>1</v>
      </c>
    </row>
    <row r="96850" spans="18:18" x14ac:dyDescent="0.25">
      <c r="R96850" s="15">
        <v>1</v>
      </c>
    </row>
    <row r="96851" spans="18:18" x14ac:dyDescent="0.25">
      <c r="R96851" s="15">
        <v>1</v>
      </c>
    </row>
    <row r="96852" spans="18:18" x14ac:dyDescent="0.25">
      <c r="R96852" s="15">
        <v>1</v>
      </c>
    </row>
    <row r="96853" spans="18:18" x14ac:dyDescent="0.25">
      <c r="R96853" s="15">
        <v>1</v>
      </c>
    </row>
    <row r="96854" spans="18:18" x14ac:dyDescent="0.25">
      <c r="R96854" s="15">
        <v>1</v>
      </c>
    </row>
    <row r="96855" spans="18:18" x14ac:dyDescent="0.25">
      <c r="R96855" s="15">
        <v>1</v>
      </c>
    </row>
    <row r="96856" spans="18:18" x14ac:dyDescent="0.25">
      <c r="R96856" s="15">
        <v>1</v>
      </c>
    </row>
    <row r="96857" spans="18:18" x14ac:dyDescent="0.25">
      <c r="R96857" s="15">
        <v>1</v>
      </c>
    </row>
    <row r="96858" spans="18:18" x14ac:dyDescent="0.25">
      <c r="R96858" s="15">
        <v>1</v>
      </c>
    </row>
    <row r="96859" spans="18:18" x14ac:dyDescent="0.25">
      <c r="R96859" s="15">
        <v>1</v>
      </c>
    </row>
    <row r="96860" spans="18:18" x14ac:dyDescent="0.25">
      <c r="R96860" s="15">
        <v>1</v>
      </c>
    </row>
    <row r="96861" spans="18:18" x14ac:dyDescent="0.25">
      <c r="R96861" s="15">
        <v>1</v>
      </c>
    </row>
    <row r="96862" spans="18:18" x14ac:dyDescent="0.25">
      <c r="R96862" s="15">
        <v>1</v>
      </c>
    </row>
    <row r="96863" spans="18:18" x14ac:dyDescent="0.25">
      <c r="R96863" s="15">
        <v>1</v>
      </c>
    </row>
    <row r="96864" spans="18:18" x14ac:dyDescent="0.25">
      <c r="R96864" s="15">
        <v>1</v>
      </c>
    </row>
    <row r="96865" spans="18:18" x14ac:dyDescent="0.25">
      <c r="R96865" s="15">
        <v>1</v>
      </c>
    </row>
    <row r="96866" spans="18:18" x14ac:dyDescent="0.25">
      <c r="R96866" s="15">
        <v>1</v>
      </c>
    </row>
    <row r="96867" spans="18:18" x14ac:dyDescent="0.25">
      <c r="R96867" s="15">
        <v>1</v>
      </c>
    </row>
    <row r="96868" spans="18:18" x14ac:dyDescent="0.25">
      <c r="R96868" s="15">
        <v>1</v>
      </c>
    </row>
    <row r="96869" spans="18:18" x14ac:dyDescent="0.25">
      <c r="R96869" s="15">
        <v>1</v>
      </c>
    </row>
    <row r="96870" spans="18:18" x14ac:dyDescent="0.25">
      <c r="R96870" s="15">
        <v>1</v>
      </c>
    </row>
    <row r="96871" spans="18:18" x14ac:dyDescent="0.25">
      <c r="R96871" s="15">
        <v>1</v>
      </c>
    </row>
    <row r="96872" spans="18:18" x14ac:dyDescent="0.25">
      <c r="R96872" s="15">
        <v>1</v>
      </c>
    </row>
    <row r="96873" spans="18:18" x14ac:dyDescent="0.25">
      <c r="R96873" s="15">
        <v>1</v>
      </c>
    </row>
    <row r="96874" spans="18:18" x14ac:dyDescent="0.25">
      <c r="R96874" s="15">
        <v>1</v>
      </c>
    </row>
    <row r="96875" spans="18:18" x14ac:dyDescent="0.25">
      <c r="R96875" s="15">
        <v>1</v>
      </c>
    </row>
    <row r="96876" spans="18:18" x14ac:dyDescent="0.25">
      <c r="R96876" s="15">
        <v>1</v>
      </c>
    </row>
    <row r="96877" spans="18:18" x14ac:dyDescent="0.25">
      <c r="R96877" s="15">
        <v>1</v>
      </c>
    </row>
    <row r="96878" spans="18:18" x14ac:dyDescent="0.25">
      <c r="R96878" s="15">
        <v>1</v>
      </c>
    </row>
    <row r="96879" spans="18:18" x14ac:dyDescent="0.25">
      <c r="R96879" s="15">
        <v>1</v>
      </c>
    </row>
    <row r="96880" spans="18:18" x14ac:dyDescent="0.25">
      <c r="R96880" s="15">
        <v>1</v>
      </c>
    </row>
    <row r="96881" spans="18:18" x14ac:dyDescent="0.25">
      <c r="R96881" s="15">
        <v>1</v>
      </c>
    </row>
    <row r="96882" spans="18:18" x14ac:dyDescent="0.25">
      <c r="R96882" s="15">
        <v>1</v>
      </c>
    </row>
    <row r="96883" spans="18:18" x14ac:dyDescent="0.25">
      <c r="R96883" s="15">
        <v>1</v>
      </c>
    </row>
    <row r="96884" spans="18:18" x14ac:dyDescent="0.25">
      <c r="R96884" s="15">
        <v>1</v>
      </c>
    </row>
    <row r="96885" spans="18:18" x14ac:dyDescent="0.25">
      <c r="R96885" s="15">
        <v>1</v>
      </c>
    </row>
    <row r="96886" spans="18:18" x14ac:dyDescent="0.25">
      <c r="R96886" s="15">
        <v>1</v>
      </c>
    </row>
    <row r="96887" spans="18:18" x14ac:dyDescent="0.25">
      <c r="R96887" s="15">
        <v>1</v>
      </c>
    </row>
    <row r="96888" spans="18:18" x14ac:dyDescent="0.25">
      <c r="R96888" s="15">
        <v>1</v>
      </c>
    </row>
    <row r="96889" spans="18:18" x14ac:dyDescent="0.25">
      <c r="R96889" s="15">
        <v>1</v>
      </c>
    </row>
    <row r="96890" spans="18:18" x14ac:dyDescent="0.25">
      <c r="R96890" s="15">
        <v>1</v>
      </c>
    </row>
    <row r="96891" spans="18:18" x14ac:dyDescent="0.25">
      <c r="R96891" s="15">
        <v>1</v>
      </c>
    </row>
    <row r="96892" spans="18:18" x14ac:dyDescent="0.25">
      <c r="R96892" s="15">
        <v>1</v>
      </c>
    </row>
    <row r="96893" spans="18:18" x14ac:dyDescent="0.25">
      <c r="R96893" s="15">
        <v>1</v>
      </c>
    </row>
    <row r="96894" spans="18:18" x14ac:dyDescent="0.25">
      <c r="R96894" s="15">
        <v>1</v>
      </c>
    </row>
    <row r="96895" spans="18:18" x14ac:dyDescent="0.25">
      <c r="R96895" s="15">
        <v>1</v>
      </c>
    </row>
    <row r="96896" spans="18:18" x14ac:dyDescent="0.25">
      <c r="R96896" s="15">
        <v>1</v>
      </c>
    </row>
    <row r="96897" spans="18:18" x14ac:dyDescent="0.25">
      <c r="R96897" s="15">
        <v>1</v>
      </c>
    </row>
    <row r="96898" spans="18:18" x14ac:dyDescent="0.25">
      <c r="R96898" s="15">
        <v>1</v>
      </c>
    </row>
    <row r="96899" spans="18:18" x14ac:dyDescent="0.25">
      <c r="R96899" s="15">
        <v>1</v>
      </c>
    </row>
    <row r="96900" spans="18:18" x14ac:dyDescent="0.25">
      <c r="R96900" s="15">
        <v>1</v>
      </c>
    </row>
    <row r="96901" spans="18:18" x14ac:dyDescent="0.25">
      <c r="R96901" s="15">
        <v>1</v>
      </c>
    </row>
    <row r="96902" spans="18:18" x14ac:dyDescent="0.25">
      <c r="R96902" s="15">
        <v>1</v>
      </c>
    </row>
    <row r="96903" spans="18:18" x14ac:dyDescent="0.25">
      <c r="R96903" s="15">
        <v>1</v>
      </c>
    </row>
    <row r="96904" spans="18:18" x14ac:dyDescent="0.25">
      <c r="R96904" s="15">
        <v>1</v>
      </c>
    </row>
    <row r="96905" spans="18:18" x14ac:dyDescent="0.25">
      <c r="R96905" s="15">
        <v>1</v>
      </c>
    </row>
    <row r="96906" spans="18:18" x14ac:dyDescent="0.25">
      <c r="R96906" s="15">
        <v>1</v>
      </c>
    </row>
    <row r="96907" spans="18:18" x14ac:dyDescent="0.25">
      <c r="R96907" s="15">
        <v>1</v>
      </c>
    </row>
    <row r="96908" spans="18:18" x14ac:dyDescent="0.25">
      <c r="R96908" s="15">
        <v>1</v>
      </c>
    </row>
    <row r="96909" spans="18:18" x14ac:dyDescent="0.25">
      <c r="R96909" s="15">
        <v>1</v>
      </c>
    </row>
    <row r="96910" spans="18:18" x14ac:dyDescent="0.25">
      <c r="R96910" s="15">
        <v>1</v>
      </c>
    </row>
    <row r="96911" spans="18:18" x14ac:dyDescent="0.25">
      <c r="R96911" s="15">
        <v>1</v>
      </c>
    </row>
    <row r="96912" spans="18:18" x14ac:dyDescent="0.25">
      <c r="R96912" s="15">
        <v>1</v>
      </c>
    </row>
    <row r="96913" spans="18:18" x14ac:dyDescent="0.25">
      <c r="R96913" s="15">
        <v>1</v>
      </c>
    </row>
    <row r="96914" spans="18:18" x14ac:dyDescent="0.25">
      <c r="R96914" s="15">
        <v>1</v>
      </c>
    </row>
    <row r="96915" spans="18:18" x14ac:dyDescent="0.25">
      <c r="R96915" s="15">
        <v>1</v>
      </c>
    </row>
    <row r="96916" spans="18:18" x14ac:dyDescent="0.25">
      <c r="R96916" s="15">
        <v>2</v>
      </c>
    </row>
    <row r="96917" spans="18:18" x14ac:dyDescent="0.25">
      <c r="R96917" s="15">
        <v>2</v>
      </c>
    </row>
    <row r="96918" spans="18:18" x14ac:dyDescent="0.25">
      <c r="R96918" s="15">
        <v>2</v>
      </c>
    </row>
    <row r="96919" spans="18:18" x14ac:dyDescent="0.25">
      <c r="R96919" s="15">
        <v>2</v>
      </c>
    </row>
    <row r="96920" spans="18:18" x14ac:dyDescent="0.25">
      <c r="R96920" s="15">
        <v>2</v>
      </c>
    </row>
    <row r="96921" spans="18:18" x14ac:dyDescent="0.25">
      <c r="R96921" s="15">
        <v>2</v>
      </c>
    </row>
    <row r="96922" spans="18:18" x14ac:dyDescent="0.25">
      <c r="R96922" s="15">
        <v>2</v>
      </c>
    </row>
    <row r="96923" spans="18:18" x14ac:dyDescent="0.25">
      <c r="R96923" s="15">
        <v>2</v>
      </c>
    </row>
    <row r="96924" spans="18:18" x14ac:dyDescent="0.25">
      <c r="R96924" s="15">
        <v>2</v>
      </c>
    </row>
    <row r="96925" spans="18:18" x14ac:dyDescent="0.25">
      <c r="R96925" s="15">
        <v>2</v>
      </c>
    </row>
    <row r="96926" spans="18:18" x14ac:dyDescent="0.25">
      <c r="R96926" s="15">
        <v>2</v>
      </c>
    </row>
    <row r="96927" spans="18:18" x14ac:dyDescent="0.25">
      <c r="R96927" s="15">
        <v>2</v>
      </c>
    </row>
    <row r="96928" spans="18:18" x14ac:dyDescent="0.25">
      <c r="R96928" s="15">
        <v>2</v>
      </c>
    </row>
    <row r="96929" spans="18:18" x14ac:dyDescent="0.25">
      <c r="R96929" s="15">
        <v>1</v>
      </c>
    </row>
    <row r="96930" spans="18:18" x14ac:dyDescent="0.25">
      <c r="R96930" s="15">
        <v>1</v>
      </c>
    </row>
    <row r="96931" spans="18:18" x14ac:dyDescent="0.25">
      <c r="R96931" s="15">
        <v>1</v>
      </c>
    </row>
    <row r="96932" spans="18:18" x14ac:dyDescent="0.25">
      <c r="R96932" s="15">
        <v>1</v>
      </c>
    </row>
    <row r="96933" spans="18:18" x14ac:dyDescent="0.25">
      <c r="R96933" s="15">
        <v>1</v>
      </c>
    </row>
    <row r="96934" spans="18:18" x14ac:dyDescent="0.25">
      <c r="R96934" s="15">
        <v>1</v>
      </c>
    </row>
    <row r="96935" spans="18:18" x14ac:dyDescent="0.25">
      <c r="R96935" s="15">
        <v>1</v>
      </c>
    </row>
    <row r="96936" spans="18:18" x14ac:dyDescent="0.25">
      <c r="R96936" s="15">
        <v>1</v>
      </c>
    </row>
    <row r="96937" spans="18:18" x14ac:dyDescent="0.25">
      <c r="R96937" s="15">
        <v>1</v>
      </c>
    </row>
    <row r="96938" spans="18:18" x14ac:dyDescent="0.25">
      <c r="R96938" s="15">
        <v>1</v>
      </c>
    </row>
    <row r="96939" spans="18:18" x14ac:dyDescent="0.25">
      <c r="R96939" s="15">
        <v>1</v>
      </c>
    </row>
    <row r="96940" spans="18:18" x14ac:dyDescent="0.25">
      <c r="R96940" s="15">
        <v>1</v>
      </c>
    </row>
    <row r="96941" spans="18:18" x14ac:dyDescent="0.25">
      <c r="R96941" s="15">
        <v>1</v>
      </c>
    </row>
    <row r="96942" spans="18:18" x14ac:dyDescent="0.25">
      <c r="R96942" s="15">
        <v>1</v>
      </c>
    </row>
    <row r="96943" spans="18:18" x14ac:dyDescent="0.25">
      <c r="R96943" s="15">
        <v>1</v>
      </c>
    </row>
    <row r="96944" spans="18:18" x14ac:dyDescent="0.25">
      <c r="R96944" s="15">
        <v>1</v>
      </c>
    </row>
    <row r="96945" spans="18:18" x14ac:dyDescent="0.25">
      <c r="R96945" s="15">
        <v>1</v>
      </c>
    </row>
    <row r="96946" spans="18:18" x14ac:dyDescent="0.25">
      <c r="R96946" s="15">
        <v>1</v>
      </c>
    </row>
    <row r="96947" spans="18:18" x14ac:dyDescent="0.25">
      <c r="R96947" s="15">
        <v>1</v>
      </c>
    </row>
    <row r="96948" spans="18:18" x14ac:dyDescent="0.25">
      <c r="R96948" s="15">
        <v>1</v>
      </c>
    </row>
    <row r="96949" spans="18:18" x14ac:dyDescent="0.25">
      <c r="R96949" s="15">
        <v>1</v>
      </c>
    </row>
    <row r="96950" spans="18:18" x14ac:dyDescent="0.25">
      <c r="R96950" s="15">
        <v>1</v>
      </c>
    </row>
    <row r="96951" spans="18:18" x14ac:dyDescent="0.25">
      <c r="R96951" s="15">
        <v>1</v>
      </c>
    </row>
    <row r="96952" spans="18:18" x14ac:dyDescent="0.25">
      <c r="R96952" s="15">
        <v>1</v>
      </c>
    </row>
    <row r="96953" spans="18:18" x14ac:dyDescent="0.25">
      <c r="R96953" s="15">
        <v>1</v>
      </c>
    </row>
    <row r="96954" spans="18:18" x14ac:dyDescent="0.25">
      <c r="R96954" s="15">
        <v>1</v>
      </c>
    </row>
    <row r="96955" spans="18:18" x14ac:dyDescent="0.25">
      <c r="R96955" s="15">
        <v>1</v>
      </c>
    </row>
    <row r="96956" spans="18:18" x14ac:dyDescent="0.25">
      <c r="R96956" s="15">
        <v>1</v>
      </c>
    </row>
    <row r="96957" spans="18:18" x14ac:dyDescent="0.25">
      <c r="R96957" s="15">
        <v>1</v>
      </c>
    </row>
    <row r="96958" spans="18:18" x14ac:dyDescent="0.25">
      <c r="R96958" s="15">
        <v>2</v>
      </c>
    </row>
    <row r="96959" spans="18:18" x14ac:dyDescent="0.25">
      <c r="R96959" s="15">
        <v>2</v>
      </c>
    </row>
    <row r="96960" spans="18:18" x14ac:dyDescent="0.25">
      <c r="R96960" s="15">
        <v>2</v>
      </c>
    </row>
    <row r="96961" spans="18:18" x14ac:dyDescent="0.25">
      <c r="R96961" s="15">
        <v>2</v>
      </c>
    </row>
    <row r="96962" spans="18:18" x14ac:dyDescent="0.25">
      <c r="R96962" s="15">
        <v>2</v>
      </c>
    </row>
    <row r="96963" spans="18:18" x14ac:dyDescent="0.25">
      <c r="R96963" s="15">
        <v>2</v>
      </c>
    </row>
    <row r="96964" spans="18:18" x14ac:dyDescent="0.25">
      <c r="R96964" s="15">
        <v>2</v>
      </c>
    </row>
    <row r="96965" spans="18:18" x14ac:dyDescent="0.25">
      <c r="R96965" s="15">
        <v>2</v>
      </c>
    </row>
    <row r="96966" spans="18:18" x14ac:dyDescent="0.25">
      <c r="R96966" s="15">
        <v>2</v>
      </c>
    </row>
    <row r="96967" spans="18:18" x14ac:dyDescent="0.25">
      <c r="R96967" s="15">
        <v>2</v>
      </c>
    </row>
    <row r="96968" spans="18:18" x14ac:dyDescent="0.25">
      <c r="R96968" s="15">
        <v>2</v>
      </c>
    </row>
    <row r="96969" spans="18:18" x14ac:dyDescent="0.25">
      <c r="R96969" s="15">
        <v>2</v>
      </c>
    </row>
    <row r="96970" spans="18:18" x14ac:dyDescent="0.25">
      <c r="R96970" s="15">
        <v>2</v>
      </c>
    </row>
    <row r="96971" spans="18:18" x14ac:dyDescent="0.25">
      <c r="R96971" s="15">
        <v>2</v>
      </c>
    </row>
    <row r="96972" spans="18:18" x14ac:dyDescent="0.25">
      <c r="R96972" s="15">
        <v>2</v>
      </c>
    </row>
    <row r="96973" spans="18:18" x14ac:dyDescent="0.25">
      <c r="R96973" s="15">
        <v>2</v>
      </c>
    </row>
    <row r="96974" spans="18:18" x14ac:dyDescent="0.25">
      <c r="R96974" s="15">
        <v>2</v>
      </c>
    </row>
    <row r="96975" spans="18:18" x14ac:dyDescent="0.25">
      <c r="R96975" s="15">
        <v>2</v>
      </c>
    </row>
    <row r="96976" spans="18:18" x14ac:dyDescent="0.25">
      <c r="R96976" s="15">
        <v>2</v>
      </c>
    </row>
    <row r="96977" spans="18:18" x14ac:dyDescent="0.25">
      <c r="R96977" s="15">
        <v>2</v>
      </c>
    </row>
    <row r="96978" spans="18:18" x14ac:dyDescent="0.25">
      <c r="R96978" s="15">
        <v>2</v>
      </c>
    </row>
    <row r="96979" spans="18:18" x14ac:dyDescent="0.25">
      <c r="R96979" s="15">
        <v>2</v>
      </c>
    </row>
    <row r="96980" spans="18:18" x14ac:dyDescent="0.25">
      <c r="R96980" s="15">
        <v>2</v>
      </c>
    </row>
    <row r="96981" spans="18:18" x14ac:dyDescent="0.25">
      <c r="R96981" s="15">
        <v>2</v>
      </c>
    </row>
    <row r="96982" spans="18:18" x14ac:dyDescent="0.25">
      <c r="R96982" s="15">
        <v>2</v>
      </c>
    </row>
    <row r="96983" spans="18:18" x14ac:dyDescent="0.25">
      <c r="R96983" s="15">
        <v>2</v>
      </c>
    </row>
    <row r="96984" spans="18:18" x14ac:dyDescent="0.25">
      <c r="R96984" s="15">
        <v>2</v>
      </c>
    </row>
    <row r="96985" spans="18:18" x14ac:dyDescent="0.25">
      <c r="R96985" s="15">
        <v>2</v>
      </c>
    </row>
    <row r="96986" spans="18:18" x14ac:dyDescent="0.25">
      <c r="R96986" s="15">
        <v>1</v>
      </c>
    </row>
    <row r="96987" spans="18:18" x14ac:dyDescent="0.25">
      <c r="R96987" s="15">
        <v>1</v>
      </c>
    </row>
    <row r="96988" spans="18:18" x14ac:dyDescent="0.25">
      <c r="R96988" s="15">
        <v>1</v>
      </c>
    </row>
    <row r="96989" spans="18:18" x14ac:dyDescent="0.25">
      <c r="R96989" s="15">
        <v>1</v>
      </c>
    </row>
    <row r="96990" spans="18:18" x14ac:dyDescent="0.25">
      <c r="R96990" s="15">
        <v>1</v>
      </c>
    </row>
    <row r="96991" spans="18:18" x14ac:dyDescent="0.25">
      <c r="R96991" s="15">
        <v>1</v>
      </c>
    </row>
    <row r="96992" spans="18:18" x14ac:dyDescent="0.25">
      <c r="R96992" s="15">
        <v>1</v>
      </c>
    </row>
    <row r="96993" spans="18:18" x14ac:dyDescent="0.25">
      <c r="R96993" s="15">
        <v>1</v>
      </c>
    </row>
    <row r="96994" spans="18:18" x14ac:dyDescent="0.25">
      <c r="R96994" s="15">
        <v>1</v>
      </c>
    </row>
    <row r="96995" spans="18:18" x14ac:dyDescent="0.25">
      <c r="R96995" s="15">
        <v>1</v>
      </c>
    </row>
    <row r="96996" spans="18:18" x14ac:dyDescent="0.25">
      <c r="R96996" s="15">
        <v>1</v>
      </c>
    </row>
    <row r="96997" spans="18:18" x14ac:dyDescent="0.25">
      <c r="R96997" s="15">
        <v>1</v>
      </c>
    </row>
    <row r="96998" spans="18:18" x14ac:dyDescent="0.25">
      <c r="R96998" s="15">
        <v>1</v>
      </c>
    </row>
    <row r="96999" spans="18:18" x14ac:dyDescent="0.25">
      <c r="R96999" s="15">
        <v>1</v>
      </c>
    </row>
    <row r="97000" spans="18:18" x14ac:dyDescent="0.25">
      <c r="R97000" s="15">
        <v>1</v>
      </c>
    </row>
    <row r="97001" spans="18:18" x14ac:dyDescent="0.25">
      <c r="R97001" s="15">
        <v>1</v>
      </c>
    </row>
    <row r="97002" spans="18:18" x14ac:dyDescent="0.25">
      <c r="R97002" s="15">
        <v>1</v>
      </c>
    </row>
    <row r="97003" spans="18:18" x14ac:dyDescent="0.25">
      <c r="R97003" s="15">
        <v>1</v>
      </c>
    </row>
    <row r="97004" spans="18:18" x14ac:dyDescent="0.25">
      <c r="R97004" s="15">
        <v>1</v>
      </c>
    </row>
    <row r="97005" spans="18:18" x14ac:dyDescent="0.25">
      <c r="R97005" s="15">
        <v>1</v>
      </c>
    </row>
    <row r="97006" spans="18:18" x14ac:dyDescent="0.25">
      <c r="R97006" s="15">
        <v>1</v>
      </c>
    </row>
    <row r="97007" spans="18:18" x14ac:dyDescent="0.25">
      <c r="R97007" s="15">
        <v>1</v>
      </c>
    </row>
    <row r="97008" spans="18:18" x14ac:dyDescent="0.25">
      <c r="R97008" s="15">
        <v>1</v>
      </c>
    </row>
    <row r="97009" spans="18:18" x14ac:dyDescent="0.25">
      <c r="R97009" s="15">
        <v>1</v>
      </c>
    </row>
    <row r="97010" spans="18:18" x14ac:dyDescent="0.25">
      <c r="R97010" s="15">
        <v>1</v>
      </c>
    </row>
    <row r="97011" spans="18:18" x14ac:dyDescent="0.25">
      <c r="R97011" s="15">
        <v>1</v>
      </c>
    </row>
    <row r="97012" spans="18:18" x14ac:dyDescent="0.25">
      <c r="R97012" s="15">
        <v>1</v>
      </c>
    </row>
    <row r="97013" spans="18:18" x14ac:dyDescent="0.25">
      <c r="R97013" s="15">
        <v>1</v>
      </c>
    </row>
    <row r="97014" spans="18:18" x14ac:dyDescent="0.25">
      <c r="R97014" s="15">
        <v>1</v>
      </c>
    </row>
    <row r="97015" spans="18:18" x14ac:dyDescent="0.25">
      <c r="R97015" s="15">
        <v>1</v>
      </c>
    </row>
    <row r="97016" spans="18:18" x14ac:dyDescent="0.25">
      <c r="R97016" s="15">
        <v>1</v>
      </c>
    </row>
    <row r="97017" spans="18:18" x14ac:dyDescent="0.25">
      <c r="R97017" s="15">
        <v>1</v>
      </c>
    </row>
    <row r="97018" spans="18:18" x14ac:dyDescent="0.25">
      <c r="R97018" s="15">
        <v>1</v>
      </c>
    </row>
    <row r="97019" spans="18:18" x14ac:dyDescent="0.25">
      <c r="R97019" s="15">
        <v>1</v>
      </c>
    </row>
    <row r="97020" spans="18:18" x14ac:dyDescent="0.25">
      <c r="R97020" s="15">
        <v>1</v>
      </c>
    </row>
    <row r="97021" spans="18:18" x14ac:dyDescent="0.25">
      <c r="R97021" s="15">
        <v>1</v>
      </c>
    </row>
    <row r="97022" spans="18:18" x14ac:dyDescent="0.25">
      <c r="R97022" s="15">
        <v>1</v>
      </c>
    </row>
    <row r="97023" spans="18:18" x14ac:dyDescent="0.25">
      <c r="R97023" s="15">
        <v>1</v>
      </c>
    </row>
    <row r="97024" spans="18:18" x14ac:dyDescent="0.25">
      <c r="R97024" s="15">
        <v>1</v>
      </c>
    </row>
    <row r="97025" spans="18:18" x14ac:dyDescent="0.25">
      <c r="R97025" s="15">
        <v>1</v>
      </c>
    </row>
    <row r="97026" spans="18:18" x14ac:dyDescent="0.25">
      <c r="R97026" s="15">
        <v>1</v>
      </c>
    </row>
    <row r="97027" spans="18:18" x14ac:dyDescent="0.25">
      <c r="R97027" s="15">
        <v>1</v>
      </c>
    </row>
    <row r="97028" spans="18:18" x14ac:dyDescent="0.25">
      <c r="R97028" s="15">
        <v>1</v>
      </c>
    </row>
    <row r="97029" spans="18:18" x14ac:dyDescent="0.25">
      <c r="R97029" s="15">
        <v>1</v>
      </c>
    </row>
    <row r="97030" spans="18:18" x14ac:dyDescent="0.25">
      <c r="R97030" s="15">
        <v>1</v>
      </c>
    </row>
    <row r="97031" spans="18:18" x14ac:dyDescent="0.25">
      <c r="R97031" s="15">
        <v>1</v>
      </c>
    </row>
    <row r="97032" spans="18:18" x14ac:dyDescent="0.25">
      <c r="R97032" s="15">
        <v>1</v>
      </c>
    </row>
    <row r="97033" spans="18:18" x14ac:dyDescent="0.25">
      <c r="R97033" s="15">
        <v>3</v>
      </c>
    </row>
    <row r="97034" spans="18:18" x14ac:dyDescent="0.25">
      <c r="R97034" s="15">
        <v>3</v>
      </c>
    </row>
    <row r="97035" spans="18:18" x14ac:dyDescent="0.25">
      <c r="R97035" s="15">
        <v>3</v>
      </c>
    </row>
    <row r="97036" spans="18:18" x14ac:dyDescent="0.25">
      <c r="R97036" s="15">
        <v>3</v>
      </c>
    </row>
    <row r="97037" spans="18:18" x14ac:dyDescent="0.25">
      <c r="R97037" s="15">
        <v>3</v>
      </c>
    </row>
    <row r="97038" spans="18:18" x14ac:dyDescent="0.25">
      <c r="R97038" s="15">
        <v>3</v>
      </c>
    </row>
    <row r="97039" spans="18:18" x14ac:dyDescent="0.25">
      <c r="R97039" s="15">
        <v>3</v>
      </c>
    </row>
    <row r="97040" spans="18:18" x14ac:dyDescent="0.25">
      <c r="R97040" s="15">
        <v>3</v>
      </c>
    </row>
    <row r="97041" spans="18:18" x14ac:dyDescent="0.25">
      <c r="R97041" s="15">
        <v>3</v>
      </c>
    </row>
    <row r="97042" spans="18:18" x14ac:dyDescent="0.25">
      <c r="R97042" s="15">
        <v>3</v>
      </c>
    </row>
    <row r="97043" spans="18:18" x14ac:dyDescent="0.25">
      <c r="R97043" s="15">
        <v>3</v>
      </c>
    </row>
    <row r="97044" spans="18:18" x14ac:dyDescent="0.25">
      <c r="R97044" s="15">
        <v>3</v>
      </c>
    </row>
    <row r="97045" spans="18:18" x14ac:dyDescent="0.25">
      <c r="R97045" s="15">
        <v>3</v>
      </c>
    </row>
    <row r="97046" spans="18:18" x14ac:dyDescent="0.25">
      <c r="R97046" s="15">
        <v>3</v>
      </c>
    </row>
    <row r="97047" spans="18:18" x14ac:dyDescent="0.25">
      <c r="R97047" s="15">
        <v>3</v>
      </c>
    </row>
    <row r="97048" spans="18:18" x14ac:dyDescent="0.25">
      <c r="R97048" s="15">
        <v>3</v>
      </c>
    </row>
    <row r="97049" spans="18:18" x14ac:dyDescent="0.25">
      <c r="R97049" s="15">
        <v>3</v>
      </c>
    </row>
    <row r="97050" spans="18:18" x14ac:dyDescent="0.25">
      <c r="R97050" s="15">
        <v>3</v>
      </c>
    </row>
    <row r="97051" spans="18:18" x14ac:dyDescent="0.25">
      <c r="R97051" s="15">
        <v>3</v>
      </c>
    </row>
    <row r="97052" spans="18:18" x14ac:dyDescent="0.25">
      <c r="R97052" s="15">
        <v>3</v>
      </c>
    </row>
    <row r="97053" spans="18:18" x14ac:dyDescent="0.25">
      <c r="R97053" s="15">
        <v>3</v>
      </c>
    </row>
    <row r="97054" spans="18:18" x14ac:dyDescent="0.25">
      <c r="R97054" s="15">
        <v>3</v>
      </c>
    </row>
    <row r="97055" spans="18:18" x14ac:dyDescent="0.25">
      <c r="R97055" s="15">
        <v>3</v>
      </c>
    </row>
    <row r="97056" spans="18:18" x14ac:dyDescent="0.25">
      <c r="R97056" s="15">
        <v>3</v>
      </c>
    </row>
    <row r="97057" spans="18:18" x14ac:dyDescent="0.25">
      <c r="R97057" s="15">
        <v>3</v>
      </c>
    </row>
    <row r="97058" spans="18:18" x14ac:dyDescent="0.25">
      <c r="R97058" s="15">
        <v>3</v>
      </c>
    </row>
    <row r="97059" spans="18:18" x14ac:dyDescent="0.25">
      <c r="R97059" s="15">
        <v>3</v>
      </c>
    </row>
    <row r="97060" spans="18:18" x14ac:dyDescent="0.25">
      <c r="R97060" s="15">
        <v>3</v>
      </c>
    </row>
    <row r="97061" spans="18:18" x14ac:dyDescent="0.25">
      <c r="R97061" s="15">
        <v>3</v>
      </c>
    </row>
    <row r="97062" spans="18:18" x14ac:dyDescent="0.25">
      <c r="R97062" s="15">
        <v>3</v>
      </c>
    </row>
    <row r="97063" spans="18:18" x14ac:dyDescent="0.25">
      <c r="R97063" s="15">
        <v>3</v>
      </c>
    </row>
    <row r="97064" spans="18:18" x14ac:dyDescent="0.25">
      <c r="R97064" s="15">
        <v>3</v>
      </c>
    </row>
    <row r="97065" spans="18:18" x14ac:dyDescent="0.25">
      <c r="R97065" s="15">
        <v>3</v>
      </c>
    </row>
    <row r="97066" spans="18:18" x14ac:dyDescent="0.25">
      <c r="R97066" s="15">
        <v>3</v>
      </c>
    </row>
    <row r="97067" spans="18:18" x14ac:dyDescent="0.25">
      <c r="R97067" s="15">
        <v>3</v>
      </c>
    </row>
    <row r="97068" spans="18:18" x14ac:dyDescent="0.25">
      <c r="R97068" s="15">
        <v>3</v>
      </c>
    </row>
    <row r="97069" spans="18:18" x14ac:dyDescent="0.25">
      <c r="R97069" s="15">
        <v>3</v>
      </c>
    </row>
    <row r="97070" spans="18:18" x14ac:dyDescent="0.25">
      <c r="R97070" s="15">
        <v>3</v>
      </c>
    </row>
    <row r="97071" spans="18:18" x14ac:dyDescent="0.25">
      <c r="R97071" s="15">
        <v>3</v>
      </c>
    </row>
    <row r="97072" spans="18:18" x14ac:dyDescent="0.25">
      <c r="R97072" s="15">
        <v>3</v>
      </c>
    </row>
    <row r="97073" spans="18:18" x14ac:dyDescent="0.25">
      <c r="R97073" s="15">
        <v>3</v>
      </c>
    </row>
    <row r="97074" spans="18:18" x14ac:dyDescent="0.25">
      <c r="R97074" s="15">
        <v>3</v>
      </c>
    </row>
    <row r="97075" spans="18:18" x14ac:dyDescent="0.25">
      <c r="R97075" s="15">
        <v>3</v>
      </c>
    </row>
    <row r="97076" spans="18:18" x14ac:dyDescent="0.25">
      <c r="R97076" s="15">
        <v>3</v>
      </c>
    </row>
    <row r="97077" spans="18:18" x14ac:dyDescent="0.25">
      <c r="R97077" s="15">
        <v>3</v>
      </c>
    </row>
    <row r="97078" spans="18:18" x14ac:dyDescent="0.25">
      <c r="R97078" s="15">
        <v>3</v>
      </c>
    </row>
    <row r="97079" spans="18:18" x14ac:dyDescent="0.25">
      <c r="R97079" s="15">
        <v>3</v>
      </c>
    </row>
    <row r="97080" spans="18:18" x14ac:dyDescent="0.25">
      <c r="R97080" s="15">
        <v>3</v>
      </c>
    </row>
    <row r="97081" spans="18:18" x14ac:dyDescent="0.25">
      <c r="R97081" s="15">
        <v>3</v>
      </c>
    </row>
    <row r="97082" spans="18:18" x14ac:dyDescent="0.25">
      <c r="R97082" s="15">
        <v>3</v>
      </c>
    </row>
    <row r="97083" spans="18:18" x14ac:dyDescent="0.25">
      <c r="R97083" s="15">
        <v>3</v>
      </c>
    </row>
    <row r="97084" spans="18:18" x14ac:dyDescent="0.25">
      <c r="R97084" s="15">
        <v>3</v>
      </c>
    </row>
    <row r="97085" spans="18:18" x14ac:dyDescent="0.25">
      <c r="R97085" s="15">
        <v>3</v>
      </c>
    </row>
    <row r="97086" spans="18:18" x14ac:dyDescent="0.25">
      <c r="R97086" s="15">
        <v>3</v>
      </c>
    </row>
    <row r="97087" spans="18:18" x14ac:dyDescent="0.25">
      <c r="R97087" s="15">
        <v>3</v>
      </c>
    </row>
    <row r="97088" spans="18:18" x14ac:dyDescent="0.25">
      <c r="R97088" s="15">
        <v>3</v>
      </c>
    </row>
    <row r="97089" spans="18:18" x14ac:dyDescent="0.25">
      <c r="R97089" s="15">
        <v>3</v>
      </c>
    </row>
    <row r="97090" spans="18:18" x14ac:dyDescent="0.25">
      <c r="R97090" s="15">
        <v>3</v>
      </c>
    </row>
    <row r="97091" spans="18:18" x14ac:dyDescent="0.25">
      <c r="R97091" s="15">
        <v>3</v>
      </c>
    </row>
    <row r="97092" spans="18:18" x14ac:dyDescent="0.25">
      <c r="R97092" s="15">
        <v>3</v>
      </c>
    </row>
    <row r="97093" spans="18:18" x14ac:dyDescent="0.25">
      <c r="R97093" s="15">
        <v>3</v>
      </c>
    </row>
    <row r="97094" spans="18:18" x14ac:dyDescent="0.25">
      <c r="R97094" s="15">
        <v>3</v>
      </c>
    </row>
    <row r="97095" spans="18:18" x14ac:dyDescent="0.25">
      <c r="R97095" s="15">
        <v>3</v>
      </c>
    </row>
    <row r="97096" spans="18:18" x14ac:dyDescent="0.25">
      <c r="R97096" s="15">
        <v>3</v>
      </c>
    </row>
    <row r="97097" spans="18:18" x14ac:dyDescent="0.25">
      <c r="R97097" s="15">
        <v>3</v>
      </c>
    </row>
    <row r="97098" spans="18:18" x14ac:dyDescent="0.25">
      <c r="R97098" s="15">
        <v>3</v>
      </c>
    </row>
    <row r="97099" spans="18:18" x14ac:dyDescent="0.25">
      <c r="R97099" s="15">
        <v>3</v>
      </c>
    </row>
    <row r="97100" spans="18:18" x14ac:dyDescent="0.25">
      <c r="R97100" s="15">
        <v>3</v>
      </c>
    </row>
    <row r="97101" spans="18:18" x14ac:dyDescent="0.25">
      <c r="R97101" s="15">
        <v>3</v>
      </c>
    </row>
    <row r="97102" spans="18:18" x14ac:dyDescent="0.25">
      <c r="R97102" s="15">
        <v>3</v>
      </c>
    </row>
    <row r="97103" spans="18:18" x14ac:dyDescent="0.25">
      <c r="R97103" s="15">
        <v>3</v>
      </c>
    </row>
    <row r="97104" spans="18:18" x14ac:dyDescent="0.25">
      <c r="R97104" s="15">
        <v>3</v>
      </c>
    </row>
    <row r="97105" spans="18:18" x14ac:dyDescent="0.25">
      <c r="R97105" s="15">
        <v>3</v>
      </c>
    </row>
    <row r="97106" spans="18:18" x14ac:dyDescent="0.25">
      <c r="R97106" s="15">
        <v>3</v>
      </c>
    </row>
    <row r="97107" spans="18:18" x14ac:dyDescent="0.25">
      <c r="R97107" s="15">
        <v>3</v>
      </c>
    </row>
    <row r="97108" spans="18:18" x14ac:dyDescent="0.25">
      <c r="R97108" s="15">
        <v>3</v>
      </c>
    </row>
    <row r="97109" spans="18:18" x14ac:dyDescent="0.25">
      <c r="R97109" s="15">
        <v>3</v>
      </c>
    </row>
    <row r="97110" spans="18:18" x14ac:dyDescent="0.25">
      <c r="R97110" s="15">
        <v>3</v>
      </c>
    </row>
    <row r="97111" spans="18:18" x14ac:dyDescent="0.25">
      <c r="R97111" s="15">
        <v>3</v>
      </c>
    </row>
    <row r="97112" spans="18:18" x14ac:dyDescent="0.25">
      <c r="R97112" s="15">
        <v>3</v>
      </c>
    </row>
    <row r="97113" spans="18:18" x14ac:dyDescent="0.25">
      <c r="R97113" s="15">
        <v>3</v>
      </c>
    </row>
    <row r="97114" spans="18:18" x14ac:dyDescent="0.25">
      <c r="R97114" s="15">
        <v>3</v>
      </c>
    </row>
    <row r="97115" spans="18:18" x14ac:dyDescent="0.25">
      <c r="R97115" s="15">
        <v>3</v>
      </c>
    </row>
    <row r="97116" spans="18:18" x14ac:dyDescent="0.25">
      <c r="R97116" s="15">
        <v>3</v>
      </c>
    </row>
    <row r="97117" spans="18:18" x14ac:dyDescent="0.25">
      <c r="R97117" s="15">
        <v>3</v>
      </c>
    </row>
    <row r="97118" spans="18:18" x14ac:dyDescent="0.25">
      <c r="R97118" s="15">
        <v>3</v>
      </c>
    </row>
    <row r="97119" spans="18:18" x14ac:dyDescent="0.25">
      <c r="R97119" s="15">
        <v>3</v>
      </c>
    </row>
    <row r="97120" spans="18:18" x14ac:dyDescent="0.25">
      <c r="R97120" s="15">
        <v>3</v>
      </c>
    </row>
    <row r="97121" spans="18:18" x14ac:dyDescent="0.25">
      <c r="R97121" s="15">
        <v>3</v>
      </c>
    </row>
    <row r="97122" spans="18:18" x14ac:dyDescent="0.25">
      <c r="R97122" s="15">
        <v>3</v>
      </c>
    </row>
    <row r="97123" spans="18:18" x14ac:dyDescent="0.25">
      <c r="R97123" s="15">
        <v>3</v>
      </c>
    </row>
    <row r="97124" spans="18:18" x14ac:dyDescent="0.25">
      <c r="R97124" s="15">
        <v>3</v>
      </c>
    </row>
    <row r="97125" spans="18:18" x14ac:dyDescent="0.25">
      <c r="R97125" s="15">
        <v>3</v>
      </c>
    </row>
    <row r="97126" spans="18:18" x14ac:dyDescent="0.25">
      <c r="R97126" s="15">
        <v>3</v>
      </c>
    </row>
    <row r="97127" spans="18:18" x14ac:dyDescent="0.25">
      <c r="R97127" s="15">
        <v>3</v>
      </c>
    </row>
    <row r="97128" spans="18:18" x14ac:dyDescent="0.25">
      <c r="R97128" s="15">
        <v>3</v>
      </c>
    </row>
    <row r="97129" spans="18:18" x14ac:dyDescent="0.25">
      <c r="R97129" s="15">
        <v>3</v>
      </c>
    </row>
    <row r="97130" spans="18:18" x14ac:dyDescent="0.25">
      <c r="R97130" s="15">
        <v>3</v>
      </c>
    </row>
    <row r="97131" spans="18:18" x14ac:dyDescent="0.25">
      <c r="R97131" s="15">
        <v>3</v>
      </c>
    </row>
    <row r="97132" spans="18:18" x14ac:dyDescent="0.25">
      <c r="R97132" s="15">
        <v>3</v>
      </c>
    </row>
    <row r="97133" spans="18:18" x14ac:dyDescent="0.25">
      <c r="R97133" s="15">
        <v>3</v>
      </c>
    </row>
    <row r="97134" spans="18:18" x14ac:dyDescent="0.25">
      <c r="R97134" s="15">
        <v>3</v>
      </c>
    </row>
    <row r="97135" spans="18:18" x14ac:dyDescent="0.25">
      <c r="R97135" s="15">
        <v>3</v>
      </c>
    </row>
    <row r="97136" spans="18:18" x14ac:dyDescent="0.25">
      <c r="R97136" s="15">
        <v>3</v>
      </c>
    </row>
    <row r="97137" spans="18:18" x14ac:dyDescent="0.25">
      <c r="R97137" s="15">
        <v>3</v>
      </c>
    </row>
    <row r="97138" spans="18:18" x14ac:dyDescent="0.25">
      <c r="R97138" s="15">
        <v>3</v>
      </c>
    </row>
    <row r="97139" spans="18:18" x14ac:dyDescent="0.25">
      <c r="R97139" s="15">
        <v>3</v>
      </c>
    </row>
    <row r="97140" spans="18:18" x14ac:dyDescent="0.25">
      <c r="R97140" s="15">
        <v>3</v>
      </c>
    </row>
    <row r="97141" spans="18:18" x14ac:dyDescent="0.25">
      <c r="R97141" s="15">
        <v>3</v>
      </c>
    </row>
    <row r="97142" spans="18:18" x14ac:dyDescent="0.25">
      <c r="R97142" s="15">
        <v>3</v>
      </c>
    </row>
    <row r="97143" spans="18:18" x14ac:dyDescent="0.25">
      <c r="R97143" s="15">
        <v>3</v>
      </c>
    </row>
    <row r="97144" spans="18:18" x14ac:dyDescent="0.25">
      <c r="R97144" s="15">
        <v>3</v>
      </c>
    </row>
    <row r="97145" spans="18:18" x14ac:dyDescent="0.25">
      <c r="R97145" s="15">
        <v>3</v>
      </c>
    </row>
    <row r="97146" spans="18:18" x14ac:dyDescent="0.25">
      <c r="R97146" s="15">
        <v>3</v>
      </c>
    </row>
    <row r="97147" spans="18:18" x14ac:dyDescent="0.25">
      <c r="R97147" s="15">
        <v>3</v>
      </c>
    </row>
    <row r="97148" spans="18:18" x14ac:dyDescent="0.25">
      <c r="R97148" s="15">
        <v>3</v>
      </c>
    </row>
    <row r="97149" spans="18:18" x14ac:dyDescent="0.25">
      <c r="R97149" s="15">
        <v>4</v>
      </c>
    </row>
    <row r="97150" spans="18:18" x14ac:dyDescent="0.25">
      <c r="R97150" s="15">
        <v>4</v>
      </c>
    </row>
    <row r="97151" spans="18:18" x14ac:dyDescent="0.25">
      <c r="R97151" s="15">
        <v>4</v>
      </c>
    </row>
    <row r="97152" spans="18:18" x14ac:dyDescent="0.25">
      <c r="R97152" s="15">
        <v>4</v>
      </c>
    </row>
    <row r="97153" spans="18:18" x14ac:dyDescent="0.25">
      <c r="R97153" s="15">
        <v>4</v>
      </c>
    </row>
    <row r="97154" spans="18:18" x14ac:dyDescent="0.25">
      <c r="R97154" s="15">
        <v>4</v>
      </c>
    </row>
    <row r="97155" spans="18:18" x14ac:dyDescent="0.25">
      <c r="R97155" s="15">
        <v>4</v>
      </c>
    </row>
    <row r="97156" spans="18:18" x14ac:dyDescent="0.25">
      <c r="R97156" s="15">
        <v>4</v>
      </c>
    </row>
    <row r="97157" spans="18:18" x14ac:dyDescent="0.25">
      <c r="R97157" s="15">
        <v>4</v>
      </c>
    </row>
    <row r="97158" spans="18:18" x14ac:dyDescent="0.25">
      <c r="R97158" s="15">
        <v>4</v>
      </c>
    </row>
    <row r="97159" spans="18:18" x14ac:dyDescent="0.25">
      <c r="R97159" s="15">
        <v>4</v>
      </c>
    </row>
    <row r="97160" spans="18:18" x14ac:dyDescent="0.25">
      <c r="R97160" s="15">
        <v>4</v>
      </c>
    </row>
    <row r="97161" spans="18:18" x14ac:dyDescent="0.25">
      <c r="R97161" s="15">
        <v>4</v>
      </c>
    </row>
    <row r="97162" spans="18:18" x14ac:dyDescent="0.25">
      <c r="R97162" s="15">
        <v>4</v>
      </c>
    </row>
    <row r="97163" spans="18:18" x14ac:dyDescent="0.25">
      <c r="R97163" s="15">
        <v>4</v>
      </c>
    </row>
    <row r="97164" spans="18:18" x14ac:dyDescent="0.25">
      <c r="R97164" s="15">
        <v>4</v>
      </c>
    </row>
    <row r="97165" spans="18:18" x14ac:dyDescent="0.25">
      <c r="R97165" s="15">
        <v>4</v>
      </c>
    </row>
    <row r="97166" spans="18:18" x14ac:dyDescent="0.25">
      <c r="R97166" s="15">
        <v>4</v>
      </c>
    </row>
    <row r="97167" spans="18:18" x14ac:dyDescent="0.25">
      <c r="R97167" s="15">
        <v>4</v>
      </c>
    </row>
    <row r="97168" spans="18:18" x14ac:dyDescent="0.25">
      <c r="R97168" s="15">
        <v>4</v>
      </c>
    </row>
    <row r="97169" spans="18:18" x14ac:dyDescent="0.25">
      <c r="R97169" s="15">
        <v>4</v>
      </c>
    </row>
    <row r="97170" spans="18:18" x14ac:dyDescent="0.25">
      <c r="R97170" s="15">
        <v>4</v>
      </c>
    </row>
    <row r="97171" spans="18:18" x14ac:dyDescent="0.25">
      <c r="R97171" s="15">
        <v>4</v>
      </c>
    </row>
    <row r="97172" spans="18:18" x14ac:dyDescent="0.25">
      <c r="R97172" s="15">
        <v>4</v>
      </c>
    </row>
    <row r="97173" spans="18:18" x14ac:dyDescent="0.25">
      <c r="R97173" s="15">
        <v>4</v>
      </c>
    </row>
    <row r="97174" spans="18:18" x14ac:dyDescent="0.25">
      <c r="R97174" s="15">
        <v>4</v>
      </c>
    </row>
    <row r="97175" spans="18:18" x14ac:dyDescent="0.25">
      <c r="R97175" s="15">
        <v>4</v>
      </c>
    </row>
    <row r="97176" spans="18:18" x14ac:dyDescent="0.25">
      <c r="R97176" s="15">
        <v>4</v>
      </c>
    </row>
    <row r="97177" spans="18:18" x14ac:dyDescent="0.25">
      <c r="R97177" s="15">
        <v>4</v>
      </c>
    </row>
    <row r="97178" spans="18:18" x14ac:dyDescent="0.25">
      <c r="R97178" s="15">
        <v>4</v>
      </c>
    </row>
    <row r="97179" spans="18:18" x14ac:dyDescent="0.25">
      <c r="R97179" s="15">
        <v>4</v>
      </c>
    </row>
    <row r="97180" spans="18:18" x14ac:dyDescent="0.25">
      <c r="R97180" s="15">
        <v>4</v>
      </c>
    </row>
    <row r="97181" spans="18:18" x14ac:dyDescent="0.25">
      <c r="R97181" s="15">
        <v>4</v>
      </c>
    </row>
    <row r="97182" spans="18:18" x14ac:dyDescent="0.25">
      <c r="R97182" s="15">
        <v>4</v>
      </c>
    </row>
    <row r="97183" spans="18:18" x14ac:dyDescent="0.25">
      <c r="R97183" s="15">
        <v>4</v>
      </c>
    </row>
    <row r="97184" spans="18:18" x14ac:dyDescent="0.25">
      <c r="R97184" s="15">
        <v>4</v>
      </c>
    </row>
    <row r="97185" spans="18:18" x14ac:dyDescent="0.25">
      <c r="R97185" s="15">
        <v>4</v>
      </c>
    </row>
    <row r="97186" spans="18:18" x14ac:dyDescent="0.25">
      <c r="R97186" s="15">
        <v>4</v>
      </c>
    </row>
    <row r="97187" spans="18:18" x14ac:dyDescent="0.25">
      <c r="R97187" s="15">
        <v>4</v>
      </c>
    </row>
    <row r="97188" spans="18:18" x14ac:dyDescent="0.25">
      <c r="R97188" s="15">
        <v>4</v>
      </c>
    </row>
    <row r="97189" spans="18:18" x14ac:dyDescent="0.25">
      <c r="R97189" s="15">
        <v>4</v>
      </c>
    </row>
    <row r="97190" spans="18:18" x14ac:dyDescent="0.25">
      <c r="R97190" s="15">
        <v>4</v>
      </c>
    </row>
    <row r="97191" spans="18:18" x14ac:dyDescent="0.25">
      <c r="R97191" s="15">
        <v>4</v>
      </c>
    </row>
    <row r="97192" spans="18:18" x14ac:dyDescent="0.25">
      <c r="R97192" s="15">
        <v>4</v>
      </c>
    </row>
    <row r="97193" spans="18:18" x14ac:dyDescent="0.25">
      <c r="R97193" s="15">
        <v>4</v>
      </c>
    </row>
    <row r="97194" spans="18:18" x14ac:dyDescent="0.25">
      <c r="R97194" s="15">
        <v>4</v>
      </c>
    </row>
    <row r="97195" spans="18:18" x14ac:dyDescent="0.25">
      <c r="R97195" s="15">
        <v>4</v>
      </c>
    </row>
    <row r="97196" spans="18:18" x14ac:dyDescent="0.25">
      <c r="R97196" s="15">
        <v>4</v>
      </c>
    </row>
    <row r="97197" spans="18:18" x14ac:dyDescent="0.25">
      <c r="R97197" s="15">
        <v>4</v>
      </c>
    </row>
    <row r="97198" spans="18:18" x14ac:dyDescent="0.25">
      <c r="R97198" s="15">
        <v>4</v>
      </c>
    </row>
    <row r="97199" spans="18:18" x14ac:dyDescent="0.25">
      <c r="R97199" s="15">
        <v>4</v>
      </c>
    </row>
    <row r="97200" spans="18:18" x14ac:dyDescent="0.25">
      <c r="R97200" s="15">
        <v>4</v>
      </c>
    </row>
    <row r="97201" spans="18:18" x14ac:dyDescent="0.25">
      <c r="R97201" s="15">
        <v>4</v>
      </c>
    </row>
    <row r="97202" spans="18:18" x14ac:dyDescent="0.25">
      <c r="R97202" s="15">
        <v>4</v>
      </c>
    </row>
    <row r="97203" spans="18:18" x14ac:dyDescent="0.25">
      <c r="R97203" s="15">
        <v>4</v>
      </c>
    </row>
    <row r="97204" spans="18:18" x14ac:dyDescent="0.25">
      <c r="R97204" s="15">
        <v>4</v>
      </c>
    </row>
    <row r="97205" spans="18:18" x14ac:dyDescent="0.25">
      <c r="R97205" s="15">
        <v>4</v>
      </c>
    </row>
    <row r="97206" spans="18:18" x14ac:dyDescent="0.25">
      <c r="R97206" s="15">
        <v>4</v>
      </c>
    </row>
    <row r="97207" spans="18:18" x14ac:dyDescent="0.25">
      <c r="R97207" s="15">
        <v>4</v>
      </c>
    </row>
    <row r="97208" spans="18:18" x14ac:dyDescent="0.25">
      <c r="R97208" s="15">
        <v>4</v>
      </c>
    </row>
    <row r="97209" spans="18:18" x14ac:dyDescent="0.25">
      <c r="R97209" s="15">
        <v>4</v>
      </c>
    </row>
    <row r="97210" spans="18:18" x14ac:dyDescent="0.25">
      <c r="R97210" s="15">
        <v>4</v>
      </c>
    </row>
    <row r="97211" spans="18:18" x14ac:dyDescent="0.25">
      <c r="R97211" s="15">
        <v>4</v>
      </c>
    </row>
    <row r="97212" spans="18:18" x14ac:dyDescent="0.25">
      <c r="R97212" s="15">
        <v>4</v>
      </c>
    </row>
    <row r="97213" spans="18:18" x14ac:dyDescent="0.25">
      <c r="R97213" s="15">
        <v>4</v>
      </c>
    </row>
    <row r="97214" spans="18:18" x14ac:dyDescent="0.25">
      <c r="R97214" s="15">
        <v>4</v>
      </c>
    </row>
    <row r="97215" spans="18:18" x14ac:dyDescent="0.25">
      <c r="R97215" s="15">
        <v>4</v>
      </c>
    </row>
    <row r="97216" spans="18:18" x14ac:dyDescent="0.25">
      <c r="R97216" s="15">
        <v>4</v>
      </c>
    </row>
    <row r="97217" spans="18:18" x14ac:dyDescent="0.25">
      <c r="R97217" s="15">
        <v>4</v>
      </c>
    </row>
    <row r="97218" spans="18:18" x14ac:dyDescent="0.25">
      <c r="R97218" s="15">
        <v>4</v>
      </c>
    </row>
    <row r="97219" spans="18:18" x14ac:dyDescent="0.25">
      <c r="R97219" s="15">
        <v>4</v>
      </c>
    </row>
    <row r="97220" spans="18:18" x14ac:dyDescent="0.25">
      <c r="R97220" s="15">
        <v>4</v>
      </c>
    </row>
    <row r="97221" spans="18:18" x14ac:dyDescent="0.25">
      <c r="R97221" s="15">
        <v>4</v>
      </c>
    </row>
    <row r="97222" spans="18:18" x14ac:dyDescent="0.25">
      <c r="R97222" s="15">
        <v>4</v>
      </c>
    </row>
    <row r="97223" spans="18:18" x14ac:dyDescent="0.25">
      <c r="R97223" s="15">
        <v>4</v>
      </c>
    </row>
    <row r="97224" spans="18:18" x14ac:dyDescent="0.25">
      <c r="R97224" s="15">
        <v>4</v>
      </c>
    </row>
    <row r="97225" spans="18:18" x14ac:dyDescent="0.25">
      <c r="R97225" s="15">
        <v>4</v>
      </c>
    </row>
    <row r="97226" spans="18:18" x14ac:dyDescent="0.25">
      <c r="R97226" s="15">
        <v>4</v>
      </c>
    </row>
    <row r="97227" spans="18:18" x14ac:dyDescent="0.25">
      <c r="R97227" s="15">
        <v>4</v>
      </c>
    </row>
    <row r="97228" spans="18:18" x14ac:dyDescent="0.25">
      <c r="R97228" s="15">
        <v>4</v>
      </c>
    </row>
    <row r="97229" spans="18:18" x14ac:dyDescent="0.25">
      <c r="R97229" s="15">
        <v>4</v>
      </c>
    </row>
    <row r="97230" spans="18:18" x14ac:dyDescent="0.25">
      <c r="R97230" s="15">
        <v>4</v>
      </c>
    </row>
    <row r="97231" spans="18:18" x14ac:dyDescent="0.25">
      <c r="R97231" s="15">
        <v>4</v>
      </c>
    </row>
    <row r="97232" spans="18:18" x14ac:dyDescent="0.25">
      <c r="R97232" s="15">
        <v>4</v>
      </c>
    </row>
    <row r="97233" spans="18:18" x14ac:dyDescent="0.25">
      <c r="R97233" s="15">
        <v>4</v>
      </c>
    </row>
    <row r="97234" spans="18:18" x14ac:dyDescent="0.25">
      <c r="R97234" s="15">
        <v>4</v>
      </c>
    </row>
    <row r="97235" spans="18:18" x14ac:dyDescent="0.25">
      <c r="R97235" s="15">
        <v>4</v>
      </c>
    </row>
    <row r="97236" spans="18:18" x14ac:dyDescent="0.25">
      <c r="R97236" s="15">
        <v>4</v>
      </c>
    </row>
    <row r="97237" spans="18:18" x14ac:dyDescent="0.25">
      <c r="R97237" s="15">
        <v>4</v>
      </c>
    </row>
    <row r="97238" spans="18:18" x14ac:dyDescent="0.25">
      <c r="R97238" s="15">
        <v>4</v>
      </c>
    </row>
    <row r="97239" spans="18:18" x14ac:dyDescent="0.25">
      <c r="R97239" s="15">
        <v>4</v>
      </c>
    </row>
    <row r="97240" spans="18:18" x14ac:dyDescent="0.25">
      <c r="R97240" s="15">
        <v>4</v>
      </c>
    </row>
    <row r="97241" spans="18:18" x14ac:dyDescent="0.25">
      <c r="R97241" s="15">
        <v>4</v>
      </c>
    </row>
    <row r="97242" spans="18:18" x14ac:dyDescent="0.25">
      <c r="R97242" s="15">
        <v>4</v>
      </c>
    </row>
    <row r="97243" spans="18:18" x14ac:dyDescent="0.25">
      <c r="R97243" s="15">
        <v>4</v>
      </c>
    </row>
    <row r="97244" spans="18:18" x14ac:dyDescent="0.25">
      <c r="R97244" s="15">
        <v>4</v>
      </c>
    </row>
    <row r="97245" spans="18:18" x14ac:dyDescent="0.25">
      <c r="R97245" s="15">
        <v>4</v>
      </c>
    </row>
    <row r="97246" spans="18:18" x14ac:dyDescent="0.25">
      <c r="R97246" s="15">
        <v>4</v>
      </c>
    </row>
    <row r="97247" spans="18:18" x14ac:dyDescent="0.25">
      <c r="R97247" s="15">
        <v>3</v>
      </c>
    </row>
    <row r="97248" spans="18:18" x14ac:dyDescent="0.25">
      <c r="R97248" s="15">
        <v>3</v>
      </c>
    </row>
    <row r="97249" spans="18:18" x14ac:dyDescent="0.25">
      <c r="R97249" s="15">
        <v>3</v>
      </c>
    </row>
    <row r="97250" spans="18:18" x14ac:dyDescent="0.25">
      <c r="R97250" s="15">
        <v>3</v>
      </c>
    </row>
    <row r="97251" spans="18:18" x14ac:dyDescent="0.25">
      <c r="R97251" s="15">
        <v>3</v>
      </c>
    </row>
    <row r="97252" spans="18:18" x14ac:dyDescent="0.25">
      <c r="R97252" s="15">
        <v>3</v>
      </c>
    </row>
    <row r="97253" spans="18:18" x14ac:dyDescent="0.25">
      <c r="R97253" s="15">
        <v>3</v>
      </c>
    </row>
    <row r="97254" spans="18:18" x14ac:dyDescent="0.25">
      <c r="R97254" s="15">
        <v>3</v>
      </c>
    </row>
    <row r="97255" spans="18:18" x14ac:dyDescent="0.25">
      <c r="R97255" s="15">
        <v>3</v>
      </c>
    </row>
    <row r="97256" spans="18:18" x14ac:dyDescent="0.25">
      <c r="R97256" s="15">
        <v>3</v>
      </c>
    </row>
    <row r="97257" spans="18:18" x14ac:dyDescent="0.25">
      <c r="R97257" s="15">
        <v>3</v>
      </c>
    </row>
    <row r="97258" spans="18:18" x14ac:dyDescent="0.25">
      <c r="R97258" s="15">
        <v>3</v>
      </c>
    </row>
    <row r="97259" spans="18:18" x14ac:dyDescent="0.25">
      <c r="R97259" s="15">
        <v>3</v>
      </c>
    </row>
    <row r="97260" spans="18:18" x14ac:dyDescent="0.25">
      <c r="R97260" s="15">
        <v>3</v>
      </c>
    </row>
    <row r="97261" spans="18:18" x14ac:dyDescent="0.25">
      <c r="R97261" s="15">
        <v>3</v>
      </c>
    </row>
    <row r="97262" spans="18:18" x14ac:dyDescent="0.25">
      <c r="R97262" s="15">
        <v>3</v>
      </c>
    </row>
    <row r="97263" spans="18:18" x14ac:dyDescent="0.25">
      <c r="R97263" s="15">
        <v>3</v>
      </c>
    </row>
    <row r="97264" spans="18:18" x14ac:dyDescent="0.25">
      <c r="R97264" s="15">
        <v>3</v>
      </c>
    </row>
    <row r="97265" spans="18:18" x14ac:dyDescent="0.25">
      <c r="R97265" s="15">
        <v>3</v>
      </c>
    </row>
    <row r="97266" spans="18:18" x14ac:dyDescent="0.25">
      <c r="R97266" s="15">
        <v>3</v>
      </c>
    </row>
    <row r="97267" spans="18:18" x14ac:dyDescent="0.25">
      <c r="R97267" s="15">
        <v>3</v>
      </c>
    </row>
    <row r="97268" spans="18:18" x14ac:dyDescent="0.25">
      <c r="R97268" s="15">
        <v>3</v>
      </c>
    </row>
    <row r="97269" spans="18:18" x14ac:dyDescent="0.25">
      <c r="R97269" s="15">
        <v>3</v>
      </c>
    </row>
    <row r="97270" spans="18:18" x14ac:dyDescent="0.25">
      <c r="R97270" s="15">
        <v>3</v>
      </c>
    </row>
    <row r="97271" spans="18:18" x14ac:dyDescent="0.25">
      <c r="R97271" s="15">
        <v>3</v>
      </c>
    </row>
    <row r="97272" spans="18:18" x14ac:dyDescent="0.25">
      <c r="R97272" s="15">
        <v>3</v>
      </c>
    </row>
    <row r="97273" spans="18:18" x14ac:dyDescent="0.25">
      <c r="R97273" s="15">
        <v>3</v>
      </c>
    </row>
    <row r="97274" spans="18:18" x14ac:dyDescent="0.25">
      <c r="R97274" s="15">
        <v>3</v>
      </c>
    </row>
    <row r="97275" spans="18:18" x14ac:dyDescent="0.25">
      <c r="R97275" s="15">
        <v>3</v>
      </c>
    </row>
    <row r="97276" spans="18:18" x14ac:dyDescent="0.25">
      <c r="R97276" s="15">
        <v>3</v>
      </c>
    </row>
    <row r="97277" spans="18:18" x14ac:dyDescent="0.25">
      <c r="R97277" s="15">
        <v>3</v>
      </c>
    </row>
    <row r="97278" spans="18:18" x14ac:dyDescent="0.25">
      <c r="R97278" s="15">
        <v>3</v>
      </c>
    </row>
    <row r="97279" spans="18:18" x14ac:dyDescent="0.25">
      <c r="R97279" s="15">
        <v>3</v>
      </c>
    </row>
    <row r="97280" spans="18:18" x14ac:dyDescent="0.25">
      <c r="R97280" s="15">
        <v>3</v>
      </c>
    </row>
    <row r="97281" spans="18:18" x14ac:dyDescent="0.25">
      <c r="R97281" s="15">
        <v>3</v>
      </c>
    </row>
    <row r="97282" spans="18:18" x14ac:dyDescent="0.25">
      <c r="R97282" s="15">
        <v>3</v>
      </c>
    </row>
    <row r="97283" spans="18:18" x14ac:dyDescent="0.25">
      <c r="R97283" s="15">
        <v>3</v>
      </c>
    </row>
    <row r="97284" spans="18:18" x14ac:dyDescent="0.25">
      <c r="R97284" s="15">
        <v>3</v>
      </c>
    </row>
    <row r="97285" spans="18:18" x14ac:dyDescent="0.25">
      <c r="R97285" s="15">
        <v>3</v>
      </c>
    </row>
    <row r="97286" spans="18:18" x14ac:dyDescent="0.25">
      <c r="R97286" s="15">
        <v>3</v>
      </c>
    </row>
    <row r="97287" spans="18:18" x14ac:dyDescent="0.25">
      <c r="R97287" s="15">
        <v>3</v>
      </c>
    </row>
    <row r="97288" spans="18:18" x14ac:dyDescent="0.25">
      <c r="R97288" s="15">
        <v>3</v>
      </c>
    </row>
    <row r="97289" spans="18:18" x14ac:dyDescent="0.25">
      <c r="R97289" s="15">
        <v>3</v>
      </c>
    </row>
    <row r="97290" spans="18:18" x14ac:dyDescent="0.25">
      <c r="R97290" s="15">
        <v>3</v>
      </c>
    </row>
    <row r="97291" spans="18:18" x14ac:dyDescent="0.25">
      <c r="R97291" s="15">
        <v>3</v>
      </c>
    </row>
    <row r="97292" spans="18:18" x14ac:dyDescent="0.25">
      <c r="R97292" s="15">
        <v>3</v>
      </c>
    </row>
    <row r="97293" spans="18:18" x14ac:dyDescent="0.25">
      <c r="R97293" s="15">
        <v>3</v>
      </c>
    </row>
    <row r="97294" spans="18:18" x14ac:dyDescent="0.25">
      <c r="R97294" s="15">
        <v>3</v>
      </c>
    </row>
    <row r="97295" spans="18:18" x14ac:dyDescent="0.25">
      <c r="R97295" s="15">
        <v>3</v>
      </c>
    </row>
    <row r="97296" spans="18:18" x14ac:dyDescent="0.25">
      <c r="R97296" s="15">
        <v>3</v>
      </c>
    </row>
    <row r="97297" spans="18:18" x14ac:dyDescent="0.25">
      <c r="R97297" s="15">
        <v>3</v>
      </c>
    </row>
    <row r="97298" spans="18:18" x14ac:dyDescent="0.25">
      <c r="R97298" s="15">
        <v>3</v>
      </c>
    </row>
    <row r="97299" spans="18:18" x14ac:dyDescent="0.25">
      <c r="R97299" s="15">
        <v>3</v>
      </c>
    </row>
    <row r="97300" spans="18:18" x14ac:dyDescent="0.25">
      <c r="R97300" s="15">
        <v>3</v>
      </c>
    </row>
    <row r="97301" spans="18:18" x14ac:dyDescent="0.25">
      <c r="R97301" s="15">
        <v>3</v>
      </c>
    </row>
    <row r="97302" spans="18:18" x14ac:dyDescent="0.25">
      <c r="R97302" s="15">
        <v>3</v>
      </c>
    </row>
    <row r="97303" spans="18:18" x14ac:dyDescent="0.25">
      <c r="R97303" s="15">
        <v>3</v>
      </c>
    </row>
    <row r="97304" spans="18:18" x14ac:dyDescent="0.25">
      <c r="R97304" s="15">
        <v>3</v>
      </c>
    </row>
    <row r="97305" spans="18:18" x14ac:dyDescent="0.25">
      <c r="R97305" s="15">
        <v>3</v>
      </c>
    </row>
    <row r="97306" spans="18:18" x14ac:dyDescent="0.25">
      <c r="R97306" s="15">
        <v>3</v>
      </c>
    </row>
    <row r="97307" spans="18:18" x14ac:dyDescent="0.25">
      <c r="R97307" s="15">
        <v>3</v>
      </c>
    </row>
    <row r="97308" spans="18:18" x14ac:dyDescent="0.25">
      <c r="R97308" s="15">
        <v>3</v>
      </c>
    </row>
    <row r="97309" spans="18:18" x14ac:dyDescent="0.25">
      <c r="R97309" s="15">
        <v>3</v>
      </c>
    </row>
    <row r="97310" spans="18:18" x14ac:dyDescent="0.25">
      <c r="R97310" s="15">
        <v>3</v>
      </c>
    </row>
    <row r="97311" spans="18:18" x14ac:dyDescent="0.25">
      <c r="R97311" s="15">
        <v>3</v>
      </c>
    </row>
    <row r="97312" spans="18:18" x14ac:dyDescent="0.25">
      <c r="R97312" s="15">
        <v>3</v>
      </c>
    </row>
    <row r="97313" spans="18:18" x14ac:dyDescent="0.25">
      <c r="R97313" s="15">
        <v>4</v>
      </c>
    </row>
    <row r="97314" spans="18:18" x14ac:dyDescent="0.25">
      <c r="R97314" s="15">
        <v>4</v>
      </c>
    </row>
    <row r="97315" spans="18:18" x14ac:dyDescent="0.25">
      <c r="R97315" s="15">
        <v>4</v>
      </c>
    </row>
    <row r="97316" spans="18:18" x14ac:dyDescent="0.25">
      <c r="R97316" s="15">
        <v>4</v>
      </c>
    </row>
    <row r="97317" spans="18:18" x14ac:dyDescent="0.25">
      <c r="R97317" s="15">
        <v>4</v>
      </c>
    </row>
    <row r="97318" spans="18:18" x14ac:dyDescent="0.25">
      <c r="R97318" s="15">
        <v>4</v>
      </c>
    </row>
    <row r="97319" spans="18:18" x14ac:dyDescent="0.25">
      <c r="R97319" s="15">
        <v>4</v>
      </c>
    </row>
    <row r="97320" spans="18:18" x14ac:dyDescent="0.25">
      <c r="R97320" s="15">
        <v>4</v>
      </c>
    </row>
    <row r="97321" spans="18:18" x14ac:dyDescent="0.25">
      <c r="R97321" s="15">
        <v>4</v>
      </c>
    </row>
    <row r="97322" spans="18:18" x14ac:dyDescent="0.25">
      <c r="R97322" s="15">
        <v>4</v>
      </c>
    </row>
    <row r="97323" spans="18:18" x14ac:dyDescent="0.25">
      <c r="R97323" s="15">
        <v>4</v>
      </c>
    </row>
    <row r="97324" spans="18:18" x14ac:dyDescent="0.25">
      <c r="R97324" s="15">
        <v>4</v>
      </c>
    </row>
    <row r="97325" spans="18:18" x14ac:dyDescent="0.25">
      <c r="R97325" s="15">
        <v>4</v>
      </c>
    </row>
    <row r="97326" spans="18:18" x14ac:dyDescent="0.25">
      <c r="R97326" s="15">
        <v>4</v>
      </c>
    </row>
    <row r="97327" spans="18:18" x14ac:dyDescent="0.25">
      <c r="R97327" s="15">
        <v>4</v>
      </c>
    </row>
    <row r="97328" spans="18:18" x14ac:dyDescent="0.25">
      <c r="R97328" s="15">
        <v>4</v>
      </c>
    </row>
    <row r="97329" spans="18:18" x14ac:dyDescent="0.25">
      <c r="R97329" s="15">
        <v>4</v>
      </c>
    </row>
    <row r="97330" spans="18:18" x14ac:dyDescent="0.25">
      <c r="R97330" s="15">
        <v>4</v>
      </c>
    </row>
    <row r="97331" spans="18:18" x14ac:dyDescent="0.25">
      <c r="R97331" s="15">
        <v>4</v>
      </c>
    </row>
    <row r="97332" spans="18:18" x14ac:dyDescent="0.25">
      <c r="R97332" s="15">
        <v>4</v>
      </c>
    </row>
    <row r="97333" spans="18:18" x14ac:dyDescent="0.25">
      <c r="R97333" s="15">
        <v>4</v>
      </c>
    </row>
    <row r="97334" spans="18:18" x14ac:dyDescent="0.25">
      <c r="R97334" s="15">
        <v>4</v>
      </c>
    </row>
    <row r="97335" spans="18:18" x14ac:dyDescent="0.25">
      <c r="R97335" s="15">
        <v>4</v>
      </c>
    </row>
    <row r="97336" spans="18:18" x14ac:dyDescent="0.25">
      <c r="R97336" s="15">
        <v>4</v>
      </c>
    </row>
    <row r="97337" spans="18:18" x14ac:dyDescent="0.25">
      <c r="R97337" s="15">
        <v>4</v>
      </c>
    </row>
    <row r="97338" spans="18:18" x14ac:dyDescent="0.25">
      <c r="R97338" s="15">
        <v>4</v>
      </c>
    </row>
    <row r="97339" spans="18:18" x14ac:dyDescent="0.25">
      <c r="R97339" s="15">
        <v>4</v>
      </c>
    </row>
    <row r="97340" spans="18:18" x14ac:dyDescent="0.25">
      <c r="R97340" s="15">
        <v>4</v>
      </c>
    </row>
    <row r="97341" spans="18:18" x14ac:dyDescent="0.25">
      <c r="R97341" s="15">
        <v>4</v>
      </c>
    </row>
    <row r="97342" spans="18:18" x14ac:dyDescent="0.25">
      <c r="R97342" s="15">
        <v>4</v>
      </c>
    </row>
    <row r="97343" spans="18:18" x14ac:dyDescent="0.25">
      <c r="R97343" s="15">
        <v>4</v>
      </c>
    </row>
    <row r="97344" spans="18:18" x14ac:dyDescent="0.25">
      <c r="R97344" s="15">
        <v>4</v>
      </c>
    </row>
    <row r="97345" spans="18:18" x14ac:dyDescent="0.25">
      <c r="R97345" s="15">
        <v>4</v>
      </c>
    </row>
    <row r="97346" spans="18:18" x14ac:dyDescent="0.25">
      <c r="R97346" s="15">
        <v>4</v>
      </c>
    </row>
    <row r="97347" spans="18:18" x14ac:dyDescent="0.25">
      <c r="R97347" s="15">
        <v>4</v>
      </c>
    </row>
    <row r="97348" spans="18:18" x14ac:dyDescent="0.25">
      <c r="R97348" s="15">
        <v>4</v>
      </c>
    </row>
    <row r="97349" spans="18:18" x14ac:dyDescent="0.25">
      <c r="R97349" s="15">
        <v>4</v>
      </c>
    </row>
    <row r="97350" spans="18:18" x14ac:dyDescent="0.25">
      <c r="R97350" s="15">
        <v>4</v>
      </c>
    </row>
    <row r="97351" spans="18:18" x14ac:dyDescent="0.25">
      <c r="R97351" s="15">
        <v>4</v>
      </c>
    </row>
    <row r="97352" spans="18:18" x14ac:dyDescent="0.25">
      <c r="R97352" s="15">
        <v>4</v>
      </c>
    </row>
    <row r="97353" spans="18:18" x14ac:dyDescent="0.25">
      <c r="R97353" s="15">
        <v>4</v>
      </c>
    </row>
    <row r="97354" spans="18:18" x14ac:dyDescent="0.25">
      <c r="R97354" s="15">
        <v>4</v>
      </c>
    </row>
    <row r="97355" spans="18:18" x14ac:dyDescent="0.25">
      <c r="R97355" s="15">
        <v>4</v>
      </c>
    </row>
    <row r="97356" spans="18:18" x14ac:dyDescent="0.25">
      <c r="R97356" s="15">
        <v>4</v>
      </c>
    </row>
    <row r="97357" spans="18:18" x14ac:dyDescent="0.25">
      <c r="R97357" s="15">
        <v>4</v>
      </c>
    </row>
    <row r="97358" spans="18:18" x14ac:dyDescent="0.25">
      <c r="R97358" s="15">
        <v>4</v>
      </c>
    </row>
    <row r="97359" spans="18:18" x14ac:dyDescent="0.25">
      <c r="R97359" s="15">
        <v>4</v>
      </c>
    </row>
    <row r="97360" spans="18:18" x14ac:dyDescent="0.25">
      <c r="R97360" s="15">
        <v>4</v>
      </c>
    </row>
    <row r="97361" spans="18:18" x14ac:dyDescent="0.25">
      <c r="R97361" s="15">
        <v>4</v>
      </c>
    </row>
    <row r="97362" spans="18:18" x14ac:dyDescent="0.25">
      <c r="R97362" s="15">
        <v>4</v>
      </c>
    </row>
    <row r="97363" spans="18:18" x14ac:dyDescent="0.25">
      <c r="R97363" s="15">
        <v>4</v>
      </c>
    </row>
    <row r="97364" spans="18:18" x14ac:dyDescent="0.25">
      <c r="R97364" s="15">
        <v>4</v>
      </c>
    </row>
    <row r="97365" spans="18:18" x14ac:dyDescent="0.25">
      <c r="R97365" s="15">
        <v>2</v>
      </c>
    </row>
    <row r="97366" spans="18:18" x14ac:dyDescent="0.25">
      <c r="R97366" s="15">
        <v>2</v>
      </c>
    </row>
    <row r="97367" spans="18:18" x14ac:dyDescent="0.25">
      <c r="R97367" s="15">
        <v>2</v>
      </c>
    </row>
    <row r="97368" spans="18:18" x14ac:dyDescent="0.25">
      <c r="R97368" s="15">
        <v>2</v>
      </c>
    </row>
    <row r="97369" spans="18:18" x14ac:dyDescent="0.25">
      <c r="R97369" s="15">
        <v>2</v>
      </c>
    </row>
    <row r="97370" spans="18:18" x14ac:dyDescent="0.25">
      <c r="R97370" s="15">
        <v>2</v>
      </c>
    </row>
    <row r="97371" spans="18:18" x14ac:dyDescent="0.25">
      <c r="R97371" s="15">
        <v>2</v>
      </c>
    </row>
    <row r="97372" spans="18:18" x14ac:dyDescent="0.25">
      <c r="R97372" s="15">
        <v>2</v>
      </c>
    </row>
    <row r="97373" spans="18:18" x14ac:dyDescent="0.25">
      <c r="R97373" s="15">
        <v>2</v>
      </c>
    </row>
    <row r="97374" spans="18:18" x14ac:dyDescent="0.25">
      <c r="R97374" s="15">
        <v>2</v>
      </c>
    </row>
    <row r="97375" spans="18:18" x14ac:dyDescent="0.25">
      <c r="R97375" s="15">
        <v>2</v>
      </c>
    </row>
    <row r="97376" spans="18:18" x14ac:dyDescent="0.25">
      <c r="R97376" s="15">
        <v>2</v>
      </c>
    </row>
    <row r="97377" spans="18:18" x14ac:dyDescent="0.25">
      <c r="R97377" s="15">
        <v>2</v>
      </c>
    </row>
    <row r="97378" spans="18:18" x14ac:dyDescent="0.25">
      <c r="R97378" s="15">
        <v>1</v>
      </c>
    </row>
    <row r="97379" spans="18:18" x14ac:dyDescent="0.25">
      <c r="R97379" s="15">
        <v>1</v>
      </c>
    </row>
    <row r="97380" spans="18:18" x14ac:dyDescent="0.25">
      <c r="R97380" s="15">
        <v>1</v>
      </c>
    </row>
    <row r="97381" spans="18:18" x14ac:dyDescent="0.25">
      <c r="R97381" s="15">
        <v>1</v>
      </c>
    </row>
    <row r="97382" spans="18:18" x14ac:dyDescent="0.25">
      <c r="R97382" s="15">
        <v>1</v>
      </c>
    </row>
    <row r="97383" spans="18:18" x14ac:dyDescent="0.25">
      <c r="R97383" s="15">
        <v>1</v>
      </c>
    </row>
    <row r="97384" spans="18:18" x14ac:dyDescent="0.25">
      <c r="R97384" s="15">
        <v>1</v>
      </c>
    </row>
    <row r="97385" spans="18:18" x14ac:dyDescent="0.25">
      <c r="R97385" s="15">
        <v>1</v>
      </c>
    </row>
    <row r="97386" spans="18:18" x14ac:dyDescent="0.25">
      <c r="R97386" s="15">
        <v>1</v>
      </c>
    </row>
    <row r="97387" spans="18:18" x14ac:dyDescent="0.25">
      <c r="R97387" s="15">
        <v>1</v>
      </c>
    </row>
    <row r="97388" spans="18:18" x14ac:dyDescent="0.25">
      <c r="R97388" s="15">
        <v>1</v>
      </c>
    </row>
    <row r="97389" spans="18:18" x14ac:dyDescent="0.25">
      <c r="R97389" s="15">
        <v>1</v>
      </c>
    </row>
    <row r="97390" spans="18:18" x14ac:dyDescent="0.25">
      <c r="R97390" s="15">
        <v>1</v>
      </c>
    </row>
    <row r="97391" spans="18:18" x14ac:dyDescent="0.25">
      <c r="R97391" s="15">
        <v>1</v>
      </c>
    </row>
    <row r="97392" spans="18:18" x14ac:dyDescent="0.25">
      <c r="R97392" s="15">
        <v>1</v>
      </c>
    </row>
    <row r="97393" spans="18:18" x14ac:dyDescent="0.25">
      <c r="R97393" s="15">
        <v>1</v>
      </c>
    </row>
    <row r="97394" spans="18:18" x14ac:dyDescent="0.25">
      <c r="R97394" s="15">
        <v>1</v>
      </c>
    </row>
    <row r="97395" spans="18:18" x14ac:dyDescent="0.25">
      <c r="R97395" s="15">
        <v>1</v>
      </c>
    </row>
    <row r="97396" spans="18:18" x14ac:dyDescent="0.25">
      <c r="R97396" s="15">
        <v>1</v>
      </c>
    </row>
    <row r="97397" spans="18:18" x14ac:dyDescent="0.25">
      <c r="R97397" s="15">
        <v>1</v>
      </c>
    </row>
    <row r="97398" spans="18:18" x14ac:dyDescent="0.25">
      <c r="R97398" s="15">
        <v>1</v>
      </c>
    </row>
    <row r="97399" spans="18:18" x14ac:dyDescent="0.25">
      <c r="R97399" s="15">
        <v>1</v>
      </c>
    </row>
    <row r="97400" spans="18:18" x14ac:dyDescent="0.25">
      <c r="R97400" s="15">
        <v>1</v>
      </c>
    </row>
    <row r="97401" spans="18:18" x14ac:dyDescent="0.25">
      <c r="R97401" s="15">
        <v>1</v>
      </c>
    </row>
    <row r="97402" spans="18:18" x14ac:dyDescent="0.25">
      <c r="R97402" s="15">
        <v>1</v>
      </c>
    </row>
    <row r="97403" spans="18:18" x14ac:dyDescent="0.25">
      <c r="R97403" s="15">
        <v>1</v>
      </c>
    </row>
    <row r="97404" spans="18:18" x14ac:dyDescent="0.25">
      <c r="R97404" s="15">
        <v>1</v>
      </c>
    </row>
    <row r="97405" spans="18:18" x14ac:dyDescent="0.25">
      <c r="R97405" s="15">
        <v>1</v>
      </c>
    </row>
    <row r="97406" spans="18:18" x14ac:dyDescent="0.25">
      <c r="R97406" s="15">
        <v>1</v>
      </c>
    </row>
    <row r="97407" spans="18:18" x14ac:dyDescent="0.25">
      <c r="R97407" s="15">
        <v>1</v>
      </c>
    </row>
    <row r="97408" spans="18:18" x14ac:dyDescent="0.25">
      <c r="R97408" s="15">
        <v>1</v>
      </c>
    </row>
    <row r="97409" spans="18:18" x14ac:dyDescent="0.25">
      <c r="R97409" s="15">
        <v>1</v>
      </c>
    </row>
    <row r="97410" spans="18:18" x14ac:dyDescent="0.25">
      <c r="R97410" s="15">
        <v>1</v>
      </c>
    </row>
    <row r="97411" spans="18:18" x14ac:dyDescent="0.25">
      <c r="R97411" s="15">
        <v>1</v>
      </c>
    </row>
    <row r="97412" spans="18:18" x14ac:dyDescent="0.25">
      <c r="R97412" s="15">
        <v>1</v>
      </c>
    </row>
    <row r="97413" spans="18:18" x14ac:dyDescent="0.25">
      <c r="R97413" s="15">
        <v>1</v>
      </c>
    </row>
    <row r="97414" spans="18:18" x14ac:dyDescent="0.25">
      <c r="R97414" s="15">
        <v>1</v>
      </c>
    </row>
    <row r="97415" spans="18:18" x14ac:dyDescent="0.25">
      <c r="R97415" s="15">
        <v>1</v>
      </c>
    </row>
    <row r="97416" spans="18:18" x14ac:dyDescent="0.25">
      <c r="R97416" s="15">
        <v>1</v>
      </c>
    </row>
    <row r="97417" spans="18:18" x14ac:dyDescent="0.25">
      <c r="R97417" s="15">
        <v>1</v>
      </c>
    </row>
    <row r="97418" spans="18:18" x14ac:dyDescent="0.25">
      <c r="R97418" s="15">
        <v>1</v>
      </c>
    </row>
    <row r="97419" spans="18:18" x14ac:dyDescent="0.25">
      <c r="R97419" s="15">
        <v>1</v>
      </c>
    </row>
    <row r="97420" spans="18:18" x14ac:dyDescent="0.25">
      <c r="R97420" s="15">
        <v>1</v>
      </c>
    </row>
    <row r="97421" spans="18:18" x14ac:dyDescent="0.25">
      <c r="R97421" s="15">
        <v>1</v>
      </c>
    </row>
    <row r="97422" spans="18:18" x14ac:dyDescent="0.25">
      <c r="R97422" s="15">
        <v>1</v>
      </c>
    </row>
    <row r="97423" spans="18:18" x14ac:dyDescent="0.25">
      <c r="R97423" s="15">
        <v>1</v>
      </c>
    </row>
    <row r="97424" spans="18:18" x14ac:dyDescent="0.25">
      <c r="R97424" s="15">
        <v>1</v>
      </c>
    </row>
    <row r="97425" spans="18:18" x14ac:dyDescent="0.25">
      <c r="R97425" s="15">
        <v>1</v>
      </c>
    </row>
    <row r="97426" spans="18:18" x14ac:dyDescent="0.25">
      <c r="R97426" s="15">
        <v>1</v>
      </c>
    </row>
    <row r="97427" spans="18:18" x14ac:dyDescent="0.25">
      <c r="R97427" s="15">
        <v>1</v>
      </c>
    </row>
    <row r="97428" spans="18:18" x14ac:dyDescent="0.25">
      <c r="R97428" s="15">
        <v>1</v>
      </c>
    </row>
    <row r="97429" spans="18:18" x14ac:dyDescent="0.25">
      <c r="R97429" s="15">
        <v>1</v>
      </c>
    </row>
    <row r="97430" spans="18:18" x14ac:dyDescent="0.25">
      <c r="R97430" s="15">
        <v>1</v>
      </c>
    </row>
    <row r="97431" spans="18:18" x14ac:dyDescent="0.25">
      <c r="R97431" s="15">
        <v>1</v>
      </c>
    </row>
    <row r="97432" spans="18:18" x14ac:dyDescent="0.25">
      <c r="R97432" s="15">
        <v>1</v>
      </c>
    </row>
    <row r="97433" spans="18:18" x14ac:dyDescent="0.25">
      <c r="R97433" s="15">
        <v>1</v>
      </c>
    </row>
    <row r="97434" spans="18:18" x14ac:dyDescent="0.25">
      <c r="R97434" s="15">
        <v>1</v>
      </c>
    </row>
    <row r="97435" spans="18:18" x14ac:dyDescent="0.25">
      <c r="R97435" s="15">
        <v>1</v>
      </c>
    </row>
    <row r="97436" spans="18:18" x14ac:dyDescent="0.25">
      <c r="R97436" s="15">
        <v>1</v>
      </c>
    </row>
    <row r="97437" spans="18:18" x14ac:dyDescent="0.25">
      <c r="R97437" s="15">
        <v>1</v>
      </c>
    </row>
    <row r="97438" spans="18:18" x14ac:dyDescent="0.25">
      <c r="R97438" s="15">
        <v>1</v>
      </c>
    </row>
    <row r="97439" spans="18:18" x14ac:dyDescent="0.25">
      <c r="R97439" s="15">
        <v>1</v>
      </c>
    </row>
    <row r="97440" spans="18:18" x14ac:dyDescent="0.25">
      <c r="R97440" s="15">
        <v>1</v>
      </c>
    </row>
    <row r="97441" spans="18:18" x14ac:dyDescent="0.25">
      <c r="R97441" s="15">
        <v>1</v>
      </c>
    </row>
    <row r="97442" spans="18:18" x14ac:dyDescent="0.25">
      <c r="R97442" s="15">
        <v>1</v>
      </c>
    </row>
    <row r="97443" spans="18:18" x14ac:dyDescent="0.25">
      <c r="R97443" s="15">
        <v>1</v>
      </c>
    </row>
    <row r="97444" spans="18:18" x14ac:dyDescent="0.25">
      <c r="R97444" s="15">
        <v>1</v>
      </c>
    </row>
    <row r="97445" spans="18:18" x14ac:dyDescent="0.25">
      <c r="R97445" s="15">
        <v>1</v>
      </c>
    </row>
    <row r="97446" spans="18:18" x14ac:dyDescent="0.25">
      <c r="R97446" s="15">
        <v>1</v>
      </c>
    </row>
    <row r="97447" spans="18:18" x14ac:dyDescent="0.25">
      <c r="R97447" s="15">
        <v>1</v>
      </c>
    </row>
    <row r="97448" spans="18:18" x14ac:dyDescent="0.25">
      <c r="R97448" s="15">
        <v>1</v>
      </c>
    </row>
    <row r="97449" spans="18:18" x14ac:dyDescent="0.25">
      <c r="R97449" s="15">
        <v>1</v>
      </c>
    </row>
    <row r="97450" spans="18:18" x14ac:dyDescent="0.25">
      <c r="R97450" s="15">
        <v>1</v>
      </c>
    </row>
    <row r="97451" spans="18:18" x14ac:dyDescent="0.25">
      <c r="R97451" s="15">
        <v>1</v>
      </c>
    </row>
    <row r="97452" spans="18:18" x14ac:dyDescent="0.25">
      <c r="R97452" s="15">
        <v>1</v>
      </c>
    </row>
    <row r="97453" spans="18:18" x14ac:dyDescent="0.25">
      <c r="R97453" s="15">
        <v>1</v>
      </c>
    </row>
    <row r="97454" spans="18:18" x14ac:dyDescent="0.25">
      <c r="R97454" s="15">
        <v>1</v>
      </c>
    </row>
    <row r="97455" spans="18:18" x14ac:dyDescent="0.25">
      <c r="R97455" s="15">
        <v>1</v>
      </c>
    </row>
    <row r="97456" spans="18:18" x14ac:dyDescent="0.25">
      <c r="R97456" s="15">
        <v>1</v>
      </c>
    </row>
    <row r="97457" spans="18:18" x14ac:dyDescent="0.25">
      <c r="R97457" s="15">
        <v>1</v>
      </c>
    </row>
    <row r="97458" spans="18:18" x14ac:dyDescent="0.25">
      <c r="R97458" s="15">
        <v>1</v>
      </c>
    </row>
    <row r="97459" spans="18:18" x14ac:dyDescent="0.25">
      <c r="R97459" s="15">
        <v>1</v>
      </c>
    </row>
    <row r="97460" spans="18:18" x14ac:dyDescent="0.25">
      <c r="R97460" s="15">
        <v>1</v>
      </c>
    </row>
    <row r="97461" spans="18:18" x14ac:dyDescent="0.25">
      <c r="R97461" s="15">
        <v>1</v>
      </c>
    </row>
    <row r="97462" spans="18:18" x14ac:dyDescent="0.25">
      <c r="R97462" s="15">
        <v>1</v>
      </c>
    </row>
    <row r="97463" spans="18:18" x14ac:dyDescent="0.25">
      <c r="R97463" s="15">
        <v>1</v>
      </c>
    </row>
    <row r="97464" spans="18:18" x14ac:dyDescent="0.25">
      <c r="R97464" s="15">
        <v>1</v>
      </c>
    </row>
    <row r="97465" spans="18:18" x14ac:dyDescent="0.25">
      <c r="R97465" s="15">
        <v>1</v>
      </c>
    </row>
    <row r="97466" spans="18:18" x14ac:dyDescent="0.25">
      <c r="R97466" s="15">
        <v>1</v>
      </c>
    </row>
    <row r="97467" spans="18:18" x14ac:dyDescent="0.25">
      <c r="R97467" s="15">
        <v>1</v>
      </c>
    </row>
    <row r="97468" spans="18:18" x14ac:dyDescent="0.25">
      <c r="R97468" s="15">
        <v>1</v>
      </c>
    </row>
    <row r="97469" spans="18:18" x14ac:dyDescent="0.25">
      <c r="R97469" s="15">
        <v>1</v>
      </c>
    </row>
    <row r="97470" spans="18:18" x14ac:dyDescent="0.25">
      <c r="R97470" s="15">
        <v>1</v>
      </c>
    </row>
    <row r="97471" spans="18:18" x14ac:dyDescent="0.25">
      <c r="R97471" s="15">
        <v>1</v>
      </c>
    </row>
    <row r="97472" spans="18:18" x14ac:dyDescent="0.25">
      <c r="R97472" s="15">
        <v>1</v>
      </c>
    </row>
    <row r="97473" spans="18:18" x14ac:dyDescent="0.25">
      <c r="R97473" s="15">
        <v>1</v>
      </c>
    </row>
    <row r="97474" spans="18:18" x14ac:dyDescent="0.25">
      <c r="R97474" s="15">
        <v>1</v>
      </c>
    </row>
    <row r="97475" spans="18:18" x14ac:dyDescent="0.25">
      <c r="R97475" s="15">
        <v>1</v>
      </c>
    </row>
    <row r="97476" spans="18:18" x14ac:dyDescent="0.25">
      <c r="R97476" s="15">
        <v>1</v>
      </c>
    </row>
    <row r="97477" spans="18:18" x14ac:dyDescent="0.25">
      <c r="R97477" s="15">
        <v>1</v>
      </c>
    </row>
    <row r="97478" spans="18:18" x14ac:dyDescent="0.25">
      <c r="R97478" s="15">
        <v>1</v>
      </c>
    </row>
    <row r="97479" spans="18:18" x14ac:dyDescent="0.25">
      <c r="R97479" s="15">
        <v>1</v>
      </c>
    </row>
    <row r="97480" spans="18:18" x14ac:dyDescent="0.25">
      <c r="R97480" s="15">
        <v>1</v>
      </c>
    </row>
    <row r="97481" spans="18:18" x14ac:dyDescent="0.25">
      <c r="R97481" s="15">
        <v>1</v>
      </c>
    </row>
    <row r="97482" spans="18:18" x14ac:dyDescent="0.25">
      <c r="R97482" s="15">
        <v>1</v>
      </c>
    </row>
    <row r="97483" spans="18:18" x14ac:dyDescent="0.25">
      <c r="R97483" s="15">
        <v>1</v>
      </c>
    </row>
    <row r="97484" spans="18:18" x14ac:dyDescent="0.25">
      <c r="R97484" s="15">
        <v>1</v>
      </c>
    </row>
    <row r="97485" spans="18:18" x14ac:dyDescent="0.25">
      <c r="R97485" s="15">
        <v>1</v>
      </c>
    </row>
    <row r="97486" spans="18:18" x14ac:dyDescent="0.25">
      <c r="R97486" s="15">
        <v>1</v>
      </c>
    </row>
    <row r="97487" spans="18:18" x14ac:dyDescent="0.25">
      <c r="R97487" s="15">
        <v>1</v>
      </c>
    </row>
    <row r="97488" spans="18:18" x14ac:dyDescent="0.25">
      <c r="R97488" s="15">
        <v>1</v>
      </c>
    </row>
    <row r="97489" spans="18:18" x14ac:dyDescent="0.25">
      <c r="R97489" s="15">
        <v>1</v>
      </c>
    </row>
    <row r="97490" spans="18:18" x14ac:dyDescent="0.25">
      <c r="R97490" s="15">
        <v>1</v>
      </c>
    </row>
    <row r="97491" spans="18:18" x14ac:dyDescent="0.25">
      <c r="R97491" s="15">
        <v>1</v>
      </c>
    </row>
    <row r="97492" spans="18:18" x14ac:dyDescent="0.25">
      <c r="R97492" s="15">
        <v>1</v>
      </c>
    </row>
    <row r="97493" spans="18:18" x14ac:dyDescent="0.25">
      <c r="R97493" s="15">
        <v>1</v>
      </c>
    </row>
    <row r="97494" spans="18:18" x14ac:dyDescent="0.25">
      <c r="R97494" s="15">
        <v>1</v>
      </c>
    </row>
    <row r="97495" spans="18:18" x14ac:dyDescent="0.25">
      <c r="R97495" s="15">
        <v>1</v>
      </c>
    </row>
    <row r="97496" spans="18:18" x14ac:dyDescent="0.25">
      <c r="R97496" s="15">
        <v>1</v>
      </c>
    </row>
    <row r="97497" spans="18:18" x14ac:dyDescent="0.25">
      <c r="R97497" s="15">
        <v>1</v>
      </c>
    </row>
    <row r="97498" spans="18:18" x14ac:dyDescent="0.25">
      <c r="R97498" s="15">
        <v>1</v>
      </c>
    </row>
    <row r="97499" spans="18:18" x14ac:dyDescent="0.25">
      <c r="R97499" s="15">
        <v>1</v>
      </c>
    </row>
    <row r="97500" spans="18:18" x14ac:dyDescent="0.25">
      <c r="R97500" s="15">
        <v>1</v>
      </c>
    </row>
    <row r="97501" spans="18:18" x14ac:dyDescent="0.25">
      <c r="R97501" s="15">
        <v>1</v>
      </c>
    </row>
    <row r="97502" spans="18:18" x14ac:dyDescent="0.25">
      <c r="R97502" s="15">
        <v>1</v>
      </c>
    </row>
    <row r="97503" spans="18:18" x14ac:dyDescent="0.25">
      <c r="R97503" s="15">
        <v>1</v>
      </c>
    </row>
    <row r="97504" spans="18:18" x14ac:dyDescent="0.25">
      <c r="R97504" s="15">
        <v>1</v>
      </c>
    </row>
    <row r="97505" spans="18:18" x14ac:dyDescent="0.25">
      <c r="R97505" s="15">
        <v>1</v>
      </c>
    </row>
    <row r="97506" spans="18:18" x14ac:dyDescent="0.25">
      <c r="R97506" s="15">
        <v>1</v>
      </c>
    </row>
    <row r="97507" spans="18:18" x14ac:dyDescent="0.25">
      <c r="R97507" s="15">
        <v>1</v>
      </c>
    </row>
    <row r="97508" spans="18:18" x14ac:dyDescent="0.25">
      <c r="R97508" s="15">
        <v>1</v>
      </c>
    </row>
    <row r="97509" spans="18:18" x14ac:dyDescent="0.25">
      <c r="R97509" s="15">
        <v>1</v>
      </c>
    </row>
    <row r="97510" spans="18:18" x14ac:dyDescent="0.25">
      <c r="R97510" s="15">
        <v>1</v>
      </c>
    </row>
    <row r="97511" spans="18:18" x14ac:dyDescent="0.25">
      <c r="R97511" s="15">
        <v>1</v>
      </c>
    </row>
    <row r="97512" spans="18:18" x14ac:dyDescent="0.25">
      <c r="R97512" s="15">
        <v>1</v>
      </c>
    </row>
    <row r="97513" spans="18:18" x14ac:dyDescent="0.25">
      <c r="R97513" s="15">
        <v>1</v>
      </c>
    </row>
    <row r="97514" spans="18:18" x14ac:dyDescent="0.25">
      <c r="R97514" s="15">
        <v>1</v>
      </c>
    </row>
    <row r="97515" spans="18:18" x14ac:dyDescent="0.25">
      <c r="R97515" s="15">
        <v>1</v>
      </c>
    </row>
    <row r="97516" spans="18:18" x14ac:dyDescent="0.25">
      <c r="R97516" s="15">
        <v>1</v>
      </c>
    </row>
    <row r="97517" spans="18:18" x14ac:dyDescent="0.25">
      <c r="R97517" s="15">
        <v>1</v>
      </c>
    </row>
    <row r="97518" spans="18:18" x14ac:dyDescent="0.25">
      <c r="R97518" s="15">
        <v>1</v>
      </c>
    </row>
    <row r="97519" spans="18:18" x14ac:dyDescent="0.25">
      <c r="R97519" s="15">
        <v>1</v>
      </c>
    </row>
    <row r="97520" spans="18:18" x14ac:dyDescent="0.25">
      <c r="R97520" s="15">
        <v>1</v>
      </c>
    </row>
    <row r="97521" spans="18:18" x14ac:dyDescent="0.25">
      <c r="R97521" s="15">
        <v>1</v>
      </c>
    </row>
    <row r="97522" spans="18:18" x14ac:dyDescent="0.25">
      <c r="R97522" s="15">
        <v>1</v>
      </c>
    </row>
    <row r="97523" spans="18:18" x14ac:dyDescent="0.25">
      <c r="R97523" s="15">
        <v>1</v>
      </c>
    </row>
    <row r="97524" spans="18:18" x14ac:dyDescent="0.25">
      <c r="R97524" s="15">
        <v>1</v>
      </c>
    </row>
    <row r="97525" spans="18:18" x14ac:dyDescent="0.25">
      <c r="R97525" s="15">
        <v>1</v>
      </c>
    </row>
    <row r="97526" spans="18:18" x14ac:dyDescent="0.25">
      <c r="R97526" s="15">
        <v>1</v>
      </c>
    </row>
    <row r="97527" spans="18:18" x14ac:dyDescent="0.25">
      <c r="R97527" s="15">
        <v>1</v>
      </c>
    </row>
    <row r="97528" spans="18:18" x14ac:dyDescent="0.25">
      <c r="R97528" s="15">
        <v>1</v>
      </c>
    </row>
    <row r="97529" spans="18:18" x14ac:dyDescent="0.25">
      <c r="R97529" s="15">
        <v>1</v>
      </c>
    </row>
    <row r="97530" spans="18:18" x14ac:dyDescent="0.25">
      <c r="R97530" s="15">
        <v>1</v>
      </c>
    </row>
    <row r="97531" spans="18:18" x14ac:dyDescent="0.25">
      <c r="R97531" s="15">
        <v>1</v>
      </c>
    </row>
    <row r="97532" spans="18:18" x14ac:dyDescent="0.25">
      <c r="R97532" s="15">
        <v>1</v>
      </c>
    </row>
    <row r="97533" spans="18:18" x14ac:dyDescent="0.25">
      <c r="R97533" s="15">
        <v>1</v>
      </c>
    </row>
    <row r="97534" spans="18:18" x14ac:dyDescent="0.25">
      <c r="R97534" s="15">
        <v>1</v>
      </c>
    </row>
    <row r="97535" spans="18:18" x14ac:dyDescent="0.25">
      <c r="R97535" s="15">
        <v>1</v>
      </c>
    </row>
    <row r="97536" spans="18:18" x14ac:dyDescent="0.25">
      <c r="R97536" s="15">
        <v>1</v>
      </c>
    </row>
    <row r="97537" spans="18:18" x14ac:dyDescent="0.25">
      <c r="R97537" s="15">
        <v>1</v>
      </c>
    </row>
    <row r="97538" spans="18:18" x14ac:dyDescent="0.25">
      <c r="R97538" s="15">
        <v>1</v>
      </c>
    </row>
    <row r="97539" spans="18:18" x14ac:dyDescent="0.25">
      <c r="R97539" s="15">
        <v>1</v>
      </c>
    </row>
    <row r="97540" spans="18:18" x14ac:dyDescent="0.25">
      <c r="R97540" s="15">
        <v>1</v>
      </c>
    </row>
    <row r="97541" spans="18:18" x14ac:dyDescent="0.25">
      <c r="R97541" s="15">
        <v>1</v>
      </c>
    </row>
    <row r="97542" spans="18:18" x14ac:dyDescent="0.25">
      <c r="R97542" s="15">
        <v>1</v>
      </c>
    </row>
    <row r="97543" spans="18:18" x14ac:dyDescent="0.25">
      <c r="R97543" s="15">
        <v>1</v>
      </c>
    </row>
    <row r="97544" spans="18:18" x14ac:dyDescent="0.25">
      <c r="R97544" s="15">
        <v>1</v>
      </c>
    </row>
    <row r="97545" spans="18:18" x14ac:dyDescent="0.25">
      <c r="R97545" s="15">
        <v>1</v>
      </c>
    </row>
    <row r="97546" spans="18:18" x14ac:dyDescent="0.25">
      <c r="R97546" s="15">
        <v>1</v>
      </c>
    </row>
    <row r="97547" spans="18:18" x14ac:dyDescent="0.25">
      <c r="R97547" s="15">
        <v>1</v>
      </c>
    </row>
    <row r="97548" spans="18:18" x14ac:dyDescent="0.25">
      <c r="R97548" s="15">
        <v>1</v>
      </c>
    </row>
    <row r="97549" spans="18:18" x14ac:dyDescent="0.25">
      <c r="R97549" s="15">
        <v>1</v>
      </c>
    </row>
    <row r="97550" spans="18:18" x14ac:dyDescent="0.25">
      <c r="R97550" s="15">
        <v>1</v>
      </c>
    </row>
    <row r="97551" spans="18:18" x14ac:dyDescent="0.25">
      <c r="R97551" s="15">
        <v>1</v>
      </c>
    </row>
    <row r="97552" spans="18:18" x14ac:dyDescent="0.25">
      <c r="R97552" s="15">
        <v>1</v>
      </c>
    </row>
    <row r="97553" spans="18:18" x14ac:dyDescent="0.25">
      <c r="R97553" s="15">
        <v>1</v>
      </c>
    </row>
    <row r="97554" spans="18:18" x14ac:dyDescent="0.25">
      <c r="R97554" s="15">
        <v>1</v>
      </c>
    </row>
    <row r="97555" spans="18:18" x14ac:dyDescent="0.25">
      <c r="R97555" s="15">
        <v>1</v>
      </c>
    </row>
    <row r="97556" spans="18:18" x14ac:dyDescent="0.25">
      <c r="R97556" s="15">
        <v>1</v>
      </c>
    </row>
    <row r="97557" spans="18:18" x14ac:dyDescent="0.25">
      <c r="R97557" s="15">
        <v>1</v>
      </c>
    </row>
    <row r="97558" spans="18:18" x14ac:dyDescent="0.25">
      <c r="R97558" s="15">
        <v>1</v>
      </c>
    </row>
    <row r="97559" spans="18:18" x14ac:dyDescent="0.25">
      <c r="R97559" s="15">
        <v>1</v>
      </c>
    </row>
    <row r="97560" spans="18:18" x14ac:dyDescent="0.25">
      <c r="R97560" s="15">
        <v>1</v>
      </c>
    </row>
    <row r="97561" spans="18:18" x14ac:dyDescent="0.25">
      <c r="R97561" s="15">
        <v>1</v>
      </c>
    </row>
    <row r="97562" spans="18:18" x14ac:dyDescent="0.25">
      <c r="R97562" s="15">
        <v>1</v>
      </c>
    </row>
    <row r="97563" spans="18:18" x14ac:dyDescent="0.25">
      <c r="R97563" s="15">
        <v>1</v>
      </c>
    </row>
    <row r="97564" spans="18:18" x14ac:dyDescent="0.25">
      <c r="R97564" s="15">
        <v>1</v>
      </c>
    </row>
    <row r="97565" spans="18:18" x14ac:dyDescent="0.25">
      <c r="R97565" s="15">
        <v>1</v>
      </c>
    </row>
    <row r="97566" spans="18:18" x14ac:dyDescent="0.25">
      <c r="R97566" s="15">
        <v>1</v>
      </c>
    </row>
    <row r="97567" spans="18:18" x14ac:dyDescent="0.25">
      <c r="R97567" s="15">
        <v>1</v>
      </c>
    </row>
    <row r="97568" spans="18:18" x14ac:dyDescent="0.25">
      <c r="R97568" s="15">
        <v>1</v>
      </c>
    </row>
    <row r="97569" spans="18:18" x14ac:dyDescent="0.25">
      <c r="R97569" s="15">
        <v>1</v>
      </c>
    </row>
    <row r="97570" spans="18:18" x14ac:dyDescent="0.25">
      <c r="R97570" s="15">
        <v>1</v>
      </c>
    </row>
    <row r="97571" spans="18:18" x14ac:dyDescent="0.25">
      <c r="R97571" s="15">
        <v>1</v>
      </c>
    </row>
    <row r="97572" spans="18:18" x14ac:dyDescent="0.25">
      <c r="R97572" s="15">
        <v>1</v>
      </c>
    </row>
    <row r="97573" spans="18:18" x14ac:dyDescent="0.25">
      <c r="R97573" s="15">
        <v>1</v>
      </c>
    </row>
    <row r="97574" spans="18:18" x14ac:dyDescent="0.25">
      <c r="R97574" s="15">
        <v>1</v>
      </c>
    </row>
    <row r="97575" spans="18:18" x14ac:dyDescent="0.25">
      <c r="R97575" s="15">
        <v>1</v>
      </c>
    </row>
    <row r="97576" spans="18:18" x14ac:dyDescent="0.25">
      <c r="R97576" s="15">
        <v>1</v>
      </c>
    </row>
    <row r="97577" spans="18:18" x14ac:dyDescent="0.25">
      <c r="R97577" s="15">
        <v>1</v>
      </c>
    </row>
    <row r="97578" spans="18:18" x14ac:dyDescent="0.25">
      <c r="R97578" s="15">
        <v>1</v>
      </c>
    </row>
    <row r="97579" spans="18:18" x14ac:dyDescent="0.25">
      <c r="R97579" s="15">
        <v>1</v>
      </c>
    </row>
    <row r="97580" spans="18:18" x14ac:dyDescent="0.25">
      <c r="R97580" s="15">
        <v>1</v>
      </c>
    </row>
    <row r="97581" spans="18:18" x14ac:dyDescent="0.25">
      <c r="R97581" s="15">
        <v>1</v>
      </c>
    </row>
    <row r="97582" spans="18:18" x14ac:dyDescent="0.25">
      <c r="R97582" s="15">
        <v>1</v>
      </c>
    </row>
    <row r="97583" spans="18:18" x14ac:dyDescent="0.25">
      <c r="R97583" s="15">
        <v>1</v>
      </c>
    </row>
    <row r="97584" spans="18:18" x14ac:dyDescent="0.25">
      <c r="R97584" s="15">
        <v>1</v>
      </c>
    </row>
    <row r="97585" spans="18:18" x14ac:dyDescent="0.25">
      <c r="R97585" s="15">
        <v>1</v>
      </c>
    </row>
    <row r="97586" spans="18:18" x14ac:dyDescent="0.25">
      <c r="R97586" s="15">
        <v>1</v>
      </c>
    </row>
    <row r="97587" spans="18:18" x14ac:dyDescent="0.25">
      <c r="R97587" s="15">
        <v>1</v>
      </c>
    </row>
    <row r="97588" spans="18:18" x14ac:dyDescent="0.25">
      <c r="R97588" s="15">
        <v>1</v>
      </c>
    </row>
    <row r="97589" spans="18:18" x14ac:dyDescent="0.25">
      <c r="R97589" s="15">
        <v>1</v>
      </c>
    </row>
    <row r="97590" spans="18:18" x14ac:dyDescent="0.25">
      <c r="R97590" s="15">
        <v>1</v>
      </c>
    </row>
    <row r="97591" spans="18:18" x14ac:dyDescent="0.25">
      <c r="R97591" s="15">
        <v>1</v>
      </c>
    </row>
    <row r="97592" spans="18:18" x14ac:dyDescent="0.25">
      <c r="R97592" s="15">
        <v>1</v>
      </c>
    </row>
    <row r="97593" spans="18:18" x14ac:dyDescent="0.25">
      <c r="R97593" s="15">
        <v>1</v>
      </c>
    </row>
    <row r="97594" spans="18:18" x14ac:dyDescent="0.25">
      <c r="R97594" s="15">
        <v>1</v>
      </c>
    </row>
    <row r="97595" spans="18:18" x14ac:dyDescent="0.25">
      <c r="R97595" s="15">
        <v>1</v>
      </c>
    </row>
    <row r="97596" spans="18:18" x14ac:dyDescent="0.25">
      <c r="R97596" s="15">
        <v>1</v>
      </c>
    </row>
    <row r="97597" spans="18:18" x14ac:dyDescent="0.25">
      <c r="R97597" s="15">
        <v>1</v>
      </c>
    </row>
    <row r="97598" spans="18:18" x14ac:dyDescent="0.25">
      <c r="R97598" s="15">
        <v>1</v>
      </c>
    </row>
    <row r="97599" spans="18:18" x14ac:dyDescent="0.25">
      <c r="R97599" s="15">
        <v>1</v>
      </c>
    </row>
    <row r="97600" spans="18:18" x14ac:dyDescent="0.25">
      <c r="R97600" s="15">
        <v>1</v>
      </c>
    </row>
    <row r="97601" spans="18:18" x14ac:dyDescent="0.25">
      <c r="R97601" s="15">
        <v>1</v>
      </c>
    </row>
    <row r="97602" spans="18:18" x14ac:dyDescent="0.25">
      <c r="R97602" s="15">
        <v>1</v>
      </c>
    </row>
    <row r="97603" spans="18:18" x14ac:dyDescent="0.25">
      <c r="R97603" s="15">
        <v>1</v>
      </c>
    </row>
    <row r="97604" spans="18:18" x14ac:dyDescent="0.25">
      <c r="R97604" s="15">
        <v>1</v>
      </c>
    </row>
    <row r="97605" spans="18:18" x14ac:dyDescent="0.25">
      <c r="R97605" s="15">
        <v>1</v>
      </c>
    </row>
    <row r="97606" spans="18:18" x14ac:dyDescent="0.25">
      <c r="R97606" s="15">
        <v>1</v>
      </c>
    </row>
    <row r="97607" spans="18:18" x14ac:dyDescent="0.25">
      <c r="R97607" s="15">
        <v>1</v>
      </c>
    </row>
    <row r="97608" spans="18:18" x14ac:dyDescent="0.25">
      <c r="R97608" s="15">
        <v>1</v>
      </c>
    </row>
    <row r="97609" spans="18:18" x14ac:dyDescent="0.25">
      <c r="R97609" s="15">
        <v>1</v>
      </c>
    </row>
    <row r="97610" spans="18:18" x14ac:dyDescent="0.25">
      <c r="R97610" s="15">
        <v>1</v>
      </c>
    </row>
    <row r="97611" spans="18:18" x14ac:dyDescent="0.25">
      <c r="R97611" s="15">
        <v>1</v>
      </c>
    </row>
    <row r="97612" spans="18:18" x14ac:dyDescent="0.25">
      <c r="R97612" s="15">
        <v>1</v>
      </c>
    </row>
    <row r="97613" spans="18:18" x14ac:dyDescent="0.25">
      <c r="R97613" s="15">
        <v>1</v>
      </c>
    </row>
    <row r="97614" spans="18:18" x14ac:dyDescent="0.25">
      <c r="R97614" s="15">
        <v>1</v>
      </c>
    </row>
    <row r="97615" spans="18:18" x14ac:dyDescent="0.25">
      <c r="R97615" s="15">
        <v>1</v>
      </c>
    </row>
    <row r="97616" spans="18:18" x14ac:dyDescent="0.25">
      <c r="R97616" s="15">
        <v>1</v>
      </c>
    </row>
    <row r="97617" spans="18:18" x14ac:dyDescent="0.25">
      <c r="R97617" s="15">
        <v>1</v>
      </c>
    </row>
    <row r="97618" spans="18:18" x14ac:dyDescent="0.25">
      <c r="R97618" s="15">
        <v>1</v>
      </c>
    </row>
    <row r="97619" spans="18:18" x14ac:dyDescent="0.25">
      <c r="R97619" s="15">
        <v>1</v>
      </c>
    </row>
    <row r="97620" spans="18:18" x14ac:dyDescent="0.25">
      <c r="R97620" s="15">
        <v>1</v>
      </c>
    </row>
    <row r="97621" spans="18:18" x14ac:dyDescent="0.25">
      <c r="R97621" s="15">
        <v>1</v>
      </c>
    </row>
    <row r="97622" spans="18:18" x14ac:dyDescent="0.25">
      <c r="R97622" s="15">
        <v>1</v>
      </c>
    </row>
    <row r="97623" spans="18:18" x14ac:dyDescent="0.25">
      <c r="R97623" s="15">
        <v>1</v>
      </c>
    </row>
    <row r="97624" spans="18:18" x14ac:dyDescent="0.25">
      <c r="R97624" s="15">
        <v>4</v>
      </c>
    </row>
    <row r="97625" spans="18:18" x14ac:dyDescent="0.25">
      <c r="R97625" s="15">
        <v>4</v>
      </c>
    </row>
    <row r="97626" spans="18:18" x14ac:dyDescent="0.25">
      <c r="R97626" s="15">
        <v>4</v>
      </c>
    </row>
    <row r="97627" spans="18:18" x14ac:dyDescent="0.25">
      <c r="R97627" s="15">
        <v>4</v>
      </c>
    </row>
    <row r="97628" spans="18:18" x14ac:dyDescent="0.25">
      <c r="R97628" s="15">
        <v>4</v>
      </c>
    </row>
    <row r="97629" spans="18:18" x14ac:dyDescent="0.25">
      <c r="R97629" s="15">
        <v>4</v>
      </c>
    </row>
    <row r="97630" spans="18:18" x14ac:dyDescent="0.25">
      <c r="R97630" s="15">
        <v>4</v>
      </c>
    </row>
    <row r="97631" spans="18:18" x14ac:dyDescent="0.25">
      <c r="R97631" s="15">
        <v>4</v>
      </c>
    </row>
    <row r="97632" spans="18:18" x14ac:dyDescent="0.25">
      <c r="R97632" s="15">
        <v>4</v>
      </c>
    </row>
    <row r="97633" spans="18:18" x14ac:dyDescent="0.25">
      <c r="R97633" s="15">
        <v>4</v>
      </c>
    </row>
    <row r="97634" spans="18:18" x14ac:dyDescent="0.25">
      <c r="R97634" s="15">
        <v>4</v>
      </c>
    </row>
    <row r="97635" spans="18:18" x14ac:dyDescent="0.25">
      <c r="R97635" s="15">
        <v>4</v>
      </c>
    </row>
    <row r="97636" spans="18:18" x14ac:dyDescent="0.25">
      <c r="R97636" s="15">
        <v>4</v>
      </c>
    </row>
    <row r="97637" spans="18:18" x14ac:dyDescent="0.25">
      <c r="R97637" s="15">
        <v>4</v>
      </c>
    </row>
    <row r="97638" spans="18:18" x14ac:dyDescent="0.25">
      <c r="R97638" s="15">
        <v>4</v>
      </c>
    </row>
    <row r="97639" spans="18:18" x14ac:dyDescent="0.25">
      <c r="R97639" s="15">
        <v>4</v>
      </c>
    </row>
    <row r="97640" spans="18:18" x14ac:dyDescent="0.25">
      <c r="R97640" s="15">
        <v>4</v>
      </c>
    </row>
    <row r="97641" spans="18:18" x14ac:dyDescent="0.25">
      <c r="R97641" s="15">
        <v>4</v>
      </c>
    </row>
    <row r="97642" spans="18:18" x14ac:dyDescent="0.25">
      <c r="R97642" s="15">
        <v>4</v>
      </c>
    </row>
    <row r="97643" spans="18:18" x14ac:dyDescent="0.25">
      <c r="R97643" s="15">
        <v>4</v>
      </c>
    </row>
    <row r="97644" spans="18:18" x14ac:dyDescent="0.25">
      <c r="R97644" s="15">
        <v>4</v>
      </c>
    </row>
    <row r="97645" spans="18:18" x14ac:dyDescent="0.25">
      <c r="R97645" s="15">
        <v>4</v>
      </c>
    </row>
    <row r="97646" spans="18:18" x14ac:dyDescent="0.25">
      <c r="R97646" s="15">
        <v>4</v>
      </c>
    </row>
    <row r="97647" spans="18:18" x14ac:dyDescent="0.25">
      <c r="R97647" s="15">
        <v>4</v>
      </c>
    </row>
    <row r="97648" spans="18:18" x14ac:dyDescent="0.25">
      <c r="R97648" s="15">
        <v>3</v>
      </c>
    </row>
    <row r="97649" spans="18:18" x14ac:dyDescent="0.25">
      <c r="R97649" s="15">
        <v>3</v>
      </c>
    </row>
    <row r="97650" spans="18:18" x14ac:dyDescent="0.25">
      <c r="R97650" s="15">
        <v>3</v>
      </c>
    </row>
    <row r="97651" spans="18:18" x14ac:dyDescent="0.25">
      <c r="R97651" s="15">
        <v>3</v>
      </c>
    </row>
    <row r="97652" spans="18:18" x14ac:dyDescent="0.25">
      <c r="R97652" s="15">
        <v>3</v>
      </c>
    </row>
    <row r="97653" spans="18:18" x14ac:dyDescent="0.25">
      <c r="R97653" s="15">
        <v>3</v>
      </c>
    </row>
    <row r="97654" spans="18:18" x14ac:dyDescent="0.25">
      <c r="R97654" s="15">
        <v>5</v>
      </c>
    </row>
    <row r="97655" spans="18:18" x14ac:dyDescent="0.25">
      <c r="R97655" s="15">
        <v>5</v>
      </c>
    </row>
    <row r="97656" spans="18:18" x14ac:dyDescent="0.25">
      <c r="R97656" s="15">
        <v>5</v>
      </c>
    </row>
    <row r="97657" spans="18:18" x14ac:dyDescent="0.25">
      <c r="R97657" s="15">
        <v>5</v>
      </c>
    </row>
    <row r="97658" spans="18:18" x14ac:dyDescent="0.25">
      <c r="R97658" s="15">
        <v>5</v>
      </c>
    </row>
    <row r="97659" spans="18:18" x14ac:dyDescent="0.25">
      <c r="R97659" s="15">
        <v>5</v>
      </c>
    </row>
    <row r="97660" spans="18:18" x14ac:dyDescent="0.25">
      <c r="R97660" s="15">
        <v>5</v>
      </c>
    </row>
    <row r="97661" spans="18:18" x14ac:dyDescent="0.25">
      <c r="R97661" s="15">
        <v>5</v>
      </c>
    </row>
    <row r="97662" spans="18:18" x14ac:dyDescent="0.25">
      <c r="R97662" s="15">
        <v>5</v>
      </c>
    </row>
    <row r="97663" spans="18:18" x14ac:dyDescent="0.25">
      <c r="R97663" s="15">
        <v>5</v>
      </c>
    </row>
    <row r="97664" spans="18:18" x14ac:dyDescent="0.25">
      <c r="R97664" s="15">
        <v>5</v>
      </c>
    </row>
    <row r="97665" spans="18:18" x14ac:dyDescent="0.25">
      <c r="R97665" s="15">
        <v>5</v>
      </c>
    </row>
    <row r="97666" spans="18:18" x14ac:dyDescent="0.25">
      <c r="R97666" s="15">
        <v>5</v>
      </c>
    </row>
    <row r="97667" spans="18:18" x14ac:dyDescent="0.25">
      <c r="R97667" s="15">
        <v>5</v>
      </c>
    </row>
    <row r="97668" spans="18:18" x14ac:dyDescent="0.25">
      <c r="R97668" s="15">
        <v>5</v>
      </c>
    </row>
    <row r="97669" spans="18:18" x14ac:dyDescent="0.25">
      <c r="R97669" s="15">
        <v>5</v>
      </c>
    </row>
    <row r="97670" spans="18:18" x14ac:dyDescent="0.25">
      <c r="R97670" s="15">
        <v>5</v>
      </c>
    </row>
    <row r="97671" spans="18:18" x14ac:dyDescent="0.25">
      <c r="R97671" s="15">
        <v>5</v>
      </c>
    </row>
    <row r="97672" spans="18:18" x14ac:dyDescent="0.25">
      <c r="R97672" s="15">
        <v>5</v>
      </c>
    </row>
    <row r="97673" spans="18:18" x14ac:dyDescent="0.25">
      <c r="R97673" s="15">
        <v>5</v>
      </c>
    </row>
    <row r="97674" spans="18:18" x14ac:dyDescent="0.25">
      <c r="R97674" s="15">
        <v>5</v>
      </c>
    </row>
    <row r="97675" spans="18:18" x14ac:dyDescent="0.25">
      <c r="R97675" s="15">
        <v>5</v>
      </c>
    </row>
    <row r="97676" spans="18:18" x14ac:dyDescent="0.25">
      <c r="R97676" s="15">
        <v>5</v>
      </c>
    </row>
    <row r="97677" spans="18:18" x14ac:dyDescent="0.25">
      <c r="R97677" s="15">
        <v>5</v>
      </c>
    </row>
    <row r="97678" spans="18:18" x14ac:dyDescent="0.25">
      <c r="R97678" s="15">
        <v>5</v>
      </c>
    </row>
    <row r="97679" spans="18:18" x14ac:dyDescent="0.25">
      <c r="R97679" s="15">
        <v>5</v>
      </c>
    </row>
    <row r="97680" spans="18:18" x14ac:dyDescent="0.25">
      <c r="R97680" s="15">
        <v>5</v>
      </c>
    </row>
    <row r="97681" spans="18:18" x14ac:dyDescent="0.25">
      <c r="R97681" s="15">
        <v>5</v>
      </c>
    </row>
    <row r="97682" spans="18:18" x14ac:dyDescent="0.25">
      <c r="R97682" s="15">
        <v>5</v>
      </c>
    </row>
    <row r="97683" spans="18:18" x14ac:dyDescent="0.25">
      <c r="R97683" s="15">
        <v>5</v>
      </c>
    </row>
    <row r="97684" spans="18:18" x14ac:dyDescent="0.25">
      <c r="R97684" s="15">
        <v>5</v>
      </c>
    </row>
    <row r="97685" spans="18:18" x14ac:dyDescent="0.25">
      <c r="R97685" s="15">
        <v>5</v>
      </c>
    </row>
    <row r="97686" spans="18:18" x14ac:dyDescent="0.25">
      <c r="R97686" s="15">
        <v>5</v>
      </c>
    </row>
    <row r="97687" spans="18:18" x14ac:dyDescent="0.25">
      <c r="R97687" s="15">
        <v>5</v>
      </c>
    </row>
    <row r="97688" spans="18:18" x14ac:dyDescent="0.25">
      <c r="R97688" s="15">
        <v>5</v>
      </c>
    </row>
    <row r="97689" spans="18:18" x14ac:dyDescent="0.25">
      <c r="R97689" s="15">
        <v>5</v>
      </c>
    </row>
    <row r="97690" spans="18:18" x14ac:dyDescent="0.25">
      <c r="R97690" s="15">
        <v>5</v>
      </c>
    </row>
    <row r="97691" spans="18:18" x14ac:dyDescent="0.25">
      <c r="R97691" s="15">
        <v>5</v>
      </c>
    </row>
    <row r="97692" spans="18:18" x14ac:dyDescent="0.25">
      <c r="R97692" s="15">
        <v>5</v>
      </c>
    </row>
    <row r="97693" spans="18:18" x14ac:dyDescent="0.25">
      <c r="R97693" s="15">
        <v>5</v>
      </c>
    </row>
    <row r="97694" spans="18:18" x14ac:dyDescent="0.25">
      <c r="R97694" s="15">
        <v>5</v>
      </c>
    </row>
    <row r="97695" spans="18:18" x14ac:dyDescent="0.25">
      <c r="R97695" s="15">
        <v>5</v>
      </c>
    </row>
    <row r="97696" spans="18:18" x14ac:dyDescent="0.25">
      <c r="R97696" s="15">
        <v>5</v>
      </c>
    </row>
    <row r="97697" spans="18:18" x14ac:dyDescent="0.25">
      <c r="R97697" s="15">
        <v>4</v>
      </c>
    </row>
    <row r="97698" spans="18:18" x14ac:dyDescent="0.25">
      <c r="R97698" s="15">
        <v>4</v>
      </c>
    </row>
    <row r="97699" spans="18:18" x14ac:dyDescent="0.25">
      <c r="R97699" s="15">
        <v>4</v>
      </c>
    </row>
    <row r="97700" spans="18:18" x14ac:dyDescent="0.25">
      <c r="R97700" s="15">
        <v>4</v>
      </c>
    </row>
    <row r="97701" spans="18:18" x14ac:dyDescent="0.25">
      <c r="R97701" s="15">
        <v>5</v>
      </c>
    </row>
    <row r="97702" spans="18:18" x14ac:dyDescent="0.25">
      <c r="R97702" s="15">
        <v>5</v>
      </c>
    </row>
    <row r="97703" spans="18:18" x14ac:dyDescent="0.25">
      <c r="R97703" s="15">
        <v>5</v>
      </c>
    </row>
    <row r="97704" spans="18:18" x14ac:dyDescent="0.25">
      <c r="R97704" s="15">
        <v>5</v>
      </c>
    </row>
    <row r="97705" spans="18:18" x14ac:dyDescent="0.25">
      <c r="R97705" s="15">
        <v>5</v>
      </c>
    </row>
    <row r="97706" spans="18:18" x14ac:dyDescent="0.25">
      <c r="R97706" s="15">
        <v>5</v>
      </c>
    </row>
    <row r="97707" spans="18:18" x14ac:dyDescent="0.25">
      <c r="R97707" s="15">
        <v>5</v>
      </c>
    </row>
    <row r="97708" spans="18:18" x14ac:dyDescent="0.25">
      <c r="R97708" s="15">
        <v>5</v>
      </c>
    </row>
    <row r="97709" spans="18:18" x14ac:dyDescent="0.25">
      <c r="R97709" s="15">
        <v>5</v>
      </c>
    </row>
    <row r="97710" spans="18:18" x14ac:dyDescent="0.25">
      <c r="R97710" s="15">
        <v>5</v>
      </c>
    </row>
    <row r="97711" spans="18:18" x14ac:dyDescent="0.25">
      <c r="R97711" s="15">
        <v>5</v>
      </c>
    </row>
    <row r="97712" spans="18:18" x14ac:dyDescent="0.25">
      <c r="R97712" s="15">
        <v>5</v>
      </c>
    </row>
    <row r="97713" spans="18:18" x14ac:dyDescent="0.25">
      <c r="R97713" s="15">
        <v>5</v>
      </c>
    </row>
    <row r="97714" spans="18:18" x14ac:dyDescent="0.25">
      <c r="R97714" s="15">
        <v>5</v>
      </c>
    </row>
    <row r="97715" spans="18:18" x14ac:dyDescent="0.25">
      <c r="R97715" s="15">
        <v>5</v>
      </c>
    </row>
    <row r="97716" spans="18:18" x14ac:dyDescent="0.25">
      <c r="R97716" s="15">
        <v>5</v>
      </c>
    </row>
    <row r="97717" spans="18:18" x14ac:dyDescent="0.25">
      <c r="R97717" s="15">
        <v>5</v>
      </c>
    </row>
    <row r="97718" spans="18:18" x14ac:dyDescent="0.25">
      <c r="R97718" s="15">
        <v>5</v>
      </c>
    </row>
    <row r="97719" spans="18:18" x14ac:dyDescent="0.25">
      <c r="R97719" s="15">
        <v>5</v>
      </c>
    </row>
    <row r="97720" spans="18:18" x14ac:dyDescent="0.25">
      <c r="R97720" s="15">
        <v>5</v>
      </c>
    </row>
    <row r="97721" spans="18:18" x14ac:dyDescent="0.25">
      <c r="R97721" s="15">
        <v>5</v>
      </c>
    </row>
    <row r="97722" spans="18:18" x14ac:dyDescent="0.25">
      <c r="R97722" s="15">
        <v>5</v>
      </c>
    </row>
    <row r="97723" spans="18:18" x14ac:dyDescent="0.25">
      <c r="R97723" s="15">
        <v>5</v>
      </c>
    </row>
    <row r="97724" spans="18:18" x14ac:dyDescent="0.25">
      <c r="R97724" s="15">
        <v>5</v>
      </c>
    </row>
    <row r="97725" spans="18:18" x14ac:dyDescent="0.25">
      <c r="R97725" s="15">
        <v>5</v>
      </c>
    </row>
    <row r="97726" spans="18:18" x14ac:dyDescent="0.25">
      <c r="R97726" s="15">
        <v>5</v>
      </c>
    </row>
    <row r="97727" spans="18:18" x14ac:dyDescent="0.25">
      <c r="R97727" s="15">
        <v>5</v>
      </c>
    </row>
    <row r="97728" spans="18:18" x14ac:dyDescent="0.25">
      <c r="R97728" s="15">
        <v>5</v>
      </c>
    </row>
    <row r="97729" spans="18:18" x14ac:dyDescent="0.25">
      <c r="R97729" s="15">
        <v>5</v>
      </c>
    </row>
    <row r="97730" spans="18:18" x14ac:dyDescent="0.25">
      <c r="R97730" s="15">
        <v>5</v>
      </c>
    </row>
    <row r="97731" spans="18:18" x14ac:dyDescent="0.25">
      <c r="R97731" s="15">
        <v>5</v>
      </c>
    </row>
    <row r="97732" spans="18:18" x14ac:dyDescent="0.25">
      <c r="R97732" s="15">
        <v>5</v>
      </c>
    </row>
    <row r="97733" spans="18:18" x14ac:dyDescent="0.25">
      <c r="R97733" s="15">
        <v>5</v>
      </c>
    </row>
    <row r="97734" spans="18:18" x14ac:dyDescent="0.25">
      <c r="R97734" s="15">
        <v>5</v>
      </c>
    </row>
    <row r="97735" spans="18:18" x14ac:dyDescent="0.25">
      <c r="R97735" s="15">
        <v>5</v>
      </c>
    </row>
    <row r="97736" spans="18:18" x14ac:dyDescent="0.25">
      <c r="R97736" s="15">
        <v>5</v>
      </c>
    </row>
    <row r="97737" spans="18:18" x14ac:dyDescent="0.25">
      <c r="R97737" s="15">
        <v>5</v>
      </c>
    </row>
    <row r="97738" spans="18:18" x14ac:dyDescent="0.25">
      <c r="R97738" s="15">
        <v>5</v>
      </c>
    </row>
    <row r="97739" spans="18:18" x14ac:dyDescent="0.25">
      <c r="R97739" s="15">
        <v>5</v>
      </c>
    </row>
    <row r="97740" spans="18:18" x14ac:dyDescent="0.25">
      <c r="R97740" s="15">
        <v>5</v>
      </c>
    </row>
    <row r="97741" spans="18:18" x14ac:dyDescent="0.25">
      <c r="R97741" s="15">
        <v>5</v>
      </c>
    </row>
    <row r="97742" spans="18:18" x14ac:dyDescent="0.25">
      <c r="R97742" s="15">
        <v>5</v>
      </c>
    </row>
    <row r="97743" spans="18:18" x14ac:dyDescent="0.25">
      <c r="R97743" s="15">
        <v>5</v>
      </c>
    </row>
    <row r="97744" spans="18:18" x14ac:dyDescent="0.25">
      <c r="R97744" s="15">
        <v>5</v>
      </c>
    </row>
    <row r="97745" spans="18:18" x14ac:dyDescent="0.25">
      <c r="R97745" s="15">
        <v>5</v>
      </c>
    </row>
    <row r="97746" spans="18:18" x14ac:dyDescent="0.25">
      <c r="R97746" s="15">
        <v>5</v>
      </c>
    </row>
    <row r="97747" spans="18:18" x14ac:dyDescent="0.25">
      <c r="R97747" s="15">
        <v>5</v>
      </c>
    </row>
    <row r="97748" spans="18:18" x14ac:dyDescent="0.25">
      <c r="R97748" s="15">
        <v>5</v>
      </c>
    </row>
    <row r="97749" spans="18:18" x14ac:dyDescent="0.25">
      <c r="R97749" s="15">
        <v>5</v>
      </c>
    </row>
    <row r="97750" spans="18:18" x14ac:dyDescent="0.25">
      <c r="R97750" s="15">
        <v>5</v>
      </c>
    </row>
    <row r="97751" spans="18:18" x14ac:dyDescent="0.25">
      <c r="R97751" s="15">
        <v>5</v>
      </c>
    </row>
    <row r="97752" spans="18:18" x14ac:dyDescent="0.25">
      <c r="R97752" s="15">
        <v>5</v>
      </c>
    </row>
    <row r="97753" spans="18:18" x14ac:dyDescent="0.25">
      <c r="R97753" s="15">
        <v>5</v>
      </c>
    </row>
    <row r="97754" spans="18:18" x14ac:dyDescent="0.25">
      <c r="R97754" s="15">
        <v>5</v>
      </c>
    </row>
    <row r="97755" spans="18:18" x14ac:dyDescent="0.25">
      <c r="R97755" s="15">
        <v>5</v>
      </c>
    </row>
    <row r="97756" spans="18:18" x14ac:dyDescent="0.25">
      <c r="R97756" s="15">
        <v>5</v>
      </c>
    </row>
    <row r="97757" spans="18:18" x14ac:dyDescent="0.25">
      <c r="R97757" s="15">
        <v>5</v>
      </c>
    </row>
    <row r="97758" spans="18:18" x14ac:dyDescent="0.25">
      <c r="R97758" s="15">
        <v>5</v>
      </c>
    </row>
    <row r="97759" spans="18:18" x14ac:dyDescent="0.25">
      <c r="R97759" s="15">
        <v>4</v>
      </c>
    </row>
    <row r="97760" spans="18:18" x14ac:dyDescent="0.25">
      <c r="R97760" s="15">
        <v>4</v>
      </c>
    </row>
    <row r="97761" spans="18:18" x14ac:dyDescent="0.25">
      <c r="R97761" s="15">
        <v>4</v>
      </c>
    </row>
    <row r="97762" spans="18:18" x14ac:dyDescent="0.25">
      <c r="R97762" s="15">
        <v>4</v>
      </c>
    </row>
    <row r="97763" spans="18:18" x14ac:dyDescent="0.25">
      <c r="R97763" s="15">
        <v>4</v>
      </c>
    </row>
    <row r="97764" spans="18:18" x14ac:dyDescent="0.25">
      <c r="R97764" s="15">
        <v>4</v>
      </c>
    </row>
    <row r="97765" spans="18:18" x14ac:dyDescent="0.25">
      <c r="R97765" s="15">
        <v>4</v>
      </c>
    </row>
    <row r="97766" spans="18:18" x14ac:dyDescent="0.25">
      <c r="R97766" s="15">
        <v>4</v>
      </c>
    </row>
    <row r="97767" spans="18:18" x14ac:dyDescent="0.25">
      <c r="R97767" s="15">
        <v>4</v>
      </c>
    </row>
    <row r="97768" spans="18:18" x14ac:dyDescent="0.25">
      <c r="R97768" s="15">
        <v>4</v>
      </c>
    </row>
    <row r="97769" spans="18:18" x14ac:dyDescent="0.25">
      <c r="R97769" s="15">
        <v>4</v>
      </c>
    </row>
    <row r="97770" spans="18:18" x14ac:dyDescent="0.25">
      <c r="R97770" s="15">
        <v>4</v>
      </c>
    </row>
    <row r="97771" spans="18:18" x14ac:dyDescent="0.25">
      <c r="R97771" s="15">
        <v>4</v>
      </c>
    </row>
    <row r="97772" spans="18:18" x14ac:dyDescent="0.25">
      <c r="R97772" s="15">
        <v>4</v>
      </c>
    </row>
    <row r="97773" spans="18:18" x14ac:dyDescent="0.25">
      <c r="R97773" s="15">
        <v>4</v>
      </c>
    </row>
    <row r="97774" spans="18:18" x14ac:dyDescent="0.25">
      <c r="R97774" s="15">
        <v>4</v>
      </c>
    </row>
    <row r="97775" spans="18:18" x14ac:dyDescent="0.25">
      <c r="R97775" s="15">
        <v>4</v>
      </c>
    </row>
    <row r="97776" spans="18:18" x14ac:dyDescent="0.25">
      <c r="R97776" s="15">
        <v>4</v>
      </c>
    </row>
    <row r="97777" spans="18:18" x14ac:dyDescent="0.25">
      <c r="R97777" s="15">
        <v>4</v>
      </c>
    </row>
    <row r="97778" spans="18:18" x14ac:dyDescent="0.25">
      <c r="R97778" s="15">
        <v>4</v>
      </c>
    </row>
    <row r="97779" spans="18:18" x14ac:dyDescent="0.25">
      <c r="R97779" s="15">
        <v>4</v>
      </c>
    </row>
    <row r="97780" spans="18:18" x14ac:dyDescent="0.25">
      <c r="R97780" s="15">
        <v>4</v>
      </c>
    </row>
    <row r="97781" spans="18:18" x14ac:dyDescent="0.25">
      <c r="R97781" s="15">
        <v>4</v>
      </c>
    </row>
    <row r="97782" spans="18:18" x14ac:dyDescent="0.25">
      <c r="R97782" s="15">
        <v>4</v>
      </c>
    </row>
    <row r="97783" spans="18:18" x14ac:dyDescent="0.25">
      <c r="R97783" s="15">
        <v>4</v>
      </c>
    </row>
    <row r="97784" spans="18:18" x14ac:dyDescent="0.25">
      <c r="R97784" s="15">
        <v>4</v>
      </c>
    </row>
    <row r="97785" spans="18:18" x14ac:dyDescent="0.25">
      <c r="R97785" s="15">
        <v>4</v>
      </c>
    </row>
    <row r="97786" spans="18:18" x14ac:dyDescent="0.25">
      <c r="R97786" s="15">
        <v>4</v>
      </c>
    </row>
    <row r="97787" spans="18:18" x14ac:dyDescent="0.25">
      <c r="R97787" s="15">
        <v>4</v>
      </c>
    </row>
    <row r="97788" spans="18:18" x14ac:dyDescent="0.25">
      <c r="R97788" s="15">
        <v>4</v>
      </c>
    </row>
    <row r="97789" spans="18:18" x14ac:dyDescent="0.25">
      <c r="R97789" s="15">
        <v>4</v>
      </c>
    </row>
    <row r="97790" spans="18:18" x14ac:dyDescent="0.25">
      <c r="R97790" s="15">
        <v>4</v>
      </c>
    </row>
    <row r="97791" spans="18:18" x14ac:dyDescent="0.25">
      <c r="R97791" s="15">
        <v>4</v>
      </c>
    </row>
    <row r="97792" spans="18:18" x14ac:dyDescent="0.25">
      <c r="R97792" s="15">
        <v>4</v>
      </c>
    </row>
    <row r="97793" spans="18:18" x14ac:dyDescent="0.25">
      <c r="R97793" s="15">
        <v>4</v>
      </c>
    </row>
    <row r="97794" spans="18:18" x14ac:dyDescent="0.25">
      <c r="R97794" s="15">
        <v>4</v>
      </c>
    </row>
    <row r="97795" spans="18:18" x14ac:dyDescent="0.25">
      <c r="R97795" s="15">
        <v>4</v>
      </c>
    </row>
    <row r="97796" spans="18:18" x14ac:dyDescent="0.25">
      <c r="R97796" s="15">
        <v>4</v>
      </c>
    </row>
    <row r="97797" spans="18:18" x14ac:dyDescent="0.25">
      <c r="R97797" s="15">
        <v>4</v>
      </c>
    </row>
    <row r="97798" spans="18:18" x14ac:dyDescent="0.25">
      <c r="R97798" s="15">
        <v>4</v>
      </c>
    </row>
    <row r="97799" spans="18:18" x14ac:dyDescent="0.25">
      <c r="R97799" s="15">
        <v>4</v>
      </c>
    </row>
    <row r="97800" spans="18:18" x14ac:dyDescent="0.25">
      <c r="R97800" s="15">
        <v>4</v>
      </c>
    </row>
    <row r="97801" spans="18:18" x14ac:dyDescent="0.25">
      <c r="R97801" s="15">
        <v>4</v>
      </c>
    </row>
    <row r="97802" spans="18:18" x14ac:dyDescent="0.25">
      <c r="R97802" s="15">
        <v>4</v>
      </c>
    </row>
    <row r="97803" spans="18:18" x14ac:dyDescent="0.25">
      <c r="R97803" s="15">
        <v>4</v>
      </c>
    </row>
    <row r="97804" spans="18:18" x14ac:dyDescent="0.25">
      <c r="R97804" s="15">
        <v>4</v>
      </c>
    </row>
    <row r="97805" spans="18:18" x14ac:dyDescent="0.25">
      <c r="R97805" s="15">
        <v>4</v>
      </c>
    </row>
    <row r="97806" spans="18:18" x14ac:dyDescent="0.25">
      <c r="R97806" s="15">
        <v>4</v>
      </c>
    </row>
    <row r="97807" spans="18:18" x14ac:dyDescent="0.25">
      <c r="R97807" s="15">
        <v>4</v>
      </c>
    </row>
    <row r="97808" spans="18:18" x14ac:dyDescent="0.25">
      <c r="R97808" s="15">
        <v>4</v>
      </c>
    </row>
    <row r="97809" spans="18:18" x14ac:dyDescent="0.25">
      <c r="R97809" s="15">
        <v>4</v>
      </c>
    </row>
    <row r="97810" spans="18:18" x14ac:dyDescent="0.25">
      <c r="R97810" s="15">
        <v>4</v>
      </c>
    </row>
    <row r="97811" spans="18:18" x14ac:dyDescent="0.25">
      <c r="R97811" s="15">
        <v>4</v>
      </c>
    </row>
    <row r="97812" spans="18:18" x14ac:dyDescent="0.25">
      <c r="R97812" s="15">
        <v>4</v>
      </c>
    </row>
    <row r="97813" spans="18:18" x14ac:dyDescent="0.25">
      <c r="R97813" s="15">
        <v>4</v>
      </c>
    </row>
    <row r="97814" spans="18:18" x14ac:dyDescent="0.25">
      <c r="R97814" s="15">
        <v>4</v>
      </c>
    </row>
    <row r="97815" spans="18:18" x14ac:dyDescent="0.25">
      <c r="R97815" s="15">
        <v>4</v>
      </c>
    </row>
    <row r="97816" spans="18:18" x14ac:dyDescent="0.25">
      <c r="R97816" s="15">
        <v>4</v>
      </c>
    </row>
    <row r="97817" spans="18:18" x14ac:dyDescent="0.25">
      <c r="R97817" s="15">
        <v>4</v>
      </c>
    </row>
    <row r="97818" spans="18:18" x14ac:dyDescent="0.25">
      <c r="R97818" s="15">
        <v>4</v>
      </c>
    </row>
    <row r="97819" spans="18:18" x14ac:dyDescent="0.25">
      <c r="R97819" s="15">
        <v>4</v>
      </c>
    </row>
    <row r="97820" spans="18:18" x14ac:dyDescent="0.25">
      <c r="R97820" s="15">
        <v>4</v>
      </c>
    </row>
    <row r="97821" spans="18:18" x14ac:dyDescent="0.25">
      <c r="R97821" s="15">
        <v>4</v>
      </c>
    </row>
    <row r="97822" spans="18:18" x14ac:dyDescent="0.25">
      <c r="R97822" s="15">
        <v>4</v>
      </c>
    </row>
    <row r="97823" spans="18:18" x14ac:dyDescent="0.25">
      <c r="R97823" s="15">
        <v>4</v>
      </c>
    </row>
    <row r="97824" spans="18:18" x14ac:dyDescent="0.25">
      <c r="R97824" s="15">
        <v>4</v>
      </c>
    </row>
    <row r="97825" spans="18:18" x14ac:dyDescent="0.25">
      <c r="R97825" s="15">
        <v>4</v>
      </c>
    </row>
    <row r="97826" spans="18:18" x14ac:dyDescent="0.25">
      <c r="R97826" s="15">
        <v>4</v>
      </c>
    </row>
    <row r="97827" spans="18:18" x14ac:dyDescent="0.25">
      <c r="R97827" s="15">
        <v>4</v>
      </c>
    </row>
    <row r="97828" spans="18:18" x14ac:dyDescent="0.25">
      <c r="R97828" s="15">
        <v>4</v>
      </c>
    </row>
    <row r="97829" spans="18:18" x14ac:dyDescent="0.25">
      <c r="R97829" s="15">
        <v>4</v>
      </c>
    </row>
    <row r="97830" spans="18:18" x14ac:dyDescent="0.25">
      <c r="R97830" s="15">
        <v>4</v>
      </c>
    </row>
    <row r="97831" spans="18:18" x14ac:dyDescent="0.25">
      <c r="R97831" s="15">
        <v>4</v>
      </c>
    </row>
    <row r="97832" spans="18:18" x14ac:dyDescent="0.25">
      <c r="R97832" s="15">
        <v>4</v>
      </c>
    </row>
    <row r="97833" spans="18:18" x14ac:dyDescent="0.25">
      <c r="R97833" s="15">
        <v>4</v>
      </c>
    </row>
    <row r="97834" spans="18:18" x14ac:dyDescent="0.25">
      <c r="R97834" s="15">
        <v>4</v>
      </c>
    </row>
    <row r="97835" spans="18:18" x14ac:dyDescent="0.25">
      <c r="R97835" s="15">
        <v>4</v>
      </c>
    </row>
    <row r="97836" spans="18:18" x14ac:dyDescent="0.25">
      <c r="R97836" s="15">
        <v>4</v>
      </c>
    </row>
    <row r="97837" spans="18:18" x14ac:dyDescent="0.25">
      <c r="R97837" s="15">
        <v>4</v>
      </c>
    </row>
    <row r="97838" spans="18:18" x14ac:dyDescent="0.25">
      <c r="R97838" s="15">
        <v>4</v>
      </c>
    </row>
    <row r="97839" spans="18:18" x14ac:dyDescent="0.25">
      <c r="R97839" s="15">
        <v>4</v>
      </c>
    </row>
    <row r="97840" spans="18:18" x14ac:dyDescent="0.25">
      <c r="R97840" s="15">
        <v>4</v>
      </c>
    </row>
    <row r="97841" spans="18:18" x14ac:dyDescent="0.25">
      <c r="R97841" s="15">
        <v>4</v>
      </c>
    </row>
    <row r="97842" spans="18:18" x14ac:dyDescent="0.25">
      <c r="R97842" s="15">
        <v>4</v>
      </c>
    </row>
    <row r="97843" spans="18:18" x14ac:dyDescent="0.25">
      <c r="R97843" s="15">
        <v>4</v>
      </c>
    </row>
    <row r="97844" spans="18:18" x14ac:dyDescent="0.25">
      <c r="R97844" s="15">
        <v>4</v>
      </c>
    </row>
    <row r="97845" spans="18:18" x14ac:dyDescent="0.25">
      <c r="R97845" s="15">
        <v>4</v>
      </c>
    </row>
    <row r="97846" spans="18:18" x14ac:dyDescent="0.25">
      <c r="R97846" s="15">
        <v>4</v>
      </c>
    </row>
    <row r="97847" spans="18:18" x14ac:dyDescent="0.25">
      <c r="R97847" s="15">
        <v>4</v>
      </c>
    </row>
    <row r="97848" spans="18:18" x14ac:dyDescent="0.25">
      <c r="R97848" s="15">
        <v>4</v>
      </c>
    </row>
    <row r="97849" spans="18:18" x14ac:dyDescent="0.25">
      <c r="R97849" s="15">
        <v>4</v>
      </c>
    </row>
    <row r="97850" spans="18:18" x14ac:dyDescent="0.25">
      <c r="R97850" s="15">
        <v>4</v>
      </c>
    </row>
    <row r="97851" spans="18:18" x14ac:dyDescent="0.25">
      <c r="R97851" s="15">
        <v>4</v>
      </c>
    </row>
    <row r="97852" spans="18:18" x14ac:dyDescent="0.25">
      <c r="R97852" s="15">
        <v>4</v>
      </c>
    </row>
    <row r="97853" spans="18:18" x14ac:dyDescent="0.25">
      <c r="R97853" s="15">
        <v>4</v>
      </c>
    </row>
    <row r="97854" spans="18:18" x14ac:dyDescent="0.25">
      <c r="R97854" s="15">
        <v>4</v>
      </c>
    </row>
    <row r="97855" spans="18:18" x14ac:dyDescent="0.25">
      <c r="R97855" s="15">
        <v>4</v>
      </c>
    </row>
    <row r="97856" spans="18:18" x14ac:dyDescent="0.25">
      <c r="R97856" s="15">
        <v>4</v>
      </c>
    </row>
    <row r="97857" spans="18:18" x14ac:dyDescent="0.25">
      <c r="R97857" s="15">
        <v>4</v>
      </c>
    </row>
    <row r="97858" spans="18:18" x14ac:dyDescent="0.25">
      <c r="R97858" s="15">
        <v>4</v>
      </c>
    </row>
    <row r="97859" spans="18:18" x14ac:dyDescent="0.25">
      <c r="R97859" s="15">
        <v>4</v>
      </c>
    </row>
    <row r="97860" spans="18:18" x14ac:dyDescent="0.25">
      <c r="R97860" s="15">
        <v>4</v>
      </c>
    </row>
    <row r="97861" spans="18:18" x14ac:dyDescent="0.25">
      <c r="R97861" s="15">
        <v>4</v>
      </c>
    </row>
    <row r="97862" spans="18:18" x14ac:dyDescent="0.25">
      <c r="R97862" s="15">
        <v>4</v>
      </c>
    </row>
    <row r="97863" spans="18:18" x14ac:dyDescent="0.25">
      <c r="R97863" s="15">
        <v>4</v>
      </c>
    </row>
    <row r="97864" spans="18:18" x14ac:dyDescent="0.25">
      <c r="R97864" s="15">
        <v>4</v>
      </c>
    </row>
    <row r="97865" spans="18:18" x14ac:dyDescent="0.25">
      <c r="R97865" s="15">
        <v>4</v>
      </c>
    </row>
    <row r="97866" spans="18:18" x14ac:dyDescent="0.25">
      <c r="R97866" s="15">
        <v>4</v>
      </c>
    </row>
    <row r="97867" spans="18:18" x14ac:dyDescent="0.25">
      <c r="R97867" s="15">
        <v>4</v>
      </c>
    </row>
    <row r="97868" spans="18:18" x14ac:dyDescent="0.25">
      <c r="R97868" s="15">
        <v>4</v>
      </c>
    </row>
    <row r="97869" spans="18:18" x14ac:dyDescent="0.25">
      <c r="R97869" s="15">
        <v>4</v>
      </c>
    </row>
    <row r="97870" spans="18:18" x14ac:dyDescent="0.25">
      <c r="R97870" s="15">
        <v>4</v>
      </c>
    </row>
    <row r="97871" spans="18:18" x14ac:dyDescent="0.25">
      <c r="R97871" s="15">
        <v>4</v>
      </c>
    </row>
    <row r="97872" spans="18:18" x14ac:dyDescent="0.25">
      <c r="R97872" s="15">
        <v>4</v>
      </c>
    </row>
    <row r="97873" spans="18:18" x14ac:dyDescent="0.25">
      <c r="R97873" s="15">
        <v>4</v>
      </c>
    </row>
    <row r="97874" spans="18:18" x14ac:dyDescent="0.25">
      <c r="R97874" s="15">
        <v>4</v>
      </c>
    </row>
    <row r="97875" spans="18:18" x14ac:dyDescent="0.25">
      <c r="R97875" s="15">
        <v>4</v>
      </c>
    </row>
    <row r="97876" spans="18:18" x14ac:dyDescent="0.25">
      <c r="R97876" s="15">
        <v>4</v>
      </c>
    </row>
    <row r="97877" spans="18:18" x14ac:dyDescent="0.25">
      <c r="R97877" s="15">
        <v>4</v>
      </c>
    </row>
    <row r="97878" spans="18:18" x14ac:dyDescent="0.25">
      <c r="R97878" s="15">
        <v>4</v>
      </c>
    </row>
    <row r="97879" spans="18:18" x14ac:dyDescent="0.25">
      <c r="R97879" s="15">
        <v>4</v>
      </c>
    </row>
    <row r="97880" spans="18:18" x14ac:dyDescent="0.25">
      <c r="R97880" s="15">
        <v>4</v>
      </c>
    </row>
    <row r="97881" spans="18:18" x14ac:dyDescent="0.25">
      <c r="R97881" s="15">
        <v>4</v>
      </c>
    </row>
    <row r="97882" spans="18:18" x14ac:dyDescent="0.25">
      <c r="R97882" s="15">
        <v>1</v>
      </c>
    </row>
    <row r="97883" spans="18:18" x14ac:dyDescent="0.25">
      <c r="R97883" s="15">
        <v>1</v>
      </c>
    </row>
    <row r="97884" spans="18:18" x14ac:dyDescent="0.25">
      <c r="R97884" s="15">
        <v>1</v>
      </c>
    </row>
    <row r="97885" spans="18:18" x14ac:dyDescent="0.25">
      <c r="R97885" s="15">
        <v>1</v>
      </c>
    </row>
    <row r="97886" spans="18:18" x14ac:dyDescent="0.25">
      <c r="R97886" s="15">
        <v>1</v>
      </c>
    </row>
    <row r="97887" spans="18:18" x14ac:dyDescent="0.25">
      <c r="R97887" s="15">
        <v>1</v>
      </c>
    </row>
    <row r="97888" spans="18:18" x14ac:dyDescent="0.25">
      <c r="R97888" s="15">
        <v>1</v>
      </c>
    </row>
    <row r="97889" spans="18:18" x14ac:dyDescent="0.25">
      <c r="R97889" s="15">
        <v>1</v>
      </c>
    </row>
    <row r="97890" spans="18:18" x14ac:dyDescent="0.25">
      <c r="R97890" s="15">
        <v>1</v>
      </c>
    </row>
    <row r="97891" spans="18:18" x14ac:dyDescent="0.25">
      <c r="R97891" s="15">
        <v>1</v>
      </c>
    </row>
    <row r="97892" spans="18:18" x14ac:dyDescent="0.25">
      <c r="R97892" s="15">
        <v>1</v>
      </c>
    </row>
    <row r="97893" spans="18:18" x14ac:dyDescent="0.25">
      <c r="R97893" s="15">
        <v>1</v>
      </c>
    </row>
    <row r="97894" spans="18:18" x14ac:dyDescent="0.25">
      <c r="R97894" s="15">
        <v>1</v>
      </c>
    </row>
    <row r="97895" spans="18:18" x14ac:dyDescent="0.25">
      <c r="R97895" s="15">
        <v>1</v>
      </c>
    </row>
    <row r="97896" spans="18:18" x14ac:dyDescent="0.25">
      <c r="R97896" s="15">
        <v>1</v>
      </c>
    </row>
    <row r="97897" spans="18:18" x14ac:dyDescent="0.25">
      <c r="R97897" s="15">
        <v>1</v>
      </c>
    </row>
    <row r="97898" spans="18:18" x14ac:dyDescent="0.25">
      <c r="R97898" s="15">
        <v>1</v>
      </c>
    </row>
    <row r="97899" spans="18:18" x14ac:dyDescent="0.25">
      <c r="R97899" s="15">
        <v>1</v>
      </c>
    </row>
    <row r="97900" spans="18:18" x14ac:dyDescent="0.25">
      <c r="R97900" s="15">
        <v>1</v>
      </c>
    </row>
    <row r="97901" spans="18:18" x14ac:dyDescent="0.25">
      <c r="R97901" s="15">
        <v>1</v>
      </c>
    </row>
    <row r="97902" spans="18:18" x14ac:dyDescent="0.25">
      <c r="R97902" s="15">
        <v>1</v>
      </c>
    </row>
    <row r="97903" spans="18:18" x14ac:dyDescent="0.25">
      <c r="R97903" s="15">
        <v>1</v>
      </c>
    </row>
    <row r="97904" spans="18:18" x14ac:dyDescent="0.25">
      <c r="R97904" s="15">
        <v>1</v>
      </c>
    </row>
    <row r="97905" spans="18:18" x14ac:dyDescent="0.25">
      <c r="R97905" s="15">
        <v>1</v>
      </c>
    </row>
    <row r="97906" spans="18:18" x14ac:dyDescent="0.25">
      <c r="R97906" s="15">
        <v>1</v>
      </c>
    </row>
    <row r="97907" spans="18:18" x14ac:dyDescent="0.25">
      <c r="R97907" s="15">
        <v>1</v>
      </c>
    </row>
    <row r="97908" spans="18:18" x14ac:dyDescent="0.25">
      <c r="R97908" s="15">
        <v>1</v>
      </c>
    </row>
    <row r="97909" spans="18:18" x14ac:dyDescent="0.25">
      <c r="R97909" s="15">
        <v>1</v>
      </c>
    </row>
    <row r="97910" spans="18:18" x14ac:dyDescent="0.25">
      <c r="R97910" s="15">
        <v>1</v>
      </c>
    </row>
    <row r="97911" spans="18:18" x14ac:dyDescent="0.25">
      <c r="R97911" s="15">
        <v>1</v>
      </c>
    </row>
    <row r="97912" spans="18:18" x14ac:dyDescent="0.25">
      <c r="R97912" s="15">
        <v>1</v>
      </c>
    </row>
    <row r="97913" spans="18:18" x14ac:dyDescent="0.25">
      <c r="R97913" s="15">
        <v>1</v>
      </c>
    </row>
    <row r="97914" spans="18:18" x14ac:dyDescent="0.25">
      <c r="R97914" s="15">
        <v>1</v>
      </c>
    </row>
    <row r="97915" spans="18:18" x14ac:dyDescent="0.25">
      <c r="R97915" s="15">
        <v>1</v>
      </c>
    </row>
    <row r="97916" spans="18:18" x14ac:dyDescent="0.25">
      <c r="R97916" s="15">
        <v>1</v>
      </c>
    </row>
    <row r="97917" spans="18:18" x14ac:dyDescent="0.25">
      <c r="R97917" s="15">
        <v>1</v>
      </c>
    </row>
    <row r="97918" spans="18:18" x14ac:dyDescent="0.25">
      <c r="R97918" s="15">
        <v>1</v>
      </c>
    </row>
    <row r="97919" spans="18:18" x14ac:dyDescent="0.25">
      <c r="R97919" s="15">
        <v>4</v>
      </c>
    </row>
    <row r="97920" spans="18:18" x14ac:dyDescent="0.25">
      <c r="R97920" s="15">
        <v>4</v>
      </c>
    </row>
    <row r="97921" spans="18:18" x14ac:dyDescent="0.25">
      <c r="R97921" s="15">
        <v>4</v>
      </c>
    </row>
    <row r="97922" spans="18:18" x14ac:dyDescent="0.25">
      <c r="R97922" s="15">
        <v>4</v>
      </c>
    </row>
    <row r="97923" spans="18:18" x14ac:dyDescent="0.25">
      <c r="R97923" s="15">
        <v>4</v>
      </c>
    </row>
    <row r="97924" spans="18:18" x14ac:dyDescent="0.25">
      <c r="R97924" s="15">
        <v>4</v>
      </c>
    </row>
    <row r="97925" spans="18:18" x14ac:dyDescent="0.25">
      <c r="R97925" s="15">
        <v>4</v>
      </c>
    </row>
    <row r="97926" spans="18:18" x14ac:dyDescent="0.25">
      <c r="R97926" s="15">
        <v>4</v>
      </c>
    </row>
    <row r="97927" spans="18:18" x14ac:dyDescent="0.25">
      <c r="R97927" s="15">
        <v>4</v>
      </c>
    </row>
    <row r="97928" spans="18:18" x14ac:dyDescent="0.25">
      <c r="R97928" s="15">
        <v>4</v>
      </c>
    </row>
    <row r="97929" spans="18:18" x14ac:dyDescent="0.25">
      <c r="R97929" s="15">
        <v>4</v>
      </c>
    </row>
    <row r="97930" spans="18:18" x14ac:dyDescent="0.25">
      <c r="R97930" s="15">
        <v>4</v>
      </c>
    </row>
    <row r="97931" spans="18:18" x14ac:dyDescent="0.25">
      <c r="R97931" s="15">
        <v>4</v>
      </c>
    </row>
    <row r="97932" spans="18:18" x14ac:dyDescent="0.25">
      <c r="R97932" s="15">
        <v>4</v>
      </c>
    </row>
    <row r="97933" spans="18:18" x14ac:dyDescent="0.25">
      <c r="R97933" s="15">
        <v>4</v>
      </c>
    </row>
    <row r="97934" spans="18:18" x14ac:dyDescent="0.25">
      <c r="R97934" s="15">
        <v>4</v>
      </c>
    </row>
    <row r="97935" spans="18:18" x14ac:dyDescent="0.25">
      <c r="R97935" s="15">
        <v>4</v>
      </c>
    </row>
    <row r="97936" spans="18:18" x14ac:dyDescent="0.25">
      <c r="R97936" s="15">
        <v>4</v>
      </c>
    </row>
    <row r="97937" spans="18:18" x14ac:dyDescent="0.25">
      <c r="R97937" s="15">
        <v>4</v>
      </c>
    </row>
    <row r="97938" spans="18:18" x14ac:dyDescent="0.25">
      <c r="R97938" s="15">
        <v>4</v>
      </c>
    </row>
    <row r="97939" spans="18:18" x14ac:dyDescent="0.25">
      <c r="R97939" s="15">
        <v>4</v>
      </c>
    </row>
    <row r="97940" spans="18:18" x14ac:dyDescent="0.25">
      <c r="R97940" s="15">
        <v>4</v>
      </c>
    </row>
    <row r="97941" spans="18:18" x14ac:dyDescent="0.25">
      <c r="R97941" s="15">
        <v>4</v>
      </c>
    </row>
    <row r="97942" spans="18:18" x14ac:dyDescent="0.25">
      <c r="R97942" s="15">
        <v>4</v>
      </c>
    </row>
    <row r="97943" spans="18:18" x14ac:dyDescent="0.25">
      <c r="R97943" s="15">
        <v>4</v>
      </c>
    </row>
    <row r="97944" spans="18:18" x14ac:dyDescent="0.25">
      <c r="R97944" s="15">
        <v>4</v>
      </c>
    </row>
    <row r="97945" spans="18:18" x14ac:dyDescent="0.25">
      <c r="R97945" s="15">
        <v>4</v>
      </c>
    </row>
    <row r="97946" spans="18:18" x14ac:dyDescent="0.25">
      <c r="R97946" s="15">
        <v>4</v>
      </c>
    </row>
    <row r="97947" spans="18:18" x14ac:dyDescent="0.25">
      <c r="R97947" s="15">
        <v>4</v>
      </c>
    </row>
    <row r="97948" spans="18:18" x14ac:dyDescent="0.25">
      <c r="R97948" s="15">
        <v>4</v>
      </c>
    </row>
    <row r="97949" spans="18:18" x14ac:dyDescent="0.25">
      <c r="R97949" s="15">
        <v>4</v>
      </c>
    </row>
    <row r="97950" spans="18:18" x14ac:dyDescent="0.25">
      <c r="R97950" s="15">
        <v>4</v>
      </c>
    </row>
    <row r="97951" spans="18:18" x14ac:dyDescent="0.25">
      <c r="R97951" s="15">
        <v>4</v>
      </c>
    </row>
    <row r="97952" spans="18:18" x14ac:dyDescent="0.25">
      <c r="R97952" s="15">
        <v>4</v>
      </c>
    </row>
    <row r="97953" spans="18:18" x14ac:dyDescent="0.25">
      <c r="R97953" s="15">
        <v>4</v>
      </c>
    </row>
    <row r="97954" spans="18:18" x14ac:dyDescent="0.25">
      <c r="R97954" s="15">
        <v>4</v>
      </c>
    </row>
    <row r="97955" spans="18:18" x14ac:dyDescent="0.25">
      <c r="R97955" s="15">
        <v>4</v>
      </c>
    </row>
    <row r="97956" spans="18:18" x14ac:dyDescent="0.25">
      <c r="R97956" s="15">
        <v>4</v>
      </c>
    </row>
    <row r="97957" spans="18:18" x14ac:dyDescent="0.25">
      <c r="R97957" s="15">
        <v>4</v>
      </c>
    </row>
    <row r="97958" spans="18:18" x14ac:dyDescent="0.25">
      <c r="R97958" s="15">
        <v>4</v>
      </c>
    </row>
    <row r="97959" spans="18:18" x14ac:dyDescent="0.25">
      <c r="R97959" s="15">
        <v>4</v>
      </c>
    </row>
    <row r="97960" spans="18:18" x14ac:dyDescent="0.25">
      <c r="R97960" s="15">
        <v>4</v>
      </c>
    </row>
    <row r="97961" spans="18:18" x14ac:dyDescent="0.25">
      <c r="R97961" s="15">
        <v>4</v>
      </c>
    </row>
    <row r="97962" spans="18:18" x14ac:dyDescent="0.25">
      <c r="R97962" s="15">
        <v>4</v>
      </c>
    </row>
    <row r="97963" spans="18:18" x14ac:dyDescent="0.25">
      <c r="R97963" s="15">
        <v>4</v>
      </c>
    </row>
    <row r="97964" spans="18:18" x14ac:dyDescent="0.25">
      <c r="R97964" s="15">
        <v>4</v>
      </c>
    </row>
    <row r="97965" spans="18:18" x14ac:dyDescent="0.25">
      <c r="R97965" s="15">
        <v>4</v>
      </c>
    </row>
    <row r="97966" spans="18:18" x14ac:dyDescent="0.25">
      <c r="R97966" s="15">
        <v>4</v>
      </c>
    </row>
    <row r="97967" spans="18:18" x14ac:dyDescent="0.25">
      <c r="R97967" s="15">
        <v>4</v>
      </c>
    </row>
    <row r="97968" spans="18:18" x14ac:dyDescent="0.25">
      <c r="R97968" s="15">
        <v>4</v>
      </c>
    </row>
    <row r="97969" spans="18:18" x14ac:dyDescent="0.25">
      <c r="R97969" s="15">
        <v>4</v>
      </c>
    </row>
    <row r="97970" spans="18:18" x14ac:dyDescent="0.25">
      <c r="R97970" s="15">
        <v>4</v>
      </c>
    </row>
    <row r="97971" spans="18:18" x14ac:dyDescent="0.25">
      <c r="R97971" s="15">
        <v>4</v>
      </c>
    </row>
    <row r="97972" spans="18:18" x14ac:dyDescent="0.25">
      <c r="R97972" s="15">
        <v>4</v>
      </c>
    </row>
    <row r="97973" spans="18:18" x14ac:dyDescent="0.25">
      <c r="R97973" s="15">
        <v>4</v>
      </c>
    </row>
    <row r="97974" spans="18:18" x14ac:dyDescent="0.25">
      <c r="R97974" s="15">
        <v>4</v>
      </c>
    </row>
    <row r="97975" spans="18:18" x14ac:dyDescent="0.25">
      <c r="R97975" s="15">
        <v>4</v>
      </c>
    </row>
    <row r="97976" spans="18:18" x14ac:dyDescent="0.25">
      <c r="R97976" s="15">
        <v>4</v>
      </c>
    </row>
    <row r="97977" spans="18:18" x14ac:dyDescent="0.25">
      <c r="R97977" s="15">
        <v>4</v>
      </c>
    </row>
    <row r="97978" spans="18:18" x14ac:dyDescent="0.25">
      <c r="R97978" s="15">
        <v>4</v>
      </c>
    </row>
    <row r="97979" spans="18:18" x14ac:dyDescent="0.25">
      <c r="R97979" s="15">
        <v>4</v>
      </c>
    </row>
    <row r="97980" spans="18:18" x14ac:dyDescent="0.25">
      <c r="R97980" s="15">
        <v>4</v>
      </c>
    </row>
    <row r="97981" spans="18:18" x14ac:dyDescent="0.25">
      <c r="R97981" s="15">
        <v>4</v>
      </c>
    </row>
    <row r="97982" spans="18:18" x14ac:dyDescent="0.25">
      <c r="R97982" s="15">
        <v>4</v>
      </c>
    </row>
    <row r="97983" spans="18:18" x14ac:dyDescent="0.25">
      <c r="R97983" s="15">
        <v>4</v>
      </c>
    </row>
    <row r="97984" spans="18:18" x14ac:dyDescent="0.25">
      <c r="R97984" s="15">
        <v>4</v>
      </c>
    </row>
    <row r="97985" spans="18:18" x14ac:dyDescent="0.25">
      <c r="R97985" s="15">
        <v>4</v>
      </c>
    </row>
    <row r="97986" spans="18:18" x14ac:dyDescent="0.25">
      <c r="R97986" s="15">
        <v>4</v>
      </c>
    </row>
    <row r="97987" spans="18:18" x14ac:dyDescent="0.25">
      <c r="R97987" s="15">
        <v>4</v>
      </c>
    </row>
    <row r="97988" spans="18:18" x14ac:dyDescent="0.25">
      <c r="R97988" s="15">
        <v>4</v>
      </c>
    </row>
    <row r="97989" spans="18:18" x14ac:dyDescent="0.25">
      <c r="R97989" s="15">
        <v>4</v>
      </c>
    </row>
    <row r="97990" spans="18:18" x14ac:dyDescent="0.25">
      <c r="R97990" s="15">
        <v>4</v>
      </c>
    </row>
    <row r="97991" spans="18:18" x14ac:dyDescent="0.25">
      <c r="R97991" s="15">
        <v>4</v>
      </c>
    </row>
    <row r="97992" spans="18:18" x14ac:dyDescent="0.25">
      <c r="R97992" s="15">
        <v>4</v>
      </c>
    </row>
    <row r="97993" spans="18:18" x14ac:dyDescent="0.25">
      <c r="R97993" s="15">
        <v>4</v>
      </c>
    </row>
    <row r="97994" spans="18:18" x14ac:dyDescent="0.25">
      <c r="R97994" s="15">
        <v>4</v>
      </c>
    </row>
    <row r="97995" spans="18:18" x14ac:dyDescent="0.25">
      <c r="R97995" s="15">
        <v>4</v>
      </c>
    </row>
    <row r="97996" spans="18:18" x14ac:dyDescent="0.25">
      <c r="R97996" s="15">
        <v>4</v>
      </c>
    </row>
    <row r="97997" spans="18:18" x14ac:dyDescent="0.25">
      <c r="R97997" s="15">
        <v>4</v>
      </c>
    </row>
    <row r="97998" spans="18:18" x14ac:dyDescent="0.25">
      <c r="R97998" s="15">
        <v>4</v>
      </c>
    </row>
    <row r="97999" spans="18:18" x14ac:dyDescent="0.25">
      <c r="R97999" s="15">
        <v>4</v>
      </c>
    </row>
    <row r="98000" spans="18:18" x14ac:dyDescent="0.25">
      <c r="R98000" s="15">
        <v>4</v>
      </c>
    </row>
    <row r="98001" spans="18:18" x14ac:dyDescent="0.25">
      <c r="R98001" s="15">
        <v>4</v>
      </c>
    </row>
    <row r="98002" spans="18:18" x14ac:dyDescent="0.25">
      <c r="R98002" s="15">
        <v>4</v>
      </c>
    </row>
    <row r="98003" spans="18:18" x14ac:dyDescent="0.25">
      <c r="R98003" s="15">
        <v>4</v>
      </c>
    </row>
    <row r="98004" spans="18:18" x14ac:dyDescent="0.25">
      <c r="R98004" s="15">
        <v>4</v>
      </c>
    </row>
    <row r="98005" spans="18:18" x14ac:dyDescent="0.25">
      <c r="R98005" s="15">
        <v>4</v>
      </c>
    </row>
    <row r="98006" spans="18:18" x14ac:dyDescent="0.25">
      <c r="R98006" s="15">
        <v>4</v>
      </c>
    </row>
    <row r="98007" spans="18:18" x14ac:dyDescent="0.25">
      <c r="R98007" s="15">
        <v>4</v>
      </c>
    </row>
    <row r="98008" spans="18:18" x14ac:dyDescent="0.25">
      <c r="R98008" s="15">
        <v>4</v>
      </c>
    </row>
    <row r="98009" spans="18:18" x14ac:dyDescent="0.25">
      <c r="R98009" s="15">
        <v>4</v>
      </c>
    </row>
    <row r="98010" spans="18:18" x14ac:dyDescent="0.25">
      <c r="R98010" s="15">
        <v>4</v>
      </c>
    </row>
    <row r="98011" spans="18:18" x14ac:dyDescent="0.25">
      <c r="R98011" s="15">
        <v>4</v>
      </c>
    </row>
    <row r="98012" spans="18:18" x14ac:dyDescent="0.25">
      <c r="R98012" s="15">
        <v>4</v>
      </c>
    </row>
    <row r="98013" spans="18:18" x14ac:dyDescent="0.25">
      <c r="R98013" s="15">
        <v>4</v>
      </c>
    </row>
    <row r="98014" spans="18:18" x14ac:dyDescent="0.25">
      <c r="R98014" s="15">
        <v>4</v>
      </c>
    </row>
    <row r="98015" spans="18:18" x14ac:dyDescent="0.25">
      <c r="R98015" s="15">
        <v>4</v>
      </c>
    </row>
    <row r="98016" spans="18:18" x14ac:dyDescent="0.25">
      <c r="R98016" s="15">
        <v>4</v>
      </c>
    </row>
    <row r="98017" spans="18:18" x14ac:dyDescent="0.25">
      <c r="R98017" s="15">
        <v>4</v>
      </c>
    </row>
    <row r="98018" spans="18:18" x14ac:dyDescent="0.25">
      <c r="R98018" s="15">
        <v>4</v>
      </c>
    </row>
    <row r="98019" spans="18:18" x14ac:dyDescent="0.25">
      <c r="R98019" s="15">
        <v>4</v>
      </c>
    </row>
    <row r="98020" spans="18:18" x14ac:dyDescent="0.25">
      <c r="R98020" s="15">
        <v>4</v>
      </c>
    </row>
    <row r="98021" spans="18:18" x14ac:dyDescent="0.25">
      <c r="R98021" s="15">
        <v>4</v>
      </c>
    </row>
    <row r="98022" spans="18:18" x14ac:dyDescent="0.25">
      <c r="R98022" s="15">
        <v>4</v>
      </c>
    </row>
    <row r="98023" spans="18:18" x14ac:dyDescent="0.25">
      <c r="R98023" s="15">
        <v>4</v>
      </c>
    </row>
    <row r="98024" spans="18:18" x14ac:dyDescent="0.25">
      <c r="R98024" s="15">
        <v>4</v>
      </c>
    </row>
    <row r="98025" spans="18:18" x14ac:dyDescent="0.25">
      <c r="R98025" s="15">
        <v>4</v>
      </c>
    </row>
    <row r="98026" spans="18:18" x14ac:dyDescent="0.25">
      <c r="R98026" s="15">
        <v>4</v>
      </c>
    </row>
    <row r="98027" spans="18:18" x14ac:dyDescent="0.25">
      <c r="R98027" s="15">
        <v>4</v>
      </c>
    </row>
    <row r="98028" spans="18:18" x14ac:dyDescent="0.25">
      <c r="R98028" s="15">
        <v>4</v>
      </c>
    </row>
    <row r="98029" spans="18:18" x14ac:dyDescent="0.25">
      <c r="R98029" s="15">
        <v>4</v>
      </c>
    </row>
    <row r="98030" spans="18:18" x14ac:dyDescent="0.25">
      <c r="R98030" s="15">
        <v>4</v>
      </c>
    </row>
    <row r="98031" spans="18:18" x14ac:dyDescent="0.25">
      <c r="R98031" s="15">
        <v>4</v>
      </c>
    </row>
    <row r="98032" spans="18:18" x14ac:dyDescent="0.25">
      <c r="R98032" s="15">
        <v>4</v>
      </c>
    </row>
    <row r="98033" spans="18:18" x14ac:dyDescent="0.25">
      <c r="R98033" s="15">
        <v>4</v>
      </c>
    </row>
    <row r="98034" spans="18:18" x14ac:dyDescent="0.25">
      <c r="R98034" s="15">
        <v>4</v>
      </c>
    </row>
    <row r="98035" spans="18:18" x14ac:dyDescent="0.25">
      <c r="R98035" s="15">
        <v>4</v>
      </c>
    </row>
    <row r="98036" spans="18:18" x14ac:dyDescent="0.25">
      <c r="R98036" s="15">
        <v>4</v>
      </c>
    </row>
    <row r="98037" spans="18:18" x14ac:dyDescent="0.25">
      <c r="R98037" s="15">
        <v>4</v>
      </c>
    </row>
    <row r="98038" spans="18:18" x14ac:dyDescent="0.25">
      <c r="R98038" s="15">
        <v>4</v>
      </c>
    </row>
    <row r="98039" spans="18:18" x14ac:dyDescent="0.25">
      <c r="R98039" s="15">
        <v>4</v>
      </c>
    </row>
    <row r="98040" spans="18:18" x14ac:dyDescent="0.25">
      <c r="R98040" s="15">
        <v>4</v>
      </c>
    </row>
    <row r="98041" spans="18:18" x14ac:dyDescent="0.25">
      <c r="R98041" s="15">
        <v>4</v>
      </c>
    </row>
    <row r="98042" spans="18:18" x14ac:dyDescent="0.25">
      <c r="R98042" s="15">
        <v>4</v>
      </c>
    </row>
    <row r="98043" spans="18:18" x14ac:dyDescent="0.25">
      <c r="R98043" s="15">
        <v>4</v>
      </c>
    </row>
    <row r="98044" spans="18:18" x14ac:dyDescent="0.25">
      <c r="R98044" s="15">
        <v>4</v>
      </c>
    </row>
    <row r="98045" spans="18:18" x14ac:dyDescent="0.25">
      <c r="R98045" s="15">
        <v>4</v>
      </c>
    </row>
    <row r="98046" spans="18:18" x14ac:dyDescent="0.25">
      <c r="R98046" s="15">
        <v>4</v>
      </c>
    </row>
    <row r="98047" spans="18:18" x14ac:dyDescent="0.25">
      <c r="R98047" s="15">
        <v>4</v>
      </c>
    </row>
    <row r="98048" spans="18:18" x14ac:dyDescent="0.25">
      <c r="R98048" s="15">
        <v>4</v>
      </c>
    </row>
    <row r="98049" spans="18:18" x14ac:dyDescent="0.25">
      <c r="R98049" s="15">
        <v>1</v>
      </c>
    </row>
    <row r="98050" spans="18:18" x14ac:dyDescent="0.25">
      <c r="R98050" s="15">
        <v>1</v>
      </c>
    </row>
    <row r="98051" spans="18:18" x14ac:dyDescent="0.25">
      <c r="R98051" s="15">
        <v>1</v>
      </c>
    </row>
    <row r="98052" spans="18:18" x14ac:dyDescent="0.25">
      <c r="R98052" s="15">
        <v>1</v>
      </c>
    </row>
    <row r="98053" spans="18:18" x14ac:dyDescent="0.25">
      <c r="R98053" s="15">
        <v>1</v>
      </c>
    </row>
    <row r="98054" spans="18:18" x14ac:dyDescent="0.25">
      <c r="R98054" s="15">
        <v>1</v>
      </c>
    </row>
    <row r="98055" spans="18:18" x14ac:dyDescent="0.25">
      <c r="R98055" s="15">
        <v>1</v>
      </c>
    </row>
    <row r="98056" spans="18:18" x14ac:dyDescent="0.25">
      <c r="R98056" s="15">
        <v>1</v>
      </c>
    </row>
    <row r="98057" spans="18:18" x14ac:dyDescent="0.25">
      <c r="R98057" s="15">
        <v>1</v>
      </c>
    </row>
    <row r="98058" spans="18:18" x14ac:dyDescent="0.25">
      <c r="R98058" s="15">
        <v>1</v>
      </c>
    </row>
    <row r="98059" spans="18:18" x14ac:dyDescent="0.25">
      <c r="R98059" s="15">
        <v>1</v>
      </c>
    </row>
    <row r="98060" spans="18:18" x14ac:dyDescent="0.25">
      <c r="R98060" s="15">
        <v>1</v>
      </c>
    </row>
    <row r="98061" spans="18:18" x14ac:dyDescent="0.25">
      <c r="R98061" s="15">
        <v>2</v>
      </c>
    </row>
    <row r="98062" spans="18:18" x14ac:dyDescent="0.25">
      <c r="R98062" s="15">
        <v>2</v>
      </c>
    </row>
    <row r="98063" spans="18:18" x14ac:dyDescent="0.25">
      <c r="R98063" s="15">
        <v>2</v>
      </c>
    </row>
    <row r="98064" spans="18:18" x14ac:dyDescent="0.25">
      <c r="R98064" s="15">
        <v>2</v>
      </c>
    </row>
    <row r="98065" spans="18:18" x14ac:dyDescent="0.25">
      <c r="R98065" s="15">
        <v>2</v>
      </c>
    </row>
    <row r="98066" spans="18:18" x14ac:dyDescent="0.25">
      <c r="R98066" s="15">
        <v>2</v>
      </c>
    </row>
    <row r="98067" spans="18:18" x14ac:dyDescent="0.25">
      <c r="R98067" s="15">
        <v>2</v>
      </c>
    </row>
    <row r="98068" spans="18:18" x14ac:dyDescent="0.25">
      <c r="R98068" s="15">
        <v>2</v>
      </c>
    </row>
    <row r="98069" spans="18:18" x14ac:dyDescent="0.25">
      <c r="R98069" s="15">
        <v>2</v>
      </c>
    </row>
    <row r="98070" spans="18:18" x14ac:dyDescent="0.25">
      <c r="R98070" s="15">
        <v>2</v>
      </c>
    </row>
    <row r="98071" spans="18:18" x14ac:dyDescent="0.25">
      <c r="R98071" s="15">
        <v>2</v>
      </c>
    </row>
    <row r="98072" spans="18:18" x14ac:dyDescent="0.25">
      <c r="R98072" s="15">
        <v>2</v>
      </c>
    </row>
    <row r="98073" spans="18:18" x14ac:dyDescent="0.25">
      <c r="R98073" s="15">
        <v>2</v>
      </c>
    </row>
    <row r="98074" spans="18:18" x14ac:dyDescent="0.25">
      <c r="R98074" s="15">
        <v>2</v>
      </c>
    </row>
    <row r="98075" spans="18:18" x14ac:dyDescent="0.25">
      <c r="R98075" s="15">
        <v>2</v>
      </c>
    </row>
    <row r="98076" spans="18:18" x14ac:dyDescent="0.25">
      <c r="R98076" s="15">
        <v>1</v>
      </c>
    </row>
    <row r="98077" spans="18:18" x14ac:dyDescent="0.25">
      <c r="R98077" s="15">
        <v>1</v>
      </c>
    </row>
    <row r="98078" spans="18:18" x14ac:dyDescent="0.25">
      <c r="R98078" s="15">
        <v>1</v>
      </c>
    </row>
    <row r="98079" spans="18:18" x14ac:dyDescent="0.25">
      <c r="R98079" s="15">
        <v>1</v>
      </c>
    </row>
    <row r="98080" spans="18:18" x14ac:dyDescent="0.25">
      <c r="R98080" s="15">
        <v>1</v>
      </c>
    </row>
    <row r="98081" spans="18:18" x14ac:dyDescent="0.25">
      <c r="R98081" s="15">
        <v>1</v>
      </c>
    </row>
    <row r="98082" spans="18:18" x14ac:dyDescent="0.25">
      <c r="R98082" s="15">
        <v>1</v>
      </c>
    </row>
    <row r="98083" spans="18:18" x14ac:dyDescent="0.25">
      <c r="R98083" s="15">
        <v>1</v>
      </c>
    </row>
    <row r="98084" spans="18:18" x14ac:dyDescent="0.25">
      <c r="R98084" s="15">
        <v>1</v>
      </c>
    </row>
    <row r="98085" spans="18:18" x14ac:dyDescent="0.25">
      <c r="R98085" s="15">
        <v>1</v>
      </c>
    </row>
    <row r="98086" spans="18:18" x14ac:dyDescent="0.25">
      <c r="R98086" s="15">
        <v>1</v>
      </c>
    </row>
    <row r="98087" spans="18:18" x14ac:dyDescent="0.25">
      <c r="R98087" s="15">
        <v>1</v>
      </c>
    </row>
    <row r="98088" spans="18:18" x14ac:dyDescent="0.25">
      <c r="R98088" s="15">
        <v>1</v>
      </c>
    </row>
    <row r="98089" spans="18:18" x14ac:dyDescent="0.25">
      <c r="R98089" s="15">
        <v>1</v>
      </c>
    </row>
    <row r="98090" spans="18:18" x14ac:dyDescent="0.25">
      <c r="R98090" s="15">
        <v>1</v>
      </c>
    </row>
    <row r="98091" spans="18:18" x14ac:dyDescent="0.25">
      <c r="R98091" s="15">
        <v>1</v>
      </c>
    </row>
    <row r="98092" spans="18:18" x14ac:dyDescent="0.25">
      <c r="R98092" s="15">
        <v>1</v>
      </c>
    </row>
    <row r="98093" spans="18:18" x14ac:dyDescent="0.25">
      <c r="R98093" s="15">
        <v>1</v>
      </c>
    </row>
    <row r="98094" spans="18:18" x14ac:dyDescent="0.25">
      <c r="R98094" s="15">
        <v>1</v>
      </c>
    </row>
    <row r="98095" spans="18:18" x14ac:dyDescent="0.25">
      <c r="R98095" s="15">
        <v>1</v>
      </c>
    </row>
    <row r="98096" spans="18:18" x14ac:dyDescent="0.25">
      <c r="R98096" s="15">
        <v>1</v>
      </c>
    </row>
    <row r="98097" spans="18:18" x14ac:dyDescent="0.25">
      <c r="R98097" s="15">
        <v>1</v>
      </c>
    </row>
    <row r="98098" spans="18:18" x14ac:dyDescent="0.25">
      <c r="R98098" s="15">
        <v>1</v>
      </c>
    </row>
    <row r="98099" spans="18:18" x14ac:dyDescent="0.25">
      <c r="R98099" s="15">
        <v>1</v>
      </c>
    </row>
    <row r="98100" spans="18:18" x14ac:dyDescent="0.25">
      <c r="R98100" s="15">
        <v>1</v>
      </c>
    </row>
    <row r="98101" spans="18:18" x14ac:dyDescent="0.25">
      <c r="R98101" s="15">
        <v>1</v>
      </c>
    </row>
    <row r="98102" spans="18:18" x14ac:dyDescent="0.25">
      <c r="R98102" s="15">
        <v>1</v>
      </c>
    </row>
    <row r="98103" spans="18:18" x14ac:dyDescent="0.25">
      <c r="R98103" s="15">
        <v>1</v>
      </c>
    </row>
    <row r="98104" spans="18:18" x14ac:dyDescent="0.25">
      <c r="R98104" s="15">
        <v>1</v>
      </c>
    </row>
    <row r="98105" spans="18:18" x14ac:dyDescent="0.25">
      <c r="R98105" s="15">
        <v>1</v>
      </c>
    </row>
    <row r="98106" spans="18:18" x14ac:dyDescent="0.25">
      <c r="R98106" s="15">
        <v>1</v>
      </c>
    </row>
    <row r="98107" spans="18:18" x14ac:dyDescent="0.25">
      <c r="R98107" s="15">
        <v>1</v>
      </c>
    </row>
    <row r="98108" spans="18:18" x14ac:dyDescent="0.25">
      <c r="R98108" s="15">
        <v>1</v>
      </c>
    </row>
    <row r="98109" spans="18:18" x14ac:dyDescent="0.25">
      <c r="R98109" s="15">
        <v>1</v>
      </c>
    </row>
    <row r="98110" spans="18:18" x14ac:dyDescent="0.25">
      <c r="R98110" s="15">
        <v>1</v>
      </c>
    </row>
    <row r="98111" spans="18:18" x14ac:dyDescent="0.25">
      <c r="R98111" s="15">
        <v>1</v>
      </c>
    </row>
    <row r="98112" spans="18:18" x14ac:dyDescent="0.25">
      <c r="R98112" s="15">
        <v>1</v>
      </c>
    </row>
    <row r="98113" spans="18:18" x14ac:dyDescent="0.25">
      <c r="R98113" s="15">
        <v>1</v>
      </c>
    </row>
    <row r="98114" spans="18:18" x14ac:dyDescent="0.25">
      <c r="R98114" s="15">
        <v>1</v>
      </c>
    </row>
    <row r="98115" spans="18:18" x14ac:dyDescent="0.25">
      <c r="R98115" s="15">
        <v>1</v>
      </c>
    </row>
    <row r="98116" spans="18:18" x14ac:dyDescent="0.25">
      <c r="R98116" s="15">
        <v>2</v>
      </c>
    </row>
    <row r="98117" spans="18:18" x14ac:dyDescent="0.25">
      <c r="R98117" s="15">
        <v>2</v>
      </c>
    </row>
    <row r="98118" spans="18:18" x14ac:dyDescent="0.25">
      <c r="R98118" s="15">
        <v>2</v>
      </c>
    </row>
    <row r="98119" spans="18:18" x14ac:dyDescent="0.25">
      <c r="R98119" s="15">
        <v>2</v>
      </c>
    </row>
    <row r="98120" spans="18:18" x14ac:dyDescent="0.25">
      <c r="R98120" s="15">
        <v>2</v>
      </c>
    </row>
    <row r="98121" spans="18:18" x14ac:dyDescent="0.25">
      <c r="R98121" s="15">
        <v>2</v>
      </c>
    </row>
    <row r="98122" spans="18:18" x14ac:dyDescent="0.25">
      <c r="R98122" s="15">
        <v>2</v>
      </c>
    </row>
    <row r="98123" spans="18:18" x14ac:dyDescent="0.25">
      <c r="R98123" s="15">
        <v>2</v>
      </c>
    </row>
    <row r="98124" spans="18:18" x14ac:dyDescent="0.25">
      <c r="R98124" s="15">
        <v>2</v>
      </c>
    </row>
    <row r="98125" spans="18:18" x14ac:dyDescent="0.25">
      <c r="R98125" s="15">
        <v>2</v>
      </c>
    </row>
    <row r="98126" spans="18:18" x14ac:dyDescent="0.25">
      <c r="R98126" s="15">
        <v>2</v>
      </c>
    </row>
    <row r="98127" spans="18:18" x14ac:dyDescent="0.25">
      <c r="R98127" s="15">
        <v>2</v>
      </c>
    </row>
    <row r="98128" spans="18:18" x14ac:dyDescent="0.25">
      <c r="R98128" s="15">
        <v>2</v>
      </c>
    </row>
    <row r="98129" spans="18:18" x14ac:dyDescent="0.25">
      <c r="R98129" s="15">
        <v>2</v>
      </c>
    </row>
    <row r="98130" spans="18:18" x14ac:dyDescent="0.25">
      <c r="R98130" s="15">
        <v>2</v>
      </c>
    </row>
    <row r="98131" spans="18:18" x14ac:dyDescent="0.25">
      <c r="R98131" s="15">
        <v>2</v>
      </c>
    </row>
    <row r="98132" spans="18:18" x14ac:dyDescent="0.25">
      <c r="R98132" s="15">
        <v>2</v>
      </c>
    </row>
    <row r="98133" spans="18:18" x14ac:dyDescent="0.25">
      <c r="R98133" s="15">
        <v>2</v>
      </c>
    </row>
    <row r="98134" spans="18:18" x14ac:dyDescent="0.25">
      <c r="R98134" s="15">
        <v>2</v>
      </c>
    </row>
    <row r="98135" spans="18:18" x14ac:dyDescent="0.25">
      <c r="R98135" s="15">
        <v>2</v>
      </c>
    </row>
    <row r="98136" spans="18:18" x14ac:dyDescent="0.25">
      <c r="R98136" s="15">
        <v>2</v>
      </c>
    </row>
    <row r="98137" spans="18:18" x14ac:dyDescent="0.25">
      <c r="R98137" s="15">
        <v>2</v>
      </c>
    </row>
    <row r="98138" spans="18:18" x14ac:dyDescent="0.25">
      <c r="R98138" s="15">
        <v>2</v>
      </c>
    </row>
    <row r="98139" spans="18:18" x14ac:dyDescent="0.25">
      <c r="R98139" s="15">
        <v>2</v>
      </c>
    </row>
    <row r="98140" spans="18:18" x14ac:dyDescent="0.25">
      <c r="R98140" s="15">
        <v>2</v>
      </c>
    </row>
    <row r="98141" spans="18:18" x14ac:dyDescent="0.25">
      <c r="R98141" s="15">
        <v>2</v>
      </c>
    </row>
    <row r="98142" spans="18:18" x14ac:dyDescent="0.25">
      <c r="R98142" s="15">
        <v>2</v>
      </c>
    </row>
    <row r="98143" spans="18:18" x14ac:dyDescent="0.25">
      <c r="R98143" s="15">
        <v>2</v>
      </c>
    </row>
    <row r="98144" spans="18:18" x14ac:dyDescent="0.25">
      <c r="R98144" s="15">
        <v>2</v>
      </c>
    </row>
    <row r="98145" spans="18:18" x14ac:dyDescent="0.25">
      <c r="R98145" s="15">
        <v>2</v>
      </c>
    </row>
    <row r="98146" spans="18:18" x14ac:dyDescent="0.25">
      <c r="R98146" s="15">
        <v>2</v>
      </c>
    </row>
    <row r="98147" spans="18:18" x14ac:dyDescent="0.25">
      <c r="R98147" s="15">
        <v>1</v>
      </c>
    </row>
    <row r="98148" spans="18:18" x14ac:dyDescent="0.25">
      <c r="R98148" s="15">
        <v>1</v>
      </c>
    </row>
    <row r="98149" spans="18:18" x14ac:dyDescent="0.25">
      <c r="R98149" s="15">
        <v>1</v>
      </c>
    </row>
    <row r="98150" spans="18:18" x14ac:dyDescent="0.25">
      <c r="R98150" s="15">
        <v>1</v>
      </c>
    </row>
    <row r="98151" spans="18:18" x14ac:dyDescent="0.25">
      <c r="R98151" s="15">
        <v>1</v>
      </c>
    </row>
    <row r="98152" spans="18:18" x14ac:dyDescent="0.25">
      <c r="R98152" s="15">
        <v>1</v>
      </c>
    </row>
    <row r="98153" spans="18:18" x14ac:dyDescent="0.25">
      <c r="R98153" s="15">
        <v>1</v>
      </c>
    </row>
    <row r="98154" spans="18:18" x14ac:dyDescent="0.25">
      <c r="R98154" s="15">
        <v>1</v>
      </c>
    </row>
    <row r="98155" spans="18:18" x14ac:dyDescent="0.25">
      <c r="R98155" s="15">
        <v>1</v>
      </c>
    </row>
    <row r="98156" spans="18:18" x14ac:dyDescent="0.25">
      <c r="R98156" s="15">
        <v>1</v>
      </c>
    </row>
    <row r="98157" spans="18:18" x14ac:dyDescent="0.25">
      <c r="R98157" s="15">
        <v>1</v>
      </c>
    </row>
    <row r="98158" spans="18:18" x14ac:dyDescent="0.25">
      <c r="R98158" s="15">
        <v>1</v>
      </c>
    </row>
    <row r="98159" spans="18:18" x14ac:dyDescent="0.25">
      <c r="R98159" s="15">
        <v>1</v>
      </c>
    </row>
    <row r="98160" spans="18:18" x14ac:dyDescent="0.25">
      <c r="R98160" s="15">
        <v>1</v>
      </c>
    </row>
    <row r="98161" spans="18:18" x14ac:dyDescent="0.25">
      <c r="R98161" s="15">
        <v>1</v>
      </c>
    </row>
    <row r="98162" spans="18:18" x14ac:dyDescent="0.25">
      <c r="R98162" s="15">
        <v>1</v>
      </c>
    </row>
    <row r="98163" spans="18:18" x14ac:dyDescent="0.25">
      <c r="R98163" s="15">
        <v>1</v>
      </c>
    </row>
    <row r="98164" spans="18:18" x14ac:dyDescent="0.25">
      <c r="R98164" s="15">
        <v>1</v>
      </c>
    </row>
    <row r="98165" spans="18:18" x14ac:dyDescent="0.25">
      <c r="R98165" s="15">
        <v>1</v>
      </c>
    </row>
    <row r="98166" spans="18:18" x14ac:dyDescent="0.25">
      <c r="R98166" s="15">
        <v>1</v>
      </c>
    </row>
    <row r="98167" spans="18:18" x14ac:dyDescent="0.25">
      <c r="R98167" s="15">
        <v>1</v>
      </c>
    </row>
    <row r="98168" spans="18:18" x14ac:dyDescent="0.25">
      <c r="R98168" s="15">
        <v>1</v>
      </c>
    </row>
    <row r="98169" spans="18:18" x14ac:dyDescent="0.25">
      <c r="R98169" s="15">
        <v>1</v>
      </c>
    </row>
    <row r="98170" spans="18:18" x14ac:dyDescent="0.25">
      <c r="R98170" s="15">
        <v>1</v>
      </c>
    </row>
    <row r="98171" spans="18:18" x14ac:dyDescent="0.25">
      <c r="R98171" s="15">
        <v>1</v>
      </c>
    </row>
    <row r="98172" spans="18:18" x14ac:dyDescent="0.25">
      <c r="R98172" s="15">
        <v>1</v>
      </c>
    </row>
    <row r="98173" spans="18:18" x14ac:dyDescent="0.25">
      <c r="R98173" s="15">
        <v>1</v>
      </c>
    </row>
    <row r="98174" spans="18:18" x14ac:dyDescent="0.25">
      <c r="R98174" s="15">
        <v>1</v>
      </c>
    </row>
    <row r="98175" spans="18:18" x14ac:dyDescent="0.25">
      <c r="R98175" s="15">
        <v>1</v>
      </c>
    </row>
    <row r="98176" spans="18:18" x14ac:dyDescent="0.25">
      <c r="R98176" s="15">
        <v>1</v>
      </c>
    </row>
    <row r="98177" spans="18:18" x14ac:dyDescent="0.25">
      <c r="R98177" s="15">
        <v>1</v>
      </c>
    </row>
    <row r="98178" spans="18:18" x14ac:dyDescent="0.25">
      <c r="R98178" s="15">
        <v>1</v>
      </c>
    </row>
    <row r="98179" spans="18:18" x14ac:dyDescent="0.25">
      <c r="R98179" s="15">
        <v>1</v>
      </c>
    </row>
    <row r="98180" spans="18:18" x14ac:dyDescent="0.25">
      <c r="R98180" s="15">
        <v>3</v>
      </c>
    </row>
    <row r="98181" spans="18:18" x14ac:dyDescent="0.25">
      <c r="R98181" s="15">
        <v>3</v>
      </c>
    </row>
    <row r="98182" spans="18:18" x14ac:dyDescent="0.25">
      <c r="R98182" s="15">
        <v>3</v>
      </c>
    </row>
    <row r="98183" spans="18:18" x14ac:dyDescent="0.25">
      <c r="R98183" s="15">
        <v>3</v>
      </c>
    </row>
    <row r="98184" spans="18:18" x14ac:dyDescent="0.25">
      <c r="R98184" s="15">
        <v>3</v>
      </c>
    </row>
    <row r="98185" spans="18:18" x14ac:dyDescent="0.25">
      <c r="R98185" s="15">
        <v>3</v>
      </c>
    </row>
    <row r="98186" spans="18:18" x14ac:dyDescent="0.25">
      <c r="R98186" s="15">
        <v>3</v>
      </c>
    </row>
    <row r="98187" spans="18:18" x14ac:dyDescent="0.25">
      <c r="R98187" s="15">
        <v>3</v>
      </c>
    </row>
    <row r="98188" spans="18:18" x14ac:dyDescent="0.25">
      <c r="R98188" s="15">
        <v>3</v>
      </c>
    </row>
    <row r="98189" spans="18:18" x14ac:dyDescent="0.25">
      <c r="R98189" s="15">
        <v>3</v>
      </c>
    </row>
    <row r="98190" spans="18:18" x14ac:dyDescent="0.25">
      <c r="R98190" s="15">
        <v>3</v>
      </c>
    </row>
    <row r="98191" spans="18:18" x14ac:dyDescent="0.25">
      <c r="R98191" s="15">
        <v>3</v>
      </c>
    </row>
    <row r="98192" spans="18:18" x14ac:dyDescent="0.25">
      <c r="R98192" s="15">
        <v>3</v>
      </c>
    </row>
    <row r="98193" spans="18:18" x14ac:dyDescent="0.25">
      <c r="R98193" s="15">
        <v>3</v>
      </c>
    </row>
    <row r="98194" spans="18:18" x14ac:dyDescent="0.25">
      <c r="R98194" s="15">
        <v>3</v>
      </c>
    </row>
    <row r="98195" spans="18:18" x14ac:dyDescent="0.25">
      <c r="R98195" s="15">
        <v>3</v>
      </c>
    </row>
    <row r="98196" spans="18:18" x14ac:dyDescent="0.25">
      <c r="R98196" s="15">
        <v>1</v>
      </c>
    </row>
    <row r="98197" spans="18:18" x14ac:dyDescent="0.25">
      <c r="R98197" s="15">
        <v>1</v>
      </c>
    </row>
    <row r="98198" spans="18:18" x14ac:dyDescent="0.25">
      <c r="R98198" s="15">
        <v>1</v>
      </c>
    </row>
    <row r="98199" spans="18:18" x14ac:dyDescent="0.25">
      <c r="R98199" s="15">
        <v>1</v>
      </c>
    </row>
    <row r="98200" spans="18:18" x14ac:dyDescent="0.25">
      <c r="R98200" s="15">
        <v>1</v>
      </c>
    </row>
    <row r="98201" spans="18:18" x14ac:dyDescent="0.25">
      <c r="R98201" s="15">
        <v>1</v>
      </c>
    </row>
    <row r="98202" spans="18:18" x14ac:dyDescent="0.25">
      <c r="R98202" s="15">
        <v>1</v>
      </c>
    </row>
    <row r="98203" spans="18:18" x14ac:dyDescent="0.25">
      <c r="R98203" s="15">
        <v>1</v>
      </c>
    </row>
    <row r="98204" spans="18:18" x14ac:dyDescent="0.25">
      <c r="R98204" s="15">
        <v>1</v>
      </c>
    </row>
    <row r="98205" spans="18:18" x14ac:dyDescent="0.25">
      <c r="R98205" s="15">
        <v>1</v>
      </c>
    </row>
    <row r="98206" spans="18:18" x14ac:dyDescent="0.25">
      <c r="R98206" s="15">
        <v>1</v>
      </c>
    </row>
    <row r="98207" spans="18:18" x14ac:dyDescent="0.25">
      <c r="R98207" s="15">
        <v>1</v>
      </c>
    </row>
    <row r="98208" spans="18:18" x14ac:dyDescent="0.25">
      <c r="R98208" s="15">
        <v>1</v>
      </c>
    </row>
    <row r="98209" spans="18:18" x14ac:dyDescent="0.25">
      <c r="R98209" s="15">
        <v>1</v>
      </c>
    </row>
    <row r="98210" spans="18:18" x14ac:dyDescent="0.25">
      <c r="R98210" s="15">
        <v>1</v>
      </c>
    </row>
    <row r="98211" spans="18:18" x14ac:dyDescent="0.25">
      <c r="R98211" s="15">
        <v>1</v>
      </c>
    </row>
    <row r="98212" spans="18:18" x14ac:dyDescent="0.25">
      <c r="R98212" s="15">
        <v>1</v>
      </c>
    </row>
    <row r="98213" spans="18:18" x14ac:dyDescent="0.25">
      <c r="R98213" s="15">
        <v>1</v>
      </c>
    </row>
    <row r="98214" spans="18:18" x14ac:dyDescent="0.25">
      <c r="R98214" s="15">
        <v>1</v>
      </c>
    </row>
    <row r="98215" spans="18:18" x14ac:dyDescent="0.25">
      <c r="R98215" s="15">
        <v>1</v>
      </c>
    </row>
    <row r="98216" spans="18:18" x14ac:dyDescent="0.25">
      <c r="R98216" s="15">
        <v>1</v>
      </c>
    </row>
    <row r="98217" spans="18:18" x14ac:dyDescent="0.25">
      <c r="R98217" s="15">
        <v>1</v>
      </c>
    </row>
    <row r="98218" spans="18:18" x14ac:dyDescent="0.25">
      <c r="R98218" s="15">
        <v>1</v>
      </c>
    </row>
    <row r="98219" spans="18:18" x14ac:dyDescent="0.25">
      <c r="R98219" s="15">
        <v>1</v>
      </c>
    </row>
    <row r="98220" spans="18:18" x14ac:dyDescent="0.25">
      <c r="R98220" s="15">
        <v>1</v>
      </c>
    </row>
    <row r="98221" spans="18:18" x14ac:dyDescent="0.25">
      <c r="R98221" s="15">
        <v>1</v>
      </c>
    </row>
    <row r="98222" spans="18:18" x14ac:dyDescent="0.25">
      <c r="R98222" s="15">
        <v>1</v>
      </c>
    </row>
    <row r="98223" spans="18:18" x14ac:dyDescent="0.25">
      <c r="R98223" s="15">
        <v>1</v>
      </c>
    </row>
    <row r="98224" spans="18:18" x14ac:dyDescent="0.25">
      <c r="R98224" s="15">
        <v>1</v>
      </c>
    </row>
    <row r="98225" spans="18:18" x14ac:dyDescent="0.25">
      <c r="R98225" s="15">
        <v>1</v>
      </c>
    </row>
    <row r="98226" spans="18:18" x14ac:dyDescent="0.25">
      <c r="R98226" s="15">
        <v>1</v>
      </c>
    </row>
    <row r="98227" spans="18:18" x14ac:dyDescent="0.25">
      <c r="R98227" s="15">
        <v>1</v>
      </c>
    </row>
    <row r="98228" spans="18:18" x14ac:dyDescent="0.25">
      <c r="R98228" s="15">
        <v>1</v>
      </c>
    </row>
    <row r="98229" spans="18:18" x14ac:dyDescent="0.25">
      <c r="R98229" s="15">
        <v>1</v>
      </c>
    </row>
    <row r="98230" spans="18:18" x14ac:dyDescent="0.25">
      <c r="R98230" s="15">
        <v>1</v>
      </c>
    </row>
    <row r="98231" spans="18:18" x14ac:dyDescent="0.25">
      <c r="R98231" s="15">
        <v>1</v>
      </c>
    </row>
    <row r="98232" spans="18:18" x14ac:dyDescent="0.25">
      <c r="R98232" s="15">
        <v>1</v>
      </c>
    </row>
    <row r="98233" spans="18:18" x14ac:dyDescent="0.25">
      <c r="R98233" s="15">
        <v>1</v>
      </c>
    </row>
    <row r="98234" spans="18:18" x14ac:dyDescent="0.25">
      <c r="R98234" s="15">
        <v>1</v>
      </c>
    </row>
    <row r="98235" spans="18:18" x14ac:dyDescent="0.25">
      <c r="R98235" s="15">
        <v>1</v>
      </c>
    </row>
    <row r="98236" spans="18:18" x14ac:dyDescent="0.25">
      <c r="R98236" s="15">
        <v>1</v>
      </c>
    </row>
    <row r="98237" spans="18:18" x14ac:dyDescent="0.25">
      <c r="R98237" s="15">
        <v>1</v>
      </c>
    </row>
    <row r="98238" spans="18:18" x14ac:dyDescent="0.25">
      <c r="R98238" s="15">
        <v>1</v>
      </c>
    </row>
    <row r="98239" spans="18:18" x14ac:dyDescent="0.25">
      <c r="R98239" s="15">
        <v>1</v>
      </c>
    </row>
    <row r="98240" spans="18:18" x14ac:dyDescent="0.25">
      <c r="R98240" s="15">
        <v>1</v>
      </c>
    </row>
    <row r="98241" spans="18:18" x14ac:dyDescent="0.25">
      <c r="R98241" s="15">
        <v>1</v>
      </c>
    </row>
    <row r="98242" spans="18:18" x14ac:dyDescent="0.25">
      <c r="R98242" s="15">
        <v>1</v>
      </c>
    </row>
    <row r="98243" spans="18:18" x14ac:dyDescent="0.25">
      <c r="R98243" s="15">
        <v>1</v>
      </c>
    </row>
    <row r="98244" spans="18:18" x14ac:dyDescent="0.25">
      <c r="R98244" s="15">
        <v>1</v>
      </c>
    </row>
    <row r="98245" spans="18:18" x14ac:dyDescent="0.25">
      <c r="R98245" s="15">
        <v>1</v>
      </c>
    </row>
    <row r="98246" spans="18:18" x14ac:dyDescent="0.25">
      <c r="R98246" s="15">
        <v>1</v>
      </c>
    </row>
    <row r="98247" spans="18:18" x14ac:dyDescent="0.25">
      <c r="R98247" s="15">
        <v>1</v>
      </c>
    </row>
    <row r="98248" spans="18:18" x14ac:dyDescent="0.25">
      <c r="R98248" s="15">
        <v>1</v>
      </c>
    </row>
    <row r="98249" spans="18:18" x14ac:dyDescent="0.25">
      <c r="R98249" s="15">
        <v>1</v>
      </c>
    </row>
    <row r="98250" spans="18:18" x14ac:dyDescent="0.25">
      <c r="R98250" s="15">
        <v>1</v>
      </c>
    </row>
    <row r="98251" spans="18:18" x14ac:dyDescent="0.25">
      <c r="R98251" s="15">
        <v>1</v>
      </c>
    </row>
    <row r="98252" spans="18:18" x14ac:dyDescent="0.25">
      <c r="R98252" s="15">
        <v>1</v>
      </c>
    </row>
    <row r="98253" spans="18:18" x14ac:dyDescent="0.25">
      <c r="R98253" s="15">
        <v>1</v>
      </c>
    </row>
    <row r="98254" spans="18:18" x14ac:dyDescent="0.25">
      <c r="R98254" s="15">
        <v>1</v>
      </c>
    </row>
    <row r="98255" spans="18:18" x14ac:dyDescent="0.25">
      <c r="R98255" s="15">
        <v>1</v>
      </c>
    </row>
    <row r="98256" spans="18:18" x14ac:dyDescent="0.25">
      <c r="R98256" s="15">
        <v>1</v>
      </c>
    </row>
    <row r="98257" spans="18:18" x14ac:dyDescent="0.25">
      <c r="R98257" s="15">
        <v>1</v>
      </c>
    </row>
    <row r="98258" spans="18:18" x14ac:dyDescent="0.25">
      <c r="R98258" s="15">
        <v>1</v>
      </c>
    </row>
    <row r="98259" spans="18:18" x14ac:dyDescent="0.25">
      <c r="R98259" s="15">
        <v>1</v>
      </c>
    </row>
    <row r="98260" spans="18:18" x14ac:dyDescent="0.25">
      <c r="R98260" s="15">
        <v>1</v>
      </c>
    </row>
    <row r="98261" spans="18:18" x14ac:dyDescent="0.25">
      <c r="R98261" s="15">
        <v>1</v>
      </c>
    </row>
    <row r="98262" spans="18:18" x14ac:dyDescent="0.25">
      <c r="R98262" s="15">
        <v>1</v>
      </c>
    </row>
    <row r="98263" spans="18:18" x14ac:dyDescent="0.25">
      <c r="R98263" s="15">
        <v>1</v>
      </c>
    </row>
    <row r="98264" spans="18:18" x14ac:dyDescent="0.25">
      <c r="R98264" s="15">
        <v>1</v>
      </c>
    </row>
    <row r="98265" spans="18:18" x14ac:dyDescent="0.25">
      <c r="R98265" s="15">
        <v>1</v>
      </c>
    </row>
    <row r="98266" spans="18:18" x14ac:dyDescent="0.25">
      <c r="R98266" s="15">
        <v>1</v>
      </c>
    </row>
    <row r="98267" spans="18:18" x14ac:dyDescent="0.25">
      <c r="R98267" s="15">
        <v>1</v>
      </c>
    </row>
    <row r="98268" spans="18:18" x14ac:dyDescent="0.25">
      <c r="R98268" s="15">
        <v>1</v>
      </c>
    </row>
    <row r="98269" spans="18:18" x14ac:dyDescent="0.25">
      <c r="R98269" s="15">
        <v>1</v>
      </c>
    </row>
    <row r="98270" spans="18:18" x14ac:dyDescent="0.25">
      <c r="R98270" s="15">
        <v>1</v>
      </c>
    </row>
    <row r="98271" spans="18:18" x14ac:dyDescent="0.25">
      <c r="R98271" s="15">
        <v>1</v>
      </c>
    </row>
    <row r="98272" spans="18:18" x14ac:dyDescent="0.25">
      <c r="R98272" s="15">
        <v>1</v>
      </c>
    </row>
    <row r="98273" spans="18:18" x14ac:dyDescent="0.25">
      <c r="R98273" s="15">
        <v>1</v>
      </c>
    </row>
    <row r="98274" spans="18:18" x14ac:dyDescent="0.25">
      <c r="R98274" s="15">
        <v>1</v>
      </c>
    </row>
    <row r="98275" spans="18:18" x14ac:dyDescent="0.25">
      <c r="R98275" s="15">
        <v>1</v>
      </c>
    </row>
    <row r="98276" spans="18:18" x14ac:dyDescent="0.25">
      <c r="R98276" s="15">
        <v>1</v>
      </c>
    </row>
    <row r="98277" spans="18:18" x14ac:dyDescent="0.25">
      <c r="R98277" s="15">
        <v>1</v>
      </c>
    </row>
    <row r="98278" spans="18:18" x14ac:dyDescent="0.25">
      <c r="R98278" s="15">
        <v>1</v>
      </c>
    </row>
    <row r="98279" spans="18:18" x14ac:dyDescent="0.25">
      <c r="R98279" s="15">
        <v>1</v>
      </c>
    </row>
    <row r="98280" spans="18:18" x14ac:dyDescent="0.25">
      <c r="R98280" s="15">
        <v>1</v>
      </c>
    </row>
    <row r="98281" spans="18:18" x14ac:dyDescent="0.25">
      <c r="R98281" s="15">
        <v>1</v>
      </c>
    </row>
    <row r="98282" spans="18:18" x14ac:dyDescent="0.25">
      <c r="R98282" s="15">
        <v>1</v>
      </c>
    </row>
    <row r="98283" spans="18:18" x14ac:dyDescent="0.25">
      <c r="R98283" s="15">
        <v>1</v>
      </c>
    </row>
    <row r="98284" spans="18:18" x14ac:dyDescent="0.25">
      <c r="R98284" s="15">
        <v>1</v>
      </c>
    </row>
    <row r="98285" spans="18:18" x14ac:dyDescent="0.25">
      <c r="R98285" s="15">
        <v>1</v>
      </c>
    </row>
    <row r="98286" spans="18:18" x14ac:dyDescent="0.25">
      <c r="R98286" s="15">
        <v>1</v>
      </c>
    </row>
    <row r="98287" spans="18:18" x14ac:dyDescent="0.25">
      <c r="R98287" s="15">
        <v>1</v>
      </c>
    </row>
    <row r="98288" spans="18:18" x14ac:dyDescent="0.25">
      <c r="R98288" s="15">
        <v>1</v>
      </c>
    </row>
    <row r="98289" spans="18:18" x14ac:dyDescent="0.25">
      <c r="R98289" s="15">
        <v>1</v>
      </c>
    </row>
    <row r="98290" spans="18:18" x14ac:dyDescent="0.25">
      <c r="R98290" s="15">
        <v>1</v>
      </c>
    </row>
    <row r="98291" spans="18:18" x14ac:dyDescent="0.25">
      <c r="R98291" s="15">
        <v>1</v>
      </c>
    </row>
    <row r="98292" spans="18:18" x14ac:dyDescent="0.25">
      <c r="R98292" s="15">
        <v>1</v>
      </c>
    </row>
    <row r="98293" spans="18:18" x14ac:dyDescent="0.25">
      <c r="R98293" s="15">
        <v>1</v>
      </c>
    </row>
    <row r="98294" spans="18:18" x14ac:dyDescent="0.25">
      <c r="R98294" s="15">
        <v>1</v>
      </c>
    </row>
    <row r="98295" spans="18:18" x14ac:dyDescent="0.25">
      <c r="R98295" s="15">
        <v>1</v>
      </c>
    </row>
    <row r="98296" spans="18:18" x14ac:dyDescent="0.25">
      <c r="R98296" s="15">
        <v>1</v>
      </c>
    </row>
    <row r="98297" spans="18:18" x14ac:dyDescent="0.25">
      <c r="R98297" s="15">
        <v>1</v>
      </c>
    </row>
    <row r="98298" spans="18:18" x14ac:dyDescent="0.25">
      <c r="R98298" s="15">
        <v>1</v>
      </c>
    </row>
    <row r="98299" spans="18:18" x14ac:dyDescent="0.25">
      <c r="R98299" s="15">
        <v>1</v>
      </c>
    </row>
    <row r="98300" spans="18:18" x14ac:dyDescent="0.25">
      <c r="R98300" s="15">
        <v>1</v>
      </c>
    </row>
    <row r="98301" spans="18:18" x14ac:dyDescent="0.25">
      <c r="R98301" s="15">
        <v>1</v>
      </c>
    </row>
    <row r="98302" spans="18:18" x14ac:dyDescent="0.25">
      <c r="R98302" s="15">
        <v>1</v>
      </c>
    </row>
    <row r="98303" spans="18:18" x14ac:dyDescent="0.25">
      <c r="R98303" s="15">
        <v>1</v>
      </c>
    </row>
    <row r="98304" spans="18:18" x14ac:dyDescent="0.25">
      <c r="R98304" s="15">
        <v>1</v>
      </c>
    </row>
    <row r="98305" spans="18:18" x14ac:dyDescent="0.25">
      <c r="R98305" s="15">
        <v>1</v>
      </c>
    </row>
    <row r="98306" spans="18:18" x14ac:dyDescent="0.25">
      <c r="R98306" s="15">
        <v>1</v>
      </c>
    </row>
    <row r="98307" spans="18:18" x14ac:dyDescent="0.25">
      <c r="R98307" s="15">
        <v>1</v>
      </c>
    </row>
    <row r="98308" spans="18:18" x14ac:dyDescent="0.25">
      <c r="R98308" s="15">
        <v>1</v>
      </c>
    </row>
    <row r="98309" spans="18:18" x14ac:dyDescent="0.25">
      <c r="R98309" s="15">
        <v>1</v>
      </c>
    </row>
    <row r="98310" spans="18:18" x14ac:dyDescent="0.25">
      <c r="R98310" s="15">
        <v>1</v>
      </c>
    </row>
    <row r="98311" spans="18:18" x14ac:dyDescent="0.25">
      <c r="R98311" s="15">
        <v>1</v>
      </c>
    </row>
    <row r="98312" spans="18:18" x14ac:dyDescent="0.25">
      <c r="R98312" s="15">
        <v>1</v>
      </c>
    </row>
    <row r="98313" spans="18:18" x14ac:dyDescent="0.25">
      <c r="R98313" s="15">
        <v>1</v>
      </c>
    </row>
    <row r="98314" spans="18:18" x14ac:dyDescent="0.25">
      <c r="R98314" s="15">
        <v>1</v>
      </c>
    </row>
    <row r="98315" spans="18:18" x14ac:dyDescent="0.25">
      <c r="R98315" s="15">
        <v>1</v>
      </c>
    </row>
    <row r="98316" spans="18:18" x14ac:dyDescent="0.25">
      <c r="R98316" s="15">
        <v>1</v>
      </c>
    </row>
    <row r="98317" spans="18:18" x14ac:dyDescent="0.25">
      <c r="R98317" s="15">
        <v>1</v>
      </c>
    </row>
    <row r="98318" spans="18:18" x14ac:dyDescent="0.25">
      <c r="R98318" s="15">
        <v>1</v>
      </c>
    </row>
    <row r="98319" spans="18:18" x14ac:dyDescent="0.25">
      <c r="R98319" s="15">
        <v>1</v>
      </c>
    </row>
    <row r="98320" spans="18:18" x14ac:dyDescent="0.25">
      <c r="R98320" s="15">
        <v>1</v>
      </c>
    </row>
    <row r="98321" spans="18:18" x14ac:dyDescent="0.25">
      <c r="R98321" s="15">
        <v>1</v>
      </c>
    </row>
    <row r="98322" spans="18:18" x14ac:dyDescent="0.25">
      <c r="R98322" s="15">
        <v>1</v>
      </c>
    </row>
    <row r="98323" spans="18:18" x14ac:dyDescent="0.25">
      <c r="R98323" s="15">
        <v>1</v>
      </c>
    </row>
    <row r="98324" spans="18:18" x14ac:dyDescent="0.25">
      <c r="R98324" s="15">
        <v>1</v>
      </c>
    </row>
    <row r="98325" spans="18:18" x14ac:dyDescent="0.25">
      <c r="R98325" s="15">
        <v>1</v>
      </c>
    </row>
    <row r="98326" spans="18:18" x14ac:dyDescent="0.25">
      <c r="R98326" s="15">
        <v>1</v>
      </c>
    </row>
    <row r="98327" spans="18:18" x14ac:dyDescent="0.25">
      <c r="R98327" s="15">
        <v>1</v>
      </c>
    </row>
    <row r="98328" spans="18:18" x14ac:dyDescent="0.25">
      <c r="R98328" s="15">
        <v>1</v>
      </c>
    </row>
    <row r="98329" spans="18:18" x14ac:dyDescent="0.25">
      <c r="R98329" s="15">
        <v>1</v>
      </c>
    </row>
    <row r="98330" spans="18:18" x14ac:dyDescent="0.25">
      <c r="R98330" s="15">
        <v>1</v>
      </c>
    </row>
    <row r="98331" spans="18:18" x14ac:dyDescent="0.25">
      <c r="R98331" s="15">
        <v>1</v>
      </c>
    </row>
    <row r="98332" spans="18:18" x14ac:dyDescent="0.25">
      <c r="R98332" s="15">
        <v>1</v>
      </c>
    </row>
    <row r="98333" spans="18:18" x14ac:dyDescent="0.25">
      <c r="R98333" s="15">
        <v>1</v>
      </c>
    </row>
    <row r="98334" spans="18:18" x14ac:dyDescent="0.25">
      <c r="R98334" s="15">
        <v>1</v>
      </c>
    </row>
    <row r="98335" spans="18:18" x14ac:dyDescent="0.25">
      <c r="R98335" s="15">
        <v>1</v>
      </c>
    </row>
    <row r="98336" spans="18:18" x14ac:dyDescent="0.25">
      <c r="R98336" s="15">
        <v>1</v>
      </c>
    </row>
    <row r="98337" spans="18:18" x14ac:dyDescent="0.25">
      <c r="R98337" s="15">
        <v>1</v>
      </c>
    </row>
    <row r="98338" spans="18:18" x14ac:dyDescent="0.25">
      <c r="R98338" s="15">
        <v>1</v>
      </c>
    </row>
    <row r="98339" spans="18:18" x14ac:dyDescent="0.25">
      <c r="R98339" s="15">
        <v>1</v>
      </c>
    </row>
    <row r="98340" spans="18:18" x14ac:dyDescent="0.25">
      <c r="R98340" s="15">
        <v>1</v>
      </c>
    </row>
    <row r="98341" spans="18:18" x14ac:dyDescent="0.25">
      <c r="R98341" s="15">
        <v>1</v>
      </c>
    </row>
    <row r="98342" spans="18:18" x14ac:dyDescent="0.25">
      <c r="R98342" s="15">
        <v>1</v>
      </c>
    </row>
    <row r="98343" spans="18:18" x14ac:dyDescent="0.25">
      <c r="R98343" s="15">
        <v>1</v>
      </c>
    </row>
    <row r="98344" spans="18:18" x14ac:dyDescent="0.25">
      <c r="R98344" s="15">
        <v>1</v>
      </c>
    </row>
    <row r="98345" spans="18:18" x14ac:dyDescent="0.25">
      <c r="R98345" s="15">
        <v>1</v>
      </c>
    </row>
    <row r="98346" spans="18:18" x14ac:dyDescent="0.25">
      <c r="R98346" s="15">
        <v>1</v>
      </c>
    </row>
    <row r="98347" spans="18:18" x14ac:dyDescent="0.25">
      <c r="R98347" s="15">
        <v>1</v>
      </c>
    </row>
    <row r="98348" spans="18:18" x14ac:dyDescent="0.25">
      <c r="R98348" s="15">
        <v>1</v>
      </c>
    </row>
    <row r="98349" spans="18:18" x14ac:dyDescent="0.25">
      <c r="R98349" s="15">
        <v>1</v>
      </c>
    </row>
    <row r="98350" spans="18:18" x14ac:dyDescent="0.25">
      <c r="R98350" s="15">
        <v>1</v>
      </c>
    </row>
    <row r="98351" spans="18:18" x14ac:dyDescent="0.25">
      <c r="R98351" s="15">
        <v>1</v>
      </c>
    </row>
    <row r="98352" spans="18:18" x14ac:dyDescent="0.25">
      <c r="R98352" s="15">
        <v>1</v>
      </c>
    </row>
    <row r="98353" spans="18:18" x14ac:dyDescent="0.25">
      <c r="R98353" s="15">
        <v>1</v>
      </c>
    </row>
    <row r="98354" spans="18:18" x14ac:dyDescent="0.25">
      <c r="R98354" s="15">
        <v>1</v>
      </c>
    </row>
    <row r="98355" spans="18:18" x14ac:dyDescent="0.25">
      <c r="R98355" s="15">
        <v>1</v>
      </c>
    </row>
    <row r="98356" spans="18:18" x14ac:dyDescent="0.25">
      <c r="R98356" s="15">
        <v>1</v>
      </c>
    </row>
    <row r="98357" spans="18:18" x14ac:dyDescent="0.25">
      <c r="R98357" s="15">
        <v>1</v>
      </c>
    </row>
    <row r="98358" spans="18:18" x14ac:dyDescent="0.25">
      <c r="R98358" s="15">
        <v>1</v>
      </c>
    </row>
    <row r="98359" spans="18:18" x14ac:dyDescent="0.25">
      <c r="R98359" s="15">
        <v>1</v>
      </c>
    </row>
    <row r="98360" spans="18:18" x14ac:dyDescent="0.25">
      <c r="R98360" s="15">
        <v>1</v>
      </c>
    </row>
    <row r="98361" spans="18:18" x14ac:dyDescent="0.25">
      <c r="R98361" s="15">
        <v>1</v>
      </c>
    </row>
    <row r="98362" spans="18:18" x14ac:dyDescent="0.25">
      <c r="R98362" s="15">
        <v>1</v>
      </c>
    </row>
    <row r="98363" spans="18:18" x14ac:dyDescent="0.25">
      <c r="R98363" s="15">
        <v>1</v>
      </c>
    </row>
    <row r="98364" spans="18:18" x14ac:dyDescent="0.25">
      <c r="R98364" s="15">
        <v>1</v>
      </c>
    </row>
    <row r="98365" spans="18:18" x14ac:dyDescent="0.25">
      <c r="R98365" s="15">
        <v>1</v>
      </c>
    </row>
    <row r="98366" spans="18:18" x14ac:dyDescent="0.25">
      <c r="R98366" s="15">
        <v>1</v>
      </c>
    </row>
    <row r="98367" spans="18:18" x14ac:dyDescent="0.25">
      <c r="R98367" s="15">
        <v>1</v>
      </c>
    </row>
    <row r="98368" spans="18:18" x14ac:dyDescent="0.25">
      <c r="R98368" s="15">
        <v>1</v>
      </c>
    </row>
    <row r="98369" spans="18:18" x14ac:dyDescent="0.25">
      <c r="R98369" s="15">
        <v>2</v>
      </c>
    </row>
    <row r="98370" spans="18:18" x14ac:dyDescent="0.25">
      <c r="R98370" s="15">
        <v>2</v>
      </c>
    </row>
    <row r="98371" spans="18:18" x14ac:dyDescent="0.25">
      <c r="R98371" s="15">
        <v>2</v>
      </c>
    </row>
    <row r="98372" spans="18:18" x14ac:dyDescent="0.25">
      <c r="R98372" s="15">
        <v>2</v>
      </c>
    </row>
    <row r="98373" spans="18:18" x14ac:dyDescent="0.25">
      <c r="R98373" s="15">
        <v>2</v>
      </c>
    </row>
    <row r="98374" spans="18:18" x14ac:dyDescent="0.25">
      <c r="R98374" s="15">
        <v>2</v>
      </c>
    </row>
    <row r="98375" spans="18:18" x14ac:dyDescent="0.25">
      <c r="R98375" s="15">
        <v>2</v>
      </c>
    </row>
    <row r="98376" spans="18:18" x14ac:dyDescent="0.25">
      <c r="R98376" s="15">
        <v>2</v>
      </c>
    </row>
    <row r="98377" spans="18:18" x14ac:dyDescent="0.25">
      <c r="R98377" s="15">
        <v>2</v>
      </c>
    </row>
    <row r="98378" spans="18:18" x14ac:dyDescent="0.25">
      <c r="R98378" s="15">
        <v>2</v>
      </c>
    </row>
    <row r="98379" spans="18:18" x14ac:dyDescent="0.25">
      <c r="R98379" s="15">
        <v>2</v>
      </c>
    </row>
    <row r="98380" spans="18:18" x14ac:dyDescent="0.25">
      <c r="R98380" s="15">
        <v>2</v>
      </c>
    </row>
    <row r="98381" spans="18:18" x14ac:dyDescent="0.25">
      <c r="R98381" s="15">
        <v>2</v>
      </c>
    </row>
    <row r="98382" spans="18:18" x14ac:dyDescent="0.25">
      <c r="R98382" s="15">
        <v>2</v>
      </c>
    </row>
    <row r="98383" spans="18:18" x14ac:dyDescent="0.25">
      <c r="R98383" s="15">
        <v>2</v>
      </c>
    </row>
    <row r="98384" spans="18:18" x14ac:dyDescent="0.25">
      <c r="R98384" s="15">
        <v>2</v>
      </c>
    </row>
    <row r="98385" spans="18:18" x14ac:dyDescent="0.25">
      <c r="R98385" s="15">
        <v>2</v>
      </c>
    </row>
    <row r="98386" spans="18:18" x14ac:dyDescent="0.25">
      <c r="R98386" s="15">
        <v>2</v>
      </c>
    </row>
    <row r="98387" spans="18:18" x14ac:dyDescent="0.25">
      <c r="R98387" s="15">
        <v>2</v>
      </c>
    </row>
    <row r="98388" spans="18:18" x14ac:dyDescent="0.25">
      <c r="R98388" s="15">
        <v>2</v>
      </c>
    </row>
    <row r="98389" spans="18:18" x14ac:dyDescent="0.25">
      <c r="R98389" s="15">
        <v>1</v>
      </c>
    </row>
    <row r="98390" spans="18:18" x14ac:dyDescent="0.25">
      <c r="R98390" s="15">
        <v>1</v>
      </c>
    </row>
    <row r="98391" spans="18:18" x14ac:dyDescent="0.25">
      <c r="R98391" s="15">
        <v>1</v>
      </c>
    </row>
    <row r="98392" spans="18:18" x14ac:dyDescent="0.25">
      <c r="R98392" s="15">
        <v>1</v>
      </c>
    </row>
    <row r="98393" spans="18:18" x14ac:dyDescent="0.25">
      <c r="R98393" s="15">
        <v>1</v>
      </c>
    </row>
    <row r="98394" spans="18:18" x14ac:dyDescent="0.25">
      <c r="R98394" s="15">
        <v>1</v>
      </c>
    </row>
    <row r="98395" spans="18:18" x14ac:dyDescent="0.25">
      <c r="R98395" s="15">
        <v>1</v>
      </c>
    </row>
    <row r="98396" spans="18:18" x14ac:dyDescent="0.25">
      <c r="R98396" s="15">
        <v>1</v>
      </c>
    </row>
    <row r="98397" spans="18:18" x14ac:dyDescent="0.25">
      <c r="R98397" s="15">
        <v>1</v>
      </c>
    </row>
    <row r="98398" spans="18:18" x14ac:dyDescent="0.25">
      <c r="R98398" s="15">
        <v>1</v>
      </c>
    </row>
    <row r="98399" spans="18:18" x14ac:dyDescent="0.25">
      <c r="R98399" s="15">
        <v>1</v>
      </c>
    </row>
    <row r="98400" spans="18:18" x14ac:dyDescent="0.25">
      <c r="R98400" s="15">
        <v>1</v>
      </c>
    </row>
    <row r="98401" spans="18:18" x14ac:dyDescent="0.25">
      <c r="R98401" s="15">
        <v>1</v>
      </c>
    </row>
    <row r="98402" spans="18:18" x14ac:dyDescent="0.25">
      <c r="R98402" s="15">
        <v>1</v>
      </c>
    </row>
    <row r="98403" spans="18:18" x14ac:dyDescent="0.25">
      <c r="R98403" s="15">
        <v>1</v>
      </c>
    </row>
    <row r="98404" spans="18:18" x14ac:dyDescent="0.25">
      <c r="R98404" s="15">
        <v>1</v>
      </c>
    </row>
    <row r="98405" spans="18:18" x14ac:dyDescent="0.25">
      <c r="R98405" s="15">
        <v>1</v>
      </c>
    </row>
    <row r="98406" spans="18:18" x14ac:dyDescent="0.25">
      <c r="R98406" s="15">
        <v>1</v>
      </c>
    </row>
    <row r="98407" spans="18:18" x14ac:dyDescent="0.25">
      <c r="R98407" s="15">
        <v>1</v>
      </c>
    </row>
    <row r="98408" spans="18:18" x14ac:dyDescent="0.25">
      <c r="R98408" s="15">
        <v>1</v>
      </c>
    </row>
    <row r="98409" spans="18:18" x14ac:dyDescent="0.25">
      <c r="R98409" s="15">
        <v>1</v>
      </c>
    </row>
    <row r="98410" spans="18:18" x14ac:dyDescent="0.25">
      <c r="R98410" s="15">
        <v>1</v>
      </c>
    </row>
    <row r="98411" spans="18:18" x14ac:dyDescent="0.25">
      <c r="R98411" s="15">
        <v>1</v>
      </c>
    </row>
    <row r="98412" spans="18:18" x14ac:dyDescent="0.25">
      <c r="R98412" s="15">
        <v>1</v>
      </c>
    </row>
    <row r="98413" spans="18:18" x14ac:dyDescent="0.25">
      <c r="R98413" s="15">
        <v>1</v>
      </c>
    </row>
    <row r="98414" spans="18:18" x14ac:dyDescent="0.25">
      <c r="R98414" s="15">
        <v>1</v>
      </c>
    </row>
    <row r="98415" spans="18:18" x14ac:dyDescent="0.25">
      <c r="R98415" s="15">
        <v>1</v>
      </c>
    </row>
    <row r="98416" spans="18:18" x14ac:dyDescent="0.25">
      <c r="R98416" s="15">
        <v>1</v>
      </c>
    </row>
    <row r="98417" spans="18:18" x14ac:dyDescent="0.25">
      <c r="R98417" s="15">
        <v>1</v>
      </c>
    </row>
    <row r="98418" spans="18:18" x14ac:dyDescent="0.25">
      <c r="R98418" s="15">
        <v>1</v>
      </c>
    </row>
    <row r="98419" spans="18:18" x14ac:dyDescent="0.25">
      <c r="R98419" s="15">
        <v>1</v>
      </c>
    </row>
    <row r="98420" spans="18:18" x14ac:dyDescent="0.25">
      <c r="R98420" s="15">
        <v>1</v>
      </c>
    </row>
    <row r="98421" spans="18:18" x14ac:dyDescent="0.25">
      <c r="R98421" s="15">
        <v>1</v>
      </c>
    </row>
    <row r="98422" spans="18:18" x14ac:dyDescent="0.25">
      <c r="R98422" s="15">
        <v>1</v>
      </c>
    </row>
    <row r="98423" spans="18:18" x14ac:dyDescent="0.25">
      <c r="R98423" s="15">
        <v>1</v>
      </c>
    </row>
    <row r="98424" spans="18:18" x14ac:dyDescent="0.25">
      <c r="R98424" s="15">
        <v>1</v>
      </c>
    </row>
    <row r="98425" spans="18:18" x14ac:dyDescent="0.25">
      <c r="R98425" s="15">
        <v>1</v>
      </c>
    </row>
    <row r="98426" spans="18:18" x14ac:dyDescent="0.25">
      <c r="R98426" s="15">
        <v>1</v>
      </c>
    </row>
    <row r="98427" spans="18:18" x14ac:dyDescent="0.25">
      <c r="R98427" s="15">
        <v>1</v>
      </c>
    </row>
    <row r="98428" spans="18:18" x14ac:dyDescent="0.25">
      <c r="R98428" s="15">
        <v>1</v>
      </c>
    </row>
    <row r="98429" spans="18:18" x14ac:dyDescent="0.25">
      <c r="R98429" s="15">
        <v>1</v>
      </c>
    </row>
    <row r="98430" spans="18:18" x14ac:dyDescent="0.25">
      <c r="R98430" s="15">
        <v>1</v>
      </c>
    </row>
    <row r="98431" spans="18:18" x14ac:dyDescent="0.25">
      <c r="R98431" s="15">
        <v>2</v>
      </c>
    </row>
    <row r="98432" spans="18:18" x14ac:dyDescent="0.25">
      <c r="R98432" s="15">
        <v>2</v>
      </c>
    </row>
    <row r="98433" spans="18:18" x14ac:dyDescent="0.25">
      <c r="R98433" s="15">
        <v>2</v>
      </c>
    </row>
    <row r="98434" spans="18:18" x14ac:dyDescent="0.25">
      <c r="R98434" s="15">
        <v>2</v>
      </c>
    </row>
    <row r="98435" spans="18:18" x14ac:dyDescent="0.25">
      <c r="R98435" s="15">
        <v>2</v>
      </c>
    </row>
    <row r="98436" spans="18:18" x14ac:dyDescent="0.25">
      <c r="R98436" s="15">
        <v>2</v>
      </c>
    </row>
    <row r="98437" spans="18:18" x14ac:dyDescent="0.25">
      <c r="R98437" s="15">
        <v>2</v>
      </c>
    </row>
    <row r="98438" spans="18:18" x14ac:dyDescent="0.25">
      <c r="R98438" s="15">
        <v>2</v>
      </c>
    </row>
    <row r="98439" spans="18:18" x14ac:dyDescent="0.25">
      <c r="R98439" s="15">
        <v>2</v>
      </c>
    </row>
    <row r="98440" spans="18:18" x14ac:dyDescent="0.25">
      <c r="R98440" s="15">
        <v>2</v>
      </c>
    </row>
    <row r="98441" spans="18:18" x14ac:dyDescent="0.25">
      <c r="R98441" s="15">
        <v>2</v>
      </c>
    </row>
    <row r="98442" spans="18:18" x14ac:dyDescent="0.25">
      <c r="R98442" s="15">
        <v>2</v>
      </c>
    </row>
    <row r="98443" spans="18:18" x14ac:dyDescent="0.25">
      <c r="R98443" s="15">
        <v>2</v>
      </c>
    </row>
    <row r="98444" spans="18:18" x14ac:dyDescent="0.25">
      <c r="R98444" s="15">
        <v>2</v>
      </c>
    </row>
    <row r="98445" spans="18:18" x14ac:dyDescent="0.25">
      <c r="R98445" s="15">
        <v>2</v>
      </c>
    </row>
    <row r="98446" spans="18:18" x14ac:dyDescent="0.25">
      <c r="R98446" s="15">
        <v>2</v>
      </c>
    </row>
    <row r="98447" spans="18:18" x14ac:dyDescent="0.25">
      <c r="R98447" s="15">
        <v>2</v>
      </c>
    </row>
    <row r="98448" spans="18:18" x14ac:dyDescent="0.25">
      <c r="R98448" s="15">
        <v>2</v>
      </c>
    </row>
    <row r="98449" spans="18:18" x14ac:dyDescent="0.25">
      <c r="R98449" s="15">
        <v>2</v>
      </c>
    </row>
    <row r="98450" spans="18:18" x14ac:dyDescent="0.25">
      <c r="R98450" s="15">
        <v>2</v>
      </c>
    </row>
    <row r="98451" spans="18:18" x14ac:dyDescent="0.25">
      <c r="R98451" s="15">
        <v>2</v>
      </c>
    </row>
    <row r="98452" spans="18:18" x14ac:dyDescent="0.25">
      <c r="R98452" s="15">
        <v>2</v>
      </c>
    </row>
    <row r="98453" spans="18:18" x14ac:dyDescent="0.25">
      <c r="R98453" s="15">
        <v>2</v>
      </c>
    </row>
    <row r="98454" spans="18:18" x14ac:dyDescent="0.25">
      <c r="R98454" s="15">
        <v>2</v>
      </c>
    </row>
    <row r="98455" spans="18:18" x14ac:dyDescent="0.25">
      <c r="R98455" s="15">
        <v>2</v>
      </c>
    </row>
    <row r="98456" spans="18:18" x14ac:dyDescent="0.25">
      <c r="R98456" s="15">
        <v>2</v>
      </c>
    </row>
    <row r="98457" spans="18:18" x14ac:dyDescent="0.25">
      <c r="R98457" s="15">
        <v>2</v>
      </c>
    </row>
    <row r="98458" spans="18:18" x14ac:dyDescent="0.25">
      <c r="R98458" s="15">
        <v>2</v>
      </c>
    </row>
    <row r="98459" spans="18:18" x14ac:dyDescent="0.25">
      <c r="R98459" s="15">
        <v>2</v>
      </c>
    </row>
    <row r="98460" spans="18:18" x14ac:dyDescent="0.25">
      <c r="R98460" s="15">
        <v>2</v>
      </c>
    </row>
    <row r="98461" spans="18:18" x14ac:dyDescent="0.25">
      <c r="R98461" s="15">
        <v>2</v>
      </c>
    </row>
    <row r="98462" spans="18:18" x14ac:dyDescent="0.25">
      <c r="R98462" s="15">
        <v>2</v>
      </c>
    </row>
    <row r="98463" spans="18:18" x14ac:dyDescent="0.25">
      <c r="R98463" s="15">
        <v>2</v>
      </c>
    </row>
    <row r="98464" spans="18:18" x14ac:dyDescent="0.25">
      <c r="R98464" s="15">
        <v>2</v>
      </c>
    </row>
    <row r="98465" spans="18:18" x14ac:dyDescent="0.25">
      <c r="R98465" s="15">
        <v>2</v>
      </c>
    </row>
    <row r="98466" spans="18:18" x14ac:dyDescent="0.25">
      <c r="R98466" s="15">
        <v>2</v>
      </c>
    </row>
    <row r="98467" spans="18:18" x14ac:dyDescent="0.25">
      <c r="R98467" s="15">
        <v>2</v>
      </c>
    </row>
    <row r="98468" spans="18:18" x14ac:dyDescent="0.25">
      <c r="R98468" s="15">
        <v>2</v>
      </c>
    </row>
    <row r="98469" spans="18:18" x14ac:dyDescent="0.25">
      <c r="R98469" s="15">
        <v>2</v>
      </c>
    </row>
    <row r="98470" spans="18:18" x14ac:dyDescent="0.25">
      <c r="R98470" s="15">
        <v>2</v>
      </c>
    </row>
    <row r="98471" spans="18:18" x14ac:dyDescent="0.25">
      <c r="R98471" s="15">
        <v>3</v>
      </c>
    </row>
    <row r="98472" spans="18:18" x14ac:dyDescent="0.25">
      <c r="R98472" s="15">
        <v>3</v>
      </c>
    </row>
    <row r="98473" spans="18:18" x14ac:dyDescent="0.25">
      <c r="R98473" s="15">
        <v>3</v>
      </c>
    </row>
    <row r="98474" spans="18:18" x14ac:dyDescent="0.25">
      <c r="R98474" s="15">
        <v>3</v>
      </c>
    </row>
    <row r="98475" spans="18:18" x14ac:dyDescent="0.25">
      <c r="R98475" s="15">
        <v>3</v>
      </c>
    </row>
    <row r="98476" spans="18:18" x14ac:dyDescent="0.25">
      <c r="R98476" s="15">
        <v>3</v>
      </c>
    </row>
    <row r="98477" spans="18:18" x14ac:dyDescent="0.25">
      <c r="R98477" s="15">
        <v>3</v>
      </c>
    </row>
    <row r="98478" spans="18:18" x14ac:dyDescent="0.25">
      <c r="R98478" s="15">
        <v>3</v>
      </c>
    </row>
    <row r="98479" spans="18:18" x14ac:dyDescent="0.25">
      <c r="R98479" s="15">
        <v>3</v>
      </c>
    </row>
    <row r="98480" spans="18:18" x14ac:dyDescent="0.25">
      <c r="R98480" s="15">
        <v>3</v>
      </c>
    </row>
    <row r="98481" spans="18:18" x14ac:dyDescent="0.25">
      <c r="R98481" s="15">
        <v>3</v>
      </c>
    </row>
    <row r="98482" spans="18:18" x14ac:dyDescent="0.25">
      <c r="R98482" s="15">
        <v>3</v>
      </c>
    </row>
    <row r="98483" spans="18:18" x14ac:dyDescent="0.25">
      <c r="R98483" s="15">
        <v>3</v>
      </c>
    </row>
    <row r="98484" spans="18:18" x14ac:dyDescent="0.25">
      <c r="R98484" s="15">
        <v>3</v>
      </c>
    </row>
    <row r="98485" spans="18:18" x14ac:dyDescent="0.25">
      <c r="R98485" s="15">
        <v>3</v>
      </c>
    </row>
    <row r="98486" spans="18:18" x14ac:dyDescent="0.25">
      <c r="R98486" s="15">
        <v>1</v>
      </c>
    </row>
    <row r="98487" spans="18:18" x14ac:dyDescent="0.25">
      <c r="R98487" s="15">
        <v>1</v>
      </c>
    </row>
    <row r="98488" spans="18:18" x14ac:dyDescent="0.25">
      <c r="R98488" s="15">
        <v>1</v>
      </c>
    </row>
    <row r="98489" spans="18:18" x14ac:dyDescent="0.25">
      <c r="R98489" s="15">
        <v>1</v>
      </c>
    </row>
    <row r="98490" spans="18:18" x14ac:dyDescent="0.25">
      <c r="R98490" s="15">
        <v>1</v>
      </c>
    </row>
    <row r="98491" spans="18:18" x14ac:dyDescent="0.25">
      <c r="R98491" s="15">
        <v>1</v>
      </c>
    </row>
    <row r="98492" spans="18:18" x14ac:dyDescent="0.25">
      <c r="R98492" s="15">
        <v>1</v>
      </c>
    </row>
    <row r="98493" spans="18:18" x14ac:dyDescent="0.25">
      <c r="R98493" s="15">
        <v>1</v>
      </c>
    </row>
    <row r="98494" spans="18:18" x14ac:dyDescent="0.25">
      <c r="R98494" s="15">
        <v>1</v>
      </c>
    </row>
    <row r="98495" spans="18:18" x14ac:dyDescent="0.25">
      <c r="R98495" s="15">
        <v>1</v>
      </c>
    </row>
    <row r="98496" spans="18:18" x14ac:dyDescent="0.25">
      <c r="R98496" s="15">
        <v>1</v>
      </c>
    </row>
    <row r="98497" spans="18:18" x14ac:dyDescent="0.25">
      <c r="R98497" s="15">
        <v>1</v>
      </c>
    </row>
    <row r="98498" spans="18:18" x14ac:dyDescent="0.25">
      <c r="R98498" s="15">
        <v>1</v>
      </c>
    </row>
    <row r="98499" spans="18:18" x14ac:dyDescent="0.25">
      <c r="R98499" s="15">
        <v>1</v>
      </c>
    </row>
    <row r="98500" spans="18:18" x14ac:dyDescent="0.25">
      <c r="R98500" s="15">
        <v>1</v>
      </c>
    </row>
    <row r="98501" spans="18:18" x14ac:dyDescent="0.25">
      <c r="R98501" s="15">
        <v>1</v>
      </c>
    </row>
    <row r="98502" spans="18:18" x14ac:dyDescent="0.25">
      <c r="R98502" s="15">
        <v>1</v>
      </c>
    </row>
    <row r="98503" spans="18:18" x14ac:dyDescent="0.25">
      <c r="R98503" s="15">
        <v>1</v>
      </c>
    </row>
    <row r="98504" spans="18:18" x14ac:dyDescent="0.25">
      <c r="R98504" s="15">
        <v>1</v>
      </c>
    </row>
    <row r="98505" spans="18:18" x14ac:dyDescent="0.25">
      <c r="R98505" s="15">
        <v>1</v>
      </c>
    </row>
    <row r="98506" spans="18:18" x14ac:dyDescent="0.25">
      <c r="R98506" s="15">
        <v>1</v>
      </c>
    </row>
    <row r="98507" spans="18:18" x14ac:dyDescent="0.25">
      <c r="R98507" s="15">
        <v>1</v>
      </c>
    </row>
    <row r="98508" spans="18:18" x14ac:dyDescent="0.25">
      <c r="R98508" s="15">
        <v>1</v>
      </c>
    </row>
    <row r="98509" spans="18:18" x14ac:dyDescent="0.25">
      <c r="R98509" s="15">
        <v>1</v>
      </c>
    </row>
    <row r="98510" spans="18:18" x14ac:dyDescent="0.25">
      <c r="R98510" s="15">
        <v>1</v>
      </c>
    </row>
    <row r="98511" spans="18:18" x14ac:dyDescent="0.25">
      <c r="R98511" s="15">
        <v>1</v>
      </c>
    </row>
    <row r="98512" spans="18:18" x14ac:dyDescent="0.25">
      <c r="R98512" s="15">
        <v>1</v>
      </c>
    </row>
    <row r="98513" spans="18:18" x14ac:dyDescent="0.25">
      <c r="R98513" s="15">
        <v>1</v>
      </c>
    </row>
    <row r="98514" spans="18:18" x14ac:dyDescent="0.25">
      <c r="R98514" s="15">
        <v>1</v>
      </c>
    </row>
    <row r="98515" spans="18:18" x14ac:dyDescent="0.25">
      <c r="R98515" s="15">
        <v>1</v>
      </c>
    </row>
    <row r="98516" spans="18:18" x14ac:dyDescent="0.25">
      <c r="R98516" s="15">
        <v>1</v>
      </c>
    </row>
    <row r="98517" spans="18:18" x14ac:dyDescent="0.25">
      <c r="R98517" s="15">
        <v>1</v>
      </c>
    </row>
    <row r="98518" spans="18:18" x14ac:dyDescent="0.25">
      <c r="R98518" s="15">
        <v>1</v>
      </c>
    </row>
    <row r="98519" spans="18:18" x14ac:dyDescent="0.25">
      <c r="R98519" s="15">
        <v>1</v>
      </c>
    </row>
    <row r="98520" spans="18:18" x14ac:dyDescent="0.25">
      <c r="R98520" s="15">
        <v>1</v>
      </c>
    </row>
    <row r="98521" spans="18:18" x14ac:dyDescent="0.25">
      <c r="R98521" s="15">
        <v>1</v>
      </c>
    </row>
    <row r="98522" spans="18:18" x14ac:dyDescent="0.25">
      <c r="R98522" s="15">
        <v>1</v>
      </c>
    </row>
    <row r="98523" spans="18:18" x14ac:dyDescent="0.25">
      <c r="R98523" s="15">
        <v>1</v>
      </c>
    </row>
    <row r="98524" spans="18:18" x14ac:dyDescent="0.25">
      <c r="R98524" s="15">
        <v>1</v>
      </c>
    </row>
    <row r="98525" spans="18:18" x14ac:dyDescent="0.25">
      <c r="R98525" s="15">
        <v>1</v>
      </c>
    </row>
    <row r="98526" spans="18:18" x14ac:dyDescent="0.25">
      <c r="R98526" s="15">
        <v>1</v>
      </c>
    </row>
    <row r="98527" spans="18:18" x14ac:dyDescent="0.25">
      <c r="R98527" s="15">
        <v>1</v>
      </c>
    </row>
    <row r="98528" spans="18:18" x14ac:dyDescent="0.25">
      <c r="R98528" s="15">
        <v>1</v>
      </c>
    </row>
    <row r="98529" spans="18:18" x14ac:dyDescent="0.25">
      <c r="R98529" s="15">
        <v>1</v>
      </c>
    </row>
    <row r="98530" spans="18:18" x14ac:dyDescent="0.25">
      <c r="R98530" s="15">
        <v>1</v>
      </c>
    </row>
    <row r="98531" spans="18:18" x14ac:dyDescent="0.25">
      <c r="R98531" s="15">
        <v>1</v>
      </c>
    </row>
    <row r="98532" spans="18:18" x14ac:dyDescent="0.25">
      <c r="R98532" s="15">
        <v>1</v>
      </c>
    </row>
    <row r="98533" spans="18:18" x14ac:dyDescent="0.25">
      <c r="R98533" s="15">
        <v>1</v>
      </c>
    </row>
    <row r="98534" spans="18:18" x14ac:dyDescent="0.25">
      <c r="R98534" s="15">
        <v>1</v>
      </c>
    </row>
    <row r="98535" spans="18:18" x14ac:dyDescent="0.25">
      <c r="R98535" s="15">
        <v>1</v>
      </c>
    </row>
    <row r="98536" spans="18:18" x14ac:dyDescent="0.25">
      <c r="R98536" s="15">
        <v>1</v>
      </c>
    </row>
    <row r="98537" spans="18:18" x14ac:dyDescent="0.25">
      <c r="R98537" s="15">
        <v>1</v>
      </c>
    </row>
    <row r="98538" spans="18:18" x14ac:dyDescent="0.25">
      <c r="R98538" s="15">
        <v>1</v>
      </c>
    </row>
    <row r="98539" spans="18:18" x14ac:dyDescent="0.25">
      <c r="R98539" s="15">
        <v>1</v>
      </c>
    </row>
    <row r="98540" spans="18:18" x14ac:dyDescent="0.25">
      <c r="R98540" s="15">
        <v>1</v>
      </c>
    </row>
    <row r="98541" spans="18:18" x14ac:dyDescent="0.25">
      <c r="R98541" s="15">
        <v>1</v>
      </c>
    </row>
    <row r="98542" spans="18:18" x14ac:dyDescent="0.25">
      <c r="R98542" s="15">
        <v>1</v>
      </c>
    </row>
    <row r="98543" spans="18:18" x14ac:dyDescent="0.25">
      <c r="R98543" s="15">
        <v>1</v>
      </c>
    </row>
    <row r="98544" spans="18:18" x14ac:dyDescent="0.25">
      <c r="R98544" s="15">
        <v>1</v>
      </c>
    </row>
    <row r="98545" spans="18:18" x14ac:dyDescent="0.25">
      <c r="R98545" s="15">
        <v>1</v>
      </c>
    </row>
    <row r="98546" spans="18:18" x14ac:dyDescent="0.25">
      <c r="R98546" s="15">
        <v>1</v>
      </c>
    </row>
    <row r="98547" spans="18:18" x14ac:dyDescent="0.25">
      <c r="R98547" s="15">
        <v>1</v>
      </c>
    </row>
    <row r="98548" spans="18:18" x14ac:dyDescent="0.25">
      <c r="R98548" s="15">
        <v>1</v>
      </c>
    </row>
    <row r="98549" spans="18:18" x14ac:dyDescent="0.25">
      <c r="R98549" s="15">
        <v>1</v>
      </c>
    </row>
    <row r="98550" spans="18:18" x14ac:dyDescent="0.25">
      <c r="R98550" s="15">
        <v>1</v>
      </c>
    </row>
    <row r="98551" spans="18:18" x14ac:dyDescent="0.25">
      <c r="R98551" s="15">
        <v>1</v>
      </c>
    </row>
    <row r="98552" spans="18:18" x14ac:dyDescent="0.25">
      <c r="R98552" s="15">
        <v>1</v>
      </c>
    </row>
    <row r="98553" spans="18:18" x14ac:dyDescent="0.25">
      <c r="R98553" s="15">
        <v>1</v>
      </c>
    </row>
    <row r="98554" spans="18:18" x14ac:dyDescent="0.25">
      <c r="R98554" s="15">
        <v>1</v>
      </c>
    </row>
    <row r="98555" spans="18:18" x14ac:dyDescent="0.25">
      <c r="R98555" s="15">
        <v>1</v>
      </c>
    </row>
    <row r="98556" spans="18:18" x14ac:dyDescent="0.25">
      <c r="R98556" s="15">
        <v>1</v>
      </c>
    </row>
    <row r="98557" spans="18:18" x14ac:dyDescent="0.25">
      <c r="R98557" s="15">
        <v>1</v>
      </c>
    </row>
    <row r="98558" spans="18:18" x14ac:dyDescent="0.25">
      <c r="R98558" s="15">
        <v>1</v>
      </c>
    </row>
    <row r="98559" spans="18:18" x14ac:dyDescent="0.25">
      <c r="R98559" s="15">
        <v>1</v>
      </c>
    </row>
    <row r="98560" spans="18:18" x14ac:dyDescent="0.25">
      <c r="R98560" s="15">
        <v>1</v>
      </c>
    </row>
    <row r="98561" spans="18:18" x14ac:dyDescent="0.25">
      <c r="R98561" s="15">
        <v>1</v>
      </c>
    </row>
    <row r="98562" spans="18:18" x14ac:dyDescent="0.25">
      <c r="R98562" s="15">
        <v>1</v>
      </c>
    </row>
    <row r="98563" spans="18:18" x14ac:dyDescent="0.25">
      <c r="R98563" s="15">
        <v>1</v>
      </c>
    </row>
    <row r="98564" spans="18:18" x14ac:dyDescent="0.25">
      <c r="R98564" s="15">
        <v>1</v>
      </c>
    </row>
    <row r="98565" spans="18:18" x14ac:dyDescent="0.25">
      <c r="R98565" s="15">
        <v>1</v>
      </c>
    </row>
    <row r="98566" spans="18:18" x14ac:dyDescent="0.25">
      <c r="R98566" s="15">
        <v>1</v>
      </c>
    </row>
    <row r="98567" spans="18:18" x14ac:dyDescent="0.25">
      <c r="R98567" s="15">
        <v>1</v>
      </c>
    </row>
    <row r="98568" spans="18:18" x14ac:dyDescent="0.25">
      <c r="R98568" s="15">
        <v>1</v>
      </c>
    </row>
    <row r="98569" spans="18:18" x14ac:dyDescent="0.25">
      <c r="R98569" s="15">
        <v>1</v>
      </c>
    </row>
    <row r="98570" spans="18:18" x14ac:dyDescent="0.25">
      <c r="R98570" s="15">
        <v>1</v>
      </c>
    </row>
    <row r="98571" spans="18:18" x14ac:dyDescent="0.25">
      <c r="R98571" s="15">
        <v>1</v>
      </c>
    </row>
    <row r="98572" spans="18:18" x14ac:dyDescent="0.25">
      <c r="R98572" s="15">
        <v>1</v>
      </c>
    </row>
    <row r="98573" spans="18:18" x14ac:dyDescent="0.25">
      <c r="R98573" s="15">
        <v>1</v>
      </c>
    </row>
    <row r="98574" spans="18:18" x14ac:dyDescent="0.25">
      <c r="R98574" s="15">
        <v>1</v>
      </c>
    </row>
    <row r="98575" spans="18:18" x14ac:dyDescent="0.25">
      <c r="R98575" s="15">
        <v>1</v>
      </c>
    </row>
    <row r="98576" spans="18:18" x14ac:dyDescent="0.25">
      <c r="R98576" s="15">
        <v>1</v>
      </c>
    </row>
    <row r="98577" spans="18:18" x14ac:dyDescent="0.25">
      <c r="R98577" s="15">
        <v>1</v>
      </c>
    </row>
    <row r="98578" spans="18:18" x14ac:dyDescent="0.25">
      <c r="R98578" s="15">
        <v>1</v>
      </c>
    </row>
    <row r="98579" spans="18:18" x14ac:dyDescent="0.25">
      <c r="R98579" s="15">
        <v>2</v>
      </c>
    </row>
    <row r="98580" spans="18:18" x14ac:dyDescent="0.25">
      <c r="R98580" s="15">
        <v>2</v>
      </c>
    </row>
    <row r="98581" spans="18:18" x14ac:dyDescent="0.25">
      <c r="R98581" s="15">
        <v>2</v>
      </c>
    </row>
    <row r="98582" spans="18:18" x14ac:dyDescent="0.25">
      <c r="R98582" s="15">
        <v>2</v>
      </c>
    </row>
    <row r="98583" spans="18:18" x14ac:dyDescent="0.25">
      <c r="R98583" s="15">
        <v>2</v>
      </c>
    </row>
    <row r="98584" spans="18:18" x14ac:dyDescent="0.25">
      <c r="R98584" s="15">
        <v>2</v>
      </c>
    </row>
    <row r="98585" spans="18:18" x14ac:dyDescent="0.25">
      <c r="R98585" s="15">
        <v>2</v>
      </c>
    </row>
    <row r="98586" spans="18:18" x14ac:dyDescent="0.25">
      <c r="R98586" s="15">
        <v>2</v>
      </c>
    </row>
    <row r="98587" spans="18:18" x14ac:dyDescent="0.25">
      <c r="R98587" s="15">
        <v>2</v>
      </c>
    </row>
    <row r="98588" spans="18:18" x14ac:dyDescent="0.25">
      <c r="R98588" s="15">
        <v>2</v>
      </c>
    </row>
    <row r="98589" spans="18:18" x14ac:dyDescent="0.25">
      <c r="R98589" s="15">
        <v>2</v>
      </c>
    </row>
    <row r="98590" spans="18:18" x14ac:dyDescent="0.25">
      <c r="R98590" s="15">
        <v>2</v>
      </c>
    </row>
    <row r="98591" spans="18:18" x14ac:dyDescent="0.25">
      <c r="R98591" s="15">
        <v>2</v>
      </c>
    </row>
    <row r="98592" spans="18:18" x14ac:dyDescent="0.25">
      <c r="R98592" s="15">
        <v>2</v>
      </c>
    </row>
    <row r="98593" spans="18:18" x14ac:dyDescent="0.25">
      <c r="R98593" s="15">
        <v>2</v>
      </c>
    </row>
    <row r="98594" spans="18:18" x14ac:dyDescent="0.25">
      <c r="R98594" s="15">
        <v>2</v>
      </c>
    </row>
    <row r="98595" spans="18:18" x14ac:dyDescent="0.25">
      <c r="R98595" s="15">
        <v>2</v>
      </c>
    </row>
    <row r="98596" spans="18:18" x14ac:dyDescent="0.25">
      <c r="R98596" s="15">
        <v>2</v>
      </c>
    </row>
    <row r="98597" spans="18:18" x14ac:dyDescent="0.25">
      <c r="R98597" s="15">
        <v>2</v>
      </c>
    </row>
    <row r="98598" spans="18:18" x14ac:dyDescent="0.25">
      <c r="R98598" s="15">
        <v>1</v>
      </c>
    </row>
    <row r="98599" spans="18:18" x14ac:dyDescent="0.25">
      <c r="R98599" s="15">
        <v>1</v>
      </c>
    </row>
    <row r="98600" spans="18:18" x14ac:dyDescent="0.25">
      <c r="R98600" s="15">
        <v>1</v>
      </c>
    </row>
    <row r="98601" spans="18:18" x14ac:dyDescent="0.25">
      <c r="R98601" s="15">
        <v>1</v>
      </c>
    </row>
    <row r="98602" spans="18:18" x14ac:dyDescent="0.25">
      <c r="R98602" s="15">
        <v>1</v>
      </c>
    </row>
    <row r="98603" spans="18:18" x14ac:dyDescent="0.25">
      <c r="R98603" s="15">
        <v>1</v>
      </c>
    </row>
    <row r="98604" spans="18:18" x14ac:dyDescent="0.25">
      <c r="R98604" s="15">
        <v>1</v>
      </c>
    </row>
    <row r="98605" spans="18:18" x14ac:dyDescent="0.25">
      <c r="R98605" s="15">
        <v>1</v>
      </c>
    </row>
    <row r="98606" spans="18:18" x14ac:dyDescent="0.25">
      <c r="R98606" s="15">
        <v>1</v>
      </c>
    </row>
    <row r="98607" spans="18:18" x14ac:dyDescent="0.25">
      <c r="R98607" s="15">
        <v>1</v>
      </c>
    </row>
    <row r="98608" spans="18:18" x14ac:dyDescent="0.25">
      <c r="R98608" s="15">
        <v>1</v>
      </c>
    </row>
    <row r="98609" spans="18:18" x14ac:dyDescent="0.25">
      <c r="R98609" s="15">
        <v>1</v>
      </c>
    </row>
    <row r="98610" spans="18:18" x14ac:dyDescent="0.25">
      <c r="R98610" s="15">
        <v>1</v>
      </c>
    </row>
    <row r="98611" spans="18:18" x14ac:dyDescent="0.25">
      <c r="R98611" s="15">
        <v>1</v>
      </c>
    </row>
    <row r="98612" spans="18:18" x14ac:dyDescent="0.25">
      <c r="R98612" s="15">
        <v>1</v>
      </c>
    </row>
    <row r="98613" spans="18:18" x14ac:dyDescent="0.25">
      <c r="R98613" s="15">
        <v>1</v>
      </c>
    </row>
    <row r="98614" spans="18:18" x14ac:dyDescent="0.25">
      <c r="R98614" s="15">
        <v>1</v>
      </c>
    </row>
    <row r="98615" spans="18:18" x14ac:dyDescent="0.25">
      <c r="R98615" s="15">
        <v>1</v>
      </c>
    </row>
    <row r="98616" spans="18:18" x14ac:dyDescent="0.25">
      <c r="R98616" s="15">
        <v>1</v>
      </c>
    </row>
    <row r="98617" spans="18:18" x14ac:dyDescent="0.25">
      <c r="R98617" s="15">
        <v>1</v>
      </c>
    </row>
    <row r="98618" spans="18:18" x14ac:dyDescent="0.25">
      <c r="R98618" s="15">
        <v>1</v>
      </c>
    </row>
    <row r="98619" spans="18:18" x14ac:dyDescent="0.25">
      <c r="R98619" s="15">
        <v>1</v>
      </c>
    </row>
    <row r="98620" spans="18:18" x14ac:dyDescent="0.25">
      <c r="R98620" s="15">
        <v>1</v>
      </c>
    </row>
    <row r="98621" spans="18:18" x14ac:dyDescent="0.25">
      <c r="R98621" s="15">
        <v>1</v>
      </c>
    </row>
    <row r="98622" spans="18:18" x14ac:dyDescent="0.25">
      <c r="R98622" s="15">
        <v>2</v>
      </c>
    </row>
    <row r="98623" spans="18:18" x14ac:dyDescent="0.25">
      <c r="R98623" s="15">
        <v>2</v>
      </c>
    </row>
    <row r="98624" spans="18:18" x14ac:dyDescent="0.25">
      <c r="R98624" s="15">
        <v>2</v>
      </c>
    </row>
    <row r="98625" spans="18:18" x14ac:dyDescent="0.25">
      <c r="R98625" s="15">
        <v>2</v>
      </c>
    </row>
    <row r="98626" spans="18:18" x14ac:dyDescent="0.25">
      <c r="R98626" s="15">
        <v>2</v>
      </c>
    </row>
    <row r="98627" spans="18:18" x14ac:dyDescent="0.25">
      <c r="R98627" s="15">
        <v>2</v>
      </c>
    </row>
    <row r="98628" spans="18:18" x14ac:dyDescent="0.25">
      <c r="R98628" s="15">
        <v>2</v>
      </c>
    </row>
    <row r="98629" spans="18:18" x14ac:dyDescent="0.25">
      <c r="R98629" s="15">
        <v>2</v>
      </c>
    </row>
    <row r="98630" spans="18:18" x14ac:dyDescent="0.25">
      <c r="R98630" s="15">
        <v>2</v>
      </c>
    </row>
    <row r="98631" spans="18:18" x14ac:dyDescent="0.25">
      <c r="R98631" s="15">
        <v>2</v>
      </c>
    </row>
    <row r="98632" spans="18:18" x14ac:dyDescent="0.25">
      <c r="R98632" s="15">
        <v>2</v>
      </c>
    </row>
    <row r="98633" spans="18:18" x14ac:dyDescent="0.25">
      <c r="R98633" s="15">
        <v>2</v>
      </c>
    </row>
    <row r="98634" spans="18:18" x14ac:dyDescent="0.25">
      <c r="R98634" s="15">
        <v>2</v>
      </c>
    </row>
    <row r="98635" spans="18:18" x14ac:dyDescent="0.25">
      <c r="R98635" s="15">
        <v>2</v>
      </c>
    </row>
    <row r="98636" spans="18:18" x14ac:dyDescent="0.25">
      <c r="R98636" s="15">
        <v>2</v>
      </c>
    </row>
    <row r="98637" spans="18:18" x14ac:dyDescent="0.25">
      <c r="R98637" s="15">
        <v>2</v>
      </c>
    </row>
    <row r="98638" spans="18:18" x14ac:dyDescent="0.25">
      <c r="R98638" s="15">
        <v>2</v>
      </c>
    </row>
    <row r="98639" spans="18:18" x14ac:dyDescent="0.25">
      <c r="R98639" s="15">
        <v>2</v>
      </c>
    </row>
    <row r="98640" spans="18:18" x14ac:dyDescent="0.25">
      <c r="R98640" s="15">
        <v>2</v>
      </c>
    </row>
    <row r="98641" spans="18:18" x14ac:dyDescent="0.25">
      <c r="R98641" s="15">
        <v>2</v>
      </c>
    </row>
    <row r="98642" spans="18:18" x14ac:dyDescent="0.25">
      <c r="R98642" s="15">
        <v>2</v>
      </c>
    </row>
    <row r="98643" spans="18:18" x14ac:dyDescent="0.25">
      <c r="R98643" s="15">
        <v>2</v>
      </c>
    </row>
    <row r="98644" spans="18:18" x14ac:dyDescent="0.25">
      <c r="R98644" s="15">
        <v>2</v>
      </c>
    </row>
    <row r="98645" spans="18:18" x14ac:dyDescent="0.25">
      <c r="R98645" s="15">
        <v>2</v>
      </c>
    </row>
    <row r="98646" spans="18:18" x14ac:dyDescent="0.25">
      <c r="R98646" s="15">
        <v>2</v>
      </c>
    </row>
    <row r="98647" spans="18:18" x14ac:dyDescent="0.25">
      <c r="R98647" s="15">
        <v>2</v>
      </c>
    </row>
    <row r="98648" spans="18:18" x14ac:dyDescent="0.25">
      <c r="R98648" s="15">
        <v>2</v>
      </c>
    </row>
    <row r="98649" spans="18:18" x14ac:dyDescent="0.25">
      <c r="R98649" s="15">
        <v>2</v>
      </c>
    </row>
    <row r="98650" spans="18:18" x14ac:dyDescent="0.25">
      <c r="R98650" s="15">
        <v>1</v>
      </c>
    </row>
    <row r="98651" spans="18:18" x14ac:dyDescent="0.25">
      <c r="R98651" s="15">
        <v>1</v>
      </c>
    </row>
    <row r="98652" spans="18:18" x14ac:dyDescent="0.25">
      <c r="R98652" s="15">
        <v>1</v>
      </c>
    </row>
    <row r="98653" spans="18:18" x14ac:dyDescent="0.25">
      <c r="R98653" s="15">
        <v>1</v>
      </c>
    </row>
    <row r="98654" spans="18:18" x14ac:dyDescent="0.25">
      <c r="R98654" s="15">
        <v>1</v>
      </c>
    </row>
    <row r="98655" spans="18:18" x14ac:dyDescent="0.25">
      <c r="R98655" s="15">
        <v>1</v>
      </c>
    </row>
    <row r="98656" spans="18:18" x14ac:dyDescent="0.25">
      <c r="R98656" s="15">
        <v>1</v>
      </c>
    </row>
    <row r="98657" spans="18:18" x14ac:dyDescent="0.25">
      <c r="R98657" s="15">
        <v>1</v>
      </c>
    </row>
    <row r="98658" spans="18:18" x14ac:dyDescent="0.25">
      <c r="R98658" s="15">
        <v>1</v>
      </c>
    </row>
    <row r="98659" spans="18:18" x14ac:dyDescent="0.25">
      <c r="R98659" s="15">
        <v>1</v>
      </c>
    </row>
    <row r="98660" spans="18:18" x14ac:dyDescent="0.25">
      <c r="R98660" s="15">
        <v>1</v>
      </c>
    </row>
    <row r="98661" spans="18:18" x14ac:dyDescent="0.25">
      <c r="R98661" s="15">
        <v>1</v>
      </c>
    </row>
    <row r="98662" spans="18:18" x14ac:dyDescent="0.25">
      <c r="R98662" s="15">
        <v>1</v>
      </c>
    </row>
    <row r="98663" spans="18:18" x14ac:dyDescent="0.25">
      <c r="R98663" s="15">
        <v>1</v>
      </c>
    </row>
    <row r="98664" spans="18:18" x14ac:dyDescent="0.25">
      <c r="R98664" s="15">
        <v>1</v>
      </c>
    </row>
    <row r="98665" spans="18:18" x14ac:dyDescent="0.25">
      <c r="R98665" s="15">
        <v>1</v>
      </c>
    </row>
    <row r="98666" spans="18:18" x14ac:dyDescent="0.25">
      <c r="R98666" s="15">
        <v>1</v>
      </c>
    </row>
    <row r="98667" spans="18:18" x14ac:dyDescent="0.25">
      <c r="R98667" s="15">
        <v>1</v>
      </c>
    </row>
    <row r="98668" spans="18:18" x14ac:dyDescent="0.25">
      <c r="R98668" s="15">
        <v>1</v>
      </c>
    </row>
    <row r="98669" spans="18:18" x14ac:dyDescent="0.25">
      <c r="R98669" s="15">
        <v>1</v>
      </c>
    </row>
    <row r="98670" spans="18:18" x14ac:dyDescent="0.25">
      <c r="R98670" s="15">
        <v>1</v>
      </c>
    </row>
    <row r="98671" spans="18:18" x14ac:dyDescent="0.25">
      <c r="R98671" s="15">
        <v>1</v>
      </c>
    </row>
    <row r="98672" spans="18:18" x14ac:dyDescent="0.25">
      <c r="R98672" s="15">
        <v>1</v>
      </c>
    </row>
    <row r="98673" spans="18:18" x14ac:dyDescent="0.25">
      <c r="R98673" s="15">
        <v>1</v>
      </c>
    </row>
    <row r="98674" spans="18:18" x14ac:dyDescent="0.25">
      <c r="R98674" s="15">
        <v>1</v>
      </c>
    </row>
    <row r="98675" spans="18:18" x14ac:dyDescent="0.25">
      <c r="R98675" s="15">
        <v>1</v>
      </c>
    </row>
    <row r="98676" spans="18:18" x14ac:dyDescent="0.25">
      <c r="R98676" s="15">
        <v>1</v>
      </c>
    </row>
    <row r="98677" spans="18:18" x14ac:dyDescent="0.25">
      <c r="R98677" s="15">
        <v>1</v>
      </c>
    </row>
    <row r="98678" spans="18:18" x14ac:dyDescent="0.25">
      <c r="R98678" s="15">
        <v>1</v>
      </c>
    </row>
    <row r="98679" spans="18:18" x14ac:dyDescent="0.25">
      <c r="R98679" s="15">
        <v>3</v>
      </c>
    </row>
    <row r="98680" spans="18:18" x14ac:dyDescent="0.25">
      <c r="R98680" s="15">
        <v>3</v>
      </c>
    </row>
    <row r="98681" spans="18:18" x14ac:dyDescent="0.25">
      <c r="R98681" s="15">
        <v>3</v>
      </c>
    </row>
    <row r="98682" spans="18:18" x14ac:dyDescent="0.25">
      <c r="R98682" s="15">
        <v>3</v>
      </c>
    </row>
    <row r="98683" spans="18:18" x14ac:dyDescent="0.25">
      <c r="R98683" s="15">
        <v>3</v>
      </c>
    </row>
    <row r="98684" spans="18:18" x14ac:dyDescent="0.25">
      <c r="R98684" s="15">
        <v>4</v>
      </c>
    </row>
    <row r="98685" spans="18:18" x14ac:dyDescent="0.25">
      <c r="R98685" s="15">
        <v>4</v>
      </c>
    </row>
    <row r="98686" spans="18:18" x14ac:dyDescent="0.25">
      <c r="R98686" s="15">
        <v>4</v>
      </c>
    </row>
    <row r="98687" spans="18:18" x14ac:dyDescent="0.25">
      <c r="R98687" s="15">
        <v>4</v>
      </c>
    </row>
    <row r="98688" spans="18:18" x14ac:dyDescent="0.25">
      <c r="R98688" s="15">
        <v>4</v>
      </c>
    </row>
    <row r="98689" spans="18:18" x14ac:dyDescent="0.25">
      <c r="R98689" s="15">
        <v>4</v>
      </c>
    </row>
    <row r="98690" spans="18:18" x14ac:dyDescent="0.25">
      <c r="R98690" s="15">
        <v>4</v>
      </c>
    </row>
    <row r="98691" spans="18:18" x14ac:dyDescent="0.25">
      <c r="R98691" s="15">
        <v>4</v>
      </c>
    </row>
    <row r="98692" spans="18:18" x14ac:dyDescent="0.25">
      <c r="R98692" s="15">
        <v>4</v>
      </c>
    </row>
    <row r="98693" spans="18:18" x14ac:dyDescent="0.25">
      <c r="R98693" s="15">
        <v>4</v>
      </c>
    </row>
    <row r="98694" spans="18:18" x14ac:dyDescent="0.25">
      <c r="R98694" s="15">
        <v>4</v>
      </c>
    </row>
    <row r="98695" spans="18:18" x14ac:dyDescent="0.25">
      <c r="R98695" s="15">
        <v>4</v>
      </c>
    </row>
    <row r="98696" spans="18:18" x14ac:dyDescent="0.25">
      <c r="R98696" s="15">
        <v>4</v>
      </c>
    </row>
    <row r="98697" spans="18:18" x14ac:dyDescent="0.25">
      <c r="R98697" s="15">
        <v>4</v>
      </c>
    </row>
    <row r="98698" spans="18:18" x14ac:dyDescent="0.25">
      <c r="R98698" s="15">
        <v>4</v>
      </c>
    </row>
    <row r="98699" spans="18:18" x14ac:dyDescent="0.25">
      <c r="R98699" s="15">
        <v>4</v>
      </c>
    </row>
    <row r="98700" spans="18:18" x14ac:dyDescent="0.25">
      <c r="R98700" s="15">
        <v>4</v>
      </c>
    </row>
    <row r="98701" spans="18:18" x14ac:dyDescent="0.25">
      <c r="R98701" s="15">
        <v>4</v>
      </c>
    </row>
    <row r="98702" spans="18:18" x14ac:dyDescent="0.25">
      <c r="R98702" s="15">
        <v>4</v>
      </c>
    </row>
    <row r="98703" spans="18:18" x14ac:dyDescent="0.25">
      <c r="R98703" s="15">
        <v>4</v>
      </c>
    </row>
    <row r="98704" spans="18:18" x14ac:dyDescent="0.25">
      <c r="R98704" s="15">
        <v>4</v>
      </c>
    </row>
    <row r="98705" spans="18:18" x14ac:dyDescent="0.25">
      <c r="R98705" s="15">
        <v>4</v>
      </c>
    </row>
    <row r="98706" spans="18:18" x14ac:dyDescent="0.25">
      <c r="R98706" s="15">
        <v>4</v>
      </c>
    </row>
    <row r="98707" spans="18:18" x14ac:dyDescent="0.25">
      <c r="R98707" s="15">
        <v>4</v>
      </c>
    </row>
    <row r="98708" spans="18:18" x14ac:dyDescent="0.25">
      <c r="R98708" s="15">
        <v>4</v>
      </c>
    </row>
    <row r="98709" spans="18:18" x14ac:dyDescent="0.25">
      <c r="R98709" s="15">
        <v>4</v>
      </c>
    </row>
    <row r="98710" spans="18:18" x14ac:dyDescent="0.25">
      <c r="R98710" s="15">
        <v>4</v>
      </c>
    </row>
    <row r="98711" spans="18:18" x14ac:dyDescent="0.25">
      <c r="R98711" s="15">
        <v>4</v>
      </c>
    </row>
    <row r="98712" spans="18:18" x14ac:dyDescent="0.25">
      <c r="R98712" s="15">
        <v>4</v>
      </c>
    </row>
    <row r="98713" spans="18:18" x14ac:dyDescent="0.25">
      <c r="R98713" s="15">
        <v>4</v>
      </c>
    </row>
    <row r="98714" spans="18:18" x14ac:dyDescent="0.25">
      <c r="R98714" s="15">
        <v>4</v>
      </c>
    </row>
    <row r="98715" spans="18:18" x14ac:dyDescent="0.25">
      <c r="R98715" s="15">
        <v>4</v>
      </c>
    </row>
    <row r="98716" spans="18:18" x14ac:dyDescent="0.25">
      <c r="R98716" s="15">
        <v>4</v>
      </c>
    </row>
    <row r="98717" spans="18:18" x14ac:dyDescent="0.25">
      <c r="R98717" s="15">
        <v>4</v>
      </c>
    </row>
    <row r="98718" spans="18:18" x14ac:dyDescent="0.25">
      <c r="R98718" s="15">
        <v>4</v>
      </c>
    </row>
    <row r="98719" spans="18:18" x14ac:dyDescent="0.25">
      <c r="R98719" s="15">
        <v>4</v>
      </c>
    </row>
    <row r="98720" spans="18:18" x14ac:dyDescent="0.25">
      <c r="R98720" s="15">
        <v>4</v>
      </c>
    </row>
    <row r="98721" spans="18:18" x14ac:dyDescent="0.25">
      <c r="R98721" s="15">
        <v>4</v>
      </c>
    </row>
    <row r="98722" spans="18:18" x14ac:dyDescent="0.25">
      <c r="R98722" s="15">
        <v>4</v>
      </c>
    </row>
    <row r="98723" spans="18:18" x14ac:dyDescent="0.25">
      <c r="R98723" s="15">
        <v>4</v>
      </c>
    </row>
    <row r="98724" spans="18:18" x14ac:dyDescent="0.25">
      <c r="R98724" s="15">
        <v>4</v>
      </c>
    </row>
    <row r="98725" spans="18:18" x14ac:dyDescent="0.25">
      <c r="R98725" s="15">
        <v>4</v>
      </c>
    </row>
    <row r="98726" spans="18:18" x14ac:dyDescent="0.25">
      <c r="R98726" s="15">
        <v>4</v>
      </c>
    </row>
    <row r="98727" spans="18:18" x14ac:dyDescent="0.25">
      <c r="R98727" s="15">
        <v>4</v>
      </c>
    </row>
    <row r="98728" spans="18:18" x14ac:dyDescent="0.25">
      <c r="R98728" s="15">
        <v>4</v>
      </c>
    </row>
    <row r="98729" spans="18:18" x14ac:dyDescent="0.25">
      <c r="R98729" s="15">
        <v>4</v>
      </c>
    </row>
    <row r="98730" spans="18:18" x14ac:dyDescent="0.25">
      <c r="R98730" s="15">
        <v>4</v>
      </c>
    </row>
    <row r="98731" spans="18:18" x14ac:dyDescent="0.25">
      <c r="R98731" s="15">
        <v>4</v>
      </c>
    </row>
    <row r="98732" spans="18:18" x14ac:dyDescent="0.25">
      <c r="R98732" s="15">
        <v>4</v>
      </c>
    </row>
    <row r="98733" spans="18:18" x14ac:dyDescent="0.25">
      <c r="R98733" s="15">
        <v>4</v>
      </c>
    </row>
    <row r="98734" spans="18:18" x14ac:dyDescent="0.25">
      <c r="R98734" s="15">
        <v>4</v>
      </c>
    </row>
    <row r="98735" spans="18:18" x14ac:dyDescent="0.25">
      <c r="R98735" s="15">
        <v>4</v>
      </c>
    </row>
    <row r="98736" spans="18:18" x14ac:dyDescent="0.25">
      <c r="R98736" s="15">
        <v>4</v>
      </c>
    </row>
    <row r="98737" spans="18:18" x14ac:dyDescent="0.25">
      <c r="R98737" s="15">
        <v>4</v>
      </c>
    </row>
    <row r="98738" spans="18:18" x14ac:dyDescent="0.25">
      <c r="R98738" s="15">
        <v>4</v>
      </c>
    </row>
    <row r="98739" spans="18:18" x14ac:dyDescent="0.25">
      <c r="R98739" s="15">
        <v>4</v>
      </c>
    </row>
    <row r="98740" spans="18:18" x14ac:dyDescent="0.25">
      <c r="R98740" s="15">
        <v>4</v>
      </c>
    </row>
    <row r="98741" spans="18:18" x14ac:dyDescent="0.25">
      <c r="R98741" s="15">
        <v>4</v>
      </c>
    </row>
    <row r="98742" spans="18:18" x14ac:dyDescent="0.25">
      <c r="R98742" s="15">
        <v>4</v>
      </c>
    </row>
    <row r="98743" spans="18:18" x14ac:dyDescent="0.25">
      <c r="R98743" s="15">
        <v>4</v>
      </c>
    </row>
    <row r="98744" spans="18:18" x14ac:dyDescent="0.25">
      <c r="R98744" s="15">
        <v>4</v>
      </c>
    </row>
    <row r="98745" spans="18:18" x14ac:dyDescent="0.25">
      <c r="R98745" s="15">
        <v>4</v>
      </c>
    </row>
    <row r="98746" spans="18:18" x14ac:dyDescent="0.25">
      <c r="R98746" s="15">
        <v>4</v>
      </c>
    </row>
    <row r="98747" spans="18:18" x14ac:dyDescent="0.25">
      <c r="R98747" s="15">
        <v>4</v>
      </c>
    </row>
    <row r="98748" spans="18:18" x14ac:dyDescent="0.25">
      <c r="R98748" s="15">
        <v>4</v>
      </c>
    </row>
    <row r="98749" spans="18:18" x14ac:dyDescent="0.25">
      <c r="R98749" s="15">
        <v>4</v>
      </c>
    </row>
    <row r="98750" spans="18:18" x14ac:dyDescent="0.25">
      <c r="R98750" s="15">
        <v>4</v>
      </c>
    </row>
    <row r="98751" spans="18:18" x14ac:dyDescent="0.25">
      <c r="R98751" s="15">
        <v>4</v>
      </c>
    </row>
    <row r="98752" spans="18:18" x14ac:dyDescent="0.25">
      <c r="R98752" s="15">
        <v>4</v>
      </c>
    </row>
    <row r="98753" spans="18:18" x14ac:dyDescent="0.25">
      <c r="R98753" s="15">
        <v>4</v>
      </c>
    </row>
    <row r="98754" spans="18:18" x14ac:dyDescent="0.25">
      <c r="R98754" s="15">
        <v>4</v>
      </c>
    </row>
    <row r="98755" spans="18:18" x14ac:dyDescent="0.25">
      <c r="R98755" s="15">
        <v>4</v>
      </c>
    </row>
    <row r="98756" spans="18:18" x14ac:dyDescent="0.25">
      <c r="R98756" s="15">
        <v>4</v>
      </c>
    </row>
    <row r="98757" spans="18:18" x14ac:dyDescent="0.25">
      <c r="R98757" s="15">
        <v>4</v>
      </c>
    </row>
    <row r="98758" spans="18:18" x14ac:dyDescent="0.25">
      <c r="R98758" s="15">
        <v>4</v>
      </c>
    </row>
    <row r="98759" spans="18:18" x14ac:dyDescent="0.25">
      <c r="R98759" s="15">
        <v>4</v>
      </c>
    </row>
    <row r="98760" spans="18:18" x14ac:dyDescent="0.25">
      <c r="R98760" s="15">
        <v>4</v>
      </c>
    </row>
    <row r="98761" spans="18:18" x14ac:dyDescent="0.25">
      <c r="R98761" s="15">
        <v>4</v>
      </c>
    </row>
    <row r="98762" spans="18:18" x14ac:dyDescent="0.25">
      <c r="R98762" s="15">
        <v>4</v>
      </c>
    </row>
    <row r="98763" spans="18:18" x14ac:dyDescent="0.25">
      <c r="R98763" s="15">
        <v>3</v>
      </c>
    </row>
    <row r="98764" spans="18:18" x14ac:dyDescent="0.25">
      <c r="R98764" s="15">
        <v>3</v>
      </c>
    </row>
    <row r="98765" spans="18:18" x14ac:dyDescent="0.25">
      <c r="R98765" s="15">
        <v>3</v>
      </c>
    </row>
    <row r="98766" spans="18:18" x14ac:dyDescent="0.25">
      <c r="R98766" s="15">
        <v>3</v>
      </c>
    </row>
    <row r="98767" spans="18:18" x14ac:dyDescent="0.25">
      <c r="R98767" s="15">
        <v>3</v>
      </c>
    </row>
    <row r="98768" spans="18:18" x14ac:dyDescent="0.25">
      <c r="R98768" s="15">
        <v>3</v>
      </c>
    </row>
    <row r="98769" spans="18:18" x14ac:dyDescent="0.25">
      <c r="R98769" s="15">
        <v>3</v>
      </c>
    </row>
    <row r="98770" spans="18:18" x14ac:dyDescent="0.25">
      <c r="R98770" s="15">
        <v>3</v>
      </c>
    </row>
    <row r="98771" spans="18:18" x14ac:dyDescent="0.25">
      <c r="R98771" s="15">
        <v>3</v>
      </c>
    </row>
    <row r="98772" spans="18:18" x14ac:dyDescent="0.25">
      <c r="R98772" s="15">
        <v>3</v>
      </c>
    </row>
    <row r="98773" spans="18:18" x14ac:dyDescent="0.25">
      <c r="R98773" s="15">
        <v>3</v>
      </c>
    </row>
    <row r="98774" spans="18:18" x14ac:dyDescent="0.25">
      <c r="R98774" s="15">
        <v>3</v>
      </c>
    </row>
    <row r="98775" spans="18:18" x14ac:dyDescent="0.25">
      <c r="R98775" s="15">
        <v>3</v>
      </c>
    </row>
    <row r="98776" spans="18:18" x14ac:dyDescent="0.25">
      <c r="R98776" s="15">
        <v>3</v>
      </c>
    </row>
    <row r="98777" spans="18:18" x14ac:dyDescent="0.25">
      <c r="R98777" s="15">
        <v>3</v>
      </c>
    </row>
    <row r="98778" spans="18:18" x14ac:dyDescent="0.25">
      <c r="R98778" s="15">
        <v>3</v>
      </c>
    </row>
    <row r="98779" spans="18:18" x14ac:dyDescent="0.25">
      <c r="R98779" s="15">
        <v>3</v>
      </c>
    </row>
    <row r="98780" spans="18:18" x14ac:dyDescent="0.25">
      <c r="R98780" s="15">
        <v>3</v>
      </c>
    </row>
    <row r="98781" spans="18:18" x14ac:dyDescent="0.25">
      <c r="R98781" s="15">
        <v>3</v>
      </c>
    </row>
    <row r="98782" spans="18:18" x14ac:dyDescent="0.25">
      <c r="R98782" s="15">
        <v>3</v>
      </c>
    </row>
    <row r="98783" spans="18:18" x14ac:dyDescent="0.25">
      <c r="R98783" s="15">
        <v>1</v>
      </c>
    </row>
    <row r="98784" spans="18:18" x14ac:dyDescent="0.25">
      <c r="R98784" s="15">
        <v>1</v>
      </c>
    </row>
    <row r="98785" spans="18:18" x14ac:dyDescent="0.25">
      <c r="R98785" s="15">
        <v>1</v>
      </c>
    </row>
    <row r="98786" spans="18:18" x14ac:dyDescent="0.25">
      <c r="R98786" s="15">
        <v>1</v>
      </c>
    </row>
    <row r="98787" spans="18:18" x14ac:dyDescent="0.25">
      <c r="R98787" s="15">
        <v>1</v>
      </c>
    </row>
    <row r="98788" spans="18:18" x14ac:dyDescent="0.25">
      <c r="R98788" s="15">
        <v>1</v>
      </c>
    </row>
    <row r="98789" spans="18:18" x14ac:dyDescent="0.25">
      <c r="R98789" s="15">
        <v>1</v>
      </c>
    </row>
    <row r="98790" spans="18:18" x14ac:dyDescent="0.25">
      <c r="R98790" s="15">
        <v>1</v>
      </c>
    </row>
    <row r="98791" spans="18:18" x14ac:dyDescent="0.25">
      <c r="R98791" s="15">
        <v>1</v>
      </c>
    </row>
    <row r="98792" spans="18:18" x14ac:dyDescent="0.25">
      <c r="R98792" s="15">
        <v>1</v>
      </c>
    </row>
    <row r="98793" spans="18:18" x14ac:dyDescent="0.25">
      <c r="R98793" s="15">
        <v>1</v>
      </c>
    </row>
    <row r="98794" spans="18:18" x14ac:dyDescent="0.25">
      <c r="R98794" s="15">
        <v>1</v>
      </c>
    </row>
    <row r="98795" spans="18:18" x14ac:dyDescent="0.25">
      <c r="R98795" s="15">
        <v>1</v>
      </c>
    </row>
    <row r="98796" spans="18:18" x14ac:dyDescent="0.25">
      <c r="R98796" s="15">
        <v>1</v>
      </c>
    </row>
    <row r="98797" spans="18:18" x14ac:dyDescent="0.25">
      <c r="R98797" s="15">
        <v>1</v>
      </c>
    </row>
    <row r="98798" spans="18:18" x14ac:dyDescent="0.25">
      <c r="R98798" s="15">
        <v>1</v>
      </c>
    </row>
    <row r="98799" spans="18:18" x14ac:dyDescent="0.25">
      <c r="R98799" s="15">
        <v>1</v>
      </c>
    </row>
    <row r="98800" spans="18:18" x14ac:dyDescent="0.25">
      <c r="R98800" s="15">
        <v>1</v>
      </c>
    </row>
    <row r="98801" spans="18:18" x14ac:dyDescent="0.25">
      <c r="R98801" s="15">
        <v>1</v>
      </c>
    </row>
    <row r="98802" spans="18:18" x14ac:dyDescent="0.25">
      <c r="R98802" s="15">
        <v>1</v>
      </c>
    </row>
    <row r="98803" spans="18:18" x14ac:dyDescent="0.25">
      <c r="R98803" s="15">
        <v>3</v>
      </c>
    </row>
    <row r="98804" spans="18:18" x14ac:dyDescent="0.25">
      <c r="R98804" s="15">
        <v>3</v>
      </c>
    </row>
    <row r="98805" spans="18:18" x14ac:dyDescent="0.25">
      <c r="R98805" s="15">
        <v>3</v>
      </c>
    </row>
    <row r="98806" spans="18:18" x14ac:dyDescent="0.25">
      <c r="R98806" s="15">
        <v>3</v>
      </c>
    </row>
    <row r="98807" spans="18:18" x14ac:dyDescent="0.25">
      <c r="R98807" s="15">
        <v>3</v>
      </c>
    </row>
    <row r="98808" spans="18:18" x14ac:dyDescent="0.25">
      <c r="R98808" s="15">
        <v>3</v>
      </c>
    </row>
    <row r="98809" spans="18:18" x14ac:dyDescent="0.25">
      <c r="R98809" s="15">
        <v>3</v>
      </c>
    </row>
    <row r="98810" spans="18:18" x14ac:dyDescent="0.25">
      <c r="R98810" s="15">
        <v>3</v>
      </c>
    </row>
    <row r="98811" spans="18:18" x14ac:dyDescent="0.25">
      <c r="R98811" s="15">
        <v>3</v>
      </c>
    </row>
    <row r="98812" spans="18:18" x14ac:dyDescent="0.25">
      <c r="R98812" s="15">
        <v>3</v>
      </c>
    </row>
    <row r="98813" spans="18:18" x14ac:dyDescent="0.25">
      <c r="R98813" s="15">
        <v>3</v>
      </c>
    </row>
    <row r="98814" spans="18:18" x14ac:dyDescent="0.25">
      <c r="R98814" s="15">
        <v>3</v>
      </c>
    </row>
    <row r="98815" spans="18:18" x14ac:dyDescent="0.25">
      <c r="R98815" s="15">
        <v>3</v>
      </c>
    </row>
    <row r="98816" spans="18:18" x14ac:dyDescent="0.25">
      <c r="R98816" s="15">
        <v>3</v>
      </c>
    </row>
    <row r="98817" spans="18:18" x14ac:dyDescent="0.25">
      <c r="R98817" s="15">
        <v>3</v>
      </c>
    </row>
    <row r="98818" spans="18:18" x14ac:dyDescent="0.25">
      <c r="R98818" s="15">
        <v>3</v>
      </c>
    </row>
    <row r="98819" spans="18:18" x14ac:dyDescent="0.25">
      <c r="R98819" s="15">
        <v>3</v>
      </c>
    </row>
    <row r="98820" spans="18:18" x14ac:dyDescent="0.25">
      <c r="R98820" s="15">
        <v>3</v>
      </c>
    </row>
    <row r="98821" spans="18:18" x14ac:dyDescent="0.25">
      <c r="R98821" s="15">
        <v>3</v>
      </c>
    </row>
    <row r="98822" spans="18:18" x14ac:dyDescent="0.25">
      <c r="R98822" s="15">
        <v>3</v>
      </c>
    </row>
    <row r="98823" spans="18:18" x14ac:dyDescent="0.25">
      <c r="R98823" s="15">
        <v>3</v>
      </c>
    </row>
    <row r="98824" spans="18:18" x14ac:dyDescent="0.25">
      <c r="R98824" s="15">
        <v>3</v>
      </c>
    </row>
    <row r="98825" spans="18:18" x14ac:dyDescent="0.25">
      <c r="R98825" s="15">
        <v>3</v>
      </c>
    </row>
    <row r="98826" spans="18:18" x14ac:dyDescent="0.25">
      <c r="R98826" s="15">
        <v>3</v>
      </c>
    </row>
    <row r="98827" spans="18:18" x14ac:dyDescent="0.25">
      <c r="R98827" s="15">
        <v>3</v>
      </c>
    </row>
    <row r="98828" spans="18:18" x14ac:dyDescent="0.25">
      <c r="R98828" s="15">
        <v>3</v>
      </c>
    </row>
    <row r="98829" spans="18:18" x14ac:dyDescent="0.25">
      <c r="R98829" s="15">
        <v>3</v>
      </c>
    </row>
    <row r="98830" spans="18:18" x14ac:dyDescent="0.25">
      <c r="R98830" s="15">
        <v>3</v>
      </c>
    </row>
    <row r="98831" spans="18:18" x14ac:dyDescent="0.25">
      <c r="R98831" s="15">
        <v>3</v>
      </c>
    </row>
    <row r="98832" spans="18:18" x14ac:dyDescent="0.25">
      <c r="R98832" s="15">
        <v>3</v>
      </c>
    </row>
    <row r="98833" spans="18:18" x14ac:dyDescent="0.25">
      <c r="R98833" s="15">
        <v>3</v>
      </c>
    </row>
    <row r="98834" spans="18:18" x14ac:dyDescent="0.25">
      <c r="R98834" s="15">
        <v>3</v>
      </c>
    </row>
    <row r="98835" spans="18:18" x14ac:dyDescent="0.25">
      <c r="R98835" s="15">
        <v>3</v>
      </c>
    </row>
    <row r="98836" spans="18:18" x14ac:dyDescent="0.25">
      <c r="R98836" s="15">
        <v>3</v>
      </c>
    </row>
    <row r="98837" spans="18:18" x14ac:dyDescent="0.25">
      <c r="R98837" s="15">
        <v>3</v>
      </c>
    </row>
    <row r="98838" spans="18:18" x14ac:dyDescent="0.25">
      <c r="R98838" s="15">
        <v>3</v>
      </c>
    </row>
    <row r="98839" spans="18:18" x14ac:dyDescent="0.25">
      <c r="R98839" s="15">
        <v>3</v>
      </c>
    </row>
    <row r="98840" spans="18:18" x14ac:dyDescent="0.25">
      <c r="R98840" s="15">
        <v>4</v>
      </c>
    </row>
    <row r="98841" spans="18:18" x14ac:dyDescent="0.25">
      <c r="R98841" s="15">
        <v>4</v>
      </c>
    </row>
    <row r="98842" spans="18:18" x14ac:dyDescent="0.25">
      <c r="R98842" s="15">
        <v>1</v>
      </c>
    </row>
    <row r="98843" spans="18:18" x14ac:dyDescent="0.25">
      <c r="R98843" s="15">
        <v>1</v>
      </c>
    </row>
    <row r="98844" spans="18:18" x14ac:dyDescent="0.25">
      <c r="R98844" s="15">
        <v>1</v>
      </c>
    </row>
    <row r="98845" spans="18:18" x14ac:dyDescent="0.25">
      <c r="R98845" s="15">
        <v>1</v>
      </c>
    </row>
    <row r="98846" spans="18:18" x14ac:dyDescent="0.25">
      <c r="R98846" s="15">
        <v>4</v>
      </c>
    </row>
    <row r="98847" spans="18:18" x14ac:dyDescent="0.25">
      <c r="R98847" s="15">
        <v>4</v>
      </c>
    </row>
    <row r="98848" spans="18:18" x14ac:dyDescent="0.25">
      <c r="R98848" s="15">
        <v>1</v>
      </c>
    </row>
    <row r="98849" spans="18:18" x14ac:dyDescent="0.25">
      <c r="R98849" s="15">
        <v>1</v>
      </c>
    </row>
    <row r="98850" spans="18:18" x14ac:dyDescent="0.25">
      <c r="R98850" s="15">
        <v>1</v>
      </c>
    </row>
    <row r="98851" spans="18:18" x14ac:dyDescent="0.25">
      <c r="R98851" s="15">
        <v>1</v>
      </c>
    </row>
    <row r="98852" spans="18:18" x14ac:dyDescent="0.25">
      <c r="R98852" s="15">
        <v>3</v>
      </c>
    </row>
    <row r="98853" spans="18:18" x14ac:dyDescent="0.25">
      <c r="R98853" s="15">
        <v>3</v>
      </c>
    </row>
    <row r="98854" spans="18:18" x14ac:dyDescent="0.25">
      <c r="R98854" s="15">
        <v>1</v>
      </c>
    </row>
    <row r="98855" spans="18:18" x14ac:dyDescent="0.25">
      <c r="R98855" s="15">
        <v>1</v>
      </c>
    </row>
    <row r="98856" spans="18:18" x14ac:dyDescent="0.25">
      <c r="R98856" s="15">
        <v>1</v>
      </c>
    </row>
    <row r="98857" spans="18:18" x14ac:dyDescent="0.25">
      <c r="R98857" s="15">
        <v>3</v>
      </c>
    </row>
    <row r="98858" spans="18:18" x14ac:dyDescent="0.25">
      <c r="R98858" s="15">
        <v>3</v>
      </c>
    </row>
    <row r="98859" spans="18:18" x14ac:dyDescent="0.25">
      <c r="R98859" s="15">
        <v>3</v>
      </c>
    </row>
    <row r="98860" spans="18:18" x14ac:dyDescent="0.25">
      <c r="R98860" s="15">
        <v>3</v>
      </c>
    </row>
    <row r="98861" spans="18:18" x14ac:dyDescent="0.25">
      <c r="R98861" s="15">
        <v>3</v>
      </c>
    </row>
    <row r="98862" spans="18:18" x14ac:dyDescent="0.25">
      <c r="R98862" s="15">
        <v>3</v>
      </c>
    </row>
    <row r="98863" spans="18:18" x14ac:dyDescent="0.25">
      <c r="R98863" s="15">
        <v>3</v>
      </c>
    </row>
    <row r="98864" spans="18:18" x14ac:dyDescent="0.25">
      <c r="R98864" s="15">
        <v>3</v>
      </c>
    </row>
    <row r="98865" spans="18:18" x14ac:dyDescent="0.25">
      <c r="R98865" s="15">
        <v>3</v>
      </c>
    </row>
    <row r="98866" spans="18:18" x14ac:dyDescent="0.25">
      <c r="R98866" s="15">
        <v>3</v>
      </c>
    </row>
    <row r="98867" spans="18:18" x14ac:dyDescent="0.25">
      <c r="R98867" s="15">
        <v>3</v>
      </c>
    </row>
    <row r="98868" spans="18:18" x14ac:dyDescent="0.25">
      <c r="R98868" s="15">
        <v>3</v>
      </c>
    </row>
    <row r="98869" spans="18:18" x14ac:dyDescent="0.25">
      <c r="R98869" s="15">
        <v>3</v>
      </c>
    </row>
    <row r="98870" spans="18:18" x14ac:dyDescent="0.25">
      <c r="R98870" s="15">
        <v>3</v>
      </c>
    </row>
    <row r="98871" spans="18:18" x14ac:dyDescent="0.25">
      <c r="R98871" s="15">
        <v>3</v>
      </c>
    </row>
    <row r="98872" spans="18:18" x14ac:dyDescent="0.25">
      <c r="R98872" s="15">
        <v>4</v>
      </c>
    </row>
    <row r="98873" spans="18:18" x14ac:dyDescent="0.25">
      <c r="R98873" s="15">
        <v>4</v>
      </c>
    </row>
    <row r="98874" spans="18:18" x14ac:dyDescent="0.25">
      <c r="R98874" s="15">
        <v>4</v>
      </c>
    </row>
    <row r="98875" spans="18:18" x14ac:dyDescent="0.25">
      <c r="R98875" s="15">
        <v>4</v>
      </c>
    </row>
    <row r="98876" spans="18:18" x14ac:dyDescent="0.25">
      <c r="R98876" s="15">
        <v>4</v>
      </c>
    </row>
    <row r="98877" spans="18:18" x14ac:dyDescent="0.25">
      <c r="R98877" s="15">
        <v>4</v>
      </c>
    </row>
    <row r="98878" spans="18:18" x14ac:dyDescent="0.25">
      <c r="R98878" s="15">
        <v>4</v>
      </c>
    </row>
    <row r="98879" spans="18:18" x14ac:dyDescent="0.25">
      <c r="R98879" s="15">
        <v>4</v>
      </c>
    </row>
    <row r="98880" spans="18:18" x14ac:dyDescent="0.25">
      <c r="R98880" s="15">
        <v>4</v>
      </c>
    </row>
    <row r="98881" spans="18:18" x14ac:dyDescent="0.25">
      <c r="R98881" s="15">
        <v>4</v>
      </c>
    </row>
    <row r="98882" spans="18:18" x14ac:dyDescent="0.25">
      <c r="R98882" s="15">
        <v>4</v>
      </c>
    </row>
    <row r="98883" spans="18:18" x14ac:dyDescent="0.25">
      <c r="R98883" s="15">
        <v>4</v>
      </c>
    </row>
    <row r="98884" spans="18:18" x14ac:dyDescent="0.25">
      <c r="R98884" s="15">
        <v>4</v>
      </c>
    </row>
    <row r="98885" spans="18:18" x14ac:dyDescent="0.25">
      <c r="R98885" s="15">
        <v>4</v>
      </c>
    </row>
    <row r="98886" spans="18:18" x14ac:dyDescent="0.25">
      <c r="R98886" s="15">
        <v>4</v>
      </c>
    </row>
    <row r="98887" spans="18:18" x14ac:dyDescent="0.25">
      <c r="R98887" s="15">
        <v>4</v>
      </c>
    </row>
    <row r="98888" spans="18:18" x14ac:dyDescent="0.25">
      <c r="R98888" s="15">
        <v>4</v>
      </c>
    </row>
    <row r="98889" spans="18:18" x14ac:dyDescent="0.25">
      <c r="R98889" s="15">
        <v>4</v>
      </c>
    </row>
    <row r="98890" spans="18:18" x14ac:dyDescent="0.25">
      <c r="R98890" s="15">
        <v>4</v>
      </c>
    </row>
    <row r="98891" spans="18:18" x14ac:dyDescent="0.25">
      <c r="R98891" s="15">
        <v>4</v>
      </c>
    </row>
    <row r="98892" spans="18:18" x14ac:dyDescent="0.25">
      <c r="R98892" s="15">
        <v>4</v>
      </c>
    </row>
    <row r="98893" spans="18:18" x14ac:dyDescent="0.25">
      <c r="R98893" s="15">
        <v>3</v>
      </c>
    </row>
    <row r="98894" spans="18:18" x14ac:dyDescent="0.25">
      <c r="R98894" s="15">
        <v>3</v>
      </c>
    </row>
    <row r="98895" spans="18:18" x14ac:dyDescent="0.25">
      <c r="R98895" s="15">
        <v>3</v>
      </c>
    </row>
    <row r="98896" spans="18:18" x14ac:dyDescent="0.25">
      <c r="R98896" s="15">
        <v>3</v>
      </c>
    </row>
    <row r="98897" spans="18:18" x14ac:dyDescent="0.25">
      <c r="R98897" s="15">
        <v>3</v>
      </c>
    </row>
    <row r="98898" spans="18:18" x14ac:dyDescent="0.25">
      <c r="R98898" s="15">
        <v>3</v>
      </c>
    </row>
    <row r="98899" spans="18:18" x14ac:dyDescent="0.25">
      <c r="R98899" s="15">
        <v>3</v>
      </c>
    </row>
    <row r="98900" spans="18:18" x14ac:dyDescent="0.25">
      <c r="R98900" s="15">
        <v>2</v>
      </c>
    </row>
    <row r="98901" spans="18:18" x14ac:dyDescent="0.25">
      <c r="R98901" s="15">
        <v>2</v>
      </c>
    </row>
    <row r="98902" spans="18:18" x14ac:dyDescent="0.25">
      <c r="R98902" s="15">
        <v>2</v>
      </c>
    </row>
    <row r="98903" spans="18:18" x14ac:dyDescent="0.25">
      <c r="R98903" s="15">
        <v>2</v>
      </c>
    </row>
    <row r="98904" spans="18:18" x14ac:dyDescent="0.25">
      <c r="R98904" s="15">
        <v>2</v>
      </c>
    </row>
    <row r="98905" spans="18:18" x14ac:dyDescent="0.25">
      <c r="R98905" s="15">
        <v>2</v>
      </c>
    </row>
    <row r="98906" spans="18:18" x14ac:dyDescent="0.25">
      <c r="R98906" s="15">
        <v>2</v>
      </c>
    </row>
    <row r="98907" spans="18:18" x14ac:dyDescent="0.25">
      <c r="R98907" s="15">
        <v>2</v>
      </c>
    </row>
    <row r="98908" spans="18:18" x14ac:dyDescent="0.25">
      <c r="R98908" s="15">
        <v>2</v>
      </c>
    </row>
    <row r="98909" spans="18:18" x14ac:dyDescent="0.25">
      <c r="R98909" s="15">
        <v>2</v>
      </c>
    </row>
    <row r="98910" spans="18:18" x14ac:dyDescent="0.25">
      <c r="R98910" s="15">
        <v>2</v>
      </c>
    </row>
    <row r="98911" spans="18:18" x14ac:dyDescent="0.25">
      <c r="R98911" s="15">
        <v>1</v>
      </c>
    </row>
    <row r="98912" spans="18:18" x14ac:dyDescent="0.25">
      <c r="R98912" s="15">
        <v>1</v>
      </c>
    </row>
    <row r="98913" spans="18:18" x14ac:dyDescent="0.25">
      <c r="R98913" s="15">
        <v>1</v>
      </c>
    </row>
    <row r="98914" spans="18:18" x14ac:dyDescent="0.25">
      <c r="R98914" s="15">
        <v>1</v>
      </c>
    </row>
    <row r="98915" spans="18:18" x14ac:dyDescent="0.25">
      <c r="R98915" s="15">
        <v>1</v>
      </c>
    </row>
    <row r="98916" spans="18:18" x14ac:dyDescent="0.25">
      <c r="R98916" s="15">
        <v>1</v>
      </c>
    </row>
    <row r="98917" spans="18:18" x14ac:dyDescent="0.25">
      <c r="R98917" s="15">
        <v>1</v>
      </c>
    </row>
    <row r="98918" spans="18:18" x14ac:dyDescent="0.25">
      <c r="R98918" s="15">
        <v>1</v>
      </c>
    </row>
    <row r="98919" spans="18:18" x14ac:dyDescent="0.25">
      <c r="R98919" s="15">
        <v>1</v>
      </c>
    </row>
    <row r="98920" spans="18:18" x14ac:dyDescent="0.25">
      <c r="R98920" s="15">
        <v>1</v>
      </c>
    </row>
    <row r="98921" spans="18:18" x14ac:dyDescent="0.25">
      <c r="R98921" s="15">
        <v>1</v>
      </c>
    </row>
    <row r="98922" spans="18:18" x14ac:dyDescent="0.25">
      <c r="R98922" s="15">
        <v>1</v>
      </c>
    </row>
    <row r="98923" spans="18:18" x14ac:dyDescent="0.25">
      <c r="R98923" s="15">
        <v>1</v>
      </c>
    </row>
    <row r="98924" spans="18:18" x14ac:dyDescent="0.25">
      <c r="R98924" s="15">
        <v>1</v>
      </c>
    </row>
    <row r="98925" spans="18:18" x14ac:dyDescent="0.25">
      <c r="R98925" s="15">
        <v>1</v>
      </c>
    </row>
    <row r="98926" spans="18:18" x14ac:dyDescent="0.25">
      <c r="R98926" s="15">
        <v>1</v>
      </c>
    </row>
    <row r="98927" spans="18:18" x14ac:dyDescent="0.25">
      <c r="R98927" s="15">
        <v>1</v>
      </c>
    </row>
    <row r="98928" spans="18:18" x14ac:dyDescent="0.25">
      <c r="R98928" s="15">
        <v>1</v>
      </c>
    </row>
    <row r="98929" spans="18:18" x14ac:dyDescent="0.25">
      <c r="R98929" s="15">
        <v>1</v>
      </c>
    </row>
    <row r="98930" spans="18:18" x14ac:dyDescent="0.25">
      <c r="R98930" s="15">
        <v>1</v>
      </c>
    </row>
    <row r="98931" spans="18:18" x14ac:dyDescent="0.25">
      <c r="R98931" s="15">
        <v>1</v>
      </c>
    </row>
    <row r="98932" spans="18:18" x14ac:dyDescent="0.25">
      <c r="R98932" s="15">
        <v>1</v>
      </c>
    </row>
    <row r="98933" spans="18:18" x14ac:dyDescent="0.25">
      <c r="R98933" s="15">
        <v>1</v>
      </c>
    </row>
    <row r="98934" spans="18:18" x14ac:dyDescent="0.25">
      <c r="R98934" s="15">
        <v>1</v>
      </c>
    </row>
    <row r="98935" spans="18:18" x14ac:dyDescent="0.25">
      <c r="R98935" s="15">
        <v>1</v>
      </c>
    </row>
    <row r="98936" spans="18:18" x14ac:dyDescent="0.25">
      <c r="R98936" s="15">
        <v>1</v>
      </c>
    </row>
    <row r="98937" spans="18:18" x14ac:dyDescent="0.25">
      <c r="R98937" s="15">
        <v>1</v>
      </c>
    </row>
    <row r="98938" spans="18:18" x14ac:dyDescent="0.25">
      <c r="R98938" s="15">
        <v>1</v>
      </c>
    </row>
    <row r="98939" spans="18:18" x14ac:dyDescent="0.25">
      <c r="R98939" s="15">
        <v>2</v>
      </c>
    </row>
    <row r="98940" spans="18:18" x14ac:dyDescent="0.25">
      <c r="R98940" s="15">
        <v>2</v>
      </c>
    </row>
    <row r="98941" spans="18:18" x14ac:dyDescent="0.25">
      <c r="R98941" s="15">
        <v>2</v>
      </c>
    </row>
    <row r="98942" spans="18:18" x14ac:dyDescent="0.25">
      <c r="R98942" s="15">
        <v>2</v>
      </c>
    </row>
    <row r="98943" spans="18:18" x14ac:dyDescent="0.25">
      <c r="R98943" s="15">
        <v>2</v>
      </c>
    </row>
    <row r="98944" spans="18:18" x14ac:dyDescent="0.25">
      <c r="R98944" s="15">
        <v>2</v>
      </c>
    </row>
    <row r="98945" spans="18:18" x14ac:dyDescent="0.25">
      <c r="R98945" s="15">
        <v>2</v>
      </c>
    </row>
    <row r="98946" spans="18:18" x14ac:dyDescent="0.25">
      <c r="R98946" s="15">
        <v>2</v>
      </c>
    </row>
    <row r="98947" spans="18:18" x14ac:dyDescent="0.25">
      <c r="R98947" s="15">
        <v>2</v>
      </c>
    </row>
    <row r="98948" spans="18:18" x14ac:dyDescent="0.25">
      <c r="R98948" s="15">
        <v>2</v>
      </c>
    </row>
    <row r="98949" spans="18:18" x14ac:dyDescent="0.25">
      <c r="R98949" s="15">
        <v>2</v>
      </c>
    </row>
    <row r="98950" spans="18:18" x14ac:dyDescent="0.25">
      <c r="R98950" s="15">
        <v>1</v>
      </c>
    </row>
    <row r="98951" spans="18:18" x14ac:dyDescent="0.25">
      <c r="R98951" s="15">
        <v>1</v>
      </c>
    </row>
    <row r="98952" spans="18:18" x14ac:dyDescent="0.25">
      <c r="R98952" s="15">
        <v>1</v>
      </c>
    </row>
    <row r="98953" spans="18:18" x14ac:dyDescent="0.25">
      <c r="R98953" s="15">
        <v>1</v>
      </c>
    </row>
    <row r="98954" spans="18:18" x14ac:dyDescent="0.25">
      <c r="R98954" s="15">
        <v>1</v>
      </c>
    </row>
    <row r="98955" spans="18:18" x14ac:dyDescent="0.25">
      <c r="R98955" s="15">
        <v>1</v>
      </c>
    </row>
    <row r="98956" spans="18:18" x14ac:dyDescent="0.25">
      <c r="R98956" s="15">
        <v>1</v>
      </c>
    </row>
    <row r="98957" spans="18:18" x14ac:dyDescent="0.25">
      <c r="R98957" s="15">
        <v>1</v>
      </c>
    </row>
    <row r="98958" spans="18:18" x14ac:dyDescent="0.25">
      <c r="R98958" s="15">
        <v>1</v>
      </c>
    </row>
    <row r="98959" spans="18:18" x14ac:dyDescent="0.25">
      <c r="R98959" s="15">
        <v>1</v>
      </c>
    </row>
    <row r="98960" spans="18:18" x14ac:dyDescent="0.25">
      <c r="R98960" s="15">
        <v>1</v>
      </c>
    </row>
    <row r="98961" spans="18:18" x14ac:dyDescent="0.25">
      <c r="R98961" s="15">
        <v>1</v>
      </c>
    </row>
    <row r="98962" spans="18:18" x14ac:dyDescent="0.25">
      <c r="R98962" s="15">
        <v>1</v>
      </c>
    </row>
    <row r="98963" spans="18:18" x14ac:dyDescent="0.25">
      <c r="R98963" s="15">
        <v>1</v>
      </c>
    </row>
    <row r="98964" spans="18:18" x14ac:dyDescent="0.25">
      <c r="R98964" s="15">
        <v>1</v>
      </c>
    </row>
    <row r="98965" spans="18:18" x14ac:dyDescent="0.25">
      <c r="R98965" s="15">
        <v>1</v>
      </c>
    </row>
    <row r="98966" spans="18:18" x14ac:dyDescent="0.25">
      <c r="R98966" s="15">
        <v>1</v>
      </c>
    </row>
    <row r="98967" spans="18:18" x14ac:dyDescent="0.25">
      <c r="R98967" s="15">
        <v>1</v>
      </c>
    </row>
    <row r="98968" spans="18:18" x14ac:dyDescent="0.25">
      <c r="R98968" s="15">
        <v>1</v>
      </c>
    </row>
    <row r="98969" spans="18:18" x14ac:dyDescent="0.25">
      <c r="R98969" s="15">
        <v>1</v>
      </c>
    </row>
    <row r="98970" spans="18:18" x14ac:dyDescent="0.25">
      <c r="R98970" s="15">
        <v>1</v>
      </c>
    </row>
    <row r="98971" spans="18:18" x14ac:dyDescent="0.25">
      <c r="R98971" s="15">
        <v>4</v>
      </c>
    </row>
    <row r="98972" spans="18:18" x14ac:dyDescent="0.25">
      <c r="R98972" s="15">
        <v>4</v>
      </c>
    </row>
    <row r="98973" spans="18:18" x14ac:dyDescent="0.25">
      <c r="R98973" s="15">
        <v>4</v>
      </c>
    </row>
    <row r="98974" spans="18:18" x14ac:dyDescent="0.25">
      <c r="R98974" s="15">
        <v>4</v>
      </c>
    </row>
    <row r="98975" spans="18:18" x14ac:dyDescent="0.25">
      <c r="R98975" s="15">
        <v>5</v>
      </c>
    </row>
    <row r="98976" spans="18:18" x14ac:dyDescent="0.25">
      <c r="R98976" s="15">
        <v>5</v>
      </c>
    </row>
    <row r="98977" spans="18:18" x14ac:dyDescent="0.25">
      <c r="R98977" s="15">
        <v>5</v>
      </c>
    </row>
    <row r="98978" spans="18:18" x14ac:dyDescent="0.25">
      <c r="R98978" s="15">
        <v>5</v>
      </c>
    </row>
    <row r="98979" spans="18:18" x14ac:dyDescent="0.25">
      <c r="R98979" s="15">
        <v>5</v>
      </c>
    </row>
    <row r="98980" spans="18:18" x14ac:dyDescent="0.25">
      <c r="R98980" s="15">
        <v>5</v>
      </c>
    </row>
    <row r="98981" spans="18:18" x14ac:dyDescent="0.25">
      <c r="R98981" s="15">
        <v>5</v>
      </c>
    </row>
    <row r="98982" spans="18:18" x14ac:dyDescent="0.25">
      <c r="R98982" s="15">
        <v>5</v>
      </c>
    </row>
    <row r="98983" spans="18:18" x14ac:dyDescent="0.25">
      <c r="R98983" s="15">
        <v>5</v>
      </c>
    </row>
    <row r="98984" spans="18:18" x14ac:dyDescent="0.25">
      <c r="R98984" s="15">
        <v>5</v>
      </c>
    </row>
    <row r="98985" spans="18:18" x14ac:dyDescent="0.25">
      <c r="R98985" s="15">
        <v>5</v>
      </c>
    </row>
    <row r="98986" spans="18:18" x14ac:dyDescent="0.25">
      <c r="R98986" s="15">
        <v>5</v>
      </c>
    </row>
    <row r="98987" spans="18:18" x14ac:dyDescent="0.25">
      <c r="R98987" s="15">
        <v>5</v>
      </c>
    </row>
    <row r="98988" spans="18:18" x14ac:dyDescent="0.25">
      <c r="R98988" s="15">
        <v>5</v>
      </c>
    </row>
    <row r="98989" spans="18:18" x14ac:dyDescent="0.25">
      <c r="R98989" s="15">
        <v>5</v>
      </c>
    </row>
    <row r="98990" spans="18:18" x14ac:dyDescent="0.25">
      <c r="R98990" s="15">
        <v>5</v>
      </c>
    </row>
    <row r="98991" spans="18:18" x14ac:dyDescent="0.25">
      <c r="R98991" s="15">
        <v>5</v>
      </c>
    </row>
    <row r="98992" spans="18:18" x14ac:dyDescent="0.25">
      <c r="R98992" s="15">
        <v>5</v>
      </c>
    </row>
    <row r="98993" spans="18:18" x14ac:dyDescent="0.25">
      <c r="R98993" s="15">
        <v>5</v>
      </c>
    </row>
    <row r="98994" spans="18:18" x14ac:dyDescent="0.25">
      <c r="R98994" s="15">
        <v>5</v>
      </c>
    </row>
    <row r="98995" spans="18:18" x14ac:dyDescent="0.25">
      <c r="R98995" s="15">
        <v>5</v>
      </c>
    </row>
    <row r="98996" spans="18:18" x14ac:dyDescent="0.25">
      <c r="R98996" s="15">
        <v>5</v>
      </c>
    </row>
    <row r="98997" spans="18:18" x14ac:dyDescent="0.25">
      <c r="R98997" s="15">
        <v>5</v>
      </c>
    </row>
    <row r="98998" spans="18:18" x14ac:dyDescent="0.25">
      <c r="R98998" s="15">
        <v>5</v>
      </c>
    </row>
    <row r="98999" spans="18:18" x14ac:dyDescent="0.25">
      <c r="R98999" s="15">
        <v>5</v>
      </c>
    </row>
    <row r="99000" spans="18:18" x14ac:dyDescent="0.25">
      <c r="R99000" s="15">
        <v>5</v>
      </c>
    </row>
    <row r="99001" spans="18:18" x14ac:dyDescent="0.25">
      <c r="R99001" s="15">
        <v>5</v>
      </c>
    </row>
    <row r="99002" spans="18:18" x14ac:dyDescent="0.25">
      <c r="R99002" s="15">
        <v>5</v>
      </c>
    </row>
    <row r="99003" spans="18:18" x14ac:dyDescent="0.25">
      <c r="R99003" s="15">
        <v>5</v>
      </c>
    </row>
    <row r="99004" spans="18:18" x14ac:dyDescent="0.25">
      <c r="R99004" s="15">
        <v>5</v>
      </c>
    </row>
    <row r="99005" spans="18:18" x14ac:dyDescent="0.25">
      <c r="R99005" s="15">
        <v>5</v>
      </c>
    </row>
    <row r="99006" spans="18:18" x14ac:dyDescent="0.25">
      <c r="R99006" s="15">
        <v>5</v>
      </c>
    </row>
    <row r="99007" spans="18:18" x14ac:dyDescent="0.25">
      <c r="R99007" s="15">
        <v>5</v>
      </c>
    </row>
    <row r="99008" spans="18:18" x14ac:dyDescent="0.25">
      <c r="R99008" s="15">
        <v>5</v>
      </c>
    </row>
    <row r="99009" spans="18:18" x14ac:dyDescent="0.25">
      <c r="R99009" s="15">
        <v>5</v>
      </c>
    </row>
    <row r="99010" spans="18:18" x14ac:dyDescent="0.25">
      <c r="R99010" s="15">
        <v>5</v>
      </c>
    </row>
    <row r="99011" spans="18:18" x14ac:dyDescent="0.25">
      <c r="R99011" s="15">
        <v>5</v>
      </c>
    </row>
    <row r="99012" spans="18:18" x14ac:dyDescent="0.25">
      <c r="R99012" s="15">
        <v>5</v>
      </c>
    </row>
    <row r="99013" spans="18:18" x14ac:dyDescent="0.25">
      <c r="R99013" s="15">
        <v>5</v>
      </c>
    </row>
    <row r="99014" spans="18:18" x14ac:dyDescent="0.25">
      <c r="R99014" s="15">
        <v>5</v>
      </c>
    </row>
    <row r="99015" spans="18:18" x14ac:dyDescent="0.25">
      <c r="R99015" s="15">
        <v>5</v>
      </c>
    </row>
    <row r="99016" spans="18:18" x14ac:dyDescent="0.25">
      <c r="R99016" s="15">
        <v>5</v>
      </c>
    </row>
    <row r="99017" spans="18:18" x14ac:dyDescent="0.25">
      <c r="R99017" s="15">
        <v>5</v>
      </c>
    </row>
    <row r="99018" spans="18:18" x14ac:dyDescent="0.25">
      <c r="R99018" s="15">
        <v>5</v>
      </c>
    </row>
    <row r="99019" spans="18:18" x14ac:dyDescent="0.25">
      <c r="R99019" s="15">
        <v>5</v>
      </c>
    </row>
    <row r="99020" spans="18:18" x14ac:dyDescent="0.25">
      <c r="R99020" s="15">
        <v>5</v>
      </c>
    </row>
    <row r="99021" spans="18:18" x14ac:dyDescent="0.25">
      <c r="R99021" s="15">
        <v>5</v>
      </c>
    </row>
    <row r="99022" spans="18:18" x14ac:dyDescent="0.25">
      <c r="R99022" s="15">
        <v>5</v>
      </c>
    </row>
    <row r="99023" spans="18:18" x14ac:dyDescent="0.25">
      <c r="R99023" s="15">
        <v>5</v>
      </c>
    </row>
    <row r="99024" spans="18:18" x14ac:dyDescent="0.25">
      <c r="R99024" s="15">
        <v>5</v>
      </c>
    </row>
    <row r="99025" spans="18:18" x14ac:dyDescent="0.25">
      <c r="R99025" s="15">
        <v>5</v>
      </c>
    </row>
    <row r="99026" spans="18:18" x14ac:dyDescent="0.25">
      <c r="R99026" s="15">
        <v>5</v>
      </c>
    </row>
    <row r="99027" spans="18:18" x14ac:dyDescent="0.25">
      <c r="R99027" s="15">
        <v>5</v>
      </c>
    </row>
    <row r="99028" spans="18:18" x14ac:dyDescent="0.25">
      <c r="R99028" s="15">
        <v>5</v>
      </c>
    </row>
    <row r="99029" spans="18:18" x14ac:dyDescent="0.25">
      <c r="R99029" s="15">
        <v>5</v>
      </c>
    </row>
    <row r="99030" spans="18:18" x14ac:dyDescent="0.25">
      <c r="R99030" s="15">
        <v>5</v>
      </c>
    </row>
    <row r="99031" spans="18:18" x14ac:dyDescent="0.25">
      <c r="R99031" s="15">
        <v>5</v>
      </c>
    </row>
    <row r="99032" spans="18:18" x14ac:dyDescent="0.25">
      <c r="R99032" s="15">
        <v>5</v>
      </c>
    </row>
    <row r="99033" spans="18:18" x14ac:dyDescent="0.25">
      <c r="R99033" s="15">
        <v>5</v>
      </c>
    </row>
    <row r="99034" spans="18:18" x14ac:dyDescent="0.25">
      <c r="R99034" s="15">
        <v>5</v>
      </c>
    </row>
    <row r="99035" spans="18:18" x14ac:dyDescent="0.25">
      <c r="R99035" s="15">
        <v>5</v>
      </c>
    </row>
    <row r="99036" spans="18:18" x14ac:dyDescent="0.25">
      <c r="R99036" s="15">
        <v>4</v>
      </c>
    </row>
    <row r="99037" spans="18:18" x14ac:dyDescent="0.25">
      <c r="R99037" s="15">
        <v>4</v>
      </c>
    </row>
    <row r="99038" spans="18:18" x14ac:dyDescent="0.25">
      <c r="R99038" s="15">
        <v>4</v>
      </c>
    </row>
    <row r="99039" spans="18:18" x14ac:dyDescent="0.25">
      <c r="R99039" s="15">
        <v>4</v>
      </c>
    </row>
    <row r="99040" spans="18:18" x14ac:dyDescent="0.25">
      <c r="R99040" s="15">
        <v>4</v>
      </c>
    </row>
    <row r="99041" spans="18:18" x14ac:dyDescent="0.25">
      <c r="R99041" s="15">
        <v>4</v>
      </c>
    </row>
    <row r="99042" spans="18:18" x14ac:dyDescent="0.25">
      <c r="R99042" s="15">
        <v>4</v>
      </c>
    </row>
    <row r="99043" spans="18:18" x14ac:dyDescent="0.25">
      <c r="R99043" s="15">
        <v>4</v>
      </c>
    </row>
    <row r="99044" spans="18:18" x14ac:dyDescent="0.25">
      <c r="R99044" s="15">
        <v>5</v>
      </c>
    </row>
    <row r="99045" spans="18:18" x14ac:dyDescent="0.25">
      <c r="R99045" s="15">
        <v>5</v>
      </c>
    </row>
    <row r="99046" spans="18:18" x14ac:dyDescent="0.25">
      <c r="R99046" s="15">
        <v>5</v>
      </c>
    </row>
    <row r="99047" spans="18:18" x14ac:dyDescent="0.25">
      <c r="R99047" s="15">
        <v>5</v>
      </c>
    </row>
    <row r="99048" spans="18:18" x14ac:dyDescent="0.25">
      <c r="R99048" s="15">
        <v>5</v>
      </c>
    </row>
    <row r="99049" spans="18:18" x14ac:dyDescent="0.25">
      <c r="R99049" s="15">
        <v>5</v>
      </c>
    </row>
    <row r="99050" spans="18:18" x14ac:dyDescent="0.25">
      <c r="R99050" s="15">
        <v>5</v>
      </c>
    </row>
    <row r="99051" spans="18:18" x14ac:dyDescent="0.25">
      <c r="R99051" s="15">
        <v>5</v>
      </c>
    </row>
    <row r="99052" spans="18:18" x14ac:dyDescent="0.25">
      <c r="R99052" s="15">
        <v>5</v>
      </c>
    </row>
    <row r="99053" spans="18:18" x14ac:dyDescent="0.25">
      <c r="R99053" s="15">
        <v>5</v>
      </c>
    </row>
    <row r="99054" spans="18:18" x14ac:dyDescent="0.25">
      <c r="R99054" s="15">
        <v>5</v>
      </c>
    </row>
    <row r="99055" spans="18:18" x14ac:dyDescent="0.25">
      <c r="R99055" s="15">
        <v>5</v>
      </c>
    </row>
    <row r="99056" spans="18:18" x14ac:dyDescent="0.25">
      <c r="R99056" s="15">
        <v>5</v>
      </c>
    </row>
    <row r="99057" spans="18:18" x14ac:dyDescent="0.25">
      <c r="R99057" s="15">
        <v>5</v>
      </c>
    </row>
    <row r="99058" spans="18:18" x14ac:dyDescent="0.25">
      <c r="R99058" s="15">
        <v>5</v>
      </c>
    </row>
    <row r="99059" spans="18:18" x14ac:dyDescent="0.25">
      <c r="R99059" s="15">
        <v>5</v>
      </c>
    </row>
    <row r="99060" spans="18:18" x14ac:dyDescent="0.25">
      <c r="R99060" s="15">
        <v>5</v>
      </c>
    </row>
    <row r="99061" spans="18:18" x14ac:dyDescent="0.25">
      <c r="R99061" s="15">
        <v>5</v>
      </c>
    </row>
    <row r="99062" spans="18:18" x14ac:dyDescent="0.25">
      <c r="R99062" s="15">
        <v>5</v>
      </c>
    </row>
    <row r="99063" spans="18:18" x14ac:dyDescent="0.25">
      <c r="R99063" s="15">
        <v>5</v>
      </c>
    </row>
    <row r="99064" spans="18:18" x14ac:dyDescent="0.25">
      <c r="R99064" s="15">
        <v>5</v>
      </c>
    </row>
    <row r="99065" spans="18:18" x14ac:dyDescent="0.25">
      <c r="R99065" s="15">
        <v>5</v>
      </c>
    </row>
    <row r="99066" spans="18:18" x14ac:dyDescent="0.25">
      <c r="R99066" s="15">
        <v>5</v>
      </c>
    </row>
    <row r="99067" spans="18:18" x14ac:dyDescent="0.25">
      <c r="R99067" s="15">
        <v>5</v>
      </c>
    </row>
    <row r="99068" spans="18:18" x14ac:dyDescent="0.25">
      <c r="R99068" s="15">
        <v>5</v>
      </c>
    </row>
    <row r="99069" spans="18:18" x14ac:dyDescent="0.25">
      <c r="R99069" s="15">
        <v>5</v>
      </c>
    </row>
    <row r="99070" spans="18:18" x14ac:dyDescent="0.25">
      <c r="R99070" s="15">
        <v>5</v>
      </c>
    </row>
    <row r="99071" spans="18:18" x14ac:dyDescent="0.25">
      <c r="R99071" s="15">
        <v>5</v>
      </c>
    </row>
    <row r="99072" spans="18:18" x14ac:dyDescent="0.25">
      <c r="R99072" s="15">
        <v>5</v>
      </c>
    </row>
    <row r="99073" spans="18:18" x14ac:dyDescent="0.25">
      <c r="R99073" s="15">
        <v>5</v>
      </c>
    </row>
    <row r="99074" spans="18:18" x14ac:dyDescent="0.25">
      <c r="R99074" s="15">
        <v>5</v>
      </c>
    </row>
    <row r="99075" spans="18:18" x14ac:dyDescent="0.25">
      <c r="R99075" s="15">
        <v>5</v>
      </c>
    </row>
    <row r="99076" spans="18:18" x14ac:dyDescent="0.25">
      <c r="R99076" s="15">
        <v>5</v>
      </c>
    </row>
    <row r="99077" spans="18:18" x14ac:dyDescent="0.25">
      <c r="R99077" s="15">
        <v>5</v>
      </c>
    </row>
    <row r="99078" spans="18:18" x14ac:dyDescent="0.25">
      <c r="R99078" s="15">
        <v>5</v>
      </c>
    </row>
    <row r="99079" spans="18:18" x14ac:dyDescent="0.25">
      <c r="R99079" s="15">
        <v>5</v>
      </c>
    </row>
    <row r="99080" spans="18:18" x14ac:dyDescent="0.25">
      <c r="R99080" s="15">
        <v>1</v>
      </c>
    </row>
    <row r="99081" spans="18:18" x14ac:dyDescent="0.25">
      <c r="R99081" s="15">
        <v>1</v>
      </c>
    </row>
    <row r="99082" spans="18:18" x14ac:dyDescent="0.25">
      <c r="R99082" s="15">
        <v>1</v>
      </c>
    </row>
    <row r="99083" spans="18:18" x14ac:dyDescent="0.25">
      <c r="R99083" s="15">
        <v>1</v>
      </c>
    </row>
    <row r="99084" spans="18:18" x14ac:dyDescent="0.25">
      <c r="R99084" s="15">
        <v>1</v>
      </c>
    </row>
    <row r="99085" spans="18:18" x14ac:dyDescent="0.25">
      <c r="R99085" s="15">
        <v>1</v>
      </c>
    </row>
    <row r="99086" spans="18:18" x14ac:dyDescent="0.25">
      <c r="R99086" s="15">
        <v>1</v>
      </c>
    </row>
    <row r="99087" spans="18:18" x14ac:dyDescent="0.25">
      <c r="R99087" s="15">
        <v>1</v>
      </c>
    </row>
    <row r="99088" spans="18:18" x14ac:dyDescent="0.25">
      <c r="R99088" s="15">
        <v>1</v>
      </c>
    </row>
    <row r="99089" spans="18:18" x14ac:dyDescent="0.25">
      <c r="R99089" s="15">
        <v>1</v>
      </c>
    </row>
    <row r="99090" spans="18:18" x14ac:dyDescent="0.25">
      <c r="R99090" s="15">
        <v>1</v>
      </c>
    </row>
    <row r="99091" spans="18:18" x14ac:dyDescent="0.25">
      <c r="R99091" s="15">
        <v>1</v>
      </c>
    </row>
    <row r="99092" spans="18:18" x14ac:dyDescent="0.25">
      <c r="R99092" s="15">
        <v>1</v>
      </c>
    </row>
    <row r="99093" spans="18:18" x14ac:dyDescent="0.25">
      <c r="R99093" s="15">
        <v>1</v>
      </c>
    </row>
    <row r="99094" spans="18:18" x14ac:dyDescent="0.25">
      <c r="R99094" s="15">
        <v>1</v>
      </c>
    </row>
    <row r="99095" spans="18:18" x14ac:dyDescent="0.25">
      <c r="R99095" s="15">
        <v>1</v>
      </c>
    </row>
    <row r="99096" spans="18:18" x14ac:dyDescent="0.25">
      <c r="R99096" s="15">
        <v>1</v>
      </c>
    </row>
    <row r="99097" spans="18:18" x14ac:dyDescent="0.25">
      <c r="R99097" s="15">
        <v>1</v>
      </c>
    </row>
    <row r="99098" spans="18:18" x14ac:dyDescent="0.25">
      <c r="R99098" s="15">
        <v>1</v>
      </c>
    </row>
    <row r="99099" spans="18:18" x14ac:dyDescent="0.25">
      <c r="R99099" s="15">
        <v>1</v>
      </c>
    </row>
    <row r="99100" spans="18:18" x14ac:dyDescent="0.25">
      <c r="R99100" s="15">
        <v>5</v>
      </c>
    </row>
    <row r="99101" spans="18:18" x14ac:dyDescent="0.25">
      <c r="R99101" s="15">
        <v>5</v>
      </c>
    </row>
    <row r="99102" spans="18:18" x14ac:dyDescent="0.25">
      <c r="R99102" s="15">
        <v>5</v>
      </c>
    </row>
    <row r="99103" spans="18:18" x14ac:dyDescent="0.25">
      <c r="R99103" s="15">
        <v>5</v>
      </c>
    </row>
    <row r="99104" spans="18:18" x14ac:dyDescent="0.25">
      <c r="R99104" s="15">
        <v>5</v>
      </c>
    </row>
    <row r="99105" spans="18:18" x14ac:dyDescent="0.25">
      <c r="R99105" s="15">
        <v>5</v>
      </c>
    </row>
    <row r="99106" spans="18:18" x14ac:dyDescent="0.25">
      <c r="R99106" s="15">
        <v>5</v>
      </c>
    </row>
    <row r="99107" spans="18:18" x14ac:dyDescent="0.25">
      <c r="R99107" s="15">
        <v>5</v>
      </c>
    </row>
    <row r="99108" spans="18:18" x14ac:dyDescent="0.25">
      <c r="R99108" s="15">
        <v>5</v>
      </c>
    </row>
    <row r="99109" spans="18:18" x14ac:dyDescent="0.25">
      <c r="R99109" s="15">
        <v>5</v>
      </c>
    </row>
    <row r="99110" spans="18:18" x14ac:dyDescent="0.25">
      <c r="R99110" s="15">
        <v>5</v>
      </c>
    </row>
    <row r="99111" spans="18:18" x14ac:dyDescent="0.25">
      <c r="R99111" s="15">
        <v>5</v>
      </c>
    </row>
    <row r="99112" spans="18:18" x14ac:dyDescent="0.25">
      <c r="R99112" s="15">
        <v>5</v>
      </c>
    </row>
    <row r="99113" spans="18:18" x14ac:dyDescent="0.25">
      <c r="R99113" s="15">
        <v>5</v>
      </c>
    </row>
    <row r="99114" spans="18:18" x14ac:dyDescent="0.25">
      <c r="R99114" s="15">
        <v>5</v>
      </c>
    </row>
    <row r="99115" spans="18:18" x14ac:dyDescent="0.25">
      <c r="R99115" s="15">
        <v>5</v>
      </c>
    </row>
    <row r="99116" spans="18:18" x14ac:dyDescent="0.25">
      <c r="R99116" s="15">
        <v>5</v>
      </c>
    </row>
    <row r="99117" spans="18:18" x14ac:dyDescent="0.25">
      <c r="R99117" s="15">
        <v>5</v>
      </c>
    </row>
    <row r="99118" spans="18:18" x14ac:dyDescent="0.25">
      <c r="R99118" s="15">
        <v>4</v>
      </c>
    </row>
    <row r="99119" spans="18:18" x14ac:dyDescent="0.25">
      <c r="R99119" s="15">
        <v>4</v>
      </c>
    </row>
    <row r="99120" spans="18:18" x14ac:dyDescent="0.25">
      <c r="R99120" s="15">
        <v>4</v>
      </c>
    </row>
    <row r="99121" spans="18:18" x14ac:dyDescent="0.25">
      <c r="R99121" s="15">
        <v>4</v>
      </c>
    </row>
    <row r="99122" spans="18:18" x14ac:dyDescent="0.25">
      <c r="R99122" s="15">
        <v>4</v>
      </c>
    </row>
    <row r="99123" spans="18:18" x14ac:dyDescent="0.25">
      <c r="R99123" s="15">
        <v>4</v>
      </c>
    </row>
    <row r="99124" spans="18:18" x14ac:dyDescent="0.25">
      <c r="R99124" s="15">
        <v>4</v>
      </c>
    </row>
    <row r="99125" spans="18:18" x14ac:dyDescent="0.25">
      <c r="R99125" s="15">
        <v>4</v>
      </c>
    </row>
    <row r="99126" spans="18:18" x14ac:dyDescent="0.25">
      <c r="R99126" s="15">
        <v>4</v>
      </c>
    </row>
    <row r="99127" spans="18:18" x14ac:dyDescent="0.25">
      <c r="R99127" s="15">
        <v>4</v>
      </c>
    </row>
    <row r="99128" spans="18:18" x14ac:dyDescent="0.25">
      <c r="R99128" s="15">
        <v>4</v>
      </c>
    </row>
    <row r="99129" spans="18:18" x14ac:dyDescent="0.25">
      <c r="R99129" s="15">
        <v>4</v>
      </c>
    </row>
    <row r="99130" spans="18:18" x14ac:dyDescent="0.25">
      <c r="R99130" s="15">
        <v>4</v>
      </c>
    </row>
    <row r="99131" spans="18:18" x14ac:dyDescent="0.25">
      <c r="R99131" s="15">
        <v>4</v>
      </c>
    </row>
    <row r="99132" spans="18:18" x14ac:dyDescent="0.25">
      <c r="R99132" s="15">
        <v>4</v>
      </c>
    </row>
    <row r="99133" spans="18:18" x14ac:dyDescent="0.25">
      <c r="R99133" s="15">
        <v>4</v>
      </c>
    </row>
    <row r="99134" spans="18:18" x14ac:dyDescent="0.25">
      <c r="R99134" s="15">
        <v>4</v>
      </c>
    </row>
    <row r="99135" spans="18:18" x14ac:dyDescent="0.25">
      <c r="R99135" s="15">
        <v>4</v>
      </c>
    </row>
    <row r="99136" spans="18:18" x14ac:dyDescent="0.25">
      <c r="R99136" s="15">
        <v>4</v>
      </c>
    </row>
    <row r="99137" spans="18:18" x14ac:dyDescent="0.25">
      <c r="R99137" s="15">
        <v>4</v>
      </c>
    </row>
    <row r="99138" spans="18:18" x14ac:dyDescent="0.25">
      <c r="R99138" s="15">
        <v>4</v>
      </c>
    </row>
    <row r="99139" spans="18:18" x14ac:dyDescent="0.25">
      <c r="R99139" s="15">
        <v>4</v>
      </c>
    </row>
    <row r="99140" spans="18:18" x14ac:dyDescent="0.25">
      <c r="R99140" s="15">
        <v>4</v>
      </c>
    </row>
    <row r="99141" spans="18:18" x14ac:dyDescent="0.25">
      <c r="R99141" s="15">
        <v>4</v>
      </c>
    </row>
    <row r="99142" spans="18:18" x14ac:dyDescent="0.25">
      <c r="R99142" s="15">
        <v>4</v>
      </c>
    </row>
    <row r="99143" spans="18:18" x14ac:dyDescent="0.25">
      <c r="R99143" s="15">
        <v>4</v>
      </c>
    </row>
    <row r="99144" spans="18:18" x14ac:dyDescent="0.25">
      <c r="R99144" s="15">
        <v>4</v>
      </c>
    </row>
    <row r="99145" spans="18:18" x14ac:dyDescent="0.25">
      <c r="R99145" s="15">
        <v>4</v>
      </c>
    </row>
    <row r="99146" spans="18:18" x14ac:dyDescent="0.25">
      <c r="R99146" s="15">
        <v>4</v>
      </c>
    </row>
    <row r="99147" spans="18:18" x14ac:dyDescent="0.25">
      <c r="R99147" s="15">
        <v>4</v>
      </c>
    </row>
    <row r="99148" spans="18:18" x14ac:dyDescent="0.25">
      <c r="R99148" s="15">
        <v>4</v>
      </c>
    </row>
    <row r="99149" spans="18:18" x14ac:dyDescent="0.25">
      <c r="R99149" s="15">
        <v>4</v>
      </c>
    </row>
    <row r="99150" spans="18:18" x14ac:dyDescent="0.25">
      <c r="R99150" s="15">
        <v>4</v>
      </c>
    </row>
    <row r="99151" spans="18:18" x14ac:dyDescent="0.25">
      <c r="R99151" s="15">
        <v>4</v>
      </c>
    </row>
    <row r="99152" spans="18:18" x14ac:dyDescent="0.25">
      <c r="R99152" s="15">
        <v>4</v>
      </c>
    </row>
    <row r="99153" spans="18:18" x14ac:dyDescent="0.25">
      <c r="R99153" s="15">
        <v>4</v>
      </c>
    </row>
    <row r="99154" spans="18:18" x14ac:dyDescent="0.25">
      <c r="R99154" s="15">
        <v>4</v>
      </c>
    </row>
    <row r="99155" spans="18:18" x14ac:dyDescent="0.25">
      <c r="R99155" s="15">
        <v>4</v>
      </c>
    </row>
    <row r="99156" spans="18:18" x14ac:dyDescent="0.25">
      <c r="R99156" s="15">
        <v>4</v>
      </c>
    </row>
    <row r="99157" spans="18:18" x14ac:dyDescent="0.25">
      <c r="R99157" s="15">
        <v>4</v>
      </c>
    </row>
    <row r="99158" spans="18:18" x14ac:dyDescent="0.25">
      <c r="R99158" s="15">
        <v>4</v>
      </c>
    </row>
    <row r="99159" spans="18:18" x14ac:dyDescent="0.25">
      <c r="R99159" s="15">
        <v>4</v>
      </c>
    </row>
    <row r="99160" spans="18:18" x14ac:dyDescent="0.25">
      <c r="R99160" s="15">
        <v>4</v>
      </c>
    </row>
    <row r="99161" spans="18:18" x14ac:dyDescent="0.25">
      <c r="R99161" s="15">
        <v>4</v>
      </c>
    </row>
    <row r="99162" spans="18:18" x14ac:dyDescent="0.25">
      <c r="R99162" s="15">
        <v>4</v>
      </c>
    </row>
    <row r="99163" spans="18:18" x14ac:dyDescent="0.25">
      <c r="R99163" s="15">
        <v>4</v>
      </c>
    </row>
    <row r="99164" spans="18:18" x14ac:dyDescent="0.25">
      <c r="R99164" s="15">
        <v>4</v>
      </c>
    </row>
    <row r="99165" spans="18:18" x14ac:dyDescent="0.25">
      <c r="R99165" s="15">
        <v>4</v>
      </c>
    </row>
    <row r="99166" spans="18:18" x14ac:dyDescent="0.25">
      <c r="R99166" s="15">
        <v>4</v>
      </c>
    </row>
    <row r="99167" spans="18:18" x14ac:dyDescent="0.25">
      <c r="R99167" s="15">
        <v>4</v>
      </c>
    </row>
    <row r="99168" spans="18:18" x14ac:dyDescent="0.25">
      <c r="R99168" s="15">
        <v>4</v>
      </c>
    </row>
    <row r="99169" spans="18:18" x14ac:dyDescent="0.25">
      <c r="R99169" s="15">
        <v>4</v>
      </c>
    </row>
    <row r="99170" spans="18:18" x14ac:dyDescent="0.25">
      <c r="R99170" s="15">
        <v>4</v>
      </c>
    </row>
    <row r="99171" spans="18:18" x14ac:dyDescent="0.25">
      <c r="R99171" s="15">
        <v>4</v>
      </c>
    </row>
    <row r="99172" spans="18:18" x14ac:dyDescent="0.25">
      <c r="R99172" s="15">
        <v>4</v>
      </c>
    </row>
    <row r="99173" spans="18:18" x14ac:dyDescent="0.25">
      <c r="R99173" s="15">
        <v>4</v>
      </c>
    </row>
    <row r="99174" spans="18:18" x14ac:dyDescent="0.25">
      <c r="R99174" s="15">
        <v>4</v>
      </c>
    </row>
    <row r="99175" spans="18:18" x14ac:dyDescent="0.25">
      <c r="R99175" s="15">
        <v>4</v>
      </c>
    </row>
    <row r="99176" spans="18:18" x14ac:dyDescent="0.25">
      <c r="R99176" s="15">
        <v>4</v>
      </c>
    </row>
    <row r="99177" spans="18:18" x14ac:dyDescent="0.25">
      <c r="R99177" s="15">
        <v>4</v>
      </c>
    </row>
    <row r="99178" spans="18:18" x14ac:dyDescent="0.25">
      <c r="R99178" s="15">
        <v>4</v>
      </c>
    </row>
    <row r="99179" spans="18:18" x14ac:dyDescent="0.25">
      <c r="R99179" s="15">
        <v>4</v>
      </c>
    </row>
    <row r="99180" spans="18:18" x14ac:dyDescent="0.25">
      <c r="R99180" s="15">
        <v>4</v>
      </c>
    </row>
    <row r="99181" spans="18:18" x14ac:dyDescent="0.25">
      <c r="R99181" s="15">
        <v>4</v>
      </c>
    </row>
    <row r="99182" spans="18:18" x14ac:dyDescent="0.25">
      <c r="R99182" s="15">
        <v>5</v>
      </c>
    </row>
    <row r="99183" spans="18:18" x14ac:dyDescent="0.25">
      <c r="R99183" s="15">
        <v>5</v>
      </c>
    </row>
    <row r="99184" spans="18:18" x14ac:dyDescent="0.25">
      <c r="R99184" s="15">
        <v>5</v>
      </c>
    </row>
    <row r="99185" spans="18:18" x14ac:dyDescent="0.25">
      <c r="R99185" s="15">
        <v>5</v>
      </c>
    </row>
    <row r="99186" spans="18:18" x14ac:dyDescent="0.25">
      <c r="R99186" s="15">
        <v>5</v>
      </c>
    </row>
    <row r="99187" spans="18:18" x14ac:dyDescent="0.25">
      <c r="R99187" s="15">
        <v>5</v>
      </c>
    </row>
    <row r="99188" spans="18:18" x14ac:dyDescent="0.25">
      <c r="R99188" s="15">
        <v>5</v>
      </c>
    </row>
    <row r="99189" spans="18:18" x14ac:dyDescent="0.25">
      <c r="R99189" s="15">
        <v>5</v>
      </c>
    </row>
    <row r="99190" spans="18:18" x14ac:dyDescent="0.25">
      <c r="R99190" s="15">
        <v>5</v>
      </c>
    </row>
    <row r="99191" spans="18:18" x14ac:dyDescent="0.25">
      <c r="R99191" s="15">
        <v>5</v>
      </c>
    </row>
    <row r="99192" spans="18:18" x14ac:dyDescent="0.25">
      <c r="R99192" s="15">
        <v>5</v>
      </c>
    </row>
    <row r="99193" spans="18:18" x14ac:dyDescent="0.25">
      <c r="R99193" s="15">
        <v>5</v>
      </c>
    </row>
    <row r="99194" spans="18:18" x14ac:dyDescent="0.25">
      <c r="R99194" s="15">
        <v>5</v>
      </c>
    </row>
    <row r="99195" spans="18:18" x14ac:dyDescent="0.25">
      <c r="R99195" s="15">
        <v>5</v>
      </c>
    </row>
    <row r="99196" spans="18:18" x14ac:dyDescent="0.25">
      <c r="R99196" s="15">
        <v>5</v>
      </c>
    </row>
    <row r="99197" spans="18:18" x14ac:dyDescent="0.25">
      <c r="R99197" s="15">
        <v>5</v>
      </c>
    </row>
    <row r="99198" spans="18:18" x14ac:dyDescent="0.25">
      <c r="R99198" s="15">
        <v>5</v>
      </c>
    </row>
    <row r="99199" spans="18:18" x14ac:dyDescent="0.25">
      <c r="R99199" s="15">
        <v>5</v>
      </c>
    </row>
    <row r="99200" spans="18:18" x14ac:dyDescent="0.25">
      <c r="R99200" s="15">
        <v>5</v>
      </c>
    </row>
    <row r="99201" spans="18:18" x14ac:dyDescent="0.25">
      <c r="R99201" s="15">
        <v>5</v>
      </c>
    </row>
    <row r="99202" spans="18:18" x14ac:dyDescent="0.25">
      <c r="R99202" s="15">
        <v>5</v>
      </c>
    </row>
    <row r="99203" spans="18:18" x14ac:dyDescent="0.25">
      <c r="R99203" s="15">
        <v>5</v>
      </c>
    </row>
    <row r="99204" spans="18:18" x14ac:dyDescent="0.25">
      <c r="R99204" s="15">
        <v>5</v>
      </c>
    </row>
    <row r="99205" spans="18:18" x14ac:dyDescent="0.25">
      <c r="R99205" s="15">
        <v>5</v>
      </c>
    </row>
    <row r="99206" spans="18:18" x14ac:dyDescent="0.25">
      <c r="R99206" s="15">
        <v>5</v>
      </c>
    </row>
    <row r="99207" spans="18:18" x14ac:dyDescent="0.25">
      <c r="R99207" s="15">
        <v>5</v>
      </c>
    </row>
    <row r="99208" spans="18:18" x14ac:dyDescent="0.25">
      <c r="R99208" s="15">
        <v>5</v>
      </c>
    </row>
    <row r="99209" spans="18:18" x14ac:dyDescent="0.25">
      <c r="R99209" s="15">
        <v>5</v>
      </c>
    </row>
    <row r="99210" spans="18:18" x14ac:dyDescent="0.25">
      <c r="R99210" s="15">
        <v>5</v>
      </c>
    </row>
    <row r="99211" spans="18:18" x14ac:dyDescent="0.25">
      <c r="R99211" s="15">
        <v>5</v>
      </c>
    </row>
    <row r="99212" spans="18:18" x14ac:dyDescent="0.25">
      <c r="R99212" s="15">
        <v>5</v>
      </c>
    </row>
    <row r="99213" spans="18:18" x14ac:dyDescent="0.25">
      <c r="R99213" s="15">
        <v>5</v>
      </c>
    </row>
    <row r="99214" spans="18:18" x14ac:dyDescent="0.25">
      <c r="R99214" s="15">
        <v>5</v>
      </c>
    </row>
    <row r="99215" spans="18:18" x14ac:dyDescent="0.25">
      <c r="R99215" s="15">
        <v>5</v>
      </c>
    </row>
    <row r="99216" spans="18:18" x14ac:dyDescent="0.25">
      <c r="R99216" s="15">
        <v>5</v>
      </c>
    </row>
    <row r="99217" spans="18:18" x14ac:dyDescent="0.25">
      <c r="R99217" s="15">
        <v>5</v>
      </c>
    </row>
    <row r="99218" spans="18:18" x14ac:dyDescent="0.25">
      <c r="R99218" s="15">
        <v>5</v>
      </c>
    </row>
    <row r="99219" spans="18:18" x14ac:dyDescent="0.25">
      <c r="R99219" s="15">
        <v>5</v>
      </c>
    </row>
    <row r="99220" spans="18:18" x14ac:dyDescent="0.25">
      <c r="R99220" s="15">
        <v>5</v>
      </c>
    </row>
    <row r="99221" spans="18:18" x14ac:dyDescent="0.25">
      <c r="R99221" s="15">
        <v>5</v>
      </c>
    </row>
    <row r="99222" spans="18:18" x14ac:dyDescent="0.25">
      <c r="R99222" s="15">
        <v>5</v>
      </c>
    </row>
    <row r="99223" spans="18:18" x14ac:dyDescent="0.25">
      <c r="R99223" s="15">
        <v>5</v>
      </c>
    </row>
    <row r="99224" spans="18:18" x14ac:dyDescent="0.25">
      <c r="R99224" s="15">
        <v>5</v>
      </c>
    </row>
    <row r="99225" spans="18:18" x14ac:dyDescent="0.25">
      <c r="R99225" s="15">
        <v>5</v>
      </c>
    </row>
    <row r="99226" spans="18:18" x14ac:dyDescent="0.25">
      <c r="R99226" s="15">
        <v>5</v>
      </c>
    </row>
    <row r="99227" spans="18:18" x14ac:dyDescent="0.25">
      <c r="R99227" s="15">
        <v>5</v>
      </c>
    </row>
    <row r="99228" spans="18:18" x14ac:dyDescent="0.25">
      <c r="R99228" s="15">
        <v>1</v>
      </c>
    </row>
    <row r="99229" spans="18:18" x14ac:dyDescent="0.25">
      <c r="R99229" s="15">
        <v>1</v>
      </c>
    </row>
    <row r="99230" spans="18:18" x14ac:dyDescent="0.25">
      <c r="R99230" s="15">
        <v>1</v>
      </c>
    </row>
    <row r="99231" spans="18:18" x14ac:dyDescent="0.25">
      <c r="R99231" s="15">
        <v>1</v>
      </c>
    </row>
    <row r="99232" spans="18:18" x14ac:dyDescent="0.25">
      <c r="R99232" s="15">
        <v>1</v>
      </c>
    </row>
    <row r="99233" spans="18:18" x14ac:dyDescent="0.25">
      <c r="R99233" s="15">
        <v>1</v>
      </c>
    </row>
    <row r="99234" spans="18:18" x14ac:dyDescent="0.25">
      <c r="R99234" s="15">
        <v>1</v>
      </c>
    </row>
    <row r="99235" spans="18:18" x14ac:dyDescent="0.25">
      <c r="R99235" s="15">
        <v>1</v>
      </c>
    </row>
    <row r="99236" spans="18:18" x14ac:dyDescent="0.25">
      <c r="R99236" s="15">
        <v>1</v>
      </c>
    </row>
    <row r="99237" spans="18:18" x14ac:dyDescent="0.25">
      <c r="R99237" s="15">
        <v>1</v>
      </c>
    </row>
    <row r="99238" spans="18:18" x14ac:dyDescent="0.25">
      <c r="R99238" s="15">
        <v>1</v>
      </c>
    </row>
    <row r="99239" spans="18:18" x14ac:dyDescent="0.25">
      <c r="R99239" s="15">
        <v>1</v>
      </c>
    </row>
    <row r="99240" spans="18:18" x14ac:dyDescent="0.25">
      <c r="R99240" s="15">
        <v>1</v>
      </c>
    </row>
    <row r="99241" spans="18:18" x14ac:dyDescent="0.25">
      <c r="R99241" s="15">
        <v>1</v>
      </c>
    </row>
    <row r="99242" spans="18:18" x14ac:dyDescent="0.25">
      <c r="R99242" s="15">
        <v>1</v>
      </c>
    </row>
    <row r="99243" spans="18:18" x14ac:dyDescent="0.25">
      <c r="R99243" s="15">
        <v>1</v>
      </c>
    </row>
    <row r="99244" spans="18:18" x14ac:dyDescent="0.25">
      <c r="R99244" s="15">
        <v>1</v>
      </c>
    </row>
    <row r="99245" spans="18:18" x14ac:dyDescent="0.25">
      <c r="R99245" s="15">
        <v>1</v>
      </c>
    </row>
    <row r="99246" spans="18:18" x14ac:dyDescent="0.25">
      <c r="R99246" s="15">
        <v>1</v>
      </c>
    </row>
    <row r="99247" spans="18:18" x14ac:dyDescent="0.25">
      <c r="R99247" s="15">
        <v>1</v>
      </c>
    </row>
    <row r="99248" spans="18:18" x14ac:dyDescent="0.25">
      <c r="R99248" s="15">
        <v>1</v>
      </c>
    </row>
    <row r="99249" spans="18:18" x14ac:dyDescent="0.25">
      <c r="R99249" s="15">
        <v>1</v>
      </c>
    </row>
    <row r="99250" spans="18:18" x14ac:dyDescent="0.25">
      <c r="R99250" s="15">
        <v>1</v>
      </c>
    </row>
    <row r="99251" spans="18:18" x14ac:dyDescent="0.25">
      <c r="R99251" s="15">
        <v>1</v>
      </c>
    </row>
    <row r="99252" spans="18:18" x14ac:dyDescent="0.25">
      <c r="R99252" s="15">
        <v>1</v>
      </c>
    </row>
    <row r="99253" spans="18:18" x14ac:dyDescent="0.25">
      <c r="R99253" s="15">
        <v>1</v>
      </c>
    </row>
    <row r="99254" spans="18:18" x14ac:dyDescent="0.25">
      <c r="R99254" s="15">
        <v>1</v>
      </c>
    </row>
    <row r="99255" spans="18:18" x14ac:dyDescent="0.25">
      <c r="R99255" s="15">
        <v>1</v>
      </c>
    </row>
    <row r="99256" spans="18:18" x14ac:dyDescent="0.25">
      <c r="R99256" s="15">
        <v>1</v>
      </c>
    </row>
    <row r="99257" spans="18:18" x14ac:dyDescent="0.25">
      <c r="R99257" s="15">
        <v>1</v>
      </c>
    </row>
    <row r="99258" spans="18:18" x14ac:dyDescent="0.25">
      <c r="R99258" s="15">
        <v>1</v>
      </c>
    </row>
    <row r="99259" spans="18:18" x14ac:dyDescent="0.25">
      <c r="R99259" s="15">
        <v>1</v>
      </c>
    </row>
    <row r="99260" spans="18:18" x14ac:dyDescent="0.25">
      <c r="R99260" s="15">
        <v>1</v>
      </c>
    </row>
    <row r="99261" spans="18:18" x14ac:dyDescent="0.25">
      <c r="R99261" s="15">
        <v>1</v>
      </c>
    </row>
    <row r="99262" spans="18:18" x14ac:dyDescent="0.25">
      <c r="R99262" s="15">
        <v>1</v>
      </c>
    </row>
    <row r="99263" spans="18:18" x14ac:dyDescent="0.25">
      <c r="R99263" s="15">
        <v>1</v>
      </c>
    </row>
    <row r="99264" spans="18:18" x14ac:dyDescent="0.25">
      <c r="R99264" s="15">
        <v>2</v>
      </c>
    </row>
    <row r="99265" spans="18:18" x14ac:dyDescent="0.25">
      <c r="R99265" s="15">
        <v>2</v>
      </c>
    </row>
    <row r="99266" spans="18:18" x14ac:dyDescent="0.25">
      <c r="R99266" s="15">
        <v>2</v>
      </c>
    </row>
    <row r="99267" spans="18:18" x14ac:dyDescent="0.25">
      <c r="R99267" s="15">
        <v>2</v>
      </c>
    </row>
    <row r="99268" spans="18:18" x14ac:dyDescent="0.25">
      <c r="R99268" s="15">
        <v>2</v>
      </c>
    </row>
    <row r="99269" spans="18:18" x14ac:dyDescent="0.25">
      <c r="R99269" s="15">
        <v>3</v>
      </c>
    </row>
    <row r="99270" spans="18:18" x14ac:dyDescent="0.25">
      <c r="R99270" s="15">
        <v>3</v>
      </c>
    </row>
    <row r="99271" spans="18:18" x14ac:dyDescent="0.25">
      <c r="R99271" s="15">
        <v>3</v>
      </c>
    </row>
    <row r="99272" spans="18:18" x14ac:dyDescent="0.25">
      <c r="R99272" s="15">
        <v>3</v>
      </c>
    </row>
    <row r="99273" spans="18:18" x14ac:dyDescent="0.25">
      <c r="R99273" s="15">
        <v>4</v>
      </c>
    </row>
    <row r="99274" spans="18:18" x14ac:dyDescent="0.25">
      <c r="R99274" s="15">
        <v>4</v>
      </c>
    </row>
    <row r="99275" spans="18:18" x14ac:dyDescent="0.25">
      <c r="R99275" s="15">
        <v>4</v>
      </c>
    </row>
    <row r="99276" spans="18:18" x14ac:dyDescent="0.25">
      <c r="R99276" s="15">
        <v>4</v>
      </c>
    </row>
    <row r="99277" spans="18:18" x14ac:dyDescent="0.25">
      <c r="R99277" s="15">
        <v>4</v>
      </c>
    </row>
    <row r="99278" spans="18:18" x14ac:dyDescent="0.25">
      <c r="R99278" s="15">
        <v>4</v>
      </c>
    </row>
    <row r="99279" spans="18:18" x14ac:dyDescent="0.25">
      <c r="R99279" s="15">
        <v>4</v>
      </c>
    </row>
    <row r="99280" spans="18:18" x14ac:dyDescent="0.25">
      <c r="R99280" s="15">
        <v>4</v>
      </c>
    </row>
    <row r="99281" spans="18:18" x14ac:dyDescent="0.25">
      <c r="R99281" s="15">
        <v>4</v>
      </c>
    </row>
    <row r="99282" spans="18:18" x14ac:dyDescent="0.25">
      <c r="R99282" s="15">
        <v>4</v>
      </c>
    </row>
    <row r="99283" spans="18:18" x14ac:dyDescent="0.25">
      <c r="R99283" s="15">
        <v>4</v>
      </c>
    </row>
    <row r="99284" spans="18:18" x14ac:dyDescent="0.25">
      <c r="R99284" s="15">
        <v>4</v>
      </c>
    </row>
    <row r="99285" spans="18:18" x14ac:dyDescent="0.25">
      <c r="R99285" s="15">
        <v>4</v>
      </c>
    </row>
    <row r="99286" spans="18:18" x14ac:dyDescent="0.25">
      <c r="R99286" s="15">
        <v>4</v>
      </c>
    </row>
    <row r="99287" spans="18:18" x14ac:dyDescent="0.25">
      <c r="R99287" s="15">
        <v>4</v>
      </c>
    </row>
    <row r="99288" spans="18:18" x14ac:dyDescent="0.25">
      <c r="R99288" s="15">
        <v>4</v>
      </c>
    </row>
    <row r="99289" spans="18:18" x14ac:dyDescent="0.25">
      <c r="R99289" s="15">
        <v>4</v>
      </c>
    </row>
    <row r="99290" spans="18:18" x14ac:dyDescent="0.25">
      <c r="R99290" s="15">
        <v>4</v>
      </c>
    </row>
    <row r="99291" spans="18:18" x14ac:dyDescent="0.25">
      <c r="R99291" s="15">
        <v>4</v>
      </c>
    </row>
    <row r="99292" spans="18:18" x14ac:dyDescent="0.25">
      <c r="R99292" s="15">
        <v>4</v>
      </c>
    </row>
    <row r="99293" spans="18:18" x14ac:dyDescent="0.25">
      <c r="R99293" s="15">
        <v>4</v>
      </c>
    </row>
    <row r="99294" spans="18:18" x14ac:dyDescent="0.25">
      <c r="R99294" s="15">
        <v>4</v>
      </c>
    </row>
    <row r="99295" spans="18:18" x14ac:dyDescent="0.25">
      <c r="R99295" s="15">
        <v>4</v>
      </c>
    </row>
    <row r="99296" spans="18:18" x14ac:dyDescent="0.25">
      <c r="R99296" s="15">
        <v>4</v>
      </c>
    </row>
    <row r="99297" spans="18:18" x14ac:dyDescent="0.25">
      <c r="R99297" s="15">
        <v>4</v>
      </c>
    </row>
    <row r="99298" spans="18:18" x14ac:dyDescent="0.25">
      <c r="R99298" s="15">
        <v>4</v>
      </c>
    </row>
    <row r="99299" spans="18:18" x14ac:dyDescent="0.25">
      <c r="R99299" s="15">
        <v>4</v>
      </c>
    </row>
    <row r="99300" spans="18:18" x14ac:dyDescent="0.25">
      <c r="R99300" s="15">
        <v>4</v>
      </c>
    </row>
    <row r="99301" spans="18:18" x14ac:dyDescent="0.25">
      <c r="R99301" s="15">
        <v>4</v>
      </c>
    </row>
    <row r="99302" spans="18:18" x14ac:dyDescent="0.25">
      <c r="R99302" s="15">
        <v>4</v>
      </c>
    </row>
    <row r="99303" spans="18:18" x14ac:dyDescent="0.25">
      <c r="R99303" s="15">
        <v>4</v>
      </c>
    </row>
    <row r="99304" spans="18:18" x14ac:dyDescent="0.25">
      <c r="R99304" s="15">
        <v>1</v>
      </c>
    </row>
    <row r="99305" spans="18:18" x14ac:dyDescent="0.25">
      <c r="R99305" s="15">
        <v>1</v>
      </c>
    </row>
    <row r="99306" spans="18:18" x14ac:dyDescent="0.25">
      <c r="R99306" s="15">
        <v>1</v>
      </c>
    </row>
    <row r="99307" spans="18:18" x14ac:dyDescent="0.25">
      <c r="R99307" s="15">
        <v>1</v>
      </c>
    </row>
    <row r="99308" spans="18:18" x14ac:dyDescent="0.25">
      <c r="R99308" s="15">
        <v>1</v>
      </c>
    </row>
    <row r="99309" spans="18:18" x14ac:dyDescent="0.25">
      <c r="R99309" s="15">
        <v>1</v>
      </c>
    </row>
    <row r="99310" spans="18:18" x14ac:dyDescent="0.25">
      <c r="R99310" s="15">
        <v>1</v>
      </c>
    </row>
    <row r="99311" spans="18:18" x14ac:dyDescent="0.25">
      <c r="R99311" s="15">
        <v>1</v>
      </c>
    </row>
    <row r="99312" spans="18:18" x14ac:dyDescent="0.25">
      <c r="R99312" s="15">
        <v>1</v>
      </c>
    </row>
    <row r="99313" spans="18:18" x14ac:dyDescent="0.25">
      <c r="R99313" s="15">
        <v>1</v>
      </c>
    </row>
    <row r="99314" spans="18:18" x14ac:dyDescent="0.25">
      <c r="R99314" s="15">
        <v>1</v>
      </c>
    </row>
    <row r="99315" spans="18:18" x14ac:dyDescent="0.25">
      <c r="R99315" s="15">
        <v>1</v>
      </c>
    </row>
    <row r="99316" spans="18:18" x14ac:dyDescent="0.25">
      <c r="R99316" s="15">
        <v>1</v>
      </c>
    </row>
    <row r="99317" spans="18:18" x14ac:dyDescent="0.25">
      <c r="R99317" s="15">
        <v>1</v>
      </c>
    </row>
    <row r="99318" spans="18:18" x14ac:dyDescent="0.25">
      <c r="R99318" s="15">
        <v>1</v>
      </c>
    </row>
    <row r="99319" spans="18:18" x14ac:dyDescent="0.25">
      <c r="R99319" s="15">
        <v>1</v>
      </c>
    </row>
    <row r="99320" spans="18:18" x14ac:dyDescent="0.25">
      <c r="R99320" s="15">
        <v>1</v>
      </c>
    </row>
    <row r="99321" spans="18:18" x14ac:dyDescent="0.25">
      <c r="R99321" s="15">
        <v>1</v>
      </c>
    </row>
    <row r="99322" spans="18:18" x14ac:dyDescent="0.25">
      <c r="R99322" s="15">
        <v>1</v>
      </c>
    </row>
    <row r="99323" spans="18:18" x14ac:dyDescent="0.25">
      <c r="R99323" s="15">
        <v>1</v>
      </c>
    </row>
    <row r="99324" spans="18:18" x14ac:dyDescent="0.25">
      <c r="R99324" s="15">
        <v>1</v>
      </c>
    </row>
    <row r="99325" spans="18:18" x14ac:dyDescent="0.25">
      <c r="R99325" s="15">
        <v>1</v>
      </c>
    </row>
    <row r="99326" spans="18:18" x14ac:dyDescent="0.25">
      <c r="R99326" s="15">
        <v>1</v>
      </c>
    </row>
    <row r="99327" spans="18:18" x14ac:dyDescent="0.25">
      <c r="R99327" s="15">
        <v>1</v>
      </c>
    </row>
    <row r="99328" spans="18:18" x14ac:dyDescent="0.25">
      <c r="R99328" s="15">
        <v>1</v>
      </c>
    </row>
    <row r="99329" spans="18:18" x14ac:dyDescent="0.25">
      <c r="R99329" s="15">
        <v>1</v>
      </c>
    </row>
    <row r="99330" spans="18:18" x14ac:dyDescent="0.25">
      <c r="R99330" s="15">
        <v>1</v>
      </c>
    </row>
    <row r="99331" spans="18:18" x14ac:dyDescent="0.25">
      <c r="R99331" s="15">
        <v>1</v>
      </c>
    </row>
    <row r="99332" spans="18:18" x14ac:dyDescent="0.25">
      <c r="R99332" s="15">
        <v>1</v>
      </c>
    </row>
    <row r="99333" spans="18:18" x14ac:dyDescent="0.25">
      <c r="R99333" s="15">
        <v>1</v>
      </c>
    </row>
    <row r="99334" spans="18:18" x14ac:dyDescent="0.25">
      <c r="R99334" s="15">
        <v>1</v>
      </c>
    </row>
    <row r="99335" spans="18:18" x14ac:dyDescent="0.25">
      <c r="R99335" s="15">
        <v>1</v>
      </c>
    </row>
    <row r="99336" spans="18:18" x14ac:dyDescent="0.25">
      <c r="R99336" s="15">
        <v>1</v>
      </c>
    </row>
    <row r="99337" spans="18:18" x14ac:dyDescent="0.25">
      <c r="R99337" s="15">
        <v>1</v>
      </c>
    </row>
    <row r="99338" spans="18:18" x14ac:dyDescent="0.25">
      <c r="R99338" s="15">
        <v>1</v>
      </c>
    </row>
    <row r="99339" spans="18:18" x14ac:dyDescent="0.25">
      <c r="R99339" s="15">
        <v>1</v>
      </c>
    </row>
    <row r="99340" spans="18:18" x14ac:dyDescent="0.25">
      <c r="R99340" s="15">
        <v>1</v>
      </c>
    </row>
    <row r="99341" spans="18:18" x14ac:dyDescent="0.25">
      <c r="R99341" s="15">
        <v>1</v>
      </c>
    </row>
    <row r="99342" spans="18:18" x14ac:dyDescent="0.25">
      <c r="R99342" s="15">
        <v>1</v>
      </c>
    </row>
    <row r="99343" spans="18:18" x14ac:dyDescent="0.25">
      <c r="R99343" s="15">
        <v>1</v>
      </c>
    </row>
    <row r="99344" spans="18:18" x14ac:dyDescent="0.25">
      <c r="R99344" s="15">
        <v>1</v>
      </c>
    </row>
    <row r="99345" spans="18:18" x14ac:dyDescent="0.25">
      <c r="R99345" s="15">
        <v>1</v>
      </c>
    </row>
    <row r="99346" spans="18:18" x14ac:dyDescent="0.25">
      <c r="R99346" s="15">
        <v>1</v>
      </c>
    </row>
    <row r="99347" spans="18:18" x14ac:dyDescent="0.25">
      <c r="R99347" s="15">
        <v>1</v>
      </c>
    </row>
    <row r="99348" spans="18:18" x14ac:dyDescent="0.25">
      <c r="R99348" s="15">
        <v>1</v>
      </c>
    </row>
    <row r="99349" spans="18:18" x14ac:dyDescent="0.25">
      <c r="R99349" s="15">
        <v>1</v>
      </c>
    </row>
    <row r="99350" spans="18:18" x14ac:dyDescent="0.25">
      <c r="R99350" s="15">
        <v>1</v>
      </c>
    </row>
    <row r="99351" spans="18:18" x14ac:dyDescent="0.25">
      <c r="R99351" s="15">
        <v>1</v>
      </c>
    </row>
    <row r="99352" spans="18:18" x14ac:dyDescent="0.25">
      <c r="R99352" s="15">
        <v>1</v>
      </c>
    </row>
    <row r="99353" spans="18:18" x14ac:dyDescent="0.25">
      <c r="R99353" s="15">
        <v>1</v>
      </c>
    </row>
    <row r="99354" spans="18:18" x14ac:dyDescent="0.25">
      <c r="R99354" s="15">
        <v>1</v>
      </c>
    </row>
    <row r="99355" spans="18:18" x14ac:dyDescent="0.25">
      <c r="R99355" s="15">
        <v>1</v>
      </c>
    </row>
    <row r="99356" spans="18:18" x14ac:dyDescent="0.25">
      <c r="R99356" s="15">
        <v>1</v>
      </c>
    </row>
    <row r="99357" spans="18:18" x14ac:dyDescent="0.25">
      <c r="R99357" s="15">
        <v>1</v>
      </c>
    </row>
    <row r="99358" spans="18:18" x14ac:dyDescent="0.25">
      <c r="R99358" s="15">
        <v>2</v>
      </c>
    </row>
    <row r="99359" spans="18:18" x14ac:dyDescent="0.25">
      <c r="R99359" s="15">
        <v>2</v>
      </c>
    </row>
    <row r="99360" spans="18:18" x14ac:dyDescent="0.25">
      <c r="R99360" s="15">
        <v>2</v>
      </c>
    </row>
    <row r="99361" spans="18:18" x14ac:dyDescent="0.25">
      <c r="R99361" s="15">
        <v>2</v>
      </c>
    </row>
    <row r="99362" spans="18:18" x14ac:dyDescent="0.25">
      <c r="R99362" s="15">
        <v>2</v>
      </c>
    </row>
    <row r="99363" spans="18:18" x14ac:dyDescent="0.25">
      <c r="R99363" s="15">
        <v>2</v>
      </c>
    </row>
    <row r="99364" spans="18:18" x14ac:dyDescent="0.25">
      <c r="R99364" s="15">
        <v>2</v>
      </c>
    </row>
    <row r="99365" spans="18:18" x14ac:dyDescent="0.25">
      <c r="R99365" s="15">
        <v>2</v>
      </c>
    </row>
    <row r="99366" spans="18:18" x14ac:dyDescent="0.25">
      <c r="R99366" s="15">
        <v>2</v>
      </c>
    </row>
    <row r="99367" spans="18:18" x14ac:dyDescent="0.25">
      <c r="R99367" s="15">
        <v>2</v>
      </c>
    </row>
    <row r="99368" spans="18:18" x14ac:dyDescent="0.25">
      <c r="R99368" s="15">
        <v>2</v>
      </c>
    </row>
    <row r="99369" spans="18:18" x14ac:dyDescent="0.25">
      <c r="R99369" s="15">
        <v>2</v>
      </c>
    </row>
    <row r="99370" spans="18:18" x14ac:dyDescent="0.25">
      <c r="R99370" s="15">
        <v>2</v>
      </c>
    </row>
    <row r="99371" spans="18:18" x14ac:dyDescent="0.25">
      <c r="R99371" s="15">
        <v>2</v>
      </c>
    </row>
    <row r="99372" spans="18:18" x14ac:dyDescent="0.25">
      <c r="R99372" s="15">
        <v>2</v>
      </c>
    </row>
    <row r="99373" spans="18:18" x14ac:dyDescent="0.25">
      <c r="R99373" s="15">
        <v>2</v>
      </c>
    </row>
    <row r="99374" spans="18:18" x14ac:dyDescent="0.25">
      <c r="R99374" s="15">
        <v>2</v>
      </c>
    </row>
    <row r="99375" spans="18:18" x14ac:dyDescent="0.25">
      <c r="R99375" s="15">
        <v>2</v>
      </c>
    </row>
    <row r="99376" spans="18:18" x14ac:dyDescent="0.25">
      <c r="R99376" s="15">
        <v>2</v>
      </c>
    </row>
    <row r="99377" spans="18:18" x14ac:dyDescent="0.25">
      <c r="R99377" s="15">
        <v>2</v>
      </c>
    </row>
    <row r="99378" spans="18:18" x14ac:dyDescent="0.25">
      <c r="R99378" s="15">
        <v>2</v>
      </c>
    </row>
    <row r="99379" spans="18:18" x14ac:dyDescent="0.25">
      <c r="R99379" s="15">
        <v>2</v>
      </c>
    </row>
    <row r="99380" spans="18:18" x14ac:dyDescent="0.25">
      <c r="R99380" s="15">
        <v>2</v>
      </c>
    </row>
    <row r="99381" spans="18:18" x14ac:dyDescent="0.25">
      <c r="R99381" s="15">
        <v>2</v>
      </c>
    </row>
    <row r="99382" spans="18:18" x14ac:dyDescent="0.25">
      <c r="R99382" s="15">
        <v>2</v>
      </c>
    </row>
    <row r="99383" spans="18:18" x14ac:dyDescent="0.25">
      <c r="R99383" s="15">
        <v>2</v>
      </c>
    </row>
    <row r="99384" spans="18:18" x14ac:dyDescent="0.25">
      <c r="R99384" s="15">
        <v>2</v>
      </c>
    </row>
    <row r="99385" spans="18:18" x14ac:dyDescent="0.25">
      <c r="R99385" s="15">
        <v>2</v>
      </c>
    </row>
    <row r="99386" spans="18:18" x14ac:dyDescent="0.25">
      <c r="R99386" s="15">
        <v>2</v>
      </c>
    </row>
    <row r="99387" spans="18:18" x14ac:dyDescent="0.25">
      <c r="R99387" s="15">
        <v>2</v>
      </c>
    </row>
    <row r="99388" spans="18:18" x14ac:dyDescent="0.25">
      <c r="R99388" s="15">
        <v>2</v>
      </c>
    </row>
    <row r="99389" spans="18:18" x14ac:dyDescent="0.25">
      <c r="R99389" s="15">
        <v>2</v>
      </c>
    </row>
    <row r="99390" spans="18:18" x14ac:dyDescent="0.25">
      <c r="R99390" s="15">
        <v>1</v>
      </c>
    </row>
    <row r="99391" spans="18:18" x14ac:dyDescent="0.25">
      <c r="R99391" s="15">
        <v>1</v>
      </c>
    </row>
    <row r="99392" spans="18:18" x14ac:dyDescent="0.25">
      <c r="R99392" s="15">
        <v>1</v>
      </c>
    </row>
    <row r="99393" spans="18:18" x14ac:dyDescent="0.25">
      <c r="R99393" s="15">
        <v>1</v>
      </c>
    </row>
    <row r="99394" spans="18:18" x14ac:dyDescent="0.25">
      <c r="R99394" s="15">
        <v>1</v>
      </c>
    </row>
    <row r="99395" spans="18:18" x14ac:dyDescent="0.25">
      <c r="R99395" s="15">
        <v>1</v>
      </c>
    </row>
    <row r="99396" spans="18:18" x14ac:dyDescent="0.25">
      <c r="R99396" s="15">
        <v>1</v>
      </c>
    </row>
    <row r="99397" spans="18:18" x14ac:dyDescent="0.25">
      <c r="R99397" s="15">
        <v>1</v>
      </c>
    </row>
    <row r="99398" spans="18:18" x14ac:dyDescent="0.25">
      <c r="R99398" s="15">
        <v>1</v>
      </c>
    </row>
    <row r="99399" spans="18:18" x14ac:dyDescent="0.25">
      <c r="R99399" s="15">
        <v>1</v>
      </c>
    </row>
    <row r="99400" spans="18:18" x14ac:dyDescent="0.25">
      <c r="R99400" s="15">
        <v>1</v>
      </c>
    </row>
    <row r="99401" spans="18:18" x14ac:dyDescent="0.25">
      <c r="R99401" s="15">
        <v>1</v>
      </c>
    </row>
    <row r="99402" spans="18:18" x14ac:dyDescent="0.25">
      <c r="R99402" s="15">
        <v>1</v>
      </c>
    </row>
    <row r="99403" spans="18:18" x14ac:dyDescent="0.25">
      <c r="R99403" s="15">
        <v>1</v>
      </c>
    </row>
    <row r="99404" spans="18:18" x14ac:dyDescent="0.25">
      <c r="R99404" s="15">
        <v>1</v>
      </c>
    </row>
    <row r="99405" spans="18:18" x14ac:dyDescent="0.25">
      <c r="R99405" s="15">
        <v>1</v>
      </c>
    </row>
    <row r="99406" spans="18:18" x14ac:dyDescent="0.25">
      <c r="R99406" s="15">
        <v>1</v>
      </c>
    </row>
    <row r="99407" spans="18:18" x14ac:dyDescent="0.25">
      <c r="R99407" s="15">
        <v>1</v>
      </c>
    </row>
    <row r="99408" spans="18:18" x14ac:dyDescent="0.25">
      <c r="R99408" s="15">
        <v>1</v>
      </c>
    </row>
    <row r="99409" spans="18:18" x14ac:dyDescent="0.25">
      <c r="R99409" s="15">
        <v>1</v>
      </c>
    </row>
    <row r="99410" spans="18:18" x14ac:dyDescent="0.25">
      <c r="R99410" s="15">
        <v>1</v>
      </c>
    </row>
    <row r="99411" spans="18:18" x14ac:dyDescent="0.25">
      <c r="R99411" s="15">
        <v>1</v>
      </c>
    </row>
    <row r="99412" spans="18:18" x14ac:dyDescent="0.25">
      <c r="R99412" s="15">
        <v>1</v>
      </c>
    </row>
    <row r="99413" spans="18:18" x14ac:dyDescent="0.25">
      <c r="R99413" s="15">
        <v>1</v>
      </c>
    </row>
    <row r="99414" spans="18:18" x14ac:dyDescent="0.25">
      <c r="R99414" s="15">
        <v>1</v>
      </c>
    </row>
    <row r="99415" spans="18:18" x14ac:dyDescent="0.25">
      <c r="R99415" s="15">
        <v>1</v>
      </c>
    </row>
    <row r="99416" spans="18:18" x14ac:dyDescent="0.25">
      <c r="R99416" s="15">
        <v>1</v>
      </c>
    </row>
    <row r="99417" spans="18:18" x14ac:dyDescent="0.25">
      <c r="R99417" s="15">
        <v>1</v>
      </c>
    </row>
    <row r="99418" spans="18:18" x14ac:dyDescent="0.25">
      <c r="R99418" s="15">
        <v>1</v>
      </c>
    </row>
    <row r="99419" spans="18:18" x14ac:dyDescent="0.25">
      <c r="R99419" s="15">
        <v>1</v>
      </c>
    </row>
    <row r="99420" spans="18:18" x14ac:dyDescent="0.25">
      <c r="R99420" s="15">
        <v>1</v>
      </c>
    </row>
    <row r="99421" spans="18:18" x14ac:dyDescent="0.25">
      <c r="R99421" s="15">
        <v>1</v>
      </c>
    </row>
    <row r="99422" spans="18:18" x14ac:dyDescent="0.25">
      <c r="R99422" s="15">
        <v>1</v>
      </c>
    </row>
    <row r="99423" spans="18:18" x14ac:dyDescent="0.25">
      <c r="R99423" s="15">
        <v>1</v>
      </c>
    </row>
    <row r="99424" spans="18:18" x14ac:dyDescent="0.25">
      <c r="R99424" s="15">
        <v>1</v>
      </c>
    </row>
    <row r="99425" spans="18:18" x14ac:dyDescent="0.25">
      <c r="R99425" s="15">
        <v>1</v>
      </c>
    </row>
    <row r="99426" spans="18:18" x14ac:dyDescent="0.25">
      <c r="R99426" s="15">
        <v>1</v>
      </c>
    </row>
    <row r="99427" spans="18:18" x14ac:dyDescent="0.25">
      <c r="R99427" s="15">
        <v>1</v>
      </c>
    </row>
    <row r="99428" spans="18:18" x14ac:dyDescent="0.25">
      <c r="R99428" s="15">
        <v>1</v>
      </c>
    </row>
    <row r="99429" spans="18:18" x14ac:dyDescent="0.25">
      <c r="R99429" s="15">
        <v>1</v>
      </c>
    </row>
    <row r="99430" spans="18:18" x14ac:dyDescent="0.25">
      <c r="R99430" s="15">
        <v>1</v>
      </c>
    </row>
    <row r="99431" spans="18:18" x14ac:dyDescent="0.25">
      <c r="R99431" s="15">
        <v>1</v>
      </c>
    </row>
    <row r="99432" spans="18:18" x14ac:dyDescent="0.25">
      <c r="R99432" s="15">
        <v>1</v>
      </c>
    </row>
    <row r="99433" spans="18:18" x14ac:dyDescent="0.25">
      <c r="R99433" s="15">
        <v>1</v>
      </c>
    </row>
    <row r="99434" spans="18:18" x14ac:dyDescent="0.25">
      <c r="R99434" s="15">
        <v>1</v>
      </c>
    </row>
    <row r="99435" spans="18:18" x14ac:dyDescent="0.25">
      <c r="R99435" s="15">
        <v>1</v>
      </c>
    </row>
    <row r="99436" spans="18:18" x14ac:dyDescent="0.25">
      <c r="R99436" s="15">
        <v>1</v>
      </c>
    </row>
    <row r="99437" spans="18:18" x14ac:dyDescent="0.25">
      <c r="R99437" s="15">
        <v>1</v>
      </c>
    </row>
    <row r="99438" spans="18:18" x14ac:dyDescent="0.25">
      <c r="R99438" s="15">
        <v>1</v>
      </c>
    </row>
    <row r="99439" spans="18:18" x14ac:dyDescent="0.25">
      <c r="R99439" s="15">
        <v>1</v>
      </c>
    </row>
    <row r="99440" spans="18:18" x14ac:dyDescent="0.25">
      <c r="R99440" s="15">
        <v>1</v>
      </c>
    </row>
    <row r="99441" spans="18:18" x14ac:dyDescent="0.25">
      <c r="R99441" s="15">
        <v>1</v>
      </c>
    </row>
    <row r="99442" spans="18:18" x14ac:dyDescent="0.25">
      <c r="R99442" s="15">
        <v>1</v>
      </c>
    </row>
    <row r="99443" spans="18:18" x14ac:dyDescent="0.25">
      <c r="R99443" s="15">
        <v>1</v>
      </c>
    </row>
    <row r="99444" spans="18:18" x14ac:dyDescent="0.25">
      <c r="R99444" s="15">
        <v>1</v>
      </c>
    </row>
    <row r="99445" spans="18:18" x14ac:dyDescent="0.25">
      <c r="R99445" s="15">
        <v>1</v>
      </c>
    </row>
    <row r="99446" spans="18:18" x14ac:dyDescent="0.25">
      <c r="R99446" s="15">
        <v>1</v>
      </c>
    </row>
    <row r="99447" spans="18:18" x14ac:dyDescent="0.25">
      <c r="R99447" s="15">
        <v>1</v>
      </c>
    </row>
    <row r="99448" spans="18:18" x14ac:dyDescent="0.25">
      <c r="R99448" s="15">
        <v>1</v>
      </c>
    </row>
    <row r="99449" spans="18:18" x14ac:dyDescent="0.25">
      <c r="R99449" s="15">
        <v>1</v>
      </c>
    </row>
    <row r="99450" spans="18:18" x14ac:dyDescent="0.25">
      <c r="R99450" s="15">
        <v>1</v>
      </c>
    </row>
    <row r="99451" spans="18:18" x14ac:dyDescent="0.25">
      <c r="R99451" s="15">
        <v>1</v>
      </c>
    </row>
    <row r="99452" spans="18:18" x14ac:dyDescent="0.25">
      <c r="R99452" s="15">
        <v>1</v>
      </c>
    </row>
    <row r="99453" spans="18:18" x14ac:dyDescent="0.25">
      <c r="R99453" s="15">
        <v>1</v>
      </c>
    </row>
    <row r="99454" spans="18:18" x14ac:dyDescent="0.25">
      <c r="R99454" s="15">
        <v>1</v>
      </c>
    </row>
    <row r="99455" spans="18:18" x14ac:dyDescent="0.25">
      <c r="R99455" s="15">
        <v>1</v>
      </c>
    </row>
    <row r="99456" spans="18:18" x14ac:dyDescent="0.25">
      <c r="R99456" s="15">
        <v>1</v>
      </c>
    </row>
    <row r="99457" spans="18:18" x14ac:dyDescent="0.25">
      <c r="R99457" s="15">
        <v>1</v>
      </c>
    </row>
    <row r="99458" spans="18:18" x14ac:dyDescent="0.25">
      <c r="R99458" s="15">
        <v>1</v>
      </c>
    </row>
    <row r="99459" spans="18:18" x14ac:dyDescent="0.25">
      <c r="R99459" s="15">
        <v>1</v>
      </c>
    </row>
    <row r="99460" spans="18:18" x14ac:dyDescent="0.25">
      <c r="R99460" s="15">
        <v>1</v>
      </c>
    </row>
    <row r="99461" spans="18:18" x14ac:dyDescent="0.25">
      <c r="R99461" s="15">
        <v>1</v>
      </c>
    </row>
    <row r="99462" spans="18:18" x14ac:dyDescent="0.25">
      <c r="R99462" s="15">
        <v>1</v>
      </c>
    </row>
    <row r="99463" spans="18:18" x14ac:dyDescent="0.25">
      <c r="R99463" s="15">
        <v>1</v>
      </c>
    </row>
    <row r="99464" spans="18:18" x14ac:dyDescent="0.25">
      <c r="R99464" s="15">
        <v>1</v>
      </c>
    </row>
    <row r="99465" spans="18:18" x14ac:dyDescent="0.25">
      <c r="R99465" s="15">
        <v>1</v>
      </c>
    </row>
    <row r="99466" spans="18:18" x14ac:dyDescent="0.25">
      <c r="R99466" s="15">
        <v>1</v>
      </c>
    </row>
    <row r="99467" spans="18:18" x14ac:dyDescent="0.25">
      <c r="R99467" s="15">
        <v>1</v>
      </c>
    </row>
    <row r="99468" spans="18:18" x14ac:dyDescent="0.25">
      <c r="R99468" s="15">
        <v>1</v>
      </c>
    </row>
    <row r="99469" spans="18:18" x14ac:dyDescent="0.25">
      <c r="R99469" s="15">
        <v>1</v>
      </c>
    </row>
    <row r="99470" spans="18:18" x14ac:dyDescent="0.25">
      <c r="R99470" s="15">
        <v>1</v>
      </c>
    </row>
    <row r="99471" spans="18:18" x14ac:dyDescent="0.25">
      <c r="R99471" s="15">
        <v>1</v>
      </c>
    </row>
    <row r="99472" spans="18:18" x14ac:dyDescent="0.25">
      <c r="R99472" s="15">
        <v>1</v>
      </c>
    </row>
    <row r="99473" spans="18:18" x14ac:dyDescent="0.25">
      <c r="R99473" s="15">
        <v>1</v>
      </c>
    </row>
    <row r="99474" spans="18:18" x14ac:dyDescent="0.25">
      <c r="R99474" s="15">
        <v>1</v>
      </c>
    </row>
    <row r="99475" spans="18:18" x14ac:dyDescent="0.25">
      <c r="R99475" s="15">
        <v>1</v>
      </c>
    </row>
    <row r="99476" spans="18:18" x14ac:dyDescent="0.25">
      <c r="R99476" s="15">
        <v>1</v>
      </c>
    </row>
    <row r="99477" spans="18:18" x14ac:dyDescent="0.25">
      <c r="R99477" s="15">
        <v>1</v>
      </c>
    </row>
    <row r="99478" spans="18:18" x14ac:dyDescent="0.25">
      <c r="R99478" s="15">
        <v>1</v>
      </c>
    </row>
    <row r="99479" spans="18:18" x14ac:dyDescent="0.25">
      <c r="R99479" s="15">
        <v>1</v>
      </c>
    </row>
    <row r="99480" spans="18:18" x14ac:dyDescent="0.25">
      <c r="R99480" s="15">
        <v>1</v>
      </c>
    </row>
    <row r="99481" spans="18:18" x14ac:dyDescent="0.25">
      <c r="R99481" s="15">
        <v>1</v>
      </c>
    </row>
    <row r="99482" spans="18:18" x14ac:dyDescent="0.25">
      <c r="R99482" s="15">
        <v>1</v>
      </c>
    </row>
    <row r="99483" spans="18:18" x14ac:dyDescent="0.25">
      <c r="R99483" s="15">
        <v>1</v>
      </c>
    </row>
    <row r="99484" spans="18:18" x14ac:dyDescent="0.25">
      <c r="R99484" s="15">
        <v>1</v>
      </c>
    </row>
    <row r="99485" spans="18:18" x14ac:dyDescent="0.25">
      <c r="R99485" s="15">
        <v>1</v>
      </c>
    </row>
    <row r="99486" spans="18:18" x14ac:dyDescent="0.25">
      <c r="R99486" s="15">
        <v>1</v>
      </c>
    </row>
    <row r="99487" spans="18:18" x14ac:dyDescent="0.25">
      <c r="R99487" s="15">
        <v>1</v>
      </c>
    </row>
    <row r="99488" spans="18:18" x14ac:dyDescent="0.25">
      <c r="R99488" s="15">
        <v>1</v>
      </c>
    </row>
    <row r="99489" spans="18:18" x14ac:dyDescent="0.25">
      <c r="R99489" s="15">
        <v>1</v>
      </c>
    </row>
    <row r="99490" spans="18:18" x14ac:dyDescent="0.25">
      <c r="R99490" s="15">
        <v>1</v>
      </c>
    </row>
    <row r="99491" spans="18:18" x14ac:dyDescent="0.25">
      <c r="R99491" s="15">
        <v>1</v>
      </c>
    </row>
    <row r="99492" spans="18:18" x14ac:dyDescent="0.25">
      <c r="R99492" s="15">
        <v>1</v>
      </c>
    </row>
    <row r="99493" spans="18:18" x14ac:dyDescent="0.25">
      <c r="R99493" s="15">
        <v>1</v>
      </c>
    </row>
    <row r="99494" spans="18:18" x14ac:dyDescent="0.25">
      <c r="R99494" s="15">
        <v>1</v>
      </c>
    </row>
    <row r="99495" spans="18:18" x14ac:dyDescent="0.25">
      <c r="R99495" s="15">
        <v>1</v>
      </c>
    </row>
    <row r="99496" spans="18:18" x14ac:dyDescent="0.25">
      <c r="R99496" s="15">
        <v>1</v>
      </c>
    </row>
    <row r="99497" spans="18:18" x14ac:dyDescent="0.25">
      <c r="R99497" s="15">
        <v>1</v>
      </c>
    </row>
    <row r="99498" spans="18:18" x14ac:dyDescent="0.25">
      <c r="R99498" s="15">
        <v>1</v>
      </c>
    </row>
    <row r="99499" spans="18:18" x14ac:dyDescent="0.25">
      <c r="R99499" s="15">
        <v>1</v>
      </c>
    </row>
    <row r="99500" spans="18:18" x14ac:dyDescent="0.25">
      <c r="R99500" s="15">
        <v>1</v>
      </c>
    </row>
    <row r="99501" spans="18:18" x14ac:dyDescent="0.25">
      <c r="R99501" s="15">
        <v>1</v>
      </c>
    </row>
    <row r="99502" spans="18:18" x14ac:dyDescent="0.25">
      <c r="R99502" s="15">
        <v>1</v>
      </c>
    </row>
    <row r="99503" spans="18:18" x14ac:dyDescent="0.25">
      <c r="R99503" s="15">
        <v>1</v>
      </c>
    </row>
    <row r="99504" spans="18:18" x14ac:dyDescent="0.25">
      <c r="R99504" s="15">
        <v>1</v>
      </c>
    </row>
    <row r="99505" spans="18:18" x14ac:dyDescent="0.25">
      <c r="R99505" s="15">
        <v>1</v>
      </c>
    </row>
    <row r="99506" spans="18:18" x14ac:dyDescent="0.25">
      <c r="R99506" s="15">
        <v>1</v>
      </c>
    </row>
    <row r="99507" spans="18:18" x14ac:dyDescent="0.25">
      <c r="R99507" s="15">
        <v>1</v>
      </c>
    </row>
    <row r="99508" spans="18:18" x14ac:dyDescent="0.25">
      <c r="R99508" s="15">
        <v>1</v>
      </c>
    </row>
    <row r="99509" spans="18:18" x14ac:dyDescent="0.25">
      <c r="R99509" s="15">
        <v>1</v>
      </c>
    </row>
    <row r="99510" spans="18:18" x14ac:dyDescent="0.25">
      <c r="R99510" s="15">
        <v>1</v>
      </c>
    </row>
    <row r="99511" spans="18:18" x14ac:dyDescent="0.25">
      <c r="R99511" s="15">
        <v>1</v>
      </c>
    </row>
    <row r="99512" spans="18:18" x14ac:dyDescent="0.25">
      <c r="R99512" s="15">
        <v>1</v>
      </c>
    </row>
    <row r="99513" spans="18:18" x14ac:dyDescent="0.25">
      <c r="R99513" s="15">
        <v>1</v>
      </c>
    </row>
    <row r="99514" spans="18:18" x14ac:dyDescent="0.25">
      <c r="R99514" s="15">
        <v>1</v>
      </c>
    </row>
    <row r="99515" spans="18:18" x14ac:dyDescent="0.25">
      <c r="R99515" s="15">
        <v>1</v>
      </c>
    </row>
    <row r="99516" spans="18:18" x14ac:dyDescent="0.25">
      <c r="R99516" s="15">
        <v>1</v>
      </c>
    </row>
    <row r="99517" spans="18:18" x14ac:dyDescent="0.25">
      <c r="R99517" s="15">
        <v>1</v>
      </c>
    </row>
    <row r="99518" spans="18:18" x14ac:dyDescent="0.25">
      <c r="R99518" s="15">
        <v>1</v>
      </c>
    </row>
    <row r="99519" spans="18:18" x14ac:dyDescent="0.25">
      <c r="R99519" s="15">
        <v>1</v>
      </c>
    </row>
    <row r="99520" spans="18:18" x14ac:dyDescent="0.25">
      <c r="R99520" s="15">
        <v>1</v>
      </c>
    </row>
    <row r="99521" spans="18:18" x14ac:dyDescent="0.25">
      <c r="R99521" s="15">
        <v>1</v>
      </c>
    </row>
    <row r="99522" spans="18:18" x14ac:dyDescent="0.25">
      <c r="R99522" s="15">
        <v>1</v>
      </c>
    </row>
    <row r="99523" spans="18:18" x14ac:dyDescent="0.25">
      <c r="R99523" s="15">
        <v>1</v>
      </c>
    </row>
    <row r="99524" spans="18:18" x14ac:dyDescent="0.25">
      <c r="R99524" s="15">
        <v>1</v>
      </c>
    </row>
    <row r="99525" spans="18:18" x14ac:dyDescent="0.25">
      <c r="R99525" s="15">
        <v>1</v>
      </c>
    </row>
    <row r="99526" spans="18:18" x14ac:dyDescent="0.25">
      <c r="R99526" s="15">
        <v>1</v>
      </c>
    </row>
    <row r="99527" spans="18:18" x14ac:dyDescent="0.25">
      <c r="R99527" s="15">
        <v>1</v>
      </c>
    </row>
    <row r="99528" spans="18:18" x14ac:dyDescent="0.25">
      <c r="R99528" s="15">
        <v>1</v>
      </c>
    </row>
    <row r="99529" spans="18:18" x14ac:dyDescent="0.25">
      <c r="R99529" s="15">
        <v>1</v>
      </c>
    </row>
    <row r="99530" spans="18:18" x14ac:dyDescent="0.25">
      <c r="R99530" s="15">
        <v>1</v>
      </c>
    </row>
    <row r="99531" spans="18:18" x14ac:dyDescent="0.25">
      <c r="R99531" s="15">
        <v>1</v>
      </c>
    </row>
    <row r="99532" spans="18:18" x14ac:dyDescent="0.25">
      <c r="R99532" s="15">
        <v>1</v>
      </c>
    </row>
    <row r="99533" spans="18:18" x14ac:dyDescent="0.25">
      <c r="R99533" s="15">
        <v>1</v>
      </c>
    </row>
    <row r="99534" spans="18:18" x14ac:dyDescent="0.25">
      <c r="R99534" s="15">
        <v>1</v>
      </c>
    </row>
    <row r="99535" spans="18:18" x14ac:dyDescent="0.25">
      <c r="R99535" s="15">
        <v>1</v>
      </c>
    </row>
    <row r="99536" spans="18:18" x14ac:dyDescent="0.25">
      <c r="R99536" s="15">
        <v>1</v>
      </c>
    </row>
    <row r="99537" spans="18:18" x14ac:dyDescent="0.25">
      <c r="R99537" s="15">
        <v>1</v>
      </c>
    </row>
    <row r="99538" spans="18:18" x14ac:dyDescent="0.25">
      <c r="R99538" s="15">
        <v>1</v>
      </c>
    </row>
    <row r="99539" spans="18:18" x14ac:dyDescent="0.25">
      <c r="R99539" s="15">
        <v>1</v>
      </c>
    </row>
    <row r="99540" spans="18:18" x14ac:dyDescent="0.25">
      <c r="R99540" s="15">
        <v>1</v>
      </c>
    </row>
    <row r="99541" spans="18:18" x14ac:dyDescent="0.25">
      <c r="R99541" s="15">
        <v>1</v>
      </c>
    </row>
    <row r="99542" spans="18:18" x14ac:dyDescent="0.25">
      <c r="R99542" s="15">
        <v>1</v>
      </c>
    </row>
    <row r="99543" spans="18:18" x14ac:dyDescent="0.25">
      <c r="R99543" s="15">
        <v>1</v>
      </c>
    </row>
    <row r="99544" spans="18:18" x14ac:dyDescent="0.25">
      <c r="R99544" s="15">
        <v>1</v>
      </c>
    </row>
    <row r="99545" spans="18:18" x14ac:dyDescent="0.25">
      <c r="R99545" s="15">
        <v>1</v>
      </c>
    </row>
    <row r="99546" spans="18:18" x14ac:dyDescent="0.25">
      <c r="R99546" s="15">
        <v>1</v>
      </c>
    </row>
    <row r="99547" spans="18:18" x14ac:dyDescent="0.25">
      <c r="R99547" s="15">
        <v>1</v>
      </c>
    </row>
    <row r="99548" spans="18:18" x14ac:dyDescent="0.25">
      <c r="R99548" s="15">
        <v>1</v>
      </c>
    </row>
    <row r="99549" spans="18:18" x14ac:dyDescent="0.25">
      <c r="R99549" s="15">
        <v>1</v>
      </c>
    </row>
    <row r="99550" spans="18:18" x14ac:dyDescent="0.25">
      <c r="R99550" s="15">
        <v>1</v>
      </c>
    </row>
    <row r="99551" spans="18:18" x14ac:dyDescent="0.25">
      <c r="R99551" s="15">
        <v>1</v>
      </c>
    </row>
    <row r="99552" spans="18:18" x14ac:dyDescent="0.25">
      <c r="R99552" s="15">
        <v>1</v>
      </c>
    </row>
    <row r="99553" spans="18:18" x14ac:dyDescent="0.25">
      <c r="R99553" s="15">
        <v>1</v>
      </c>
    </row>
    <row r="99554" spans="18:18" x14ac:dyDescent="0.25">
      <c r="R99554" s="15">
        <v>1</v>
      </c>
    </row>
    <row r="99555" spans="18:18" x14ac:dyDescent="0.25">
      <c r="R99555" s="15">
        <v>1</v>
      </c>
    </row>
    <row r="99556" spans="18:18" x14ac:dyDescent="0.25">
      <c r="R99556" s="15">
        <v>1</v>
      </c>
    </row>
    <row r="99557" spans="18:18" x14ac:dyDescent="0.25">
      <c r="R99557" s="15">
        <v>1</v>
      </c>
    </row>
    <row r="99558" spans="18:18" x14ac:dyDescent="0.25">
      <c r="R99558" s="15">
        <v>1</v>
      </c>
    </row>
    <row r="99559" spans="18:18" x14ac:dyDescent="0.25">
      <c r="R99559" s="15">
        <v>1</v>
      </c>
    </row>
    <row r="99560" spans="18:18" x14ac:dyDescent="0.25">
      <c r="R99560" s="15">
        <v>1</v>
      </c>
    </row>
    <row r="99561" spans="18:18" x14ac:dyDescent="0.25">
      <c r="R99561" s="15">
        <v>4</v>
      </c>
    </row>
    <row r="99562" spans="18:18" x14ac:dyDescent="0.25">
      <c r="R99562" s="15">
        <v>4</v>
      </c>
    </row>
    <row r="99563" spans="18:18" x14ac:dyDescent="0.25">
      <c r="R99563" s="15">
        <v>4</v>
      </c>
    </row>
    <row r="99564" spans="18:18" x14ac:dyDescent="0.25">
      <c r="R99564" s="15">
        <v>4</v>
      </c>
    </row>
    <row r="99565" spans="18:18" x14ac:dyDescent="0.25">
      <c r="R99565" s="15">
        <v>4</v>
      </c>
    </row>
    <row r="99566" spans="18:18" x14ac:dyDescent="0.25">
      <c r="R99566" s="15">
        <v>4</v>
      </c>
    </row>
    <row r="99567" spans="18:18" x14ac:dyDescent="0.25">
      <c r="R99567" s="15">
        <v>4</v>
      </c>
    </row>
    <row r="99568" spans="18:18" x14ac:dyDescent="0.25">
      <c r="R99568" s="15">
        <v>4</v>
      </c>
    </row>
    <row r="99569" spans="18:18" x14ac:dyDescent="0.25">
      <c r="R99569" s="15">
        <v>4</v>
      </c>
    </row>
    <row r="99570" spans="18:18" x14ac:dyDescent="0.25">
      <c r="R99570" s="15">
        <v>4</v>
      </c>
    </row>
    <row r="99571" spans="18:18" x14ac:dyDescent="0.25">
      <c r="R99571" s="15">
        <v>4</v>
      </c>
    </row>
    <row r="99572" spans="18:18" x14ac:dyDescent="0.25">
      <c r="R99572" s="15">
        <v>4</v>
      </c>
    </row>
    <row r="99573" spans="18:18" x14ac:dyDescent="0.25">
      <c r="R99573" s="15">
        <v>4</v>
      </c>
    </row>
    <row r="99574" spans="18:18" x14ac:dyDescent="0.25">
      <c r="R99574" s="15">
        <v>4</v>
      </c>
    </row>
    <row r="99575" spans="18:18" x14ac:dyDescent="0.25">
      <c r="R99575" s="15">
        <v>4</v>
      </c>
    </row>
    <row r="99576" spans="18:18" x14ac:dyDescent="0.25">
      <c r="R99576" s="15">
        <v>4</v>
      </c>
    </row>
    <row r="99577" spans="18:18" x14ac:dyDescent="0.25">
      <c r="R99577" s="15">
        <v>4</v>
      </c>
    </row>
    <row r="99578" spans="18:18" x14ac:dyDescent="0.25">
      <c r="R99578" s="15">
        <v>4</v>
      </c>
    </row>
    <row r="99579" spans="18:18" x14ac:dyDescent="0.25">
      <c r="R99579" s="15">
        <v>4</v>
      </c>
    </row>
    <row r="99580" spans="18:18" x14ac:dyDescent="0.25">
      <c r="R99580" s="15">
        <v>4</v>
      </c>
    </row>
    <row r="99581" spans="18:18" x14ac:dyDescent="0.25">
      <c r="R99581" s="15">
        <v>4</v>
      </c>
    </row>
    <row r="99582" spans="18:18" x14ac:dyDescent="0.25">
      <c r="R99582" s="15">
        <v>4</v>
      </c>
    </row>
    <row r="99583" spans="18:18" x14ac:dyDescent="0.25">
      <c r="R99583" s="15">
        <v>4</v>
      </c>
    </row>
    <row r="99584" spans="18:18" x14ac:dyDescent="0.25">
      <c r="R99584" s="15">
        <v>4</v>
      </c>
    </row>
    <row r="99585" spans="18:18" x14ac:dyDescent="0.25">
      <c r="R99585" s="15">
        <v>4</v>
      </c>
    </row>
    <row r="99586" spans="18:18" x14ac:dyDescent="0.25">
      <c r="R99586" s="15">
        <v>4</v>
      </c>
    </row>
    <row r="99587" spans="18:18" x14ac:dyDescent="0.25">
      <c r="R99587" s="15">
        <v>4</v>
      </c>
    </row>
    <row r="99588" spans="18:18" x14ac:dyDescent="0.25">
      <c r="R99588" s="15">
        <v>4</v>
      </c>
    </row>
    <row r="99589" spans="18:18" x14ac:dyDescent="0.25">
      <c r="R99589" s="15">
        <v>4</v>
      </c>
    </row>
    <row r="99590" spans="18:18" x14ac:dyDescent="0.25">
      <c r="R99590" s="15">
        <v>4</v>
      </c>
    </row>
    <row r="99591" spans="18:18" x14ac:dyDescent="0.25">
      <c r="R99591" s="15">
        <v>4</v>
      </c>
    </row>
    <row r="99592" spans="18:18" x14ac:dyDescent="0.25">
      <c r="R99592" s="15">
        <v>4</v>
      </c>
    </row>
    <row r="99593" spans="18:18" x14ac:dyDescent="0.25">
      <c r="R99593" s="15">
        <v>4</v>
      </c>
    </row>
    <row r="99594" spans="18:18" x14ac:dyDescent="0.25">
      <c r="R99594" s="15">
        <v>4</v>
      </c>
    </row>
    <row r="99595" spans="18:18" x14ac:dyDescent="0.25">
      <c r="R99595" s="15">
        <v>4</v>
      </c>
    </row>
    <row r="99596" spans="18:18" x14ac:dyDescent="0.25">
      <c r="R99596" s="15">
        <v>4</v>
      </c>
    </row>
    <row r="99597" spans="18:18" x14ac:dyDescent="0.25">
      <c r="R99597" s="15">
        <v>4</v>
      </c>
    </row>
    <row r="99598" spans="18:18" x14ac:dyDescent="0.25">
      <c r="R99598" s="15">
        <v>4</v>
      </c>
    </row>
    <row r="99599" spans="18:18" x14ac:dyDescent="0.25">
      <c r="R99599" s="15">
        <v>4</v>
      </c>
    </row>
    <row r="99600" spans="18:18" x14ac:dyDescent="0.25">
      <c r="R99600" s="15">
        <v>4</v>
      </c>
    </row>
    <row r="99601" spans="18:18" x14ac:dyDescent="0.25">
      <c r="R99601" s="15">
        <v>4</v>
      </c>
    </row>
    <row r="99602" spans="18:18" x14ac:dyDescent="0.25">
      <c r="R99602" s="15">
        <v>4</v>
      </c>
    </row>
    <row r="99603" spans="18:18" x14ac:dyDescent="0.25">
      <c r="R99603" s="15">
        <v>4</v>
      </c>
    </row>
    <row r="99604" spans="18:18" x14ac:dyDescent="0.25">
      <c r="R99604" s="15">
        <v>4</v>
      </c>
    </row>
    <row r="99605" spans="18:18" x14ac:dyDescent="0.25">
      <c r="R99605" s="15">
        <v>4</v>
      </c>
    </row>
    <row r="99606" spans="18:18" x14ac:dyDescent="0.25">
      <c r="R99606" s="15">
        <v>4</v>
      </c>
    </row>
    <row r="99607" spans="18:18" x14ac:dyDescent="0.25">
      <c r="R99607" s="15">
        <v>4</v>
      </c>
    </row>
    <row r="99608" spans="18:18" x14ac:dyDescent="0.25">
      <c r="R99608" s="15">
        <v>4</v>
      </c>
    </row>
    <row r="99609" spans="18:18" x14ac:dyDescent="0.25">
      <c r="R99609" s="15">
        <v>4</v>
      </c>
    </row>
    <row r="99610" spans="18:18" x14ac:dyDescent="0.25">
      <c r="R99610" s="15">
        <v>4</v>
      </c>
    </row>
    <row r="99611" spans="18:18" x14ac:dyDescent="0.25">
      <c r="R99611" s="15">
        <v>4</v>
      </c>
    </row>
    <row r="99612" spans="18:18" x14ac:dyDescent="0.25">
      <c r="R99612" s="15">
        <v>4</v>
      </c>
    </row>
    <row r="99613" spans="18:18" x14ac:dyDescent="0.25">
      <c r="R99613" s="15">
        <v>4</v>
      </c>
    </row>
    <row r="99614" spans="18:18" x14ac:dyDescent="0.25">
      <c r="R99614" s="15">
        <v>4</v>
      </c>
    </row>
    <row r="99615" spans="18:18" x14ac:dyDescent="0.25">
      <c r="R99615" s="15">
        <v>4</v>
      </c>
    </row>
    <row r="99616" spans="18:18" x14ac:dyDescent="0.25">
      <c r="R99616" s="15">
        <v>4</v>
      </c>
    </row>
    <row r="99617" spans="18:18" x14ac:dyDescent="0.25">
      <c r="R99617" s="15">
        <v>4</v>
      </c>
    </row>
    <row r="99618" spans="18:18" x14ac:dyDescent="0.25">
      <c r="R99618" s="15">
        <v>4</v>
      </c>
    </row>
    <row r="99619" spans="18:18" x14ac:dyDescent="0.25">
      <c r="R99619" s="15">
        <v>4</v>
      </c>
    </row>
    <row r="99620" spans="18:18" x14ac:dyDescent="0.25">
      <c r="R99620" s="15">
        <v>4</v>
      </c>
    </row>
    <row r="99621" spans="18:18" x14ac:dyDescent="0.25">
      <c r="R99621" s="15">
        <v>4</v>
      </c>
    </row>
    <row r="99622" spans="18:18" x14ac:dyDescent="0.25">
      <c r="R99622" s="15">
        <v>4</v>
      </c>
    </row>
    <row r="99623" spans="18:18" x14ac:dyDescent="0.25">
      <c r="R99623" s="15">
        <v>4</v>
      </c>
    </row>
    <row r="99624" spans="18:18" x14ac:dyDescent="0.25">
      <c r="R99624" s="15">
        <v>4</v>
      </c>
    </row>
    <row r="99625" spans="18:18" x14ac:dyDescent="0.25">
      <c r="R99625" s="15">
        <v>4</v>
      </c>
    </row>
    <row r="99626" spans="18:18" x14ac:dyDescent="0.25">
      <c r="R99626" s="15">
        <v>4</v>
      </c>
    </row>
    <row r="99627" spans="18:18" x14ac:dyDescent="0.25">
      <c r="R99627" s="15">
        <v>4</v>
      </c>
    </row>
    <row r="99628" spans="18:18" x14ac:dyDescent="0.25">
      <c r="R99628" s="15">
        <v>4</v>
      </c>
    </row>
    <row r="99629" spans="18:18" x14ac:dyDescent="0.25">
      <c r="R99629" s="15">
        <v>4</v>
      </c>
    </row>
    <row r="99630" spans="18:18" x14ac:dyDescent="0.25">
      <c r="R99630" s="15">
        <v>4</v>
      </c>
    </row>
    <row r="99631" spans="18:18" x14ac:dyDescent="0.25">
      <c r="R99631" s="15">
        <v>4</v>
      </c>
    </row>
    <row r="99632" spans="18:18" x14ac:dyDescent="0.25">
      <c r="R99632" s="15">
        <v>4</v>
      </c>
    </row>
    <row r="99633" spans="18:18" x14ac:dyDescent="0.25">
      <c r="R99633" s="15">
        <v>4</v>
      </c>
    </row>
    <row r="99634" spans="18:18" x14ac:dyDescent="0.25">
      <c r="R99634" s="15">
        <v>4</v>
      </c>
    </row>
    <row r="99635" spans="18:18" x14ac:dyDescent="0.25">
      <c r="R99635" s="15">
        <v>4</v>
      </c>
    </row>
    <row r="99636" spans="18:18" x14ac:dyDescent="0.25">
      <c r="R99636" s="15">
        <v>4</v>
      </c>
    </row>
    <row r="99637" spans="18:18" x14ac:dyDescent="0.25">
      <c r="R99637" s="15">
        <v>4</v>
      </c>
    </row>
    <row r="99638" spans="18:18" x14ac:dyDescent="0.25">
      <c r="R99638" s="15">
        <v>4</v>
      </c>
    </row>
    <row r="99639" spans="18:18" x14ac:dyDescent="0.25">
      <c r="R99639" s="15">
        <v>4</v>
      </c>
    </row>
    <row r="99640" spans="18:18" x14ac:dyDescent="0.25">
      <c r="R99640" s="15">
        <v>4</v>
      </c>
    </row>
    <row r="99641" spans="18:18" x14ac:dyDescent="0.25">
      <c r="R99641" s="15">
        <v>4</v>
      </c>
    </row>
    <row r="99642" spans="18:18" x14ac:dyDescent="0.25">
      <c r="R99642" s="15">
        <v>4</v>
      </c>
    </row>
    <row r="99643" spans="18:18" x14ac:dyDescent="0.25">
      <c r="R99643" s="15">
        <v>4</v>
      </c>
    </row>
    <row r="99644" spans="18:18" x14ac:dyDescent="0.25">
      <c r="R99644" s="15">
        <v>4</v>
      </c>
    </row>
    <row r="99645" spans="18:18" x14ac:dyDescent="0.25">
      <c r="R99645" s="15">
        <v>4</v>
      </c>
    </row>
    <row r="99646" spans="18:18" x14ac:dyDescent="0.25">
      <c r="R99646" s="15">
        <v>4</v>
      </c>
    </row>
    <row r="99647" spans="18:18" x14ac:dyDescent="0.25">
      <c r="R99647" s="15">
        <v>4</v>
      </c>
    </row>
    <row r="99648" spans="18:18" x14ac:dyDescent="0.25">
      <c r="R99648" s="15">
        <v>4</v>
      </c>
    </row>
    <row r="99649" spans="18:18" x14ac:dyDescent="0.25">
      <c r="R99649" s="15">
        <v>4</v>
      </c>
    </row>
    <row r="99650" spans="18:18" x14ac:dyDescent="0.25">
      <c r="R99650" s="15">
        <v>4</v>
      </c>
    </row>
    <row r="99651" spans="18:18" x14ac:dyDescent="0.25">
      <c r="R99651" s="15">
        <v>4</v>
      </c>
    </row>
    <row r="99652" spans="18:18" x14ac:dyDescent="0.25">
      <c r="R99652" s="15">
        <v>4</v>
      </c>
    </row>
    <row r="99653" spans="18:18" x14ac:dyDescent="0.25">
      <c r="R99653" s="15">
        <v>4</v>
      </c>
    </row>
    <row r="99654" spans="18:18" x14ac:dyDescent="0.25">
      <c r="R99654" s="15">
        <v>4</v>
      </c>
    </row>
    <row r="99655" spans="18:18" x14ac:dyDescent="0.25">
      <c r="R99655" s="15">
        <v>4</v>
      </c>
    </row>
    <row r="99656" spans="18:18" x14ac:dyDescent="0.25">
      <c r="R99656" s="15">
        <v>4</v>
      </c>
    </row>
    <row r="99657" spans="18:18" x14ac:dyDescent="0.25">
      <c r="R99657" s="15">
        <v>4</v>
      </c>
    </row>
    <row r="99658" spans="18:18" x14ac:dyDescent="0.25">
      <c r="R99658" s="15">
        <v>4</v>
      </c>
    </row>
    <row r="99659" spans="18:18" x14ac:dyDescent="0.25">
      <c r="R99659" s="15">
        <v>4</v>
      </c>
    </row>
    <row r="99660" spans="18:18" x14ac:dyDescent="0.25">
      <c r="R99660" s="15">
        <v>4</v>
      </c>
    </row>
    <row r="99661" spans="18:18" x14ac:dyDescent="0.25">
      <c r="R99661" s="15">
        <v>4</v>
      </c>
    </row>
    <row r="99662" spans="18:18" x14ac:dyDescent="0.25">
      <c r="R99662" s="15">
        <v>4</v>
      </c>
    </row>
    <row r="99663" spans="18:18" x14ac:dyDescent="0.25">
      <c r="R99663" s="15">
        <v>4</v>
      </c>
    </row>
    <row r="99664" spans="18:18" x14ac:dyDescent="0.25">
      <c r="R99664" s="15">
        <v>4</v>
      </c>
    </row>
    <row r="99665" spans="18:18" x14ac:dyDescent="0.25">
      <c r="R99665" s="15">
        <v>4</v>
      </c>
    </row>
    <row r="99666" spans="18:18" x14ac:dyDescent="0.25">
      <c r="R99666" s="15">
        <v>4</v>
      </c>
    </row>
    <row r="99667" spans="18:18" x14ac:dyDescent="0.25">
      <c r="R99667" s="15">
        <v>4</v>
      </c>
    </row>
    <row r="99668" spans="18:18" x14ac:dyDescent="0.25">
      <c r="R99668" s="15">
        <v>4</v>
      </c>
    </row>
    <row r="99669" spans="18:18" x14ac:dyDescent="0.25">
      <c r="R99669" s="15">
        <v>4</v>
      </c>
    </row>
    <row r="99670" spans="18:18" x14ac:dyDescent="0.25">
      <c r="R99670" s="15">
        <v>4</v>
      </c>
    </row>
    <row r="99671" spans="18:18" x14ac:dyDescent="0.25">
      <c r="R99671" s="15">
        <v>4</v>
      </c>
    </row>
    <row r="99672" spans="18:18" x14ac:dyDescent="0.25">
      <c r="R99672" s="15">
        <v>4</v>
      </c>
    </row>
    <row r="99673" spans="18:18" x14ac:dyDescent="0.25">
      <c r="R99673" s="15">
        <v>4</v>
      </c>
    </row>
    <row r="99674" spans="18:18" x14ac:dyDescent="0.25">
      <c r="R99674" s="15">
        <v>4</v>
      </c>
    </row>
    <row r="99675" spans="18:18" x14ac:dyDescent="0.25">
      <c r="R99675" s="15">
        <v>4</v>
      </c>
    </row>
    <row r="99676" spans="18:18" x14ac:dyDescent="0.25">
      <c r="R99676" s="15">
        <v>4</v>
      </c>
    </row>
    <row r="99677" spans="18:18" x14ac:dyDescent="0.25">
      <c r="R99677" s="15">
        <v>4</v>
      </c>
    </row>
    <row r="99678" spans="18:18" x14ac:dyDescent="0.25">
      <c r="R99678" s="15">
        <v>4</v>
      </c>
    </row>
    <row r="99679" spans="18:18" x14ac:dyDescent="0.25">
      <c r="R99679" s="15">
        <v>4</v>
      </c>
    </row>
    <row r="99680" spans="18:18" x14ac:dyDescent="0.25">
      <c r="R99680" s="15">
        <v>4</v>
      </c>
    </row>
    <row r="99681" spans="18:18" x14ac:dyDescent="0.25">
      <c r="R99681" s="15">
        <v>4</v>
      </c>
    </row>
    <row r="99682" spans="18:18" x14ac:dyDescent="0.25">
      <c r="R99682" s="15">
        <v>4</v>
      </c>
    </row>
    <row r="99683" spans="18:18" x14ac:dyDescent="0.25">
      <c r="R99683" s="15">
        <v>4</v>
      </c>
    </row>
    <row r="99684" spans="18:18" x14ac:dyDescent="0.25">
      <c r="R99684" s="15">
        <v>4</v>
      </c>
    </row>
    <row r="99685" spans="18:18" x14ac:dyDescent="0.25">
      <c r="R99685" s="15">
        <v>4</v>
      </c>
    </row>
    <row r="99686" spans="18:18" x14ac:dyDescent="0.25">
      <c r="R99686" s="15">
        <v>4</v>
      </c>
    </row>
    <row r="99687" spans="18:18" x14ac:dyDescent="0.25">
      <c r="R99687" s="15">
        <v>4</v>
      </c>
    </row>
    <row r="99688" spans="18:18" x14ac:dyDescent="0.25">
      <c r="R99688" s="15">
        <v>4</v>
      </c>
    </row>
    <row r="99689" spans="18:18" x14ac:dyDescent="0.25">
      <c r="R99689" s="15">
        <v>4</v>
      </c>
    </row>
    <row r="99690" spans="18:18" x14ac:dyDescent="0.25">
      <c r="R99690" s="15">
        <v>4</v>
      </c>
    </row>
    <row r="99691" spans="18:18" x14ac:dyDescent="0.25">
      <c r="R99691" s="15">
        <v>4</v>
      </c>
    </row>
    <row r="99692" spans="18:18" x14ac:dyDescent="0.25">
      <c r="R99692" s="15">
        <v>4</v>
      </c>
    </row>
    <row r="99693" spans="18:18" x14ac:dyDescent="0.25">
      <c r="R99693" s="15">
        <v>4</v>
      </c>
    </row>
    <row r="99694" spans="18:18" x14ac:dyDescent="0.25">
      <c r="R99694" s="15">
        <v>2</v>
      </c>
    </row>
    <row r="99695" spans="18:18" x14ac:dyDescent="0.25">
      <c r="R99695" s="15">
        <v>2</v>
      </c>
    </row>
    <row r="99696" spans="18:18" x14ac:dyDescent="0.25">
      <c r="R99696" s="15">
        <v>2</v>
      </c>
    </row>
    <row r="99697" spans="18:18" x14ac:dyDescent="0.25">
      <c r="R99697" s="15">
        <v>2</v>
      </c>
    </row>
    <row r="99698" spans="18:18" x14ac:dyDescent="0.25">
      <c r="R99698" s="15">
        <v>2</v>
      </c>
    </row>
    <row r="99699" spans="18:18" x14ac:dyDescent="0.25">
      <c r="R99699" s="15">
        <v>2</v>
      </c>
    </row>
    <row r="99700" spans="18:18" x14ac:dyDescent="0.25">
      <c r="R99700" s="15">
        <v>2</v>
      </c>
    </row>
    <row r="99701" spans="18:18" x14ac:dyDescent="0.25">
      <c r="R99701" s="15">
        <v>2</v>
      </c>
    </row>
    <row r="99702" spans="18:18" x14ac:dyDescent="0.25">
      <c r="R99702" s="15">
        <v>2</v>
      </c>
    </row>
    <row r="99703" spans="18:18" x14ac:dyDescent="0.25">
      <c r="R99703" s="15">
        <v>2</v>
      </c>
    </row>
    <row r="99704" spans="18:18" x14ac:dyDescent="0.25">
      <c r="R99704" s="15">
        <v>2</v>
      </c>
    </row>
    <row r="99705" spans="18:18" x14ac:dyDescent="0.25">
      <c r="R99705" s="15">
        <v>2</v>
      </c>
    </row>
    <row r="99706" spans="18:18" x14ac:dyDescent="0.25">
      <c r="R99706" s="15">
        <v>4</v>
      </c>
    </row>
    <row r="99707" spans="18:18" x14ac:dyDescent="0.25">
      <c r="R99707" s="15">
        <v>4</v>
      </c>
    </row>
    <row r="99708" spans="18:18" x14ac:dyDescent="0.25">
      <c r="R99708" s="15">
        <v>4</v>
      </c>
    </row>
    <row r="99709" spans="18:18" x14ac:dyDescent="0.25">
      <c r="R99709" s="15">
        <v>4</v>
      </c>
    </row>
    <row r="99710" spans="18:18" x14ac:dyDescent="0.25">
      <c r="R99710" s="15">
        <v>4</v>
      </c>
    </row>
    <row r="99711" spans="18:18" x14ac:dyDescent="0.25">
      <c r="R99711" s="15">
        <v>4</v>
      </c>
    </row>
    <row r="99712" spans="18:18" x14ac:dyDescent="0.25">
      <c r="R99712" s="15">
        <v>4</v>
      </c>
    </row>
    <row r="99713" spans="18:18" x14ac:dyDescent="0.25">
      <c r="R99713" s="15">
        <v>4</v>
      </c>
    </row>
    <row r="99714" spans="18:18" x14ac:dyDescent="0.25">
      <c r="R99714" s="15">
        <v>4</v>
      </c>
    </row>
    <row r="99715" spans="18:18" x14ac:dyDescent="0.25">
      <c r="R99715" s="15">
        <v>4</v>
      </c>
    </row>
    <row r="99716" spans="18:18" x14ac:dyDescent="0.25">
      <c r="R99716" s="15">
        <v>4</v>
      </c>
    </row>
    <row r="99717" spans="18:18" x14ac:dyDescent="0.25">
      <c r="R99717" s="15">
        <v>4</v>
      </c>
    </row>
    <row r="99718" spans="18:18" x14ac:dyDescent="0.25">
      <c r="R99718" s="15">
        <v>1</v>
      </c>
    </row>
    <row r="99719" spans="18:18" x14ac:dyDescent="0.25">
      <c r="R99719" s="15">
        <v>1</v>
      </c>
    </row>
    <row r="99720" spans="18:18" x14ac:dyDescent="0.25">
      <c r="R99720" s="15">
        <v>1</v>
      </c>
    </row>
    <row r="99721" spans="18:18" x14ac:dyDescent="0.25">
      <c r="R99721" s="15">
        <v>1</v>
      </c>
    </row>
    <row r="99722" spans="18:18" x14ac:dyDescent="0.25">
      <c r="R99722" s="15">
        <v>1</v>
      </c>
    </row>
    <row r="99723" spans="18:18" x14ac:dyDescent="0.25">
      <c r="R99723" s="15">
        <v>1</v>
      </c>
    </row>
    <row r="99724" spans="18:18" x14ac:dyDescent="0.25">
      <c r="R99724" s="15">
        <v>1</v>
      </c>
    </row>
    <row r="99725" spans="18:18" x14ac:dyDescent="0.25">
      <c r="R99725" s="15">
        <v>1</v>
      </c>
    </row>
    <row r="99726" spans="18:18" x14ac:dyDescent="0.25">
      <c r="R99726" s="15">
        <v>1</v>
      </c>
    </row>
    <row r="99727" spans="18:18" x14ac:dyDescent="0.25">
      <c r="R99727" s="15">
        <v>1</v>
      </c>
    </row>
    <row r="99728" spans="18:18" x14ac:dyDescent="0.25">
      <c r="R99728" s="15">
        <v>1</v>
      </c>
    </row>
    <row r="99729" spans="18:18" x14ac:dyDescent="0.25">
      <c r="R99729" s="15">
        <v>1</v>
      </c>
    </row>
    <row r="99730" spans="18:18" x14ac:dyDescent="0.25">
      <c r="R99730" s="15">
        <v>1</v>
      </c>
    </row>
    <row r="99731" spans="18:18" x14ac:dyDescent="0.25">
      <c r="R99731" s="15">
        <v>1</v>
      </c>
    </row>
    <row r="99732" spans="18:18" x14ac:dyDescent="0.25">
      <c r="R99732" s="15">
        <v>1</v>
      </c>
    </row>
    <row r="99733" spans="18:18" x14ac:dyDescent="0.25">
      <c r="R99733" s="15">
        <v>1</v>
      </c>
    </row>
    <row r="99734" spans="18:18" x14ac:dyDescent="0.25">
      <c r="R99734" s="15">
        <v>1</v>
      </c>
    </row>
    <row r="99735" spans="18:18" x14ac:dyDescent="0.25">
      <c r="R99735" s="15">
        <v>1</v>
      </c>
    </row>
    <row r="99736" spans="18:18" x14ac:dyDescent="0.25">
      <c r="R99736" s="15">
        <v>1</v>
      </c>
    </row>
    <row r="99737" spans="18:18" x14ac:dyDescent="0.25">
      <c r="R99737" s="15">
        <v>1</v>
      </c>
    </row>
    <row r="99738" spans="18:18" x14ac:dyDescent="0.25">
      <c r="R99738" s="15">
        <v>1</v>
      </c>
    </row>
    <row r="99739" spans="18:18" x14ac:dyDescent="0.25">
      <c r="R99739" s="15">
        <v>1</v>
      </c>
    </row>
    <row r="99740" spans="18:18" x14ac:dyDescent="0.25">
      <c r="R99740" s="15">
        <v>1</v>
      </c>
    </row>
    <row r="99741" spans="18:18" x14ac:dyDescent="0.25">
      <c r="R99741" s="15">
        <v>1</v>
      </c>
    </row>
    <row r="99742" spans="18:18" x14ac:dyDescent="0.25">
      <c r="R99742" s="15">
        <v>1</v>
      </c>
    </row>
    <row r="99743" spans="18:18" x14ac:dyDescent="0.25">
      <c r="R99743" s="15">
        <v>1</v>
      </c>
    </row>
    <row r="99744" spans="18:18" x14ac:dyDescent="0.25">
      <c r="R99744" s="15">
        <v>1</v>
      </c>
    </row>
    <row r="99745" spans="18:18" x14ac:dyDescent="0.25">
      <c r="R99745" s="15">
        <v>1</v>
      </c>
    </row>
    <row r="99746" spans="18:18" x14ac:dyDescent="0.25">
      <c r="R99746" s="15">
        <v>1</v>
      </c>
    </row>
    <row r="99747" spans="18:18" x14ac:dyDescent="0.25">
      <c r="R99747" s="15">
        <v>1</v>
      </c>
    </row>
    <row r="99748" spans="18:18" x14ac:dyDescent="0.25">
      <c r="R99748" s="15">
        <v>1</v>
      </c>
    </row>
    <row r="99749" spans="18:18" x14ac:dyDescent="0.25">
      <c r="R99749" s="15">
        <v>1</v>
      </c>
    </row>
    <row r="99750" spans="18:18" x14ac:dyDescent="0.25">
      <c r="R99750" s="15">
        <v>1</v>
      </c>
    </row>
    <row r="99751" spans="18:18" x14ac:dyDescent="0.25">
      <c r="R99751" s="15">
        <v>1</v>
      </c>
    </row>
    <row r="99752" spans="18:18" x14ac:dyDescent="0.25">
      <c r="R99752" s="15">
        <v>1</v>
      </c>
    </row>
    <row r="99753" spans="18:18" x14ac:dyDescent="0.25">
      <c r="R99753" s="15">
        <v>1</v>
      </c>
    </row>
    <row r="99754" spans="18:18" x14ac:dyDescent="0.25">
      <c r="R99754" s="15">
        <v>1</v>
      </c>
    </row>
    <row r="99755" spans="18:18" x14ac:dyDescent="0.25">
      <c r="R99755" s="15">
        <v>1</v>
      </c>
    </row>
    <row r="99756" spans="18:18" x14ac:dyDescent="0.25">
      <c r="R99756" s="15">
        <v>1</v>
      </c>
    </row>
    <row r="99757" spans="18:18" x14ac:dyDescent="0.25">
      <c r="R99757" s="15">
        <v>1</v>
      </c>
    </row>
    <row r="99758" spans="18:18" x14ac:dyDescent="0.25">
      <c r="R99758" s="15">
        <v>1</v>
      </c>
    </row>
    <row r="99759" spans="18:18" x14ac:dyDescent="0.25">
      <c r="R99759" s="15">
        <v>1</v>
      </c>
    </row>
    <row r="99760" spans="18:18" x14ac:dyDescent="0.25">
      <c r="R99760" s="15">
        <v>1</v>
      </c>
    </row>
    <row r="99761" spans="18:18" x14ac:dyDescent="0.25">
      <c r="R99761" s="15">
        <v>1</v>
      </c>
    </row>
    <row r="99762" spans="18:18" x14ac:dyDescent="0.25">
      <c r="R99762" s="15">
        <v>1</v>
      </c>
    </row>
    <row r="99763" spans="18:18" x14ac:dyDescent="0.25">
      <c r="R99763" s="15">
        <v>1</v>
      </c>
    </row>
    <row r="99764" spans="18:18" x14ac:dyDescent="0.25">
      <c r="R99764" s="15">
        <v>5</v>
      </c>
    </row>
    <row r="99765" spans="18:18" x14ac:dyDescent="0.25">
      <c r="R99765" s="15">
        <v>5</v>
      </c>
    </row>
    <row r="99766" spans="18:18" x14ac:dyDescent="0.25">
      <c r="R99766" s="15">
        <v>5</v>
      </c>
    </row>
    <row r="99767" spans="18:18" x14ac:dyDescent="0.25">
      <c r="R99767" s="15">
        <v>5</v>
      </c>
    </row>
    <row r="99768" spans="18:18" x14ac:dyDescent="0.25">
      <c r="R99768" s="15">
        <v>5</v>
      </c>
    </row>
    <row r="99769" spans="18:18" x14ac:dyDescent="0.25">
      <c r="R99769" s="15">
        <v>5</v>
      </c>
    </row>
    <row r="99770" spans="18:18" x14ac:dyDescent="0.25">
      <c r="R99770" s="15">
        <v>5</v>
      </c>
    </row>
    <row r="99771" spans="18:18" x14ac:dyDescent="0.25">
      <c r="R99771" s="15">
        <v>5</v>
      </c>
    </row>
    <row r="99772" spans="18:18" x14ac:dyDescent="0.25">
      <c r="R99772" s="15">
        <v>5</v>
      </c>
    </row>
    <row r="99773" spans="18:18" x14ac:dyDescent="0.25">
      <c r="R99773" s="15">
        <v>5</v>
      </c>
    </row>
    <row r="99774" spans="18:18" x14ac:dyDescent="0.25">
      <c r="R99774" s="15">
        <v>5</v>
      </c>
    </row>
    <row r="99775" spans="18:18" x14ac:dyDescent="0.25">
      <c r="R99775" s="15">
        <v>5</v>
      </c>
    </row>
    <row r="99776" spans="18:18" x14ac:dyDescent="0.25">
      <c r="R99776" s="15">
        <v>5</v>
      </c>
    </row>
    <row r="99777" spans="18:18" x14ac:dyDescent="0.25">
      <c r="R99777" s="15">
        <v>5</v>
      </c>
    </row>
    <row r="99778" spans="18:18" x14ac:dyDescent="0.25">
      <c r="R99778" s="15">
        <v>5</v>
      </c>
    </row>
    <row r="99779" spans="18:18" x14ac:dyDescent="0.25">
      <c r="R99779" s="15">
        <v>5</v>
      </c>
    </row>
    <row r="99780" spans="18:18" x14ac:dyDescent="0.25">
      <c r="R99780" s="15">
        <v>5</v>
      </c>
    </row>
    <row r="99781" spans="18:18" x14ac:dyDescent="0.25">
      <c r="R99781" s="15">
        <v>5</v>
      </c>
    </row>
    <row r="99782" spans="18:18" x14ac:dyDescent="0.25">
      <c r="R99782" s="15">
        <v>5</v>
      </c>
    </row>
    <row r="99783" spans="18:18" x14ac:dyDescent="0.25">
      <c r="R99783" s="15">
        <v>5</v>
      </c>
    </row>
    <row r="99784" spans="18:18" x14ac:dyDescent="0.25">
      <c r="R99784" s="15">
        <v>5</v>
      </c>
    </row>
    <row r="99785" spans="18:18" x14ac:dyDescent="0.25">
      <c r="R99785" s="15">
        <v>5</v>
      </c>
    </row>
    <row r="99786" spans="18:18" x14ac:dyDescent="0.25">
      <c r="R99786" s="15">
        <v>5</v>
      </c>
    </row>
    <row r="99787" spans="18:18" x14ac:dyDescent="0.25">
      <c r="R99787" s="15">
        <v>5</v>
      </c>
    </row>
    <row r="99788" spans="18:18" x14ac:dyDescent="0.25">
      <c r="R99788" s="15">
        <v>5</v>
      </c>
    </row>
    <row r="99789" spans="18:18" x14ac:dyDescent="0.25">
      <c r="R99789" s="15">
        <v>5</v>
      </c>
    </row>
    <row r="99790" spans="18:18" x14ac:dyDescent="0.25">
      <c r="R99790" s="15">
        <v>5</v>
      </c>
    </row>
    <row r="99791" spans="18:18" x14ac:dyDescent="0.25">
      <c r="R99791" s="15">
        <v>5</v>
      </c>
    </row>
    <row r="99792" spans="18:18" x14ac:dyDescent="0.25">
      <c r="R99792" s="15">
        <v>5</v>
      </c>
    </row>
    <row r="99793" spans="18:18" x14ac:dyDescent="0.25">
      <c r="R99793" s="15">
        <v>5</v>
      </c>
    </row>
    <row r="99794" spans="18:18" x14ac:dyDescent="0.25">
      <c r="R99794" s="15">
        <v>5</v>
      </c>
    </row>
    <row r="99795" spans="18:18" x14ac:dyDescent="0.25">
      <c r="R99795" s="15">
        <v>5</v>
      </c>
    </row>
    <row r="99796" spans="18:18" x14ac:dyDescent="0.25">
      <c r="R99796" s="15">
        <v>5</v>
      </c>
    </row>
    <row r="99797" spans="18:18" x14ac:dyDescent="0.25">
      <c r="R99797" s="15">
        <v>5</v>
      </c>
    </row>
    <row r="99798" spans="18:18" x14ac:dyDescent="0.25">
      <c r="R99798" s="15">
        <v>5</v>
      </c>
    </row>
    <row r="99799" spans="18:18" x14ac:dyDescent="0.25">
      <c r="R99799" s="15">
        <v>5</v>
      </c>
    </row>
    <row r="99800" spans="18:18" x14ac:dyDescent="0.25">
      <c r="R99800" s="15">
        <v>5</v>
      </c>
    </row>
    <row r="99801" spans="18:18" x14ac:dyDescent="0.25">
      <c r="R99801" s="15">
        <v>5</v>
      </c>
    </row>
    <row r="99802" spans="18:18" x14ac:dyDescent="0.25">
      <c r="R99802" s="15">
        <v>5</v>
      </c>
    </row>
    <row r="99803" spans="18:18" x14ac:dyDescent="0.25">
      <c r="R99803" s="15">
        <v>5</v>
      </c>
    </row>
    <row r="99804" spans="18:18" x14ac:dyDescent="0.25">
      <c r="R99804" s="15">
        <v>5</v>
      </c>
    </row>
    <row r="99805" spans="18:18" x14ac:dyDescent="0.25">
      <c r="R99805" s="15">
        <v>5</v>
      </c>
    </row>
    <row r="99806" spans="18:18" x14ac:dyDescent="0.25">
      <c r="R99806" s="15">
        <v>5</v>
      </c>
    </row>
    <row r="99807" spans="18:18" x14ac:dyDescent="0.25">
      <c r="R99807" s="15">
        <v>5</v>
      </c>
    </row>
    <row r="99808" spans="18:18" x14ac:dyDescent="0.25">
      <c r="R99808" s="15">
        <v>5</v>
      </c>
    </row>
    <row r="99809" spans="18:18" x14ac:dyDescent="0.25">
      <c r="R99809" s="15">
        <v>5</v>
      </c>
    </row>
    <row r="99810" spans="18:18" x14ac:dyDescent="0.25">
      <c r="R99810" s="15">
        <v>5</v>
      </c>
    </row>
    <row r="99811" spans="18:18" x14ac:dyDescent="0.25">
      <c r="R99811" s="15">
        <v>5</v>
      </c>
    </row>
    <row r="99812" spans="18:18" x14ac:dyDescent="0.25">
      <c r="R99812" s="15">
        <v>5</v>
      </c>
    </row>
    <row r="99813" spans="18:18" x14ac:dyDescent="0.25">
      <c r="R99813" s="15">
        <v>5</v>
      </c>
    </row>
    <row r="99814" spans="18:18" x14ac:dyDescent="0.25">
      <c r="R99814" s="15">
        <v>5</v>
      </c>
    </row>
    <row r="99815" spans="18:18" x14ac:dyDescent="0.25">
      <c r="R99815" s="15">
        <v>5</v>
      </c>
    </row>
    <row r="99816" spans="18:18" x14ac:dyDescent="0.25">
      <c r="R99816" s="15">
        <v>5</v>
      </c>
    </row>
    <row r="99817" spans="18:18" x14ac:dyDescent="0.25">
      <c r="R99817" s="15">
        <v>5</v>
      </c>
    </row>
    <row r="99818" spans="18:18" x14ac:dyDescent="0.25">
      <c r="R99818" s="15">
        <v>5</v>
      </c>
    </row>
    <row r="99819" spans="18:18" x14ac:dyDescent="0.25">
      <c r="R99819" s="15">
        <v>5</v>
      </c>
    </row>
    <row r="99820" spans="18:18" x14ac:dyDescent="0.25">
      <c r="R99820" s="15">
        <v>5</v>
      </c>
    </row>
    <row r="99821" spans="18:18" x14ac:dyDescent="0.25">
      <c r="R99821" s="15">
        <v>5</v>
      </c>
    </row>
    <row r="99822" spans="18:18" x14ac:dyDescent="0.25">
      <c r="R99822" s="15">
        <v>5</v>
      </c>
    </row>
    <row r="99823" spans="18:18" x14ac:dyDescent="0.25">
      <c r="R99823" s="15">
        <v>5</v>
      </c>
    </row>
    <row r="99824" spans="18:18" x14ac:dyDescent="0.25">
      <c r="R99824" s="15">
        <v>5</v>
      </c>
    </row>
    <row r="99825" spans="18:18" x14ac:dyDescent="0.25">
      <c r="R99825" s="15">
        <v>5</v>
      </c>
    </row>
    <row r="99826" spans="18:18" x14ac:dyDescent="0.25">
      <c r="R99826" s="15">
        <v>5</v>
      </c>
    </row>
    <row r="99827" spans="18:18" x14ac:dyDescent="0.25">
      <c r="R99827" s="15">
        <v>5</v>
      </c>
    </row>
    <row r="99828" spans="18:18" x14ac:dyDescent="0.25">
      <c r="R99828" s="15">
        <v>5</v>
      </c>
    </row>
    <row r="99829" spans="18:18" x14ac:dyDescent="0.25">
      <c r="R99829" s="15">
        <v>5</v>
      </c>
    </row>
    <row r="99830" spans="18:18" x14ac:dyDescent="0.25">
      <c r="R99830" s="15">
        <v>4</v>
      </c>
    </row>
    <row r="99831" spans="18:18" x14ac:dyDescent="0.25">
      <c r="R99831" s="15">
        <v>4</v>
      </c>
    </row>
    <row r="99832" spans="18:18" x14ac:dyDescent="0.25">
      <c r="R99832" s="15">
        <v>4</v>
      </c>
    </row>
    <row r="99833" spans="18:18" x14ac:dyDescent="0.25">
      <c r="R99833" s="15">
        <v>4</v>
      </c>
    </row>
    <row r="99834" spans="18:18" x14ac:dyDescent="0.25">
      <c r="R99834" s="15">
        <v>4</v>
      </c>
    </row>
    <row r="99835" spans="18:18" x14ac:dyDescent="0.25">
      <c r="R99835" s="15">
        <v>4</v>
      </c>
    </row>
    <row r="99836" spans="18:18" x14ac:dyDescent="0.25">
      <c r="R99836" s="15">
        <v>4</v>
      </c>
    </row>
    <row r="99837" spans="18:18" x14ac:dyDescent="0.25">
      <c r="R99837" s="15">
        <v>4</v>
      </c>
    </row>
    <row r="99838" spans="18:18" x14ac:dyDescent="0.25">
      <c r="R99838" s="15">
        <v>4</v>
      </c>
    </row>
    <row r="99839" spans="18:18" x14ac:dyDescent="0.25">
      <c r="R99839" s="15">
        <v>4</v>
      </c>
    </row>
    <row r="99840" spans="18:18" x14ac:dyDescent="0.25">
      <c r="R99840" s="15">
        <v>4</v>
      </c>
    </row>
    <row r="99841" spans="18:18" x14ac:dyDescent="0.25">
      <c r="R99841" s="15">
        <v>4</v>
      </c>
    </row>
    <row r="99842" spans="18:18" x14ac:dyDescent="0.25">
      <c r="R99842" s="15">
        <v>4</v>
      </c>
    </row>
    <row r="99843" spans="18:18" x14ac:dyDescent="0.25">
      <c r="R99843" s="15">
        <v>4</v>
      </c>
    </row>
    <row r="99844" spans="18:18" x14ac:dyDescent="0.25">
      <c r="R99844" s="15">
        <v>4</v>
      </c>
    </row>
    <row r="99845" spans="18:18" x14ac:dyDescent="0.25">
      <c r="R99845" s="15">
        <v>4</v>
      </c>
    </row>
    <row r="99846" spans="18:18" x14ac:dyDescent="0.25">
      <c r="R99846" s="15">
        <v>4</v>
      </c>
    </row>
    <row r="99847" spans="18:18" x14ac:dyDescent="0.25">
      <c r="R99847" s="15">
        <v>4</v>
      </c>
    </row>
    <row r="99848" spans="18:18" x14ac:dyDescent="0.25">
      <c r="R99848" s="15">
        <v>4</v>
      </c>
    </row>
    <row r="99849" spans="18:18" x14ac:dyDescent="0.25">
      <c r="R99849" s="15">
        <v>4</v>
      </c>
    </row>
    <row r="99850" spans="18:18" x14ac:dyDescent="0.25">
      <c r="R99850" s="15">
        <v>4</v>
      </c>
    </row>
    <row r="99851" spans="18:18" x14ac:dyDescent="0.25">
      <c r="R99851" s="15">
        <v>4</v>
      </c>
    </row>
    <row r="99852" spans="18:18" x14ac:dyDescent="0.25">
      <c r="R99852" s="15">
        <v>4</v>
      </c>
    </row>
    <row r="99853" spans="18:18" x14ac:dyDescent="0.25">
      <c r="R99853" s="15">
        <v>4</v>
      </c>
    </row>
    <row r="99854" spans="18:18" x14ac:dyDescent="0.25">
      <c r="R99854" s="15">
        <v>4</v>
      </c>
    </row>
    <row r="99855" spans="18:18" x14ac:dyDescent="0.25">
      <c r="R99855" s="15">
        <v>4</v>
      </c>
    </row>
    <row r="99856" spans="18:18" x14ac:dyDescent="0.25">
      <c r="R99856" s="15">
        <v>4</v>
      </c>
    </row>
    <row r="99857" spans="18:18" x14ac:dyDescent="0.25">
      <c r="R99857" s="15">
        <v>4</v>
      </c>
    </row>
    <row r="99858" spans="18:18" x14ac:dyDescent="0.25">
      <c r="R99858" s="15">
        <v>4</v>
      </c>
    </row>
    <row r="99859" spans="18:18" x14ac:dyDescent="0.25">
      <c r="R99859" s="15">
        <v>4</v>
      </c>
    </row>
    <row r="99860" spans="18:18" x14ac:dyDescent="0.25">
      <c r="R99860" s="15">
        <v>4</v>
      </c>
    </row>
    <row r="99861" spans="18:18" x14ac:dyDescent="0.25">
      <c r="R99861" s="15">
        <v>4</v>
      </c>
    </row>
    <row r="99862" spans="18:18" x14ac:dyDescent="0.25">
      <c r="R99862" s="15">
        <v>4</v>
      </c>
    </row>
    <row r="99863" spans="18:18" x14ac:dyDescent="0.25">
      <c r="R99863" s="15">
        <v>4</v>
      </c>
    </row>
    <row r="99864" spans="18:18" x14ac:dyDescent="0.25">
      <c r="R99864" s="15">
        <v>4</v>
      </c>
    </row>
    <row r="99865" spans="18:18" x14ac:dyDescent="0.25">
      <c r="R99865" s="15">
        <v>4</v>
      </c>
    </row>
    <row r="99866" spans="18:18" x14ac:dyDescent="0.25">
      <c r="R99866" s="15">
        <v>4</v>
      </c>
    </row>
    <row r="99867" spans="18:18" x14ac:dyDescent="0.25">
      <c r="R99867" s="15">
        <v>4</v>
      </c>
    </row>
    <row r="99868" spans="18:18" x14ac:dyDescent="0.25">
      <c r="R99868" s="15">
        <v>4</v>
      </c>
    </row>
    <row r="99869" spans="18:18" x14ac:dyDescent="0.25">
      <c r="R99869" s="15">
        <v>4</v>
      </c>
    </row>
    <row r="99870" spans="18:18" x14ac:dyDescent="0.25">
      <c r="R99870" s="15">
        <v>4</v>
      </c>
    </row>
    <row r="99871" spans="18:18" x14ac:dyDescent="0.25">
      <c r="R99871" s="15">
        <v>4</v>
      </c>
    </row>
    <row r="99872" spans="18:18" x14ac:dyDescent="0.25">
      <c r="R99872" s="15">
        <v>4</v>
      </c>
    </row>
    <row r="99873" spans="18:18" x14ac:dyDescent="0.25">
      <c r="R99873" s="15">
        <v>4</v>
      </c>
    </row>
    <row r="99874" spans="18:18" x14ac:dyDescent="0.25">
      <c r="R99874" s="15">
        <v>4</v>
      </c>
    </row>
    <row r="99875" spans="18:18" x14ac:dyDescent="0.25">
      <c r="R99875" s="15">
        <v>4</v>
      </c>
    </row>
    <row r="99876" spans="18:18" x14ac:dyDescent="0.25">
      <c r="R99876" s="15">
        <v>5</v>
      </c>
    </row>
    <row r="99877" spans="18:18" x14ac:dyDescent="0.25">
      <c r="R99877" s="15">
        <v>5</v>
      </c>
    </row>
    <row r="99878" spans="18:18" x14ac:dyDescent="0.25">
      <c r="R99878" s="15">
        <v>5</v>
      </c>
    </row>
    <row r="99879" spans="18:18" x14ac:dyDescent="0.25">
      <c r="R99879" s="15">
        <v>5</v>
      </c>
    </row>
    <row r="99880" spans="18:18" x14ac:dyDescent="0.25">
      <c r="R99880" s="15">
        <v>5</v>
      </c>
    </row>
    <row r="99881" spans="18:18" x14ac:dyDescent="0.25">
      <c r="R99881" s="15">
        <v>5</v>
      </c>
    </row>
    <row r="99882" spans="18:18" x14ac:dyDescent="0.25">
      <c r="R99882" s="15">
        <v>5</v>
      </c>
    </row>
    <row r="99883" spans="18:18" x14ac:dyDescent="0.25">
      <c r="R99883" s="15">
        <v>5</v>
      </c>
    </row>
    <row r="99884" spans="18:18" x14ac:dyDescent="0.25">
      <c r="R99884" s="15">
        <v>5</v>
      </c>
    </row>
    <row r="99885" spans="18:18" x14ac:dyDescent="0.25">
      <c r="R99885" s="15">
        <v>5</v>
      </c>
    </row>
    <row r="99886" spans="18:18" x14ac:dyDescent="0.25">
      <c r="R99886" s="15">
        <v>5</v>
      </c>
    </row>
    <row r="99887" spans="18:18" x14ac:dyDescent="0.25">
      <c r="R99887" s="15">
        <v>5</v>
      </c>
    </row>
    <row r="99888" spans="18:18" x14ac:dyDescent="0.25">
      <c r="R99888" s="15">
        <v>5</v>
      </c>
    </row>
    <row r="99889" spans="18:18" x14ac:dyDescent="0.25">
      <c r="R99889" s="15">
        <v>5</v>
      </c>
    </row>
    <row r="99890" spans="18:18" x14ac:dyDescent="0.25">
      <c r="R99890" s="15">
        <v>5</v>
      </c>
    </row>
    <row r="99891" spans="18:18" x14ac:dyDescent="0.25">
      <c r="R99891" s="15">
        <v>5</v>
      </c>
    </row>
    <row r="99892" spans="18:18" x14ac:dyDescent="0.25">
      <c r="R99892" s="15">
        <v>5</v>
      </c>
    </row>
    <row r="99893" spans="18:18" x14ac:dyDescent="0.25">
      <c r="R99893" s="15">
        <v>5</v>
      </c>
    </row>
    <row r="99894" spans="18:18" x14ac:dyDescent="0.25">
      <c r="R99894" s="15">
        <v>5</v>
      </c>
    </row>
    <row r="99895" spans="18:18" x14ac:dyDescent="0.25">
      <c r="R99895" s="15">
        <v>5</v>
      </c>
    </row>
    <row r="99896" spans="18:18" x14ac:dyDescent="0.25">
      <c r="R99896" s="15">
        <v>5</v>
      </c>
    </row>
    <row r="99897" spans="18:18" x14ac:dyDescent="0.25">
      <c r="R99897" s="15">
        <v>5</v>
      </c>
    </row>
    <row r="99898" spans="18:18" x14ac:dyDescent="0.25">
      <c r="R99898" s="15">
        <v>5</v>
      </c>
    </row>
    <row r="99899" spans="18:18" x14ac:dyDescent="0.25">
      <c r="R99899" s="15">
        <v>5</v>
      </c>
    </row>
    <row r="99900" spans="18:18" x14ac:dyDescent="0.25">
      <c r="R99900" s="15">
        <v>5</v>
      </c>
    </row>
    <row r="99901" spans="18:18" x14ac:dyDescent="0.25">
      <c r="R99901" s="15">
        <v>5</v>
      </c>
    </row>
    <row r="99902" spans="18:18" x14ac:dyDescent="0.25">
      <c r="R99902" s="15">
        <v>5</v>
      </c>
    </row>
    <row r="99903" spans="18:18" x14ac:dyDescent="0.25">
      <c r="R99903" s="15">
        <v>5</v>
      </c>
    </row>
    <row r="99904" spans="18:18" x14ac:dyDescent="0.25">
      <c r="R99904" s="15">
        <v>5</v>
      </c>
    </row>
    <row r="99905" spans="18:18" x14ac:dyDescent="0.25">
      <c r="R99905" s="15">
        <v>5</v>
      </c>
    </row>
    <row r="99906" spans="18:18" x14ac:dyDescent="0.25">
      <c r="R99906" s="15">
        <v>5</v>
      </c>
    </row>
    <row r="99907" spans="18:18" x14ac:dyDescent="0.25">
      <c r="R99907" s="15">
        <v>5</v>
      </c>
    </row>
    <row r="99908" spans="18:18" x14ac:dyDescent="0.25">
      <c r="R99908" s="15">
        <v>5</v>
      </c>
    </row>
    <row r="99909" spans="18:18" x14ac:dyDescent="0.25">
      <c r="R99909" s="15">
        <v>5</v>
      </c>
    </row>
    <row r="99910" spans="18:18" x14ac:dyDescent="0.25">
      <c r="R99910" s="15">
        <v>5</v>
      </c>
    </row>
    <row r="99911" spans="18:18" x14ac:dyDescent="0.25">
      <c r="R99911" s="15">
        <v>5</v>
      </c>
    </row>
    <row r="99912" spans="18:18" x14ac:dyDescent="0.25">
      <c r="R99912" s="15">
        <v>5</v>
      </c>
    </row>
    <row r="99913" spans="18:18" x14ac:dyDescent="0.25">
      <c r="R99913" s="15">
        <v>5</v>
      </c>
    </row>
    <row r="99914" spans="18:18" x14ac:dyDescent="0.25">
      <c r="R99914" s="15">
        <v>5</v>
      </c>
    </row>
    <row r="99915" spans="18:18" x14ac:dyDescent="0.25">
      <c r="R99915" s="15">
        <v>5</v>
      </c>
    </row>
    <row r="99916" spans="18:18" x14ac:dyDescent="0.25">
      <c r="R99916" s="15">
        <v>5</v>
      </c>
    </row>
    <row r="99917" spans="18:18" x14ac:dyDescent="0.25">
      <c r="R99917" s="15">
        <v>5</v>
      </c>
    </row>
    <row r="99918" spans="18:18" x14ac:dyDescent="0.25">
      <c r="R99918" s="15">
        <v>5</v>
      </c>
    </row>
    <row r="99919" spans="18:18" x14ac:dyDescent="0.25">
      <c r="R99919" s="15">
        <v>5</v>
      </c>
    </row>
    <row r="99920" spans="18:18" x14ac:dyDescent="0.25">
      <c r="R99920" s="15">
        <v>5</v>
      </c>
    </row>
    <row r="99921" spans="18:18" x14ac:dyDescent="0.25">
      <c r="R99921" s="15">
        <v>5</v>
      </c>
    </row>
    <row r="99922" spans="18:18" x14ac:dyDescent="0.25">
      <c r="R99922" s="15">
        <v>5</v>
      </c>
    </row>
    <row r="99923" spans="18:18" x14ac:dyDescent="0.25">
      <c r="R99923" s="15">
        <v>5</v>
      </c>
    </row>
    <row r="99924" spans="18:18" x14ac:dyDescent="0.25">
      <c r="R99924" s="15">
        <v>5</v>
      </c>
    </row>
    <row r="99925" spans="18:18" x14ac:dyDescent="0.25">
      <c r="R99925" s="15">
        <v>5</v>
      </c>
    </row>
    <row r="99926" spans="18:18" x14ac:dyDescent="0.25">
      <c r="R99926" s="15">
        <v>5</v>
      </c>
    </row>
    <row r="99927" spans="18:18" x14ac:dyDescent="0.25">
      <c r="R99927" s="15">
        <v>5</v>
      </c>
    </row>
    <row r="99928" spans="18:18" x14ac:dyDescent="0.25">
      <c r="R99928" s="15">
        <v>5</v>
      </c>
    </row>
    <row r="99929" spans="18:18" x14ac:dyDescent="0.25">
      <c r="R99929" s="15">
        <v>5</v>
      </c>
    </row>
    <row r="99930" spans="18:18" x14ac:dyDescent="0.25">
      <c r="R99930" s="15">
        <v>5</v>
      </c>
    </row>
    <row r="99931" spans="18:18" x14ac:dyDescent="0.25">
      <c r="R99931" s="15">
        <v>5</v>
      </c>
    </row>
    <row r="99932" spans="18:18" x14ac:dyDescent="0.25">
      <c r="R99932" s="15">
        <v>5</v>
      </c>
    </row>
    <row r="99933" spans="18:18" x14ac:dyDescent="0.25">
      <c r="R99933" s="15">
        <v>5</v>
      </c>
    </row>
    <row r="99934" spans="18:18" x14ac:dyDescent="0.25">
      <c r="R99934" s="15">
        <v>5</v>
      </c>
    </row>
    <row r="99935" spans="18:18" x14ac:dyDescent="0.25">
      <c r="R99935" s="15">
        <v>5</v>
      </c>
    </row>
    <row r="99936" spans="18:18" x14ac:dyDescent="0.25">
      <c r="R99936" s="15">
        <v>5</v>
      </c>
    </row>
    <row r="99937" spans="18:18" x14ac:dyDescent="0.25">
      <c r="R99937" s="15">
        <v>5</v>
      </c>
    </row>
    <row r="99938" spans="18:18" x14ac:dyDescent="0.25">
      <c r="R99938" s="15">
        <v>5</v>
      </c>
    </row>
    <row r="99939" spans="18:18" x14ac:dyDescent="0.25">
      <c r="R99939" s="15">
        <v>5</v>
      </c>
    </row>
    <row r="99940" spans="18:18" x14ac:dyDescent="0.25">
      <c r="R99940" s="15">
        <v>5</v>
      </c>
    </row>
    <row r="99941" spans="18:18" x14ac:dyDescent="0.25">
      <c r="R99941" s="15">
        <v>5</v>
      </c>
    </row>
    <row r="99942" spans="18:18" x14ac:dyDescent="0.25">
      <c r="R99942" s="15">
        <v>5</v>
      </c>
    </row>
    <row r="99943" spans="18:18" x14ac:dyDescent="0.25">
      <c r="R99943" s="15">
        <v>5</v>
      </c>
    </row>
    <row r="99944" spans="18:18" x14ac:dyDescent="0.25">
      <c r="R99944" s="15">
        <v>5</v>
      </c>
    </row>
    <row r="99945" spans="18:18" x14ac:dyDescent="0.25">
      <c r="R99945" s="15">
        <v>4</v>
      </c>
    </row>
    <row r="99946" spans="18:18" x14ac:dyDescent="0.25">
      <c r="R99946" s="15">
        <v>4</v>
      </c>
    </row>
    <row r="99947" spans="18:18" x14ac:dyDescent="0.25">
      <c r="R99947" s="15">
        <v>4</v>
      </c>
    </row>
    <row r="99948" spans="18:18" x14ac:dyDescent="0.25">
      <c r="R99948" s="15">
        <v>4</v>
      </c>
    </row>
    <row r="99949" spans="18:18" x14ac:dyDescent="0.25">
      <c r="R99949" s="15">
        <v>4</v>
      </c>
    </row>
    <row r="99950" spans="18:18" x14ac:dyDescent="0.25">
      <c r="R99950" s="15">
        <v>4</v>
      </c>
    </row>
    <row r="99951" spans="18:18" x14ac:dyDescent="0.25">
      <c r="R99951" s="15">
        <v>4</v>
      </c>
    </row>
    <row r="99952" spans="18:18" x14ac:dyDescent="0.25">
      <c r="R99952" s="15">
        <v>4</v>
      </c>
    </row>
    <row r="99953" spans="18:18" x14ac:dyDescent="0.25">
      <c r="R99953" s="15">
        <v>4</v>
      </c>
    </row>
    <row r="99954" spans="18:18" x14ac:dyDescent="0.25">
      <c r="R99954" s="15">
        <v>4</v>
      </c>
    </row>
    <row r="99955" spans="18:18" x14ac:dyDescent="0.25">
      <c r="R99955" s="15">
        <v>4</v>
      </c>
    </row>
    <row r="99956" spans="18:18" x14ac:dyDescent="0.25">
      <c r="R99956" s="15">
        <v>4</v>
      </c>
    </row>
    <row r="99957" spans="18:18" x14ac:dyDescent="0.25">
      <c r="R99957" s="15">
        <v>4</v>
      </c>
    </row>
    <row r="99958" spans="18:18" x14ac:dyDescent="0.25">
      <c r="R99958" s="15">
        <v>4</v>
      </c>
    </row>
    <row r="99959" spans="18:18" x14ac:dyDescent="0.25">
      <c r="R99959" s="15">
        <v>4</v>
      </c>
    </row>
    <row r="99960" spans="18:18" x14ac:dyDescent="0.25">
      <c r="R99960" s="15">
        <v>4</v>
      </c>
    </row>
    <row r="99961" spans="18:18" x14ac:dyDescent="0.25">
      <c r="R99961" s="15">
        <v>4</v>
      </c>
    </row>
    <row r="99962" spans="18:18" x14ac:dyDescent="0.25">
      <c r="R99962" s="15">
        <v>1</v>
      </c>
    </row>
    <row r="99963" spans="18:18" x14ac:dyDescent="0.25">
      <c r="R99963" s="15">
        <v>1</v>
      </c>
    </row>
    <row r="99964" spans="18:18" x14ac:dyDescent="0.25">
      <c r="R99964" s="15">
        <v>1</v>
      </c>
    </row>
    <row r="99965" spans="18:18" x14ac:dyDescent="0.25">
      <c r="R99965" s="15">
        <v>1</v>
      </c>
    </row>
    <row r="99966" spans="18:18" x14ac:dyDescent="0.25">
      <c r="R99966" s="15">
        <v>1</v>
      </c>
    </row>
    <row r="99967" spans="18:18" x14ac:dyDescent="0.25">
      <c r="R99967" s="15">
        <v>1</v>
      </c>
    </row>
    <row r="99968" spans="18:18" x14ac:dyDescent="0.25">
      <c r="R99968" s="15">
        <v>1</v>
      </c>
    </row>
    <row r="99969" spans="18:18" x14ac:dyDescent="0.25">
      <c r="R99969" s="15">
        <v>1</v>
      </c>
    </row>
    <row r="99970" spans="18:18" x14ac:dyDescent="0.25">
      <c r="R99970" s="15">
        <v>1</v>
      </c>
    </row>
    <row r="99971" spans="18:18" x14ac:dyDescent="0.25">
      <c r="R99971" s="15">
        <v>1</v>
      </c>
    </row>
    <row r="99972" spans="18:18" x14ac:dyDescent="0.25">
      <c r="R99972" s="15">
        <v>1</v>
      </c>
    </row>
    <row r="99973" spans="18:18" x14ac:dyDescent="0.25">
      <c r="R99973" s="15">
        <v>1</v>
      </c>
    </row>
    <row r="99974" spans="18:18" x14ac:dyDescent="0.25">
      <c r="R99974" s="15">
        <v>1</v>
      </c>
    </row>
    <row r="99975" spans="18:18" x14ac:dyDescent="0.25">
      <c r="R99975" s="15">
        <v>1</v>
      </c>
    </row>
    <row r="99976" spans="18:18" x14ac:dyDescent="0.25">
      <c r="R99976" s="15">
        <v>1</v>
      </c>
    </row>
    <row r="99977" spans="18:18" x14ac:dyDescent="0.25">
      <c r="R99977" s="15">
        <v>1</v>
      </c>
    </row>
    <row r="99978" spans="18:18" x14ac:dyDescent="0.25">
      <c r="R99978" s="15">
        <v>1</v>
      </c>
    </row>
    <row r="99979" spans="18:18" x14ac:dyDescent="0.25">
      <c r="R99979" s="15">
        <v>1</v>
      </c>
    </row>
    <row r="99980" spans="18:18" x14ac:dyDescent="0.25">
      <c r="R99980" s="15">
        <v>1</v>
      </c>
    </row>
    <row r="99981" spans="18:18" x14ac:dyDescent="0.25">
      <c r="R99981" s="15">
        <v>1</v>
      </c>
    </row>
    <row r="99982" spans="18:18" x14ac:dyDescent="0.25">
      <c r="R99982" s="15">
        <v>1</v>
      </c>
    </row>
    <row r="99983" spans="18:18" x14ac:dyDescent="0.25">
      <c r="R99983" s="15">
        <v>1</v>
      </c>
    </row>
    <row r="99984" spans="18:18" x14ac:dyDescent="0.25">
      <c r="R99984" s="15">
        <v>1</v>
      </c>
    </row>
    <row r="99985" spans="18:18" x14ac:dyDescent="0.25">
      <c r="R99985" s="15">
        <v>1</v>
      </c>
    </row>
    <row r="99986" spans="18:18" x14ac:dyDescent="0.25">
      <c r="R99986" s="15">
        <v>1</v>
      </c>
    </row>
    <row r="99987" spans="18:18" x14ac:dyDescent="0.25">
      <c r="R99987" s="15">
        <v>1</v>
      </c>
    </row>
    <row r="99988" spans="18:18" x14ac:dyDescent="0.25">
      <c r="R99988" s="15">
        <v>1</v>
      </c>
    </row>
    <row r="99989" spans="18:18" x14ac:dyDescent="0.25">
      <c r="R99989" s="15">
        <v>1</v>
      </c>
    </row>
    <row r="99990" spans="18:18" x14ac:dyDescent="0.25">
      <c r="R99990" s="15">
        <v>1</v>
      </c>
    </row>
    <row r="99991" spans="18:18" x14ac:dyDescent="0.25">
      <c r="R99991" s="15">
        <v>1</v>
      </c>
    </row>
    <row r="99992" spans="18:18" x14ac:dyDescent="0.25">
      <c r="R99992" s="15">
        <v>1</v>
      </c>
    </row>
    <row r="99993" spans="18:18" x14ac:dyDescent="0.25">
      <c r="R99993" s="15">
        <v>1</v>
      </c>
    </row>
    <row r="99994" spans="18:18" x14ac:dyDescent="0.25">
      <c r="R99994" s="15">
        <v>1</v>
      </c>
    </row>
    <row r="99995" spans="18:18" x14ac:dyDescent="0.25">
      <c r="R99995" s="15">
        <v>1</v>
      </c>
    </row>
    <row r="99996" spans="18:18" x14ac:dyDescent="0.25">
      <c r="R99996" s="15">
        <v>1</v>
      </c>
    </row>
    <row r="99997" spans="18:18" x14ac:dyDescent="0.25">
      <c r="R99997" s="15">
        <v>1</v>
      </c>
    </row>
    <row r="99998" spans="18:18" x14ac:dyDescent="0.25">
      <c r="R99998" s="15">
        <v>1</v>
      </c>
    </row>
    <row r="99999" spans="18:18" x14ac:dyDescent="0.25">
      <c r="R99999" s="15">
        <v>1</v>
      </c>
    </row>
    <row r="100000" spans="18:18" x14ac:dyDescent="0.25">
      <c r="R100000" s="15">
        <v>1</v>
      </c>
    </row>
    <row r="100001" spans="18:18" x14ac:dyDescent="0.25">
      <c r="R100001" s="15">
        <v>1</v>
      </c>
    </row>
    <row r="100002" spans="18:18" x14ac:dyDescent="0.25">
      <c r="R100002" s="15">
        <v>1</v>
      </c>
    </row>
    <row r="100003" spans="18:18" x14ac:dyDescent="0.25">
      <c r="R100003" s="15">
        <v>1</v>
      </c>
    </row>
    <row r="100004" spans="18:18" x14ac:dyDescent="0.25">
      <c r="R100004" s="15">
        <v>1</v>
      </c>
    </row>
    <row r="100005" spans="18:18" x14ac:dyDescent="0.25">
      <c r="R100005" s="15">
        <v>1</v>
      </c>
    </row>
    <row r="100006" spans="18:18" x14ac:dyDescent="0.25">
      <c r="R100006" s="15">
        <v>1</v>
      </c>
    </row>
    <row r="100007" spans="18:18" x14ac:dyDescent="0.25">
      <c r="R100007" s="15">
        <v>1</v>
      </c>
    </row>
    <row r="100008" spans="18:18" x14ac:dyDescent="0.25">
      <c r="R100008" s="15">
        <v>1</v>
      </c>
    </row>
    <row r="100009" spans="18:18" x14ac:dyDescent="0.25">
      <c r="R100009" s="15">
        <v>1</v>
      </c>
    </row>
    <row r="100010" spans="18:18" x14ac:dyDescent="0.25">
      <c r="R100010" s="15">
        <v>1</v>
      </c>
    </row>
    <row r="100011" spans="18:18" x14ac:dyDescent="0.25">
      <c r="R100011" s="15">
        <v>1</v>
      </c>
    </row>
    <row r="100012" spans="18:18" x14ac:dyDescent="0.25">
      <c r="R100012" s="15">
        <v>1</v>
      </c>
    </row>
    <row r="100013" spans="18:18" x14ac:dyDescent="0.25">
      <c r="R100013" s="15">
        <v>1</v>
      </c>
    </row>
    <row r="100014" spans="18:18" x14ac:dyDescent="0.25">
      <c r="R100014" s="15">
        <v>1</v>
      </c>
    </row>
    <row r="100015" spans="18:18" x14ac:dyDescent="0.25">
      <c r="R100015" s="15">
        <v>1</v>
      </c>
    </row>
    <row r="100016" spans="18:18" x14ac:dyDescent="0.25">
      <c r="R100016" s="15">
        <v>1</v>
      </c>
    </row>
    <row r="100017" spans="18:18" x14ac:dyDescent="0.25">
      <c r="R100017" s="15">
        <v>1</v>
      </c>
    </row>
    <row r="100018" spans="18:18" x14ac:dyDescent="0.25">
      <c r="R100018" s="15">
        <v>4</v>
      </c>
    </row>
    <row r="100019" spans="18:18" x14ac:dyDescent="0.25">
      <c r="R100019" s="15">
        <v>4</v>
      </c>
    </row>
    <row r="100020" spans="18:18" x14ac:dyDescent="0.25">
      <c r="R100020" s="15">
        <v>4</v>
      </c>
    </row>
    <row r="100021" spans="18:18" x14ac:dyDescent="0.25">
      <c r="R100021" s="15">
        <v>4</v>
      </c>
    </row>
    <row r="100022" spans="18:18" x14ac:dyDescent="0.25">
      <c r="R100022" s="15">
        <v>4</v>
      </c>
    </row>
    <row r="100023" spans="18:18" x14ac:dyDescent="0.25">
      <c r="R100023" s="15">
        <v>4</v>
      </c>
    </row>
    <row r="100024" spans="18:18" x14ac:dyDescent="0.25">
      <c r="R100024" s="15">
        <v>4</v>
      </c>
    </row>
    <row r="100025" spans="18:18" x14ac:dyDescent="0.25">
      <c r="R100025" s="15">
        <v>4</v>
      </c>
    </row>
    <row r="100026" spans="18:18" x14ac:dyDescent="0.25">
      <c r="R100026" s="15">
        <v>4</v>
      </c>
    </row>
    <row r="100027" spans="18:18" x14ac:dyDescent="0.25">
      <c r="R100027" s="15">
        <v>2</v>
      </c>
    </row>
    <row r="100028" spans="18:18" x14ac:dyDescent="0.25">
      <c r="R100028" s="15">
        <v>2</v>
      </c>
    </row>
    <row r="100029" spans="18:18" x14ac:dyDescent="0.25">
      <c r="R100029" s="15">
        <v>2</v>
      </c>
    </row>
    <row r="100030" spans="18:18" x14ac:dyDescent="0.25">
      <c r="R100030" s="15">
        <v>2</v>
      </c>
    </row>
    <row r="100031" spans="18:18" x14ac:dyDescent="0.25">
      <c r="R100031" s="15">
        <v>2</v>
      </c>
    </row>
    <row r="100032" spans="18:18" x14ac:dyDescent="0.25">
      <c r="R100032" s="15">
        <v>2</v>
      </c>
    </row>
    <row r="100033" spans="18:18" x14ac:dyDescent="0.25">
      <c r="R100033" s="15">
        <v>2</v>
      </c>
    </row>
    <row r="100034" spans="18:18" x14ac:dyDescent="0.25">
      <c r="R100034" s="15">
        <v>2</v>
      </c>
    </row>
    <row r="100035" spans="18:18" x14ac:dyDescent="0.25">
      <c r="R100035" s="15">
        <v>2</v>
      </c>
    </row>
    <row r="100036" spans="18:18" x14ac:dyDescent="0.25">
      <c r="R100036" s="15">
        <v>2</v>
      </c>
    </row>
    <row r="100037" spans="18:18" x14ac:dyDescent="0.25">
      <c r="R100037" s="15">
        <v>2</v>
      </c>
    </row>
    <row r="100038" spans="18:18" x14ac:dyDescent="0.25">
      <c r="R100038" s="15">
        <v>2</v>
      </c>
    </row>
    <row r="100039" spans="18:18" x14ac:dyDescent="0.25">
      <c r="R100039" s="15">
        <v>2</v>
      </c>
    </row>
    <row r="100040" spans="18:18" x14ac:dyDescent="0.25">
      <c r="R100040" s="15">
        <v>3</v>
      </c>
    </row>
    <row r="100041" spans="18:18" x14ac:dyDescent="0.25">
      <c r="R100041" s="15">
        <v>3</v>
      </c>
    </row>
    <row r="100042" spans="18:18" x14ac:dyDescent="0.25">
      <c r="R100042" s="15">
        <v>3</v>
      </c>
    </row>
    <row r="100043" spans="18:18" x14ac:dyDescent="0.25">
      <c r="R100043" s="15">
        <v>3</v>
      </c>
    </row>
    <row r="100044" spans="18:18" x14ac:dyDescent="0.25">
      <c r="R100044" s="15">
        <v>3</v>
      </c>
    </row>
    <row r="100045" spans="18:18" x14ac:dyDescent="0.25">
      <c r="R100045" s="15">
        <v>3</v>
      </c>
    </row>
    <row r="100046" spans="18:18" x14ac:dyDescent="0.25">
      <c r="R100046" s="15">
        <v>3</v>
      </c>
    </row>
    <row r="100047" spans="18:18" x14ac:dyDescent="0.25">
      <c r="R100047" s="15">
        <v>3</v>
      </c>
    </row>
    <row r="100048" spans="18:18" x14ac:dyDescent="0.25">
      <c r="R100048" s="15">
        <v>3</v>
      </c>
    </row>
    <row r="100049" spans="18:18" x14ac:dyDescent="0.25">
      <c r="R100049" s="15">
        <v>3</v>
      </c>
    </row>
    <row r="100050" spans="18:18" x14ac:dyDescent="0.25">
      <c r="R100050" s="15">
        <v>3</v>
      </c>
    </row>
    <row r="100051" spans="18:18" x14ac:dyDescent="0.25">
      <c r="R100051" s="15">
        <v>3</v>
      </c>
    </row>
    <row r="100052" spans="18:18" x14ac:dyDescent="0.25">
      <c r="R100052" s="15">
        <v>3</v>
      </c>
    </row>
    <row r="100053" spans="18:18" x14ac:dyDescent="0.25">
      <c r="R100053" s="15">
        <v>3</v>
      </c>
    </row>
    <row r="100054" spans="18:18" x14ac:dyDescent="0.25">
      <c r="R100054" s="15">
        <v>3</v>
      </c>
    </row>
    <row r="100055" spans="18:18" x14ac:dyDescent="0.25">
      <c r="R100055" s="15">
        <v>3</v>
      </c>
    </row>
    <row r="100056" spans="18:18" x14ac:dyDescent="0.25">
      <c r="R100056" s="15">
        <v>3</v>
      </c>
    </row>
    <row r="100057" spans="18:18" x14ac:dyDescent="0.25">
      <c r="R100057" s="15">
        <v>3</v>
      </c>
    </row>
    <row r="100058" spans="18:18" x14ac:dyDescent="0.25">
      <c r="R100058" s="15">
        <v>3</v>
      </c>
    </row>
    <row r="100059" spans="18:18" x14ac:dyDescent="0.25">
      <c r="R100059" s="15">
        <v>3</v>
      </c>
    </row>
    <row r="100060" spans="18:18" x14ac:dyDescent="0.25">
      <c r="R100060" s="15">
        <v>3</v>
      </c>
    </row>
    <row r="100061" spans="18:18" x14ac:dyDescent="0.25">
      <c r="R100061" s="15">
        <v>3</v>
      </c>
    </row>
    <row r="100062" spans="18:18" x14ac:dyDescent="0.25">
      <c r="R100062" s="15">
        <v>3</v>
      </c>
    </row>
    <row r="100063" spans="18:18" x14ac:dyDescent="0.25">
      <c r="R100063" s="15">
        <v>3</v>
      </c>
    </row>
    <row r="100064" spans="18:18" x14ac:dyDescent="0.25">
      <c r="R100064" s="15">
        <v>3</v>
      </c>
    </row>
    <row r="100065" spans="18:18" x14ac:dyDescent="0.25">
      <c r="R100065" s="15">
        <v>3</v>
      </c>
    </row>
    <row r="100066" spans="18:18" x14ac:dyDescent="0.25">
      <c r="R100066" s="15">
        <v>3</v>
      </c>
    </row>
    <row r="100067" spans="18:18" x14ac:dyDescent="0.25">
      <c r="R100067" s="15">
        <v>3</v>
      </c>
    </row>
    <row r="100068" spans="18:18" x14ac:dyDescent="0.25">
      <c r="R100068" s="15">
        <v>3</v>
      </c>
    </row>
    <row r="100069" spans="18:18" x14ac:dyDescent="0.25">
      <c r="R100069" s="15">
        <v>3</v>
      </c>
    </row>
    <row r="100070" spans="18:18" x14ac:dyDescent="0.25">
      <c r="R100070" s="15">
        <v>3</v>
      </c>
    </row>
    <row r="100071" spans="18:18" x14ac:dyDescent="0.25">
      <c r="R100071" s="15">
        <v>3</v>
      </c>
    </row>
    <row r="100072" spans="18:18" x14ac:dyDescent="0.25">
      <c r="R100072" s="15">
        <v>3</v>
      </c>
    </row>
    <row r="100073" spans="18:18" x14ac:dyDescent="0.25">
      <c r="R100073" s="15">
        <v>1</v>
      </c>
    </row>
    <row r="100074" spans="18:18" x14ac:dyDescent="0.25">
      <c r="R100074" s="15">
        <v>1</v>
      </c>
    </row>
    <row r="100075" spans="18:18" x14ac:dyDescent="0.25">
      <c r="R100075" s="15">
        <v>1</v>
      </c>
    </row>
    <row r="100076" spans="18:18" x14ac:dyDescent="0.25">
      <c r="R100076" s="15">
        <v>1</v>
      </c>
    </row>
    <row r="100077" spans="18:18" x14ac:dyDescent="0.25">
      <c r="R100077" s="15">
        <v>1</v>
      </c>
    </row>
    <row r="100078" spans="18:18" x14ac:dyDescent="0.25">
      <c r="R100078" s="15">
        <v>1</v>
      </c>
    </row>
    <row r="100079" spans="18:18" x14ac:dyDescent="0.25">
      <c r="R100079" s="15">
        <v>1</v>
      </c>
    </row>
    <row r="100080" spans="18:18" x14ac:dyDescent="0.25">
      <c r="R100080" s="15">
        <v>1</v>
      </c>
    </row>
    <row r="100081" spans="18:18" x14ac:dyDescent="0.25">
      <c r="R100081" s="15">
        <v>1</v>
      </c>
    </row>
    <row r="100082" spans="18:18" x14ac:dyDescent="0.25">
      <c r="R100082" s="15">
        <v>1</v>
      </c>
    </row>
    <row r="100083" spans="18:18" x14ac:dyDescent="0.25">
      <c r="R100083" s="15">
        <v>1</v>
      </c>
    </row>
    <row r="100084" spans="18:18" x14ac:dyDescent="0.25">
      <c r="R100084" s="15">
        <v>1</v>
      </c>
    </row>
    <row r="100085" spans="18:18" x14ac:dyDescent="0.25">
      <c r="R100085" s="15">
        <v>1</v>
      </c>
    </row>
    <row r="100086" spans="18:18" x14ac:dyDescent="0.25">
      <c r="R100086" s="15">
        <v>1</v>
      </c>
    </row>
    <row r="100087" spans="18:18" x14ac:dyDescent="0.25">
      <c r="R100087" s="15">
        <v>1</v>
      </c>
    </row>
    <row r="100088" spans="18:18" x14ac:dyDescent="0.25">
      <c r="R100088" s="15">
        <v>1</v>
      </c>
    </row>
    <row r="100089" spans="18:18" x14ac:dyDescent="0.25">
      <c r="R100089" s="15">
        <v>1</v>
      </c>
    </row>
    <row r="100090" spans="18:18" x14ac:dyDescent="0.25">
      <c r="R100090" s="15">
        <v>1</v>
      </c>
    </row>
    <row r="100091" spans="18:18" x14ac:dyDescent="0.25">
      <c r="R100091" s="15">
        <v>1</v>
      </c>
    </row>
    <row r="100092" spans="18:18" x14ac:dyDescent="0.25">
      <c r="R100092" s="15">
        <v>1</v>
      </c>
    </row>
    <row r="100093" spans="18:18" x14ac:dyDescent="0.25">
      <c r="R100093" s="15">
        <v>1</v>
      </c>
    </row>
    <row r="100094" spans="18:18" x14ac:dyDescent="0.25">
      <c r="R100094" s="15">
        <v>1</v>
      </c>
    </row>
    <row r="100095" spans="18:18" x14ac:dyDescent="0.25">
      <c r="R100095" s="15">
        <v>1</v>
      </c>
    </row>
    <row r="100096" spans="18:18" x14ac:dyDescent="0.25">
      <c r="R100096" s="15">
        <v>1</v>
      </c>
    </row>
    <row r="100097" spans="18:18" x14ac:dyDescent="0.25">
      <c r="R100097" s="15">
        <v>1</v>
      </c>
    </row>
    <row r="100098" spans="18:18" x14ac:dyDescent="0.25">
      <c r="R100098" s="15">
        <v>1</v>
      </c>
    </row>
    <row r="100099" spans="18:18" x14ac:dyDescent="0.25">
      <c r="R100099" s="15">
        <v>1</v>
      </c>
    </row>
    <row r="100100" spans="18:18" x14ac:dyDescent="0.25">
      <c r="R100100" s="15">
        <v>1</v>
      </c>
    </row>
    <row r="100101" spans="18:18" x14ac:dyDescent="0.25">
      <c r="R100101" s="15">
        <v>1</v>
      </c>
    </row>
    <row r="100102" spans="18:18" x14ac:dyDescent="0.25">
      <c r="R100102" s="15">
        <v>1</v>
      </c>
    </row>
    <row r="100103" spans="18:18" x14ac:dyDescent="0.25">
      <c r="R100103" s="15">
        <v>1</v>
      </c>
    </row>
    <row r="100104" spans="18:18" x14ac:dyDescent="0.25">
      <c r="R100104" s="15">
        <v>1</v>
      </c>
    </row>
    <row r="100105" spans="18:18" x14ac:dyDescent="0.25">
      <c r="R100105" s="15">
        <v>1</v>
      </c>
    </row>
    <row r="100106" spans="18:18" x14ac:dyDescent="0.25">
      <c r="R100106" s="15">
        <v>1</v>
      </c>
    </row>
    <row r="100107" spans="18:18" x14ac:dyDescent="0.25">
      <c r="R100107" s="15">
        <v>1</v>
      </c>
    </row>
    <row r="100108" spans="18:18" x14ac:dyDescent="0.25">
      <c r="R100108" s="15">
        <v>1</v>
      </c>
    </row>
    <row r="100109" spans="18:18" x14ac:dyDescent="0.25">
      <c r="R100109" s="15">
        <v>1</v>
      </c>
    </row>
    <row r="100110" spans="18:18" x14ac:dyDescent="0.25">
      <c r="R100110" s="15">
        <v>1</v>
      </c>
    </row>
    <row r="100111" spans="18:18" x14ac:dyDescent="0.25">
      <c r="R100111" s="15">
        <v>1</v>
      </c>
    </row>
    <row r="100112" spans="18:18" x14ac:dyDescent="0.25">
      <c r="R100112" s="15">
        <v>1</v>
      </c>
    </row>
    <row r="100113" spans="18:18" x14ac:dyDescent="0.25">
      <c r="R100113" s="15">
        <v>1</v>
      </c>
    </row>
    <row r="100114" spans="18:18" x14ac:dyDescent="0.25">
      <c r="R100114" s="15">
        <v>1</v>
      </c>
    </row>
    <row r="100115" spans="18:18" x14ac:dyDescent="0.25">
      <c r="R100115" s="15">
        <v>1</v>
      </c>
    </row>
    <row r="100116" spans="18:18" x14ac:dyDescent="0.25">
      <c r="R100116" s="15">
        <v>1</v>
      </c>
    </row>
    <row r="100117" spans="18:18" x14ac:dyDescent="0.25">
      <c r="R100117" s="15">
        <v>1</v>
      </c>
    </row>
    <row r="100118" spans="18:18" x14ac:dyDescent="0.25">
      <c r="R100118" s="15">
        <v>1</v>
      </c>
    </row>
    <row r="100119" spans="18:18" x14ac:dyDescent="0.25">
      <c r="R100119" s="15">
        <v>1</v>
      </c>
    </row>
    <row r="100120" spans="18:18" x14ac:dyDescent="0.25">
      <c r="R100120" s="15">
        <v>1</v>
      </c>
    </row>
    <row r="100121" spans="18:18" x14ac:dyDescent="0.25">
      <c r="R100121" s="15">
        <v>1</v>
      </c>
    </row>
    <row r="100122" spans="18:18" x14ac:dyDescent="0.25">
      <c r="R100122" s="15">
        <v>1</v>
      </c>
    </row>
    <row r="100123" spans="18:18" x14ac:dyDescent="0.25">
      <c r="R100123" s="15">
        <v>1</v>
      </c>
    </row>
    <row r="100124" spans="18:18" x14ac:dyDescent="0.25">
      <c r="R100124" s="15">
        <v>1</v>
      </c>
    </row>
    <row r="100125" spans="18:18" x14ac:dyDescent="0.25">
      <c r="R100125" s="15">
        <v>1</v>
      </c>
    </row>
    <row r="100126" spans="18:18" x14ac:dyDescent="0.25">
      <c r="R100126" s="15">
        <v>1</v>
      </c>
    </row>
    <row r="100127" spans="18:18" x14ac:dyDescent="0.25">
      <c r="R100127" s="15">
        <v>1</v>
      </c>
    </row>
    <row r="100128" spans="18:18" x14ac:dyDescent="0.25">
      <c r="R100128" s="15">
        <v>1</v>
      </c>
    </row>
    <row r="100129" spans="18:18" x14ac:dyDescent="0.25">
      <c r="R100129" s="15">
        <v>1</v>
      </c>
    </row>
    <row r="100130" spans="18:18" x14ac:dyDescent="0.25">
      <c r="R100130" s="15">
        <v>1</v>
      </c>
    </row>
    <row r="100131" spans="18:18" x14ac:dyDescent="0.25">
      <c r="R100131" s="15">
        <v>1</v>
      </c>
    </row>
    <row r="100132" spans="18:18" x14ac:dyDescent="0.25">
      <c r="R100132" s="15">
        <v>1</v>
      </c>
    </row>
    <row r="100133" spans="18:18" x14ac:dyDescent="0.25">
      <c r="R100133" s="15">
        <v>1</v>
      </c>
    </row>
    <row r="100134" spans="18:18" x14ac:dyDescent="0.25">
      <c r="R100134" s="15">
        <v>1</v>
      </c>
    </row>
    <row r="100135" spans="18:18" x14ac:dyDescent="0.25">
      <c r="R100135" s="15">
        <v>1</v>
      </c>
    </row>
    <row r="100136" spans="18:18" x14ac:dyDescent="0.25">
      <c r="R100136" s="15">
        <v>1</v>
      </c>
    </row>
    <row r="100137" spans="18:18" x14ac:dyDescent="0.25">
      <c r="R100137" s="15">
        <v>1</v>
      </c>
    </row>
    <row r="100138" spans="18:18" x14ac:dyDescent="0.25">
      <c r="R100138" s="15">
        <v>1</v>
      </c>
    </row>
    <row r="100139" spans="18:18" x14ac:dyDescent="0.25">
      <c r="R100139" s="15">
        <v>1</v>
      </c>
    </row>
    <row r="100140" spans="18:18" x14ac:dyDescent="0.25">
      <c r="R100140" s="15">
        <v>1</v>
      </c>
    </row>
    <row r="100141" spans="18:18" x14ac:dyDescent="0.25">
      <c r="R100141" s="15">
        <v>1</v>
      </c>
    </row>
    <row r="100142" spans="18:18" x14ac:dyDescent="0.25">
      <c r="R100142" s="15">
        <v>1</v>
      </c>
    </row>
    <row r="100143" spans="18:18" x14ac:dyDescent="0.25">
      <c r="R100143" s="15">
        <v>1</v>
      </c>
    </row>
    <row r="100144" spans="18:18" x14ac:dyDescent="0.25">
      <c r="R100144" s="15">
        <v>1</v>
      </c>
    </row>
    <row r="100145" spans="18:18" x14ac:dyDescent="0.25">
      <c r="R100145" s="15">
        <v>1</v>
      </c>
    </row>
    <row r="100146" spans="18:18" x14ac:dyDescent="0.25">
      <c r="R100146" s="15">
        <v>1</v>
      </c>
    </row>
    <row r="100147" spans="18:18" x14ac:dyDescent="0.25">
      <c r="R100147" s="15">
        <v>1</v>
      </c>
    </row>
    <row r="100148" spans="18:18" x14ac:dyDescent="0.25">
      <c r="R100148" s="15">
        <v>1</v>
      </c>
    </row>
    <row r="100149" spans="18:18" x14ac:dyDescent="0.25">
      <c r="R100149" s="15">
        <v>1</v>
      </c>
    </row>
    <row r="100150" spans="18:18" x14ac:dyDescent="0.25">
      <c r="R100150" s="15">
        <v>1</v>
      </c>
    </row>
    <row r="100151" spans="18:18" x14ac:dyDescent="0.25">
      <c r="R100151" s="15">
        <v>1</v>
      </c>
    </row>
    <row r="100152" spans="18:18" x14ac:dyDescent="0.25">
      <c r="R100152" s="15">
        <v>1</v>
      </c>
    </row>
    <row r="100153" spans="18:18" x14ac:dyDescent="0.25">
      <c r="R100153" s="15">
        <v>1</v>
      </c>
    </row>
    <row r="100154" spans="18:18" x14ac:dyDescent="0.25">
      <c r="R100154" s="15">
        <v>1</v>
      </c>
    </row>
    <row r="100155" spans="18:18" x14ac:dyDescent="0.25">
      <c r="R100155" s="15">
        <v>1</v>
      </c>
    </row>
    <row r="100156" spans="18:18" x14ac:dyDescent="0.25">
      <c r="R100156" s="15">
        <v>1</v>
      </c>
    </row>
    <row r="100157" spans="18:18" x14ac:dyDescent="0.25">
      <c r="R100157" s="15">
        <v>1</v>
      </c>
    </row>
    <row r="100158" spans="18:18" x14ac:dyDescent="0.25">
      <c r="R100158" s="15">
        <v>1</v>
      </c>
    </row>
    <row r="100159" spans="18:18" x14ac:dyDescent="0.25">
      <c r="R100159" s="15">
        <v>1</v>
      </c>
    </row>
    <row r="100160" spans="18:18" x14ac:dyDescent="0.25">
      <c r="R100160" s="15">
        <v>1</v>
      </c>
    </row>
    <row r="100161" spans="18:18" x14ac:dyDescent="0.25">
      <c r="R100161" s="15">
        <v>1</v>
      </c>
    </row>
    <row r="100162" spans="18:18" x14ac:dyDescent="0.25">
      <c r="R100162" s="15">
        <v>1</v>
      </c>
    </row>
    <row r="100163" spans="18:18" x14ac:dyDescent="0.25">
      <c r="R100163" s="15">
        <v>1</v>
      </c>
    </row>
    <row r="100164" spans="18:18" x14ac:dyDescent="0.25">
      <c r="R100164" s="15">
        <v>1</v>
      </c>
    </row>
    <row r="100165" spans="18:18" x14ac:dyDescent="0.25">
      <c r="R100165" s="15">
        <v>1</v>
      </c>
    </row>
    <row r="100166" spans="18:18" x14ac:dyDescent="0.25">
      <c r="R100166" s="15">
        <v>1</v>
      </c>
    </row>
    <row r="100167" spans="18:18" x14ac:dyDescent="0.25">
      <c r="R100167" s="15">
        <v>1</v>
      </c>
    </row>
    <row r="100168" spans="18:18" x14ac:dyDescent="0.25">
      <c r="R100168" s="15">
        <v>1</v>
      </c>
    </row>
    <row r="100169" spans="18:18" x14ac:dyDescent="0.25">
      <c r="R100169" s="15">
        <v>1</v>
      </c>
    </row>
    <row r="100170" spans="18:18" x14ac:dyDescent="0.25">
      <c r="R100170" s="15">
        <v>1</v>
      </c>
    </row>
    <row r="100171" spans="18:18" x14ac:dyDescent="0.25">
      <c r="R100171" s="15">
        <v>1</v>
      </c>
    </row>
    <row r="100172" spans="18:18" x14ac:dyDescent="0.25">
      <c r="R100172" s="15">
        <v>1</v>
      </c>
    </row>
    <row r="100173" spans="18:18" x14ac:dyDescent="0.25">
      <c r="R100173" s="15">
        <v>1</v>
      </c>
    </row>
    <row r="100174" spans="18:18" x14ac:dyDescent="0.25">
      <c r="R100174" s="15">
        <v>1</v>
      </c>
    </row>
    <row r="100175" spans="18:18" x14ac:dyDescent="0.25">
      <c r="R100175" s="15">
        <v>1</v>
      </c>
    </row>
    <row r="100176" spans="18:18" x14ac:dyDescent="0.25">
      <c r="R100176" s="15">
        <v>1</v>
      </c>
    </row>
    <row r="100177" spans="18:18" x14ac:dyDescent="0.25">
      <c r="R100177" s="15">
        <v>1</v>
      </c>
    </row>
    <row r="100178" spans="18:18" x14ac:dyDescent="0.25">
      <c r="R100178" s="15">
        <v>1</v>
      </c>
    </row>
    <row r="100179" spans="18:18" x14ac:dyDescent="0.25">
      <c r="R100179" s="15">
        <v>1</v>
      </c>
    </row>
    <row r="100180" spans="18:18" x14ac:dyDescent="0.25">
      <c r="R100180" s="15">
        <v>1</v>
      </c>
    </row>
    <row r="100181" spans="18:18" x14ac:dyDescent="0.25">
      <c r="R100181" s="15">
        <v>1</v>
      </c>
    </row>
    <row r="100182" spans="18:18" x14ac:dyDescent="0.25">
      <c r="R100182" s="15">
        <v>1</v>
      </c>
    </row>
    <row r="100183" spans="18:18" x14ac:dyDescent="0.25">
      <c r="R100183" s="15">
        <v>1</v>
      </c>
    </row>
    <row r="100184" spans="18:18" x14ac:dyDescent="0.25">
      <c r="R100184" s="15">
        <v>1</v>
      </c>
    </row>
    <row r="100185" spans="18:18" x14ac:dyDescent="0.25">
      <c r="R100185" s="15">
        <v>1</v>
      </c>
    </row>
    <row r="100186" spans="18:18" x14ac:dyDescent="0.25">
      <c r="R100186" s="15">
        <v>1</v>
      </c>
    </row>
    <row r="100187" spans="18:18" x14ac:dyDescent="0.25">
      <c r="R100187" s="15">
        <v>1</v>
      </c>
    </row>
    <row r="100188" spans="18:18" x14ac:dyDescent="0.25">
      <c r="R100188" s="15">
        <v>1</v>
      </c>
    </row>
    <row r="100189" spans="18:18" x14ac:dyDescent="0.25">
      <c r="R100189" s="15">
        <v>1</v>
      </c>
    </row>
    <row r="100190" spans="18:18" x14ac:dyDescent="0.25">
      <c r="R100190" s="15">
        <v>1</v>
      </c>
    </row>
    <row r="100191" spans="18:18" x14ac:dyDescent="0.25">
      <c r="R100191" s="15">
        <v>1</v>
      </c>
    </row>
    <row r="100192" spans="18:18" x14ac:dyDescent="0.25">
      <c r="R100192" s="15">
        <v>1</v>
      </c>
    </row>
    <row r="100193" spans="18:18" x14ac:dyDescent="0.25">
      <c r="R100193" s="15">
        <v>1</v>
      </c>
    </row>
    <row r="100194" spans="18:18" x14ac:dyDescent="0.25">
      <c r="R100194" s="15">
        <v>1</v>
      </c>
    </row>
    <row r="100195" spans="18:18" x14ac:dyDescent="0.25">
      <c r="R100195" s="15">
        <v>1</v>
      </c>
    </row>
    <row r="100196" spans="18:18" x14ac:dyDescent="0.25">
      <c r="R100196" s="15">
        <v>1</v>
      </c>
    </row>
    <row r="100197" spans="18:18" x14ac:dyDescent="0.25">
      <c r="R100197" s="15">
        <v>1</v>
      </c>
    </row>
    <row r="100198" spans="18:18" x14ac:dyDescent="0.25">
      <c r="R100198" s="15">
        <v>1</v>
      </c>
    </row>
    <row r="100199" spans="18:18" x14ac:dyDescent="0.25">
      <c r="R100199" s="15">
        <v>1</v>
      </c>
    </row>
    <row r="100200" spans="18:18" x14ac:dyDescent="0.25">
      <c r="R100200" s="15">
        <v>1</v>
      </c>
    </row>
    <row r="100201" spans="18:18" x14ac:dyDescent="0.25">
      <c r="R100201" s="15">
        <v>1</v>
      </c>
    </row>
    <row r="100202" spans="18:18" x14ac:dyDescent="0.25">
      <c r="R100202" s="15">
        <v>1</v>
      </c>
    </row>
    <row r="100203" spans="18:18" x14ac:dyDescent="0.25">
      <c r="R100203" s="15">
        <v>1</v>
      </c>
    </row>
    <row r="100204" spans="18:18" x14ac:dyDescent="0.25">
      <c r="R100204" s="15">
        <v>1</v>
      </c>
    </row>
    <row r="100205" spans="18:18" x14ac:dyDescent="0.25">
      <c r="R100205" s="15">
        <v>1</v>
      </c>
    </row>
    <row r="100206" spans="18:18" x14ac:dyDescent="0.25">
      <c r="R100206" s="15">
        <v>1</v>
      </c>
    </row>
    <row r="100207" spans="18:18" x14ac:dyDescent="0.25">
      <c r="R100207" s="15">
        <v>1</v>
      </c>
    </row>
    <row r="100208" spans="18:18" x14ac:dyDescent="0.25">
      <c r="R100208" s="15">
        <v>1</v>
      </c>
    </row>
    <row r="100209" spans="18:18" x14ac:dyDescent="0.25">
      <c r="R100209" s="15">
        <v>1</v>
      </c>
    </row>
    <row r="100210" spans="18:18" x14ac:dyDescent="0.25">
      <c r="R100210" s="15">
        <v>1</v>
      </c>
    </row>
    <row r="100211" spans="18:18" x14ac:dyDescent="0.25">
      <c r="R100211" s="15">
        <v>1</v>
      </c>
    </row>
    <row r="100212" spans="18:18" x14ac:dyDescent="0.25">
      <c r="R100212" s="15">
        <v>1</v>
      </c>
    </row>
    <row r="100213" spans="18:18" x14ac:dyDescent="0.25">
      <c r="R100213" s="15">
        <v>1</v>
      </c>
    </row>
    <row r="100214" spans="18:18" x14ac:dyDescent="0.25">
      <c r="R100214" s="15">
        <v>1</v>
      </c>
    </row>
    <row r="100215" spans="18:18" x14ac:dyDescent="0.25">
      <c r="R100215" s="15">
        <v>1</v>
      </c>
    </row>
    <row r="100216" spans="18:18" x14ac:dyDescent="0.25">
      <c r="R100216" s="15">
        <v>1</v>
      </c>
    </row>
    <row r="100217" spans="18:18" x14ac:dyDescent="0.25">
      <c r="R100217" s="15">
        <v>1</v>
      </c>
    </row>
    <row r="100218" spans="18:18" x14ac:dyDescent="0.25">
      <c r="R100218" s="15">
        <v>1</v>
      </c>
    </row>
    <row r="100219" spans="18:18" x14ac:dyDescent="0.25">
      <c r="R100219" s="15">
        <v>1</v>
      </c>
    </row>
    <row r="100220" spans="18:18" x14ac:dyDescent="0.25">
      <c r="R100220" s="15">
        <v>1</v>
      </c>
    </row>
    <row r="100221" spans="18:18" x14ac:dyDescent="0.25">
      <c r="R100221" s="15">
        <v>1</v>
      </c>
    </row>
    <row r="100222" spans="18:18" x14ac:dyDescent="0.25">
      <c r="R100222" s="15">
        <v>1</v>
      </c>
    </row>
    <row r="100223" spans="18:18" x14ac:dyDescent="0.25">
      <c r="R100223" s="15">
        <v>1</v>
      </c>
    </row>
    <row r="100224" spans="18:18" x14ac:dyDescent="0.25">
      <c r="R100224" s="15">
        <v>1</v>
      </c>
    </row>
    <row r="100225" spans="18:18" x14ac:dyDescent="0.25">
      <c r="R100225" s="15">
        <v>1</v>
      </c>
    </row>
    <row r="100226" spans="18:18" x14ac:dyDescent="0.25">
      <c r="R100226" s="15">
        <v>1</v>
      </c>
    </row>
    <row r="100227" spans="18:18" x14ac:dyDescent="0.25">
      <c r="R100227" s="15">
        <v>1</v>
      </c>
    </row>
    <row r="100228" spans="18:18" x14ac:dyDescent="0.25">
      <c r="R100228" s="15">
        <v>1</v>
      </c>
    </row>
    <row r="100229" spans="18:18" x14ac:dyDescent="0.25">
      <c r="R100229" s="15">
        <v>1</v>
      </c>
    </row>
    <row r="100230" spans="18:18" x14ac:dyDescent="0.25">
      <c r="R100230" s="15">
        <v>1</v>
      </c>
    </row>
    <row r="100231" spans="18:18" x14ac:dyDescent="0.25">
      <c r="R100231" s="15">
        <v>1</v>
      </c>
    </row>
    <row r="100232" spans="18:18" x14ac:dyDescent="0.25">
      <c r="R100232" s="15">
        <v>1</v>
      </c>
    </row>
    <row r="100233" spans="18:18" x14ac:dyDescent="0.25">
      <c r="R100233" s="15">
        <v>1</v>
      </c>
    </row>
    <row r="100234" spans="18:18" x14ac:dyDescent="0.25">
      <c r="R100234" s="15">
        <v>1</v>
      </c>
    </row>
    <row r="100235" spans="18:18" x14ac:dyDescent="0.25">
      <c r="R100235" s="15">
        <v>1</v>
      </c>
    </row>
    <row r="100236" spans="18:18" x14ac:dyDescent="0.25">
      <c r="R100236" s="15">
        <v>1</v>
      </c>
    </row>
    <row r="100237" spans="18:18" x14ac:dyDescent="0.25">
      <c r="R100237" s="15">
        <v>1</v>
      </c>
    </row>
    <row r="100238" spans="18:18" x14ac:dyDescent="0.25">
      <c r="R100238" s="15">
        <v>1</v>
      </c>
    </row>
    <row r="100239" spans="18:18" x14ac:dyDescent="0.25">
      <c r="R100239" s="15">
        <v>1</v>
      </c>
    </row>
    <row r="100240" spans="18:18" x14ac:dyDescent="0.25">
      <c r="R100240" s="15">
        <v>1</v>
      </c>
    </row>
    <row r="100241" spans="18:18" x14ac:dyDescent="0.25">
      <c r="R100241" s="15">
        <v>3</v>
      </c>
    </row>
    <row r="100242" spans="18:18" x14ac:dyDescent="0.25">
      <c r="R100242" s="15">
        <v>3</v>
      </c>
    </row>
    <row r="100243" spans="18:18" x14ac:dyDescent="0.25">
      <c r="R100243" s="15">
        <v>3</v>
      </c>
    </row>
    <row r="100244" spans="18:18" x14ac:dyDescent="0.25">
      <c r="R100244" s="15">
        <v>3</v>
      </c>
    </row>
    <row r="100245" spans="18:18" x14ac:dyDescent="0.25">
      <c r="R100245" s="15">
        <v>3</v>
      </c>
    </row>
    <row r="100246" spans="18:18" x14ac:dyDescent="0.25">
      <c r="R100246" s="15">
        <v>3</v>
      </c>
    </row>
    <row r="100247" spans="18:18" x14ac:dyDescent="0.25">
      <c r="R100247" s="15">
        <v>3</v>
      </c>
    </row>
    <row r="100248" spans="18:18" x14ac:dyDescent="0.25">
      <c r="R100248" s="15">
        <v>3</v>
      </c>
    </row>
    <row r="100249" spans="18:18" x14ac:dyDescent="0.25">
      <c r="R100249" s="15">
        <v>3</v>
      </c>
    </row>
    <row r="100250" spans="18:18" x14ac:dyDescent="0.25">
      <c r="R100250" s="15">
        <v>1</v>
      </c>
    </row>
    <row r="100251" spans="18:18" x14ac:dyDescent="0.25">
      <c r="R100251" s="15">
        <v>1</v>
      </c>
    </row>
    <row r="100252" spans="18:18" x14ac:dyDescent="0.25">
      <c r="R100252" s="15">
        <v>1</v>
      </c>
    </row>
    <row r="100253" spans="18:18" x14ac:dyDescent="0.25">
      <c r="R100253" s="15">
        <v>1</v>
      </c>
    </row>
    <row r="100254" spans="18:18" x14ac:dyDescent="0.25">
      <c r="R100254" s="15">
        <v>1</v>
      </c>
    </row>
    <row r="100255" spans="18:18" x14ac:dyDescent="0.25">
      <c r="R100255" s="15">
        <v>1</v>
      </c>
    </row>
    <row r="100256" spans="18:18" x14ac:dyDescent="0.25">
      <c r="R100256" s="15">
        <v>1</v>
      </c>
    </row>
    <row r="100257" spans="18:18" x14ac:dyDescent="0.25">
      <c r="R100257" s="15">
        <v>1</v>
      </c>
    </row>
    <row r="100258" spans="18:18" x14ac:dyDescent="0.25">
      <c r="R100258" s="15">
        <v>1</v>
      </c>
    </row>
    <row r="100259" spans="18:18" x14ac:dyDescent="0.25">
      <c r="R100259" s="15">
        <v>1</v>
      </c>
    </row>
    <row r="100260" spans="18:18" x14ac:dyDescent="0.25">
      <c r="R100260" s="15">
        <v>1</v>
      </c>
    </row>
    <row r="100261" spans="18:18" x14ac:dyDescent="0.25">
      <c r="R100261" s="15">
        <v>1</v>
      </c>
    </row>
    <row r="100262" spans="18:18" x14ac:dyDescent="0.25">
      <c r="R100262" s="15">
        <v>1</v>
      </c>
    </row>
    <row r="100263" spans="18:18" x14ac:dyDescent="0.25">
      <c r="R100263" s="15">
        <v>1</v>
      </c>
    </row>
    <row r="100264" spans="18:18" x14ac:dyDescent="0.25">
      <c r="R100264" s="15">
        <v>4</v>
      </c>
    </row>
    <row r="100265" spans="18:18" x14ac:dyDescent="0.25">
      <c r="R100265" s="15">
        <v>4</v>
      </c>
    </row>
    <row r="100266" spans="18:18" x14ac:dyDescent="0.25">
      <c r="R100266" s="15">
        <v>4</v>
      </c>
    </row>
    <row r="100267" spans="18:18" x14ac:dyDescent="0.25">
      <c r="R100267" s="15">
        <v>4</v>
      </c>
    </row>
    <row r="100268" spans="18:18" x14ac:dyDescent="0.25">
      <c r="R100268" s="15">
        <v>4</v>
      </c>
    </row>
    <row r="100269" spans="18:18" x14ac:dyDescent="0.25">
      <c r="R100269" s="15">
        <v>4</v>
      </c>
    </row>
    <row r="100270" spans="18:18" x14ac:dyDescent="0.25">
      <c r="R100270" s="15">
        <v>4</v>
      </c>
    </row>
    <row r="100271" spans="18:18" x14ac:dyDescent="0.25">
      <c r="R100271" s="15">
        <v>4</v>
      </c>
    </row>
    <row r="100272" spans="18:18" x14ac:dyDescent="0.25">
      <c r="R100272" s="15">
        <v>4</v>
      </c>
    </row>
    <row r="100273" spans="18:18" x14ac:dyDescent="0.25">
      <c r="R100273" s="15">
        <v>4</v>
      </c>
    </row>
    <row r="100274" spans="18:18" x14ac:dyDescent="0.25">
      <c r="R100274" s="15">
        <v>4</v>
      </c>
    </row>
    <row r="100275" spans="18:18" x14ac:dyDescent="0.25">
      <c r="R100275" s="15">
        <v>4</v>
      </c>
    </row>
    <row r="100276" spans="18:18" x14ac:dyDescent="0.25">
      <c r="R100276" s="15">
        <v>4</v>
      </c>
    </row>
    <row r="100277" spans="18:18" x14ac:dyDescent="0.25">
      <c r="R100277" s="15">
        <v>4</v>
      </c>
    </row>
    <row r="100278" spans="18:18" x14ac:dyDescent="0.25">
      <c r="R100278" s="15">
        <v>4</v>
      </c>
    </row>
    <row r="100279" spans="18:18" x14ac:dyDescent="0.25">
      <c r="R100279" s="15">
        <v>4</v>
      </c>
    </row>
    <row r="100280" spans="18:18" x14ac:dyDescent="0.25">
      <c r="R100280" s="15">
        <v>4</v>
      </c>
    </row>
    <row r="100281" spans="18:18" x14ac:dyDescent="0.25">
      <c r="R100281" s="15">
        <v>4</v>
      </c>
    </row>
    <row r="100282" spans="18:18" x14ac:dyDescent="0.25">
      <c r="R100282" s="15">
        <v>4</v>
      </c>
    </row>
    <row r="100283" spans="18:18" x14ac:dyDescent="0.25">
      <c r="R100283" s="15">
        <v>4</v>
      </c>
    </row>
    <row r="100284" spans="18:18" x14ac:dyDescent="0.25">
      <c r="R100284" s="15">
        <v>4</v>
      </c>
    </row>
    <row r="100285" spans="18:18" x14ac:dyDescent="0.25">
      <c r="R100285" s="15">
        <v>4</v>
      </c>
    </row>
    <row r="100286" spans="18:18" x14ac:dyDescent="0.25">
      <c r="R100286" s="15">
        <v>4</v>
      </c>
    </row>
    <row r="100287" spans="18:18" x14ac:dyDescent="0.25">
      <c r="R100287" s="15">
        <v>4</v>
      </c>
    </row>
    <row r="100288" spans="18:18" x14ac:dyDescent="0.25">
      <c r="R100288" s="15">
        <v>4</v>
      </c>
    </row>
    <row r="100289" spans="18:18" x14ac:dyDescent="0.25">
      <c r="R100289" s="15">
        <v>4</v>
      </c>
    </row>
    <row r="100290" spans="18:18" x14ac:dyDescent="0.25">
      <c r="R100290" s="15">
        <v>4</v>
      </c>
    </row>
    <row r="100291" spans="18:18" x14ac:dyDescent="0.25">
      <c r="R100291" s="15">
        <v>4</v>
      </c>
    </row>
    <row r="100292" spans="18:18" x14ac:dyDescent="0.25">
      <c r="R100292" s="15">
        <v>4</v>
      </c>
    </row>
    <row r="100293" spans="18:18" x14ac:dyDescent="0.25">
      <c r="R100293" s="15">
        <v>4</v>
      </c>
    </row>
    <row r="100294" spans="18:18" x14ac:dyDescent="0.25">
      <c r="R100294" s="15">
        <v>4</v>
      </c>
    </row>
    <row r="100295" spans="18:18" x14ac:dyDescent="0.25">
      <c r="R100295" s="15">
        <v>4</v>
      </c>
    </row>
    <row r="100296" spans="18:18" x14ac:dyDescent="0.25">
      <c r="R100296" s="15">
        <v>4</v>
      </c>
    </row>
    <row r="100297" spans="18:18" x14ac:dyDescent="0.25">
      <c r="R100297" s="15">
        <v>4</v>
      </c>
    </row>
    <row r="100298" spans="18:18" x14ac:dyDescent="0.25">
      <c r="R100298" s="15">
        <v>4</v>
      </c>
    </row>
    <row r="100299" spans="18:18" x14ac:dyDescent="0.25">
      <c r="R100299" s="15">
        <v>4</v>
      </c>
    </row>
    <row r="100300" spans="18:18" x14ac:dyDescent="0.25">
      <c r="R100300" s="15">
        <v>5</v>
      </c>
    </row>
    <row r="100301" spans="18:18" x14ac:dyDescent="0.25">
      <c r="R100301" s="15">
        <v>5</v>
      </c>
    </row>
    <row r="100302" spans="18:18" x14ac:dyDescent="0.25">
      <c r="R100302" s="15">
        <v>5</v>
      </c>
    </row>
    <row r="100303" spans="18:18" x14ac:dyDescent="0.25">
      <c r="R100303" s="15">
        <v>5</v>
      </c>
    </row>
    <row r="100304" spans="18:18" x14ac:dyDescent="0.25">
      <c r="R100304" s="15">
        <v>5</v>
      </c>
    </row>
    <row r="100305" spans="18:18" x14ac:dyDescent="0.25">
      <c r="R100305" s="15">
        <v>5</v>
      </c>
    </row>
    <row r="100306" spans="18:18" x14ac:dyDescent="0.25">
      <c r="R100306" s="15">
        <v>5</v>
      </c>
    </row>
    <row r="100307" spans="18:18" x14ac:dyDescent="0.25">
      <c r="R100307" s="15">
        <v>5</v>
      </c>
    </row>
    <row r="100308" spans="18:18" x14ac:dyDescent="0.25">
      <c r="R100308" s="15">
        <v>5</v>
      </c>
    </row>
    <row r="100309" spans="18:18" x14ac:dyDescent="0.25">
      <c r="R100309" s="15">
        <v>5</v>
      </c>
    </row>
    <row r="100310" spans="18:18" x14ac:dyDescent="0.25">
      <c r="R100310" s="15">
        <v>5</v>
      </c>
    </row>
    <row r="100311" spans="18:18" x14ac:dyDescent="0.25">
      <c r="R100311" s="15">
        <v>5</v>
      </c>
    </row>
    <row r="100312" spans="18:18" x14ac:dyDescent="0.25">
      <c r="R100312" s="15">
        <v>5</v>
      </c>
    </row>
    <row r="100313" spans="18:18" x14ac:dyDescent="0.25">
      <c r="R100313" s="15">
        <v>5</v>
      </c>
    </row>
    <row r="100314" spans="18:18" x14ac:dyDescent="0.25">
      <c r="R100314" s="15">
        <v>5</v>
      </c>
    </row>
    <row r="100315" spans="18:18" x14ac:dyDescent="0.25">
      <c r="R100315" s="15">
        <v>5</v>
      </c>
    </row>
    <row r="100316" spans="18:18" x14ac:dyDescent="0.25">
      <c r="R100316" s="15">
        <v>5</v>
      </c>
    </row>
    <row r="100317" spans="18:18" x14ac:dyDescent="0.25">
      <c r="R100317" s="15">
        <v>5</v>
      </c>
    </row>
    <row r="100318" spans="18:18" x14ac:dyDescent="0.25">
      <c r="R100318" s="15">
        <v>5</v>
      </c>
    </row>
    <row r="100319" spans="18:18" x14ac:dyDescent="0.25">
      <c r="R100319" s="15">
        <v>5</v>
      </c>
    </row>
    <row r="100320" spans="18:18" x14ac:dyDescent="0.25">
      <c r="R100320" s="15">
        <v>5</v>
      </c>
    </row>
    <row r="100321" spans="18:18" x14ac:dyDescent="0.25">
      <c r="R100321" s="15">
        <v>5</v>
      </c>
    </row>
    <row r="100322" spans="18:18" x14ac:dyDescent="0.25">
      <c r="R100322" s="15">
        <v>5</v>
      </c>
    </row>
    <row r="100323" spans="18:18" x14ac:dyDescent="0.25">
      <c r="R100323" s="15">
        <v>5</v>
      </c>
    </row>
    <row r="100324" spans="18:18" x14ac:dyDescent="0.25">
      <c r="R100324" s="15">
        <v>5</v>
      </c>
    </row>
    <row r="100325" spans="18:18" x14ac:dyDescent="0.25">
      <c r="R100325" s="15">
        <v>5</v>
      </c>
    </row>
    <row r="100326" spans="18:18" x14ac:dyDescent="0.25">
      <c r="R100326" s="15">
        <v>4</v>
      </c>
    </row>
    <row r="100327" spans="18:18" x14ac:dyDescent="0.25">
      <c r="R100327" s="15">
        <v>4</v>
      </c>
    </row>
    <row r="100328" spans="18:18" x14ac:dyDescent="0.25">
      <c r="R100328" s="15">
        <v>4</v>
      </c>
    </row>
    <row r="100329" spans="18:18" x14ac:dyDescent="0.25">
      <c r="R100329" s="15">
        <v>4</v>
      </c>
    </row>
    <row r="100330" spans="18:18" x14ac:dyDescent="0.25">
      <c r="R100330" s="15">
        <v>4</v>
      </c>
    </row>
    <row r="100331" spans="18:18" x14ac:dyDescent="0.25">
      <c r="R100331" s="15">
        <v>4</v>
      </c>
    </row>
    <row r="100332" spans="18:18" x14ac:dyDescent="0.25">
      <c r="R100332" s="15">
        <v>4</v>
      </c>
    </row>
    <row r="100333" spans="18:18" x14ac:dyDescent="0.25">
      <c r="R100333" s="15">
        <v>4</v>
      </c>
    </row>
    <row r="100334" spans="18:18" x14ac:dyDescent="0.25">
      <c r="R100334" s="15">
        <v>4</v>
      </c>
    </row>
    <row r="100335" spans="18:18" x14ac:dyDescent="0.25">
      <c r="R100335" s="15">
        <v>4</v>
      </c>
    </row>
    <row r="100336" spans="18:18" x14ac:dyDescent="0.25">
      <c r="R100336" s="15">
        <v>4</v>
      </c>
    </row>
    <row r="100337" spans="18:18" x14ac:dyDescent="0.25">
      <c r="R100337" s="15">
        <v>4</v>
      </c>
    </row>
    <row r="100338" spans="18:18" x14ac:dyDescent="0.25">
      <c r="R100338" s="15">
        <v>4</v>
      </c>
    </row>
    <row r="100339" spans="18:18" x14ac:dyDescent="0.25">
      <c r="R100339" s="15">
        <v>4</v>
      </c>
    </row>
    <row r="100340" spans="18:18" x14ac:dyDescent="0.25">
      <c r="R100340" s="15">
        <v>4</v>
      </c>
    </row>
    <row r="100341" spans="18:18" x14ac:dyDescent="0.25">
      <c r="R100341" s="15">
        <v>4</v>
      </c>
    </row>
    <row r="100342" spans="18:18" x14ac:dyDescent="0.25">
      <c r="R100342" s="15">
        <v>4</v>
      </c>
    </row>
    <row r="100343" spans="18:18" x14ac:dyDescent="0.25">
      <c r="R100343" s="15">
        <v>4</v>
      </c>
    </row>
    <row r="100344" spans="18:18" x14ac:dyDescent="0.25">
      <c r="R100344" s="15">
        <v>4</v>
      </c>
    </row>
    <row r="100345" spans="18:18" x14ac:dyDescent="0.25">
      <c r="R100345" s="15">
        <v>4</v>
      </c>
    </row>
    <row r="100346" spans="18:18" x14ac:dyDescent="0.25">
      <c r="R100346" s="15">
        <v>4</v>
      </c>
    </row>
    <row r="100347" spans="18:18" x14ac:dyDescent="0.25">
      <c r="R100347" s="15">
        <v>4</v>
      </c>
    </row>
    <row r="100348" spans="18:18" x14ac:dyDescent="0.25">
      <c r="R100348" s="15">
        <v>4</v>
      </c>
    </row>
    <row r="100349" spans="18:18" x14ac:dyDescent="0.25">
      <c r="R100349" s="15">
        <v>4</v>
      </c>
    </row>
    <row r="100350" spans="18:18" x14ac:dyDescent="0.25">
      <c r="R100350" s="15">
        <v>4</v>
      </c>
    </row>
    <row r="100351" spans="18:18" x14ac:dyDescent="0.25">
      <c r="R100351" s="15">
        <v>4</v>
      </c>
    </row>
    <row r="100352" spans="18:18" x14ac:dyDescent="0.25">
      <c r="R100352" s="15">
        <v>4</v>
      </c>
    </row>
    <row r="100353" spans="18:18" x14ac:dyDescent="0.25">
      <c r="R100353" s="15">
        <v>4</v>
      </c>
    </row>
    <row r="100354" spans="18:18" x14ac:dyDescent="0.25">
      <c r="R100354" s="15">
        <v>4</v>
      </c>
    </row>
    <row r="100355" spans="18:18" x14ac:dyDescent="0.25">
      <c r="R100355" s="15">
        <v>4</v>
      </c>
    </row>
    <row r="100356" spans="18:18" x14ac:dyDescent="0.25">
      <c r="R100356" s="15">
        <v>4</v>
      </c>
    </row>
    <row r="100357" spans="18:18" x14ac:dyDescent="0.25">
      <c r="R100357" s="15">
        <v>4</v>
      </c>
    </row>
    <row r="100358" spans="18:18" x14ac:dyDescent="0.25">
      <c r="R100358" s="15">
        <v>4</v>
      </c>
    </row>
    <row r="100359" spans="18:18" x14ac:dyDescent="0.25">
      <c r="R100359" s="15">
        <v>4</v>
      </c>
    </row>
    <row r="100360" spans="18:18" x14ac:dyDescent="0.25">
      <c r="R100360" s="15">
        <v>4</v>
      </c>
    </row>
    <row r="100361" spans="18:18" x14ac:dyDescent="0.25">
      <c r="R100361" s="15">
        <v>4</v>
      </c>
    </row>
    <row r="100362" spans="18:18" x14ac:dyDescent="0.25">
      <c r="R100362" s="15">
        <v>4</v>
      </c>
    </row>
    <row r="100363" spans="18:18" x14ac:dyDescent="0.25">
      <c r="R100363" s="15">
        <v>1</v>
      </c>
    </row>
    <row r="100364" spans="18:18" x14ac:dyDescent="0.25">
      <c r="R100364" s="15">
        <v>1</v>
      </c>
    </row>
    <row r="100365" spans="18:18" x14ac:dyDescent="0.25">
      <c r="R100365" s="15">
        <v>1</v>
      </c>
    </row>
    <row r="100366" spans="18:18" x14ac:dyDescent="0.25">
      <c r="R100366" s="15">
        <v>1</v>
      </c>
    </row>
    <row r="100367" spans="18:18" x14ac:dyDescent="0.25">
      <c r="R100367" s="15">
        <v>1</v>
      </c>
    </row>
    <row r="100368" spans="18:18" x14ac:dyDescent="0.25">
      <c r="R100368" s="15">
        <v>1</v>
      </c>
    </row>
    <row r="100369" spans="18:18" x14ac:dyDescent="0.25">
      <c r="R100369" s="15">
        <v>1</v>
      </c>
    </row>
    <row r="100370" spans="18:18" x14ac:dyDescent="0.25">
      <c r="R100370" s="15">
        <v>1</v>
      </c>
    </row>
    <row r="100371" spans="18:18" x14ac:dyDescent="0.25">
      <c r="R100371" s="15">
        <v>1</v>
      </c>
    </row>
    <row r="100372" spans="18:18" x14ac:dyDescent="0.25">
      <c r="R100372" s="15">
        <v>1</v>
      </c>
    </row>
    <row r="100373" spans="18:18" x14ac:dyDescent="0.25">
      <c r="R100373" s="15">
        <v>1</v>
      </c>
    </row>
    <row r="100374" spans="18:18" x14ac:dyDescent="0.25">
      <c r="R100374" s="15">
        <v>1</v>
      </c>
    </row>
    <row r="100375" spans="18:18" x14ac:dyDescent="0.25">
      <c r="R100375" s="15">
        <v>1</v>
      </c>
    </row>
    <row r="100376" spans="18:18" x14ac:dyDescent="0.25">
      <c r="R100376" s="15">
        <v>1</v>
      </c>
    </row>
    <row r="100377" spans="18:18" x14ac:dyDescent="0.25">
      <c r="R100377" s="15">
        <v>1</v>
      </c>
    </row>
    <row r="100378" spans="18:18" x14ac:dyDescent="0.25">
      <c r="R100378" s="15">
        <v>1</v>
      </c>
    </row>
    <row r="100379" spans="18:18" x14ac:dyDescent="0.25">
      <c r="R100379" s="15">
        <v>1</v>
      </c>
    </row>
    <row r="100380" spans="18:18" x14ac:dyDescent="0.25">
      <c r="R100380" s="15">
        <v>1</v>
      </c>
    </row>
    <row r="100381" spans="18:18" x14ac:dyDescent="0.25">
      <c r="R100381" s="15">
        <v>1</v>
      </c>
    </row>
    <row r="100382" spans="18:18" x14ac:dyDescent="0.25">
      <c r="R100382" s="15">
        <v>1</v>
      </c>
    </row>
    <row r="100383" spans="18:18" x14ac:dyDescent="0.25">
      <c r="R100383" s="15">
        <v>3</v>
      </c>
    </row>
    <row r="100384" spans="18:18" x14ac:dyDescent="0.25">
      <c r="R100384" s="15">
        <v>3</v>
      </c>
    </row>
    <row r="100385" spans="18:18" x14ac:dyDescent="0.25">
      <c r="R100385" s="15">
        <v>3</v>
      </c>
    </row>
    <row r="100386" spans="18:18" x14ac:dyDescent="0.25">
      <c r="R100386" s="15">
        <v>3</v>
      </c>
    </row>
    <row r="100387" spans="18:18" x14ac:dyDescent="0.25">
      <c r="R100387" s="15">
        <v>3</v>
      </c>
    </row>
    <row r="100388" spans="18:18" x14ac:dyDescent="0.25">
      <c r="R100388" s="15">
        <v>3</v>
      </c>
    </row>
    <row r="100389" spans="18:18" x14ac:dyDescent="0.25">
      <c r="R100389" s="15">
        <v>3</v>
      </c>
    </row>
    <row r="100390" spans="18:18" x14ac:dyDescent="0.25">
      <c r="R100390" s="15">
        <v>3</v>
      </c>
    </row>
    <row r="100391" spans="18:18" x14ac:dyDescent="0.25">
      <c r="R100391" s="15">
        <v>3</v>
      </c>
    </row>
    <row r="100392" spans="18:18" x14ac:dyDescent="0.25">
      <c r="R100392" s="15">
        <v>3</v>
      </c>
    </row>
    <row r="100393" spans="18:18" x14ac:dyDescent="0.25">
      <c r="R100393" s="15">
        <v>3</v>
      </c>
    </row>
    <row r="100394" spans="18:18" x14ac:dyDescent="0.25">
      <c r="R100394" s="15">
        <v>3</v>
      </c>
    </row>
    <row r="100395" spans="18:18" x14ac:dyDescent="0.25">
      <c r="R100395" s="15">
        <v>3</v>
      </c>
    </row>
    <row r="100396" spans="18:18" x14ac:dyDescent="0.25">
      <c r="R100396" s="15">
        <v>3</v>
      </c>
    </row>
    <row r="100397" spans="18:18" x14ac:dyDescent="0.25">
      <c r="R100397" s="15">
        <v>3</v>
      </c>
    </row>
    <row r="100398" spans="18:18" x14ac:dyDescent="0.25">
      <c r="R100398" s="15">
        <v>3</v>
      </c>
    </row>
    <row r="100399" spans="18:18" x14ac:dyDescent="0.25">
      <c r="R100399" s="15">
        <v>4</v>
      </c>
    </row>
    <row r="100400" spans="18:18" x14ac:dyDescent="0.25">
      <c r="R100400" s="15">
        <v>4</v>
      </c>
    </row>
    <row r="100401" spans="18:18" x14ac:dyDescent="0.25">
      <c r="R100401" s="15">
        <v>4</v>
      </c>
    </row>
    <row r="100402" spans="18:18" x14ac:dyDescent="0.25">
      <c r="R100402" s="15">
        <v>4</v>
      </c>
    </row>
    <row r="100403" spans="18:18" x14ac:dyDescent="0.25">
      <c r="R100403" s="15">
        <v>4</v>
      </c>
    </row>
    <row r="100404" spans="18:18" x14ac:dyDescent="0.25">
      <c r="R100404" s="15">
        <v>4</v>
      </c>
    </row>
    <row r="100405" spans="18:18" x14ac:dyDescent="0.25">
      <c r="R100405" s="15">
        <v>4</v>
      </c>
    </row>
    <row r="100406" spans="18:18" x14ac:dyDescent="0.25">
      <c r="R100406" s="15">
        <v>4</v>
      </c>
    </row>
    <row r="100407" spans="18:18" x14ac:dyDescent="0.25">
      <c r="R100407" s="15">
        <v>4</v>
      </c>
    </row>
    <row r="100408" spans="18:18" x14ac:dyDescent="0.25">
      <c r="R100408" s="15">
        <v>4</v>
      </c>
    </row>
    <row r="100409" spans="18:18" x14ac:dyDescent="0.25">
      <c r="R100409" s="15">
        <v>4</v>
      </c>
    </row>
    <row r="100410" spans="18:18" x14ac:dyDescent="0.25">
      <c r="R100410" s="15">
        <v>4</v>
      </c>
    </row>
    <row r="100411" spans="18:18" x14ac:dyDescent="0.25">
      <c r="R100411" s="15">
        <v>4</v>
      </c>
    </row>
    <row r="100412" spans="18:18" x14ac:dyDescent="0.25">
      <c r="R100412" s="15">
        <v>4</v>
      </c>
    </row>
    <row r="100413" spans="18:18" x14ac:dyDescent="0.25">
      <c r="R100413" s="15">
        <v>4</v>
      </c>
    </row>
    <row r="100414" spans="18:18" x14ac:dyDescent="0.25">
      <c r="R100414" s="15">
        <v>4</v>
      </c>
    </row>
    <row r="100415" spans="18:18" x14ac:dyDescent="0.25">
      <c r="R100415" s="15">
        <v>4</v>
      </c>
    </row>
    <row r="100416" spans="18:18" x14ac:dyDescent="0.25">
      <c r="R100416" s="15">
        <v>4</v>
      </c>
    </row>
    <row r="100417" spans="18:18" x14ac:dyDescent="0.25">
      <c r="R100417" s="15">
        <v>4</v>
      </c>
    </row>
    <row r="100418" spans="18:18" x14ac:dyDescent="0.25">
      <c r="R100418" s="15">
        <v>4</v>
      </c>
    </row>
    <row r="100419" spans="18:18" x14ac:dyDescent="0.25">
      <c r="R100419" s="15">
        <v>4</v>
      </c>
    </row>
    <row r="100420" spans="18:18" x14ac:dyDescent="0.25">
      <c r="R100420" s="15">
        <v>4</v>
      </c>
    </row>
    <row r="100421" spans="18:18" x14ac:dyDescent="0.25">
      <c r="R100421" s="15">
        <v>4</v>
      </c>
    </row>
    <row r="100422" spans="18:18" x14ac:dyDescent="0.25">
      <c r="R100422" s="15">
        <v>1</v>
      </c>
    </row>
    <row r="100423" spans="18:18" x14ac:dyDescent="0.25">
      <c r="R100423" s="15">
        <v>1</v>
      </c>
    </row>
    <row r="100424" spans="18:18" x14ac:dyDescent="0.25">
      <c r="R100424" s="15">
        <v>1</v>
      </c>
    </row>
    <row r="100425" spans="18:18" x14ac:dyDescent="0.25">
      <c r="R100425" s="15">
        <v>1</v>
      </c>
    </row>
    <row r="100426" spans="18:18" x14ac:dyDescent="0.25">
      <c r="R100426" s="15">
        <v>1</v>
      </c>
    </row>
    <row r="100427" spans="18:18" x14ac:dyDescent="0.25">
      <c r="R100427" s="15">
        <v>1</v>
      </c>
    </row>
    <row r="100428" spans="18:18" x14ac:dyDescent="0.25">
      <c r="R100428" s="15">
        <v>1</v>
      </c>
    </row>
    <row r="100429" spans="18:18" x14ac:dyDescent="0.25">
      <c r="R100429" s="15">
        <v>1</v>
      </c>
    </row>
    <row r="100430" spans="18:18" x14ac:dyDescent="0.25">
      <c r="R100430" s="15">
        <v>1</v>
      </c>
    </row>
    <row r="100431" spans="18:18" x14ac:dyDescent="0.25">
      <c r="R100431" s="15">
        <v>1</v>
      </c>
    </row>
    <row r="100432" spans="18:18" x14ac:dyDescent="0.25">
      <c r="R100432" s="15">
        <v>1</v>
      </c>
    </row>
    <row r="100433" spans="18:18" x14ac:dyDescent="0.25">
      <c r="R100433" s="15">
        <v>1</v>
      </c>
    </row>
    <row r="100434" spans="18:18" x14ac:dyDescent="0.25">
      <c r="R100434" s="15">
        <v>2</v>
      </c>
    </row>
    <row r="100435" spans="18:18" x14ac:dyDescent="0.25">
      <c r="R100435" s="15">
        <v>2</v>
      </c>
    </row>
    <row r="100436" spans="18:18" x14ac:dyDescent="0.25">
      <c r="R100436" s="15">
        <v>2</v>
      </c>
    </row>
    <row r="100437" spans="18:18" x14ac:dyDescent="0.25">
      <c r="R100437" s="15">
        <v>2</v>
      </c>
    </row>
    <row r="100438" spans="18:18" x14ac:dyDescent="0.25">
      <c r="R100438" s="15">
        <v>2</v>
      </c>
    </row>
    <row r="100439" spans="18:18" x14ac:dyDescent="0.25">
      <c r="R100439" s="15">
        <v>2</v>
      </c>
    </row>
    <row r="100440" spans="18:18" x14ac:dyDescent="0.25">
      <c r="R100440" s="15">
        <v>1</v>
      </c>
    </row>
    <row r="100441" spans="18:18" x14ac:dyDescent="0.25">
      <c r="R100441" s="15">
        <v>1</v>
      </c>
    </row>
    <row r="100442" spans="18:18" x14ac:dyDescent="0.25">
      <c r="R100442" s="15">
        <v>1</v>
      </c>
    </row>
    <row r="100443" spans="18:18" x14ac:dyDescent="0.25">
      <c r="R100443" s="15">
        <v>1</v>
      </c>
    </row>
    <row r="100444" spans="18:18" x14ac:dyDescent="0.25">
      <c r="R100444" s="15">
        <v>1</v>
      </c>
    </row>
    <row r="100445" spans="18:18" x14ac:dyDescent="0.25">
      <c r="R100445" s="15">
        <v>1</v>
      </c>
    </row>
    <row r="100446" spans="18:18" x14ac:dyDescent="0.25">
      <c r="R100446" s="15">
        <v>1</v>
      </c>
    </row>
    <row r="100447" spans="18:18" x14ac:dyDescent="0.25">
      <c r="R100447" s="15">
        <v>1</v>
      </c>
    </row>
    <row r="100448" spans="18:18" x14ac:dyDescent="0.25">
      <c r="R100448" s="15">
        <v>1</v>
      </c>
    </row>
    <row r="100449" spans="18:18" x14ac:dyDescent="0.25">
      <c r="R100449" s="15">
        <v>1</v>
      </c>
    </row>
    <row r="100450" spans="18:18" x14ac:dyDescent="0.25">
      <c r="R100450" s="15">
        <v>1</v>
      </c>
    </row>
    <row r="100451" spans="18:18" x14ac:dyDescent="0.25">
      <c r="R100451" s="15">
        <v>1</v>
      </c>
    </row>
    <row r="100452" spans="18:18" x14ac:dyDescent="0.25">
      <c r="R100452" s="15">
        <v>1</v>
      </c>
    </row>
    <row r="100453" spans="18:18" x14ac:dyDescent="0.25">
      <c r="R100453" s="15">
        <v>1</v>
      </c>
    </row>
    <row r="100454" spans="18:18" x14ac:dyDescent="0.25">
      <c r="R100454" s="15">
        <v>1</v>
      </c>
    </row>
    <row r="100455" spans="18:18" x14ac:dyDescent="0.25">
      <c r="R100455" s="15">
        <v>1</v>
      </c>
    </row>
    <row r="100456" spans="18:18" x14ac:dyDescent="0.25">
      <c r="R100456" s="15">
        <v>1</v>
      </c>
    </row>
    <row r="100457" spans="18:18" x14ac:dyDescent="0.25">
      <c r="R100457" s="15">
        <v>1</v>
      </c>
    </row>
    <row r="100458" spans="18:18" x14ac:dyDescent="0.25">
      <c r="R100458" s="15">
        <v>1</v>
      </c>
    </row>
    <row r="100459" spans="18:18" x14ac:dyDescent="0.25">
      <c r="R100459" s="15">
        <v>1</v>
      </c>
    </row>
    <row r="100460" spans="18:18" x14ac:dyDescent="0.25">
      <c r="R100460" s="15">
        <v>1</v>
      </c>
    </row>
    <row r="100461" spans="18:18" x14ac:dyDescent="0.25">
      <c r="R100461" s="15">
        <v>1</v>
      </c>
    </row>
    <row r="100462" spans="18:18" x14ac:dyDescent="0.25">
      <c r="R100462" s="15">
        <v>1</v>
      </c>
    </row>
    <row r="100463" spans="18:18" x14ac:dyDescent="0.25">
      <c r="R100463" s="15">
        <v>1</v>
      </c>
    </row>
    <row r="100464" spans="18:18" x14ac:dyDescent="0.25">
      <c r="R100464" s="15">
        <v>1</v>
      </c>
    </row>
    <row r="100465" spans="18:18" x14ac:dyDescent="0.25">
      <c r="R100465" s="15">
        <v>1</v>
      </c>
    </row>
    <row r="100466" spans="18:18" x14ac:dyDescent="0.25">
      <c r="R100466" s="15">
        <v>1</v>
      </c>
    </row>
    <row r="100467" spans="18:18" x14ac:dyDescent="0.25">
      <c r="R100467" s="15">
        <v>1</v>
      </c>
    </row>
    <row r="100468" spans="18:18" x14ac:dyDescent="0.25">
      <c r="R100468" s="15">
        <v>1</v>
      </c>
    </row>
    <row r="100469" spans="18:18" x14ac:dyDescent="0.25">
      <c r="R100469" s="15">
        <v>1</v>
      </c>
    </row>
    <row r="100470" spans="18:18" x14ac:dyDescent="0.25">
      <c r="R100470" s="15">
        <v>1</v>
      </c>
    </row>
    <row r="100471" spans="18:18" x14ac:dyDescent="0.25">
      <c r="R100471" s="15">
        <v>1</v>
      </c>
    </row>
    <row r="100472" spans="18:18" x14ac:dyDescent="0.25">
      <c r="R100472" s="15">
        <v>1</v>
      </c>
    </row>
    <row r="100473" spans="18:18" x14ac:dyDescent="0.25">
      <c r="R100473" s="15">
        <v>1</v>
      </c>
    </row>
    <row r="100474" spans="18:18" x14ac:dyDescent="0.25">
      <c r="R100474" s="15">
        <v>1</v>
      </c>
    </row>
    <row r="100475" spans="18:18" x14ac:dyDescent="0.25">
      <c r="R100475" s="15">
        <v>1</v>
      </c>
    </row>
    <row r="100476" spans="18:18" x14ac:dyDescent="0.25">
      <c r="R100476" s="15">
        <v>1</v>
      </c>
    </row>
    <row r="100477" spans="18:18" x14ac:dyDescent="0.25">
      <c r="R100477" s="15">
        <v>1</v>
      </c>
    </row>
    <row r="100478" spans="18:18" x14ac:dyDescent="0.25">
      <c r="R100478" s="15">
        <v>1</v>
      </c>
    </row>
    <row r="100479" spans="18:18" x14ac:dyDescent="0.25">
      <c r="R100479" s="15">
        <v>1</v>
      </c>
    </row>
    <row r="100480" spans="18:18" x14ac:dyDescent="0.25">
      <c r="R100480" s="15">
        <v>1</v>
      </c>
    </row>
    <row r="100481" spans="18:18" x14ac:dyDescent="0.25">
      <c r="R100481" s="15">
        <v>1</v>
      </c>
    </row>
    <row r="100482" spans="18:18" x14ac:dyDescent="0.25">
      <c r="R100482" s="15">
        <v>1</v>
      </c>
    </row>
    <row r="100483" spans="18:18" x14ac:dyDescent="0.25">
      <c r="R100483" s="15">
        <v>1</v>
      </c>
    </row>
    <row r="100484" spans="18:18" x14ac:dyDescent="0.25">
      <c r="R100484" s="15">
        <v>1</v>
      </c>
    </row>
    <row r="100485" spans="18:18" x14ac:dyDescent="0.25">
      <c r="R100485" s="15">
        <v>1</v>
      </c>
    </row>
    <row r="100486" spans="18:18" x14ac:dyDescent="0.25">
      <c r="R100486" s="15">
        <v>1</v>
      </c>
    </row>
    <row r="100487" spans="18:18" x14ac:dyDescent="0.25">
      <c r="R100487" s="15">
        <v>1</v>
      </c>
    </row>
    <row r="100488" spans="18:18" x14ac:dyDescent="0.25">
      <c r="R100488" s="15">
        <v>1</v>
      </c>
    </row>
    <row r="100489" spans="18:18" x14ac:dyDescent="0.25">
      <c r="R100489" s="15">
        <v>1</v>
      </c>
    </row>
    <row r="100490" spans="18:18" x14ac:dyDescent="0.25">
      <c r="R100490" s="15">
        <v>1</v>
      </c>
    </row>
    <row r="100491" spans="18:18" x14ac:dyDescent="0.25">
      <c r="R100491" s="15">
        <v>1</v>
      </c>
    </row>
    <row r="100492" spans="18:18" x14ac:dyDescent="0.25">
      <c r="R100492" s="15">
        <v>1</v>
      </c>
    </row>
    <row r="100493" spans="18:18" x14ac:dyDescent="0.25">
      <c r="R100493" s="15">
        <v>1</v>
      </c>
    </row>
    <row r="100494" spans="18:18" x14ac:dyDescent="0.25">
      <c r="R100494" s="15">
        <v>1</v>
      </c>
    </row>
    <row r="100495" spans="18:18" x14ac:dyDescent="0.25">
      <c r="R100495" s="15">
        <v>1</v>
      </c>
    </row>
    <row r="100496" spans="18:18" x14ac:dyDescent="0.25">
      <c r="R100496" s="15">
        <v>1</v>
      </c>
    </row>
    <row r="100497" spans="18:18" x14ac:dyDescent="0.25">
      <c r="R100497" s="15">
        <v>3</v>
      </c>
    </row>
    <row r="100498" spans="18:18" x14ac:dyDescent="0.25">
      <c r="R100498" s="15">
        <v>3</v>
      </c>
    </row>
    <row r="100499" spans="18:18" x14ac:dyDescent="0.25">
      <c r="R100499" s="15">
        <v>3</v>
      </c>
    </row>
    <row r="100500" spans="18:18" x14ac:dyDescent="0.25">
      <c r="R100500" s="15">
        <v>3</v>
      </c>
    </row>
    <row r="100501" spans="18:18" x14ac:dyDescent="0.25">
      <c r="R100501" s="15">
        <v>3</v>
      </c>
    </row>
    <row r="100502" spans="18:18" x14ac:dyDescent="0.25">
      <c r="R100502" s="15">
        <v>3</v>
      </c>
    </row>
    <row r="100503" spans="18:18" x14ac:dyDescent="0.25">
      <c r="R100503" s="15">
        <v>3</v>
      </c>
    </row>
    <row r="100504" spans="18:18" x14ac:dyDescent="0.25">
      <c r="R100504" s="15">
        <v>3</v>
      </c>
    </row>
    <row r="100505" spans="18:18" x14ac:dyDescent="0.25">
      <c r="R100505" s="15">
        <v>3</v>
      </c>
    </row>
    <row r="100506" spans="18:18" x14ac:dyDescent="0.25">
      <c r="R100506" s="15">
        <v>3</v>
      </c>
    </row>
    <row r="100507" spans="18:18" x14ac:dyDescent="0.25">
      <c r="R100507" s="15">
        <v>3</v>
      </c>
    </row>
    <row r="100508" spans="18:18" x14ac:dyDescent="0.25">
      <c r="R100508" s="15">
        <v>3</v>
      </c>
    </row>
    <row r="100509" spans="18:18" x14ac:dyDescent="0.25">
      <c r="R100509" s="15">
        <v>3</v>
      </c>
    </row>
    <row r="100510" spans="18:18" x14ac:dyDescent="0.25">
      <c r="R100510" s="15">
        <v>3</v>
      </c>
    </row>
    <row r="100511" spans="18:18" x14ac:dyDescent="0.25">
      <c r="R100511" s="15">
        <v>3</v>
      </c>
    </row>
    <row r="100512" spans="18:18" x14ac:dyDescent="0.25">
      <c r="R100512" s="15">
        <v>3</v>
      </c>
    </row>
    <row r="100513" spans="18:18" x14ac:dyDescent="0.25">
      <c r="R100513" s="15">
        <v>3</v>
      </c>
    </row>
    <row r="100514" spans="18:18" x14ac:dyDescent="0.25">
      <c r="R100514" s="15">
        <v>3</v>
      </c>
    </row>
    <row r="100515" spans="18:18" x14ac:dyDescent="0.25">
      <c r="R100515" s="15">
        <v>1</v>
      </c>
    </row>
    <row r="100516" spans="18:18" x14ac:dyDescent="0.25">
      <c r="R100516" s="15">
        <v>1</v>
      </c>
    </row>
    <row r="100517" spans="18:18" x14ac:dyDescent="0.25">
      <c r="R100517" s="15">
        <v>1</v>
      </c>
    </row>
    <row r="100518" spans="18:18" x14ac:dyDescent="0.25">
      <c r="R100518" s="15">
        <v>1</v>
      </c>
    </row>
    <row r="100519" spans="18:18" x14ac:dyDescent="0.25">
      <c r="R100519" s="15">
        <v>1</v>
      </c>
    </row>
    <row r="100520" spans="18:18" x14ac:dyDescent="0.25">
      <c r="R100520" s="15">
        <v>1</v>
      </c>
    </row>
    <row r="100521" spans="18:18" x14ac:dyDescent="0.25">
      <c r="R100521" s="15">
        <v>1</v>
      </c>
    </row>
    <row r="100522" spans="18:18" x14ac:dyDescent="0.25">
      <c r="R100522" s="15">
        <v>1</v>
      </c>
    </row>
    <row r="100523" spans="18:18" x14ac:dyDescent="0.25">
      <c r="R100523" s="15">
        <v>1</v>
      </c>
    </row>
    <row r="100524" spans="18:18" x14ac:dyDescent="0.25">
      <c r="R100524" s="15">
        <v>1</v>
      </c>
    </row>
    <row r="100525" spans="18:18" x14ac:dyDescent="0.25">
      <c r="R100525" s="15">
        <v>1</v>
      </c>
    </row>
    <row r="100526" spans="18:18" x14ac:dyDescent="0.25">
      <c r="R100526" s="15">
        <v>1</v>
      </c>
    </row>
    <row r="100527" spans="18:18" x14ac:dyDescent="0.25">
      <c r="R100527" s="15">
        <v>1</v>
      </c>
    </row>
    <row r="100528" spans="18:18" x14ac:dyDescent="0.25">
      <c r="R100528" s="15">
        <v>1</v>
      </c>
    </row>
    <row r="100529" spans="18:18" x14ac:dyDescent="0.25">
      <c r="R100529" s="15">
        <v>1</v>
      </c>
    </row>
    <row r="100530" spans="18:18" x14ac:dyDescent="0.25">
      <c r="R100530" s="15">
        <v>1</v>
      </c>
    </row>
    <row r="100531" spans="18:18" x14ac:dyDescent="0.25">
      <c r="R100531" s="15">
        <v>1</v>
      </c>
    </row>
    <row r="100532" spans="18:18" x14ac:dyDescent="0.25">
      <c r="R100532" s="15">
        <v>1</v>
      </c>
    </row>
    <row r="100533" spans="18:18" x14ac:dyDescent="0.25">
      <c r="R100533" s="15">
        <v>1</v>
      </c>
    </row>
    <row r="100534" spans="18:18" x14ac:dyDescent="0.25">
      <c r="R100534" s="15">
        <v>1</v>
      </c>
    </row>
    <row r="100535" spans="18:18" x14ac:dyDescent="0.25">
      <c r="R100535" s="15">
        <v>1</v>
      </c>
    </row>
    <row r="100536" spans="18:18" x14ac:dyDescent="0.25">
      <c r="R100536" s="15">
        <v>1</v>
      </c>
    </row>
    <row r="100537" spans="18:18" x14ac:dyDescent="0.25">
      <c r="R100537" s="15">
        <v>1</v>
      </c>
    </row>
    <row r="100538" spans="18:18" x14ac:dyDescent="0.25">
      <c r="R100538" s="15">
        <v>3</v>
      </c>
    </row>
    <row r="100539" spans="18:18" x14ac:dyDescent="0.25">
      <c r="R100539" s="15">
        <v>3</v>
      </c>
    </row>
    <row r="100540" spans="18:18" x14ac:dyDescent="0.25">
      <c r="R100540" s="15">
        <v>3</v>
      </c>
    </row>
    <row r="100541" spans="18:18" x14ac:dyDescent="0.25">
      <c r="R100541" s="15">
        <v>3</v>
      </c>
    </row>
    <row r="100542" spans="18:18" x14ac:dyDescent="0.25">
      <c r="R100542" s="15">
        <v>3</v>
      </c>
    </row>
    <row r="100543" spans="18:18" x14ac:dyDescent="0.25">
      <c r="R100543" s="15">
        <v>3</v>
      </c>
    </row>
    <row r="100544" spans="18:18" x14ac:dyDescent="0.25">
      <c r="R100544" s="15">
        <v>3</v>
      </c>
    </row>
    <row r="100545" spans="18:18" x14ac:dyDescent="0.25">
      <c r="R100545" s="15">
        <v>4</v>
      </c>
    </row>
    <row r="100546" spans="18:18" x14ac:dyDescent="0.25">
      <c r="R100546" s="15">
        <v>4</v>
      </c>
    </row>
    <row r="100547" spans="18:18" x14ac:dyDescent="0.25">
      <c r="R100547" s="15">
        <v>4</v>
      </c>
    </row>
    <row r="100548" spans="18:18" x14ac:dyDescent="0.25">
      <c r="R100548" s="15">
        <v>4</v>
      </c>
    </row>
    <row r="100549" spans="18:18" x14ac:dyDescent="0.25">
      <c r="R100549" s="15">
        <v>4</v>
      </c>
    </row>
    <row r="100550" spans="18:18" x14ac:dyDescent="0.25">
      <c r="R100550" s="15">
        <v>4</v>
      </c>
    </row>
    <row r="100551" spans="18:18" x14ac:dyDescent="0.25">
      <c r="R100551" s="15">
        <v>4</v>
      </c>
    </row>
    <row r="100552" spans="18:18" x14ac:dyDescent="0.25">
      <c r="R100552" s="15">
        <v>4</v>
      </c>
    </row>
    <row r="100553" spans="18:18" x14ac:dyDescent="0.25">
      <c r="R100553" s="15">
        <v>4</v>
      </c>
    </row>
    <row r="100554" spans="18:18" x14ac:dyDescent="0.25">
      <c r="R100554" s="15">
        <v>4</v>
      </c>
    </row>
    <row r="100555" spans="18:18" x14ac:dyDescent="0.25">
      <c r="R100555" s="15">
        <v>4</v>
      </c>
    </row>
    <row r="100556" spans="18:18" x14ac:dyDescent="0.25">
      <c r="R100556" s="15">
        <v>4</v>
      </c>
    </row>
    <row r="100557" spans="18:18" x14ac:dyDescent="0.25">
      <c r="R100557" s="15">
        <v>4</v>
      </c>
    </row>
    <row r="100558" spans="18:18" x14ac:dyDescent="0.25">
      <c r="R100558" s="15">
        <v>4</v>
      </c>
    </row>
    <row r="100559" spans="18:18" x14ac:dyDescent="0.25">
      <c r="R100559" s="15">
        <v>4</v>
      </c>
    </row>
    <row r="100560" spans="18:18" x14ac:dyDescent="0.25">
      <c r="R100560" s="15">
        <v>5</v>
      </c>
    </row>
    <row r="100561" spans="18:18" x14ac:dyDescent="0.25">
      <c r="R100561" s="15">
        <v>5</v>
      </c>
    </row>
    <row r="100562" spans="18:18" x14ac:dyDescent="0.25">
      <c r="R100562" s="15">
        <v>5</v>
      </c>
    </row>
    <row r="100563" spans="18:18" x14ac:dyDescent="0.25">
      <c r="R100563" s="15">
        <v>5</v>
      </c>
    </row>
    <row r="100564" spans="18:18" x14ac:dyDescent="0.25">
      <c r="R100564" s="15">
        <v>5</v>
      </c>
    </row>
    <row r="100565" spans="18:18" x14ac:dyDescent="0.25">
      <c r="R100565" s="15">
        <v>5</v>
      </c>
    </row>
    <row r="100566" spans="18:18" x14ac:dyDescent="0.25">
      <c r="R100566" s="15">
        <v>5</v>
      </c>
    </row>
    <row r="100567" spans="18:18" x14ac:dyDescent="0.25">
      <c r="R100567" s="15">
        <v>5</v>
      </c>
    </row>
    <row r="100568" spans="18:18" x14ac:dyDescent="0.25">
      <c r="R100568" s="15">
        <v>5</v>
      </c>
    </row>
    <row r="100569" spans="18:18" x14ac:dyDescent="0.25">
      <c r="R100569" s="15">
        <v>5</v>
      </c>
    </row>
    <row r="100570" spans="18:18" x14ac:dyDescent="0.25">
      <c r="R100570" s="15">
        <v>5</v>
      </c>
    </row>
    <row r="100571" spans="18:18" x14ac:dyDescent="0.25">
      <c r="R100571" s="15">
        <v>1</v>
      </c>
    </row>
    <row r="100572" spans="18:18" x14ac:dyDescent="0.25">
      <c r="R100572" s="15">
        <v>1</v>
      </c>
    </row>
    <row r="100573" spans="18:18" x14ac:dyDescent="0.25">
      <c r="R100573" s="15">
        <v>1</v>
      </c>
    </row>
    <row r="100574" spans="18:18" x14ac:dyDescent="0.25">
      <c r="R100574" s="15">
        <v>1</v>
      </c>
    </row>
    <row r="100575" spans="18:18" x14ac:dyDescent="0.25">
      <c r="R100575" s="15">
        <v>1</v>
      </c>
    </row>
    <row r="100576" spans="18:18" x14ac:dyDescent="0.25">
      <c r="R100576" s="15">
        <v>1</v>
      </c>
    </row>
    <row r="100577" spans="18:18" x14ac:dyDescent="0.25">
      <c r="R100577" s="15">
        <v>1</v>
      </c>
    </row>
    <row r="100578" spans="18:18" x14ac:dyDescent="0.25">
      <c r="R100578" s="15">
        <v>1</v>
      </c>
    </row>
    <row r="100579" spans="18:18" x14ac:dyDescent="0.25">
      <c r="R100579" s="15">
        <v>1</v>
      </c>
    </row>
    <row r="100580" spans="18:18" x14ac:dyDescent="0.25">
      <c r="R100580" s="15">
        <v>1</v>
      </c>
    </row>
    <row r="100581" spans="18:18" x14ac:dyDescent="0.25">
      <c r="R100581" s="15">
        <v>1</v>
      </c>
    </row>
    <row r="100582" spans="18:18" x14ac:dyDescent="0.25">
      <c r="R100582" s="15">
        <v>1</v>
      </c>
    </row>
    <row r="100583" spans="18:18" x14ac:dyDescent="0.25">
      <c r="R100583" s="15">
        <v>1</v>
      </c>
    </row>
    <row r="100584" spans="18:18" x14ac:dyDescent="0.25">
      <c r="R100584" s="15">
        <v>1</v>
      </c>
    </row>
    <row r="100585" spans="18:18" x14ac:dyDescent="0.25">
      <c r="R100585" s="15">
        <v>1</v>
      </c>
    </row>
    <row r="100586" spans="18:18" x14ac:dyDescent="0.25">
      <c r="R100586" s="15">
        <v>1</v>
      </c>
    </row>
    <row r="100587" spans="18:18" x14ac:dyDescent="0.25">
      <c r="R100587" s="15">
        <v>1</v>
      </c>
    </row>
    <row r="100588" spans="18:18" x14ac:dyDescent="0.25">
      <c r="R100588" s="15">
        <v>1</v>
      </c>
    </row>
    <row r="100589" spans="18:18" x14ac:dyDescent="0.25">
      <c r="R100589" s="15">
        <v>1</v>
      </c>
    </row>
    <row r="100590" spans="18:18" x14ac:dyDescent="0.25">
      <c r="R100590" s="15">
        <v>4</v>
      </c>
    </row>
    <row r="100591" spans="18:18" x14ac:dyDescent="0.25">
      <c r="R100591" s="15">
        <v>4</v>
      </c>
    </row>
    <row r="100592" spans="18:18" x14ac:dyDescent="0.25">
      <c r="R100592" s="15">
        <v>4</v>
      </c>
    </row>
    <row r="100593" spans="18:18" x14ac:dyDescent="0.25">
      <c r="R100593" s="15">
        <v>4</v>
      </c>
    </row>
    <row r="100594" spans="18:18" x14ac:dyDescent="0.25">
      <c r="R100594" s="15">
        <v>4</v>
      </c>
    </row>
    <row r="100595" spans="18:18" x14ac:dyDescent="0.25">
      <c r="R100595" s="15">
        <v>4</v>
      </c>
    </row>
    <row r="100596" spans="18:18" x14ac:dyDescent="0.25">
      <c r="R100596" s="15">
        <v>4</v>
      </c>
    </row>
    <row r="100597" spans="18:18" x14ac:dyDescent="0.25">
      <c r="R100597" s="15">
        <v>4</v>
      </c>
    </row>
    <row r="100598" spans="18:18" x14ac:dyDescent="0.25">
      <c r="R100598" s="15">
        <v>4</v>
      </c>
    </row>
    <row r="100599" spans="18:18" x14ac:dyDescent="0.25">
      <c r="R100599" s="15">
        <v>4</v>
      </c>
    </row>
    <row r="100600" spans="18:18" x14ac:dyDescent="0.25">
      <c r="R100600" s="15">
        <v>4</v>
      </c>
    </row>
    <row r="100601" spans="18:18" x14ac:dyDescent="0.25">
      <c r="R100601" s="15">
        <v>1</v>
      </c>
    </row>
    <row r="100602" spans="18:18" x14ac:dyDescent="0.25">
      <c r="R100602" s="15">
        <v>1</v>
      </c>
    </row>
    <row r="100603" spans="18:18" x14ac:dyDescent="0.25">
      <c r="R100603" s="15">
        <v>1</v>
      </c>
    </row>
    <row r="100604" spans="18:18" x14ac:dyDescent="0.25">
      <c r="R100604" s="15">
        <v>1</v>
      </c>
    </row>
    <row r="100605" spans="18:18" x14ac:dyDescent="0.25">
      <c r="R100605" s="15">
        <v>1</v>
      </c>
    </row>
    <row r="100606" spans="18:18" x14ac:dyDescent="0.25">
      <c r="R100606" s="15">
        <v>1</v>
      </c>
    </row>
    <row r="100607" spans="18:18" x14ac:dyDescent="0.25">
      <c r="R100607" s="15">
        <v>1</v>
      </c>
    </row>
    <row r="100608" spans="18:18" x14ac:dyDescent="0.25">
      <c r="R100608" s="15">
        <v>1</v>
      </c>
    </row>
    <row r="100609" spans="18:18" x14ac:dyDescent="0.25">
      <c r="R100609" s="15">
        <v>1</v>
      </c>
    </row>
    <row r="100610" spans="18:18" x14ac:dyDescent="0.25">
      <c r="R100610" s="15">
        <v>1</v>
      </c>
    </row>
    <row r="100611" spans="18:18" x14ac:dyDescent="0.25">
      <c r="R100611" s="15">
        <v>1</v>
      </c>
    </row>
    <row r="100612" spans="18:18" x14ac:dyDescent="0.25">
      <c r="R100612" s="15">
        <v>1</v>
      </c>
    </row>
    <row r="100613" spans="18:18" x14ac:dyDescent="0.25">
      <c r="R100613" s="15">
        <v>1</v>
      </c>
    </row>
    <row r="100614" spans="18:18" x14ac:dyDescent="0.25">
      <c r="R100614" s="15">
        <v>1</v>
      </c>
    </row>
    <row r="100615" spans="18:18" x14ac:dyDescent="0.25">
      <c r="R100615" s="15">
        <v>1</v>
      </c>
    </row>
    <row r="100616" spans="18:18" x14ac:dyDescent="0.25">
      <c r="R100616" s="15">
        <v>1</v>
      </c>
    </row>
    <row r="100617" spans="18:18" x14ac:dyDescent="0.25">
      <c r="R100617" s="15">
        <v>1</v>
      </c>
    </row>
    <row r="100618" spans="18:18" x14ac:dyDescent="0.25">
      <c r="R100618" s="15">
        <v>1</v>
      </c>
    </row>
    <row r="100619" spans="18:18" x14ac:dyDescent="0.25">
      <c r="R100619" s="15">
        <v>1</v>
      </c>
    </row>
    <row r="100620" spans="18:18" x14ac:dyDescent="0.25">
      <c r="R100620" s="15">
        <v>1</v>
      </c>
    </row>
    <row r="100621" spans="18:18" x14ac:dyDescent="0.25">
      <c r="R100621" s="15">
        <v>1</v>
      </c>
    </row>
    <row r="100622" spans="18:18" x14ac:dyDescent="0.25">
      <c r="R100622" s="15">
        <v>1</v>
      </c>
    </row>
    <row r="100623" spans="18:18" x14ac:dyDescent="0.25">
      <c r="R100623" s="15">
        <v>1</v>
      </c>
    </row>
    <row r="100624" spans="18:18" x14ac:dyDescent="0.25">
      <c r="R100624" s="15">
        <v>1</v>
      </c>
    </row>
    <row r="100625" spans="18:18" x14ac:dyDescent="0.25">
      <c r="R100625" s="15">
        <v>1</v>
      </c>
    </row>
    <row r="100626" spans="18:18" x14ac:dyDescent="0.25">
      <c r="R100626" s="15">
        <v>1</v>
      </c>
    </row>
    <row r="100627" spans="18:18" x14ac:dyDescent="0.25">
      <c r="R100627" s="15">
        <v>1</v>
      </c>
    </row>
    <row r="100628" spans="18:18" x14ac:dyDescent="0.25">
      <c r="R100628" s="15">
        <v>1</v>
      </c>
    </row>
    <row r="100629" spans="18:18" x14ac:dyDescent="0.25">
      <c r="R100629" s="15">
        <v>1</v>
      </c>
    </row>
    <row r="100630" spans="18:18" x14ac:dyDescent="0.25">
      <c r="R100630" s="15">
        <v>1</v>
      </c>
    </row>
    <row r="100631" spans="18:18" x14ac:dyDescent="0.25">
      <c r="R100631" s="15">
        <v>1</v>
      </c>
    </row>
    <row r="100632" spans="18:18" x14ac:dyDescent="0.25">
      <c r="R100632" s="15">
        <v>1</v>
      </c>
    </row>
    <row r="100633" spans="18:18" x14ac:dyDescent="0.25">
      <c r="R100633" s="15">
        <v>1</v>
      </c>
    </row>
    <row r="100634" spans="18:18" x14ac:dyDescent="0.25">
      <c r="R100634" s="15">
        <v>1</v>
      </c>
    </row>
    <row r="100635" spans="18:18" x14ac:dyDescent="0.25">
      <c r="R100635" s="15">
        <v>1</v>
      </c>
    </row>
    <row r="100636" spans="18:18" x14ac:dyDescent="0.25">
      <c r="R100636" s="15">
        <v>1</v>
      </c>
    </row>
    <row r="100637" spans="18:18" x14ac:dyDescent="0.25">
      <c r="R100637" s="15">
        <v>1</v>
      </c>
    </row>
    <row r="100638" spans="18:18" x14ac:dyDescent="0.25">
      <c r="R100638" s="15">
        <v>1</v>
      </c>
    </row>
    <row r="100639" spans="18:18" x14ac:dyDescent="0.25">
      <c r="R100639" s="15">
        <v>1</v>
      </c>
    </row>
    <row r="100640" spans="18:18" x14ac:dyDescent="0.25">
      <c r="R100640" s="15">
        <v>1</v>
      </c>
    </row>
    <row r="100641" spans="18:18" x14ac:dyDescent="0.25">
      <c r="R100641" s="15">
        <v>1</v>
      </c>
    </row>
    <row r="100642" spans="18:18" x14ac:dyDescent="0.25">
      <c r="R100642" s="15">
        <v>2</v>
      </c>
    </row>
    <row r="100643" spans="18:18" x14ac:dyDescent="0.25">
      <c r="R100643" s="15">
        <v>2</v>
      </c>
    </row>
    <row r="100644" spans="18:18" x14ac:dyDescent="0.25">
      <c r="R100644" s="15">
        <v>2</v>
      </c>
    </row>
    <row r="100645" spans="18:18" x14ac:dyDescent="0.25">
      <c r="R100645" s="15">
        <v>2</v>
      </c>
    </row>
    <row r="100646" spans="18:18" x14ac:dyDescent="0.25">
      <c r="R100646" s="15">
        <v>2</v>
      </c>
    </row>
    <row r="100647" spans="18:18" x14ac:dyDescent="0.25">
      <c r="R100647" s="15">
        <v>2</v>
      </c>
    </row>
    <row r="100648" spans="18:18" x14ac:dyDescent="0.25">
      <c r="R100648" s="15">
        <v>2</v>
      </c>
    </row>
    <row r="100649" spans="18:18" x14ac:dyDescent="0.25">
      <c r="R100649" s="15">
        <v>2</v>
      </c>
    </row>
    <row r="100650" spans="18:18" x14ac:dyDescent="0.25">
      <c r="R100650" s="15">
        <v>2</v>
      </c>
    </row>
    <row r="100651" spans="18:18" x14ac:dyDescent="0.25">
      <c r="R100651" s="15">
        <v>2</v>
      </c>
    </row>
    <row r="100652" spans="18:18" x14ac:dyDescent="0.25">
      <c r="R100652" s="15">
        <v>3</v>
      </c>
    </row>
    <row r="100653" spans="18:18" x14ac:dyDescent="0.25">
      <c r="R100653" s="15">
        <v>3</v>
      </c>
    </row>
    <row r="100654" spans="18:18" x14ac:dyDescent="0.25">
      <c r="R100654" s="15">
        <v>3</v>
      </c>
    </row>
    <row r="100655" spans="18:18" x14ac:dyDescent="0.25">
      <c r="R100655" s="15">
        <v>3</v>
      </c>
    </row>
    <row r="100656" spans="18:18" x14ac:dyDescent="0.25">
      <c r="R100656" s="15">
        <v>3</v>
      </c>
    </row>
    <row r="100657" spans="18:18" x14ac:dyDescent="0.25">
      <c r="R100657" s="15">
        <v>3</v>
      </c>
    </row>
    <row r="100658" spans="18:18" x14ac:dyDescent="0.25">
      <c r="R100658" s="15">
        <v>3</v>
      </c>
    </row>
    <row r="100659" spans="18:18" x14ac:dyDescent="0.25">
      <c r="R100659" s="15">
        <v>3</v>
      </c>
    </row>
    <row r="100660" spans="18:18" x14ac:dyDescent="0.25">
      <c r="R100660" s="15">
        <v>3</v>
      </c>
    </row>
    <row r="100661" spans="18:18" x14ac:dyDescent="0.25">
      <c r="R100661" s="15">
        <v>3</v>
      </c>
    </row>
    <row r="100662" spans="18:18" x14ac:dyDescent="0.25">
      <c r="R100662" s="15">
        <v>3</v>
      </c>
    </row>
    <row r="100663" spans="18:18" x14ac:dyDescent="0.25">
      <c r="R100663" s="15">
        <v>3</v>
      </c>
    </row>
    <row r="100664" spans="18:18" x14ac:dyDescent="0.25">
      <c r="R100664" s="15">
        <v>3</v>
      </c>
    </row>
    <row r="100665" spans="18:18" x14ac:dyDescent="0.25">
      <c r="R100665" s="15">
        <v>3</v>
      </c>
    </row>
    <row r="100666" spans="18:18" x14ac:dyDescent="0.25">
      <c r="R100666" s="15">
        <v>2</v>
      </c>
    </row>
    <row r="100667" spans="18:18" x14ac:dyDescent="0.25">
      <c r="R100667" s="15">
        <v>2</v>
      </c>
    </row>
    <row r="100668" spans="18:18" x14ac:dyDescent="0.25">
      <c r="R100668" s="15">
        <v>2</v>
      </c>
    </row>
    <row r="100669" spans="18:18" x14ac:dyDescent="0.25">
      <c r="R100669" s="15">
        <v>2</v>
      </c>
    </row>
    <row r="100670" spans="18:18" x14ac:dyDescent="0.25">
      <c r="R100670" s="15">
        <v>2</v>
      </c>
    </row>
    <row r="100671" spans="18:18" x14ac:dyDescent="0.25">
      <c r="R100671" s="15">
        <v>2</v>
      </c>
    </row>
    <row r="100672" spans="18:18" x14ac:dyDescent="0.25">
      <c r="R100672" s="15">
        <v>2</v>
      </c>
    </row>
    <row r="100673" spans="18:18" x14ac:dyDescent="0.25">
      <c r="R100673" s="15">
        <v>2</v>
      </c>
    </row>
    <row r="100674" spans="18:18" x14ac:dyDescent="0.25">
      <c r="R100674" s="15">
        <v>2</v>
      </c>
    </row>
    <row r="100675" spans="18:18" x14ac:dyDescent="0.25">
      <c r="R100675" s="15">
        <v>2</v>
      </c>
    </row>
    <row r="100676" spans="18:18" x14ac:dyDescent="0.25">
      <c r="R100676" s="15">
        <v>2</v>
      </c>
    </row>
    <row r="100677" spans="18:18" x14ac:dyDescent="0.25">
      <c r="R100677" s="15">
        <v>2</v>
      </c>
    </row>
    <row r="100678" spans="18:18" x14ac:dyDescent="0.25">
      <c r="R100678" s="15">
        <v>2</v>
      </c>
    </row>
    <row r="100679" spans="18:18" x14ac:dyDescent="0.25">
      <c r="R100679" s="15">
        <v>2</v>
      </c>
    </row>
    <row r="100680" spans="18:18" x14ac:dyDescent="0.25">
      <c r="R100680" s="15">
        <v>2</v>
      </c>
    </row>
    <row r="100681" spans="18:18" x14ac:dyDescent="0.25">
      <c r="R100681" s="15">
        <v>2</v>
      </c>
    </row>
    <row r="100682" spans="18:18" x14ac:dyDescent="0.25">
      <c r="R100682" s="15">
        <v>2</v>
      </c>
    </row>
    <row r="100683" spans="18:18" x14ac:dyDescent="0.25">
      <c r="R100683" s="15">
        <v>2</v>
      </c>
    </row>
    <row r="100684" spans="18:18" x14ac:dyDescent="0.25">
      <c r="R100684" s="15">
        <v>2</v>
      </c>
    </row>
    <row r="100685" spans="18:18" x14ac:dyDescent="0.25">
      <c r="R100685" s="15">
        <v>2</v>
      </c>
    </row>
    <row r="100686" spans="18:18" x14ac:dyDescent="0.25">
      <c r="R100686" s="15">
        <v>2</v>
      </c>
    </row>
    <row r="100687" spans="18:18" x14ac:dyDescent="0.25">
      <c r="R100687" s="15">
        <v>2</v>
      </c>
    </row>
    <row r="100688" spans="18:18" x14ac:dyDescent="0.25">
      <c r="R100688" s="15">
        <v>2</v>
      </c>
    </row>
    <row r="100689" spans="18:18" x14ac:dyDescent="0.25">
      <c r="R100689" s="15">
        <v>2</v>
      </c>
    </row>
    <row r="100690" spans="18:18" x14ac:dyDescent="0.25">
      <c r="R100690" s="15">
        <v>2</v>
      </c>
    </row>
    <row r="100691" spans="18:18" x14ac:dyDescent="0.25">
      <c r="R100691" s="15">
        <v>2</v>
      </c>
    </row>
    <row r="100692" spans="18:18" x14ac:dyDescent="0.25">
      <c r="R100692" s="15">
        <v>2</v>
      </c>
    </row>
    <row r="100693" spans="18:18" x14ac:dyDescent="0.25">
      <c r="R100693" s="15">
        <v>2</v>
      </c>
    </row>
    <row r="100694" spans="18:18" x14ac:dyDescent="0.25">
      <c r="R100694" s="15">
        <v>2</v>
      </c>
    </row>
    <row r="100695" spans="18:18" x14ac:dyDescent="0.25">
      <c r="R100695" s="15">
        <v>2</v>
      </c>
    </row>
    <row r="100696" spans="18:18" x14ac:dyDescent="0.25">
      <c r="R100696" s="15">
        <v>2</v>
      </c>
    </row>
    <row r="100697" spans="18:18" x14ac:dyDescent="0.25">
      <c r="R100697" s="15">
        <v>2</v>
      </c>
    </row>
    <row r="100698" spans="18:18" x14ac:dyDescent="0.25">
      <c r="R100698" s="15">
        <v>1</v>
      </c>
    </row>
    <row r="100699" spans="18:18" x14ac:dyDescent="0.25">
      <c r="R100699" s="15">
        <v>3</v>
      </c>
    </row>
    <row r="100700" spans="18:18" x14ac:dyDescent="0.25">
      <c r="R100700" s="15">
        <v>2</v>
      </c>
    </row>
    <row r="100701" spans="18:18" x14ac:dyDescent="0.25">
      <c r="R100701" s="15">
        <v>2</v>
      </c>
    </row>
    <row r="100702" spans="18:18" x14ac:dyDescent="0.25">
      <c r="R100702" s="15">
        <v>2</v>
      </c>
    </row>
    <row r="100703" spans="18:18" x14ac:dyDescent="0.25">
      <c r="R100703" s="15">
        <v>2</v>
      </c>
    </row>
    <row r="100704" spans="18:18" x14ac:dyDescent="0.25">
      <c r="R100704" s="15">
        <v>2</v>
      </c>
    </row>
    <row r="100705" spans="18:18" x14ac:dyDescent="0.25">
      <c r="R100705" s="15">
        <v>2</v>
      </c>
    </row>
    <row r="100706" spans="18:18" x14ac:dyDescent="0.25">
      <c r="R100706" s="15">
        <v>2</v>
      </c>
    </row>
    <row r="100707" spans="18:18" x14ac:dyDescent="0.25">
      <c r="R100707" s="15">
        <v>2</v>
      </c>
    </row>
    <row r="100708" spans="18:18" x14ac:dyDescent="0.25">
      <c r="R100708" s="15">
        <v>2</v>
      </c>
    </row>
    <row r="100709" spans="18:18" x14ac:dyDescent="0.25">
      <c r="R100709" s="15">
        <v>1</v>
      </c>
    </row>
    <row r="100710" spans="18:18" x14ac:dyDescent="0.25">
      <c r="R100710" s="15">
        <v>1</v>
      </c>
    </row>
    <row r="100711" spans="18:18" x14ac:dyDescent="0.25">
      <c r="R100711" s="15">
        <v>1</v>
      </c>
    </row>
    <row r="100712" spans="18:18" x14ac:dyDescent="0.25">
      <c r="R100712" s="15">
        <v>1</v>
      </c>
    </row>
    <row r="100713" spans="18:18" x14ac:dyDescent="0.25">
      <c r="R100713" s="15">
        <v>1</v>
      </c>
    </row>
    <row r="100714" spans="18:18" x14ac:dyDescent="0.25">
      <c r="R100714" s="15">
        <v>1</v>
      </c>
    </row>
    <row r="100715" spans="18:18" x14ac:dyDescent="0.25">
      <c r="R100715" s="15">
        <v>1</v>
      </c>
    </row>
    <row r="100716" spans="18:18" x14ac:dyDescent="0.25">
      <c r="R100716" s="15">
        <v>1</v>
      </c>
    </row>
    <row r="100717" spans="18:18" x14ac:dyDescent="0.25">
      <c r="R100717" s="15">
        <v>1</v>
      </c>
    </row>
    <row r="100718" spans="18:18" x14ac:dyDescent="0.25">
      <c r="R100718" s="15">
        <v>1</v>
      </c>
    </row>
    <row r="100719" spans="18:18" x14ac:dyDescent="0.25">
      <c r="R100719" s="15">
        <v>1</v>
      </c>
    </row>
    <row r="100720" spans="18:18" x14ac:dyDescent="0.25">
      <c r="R100720" s="15">
        <v>1</v>
      </c>
    </row>
    <row r="100721" spans="18:18" x14ac:dyDescent="0.25">
      <c r="R100721" s="15">
        <v>1</v>
      </c>
    </row>
    <row r="100722" spans="18:18" x14ac:dyDescent="0.25">
      <c r="R100722" s="15">
        <v>1</v>
      </c>
    </row>
    <row r="100723" spans="18:18" x14ac:dyDescent="0.25">
      <c r="R100723" s="15">
        <v>3</v>
      </c>
    </row>
    <row r="100724" spans="18:18" x14ac:dyDescent="0.25">
      <c r="R100724" s="15">
        <v>3</v>
      </c>
    </row>
    <row r="100725" spans="18:18" x14ac:dyDescent="0.25">
      <c r="R100725" s="15">
        <v>4</v>
      </c>
    </row>
    <row r="100726" spans="18:18" x14ac:dyDescent="0.25">
      <c r="R100726" s="15">
        <v>4</v>
      </c>
    </row>
    <row r="100727" spans="18:18" x14ac:dyDescent="0.25">
      <c r="R100727" s="15">
        <v>3</v>
      </c>
    </row>
    <row r="100728" spans="18:18" x14ac:dyDescent="0.25">
      <c r="R100728" s="15">
        <v>3</v>
      </c>
    </row>
    <row r="100729" spans="18:18" x14ac:dyDescent="0.25">
      <c r="R100729" s="15">
        <v>1</v>
      </c>
    </row>
    <row r="100730" spans="18:18" x14ac:dyDescent="0.25">
      <c r="R100730" s="15">
        <v>1</v>
      </c>
    </row>
    <row r="100731" spans="18:18" x14ac:dyDescent="0.25">
      <c r="R100731" s="15">
        <v>1</v>
      </c>
    </row>
    <row r="100732" spans="18:18" x14ac:dyDescent="0.25">
      <c r="R100732" s="15">
        <v>1</v>
      </c>
    </row>
    <row r="100733" spans="18:18" x14ac:dyDescent="0.25">
      <c r="R100733" s="15">
        <v>4</v>
      </c>
    </row>
    <row r="100734" spans="18:18" x14ac:dyDescent="0.25">
      <c r="R100734" s="15">
        <v>1</v>
      </c>
    </row>
    <row r="100735" spans="18:18" x14ac:dyDescent="0.25">
      <c r="R100735" s="15">
        <v>3</v>
      </c>
    </row>
    <row r="100736" spans="18:18" x14ac:dyDescent="0.25">
      <c r="R100736" s="15">
        <v>1</v>
      </c>
    </row>
    <row r="100737" spans="18:18" x14ac:dyDescent="0.25">
      <c r="R100737" s="15">
        <v>3</v>
      </c>
    </row>
    <row r="100738" spans="18:18" x14ac:dyDescent="0.25">
      <c r="R100738" s="15">
        <v>1</v>
      </c>
    </row>
    <row r="100739" spans="18:18" x14ac:dyDescent="0.25">
      <c r="R100739" s="15">
        <v>4</v>
      </c>
    </row>
    <row r="100740" spans="18:18" x14ac:dyDescent="0.25">
      <c r="R100740" s="15">
        <v>1</v>
      </c>
    </row>
    <row r="100741" spans="18:18" x14ac:dyDescent="0.25">
      <c r="R100741" s="15">
        <v>1</v>
      </c>
    </row>
    <row r="100742" spans="18:18" x14ac:dyDescent="0.25">
      <c r="R100742" s="15">
        <v>1</v>
      </c>
    </row>
    <row r="100743" spans="18:18" x14ac:dyDescent="0.25">
      <c r="R100743" s="15">
        <v>1</v>
      </c>
    </row>
    <row r="100744" spans="18:18" x14ac:dyDescent="0.25">
      <c r="R100744" s="15">
        <v>1</v>
      </c>
    </row>
    <row r="100745" spans="18:18" x14ac:dyDescent="0.25">
      <c r="R100745" s="15">
        <v>1</v>
      </c>
    </row>
    <row r="100746" spans="18:18" x14ac:dyDescent="0.25">
      <c r="R100746" s="15">
        <v>1</v>
      </c>
    </row>
    <row r="100747" spans="18:18" x14ac:dyDescent="0.25">
      <c r="R100747" s="15">
        <v>1</v>
      </c>
    </row>
    <row r="100748" spans="18:18" x14ac:dyDescent="0.25">
      <c r="R100748" s="15">
        <v>3</v>
      </c>
    </row>
    <row r="100749" spans="18:18" x14ac:dyDescent="0.25">
      <c r="R100749" s="15">
        <v>2</v>
      </c>
    </row>
    <row r="100750" spans="18:18" x14ac:dyDescent="0.25">
      <c r="R100750" s="15">
        <v>2</v>
      </c>
    </row>
    <row r="100751" spans="18:18" x14ac:dyDescent="0.25">
      <c r="R100751" s="15">
        <v>2</v>
      </c>
    </row>
    <row r="100752" spans="18:18" x14ac:dyDescent="0.25">
      <c r="R100752" s="15">
        <v>2</v>
      </c>
    </row>
    <row r="100753" spans="18:18" x14ac:dyDescent="0.25">
      <c r="R100753" s="15">
        <v>2</v>
      </c>
    </row>
    <row r="100754" spans="18:18" x14ac:dyDescent="0.25">
      <c r="R100754" s="15">
        <v>2</v>
      </c>
    </row>
    <row r="100755" spans="18:18" x14ac:dyDescent="0.25">
      <c r="R100755" s="15">
        <v>2</v>
      </c>
    </row>
    <row r="100756" spans="18:18" x14ac:dyDescent="0.25">
      <c r="R100756" s="15">
        <v>3</v>
      </c>
    </row>
    <row r="100757" spans="18:18" x14ac:dyDescent="0.25">
      <c r="R100757" s="15">
        <v>3</v>
      </c>
    </row>
    <row r="100758" spans="18:18" x14ac:dyDescent="0.25">
      <c r="R100758" s="15">
        <v>3</v>
      </c>
    </row>
    <row r="100759" spans="18:18" x14ac:dyDescent="0.25">
      <c r="R100759" s="15">
        <v>3</v>
      </c>
    </row>
    <row r="100760" spans="18:18" x14ac:dyDescent="0.25">
      <c r="R100760" s="15">
        <v>3</v>
      </c>
    </row>
    <row r="100761" spans="18:18" x14ac:dyDescent="0.25">
      <c r="R100761" s="15">
        <v>3</v>
      </c>
    </row>
    <row r="100762" spans="18:18" x14ac:dyDescent="0.25">
      <c r="R100762" s="15">
        <v>3</v>
      </c>
    </row>
    <row r="100763" spans="18:18" x14ac:dyDescent="0.25">
      <c r="R100763" s="15">
        <v>2</v>
      </c>
    </row>
    <row r="100764" spans="18:18" x14ac:dyDescent="0.25">
      <c r="R100764" s="15">
        <v>2</v>
      </c>
    </row>
    <row r="100765" spans="18:18" x14ac:dyDescent="0.25">
      <c r="R100765" s="15">
        <v>2</v>
      </c>
    </row>
    <row r="100766" spans="18:18" x14ac:dyDescent="0.25">
      <c r="R100766" s="15">
        <v>2</v>
      </c>
    </row>
    <row r="100767" spans="18:18" x14ac:dyDescent="0.25">
      <c r="R100767" s="15">
        <v>1</v>
      </c>
    </row>
    <row r="100768" spans="18:18" x14ac:dyDescent="0.25">
      <c r="R100768" s="15">
        <v>1</v>
      </c>
    </row>
    <row r="100769" spans="18:18" x14ac:dyDescent="0.25">
      <c r="R100769" s="15">
        <v>1</v>
      </c>
    </row>
    <row r="100770" spans="18:18" x14ac:dyDescent="0.25">
      <c r="R100770" s="15">
        <v>2</v>
      </c>
    </row>
    <row r="100771" spans="18:18" x14ac:dyDescent="0.25">
      <c r="R100771" s="15">
        <v>2</v>
      </c>
    </row>
    <row r="100772" spans="18:18" x14ac:dyDescent="0.25">
      <c r="R100772" s="15">
        <v>1</v>
      </c>
    </row>
    <row r="100773" spans="18:18" x14ac:dyDescent="0.25">
      <c r="R100773" s="15">
        <v>1</v>
      </c>
    </row>
    <row r="100774" spans="18:18" x14ac:dyDescent="0.25">
      <c r="R100774" s="15">
        <v>1</v>
      </c>
    </row>
    <row r="100775" spans="18:18" x14ac:dyDescent="0.25">
      <c r="R100775" s="15">
        <v>1</v>
      </c>
    </row>
    <row r="100776" spans="18:18" x14ac:dyDescent="0.25">
      <c r="R100776" s="15">
        <v>1</v>
      </c>
    </row>
    <row r="100777" spans="18:18" x14ac:dyDescent="0.25">
      <c r="R100777" s="15">
        <v>1</v>
      </c>
    </row>
    <row r="100778" spans="18:18" x14ac:dyDescent="0.25">
      <c r="R100778" s="15">
        <v>1</v>
      </c>
    </row>
    <row r="100779" spans="18:18" x14ac:dyDescent="0.25">
      <c r="R100779" s="15">
        <v>1</v>
      </c>
    </row>
    <row r="100780" spans="18:18" x14ac:dyDescent="0.25">
      <c r="R100780" s="15">
        <v>3</v>
      </c>
    </row>
    <row r="100781" spans="18:18" x14ac:dyDescent="0.25">
      <c r="R100781" s="15">
        <v>3</v>
      </c>
    </row>
    <row r="100782" spans="18:18" x14ac:dyDescent="0.25">
      <c r="R100782" s="15">
        <v>3</v>
      </c>
    </row>
    <row r="100783" spans="18:18" x14ac:dyDescent="0.25">
      <c r="R100783" s="15">
        <v>3</v>
      </c>
    </row>
    <row r="100784" spans="18:18" x14ac:dyDescent="0.25">
      <c r="R100784" s="15">
        <v>3</v>
      </c>
    </row>
    <row r="100785" spans="18:18" x14ac:dyDescent="0.25">
      <c r="R100785" s="15">
        <v>2</v>
      </c>
    </row>
    <row r="100786" spans="18:18" x14ac:dyDescent="0.25">
      <c r="R100786" s="15">
        <v>2</v>
      </c>
    </row>
    <row r="100787" spans="18:18" x14ac:dyDescent="0.25">
      <c r="R100787" s="15">
        <v>2</v>
      </c>
    </row>
    <row r="100788" spans="18:18" x14ac:dyDescent="0.25">
      <c r="R100788" s="15">
        <v>2</v>
      </c>
    </row>
    <row r="100789" spans="18:18" x14ac:dyDescent="0.25">
      <c r="R100789" s="15">
        <v>2</v>
      </c>
    </row>
    <row r="100790" spans="18:18" x14ac:dyDescent="0.25">
      <c r="R100790" s="15">
        <v>1</v>
      </c>
    </row>
    <row r="100791" spans="18:18" x14ac:dyDescent="0.25">
      <c r="R100791" s="15">
        <v>1</v>
      </c>
    </row>
    <row r="100792" spans="18:18" x14ac:dyDescent="0.25">
      <c r="R100792" s="15">
        <v>1</v>
      </c>
    </row>
    <row r="100793" spans="18:18" x14ac:dyDescent="0.25">
      <c r="R100793" s="15">
        <v>1</v>
      </c>
    </row>
    <row r="100794" spans="18:18" x14ac:dyDescent="0.25">
      <c r="R100794" s="15">
        <v>1</v>
      </c>
    </row>
    <row r="100795" spans="18:18" x14ac:dyDescent="0.25">
      <c r="R100795" s="15">
        <v>1</v>
      </c>
    </row>
    <row r="100796" spans="18:18" x14ac:dyDescent="0.25">
      <c r="R100796" s="15">
        <v>1</v>
      </c>
    </row>
    <row r="100797" spans="18:18" x14ac:dyDescent="0.25">
      <c r="R100797" s="15">
        <v>1</v>
      </c>
    </row>
    <row r="100798" spans="18:18" x14ac:dyDescent="0.25">
      <c r="R100798" s="15">
        <v>1</v>
      </c>
    </row>
    <row r="100799" spans="18:18" x14ac:dyDescent="0.25">
      <c r="R100799" s="15">
        <v>1</v>
      </c>
    </row>
    <row r="100800" spans="18:18" x14ac:dyDescent="0.25">
      <c r="R100800" s="15">
        <v>1</v>
      </c>
    </row>
    <row r="100801" spans="18:18" x14ac:dyDescent="0.25">
      <c r="R100801" s="15">
        <v>1</v>
      </c>
    </row>
    <row r="100802" spans="18:18" x14ac:dyDescent="0.25">
      <c r="R100802" s="15">
        <v>1</v>
      </c>
    </row>
    <row r="100803" spans="18:18" x14ac:dyDescent="0.25">
      <c r="R100803" s="15">
        <v>1</v>
      </c>
    </row>
    <row r="100804" spans="18:18" x14ac:dyDescent="0.25">
      <c r="R100804" s="15">
        <v>1</v>
      </c>
    </row>
    <row r="100805" spans="18:18" x14ac:dyDescent="0.25">
      <c r="R100805" s="15">
        <v>1</v>
      </c>
    </row>
    <row r="100806" spans="18:18" x14ac:dyDescent="0.25">
      <c r="R100806" s="15">
        <v>1</v>
      </c>
    </row>
    <row r="100807" spans="18:18" x14ac:dyDescent="0.25">
      <c r="R100807" s="15">
        <v>2</v>
      </c>
    </row>
    <row r="100808" spans="18:18" x14ac:dyDescent="0.25">
      <c r="R100808" s="15">
        <v>2</v>
      </c>
    </row>
    <row r="100809" spans="18:18" x14ac:dyDescent="0.25">
      <c r="R100809" s="15">
        <v>2</v>
      </c>
    </row>
    <row r="100810" spans="18:18" x14ac:dyDescent="0.25">
      <c r="R100810" s="15">
        <v>2</v>
      </c>
    </row>
    <row r="100811" spans="18:18" x14ac:dyDescent="0.25">
      <c r="R100811" s="15">
        <v>2</v>
      </c>
    </row>
    <row r="100812" spans="18:18" x14ac:dyDescent="0.25">
      <c r="R100812" s="15">
        <v>3</v>
      </c>
    </row>
    <row r="100813" spans="18:18" x14ac:dyDescent="0.25">
      <c r="R100813" s="15">
        <v>3</v>
      </c>
    </row>
    <row r="100814" spans="18:18" x14ac:dyDescent="0.25">
      <c r="R100814" s="15">
        <v>3</v>
      </c>
    </row>
    <row r="100815" spans="18:18" x14ac:dyDescent="0.25">
      <c r="R100815" s="15">
        <v>3</v>
      </c>
    </row>
    <row r="100816" spans="18:18" x14ac:dyDescent="0.25">
      <c r="R100816" s="15">
        <v>1</v>
      </c>
    </row>
    <row r="100817" spans="18:18" x14ac:dyDescent="0.25">
      <c r="R100817" s="15">
        <v>1</v>
      </c>
    </row>
    <row r="100818" spans="18:18" x14ac:dyDescent="0.25">
      <c r="R100818" s="15">
        <v>1</v>
      </c>
    </row>
    <row r="100819" spans="18:18" x14ac:dyDescent="0.25">
      <c r="R100819" s="15">
        <v>1</v>
      </c>
    </row>
    <row r="100820" spans="18:18" x14ac:dyDescent="0.25">
      <c r="R100820" s="15">
        <v>1</v>
      </c>
    </row>
    <row r="100821" spans="18:18" x14ac:dyDescent="0.25">
      <c r="R100821" s="15">
        <v>1</v>
      </c>
    </row>
    <row r="100822" spans="18:18" x14ac:dyDescent="0.25">
      <c r="R100822" s="15">
        <v>1</v>
      </c>
    </row>
    <row r="100823" spans="18:18" x14ac:dyDescent="0.25">
      <c r="R100823" s="15">
        <v>1</v>
      </c>
    </row>
    <row r="100824" spans="18:18" x14ac:dyDescent="0.25">
      <c r="R100824" s="15">
        <v>5</v>
      </c>
    </row>
    <row r="100825" spans="18:18" x14ac:dyDescent="0.25">
      <c r="R100825" s="15">
        <v>1</v>
      </c>
    </row>
    <row r="100826" spans="18:18" x14ac:dyDescent="0.25">
      <c r="R100826" s="15">
        <v>1</v>
      </c>
    </row>
    <row r="100827" spans="18:18" x14ac:dyDescent="0.25">
      <c r="R100827" s="15">
        <v>2</v>
      </c>
    </row>
    <row r="100828" spans="18:18" x14ac:dyDescent="0.25">
      <c r="R100828" s="15">
        <v>2</v>
      </c>
    </row>
    <row r="100829" spans="18:18" x14ac:dyDescent="0.25">
      <c r="R100829" s="15">
        <v>3</v>
      </c>
    </row>
    <row r="100830" spans="18:18" x14ac:dyDescent="0.25">
      <c r="R100830" s="15">
        <v>3</v>
      </c>
    </row>
    <row r="100831" spans="18:18" x14ac:dyDescent="0.25">
      <c r="R100831" s="15">
        <v>5</v>
      </c>
    </row>
    <row r="100832" spans="18:18" x14ac:dyDescent="0.25">
      <c r="R100832" s="15">
        <v>3</v>
      </c>
    </row>
    <row r="100833" spans="18:18" x14ac:dyDescent="0.25">
      <c r="R100833" s="15">
        <v>3</v>
      </c>
    </row>
    <row r="100834" spans="18:18" x14ac:dyDescent="0.25">
      <c r="R100834" s="15">
        <v>3</v>
      </c>
    </row>
    <row r="100835" spans="18:18" x14ac:dyDescent="0.25">
      <c r="R100835" s="15">
        <v>4</v>
      </c>
    </row>
    <row r="100836" spans="18:18" x14ac:dyDescent="0.25">
      <c r="R100836" s="15">
        <v>1</v>
      </c>
    </row>
    <row r="100837" spans="18:18" x14ac:dyDescent="0.25">
      <c r="R100837" s="15">
        <v>1</v>
      </c>
    </row>
    <row r="100838" spans="18:18" x14ac:dyDescent="0.25">
      <c r="R100838" s="15">
        <v>1</v>
      </c>
    </row>
    <row r="100839" spans="18:18" x14ac:dyDescent="0.25">
      <c r="R100839" s="15">
        <v>2</v>
      </c>
    </row>
    <row r="100840" spans="18:18" x14ac:dyDescent="0.25">
      <c r="R100840" s="15">
        <v>2</v>
      </c>
    </row>
    <row r="100841" spans="18:18" x14ac:dyDescent="0.25">
      <c r="R100841" s="15">
        <v>2</v>
      </c>
    </row>
    <row r="100842" spans="18:18" x14ac:dyDescent="0.25">
      <c r="R100842" s="15">
        <v>2</v>
      </c>
    </row>
    <row r="100843" spans="18:18" x14ac:dyDescent="0.25">
      <c r="R100843" s="15">
        <v>2</v>
      </c>
    </row>
    <row r="100844" spans="18:18" x14ac:dyDescent="0.25">
      <c r="R100844" s="15">
        <v>4</v>
      </c>
    </row>
    <row r="100845" spans="18:18" x14ac:dyDescent="0.25">
      <c r="R100845" s="15">
        <v>1</v>
      </c>
    </row>
    <row r="100846" spans="18:18" x14ac:dyDescent="0.25">
      <c r="R100846" s="15">
        <v>1</v>
      </c>
    </row>
    <row r="100847" spans="18:18" x14ac:dyDescent="0.25">
      <c r="R100847" s="15">
        <v>1</v>
      </c>
    </row>
    <row r="100848" spans="18:18" x14ac:dyDescent="0.25">
      <c r="R100848" s="15">
        <v>1</v>
      </c>
    </row>
    <row r="100849" spans="18:18" x14ac:dyDescent="0.25">
      <c r="R100849" s="15">
        <v>1</v>
      </c>
    </row>
    <row r="100850" spans="18:18" x14ac:dyDescent="0.25">
      <c r="R100850" s="15">
        <v>1</v>
      </c>
    </row>
    <row r="100851" spans="18:18" x14ac:dyDescent="0.25">
      <c r="R100851" s="15">
        <v>1</v>
      </c>
    </row>
    <row r="100852" spans="18:18" x14ac:dyDescent="0.25">
      <c r="R100852" s="15">
        <v>1</v>
      </c>
    </row>
    <row r="100853" spans="18:18" x14ac:dyDescent="0.25">
      <c r="R100853" s="15">
        <v>1</v>
      </c>
    </row>
    <row r="100854" spans="18:18" x14ac:dyDescent="0.25">
      <c r="R100854" s="15">
        <v>1</v>
      </c>
    </row>
    <row r="100855" spans="18:18" x14ac:dyDescent="0.25">
      <c r="R100855" s="15">
        <v>1</v>
      </c>
    </row>
    <row r="100856" spans="18:18" x14ac:dyDescent="0.25">
      <c r="R100856" s="15">
        <v>1</v>
      </c>
    </row>
    <row r="100857" spans="18:18" x14ac:dyDescent="0.25">
      <c r="R100857" s="15">
        <v>3</v>
      </c>
    </row>
    <row r="100858" spans="18:18" x14ac:dyDescent="0.25">
      <c r="R100858" s="15">
        <v>3</v>
      </c>
    </row>
    <row r="100859" spans="18:18" x14ac:dyDescent="0.25">
      <c r="R100859" s="15">
        <v>3</v>
      </c>
    </row>
    <row r="100860" spans="18:18" x14ac:dyDescent="0.25">
      <c r="R100860" s="15">
        <v>3</v>
      </c>
    </row>
    <row r="100861" spans="18:18" x14ac:dyDescent="0.25">
      <c r="R100861" s="15">
        <v>3</v>
      </c>
    </row>
    <row r="100862" spans="18:18" x14ac:dyDescent="0.25">
      <c r="R100862" s="15">
        <v>3</v>
      </c>
    </row>
    <row r="100863" spans="18:18" x14ac:dyDescent="0.25">
      <c r="R100863" s="15">
        <v>3</v>
      </c>
    </row>
    <row r="100864" spans="18:18" x14ac:dyDescent="0.25">
      <c r="R100864" s="15">
        <v>3</v>
      </c>
    </row>
    <row r="100865" spans="18:18" x14ac:dyDescent="0.25">
      <c r="R100865" s="15">
        <v>3</v>
      </c>
    </row>
    <row r="100866" spans="18:18" x14ac:dyDescent="0.25">
      <c r="R100866" s="15">
        <v>3</v>
      </c>
    </row>
    <row r="100867" spans="18:18" x14ac:dyDescent="0.25">
      <c r="R100867" s="15">
        <v>3</v>
      </c>
    </row>
    <row r="100868" spans="18:18" x14ac:dyDescent="0.25">
      <c r="R100868" s="15">
        <v>3</v>
      </c>
    </row>
    <row r="100869" spans="18:18" x14ac:dyDescent="0.25">
      <c r="R100869" s="15">
        <v>3</v>
      </c>
    </row>
    <row r="100870" spans="18:18" x14ac:dyDescent="0.25">
      <c r="R100870" s="15">
        <v>1</v>
      </c>
    </row>
    <row r="100871" spans="18:18" x14ac:dyDescent="0.25">
      <c r="R100871" s="15">
        <v>1</v>
      </c>
    </row>
    <row r="100872" spans="18:18" x14ac:dyDescent="0.25">
      <c r="R100872" s="15">
        <v>1</v>
      </c>
    </row>
    <row r="100873" spans="18:18" x14ac:dyDescent="0.25">
      <c r="R100873" s="15">
        <v>1</v>
      </c>
    </row>
    <row r="100874" spans="18:18" x14ac:dyDescent="0.25">
      <c r="R100874" s="15">
        <v>1</v>
      </c>
    </row>
    <row r="100875" spans="18:18" x14ac:dyDescent="0.25">
      <c r="R100875" s="15">
        <v>1</v>
      </c>
    </row>
    <row r="100876" spans="18:18" x14ac:dyDescent="0.25">
      <c r="R100876" s="15">
        <v>1</v>
      </c>
    </row>
    <row r="100877" spans="18:18" x14ac:dyDescent="0.25">
      <c r="R100877" s="15">
        <v>2</v>
      </c>
    </row>
    <row r="100878" spans="18:18" x14ac:dyDescent="0.25">
      <c r="R100878" s="15">
        <v>2</v>
      </c>
    </row>
    <row r="100879" spans="18:18" x14ac:dyDescent="0.25">
      <c r="R100879" s="15">
        <v>2</v>
      </c>
    </row>
    <row r="100880" spans="18:18" x14ac:dyDescent="0.25">
      <c r="R100880" s="15">
        <v>2</v>
      </c>
    </row>
    <row r="100881" spans="18:18" x14ac:dyDescent="0.25">
      <c r="R100881" s="15">
        <v>2</v>
      </c>
    </row>
    <row r="100882" spans="18:18" x14ac:dyDescent="0.25">
      <c r="R100882" s="15">
        <v>2</v>
      </c>
    </row>
    <row r="100883" spans="18:18" x14ac:dyDescent="0.25">
      <c r="R100883" s="15">
        <v>5</v>
      </c>
    </row>
    <row r="100884" spans="18:18" x14ac:dyDescent="0.25">
      <c r="R100884" s="15">
        <v>1</v>
      </c>
    </row>
    <row r="100885" spans="18:18" x14ac:dyDescent="0.25">
      <c r="R100885" s="15">
        <v>1</v>
      </c>
    </row>
    <row r="100886" spans="18:18" x14ac:dyDescent="0.25">
      <c r="R100886" s="15">
        <v>1</v>
      </c>
    </row>
    <row r="100887" spans="18:18" x14ac:dyDescent="0.25">
      <c r="R100887" s="15">
        <v>1</v>
      </c>
    </row>
    <row r="100888" spans="18:18" x14ac:dyDescent="0.25">
      <c r="R100888" s="15">
        <v>1</v>
      </c>
    </row>
    <row r="100889" spans="18:18" x14ac:dyDescent="0.25">
      <c r="R100889" s="15">
        <v>1</v>
      </c>
    </row>
    <row r="100890" spans="18:18" x14ac:dyDescent="0.25">
      <c r="R100890" s="15">
        <v>1</v>
      </c>
    </row>
    <row r="100891" spans="18:18" x14ac:dyDescent="0.25">
      <c r="R100891" s="15">
        <v>3</v>
      </c>
    </row>
    <row r="100892" spans="18:18" x14ac:dyDescent="0.25">
      <c r="R100892" s="15">
        <v>3</v>
      </c>
    </row>
    <row r="100893" spans="18:18" x14ac:dyDescent="0.25">
      <c r="R100893" s="15">
        <v>3</v>
      </c>
    </row>
    <row r="100894" spans="18:18" x14ac:dyDescent="0.25">
      <c r="R100894" s="15">
        <v>3</v>
      </c>
    </row>
    <row r="100895" spans="18:18" x14ac:dyDescent="0.25">
      <c r="R100895" s="15">
        <v>3</v>
      </c>
    </row>
    <row r="100896" spans="18:18" x14ac:dyDescent="0.25">
      <c r="R100896" s="15">
        <v>3</v>
      </c>
    </row>
    <row r="100897" spans="18:18" x14ac:dyDescent="0.25">
      <c r="R100897" s="15">
        <v>1</v>
      </c>
    </row>
    <row r="100898" spans="18:18" x14ac:dyDescent="0.25">
      <c r="R100898" s="15">
        <v>1</v>
      </c>
    </row>
    <row r="100899" spans="18:18" x14ac:dyDescent="0.25">
      <c r="R100899" s="15">
        <v>1</v>
      </c>
    </row>
    <row r="100900" spans="18:18" x14ac:dyDescent="0.25">
      <c r="R100900" s="15">
        <v>1</v>
      </c>
    </row>
    <row r="100901" spans="18:18" x14ac:dyDescent="0.25">
      <c r="R100901" s="15">
        <v>4</v>
      </c>
    </row>
    <row r="100902" spans="18:18" x14ac:dyDescent="0.25">
      <c r="R100902" s="15">
        <v>4</v>
      </c>
    </row>
    <row r="100903" spans="18:18" x14ac:dyDescent="0.25">
      <c r="R100903" s="15">
        <v>4</v>
      </c>
    </row>
    <row r="100904" spans="18:18" x14ac:dyDescent="0.25">
      <c r="R100904" s="15">
        <v>4</v>
      </c>
    </row>
    <row r="100905" spans="18:18" x14ac:dyDescent="0.25">
      <c r="R100905" s="15">
        <v>1</v>
      </c>
    </row>
    <row r="100906" spans="18:18" x14ac:dyDescent="0.25">
      <c r="R100906" s="15">
        <v>1</v>
      </c>
    </row>
    <row r="100907" spans="18:18" x14ac:dyDescent="0.25">
      <c r="R100907" s="15">
        <v>1</v>
      </c>
    </row>
    <row r="100908" spans="18:18" x14ac:dyDescent="0.25">
      <c r="R100908" s="15">
        <v>1</v>
      </c>
    </row>
    <row r="100909" spans="18:18" x14ac:dyDescent="0.25">
      <c r="R100909" s="15">
        <v>1</v>
      </c>
    </row>
    <row r="100910" spans="18:18" x14ac:dyDescent="0.25">
      <c r="R100910" s="15">
        <v>4</v>
      </c>
    </row>
    <row r="100911" spans="18:18" x14ac:dyDescent="0.25">
      <c r="R100911" s="15">
        <v>4</v>
      </c>
    </row>
    <row r="100912" spans="18:18" x14ac:dyDescent="0.25">
      <c r="R100912" s="15">
        <v>4</v>
      </c>
    </row>
    <row r="100913" spans="18:18" x14ac:dyDescent="0.25">
      <c r="R100913" s="15">
        <v>4</v>
      </c>
    </row>
    <row r="100914" spans="18:18" x14ac:dyDescent="0.25">
      <c r="R100914" s="15">
        <v>1</v>
      </c>
    </row>
    <row r="100915" spans="18:18" x14ac:dyDescent="0.25">
      <c r="R100915" s="15">
        <v>1</v>
      </c>
    </row>
    <row r="100916" spans="18:18" x14ac:dyDescent="0.25">
      <c r="R100916" s="15">
        <v>1</v>
      </c>
    </row>
    <row r="100917" spans="18:18" x14ac:dyDescent="0.25">
      <c r="R100917" s="15">
        <v>3</v>
      </c>
    </row>
    <row r="100918" spans="18:18" x14ac:dyDescent="0.25">
      <c r="R100918" s="15">
        <v>3</v>
      </c>
    </row>
    <row r="100919" spans="18:18" x14ac:dyDescent="0.25">
      <c r="R100919" s="15">
        <v>3</v>
      </c>
    </row>
    <row r="100920" spans="18:18" x14ac:dyDescent="0.25">
      <c r="R100920" s="15">
        <v>3</v>
      </c>
    </row>
    <row r="100921" spans="18:18" x14ac:dyDescent="0.25">
      <c r="R100921" s="15">
        <v>3</v>
      </c>
    </row>
    <row r="100922" spans="18:18" x14ac:dyDescent="0.25">
      <c r="R100922" s="15">
        <v>3</v>
      </c>
    </row>
    <row r="100923" spans="18:18" x14ac:dyDescent="0.25">
      <c r="R100923" s="15">
        <v>3</v>
      </c>
    </row>
    <row r="100924" spans="18:18" x14ac:dyDescent="0.25">
      <c r="R100924" s="15">
        <v>3</v>
      </c>
    </row>
    <row r="100925" spans="18:18" x14ac:dyDescent="0.25">
      <c r="R100925" s="15">
        <v>3</v>
      </c>
    </row>
    <row r="100926" spans="18:18" x14ac:dyDescent="0.25">
      <c r="R100926" s="15">
        <v>1</v>
      </c>
    </row>
    <row r="100927" spans="18:18" x14ac:dyDescent="0.25">
      <c r="R100927" s="15">
        <v>1</v>
      </c>
    </row>
    <row r="100928" spans="18:18" x14ac:dyDescent="0.25">
      <c r="R100928" s="15">
        <v>1</v>
      </c>
    </row>
    <row r="100929" spans="18:18" x14ac:dyDescent="0.25">
      <c r="R100929" s="15">
        <v>1</v>
      </c>
    </row>
    <row r="100930" spans="18:18" x14ac:dyDescent="0.25">
      <c r="R100930" s="15">
        <v>1</v>
      </c>
    </row>
    <row r="100931" spans="18:18" x14ac:dyDescent="0.25">
      <c r="R100931" s="15">
        <v>1</v>
      </c>
    </row>
    <row r="100932" spans="18:18" x14ac:dyDescent="0.25">
      <c r="R100932" s="15">
        <v>1</v>
      </c>
    </row>
    <row r="100933" spans="18:18" x14ac:dyDescent="0.25">
      <c r="R100933" s="15">
        <v>1</v>
      </c>
    </row>
    <row r="100934" spans="18:18" x14ac:dyDescent="0.25">
      <c r="R100934" s="15">
        <v>1</v>
      </c>
    </row>
    <row r="100935" spans="18:18" x14ac:dyDescent="0.25">
      <c r="R100935" s="15">
        <v>1</v>
      </c>
    </row>
    <row r="100936" spans="18:18" x14ac:dyDescent="0.25">
      <c r="R100936" s="15">
        <v>1</v>
      </c>
    </row>
    <row r="100937" spans="18:18" x14ac:dyDescent="0.25">
      <c r="R100937" s="15">
        <v>3</v>
      </c>
    </row>
    <row r="100938" spans="18:18" x14ac:dyDescent="0.25">
      <c r="R100938" s="15">
        <v>3</v>
      </c>
    </row>
    <row r="100939" spans="18:18" x14ac:dyDescent="0.25">
      <c r="R100939" s="15">
        <v>3</v>
      </c>
    </row>
    <row r="100940" spans="18:18" x14ac:dyDescent="0.25">
      <c r="R100940" s="15">
        <v>3</v>
      </c>
    </row>
    <row r="100941" spans="18:18" x14ac:dyDescent="0.25">
      <c r="R100941" s="15">
        <v>2</v>
      </c>
    </row>
    <row r="100942" spans="18:18" x14ac:dyDescent="0.25">
      <c r="R100942" s="15">
        <v>2</v>
      </c>
    </row>
    <row r="100943" spans="18:18" x14ac:dyDescent="0.25">
      <c r="R100943" s="15">
        <v>2</v>
      </c>
    </row>
    <row r="100944" spans="18:18" x14ac:dyDescent="0.25">
      <c r="R100944" s="15">
        <v>2</v>
      </c>
    </row>
    <row r="100945" spans="18:18" x14ac:dyDescent="0.25">
      <c r="R100945" s="15">
        <v>2</v>
      </c>
    </row>
    <row r="100946" spans="18:18" x14ac:dyDescent="0.25">
      <c r="R100946" s="15">
        <v>2</v>
      </c>
    </row>
    <row r="100947" spans="18:18" x14ac:dyDescent="0.25">
      <c r="R100947" s="15">
        <v>1</v>
      </c>
    </row>
    <row r="100948" spans="18:18" x14ac:dyDescent="0.25">
      <c r="R100948" s="15">
        <v>1</v>
      </c>
    </row>
    <row r="100949" spans="18:18" x14ac:dyDescent="0.25">
      <c r="R100949" s="15">
        <v>3</v>
      </c>
    </row>
    <row r="100950" spans="18:18" x14ac:dyDescent="0.25">
      <c r="R100950" s="15">
        <v>3</v>
      </c>
    </row>
    <row r="100951" spans="18:18" x14ac:dyDescent="0.25">
      <c r="R100951" s="15">
        <v>3</v>
      </c>
    </row>
    <row r="100952" spans="18:18" x14ac:dyDescent="0.25">
      <c r="R100952" s="15">
        <v>3</v>
      </c>
    </row>
    <row r="100953" spans="18:18" x14ac:dyDescent="0.25">
      <c r="R100953" s="15">
        <v>3</v>
      </c>
    </row>
    <row r="100954" spans="18:18" x14ac:dyDescent="0.25">
      <c r="R100954" s="15">
        <v>3</v>
      </c>
    </row>
    <row r="100955" spans="18:18" x14ac:dyDescent="0.25">
      <c r="R100955" s="15">
        <v>1</v>
      </c>
    </row>
    <row r="100956" spans="18:18" x14ac:dyDescent="0.25">
      <c r="R100956" s="15">
        <v>1</v>
      </c>
    </row>
    <row r="100957" spans="18:18" x14ac:dyDescent="0.25">
      <c r="R100957" s="15">
        <v>1</v>
      </c>
    </row>
    <row r="100958" spans="18:18" x14ac:dyDescent="0.25">
      <c r="R100958" s="15">
        <v>1</v>
      </c>
    </row>
    <row r="100959" spans="18:18" x14ac:dyDescent="0.25">
      <c r="R100959" s="15">
        <v>1</v>
      </c>
    </row>
    <row r="100960" spans="18:18" x14ac:dyDescent="0.25">
      <c r="R100960" s="15">
        <v>1</v>
      </c>
    </row>
    <row r="100961" spans="18:18" x14ac:dyDescent="0.25">
      <c r="R100961" s="15">
        <v>1</v>
      </c>
    </row>
    <row r="100962" spans="18:18" x14ac:dyDescent="0.25">
      <c r="R100962" s="15">
        <v>3</v>
      </c>
    </row>
    <row r="100963" spans="18:18" x14ac:dyDescent="0.25">
      <c r="R100963" s="15">
        <v>3</v>
      </c>
    </row>
    <row r="100964" spans="18:18" x14ac:dyDescent="0.25">
      <c r="R100964" s="15">
        <v>3</v>
      </c>
    </row>
    <row r="100965" spans="18:18" x14ac:dyDescent="0.25">
      <c r="R100965" s="15">
        <v>3</v>
      </c>
    </row>
    <row r="100966" spans="18:18" x14ac:dyDescent="0.25">
      <c r="R100966" s="15">
        <v>3</v>
      </c>
    </row>
    <row r="100967" spans="18:18" x14ac:dyDescent="0.25">
      <c r="R100967" s="15">
        <v>3</v>
      </c>
    </row>
    <row r="100968" spans="18:18" x14ac:dyDescent="0.25">
      <c r="R100968" s="15">
        <v>1</v>
      </c>
    </row>
    <row r="100969" spans="18:18" x14ac:dyDescent="0.25">
      <c r="R100969" s="15">
        <v>2</v>
      </c>
    </row>
    <row r="100970" spans="18:18" x14ac:dyDescent="0.25">
      <c r="R100970" s="15">
        <v>2</v>
      </c>
    </row>
    <row r="100971" spans="18:18" x14ac:dyDescent="0.25">
      <c r="R100971" s="15">
        <v>2</v>
      </c>
    </row>
    <row r="100972" spans="18:18" x14ac:dyDescent="0.25">
      <c r="R100972" s="15">
        <v>2</v>
      </c>
    </row>
    <row r="100973" spans="18:18" x14ac:dyDescent="0.25">
      <c r="R100973" s="15">
        <v>1</v>
      </c>
    </row>
    <row r="100974" spans="18:18" x14ac:dyDescent="0.25">
      <c r="R100974" s="15">
        <v>1</v>
      </c>
    </row>
    <row r="100975" spans="18:18" x14ac:dyDescent="0.25">
      <c r="R100975" s="15">
        <v>3</v>
      </c>
    </row>
    <row r="100976" spans="18:18" x14ac:dyDescent="0.25">
      <c r="R100976" s="15">
        <v>3</v>
      </c>
    </row>
    <row r="100977" spans="18:18" x14ac:dyDescent="0.25">
      <c r="R100977" s="15">
        <v>3</v>
      </c>
    </row>
    <row r="100978" spans="18:18" x14ac:dyDescent="0.25">
      <c r="R100978" s="15">
        <v>3</v>
      </c>
    </row>
    <row r="100979" spans="18:18" x14ac:dyDescent="0.25">
      <c r="R100979" s="15">
        <v>2</v>
      </c>
    </row>
    <row r="100980" spans="18:18" x14ac:dyDescent="0.25">
      <c r="R100980" s="15">
        <v>2</v>
      </c>
    </row>
    <row r="100981" spans="18:18" x14ac:dyDescent="0.25">
      <c r="R100981" s="15">
        <v>2</v>
      </c>
    </row>
    <row r="100982" spans="18:18" x14ac:dyDescent="0.25">
      <c r="R100982" s="15">
        <v>2</v>
      </c>
    </row>
    <row r="100983" spans="18:18" x14ac:dyDescent="0.25">
      <c r="R100983" s="15">
        <v>2</v>
      </c>
    </row>
    <row r="100984" spans="18:18" x14ac:dyDescent="0.25">
      <c r="R100984" s="15">
        <v>1</v>
      </c>
    </row>
    <row r="100985" spans="18:18" x14ac:dyDescent="0.25">
      <c r="R100985" s="15">
        <v>1</v>
      </c>
    </row>
    <row r="100986" spans="18:18" x14ac:dyDescent="0.25">
      <c r="R100986" s="15">
        <v>1</v>
      </c>
    </row>
    <row r="100987" spans="18:18" x14ac:dyDescent="0.25">
      <c r="R100987" s="15">
        <v>1</v>
      </c>
    </row>
    <row r="100988" spans="18:18" x14ac:dyDescent="0.25">
      <c r="R100988" s="15">
        <v>1</v>
      </c>
    </row>
    <row r="100989" spans="18:18" x14ac:dyDescent="0.25">
      <c r="R100989" s="15">
        <v>1</v>
      </c>
    </row>
    <row r="100990" spans="18:18" x14ac:dyDescent="0.25">
      <c r="R100990" s="15">
        <v>1</v>
      </c>
    </row>
    <row r="100991" spans="18:18" x14ac:dyDescent="0.25">
      <c r="R100991" s="15">
        <v>1</v>
      </c>
    </row>
    <row r="100992" spans="18:18" x14ac:dyDescent="0.25">
      <c r="R100992" s="15">
        <v>1</v>
      </c>
    </row>
    <row r="100993" spans="18:18" x14ac:dyDescent="0.25">
      <c r="R100993" s="15">
        <v>1</v>
      </c>
    </row>
    <row r="100994" spans="18:18" x14ac:dyDescent="0.25">
      <c r="R100994" s="15">
        <v>1</v>
      </c>
    </row>
    <row r="100995" spans="18:18" x14ac:dyDescent="0.25">
      <c r="R100995" s="15">
        <v>1</v>
      </c>
    </row>
    <row r="100996" spans="18:18" x14ac:dyDescent="0.25">
      <c r="R100996" s="15">
        <v>1</v>
      </c>
    </row>
    <row r="100997" spans="18:18" x14ac:dyDescent="0.25">
      <c r="R100997" s="15">
        <v>1</v>
      </c>
    </row>
    <row r="100998" spans="18:18" x14ac:dyDescent="0.25">
      <c r="R100998" s="15">
        <v>2</v>
      </c>
    </row>
    <row r="100999" spans="18:18" x14ac:dyDescent="0.25">
      <c r="R100999" s="15">
        <v>2</v>
      </c>
    </row>
    <row r="101000" spans="18:18" x14ac:dyDescent="0.25">
      <c r="R101000" s="15">
        <v>1</v>
      </c>
    </row>
    <row r="101001" spans="18:18" x14ac:dyDescent="0.25">
      <c r="R101001" s="15">
        <v>1</v>
      </c>
    </row>
    <row r="101002" spans="18:18" x14ac:dyDescent="0.25">
      <c r="R101002" s="15">
        <v>1</v>
      </c>
    </row>
    <row r="101003" spans="18:18" x14ac:dyDescent="0.25">
      <c r="R101003" s="15">
        <v>1</v>
      </c>
    </row>
    <row r="101004" spans="18:18" x14ac:dyDescent="0.25">
      <c r="R101004" s="15">
        <v>1</v>
      </c>
    </row>
    <row r="101005" spans="18:18" x14ac:dyDescent="0.25">
      <c r="R101005" s="15">
        <v>1</v>
      </c>
    </row>
    <row r="101006" spans="18:18" x14ac:dyDescent="0.25">
      <c r="R101006" s="15">
        <v>1</v>
      </c>
    </row>
    <row r="101007" spans="18:18" x14ac:dyDescent="0.25">
      <c r="R101007" s="15">
        <v>1</v>
      </c>
    </row>
    <row r="101008" spans="18:18" x14ac:dyDescent="0.25">
      <c r="R101008" s="15">
        <v>1</v>
      </c>
    </row>
    <row r="101009" spans="18:18" x14ac:dyDescent="0.25">
      <c r="R101009" s="15">
        <v>1</v>
      </c>
    </row>
    <row r="101010" spans="18:18" x14ac:dyDescent="0.25">
      <c r="R101010" s="15">
        <v>1</v>
      </c>
    </row>
    <row r="101011" spans="18:18" x14ac:dyDescent="0.25">
      <c r="R101011" s="15">
        <v>1</v>
      </c>
    </row>
    <row r="101012" spans="18:18" x14ac:dyDescent="0.25">
      <c r="R101012" s="15">
        <v>1</v>
      </c>
    </row>
    <row r="101013" spans="18:18" x14ac:dyDescent="0.25">
      <c r="R101013" s="15">
        <v>1</v>
      </c>
    </row>
    <row r="101014" spans="18:18" x14ac:dyDescent="0.25">
      <c r="R101014" s="15">
        <v>1</v>
      </c>
    </row>
    <row r="101015" spans="18:18" x14ac:dyDescent="0.25">
      <c r="R101015" s="15">
        <v>1</v>
      </c>
    </row>
    <row r="101016" spans="18:18" x14ac:dyDescent="0.25">
      <c r="R101016" s="15">
        <v>1</v>
      </c>
    </row>
    <row r="101017" spans="18:18" x14ac:dyDescent="0.25">
      <c r="R101017" s="15">
        <v>1</v>
      </c>
    </row>
    <row r="101018" spans="18:18" x14ac:dyDescent="0.25">
      <c r="R101018" s="15">
        <v>1</v>
      </c>
    </row>
    <row r="101019" spans="18:18" x14ac:dyDescent="0.25">
      <c r="R101019" s="15">
        <v>1</v>
      </c>
    </row>
    <row r="101020" spans="18:18" x14ac:dyDescent="0.25">
      <c r="R101020" s="15">
        <v>1</v>
      </c>
    </row>
    <row r="101021" spans="18:18" x14ac:dyDescent="0.25">
      <c r="R101021" s="15">
        <v>1</v>
      </c>
    </row>
    <row r="101022" spans="18:18" x14ac:dyDescent="0.25">
      <c r="R101022" s="15">
        <v>1</v>
      </c>
    </row>
    <row r="101023" spans="18:18" x14ac:dyDescent="0.25">
      <c r="R101023" s="15">
        <v>1</v>
      </c>
    </row>
    <row r="101024" spans="18:18" x14ac:dyDescent="0.25">
      <c r="R101024" s="15">
        <v>1</v>
      </c>
    </row>
    <row r="101025" spans="18:18" x14ac:dyDescent="0.25">
      <c r="R101025" s="15">
        <v>1</v>
      </c>
    </row>
    <row r="101026" spans="18:18" x14ac:dyDescent="0.25">
      <c r="R101026" s="15">
        <v>1</v>
      </c>
    </row>
    <row r="101027" spans="18:18" x14ac:dyDescent="0.25">
      <c r="R101027" s="15">
        <v>1</v>
      </c>
    </row>
    <row r="101028" spans="18:18" x14ac:dyDescent="0.25">
      <c r="R101028" s="15">
        <v>1</v>
      </c>
    </row>
    <row r="101029" spans="18:18" x14ac:dyDescent="0.25">
      <c r="R101029" s="15">
        <v>3</v>
      </c>
    </row>
    <row r="101030" spans="18:18" x14ac:dyDescent="0.25">
      <c r="R101030" s="15">
        <v>3</v>
      </c>
    </row>
    <row r="101031" spans="18:18" x14ac:dyDescent="0.25">
      <c r="R101031" s="15">
        <v>3</v>
      </c>
    </row>
    <row r="101032" spans="18:18" x14ac:dyDescent="0.25">
      <c r="R101032" s="15">
        <v>3</v>
      </c>
    </row>
    <row r="101033" spans="18:18" x14ac:dyDescent="0.25">
      <c r="R101033" s="15">
        <v>3</v>
      </c>
    </row>
    <row r="101034" spans="18:18" x14ac:dyDescent="0.25">
      <c r="R101034" s="15">
        <v>3</v>
      </c>
    </row>
    <row r="101035" spans="18:18" x14ac:dyDescent="0.25">
      <c r="R101035" s="15">
        <v>1</v>
      </c>
    </row>
    <row r="101036" spans="18:18" x14ac:dyDescent="0.25">
      <c r="R101036" s="15">
        <v>1</v>
      </c>
    </row>
    <row r="101037" spans="18:18" x14ac:dyDescent="0.25">
      <c r="R101037" s="15">
        <v>1</v>
      </c>
    </row>
    <row r="101038" spans="18:18" x14ac:dyDescent="0.25">
      <c r="R101038" s="15">
        <v>1</v>
      </c>
    </row>
    <row r="101039" spans="18:18" x14ac:dyDescent="0.25">
      <c r="R101039" s="15">
        <v>2</v>
      </c>
    </row>
    <row r="101040" spans="18:18" x14ac:dyDescent="0.25">
      <c r="R101040" s="15">
        <v>2</v>
      </c>
    </row>
    <row r="101041" spans="18:18" x14ac:dyDescent="0.25">
      <c r="R101041" s="15">
        <v>2</v>
      </c>
    </row>
    <row r="101042" spans="18:18" x14ac:dyDescent="0.25">
      <c r="R101042" s="15">
        <v>2</v>
      </c>
    </row>
    <row r="101043" spans="18:18" x14ac:dyDescent="0.25">
      <c r="R101043" s="15">
        <v>1</v>
      </c>
    </row>
    <row r="101044" spans="18:18" x14ac:dyDescent="0.25">
      <c r="R101044" s="15">
        <v>1</v>
      </c>
    </row>
    <row r="101045" spans="18:18" x14ac:dyDescent="0.25">
      <c r="R101045" s="15">
        <v>1</v>
      </c>
    </row>
    <row r="101046" spans="18:18" x14ac:dyDescent="0.25">
      <c r="R101046" s="15">
        <v>1</v>
      </c>
    </row>
    <row r="101047" spans="18:18" x14ac:dyDescent="0.25">
      <c r="R101047" s="15">
        <v>1</v>
      </c>
    </row>
    <row r="101048" spans="18:18" x14ac:dyDescent="0.25">
      <c r="R101048" s="15">
        <v>1</v>
      </c>
    </row>
    <row r="101049" spans="18:18" x14ac:dyDescent="0.25">
      <c r="R101049" s="15">
        <v>2</v>
      </c>
    </row>
    <row r="101050" spans="18:18" x14ac:dyDescent="0.25">
      <c r="R101050" s="15">
        <v>2</v>
      </c>
    </row>
    <row r="101051" spans="18:18" x14ac:dyDescent="0.25">
      <c r="R101051" s="15">
        <v>2</v>
      </c>
    </row>
    <row r="101052" spans="18:18" x14ac:dyDescent="0.25">
      <c r="R101052" s="15">
        <v>2</v>
      </c>
    </row>
    <row r="101053" spans="18:18" x14ac:dyDescent="0.25">
      <c r="R101053" s="15">
        <v>2</v>
      </c>
    </row>
    <row r="101054" spans="18:18" x14ac:dyDescent="0.25">
      <c r="R101054" s="15">
        <v>2</v>
      </c>
    </row>
    <row r="101055" spans="18:18" x14ac:dyDescent="0.25">
      <c r="R101055" s="15">
        <v>2</v>
      </c>
    </row>
    <row r="101056" spans="18:18" x14ac:dyDescent="0.25">
      <c r="R101056" s="15">
        <v>2</v>
      </c>
    </row>
    <row r="101057" spans="18:18" x14ac:dyDescent="0.25">
      <c r="R101057" s="15">
        <v>2</v>
      </c>
    </row>
    <row r="101058" spans="18:18" x14ac:dyDescent="0.25">
      <c r="R101058" s="15">
        <v>2</v>
      </c>
    </row>
    <row r="101059" spans="18:18" x14ac:dyDescent="0.25">
      <c r="R101059" s="15">
        <v>3</v>
      </c>
    </row>
    <row r="101060" spans="18:18" x14ac:dyDescent="0.25">
      <c r="R101060" s="15">
        <v>1</v>
      </c>
    </row>
    <row r="101061" spans="18:18" x14ac:dyDescent="0.25">
      <c r="R101061" s="15">
        <v>1</v>
      </c>
    </row>
    <row r="101062" spans="18:18" x14ac:dyDescent="0.25">
      <c r="R101062" s="15">
        <v>3</v>
      </c>
    </row>
    <row r="101063" spans="18:18" x14ac:dyDescent="0.25">
      <c r="R101063" s="15">
        <v>3</v>
      </c>
    </row>
    <row r="101064" spans="18:18" x14ac:dyDescent="0.25">
      <c r="R101064" s="15">
        <v>3</v>
      </c>
    </row>
    <row r="101065" spans="18:18" x14ac:dyDescent="0.25">
      <c r="R101065" s="15">
        <v>3</v>
      </c>
    </row>
    <row r="101066" spans="18:18" x14ac:dyDescent="0.25">
      <c r="R101066" s="15">
        <v>3</v>
      </c>
    </row>
    <row r="101067" spans="18:18" x14ac:dyDescent="0.25">
      <c r="R101067" s="15">
        <v>4</v>
      </c>
    </row>
    <row r="101068" spans="18:18" x14ac:dyDescent="0.25">
      <c r="R101068" s="15">
        <v>4</v>
      </c>
    </row>
    <row r="101069" spans="18:18" x14ac:dyDescent="0.25">
      <c r="R101069" s="15">
        <v>4</v>
      </c>
    </row>
    <row r="101070" spans="18:18" x14ac:dyDescent="0.25">
      <c r="R101070" s="15">
        <v>1</v>
      </c>
    </row>
    <row r="101071" spans="18:18" x14ac:dyDescent="0.25">
      <c r="R101071" s="15">
        <v>1</v>
      </c>
    </row>
    <row r="101072" spans="18:18" x14ac:dyDescent="0.25">
      <c r="R101072" s="15">
        <v>3</v>
      </c>
    </row>
    <row r="101073" spans="18:18" x14ac:dyDescent="0.25">
      <c r="R101073" s="15">
        <v>3</v>
      </c>
    </row>
    <row r="101074" spans="18:18" x14ac:dyDescent="0.25">
      <c r="R101074" s="15">
        <v>3</v>
      </c>
    </row>
    <row r="101075" spans="18:18" x14ac:dyDescent="0.25">
      <c r="R101075" s="15">
        <v>3</v>
      </c>
    </row>
    <row r="101076" spans="18:18" x14ac:dyDescent="0.25">
      <c r="R101076" s="15">
        <v>3</v>
      </c>
    </row>
    <row r="101077" spans="18:18" x14ac:dyDescent="0.25">
      <c r="R101077" s="15">
        <v>3</v>
      </c>
    </row>
    <row r="101078" spans="18:18" x14ac:dyDescent="0.25">
      <c r="R101078" s="15">
        <v>3</v>
      </c>
    </row>
    <row r="101079" spans="18:18" x14ac:dyDescent="0.25">
      <c r="R101079" s="15">
        <v>3</v>
      </c>
    </row>
    <row r="101080" spans="18:18" x14ac:dyDescent="0.25">
      <c r="R101080" s="15">
        <v>3</v>
      </c>
    </row>
    <row r="101081" spans="18:18" x14ac:dyDescent="0.25">
      <c r="R101081" s="15">
        <v>3</v>
      </c>
    </row>
    <row r="101082" spans="18:18" x14ac:dyDescent="0.25">
      <c r="R101082" s="15">
        <v>3</v>
      </c>
    </row>
    <row r="101083" spans="18:18" x14ac:dyDescent="0.25">
      <c r="R101083" s="15">
        <v>3</v>
      </c>
    </row>
    <row r="101084" spans="18:18" x14ac:dyDescent="0.25">
      <c r="R101084" s="15">
        <v>3</v>
      </c>
    </row>
    <row r="101085" spans="18:18" x14ac:dyDescent="0.25">
      <c r="R101085" s="15">
        <v>1</v>
      </c>
    </row>
    <row r="101086" spans="18:18" x14ac:dyDescent="0.25">
      <c r="R101086" s="15">
        <v>1</v>
      </c>
    </row>
    <row r="101087" spans="18:18" x14ac:dyDescent="0.25">
      <c r="R101087" s="15">
        <v>3</v>
      </c>
    </row>
    <row r="101088" spans="18:18" x14ac:dyDescent="0.25">
      <c r="R101088" s="15">
        <v>3</v>
      </c>
    </row>
    <row r="101089" spans="18:18" x14ac:dyDescent="0.25">
      <c r="R101089" s="15">
        <v>3</v>
      </c>
    </row>
    <row r="101090" spans="18:18" x14ac:dyDescent="0.25">
      <c r="R101090" s="15">
        <v>3</v>
      </c>
    </row>
    <row r="101091" spans="18:18" x14ac:dyDescent="0.25">
      <c r="R101091" s="15">
        <v>3</v>
      </c>
    </row>
    <row r="101092" spans="18:18" x14ac:dyDescent="0.25">
      <c r="R101092" s="15">
        <v>3</v>
      </c>
    </row>
    <row r="101093" spans="18:18" x14ac:dyDescent="0.25">
      <c r="R101093" s="15">
        <v>3</v>
      </c>
    </row>
    <row r="101094" spans="18:18" x14ac:dyDescent="0.25">
      <c r="R101094" s="15">
        <v>3</v>
      </c>
    </row>
    <row r="101095" spans="18:18" x14ac:dyDescent="0.25">
      <c r="R101095" s="15">
        <v>3</v>
      </c>
    </row>
    <row r="101096" spans="18:18" x14ac:dyDescent="0.25">
      <c r="R101096" s="15">
        <v>3</v>
      </c>
    </row>
    <row r="101097" spans="18:18" x14ac:dyDescent="0.25">
      <c r="R101097" s="15">
        <v>3</v>
      </c>
    </row>
    <row r="101098" spans="18:18" x14ac:dyDescent="0.25">
      <c r="R101098" s="15">
        <v>3</v>
      </c>
    </row>
    <row r="101099" spans="18:18" x14ac:dyDescent="0.25">
      <c r="R101099" s="15">
        <v>3</v>
      </c>
    </row>
    <row r="101100" spans="18:18" x14ac:dyDescent="0.25">
      <c r="R101100" s="15">
        <v>3</v>
      </c>
    </row>
    <row r="101101" spans="18:18" x14ac:dyDescent="0.25">
      <c r="R101101" s="15">
        <v>3</v>
      </c>
    </row>
    <row r="101102" spans="18:18" x14ac:dyDescent="0.25">
      <c r="R101102" s="15">
        <v>3</v>
      </c>
    </row>
    <row r="101103" spans="18:18" x14ac:dyDescent="0.25">
      <c r="R101103" s="15">
        <v>3</v>
      </c>
    </row>
    <row r="101104" spans="18:18" x14ac:dyDescent="0.25">
      <c r="R101104" s="15">
        <v>3</v>
      </c>
    </row>
    <row r="101105" spans="18:18" x14ac:dyDescent="0.25">
      <c r="R101105" s="15">
        <v>3</v>
      </c>
    </row>
    <row r="101106" spans="18:18" x14ac:dyDescent="0.25">
      <c r="R101106" s="15">
        <v>3</v>
      </c>
    </row>
    <row r="101107" spans="18:18" x14ac:dyDescent="0.25">
      <c r="R101107" s="15">
        <v>3</v>
      </c>
    </row>
    <row r="101108" spans="18:18" x14ac:dyDescent="0.25">
      <c r="R101108" s="15">
        <v>1</v>
      </c>
    </row>
    <row r="101109" spans="18:18" x14ac:dyDescent="0.25">
      <c r="R101109" s="15">
        <v>1</v>
      </c>
    </row>
    <row r="101110" spans="18:18" x14ac:dyDescent="0.25">
      <c r="R101110" s="15">
        <v>1</v>
      </c>
    </row>
    <row r="101111" spans="18:18" x14ac:dyDescent="0.25">
      <c r="R101111" s="15">
        <v>1</v>
      </c>
    </row>
    <row r="101112" spans="18:18" x14ac:dyDescent="0.25">
      <c r="R101112" s="15">
        <v>2</v>
      </c>
    </row>
    <row r="101113" spans="18:18" x14ac:dyDescent="0.25">
      <c r="R101113" s="15">
        <v>1</v>
      </c>
    </row>
    <row r="101114" spans="18:18" x14ac:dyDescent="0.25">
      <c r="R101114" s="15">
        <v>3</v>
      </c>
    </row>
    <row r="101115" spans="18:18" x14ac:dyDescent="0.25">
      <c r="R101115" s="15">
        <v>3</v>
      </c>
    </row>
    <row r="101116" spans="18:18" x14ac:dyDescent="0.25">
      <c r="R101116" s="15">
        <v>3</v>
      </c>
    </row>
    <row r="101117" spans="18:18" x14ac:dyDescent="0.25">
      <c r="R101117" s="15">
        <v>3</v>
      </c>
    </row>
    <row r="101118" spans="18:18" x14ac:dyDescent="0.25">
      <c r="R101118" s="15">
        <v>3</v>
      </c>
    </row>
    <row r="101119" spans="18:18" x14ac:dyDescent="0.25">
      <c r="R101119" s="15">
        <v>3</v>
      </c>
    </row>
    <row r="101120" spans="18:18" x14ac:dyDescent="0.25">
      <c r="R101120" s="15">
        <v>3</v>
      </c>
    </row>
    <row r="101121" spans="18:18" x14ac:dyDescent="0.25">
      <c r="R101121" s="15">
        <v>3</v>
      </c>
    </row>
    <row r="101122" spans="18:18" x14ac:dyDescent="0.25">
      <c r="R101122" s="15">
        <v>3</v>
      </c>
    </row>
    <row r="101123" spans="18:18" x14ac:dyDescent="0.25">
      <c r="R101123" s="15">
        <v>3</v>
      </c>
    </row>
    <row r="101124" spans="18:18" x14ac:dyDescent="0.25">
      <c r="R101124" s="15">
        <v>3</v>
      </c>
    </row>
    <row r="101125" spans="18:18" x14ac:dyDescent="0.25">
      <c r="R101125" s="15">
        <v>3</v>
      </c>
    </row>
    <row r="101126" spans="18:18" x14ac:dyDescent="0.25">
      <c r="R101126" s="15">
        <v>3</v>
      </c>
    </row>
    <row r="101127" spans="18:18" x14ac:dyDescent="0.25">
      <c r="R101127" s="15">
        <v>3</v>
      </c>
    </row>
    <row r="101128" spans="18:18" x14ac:dyDescent="0.25">
      <c r="R101128" s="15">
        <v>3</v>
      </c>
    </row>
    <row r="101129" spans="18:18" x14ac:dyDescent="0.25">
      <c r="R101129" s="15">
        <v>3</v>
      </c>
    </row>
    <row r="101130" spans="18:18" x14ac:dyDescent="0.25">
      <c r="R101130" s="15">
        <v>3</v>
      </c>
    </row>
    <row r="101131" spans="18:18" x14ac:dyDescent="0.25">
      <c r="R101131" s="15">
        <v>3</v>
      </c>
    </row>
    <row r="101132" spans="18:18" x14ac:dyDescent="0.25">
      <c r="R101132" s="15">
        <v>3</v>
      </c>
    </row>
    <row r="101133" spans="18:18" x14ac:dyDescent="0.25">
      <c r="R101133" s="15">
        <v>3</v>
      </c>
    </row>
    <row r="101134" spans="18:18" x14ac:dyDescent="0.25">
      <c r="R101134" s="15">
        <v>1</v>
      </c>
    </row>
    <row r="101135" spans="18:18" x14ac:dyDescent="0.25">
      <c r="R101135" s="15">
        <v>1</v>
      </c>
    </row>
    <row r="101136" spans="18:18" x14ac:dyDescent="0.25">
      <c r="R101136" s="15">
        <v>1</v>
      </c>
    </row>
    <row r="101137" spans="18:18" x14ac:dyDescent="0.25">
      <c r="R101137" s="15">
        <v>1</v>
      </c>
    </row>
    <row r="101138" spans="18:18" x14ac:dyDescent="0.25">
      <c r="R101138" s="15">
        <v>1</v>
      </c>
    </row>
    <row r="101139" spans="18:18" x14ac:dyDescent="0.25">
      <c r="R101139" s="15">
        <v>1</v>
      </c>
    </row>
    <row r="101140" spans="18:18" x14ac:dyDescent="0.25">
      <c r="R101140" s="15">
        <v>1</v>
      </c>
    </row>
    <row r="101141" spans="18:18" x14ac:dyDescent="0.25">
      <c r="R101141" s="15">
        <v>1</v>
      </c>
    </row>
    <row r="101142" spans="18:18" x14ac:dyDescent="0.25">
      <c r="R101142" s="15">
        <v>1</v>
      </c>
    </row>
    <row r="101143" spans="18:18" x14ac:dyDescent="0.25">
      <c r="R101143" s="15">
        <v>1</v>
      </c>
    </row>
    <row r="101144" spans="18:18" x14ac:dyDescent="0.25">
      <c r="R101144" s="15">
        <v>1</v>
      </c>
    </row>
    <row r="101145" spans="18:18" x14ac:dyDescent="0.25">
      <c r="R101145" s="15">
        <v>1</v>
      </c>
    </row>
    <row r="101146" spans="18:18" x14ac:dyDescent="0.25">
      <c r="R101146" s="15">
        <v>1</v>
      </c>
    </row>
    <row r="101147" spans="18:18" x14ac:dyDescent="0.25">
      <c r="R101147" s="15">
        <v>2</v>
      </c>
    </row>
    <row r="101148" spans="18:18" x14ac:dyDescent="0.25">
      <c r="R101148" s="15">
        <v>3</v>
      </c>
    </row>
    <row r="101149" spans="18:18" x14ac:dyDescent="0.25">
      <c r="R101149" s="15">
        <v>3</v>
      </c>
    </row>
    <row r="101150" spans="18:18" x14ac:dyDescent="0.25">
      <c r="R101150" s="15">
        <v>1</v>
      </c>
    </row>
    <row r="101151" spans="18:18" x14ac:dyDescent="0.25">
      <c r="R101151" s="15">
        <v>1</v>
      </c>
    </row>
    <row r="101152" spans="18:18" x14ac:dyDescent="0.25">
      <c r="R101152" s="15">
        <v>3</v>
      </c>
    </row>
    <row r="101153" spans="18:18" x14ac:dyDescent="0.25">
      <c r="R101153" s="15">
        <v>1</v>
      </c>
    </row>
    <row r="101154" spans="18:18" x14ac:dyDescent="0.25">
      <c r="R101154" s="15">
        <v>1</v>
      </c>
    </row>
    <row r="101155" spans="18:18" x14ac:dyDescent="0.25">
      <c r="R101155" s="15">
        <v>1</v>
      </c>
    </row>
    <row r="101156" spans="18:18" x14ac:dyDescent="0.25">
      <c r="R101156" s="15">
        <v>1</v>
      </c>
    </row>
    <row r="101157" spans="18:18" x14ac:dyDescent="0.25">
      <c r="R101157" s="15">
        <v>1</v>
      </c>
    </row>
    <row r="101158" spans="18:18" x14ac:dyDescent="0.25">
      <c r="R101158" s="15">
        <v>3</v>
      </c>
    </row>
    <row r="101159" spans="18:18" x14ac:dyDescent="0.25">
      <c r="R101159" s="15">
        <v>3</v>
      </c>
    </row>
    <row r="101160" spans="18:18" x14ac:dyDescent="0.25">
      <c r="R101160" s="15">
        <v>3</v>
      </c>
    </row>
    <row r="101161" spans="18:18" x14ac:dyDescent="0.25">
      <c r="R101161" s="15">
        <v>1</v>
      </c>
    </row>
    <row r="101162" spans="18:18" x14ac:dyDescent="0.25">
      <c r="R101162" s="15">
        <v>1</v>
      </c>
    </row>
    <row r="101163" spans="18:18" x14ac:dyDescent="0.25">
      <c r="R101163" s="15">
        <v>1</v>
      </c>
    </row>
    <row r="101164" spans="18:18" x14ac:dyDescent="0.25">
      <c r="R101164" s="15">
        <v>1</v>
      </c>
    </row>
    <row r="101165" spans="18:18" x14ac:dyDescent="0.25">
      <c r="R101165" s="15">
        <v>1</v>
      </c>
    </row>
    <row r="101166" spans="18:18" x14ac:dyDescent="0.25">
      <c r="R101166" s="15">
        <v>3</v>
      </c>
    </row>
    <row r="101167" spans="18:18" x14ac:dyDescent="0.25">
      <c r="R101167" s="15">
        <v>1</v>
      </c>
    </row>
    <row r="101168" spans="18:18" x14ac:dyDescent="0.25">
      <c r="R101168" s="15">
        <v>1</v>
      </c>
    </row>
    <row r="101169" spans="18:18" x14ac:dyDescent="0.25">
      <c r="R101169" s="15">
        <v>1</v>
      </c>
    </row>
    <row r="101170" spans="18:18" x14ac:dyDescent="0.25">
      <c r="R101170" s="15">
        <v>1</v>
      </c>
    </row>
    <row r="101171" spans="18:18" x14ac:dyDescent="0.25">
      <c r="R101171" s="15">
        <v>1</v>
      </c>
    </row>
    <row r="101172" spans="18:18" x14ac:dyDescent="0.25">
      <c r="R101172" s="15">
        <v>1</v>
      </c>
    </row>
    <row r="101173" spans="18:18" x14ac:dyDescent="0.25">
      <c r="R101173" s="15">
        <v>1</v>
      </c>
    </row>
    <row r="101174" spans="18:18" x14ac:dyDescent="0.25">
      <c r="R101174" s="15">
        <v>1</v>
      </c>
    </row>
    <row r="101175" spans="18:18" x14ac:dyDescent="0.25">
      <c r="R101175" s="15">
        <v>1</v>
      </c>
    </row>
    <row r="101176" spans="18:18" x14ac:dyDescent="0.25">
      <c r="R101176" s="15">
        <v>3</v>
      </c>
    </row>
    <row r="101177" spans="18:18" x14ac:dyDescent="0.25">
      <c r="R101177" s="15">
        <v>1</v>
      </c>
    </row>
    <row r="101178" spans="18:18" x14ac:dyDescent="0.25">
      <c r="R101178" s="15">
        <v>1</v>
      </c>
    </row>
    <row r="101179" spans="18:18" x14ac:dyDescent="0.25">
      <c r="R101179" s="15">
        <v>1</v>
      </c>
    </row>
    <row r="101180" spans="18:18" x14ac:dyDescent="0.25">
      <c r="R101180" s="15">
        <v>1</v>
      </c>
    </row>
    <row r="101181" spans="18:18" x14ac:dyDescent="0.25">
      <c r="R101181" s="15">
        <v>1</v>
      </c>
    </row>
    <row r="101182" spans="18:18" x14ac:dyDescent="0.25">
      <c r="R101182" s="15">
        <v>1</v>
      </c>
    </row>
    <row r="101183" spans="18:18" x14ac:dyDescent="0.25">
      <c r="R101183" s="15">
        <v>1</v>
      </c>
    </row>
    <row r="101184" spans="18:18" x14ac:dyDescent="0.25">
      <c r="R101184" s="15">
        <v>3</v>
      </c>
    </row>
    <row r="101185" spans="18:18" x14ac:dyDescent="0.25">
      <c r="R101185" s="15">
        <v>3</v>
      </c>
    </row>
    <row r="101186" spans="18:18" x14ac:dyDescent="0.25">
      <c r="R101186" s="15">
        <v>3</v>
      </c>
    </row>
    <row r="101187" spans="18:18" x14ac:dyDescent="0.25">
      <c r="R101187" s="15">
        <v>3</v>
      </c>
    </row>
    <row r="101188" spans="18:18" x14ac:dyDescent="0.25">
      <c r="R101188" s="15">
        <v>3</v>
      </c>
    </row>
    <row r="101189" spans="18:18" x14ac:dyDescent="0.25">
      <c r="R101189" s="15">
        <v>3</v>
      </c>
    </row>
    <row r="101190" spans="18:18" x14ac:dyDescent="0.25">
      <c r="R101190" s="15">
        <v>3</v>
      </c>
    </row>
    <row r="101191" spans="18:18" x14ac:dyDescent="0.25">
      <c r="R101191" s="15">
        <v>1</v>
      </c>
    </row>
    <row r="101192" spans="18:18" x14ac:dyDescent="0.25">
      <c r="R101192" s="15">
        <v>1</v>
      </c>
    </row>
    <row r="101193" spans="18:18" x14ac:dyDescent="0.25">
      <c r="R101193" s="15">
        <v>3</v>
      </c>
    </row>
    <row r="101194" spans="18:18" x14ac:dyDescent="0.25">
      <c r="R101194" s="15">
        <v>1</v>
      </c>
    </row>
    <row r="101195" spans="18:18" x14ac:dyDescent="0.25">
      <c r="R101195" s="15">
        <v>1</v>
      </c>
    </row>
    <row r="101196" spans="18:18" x14ac:dyDescent="0.25">
      <c r="R101196" s="15">
        <v>1</v>
      </c>
    </row>
    <row r="101197" spans="18:18" x14ac:dyDescent="0.25">
      <c r="R101197" s="15">
        <v>1</v>
      </c>
    </row>
    <row r="101198" spans="18:18" x14ac:dyDescent="0.25">
      <c r="R101198" s="15">
        <v>1</v>
      </c>
    </row>
    <row r="101199" spans="18:18" x14ac:dyDescent="0.25">
      <c r="R101199" s="15">
        <v>1</v>
      </c>
    </row>
    <row r="101200" spans="18:18" x14ac:dyDescent="0.25">
      <c r="R101200" s="15">
        <v>1</v>
      </c>
    </row>
    <row r="101201" spans="18:18" x14ac:dyDescent="0.25">
      <c r="R101201" s="15">
        <v>1</v>
      </c>
    </row>
    <row r="101202" spans="18:18" x14ac:dyDescent="0.25">
      <c r="R101202" s="15">
        <v>1</v>
      </c>
    </row>
    <row r="101203" spans="18:18" x14ac:dyDescent="0.25">
      <c r="R101203" s="15">
        <v>1</v>
      </c>
    </row>
    <row r="101204" spans="18:18" x14ac:dyDescent="0.25">
      <c r="R101204" s="15">
        <v>1</v>
      </c>
    </row>
    <row r="101205" spans="18:18" x14ac:dyDescent="0.25">
      <c r="R101205" s="15">
        <v>3</v>
      </c>
    </row>
    <row r="101206" spans="18:18" x14ac:dyDescent="0.25">
      <c r="R101206" s="15">
        <v>1</v>
      </c>
    </row>
    <row r="101207" spans="18:18" x14ac:dyDescent="0.25">
      <c r="R101207" s="15">
        <v>3</v>
      </c>
    </row>
    <row r="101208" spans="18:18" x14ac:dyDescent="0.25">
      <c r="R101208" s="15">
        <v>3</v>
      </c>
    </row>
    <row r="101209" spans="18:18" x14ac:dyDescent="0.25">
      <c r="R101209" s="15">
        <v>2</v>
      </c>
    </row>
    <row r="101210" spans="18:18" x14ac:dyDescent="0.25">
      <c r="R101210" s="15">
        <v>2</v>
      </c>
    </row>
    <row r="101211" spans="18:18" x14ac:dyDescent="0.25">
      <c r="R101211" s="15">
        <v>2</v>
      </c>
    </row>
    <row r="101212" spans="18:18" x14ac:dyDescent="0.25">
      <c r="R101212" s="15">
        <v>2</v>
      </c>
    </row>
    <row r="101213" spans="18:18" x14ac:dyDescent="0.25">
      <c r="R101213" s="15">
        <v>2</v>
      </c>
    </row>
    <row r="101214" spans="18:18" x14ac:dyDescent="0.25">
      <c r="R101214" s="15">
        <v>2</v>
      </c>
    </row>
    <row r="101215" spans="18:18" x14ac:dyDescent="0.25">
      <c r="R101215" s="15">
        <v>1</v>
      </c>
    </row>
    <row r="101216" spans="18:18" x14ac:dyDescent="0.25">
      <c r="R101216" s="15">
        <v>1</v>
      </c>
    </row>
    <row r="101217" spans="18:18" x14ac:dyDescent="0.25">
      <c r="R101217" s="15">
        <v>1</v>
      </c>
    </row>
    <row r="101218" spans="18:18" x14ac:dyDescent="0.25">
      <c r="R101218" s="15">
        <v>1</v>
      </c>
    </row>
    <row r="101219" spans="18:18" x14ac:dyDescent="0.25">
      <c r="R101219" s="15">
        <v>1</v>
      </c>
    </row>
    <row r="101220" spans="18:18" x14ac:dyDescent="0.25">
      <c r="R101220" s="15">
        <v>1</v>
      </c>
    </row>
    <row r="101221" spans="18:18" x14ac:dyDescent="0.25">
      <c r="R101221" s="15">
        <v>3</v>
      </c>
    </row>
    <row r="101222" spans="18:18" x14ac:dyDescent="0.25">
      <c r="R101222" s="15">
        <v>3</v>
      </c>
    </row>
    <row r="101223" spans="18:18" x14ac:dyDescent="0.25">
      <c r="R101223" s="15">
        <v>3</v>
      </c>
    </row>
    <row r="101224" spans="18:18" x14ac:dyDescent="0.25">
      <c r="R101224" s="15">
        <v>3</v>
      </c>
    </row>
    <row r="101225" spans="18:18" x14ac:dyDescent="0.25">
      <c r="R101225" s="15">
        <v>3</v>
      </c>
    </row>
    <row r="101226" spans="18:18" x14ac:dyDescent="0.25">
      <c r="R101226" s="15">
        <v>3</v>
      </c>
    </row>
    <row r="101227" spans="18:18" x14ac:dyDescent="0.25">
      <c r="R101227" s="15">
        <v>3</v>
      </c>
    </row>
    <row r="101228" spans="18:18" x14ac:dyDescent="0.25">
      <c r="R101228" s="15">
        <v>3</v>
      </c>
    </row>
    <row r="101229" spans="18:18" x14ac:dyDescent="0.25">
      <c r="R101229" s="15">
        <v>3</v>
      </c>
    </row>
    <row r="101230" spans="18:18" x14ac:dyDescent="0.25">
      <c r="R101230" s="15">
        <v>1</v>
      </c>
    </row>
    <row r="101231" spans="18:18" x14ac:dyDescent="0.25">
      <c r="R101231" s="15">
        <v>1</v>
      </c>
    </row>
    <row r="101232" spans="18:18" x14ac:dyDescent="0.25">
      <c r="R101232" s="15">
        <v>1</v>
      </c>
    </row>
    <row r="101233" spans="18:18" x14ac:dyDescent="0.25">
      <c r="R101233" s="15">
        <v>1</v>
      </c>
    </row>
    <row r="101234" spans="18:18" x14ac:dyDescent="0.25">
      <c r="R101234" s="15">
        <v>1</v>
      </c>
    </row>
    <row r="101235" spans="18:18" x14ac:dyDescent="0.25">
      <c r="R101235" s="15">
        <v>3</v>
      </c>
    </row>
    <row r="101236" spans="18:18" x14ac:dyDescent="0.25">
      <c r="R101236" s="15">
        <v>3</v>
      </c>
    </row>
    <row r="101237" spans="18:18" x14ac:dyDescent="0.25">
      <c r="R101237" s="15">
        <v>3</v>
      </c>
    </row>
    <row r="101238" spans="18:18" x14ac:dyDescent="0.25">
      <c r="R101238" s="15">
        <v>3</v>
      </c>
    </row>
    <row r="101239" spans="18:18" x14ac:dyDescent="0.25">
      <c r="R101239" s="15">
        <v>4</v>
      </c>
    </row>
    <row r="101240" spans="18:18" x14ac:dyDescent="0.25">
      <c r="R101240" s="15">
        <v>2</v>
      </c>
    </row>
    <row r="101241" spans="18:18" x14ac:dyDescent="0.25">
      <c r="R101241" s="15">
        <v>2</v>
      </c>
    </row>
    <row r="101242" spans="18:18" x14ac:dyDescent="0.25">
      <c r="R101242" s="15">
        <v>2</v>
      </c>
    </row>
    <row r="101243" spans="18:18" x14ac:dyDescent="0.25">
      <c r="R101243" s="15">
        <v>1</v>
      </c>
    </row>
    <row r="101244" spans="18:18" x14ac:dyDescent="0.25">
      <c r="R101244" s="15">
        <v>1</v>
      </c>
    </row>
    <row r="101245" spans="18:18" x14ac:dyDescent="0.25">
      <c r="R101245" s="15">
        <v>1</v>
      </c>
    </row>
    <row r="101246" spans="18:18" x14ac:dyDescent="0.25">
      <c r="R101246" s="15">
        <v>3</v>
      </c>
    </row>
    <row r="101247" spans="18:18" x14ac:dyDescent="0.25">
      <c r="R101247" s="15">
        <v>2</v>
      </c>
    </row>
    <row r="101248" spans="18:18" x14ac:dyDescent="0.25">
      <c r="R101248" s="15">
        <v>2</v>
      </c>
    </row>
    <row r="101249" spans="18:18" x14ac:dyDescent="0.25">
      <c r="R101249" s="15">
        <v>1</v>
      </c>
    </row>
    <row r="101250" spans="18:18" x14ac:dyDescent="0.25">
      <c r="R101250" s="15">
        <v>1</v>
      </c>
    </row>
    <row r="101251" spans="18:18" x14ac:dyDescent="0.25">
      <c r="R101251" s="15">
        <v>1</v>
      </c>
    </row>
    <row r="101252" spans="18:18" x14ac:dyDescent="0.25">
      <c r="R101252" s="15">
        <v>1</v>
      </c>
    </row>
    <row r="101253" spans="18:18" x14ac:dyDescent="0.25">
      <c r="R101253" s="15">
        <v>1</v>
      </c>
    </row>
    <row r="101254" spans="18:18" x14ac:dyDescent="0.25">
      <c r="R101254" s="15">
        <v>2</v>
      </c>
    </row>
    <row r="101255" spans="18:18" x14ac:dyDescent="0.25">
      <c r="R101255" s="15">
        <v>2</v>
      </c>
    </row>
    <row r="101256" spans="18:18" x14ac:dyDescent="0.25">
      <c r="R101256" s="15">
        <v>2</v>
      </c>
    </row>
    <row r="101257" spans="18:18" x14ac:dyDescent="0.25">
      <c r="R101257" s="15">
        <v>2</v>
      </c>
    </row>
    <row r="101258" spans="18:18" x14ac:dyDescent="0.25">
      <c r="R101258" s="15">
        <v>2</v>
      </c>
    </row>
    <row r="101259" spans="18:18" x14ac:dyDescent="0.25">
      <c r="R101259" s="15">
        <v>2</v>
      </c>
    </row>
    <row r="101260" spans="18:18" x14ac:dyDescent="0.25">
      <c r="R101260" s="15">
        <v>2</v>
      </c>
    </row>
    <row r="101261" spans="18:18" x14ac:dyDescent="0.25">
      <c r="R101261" s="15">
        <v>2</v>
      </c>
    </row>
    <row r="101262" spans="18:18" x14ac:dyDescent="0.25">
      <c r="R101262" s="15">
        <v>1</v>
      </c>
    </row>
    <row r="101263" spans="18:18" x14ac:dyDescent="0.25">
      <c r="R101263" s="15">
        <v>2</v>
      </c>
    </row>
    <row r="101264" spans="18:18" x14ac:dyDescent="0.25">
      <c r="R101264" s="15">
        <v>2</v>
      </c>
    </row>
    <row r="101265" spans="18:18" x14ac:dyDescent="0.25">
      <c r="R101265" s="15">
        <v>2</v>
      </c>
    </row>
    <row r="101266" spans="18:18" x14ac:dyDescent="0.25">
      <c r="R101266" s="15">
        <v>1</v>
      </c>
    </row>
    <row r="101267" spans="18:18" x14ac:dyDescent="0.25">
      <c r="R101267" s="15">
        <v>1</v>
      </c>
    </row>
    <row r="101268" spans="18:18" x14ac:dyDescent="0.25">
      <c r="R101268" s="15">
        <v>1</v>
      </c>
    </row>
    <row r="101269" spans="18:18" x14ac:dyDescent="0.25">
      <c r="R101269" s="15">
        <v>1</v>
      </c>
    </row>
    <row r="101270" spans="18:18" x14ac:dyDescent="0.25">
      <c r="R101270" s="15">
        <v>1</v>
      </c>
    </row>
    <row r="101271" spans="18:18" x14ac:dyDescent="0.25">
      <c r="R101271" s="15">
        <v>2</v>
      </c>
    </row>
    <row r="101272" spans="18:18" x14ac:dyDescent="0.25">
      <c r="R101272" s="15">
        <v>2</v>
      </c>
    </row>
    <row r="101273" spans="18:18" x14ac:dyDescent="0.25">
      <c r="R101273" s="15">
        <v>2</v>
      </c>
    </row>
    <row r="101274" spans="18:18" x14ac:dyDescent="0.25">
      <c r="R101274" s="15">
        <v>1</v>
      </c>
    </row>
    <row r="101275" spans="18:18" x14ac:dyDescent="0.25">
      <c r="R101275" s="15">
        <v>1</v>
      </c>
    </row>
    <row r="101276" spans="18:18" x14ac:dyDescent="0.25">
      <c r="R101276" s="15">
        <v>1</v>
      </c>
    </row>
    <row r="101277" spans="18:18" x14ac:dyDescent="0.25">
      <c r="R101277" s="15">
        <v>2</v>
      </c>
    </row>
    <row r="101278" spans="18:18" x14ac:dyDescent="0.25">
      <c r="R101278" s="15">
        <v>2</v>
      </c>
    </row>
    <row r="101279" spans="18:18" x14ac:dyDescent="0.25">
      <c r="R101279" s="15">
        <v>2</v>
      </c>
    </row>
    <row r="101280" spans="18:18" x14ac:dyDescent="0.25">
      <c r="R101280" s="15">
        <v>2</v>
      </c>
    </row>
    <row r="101281" spans="18:18" x14ac:dyDescent="0.25">
      <c r="R101281" s="15">
        <v>1</v>
      </c>
    </row>
    <row r="101282" spans="18:18" x14ac:dyDescent="0.25">
      <c r="R101282" s="15">
        <v>1</v>
      </c>
    </row>
    <row r="101283" spans="18:18" x14ac:dyDescent="0.25">
      <c r="R101283" s="15">
        <v>1</v>
      </c>
    </row>
    <row r="101284" spans="18:18" x14ac:dyDescent="0.25">
      <c r="R101284" s="15">
        <v>1</v>
      </c>
    </row>
    <row r="101285" spans="18:18" x14ac:dyDescent="0.25">
      <c r="R101285" s="15">
        <v>1</v>
      </c>
    </row>
    <row r="101286" spans="18:18" x14ac:dyDescent="0.25">
      <c r="R101286" s="15">
        <v>1</v>
      </c>
    </row>
    <row r="101287" spans="18:18" x14ac:dyDescent="0.25">
      <c r="R101287" s="15">
        <v>1</v>
      </c>
    </row>
    <row r="101288" spans="18:18" x14ac:dyDescent="0.25">
      <c r="R101288" s="15">
        <v>1</v>
      </c>
    </row>
    <row r="101289" spans="18:18" x14ac:dyDescent="0.25">
      <c r="R101289" s="15">
        <v>1</v>
      </c>
    </row>
    <row r="101290" spans="18:18" x14ac:dyDescent="0.25">
      <c r="R101290" s="15">
        <v>1</v>
      </c>
    </row>
    <row r="101291" spans="18:18" x14ac:dyDescent="0.25">
      <c r="R101291" s="15">
        <v>1</v>
      </c>
    </row>
    <row r="101292" spans="18:18" x14ac:dyDescent="0.25">
      <c r="R101292" s="15">
        <v>1</v>
      </c>
    </row>
    <row r="101293" spans="18:18" x14ac:dyDescent="0.25">
      <c r="R101293" s="15">
        <v>1</v>
      </c>
    </row>
    <row r="101294" spans="18:18" x14ac:dyDescent="0.25">
      <c r="R101294" s="15">
        <v>1</v>
      </c>
    </row>
    <row r="101295" spans="18:18" x14ac:dyDescent="0.25">
      <c r="R101295" s="15">
        <v>1</v>
      </c>
    </row>
    <row r="101296" spans="18:18" x14ac:dyDescent="0.25">
      <c r="R101296" s="15">
        <v>2</v>
      </c>
    </row>
    <row r="101297" spans="18:18" x14ac:dyDescent="0.25">
      <c r="R101297" s="15">
        <v>2</v>
      </c>
    </row>
    <row r="101298" spans="18:18" x14ac:dyDescent="0.25">
      <c r="R101298" s="15">
        <v>2</v>
      </c>
    </row>
    <row r="101299" spans="18:18" x14ac:dyDescent="0.25">
      <c r="R101299" s="15">
        <v>2</v>
      </c>
    </row>
    <row r="101300" spans="18:18" x14ac:dyDescent="0.25">
      <c r="R101300" s="15">
        <v>2</v>
      </c>
    </row>
    <row r="101301" spans="18:18" x14ac:dyDescent="0.25">
      <c r="R101301" s="15">
        <v>2</v>
      </c>
    </row>
    <row r="101302" spans="18:18" x14ac:dyDescent="0.25">
      <c r="R101302" s="15">
        <v>2</v>
      </c>
    </row>
    <row r="101303" spans="18:18" x14ac:dyDescent="0.25">
      <c r="R101303" s="15">
        <v>2</v>
      </c>
    </row>
    <row r="101304" spans="18:18" x14ac:dyDescent="0.25">
      <c r="R101304" s="15">
        <v>2</v>
      </c>
    </row>
    <row r="101305" spans="18:18" x14ac:dyDescent="0.25">
      <c r="R101305" s="15">
        <v>2</v>
      </c>
    </row>
    <row r="101306" spans="18:18" x14ac:dyDescent="0.25">
      <c r="R101306" s="15">
        <v>2</v>
      </c>
    </row>
    <row r="101307" spans="18:18" x14ac:dyDescent="0.25">
      <c r="R101307" s="15">
        <v>2</v>
      </c>
    </row>
    <row r="101308" spans="18:18" x14ac:dyDescent="0.25">
      <c r="R101308" s="15">
        <v>1</v>
      </c>
    </row>
    <row r="101309" spans="18:18" x14ac:dyDescent="0.25">
      <c r="R101309" s="15">
        <v>1</v>
      </c>
    </row>
    <row r="101310" spans="18:18" x14ac:dyDescent="0.25">
      <c r="R101310" s="15">
        <v>1</v>
      </c>
    </row>
    <row r="101311" spans="18:18" x14ac:dyDescent="0.25">
      <c r="R101311" s="15">
        <v>1</v>
      </c>
    </row>
    <row r="101312" spans="18:18" x14ac:dyDescent="0.25">
      <c r="R101312" s="15">
        <v>1</v>
      </c>
    </row>
    <row r="101313" spans="18:18" x14ac:dyDescent="0.25">
      <c r="R101313" s="15">
        <v>1</v>
      </c>
    </row>
    <row r="101314" spans="18:18" x14ac:dyDescent="0.25">
      <c r="R101314" s="15">
        <v>1</v>
      </c>
    </row>
    <row r="101315" spans="18:18" x14ac:dyDescent="0.25">
      <c r="R101315" s="15">
        <v>1</v>
      </c>
    </row>
    <row r="101316" spans="18:18" x14ac:dyDescent="0.25">
      <c r="R101316" s="15">
        <v>1</v>
      </c>
    </row>
    <row r="101317" spans="18:18" x14ac:dyDescent="0.25">
      <c r="R101317" s="15">
        <v>1</v>
      </c>
    </row>
    <row r="101318" spans="18:18" x14ac:dyDescent="0.25">
      <c r="R101318" s="15">
        <v>2</v>
      </c>
    </row>
    <row r="101319" spans="18:18" x14ac:dyDescent="0.25">
      <c r="R101319" s="15">
        <v>2</v>
      </c>
    </row>
    <row r="101320" spans="18:18" x14ac:dyDescent="0.25">
      <c r="R101320" s="15">
        <v>2</v>
      </c>
    </row>
    <row r="101321" spans="18:18" x14ac:dyDescent="0.25">
      <c r="R101321" s="15">
        <v>2</v>
      </c>
    </row>
    <row r="101322" spans="18:18" x14ac:dyDescent="0.25">
      <c r="R101322" s="15">
        <v>2</v>
      </c>
    </row>
    <row r="101323" spans="18:18" x14ac:dyDescent="0.25">
      <c r="R101323" s="15">
        <v>2</v>
      </c>
    </row>
    <row r="101324" spans="18:18" x14ac:dyDescent="0.25">
      <c r="R101324" s="15">
        <v>2</v>
      </c>
    </row>
    <row r="101325" spans="18:18" x14ac:dyDescent="0.25">
      <c r="R101325" s="15">
        <v>2</v>
      </c>
    </row>
    <row r="101326" spans="18:18" x14ac:dyDescent="0.25">
      <c r="R101326" s="15">
        <v>1</v>
      </c>
    </row>
    <row r="101327" spans="18:18" x14ac:dyDescent="0.25">
      <c r="R101327" s="15">
        <v>1</v>
      </c>
    </row>
    <row r="101328" spans="18:18" x14ac:dyDescent="0.25">
      <c r="R101328" s="15">
        <v>1</v>
      </c>
    </row>
    <row r="101329" spans="18:18" x14ac:dyDescent="0.25">
      <c r="R101329" s="15">
        <v>1</v>
      </c>
    </row>
    <row r="101330" spans="18:18" x14ac:dyDescent="0.25">
      <c r="R101330" s="15">
        <v>1</v>
      </c>
    </row>
    <row r="101331" spans="18:18" x14ac:dyDescent="0.25">
      <c r="R101331" s="15">
        <v>3</v>
      </c>
    </row>
    <row r="101332" spans="18:18" x14ac:dyDescent="0.25">
      <c r="R101332" s="15">
        <v>3</v>
      </c>
    </row>
    <row r="101333" spans="18:18" x14ac:dyDescent="0.25">
      <c r="R101333" s="15">
        <v>3</v>
      </c>
    </row>
    <row r="101334" spans="18:18" x14ac:dyDescent="0.25">
      <c r="R101334" s="15">
        <v>3</v>
      </c>
    </row>
    <row r="101335" spans="18:18" x14ac:dyDescent="0.25">
      <c r="R101335" s="15">
        <v>3</v>
      </c>
    </row>
    <row r="101336" spans="18:18" x14ac:dyDescent="0.25">
      <c r="R101336" s="15">
        <v>3</v>
      </c>
    </row>
    <row r="101337" spans="18:18" x14ac:dyDescent="0.25">
      <c r="R101337" s="15">
        <v>1</v>
      </c>
    </row>
    <row r="101338" spans="18:18" x14ac:dyDescent="0.25">
      <c r="R101338" s="15">
        <v>1</v>
      </c>
    </row>
    <row r="101339" spans="18:18" x14ac:dyDescent="0.25">
      <c r="R101339" s="15">
        <v>1</v>
      </c>
    </row>
    <row r="101340" spans="18:18" x14ac:dyDescent="0.25">
      <c r="R101340" s="15">
        <v>1</v>
      </c>
    </row>
    <row r="101341" spans="18:18" x14ac:dyDescent="0.25">
      <c r="R101341" s="15">
        <v>3</v>
      </c>
    </row>
    <row r="101342" spans="18:18" x14ac:dyDescent="0.25">
      <c r="R101342" s="15">
        <v>3</v>
      </c>
    </row>
    <row r="101343" spans="18:18" x14ac:dyDescent="0.25">
      <c r="R101343" s="15">
        <v>3</v>
      </c>
    </row>
    <row r="101344" spans="18:18" x14ac:dyDescent="0.25">
      <c r="R101344" s="15">
        <v>1</v>
      </c>
    </row>
    <row r="101345" spans="18:18" x14ac:dyDescent="0.25">
      <c r="R101345" s="15">
        <v>2</v>
      </c>
    </row>
    <row r="101346" spans="18:18" x14ac:dyDescent="0.25">
      <c r="R101346" s="15">
        <v>1</v>
      </c>
    </row>
    <row r="101347" spans="18:18" x14ac:dyDescent="0.25">
      <c r="R101347" s="15">
        <v>1</v>
      </c>
    </row>
    <row r="101348" spans="18:18" x14ac:dyDescent="0.25">
      <c r="R101348" s="15">
        <v>1</v>
      </c>
    </row>
    <row r="101349" spans="18:18" x14ac:dyDescent="0.25">
      <c r="R101349" s="15">
        <v>1</v>
      </c>
    </row>
    <row r="101350" spans="18:18" x14ac:dyDescent="0.25">
      <c r="R101350" s="15">
        <v>1</v>
      </c>
    </row>
    <row r="101351" spans="18:18" x14ac:dyDescent="0.25">
      <c r="R101351" s="15">
        <v>2</v>
      </c>
    </row>
    <row r="101352" spans="18:18" x14ac:dyDescent="0.25">
      <c r="R101352" s="15">
        <v>2</v>
      </c>
    </row>
    <row r="101353" spans="18:18" x14ac:dyDescent="0.25">
      <c r="R101353" s="15">
        <v>3</v>
      </c>
    </row>
    <row r="101354" spans="18:18" x14ac:dyDescent="0.25">
      <c r="R101354" s="15">
        <v>3</v>
      </c>
    </row>
    <row r="101355" spans="18:18" x14ac:dyDescent="0.25">
      <c r="R101355" s="15">
        <v>1</v>
      </c>
    </row>
    <row r="101356" spans="18:18" x14ac:dyDescent="0.25">
      <c r="R101356" s="15">
        <v>3</v>
      </c>
    </row>
    <row r="101357" spans="18:18" x14ac:dyDescent="0.25">
      <c r="R101357" s="15">
        <v>3</v>
      </c>
    </row>
    <row r="101358" spans="18:18" x14ac:dyDescent="0.25">
      <c r="R101358" s="15">
        <v>2</v>
      </c>
    </row>
    <row r="101359" spans="18:18" x14ac:dyDescent="0.25">
      <c r="R101359" s="15">
        <v>2</v>
      </c>
    </row>
    <row r="101360" spans="18:18" x14ac:dyDescent="0.25">
      <c r="R101360" s="15">
        <v>2</v>
      </c>
    </row>
    <row r="101361" spans="18:18" x14ac:dyDescent="0.25">
      <c r="R101361" s="15">
        <v>2</v>
      </c>
    </row>
    <row r="101362" spans="18:18" x14ac:dyDescent="0.25">
      <c r="R101362" s="15">
        <v>3</v>
      </c>
    </row>
    <row r="101363" spans="18:18" x14ac:dyDescent="0.25">
      <c r="R101363" s="15">
        <v>3</v>
      </c>
    </row>
    <row r="101364" spans="18:18" x14ac:dyDescent="0.25">
      <c r="R101364" s="15">
        <v>3</v>
      </c>
    </row>
    <row r="101365" spans="18:18" x14ac:dyDescent="0.25">
      <c r="R101365" s="15">
        <v>3</v>
      </c>
    </row>
    <row r="101366" spans="18:18" x14ac:dyDescent="0.25">
      <c r="R101366" s="15">
        <v>3</v>
      </c>
    </row>
    <row r="101367" spans="18:18" x14ac:dyDescent="0.25">
      <c r="R101367" s="15">
        <v>1</v>
      </c>
    </row>
    <row r="101368" spans="18:18" x14ac:dyDescent="0.25">
      <c r="R101368" s="15">
        <v>1</v>
      </c>
    </row>
    <row r="101369" spans="18:18" x14ac:dyDescent="0.25">
      <c r="R101369" s="15">
        <v>3</v>
      </c>
    </row>
    <row r="101370" spans="18:18" x14ac:dyDescent="0.25">
      <c r="R101370" s="15">
        <v>1</v>
      </c>
    </row>
    <row r="101371" spans="18:18" x14ac:dyDescent="0.25">
      <c r="R101371" s="15">
        <v>3</v>
      </c>
    </row>
    <row r="101372" spans="18:18" x14ac:dyDescent="0.25">
      <c r="R101372" s="15">
        <v>3</v>
      </c>
    </row>
    <row r="101373" spans="18:18" x14ac:dyDescent="0.25">
      <c r="R101373" s="15">
        <v>1</v>
      </c>
    </row>
    <row r="101374" spans="18:18" x14ac:dyDescent="0.25">
      <c r="R101374" s="15">
        <v>1</v>
      </c>
    </row>
    <row r="101375" spans="18:18" x14ac:dyDescent="0.25">
      <c r="R101375" s="15">
        <v>1</v>
      </c>
    </row>
    <row r="101376" spans="18:18" x14ac:dyDescent="0.25">
      <c r="R101376" s="15">
        <v>1</v>
      </c>
    </row>
    <row r="101377" spans="18:18" x14ac:dyDescent="0.25">
      <c r="R101377" s="15">
        <v>1</v>
      </c>
    </row>
    <row r="101378" spans="18:18" x14ac:dyDescent="0.25">
      <c r="R101378" s="15">
        <v>1</v>
      </c>
    </row>
    <row r="101379" spans="18:18" x14ac:dyDescent="0.25">
      <c r="R101379" s="15">
        <v>1</v>
      </c>
    </row>
    <row r="101380" spans="18:18" x14ac:dyDescent="0.25">
      <c r="R101380" s="15">
        <v>1</v>
      </c>
    </row>
    <row r="101381" spans="18:18" x14ac:dyDescent="0.25">
      <c r="R101381" s="15">
        <v>3</v>
      </c>
    </row>
    <row r="101382" spans="18:18" x14ac:dyDescent="0.25">
      <c r="R101382" s="15">
        <v>3</v>
      </c>
    </row>
    <row r="101383" spans="18:18" x14ac:dyDescent="0.25">
      <c r="R101383" s="15">
        <v>1</v>
      </c>
    </row>
    <row r="101384" spans="18:18" x14ac:dyDescent="0.25">
      <c r="R101384" s="15">
        <v>1</v>
      </c>
    </row>
    <row r="101385" spans="18:18" x14ac:dyDescent="0.25">
      <c r="R101385" s="15">
        <v>3</v>
      </c>
    </row>
    <row r="101386" spans="18:18" x14ac:dyDescent="0.25">
      <c r="R101386" s="15">
        <v>3</v>
      </c>
    </row>
    <row r="101387" spans="18:18" x14ac:dyDescent="0.25">
      <c r="R101387" s="15">
        <v>1</v>
      </c>
    </row>
    <row r="101388" spans="18:18" x14ac:dyDescent="0.25">
      <c r="R101388" s="15">
        <v>1</v>
      </c>
    </row>
    <row r="101389" spans="18:18" x14ac:dyDescent="0.25">
      <c r="R101389" s="15">
        <v>1</v>
      </c>
    </row>
    <row r="101390" spans="18:18" x14ac:dyDescent="0.25">
      <c r="R101390" s="15">
        <v>3</v>
      </c>
    </row>
    <row r="101391" spans="18:18" x14ac:dyDescent="0.25">
      <c r="R101391" s="15">
        <v>1</v>
      </c>
    </row>
    <row r="101392" spans="18:18" x14ac:dyDescent="0.25">
      <c r="R101392" s="15">
        <v>3</v>
      </c>
    </row>
    <row r="101393" spans="18:18" x14ac:dyDescent="0.25">
      <c r="R101393" s="15">
        <v>3</v>
      </c>
    </row>
    <row r="101394" spans="18:18" x14ac:dyDescent="0.25">
      <c r="R101394" s="15">
        <v>1</v>
      </c>
    </row>
    <row r="101395" spans="18:18" x14ac:dyDescent="0.25">
      <c r="R101395" s="15">
        <v>1</v>
      </c>
    </row>
    <row r="101396" spans="18:18" x14ac:dyDescent="0.25">
      <c r="R101396" s="15">
        <v>3</v>
      </c>
    </row>
    <row r="101397" spans="18:18" x14ac:dyDescent="0.25">
      <c r="R101397" s="15">
        <v>1</v>
      </c>
    </row>
    <row r="101398" spans="18:18" x14ac:dyDescent="0.25">
      <c r="R101398" s="15">
        <v>1</v>
      </c>
    </row>
    <row r="101399" spans="18:18" x14ac:dyDescent="0.25">
      <c r="R101399" s="15">
        <v>1</v>
      </c>
    </row>
    <row r="101400" spans="18:18" x14ac:dyDescent="0.25">
      <c r="R101400" s="15">
        <v>4</v>
      </c>
    </row>
    <row r="101401" spans="18:18" x14ac:dyDescent="0.25">
      <c r="R101401" s="15">
        <v>2</v>
      </c>
    </row>
    <row r="101402" spans="18:18" x14ac:dyDescent="0.25">
      <c r="R101402" s="15">
        <v>3</v>
      </c>
    </row>
    <row r="101403" spans="18:18" x14ac:dyDescent="0.25">
      <c r="R101403" s="15">
        <v>4</v>
      </c>
    </row>
    <row r="101404" spans="18:18" x14ac:dyDescent="0.25">
      <c r="R101404" s="15">
        <v>4</v>
      </c>
    </row>
    <row r="101405" spans="18:18" x14ac:dyDescent="0.25">
      <c r="R101405" s="15">
        <v>4</v>
      </c>
    </row>
    <row r="101406" spans="18:18" x14ac:dyDescent="0.25">
      <c r="R101406" s="15">
        <v>1</v>
      </c>
    </row>
    <row r="101407" spans="18:18" x14ac:dyDescent="0.25">
      <c r="R101407" s="15">
        <v>2</v>
      </c>
    </row>
    <row r="101408" spans="18:18" x14ac:dyDescent="0.25">
      <c r="R101408" s="15">
        <v>2</v>
      </c>
    </row>
    <row r="101409" spans="18:18" x14ac:dyDescent="0.25">
      <c r="R101409" s="15">
        <v>1</v>
      </c>
    </row>
    <row r="101410" spans="18:18" x14ac:dyDescent="0.25">
      <c r="R101410" s="15">
        <v>2</v>
      </c>
    </row>
    <row r="101411" spans="18:18" x14ac:dyDescent="0.25">
      <c r="R101411" s="15">
        <v>1</v>
      </c>
    </row>
    <row r="101412" spans="18:18" x14ac:dyDescent="0.25">
      <c r="R101412" s="15">
        <v>2</v>
      </c>
    </row>
    <row r="101413" spans="18:18" x14ac:dyDescent="0.25">
      <c r="R101413" s="15">
        <v>2</v>
      </c>
    </row>
    <row r="101414" spans="18:18" x14ac:dyDescent="0.25">
      <c r="R101414" s="15">
        <v>1</v>
      </c>
    </row>
    <row r="101415" spans="18:18" x14ac:dyDescent="0.25">
      <c r="R101415" s="15">
        <v>1</v>
      </c>
    </row>
    <row r="101416" spans="18:18" x14ac:dyDescent="0.25">
      <c r="R101416" s="15">
        <v>2</v>
      </c>
    </row>
    <row r="101417" spans="18:18" x14ac:dyDescent="0.25">
      <c r="R101417" s="15">
        <v>1</v>
      </c>
    </row>
    <row r="101418" spans="18:18" x14ac:dyDescent="0.25">
      <c r="R101418" s="15">
        <v>1</v>
      </c>
    </row>
    <row r="101419" spans="18:18" x14ac:dyDescent="0.25">
      <c r="R101419" s="15">
        <v>1</v>
      </c>
    </row>
    <row r="101420" spans="18:18" x14ac:dyDescent="0.25">
      <c r="R101420" s="15">
        <v>1</v>
      </c>
    </row>
    <row r="101421" spans="18:18" x14ac:dyDescent="0.25">
      <c r="R101421" s="15">
        <v>1</v>
      </c>
    </row>
    <row r="101422" spans="18:18" x14ac:dyDescent="0.25">
      <c r="R101422" s="15">
        <v>1</v>
      </c>
    </row>
    <row r="101423" spans="18:18" x14ac:dyDescent="0.25">
      <c r="R101423" s="15">
        <v>1</v>
      </c>
    </row>
    <row r="101424" spans="18:18" x14ac:dyDescent="0.25">
      <c r="R101424" s="15">
        <v>1</v>
      </c>
    </row>
    <row r="101425" spans="18:18" x14ac:dyDescent="0.25">
      <c r="R101425" s="15">
        <v>1</v>
      </c>
    </row>
    <row r="101426" spans="18:18" x14ac:dyDescent="0.25">
      <c r="R101426" s="15">
        <v>1</v>
      </c>
    </row>
    <row r="101427" spans="18:18" x14ac:dyDescent="0.25">
      <c r="R101427" s="15">
        <v>1</v>
      </c>
    </row>
    <row r="101428" spans="18:18" x14ac:dyDescent="0.25">
      <c r="R101428" s="15">
        <v>1</v>
      </c>
    </row>
    <row r="101429" spans="18:18" x14ac:dyDescent="0.25">
      <c r="R101429" s="15">
        <v>1</v>
      </c>
    </row>
    <row r="101430" spans="18:18" x14ac:dyDescent="0.25">
      <c r="R101430" s="15">
        <v>1</v>
      </c>
    </row>
    <row r="101431" spans="18:18" x14ac:dyDescent="0.25">
      <c r="R101431" s="15">
        <v>1</v>
      </c>
    </row>
    <row r="101432" spans="18:18" x14ac:dyDescent="0.25">
      <c r="R101432" s="15">
        <v>1</v>
      </c>
    </row>
    <row r="101433" spans="18:18" x14ac:dyDescent="0.25">
      <c r="R101433" s="15">
        <v>1</v>
      </c>
    </row>
    <row r="101434" spans="18:18" x14ac:dyDescent="0.25">
      <c r="R101434" s="15">
        <v>1</v>
      </c>
    </row>
    <row r="101435" spans="18:18" x14ac:dyDescent="0.25">
      <c r="R101435" s="15">
        <v>1</v>
      </c>
    </row>
    <row r="101436" spans="18:18" x14ac:dyDescent="0.25">
      <c r="R101436" s="15">
        <v>2</v>
      </c>
    </row>
    <row r="101437" spans="18:18" x14ac:dyDescent="0.25">
      <c r="R101437" s="15">
        <v>2</v>
      </c>
    </row>
    <row r="101438" spans="18:18" x14ac:dyDescent="0.25">
      <c r="R101438" s="15">
        <v>2</v>
      </c>
    </row>
    <row r="101439" spans="18:18" x14ac:dyDescent="0.25">
      <c r="R101439" s="15">
        <v>2</v>
      </c>
    </row>
    <row r="101440" spans="18:18" x14ac:dyDescent="0.25">
      <c r="R101440" s="15">
        <v>4</v>
      </c>
    </row>
    <row r="101441" spans="18:18" x14ac:dyDescent="0.25">
      <c r="R101441" s="15">
        <v>4</v>
      </c>
    </row>
    <row r="101442" spans="18:18" x14ac:dyDescent="0.25">
      <c r="R101442" s="15">
        <v>1</v>
      </c>
    </row>
    <row r="101443" spans="18:18" x14ac:dyDescent="0.25">
      <c r="R101443" s="15">
        <v>1</v>
      </c>
    </row>
    <row r="101444" spans="18:18" x14ac:dyDescent="0.25">
      <c r="R101444" s="15">
        <v>1</v>
      </c>
    </row>
    <row r="101445" spans="18:18" x14ac:dyDescent="0.25">
      <c r="R101445" s="15">
        <v>1</v>
      </c>
    </row>
    <row r="101446" spans="18:18" x14ac:dyDescent="0.25">
      <c r="R101446" s="15">
        <v>1</v>
      </c>
    </row>
    <row r="101447" spans="18:18" x14ac:dyDescent="0.25">
      <c r="R101447" s="15">
        <v>1</v>
      </c>
    </row>
    <row r="101448" spans="18:18" x14ac:dyDescent="0.25">
      <c r="R101448" s="15">
        <v>1</v>
      </c>
    </row>
    <row r="101449" spans="18:18" x14ac:dyDescent="0.25">
      <c r="R101449" s="15">
        <v>1</v>
      </c>
    </row>
    <row r="101450" spans="18:18" x14ac:dyDescent="0.25">
      <c r="R101450" s="15">
        <v>1</v>
      </c>
    </row>
    <row r="101451" spans="18:18" x14ac:dyDescent="0.25">
      <c r="R101451" s="15">
        <v>1</v>
      </c>
    </row>
    <row r="101452" spans="18:18" x14ac:dyDescent="0.25">
      <c r="R101452" s="15">
        <v>1</v>
      </c>
    </row>
    <row r="101453" spans="18:18" x14ac:dyDescent="0.25">
      <c r="R101453" s="15">
        <v>2</v>
      </c>
    </row>
    <row r="101454" spans="18:18" x14ac:dyDescent="0.25">
      <c r="R101454" s="15">
        <v>1</v>
      </c>
    </row>
    <row r="101455" spans="18:18" x14ac:dyDescent="0.25">
      <c r="R101455" s="15">
        <v>1</v>
      </c>
    </row>
    <row r="101456" spans="18:18" x14ac:dyDescent="0.25">
      <c r="R101456" s="15">
        <v>1</v>
      </c>
    </row>
    <row r="101457" spans="18:18" x14ac:dyDescent="0.25">
      <c r="R101457" s="15">
        <v>1</v>
      </c>
    </row>
    <row r="101458" spans="18:18" x14ac:dyDescent="0.25">
      <c r="R101458" s="15">
        <v>1</v>
      </c>
    </row>
    <row r="101459" spans="18:18" x14ac:dyDescent="0.25">
      <c r="R101459" s="15">
        <v>1</v>
      </c>
    </row>
    <row r="101460" spans="18:18" x14ac:dyDescent="0.25">
      <c r="R101460" s="15">
        <v>1</v>
      </c>
    </row>
    <row r="101461" spans="18:18" x14ac:dyDescent="0.25">
      <c r="R101461" s="15">
        <v>1</v>
      </c>
    </row>
    <row r="101462" spans="18:18" x14ac:dyDescent="0.25">
      <c r="R101462" s="15">
        <v>1</v>
      </c>
    </row>
    <row r="101463" spans="18:18" x14ac:dyDescent="0.25">
      <c r="R101463" s="15">
        <v>1</v>
      </c>
    </row>
    <row r="101464" spans="18:18" x14ac:dyDescent="0.25">
      <c r="R101464" s="15">
        <v>1</v>
      </c>
    </row>
    <row r="101465" spans="18:18" x14ac:dyDescent="0.25">
      <c r="R101465" s="15">
        <v>3</v>
      </c>
    </row>
    <row r="101466" spans="18:18" x14ac:dyDescent="0.25">
      <c r="R101466" s="15">
        <v>3</v>
      </c>
    </row>
    <row r="101467" spans="18:18" x14ac:dyDescent="0.25">
      <c r="R101467" s="15">
        <v>3</v>
      </c>
    </row>
    <row r="101468" spans="18:18" x14ac:dyDescent="0.25">
      <c r="R101468" s="15">
        <v>1</v>
      </c>
    </row>
    <row r="101469" spans="18:18" x14ac:dyDescent="0.25">
      <c r="R101469" s="15">
        <v>3</v>
      </c>
    </row>
    <row r="101470" spans="18:18" x14ac:dyDescent="0.25">
      <c r="R101470" s="15">
        <v>1</v>
      </c>
    </row>
    <row r="101471" spans="18:18" x14ac:dyDescent="0.25">
      <c r="R101471" s="15">
        <v>1</v>
      </c>
    </row>
    <row r="101472" spans="18:18" x14ac:dyDescent="0.25">
      <c r="R101472" s="15">
        <v>3</v>
      </c>
    </row>
    <row r="101473" spans="18:18" x14ac:dyDescent="0.25">
      <c r="R101473" s="15">
        <v>3</v>
      </c>
    </row>
    <row r="101474" spans="18:18" x14ac:dyDescent="0.25">
      <c r="R101474" s="15">
        <v>3</v>
      </c>
    </row>
    <row r="101475" spans="18:18" x14ac:dyDescent="0.25">
      <c r="R101475" s="15">
        <v>3</v>
      </c>
    </row>
    <row r="101476" spans="18:18" x14ac:dyDescent="0.25">
      <c r="R101476" s="15">
        <v>3</v>
      </c>
    </row>
    <row r="101477" spans="18:18" x14ac:dyDescent="0.25">
      <c r="R101477" s="15">
        <v>3</v>
      </c>
    </row>
    <row r="101478" spans="18:18" x14ac:dyDescent="0.25">
      <c r="R101478" s="15">
        <v>3</v>
      </c>
    </row>
    <row r="101479" spans="18:18" x14ac:dyDescent="0.25">
      <c r="R101479" s="15">
        <v>3</v>
      </c>
    </row>
    <row r="101480" spans="18:18" x14ac:dyDescent="0.25">
      <c r="R101480" s="15">
        <v>3</v>
      </c>
    </row>
    <row r="101481" spans="18:18" x14ac:dyDescent="0.25">
      <c r="R101481" s="15">
        <v>3</v>
      </c>
    </row>
    <row r="101482" spans="18:18" x14ac:dyDescent="0.25">
      <c r="R101482" s="15">
        <v>3</v>
      </c>
    </row>
    <row r="101483" spans="18:18" x14ac:dyDescent="0.25">
      <c r="R101483" s="15">
        <v>3</v>
      </c>
    </row>
    <row r="101484" spans="18:18" x14ac:dyDescent="0.25">
      <c r="R101484" s="15">
        <v>3</v>
      </c>
    </row>
    <row r="101485" spans="18:18" x14ac:dyDescent="0.25">
      <c r="R101485" s="15">
        <v>3</v>
      </c>
    </row>
    <row r="101486" spans="18:18" x14ac:dyDescent="0.25">
      <c r="R101486" s="15">
        <v>3</v>
      </c>
    </row>
    <row r="101487" spans="18:18" x14ac:dyDescent="0.25">
      <c r="R101487" s="15">
        <v>1</v>
      </c>
    </row>
    <row r="101488" spans="18:18" x14ac:dyDescent="0.25">
      <c r="R101488" s="15">
        <v>1</v>
      </c>
    </row>
    <row r="101489" spans="18:18" x14ac:dyDescent="0.25">
      <c r="R101489" s="15">
        <v>1</v>
      </c>
    </row>
    <row r="101490" spans="18:18" x14ac:dyDescent="0.25">
      <c r="R101490" s="15">
        <v>1</v>
      </c>
    </row>
    <row r="101491" spans="18:18" x14ac:dyDescent="0.25">
      <c r="R101491" s="15">
        <v>1</v>
      </c>
    </row>
    <row r="101492" spans="18:18" x14ac:dyDescent="0.25">
      <c r="R101492" s="15">
        <v>1</v>
      </c>
    </row>
    <row r="101493" spans="18:18" x14ac:dyDescent="0.25">
      <c r="R101493" s="15">
        <v>1</v>
      </c>
    </row>
    <row r="101494" spans="18:18" x14ac:dyDescent="0.25">
      <c r="R101494" s="15">
        <v>1</v>
      </c>
    </row>
    <row r="101495" spans="18:18" x14ac:dyDescent="0.25">
      <c r="R101495" s="15">
        <v>1</v>
      </c>
    </row>
    <row r="101496" spans="18:18" x14ac:dyDescent="0.25">
      <c r="R101496" s="15">
        <v>1</v>
      </c>
    </row>
    <row r="101497" spans="18:18" x14ac:dyDescent="0.25">
      <c r="R101497" s="15">
        <v>1</v>
      </c>
    </row>
    <row r="101498" spans="18:18" x14ac:dyDescent="0.25">
      <c r="R101498" s="15">
        <v>1</v>
      </c>
    </row>
    <row r="101499" spans="18:18" x14ac:dyDescent="0.25">
      <c r="R101499" s="15">
        <v>2</v>
      </c>
    </row>
    <row r="101500" spans="18:18" x14ac:dyDescent="0.25">
      <c r="R101500" s="15">
        <v>2</v>
      </c>
    </row>
    <row r="101501" spans="18:18" x14ac:dyDescent="0.25">
      <c r="R101501" s="15">
        <v>2</v>
      </c>
    </row>
    <row r="101502" spans="18:18" x14ac:dyDescent="0.25">
      <c r="R101502" s="15">
        <v>2</v>
      </c>
    </row>
    <row r="101503" spans="18:18" x14ac:dyDescent="0.25">
      <c r="R101503" s="15">
        <v>2</v>
      </c>
    </row>
    <row r="101504" spans="18:18" x14ac:dyDescent="0.25">
      <c r="R101504" s="15">
        <v>1</v>
      </c>
    </row>
    <row r="101505" spans="18:18" x14ac:dyDescent="0.25">
      <c r="R101505" s="15">
        <v>1</v>
      </c>
    </row>
    <row r="101506" spans="18:18" x14ac:dyDescent="0.25">
      <c r="R101506" s="15">
        <v>1</v>
      </c>
    </row>
    <row r="101507" spans="18:18" x14ac:dyDescent="0.25">
      <c r="R101507" s="15">
        <v>3</v>
      </c>
    </row>
    <row r="101508" spans="18:18" x14ac:dyDescent="0.25">
      <c r="R101508" s="15">
        <v>3</v>
      </c>
    </row>
    <row r="101509" spans="18:18" x14ac:dyDescent="0.25">
      <c r="R101509" s="15">
        <v>2</v>
      </c>
    </row>
    <row r="101510" spans="18:18" x14ac:dyDescent="0.25">
      <c r="R101510" s="15">
        <v>2</v>
      </c>
    </row>
    <row r="101511" spans="18:18" x14ac:dyDescent="0.25">
      <c r="R101511" s="15">
        <v>2</v>
      </c>
    </row>
    <row r="101512" spans="18:18" x14ac:dyDescent="0.25">
      <c r="R101512" s="15">
        <v>2</v>
      </c>
    </row>
    <row r="101513" spans="18:18" x14ac:dyDescent="0.25">
      <c r="R101513" s="15">
        <v>3</v>
      </c>
    </row>
    <row r="101514" spans="18:18" x14ac:dyDescent="0.25">
      <c r="R101514" s="15">
        <v>3</v>
      </c>
    </row>
    <row r="101515" spans="18:18" x14ac:dyDescent="0.25">
      <c r="R101515" s="15">
        <v>3</v>
      </c>
    </row>
    <row r="101516" spans="18:18" x14ac:dyDescent="0.25">
      <c r="R101516" s="15">
        <v>1</v>
      </c>
    </row>
    <row r="101517" spans="18:18" x14ac:dyDescent="0.25">
      <c r="R101517" s="15">
        <v>1</v>
      </c>
    </row>
    <row r="101518" spans="18:18" x14ac:dyDescent="0.25">
      <c r="R101518" s="15">
        <v>1</v>
      </c>
    </row>
    <row r="101519" spans="18:18" x14ac:dyDescent="0.25">
      <c r="R101519" s="15">
        <v>1</v>
      </c>
    </row>
    <row r="101520" spans="18:18" x14ac:dyDescent="0.25">
      <c r="R101520" s="15">
        <v>1</v>
      </c>
    </row>
    <row r="101521" spans="18:18" x14ac:dyDescent="0.25">
      <c r="R101521" s="15">
        <v>1</v>
      </c>
    </row>
    <row r="101522" spans="18:18" x14ac:dyDescent="0.25">
      <c r="R101522" s="15">
        <v>1</v>
      </c>
    </row>
    <row r="101523" spans="18:18" x14ac:dyDescent="0.25">
      <c r="R101523" s="15">
        <v>2</v>
      </c>
    </row>
    <row r="101524" spans="18:18" x14ac:dyDescent="0.25">
      <c r="R101524" s="15">
        <v>1</v>
      </c>
    </row>
    <row r="101525" spans="18:18" x14ac:dyDescent="0.25">
      <c r="R101525" s="15">
        <v>2</v>
      </c>
    </row>
    <row r="101526" spans="18:18" x14ac:dyDescent="0.25">
      <c r="R101526" s="15">
        <v>1</v>
      </c>
    </row>
    <row r="101527" spans="18:18" x14ac:dyDescent="0.25">
      <c r="R101527" s="15">
        <v>4</v>
      </c>
    </row>
    <row r="101528" spans="18:18" x14ac:dyDescent="0.25">
      <c r="R101528" s="15">
        <v>1</v>
      </c>
    </row>
    <row r="101529" spans="18:18" x14ac:dyDescent="0.25">
      <c r="R101529" s="15">
        <v>4</v>
      </c>
    </row>
    <row r="101530" spans="18:18" x14ac:dyDescent="0.25">
      <c r="R101530" s="15">
        <v>4</v>
      </c>
    </row>
    <row r="101531" spans="18:18" x14ac:dyDescent="0.25">
      <c r="R101531" s="15">
        <v>1</v>
      </c>
    </row>
    <row r="101532" spans="18:18" x14ac:dyDescent="0.25">
      <c r="R101532" s="15">
        <v>4</v>
      </c>
    </row>
    <row r="101533" spans="18:18" x14ac:dyDescent="0.25">
      <c r="R101533" s="15">
        <v>1</v>
      </c>
    </row>
    <row r="101534" spans="18:18" x14ac:dyDescent="0.25">
      <c r="R101534" s="15">
        <v>4</v>
      </c>
    </row>
    <row r="101535" spans="18:18" x14ac:dyDescent="0.25">
      <c r="R101535" s="15">
        <v>1</v>
      </c>
    </row>
    <row r="101536" spans="18:18" x14ac:dyDescent="0.25">
      <c r="R101536" s="15">
        <v>1</v>
      </c>
    </row>
    <row r="101537" spans="18:18" x14ac:dyDescent="0.25">
      <c r="R101537" s="15">
        <v>1</v>
      </c>
    </row>
    <row r="101538" spans="18:18" x14ac:dyDescent="0.25">
      <c r="R101538" s="15">
        <v>1</v>
      </c>
    </row>
    <row r="101539" spans="18:18" x14ac:dyDescent="0.25">
      <c r="R101539" s="15">
        <v>1</v>
      </c>
    </row>
    <row r="101540" spans="18:18" x14ac:dyDescent="0.25">
      <c r="R101540" s="15">
        <v>4</v>
      </c>
    </row>
    <row r="101541" spans="18:18" x14ac:dyDescent="0.25">
      <c r="R101541" s="15">
        <v>4</v>
      </c>
    </row>
    <row r="101542" spans="18:18" x14ac:dyDescent="0.25">
      <c r="R101542" s="15">
        <v>4</v>
      </c>
    </row>
    <row r="101543" spans="18:18" x14ac:dyDescent="0.25">
      <c r="R101543" s="15">
        <v>1</v>
      </c>
    </row>
    <row r="101544" spans="18:18" x14ac:dyDescent="0.25">
      <c r="R101544" s="15">
        <v>3</v>
      </c>
    </row>
    <row r="101545" spans="18:18" x14ac:dyDescent="0.25">
      <c r="R101545" s="15">
        <v>2</v>
      </c>
    </row>
    <row r="101546" spans="18:18" x14ac:dyDescent="0.25">
      <c r="R101546" s="15">
        <v>1</v>
      </c>
    </row>
    <row r="101547" spans="18:18" x14ac:dyDescent="0.25">
      <c r="R101547" s="15">
        <v>1</v>
      </c>
    </row>
    <row r="101548" spans="18:18" x14ac:dyDescent="0.25">
      <c r="R101548" s="15">
        <v>1</v>
      </c>
    </row>
    <row r="101549" spans="18:18" x14ac:dyDescent="0.25">
      <c r="R101549" s="15">
        <v>1</v>
      </c>
    </row>
    <row r="101550" spans="18:18" x14ac:dyDescent="0.25">
      <c r="R101550" s="15">
        <v>1</v>
      </c>
    </row>
    <row r="101551" spans="18:18" x14ac:dyDescent="0.25">
      <c r="R101551" s="15">
        <v>3</v>
      </c>
    </row>
    <row r="101552" spans="18:18" x14ac:dyDescent="0.25">
      <c r="R101552" s="15">
        <v>1</v>
      </c>
    </row>
    <row r="101553" spans="18:18" x14ac:dyDescent="0.25">
      <c r="R101553" s="15">
        <v>2</v>
      </c>
    </row>
    <row r="101554" spans="18:18" x14ac:dyDescent="0.25">
      <c r="R101554" s="15">
        <v>2</v>
      </c>
    </row>
    <row r="101555" spans="18:18" x14ac:dyDescent="0.25">
      <c r="R101555" s="15">
        <v>2</v>
      </c>
    </row>
    <row r="101556" spans="18:18" x14ac:dyDescent="0.25">
      <c r="R101556" s="15">
        <v>2</v>
      </c>
    </row>
    <row r="101557" spans="18:18" x14ac:dyDescent="0.25">
      <c r="R101557" s="15">
        <v>1</v>
      </c>
    </row>
    <row r="101558" spans="18:18" x14ac:dyDescent="0.25">
      <c r="R101558" s="15">
        <v>1</v>
      </c>
    </row>
    <row r="101559" spans="18:18" x14ac:dyDescent="0.25">
      <c r="R101559" s="15">
        <v>4</v>
      </c>
    </row>
    <row r="101560" spans="18:18" x14ac:dyDescent="0.25">
      <c r="R101560" s="15">
        <v>1</v>
      </c>
    </row>
    <row r="101561" spans="18:18" x14ac:dyDescent="0.25">
      <c r="R101561" s="15">
        <v>1</v>
      </c>
    </row>
    <row r="101562" spans="18:18" x14ac:dyDescent="0.25">
      <c r="R101562" s="15">
        <v>4</v>
      </c>
    </row>
    <row r="101563" spans="18:18" x14ac:dyDescent="0.25">
      <c r="R101563" s="15">
        <v>2</v>
      </c>
    </row>
    <row r="101564" spans="18:18" x14ac:dyDescent="0.25">
      <c r="R101564" s="15">
        <v>2</v>
      </c>
    </row>
    <row r="101565" spans="18:18" x14ac:dyDescent="0.25">
      <c r="R101565" s="15">
        <v>4</v>
      </c>
    </row>
    <row r="101566" spans="18:18" x14ac:dyDescent="0.25">
      <c r="R101566" s="15">
        <v>5</v>
      </c>
    </row>
    <row r="101567" spans="18:18" x14ac:dyDescent="0.25">
      <c r="R101567" s="15">
        <v>4</v>
      </c>
    </row>
    <row r="101568" spans="18:18" x14ac:dyDescent="0.25">
      <c r="R101568" s="15">
        <v>5</v>
      </c>
    </row>
    <row r="101569" spans="18:18" x14ac:dyDescent="0.25">
      <c r="R101569" s="15">
        <v>5</v>
      </c>
    </row>
    <row r="101570" spans="18:18" x14ac:dyDescent="0.25">
      <c r="R101570" s="15">
        <v>3</v>
      </c>
    </row>
    <row r="101571" spans="18:18" x14ac:dyDescent="0.25">
      <c r="R101571" s="15">
        <v>1</v>
      </c>
    </row>
    <row r="101572" spans="18:18" x14ac:dyDescent="0.25">
      <c r="R101572" s="15">
        <v>1</v>
      </c>
    </row>
    <row r="101573" spans="18:18" x14ac:dyDescent="0.25">
      <c r="R101573" s="15">
        <v>1</v>
      </c>
    </row>
    <row r="101574" spans="18:18" x14ac:dyDescent="0.25">
      <c r="R101574" s="15">
        <v>1</v>
      </c>
    </row>
    <row r="101575" spans="18:18" x14ac:dyDescent="0.25">
      <c r="R101575" s="15">
        <v>1</v>
      </c>
    </row>
    <row r="101576" spans="18:18" x14ac:dyDescent="0.25">
      <c r="R101576" s="15">
        <v>1</v>
      </c>
    </row>
    <row r="101577" spans="18:18" x14ac:dyDescent="0.25">
      <c r="R101577" s="15">
        <v>1</v>
      </c>
    </row>
    <row r="101578" spans="18:18" x14ac:dyDescent="0.25">
      <c r="R101578" s="15">
        <v>1</v>
      </c>
    </row>
    <row r="101579" spans="18:18" x14ac:dyDescent="0.25">
      <c r="R101579" s="15">
        <v>1</v>
      </c>
    </row>
    <row r="101580" spans="18:18" x14ac:dyDescent="0.25">
      <c r="R101580" s="15">
        <v>1</v>
      </c>
    </row>
    <row r="101581" spans="18:18" x14ac:dyDescent="0.25">
      <c r="R101581" s="15">
        <v>3</v>
      </c>
    </row>
    <row r="101582" spans="18:18" x14ac:dyDescent="0.25">
      <c r="R101582" s="15">
        <v>3</v>
      </c>
    </row>
    <row r="101583" spans="18:18" x14ac:dyDescent="0.25">
      <c r="R101583" s="15">
        <v>1</v>
      </c>
    </row>
    <row r="101584" spans="18:18" x14ac:dyDescent="0.25">
      <c r="R101584" s="15">
        <v>1</v>
      </c>
    </row>
    <row r="101585" spans="18:18" x14ac:dyDescent="0.25">
      <c r="R101585" s="15">
        <v>1</v>
      </c>
    </row>
    <row r="101586" spans="18:18" x14ac:dyDescent="0.25">
      <c r="R101586" s="15">
        <v>1</v>
      </c>
    </row>
    <row r="101587" spans="18:18" x14ac:dyDescent="0.25">
      <c r="R101587" s="15">
        <v>1</v>
      </c>
    </row>
    <row r="101588" spans="18:18" x14ac:dyDescent="0.25">
      <c r="R101588" s="15">
        <v>1</v>
      </c>
    </row>
    <row r="101589" spans="18:18" x14ac:dyDescent="0.25">
      <c r="R101589" s="15">
        <v>1</v>
      </c>
    </row>
    <row r="101590" spans="18:18" x14ac:dyDescent="0.25">
      <c r="R101590" s="15">
        <v>1</v>
      </c>
    </row>
    <row r="101591" spans="18:18" x14ac:dyDescent="0.25">
      <c r="R101591" s="15">
        <v>1</v>
      </c>
    </row>
    <row r="101592" spans="18:18" x14ac:dyDescent="0.25">
      <c r="R101592" s="15">
        <v>1</v>
      </c>
    </row>
    <row r="101593" spans="18:18" x14ac:dyDescent="0.25">
      <c r="R101593" s="15">
        <v>1</v>
      </c>
    </row>
    <row r="101594" spans="18:18" x14ac:dyDescent="0.25">
      <c r="R101594" s="15">
        <v>1</v>
      </c>
    </row>
    <row r="101595" spans="18:18" x14ac:dyDescent="0.25">
      <c r="R101595" s="15">
        <v>2</v>
      </c>
    </row>
    <row r="101596" spans="18:18" x14ac:dyDescent="0.25">
      <c r="R101596" s="15">
        <v>2</v>
      </c>
    </row>
    <row r="101597" spans="18:18" x14ac:dyDescent="0.25">
      <c r="R101597" s="15">
        <v>2</v>
      </c>
    </row>
    <row r="101598" spans="18:18" x14ac:dyDescent="0.25">
      <c r="R101598" s="15">
        <v>1</v>
      </c>
    </row>
    <row r="101599" spans="18:18" x14ac:dyDescent="0.25">
      <c r="R101599" s="15">
        <v>1</v>
      </c>
    </row>
    <row r="101600" spans="18:18" x14ac:dyDescent="0.25">
      <c r="R101600" s="15">
        <v>1</v>
      </c>
    </row>
    <row r="101601" spans="18:18" x14ac:dyDescent="0.25">
      <c r="R101601" s="15">
        <v>1</v>
      </c>
    </row>
    <row r="101602" spans="18:18" x14ac:dyDescent="0.25">
      <c r="R101602" s="15">
        <v>1</v>
      </c>
    </row>
    <row r="101603" spans="18:18" x14ac:dyDescent="0.25">
      <c r="R101603" s="15">
        <v>1</v>
      </c>
    </row>
    <row r="101604" spans="18:18" x14ac:dyDescent="0.25">
      <c r="R101604" s="15">
        <v>1</v>
      </c>
    </row>
    <row r="101605" spans="18:18" x14ac:dyDescent="0.25">
      <c r="R101605" s="15">
        <v>1</v>
      </c>
    </row>
    <row r="101606" spans="18:18" x14ac:dyDescent="0.25">
      <c r="R101606" s="15">
        <v>4</v>
      </c>
    </row>
    <row r="101607" spans="18:18" x14ac:dyDescent="0.25">
      <c r="R101607" s="15">
        <v>4</v>
      </c>
    </row>
    <row r="101608" spans="18:18" x14ac:dyDescent="0.25">
      <c r="R101608" s="15">
        <v>4</v>
      </c>
    </row>
    <row r="101609" spans="18:18" x14ac:dyDescent="0.25">
      <c r="R101609" s="15">
        <v>5</v>
      </c>
    </row>
    <row r="101610" spans="18:18" x14ac:dyDescent="0.25">
      <c r="R101610" s="15">
        <v>4</v>
      </c>
    </row>
    <row r="101611" spans="18:18" x14ac:dyDescent="0.25">
      <c r="R101611" s="15">
        <v>1</v>
      </c>
    </row>
    <row r="101612" spans="18:18" x14ac:dyDescent="0.25">
      <c r="R101612" s="15">
        <v>3</v>
      </c>
    </row>
    <row r="101613" spans="18:18" x14ac:dyDescent="0.25">
      <c r="R101613" s="15">
        <v>3</v>
      </c>
    </row>
    <row r="101614" spans="18:18" x14ac:dyDescent="0.25">
      <c r="R101614" s="15">
        <v>3</v>
      </c>
    </row>
    <row r="101615" spans="18:18" x14ac:dyDescent="0.25">
      <c r="R101615" s="15">
        <v>3</v>
      </c>
    </row>
    <row r="101616" spans="18:18" x14ac:dyDescent="0.25">
      <c r="R101616" s="15">
        <v>3</v>
      </c>
    </row>
    <row r="101617" spans="18:18" x14ac:dyDescent="0.25">
      <c r="R101617" s="15">
        <v>3</v>
      </c>
    </row>
    <row r="101618" spans="18:18" x14ac:dyDescent="0.25">
      <c r="R101618" s="15">
        <v>1</v>
      </c>
    </row>
    <row r="101619" spans="18:18" x14ac:dyDescent="0.25">
      <c r="R101619" s="15">
        <v>1</v>
      </c>
    </row>
    <row r="101620" spans="18:18" x14ac:dyDescent="0.25">
      <c r="R101620" s="15">
        <v>1</v>
      </c>
    </row>
    <row r="101621" spans="18:18" x14ac:dyDescent="0.25">
      <c r="R101621" s="15">
        <v>3</v>
      </c>
    </row>
    <row r="101622" spans="18:18" x14ac:dyDescent="0.25">
      <c r="R101622" s="15">
        <v>3</v>
      </c>
    </row>
    <row r="101623" spans="18:18" x14ac:dyDescent="0.25">
      <c r="R101623" s="15">
        <v>3</v>
      </c>
    </row>
    <row r="101624" spans="18:18" x14ac:dyDescent="0.25">
      <c r="R101624" s="15">
        <v>3</v>
      </c>
    </row>
    <row r="101625" spans="18:18" x14ac:dyDescent="0.25">
      <c r="R101625" s="15">
        <v>1</v>
      </c>
    </row>
    <row r="101626" spans="18:18" x14ac:dyDescent="0.25">
      <c r="R101626" s="15">
        <v>3</v>
      </c>
    </row>
    <row r="101627" spans="18:18" x14ac:dyDescent="0.25">
      <c r="R101627" s="15">
        <v>3</v>
      </c>
    </row>
    <row r="101628" spans="18:18" x14ac:dyDescent="0.25">
      <c r="R101628" s="15">
        <v>3</v>
      </c>
    </row>
    <row r="101629" spans="18:18" x14ac:dyDescent="0.25">
      <c r="R101629" s="15">
        <v>3</v>
      </c>
    </row>
    <row r="101630" spans="18:18" x14ac:dyDescent="0.25">
      <c r="R101630" s="15">
        <v>3</v>
      </c>
    </row>
    <row r="101631" spans="18:18" x14ac:dyDescent="0.25">
      <c r="R101631" s="15">
        <v>3</v>
      </c>
    </row>
    <row r="101632" spans="18:18" x14ac:dyDescent="0.25">
      <c r="R101632" s="15">
        <v>3</v>
      </c>
    </row>
    <row r="101633" spans="18:18" x14ac:dyDescent="0.25">
      <c r="R101633" s="15">
        <v>1</v>
      </c>
    </row>
    <row r="101634" spans="18:18" x14ac:dyDescent="0.25">
      <c r="R101634" s="15">
        <v>1</v>
      </c>
    </row>
    <row r="101635" spans="18:18" x14ac:dyDescent="0.25">
      <c r="R101635" s="15">
        <v>2</v>
      </c>
    </row>
    <row r="101636" spans="18:18" x14ac:dyDescent="0.25">
      <c r="R101636" s="15">
        <v>2</v>
      </c>
    </row>
    <row r="101637" spans="18:18" x14ac:dyDescent="0.25">
      <c r="R101637" s="15">
        <v>2</v>
      </c>
    </row>
    <row r="101638" spans="18:18" x14ac:dyDescent="0.25">
      <c r="R101638" s="15">
        <v>2</v>
      </c>
    </row>
    <row r="101639" spans="18:18" x14ac:dyDescent="0.25">
      <c r="R101639" s="15">
        <v>1</v>
      </c>
    </row>
    <row r="101640" spans="18:18" x14ac:dyDescent="0.25">
      <c r="R101640" s="15">
        <v>1</v>
      </c>
    </row>
    <row r="101641" spans="18:18" x14ac:dyDescent="0.25">
      <c r="R101641" s="15">
        <v>1</v>
      </c>
    </row>
    <row r="101642" spans="18:18" x14ac:dyDescent="0.25">
      <c r="R101642" s="15">
        <v>1</v>
      </c>
    </row>
    <row r="101643" spans="18:18" x14ac:dyDescent="0.25">
      <c r="R101643" s="15">
        <v>1</v>
      </c>
    </row>
    <row r="101644" spans="18:18" x14ac:dyDescent="0.25">
      <c r="R101644" s="15">
        <v>1</v>
      </c>
    </row>
    <row r="101645" spans="18:18" x14ac:dyDescent="0.25">
      <c r="R101645" s="15">
        <v>1</v>
      </c>
    </row>
    <row r="101646" spans="18:18" x14ac:dyDescent="0.25">
      <c r="R101646" s="15">
        <v>1</v>
      </c>
    </row>
    <row r="101647" spans="18:18" x14ac:dyDescent="0.25">
      <c r="R101647" s="15">
        <v>1</v>
      </c>
    </row>
    <row r="101648" spans="18:18" x14ac:dyDescent="0.25">
      <c r="R101648" s="15">
        <v>2</v>
      </c>
    </row>
    <row r="101649" spans="18:18" x14ac:dyDescent="0.25">
      <c r="R101649" s="15">
        <v>2</v>
      </c>
    </row>
    <row r="101650" spans="18:18" x14ac:dyDescent="0.25">
      <c r="R101650" s="15">
        <v>1</v>
      </c>
    </row>
    <row r="101651" spans="18:18" x14ac:dyDescent="0.25">
      <c r="R101651" s="15">
        <v>1</v>
      </c>
    </row>
    <row r="101652" spans="18:18" x14ac:dyDescent="0.25">
      <c r="R101652" s="15">
        <v>1</v>
      </c>
    </row>
    <row r="101653" spans="18:18" x14ac:dyDescent="0.25">
      <c r="R101653" s="15">
        <v>1</v>
      </c>
    </row>
    <row r="101654" spans="18:18" x14ac:dyDescent="0.25">
      <c r="R101654" s="15">
        <v>1</v>
      </c>
    </row>
    <row r="101655" spans="18:18" x14ac:dyDescent="0.25">
      <c r="R101655" s="15">
        <v>1</v>
      </c>
    </row>
    <row r="101656" spans="18:18" x14ac:dyDescent="0.25">
      <c r="R101656" s="15">
        <v>1</v>
      </c>
    </row>
    <row r="101657" spans="18:18" x14ac:dyDescent="0.25">
      <c r="R101657" s="15">
        <v>1</v>
      </c>
    </row>
    <row r="101658" spans="18:18" x14ac:dyDescent="0.25">
      <c r="R101658" s="15">
        <v>1</v>
      </c>
    </row>
    <row r="101659" spans="18:18" x14ac:dyDescent="0.25">
      <c r="R101659" s="15">
        <v>1</v>
      </c>
    </row>
    <row r="101660" spans="18:18" x14ac:dyDescent="0.25">
      <c r="R101660" s="15">
        <v>1</v>
      </c>
    </row>
    <row r="101661" spans="18:18" x14ac:dyDescent="0.25">
      <c r="R101661" s="15">
        <v>3</v>
      </c>
    </row>
    <row r="101662" spans="18:18" x14ac:dyDescent="0.25">
      <c r="R101662" s="15">
        <v>3</v>
      </c>
    </row>
    <row r="101663" spans="18:18" x14ac:dyDescent="0.25">
      <c r="R101663" s="15">
        <v>3</v>
      </c>
    </row>
    <row r="101664" spans="18:18" x14ac:dyDescent="0.25">
      <c r="R101664" s="15">
        <v>3</v>
      </c>
    </row>
    <row r="101665" spans="18:18" x14ac:dyDescent="0.25">
      <c r="R101665" s="15">
        <v>3</v>
      </c>
    </row>
    <row r="101666" spans="18:18" x14ac:dyDescent="0.25">
      <c r="R101666" s="15">
        <v>3</v>
      </c>
    </row>
    <row r="101667" spans="18:18" x14ac:dyDescent="0.25">
      <c r="R101667" s="15">
        <v>3</v>
      </c>
    </row>
    <row r="101668" spans="18:18" x14ac:dyDescent="0.25">
      <c r="R101668" s="15">
        <v>3</v>
      </c>
    </row>
    <row r="101669" spans="18:18" x14ac:dyDescent="0.25">
      <c r="R101669" s="15">
        <v>3</v>
      </c>
    </row>
    <row r="101670" spans="18:18" x14ac:dyDescent="0.25">
      <c r="R101670" s="15">
        <v>3</v>
      </c>
    </row>
    <row r="101671" spans="18:18" x14ac:dyDescent="0.25">
      <c r="R101671" s="15">
        <v>3</v>
      </c>
    </row>
    <row r="101672" spans="18:18" x14ac:dyDescent="0.25">
      <c r="R101672" s="15">
        <v>3</v>
      </c>
    </row>
    <row r="101673" spans="18:18" x14ac:dyDescent="0.25">
      <c r="R101673" s="15">
        <v>3</v>
      </c>
    </row>
    <row r="101674" spans="18:18" x14ac:dyDescent="0.25">
      <c r="R101674" s="15">
        <v>3</v>
      </c>
    </row>
    <row r="101675" spans="18:18" x14ac:dyDescent="0.25">
      <c r="R101675" s="15">
        <v>3</v>
      </c>
    </row>
    <row r="101676" spans="18:18" x14ac:dyDescent="0.25">
      <c r="R101676" s="15">
        <v>3</v>
      </c>
    </row>
    <row r="101677" spans="18:18" x14ac:dyDescent="0.25">
      <c r="R101677" s="15">
        <v>3</v>
      </c>
    </row>
    <row r="101678" spans="18:18" x14ac:dyDescent="0.25">
      <c r="R101678" s="15">
        <v>3</v>
      </c>
    </row>
    <row r="101679" spans="18:18" x14ac:dyDescent="0.25">
      <c r="R101679" s="15">
        <v>3</v>
      </c>
    </row>
    <row r="101680" spans="18:18" x14ac:dyDescent="0.25">
      <c r="R101680" s="15">
        <v>3</v>
      </c>
    </row>
    <row r="101681" spans="18:18" x14ac:dyDescent="0.25">
      <c r="R101681" s="15">
        <v>3</v>
      </c>
    </row>
    <row r="101682" spans="18:18" x14ac:dyDescent="0.25">
      <c r="R101682" s="15">
        <v>4</v>
      </c>
    </row>
    <row r="101683" spans="18:18" x14ac:dyDescent="0.25">
      <c r="R101683" s="15">
        <v>4</v>
      </c>
    </row>
    <row r="101684" spans="18:18" x14ac:dyDescent="0.25">
      <c r="R101684" s="15">
        <v>4</v>
      </c>
    </row>
    <row r="101685" spans="18:18" x14ac:dyDescent="0.25">
      <c r="R101685" s="15">
        <v>4</v>
      </c>
    </row>
    <row r="101686" spans="18:18" x14ac:dyDescent="0.25">
      <c r="R101686" s="15">
        <v>4</v>
      </c>
    </row>
    <row r="101687" spans="18:18" x14ac:dyDescent="0.25">
      <c r="R101687" s="15">
        <v>4</v>
      </c>
    </row>
    <row r="101688" spans="18:18" x14ac:dyDescent="0.25">
      <c r="R101688" s="15">
        <v>4</v>
      </c>
    </row>
    <row r="101689" spans="18:18" x14ac:dyDescent="0.25">
      <c r="R101689" s="15">
        <v>4</v>
      </c>
    </row>
    <row r="101690" spans="18:18" x14ac:dyDescent="0.25">
      <c r="R101690" s="15">
        <v>4</v>
      </c>
    </row>
    <row r="101691" spans="18:18" x14ac:dyDescent="0.25">
      <c r="R101691" s="15">
        <v>4</v>
      </c>
    </row>
    <row r="101692" spans="18:18" x14ac:dyDescent="0.25">
      <c r="R101692" s="15">
        <v>2</v>
      </c>
    </row>
    <row r="101693" spans="18:18" x14ac:dyDescent="0.25">
      <c r="R101693" s="15">
        <v>2</v>
      </c>
    </row>
    <row r="101694" spans="18:18" x14ac:dyDescent="0.25">
      <c r="R101694" s="15">
        <v>2</v>
      </c>
    </row>
    <row r="101695" spans="18:18" x14ac:dyDescent="0.25">
      <c r="R101695" s="15">
        <v>2</v>
      </c>
    </row>
    <row r="101696" spans="18:18" x14ac:dyDescent="0.25">
      <c r="R101696" s="15">
        <v>2</v>
      </c>
    </row>
    <row r="101697" spans="18:18" x14ac:dyDescent="0.25">
      <c r="R101697" s="15">
        <v>2</v>
      </c>
    </row>
    <row r="101698" spans="18:18" x14ac:dyDescent="0.25">
      <c r="R101698" s="15">
        <v>2</v>
      </c>
    </row>
    <row r="101699" spans="18:18" x14ac:dyDescent="0.25">
      <c r="R101699" s="15">
        <v>2</v>
      </c>
    </row>
    <row r="101700" spans="18:18" x14ac:dyDescent="0.25">
      <c r="R101700" s="15">
        <v>2</v>
      </c>
    </row>
    <row r="101701" spans="18:18" x14ac:dyDescent="0.25">
      <c r="R101701" s="15">
        <v>3</v>
      </c>
    </row>
    <row r="101702" spans="18:18" x14ac:dyDescent="0.25">
      <c r="R101702" s="15">
        <v>3</v>
      </c>
    </row>
    <row r="101703" spans="18:18" x14ac:dyDescent="0.25">
      <c r="R101703" s="15">
        <v>3</v>
      </c>
    </row>
    <row r="101704" spans="18:18" x14ac:dyDescent="0.25">
      <c r="R101704" s="15">
        <v>3</v>
      </c>
    </row>
    <row r="101705" spans="18:18" x14ac:dyDescent="0.25">
      <c r="R101705" s="15">
        <v>3</v>
      </c>
    </row>
    <row r="101706" spans="18:18" x14ac:dyDescent="0.25">
      <c r="R101706" s="15">
        <v>3</v>
      </c>
    </row>
    <row r="101707" spans="18:18" x14ac:dyDescent="0.25">
      <c r="R101707" s="15">
        <v>3</v>
      </c>
    </row>
    <row r="101708" spans="18:18" x14ac:dyDescent="0.25">
      <c r="R101708" s="15">
        <v>3</v>
      </c>
    </row>
    <row r="101709" spans="18:18" x14ac:dyDescent="0.25">
      <c r="R101709" s="15">
        <v>3</v>
      </c>
    </row>
    <row r="101710" spans="18:18" x14ac:dyDescent="0.25">
      <c r="R101710" s="15">
        <v>3</v>
      </c>
    </row>
    <row r="101711" spans="18:18" x14ac:dyDescent="0.25">
      <c r="R101711" s="15">
        <v>3</v>
      </c>
    </row>
    <row r="101712" spans="18:18" x14ac:dyDescent="0.25">
      <c r="R101712" s="15">
        <v>3</v>
      </c>
    </row>
    <row r="101713" spans="18:18" x14ac:dyDescent="0.25">
      <c r="R101713" s="15">
        <v>3</v>
      </c>
    </row>
    <row r="101714" spans="18:18" x14ac:dyDescent="0.25">
      <c r="R101714" s="15">
        <v>3</v>
      </c>
    </row>
    <row r="101715" spans="18:18" x14ac:dyDescent="0.25">
      <c r="R101715" s="15">
        <v>3</v>
      </c>
    </row>
    <row r="101716" spans="18:18" x14ac:dyDescent="0.25">
      <c r="R101716" s="15">
        <v>3</v>
      </c>
    </row>
    <row r="101717" spans="18:18" x14ac:dyDescent="0.25">
      <c r="R101717" s="15">
        <v>3</v>
      </c>
    </row>
    <row r="101718" spans="18:18" x14ac:dyDescent="0.25">
      <c r="R101718" s="15">
        <v>3</v>
      </c>
    </row>
    <row r="101719" spans="18:18" x14ac:dyDescent="0.25">
      <c r="R101719" s="15">
        <v>3</v>
      </c>
    </row>
    <row r="101720" spans="18:18" x14ac:dyDescent="0.25">
      <c r="R101720" s="15">
        <v>3</v>
      </c>
    </row>
    <row r="101721" spans="18:18" x14ac:dyDescent="0.25">
      <c r="R101721" s="15">
        <v>3</v>
      </c>
    </row>
    <row r="101722" spans="18:18" x14ac:dyDescent="0.25">
      <c r="R101722" s="15">
        <v>3</v>
      </c>
    </row>
    <row r="101723" spans="18:18" x14ac:dyDescent="0.25">
      <c r="R101723" s="15">
        <v>3</v>
      </c>
    </row>
    <row r="101724" spans="18:18" x14ac:dyDescent="0.25">
      <c r="R101724" s="15">
        <v>3</v>
      </c>
    </row>
    <row r="101725" spans="18:18" x14ac:dyDescent="0.25">
      <c r="R101725" s="15">
        <v>3</v>
      </c>
    </row>
    <row r="101726" spans="18:18" x14ac:dyDescent="0.25">
      <c r="R101726" s="15">
        <v>3</v>
      </c>
    </row>
    <row r="101727" spans="18:18" x14ac:dyDescent="0.25">
      <c r="R101727" s="15">
        <v>3</v>
      </c>
    </row>
    <row r="101728" spans="18:18" x14ac:dyDescent="0.25">
      <c r="R101728" s="15">
        <v>3</v>
      </c>
    </row>
    <row r="101729" spans="18:18" x14ac:dyDescent="0.25">
      <c r="R101729" s="15">
        <v>3</v>
      </c>
    </row>
    <row r="101730" spans="18:18" x14ac:dyDescent="0.25">
      <c r="R101730" s="15">
        <v>3</v>
      </c>
    </row>
    <row r="101731" spans="18:18" x14ac:dyDescent="0.25">
      <c r="R101731" s="15">
        <v>3</v>
      </c>
    </row>
    <row r="101732" spans="18:18" x14ac:dyDescent="0.25">
      <c r="R101732" s="15">
        <v>3</v>
      </c>
    </row>
    <row r="101733" spans="18:18" x14ac:dyDescent="0.25">
      <c r="R101733" s="15">
        <v>3</v>
      </c>
    </row>
    <row r="101734" spans="18:18" x14ac:dyDescent="0.25">
      <c r="R101734" s="15">
        <v>3</v>
      </c>
    </row>
    <row r="101735" spans="18:18" x14ac:dyDescent="0.25">
      <c r="R101735" s="15">
        <v>3</v>
      </c>
    </row>
    <row r="101736" spans="18:18" x14ac:dyDescent="0.25">
      <c r="R101736" s="15">
        <v>3</v>
      </c>
    </row>
    <row r="101737" spans="18:18" x14ac:dyDescent="0.25">
      <c r="R101737" s="15">
        <v>3</v>
      </c>
    </row>
    <row r="101738" spans="18:18" x14ac:dyDescent="0.25">
      <c r="R101738" s="15">
        <v>3</v>
      </c>
    </row>
    <row r="101739" spans="18:18" x14ac:dyDescent="0.25">
      <c r="R101739" s="15">
        <v>3</v>
      </c>
    </row>
    <row r="101740" spans="18:18" x14ac:dyDescent="0.25">
      <c r="R101740" s="15">
        <v>3</v>
      </c>
    </row>
    <row r="101741" spans="18:18" x14ac:dyDescent="0.25">
      <c r="R101741" s="15">
        <v>3</v>
      </c>
    </row>
    <row r="101742" spans="18:18" x14ac:dyDescent="0.25">
      <c r="R101742" s="15">
        <v>3</v>
      </c>
    </row>
    <row r="101743" spans="18:18" x14ac:dyDescent="0.25">
      <c r="R101743" s="15">
        <v>3</v>
      </c>
    </row>
    <row r="101744" spans="18:18" x14ac:dyDescent="0.25">
      <c r="R101744" s="15">
        <v>3</v>
      </c>
    </row>
    <row r="101745" spans="18:18" x14ac:dyDescent="0.25">
      <c r="R101745" s="15">
        <v>3</v>
      </c>
    </row>
    <row r="101746" spans="18:18" x14ac:dyDescent="0.25">
      <c r="R101746" s="15">
        <v>3</v>
      </c>
    </row>
    <row r="101747" spans="18:18" x14ac:dyDescent="0.25">
      <c r="R101747" s="15">
        <v>3</v>
      </c>
    </row>
    <row r="101748" spans="18:18" x14ac:dyDescent="0.25">
      <c r="R101748" s="15">
        <v>3</v>
      </c>
    </row>
    <row r="101749" spans="18:18" x14ac:dyDescent="0.25">
      <c r="R101749" s="15">
        <v>3</v>
      </c>
    </row>
    <row r="101750" spans="18:18" x14ac:dyDescent="0.25">
      <c r="R101750" s="15">
        <v>3</v>
      </c>
    </row>
    <row r="101751" spans="18:18" x14ac:dyDescent="0.25">
      <c r="R101751" s="15">
        <v>3</v>
      </c>
    </row>
    <row r="101752" spans="18:18" x14ac:dyDescent="0.25">
      <c r="R101752" s="15">
        <v>3</v>
      </c>
    </row>
    <row r="101753" spans="18:18" x14ac:dyDescent="0.25">
      <c r="R101753" s="15">
        <v>3</v>
      </c>
    </row>
    <row r="101754" spans="18:18" x14ac:dyDescent="0.25">
      <c r="R101754" s="15">
        <v>3</v>
      </c>
    </row>
    <row r="101755" spans="18:18" x14ac:dyDescent="0.25">
      <c r="R101755" s="15">
        <v>3</v>
      </c>
    </row>
    <row r="101756" spans="18:18" x14ac:dyDescent="0.25">
      <c r="R101756" s="15">
        <v>3</v>
      </c>
    </row>
    <row r="101757" spans="18:18" x14ac:dyDescent="0.25">
      <c r="R101757" s="15">
        <v>3</v>
      </c>
    </row>
    <row r="101758" spans="18:18" x14ac:dyDescent="0.25">
      <c r="R101758" s="15">
        <v>3</v>
      </c>
    </row>
    <row r="101759" spans="18:18" x14ac:dyDescent="0.25">
      <c r="R101759" s="15">
        <v>3</v>
      </c>
    </row>
    <row r="101760" spans="18:18" x14ac:dyDescent="0.25">
      <c r="R101760" s="15">
        <v>3</v>
      </c>
    </row>
    <row r="101761" spans="18:18" x14ac:dyDescent="0.25">
      <c r="R101761" s="15">
        <v>3</v>
      </c>
    </row>
    <row r="101762" spans="18:18" x14ac:dyDescent="0.25">
      <c r="R101762" s="15">
        <v>3</v>
      </c>
    </row>
    <row r="101763" spans="18:18" x14ac:dyDescent="0.25">
      <c r="R101763" s="15">
        <v>3</v>
      </c>
    </row>
    <row r="101764" spans="18:18" x14ac:dyDescent="0.25">
      <c r="R101764" s="15">
        <v>3</v>
      </c>
    </row>
    <row r="101765" spans="18:18" x14ac:dyDescent="0.25">
      <c r="R101765" s="15">
        <v>3</v>
      </c>
    </row>
    <row r="101766" spans="18:18" x14ac:dyDescent="0.25">
      <c r="R101766" s="15">
        <v>3</v>
      </c>
    </row>
    <row r="101767" spans="18:18" x14ac:dyDescent="0.25">
      <c r="R101767" s="15">
        <v>3</v>
      </c>
    </row>
    <row r="101768" spans="18:18" x14ac:dyDescent="0.25">
      <c r="R101768" s="15">
        <v>3</v>
      </c>
    </row>
    <row r="101769" spans="18:18" x14ac:dyDescent="0.25">
      <c r="R101769" s="15">
        <v>3</v>
      </c>
    </row>
    <row r="101770" spans="18:18" x14ac:dyDescent="0.25">
      <c r="R101770" s="15">
        <v>3</v>
      </c>
    </row>
    <row r="101771" spans="18:18" x14ac:dyDescent="0.25">
      <c r="R101771" s="15">
        <v>3</v>
      </c>
    </row>
    <row r="101772" spans="18:18" x14ac:dyDescent="0.25">
      <c r="R101772" s="15">
        <v>3</v>
      </c>
    </row>
    <row r="101773" spans="18:18" x14ac:dyDescent="0.25">
      <c r="R101773" s="15">
        <v>3</v>
      </c>
    </row>
    <row r="101774" spans="18:18" x14ac:dyDescent="0.25">
      <c r="R101774" s="15">
        <v>3</v>
      </c>
    </row>
    <row r="101775" spans="18:18" x14ac:dyDescent="0.25">
      <c r="R101775" s="15">
        <v>3</v>
      </c>
    </row>
    <row r="101776" spans="18:18" x14ac:dyDescent="0.25">
      <c r="R101776" s="15">
        <v>3</v>
      </c>
    </row>
    <row r="101777" spans="18:18" x14ac:dyDescent="0.25">
      <c r="R101777" s="15">
        <v>3</v>
      </c>
    </row>
    <row r="101778" spans="18:18" x14ac:dyDescent="0.25">
      <c r="R101778" s="15">
        <v>3</v>
      </c>
    </row>
    <row r="101779" spans="18:18" x14ac:dyDescent="0.25">
      <c r="R101779" s="15">
        <v>3</v>
      </c>
    </row>
    <row r="101780" spans="18:18" x14ac:dyDescent="0.25">
      <c r="R101780" s="15">
        <v>3</v>
      </c>
    </row>
    <row r="101781" spans="18:18" x14ac:dyDescent="0.25">
      <c r="R101781" s="15">
        <v>3</v>
      </c>
    </row>
    <row r="101782" spans="18:18" x14ac:dyDescent="0.25">
      <c r="R101782" s="15">
        <v>3</v>
      </c>
    </row>
    <row r="101783" spans="18:18" x14ac:dyDescent="0.25">
      <c r="R101783" s="15">
        <v>3</v>
      </c>
    </row>
    <row r="101784" spans="18:18" x14ac:dyDescent="0.25">
      <c r="R101784" s="15">
        <v>3</v>
      </c>
    </row>
    <row r="101785" spans="18:18" x14ac:dyDescent="0.25">
      <c r="R101785" s="15">
        <v>3</v>
      </c>
    </row>
    <row r="101786" spans="18:18" x14ac:dyDescent="0.25">
      <c r="R101786" s="15">
        <v>3</v>
      </c>
    </row>
    <row r="101787" spans="18:18" x14ac:dyDescent="0.25">
      <c r="R101787" s="15">
        <v>3</v>
      </c>
    </row>
    <row r="101788" spans="18:18" x14ac:dyDescent="0.25">
      <c r="R101788" s="15">
        <v>3</v>
      </c>
    </row>
    <row r="101789" spans="18:18" x14ac:dyDescent="0.25">
      <c r="R101789" s="15">
        <v>3</v>
      </c>
    </row>
    <row r="101790" spans="18:18" x14ac:dyDescent="0.25">
      <c r="R101790" s="15">
        <v>3</v>
      </c>
    </row>
    <row r="101791" spans="18:18" x14ac:dyDescent="0.25">
      <c r="R101791" s="15">
        <v>3</v>
      </c>
    </row>
    <row r="101792" spans="18:18" x14ac:dyDescent="0.25">
      <c r="R101792" s="15">
        <v>3</v>
      </c>
    </row>
    <row r="101793" spans="18:18" x14ac:dyDescent="0.25">
      <c r="R101793" s="15">
        <v>3</v>
      </c>
    </row>
    <row r="101794" spans="18:18" x14ac:dyDescent="0.25">
      <c r="R101794" s="15">
        <v>3</v>
      </c>
    </row>
    <row r="101795" spans="18:18" x14ac:dyDescent="0.25">
      <c r="R101795" s="15">
        <v>3</v>
      </c>
    </row>
    <row r="101796" spans="18:18" x14ac:dyDescent="0.25">
      <c r="R101796" s="15">
        <v>3</v>
      </c>
    </row>
    <row r="101797" spans="18:18" x14ac:dyDescent="0.25">
      <c r="R101797" s="15">
        <v>3</v>
      </c>
    </row>
    <row r="101798" spans="18:18" x14ac:dyDescent="0.25">
      <c r="R101798" s="15">
        <v>3</v>
      </c>
    </row>
    <row r="101799" spans="18:18" x14ac:dyDescent="0.25">
      <c r="R101799" s="15">
        <v>3</v>
      </c>
    </row>
    <row r="101800" spans="18:18" x14ac:dyDescent="0.25">
      <c r="R101800" s="15">
        <v>3</v>
      </c>
    </row>
    <row r="101801" spans="18:18" x14ac:dyDescent="0.25">
      <c r="R101801" s="15">
        <v>3</v>
      </c>
    </row>
    <row r="101802" spans="18:18" x14ac:dyDescent="0.25">
      <c r="R101802" s="15">
        <v>3</v>
      </c>
    </row>
    <row r="101803" spans="18:18" x14ac:dyDescent="0.25">
      <c r="R101803" s="15">
        <v>3</v>
      </c>
    </row>
    <row r="101804" spans="18:18" x14ac:dyDescent="0.25">
      <c r="R101804" s="15">
        <v>3</v>
      </c>
    </row>
    <row r="101805" spans="18:18" x14ac:dyDescent="0.25">
      <c r="R101805" s="15">
        <v>3</v>
      </c>
    </row>
    <row r="101806" spans="18:18" x14ac:dyDescent="0.25">
      <c r="R101806" s="15">
        <v>3</v>
      </c>
    </row>
    <row r="101807" spans="18:18" x14ac:dyDescent="0.25">
      <c r="R101807" s="15">
        <v>3</v>
      </c>
    </row>
    <row r="101808" spans="18:18" x14ac:dyDescent="0.25">
      <c r="R101808" s="15">
        <v>3</v>
      </c>
    </row>
    <row r="101809" spans="18:18" x14ac:dyDescent="0.25">
      <c r="R101809" s="15">
        <v>3</v>
      </c>
    </row>
    <row r="101810" spans="18:18" x14ac:dyDescent="0.25">
      <c r="R101810" s="15">
        <v>3</v>
      </c>
    </row>
    <row r="101811" spans="18:18" x14ac:dyDescent="0.25">
      <c r="R101811" s="15">
        <v>4</v>
      </c>
    </row>
    <row r="101812" spans="18:18" x14ac:dyDescent="0.25">
      <c r="R101812" s="15">
        <v>4</v>
      </c>
    </row>
    <row r="101813" spans="18:18" x14ac:dyDescent="0.25">
      <c r="R101813" s="15">
        <v>4</v>
      </c>
    </row>
    <row r="101814" spans="18:18" x14ac:dyDescent="0.25">
      <c r="R101814" s="15">
        <v>4</v>
      </c>
    </row>
    <row r="101815" spans="18:18" x14ac:dyDescent="0.25">
      <c r="R101815" s="15">
        <v>4</v>
      </c>
    </row>
    <row r="101816" spans="18:18" x14ac:dyDescent="0.25">
      <c r="R101816" s="15">
        <v>4</v>
      </c>
    </row>
    <row r="101817" spans="18:18" x14ac:dyDescent="0.25">
      <c r="R101817" s="15">
        <v>4</v>
      </c>
    </row>
    <row r="101818" spans="18:18" x14ac:dyDescent="0.25">
      <c r="R101818" s="15">
        <v>4</v>
      </c>
    </row>
    <row r="101819" spans="18:18" x14ac:dyDescent="0.25">
      <c r="R101819" s="15">
        <v>4</v>
      </c>
    </row>
    <row r="101820" spans="18:18" x14ac:dyDescent="0.25">
      <c r="R101820" s="15">
        <v>4</v>
      </c>
    </row>
    <row r="101821" spans="18:18" x14ac:dyDescent="0.25">
      <c r="R101821" s="15">
        <v>4</v>
      </c>
    </row>
    <row r="101822" spans="18:18" x14ac:dyDescent="0.25">
      <c r="R101822" s="15">
        <v>4</v>
      </c>
    </row>
    <row r="101823" spans="18:18" x14ac:dyDescent="0.25">
      <c r="R101823" s="15">
        <v>4</v>
      </c>
    </row>
    <row r="101824" spans="18:18" x14ac:dyDescent="0.25">
      <c r="R101824" s="15">
        <v>4</v>
      </c>
    </row>
    <row r="101825" spans="18:18" x14ac:dyDescent="0.25">
      <c r="R101825" s="15">
        <v>4</v>
      </c>
    </row>
    <row r="101826" spans="18:18" x14ac:dyDescent="0.25">
      <c r="R101826" s="15">
        <v>4</v>
      </c>
    </row>
    <row r="101827" spans="18:18" x14ac:dyDescent="0.25">
      <c r="R101827" s="15">
        <v>4</v>
      </c>
    </row>
    <row r="101828" spans="18:18" x14ac:dyDescent="0.25">
      <c r="R101828" s="15">
        <v>4</v>
      </c>
    </row>
    <row r="101829" spans="18:18" x14ac:dyDescent="0.25">
      <c r="R101829" s="15">
        <v>4</v>
      </c>
    </row>
    <row r="101830" spans="18:18" x14ac:dyDescent="0.25">
      <c r="R101830" s="15">
        <v>4</v>
      </c>
    </row>
    <row r="101831" spans="18:18" x14ac:dyDescent="0.25">
      <c r="R101831" s="15">
        <v>4</v>
      </c>
    </row>
    <row r="101832" spans="18:18" x14ac:dyDescent="0.25">
      <c r="R101832" s="15">
        <v>4</v>
      </c>
    </row>
    <row r="101833" spans="18:18" x14ac:dyDescent="0.25">
      <c r="R101833" s="15">
        <v>4</v>
      </c>
    </row>
    <row r="101834" spans="18:18" x14ac:dyDescent="0.25">
      <c r="R101834" s="15">
        <v>4</v>
      </c>
    </row>
    <row r="101835" spans="18:18" x14ac:dyDescent="0.25">
      <c r="R101835" s="15">
        <v>4</v>
      </c>
    </row>
    <row r="101836" spans="18:18" x14ac:dyDescent="0.25">
      <c r="R101836" s="15">
        <v>4</v>
      </c>
    </row>
    <row r="101837" spans="18:18" x14ac:dyDescent="0.25">
      <c r="R101837" s="15">
        <v>4</v>
      </c>
    </row>
    <row r="101838" spans="18:18" x14ac:dyDescent="0.25">
      <c r="R101838" s="15">
        <v>4</v>
      </c>
    </row>
    <row r="101839" spans="18:18" x14ac:dyDescent="0.25">
      <c r="R101839" s="15">
        <v>4</v>
      </c>
    </row>
    <row r="101840" spans="18:18" x14ac:dyDescent="0.25">
      <c r="R101840" s="15">
        <v>4</v>
      </c>
    </row>
    <row r="101841" spans="18:18" x14ac:dyDescent="0.25">
      <c r="R101841" s="15">
        <v>4</v>
      </c>
    </row>
    <row r="101842" spans="18:18" x14ac:dyDescent="0.25">
      <c r="R101842" s="15">
        <v>4</v>
      </c>
    </row>
    <row r="101843" spans="18:18" x14ac:dyDescent="0.25">
      <c r="R101843" s="15">
        <v>4</v>
      </c>
    </row>
    <row r="101844" spans="18:18" x14ac:dyDescent="0.25">
      <c r="R101844" s="15">
        <v>4</v>
      </c>
    </row>
    <row r="101845" spans="18:18" x14ac:dyDescent="0.25">
      <c r="R101845" s="15">
        <v>4</v>
      </c>
    </row>
    <row r="101846" spans="18:18" x14ac:dyDescent="0.25">
      <c r="R101846" s="15">
        <v>4</v>
      </c>
    </row>
    <row r="101847" spans="18:18" x14ac:dyDescent="0.25">
      <c r="R101847" s="15">
        <v>4</v>
      </c>
    </row>
    <row r="101848" spans="18:18" x14ac:dyDescent="0.25">
      <c r="R101848" s="15">
        <v>4</v>
      </c>
    </row>
    <row r="101849" spans="18:18" x14ac:dyDescent="0.25">
      <c r="R101849" s="15">
        <v>4</v>
      </c>
    </row>
    <row r="101850" spans="18:18" x14ac:dyDescent="0.25">
      <c r="R101850" s="15">
        <v>4</v>
      </c>
    </row>
    <row r="101851" spans="18:18" x14ac:dyDescent="0.25">
      <c r="R101851" s="15">
        <v>4</v>
      </c>
    </row>
    <row r="101852" spans="18:18" x14ac:dyDescent="0.25">
      <c r="R101852" s="15">
        <v>4</v>
      </c>
    </row>
    <row r="101853" spans="18:18" x14ac:dyDescent="0.25">
      <c r="R101853" s="15">
        <v>4</v>
      </c>
    </row>
    <row r="101854" spans="18:18" x14ac:dyDescent="0.25">
      <c r="R101854" s="15">
        <v>4</v>
      </c>
    </row>
    <row r="101855" spans="18:18" x14ac:dyDescent="0.25">
      <c r="R101855" s="15">
        <v>4</v>
      </c>
    </row>
    <row r="101856" spans="18:18" x14ac:dyDescent="0.25">
      <c r="R101856" s="15">
        <v>4</v>
      </c>
    </row>
    <row r="101857" spans="18:18" x14ac:dyDescent="0.25">
      <c r="R101857" s="15">
        <v>4</v>
      </c>
    </row>
    <row r="101858" spans="18:18" x14ac:dyDescent="0.25">
      <c r="R101858" s="15">
        <v>4</v>
      </c>
    </row>
    <row r="101859" spans="18:18" x14ac:dyDescent="0.25">
      <c r="R101859" s="15">
        <v>4</v>
      </c>
    </row>
    <row r="101860" spans="18:18" x14ac:dyDescent="0.25">
      <c r="R101860" s="15">
        <v>4</v>
      </c>
    </row>
    <row r="101861" spans="18:18" x14ac:dyDescent="0.25">
      <c r="R101861" s="15">
        <v>4</v>
      </c>
    </row>
    <row r="101862" spans="18:18" x14ac:dyDescent="0.25">
      <c r="R101862" s="15">
        <v>4</v>
      </c>
    </row>
    <row r="101863" spans="18:18" x14ac:dyDescent="0.25">
      <c r="R101863" s="15">
        <v>4</v>
      </c>
    </row>
    <row r="101864" spans="18:18" x14ac:dyDescent="0.25">
      <c r="R101864" s="15">
        <v>4</v>
      </c>
    </row>
    <row r="101865" spans="18:18" x14ac:dyDescent="0.25">
      <c r="R101865" s="15">
        <v>4</v>
      </c>
    </row>
    <row r="101866" spans="18:18" x14ac:dyDescent="0.25">
      <c r="R101866" s="15">
        <v>4</v>
      </c>
    </row>
    <row r="101867" spans="18:18" x14ac:dyDescent="0.25">
      <c r="R101867" s="15">
        <v>4</v>
      </c>
    </row>
    <row r="101868" spans="18:18" x14ac:dyDescent="0.25">
      <c r="R101868" s="15">
        <v>4</v>
      </c>
    </row>
    <row r="101869" spans="18:18" x14ac:dyDescent="0.25">
      <c r="R101869" s="15">
        <v>4</v>
      </c>
    </row>
    <row r="101870" spans="18:18" x14ac:dyDescent="0.25">
      <c r="R101870" s="15">
        <v>4</v>
      </c>
    </row>
    <row r="101871" spans="18:18" x14ac:dyDescent="0.25">
      <c r="R101871" s="15">
        <v>4</v>
      </c>
    </row>
    <row r="101872" spans="18:18" x14ac:dyDescent="0.25">
      <c r="R101872" s="15">
        <v>4</v>
      </c>
    </row>
    <row r="101873" spans="18:18" x14ac:dyDescent="0.25">
      <c r="R101873" s="15">
        <v>4</v>
      </c>
    </row>
    <row r="101874" spans="18:18" x14ac:dyDescent="0.25">
      <c r="R101874" s="15">
        <v>4</v>
      </c>
    </row>
    <row r="101875" spans="18:18" x14ac:dyDescent="0.25">
      <c r="R101875" s="15">
        <v>4</v>
      </c>
    </row>
    <row r="101876" spans="18:18" x14ac:dyDescent="0.25">
      <c r="R101876" s="15">
        <v>4</v>
      </c>
    </row>
    <row r="101877" spans="18:18" x14ac:dyDescent="0.25">
      <c r="R101877" s="15">
        <v>4</v>
      </c>
    </row>
    <row r="101878" spans="18:18" x14ac:dyDescent="0.25">
      <c r="R101878" s="15">
        <v>4</v>
      </c>
    </row>
    <row r="101879" spans="18:18" x14ac:dyDescent="0.25">
      <c r="R101879" s="15">
        <v>4</v>
      </c>
    </row>
    <row r="101880" spans="18:18" x14ac:dyDescent="0.25">
      <c r="R101880" s="15">
        <v>4</v>
      </c>
    </row>
    <row r="101881" spans="18:18" x14ac:dyDescent="0.25">
      <c r="R101881" s="15">
        <v>4</v>
      </c>
    </row>
    <row r="101882" spans="18:18" x14ac:dyDescent="0.25">
      <c r="R101882" s="15">
        <v>4</v>
      </c>
    </row>
    <row r="101883" spans="18:18" x14ac:dyDescent="0.25">
      <c r="R101883" s="15">
        <v>4</v>
      </c>
    </row>
    <row r="101884" spans="18:18" x14ac:dyDescent="0.25">
      <c r="R101884" s="15">
        <v>4</v>
      </c>
    </row>
    <row r="101885" spans="18:18" x14ac:dyDescent="0.25">
      <c r="R101885" s="15">
        <v>4</v>
      </c>
    </row>
    <row r="101886" spans="18:18" x14ac:dyDescent="0.25">
      <c r="R101886" s="15">
        <v>4</v>
      </c>
    </row>
    <row r="101887" spans="18:18" x14ac:dyDescent="0.25">
      <c r="R101887" s="15">
        <v>4</v>
      </c>
    </row>
    <row r="101888" spans="18:18" x14ac:dyDescent="0.25">
      <c r="R101888" s="15">
        <v>4</v>
      </c>
    </row>
    <row r="101889" spans="18:18" x14ac:dyDescent="0.25">
      <c r="R101889" s="15">
        <v>4</v>
      </c>
    </row>
    <row r="101890" spans="18:18" x14ac:dyDescent="0.25">
      <c r="R101890" s="15">
        <v>4</v>
      </c>
    </row>
    <row r="101891" spans="18:18" x14ac:dyDescent="0.25">
      <c r="R101891" s="15">
        <v>4</v>
      </c>
    </row>
    <row r="101892" spans="18:18" x14ac:dyDescent="0.25">
      <c r="R101892" s="15">
        <v>4</v>
      </c>
    </row>
    <row r="101893" spans="18:18" x14ac:dyDescent="0.25">
      <c r="R101893" s="15">
        <v>4</v>
      </c>
    </row>
    <row r="101894" spans="18:18" x14ac:dyDescent="0.25">
      <c r="R101894" s="15">
        <v>4</v>
      </c>
    </row>
    <row r="101895" spans="18:18" x14ac:dyDescent="0.25">
      <c r="R101895" s="15">
        <v>4</v>
      </c>
    </row>
    <row r="101896" spans="18:18" x14ac:dyDescent="0.25">
      <c r="R101896" s="15">
        <v>4</v>
      </c>
    </row>
    <row r="101897" spans="18:18" x14ac:dyDescent="0.25">
      <c r="R101897" s="15">
        <v>4</v>
      </c>
    </row>
    <row r="101898" spans="18:18" x14ac:dyDescent="0.25">
      <c r="R101898" s="15">
        <v>4</v>
      </c>
    </row>
    <row r="101899" spans="18:18" x14ac:dyDescent="0.25">
      <c r="R101899" s="15">
        <v>4</v>
      </c>
    </row>
    <row r="101900" spans="18:18" x14ac:dyDescent="0.25">
      <c r="R101900" s="15">
        <v>4</v>
      </c>
    </row>
    <row r="101901" spans="18:18" x14ac:dyDescent="0.25">
      <c r="R101901" s="15">
        <v>4</v>
      </c>
    </row>
    <row r="101902" spans="18:18" x14ac:dyDescent="0.25">
      <c r="R101902" s="15">
        <v>4</v>
      </c>
    </row>
    <row r="101903" spans="18:18" x14ac:dyDescent="0.25">
      <c r="R101903" s="15">
        <v>4</v>
      </c>
    </row>
    <row r="101904" spans="18:18" x14ac:dyDescent="0.25">
      <c r="R101904" s="15">
        <v>4</v>
      </c>
    </row>
    <row r="101905" spans="18:18" x14ac:dyDescent="0.25">
      <c r="R101905" s="15">
        <v>3</v>
      </c>
    </row>
    <row r="101906" spans="18:18" x14ac:dyDescent="0.25">
      <c r="R101906" s="15">
        <v>3</v>
      </c>
    </row>
    <row r="101907" spans="18:18" x14ac:dyDescent="0.25">
      <c r="R101907" s="15">
        <v>3</v>
      </c>
    </row>
    <row r="101908" spans="18:18" x14ac:dyDescent="0.25">
      <c r="R101908" s="15">
        <v>3</v>
      </c>
    </row>
    <row r="101909" spans="18:18" x14ac:dyDescent="0.25">
      <c r="R101909" s="15">
        <v>3</v>
      </c>
    </row>
    <row r="101910" spans="18:18" x14ac:dyDescent="0.25">
      <c r="R101910" s="15">
        <v>3</v>
      </c>
    </row>
    <row r="101911" spans="18:18" x14ac:dyDescent="0.25">
      <c r="R101911" s="15">
        <v>3</v>
      </c>
    </row>
    <row r="101912" spans="18:18" x14ac:dyDescent="0.25">
      <c r="R101912" s="15">
        <v>3</v>
      </c>
    </row>
    <row r="101913" spans="18:18" x14ac:dyDescent="0.25">
      <c r="R101913" s="15">
        <v>3</v>
      </c>
    </row>
    <row r="101914" spans="18:18" x14ac:dyDescent="0.25">
      <c r="R101914" s="15">
        <v>3</v>
      </c>
    </row>
    <row r="101915" spans="18:18" x14ac:dyDescent="0.25">
      <c r="R101915" s="15">
        <v>3</v>
      </c>
    </row>
    <row r="101916" spans="18:18" x14ac:dyDescent="0.25">
      <c r="R101916" s="15">
        <v>3</v>
      </c>
    </row>
    <row r="101917" spans="18:18" x14ac:dyDescent="0.25">
      <c r="R101917" s="15">
        <v>3</v>
      </c>
    </row>
    <row r="101918" spans="18:18" x14ac:dyDescent="0.25">
      <c r="R101918" s="15">
        <v>3</v>
      </c>
    </row>
    <row r="101919" spans="18:18" x14ac:dyDescent="0.25">
      <c r="R101919" s="15">
        <v>3</v>
      </c>
    </row>
    <row r="101920" spans="18:18" x14ac:dyDescent="0.25">
      <c r="R101920" s="15">
        <v>3</v>
      </c>
    </row>
    <row r="101921" spans="18:18" x14ac:dyDescent="0.25">
      <c r="R101921" s="15">
        <v>3</v>
      </c>
    </row>
    <row r="101922" spans="18:18" x14ac:dyDescent="0.25">
      <c r="R101922" s="15">
        <v>3</v>
      </c>
    </row>
    <row r="101923" spans="18:18" x14ac:dyDescent="0.25">
      <c r="R101923" s="15">
        <v>3</v>
      </c>
    </row>
    <row r="101924" spans="18:18" x14ac:dyDescent="0.25">
      <c r="R101924" s="15">
        <v>3</v>
      </c>
    </row>
    <row r="101925" spans="18:18" x14ac:dyDescent="0.25">
      <c r="R101925" s="15">
        <v>3</v>
      </c>
    </row>
    <row r="101926" spans="18:18" x14ac:dyDescent="0.25">
      <c r="R101926" s="15">
        <v>3</v>
      </c>
    </row>
    <row r="101927" spans="18:18" x14ac:dyDescent="0.25">
      <c r="R101927" s="15">
        <v>3</v>
      </c>
    </row>
    <row r="101928" spans="18:18" x14ac:dyDescent="0.25">
      <c r="R101928" s="15">
        <v>3</v>
      </c>
    </row>
    <row r="101929" spans="18:18" x14ac:dyDescent="0.25">
      <c r="R101929" s="15">
        <v>3</v>
      </c>
    </row>
    <row r="101930" spans="18:18" x14ac:dyDescent="0.25">
      <c r="R101930" s="15">
        <v>3</v>
      </c>
    </row>
    <row r="101931" spans="18:18" x14ac:dyDescent="0.25">
      <c r="R101931" s="15">
        <v>3</v>
      </c>
    </row>
    <row r="101932" spans="18:18" x14ac:dyDescent="0.25">
      <c r="R101932" s="15">
        <v>3</v>
      </c>
    </row>
    <row r="101933" spans="18:18" x14ac:dyDescent="0.25">
      <c r="R101933" s="15">
        <v>3</v>
      </c>
    </row>
    <row r="101934" spans="18:18" x14ac:dyDescent="0.25">
      <c r="R101934" s="15">
        <v>3</v>
      </c>
    </row>
    <row r="101935" spans="18:18" x14ac:dyDescent="0.25">
      <c r="R101935" s="15">
        <v>3</v>
      </c>
    </row>
    <row r="101936" spans="18:18" x14ac:dyDescent="0.25">
      <c r="R101936" s="15">
        <v>3</v>
      </c>
    </row>
    <row r="101937" spans="18:18" x14ac:dyDescent="0.25">
      <c r="R101937" s="15">
        <v>3</v>
      </c>
    </row>
    <row r="101938" spans="18:18" x14ac:dyDescent="0.25">
      <c r="R101938" s="15">
        <v>3</v>
      </c>
    </row>
    <row r="101939" spans="18:18" x14ac:dyDescent="0.25">
      <c r="R101939" s="15">
        <v>3</v>
      </c>
    </row>
    <row r="101940" spans="18:18" x14ac:dyDescent="0.25">
      <c r="R101940" s="15">
        <v>3</v>
      </c>
    </row>
    <row r="101941" spans="18:18" x14ac:dyDescent="0.25">
      <c r="R101941" s="15">
        <v>3</v>
      </c>
    </row>
    <row r="101942" spans="18:18" x14ac:dyDescent="0.25">
      <c r="R101942" s="15">
        <v>3</v>
      </c>
    </row>
    <row r="101943" spans="18:18" x14ac:dyDescent="0.25">
      <c r="R101943" s="15">
        <v>3</v>
      </c>
    </row>
    <row r="101944" spans="18:18" x14ac:dyDescent="0.25">
      <c r="R101944" s="15">
        <v>3</v>
      </c>
    </row>
    <row r="101945" spans="18:18" x14ac:dyDescent="0.25">
      <c r="R101945" s="15">
        <v>3</v>
      </c>
    </row>
    <row r="101946" spans="18:18" x14ac:dyDescent="0.25">
      <c r="R101946" s="15">
        <v>3</v>
      </c>
    </row>
    <row r="101947" spans="18:18" x14ac:dyDescent="0.25">
      <c r="R101947" s="15">
        <v>3</v>
      </c>
    </row>
    <row r="101948" spans="18:18" x14ac:dyDescent="0.25">
      <c r="R101948" s="15">
        <v>3</v>
      </c>
    </row>
    <row r="101949" spans="18:18" x14ac:dyDescent="0.25">
      <c r="R101949" s="15">
        <v>3</v>
      </c>
    </row>
    <row r="101950" spans="18:18" x14ac:dyDescent="0.25">
      <c r="R101950" s="15">
        <v>3</v>
      </c>
    </row>
    <row r="101951" spans="18:18" x14ac:dyDescent="0.25">
      <c r="R101951" s="15">
        <v>3</v>
      </c>
    </row>
    <row r="101952" spans="18:18" x14ac:dyDescent="0.25">
      <c r="R101952" s="15">
        <v>3</v>
      </c>
    </row>
    <row r="101953" spans="18:18" x14ac:dyDescent="0.25">
      <c r="R101953" s="15">
        <v>3</v>
      </c>
    </row>
    <row r="101954" spans="18:18" x14ac:dyDescent="0.25">
      <c r="R101954" s="15">
        <v>3</v>
      </c>
    </row>
    <row r="101955" spans="18:18" x14ac:dyDescent="0.25">
      <c r="R101955" s="15">
        <v>3</v>
      </c>
    </row>
    <row r="101956" spans="18:18" x14ac:dyDescent="0.25">
      <c r="R101956" s="15">
        <v>3</v>
      </c>
    </row>
    <row r="101957" spans="18:18" x14ac:dyDescent="0.25">
      <c r="R101957" s="15">
        <v>3</v>
      </c>
    </row>
    <row r="101958" spans="18:18" x14ac:dyDescent="0.25">
      <c r="R101958" s="15">
        <v>3</v>
      </c>
    </row>
    <row r="101959" spans="18:18" x14ac:dyDescent="0.25">
      <c r="R101959" s="15">
        <v>3</v>
      </c>
    </row>
    <row r="101960" spans="18:18" x14ac:dyDescent="0.25">
      <c r="R101960" s="15">
        <v>3</v>
      </c>
    </row>
    <row r="101961" spans="18:18" x14ac:dyDescent="0.25">
      <c r="R101961" s="15">
        <v>5</v>
      </c>
    </row>
    <row r="101962" spans="18:18" x14ac:dyDescent="0.25">
      <c r="R101962" s="15">
        <v>5</v>
      </c>
    </row>
    <row r="101963" spans="18:18" x14ac:dyDescent="0.25">
      <c r="R101963" s="15">
        <v>5</v>
      </c>
    </row>
    <row r="101964" spans="18:18" x14ac:dyDescent="0.25">
      <c r="R101964" s="15">
        <v>5</v>
      </c>
    </row>
    <row r="101965" spans="18:18" x14ac:dyDescent="0.25">
      <c r="R101965" s="15">
        <v>5</v>
      </c>
    </row>
    <row r="101966" spans="18:18" x14ac:dyDescent="0.25">
      <c r="R101966" s="15">
        <v>5</v>
      </c>
    </row>
    <row r="101967" spans="18:18" x14ac:dyDescent="0.25">
      <c r="R101967" s="15">
        <v>5</v>
      </c>
    </row>
    <row r="101968" spans="18:18" x14ac:dyDescent="0.25">
      <c r="R101968" s="15">
        <v>5</v>
      </c>
    </row>
    <row r="101969" spans="18:18" x14ac:dyDescent="0.25">
      <c r="R101969" s="15">
        <v>5</v>
      </c>
    </row>
    <row r="101970" spans="18:18" x14ac:dyDescent="0.25">
      <c r="R101970" s="15">
        <v>5</v>
      </c>
    </row>
    <row r="101971" spans="18:18" x14ac:dyDescent="0.25">
      <c r="R101971" s="15">
        <v>5</v>
      </c>
    </row>
    <row r="101972" spans="18:18" x14ac:dyDescent="0.25">
      <c r="R101972" s="15">
        <v>5</v>
      </c>
    </row>
    <row r="101973" spans="18:18" x14ac:dyDescent="0.25">
      <c r="R101973" s="15">
        <v>5</v>
      </c>
    </row>
    <row r="101974" spans="18:18" x14ac:dyDescent="0.25">
      <c r="R101974" s="15">
        <v>5</v>
      </c>
    </row>
    <row r="101975" spans="18:18" x14ac:dyDescent="0.25">
      <c r="R101975" s="15">
        <v>5</v>
      </c>
    </row>
    <row r="101976" spans="18:18" x14ac:dyDescent="0.25">
      <c r="R101976" s="15">
        <v>5</v>
      </c>
    </row>
    <row r="101977" spans="18:18" x14ac:dyDescent="0.25">
      <c r="R101977" s="15">
        <v>5</v>
      </c>
    </row>
    <row r="101978" spans="18:18" x14ac:dyDescent="0.25">
      <c r="R101978" s="15">
        <v>3</v>
      </c>
    </row>
    <row r="101979" spans="18:18" x14ac:dyDescent="0.25">
      <c r="R101979" s="15">
        <v>3</v>
      </c>
    </row>
    <row r="101980" spans="18:18" x14ac:dyDescent="0.25">
      <c r="R101980" s="15">
        <v>3</v>
      </c>
    </row>
    <row r="101981" spans="18:18" x14ac:dyDescent="0.25">
      <c r="R101981" s="15">
        <v>3</v>
      </c>
    </row>
    <row r="101982" spans="18:18" x14ac:dyDescent="0.25">
      <c r="R101982" s="15">
        <v>3</v>
      </c>
    </row>
    <row r="101983" spans="18:18" x14ac:dyDescent="0.25">
      <c r="R101983" s="15">
        <v>3</v>
      </c>
    </row>
    <row r="101984" spans="18:18" x14ac:dyDescent="0.25">
      <c r="R101984" s="15">
        <v>3</v>
      </c>
    </row>
    <row r="101985" spans="18:18" x14ac:dyDescent="0.25">
      <c r="R101985" s="15">
        <v>3</v>
      </c>
    </row>
    <row r="101986" spans="18:18" x14ac:dyDescent="0.25">
      <c r="R101986" s="15">
        <v>3</v>
      </c>
    </row>
    <row r="101987" spans="18:18" x14ac:dyDescent="0.25">
      <c r="R101987" s="15">
        <v>3</v>
      </c>
    </row>
    <row r="101988" spans="18:18" x14ac:dyDescent="0.25">
      <c r="R101988" s="15">
        <v>3</v>
      </c>
    </row>
    <row r="101989" spans="18:18" x14ac:dyDescent="0.25">
      <c r="R101989" s="15">
        <v>3</v>
      </c>
    </row>
    <row r="101990" spans="18:18" x14ac:dyDescent="0.25">
      <c r="R101990" s="15">
        <v>3</v>
      </c>
    </row>
    <row r="101991" spans="18:18" x14ac:dyDescent="0.25">
      <c r="R101991" s="15">
        <v>3</v>
      </c>
    </row>
    <row r="101992" spans="18:18" x14ac:dyDescent="0.25">
      <c r="R101992" s="15">
        <v>3</v>
      </c>
    </row>
    <row r="101993" spans="18:18" x14ac:dyDescent="0.25">
      <c r="R101993" s="15">
        <v>3</v>
      </c>
    </row>
    <row r="101994" spans="18:18" x14ac:dyDescent="0.25">
      <c r="R101994" s="15">
        <v>3</v>
      </c>
    </row>
    <row r="101995" spans="18:18" x14ac:dyDescent="0.25">
      <c r="R101995" s="15">
        <v>3</v>
      </c>
    </row>
    <row r="101996" spans="18:18" x14ac:dyDescent="0.25">
      <c r="R101996" s="15">
        <v>3</v>
      </c>
    </row>
    <row r="101997" spans="18:18" x14ac:dyDescent="0.25">
      <c r="R101997" s="15">
        <v>3</v>
      </c>
    </row>
    <row r="101998" spans="18:18" x14ac:dyDescent="0.25">
      <c r="R101998" s="15">
        <v>3</v>
      </c>
    </row>
    <row r="101999" spans="18:18" x14ac:dyDescent="0.25">
      <c r="R101999" s="15">
        <v>3</v>
      </c>
    </row>
    <row r="102000" spans="18:18" x14ac:dyDescent="0.25">
      <c r="R102000" s="15">
        <v>3</v>
      </c>
    </row>
    <row r="102001" spans="18:18" x14ac:dyDescent="0.25">
      <c r="R102001" s="15">
        <v>3</v>
      </c>
    </row>
    <row r="102002" spans="18:18" x14ac:dyDescent="0.25">
      <c r="R102002" s="15">
        <v>3</v>
      </c>
    </row>
    <row r="102003" spans="18:18" x14ac:dyDescent="0.25">
      <c r="R102003" s="15">
        <v>3</v>
      </c>
    </row>
    <row r="102004" spans="18:18" x14ac:dyDescent="0.25">
      <c r="R102004" s="15">
        <v>3</v>
      </c>
    </row>
    <row r="102005" spans="18:18" x14ac:dyDescent="0.25">
      <c r="R102005" s="15">
        <v>3</v>
      </c>
    </row>
    <row r="102006" spans="18:18" x14ac:dyDescent="0.25">
      <c r="R102006" s="15">
        <v>3</v>
      </c>
    </row>
    <row r="102007" spans="18:18" x14ac:dyDescent="0.25">
      <c r="R102007" s="15">
        <v>3</v>
      </c>
    </row>
    <row r="102008" spans="18:18" x14ac:dyDescent="0.25">
      <c r="R102008" s="15">
        <v>3</v>
      </c>
    </row>
    <row r="102009" spans="18:18" x14ac:dyDescent="0.25">
      <c r="R102009" s="15">
        <v>3</v>
      </c>
    </row>
    <row r="102010" spans="18:18" x14ac:dyDescent="0.25">
      <c r="R102010" s="15">
        <v>3</v>
      </c>
    </row>
    <row r="102011" spans="18:18" x14ac:dyDescent="0.25">
      <c r="R102011" s="15">
        <v>3</v>
      </c>
    </row>
    <row r="102012" spans="18:18" x14ac:dyDescent="0.25">
      <c r="R102012" s="15">
        <v>3</v>
      </c>
    </row>
    <row r="102013" spans="18:18" x14ac:dyDescent="0.25">
      <c r="R102013" s="15">
        <v>3</v>
      </c>
    </row>
    <row r="102014" spans="18:18" x14ac:dyDescent="0.25">
      <c r="R102014" s="15">
        <v>3</v>
      </c>
    </row>
    <row r="102015" spans="18:18" x14ac:dyDescent="0.25">
      <c r="R102015" s="15">
        <v>3</v>
      </c>
    </row>
    <row r="102016" spans="18:18" x14ac:dyDescent="0.25">
      <c r="R102016" s="15">
        <v>3</v>
      </c>
    </row>
    <row r="102017" spans="18:18" x14ac:dyDescent="0.25">
      <c r="R102017" s="15">
        <v>3</v>
      </c>
    </row>
    <row r="102018" spans="18:18" x14ac:dyDescent="0.25">
      <c r="R102018" s="15">
        <v>3</v>
      </c>
    </row>
    <row r="102019" spans="18:18" x14ac:dyDescent="0.25">
      <c r="R102019" s="15">
        <v>3</v>
      </c>
    </row>
    <row r="102020" spans="18:18" x14ac:dyDescent="0.25">
      <c r="R102020" s="15">
        <v>3</v>
      </c>
    </row>
    <row r="102021" spans="18:18" x14ac:dyDescent="0.25">
      <c r="R102021" s="15">
        <v>4</v>
      </c>
    </row>
    <row r="102022" spans="18:18" x14ac:dyDescent="0.25">
      <c r="R102022" s="15">
        <v>4</v>
      </c>
    </row>
    <row r="102023" spans="18:18" x14ac:dyDescent="0.25">
      <c r="R102023" s="15">
        <v>4</v>
      </c>
    </row>
    <row r="102024" spans="18:18" x14ac:dyDescent="0.25">
      <c r="R102024" s="15">
        <v>4</v>
      </c>
    </row>
    <row r="102025" spans="18:18" x14ac:dyDescent="0.25">
      <c r="R102025" s="15">
        <v>4</v>
      </c>
    </row>
    <row r="102026" spans="18:18" x14ac:dyDescent="0.25">
      <c r="R102026" s="15">
        <v>4</v>
      </c>
    </row>
    <row r="102027" spans="18:18" x14ac:dyDescent="0.25">
      <c r="R102027" s="15">
        <v>4</v>
      </c>
    </row>
    <row r="102028" spans="18:18" x14ac:dyDescent="0.25">
      <c r="R102028" s="15">
        <v>4</v>
      </c>
    </row>
    <row r="102029" spans="18:18" x14ac:dyDescent="0.25">
      <c r="R102029" s="15">
        <v>4</v>
      </c>
    </row>
    <row r="102030" spans="18:18" x14ac:dyDescent="0.25">
      <c r="R102030" s="15">
        <v>4</v>
      </c>
    </row>
    <row r="102031" spans="18:18" x14ac:dyDescent="0.25">
      <c r="R102031" s="15">
        <v>4</v>
      </c>
    </row>
    <row r="102032" spans="18:18" x14ac:dyDescent="0.25">
      <c r="R102032" s="15">
        <v>4</v>
      </c>
    </row>
    <row r="102033" spans="18:18" x14ac:dyDescent="0.25">
      <c r="R102033" s="15">
        <v>4</v>
      </c>
    </row>
    <row r="102034" spans="18:18" x14ac:dyDescent="0.25">
      <c r="R102034" s="15">
        <v>4</v>
      </c>
    </row>
    <row r="102035" spans="18:18" x14ac:dyDescent="0.25">
      <c r="R102035" s="15">
        <v>4</v>
      </c>
    </row>
    <row r="102036" spans="18:18" x14ac:dyDescent="0.25">
      <c r="R102036" s="15">
        <v>1</v>
      </c>
    </row>
    <row r="102037" spans="18:18" x14ac:dyDescent="0.25">
      <c r="R102037" s="15">
        <v>1</v>
      </c>
    </row>
    <row r="102038" spans="18:18" x14ac:dyDescent="0.25">
      <c r="R102038" s="15">
        <v>1</v>
      </c>
    </row>
    <row r="102039" spans="18:18" x14ac:dyDescent="0.25">
      <c r="R102039" s="15">
        <v>1</v>
      </c>
    </row>
    <row r="102040" spans="18:18" x14ac:dyDescent="0.25">
      <c r="R102040" s="15">
        <v>1</v>
      </c>
    </row>
    <row r="102041" spans="18:18" x14ac:dyDescent="0.25">
      <c r="R102041" s="15">
        <v>1</v>
      </c>
    </row>
    <row r="102042" spans="18:18" x14ac:dyDescent="0.25">
      <c r="R102042" s="15">
        <v>1</v>
      </c>
    </row>
    <row r="102043" spans="18:18" x14ac:dyDescent="0.25">
      <c r="R102043" s="15">
        <v>1</v>
      </c>
    </row>
    <row r="102044" spans="18:18" x14ac:dyDescent="0.25">
      <c r="R102044" s="15">
        <v>1</v>
      </c>
    </row>
    <row r="102045" spans="18:18" x14ac:dyDescent="0.25">
      <c r="R102045" s="15">
        <v>1</v>
      </c>
    </row>
    <row r="102046" spans="18:18" x14ac:dyDescent="0.25">
      <c r="R102046" s="15">
        <v>3</v>
      </c>
    </row>
    <row r="102047" spans="18:18" x14ac:dyDescent="0.25">
      <c r="R102047" s="15">
        <v>3</v>
      </c>
    </row>
    <row r="102048" spans="18:18" x14ac:dyDescent="0.25">
      <c r="R102048" s="15">
        <v>3</v>
      </c>
    </row>
    <row r="102049" spans="18:18" x14ac:dyDescent="0.25">
      <c r="R102049" s="15">
        <v>3</v>
      </c>
    </row>
    <row r="102050" spans="18:18" x14ac:dyDescent="0.25">
      <c r="R102050" s="15">
        <v>3</v>
      </c>
    </row>
    <row r="102051" spans="18:18" x14ac:dyDescent="0.25">
      <c r="R102051" s="15">
        <v>3</v>
      </c>
    </row>
    <row r="102052" spans="18:18" x14ac:dyDescent="0.25">
      <c r="R102052" s="15">
        <v>3</v>
      </c>
    </row>
    <row r="102053" spans="18:18" x14ac:dyDescent="0.25">
      <c r="R102053" s="15">
        <v>3</v>
      </c>
    </row>
    <row r="102054" spans="18:18" x14ac:dyDescent="0.25">
      <c r="R102054" s="15">
        <v>3</v>
      </c>
    </row>
    <row r="102055" spans="18:18" x14ac:dyDescent="0.25">
      <c r="R102055" s="15">
        <v>3</v>
      </c>
    </row>
    <row r="102056" spans="18:18" x14ac:dyDescent="0.25">
      <c r="R102056" s="15">
        <v>3</v>
      </c>
    </row>
    <row r="102057" spans="18:18" x14ac:dyDescent="0.25">
      <c r="R102057" s="15">
        <v>1</v>
      </c>
    </row>
    <row r="102058" spans="18:18" x14ac:dyDescent="0.25">
      <c r="R102058" s="15">
        <v>1</v>
      </c>
    </row>
    <row r="102059" spans="18:18" x14ac:dyDescent="0.25">
      <c r="R102059" s="15">
        <v>1</v>
      </c>
    </row>
    <row r="102060" spans="18:18" x14ac:dyDescent="0.25">
      <c r="R102060" s="15">
        <v>1</v>
      </c>
    </row>
    <row r="102061" spans="18:18" x14ac:dyDescent="0.25">
      <c r="R102061" s="15">
        <v>1</v>
      </c>
    </row>
    <row r="102062" spans="18:18" x14ac:dyDescent="0.25">
      <c r="R102062" s="15">
        <v>1</v>
      </c>
    </row>
    <row r="102063" spans="18:18" x14ac:dyDescent="0.25">
      <c r="R102063" s="15">
        <v>1</v>
      </c>
    </row>
    <row r="102064" spans="18:18" x14ac:dyDescent="0.25">
      <c r="R102064" s="15">
        <v>1</v>
      </c>
    </row>
    <row r="102065" spans="18:18" x14ac:dyDescent="0.25">
      <c r="R102065" s="15">
        <v>1</v>
      </c>
    </row>
    <row r="102066" spans="18:18" x14ac:dyDescent="0.25">
      <c r="R102066" s="15">
        <v>1</v>
      </c>
    </row>
    <row r="102067" spans="18:18" x14ac:dyDescent="0.25">
      <c r="R102067" s="15">
        <v>1</v>
      </c>
    </row>
    <row r="102068" spans="18:18" x14ac:dyDescent="0.25">
      <c r="R102068" s="15">
        <v>1</v>
      </c>
    </row>
    <row r="102069" spans="18:18" x14ac:dyDescent="0.25">
      <c r="R102069" s="15">
        <v>3</v>
      </c>
    </row>
    <row r="102070" spans="18:18" x14ac:dyDescent="0.25">
      <c r="R102070" s="15">
        <v>3</v>
      </c>
    </row>
    <row r="102071" spans="18:18" x14ac:dyDescent="0.25">
      <c r="R102071" s="15">
        <v>3</v>
      </c>
    </row>
    <row r="102072" spans="18:18" x14ac:dyDescent="0.25">
      <c r="R102072" s="15">
        <v>3</v>
      </c>
    </row>
    <row r="102073" spans="18:18" x14ac:dyDescent="0.25">
      <c r="R102073" s="15">
        <v>3</v>
      </c>
    </row>
    <row r="102074" spans="18:18" x14ac:dyDescent="0.25">
      <c r="R102074" s="15">
        <v>3</v>
      </c>
    </row>
    <row r="102075" spans="18:18" x14ac:dyDescent="0.25">
      <c r="R102075" s="15">
        <v>3</v>
      </c>
    </row>
    <row r="102076" spans="18:18" x14ac:dyDescent="0.25">
      <c r="R102076" s="15">
        <v>3</v>
      </c>
    </row>
    <row r="102077" spans="18:18" x14ac:dyDescent="0.25">
      <c r="R102077" s="15">
        <v>3</v>
      </c>
    </row>
    <row r="102078" spans="18:18" x14ac:dyDescent="0.25">
      <c r="R102078" s="15">
        <v>3</v>
      </c>
    </row>
    <row r="102079" spans="18:18" x14ac:dyDescent="0.25">
      <c r="R102079" s="15">
        <v>3</v>
      </c>
    </row>
    <row r="102080" spans="18:18" x14ac:dyDescent="0.25">
      <c r="R102080" s="15">
        <v>3</v>
      </c>
    </row>
    <row r="102081" spans="18:18" x14ac:dyDescent="0.25">
      <c r="R102081" s="15">
        <v>3</v>
      </c>
    </row>
    <row r="102082" spans="18:18" x14ac:dyDescent="0.25">
      <c r="R102082" s="15">
        <v>3</v>
      </c>
    </row>
    <row r="102083" spans="18:18" x14ac:dyDescent="0.25">
      <c r="R102083" s="15">
        <v>3</v>
      </c>
    </row>
    <row r="102084" spans="18:18" x14ac:dyDescent="0.25">
      <c r="R102084" s="15">
        <v>3</v>
      </c>
    </row>
    <row r="102085" spans="18:18" x14ac:dyDescent="0.25">
      <c r="R102085" s="15">
        <v>3</v>
      </c>
    </row>
    <row r="102086" spans="18:18" x14ac:dyDescent="0.25">
      <c r="R102086" s="15">
        <v>3</v>
      </c>
    </row>
    <row r="102087" spans="18:18" x14ac:dyDescent="0.25">
      <c r="R102087" s="15">
        <v>3</v>
      </c>
    </row>
    <row r="102088" spans="18:18" x14ac:dyDescent="0.25">
      <c r="R102088" s="15">
        <v>3</v>
      </c>
    </row>
    <row r="102089" spans="18:18" x14ac:dyDescent="0.25">
      <c r="R102089" s="15">
        <v>3</v>
      </c>
    </row>
    <row r="102090" spans="18:18" x14ac:dyDescent="0.25">
      <c r="R102090" s="15">
        <v>3</v>
      </c>
    </row>
    <row r="102091" spans="18:18" x14ac:dyDescent="0.25">
      <c r="R102091" s="15">
        <v>3</v>
      </c>
    </row>
    <row r="102092" spans="18:18" x14ac:dyDescent="0.25">
      <c r="R102092" s="15">
        <v>3</v>
      </c>
    </row>
    <row r="102093" spans="18:18" x14ac:dyDescent="0.25">
      <c r="R102093" s="15">
        <v>3</v>
      </c>
    </row>
    <row r="102094" spans="18:18" x14ac:dyDescent="0.25">
      <c r="R102094" s="15">
        <v>3</v>
      </c>
    </row>
    <row r="102095" spans="18:18" x14ac:dyDescent="0.25">
      <c r="R102095" s="15">
        <v>3</v>
      </c>
    </row>
    <row r="102096" spans="18:18" x14ac:dyDescent="0.25">
      <c r="R102096" s="15">
        <v>3</v>
      </c>
    </row>
    <row r="102097" spans="18:18" x14ac:dyDescent="0.25">
      <c r="R102097" s="15">
        <v>3</v>
      </c>
    </row>
    <row r="102098" spans="18:18" x14ac:dyDescent="0.25">
      <c r="R102098" s="15">
        <v>3</v>
      </c>
    </row>
    <row r="102099" spans="18:18" x14ac:dyDescent="0.25">
      <c r="R102099" s="15">
        <v>3</v>
      </c>
    </row>
    <row r="102100" spans="18:18" x14ac:dyDescent="0.25">
      <c r="R102100" s="15">
        <v>3</v>
      </c>
    </row>
    <row r="102101" spans="18:18" x14ac:dyDescent="0.25">
      <c r="R102101" s="15">
        <v>3</v>
      </c>
    </row>
    <row r="102102" spans="18:18" x14ac:dyDescent="0.25">
      <c r="R102102" s="15">
        <v>3</v>
      </c>
    </row>
    <row r="102103" spans="18:18" x14ac:dyDescent="0.25">
      <c r="R102103" s="15">
        <v>3</v>
      </c>
    </row>
    <row r="102104" spans="18:18" x14ac:dyDescent="0.25">
      <c r="R102104" s="15">
        <v>3</v>
      </c>
    </row>
    <row r="102105" spans="18:18" x14ac:dyDescent="0.25">
      <c r="R102105" s="15">
        <v>3</v>
      </c>
    </row>
    <row r="102106" spans="18:18" x14ac:dyDescent="0.25">
      <c r="R102106" s="15">
        <v>3</v>
      </c>
    </row>
    <row r="102107" spans="18:18" x14ac:dyDescent="0.25">
      <c r="R102107" s="15">
        <v>3</v>
      </c>
    </row>
    <row r="102108" spans="18:18" x14ac:dyDescent="0.25">
      <c r="R102108" s="15">
        <v>3</v>
      </c>
    </row>
    <row r="102109" spans="18:18" x14ac:dyDescent="0.25">
      <c r="R102109" s="15">
        <v>3</v>
      </c>
    </row>
    <row r="102110" spans="18:18" x14ac:dyDescent="0.25">
      <c r="R102110" s="15">
        <v>3</v>
      </c>
    </row>
    <row r="102111" spans="18:18" x14ac:dyDescent="0.25">
      <c r="R102111" s="15">
        <v>3</v>
      </c>
    </row>
    <row r="102112" spans="18:18" x14ac:dyDescent="0.25">
      <c r="R102112" s="15">
        <v>3</v>
      </c>
    </row>
    <row r="102113" spans="18:18" x14ac:dyDescent="0.25">
      <c r="R102113" s="15">
        <v>3</v>
      </c>
    </row>
    <row r="102114" spans="18:18" x14ac:dyDescent="0.25">
      <c r="R102114" s="15">
        <v>3</v>
      </c>
    </row>
    <row r="102115" spans="18:18" x14ac:dyDescent="0.25">
      <c r="R102115" s="15">
        <v>3</v>
      </c>
    </row>
    <row r="102116" spans="18:18" x14ac:dyDescent="0.25">
      <c r="R102116" s="15">
        <v>3</v>
      </c>
    </row>
    <row r="102117" spans="18:18" x14ac:dyDescent="0.25">
      <c r="R102117" s="15">
        <v>3</v>
      </c>
    </row>
    <row r="102118" spans="18:18" x14ac:dyDescent="0.25">
      <c r="R102118" s="15">
        <v>3</v>
      </c>
    </row>
    <row r="102119" spans="18:18" x14ac:dyDescent="0.25">
      <c r="R102119" s="15">
        <v>3</v>
      </c>
    </row>
    <row r="102120" spans="18:18" x14ac:dyDescent="0.25">
      <c r="R102120" s="15">
        <v>3</v>
      </c>
    </row>
    <row r="102121" spans="18:18" x14ac:dyDescent="0.25">
      <c r="R102121" s="15">
        <v>3</v>
      </c>
    </row>
    <row r="102122" spans="18:18" x14ac:dyDescent="0.25">
      <c r="R102122" s="15">
        <v>3</v>
      </c>
    </row>
    <row r="102123" spans="18:18" x14ac:dyDescent="0.25">
      <c r="R102123" s="15">
        <v>3</v>
      </c>
    </row>
    <row r="102124" spans="18:18" x14ac:dyDescent="0.25">
      <c r="R102124" s="15">
        <v>3</v>
      </c>
    </row>
    <row r="102125" spans="18:18" x14ac:dyDescent="0.25">
      <c r="R102125" s="15">
        <v>3</v>
      </c>
    </row>
    <row r="102126" spans="18:18" x14ac:dyDescent="0.25">
      <c r="R102126" s="15">
        <v>3</v>
      </c>
    </row>
    <row r="102127" spans="18:18" x14ac:dyDescent="0.25">
      <c r="R102127" s="15">
        <v>3</v>
      </c>
    </row>
    <row r="102128" spans="18:18" x14ac:dyDescent="0.25">
      <c r="R102128" s="15">
        <v>3</v>
      </c>
    </row>
    <row r="102129" spans="18:18" x14ac:dyDescent="0.25">
      <c r="R102129" s="15">
        <v>3</v>
      </c>
    </row>
    <row r="102130" spans="18:18" x14ac:dyDescent="0.25">
      <c r="R102130" s="15">
        <v>3</v>
      </c>
    </row>
    <row r="102131" spans="18:18" x14ac:dyDescent="0.25">
      <c r="R102131" s="15">
        <v>3</v>
      </c>
    </row>
    <row r="102132" spans="18:18" x14ac:dyDescent="0.25">
      <c r="R102132" s="15">
        <v>3</v>
      </c>
    </row>
    <row r="102133" spans="18:18" x14ac:dyDescent="0.25">
      <c r="R102133" s="15">
        <v>3</v>
      </c>
    </row>
    <row r="102134" spans="18:18" x14ac:dyDescent="0.25">
      <c r="R102134" s="15">
        <v>3</v>
      </c>
    </row>
    <row r="102135" spans="18:18" x14ac:dyDescent="0.25">
      <c r="R102135" s="15">
        <v>3</v>
      </c>
    </row>
    <row r="102136" spans="18:18" x14ac:dyDescent="0.25">
      <c r="R102136" s="15">
        <v>3</v>
      </c>
    </row>
    <row r="102137" spans="18:18" x14ac:dyDescent="0.25">
      <c r="R102137" s="15">
        <v>3</v>
      </c>
    </row>
    <row r="102138" spans="18:18" x14ac:dyDescent="0.25">
      <c r="R102138" s="15">
        <v>3</v>
      </c>
    </row>
    <row r="102139" spans="18:18" x14ac:dyDescent="0.25">
      <c r="R102139" s="15">
        <v>3</v>
      </c>
    </row>
    <row r="102140" spans="18:18" x14ac:dyDescent="0.25">
      <c r="R102140" s="15">
        <v>3</v>
      </c>
    </row>
    <row r="102141" spans="18:18" x14ac:dyDescent="0.25">
      <c r="R102141" s="15">
        <v>3</v>
      </c>
    </row>
    <row r="102142" spans="18:18" x14ac:dyDescent="0.25">
      <c r="R102142" s="15">
        <v>3</v>
      </c>
    </row>
    <row r="102143" spans="18:18" x14ac:dyDescent="0.25">
      <c r="R102143" s="15">
        <v>3</v>
      </c>
    </row>
    <row r="102144" spans="18:18" x14ac:dyDescent="0.25">
      <c r="R102144" s="15">
        <v>3</v>
      </c>
    </row>
    <row r="102145" spans="18:18" x14ac:dyDescent="0.25">
      <c r="R102145" s="15">
        <v>3</v>
      </c>
    </row>
    <row r="102146" spans="18:18" x14ac:dyDescent="0.25">
      <c r="R102146" s="15">
        <v>3</v>
      </c>
    </row>
    <row r="102147" spans="18:18" x14ac:dyDescent="0.25">
      <c r="R102147" s="15">
        <v>3</v>
      </c>
    </row>
    <row r="102148" spans="18:18" x14ac:dyDescent="0.25">
      <c r="R102148" s="15">
        <v>3</v>
      </c>
    </row>
    <row r="102149" spans="18:18" x14ac:dyDescent="0.25">
      <c r="R102149" s="15">
        <v>3</v>
      </c>
    </row>
    <row r="102150" spans="18:18" x14ac:dyDescent="0.25">
      <c r="R102150" s="15">
        <v>3</v>
      </c>
    </row>
    <row r="102151" spans="18:18" x14ac:dyDescent="0.25">
      <c r="R102151" s="15">
        <v>3</v>
      </c>
    </row>
    <row r="102152" spans="18:18" x14ac:dyDescent="0.25">
      <c r="R102152" s="15">
        <v>3</v>
      </c>
    </row>
    <row r="102153" spans="18:18" x14ac:dyDescent="0.25">
      <c r="R102153" s="15">
        <v>3</v>
      </c>
    </row>
    <row r="102154" spans="18:18" x14ac:dyDescent="0.25">
      <c r="R102154" s="15">
        <v>3</v>
      </c>
    </row>
    <row r="102155" spans="18:18" x14ac:dyDescent="0.25">
      <c r="R102155" s="15">
        <v>3</v>
      </c>
    </row>
    <row r="102156" spans="18:18" x14ac:dyDescent="0.25">
      <c r="R102156" s="15">
        <v>3</v>
      </c>
    </row>
    <row r="102157" spans="18:18" x14ac:dyDescent="0.25">
      <c r="R102157" s="15">
        <v>3</v>
      </c>
    </row>
    <row r="102158" spans="18:18" x14ac:dyDescent="0.25">
      <c r="R102158" s="15">
        <v>3</v>
      </c>
    </row>
    <row r="102159" spans="18:18" x14ac:dyDescent="0.25">
      <c r="R102159" s="15">
        <v>3</v>
      </c>
    </row>
    <row r="102160" spans="18:18" x14ac:dyDescent="0.25">
      <c r="R102160" s="15">
        <v>3</v>
      </c>
    </row>
    <row r="102161" spans="18:18" x14ac:dyDescent="0.25">
      <c r="R102161" s="15">
        <v>3</v>
      </c>
    </row>
    <row r="102162" spans="18:18" x14ac:dyDescent="0.25">
      <c r="R102162" s="15">
        <v>3</v>
      </c>
    </row>
    <row r="102163" spans="18:18" x14ac:dyDescent="0.25">
      <c r="R102163" s="15">
        <v>3</v>
      </c>
    </row>
    <row r="102164" spans="18:18" x14ac:dyDescent="0.25">
      <c r="R102164" s="15">
        <v>3</v>
      </c>
    </row>
    <row r="102165" spans="18:18" x14ac:dyDescent="0.25">
      <c r="R102165" s="15">
        <v>3</v>
      </c>
    </row>
    <row r="102166" spans="18:18" x14ac:dyDescent="0.25">
      <c r="R102166" s="15">
        <v>3</v>
      </c>
    </row>
    <row r="102167" spans="18:18" x14ac:dyDescent="0.25">
      <c r="R102167" s="15">
        <v>3</v>
      </c>
    </row>
    <row r="102168" spans="18:18" x14ac:dyDescent="0.25">
      <c r="R102168" s="15">
        <v>3</v>
      </c>
    </row>
    <row r="102169" spans="18:18" x14ac:dyDescent="0.25">
      <c r="R102169" s="15">
        <v>3</v>
      </c>
    </row>
    <row r="102170" spans="18:18" x14ac:dyDescent="0.25">
      <c r="R102170" s="15">
        <v>4</v>
      </c>
    </row>
    <row r="102171" spans="18:18" x14ac:dyDescent="0.25">
      <c r="R102171" s="15">
        <v>4</v>
      </c>
    </row>
    <row r="102172" spans="18:18" x14ac:dyDescent="0.25">
      <c r="R102172" s="15">
        <v>4</v>
      </c>
    </row>
    <row r="102173" spans="18:18" x14ac:dyDescent="0.25">
      <c r="R102173" s="15">
        <v>4</v>
      </c>
    </row>
    <row r="102174" spans="18:18" x14ac:dyDescent="0.25">
      <c r="R102174" s="15">
        <v>4</v>
      </c>
    </row>
    <row r="102175" spans="18:18" x14ac:dyDescent="0.25">
      <c r="R102175" s="15">
        <v>4</v>
      </c>
    </row>
    <row r="102176" spans="18:18" x14ac:dyDescent="0.25">
      <c r="R102176" s="15">
        <v>4</v>
      </c>
    </row>
    <row r="102177" spans="18:18" x14ac:dyDescent="0.25">
      <c r="R102177" s="15">
        <v>4</v>
      </c>
    </row>
    <row r="102178" spans="18:18" x14ac:dyDescent="0.25">
      <c r="R102178" s="15">
        <v>4</v>
      </c>
    </row>
    <row r="102179" spans="18:18" x14ac:dyDescent="0.25">
      <c r="R102179" s="15">
        <v>4</v>
      </c>
    </row>
    <row r="102180" spans="18:18" x14ac:dyDescent="0.25">
      <c r="R102180" s="15">
        <v>4</v>
      </c>
    </row>
    <row r="102181" spans="18:18" x14ac:dyDescent="0.25">
      <c r="R102181" s="15">
        <v>3</v>
      </c>
    </row>
    <row r="102182" spans="18:18" x14ac:dyDescent="0.25">
      <c r="R102182" s="15">
        <v>3</v>
      </c>
    </row>
    <row r="102183" spans="18:18" x14ac:dyDescent="0.25">
      <c r="R102183" s="15">
        <v>3</v>
      </c>
    </row>
    <row r="102184" spans="18:18" x14ac:dyDescent="0.25">
      <c r="R102184" s="15">
        <v>3</v>
      </c>
    </row>
    <row r="102185" spans="18:18" x14ac:dyDescent="0.25">
      <c r="R102185" s="15">
        <v>3</v>
      </c>
    </row>
    <row r="102186" spans="18:18" x14ac:dyDescent="0.25">
      <c r="R102186" s="15">
        <v>3</v>
      </c>
    </row>
    <row r="102187" spans="18:18" x14ac:dyDescent="0.25">
      <c r="R102187" s="15">
        <v>3</v>
      </c>
    </row>
    <row r="102188" spans="18:18" x14ac:dyDescent="0.25">
      <c r="R102188" s="15">
        <v>3</v>
      </c>
    </row>
    <row r="102189" spans="18:18" x14ac:dyDescent="0.25">
      <c r="R102189" s="15">
        <v>3</v>
      </c>
    </row>
    <row r="102190" spans="18:18" x14ac:dyDescent="0.25">
      <c r="R102190" s="15">
        <v>3</v>
      </c>
    </row>
    <row r="102191" spans="18:18" x14ac:dyDescent="0.25">
      <c r="R102191" s="15">
        <v>3</v>
      </c>
    </row>
    <row r="102192" spans="18:18" x14ac:dyDescent="0.25">
      <c r="R102192" s="15">
        <v>3</v>
      </c>
    </row>
    <row r="102193" spans="18:18" x14ac:dyDescent="0.25">
      <c r="R102193" s="15">
        <v>3</v>
      </c>
    </row>
    <row r="102194" spans="18:18" x14ac:dyDescent="0.25">
      <c r="R102194" s="15">
        <v>3</v>
      </c>
    </row>
    <row r="102195" spans="18:18" x14ac:dyDescent="0.25">
      <c r="R102195" s="15">
        <v>3</v>
      </c>
    </row>
    <row r="102196" spans="18:18" x14ac:dyDescent="0.25">
      <c r="R102196" s="15">
        <v>3</v>
      </c>
    </row>
    <row r="102197" spans="18:18" x14ac:dyDescent="0.25">
      <c r="R102197" s="15">
        <v>3</v>
      </c>
    </row>
    <row r="102198" spans="18:18" x14ac:dyDescent="0.25">
      <c r="R102198" s="15">
        <v>3</v>
      </c>
    </row>
    <row r="102199" spans="18:18" x14ac:dyDescent="0.25">
      <c r="R102199" s="15">
        <v>3</v>
      </c>
    </row>
    <row r="102200" spans="18:18" x14ac:dyDescent="0.25">
      <c r="R102200" s="15">
        <v>3</v>
      </c>
    </row>
    <row r="102201" spans="18:18" x14ac:dyDescent="0.25">
      <c r="R102201" s="15">
        <v>3</v>
      </c>
    </row>
    <row r="102202" spans="18:18" x14ac:dyDescent="0.25">
      <c r="R102202" s="15">
        <v>3</v>
      </c>
    </row>
    <row r="102203" spans="18:18" x14ac:dyDescent="0.25">
      <c r="R102203" s="15">
        <v>3</v>
      </c>
    </row>
    <row r="102204" spans="18:18" x14ac:dyDescent="0.25">
      <c r="R102204" s="15">
        <v>2</v>
      </c>
    </row>
    <row r="102205" spans="18:18" x14ac:dyDescent="0.25">
      <c r="R102205" s="15">
        <v>2</v>
      </c>
    </row>
    <row r="102206" spans="18:18" x14ac:dyDescent="0.25">
      <c r="R102206" s="15">
        <v>2</v>
      </c>
    </row>
    <row r="102207" spans="18:18" x14ac:dyDescent="0.25">
      <c r="R102207" s="15">
        <v>2</v>
      </c>
    </row>
    <row r="102208" spans="18:18" x14ac:dyDescent="0.25">
      <c r="R102208" s="15">
        <v>2</v>
      </c>
    </row>
    <row r="102209" spans="18:18" x14ac:dyDescent="0.25">
      <c r="R102209" s="15">
        <v>3</v>
      </c>
    </row>
    <row r="102210" spans="18:18" x14ac:dyDescent="0.25">
      <c r="R102210" s="15">
        <v>3</v>
      </c>
    </row>
    <row r="102211" spans="18:18" x14ac:dyDescent="0.25">
      <c r="R102211" s="15">
        <v>3</v>
      </c>
    </row>
    <row r="102212" spans="18:18" x14ac:dyDescent="0.25">
      <c r="R102212" s="15">
        <v>3</v>
      </c>
    </row>
    <row r="102213" spans="18:18" x14ac:dyDescent="0.25">
      <c r="R102213" s="15">
        <v>3</v>
      </c>
    </row>
    <row r="102214" spans="18:18" x14ac:dyDescent="0.25">
      <c r="R102214" s="15">
        <v>3</v>
      </c>
    </row>
    <row r="102215" spans="18:18" x14ac:dyDescent="0.25">
      <c r="R102215" s="15">
        <v>3</v>
      </c>
    </row>
    <row r="102216" spans="18:18" x14ac:dyDescent="0.25">
      <c r="R102216" s="15">
        <v>3</v>
      </c>
    </row>
    <row r="102217" spans="18:18" x14ac:dyDescent="0.25">
      <c r="R102217" s="15">
        <v>3</v>
      </c>
    </row>
    <row r="102218" spans="18:18" x14ac:dyDescent="0.25">
      <c r="R102218" s="15">
        <v>3</v>
      </c>
    </row>
    <row r="102219" spans="18:18" x14ac:dyDescent="0.25">
      <c r="R102219" s="15">
        <v>3</v>
      </c>
    </row>
    <row r="102220" spans="18:18" x14ac:dyDescent="0.25">
      <c r="R102220" s="15">
        <v>3</v>
      </c>
    </row>
    <row r="102221" spans="18:18" x14ac:dyDescent="0.25">
      <c r="R102221" s="15">
        <v>3</v>
      </c>
    </row>
    <row r="102222" spans="18:18" x14ac:dyDescent="0.25">
      <c r="R102222" s="15">
        <v>3</v>
      </c>
    </row>
    <row r="102223" spans="18:18" x14ac:dyDescent="0.25">
      <c r="R102223" s="15">
        <v>3</v>
      </c>
    </row>
    <row r="102224" spans="18:18" x14ac:dyDescent="0.25">
      <c r="R102224" s="15">
        <v>3</v>
      </c>
    </row>
    <row r="102225" spans="18:18" x14ac:dyDescent="0.25">
      <c r="R102225" s="15">
        <v>3</v>
      </c>
    </row>
    <row r="102226" spans="18:18" x14ac:dyDescent="0.25">
      <c r="R102226" s="15">
        <v>3</v>
      </c>
    </row>
    <row r="102227" spans="18:18" x14ac:dyDescent="0.25">
      <c r="R102227" s="15">
        <v>3</v>
      </c>
    </row>
    <row r="102228" spans="18:18" x14ac:dyDescent="0.25">
      <c r="R102228" s="15">
        <v>3</v>
      </c>
    </row>
    <row r="102229" spans="18:18" x14ac:dyDescent="0.25">
      <c r="R102229" s="15">
        <v>3</v>
      </c>
    </row>
    <row r="102230" spans="18:18" x14ac:dyDescent="0.25">
      <c r="R102230" s="15">
        <v>3</v>
      </c>
    </row>
    <row r="102231" spans="18:18" x14ac:dyDescent="0.25">
      <c r="R102231" s="15">
        <v>3</v>
      </c>
    </row>
    <row r="102232" spans="18:18" x14ac:dyDescent="0.25">
      <c r="R102232" s="15">
        <v>3</v>
      </c>
    </row>
    <row r="102233" spans="18:18" x14ac:dyDescent="0.25">
      <c r="R102233" s="15">
        <v>3</v>
      </c>
    </row>
    <row r="102234" spans="18:18" x14ac:dyDescent="0.25">
      <c r="R102234" s="15">
        <v>3</v>
      </c>
    </row>
    <row r="102235" spans="18:18" x14ac:dyDescent="0.25">
      <c r="R102235" s="15">
        <v>3</v>
      </c>
    </row>
    <row r="102236" spans="18:18" x14ac:dyDescent="0.25">
      <c r="R102236" s="15">
        <v>3</v>
      </c>
    </row>
    <row r="102237" spans="18:18" x14ac:dyDescent="0.25">
      <c r="R102237" s="15">
        <v>3</v>
      </c>
    </row>
    <row r="102238" spans="18:18" x14ac:dyDescent="0.25">
      <c r="R102238" s="15">
        <v>3</v>
      </c>
    </row>
    <row r="102239" spans="18:18" x14ac:dyDescent="0.25">
      <c r="R102239" s="15">
        <v>3</v>
      </c>
    </row>
    <row r="102240" spans="18:18" x14ac:dyDescent="0.25">
      <c r="R102240" s="15">
        <v>3</v>
      </c>
    </row>
    <row r="102241" spans="18:18" x14ac:dyDescent="0.25">
      <c r="R102241" s="15">
        <v>3</v>
      </c>
    </row>
    <row r="102242" spans="18:18" x14ac:dyDescent="0.25">
      <c r="R102242" s="15">
        <v>3</v>
      </c>
    </row>
    <row r="102243" spans="18:18" x14ac:dyDescent="0.25">
      <c r="R102243" s="15">
        <v>3</v>
      </c>
    </row>
    <row r="102244" spans="18:18" x14ac:dyDescent="0.25">
      <c r="R102244" s="15">
        <v>3</v>
      </c>
    </row>
    <row r="102245" spans="18:18" x14ac:dyDescent="0.25">
      <c r="R102245" s="15">
        <v>3</v>
      </c>
    </row>
    <row r="102246" spans="18:18" x14ac:dyDescent="0.25">
      <c r="R102246" s="15">
        <v>3</v>
      </c>
    </row>
    <row r="102247" spans="18:18" x14ac:dyDescent="0.25">
      <c r="R102247" s="15">
        <v>3</v>
      </c>
    </row>
    <row r="102248" spans="18:18" x14ac:dyDescent="0.25">
      <c r="R102248" s="15">
        <v>3</v>
      </c>
    </row>
    <row r="102249" spans="18:18" x14ac:dyDescent="0.25">
      <c r="R102249" s="15">
        <v>3</v>
      </c>
    </row>
    <row r="102250" spans="18:18" x14ac:dyDescent="0.25">
      <c r="R102250" s="15">
        <v>3</v>
      </c>
    </row>
    <row r="102251" spans="18:18" x14ac:dyDescent="0.25">
      <c r="R102251" s="15">
        <v>3</v>
      </c>
    </row>
    <row r="102252" spans="18:18" x14ac:dyDescent="0.25">
      <c r="R102252" s="15">
        <v>3</v>
      </c>
    </row>
    <row r="102253" spans="18:18" x14ac:dyDescent="0.25">
      <c r="R102253" s="15">
        <v>3</v>
      </c>
    </row>
    <row r="102254" spans="18:18" x14ac:dyDescent="0.25">
      <c r="R102254" s="15">
        <v>3</v>
      </c>
    </row>
    <row r="102255" spans="18:18" x14ac:dyDescent="0.25">
      <c r="R102255" s="15">
        <v>3</v>
      </c>
    </row>
    <row r="102256" spans="18:18" x14ac:dyDescent="0.25">
      <c r="R102256" s="15">
        <v>3</v>
      </c>
    </row>
    <row r="102257" spans="18:18" x14ac:dyDescent="0.25">
      <c r="R102257" s="15">
        <v>3</v>
      </c>
    </row>
    <row r="102258" spans="18:18" x14ac:dyDescent="0.25">
      <c r="R102258" s="15">
        <v>3</v>
      </c>
    </row>
    <row r="102259" spans="18:18" x14ac:dyDescent="0.25">
      <c r="R102259" s="15">
        <v>3</v>
      </c>
    </row>
    <row r="102260" spans="18:18" x14ac:dyDescent="0.25">
      <c r="R102260" s="15">
        <v>3</v>
      </c>
    </row>
    <row r="102261" spans="18:18" x14ac:dyDescent="0.25">
      <c r="R102261" s="15">
        <v>3</v>
      </c>
    </row>
    <row r="102262" spans="18:18" x14ac:dyDescent="0.25">
      <c r="R102262" s="15">
        <v>3</v>
      </c>
    </row>
    <row r="102263" spans="18:18" x14ac:dyDescent="0.25">
      <c r="R102263" s="15">
        <v>3</v>
      </c>
    </row>
    <row r="102264" spans="18:18" x14ac:dyDescent="0.25">
      <c r="R102264" s="15">
        <v>3</v>
      </c>
    </row>
    <row r="102265" spans="18:18" x14ac:dyDescent="0.25">
      <c r="R102265" s="15">
        <v>3</v>
      </c>
    </row>
    <row r="102266" spans="18:18" x14ac:dyDescent="0.25">
      <c r="R102266" s="15">
        <v>3</v>
      </c>
    </row>
    <row r="102267" spans="18:18" x14ac:dyDescent="0.25">
      <c r="R102267" s="15">
        <v>3</v>
      </c>
    </row>
    <row r="102268" spans="18:18" x14ac:dyDescent="0.25">
      <c r="R102268" s="15">
        <v>3</v>
      </c>
    </row>
    <row r="102269" spans="18:18" x14ac:dyDescent="0.25">
      <c r="R102269" s="15">
        <v>3</v>
      </c>
    </row>
    <row r="102270" spans="18:18" x14ac:dyDescent="0.25">
      <c r="R102270" s="15">
        <v>3</v>
      </c>
    </row>
    <row r="102271" spans="18:18" x14ac:dyDescent="0.25">
      <c r="R102271" s="15">
        <v>3</v>
      </c>
    </row>
    <row r="102272" spans="18:18" x14ac:dyDescent="0.25">
      <c r="R102272" s="15">
        <v>3</v>
      </c>
    </row>
    <row r="102273" spans="18:18" x14ac:dyDescent="0.25">
      <c r="R102273" s="15">
        <v>3</v>
      </c>
    </row>
    <row r="102274" spans="18:18" x14ac:dyDescent="0.25">
      <c r="R102274" s="15">
        <v>3</v>
      </c>
    </row>
    <row r="102275" spans="18:18" x14ac:dyDescent="0.25">
      <c r="R102275" s="15">
        <v>3</v>
      </c>
    </row>
    <row r="102276" spans="18:18" x14ac:dyDescent="0.25">
      <c r="R102276" s="15">
        <v>3</v>
      </c>
    </row>
    <row r="102277" spans="18:18" x14ac:dyDescent="0.25">
      <c r="R102277" s="15">
        <v>3</v>
      </c>
    </row>
    <row r="102278" spans="18:18" x14ac:dyDescent="0.25">
      <c r="R102278" s="15">
        <v>3</v>
      </c>
    </row>
    <row r="102279" spans="18:18" x14ac:dyDescent="0.25">
      <c r="R102279" s="15">
        <v>3</v>
      </c>
    </row>
    <row r="102280" spans="18:18" x14ac:dyDescent="0.25">
      <c r="R102280" s="15">
        <v>3</v>
      </c>
    </row>
    <row r="102281" spans="18:18" x14ac:dyDescent="0.25">
      <c r="R102281" s="15">
        <v>3</v>
      </c>
    </row>
    <row r="102282" spans="18:18" x14ac:dyDescent="0.25">
      <c r="R102282" s="15">
        <v>3</v>
      </c>
    </row>
    <row r="102283" spans="18:18" x14ac:dyDescent="0.25">
      <c r="R102283" s="15">
        <v>3</v>
      </c>
    </row>
    <row r="102284" spans="18:18" x14ac:dyDescent="0.25">
      <c r="R102284" s="15">
        <v>3</v>
      </c>
    </row>
    <row r="102285" spans="18:18" x14ac:dyDescent="0.25">
      <c r="R102285" s="15">
        <v>3</v>
      </c>
    </row>
    <row r="102286" spans="18:18" x14ac:dyDescent="0.25">
      <c r="R102286" s="15">
        <v>3</v>
      </c>
    </row>
    <row r="102287" spans="18:18" x14ac:dyDescent="0.25">
      <c r="R102287" s="15">
        <v>3</v>
      </c>
    </row>
    <row r="102288" spans="18:18" x14ac:dyDescent="0.25">
      <c r="R102288" s="15">
        <v>5</v>
      </c>
    </row>
    <row r="102289" spans="18:18" x14ac:dyDescent="0.25">
      <c r="R102289" s="15">
        <v>5</v>
      </c>
    </row>
    <row r="102290" spans="18:18" x14ac:dyDescent="0.25">
      <c r="R102290" s="15">
        <v>5</v>
      </c>
    </row>
    <row r="102291" spans="18:18" x14ac:dyDescent="0.25">
      <c r="R102291" s="15">
        <v>5</v>
      </c>
    </row>
    <row r="102292" spans="18:18" x14ac:dyDescent="0.25">
      <c r="R102292" s="15">
        <v>5</v>
      </c>
    </row>
    <row r="102293" spans="18:18" x14ac:dyDescent="0.25">
      <c r="R102293" s="15">
        <v>5</v>
      </c>
    </row>
    <row r="102294" spans="18:18" x14ac:dyDescent="0.25">
      <c r="R102294" s="15">
        <v>5</v>
      </c>
    </row>
    <row r="102295" spans="18:18" x14ac:dyDescent="0.25">
      <c r="R102295" s="15">
        <v>5</v>
      </c>
    </row>
    <row r="102296" spans="18:18" x14ac:dyDescent="0.25">
      <c r="R102296" s="15">
        <v>5</v>
      </c>
    </row>
    <row r="102297" spans="18:18" x14ac:dyDescent="0.25">
      <c r="R102297" s="15">
        <v>5</v>
      </c>
    </row>
    <row r="102298" spans="18:18" x14ac:dyDescent="0.25">
      <c r="R102298" s="15">
        <v>5</v>
      </c>
    </row>
    <row r="102299" spans="18:18" x14ac:dyDescent="0.25">
      <c r="R102299" s="15">
        <v>5</v>
      </c>
    </row>
    <row r="102300" spans="18:18" x14ac:dyDescent="0.25">
      <c r="R102300" s="15">
        <v>5</v>
      </c>
    </row>
    <row r="102301" spans="18:18" x14ac:dyDescent="0.25">
      <c r="R102301" s="15">
        <v>5</v>
      </c>
    </row>
    <row r="102302" spans="18:18" x14ac:dyDescent="0.25">
      <c r="R102302" s="15">
        <v>5</v>
      </c>
    </row>
    <row r="102303" spans="18:18" x14ac:dyDescent="0.25">
      <c r="R102303" s="15">
        <v>5</v>
      </c>
    </row>
    <row r="102304" spans="18:18" x14ac:dyDescent="0.25">
      <c r="R102304" s="15">
        <v>5</v>
      </c>
    </row>
    <row r="102305" spans="18:18" x14ac:dyDescent="0.25">
      <c r="R102305" s="15">
        <v>5</v>
      </c>
    </row>
    <row r="102306" spans="18:18" x14ac:dyDescent="0.25">
      <c r="R102306" s="15">
        <v>5</v>
      </c>
    </row>
    <row r="102307" spans="18:18" x14ac:dyDescent="0.25">
      <c r="R102307" s="15">
        <v>5</v>
      </c>
    </row>
    <row r="102308" spans="18:18" x14ac:dyDescent="0.25">
      <c r="R102308" s="15">
        <v>5</v>
      </c>
    </row>
    <row r="102309" spans="18:18" x14ac:dyDescent="0.25">
      <c r="R102309" s="15">
        <v>3</v>
      </c>
    </row>
    <row r="102310" spans="18:18" x14ac:dyDescent="0.25">
      <c r="R102310" s="15">
        <v>3</v>
      </c>
    </row>
    <row r="102311" spans="18:18" x14ac:dyDescent="0.25">
      <c r="R102311" s="15">
        <v>3</v>
      </c>
    </row>
    <row r="102312" spans="18:18" x14ac:dyDescent="0.25">
      <c r="R102312" s="15">
        <v>3</v>
      </c>
    </row>
    <row r="102313" spans="18:18" x14ac:dyDescent="0.25">
      <c r="R102313" s="15">
        <v>3</v>
      </c>
    </row>
    <row r="102314" spans="18:18" x14ac:dyDescent="0.25">
      <c r="R102314" s="15">
        <v>3</v>
      </c>
    </row>
    <row r="102315" spans="18:18" x14ac:dyDescent="0.25">
      <c r="R102315" s="15">
        <v>3</v>
      </c>
    </row>
    <row r="102316" spans="18:18" x14ac:dyDescent="0.25">
      <c r="R102316" s="15">
        <v>3</v>
      </c>
    </row>
    <row r="102317" spans="18:18" x14ac:dyDescent="0.25">
      <c r="R102317" s="15">
        <v>3</v>
      </c>
    </row>
    <row r="102318" spans="18:18" x14ac:dyDescent="0.25">
      <c r="R102318" s="15">
        <v>3</v>
      </c>
    </row>
    <row r="102319" spans="18:18" x14ac:dyDescent="0.25">
      <c r="R102319" s="15">
        <v>3</v>
      </c>
    </row>
    <row r="102320" spans="18:18" x14ac:dyDescent="0.25">
      <c r="R102320" s="15">
        <v>3</v>
      </c>
    </row>
    <row r="102321" spans="18:18" x14ac:dyDescent="0.25">
      <c r="R102321" s="15">
        <v>3</v>
      </c>
    </row>
    <row r="102322" spans="18:18" x14ac:dyDescent="0.25">
      <c r="R102322" s="15">
        <v>3</v>
      </c>
    </row>
    <row r="102323" spans="18:18" x14ac:dyDescent="0.25">
      <c r="R102323" s="15">
        <v>3</v>
      </c>
    </row>
    <row r="102324" spans="18:18" x14ac:dyDescent="0.25">
      <c r="R102324" s="15">
        <v>3</v>
      </c>
    </row>
    <row r="102325" spans="18:18" x14ac:dyDescent="0.25">
      <c r="R102325" s="15">
        <v>3</v>
      </c>
    </row>
    <row r="102326" spans="18:18" x14ac:dyDescent="0.25">
      <c r="R102326" s="15">
        <v>3</v>
      </c>
    </row>
    <row r="102327" spans="18:18" x14ac:dyDescent="0.25">
      <c r="R102327" s="15">
        <v>3</v>
      </c>
    </row>
    <row r="102328" spans="18:18" x14ac:dyDescent="0.25">
      <c r="R102328" s="15">
        <v>3</v>
      </c>
    </row>
    <row r="102329" spans="18:18" x14ac:dyDescent="0.25">
      <c r="R102329" s="15">
        <v>3</v>
      </c>
    </row>
    <row r="102330" spans="18:18" x14ac:dyDescent="0.25">
      <c r="R102330" s="15">
        <v>3</v>
      </c>
    </row>
    <row r="102331" spans="18:18" x14ac:dyDescent="0.25">
      <c r="R102331" s="15">
        <v>3</v>
      </c>
    </row>
    <row r="102332" spans="18:18" x14ac:dyDescent="0.25">
      <c r="R102332" s="15">
        <v>3</v>
      </c>
    </row>
    <row r="102333" spans="18:18" x14ac:dyDescent="0.25">
      <c r="R102333" s="15">
        <v>3</v>
      </c>
    </row>
    <row r="102334" spans="18:18" x14ac:dyDescent="0.25">
      <c r="R102334" s="15">
        <v>3</v>
      </c>
    </row>
    <row r="102335" spans="18:18" x14ac:dyDescent="0.25">
      <c r="R102335" s="15">
        <v>3</v>
      </c>
    </row>
    <row r="102336" spans="18:18" x14ac:dyDescent="0.25">
      <c r="R102336" s="15">
        <v>3</v>
      </c>
    </row>
    <row r="102337" spans="18:18" x14ac:dyDescent="0.25">
      <c r="R102337" s="15">
        <v>3</v>
      </c>
    </row>
    <row r="102338" spans="18:18" x14ac:dyDescent="0.25">
      <c r="R102338" s="15">
        <v>3</v>
      </c>
    </row>
    <row r="102339" spans="18:18" x14ac:dyDescent="0.25">
      <c r="R102339" s="15">
        <v>3</v>
      </c>
    </row>
    <row r="102340" spans="18:18" x14ac:dyDescent="0.25">
      <c r="R102340" s="15">
        <v>3</v>
      </c>
    </row>
    <row r="102341" spans="18:18" x14ac:dyDescent="0.25">
      <c r="R102341" s="15">
        <v>3</v>
      </c>
    </row>
    <row r="102342" spans="18:18" x14ac:dyDescent="0.25">
      <c r="R102342" s="15">
        <v>3</v>
      </c>
    </row>
    <row r="102343" spans="18:18" x14ac:dyDescent="0.25">
      <c r="R102343" s="15">
        <v>3</v>
      </c>
    </row>
    <row r="102344" spans="18:18" x14ac:dyDescent="0.25">
      <c r="R102344" s="15">
        <v>3</v>
      </c>
    </row>
    <row r="102345" spans="18:18" x14ac:dyDescent="0.25">
      <c r="R102345" s="15">
        <v>3</v>
      </c>
    </row>
    <row r="102346" spans="18:18" x14ac:dyDescent="0.25">
      <c r="R102346" s="15">
        <v>3</v>
      </c>
    </row>
    <row r="102347" spans="18:18" x14ac:dyDescent="0.25">
      <c r="R102347" s="15">
        <v>3</v>
      </c>
    </row>
    <row r="102348" spans="18:18" x14ac:dyDescent="0.25">
      <c r="R102348" s="15">
        <v>3</v>
      </c>
    </row>
    <row r="102349" spans="18:18" x14ac:dyDescent="0.25">
      <c r="R102349" s="15">
        <v>3</v>
      </c>
    </row>
    <row r="102350" spans="18:18" x14ac:dyDescent="0.25">
      <c r="R102350" s="15">
        <v>3</v>
      </c>
    </row>
    <row r="102351" spans="18:18" x14ac:dyDescent="0.25">
      <c r="R102351" s="15">
        <v>3</v>
      </c>
    </row>
    <row r="102352" spans="18:18" x14ac:dyDescent="0.25">
      <c r="R102352" s="15">
        <v>3</v>
      </c>
    </row>
    <row r="102353" spans="18:18" x14ac:dyDescent="0.25">
      <c r="R102353" s="15">
        <v>3</v>
      </c>
    </row>
    <row r="102354" spans="18:18" x14ac:dyDescent="0.25">
      <c r="R102354" s="15">
        <v>3</v>
      </c>
    </row>
    <row r="102355" spans="18:18" x14ac:dyDescent="0.25">
      <c r="R102355" s="15">
        <v>3</v>
      </c>
    </row>
    <row r="102356" spans="18:18" x14ac:dyDescent="0.25">
      <c r="R102356" s="15">
        <v>3</v>
      </c>
    </row>
    <row r="102357" spans="18:18" x14ac:dyDescent="0.25">
      <c r="R102357" s="15">
        <v>3</v>
      </c>
    </row>
    <row r="102358" spans="18:18" x14ac:dyDescent="0.25">
      <c r="R102358" s="15">
        <v>3</v>
      </c>
    </row>
    <row r="102359" spans="18:18" x14ac:dyDescent="0.25">
      <c r="R102359" s="15">
        <v>3</v>
      </c>
    </row>
    <row r="102360" spans="18:18" x14ac:dyDescent="0.25">
      <c r="R102360" s="15">
        <v>3</v>
      </c>
    </row>
    <row r="102361" spans="18:18" x14ac:dyDescent="0.25">
      <c r="R102361" s="15">
        <v>3</v>
      </c>
    </row>
    <row r="102362" spans="18:18" x14ac:dyDescent="0.25">
      <c r="R102362" s="15">
        <v>3</v>
      </c>
    </row>
    <row r="102363" spans="18:18" x14ac:dyDescent="0.25">
      <c r="R102363" s="15">
        <v>3</v>
      </c>
    </row>
    <row r="102364" spans="18:18" x14ac:dyDescent="0.25">
      <c r="R102364" s="15">
        <v>3</v>
      </c>
    </row>
    <row r="102365" spans="18:18" x14ac:dyDescent="0.25">
      <c r="R102365" s="15">
        <v>3</v>
      </c>
    </row>
    <row r="102366" spans="18:18" x14ac:dyDescent="0.25">
      <c r="R102366" s="15">
        <v>3</v>
      </c>
    </row>
    <row r="102367" spans="18:18" x14ac:dyDescent="0.25">
      <c r="R102367" s="15">
        <v>3</v>
      </c>
    </row>
    <row r="102368" spans="18:18" x14ac:dyDescent="0.25">
      <c r="R102368" s="15">
        <v>3</v>
      </c>
    </row>
    <row r="102369" spans="18:18" x14ac:dyDescent="0.25">
      <c r="R102369" s="15">
        <v>3</v>
      </c>
    </row>
    <row r="102370" spans="18:18" x14ac:dyDescent="0.25">
      <c r="R102370" s="15">
        <v>3</v>
      </c>
    </row>
    <row r="102371" spans="18:18" x14ac:dyDescent="0.25">
      <c r="R102371" s="15">
        <v>3</v>
      </c>
    </row>
    <row r="102372" spans="18:18" x14ac:dyDescent="0.25">
      <c r="R102372" s="15">
        <v>3</v>
      </c>
    </row>
    <row r="102373" spans="18:18" x14ac:dyDescent="0.25">
      <c r="R102373" s="15">
        <v>3</v>
      </c>
    </row>
    <row r="102374" spans="18:18" x14ac:dyDescent="0.25">
      <c r="R102374" s="15">
        <v>3</v>
      </c>
    </row>
    <row r="102375" spans="18:18" x14ac:dyDescent="0.25">
      <c r="R102375" s="15">
        <v>3</v>
      </c>
    </row>
    <row r="102376" spans="18:18" x14ac:dyDescent="0.25">
      <c r="R102376" s="15">
        <v>3</v>
      </c>
    </row>
    <row r="102377" spans="18:18" x14ac:dyDescent="0.25">
      <c r="R102377" s="15">
        <v>3</v>
      </c>
    </row>
    <row r="102378" spans="18:18" x14ac:dyDescent="0.25">
      <c r="R102378" s="15">
        <v>3</v>
      </c>
    </row>
    <row r="102379" spans="18:18" x14ac:dyDescent="0.25">
      <c r="R102379" s="15">
        <v>3</v>
      </c>
    </row>
    <row r="102380" spans="18:18" x14ac:dyDescent="0.25">
      <c r="R102380" s="15">
        <v>3</v>
      </c>
    </row>
    <row r="102381" spans="18:18" x14ac:dyDescent="0.25">
      <c r="R102381" s="15">
        <v>3</v>
      </c>
    </row>
    <row r="102382" spans="18:18" x14ac:dyDescent="0.25">
      <c r="R102382" s="15">
        <v>3</v>
      </c>
    </row>
    <row r="102383" spans="18:18" x14ac:dyDescent="0.25">
      <c r="R102383" s="15">
        <v>3</v>
      </c>
    </row>
    <row r="102384" spans="18:18" x14ac:dyDescent="0.25">
      <c r="R102384" s="15">
        <v>3</v>
      </c>
    </row>
    <row r="102385" spans="18:18" x14ac:dyDescent="0.25">
      <c r="R102385" s="15">
        <v>3</v>
      </c>
    </row>
    <row r="102386" spans="18:18" x14ac:dyDescent="0.25">
      <c r="R102386" s="15">
        <v>3</v>
      </c>
    </row>
    <row r="102387" spans="18:18" x14ac:dyDescent="0.25">
      <c r="R102387" s="15">
        <v>3</v>
      </c>
    </row>
    <row r="102388" spans="18:18" x14ac:dyDescent="0.25">
      <c r="R102388" s="15">
        <v>3</v>
      </c>
    </row>
    <row r="102389" spans="18:18" x14ac:dyDescent="0.25">
      <c r="R102389" s="15">
        <v>3</v>
      </c>
    </row>
    <row r="102390" spans="18:18" x14ac:dyDescent="0.25">
      <c r="R102390" s="15">
        <v>3</v>
      </c>
    </row>
    <row r="102391" spans="18:18" x14ac:dyDescent="0.25">
      <c r="R102391" s="15">
        <v>3</v>
      </c>
    </row>
    <row r="102392" spans="18:18" x14ac:dyDescent="0.25">
      <c r="R102392" s="15">
        <v>3</v>
      </c>
    </row>
    <row r="102393" spans="18:18" x14ac:dyDescent="0.25">
      <c r="R102393" s="15">
        <v>3</v>
      </c>
    </row>
    <row r="102394" spans="18:18" x14ac:dyDescent="0.25">
      <c r="R102394" s="15">
        <v>3</v>
      </c>
    </row>
    <row r="102395" spans="18:18" x14ac:dyDescent="0.25">
      <c r="R102395" s="15">
        <v>3</v>
      </c>
    </row>
    <row r="102396" spans="18:18" x14ac:dyDescent="0.25">
      <c r="R102396" s="15">
        <v>3</v>
      </c>
    </row>
    <row r="102397" spans="18:18" x14ac:dyDescent="0.25">
      <c r="R102397" s="15">
        <v>3</v>
      </c>
    </row>
    <row r="102398" spans="18:18" x14ac:dyDescent="0.25">
      <c r="R102398" s="15">
        <v>3</v>
      </c>
    </row>
    <row r="102399" spans="18:18" x14ac:dyDescent="0.25">
      <c r="R102399" s="15">
        <v>3</v>
      </c>
    </row>
    <row r="102400" spans="18:18" x14ac:dyDescent="0.25">
      <c r="R102400" s="15">
        <v>3</v>
      </c>
    </row>
    <row r="102401" spans="18:18" x14ac:dyDescent="0.25">
      <c r="R102401" s="15">
        <v>3</v>
      </c>
    </row>
    <row r="102402" spans="18:18" x14ac:dyDescent="0.25">
      <c r="R102402" s="15">
        <v>2</v>
      </c>
    </row>
    <row r="102403" spans="18:18" x14ac:dyDescent="0.25">
      <c r="R102403" s="15">
        <v>2</v>
      </c>
    </row>
    <row r="102404" spans="18:18" x14ac:dyDescent="0.25">
      <c r="R102404" s="15">
        <v>2</v>
      </c>
    </row>
    <row r="102405" spans="18:18" x14ac:dyDescent="0.25">
      <c r="R102405" s="15">
        <v>3</v>
      </c>
    </row>
    <row r="102406" spans="18:18" x14ac:dyDescent="0.25">
      <c r="R102406" s="15">
        <v>3</v>
      </c>
    </row>
    <row r="102407" spans="18:18" x14ac:dyDescent="0.25">
      <c r="R102407" s="15">
        <v>3</v>
      </c>
    </row>
    <row r="102408" spans="18:18" x14ac:dyDescent="0.25">
      <c r="R102408" s="15">
        <v>3</v>
      </c>
    </row>
    <row r="102409" spans="18:18" x14ac:dyDescent="0.25">
      <c r="R102409" s="15">
        <v>3</v>
      </c>
    </row>
    <row r="102410" spans="18:18" x14ac:dyDescent="0.25">
      <c r="R102410" s="15">
        <v>3</v>
      </c>
    </row>
    <row r="102411" spans="18:18" x14ac:dyDescent="0.25">
      <c r="R102411" s="15">
        <v>3</v>
      </c>
    </row>
    <row r="102412" spans="18:18" x14ac:dyDescent="0.25">
      <c r="R102412" s="15">
        <v>3</v>
      </c>
    </row>
    <row r="102413" spans="18:18" x14ac:dyDescent="0.25">
      <c r="R102413" s="15">
        <v>3</v>
      </c>
    </row>
    <row r="102414" spans="18:18" x14ac:dyDescent="0.25">
      <c r="R102414" s="15">
        <v>4</v>
      </c>
    </row>
    <row r="102415" spans="18:18" x14ac:dyDescent="0.25">
      <c r="R102415" s="15">
        <v>4</v>
      </c>
    </row>
    <row r="102416" spans="18:18" x14ac:dyDescent="0.25">
      <c r="R102416" s="15">
        <v>4</v>
      </c>
    </row>
    <row r="102417" spans="18:18" x14ac:dyDescent="0.25">
      <c r="R102417" s="15">
        <v>4</v>
      </c>
    </row>
    <row r="102418" spans="18:18" x14ac:dyDescent="0.25">
      <c r="R102418" s="15">
        <v>4</v>
      </c>
    </row>
    <row r="102419" spans="18:18" x14ac:dyDescent="0.25">
      <c r="R102419" s="15">
        <v>4</v>
      </c>
    </row>
    <row r="102420" spans="18:18" x14ac:dyDescent="0.25">
      <c r="R102420" s="15">
        <v>4</v>
      </c>
    </row>
    <row r="102421" spans="18:18" x14ac:dyDescent="0.25">
      <c r="R102421" s="15">
        <v>4</v>
      </c>
    </row>
    <row r="102422" spans="18:18" x14ac:dyDescent="0.25">
      <c r="R102422" s="15">
        <v>4</v>
      </c>
    </row>
    <row r="102423" spans="18:18" x14ac:dyDescent="0.25">
      <c r="R102423" s="15">
        <v>5</v>
      </c>
    </row>
    <row r="102424" spans="18:18" x14ac:dyDescent="0.25">
      <c r="R102424" s="15">
        <v>5</v>
      </c>
    </row>
    <row r="102425" spans="18:18" x14ac:dyDescent="0.25">
      <c r="R102425" s="15">
        <v>5</v>
      </c>
    </row>
    <row r="102426" spans="18:18" x14ac:dyDescent="0.25">
      <c r="R102426" s="15">
        <v>5</v>
      </c>
    </row>
    <row r="102427" spans="18:18" x14ac:dyDescent="0.25">
      <c r="R102427" s="15">
        <v>5</v>
      </c>
    </row>
    <row r="102428" spans="18:18" x14ac:dyDescent="0.25">
      <c r="R102428" s="15">
        <v>5</v>
      </c>
    </row>
    <row r="102429" spans="18:18" x14ac:dyDescent="0.25">
      <c r="R102429" s="15">
        <v>4</v>
      </c>
    </row>
    <row r="102430" spans="18:18" x14ac:dyDescent="0.25">
      <c r="R102430" s="15">
        <v>4</v>
      </c>
    </row>
    <row r="102431" spans="18:18" x14ac:dyDescent="0.25">
      <c r="R102431" s="15">
        <v>4</v>
      </c>
    </row>
    <row r="102432" spans="18:18" x14ac:dyDescent="0.25">
      <c r="R102432" s="15">
        <v>4</v>
      </c>
    </row>
    <row r="102433" spans="18:18" x14ac:dyDescent="0.25">
      <c r="R102433" s="15">
        <v>4</v>
      </c>
    </row>
    <row r="102434" spans="18:18" x14ac:dyDescent="0.25">
      <c r="R102434" s="15">
        <v>4</v>
      </c>
    </row>
    <row r="102435" spans="18:18" x14ac:dyDescent="0.25">
      <c r="R102435" s="15">
        <v>4</v>
      </c>
    </row>
    <row r="102436" spans="18:18" x14ac:dyDescent="0.25">
      <c r="R102436" s="15">
        <v>4</v>
      </c>
    </row>
    <row r="102437" spans="18:18" x14ac:dyDescent="0.25">
      <c r="R102437" s="15">
        <v>4</v>
      </c>
    </row>
    <row r="102438" spans="18:18" x14ac:dyDescent="0.25">
      <c r="R102438" s="15">
        <v>4</v>
      </c>
    </row>
    <row r="102439" spans="18:18" x14ac:dyDescent="0.25">
      <c r="R102439" s="15">
        <v>4</v>
      </c>
    </row>
    <row r="102440" spans="18:18" x14ac:dyDescent="0.25">
      <c r="R102440" s="15">
        <v>4</v>
      </c>
    </row>
    <row r="102441" spans="18:18" x14ac:dyDescent="0.25">
      <c r="R102441" s="15">
        <v>4</v>
      </c>
    </row>
    <row r="102442" spans="18:18" x14ac:dyDescent="0.25">
      <c r="R102442" s="15">
        <v>4</v>
      </c>
    </row>
    <row r="102443" spans="18:18" x14ac:dyDescent="0.25">
      <c r="R102443" s="15">
        <v>4</v>
      </c>
    </row>
    <row r="102444" spans="18:18" x14ac:dyDescent="0.25">
      <c r="R102444" s="15">
        <v>4</v>
      </c>
    </row>
    <row r="102445" spans="18:18" x14ac:dyDescent="0.25">
      <c r="R102445" s="15">
        <v>4</v>
      </c>
    </row>
    <row r="102446" spans="18:18" x14ac:dyDescent="0.25">
      <c r="R102446" s="15">
        <v>4</v>
      </c>
    </row>
    <row r="102447" spans="18:18" x14ac:dyDescent="0.25">
      <c r="R102447" s="15">
        <v>4</v>
      </c>
    </row>
    <row r="102448" spans="18:18" x14ac:dyDescent="0.25">
      <c r="R102448" s="15">
        <v>4</v>
      </c>
    </row>
    <row r="102449" spans="18:18" x14ac:dyDescent="0.25">
      <c r="R102449" s="15">
        <v>4</v>
      </c>
    </row>
    <row r="102450" spans="18:18" x14ac:dyDescent="0.25">
      <c r="R102450" s="15">
        <v>4</v>
      </c>
    </row>
    <row r="102451" spans="18:18" x14ac:dyDescent="0.25">
      <c r="R102451" s="15">
        <v>4</v>
      </c>
    </row>
    <row r="102452" spans="18:18" x14ac:dyDescent="0.25">
      <c r="R102452" s="15">
        <v>3</v>
      </c>
    </row>
    <row r="102453" spans="18:18" x14ac:dyDescent="0.25">
      <c r="R102453" s="15">
        <v>3</v>
      </c>
    </row>
    <row r="102454" spans="18:18" x14ac:dyDescent="0.25">
      <c r="R102454" s="15">
        <v>3</v>
      </c>
    </row>
    <row r="102455" spans="18:18" x14ac:dyDescent="0.25">
      <c r="R102455" s="15">
        <v>3</v>
      </c>
    </row>
    <row r="102456" spans="18:18" x14ac:dyDescent="0.25">
      <c r="R102456" s="15">
        <v>3</v>
      </c>
    </row>
    <row r="102457" spans="18:18" x14ac:dyDescent="0.25">
      <c r="R102457" s="15">
        <v>3</v>
      </c>
    </row>
    <row r="102458" spans="18:18" x14ac:dyDescent="0.25">
      <c r="R102458" s="15">
        <v>3</v>
      </c>
    </row>
    <row r="102459" spans="18:18" x14ac:dyDescent="0.25">
      <c r="R102459" s="15">
        <v>4</v>
      </c>
    </row>
    <row r="102460" spans="18:18" x14ac:dyDescent="0.25">
      <c r="R102460" s="15">
        <v>4</v>
      </c>
    </row>
    <row r="102461" spans="18:18" x14ac:dyDescent="0.25">
      <c r="R102461" s="15">
        <v>4</v>
      </c>
    </row>
    <row r="102462" spans="18:18" x14ac:dyDescent="0.25">
      <c r="R102462" s="15">
        <v>6</v>
      </c>
    </row>
    <row r="102463" spans="18:18" x14ac:dyDescent="0.25">
      <c r="R102463" s="15">
        <v>6</v>
      </c>
    </row>
    <row r="102464" spans="18:18" x14ac:dyDescent="0.25">
      <c r="R102464" s="15">
        <v>6</v>
      </c>
    </row>
    <row r="102465" spans="18:18" x14ac:dyDescent="0.25">
      <c r="R102465" s="15">
        <v>6</v>
      </c>
    </row>
    <row r="102466" spans="18:18" x14ac:dyDescent="0.25">
      <c r="R102466" s="15">
        <v>6</v>
      </c>
    </row>
    <row r="102467" spans="18:18" x14ac:dyDescent="0.25">
      <c r="R102467" s="15">
        <v>6</v>
      </c>
    </row>
    <row r="102468" spans="18:18" x14ac:dyDescent="0.25">
      <c r="R102468" s="15">
        <v>6</v>
      </c>
    </row>
    <row r="102469" spans="18:18" x14ac:dyDescent="0.25">
      <c r="R102469" s="15">
        <v>6</v>
      </c>
    </row>
    <row r="102470" spans="18:18" x14ac:dyDescent="0.25">
      <c r="R102470" s="15">
        <v>6</v>
      </c>
    </row>
    <row r="102471" spans="18:18" x14ac:dyDescent="0.25">
      <c r="R102471" s="15">
        <v>6</v>
      </c>
    </row>
    <row r="102472" spans="18:18" x14ac:dyDescent="0.25">
      <c r="R102472" s="15">
        <v>6</v>
      </c>
    </row>
    <row r="102473" spans="18:18" x14ac:dyDescent="0.25">
      <c r="R102473" s="15">
        <v>6</v>
      </c>
    </row>
    <row r="102474" spans="18:18" x14ac:dyDescent="0.25">
      <c r="R102474" s="15">
        <v>6</v>
      </c>
    </row>
    <row r="102475" spans="18:18" x14ac:dyDescent="0.25">
      <c r="R102475" s="15">
        <v>6</v>
      </c>
    </row>
    <row r="102476" spans="18:18" x14ac:dyDescent="0.25">
      <c r="R102476" s="15">
        <v>6</v>
      </c>
    </row>
    <row r="102477" spans="18:18" x14ac:dyDescent="0.25">
      <c r="R102477" s="15">
        <v>6</v>
      </c>
    </row>
    <row r="102478" spans="18:18" x14ac:dyDescent="0.25">
      <c r="R102478" s="15">
        <v>6</v>
      </c>
    </row>
    <row r="102479" spans="18:18" x14ac:dyDescent="0.25">
      <c r="R102479" s="15">
        <v>6</v>
      </c>
    </row>
    <row r="102480" spans="18:18" x14ac:dyDescent="0.25">
      <c r="R102480" s="15">
        <v>6</v>
      </c>
    </row>
    <row r="102481" spans="18:18" x14ac:dyDescent="0.25">
      <c r="R102481" s="15">
        <v>6</v>
      </c>
    </row>
    <row r="102482" spans="18:18" x14ac:dyDescent="0.25">
      <c r="R102482" s="15">
        <v>6</v>
      </c>
    </row>
    <row r="102483" spans="18:18" x14ac:dyDescent="0.25">
      <c r="R102483" s="15">
        <v>6</v>
      </c>
    </row>
    <row r="102484" spans="18:18" x14ac:dyDescent="0.25">
      <c r="R102484" s="15">
        <v>5</v>
      </c>
    </row>
    <row r="102485" spans="18:18" x14ac:dyDescent="0.25">
      <c r="R102485" s="15">
        <v>5</v>
      </c>
    </row>
    <row r="102486" spans="18:18" x14ac:dyDescent="0.25">
      <c r="R102486" s="15">
        <v>5</v>
      </c>
    </row>
    <row r="102487" spans="18:18" x14ac:dyDescent="0.25">
      <c r="R102487" s="15">
        <v>5</v>
      </c>
    </row>
    <row r="102488" spans="18:18" x14ac:dyDescent="0.25">
      <c r="R102488" s="15">
        <v>5</v>
      </c>
    </row>
    <row r="102489" spans="18:18" x14ac:dyDescent="0.25">
      <c r="R102489" s="15">
        <v>5</v>
      </c>
    </row>
    <row r="102490" spans="18:18" x14ac:dyDescent="0.25">
      <c r="R102490" s="15">
        <v>5</v>
      </c>
    </row>
    <row r="102491" spans="18:18" x14ac:dyDescent="0.25">
      <c r="R102491" s="15">
        <v>5</v>
      </c>
    </row>
    <row r="102492" spans="18:18" x14ac:dyDescent="0.25">
      <c r="R102492" s="15">
        <v>5</v>
      </c>
    </row>
    <row r="102493" spans="18:18" x14ac:dyDescent="0.25">
      <c r="R102493" s="15">
        <v>5</v>
      </c>
    </row>
    <row r="102494" spans="18:18" x14ac:dyDescent="0.25">
      <c r="R102494" s="15">
        <v>5</v>
      </c>
    </row>
    <row r="102495" spans="18:18" x14ac:dyDescent="0.25">
      <c r="R102495" s="15">
        <v>5</v>
      </c>
    </row>
    <row r="102496" spans="18:18" x14ac:dyDescent="0.25">
      <c r="R102496" s="15">
        <v>5</v>
      </c>
    </row>
    <row r="102497" spans="18:18" x14ac:dyDescent="0.25">
      <c r="R102497" s="15">
        <v>5</v>
      </c>
    </row>
    <row r="102498" spans="18:18" x14ac:dyDescent="0.25">
      <c r="R102498" s="15">
        <v>5</v>
      </c>
    </row>
    <row r="102499" spans="18:18" x14ac:dyDescent="0.25">
      <c r="R102499" s="15">
        <v>6</v>
      </c>
    </row>
    <row r="102500" spans="18:18" x14ac:dyDescent="0.25">
      <c r="R102500" s="15">
        <v>6</v>
      </c>
    </row>
    <row r="102501" spans="18:18" x14ac:dyDescent="0.25">
      <c r="R102501" s="15">
        <v>6</v>
      </c>
    </row>
    <row r="102502" spans="18:18" x14ac:dyDescent="0.25">
      <c r="R102502" s="15">
        <v>6</v>
      </c>
    </row>
    <row r="102503" spans="18:18" x14ac:dyDescent="0.25">
      <c r="R102503" s="15">
        <v>6</v>
      </c>
    </row>
    <row r="102504" spans="18:18" x14ac:dyDescent="0.25">
      <c r="R102504" s="15">
        <v>6</v>
      </c>
    </row>
    <row r="102505" spans="18:18" x14ac:dyDescent="0.25">
      <c r="R102505" s="15">
        <v>6</v>
      </c>
    </row>
    <row r="102506" spans="18:18" x14ac:dyDescent="0.25">
      <c r="R102506" s="15">
        <v>6</v>
      </c>
    </row>
    <row r="102507" spans="18:18" x14ac:dyDescent="0.25">
      <c r="R102507" s="15">
        <v>6</v>
      </c>
    </row>
    <row r="102508" spans="18:18" x14ac:dyDescent="0.25">
      <c r="R102508" s="15">
        <v>6</v>
      </c>
    </row>
    <row r="102509" spans="18:18" x14ac:dyDescent="0.25">
      <c r="R102509" s="15">
        <v>6</v>
      </c>
    </row>
    <row r="102510" spans="18:18" x14ac:dyDescent="0.25">
      <c r="R102510" s="15">
        <v>6</v>
      </c>
    </row>
    <row r="102511" spans="18:18" x14ac:dyDescent="0.25">
      <c r="R102511" s="15">
        <v>6</v>
      </c>
    </row>
    <row r="102512" spans="18:18" x14ac:dyDescent="0.25">
      <c r="R102512" s="15">
        <v>6</v>
      </c>
    </row>
    <row r="102513" spans="18:18" x14ac:dyDescent="0.25">
      <c r="R102513" s="15">
        <v>6</v>
      </c>
    </row>
    <row r="102514" spans="18:18" x14ac:dyDescent="0.25">
      <c r="R102514" s="15">
        <v>6</v>
      </c>
    </row>
    <row r="102515" spans="18:18" x14ac:dyDescent="0.25">
      <c r="R102515" s="15">
        <v>6</v>
      </c>
    </row>
    <row r="102516" spans="18:18" x14ac:dyDescent="0.25">
      <c r="R102516" s="15">
        <v>6</v>
      </c>
    </row>
    <row r="102517" spans="18:18" x14ac:dyDescent="0.25">
      <c r="R102517" s="15">
        <v>6</v>
      </c>
    </row>
    <row r="102518" spans="18:18" x14ac:dyDescent="0.25">
      <c r="R102518" s="15">
        <v>6</v>
      </c>
    </row>
    <row r="102519" spans="18:18" x14ac:dyDescent="0.25">
      <c r="R102519" s="15">
        <v>6</v>
      </c>
    </row>
    <row r="102520" spans="18:18" x14ac:dyDescent="0.25">
      <c r="R102520" s="15">
        <v>6</v>
      </c>
    </row>
    <row r="102521" spans="18:18" x14ac:dyDescent="0.25">
      <c r="R102521" s="15">
        <v>4</v>
      </c>
    </row>
    <row r="102522" spans="18:18" x14ac:dyDescent="0.25">
      <c r="R102522" s="15">
        <v>4</v>
      </c>
    </row>
    <row r="102523" spans="18:18" x14ac:dyDescent="0.25">
      <c r="R102523" s="15">
        <v>4</v>
      </c>
    </row>
    <row r="102524" spans="18:18" x14ac:dyDescent="0.25">
      <c r="R102524" s="15">
        <v>4</v>
      </c>
    </row>
    <row r="102525" spans="18:18" x14ac:dyDescent="0.25">
      <c r="R102525" s="15">
        <v>4</v>
      </c>
    </row>
    <row r="102526" spans="18:18" x14ac:dyDescent="0.25">
      <c r="R102526" s="15">
        <v>4</v>
      </c>
    </row>
    <row r="102527" spans="18:18" x14ac:dyDescent="0.25">
      <c r="R102527" s="15">
        <v>4</v>
      </c>
    </row>
    <row r="102528" spans="18:18" x14ac:dyDescent="0.25">
      <c r="R102528" s="15">
        <v>4</v>
      </c>
    </row>
    <row r="102529" spans="18:18" x14ac:dyDescent="0.25">
      <c r="R102529" s="15">
        <v>4</v>
      </c>
    </row>
    <row r="102530" spans="18:18" x14ac:dyDescent="0.25">
      <c r="R102530" s="15">
        <v>4</v>
      </c>
    </row>
    <row r="102531" spans="18:18" x14ac:dyDescent="0.25">
      <c r="R102531" s="15">
        <v>4</v>
      </c>
    </row>
    <row r="102532" spans="18:18" x14ac:dyDescent="0.25">
      <c r="R102532" s="15">
        <v>4</v>
      </c>
    </row>
    <row r="102533" spans="18:18" x14ac:dyDescent="0.25">
      <c r="R102533" s="15">
        <v>4</v>
      </c>
    </row>
    <row r="102534" spans="18:18" x14ac:dyDescent="0.25">
      <c r="R102534" s="15">
        <v>4</v>
      </c>
    </row>
    <row r="102535" spans="18:18" x14ac:dyDescent="0.25">
      <c r="R102535" s="15">
        <v>4</v>
      </c>
    </row>
    <row r="102536" spans="18:18" x14ac:dyDescent="0.25">
      <c r="R102536" s="15">
        <v>4</v>
      </c>
    </row>
    <row r="102537" spans="18:18" x14ac:dyDescent="0.25">
      <c r="R102537" s="15">
        <v>4</v>
      </c>
    </row>
    <row r="102538" spans="18:18" x14ac:dyDescent="0.25">
      <c r="R102538" s="15">
        <v>4</v>
      </c>
    </row>
    <row r="102539" spans="18:18" x14ac:dyDescent="0.25">
      <c r="R102539" s="15">
        <v>4</v>
      </c>
    </row>
    <row r="102540" spans="18:18" x14ac:dyDescent="0.25">
      <c r="R102540" s="15">
        <v>4</v>
      </c>
    </row>
    <row r="102541" spans="18:18" x14ac:dyDescent="0.25">
      <c r="R102541" s="15">
        <v>4</v>
      </c>
    </row>
    <row r="102542" spans="18:18" x14ac:dyDescent="0.25">
      <c r="R102542" s="15">
        <v>4</v>
      </c>
    </row>
    <row r="102543" spans="18:18" x14ac:dyDescent="0.25">
      <c r="R102543" s="15">
        <v>4</v>
      </c>
    </row>
    <row r="102544" spans="18:18" x14ac:dyDescent="0.25">
      <c r="R102544" s="15">
        <v>4</v>
      </c>
    </row>
    <row r="102545" spans="18:18" x14ac:dyDescent="0.25">
      <c r="R102545" s="15">
        <v>4</v>
      </c>
    </row>
    <row r="102546" spans="18:18" x14ac:dyDescent="0.25">
      <c r="R102546" s="15">
        <v>4</v>
      </c>
    </row>
    <row r="102547" spans="18:18" x14ac:dyDescent="0.25">
      <c r="R102547" s="15">
        <v>4</v>
      </c>
    </row>
    <row r="102548" spans="18:18" x14ac:dyDescent="0.25">
      <c r="R102548" s="15">
        <v>4</v>
      </c>
    </row>
    <row r="102549" spans="18:18" x14ac:dyDescent="0.25">
      <c r="R102549" s="15">
        <v>4</v>
      </c>
    </row>
    <row r="102550" spans="18:18" x14ac:dyDescent="0.25">
      <c r="R102550" s="15">
        <v>4</v>
      </c>
    </row>
    <row r="102551" spans="18:18" x14ac:dyDescent="0.25">
      <c r="R102551" s="15">
        <v>4</v>
      </c>
    </row>
    <row r="102552" spans="18:18" x14ac:dyDescent="0.25">
      <c r="R102552" s="15">
        <v>4</v>
      </c>
    </row>
    <row r="102553" spans="18:18" x14ac:dyDescent="0.25">
      <c r="R102553" s="15">
        <v>4</v>
      </c>
    </row>
    <row r="102554" spans="18:18" x14ac:dyDescent="0.25">
      <c r="R102554" s="15">
        <v>4</v>
      </c>
    </row>
    <row r="102555" spans="18:18" x14ac:dyDescent="0.25">
      <c r="R102555" s="15">
        <v>4</v>
      </c>
    </row>
    <row r="102556" spans="18:18" x14ac:dyDescent="0.25">
      <c r="R102556" s="15">
        <v>4</v>
      </c>
    </row>
    <row r="102557" spans="18:18" x14ac:dyDescent="0.25">
      <c r="R102557" s="15">
        <v>4</v>
      </c>
    </row>
    <row r="102558" spans="18:18" x14ac:dyDescent="0.25">
      <c r="R102558" s="15">
        <v>3</v>
      </c>
    </row>
    <row r="102559" spans="18:18" x14ac:dyDescent="0.25">
      <c r="R102559" s="15">
        <v>3</v>
      </c>
    </row>
    <row r="102560" spans="18:18" x14ac:dyDescent="0.25">
      <c r="R102560" s="15">
        <v>3</v>
      </c>
    </row>
    <row r="102561" spans="18:18" x14ac:dyDescent="0.25">
      <c r="R102561" s="15">
        <v>3</v>
      </c>
    </row>
    <row r="102562" spans="18:18" x14ac:dyDescent="0.25">
      <c r="R102562" s="15">
        <v>3</v>
      </c>
    </row>
    <row r="102563" spans="18:18" x14ac:dyDescent="0.25">
      <c r="R102563" s="15">
        <v>3</v>
      </c>
    </row>
    <row r="102564" spans="18:18" x14ac:dyDescent="0.25">
      <c r="R102564" s="15">
        <v>3</v>
      </c>
    </row>
    <row r="102565" spans="18:18" x14ac:dyDescent="0.25">
      <c r="R102565" s="15">
        <v>1</v>
      </c>
    </row>
    <row r="102566" spans="18:18" x14ac:dyDescent="0.25">
      <c r="R102566" s="15">
        <v>1</v>
      </c>
    </row>
    <row r="102567" spans="18:18" x14ac:dyDescent="0.25">
      <c r="R102567" s="15">
        <v>1</v>
      </c>
    </row>
    <row r="102568" spans="18:18" x14ac:dyDescent="0.25">
      <c r="R102568" s="15">
        <v>1</v>
      </c>
    </row>
    <row r="102569" spans="18:18" x14ac:dyDescent="0.25">
      <c r="R102569" s="15">
        <v>1</v>
      </c>
    </row>
    <row r="102570" spans="18:18" x14ac:dyDescent="0.25">
      <c r="R102570" s="15">
        <v>1</v>
      </c>
    </row>
    <row r="102571" spans="18:18" x14ac:dyDescent="0.25">
      <c r="R102571" s="15">
        <v>1</v>
      </c>
    </row>
    <row r="102572" spans="18:18" x14ac:dyDescent="0.25">
      <c r="R102572" s="15">
        <v>1</v>
      </c>
    </row>
    <row r="102573" spans="18:18" x14ac:dyDescent="0.25">
      <c r="R102573" s="15">
        <v>1</v>
      </c>
    </row>
    <row r="102574" spans="18:18" x14ac:dyDescent="0.25">
      <c r="R102574" s="15">
        <v>1</v>
      </c>
    </row>
    <row r="102575" spans="18:18" x14ac:dyDescent="0.25">
      <c r="R102575" s="15">
        <v>1</v>
      </c>
    </row>
    <row r="102576" spans="18:18" x14ac:dyDescent="0.25">
      <c r="R102576" s="15">
        <v>1</v>
      </c>
    </row>
    <row r="102577" spans="18:18" x14ac:dyDescent="0.25">
      <c r="R102577" s="15">
        <v>1</v>
      </c>
    </row>
    <row r="102578" spans="18:18" x14ac:dyDescent="0.25">
      <c r="R102578" s="15">
        <v>1</v>
      </c>
    </row>
    <row r="102579" spans="18:18" x14ac:dyDescent="0.25">
      <c r="R102579" s="15">
        <v>1</v>
      </c>
    </row>
    <row r="102580" spans="18:18" x14ac:dyDescent="0.25">
      <c r="R102580" s="15">
        <v>1</v>
      </c>
    </row>
    <row r="102581" spans="18:18" x14ac:dyDescent="0.25">
      <c r="R102581" s="15">
        <v>2</v>
      </c>
    </row>
    <row r="102582" spans="18:18" x14ac:dyDescent="0.25">
      <c r="R102582" s="15">
        <v>2</v>
      </c>
    </row>
    <row r="102583" spans="18:18" x14ac:dyDescent="0.25">
      <c r="R102583" s="15">
        <v>2</v>
      </c>
    </row>
    <row r="102584" spans="18:18" x14ac:dyDescent="0.25">
      <c r="R102584" s="15">
        <v>2</v>
      </c>
    </row>
    <row r="102585" spans="18:18" x14ac:dyDescent="0.25">
      <c r="R102585" s="15">
        <v>2</v>
      </c>
    </row>
    <row r="102586" spans="18:18" x14ac:dyDescent="0.25">
      <c r="R102586" s="15">
        <v>2</v>
      </c>
    </row>
    <row r="102587" spans="18:18" x14ac:dyDescent="0.25">
      <c r="R102587" s="15">
        <v>6</v>
      </c>
    </row>
    <row r="102588" spans="18:18" x14ac:dyDescent="0.25">
      <c r="R102588" s="15">
        <v>6</v>
      </c>
    </row>
    <row r="102589" spans="18:18" x14ac:dyDescent="0.25">
      <c r="R102589" s="15">
        <v>6</v>
      </c>
    </row>
    <row r="102590" spans="18:18" x14ac:dyDescent="0.25">
      <c r="R102590" s="15">
        <v>6</v>
      </c>
    </row>
    <row r="102591" spans="18:18" x14ac:dyDescent="0.25">
      <c r="R102591" s="15">
        <v>6</v>
      </c>
    </row>
    <row r="102592" spans="18:18" x14ac:dyDescent="0.25">
      <c r="R102592" s="15">
        <v>6</v>
      </c>
    </row>
    <row r="102593" spans="18:18" x14ac:dyDescent="0.25">
      <c r="R102593" s="15">
        <v>6</v>
      </c>
    </row>
    <row r="102594" spans="18:18" x14ac:dyDescent="0.25">
      <c r="R102594" s="15">
        <v>6</v>
      </c>
    </row>
    <row r="102595" spans="18:18" x14ac:dyDescent="0.25">
      <c r="R102595" s="15">
        <v>6</v>
      </c>
    </row>
    <row r="102596" spans="18:18" x14ac:dyDescent="0.25">
      <c r="R102596" s="15">
        <v>6</v>
      </c>
    </row>
    <row r="102597" spans="18:18" x14ac:dyDescent="0.25">
      <c r="R102597" s="15">
        <v>6</v>
      </c>
    </row>
    <row r="102598" spans="18:18" x14ac:dyDescent="0.25">
      <c r="R102598" s="15">
        <v>6</v>
      </c>
    </row>
    <row r="102599" spans="18:18" x14ac:dyDescent="0.25">
      <c r="R102599" s="15">
        <v>6</v>
      </c>
    </row>
    <row r="102600" spans="18:18" x14ac:dyDescent="0.25">
      <c r="R102600" s="15">
        <v>6</v>
      </c>
    </row>
    <row r="102601" spans="18:18" x14ac:dyDescent="0.25">
      <c r="R102601" s="15">
        <v>6</v>
      </c>
    </row>
    <row r="102602" spans="18:18" x14ac:dyDescent="0.25">
      <c r="R102602" s="15">
        <v>6</v>
      </c>
    </row>
    <row r="102603" spans="18:18" x14ac:dyDescent="0.25">
      <c r="R102603" s="15">
        <v>6</v>
      </c>
    </row>
    <row r="102604" spans="18:18" x14ac:dyDescent="0.25">
      <c r="R102604" s="15">
        <v>6</v>
      </c>
    </row>
    <row r="102605" spans="18:18" x14ac:dyDescent="0.25">
      <c r="R102605" s="15">
        <v>6</v>
      </c>
    </row>
    <row r="102606" spans="18:18" x14ac:dyDescent="0.25">
      <c r="R102606" s="15">
        <v>6</v>
      </c>
    </row>
    <row r="102607" spans="18:18" x14ac:dyDescent="0.25">
      <c r="R102607" s="15">
        <v>6</v>
      </c>
    </row>
    <row r="102608" spans="18:18" x14ac:dyDescent="0.25">
      <c r="R102608" s="15">
        <v>6</v>
      </c>
    </row>
    <row r="102609" spans="18:18" x14ac:dyDescent="0.25">
      <c r="R102609" s="15">
        <v>1</v>
      </c>
    </row>
    <row r="102610" spans="18:18" x14ac:dyDescent="0.25">
      <c r="R102610" s="15">
        <v>1</v>
      </c>
    </row>
    <row r="102611" spans="18:18" x14ac:dyDescent="0.25">
      <c r="R102611" s="15">
        <v>6</v>
      </c>
    </row>
    <row r="102612" spans="18:18" x14ac:dyDescent="0.25">
      <c r="R102612" s="15">
        <v>6</v>
      </c>
    </row>
    <row r="102613" spans="18:18" x14ac:dyDescent="0.25">
      <c r="R102613" s="15">
        <v>6</v>
      </c>
    </row>
    <row r="102614" spans="18:18" x14ac:dyDescent="0.25">
      <c r="R102614" s="15">
        <v>6</v>
      </c>
    </row>
    <row r="102615" spans="18:18" x14ac:dyDescent="0.25">
      <c r="R102615" s="15">
        <v>6</v>
      </c>
    </row>
    <row r="102616" spans="18:18" x14ac:dyDescent="0.25">
      <c r="R102616" s="15">
        <v>6</v>
      </c>
    </row>
    <row r="102617" spans="18:18" x14ac:dyDescent="0.25">
      <c r="R102617" s="15">
        <v>6</v>
      </c>
    </row>
    <row r="102618" spans="18:18" x14ac:dyDescent="0.25">
      <c r="R102618" s="15">
        <v>6</v>
      </c>
    </row>
    <row r="102619" spans="18:18" x14ac:dyDescent="0.25">
      <c r="R102619" s="15">
        <v>6</v>
      </c>
    </row>
    <row r="102620" spans="18:18" x14ac:dyDescent="0.25">
      <c r="R102620" s="15">
        <v>6</v>
      </c>
    </row>
    <row r="102621" spans="18:18" x14ac:dyDescent="0.25">
      <c r="R102621" s="15">
        <v>6</v>
      </c>
    </row>
    <row r="102622" spans="18:18" x14ac:dyDescent="0.25">
      <c r="R102622" s="15">
        <v>6</v>
      </c>
    </row>
    <row r="102623" spans="18:18" x14ac:dyDescent="0.25">
      <c r="R102623" s="15">
        <v>6</v>
      </c>
    </row>
    <row r="102624" spans="18:18" x14ac:dyDescent="0.25">
      <c r="R102624" s="15">
        <v>6</v>
      </c>
    </row>
    <row r="102625" spans="18:18" x14ac:dyDescent="0.25">
      <c r="R102625" s="15">
        <v>6</v>
      </c>
    </row>
    <row r="102626" spans="18:18" x14ac:dyDescent="0.25">
      <c r="R102626" s="15">
        <v>6</v>
      </c>
    </row>
    <row r="102627" spans="18:18" x14ac:dyDescent="0.25">
      <c r="R102627" s="15">
        <v>6</v>
      </c>
    </row>
    <row r="102628" spans="18:18" x14ac:dyDescent="0.25">
      <c r="R102628" s="15">
        <v>6</v>
      </c>
    </row>
    <row r="102629" spans="18:18" x14ac:dyDescent="0.25">
      <c r="R102629" s="15">
        <v>6</v>
      </c>
    </row>
    <row r="102630" spans="18:18" x14ac:dyDescent="0.25">
      <c r="R102630" s="15">
        <v>6</v>
      </c>
    </row>
    <row r="102631" spans="18:18" x14ac:dyDescent="0.25">
      <c r="R102631" s="15">
        <v>6</v>
      </c>
    </row>
    <row r="102632" spans="18:18" x14ac:dyDescent="0.25">
      <c r="R102632" s="15">
        <v>6</v>
      </c>
    </row>
    <row r="102633" spans="18:18" x14ac:dyDescent="0.25">
      <c r="R102633" s="15">
        <v>6</v>
      </c>
    </row>
    <row r="102634" spans="18:18" x14ac:dyDescent="0.25">
      <c r="R102634" s="15">
        <v>1</v>
      </c>
    </row>
    <row r="102635" spans="18:18" x14ac:dyDescent="0.25">
      <c r="R102635" s="15">
        <v>1</v>
      </c>
    </row>
    <row r="102636" spans="18:18" x14ac:dyDescent="0.25">
      <c r="R102636" s="15">
        <v>1</v>
      </c>
    </row>
    <row r="102637" spans="18:18" x14ac:dyDescent="0.25">
      <c r="R102637" s="15">
        <v>3</v>
      </c>
    </row>
    <row r="102638" spans="18:18" x14ac:dyDescent="0.25">
      <c r="R102638" s="15">
        <v>3</v>
      </c>
    </row>
    <row r="102639" spans="18:18" x14ac:dyDescent="0.25">
      <c r="R102639" s="15">
        <v>2</v>
      </c>
    </row>
    <row r="102640" spans="18:18" x14ac:dyDescent="0.25">
      <c r="R102640" s="15">
        <v>2</v>
      </c>
    </row>
    <row r="102641" spans="18:18" x14ac:dyDescent="0.25">
      <c r="R102641" s="15">
        <v>4</v>
      </c>
    </row>
    <row r="102642" spans="18:18" x14ac:dyDescent="0.25">
      <c r="R102642" s="15">
        <v>4</v>
      </c>
    </row>
    <row r="102643" spans="18:18" x14ac:dyDescent="0.25">
      <c r="R102643" s="15">
        <v>4</v>
      </c>
    </row>
    <row r="102644" spans="18:18" x14ac:dyDescent="0.25">
      <c r="R102644" s="15">
        <v>4</v>
      </c>
    </row>
    <row r="102645" spans="18:18" x14ac:dyDescent="0.25">
      <c r="R102645" s="15">
        <v>4</v>
      </c>
    </row>
    <row r="102646" spans="18:18" x14ac:dyDescent="0.25">
      <c r="R102646" s="15">
        <v>4</v>
      </c>
    </row>
    <row r="102647" spans="18:18" x14ac:dyDescent="0.25">
      <c r="R102647" s="15">
        <v>5</v>
      </c>
    </row>
    <row r="102648" spans="18:18" x14ac:dyDescent="0.25">
      <c r="R102648" s="15">
        <v>5</v>
      </c>
    </row>
    <row r="102649" spans="18:18" x14ac:dyDescent="0.25">
      <c r="R102649" s="15">
        <v>5</v>
      </c>
    </row>
    <row r="102650" spans="18:18" x14ac:dyDescent="0.25">
      <c r="R102650" s="15">
        <v>5</v>
      </c>
    </row>
    <row r="102651" spans="18:18" x14ac:dyDescent="0.25">
      <c r="R102651" s="15">
        <v>5</v>
      </c>
    </row>
    <row r="102652" spans="18:18" x14ac:dyDescent="0.25">
      <c r="R102652" s="15">
        <v>5</v>
      </c>
    </row>
    <row r="102653" spans="18:18" x14ac:dyDescent="0.25">
      <c r="R102653" s="15">
        <v>5</v>
      </c>
    </row>
    <row r="102654" spans="18:18" x14ac:dyDescent="0.25">
      <c r="R102654" s="15">
        <v>3</v>
      </c>
    </row>
    <row r="102655" spans="18:18" x14ac:dyDescent="0.25">
      <c r="R102655" s="15">
        <v>3</v>
      </c>
    </row>
    <row r="102656" spans="18:18" x14ac:dyDescent="0.25">
      <c r="R102656" s="15">
        <v>3</v>
      </c>
    </row>
    <row r="102657" spans="18:18" x14ac:dyDescent="0.25">
      <c r="R102657" s="15">
        <v>3</v>
      </c>
    </row>
    <row r="102658" spans="18:18" x14ac:dyDescent="0.25">
      <c r="R102658" s="15">
        <v>3</v>
      </c>
    </row>
    <row r="102659" spans="18:18" x14ac:dyDescent="0.25">
      <c r="R102659" s="15">
        <v>3</v>
      </c>
    </row>
    <row r="102660" spans="18:18" x14ac:dyDescent="0.25">
      <c r="R102660" s="15">
        <v>3</v>
      </c>
    </row>
    <row r="102661" spans="18:18" x14ac:dyDescent="0.25">
      <c r="R102661" s="15">
        <v>3</v>
      </c>
    </row>
    <row r="102662" spans="18:18" x14ac:dyDescent="0.25">
      <c r="R102662" s="15">
        <v>3</v>
      </c>
    </row>
    <row r="102663" spans="18:18" x14ac:dyDescent="0.25">
      <c r="R102663" s="15">
        <v>3</v>
      </c>
    </row>
    <row r="102664" spans="18:18" x14ac:dyDescent="0.25">
      <c r="R102664" s="15">
        <v>3</v>
      </c>
    </row>
    <row r="102665" spans="18:18" x14ac:dyDescent="0.25">
      <c r="R102665" s="15">
        <v>3</v>
      </c>
    </row>
    <row r="102666" spans="18:18" x14ac:dyDescent="0.25">
      <c r="R102666" s="15">
        <v>3</v>
      </c>
    </row>
    <row r="102667" spans="18:18" x14ac:dyDescent="0.25">
      <c r="R102667" s="15">
        <v>3</v>
      </c>
    </row>
    <row r="102668" spans="18:18" x14ac:dyDescent="0.25">
      <c r="R102668" s="15">
        <v>3</v>
      </c>
    </row>
    <row r="102669" spans="18:18" x14ac:dyDescent="0.25">
      <c r="R102669" s="15">
        <v>3</v>
      </c>
    </row>
    <row r="102670" spans="18:18" x14ac:dyDescent="0.25">
      <c r="R102670" s="15">
        <v>3</v>
      </c>
    </row>
    <row r="102671" spans="18:18" x14ac:dyDescent="0.25">
      <c r="R102671" s="15">
        <v>3</v>
      </c>
    </row>
    <row r="102672" spans="18:18" x14ac:dyDescent="0.25">
      <c r="R102672" s="15">
        <v>3</v>
      </c>
    </row>
    <row r="102673" spans="18:18" x14ac:dyDescent="0.25">
      <c r="R102673" s="15">
        <v>3</v>
      </c>
    </row>
    <row r="102674" spans="18:18" x14ac:dyDescent="0.25">
      <c r="R102674" s="15">
        <v>3</v>
      </c>
    </row>
    <row r="102675" spans="18:18" x14ac:dyDescent="0.25">
      <c r="R102675" s="15">
        <v>3</v>
      </c>
    </row>
    <row r="102676" spans="18:18" x14ac:dyDescent="0.25">
      <c r="R102676" s="15">
        <v>3</v>
      </c>
    </row>
    <row r="102677" spans="18:18" x14ac:dyDescent="0.25">
      <c r="R102677" s="15">
        <v>3</v>
      </c>
    </row>
    <row r="102678" spans="18:18" x14ac:dyDescent="0.25">
      <c r="R102678" s="15">
        <v>3</v>
      </c>
    </row>
    <row r="102679" spans="18:18" x14ac:dyDescent="0.25">
      <c r="R102679" s="15">
        <v>3</v>
      </c>
    </row>
    <row r="102680" spans="18:18" x14ac:dyDescent="0.25">
      <c r="R102680" s="15">
        <v>3</v>
      </c>
    </row>
    <row r="102681" spans="18:18" x14ac:dyDescent="0.25">
      <c r="R102681" s="15">
        <v>3</v>
      </c>
    </row>
    <row r="102682" spans="18:18" x14ac:dyDescent="0.25">
      <c r="R102682" s="15">
        <v>3</v>
      </c>
    </row>
    <row r="102683" spans="18:18" x14ac:dyDescent="0.25">
      <c r="R102683" s="15">
        <v>3</v>
      </c>
    </row>
    <row r="102684" spans="18:18" x14ac:dyDescent="0.25">
      <c r="R102684" s="15">
        <v>3</v>
      </c>
    </row>
    <row r="102685" spans="18:18" x14ac:dyDescent="0.25">
      <c r="R102685" s="15">
        <v>3</v>
      </c>
    </row>
    <row r="102686" spans="18:18" x14ac:dyDescent="0.25">
      <c r="R102686" s="15">
        <v>3</v>
      </c>
    </row>
    <row r="102687" spans="18:18" x14ac:dyDescent="0.25">
      <c r="R102687" s="15">
        <v>3</v>
      </c>
    </row>
    <row r="102688" spans="18:18" x14ac:dyDescent="0.25">
      <c r="R102688" s="15">
        <v>3</v>
      </c>
    </row>
    <row r="102689" spans="18:18" x14ac:dyDescent="0.25">
      <c r="R102689" s="15">
        <v>3</v>
      </c>
    </row>
    <row r="102690" spans="18:18" x14ac:dyDescent="0.25">
      <c r="R102690" s="15">
        <v>3</v>
      </c>
    </row>
    <row r="102691" spans="18:18" x14ac:dyDescent="0.25">
      <c r="R102691" s="15">
        <v>3</v>
      </c>
    </row>
    <row r="102692" spans="18:18" x14ac:dyDescent="0.25">
      <c r="R102692" s="15">
        <v>3</v>
      </c>
    </row>
    <row r="102693" spans="18:18" x14ac:dyDescent="0.25">
      <c r="R102693" s="15">
        <v>3</v>
      </c>
    </row>
    <row r="102694" spans="18:18" x14ac:dyDescent="0.25">
      <c r="R102694" s="15">
        <v>3</v>
      </c>
    </row>
    <row r="102695" spans="18:18" x14ac:dyDescent="0.25">
      <c r="R102695" s="15">
        <v>3</v>
      </c>
    </row>
    <row r="102696" spans="18:18" x14ac:dyDescent="0.25">
      <c r="R102696" s="15">
        <v>3</v>
      </c>
    </row>
    <row r="102697" spans="18:18" x14ac:dyDescent="0.25">
      <c r="R102697" s="15">
        <v>3</v>
      </c>
    </row>
    <row r="102698" spans="18:18" x14ac:dyDescent="0.25">
      <c r="R102698" s="15">
        <v>3</v>
      </c>
    </row>
    <row r="102699" spans="18:18" x14ac:dyDescent="0.25">
      <c r="R102699" s="15">
        <v>3</v>
      </c>
    </row>
    <row r="102700" spans="18:18" x14ac:dyDescent="0.25">
      <c r="R102700" s="15">
        <v>3</v>
      </c>
    </row>
    <row r="102701" spans="18:18" x14ac:dyDescent="0.25">
      <c r="R102701" s="15">
        <v>3</v>
      </c>
    </row>
    <row r="102702" spans="18:18" x14ac:dyDescent="0.25">
      <c r="R102702" s="15">
        <v>3</v>
      </c>
    </row>
    <row r="102703" spans="18:18" x14ac:dyDescent="0.25">
      <c r="R102703" s="15">
        <v>3</v>
      </c>
    </row>
    <row r="102704" spans="18:18" x14ac:dyDescent="0.25">
      <c r="R102704" s="15">
        <v>3</v>
      </c>
    </row>
    <row r="102705" spans="18:18" x14ac:dyDescent="0.25">
      <c r="R102705" s="15">
        <v>3</v>
      </c>
    </row>
    <row r="102706" spans="18:18" x14ac:dyDescent="0.25">
      <c r="R102706" s="15">
        <v>3</v>
      </c>
    </row>
    <row r="102707" spans="18:18" x14ac:dyDescent="0.25">
      <c r="R102707" s="15">
        <v>3</v>
      </c>
    </row>
    <row r="102708" spans="18:18" x14ac:dyDescent="0.25">
      <c r="R102708" s="15">
        <v>3</v>
      </c>
    </row>
    <row r="102709" spans="18:18" x14ac:dyDescent="0.25">
      <c r="R102709" s="15">
        <v>5</v>
      </c>
    </row>
    <row r="102710" spans="18:18" x14ac:dyDescent="0.25">
      <c r="R102710" s="15">
        <v>5</v>
      </c>
    </row>
    <row r="102711" spans="18:18" x14ac:dyDescent="0.25">
      <c r="R102711" s="15">
        <v>5</v>
      </c>
    </row>
    <row r="102712" spans="18:18" x14ac:dyDescent="0.25">
      <c r="R102712" s="15">
        <v>5</v>
      </c>
    </row>
    <row r="102713" spans="18:18" x14ac:dyDescent="0.25">
      <c r="R102713" s="15">
        <v>5</v>
      </c>
    </row>
    <row r="102714" spans="18:18" x14ac:dyDescent="0.25">
      <c r="R102714" s="15">
        <v>5</v>
      </c>
    </row>
    <row r="102715" spans="18:18" x14ac:dyDescent="0.25">
      <c r="R102715" s="15">
        <v>5</v>
      </c>
    </row>
    <row r="102716" spans="18:18" x14ac:dyDescent="0.25">
      <c r="R102716" s="15">
        <v>5</v>
      </c>
    </row>
    <row r="102717" spans="18:18" x14ac:dyDescent="0.25">
      <c r="R102717" s="15">
        <v>5</v>
      </c>
    </row>
    <row r="102718" spans="18:18" x14ac:dyDescent="0.25">
      <c r="R102718" s="15">
        <v>2</v>
      </c>
    </row>
    <row r="102719" spans="18:18" x14ac:dyDescent="0.25">
      <c r="R102719" s="15">
        <v>2</v>
      </c>
    </row>
    <row r="102720" spans="18:18" x14ac:dyDescent="0.25">
      <c r="R102720" s="15">
        <v>2</v>
      </c>
    </row>
    <row r="102721" spans="18:18" x14ac:dyDescent="0.25">
      <c r="R102721" s="15">
        <v>2</v>
      </c>
    </row>
    <row r="102722" spans="18:18" x14ac:dyDescent="0.25">
      <c r="R102722" s="15">
        <v>2</v>
      </c>
    </row>
    <row r="102723" spans="18:18" x14ac:dyDescent="0.25">
      <c r="R102723" s="15">
        <v>2</v>
      </c>
    </row>
    <row r="102724" spans="18:18" x14ac:dyDescent="0.25">
      <c r="R102724" s="15">
        <v>2</v>
      </c>
    </row>
    <row r="102725" spans="18:18" x14ac:dyDescent="0.25">
      <c r="R102725" s="15">
        <v>2</v>
      </c>
    </row>
    <row r="102726" spans="18:18" x14ac:dyDescent="0.25">
      <c r="R102726" s="15">
        <v>2</v>
      </c>
    </row>
    <row r="102727" spans="18:18" x14ac:dyDescent="0.25">
      <c r="R102727" s="15">
        <v>2</v>
      </c>
    </row>
    <row r="102728" spans="18:18" x14ac:dyDescent="0.25">
      <c r="R102728" s="15">
        <v>2</v>
      </c>
    </row>
    <row r="102729" spans="18:18" x14ac:dyDescent="0.25">
      <c r="R102729" s="15">
        <v>2</v>
      </c>
    </row>
    <row r="102730" spans="18:18" x14ac:dyDescent="0.25">
      <c r="R102730" s="15">
        <v>2</v>
      </c>
    </row>
    <row r="102731" spans="18:18" x14ac:dyDescent="0.25">
      <c r="R102731" s="15">
        <v>2</v>
      </c>
    </row>
    <row r="102732" spans="18:18" x14ac:dyDescent="0.25">
      <c r="R102732" s="15">
        <v>2</v>
      </c>
    </row>
    <row r="102733" spans="18:18" x14ac:dyDescent="0.25">
      <c r="R102733" s="15">
        <v>2</v>
      </c>
    </row>
    <row r="102734" spans="18:18" x14ac:dyDescent="0.25">
      <c r="R102734" s="15">
        <v>2</v>
      </c>
    </row>
    <row r="102735" spans="18:18" x14ac:dyDescent="0.25">
      <c r="R102735" s="15">
        <v>2</v>
      </c>
    </row>
    <row r="102736" spans="18:18" x14ac:dyDescent="0.25">
      <c r="R102736" s="15">
        <v>2</v>
      </c>
    </row>
    <row r="102737" spans="18:18" x14ac:dyDescent="0.25">
      <c r="R102737" s="15">
        <v>2</v>
      </c>
    </row>
    <row r="102738" spans="18:18" x14ac:dyDescent="0.25">
      <c r="R102738" s="15">
        <v>2</v>
      </c>
    </row>
    <row r="102739" spans="18:18" x14ac:dyDescent="0.25">
      <c r="R102739" s="15">
        <v>2</v>
      </c>
    </row>
    <row r="102740" spans="18:18" x14ac:dyDescent="0.25">
      <c r="R102740" s="15">
        <v>2</v>
      </c>
    </row>
    <row r="102741" spans="18:18" x14ac:dyDescent="0.25">
      <c r="R102741" s="15">
        <v>2</v>
      </c>
    </row>
    <row r="102742" spans="18:18" x14ac:dyDescent="0.25">
      <c r="R102742" s="15">
        <v>2</v>
      </c>
    </row>
    <row r="102743" spans="18:18" x14ac:dyDescent="0.25">
      <c r="R102743" s="15">
        <v>2</v>
      </c>
    </row>
    <row r="102744" spans="18:18" x14ac:dyDescent="0.25">
      <c r="R102744" s="15">
        <v>2</v>
      </c>
    </row>
    <row r="102745" spans="18:18" x14ac:dyDescent="0.25">
      <c r="R102745" s="15">
        <v>5</v>
      </c>
    </row>
    <row r="102746" spans="18:18" x14ac:dyDescent="0.25">
      <c r="R102746" s="15">
        <v>5</v>
      </c>
    </row>
    <row r="102747" spans="18:18" x14ac:dyDescent="0.25">
      <c r="R102747" s="15">
        <v>5</v>
      </c>
    </row>
    <row r="102748" spans="18:18" x14ac:dyDescent="0.25">
      <c r="R102748" s="15">
        <v>5</v>
      </c>
    </row>
    <row r="102749" spans="18:18" x14ac:dyDescent="0.25">
      <c r="R102749" s="15">
        <v>5</v>
      </c>
    </row>
    <row r="102750" spans="18:18" x14ac:dyDescent="0.25">
      <c r="R102750" s="15">
        <v>5</v>
      </c>
    </row>
    <row r="102751" spans="18:18" x14ac:dyDescent="0.25">
      <c r="R102751" s="15">
        <v>5</v>
      </c>
    </row>
    <row r="102752" spans="18:18" x14ac:dyDescent="0.25">
      <c r="R102752" s="15">
        <v>5</v>
      </c>
    </row>
    <row r="102753" spans="18:18" x14ac:dyDescent="0.25">
      <c r="R102753" s="15">
        <v>5</v>
      </c>
    </row>
    <row r="102754" spans="18:18" x14ac:dyDescent="0.25">
      <c r="R102754" s="15">
        <v>1</v>
      </c>
    </row>
    <row r="102755" spans="18:18" x14ac:dyDescent="0.25">
      <c r="R102755" s="15">
        <v>1</v>
      </c>
    </row>
    <row r="102756" spans="18:18" x14ac:dyDescent="0.25">
      <c r="R102756" s="15">
        <v>1</v>
      </c>
    </row>
    <row r="102757" spans="18:18" x14ac:dyDescent="0.25">
      <c r="R102757" s="15">
        <v>1</v>
      </c>
    </row>
    <row r="102758" spans="18:18" x14ac:dyDescent="0.25">
      <c r="R102758" s="15">
        <v>1</v>
      </c>
    </row>
    <row r="102759" spans="18:18" x14ac:dyDescent="0.25">
      <c r="R102759" s="15">
        <v>1</v>
      </c>
    </row>
    <row r="102760" spans="18:18" x14ac:dyDescent="0.25">
      <c r="R102760" s="15">
        <v>1</v>
      </c>
    </row>
    <row r="102761" spans="18:18" x14ac:dyDescent="0.25">
      <c r="R102761" s="15">
        <v>1</v>
      </c>
    </row>
    <row r="102762" spans="18:18" x14ac:dyDescent="0.25">
      <c r="R102762" s="15">
        <v>1</v>
      </c>
    </row>
    <row r="102763" spans="18:18" x14ac:dyDescent="0.25">
      <c r="R102763" s="15">
        <v>1</v>
      </c>
    </row>
    <row r="102764" spans="18:18" x14ac:dyDescent="0.25">
      <c r="R102764" s="15">
        <v>1</v>
      </c>
    </row>
    <row r="102765" spans="18:18" x14ac:dyDescent="0.25">
      <c r="R102765" s="15">
        <v>1</v>
      </c>
    </row>
    <row r="102766" spans="18:18" x14ac:dyDescent="0.25">
      <c r="R102766" s="15">
        <v>1</v>
      </c>
    </row>
    <row r="102767" spans="18:18" x14ac:dyDescent="0.25">
      <c r="R102767" s="15">
        <v>1</v>
      </c>
    </row>
    <row r="102768" spans="18:18" x14ac:dyDescent="0.25">
      <c r="R102768" s="15">
        <v>1</v>
      </c>
    </row>
    <row r="102769" spans="18:18" x14ac:dyDescent="0.25">
      <c r="R102769" s="15">
        <v>1</v>
      </c>
    </row>
    <row r="102770" spans="18:18" x14ac:dyDescent="0.25">
      <c r="R102770" s="15">
        <v>1</v>
      </c>
    </row>
    <row r="102771" spans="18:18" x14ac:dyDescent="0.25">
      <c r="R102771" s="15">
        <v>1</v>
      </c>
    </row>
    <row r="102772" spans="18:18" x14ac:dyDescent="0.25">
      <c r="R102772" s="15">
        <v>1</v>
      </c>
    </row>
    <row r="102773" spans="18:18" x14ac:dyDescent="0.25">
      <c r="R102773" s="15">
        <v>1</v>
      </c>
    </row>
    <row r="102774" spans="18:18" x14ac:dyDescent="0.25">
      <c r="R102774" s="15">
        <v>1</v>
      </c>
    </row>
    <row r="102775" spans="18:18" x14ac:dyDescent="0.25">
      <c r="R102775" s="15">
        <v>1</v>
      </c>
    </row>
    <row r="102776" spans="18:18" x14ac:dyDescent="0.25">
      <c r="R102776" s="15">
        <v>1</v>
      </c>
    </row>
    <row r="102777" spans="18:18" x14ac:dyDescent="0.25">
      <c r="R102777" s="15">
        <v>1</v>
      </c>
    </row>
    <row r="102778" spans="18:18" x14ac:dyDescent="0.25">
      <c r="R102778" s="15">
        <v>1</v>
      </c>
    </row>
    <row r="102779" spans="18:18" x14ac:dyDescent="0.25">
      <c r="R102779" s="15">
        <v>1</v>
      </c>
    </row>
    <row r="102780" spans="18:18" x14ac:dyDescent="0.25">
      <c r="R102780" s="15">
        <v>1</v>
      </c>
    </row>
    <row r="102781" spans="18:18" x14ac:dyDescent="0.25">
      <c r="R102781" s="15">
        <v>1</v>
      </c>
    </row>
    <row r="102782" spans="18:18" x14ac:dyDescent="0.25">
      <c r="R102782" s="15">
        <v>4</v>
      </c>
    </row>
    <row r="102783" spans="18:18" x14ac:dyDescent="0.25">
      <c r="R102783" s="15">
        <v>4</v>
      </c>
    </row>
    <row r="102784" spans="18:18" x14ac:dyDescent="0.25">
      <c r="R102784" s="15">
        <v>4</v>
      </c>
    </row>
    <row r="102785" spans="18:18" x14ac:dyDescent="0.25">
      <c r="R102785" s="15">
        <v>2</v>
      </c>
    </row>
    <row r="102786" spans="18:18" x14ac:dyDescent="0.25">
      <c r="R102786" s="15">
        <v>2</v>
      </c>
    </row>
    <row r="102787" spans="18:18" x14ac:dyDescent="0.25">
      <c r="R102787" s="15">
        <v>2</v>
      </c>
    </row>
    <row r="102788" spans="18:18" x14ac:dyDescent="0.25">
      <c r="R102788" s="15">
        <v>2</v>
      </c>
    </row>
    <row r="102789" spans="18:18" x14ac:dyDescent="0.25">
      <c r="R102789" s="15">
        <v>4</v>
      </c>
    </row>
    <row r="102790" spans="18:18" x14ac:dyDescent="0.25">
      <c r="R102790" s="15">
        <v>4</v>
      </c>
    </row>
    <row r="102791" spans="18:18" x14ac:dyDescent="0.25">
      <c r="R102791" s="15">
        <v>4</v>
      </c>
    </row>
    <row r="102792" spans="18:18" x14ac:dyDescent="0.25">
      <c r="R102792" s="15">
        <v>4</v>
      </c>
    </row>
    <row r="102793" spans="18:18" x14ac:dyDescent="0.25">
      <c r="R102793" s="15">
        <v>4</v>
      </c>
    </row>
    <row r="102794" spans="18:18" x14ac:dyDescent="0.25">
      <c r="R102794" s="15">
        <v>4</v>
      </c>
    </row>
    <row r="102795" spans="18:18" x14ac:dyDescent="0.25">
      <c r="R102795" s="15">
        <v>4</v>
      </c>
    </row>
    <row r="102796" spans="18:18" x14ac:dyDescent="0.25">
      <c r="R102796" s="15">
        <v>4</v>
      </c>
    </row>
    <row r="102797" spans="18:18" x14ac:dyDescent="0.25">
      <c r="R102797" s="15">
        <v>4</v>
      </c>
    </row>
    <row r="102798" spans="18:18" x14ac:dyDescent="0.25">
      <c r="R102798" s="15">
        <v>4</v>
      </c>
    </row>
    <row r="102799" spans="18:18" x14ac:dyDescent="0.25">
      <c r="R102799" s="15">
        <v>4</v>
      </c>
    </row>
    <row r="102800" spans="18:18" x14ac:dyDescent="0.25">
      <c r="R102800" s="15">
        <v>4</v>
      </c>
    </row>
    <row r="102801" spans="18:18" x14ac:dyDescent="0.25">
      <c r="R102801" s="15">
        <v>4</v>
      </c>
    </row>
    <row r="102802" spans="18:18" x14ac:dyDescent="0.25">
      <c r="R102802" s="15">
        <v>1</v>
      </c>
    </row>
    <row r="102803" spans="18:18" x14ac:dyDescent="0.25">
      <c r="R102803" s="15">
        <v>1</v>
      </c>
    </row>
    <row r="102804" spans="18:18" x14ac:dyDescent="0.25">
      <c r="R102804" s="15">
        <v>5</v>
      </c>
    </row>
    <row r="102805" spans="18:18" x14ac:dyDescent="0.25">
      <c r="R102805" s="15">
        <v>5</v>
      </c>
    </row>
    <row r="102806" spans="18:18" x14ac:dyDescent="0.25">
      <c r="R102806" s="15">
        <v>5</v>
      </c>
    </row>
    <row r="102807" spans="18:18" x14ac:dyDescent="0.25">
      <c r="R102807" s="15">
        <v>5</v>
      </c>
    </row>
    <row r="102808" spans="18:18" x14ac:dyDescent="0.25">
      <c r="R102808" s="15">
        <v>5</v>
      </c>
    </row>
    <row r="102809" spans="18:18" x14ac:dyDescent="0.25">
      <c r="R102809" s="15">
        <v>5</v>
      </c>
    </row>
    <row r="102810" spans="18:18" x14ac:dyDescent="0.25">
      <c r="R102810" s="15">
        <v>5</v>
      </c>
    </row>
    <row r="102811" spans="18:18" x14ac:dyDescent="0.25">
      <c r="R102811" s="15">
        <v>5</v>
      </c>
    </row>
    <row r="102812" spans="18:18" x14ac:dyDescent="0.25">
      <c r="R102812" s="15">
        <v>5</v>
      </c>
    </row>
    <row r="102813" spans="18:18" x14ac:dyDescent="0.25">
      <c r="R102813" s="15">
        <v>5</v>
      </c>
    </row>
    <row r="102814" spans="18:18" x14ac:dyDescent="0.25">
      <c r="R102814" s="15">
        <v>5</v>
      </c>
    </row>
    <row r="102815" spans="18:18" x14ac:dyDescent="0.25">
      <c r="R102815" s="15">
        <v>5</v>
      </c>
    </row>
    <row r="102816" spans="18:18" x14ac:dyDescent="0.25">
      <c r="R102816" s="15">
        <v>5</v>
      </c>
    </row>
    <row r="102817" spans="18:18" x14ac:dyDescent="0.25">
      <c r="R102817" s="15">
        <v>5</v>
      </c>
    </row>
    <row r="102818" spans="18:18" x14ac:dyDescent="0.25">
      <c r="R102818" s="15">
        <v>5</v>
      </c>
    </row>
    <row r="102819" spans="18:18" x14ac:dyDescent="0.25">
      <c r="R102819" s="15">
        <v>5</v>
      </c>
    </row>
    <row r="102820" spans="18:18" x14ac:dyDescent="0.25">
      <c r="R102820" s="15">
        <v>5</v>
      </c>
    </row>
    <row r="102821" spans="18:18" x14ac:dyDescent="0.25">
      <c r="R102821" s="15">
        <v>5</v>
      </c>
    </row>
    <row r="102822" spans="18:18" x14ac:dyDescent="0.25">
      <c r="R102822" s="15">
        <v>5</v>
      </c>
    </row>
    <row r="102823" spans="18:18" x14ac:dyDescent="0.25">
      <c r="R102823" s="15">
        <v>5</v>
      </c>
    </row>
    <row r="102824" spans="18:18" x14ac:dyDescent="0.25">
      <c r="R102824" s="15">
        <v>5</v>
      </c>
    </row>
    <row r="102825" spans="18:18" x14ac:dyDescent="0.25">
      <c r="R102825" s="15">
        <v>4</v>
      </c>
    </row>
    <row r="102826" spans="18:18" x14ac:dyDescent="0.25">
      <c r="R102826" s="15">
        <v>4</v>
      </c>
    </row>
    <row r="102827" spans="18:18" x14ac:dyDescent="0.25">
      <c r="R102827" s="15">
        <v>4</v>
      </c>
    </row>
    <row r="102828" spans="18:18" x14ac:dyDescent="0.25">
      <c r="R102828" s="15">
        <v>4</v>
      </c>
    </row>
    <row r="102829" spans="18:18" x14ac:dyDescent="0.25">
      <c r="R102829" s="15">
        <v>4</v>
      </c>
    </row>
    <row r="102830" spans="18:18" x14ac:dyDescent="0.25">
      <c r="R102830" s="15">
        <v>4</v>
      </c>
    </row>
    <row r="102831" spans="18:18" x14ac:dyDescent="0.25">
      <c r="R102831" s="15">
        <v>4</v>
      </c>
    </row>
    <row r="102832" spans="18:18" x14ac:dyDescent="0.25">
      <c r="R102832" s="15">
        <v>4</v>
      </c>
    </row>
    <row r="102833" spans="18:18" x14ac:dyDescent="0.25">
      <c r="R102833" s="15">
        <v>4</v>
      </c>
    </row>
    <row r="102834" spans="18:18" x14ac:dyDescent="0.25">
      <c r="R102834" s="15">
        <v>4</v>
      </c>
    </row>
    <row r="102835" spans="18:18" x14ac:dyDescent="0.25">
      <c r="R102835" s="15">
        <v>4</v>
      </c>
    </row>
    <row r="102836" spans="18:18" x14ac:dyDescent="0.25">
      <c r="R102836" s="15">
        <v>4</v>
      </c>
    </row>
    <row r="102837" spans="18:18" x14ac:dyDescent="0.25">
      <c r="R102837" s="15">
        <v>4</v>
      </c>
    </row>
    <row r="102838" spans="18:18" x14ac:dyDescent="0.25">
      <c r="R102838" s="15">
        <v>4</v>
      </c>
    </row>
    <row r="102839" spans="18:18" x14ac:dyDescent="0.25">
      <c r="R102839" s="15">
        <v>4</v>
      </c>
    </row>
    <row r="102840" spans="18:18" x14ac:dyDescent="0.25">
      <c r="R102840" s="15">
        <v>4</v>
      </c>
    </row>
    <row r="102841" spans="18:18" x14ac:dyDescent="0.25">
      <c r="R102841" s="15">
        <v>4</v>
      </c>
    </row>
    <row r="102842" spans="18:18" x14ac:dyDescent="0.25">
      <c r="R102842" s="15">
        <v>4</v>
      </c>
    </row>
    <row r="102843" spans="18:18" x14ac:dyDescent="0.25">
      <c r="R102843" s="15">
        <v>4</v>
      </c>
    </row>
    <row r="102844" spans="18:18" x14ac:dyDescent="0.25">
      <c r="R102844" s="15">
        <v>4</v>
      </c>
    </row>
    <row r="102845" spans="18:18" x14ac:dyDescent="0.25">
      <c r="R102845" s="15">
        <v>4</v>
      </c>
    </row>
    <row r="102846" spans="18:18" x14ac:dyDescent="0.25">
      <c r="R102846" s="15">
        <v>4</v>
      </c>
    </row>
    <row r="102847" spans="18:18" x14ac:dyDescent="0.25">
      <c r="R102847" s="15">
        <v>4</v>
      </c>
    </row>
    <row r="102848" spans="18:18" x14ac:dyDescent="0.25">
      <c r="R102848" s="15">
        <v>4</v>
      </c>
    </row>
    <row r="102849" spans="18:18" x14ac:dyDescent="0.25">
      <c r="R102849" s="15">
        <v>4</v>
      </c>
    </row>
    <row r="102850" spans="18:18" x14ac:dyDescent="0.25">
      <c r="R102850" s="15">
        <v>4</v>
      </c>
    </row>
    <row r="102851" spans="18:18" x14ac:dyDescent="0.25">
      <c r="R102851" s="15">
        <v>4</v>
      </c>
    </row>
    <row r="102852" spans="18:18" x14ac:dyDescent="0.25">
      <c r="R102852" s="15">
        <v>4</v>
      </c>
    </row>
    <row r="102853" spans="18:18" x14ac:dyDescent="0.25">
      <c r="R102853" s="15">
        <v>4</v>
      </c>
    </row>
    <row r="102854" spans="18:18" x14ac:dyDescent="0.25">
      <c r="R102854" s="15">
        <v>4</v>
      </c>
    </row>
    <row r="102855" spans="18:18" x14ac:dyDescent="0.25">
      <c r="R102855" s="15">
        <v>4</v>
      </c>
    </row>
    <row r="102856" spans="18:18" x14ac:dyDescent="0.25">
      <c r="R102856" s="15">
        <v>4</v>
      </c>
    </row>
    <row r="102857" spans="18:18" x14ac:dyDescent="0.25">
      <c r="R102857" s="15">
        <v>4</v>
      </c>
    </row>
    <row r="102858" spans="18:18" x14ac:dyDescent="0.25">
      <c r="R102858" s="15">
        <v>4</v>
      </c>
    </row>
    <row r="102859" spans="18:18" x14ac:dyDescent="0.25">
      <c r="R102859" s="15">
        <v>4</v>
      </c>
    </row>
    <row r="102860" spans="18:18" x14ac:dyDescent="0.25">
      <c r="R102860" s="15">
        <v>4</v>
      </c>
    </row>
    <row r="102861" spans="18:18" x14ac:dyDescent="0.25">
      <c r="R102861" s="15">
        <v>4</v>
      </c>
    </row>
    <row r="102862" spans="18:18" x14ac:dyDescent="0.25">
      <c r="R102862" s="15">
        <v>4</v>
      </c>
    </row>
    <row r="102863" spans="18:18" x14ac:dyDescent="0.25">
      <c r="R102863" s="15">
        <v>4</v>
      </c>
    </row>
    <row r="102864" spans="18:18" x14ac:dyDescent="0.25">
      <c r="R102864" s="15">
        <v>4</v>
      </c>
    </row>
    <row r="102865" spans="18:18" x14ac:dyDescent="0.25">
      <c r="R102865" s="15">
        <v>4</v>
      </c>
    </row>
    <row r="102866" spans="18:18" x14ac:dyDescent="0.25">
      <c r="R102866" s="15">
        <v>4</v>
      </c>
    </row>
    <row r="102867" spans="18:18" x14ac:dyDescent="0.25">
      <c r="R102867" s="15">
        <v>4</v>
      </c>
    </row>
    <row r="102868" spans="18:18" x14ac:dyDescent="0.25">
      <c r="R102868" s="15">
        <v>4</v>
      </c>
    </row>
    <row r="102869" spans="18:18" x14ac:dyDescent="0.25">
      <c r="R102869" s="15">
        <v>4</v>
      </c>
    </row>
    <row r="102870" spans="18:18" x14ac:dyDescent="0.25">
      <c r="R102870" s="15">
        <v>4</v>
      </c>
    </row>
    <row r="102871" spans="18:18" x14ac:dyDescent="0.25">
      <c r="R102871" s="15">
        <v>4</v>
      </c>
    </row>
    <row r="102872" spans="18:18" x14ac:dyDescent="0.25">
      <c r="R102872" s="15">
        <v>4</v>
      </c>
    </row>
    <row r="102873" spans="18:18" x14ac:dyDescent="0.25">
      <c r="R102873" s="15">
        <v>4</v>
      </c>
    </row>
    <row r="102874" spans="18:18" x14ac:dyDescent="0.25">
      <c r="R102874" s="15">
        <v>4</v>
      </c>
    </row>
    <row r="102875" spans="18:18" x14ac:dyDescent="0.25">
      <c r="R102875" s="15">
        <v>4</v>
      </c>
    </row>
    <row r="102876" spans="18:18" x14ac:dyDescent="0.25">
      <c r="R102876" s="15">
        <v>3</v>
      </c>
    </row>
    <row r="102877" spans="18:18" x14ac:dyDescent="0.25">
      <c r="R102877" s="15">
        <v>3</v>
      </c>
    </row>
    <row r="102878" spans="18:18" x14ac:dyDescent="0.25">
      <c r="R102878" s="15">
        <v>3</v>
      </c>
    </row>
    <row r="102879" spans="18:18" x14ac:dyDescent="0.25">
      <c r="R102879" s="15">
        <v>3</v>
      </c>
    </row>
    <row r="102880" spans="18:18" x14ac:dyDescent="0.25">
      <c r="R102880" s="15">
        <v>3</v>
      </c>
    </row>
    <row r="102881" spans="18:18" x14ac:dyDescent="0.25">
      <c r="R102881" s="15">
        <v>3</v>
      </c>
    </row>
    <row r="102882" spans="18:18" x14ac:dyDescent="0.25">
      <c r="R102882" s="15">
        <v>3</v>
      </c>
    </row>
    <row r="102883" spans="18:18" x14ac:dyDescent="0.25">
      <c r="R102883" s="15">
        <v>3</v>
      </c>
    </row>
    <row r="102884" spans="18:18" x14ac:dyDescent="0.25">
      <c r="R102884" s="15">
        <v>2</v>
      </c>
    </row>
    <row r="102885" spans="18:18" x14ac:dyDescent="0.25">
      <c r="R102885" s="15">
        <v>2</v>
      </c>
    </row>
    <row r="102886" spans="18:18" x14ac:dyDescent="0.25">
      <c r="R102886" s="15">
        <v>2</v>
      </c>
    </row>
    <row r="102887" spans="18:18" x14ac:dyDescent="0.25">
      <c r="R102887" s="15">
        <v>2</v>
      </c>
    </row>
    <row r="102888" spans="18:18" x14ac:dyDescent="0.25">
      <c r="R102888" s="15">
        <v>2</v>
      </c>
    </row>
    <row r="102889" spans="18:18" x14ac:dyDescent="0.25">
      <c r="R102889" s="15">
        <v>4</v>
      </c>
    </row>
    <row r="102890" spans="18:18" x14ac:dyDescent="0.25">
      <c r="R102890" s="15">
        <v>4</v>
      </c>
    </row>
    <row r="102891" spans="18:18" x14ac:dyDescent="0.25">
      <c r="R102891" s="15">
        <v>4</v>
      </c>
    </row>
    <row r="102892" spans="18:18" x14ac:dyDescent="0.25">
      <c r="R102892" s="15">
        <v>4</v>
      </c>
    </row>
    <row r="102893" spans="18:18" x14ac:dyDescent="0.25">
      <c r="R102893" s="15">
        <v>4</v>
      </c>
    </row>
    <row r="102894" spans="18:18" x14ac:dyDescent="0.25">
      <c r="R102894" s="15">
        <v>4</v>
      </c>
    </row>
    <row r="102895" spans="18:18" x14ac:dyDescent="0.25">
      <c r="R102895" s="15">
        <v>4</v>
      </c>
    </row>
    <row r="102896" spans="18:18" x14ac:dyDescent="0.25">
      <c r="R102896" s="15">
        <v>4</v>
      </c>
    </row>
    <row r="102897" spans="18:18" x14ac:dyDescent="0.25">
      <c r="R102897" s="15">
        <v>4</v>
      </c>
    </row>
    <row r="102898" spans="18:18" x14ac:dyDescent="0.25">
      <c r="R102898" s="15">
        <v>4</v>
      </c>
    </row>
    <row r="102899" spans="18:18" x14ac:dyDescent="0.25">
      <c r="R102899" s="15">
        <v>4</v>
      </c>
    </row>
    <row r="102900" spans="18:18" x14ac:dyDescent="0.25">
      <c r="R102900" s="15">
        <v>4</v>
      </c>
    </row>
    <row r="102901" spans="18:18" x14ac:dyDescent="0.25">
      <c r="R102901" s="15">
        <v>4</v>
      </c>
    </row>
    <row r="102902" spans="18:18" x14ac:dyDescent="0.25">
      <c r="R102902" s="15">
        <v>4</v>
      </c>
    </row>
    <row r="102903" spans="18:18" x14ac:dyDescent="0.25">
      <c r="R102903" s="15">
        <v>4</v>
      </c>
    </row>
    <row r="102904" spans="18:18" x14ac:dyDescent="0.25">
      <c r="R102904" s="15">
        <v>4</v>
      </c>
    </row>
    <row r="102905" spans="18:18" x14ac:dyDescent="0.25">
      <c r="R102905" s="15">
        <v>4</v>
      </c>
    </row>
    <row r="102906" spans="18:18" x14ac:dyDescent="0.25">
      <c r="R102906" s="15">
        <v>4</v>
      </c>
    </row>
    <row r="102907" spans="18:18" x14ac:dyDescent="0.25">
      <c r="R102907" s="15">
        <v>4</v>
      </c>
    </row>
    <row r="102908" spans="18:18" x14ac:dyDescent="0.25">
      <c r="R102908" s="15">
        <v>4</v>
      </c>
    </row>
    <row r="102909" spans="18:18" x14ac:dyDescent="0.25">
      <c r="R102909" s="15">
        <v>4</v>
      </c>
    </row>
    <row r="102910" spans="18:18" x14ac:dyDescent="0.25">
      <c r="R102910" s="15">
        <v>4</v>
      </c>
    </row>
    <row r="102911" spans="18:18" x14ac:dyDescent="0.25">
      <c r="R102911" s="15">
        <v>4</v>
      </c>
    </row>
    <row r="102912" spans="18:18" x14ac:dyDescent="0.25">
      <c r="R102912" s="15">
        <v>4</v>
      </c>
    </row>
    <row r="102913" spans="18:18" x14ac:dyDescent="0.25">
      <c r="R102913" s="15">
        <v>4</v>
      </c>
    </row>
    <row r="102914" spans="18:18" x14ac:dyDescent="0.25">
      <c r="R102914" s="15">
        <v>4</v>
      </c>
    </row>
    <row r="102915" spans="18:18" x14ac:dyDescent="0.25">
      <c r="R102915" s="15">
        <v>4</v>
      </c>
    </row>
    <row r="102916" spans="18:18" x14ac:dyDescent="0.25">
      <c r="R102916" s="15">
        <v>4</v>
      </c>
    </row>
    <row r="102917" spans="18:18" x14ac:dyDescent="0.25">
      <c r="R102917" s="15">
        <v>4</v>
      </c>
    </row>
    <row r="102918" spans="18:18" x14ac:dyDescent="0.25">
      <c r="R102918" s="15">
        <v>4</v>
      </c>
    </row>
    <row r="102919" spans="18:18" x14ac:dyDescent="0.25">
      <c r="R102919" s="15">
        <v>4</v>
      </c>
    </row>
    <row r="102920" spans="18:18" x14ac:dyDescent="0.25">
      <c r="R102920" s="15">
        <v>4</v>
      </c>
    </row>
    <row r="102921" spans="18:18" x14ac:dyDescent="0.25">
      <c r="R102921" s="15">
        <v>4</v>
      </c>
    </row>
    <row r="102922" spans="18:18" x14ac:dyDescent="0.25">
      <c r="R102922" s="15">
        <v>4</v>
      </c>
    </row>
    <row r="102923" spans="18:18" x14ac:dyDescent="0.25">
      <c r="R102923" s="15">
        <v>4</v>
      </c>
    </row>
    <row r="102924" spans="18:18" x14ac:dyDescent="0.25">
      <c r="R102924" s="15">
        <v>4</v>
      </c>
    </row>
    <row r="102925" spans="18:18" x14ac:dyDescent="0.25">
      <c r="R102925" s="15">
        <v>4</v>
      </c>
    </row>
    <row r="102926" spans="18:18" x14ac:dyDescent="0.25">
      <c r="R102926" s="15">
        <v>4</v>
      </c>
    </row>
    <row r="102927" spans="18:18" x14ac:dyDescent="0.25">
      <c r="R102927" s="15">
        <v>4</v>
      </c>
    </row>
    <row r="102928" spans="18:18" x14ac:dyDescent="0.25">
      <c r="R102928" s="15">
        <v>4</v>
      </c>
    </row>
    <row r="102929" spans="18:18" x14ac:dyDescent="0.25">
      <c r="R102929" s="15">
        <v>4</v>
      </c>
    </row>
    <row r="102930" spans="18:18" x14ac:dyDescent="0.25">
      <c r="R102930" s="15">
        <v>4</v>
      </c>
    </row>
    <row r="102931" spans="18:18" x14ac:dyDescent="0.25">
      <c r="R102931" s="15">
        <v>4</v>
      </c>
    </row>
    <row r="102932" spans="18:18" x14ac:dyDescent="0.25">
      <c r="R102932" s="15">
        <v>4</v>
      </c>
    </row>
    <row r="102933" spans="18:18" x14ac:dyDescent="0.25">
      <c r="R102933" s="15">
        <v>4</v>
      </c>
    </row>
    <row r="102934" spans="18:18" x14ac:dyDescent="0.25">
      <c r="R102934" s="15">
        <v>4</v>
      </c>
    </row>
    <row r="102935" spans="18:18" x14ac:dyDescent="0.25">
      <c r="R102935" s="15">
        <v>4</v>
      </c>
    </row>
    <row r="102936" spans="18:18" x14ac:dyDescent="0.25">
      <c r="R102936" s="15">
        <v>4</v>
      </c>
    </row>
    <row r="102937" spans="18:18" x14ac:dyDescent="0.25">
      <c r="R102937" s="15">
        <v>4</v>
      </c>
    </row>
    <row r="102938" spans="18:18" x14ac:dyDescent="0.25">
      <c r="R102938" s="15">
        <v>4</v>
      </c>
    </row>
    <row r="102939" spans="18:18" x14ac:dyDescent="0.25">
      <c r="R102939" s="15">
        <v>4</v>
      </c>
    </row>
    <row r="102940" spans="18:18" x14ac:dyDescent="0.25">
      <c r="R102940" s="15">
        <v>2</v>
      </c>
    </row>
    <row r="102941" spans="18:18" x14ac:dyDescent="0.25">
      <c r="R102941" s="15">
        <v>2</v>
      </c>
    </row>
    <row r="102942" spans="18:18" x14ac:dyDescent="0.25">
      <c r="R102942" s="15">
        <v>2</v>
      </c>
    </row>
    <row r="102943" spans="18:18" x14ac:dyDescent="0.25">
      <c r="R102943" s="15">
        <v>2</v>
      </c>
    </row>
    <row r="102944" spans="18:18" x14ac:dyDescent="0.25">
      <c r="R102944" s="15">
        <v>2</v>
      </c>
    </row>
    <row r="102945" spans="18:18" x14ac:dyDescent="0.25">
      <c r="R102945" s="15">
        <v>2</v>
      </c>
    </row>
    <row r="102946" spans="18:18" x14ac:dyDescent="0.25">
      <c r="R102946" s="15">
        <v>2</v>
      </c>
    </row>
    <row r="102947" spans="18:18" x14ac:dyDescent="0.25">
      <c r="R102947" s="15">
        <v>2</v>
      </c>
    </row>
    <row r="102948" spans="18:18" x14ac:dyDescent="0.25">
      <c r="R102948" s="15">
        <v>2</v>
      </c>
    </row>
    <row r="102949" spans="18:18" x14ac:dyDescent="0.25">
      <c r="R102949" s="15">
        <v>2</v>
      </c>
    </row>
    <row r="102950" spans="18:18" x14ac:dyDescent="0.25">
      <c r="R102950" s="15">
        <v>2</v>
      </c>
    </row>
    <row r="102951" spans="18:18" x14ac:dyDescent="0.25">
      <c r="R102951" s="15">
        <v>2</v>
      </c>
    </row>
    <row r="102952" spans="18:18" x14ac:dyDescent="0.25">
      <c r="R102952" s="15">
        <v>2</v>
      </c>
    </row>
    <row r="102953" spans="18:18" x14ac:dyDescent="0.25">
      <c r="R102953" s="15">
        <v>2</v>
      </c>
    </row>
    <row r="102954" spans="18:18" x14ac:dyDescent="0.25">
      <c r="R102954" s="15">
        <v>2</v>
      </c>
    </row>
    <row r="102955" spans="18:18" x14ac:dyDescent="0.25">
      <c r="R102955" s="15">
        <v>2</v>
      </c>
    </row>
    <row r="102956" spans="18:18" x14ac:dyDescent="0.25">
      <c r="R102956" s="15">
        <v>2</v>
      </c>
    </row>
    <row r="102957" spans="18:18" x14ac:dyDescent="0.25">
      <c r="R102957" s="15">
        <v>2</v>
      </c>
    </row>
    <row r="102958" spans="18:18" x14ac:dyDescent="0.25">
      <c r="R102958" s="15">
        <v>2</v>
      </c>
    </row>
    <row r="102959" spans="18:18" x14ac:dyDescent="0.25">
      <c r="R102959" s="15">
        <v>2</v>
      </c>
    </row>
    <row r="102960" spans="18:18" x14ac:dyDescent="0.25">
      <c r="R102960" s="15">
        <v>2</v>
      </c>
    </row>
    <row r="102961" spans="18:18" x14ac:dyDescent="0.25">
      <c r="R102961" s="15">
        <v>2</v>
      </c>
    </row>
    <row r="102962" spans="18:18" x14ac:dyDescent="0.25">
      <c r="R102962" s="15">
        <v>2</v>
      </c>
    </row>
    <row r="102963" spans="18:18" x14ac:dyDescent="0.25">
      <c r="R102963" s="15">
        <v>2</v>
      </c>
    </row>
    <row r="102964" spans="18:18" x14ac:dyDescent="0.25">
      <c r="R102964" s="15">
        <v>2</v>
      </c>
    </row>
    <row r="102965" spans="18:18" x14ac:dyDescent="0.25">
      <c r="R102965" s="15">
        <v>2</v>
      </c>
    </row>
    <row r="102966" spans="18:18" x14ac:dyDescent="0.25">
      <c r="R102966" s="15">
        <v>2</v>
      </c>
    </row>
    <row r="102967" spans="18:18" x14ac:dyDescent="0.25">
      <c r="R102967" s="15">
        <v>2</v>
      </c>
    </row>
    <row r="102968" spans="18:18" x14ac:dyDescent="0.25">
      <c r="R102968" s="15">
        <v>2</v>
      </c>
    </row>
    <row r="102969" spans="18:18" x14ac:dyDescent="0.25">
      <c r="R102969" s="15">
        <v>2</v>
      </c>
    </row>
    <row r="102970" spans="18:18" x14ac:dyDescent="0.25">
      <c r="R102970" s="15">
        <v>2</v>
      </c>
    </row>
    <row r="102971" spans="18:18" x14ac:dyDescent="0.25">
      <c r="R102971" s="15">
        <v>2</v>
      </c>
    </row>
    <row r="102972" spans="18:18" x14ac:dyDescent="0.25">
      <c r="R102972" s="15">
        <v>2</v>
      </c>
    </row>
    <row r="102973" spans="18:18" x14ac:dyDescent="0.25">
      <c r="R102973" s="15">
        <v>2</v>
      </c>
    </row>
    <row r="102974" spans="18:18" x14ac:dyDescent="0.25">
      <c r="R102974" s="15">
        <v>2</v>
      </c>
    </row>
    <row r="102975" spans="18:18" x14ac:dyDescent="0.25">
      <c r="R102975" s="15">
        <v>2</v>
      </c>
    </row>
    <row r="102976" spans="18:18" x14ac:dyDescent="0.25">
      <c r="R102976" s="15">
        <v>2</v>
      </c>
    </row>
    <row r="102977" spans="18:18" x14ac:dyDescent="0.25">
      <c r="R102977" s="15">
        <v>2</v>
      </c>
    </row>
    <row r="102978" spans="18:18" x14ac:dyDescent="0.25">
      <c r="R102978" s="15">
        <v>2</v>
      </c>
    </row>
    <row r="102979" spans="18:18" x14ac:dyDescent="0.25">
      <c r="R102979" s="15">
        <v>2</v>
      </c>
    </row>
    <row r="102980" spans="18:18" x14ac:dyDescent="0.25">
      <c r="R102980" s="15">
        <v>2</v>
      </c>
    </row>
    <row r="102981" spans="18:18" x14ac:dyDescent="0.25">
      <c r="R102981" s="15">
        <v>2</v>
      </c>
    </row>
    <row r="102982" spans="18:18" x14ac:dyDescent="0.25">
      <c r="R102982" s="15">
        <v>2</v>
      </c>
    </row>
    <row r="102983" spans="18:18" x14ac:dyDescent="0.25">
      <c r="R102983" s="15">
        <v>2</v>
      </c>
    </row>
    <row r="102984" spans="18:18" x14ac:dyDescent="0.25">
      <c r="R102984" s="15">
        <v>2</v>
      </c>
    </row>
    <row r="102985" spans="18:18" x14ac:dyDescent="0.25">
      <c r="R102985" s="15">
        <v>2</v>
      </c>
    </row>
    <row r="102986" spans="18:18" x14ac:dyDescent="0.25">
      <c r="R102986" s="15">
        <v>2</v>
      </c>
    </row>
    <row r="102987" spans="18:18" x14ac:dyDescent="0.25">
      <c r="R102987" s="15">
        <v>2</v>
      </c>
    </row>
    <row r="102988" spans="18:18" x14ac:dyDescent="0.25">
      <c r="R102988" s="15">
        <v>2</v>
      </c>
    </row>
    <row r="102989" spans="18:18" x14ac:dyDescent="0.25">
      <c r="R102989" s="15">
        <v>2</v>
      </c>
    </row>
    <row r="102990" spans="18:18" x14ac:dyDescent="0.25">
      <c r="R102990" s="15">
        <v>2</v>
      </c>
    </row>
    <row r="102991" spans="18:18" x14ac:dyDescent="0.25">
      <c r="R102991" s="15">
        <v>2</v>
      </c>
    </row>
    <row r="102992" spans="18:18" x14ac:dyDescent="0.25">
      <c r="R102992" s="15">
        <v>1</v>
      </c>
    </row>
    <row r="102993" spans="18:18" x14ac:dyDescent="0.25">
      <c r="R102993" s="15">
        <v>1</v>
      </c>
    </row>
    <row r="102994" spans="18:18" x14ac:dyDescent="0.25">
      <c r="R102994" s="15">
        <v>1</v>
      </c>
    </row>
    <row r="102995" spans="18:18" x14ac:dyDescent="0.25">
      <c r="R102995" s="15">
        <v>1</v>
      </c>
    </row>
    <row r="102996" spans="18:18" x14ac:dyDescent="0.25">
      <c r="R102996" s="15">
        <v>1</v>
      </c>
    </row>
    <row r="102997" spans="18:18" x14ac:dyDescent="0.25">
      <c r="R102997" s="15">
        <v>1</v>
      </c>
    </row>
    <row r="102998" spans="18:18" x14ac:dyDescent="0.25">
      <c r="R102998" s="15">
        <v>1</v>
      </c>
    </row>
    <row r="102999" spans="18:18" x14ac:dyDescent="0.25">
      <c r="R102999" s="15">
        <v>1</v>
      </c>
    </row>
    <row r="103000" spans="18:18" x14ac:dyDescent="0.25">
      <c r="R103000" s="15">
        <v>1</v>
      </c>
    </row>
    <row r="103001" spans="18:18" x14ac:dyDescent="0.25">
      <c r="R103001" s="15">
        <v>1</v>
      </c>
    </row>
    <row r="103002" spans="18:18" x14ac:dyDescent="0.25">
      <c r="R103002" s="15">
        <v>1</v>
      </c>
    </row>
    <row r="103003" spans="18:18" x14ac:dyDescent="0.25">
      <c r="R103003" s="15">
        <v>1</v>
      </c>
    </row>
    <row r="103004" spans="18:18" x14ac:dyDescent="0.25">
      <c r="R103004" s="15">
        <v>1</v>
      </c>
    </row>
    <row r="103005" spans="18:18" x14ac:dyDescent="0.25">
      <c r="R103005" s="15">
        <v>1</v>
      </c>
    </row>
    <row r="103006" spans="18:18" x14ac:dyDescent="0.25">
      <c r="R103006" s="15">
        <v>1</v>
      </c>
    </row>
    <row r="103007" spans="18:18" x14ac:dyDescent="0.25">
      <c r="R103007" s="15">
        <v>1</v>
      </c>
    </row>
    <row r="103008" spans="18:18" x14ac:dyDescent="0.25">
      <c r="R103008" s="15">
        <v>1</v>
      </c>
    </row>
    <row r="103009" spans="18:18" x14ac:dyDescent="0.25">
      <c r="R103009" s="15">
        <v>1</v>
      </c>
    </row>
    <row r="103010" spans="18:18" x14ac:dyDescent="0.25">
      <c r="R103010" s="15">
        <v>1</v>
      </c>
    </row>
    <row r="103011" spans="18:18" x14ac:dyDescent="0.25">
      <c r="R103011" s="15">
        <v>2</v>
      </c>
    </row>
    <row r="103012" spans="18:18" x14ac:dyDescent="0.25">
      <c r="R103012" s="15">
        <v>2</v>
      </c>
    </row>
    <row r="103013" spans="18:18" x14ac:dyDescent="0.25">
      <c r="R103013" s="15">
        <v>2</v>
      </c>
    </row>
    <row r="103014" spans="18:18" x14ac:dyDescent="0.25">
      <c r="R103014" s="15">
        <v>2</v>
      </c>
    </row>
    <row r="103015" spans="18:18" x14ac:dyDescent="0.25">
      <c r="R103015" s="15">
        <v>1</v>
      </c>
    </row>
    <row r="103016" spans="18:18" x14ac:dyDescent="0.25">
      <c r="R103016" s="15">
        <v>1</v>
      </c>
    </row>
    <row r="103017" spans="18:18" x14ac:dyDescent="0.25">
      <c r="R103017" s="15">
        <v>1</v>
      </c>
    </row>
    <row r="103018" spans="18:18" x14ac:dyDescent="0.25">
      <c r="R103018" s="15">
        <v>1</v>
      </c>
    </row>
    <row r="103019" spans="18:18" x14ac:dyDescent="0.25">
      <c r="R103019" s="15">
        <v>1</v>
      </c>
    </row>
    <row r="103020" spans="18:18" x14ac:dyDescent="0.25">
      <c r="R103020" s="15">
        <v>1</v>
      </c>
    </row>
    <row r="103021" spans="18:18" x14ac:dyDescent="0.25">
      <c r="R103021" s="15">
        <v>1</v>
      </c>
    </row>
    <row r="103022" spans="18:18" x14ac:dyDescent="0.25">
      <c r="R103022" s="15">
        <v>1</v>
      </c>
    </row>
    <row r="103023" spans="18:18" x14ac:dyDescent="0.25">
      <c r="R103023" s="15">
        <v>1</v>
      </c>
    </row>
    <row r="103024" spans="18:18" x14ac:dyDescent="0.25">
      <c r="R103024" s="15">
        <v>1</v>
      </c>
    </row>
    <row r="103025" spans="18:18" x14ac:dyDescent="0.25">
      <c r="R103025" s="15">
        <v>1</v>
      </c>
    </row>
    <row r="103026" spans="18:18" x14ac:dyDescent="0.25">
      <c r="R103026" s="15">
        <v>1</v>
      </c>
    </row>
    <row r="103027" spans="18:18" x14ac:dyDescent="0.25">
      <c r="R103027" s="15">
        <v>1</v>
      </c>
    </row>
    <row r="103028" spans="18:18" x14ac:dyDescent="0.25">
      <c r="R103028" s="15">
        <v>1</v>
      </c>
    </row>
    <row r="103029" spans="18:18" x14ac:dyDescent="0.25">
      <c r="R103029" s="15">
        <v>1</v>
      </c>
    </row>
    <row r="103030" spans="18:18" x14ac:dyDescent="0.25">
      <c r="R103030" s="15">
        <v>1</v>
      </c>
    </row>
    <row r="103031" spans="18:18" x14ac:dyDescent="0.25">
      <c r="R103031" s="15">
        <v>1</v>
      </c>
    </row>
    <row r="103032" spans="18:18" x14ac:dyDescent="0.25">
      <c r="R103032" s="15">
        <v>1</v>
      </c>
    </row>
    <row r="103033" spans="18:18" x14ac:dyDescent="0.25">
      <c r="R103033" s="15">
        <v>1</v>
      </c>
    </row>
    <row r="103034" spans="18:18" x14ac:dyDescent="0.25">
      <c r="R103034" s="15">
        <v>1</v>
      </c>
    </row>
    <row r="103035" spans="18:18" x14ac:dyDescent="0.25">
      <c r="R103035" s="15">
        <v>1</v>
      </c>
    </row>
    <row r="103036" spans="18:18" x14ac:dyDescent="0.25">
      <c r="R103036" s="15">
        <v>1</v>
      </c>
    </row>
    <row r="103037" spans="18:18" x14ac:dyDescent="0.25">
      <c r="R103037" s="15">
        <v>1</v>
      </c>
    </row>
    <row r="103038" spans="18:18" x14ac:dyDescent="0.25">
      <c r="R103038" s="15">
        <v>1</v>
      </c>
    </row>
    <row r="103039" spans="18:18" x14ac:dyDescent="0.25">
      <c r="R103039" s="15">
        <v>1</v>
      </c>
    </row>
    <row r="103040" spans="18:18" x14ac:dyDescent="0.25">
      <c r="R103040" s="15">
        <v>1</v>
      </c>
    </row>
    <row r="103041" spans="18:18" x14ac:dyDescent="0.25">
      <c r="R103041" s="15">
        <v>1</v>
      </c>
    </row>
    <row r="103042" spans="18:18" x14ac:dyDescent="0.25">
      <c r="R103042" s="15">
        <v>2</v>
      </c>
    </row>
    <row r="103043" spans="18:18" x14ac:dyDescent="0.25">
      <c r="R103043" s="15">
        <v>2</v>
      </c>
    </row>
    <row r="103044" spans="18:18" x14ac:dyDescent="0.25">
      <c r="R103044" s="15">
        <v>2</v>
      </c>
    </row>
    <row r="103045" spans="18:18" x14ac:dyDescent="0.25">
      <c r="R103045" s="15">
        <v>1</v>
      </c>
    </row>
    <row r="103046" spans="18:18" x14ac:dyDescent="0.25">
      <c r="R103046" s="15">
        <v>1</v>
      </c>
    </row>
    <row r="103047" spans="18:18" x14ac:dyDescent="0.25">
      <c r="R103047" s="15">
        <v>1</v>
      </c>
    </row>
    <row r="103048" spans="18:18" x14ac:dyDescent="0.25">
      <c r="R103048" s="15">
        <v>1</v>
      </c>
    </row>
    <row r="103049" spans="18:18" x14ac:dyDescent="0.25">
      <c r="R103049" s="15">
        <v>2</v>
      </c>
    </row>
    <row r="103050" spans="18:18" x14ac:dyDescent="0.25">
      <c r="R103050" s="15">
        <v>2</v>
      </c>
    </row>
    <row r="103051" spans="18:18" x14ac:dyDescent="0.25">
      <c r="R103051" s="15">
        <v>2</v>
      </c>
    </row>
    <row r="103052" spans="18:18" x14ac:dyDescent="0.25">
      <c r="R103052" s="15">
        <v>2</v>
      </c>
    </row>
    <row r="103053" spans="18:18" x14ac:dyDescent="0.25">
      <c r="R103053" s="15">
        <v>2</v>
      </c>
    </row>
    <row r="103054" spans="18:18" x14ac:dyDescent="0.25">
      <c r="R103054" s="15">
        <v>2</v>
      </c>
    </row>
    <row r="103055" spans="18:18" x14ac:dyDescent="0.25">
      <c r="R103055" s="15">
        <v>2</v>
      </c>
    </row>
    <row r="103056" spans="18:18" x14ac:dyDescent="0.25">
      <c r="R103056" s="15">
        <v>2</v>
      </c>
    </row>
    <row r="103057" spans="18:18" x14ac:dyDescent="0.25">
      <c r="R103057" s="15">
        <v>2</v>
      </c>
    </row>
    <row r="103058" spans="18:18" x14ac:dyDescent="0.25">
      <c r="R103058" s="15">
        <v>4</v>
      </c>
    </row>
    <row r="103059" spans="18:18" x14ac:dyDescent="0.25">
      <c r="R103059" s="15">
        <v>4</v>
      </c>
    </row>
    <row r="103060" spans="18:18" x14ac:dyDescent="0.25">
      <c r="R103060" s="15">
        <v>4</v>
      </c>
    </row>
    <row r="103061" spans="18:18" x14ac:dyDescent="0.25">
      <c r="R103061" s="15">
        <v>4</v>
      </c>
    </row>
    <row r="103062" spans="18:18" x14ac:dyDescent="0.25">
      <c r="R103062" s="15">
        <v>4</v>
      </c>
    </row>
    <row r="103063" spans="18:18" x14ac:dyDescent="0.25">
      <c r="R103063" s="15">
        <v>4</v>
      </c>
    </row>
    <row r="103064" spans="18:18" x14ac:dyDescent="0.25">
      <c r="R103064" s="15">
        <v>2</v>
      </c>
    </row>
    <row r="103065" spans="18:18" x14ac:dyDescent="0.25">
      <c r="R103065" s="15">
        <v>2</v>
      </c>
    </row>
    <row r="103066" spans="18:18" x14ac:dyDescent="0.25">
      <c r="R103066" s="15">
        <v>2</v>
      </c>
    </row>
    <row r="103067" spans="18:18" x14ac:dyDescent="0.25">
      <c r="R103067" s="15">
        <v>2</v>
      </c>
    </row>
    <row r="103068" spans="18:18" x14ac:dyDescent="0.25">
      <c r="R103068" s="15">
        <v>2</v>
      </c>
    </row>
    <row r="103069" spans="18:18" x14ac:dyDescent="0.25">
      <c r="R103069" s="15">
        <v>2</v>
      </c>
    </row>
    <row r="103070" spans="18:18" x14ac:dyDescent="0.25">
      <c r="R103070" s="15">
        <v>2</v>
      </c>
    </row>
    <row r="103071" spans="18:18" x14ac:dyDescent="0.25">
      <c r="R103071" s="15">
        <v>2</v>
      </c>
    </row>
    <row r="103072" spans="18:18" x14ac:dyDescent="0.25">
      <c r="R103072" s="15">
        <v>4</v>
      </c>
    </row>
    <row r="103073" spans="18:18" x14ac:dyDescent="0.25">
      <c r="R103073" s="15">
        <v>4</v>
      </c>
    </row>
    <row r="103074" spans="18:18" x14ac:dyDescent="0.25">
      <c r="R103074" s="15">
        <v>4</v>
      </c>
    </row>
    <row r="103075" spans="18:18" x14ac:dyDescent="0.25">
      <c r="R103075" s="15">
        <v>4</v>
      </c>
    </row>
    <row r="103076" spans="18:18" x14ac:dyDescent="0.25">
      <c r="R103076" s="15">
        <v>4</v>
      </c>
    </row>
    <row r="103077" spans="18:18" x14ac:dyDescent="0.25">
      <c r="R103077" s="15">
        <v>4</v>
      </c>
    </row>
    <row r="103078" spans="18:18" x14ac:dyDescent="0.25">
      <c r="R103078" s="15">
        <v>4</v>
      </c>
    </row>
    <row r="103079" spans="18:18" x14ac:dyDescent="0.25">
      <c r="R103079" s="15">
        <v>4</v>
      </c>
    </row>
    <row r="103080" spans="18:18" x14ac:dyDescent="0.25">
      <c r="R103080" s="15">
        <v>4</v>
      </c>
    </row>
    <row r="103081" spans="18:18" x14ac:dyDescent="0.25">
      <c r="R103081" s="15">
        <v>4</v>
      </c>
    </row>
    <row r="103082" spans="18:18" x14ac:dyDescent="0.25">
      <c r="R103082" s="15">
        <v>4</v>
      </c>
    </row>
    <row r="103083" spans="18:18" x14ac:dyDescent="0.25">
      <c r="R103083" s="15">
        <v>4</v>
      </c>
    </row>
    <row r="103084" spans="18:18" x14ac:dyDescent="0.25">
      <c r="R103084" s="15">
        <v>4</v>
      </c>
    </row>
    <row r="103085" spans="18:18" x14ac:dyDescent="0.25">
      <c r="R103085" s="15">
        <v>4</v>
      </c>
    </row>
    <row r="103086" spans="18:18" x14ac:dyDescent="0.25">
      <c r="R103086" s="15">
        <v>4</v>
      </c>
    </row>
    <row r="103087" spans="18:18" x14ac:dyDescent="0.25">
      <c r="R103087" s="15">
        <v>4</v>
      </c>
    </row>
    <row r="103088" spans="18:18" x14ac:dyDescent="0.25">
      <c r="R103088" s="15">
        <v>4</v>
      </c>
    </row>
    <row r="103089" spans="18:18" x14ac:dyDescent="0.25">
      <c r="R103089" s="15">
        <v>4</v>
      </c>
    </row>
    <row r="103090" spans="18:18" x14ac:dyDescent="0.25">
      <c r="R103090" s="15">
        <v>1</v>
      </c>
    </row>
    <row r="103091" spans="18:18" x14ac:dyDescent="0.25">
      <c r="R103091" s="15">
        <v>1</v>
      </c>
    </row>
    <row r="103092" spans="18:18" x14ac:dyDescent="0.25">
      <c r="R103092" s="15">
        <v>1</v>
      </c>
    </row>
    <row r="103093" spans="18:18" x14ac:dyDescent="0.25">
      <c r="R103093" s="15">
        <v>1</v>
      </c>
    </row>
    <row r="103094" spans="18:18" x14ac:dyDescent="0.25">
      <c r="R103094" s="15">
        <v>4</v>
      </c>
    </row>
    <row r="103095" spans="18:18" x14ac:dyDescent="0.25">
      <c r="R103095" s="15">
        <v>4</v>
      </c>
    </row>
    <row r="103096" spans="18:18" x14ac:dyDescent="0.25">
      <c r="R103096" s="15">
        <v>4</v>
      </c>
    </row>
    <row r="103097" spans="18:18" x14ac:dyDescent="0.25">
      <c r="R103097" s="15">
        <v>4</v>
      </c>
    </row>
    <row r="103098" spans="18:18" x14ac:dyDescent="0.25">
      <c r="R103098" s="15">
        <v>4</v>
      </c>
    </row>
    <row r="103099" spans="18:18" x14ac:dyDescent="0.25">
      <c r="R103099" s="15">
        <v>4</v>
      </c>
    </row>
    <row r="103100" spans="18:18" x14ac:dyDescent="0.25">
      <c r="R103100" s="15">
        <v>4</v>
      </c>
    </row>
    <row r="103101" spans="18:18" x14ac:dyDescent="0.25">
      <c r="R103101" s="15">
        <v>4</v>
      </c>
    </row>
    <row r="103102" spans="18:18" x14ac:dyDescent="0.25">
      <c r="R103102" s="15">
        <v>4</v>
      </c>
    </row>
    <row r="103103" spans="18:18" x14ac:dyDescent="0.25">
      <c r="R103103" s="15">
        <v>1</v>
      </c>
    </row>
    <row r="103104" spans="18:18" x14ac:dyDescent="0.25">
      <c r="R103104" s="15">
        <v>1</v>
      </c>
    </row>
    <row r="103105" spans="18:18" x14ac:dyDescent="0.25">
      <c r="R103105" s="15">
        <v>1</v>
      </c>
    </row>
    <row r="103106" spans="18:18" x14ac:dyDescent="0.25">
      <c r="R103106" s="15">
        <v>1</v>
      </c>
    </row>
    <row r="103107" spans="18:18" x14ac:dyDescent="0.25">
      <c r="R103107" s="15">
        <v>1</v>
      </c>
    </row>
    <row r="103108" spans="18:18" x14ac:dyDescent="0.25">
      <c r="R103108" s="15">
        <v>1</v>
      </c>
    </row>
    <row r="103109" spans="18:18" x14ac:dyDescent="0.25">
      <c r="R103109" s="15">
        <v>1</v>
      </c>
    </row>
    <row r="103110" spans="18:18" x14ac:dyDescent="0.25">
      <c r="R103110" s="15">
        <v>1</v>
      </c>
    </row>
    <row r="103111" spans="18:18" x14ac:dyDescent="0.25">
      <c r="R103111" s="15">
        <v>1</v>
      </c>
    </row>
    <row r="103112" spans="18:18" x14ac:dyDescent="0.25">
      <c r="R103112" s="15">
        <v>1</v>
      </c>
    </row>
    <row r="103113" spans="18:18" x14ac:dyDescent="0.25">
      <c r="R103113" s="15">
        <v>1</v>
      </c>
    </row>
    <row r="103114" spans="18:18" x14ac:dyDescent="0.25">
      <c r="R103114" s="15">
        <v>2</v>
      </c>
    </row>
    <row r="103115" spans="18:18" x14ac:dyDescent="0.25">
      <c r="R103115" s="15">
        <v>2</v>
      </c>
    </row>
    <row r="103116" spans="18:18" x14ac:dyDescent="0.25">
      <c r="R103116" s="15">
        <v>2</v>
      </c>
    </row>
    <row r="103117" spans="18:18" x14ac:dyDescent="0.25">
      <c r="R103117" s="15">
        <v>2</v>
      </c>
    </row>
    <row r="103118" spans="18:18" x14ac:dyDescent="0.25">
      <c r="R103118" s="15">
        <v>2</v>
      </c>
    </row>
    <row r="103119" spans="18:18" x14ac:dyDescent="0.25">
      <c r="R103119" s="15">
        <v>2</v>
      </c>
    </row>
    <row r="103120" spans="18:18" x14ac:dyDescent="0.25">
      <c r="R103120" s="15">
        <v>2</v>
      </c>
    </row>
    <row r="103121" spans="18:18" x14ac:dyDescent="0.25">
      <c r="R103121" s="15">
        <v>2</v>
      </c>
    </row>
    <row r="103122" spans="18:18" x14ac:dyDescent="0.25">
      <c r="R103122" s="15">
        <v>2</v>
      </c>
    </row>
    <row r="103123" spans="18:18" x14ac:dyDescent="0.25">
      <c r="R103123" s="15">
        <v>2</v>
      </c>
    </row>
    <row r="103124" spans="18:18" x14ac:dyDescent="0.25">
      <c r="R103124" s="15">
        <v>1</v>
      </c>
    </row>
    <row r="103125" spans="18:18" x14ac:dyDescent="0.25">
      <c r="R103125" s="15">
        <v>1</v>
      </c>
    </row>
    <row r="103126" spans="18:18" x14ac:dyDescent="0.25">
      <c r="R103126" s="15">
        <v>1</v>
      </c>
    </row>
    <row r="103127" spans="18:18" x14ac:dyDescent="0.25">
      <c r="R103127" s="15">
        <v>1</v>
      </c>
    </row>
    <row r="103128" spans="18:18" x14ac:dyDescent="0.25">
      <c r="R103128" s="15">
        <v>1</v>
      </c>
    </row>
    <row r="103129" spans="18:18" x14ac:dyDescent="0.25">
      <c r="R103129" s="15">
        <v>1</v>
      </c>
    </row>
    <row r="103130" spans="18:18" x14ac:dyDescent="0.25">
      <c r="R103130" s="15">
        <v>1</v>
      </c>
    </row>
    <row r="103131" spans="18:18" x14ac:dyDescent="0.25">
      <c r="R103131" s="15">
        <v>1</v>
      </c>
    </row>
    <row r="103132" spans="18:18" x14ac:dyDescent="0.25">
      <c r="R103132" s="15">
        <v>1</v>
      </c>
    </row>
    <row r="103133" spans="18:18" x14ac:dyDescent="0.25">
      <c r="R103133" s="15">
        <v>1</v>
      </c>
    </row>
    <row r="103134" spans="18:18" x14ac:dyDescent="0.25">
      <c r="R103134" s="15">
        <v>1</v>
      </c>
    </row>
    <row r="103135" spans="18:18" x14ac:dyDescent="0.25">
      <c r="R103135" s="15">
        <v>1</v>
      </c>
    </row>
    <row r="103136" spans="18:18" x14ac:dyDescent="0.25">
      <c r="R103136" s="15">
        <v>3</v>
      </c>
    </row>
    <row r="103137" spans="18:18" x14ac:dyDescent="0.25">
      <c r="R103137" s="15">
        <v>3</v>
      </c>
    </row>
    <row r="103138" spans="18:18" x14ac:dyDescent="0.25">
      <c r="R103138" s="15">
        <v>3</v>
      </c>
    </row>
    <row r="103139" spans="18:18" x14ac:dyDescent="0.25">
      <c r="R103139" s="15">
        <v>3</v>
      </c>
    </row>
    <row r="103140" spans="18:18" x14ac:dyDescent="0.25">
      <c r="R103140" s="15">
        <v>3</v>
      </c>
    </row>
    <row r="103141" spans="18:18" x14ac:dyDescent="0.25">
      <c r="R103141" s="15">
        <v>3</v>
      </c>
    </row>
    <row r="103142" spans="18:18" x14ac:dyDescent="0.25">
      <c r="R103142" s="15">
        <v>3</v>
      </c>
    </row>
    <row r="103143" spans="18:18" x14ac:dyDescent="0.25">
      <c r="R103143" s="15">
        <v>3</v>
      </c>
    </row>
    <row r="103144" spans="18:18" x14ac:dyDescent="0.25">
      <c r="R103144" s="15">
        <v>3</v>
      </c>
    </row>
    <row r="103145" spans="18:18" x14ac:dyDescent="0.25">
      <c r="R103145" s="15">
        <v>3</v>
      </c>
    </row>
    <row r="103146" spans="18:18" x14ac:dyDescent="0.25">
      <c r="R103146" s="15">
        <v>3</v>
      </c>
    </row>
    <row r="103147" spans="18:18" x14ac:dyDescent="0.25">
      <c r="R103147" s="15">
        <v>3</v>
      </c>
    </row>
    <row r="103148" spans="18:18" x14ac:dyDescent="0.25">
      <c r="R103148" s="15">
        <v>3</v>
      </c>
    </row>
    <row r="103149" spans="18:18" x14ac:dyDescent="0.25">
      <c r="R103149" s="15">
        <v>3</v>
      </c>
    </row>
    <row r="103150" spans="18:18" x14ac:dyDescent="0.25">
      <c r="R103150" s="15">
        <v>3</v>
      </c>
    </row>
    <row r="103151" spans="18:18" x14ac:dyDescent="0.25">
      <c r="R103151" s="15">
        <v>3</v>
      </c>
    </row>
    <row r="103152" spans="18:18" x14ac:dyDescent="0.25">
      <c r="R103152" s="15">
        <v>3</v>
      </c>
    </row>
    <row r="103153" spans="18:18" x14ac:dyDescent="0.25">
      <c r="R103153" s="15">
        <v>3</v>
      </c>
    </row>
    <row r="103154" spans="18:18" x14ac:dyDescent="0.25">
      <c r="R103154" s="15">
        <v>3</v>
      </c>
    </row>
    <row r="103155" spans="18:18" x14ac:dyDescent="0.25">
      <c r="R103155" s="15">
        <v>3</v>
      </c>
    </row>
    <row r="103156" spans="18:18" x14ac:dyDescent="0.25">
      <c r="R103156" s="15">
        <v>3</v>
      </c>
    </row>
    <row r="103157" spans="18:18" x14ac:dyDescent="0.25">
      <c r="R103157" s="15">
        <v>3</v>
      </c>
    </row>
    <row r="103158" spans="18:18" x14ac:dyDescent="0.25">
      <c r="R103158" s="15">
        <v>3</v>
      </c>
    </row>
    <row r="103159" spans="18:18" x14ac:dyDescent="0.25">
      <c r="R103159" s="15">
        <v>3</v>
      </c>
    </row>
    <row r="103160" spans="18:18" x14ac:dyDescent="0.25">
      <c r="R103160" s="15">
        <v>3</v>
      </c>
    </row>
    <row r="103161" spans="18:18" x14ac:dyDescent="0.25">
      <c r="R103161" s="15">
        <v>3</v>
      </c>
    </row>
    <row r="103162" spans="18:18" x14ac:dyDescent="0.25">
      <c r="R103162" s="15">
        <v>3</v>
      </c>
    </row>
    <row r="103163" spans="18:18" x14ac:dyDescent="0.25">
      <c r="R103163" s="15">
        <v>3</v>
      </c>
    </row>
    <row r="103164" spans="18:18" x14ac:dyDescent="0.25">
      <c r="R103164" s="15">
        <v>3</v>
      </c>
    </row>
    <row r="103165" spans="18:18" x14ac:dyDescent="0.25">
      <c r="R103165" s="15">
        <v>3</v>
      </c>
    </row>
    <row r="103166" spans="18:18" x14ac:dyDescent="0.25">
      <c r="R103166" s="15">
        <v>3</v>
      </c>
    </row>
    <row r="103167" spans="18:18" x14ac:dyDescent="0.25">
      <c r="R103167" s="15">
        <v>3</v>
      </c>
    </row>
    <row r="103168" spans="18:18" x14ac:dyDescent="0.25">
      <c r="R103168" s="15">
        <v>3</v>
      </c>
    </row>
    <row r="103169" spans="18:18" x14ac:dyDescent="0.25">
      <c r="R103169" s="15">
        <v>3</v>
      </c>
    </row>
    <row r="103170" spans="18:18" x14ac:dyDescent="0.25">
      <c r="R103170" s="15">
        <v>3</v>
      </c>
    </row>
    <row r="103171" spans="18:18" x14ac:dyDescent="0.25">
      <c r="R103171" s="15">
        <v>3</v>
      </c>
    </row>
    <row r="103172" spans="18:18" x14ac:dyDescent="0.25">
      <c r="R103172" s="15">
        <v>3</v>
      </c>
    </row>
    <row r="103173" spans="18:18" x14ac:dyDescent="0.25">
      <c r="R103173" s="15">
        <v>3</v>
      </c>
    </row>
    <row r="103174" spans="18:18" x14ac:dyDescent="0.25">
      <c r="R103174" s="15">
        <v>3</v>
      </c>
    </row>
    <row r="103175" spans="18:18" x14ac:dyDescent="0.25">
      <c r="R103175" s="15">
        <v>3</v>
      </c>
    </row>
    <row r="103176" spans="18:18" x14ac:dyDescent="0.25">
      <c r="R103176" s="15">
        <v>2</v>
      </c>
    </row>
    <row r="103177" spans="18:18" x14ac:dyDescent="0.25">
      <c r="R103177" s="15">
        <v>2</v>
      </c>
    </row>
    <row r="103178" spans="18:18" x14ac:dyDescent="0.25">
      <c r="R103178" s="15">
        <v>2</v>
      </c>
    </row>
    <row r="103179" spans="18:18" x14ac:dyDescent="0.25">
      <c r="R103179" s="15">
        <v>2</v>
      </c>
    </row>
    <row r="103180" spans="18:18" x14ac:dyDescent="0.25">
      <c r="R103180" s="15">
        <v>2</v>
      </c>
    </row>
    <row r="103181" spans="18:18" x14ac:dyDescent="0.25">
      <c r="R103181" s="15">
        <v>2</v>
      </c>
    </row>
    <row r="103182" spans="18:18" x14ac:dyDescent="0.25">
      <c r="R103182" s="15">
        <v>2</v>
      </c>
    </row>
    <row r="103183" spans="18:18" x14ac:dyDescent="0.25">
      <c r="R103183" s="15">
        <v>2</v>
      </c>
    </row>
    <row r="103184" spans="18:18" x14ac:dyDescent="0.25">
      <c r="R103184" s="15">
        <v>2</v>
      </c>
    </row>
    <row r="103185" spans="18:18" x14ac:dyDescent="0.25">
      <c r="R103185" s="15">
        <v>2</v>
      </c>
    </row>
    <row r="103186" spans="18:18" x14ac:dyDescent="0.25">
      <c r="R103186" s="15">
        <v>2</v>
      </c>
    </row>
    <row r="103187" spans="18:18" x14ac:dyDescent="0.25">
      <c r="R103187" s="15">
        <v>2</v>
      </c>
    </row>
    <row r="103188" spans="18:18" x14ac:dyDescent="0.25">
      <c r="R103188" s="15">
        <v>2</v>
      </c>
    </row>
    <row r="103189" spans="18:18" x14ac:dyDescent="0.25">
      <c r="R103189" s="15">
        <v>2</v>
      </c>
    </row>
    <row r="103190" spans="18:18" x14ac:dyDescent="0.25">
      <c r="R103190" s="15">
        <v>2</v>
      </c>
    </row>
    <row r="103191" spans="18:18" x14ac:dyDescent="0.25">
      <c r="R103191" s="15">
        <v>2</v>
      </c>
    </row>
    <row r="103192" spans="18:18" x14ac:dyDescent="0.25">
      <c r="R103192" s="15">
        <v>3</v>
      </c>
    </row>
    <row r="103193" spans="18:18" x14ac:dyDescent="0.25">
      <c r="R103193" s="15">
        <v>3</v>
      </c>
    </row>
    <row r="103194" spans="18:18" x14ac:dyDescent="0.25">
      <c r="R103194" s="15">
        <v>3</v>
      </c>
    </row>
    <row r="103195" spans="18:18" x14ac:dyDescent="0.25">
      <c r="R103195" s="15">
        <v>3</v>
      </c>
    </row>
    <row r="103196" spans="18:18" x14ac:dyDescent="0.25">
      <c r="R103196" s="15">
        <v>3</v>
      </c>
    </row>
    <row r="103197" spans="18:18" x14ac:dyDescent="0.25">
      <c r="R103197" s="15">
        <v>3</v>
      </c>
    </row>
    <row r="103198" spans="18:18" x14ac:dyDescent="0.25">
      <c r="R103198" s="15">
        <v>3</v>
      </c>
    </row>
    <row r="103199" spans="18:18" x14ac:dyDescent="0.25">
      <c r="R103199" s="15">
        <v>3</v>
      </c>
    </row>
    <row r="103200" spans="18:18" x14ac:dyDescent="0.25">
      <c r="R103200" s="15">
        <v>3</v>
      </c>
    </row>
    <row r="103201" spans="18:18" x14ac:dyDescent="0.25">
      <c r="R103201" s="15">
        <v>3</v>
      </c>
    </row>
    <row r="103202" spans="18:18" x14ac:dyDescent="0.25">
      <c r="R103202" s="15">
        <v>3</v>
      </c>
    </row>
    <row r="103203" spans="18:18" x14ac:dyDescent="0.25">
      <c r="R103203" s="15">
        <v>3</v>
      </c>
    </row>
    <row r="103204" spans="18:18" x14ac:dyDescent="0.25">
      <c r="R103204" s="15">
        <v>3</v>
      </c>
    </row>
    <row r="103205" spans="18:18" x14ac:dyDescent="0.25">
      <c r="R103205" s="15">
        <v>3</v>
      </c>
    </row>
    <row r="103206" spans="18:18" x14ac:dyDescent="0.25">
      <c r="R103206" s="15">
        <v>3</v>
      </c>
    </row>
    <row r="103207" spans="18:18" x14ac:dyDescent="0.25">
      <c r="R103207" s="15">
        <v>3</v>
      </c>
    </row>
    <row r="103208" spans="18:18" x14ac:dyDescent="0.25">
      <c r="R103208" s="15">
        <v>3</v>
      </c>
    </row>
    <row r="103209" spans="18:18" x14ac:dyDescent="0.25">
      <c r="R103209" s="15">
        <v>3</v>
      </c>
    </row>
    <row r="103210" spans="18:18" x14ac:dyDescent="0.25">
      <c r="R103210" s="15">
        <v>4</v>
      </c>
    </row>
    <row r="103211" spans="18:18" x14ac:dyDescent="0.25">
      <c r="R103211" s="15">
        <v>4</v>
      </c>
    </row>
    <row r="103212" spans="18:18" x14ac:dyDescent="0.25">
      <c r="R103212" s="15">
        <v>4</v>
      </c>
    </row>
    <row r="103213" spans="18:18" x14ac:dyDescent="0.25">
      <c r="R103213" s="15">
        <v>4</v>
      </c>
    </row>
    <row r="103214" spans="18:18" x14ac:dyDescent="0.25">
      <c r="R103214" s="15">
        <v>4</v>
      </c>
    </row>
    <row r="103215" spans="18:18" x14ac:dyDescent="0.25">
      <c r="R103215" s="15">
        <v>4</v>
      </c>
    </row>
    <row r="103216" spans="18:18" x14ac:dyDescent="0.25">
      <c r="R103216" s="15">
        <v>4</v>
      </c>
    </row>
    <row r="103217" spans="18:18" x14ac:dyDescent="0.25">
      <c r="R103217" s="15">
        <v>3</v>
      </c>
    </row>
    <row r="103218" spans="18:18" x14ac:dyDescent="0.25">
      <c r="R103218" s="15">
        <v>3</v>
      </c>
    </row>
    <row r="103219" spans="18:18" x14ac:dyDescent="0.25">
      <c r="R103219" s="15">
        <v>3</v>
      </c>
    </row>
    <row r="103220" spans="18:18" x14ac:dyDescent="0.25">
      <c r="R103220" s="15">
        <v>3</v>
      </c>
    </row>
    <row r="103221" spans="18:18" x14ac:dyDescent="0.25">
      <c r="R103221" s="15">
        <v>3</v>
      </c>
    </row>
    <row r="103222" spans="18:18" x14ac:dyDescent="0.25">
      <c r="R103222" s="15">
        <v>3</v>
      </c>
    </row>
    <row r="103223" spans="18:18" x14ac:dyDescent="0.25">
      <c r="R103223" s="15">
        <v>3</v>
      </c>
    </row>
    <row r="103224" spans="18:18" x14ac:dyDescent="0.25">
      <c r="R103224" s="15">
        <v>3</v>
      </c>
    </row>
    <row r="103225" spans="18:18" x14ac:dyDescent="0.25">
      <c r="R103225" s="15">
        <v>3</v>
      </c>
    </row>
    <row r="103226" spans="18:18" x14ac:dyDescent="0.25">
      <c r="R103226" s="15">
        <v>3</v>
      </c>
    </row>
    <row r="103227" spans="18:18" x14ac:dyDescent="0.25">
      <c r="R103227" s="15">
        <v>3</v>
      </c>
    </row>
    <row r="103228" spans="18:18" x14ac:dyDescent="0.25">
      <c r="R103228" s="15">
        <v>3</v>
      </c>
    </row>
    <row r="103229" spans="18:18" x14ac:dyDescent="0.25">
      <c r="R103229" s="15">
        <v>3</v>
      </c>
    </row>
    <row r="103230" spans="18:18" x14ac:dyDescent="0.25">
      <c r="R103230" s="15">
        <v>3</v>
      </c>
    </row>
    <row r="103231" spans="18:18" x14ac:dyDescent="0.25">
      <c r="R103231" s="15">
        <v>3</v>
      </c>
    </row>
    <row r="103232" spans="18:18" x14ac:dyDescent="0.25">
      <c r="R103232" s="15">
        <v>3</v>
      </c>
    </row>
    <row r="103233" spans="18:18" x14ac:dyDescent="0.25">
      <c r="R103233" s="15">
        <v>3</v>
      </c>
    </row>
    <row r="103234" spans="18:18" x14ac:dyDescent="0.25">
      <c r="R103234" s="15">
        <v>3</v>
      </c>
    </row>
    <row r="103235" spans="18:18" x14ac:dyDescent="0.25">
      <c r="R103235" s="15">
        <v>3</v>
      </c>
    </row>
    <row r="103236" spans="18:18" x14ac:dyDescent="0.25">
      <c r="R103236" s="15">
        <v>3</v>
      </c>
    </row>
    <row r="103237" spans="18:18" x14ac:dyDescent="0.25">
      <c r="R103237" s="15">
        <v>3</v>
      </c>
    </row>
    <row r="103238" spans="18:18" x14ac:dyDescent="0.25">
      <c r="R103238" s="15">
        <v>3</v>
      </c>
    </row>
    <row r="103239" spans="18:18" x14ac:dyDescent="0.25">
      <c r="R103239" s="15">
        <v>3</v>
      </c>
    </row>
    <row r="103240" spans="18:18" x14ac:dyDescent="0.25">
      <c r="R103240" s="15">
        <v>3</v>
      </c>
    </row>
    <row r="103241" spans="18:18" x14ac:dyDescent="0.25">
      <c r="R103241" s="15">
        <v>3</v>
      </c>
    </row>
    <row r="103242" spans="18:18" x14ac:dyDescent="0.25">
      <c r="R103242" s="15">
        <v>3</v>
      </c>
    </row>
    <row r="103243" spans="18:18" x14ac:dyDescent="0.25">
      <c r="R103243" s="15">
        <v>3</v>
      </c>
    </row>
    <row r="103244" spans="18:18" x14ac:dyDescent="0.25">
      <c r="R103244" s="15">
        <v>4</v>
      </c>
    </row>
    <row r="103245" spans="18:18" x14ac:dyDescent="0.25">
      <c r="R103245" s="15">
        <v>4</v>
      </c>
    </row>
    <row r="103246" spans="18:18" x14ac:dyDescent="0.25">
      <c r="R103246" s="15">
        <v>4</v>
      </c>
    </row>
    <row r="103247" spans="18:18" x14ac:dyDescent="0.25">
      <c r="R103247" s="15">
        <v>3</v>
      </c>
    </row>
    <row r="103248" spans="18:18" x14ac:dyDescent="0.25">
      <c r="R103248" s="15">
        <v>3</v>
      </c>
    </row>
    <row r="103249" spans="18:18" x14ac:dyDescent="0.25">
      <c r="R103249" s="15">
        <v>3</v>
      </c>
    </row>
    <row r="103250" spans="18:18" x14ac:dyDescent="0.25">
      <c r="R103250" s="15">
        <v>3</v>
      </c>
    </row>
    <row r="103251" spans="18:18" x14ac:dyDescent="0.25">
      <c r="R103251" s="15">
        <v>3</v>
      </c>
    </row>
    <row r="103252" spans="18:18" x14ac:dyDescent="0.25">
      <c r="R103252" s="15">
        <v>3</v>
      </c>
    </row>
    <row r="103253" spans="18:18" x14ac:dyDescent="0.25">
      <c r="R103253" s="15">
        <v>3</v>
      </c>
    </row>
    <row r="103254" spans="18:18" x14ac:dyDescent="0.25">
      <c r="R103254" s="15">
        <v>3</v>
      </c>
    </row>
    <row r="103255" spans="18:18" x14ac:dyDescent="0.25">
      <c r="R103255" s="15">
        <v>3</v>
      </c>
    </row>
    <row r="103256" spans="18:18" x14ac:dyDescent="0.25">
      <c r="R103256" s="15">
        <v>3</v>
      </c>
    </row>
    <row r="103257" spans="18:18" x14ac:dyDescent="0.25">
      <c r="R103257" s="15">
        <v>3</v>
      </c>
    </row>
    <row r="103258" spans="18:18" x14ac:dyDescent="0.25">
      <c r="R103258" s="15">
        <v>3</v>
      </c>
    </row>
    <row r="103259" spans="18:18" x14ac:dyDescent="0.25">
      <c r="R103259" s="15">
        <v>3</v>
      </c>
    </row>
    <row r="103260" spans="18:18" x14ac:dyDescent="0.25">
      <c r="R103260" s="15">
        <v>3</v>
      </c>
    </row>
    <row r="103261" spans="18:18" x14ac:dyDescent="0.25">
      <c r="R103261" s="15">
        <v>3</v>
      </c>
    </row>
    <row r="103262" spans="18:18" x14ac:dyDescent="0.25">
      <c r="R103262" s="15">
        <v>4</v>
      </c>
    </row>
    <row r="103263" spans="18:18" x14ac:dyDescent="0.25">
      <c r="R103263" s="15">
        <v>4</v>
      </c>
    </row>
    <row r="103264" spans="18:18" x14ac:dyDescent="0.25">
      <c r="R103264" s="15">
        <v>4</v>
      </c>
    </row>
    <row r="103265" spans="18:18" x14ac:dyDescent="0.25">
      <c r="R103265" s="15">
        <v>4</v>
      </c>
    </row>
    <row r="103266" spans="18:18" x14ac:dyDescent="0.25">
      <c r="R103266" s="15">
        <v>4</v>
      </c>
    </row>
    <row r="103267" spans="18:18" x14ac:dyDescent="0.25">
      <c r="R103267" s="15">
        <v>4</v>
      </c>
    </row>
    <row r="103268" spans="18:18" x14ac:dyDescent="0.25">
      <c r="R103268" s="15">
        <v>3</v>
      </c>
    </row>
    <row r="103269" spans="18:18" x14ac:dyDescent="0.25">
      <c r="R103269" s="15">
        <v>3</v>
      </c>
    </row>
    <row r="103270" spans="18:18" x14ac:dyDescent="0.25">
      <c r="R103270" s="15">
        <v>3</v>
      </c>
    </row>
    <row r="103271" spans="18:18" x14ac:dyDescent="0.25">
      <c r="R103271" s="15">
        <v>3</v>
      </c>
    </row>
    <row r="103272" spans="18:18" x14ac:dyDescent="0.25">
      <c r="R103272" s="15">
        <v>3</v>
      </c>
    </row>
    <row r="103273" spans="18:18" x14ac:dyDescent="0.25">
      <c r="R103273" s="15">
        <v>3</v>
      </c>
    </row>
    <row r="103274" spans="18:18" x14ac:dyDescent="0.25">
      <c r="R103274" s="15">
        <v>3</v>
      </c>
    </row>
    <row r="103275" spans="18:18" x14ac:dyDescent="0.25">
      <c r="R103275" s="15">
        <v>3</v>
      </c>
    </row>
    <row r="103276" spans="18:18" x14ac:dyDescent="0.25">
      <c r="R103276" s="15">
        <v>3</v>
      </c>
    </row>
    <row r="103277" spans="18:18" x14ac:dyDescent="0.25">
      <c r="R103277" s="15">
        <v>3</v>
      </c>
    </row>
    <row r="103278" spans="18:18" x14ac:dyDescent="0.25">
      <c r="R103278" s="15">
        <v>3</v>
      </c>
    </row>
    <row r="103279" spans="18:18" x14ac:dyDescent="0.25">
      <c r="R103279" s="15">
        <v>3</v>
      </c>
    </row>
    <row r="103280" spans="18:18" x14ac:dyDescent="0.25">
      <c r="R103280" s="15">
        <v>3</v>
      </c>
    </row>
    <row r="103281" spans="18:18" x14ac:dyDescent="0.25">
      <c r="R103281" s="15">
        <v>3</v>
      </c>
    </row>
    <row r="103282" spans="18:18" x14ac:dyDescent="0.25">
      <c r="R103282" s="15">
        <v>3</v>
      </c>
    </row>
    <row r="103283" spans="18:18" x14ac:dyDescent="0.25">
      <c r="R103283" s="15">
        <v>3</v>
      </c>
    </row>
    <row r="103284" spans="18:18" x14ac:dyDescent="0.25">
      <c r="R103284" s="15">
        <v>1</v>
      </c>
    </row>
    <row r="103285" spans="18:18" x14ac:dyDescent="0.25">
      <c r="R103285" s="15">
        <v>1</v>
      </c>
    </row>
    <row r="103286" spans="18:18" x14ac:dyDescent="0.25">
      <c r="R103286" s="15">
        <v>1</v>
      </c>
    </row>
    <row r="103287" spans="18:18" x14ac:dyDescent="0.25">
      <c r="R103287" s="15">
        <v>1</v>
      </c>
    </row>
    <row r="103288" spans="18:18" x14ac:dyDescent="0.25">
      <c r="R103288" s="15">
        <v>1</v>
      </c>
    </row>
    <row r="103289" spans="18:18" x14ac:dyDescent="0.25">
      <c r="R103289" s="15">
        <v>1</v>
      </c>
    </row>
    <row r="103290" spans="18:18" x14ac:dyDescent="0.25">
      <c r="R103290" s="15">
        <v>1</v>
      </c>
    </row>
    <row r="103291" spans="18:18" x14ac:dyDescent="0.25">
      <c r="R103291" s="15">
        <v>1</v>
      </c>
    </row>
    <row r="103292" spans="18:18" x14ac:dyDescent="0.25">
      <c r="R103292" s="15">
        <v>1</v>
      </c>
    </row>
    <row r="103293" spans="18:18" x14ac:dyDescent="0.25">
      <c r="R103293" s="15">
        <v>1</v>
      </c>
    </row>
    <row r="103294" spans="18:18" x14ac:dyDescent="0.25">
      <c r="R103294" s="15">
        <v>1</v>
      </c>
    </row>
    <row r="103295" spans="18:18" x14ac:dyDescent="0.25">
      <c r="R103295" s="15">
        <v>1</v>
      </c>
    </row>
    <row r="103296" spans="18:18" x14ac:dyDescent="0.25">
      <c r="R103296" s="15">
        <v>1</v>
      </c>
    </row>
    <row r="103297" spans="18:18" x14ac:dyDescent="0.25">
      <c r="R103297" s="15">
        <v>1</v>
      </c>
    </row>
    <row r="103298" spans="18:18" x14ac:dyDescent="0.25">
      <c r="R103298" s="15">
        <v>1</v>
      </c>
    </row>
    <row r="103299" spans="18:18" x14ac:dyDescent="0.25">
      <c r="R103299" s="15">
        <v>1</v>
      </c>
    </row>
    <row r="103300" spans="18:18" x14ac:dyDescent="0.25">
      <c r="R103300" s="15">
        <v>1</v>
      </c>
    </row>
    <row r="103301" spans="18:18" x14ac:dyDescent="0.25">
      <c r="R103301" s="15">
        <v>1</v>
      </c>
    </row>
    <row r="103302" spans="18:18" x14ac:dyDescent="0.25">
      <c r="R103302" s="15">
        <v>1</v>
      </c>
    </row>
    <row r="103303" spans="18:18" x14ac:dyDescent="0.25">
      <c r="R103303" s="15">
        <v>1</v>
      </c>
    </row>
    <row r="103304" spans="18:18" x14ac:dyDescent="0.25">
      <c r="R103304" s="15">
        <v>1</v>
      </c>
    </row>
    <row r="103305" spans="18:18" x14ac:dyDescent="0.25">
      <c r="R103305" s="15">
        <v>1</v>
      </c>
    </row>
    <row r="103306" spans="18:18" x14ac:dyDescent="0.25">
      <c r="R103306" s="15">
        <v>3</v>
      </c>
    </row>
    <row r="103307" spans="18:18" x14ac:dyDescent="0.25">
      <c r="R103307" s="15">
        <v>3</v>
      </c>
    </row>
    <row r="103308" spans="18:18" x14ac:dyDescent="0.25">
      <c r="R103308" s="15">
        <v>3</v>
      </c>
    </row>
    <row r="103309" spans="18:18" x14ac:dyDescent="0.25">
      <c r="R103309" s="15">
        <v>3</v>
      </c>
    </row>
    <row r="103310" spans="18:18" x14ac:dyDescent="0.25">
      <c r="R103310" s="15">
        <v>3</v>
      </c>
    </row>
    <row r="103311" spans="18:18" x14ac:dyDescent="0.25">
      <c r="R103311" s="15">
        <v>1</v>
      </c>
    </row>
    <row r="103312" spans="18:18" x14ac:dyDescent="0.25">
      <c r="R103312" s="15">
        <v>1</v>
      </c>
    </row>
    <row r="103313" spans="18:18" x14ac:dyDescent="0.25">
      <c r="R103313" s="15">
        <v>1</v>
      </c>
    </row>
    <row r="103314" spans="18:18" x14ac:dyDescent="0.25">
      <c r="R103314" s="15">
        <v>1</v>
      </c>
    </row>
    <row r="103315" spans="18:18" x14ac:dyDescent="0.25">
      <c r="R103315" s="15">
        <v>1</v>
      </c>
    </row>
    <row r="103316" spans="18:18" x14ac:dyDescent="0.25">
      <c r="R103316" s="15">
        <v>1</v>
      </c>
    </row>
    <row r="103317" spans="18:18" x14ac:dyDescent="0.25">
      <c r="R103317" s="15">
        <v>3</v>
      </c>
    </row>
    <row r="103318" spans="18:18" x14ac:dyDescent="0.25">
      <c r="R103318" s="15">
        <v>3</v>
      </c>
    </row>
    <row r="103319" spans="18:18" x14ac:dyDescent="0.25">
      <c r="R103319" s="15">
        <v>3</v>
      </c>
    </row>
    <row r="103320" spans="18:18" x14ac:dyDescent="0.25">
      <c r="R103320" s="15">
        <v>3</v>
      </c>
    </row>
    <row r="103321" spans="18:18" x14ac:dyDescent="0.25">
      <c r="R103321" s="15">
        <v>3</v>
      </c>
    </row>
    <row r="103322" spans="18:18" x14ac:dyDescent="0.25">
      <c r="R103322" s="15">
        <v>3</v>
      </c>
    </row>
    <row r="103323" spans="18:18" x14ac:dyDescent="0.25">
      <c r="R103323" s="15">
        <v>3</v>
      </c>
    </row>
    <row r="103324" spans="18:18" x14ac:dyDescent="0.25">
      <c r="R103324" s="15">
        <v>3</v>
      </c>
    </row>
    <row r="103325" spans="18:18" x14ac:dyDescent="0.25">
      <c r="R103325" s="15">
        <v>3</v>
      </c>
    </row>
    <row r="103326" spans="18:18" x14ac:dyDescent="0.25">
      <c r="R103326" s="15">
        <v>3</v>
      </c>
    </row>
    <row r="103327" spans="18:18" x14ac:dyDescent="0.25">
      <c r="R103327" s="15">
        <v>3</v>
      </c>
    </row>
    <row r="103328" spans="18:18" x14ac:dyDescent="0.25">
      <c r="R103328" s="15">
        <v>3</v>
      </c>
    </row>
    <row r="103329" spans="18:18" x14ac:dyDescent="0.25">
      <c r="R103329" s="15">
        <v>3</v>
      </c>
    </row>
    <row r="103330" spans="18:18" x14ac:dyDescent="0.25">
      <c r="R103330" s="15">
        <v>3</v>
      </c>
    </row>
    <row r="103331" spans="18:18" x14ac:dyDescent="0.25">
      <c r="R103331" s="15">
        <v>3</v>
      </c>
    </row>
    <row r="103332" spans="18:18" x14ac:dyDescent="0.25">
      <c r="R103332" s="15">
        <v>3</v>
      </c>
    </row>
    <row r="103333" spans="18:18" x14ac:dyDescent="0.25">
      <c r="R103333" s="15">
        <v>3</v>
      </c>
    </row>
    <row r="103334" spans="18:18" x14ac:dyDescent="0.25">
      <c r="R103334" s="15">
        <v>3</v>
      </c>
    </row>
    <row r="103335" spans="18:18" x14ac:dyDescent="0.25">
      <c r="R103335" s="15">
        <v>3</v>
      </c>
    </row>
    <row r="103336" spans="18:18" x14ac:dyDescent="0.25">
      <c r="R103336" s="15">
        <v>3</v>
      </c>
    </row>
    <row r="103337" spans="18:18" x14ac:dyDescent="0.25">
      <c r="R103337" s="15">
        <v>3</v>
      </c>
    </row>
    <row r="103338" spans="18:18" x14ac:dyDescent="0.25">
      <c r="R103338" s="15">
        <v>3</v>
      </c>
    </row>
    <row r="103339" spans="18:18" x14ac:dyDescent="0.25">
      <c r="R103339" s="15">
        <v>3</v>
      </c>
    </row>
    <row r="103340" spans="18:18" x14ac:dyDescent="0.25">
      <c r="R103340" s="15">
        <v>3</v>
      </c>
    </row>
    <row r="103341" spans="18:18" x14ac:dyDescent="0.25">
      <c r="R103341" s="15">
        <v>3</v>
      </c>
    </row>
    <row r="103342" spans="18:18" x14ac:dyDescent="0.25">
      <c r="R103342" s="15">
        <v>3</v>
      </c>
    </row>
    <row r="103343" spans="18:18" x14ac:dyDescent="0.25">
      <c r="R103343" s="15">
        <v>3</v>
      </c>
    </row>
    <row r="103344" spans="18:18" x14ac:dyDescent="0.25">
      <c r="R103344" s="15">
        <v>3</v>
      </c>
    </row>
    <row r="103345" spans="18:18" x14ac:dyDescent="0.25">
      <c r="R103345" s="15">
        <v>3</v>
      </c>
    </row>
    <row r="103346" spans="18:18" x14ac:dyDescent="0.25">
      <c r="R103346" s="15">
        <v>3</v>
      </c>
    </row>
    <row r="103347" spans="18:18" x14ac:dyDescent="0.25">
      <c r="R103347" s="15">
        <v>3</v>
      </c>
    </row>
    <row r="103348" spans="18:18" x14ac:dyDescent="0.25">
      <c r="R103348" s="15">
        <v>3</v>
      </c>
    </row>
    <row r="103349" spans="18:18" x14ac:dyDescent="0.25">
      <c r="R103349" s="15">
        <v>1</v>
      </c>
    </row>
    <row r="103350" spans="18:18" x14ac:dyDescent="0.25">
      <c r="R103350" s="15">
        <v>1</v>
      </c>
    </row>
    <row r="103351" spans="18:18" x14ac:dyDescent="0.25">
      <c r="R103351" s="15">
        <v>1</v>
      </c>
    </row>
    <row r="103352" spans="18:18" x14ac:dyDescent="0.25">
      <c r="R103352" s="15">
        <v>1</v>
      </c>
    </row>
    <row r="103353" spans="18:18" x14ac:dyDescent="0.25">
      <c r="R103353" s="15">
        <v>1</v>
      </c>
    </row>
    <row r="103354" spans="18:18" x14ac:dyDescent="0.25">
      <c r="R103354" s="15">
        <v>1</v>
      </c>
    </row>
    <row r="103355" spans="18:18" x14ac:dyDescent="0.25">
      <c r="R103355" s="15">
        <v>1</v>
      </c>
    </row>
    <row r="103356" spans="18:18" x14ac:dyDescent="0.25">
      <c r="R103356" s="15">
        <v>1</v>
      </c>
    </row>
    <row r="103357" spans="18:18" x14ac:dyDescent="0.25">
      <c r="R103357" s="15">
        <v>3</v>
      </c>
    </row>
    <row r="103358" spans="18:18" x14ac:dyDescent="0.25">
      <c r="R103358" s="15">
        <v>3</v>
      </c>
    </row>
    <row r="103359" spans="18:18" x14ac:dyDescent="0.25">
      <c r="R103359" s="15">
        <v>3</v>
      </c>
    </row>
    <row r="103360" spans="18:18" x14ac:dyDescent="0.25">
      <c r="R103360" s="15">
        <v>3</v>
      </c>
    </row>
    <row r="103361" spans="18:18" x14ac:dyDescent="0.25">
      <c r="R103361" s="15">
        <v>3</v>
      </c>
    </row>
    <row r="103362" spans="18:18" x14ac:dyDescent="0.25">
      <c r="R103362" s="15">
        <v>3</v>
      </c>
    </row>
    <row r="103363" spans="18:18" x14ac:dyDescent="0.25">
      <c r="R103363" s="15">
        <v>3</v>
      </c>
    </row>
    <row r="103364" spans="18:18" x14ac:dyDescent="0.25">
      <c r="R103364" s="15">
        <v>3</v>
      </c>
    </row>
    <row r="103365" spans="18:18" x14ac:dyDescent="0.25">
      <c r="R103365" s="15">
        <v>3</v>
      </c>
    </row>
    <row r="103366" spans="18:18" x14ac:dyDescent="0.25">
      <c r="R103366" s="15">
        <v>3</v>
      </c>
    </row>
    <row r="103367" spans="18:18" x14ac:dyDescent="0.25">
      <c r="R103367" s="15">
        <v>3</v>
      </c>
    </row>
    <row r="103368" spans="18:18" x14ac:dyDescent="0.25">
      <c r="R103368" s="15">
        <v>3</v>
      </c>
    </row>
    <row r="103369" spans="18:18" x14ac:dyDescent="0.25">
      <c r="R103369" s="15">
        <v>3</v>
      </c>
    </row>
    <row r="103370" spans="18:18" x14ac:dyDescent="0.25">
      <c r="R103370" s="15">
        <v>3</v>
      </c>
    </row>
    <row r="103371" spans="18:18" x14ac:dyDescent="0.25">
      <c r="R103371" s="15">
        <v>3</v>
      </c>
    </row>
    <row r="103372" spans="18:18" x14ac:dyDescent="0.25">
      <c r="R103372" s="15">
        <v>3</v>
      </c>
    </row>
    <row r="103373" spans="18:18" x14ac:dyDescent="0.25">
      <c r="R103373" s="15">
        <v>3</v>
      </c>
    </row>
    <row r="103374" spans="18:18" x14ac:dyDescent="0.25">
      <c r="R103374" s="15">
        <v>3</v>
      </c>
    </row>
    <row r="103375" spans="18:18" x14ac:dyDescent="0.25">
      <c r="R103375" s="15">
        <v>3</v>
      </c>
    </row>
    <row r="103376" spans="18:18" x14ac:dyDescent="0.25">
      <c r="R103376" s="15">
        <v>3</v>
      </c>
    </row>
    <row r="103377" spans="18:18" x14ac:dyDescent="0.25">
      <c r="R103377" s="15">
        <v>3</v>
      </c>
    </row>
    <row r="103378" spans="18:18" x14ac:dyDescent="0.25">
      <c r="R103378" s="15">
        <v>3</v>
      </c>
    </row>
    <row r="103379" spans="18:18" x14ac:dyDescent="0.25">
      <c r="R103379" s="15">
        <v>3</v>
      </c>
    </row>
    <row r="103380" spans="18:18" x14ac:dyDescent="0.25">
      <c r="R103380" s="15">
        <v>3</v>
      </c>
    </row>
    <row r="103381" spans="18:18" x14ac:dyDescent="0.25">
      <c r="R103381" s="15">
        <v>3</v>
      </c>
    </row>
    <row r="103382" spans="18:18" x14ac:dyDescent="0.25">
      <c r="R103382" s="15">
        <v>3</v>
      </c>
    </row>
    <row r="103383" spans="18:18" x14ac:dyDescent="0.25">
      <c r="R103383" s="15">
        <v>3</v>
      </c>
    </row>
    <row r="103384" spans="18:18" x14ac:dyDescent="0.25">
      <c r="R103384" s="15">
        <v>3</v>
      </c>
    </row>
    <row r="103385" spans="18:18" x14ac:dyDescent="0.25">
      <c r="R103385" s="15">
        <v>3</v>
      </c>
    </row>
    <row r="103386" spans="18:18" x14ac:dyDescent="0.25">
      <c r="R103386" s="15">
        <v>3</v>
      </c>
    </row>
    <row r="103387" spans="18:18" x14ac:dyDescent="0.25">
      <c r="R103387" s="15">
        <v>3</v>
      </c>
    </row>
    <row r="103388" spans="18:18" x14ac:dyDescent="0.25">
      <c r="R103388" s="15">
        <v>3</v>
      </c>
    </row>
    <row r="103389" spans="18:18" x14ac:dyDescent="0.25">
      <c r="R103389" s="15">
        <v>3</v>
      </c>
    </row>
    <row r="103390" spans="18:18" x14ac:dyDescent="0.25">
      <c r="R103390" s="15">
        <v>3</v>
      </c>
    </row>
    <row r="103391" spans="18:18" x14ac:dyDescent="0.25">
      <c r="R103391" s="15">
        <v>3</v>
      </c>
    </row>
    <row r="103392" spans="18:18" x14ac:dyDescent="0.25">
      <c r="R103392" s="15">
        <v>3</v>
      </c>
    </row>
    <row r="103393" spans="18:18" x14ac:dyDescent="0.25">
      <c r="R103393" s="15">
        <v>3</v>
      </c>
    </row>
    <row r="103394" spans="18:18" x14ac:dyDescent="0.25">
      <c r="R103394" s="15">
        <v>3</v>
      </c>
    </row>
    <row r="103395" spans="18:18" x14ac:dyDescent="0.25">
      <c r="R103395" s="15">
        <v>3</v>
      </c>
    </row>
    <row r="103396" spans="18:18" x14ac:dyDescent="0.25">
      <c r="R103396" s="15">
        <v>3</v>
      </c>
    </row>
    <row r="103397" spans="18:18" x14ac:dyDescent="0.25">
      <c r="R103397" s="15">
        <v>3</v>
      </c>
    </row>
    <row r="103398" spans="18:18" x14ac:dyDescent="0.25">
      <c r="R103398" s="15">
        <v>3</v>
      </c>
    </row>
    <row r="103399" spans="18:18" x14ac:dyDescent="0.25">
      <c r="R103399" s="15">
        <v>4</v>
      </c>
    </row>
    <row r="103400" spans="18:18" x14ac:dyDescent="0.25">
      <c r="R103400" s="15">
        <v>4</v>
      </c>
    </row>
    <row r="103401" spans="18:18" x14ac:dyDescent="0.25">
      <c r="R103401" s="15">
        <v>4</v>
      </c>
    </row>
    <row r="103402" spans="18:18" x14ac:dyDescent="0.25">
      <c r="R103402" s="15">
        <v>3</v>
      </c>
    </row>
    <row r="103403" spans="18:18" x14ac:dyDescent="0.25">
      <c r="R103403" s="15">
        <v>3</v>
      </c>
    </row>
    <row r="103404" spans="18:18" x14ac:dyDescent="0.25">
      <c r="R103404" s="15">
        <v>3</v>
      </c>
    </row>
    <row r="103405" spans="18:18" x14ac:dyDescent="0.25">
      <c r="R103405" s="15">
        <v>3</v>
      </c>
    </row>
    <row r="103406" spans="18:18" x14ac:dyDescent="0.25">
      <c r="R103406" s="15">
        <v>3</v>
      </c>
    </row>
    <row r="103407" spans="18:18" x14ac:dyDescent="0.25">
      <c r="R103407" s="15">
        <v>3</v>
      </c>
    </row>
    <row r="103408" spans="18:18" x14ac:dyDescent="0.25">
      <c r="R103408" s="15">
        <v>3</v>
      </c>
    </row>
    <row r="103409" spans="18:18" x14ac:dyDescent="0.25">
      <c r="R103409" s="15">
        <v>3</v>
      </c>
    </row>
    <row r="103410" spans="18:18" x14ac:dyDescent="0.25">
      <c r="R103410" s="15">
        <v>3</v>
      </c>
    </row>
    <row r="103411" spans="18:18" x14ac:dyDescent="0.25">
      <c r="R103411" s="15">
        <v>3</v>
      </c>
    </row>
    <row r="103412" spans="18:18" x14ac:dyDescent="0.25">
      <c r="R103412" s="15">
        <v>3</v>
      </c>
    </row>
    <row r="103413" spans="18:18" x14ac:dyDescent="0.25">
      <c r="R103413" s="15">
        <v>3</v>
      </c>
    </row>
    <row r="103414" spans="18:18" x14ac:dyDescent="0.25">
      <c r="R103414" s="15">
        <v>3</v>
      </c>
    </row>
    <row r="103415" spans="18:18" x14ac:dyDescent="0.25">
      <c r="R103415" s="15">
        <v>1</v>
      </c>
    </row>
    <row r="103416" spans="18:18" x14ac:dyDescent="0.25">
      <c r="R103416" s="15">
        <v>1</v>
      </c>
    </row>
    <row r="103417" spans="18:18" x14ac:dyDescent="0.25">
      <c r="R103417" s="15">
        <v>1</v>
      </c>
    </row>
    <row r="103418" spans="18:18" x14ac:dyDescent="0.25">
      <c r="R103418" s="15">
        <v>1</v>
      </c>
    </row>
    <row r="103419" spans="18:18" x14ac:dyDescent="0.25">
      <c r="R103419" s="15">
        <v>1</v>
      </c>
    </row>
    <row r="103420" spans="18:18" x14ac:dyDescent="0.25">
      <c r="R103420" s="15">
        <v>1</v>
      </c>
    </row>
    <row r="103421" spans="18:18" x14ac:dyDescent="0.25">
      <c r="R103421" s="15">
        <v>1</v>
      </c>
    </row>
    <row r="103422" spans="18:18" x14ac:dyDescent="0.25">
      <c r="R103422" s="15">
        <v>1</v>
      </c>
    </row>
    <row r="103423" spans="18:18" x14ac:dyDescent="0.25">
      <c r="R103423" s="15">
        <v>1</v>
      </c>
    </row>
    <row r="103424" spans="18:18" x14ac:dyDescent="0.25">
      <c r="R103424" s="15">
        <v>1</v>
      </c>
    </row>
    <row r="103425" spans="18:18" x14ac:dyDescent="0.25">
      <c r="R103425" s="15">
        <v>1</v>
      </c>
    </row>
    <row r="103426" spans="18:18" x14ac:dyDescent="0.25">
      <c r="R103426" s="15">
        <v>1</v>
      </c>
    </row>
    <row r="103427" spans="18:18" x14ac:dyDescent="0.25">
      <c r="R103427" s="15">
        <v>1</v>
      </c>
    </row>
    <row r="103428" spans="18:18" x14ac:dyDescent="0.25">
      <c r="R103428" s="15">
        <v>1</v>
      </c>
    </row>
    <row r="103429" spans="18:18" x14ac:dyDescent="0.25">
      <c r="R103429" s="15">
        <v>1</v>
      </c>
    </row>
    <row r="103430" spans="18:18" x14ac:dyDescent="0.25">
      <c r="R103430" s="15">
        <v>1</v>
      </c>
    </row>
    <row r="103431" spans="18:18" x14ac:dyDescent="0.25">
      <c r="R103431" s="15">
        <v>1</v>
      </c>
    </row>
    <row r="103432" spans="18:18" x14ac:dyDescent="0.25">
      <c r="R103432" s="15">
        <v>1</v>
      </c>
    </row>
    <row r="103433" spans="18:18" x14ac:dyDescent="0.25">
      <c r="R103433" s="15">
        <v>1</v>
      </c>
    </row>
    <row r="103434" spans="18:18" x14ac:dyDescent="0.25">
      <c r="R103434" s="15">
        <v>1</v>
      </c>
    </row>
    <row r="103435" spans="18:18" x14ac:dyDescent="0.25">
      <c r="R103435" s="15">
        <v>1</v>
      </c>
    </row>
    <row r="103436" spans="18:18" x14ac:dyDescent="0.25">
      <c r="R103436" s="15">
        <v>1</v>
      </c>
    </row>
    <row r="103437" spans="18:18" x14ac:dyDescent="0.25">
      <c r="R103437" s="15">
        <v>1</v>
      </c>
    </row>
    <row r="103438" spans="18:18" x14ac:dyDescent="0.25">
      <c r="R103438" s="15">
        <v>1</v>
      </c>
    </row>
    <row r="103439" spans="18:18" x14ac:dyDescent="0.25">
      <c r="R103439" s="15">
        <v>1</v>
      </c>
    </row>
    <row r="103440" spans="18:18" x14ac:dyDescent="0.25">
      <c r="R103440" s="15">
        <v>1</v>
      </c>
    </row>
    <row r="103441" spans="18:18" x14ac:dyDescent="0.25">
      <c r="R103441" s="15">
        <v>1</v>
      </c>
    </row>
    <row r="103442" spans="18:18" x14ac:dyDescent="0.25">
      <c r="R103442" s="15">
        <v>2</v>
      </c>
    </row>
    <row r="103443" spans="18:18" x14ac:dyDescent="0.25">
      <c r="R103443" s="15">
        <v>2</v>
      </c>
    </row>
    <row r="103444" spans="18:18" x14ac:dyDescent="0.25">
      <c r="R103444" s="15">
        <v>2</v>
      </c>
    </row>
    <row r="103445" spans="18:18" x14ac:dyDescent="0.25">
      <c r="R103445" s="15">
        <v>2</v>
      </c>
    </row>
    <row r="103446" spans="18:18" x14ac:dyDescent="0.25">
      <c r="R103446" s="15">
        <v>2</v>
      </c>
    </row>
    <row r="103447" spans="18:18" x14ac:dyDescent="0.25">
      <c r="R103447" s="15">
        <v>2</v>
      </c>
    </row>
    <row r="103448" spans="18:18" x14ac:dyDescent="0.25">
      <c r="R103448" s="15">
        <v>3</v>
      </c>
    </row>
    <row r="103449" spans="18:18" x14ac:dyDescent="0.25">
      <c r="R103449" s="15">
        <v>3</v>
      </c>
    </row>
    <row r="103450" spans="18:18" x14ac:dyDescent="0.25">
      <c r="R103450" s="15">
        <v>3</v>
      </c>
    </row>
    <row r="103451" spans="18:18" x14ac:dyDescent="0.25">
      <c r="R103451" s="15">
        <v>3</v>
      </c>
    </row>
    <row r="103452" spans="18:18" x14ac:dyDescent="0.25">
      <c r="R103452" s="15">
        <v>3</v>
      </c>
    </row>
    <row r="103453" spans="18:18" x14ac:dyDescent="0.25">
      <c r="R103453" s="15">
        <v>3</v>
      </c>
    </row>
    <row r="103454" spans="18:18" x14ac:dyDescent="0.25">
      <c r="R103454" s="15">
        <v>3</v>
      </c>
    </row>
    <row r="103455" spans="18:18" x14ac:dyDescent="0.25">
      <c r="R103455" s="15">
        <v>3</v>
      </c>
    </row>
    <row r="103456" spans="18:18" x14ac:dyDescent="0.25">
      <c r="R103456" s="15">
        <v>3</v>
      </c>
    </row>
    <row r="103457" spans="18:18" x14ac:dyDescent="0.25">
      <c r="R103457" s="15">
        <v>4</v>
      </c>
    </row>
    <row r="103458" spans="18:18" x14ac:dyDescent="0.25">
      <c r="R103458" s="15">
        <v>4</v>
      </c>
    </row>
    <row r="103459" spans="18:18" x14ac:dyDescent="0.25">
      <c r="R103459" s="15">
        <v>4</v>
      </c>
    </row>
    <row r="103460" spans="18:18" x14ac:dyDescent="0.25">
      <c r="R103460" s="15">
        <v>4</v>
      </c>
    </row>
    <row r="103461" spans="18:18" x14ac:dyDescent="0.25">
      <c r="R103461" s="15">
        <v>4</v>
      </c>
    </row>
    <row r="103462" spans="18:18" x14ac:dyDescent="0.25">
      <c r="R103462" s="15">
        <v>4</v>
      </c>
    </row>
    <row r="103463" spans="18:18" x14ac:dyDescent="0.25">
      <c r="R103463" s="15">
        <v>4</v>
      </c>
    </row>
    <row r="103464" spans="18:18" x14ac:dyDescent="0.25">
      <c r="R103464" s="15">
        <v>4</v>
      </c>
    </row>
    <row r="103465" spans="18:18" x14ac:dyDescent="0.25">
      <c r="R103465" s="15">
        <v>4</v>
      </c>
    </row>
    <row r="103466" spans="18:18" x14ac:dyDescent="0.25">
      <c r="R103466" s="15">
        <v>4</v>
      </c>
    </row>
    <row r="103467" spans="18:18" x14ac:dyDescent="0.25">
      <c r="R103467" s="15">
        <v>4</v>
      </c>
    </row>
    <row r="103468" spans="18:18" x14ac:dyDescent="0.25">
      <c r="R103468" s="15">
        <v>4</v>
      </c>
    </row>
    <row r="103469" spans="18:18" x14ac:dyDescent="0.25">
      <c r="R103469" s="15">
        <v>4</v>
      </c>
    </row>
    <row r="103470" spans="18:18" x14ac:dyDescent="0.25">
      <c r="R103470" s="15">
        <v>1</v>
      </c>
    </row>
    <row r="103471" spans="18:18" x14ac:dyDescent="0.25">
      <c r="R103471" s="15">
        <v>1</v>
      </c>
    </row>
    <row r="103472" spans="18:18" x14ac:dyDescent="0.25">
      <c r="R103472" s="15">
        <v>1</v>
      </c>
    </row>
    <row r="103473" spans="18:18" x14ac:dyDescent="0.25">
      <c r="R103473" s="15">
        <v>1</v>
      </c>
    </row>
    <row r="103474" spans="18:18" x14ac:dyDescent="0.25">
      <c r="R103474" s="15">
        <v>1</v>
      </c>
    </row>
    <row r="103475" spans="18:18" x14ac:dyDescent="0.25">
      <c r="R103475" s="15">
        <v>1</v>
      </c>
    </row>
    <row r="103476" spans="18:18" x14ac:dyDescent="0.25">
      <c r="R103476" s="15">
        <v>1</v>
      </c>
    </row>
    <row r="103477" spans="18:18" x14ac:dyDescent="0.25">
      <c r="R103477" s="15">
        <v>3</v>
      </c>
    </row>
    <row r="103478" spans="18:18" x14ac:dyDescent="0.25">
      <c r="R103478" s="15">
        <v>3</v>
      </c>
    </row>
    <row r="103479" spans="18:18" x14ac:dyDescent="0.25">
      <c r="R103479" s="15">
        <v>3</v>
      </c>
    </row>
    <row r="103480" spans="18:18" x14ac:dyDescent="0.25">
      <c r="R103480" s="15">
        <v>3</v>
      </c>
    </row>
    <row r="103481" spans="18:18" x14ac:dyDescent="0.25">
      <c r="R103481" s="15">
        <v>3</v>
      </c>
    </row>
    <row r="103482" spans="18:18" x14ac:dyDescent="0.25">
      <c r="R103482" s="15">
        <v>3</v>
      </c>
    </row>
    <row r="103483" spans="18:18" x14ac:dyDescent="0.25">
      <c r="R103483" s="15">
        <v>1</v>
      </c>
    </row>
    <row r="103484" spans="18:18" x14ac:dyDescent="0.25">
      <c r="R103484" s="15">
        <v>1</v>
      </c>
    </row>
    <row r="103485" spans="18:18" x14ac:dyDescent="0.25">
      <c r="R103485" s="15">
        <v>1</v>
      </c>
    </row>
    <row r="103486" spans="18:18" x14ac:dyDescent="0.25">
      <c r="R103486" s="15">
        <v>1</v>
      </c>
    </row>
    <row r="103487" spans="18:18" x14ac:dyDescent="0.25">
      <c r="R103487" s="15">
        <v>1</v>
      </c>
    </row>
    <row r="103488" spans="18:18" x14ac:dyDescent="0.25">
      <c r="R103488" s="15">
        <v>1</v>
      </c>
    </row>
    <row r="103489" spans="18:18" x14ac:dyDescent="0.25">
      <c r="R103489" s="15">
        <v>1</v>
      </c>
    </row>
    <row r="103490" spans="18:18" x14ac:dyDescent="0.25">
      <c r="R103490" s="15">
        <v>1</v>
      </c>
    </row>
    <row r="103491" spans="18:18" x14ac:dyDescent="0.25">
      <c r="R103491" s="15">
        <v>1</v>
      </c>
    </row>
    <row r="103492" spans="18:18" x14ac:dyDescent="0.25">
      <c r="R103492" s="15">
        <v>1</v>
      </c>
    </row>
    <row r="103493" spans="18:18" x14ac:dyDescent="0.25">
      <c r="R103493" s="15">
        <v>3</v>
      </c>
    </row>
    <row r="103494" spans="18:18" x14ac:dyDescent="0.25">
      <c r="R103494" s="15">
        <v>3</v>
      </c>
    </row>
    <row r="103495" spans="18:18" x14ac:dyDescent="0.25">
      <c r="R103495" s="15">
        <v>3</v>
      </c>
    </row>
    <row r="103496" spans="18:18" x14ac:dyDescent="0.25">
      <c r="R103496" s="15">
        <v>3</v>
      </c>
    </row>
    <row r="103497" spans="18:18" x14ac:dyDescent="0.25">
      <c r="R103497" s="15">
        <v>3</v>
      </c>
    </row>
    <row r="103498" spans="18:18" x14ac:dyDescent="0.25">
      <c r="R103498" s="15">
        <v>3</v>
      </c>
    </row>
    <row r="103499" spans="18:18" x14ac:dyDescent="0.25">
      <c r="R103499" s="15">
        <v>3</v>
      </c>
    </row>
    <row r="103500" spans="18:18" x14ac:dyDescent="0.25">
      <c r="R103500" s="15">
        <v>3</v>
      </c>
    </row>
    <row r="103501" spans="18:18" x14ac:dyDescent="0.25">
      <c r="R103501" s="15">
        <v>3</v>
      </c>
    </row>
    <row r="103502" spans="18:18" x14ac:dyDescent="0.25">
      <c r="R103502" s="15">
        <v>3</v>
      </c>
    </row>
    <row r="103503" spans="18:18" x14ac:dyDescent="0.25">
      <c r="R103503" s="15">
        <v>3</v>
      </c>
    </row>
    <row r="103504" spans="18:18" x14ac:dyDescent="0.25">
      <c r="R103504" s="15">
        <v>3</v>
      </c>
    </row>
    <row r="103505" spans="18:18" x14ac:dyDescent="0.25">
      <c r="R103505" s="15">
        <v>3</v>
      </c>
    </row>
    <row r="103506" spans="18:18" x14ac:dyDescent="0.25">
      <c r="R103506" s="15">
        <v>3</v>
      </c>
    </row>
    <row r="103507" spans="18:18" x14ac:dyDescent="0.25">
      <c r="R103507" s="15">
        <v>3</v>
      </c>
    </row>
    <row r="103508" spans="18:18" x14ac:dyDescent="0.25">
      <c r="R103508" s="15">
        <v>3</v>
      </c>
    </row>
    <row r="103509" spans="18:18" x14ac:dyDescent="0.25">
      <c r="R103509" s="15">
        <v>4</v>
      </c>
    </row>
    <row r="103510" spans="18:18" x14ac:dyDescent="0.25">
      <c r="R103510" s="15">
        <v>4</v>
      </c>
    </row>
    <row r="103511" spans="18:18" x14ac:dyDescent="0.25">
      <c r="R103511" s="15">
        <v>4</v>
      </c>
    </row>
    <row r="103512" spans="18:18" x14ac:dyDescent="0.25">
      <c r="R103512" s="15">
        <v>4</v>
      </c>
    </row>
    <row r="103513" spans="18:18" x14ac:dyDescent="0.25">
      <c r="R103513" s="15">
        <v>4</v>
      </c>
    </row>
    <row r="103514" spans="18:18" x14ac:dyDescent="0.25">
      <c r="R103514" s="15">
        <v>4</v>
      </c>
    </row>
    <row r="103515" spans="18:18" x14ac:dyDescent="0.25">
      <c r="R103515" s="15">
        <v>4</v>
      </c>
    </row>
    <row r="103516" spans="18:18" x14ac:dyDescent="0.25">
      <c r="R103516" s="15">
        <v>4</v>
      </c>
    </row>
    <row r="103517" spans="18:18" x14ac:dyDescent="0.25">
      <c r="R103517" s="15">
        <v>4</v>
      </c>
    </row>
    <row r="103518" spans="18:18" x14ac:dyDescent="0.25">
      <c r="R103518" s="15">
        <v>4</v>
      </c>
    </row>
    <row r="103519" spans="18:18" x14ac:dyDescent="0.25">
      <c r="R103519" s="15">
        <v>4</v>
      </c>
    </row>
    <row r="103520" spans="18:18" x14ac:dyDescent="0.25">
      <c r="R103520" s="15">
        <v>4</v>
      </c>
    </row>
    <row r="103521" spans="18:18" x14ac:dyDescent="0.25">
      <c r="R103521" s="15">
        <v>4</v>
      </c>
    </row>
    <row r="103522" spans="18:18" x14ac:dyDescent="0.25">
      <c r="R103522" s="15">
        <v>4</v>
      </c>
    </row>
    <row r="103523" spans="18:18" x14ac:dyDescent="0.25">
      <c r="R103523" s="15">
        <v>4</v>
      </c>
    </row>
    <row r="103524" spans="18:18" x14ac:dyDescent="0.25">
      <c r="R103524" s="15">
        <v>4</v>
      </c>
    </row>
    <row r="103525" spans="18:18" x14ac:dyDescent="0.25">
      <c r="R103525" s="15">
        <v>1</v>
      </c>
    </row>
    <row r="103526" spans="18:18" x14ac:dyDescent="0.25">
      <c r="R103526" s="15">
        <v>1</v>
      </c>
    </row>
    <row r="103527" spans="18:18" x14ac:dyDescent="0.25">
      <c r="R103527" s="15">
        <v>1</v>
      </c>
    </row>
    <row r="103528" spans="18:18" x14ac:dyDescent="0.25">
      <c r="R103528" s="15">
        <v>1</v>
      </c>
    </row>
    <row r="103529" spans="18:18" x14ac:dyDescent="0.25">
      <c r="R103529" s="15">
        <v>4</v>
      </c>
    </row>
    <row r="103530" spans="18:18" x14ac:dyDescent="0.25">
      <c r="R103530" s="15">
        <v>4</v>
      </c>
    </row>
    <row r="103531" spans="18:18" x14ac:dyDescent="0.25">
      <c r="R103531" s="15">
        <v>4</v>
      </c>
    </row>
    <row r="103532" spans="18:18" x14ac:dyDescent="0.25">
      <c r="R103532" s="15">
        <v>4</v>
      </c>
    </row>
    <row r="103533" spans="18:18" x14ac:dyDescent="0.25">
      <c r="R103533" s="15">
        <v>4</v>
      </c>
    </row>
    <row r="103534" spans="18:18" x14ac:dyDescent="0.25">
      <c r="R103534" s="15">
        <v>4</v>
      </c>
    </row>
    <row r="103535" spans="18:18" x14ac:dyDescent="0.25">
      <c r="R103535" s="15">
        <v>4</v>
      </c>
    </row>
    <row r="103536" spans="18:18" x14ac:dyDescent="0.25">
      <c r="R103536" s="15">
        <v>4</v>
      </c>
    </row>
    <row r="103537" spans="18:18" x14ac:dyDescent="0.25">
      <c r="R103537" s="15">
        <v>4</v>
      </c>
    </row>
    <row r="103538" spans="18:18" x14ac:dyDescent="0.25">
      <c r="R103538" s="15">
        <v>3</v>
      </c>
    </row>
    <row r="103539" spans="18:18" x14ac:dyDescent="0.25">
      <c r="R103539" s="15">
        <v>3</v>
      </c>
    </row>
    <row r="103540" spans="18:18" x14ac:dyDescent="0.25">
      <c r="R103540" s="15">
        <v>3</v>
      </c>
    </row>
    <row r="103541" spans="18:18" x14ac:dyDescent="0.25">
      <c r="R103541" s="15">
        <v>3</v>
      </c>
    </row>
    <row r="103542" spans="18:18" x14ac:dyDescent="0.25">
      <c r="R103542" s="15">
        <v>3</v>
      </c>
    </row>
    <row r="103543" spans="18:18" x14ac:dyDescent="0.25">
      <c r="R103543" s="15">
        <v>3</v>
      </c>
    </row>
    <row r="103544" spans="18:18" x14ac:dyDescent="0.25">
      <c r="R103544" s="15">
        <v>3</v>
      </c>
    </row>
    <row r="103545" spans="18:18" x14ac:dyDescent="0.25">
      <c r="R103545" s="15">
        <v>3</v>
      </c>
    </row>
    <row r="103546" spans="18:18" x14ac:dyDescent="0.25">
      <c r="R103546" s="15">
        <v>3</v>
      </c>
    </row>
    <row r="103547" spans="18:18" x14ac:dyDescent="0.25">
      <c r="R103547" s="15">
        <v>3</v>
      </c>
    </row>
    <row r="103548" spans="18:18" x14ac:dyDescent="0.25">
      <c r="R103548" s="15">
        <v>3</v>
      </c>
    </row>
    <row r="103549" spans="18:18" x14ac:dyDescent="0.25">
      <c r="R103549" s="15">
        <v>3</v>
      </c>
    </row>
    <row r="103550" spans="18:18" x14ac:dyDescent="0.25">
      <c r="R103550" s="15">
        <v>3</v>
      </c>
    </row>
    <row r="103551" spans="18:18" x14ac:dyDescent="0.25">
      <c r="R103551" s="15">
        <v>3</v>
      </c>
    </row>
    <row r="103552" spans="18:18" x14ac:dyDescent="0.25">
      <c r="R103552" s="15">
        <v>3</v>
      </c>
    </row>
    <row r="103553" spans="18:18" x14ac:dyDescent="0.25">
      <c r="R103553" s="15">
        <v>3</v>
      </c>
    </row>
    <row r="103554" spans="18:18" x14ac:dyDescent="0.25">
      <c r="R103554" s="15">
        <v>3</v>
      </c>
    </row>
    <row r="103555" spans="18:18" x14ac:dyDescent="0.25">
      <c r="R103555" s="15">
        <v>3</v>
      </c>
    </row>
    <row r="103556" spans="18:18" x14ac:dyDescent="0.25">
      <c r="R103556" s="15">
        <v>3</v>
      </c>
    </row>
    <row r="103557" spans="18:18" x14ac:dyDescent="0.25">
      <c r="R103557" s="15">
        <v>3</v>
      </c>
    </row>
    <row r="103558" spans="18:18" x14ac:dyDescent="0.25">
      <c r="R103558" s="15">
        <v>3</v>
      </c>
    </row>
    <row r="103559" spans="18:18" x14ac:dyDescent="0.25">
      <c r="R103559" s="15">
        <v>3</v>
      </c>
    </row>
    <row r="103560" spans="18:18" x14ac:dyDescent="0.25">
      <c r="R103560" s="15">
        <v>3</v>
      </c>
    </row>
    <row r="103561" spans="18:18" x14ac:dyDescent="0.25">
      <c r="R103561" s="15">
        <v>3</v>
      </c>
    </row>
    <row r="103562" spans="18:18" x14ac:dyDescent="0.25">
      <c r="R103562" s="15">
        <v>3</v>
      </c>
    </row>
    <row r="103563" spans="18:18" x14ac:dyDescent="0.25">
      <c r="R103563" s="15">
        <v>3</v>
      </c>
    </row>
    <row r="103564" spans="18:18" x14ac:dyDescent="0.25">
      <c r="R103564" s="15">
        <v>3</v>
      </c>
    </row>
    <row r="103565" spans="18:18" x14ac:dyDescent="0.25">
      <c r="R103565" s="15">
        <v>3</v>
      </c>
    </row>
    <row r="103566" spans="18:18" x14ac:dyDescent="0.25">
      <c r="R103566" s="15">
        <v>3</v>
      </c>
    </row>
    <row r="103567" spans="18:18" x14ac:dyDescent="0.25">
      <c r="R103567" s="15">
        <v>3</v>
      </c>
    </row>
    <row r="103568" spans="18:18" x14ac:dyDescent="0.25">
      <c r="R103568" s="15">
        <v>3</v>
      </c>
    </row>
    <row r="103569" spans="18:18" x14ac:dyDescent="0.25">
      <c r="R103569" s="15">
        <v>3</v>
      </c>
    </row>
    <row r="103570" spans="18:18" x14ac:dyDescent="0.25">
      <c r="R103570" s="15">
        <v>3</v>
      </c>
    </row>
    <row r="103571" spans="18:18" x14ac:dyDescent="0.25">
      <c r="R103571" s="15">
        <v>3</v>
      </c>
    </row>
    <row r="103572" spans="18:18" x14ac:dyDescent="0.25">
      <c r="R103572" s="15">
        <v>3</v>
      </c>
    </row>
    <row r="103573" spans="18:18" x14ac:dyDescent="0.25">
      <c r="R103573" s="15">
        <v>3</v>
      </c>
    </row>
    <row r="103574" spans="18:18" x14ac:dyDescent="0.25">
      <c r="R103574" s="15">
        <v>1</v>
      </c>
    </row>
    <row r="103575" spans="18:18" x14ac:dyDescent="0.25">
      <c r="R103575" s="15">
        <v>1</v>
      </c>
    </row>
    <row r="103576" spans="18:18" x14ac:dyDescent="0.25">
      <c r="R103576" s="15">
        <v>4</v>
      </c>
    </row>
    <row r="103577" spans="18:18" x14ac:dyDescent="0.25">
      <c r="R103577" s="15">
        <v>4</v>
      </c>
    </row>
    <row r="103578" spans="18:18" x14ac:dyDescent="0.25">
      <c r="R103578" s="15">
        <v>4</v>
      </c>
    </row>
    <row r="103579" spans="18:18" x14ac:dyDescent="0.25">
      <c r="R103579" s="15">
        <v>4</v>
      </c>
    </row>
    <row r="103580" spans="18:18" x14ac:dyDescent="0.25">
      <c r="R103580" s="15">
        <v>3</v>
      </c>
    </row>
    <row r="103581" spans="18:18" x14ac:dyDescent="0.25">
      <c r="R103581" s="15">
        <v>3</v>
      </c>
    </row>
    <row r="103582" spans="18:18" x14ac:dyDescent="0.25">
      <c r="R103582" s="15">
        <v>3</v>
      </c>
    </row>
    <row r="103583" spans="18:18" x14ac:dyDescent="0.25">
      <c r="R103583" s="15">
        <v>3</v>
      </c>
    </row>
    <row r="103584" spans="18:18" x14ac:dyDescent="0.25">
      <c r="R103584" s="15">
        <v>3</v>
      </c>
    </row>
    <row r="103585" spans="18:18" x14ac:dyDescent="0.25">
      <c r="R103585" s="15">
        <v>3</v>
      </c>
    </row>
    <row r="103586" spans="18:18" x14ac:dyDescent="0.25">
      <c r="R103586" s="15">
        <v>3</v>
      </c>
    </row>
    <row r="103587" spans="18:18" x14ac:dyDescent="0.25">
      <c r="R103587" s="15">
        <v>3</v>
      </c>
    </row>
    <row r="103588" spans="18:18" x14ac:dyDescent="0.25">
      <c r="R103588" s="15">
        <v>3</v>
      </c>
    </row>
    <row r="103589" spans="18:18" x14ac:dyDescent="0.25">
      <c r="R103589" s="15">
        <v>3</v>
      </c>
    </row>
    <row r="103590" spans="18:18" x14ac:dyDescent="0.25">
      <c r="R103590" s="15">
        <v>3</v>
      </c>
    </row>
    <row r="103591" spans="18:18" x14ac:dyDescent="0.25">
      <c r="R103591" s="15">
        <v>3</v>
      </c>
    </row>
    <row r="103592" spans="18:18" x14ac:dyDescent="0.25">
      <c r="R103592" s="15">
        <v>3</v>
      </c>
    </row>
    <row r="103593" spans="18:18" x14ac:dyDescent="0.25">
      <c r="R103593" s="15">
        <v>3</v>
      </c>
    </row>
    <row r="103594" spans="18:18" x14ac:dyDescent="0.25">
      <c r="R103594" s="15">
        <v>3</v>
      </c>
    </row>
    <row r="103595" spans="18:18" x14ac:dyDescent="0.25">
      <c r="R103595" s="15">
        <v>3</v>
      </c>
    </row>
    <row r="103596" spans="18:18" x14ac:dyDescent="0.25">
      <c r="R103596" s="15">
        <v>3</v>
      </c>
    </row>
    <row r="103597" spans="18:18" x14ac:dyDescent="0.25">
      <c r="R103597" s="15">
        <v>3</v>
      </c>
    </row>
    <row r="103598" spans="18:18" x14ac:dyDescent="0.25">
      <c r="R103598" s="15">
        <v>3</v>
      </c>
    </row>
    <row r="103599" spans="18:18" x14ac:dyDescent="0.25">
      <c r="R103599" s="15">
        <v>3</v>
      </c>
    </row>
    <row r="103600" spans="18:18" x14ac:dyDescent="0.25">
      <c r="R103600" s="15">
        <v>3</v>
      </c>
    </row>
    <row r="103601" spans="18:18" x14ac:dyDescent="0.25">
      <c r="R103601" s="15">
        <v>3</v>
      </c>
    </row>
    <row r="103602" spans="18:18" x14ac:dyDescent="0.25">
      <c r="R103602" s="15">
        <v>3</v>
      </c>
    </row>
    <row r="103603" spans="18:18" x14ac:dyDescent="0.25">
      <c r="R103603" s="15">
        <v>3</v>
      </c>
    </row>
    <row r="103604" spans="18:18" x14ac:dyDescent="0.25">
      <c r="R103604" s="15">
        <v>3</v>
      </c>
    </row>
    <row r="103605" spans="18:18" x14ac:dyDescent="0.25">
      <c r="R103605" s="15">
        <v>3</v>
      </c>
    </row>
    <row r="103606" spans="18:18" x14ac:dyDescent="0.25">
      <c r="R103606" s="15">
        <v>3</v>
      </c>
    </row>
    <row r="103607" spans="18:18" x14ac:dyDescent="0.25">
      <c r="R103607" s="15">
        <v>3</v>
      </c>
    </row>
    <row r="103608" spans="18:18" x14ac:dyDescent="0.25">
      <c r="R103608" s="15">
        <v>3</v>
      </c>
    </row>
    <row r="103609" spans="18:18" x14ac:dyDescent="0.25">
      <c r="R103609" s="15">
        <v>3</v>
      </c>
    </row>
    <row r="103610" spans="18:18" x14ac:dyDescent="0.25">
      <c r="R103610" s="15">
        <v>1</v>
      </c>
    </row>
    <row r="103611" spans="18:18" x14ac:dyDescent="0.25">
      <c r="R103611" s="15">
        <v>1</v>
      </c>
    </row>
    <row r="103612" spans="18:18" x14ac:dyDescent="0.25">
      <c r="R103612" s="15">
        <v>3</v>
      </c>
    </row>
    <row r="103613" spans="18:18" x14ac:dyDescent="0.25">
      <c r="R103613" s="15">
        <v>3</v>
      </c>
    </row>
    <row r="103614" spans="18:18" x14ac:dyDescent="0.25">
      <c r="R103614" s="15">
        <v>3</v>
      </c>
    </row>
    <row r="103615" spans="18:18" x14ac:dyDescent="0.25">
      <c r="R103615" s="15">
        <v>3</v>
      </c>
    </row>
    <row r="103616" spans="18:18" x14ac:dyDescent="0.25">
      <c r="R103616" s="15">
        <v>3</v>
      </c>
    </row>
    <row r="103617" spans="18:18" x14ac:dyDescent="0.25">
      <c r="R103617" s="15">
        <v>3</v>
      </c>
    </row>
    <row r="103618" spans="18:18" x14ac:dyDescent="0.25">
      <c r="R103618" s="15">
        <v>3</v>
      </c>
    </row>
    <row r="103619" spans="18:18" x14ac:dyDescent="0.25">
      <c r="R103619" s="15">
        <v>3</v>
      </c>
    </row>
    <row r="103620" spans="18:18" x14ac:dyDescent="0.25">
      <c r="R103620" s="15">
        <v>3</v>
      </c>
    </row>
    <row r="103621" spans="18:18" x14ac:dyDescent="0.25">
      <c r="R103621" s="15">
        <v>3</v>
      </c>
    </row>
    <row r="103622" spans="18:18" x14ac:dyDescent="0.25">
      <c r="R103622" s="15">
        <v>3</v>
      </c>
    </row>
    <row r="103623" spans="18:18" x14ac:dyDescent="0.25">
      <c r="R103623" s="15">
        <v>3</v>
      </c>
    </row>
    <row r="103624" spans="18:18" x14ac:dyDescent="0.25">
      <c r="R103624" s="15">
        <v>3</v>
      </c>
    </row>
    <row r="103625" spans="18:18" x14ac:dyDescent="0.25">
      <c r="R103625" s="15">
        <v>3</v>
      </c>
    </row>
    <row r="103626" spans="18:18" x14ac:dyDescent="0.25">
      <c r="R103626" s="15">
        <v>3</v>
      </c>
    </row>
    <row r="103627" spans="18:18" x14ac:dyDescent="0.25">
      <c r="R103627" s="15">
        <v>3</v>
      </c>
    </row>
    <row r="103628" spans="18:18" x14ac:dyDescent="0.25">
      <c r="R103628" s="15">
        <v>3</v>
      </c>
    </row>
    <row r="103629" spans="18:18" x14ac:dyDescent="0.25">
      <c r="R103629" s="15">
        <v>3</v>
      </c>
    </row>
    <row r="103630" spans="18:18" x14ac:dyDescent="0.25">
      <c r="R103630" s="15">
        <v>3</v>
      </c>
    </row>
    <row r="103631" spans="18:18" x14ac:dyDescent="0.25">
      <c r="R103631" s="15">
        <v>3</v>
      </c>
    </row>
    <row r="103632" spans="18:18" x14ac:dyDescent="0.25">
      <c r="R103632" s="15">
        <v>3</v>
      </c>
    </row>
    <row r="103633" spans="18:18" x14ac:dyDescent="0.25">
      <c r="R103633" s="15">
        <v>3</v>
      </c>
    </row>
    <row r="103634" spans="18:18" x14ac:dyDescent="0.25">
      <c r="R103634" s="15">
        <v>3</v>
      </c>
    </row>
    <row r="103635" spans="18:18" x14ac:dyDescent="0.25">
      <c r="R103635" s="15">
        <v>2</v>
      </c>
    </row>
    <row r="103636" spans="18:18" x14ac:dyDescent="0.25">
      <c r="R103636" s="15">
        <v>2</v>
      </c>
    </row>
    <row r="103637" spans="18:18" x14ac:dyDescent="0.25">
      <c r="R103637" s="15">
        <v>2</v>
      </c>
    </row>
    <row r="103638" spans="18:18" x14ac:dyDescent="0.25">
      <c r="R103638" s="15">
        <v>2</v>
      </c>
    </row>
    <row r="103639" spans="18:18" x14ac:dyDescent="0.25">
      <c r="R103639" s="15">
        <v>2</v>
      </c>
    </row>
    <row r="103640" spans="18:18" x14ac:dyDescent="0.25">
      <c r="R103640" s="15">
        <v>2</v>
      </c>
    </row>
    <row r="103641" spans="18:18" x14ac:dyDescent="0.25">
      <c r="R103641" s="15">
        <v>2</v>
      </c>
    </row>
    <row r="103642" spans="18:18" x14ac:dyDescent="0.25">
      <c r="R103642" s="15">
        <v>2</v>
      </c>
    </row>
    <row r="103643" spans="18:18" x14ac:dyDescent="0.25">
      <c r="R103643" s="15">
        <v>2</v>
      </c>
    </row>
    <row r="103644" spans="18:18" x14ac:dyDescent="0.25">
      <c r="R103644" s="15">
        <v>1</v>
      </c>
    </row>
    <row r="103645" spans="18:18" x14ac:dyDescent="0.25">
      <c r="R103645" s="15">
        <v>1</v>
      </c>
    </row>
    <row r="103646" spans="18:18" x14ac:dyDescent="0.25">
      <c r="R103646" s="15">
        <v>1</v>
      </c>
    </row>
    <row r="103647" spans="18:18" x14ac:dyDescent="0.25">
      <c r="R103647" s="15">
        <v>1</v>
      </c>
    </row>
    <row r="103648" spans="18:18" x14ac:dyDescent="0.25">
      <c r="R103648" s="15">
        <v>1</v>
      </c>
    </row>
    <row r="103649" spans="18:18" x14ac:dyDescent="0.25">
      <c r="R103649" s="15">
        <v>1</v>
      </c>
    </row>
    <row r="103650" spans="18:18" x14ac:dyDescent="0.25">
      <c r="R103650" s="15">
        <v>1</v>
      </c>
    </row>
    <row r="103651" spans="18:18" x14ac:dyDescent="0.25">
      <c r="R103651" s="15">
        <v>1</v>
      </c>
    </row>
    <row r="103652" spans="18:18" x14ac:dyDescent="0.25">
      <c r="R103652" s="15">
        <v>1</v>
      </c>
    </row>
    <row r="103653" spans="18:18" x14ac:dyDescent="0.25">
      <c r="R103653" s="15">
        <v>2</v>
      </c>
    </row>
    <row r="103654" spans="18:18" x14ac:dyDescent="0.25">
      <c r="R103654" s="15">
        <v>2</v>
      </c>
    </row>
    <row r="103655" spans="18:18" x14ac:dyDescent="0.25">
      <c r="R103655" s="15">
        <v>2</v>
      </c>
    </row>
    <row r="103656" spans="18:18" x14ac:dyDescent="0.25">
      <c r="R103656" s="15">
        <v>2</v>
      </c>
    </row>
    <row r="103657" spans="18:18" x14ac:dyDescent="0.25">
      <c r="R103657" s="15">
        <v>2</v>
      </c>
    </row>
    <row r="103658" spans="18:18" x14ac:dyDescent="0.25">
      <c r="R103658" s="15">
        <v>2</v>
      </c>
    </row>
    <row r="103659" spans="18:18" x14ac:dyDescent="0.25">
      <c r="R103659" s="15">
        <v>2</v>
      </c>
    </row>
    <row r="103660" spans="18:18" x14ac:dyDescent="0.25">
      <c r="R103660" s="15">
        <v>2</v>
      </c>
    </row>
    <row r="103661" spans="18:18" x14ac:dyDescent="0.25">
      <c r="R103661" s="15">
        <v>2</v>
      </c>
    </row>
    <row r="103662" spans="18:18" x14ac:dyDescent="0.25">
      <c r="R103662" s="15">
        <v>2</v>
      </c>
    </row>
    <row r="103663" spans="18:18" x14ac:dyDescent="0.25">
      <c r="R103663" s="15">
        <v>2</v>
      </c>
    </row>
    <row r="103664" spans="18:18" x14ac:dyDescent="0.25">
      <c r="R103664" s="15">
        <v>2</v>
      </c>
    </row>
    <row r="103665" spans="18:18" x14ac:dyDescent="0.25">
      <c r="R103665" s="15">
        <v>2</v>
      </c>
    </row>
    <row r="103666" spans="18:18" x14ac:dyDescent="0.25">
      <c r="R103666" s="15">
        <v>2</v>
      </c>
    </row>
    <row r="103667" spans="18:18" x14ac:dyDescent="0.25">
      <c r="R103667" s="15">
        <v>2</v>
      </c>
    </row>
    <row r="103668" spans="18:18" x14ac:dyDescent="0.25">
      <c r="R103668" s="15">
        <v>2</v>
      </c>
    </row>
    <row r="103669" spans="18:18" x14ac:dyDescent="0.25">
      <c r="R103669" s="15">
        <v>2</v>
      </c>
    </row>
    <row r="103670" spans="18:18" x14ac:dyDescent="0.25">
      <c r="R103670" s="15">
        <v>2</v>
      </c>
    </row>
    <row r="103671" spans="18:18" x14ac:dyDescent="0.25">
      <c r="R103671" s="15">
        <v>2</v>
      </c>
    </row>
    <row r="103672" spans="18:18" x14ac:dyDescent="0.25">
      <c r="R103672" s="15">
        <v>2</v>
      </c>
    </row>
    <row r="103673" spans="18:18" x14ac:dyDescent="0.25">
      <c r="R103673" s="15">
        <v>2</v>
      </c>
    </row>
    <row r="103674" spans="18:18" x14ac:dyDescent="0.25">
      <c r="R103674" s="15">
        <v>2</v>
      </c>
    </row>
    <row r="103675" spans="18:18" x14ac:dyDescent="0.25">
      <c r="R103675" s="15">
        <v>2</v>
      </c>
    </row>
    <row r="103676" spans="18:18" x14ac:dyDescent="0.25">
      <c r="R103676" s="15">
        <v>2</v>
      </c>
    </row>
    <row r="103677" spans="18:18" x14ac:dyDescent="0.25">
      <c r="R103677" s="15">
        <v>1</v>
      </c>
    </row>
    <row r="103678" spans="18:18" x14ac:dyDescent="0.25">
      <c r="R103678" s="15">
        <v>1</v>
      </c>
    </row>
    <row r="103679" spans="18:18" x14ac:dyDescent="0.25">
      <c r="R103679" s="15">
        <v>1</v>
      </c>
    </row>
    <row r="103680" spans="18:18" x14ac:dyDescent="0.25">
      <c r="R103680" s="15">
        <v>1</v>
      </c>
    </row>
    <row r="103681" spans="18:18" x14ac:dyDescent="0.25">
      <c r="R103681" s="15">
        <v>1</v>
      </c>
    </row>
    <row r="103682" spans="18:18" x14ac:dyDescent="0.25">
      <c r="R103682" s="15">
        <v>1</v>
      </c>
    </row>
    <row r="103683" spans="18:18" x14ac:dyDescent="0.25">
      <c r="R103683" s="15">
        <v>1</v>
      </c>
    </row>
    <row r="103684" spans="18:18" x14ac:dyDescent="0.25">
      <c r="R103684" s="15">
        <v>1</v>
      </c>
    </row>
    <row r="103685" spans="18:18" x14ac:dyDescent="0.25">
      <c r="R103685" s="15">
        <v>1</v>
      </c>
    </row>
    <row r="103686" spans="18:18" x14ac:dyDescent="0.25">
      <c r="R103686" s="15">
        <v>1</v>
      </c>
    </row>
    <row r="103687" spans="18:18" x14ac:dyDescent="0.25">
      <c r="R103687" s="15">
        <v>1</v>
      </c>
    </row>
    <row r="103688" spans="18:18" x14ac:dyDescent="0.25">
      <c r="R103688" s="15">
        <v>4</v>
      </c>
    </row>
    <row r="103689" spans="18:18" x14ac:dyDescent="0.25">
      <c r="R103689" s="15">
        <v>4</v>
      </c>
    </row>
    <row r="103690" spans="18:18" x14ac:dyDescent="0.25">
      <c r="R103690" s="15">
        <v>4</v>
      </c>
    </row>
    <row r="103691" spans="18:18" x14ac:dyDescent="0.25">
      <c r="R103691" s="15">
        <v>4</v>
      </c>
    </row>
    <row r="103692" spans="18:18" x14ac:dyDescent="0.25">
      <c r="R103692" s="15">
        <v>4</v>
      </c>
    </row>
    <row r="103693" spans="18:18" x14ac:dyDescent="0.25">
      <c r="R103693" s="15">
        <v>4</v>
      </c>
    </row>
    <row r="103694" spans="18:18" x14ac:dyDescent="0.25">
      <c r="R103694" s="15">
        <v>4</v>
      </c>
    </row>
    <row r="103695" spans="18:18" x14ac:dyDescent="0.25">
      <c r="R103695" s="15">
        <v>4</v>
      </c>
    </row>
    <row r="103696" spans="18:18" x14ac:dyDescent="0.25">
      <c r="R103696" s="15">
        <v>4</v>
      </c>
    </row>
    <row r="103697" spans="18:18" x14ac:dyDescent="0.25">
      <c r="R103697" s="15">
        <v>4</v>
      </c>
    </row>
    <row r="103698" spans="18:18" x14ac:dyDescent="0.25">
      <c r="R103698" s="15">
        <v>4</v>
      </c>
    </row>
    <row r="103699" spans="18:18" x14ac:dyDescent="0.25">
      <c r="R103699" s="15">
        <v>4</v>
      </c>
    </row>
    <row r="103700" spans="18:18" x14ac:dyDescent="0.25">
      <c r="R103700" s="15">
        <v>4</v>
      </c>
    </row>
    <row r="103701" spans="18:18" x14ac:dyDescent="0.25">
      <c r="R103701" s="15">
        <v>4</v>
      </c>
    </row>
    <row r="103702" spans="18:18" x14ac:dyDescent="0.25">
      <c r="R103702" s="15">
        <v>1</v>
      </c>
    </row>
    <row r="103703" spans="18:18" x14ac:dyDescent="0.25">
      <c r="R103703" s="15">
        <v>1</v>
      </c>
    </row>
    <row r="103704" spans="18:18" x14ac:dyDescent="0.25">
      <c r="R103704" s="15">
        <v>1</v>
      </c>
    </row>
    <row r="103705" spans="18:18" x14ac:dyDescent="0.25">
      <c r="R103705" s="15">
        <v>1</v>
      </c>
    </row>
    <row r="103706" spans="18:18" x14ac:dyDescent="0.25">
      <c r="R103706" s="15">
        <v>1</v>
      </c>
    </row>
    <row r="103707" spans="18:18" x14ac:dyDescent="0.25">
      <c r="R103707" s="15">
        <v>1</v>
      </c>
    </row>
    <row r="103708" spans="18:18" x14ac:dyDescent="0.25">
      <c r="R103708" s="15">
        <v>1</v>
      </c>
    </row>
    <row r="103709" spans="18:18" x14ac:dyDescent="0.25">
      <c r="R103709" s="15">
        <v>1</v>
      </c>
    </row>
    <row r="103710" spans="18:18" x14ac:dyDescent="0.25">
      <c r="R103710" s="15">
        <v>1</v>
      </c>
    </row>
    <row r="103711" spans="18:18" x14ac:dyDescent="0.25">
      <c r="R103711" s="15">
        <v>3</v>
      </c>
    </row>
    <row r="103712" spans="18:18" x14ac:dyDescent="0.25">
      <c r="R103712" s="15">
        <v>3</v>
      </c>
    </row>
    <row r="103713" spans="18:18" x14ac:dyDescent="0.25">
      <c r="R103713" s="15">
        <v>3</v>
      </c>
    </row>
    <row r="103714" spans="18:18" x14ac:dyDescent="0.25">
      <c r="R103714" s="15">
        <v>3</v>
      </c>
    </row>
    <row r="103715" spans="18:18" x14ac:dyDescent="0.25">
      <c r="R103715" s="15">
        <v>3</v>
      </c>
    </row>
    <row r="103716" spans="18:18" x14ac:dyDescent="0.25">
      <c r="R103716" s="15">
        <v>3</v>
      </c>
    </row>
    <row r="103717" spans="18:18" x14ac:dyDescent="0.25">
      <c r="R103717" s="15">
        <v>3</v>
      </c>
    </row>
    <row r="103718" spans="18:18" x14ac:dyDescent="0.25">
      <c r="R103718" s="15">
        <v>4</v>
      </c>
    </row>
    <row r="103719" spans="18:18" x14ac:dyDescent="0.25">
      <c r="R103719" s="15">
        <v>4</v>
      </c>
    </row>
    <row r="103720" spans="18:18" x14ac:dyDescent="0.25">
      <c r="R103720" s="15">
        <v>4</v>
      </c>
    </row>
    <row r="103721" spans="18:18" x14ac:dyDescent="0.25">
      <c r="R103721" s="15">
        <v>4</v>
      </c>
    </row>
    <row r="103722" spans="18:18" x14ac:dyDescent="0.25">
      <c r="R103722" s="15">
        <v>4</v>
      </c>
    </row>
    <row r="103723" spans="18:18" x14ac:dyDescent="0.25">
      <c r="R103723" s="15">
        <v>4</v>
      </c>
    </row>
    <row r="103724" spans="18:18" x14ac:dyDescent="0.25">
      <c r="R103724" s="15">
        <v>4</v>
      </c>
    </row>
    <row r="103725" spans="18:18" x14ac:dyDescent="0.25">
      <c r="R103725" s="15">
        <v>4</v>
      </c>
    </row>
    <row r="103726" spans="18:18" x14ac:dyDescent="0.25">
      <c r="R103726" s="15">
        <v>4</v>
      </c>
    </row>
    <row r="103727" spans="18:18" x14ac:dyDescent="0.25">
      <c r="R103727" s="15">
        <v>4</v>
      </c>
    </row>
    <row r="103728" spans="18:18" x14ac:dyDescent="0.25">
      <c r="R103728" s="15">
        <v>4</v>
      </c>
    </row>
    <row r="103729" spans="18:18" x14ac:dyDescent="0.25">
      <c r="R103729" s="15">
        <v>4</v>
      </c>
    </row>
    <row r="103730" spans="18:18" x14ac:dyDescent="0.25">
      <c r="R103730" s="15">
        <v>4</v>
      </c>
    </row>
    <row r="103731" spans="18:18" x14ac:dyDescent="0.25">
      <c r="R103731" s="15">
        <v>4</v>
      </c>
    </row>
    <row r="103732" spans="18:18" x14ac:dyDescent="0.25">
      <c r="R103732" s="15">
        <v>4</v>
      </c>
    </row>
    <row r="103733" spans="18:18" x14ac:dyDescent="0.25">
      <c r="R103733" s="15">
        <v>4</v>
      </c>
    </row>
    <row r="103734" spans="18:18" x14ac:dyDescent="0.25">
      <c r="R103734" s="15">
        <v>4</v>
      </c>
    </row>
    <row r="103735" spans="18:18" x14ac:dyDescent="0.25">
      <c r="R103735" s="15">
        <v>4</v>
      </c>
    </row>
    <row r="103736" spans="18:18" x14ac:dyDescent="0.25">
      <c r="R103736" s="15">
        <v>4</v>
      </c>
    </row>
    <row r="103737" spans="18:18" x14ac:dyDescent="0.25">
      <c r="R103737" s="15">
        <v>4</v>
      </c>
    </row>
    <row r="103738" spans="18:18" x14ac:dyDescent="0.25">
      <c r="R103738" s="15">
        <v>4</v>
      </c>
    </row>
    <row r="103739" spans="18:18" x14ac:dyDescent="0.25">
      <c r="R103739" s="15">
        <v>4</v>
      </c>
    </row>
    <row r="103740" spans="18:18" x14ac:dyDescent="0.25">
      <c r="R103740" s="15">
        <v>4</v>
      </c>
    </row>
    <row r="103741" spans="18:18" x14ac:dyDescent="0.25">
      <c r="R103741" s="15">
        <v>4</v>
      </c>
    </row>
    <row r="103742" spans="18:18" x14ac:dyDescent="0.25">
      <c r="R103742" s="15">
        <v>1</v>
      </c>
    </row>
    <row r="103743" spans="18:18" x14ac:dyDescent="0.25">
      <c r="R103743" s="15">
        <v>1</v>
      </c>
    </row>
    <row r="103744" spans="18:18" x14ac:dyDescent="0.25">
      <c r="R103744" s="15">
        <v>1</v>
      </c>
    </row>
    <row r="103745" spans="18:18" x14ac:dyDescent="0.25">
      <c r="R103745" s="15">
        <v>1</v>
      </c>
    </row>
    <row r="103746" spans="18:18" x14ac:dyDescent="0.25">
      <c r="R103746" s="15">
        <v>1</v>
      </c>
    </row>
    <row r="103747" spans="18:18" x14ac:dyDescent="0.25">
      <c r="R103747" s="15">
        <v>1</v>
      </c>
    </row>
    <row r="103748" spans="18:18" x14ac:dyDescent="0.25">
      <c r="R103748" s="15">
        <v>1</v>
      </c>
    </row>
    <row r="103749" spans="18:18" x14ac:dyDescent="0.25">
      <c r="R103749" s="15">
        <v>1</v>
      </c>
    </row>
    <row r="103750" spans="18:18" x14ac:dyDescent="0.25">
      <c r="R103750" s="15">
        <v>1</v>
      </c>
    </row>
    <row r="103751" spans="18:18" x14ac:dyDescent="0.25">
      <c r="R103751" s="15">
        <v>1</v>
      </c>
    </row>
    <row r="103752" spans="18:18" x14ac:dyDescent="0.25">
      <c r="R103752" s="15">
        <v>1</v>
      </c>
    </row>
    <row r="103753" spans="18:18" x14ac:dyDescent="0.25">
      <c r="R103753" s="15">
        <v>1</v>
      </c>
    </row>
    <row r="103754" spans="18:18" x14ac:dyDescent="0.25">
      <c r="R103754" s="15">
        <v>1</v>
      </c>
    </row>
    <row r="103755" spans="18:18" x14ac:dyDescent="0.25">
      <c r="R103755" s="15">
        <v>4</v>
      </c>
    </row>
    <row r="103756" spans="18:18" x14ac:dyDescent="0.25">
      <c r="R103756" s="15">
        <v>4</v>
      </c>
    </row>
    <row r="103757" spans="18:18" x14ac:dyDescent="0.25">
      <c r="R103757" s="15">
        <v>4</v>
      </c>
    </row>
    <row r="103758" spans="18:18" x14ac:dyDescent="0.25">
      <c r="R103758" s="15">
        <v>4</v>
      </c>
    </row>
    <row r="103759" spans="18:18" x14ac:dyDescent="0.25">
      <c r="R103759" s="15">
        <v>4</v>
      </c>
    </row>
    <row r="103760" spans="18:18" x14ac:dyDescent="0.25">
      <c r="R103760" s="15">
        <v>4</v>
      </c>
    </row>
    <row r="103761" spans="18:18" x14ac:dyDescent="0.25">
      <c r="R103761" s="15">
        <v>4</v>
      </c>
    </row>
    <row r="103762" spans="18:18" x14ac:dyDescent="0.25">
      <c r="R103762" s="15">
        <v>4</v>
      </c>
    </row>
    <row r="103763" spans="18:18" x14ac:dyDescent="0.25">
      <c r="R103763" s="15">
        <v>4</v>
      </c>
    </row>
    <row r="103764" spans="18:18" x14ac:dyDescent="0.25">
      <c r="R103764" s="15">
        <v>4</v>
      </c>
    </row>
    <row r="103765" spans="18:18" x14ac:dyDescent="0.25">
      <c r="R103765" s="15">
        <v>4</v>
      </c>
    </row>
    <row r="103766" spans="18:18" x14ac:dyDescent="0.25">
      <c r="R103766" s="15">
        <v>4</v>
      </c>
    </row>
    <row r="103767" spans="18:18" x14ac:dyDescent="0.25">
      <c r="R103767" s="15">
        <v>4</v>
      </c>
    </row>
    <row r="103768" spans="18:18" x14ac:dyDescent="0.25">
      <c r="R103768" s="15">
        <v>4</v>
      </c>
    </row>
    <row r="103769" spans="18:18" x14ac:dyDescent="0.25">
      <c r="R103769" s="15">
        <v>2</v>
      </c>
    </row>
    <row r="103770" spans="18:18" x14ac:dyDescent="0.25">
      <c r="R103770" s="15">
        <v>2</v>
      </c>
    </row>
    <row r="103771" spans="18:18" x14ac:dyDescent="0.25">
      <c r="R103771" s="15">
        <v>2</v>
      </c>
    </row>
    <row r="103772" spans="18:18" x14ac:dyDescent="0.25">
      <c r="R103772" s="15">
        <v>2</v>
      </c>
    </row>
    <row r="103773" spans="18:18" x14ac:dyDescent="0.25">
      <c r="R103773" s="15">
        <v>2</v>
      </c>
    </row>
    <row r="103774" spans="18:18" x14ac:dyDescent="0.25">
      <c r="R103774" s="15">
        <v>4</v>
      </c>
    </row>
    <row r="103775" spans="18:18" x14ac:dyDescent="0.25">
      <c r="R103775" s="15">
        <v>4</v>
      </c>
    </row>
    <row r="103776" spans="18:18" x14ac:dyDescent="0.25">
      <c r="R103776" s="15">
        <v>4</v>
      </c>
    </row>
    <row r="103777" spans="18:18" x14ac:dyDescent="0.25">
      <c r="R103777" s="15">
        <v>4</v>
      </c>
    </row>
    <row r="103778" spans="18:18" x14ac:dyDescent="0.25">
      <c r="R103778" s="15">
        <v>4</v>
      </c>
    </row>
    <row r="103779" spans="18:18" x14ac:dyDescent="0.25">
      <c r="R103779" s="15">
        <v>4</v>
      </c>
    </row>
    <row r="103780" spans="18:18" x14ac:dyDescent="0.25">
      <c r="R103780" s="15">
        <v>4</v>
      </c>
    </row>
    <row r="103781" spans="18:18" x14ac:dyDescent="0.25">
      <c r="R103781" s="15">
        <v>4</v>
      </c>
    </row>
    <row r="103782" spans="18:18" x14ac:dyDescent="0.25">
      <c r="R103782" s="15">
        <v>4</v>
      </c>
    </row>
    <row r="103783" spans="18:18" x14ac:dyDescent="0.25">
      <c r="R103783" s="15">
        <v>4</v>
      </c>
    </row>
    <row r="103784" spans="18:18" x14ac:dyDescent="0.25">
      <c r="R103784" s="15">
        <v>4</v>
      </c>
    </row>
    <row r="103785" spans="18:18" x14ac:dyDescent="0.25">
      <c r="R103785" s="15">
        <v>4</v>
      </c>
    </row>
    <row r="103786" spans="18:18" x14ac:dyDescent="0.25">
      <c r="R103786" s="15">
        <v>4</v>
      </c>
    </row>
    <row r="103787" spans="18:18" x14ac:dyDescent="0.25">
      <c r="R103787" s="15">
        <v>4</v>
      </c>
    </row>
    <row r="103788" spans="18:18" x14ac:dyDescent="0.25">
      <c r="R103788" s="15">
        <v>4</v>
      </c>
    </row>
    <row r="103789" spans="18:18" x14ac:dyDescent="0.25">
      <c r="R103789" s="15">
        <v>4</v>
      </c>
    </row>
    <row r="103790" spans="18:18" x14ac:dyDescent="0.25">
      <c r="R103790" s="15">
        <v>4</v>
      </c>
    </row>
    <row r="103791" spans="18:18" x14ac:dyDescent="0.25">
      <c r="R103791" s="15">
        <v>4</v>
      </c>
    </row>
    <row r="103792" spans="18:18" x14ac:dyDescent="0.25">
      <c r="R103792" s="15">
        <v>4</v>
      </c>
    </row>
    <row r="103793" spans="18:18" x14ac:dyDescent="0.25">
      <c r="R103793" s="15">
        <v>4</v>
      </c>
    </row>
    <row r="103794" spans="18:18" x14ac:dyDescent="0.25">
      <c r="R103794" s="15">
        <v>4</v>
      </c>
    </row>
    <row r="103795" spans="18:18" x14ac:dyDescent="0.25">
      <c r="R103795" s="15">
        <v>4</v>
      </c>
    </row>
    <row r="103796" spans="18:18" x14ac:dyDescent="0.25">
      <c r="R103796" s="15">
        <v>4</v>
      </c>
    </row>
    <row r="103797" spans="18:18" x14ac:dyDescent="0.25">
      <c r="R103797" s="15">
        <v>4</v>
      </c>
    </row>
    <row r="103798" spans="18:18" x14ac:dyDescent="0.25">
      <c r="R103798" s="15">
        <v>4</v>
      </c>
    </row>
    <row r="103799" spans="18:18" x14ac:dyDescent="0.25">
      <c r="R103799" s="15">
        <v>4</v>
      </c>
    </row>
    <row r="103800" spans="18:18" x14ac:dyDescent="0.25">
      <c r="R103800" s="15">
        <v>4</v>
      </c>
    </row>
    <row r="103801" spans="18:18" x14ac:dyDescent="0.25">
      <c r="R103801" s="15">
        <v>4</v>
      </c>
    </row>
    <row r="103802" spans="18:18" x14ac:dyDescent="0.25">
      <c r="R103802" s="15">
        <v>4</v>
      </c>
    </row>
    <row r="103803" spans="18:18" x14ac:dyDescent="0.25">
      <c r="R103803" s="15">
        <v>4</v>
      </c>
    </row>
    <row r="103804" spans="18:18" x14ac:dyDescent="0.25">
      <c r="R103804" s="15">
        <v>4</v>
      </c>
    </row>
    <row r="103805" spans="18:18" x14ac:dyDescent="0.25">
      <c r="R103805" s="15">
        <v>4</v>
      </c>
    </row>
    <row r="103806" spans="18:18" x14ac:dyDescent="0.25">
      <c r="R103806" s="15">
        <v>4</v>
      </c>
    </row>
    <row r="103807" spans="18:18" x14ac:dyDescent="0.25">
      <c r="R103807" s="15">
        <v>4</v>
      </c>
    </row>
    <row r="103808" spans="18:18" x14ac:dyDescent="0.25">
      <c r="R103808" s="15">
        <v>4</v>
      </c>
    </row>
    <row r="103809" spans="18:18" x14ac:dyDescent="0.25">
      <c r="R103809" s="15">
        <v>4</v>
      </c>
    </row>
    <row r="103810" spans="18:18" x14ac:dyDescent="0.25">
      <c r="R103810" s="15">
        <v>4</v>
      </c>
    </row>
    <row r="103811" spans="18:18" x14ac:dyDescent="0.25">
      <c r="R103811" s="15">
        <v>4</v>
      </c>
    </row>
    <row r="103812" spans="18:18" x14ac:dyDescent="0.25">
      <c r="R103812" s="15">
        <v>4</v>
      </c>
    </row>
    <row r="103813" spans="18:18" x14ac:dyDescent="0.25">
      <c r="R103813" s="15">
        <v>4</v>
      </c>
    </row>
    <row r="103814" spans="18:18" x14ac:dyDescent="0.25">
      <c r="R103814" s="15">
        <v>4</v>
      </c>
    </row>
    <row r="103815" spans="18:18" x14ac:dyDescent="0.25">
      <c r="R103815" s="15">
        <v>4</v>
      </c>
    </row>
    <row r="103816" spans="18:18" x14ac:dyDescent="0.25">
      <c r="R103816" s="15">
        <v>4</v>
      </c>
    </row>
    <row r="103817" spans="18:18" x14ac:dyDescent="0.25">
      <c r="R103817" s="15">
        <v>4</v>
      </c>
    </row>
    <row r="103818" spans="18:18" x14ac:dyDescent="0.25">
      <c r="R103818" s="15">
        <v>4</v>
      </c>
    </row>
    <row r="103819" spans="18:18" x14ac:dyDescent="0.25">
      <c r="R103819" s="15">
        <v>4</v>
      </c>
    </row>
    <row r="103820" spans="18:18" x14ac:dyDescent="0.25">
      <c r="R103820" s="15">
        <v>4</v>
      </c>
    </row>
    <row r="103821" spans="18:18" x14ac:dyDescent="0.25">
      <c r="R103821" s="15">
        <v>4</v>
      </c>
    </row>
    <row r="103822" spans="18:18" x14ac:dyDescent="0.25">
      <c r="R103822" s="15">
        <v>4</v>
      </c>
    </row>
    <row r="103823" spans="18:18" x14ac:dyDescent="0.25">
      <c r="R103823" s="15">
        <v>4</v>
      </c>
    </row>
    <row r="103824" spans="18:18" x14ac:dyDescent="0.25">
      <c r="R103824" s="15">
        <v>4</v>
      </c>
    </row>
    <row r="103825" spans="18:18" x14ac:dyDescent="0.25">
      <c r="R103825" s="15">
        <v>4</v>
      </c>
    </row>
    <row r="103826" spans="18:18" x14ac:dyDescent="0.25">
      <c r="R103826" s="15">
        <v>4</v>
      </c>
    </row>
    <row r="103827" spans="18:18" x14ac:dyDescent="0.25">
      <c r="R103827" s="15">
        <v>4</v>
      </c>
    </row>
    <row r="103828" spans="18:18" x14ac:dyDescent="0.25">
      <c r="R103828" s="15">
        <v>4</v>
      </c>
    </row>
    <row r="103829" spans="18:18" x14ac:dyDescent="0.25">
      <c r="R103829" s="15">
        <v>4</v>
      </c>
    </row>
    <row r="103830" spans="18:18" x14ac:dyDescent="0.25">
      <c r="R103830" s="15">
        <v>4</v>
      </c>
    </row>
    <row r="103831" spans="18:18" x14ac:dyDescent="0.25">
      <c r="R103831" s="15">
        <v>4</v>
      </c>
    </row>
    <row r="103832" spans="18:18" x14ac:dyDescent="0.25">
      <c r="R103832" s="15">
        <v>4</v>
      </c>
    </row>
    <row r="103833" spans="18:18" x14ac:dyDescent="0.25">
      <c r="R103833" s="15">
        <v>4</v>
      </c>
    </row>
    <row r="103834" spans="18:18" x14ac:dyDescent="0.25">
      <c r="R103834" s="15">
        <v>4</v>
      </c>
    </row>
    <row r="103835" spans="18:18" x14ac:dyDescent="0.25">
      <c r="R103835" s="15">
        <v>4</v>
      </c>
    </row>
    <row r="103836" spans="18:18" x14ac:dyDescent="0.25">
      <c r="R103836" s="15">
        <v>4</v>
      </c>
    </row>
    <row r="103837" spans="18:18" x14ac:dyDescent="0.25">
      <c r="R103837" s="15">
        <v>4</v>
      </c>
    </row>
    <row r="103838" spans="18:18" x14ac:dyDescent="0.25">
      <c r="R103838" s="15">
        <v>4</v>
      </c>
    </row>
    <row r="103839" spans="18:18" x14ac:dyDescent="0.25">
      <c r="R103839" s="15">
        <v>4</v>
      </c>
    </row>
    <row r="103840" spans="18:18" x14ac:dyDescent="0.25">
      <c r="R103840" s="15">
        <v>4</v>
      </c>
    </row>
    <row r="103841" spans="18:18" x14ac:dyDescent="0.25">
      <c r="R103841" s="15">
        <v>4</v>
      </c>
    </row>
    <row r="103842" spans="18:18" x14ac:dyDescent="0.25">
      <c r="R103842" s="15">
        <v>4</v>
      </c>
    </row>
    <row r="103843" spans="18:18" x14ac:dyDescent="0.25">
      <c r="R103843" s="15">
        <v>4</v>
      </c>
    </row>
    <row r="103844" spans="18:18" x14ac:dyDescent="0.25">
      <c r="R103844" s="15">
        <v>4</v>
      </c>
    </row>
    <row r="103845" spans="18:18" x14ac:dyDescent="0.25">
      <c r="R103845" s="15">
        <v>4</v>
      </c>
    </row>
    <row r="103846" spans="18:18" x14ac:dyDescent="0.25">
      <c r="R103846" s="15">
        <v>4</v>
      </c>
    </row>
    <row r="103847" spans="18:18" x14ac:dyDescent="0.25">
      <c r="R103847" s="15">
        <v>4</v>
      </c>
    </row>
    <row r="103848" spans="18:18" x14ac:dyDescent="0.25">
      <c r="R103848" s="15">
        <v>4</v>
      </c>
    </row>
    <row r="103849" spans="18:18" x14ac:dyDescent="0.25">
      <c r="R103849" s="15">
        <v>4</v>
      </c>
    </row>
    <row r="103850" spans="18:18" x14ac:dyDescent="0.25">
      <c r="R103850" s="15">
        <v>4</v>
      </c>
    </row>
    <row r="103851" spans="18:18" x14ac:dyDescent="0.25">
      <c r="R103851" s="15">
        <v>4</v>
      </c>
    </row>
    <row r="103852" spans="18:18" x14ac:dyDescent="0.25">
      <c r="R103852" s="15">
        <v>4</v>
      </c>
    </row>
    <row r="103853" spans="18:18" x14ac:dyDescent="0.25">
      <c r="R103853" s="15">
        <v>4</v>
      </c>
    </row>
    <row r="103854" spans="18:18" x14ac:dyDescent="0.25">
      <c r="R103854" s="15">
        <v>4</v>
      </c>
    </row>
    <row r="103855" spans="18:18" x14ac:dyDescent="0.25">
      <c r="R103855" s="15">
        <v>4</v>
      </c>
    </row>
    <row r="103856" spans="18:18" x14ac:dyDescent="0.25">
      <c r="R103856" s="15">
        <v>4</v>
      </c>
    </row>
    <row r="103857" spans="18:18" x14ac:dyDescent="0.25">
      <c r="R103857" s="15">
        <v>4</v>
      </c>
    </row>
    <row r="103858" spans="18:18" x14ac:dyDescent="0.25">
      <c r="R103858" s="15">
        <v>4</v>
      </c>
    </row>
    <row r="103859" spans="18:18" x14ac:dyDescent="0.25">
      <c r="R103859" s="15">
        <v>4</v>
      </c>
    </row>
    <row r="103860" spans="18:18" x14ac:dyDescent="0.25">
      <c r="R103860" s="15">
        <v>4</v>
      </c>
    </row>
    <row r="103861" spans="18:18" x14ac:dyDescent="0.25">
      <c r="R103861" s="15">
        <v>4</v>
      </c>
    </row>
    <row r="103862" spans="18:18" x14ac:dyDescent="0.25">
      <c r="R103862" s="15">
        <v>4</v>
      </c>
    </row>
    <row r="103863" spans="18:18" x14ac:dyDescent="0.25">
      <c r="R103863" s="15">
        <v>4</v>
      </c>
    </row>
    <row r="103864" spans="18:18" x14ac:dyDescent="0.25">
      <c r="R103864" s="15">
        <v>4</v>
      </c>
    </row>
    <row r="103865" spans="18:18" x14ac:dyDescent="0.25">
      <c r="R103865" s="15">
        <v>4</v>
      </c>
    </row>
    <row r="103866" spans="18:18" x14ac:dyDescent="0.25">
      <c r="R103866" s="15">
        <v>4</v>
      </c>
    </row>
    <row r="103867" spans="18:18" x14ac:dyDescent="0.25">
      <c r="R103867" s="15">
        <v>4</v>
      </c>
    </row>
    <row r="103868" spans="18:18" x14ac:dyDescent="0.25">
      <c r="R103868" s="15">
        <v>4</v>
      </c>
    </row>
    <row r="103869" spans="18:18" x14ac:dyDescent="0.25">
      <c r="R103869" s="15">
        <v>1</v>
      </c>
    </row>
    <row r="103870" spans="18:18" x14ac:dyDescent="0.25">
      <c r="R103870" s="15">
        <v>1</v>
      </c>
    </row>
    <row r="103871" spans="18:18" x14ac:dyDescent="0.25">
      <c r="R103871" s="15">
        <v>1</v>
      </c>
    </row>
    <row r="103872" spans="18:18" x14ac:dyDescent="0.25">
      <c r="R103872" s="15">
        <v>1</v>
      </c>
    </row>
    <row r="103873" spans="18:18" x14ac:dyDescent="0.25">
      <c r="R103873" s="15">
        <v>1</v>
      </c>
    </row>
    <row r="103874" spans="18:18" x14ac:dyDescent="0.25">
      <c r="R103874" s="15">
        <v>1</v>
      </c>
    </row>
    <row r="103875" spans="18:18" x14ac:dyDescent="0.25">
      <c r="R103875" s="15">
        <v>1</v>
      </c>
    </row>
    <row r="103876" spans="18:18" x14ac:dyDescent="0.25">
      <c r="R103876" s="15">
        <v>1</v>
      </c>
    </row>
    <row r="103877" spans="18:18" x14ac:dyDescent="0.25">
      <c r="R103877" s="15">
        <v>1</v>
      </c>
    </row>
    <row r="103878" spans="18:18" x14ac:dyDescent="0.25">
      <c r="R103878" s="15">
        <v>1</v>
      </c>
    </row>
    <row r="103879" spans="18:18" x14ac:dyDescent="0.25">
      <c r="R103879" s="15">
        <v>1</v>
      </c>
    </row>
    <row r="103880" spans="18:18" x14ac:dyDescent="0.25">
      <c r="R103880" s="15">
        <v>1</v>
      </c>
    </row>
    <row r="103881" spans="18:18" x14ac:dyDescent="0.25">
      <c r="R103881" s="15">
        <v>1</v>
      </c>
    </row>
    <row r="103882" spans="18:18" x14ac:dyDescent="0.25">
      <c r="R103882" s="15">
        <v>1</v>
      </c>
    </row>
    <row r="103883" spans="18:18" x14ac:dyDescent="0.25">
      <c r="R103883" s="15">
        <v>1</v>
      </c>
    </row>
    <row r="103884" spans="18:18" x14ac:dyDescent="0.25">
      <c r="R103884" s="15">
        <v>1</v>
      </c>
    </row>
    <row r="103885" spans="18:18" x14ac:dyDescent="0.25">
      <c r="R103885" s="15">
        <v>1</v>
      </c>
    </row>
    <row r="103886" spans="18:18" x14ac:dyDescent="0.25">
      <c r="R103886" s="15">
        <v>1</v>
      </c>
    </row>
    <row r="103887" spans="18:18" x14ac:dyDescent="0.25">
      <c r="R103887" s="15">
        <v>1</v>
      </c>
    </row>
    <row r="103888" spans="18:18" x14ac:dyDescent="0.25">
      <c r="R103888" s="15">
        <v>1</v>
      </c>
    </row>
    <row r="103889" spans="18:18" x14ac:dyDescent="0.25">
      <c r="R103889" s="15">
        <v>1</v>
      </c>
    </row>
    <row r="103890" spans="18:18" x14ac:dyDescent="0.25">
      <c r="R103890" s="15">
        <v>1</v>
      </c>
    </row>
    <row r="103891" spans="18:18" x14ac:dyDescent="0.25">
      <c r="R103891" s="15">
        <v>1</v>
      </c>
    </row>
    <row r="103892" spans="18:18" x14ac:dyDescent="0.25">
      <c r="R103892" s="15">
        <v>1</v>
      </c>
    </row>
    <row r="103893" spans="18:18" x14ac:dyDescent="0.25">
      <c r="R103893" s="15">
        <v>1</v>
      </c>
    </row>
    <row r="103894" spans="18:18" x14ac:dyDescent="0.25">
      <c r="R103894" s="15">
        <v>1</v>
      </c>
    </row>
    <row r="103895" spans="18:18" x14ac:dyDescent="0.25">
      <c r="R103895" s="15">
        <v>1</v>
      </c>
    </row>
    <row r="103896" spans="18:18" x14ac:dyDescent="0.25">
      <c r="R103896" s="15">
        <v>1</v>
      </c>
    </row>
    <row r="103897" spans="18:18" x14ac:dyDescent="0.25">
      <c r="R103897" s="15">
        <v>1</v>
      </c>
    </row>
    <row r="103898" spans="18:18" x14ac:dyDescent="0.25">
      <c r="R103898" s="15">
        <v>1</v>
      </c>
    </row>
    <row r="103899" spans="18:18" x14ac:dyDescent="0.25">
      <c r="R103899" s="15">
        <v>1</v>
      </c>
    </row>
    <row r="103900" spans="18:18" x14ac:dyDescent="0.25">
      <c r="R103900" s="15">
        <v>1</v>
      </c>
    </row>
    <row r="103901" spans="18:18" x14ac:dyDescent="0.25">
      <c r="R103901" s="15">
        <v>4</v>
      </c>
    </row>
    <row r="103902" spans="18:18" x14ac:dyDescent="0.25">
      <c r="R103902" s="15">
        <v>4</v>
      </c>
    </row>
    <row r="103903" spans="18:18" x14ac:dyDescent="0.25">
      <c r="R103903" s="15">
        <v>4</v>
      </c>
    </row>
    <row r="103904" spans="18:18" x14ac:dyDescent="0.25">
      <c r="R103904" s="15">
        <v>4</v>
      </c>
    </row>
    <row r="103905" spans="18:18" x14ac:dyDescent="0.25">
      <c r="R103905" s="15">
        <v>4</v>
      </c>
    </row>
    <row r="103906" spans="18:18" x14ac:dyDescent="0.25">
      <c r="R103906" s="15">
        <v>4</v>
      </c>
    </row>
    <row r="103907" spans="18:18" x14ac:dyDescent="0.25">
      <c r="R103907" s="15">
        <v>4</v>
      </c>
    </row>
    <row r="103908" spans="18:18" x14ac:dyDescent="0.25">
      <c r="R103908" s="15">
        <v>4</v>
      </c>
    </row>
    <row r="103909" spans="18:18" x14ac:dyDescent="0.25">
      <c r="R103909" s="15">
        <v>2</v>
      </c>
    </row>
    <row r="103910" spans="18:18" x14ac:dyDescent="0.25">
      <c r="R103910" s="15">
        <v>2</v>
      </c>
    </row>
    <row r="103911" spans="18:18" x14ac:dyDescent="0.25">
      <c r="R103911" s="15">
        <v>2</v>
      </c>
    </row>
    <row r="103912" spans="18:18" x14ac:dyDescent="0.25">
      <c r="R103912" s="15">
        <v>2</v>
      </c>
    </row>
    <row r="103913" spans="18:18" x14ac:dyDescent="0.25">
      <c r="R103913" s="15">
        <v>2</v>
      </c>
    </row>
    <row r="103914" spans="18:18" x14ac:dyDescent="0.25">
      <c r="R103914" s="15">
        <v>2</v>
      </c>
    </row>
    <row r="103915" spans="18:18" x14ac:dyDescent="0.25">
      <c r="R103915" s="15">
        <v>2</v>
      </c>
    </row>
    <row r="103916" spans="18:18" x14ac:dyDescent="0.25">
      <c r="R103916" s="15">
        <v>2</v>
      </c>
    </row>
    <row r="103917" spans="18:18" x14ac:dyDescent="0.25">
      <c r="R103917" s="15">
        <v>2</v>
      </c>
    </row>
    <row r="103918" spans="18:18" x14ac:dyDescent="0.25">
      <c r="R103918" s="15">
        <v>1</v>
      </c>
    </row>
    <row r="103919" spans="18:18" x14ac:dyDescent="0.25">
      <c r="R103919" s="15">
        <v>1</v>
      </c>
    </row>
    <row r="103920" spans="18:18" x14ac:dyDescent="0.25">
      <c r="R103920" s="15">
        <v>1</v>
      </c>
    </row>
    <row r="103921" spans="18:18" x14ac:dyDescent="0.25">
      <c r="R103921" s="15">
        <v>1</v>
      </c>
    </row>
    <row r="103922" spans="18:18" x14ac:dyDescent="0.25">
      <c r="R103922" s="15">
        <v>4</v>
      </c>
    </row>
    <row r="103923" spans="18:18" x14ac:dyDescent="0.25">
      <c r="R103923" s="15">
        <v>4</v>
      </c>
    </row>
    <row r="103924" spans="18:18" x14ac:dyDescent="0.25">
      <c r="R103924" s="15">
        <v>4</v>
      </c>
    </row>
    <row r="103925" spans="18:18" x14ac:dyDescent="0.25">
      <c r="R103925" s="15">
        <v>4</v>
      </c>
    </row>
    <row r="103926" spans="18:18" x14ac:dyDescent="0.25">
      <c r="R103926" s="15">
        <v>4</v>
      </c>
    </row>
    <row r="103927" spans="18:18" x14ac:dyDescent="0.25">
      <c r="R103927" s="15">
        <v>4</v>
      </c>
    </row>
    <row r="103928" spans="18:18" x14ac:dyDescent="0.25">
      <c r="R103928" s="15">
        <v>4</v>
      </c>
    </row>
    <row r="103929" spans="18:18" x14ac:dyDescent="0.25">
      <c r="R103929" s="15">
        <v>4</v>
      </c>
    </row>
    <row r="103930" spans="18:18" x14ac:dyDescent="0.25">
      <c r="R103930" s="15">
        <v>4</v>
      </c>
    </row>
    <row r="103931" spans="18:18" x14ac:dyDescent="0.25">
      <c r="R103931" s="15">
        <v>4</v>
      </c>
    </row>
    <row r="103932" spans="18:18" x14ac:dyDescent="0.25">
      <c r="R103932" s="15">
        <v>4</v>
      </c>
    </row>
    <row r="103933" spans="18:18" x14ac:dyDescent="0.25">
      <c r="R103933" s="15">
        <v>4</v>
      </c>
    </row>
    <row r="103934" spans="18:18" x14ac:dyDescent="0.25">
      <c r="R103934" s="15">
        <v>4</v>
      </c>
    </row>
    <row r="103935" spans="18:18" x14ac:dyDescent="0.25">
      <c r="R103935" s="15">
        <v>4</v>
      </c>
    </row>
    <row r="103936" spans="18:18" x14ac:dyDescent="0.25">
      <c r="R103936" s="15">
        <v>4</v>
      </c>
    </row>
    <row r="103937" spans="18:18" x14ac:dyDescent="0.25">
      <c r="R103937" s="15">
        <v>4</v>
      </c>
    </row>
    <row r="103938" spans="18:18" x14ac:dyDescent="0.25">
      <c r="R103938" s="15">
        <v>4</v>
      </c>
    </row>
    <row r="103939" spans="18:18" x14ac:dyDescent="0.25">
      <c r="R103939" s="15">
        <v>4</v>
      </c>
    </row>
    <row r="103940" spans="18:18" x14ac:dyDescent="0.25">
      <c r="R103940" s="15">
        <v>4</v>
      </c>
    </row>
    <row r="103941" spans="18:18" x14ac:dyDescent="0.25">
      <c r="R103941" s="15">
        <v>4</v>
      </c>
    </row>
    <row r="103942" spans="18:18" x14ac:dyDescent="0.25">
      <c r="R103942" s="15">
        <v>4</v>
      </c>
    </row>
    <row r="103943" spans="18:18" x14ac:dyDescent="0.25">
      <c r="R103943" s="15">
        <v>3</v>
      </c>
    </row>
    <row r="103944" spans="18:18" x14ac:dyDescent="0.25">
      <c r="R103944" s="15">
        <v>3</v>
      </c>
    </row>
    <row r="103945" spans="18:18" x14ac:dyDescent="0.25">
      <c r="R103945" s="15">
        <v>3</v>
      </c>
    </row>
    <row r="103946" spans="18:18" x14ac:dyDescent="0.25">
      <c r="R103946" s="15">
        <v>3</v>
      </c>
    </row>
    <row r="103947" spans="18:18" x14ac:dyDescent="0.25">
      <c r="R103947" s="15">
        <v>3</v>
      </c>
    </row>
    <row r="103948" spans="18:18" x14ac:dyDescent="0.25">
      <c r="R103948" s="15">
        <v>3</v>
      </c>
    </row>
    <row r="103949" spans="18:18" x14ac:dyDescent="0.25">
      <c r="R103949" s="15">
        <v>3</v>
      </c>
    </row>
    <row r="103950" spans="18:18" x14ac:dyDescent="0.25">
      <c r="R103950" s="15">
        <v>3</v>
      </c>
    </row>
    <row r="103951" spans="18:18" x14ac:dyDescent="0.25">
      <c r="R103951" s="15">
        <v>3</v>
      </c>
    </row>
    <row r="103952" spans="18:18" x14ac:dyDescent="0.25">
      <c r="R103952" s="15">
        <v>3</v>
      </c>
    </row>
    <row r="103953" spans="18:18" x14ac:dyDescent="0.25">
      <c r="R103953" s="15">
        <v>3</v>
      </c>
    </row>
    <row r="103954" spans="18:18" x14ac:dyDescent="0.25">
      <c r="R103954" s="15">
        <v>3</v>
      </c>
    </row>
    <row r="103955" spans="18:18" x14ac:dyDescent="0.25">
      <c r="R103955" s="15">
        <v>3</v>
      </c>
    </row>
    <row r="103956" spans="18:18" x14ac:dyDescent="0.25">
      <c r="R103956" s="15">
        <v>3</v>
      </c>
    </row>
    <row r="103957" spans="18:18" x14ac:dyDescent="0.25">
      <c r="R103957" s="15">
        <v>3</v>
      </c>
    </row>
    <row r="103958" spans="18:18" x14ac:dyDescent="0.25">
      <c r="R103958" s="15">
        <v>3</v>
      </c>
    </row>
    <row r="103959" spans="18:18" x14ac:dyDescent="0.25">
      <c r="R103959" s="15">
        <v>3</v>
      </c>
    </row>
    <row r="103960" spans="18:18" x14ac:dyDescent="0.25">
      <c r="R103960" s="15">
        <v>3</v>
      </c>
    </row>
    <row r="103961" spans="18:18" x14ac:dyDescent="0.25">
      <c r="R103961" s="15">
        <v>3</v>
      </c>
    </row>
    <row r="103962" spans="18:18" x14ac:dyDescent="0.25">
      <c r="R103962" s="15">
        <v>3</v>
      </c>
    </row>
    <row r="103963" spans="18:18" x14ac:dyDescent="0.25">
      <c r="R103963" s="15">
        <v>3</v>
      </c>
    </row>
    <row r="103964" spans="18:18" x14ac:dyDescent="0.25">
      <c r="R103964" s="15">
        <v>3</v>
      </c>
    </row>
    <row r="103965" spans="18:18" x14ac:dyDescent="0.25">
      <c r="R103965" s="15">
        <v>3</v>
      </c>
    </row>
    <row r="103966" spans="18:18" x14ac:dyDescent="0.25">
      <c r="R103966" s="15">
        <v>3</v>
      </c>
    </row>
    <row r="103967" spans="18:18" x14ac:dyDescent="0.25">
      <c r="R103967" s="15">
        <v>3</v>
      </c>
    </row>
    <row r="103968" spans="18:18" x14ac:dyDescent="0.25">
      <c r="R103968" s="15">
        <v>3</v>
      </c>
    </row>
    <row r="103969" spans="18:18" x14ac:dyDescent="0.25">
      <c r="R103969" s="15">
        <v>3</v>
      </c>
    </row>
    <row r="103970" spans="18:18" x14ac:dyDescent="0.25">
      <c r="R103970" s="15">
        <v>3</v>
      </c>
    </row>
    <row r="103971" spans="18:18" x14ac:dyDescent="0.25">
      <c r="R103971" s="15">
        <v>1</v>
      </c>
    </row>
    <row r="103972" spans="18:18" x14ac:dyDescent="0.25">
      <c r="R103972" s="15">
        <v>1</v>
      </c>
    </row>
    <row r="103973" spans="18:18" x14ac:dyDescent="0.25">
      <c r="R103973" s="15">
        <v>1</v>
      </c>
    </row>
    <row r="103974" spans="18:18" x14ac:dyDescent="0.25">
      <c r="R103974" s="15">
        <v>1</v>
      </c>
    </row>
    <row r="103975" spans="18:18" x14ac:dyDescent="0.25">
      <c r="R103975" s="15">
        <v>1</v>
      </c>
    </row>
    <row r="103976" spans="18:18" x14ac:dyDescent="0.25">
      <c r="R103976" s="15">
        <v>1</v>
      </c>
    </row>
    <row r="103977" spans="18:18" x14ac:dyDescent="0.25">
      <c r="R103977" s="15">
        <v>1</v>
      </c>
    </row>
    <row r="103978" spans="18:18" x14ac:dyDescent="0.25">
      <c r="R103978" s="15">
        <v>1</v>
      </c>
    </row>
    <row r="103979" spans="18:18" x14ac:dyDescent="0.25">
      <c r="R103979" s="15">
        <v>1</v>
      </c>
    </row>
    <row r="103980" spans="18:18" x14ac:dyDescent="0.25">
      <c r="R103980" s="15">
        <v>1</v>
      </c>
    </row>
    <row r="103981" spans="18:18" x14ac:dyDescent="0.25">
      <c r="R103981" s="15">
        <v>1</v>
      </c>
    </row>
    <row r="103982" spans="18:18" x14ac:dyDescent="0.25">
      <c r="R103982" s="15">
        <v>1</v>
      </c>
    </row>
    <row r="103983" spans="18:18" x14ac:dyDescent="0.25">
      <c r="R103983" s="15">
        <v>1</v>
      </c>
    </row>
    <row r="103984" spans="18:18" x14ac:dyDescent="0.25">
      <c r="R103984" s="15">
        <v>1</v>
      </c>
    </row>
    <row r="103985" spans="18:18" x14ac:dyDescent="0.25">
      <c r="R103985" s="15">
        <v>1</v>
      </c>
    </row>
    <row r="103986" spans="18:18" x14ac:dyDescent="0.25">
      <c r="R103986" s="15">
        <v>1</v>
      </c>
    </row>
    <row r="103987" spans="18:18" x14ac:dyDescent="0.25">
      <c r="R103987" s="15">
        <v>1</v>
      </c>
    </row>
    <row r="103988" spans="18:18" x14ac:dyDescent="0.25">
      <c r="R103988" s="15">
        <v>1</v>
      </c>
    </row>
    <row r="103989" spans="18:18" x14ac:dyDescent="0.25">
      <c r="R103989" s="15">
        <v>1</v>
      </c>
    </row>
    <row r="103990" spans="18:18" x14ac:dyDescent="0.25">
      <c r="R103990" s="15">
        <v>1</v>
      </c>
    </row>
    <row r="103991" spans="18:18" x14ac:dyDescent="0.25">
      <c r="R103991" s="15">
        <v>1</v>
      </c>
    </row>
    <row r="103992" spans="18:18" x14ac:dyDescent="0.25">
      <c r="R103992" s="15">
        <v>1</v>
      </c>
    </row>
    <row r="103993" spans="18:18" x14ac:dyDescent="0.25">
      <c r="R103993" s="15">
        <v>1</v>
      </c>
    </row>
    <row r="103994" spans="18:18" x14ac:dyDescent="0.25">
      <c r="R103994" s="15">
        <v>1</v>
      </c>
    </row>
    <row r="103995" spans="18:18" x14ac:dyDescent="0.25">
      <c r="R103995" s="15">
        <v>1</v>
      </c>
    </row>
    <row r="103996" spans="18:18" x14ac:dyDescent="0.25">
      <c r="R103996" s="15">
        <v>1</v>
      </c>
    </row>
    <row r="103997" spans="18:18" x14ac:dyDescent="0.25">
      <c r="R103997" s="15">
        <v>1</v>
      </c>
    </row>
    <row r="103998" spans="18:18" x14ac:dyDescent="0.25">
      <c r="R103998" s="15">
        <v>1</v>
      </c>
    </row>
    <row r="103999" spans="18:18" x14ac:dyDescent="0.25">
      <c r="R103999" s="15">
        <v>1</v>
      </c>
    </row>
    <row r="104000" spans="18:18" x14ac:dyDescent="0.25">
      <c r="R104000" s="15">
        <v>1</v>
      </c>
    </row>
    <row r="104001" spans="18:18" x14ac:dyDescent="0.25">
      <c r="R104001" s="15">
        <v>1</v>
      </c>
    </row>
    <row r="104002" spans="18:18" x14ac:dyDescent="0.25">
      <c r="R104002" s="15">
        <v>1</v>
      </c>
    </row>
    <row r="104003" spans="18:18" x14ac:dyDescent="0.25">
      <c r="R104003" s="15">
        <v>1</v>
      </c>
    </row>
    <row r="104004" spans="18:18" x14ac:dyDescent="0.25">
      <c r="R104004" s="15">
        <v>1</v>
      </c>
    </row>
    <row r="104005" spans="18:18" x14ac:dyDescent="0.25">
      <c r="R104005" s="15">
        <v>1</v>
      </c>
    </row>
    <row r="104006" spans="18:18" x14ac:dyDescent="0.25">
      <c r="R104006" s="15">
        <v>1</v>
      </c>
    </row>
    <row r="104007" spans="18:18" x14ac:dyDescent="0.25">
      <c r="R104007" s="15">
        <v>1</v>
      </c>
    </row>
    <row r="104008" spans="18:18" x14ac:dyDescent="0.25">
      <c r="R104008" s="15">
        <v>1</v>
      </c>
    </row>
    <row r="104009" spans="18:18" x14ac:dyDescent="0.25">
      <c r="R104009" s="15">
        <v>1</v>
      </c>
    </row>
    <row r="104010" spans="18:18" x14ac:dyDescent="0.25">
      <c r="R104010" s="15">
        <v>1</v>
      </c>
    </row>
    <row r="104011" spans="18:18" x14ac:dyDescent="0.25">
      <c r="R104011" s="15">
        <v>1</v>
      </c>
    </row>
    <row r="104012" spans="18:18" x14ac:dyDescent="0.25">
      <c r="R104012" s="15">
        <v>1</v>
      </c>
    </row>
    <row r="104013" spans="18:18" x14ac:dyDescent="0.25">
      <c r="R104013" s="15">
        <v>1</v>
      </c>
    </row>
    <row r="104014" spans="18:18" x14ac:dyDescent="0.25">
      <c r="R104014" s="15">
        <v>1</v>
      </c>
    </row>
    <row r="104015" spans="18:18" x14ac:dyDescent="0.25">
      <c r="R104015" s="15">
        <v>1</v>
      </c>
    </row>
    <row r="104016" spans="18:18" x14ac:dyDescent="0.25">
      <c r="R104016" s="15">
        <v>1</v>
      </c>
    </row>
    <row r="104017" spans="18:18" x14ac:dyDescent="0.25">
      <c r="R104017" s="15">
        <v>1</v>
      </c>
    </row>
    <row r="104018" spans="18:18" x14ac:dyDescent="0.25">
      <c r="R104018" s="15">
        <v>1</v>
      </c>
    </row>
    <row r="104019" spans="18:18" x14ac:dyDescent="0.25">
      <c r="R104019" s="15">
        <v>2</v>
      </c>
    </row>
    <row r="104020" spans="18:18" x14ac:dyDescent="0.25">
      <c r="R104020" s="15">
        <v>2</v>
      </c>
    </row>
    <row r="104021" spans="18:18" x14ac:dyDescent="0.25">
      <c r="R104021" s="15">
        <v>2</v>
      </c>
    </row>
    <row r="104022" spans="18:18" x14ac:dyDescent="0.25">
      <c r="R104022" s="15">
        <v>2</v>
      </c>
    </row>
    <row r="104023" spans="18:18" x14ac:dyDescent="0.25">
      <c r="R104023" s="15">
        <v>2</v>
      </c>
    </row>
    <row r="104024" spans="18:18" x14ac:dyDescent="0.25">
      <c r="R104024" s="15">
        <v>2</v>
      </c>
    </row>
    <row r="104025" spans="18:18" x14ac:dyDescent="0.25">
      <c r="R104025" s="15">
        <v>2</v>
      </c>
    </row>
    <row r="104026" spans="18:18" x14ac:dyDescent="0.25">
      <c r="R104026" s="15">
        <v>2</v>
      </c>
    </row>
    <row r="104027" spans="18:18" x14ac:dyDescent="0.25">
      <c r="R104027" s="15">
        <v>2</v>
      </c>
    </row>
    <row r="104028" spans="18:18" x14ac:dyDescent="0.25">
      <c r="R104028" s="15">
        <v>2</v>
      </c>
    </row>
    <row r="104029" spans="18:18" x14ac:dyDescent="0.25">
      <c r="R104029" s="15">
        <v>2</v>
      </c>
    </row>
    <row r="104030" spans="18:18" x14ac:dyDescent="0.25">
      <c r="R104030" s="15">
        <v>2</v>
      </c>
    </row>
    <row r="104031" spans="18:18" x14ac:dyDescent="0.25">
      <c r="R104031" s="15">
        <v>2</v>
      </c>
    </row>
    <row r="104032" spans="18:18" x14ac:dyDescent="0.25">
      <c r="R104032" s="15">
        <v>2</v>
      </c>
    </row>
    <row r="104033" spans="18:18" x14ac:dyDescent="0.25">
      <c r="R104033" s="15">
        <v>1</v>
      </c>
    </row>
    <row r="104034" spans="18:18" x14ac:dyDescent="0.25">
      <c r="R104034" s="15">
        <v>1</v>
      </c>
    </row>
    <row r="104035" spans="18:18" x14ac:dyDescent="0.25">
      <c r="R104035" s="15">
        <v>1</v>
      </c>
    </row>
    <row r="104036" spans="18:18" x14ac:dyDescent="0.25">
      <c r="R104036" s="15">
        <v>1</v>
      </c>
    </row>
    <row r="104037" spans="18:18" x14ac:dyDescent="0.25">
      <c r="R104037" s="15">
        <v>1</v>
      </c>
    </row>
    <row r="104038" spans="18:18" x14ac:dyDescent="0.25">
      <c r="R104038" s="15">
        <v>1</v>
      </c>
    </row>
    <row r="104039" spans="18:18" x14ac:dyDescent="0.25">
      <c r="R104039" s="15">
        <v>1</v>
      </c>
    </row>
    <row r="104040" spans="18:18" x14ac:dyDescent="0.25">
      <c r="R104040" s="15">
        <v>1</v>
      </c>
    </row>
    <row r="104041" spans="18:18" x14ac:dyDescent="0.25">
      <c r="R104041" s="15">
        <v>1</v>
      </c>
    </row>
    <row r="104042" spans="18:18" x14ac:dyDescent="0.25">
      <c r="R104042" s="15">
        <v>3</v>
      </c>
    </row>
    <row r="104043" spans="18:18" x14ac:dyDescent="0.25">
      <c r="R104043" s="15">
        <v>3</v>
      </c>
    </row>
    <row r="104044" spans="18:18" x14ac:dyDescent="0.25">
      <c r="R104044" s="15">
        <v>3</v>
      </c>
    </row>
    <row r="104045" spans="18:18" x14ac:dyDescent="0.25">
      <c r="R104045" s="15">
        <v>3</v>
      </c>
    </row>
    <row r="104046" spans="18:18" x14ac:dyDescent="0.25">
      <c r="R104046" s="15">
        <v>3</v>
      </c>
    </row>
    <row r="104047" spans="18:18" x14ac:dyDescent="0.25">
      <c r="R104047" s="15">
        <v>3</v>
      </c>
    </row>
    <row r="104048" spans="18:18" x14ac:dyDescent="0.25">
      <c r="R104048" s="15">
        <v>3</v>
      </c>
    </row>
    <row r="104049" spans="18:18" x14ac:dyDescent="0.25">
      <c r="R104049" s="15">
        <v>3</v>
      </c>
    </row>
    <row r="104050" spans="18:18" x14ac:dyDescent="0.25">
      <c r="R104050" s="15">
        <v>3</v>
      </c>
    </row>
    <row r="104051" spans="18:18" x14ac:dyDescent="0.25">
      <c r="R104051" s="15">
        <v>3</v>
      </c>
    </row>
    <row r="104052" spans="18:18" x14ac:dyDescent="0.25">
      <c r="R104052" s="15">
        <v>3</v>
      </c>
    </row>
    <row r="104053" spans="18:18" x14ac:dyDescent="0.25">
      <c r="R104053" s="15">
        <v>3</v>
      </c>
    </row>
    <row r="104054" spans="18:18" x14ac:dyDescent="0.25">
      <c r="R104054" s="15">
        <v>3</v>
      </c>
    </row>
    <row r="104055" spans="18:18" x14ac:dyDescent="0.25">
      <c r="R104055" s="15">
        <v>3</v>
      </c>
    </row>
    <row r="104056" spans="18:18" x14ac:dyDescent="0.25">
      <c r="R104056" s="15">
        <v>3</v>
      </c>
    </row>
    <row r="104057" spans="18:18" x14ac:dyDescent="0.25">
      <c r="R104057" s="15">
        <v>3</v>
      </c>
    </row>
    <row r="104058" spans="18:18" x14ac:dyDescent="0.25">
      <c r="R104058" s="15">
        <v>3</v>
      </c>
    </row>
    <row r="104059" spans="18:18" x14ac:dyDescent="0.25">
      <c r="R104059" s="15">
        <v>3</v>
      </c>
    </row>
    <row r="104060" spans="18:18" x14ac:dyDescent="0.25">
      <c r="R104060" s="15">
        <v>3</v>
      </c>
    </row>
    <row r="104061" spans="18:18" x14ac:dyDescent="0.25">
      <c r="R104061" s="15">
        <v>3</v>
      </c>
    </row>
    <row r="104062" spans="18:18" x14ac:dyDescent="0.25">
      <c r="R104062" s="15">
        <v>3</v>
      </c>
    </row>
    <row r="104063" spans="18:18" x14ac:dyDescent="0.25">
      <c r="R104063" s="15">
        <v>3</v>
      </c>
    </row>
    <row r="104064" spans="18:18" x14ac:dyDescent="0.25">
      <c r="R104064" s="15">
        <v>3</v>
      </c>
    </row>
    <row r="104065" spans="18:18" x14ac:dyDescent="0.25">
      <c r="R104065" s="15">
        <v>3</v>
      </c>
    </row>
    <row r="104066" spans="18:18" x14ac:dyDescent="0.25">
      <c r="R104066" s="15">
        <v>3</v>
      </c>
    </row>
    <row r="104067" spans="18:18" x14ac:dyDescent="0.25">
      <c r="R104067" s="15">
        <v>3</v>
      </c>
    </row>
    <row r="104068" spans="18:18" x14ac:dyDescent="0.25">
      <c r="R104068" s="15">
        <v>3</v>
      </c>
    </row>
    <row r="104069" spans="18:18" x14ac:dyDescent="0.25">
      <c r="R104069" s="15">
        <v>3</v>
      </c>
    </row>
    <row r="104070" spans="18:18" x14ac:dyDescent="0.25">
      <c r="R104070" s="15">
        <v>3</v>
      </c>
    </row>
    <row r="104071" spans="18:18" x14ac:dyDescent="0.25">
      <c r="R104071" s="15">
        <v>3</v>
      </c>
    </row>
    <row r="104072" spans="18:18" x14ac:dyDescent="0.25">
      <c r="R104072" s="15">
        <v>3</v>
      </c>
    </row>
    <row r="104073" spans="18:18" x14ac:dyDescent="0.25">
      <c r="R104073" s="15">
        <v>3</v>
      </c>
    </row>
    <row r="104074" spans="18:18" x14ac:dyDescent="0.25">
      <c r="R104074" s="15">
        <v>3</v>
      </c>
    </row>
    <row r="104075" spans="18:18" x14ac:dyDescent="0.25">
      <c r="R104075" s="15">
        <v>3</v>
      </c>
    </row>
    <row r="104076" spans="18:18" x14ac:dyDescent="0.25">
      <c r="R104076" s="15">
        <v>3</v>
      </c>
    </row>
    <row r="104077" spans="18:18" x14ac:dyDescent="0.25">
      <c r="R104077" s="15">
        <v>3</v>
      </c>
    </row>
    <row r="104078" spans="18:18" x14ac:dyDescent="0.25">
      <c r="R104078" s="15">
        <v>3</v>
      </c>
    </row>
    <row r="104079" spans="18:18" x14ac:dyDescent="0.25">
      <c r="R104079" s="15">
        <v>3</v>
      </c>
    </row>
    <row r="104080" spans="18:18" x14ac:dyDescent="0.25">
      <c r="R104080" s="15">
        <v>3</v>
      </c>
    </row>
    <row r="104081" spans="18:18" x14ac:dyDescent="0.25">
      <c r="R104081" s="15">
        <v>3</v>
      </c>
    </row>
    <row r="104082" spans="18:18" x14ac:dyDescent="0.25">
      <c r="R104082" s="15">
        <v>3</v>
      </c>
    </row>
    <row r="104083" spans="18:18" x14ac:dyDescent="0.25">
      <c r="R104083" s="15">
        <v>3</v>
      </c>
    </row>
    <row r="104084" spans="18:18" x14ac:dyDescent="0.25">
      <c r="R104084" s="15">
        <v>3</v>
      </c>
    </row>
    <row r="104085" spans="18:18" x14ac:dyDescent="0.25">
      <c r="R104085" s="15">
        <v>3</v>
      </c>
    </row>
    <row r="104086" spans="18:18" x14ac:dyDescent="0.25">
      <c r="R104086" s="15">
        <v>3</v>
      </c>
    </row>
    <row r="104087" spans="18:18" x14ac:dyDescent="0.25">
      <c r="R104087" s="15">
        <v>3</v>
      </c>
    </row>
    <row r="104088" spans="18:18" x14ac:dyDescent="0.25">
      <c r="R104088" s="15">
        <v>3</v>
      </c>
    </row>
    <row r="104089" spans="18:18" x14ac:dyDescent="0.25">
      <c r="R104089" s="15">
        <v>3</v>
      </c>
    </row>
    <row r="104090" spans="18:18" x14ac:dyDescent="0.25">
      <c r="R104090" s="15">
        <v>3</v>
      </c>
    </row>
    <row r="104091" spans="18:18" x14ac:dyDescent="0.25">
      <c r="R104091" s="15">
        <v>3</v>
      </c>
    </row>
    <row r="104092" spans="18:18" x14ac:dyDescent="0.25">
      <c r="R104092" s="15">
        <v>3</v>
      </c>
    </row>
    <row r="104093" spans="18:18" x14ac:dyDescent="0.25">
      <c r="R104093" s="15">
        <v>3</v>
      </c>
    </row>
    <row r="104094" spans="18:18" x14ac:dyDescent="0.25">
      <c r="R104094" s="15">
        <v>3</v>
      </c>
    </row>
    <row r="104095" spans="18:18" x14ac:dyDescent="0.25">
      <c r="R104095" s="15">
        <v>3</v>
      </c>
    </row>
    <row r="104096" spans="18:18" x14ac:dyDescent="0.25">
      <c r="R104096" s="15">
        <v>3</v>
      </c>
    </row>
    <row r="104097" spans="18:18" x14ac:dyDescent="0.25">
      <c r="R104097" s="15">
        <v>3</v>
      </c>
    </row>
    <row r="104098" spans="18:18" x14ac:dyDescent="0.25">
      <c r="R104098" s="15">
        <v>3</v>
      </c>
    </row>
    <row r="104099" spans="18:18" x14ac:dyDescent="0.25">
      <c r="R104099" s="15">
        <v>3</v>
      </c>
    </row>
    <row r="104100" spans="18:18" x14ac:dyDescent="0.25">
      <c r="R104100" s="15">
        <v>3</v>
      </c>
    </row>
    <row r="104101" spans="18:18" x14ac:dyDescent="0.25">
      <c r="R104101" s="15">
        <v>3</v>
      </c>
    </row>
    <row r="104102" spans="18:18" x14ac:dyDescent="0.25">
      <c r="R104102" s="15">
        <v>3</v>
      </c>
    </row>
    <row r="104103" spans="18:18" x14ac:dyDescent="0.25">
      <c r="R104103" s="15">
        <v>3</v>
      </c>
    </row>
    <row r="104104" spans="18:18" x14ac:dyDescent="0.25">
      <c r="R104104" s="15">
        <v>3</v>
      </c>
    </row>
    <row r="104105" spans="18:18" x14ac:dyDescent="0.25">
      <c r="R104105" s="15">
        <v>3</v>
      </c>
    </row>
    <row r="104106" spans="18:18" x14ac:dyDescent="0.25">
      <c r="R104106" s="15">
        <v>3</v>
      </c>
    </row>
    <row r="104107" spans="18:18" x14ac:dyDescent="0.25">
      <c r="R104107" s="15">
        <v>3</v>
      </c>
    </row>
    <row r="104108" spans="18:18" x14ac:dyDescent="0.25">
      <c r="R104108" s="15">
        <v>3</v>
      </c>
    </row>
    <row r="104109" spans="18:18" x14ac:dyDescent="0.25">
      <c r="R104109" s="15">
        <v>3</v>
      </c>
    </row>
    <row r="104110" spans="18:18" x14ac:dyDescent="0.25">
      <c r="R104110" s="15">
        <v>3</v>
      </c>
    </row>
    <row r="104111" spans="18:18" x14ac:dyDescent="0.25">
      <c r="R104111" s="15">
        <v>3</v>
      </c>
    </row>
    <row r="104112" spans="18:18" x14ac:dyDescent="0.25">
      <c r="R104112" s="15">
        <v>3</v>
      </c>
    </row>
    <row r="104113" spans="18:18" x14ac:dyDescent="0.25">
      <c r="R104113" s="15">
        <v>3</v>
      </c>
    </row>
    <row r="104114" spans="18:18" x14ac:dyDescent="0.25">
      <c r="R104114" s="15">
        <v>3</v>
      </c>
    </row>
    <row r="104115" spans="18:18" x14ac:dyDescent="0.25">
      <c r="R104115" s="15">
        <v>3</v>
      </c>
    </row>
    <row r="104116" spans="18:18" x14ac:dyDescent="0.25">
      <c r="R104116" s="15">
        <v>3</v>
      </c>
    </row>
    <row r="104117" spans="18:18" x14ac:dyDescent="0.25">
      <c r="R104117" s="15">
        <v>3</v>
      </c>
    </row>
    <row r="104118" spans="18:18" x14ac:dyDescent="0.25">
      <c r="R104118" s="15">
        <v>3</v>
      </c>
    </row>
    <row r="104119" spans="18:18" x14ac:dyDescent="0.25">
      <c r="R104119" s="15">
        <v>3</v>
      </c>
    </row>
    <row r="104120" spans="18:18" x14ac:dyDescent="0.25">
      <c r="R104120" s="15">
        <v>3</v>
      </c>
    </row>
    <row r="104121" spans="18:18" x14ac:dyDescent="0.25">
      <c r="R104121" s="15">
        <v>3</v>
      </c>
    </row>
    <row r="104122" spans="18:18" x14ac:dyDescent="0.25">
      <c r="R104122" s="15">
        <v>3</v>
      </c>
    </row>
    <row r="104123" spans="18:18" x14ac:dyDescent="0.25">
      <c r="R104123" s="15">
        <v>3</v>
      </c>
    </row>
    <row r="104124" spans="18:18" x14ac:dyDescent="0.25">
      <c r="R104124" s="15">
        <v>3</v>
      </c>
    </row>
    <row r="104125" spans="18:18" x14ac:dyDescent="0.25">
      <c r="R104125" s="15">
        <v>3</v>
      </c>
    </row>
    <row r="104126" spans="18:18" x14ac:dyDescent="0.25">
      <c r="R104126" s="15">
        <v>3</v>
      </c>
    </row>
    <row r="104127" spans="18:18" x14ac:dyDescent="0.25">
      <c r="R104127" s="15">
        <v>3</v>
      </c>
    </row>
    <row r="104128" spans="18:18" x14ac:dyDescent="0.25">
      <c r="R104128" s="15">
        <v>3</v>
      </c>
    </row>
    <row r="104129" spans="18:18" x14ac:dyDescent="0.25">
      <c r="R104129" s="15">
        <v>3</v>
      </c>
    </row>
    <row r="104130" spans="18:18" x14ac:dyDescent="0.25">
      <c r="R104130" s="15">
        <v>3</v>
      </c>
    </row>
    <row r="104131" spans="18:18" x14ac:dyDescent="0.25">
      <c r="R104131" s="15">
        <v>3</v>
      </c>
    </row>
    <row r="104132" spans="18:18" x14ac:dyDescent="0.25">
      <c r="R104132" s="15">
        <v>3</v>
      </c>
    </row>
    <row r="104133" spans="18:18" x14ac:dyDescent="0.25">
      <c r="R104133" s="15">
        <v>3</v>
      </c>
    </row>
    <row r="104134" spans="18:18" x14ac:dyDescent="0.25">
      <c r="R104134" s="15">
        <v>3</v>
      </c>
    </row>
    <row r="104135" spans="18:18" x14ac:dyDescent="0.25">
      <c r="R104135" s="15">
        <v>3</v>
      </c>
    </row>
    <row r="104136" spans="18:18" x14ac:dyDescent="0.25">
      <c r="R104136" s="15">
        <v>3</v>
      </c>
    </row>
    <row r="104137" spans="18:18" x14ac:dyDescent="0.25">
      <c r="R104137" s="15">
        <v>3</v>
      </c>
    </row>
    <row r="104138" spans="18:18" x14ac:dyDescent="0.25">
      <c r="R104138" s="15">
        <v>3</v>
      </c>
    </row>
    <row r="104139" spans="18:18" x14ac:dyDescent="0.25">
      <c r="R104139" s="15">
        <v>3</v>
      </c>
    </row>
    <row r="104140" spans="18:18" x14ac:dyDescent="0.25">
      <c r="R104140" s="15">
        <v>3</v>
      </c>
    </row>
    <row r="104141" spans="18:18" x14ac:dyDescent="0.25">
      <c r="R104141" s="15">
        <v>3</v>
      </c>
    </row>
    <row r="104142" spans="18:18" x14ac:dyDescent="0.25">
      <c r="R104142" s="15">
        <v>3</v>
      </c>
    </row>
    <row r="104143" spans="18:18" x14ac:dyDescent="0.25">
      <c r="R104143" s="15">
        <v>3</v>
      </c>
    </row>
    <row r="104144" spans="18:18" x14ac:dyDescent="0.25">
      <c r="R104144" s="15">
        <v>3</v>
      </c>
    </row>
    <row r="104145" spans="18:18" x14ac:dyDescent="0.25">
      <c r="R104145" s="15">
        <v>3</v>
      </c>
    </row>
    <row r="104146" spans="18:18" x14ac:dyDescent="0.25">
      <c r="R104146" s="15">
        <v>3</v>
      </c>
    </row>
    <row r="104147" spans="18:18" x14ac:dyDescent="0.25">
      <c r="R104147" s="15">
        <v>3</v>
      </c>
    </row>
    <row r="104148" spans="18:18" x14ac:dyDescent="0.25">
      <c r="R104148" s="15">
        <v>1</v>
      </c>
    </row>
    <row r="104149" spans="18:18" x14ac:dyDescent="0.25">
      <c r="R104149" s="15">
        <v>1</v>
      </c>
    </row>
    <row r="104150" spans="18:18" x14ac:dyDescent="0.25">
      <c r="R104150" s="15">
        <v>2</v>
      </c>
    </row>
    <row r="104151" spans="18:18" x14ac:dyDescent="0.25">
      <c r="R104151" s="15">
        <v>2</v>
      </c>
    </row>
    <row r="104152" spans="18:18" x14ac:dyDescent="0.25">
      <c r="R104152" s="15">
        <v>2</v>
      </c>
    </row>
    <row r="104153" spans="18:18" x14ac:dyDescent="0.25">
      <c r="R104153" s="15">
        <v>2</v>
      </c>
    </row>
    <row r="104154" spans="18:18" x14ac:dyDescent="0.25">
      <c r="R104154" s="15">
        <v>2</v>
      </c>
    </row>
    <row r="104155" spans="18:18" x14ac:dyDescent="0.25">
      <c r="R104155" s="15">
        <v>2</v>
      </c>
    </row>
    <row r="104156" spans="18:18" x14ac:dyDescent="0.25">
      <c r="R104156" s="15">
        <v>2</v>
      </c>
    </row>
    <row r="104157" spans="18:18" x14ac:dyDescent="0.25">
      <c r="R104157" s="15">
        <v>3</v>
      </c>
    </row>
    <row r="104158" spans="18:18" x14ac:dyDescent="0.25">
      <c r="R104158" s="15">
        <v>3</v>
      </c>
    </row>
    <row r="104159" spans="18:18" x14ac:dyDescent="0.25">
      <c r="R104159" s="15">
        <v>3</v>
      </c>
    </row>
    <row r="104160" spans="18:18" x14ac:dyDescent="0.25">
      <c r="R104160" s="15">
        <v>3</v>
      </c>
    </row>
    <row r="104161" spans="18:18" x14ac:dyDescent="0.25">
      <c r="R104161" s="15">
        <v>3</v>
      </c>
    </row>
    <row r="104162" spans="18:18" x14ac:dyDescent="0.25">
      <c r="R104162" s="15">
        <v>3</v>
      </c>
    </row>
    <row r="104163" spans="18:18" x14ac:dyDescent="0.25">
      <c r="R104163" s="15">
        <v>3</v>
      </c>
    </row>
    <row r="104164" spans="18:18" x14ac:dyDescent="0.25">
      <c r="R104164" s="15">
        <v>2</v>
      </c>
    </row>
    <row r="104165" spans="18:18" x14ac:dyDescent="0.25">
      <c r="R104165" s="15">
        <v>2</v>
      </c>
    </row>
    <row r="104166" spans="18:18" x14ac:dyDescent="0.25">
      <c r="R104166" s="15">
        <v>2</v>
      </c>
    </row>
    <row r="104167" spans="18:18" x14ac:dyDescent="0.25">
      <c r="R104167" s="15">
        <v>2</v>
      </c>
    </row>
    <row r="104168" spans="18:18" x14ac:dyDescent="0.25">
      <c r="R104168" s="15">
        <v>2</v>
      </c>
    </row>
    <row r="104169" spans="18:18" x14ac:dyDescent="0.25">
      <c r="R104169" s="15">
        <v>2</v>
      </c>
    </row>
    <row r="104170" spans="18:18" x14ac:dyDescent="0.25">
      <c r="R104170" s="15">
        <v>2</v>
      </c>
    </row>
    <row r="104171" spans="18:18" x14ac:dyDescent="0.25">
      <c r="R104171" s="15">
        <v>2</v>
      </c>
    </row>
    <row r="104172" spans="18:18" x14ac:dyDescent="0.25">
      <c r="R104172" s="15">
        <v>2</v>
      </c>
    </row>
    <row r="104173" spans="18:18" x14ac:dyDescent="0.25">
      <c r="R104173" s="15">
        <v>2</v>
      </c>
    </row>
    <row r="104174" spans="18:18" x14ac:dyDescent="0.25">
      <c r="R104174" s="15">
        <v>2</v>
      </c>
    </row>
    <row r="104175" spans="18:18" x14ac:dyDescent="0.25">
      <c r="R104175" s="15">
        <v>2</v>
      </c>
    </row>
    <row r="104176" spans="18:18" x14ac:dyDescent="0.25">
      <c r="R104176" s="15">
        <v>2</v>
      </c>
    </row>
    <row r="104177" spans="18:18" x14ac:dyDescent="0.25">
      <c r="R104177" s="15">
        <v>2</v>
      </c>
    </row>
    <row r="104178" spans="18:18" x14ac:dyDescent="0.25">
      <c r="R104178" s="15">
        <v>2</v>
      </c>
    </row>
    <row r="104179" spans="18:18" x14ac:dyDescent="0.25">
      <c r="R104179" s="15">
        <v>2</v>
      </c>
    </row>
    <row r="104180" spans="18:18" x14ac:dyDescent="0.25">
      <c r="R104180" s="15">
        <v>2</v>
      </c>
    </row>
    <row r="104181" spans="18:18" x14ac:dyDescent="0.25">
      <c r="R104181" s="15">
        <v>2</v>
      </c>
    </row>
    <row r="104182" spans="18:18" x14ac:dyDescent="0.25">
      <c r="R104182" s="15">
        <v>2</v>
      </c>
    </row>
    <row r="104183" spans="18:18" x14ac:dyDescent="0.25">
      <c r="R104183" s="15">
        <v>2</v>
      </c>
    </row>
    <row r="104184" spans="18:18" x14ac:dyDescent="0.25">
      <c r="R104184" s="15">
        <v>2</v>
      </c>
    </row>
    <row r="104185" spans="18:18" x14ac:dyDescent="0.25">
      <c r="R104185" s="15">
        <v>4</v>
      </c>
    </row>
    <row r="104186" spans="18:18" x14ac:dyDescent="0.25">
      <c r="R104186" s="15">
        <v>4</v>
      </c>
    </row>
    <row r="104187" spans="18:18" x14ac:dyDescent="0.25">
      <c r="R104187" s="15">
        <v>4</v>
      </c>
    </row>
    <row r="104188" spans="18:18" x14ac:dyDescent="0.25">
      <c r="R104188" s="15">
        <v>4</v>
      </c>
    </row>
    <row r="104189" spans="18:18" x14ac:dyDescent="0.25">
      <c r="R104189" s="15">
        <v>4</v>
      </c>
    </row>
    <row r="104190" spans="18:18" x14ac:dyDescent="0.25">
      <c r="R104190" s="15">
        <v>4</v>
      </c>
    </row>
    <row r="104191" spans="18:18" x14ac:dyDescent="0.25">
      <c r="R104191" s="15">
        <v>4</v>
      </c>
    </row>
    <row r="104192" spans="18:18" x14ac:dyDescent="0.25">
      <c r="R104192" s="15">
        <v>4</v>
      </c>
    </row>
    <row r="104193" spans="18:18" x14ac:dyDescent="0.25">
      <c r="R104193" s="15">
        <v>2</v>
      </c>
    </row>
    <row r="104194" spans="18:18" x14ac:dyDescent="0.25">
      <c r="R104194" s="15">
        <v>2</v>
      </c>
    </row>
    <row r="104195" spans="18:18" x14ac:dyDescent="0.25">
      <c r="R104195" s="15">
        <v>2</v>
      </c>
    </row>
    <row r="104196" spans="18:18" x14ac:dyDescent="0.25">
      <c r="R104196" s="15">
        <v>2</v>
      </c>
    </row>
    <row r="104197" spans="18:18" x14ac:dyDescent="0.25">
      <c r="R104197" s="15">
        <v>2</v>
      </c>
    </row>
    <row r="104198" spans="18:18" x14ac:dyDescent="0.25">
      <c r="R104198" s="15">
        <v>2</v>
      </c>
    </row>
    <row r="104199" spans="18:18" x14ac:dyDescent="0.25">
      <c r="R104199" s="15">
        <v>2</v>
      </c>
    </row>
    <row r="104200" spans="18:18" x14ac:dyDescent="0.25">
      <c r="R104200" s="15">
        <v>2</v>
      </c>
    </row>
    <row r="104201" spans="18:18" x14ac:dyDescent="0.25">
      <c r="R104201" s="15">
        <v>2</v>
      </c>
    </row>
    <row r="104202" spans="18:18" x14ac:dyDescent="0.25">
      <c r="R104202" s="15">
        <v>2</v>
      </c>
    </row>
    <row r="104203" spans="18:18" x14ac:dyDescent="0.25">
      <c r="R104203" s="15">
        <v>2</v>
      </c>
    </row>
    <row r="104204" spans="18:18" x14ac:dyDescent="0.25">
      <c r="R104204" s="15">
        <v>2</v>
      </c>
    </row>
    <row r="104205" spans="18:18" x14ac:dyDescent="0.25">
      <c r="R104205" s="15">
        <v>2</v>
      </c>
    </row>
    <row r="104206" spans="18:18" x14ac:dyDescent="0.25">
      <c r="R104206" s="15">
        <v>2</v>
      </c>
    </row>
    <row r="104207" spans="18:18" x14ac:dyDescent="0.25">
      <c r="R104207" s="15">
        <v>2</v>
      </c>
    </row>
    <row r="104208" spans="18:18" x14ac:dyDescent="0.25">
      <c r="R104208" s="15">
        <v>2</v>
      </c>
    </row>
    <row r="104209" spans="18:18" x14ac:dyDescent="0.25">
      <c r="R104209" s="15">
        <v>2</v>
      </c>
    </row>
    <row r="104210" spans="18:18" x14ac:dyDescent="0.25">
      <c r="R104210" s="15">
        <v>2</v>
      </c>
    </row>
    <row r="104211" spans="18:18" x14ac:dyDescent="0.25">
      <c r="R104211" s="15">
        <v>2</v>
      </c>
    </row>
    <row r="104212" spans="18:18" x14ac:dyDescent="0.25">
      <c r="R104212" s="15">
        <v>2</v>
      </c>
    </row>
    <row r="104213" spans="18:18" x14ac:dyDescent="0.25">
      <c r="R104213" s="15">
        <v>4</v>
      </c>
    </row>
    <row r="104214" spans="18:18" x14ac:dyDescent="0.25">
      <c r="R104214" s="15">
        <v>4</v>
      </c>
    </row>
    <row r="104215" spans="18:18" x14ac:dyDescent="0.25">
      <c r="R104215" s="15">
        <v>4</v>
      </c>
    </row>
    <row r="104216" spans="18:18" x14ac:dyDescent="0.25">
      <c r="R104216" s="15">
        <v>4</v>
      </c>
    </row>
    <row r="104217" spans="18:18" x14ac:dyDescent="0.25">
      <c r="R104217" s="15">
        <v>4</v>
      </c>
    </row>
    <row r="104218" spans="18:18" x14ac:dyDescent="0.25">
      <c r="R104218" s="15">
        <v>4</v>
      </c>
    </row>
    <row r="104219" spans="18:18" x14ac:dyDescent="0.25">
      <c r="R104219" s="15">
        <v>4</v>
      </c>
    </row>
    <row r="104220" spans="18:18" x14ac:dyDescent="0.25">
      <c r="R104220" s="15">
        <v>2</v>
      </c>
    </row>
    <row r="104221" spans="18:18" x14ac:dyDescent="0.25">
      <c r="R104221" s="15">
        <v>2</v>
      </c>
    </row>
    <row r="104222" spans="18:18" x14ac:dyDescent="0.25">
      <c r="R104222" s="15">
        <v>2</v>
      </c>
    </row>
    <row r="104223" spans="18:18" x14ac:dyDescent="0.25">
      <c r="R104223" s="15">
        <v>2</v>
      </c>
    </row>
    <row r="104224" spans="18:18" x14ac:dyDescent="0.25">
      <c r="R104224" s="15">
        <v>2</v>
      </c>
    </row>
    <row r="104225" spans="18:18" x14ac:dyDescent="0.25">
      <c r="R104225" s="15">
        <v>2</v>
      </c>
    </row>
    <row r="104226" spans="18:18" x14ac:dyDescent="0.25">
      <c r="R104226" s="15">
        <v>2</v>
      </c>
    </row>
    <row r="104227" spans="18:18" x14ac:dyDescent="0.25">
      <c r="R104227" s="15">
        <v>2</v>
      </c>
    </row>
    <row r="104228" spans="18:18" x14ac:dyDescent="0.25">
      <c r="R104228" s="15">
        <v>2</v>
      </c>
    </row>
    <row r="104229" spans="18:18" x14ac:dyDescent="0.25">
      <c r="R104229" s="15">
        <v>2</v>
      </c>
    </row>
    <row r="104230" spans="18:18" x14ac:dyDescent="0.25">
      <c r="R104230" s="15">
        <v>2</v>
      </c>
    </row>
    <row r="104231" spans="18:18" x14ac:dyDescent="0.25">
      <c r="R104231" s="15">
        <v>2</v>
      </c>
    </row>
    <row r="104232" spans="18:18" x14ac:dyDescent="0.25">
      <c r="R104232" s="15">
        <v>2</v>
      </c>
    </row>
    <row r="104233" spans="18:18" x14ac:dyDescent="0.25">
      <c r="R104233" s="15">
        <v>2</v>
      </c>
    </row>
    <row r="104234" spans="18:18" x14ac:dyDescent="0.25">
      <c r="R104234" s="15">
        <v>2</v>
      </c>
    </row>
    <row r="104235" spans="18:18" x14ac:dyDescent="0.25">
      <c r="R104235" s="15">
        <v>2</v>
      </c>
    </row>
    <row r="104236" spans="18:18" x14ac:dyDescent="0.25">
      <c r="R104236" s="15">
        <v>2</v>
      </c>
    </row>
    <row r="104237" spans="18:18" x14ac:dyDescent="0.25">
      <c r="R104237" s="15">
        <v>3</v>
      </c>
    </row>
    <row r="104238" spans="18:18" x14ac:dyDescent="0.25">
      <c r="R104238" s="15">
        <v>3</v>
      </c>
    </row>
    <row r="104239" spans="18:18" x14ac:dyDescent="0.25">
      <c r="R104239" s="15">
        <v>3</v>
      </c>
    </row>
    <row r="104240" spans="18:18" x14ac:dyDescent="0.25">
      <c r="R104240" s="15">
        <v>3</v>
      </c>
    </row>
    <row r="104241" spans="18:18" x14ac:dyDescent="0.25">
      <c r="R104241" s="15">
        <v>3</v>
      </c>
    </row>
    <row r="104242" spans="18:18" x14ac:dyDescent="0.25">
      <c r="R104242" s="15">
        <v>3</v>
      </c>
    </row>
    <row r="104243" spans="18:18" x14ac:dyDescent="0.25">
      <c r="R104243" s="15">
        <v>1</v>
      </c>
    </row>
    <row r="104244" spans="18:18" x14ac:dyDescent="0.25">
      <c r="R104244" s="15">
        <v>1</v>
      </c>
    </row>
    <row r="104245" spans="18:18" x14ac:dyDescent="0.25">
      <c r="R104245" s="15">
        <v>1</v>
      </c>
    </row>
    <row r="104246" spans="18:18" x14ac:dyDescent="0.25">
      <c r="R104246" s="15">
        <v>1</v>
      </c>
    </row>
    <row r="104247" spans="18:18" x14ac:dyDescent="0.25">
      <c r="R104247" s="15">
        <v>3</v>
      </c>
    </row>
    <row r="104248" spans="18:18" x14ac:dyDescent="0.25">
      <c r="R104248" s="15">
        <v>3</v>
      </c>
    </row>
    <row r="104249" spans="18:18" x14ac:dyDescent="0.25">
      <c r="R104249" s="15">
        <v>3</v>
      </c>
    </row>
    <row r="104250" spans="18:18" x14ac:dyDescent="0.25">
      <c r="R104250" s="15">
        <v>3</v>
      </c>
    </row>
    <row r="104251" spans="18:18" x14ac:dyDescent="0.25">
      <c r="R104251" s="15">
        <v>3</v>
      </c>
    </row>
    <row r="104252" spans="18:18" x14ac:dyDescent="0.25">
      <c r="R104252" s="15">
        <v>3</v>
      </c>
    </row>
    <row r="104253" spans="18:18" x14ac:dyDescent="0.25">
      <c r="R104253" s="15">
        <v>3</v>
      </c>
    </row>
    <row r="104254" spans="18:18" x14ac:dyDescent="0.25">
      <c r="R104254" s="15">
        <v>3</v>
      </c>
    </row>
    <row r="104255" spans="18:18" x14ac:dyDescent="0.25">
      <c r="R104255" s="15">
        <v>3</v>
      </c>
    </row>
    <row r="104256" spans="18:18" x14ac:dyDescent="0.25">
      <c r="R104256" s="15">
        <v>3</v>
      </c>
    </row>
    <row r="104257" spans="18:18" x14ac:dyDescent="0.25">
      <c r="R104257" s="15">
        <v>3</v>
      </c>
    </row>
    <row r="104258" spans="18:18" x14ac:dyDescent="0.25">
      <c r="R104258" s="15">
        <v>3</v>
      </c>
    </row>
    <row r="104259" spans="18:18" x14ac:dyDescent="0.25">
      <c r="R104259" s="15">
        <v>3</v>
      </c>
    </row>
    <row r="104260" spans="18:18" x14ac:dyDescent="0.25">
      <c r="R104260" s="15">
        <v>3</v>
      </c>
    </row>
    <row r="104261" spans="18:18" x14ac:dyDescent="0.25">
      <c r="R104261" s="15">
        <v>3</v>
      </c>
    </row>
    <row r="104262" spans="18:18" x14ac:dyDescent="0.25">
      <c r="R104262" s="15">
        <v>2</v>
      </c>
    </row>
    <row r="104263" spans="18:18" x14ac:dyDescent="0.25">
      <c r="R104263" s="15">
        <v>2</v>
      </c>
    </row>
    <row r="104264" spans="18:18" x14ac:dyDescent="0.25">
      <c r="R104264" s="15">
        <v>2</v>
      </c>
    </row>
    <row r="104265" spans="18:18" x14ac:dyDescent="0.25">
      <c r="R104265" s="15">
        <v>2</v>
      </c>
    </row>
    <row r="104266" spans="18:18" x14ac:dyDescent="0.25">
      <c r="R104266" s="15">
        <v>2</v>
      </c>
    </row>
    <row r="104267" spans="18:18" x14ac:dyDescent="0.25">
      <c r="R104267" s="15">
        <v>2</v>
      </c>
    </row>
    <row r="104268" spans="18:18" x14ac:dyDescent="0.25">
      <c r="R104268" s="15">
        <v>2</v>
      </c>
    </row>
    <row r="104269" spans="18:18" x14ac:dyDescent="0.25">
      <c r="R104269" s="15">
        <v>2</v>
      </c>
    </row>
    <row r="104270" spans="18:18" x14ac:dyDescent="0.25">
      <c r="R104270" s="15">
        <v>2</v>
      </c>
    </row>
    <row r="104271" spans="18:18" x14ac:dyDescent="0.25">
      <c r="R104271" s="15">
        <v>3</v>
      </c>
    </row>
    <row r="104272" spans="18:18" x14ac:dyDescent="0.25">
      <c r="R104272" s="15">
        <v>3</v>
      </c>
    </row>
    <row r="104273" spans="18:18" x14ac:dyDescent="0.25">
      <c r="R104273" s="15">
        <v>3</v>
      </c>
    </row>
    <row r="104274" spans="18:18" x14ac:dyDescent="0.25">
      <c r="R104274" s="15">
        <v>3</v>
      </c>
    </row>
    <row r="104275" spans="18:18" x14ac:dyDescent="0.25">
      <c r="R104275" s="15">
        <v>3</v>
      </c>
    </row>
    <row r="104276" spans="18:18" x14ac:dyDescent="0.25">
      <c r="R104276" s="15">
        <v>3</v>
      </c>
    </row>
    <row r="104277" spans="18:18" x14ac:dyDescent="0.25">
      <c r="R104277" s="15">
        <v>2</v>
      </c>
    </row>
    <row r="104278" spans="18:18" x14ac:dyDescent="0.25">
      <c r="R104278" s="15">
        <v>2</v>
      </c>
    </row>
    <row r="104279" spans="18:18" x14ac:dyDescent="0.25">
      <c r="R104279" s="15">
        <v>2</v>
      </c>
    </row>
    <row r="104280" spans="18:18" x14ac:dyDescent="0.25">
      <c r="R104280" s="15">
        <v>3</v>
      </c>
    </row>
    <row r="104281" spans="18:18" x14ac:dyDescent="0.25">
      <c r="R104281" s="15">
        <v>3</v>
      </c>
    </row>
    <row r="104282" spans="18:18" x14ac:dyDescent="0.25">
      <c r="R104282" s="15">
        <v>3</v>
      </c>
    </row>
    <row r="104283" spans="18:18" x14ac:dyDescent="0.25">
      <c r="R104283" s="15">
        <v>3</v>
      </c>
    </row>
    <row r="104284" spans="18:18" x14ac:dyDescent="0.25">
      <c r="R104284" s="15">
        <v>3</v>
      </c>
    </row>
    <row r="104285" spans="18:18" x14ac:dyDescent="0.25">
      <c r="R104285" s="15">
        <v>3</v>
      </c>
    </row>
    <row r="104286" spans="18:18" x14ac:dyDescent="0.25">
      <c r="R104286" s="15">
        <v>4</v>
      </c>
    </row>
    <row r="104287" spans="18:18" x14ac:dyDescent="0.25">
      <c r="R104287" s="15">
        <v>4</v>
      </c>
    </row>
    <row r="104288" spans="18:18" x14ac:dyDescent="0.25">
      <c r="R104288" s="15">
        <v>4</v>
      </c>
    </row>
    <row r="104289" spans="18:18" x14ac:dyDescent="0.25">
      <c r="R104289" s="15">
        <v>4</v>
      </c>
    </row>
    <row r="104290" spans="18:18" x14ac:dyDescent="0.25">
      <c r="R104290" s="15">
        <v>4</v>
      </c>
    </row>
    <row r="104291" spans="18:18" x14ac:dyDescent="0.25">
      <c r="R104291" s="15">
        <v>4</v>
      </c>
    </row>
    <row r="104292" spans="18:18" x14ac:dyDescent="0.25">
      <c r="R104292" s="15">
        <v>4</v>
      </c>
    </row>
    <row r="104293" spans="18:18" x14ac:dyDescent="0.25">
      <c r="R104293" s="15">
        <v>4</v>
      </c>
    </row>
    <row r="104294" spans="18:18" x14ac:dyDescent="0.25">
      <c r="R104294" s="15">
        <v>1</v>
      </c>
    </row>
    <row r="104295" spans="18:18" x14ac:dyDescent="0.25">
      <c r="R104295" s="15">
        <v>1</v>
      </c>
    </row>
    <row r="104296" spans="18:18" x14ac:dyDescent="0.25">
      <c r="R104296" s="15">
        <v>2</v>
      </c>
    </row>
    <row r="104297" spans="18:18" x14ac:dyDescent="0.25">
      <c r="R104297" s="15">
        <v>2</v>
      </c>
    </row>
    <row r="104298" spans="18:18" x14ac:dyDescent="0.25">
      <c r="R104298" s="15">
        <v>2</v>
      </c>
    </row>
    <row r="104299" spans="18:18" x14ac:dyDescent="0.25">
      <c r="R104299" s="15">
        <v>2</v>
      </c>
    </row>
    <row r="104300" spans="18:18" x14ac:dyDescent="0.25">
      <c r="R104300" s="15">
        <v>2</v>
      </c>
    </row>
    <row r="104301" spans="18:18" x14ac:dyDescent="0.25">
      <c r="R104301" s="15">
        <v>2</v>
      </c>
    </row>
    <row r="104302" spans="18:18" x14ac:dyDescent="0.25">
      <c r="R104302" s="15">
        <v>2</v>
      </c>
    </row>
    <row r="104303" spans="18:18" x14ac:dyDescent="0.25">
      <c r="R104303" s="15">
        <v>2</v>
      </c>
    </row>
    <row r="104304" spans="18:18" x14ac:dyDescent="0.25">
      <c r="R104304" s="15">
        <v>2</v>
      </c>
    </row>
    <row r="104305" spans="18:18" x14ac:dyDescent="0.25">
      <c r="R104305" s="15">
        <v>2</v>
      </c>
    </row>
    <row r="104306" spans="18:18" x14ac:dyDescent="0.25">
      <c r="R104306" s="15">
        <v>2</v>
      </c>
    </row>
    <row r="104307" spans="18:18" x14ac:dyDescent="0.25">
      <c r="R104307" s="15">
        <v>2</v>
      </c>
    </row>
    <row r="104308" spans="18:18" x14ac:dyDescent="0.25">
      <c r="R104308" s="15">
        <v>2</v>
      </c>
    </row>
    <row r="104309" spans="18:18" x14ac:dyDescent="0.25">
      <c r="R104309" s="15">
        <v>2</v>
      </c>
    </row>
    <row r="104310" spans="18:18" x14ac:dyDescent="0.25">
      <c r="R104310" s="15">
        <v>2</v>
      </c>
    </row>
    <row r="104311" spans="18:18" x14ac:dyDescent="0.25">
      <c r="R104311" s="15">
        <v>2</v>
      </c>
    </row>
    <row r="104312" spans="18:18" x14ac:dyDescent="0.25">
      <c r="R104312" s="15">
        <v>2</v>
      </c>
    </row>
    <row r="104313" spans="18:18" x14ac:dyDescent="0.25">
      <c r="R104313" s="15">
        <v>2</v>
      </c>
    </row>
    <row r="104314" spans="18:18" x14ac:dyDescent="0.25">
      <c r="R104314" s="15">
        <v>2</v>
      </c>
    </row>
    <row r="104315" spans="18:18" x14ac:dyDescent="0.25">
      <c r="R104315" s="15">
        <v>2</v>
      </c>
    </row>
    <row r="104316" spans="18:18" x14ac:dyDescent="0.25">
      <c r="R104316" s="15">
        <v>2</v>
      </c>
    </row>
    <row r="104317" spans="18:18" x14ac:dyDescent="0.25">
      <c r="R104317" s="15">
        <v>2</v>
      </c>
    </row>
    <row r="104318" spans="18:18" x14ac:dyDescent="0.25">
      <c r="R104318" s="15">
        <v>2</v>
      </c>
    </row>
    <row r="104319" spans="18:18" x14ac:dyDescent="0.25">
      <c r="R104319" s="15">
        <v>2</v>
      </c>
    </row>
    <row r="104320" spans="18:18" x14ac:dyDescent="0.25">
      <c r="R104320" s="15">
        <v>2</v>
      </c>
    </row>
    <row r="104321" spans="18:18" x14ac:dyDescent="0.25">
      <c r="R104321" s="15">
        <v>2</v>
      </c>
    </row>
    <row r="104322" spans="18:18" x14ac:dyDescent="0.25">
      <c r="R104322" s="15">
        <v>2</v>
      </c>
    </row>
    <row r="104323" spans="18:18" x14ac:dyDescent="0.25">
      <c r="R104323" s="15">
        <v>2</v>
      </c>
    </row>
    <row r="104324" spans="18:18" x14ac:dyDescent="0.25">
      <c r="R104324" s="15">
        <v>2</v>
      </c>
    </row>
    <row r="104325" spans="18:18" x14ac:dyDescent="0.25">
      <c r="R104325" s="15">
        <v>2</v>
      </c>
    </row>
    <row r="104326" spans="18:18" x14ac:dyDescent="0.25">
      <c r="R104326" s="15">
        <v>2</v>
      </c>
    </row>
    <row r="104327" spans="18:18" x14ac:dyDescent="0.25">
      <c r="R104327" s="15">
        <v>2</v>
      </c>
    </row>
    <row r="104328" spans="18:18" x14ac:dyDescent="0.25">
      <c r="R104328" s="15">
        <v>3</v>
      </c>
    </row>
    <row r="104329" spans="18:18" x14ac:dyDescent="0.25">
      <c r="R104329" s="15">
        <v>3</v>
      </c>
    </row>
    <row r="104330" spans="18:18" x14ac:dyDescent="0.25">
      <c r="R104330" s="15">
        <v>3</v>
      </c>
    </row>
    <row r="104331" spans="18:18" x14ac:dyDescent="0.25">
      <c r="R104331" s="15">
        <v>3</v>
      </c>
    </row>
    <row r="104332" spans="18:18" x14ac:dyDescent="0.25">
      <c r="R104332" s="15">
        <v>3</v>
      </c>
    </row>
    <row r="104333" spans="18:18" x14ac:dyDescent="0.25">
      <c r="R104333" s="15">
        <v>3</v>
      </c>
    </row>
    <row r="104334" spans="18:18" x14ac:dyDescent="0.25">
      <c r="R104334" s="15">
        <v>3</v>
      </c>
    </row>
    <row r="104335" spans="18:18" x14ac:dyDescent="0.25">
      <c r="R104335" s="15">
        <v>3</v>
      </c>
    </row>
    <row r="104336" spans="18:18" x14ac:dyDescent="0.25">
      <c r="R104336" s="15">
        <v>3</v>
      </c>
    </row>
    <row r="104337" spans="18:18" x14ac:dyDescent="0.25">
      <c r="R104337" s="15">
        <v>3</v>
      </c>
    </row>
    <row r="104338" spans="18:18" x14ac:dyDescent="0.25">
      <c r="R104338" s="15">
        <v>3</v>
      </c>
    </row>
    <row r="104339" spans="18:18" x14ac:dyDescent="0.25">
      <c r="R104339" s="15">
        <v>3</v>
      </c>
    </row>
    <row r="104340" spans="18:18" x14ac:dyDescent="0.25">
      <c r="R104340" s="15">
        <v>3</v>
      </c>
    </row>
    <row r="104341" spans="18:18" x14ac:dyDescent="0.25">
      <c r="R104341" s="15">
        <v>3</v>
      </c>
    </row>
    <row r="104342" spans="18:18" x14ac:dyDescent="0.25">
      <c r="R104342" s="15">
        <v>3</v>
      </c>
    </row>
    <row r="104343" spans="18:18" x14ac:dyDescent="0.25">
      <c r="R104343" s="15">
        <v>3</v>
      </c>
    </row>
    <row r="104344" spans="18:18" x14ac:dyDescent="0.25">
      <c r="R104344" s="15">
        <v>3</v>
      </c>
    </row>
    <row r="104345" spans="18:18" x14ac:dyDescent="0.25">
      <c r="R104345" s="15">
        <v>3</v>
      </c>
    </row>
    <row r="104346" spans="18:18" x14ac:dyDescent="0.25">
      <c r="R104346" s="15">
        <v>3</v>
      </c>
    </row>
    <row r="104347" spans="18:18" x14ac:dyDescent="0.25">
      <c r="R104347" s="15">
        <v>3</v>
      </c>
    </row>
    <row r="104348" spans="18:18" x14ac:dyDescent="0.25">
      <c r="R104348" s="15">
        <v>3</v>
      </c>
    </row>
    <row r="104349" spans="18:18" x14ac:dyDescent="0.25">
      <c r="R104349" s="15">
        <v>3</v>
      </c>
    </row>
    <row r="104350" spans="18:18" x14ac:dyDescent="0.25">
      <c r="R104350" s="15">
        <v>3</v>
      </c>
    </row>
    <row r="104351" spans="18:18" x14ac:dyDescent="0.25">
      <c r="R104351" s="15">
        <v>3</v>
      </c>
    </row>
    <row r="104352" spans="18:18" x14ac:dyDescent="0.25">
      <c r="R104352" s="15">
        <v>3</v>
      </c>
    </row>
    <row r="104353" spans="18:18" x14ac:dyDescent="0.25">
      <c r="R104353" s="15">
        <v>3</v>
      </c>
    </row>
    <row r="104354" spans="18:18" x14ac:dyDescent="0.25">
      <c r="R104354" s="15">
        <v>3</v>
      </c>
    </row>
    <row r="104355" spans="18:18" x14ac:dyDescent="0.25">
      <c r="R104355" s="15">
        <v>3</v>
      </c>
    </row>
    <row r="104356" spans="18:18" x14ac:dyDescent="0.25">
      <c r="R104356" s="15">
        <v>3</v>
      </c>
    </row>
    <row r="104357" spans="18:18" x14ac:dyDescent="0.25">
      <c r="R104357" s="15">
        <v>2</v>
      </c>
    </row>
    <row r="104358" spans="18:18" x14ac:dyDescent="0.25">
      <c r="R104358" s="15">
        <v>2</v>
      </c>
    </row>
    <row r="104359" spans="18:18" x14ac:dyDescent="0.25">
      <c r="R104359" s="15">
        <v>2</v>
      </c>
    </row>
    <row r="104360" spans="18:18" x14ac:dyDescent="0.25">
      <c r="R104360" s="15">
        <v>2</v>
      </c>
    </row>
    <row r="104361" spans="18:18" x14ac:dyDescent="0.25">
      <c r="R104361" s="15">
        <v>2</v>
      </c>
    </row>
    <row r="104362" spans="18:18" x14ac:dyDescent="0.25">
      <c r="R104362" s="15">
        <v>2</v>
      </c>
    </row>
    <row r="104363" spans="18:18" x14ac:dyDescent="0.25">
      <c r="R104363" s="15">
        <v>2</v>
      </c>
    </row>
    <row r="104364" spans="18:18" x14ac:dyDescent="0.25">
      <c r="R104364" s="15">
        <v>2</v>
      </c>
    </row>
    <row r="104365" spans="18:18" x14ac:dyDescent="0.25">
      <c r="R104365" s="15">
        <v>2</v>
      </c>
    </row>
    <row r="104366" spans="18:18" x14ac:dyDescent="0.25">
      <c r="R104366" s="15">
        <v>2</v>
      </c>
    </row>
    <row r="104367" spans="18:18" x14ac:dyDescent="0.25">
      <c r="R104367" s="15">
        <v>2</v>
      </c>
    </row>
    <row r="104368" spans="18:18" x14ac:dyDescent="0.25">
      <c r="R104368" s="15">
        <v>2</v>
      </c>
    </row>
    <row r="104369" spans="18:18" x14ac:dyDescent="0.25">
      <c r="R104369" s="15">
        <v>2</v>
      </c>
    </row>
    <row r="104370" spans="18:18" x14ac:dyDescent="0.25">
      <c r="R104370" s="15">
        <v>2</v>
      </c>
    </row>
    <row r="104371" spans="18:18" x14ac:dyDescent="0.25">
      <c r="R104371" s="15">
        <v>2</v>
      </c>
    </row>
    <row r="104372" spans="18:18" x14ac:dyDescent="0.25">
      <c r="R104372" s="15">
        <v>2</v>
      </c>
    </row>
    <row r="104373" spans="18:18" x14ac:dyDescent="0.25">
      <c r="R104373" s="15">
        <v>2</v>
      </c>
    </row>
    <row r="104374" spans="18:18" x14ac:dyDescent="0.25">
      <c r="R104374" s="15">
        <v>3</v>
      </c>
    </row>
    <row r="104375" spans="18:18" x14ac:dyDescent="0.25">
      <c r="R104375" s="15">
        <v>3</v>
      </c>
    </row>
    <row r="104376" spans="18:18" x14ac:dyDescent="0.25">
      <c r="R104376" s="15">
        <v>3</v>
      </c>
    </row>
    <row r="104377" spans="18:18" x14ac:dyDescent="0.25">
      <c r="R104377" s="15">
        <v>3</v>
      </c>
    </row>
    <row r="104378" spans="18:18" x14ac:dyDescent="0.25">
      <c r="R104378" s="15">
        <v>3</v>
      </c>
    </row>
    <row r="104379" spans="18:18" x14ac:dyDescent="0.25">
      <c r="R104379" s="15">
        <v>3</v>
      </c>
    </row>
    <row r="104380" spans="18:18" x14ac:dyDescent="0.25">
      <c r="R104380" s="15">
        <v>3</v>
      </c>
    </row>
    <row r="104381" spans="18:18" x14ac:dyDescent="0.25">
      <c r="R104381" s="15">
        <v>3</v>
      </c>
    </row>
    <row r="104382" spans="18:18" x14ac:dyDescent="0.25">
      <c r="R104382" s="15">
        <v>3</v>
      </c>
    </row>
    <row r="104383" spans="18:18" x14ac:dyDescent="0.25">
      <c r="R104383" s="15">
        <v>3</v>
      </c>
    </row>
    <row r="104384" spans="18:18" x14ac:dyDescent="0.25">
      <c r="R104384" s="15">
        <v>1</v>
      </c>
    </row>
    <row r="104385" spans="18:18" x14ac:dyDescent="0.25">
      <c r="R104385" s="15">
        <v>1</v>
      </c>
    </row>
    <row r="104386" spans="18:18" x14ac:dyDescent="0.25">
      <c r="R104386" s="15">
        <v>1</v>
      </c>
    </row>
    <row r="104387" spans="18:18" x14ac:dyDescent="0.25">
      <c r="R104387" s="15">
        <v>1</v>
      </c>
    </row>
    <row r="104388" spans="18:18" x14ac:dyDescent="0.25">
      <c r="R104388" s="15">
        <v>1</v>
      </c>
    </row>
    <row r="104389" spans="18:18" x14ac:dyDescent="0.25">
      <c r="R104389" s="15">
        <v>1</v>
      </c>
    </row>
    <row r="104390" spans="18:18" x14ac:dyDescent="0.25">
      <c r="R104390" s="15">
        <v>1</v>
      </c>
    </row>
    <row r="104391" spans="18:18" x14ac:dyDescent="0.25">
      <c r="R104391" s="15">
        <v>1</v>
      </c>
    </row>
    <row r="104392" spans="18:18" x14ac:dyDescent="0.25">
      <c r="R104392" s="15">
        <v>1</v>
      </c>
    </row>
    <row r="104393" spans="18:18" x14ac:dyDescent="0.25">
      <c r="R104393" s="15">
        <v>1</v>
      </c>
    </row>
    <row r="104394" spans="18:18" x14ac:dyDescent="0.25">
      <c r="R104394" s="15">
        <v>4</v>
      </c>
    </row>
    <row r="104395" spans="18:18" x14ac:dyDescent="0.25">
      <c r="R104395" s="15">
        <v>4</v>
      </c>
    </row>
    <row r="104396" spans="18:18" x14ac:dyDescent="0.25">
      <c r="R104396" s="15">
        <v>4</v>
      </c>
    </row>
    <row r="104397" spans="18:18" x14ac:dyDescent="0.25">
      <c r="R104397" s="15">
        <v>4</v>
      </c>
    </row>
    <row r="104398" spans="18:18" x14ac:dyDescent="0.25">
      <c r="R104398" s="15">
        <v>4</v>
      </c>
    </row>
    <row r="104399" spans="18:18" x14ac:dyDescent="0.25">
      <c r="R104399" s="15">
        <v>4</v>
      </c>
    </row>
    <row r="104400" spans="18:18" x14ac:dyDescent="0.25">
      <c r="R104400" s="15">
        <v>4</v>
      </c>
    </row>
    <row r="104401" spans="18:18" x14ac:dyDescent="0.25">
      <c r="R104401" s="15">
        <v>4</v>
      </c>
    </row>
    <row r="104402" spans="18:18" x14ac:dyDescent="0.25">
      <c r="R104402" s="15">
        <v>4</v>
      </c>
    </row>
    <row r="104403" spans="18:18" x14ac:dyDescent="0.25">
      <c r="R104403" s="15">
        <v>4</v>
      </c>
    </row>
    <row r="104404" spans="18:18" x14ac:dyDescent="0.25">
      <c r="R104404" s="15">
        <v>4</v>
      </c>
    </row>
    <row r="104405" spans="18:18" x14ac:dyDescent="0.25">
      <c r="R104405" s="15">
        <v>4</v>
      </c>
    </row>
    <row r="104406" spans="18:18" x14ac:dyDescent="0.25">
      <c r="R104406" s="15">
        <v>4</v>
      </c>
    </row>
    <row r="104407" spans="18:18" x14ac:dyDescent="0.25">
      <c r="R104407" s="15">
        <v>4</v>
      </c>
    </row>
    <row r="104408" spans="18:18" x14ac:dyDescent="0.25">
      <c r="R104408" s="15">
        <v>4</v>
      </c>
    </row>
    <row r="104409" spans="18:18" x14ac:dyDescent="0.25">
      <c r="R104409" s="15">
        <v>4</v>
      </c>
    </row>
    <row r="104410" spans="18:18" x14ac:dyDescent="0.25">
      <c r="R104410" s="15">
        <v>3</v>
      </c>
    </row>
    <row r="104411" spans="18:18" x14ac:dyDescent="0.25">
      <c r="R104411" s="15">
        <v>3</v>
      </c>
    </row>
    <row r="104412" spans="18:18" x14ac:dyDescent="0.25">
      <c r="R104412" s="15">
        <v>3</v>
      </c>
    </row>
    <row r="104413" spans="18:18" x14ac:dyDescent="0.25">
      <c r="R104413" s="15">
        <v>3</v>
      </c>
    </row>
    <row r="104414" spans="18:18" x14ac:dyDescent="0.25">
      <c r="R104414" s="15">
        <v>3</v>
      </c>
    </row>
    <row r="104415" spans="18:18" x14ac:dyDescent="0.25">
      <c r="R104415" s="15">
        <v>3</v>
      </c>
    </row>
    <row r="104416" spans="18:18" x14ac:dyDescent="0.25">
      <c r="R104416" s="15">
        <v>3</v>
      </c>
    </row>
    <row r="104417" spans="18:18" x14ac:dyDescent="0.25">
      <c r="R104417" s="15">
        <v>3</v>
      </c>
    </row>
    <row r="104418" spans="18:18" x14ac:dyDescent="0.25">
      <c r="R104418" s="15">
        <v>3</v>
      </c>
    </row>
    <row r="104419" spans="18:18" x14ac:dyDescent="0.25">
      <c r="R104419" s="15">
        <v>3</v>
      </c>
    </row>
    <row r="104420" spans="18:18" x14ac:dyDescent="0.25">
      <c r="R104420" s="15">
        <v>3</v>
      </c>
    </row>
    <row r="104421" spans="18:18" x14ac:dyDescent="0.25">
      <c r="R104421" s="15">
        <v>3</v>
      </c>
    </row>
    <row r="104422" spans="18:18" x14ac:dyDescent="0.25">
      <c r="R104422" s="15">
        <v>3</v>
      </c>
    </row>
    <row r="104423" spans="18:18" x14ac:dyDescent="0.25">
      <c r="R104423" s="15">
        <v>3</v>
      </c>
    </row>
    <row r="104424" spans="18:18" x14ac:dyDescent="0.25">
      <c r="R104424" s="15">
        <v>3</v>
      </c>
    </row>
    <row r="104425" spans="18:18" x14ac:dyDescent="0.25">
      <c r="R104425" s="15">
        <v>3</v>
      </c>
    </row>
    <row r="104426" spans="18:18" x14ac:dyDescent="0.25">
      <c r="R104426" s="15">
        <v>1</v>
      </c>
    </row>
    <row r="104427" spans="18:18" x14ac:dyDescent="0.25">
      <c r="R104427" s="15">
        <v>1</v>
      </c>
    </row>
    <row r="104428" spans="18:18" x14ac:dyDescent="0.25">
      <c r="R104428" s="15">
        <v>1</v>
      </c>
    </row>
    <row r="104429" spans="18:18" x14ac:dyDescent="0.25">
      <c r="R104429" s="15">
        <v>1</v>
      </c>
    </row>
    <row r="104430" spans="18:18" x14ac:dyDescent="0.25">
      <c r="R104430" s="15">
        <v>1</v>
      </c>
    </row>
    <row r="104431" spans="18:18" x14ac:dyDescent="0.25">
      <c r="R104431" s="15">
        <v>1</v>
      </c>
    </row>
    <row r="104432" spans="18:18" x14ac:dyDescent="0.25">
      <c r="R104432" s="15">
        <v>1</v>
      </c>
    </row>
    <row r="104433" spans="18:18" x14ac:dyDescent="0.25">
      <c r="R104433" s="15">
        <v>1</v>
      </c>
    </row>
    <row r="104434" spans="18:18" x14ac:dyDescent="0.25">
      <c r="R104434" s="15">
        <v>1</v>
      </c>
    </row>
    <row r="104435" spans="18:18" x14ac:dyDescent="0.25">
      <c r="R104435" s="15">
        <v>1</v>
      </c>
    </row>
    <row r="104436" spans="18:18" x14ac:dyDescent="0.25">
      <c r="R104436" s="15">
        <v>1</v>
      </c>
    </row>
    <row r="104437" spans="18:18" x14ac:dyDescent="0.25">
      <c r="R104437" s="15">
        <v>1</v>
      </c>
    </row>
    <row r="104438" spans="18:18" x14ac:dyDescent="0.25">
      <c r="R104438" s="15">
        <v>1</v>
      </c>
    </row>
    <row r="104439" spans="18:18" x14ac:dyDescent="0.25">
      <c r="R104439" s="15">
        <v>1</v>
      </c>
    </row>
    <row r="104440" spans="18:18" x14ac:dyDescent="0.25">
      <c r="R104440" s="15">
        <v>1</v>
      </c>
    </row>
    <row r="104441" spans="18:18" x14ac:dyDescent="0.25">
      <c r="R104441" s="15">
        <v>1</v>
      </c>
    </row>
    <row r="104442" spans="18:18" x14ac:dyDescent="0.25">
      <c r="R104442" s="15">
        <v>1</v>
      </c>
    </row>
    <row r="104443" spans="18:18" x14ac:dyDescent="0.25">
      <c r="R104443" s="15">
        <v>1</v>
      </c>
    </row>
    <row r="104444" spans="18:18" x14ac:dyDescent="0.25">
      <c r="R104444" s="15">
        <v>1</v>
      </c>
    </row>
    <row r="104445" spans="18:18" x14ac:dyDescent="0.25">
      <c r="R104445" s="15">
        <v>1</v>
      </c>
    </row>
    <row r="104446" spans="18:18" x14ac:dyDescent="0.25">
      <c r="R104446" s="15">
        <v>1</v>
      </c>
    </row>
    <row r="104447" spans="18:18" x14ac:dyDescent="0.25">
      <c r="R104447" s="15">
        <v>1</v>
      </c>
    </row>
    <row r="104448" spans="18:18" x14ac:dyDescent="0.25">
      <c r="R104448" s="15">
        <v>1</v>
      </c>
    </row>
    <row r="104449" spans="18:18" x14ac:dyDescent="0.25">
      <c r="R104449" s="15">
        <v>1</v>
      </c>
    </row>
    <row r="104450" spans="18:18" x14ac:dyDescent="0.25">
      <c r="R104450" s="15">
        <v>1</v>
      </c>
    </row>
    <row r="104451" spans="18:18" x14ac:dyDescent="0.25">
      <c r="R104451" s="15">
        <v>1</v>
      </c>
    </row>
    <row r="104452" spans="18:18" x14ac:dyDescent="0.25">
      <c r="R104452" s="15">
        <v>1</v>
      </c>
    </row>
    <row r="104453" spans="18:18" x14ac:dyDescent="0.25">
      <c r="R104453" s="15">
        <v>1</v>
      </c>
    </row>
    <row r="104454" spans="18:18" x14ac:dyDescent="0.25">
      <c r="R104454" s="15">
        <v>1</v>
      </c>
    </row>
    <row r="104455" spans="18:18" x14ac:dyDescent="0.25">
      <c r="R104455" s="15">
        <v>1</v>
      </c>
    </row>
    <row r="104456" spans="18:18" x14ac:dyDescent="0.25">
      <c r="R104456" s="15">
        <v>1</v>
      </c>
    </row>
    <row r="104457" spans="18:18" x14ac:dyDescent="0.25">
      <c r="R104457" s="15">
        <v>1</v>
      </c>
    </row>
    <row r="104458" spans="18:18" x14ac:dyDescent="0.25">
      <c r="R104458" s="15">
        <v>1</v>
      </c>
    </row>
    <row r="104459" spans="18:18" x14ac:dyDescent="0.25">
      <c r="R104459" s="15">
        <v>1</v>
      </c>
    </row>
    <row r="104460" spans="18:18" x14ac:dyDescent="0.25">
      <c r="R104460" s="15">
        <v>1</v>
      </c>
    </row>
    <row r="104461" spans="18:18" x14ac:dyDescent="0.25">
      <c r="R104461" s="15">
        <v>1</v>
      </c>
    </row>
    <row r="104462" spans="18:18" x14ac:dyDescent="0.25">
      <c r="R104462" s="15">
        <v>1</v>
      </c>
    </row>
    <row r="104463" spans="18:18" x14ac:dyDescent="0.25">
      <c r="R104463" s="15">
        <v>1</v>
      </c>
    </row>
    <row r="104464" spans="18:18" x14ac:dyDescent="0.25">
      <c r="R104464" s="15">
        <v>1</v>
      </c>
    </row>
    <row r="104465" spans="18:18" x14ac:dyDescent="0.25">
      <c r="R104465" s="15">
        <v>1</v>
      </c>
    </row>
    <row r="104466" spans="18:18" x14ac:dyDescent="0.25">
      <c r="R104466" s="15">
        <v>1</v>
      </c>
    </row>
    <row r="104467" spans="18:18" x14ac:dyDescent="0.25">
      <c r="R104467" s="15">
        <v>1</v>
      </c>
    </row>
    <row r="104468" spans="18:18" x14ac:dyDescent="0.25">
      <c r="R104468" s="15">
        <v>1</v>
      </c>
    </row>
    <row r="104469" spans="18:18" x14ac:dyDescent="0.25">
      <c r="R104469" s="15">
        <v>1</v>
      </c>
    </row>
    <row r="104470" spans="18:18" x14ac:dyDescent="0.25">
      <c r="R104470" s="15">
        <v>1</v>
      </c>
    </row>
    <row r="104471" spans="18:18" x14ac:dyDescent="0.25">
      <c r="R104471" s="15">
        <v>1</v>
      </c>
    </row>
    <row r="104472" spans="18:18" x14ac:dyDescent="0.25">
      <c r="R104472" s="15">
        <v>1</v>
      </c>
    </row>
    <row r="104473" spans="18:18" x14ac:dyDescent="0.25">
      <c r="R104473" s="15">
        <v>1</v>
      </c>
    </row>
    <row r="104474" spans="18:18" x14ac:dyDescent="0.25">
      <c r="R104474" s="15">
        <v>1</v>
      </c>
    </row>
    <row r="104475" spans="18:18" x14ac:dyDescent="0.25">
      <c r="R104475" s="15">
        <v>1</v>
      </c>
    </row>
    <row r="104476" spans="18:18" x14ac:dyDescent="0.25">
      <c r="R104476" s="15">
        <v>1</v>
      </c>
    </row>
    <row r="104477" spans="18:18" x14ac:dyDescent="0.25">
      <c r="R104477" s="15">
        <v>1</v>
      </c>
    </row>
    <row r="104478" spans="18:18" x14ac:dyDescent="0.25">
      <c r="R104478" s="15">
        <v>1</v>
      </c>
    </row>
    <row r="104479" spans="18:18" x14ac:dyDescent="0.25">
      <c r="R104479" s="15">
        <v>1</v>
      </c>
    </row>
    <row r="104480" spans="18:18" x14ac:dyDescent="0.25">
      <c r="R104480" s="15">
        <v>1</v>
      </c>
    </row>
    <row r="104481" spans="18:18" x14ac:dyDescent="0.25">
      <c r="R104481" s="15">
        <v>1</v>
      </c>
    </row>
    <row r="104482" spans="18:18" x14ac:dyDescent="0.25">
      <c r="R104482" s="15">
        <v>1</v>
      </c>
    </row>
    <row r="104483" spans="18:18" x14ac:dyDescent="0.25">
      <c r="R104483" s="15">
        <v>1</v>
      </c>
    </row>
    <row r="104484" spans="18:18" x14ac:dyDescent="0.25">
      <c r="R104484" s="15">
        <v>1</v>
      </c>
    </row>
    <row r="104485" spans="18:18" x14ac:dyDescent="0.25">
      <c r="R104485" s="15">
        <v>1</v>
      </c>
    </row>
    <row r="104486" spans="18:18" x14ac:dyDescent="0.25">
      <c r="R104486" s="15">
        <v>1</v>
      </c>
    </row>
    <row r="104487" spans="18:18" x14ac:dyDescent="0.25">
      <c r="R104487" s="15">
        <v>1</v>
      </c>
    </row>
    <row r="104488" spans="18:18" x14ac:dyDescent="0.25">
      <c r="R104488" s="15">
        <v>1</v>
      </c>
    </row>
    <row r="104489" spans="18:18" x14ac:dyDescent="0.25">
      <c r="R104489" s="15">
        <v>1</v>
      </c>
    </row>
    <row r="104490" spans="18:18" x14ac:dyDescent="0.25">
      <c r="R104490" s="15">
        <v>1</v>
      </c>
    </row>
    <row r="104491" spans="18:18" x14ac:dyDescent="0.25">
      <c r="R104491" s="15">
        <v>1</v>
      </c>
    </row>
    <row r="104492" spans="18:18" x14ac:dyDescent="0.25">
      <c r="R104492" s="15">
        <v>1</v>
      </c>
    </row>
    <row r="104493" spans="18:18" x14ac:dyDescent="0.25">
      <c r="R104493" s="15">
        <v>1</v>
      </c>
    </row>
    <row r="104494" spans="18:18" x14ac:dyDescent="0.25">
      <c r="R104494" s="15">
        <v>1</v>
      </c>
    </row>
    <row r="104495" spans="18:18" x14ac:dyDescent="0.25">
      <c r="R104495" s="15">
        <v>1</v>
      </c>
    </row>
    <row r="104496" spans="18:18" x14ac:dyDescent="0.25">
      <c r="R104496" s="15">
        <v>1</v>
      </c>
    </row>
    <row r="104497" spans="18:18" x14ac:dyDescent="0.25">
      <c r="R104497" s="15">
        <v>1</v>
      </c>
    </row>
    <row r="104498" spans="18:18" x14ac:dyDescent="0.25">
      <c r="R104498" s="15">
        <v>1</v>
      </c>
    </row>
    <row r="104499" spans="18:18" x14ac:dyDescent="0.25">
      <c r="R104499" s="15">
        <v>1</v>
      </c>
    </row>
    <row r="104500" spans="18:18" x14ac:dyDescent="0.25">
      <c r="R104500" s="15">
        <v>1</v>
      </c>
    </row>
    <row r="104501" spans="18:18" x14ac:dyDescent="0.25">
      <c r="R104501" s="15">
        <v>1</v>
      </c>
    </row>
    <row r="104502" spans="18:18" x14ac:dyDescent="0.25">
      <c r="R104502" s="15">
        <v>1</v>
      </c>
    </row>
    <row r="104503" spans="18:18" x14ac:dyDescent="0.25">
      <c r="R104503" s="15">
        <v>3</v>
      </c>
    </row>
    <row r="104504" spans="18:18" x14ac:dyDescent="0.25">
      <c r="R104504" s="15">
        <v>3</v>
      </c>
    </row>
    <row r="104505" spans="18:18" x14ac:dyDescent="0.25">
      <c r="R104505" s="15">
        <v>3</v>
      </c>
    </row>
    <row r="104506" spans="18:18" x14ac:dyDescent="0.25">
      <c r="R104506" s="15">
        <v>3</v>
      </c>
    </row>
    <row r="104507" spans="18:18" x14ac:dyDescent="0.25">
      <c r="R104507" s="15">
        <v>3</v>
      </c>
    </row>
    <row r="104508" spans="18:18" x14ac:dyDescent="0.25">
      <c r="R104508" s="15">
        <v>3</v>
      </c>
    </row>
    <row r="104509" spans="18:18" x14ac:dyDescent="0.25">
      <c r="R104509" s="15">
        <v>3</v>
      </c>
    </row>
    <row r="104510" spans="18:18" x14ac:dyDescent="0.25">
      <c r="R104510" s="15">
        <v>3</v>
      </c>
    </row>
    <row r="104511" spans="18:18" x14ac:dyDescent="0.25">
      <c r="R104511" s="15">
        <v>3</v>
      </c>
    </row>
    <row r="104512" spans="18:18" x14ac:dyDescent="0.25">
      <c r="R104512" s="15">
        <v>3</v>
      </c>
    </row>
    <row r="104513" spans="18:18" x14ac:dyDescent="0.25">
      <c r="R104513" s="15">
        <v>3</v>
      </c>
    </row>
    <row r="104514" spans="18:18" x14ac:dyDescent="0.25">
      <c r="R104514" s="15">
        <v>3</v>
      </c>
    </row>
    <row r="104515" spans="18:18" x14ac:dyDescent="0.25">
      <c r="R104515" s="15">
        <v>3</v>
      </c>
    </row>
    <row r="104516" spans="18:18" x14ac:dyDescent="0.25">
      <c r="R104516" s="15">
        <v>3</v>
      </c>
    </row>
    <row r="104517" spans="18:18" x14ac:dyDescent="0.25">
      <c r="R104517" s="15">
        <v>3</v>
      </c>
    </row>
    <row r="104518" spans="18:18" x14ac:dyDescent="0.25">
      <c r="R104518" s="15">
        <v>3</v>
      </c>
    </row>
    <row r="104519" spans="18:18" x14ac:dyDescent="0.25">
      <c r="R104519" s="15">
        <v>3</v>
      </c>
    </row>
    <row r="104520" spans="18:18" x14ac:dyDescent="0.25">
      <c r="R104520" s="15">
        <v>3</v>
      </c>
    </row>
    <row r="104521" spans="18:18" x14ac:dyDescent="0.25">
      <c r="R104521" s="15">
        <v>3</v>
      </c>
    </row>
    <row r="104522" spans="18:18" x14ac:dyDescent="0.25">
      <c r="R104522" s="15">
        <v>3</v>
      </c>
    </row>
    <row r="104523" spans="18:18" x14ac:dyDescent="0.25">
      <c r="R104523" s="15">
        <v>3</v>
      </c>
    </row>
    <row r="104524" spans="18:18" x14ac:dyDescent="0.25">
      <c r="R104524" s="15">
        <v>3</v>
      </c>
    </row>
    <row r="104525" spans="18:18" x14ac:dyDescent="0.25">
      <c r="R104525" s="15">
        <v>3</v>
      </c>
    </row>
    <row r="104526" spans="18:18" x14ac:dyDescent="0.25">
      <c r="R104526" s="15">
        <v>3</v>
      </c>
    </row>
    <row r="104527" spans="18:18" x14ac:dyDescent="0.25">
      <c r="R104527" s="15">
        <v>3</v>
      </c>
    </row>
    <row r="104528" spans="18:18" x14ac:dyDescent="0.25">
      <c r="R104528" s="15">
        <v>3</v>
      </c>
    </row>
    <row r="104529" spans="18:18" x14ac:dyDescent="0.25">
      <c r="R104529" s="15">
        <v>3</v>
      </c>
    </row>
    <row r="104530" spans="18:18" x14ac:dyDescent="0.25">
      <c r="R104530" s="15">
        <v>3</v>
      </c>
    </row>
    <row r="104531" spans="18:18" x14ac:dyDescent="0.25">
      <c r="R104531" s="15">
        <v>3</v>
      </c>
    </row>
    <row r="104532" spans="18:18" x14ac:dyDescent="0.25">
      <c r="R104532" s="15">
        <v>3</v>
      </c>
    </row>
    <row r="104533" spans="18:18" x14ac:dyDescent="0.25">
      <c r="R104533" s="15">
        <v>3</v>
      </c>
    </row>
    <row r="104534" spans="18:18" x14ac:dyDescent="0.25">
      <c r="R104534" s="15">
        <v>3</v>
      </c>
    </row>
    <row r="104535" spans="18:18" x14ac:dyDescent="0.25">
      <c r="R104535" s="15">
        <v>3</v>
      </c>
    </row>
    <row r="104536" spans="18:18" x14ac:dyDescent="0.25">
      <c r="R104536" s="15">
        <v>3</v>
      </c>
    </row>
    <row r="104537" spans="18:18" x14ac:dyDescent="0.25">
      <c r="R104537" s="15">
        <v>3</v>
      </c>
    </row>
    <row r="104538" spans="18:18" x14ac:dyDescent="0.25">
      <c r="R104538" s="15">
        <v>3</v>
      </c>
    </row>
    <row r="104539" spans="18:18" x14ac:dyDescent="0.25">
      <c r="R104539" s="15">
        <v>3</v>
      </c>
    </row>
    <row r="104540" spans="18:18" x14ac:dyDescent="0.25">
      <c r="R104540" s="15">
        <v>3</v>
      </c>
    </row>
    <row r="104541" spans="18:18" x14ac:dyDescent="0.25">
      <c r="R104541" s="15">
        <v>3</v>
      </c>
    </row>
    <row r="104542" spans="18:18" x14ac:dyDescent="0.25">
      <c r="R104542" s="15">
        <v>3</v>
      </c>
    </row>
    <row r="104543" spans="18:18" x14ac:dyDescent="0.25">
      <c r="R104543" s="15">
        <v>3</v>
      </c>
    </row>
    <row r="104544" spans="18:18" x14ac:dyDescent="0.25">
      <c r="R104544" s="15">
        <v>3</v>
      </c>
    </row>
    <row r="104545" spans="18:18" x14ac:dyDescent="0.25">
      <c r="R104545" s="15">
        <v>3</v>
      </c>
    </row>
    <row r="104546" spans="18:18" x14ac:dyDescent="0.25">
      <c r="R104546" s="15">
        <v>3</v>
      </c>
    </row>
    <row r="104547" spans="18:18" x14ac:dyDescent="0.25">
      <c r="R104547" s="15">
        <v>3</v>
      </c>
    </row>
    <row r="104548" spans="18:18" x14ac:dyDescent="0.25">
      <c r="R104548" s="15">
        <v>3</v>
      </c>
    </row>
    <row r="104549" spans="18:18" x14ac:dyDescent="0.25">
      <c r="R104549" s="15">
        <v>3</v>
      </c>
    </row>
    <row r="104550" spans="18:18" x14ac:dyDescent="0.25">
      <c r="R104550" s="15">
        <v>3</v>
      </c>
    </row>
    <row r="104551" spans="18:18" x14ac:dyDescent="0.25">
      <c r="R104551" s="15">
        <v>3</v>
      </c>
    </row>
    <row r="104552" spans="18:18" x14ac:dyDescent="0.25">
      <c r="R104552" s="15">
        <v>3</v>
      </c>
    </row>
    <row r="104553" spans="18:18" x14ac:dyDescent="0.25">
      <c r="R104553" s="15">
        <v>3</v>
      </c>
    </row>
    <row r="104554" spans="18:18" x14ac:dyDescent="0.25">
      <c r="R104554" s="15">
        <v>3</v>
      </c>
    </row>
    <row r="104555" spans="18:18" x14ac:dyDescent="0.25">
      <c r="R104555" s="15">
        <v>3</v>
      </c>
    </row>
    <row r="104556" spans="18:18" x14ac:dyDescent="0.25">
      <c r="R104556" s="15">
        <v>3</v>
      </c>
    </row>
    <row r="104557" spans="18:18" x14ac:dyDescent="0.25">
      <c r="R104557" s="15">
        <v>3</v>
      </c>
    </row>
    <row r="104558" spans="18:18" x14ac:dyDescent="0.25">
      <c r="R104558" s="15">
        <v>3</v>
      </c>
    </row>
    <row r="104559" spans="18:18" x14ac:dyDescent="0.25">
      <c r="R104559" s="15">
        <v>3</v>
      </c>
    </row>
    <row r="104560" spans="18:18" x14ac:dyDescent="0.25">
      <c r="R104560" s="15">
        <v>3</v>
      </c>
    </row>
    <row r="104561" spans="18:18" x14ac:dyDescent="0.25">
      <c r="R104561" s="15">
        <v>3</v>
      </c>
    </row>
    <row r="104562" spans="18:18" x14ac:dyDescent="0.25">
      <c r="R104562" s="15">
        <v>3</v>
      </c>
    </row>
    <row r="104563" spans="18:18" x14ac:dyDescent="0.25">
      <c r="R104563" s="15">
        <v>3</v>
      </c>
    </row>
    <row r="104564" spans="18:18" x14ac:dyDescent="0.25">
      <c r="R104564" s="15">
        <v>3</v>
      </c>
    </row>
    <row r="104565" spans="18:18" x14ac:dyDescent="0.25">
      <c r="R104565" s="15">
        <v>3</v>
      </c>
    </row>
    <row r="104566" spans="18:18" x14ac:dyDescent="0.25">
      <c r="R104566" s="15">
        <v>3</v>
      </c>
    </row>
    <row r="104567" spans="18:18" x14ac:dyDescent="0.25">
      <c r="R104567" s="15">
        <v>3</v>
      </c>
    </row>
    <row r="104568" spans="18:18" x14ac:dyDescent="0.25">
      <c r="R104568" s="15">
        <v>3</v>
      </c>
    </row>
    <row r="104569" spans="18:18" x14ac:dyDescent="0.25">
      <c r="R104569" s="15">
        <v>3</v>
      </c>
    </row>
    <row r="104570" spans="18:18" x14ac:dyDescent="0.25">
      <c r="R104570" s="15">
        <v>4</v>
      </c>
    </row>
    <row r="104571" spans="18:18" x14ac:dyDescent="0.25">
      <c r="R104571" s="15">
        <v>4</v>
      </c>
    </row>
    <row r="104572" spans="18:18" x14ac:dyDescent="0.25">
      <c r="R104572" s="15">
        <v>4</v>
      </c>
    </row>
    <row r="104573" spans="18:18" x14ac:dyDescent="0.25">
      <c r="R104573" s="15">
        <v>4</v>
      </c>
    </row>
    <row r="104574" spans="18:18" x14ac:dyDescent="0.25">
      <c r="R104574" s="15">
        <v>4</v>
      </c>
    </row>
    <row r="104575" spans="18:18" x14ac:dyDescent="0.25">
      <c r="R104575" s="15">
        <v>4</v>
      </c>
    </row>
    <row r="104576" spans="18:18" x14ac:dyDescent="0.25">
      <c r="R104576" s="15">
        <v>4</v>
      </c>
    </row>
    <row r="104577" spans="18:18" x14ac:dyDescent="0.25">
      <c r="R104577" s="15">
        <v>4</v>
      </c>
    </row>
    <row r="104578" spans="18:18" x14ac:dyDescent="0.25">
      <c r="R104578" s="15">
        <v>4</v>
      </c>
    </row>
    <row r="104579" spans="18:18" x14ac:dyDescent="0.25">
      <c r="R104579" s="15">
        <v>4</v>
      </c>
    </row>
    <row r="104580" spans="18:18" x14ac:dyDescent="0.25">
      <c r="R104580" s="15">
        <v>4</v>
      </c>
    </row>
    <row r="104581" spans="18:18" x14ac:dyDescent="0.25">
      <c r="R104581" s="15">
        <v>4</v>
      </c>
    </row>
    <row r="104582" spans="18:18" x14ac:dyDescent="0.25">
      <c r="R104582" s="15">
        <v>4</v>
      </c>
    </row>
    <row r="104583" spans="18:18" x14ac:dyDescent="0.25">
      <c r="R104583" s="15">
        <v>4</v>
      </c>
    </row>
    <row r="104584" spans="18:18" x14ac:dyDescent="0.25">
      <c r="R104584" s="15">
        <v>4</v>
      </c>
    </row>
    <row r="104585" spans="18:18" x14ac:dyDescent="0.25">
      <c r="R104585" s="15">
        <v>4</v>
      </c>
    </row>
    <row r="104586" spans="18:18" x14ac:dyDescent="0.25">
      <c r="R104586" s="15">
        <v>4</v>
      </c>
    </row>
    <row r="104587" spans="18:18" x14ac:dyDescent="0.25">
      <c r="R104587" s="15">
        <v>3</v>
      </c>
    </row>
    <row r="104588" spans="18:18" x14ac:dyDescent="0.25">
      <c r="R104588" s="15">
        <v>3</v>
      </c>
    </row>
    <row r="104589" spans="18:18" x14ac:dyDescent="0.25">
      <c r="R104589" s="15">
        <v>3</v>
      </c>
    </row>
    <row r="104590" spans="18:18" x14ac:dyDescent="0.25">
      <c r="R104590" s="15">
        <v>3</v>
      </c>
    </row>
    <row r="104591" spans="18:18" x14ac:dyDescent="0.25">
      <c r="R104591" s="15">
        <v>3</v>
      </c>
    </row>
    <row r="104592" spans="18:18" x14ac:dyDescent="0.25">
      <c r="R104592" s="15">
        <v>3</v>
      </c>
    </row>
    <row r="104593" spans="18:18" x14ac:dyDescent="0.25">
      <c r="R104593" s="15">
        <v>3</v>
      </c>
    </row>
    <row r="104594" spans="18:18" x14ac:dyDescent="0.25">
      <c r="R104594" s="15">
        <v>3</v>
      </c>
    </row>
    <row r="104595" spans="18:18" x14ac:dyDescent="0.25">
      <c r="R104595" s="15">
        <v>3</v>
      </c>
    </row>
    <row r="104596" spans="18:18" x14ac:dyDescent="0.25">
      <c r="R104596" s="15">
        <v>3</v>
      </c>
    </row>
    <row r="104597" spans="18:18" x14ac:dyDescent="0.25">
      <c r="R104597" s="15">
        <v>3</v>
      </c>
    </row>
    <row r="104598" spans="18:18" x14ac:dyDescent="0.25">
      <c r="R104598" s="15">
        <v>3</v>
      </c>
    </row>
    <row r="104599" spans="18:18" x14ac:dyDescent="0.25">
      <c r="R104599" s="15">
        <v>3</v>
      </c>
    </row>
    <row r="104600" spans="18:18" x14ac:dyDescent="0.25">
      <c r="R104600" s="15">
        <v>3</v>
      </c>
    </row>
    <row r="104601" spans="18:18" x14ac:dyDescent="0.25">
      <c r="R104601" s="15">
        <v>3</v>
      </c>
    </row>
    <row r="104602" spans="18:18" x14ac:dyDescent="0.25">
      <c r="R104602" s="15">
        <v>3</v>
      </c>
    </row>
    <row r="104603" spans="18:18" x14ac:dyDescent="0.25">
      <c r="R104603" s="15">
        <v>3</v>
      </c>
    </row>
    <row r="104604" spans="18:18" x14ac:dyDescent="0.25">
      <c r="R104604" s="15">
        <v>3</v>
      </c>
    </row>
    <row r="104605" spans="18:18" x14ac:dyDescent="0.25">
      <c r="R104605" s="15">
        <v>3</v>
      </c>
    </row>
    <row r="104606" spans="18:18" x14ac:dyDescent="0.25">
      <c r="R104606" s="15">
        <v>3</v>
      </c>
    </row>
    <row r="104607" spans="18:18" x14ac:dyDescent="0.25">
      <c r="R104607" s="15">
        <v>3</v>
      </c>
    </row>
    <row r="104608" spans="18:18" x14ac:dyDescent="0.25">
      <c r="R104608" s="15">
        <v>3</v>
      </c>
    </row>
    <row r="104609" spans="18:18" x14ac:dyDescent="0.25">
      <c r="R104609" s="15">
        <v>3</v>
      </c>
    </row>
    <row r="104610" spans="18:18" x14ac:dyDescent="0.25">
      <c r="R104610" s="15">
        <v>3</v>
      </c>
    </row>
    <row r="104611" spans="18:18" x14ac:dyDescent="0.25">
      <c r="R104611" s="15">
        <v>3</v>
      </c>
    </row>
    <row r="104612" spans="18:18" x14ac:dyDescent="0.25">
      <c r="R104612" s="15">
        <v>4</v>
      </c>
    </row>
    <row r="104613" spans="18:18" x14ac:dyDescent="0.25">
      <c r="R104613" s="15">
        <v>4</v>
      </c>
    </row>
    <row r="104614" spans="18:18" x14ac:dyDescent="0.25">
      <c r="R104614" s="15">
        <v>4</v>
      </c>
    </row>
    <row r="104615" spans="18:18" x14ac:dyDescent="0.25">
      <c r="R104615" s="15">
        <v>4</v>
      </c>
    </row>
    <row r="104616" spans="18:18" x14ac:dyDescent="0.25">
      <c r="R104616" s="15">
        <v>4</v>
      </c>
    </row>
    <row r="104617" spans="18:18" x14ac:dyDescent="0.25">
      <c r="R104617" s="15">
        <v>4</v>
      </c>
    </row>
    <row r="104618" spans="18:18" x14ac:dyDescent="0.25">
      <c r="R104618" s="15">
        <v>4</v>
      </c>
    </row>
    <row r="104619" spans="18:18" x14ac:dyDescent="0.25">
      <c r="R104619" s="15">
        <v>4</v>
      </c>
    </row>
    <row r="104620" spans="18:18" x14ac:dyDescent="0.25">
      <c r="R104620" s="15">
        <v>4</v>
      </c>
    </row>
    <row r="104621" spans="18:18" x14ac:dyDescent="0.25">
      <c r="R104621" s="15">
        <v>4</v>
      </c>
    </row>
    <row r="104622" spans="18:18" x14ac:dyDescent="0.25">
      <c r="R104622" s="15">
        <v>4</v>
      </c>
    </row>
    <row r="104623" spans="18:18" x14ac:dyDescent="0.25">
      <c r="R104623" s="15">
        <v>4</v>
      </c>
    </row>
    <row r="104624" spans="18:18" x14ac:dyDescent="0.25">
      <c r="R104624" s="15">
        <v>4</v>
      </c>
    </row>
    <row r="104625" spans="18:18" x14ac:dyDescent="0.25">
      <c r="R104625" s="15">
        <v>4</v>
      </c>
    </row>
    <row r="104626" spans="18:18" x14ac:dyDescent="0.25">
      <c r="R104626" s="15">
        <v>4</v>
      </c>
    </row>
    <row r="104627" spans="18:18" x14ac:dyDescent="0.25">
      <c r="R104627" s="15">
        <v>4</v>
      </c>
    </row>
    <row r="104628" spans="18:18" x14ac:dyDescent="0.25">
      <c r="R104628" s="15">
        <v>3</v>
      </c>
    </row>
    <row r="104629" spans="18:18" x14ac:dyDescent="0.25">
      <c r="R104629" s="15">
        <v>3</v>
      </c>
    </row>
    <row r="104630" spans="18:18" x14ac:dyDescent="0.25">
      <c r="R104630" s="15">
        <v>3</v>
      </c>
    </row>
    <row r="104631" spans="18:18" x14ac:dyDescent="0.25">
      <c r="R104631" s="15">
        <v>3</v>
      </c>
    </row>
    <row r="104632" spans="18:18" x14ac:dyDescent="0.25">
      <c r="R104632" s="15">
        <v>3</v>
      </c>
    </row>
    <row r="104633" spans="18:18" x14ac:dyDescent="0.25">
      <c r="R104633" s="15">
        <v>5</v>
      </c>
    </row>
    <row r="104634" spans="18:18" x14ac:dyDescent="0.25">
      <c r="R104634" s="15">
        <v>5</v>
      </c>
    </row>
    <row r="104635" spans="18:18" x14ac:dyDescent="0.25">
      <c r="R104635" s="15">
        <v>5</v>
      </c>
    </row>
    <row r="104636" spans="18:18" x14ac:dyDescent="0.25">
      <c r="R104636" s="15">
        <v>5</v>
      </c>
    </row>
    <row r="104637" spans="18:18" x14ac:dyDescent="0.25">
      <c r="R104637" s="15">
        <v>5</v>
      </c>
    </row>
    <row r="104638" spans="18:18" x14ac:dyDescent="0.25">
      <c r="R104638" s="15">
        <v>5</v>
      </c>
    </row>
    <row r="104639" spans="18:18" x14ac:dyDescent="0.25">
      <c r="R104639" s="15">
        <v>3</v>
      </c>
    </row>
    <row r="104640" spans="18:18" x14ac:dyDescent="0.25">
      <c r="R104640" s="15">
        <v>3</v>
      </c>
    </row>
    <row r="104641" spans="18:18" x14ac:dyDescent="0.25">
      <c r="R104641" s="15">
        <v>3</v>
      </c>
    </row>
    <row r="104642" spans="18:18" x14ac:dyDescent="0.25">
      <c r="R104642" s="15">
        <v>3</v>
      </c>
    </row>
    <row r="104643" spans="18:18" x14ac:dyDescent="0.25">
      <c r="R104643" s="15">
        <v>3</v>
      </c>
    </row>
    <row r="104644" spans="18:18" x14ac:dyDescent="0.25">
      <c r="R104644" s="15">
        <v>3</v>
      </c>
    </row>
    <row r="104645" spans="18:18" x14ac:dyDescent="0.25">
      <c r="R104645" s="15">
        <v>3</v>
      </c>
    </row>
    <row r="104646" spans="18:18" x14ac:dyDescent="0.25">
      <c r="R104646" s="15">
        <v>3</v>
      </c>
    </row>
    <row r="104647" spans="18:18" x14ac:dyDescent="0.25">
      <c r="R104647" s="15">
        <v>3</v>
      </c>
    </row>
    <row r="104648" spans="18:18" x14ac:dyDescent="0.25">
      <c r="R104648" s="15">
        <v>3</v>
      </c>
    </row>
    <row r="104649" spans="18:18" x14ac:dyDescent="0.25">
      <c r="R104649" s="15">
        <v>3</v>
      </c>
    </row>
    <row r="104650" spans="18:18" x14ac:dyDescent="0.25">
      <c r="R104650" s="15">
        <v>3</v>
      </c>
    </row>
    <row r="104651" spans="18:18" x14ac:dyDescent="0.25">
      <c r="R104651" s="15">
        <v>3</v>
      </c>
    </row>
    <row r="104652" spans="18:18" x14ac:dyDescent="0.25">
      <c r="R104652" s="15">
        <v>3</v>
      </c>
    </row>
    <row r="104653" spans="18:18" x14ac:dyDescent="0.25">
      <c r="R104653" s="15">
        <v>3</v>
      </c>
    </row>
    <row r="104654" spans="18:18" x14ac:dyDescent="0.25">
      <c r="R104654" s="15">
        <v>3</v>
      </c>
    </row>
    <row r="104655" spans="18:18" x14ac:dyDescent="0.25">
      <c r="R104655" s="15">
        <v>3</v>
      </c>
    </row>
    <row r="104656" spans="18:18" x14ac:dyDescent="0.25">
      <c r="R104656" s="15">
        <v>3</v>
      </c>
    </row>
    <row r="104657" spans="18:18" x14ac:dyDescent="0.25">
      <c r="R104657" s="15">
        <v>3</v>
      </c>
    </row>
    <row r="104658" spans="18:18" x14ac:dyDescent="0.25">
      <c r="R104658" s="15">
        <v>3</v>
      </c>
    </row>
    <row r="104659" spans="18:18" x14ac:dyDescent="0.25">
      <c r="R104659" s="15">
        <v>3</v>
      </c>
    </row>
    <row r="104660" spans="18:18" x14ac:dyDescent="0.25">
      <c r="R104660" s="15">
        <v>3</v>
      </c>
    </row>
    <row r="104661" spans="18:18" x14ac:dyDescent="0.25">
      <c r="R104661" s="15">
        <v>3</v>
      </c>
    </row>
    <row r="104662" spans="18:18" x14ac:dyDescent="0.25">
      <c r="R104662" s="15">
        <v>3</v>
      </c>
    </row>
    <row r="104663" spans="18:18" x14ac:dyDescent="0.25">
      <c r="R104663" s="15">
        <v>3</v>
      </c>
    </row>
    <row r="104664" spans="18:18" x14ac:dyDescent="0.25">
      <c r="R104664" s="15">
        <v>1</v>
      </c>
    </row>
    <row r="104665" spans="18:18" x14ac:dyDescent="0.25">
      <c r="R104665" s="15">
        <v>1</v>
      </c>
    </row>
    <row r="104666" spans="18:18" x14ac:dyDescent="0.25">
      <c r="R104666" s="15">
        <v>1</v>
      </c>
    </row>
    <row r="104667" spans="18:18" x14ac:dyDescent="0.25">
      <c r="R104667" s="15">
        <v>1</v>
      </c>
    </row>
    <row r="104668" spans="18:18" x14ac:dyDescent="0.25">
      <c r="R104668" s="15">
        <v>1</v>
      </c>
    </row>
    <row r="104669" spans="18:18" x14ac:dyDescent="0.25">
      <c r="R104669" s="15">
        <v>1</v>
      </c>
    </row>
    <row r="104670" spans="18:18" x14ac:dyDescent="0.25">
      <c r="R104670" s="15">
        <v>1</v>
      </c>
    </row>
    <row r="104671" spans="18:18" x14ac:dyDescent="0.25">
      <c r="R104671" s="15">
        <v>1</v>
      </c>
    </row>
    <row r="104672" spans="18:18" x14ac:dyDescent="0.25">
      <c r="R104672" s="15">
        <v>1</v>
      </c>
    </row>
    <row r="104673" spans="18:18" x14ac:dyDescent="0.25">
      <c r="R104673" s="15">
        <v>1</v>
      </c>
    </row>
    <row r="104674" spans="18:18" x14ac:dyDescent="0.25">
      <c r="R104674" s="15">
        <v>1</v>
      </c>
    </row>
    <row r="104675" spans="18:18" x14ac:dyDescent="0.25">
      <c r="R104675" s="15">
        <v>1</v>
      </c>
    </row>
    <row r="104676" spans="18:18" x14ac:dyDescent="0.25">
      <c r="R104676" s="15">
        <v>1</v>
      </c>
    </row>
    <row r="104677" spans="18:18" x14ac:dyDescent="0.25">
      <c r="R104677" s="15">
        <v>1</v>
      </c>
    </row>
    <row r="104678" spans="18:18" x14ac:dyDescent="0.25">
      <c r="R104678" s="15">
        <v>1</v>
      </c>
    </row>
    <row r="104679" spans="18:18" x14ac:dyDescent="0.25">
      <c r="R104679" s="15">
        <v>1</v>
      </c>
    </row>
    <row r="104680" spans="18:18" x14ac:dyDescent="0.25">
      <c r="R104680" s="15">
        <v>1</v>
      </c>
    </row>
    <row r="104681" spans="18:18" x14ac:dyDescent="0.25">
      <c r="R104681" s="15">
        <v>1</v>
      </c>
    </row>
    <row r="104682" spans="18:18" x14ac:dyDescent="0.25">
      <c r="R104682" s="15">
        <v>1</v>
      </c>
    </row>
    <row r="104683" spans="18:18" x14ac:dyDescent="0.25">
      <c r="R104683" s="15">
        <v>1</v>
      </c>
    </row>
    <row r="104684" spans="18:18" x14ac:dyDescent="0.25">
      <c r="R104684" s="15">
        <v>1</v>
      </c>
    </row>
    <row r="104685" spans="18:18" x14ac:dyDescent="0.25">
      <c r="R104685" s="15">
        <v>1</v>
      </c>
    </row>
    <row r="104686" spans="18:18" x14ac:dyDescent="0.25">
      <c r="R104686" s="15">
        <v>1</v>
      </c>
    </row>
    <row r="104687" spans="18:18" x14ac:dyDescent="0.25">
      <c r="R104687" s="15">
        <v>1</v>
      </c>
    </row>
    <row r="104688" spans="18:18" x14ac:dyDescent="0.25">
      <c r="R104688" s="15">
        <v>1</v>
      </c>
    </row>
    <row r="104689" spans="18:18" x14ac:dyDescent="0.25">
      <c r="R104689" s="15">
        <v>1</v>
      </c>
    </row>
    <row r="104690" spans="18:18" x14ac:dyDescent="0.25">
      <c r="R104690" s="15">
        <v>1</v>
      </c>
    </row>
    <row r="104691" spans="18:18" x14ac:dyDescent="0.25">
      <c r="R104691" s="15">
        <v>1</v>
      </c>
    </row>
    <row r="104692" spans="18:18" x14ac:dyDescent="0.25">
      <c r="R104692" s="15">
        <v>1</v>
      </c>
    </row>
    <row r="104693" spans="18:18" x14ac:dyDescent="0.25">
      <c r="R104693" s="15">
        <v>1</v>
      </c>
    </row>
    <row r="104694" spans="18:18" x14ac:dyDescent="0.25">
      <c r="R104694" s="15">
        <v>1</v>
      </c>
    </row>
    <row r="104695" spans="18:18" x14ac:dyDescent="0.25">
      <c r="R104695" s="15">
        <v>1</v>
      </c>
    </row>
    <row r="104696" spans="18:18" x14ac:dyDescent="0.25">
      <c r="R104696" s="15">
        <v>1</v>
      </c>
    </row>
    <row r="104697" spans="18:18" x14ac:dyDescent="0.25">
      <c r="R104697" s="15">
        <v>1</v>
      </c>
    </row>
    <row r="104698" spans="18:18" x14ac:dyDescent="0.25">
      <c r="R104698" s="15">
        <v>1</v>
      </c>
    </row>
    <row r="104699" spans="18:18" x14ac:dyDescent="0.25">
      <c r="R104699" s="15">
        <v>1</v>
      </c>
    </row>
    <row r="104700" spans="18:18" x14ac:dyDescent="0.25">
      <c r="R104700" s="15">
        <v>1</v>
      </c>
    </row>
    <row r="104701" spans="18:18" x14ac:dyDescent="0.25">
      <c r="R104701" s="15">
        <v>1</v>
      </c>
    </row>
    <row r="104702" spans="18:18" x14ac:dyDescent="0.25">
      <c r="R104702" s="15">
        <v>1</v>
      </c>
    </row>
    <row r="104703" spans="18:18" x14ac:dyDescent="0.25">
      <c r="R104703" s="15">
        <v>1</v>
      </c>
    </row>
    <row r="104704" spans="18:18" x14ac:dyDescent="0.25">
      <c r="R104704" s="15">
        <v>1</v>
      </c>
    </row>
    <row r="104705" spans="18:18" x14ac:dyDescent="0.25">
      <c r="R104705" s="15">
        <v>1</v>
      </c>
    </row>
    <row r="104706" spans="18:18" x14ac:dyDescent="0.25">
      <c r="R104706" s="15">
        <v>1</v>
      </c>
    </row>
    <row r="104707" spans="18:18" x14ac:dyDescent="0.25">
      <c r="R104707" s="15">
        <v>1</v>
      </c>
    </row>
    <row r="104708" spans="18:18" x14ac:dyDescent="0.25">
      <c r="R104708" s="15">
        <v>1</v>
      </c>
    </row>
    <row r="104709" spans="18:18" x14ac:dyDescent="0.25">
      <c r="R104709" s="15">
        <v>1</v>
      </c>
    </row>
    <row r="104710" spans="18:18" x14ac:dyDescent="0.25">
      <c r="R104710" s="15">
        <v>1</v>
      </c>
    </row>
    <row r="104711" spans="18:18" x14ac:dyDescent="0.25">
      <c r="R104711" s="15">
        <v>1</v>
      </c>
    </row>
    <row r="104712" spans="18:18" x14ac:dyDescent="0.25">
      <c r="R104712" s="15">
        <v>1</v>
      </c>
    </row>
    <row r="104713" spans="18:18" x14ac:dyDescent="0.25">
      <c r="R104713" s="15">
        <v>1</v>
      </c>
    </row>
    <row r="104714" spans="18:18" x14ac:dyDescent="0.25">
      <c r="R104714" s="15">
        <v>1</v>
      </c>
    </row>
    <row r="104715" spans="18:18" x14ac:dyDescent="0.25">
      <c r="R104715" s="15">
        <v>1</v>
      </c>
    </row>
    <row r="104716" spans="18:18" x14ac:dyDescent="0.25">
      <c r="R104716" s="15">
        <v>1</v>
      </c>
    </row>
    <row r="104717" spans="18:18" x14ac:dyDescent="0.25">
      <c r="R104717" s="15">
        <v>1</v>
      </c>
    </row>
    <row r="104718" spans="18:18" x14ac:dyDescent="0.25">
      <c r="R104718" s="15">
        <v>1</v>
      </c>
    </row>
    <row r="104719" spans="18:18" x14ac:dyDescent="0.25">
      <c r="R104719" s="15">
        <v>1</v>
      </c>
    </row>
    <row r="104720" spans="18:18" x14ac:dyDescent="0.25">
      <c r="R104720" s="15">
        <v>1</v>
      </c>
    </row>
    <row r="104721" spans="18:18" x14ac:dyDescent="0.25">
      <c r="R104721" s="15">
        <v>1</v>
      </c>
    </row>
    <row r="104722" spans="18:18" x14ac:dyDescent="0.25">
      <c r="R104722" s="15">
        <v>1</v>
      </c>
    </row>
    <row r="104723" spans="18:18" x14ac:dyDescent="0.25">
      <c r="R104723" s="15">
        <v>1</v>
      </c>
    </row>
    <row r="104724" spans="18:18" x14ac:dyDescent="0.25">
      <c r="R104724" s="15">
        <v>1</v>
      </c>
    </row>
    <row r="104725" spans="18:18" x14ac:dyDescent="0.25">
      <c r="R104725" s="15">
        <v>1</v>
      </c>
    </row>
    <row r="104726" spans="18:18" x14ac:dyDescent="0.25">
      <c r="R104726" s="15">
        <v>1</v>
      </c>
    </row>
    <row r="104727" spans="18:18" x14ac:dyDescent="0.25">
      <c r="R104727" s="15">
        <v>1</v>
      </c>
    </row>
    <row r="104728" spans="18:18" x14ac:dyDescent="0.25">
      <c r="R104728" s="15">
        <v>1</v>
      </c>
    </row>
    <row r="104729" spans="18:18" x14ac:dyDescent="0.25">
      <c r="R104729" s="15">
        <v>1</v>
      </c>
    </row>
    <row r="104730" spans="18:18" x14ac:dyDescent="0.25">
      <c r="R104730" s="15">
        <v>1</v>
      </c>
    </row>
    <row r="104731" spans="18:18" x14ac:dyDescent="0.25">
      <c r="R104731" s="15">
        <v>1</v>
      </c>
    </row>
    <row r="104732" spans="18:18" x14ac:dyDescent="0.25">
      <c r="R104732" s="15">
        <v>2</v>
      </c>
    </row>
    <row r="104733" spans="18:18" x14ac:dyDescent="0.25">
      <c r="R104733" s="15">
        <v>2</v>
      </c>
    </row>
    <row r="104734" spans="18:18" x14ac:dyDescent="0.25">
      <c r="R104734" s="15">
        <v>2</v>
      </c>
    </row>
    <row r="104735" spans="18:18" x14ac:dyDescent="0.25">
      <c r="R104735" s="15">
        <v>2</v>
      </c>
    </row>
    <row r="104736" spans="18:18" x14ac:dyDescent="0.25">
      <c r="R104736" s="15">
        <v>2</v>
      </c>
    </row>
    <row r="104737" spans="18:18" x14ac:dyDescent="0.25">
      <c r="R104737" s="15">
        <v>2</v>
      </c>
    </row>
    <row r="104738" spans="18:18" x14ac:dyDescent="0.25">
      <c r="R104738" s="15">
        <v>2</v>
      </c>
    </row>
    <row r="104739" spans="18:18" x14ac:dyDescent="0.25">
      <c r="R104739" s="15">
        <v>2</v>
      </c>
    </row>
    <row r="104740" spans="18:18" x14ac:dyDescent="0.25">
      <c r="R104740" s="15">
        <v>2</v>
      </c>
    </row>
    <row r="104741" spans="18:18" x14ac:dyDescent="0.25">
      <c r="R104741" s="15">
        <v>2</v>
      </c>
    </row>
    <row r="104742" spans="18:18" x14ac:dyDescent="0.25">
      <c r="R104742" s="15">
        <v>2</v>
      </c>
    </row>
    <row r="104743" spans="18:18" x14ac:dyDescent="0.25">
      <c r="R104743" s="15">
        <v>2</v>
      </c>
    </row>
    <row r="104744" spans="18:18" x14ac:dyDescent="0.25">
      <c r="R104744" s="15">
        <v>2</v>
      </c>
    </row>
    <row r="104745" spans="18:18" x14ac:dyDescent="0.25">
      <c r="R104745" s="15">
        <v>1</v>
      </c>
    </row>
    <row r="104746" spans="18:18" x14ac:dyDescent="0.25">
      <c r="R104746" s="15">
        <v>1</v>
      </c>
    </row>
    <row r="104747" spans="18:18" x14ac:dyDescent="0.25">
      <c r="R104747" s="15">
        <v>1</v>
      </c>
    </row>
    <row r="104748" spans="18:18" x14ac:dyDescent="0.25">
      <c r="R104748" s="15">
        <v>1</v>
      </c>
    </row>
    <row r="104749" spans="18:18" x14ac:dyDescent="0.25">
      <c r="R104749" s="15">
        <v>1</v>
      </c>
    </row>
    <row r="104750" spans="18:18" x14ac:dyDescent="0.25">
      <c r="R104750" s="15">
        <v>1</v>
      </c>
    </row>
    <row r="104751" spans="18:18" x14ac:dyDescent="0.25">
      <c r="R104751" s="15">
        <v>1</v>
      </c>
    </row>
    <row r="104752" spans="18:18" x14ac:dyDescent="0.25">
      <c r="R104752" s="15">
        <v>1</v>
      </c>
    </row>
    <row r="104753" spans="18:18" x14ac:dyDescent="0.25">
      <c r="R104753" s="15">
        <v>1</v>
      </c>
    </row>
    <row r="104754" spans="18:18" x14ac:dyDescent="0.25">
      <c r="R104754" s="15">
        <v>1</v>
      </c>
    </row>
    <row r="104755" spans="18:18" x14ac:dyDescent="0.25">
      <c r="R104755" s="15">
        <v>1</v>
      </c>
    </row>
    <row r="104756" spans="18:18" x14ac:dyDescent="0.25">
      <c r="R104756" s="15">
        <v>1</v>
      </c>
    </row>
    <row r="104757" spans="18:18" x14ac:dyDescent="0.25">
      <c r="R104757" s="15">
        <v>1</v>
      </c>
    </row>
    <row r="104758" spans="18:18" x14ac:dyDescent="0.25">
      <c r="R104758" s="15">
        <v>1</v>
      </c>
    </row>
    <row r="104759" spans="18:18" x14ac:dyDescent="0.25">
      <c r="R104759" s="15">
        <v>1</v>
      </c>
    </row>
    <row r="104760" spans="18:18" x14ac:dyDescent="0.25">
      <c r="R104760" s="15">
        <v>1</v>
      </c>
    </row>
    <row r="104761" spans="18:18" x14ac:dyDescent="0.25">
      <c r="R104761" s="15">
        <v>1</v>
      </c>
    </row>
    <row r="104762" spans="18:18" x14ac:dyDescent="0.25">
      <c r="R104762" s="15">
        <v>1</v>
      </c>
    </row>
    <row r="104763" spans="18:18" x14ac:dyDescent="0.25">
      <c r="R104763" s="15">
        <v>1</v>
      </c>
    </row>
    <row r="104764" spans="18:18" x14ac:dyDescent="0.25">
      <c r="R104764" s="15">
        <v>1</v>
      </c>
    </row>
    <row r="104765" spans="18:18" x14ac:dyDescent="0.25">
      <c r="R104765" s="15">
        <v>1</v>
      </c>
    </row>
    <row r="104766" spans="18:18" x14ac:dyDescent="0.25">
      <c r="R104766" s="15">
        <v>1</v>
      </c>
    </row>
    <row r="104767" spans="18:18" x14ac:dyDescent="0.25">
      <c r="R104767" s="15">
        <v>1</v>
      </c>
    </row>
    <row r="104768" spans="18:18" x14ac:dyDescent="0.25">
      <c r="R104768" s="15">
        <v>1</v>
      </c>
    </row>
    <row r="104769" spans="18:18" x14ac:dyDescent="0.25">
      <c r="R104769" s="15">
        <v>1</v>
      </c>
    </row>
    <row r="104770" spans="18:18" x14ac:dyDescent="0.25">
      <c r="R104770" s="15">
        <v>1</v>
      </c>
    </row>
    <row r="104771" spans="18:18" x14ac:dyDescent="0.25">
      <c r="R104771" s="15">
        <v>1</v>
      </c>
    </row>
    <row r="104772" spans="18:18" x14ac:dyDescent="0.25">
      <c r="R104772" s="15">
        <v>1</v>
      </c>
    </row>
    <row r="104773" spans="18:18" x14ac:dyDescent="0.25">
      <c r="R104773" s="15">
        <v>1</v>
      </c>
    </row>
    <row r="104774" spans="18:18" x14ac:dyDescent="0.25">
      <c r="R104774" s="15">
        <v>2</v>
      </c>
    </row>
    <row r="104775" spans="18:18" x14ac:dyDescent="0.25">
      <c r="R104775" s="15">
        <v>2</v>
      </c>
    </row>
    <row r="104776" spans="18:18" x14ac:dyDescent="0.25">
      <c r="R104776" s="15">
        <v>2</v>
      </c>
    </row>
    <row r="104777" spans="18:18" x14ac:dyDescent="0.25">
      <c r="R104777" s="15">
        <v>2</v>
      </c>
    </row>
    <row r="104778" spans="18:18" x14ac:dyDescent="0.25">
      <c r="R104778" s="15">
        <v>2</v>
      </c>
    </row>
    <row r="104779" spans="18:18" x14ac:dyDescent="0.25">
      <c r="R104779" s="15">
        <v>2</v>
      </c>
    </row>
    <row r="104780" spans="18:18" x14ac:dyDescent="0.25">
      <c r="R104780" s="15">
        <v>2</v>
      </c>
    </row>
    <row r="104781" spans="18:18" x14ac:dyDescent="0.25">
      <c r="R104781" s="15">
        <v>2</v>
      </c>
    </row>
    <row r="104782" spans="18:18" x14ac:dyDescent="0.25">
      <c r="R104782" s="15">
        <v>2</v>
      </c>
    </row>
    <row r="104783" spans="18:18" x14ac:dyDescent="0.25">
      <c r="R104783" s="15">
        <v>2</v>
      </c>
    </row>
    <row r="104784" spans="18:18" x14ac:dyDescent="0.25">
      <c r="R104784" s="15">
        <v>2</v>
      </c>
    </row>
    <row r="104785" spans="18:18" x14ac:dyDescent="0.25">
      <c r="R104785" s="15">
        <v>2</v>
      </c>
    </row>
    <row r="104786" spans="18:18" x14ac:dyDescent="0.25">
      <c r="R104786" s="15">
        <v>2</v>
      </c>
    </row>
    <row r="104787" spans="18:18" x14ac:dyDescent="0.25">
      <c r="R104787" s="15">
        <v>2</v>
      </c>
    </row>
    <row r="104788" spans="18:18" x14ac:dyDescent="0.25">
      <c r="R104788" s="15">
        <v>2</v>
      </c>
    </row>
    <row r="104789" spans="18:18" x14ac:dyDescent="0.25">
      <c r="R104789" s="15">
        <v>2</v>
      </c>
    </row>
    <row r="104790" spans="18:18" x14ac:dyDescent="0.25">
      <c r="R104790" s="15">
        <v>2</v>
      </c>
    </row>
    <row r="104791" spans="18:18" x14ac:dyDescent="0.25">
      <c r="R104791" s="15">
        <v>2</v>
      </c>
    </row>
    <row r="104792" spans="18:18" x14ac:dyDescent="0.25">
      <c r="R104792" s="15">
        <v>2</v>
      </c>
    </row>
    <row r="104793" spans="18:18" x14ac:dyDescent="0.25">
      <c r="R104793" s="15">
        <v>2</v>
      </c>
    </row>
    <row r="104794" spans="18:18" x14ac:dyDescent="0.25">
      <c r="R104794" s="15">
        <v>2</v>
      </c>
    </row>
    <row r="104795" spans="18:18" x14ac:dyDescent="0.25">
      <c r="R104795" s="15">
        <v>2</v>
      </c>
    </row>
    <row r="104796" spans="18:18" x14ac:dyDescent="0.25">
      <c r="R104796" s="15">
        <v>2</v>
      </c>
    </row>
    <row r="104797" spans="18:18" x14ac:dyDescent="0.25">
      <c r="R104797" s="15">
        <v>2</v>
      </c>
    </row>
    <row r="104798" spans="18:18" x14ac:dyDescent="0.25">
      <c r="R104798" s="15">
        <v>2</v>
      </c>
    </row>
    <row r="104799" spans="18:18" x14ac:dyDescent="0.25">
      <c r="R104799" s="15">
        <v>2</v>
      </c>
    </row>
    <row r="104800" spans="18:18" x14ac:dyDescent="0.25">
      <c r="R104800" s="15">
        <v>2</v>
      </c>
    </row>
    <row r="104801" spans="18:18" x14ac:dyDescent="0.25">
      <c r="R104801" s="15">
        <v>2</v>
      </c>
    </row>
    <row r="104802" spans="18:18" x14ac:dyDescent="0.25">
      <c r="R104802" s="15">
        <v>1</v>
      </c>
    </row>
    <row r="104803" spans="18:18" x14ac:dyDescent="0.25">
      <c r="R104803" s="15">
        <v>1</v>
      </c>
    </row>
    <row r="104804" spans="18:18" x14ac:dyDescent="0.25">
      <c r="R104804" s="15">
        <v>1</v>
      </c>
    </row>
    <row r="104805" spans="18:18" x14ac:dyDescent="0.25">
      <c r="R104805" s="15">
        <v>1</v>
      </c>
    </row>
    <row r="104806" spans="18:18" x14ac:dyDescent="0.25">
      <c r="R104806" s="15">
        <v>1</v>
      </c>
    </row>
    <row r="104807" spans="18:18" x14ac:dyDescent="0.25">
      <c r="R104807" s="15">
        <v>1</v>
      </c>
    </row>
    <row r="104808" spans="18:18" x14ac:dyDescent="0.25">
      <c r="R104808" s="15">
        <v>1</v>
      </c>
    </row>
    <row r="104809" spans="18:18" x14ac:dyDescent="0.25">
      <c r="R104809" s="15">
        <v>1</v>
      </c>
    </row>
    <row r="104810" spans="18:18" x14ac:dyDescent="0.25">
      <c r="R104810" s="15">
        <v>1</v>
      </c>
    </row>
    <row r="104811" spans="18:18" x14ac:dyDescent="0.25">
      <c r="R104811" s="15">
        <v>1</v>
      </c>
    </row>
    <row r="104812" spans="18:18" x14ac:dyDescent="0.25">
      <c r="R104812" s="15">
        <v>1</v>
      </c>
    </row>
    <row r="104813" spans="18:18" x14ac:dyDescent="0.25">
      <c r="R104813" s="15">
        <v>1</v>
      </c>
    </row>
    <row r="104814" spans="18:18" x14ac:dyDescent="0.25">
      <c r="R104814" s="15">
        <v>1</v>
      </c>
    </row>
    <row r="104815" spans="18:18" x14ac:dyDescent="0.25">
      <c r="R104815" s="15">
        <v>1</v>
      </c>
    </row>
    <row r="104816" spans="18:18" x14ac:dyDescent="0.25">
      <c r="R104816" s="15">
        <v>1</v>
      </c>
    </row>
    <row r="104817" spans="18:18" x14ac:dyDescent="0.25">
      <c r="R104817" s="15">
        <v>1</v>
      </c>
    </row>
    <row r="104818" spans="18:18" x14ac:dyDescent="0.25">
      <c r="R104818" s="15">
        <v>1</v>
      </c>
    </row>
    <row r="104819" spans="18:18" x14ac:dyDescent="0.25">
      <c r="R104819" s="15">
        <v>1</v>
      </c>
    </row>
    <row r="104820" spans="18:18" x14ac:dyDescent="0.25">
      <c r="R104820" s="15">
        <v>1</v>
      </c>
    </row>
    <row r="104821" spans="18:18" x14ac:dyDescent="0.25">
      <c r="R104821" s="15">
        <v>1</v>
      </c>
    </row>
    <row r="104822" spans="18:18" x14ac:dyDescent="0.25">
      <c r="R104822" s="15">
        <v>1</v>
      </c>
    </row>
    <row r="104823" spans="18:18" x14ac:dyDescent="0.25">
      <c r="R104823" s="15">
        <v>1</v>
      </c>
    </row>
    <row r="104824" spans="18:18" x14ac:dyDescent="0.25">
      <c r="R104824" s="15">
        <v>1</v>
      </c>
    </row>
    <row r="104825" spans="18:18" x14ac:dyDescent="0.25">
      <c r="R104825" s="15">
        <v>1</v>
      </c>
    </row>
    <row r="104826" spans="18:18" x14ac:dyDescent="0.25">
      <c r="R104826" s="15">
        <v>1</v>
      </c>
    </row>
    <row r="104827" spans="18:18" x14ac:dyDescent="0.25">
      <c r="R104827" s="15">
        <v>1</v>
      </c>
    </row>
    <row r="104828" spans="18:18" x14ac:dyDescent="0.25">
      <c r="R104828" s="15">
        <v>1</v>
      </c>
    </row>
    <row r="104829" spans="18:18" x14ac:dyDescent="0.25">
      <c r="R104829" s="15">
        <v>1</v>
      </c>
    </row>
    <row r="104830" spans="18:18" x14ac:dyDescent="0.25">
      <c r="R104830" s="15">
        <v>1</v>
      </c>
    </row>
    <row r="104831" spans="18:18" x14ac:dyDescent="0.25">
      <c r="R104831" s="15">
        <v>1</v>
      </c>
    </row>
    <row r="104832" spans="18:18" x14ac:dyDescent="0.25">
      <c r="R104832" s="15">
        <v>1</v>
      </c>
    </row>
    <row r="104833" spans="18:18" x14ac:dyDescent="0.25">
      <c r="R104833" s="15">
        <v>1</v>
      </c>
    </row>
    <row r="104834" spans="18:18" x14ac:dyDescent="0.25">
      <c r="R104834" s="15">
        <v>1</v>
      </c>
    </row>
    <row r="104835" spans="18:18" x14ac:dyDescent="0.25">
      <c r="R104835" s="15">
        <v>1</v>
      </c>
    </row>
    <row r="104836" spans="18:18" x14ac:dyDescent="0.25">
      <c r="R104836" s="15">
        <v>1</v>
      </c>
    </row>
    <row r="104837" spans="18:18" x14ac:dyDescent="0.25">
      <c r="R104837" s="15">
        <v>1</v>
      </c>
    </row>
    <row r="104838" spans="18:18" x14ac:dyDescent="0.25">
      <c r="R104838" s="15">
        <v>1</v>
      </c>
    </row>
    <row r="104839" spans="18:18" x14ac:dyDescent="0.25">
      <c r="R104839" s="15">
        <v>1</v>
      </c>
    </row>
    <row r="104840" spans="18:18" x14ac:dyDescent="0.25">
      <c r="R104840" s="15">
        <v>1</v>
      </c>
    </row>
    <row r="104841" spans="18:18" x14ac:dyDescent="0.25">
      <c r="R104841" s="15">
        <v>1</v>
      </c>
    </row>
    <row r="104842" spans="18:18" x14ac:dyDescent="0.25">
      <c r="R104842" s="15">
        <v>1</v>
      </c>
    </row>
    <row r="104843" spans="18:18" x14ac:dyDescent="0.25">
      <c r="R104843" s="15">
        <v>1</v>
      </c>
    </row>
    <row r="104844" spans="18:18" x14ac:dyDescent="0.25">
      <c r="R104844" s="15">
        <v>1</v>
      </c>
    </row>
    <row r="104845" spans="18:18" x14ac:dyDescent="0.25">
      <c r="R104845" s="15">
        <v>1</v>
      </c>
    </row>
    <row r="104846" spans="18:18" x14ac:dyDescent="0.25">
      <c r="R104846" s="15">
        <v>1</v>
      </c>
    </row>
    <row r="104847" spans="18:18" x14ac:dyDescent="0.25">
      <c r="R104847" s="15">
        <v>1</v>
      </c>
    </row>
    <row r="104848" spans="18:18" x14ac:dyDescent="0.25">
      <c r="R104848" s="15">
        <v>1</v>
      </c>
    </row>
    <row r="104849" spans="18:18" x14ac:dyDescent="0.25">
      <c r="R104849" s="15">
        <v>3</v>
      </c>
    </row>
    <row r="104850" spans="18:18" x14ac:dyDescent="0.25">
      <c r="R104850" s="15">
        <v>3</v>
      </c>
    </row>
    <row r="104851" spans="18:18" x14ac:dyDescent="0.25">
      <c r="R104851" s="15">
        <v>3</v>
      </c>
    </row>
    <row r="104852" spans="18:18" x14ac:dyDescent="0.25">
      <c r="R104852" s="15">
        <v>3</v>
      </c>
    </row>
    <row r="104853" spans="18:18" x14ac:dyDescent="0.25">
      <c r="R104853" s="15">
        <v>3</v>
      </c>
    </row>
    <row r="104854" spans="18:18" x14ac:dyDescent="0.25">
      <c r="R104854" s="15">
        <v>3</v>
      </c>
    </row>
    <row r="104855" spans="18:18" x14ac:dyDescent="0.25">
      <c r="R104855" s="15">
        <v>3</v>
      </c>
    </row>
    <row r="104856" spans="18:18" x14ac:dyDescent="0.25">
      <c r="R104856" s="15">
        <v>3</v>
      </c>
    </row>
    <row r="104857" spans="18:18" x14ac:dyDescent="0.25">
      <c r="R104857" s="15">
        <v>3</v>
      </c>
    </row>
    <row r="104858" spans="18:18" x14ac:dyDescent="0.25">
      <c r="R104858" s="15">
        <v>3</v>
      </c>
    </row>
    <row r="104859" spans="18:18" x14ac:dyDescent="0.25">
      <c r="R104859" s="15">
        <v>3</v>
      </c>
    </row>
    <row r="104860" spans="18:18" x14ac:dyDescent="0.25">
      <c r="R104860" s="15">
        <v>3</v>
      </c>
    </row>
    <row r="104861" spans="18:18" x14ac:dyDescent="0.25">
      <c r="R104861" s="15">
        <v>3</v>
      </c>
    </row>
    <row r="104862" spans="18:18" x14ac:dyDescent="0.25">
      <c r="R104862" s="15">
        <v>3</v>
      </c>
    </row>
    <row r="104863" spans="18:18" x14ac:dyDescent="0.25">
      <c r="R104863" s="15">
        <v>3</v>
      </c>
    </row>
    <row r="104864" spans="18:18" x14ac:dyDescent="0.25">
      <c r="R104864" s="15">
        <v>3</v>
      </c>
    </row>
    <row r="104865" spans="18:18" x14ac:dyDescent="0.25">
      <c r="R104865" s="15">
        <v>3</v>
      </c>
    </row>
    <row r="104866" spans="18:18" x14ac:dyDescent="0.25">
      <c r="R104866" s="15">
        <v>3</v>
      </c>
    </row>
    <row r="104867" spans="18:18" x14ac:dyDescent="0.25">
      <c r="R104867" s="15">
        <v>3</v>
      </c>
    </row>
    <row r="104868" spans="18:18" x14ac:dyDescent="0.25">
      <c r="R104868" s="15">
        <v>3</v>
      </c>
    </row>
    <row r="104869" spans="18:18" x14ac:dyDescent="0.25">
      <c r="R104869" s="15">
        <v>3</v>
      </c>
    </row>
    <row r="104870" spans="18:18" x14ac:dyDescent="0.25">
      <c r="R104870" s="15">
        <v>3</v>
      </c>
    </row>
    <row r="104871" spans="18:18" x14ac:dyDescent="0.25">
      <c r="R104871" s="15">
        <v>3</v>
      </c>
    </row>
    <row r="104872" spans="18:18" x14ac:dyDescent="0.25">
      <c r="R104872" s="15">
        <v>3</v>
      </c>
    </row>
    <row r="104873" spans="18:18" x14ac:dyDescent="0.25">
      <c r="R104873" s="15">
        <v>3</v>
      </c>
    </row>
    <row r="104874" spans="18:18" x14ac:dyDescent="0.25">
      <c r="R104874" s="15">
        <v>3</v>
      </c>
    </row>
    <row r="104875" spans="18:18" x14ac:dyDescent="0.25">
      <c r="R104875" s="15">
        <v>3</v>
      </c>
    </row>
    <row r="104876" spans="18:18" x14ac:dyDescent="0.25">
      <c r="R104876" s="15">
        <v>3</v>
      </c>
    </row>
    <row r="104877" spans="18:18" x14ac:dyDescent="0.25">
      <c r="R104877" s="15">
        <v>3</v>
      </c>
    </row>
    <row r="104878" spans="18:18" x14ac:dyDescent="0.25">
      <c r="R104878" s="15">
        <v>3</v>
      </c>
    </row>
    <row r="104879" spans="18:18" x14ac:dyDescent="0.25">
      <c r="R104879" s="15">
        <v>3</v>
      </c>
    </row>
    <row r="104880" spans="18:18" x14ac:dyDescent="0.25">
      <c r="R104880" s="15">
        <v>3</v>
      </c>
    </row>
    <row r="104881" spans="18:18" x14ac:dyDescent="0.25">
      <c r="R104881" s="15">
        <v>3</v>
      </c>
    </row>
    <row r="104882" spans="18:18" x14ac:dyDescent="0.25">
      <c r="R104882" s="15">
        <v>3</v>
      </c>
    </row>
    <row r="104883" spans="18:18" x14ac:dyDescent="0.25">
      <c r="R104883" s="15">
        <v>3</v>
      </c>
    </row>
    <row r="104884" spans="18:18" x14ac:dyDescent="0.25">
      <c r="R104884" s="15">
        <v>3</v>
      </c>
    </row>
    <row r="104885" spans="18:18" x14ac:dyDescent="0.25">
      <c r="R104885" s="15">
        <v>3</v>
      </c>
    </row>
    <row r="104886" spans="18:18" x14ac:dyDescent="0.25">
      <c r="R104886" s="15">
        <v>3</v>
      </c>
    </row>
    <row r="104887" spans="18:18" x14ac:dyDescent="0.25">
      <c r="R104887" s="15">
        <v>3</v>
      </c>
    </row>
    <row r="104888" spans="18:18" x14ac:dyDescent="0.25">
      <c r="R104888" s="15">
        <v>3</v>
      </c>
    </row>
    <row r="104889" spans="18:18" x14ac:dyDescent="0.25">
      <c r="R104889" s="15">
        <v>3</v>
      </c>
    </row>
    <row r="104890" spans="18:18" x14ac:dyDescent="0.25">
      <c r="R104890" s="15">
        <v>3</v>
      </c>
    </row>
    <row r="104891" spans="18:18" x14ac:dyDescent="0.25">
      <c r="R104891" s="15">
        <v>3</v>
      </c>
    </row>
    <row r="104892" spans="18:18" x14ac:dyDescent="0.25">
      <c r="R104892" s="15">
        <v>3</v>
      </c>
    </row>
    <row r="104893" spans="18:18" x14ac:dyDescent="0.25">
      <c r="R104893" s="15">
        <v>3</v>
      </c>
    </row>
    <row r="104894" spans="18:18" x14ac:dyDescent="0.25">
      <c r="R104894" s="15">
        <v>3</v>
      </c>
    </row>
    <row r="104895" spans="18:18" x14ac:dyDescent="0.25">
      <c r="R104895" s="15">
        <v>3</v>
      </c>
    </row>
    <row r="104896" spans="18:18" x14ac:dyDescent="0.25">
      <c r="R104896" s="15">
        <v>3</v>
      </c>
    </row>
    <row r="104897" spans="18:18" x14ac:dyDescent="0.25">
      <c r="R104897" s="15">
        <v>3</v>
      </c>
    </row>
    <row r="104898" spans="18:18" x14ac:dyDescent="0.25">
      <c r="R104898" s="15">
        <v>3</v>
      </c>
    </row>
    <row r="104899" spans="18:18" x14ac:dyDescent="0.25">
      <c r="R104899" s="15">
        <v>3</v>
      </c>
    </row>
    <row r="104900" spans="18:18" x14ac:dyDescent="0.25">
      <c r="R104900" s="15">
        <v>3</v>
      </c>
    </row>
    <row r="104901" spans="18:18" x14ac:dyDescent="0.25">
      <c r="R104901" s="15">
        <v>3</v>
      </c>
    </row>
    <row r="104902" spans="18:18" x14ac:dyDescent="0.25">
      <c r="R104902" s="15">
        <v>3</v>
      </c>
    </row>
    <row r="104903" spans="18:18" x14ac:dyDescent="0.25">
      <c r="R104903" s="15">
        <v>3</v>
      </c>
    </row>
    <row r="104904" spans="18:18" x14ac:dyDescent="0.25">
      <c r="R104904" s="15">
        <v>3</v>
      </c>
    </row>
    <row r="104905" spans="18:18" x14ac:dyDescent="0.25">
      <c r="R104905" s="15">
        <v>3</v>
      </c>
    </row>
    <row r="104906" spans="18:18" x14ac:dyDescent="0.25">
      <c r="R104906" s="15">
        <v>3</v>
      </c>
    </row>
    <row r="104907" spans="18:18" x14ac:dyDescent="0.25">
      <c r="R104907" s="15">
        <v>3</v>
      </c>
    </row>
    <row r="104908" spans="18:18" x14ac:dyDescent="0.25">
      <c r="R104908" s="15">
        <v>3</v>
      </c>
    </row>
    <row r="104909" spans="18:18" x14ac:dyDescent="0.25">
      <c r="R104909" s="15">
        <v>3</v>
      </c>
    </row>
    <row r="104910" spans="18:18" x14ac:dyDescent="0.25">
      <c r="R104910" s="15">
        <v>3</v>
      </c>
    </row>
    <row r="104911" spans="18:18" x14ac:dyDescent="0.25">
      <c r="R104911" s="15">
        <v>3</v>
      </c>
    </row>
    <row r="104912" spans="18:18" x14ac:dyDescent="0.25">
      <c r="R104912" s="15">
        <v>3</v>
      </c>
    </row>
    <row r="104913" spans="18:18" x14ac:dyDescent="0.25">
      <c r="R104913" s="15">
        <v>3</v>
      </c>
    </row>
    <row r="104914" spans="18:18" x14ac:dyDescent="0.25">
      <c r="R104914" s="15">
        <v>3</v>
      </c>
    </row>
    <row r="104915" spans="18:18" x14ac:dyDescent="0.25">
      <c r="R104915" s="15">
        <v>3</v>
      </c>
    </row>
    <row r="104916" spans="18:18" x14ac:dyDescent="0.25">
      <c r="R104916" s="15">
        <v>3</v>
      </c>
    </row>
    <row r="104917" spans="18:18" x14ac:dyDescent="0.25">
      <c r="R104917" s="15">
        <v>3</v>
      </c>
    </row>
    <row r="104918" spans="18:18" x14ac:dyDescent="0.25">
      <c r="R104918" s="15">
        <v>3</v>
      </c>
    </row>
    <row r="104919" spans="18:18" x14ac:dyDescent="0.25">
      <c r="R104919" s="15">
        <v>3</v>
      </c>
    </row>
    <row r="104920" spans="18:18" x14ac:dyDescent="0.25">
      <c r="R104920" s="15">
        <v>3</v>
      </c>
    </row>
    <row r="104921" spans="18:18" x14ac:dyDescent="0.25">
      <c r="R104921" s="15">
        <v>3</v>
      </c>
    </row>
    <row r="104922" spans="18:18" x14ac:dyDescent="0.25">
      <c r="R104922" s="15">
        <v>3</v>
      </c>
    </row>
    <row r="104923" spans="18:18" x14ac:dyDescent="0.25">
      <c r="R104923" s="15">
        <v>3</v>
      </c>
    </row>
    <row r="104924" spans="18:18" x14ac:dyDescent="0.25">
      <c r="R104924" s="15">
        <v>3</v>
      </c>
    </row>
    <row r="104925" spans="18:18" x14ac:dyDescent="0.25">
      <c r="R104925" s="15">
        <v>3</v>
      </c>
    </row>
    <row r="104926" spans="18:18" x14ac:dyDescent="0.25">
      <c r="R104926" s="15">
        <v>3</v>
      </c>
    </row>
    <row r="104927" spans="18:18" x14ac:dyDescent="0.25">
      <c r="R104927" s="15">
        <v>3</v>
      </c>
    </row>
    <row r="104928" spans="18:18" x14ac:dyDescent="0.25">
      <c r="R104928" s="15">
        <v>3</v>
      </c>
    </row>
    <row r="104929" spans="18:18" x14ac:dyDescent="0.25">
      <c r="R104929" s="15">
        <v>3</v>
      </c>
    </row>
    <row r="104930" spans="18:18" x14ac:dyDescent="0.25">
      <c r="R104930" s="15">
        <v>3</v>
      </c>
    </row>
    <row r="104931" spans="18:18" x14ac:dyDescent="0.25">
      <c r="R104931" s="15">
        <v>3</v>
      </c>
    </row>
    <row r="104932" spans="18:18" x14ac:dyDescent="0.25">
      <c r="R104932" s="15">
        <v>3</v>
      </c>
    </row>
    <row r="104933" spans="18:18" x14ac:dyDescent="0.25">
      <c r="R104933" s="15">
        <v>3</v>
      </c>
    </row>
    <row r="104934" spans="18:18" x14ac:dyDescent="0.25">
      <c r="R104934" s="15">
        <v>3</v>
      </c>
    </row>
    <row r="104935" spans="18:18" x14ac:dyDescent="0.25">
      <c r="R104935" s="15">
        <v>3</v>
      </c>
    </row>
    <row r="104936" spans="18:18" x14ac:dyDescent="0.25">
      <c r="R104936" s="15">
        <v>3</v>
      </c>
    </row>
    <row r="104937" spans="18:18" x14ac:dyDescent="0.25">
      <c r="R104937" s="15">
        <v>3</v>
      </c>
    </row>
    <row r="104938" spans="18:18" x14ac:dyDescent="0.25">
      <c r="R104938" s="15">
        <v>3</v>
      </c>
    </row>
    <row r="104939" spans="18:18" x14ac:dyDescent="0.25">
      <c r="R104939" s="15">
        <v>3</v>
      </c>
    </row>
    <row r="104940" spans="18:18" x14ac:dyDescent="0.25">
      <c r="R104940" s="15">
        <v>3</v>
      </c>
    </row>
    <row r="104941" spans="18:18" x14ac:dyDescent="0.25">
      <c r="R104941" s="15">
        <v>3</v>
      </c>
    </row>
    <row r="104942" spans="18:18" x14ac:dyDescent="0.25">
      <c r="R104942" s="15">
        <v>3</v>
      </c>
    </row>
    <row r="104943" spans="18:18" x14ac:dyDescent="0.25">
      <c r="R104943" s="15">
        <v>3</v>
      </c>
    </row>
    <row r="104944" spans="18:18" x14ac:dyDescent="0.25">
      <c r="R104944" s="15">
        <v>3</v>
      </c>
    </row>
    <row r="104945" spans="18:18" x14ac:dyDescent="0.25">
      <c r="R104945" s="15">
        <v>3</v>
      </c>
    </row>
    <row r="104946" spans="18:18" x14ac:dyDescent="0.25">
      <c r="R104946" s="15">
        <v>3</v>
      </c>
    </row>
    <row r="104947" spans="18:18" x14ac:dyDescent="0.25">
      <c r="R104947" s="15">
        <v>3</v>
      </c>
    </row>
    <row r="104948" spans="18:18" x14ac:dyDescent="0.25">
      <c r="R104948" s="15">
        <v>3</v>
      </c>
    </row>
    <row r="104949" spans="18:18" x14ac:dyDescent="0.25">
      <c r="R104949" s="15">
        <v>3</v>
      </c>
    </row>
    <row r="104950" spans="18:18" x14ac:dyDescent="0.25">
      <c r="R104950" s="15">
        <v>3</v>
      </c>
    </row>
    <row r="104951" spans="18:18" x14ac:dyDescent="0.25">
      <c r="R104951" s="15">
        <v>3</v>
      </c>
    </row>
    <row r="104952" spans="18:18" x14ac:dyDescent="0.25">
      <c r="R104952" s="15">
        <v>3</v>
      </c>
    </row>
    <row r="104953" spans="18:18" x14ac:dyDescent="0.25">
      <c r="R104953" s="15">
        <v>3</v>
      </c>
    </row>
    <row r="104954" spans="18:18" x14ac:dyDescent="0.25">
      <c r="R104954" s="15">
        <v>3</v>
      </c>
    </row>
    <row r="104955" spans="18:18" x14ac:dyDescent="0.25">
      <c r="R104955" s="15">
        <v>3</v>
      </c>
    </row>
    <row r="104956" spans="18:18" x14ac:dyDescent="0.25">
      <c r="R104956" s="15">
        <v>3</v>
      </c>
    </row>
    <row r="104957" spans="18:18" x14ac:dyDescent="0.25">
      <c r="R104957" s="15">
        <v>3</v>
      </c>
    </row>
    <row r="104958" spans="18:18" x14ac:dyDescent="0.25">
      <c r="R104958" s="15">
        <v>3</v>
      </c>
    </row>
    <row r="104959" spans="18:18" x14ac:dyDescent="0.25">
      <c r="R104959" s="15">
        <v>3</v>
      </c>
    </row>
    <row r="104960" spans="18:18" x14ac:dyDescent="0.25">
      <c r="R104960" s="15">
        <v>3</v>
      </c>
    </row>
    <row r="104961" spans="18:18" x14ac:dyDescent="0.25">
      <c r="R104961" s="15">
        <v>3</v>
      </c>
    </row>
    <row r="104962" spans="18:18" x14ac:dyDescent="0.25">
      <c r="R104962" s="15">
        <v>3</v>
      </c>
    </row>
    <row r="104963" spans="18:18" x14ac:dyDescent="0.25">
      <c r="R104963" s="15">
        <v>3</v>
      </c>
    </row>
    <row r="104964" spans="18:18" x14ac:dyDescent="0.25">
      <c r="R104964" s="15">
        <v>3</v>
      </c>
    </row>
    <row r="104965" spans="18:18" x14ac:dyDescent="0.25">
      <c r="R104965" s="15">
        <v>4</v>
      </c>
    </row>
    <row r="104966" spans="18:18" x14ac:dyDescent="0.25">
      <c r="R104966" s="15">
        <v>4</v>
      </c>
    </row>
    <row r="104967" spans="18:18" x14ac:dyDescent="0.25">
      <c r="R104967" s="15">
        <v>4</v>
      </c>
    </row>
    <row r="104968" spans="18:18" x14ac:dyDescent="0.25">
      <c r="R104968" s="15">
        <v>4</v>
      </c>
    </row>
    <row r="104969" spans="18:18" x14ac:dyDescent="0.25">
      <c r="R104969" s="15">
        <v>4</v>
      </c>
    </row>
    <row r="104970" spans="18:18" x14ac:dyDescent="0.25">
      <c r="R104970" s="15">
        <v>4</v>
      </c>
    </row>
    <row r="104971" spans="18:18" x14ac:dyDescent="0.25">
      <c r="R104971" s="15">
        <v>4</v>
      </c>
    </row>
    <row r="104972" spans="18:18" x14ac:dyDescent="0.25">
      <c r="R104972" s="15">
        <v>4</v>
      </c>
    </row>
    <row r="104973" spans="18:18" x14ac:dyDescent="0.25">
      <c r="R104973" s="15">
        <v>4</v>
      </c>
    </row>
    <row r="104974" spans="18:18" x14ac:dyDescent="0.25">
      <c r="R104974" s="15">
        <v>4</v>
      </c>
    </row>
    <row r="104975" spans="18:18" x14ac:dyDescent="0.25">
      <c r="R104975" s="15">
        <v>4</v>
      </c>
    </row>
    <row r="104976" spans="18:18" x14ac:dyDescent="0.25">
      <c r="R104976" s="15">
        <v>4</v>
      </c>
    </row>
    <row r="104977" spans="18:18" x14ac:dyDescent="0.25">
      <c r="R104977" s="15">
        <v>4</v>
      </c>
    </row>
    <row r="104978" spans="18:18" x14ac:dyDescent="0.25">
      <c r="R104978" s="15">
        <v>4</v>
      </c>
    </row>
    <row r="104979" spans="18:18" x14ac:dyDescent="0.25">
      <c r="R104979" s="15">
        <v>4</v>
      </c>
    </row>
    <row r="104980" spans="18:18" x14ac:dyDescent="0.25">
      <c r="R104980" s="15">
        <v>4</v>
      </c>
    </row>
    <row r="104981" spans="18:18" x14ac:dyDescent="0.25">
      <c r="R104981" s="15">
        <v>4</v>
      </c>
    </row>
    <row r="104982" spans="18:18" x14ac:dyDescent="0.25">
      <c r="R104982" s="15">
        <v>4</v>
      </c>
    </row>
    <row r="104983" spans="18:18" x14ac:dyDescent="0.25">
      <c r="R104983" s="15">
        <v>4</v>
      </c>
    </row>
    <row r="104984" spans="18:18" x14ac:dyDescent="0.25">
      <c r="R104984" s="15">
        <v>4</v>
      </c>
    </row>
    <row r="104985" spans="18:18" x14ac:dyDescent="0.25">
      <c r="R104985" s="15">
        <v>4</v>
      </c>
    </row>
    <row r="104986" spans="18:18" x14ac:dyDescent="0.25">
      <c r="R104986" s="15">
        <v>4</v>
      </c>
    </row>
    <row r="104987" spans="18:18" x14ac:dyDescent="0.25">
      <c r="R104987" s="15">
        <v>4</v>
      </c>
    </row>
    <row r="104988" spans="18:18" x14ac:dyDescent="0.25">
      <c r="R104988" s="15">
        <v>4</v>
      </c>
    </row>
    <row r="104989" spans="18:18" x14ac:dyDescent="0.25">
      <c r="R104989" s="15">
        <v>4</v>
      </c>
    </row>
    <row r="104990" spans="18:18" x14ac:dyDescent="0.25">
      <c r="R104990" s="15">
        <v>4</v>
      </c>
    </row>
    <row r="104991" spans="18:18" x14ac:dyDescent="0.25">
      <c r="R104991" s="15">
        <v>4</v>
      </c>
    </row>
    <row r="104992" spans="18:18" x14ac:dyDescent="0.25">
      <c r="R104992" s="15">
        <v>4</v>
      </c>
    </row>
    <row r="104993" spans="18:18" x14ac:dyDescent="0.25">
      <c r="R104993" s="15">
        <v>4</v>
      </c>
    </row>
    <row r="104994" spans="18:18" x14ac:dyDescent="0.25">
      <c r="R104994" s="15">
        <v>4</v>
      </c>
    </row>
    <row r="104995" spans="18:18" x14ac:dyDescent="0.25">
      <c r="R104995" s="15">
        <v>4</v>
      </c>
    </row>
    <row r="104996" spans="18:18" x14ac:dyDescent="0.25">
      <c r="R104996" s="15">
        <v>4</v>
      </c>
    </row>
    <row r="104997" spans="18:18" x14ac:dyDescent="0.25">
      <c r="R104997" s="15">
        <v>4</v>
      </c>
    </row>
    <row r="104998" spans="18:18" x14ac:dyDescent="0.25">
      <c r="R104998" s="15">
        <v>4</v>
      </c>
    </row>
    <row r="104999" spans="18:18" x14ac:dyDescent="0.25">
      <c r="R104999" s="15">
        <v>4</v>
      </c>
    </row>
    <row r="105000" spans="18:18" x14ac:dyDescent="0.25">
      <c r="R105000" s="15">
        <v>4</v>
      </c>
    </row>
    <row r="105001" spans="18:18" x14ac:dyDescent="0.25">
      <c r="R105001" s="15">
        <v>4</v>
      </c>
    </row>
    <row r="105002" spans="18:18" x14ac:dyDescent="0.25">
      <c r="R105002" s="15">
        <v>4</v>
      </c>
    </row>
    <row r="105003" spans="18:18" x14ac:dyDescent="0.25">
      <c r="R105003" s="15">
        <v>4</v>
      </c>
    </row>
    <row r="105004" spans="18:18" x14ac:dyDescent="0.25">
      <c r="R105004" s="15">
        <v>4</v>
      </c>
    </row>
    <row r="105005" spans="18:18" x14ac:dyDescent="0.25">
      <c r="R105005" s="15">
        <v>4</v>
      </c>
    </row>
    <row r="105006" spans="18:18" x14ac:dyDescent="0.25">
      <c r="R105006" s="15">
        <v>4</v>
      </c>
    </row>
    <row r="105007" spans="18:18" x14ac:dyDescent="0.25">
      <c r="R105007" s="15">
        <v>4</v>
      </c>
    </row>
    <row r="105008" spans="18:18" x14ac:dyDescent="0.25">
      <c r="R105008" s="15">
        <v>4</v>
      </c>
    </row>
    <row r="105009" spans="18:18" x14ac:dyDescent="0.25">
      <c r="R105009" s="15">
        <v>4</v>
      </c>
    </row>
    <row r="105010" spans="18:18" x14ac:dyDescent="0.25">
      <c r="R105010" s="15">
        <v>4</v>
      </c>
    </row>
    <row r="105011" spans="18:18" x14ac:dyDescent="0.25">
      <c r="R105011" s="15">
        <v>4</v>
      </c>
    </row>
    <row r="105012" spans="18:18" x14ac:dyDescent="0.25">
      <c r="R105012" s="15">
        <v>4</v>
      </c>
    </row>
    <row r="105013" spans="18:18" x14ac:dyDescent="0.25">
      <c r="R105013" s="15">
        <v>4</v>
      </c>
    </row>
    <row r="105014" spans="18:18" x14ac:dyDescent="0.25">
      <c r="R105014" s="15">
        <v>4</v>
      </c>
    </row>
    <row r="105015" spans="18:18" x14ac:dyDescent="0.25">
      <c r="R105015" s="15">
        <v>4</v>
      </c>
    </row>
    <row r="105016" spans="18:18" x14ac:dyDescent="0.25">
      <c r="R105016" s="15">
        <v>4</v>
      </c>
    </row>
    <row r="105017" spans="18:18" x14ac:dyDescent="0.25">
      <c r="R105017" s="15">
        <v>4</v>
      </c>
    </row>
    <row r="105018" spans="18:18" x14ac:dyDescent="0.25">
      <c r="R105018" s="15">
        <v>4</v>
      </c>
    </row>
    <row r="105019" spans="18:18" x14ac:dyDescent="0.25">
      <c r="R105019" s="15">
        <v>4</v>
      </c>
    </row>
    <row r="105020" spans="18:18" x14ac:dyDescent="0.25">
      <c r="R105020" s="15">
        <v>4</v>
      </c>
    </row>
    <row r="105021" spans="18:18" x14ac:dyDescent="0.25">
      <c r="R105021" s="15">
        <v>4</v>
      </c>
    </row>
    <row r="105022" spans="18:18" x14ac:dyDescent="0.25">
      <c r="R105022" s="15">
        <v>4</v>
      </c>
    </row>
    <row r="105023" spans="18:18" x14ac:dyDescent="0.25">
      <c r="R105023" s="15">
        <v>4</v>
      </c>
    </row>
    <row r="105024" spans="18:18" x14ac:dyDescent="0.25">
      <c r="R105024" s="15">
        <v>4</v>
      </c>
    </row>
    <row r="105025" spans="18:18" x14ac:dyDescent="0.25">
      <c r="R105025" s="15">
        <v>4</v>
      </c>
    </row>
    <row r="105026" spans="18:18" x14ac:dyDescent="0.25">
      <c r="R105026" s="15">
        <v>4</v>
      </c>
    </row>
    <row r="105027" spans="18:18" x14ac:dyDescent="0.25">
      <c r="R105027" s="15">
        <v>4</v>
      </c>
    </row>
    <row r="105028" spans="18:18" x14ac:dyDescent="0.25">
      <c r="R105028" s="15">
        <v>4</v>
      </c>
    </row>
    <row r="105029" spans="18:18" x14ac:dyDescent="0.25">
      <c r="R105029" s="15">
        <v>4</v>
      </c>
    </row>
    <row r="105030" spans="18:18" x14ac:dyDescent="0.25">
      <c r="R105030" s="15">
        <v>4</v>
      </c>
    </row>
    <row r="105031" spans="18:18" x14ac:dyDescent="0.25">
      <c r="R105031" s="15">
        <v>4</v>
      </c>
    </row>
    <row r="105032" spans="18:18" x14ac:dyDescent="0.25">
      <c r="R105032" s="15">
        <v>4</v>
      </c>
    </row>
    <row r="105033" spans="18:18" x14ac:dyDescent="0.25">
      <c r="R105033" s="15">
        <v>4</v>
      </c>
    </row>
    <row r="105034" spans="18:18" x14ac:dyDescent="0.25">
      <c r="R105034" s="15">
        <v>4</v>
      </c>
    </row>
    <row r="105035" spans="18:18" x14ac:dyDescent="0.25">
      <c r="R105035" s="15">
        <v>4</v>
      </c>
    </row>
    <row r="105036" spans="18:18" x14ac:dyDescent="0.25">
      <c r="R105036" s="15">
        <v>4</v>
      </c>
    </row>
    <row r="105037" spans="18:18" x14ac:dyDescent="0.25">
      <c r="R105037" s="15">
        <v>4</v>
      </c>
    </row>
    <row r="105038" spans="18:18" x14ac:dyDescent="0.25">
      <c r="R105038" s="15">
        <v>4</v>
      </c>
    </row>
    <row r="105039" spans="18:18" x14ac:dyDescent="0.25">
      <c r="R105039" s="15">
        <v>4</v>
      </c>
    </row>
    <row r="105040" spans="18:18" x14ac:dyDescent="0.25">
      <c r="R105040" s="15">
        <v>4</v>
      </c>
    </row>
    <row r="105041" spans="18:18" x14ac:dyDescent="0.25">
      <c r="R105041" s="15">
        <v>4</v>
      </c>
    </row>
    <row r="105042" spans="18:18" x14ac:dyDescent="0.25">
      <c r="R105042" s="15">
        <v>4</v>
      </c>
    </row>
    <row r="105043" spans="18:18" x14ac:dyDescent="0.25">
      <c r="R105043" s="15">
        <v>4</v>
      </c>
    </row>
    <row r="105044" spans="18:18" x14ac:dyDescent="0.25">
      <c r="R105044" s="15">
        <v>4</v>
      </c>
    </row>
    <row r="105045" spans="18:18" x14ac:dyDescent="0.25">
      <c r="R105045" s="15">
        <v>4</v>
      </c>
    </row>
    <row r="105046" spans="18:18" x14ac:dyDescent="0.25">
      <c r="R105046" s="15">
        <v>4</v>
      </c>
    </row>
    <row r="105047" spans="18:18" x14ac:dyDescent="0.25">
      <c r="R105047" s="15">
        <v>4</v>
      </c>
    </row>
    <row r="105048" spans="18:18" x14ac:dyDescent="0.25">
      <c r="R105048" s="15">
        <v>4</v>
      </c>
    </row>
    <row r="105049" spans="18:18" x14ac:dyDescent="0.25">
      <c r="R105049" s="15">
        <v>4</v>
      </c>
    </row>
    <row r="105050" spans="18:18" x14ac:dyDescent="0.25">
      <c r="R105050" s="15">
        <v>4</v>
      </c>
    </row>
    <row r="105051" spans="18:18" x14ac:dyDescent="0.25">
      <c r="R105051" s="15">
        <v>4</v>
      </c>
    </row>
    <row r="105052" spans="18:18" x14ac:dyDescent="0.25">
      <c r="R105052" s="15">
        <v>4</v>
      </c>
    </row>
    <row r="105053" spans="18:18" x14ac:dyDescent="0.25">
      <c r="R105053" s="15">
        <v>4</v>
      </c>
    </row>
    <row r="105054" spans="18:18" x14ac:dyDescent="0.25">
      <c r="R105054" s="15">
        <v>4</v>
      </c>
    </row>
    <row r="105055" spans="18:18" x14ac:dyDescent="0.25">
      <c r="R105055" s="15">
        <v>4</v>
      </c>
    </row>
    <row r="105056" spans="18:18" x14ac:dyDescent="0.25">
      <c r="R105056" s="15">
        <v>4</v>
      </c>
    </row>
    <row r="105057" spans="18:18" x14ac:dyDescent="0.25">
      <c r="R105057" s="15">
        <v>4</v>
      </c>
    </row>
    <row r="105058" spans="18:18" x14ac:dyDescent="0.25">
      <c r="R105058" s="15">
        <v>4</v>
      </c>
    </row>
    <row r="105059" spans="18:18" x14ac:dyDescent="0.25">
      <c r="R105059" s="15">
        <v>4</v>
      </c>
    </row>
    <row r="105060" spans="18:18" x14ac:dyDescent="0.25">
      <c r="R105060" s="15">
        <v>4</v>
      </c>
    </row>
    <row r="105061" spans="18:18" x14ac:dyDescent="0.25">
      <c r="R105061" s="15">
        <v>4</v>
      </c>
    </row>
    <row r="105062" spans="18:18" x14ac:dyDescent="0.25">
      <c r="R105062" s="15">
        <v>4</v>
      </c>
    </row>
    <row r="105063" spans="18:18" x14ac:dyDescent="0.25">
      <c r="R105063" s="15">
        <v>3</v>
      </c>
    </row>
    <row r="105064" spans="18:18" x14ac:dyDescent="0.25">
      <c r="R105064" s="15">
        <v>3</v>
      </c>
    </row>
    <row r="105065" spans="18:18" x14ac:dyDescent="0.25">
      <c r="R105065" s="15">
        <v>3</v>
      </c>
    </row>
    <row r="105066" spans="18:18" x14ac:dyDescent="0.25">
      <c r="R105066" s="15">
        <v>3</v>
      </c>
    </row>
    <row r="105067" spans="18:18" x14ac:dyDescent="0.25">
      <c r="R105067" s="15">
        <v>3</v>
      </c>
    </row>
    <row r="105068" spans="18:18" x14ac:dyDescent="0.25">
      <c r="R105068" s="15">
        <v>3</v>
      </c>
    </row>
    <row r="105069" spans="18:18" x14ac:dyDescent="0.25">
      <c r="R105069" s="15">
        <v>3</v>
      </c>
    </row>
    <row r="105070" spans="18:18" x14ac:dyDescent="0.25">
      <c r="R105070" s="15">
        <v>3</v>
      </c>
    </row>
    <row r="105071" spans="18:18" x14ac:dyDescent="0.25">
      <c r="R105071" s="15">
        <v>3</v>
      </c>
    </row>
    <row r="105072" spans="18:18" x14ac:dyDescent="0.25">
      <c r="R105072" s="15">
        <v>3</v>
      </c>
    </row>
    <row r="105073" spans="18:18" x14ac:dyDescent="0.25">
      <c r="R105073" s="15">
        <v>3</v>
      </c>
    </row>
    <row r="105074" spans="18:18" x14ac:dyDescent="0.25">
      <c r="R105074" s="15">
        <v>3</v>
      </c>
    </row>
    <row r="105075" spans="18:18" x14ac:dyDescent="0.25">
      <c r="R105075" s="15">
        <v>3</v>
      </c>
    </row>
    <row r="105076" spans="18:18" x14ac:dyDescent="0.25">
      <c r="R105076" s="15">
        <v>3</v>
      </c>
    </row>
    <row r="105077" spans="18:18" x14ac:dyDescent="0.25">
      <c r="R105077" s="15">
        <v>3</v>
      </c>
    </row>
    <row r="105078" spans="18:18" x14ac:dyDescent="0.25">
      <c r="R105078" s="15">
        <v>3</v>
      </c>
    </row>
    <row r="105079" spans="18:18" x14ac:dyDescent="0.25">
      <c r="R105079" s="15">
        <v>3</v>
      </c>
    </row>
    <row r="105080" spans="18:18" x14ac:dyDescent="0.25">
      <c r="R105080" s="15">
        <v>3</v>
      </c>
    </row>
    <row r="105081" spans="18:18" x14ac:dyDescent="0.25">
      <c r="R105081" s="15">
        <v>3</v>
      </c>
    </row>
    <row r="105082" spans="18:18" x14ac:dyDescent="0.25">
      <c r="R105082" s="15">
        <v>3</v>
      </c>
    </row>
    <row r="105083" spans="18:18" x14ac:dyDescent="0.25">
      <c r="R105083" s="15">
        <v>3</v>
      </c>
    </row>
    <row r="105084" spans="18:18" x14ac:dyDescent="0.25">
      <c r="R105084" s="15">
        <v>3</v>
      </c>
    </row>
    <row r="105085" spans="18:18" x14ac:dyDescent="0.25">
      <c r="R105085" s="15">
        <v>3</v>
      </c>
    </row>
    <row r="105086" spans="18:18" x14ac:dyDescent="0.25">
      <c r="R105086" s="15">
        <v>3</v>
      </c>
    </row>
    <row r="105087" spans="18:18" x14ac:dyDescent="0.25">
      <c r="R105087" s="15">
        <v>3</v>
      </c>
    </row>
    <row r="105088" spans="18:18" x14ac:dyDescent="0.25">
      <c r="R105088" s="15">
        <v>3</v>
      </c>
    </row>
    <row r="105089" spans="18:18" x14ac:dyDescent="0.25">
      <c r="R105089" s="15">
        <v>3</v>
      </c>
    </row>
    <row r="105090" spans="18:18" x14ac:dyDescent="0.25">
      <c r="R105090" s="15">
        <v>3</v>
      </c>
    </row>
    <row r="105091" spans="18:18" x14ac:dyDescent="0.25">
      <c r="R105091" s="15">
        <v>3</v>
      </c>
    </row>
    <row r="105092" spans="18:18" x14ac:dyDescent="0.25">
      <c r="R105092" s="15">
        <v>3</v>
      </c>
    </row>
    <row r="105093" spans="18:18" x14ac:dyDescent="0.25">
      <c r="R105093" s="15">
        <v>3</v>
      </c>
    </row>
    <row r="105094" spans="18:18" x14ac:dyDescent="0.25">
      <c r="R105094" s="15">
        <v>3</v>
      </c>
    </row>
    <row r="105095" spans="18:18" x14ac:dyDescent="0.25">
      <c r="R105095" s="15">
        <v>3</v>
      </c>
    </row>
    <row r="105096" spans="18:18" x14ac:dyDescent="0.25">
      <c r="R105096" s="15">
        <v>3</v>
      </c>
    </row>
    <row r="105097" spans="18:18" x14ac:dyDescent="0.25">
      <c r="R105097" s="15">
        <v>3</v>
      </c>
    </row>
    <row r="105098" spans="18:18" x14ac:dyDescent="0.25">
      <c r="R105098" s="15">
        <v>3</v>
      </c>
    </row>
    <row r="105099" spans="18:18" x14ac:dyDescent="0.25">
      <c r="R105099" s="15">
        <v>3</v>
      </c>
    </row>
    <row r="105100" spans="18:18" x14ac:dyDescent="0.25">
      <c r="R105100" s="15">
        <v>3</v>
      </c>
    </row>
    <row r="105101" spans="18:18" x14ac:dyDescent="0.25">
      <c r="R105101" s="15">
        <v>3</v>
      </c>
    </row>
    <row r="105102" spans="18:18" x14ac:dyDescent="0.25">
      <c r="R105102" s="15">
        <v>3</v>
      </c>
    </row>
    <row r="105103" spans="18:18" x14ac:dyDescent="0.25">
      <c r="R105103" s="15">
        <v>3</v>
      </c>
    </row>
    <row r="105104" spans="18:18" x14ac:dyDescent="0.25">
      <c r="R105104" s="15">
        <v>3</v>
      </c>
    </row>
    <row r="105105" spans="18:18" x14ac:dyDescent="0.25">
      <c r="R105105" s="15">
        <v>3</v>
      </c>
    </row>
    <row r="105106" spans="18:18" x14ac:dyDescent="0.25">
      <c r="R105106" s="15">
        <v>3</v>
      </c>
    </row>
    <row r="105107" spans="18:18" x14ac:dyDescent="0.25">
      <c r="R105107" s="15">
        <v>3</v>
      </c>
    </row>
    <row r="105108" spans="18:18" x14ac:dyDescent="0.25">
      <c r="R105108" s="15">
        <v>3</v>
      </c>
    </row>
    <row r="105109" spans="18:18" x14ac:dyDescent="0.25">
      <c r="R105109" s="15">
        <v>3</v>
      </c>
    </row>
    <row r="105110" spans="18:18" x14ac:dyDescent="0.25">
      <c r="R105110" s="15">
        <v>3</v>
      </c>
    </row>
    <row r="105111" spans="18:18" x14ac:dyDescent="0.25">
      <c r="R105111" s="15">
        <v>3</v>
      </c>
    </row>
    <row r="105112" spans="18:18" x14ac:dyDescent="0.25">
      <c r="R105112" s="15">
        <v>3</v>
      </c>
    </row>
    <row r="105113" spans="18:18" x14ac:dyDescent="0.25">
      <c r="R105113" s="15">
        <v>3</v>
      </c>
    </row>
    <row r="105114" spans="18:18" x14ac:dyDescent="0.25">
      <c r="R105114" s="15">
        <v>3</v>
      </c>
    </row>
    <row r="105115" spans="18:18" x14ac:dyDescent="0.25">
      <c r="R105115" s="15">
        <v>3</v>
      </c>
    </row>
    <row r="105116" spans="18:18" x14ac:dyDescent="0.25">
      <c r="R105116" s="15">
        <v>3</v>
      </c>
    </row>
    <row r="105117" spans="18:18" x14ac:dyDescent="0.25">
      <c r="R105117" s="15">
        <v>3</v>
      </c>
    </row>
    <row r="105118" spans="18:18" x14ac:dyDescent="0.25">
      <c r="R105118" s="15">
        <v>3</v>
      </c>
    </row>
    <row r="105119" spans="18:18" x14ac:dyDescent="0.25">
      <c r="R105119" s="15">
        <v>3</v>
      </c>
    </row>
    <row r="105120" spans="18:18" x14ac:dyDescent="0.25">
      <c r="R105120" s="15">
        <v>3</v>
      </c>
    </row>
    <row r="105121" spans="18:18" x14ac:dyDescent="0.25">
      <c r="R105121" s="15">
        <v>3</v>
      </c>
    </row>
    <row r="105122" spans="18:18" x14ac:dyDescent="0.25">
      <c r="R105122" s="15">
        <v>3</v>
      </c>
    </row>
    <row r="105123" spans="18:18" x14ac:dyDescent="0.25">
      <c r="R105123" s="15">
        <v>3</v>
      </c>
    </row>
    <row r="105124" spans="18:18" x14ac:dyDescent="0.25">
      <c r="R105124" s="15">
        <v>3</v>
      </c>
    </row>
    <row r="105125" spans="18:18" x14ac:dyDescent="0.25">
      <c r="R105125" s="15">
        <v>3</v>
      </c>
    </row>
    <row r="105126" spans="18:18" x14ac:dyDescent="0.25">
      <c r="R105126" s="15">
        <v>3</v>
      </c>
    </row>
    <row r="105127" spans="18:18" x14ac:dyDescent="0.25">
      <c r="R105127" s="15">
        <v>3</v>
      </c>
    </row>
    <row r="105128" spans="18:18" x14ac:dyDescent="0.25">
      <c r="R105128" s="15">
        <v>3</v>
      </c>
    </row>
    <row r="105129" spans="18:18" x14ac:dyDescent="0.25">
      <c r="R105129" s="15">
        <v>4</v>
      </c>
    </row>
    <row r="105130" spans="18:18" x14ac:dyDescent="0.25">
      <c r="R105130" s="15">
        <v>4</v>
      </c>
    </row>
    <row r="105131" spans="18:18" x14ac:dyDescent="0.25">
      <c r="R105131" s="15">
        <v>4</v>
      </c>
    </row>
    <row r="105132" spans="18:18" x14ac:dyDescent="0.25">
      <c r="R105132" s="15">
        <v>4</v>
      </c>
    </row>
    <row r="105133" spans="18:18" x14ac:dyDescent="0.25">
      <c r="R105133" s="15">
        <v>4</v>
      </c>
    </row>
    <row r="105134" spans="18:18" x14ac:dyDescent="0.25">
      <c r="R105134" s="15">
        <v>4</v>
      </c>
    </row>
    <row r="105135" spans="18:18" x14ac:dyDescent="0.25">
      <c r="R105135" s="15">
        <v>4</v>
      </c>
    </row>
    <row r="105136" spans="18:18" x14ac:dyDescent="0.25">
      <c r="R105136" s="15">
        <v>4</v>
      </c>
    </row>
    <row r="105137" spans="18:18" x14ac:dyDescent="0.25">
      <c r="R105137" s="15">
        <v>4</v>
      </c>
    </row>
    <row r="105138" spans="18:18" x14ac:dyDescent="0.25">
      <c r="R105138" s="15">
        <v>4</v>
      </c>
    </row>
    <row r="105139" spans="18:18" x14ac:dyDescent="0.25">
      <c r="R105139" s="15">
        <v>4</v>
      </c>
    </row>
    <row r="105140" spans="18:18" x14ac:dyDescent="0.25">
      <c r="R105140" s="15">
        <v>4</v>
      </c>
    </row>
    <row r="105141" spans="18:18" x14ac:dyDescent="0.25">
      <c r="R105141" s="15">
        <v>4</v>
      </c>
    </row>
    <row r="105142" spans="18:18" x14ac:dyDescent="0.25">
      <c r="R105142" s="15">
        <v>4</v>
      </c>
    </row>
    <row r="105143" spans="18:18" x14ac:dyDescent="0.25">
      <c r="R105143" s="15">
        <v>4</v>
      </c>
    </row>
    <row r="105144" spans="18:18" x14ac:dyDescent="0.25">
      <c r="R105144" s="15">
        <v>4</v>
      </c>
    </row>
    <row r="105145" spans="18:18" x14ac:dyDescent="0.25">
      <c r="R105145" s="15">
        <v>4</v>
      </c>
    </row>
    <row r="105146" spans="18:18" x14ac:dyDescent="0.25">
      <c r="R105146" s="15">
        <v>4</v>
      </c>
    </row>
    <row r="105147" spans="18:18" x14ac:dyDescent="0.25">
      <c r="R105147" s="15">
        <v>4</v>
      </c>
    </row>
    <row r="105148" spans="18:18" x14ac:dyDescent="0.25">
      <c r="R105148" s="15">
        <v>4</v>
      </c>
    </row>
    <row r="105149" spans="18:18" x14ac:dyDescent="0.25">
      <c r="R105149" s="15">
        <v>4</v>
      </c>
    </row>
    <row r="105150" spans="18:18" x14ac:dyDescent="0.25">
      <c r="R105150" s="15">
        <v>4</v>
      </c>
    </row>
    <row r="105151" spans="18:18" x14ac:dyDescent="0.25">
      <c r="R105151" s="15">
        <v>4</v>
      </c>
    </row>
    <row r="105152" spans="18:18" x14ac:dyDescent="0.25">
      <c r="R105152" s="15">
        <v>4</v>
      </c>
    </row>
    <row r="105153" spans="18:18" x14ac:dyDescent="0.25">
      <c r="R105153" s="15">
        <v>4</v>
      </c>
    </row>
    <row r="105154" spans="18:18" x14ac:dyDescent="0.25">
      <c r="R105154" s="15">
        <v>4</v>
      </c>
    </row>
    <row r="105155" spans="18:18" x14ac:dyDescent="0.25">
      <c r="R105155" s="15">
        <v>4</v>
      </c>
    </row>
    <row r="105156" spans="18:18" x14ac:dyDescent="0.25">
      <c r="R105156" s="15">
        <v>4</v>
      </c>
    </row>
    <row r="105157" spans="18:18" x14ac:dyDescent="0.25">
      <c r="R105157" s="15">
        <v>4</v>
      </c>
    </row>
    <row r="105158" spans="18:18" x14ac:dyDescent="0.25">
      <c r="R105158" s="15">
        <v>4</v>
      </c>
    </row>
    <row r="105159" spans="18:18" x14ac:dyDescent="0.25">
      <c r="R105159" s="15">
        <v>4</v>
      </c>
    </row>
    <row r="105160" spans="18:18" x14ac:dyDescent="0.25">
      <c r="R105160" s="15">
        <v>4</v>
      </c>
    </row>
    <row r="105161" spans="18:18" x14ac:dyDescent="0.25">
      <c r="R105161" s="15">
        <v>4</v>
      </c>
    </row>
    <row r="105162" spans="18:18" x14ac:dyDescent="0.25">
      <c r="R105162" s="15">
        <v>4</v>
      </c>
    </row>
    <row r="105163" spans="18:18" x14ac:dyDescent="0.25">
      <c r="R105163" s="15">
        <v>4</v>
      </c>
    </row>
    <row r="105164" spans="18:18" x14ac:dyDescent="0.25">
      <c r="R105164" s="15">
        <v>4</v>
      </c>
    </row>
    <row r="105165" spans="18:18" x14ac:dyDescent="0.25">
      <c r="R105165" s="15">
        <v>4</v>
      </c>
    </row>
    <row r="105166" spans="18:18" x14ac:dyDescent="0.25">
      <c r="R105166" s="15">
        <v>4</v>
      </c>
    </row>
    <row r="105167" spans="18:18" x14ac:dyDescent="0.25">
      <c r="R105167" s="15">
        <v>4</v>
      </c>
    </row>
    <row r="105168" spans="18:18" x14ac:dyDescent="0.25">
      <c r="R105168" s="15">
        <v>4</v>
      </c>
    </row>
    <row r="105169" spans="18:18" x14ac:dyDescent="0.25">
      <c r="R105169" s="15">
        <v>4</v>
      </c>
    </row>
    <row r="105170" spans="18:18" x14ac:dyDescent="0.25">
      <c r="R105170" s="15">
        <v>4</v>
      </c>
    </row>
    <row r="105171" spans="18:18" x14ac:dyDescent="0.25">
      <c r="R105171" s="15">
        <v>4</v>
      </c>
    </row>
    <row r="105172" spans="18:18" x14ac:dyDescent="0.25">
      <c r="R105172" s="15">
        <v>4</v>
      </c>
    </row>
    <row r="105173" spans="18:18" x14ac:dyDescent="0.25">
      <c r="R105173" s="15">
        <v>4</v>
      </c>
    </row>
    <row r="105174" spans="18:18" x14ac:dyDescent="0.25">
      <c r="R105174" s="15">
        <v>4</v>
      </c>
    </row>
    <row r="105175" spans="18:18" x14ac:dyDescent="0.25">
      <c r="R105175" s="15">
        <v>4</v>
      </c>
    </row>
    <row r="105176" spans="18:18" x14ac:dyDescent="0.25">
      <c r="R105176" s="15">
        <v>4</v>
      </c>
    </row>
    <row r="105177" spans="18:18" x14ac:dyDescent="0.25">
      <c r="R105177" s="15">
        <v>4</v>
      </c>
    </row>
    <row r="105178" spans="18:18" x14ac:dyDescent="0.25">
      <c r="R105178" s="15">
        <v>4</v>
      </c>
    </row>
    <row r="105179" spans="18:18" x14ac:dyDescent="0.25">
      <c r="R105179" s="15">
        <v>4</v>
      </c>
    </row>
    <row r="105180" spans="18:18" x14ac:dyDescent="0.25">
      <c r="R105180" s="15">
        <v>4</v>
      </c>
    </row>
    <row r="105181" spans="18:18" x14ac:dyDescent="0.25">
      <c r="R105181" s="15">
        <v>2</v>
      </c>
    </row>
    <row r="105182" spans="18:18" x14ac:dyDescent="0.25">
      <c r="R105182" s="15">
        <v>2</v>
      </c>
    </row>
    <row r="105183" spans="18:18" x14ac:dyDescent="0.25">
      <c r="R105183" s="15">
        <v>2</v>
      </c>
    </row>
    <row r="105184" spans="18:18" x14ac:dyDescent="0.25">
      <c r="R105184" s="15">
        <v>2</v>
      </c>
    </row>
    <row r="105185" spans="18:18" x14ac:dyDescent="0.25">
      <c r="R105185" s="15">
        <v>2</v>
      </c>
    </row>
    <row r="105186" spans="18:18" x14ac:dyDescent="0.25">
      <c r="R105186" s="15">
        <v>2</v>
      </c>
    </row>
    <row r="105187" spans="18:18" x14ac:dyDescent="0.25">
      <c r="R105187" s="15">
        <v>2</v>
      </c>
    </row>
    <row r="105188" spans="18:18" x14ac:dyDescent="0.25">
      <c r="R105188" s="15">
        <v>2</v>
      </c>
    </row>
    <row r="105189" spans="18:18" x14ac:dyDescent="0.25">
      <c r="R105189" s="15">
        <v>2</v>
      </c>
    </row>
    <row r="105190" spans="18:18" x14ac:dyDescent="0.25">
      <c r="R105190" s="15">
        <v>2</v>
      </c>
    </row>
    <row r="105191" spans="18:18" x14ac:dyDescent="0.25">
      <c r="R105191" s="15">
        <v>2</v>
      </c>
    </row>
    <row r="105192" spans="18:18" x14ac:dyDescent="0.25">
      <c r="R105192" s="15">
        <v>2</v>
      </c>
    </row>
    <row r="105193" spans="18:18" x14ac:dyDescent="0.25">
      <c r="R105193" s="15">
        <v>2</v>
      </c>
    </row>
    <row r="105194" spans="18:18" x14ac:dyDescent="0.25">
      <c r="R105194" s="15">
        <v>1</v>
      </c>
    </row>
    <row r="105195" spans="18:18" x14ac:dyDescent="0.25">
      <c r="R105195" s="15">
        <v>1</v>
      </c>
    </row>
    <row r="105196" spans="18:18" x14ac:dyDescent="0.25">
      <c r="R105196" s="15">
        <v>1</v>
      </c>
    </row>
    <row r="105197" spans="18:18" x14ac:dyDescent="0.25">
      <c r="R105197" s="15">
        <v>1</v>
      </c>
    </row>
    <row r="105198" spans="18:18" x14ac:dyDescent="0.25">
      <c r="R105198" s="15">
        <v>1</v>
      </c>
    </row>
    <row r="105199" spans="18:18" x14ac:dyDescent="0.25">
      <c r="R105199" s="15">
        <v>1</v>
      </c>
    </row>
    <row r="105200" spans="18:18" x14ac:dyDescent="0.25">
      <c r="R105200" s="15">
        <v>1</v>
      </c>
    </row>
    <row r="105201" spans="18:18" x14ac:dyDescent="0.25">
      <c r="R105201" s="15">
        <v>1</v>
      </c>
    </row>
    <row r="105202" spans="18:18" x14ac:dyDescent="0.25">
      <c r="R105202" s="15">
        <v>1</v>
      </c>
    </row>
    <row r="105203" spans="18:18" x14ac:dyDescent="0.25">
      <c r="R105203" s="15">
        <v>1</v>
      </c>
    </row>
    <row r="105204" spans="18:18" x14ac:dyDescent="0.25">
      <c r="R105204" s="15">
        <v>1</v>
      </c>
    </row>
    <row r="105205" spans="18:18" x14ac:dyDescent="0.25">
      <c r="R105205" s="15">
        <v>1</v>
      </c>
    </row>
    <row r="105206" spans="18:18" x14ac:dyDescent="0.25">
      <c r="R105206" s="15">
        <v>1</v>
      </c>
    </row>
    <row r="105207" spans="18:18" x14ac:dyDescent="0.25">
      <c r="R105207" s="15">
        <v>1</v>
      </c>
    </row>
    <row r="105208" spans="18:18" x14ac:dyDescent="0.25">
      <c r="R105208" s="15">
        <v>1</v>
      </c>
    </row>
    <row r="105209" spans="18:18" x14ac:dyDescent="0.25">
      <c r="R105209" s="15">
        <v>1</v>
      </c>
    </row>
    <row r="105210" spans="18:18" x14ac:dyDescent="0.25">
      <c r="R105210" s="15">
        <v>1</v>
      </c>
    </row>
    <row r="105211" spans="18:18" x14ac:dyDescent="0.25">
      <c r="R105211" s="15">
        <v>1</v>
      </c>
    </row>
    <row r="105212" spans="18:18" x14ac:dyDescent="0.25">
      <c r="R105212" s="15">
        <v>1</v>
      </c>
    </row>
    <row r="105213" spans="18:18" x14ac:dyDescent="0.25">
      <c r="R105213" s="15">
        <v>1</v>
      </c>
    </row>
    <row r="105214" spans="18:18" x14ac:dyDescent="0.25">
      <c r="R105214" s="15">
        <v>1</v>
      </c>
    </row>
    <row r="105215" spans="18:18" x14ac:dyDescent="0.25">
      <c r="R105215" s="15">
        <v>1</v>
      </c>
    </row>
    <row r="105216" spans="18:18" x14ac:dyDescent="0.25">
      <c r="R105216" s="15">
        <v>1</v>
      </c>
    </row>
    <row r="105217" spans="18:18" x14ac:dyDescent="0.25">
      <c r="R105217" s="15">
        <v>1</v>
      </c>
    </row>
    <row r="105218" spans="18:18" x14ac:dyDescent="0.25">
      <c r="R105218" s="15">
        <v>1</v>
      </c>
    </row>
    <row r="105219" spans="18:18" x14ac:dyDescent="0.25">
      <c r="R105219" s="15">
        <v>1</v>
      </c>
    </row>
    <row r="105220" spans="18:18" x14ac:dyDescent="0.25">
      <c r="R105220" s="15">
        <v>1</v>
      </c>
    </row>
    <row r="105221" spans="18:18" x14ac:dyDescent="0.25">
      <c r="R105221" s="15">
        <v>1</v>
      </c>
    </row>
    <row r="105222" spans="18:18" x14ac:dyDescent="0.25">
      <c r="R105222" s="15">
        <v>1</v>
      </c>
    </row>
    <row r="105223" spans="18:18" x14ac:dyDescent="0.25">
      <c r="R105223" s="15">
        <v>1</v>
      </c>
    </row>
    <row r="105224" spans="18:18" x14ac:dyDescent="0.25">
      <c r="R105224" s="15">
        <v>1</v>
      </c>
    </row>
    <row r="105225" spans="18:18" x14ac:dyDescent="0.25">
      <c r="R105225" s="15">
        <v>1</v>
      </c>
    </row>
    <row r="105226" spans="18:18" x14ac:dyDescent="0.25">
      <c r="R105226" s="15">
        <v>1</v>
      </c>
    </row>
    <row r="105227" spans="18:18" x14ac:dyDescent="0.25">
      <c r="R105227" s="15">
        <v>1</v>
      </c>
    </row>
    <row r="105228" spans="18:18" x14ac:dyDescent="0.25">
      <c r="R105228" s="15">
        <v>1</v>
      </c>
    </row>
    <row r="105229" spans="18:18" x14ac:dyDescent="0.25">
      <c r="R105229" s="15">
        <v>1</v>
      </c>
    </row>
    <row r="105230" spans="18:18" x14ac:dyDescent="0.25">
      <c r="R105230" s="15">
        <v>1</v>
      </c>
    </row>
    <row r="105231" spans="18:18" x14ac:dyDescent="0.25">
      <c r="R105231" s="15">
        <v>1</v>
      </c>
    </row>
    <row r="105232" spans="18:18" x14ac:dyDescent="0.25">
      <c r="R105232" s="15">
        <v>1</v>
      </c>
    </row>
    <row r="105233" spans="18:18" x14ac:dyDescent="0.25">
      <c r="R105233" s="15">
        <v>1</v>
      </c>
    </row>
    <row r="105234" spans="18:18" x14ac:dyDescent="0.25">
      <c r="R105234" s="15">
        <v>1</v>
      </c>
    </row>
    <row r="105235" spans="18:18" x14ac:dyDescent="0.25">
      <c r="R105235" s="15">
        <v>1</v>
      </c>
    </row>
    <row r="105236" spans="18:18" x14ac:dyDescent="0.25">
      <c r="R105236" s="15">
        <v>1</v>
      </c>
    </row>
    <row r="105237" spans="18:18" x14ac:dyDescent="0.25">
      <c r="R105237" s="15">
        <v>1</v>
      </c>
    </row>
    <row r="105238" spans="18:18" x14ac:dyDescent="0.25">
      <c r="R105238" s="15">
        <v>1</v>
      </c>
    </row>
    <row r="105239" spans="18:18" x14ac:dyDescent="0.25">
      <c r="R105239" s="15">
        <v>1</v>
      </c>
    </row>
    <row r="105240" spans="18:18" x14ac:dyDescent="0.25">
      <c r="R105240" s="15">
        <v>1</v>
      </c>
    </row>
    <row r="105241" spans="18:18" x14ac:dyDescent="0.25">
      <c r="R105241" s="15">
        <v>1</v>
      </c>
    </row>
    <row r="105242" spans="18:18" x14ac:dyDescent="0.25">
      <c r="R105242" s="15">
        <v>1</v>
      </c>
    </row>
    <row r="105243" spans="18:18" x14ac:dyDescent="0.25">
      <c r="R105243" s="15">
        <v>1</v>
      </c>
    </row>
    <row r="105244" spans="18:18" x14ac:dyDescent="0.25">
      <c r="R105244" s="15">
        <v>1</v>
      </c>
    </row>
    <row r="105245" spans="18:18" x14ac:dyDescent="0.25">
      <c r="R105245" s="15">
        <v>1</v>
      </c>
    </row>
    <row r="105246" spans="18:18" x14ac:dyDescent="0.25">
      <c r="R105246" s="15">
        <v>1</v>
      </c>
    </row>
    <row r="105247" spans="18:18" x14ac:dyDescent="0.25">
      <c r="R105247" s="15">
        <v>1</v>
      </c>
    </row>
    <row r="105248" spans="18:18" x14ac:dyDescent="0.25">
      <c r="R105248" s="15">
        <v>1</v>
      </c>
    </row>
    <row r="105249" spans="18:18" x14ac:dyDescent="0.25">
      <c r="R105249" s="15">
        <v>1</v>
      </c>
    </row>
    <row r="105250" spans="18:18" x14ac:dyDescent="0.25">
      <c r="R105250" s="15">
        <v>1</v>
      </c>
    </row>
    <row r="105251" spans="18:18" x14ac:dyDescent="0.25">
      <c r="R105251" s="15">
        <v>1</v>
      </c>
    </row>
    <row r="105252" spans="18:18" x14ac:dyDescent="0.25">
      <c r="R105252" s="15">
        <v>1</v>
      </c>
    </row>
    <row r="105253" spans="18:18" x14ac:dyDescent="0.25">
      <c r="R105253" s="15">
        <v>1</v>
      </c>
    </row>
    <row r="105254" spans="18:18" x14ac:dyDescent="0.25">
      <c r="R105254" s="15">
        <v>1</v>
      </c>
    </row>
    <row r="105255" spans="18:18" x14ac:dyDescent="0.25">
      <c r="R105255" s="15">
        <v>1</v>
      </c>
    </row>
    <row r="105256" spans="18:18" x14ac:dyDescent="0.25">
      <c r="R105256" s="15">
        <v>1</v>
      </c>
    </row>
    <row r="105257" spans="18:18" x14ac:dyDescent="0.25">
      <c r="R105257" s="15">
        <v>1</v>
      </c>
    </row>
    <row r="105258" spans="18:18" x14ac:dyDescent="0.25">
      <c r="R105258" s="15">
        <v>1</v>
      </c>
    </row>
    <row r="105259" spans="18:18" x14ac:dyDescent="0.25">
      <c r="R105259" s="15">
        <v>1</v>
      </c>
    </row>
    <row r="105260" spans="18:18" x14ac:dyDescent="0.25">
      <c r="R105260" s="15">
        <v>1</v>
      </c>
    </row>
    <row r="105261" spans="18:18" x14ac:dyDescent="0.25">
      <c r="R105261" s="15">
        <v>1</v>
      </c>
    </row>
    <row r="105262" spans="18:18" x14ac:dyDescent="0.25">
      <c r="R105262" s="15">
        <v>1</v>
      </c>
    </row>
    <row r="105263" spans="18:18" x14ac:dyDescent="0.25">
      <c r="R105263" s="15">
        <v>1</v>
      </c>
    </row>
    <row r="105264" spans="18:18" x14ac:dyDescent="0.25">
      <c r="R105264" s="15">
        <v>1</v>
      </c>
    </row>
    <row r="105265" spans="18:18" x14ac:dyDescent="0.25">
      <c r="R105265" s="15">
        <v>1</v>
      </c>
    </row>
    <row r="105266" spans="18:18" x14ac:dyDescent="0.25">
      <c r="R105266" s="15">
        <v>1</v>
      </c>
    </row>
    <row r="105267" spans="18:18" x14ac:dyDescent="0.25">
      <c r="R105267" s="15">
        <v>1</v>
      </c>
    </row>
    <row r="105268" spans="18:18" x14ac:dyDescent="0.25">
      <c r="R105268" s="15">
        <v>1</v>
      </c>
    </row>
    <row r="105269" spans="18:18" x14ac:dyDescent="0.25">
      <c r="R105269" s="15">
        <v>1</v>
      </c>
    </row>
    <row r="105270" spans="18:18" x14ac:dyDescent="0.25">
      <c r="R105270" s="15">
        <v>1</v>
      </c>
    </row>
    <row r="105271" spans="18:18" x14ac:dyDescent="0.25">
      <c r="R105271" s="15">
        <v>1</v>
      </c>
    </row>
    <row r="105272" spans="18:18" x14ac:dyDescent="0.25">
      <c r="R105272" s="15">
        <v>1</v>
      </c>
    </row>
    <row r="105273" spans="18:18" x14ac:dyDescent="0.25">
      <c r="R105273" s="15">
        <v>1</v>
      </c>
    </row>
    <row r="105274" spans="18:18" x14ac:dyDescent="0.25">
      <c r="R105274" s="15">
        <v>1</v>
      </c>
    </row>
    <row r="105275" spans="18:18" x14ac:dyDescent="0.25">
      <c r="R105275" s="15">
        <v>1</v>
      </c>
    </row>
    <row r="105276" spans="18:18" x14ac:dyDescent="0.25">
      <c r="R105276" s="15">
        <v>1</v>
      </c>
    </row>
    <row r="105277" spans="18:18" x14ac:dyDescent="0.25">
      <c r="R105277" s="15">
        <v>1</v>
      </c>
    </row>
    <row r="105278" spans="18:18" x14ac:dyDescent="0.25">
      <c r="R105278" s="15">
        <v>1</v>
      </c>
    </row>
    <row r="105279" spans="18:18" x14ac:dyDescent="0.25">
      <c r="R105279" s="15">
        <v>1</v>
      </c>
    </row>
    <row r="105280" spans="18:18" x14ac:dyDescent="0.25">
      <c r="R105280" s="15">
        <v>1</v>
      </c>
    </row>
    <row r="105281" spans="18:18" x14ac:dyDescent="0.25">
      <c r="R105281" s="15">
        <v>1</v>
      </c>
    </row>
    <row r="105282" spans="18:18" x14ac:dyDescent="0.25">
      <c r="R105282" s="15">
        <v>1</v>
      </c>
    </row>
    <row r="105283" spans="18:18" x14ac:dyDescent="0.25">
      <c r="R105283" s="15">
        <v>1</v>
      </c>
    </row>
    <row r="105284" spans="18:18" x14ac:dyDescent="0.25">
      <c r="R105284" s="15">
        <v>1</v>
      </c>
    </row>
    <row r="105285" spans="18:18" x14ac:dyDescent="0.25">
      <c r="R105285" s="15">
        <v>1</v>
      </c>
    </row>
    <row r="105286" spans="18:18" x14ac:dyDescent="0.25">
      <c r="R105286" s="15">
        <v>1</v>
      </c>
    </row>
    <row r="105287" spans="18:18" x14ac:dyDescent="0.25">
      <c r="R105287" s="15">
        <v>1</v>
      </c>
    </row>
    <row r="105288" spans="18:18" x14ac:dyDescent="0.25">
      <c r="R105288" s="15">
        <v>1</v>
      </c>
    </row>
    <row r="105289" spans="18:18" x14ac:dyDescent="0.25">
      <c r="R105289" s="15">
        <v>1</v>
      </c>
    </row>
    <row r="105290" spans="18:18" x14ac:dyDescent="0.25">
      <c r="R105290" s="15">
        <v>1</v>
      </c>
    </row>
    <row r="105291" spans="18:18" x14ac:dyDescent="0.25">
      <c r="R105291" s="15">
        <v>1</v>
      </c>
    </row>
    <row r="105292" spans="18:18" x14ac:dyDescent="0.25">
      <c r="R105292" s="15">
        <v>1</v>
      </c>
    </row>
    <row r="105293" spans="18:18" x14ac:dyDescent="0.25">
      <c r="R105293" s="15">
        <v>1</v>
      </c>
    </row>
    <row r="105294" spans="18:18" x14ac:dyDescent="0.25">
      <c r="R105294" s="15">
        <v>1</v>
      </c>
    </row>
    <row r="105295" spans="18:18" x14ac:dyDescent="0.25">
      <c r="R105295" s="15">
        <v>1</v>
      </c>
    </row>
    <row r="105296" spans="18:18" x14ac:dyDescent="0.25">
      <c r="R105296" s="15">
        <v>1</v>
      </c>
    </row>
    <row r="105297" spans="18:18" x14ac:dyDescent="0.25">
      <c r="R105297" s="15">
        <v>1</v>
      </c>
    </row>
    <row r="105298" spans="18:18" x14ac:dyDescent="0.25">
      <c r="R105298" s="15">
        <v>1</v>
      </c>
    </row>
    <row r="105299" spans="18:18" x14ac:dyDescent="0.25">
      <c r="R105299" s="15">
        <v>1</v>
      </c>
    </row>
    <row r="105300" spans="18:18" x14ac:dyDescent="0.25">
      <c r="R105300" s="15">
        <v>1</v>
      </c>
    </row>
    <row r="105301" spans="18:18" x14ac:dyDescent="0.25">
      <c r="R105301" s="15">
        <v>1</v>
      </c>
    </row>
    <row r="105302" spans="18:18" x14ac:dyDescent="0.25">
      <c r="R105302" s="15">
        <v>1</v>
      </c>
    </row>
    <row r="105303" spans="18:18" x14ac:dyDescent="0.25">
      <c r="R105303" s="15">
        <v>1</v>
      </c>
    </row>
    <row r="105304" spans="18:18" x14ac:dyDescent="0.25">
      <c r="R105304" s="15">
        <v>1</v>
      </c>
    </row>
    <row r="105305" spans="18:18" x14ac:dyDescent="0.25">
      <c r="R105305" s="15">
        <v>1</v>
      </c>
    </row>
    <row r="105306" spans="18:18" x14ac:dyDescent="0.25">
      <c r="R105306" s="15">
        <v>1</v>
      </c>
    </row>
    <row r="105307" spans="18:18" x14ac:dyDescent="0.25">
      <c r="R105307" s="15">
        <v>1</v>
      </c>
    </row>
    <row r="105308" spans="18:18" x14ac:dyDescent="0.25">
      <c r="R105308" s="15">
        <v>1</v>
      </c>
    </row>
    <row r="105309" spans="18:18" x14ac:dyDescent="0.25">
      <c r="R105309" s="15">
        <v>1</v>
      </c>
    </row>
    <row r="105310" spans="18:18" x14ac:dyDescent="0.25">
      <c r="R105310" s="15">
        <v>1</v>
      </c>
    </row>
    <row r="105311" spans="18:18" x14ac:dyDescent="0.25">
      <c r="R105311" s="15">
        <v>1</v>
      </c>
    </row>
    <row r="105312" spans="18:18" x14ac:dyDescent="0.25">
      <c r="R105312" s="15">
        <v>1</v>
      </c>
    </row>
    <row r="105313" spans="18:18" x14ac:dyDescent="0.25">
      <c r="R105313" s="15">
        <v>1</v>
      </c>
    </row>
    <row r="105314" spans="18:18" x14ac:dyDescent="0.25">
      <c r="R105314" s="15">
        <v>1</v>
      </c>
    </row>
    <row r="105315" spans="18:18" x14ac:dyDescent="0.25">
      <c r="R105315" s="15">
        <v>1</v>
      </c>
    </row>
    <row r="105316" spans="18:18" x14ac:dyDescent="0.25">
      <c r="R105316" s="15">
        <v>1</v>
      </c>
    </row>
    <row r="105317" spans="18:18" x14ac:dyDescent="0.25">
      <c r="R105317" s="15">
        <v>1</v>
      </c>
    </row>
    <row r="105318" spans="18:18" x14ac:dyDescent="0.25">
      <c r="R105318" s="15">
        <v>1</v>
      </c>
    </row>
    <row r="105319" spans="18:18" x14ac:dyDescent="0.25">
      <c r="R105319" s="15">
        <v>1</v>
      </c>
    </row>
    <row r="105320" spans="18:18" x14ac:dyDescent="0.25">
      <c r="R105320" s="15">
        <v>1</v>
      </c>
    </row>
    <row r="105321" spans="18:18" x14ac:dyDescent="0.25">
      <c r="R105321" s="15">
        <v>1</v>
      </c>
    </row>
    <row r="105322" spans="18:18" x14ac:dyDescent="0.25">
      <c r="R105322" s="15">
        <v>1</v>
      </c>
    </row>
    <row r="105323" spans="18:18" x14ac:dyDescent="0.25">
      <c r="R105323" s="15">
        <v>1</v>
      </c>
    </row>
    <row r="105324" spans="18:18" x14ac:dyDescent="0.25">
      <c r="R105324" s="15">
        <v>1</v>
      </c>
    </row>
    <row r="105325" spans="18:18" x14ac:dyDescent="0.25">
      <c r="R105325" s="15">
        <v>1</v>
      </c>
    </row>
    <row r="105326" spans="18:18" x14ac:dyDescent="0.25">
      <c r="R105326" s="15">
        <v>1</v>
      </c>
    </row>
    <row r="105327" spans="18:18" x14ac:dyDescent="0.25">
      <c r="R105327" s="15">
        <v>1</v>
      </c>
    </row>
    <row r="105328" spans="18:18" x14ac:dyDescent="0.25">
      <c r="R105328" s="15">
        <v>1</v>
      </c>
    </row>
    <row r="105329" spans="18:18" x14ac:dyDescent="0.25">
      <c r="R105329" s="15">
        <v>1</v>
      </c>
    </row>
    <row r="105330" spans="18:18" x14ac:dyDescent="0.25">
      <c r="R105330" s="15">
        <v>1</v>
      </c>
    </row>
    <row r="105331" spans="18:18" x14ac:dyDescent="0.25">
      <c r="R105331" s="15">
        <v>1</v>
      </c>
    </row>
    <row r="105332" spans="18:18" x14ac:dyDescent="0.25">
      <c r="R105332" s="15">
        <v>1</v>
      </c>
    </row>
    <row r="105333" spans="18:18" x14ac:dyDescent="0.25">
      <c r="R105333" s="15">
        <v>1</v>
      </c>
    </row>
    <row r="105334" spans="18:18" x14ac:dyDescent="0.25">
      <c r="R105334" s="15">
        <v>1</v>
      </c>
    </row>
    <row r="105335" spans="18:18" x14ac:dyDescent="0.25">
      <c r="R105335" s="15">
        <v>1</v>
      </c>
    </row>
    <row r="105336" spans="18:18" x14ac:dyDescent="0.25">
      <c r="R105336" s="15">
        <v>1</v>
      </c>
    </row>
    <row r="105337" spans="18:18" x14ac:dyDescent="0.25">
      <c r="R105337" s="15">
        <v>1</v>
      </c>
    </row>
    <row r="105338" spans="18:18" x14ac:dyDescent="0.25">
      <c r="R105338" s="15">
        <v>1</v>
      </c>
    </row>
    <row r="105339" spans="18:18" x14ac:dyDescent="0.25">
      <c r="R105339" s="15">
        <v>1</v>
      </c>
    </row>
    <row r="105340" spans="18:18" x14ac:dyDescent="0.25">
      <c r="R105340" s="15">
        <v>1</v>
      </c>
    </row>
    <row r="105341" spans="18:18" x14ac:dyDescent="0.25">
      <c r="R105341" s="15">
        <v>1</v>
      </c>
    </row>
    <row r="105342" spans="18:18" x14ac:dyDescent="0.25">
      <c r="R105342" s="15">
        <v>1</v>
      </c>
    </row>
    <row r="105343" spans="18:18" x14ac:dyDescent="0.25">
      <c r="R105343" s="15">
        <v>1</v>
      </c>
    </row>
    <row r="105344" spans="18:18" x14ac:dyDescent="0.25">
      <c r="R105344" s="15">
        <v>1</v>
      </c>
    </row>
    <row r="105345" spans="18:18" x14ac:dyDescent="0.25">
      <c r="R105345" s="15">
        <v>1</v>
      </c>
    </row>
    <row r="105346" spans="18:18" x14ac:dyDescent="0.25">
      <c r="R105346" s="15">
        <v>1</v>
      </c>
    </row>
    <row r="105347" spans="18:18" x14ac:dyDescent="0.25">
      <c r="R105347" s="15">
        <v>1</v>
      </c>
    </row>
    <row r="105348" spans="18:18" x14ac:dyDescent="0.25">
      <c r="R105348" s="15">
        <v>1</v>
      </c>
    </row>
    <row r="105349" spans="18:18" x14ac:dyDescent="0.25">
      <c r="R105349" s="15">
        <v>1</v>
      </c>
    </row>
    <row r="105350" spans="18:18" x14ac:dyDescent="0.25">
      <c r="R105350" s="15">
        <v>1</v>
      </c>
    </row>
    <row r="105351" spans="18:18" x14ac:dyDescent="0.25">
      <c r="R105351" s="15">
        <v>1</v>
      </c>
    </row>
    <row r="105352" spans="18:18" x14ac:dyDescent="0.25">
      <c r="R105352" s="15">
        <v>1</v>
      </c>
    </row>
    <row r="105353" spans="18:18" x14ac:dyDescent="0.25">
      <c r="R105353" s="15">
        <v>1</v>
      </c>
    </row>
    <row r="105354" spans="18:18" x14ac:dyDescent="0.25">
      <c r="R105354" s="15">
        <v>1</v>
      </c>
    </row>
    <row r="105355" spans="18:18" x14ac:dyDescent="0.25">
      <c r="R105355" s="15">
        <v>1</v>
      </c>
    </row>
    <row r="105356" spans="18:18" x14ac:dyDescent="0.25">
      <c r="R105356" s="15">
        <v>1</v>
      </c>
    </row>
    <row r="105357" spans="18:18" x14ac:dyDescent="0.25">
      <c r="R105357" s="15">
        <v>1</v>
      </c>
    </row>
    <row r="105358" spans="18:18" x14ac:dyDescent="0.25">
      <c r="R105358" s="15">
        <v>1</v>
      </c>
    </row>
    <row r="105359" spans="18:18" x14ac:dyDescent="0.25">
      <c r="R105359" s="15">
        <v>1</v>
      </c>
    </row>
    <row r="105360" spans="18:18" x14ac:dyDescent="0.25">
      <c r="R105360" s="15">
        <v>1</v>
      </c>
    </row>
    <row r="105361" spans="18:18" x14ac:dyDescent="0.25">
      <c r="R105361" s="15">
        <v>1</v>
      </c>
    </row>
    <row r="105362" spans="18:18" x14ac:dyDescent="0.25">
      <c r="R105362" s="15">
        <v>1</v>
      </c>
    </row>
    <row r="105363" spans="18:18" x14ac:dyDescent="0.25">
      <c r="R105363" s="15">
        <v>1</v>
      </c>
    </row>
    <row r="105364" spans="18:18" x14ac:dyDescent="0.25">
      <c r="R105364" s="15">
        <v>1</v>
      </c>
    </row>
    <row r="105365" spans="18:18" x14ac:dyDescent="0.25">
      <c r="R105365" s="15">
        <v>1</v>
      </c>
    </row>
    <row r="105366" spans="18:18" x14ac:dyDescent="0.25">
      <c r="R105366" s="15">
        <v>1</v>
      </c>
    </row>
    <row r="105367" spans="18:18" x14ac:dyDescent="0.25">
      <c r="R105367" s="15">
        <v>1</v>
      </c>
    </row>
    <row r="105368" spans="18:18" x14ac:dyDescent="0.25">
      <c r="R105368" s="15">
        <v>1</v>
      </c>
    </row>
    <row r="105369" spans="18:18" x14ac:dyDescent="0.25">
      <c r="R105369" s="15">
        <v>1</v>
      </c>
    </row>
    <row r="105370" spans="18:18" x14ac:dyDescent="0.25">
      <c r="R105370" s="15">
        <v>1</v>
      </c>
    </row>
    <row r="105371" spans="18:18" x14ac:dyDescent="0.25">
      <c r="R105371" s="15">
        <v>1</v>
      </c>
    </row>
    <row r="105372" spans="18:18" x14ac:dyDescent="0.25">
      <c r="R105372" s="15">
        <v>1</v>
      </c>
    </row>
    <row r="105373" spans="18:18" x14ac:dyDescent="0.25">
      <c r="R105373" s="15">
        <v>1</v>
      </c>
    </row>
    <row r="105374" spans="18:18" x14ac:dyDescent="0.25">
      <c r="R105374" s="15">
        <v>1</v>
      </c>
    </row>
    <row r="105375" spans="18:18" x14ac:dyDescent="0.25">
      <c r="R105375" s="15">
        <v>1</v>
      </c>
    </row>
    <row r="105376" spans="18:18" x14ac:dyDescent="0.25">
      <c r="R105376" s="15">
        <v>1</v>
      </c>
    </row>
    <row r="105377" spans="18:18" x14ac:dyDescent="0.25">
      <c r="R105377" s="15">
        <v>1</v>
      </c>
    </row>
    <row r="105378" spans="18:18" x14ac:dyDescent="0.25">
      <c r="R105378" s="15">
        <v>1</v>
      </c>
    </row>
    <row r="105379" spans="18:18" x14ac:dyDescent="0.25">
      <c r="R105379" s="15">
        <v>1</v>
      </c>
    </row>
    <row r="105380" spans="18:18" x14ac:dyDescent="0.25">
      <c r="R105380" s="15">
        <v>1</v>
      </c>
    </row>
    <row r="105381" spans="18:18" x14ac:dyDescent="0.25">
      <c r="R105381" s="15">
        <v>1</v>
      </c>
    </row>
    <row r="105382" spans="18:18" x14ac:dyDescent="0.25">
      <c r="R105382" s="15">
        <v>1</v>
      </c>
    </row>
    <row r="105383" spans="18:18" x14ac:dyDescent="0.25">
      <c r="R105383" s="15">
        <v>1</v>
      </c>
    </row>
    <row r="105384" spans="18:18" x14ac:dyDescent="0.25">
      <c r="R105384" s="15">
        <v>1</v>
      </c>
    </row>
    <row r="105385" spans="18:18" x14ac:dyDescent="0.25">
      <c r="R105385" s="15">
        <v>1</v>
      </c>
    </row>
    <row r="105386" spans="18:18" x14ac:dyDescent="0.25">
      <c r="R105386" s="15">
        <v>1</v>
      </c>
    </row>
    <row r="105387" spans="18:18" x14ac:dyDescent="0.25">
      <c r="R105387" s="15">
        <v>1</v>
      </c>
    </row>
    <row r="105388" spans="18:18" x14ac:dyDescent="0.25">
      <c r="R105388" s="15">
        <v>1</v>
      </c>
    </row>
    <row r="105389" spans="18:18" x14ac:dyDescent="0.25">
      <c r="R105389" s="15">
        <v>1</v>
      </c>
    </row>
    <row r="105390" spans="18:18" x14ac:dyDescent="0.25">
      <c r="R105390" s="15">
        <v>1</v>
      </c>
    </row>
    <row r="105391" spans="18:18" x14ac:dyDescent="0.25">
      <c r="R105391" s="15">
        <v>1</v>
      </c>
    </row>
    <row r="105392" spans="18:18" x14ac:dyDescent="0.25">
      <c r="R105392" s="15">
        <v>1</v>
      </c>
    </row>
    <row r="105393" spans="18:18" x14ac:dyDescent="0.25">
      <c r="R105393" s="15">
        <v>1</v>
      </c>
    </row>
    <row r="105394" spans="18:18" x14ac:dyDescent="0.25">
      <c r="R105394" s="15">
        <v>1</v>
      </c>
    </row>
    <row r="105395" spans="18:18" x14ac:dyDescent="0.25">
      <c r="R105395" s="15">
        <v>1</v>
      </c>
    </row>
    <row r="105396" spans="18:18" x14ac:dyDescent="0.25">
      <c r="R105396" s="15">
        <v>1</v>
      </c>
    </row>
    <row r="105397" spans="18:18" x14ac:dyDescent="0.25">
      <c r="R105397" s="15">
        <v>1</v>
      </c>
    </row>
    <row r="105398" spans="18:18" x14ac:dyDescent="0.25">
      <c r="R105398" s="15">
        <v>1</v>
      </c>
    </row>
    <row r="105399" spans="18:18" x14ac:dyDescent="0.25">
      <c r="R105399" s="15">
        <v>1</v>
      </c>
    </row>
    <row r="105400" spans="18:18" x14ac:dyDescent="0.25">
      <c r="R105400" s="15">
        <v>1</v>
      </c>
    </row>
    <row r="105401" spans="18:18" x14ac:dyDescent="0.25">
      <c r="R105401" s="15">
        <v>1</v>
      </c>
    </row>
    <row r="105402" spans="18:18" x14ac:dyDescent="0.25">
      <c r="R105402" s="15">
        <v>1</v>
      </c>
    </row>
    <row r="105403" spans="18:18" x14ac:dyDescent="0.25">
      <c r="R105403" s="15">
        <v>1</v>
      </c>
    </row>
    <row r="105404" spans="18:18" x14ac:dyDescent="0.25">
      <c r="R105404" s="15">
        <v>1</v>
      </c>
    </row>
    <row r="105405" spans="18:18" x14ac:dyDescent="0.25">
      <c r="R105405" s="15">
        <v>1</v>
      </c>
    </row>
    <row r="105406" spans="18:18" x14ac:dyDescent="0.25">
      <c r="R105406" s="15">
        <v>1</v>
      </c>
    </row>
    <row r="105407" spans="18:18" x14ac:dyDescent="0.25">
      <c r="R105407" s="15">
        <v>1</v>
      </c>
    </row>
    <row r="105408" spans="18:18" x14ac:dyDescent="0.25">
      <c r="R105408" s="15">
        <v>1</v>
      </c>
    </row>
    <row r="105409" spans="18:18" x14ac:dyDescent="0.25">
      <c r="R105409" s="15">
        <v>1</v>
      </c>
    </row>
    <row r="105410" spans="18:18" x14ac:dyDescent="0.25">
      <c r="R105410" s="15">
        <v>1</v>
      </c>
    </row>
    <row r="105411" spans="18:18" x14ac:dyDescent="0.25">
      <c r="R105411" s="15">
        <v>1</v>
      </c>
    </row>
    <row r="105412" spans="18:18" x14ac:dyDescent="0.25">
      <c r="R105412" s="15">
        <v>1</v>
      </c>
    </row>
    <row r="105413" spans="18:18" x14ac:dyDescent="0.25">
      <c r="R105413" s="15">
        <v>1</v>
      </c>
    </row>
    <row r="105414" spans="18:18" x14ac:dyDescent="0.25">
      <c r="R105414" s="15">
        <v>1</v>
      </c>
    </row>
    <row r="105415" spans="18:18" x14ac:dyDescent="0.25">
      <c r="R105415" s="15">
        <v>1</v>
      </c>
    </row>
    <row r="105416" spans="18:18" x14ac:dyDescent="0.25">
      <c r="R105416" s="15">
        <v>1</v>
      </c>
    </row>
    <row r="105417" spans="18:18" x14ac:dyDescent="0.25">
      <c r="R105417" s="15">
        <v>1</v>
      </c>
    </row>
    <row r="105418" spans="18:18" x14ac:dyDescent="0.25">
      <c r="R105418" s="15">
        <v>1</v>
      </c>
    </row>
    <row r="105419" spans="18:18" x14ac:dyDescent="0.25">
      <c r="R105419" s="15">
        <v>1</v>
      </c>
    </row>
    <row r="105420" spans="18:18" x14ac:dyDescent="0.25">
      <c r="R105420" s="15">
        <v>1</v>
      </c>
    </row>
    <row r="105421" spans="18:18" x14ac:dyDescent="0.25">
      <c r="R105421" s="15">
        <v>1</v>
      </c>
    </row>
    <row r="105422" spans="18:18" x14ac:dyDescent="0.25">
      <c r="R105422" s="15">
        <v>1</v>
      </c>
    </row>
    <row r="105423" spans="18:18" x14ac:dyDescent="0.25">
      <c r="R105423" s="15">
        <v>1</v>
      </c>
    </row>
    <row r="105424" spans="18:18" x14ac:dyDescent="0.25">
      <c r="R105424" s="15">
        <v>1</v>
      </c>
    </row>
    <row r="105425" spans="18:18" x14ac:dyDescent="0.25">
      <c r="R105425" s="15">
        <v>1</v>
      </c>
    </row>
    <row r="105426" spans="18:18" x14ac:dyDescent="0.25">
      <c r="R105426" s="15">
        <v>1</v>
      </c>
    </row>
    <row r="105427" spans="18:18" x14ac:dyDescent="0.25">
      <c r="R105427" s="15">
        <v>1</v>
      </c>
    </row>
    <row r="105428" spans="18:18" x14ac:dyDescent="0.25">
      <c r="R105428" s="15">
        <v>1</v>
      </c>
    </row>
    <row r="105429" spans="18:18" x14ac:dyDescent="0.25">
      <c r="R105429" s="15">
        <v>1</v>
      </c>
    </row>
    <row r="105430" spans="18:18" x14ac:dyDescent="0.25">
      <c r="R105430" s="15">
        <v>1</v>
      </c>
    </row>
    <row r="105431" spans="18:18" x14ac:dyDescent="0.25">
      <c r="R105431" s="15">
        <v>1</v>
      </c>
    </row>
    <row r="105432" spans="18:18" x14ac:dyDescent="0.25">
      <c r="R105432" s="15">
        <v>1</v>
      </c>
    </row>
    <row r="105433" spans="18:18" x14ac:dyDescent="0.25">
      <c r="R105433" s="15">
        <v>1</v>
      </c>
    </row>
    <row r="105434" spans="18:18" x14ac:dyDescent="0.25">
      <c r="R105434" s="15">
        <v>1</v>
      </c>
    </row>
    <row r="105435" spans="18:18" x14ac:dyDescent="0.25">
      <c r="R105435" s="15">
        <v>1</v>
      </c>
    </row>
    <row r="105436" spans="18:18" x14ac:dyDescent="0.25">
      <c r="R105436" s="15">
        <v>1</v>
      </c>
    </row>
    <row r="105437" spans="18:18" x14ac:dyDescent="0.25">
      <c r="R105437" s="15">
        <v>1</v>
      </c>
    </row>
    <row r="105438" spans="18:18" x14ac:dyDescent="0.25">
      <c r="R105438" s="15">
        <v>1</v>
      </c>
    </row>
    <row r="105439" spans="18:18" x14ac:dyDescent="0.25">
      <c r="R105439" s="15">
        <v>1</v>
      </c>
    </row>
    <row r="105440" spans="18:18" x14ac:dyDescent="0.25">
      <c r="R105440" s="15">
        <v>4</v>
      </c>
    </row>
    <row r="105441" spans="18:18" x14ac:dyDescent="0.25">
      <c r="R105441" s="15">
        <v>4</v>
      </c>
    </row>
    <row r="105442" spans="18:18" x14ac:dyDescent="0.25">
      <c r="R105442" s="15">
        <v>4</v>
      </c>
    </row>
    <row r="105443" spans="18:18" x14ac:dyDescent="0.25">
      <c r="R105443" s="15">
        <v>4</v>
      </c>
    </row>
    <row r="105444" spans="18:18" x14ac:dyDescent="0.25">
      <c r="R105444" s="15">
        <v>4</v>
      </c>
    </row>
    <row r="105445" spans="18:18" x14ac:dyDescent="0.25">
      <c r="R105445" s="15">
        <v>4</v>
      </c>
    </row>
    <row r="105446" spans="18:18" x14ac:dyDescent="0.25">
      <c r="R105446" s="15">
        <v>4</v>
      </c>
    </row>
    <row r="105447" spans="18:18" x14ac:dyDescent="0.25">
      <c r="R105447" s="15">
        <v>4</v>
      </c>
    </row>
    <row r="105448" spans="18:18" x14ac:dyDescent="0.25">
      <c r="R105448" s="15">
        <v>4</v>
      </c>
    </row>
    <row r="105449" spans="18:18" x14ac:dyDescent="0.25">
      <c r="R105449" s="15">
        <v>4</v>
      </c>
    </row>
    <row r="105450" spans="18:18" x14ac:dyDescent="0.25">
      <c r="R105450" s="15">
        <v>4</v>
      </c>
    </row>
    <row r="105451" spans="18:18" x14ac:dyDescent="0.25">
      <c r="R105451" s="15">
        <v>4</v>
      </c>
    </row>
    <row r="105452" spans="18:18" x14ac:dyDescent="0.25">
      <c r="R105452" s="15">
        <v>4</v>
      </c>
    </row>
    <row r="105453" spans="18:18" x14ac:dyDescent="0.25">
      <c r="R105453" s="15">
        <v>4</v>
      </c>
    </row>
    <row r="105454" spans="18:18" x14ac:dyDescent="0.25">
      <c r="R105454" s="15">
        <v>4</v>
      </c>
    </row>
    <row r="105455" spans="18:18" x14ac:dyDescent="0.25">
      <c r="R105455" s="15">
        <v>4</v>
      </c>
    </row>
    <row r="105456" spans="18:18" x14ac:dyDescent="0.25">
      <c r="R105456" s="15">
        <v>4</v>
      </c>
    </row>
    <row r="105457" spans="18:18" x14ac:dyDescent="0.25">
      <c r="R105457" s="15">
        <v>4</v>
      </c>
    </row>
    <row r="105458" spans="18:18" x14ac:dyDescent="0.25">
      <c r="R105458" s="15">
        <v>4</v>
      </c>
    </row>
    <row r="105459" spans="18:18" x14ac:dyDescent="0.25">
      <c r="R105459" s="15">
        <v>4</v>
      </c>
    </row>
    <row r="105460" spans="18:18" x14ac:dyDescent="0.25">
      <c r="R105460" s="15">
        <v>4</v>
      </c>
    </row>
    <row r="105461" spans="18:18" x14ac:dyDescent="0.25">
      <c r="R105461" s="15">
        <v>4</v>
      </c>
    </row>
    <row r="105462" spans="18:18" x14ac:dyDescent="0.25">
      <c r="R105462" s="15">
        <v>4</v>
      </c>
    </row>
    <row r="105463" spans="18:18" x14ac:dyDescent="0.25">
      <c r="R105463" s="15">
        <v>4</v>
      </c>
    </row>
    <row r="105464" spans="18:18" x14ac:dyDescent="0.25">
      <c r="R105464" s="15">
        <v>3</v>
      </c>
    </row>
    <row r="105465" spans="18:18" x14ac:dyDescent="0.25">
      <c r="R105465" s="15">
        <v>3</v>
      </c>
    </row>
    <row r="105466" spans="18:18" x14ac:dyDescent="0.25">
      <c r="R105466" s="15">
        <v>3</v>
      </c>
    </row>
    <row r="105467" spans="18:18" x14ac:dyDescent="0.25">
      <c r="R105467" s="15">
        <v>3</v>
      </c>
    </row>
    <row r="105468" spans="18:18" x14ac:dyDescent="0.25">
      <c r="R105468" s="15">
        <v>3</v>
      </c>
    </row>
    <row r="105469" spans="18:18" x14ac:dyDescent="0.25">
      <c r="R105469" s="15">
        <v>3</v>
      </c>
    </row>
    <row r="105470" spans="18:18" x14ac:dyDescent="0.25">
      <c r="R105470" s="15">
        <v>5</v>
      </c>
    </row>
    <row r="105471" spans="18:18" x14ac:dyDescent="0.25">
      <c r="R105471" s="15">
        <v>5</v>
      </c>
    </row>
    <row r="105472" spans="18:18" x14ac:dyDescent="0.25">
      <c r="R105472" s="15">
        <v>5</v>
      </c>
    </row>
    <row r="105473" spans="18:18" x14ac:dyDescent="0.25">
      <c r="R105473" s="15">
        <v>5</v>
      </c>
    </row>
    <row r="105474" spans="18:18" x14ac:dyDescent="0.25">
      <c r="R105474" s="15">
        <v>5</v>
      </c>
    </row>
    <row r="105475" spans="18:18" x14ac:dyDescent="0.25">
      <c r="R105475" s="15">
        <v>5</v>
      </c>
    </row>
    <row r="105476" spans="18:18" x14ac:dyDescent="0.25">
      <c r="R105476" s="15">
        <v>5</v>
      </c>
    </row>
    <row r="105477" spans="18:18" x14ac:dyDescent="0.25">
      <c r="R105477" s="15">
        <v>5</v>
      </c>
    </row>
    <row r="105478" spans="18:18" x14ac:dyDescent="0.25">
      <c r="R105478" s="15">
        <v>5</v>
      </c>
    </row>
    <row r="105479" spans="18:18" x14ac:dyDescent="0.25">
      <c r="R105479" s="15">
        <v>5</v>
      </c>
    </row>
    <row r="105480" spans="18:18" x14ac:dyDescent="0.25">
      <c r="R105480" s="15">
        <v>5</v>
      </c>
    </row>
    <row r="105481" spans="18:18" x14ac:dyDescent="0.25">
      <c r="R105481" s="15">
        <v>5</v>
      </c>
    </row>
    <row r="105482" spans="18:18" x14ac:dyDescent="0.25">
      <c r="R105482" s="15">
        <v>5</v>
      </c>
    </row>
    <row r="105483" spans="18:18" x14ac:dyDescent="0.25">
      <c r="R105483" s="15">
        <v>5</v>
      </c>
    </row>
    <row r="105484" spans="18:18" x14ac:dyDescent="0.25">
      <c r="R105484" s="15">
        <v>5</v>
      </c>
    </row>
    <row r="105485" spans="18:18" x14ac:dyDescent="0.25">
      <c r="R105485" s="15">
        <v>5</v>
      </c>
    </row>
    <row r="105486" spans="18:18" x14ac:dyDescent="0.25">
      <c r="R105486" s="15">
        <v>5</v>
      </c>
    </row>
    <row r="105487" spans="18:18" x14ac:dyDescent="0.25">
      <c r="R105487" s="15">
        <v>5</v>
      </c>
    </row>
    <row r="105488" spans="18:18" x14ac:dyDescent="0.25">
      <c r="R105488" s="15">
        <v>5</v>
      </c>
    </row>
    <row r="105489" spans="18:18" x14ac:dyDescent="0.25">
      <c r="R105489" s="15">
        <v>5</v>
      </c>
    </row>
    <row r="105490" spans="18:18" x14ac:dyDescent="0.25">
      <c r="R105490" s="15">
        <v>5</v>
      </c>
    </row>
    <row r="105491" spans="18:18" x14ac:dyDescent="0.25">
      <c r="R105491" s="15">
        <v>5</v>
      </c>
    </row>
    <row r="105492" spans="18:18" x14ac:dyDescent="0.25">
      <c r="R105492" s="15">
        <v>5</v>
      </c>
    </row>
    <row r="105493" spans="18:18" x14ac:dyDescent="0.25">
      <c r="R105493" s="15">
        <v>5</v>
      </c>
    </row>
    <row r="105494" spans="18:18" x14ac:dyDescent="0.25">
      <c r="R105494" s="15">
        <v>5</v>
      </c>
    </row>
    <row r="105495" spans="18:18" x14ac:dyDescent="0.25">
      <c r="R105495" s="15">
        <v>5</v>
      </c>
    </row>
    <row r="105496" spans="18:18" x14ac:dyDescent="0.25">
      <c r="R105496" s="15">
        <v>5</v>
      </c>
    </row>
    <row r="105497" spans="18:18" x14ac:dyDescent="0.25">
      <c r="R105497" s="15">
        <v>5</v>
      </c>
    </row>
    <row r="105498" spans="18:18" x14ac:dyDescent="0.25">
      <c r="R105498" s="15">
        <v>5</v>
      </c>
    </row>
    <row r="105499" spans="18:18" x14ac:dyDescent="0.25">
      <c r="R105499" s="15">
        <v>5</v>
      </c>
    </row>
    <row r="105500" spans="18:18" x14ac:dyDescent="0.25">
      <c r="R105500" s="15">
        <v>5</v>
      </c>
    </row>
    <row r="105501" spans="18:18" x14ac:dyDescent="0.25">
      <c r="R105501" s="15">
        <v>5</v>
      </c>
    </row>
    <row r="105502" spans="18:18" x14ac:dyDescent="0.25">
      <c r="R105502" s="15">
        <v>5</v>
      </c>
    </row>
    <row r="105503" spans="18:18" x14ac:dyDescent="0.25">
      <c r="R105503" s="15">
        <v>5</v>
      </c>
    </row>
    <row r="105504" spans="18:18" x14ac:dyDescent="0.25">
      <c r="R105504" s="15">
        <v>5</v>
      </c>
    </row>
    <row r="105505" spans="18:18" x14ac:dyDescent="0.25">
      <c r="R105505" s="15">
        <v>5</v>
      </c>
    </row>
    <row r="105506" spans="18:18" x14ac:dyDescent="0.25">
      <c r="R105506" s="15">
        <v>5</v>
      </c>
    </row>
    <row r="105507" spans="18:18" x14ac:dyDescent="0.25">
      <c r="R105507" s="15">
        <v>5</v>
      </c>
    </row>
    <row r="105508" spans="18:18" x14ac:dyDescent="0.25">
      <c r="R105508" s="15">
        <v>5</v>
      </c>
    </row>
    <row r="105509" spans="18:18" x14ac:dyDescent="0.25">
      <c r="R105509" s="15">
        <v>5</v>
      </c>
    </row>
    <row r="105510" spans="18:18" x14ac:dyDescent="0.25">
      <c r="R105510" s="15">
        <v>5</v>
      </c>
    </row>
    <row r="105511" spans="18:18" x14ac:dyDescent="0.25">
      <c r="R105511" s="15">
        <v>5</v>
      </c>
    </row>
    <row r="105512" spans="18:18" x14ac:dyDescent="0.25">
      <c r="R105512" s="15">
        <v>5</v>
      </c>
    </row>
    <row r="105513" spans="18:18" x14ac:dyDescent="0.25">
      <c r="R105513" s="15">
        <v>4</v>
      </c>
    </row>
    <row r="105514" spans="18:18" x14ac:dyDescent="0.25">
      <c r="R105514" s="15">
        <v>4</v>
      </c>
    </row>
    <row r="105515" spans="18:18" x14ac:dyDescent="0.25">
      <c r="R105515" s="15">
        <v>4</v>
      </c>
    </row>
    <row r="105516" spans="18:18" x14ac:dyDescent="0.25">
      <c r="R105516" s="15">
        <v>4</v>
      </c>
    </row>
    <row r="105517" spans="18:18" x14ac:dyDescent="0.25">
      <c r="R105517" s="15">
        <v>5</v>
      </c>
    </row>
    <row r="105518" spans="18:18" x14ac:dyDescent="0.25">
      <c r="R105518" s="15">
        <v>5</v>
      </c>
    </row>
    <row r="105519" spans="18:18" x14ac:dyDescent="0.25">
      <c r="R105519" s="15">
        <v>5</v>
      </c>
    </row>
    <row r="105520" spans="18:18" x14ac:dyDescent="0.25">
      <c r="R105520" s="15">
        <v>5</v>
      </c>
    </row>
    <row r="105521" spans="18:18" x14ac:dyDescent="0.25">
      <c r="R105521" s="15">
        <v>5</v>
      </c>
    </row>
    <row r="105522" spans="18:18" x14ac:dyDescent="0.25">
      <c r="R105522" s="15">
        <v>5</v>
      </c>
    </row>
    <row r="105523" spans="18:18" x14ac:dyDescent="0.25">
      <c r="R105523" s="15">
        <v>5</v>
      </c>
    </row>
    <row r="105524" spans="18:18" x14ac:dyDescent="0.25">
      <c r="R105524" s="15">
        <v>5</v>
      </c>
    </row>
    <row r="105525" spans="18:18" x14ac:dyDescent="0.25">
      <c r="R105525" s="15">
        <v>5</v>
      </c>
    </row>
    <row r="105526" spans="18:18" x14ac:dyDescent="0.25">
      <c r="R105526" s="15">
        <v>5</v>
      </c>
    </row>
    <row r="105527" spans="18:18" x14ac:dyDescent="0.25">
      <c r="R105527" s="15">
        <v>5</v>
      </c>
    </row>
    <row r="105528" spans="18:18" x14ac:dyDescent="0.25">
      <c r="R105528" s="15">
        <v>5</v>
      </c>
    </row>
    <row r="105529" spans="18:18" x14ac:dyDescent="0.25">
      <c r="R105529" s="15">
        <v>5</v>
      </c>
    </row>
    <row r="105530" spans="18:18" x14ac:dyDescent="0.25">
      <c r="R105530" s="15">
        <v>5</v>
      </c>
    </row>
    <row r="105531" spans="18:18" x14ac:dyDescent="0.25">
      <c r="R105531" s="15">
        <v>5</v>
      </c>
    </row>
    <row r="105532" spans="18:18" x14ac:dyDescent="0.25">
      <c r="R105532" s="15">
        <v>5</v>
      </c>
    </row>
    <row r="105533" spans="18:18" x14ac:dyDescent="0.25">
      <c r="R105533" s="15">
        <v>5</v>
      </c>
    </row>
    <row r="105534" spans="18:18" x14ac:dyDescent="0.25">
      <c r="R105534" s="15">
        <v>5</v>
      </c>
    </row>
    <row r="105535" spans="18:18" x14ac:dyDescent="0.25">
      <c r="R105535" s="15">
        <v>5</v>
      </c>
    </row>
    <row r="105536" spans="18:18" x14ac:dyDescent="0.25">
      <c r="R105536" s="15">
        <v>5</v>
      </c>
    </row>
    <row r="105537" spans="18:18" x14ac:dyDescent="0.25">
      <c r="R105537" s="15">
        <v>5</v>
      </c>
    </row>
    <row r="105538" spans="18:18" x14ac:dyDescent="0.25">
      <c r="R105538" s="15">
        <v>5</v>
      </c>
    </row>
    <row r="105539" spans="18:18" x14ac:dyDescent="0.25">
      <c r="R105539" s="15">
        <v>5</v>
      </c>
    </row>
    <row r="105540" spans="18:18" x14ac:dyDescent="0.25">
      <c r="R105540" s="15">
        <v>5</v>
      </c>
    </row>
    <row r="105541" spans="18:18" x14ac:dyDescent="0.25">
      <c r="R105541" s="15">
        <v>5</v>
      </c>
    </row>
    <row r="105542" spans="18:18" x14ac:dyDescent="0.25">
      <c r="R105542" s="15">
        <v>5</v>
      </c>
    </row>
    <row r="105543" spans="18:18" x14ac:dyDescent="0.25">
      <c r="R105543" s="15">
        <v>5</v>
      </c>
    </row>
    <row r="105544" spans="18:18" x14ac:dyDescent="0.25">
      <c r="R105544" s="15">
        <v>5</v>
      </c>
    </row>
    <row r="105545" spans="18:18" x14ac:dyDescent="0.25">
      <c r="R105545" s="15">
        <v>5</v>
      </c>
    </row>
    <row r="105546" spans="18:18" x14ac:dyDescent="0.25">
      <c r="R105546" s="15">
        <v>5</v>
      </c>
    </row>
    <row r="105547" spans="18:18" x14ac:dyDescent="0.25">
      <c r="R105547" s="15">
        <v>5</v>
      </c>
    </row>
    <row r="105548" spans="18:18" x14ac:dyDescent="0.25">
      <c r="R105548" s="15">
        <v>5</v>
      </c>
    </row>
    <row r="105549" spans="18:18" x14ac:dyDescent="0.25">
      <c r="R105549" s="15">
        <v>5</v>
      </c>
    </row>
    <row r="105550" spans="18:18" x14ac:dyDescent="0.25">
      <c r="R105550" s="15">
        <v>5</v>
      </c>
    </row>
    <row r="105551" spans="18:18" x14ac:dyDescent="0.25">
      <c r="R105551" s="15">
        <v>5</v>
      </c>
    </row>
    <row r="105552" spans="18:18" x14ac:dyDescent="0.25">
      <c r="R105552" s="15">
        <v>5</v>
      </c>
    </row>
    <row r="105553" spans="18:18" x14ac:dyDescent="0.25">
      <c r="R105553" s="15">
        <v>5</v>
      </c>
    </row>
    <row r="105554" spans="18:18" x14ac:dyDescent="0.25">
      <c r="R105554" s="15">
        <v>5</v>
      </c>
    </row>
    <row r="105555" spans="18:18" x14ac:dyDescent="0.25">
      <c r="R105555" s="15">
        <v>5</v>
      </c>
    </row>
    <row r="105556" spans="18:18" x14ac:dyDescent="0.25">
      <c r="R105556" s="15">
        <v>5</v>
      </c>
    </row>
    <row r="105557" spans="18:18" x14ac:dyDescent="0.25">
      <c r="R105557" s="15">
        <v>5</v>
      </c>
    </row>
    <row r="105558" spans="18:18" x14ac:dyDescent="0.25">
      <c r="R105558" s="15">
        <v>5</v>
      </c>
    </row>
    <row r="105559" spans="18:18" x14ac:dyDescent="0.25">
      <c r="R105559" s="15">
        <v>5</v>
      </c>
    </row>
    <row r="105560" spans="18:18" x14ac:dyDescent="0.25">
      <c r="R105560" s="15">
        <v>5</v>
      </c>
    </row>
    <row r="105561" spans="18:18" x14ac:dyDescent="0.25">
      <c r="R105561" s="15">
        <v>5</v>
      </c>
    </row>
    <row r="105562" spans="18:18" x14ac:dyDescent="0.25">
      <c r="R105562" s="15">
        <v>5</v>
      </c>
    </row>
    <row r="105563" spans="18:18" x14ac:dyDescent="0.25">
      <c r="R105563" s="15">
        <v>5</v>
      </c>
    </row>
    <row r="105564" spans="18:18" x14ac:dyDescent="0.25">
      <c r="R105564" s="15">
        <v>5</v>
      </c>
    </row>
    <row r="105565" spans="18:18" x14ac:dyDescent="0.25">
      <c r="R105565" s="15">
        <v>5</v>
      </c>
    </row>
    <row r="105566" spans="18:18" x14ac:dyDescent="0.25">
      <c r="R105566" s="15">
        <v>5</v>
      </c>
    </row>
    <row r="105567" spans="18:18" x14ac:dyDescent="0.25">
      <c r="R105567" s="15">
        <v>5</v>
      </c>
    </row>
    <row r="105568" spans="18:18" x14ac:dyDescent="0.25">
      <c r="R105568" s="15">
        <v>5</v>
      </c>
    </row>
    <row r="105569" spans="18:18" x14ac:dyDescent="0.25">
      <c r="R105569" s="15">
        <v>5</v>
      </c>
    </row>
    <row r="105570" spans="18:18" x14ac:dyDescent="0.25">
      <c r="R105570" s="15">
        <v>5</v>
      </c>
    </row>
    <row r="105571" spans="18:18" x14ac:dyDescent="0.25">
      <c r="R105571" s="15">
        <v>5</v>
      </c>
    </row>
    <row r="105572" spans="18:18" x14ac:dyDescent="0.25">
      <c r="R105572" s="15">
        <v>5</v>
      </c>
    </row>
    <row r="105573" spans="18:18" x14ac:dyDescent="0.25">
      <c r="R105573" s="15">
        <v>5</v>
      </c>
    </row>
    <row r="105574" spans="18:18" x14ac:dyDescent="0.25">
      <c r="R105574" s="15">
        <v>5</v>
      </c>
    </row>
    <row r="105575" spans="18:18" x14ac:dyDescent="0.25">
      <c r="R105575" s="15">
        <v>4</v>
      </c>
    </row>
    <row r="105576" spans="18:18" x14ac:dyDescent="0.25">
      <c r="R105576" s="15">
        <v>4</v>
      </c>
    </row>
    <row r="105577" spans="18:18" x14ac:dyDescent="0.25">
      <c r="R105577" s="15">
        <v>4</v>
      </c>
    </row>
    <row r="105578" spans="18:18" x14ac:dyDescent="0.25">
      <c r="R105578" s="15">
        <v>4</v>
      </c>
    </row>
    <row r="105579" spans="18:18" x14ac:dyDescent="0.25">
      <c r="R105579" s="15">
        <v>4</v>
      </c>
    </row>
    <row r="105580" spans="18:18" x14ac:dyDescent="0.25">
      <c r="R105580" s="15">
        <v>4</v>
      </c>
    </row>
    <row r="105581" spans="18:18" x14ac:dyDescent="0.25">
      <c r="R105581" s="15">
        <v>4</v>
      </c>
    </row>
    <row r="105582" spans="18:18" x14ac:dyDescent="0.25">
      <c r="R105582" s="15">
        <v>4</v>
      </c>
    </row>
    <row r="105583" spans="18:18" x14ac:dyDescent="0.25">
      <c r="R105583" s="15">
        <v>4</v>
      </c>
    </row>
    <row r="105584" spans="18:18" x14ac:dyDescent="0.25">
      <c r="R105584" s="15">
        <v>4</v>
      </c>
    </row>
    <row r="105585" spans="18:18" x14ac:dyDescent="0.25">
      <c r="R105585" s="15">
        <v>4</v>
      </c>
    </row>
    <row r="105586" spans="18:18" x14ac:dyDescent="0.25">
      <c r="R105586" s="15">
        <v>4</v>
      </c>
    </row>
    <row r="105587" spans="18:18" x14ac:dyDescent="0.25">
      <c r="R105587" s="15">
        <v>4</v>
      </c>
    </row>
    <row r="105588" spans="18:18" x14ac:dyDescent="0.25">
      <c r="R105588" s="15">
        <v>4</v>
      </c>
    </row>
    <row r="105589" spans="18:18" x14ac:dyDescent="0.25">
      <c r="R105589" s="15">
        <v>4</v>
      </c>
    </row>
    <row r="105590" spans="18:18" x14ac:dyDescent="0.25">
      <c r="R105590" s="15">
        <v>4</v>
      </c>
    </row>
    <row r="105591" spans="18:18" x14ac:dyDescent="0.25">
      <c r="R105591" s="15">
        <v>4</v>
      </c>
    </row>
    <row r="105592" spans="18:18" x14ac:dyDescent="0.25">
      <c r="R105592" s="15">
        <v>4</v>
      </c>
    </row>
    <row r="105593" spans="18:18" x14ac:dyDescent="0.25">
      <c r="R105593" s="15">
        <v>4</v>
      </c>
    </row>
    <row r="105594" spans="18:18" x14ac:dyDescent="0.25">
      <c r="R105594" s="15">
        <v>4</v>
      </c>
    </row>
    <row r="105595" spans="18:18" x14ac:dyDescent="0.25">
      <c r="R105595" s="15">
        <v>4</v>
      </c>
    </row>
    <row r="105596" spans="18:18" x14ac:dyDescent="0.25">
      <c r="R105596" s="15">
        <v>4</v>
      </c>
    </row>
    <row r="105597" spans="18:18" x14ac:dyDescent="0.25">
      <c r="R105597" s="15">
        <v>4</v>
      </c>
    </row>
    <row r="105598" spans="18:18" x14ac:dyDescent="0.25">
      <c r="R105598" s="15">
        <v>4</v>
      </c>
    </row>
    <row r="105599" spans="18:18" x14ac:dyDescent="0.25">
      <c r="R105599" s="15">
        <v>4</v>
      </c>
    </row>
    <row r="105600" spans="18:18" x14ac:dyDescent="0.25">
      <c r="R105600" s="15">
        <v>4</v>
      </c>
    </row>
    <row r="105601" spans="18:18" x14ac:dyDescent="0.25">
      <c r="R105601" s="15">
        <v>4</v>
      </c>
    </row>
    <row r="105602" spans="18:18" x14ac:dyDescent="0.25">
      <c r="R105602" s="15">
        <v>4</v>
      </c>
    </row>
    <row r="105603" spans="18:18" x14ac:dyDescent="0.25">
      <c r="R105603" s="15">
        <v>4</v>
      </c>
    </row>
    <row r="105604" spans="18:18" x14ac:dyDescent="0.25">
      <c r="R105604" s="15">
        <v>4</v>
      </c>
    </row>
    <row r="105605" spans="18:18" x14ac:dyDescent="0.25">
      <c r="R105605" s="15">
        <v>4</v>
      </c>
    </row>
    <row r="105606" spans="18:18" x14ac:dyDescent="0.25">
      <c r="R105606" s="15">
        <v>4</v>
      </c>
    </row>
    <row r="105607" spans="18:18" x14ac:dyDescent="0.25">
      <c r="R105607" s="15">
        <v>4</v>
      </c>
    </row>
    <row r="105608" spans="18:18" x14ac:dyDescent="0.25">
      <c r="R105608" s="15">
        <v>4</v>
      </c>
    </row>
    <row r="105609" spans="18:18" x14ac:dyDescent="0.25">
      <c r="R105609" s="15">
        <v>4</v>
      </c>
    </row>
    <row r="105610" spans="18:18" x14ac:dyDescent="0.25">
      <c r="R105610" s="15">
        <v>4</v>
      </c>
    </row>
    <row r="105611" spans="18:18" x14ac:dyDescent="0.25">
      <c r="R105611" s="15">
        <v>4</v>
      </c>
    </row>
    <row r="105612" spans="18:18" x14ac:dyDescent="0.25">
      <c r="R105612" s="15">
        <v>4</v>
      </c>
    </row>
    <row r="105613" spans="18:18" x14ac:dyDescent="0.25">
      <c r="R105613" s="15">
        <v>4</v>
      </c>
    </row>
    <row r="105614" spans="18:18" x14ac:dyDescent="0.25">
      <c r="R105614" s="15">
        <v>4</v>
      </c>
    </row>
    <row r="105615" spans="18:18" x14ac:dyDescent="0.25">
      <c r="R105615" s="15">
        <v>4</v>
      </c>
    </row>
    <row r="105616" spans="18:18" x14ac:dyDescent="0.25">
      <c r="R105616" s="15">
        <v>4</v>
      </c>
    </row>
    <row r="105617" spans="18:18" x14ac:dyDescent="0.25">
      <c r="R105617" s="15">
        <v>4</v>
      </c>
    </row>
    <row r="105618" spans="18:18" x14ac:dyDescent="0.25">
      <c r="R105618" s="15">
        <v>4</v>
      </c>
    </row>
    <row r="105619" spans="18:18" x14ac:dyDescent="0.25">
      <c r="R105619" s="15">
        <v>4</v>
      </c>
    </row>
    <row r="105620" spans="18:18" x14ac:dyDescent="0.25">
      <c r="R105620" s="15">
        <v>4</v>
      </c>
    </row>
    <row r="105621" spans="18:18" x14ac:dyDescent="0.25">
      <c r="R105621" s="15">
        <v>4</v>
      </c>
    </row>
    <row r="105622" spans="18:18" x14ac:dyDescent="0.25">
      <c r="R105622" s="15">
        <v>4</v>
      </c>
    </row>
    <row r="105623" spans="18:18" x14ac:dyDescent="0.25">
      <c r="R105623" s="15">
        <v>4</v>
      </c>
    </row>
    <row r="105624" spans="18:18" x14ac:dyDescent="0.25">
      <c r="R105624" s="15">
        <v>4</v>
      </c>
    </row>
    <row r="105625" spans="18:18" x14ac:dyDescent="0.25">
      <c r="R105625" s="15">
        <v>4</v>
      </c>
    </row>
    <row r="105626" spans="18:18" x14ac:dyDescent="0.25">
      <c r="R105626" s="15">
        <v>4</v>
      </c>
    </row>
    <row r="105627" spans="18:18" x14ac:dyDescent="0.25">
      <c r="R105627" s="15">
        <v>4</v>
      </c>
    </row>
    <row r="105628" spans="18:18" x14ac:dyDescent="0.25">
      <c r="R105628" s="15">
        <v>4</v>
      </c>
    </row>
    <row r="105629" spans="18:18" x14ac:dyDescent="0.25">
      <c r="R105629" s="15">
        <v>4</v>
      </c>
    </row>
    <row r="105630" spans="18:18" x14ac:dyDescent="0.25">
      <c r="R105630" s="15">
        <v>4</v>
      </c>
    </row>
    <row r="105631" spans="18:18" x14ac:dyDescent="0.25">
      <c r="R105631" s="15">
        <v>4</v>
      </c>
    </row>
    <row r="105632" spans="18:18" x14ac:dyDescent="0.25">
      <c r="R105632" s="15">
        <v>4</v>
      </c>
    </row>
    <row r="105633" spans="18:18" x14ac:dyDescent="0.25">
      <c r="R105633" s="15">
        <v>4</v>
      </c>
    </row>
    <row r="105634" spans="18:18" x14ac:dyDescent="0.25">
      <c r="R105634" s="15">
        <v>4</v>
      </c>
    </row>
    <row r="105635" spans="18:18" x14ac:dyDescent="0.25">
      <c r="R105635" s="15">
        <v>4</v>
      </c>
    </row>
    <row r="105636" spans="18:18" x14ac:dyDescent="0.25">
      <c r="R105636" s="15">
        <v>4</v>
      </c>
    </row>
    <row r="105637" spans="18:18" x14ac:dyDescent="0.25">
      <c r="R105637" s="15">
        <v>4</v>
      </c>
    </row>
    <row r="105638" spans="18:18" x14ac:dyDescent="0.25">
      <c r="R105638" s="15">
        <v>4</v>
      </c>
    </row>
    <row r="105639" spans="18:18" x14ac:dyDescent="0.25">
      <c r="R105639" s="15">
        <v>4</v>
      </c>
    </row>
    <row r="105640" spans="18:18" x14ac:dyDescent="0.25">
      <c r="R105640" s="15">
        <v>4</v>
      </c>
    </row>
    <row r="105641" spans="18:18" x14ac:dyDescent="0.25">
      <c r="R105641" s="15">
        <v>4</v>
      </c>
    </row>
    <row r="105642" spans="18:18" x14ac:dyDescent="0.25">
      <c r="R105642" s="15">
        <v>4</v>
      </c>
    </row>
    <row r="105643" spans="18:18" x14ac:dyDescent="0.25">
      <c r="R105643" s="15">
        <v>4</v>
      </c>
    </row>
    <row r="105644" spans="18:18" x14ac:dyDescent="0.25">
      <c r="R105644" s="15">
        <v>4</v>
      </c>
    </row>
    <row r="105645" spans="18:18" x14ac:dyDescent="0.25">
      <c r="R105645" s="15">
        <v>4</v>
      </c>
    </row>
    <row r="105646" spans="18:18" x14ac:dyDescent="0.25">
      <c r="R105646" s="15">
        <v>4</v>
      </c>
    </row>
    <row r="105647" spans="18:18" x14ac:dyDescent="0.25">
      <c r="R105647" s="15">
        <v>4</v>
      </c>
    </row>
    <row r="105648" spans="18:18" x14ac:dyDescent="0.25">
      <c r="R105648" s="15">
        <v>4</v>
      </c>
    </row>
    <row r="105649" spans="18:18" x14ac:dyDescent="0.25">
      <c r="R105649" s="15">
        <v>4</v>
      </c>
    </row>
    <row r="105650" spans="18:18" x14ac:dyDescent="0.25">
      <c r="R105650" s="15">
        <v>4</v>
      </c>
    </row>
    <row r="105651" spans="18:18" x14ac:dyDescent="0.25">
      <c r="R105651" s="15">
        <v>4</v>
      </c>
    </row>
    <row r="105652" spans="18:18" x14ac:dyDescent="0.25">
      <c r="R105652" s="15">
        <v>4</v>
      </c>
    </row>
    <row r="105653" spans="18:18" x14ac:dyDescent="0.25">
      <c r="R105653" s="15">
        <v>4</v>
      </c>
    </row>
    <row r="105654" spans="18:18" x14ac:dyDescent="0.25">
      <c r="R105654" s="15">
        <v>4</v>
      </c>
    </row>
    <row r="105655" spans="18:18" x14ac:dyDescent="0.25">
      <c r="R105655" s="15">
        <v>4</v>
      </c>
    </row>
    <row r="105656" spans="18:18" x14ac:dyDescent="0.25">
      <c r="R105656" s="15">
        <v>4</v>
      </c>
    </row>
    <row r="105657" spans="18:18" x14ac:dyDescent="0.25">
      <c r="R105657" s="15">
        <v>4</v>
      </c>
    </row>
    <row r="105658" spans="18:18" x14ac:dyDescent="0.25">
      <c r="R105658" s="15">
        <v>4</v>
      </c>
    </row>
    <row r="105659" spans="18:18" x14ac:dyDescent="0.25">
      <c r="R105659" s="15">
        <v>4</v>
      </c>
    </row>
    <row r="105660" spans="18:18" x14ac:dyDescent="0.25">
      <c r="R105660" s="15">
        <v>4</v>
      </c>
    </row>
    <row r="105661" spans="18:18" x14ac:dyDescent="0.25">
      <c r="R105661" s="15">
        <v>4</v>
      </c>
    </row>
    <row r="105662" spans="18:18" x14ac:dyDescent="0.25">
      <c r="R105662" s="15">
        <v>4</v>
      </c>
    </row>
    <row r="105663" spans="18:18" x14ac:dyDescent="0.25">
      <c r="R105663" s="15">
        <v>4</v>
      </c>
    </row>
    <row r="105664" spans="18:18" x14ac:dyDescent="0.25">
      <c r="R105664" s="15">
        <v>4</v>
      </c>
    </row>
    <row r="105665" spans="18:18" x14ac:dyDescent="0.25">
      <c r="R105665" s="15">
        <v>4</v>
      </c>
    </row>
    <row r="105666" spans="18:18" x14ac:dyDescent="0.25">
      <c r="R105666" s="15">
        <v>4</v>
      </c>
    </row>
    <row r="105667" spans="18:18" x14ac:dyDescent="0.25">
      <c r="R105667" s="15">
        <v>4</v>
      </c>
    </row>
    <row r="105668" spans="18:18" x14ac:dyDescent="0.25">
      <c r="R105668" s="15">
        <v>4</v>
      </c>
    </row>
    <row r="105669" spans="18:18" x14ac:dyDescent="0.25">
      <c r="R105669" s="15">
        <v>4</v>
      </c>
    </row>
    <row r="105670" spans="18:18" x14ac:dyDescent="0.25">
      <c r="R105670" s="15">
        <v>4</v>
      </c>
    </row>
    <row r="105671" spans="18:18" x14ac:dyDescent="0.25">
      <c r="R105671" s="15">
        <v>4</v>
      </c>
    </row>
    <row r="105672" spans="18:18" x14ac:dyDescent="0.25">
      <c r="R105672" s="15">
        <v>4</v>
      </c>
    </row>
    <row r="105673" spans="18:18" x14ac:dyDescent="0.25">
      <c r="R105673" s="15">
        <v>4</v>
      </c>
    </row>
    <row r="105674" spans="18:18" x14ac:dyDescent="0.25">
      <c r="R105674" s="15">
        <v>4</v>
      </c>
    </row>
    <row r="105675" spans="18:18" x14ac:dyDescent="0.25">
      <c r="R105675" s="15">
        <v>4</v>
      </c>
    </row>
    <row r="105676" spans="18:18" x14ac:dyDescent="0.25">
      <c r="R105676" s="15">
        <v>4</v>
      </c>
    </row>
    <row r="105677" spans="18:18" x14ac:dyDescent="0.25">
      <c r="R105677" s="15">
        <v>4</v>
      </c>
    </row>
    <row r="105678" spans="18:18" x14ac:dyDescent="0.25">
      <c r="R105678" s="15">
        <v>4</v>
      </c>
    </row>
    <row r="105679" spans="18:18" x14ac:dyDescent="0.25">
      <c r="R105679" s="15">
        <v>4</v>
      </c>
    </row>
    <row r="105680" spans="18:18" x14ac:dyDescent="0.25">
      <c r="R105680" s="15">
        <v>4</v>
      </c>
    </row>
    <row r="105681" spans="18:18" x14ac:dyDescent="0.25">
      <c r="R105681" s="15">
        <v>4</v>
      </c>
    </row>
    <row r="105682" spans="18:18" x14ac:dyDescent="0.25">
      <c r="R105682" s="15">
        <v>4</v>
      </c>
    </row>
    <row r="105683" spans="18:18" x14ac:dyDescent="0.25">
      <c r="R105683" s="15">
        <v>4</v>
      </c>
    </row>
    <row r="105684" spans="18:18" x14ac:dyDescent="0.25">
      <c r="R105684" s="15">
        <v>4</v>
      </c>
    </row>
    <row r="105685" spans="18:18" x14ac:dyDescent="0.25">
      <c r="R105685" s="15">
        <v>4</v>
      </c>
    </row>
    <row r="105686" spans="18:18" x14ac:dyDescent="0.25">
      <c r="R105686" s="15">
        <v>4</v>
      </c>
    </row>
    <row r="105687" spans="18:18" x14ac:dyDescent="0.25">
      <c r="R105687" s="15">
        <v>4</v>
      </c>
    </row>
    <row r="105688" spans="18:18" x14ac:dyDescent="0.25">
      <c r="R105688" s="15">
        <v>4</v>
      </c>
    </row>
    <row r="105689" spans="18:18" x14ac:dyDescent="0.25">
      <c r="R105689" s="15">
        <v>4</v>
      </c>
    </row>
    <row r="105690" spans="18:18" x14ac:dyDescent="0.25">
      <c r="R105690" s="15">
        <v>4</v>
      </c>
    </row>
    <row r="105691" spans="18:18" x14ac:dyDescent="0.25">
      <c r="R105691" s="15">
        <v>4</v>
      </c>
    </row>
    <row r="105692" spans="18:18" x14ac:dyDescent="0.25">
      <c r="R105692" s="15">
        <v>4</v>
      </c>
    </row>
    <row r="105693" spans="18:18" x14ac:dyDescent="0.25">
      <c r="R105693" s="15">
        <v>4</v>
      </c>
    </row>
    <row r="105694" spans="18:18" x14ac:dyDescent="0.25">
      <c r="R105694" s="15">
        <v>4</v>
      </c>
    </row>
    <row r="105695" spans="18:18" x14ac:dyDescent="0.25">
      <c r="R105695" s="15">
        <v>4</v>
      </c>
    </row>
    <row r="105696" spans="18:18" x14ac:dyDescent="0.25">
      <c r="R105696" s="15">
        <v>4</v>
      </c>
    </row>
    <row r="105697" spans="18:18" x14ac:dyDescent="0.25">
      <c r="R105697" s="15">
        <v>4</v>
      </c>
    </row>
    <row r="105698" spans="18:18" x14ac:dyDescent="0.25">
      <c r="R105698" s="15">
        <v>1</v>
      </c>
    </row>
    <row r="105699" spans="18:18" x14ac:dyDescent="0.25">
      <c r="R105699" s="15">
        <v>1</v>
      </c>
    </row>
    <row r="105700" spans="18:18" x14ac:dyDescent="0.25">
      <c r="R105700" s="15">
        <v>1</v>
      </c>
    </row>
    <row r="105701" spans="18:18" x14ac:dyDescent="0.25">
      <c r="R105701" s="15">
        <v>1</v>
      </c>
    </row>
    <row r="105702" spans="18:18" x14ac:dyDescent="0.25">
      <c r="R105702" s="15">
        <v>1</v>
      </c>
    </row>
    <row r="105703" spans="18:18" x14ac:dyDescent="0.25">
      <c r="R105703" s="15">
        <v>1</v>
      </c>
    </row>
    <row r="105704" spans="18:18" x14ac:dyDescent="0.25">
      <c r="R105704" s="15">
        <v>1</v>
      </c>
    </row>
    <row r="105705" spans="18:18" x14ac:dyDescent="0.25">
      <c r="R105705" s="15">
        <v>1</v>
      </c>
    </row>
    <row r="105706" spans="18:18" x14ac:dyDescent="0.25">
      <c r="R105706" s="15">
        <v>1</v>
      </c>
    </row>
    <row r="105707" spans="18:18" x14ac:dyDescent="0.25">
      <c r="R105707" s="15">
        <v>1</v>
      </c>
    </row>
    <row r="105708" spans="18:18" x14ac:dyDescent="0.25">
      <c r="R105708" s="15">
        <v>1</v>
      </c>
    </row>
    <row r="105709" spans="18:18" x14ac:dyDescent="0.25">
      <c r="R105709" s="15">
        <v>1</v>
      </c>
    </row>
    <row r="105710" spans="18:18" x14ac:dyDescent="0.25">
      <c r="R105710" s="15">
        <v>1</v>
      </c>
    </row>
    <row r="105711" spans="18:18" x14ac:dyDescent="0.25">
      <c r="R105711" s="15">
        <v>1</v>
      </c>
    </row>
    <row r="105712" spans="18:18" x14ac:dyDescent="0.25">
      <c r="R105712" s="15">
        <v>1</v>
      </c>
    </row>
    <row r="105713" spans="18:18" x14ac:dyDescent="0.25">
      <c r="R105713" s="15">
        <v>1</v>
      </c>
    </row>
    <row r="105714" spans="18:18" x14ac:dyDescent="0.25">
      <c r="R105714" s="15">
        <v>1</v>
      </c>
    </row>
    <row r="105715" spans="18:18" x14ac:dyDescent="0.25">
      <c r="R105715" s="15">
        <v>1</v>
      </c>
    </row>
    <row r="105716" spans="18:18" x14ac:dyDescent="0.25">
      <c r="R105716" s="15">
        <v>1</v>
      </c>
    </row>
    <row r="105717" spans="18:18" x14ac:dyDescent="0.25">
      <c r="R105717" s="15">
        <v>1</v>
      </c>
    </row>
    <row r="105718" spans="18:18" x14ac:dyDescent="0.25">
      <c r="R105718" s="15">
        <v>1</v>
      </c>
    </row>
    <row r="105719" spans="18:18" x14ac:dyDescent="0.25">
      <c r="R105719" s="15">
        <v>1</v>
      </c>
    </row>
    <row r="105720" spans="18:18" x14ac:dyDescent="0.25">
      <c r="R105720" s="15">
        <v>1</v>
      </c>
    </row>
    <row r="105721" spans="18:18" x14ac:dyDescent="0.25">
      <c r="R105721" s="15">
        <v>1</v>
      </c>
    </row>
    <row r="105722" spans="18:18" x14ac:dyDescent="0.25">
      <c r="R105722" s="15">
        <v>1</v>
      </c>
    </row>
    <row r="105723" spans="18:18" x14ac:dyDescent="0.25">
      <c r="R105723" s="15">
        <v>1</v>
      </c>
    </row>
    <row r="105724" spans="18:18" x14ac:dyDescent="0.25">
      <c r="R105724" s="15">
        <v>1</v>
      </c>
    </row>
    <row r="105725" spans="18:18" x14ac:dyDescent="0.25">
      <c r="R105725" s="15">
        <v>1</v>
      </c>
    </row>
    <row r="105726" spans="18:18" x14ac:dyDescent="0.25">
      <c r="R105726" s="15">
        <v>1</v>
      </c>
    </row>
    <row r="105727" spans="18:18" x14ac:dyDescent="0.25">
      <c r="R105727" s="15">
        <v>1</v>
      </c>
    </row>
    <row r="105728" spans="18:18" x14ac:dyDescent="0.25">
      <c r="R105728" s="15">
        <v>1</v>
      </c>
    </row>
    <row r="105729" spans="18:18" x14ac:dyDescent="0.25">
      <c r="R105729" s="15">
        <v>1</v>
      </c>
    </row>
    <row r="105730" spans="18:18" x14ac:dyDescent="0.25">
      <c r="R105730" s="15">
        <v>1</v>
      </c>
    </row>
    <row r="105731" spans="18:18" x14ac:dyDescent="0.25">
      <c r="R105731" s="15">
        <v>1</v>
      </c>
    </row>
    <row r="105732" spans="18:18" x14ac:dyDescent="0.25">
      <c r="R105732" s="15">
        <v>1</v>
      </c>
    </row>
    <row r="105733" spans="18:18" x14ac:dyDescent="0.25">
      <c r="R105733" s="15">
        <v>1</v>
      </c>
    </row>
    <row r="105734" spans="18:18" x14ac:dyDescent="0.25">
      <c r="R105734" s="15">
        <v>1</v>
      </c>
    </row>
    <row r="105735" spans="18:18" x14ac:dyDescent="0.25">
      <c r="R105735" s="15">
        <v>4</v>
      </c>
    </row>
    <row r="105736" spans="18:18" x14ac:dyDescent="0.25">
      <c r="R105736" s="15">
        <v>4</v>
      </c>
    </row>
    <row r="105737" spans="18:18" x14ac:dyDescent="0.25">
      <c r="R105737" s="15">
        <v>4</v>
      </c>
    </row>
    <row r="105738" spans="18:18" x14ac:dyDescent="0.25">
      <c r="R105738" s="15">
        <v>4</v>
      </c>
    </row>
    <row r="105739" spans="18:18" x14ac:dyDescent="0.25">
      <c r="R105739" s="15">
        <v>4</v>
      </c>
    </row>
    <row r="105740" spans="18:18" x14ac:dyDescent="0.25">
      <c r="R105740" s="15">
        <v>4</v>
      </c>
    </row>
    <row r="105741" spans="18:18" x14ac:dyDescent="0.25">
      <c r="R105741" s="15">
        <v>4</v>
      </c>
    </row>
    <row r="105742" spans="18:18" x14ac:dyDescent="0.25">
      <c r="R105742" s="15">
        <v>4</v>
      </c>
    </row>
    <row r="105743" spans="18:18" x14ac:dyDescent="0.25">
      <c r="R105743" s="15">
        <v>4</v>
      </c>
    </row>
    <row r="105744" spans="18:18" x14ac:dyDescent="0.25">
      <c r="R105744" s="15">
        <v>4</v>
      </c>
    </row>
    <row r="105745" spans="18:18" x14ac:dyDescent="0.25">
      <c r="R105745" s="15">
        <v>4</v>
      </c>
    </row>
    <row r="105746" spans="18:18" x14ac:dyDescent="0.25">
      <c r="R105746" s="15">
        <v>4</v>
      </c>
    </row>
    <row r="105747" spans="18:18" x14ac:dyDescent="0.25">
      <c r="R105747" s="15">
        <v>4</v>
      </c>
    </row>
    <row r="105748" spans="18:18" x14ac:dyDescent="0.25">
      <c r="R105748" s="15">
        <v>4</v>
      </c>
    </row>
    <row r="105749" spans="18:18" x14ac:dyDescent="0.25">
      <c r="R105749" s="15">
        <v>4</v>
      </c>
    </row>
    <row r="105750" spans="18:18" x14ac:dyDescent="0.25">
      <c r="R105750" s="15">
        <v>4</v>
      </c>
    </row>
    <row r="105751" spans="18:18" x14ac:dyDescent="0.25">
      <c r="R105751" s="15">
        <v>4</v>
      </c>
    </row>
    <row r="105752" spans="18:18" x14ac:dyDescent="0.25">
      <c r="R105752" s="15">
        <v>4</v>
      </c>
    </row>
    <row r="105753" spans="18:18" x14ac:dyDescent="0.25">
      <c r="R105753" s="15">
        <v>4</v>
      </c>
    </row>
    <row r="105754" spans="18:18" x14ac:dyDescent="0.25">
      <c r="R105754" s="15">
        <v>4</v>
      </c>
    </row>
    <row r="105755" spans="18:18" x14ac:dyDescent="0.25">
      <c r="R105755" s="15">
        <v>4</v>
      </c>
    </row>
    <row r="105756" spans="18:18" x14ac:dyDescent="0.25">
      <c r="R105756" s="15">
        <v>4</v>
      </c>
    </row>
    <row r="105757" spans="18:18" x14ac:dyDescent="0.25">
      <c r="R105757" s="15">
        <v>4</v>
      </c>
    </row>
    <row r="105758" spans="18:18" x14ac:dyDescent="0.25">
      <c r="R105758" s="15">
        <v>4</v>
      </c>
    </row>
    <row r="105759" spans="18:18" x14ac:dyDescent="0.25">
      <c r="R105759" s="15">
        <v>4</v>
      </c>
    </row>
    <row r="105760" spans="18:18" x14ac:dyDescent="0.25">
      <c r="R105760" s="15">
        <v>4</v>
      </c>
    </row>
    <row r="105761" spans="18:18" x14ac:dyDescent="0.25">
      <c r="R105761" s="15">
        <v>4</v>
      </c>
    </row>
    <row r="105762" spans="18:18" x14ac:dyDescent="0.25">
      <c r="R105762" s="15">
        <v>4</v>
      </c>
    </row>
    <row r="105763" spans="18:18" x14ac:dyDescent="0.25">
      <c r="R105763" s="15">
        <v>4</v>
      </c>
    </row>
    <row r="105764" spans="18:18" x14ac:dyDescent="0.25">
      <c r="R105764" s="15">
        <v>4</v>
      </c>
    </row>
    <row r="105765" spans="18:18" x14ac:dyDescent="0.25">
      <c r="R105765" s="15">
        <v>4</v>
      </c>
    </row>
    <row r="105766" spans="18:18" x14ac:dyDescent="0.25">
      <c r="R105766" s="15">
        <v>4</v>
      </c>
    </row>
    <row r="105767" spans="18:18" x14ac:dyDescent="0.25">
      <c r="R105767" s="15">
        <v>4</v>
      </c>
    </row>
    <row r="105768" spans="18:18" x14ac:dyDescent="0.25">
      <c r="R105768" s="15">
        <v>4</v>
      </c>
    </row>
    <row r="105769" spans="18:18" x14ac:dyDescent="0.25">
      <c r="R105769" s="15">
        <v>4</v>
      </c>
    </row>
    <row r="105770" spans="18:18" x14ac:dyDescent="0.25">
      <c r="R105770" s="15">
        <v>4</v>
      </c>
    </row>
    <row r="105771" spans="18:18" x14ac:dyDescent="0.25">
      <c r="R105771" s="15">
        <v>4</v>
      </c>
    </row>
    <row r="105772" spans="18:18" x14ac:dyDescent="0.25">
      <c r="R105772" s="15">
        <v>4</v>
      </c>
    </row>
    <row r="105773" spans="18:18" x14ac:dyDescent="0.25">
      <c r="R105773" s="15">
        <v>4</v>
      </c>
    </row>
    <row r="105774" spans="18:18" x14ac:dyDescent="0.25">
      <c r="R105774" s="15">
        <v>4</v>
      </c>
    </row>
    <row r="105775" spans="18:18" x14ac:dyDescent="0.25">
      <c r="R105775" s="15">
        <v>4</v>
      </c>
    </row>
    <row r="105776" spans="18:18" x14ac:dyDescent="0.25">
      <c r="R105776" s="15">
        <v>4</v>
      </c>
    </row>
    <row r="105777" spans="18:18" x14ac:dyDescent="0.25">
      <c r="R105777" s="15">
        <v>4</v>
      </c>
    </row>
    <row r="105778" spans="18:18" x14ac:dyDescent="0.25">
      <c r="R105778" s="15">
        <v>4</v>
      </c>
    </row>
    <row r="105779" spans="18:18" x14ac:dyDescent="0.25">
      <c r="R105779" s="15">
        <v>4</v>
      </c>
    </row>
    <row r="105780" spans="18:18" x14ac:dyDescent="0.25">
      <c r="R105780" s="15">
        <v>4</v>
      </c>
    </row>
    <row r="105781" spans="18:18" x14ac:dyDescent="0.25">
      <c r="R105781" s="15">
        <v>4</v>
      </c>
    </row>
    <row r="105782" spans="18:18" x14ac:dyDescent="0.25">
      <c r="R105782" s="15">
        <v>4</v>
      </c>
    </row>
    <row r="105783" spans="18:18" x14ac:dyDescent="0.25">
      <c r="R105783" s="15">
        <v>4</v>
      </c>
    </row>
    <row r="105784" spans="18:18" x14ac:dyDescent="0.25">
      <c r="R105784" s="15">
        <v>4</v>
      </c>
    </row>
    <row r="105785" spans="18:18" x14ac:dyDescent="0.25">
      <c r="R105785" s="15">
        <v>4</v>
      </c>
    </row>
    <row r="105786" spans="18:18" x14ac:dyDescent="0.25">
      <c r="R105786" s="15">
        <v>4</v>
      </c>
    </row>
    <row r="105787" spans="18:18" x14ac:dyDescent="0.25">
      <c r="R105787" s="15">
        <v>4</v>
      </c>
    </row>
    <row r="105788" spans="18:18" x14ac:dyDescent="0.25">
      <c r="R105788" s="15">
        <v>4</v>
      </c>
    </row>
    <row r="105789" spans="18:18" x14ac:dyDescent="0.25">
      <c r="R105789" s="15">
        <v>4</v>
      </c>
    </row>
    <row r="105790" spans="18:18" x14ac:dyDescent="0.25">
      <c r="R105790" s="15">
        <v>4</v>
      </c>
    </row>
    <row r="105791" spans="18:18" x14ac:dyDescent="0.25">
      <c r="R105791" s="15">
        <v>4</v>
      </c>
    </row>
    <row r="105792" spans="18:18" x14ac:dyDescent="0.25">
      <c r="R105792" s="15">
        <v>4</v>
      </c>
    </row>
    <row r="105793" spans="18:18" x14ac:dyDescent="0.25">
      <c r="R105793" s="15">
        <v>4</v>
      </c>
    </row>
    <row r="105794" spans="18:18" x14ac:dyDescent="0.25">
      <c r="R105794" s="15">
        <v>4</v>
      </c>
    </row>
    <row r="105795" spans="18:18" x14ac:dyDescent="0.25">
      <c r="R105795" s="15">
        <v>4</v>
      </c>
    </row>
    <row r="105796" spans="18:18" x14ac:dyDescent="0.25">
      <c r="R105796" s="15">
        <v>4</v>
      </c>
    </row>
    <row r="105797" spans="18:18" x14ac:dyDescent="0.25">
      <c r="R105797" s="15">
        <v>4</v>
      </c>
    </row>
    <row r="105798" spans="18:18" x14ac:dyDescent="0.25">
      <c r="R105798" s="15">
        <v>4</v>
      </c>
    </row>
    <row r="105799" spans="18:18" x14ac:dyDescent="0.25">
      <c r="R105799" s="15">
        <v>4</v>
      </c>
    </row>
    <row r="105800" spans="18:18" x14ac:dyDescent="0.25">
      <c r="R105800" s="15">
        <v>4</v>
      </c>
    </row>
    <row r="105801" spans="18:18" x14ac:dyDescent="0.25">
      <c r="R105801" s="15">
        <v>4</v>
      </c>
    </row>
    <row r="105802" spans="18:18" x14ac:dyDescent="0.25">
      <c r="R105802" s="15">
        <v>4</v>
      </c>
    </row>
    <row r="105803" spans="18:18" x14ac:dyDescent="0.25">
      <c r="R105803" s="15">
        <v>4</v>
      </c>
    </row>
    <row r="105804" spans="18:18" x14ac:dyDescent="0.25">
      <c r="R105804" s="15">
        <v>4</v>
      </c>
    </row>
    <row r="105805" spans="18:18" x14ac:dyDescent="0.25">
      <c r="R105805" s="15">
        <v>4</v>
      </c>
    </row>
    <row r="105806" spans="18:18" x14ac:dyDescent="0.25">
      <c r="R105806" s="15">
        <v>4</v>
      </c>
    </row>
    <row r="105807" spans="18:18" x14ac:dyDescent="0.25">
      <c r="R105807" s="15">
        <v>4</v>
      </c>
    </row>
    <row r="105808" spans="18:18" x14ac:dyDescent="0.25">
      <c r="R105808" s="15">
        <v>4</v>
      </c>
    </row>
    <row r="105809" spans="18:18" x14ac:dyDescent="0.25">
      <c r="R105809" s="15">
        <v>4</v>
      </c>
    </row>
    <row r="105810" spans="18:18" x14ac:dyDescent="0.25">
      <c r="R105810" s="15">
        <v>4</v>
      </c>
    </row>
    <row r="105811" spans="18:18" x14ac:dyDescent="0.25">
      <c r="R105811" s="15">
        <v>4</v>
      </c>
    </row>
    <row r="105812" spans="18:18" x14ac:dyDescent="0.25">
      <c r="R105812" s="15">
        <v>4</v>
      </c>
    </row>
    <row r="105813" spans="18:18" x14ac:dyDescent="0.25">
      <c r="R105813" s="15">
        <v>4</v>
      </c>
    </row>
    <row r="105814" spans="18:18" x14ac:dyDescent="0.25">
      <c r="R105814" s="15">
        <v>4</v>
      </c>
    </row>
    <row r="105815" spans="18:18" x14ac:dyDescent="0.25">
      <c r="R105815" s="15">
        <v>4</v>
      </c>
    </row>
    <row r="105816" spans="18:18" x14ac:dyDescent="0.25">
      <c r="R105816" s="15">
        <v>4</v>
      </c>
    </row>
    <row r="105817" spans="18:18" x14ac:dyDescent="0.25">
      <c r="R105817" s="15">
        <v>4</v>
      </c>
    </row>
    <row r="105818" spans="18:18" x14ac:dyDescent="0.25">
      <c r="R105818" s="15">
        <v>4</v>
      </c>
    </row>
    <row r="105819" spans="18:18" x14ac:dyDescent="0.25">
      <c r="R105819" s="15">
        <v>4</v>
      </c>
    </row>
    <row r="105820" spans="18:18" x14ac:dyDescent="0.25">
      <c r="R105820" s="15">
        <v>4</v>
      </c>
    </row>
    <row r="105821" spans="18:18" x14ac:dyDescent="0.25">
      <c r="R105821" s="15">
        <v>4</v>
      </c>
    </row>
    <row r="105822" spans="18:18" x14ac:dyDescent="0.25">
      <c r="R105822" s="15">
        <v>4</v>
      </c>
    </row>
    <row r="105823" spans="18:18" x14ac:dyDescent="0.25">
      <c r="R105823" s="15">
        <v>4</v>
      </c>
    </row>
    <row r="105824" spans="18:18" x14ac:dyDescent="0.25">
      <c r="R105824" s="15">
        <v>4</v>
      </c>
    </row>
    <row r="105825" spans="18:18" x14ac:dyDescent="0.25">
      <c r="R105825" s="15">
        <v>4</v>
      </c>
    </row>
    <row r="105826" spans="18:18" x14ac:dyDescent="0.25">
      <c r="R105826" s="15">
        <v>4</v>
      </c>
    </row>
    <row r="105827" spans="18:18" x14ac:dyDescent="0.25">
      <c r="R105827" s="15">
        <v>4</v>
      </c>
    </row>
    <row r="105828" spans="18:18" x14ac:dyDescent="0.25">
      <c r="R105828" s="15">
        <v>4</v>
      </c>
    </row>
    <row r="105829" spans="18:18" x14ac:dyDescent="0.25">
      <c r="R105829" s="15">
        <v>4</v>
      </c>
    </row>
    <row r="105830" spans="18:18" x14ac:dyDescent="0.25">
      <c r="R105830" s="15">
        <v>4</v>
      </c>
    </row>
    <row r="105831" spans="18:18" x14ac:dyDescent="0.25">
      <c r="R105831" s="15">
        <v>4</v>
      </c>
    </row>
    <row r="105832" spans="18:18" x14ac:dyDescent="0.25">
      <c r="R105832" s="15">
        <v>4</v>
      </c>
    </row>
    <row r="105833" spans="18:18" x14ac:dyDescent="0.25">
      <c r="R105833" s="15">
        <v>4</v>
      </c>
    </row>
    <row r="105834" spans="18:18" x14ac:dyDescent="0.25">
      <c r="R105834" s="15">
        <v>4</v>
      </c>
    </row>
    <row r="105835" spans="18:18" x14ac:dyDescent="0.25">
      <c r="R105835" s="15">
        <v>4</v>
      </c>
    </row>
    <row r="105836" spans="18:18" x14ac:dyDescent="0.25">
      <c r="R105836" s="15">
        <v>4</v>
      </c>
    </row>
    <row r="105837" spans="18:18" x14ac:dyDescent="0.25">
      <c r="R105837" s="15">
        <v>4</v>
      </c>
    </row>
    <row r="105838" spans="18:18" x14ac:dyDescent="0.25">
      <c r="R105838" s="15">
        <v>4</v>
      </c>
    </row>
    <row r="105839" spans="18:18" x14ac:dyDescent="0.25">
      <c r="R105839" s="15">
        <v>4</v>
      </c>
    </row>
    <row r="105840" spans="18:18" x14ac:dyDescent="0.25">
      <c r="R105840" s="15">
        <v>4</v>
      </c>
    </row>
    <row r="105841" spans="18:18" x14ac:dyDescent="0.25">
      <c r="R105841" s="15">
        <v>4</v>
      </c>
    </row>
    <row r="105842" spans="18:18" x14ac:dyDescent="0.25">
      <c r="R105842" s="15">
        <v>4</v>
      </c>
    </row>
    <row r="105843" spans="18:18" x14ac:dyDescent="0.25">
      <c r="R105843" s="15">
        <v>4</v>
      </c>
    </row>
    <row r="105844" spans="18:18" x14ac:dyDescent="0.25">
      <c r="R105844" s="15">
        <v>4</v>
      </c>
    </row>
    <row r="105845" spans="18:18" x14ac:dyDescent="0.25">
      <c r="R105845" s="15">
        <v>4</v>
      </c>
    </row>
    <row r="105846" spans="18:18" x14ac:dyDescent="0.25">
      <c r="R105846" s="15">
        <v>4</v>
      </c>
    </row>
    <row r="105847" spans="18:18" x14ac:dyDescent="0.25">
      <c r="R105847" s="15">
        <v>4</v>
      </c>
    </row>
    <row r="105848" spans="18:18" x14ac:dyDescent="0.25">
      <c r="R105848" s="15">
        <v>4</v>
      </c>
    </row>
    <row r="105849" spans="18:18" x14ac:dyDescent="0.25">
      <c r="R105849" s="15">
        <v>4</v>
      </c>
    </row>
    <row r="105850" spans="18:18" x14ac:dyDescent="0.25">
      <c r="R105850" s="15">
        <v>4</v>
      </c>
    </row>
    <row r="105851" spans="18:18" x14ac:dyDescent="0.25">
      <c r="R105851" s="15">
        <v>4</v>
      </c>
    </row>
    <row r="105852" spans="18:18" x14ac:dyDescent="0.25">
      <c r="R105852" s="15">
        <v>4</v>
      </c>
    </row>
    <row r="105853" spans="18:18" x14ac:dyDescent="0.25">
      <c r="R105853" s="15">
        <v>4</v>
      </c>
    </row>
    <row r="105854" spans="18:18" x14ac:dyDescent="0.25">
      <c r="R105854" s="15">
        <v>4</v>
      </c>
    </row>
    <row r="105855" spans="18:18" x14ac:dyDescent="0.25">
      <c r="R105855" s="15">
        <v>4</v>
      </c>
    </row>
    <row r="105856" spans="18:18" x14ac:dyDescent="0.25">
      <c r="R105856" s="15">
        <v>4</v>
      </c>
    </row>
    <row r="105857" spans="18:18" x14ac:dyDescent="0.25">
      <c r="R105857" s="15">
        <v>4</v>
      </c>
    </row>
    <row r="105858" spans="18:18" x14ac:dyDescent="0.25">
      <c r="R105858" s="15">
        <v>4</v>
      </c>
    </row>
    <row r="105859" spans="18:18" x14ac:dyDescent="0.25">
      <c r="R105859" s="15">
        <v>4</v>
      </c>
    </row>
    <row r="105860" spans="18:18" x14ac:dyDescent="0.25">
      <c r="R105860" s="15">
        <v>4</v>
      </c>
    </row>
    <row r="105861" spans="18:18" x14ac:dyDescent="0.25">
      <c r="R105861" s="15">
        <v>4</v>
      </c>
    </row>
    <row r="105862" spans="18:18" x14ac:dyDescent="0.25">
      <c r="R105862" s="15">
        <v>4</v>
      </c>
    </row>
    <row r="105863" spans="18:18" x14ac:dyDescent="0.25">
      <c r="R105863" s="15">
        <v>4</v>
      </c>
    </row>
    <row r="105864" spans="18:18" x14ac:dyDescent="0.25">
      <c r="R105864" s="15">
        <v>4</v>
      </c>
    </row>
    <row r="105865" spans="18:18" x14ac:dyDescent="0.25">
      <c r="R105865" s="15">
        <v>1</v>
      </c>
    </row>
    <row r="105866" spans="18:18" x14ac:dyDescent="0.25">
      <c r="R105866" s="15">
        <v>1</v>
      </c>
    </row>
    <row r="105867" spans="18:18" x14ac:dyDescent="0.25">
      <c r="R105867" s="15">
        <v>1</v>
      </c>
    </row>
    <row r="105868" spans="18:18" x14ac:dyDescent="0.25">
      <c r="R105868" s="15">
        <v>1</v>
      </c>
    </row>
    <row r="105869" spans="18:18" x14ac:dyDescent="0.25">
      <c r="R105869" s="15">
        <v>1</v>
      </c>
    </row>
    <row r="105870" spans="18:18" x14ac:dyDescent="0.25">
      <c r="R105870" s="15">
        <v>1</v>
      </c>
    </row>
    <row r="105871" spans="18:18" x14ac:dyDescent="0.25">
      <c r="R105871" s="15">
        <v>1</v>
      </c>
    </row>
    <row r="105872" spans="18:18" x14ac:dyDescent="0.25">
      <c r="R105872" s="15">
        <v>1</v>
      </c>
    </row>
    <row r="105873" spans="18:18" x14ac:dyDescent="0.25">
      <c r="R105873" s="15">
        <v>1</v>
      </c>
    </row>
    <row r="105874" spans="18:18" x14ac:dyDescent="0.25">
      <c r="R105874" s="15">
        <v>1</v>
      </c>
    </row>
    <row r="105875" spans="18:18" x14ac:dyDescent="0.25">
      <c r="R105875" s="15">
        <v>1</v>
      </c>
    </row>
    <row r="105876" spans="18:18" x14ac:dyDescent="0.25">
      <c r="R105876" s="15">
        <v>1</v>
      </c>
    </row>
    <row r="105877" spans="18:18" x14ac:dyDescent="0.25">
      <c r="R105877" s="15">
        <v>2</v>
      </c>
    </row>
    <row r="105878" spans="18:18" x14ac:dyDescent="0.25">
      <c r="R105878" s="15">
        <v>2</v>
      </c>
    </row>
    <row r="105879" spans="18:18" x14ac:dyDescent="0.25">
      <c r="R105879" s="15">
        <v>2</v>
      </c>
    </row>
    <row r="105880" spans="18:18" x14ac:dyDescent="0.25">
      <c r="R105880" s="15">
        <v>2</v>
      </c>
    </row>
    <row r="105881" spans="18:18" x14ac:dyDescent="0.25">
      <c r="R105881" s="15">
        <v>2</v>
      </c>
    </row>
    <row r="105882" spans="18:18" x14ac:dyDescent="0.25">
      <c r="R105882" s="15">
        <v>2</v>
      </c>
    </row>
    <row r="105883" spans="18:18" x14ac:dyDescent="0.25">
      <c r="R105883" s="15">
        <v>2</v>
      </c>
    </row>
    <row r="105884" spans="18:18" x14ac:dyDescent="0.25">
      <c r="R105884" s="15">
        <v>2</v>
      </c>
    </row>
    <row r="105885" spans="18:18" x14ac:dyDescent="0.25">
      <c r="R105885" s="15">
        <v>2</v>
      </c>
    </row>
    <row r="105886" spans="18:18" x14ac:dyDescent="0.25">
      <c r="R105886" s="15">
        <v>2</v>
      </c>
    </row>
    <row r="105887" spans="18:18" x14ac:dyDescent="0.25">
      <c r="R105887" s="15">
        <v>2</v>
      </c>
    </row>
    <row r="105888" spans="18:18" x14ac:dyDescent="0.25">
      <c r="R105888" s="15">
        <v>2</v>
      </c>
    </row>
    <row r="105889" spans="18:18" x14ac:dyDescent="0.25">
      <c r="R105889" s="15">
        <v>2</v>
      </c>
    </row>
    <row r="105890" spans="18:18" x14ac:dyDescent="0.25">
      <c r="R105890" s="15">
        <v>2</v>
      </c>
    </row>
    <row r="105891" spans="18:18" x14ac:dyDescent="0.25">
      <c r="R105891" s="15">
        <v>2</v>
      </c>
    </row>
    <row r="105892" spans="18:18" x14ac:dyDescent="0.25">
      <c r="R105892" s="15">
        <v>1</v>
      </c>
    </row>
    <row r="105893" spans="18:18" x14ac:dyDescent="0.25">
      <c r="R105893" s="15">
        <v>1</v>
      </c>
    </row>
    <row r="105894" spans="18:18" x14ac:dyDescent="0.25">
      <c r="R105894" s="15">
        <v>1</v>
      </c>
    </row>
    <row r="105895" spans="18:18" x14ac:dyDescent="0.25">
      <c r="R105895" s="15">
        <v>1</v>
      </c>
    </row>
    <row r="105896" spans="18:18" x14ac:dyDescent="0.25">
      <c r="R105896" s="15">
        <v>1</v>
      </c>
    </row>
    <row r="105897" spans="18:18" x14ac:dyDescent="0.25">
      <c r="R105897" s="15">
        <v>1</v>
      </c>
    </row>
    <row r="105898" spans="18:18" x14ac:dyDescent="0.25">
      <c r="R105898" s="15">
        <v>1</v>
      </c>
    </row>
    <row r="105899" spans="18:18" x14ac:dyDescent="0.25">
      <c r="R105899" s="15">
        <v>1</v>
      </c>
    </row>
    <row r="105900" spans="18:18" x14ac:dyDescent="0.25">
      <c r="R105900" s="15">
        <v>1</v>
      </c>
    </row>
    <row r="105901" spans="18:18" x14ac:dyDescent="0.25">
      <c r="R105901" s="15">
        <v>1</v>
      </c>
    </row>
    <row r="105902" spans="18:18" x14ac:dyDescent="0.25">
      <c r="R105902" s="15">
        <v>1</v>
      </c>
    </row>
    <row r="105903" spans="18:18" x14ac:dyDescent="0.25">
      <c r="R105903" s="15">
        <v>1</v>
      </c>
    </row>
    <row r="105904" spans="18:18" x14ac:dyDescent="0.25">
      <c r="R105904" s="15">
        <v>1</v>
      </c>
    </row>
    <row r="105905" spans="18:18" x14ac:dyDescent="0.25">
      <c r="R105905" s="15">
        <v>1</v>
      </c>
    </row>
    <row r="105906" spans="18:18" x14ac:dyDescent="0.25">
      <c r="R105906" s="15">
        <v>1</v>
      </c>
    </row>
    <row r="105907" spans="18:18" x14ac:dyDescent="0.25">
      <c r="R105907" s="15">
        <v>1</v>
      </c>
    </row>
    <row r="105908" spans="18:18" x14ac:dyDescent="0.25">
      <c r="R105908" s="15">
        <v>1</v>
      </c>
    </row>
    <row r="105909" spans="18:18" x14ac:dyDescent="0.25">
      <c r="R105909" s="15">
        <v>1</v>
      </c>
    </row>
    <row r="105910" spans="18:18" x14ac:dyDescent="0.25">
      <c r="R105910" s="15">
        <v>1</v>
      </c>
    </row>
    <row r="105911" spans="18:18" x14ac:dyDescent="0.25">
      <c r="R105911" s="15">
        <v>1</v>
      </c>
    </row>
    <row r="105912" spans="18:18" x14ac:dyDescent="0.25">
      <c r="R105912" s="15">
        <v>1</v>
      </c>
    </row>
    <row r="105913" spans="18:18" x14ac:dyDescent="0.25">
      <c r="R105913" s="15">
        <v>1</v>
      </c>
    </row>
    <row r="105914" spans="18:18" x14ac:dyDescent="0.25">
      <c r="R105914" s="15">
        <v>1</v>
      </c>
    </row>
    <row r="105915" spans="18:18" x14ac:dyDescent="0.25">
      <c r="R105915" s="15">
        <v>1</v>
      </c>
    </row>
    <row r="105916" spans="18:18" x14ac:dyDescent="0.25">
      <c r="R105916" s="15">
        <v>1</v>
      </c>
    </row>
    <row r="105917" spans="18:18" x14ac:dyDescent="0.25">
      <c r="R105917" s="15">
        <v>1</v>
      </c>
    </row>
    <row r="105918" spans="18:18" x14ac:dyDescent="0.25">
      <c r="R105918" s="15">
        <v>1</v>
      </c>
    </row>
    <row r="105919" spans="18:18" x14ac:dyDescent="0.25">
      <c r="R105919" s="15">
        <v>1</v>
      </c>
    </row>
    <row r="105920" spans="18:18" x14ac:dyDescent="0.25">
      <c r="R105920" s="15">
        <v>1</v>
      </c>
    </row>
    <row r="105921" spans="18:18" x14ac:dyDescent="0.25">
      <c r="R105921" s="15">
        <v>1</v>
      </c>
    </row>
    <row r="105922" spans="18:18" x14ac:dyDescent="0.25">
      <c r="R105922" s="15">
        <v>1</v>
      </c>
    </row>
    <row r="105923" spans="18:18" x14ac:dyDescent="0.25">
      <c r="R105923" s="15">
        <v>1</v>
      </c>
    </row>
    <row r="105924" spans="18:18" x14ac:dyDescent="0.25">
      <c r="R105924" s="15">
        <v>1</v>
      </c>
    </row>
    <row r="105925" spans="18:18" x14ac:dyDescent="0.25">
      <c r="R105925" s="15">
        <v>1</v>
      </c>
    </row>
    <row r="105926" spans="18:18" x14ac:dyDescent="0.25">
      <c r="R105926" s="15">
        <v>1</v>
      </c>
    </row>
    <row r="105927" spans="18:18" x14ac:dyDescent="0.25">
      <c r="R105927" s="15">
        <v>1</v>
      </c>
    </row>
    <row r="105928" spans="18:18" x14ac:dyDescent="0.25">
      <c r="R105928" s="15">
        <v>1</v>
      </c>
    </row>
    <row r="105929" spans="18:18" x14ac:dyDescent="0.25">
      <c r="R105929" s="15">
        <v>1</v>
      </c>
    </row>
    <row r="105930" spans="18:18" x14ac:dyDescent="0.25">
      <c r="R105930" s="15">
        <v>1</v>
      </c>
    </row>
    <row r="105931" spans="18:18" x14ac:dyDescent="0.25">
      <c r="R105931" s="15">
        <v>1</v>
      </c>
    </row>
    <row r="105932" spans="18:18" x14ac:dyDescent="0.25">
      <c r="R105932" s="15">
        <v>2</v>
      </c>
    </row>
    <row r="105933" spans="18:18" x14ac:dyDescent="0.25">
      <c r="R105933" s="15">
        <v>2</v>
      </c>
    </row>
    <row r="105934" spans="18:18" x14ac:dyDescent="0.25">
      <c r="R105934" s="15">
        <v>2</v>
      </c>
    </row>
    <row r="105935" spans="18:18" x14ac:dyDescent="0.25">
      <c r="R105935" s="15">
        <v>2</v>
      </c>
    </row>
    <row r="105936" spans="18:18" x14ac:dyDescent="0.25">
      <c r="R105936" s="15">
        <v>2</v>
      </c>
    </row>
    <row r="105937" spans="18:18" x14ac:dyDescent="0.25">
      <c r="R105937" s="15">
        <v>2</v>
      </c>
    </row>
    <row r="105938" spans="18:18" x14ac:dyDescent="0.25">
      <c r="R105938" s="15">
        <v>2</v>
      </c>
    </row>
    <row r="105939" spans="18:18" x14ac:dyDescent="0.25">
      <c r="R105939" s="15">
        <v>2</v>
      </c>
    </row>
    <row r="105940" spans="18:18" x14ac:dyDescent="0.25">
      <c r="R105940" s="15">
        <v>2</v>
      </c>
    </row>
    <row r="105941" spans="18:18" x14ac:dyDescent="0.25">
      <c r="R105941" s="15">
        <v>2</v>
      </c>
    </row>
    <row r="105942" spans="18:18" x14ac:dyDescent="0.25">
      <c r="R105942" s="15">
        <v>2</v>
      </c>
    </row>
    <row r="105943" spans="18:18" x14ac:dyDescent="0.25">
      <c r="R105943" s="15">
        <v>2</v>
      </c>
    </row>
    <row r="105944" spans="18:18" x14ac:dyDescent="0.25">
      <c r="R105944" s="15">
        <v>2</v>
      </c>
    </row>
    <row r="105945" spans="18:18" x14ac:dyDescent="0.25">
      <c r="R105945" s="15">
        <v>2</v>
      </c>
    </row>
    <row r="105946" spans="18:18" x14ac:dyDescent="0.25">
      <c r="R105946" s="15">
        <v>2</v>
      </c>
    </row>
    <row r="105947" spans="18:18" x14ac:dyDescent="0.25">
      <c r="R105947" s="15">
        <v>2</v>
      </c>
    </row>
    <row r="105948" spans="18:18" x14ac:dyDescent="0.25">
      <c r="R105948" s="15">
        <v>2</v>
      </c>
    </row>
    <row r="105949" spans="18:18" x14ac:dyDescent="0.25">
      <c r="R105949" s="15">
        <v>2</v>
      </c>
    </row>
    <row r="105950" spans="18:18" x14ac:dyDescent="0.25">
      <c r="R105950" s="15">
        <v>2</v>
      </c>
    </row>
    <row r="105951" spans="18:18" x14ac:dyDescent="0.25">
      <c r="R105951" s="15">
        <v>2</v>
      </c>
    </row>
    <row r="105952" spans="18:18" x14ac:dyDescent="0.25">
      <c r="R105952" s="15">
        <v>2</v>
      </c>
    </row>
    <row r="105953" spans="18:18" x14ac:dyDescent="0.25">
      <c r="R105953" s="15">
        <v>2</v>
      </c>
    </row>
    <row r="105954" spans="18:18" x14ac:dyDescent="0.25">
      <c r="R105954" s="15">
        <v>2</v>
      </c>
    </row>
    <row r="105955" spans="18:18" x14ac:dyDescent="0.25">
      <c r="R105955" s="15">
        <v>2</v>
      </c>
    </row>
    <row r="105956" spans="18:18" x14ac:dyDescent="0.25">
      <c r="R105956" s="15">
        <v>2</v>
      </c>
    </row>
    <row r="105957" spans="18:18" x14ac:dyDescent="0.25">
      <c r="R105957" s="15">
        <v>2</v>
      </c>
    </row>
    <row r="105958" spans="18:18" x14ac:dyDescent="0.25">
      <c r="R105958" s="15">
        <v>2</v>
      </c>
    </row>
    <row r="105959" spans="18:18" x14ac:dyDescent="0.25">
      <c r="R105959" s="15">
        <v>2</v>
      </c>
    </row>
    <row r="105960" spans="18:18" x14ac:dyDescent="0.25">
      <c r="R105960" s="15">
        <v>2</v>
      </c>
    </row>
    <row r="105961" spans="18:18" x14ac:dyDescent="0.25">
      <c r="R105961" s="15">
        <v>2</v>
      </c>
    </row>
    <row r="105962" spans="18:18" x14ac:dyDescent="0.25">
      <c r="R105962" s="15">
        <v>2</v>
      </c>
    </row>
    <row r="105963" spans="18:18" x14ac:dyDescent="0.25">
      <c r="R105963" s="15">
        <v>1</v>
      </c>
    </row>
    <row r="105964" spans="18:18" x14ac:dyDescent="0.25">
      <c r="R105964" s="15">
        <v>1</v>
      </c>
    </row>
    <row r="105965" spans="18:18" x14ac:dyDescent="0.25">
      <c r="R105965" s="15">
        <v>1</v>
      </c>
    </row>
    <row r="105966" spans="18:18" x14ac:dyDescent="0.25">
      <c r="R105966" s="15">
        <v>1</v>
      </c>
    </row>
    <row r="105967" spans="18:18" x14ac:dyDescent="0.25">
      <c r="R105967" s="15">
        <v>1</v>
      </c>
    </row>
    <row r="105968" spans="18:18" x14ac:dyDescent="0.25">
      <c r="R105968" s="15">
        <v>1</v>
      </c>
    </row>
    <row r="105969" spans="18:18" x14ac:dyDescent="0.25">
      <c r="R105969" s="15">
        <v>1</v>
      </c>
    </row>
    <row r="105970" spans="18:18" x14ac:dyDescent="0.25">
      <c r="R105970" s="15">
        <v>1</v>
      </c>
    </row>
    <row r="105971" spans="18:18" x14ac:dyDescent="0.25">
      <c r="R105971" s="15">
        <v>1</v>
      </c>
    </row>
    <row r="105972" spans="18:18" x14ac:dyDescent="0.25">
      <c r="R105972" s="15">
        <v>1</v>
      </c>
    </row>
    <row r="105973" spans="18:18" x14ac:dyDescent="0.25">
      <c r="R105973" s="15">
        <v>1</v>
      </c>
    </row>
    <row r="105974" spans="18:18" x14ac:dyDescent="0.25">
      <c r="R105974" s="15">
        <v>1</v>
      </c>
    </row>
    <row r="105975" spans="18:18" x14ac:dyDescent="0.25">
      <c r="R105975" s="15">
        <v>1</v>
      </c>
    </row>
    <row r="105976" spans="18:18" x14ac:dyDescent="0.25">
      <c r="R105976" s="15">
        <v>1</v>
      </c>
    </row>
    <row r="105977" spans="18:18" x14ac:dyDescent="0.25">
      <c r="R105977" s="15">
        <v>1</v>
      </c>
    </row>
    <row r="105978" spans="18:18" x14ac:dyDescent="0.25">
      <c r="R105978" s="15">
        <v>1</v>
      </c>
    </row>
    <row r="105979" spans="18:18" x14ac:dyDescent="0.25">
      <c r="R105979" s="15">
        <v>1</v>
      </c>
    </row>
    <row r="105980" spans="18:18" x14ac:dyDescent="0.25">
      <c r="R105980" s="15">
        <v>1</v>
      </c>
    </row>
    <row r="105981" spans="18:18" x14ac:dyDescent="0.25">
      <c r="R105981" s="15">
        <v>1</v>
      </c>
    </row>
    <row r="105982" spans="18:18" x14ac:dyDescent="0.25">
      <c r="R105982" s="15">
        <v>1</v>
      </c>
    </row>
    <row r="105983" spans="18:18" x14ac:dyDescent="0.25">
      <c r="R105983" s="15">
        <v>1</v>
      </c>
    </row>
    <row r="105984" spans="18:18" x14ac:dyDescent="0.25">
      <c r="R105984" s="15">
        <v>1</v>
      </c>
    </row>
    <row r="105985" spans="18:18" x14ac:dyDescent="0.25">
      <c r="R105985" s="15">
        <v>1</v>
      </c>
    </row>
    <row r="105986" spans="18:18" x14ac:dyDescent="0.25">
      <c r="R105986" s="15">
        <v>1</v>
      </c>
    </row>
    <row r="105987" spans="18:18" x14ac:dyDescent="0.25">
      <c r="R105987" s="15">
        <v>1</v>
      </c>
    </row>
    <row r="105988" spans="18:18" x14ac:dyDescent="0.25">
      <c r="R105988" s="15">
        <v>1</v>
      </c>
    </row>
    <row r="105989" spans="18:18" x14ac:dyDescent="0.25">
      <c r="R105989" s="15">
        <v>1</v>
      </c>
    </row>
    <row r="105990" spans="18:18" x14ac:dyDescent="0.25">
      <c r="R105990" s="15">
        <v>1</v>
      </c>
    </row>
    <row r="105991" spans="18:18" x14ac:dyDescent="0.25">
      <c r="R105991" s="15">
        <v>1</v>
      </c>
    </row>
    <row r="105992" spans="18:18" x14ac:dyDescent="0.25">
      <c r="R105992" s="15">
        <v>1</v>
      </c>
    </row>
    <row r="105993" spans="18:18" x14ac:dyDescent="0.25">
      <c r="R105993" s="15">
        <v>1</v>
      </c>
    </row>
    <row r="105994" spans="18:18" x14ac:dyDescent="0.25">
      <c r="R105994" s="15">
        <v>1</v>
      </c>
    </row>
    <row r="105995" spans="18:18" x14ac:dyDescent="0.25">
      <c r="R105995" s="15">
        <v>1</v>
      </c>
    </row>
    <row r="105996" spans="18:18" x14ac:dyDescent="0.25">
      <c r="R105996" s="15">
        <v>3</v>
      </c>
    </row>
    <row r="105997" spans="18:18" x14ac:dyDescent="0.25">
      <c r="R105997" s="15">
        <v>3</v>
      </c>
    </row>
    <row r="105998" spans="18:18" x14ac:dyDescent="0.25">
      <c r="R105998" s="15">
        <v>3</v>
      </c>
    </row>
    <row r="105999" spans="18:18" x14ac:dyDescent="0.25">
      <c r="R105999" s="15">
        <v>3</v>
      </c>
    </row>
    <row r="106000" spans="18:18" x14ac:dyDescent="0.25">
      <c r="R106000" s="15">
        <v>3</v>
      </c>
    </row>
    <row r="106001" spans="18:18" x14ac:dyDescent="0.25">
      <c r="R106001" s="15">
        <v>3</v>
      </c>
    </row>
    <row r="106002" spans="18:18" x14ac:dyDescent="0.25">
      <c r="R106002" s="15">
        <v>3</v>
      </c>
    </row>
    <row r="106003" spans="18:18" x14ac:dyDescent="0.25">
      <c r="R106003" s="15">
        <v>3</v>
      </c>
    </row>
    <row r="106004" spans="18:18" x14ac:dyDescent="0.25">
      <c r="R106004" s="15">
        <v>3</v>
      </c>
    </row>
    <row r="106005" spans="18:18" x14ac:dyDescent="0.25">
      <c r="R106005" s="15">
        <v>3</v>
      </c>
    </row>
    <row r="106006" spans="18:18" x14ac:dyDescent="0.25">
      <c r="R106006" s="15">
        <v>3</v>
      </c>
    </row>
    <row r="106007" spans="18:18" x14ac:dyDescent="0.25">
      <c r="R106007" s="15">
        <v>3</v>
      </c>
    </row>
    <row r="106008" spans="18:18" x14ac:dyDescent="0.25">
      <c r="R106008" s="15">
        <v>3</v>
      </c>
    </row>
    <row r="106009" spans="18:18" x14ac:dyDescent="0.25">
      <c r="R106009" s="15">
        <v>3</v>
      </c>
    </row>
    <row r="106010" spans="18:18" x14ac:dyDescent="0.25">
      <c r="R106010" s="15">
        <v>3</v>
      </c>
    </row>
    <row r="106011" spans="18:18" x14ac:dyDescent="0.25">
      <c r="R106011" s="15">
        <v>3</v>
      </c>
    </row>
    <row r="106012" spans="18:18" x14ac:dyDescent="0.25">
      <c r="R106012" s="15">
        <v>1</v>
      </c>
    </row>
    <row r="106013" spans="18:18" x14ac:dyDescent="0.25">
      <c r="R106013" s="15">
        <v>1</v>
      </c>
    </row>
    <row r="106014" spans="18:18" x14ac:dyDescent="0.25">
      <c r="R106014" s="15">
        <v>1</v>
      </c>
    </row>
    <row r="106015" spans="18:18" x14ac:dyDescent="0.25">
      <c r="R106015" s="15">
        <v>1</v>
      </c>
    </row>
    <row r="106016" spans="18:18" x14ac:dyDescent="0.25">
      <c r="R106016" s="15">
        <v>1</v>
      </c>
    </row>
    <row r="106017" spans="18:18" x14ac:dyDescent="0.25">
      <c r="R106017" s="15">
        <v>1</v>
      </c>
    </row>
    <row r="106018" spans="18:18" x14ac:dyDescent="0.25">
      <c r="R106018" s="15">
        <v>1</v>
      </c>
    </row>
    <row r="106019" spans="18:18" x14ac:dyDescent="0.25">
      <c r="R106019" s="15">
        <v>1</v>
      </c>
    </row>
    <row r="106020" spans="18:18" x14ac:dyDescent="0.25">
      <c r="R106020" s="15">
        <v>1</v>
      </c>
    </row>
    <row r="106021" spans="18:18" x14ac:dyDescent="0.25">
      <c r="R106021" s="15">
        <v>1</v>
      </c>
    </row>
    <row r="106022" spans="18:18" x14ac:dyDescent="0.25">
      <c r="R106022" s="15">
        <v>1</v>
      </c>
    </row>
    <row r="106023" spans="18:18" x14ac:dyDescent="0.25">
      <c r="R106023" s="15">
        <v>1</v>
      </c>
    </row>
    <row r="106024" spans="18:18" x14ac:dyDescent="0.25">
      <c r="R106024" s="15">
        <v>1</v>
      </c>
    </row>
    <row r="106025" spans="18:18" x14ac:dyDescent="0.25">
      <c r="R106025" s="15">
        <v>1</v>
      </c>
    </row>
    <row r="106026" spans="18:18" x14ac:dyDescent="0.25">
      <c r="R106026" s="15">
        <v>1</v>
      </c>
    </row>
    <row r="106027" spans="18:18" x14ac:dyDescent="0.25">
      <c r="R106027" s="15">
        <v>1</v>
      </c>
    </row>
    <row r="106028" spans="18:18" x14ac:dyDescent="0.25">
      <c r="R106028" s="15">
        <v>1</v>
      </c>
    </row>
    <row r="106029" spans="18:18" x14ac:dyDescent="0.25">
      <c r="R106029" s="15">
        <v>1</v>
      </c>
    </row>
    <row r="106030" spans="18:18" x14ac:dyDescent="0.25">
      <c r="R106030" s="15">
        <v>1</v>
      </c>
    </row>
    <row r="106031" spans="18:18" x14ac:dyDescent="0.25">
      <c r="R106031" s="15">
        <v>1</v>
      </c>
    </row>
    <row r="106032" spans="18:18" x14ac:dyDescent="0.25">
      <c r="R106032" s="15">
        <v>1</v>
      </c>
    </row>
    <row r="106033" spans="18:18" x14ac:dyDescent="0.25">
      <c r="R106033" s="15">
        <v>1</v>
      </c>
    </row>
    <row r="106034" spans="18:18" x14ac:dyDescent="0.25">
      <c r="R106034" s="15">
        <v>1</v>
      </c>
    </row>
    <row r="106035" spans="18:18" x14ac:dyDescent="0.25">
      <c r="R106035" s="15">
        <v>1</v>
      </c>
    </row>
    <row r="106036" spans="18:18" x14ac:dyDescent="0.25">
      <c r="R106036" s="15">
        <v>1</v>
      </c>
    </row>
    <row r="106037" spans="18:18" x14ac:dyDescent="0.25">
      <c r="R106037" s="15">
        <v>1</v>
      </c>
    </row>
    <row r="106038" spans="18:18" x14ac:dyDescent="0.25">
      <c r="R106038" s="15">
        <v>1</v>
      </c>
    </row>
    <row r="106039" spans="18:18" x14ac:dyDescent="0.25">
      <c r="R106039" s="15">
        <v>1</v>
      </c>
    </row>
    <row r="106040" spans="18:18" x14ac:dyDescent="0.25">
      <c r="R106040" s="15">
        <v>1</v>
      </c>
    </row>
    <row r="106041" spans="18:18" x14ac:dyDescent="0.25">
      <c r="R106041" s="15">
        <v>1</v>
      </c>
    </row>
    <row r="106042" spans="18:18" x14ac:dyDescent="0.25">
      <c r="R106042" s="15">
        <v>1</v>
      </c>
    </row>
    <row r="106043" spans="18:18" x14ac:dyDescent="0.25">
      <c r="R106043" s="15">
        <v>1</v>
      </c>
    </row>
    <row r="106044" spans="18:18" x14ac:dyDescent="0.25">
      <c r="R106044" s="15">
        <v>1</v>
      </c>
    </row>
    <row r="106045" spans="18:18" x14ac:dyDescent="0.25">
      <c r="R106045" s="15">
        <v>1</v>
      </c>
    </row>
    <row r="106046" spans="18:18" x14ac:dyDescent="0.25">
      <c r="R106046" s="15">
        <v>1</v>
      </c>
    </row>
    <row r="106047" spans="18:18" x14ac:dyDescent="0.25">
      <c r="R106047" s="15">
        <v>1</v>
      </c>
    </row>
    <row r="106048" spans="18:18" x14ac:dyDescent="0.25">
      <c r="R106048" s="15">
        <v>1</v>
      </c>
    </row>
    <row r="106049" spans="18:18" x14ac:dyDescent="0.25">
      <c r="R106049" s="15">
        <v>1</v>
      </c>
    </row>
    <row r="106050" spans="18:18" x14ac:dyDescent="0.25">
      <c r="R106050" s="15">
        <v>1</v>
      </c>
    </row>
    <row r="106051" spans="18:18" x14ac:dyDescent="0.25">
      <c r="R106051" s="15">
        <v>1</v>
      </c>
    </row>
    <row r="106052" spans="18:18" x14ac:dyDescent="0.25">
      <c r="R106052" s="15">
        <v>1</v>
      </c>
    </row>
    <row r="106053" spans="18:18" x14ac:dyDescent="0.25">
      <c r="R106053" s="15">
        <v>1</v>
      </c>
    </row>
    <row r="106054" spans="18:18" x14ac:dyDescent="0.25">
      <c r="R106054" s="15">
        <v>1</v>
      </c>
    </row>
    <row r="106055" spans="18:18" x14ac:dyDescent="0.25">
      <c r="R106055" s="15">
        <v>1</v>
      </c>
    </row>
    <row r="106056" spans="18:18" x14ac:dyDescent="0.25">
      <c r="R106056" s="15">
        <v>1</v>
      </c>
    </row>
    <row r="106057" spans="18:18" x14ac:dyDescent="0.25">
      <c r="R106057" s="15">
        <v>1</v>
      </c>
    </row>
    <row r="106058" spans="18:18" x14ac:dyDescent="0.25">
      <c r="R106058" s="15">
        <v>1</v>
      </c>
    </row>
    <row r="106059" spans="18:18" x14ac:dyDescent="0.25">
      <c r="R106059" s="15">
        <v>1</v>
      </c>
    </row>
    <row r="106060" spans="18:18" x14ac:dyDescent="0.25">
      <c r="R106060" s="15">
        <v>1</v>
      </c>
    </row>
    <row r="106061" spans="18:18" x14ac:dyDescent="0.25">
      <c r="R106061" s="15">
        <v>1</v>
      </c>
    </row>
    <row r="106062" spans="18:18" x14ac:dyDescent="0.25">
      <c r="R106062" s="15">
        <v>1</v>
      </c>
    </row>
    <row r="106063" spans="18:18" x14ac:dyDescent="0.25">
      <c r="R106063" s="15">
        <v>1</v>
      </c>
    </row>
    <row r="106064" spans="18:18" x14ac:dyDescent="0.25">
      <c r="R106064" s="15">
        <v>1</v>
      </c>
    </row>
    <row r="106065" spans="18:18" x14ac:dyDescent="0.25">
      <c r="R106065" s="15">
        <v>1</v>
      </c>
    </row>
    <row r="106066" spans="18:18" x14ac:dyDescent="0.25">
      <c r="R106066" s="15">
        <v>1</v>
      </c>
    </row>
    <row r="106067" spans="18:18" x14ac:dyDescent="0.25">
      <c r="R106067" s="15">
        <v>1</v>
      </c>
    </row>
    <row r="106068" spans="18:18" x14ac:dyDescent="0.25">
      <c r="R106068" s="15">
        <v>1</v>
      </c>
    </row>
    <row r="106069" spans="18:18" x14ac:dyDescent="0.25">
      <c r="R106069" s="15">
        <v>1</v>
      </c>
    </row>
    <row r="106070" spans="18:18" x14ac:dyDescent="0.25">
      <c r="R106070" s="15">
        <v>1</v>
      </c>
    </row>
    <row r="106071" spans="18:18" x14ac:dyDescent="0.25">
      <c r="R106071" s="15">
        <v>1</v>
      </c>
    </row>
    <row r="106072" spans="18:18" x14ac:dyDescent="0.25">
      <c r="R106072" s="15">
        <v>1</v>
      </c>
    </row>
    <row r="106073" spans="18:18" x14ac:dyDescent="0.25">
      <c r="R106073" s="15">
        <v>1</v>
      </c>
    </row>
    <row r="106074" spans="18:18" x14ac:dyDescent="0.25">
      <c r="R106074" s="15">
        <v>1</v>
      </c>
    </row>
    <row r="106075" spans="18:18" x14ac:dyDescent="0.25">
      <c r="R106075" s="15">
        <v>1</v>
      </c>
    </row>
    <row r="106076" spans="18:18" x14ac:dyDescent="0.25">
      <c r="R106076" s="15">
        <v>1</v>
      </c>
    </row>
    <row r="106077" spans="18:18" x14ac:dyDescent="0.25">
      <c r="R106077" s="15">
        <v>1</v>
      </c>
    </row>
    <row r="106078" spans="18:18" x14ac:dyDescent="0.25">
      <c r="R106078" s="15">
        <v>1</v>
      </c>
    </row>
    <row r="106079" spans="18:18" x14ac:dyDescent="0.25">
      <c r="R106079" s="15">
        <v>1</v>
      </c>
    </row>
    <row r="106080" spans="18:18" x14ac:dyDescent="0.25">
      <c r="R106080" s="15">
        <v>1</v>
      </c>
    </row>
    <row r="106081" spans="18:18" x14ac:dyDescent="0.25">
      <c r="R106081" s="15">
        <v>1</v>
      </c>
    </row>
    <row r="106082" spans="18:18" x14ac:dyDescent="0.25">
      <c r="R106082" s="15">
        <v>1</v>
      </c>
    </row>
    <row r="106083" spans="18:18" x14ac:dyDescent="0.25">
      <c r="R106083" s="15">
        <v>1</v>
      </c>
    </row>
    <row r="106084" spans="18:18" x14ac:dyDescent="0.25">
      <c r="R106084" s="15">
        <v>1</v>
      </c>
    </row>
    <row r="106085" spans="18:18" x14ac:dyDescent="0.25">
      <c r="R106085" s="15">
        <v>1</v>
      </c>
    </row>
    <row r="106086" spans="18:18" x14ac:dyDescent="0.25">
      <c r="R106086" s="15">
        <v>1</v>
      </c>
    </row>
    <row r="106087" spans="18:18" x14ac:dyDescent="0.25">
      <c r="R106087" s="15">
        <v>1</v>
      </c>
    </row>
    <row r="106088" spans="18:18" x14ac:dyDescent="0.25">
      <c r="R106088" s="15">
        <v>1</v>
      </c>
    </row>
    <row r="106089" spans="18:18" x14ac:dyDescent="0.25">
      <c r="R106089" s="15">
        <v>1</v>
      </c>
    </row>
    <row r="106090" spans="18:18" x14ac:dyDescent="0.25">
      <c r="R106090" s="15">
        <v>1</v>
      </c>
    </row>
    <row r="106091" spans="18:18" x14ac:dyDescent="0.25">
      <c r="R106091" s="15">
        <v>1</v>
      </c>
    </row>
    <row r="106092" spans="18:18" x14ac:dyDescent="0.25">
      <c r="R106092" s="15">
        <v>1</v>
      </c>
    </row>
    <row r="106093" spans="18:18" x14ac:dyDescent="0.25">
      <c r="R106093" s="15">
        <v>1</v>
      </c>
    </row>
    <row r="106094" spans="18:18" x14ac:dyDescent="0.25">
      <c r="R106094" s="15">
        <v>1</v>
      </c>
    </row>
    <row r="106095" spans="18:18" x14ac:dyDescent="0.25">
      <c r="R106095" s="15">
        <v>1</v>
      </c>
    </row>
    <row r="106096" spans="18:18" x14ac:dyDescent="0.25">
      <c r="R106096" s="15">
        <v>1</v>
      </c>
    </row>
    <row r="106097" spans="18:18" x14ac:dyDescent="0.25">
      <c r="R106097" s="15">
        <v>1</v>
      </c>
    </row>
    <row r="106098" spans="18:18" x14ac:dyDescent="0.25">
      <c r="R106098" s="15">
        <v>1</v>
      </c>
    </row>
    <row r="106099" spans="18:18" x14ac:dyDescent="0.25">
      <c r="R106099" s="15">
        <v>1</v>
      </c>
    </row>
    <row r="106100" spans="18:18" x14ac:dyDescent="0.25">
      <c r="R106100" s="15">
        <v>1</v>
      </c>
    </row>
    <row r="106101" spans="18:18" x14ac:dyDescent="0.25">
      <c r="R106101" s="15">
        <v>1</v>
      </c>
    </row>
    <row r="106102" spans="18:18" x14ac:dyDescent="0.25">
      <c r="R106102" s="15">
        <v>1</v>
      </c>
    </row>
    <row r="106103" spans="18:18" x14ac:dyDescent="0.25">
      <c r="R106103" s="15">
        <v>1</v>
      </c>
    </row>
    <row r="106104" spans="18:18" x14ac:dyDescent="0.25">
      <c r="R106104" s="15">
        <v>1</v>
      </c>
    </row>
    <row r="106105" spans="18:18" x14ac:dyDescent="0.25">
      <c r="R106105" s="15">
        <v>1</v>
      </c>
    </row>
    <row r="106106" spans="18:18" x14ac:dyDescent="0.25">
      <c r="R106106" s="15">
        <v>1</v>
      </c>
    </row>
    <row r="106107" spans="18:18" x14ac:dyDescent="0.25">
      <c r="R106107" s="15">
        <v>1</v>
      </c>
    </row>
    <row r="106108" spans="18:18" x14ac:dyDescent="0.25">
      <c r="R106108" s="15">
        <v>1</v>
      </c>
    </row>
    <row r="106109" spans="18:18" x14ac:dyDescent="0.25">
      <c r="R106109" s="15">
        <v>1</v>
      </c>
    </row>
    <row r="106110" spans="18:18" x14ac:dyDescent="0.25">
      <c r="R106110" s="15">
        <v>1</v>
      </c>
    </row>
    <row r="106111" spans="18:18" x14ac:dyDescent="0.25">
      <c r="R106111" s="15">
        <v>1</v>
      </c>
    </row>
    <row r="106112" spans="18:18" x14ac:dyDescent="0.25">
      <c r="R106112" s="15">
        <v>1</v>
      </c>
    </row>
    <row r="106113" spans="18:18" x14ac:dyDescent="0.25">
      <c r="R106113" s="15">
        <v>1</v>
      </c>
    </row>
    <row r="106114" spans="18:18" x14ac:dyDescent="0.25">
      <c r="R106114" s="15">
        <v>1</v>
      </c>
    </row>
    <row r="106115" spans="18:18" x14ac:dyDescent="0.25">
      <c r="R106115" s="15">
        <v>1</v>
      </c>
    </row>
    <row r="106116" spans="18:18" x14ac:dyDescent="0.25">
      <c r="R106116" s="15">
        <v>1</v>
      </c>
    </row>
    <row r="106117" spans="18:18" x14ac:dyDescent="0.25">
      <c r="R106117" s="15">
        <v>1</v>
      </c>
    </row>
    <row r="106118" spans="18:18" x14ac:dyDescent="0.25">
      <c r="R106118" s="15">
        <v>1</v>
      </c>
    </row>
    <row r="106119" spans="18:18" x14ac:dyDescent="0.25">
      <c r="R106119" s="15">
        <v>1</v>
      </c>
    </row>
    <row r="106120" spans="18:18" x14ac:dyDescent="0.25">
      <c r="R106120" s="15">
        <v>1</v>
      </c>
    </row>
    <row r="106121" spans="18:18" x14ac:dyDescent="0.25">
      <c r="R106121" s="15">
        <v>1</v>
      </c>
    </row>
    <row r="106122" spans="18:18" x14ac:dyDescent="0.25">
      <c r="R106122" s="15">
        <v>1</v>
      </c>
    </row>
    <row r="106123" spans="18:18" x14ac:dyDescent="0.25">
      <c r="R106123" s="15">
        <v>1</v>
      </c>
    </row>
    <row r="106124" spans="18:18" x14ac:dyDescent="0.25">
      <c r="R106124" s="15">
        <v>1</v>
      </c>
    </row>
    <row r="106125" spans="18:18" x14ac:dyDescent="0.25">
      <c r="R106125" s="15">
        <v>1</v>
      </c>
    </row>
    <row r="106126" spans="18:18" x14ac:dyDescent="0.25">
      <c r="R106126" s="15">
        <v>1</v>
      </c>
    </row>
    <row r="106127" spans="18:18" x14ac:dyDescent="0.25">
      <c r="R106127" s="15">
        <v>1</v>
      </c>
    </row>
    <row r="106128" spans="18:18" x14ac:dyDescent="0.25">
      <c r="R106128" s="15">
        <v>1</v>
      </c>
    </row>
    <row r="106129" spans="18:18" x14ac:dyDescent="0.25">
      <c r="R106129" s="15">
        <v>1</v>
      </c>
    </row>
    <row r="106130" spans="18:18" x14ac:dyDescent="0.25">
      <c r="R106130" s="15">
        <v>1</v>
      </c>
    </row>
    <row r="106131" spans="18:18" x14ac:dyDescent="0.25">
      <c r="R106131" s="15">
        <v>1</v>
      </c>
    </row>
    <row r="106132" spans="18:18" x14ac:dyDescent="0.25">
      <c r="R106132" s="15">
        <v>1</v>
      </c>
    </row>
    <row r="106133" spans="18:18" x14ac:dyDescent="0.25">
      <c r="R106133" s="15">
        <v>1</v>
      </c>
    </row>
    <row r="106134" spans="18:18" x14ac:dyDescent="0.25">
      <c r="R106134" s="15">
        <v>1</v>
      </c>
    </row>
    <row r="106135" spans="18:18" x14ac:dyDescent="0.25">
      <c r="R106135" s="15">
        <v>1</v>
      </c>
    </row>
    <row r="106136" spans="18:18" x14ac:dyDescent="0.25">
      <c r="R106136" s="15">
        <v>1</v>
      </c>
    </row>
    <row r="106137" spans="18:18" x14ac:dyDescent="0.25">
      <c r="R106137" s="15">
        <v>1</v>
      </c>
    </row>
    <row r="106138" spans="18:18" x14ac:dyDescent="0.25">
      <c r="R106138" s="15">
        <v>1</v>
      </c>
    </row>
    <row r="106139" spans="18:18" x14ac:dyDescent="0.25">
      <c r="R106139" s="15">
        <v>1</v>
      </c>
    </row>
    <row r="106140" spans="18:18" x14ac:dyDescent="0.25">
      <c r="R106140" s="15">
        <v>1</v>
      </c>
    </row>
    <row r="106141" spans="18:18" x14ac:dyDescent="0.25">
      <c r="R106141" s="15">
        <v>1</v>
      </c>
    </row>
    <row r="106142" spans="18:18" x14ac:dyDescent="0.25">
      <c r="R106142" s="15">
        <v>1</v>
      </c>
    </row>
    <row r="106143" spans="18:18" x14ac:dyDescent="0.25">
      <c r="R106143" s="15">
        <v>1</v>
      </c>
    </row>
    <row r="106144" spans="18:18" x14ac:dyDescent="0.25">
      <c r="R106144" s="15">
        <v>1</v>
      </c>
    </row>
    <row r="106145" spans="18:18" x14ac:dyDescent="0.25">
      <c r="R106145" s="15">
        <v>1</v>
      </c>
    </row>
    <row r="106146" spans="18:18" x14ac:dyDescent="0.25">
      <c r="R106146" s="15">
        <v>1</v>
      </c>
    </row>
    <row r="106147" spans="18:18" x14ac:dyDescent="0.25">
      <c r="R106147" s="15">
        <v>1</v>
      </c>
    </row>
    <row r="106148" spans="18:18" x14ac:dyDescent="0.25">
      <c r="R106148" s="15">
        <v>1</v>
      </c>
    </row>
    <row r="106149" spans="18:18" x14ac:dyDescent="0.25">
      <c r="R106149" s="15">
        <v>1</v>
      </c>
    </row>
    <row r="106150" spans="18:18" x14ac:dyDescent="0.25">
      <c r="R106150" s="15">
        <v>1</v>
      </c>
    </row>
    <row r="106151" spans="18:18" x14ac:dyDescent="0.25">
      <c r="R106151" s="15">
        <v>1</v>
      </c>
    </row>
    <row r="106152" spans="18:18" x14ac:dyDescent="0.25">
      <c r="R106152" s="15">
        <v>1</v>
      </c>
    </row>
    <row r="106153" spans="18:18" x14ac:dyDescent="0.25">
      <c r="R106153" s="15">
        <v>1</v>
      </c>
    </row>
    <row r="106154" spans="18:18" x14ac:dyDescent="0.25">
      <c r="R106154" s="15">
        <v>1</v>
      </c>
    </row>
    <row r="106155" spans="18:18" x14ac:dyDescent="0.25">
      <c r="R106155" s="15">
        <v>1</v>
      </c>
    </row>
    <row r="106156" spans="18:18" x14ac:dyDescent="0.25">
      <c r="R106156" s="15">
        <v>1</v>
      </c>
    </row>
    <row r="106157" spans="18:18" x14ac:dyDescent="0.25">
      <c r="R106157" s="15">
        <v>1</v>
      </c>
    </row>
    <row r="106158" spans="18:18" x14ac:dyDescent="0.25">
      <c r="R106158" s="15">
        <v>1</v>
      </c>
    </row>
    <row r="106159" spans="18:18" x14ac:dyDescent="0.25">
      <c r="R106159" s="15">
        <v>1</v>
      </c>
    </row>
    <row r="106160" spans="18:18" x14ac:dyDescent="0.25">
      <c r="R106160" s="15">
        <v>1</v>
      </c>
    </row>
    <row r="106161" spans="18:18" x14ac:dyDescent="0.25">
      <c r="R106161" s="15">
        <v>1</v>
      </c>
    </row>
    <row r="106162" spans="18:18" x14ac:dyDescent="0.25">
      <c r="R106162" s="15">
        <v>1</v>
      </c>
    </row>
    <row r="106163" spans="18:18" x14ac:dyDescent="0.25">
      <c r="R106163" s="15">
        <v>1</v>
      </c>
    </row>
    <row r="106164" spans="18:18" x14ac:dyDescent="0.25">
      <c r="R106164" s="15">
        <v>1</v>
      </c>
    </row>
    <row r="106165" spans="18:18" x14ac:dyDescent="0.25">
      <c r="R106165" s="15">
        <v>1</v>
      </c>
    </row>
    <row r="106166" spans="18:18" x14ac:dyDescent="0.25">
      <c r="R106166" s="15">
        <v>1</v>
      </c>
    </row>
    <row r="106167" spans="18:18" x14ac:dyDescent="0.25">
      <c r="R106167" s="15">
        <v>1</v>
      </c>
    </row>
    <row r="106168" spans="18:18" x14ac:dyDescent="0.25">
      <c r="R106168" s="15">
        <v>1</v>
      </c>
    </row>
    <row r="106169" spans="18:18" x14ac:dyDescent="0.25">
      <c r="R106169" s="15">
        <v>1</v>
      </c>
    </row>
    <row r="106170" spans="18:18" x14ac:dyDescent="0.25">
      <c r="R106170" s="15">
        <v>1</v>
      </c>
    </row>
    <row r="106171" spans="18:18" x14ac:dyDescent="0.25">
      <c r="R106171" s="15">
        <v>1</v>
      </c>
    </row>
    <row r="106172" spans="18:18" x14ac:dyDescent="0.25">
      <c r="R106172" s="15">
        <v>1</v>
      </c>
    </row>
    <row r="106173" spans="18:18" x14ac:dyDescent="0.25">
      <c r="R106173" s="15">
        <v>1</v>
      </c>
    </row>
    <row r="106174" spans="18:18" x14ac:dyDescent="0.25">
      <c r="R106174" s="15">
        <v>1</v>
      </c>
    </row>
    <row r="106175" spans="18:18" x14ac:dyDescent="0.25">
      <c r="R106175" s="15">
        <v>1</v>
      </c>
    </row>
    <row r="106176" spans="18:18" x14ac:dyDescent="0.25">
      <c r="R106176" s="15">
        <v>1</v>
      </c>
    </row>
    <row r="106177" spans="18:18" x14ac:dyDescent="0.25">
      <c r="R106177" s="15">
        <v>1</v>
      </c>
    </row>
    <row r="106178" spans="18:18" x14ac:dyDescent="0.25">
      <c r="R106178" s="15">
        <v>1</v>
      </c>
    </row>
    <row r="106179" spans="18:18" x14ac:dyDescent="0.25">
      <c r="R106179" s="15">
        <v>1</v>
      </c>
    </row>
    <row r="106180" spans="18:18" x14ac:dyDescent="0.25">
      <c r="R106180" s="15">
        <v>1</v>
      </c>
    </row>
    <row r="106181" spans="18:18" x14ac:dyDescent="0.25">
      <c r="R106181" s="15">
        <v>1</v>
      </c>
    </row>
    <row r="106182" spans="18:18" x14ac:dyDescent="0.25">
      <c r="R106182" s="15">
        <v>1</v>
      </c>
    </row>
    <row r="106183" spans="18:18" x14ac:dyDescent="0.25">
      <c r="R106183" s="15">
        <v>1</v>
      </c>
    </row>
    <row r="106184" spans="18:18" x14ac:dyDescent="0.25">
      <c r="R106184" s="15">
        <v>1</v>
      </c>
    </row>
    <row r="106185" spans="18:18" x14ac:dyDescent="0.25">
      <c r="R106185" s="15">
        <v>2</v>
      </c>
    </row>
    <row r="106186" spans="18:18" x14ac:dyDescent="0.25">
      <c r="R106186" s="15">
        <v>2</v>
      </c>
    </row>
    <row r="106187" spans="18:18" x14ac:dyDescent="0.25">
      <c r="R106187" s="15">
        <v>2</v>
      </c>
    </row>
    <row r="106188" spans="18:18" x14ac:dyDescent="0.25">
      <c r="R106188" s="15">
        <v>2</v>
      </c>
    </row>
    <row r="106189" spans="18:18" x14ac:dyDescent="0.25">
      <c r="R106189" s="15">
        <v>2</v>
      </c>
    </row>
    <row r="106190" spans="18:18" x14ac:dyDescent="0.25">
      <c r="R106190" s="15">
        <v>2</v>
      </c>
    </row>
    <row r="106191" spans="18:18" x14ac:dyDescent="0.25">
      <c r="R106191" s="15">
        <v>2</v>
      </c>
    </row>
    <row r="106192" spans="18:18" x14ac:dyDescent="0.25">
      <c r="R106192" s="15">
        <v>2</v>
      </c>
    </row>
    <row r="106193" spans="18:18" x14ac:dyDescent="0.25">
      <c r="R106193" s="15">
        <v>2</v>
      </c>
    </row>
    <row r="106194" spans="18:18" x14ac:dyDescent="0.25">
      <c r="R106194" s="15">
        <v>2</v>
      </c>
    </row>
    <row r="106195" spans="18:18" x14ac:dyDescent="0.25">
      <c r="R106195" s="15">
        <v>2</v>
      </c>
    </row>
    <row r="106196" spans="18:18" x14ac:dyDescent="0.25">
      <c r="R106196" s="15">
        <v>2</v>
      </c>
    </row>
    <row r="106197" spans="18:18" x14ac:dyDescent="0.25">
      <c r="R106197" s="15">
        <v>2</v>
      </c>
    </row>
    <row r="106198" spans="18:18" x14ac:dyDescent="0.25">
      <c r="R106198" s="15">
        <v>2</v>
      </c>
    </row>
    <row r="106199" spans="18:18" x14ac:dyDescent="0.25">
      <c r="R106199" s="15">
        <v>2</v>
      </c>
    </row>
    <row r="106200" spans="18:18" x14ac:dyDescent="0.25">
      <c r="R106200" s="15">
        <v>2</v>
      </c>
    </row>
    <row r="106201" spans="18:18" x14ac:dyDescent="0.25">
      <c r="R106201" s="15">
        <v>2</v>
      </c>
    </row>
    <row r="106202" spans="18:18" x14ac:dyDescent="0.25">
      <c r="R106202" s="15">
        <v>2</v>
      </c>
    </row>
    <row r="106203" spans="18:18" x14ac:dyDescent="0.25">
      <c r="R106203" s="15">
        <v>2</v>
      </c>
    </row>
    <row r="106204" spans="18:18" x14ac:dyDescent="0.25">
      <c r="R106204" s="15">
        <v>2</v>
      </c>
    </row>
    <row r="106205" spans="18:18" x14ac:dyDescent="0.25">
      <c r="R106205" s="15">
        <v>1</v>
      </c>
    </row>
    <row r="106206" spans="18:18" x14ac:dyDescent="0.25">
      <c r="R106206" s="15">
        <v>1</v>
      </c>
    </row>
    <row r="106207" spans="18:18" x14ac:dyDescent="0.25">
      <c r="R106207" s="15">
        <v>1</v>
      </c>
    </row>
    <row r="106208" spans="18:18" x14ac:dyDescent="0.25">
      <c r="R106208" s="15">
        <v>1</v>
      </c>
    </row>
    <row r="106209" spans="18:18" x14ac:dyDescent="0.25">
      <c r="R106209" s="15">
        <v>1</v>
      </c>
    </row>
    <row r="106210" spans="18:18" x14ac:dyDescent="0.25">
      <c r="R106210" s="15">
        <v>1</v>
      </c>
    </row>
    <row r="106211" spans="18:18" x14ac:dyDescent="0.25">
      <c r="R106211" s="15">
        <v>1</v>
      </c>
    </row>
    <row r="106212" spans="18:18" x14ac:dyDescent="0.25">
      <c r="R106212" s="15">
        <v>1</v>
      </c>
    </row>
    <row r="106213" spans="18:18" x14ac:dyDescent="0.25">
      <c r="R106213" s="15">
        <v>1</v>
      </c>
    </row>
    <row r="106214" spans="18:18" x14ac:dyDescent="0.25">
      <c r="R106214" s="15">
        <v>1</v>
      </c>
    </row>
    <row r="106215" spans="18:18" x14ac:dyDescent="0.25">
      <c r="R106215" s="15">
        <v>1</v>
      </c>
    </row>
    <row r="106216" spans="18:18" x14ac:dyDescent="0.25">
      <c r="R106216" s="15">
        <v>1</v>
      </c>
    </row>
    <row r="106217" spans="18:18" x14ac:dyDescent="0.25">
      <c r="R106217" s="15">
        <v>1</v>
      </c>
    </row>
    <row r="106218" spans="18:18" x14ac:dyDescent="0.25">
      <c r="R106218" s="15">
        <v>1</v>
      </c>
    </row>
    <row r="106219" spans="18:18" x14ac:dyDescent="0.25">
      <c r="R106219" s="15">
        <v>1</v>
      </c>
    </row>
    <row r="106220" spans="18:18" x14ac:dyDescent="0.25">
      <c r="R106220" s="15">
        <v>1</v>
      </c>
    </row>
    <row r="106221" spans="18:18" x14ac:dyDescent="0.25">
      <c r="R106221" s="15">
        <v>1</v>
      </c>
    </row>
    <row r="106222" spans="18:18" x14ac:dyDescent="0.25">
      <c r="R106222" s="15">
        <v>1</v>
      </c>
    </row>
    <row r="106223" spans="18:18" x14ac:dyDescent="0.25">
      <c r="R106223" s="15">
        <v>1</v>
      </c>
    </row>
    <row r="106224" spans="18:18" x14ac:dyDescent="0.25">
      <c r="R106224" s="15">
        <v>1</v>
      </c>
    </row>
    <row r="106225" spans="18:18" x14ac:dyDescent="0.25">
      <c r="R106225" s="15">
        <v>1</v>
      </c>
    </row>
    <row r="106226" spans="18:18" x14ac:dyDescent="0.25">
      <c r="R106226" s="15">
        <v>1</v>
      </c>
    </row>
    <row r="106227" spans="18:18" x14ac:dyDescent="0.25">
      <c r="R106227" s="15">
        <v>1</v>
      </c>
    </row>
    <row r="106228" spans="18:18" x14ac:dyDescent="0.25">
      <c r="R106228" s="15">
        <v>1</v>
      </c>
    </row>
    <row r="106229" spans="18:18" x14ac:dyDescent="0.25">
      <c r="R106229" s="15">
        <v>1</v>
      </c>
    </row>
    <row r="106230" spans="18:18" x14ac:dyDescent="0.25">
      <c r="R106230" s="15">
        <v>1</v>
      </c>
    </row>
    <row r="106231" spans="18:18" x14ac:dyDescent="0.25">
      <c r="R106231" s="15">
        <v>1</v>
      </c>
    </row>
    <row r="106232" spans="18:18" x14ac:dyDescent="0.25">
      <c r="R106232" s="15">
        <v>1</v>
      </c>
    </row>
    <row r="106233" spans="18:18" x14ac:dyDescent="0.25">
      <c r="R106233" s="15">
        <v>1</v>
      </c>
    </row>
    <row r="106234" spans="18:18" x14ac:dyDescent="0.25">
      <c r="R106234" s="15">
        <v>1</v>
      </c>
    </row>
    <row r="106235" spans="18:18" x14ac:dyDescent="0.25">
      <c r="R106235" s="15">
        <v>1</v>
      </c>
    </row>
    <row r="106236" spans="18:18" x14ac:dyDescent="0.25">
      <c r="R106236" s="15">
        <v>1</v>
      </c>
    </row>
    <row r="106237" spans="18:18" x14ac:dyDescent="0.25">
      <c r="R106237" s="15">
        <v>1</v>
      </c>
    </row>
    <row r="106238" spans="18:18" x14ac:dyDescent="0.25">
      <c r="R106238" s="15">
        <v>1</v>
      </c>
    </row>
    <row r="106239" spans="18:18" x14ac:dyDescent="0.25">
      <c r="R106239" s="15">
        <v>1</v>
      </c>
    </row>
    <row r="106240" spans="18:18" x14ac:dyDescent="0.25">
      <c r="R106240" s="15">
        <v>1</v>
      </c>
    </row>
    <row r="106241" spans="18:18" x14ac:dyDescent="0.25">
      <c r="R106241" s="15">
        <v>1</v>
      </c>
    </row>
    <row r="106242" spans="18:18" x14ac:dyDescent="0.25">
      <c r="R106242" s="15">
        <v>1</v>
      </c>
    </row>
    <row r="106243" spans="18:18" x14ac:dyDescent="0.25">
      <c r="R106243" s="15">
        <v>1</v>
      </c>
    </row>
    <row r="106244" spans="18:18" x14ac:dyDescent="0.25">
      <c r="R106244" s="15">
        <v>1</v>
      </c>
    </row>
    <row r="106245" spans="18:18" x14ac:dyDescent="0.25">
      <c r="R106245" s="15">
        <v>1</v>
      </c>
    </row>
    <row r="106246" spans="18:18" x14ac:dyDescent="0.25">
      <c r="R106246" s="15">
        <v>1</v>
      </c>
    </row>
    <row r="106247" spans="18:18" x14ac:dyDescent="0.25">
      <c r="R106247" s="15">
        <v>2</v>
      </c>
    </row>
    <row r="106248" spans="18:18" x14ac:dyDescent="0.25">
      <c r="R106248" s="15">
        <v>2</v>
      </c>
    </row>
    <row r="106249" spans="18:18" x14ac:dyDescent="0.25">
      <c r="R106249" s="15">
        <v>2</v>
      </c>
    </row>
    <row r="106250" spans="18:18" x14ac:dyDescent="0.25">
      <c r="R106250" s="15">
        <v>2</v>
      </c>
    </row>
    <row r="106251" spans="18:18" x14ac:dyDescent="0.25">
      <c r="R106251" s="15">
        <v>2</v>
      </c>
    </row>
    <row r="106252" spans="18:18" x14ac:dyDescent="0.25">
      <c r="R106252" s="15">
        <v>2</v>
      </c>
    </row>
    <row r="106253" spans="18:18" x14ac:dyDescent="0.25">
      <c r="R106253" s="15">
        <v>2</v>
      </c>
    </row>
    <row r="106254" spans="18:18" x14ac:dyDescent="0.25">
      <c r="R106254" s="15">
        <v>2</v>
      </c>
    </row>
    <row r="106255" spans="18:18" x14ac:dyDescent="0.25">
      <c r="R106255" s="15">
        <v>2</v>
      </c>
    </row>
    <row r="106256" spans="18:18" x14ac:dyDescent="0.25">
      <c r="R106256" s="15">
        <v>2</v>
      </c>
    </row>
    <row r="106257" spans="18:18" x14ac:dyDescent="0.25">
      <c r="R106257" s="15">
        <v>2</v>
      </c>
    </row>
    <row r="106258" spans="18:18" x14ac:dyDescent="0.25">
      <c r="R106258" s="15">
        <v>2</v>
      </c>
    </row>
    <row r="106259" spans="18:18" x14ac:dyDescent="0.25">
      <c r="R106259" s="15">
        <v>2</v>
      </c>
    </row>
    <row r="106260" spans="18:18" x14ac:dyDescent="0.25">
      <c r="R106260" s="15">
        <v>2</v>
      </c>
    </row>
    <row r="106261" spans="18:18" x14ac:dyDescent="0.25">
      <c r="R106261" s="15">
        <v>2</v>
      </c>
    </row>
    <row r="106262" spans="18:18" x14ac:dyDescent="0.25">
      <c r="R106262" s="15">
        <v>2</v>
      </c>
    </row>
    <row r="106263" spans="18:18" x14ac:dyDescent="0.25">
      <c r="R106263" s="15">
        <v>2</v>
      </c>
    </row>
    <row r="106264" spans="18:18" x14ac:dyDescent="0.25">
      <c r="R106264" s="15">
        <v>2</v>
      </c>
    </row>
    <row r="106265" spans="18:18" x14ac:dyDescent="0.25">
      <c r="R106265" s="15">
        <v>2</v>
      </c>
    </row>
    <row r="106266" spans="18:18" x14ac:dyDescent="0.25">
      <c r="R106266" s="15">
        <v>2</v>
      </c>
    </row>
    <row r="106267" spans="18:18" x14ac:dyDescent="0.25">
      <c r="R106267" s="15">
        <v>2</v>
      </c>
    </row>
    <row r="106268" spans="18:18" x14ac:dyDescent="0.25">
      <c r="R106268" s="15">
        <v>2</v>
      </c>
    </row>
    <row r="106269" spans="18:18" x14ac:dyDescent="0.25">
      <c r="R106269" s="15">
        <v>2</v>
      </c>
    </row>
    <row r="106270" spans="18:18" x14ac:dyDescent="0.25">
      <c r="R106270" s="15">
        <v>2</v>
      </c>
    </row>
    <row r="106271" spans="18:18" x14ac:dyDescent="0.25">
      <c r="R106271" s="15">
        <v>2</v>
      </c>
    </row>
    <row r="106272" spans="18:18" x14ac:dyDescent="0.25">
      <c r="R106272" s="15">
        <v>2</v>
      </c>
    </row>
    <row r="106273" spans="18:18" x14ac:dyDescent="0.25">
      <c r="R106273" s="15">
        <v>2</v>
      </c>
    </row>
    <row r="106274" spans="18:18" x14ac:dyDescent="0.25">
      <c r="R106274" s="15">
        <v>2</v>
      </c>
    </row>
    <row r="106275" spans="18:18" x14ac:dyDescent="0.25">
      <c r="R106275" s="15">
        <v>2</v>
      </c>
    </row>
    <row r="106276" spans="18:18" x14ac:dyDescent="0.25">
      <c r="R106276" s="15">
        <v>2</v>
      </c>
    </row>
    <row r="106277" spans="18:18" x14ac:dyDescent="0.25">
      <c r="R106277" s="15">
        <v>2</v>
      </c>
    </row>
    <row r="106278" spans="18:18" x14ac:dyDescent="0.25">
      <c r="R106278" s="15">
        <v>2</v>
      </c>
    </row>
    <row r="106279" spans="18:18" x14ac:dyDescent="0.25">
      <c r="R106279" s="15">
        <v>2</v>
      </c>
    </row>
    <row r="106280" spans="18:18" x14ac:dyDescent="0.25">
      <c r="R106280" s="15">
        <v>2</v>
      </c>
    </row>
    <row r="106281" spans="18:18" x14ac:dyDescent="0.25">
      <c r="R106281" s="15">
        <v>2</v>
      </c>
    </row>
    <row r="106282" spans="18:18" x14ac:dyDescent="0.25">
      <c r="R106282" s="15">
        <v>2</v>
      </c>
    </row>
    <row r="106283" spans="18:18" x14ac:dyDescent="0.25">
      <c r="R106283" s="15">
        <v>2</v>
      </c>
    </row>
    <row r="106284" spans="18:18" x14ac:dyDescent="0.25">
      <c r="R106284" s="15">
        <v>2</v>
      </c>
    </row>
    <row r="106285" spans="18:18" x14ac:dyDescent="0.25">
      <c r="R106285" s="15">
        <v>2</v>
      </c>
    </row>
    <row r="106286" spans="18:18" x14ac:dyDescent="0.25">
      <c r="R106286" s="15">
        <v>2</v>
      </c>
    </row>
    <row r="106287" spans="18:18" x14ac:dyDescent="0.25">
      <c r="R106287" s="15">
        <v>3</v>
      </c>
    </row>
    <row r="106288" spans="18:18" x14ac:dyDescent="0.25">
      <c r="R106288" s="15">
        <v>3</v>
      </c>
    </row>
    <row r="106289" spans="18:18" x14ac:dyDescent="0.25">
      <c r="R106289" s="15">
        <v>3</v>
      </c>
    </row>
    <row r="106290" spans="18:18" x14ac:dyDescent="0.25">
      <c r="R106290" s="15">
        <v>3</v>
      </c>
    </row>
    <row r="106291" spans="18:18" x14ac:dyDescent="0.25">
      <c r="R106291" s="15">
        <v>3</v>
      </c>
    </row>
    <row r="106292" spans="18:18" x14ac:dyDescent="0.25">
      <c r="R106292" s="15">
        <v>3</v>
      </c>
    </row>
    <row r="106293" spans="18:18" x14ac:dyDescent="0.25">
      <c r="R106293" s="15">
        <v>3</v>
      </c>
    </row>
    <row r="106294" spans="18:18" x14ac:dyDescent="0.25">
      <c r="R106294" s="15">
        <v>3</v>
      </c>
    </row>
    <row r="106295" spans="18:18" x14ac:dyDescent="0.25">
      <c r="R106295" s="15">
        <v>3</v>
      </c>
    </row>
    <row r="106296" spans="18:18" x14ac:dyDescent="0.25">
      <c r="R106296" s="15">
        <v>3</v>
      </c>
    </row>
    <row r="106297" spans="18:18" x14ac:dyDescent="0.25">
      <c r="R106297" s="15">
        <v>3</v>
      </c>
    </row>
    <row r="106298" spans="18:18" x14ac:dyDescent="0.25">
      <c r="R106298" s="15">
        <v>3</v>
      </c>
    </row>
    <row r="106299" spans="18:18" x14ac:dyDescent="0.25">
      <c r="R106299" s="15">
        <v>3</v>
      </c>
    </row>
    <row r="106300" spans="18:18" x14ac:dyDescent="0.25">
      <c r="R106300" s="15">
        <v>3</v>
      </c>
    </row>
    <row r="106301" spans="18:18" x14ac:dyDescent="0.25">
      <c r="R106301" s="15">
        <v>3</v>
      </c>
    </row>
    <row r="106302" spans="18:18" x14ac:dyDescent="0.25">
      <c r="R106302" s="15">
        <v>1</v>
      </c>
    </row>
    <row r="106303" spans="18:18" x14ac:dyDescent="0.25">
      <c r="R106303" s="15">
        <v>1</v>
      </c>
    </row>
    <row r="106304" spans="18:18" x14ac:dyDescent="0.25">
      <c r="R106304" s="15">
        <v>1</v>
      </c>
    </row>
    <row r="106305" spans="18:18" x14ac:dyDescent="0.25">
      <c r="R106305" s="15">
        <v>1</v>
      </c>
    </row>
    <row r="106306" spans="18:18" x14ac:dyDescent="0.25">
      <c r="R106306" s="15">
        <v>1</v>
      </c>
    </row>
    <row r="106307" spans="18:18" x14ac:dyDescent="0.25">
      <c r="R106307" s="15">
        <v>1</v>
      </c>
    </row>
    <row r="106308" spans="18:18" x14ac:dyDescent="0.25">
      <c r="R106308" s="15">
        <v>1</v>
      </c>
    </row>
    <row r="106309" spans="18:18" x14ac:dyDescent="0.25">
      <c r="R106309" s="15">
        <v>1</v>
      </c>
    </row>
    <row r="106310" spans="18:18" x14ac:dyDescent="0.25">
      <c r="R106310" s="15">
        <v>1</v>
      </c>
    </row>
    <row r="106311" spans="18:18" x14ac:dyDescent="0.25">
      <c r="R106311" s="15">
        <v>1</v>
      </c>
    </row>
    <row r="106312" spans="18:18" x14ac:dyDescent="0.25">
      <c r="R106312" s="15">
        <v>1</v>
      </c>
    </row>
    <row r="106313" spans="18:18" x14ac:dyDescent="0.25">
      <c r="R106313" s="15">
        <v>1</v>
      </c>
    </row>
    <row r="106314" spans="18:18" x14ac:dyDescent="0.25">
      <c r="R106314" s="15">
        <v>1</v>
      </c>
    </row>
    <row r="106315" spans="18:18" x14ac:dyDescent="0.25">
      <c r="R106315" s="15">
        <v>1</v>
      </c>
    </row>
    <row r="106316" spans="18:18" x14ac:dyDescent="0.25">
      <c r="R106316" s="15">
        <v>1</v>
      </c>
    </row>
    <row r="106317" spans="18:18" x14ac:dyDescent="0.25">
      <c r="R106317" s="15">
        <v>1</v>
      </c>
    </row>
    <row r="106318" spans="18:18" x14ac:dyDescent="0.25">
      <c r="R106318" s="15">
        <v>1</v>
      </c>
    </row>
    <row r="106319" spans="18:18" x14ac:dyDescent="0.25">
      <c r="R106319" s="15">
        <v>1</v>
      </c>
    </row>
    <row r="106320" spans="18:18" x14ac:dyDescent="0.25">
      <c r="R106320" s="15">
        <v>1</v>
      </c>
    </row>
    <row r="106321" spans="18:18" x14ac:dyDescent="0.25">
      <c r="R106321" s="15">
        <v>1</v>
      </c>
    </row>
    <row r="106322" spans="18:18" x14ac:dyDescent="0.25">
      <c r="R106322" s="15">
        <v>1</v>
      </c>
    </row>
    <row r="106323" spans="18:18" x14ac:dyDescent="0.25">
      <c r="R106323" s="15">
        <v>1</v>
      </c>
    </row>
    <row r="106324" spans="18:18" x14ac:dyDescent="0.25">
      <c r="R106324" s="15">
        <v>1</v>
      </c>
    </row>
    <row r="106325" spans="18:18" x14ac:dyDescent="0.25">
      <c r="R106325" s="15">
        <v>1</v>
      </c>
    </row>
    <row r="106326" spans="18:18" x14ac:dyDescent="0.25">
      <c r="R106326" s="15">
        <v>1</v>
      </c>
    </row>
    <row r="106327" spans="18:18" x14ac:dyDescent="0.25">
      <c r="R106327" s="15">
        <v>1</v>
      </c>
    </row>
    <row r="106328" spans="18:18" x14ac:dyDescent="0.25">
      <c r="R106328" s="15">
        <v>1</v>
      </c>
    </row>
    <row r="106329" spans="18:18" x14ac:dyDescent="0.25">
      <c r="R106329" s="15">
        <v>1</v>
      </c>
    </row>
    <row r="106330" spans="18:18" x14ac:dyDescent="0.25">
      <c r="R106330" s="15">
        <v>1</v>
      </c>
    </row>
    <row r="106331" spans="18:18" x14ac:dyDescent="0.25">
      <c r="R106331" s="15">
        <v>1</v>
      </c>
    </row>
    <row r="106332" spans="18:18" x14ac:dyDescent="0.25">
      <c r="R106332" s="15">
        <v>1</v>
      </c>
    </row>
    <row r="106333" spans="18:18" x14ac:dyDescent="0.25">
      <c r="R106333" s="15">
        <v>1</v>
      </c>
    </row>
    <row r="106334" spans="18:18" x14ac:dyDescent="0.25">
      <c r="R106334" s="15">
        <v>1</v>
      </c>
    </row>
    <row r="106335" spans="18:18" x14ac:dyDescent="0.25">
      <c r="R106335" s="15">
        <v>1</v>
      </c>
    </row>
    <row r="106336" spans="18:18" x14ac:dyDescent="0.25">
      <c r="R106336" s="15">
        <v>1</v>
      </c>
    </row>
    <row r="106337" spans="18:18" x14ac:dyDescent="0.25">
      <c r="R106337" s="15">
        <v>1</v>
      </c>
    </row>
    <row r="106338" spans="18:18" x14ac:dyDescent="0.25">
      <c r="R106338" s="15">
        <v>1</v>
      </c>
    </row>
    <row r="106339" spans="18:18" x14ac:dyDescent="0.25">
      <c r="R106339" s="15">
        <v>1</v>
      </c>
    </row>
    <row r="106340" spans="18:18" x14ac:dyDescent="0.25">
      <c r="R106340" s="15">
        <v>1</v>
      </c>
    </row>
    <row r="106341" spans="18:18" x14ac:dyDescent="0.25">
      <c r="R106341" s="15">
        <v>1</v>
      </c>
    </row>
    <row r="106342" spans="18:18" x14ac:dyDescent="0.25">
      <c r="R106342" s="15">
        <v>1</v>
      </c>
    </row>
    <row r="106343" spans="18:18" x14ac:dyDescent="0.25">
      <c r="R106343" s="15">
        <v>1</v>
      </c>
    </row>
    <row r="106344" spans="18:18" x14ac:dyDescent="0.25">
      <c r="R106344" s="15">
        <v>1</v>
      </c>
    </row>
    <row r="106345" spans="18:18" x14ac:dyDescent="0.25">
      <c r="R106345" s="15">
        <v>1</v>
      </c>
    </row>
    <row r="106346" spans="18:18" x14ac:dyDescent="0.25">
      <c r="R106346" s="15">
        <v>1</v>
      </c>
    </row>
    <row r="106347" spans="18:18" x14ac:dyDescent="0.25">
      <c r="R106347" s="15">
        <v>1</v>
      </c>
    </row>
    <row r="106348" spans="18:18" x14ac:dyDescent="0.25">
      <c r="R106348" s="15">
        <v>1</v>
      </c>
    </row>
    <row r="106349" spans="18:18" x14ac:dyDescent="0.25">
      <c r="R106349" s="15">
        <v>1</v>
      </c>
    </row>
    <row r="106350" spans="18:18" x14ac:dyDescent="0.25">
      <c r="R106350" s="15">
        <v>1</v>
      </c>
    </row>
    <row r="106351" spans="18:18" x14ac:dyDescent="0.25">
      <c r="R106351" s="15">
        <v>1</v>
      </c>
    </row>
    <row r="106352" spans="18:18" x14ac:dyDescent="0.25">
      <c r="R106352" s="15">
        <v>1</v>
      </c>
    </row>
    <row r="106353" spans="18:18" x14ac:dyDescent="0.25">
      <c r="R106353" s="15">
        <v>1</v>
      </c>
    </row>
    <row r="106354" spans="18:18" x14ac:dyDescent="0.25">
      <c r="R106354" s="15">
        <v>1</v>
      </c>
    </row>
    <row r="106355" spans="18:18" x14ac:dyDescent="0.25">
      <c r="R106355" s="15">
        <v>1</v>
      </c>
    </row>
    <row r="106356" spans="18:18" x14ac:dyDescent="0.25">
      <c r="R106356" s="15">
        <v>1</v>
      </c>
    </row>
    <row r="106357" spans="18:18" x14ac:dyDescent="0.25">
      <c r="R106357" s="15">
        <v>1</v>
      </c>
    </row>
    <row r="106358" spans="18:18" x14ac:dyDescent="0.25">
      <c r="R106358" s="15">
        <v>1</v>
      </c>
    </row>
    <row r="106359" spans="18:18" x14ac:dyDescent="0.25">
      <c r="R106359" s="15">
        <v>1</v>
      </c>
    </row>
    <row r="106360" spans="18:18" x14ac:dyDescent="0.25">
      <c r="R106360" s="15">
        <v>1</v>
      </c>
    </row>
    <row r="106361" spans="18:18" x14ac:dyDescent="0.25">
      <c r="R106361" s="15">
        <v>1</v>
      </c>
    </row>
    <row r="106362" spans="18:18" x14ac:dyDescent="0.25">
      <c r="R106362" s="15">
        <v>1</v>
      </c>
    </row>
    <row r="106363" spans="18:18" x14ac:dyDescent="0.25">
      <c r="R106363" s="15">
        <v>1</v>
      </c>
    </row>
    <row r="106364" spans="18:18" x14ac:dyDescent="0.25">
      <c r="R106364" s="15">
        <v>1</v>
      </c>
    </row>
    <row r="106365" spans="18:18" x14ac:dyDescent="0.25">
      <c r="R106365" s="15">
        <v>1</v>
      </c>
    </row>
    <row r="106366" spans="18:18" x14ac:dyDescent="0.25">
      <c r="R106366" s="15">
        <v>1</v>
      </c>
    </row>
    <row r="106367" spans="18:18" x14ac:dyDescent="0.25">
      <c r="R106367" s="15">
        <v>1</v>
      </c>
    </row>
    <row r="106368" spans="18:18" x14ac:dyDescent="0.25">
      <c r="R106368" s="15">
        <v>1</v>
      </c>
    </row>
    <row r="106369" spans="18:18" x14ac:dyDescent="0.25">
      <c r="R106369" s="15">
        <v>1</v>
      </c>
    </row>
    <row r="106370" spans="18:18" x14ac:dyDescent="0.25">
      <c r="R106370" s="15">
        <v>1</v>
      </c>
    </row>
    <row r="106371" spans="18:18" x14ac:dyDescent="0.25">
      <c r="R106371" s="15">
        <v>1</v>
      </c>
    </row>
    <row r="106372" spans="18:18" x14ac:dyDescent="0.25">
      <c r="R106372" s="15">
        <v>1</v>
      </c>
    </row>
    <row r="106373" spans="18:18" x14ac:dyDescent="0.25">
      <c r="R106373" s="15">
        <v>1</v>
      </c>
    </row>
    <row r="106374" spans="18:18" x14ac:dyDescent="0.25">
      <c r="R106374" s="15">
        <v>1</v>
      </c>
    </row>
    <row r="106375" spans="18:18" x14ac:dyDescent="0.25">
      <c r="R106375" s="15">
        <v>1</v>
      </c>
    </row>
    <row r="106376" spans="18:18" x14ac:dyDescent="0.25">
      <c r="R106376" s="15">
        <v>1</v>
      </c>
    </row>
    <row r="106377" spans="18:18" x14ac:dyDescent="0.25">
      <c r="R106377" s="15">
        <v>1</v>
      </c>
    </row>
    <row r="106378" spans="18:18" x14ac:dyDescent="0.25">
      <c r="R106378" s="15">
        <v>1</v>
      </c>
    </row>
    <row r="106379" spans="18:18" x14ac:dyDescent="0.25">
      <c r="R106379" s="15">
        <v>1</v>
      </c>
    </row>
    <row r="106380" spans="18:18" x14ac:dyDescent="0.25">
      <c r="R106380" s="15">
        <v>1</v>
      </c>
    </row>
    <row r="106381" spans="18:18" x14ac:dyDescent="0.25">
      <c r="R106381" s="15">
        <v>1</v>
      </c>
    </row>
    <row r="106382" spans="18:18" x14ac:dyDescent="0.25">
      <c r="R106382" s="15">
        <v>1</v>
      </c>
    </row>
    <row r="106383" spans="18:18" x14ac:dyDescent="0.25">
      <c r="R106383" s="15">
        <v>1</v>
      </c>
    </row>
    <row r="106384" spans="18:18" x14ac:dyDescent="0.25">
      <c r="R106384" s="15">
        <v>1</v>
      </c>
    </row>
    <row r="106385" spans="18:18" x14ac:dyDescent="0.25">
      <c r="R106385" s="15">
        <v>1</v>
      </c>
    </row>
    <row r="106386" spans="18:18" x14ac:dyDescent="0.25">
      <c r="R106386" s="15">
        <v>1</v>
      </c>
    </row>
    <row r="106387" spans="18:18" x14ac:dyDescent="0.25">
      <c r="R106387" s="15">
        <v>1</v>
      </c>
    </row>
    <row r="106388" spans="18:18" x14ac:dyDescent="0.25">
      <c r="R106388" s="15">
        <v>1</v>
      </c>
    </row>
    <row r="106389" spans="18:18" x14ac:dyDescent="0.25">
      <c r="R106389" s="15">
        <v>1</v>
      </c>
    </row>
    <row r="106390" spans="18:18" x14ac:dyDescent="0.25">
      <c r="R106390" s="15">
        <v>1</v>
      </c>
    </row>
    <row r="106391" spans="18:18" x14ac:dyDescent="0.25">
      <c r="R106391" s="15">
        <v>1</v>
      </c>
    </row>
    <row r="106392" spans="18:18" x14ac:dyDescent="0.25">
      <c r="R106392" s="15">
        <v>1</v>
      </c>
    </row>
    <row r="106393" spans="18:18" x14ac:dyDescent="0.25">
      <c r="R106393" s="15">
        <v>1</v>
      </c>
    </row>
    <row r="106394" spans="18:18" x14ac:dyDescent="0.25">
      <c r="R106394" s="15">
        <v>1</v>
      </c>
    </row>
    <row r="106395" spans="18:18" x14ac:dyDescent="0.25">
      <c r="R106395" s="15">
        <v>2</v>
      </c>
    </row>
    <row r="106396" spans="18:18" x14ac:dyDescent="0.25">
      <c r="R106396" s="15">
        <v>2</v>
      </c>
    </row>
    <row r="106397" spans="18:18" x14ac:dyDescent="0.25">
      <c r="R106397" s="15">
        <v>2</v>
      </c>
    </row>
    <row r="106398" spans="18:18" x14ac:dyDescent="0.25">
      <c r="R106398" s="15">
        <v>2</v>
      </c>
    </row>
    <row r="106399" spans="18:18" x14ac:dyDescent="0.25">
      <c r="R106399" s="15">
        <v>2</v>
      </c>
    </row>
    <row r="106400" spans="18:18" x14ac:dyDescent="0.25">
      <c r="R106400" s="15">
        <v>2</v>
      </c>
    </row>
    <row r="106401" spans="18:18" x14ac:dyDescent="0.25">
      <c r="R106401" s="15">
        <v>2</v>
      </c>
    </row>
    <row r="106402" spans="18:18" x14ac:dyDescent="0.25">
      <c r="R106402" s="15">
        <v>2</v>
      </c>
    </row>
    <row r="106403" spans="18:18" x14ac:dyDescent="0.25">
      <c r="R106403" s="15">
        <v>2</v>
      </c>
    </row>
    <row r="106404" spans="18:18" x14ac:dyDescent="0.25">
      <c r="R106404" s="15">
        <v>2</v>
      </c>
    </row>
    <row r="106405" spans="18:18" x14ac:dyDescent="0.25">
      <c r="R106405" s="15">
        <v>2</v>
      </c>
    </row>
    <row r="106406" spans="18:18" x14ac:dyDescent="0.25">
      <c r="R106406" s="15">
        <v>2</v>
      </c>
    </row>
    <row r="106407" spans="18:18" x14ac:dyDescent="0.25">
      <c r="R106407" s="15">
        <v>2</v>
      </c>
    </row>
    <row r="106408" spans="18:18" x14ac:dyDescent="0.25">
      <c r="R106408" s="15">
        <v>2</v>
      </c>
    </row>
    <row r="106409" spans="18:18" x14ac:dyDescent="0.25">
      <c r="R106409" s="15">
        <v>2</v>
      </c>
    </row>
    <row r="106410" spans="18:18" x14ac:dyDescent="0.25">
      <c r="R106410" s="15">
        <v>2</v>
      </c>
    </row>
    <row r="106411" spans="18:18" x14ac:dyDescent="0.25">
      <c r="R106411" s="15">
        <v>2</v>
      </c>
    </row>
    <row r="106412" spans="18:18" x14ac:dyDescent="0.25">
      <c r="R106412" s="15">
        <v>2</v>
      </c>
    </row>
    <row r="106413" spans="18:18" x14ac:dyDescent="0.25">
      <c r="R106413" s="15">
        <v>2</v>
      </c>
    </row>
    <row r="106414" spans="18:18" x14ac:dyDescent="0.25">
      <c r="R106414" s="15">
        <v>1</v>
      </c>
    </row>
    <row r="106415" spans="18:18" x14ac:dyDescent="0.25">
      <c r="R106415" s="15">
        <v>1</v>
      </c>
    </row>
    <row r="106416" spans="18:18" x14ac:dyDescent="0.25">
      <c r="R106416" s="15">
        <v>1</v>
      </c>
    </row>
    <row r="106417" spans="18:18" x14ac:dyDescent="0.25">
      <c r="R106417" s="15">
        <v>1</v>
      </c>
    </row>
    <row r="106418" spans="18:18" x14ac:dyDescent="0.25">
      <c r="R106418" s="15">
        <v>1</v>
      </c>
    </row>
    <row r="106419" spans="18:18" x14ac:dyDescent="0.25">
      <c r="R106419" s="15">
        <v>1</v>
      </c>
    </row>
    <row r="106420" spans="18:18" x14ac:dyDescent="0.25">
      <c r="R106420" s="15">
        <v>1</v>
      </c>
    </row>
    <row r="106421" spans="18:18" x14ac:dyDescent="0.25">
      <c r="R106421" s="15">
        <v>1</v>
      </c>
    </row>
    <row r="106422" spans="18:18" x14ac:dyDescent="0.25">
      <c r="R106422" s="15">
        <v>1</v>
      </c>
    </row>
    <row r="106423" spans="18:18" x14ac:dyDescent="0.25">
      <c r="R106423" s="15">
        <v>1</v>
      </c>
    </row>
    <row r="106424" spans="18:18" x14ac:dyDescent="0.25">
      <c r="R106424" s="15">
        <v>1</v>
      </c>
    </row>
    <row r="106425" spans="18:18" x14ac:dyDescent="0.25">
      <c r="R106425" s="15">
        <v>1</v>
      </c>
    </row>
    <row r="106426" spans="18:18" x14ac:dyDescent="0.25">
      <c r="R106426" s="15">
        <v>1</v>
      </c>
    </row>
    <row r="106427" spans="18:18" x14ac:dyDescent="0.25">
      <c r="R106427" s="15">
        <v>1</v>
      </c>
    </row>
    <row r="106428" spans="18:18" x14ac:dyDescent="0.25">
      <c r="R106428" s="15">
        <v>1</v>
      </c>
    </row>
    <row r="106429" spans="18:18" x14ac:dyDescent="0.25">
      <c r="R106429" s="15">
        <v>1</v>
      </c>
    </row>
    <row r="106430" spans="18:18" x14ac:dyDescent="0.25">
      <c r="R106430" s="15">
        <v>1</v>
      </c>
    </row>
    <row r="106431" spans="18:18" x14ac:dyDescent="0.25">
      <c r="R106431" s="15">
        <v>1</v>
      </c>
    </row>
    <row r="106432" spans="18:18" x14ac:dyDescent="0.25">
      <c r="R106432" s="15">
        <v>1</v>
      </c>
    </row>
    <row r="106433" spans="18:18" x14ac:dyDescent="0.25">
      <c r="R106433" s="15">
        <v>1</v>
      </c>
    </row>
    <row r="106434" spans="18:18" x14ac:dyDescent="0.25">
      <c r="R106434" s="15">
        <v>1</v>
      </c>
    </row>
    <row r="106435" spans="18:18" x14ac:dyDescent="0.25">
      <c r="R106435" s="15">
        <v>1</v>
      </c>
    </row>
    <row r="106436" spans="18:18" x14ac:dyDescent="0.25">
      <c r="R106436" s="15">
        <v>1</v>
      </c>
    </row>
    <row r="106437" spans="18:18" x14ac:dyDescent="0.25">
      <c r="R106437" s="15">
        <v>1</v>
      </c>
    </row>
    <row r="106438" spans="18:18" x14ac:dyDescent="0.25">
      <c r="R106438" s="15">
        <v>2</v>
      </c>
    </row>
    <row r="106439" spans="18:18" x14ac:dyDescent="0.25">
      <c r="R106439" s="15">
        <v>2</v>
      </c>
    </row>
    <row r="106440" spans="18:18" x14ac:dyDescent="0.25">
      <c r="R106440" s="15">
        <v>2</v>
      </c>
    </row>
    <row r="106441" spans="18:18" x14ac:dyDescent="0.25">
      <c r="R106441" s="15">
        <v>2</v>
      </c>
    </row>
    <row r="106442" spans="18:18" x14ac:dyDescent="0.25">
      <c r="R106442" s="15">
        <v>2</v>
      </c>
    </row>
    <row r="106443" spans="18:18" x14ac:dyDescent="0.25">
      <c r="R106443" s="15">
        <v>2</v>
      </c>
    </row>
    <row r="106444" spans="18:18" x14ac:dyDescent="0.25">
      <c r="R106444" s="15">
        <v>2</v>
      </c>
    </row>
    <row r="106445" spans="18:18" x14ac:dyDescent="0.25">
      <c r="R106445" s="15">
        <v>2</v>
      </c>
    </row>
    <row r="106446" spans="18:18" x14ac:dyDescent="0.25">
      <c r="R106446" s="15">
        <v>2</v>
      </c>
    </row>
    <row r="106447" spans="18:18" x14ac:dyDescent="0.25">
      <c r="R106447" s="15">
        <v>2</v>
      </c>
    </row>
    <row r="106448" spans="18:18" x14ac:dyDescent="0.25">
      <c r="R106448" s="15">
        <v>2</v>
      </c>
    </row>
    <row r="106449" spans="18:18" x14ac:dyDescent="0.25">
      <c r="R106449" s="15">
        <v>2</v>
      </c>
    </row>
    <row r="106450" spans="18:18" x14ac:dyDescent="0.25">
      <c r="R106450" s="15">
        <v>2</v>
      </c>
    </row>
    <row r="106451" spans="18:18" x14ac:dyDescent="0.25">
      <c r="R106451" s="15">
        <v>2</v>
      </c>
    </row>
    <row r="106452" spans="18:18" x14ac:dyDescent="0.25">
      <c r="R106452" s="15">
        <v>2</v>
      </c>
    </row>
    <row r="106453" spans="18:18" x14ac:dyDescent="0.25">
      <c r="R106453" s="15">
        <v>2</v>
      </c>
    </row>
    <row r="106454" spans="18:18" x14ac:dyDescent="0.25">
      <c r="R106454" s="15">
        <v>2</v>
      </c>
    </row>
    <row r="106455" spans="18:18" x14ac:dyDescent="0.25">
      <c r="R106455" s="15">
        <v>2</v>
      </c>
    </row>
    <row r="106456" spans="18:18" x14ac:dyDescent="0.25">
      <c r="R106456" s="15">
        <v>2</v>
      </c>
    </row>
    <row r="106457" spans="18:18" x14ac:dyDescent="0.25">
      <c r="R106457" s="15">
        <v>2</v>
      </c>
    </row>
    <row r="106458" spans="18:18" x14ac:dyDescent="0.25">
      <c r="R106458" s="15">
        <v>2</v>
      </c>
    </row>
    <row r="106459" spans="18:18" x14ac:dyDescent="0.25">
      <c r="R106459" s="15">
        <v>2</v>
      </c>
    </row>
    <row r="106460" spans="18:18" x14ac:dyDescent="0.25">
      <c r="R106460" s="15">
        <v>2</v>
      </c>
    </row>
    <row r="106461" spans="18:18" x14ac:dyDescent="0.25">
      <c r="R106461" s="15">
        <v>2</v>
      </c>
    </row>
    <row r="106462" spans="18:18" x14ac:dyDescent="0.25">
      <c r="R106462" s="15">
        <v>2</v>
      </c>
    </row>
    <row r="106463" spans="18:18" x14ac:dyDescent="0.25">
      <c r="R106463" s="15">
        <v>2</v>
      </c>
    </row>
    <row r="106464" spans="18:18" x14ac:dyDescent="0.25">
      <c r="R106464" s="15">
        <v>2</v>
      </c>
    </row>
    <row r="106465" spans="18:18" x14ac:dyDescent="0.25">
      <c r="R106465" s="15">
        <v>2</v>
      </c>
    </row>
    <row r="106466" spans="18:18" x14ac:dyDescent="0.25">
      <c r="R106466" s="15">
        <v>1</v>
      </c>
    </row>
    <row r="106467" spans="18:18" x14ac:dyDescent="0.25">
      <c r="R106467" s="15">
        <v>1</v>
      </c>
    </row>
    <row r="106468" spans="18:18" x14ac:dyDescent="0.25">
      <c r="R106468" s="15">
        <v>1</v>
      </c>
    </row>
    <row r="106469" spans="18:18" x14ac:dyDescent="0.25">
      <c r="R106469" s="15">
        <v>1</v>
      </c>
    </row>
    <row r="106470" spans="18:18" x14ac:dyDescent="0.25">
      <c r="R106470" s="15">
        <v>1</v>
      </c>
    </row>
    <row r="106471" spans="18:18" x14ac:dyDescent="0.25">
      <c r="R106471" s="15">
        <v>1</v>
      </c>
    </row>
    <row r="106472" spans="18:18" x14ac:dyDescent="0.25">
      <c r="R106472" s="15">
        <v>1</v>
      </c>
    </row>
    <row r="106473" spans="18:18" x14ac:dyDescent="0.25">
      <c r="R106473" s="15">
        <v>1</v>
      </c>
    </row>
    <row r="106474" spans="18:18" x14ac:dyDescent="0.25">
      <c r="R106474" s="15">
        <v>1</v>
      </c>
    </row>
    <row r="106475" spans="18:18" x14ac:dyDescent="0.25">
      <c r="R106475" s="15">
        <v>1</v>
      </c>
    </row>
    <row r="106476" spans="18:18" x14ac:dyDescent="0.25">
      <c r="R106476" s="15">
        <v>1</v>
      </c>
    </row>
    <row r="106477" spans="18:18" x14ac:dyDescent="0.25">
      <c r="R106477" s="15">
        <v>1</v>
      </c>
    </row>
    <row r="106478" spans="18:18" x14ac:dyDescent="0.25">
      <c r="R106478" s="15">
        <v>1</v>
      </c>
    </row>
    <row r="106479" spans="18:18" x14ac:dyDescent="0.25">
      <c r="R106479" s="15">
        <v>1</v>
      </c>
    </row>
    <row r="106480" spans="18:18" x14ac:dyDescent="0.25">
      <c r="R106480" s="15">
        <v>1</v>
      </c>
    </row>
    <row r="106481" spans="18:18" x14ac:dyDescent="0.25">
      <c r="R106481" s="15">
        <v>1</v>
      </c>
    </row>
    <row r="106482" spans="18:18" x14ac:dyDescent="0.25">
      <c r="R106482" s="15">
        <v>1</v>
      </c>
    </row>
    <row r="106483" spans="18:18" x14ac:dyDescent="0.25">
      <c r="R106483" s="15">
        <v>1</v>
      </c>
    </row>
    <row r="106484" spans="18:18" x14ac:dyDescent="0.25">
      <c r="R106484" s="15">
        <v>1</v>
      </c>
    </row>
    <row r="106485" spans="18:18" x14ac:dyDescent="0.25">
      <c r="R106485" s="15">
        <v>1</v>
      </c>
    </row>
    <row r="106486" spans="18:18" x14ac:dyDescent="0.25">
      <c r="R106486" s="15">
        <v>1</v>
      </c>
    </row>
    <row r="106487" spans="18:18" x14ac:dyDescent="0.25">
      <c r="R106487" s="15">
        <v>1</v>
      </c>
    </row>
    <row r="106488" spans="18:18" x14ac:dyDescent="0.25">
      <c r="R106488" s="15">
        <v>1</v>
      </c>
    </row>
    <row r="106489" spans="18:18" x14ac:dyDescent="0.25">
      <c r="R106489" s="15">
        <v>1</v>
      </c>
    </row>
    <row r="106490" spans="18:18" x14ac:dyDescent="0.25">
      <c r="R106490" s="15">
        <v>1</v>
      </c>
    </row>
    <row r="106491" spans="18:18" x14ac:dyDescent="0.25">
      <c r="R106491" s="15">
        <v>1</v>
      </c>
    </row>
    <row r="106492" spans="18:18" x14ac:dyDescent="0.25">
      <c r="R106492" s="15">
        <v>1</v>
      </c>
    </row>
    <row r="106493" spans="18:18" x14ac:dyDescent="0.25">
      <c r="R106493" s="15">
        <v>1</v>
      </c>
    </row>
    <row r="106494" spans="18:18" x14ac:dyDescent="0.25">
      <c r="R106494" s="15">
        <v>1</v>
      </c>
    </row>
    <row r="106495" spans="18:18" x14ac:dyDescent="0.25">
      <c r="R106495" s="15">
        <v>3</v>
      </c>
    </row>
    <row r="106496" spans="18:18" x14ac:dyDescent="0.25">
      <c r="R106496" s="15">
        <v>3</v>
      </c>
    </row>
    <row r="106497" spans="18:18" x14ac:dyDescent="0.25">
      <c r="R106497" s="15">
        <v>3</v>
      </c>
    </row>
    <row r="106498" spans="18:18" x14ac:dyDescent="0.25">
      <c r="R106498" s="15">
        <v>3</v>
      </c>
    </row>
    <row r="106499" spans="18:18" x14ac:dyDescent="0.25">
      <c r="R106499" s="15">
        <v>3</v>
      </c>
    </row>
    <row r="106500" spans="18:18" x14ac:dyDescent="0.25">
      <c r="R106500" s="15">
        <v>4</v>
      </c>
    </row>
    <row r="106501" spans="18:18" x14ac:dyDescent="0.25">
      <c r="R106501" s="15">
        <v>4</v>
      </c>
    </row>
    <row r="106502" spans="18:18" x14ac:dyDescent="0.25">
      <c r="R106502" s="15">
        <v>4</v>
      </c>
    </row>
    <row r="106503" spans="18:18" x14ac:dyDescent="0.25">
      <c r="R106503" s="15">
        <v>4</v>
      </c>
    </row>
    <row r="106504" spans="18:18" x14ac:dyDescent="0.25">
      <c r="R106504" s="15">
        <v>4</v>
      </c>
    </row>
    <row r="106505" spans="18:18" x14ac:dyDescent="0.25">
      <c r="R106505" s="15">
        <v>4</v>
      </c>
    </row>
    <row r="106506" spans="18:18" x14ac:dyDescent="0.25">
      <c r="R106506" s="15">
        <v>4</v>
      </c>
    </row>
    <row r="106507" spans="18:18" x14ac:dyDescent="0.25">
      <c r="R106507" s="15">
        <v>4</v>
      </c>
    </row>
    <row r="106508" spans="18:18" x14ac:dyDescent="0.25">
      <c r="R106508" s="15">
        <v>4</v>
      </c>
    </row>
    <row r="106509" spans="18:18" x14ac:dyDescent="0.25">
      <c r="R106509" s="15">
        <v>4</v>
      </c>
    </row>
    <row r="106510" spans="18:18" x14ac:dyDescent="0.25">
      <c r="R106510" s="15">
        <v>4</v>
      </c>
    </row>
    <row r="106511" spans="18:18" x14ac:dyDescent="0.25">
      <c r="R106511" s="15">
        <v>4</v>
      </c>
    </row>
    <row r="106512" spans="18:18" x14ac:dyDescent="0.25">
      <c r="R106512" s="15">
        <v>4</v>
      </c>
    </row>
    <row r="106513" spans="18:18" x14ac:dyDescent="0.25">
      <c r="R106513" s="15">
        <v>4</v>
      </c>
    </row>
    <row r="106514" spans="18:18" x14ac:dyDescent="0.25">
      <c r="R106514" s="15">
        <v>4</v>
      </c>
    </row>
    <row r="106515" spans="18:18" x14ac:dyDescent="0.25">
      <c r="R106515" s="15">
        <v>4</v>
      </c>
    </row>
    <row r="106516" spans="18:18" x14ac:dyDescent="0.25">
      <c r="R106516" s="15">
        <v>4</v>
      </c>
    </row>
    <row r="106517" spans="18:18" x14ac:dyDescent="0.25">
      <c r="R106517" s="15">
        <v>4</v>
      </c>
    </row>
    <row r="106518" spans="18:18" x14ac:dyDescent="0.25">
      <c r="R106518" s="15">
        <v>4</v>
      </c>
    </row>
    <row r="106519" spans="18:18" x14ac:dyDescent="0.25">
      <c r="R106519" s="15">
        <v>4</v>
      </c>
    </row>
    <row r="106520" spans="18:18" x14ac:dyDescent="0.25">
      <c r="R106520" s="15">
        <v>4</v>
      </c>
    </row>
    <row r="106521" spans="18:18" x14ac:dyDescent="0.25">
      <c r="R106521" s="15">
        <v>4</v>
      </c>
    </row>
    <row r="106522" spans="18:18" x14ac:dyDescent="0.25">
      <c r="R106522" s="15">
        <v>4</v>
      </c>
    </row>
    <row r="106523" spans="18:18" x14ac:dyDescent="0.25">
      <c r="R106523" s="15">
        <v>4</v>
      </c>
    </row>
    <row r="106524" spans="18:18" x14ac:dyDescent="0.25">
      <c r="R106524" s="15">
        <v>4</v>
      </c>
    </row>
    <row r="106525" spans="18:18" x14ac:dyDescent="0.25">
      <c r="R106525" s="15">
        <v>4</v>
      </c>
    </row>
    <row r="106526" spans="18:18" x14ac:dyDescent="0.25">
      <c r="R106526" s="15">
        <v>4</v>
      </c>
    </row>
    <row r="106527" spans="18:18" x14ac:dyDescent="0.25">
      <c r="R106527" s="15">
        <v>4</v>
      </c>
    </row>
    <row r="106528" spans="18:18" x14ac:dyDescent="0.25">
      <c r="R106528" s="15">
        <v>4</v>
      </c>
    </row>
    <row r="106529" spans="18:18" x14ac:dyDescent="0.25">
      <c r="R106529" s="15">
        <v>4</v>
      </c>
    </row>
    <row r="106530" spans="18:18" x14ac:dyDescent="0.25">
      <c r="R106530" s="15">
        <v>4</v>
      </c>
    </row>
    <row r="106531" spans="18:18" x14ac:dyDescent="0.25">
      <c r="R106531" s="15">
        <v>4</v>
      </c>
    </row>
    <row r="106532" spans="18:18" x14ac:dyDescent="0.25">
      <c r="R106532" s="15">
        <v>4</v>
      </c>
    </row>
    <row r="106533" spans="18:18" x14ac:dyDescent="0.25">
      <c r="R106533" s="15">
        <v>4</v>
      </c>
    </row>
    <row r="106534" spans="18:18" x14ac:dyDescent="0.25">
      <c r="R106534" s="15">
        <v>4</v>
      </c>
    </row>
    <row r="106535" spans="18:18" x14ac:dyDescent="0.25">
      <c r="R106535" s="15">
        <v>4</v>
      </c>
    </row>
    <row r="106536" spans="18:18" x14ac:dyDescent="0.25">
      <c r="R106536" s="15">
        <v>4</v>
      </c>
    </row>
    <row r="106537" spans="18:18" x14ac:dyDescent="0.25">
      <c r="R106537" s="15">
        <v>4</v>
      </c>
    </row>
    <row r="106538" spans="18:18" x14ac:dyDescent="0.25">
      <c r="R106538" s="15">
        <v>4</v>
      </c>
    </row>
    <row r="106539" spans="18:18" x14ac:dyDescent="0.25">
      <c r="R106539" s="15">
        <v>4</v>
      </c>
    </row>
    <row r="106540" spans="18:18" x14ac:dyDescent="0.25">
      <c r="R106540" s="15">
        <v>4</v>
      </c>
    </row>
    <row r="106541" spans="18:18" x14ac:dyDescent="0.25">
      <c r="R106541" s="15">
        <v>4</v>
      </c>
    </row>
    <row r="106542" spans="18:18" x14ac:dyDescent="0.25">
      <c r="R106542" s="15">
        <v>4</v>
      </c>
    </row>
    <row r="106543" spans="18:18" x14ac:dyDescent="0.25">
      <c r="R106543" s="15">
        <v>4</v>
      </c>
    </row>
    <row r="106544" spans="18:18" x14ac:dyDescent="0.25">
      <c r="R106544" s="15">
        <v>4</v>
      </c>
    </row>
    <row r="106545" spans="18:18" x14ac:dyDescent="0.25">
      <c r="R106545" s="15">
        <v>4</v>
      </c>
    </row>
    <row r="106546" spans="18:18" x14ac:dyDescent="0.25">
      <c r="R106546" s="15">
        <v>4</v>
      </c>
    </row>
    <row r="106547" spans="18:18" x14ac:dyDescent="0.25">
      <c r="R106547" s="15">
        <v>4</v>
      </c>
    </row>
    <row r="106548" spans="18:18" x14ac:dyDescent="0.25">
      <c r="R106548" s="15">
        <v>4</v>
      </c>
    </row>
    <row r="106549" spans="18:18" x14ac:dyDescent="0.25">
      <c r="R106549" s="15">
        <v>4</v>
      </c>
    </row>
    <row r="106550" spans="18:18" x14ac:dyDescent="0.25">
      <c r="R106550" s="15">
        <v>4</v>
      </c>
    </row>
    <row r="106551" spans="18:18" x14ac:dyDescent="0.25">
      <c r="R106551" s="15">
        <v>4</v>
      </c>
    </row>
    <row r="106552" spans="18:18" x14ac:dyDescent="0.25">
      <c r="R106552" s="15">
        <v>4</v>
      </c>
    </row>
    <row r="106553" spans="18:18" x14ac:dyDescent="0.25">
      <c r="R106553" s="15">
        <v>4</v>
      </c>
    </row>
    <row r="106554" spans="18:18" x14ac:dyDescent="0.25">
      <c r="R106554" s="15">
        <v>4</v>
      </c>
    </row>
    <row r="106555" spans="18:18" x14ac:dyDescent="0.25">
      <c r="R106555" s="15">
        <v>4</v>
      </c>
    </row>
    <row r="106556" spans="18:18" x14ac:dyDescent="0.25">
      <c r="R106556" s="15">
        <v>4</v>
      </c>
    </row>
    <row r="106557" spans="18:18" x14ac:dyDescent="0.25">
      <c r="R106557" s="15">
        <v>4</v>
      </c>
    </row>
    <row r="106558" spans="18:18" x14ac:dyDescent="0.25">
      <c r="R106558" s="15">
        <v>4</v>
      </c>
    </row>
    <row r="106559" spans="18:18" x14ac:dyDescent="0.25">
      <c r="R106559" s="15">
        <v>4</v>
      </c>
    </row>
    <row r="106560" spans="18:18" x14ac:dyDescent="0.25">
      <c r="R106560" s="15">
        <v>4</v>
      </c>
    </row>
    <row r="106561" spans="18:18" x14ac:dyDescent="0.25">
      <c r="R106561" s="15">
        <v>4</v>
      </c>
    </row>
    <row r="106562" spans="18:18" x14ac:dyDescent="0.25">
      <c r="R106562" s="15">
        <v>4</v>
      </c>
    </row>
    <row r="106563" spans="18:18" x14ac:dyDescent="0.25">
      <c r="R106563" s="15">
        <v>4</v>
      </c>
    </row>
    <row r="106564" spans="18:18" x14ac:dyDescent="0.25">
      <c r="R106564" s="15">
        <v>4</v>
      </c>
    </row>
    <row r="106565" spans="18:18" x14ac:dyDescent="0.25">
      <c r="R106565" s="15">
        <v>4</v>
      </c>
    </row>
    <row r="106566" spans="18:18" x14ac:dyDescent="0.25">
      <c r="R106566" s="15">
        <v>4</v>
      </c>
    </row>
    <row r="106567" spans="18:18" x14ac:dyDescent="0.25">
      <c r="R106567" s="15">
        <v>4</v>
      </c>
    </row>
    <row r="106568" spans="18:18" x14ac:dyDescent="0.25">
      <c r="R106568" s="15">
        <v>4</v>
      </c>
    </row>
    <row r="106569" spans="18:18" x14ac:dyDescent="0.25">
      <c r="R106569" s="15">
        <v>4</v>
      </c>
    </row>
    <row r="106570" spans="18:18" x14ac:dyDescent="0.25">
      <c r="R106570" s="15">
        <v>4</v>
      </c>
    </row>
    <row r="106571" spans="18:18" x14ac:dyDescent="0.25">
      <c r="R106571" s="15">
        <v>4</v>
      </c>
    </row>
    <row r="106572" spans="18:18" x14ac:dyDescent="0.25">
      <c r="R106572" s="15">
        <v>4</v>
      </c>
    </row>
    <row r="106573" spans="18:18" x14ac:dyDescent="0.25">
      <c r="R106573" s="15">
        <v>4</v>
      </c>
    </row>
    <row r="106574" spans="18:18" x14ac:dyDescent="0.25">
      <c r="R106574" s="15">
        <v>4</v>
      </c>
    </row>
    <row r="106575" spans="18:18" x14ac:dyDescent="0.25">
      <c r="R106575" s="15">
        <v>4</v>
      </c>
    </row>
    <row r="106576" spans="18:18" x14ac:dyDescent="0.25">
      <c r="R106576" s="15">
        <v>4</v>
      </c>
    </row>
    <row r="106577" spans="18:18" x14ac:dyDescent="0.25">
      <c r="R106577" s="15">
        <v>4</v>
      </c>
    </row>
    <row r="106578" spans="18:18" x14ac:dyDescent="0.25">
      <c r="R106578" s="15">
        <v>4</v>
      </c>
    </row>
    <row r="106579" spans="18:18" x14ac:dyDescent="0.25">
      <c r="R106579" s="15">
        <v>3</v>
      </c>
    </row>
    <row r="106580" spans="18:18" x14ac:dyDescent="0.25">
      <c r="R106580" s="15">
        <v>3</v>
      </c>
    </row>
    <row r="106581" spans="18:18" x14ac:dyDescent="0.25">
      <c r="R106581" s="15">
        <v>3</v>
      </c>
    </row>
    <row r="106582" spans="18:18" x14ac:dyDescent="0.25">
      <c r="R106582" s="15">
        <v>3</v>
      </c>
    </row>
    <row r="106583" spans="18:18" x14ac:dyDescent="0.25">
      <c r="R106583" s="15">
        <v>3</v>
      </c>
    </row>
    <row r="106584" spans="18:18" x14ac:dyDescent="0.25">
      <c r="R106584" s="15">
        <v>3</v>
      </c>
    </row>
    <row r="106585" spans="18:18" x14ac:dyDescent="0.25">
      <c r="R106585" s="15">
        <v>3</v>
      </c>
    </row>
    <row r="106586" spans="18:18" x14ac:dyDescent="0.25">
      <c r="R106586" s="15">
        <v>3</v>
      </c>
    </row>
    <row r="106587" spans="18:18" x14ac:dyDescent="0.25">
      <c r="R106587" s="15">
        <v>3</v>
      </c>
    </row>
    <row r="106588" spans="18:18" x14ac:dyDescent="0.25">
      <c r="R106588" s="15">
        <v>3</v>
      </c>
    </row>
    <row r="106589" spans="18:18" x14ac:dyDescent="0.25">
      <c r="R106589" s="15">
        <v>3</v>
      </c>
    </row>
    <row r="106590" spans="18:18" x14ac:dyDescent="0.25">
      <c r="R106590" s="15">
        <v>3</v>
      </c>
    </row>
    <row r="106591" spans="18:18" x14ac:dyDescent="0.25">
      <c r="R106591" s="15">
        <v>3</v>
      </c>
    </row>
    <row r="106592" spans="18:18" x14ac:dyDescent="0.25">
      <c r="R106592" s="15">
        <v>3</v>
      </c>
    </row>
    <row r="106593" spans="18:18" x14ac:dyDescent="0.25">
      <c r="R106593" s="15">
        <v>3</v>
      </c>
    </row>
    <row r="106594" spans="18:18" x14ac:dyDescent="0.25">
      <c r="R106594" s="15">
        <v>3</v>
      </c>
    </row>
    <row r="106595" spans="18:18" x14ac:dyDescent="0.25">
      <c r="R106595" s="15">
        <v>3</v>
      </c>
    </row>
    <row r="106596" spans="18:18" x14ac:dyDescent="0.25">
      <c r="R106596" s="15">
        <v>3</v>
      </c>
    </row>
    <row r="106597" spans="18:18" x14ac:dyDescent="0.25">
      <c r="R106597" s="15">
        <v>3</v>
      </c>
    </row>
    <row r="106598" spans="18:18" x14ac:dyDescent="0.25">
      <c r="R106598" s="15">
        <v>3</v>
      </c>
    </row>
    <row r="106599" spans="18:18" x14ac:dyDescent="0.25">
      <c r="R106599" s="15">
        <v>1</v>
      </c>
    </row>
    <row r="106600" spans="18:18" x14ac:dyDescent="0.25">
      <c r="R106600" s="15">
        <v>1</v>
      </c>
    </row>
    <row r="106601" spans="18:18" x14ac:dyDescent="0.25">
      <c r="R106601" s="15">
        <v>1</v>
      </c>
    </row>
    <row r="106602" spans="18:18" x14ac:dyDescent="0.25">
      <c r="R106602" s="15">
        <v>1</v>
      </c>
    </row>
    <row r="106603" spans="18:18" x14ac:dyDescent="0.25">
      <c r="R106603" s="15">
        <v>1</v>
      </c>
    </row>
    <row r="106604" spans="18:18" x14ac:dyDescent="0.25">
      <c r="R106604" s="15">
        <v>1</v>
      </c>
    </row>
    <row r="106605" spans="18:18" x14ac:dyDescent="0.25">
      <c r="R106605" s="15">
        <v>1</v>
      </c>
    </row>
    <row r="106606" spans="18:18" x14ac:dyDescent="0.25">
      <c r="R106606" s="15">
        <v>1</v>
      </c>
    </row>
    <row r="106607" spans="18:18" x14ac:dyDescent="0.25">
      <c r="R106607" s="15">
        <v>1</v>
      </c>
    </row>
    <row r="106608" spans="18:18" x14ac:dyDescent="0.25">
      <c r="R106608" s="15">
        <v>1</v>
      </c>
    </row>
    <row r="106609" spans="18:18" x14ac:dyDescent="0.25">
      <c r="R106609" s="15">
        <v>1</v>
      </c>
    </row>
    <row r="106610" spans="18:18" x14ac:dyDescent="0.25">
      <c r="R106610" s="15">
        <v>1</v>
      </c>
    </row>
    <row r="106611" spans="18:18" x14ac:dyDescent="0.25">
      <c r="R106611" s="15">
        <v>1</v>
      </c>
    </row>
    <row r="106612" spans="18:18" x14ac:dyDescent="0.25">
      <c r="R106612" s="15">
        <v>1</v>
      </c>
    </row>
    <row r="106613" spans="18:18" x14ac:dyDescent="0.25">
      <c r="R106613" s="15">
        <v>1</v>
      </c>
    </row>
    <row r="106614" spans="18:18" x14ac:dyDescent="0.25">
      <c r="R106614" s="15">
        <v>1</v>
      </c>
    </row>
    <row r="106615" spans="18:18" x14ac:dyDescent="0.25">
      <c r="R106615" s="15">
        <v>1</v>
      </c>
    </row>
    <row r="106616" spans="18:18" x14ac:dyDescent="0.25">
      <c r="R106616" s="15">
        <v>1</v>
      </c>
    </row>
    <row r="106617" spans="18:18" x14ac:dyDescent="0.25">
      <c r="R106617" s="15">
        <v>1</v>
      </c>
    </row>
    <row r="106618" spans="18:18" x14ac:dyDescent="0.25">
      <c r="R106618" s="15">
        <v>1</v>
      </c>
    </row>
    <row r="106619" spans="18:18" x14ac:dyDescent="0.25">
      <c r="R106619" s="15">
        <v>3</v>
      </c>
    </row>
    <row r="106620" spans="18:18" x14ac:dyDescent="0.25">
      <c r="R106620" s="15">
        <v>3</v>
      </c>
    </row>
    <row r="106621" spans="18:18" x14ac:dyDescent="0.25">
      <c r="R106621" s="15">
        <v>3</v>
      </c>
    </row>
    <row r="106622" spans="18:18" x14ac:dyDescent="0.25">
      <c r="R106622" s="15">
        <v>3</v>
      </c>
    </row>
    <row r="106623" spans="18:18" x14ac:dyDescent="0.25">
      <c r="R106623" s="15">
        <v>3</v>
      </c>
    </row>
    <row r="106624" spans="18:18" x14ac:dyDescent="0.25">
      <c r="R106624" s="15">
        <v>3</v>
      </c>
    </row>
    <row r="106625" spans="18:18" x14ac:dyDescent="0.25">
      <c r="R106625" s="15">
        <v>3</v>
      </c>
    </row>
    <row r="106626" spans="18:18" x14ac:dyDescent="0.25">
      <c r="R106626" s="15">
        <v>3</v>
      </c>
    </row>
    <row r="106627" spans="18:18" x14ac:dyDescent="0.25">
      <c r="R106627" s="15">
        <v>3</v>
      </c>
    </row>
    <row r="106628" spans="18:18" x14ac:dyDescent="0.25">
      <c r="R106628" s="15">
        <v>3</v>
      </c>
    </row>
    <row r="106629" spans="18:18" x14ac:dyDescent="0.25">
      <c r="R106629" s="15">
        <v>3</v>
      </c>
    </row>
    <row r="106630" spans="18:18" x14ac:dyDescent="0.25">
      <c r="R106630" s="15">
        <v>3</v>
      </c>
    </row>
    <row r="106631" spans="18:18" x14ac:dyDescent="0.25">
      <c r="R106631" s="15">
        <v>3</v>
      </c>
    </row>
    <row r="106632" spans="18:18" x14ac:dyDescent="0.25">
      <c r="R106632" s="15">
        <v>3</v>
      </c>
    </row>
    <row r="106633" spans="18:18" x14ac:dyDescent="0.25">
      <c r="R106633" s="15">
        <v>3</v>
      </c>
    </row>
    <row r="106634" spans="18:18" x14ac:dyDescent="0.25">
      <c r="R106634" s="15">
        <v>3</v>
      </c>
    </row>
    <row r="106635" spans="18:18" x14ac:dyDescent="0.25">
      <c r="R106635" s="15">
        <v>3</v>
      </c>
    </row>
    <row r="106636" spans="18:18" x14ac:dyDescent="0.25">
      <c r="R106636" s="15">
        <v>3</v>
      </c>
    </row>
    <row r="106637" spans="18:18" x14ac:dyDescent="0.25">
      <c r="R106637" s="15">
        <v>3</v>
      </c>
    </row>
    <row r="106638" spans="18:18" x14ac:dyDescent="0.25">
      <c r="R106638" s="15">
        <v>3</v>
      </c>
    </row>
    <row r="106639" spans="18:18" x14ac:dyDescent="0.25">
      <c r="R106639" s="15">
        <v>3</v>
      </c>
    </row>
    <row r="106640" spans="18:18" x14ac:dyDescent="0.25">
      <c r="R106640" s="15">
        <v>3</v>
      </c>
    </row>
    <row r="106641" spans="18:18" x14ac:dyDescent="0.25">
      <c r="R106641" s="15">
        <v>3</v>
      </c>
    </row>
    <row r="106642" spans="18:18" x14ac:dyDescent="0.25">
      <c r="R106642" s="15">
        <v>3</v>
      </c>
    </row>
    <row r="106643" spans="18:18" x14ac:dyDescent="0.25">
      <c r="R106643" s="15">
        <v>3</v>
      </c>
    </row>
    <row r="106644" spans="18:18" x14ac:dyDescent="0.25">
      <c r="R106644" s="15">
        <v>3</v>
      </c>
    </row>
    <row r="106645" spans="18:18" x14ac:dyDescent="0.25">
      <c r="R106645" s="15">
        <v>3</v>
      </c>
    </row>
    <row r="106646" spans="18:18" x14ac:dyDescent="0.25">
      <c r="R106646" s="15">
        <v>3</v>
      </c>
    </row>
    <row r="106647" spans="18:18" x14ac:dyDescent="0.25">
      <c r="R106647" s="15">
        <v>3</v>
      </c>
    </row>
    <row r="106648" spans="18:18" x14ac:dyDescent="0.25">
      <c r="R106648" s="15">
        <v>3</v>
      </c>
    </row>
    <row r="106649" spans="18:18" x14ac:dyDescent="0.25">
      <c r="R106649" s="15">
        <v>3</v>
      </c>
    </row>
    <row r="106650" spans="18:18" x14ac:dyDescent="0.25">
      <c r="R106650" s="15">
        <v>3</v>
      </c>
    </row>
    <row r="106651" spans="18:18" x14ac:dyDescent="0.25">
      <c r="R106651" s="15">
        <v>3</v>
      </c>
    </row>
    <row r="106652" spans="18:18" x14ac:dyDescent="0.25">
      <c r="R106652" s="15">
        <v>3</v>
      </c>
    </row>
    <row r="106653" spans="18:18" x14ac:dyDescent="0.25">
      <c r="R106653" s="15">
        <v>3</v>
      </c>
    </row>
    <row r="106654" spans="18:18" x14ac:dyDescent="0.25">
      <c r="R106654" s="15">
        <v>3</v>
      </c>
    </row>
    <row r="106655" spans="18:18" x14ac:dyDescent="0.25">
      <c r="R106655" s="15">
        <v>3</v>
      </c>
    </row>
    <row r="106656" spans="18:18" x14ac:dyDescent="0.25">
      <c r="R106656" s="15">
        <v>4</v>
      </c>
    </row>
    <row r="106657" spans="18:18" x14ac:dyDescent="0.25">
      <c r="R106657" s="15">
        <v>4</v>
      </c>
    </row>
    <row r="106658" spans="18:18" x14ac:dyDescent="0.25">
      <c r="R106658" s="15">
        <v>1</v>
      </c>
    </row>
    <row r="106659" spans="18:18" x14ac:dyDescent="0.25">
      <c r="R106659" s="15">
        <v>1</v>
      </c>
    </row>
    <row r="106660" spans="18:18" x14ac:dyDescent="0.25">
      <c r="R106660" s="15">
        <v>1</v>
      </c>
    </row>
    <row r="106661" spans="18:18" x14ac:dyDescent="0.25">
      <c r="R106661" s="15">
        <v>1</v>
      </c>
    </row>
    <row r="106662" spans="18:18" x14ac:dyDescent="0.25">
      <c r="R106662" s="15">
        <v>4</v>
      </c>
    </row>
    <row r="106663" spans="18:18" x14ac:dyDescent="0.25">
      <c r="R106663" s="15">
        <v>4</v>
      </c>
    </row>
    <row r="106664" spans="18:18" x14ac:dyDescent="0.25">
      <c r="R106664" s="15">
        <v>1</v>
      </c>
    </row>
    <row r="106665" spans="18:18" x14ac:dyDescent="0.25">
      <c r="R106665" s="15">
        <v>1</v>
      </c>
    </row>
    <row r="106666" spans="18:18" x14ac:dyDescent="0.25">
      <c r="R106666" s="15">
        <v>1</v>
      </c>
    </row>
    <row r="106667" spans="18:18" x14ac:dyDescent="0.25">
      <c r="R106667" s="15">
        <v>1</v>
      </c>
    </row>
    <row r="106668" spans="18:18" x14ac:dyDescent="0.25">
      <c r="R106668" s="15">
        <v>3</v>
      </c>
    </row>
    <row r="106669" spans="18:18" x14ac:dyDescent="0.25">
      <c r="R106669" s="15">
        <v>3</v>
      </c>
    </row>
    <row r="106670" spans="18:18" x14ac:dyDescent="0.25">
      <c r="R106670" s="15">
        <v>1</v>
      </c>
    </row>
    <row r="106671" spans="18:18" x14ac:dyDescent="0.25">
      <c r="R106671" s="15">
        <v>1</v>
      </c>
    </row>
    <row r="106672" spans="18:18" x14ac:dyDescent="0.25">
      <c r="R106672" s="15">
        <v>1</v>
      </c>
    </row>
    <row r="106673" spans="18:18" x14ac:dyDescent="0.25">
      <c r="R106673" s="15">
        <v>3</v>
      </c>
    </row>
    <row r="106674" spans="18:18" x14ac:dyDescent="0.25">
      <c r="R106674" s="15">
        <v>3</v>
      </c>
    </row>
    <row r="106675" spans="18:18" x14ac:dyDescent="0.25">
      <c r="R106675" s="15">
        <v>3</v>
      </c>
    </row>
    <row r="106676" spans="18:18" x14ac:dyDescent="0.25">
      <c r="R106676" s="15">
        <v>3</v>
      </c>
    </row>
    <row r="106677" spans="18:18" x14ac:dyDescent="0.25">
      <c r="R106677" s="15">
        <v>3</v>
      </c>
    </row>
    <row r="106678" spans="18:18" x14ac:dyDescent="0.25">
      <c r="R106678" s="15">
        <v>3</v>
      </c>
    </row>
    <row r="106679" spans="18:18" x14ac:dyDescent="0.25">
      <c r="R106679" s="15">
        <v>3</v>
      </c>
    </row>
    <row r="106680" spans="18:18" x14ac:dyDescent="0.25">
      <c r="R106680" s="15">
        <v>3</v>
      </c>
    </row>
    <row r="106681" spans="18:18" x14ac:dyDescent="0.25">
      <c r="R106681" s="15">
        <v>3</v>
      </c>
    </row>
    <row r="106682" spans="18:18" x14ac:dyDescent="0.25">
      <c r="R106682" s="15">
        <v>3</v>
      </c>
    </row>
    <row r="106683" spans="18:18" x14ac:dyDescent="0.25">
      <c r="R106683" s="15">
        <v>3</v>
      </c>
    </row>
    <row r="106684" spans="18:18" x14ac:dyDescent="0.25">
      <c r="R106684" s="15">
        <v>3</v>
      </c>
    </row>
    <row r="106685" spans="18:18" x14ac:dyDescent="0.25">
      <c r="R106685" s="15">
        <v>3</v>
      </c>
    </row>
    <row r="106686" spans="18:18" x14ac:dyDescent="0.25">
      <c r="R106686" s="15">
        <v>3</v>
      </c>
    </row>
    <row r="106687" spans="18:18" x14ac:dyDescent="0.25">
      <c r="R106687" s="15">
        <v>3</v>
      </c>
    </row>
    <row r="106688" spans="18:18" x14ac:dyDescent="0.25">
      <c r="R106688" s="15">
        <v>4</v>
      </c>
    </row>
    <row r="106689" spans="18:18" x14ac:dyDescent="0.25">
      <c r="R106689" s="15">
        <v>4</v>
      </c>
    </row>
    <row r="106690" spans="18:18" x14ac:dyDescent="0.25">
      <c r="R106690" s="15">
        <v>4</v>
      </c>
    </row>
    <row r="106691" spans="18:18" x14ac:dyDescent="0.25">
      <c r="R106691" s="15">
        <v>4</v>
      </c>
    </row>
    <row r="106692" spans="18:18" x14ac:dyDescent="0.25">
      <c r="R106692" s="15">
        <v>4</v>
      </c>
    </row>
    <row r="106693" spans="18:18" x14ac:dyDescent="0.25">
      <c r="R106693" s="15">
        <v>4</v>
      </c>
    </row>
    <row r="106694" spans="18:18" x14ac:dyDescent="0.25">
      <c r="R106694" s="15">
        <v>4</v>
      </c>
    </row>
    <row r="106695" spans="18:18" x14ac:dyDescent="0.25">
      <c r="R106695" s="15">
        <v>4</v>
      </c>
    </row>
    <row r="106696" spans="18:18" x14ac:dyDescent="0.25">
      <c r="R106696" s="15">
        <v>4</v>
      </c>
    </row>
    <row r="106697" spans="18:18" x14ac:dyDescent="0.25">
      <c r="R106697" s="15">
        <v>4</v>
      </c>
    </row>
    <row r="106698" spans="18:18" x14ac:dyDescent="0.25">
      <c r="R106698" s="15">
        <v>4</v>
      </c>
    </row>
    <row r="106699" spans="18:18" x14ac:dyDescent="0.25">
      <c r="R106699" s="15">
        <v>4</v>
      </c>
    </row>
    <row r="106700" spans="18:18" x14ac:dyDescent="0.25">
      <c r="R106700" s="15">
        <v>4</v>
      </c>
    </row>
    <row r="106701" spans="18:18" x14ac:dyDescent="0.25">
      <c r="R106701" s="15">
        <v>4</v>
      </c>
    </row>
    <row r="106702" spans="18:18" x14ac:dyDescent="0.25">
      <c r="R106702" s="15">
        <v>4</v>
      </c>
    </row>
    <row r="106703" spans="18:18" x14ac:dyDescent="0.25">
      <c r="R106703" s="15">
        <v>4</v>
      </c>
    </row>
    <row r="106704" spans="18:18" x14ac:dyDescent="0.25">
      <c r="R106704" s="15">
        <v>4</v>
      </c>
    </row>
    <row r="106705" spans="18:18" x14ac:dyDescent="0.25">
      <c r="R106705" s="15">
        <v>4</v>
      </c>
    </row>
    <row r="106706" spans="18:18" x14ac:dyDescent="0.25">
      <c r="R106706" s="15">
        <v>4</v>
      </c>
    </row>
    <row r="106707" spans="18:18" x14ac:dyDescent="0.25">
      <c r="R106707" s="15">
        <v>4</v>
      </c>
    </row>
    <row r="106708" spans="18:18" x14ac:dyDescent="0.25">
      <c r="R106708" s="15">
        <v>4</v>
      </c>
    </row>
    <row r="106709" spans="18:18" x14ac:dyDescent="0.25">
      <c r="R106709" s="15">
        <v>3</v>
      </c>
    </row>
    <row r="106710" spans="18:18" x14ac:dyDescent="0.25">
      <c r="R106710" s="15">
        <v>3</v>
      </c>
    </row>
    <row r="106711" spans="18:18" x14ac:dyDescent="0.25">
      <c r="R106711" s="15">
        <v>3</v>
      </c>
    </row>
    <row r="106712" spans="18:18" x14ac:dyDescent="0.25">
      <c r="R106712" s="15">
        <v>3</v>
      </c>
    </row>
    <row r="106713" spans="18:18" x14ac:dyDescent="0.25">
      <c r="R106713" s="15">
        <v>3</v>
      </c>
    </row>
    <row r="106714" spans="18:18" x14ac:dyDescent="0.25">
      <c r="R106714" s="15">
        <v>3</v>
      </c>
    </row>
    <row r="106715" spans="18:18" x14ac:dyDescent="0.25">
      <c r="R106715" s="15">
        <v>3</v>
      </c>
    </row>
    <row r="106716" spans="18:18" x14ac:dyDescent="0.25">
      <c r="R106716" s="15">
        <v>2</v>
      </c>
    </row>
    <row r="106717" spans="18:18" x14ac:dyDescent="0.25">
      <c r="R106717" s="15">
        <v>2</v>
      </c>
    </row>
    <row r="106718" spans="18:18" x14ac:dyDescent="0.25">
      <c r="R106718" s="15">
        <v>2</v>
      </c>
    </row>
    <row r="106719" spans="18:18" x14ac:dyDescent="0.25">
      <c r="R106719" s="15">
        <v>2</v>
      </c>
    </row>
    <row r="106720" spans="18:18" x14ac:dyDescent="0.25">
      <c r="R106720" s="15">
        <v>2</v>
      </c>
    </row>
    <row r="106721" spans="18:18" x14ac:dyDescent="0.25">
      <c r="R106721" s="15">
        <v>2</v>
      </c>
    </row>
    <row r="106722" spans="18:18" x14ac:dyDescent="0.25">
      <c r="R106722" s="15">
        <v>2</v>
      </c>
    </row>
    <row r="106723" spans="18:18" x14ac:dyDescent="0.25">
      <c r="R106723" s="15">
        <v>2</v>
      </c>
    </row>
    <row r="106724" spans="18:18" x14ac:dyDescent="0.25">
      <c r="R106724" s="15">
        <v>2</v>
      </c>
    </row>
    <row r="106725" spans="18:18" x14ac:dyDescent="0.25">
      <c r="R106725" s="15">
        <v>2</v>
      </c>
    </row>
    <row r="106726" spans="18:18" x14ac:dyDescent="0.25">
      <c r="R106726" s="15">
        <v>2</v>
      </c>
    </row>
    <row r="106727" spans="18:18" x14ac:dyDescent="0.25">
      <c r="R106727" s="15">
        <v>1</v>
      </c>
    </row>
    <row r="106728" spans="18:18" x14ac:dyDescent="0.25">
      <c r="R106728" s="15">
        <v>1</v>
      </c>
    </row>
    <row r="106729" spans="18:18" x14ac:dyDescent="0.25">
      <c r="R106729" s="15">
        <v>1</v>
      </c>
    </row>
    <row r="106730" spans="18:18" x14ac:dyDescent="0.25">
      <c r="R106730" s="15">
        <v>1</v>
      </c>
    </row>
    <row r="106731" spans="18:18" x14ac:dyDescent="0.25">
      <c r="R106731" s="15">
        <v>1</v>
      </c>
    </row>
    <row r="106732" spans="18:18" x14ac:dyDescent="0.25">
      <c r="R106732" s="15">
        <v>1</v>
      </c>
    </row>
    <row r="106733" spans="18:18" x14ac:dyDescent="0.25">
      <c r="R106733" s="15">
        <v>1</v>
      </c>
    </row>
    <row r="106734" spans="18:18" x14ac:dyDescent="0.25">
      <c r="R106734" s="15">
        <v>1</v>
      </c>
    </row>
    <row r="106735" spans="18:18" x14ac:dyDescent="0.25">
      <c r="R106735" s="15">
        <v>1</v>
      </c>
    </row>
    <row r="106736" spans="18:18" x14ac:dyDescent="0.25">
      <c r="R106736" s="15">
        <v>1</v>
      </c>
    </row>
    <row r="106737" spans="18:18" x14ac:dyDescent="0.25">
      <c r="R106737" s="15">
        <v>1</v>
      </c>
    </row>
    <row r="106738" spans="18:18" x14ac:dyDescent="0.25">
      <c r="R106738" s="15">
        <v>1</v>
      </c>
    </row>
    <row r="106739" spans="18:18" x14ac:dyDescent="0.25">
      <c r="R106739" s="15">
        <v>1</v>
      </c>
    </row>
    <row r="106740" spans="18:18" x14ac:dyDescent="0.25">
      <c r="R106740" s="15">
        <v>1</v>
      </c>
    </row>
    <row r="106741" spans="18:18" x14ac:dyDescent="0.25">
      <c r="R106741" s="15">
        <v>1</v>
      </c>
    </row>
    <row r="106742" spans="18:18" x14ac:dyDescent="0.25">
      <c r="R106742" s="15">
        <v>1</v>
      </c>
    </row>
    <row r="106743" spans="18:18" x14ac:dyDescent="0.25">
      <c r="R106743" s="15">
        <v>1</v>
      </c>
    </row>
    <row r="106744" spans="18:18" x14ac:dyDescent="0.25">
      <c r="R106744" s="15">
        <v>1</v>
      </c>
    </row>
    <row r="106745" spans="18:18" x14ac:dyDescent="0.25">
      <c r="R106745" s="15">
        <v>1</v>
      </c>
    </row>
    <row r="106746" spans="18:18" x14ac:dyDescent="0.25">
      <c r="R106746" s="15">
        <v>1</v>
      </c>
    </row>
    <row r="106747" spans="18:18" x14ac:dyDescent="0.25">
      <c r="R106747" s="15">
        <v>1</v>
      </c>
    </row>
    <row r="106748" spans="18:18" x14ac:dyDescent="0.25">
      <c r="R106748" s="15">
        <v>1</v>
      </c>
    </row>
    <row r="106749" spans="18:18" x14ac:dyDescent="0.25">
      <c r="R106749" s="15">
        <v>1</v>
      </c>
    </row>
    <row r="106750" spans="18:18" x14ac:dyDescent="0.25">
      <c r="R106750" s="15">
        <v>1</v>
      </c>
    </row>
    <row r="106751" spans="18:18" x14ac:dyDescent="0.25">
      <c r="R106751" s="15">
        <v>1</v>
      </c>
    </row>
    <row r="106752" spans="18:18" x14ac:dyDescent="0.25">
      <c r="R106752" s="15">
        <v>1</v>
      </c>
    </row>
    <row r="106753" spans="18:18" x14ac:dyDescent="0.25">
      <c r="R106753" s="15">
        <v>1</v>
      </c>
    </row>
    <row r="106754" spans="18:18" x14ac:dyDescent="0.25">
      <c r="R106754" s="15">
        <v>1</v>
      </c>
    </row>
    <row r="106755" spans="18:18" x14ac:dyDescent="0.25">
      <c r="R106755" s="15">
        <v>2</v>
      </c>
    </row>
    <row r="106756" spans="18:18" x14ac:dyDescent="0.25">
      <c r="R106756" s="15">
        <v>2</v>
      </c>
    </row>
    <row r="106757" spans="18:18" x14ac:dyDescent="0.25">
      <c r="R106757" s="15">
        <v>2</v>
      </c>
    </row>
    <row r="106758" spans="18:18" x14ac:dyDescent="0.25">
      <c r="R106758" s="15">
        <v>2</v>
      </c>
    </row>
    <row r="106759" spans="18:18" x14ac:dyDescent="0.25">
      <c r="R106759" s="15">
        <v>2</v>
      </c>
    </row>
    <row r="106760" spans="18:18" x14ac:dyDescent="0.25">
      <c r="R106760" s="15">
        <v>2</v>
      </c>
    </row>
    <row r="106761" spans="18:18" x14ac:dyDescent="0.25">
      <c r="R106761" s="15">
        <v>2</v>
      </c>
    </row>
    <row r="106762" spans="18:18" x14ac:dyDescent="0.25">
      <c r="R106762" s="15">
        <v>2</v>
      </c>
    </row>
    <row r="106763" spans="18:18" x14ac:dyDescent="0.25">
      <c r="R106763" s="15">
        <v>2</v>
      </c>
    </row>
    <row r="106764" spans="18:18" x14ac:dyDescent="0.25">
      <c r="R106764" s="15">
        <v>2</v>
      </c>
    </row>
    <row r="106765" spans="18:18" x14ac:dyDescent="0.25">
      <c r="R106765" s="15">
        <v>2</v>
      </c>
    </row>
    <row r="106766" spans="18:18" x14ac:dyDescent="0.25">
      <c r="R106766" s="15">
        <v>1</v>
      </c>
    </row>
    <row r="106767" spans="18:18" x14ac:dyDescent="0.25">
      <c r="R106767" s="15">
        <v>1</v>
      </c>
    </row>
    <row r="106768" spans="18:18" x14ac:dyDescent="0.25">
      <c r="R106768" s="15">
        <v>1</v>
      </c>
    </row>
    <row r="106769" spans="18:18" x14ac:dyDescent="0.25">
      <c r="R106769" s="15">
        <v>1</v>
      </c>
    </row>
    <row r="106770" spans="18:18" x14ac:dyDescent="0.25">
      <c r="R106770" s="15">
        <v>1</v>
      </c>
    </row>
    <row r="106771" spans="18:18" x14ac:dyDescent="0.25">
      <c r="R106771" s="15">
        <v>1</v>
      </c>
    </row>
    <row r="106772" spans="18:18" x14ac:dyDescent="0.25">
      <c r="R106772" s="15">
        <v>1</v>
      </c>
    </row>
    <row r="106773" spans="18:18" x14ac:dyDescent="0.25">
      <c r="R106773" s="15">
        <v>1</v>
      </c>
    </row>
    <row r="106774" spans="18:18" x14ac:dyDescent="0.25">
      <c r="R106774" s="15">
        <v>1</v>
      </c>
    </row>
    <row r="106775" spans="18:18" x14ac:dyDescent="0.25">
      <c r="R106775" s="15">
        <v>1</v>
      </c>
    </row>
    <row r="106776" spans="18:18" x14ac:dyDescent="0.25">
      <c r="R106776" s="15">
        <v>1</v>
      </c>
    </row>
    <row r="106777" spans="18:18" x14ac:dyDescent="0.25">
      <c r="R106777" s="15">
        <v>1</v>
      </c>
    </row>
    <row r="106778" spans="18:18" x14ac:dyDescent="0.25">
      <c r="R106778" s="15">
        <v>1</v>
      </c>
    </row>
    <row r="106779" spans="18:18" x14ac:dyDescent="0.25">
      <c r="R106779" s="15">
        <v>1</v>
      </c>
    </row>
    <row r="106780" spans="18:18" x14ac:dyDescent="0.25">
      <c r="R106780" s="15">
        <v>1</v>
      </c>
    </row>
    <row r="106781" spans="18:18" x14ac:dyDescent="0.25">
      <c r="R106781" s="15">
        <v>1</v>
      </c>
    </row>
    <row r="106782" spans="18:18" x14ac:dyDescent="0.25">
      <c r="R106782" s="15">
        <v>1</v>
      </c>
    </row>
    <row r="106783" spans="18:18" x14ac:dyDescent="0.25">
      <c r="R106783" s="15">
        <v>1</v>
      </c>
    </row>
    <row r="106784" spans="18:18" x14ac:dyDescent="0.25">
      <c r="R106784" s="15">
        <v>1</v>
      </c>
    </row>
    <row r="106785" spans="18:18" x14ac:dyDescent="0.25">
      <c r="R106785" s="15">
        <v>1</v>
      </c>
    </row>
    <row r="106786" spans="18:18" x14ac:dyDescent="0.25">
      <c r="R106786" s="15">
        <v>1</v>
      </c>
    </row>
    <row r="106787" spans="18:18" x14ac:dyDescent="0.25">
      <c r="R106787" s="15">
        <v>4</v>
      </c>
    </row>
    <row r="106788" spans="18:18" x14ac:dyDescent="0.25">
      <c r="R106788" s="15">
        <v>4</v>
      </c>
    </row>
    <row r="106789" spans="18:18" x14ac:dyDescent="0.25">
      <c r="R106789" s="15">
        <v>4</v>
      </c>
    </row>
    <row r="106790" spans="18:18" x14ac:dyDescent="0.25">
      <c r="R106790" s="15">
        <v>4</v>
      </c>
    </row>
    <row r="106791" spans="18:18" x14ac:dyDescent="0.25">
      <c r="R106791" s="15">
        <v>5</v>
      </c>
    </row>
    <row r="106792" spans="18:18" x14ac:dyDescent="0.25">
      <c r="R106792" s="15">
        <v>5</v>
      </c>
    </row>
    <row r="106793" spans="18:18" x14ac:dyDescent="0.25">
      <c r="R106793" s="15">
        <v>5</v>
      </c>
    </row>
    <row r="106794" spans="18:18" x14ac:dyDescent="0.25">
      <c r="R106794" s="15">
        <v>5</v>
      </c>
    </row>
    <row r="106795" spans="18:18" x14ac:dyDescent="0.25">
      <c r="R106795" s="15">
        <v>5</v>
      </c>
    </row>
    <row r="106796" spans="18:18" x14ac:dyDescent="0.25">
      <c r="R106796" s="15">
        <v>5</v>
      </c>
    </row>
    <row r="106797" spans="18:18" x14ac:dyDescent="0.25">
      <c r="R106797" s="15">
        <v>5</v>
      </c>
    </row>
    <row r="106798" spans="18:18" x14ac:dyDescent="0.25">
      <c r="R106798" s="15">
        <v>5</v>
      </c>
    </row>
    <row r="106799" spans="18:18" x14ac:dyDescent="0.25">
      <c r="R106799" s="15">
        <v>5</v>
      </c>
    </row>
    <row r="106800" spans="18:18" x14ac:dyDescent="0.25">
      <c r="R106800" s="15">
        <v>5</v>
      </c>
    </row>
    <row r="106801" spans="18:18" x14ac:dyDescent="0.25">
      <c r="R106801" s="15">
        <v>5</v>
      </c>
    </row>
    <row r="106802" spans="18:18" x14ac:dyDescent="0.25">
      <c r="R106802" s="15">
        <v>5</v>
      </c>
    </row>
    <row r="106803" spans="18:18" x14ac:dyDescent="0.25">
      <c r="R106803" s="15">
        <v>5</v>
      </c>
    </row>
    <row r="106804" spans="18:18" x14ac:dyDescent="0.25">
      <c r="R106804" s="15">
        <v>5</v>
      </c>
    </row>
    <row r="106805" spans="18:18" x14ac:dyDescent="0.25">
      <c r="R106805" s="15">
        <v>5</v>
      </c>
    </row>
    <row r="106806" spans="18:18" x14ac:dyDescent="0.25">
      <c r="R106806" s="15">
        <v>5</v>
      </c>
    </row>
    <row r="106807" spans="18:18" x14ac:dyDescent="0.25">
      <c r="R106807" s="15">
        <v>5</v>
      </c>
    </row>
    <row r="106808" spans="18:18" x14ac:dyDescent="0.25">
      <c r="R106808" s="15">
        <v>5</v>
      </c>
    </row>
    <row r="106809" spans="18:18" x14ac:dyDescent="0.25">
      <c r="R106809" s="15">
        <v>5</v>
      </c>
    </row>
    <row r="106810" spans="18:18" x14ac:dyDescent="0.25">
      <c r="R106810" s="15">
        <v>5</v>
      </c>
    </row>
    <row r="106811" spans="18:18" x14ac:dyDescent="0.25">
      <c r="R106811" s="15">
        <v>5</v>
      </c>
    </row>
    <row r="106812" spans="18:18" x14ac:dyDescent="0.25">
      <c r="R106812" s="15">
        <v>5</v>
      </c>
    </row>
    <row r="106813" spans="18:18" x14ac:dyDescent="0.25">
      <c r="R106813" s="15">
        <v>5</v>
      </c>
    </row>
    <row r="106814" spans="18:18" x14ac:dyDescent="0.25">
      <c r="R106814" s="15">
        <v>5</v>
      </c>
    </row>
    <row r="106815" spans="18:18" x14ac:dyDescent="0.25">
      <c r="R106815" s="15">
        <v>5</v>
      </c>
    </row>
    <row r="106816" spans="18:18" x14ac:dyDescent="0.25">
      <c r="R106816" s="15">
        <v>5</v>
      </c>
    </row>
    <row r="106817" spans="18:18" x14ac:dyDescent="0.25">
      <c r="R106817" s="15">
        <v>5</v>
      </c>
    </row>
    <row r="106818" spans="18:18" x14ac:dyDescent="0.25">
      <c r="R106818" s="15">
        <v>5</v>
      </c>
    </row>
    <row r="106819" spans="18:18" x14ac:dyDescent="0.25">
      <c r="R106819" s="15">
        <v>5</v>
      </c>
    </row>
    <row r="106820" spans="18:18" x14ac:dyDescent="0.25">
      <c r="R106820" s="15">
        <v>5</v>
      </c>
    </row>
    <row r="106821" spans="18:18" x14ac:dyDescent="0.25">
      <c r="R106821" s="15">
        <v>5</v>
      </c>
    </row>
    <row r="106822" spans="18:18" x14ac:dyDescent="0.25">
      <c r="R106822" s="15">
        <v>5</v>
      </c>
    </row>
    <row r="106823" spans="18:18" x14ac:dyDescent="0.25">
      <c r="R106823" s="15">
        <v>5</v>
      </c>
    </row>
    <row r="106824" spans="18:18" x14ac:dyDescent="0.25">
      <c r="R106824" s="15">
        <v>5</v>
      </c>
    </row>
    <row r="106825" spans="18:18" x14ac:dyDescent="0.25">
      <c r="R106825" s="15">
        <v>5</v>
      </c>
    </row>
    <row r="106826" spans="18:18" x14ac:dyDescent="0.25">
      <c r="R106826" s="15">
        <v>5</v>
      </c>
    </row>
    <row r="106827" spans="18:18" x14ac:dyDescent="0.25">
      <c r="R106827" s="15">
        <v>5</v>
      </c>
    </row>
    <row r="106828" spans="18:18" x14ac:dyDescent="0.25">
      <c r="R106828" s="15">
        <v>5</v>
      </c>
    </row>
    <row r="106829" spans="18:18" x14ac:dyDescent="0.25">
      <c r="R106829" s="15">
        <v>5</v>
      </c>
    </row>
    <row r="106830" spans="18:18" x14ac:dyDescent="0.25">
      <c r="R106830" s="15">
        <v>5</v>
      </c>
    </row>
    <row r="106831" spans="18:18" x14ac:dyDescent="0.25">
      <c r="R106831" s="15">
        <v>5</v>
      </c>
    </row>
    <row r="106832" spans="18:18" x14ac:dyDescent="0.25">
      <c r="R106832" s="15">
        <v>5</v>
      </c>
    </row>
    <row r="106833" spans="18:18" x14ac:dyDescent="0.25">
      <c r="R106833" s="15">
        <v>5</v>
      </c>
    </row>
    <row r="106834" spans="18:18" x14ac:dyDescent="0.25">
      <c r="R106834" s="15">
        <v>5</v>
      </c>
    </row>
    <row r="106835" spans="18:18" x14ac:dyDescent="0.25">
      <c r="R106835" s="15">
        <v>5</v>
      </c>
    </row>
    <row r="106836" spans="18:18" x14ac:dyDescent="0.25">
      <c r="R106836" s="15">
        <v>5</v>
      </c>
    </row>
    <row r="106837" spans="18:18" x14ac:dyDescent="0.25">
      <c r="R106837" s="15">
        <v>5</v>
      </c>
    </row>
    <row r="106838" spans="18:18" x14ac:dyDescent="0.25">
      <c r="R106838" s="15">
        <v>5</v>
      </c>
    </row>
    <row r="106839" spans="18:18" x14ac:dyDescent="0.25">
      <c r="R106839" s="15">
        <v>5</v>
      </c>
    </row>
    <row r="106840" spans="18:18" x14ac:dyDescent="0.25">
      <c r="R106840" s="15">
        <v>5</v>
      </c>
    </row>
    <row r="106841" spans="18:18" x14ac:dyDescent="0.25">
      <c r="R106841" s="15">
        <v>5</v>
      </c>
    </row>
    <row r="106842" spans="18:18" x14ac:dyDescent="0.25">
      <c r="R106842" s="15">
        <v>5</v>
      </c>
    </row>
    <row r="106843" spans="18:18" x14ac:dyDescent="0.25">
      <c r="R106843" s="15">
        <v>5</v>
      </c>
    </row>
    <row r="106844" spans="18:18" x14ac:dyDescent="0.25">
      <c r="R106844" s="15">
        <v>5</v>
      </c>
    </row>
    <row r="106845" spans="18:18" x14ac:dyDescent="0.25">
      <c r="R106845" s="15">
        <v>5</v>
      </c>
    </row>
    <row r="106846" spans="18:18" x14ac:dyDescent="0.25">
      <c r="R106846" s="15">
        <v>5</v>
      </c>
    </row>
    <row r="106847" spans="18:18" x14ac:dyDescent="0.25">
      <c r="R106847" s="15">
        <v>5</v>
      </c>
    </row>
    <row r="106848" spans="18:18" x14ac:dyDescent="0.25">
      <c r="R106848" s="15">
        <v>5</v>
      </c>
    </row>
    <row r="106849" spans="18:18" x14ac:dyDescent="0.25">
      <c r="R106849" s="15">
        <v>5</v>
      </c>
    </row>
    <row r="106850" spans="18:18" x14ac:dyDescent="0.25">
      <c r="R106850" s="15">
        <v>5</v>
      </c>
    </row>
    <row r="106851" spans="18:18" x14ac:dyDescent="0.25">
      <c r="R106851" s="15">
        <v>5</v>
      </c>
    </row>
    <row r="106852" spans="18:18" x14ac:dyDescent="0.25">
      <c r="R106852" s="15">
        <v>4</v>
      </c>
    </row>
    <row r="106853" spans="18:18" x14ac:dyDescent="0.25">
      <c r="R106853" s="15">
        <v>4</v>
      </c>
    </row>
    <row r="106854" spans="18:18" x14ac:dyDescent="0.25">
      <c r="R106854" s="15">
        <v>4</v>
      </c>
    </row>
    <row r="106855" spans="18:18" x14ac:dyDescent="0.25">
      <c r="R106855" s="15">
        <v>4</v>
      </c>
    </row>
    <row r="106856" spans="18:18" x14ac:dyDescent="0.25">
      <c r="R106856" s="15">
        <v>4</v>
      </c>
    </row>
    <row r="106857" spans="18:18" x14ac:dyDescent="0.25">
      <c r="R106857" s="15">
        <v>4</v>
      </c>
    </row>
    <row r="106858" spans="18:18" x14ac:dyDescent="0.25">
      <c r="R106858" s="15">
        <v>4</v>
      </c>
    </row>
    <row r="106859" spans="18:18" x14ac:dyDescent="0.25">
      <c r="R106859" s="15">
        <v>4</v>
      </c>
    </row>
    <row r="106860" spans="18:18" x14ac:dyDescent="0.25">
      <c r="R106860" s="15">
        <v>5</v>
      </c>
    </row>
    <row r="106861" spans="18:18" x14ac:dyDescent="0.25">
      <c r="R106861" s="15">
        <v>5</v>
      </c>
    </row>
    <row r="106862" spans="18:18" x14ac:dyDescent="0.25">
      <c r="R106862" s="15">
        <v>5</v>
      </c>
    </row>
    <row r="106863" spans="18:18" x14ac:dyDescent="0.25">
      <c r="R106863" s="15">
        <v>5</v>
      </c>
    </row>
    <row r="106864" spans="18:18" x14ac:dyDescent="0.25">
      <c r="R106864" s="15">
        <v>5</v>
      </c>
    </row>
    <row r="106865" spans="18:18" x14ac:dyDescent="0.25">
      <c r="R106865" s="15">
        <v>5</v>
      </c>
    </row>
    <row r="106866" spans="18:18" x14ac:dyDescent="0.25">
      <c r="R106866" s="15">
        <v>5</v>
      </c>
    </row>
    <row r="106867" spans="18:18" x14ac:dyDescent="0.25">
      <c r="R106867" s="15">
        <v>5</v>
      </c>
    </row>
    <row r="106868" spans="18:18" x14ac:dyDescent="0.25">
      <c r="R106868" s="15">
        <v>5</v>
      </c>
    </row>
    <row r="106869" spans="18:18" x14ac:dyDescent="0.25">
      <c r="R106869" s="15">
        <v>5</v>
      </c>
    </row>
    <row r="106870" spans="18:18" x14ac:dyDescent="0.25">
      <c r="R106870" s="15">
        <v>5</v>
      </c>
    </row>
    <row r="106871" spans="18:18" x14ac:dyDescent="0.25">
      <c r="R106871" s="15">
        <v>5</v>
      </c>
    </row>
    <row r="106872" spans="18:18" x14ac:dyDescent="0.25">
      <c r="R106872" s="15">
        <v>5</v>
      </c>
    </row>
    <row r="106873" spans="18:18" x14ac:dyDescent="0.25">
      <c r="R106873" s="15">
        <v>5</v>
      </c>
    </row>
    <row r="106874" spans="18:18" x14ac:dyDescent="0.25">
      <c r="R106874" s="15">
        <v>5</v>
      </c>
    </row>
    <row r="106875" spans="18:18" x14ac:dyDescent="0.25">
      <c r="R106875" s="15">
        <v>5</v>
      </c>
    </row>
    <row r="106876" spans="18:18" x14ac:dyDescent="0.25">
      <c r="R106876" s="15">
        <v>5</v>
      </c>
    </row>
    <row r="106877" spans="18:18" x14ac:dyDescent="0.25">
      <c r="R106877" s="15">
        <v>5</v>
      </c>
    </row>
    <row r="106878" spans="18:18" x14ac:dyDescent="0.25">
      <c r="R106878" s="15">
        <v>5</v>
      </c>
    </row>
    <row r="106879" spans="18:18" x14ac:dyDescent="0.25">
      <c r="R106879" s="15">
        <v>5</v>
      </c>
    </row>
    <row r="106880" spans="18:18" x14ac:dyDescent="0.25">
      <c r="R106880" s="15">
        <v>5</v>
      </c>
    </row>
    <row r="106881" spans="18:18" x14ac:dyDescent="0.25">
      <c r="R106881" s="15">
        <v>5</v>
      </c>
    </row>
    <row r="106882" spans="18:18" x14ac:dyDescent="0.25">
      <c r="R106882" s="15">
        <v>5</v>
      </c>
    </row>
    <row r="106883" spans="18:18" x14ac:dyDescent="0.25">
      <c r="R106883" s="15">
        <v>5</v>
      </c>
    </row>
    <row r="106884" spans="18:18" x14ac:dyDescent="0.25">
      <c r="R106884" s="15">
        <v>5</v>
      </c>
    </row>
    <row r="106885" spans="18:18" x14ac:dyDescent="0.25">
      <c r="R106885" s="15">
        <v>5</v>
      </c>
    </row>
    <row r="106886" spans="18:18" x14ac:dyDescent="0.25">
      <c r="R106886" s="15">
        <v>5</v>
      </c>
    </row>
    <row r="106887" spans="18:18" x14ac:dyDescent="0.25">
      <c r="R106887" s="15">
        <v>5</v>
      </c>
    </row>
    <row r="106888" spans="18:18" x14ac:dyDescent="0.25">
      <c r="R106888" s="15">
        <v>5</v>
      </c>
    </row>
    <row r="106889" spans="18:18" x14ac:dyDescent="0.25">
      <c r="R106889" s="15">
        <v>5</v>
      </c>
    </row>
    <row r="106890" spans="18:18" x14ac:dyDescent="0.25">
      <c r="R106890" s="15">
        <v>5</v>
      </c>
    </row>
    <row r="106891" spans="18:18" x14ac:dyDescent="0.25">
      <c r="R106891" s="15">
        <v>5</v>
      </c>
    </row>
    <row r="106892" spans="18:18" x14ac:dyDescent="0.25">
      <c r="R106892" s="15">
        <v>5</v>
      </c>
    </row>
    <row r="106893" spans="18:18" x14ac:dyDescent="0.25">
      <c r="R106893" s="15">
        <v>5</v>
      </c>
    </row>
    <row r="106894" spans="18:18" x14ac:dyDescent="0.25">
      <c r="R106894" s="15">
        <v>5</v>
      </c>
    </row>
    <row r="106895" spans="18:18" x14ac:dyDescent="0.25">
      <c r="R106895" s="15">
        <v>5</v>
      </c>
    </row>
    <row r="106896" spans="18:18" x14ac:dyDescent="0.25">
      <c r="R106896" s="15">
        <v>1</v>
      </c>
    </row>
    <row r="106897" spans="18:18" x14ac:dyDescent="0.25">
      <c r="R106897" s="15">
        <v>1</v>
      </c>
    </row>
    <row r="106898" spans="18:18" x14ac:dyDescent="0.25">
      <c r="R106898" s="15">
        <v>1</v>
      </c>
    </row>
    <row r="106899" spans="18:18" x14ac:dyDescent="0.25">
      <c r="R106899" s="15">
        <v>1</v>
      </c>
    </row>
    <row r="106900" spans="18:18" x14ac:dyDescent="0.25">
      <c r="R106900" s="15">
        <v>1</v>
      </c>
    </row>
    <row r="106901" spans="18:18" x14ac:dyDescent="0.25">
      <c r="R106901" s="15">
        <v>1</v>
      </c>
    </row>
    <row r="106902" spans="18:18" x14ac:dyDescent="0.25">
      <c r="R106902" s="15">
        <v>1</v>
      </c>
    </row>
    <row r="106903" spans="18:18" x14ac:dyDescent="0.25">
      <c r="R106903" s="15">
        <v>1</v>
      </c>
    </row>
    <row r="106904" spans="18:18" x14ac:dyDescent="0.25">
      <c r="R106904" s="15">
        <v>1</v>
      </c>
    </row>
    <row r="106905" spans="18:18" x14ac:dyDescent="0.25">
      <c r="R106905" s="15">
        <v>1</v>
      </c>
    </row>
    <row r="106906" spans="18:18" x14ac:dyDescent="0.25">
      <c r="R106906" s="15">
        <v>1</v>
      </c>
    </row>
    <row r="106907" spans="18:18" x14ac:dyDescent="0.25">
      <c r="R106907" s="15">
        <v>1</v>
      </c>
    </row>
    <row r="106908" spans="18:18" x14ac:dyDescent="0.25">
      <c r="R106908" s="15">
        <v>1</v>
      </c>
    </row>
    <row r="106909" spans="18:18" x14ac:dyDescent="0.25">
      <c r="R106909" s="15">
        <v>1</v>
      </c>
    </row>
    <row r="106910" spans="18:18" x14ac:dyDescent="0.25">
      <c r="R106910" s="15">
        <v>1</v>
      </c>
    </row>
    <row r="106911" spans="18:18" x14ac:dyDescent="0.25">
      <c r="R106911" s="15">
        <v>1</v>
      </c>
    </row>
    <row r="106912" spans="18:18" x14ac:dyDescent="0.25">
      <c r="R106912" s="15">
        <v>1</v>
      </c>
    </row>
    <row r="106913" spans="18:18" x14ac:dyDescent="0.25">
      <c r="R106913" s="15">
        <v>1</v>
      </c>
    </row>
    <row r="106914" spans="18:18" x14ac:dyDescent="0.25">
      <c r="R106914" s="15">
        <v>1</v>
      </c>
    </row>
    <row r="106915" spans="18:18" x14ac:dyDescent="0.25">
      <c r="R106915" s="15">
        <v>1</v>
      </c>
    </row>
    <row r="106916" spans="18:18" x14ac:dyDescent="0.25">
      <c r="R106916" s="15">
        <v>5</v>
      </c>
    </row>
    <row r="106917" spans="18:18" x14ac:dyDescent="0.25">
      <c r="R106917" s="15">
        <v>5</v>
      </c>
    </row>
    <row r="106918" spans="18:18" x14ac:dyDescent="0.25">
      <c r="R106918" s="15">
        <v>5</v>
      </c>
    </row>
    <row r="106919" spans="18:18" x14ac:dyDescent="0.25">
      <c r="R106919" s="15">
        <v>5</v>
      </c>
    </row>
    <row r="106920" spans="18:18" x14ac:dyDescent="0.25">
      <c r="R106920" s="15">
        <v>5</v>
      </c>
    </row>
    <row r="106921" spans="18:18" x14ac:dyDescent="0.25">
      <c r="R106921" s="15">
        <v>5</v>
      </c>
    </row>
    <row r="106922" spans="18:18" x14ac:dyDescent="0.25">
      <c r="R106922" s="15">
        <v>5</v>
      </c>
    </row>
    <row r="106923" spans="18:18" x14ac:dyDescent="0.25">
      <c r="R106923" s="15">
        <v>5</v>
      </c>
    </row>
    <row r="106924" spans="18:18" x14ac:dyDescent="0.25">
      <c r="R106924" s="15">
        <v>5</v>
      </c>
    </row>
    <row r="106925" spans="18:18" x14ac:dyDescent="0.25">
      <c r="R106925" s="15">
        <v>5</v>
      </c>
    </row>
    <row r="106926" spans="18:18" x14ac:dyDescent="0.25">
      <c r="R106926" s="15">
        <v>5</v>
      </c>
    </row>
    <row r="106927" spans="18:18" x14ac:dyDescent="0.25">
      <c r="R106927" s="15">
        <v>5</v>
      </c>
    </row>
    <row r="106928" spans="18:18" x14ac:dyDescent="0.25">
      <c r="R106928" s="15">
        <v>5</v>
      </c>
    </row>
    <row r="106929" spans="18:18" x14ac:dyDescent="0.25">
      <c r="R106929" s="15">
        <v>5</v>
      </c>
    </row>
    <row r="106930" spans="18:18" x14ac:dyDescent="0.25">
      <c r="R106930" s="15">
        <v>5</v>
      </c>
    </row>
    <row r="106931" spans="18:18" x14ac:dyDescent="0.25">
      <c r="R106931" s="15">
        <v>5</v>
      </c>
    </row>
    <row r="106932" spans="18:18" x14ac:dyDescent="0.25">
      <c r="R106932" s="15">
        <v>5</v>
      </c>
    </row>
    <row r="106933" spans="18:18" x14ac:dyDescent="0.25">
      <c r="R106933" s="15">
        <v>5</v>
      </c>
    </row>
    <row r="106934" spans="18:18" x14ac:dyDescent="0.25">
      <c r="R106934" s="15">
        <v>4</v>
      </c>
    </row>
    <row r="106935" spans="18:18" x14ac:dyDescent="0.25">
      <c r="R106935" s="15">
        <v>4</v>
      </c>
    </row>
    <row r="106936" spans="18:18" x14ac:dyDescent="0.25">
      <c r="R106936" s="15">
        <v>4</v>
      </c>
    </row>
    <row r="106937" spans="18:18" x14ac:dyDescent="0.25">
      <c r="R106937" s="15">
        <v>4</v>
      </c>
    </row>
    <row r="106938" spans="18:18" x14ac:dyDescent="0.25">
      <c r="R106938" s="15">
        <v>4</v>
      </c>
    </row>
    <row r="106939" spans="18:18" x14ac:dyDescent="0.25">
      <c r="R106939" s="15">
        <v>4</v>
      </c>
    </row>
    <row r="106940" spans="18:18" x14ac:dyDescent="0.25">
      <c r="R106940" s="15">
        <v>4</v>
      </c>
    </row>
    <row r="106941" spans="18:18" x14ac:dyDescent="0.25">
      <c r="R106941" s="15">
        <v>4</v>
      </c>
    </row>
    <row r="106942" spans="18:18" x14ac:dyDescent="0.25">
      <c r="R106942" s="15">
        <v>4</v>
      </c>
    </row>
    <row r="106943" spans="18:18" x14ac:dyDescent="0.25">
      <c r="R106943" s="15">
        <v>4</v>
      </c>
    </row>
    <row r="106944" spans="18:18" x14ac:dyDescent="0.25">
      <c r="R106944" s="15">
        <v>4</v>
      </c>
    </row>
    <row r="106945" spans="18:18" x14ac:dyDescent="0.25">
      <c r="R106945" s="15">
        <v>4</v>
      </c>
    </row>
    <row r="106946" spans="18:18" x14ac:dyDescent="0.25">
      <c r="R106946" s="15">
        <v>4</v>
      </c>
    </row>
    <row r="106947" spans="18:18" x14ac:dyDescent="0.25">
      <c r="R106947" s="15">
        <v>4</v>
      </c>
    </row>
    <row r="106948" spans="18:18" x14ac:dyDescent="0.25">
      <c r="R106948" s="15">
        <v>4</v>
      </c>
    </row>
    <row r="106949" spans="18:18" x14ac:dyDescent="0.25">
      <c r="R106949" s="15">
        <v>4</v>
      </c>
    </row>
    <row r="106950" spans="18:18" x14ac:dyDescent="0.25">
      <c r="R106950" s="15">
        <v>4</v>
      </c>
    </row>
    <row r="106951" spans="18:18" x14ac:dyDescent="0.25">
      <c r="R106951" s="15">
        <v>4</v>
      </c>
    </row>
    <row r="106952" spans="18:18" x14ac:dyDescent="0.25">
      <c r="R106952" s="15">
        <v>4</v>
      </c>
    </row>
    <row r="106953" spans="18:18" x14ac:dyDescent="0.25">
      <c r="R106953" s="15">
        <v>4</v>
      </c>
    </row>
    <row r="106954" spans="18:18" x14ac:dyDescent="0.25">
      <c r="R106954" s="15">
        <v>4</v>
      </c>
    </row>
    <row r="106955" spans="18:18" x14ac:dyDescent="0.25">
      <c r="R106955" s="15">
        <v>4</v>
      </c>
    </row>
    <row r="106956" spans="18:18" x14ac:dyDescent="0.25">
      <c r="R106956" s="15">
        <v>4</v>
      </c>
    </row>
    <row r="106957" spans="18:18" x14ac:dyDescent="0.25">
      <c r="R106957" s="15">
        <v>4</v>
      </c>
    </row>
    <row r="106958" spans="18:18" x14ac:dyDescent="0.25">
      <c r="R106958" s="15">
        <v>4</v>
      </c>
    </row>
    <row r="106959" spans="18:18" x14ac:dyDescent="0.25">
      <c r="R106959" s="15">
        <v>4</v>
      </c>
    </row>
    <row r="106960" spans="18:18" x14ac:dyDescent="0.25">
      <c r="R106960" s="15">
        <v>4</v>
      </c>
    </row>
    <row r="106961" spans="18:18" x14ac:dyDescent="0.25">
      <c r="R106961" s="15">
        <v>4</v>
      </c>
    </row>
    <row r="106962" spans="18:18" x14ac:dyDescent="0.25">
      <c r="R106962" s="15">
        <v>4</v>
      </c>
    </row>
    <row r="106963" spans="18:18" x14ac:dyDescent="0.25">
      <c r="R106963" s="15">
        <v>4</v>
      </c>
    </row>
    <row r="106964" spans="18:18" x14ac:dyDescent="0.25">
      <c r="R106964" s="15">
        <v>4</v>
      </c>
    </row>
    <row r="106965" spans="18:18" x14ac:dyDescent="0.25">
      <c r="R106965" s="15">
        <v>4</v>
      </c>
    </row>
    <row r="106966" spans="18:18" x14ac:dyDescent="0.25">
      <c r="R106966" s="15">
        <v>4</v>
      </c>
    </row>
    <row r="106967" spans="18:18" x14ac:dyDescent="0.25">
      <c r="R106967" s="15">
        <v>4</v>
      </c>
    </row>
    <row r="106968" spans="18:18" x14ac:dyDescent="0.25">
      <c r="R106968" s="15">
        <v>4</v>
      </c>
    </row>
    <row r="106969" spans="18:18" x14ac:dyDescent="0.25">
      <c r="R106969" s="15">
        <v>4</v>
      </c>
    </row>
    <row r="106970" spans="18:18" x14ac:dyDescent="0.25">
      <c r="R106970" s="15">
        <v>4</v>
      </c>
    </row>
    <row r="106971" spans="18:18" x14ac:dyDescent="0.25">
      <c r="R106971" s="15">
        <v>4</v>
      </c>
    </row>
    <row r="106972" spans="18:18" x14ac:dyDescent="0.25">
      <c r="R106972" s="15">
        <v>4</v>
      </c>
    </row>
    <row r="106973" spans="18:18" x14ac:dyDescent="0.25">
      <c r="R106973" s="15">
        <v>4</v>
      </c>
    </row>
    <row r="106974" spans="18:18" x14ac:dyDescent="0.25">
      <c r="R106974" s="15">
        <v>4</v>
      </c>
    </row>
    <row r="106975" spans="18:18" x14ac:dyDescent="0.25">
      <c r="R106975" s="15">
        <v>4</v>
      </c>
    </row>
    <row r="106976" spans="18:18" x14ac:dyDescent="0.25">
      <c r="R106976" s="15">
        <v>4</v>
      </c>
    </row>
    <row r="106977" spans="18:18" x14ac:dyDescent="0.25">
      <c r="R106977" s="15">
        <v>4</v>
      </c>
    </row>
    <row r="106978" spans="18:18" x14ac:dyDescent="0.25">
      <c r="R106978" s="15">
        <v>4</v>
      </c>
    </row>
    <row r="106979" spans="18:18" x14ac:dyDescent="0.25">
      <c r="R106979" s="15">
        <v>4</v>
      </c>
    </row>
    <row r="106980" spans="18:18" x14ac:dyDescent="0.25">
      <c r="R106980" s="15">
        <v>4</v>
      </c>
    </row>
    <row r="106981" spans="18:18" x14ac:dyDescent="0.25">
      <c r="R106981" s="15">
        <v>4</v>
      </c>
    </row>
    <row r="106982" spans="18:18" x14ac:dyDescent="0.25">
      <c r="R106982" s="15">
        <v>4</v>
      </c>
    </row>
    <row r="106983" spans="18:18" x14ac:dyDescent="0.25">
      <c r="R106983" s="15">
        <v>4</v>
      </c>
    </row>
    <row r="106984" spans="18:18" x14ac:dyDescent="0.25">
      <c r="R106984" s="15">
        <v>4</v>
      </c>
    </row>
    <row r="106985" spans="18:18" x14ac:dyDescent="0.25">
      <c r="R106985" s="15">
        <v>4</v>
      </c>
    </row>
    <row r="106986" spans="18:18" x14ac:dyDescent="0.25">
      <c r="R106986" s="15">
        <v>4</v>
      </c>
    </row>
    <row r="106987" spans="18:18" x14ac:dyDescent="0.25">
      <c r="R106987" s="15">
        <v>4</v>
      </c>
    </row>
    <row r="106988" spans="18:18" x14ac:dyDescent="0.25">
      <c r="R106988" s="15">
        <v>4</v>
      </c>
    </row>
    <row r="106989" spans="18:18" x14ac:dyDescent="0.25">
      <c r="R106989" s="15">
        <v>4</v>
      </c>
    </row>
    <row r="106990" spans="18:18" x14ac:dyDescent="0.25">
      <c r="R106990" s="15">
        <v>4</v>
      </c>
    </row>
    <row r="106991" spans="18:18" x14ac:dyDescent="0.25">
      <c r="R106991" s="15">
        <v>4</v>
      </c>
    </row>
    <row r="106992" spans="18:18" x14ac:dyDescent="0.25">
      <c r="R106992" s="15">
        <v>4</v>
      </c>
    </row>
    <row r="106993" spans="18:18" x14ac:dyDescent="0.25">
      <c r="R106993" s="15">
        <v>4</v>
      </c>
    </row>
    <row r="106994" spans="18:18" x14ac:dyDescent="0.25">
      <c r="R106994" s="15">
        <v>4</v>
      </c>
    </row>
    <row r="106995" spans="18:18" x14ac:dyDescent="0.25">
      <c r="R106995" s="15">
        <v>4</v>
      </c>
    </row>
    <row r="106996" spans="18:18" x14ac:dyDescent="0.25">
      <c r="R106996" s="15">
        <v>4</v>
      </c>
    </row>
    <row r="106997" spans="18:18" x14ac:dyDescent="0.25">
      <c r="R106997" s="15">
        <v>4</v>
      </c>
    </row>
    <row r="106998" spans="18:18" x14ac:dyDescent="0.25">
      <c r="R106998" s="15">
        <v>5</v>
      </c>
    </row>
    <row r="106999" spans="18:18" x14ac:dyDescent="0.25">
      <c r="R106999" s="15">
        <v>5</v>
      </c>
    </row>
    <row r="107000" spans="18:18" x14ac:dyDescent="0.25">
      <c r="R107000" s="15">
        <v>5</v>
      </c>
    </row>
    <row r="107001" spans="18:18" x14ac:dyDescent="0.25">
      <c r="R107001" s="15">
        <v>5</v>
      </c>
    </row>
    <row r="107002" spans="18:18" x14ac:dyDescent="0.25">
      <c r="R107002" s="15">
        <v>5</v>
      </c>
    </row>
    <row r="107003" spans="18:18" x14ac:dyDescent="0.25">
      <c r="R107003" s="15">
        <v>5</v>
      </c>
    </row>
    <row r="107004" spans="18:18" x14ac:dyDescent="0.25">
      <c r="R107004" s="15">
        <v>5</v>
      </c>
    </row>
    <row r="107005" spans="18:18" x14ac:dyDescent="0.25">
      <c r="R107005" s="15">
        <v>5</v>
      </c>
    </row>
    <row r="107006" spans="18:18" x14ac:dyDescent="0.25">
      <c r="R107006" s="15">
        <v>5</v>
      </c>
    </row>
    <row r="107007" spans="18:18" x14ac:dyDescent="0.25">
      <c r="R107007" s="15">
        <v>5</v>
      </c>
    </row>
    <row r="107008" spans="18:18" x14ac:dyDescent="0.25">
      <c r="R107008" s="15">
        <v>5</v>
      </c>
    </row>
    <row r="107009" spans="18:18" x14ac:dyDescent="0.25">
      <c r="R107009" s="15">
        <v>5</v>
      </c>
    </row>
    <row r="107010" spans="18:18" x14ac:dyDescent="0.25">
      <c r="R107010" s="15">
        <v>5</v>
      </c>
    </row>
    <row r="107011" spans="18:18" x14ac:dyDescent="0.25">
      <c r="R107011" s="15">
        <v>5</v>
      </c>
    </row>
    <row r="107012" spans="18:18" x14ac:dyDescent="0.25">
      <c r="R107012" s="15">
        <v>5</v>
      </c>
    </row>
    <row r="107013" spans="18:18" x14ac:dyDescent="0.25">
      <c r="R107013" s="15">
        <v>5</v>
      </c>
    </row>
    <row r="107014" spans="18:18" x14ac:dyDescent="0.25">
      <c r="R107014" s="15">
        <v>5</v>
      </c>
    </row>
    <row r="107015" spans="18:18" x14ac:dyDescent="0.25">
      <c r="R107015" s="15">
        <v>5</v>
      </c>
    </row>
    <row r="107016" spans="18:18" x14ac:dyDescent="0.25">
      <c r="R107016" s="15">
        <v>5</v>
      </c>
    </row>
    <row r="107017" spans="18:18" x14ac:dyDescent="0.25">
      <c r="R107017" s="15">
        <v>5</v>
      </c>
    </row>
    <row r="107018" spans="18:18" x14ac:dyDescent="0.25">
      <c r="R107018" s="15">
        <v>5</v>
      </c>
    </row>
    <row r="107019" spans="18:18" x14ac:dyDescent="0.25">
      <c r="R107019" s="15">
        <v>5</v>
      </c>
    </row>
    <row r="107020" spans="18:18" x14ac:dyDescent="0.25">
      <c r="R107020" s="15">
        <v>5</v>
      </c>
    </row>
    <row r="107021" spans="18:18" x14ac:dyDescent="0.25">
      <c r="R107021" s="15">
        <v>5</v>
      </c>
    </row>
    <row r="107022" spans="18:18" x14ac:dyDescent="0.25">
      <c r="R107022" s="15">
        <v>5</v>
      </c>
    </row>
    <row r="107023" spans="18:18" x14ac:dyDescent="0.25">
      <c r="R107023" s="15">
        <v>5</v>
      </c>
    </row>
    <row r="107024" spans="18:18" x14ac:dyDescent="0.25">
      <c r="R107024" s="15">
        <v>5</v>
      </c>
    </row>
    <row r="107025" spans="18:18" x14ac:dyDescent="0.25">
      <c r="R107025" s="15">
        <v>5</v>
      </c>
    </row>
    <row r="107026" spans="18:18" x14ac:dyDescent="0.25">
      <c r="R107026" s="15">
        <v>5</v>
      </c>
    </row>
    <row r="107027" spans="18:18" x14ac:dyDescent="0.25">
      <c r="R107027" s="15">
        <v>5</v>
      </c>
    </row>
    <row r="107028" spans="18:18" x14ac:dyDescent="0.25">
      <c r="R107028" s="15">
        <v>5</v>
      </c>
    </row>
    <row r="107029" spans="18:18" x14ac:dyDescent="0.25">
      <c r="R107029" s="15">
        <v>5</v>
      </c>
    </row>
    <row r="107030" spans="18:18" x14ac:dyDescent="0.25">
      <c r="R107030" s="15">
        <v>5</v>
      </c>
    </row>
    <row r="107031" spans="18:18" x14ac:dyDescent="0.25">
      <c r="R107031" s="15">
        <v>5</v>
      </c>
    </row>
    <row r="107032" spans="18:18" x14ac:dyDescent="0.25">
      <c r="R107032" s="15">
        <v>5</v>
      </c>
    </row>
    <row r="107033" spans="18:18" x14ac:dyDescent="0.25">
      <c r="R107033" s="15">
        <v>5</v>
      </c>
    </row>
    <row r="107034" spans="18:18" x14ac:dyDescent="0.25">
      <c r="R107034" s="15">
        <v>5</v>
      </c>
    </row>
    <row r="107035" spans="18:18" x14ac:dyDescent="0.25">
      <c r="R107035" s="15">
        <v>5</v>
      </c>
    </row>
    <row r="107036" spans="18:18" x14ac:dyDescent="0.25">
      <c r="R107036" s="15">
        <v>5</v>
      </c>
    </row>
    <row r="107037" spans="18:18" x14ac:dyDescent="0.25">
      <c r="R107037" s="15">
        <v>5</v>
      </c>
    </row>
    <row r="107038" spans="18:18" x14ac:dyDescent="0.25">
      <c r="R107038" s="15">
        <v>5</v>
      </c>
    </row>
    <row r="107039" spans="18:18" x14ac:dyDescent="0.25">
      <c r="R107039" s="15">
        <v>5</v>
      </c>
    </row>
    <row r="107040" spans="18:18" x14ac:dyDescent="0.25">
      <c r="R107040" s="15">
        <v>5</v>
      </c>
    </row>
    <row r="107041" spans="18:18" x14ac:dyDescent="0.25">
      <c r="R107041" s="15">
        <v>5</v>
      </c>
    </row>
    <row r="107042" spans="18:18" x14ac:dyDescent="0.25">
      <c r="R107042" s="15">
        <v>5</v>
      </c>
    </row>
    <row r="107043" spans="18:18" x14ac:dyDescent="0.25">
      <c r="R107043" s="15">
        <v>5</v>
      </c>
    </row>
    <row r="107044" spans="18:18" x14ac:dyDescent="0.25">
      <c r="R107044" s="15">
        <v>1</v>
      </c>
    </row>
    <row r="107045" spans="18:18" x14ac:dyDescent="0.25">
      <c r="R107045" s="15">
        <v>1</v>
      </c>
    </row>
    <row r="107046" spans="18:18" x14ac:dyDescent="0.25">
      <c r="R107046" s="15">
        <v>1</v>
      </c>
    </row>
    <row r="107047" spans="18:18" x14ac:dyDescent="0.25">
      <c r="R107047" s="15">
        <v>1</v>
      </c>
    </row>
    <row r="107048" spans="18:18" x14ac:dyDescent="0.25">
      <c r="R107048" s="15">
        <v>1</v>
      </c>
    </row>
    <row r="107049" spans="18:18" x14ac:dyDescent="0.25">
      <c r="R107049" s="15">
        <v>1</v>
      </c>
    </row>
    <row r="107050" spans="18:18" x14ac:dyDescent="0.25">
      <c r="R107050" s="15">
        <v>1</v>
      </c>
    </row>
    <row r="107051" spans="18:18" x14ac:dyDescent="0.25">
      <c r="R107051" s="15">
        <v>1</v>
      </c>
    </row>
    <row r="107052" spans="18:18" x14ac:dyDescent="0.25">
      <c r="R107052" s="15">
        <v>1</v>
      </c>
    </row>
    <row r="107053" spans="18:18" x14ac:dyDescent="0.25">
      <c r="R107053" s="15">
        <v>1</v>
      </c>
    </row>
    <row r="107054" spans="18:18" x14ac:dyDescent="0.25">
      <c r="R107054" s="15">
        <v>1</v>
      </c>
    </row>
    <row r="107055" spans="18:18" x14ac:dyDescent="0.25">
      <c r="R107055" s="15">
        <v>1</v>
      </c>
    </row>
    <row r="107056" spans="18:18" x14ac:dyDescent="0.25">
      <c r="R107056" s="15">
        <v>1</v>
      </c>
    </row>
    <row r="107057" spans="18:18" x14ac:dyDescent="0.25">
      <c r="R107057" s="15">
        <v>1</v>
      </c>
    </row>
    <row r="107058" spans="18:18" x14ac:dyDescent="0.25">
      <c r="R107058" s="15">
        <v>1</v>
      </c>
    </row>
    <row r="107059" spans="18:18" x14ac:dyDescent="0.25">
      <c r="R107059" s="15">
        <v>1</v>
      </c>
    </row>
    <row r="107060" spans="18:18" x14ac:dyDescent="0.25">
      <c r="R107060" s="15">
        <v>1</v>
      </c>
    </row>
    <row r="107061" spans="18:18" x14ac:dyDescent="0.25">
      <c r="R107061" s="15">
        <v>1</v>
      </c>
    </row>
    <row r="107062" spans="18:18" x14ac:dyDescent="0.25">
      <c r="R107062" s="15">
        <v>1</v>
      </c>
    </row>
    <row r="107063" spans="18:18" x14ac:dyDescent="0.25">
      <c r="R107063" s="15">
        <v>1</v>
      </c>
    </row>
    <row r="107064" spans="18:18" x14ac:dyDescent="0.25">
      <c r="R107064" s="15">
        <v>1</v>
      </c>
    </row>
    <row r="107065" spans="18:18" x14ac:dyDescent="0.25">
      <c r="R107065" s="15">
        <v>1</v>
      </c>
    </row>
    <row r="107066" spans="18:18" x14ac:dyDescent="0.25">
      <c r="R107066" s="15">
        <v>1</v>
      </c>
    </row>
    <row r="107067" spans="18:18" x14ac:dyDescent="0.25">
      <c r="R107067" s="15">
        <v>1</v>
      </c>
    </row>
    <row r="107068" spans="18:18" x14ac:dyDescent="0.25">
      <c r="R107068" s="15">
        <v>1</v>
      </c>
    </row>
    <row r="107069" spans="18:18" x14ac:dyDescent="0.25">
      <c r="R107069" s="15">
        <v>1</v>
      </c>
    </row>
    <row r="107070" spans="18:18" x14ac:dyDescent="0.25">
      <c r="R107070" s="15">
        <v>1</v>
      </c>
    </row>
    <row r="107071" spans="18:18" x14ac:dyDescent="0.25">
      <c r="R107071" s="15">
        <v>1</v>
      </c>
    </row>
    <row r="107072" spans="18:18" x14ac:dyDescent="0.25">
      <c r="R107072" s="15">
        <v>1</v>
      </c>
    </row>
    <row r="107073" spans="18:18" x14ac:dyDescent="0.25">
      <c r="R107073" s="15">
        <v>1</v>
      </c>
    </row>
    <row r="107074" spans="18:18" x14ac:dyDescent="0.25">
      <c r="R107074" s="15">
        <v>1</v>
      </c>
    </row>
    <row r="107075" spans="18:18" x14ac:dyDescent="0.25">
      <c r="R107075" s="15">
        <v>1</v>
      </c>
    </row>
    <row r="107076" spans="18:18" x14ac:dyDescent="0.25">
      <c r="R107076" s="15">
        <v>1</v>
      </c>
    </row>
    <row r="107077" spans="18:18" x14ac:dyDescent="0.25">
      <c r="R107077" s="15">
        <v>1</v>
      </c>
    </row>
    <row r="107078" spans="18:18" x14ac:dyDescent="0.25">
      <c r="R107078" s="15">
        <v>1</v>
      </c>
    </row>
    <row r="107079" spans="18:18" x14ac:dyDescent="0.25">
      <c r="R107079" s="15">
        <v>1</v>
      </c>
    </row>
    <row r="107080" spans="18:18" x14ac:dyDescent="0.25">
      <c r="R107080" s="15">
        <v>2</v>
      </c>
    </row>
    <row r="107081" spans="18:18" x14ac:dyDescent="0.25">
      <c r="R107081" s="15">
        <v>2</v>
      </c>
    </row>
    <row r="107082" spans="18:18" x14ac:dyDescent="0.25">
      <c r="R107082" s="15">
        <v>2</v>
      </c>
    </row>
    <row r="107083" spans="18:18" x14ac:dyDescent="0.25">
      <c r="R107083" s="15">
        <v>2</v>
      </c>
    </row>
    <row r="107084" spans="18:18" x14ac:dyDescent="0.25">
      <c r="R107084" s="15">
        <v>2</v>
      </c>
    </row>
    <row r="107085" spans="18:18" x14ac:dyDescent="0.25">
      <c r="R107085" s="15">
        <v>3</v>
      </c>
    </row>
    <row r="107086" spans="18:18" x14ac:dyDescent="0.25">
      <c r="R107086" s="15">
        <v>3</v>
      </c>
    </row>
    <row r="107087" spans="18:18" x14ac:dyDescent="0.25">
      <c r="R107087" s="15">
        <v>3</v>
      </c>
    </row>
    <row r="107088" spans="18:18" x14ac:dyDescent="0.25">
      <c r="R107088" s="15">
        <v>3</v>
      </c>
    </row>
    <row r="107089" spans="18:18" x14ac:dyDescent="0.25">
      <c r="R107089" s="15">
        <v>4</v>
      </c>
    </row>
    <row r="107090" spans="18:18" x14ac:dyDescent="0.25">
      <c r="R107090" s="15">
        <v>4</v>
      </c>
    </row>
    <row r="107091" spans="18:18" x14ac:dyDescent="0.25">
      <c r="R107091" s="15">
        <v>4</v>
      </c>
    </row>
    <row r="107092" spans="18:18" x14ac:dyDescent="0.25">
      <c r="R107092" s="15">
        <v>4</v>
      </c>
    </row>
    <row r="107093" spans="18:18" x14ac:dyDescent="0.25">
      <c r="R107093" s="15">
        <v>4</v>
      </c>
    </row>
    <row r="107094" spans="18:18" x14ac:dyDescent="0.25">
      <c r="R107094" s="15">
        <v>4</v>
      </c>
    </row>
    <row r="107095" spans="18:18" x14ac:dyDescent="0.25">
      <c r="R107095" s="15">
        <v>4</v>
      </c>
    </row>
    <row r="107096" spans="18:18" x14ac:dyDescent="0.25">
      <c r="R107096" s="15">
        <v>4</v>
      </c>
    </row>
    <row r="107097" spans="18:18" x14ac:dyDescent="0.25">
      <c r="R107097" s="15">
        <v>4</v>
      </c>
    </row>
    <row r="107098" spans="18:18" x14ac:dyDescent="0.25">
      <c r="R107098" s="15">
        <v>4</v>
      </c>
    </row>
    <row r="107099" spans="18:18" x14ac:dyDescent="0.25">
      <c r="R107099" s="15">
        <v>4</v>
      </c>
    </row>
    <row r="107100" spans="18:18" x14ac:dyDescent="0.25">
      <c r="R107100" s="15">
        <v>4</v>
      </c>
    </row>
    <row r="107101" spans="18:18" x14ac:dyDescent="0.25">
      <c r="R107101" s="15">
        <v>4</v>
      </c>
    </row>
    <row r="107102" spans="18:18" x14ac:dyDescent="0.25">
      <c r="R107102" s="15">
        <v>4</v>
      </c>
    </row>
    <row r="107103" spans="18:18" x14ac:dyDescent="0.25">
      <c r="R107103" s="15">
        <v>4</v>
      </c>
    </row>
    <row r="107104" spans="18:18" x14ac:dyDescent="0.25">
      <c r="R107104" s="15">
        <v>4</v>
      </c>
    </row>
    <row r="107105" spans="18:18" x14ac:dyDescent="0.25">
      <c r="R107105" s="15">
        <v>4</v>
      </c>
    </row>
    <row r="107106" spans="18:18" x14ac:dyDescent="0.25">
      <c r="R107106" s="15">
        <v>4</v>
      </c>
    </row>
    <row r="107107" spans="18:18" x14ac:dyDescent="0.25">
      <c r="R107107" s="15">
        <v>4</v>
      </c>
    </row>
    <row r="107108" spans="18:18" x14ac:dyDescent="0.25">
      <c r="R107108" s="15">
        <v>4</v>
      </c>
    </row>
    <row r="107109" spans="18:18" x14ac:dyDescent="0.25">
      <c r="R107109" s="15">
        <v>4</v>
      </c>
    </row>
    <row r="107110" spans="18:18" x14ac:dyDescent="0.25">
      <c r="R107110" s="15">
        <v>4</v>
      </c>
    </row>
    <row r="107111" spans="18:18" x14ac:dyDescent="0.25">
      <c r="R107111" s="15">
        <v>4</v>
      </c>
    </row>
    <row r="107112" spans="18:18" x14ac:dyDescent="0.25">
      <c r="R107112" s="15">
        <v>4</v>
      </c>
    </row>
    <row r="107113" spans="18:18" x14ac:dyDescent="0.25">
      <c r="R107113" s="15">
        <v>4</v>
      </c>
    </row>
    <row r="107114" spans="18:18" x14ac:dyDescent="0.25">
      <c r="R107114" s="15">
        <v>4</v>
      </c>
    </row>
    <row r="107115" spans="18:18" x14ac:dyDescent="0.25">
      <c r="R107115" s="15">
        <v>4</v>
      </c>
    </row>
    <row r="107116" spans="18:18" x14ac:dyDescent="0.25">
      <c r="R107116" s="15">
        <v>4</v>
      </c>
    </row>
    <row r="107117" spans="18:18" x14ac:dyDescent="0.25">
      <c r="R107117" s="15">
        <v>4</v>
      </c>
    </row>
    <row r="107118" spans="18:18" x14ac:dyDescent="0.25">
      <c r="R107118" s="15">
        <v>4</v>
      </c>
    </row>
    <row r="107119" spans="18:18" x14ac:dyDescent="0.25">
      <c r="R107119" s="15">
        <v>4</v>
      </c>
    </row>
    <row r="107120" spans="18:18" x14ac:dyDescent="0.25">
      <c r="R107120" s="15">
        <v>1</v>
      </c>
    </row>
    <row r="107121" spans="18:18" x14ac:dyDescent="0.25">
      <c r="R107121" s="15">
        <v>1</v>
      </c>
    </row>
    <row r="107122" spans="18:18" x14ac:dyDescent="0.25">
      <c r="R107122" s="15">
        <v>1</v>
      </c>
    </row>
    <row r="107123" spans="18:18" x14ac:dyDescent="0.25">
      <c r="R107123" s="15">
        <v>1</v>
      </c>
    </row>
    <row r="107124" spans="18:18" x14ac:dyDescent="0.25">
      <c r="R107124" s="15">
        <v>1</v>
      </c>
    </row>
    <row r="107125" spans="18:18" x14ac:dyDescent="0.25">
      <c r="R107125" s="15">
        <v>1</v>
      </c>
    </row>
    <row r="107126" spans="18:18" x14ac:dyDescent="0.25">
      <c r="R107126" s="15">
        <v>1</v>
      </c>
    </row>
    <row r="107127" spans="18:18" x14ac:dyDescent="0.25">
      <c r="R107127" s="15">
        <v>1</v>
      </c>
    </row>
    <row r="107128" spans="18:18" x14ac:dyDescent="0.25">
      <c r="R107128" s="15">
        <v>1</v>
      </c>
    </row>
    <row r="107129" spans="18:18" x14ac:dyDescent="0.25">
      <c r="R107129" s="15">
        <v>1</v>
      </c>
    </row>
    <row r="107130" spans="18:18" x14ac:dyDescent="0.25">
      <c r="R107130" s="15">
        <v>1</v>
      </c>
    </row>
    <row r="107131" spans="18:18" x14ac:dyDescent="0.25">
      <c r="R107131" s="15">
        <v>1</v>
      </c>
    </row>
    <row r="107132" spans="18:18" x14ac:dyDescent="0.25">
      <c r="R107132" s="15">
        <v>1</v>
      </c>
    </row>
    <row r="107133" spans="18:18" x14ac:dyDescent="0.25">
      <c r="R107133" s="15">
        <v>1</v>
      </c>
    </row>
    <row r="107134" spans="18:18" x14ac:dyDescent="0.25">
      <c r="R107134" s="15">
        <v>1</v>
      </c>
    </row>
    <row r="107135" spans="18:18" x14ac:dyDescent="0.25">
      <c r="R107135" s="15">
        <v>1</v>
      </c>
    </row>
    <row r="107136" spans="18:18" x14ac:dyDescent="0.25">
      <c r="R107136" s="15">
        <v>1</v>
      </c>
    </row>
    <row r="107137" spans="18:18" x14ac:dyDescent="0.25">
      <c r="R107137" s="15">
        <v>1</v>
      </c>
    </row>
    <row r="107138" spans="18:18" x14ac:dyDescent="0.25">
      <c r="R107138" s="15">
        <v>1</v>
      </c>
    </row>
    <row r="107139" spans="18:18" x14ac:dyDescent="0.25">
      <c r="R107139" s="15">
        <v>1</v>
      </c>
    </row>
    <row r="107140" spans="18:18" x14ac:dyDescent="0.25">
      <c r="R107140" s="15">
        <v>1</v>
      </c>
    </row>
    <row r="107141" spans="18:18" x14ac:dyDescent="0.25">
      <c r="R107141" s="15">
        <v>1</v>
      </c>
    </row>
    <row r="107142" spans="18:18" x14ac:dyDescent="0.25">
      <c r="R107142" s="15">
        <v>1</v>
      </c>
    </row>
    <row r="107143" spans="18:18" x14ac:dyDescent="0.25">
      <c r="R107143" s="15">
        <v>1</v>
      </c>
    </row>
    <row r="107144" spans="18:18" x14ac:dyDescent="0.25">
      <c r="R107144" s="15">
        <v>1</v>
      </c>
    </row>
    <row r="107145" spans="18:18" x14ac:dyDescent="0.25">
      <c r="R107145" s="15">
        <v>1</v>
      </c>
    </row>
    <row r="107146" spans="18:18" x14ac:dyDescent="0.25">
      <c r="R107146" s="15">
        <v>1</v>
      </c>
    </row>
    <row r="107147" spans="18:18" x14ac:dyDescent="0.25">
      <c r="R107147" s="15">
        <v>1</v>
      </c>
    </row>
    <row r="107148" spans="18:18" x14ac:dyDescent="0.25">
      <c r="R107148" s="15">
        <v>1</v>
      </c>
    </row>
    <row r="107149" spans="18:18" x14ac:dyDescent="0.25">
      <c r="R107149" s="15">
        <v>1</v>
      </c>
    </row>
    <row r="107150" spans="18:18" x14ac:dyDescent="0.25">
      <c r="R107150" s="15">
        <v>1</v>
      </c>
    </row>
    <row r="107151" spans="18:18" x14ac:dyDescent="0.25">
      <c r="R107151" s="15">
        <v>1</v>
      </c>
    </row>
    <row r="107152" spans="18:18" x14ac:dyDescent="0.25">
      <c r="R107152" s="15">
        <v>1</v>
      </c>
    </row>
    <row r="107153" spans="18:18" x14ac:dyDescent="0.25">
      <c r="R107153" s="15">
        <v>1</v>
      </c>
    </row>
    <row r="107154" spans="18:18" x14ac:dyDescent="0.25">
      <c r="R107154" s="15">
        <v>1</v>
      </c>
    </row>
    <row r="107155" spans="18:18" x14ac:dyDescent="0.25">
      <c r="R107155" s="15">
        <v>1</v>
      </c>
    </row>
    <row r="107156" spans="18:18" x14ac:dyDescent="0.25">
      <c r="R107156" s="15">
        <v>1</v>
      </c>
    </row>
    <row r="107157" spans="18:18" x14ac:dyDescent="0.25">
      <c r="R107157" s="15">
        <v>1</v>
      </c>
    </row>
    <row r="107158" spans="18:18" x14ac:dyDescent="0.25">
      <c r="R107158" s="15">
        <v>1</v>
      </c>
    </row>
    <row r="107159" spans="18:18" x14ac:dyDescent="0.25">
      <c r="R107159" s="15">
        <v>1</v>
      </c>
    </row>
    <row r="107160" spans="18:18" x14ac:dyDescent="0.25">
      <c r="R107160" s="15">
        <v>1</v>
      </c>
    </row>
    <row r="107161" spans="18:18" x14ac:dyDescent="0.25">
      <c r="R107161" s="15">
        <v>1</v>
      </c>
    </row>
    <row r="107162" spans="18:18" x14ac:dyDescent="0.25">
      <c r="R107162" s="15">
        <v>1</v>
      </c>
    </row>
    <row r="107163" spans="18:18" x14ac:dyDescent="0.25">
      <c r="R107163" s="15">
        <v>1</v>
      </c>
    </row>
    <row r="107164" spans="18:18" x14ac:dyDescent="0.25">
      <c r="R107164" s="15">
        <v>1</v>
      </c>
    </row>
    <row r="107165" spans="18:18" x14ac:dyDescent="0.25">
      <c r="R107165" s="15">
        <v>1</v>
      </c>
    </row>
    <row r="107166" spans="18:18" x14ac:dyDescent="0.25">
      <c r="R107166" s="15">
        <v>1</v>
      </c>
    </row>
    <row r="107167" spans="18:18" x14ac:dyDescent="0.25">
      <c r="R107167" s="15">
        <v>1</v>
      </c>
    </row>
    <row r="107168" spans="18:18" x14ac:dyDescent="0.25">
      <c r="R107168" s="15">
        <v>1</v>
      </c>
    </row>
    <row r="107169" spans="18:18" x14ac:dyDescent="0.25">
      <c r="R107169" s="15">
        <v>1</v>
      </c>
    </row>
    <row r="107170" spans="18:18" x14ac:dyDescent="0.25">
      <c r="R107170" s="15">
        <v>1</v>
      </c>
    </row>
    <row r="107171" spans="18:18" x14ac:dyDescent="0.25">
      <c r="R107171" s="15">
        <v>1</v>
      </c>
    </row>
    <row r="107172" spans="18:18" x14ac:dyDescent="0.25">
      <c r="R107172" s="15">
        <v>1</v>
      </c>
    </row>
    <row r="107173" spans="18:18" x14ac:dyDescent="0.25">
      <c r="R107173" s="15">
        <v>1</v>
      </c>
    </row>
    <row r="107174" spans="18:18" x14ac:dyDescent="0.25">
      <c r="R107174" s="15">
        <v>2</v>
      </c>
    </row>
    <row r="107175" spans="18:18" x14ac:dyDescent="0.25">
      <c r="R107175" s="15">
        <v>2</v>
      </c>
    </row>
    <row r="107176" spans="18:18" x14ac:dyDescent="0.25">
      <c r="R107176" s="15">
        <v>2</v>
      </c>
    </row>
    <row r="107177" spans="18:18" x14ac:dyDescent="0.25">
      <c r="R107177" s="15">
        <v>2</v>
      </c>
    </row>
    <row r="107178" spans="18:18" x14ac:dyDescent="0.25">
      <c r="R107178" s="15">
        <v>2</v>
      </c>
    </row>
    <row r="107179" spans="18:18" x14ac:dyDescent="0.25">
      <c r="R107179" s="15">
        <v>2</v>
      </c>
    </row>
    <row r="107180" spans="18:18" x14ac:dyDescent="0.25">
      <c r="R107180" s="15">
        <v>2</v>
      </c>
    </row>
    <row r="107181" spans="18:18" x14ac:dyDescent="0.25">
      <c r="R107181" s="15">
        <v>2</v>
      </c>
    </row>
    <row r="107182" spans="18:18" x14ac:dyDescent="0.25">
      <c r="R107182" s="15">
        <v>2</v>
      </c>
    </row>
    <row r="107183" spans="18:18" x14ac:dyDescent="0.25">
      <c r="R107183" s="15">
        <v>2</v>
      </c>
    </row>
    <row r="107184" spans="18:18" x14ac:dyDescent="0.25">
      <c r="R107184" s="15">
        <v>2</v>
      </c>
    </row>
    <row r="107185" spans="18:18" x14ac:dyDescent="0.25">
      <c r="R107185" s="15">
        <v>2</v>
      </c>
    </row>
    <row r="107186" spans="18:18" x14ac:dyDescent="0.25">
      <c r="R107186" s="15">
        <v>2</v>
      </c>
    </row>
    <row r="107187" spans="18:18" x14ac:dyDescent="0.25">
      <c r="R107187" s="15">
        <v>2</v>
      </c>
    </row>
    <row r="107188" spans="18:18" x14ac:dyDescent="0.25">
      <c r="R107188" s="15">
        <v>2</v>
      </c>
    </row>
    <row r="107189" spans="18:18" x14ac:dyDescent="0.25">
      <c r="R107189" s="15">
        <v>2</v>
      </c>
    </row>
    <row r="107190" spans="18:18" x14ac:dyDescent="0.25">
      <c r="R107190" s="15">
        <v>2</v>
      </c>
    </row>
    <row r="107191" spans="18:18" x14ac:dyDescent="0.25">
      <c r="R107191" s="15">
        <v>2</v>
      </c>
    </row>
    <row r="107192" spans="18:18" x14ac:dyDescent="0.25">
      <c r="R107192" s="15">
        <v>2</v>
      </c>
    </row>
    <row r="107193" spans="18:18" x14ac:dyDescent="0.25">
      <c r="R107193" s="15">
        <v>2</v>
      </c>
    </row>
    <row r="107194" spans="18:18" x14ac:dyDescent="0.25">
      <c r="R107194" s="15">
        <v>2</v>
      </c>
    </row>
    <row r="107195" spans="18:18" x14ac:dyDescent="0.25">
      <c r="R107195" s="15">
        <v>2</v>
      </c>
    </row>
    <row r="107196" spans="18:18" x14ac:dyDescent="0.25">
      <c r="R107196" s="15">
        <v>2</v>
      </c>
    </row>
    <row r="107197" spans="18:18" x14ac:dyDescent="0.25">
      <c r="R107197" s="15">
        <v>2</v>
      </c>
    </row>
    <row r="107198" spans="18:18" x14ac:dyDescent="0.25">
      <c r="R107198" s="15">
        <v>2</v>
      </c>
    </row>
    <row r="107199" spans="18:18" x14ac:dyDescent="0.25">
      <c r="R107199" s="15">
        <v>2</v>
      </c>
    </row>
    <row r="107200" spans="18:18" x14ac:dyDescent="0.25">
      <c r="R107200" s="15">
        <v>2</v>
      </c>
    </row>
    <row r="107201" spans="18:18" x14ac:dyDescent="0.25">
      <c r="R107201" s="15">
        <v>2</v>
      </c>
    </row>
    <row r="107202" spans="18:18" x14ac:dyDescent="0.25">
      <c r="R107202" s="15">
        <v>2</v>
      </c>
    </row>
    <row r="107203" spans="18:18" x14ac:dyDescent="0.25">
      <c r="R107203" s="15">
        <v>2</v>
      </c>
    </row>
    <row r="107204" spans="18:18" x14ac:dyDescent="0.25">
      <c r="R107204" s="15">
        <v>2</v>
      </c>
    </row>
    <row r="107205" spans="18:18" x14ac:dyDescent="0.25">
      <c r="R107205" s="15">
        <v>2</v>
      </c>
    </row>
    <row r="107206" spans="18:18" x14ac:dyDescent="0.25">
      <c r="R107206" s="15">
        <v>1</v>
      </c>
    </row>
    <row r="107207" spans="18:18" x14ac:dyDescent="0.25">
      <c r="R107207" s="15">
        <v>1</v>
      </c>
    </row>
    <row r="107208" spans="18:18" x14ac:dyDescent="0.25">
      <c r="R107208" s="15">
        <v>1</v>
      </c>
    </row>
    <row r="107209" spans="18:18" x14ac:dyDescent="0.25">
      <c r="R107209" s="15">
        <v>1</v>
      </c>
    </row>
    <row r="107210" spans="18:18" x14ac:dyDescent="0.25">
      <c r="R107210" s="15">
        <v>1</v>
      </c>
    </row>
    <row r="107211" spans="18:18" x14ac:dyDescent="0.25">
      <c r="R107211" s="15">
        <v>1</v>
      </c>
    </row>
    <row r="107212" spans="18:18" x14ac:dyDescent="0.25">
      <c r="R107212" s="15">
        <v>1</v>
      </c>
    </row>
    <row r="107213" spans="18:18" x14ac:dyDescent="0.25">
      <c r="R107213" s="15">
        <v>1</v>
      </c>
    </row>
    <row r="107214" spans="18:18" x14ac:dyDescent="0.25">
      <c r="R107214" s="15">
        <v>1</v>
      </c>
    </row>
    <row r="107215" spans="18:18" x14ac:dyDescent="0.25">
      <c r="R107215" s="15">
        <v>1</v>
      </c>
    </row>
    <row r="107216" spans="18:18" x14ac:dyDescent="0.25">
      <c r="R107216" s="15">
        <v>1</v>
      </c>
    </row>
    <row r="107217" spans="18:18" x14ac:dyDescent="0.25">
      <c r="R107217" s="15">
        <v>1</v>
      </c>
    </row>
    <row r="107218" spans="18:18" x14ac:dyDescent="0.25">
      <c r="R107218" s="15">
        <v>1</v>
      </c>
    </row>
    <row r="107219" spans="18:18" x14ac:dyDescent="0.25">
      <c r="R107219" s="15">
        <v>1</v>
      </c>
    </row>
    <row r="107220" spans="18:18" x14ac:dyDescent="0.25">
      <c r="R107220" s="15">
        <v>1</v>
      </c>
    </row>
    <row r="107221" spans="18:18" x14ac:dyDescent="0.25">
      <c r="R107221" s="15">
        <v>1</v>
      </c>
    </row>
    <row r="107222" spans="18:18" x14ac:dyDescent="0.25">
      <c r="R107222" s="15">
        <v>1</v>
      </c>
    </row>
    <row r="107223" spans="18:18" x14ac:dyDescent="0.25">
      <c r="R107223" s="15">
        <v>1</v>
      </c>
    </row>
    <row r="107224" spans="18:18" x14ac:dyDescent="0.25">
      <c r="R107224" s="15">
        <v>1</v>
      </c>
    </row>
    <row r="107225" spans="18:18" x14ac:dyDescent="0.25">
      <c r="R107225" s="15">
        <v>1</v>
      </c>
    </row>
    <row r="107226" spans="18:18" x14ac:dyDescent="0.25">
      <c r="R107226" s="15">
        <v>1</v>
      </c>
    </row>
    <row r="107227" spans="18:18" x14ac:dyDescent="0.25">
      <c r="R107227" s="15">
        <v>1</v>
      </c>
    </row>
    <row r="107228" spans="18:18" x14ac:dyDescent="0.25">
      <c r="R107228" s="15">
        <v>1</v>
      </c>
    </row>
    <row r="107229" spans="18:18" x14ac:dyDescent="0.25">
      <c r="R107229" s="15">
        <v>1</v>
      </c>
    </row>
    <row r="107230" spans="18:18" x14ac:dyDescent="0.25">
      <c r="R107230" s="15">
        <v>1</v>
      </c>
    </row>
    <row r="107231" spans="18:18" x14ac:dyDescent="0.25">
      <c r="R107231" s="15">
        <v>1</v>
      </c>
    </row>
    <row r="107232" spans="18:18" x14ac:dyDescent="0.25">
      <c r="R107232" s="15">
        <v>1</v>
      </c>
    </row>
    <row r="107233" spans="18:18" x14ac:dyDescent="0.25">
      <c r="R107233" s="15">
        <v>1</v>
      </c>
    </row>
    <row r="107234" spans="18:18" x14ac:dyDescent="0.25">
      <c r="R107234" s="15">
        <v>1</v>
      </c>
    </row>
    <row r="107235" spans="18:18" x14ac:dyDescent="0.25">
      <c r="R107235" s="15">
        <v>1</v>
      </c>
    </row>
    <row r="107236" spans="18:18" x14ac:dyDescent="0.25">
      <c r="R107236" s="15">
        <v>1</v>
      </c>
    </row>
    <row r="107237" spans="18:18" x14ac:dyDescent="0.25">
      <c r="R107237" s="15">
        <v>1</v>
      </c>
    </row>
    <row r="107238" spans="18:18" x14ac:dyDescent="0.25">
      <c r="R107238" s="15">
        <v>1</v>
      </c>
    </row>
    <row r="107239" spans="18:18" x14ac:dyDescent="0.25">
      <c r="R107239" s="15">
        <v>1</v>
      </c>
    </row>
    <row r="107240" spans="18:18" x14ac:dyDescent="0.25">
      <c r="R107240" s="15">
        <v>1</v>
      </c>
    </row>
    <row r="107241" spans="18:18" x14ac:dyDescent="0.25">
      <c r="R107241" s="15">
        <v>1</v>
      </c>
    </row>
    <row r="107242" spans="18:18" x14ac:dyDescent="0.25">
      <c r="R107242" s="15">
        <v>1</v>
      </c>
    </row>
    <row r="107243" spans="18:18" x14ac:dyDescent="0.25">
      <c r="R107243" s="15">
        <v>1</v>
      </c>
    </row>
    <row r="107244" spans="18:18" x14ac:dyDescent="0.25">
      <c r="R107244" s="15">
        <v>1</v>
      </c>
    </row>
    <row r="107245" spans="18:18" x14ac:dyDescent="0.25">
      <c r="R107245" s="15">
        <v>1</v>
      </c>
    </row>
    <row r="107246" spans="18:18" x14ac:dyDescent="0.25">
      <c r="R107246" s="15">
        <v>1</v>
      </c>
    </row>
    <row r="107247" spans="18:18" x14ac:dyDescent="0.25">
      <c r="R107247" s="15">
        <v>1</v>
      </c>
    </row>
    <row r="107248" spans="18:18" x14ac:dyDescent="0.25">
      <c r="R107248" s="15">
        <v>1</v>
      </c>
    </row>
    <row r="107249" spans="18:18" x14ac:dyDescent="0.25">
      <c r="R107249" s="15">
        <v>1</v>
      </c>
    </row>
    <row r="107250" spans="18:18" x14ac:dyDescent="0.25">
      <c r="R107250" s="15">
        <v>1</v>
      </c>
    </row>
    <row r="107251" spans="18:18" x14ac:dyDescent="0.25">
      <c r="R107251" s="15">
        <v>1</v>
      </c>
    </row>
    <row r="107252" spans="18:18" x14ac:dyDescent="0.25">
      <c r="R107252" s="15">
        <v>1</v>
      </c>
    </row>
    <row r="107253" spans="18:18" x14ac:dyDescent="0.25">
      <c r="R107253" s="15">
        <v>1</v>
      </c>
    </row>
    <row r="107254" spans="18:18" x14ac:dyDescent="0.25">
      <c r="R107254" s="15">
        <v>1</v>
      </c>
    </row>
    <row r="107255" spans="18:18" x14ac:dyDescent="0.25">
      <c r="R107255" s="15">
        <v>1</v>
      </c>
    </row>
    <row r="107256" spans="18:18" x14ac:dyDescent="0.25">
      <c r="R107256" s="15">
        <v>1</v>
      </c>
    </row>
    <row r="107257" spans="18:18" x14ac:dyDescent="0.25">
      <c r="R107257" s="15">
        <v>1</v>
      </c>
    </row>
    <row r="107258" spans="18:18" x14ac:dyDescent="0.25">
      <c r="R107258" s="15">
        <v>1</v>
      </c>
    </row>
    <row r="107259" spans="18:18" x14ac:dyDescent="0.25">
      <c r="R107259" s="15">
        <v>1</v>
      </c>
    </row>
    <row r="107260" spans="18:18" x14ac:dyDescent="0.25">
      <c r="R107260" s="15">
        <v>1</v>
      </c>
    </row>
    <row r="107261" spans="18:18" x14ac:dyDescent="0.25">
      <c r="R107261" s="15">
        <v>1</v>
      </c>
    </row>
    <row r="107262" spans="18:18" x14ac:dyDescent="0.25">
      <c r="R107262" s="15">
        <v>1</v>
      </c>
    </row>
    <row r="107263" spans="18:18" x14ac:dyDescent="0.25">
      <c r="R107263" s="15">
        <v>1</v>
      </c>
    </row>
    <row r="107264" spans="18:18" x14ac:dyDescent="0.25">
      <c r="R107264" s="15">
        <v>1</v>
      </c>
    </row>
    <row r="107265" spans="18:18" x14ac:dyDescent="0.25">
      <c r="R107265" s="15">
        <v>1</v>
      </c>
    </row>
    <row r="107266" spans="18:18" x14ac:dyDescent="0.25">
      <c r="R107266" s="15">
        <v>1</v>
      </c>
    </row>
    <row r="107267" spans="18:18" x14ac:dyDescent="0.25">
      <c r="R107267" s="15">
        <v>1</v>
      </c>
    </row>
    <row r="107268" spans="18:18" x14ac:dyDescent="0.25">
      <c r="R107268" s="15">
        <v>1</v>
      </c>
    </row>
    <row r="107269" spans="18:18" x14ac:dyDescent="0.25">
      <c r="R107269" s="15">
        <v>1</v>
      </c>
    </row>
    <row r="107270" spans="18:18" x14ac:dyDescent="0.25">
      <c r="R107270" s="15">
        <v>1</v>
      </c>
    </row>
    <row r="107271" spans="18:18" x14ac:dyDescent="0.25">
      <c r="R107271" s="15">
        <v>1</v>
      </c>
    </row>
    <row r="107272" spans="18:18" x14ac:dyDescent="0.25">
      <c r="R107272" s="15">
        <v>1</v>
      </c>
    </row>
    <row r="107273" spans="18:18" x14ac:dyDescent="0.25">
      <c r="R107273" s="15">
        <v>1</v>
      </c>
    </row>
    <row r="107274" spans="18:18" x14ac:dyDescent="0.25">
      <c r="R107274" s="15">
        <v>1</v>
      </c>
    </row>
    <row r="107275" spans="18:18" x14ac:dyDescent="0.25">
      <c r="R107275" s="15">
        <v>1</v>
      </c>
    </row>
    <row r="107276" spans="18:18" x14ac:dyDescent="0.25">
      <c r="R107276" s="15">
        <v>1</v>
      </c>
    </row>
    <row r="107277" spans="18:18" x14ac:dyDescent="0.25">
      <c r="R107277" s="15">
        <v>1</v>
      </c>
    </row>
    <row r="107278" spans="18:18" x14ac:dyDescent="0.25">
      <c r="R107278" s="15">
        <v>1</v>
      </c>
    </row>
    <row r="107279" spans="18:18" x14ac:dyDescent="0.25">
      <c r="R107279" s="15">
        <v>1</v>
      </c>
    </row>
    <row r="107280" spans="18:18" x14ac:dyDescent="0.25">
      <c r="R107280" s="15">
        <v>1</v>
      </c>
    </row>
    <row r="107281" spans="18:18" x14ac:dyDescent="0.25">
      <c r="R107281" s="15">
        <v>1</v>
      </c>
    </row>
    <row r="107282" spans="18:18" x14ac:dyDescent="0.25">
      <c r="R107282" s="15">
        <v>1</v>
      </c>
    </row>
    <row r="107283" spans="18:18" x14ac:dyDescent="0.25">
      <c r="R107283" s="15">
        <v>1</v>
      </c>
    </row>
    <row r="107284" spans="18:18" x14ac:dyDescent="0.25">
      <c r="R107284" s="15">
        <v>1</v>
      </c>
    </row>
    <row r="107285" spans="18:18" x14ac:dyDescent="0.25">
      <c r="R107285" s="15">
        <v>1</v>
      </c>
    </row>
    <row r="107286" spans="18:18" x14ac:dyDescent="0.25">
      <c r="R107286" s="15">
        <v>1</v>
      </c>
    </row>
    <row r="107287" spans="18:18" x14ac:dyDescent="0.25">
      <c r="R107287" s="15">
        <v>1</v>
      </c>
    </row>
    <row r="107288" spans="18:18" x14ac:dyDescent="0.25">
      <c r="R107288" s="15">
        <v>1</v>
      </c>
    </row>
    <row r="107289" spans="18:18" x14ac:dyDescent="0.25">
      <c r="R107289" s="15">
        <v>1</v>
      </c>
    </row>
    <row r="107290" spans="18:18" x14ac:dyDescent="0.25">
      <c r="R107290" s="15">
        <v>1</v>
      </c>
    </row>
    <row r="107291" spans="18:18" x14ac:dyDescent="0.25">
      <c r="R107291" s="15">
        <v>1</v>
      </c>
    </row>
    <row r="107292" spans="18:18" x14ac:dyDescent="0.25">
      <c r="R107292" s="15">
        <v>1</v>
      </c>
    </row>
    <row r="107293" spans="18:18" x14ac:dyDescent="0.25">
      <c r="R107293" s="15">
        <v>1</v>
      </c>
    </row>
    <row r="107294" spans="18:18" x14ac:dyDescent="0.25">
      <c r="R107294" s="15">
        <v>1</v>
      </c>
    </row>
    <row r="107295" spans="18:18" x14ac:dyDescent="0.25">
      <c r="R107295" s="15">
        <v>1</v>
      </c>
    </row>
    <row r="107296" spans="18:18" x14ac:dyDescent="0.25">
      <c r="R107296" s="15">
        <v>1</v>
      </c>
    </row>
    <row r="107297" spans="18:18" x14ac:dyDescent="0.25">
      <c r="R107297" s="15">
        <v>1</v>
      </c>
    </row>
    <row r="107298" spans="18:18" x14ac:dyDescent="0.25">
      <c r="R107298" s="15">
        <v>1</v>
      </c>
    </row>
    <row r="107299" spans="18:18" x14ac:dyDescent="0.25">
      <c r="R107299" s="15">
        <v>1</v>
      </c>
    </row>
    <row r="107300" spans="18:18" x14ac:dyDescent="0.25">
      <c r="R107300" s="15">
        <v>1</v>
      </c>
    </row>
    <row r="107301" spans="18:18" x14ac:dyDescent="0.25">
      <c r="R107301" s="15">
        <v>1</v>
      </c>
    </row>
    <row r="107302" spans="18:18" x14ac:dyDescent="0.25">
      <c r="R107302" s="15">
        <v>1</v>
      </c>
    </row>
    <row r="107303" spans="18:18" x14ac:dyDescent="0.25">
      <c r="R107303" s="15">
        <v>1</v>
      </c>
    </row>
    <row r="107304" spans="18:18" x14ac:dyDescent="0.25">
      <c r="R107304" s="15">
        <v>1</v>
      </c>
    </row>
    <row r="107305" spans="18:18" x14ac:dyDescent="0.25">
      <c r="R107305" s="15">
        <v>1</v>
      </c>
    </row>
    <row r="107306" spans="18:18" x14ac:dyDescent="0.25">
      <c r="R107306" s="15">
        <v>1</v>
      </c>
    </row>
    <row r="107307" spans="18:18" x14ac:dyDescent="0.25">
      <c r="R107307" s="15">
        <v>1</v>
      </c>
    </row>
    <row r="107308" spans="18:18" x14ac:dyDescent="0.25">
      <c r="R107308" s="15">
        <v>1</v>
      </c>
    </row>
    <row r="107309" spans="18:18" x14ac:dyDescent="0.25">
      <c r="R107309" s="15">
        <v>1</v>
      </c>
    </row>
    <row r="107310" spans="18:18" x14ac:dyDescent="0.25">
      <c r="R107310" s="15">
        <v>1</v>
      </c>
    </row>
    <row r="107311" spans="18:18" x14ac:dyDescent="0.25">
      <c r="R107311" s="15">
        <v>1</v>
      </c>
    </row>
    <row r="107312" spans="18:18" x14ac:dyDescent="0.25">
      <c r="R107312" s="15">
        <v>1</v>
      </c>
    </row>
    <row r="107313" spans="18:18" x14ac:dyDescent="0.25">
      <c r="R107313" s="15">
        <v>1</v>
      </c>
    </row>
    <row r="107314" spans="18:18" x14ac:dyDescent="0.25">
      <c r="R107314" s="15">
        <v>1</v>
      </c>
    </row>
    <row r="107315" spans="18:18" x14ac:dyDescent="0.25">
      <c r="R107315" s="15">
        <v>1</v>
      </c>
    </row>
    <row r="107316" spans="18:18" x14ac:dyDescent="0.25">
      <c r="R107316" s="15">
        <v>1</v>
      </c>
    </row>
    <row r="107317" spans="18:18" x14ac:dyDescent="0.25">
      <c r="R107317" s="15">
        <v>1</v>
      </c>
    </row>
    <row r="107318" spans="18:18" x14ac:dyDescent="0.25">
      <c r="R107318" s="15">
        <v>1</v>
      </c>
    </row>
    <row r="107319" spans="18:18" x14ac:dyDescent="0.25">
      <c r="R107319" s="15">
        <v>1</v>
      </c>
    </row>
    <row r="107320" spans="18:18" x14ac:dyDescent="0.25">
      <c r="R107320" s="15">
        <v>1</v>
      </c>
    </row>
    <row r="107321" spans="18:18" x14ac:dyDescent="0.25">
      <c r="R107321" s="15">
        <v>1</v>
      </c>
    </row>
    <row r="107322" spans="18:18" x14ac:dyDescent="0.25">
      <c r="R107322" s="15">
        <v>1</v>
      </c>
    </row>
    <row r="107323" spans="18:18" x14ac:dyDescent="0.25">
      <c r="R107323" s="15">
        <v>1</v>
      </c>
    </row>
    <row r="107324" spans="18:18" x14ac:dyDescent="0.25">
      <c r="R107324" s="15">
        <v>1</v>
      </c>
    </row>
    <row r="107325" spans="18:18" x14ac:dyDescent="0.25">
      <c r="R107325" s="15">
        <v>1</v>
      </c>
    </row>
    <row r="107326" spans="18:18" x14ac:dyDescent="0.25">
      <c r="R107326" s="15">
        <v>1</v>
      </c>
    </row>
    <row r="107327" spans="18:18" x14ac:dyDescent="0.25">
      <c r="R107327" s="15">
        <v>1</v>
      </c>
    </row>
    <row r="107328" spans="18:18" x14ac:dyDescent="0.25">
      <c r="R107328" s="15">
        <v>1</v>
      </c>
    </row>
    <row r="107329" spans="18:18" x14ac:dyDescent="0.25">
      <c r="R107329" s="15">
        <v>1</v>
      </c>
    </row>
    <row r="107330" spans="18:18" x14ac:dyDescent="0.25">
      <c r="R107330" s="15">
        <v>1</v>
      </c>
    </row>
    <row r="107331" spans="18:18" x14ac:dyDescent="0.25">
      <c r="R107331" s="15">
        <v>1</v>
      </c>
    </row>
    <row r="107332" spans="18:18" x14ac:dyDescent="0.25">
      <c r="R107332" s="15">
        <v>1</v>
      </c>
    </row>
    <row r="107333" spans="18:18" x14ac:dyDescent="0.25">
      <c r="R107333" s="15">
        <v>1</v>
      </c>
    </row>
    <row r="107334" spans="18:18" x14ac:dyDescent="0.25">
      <c r="R107334" s="15">
        <v>1</v>
      </c>
    </row>
    <row r="107335" spans="18:18" x14ac:dyDescent="0.25">
      <c r="R107335" s="15">
        <v>1</v>
      </c>
    </row>
    <row r="107336" spans="18:18" x14ac:dyDescent="0.25">
      <c r="R107336" s="15">
        <v>1</v>
      </c>
    </row>
    <row r="107337" spans="18:18" x14ac:dyDescent="0.25">
      <c r="R107337" s="15">
        <v>1</v>
      </c>
    </row>
    <row r="107338" spans="18:18" x14ac:dyDescent="0.25">
      <c r="R107338" s="15">
        <v>1</v>
      </c>
    </row>
    <row r="107339" spans="18:18" x14ac:dyDescent="0.25">
      <c r="R107339" s="15">
        <v>1</v>
      </c>
    </row>
    <row r="107340" spans="18:18" x14ac:dyDescent="0.25">
      <c r="R107340" s="15">
        <v>1</v>
      </c>
    </row>
    <row r="107341" spans="18:18" x14ac:dyDescent="0.25">
      <c r="R107341" s="15">
        <v>1</v>
      </c>
    </row>
    <row r="107342" spans="18:18" x14ac:dyDescent="0.25">
      <c r="R107342" s="15">
        <v>1</v>
      </c>
    </row>
    <row r="107343" spans="18:18" x14ac:dyDescent="0.25">
      <c r="R107343" s="15">
        <v>1</v>
      </c>
    </row>
    <row r="107344" spans="18:18" x14ac:dyDescent="0.25">
      <c r="R107344" s="15">
        <v>1</v>
      </c>
    </row>
    <row r="107345" spans="18:18" x14ac:dyDescent="0.25">
      <c r="R107345" s="15">
        <v>1</v>
      </c>
    </row>
    <row r="107346" spans="18:18" x14ac:dyDescent="0.25">
      <c r="R107346" s="15">
        <v>1</v>
      </c>
    </row>
    <row r="107347" spans="18:18" x14ac:dyDescent="0.25">
      <c r="R107347" s="15">
        <v>1</v>
      </c>
    </row>
    <row r="107348" spans="18:18" x14ac:dyDescent="0.25">
      <c r="R107348" s="15">
        <v>1</v>
      </c>
    </row>
    <row r="107349" spans="18:18" x14ac:dyDescent="0.25">
      <c r="R107349" s="15">
        <v>1</v>
      </c>
    </row>
    <row r="107350" spans="18:18" x14ac:dyDescent="0.25">
      <c r="R107350" s="15">
        <v>1</v>
      </c>
    </row>
    <row r="107351" spans="18:18" x14ac:dyDescent="0.25">
      <c r="R107351" s="15">
        <v>1</v>
      </c>
    </row>
    <row r="107352" spans="18:18" x14ac:dyDescent="0.25">
      <c r="R107352" s="15">
        <v>1</v>
      </c>
    </row>
    <row r="107353" spans="18:18" x14ac:dyDescent="0.25">
      <c r="R107353" s="15">
        <v>1</v>
      </c>
    </row>
    <row r="107354" spans="18:18" x14ac:dyDescent="0.25">
      <c r="R107354" s="15">
        <v>1</v>
      </c>
    </row>
    <row r="107355" spans="18:18" x14ac:dyDescent="0.25">
      <c r="R107355" s="15">
        <v>1</v>
      </c>
    </row>
    <row r="107356" spans="18:18" x14ac:dyDescent="0.25">
      <c r="R107356" s="15">
        <v>1</v>
      </c>
    </row>
    <row r="107357" spans="18:18" x14ac:dyDescent="0.25">
      <c r="R107357" s="15">
        <v>1</v>
      </c>
    </row>
    <row r="107358" spans="18:18" x14ac:dyDescent="0.25">
      <c r="R107358" s="15">
        <v>1</v>
      </c>
    </row>
    <row r="107359" spans="18:18" x14ac:dyDescent="0.25">
      <c r="R107359" s="15">
        <v>1</v>
      </c>
    </row>
    <row r="107360" spans="18:18" x14ac:dyDescent="0.25">
      <c r="R107360" s="15">
        <v>1</v>
      </c>
    </row>
    <row r="107361" spans="18:18" x14ac:dyDescent="0.25">
      <c r="R107361" s="15">
        <v>1</v>
      </c>
    </row>
    <row r="107362" spans="18:18" x14ac:dyDescent="0.25">
      <c r="R107362" s="15">
        <v>1</v>
      </c>
    </row>
    <row r="107363" spans="18:18" x14ac:dyDescent="0.25">
      <c r="R107363" s="15">
        <v>1</v>
      </c>
    </row>
    <row r="107364" spans="18:18" x14ac:dyDescent="0.25">
      <c r="R107364" s="15">
        <v>1</v>
      </c>
    </row>
    <row r="107365" spans="18:18" x14ac:dyDescent="0.25">
      <c r="R107365" s="15">
        <v>1</v>
      </c>
    </row>
    <row r="107366" spans="18:18" x14ac:dyDescent="0.25">
      <c r="R107366" s="15">
        <v>1</v>
      </c>
    </row>
    <row r="107367" spans="18:18" x14ac:dyDescent="0.25">
      <c r="R107367" s="15">
        <v>1</v>
      </c>
    </row>
    <row r="107368" spans="18:18" x14ac:dyDescent="0.25">
      <c r="R107368" s="15">
        <v>1</v>
      </c>
    </row>
    <row r="107369" spans="18:18" x14ac:dyDescent="0.25">
      <c r="R107369" s="15">
        <v>1</v>
      </c>
    </row>
    <row r="107370" spans="18:18" x14ac:dyDescent="0.25">
      <c r="R107370" s="15">
        <v>1</v>
      </c>
    </row>
    <row r="107371" spans="18:18" x14ac:dyDescent="0.25">
      <c r="R107371" s="15">
        <v>1</v>
      </c>
    </row>
    <row r="107372" spans="18:18" x14ac:dyDescent="0.25">
      <c r="R107372" s="15">
        <v>1</v>
      </c>
    </row>
    <row r="107373" spans="18:18" x14ac:dyDescent="0.25">
      <c r="R107373" s="15">
        <v>1</v>
      </c>
    </row>
    <row r="107374" spans="18:18" x14ac:dyDescent="0.25">
      <c r="R107374" s="15">
        <v>1</v>
      </c>
    </row>
    <row r="107375" spans="18:18" x14ac:dyDescent="0.25">
      <c r="R107375" s="15">
        <v>1</v>
      </c>
    </row>
    <row r="107376" spans="18:18" x14ac:dyDescent="0.25">
      <c r="R107376" s="15">
        <v>1</v>
      </c>
    </row>
    <row r="107377" spans="18:18" x14ac:dyDescent="0.25">
      <c r="R107377" s="15">
        <v>4</v>
      </c>
    </row>
    <row r="107378" spans="18:18" x14ac:dyDescent="0.25">
      <c r="R107378" s="15">
        <v>4</v>
      </c>
    </row>
    <row r="107379" spans="18:18" x14ac:dyDescent="0.25">
      <c r="R107379" s="15">
        <v>4</v>
      </c>
    </row>
    <row r="107380" spans="18:18" x14ac:dyDescent="0.25">
      <c r="R107380" s="15">
        <v>4</v>
      </c>
    </row>
    <row r="107381" spans="18:18" x14ac:dyDescent="0.25">
      <c r="R107381" s="15">
        <v>4</v>
      </c>
    </row>
    <row r="107382" spans="18:18" x14ac:dyDescent="0.25">
      <c r="R107382" s="15">
        <v>4</v>
      </c>
    </row>
    <row r="107383" spans="18:18" x14ac:dyDescent="0.25">
      <c r="R107383" s="15">
        <v>4</v>
      </c>
    </row>
    <row r="107384" spans="18:18" x14ac:dyDescent="0.25">
      <c r="R107384" s="15">
        <v>4</v>
      </c>
    </row>
    <row r="107385" spans="18:18" x14ac:dyDescent="0.25">
      <c r="R107385" s="15">
        <v>4</v>
      </c>
    </row>
    <row r="107386" spans="18:18" x14ac:dyDescent="0.25">
      <c r="R107386" s="15">
        <v>4</v>
      </c>
    </row>
    <row r="107387" spans="18:18" x14ac:dyDescent="0.25">
      <c r="R107387" s="15">
        <v>4</v>
      </c>
    </row>
    <row r="107388" spans="18:18" x14ac:dyDescent="0.25">
      <c r="R107388" s="15">
        <v>4</v>
      </c>
    </row>
    <row r="107389" spans="18:18" x14ac:dyDescent="0.25">
      <c r="R107389" s="15">
        <v>4</v>
      </c>
    </row>
    <row r="107390" spans="18:18" x14ac:dyDescent="0.25">
      <c r="R107390" s="15">
        <v>4</v>
      </c>
    </row>
    <row r="107391" spans="18:18" x14ac:dyDescent="0.25">
      <c r="R107391" s="15">
        <v>4</v>
      </c>
    </row>
    <row r="107392" spans="18:18" x14ac:dyDescent="0.25">
      <c r="R107392" s="15">
        <v>4</v>
      </c>
    </row>
    <row r="107393" spans="18:18" x14ac:dyDescent="0.25">
      <c r="R107393" s="15">
        <v>4</v>
      </c>
    </row>
    <row r="107394" spans="18:18" x14ac:dyDescent="0.25">
      <c r="R107394" s="15">
        <v>4</v>
      </c>
    </row>
    <row r="107395" spans="18:18" x14ac:dyDescent="0.25">
      <c r="R107395" s="15">
        <v>4</v>
      </c>
    </row>
    <row r="107396" spans="18:18" x14ac:dyDescent="0.25">
      <c r="R107396" s="15">
        <v>4</v>
      </c>
    </row>
    <row r="107397" spans="18:18" x14ac:dyDescent="0.25">
      <c r="R107397" s="15">
        <v>4</v>
      </c>
    </row>
    <row r="107398" spans="18:18" x14ac:dyDescent="0.25">
      <c r="R107398" s="15">
        <v>4</v>
      </c>
    </row>
    <row r="107399" spans="18:18" x14ac:dyDescent="0.25">
      <c r="R107399" s="15">
        <v>4</v>
      </c>
    </row>
    <row r="107400" spans="18:18" x14ac:dyDescent="0.25">
      <c r="R107400" s="15">
        <v>4</v>
      </c>
    </row>
    <row r="107401" spans="18:18" x14ac:dyDescent="0.25">
      <c r="R107401" s="15">
        <v>4</v>
      </c>
    </row>
    <row r="107402" spans="18:18" x14ac:dyDescent="0.25">
      <c r="R107402" s="15">
        <v>4</v>
      </c>
    </row>
    <row r="107403" spans="18:18" x14ac:dyDescent="0.25">
      <c r="R107403" s="15">
        <v>4</v>
      </c>
    </row>
    <row r="107404" spans="18:18" x14ac:dyDescent="0.25">
      <c r="R107404" s="15">
        <v>4</v>
      </c>
    </row>
    <row r="107405" spans="18:18" x14ac:dyDescent="0.25">
      <c r="R107405" s="15">
        <v>4</v>
      </c>
    </row>
    <row r="107406" spans="18:18" x14ac:dyDescent="0.25">
      <c r="R107406" s="15">
        <v>4</v>
      </c>
    </row>
    <row r="107407" spans="18:18" x14ac:dyDescent="0.25">
      <c r="R107407" s="15">
        <v>4</v>
      </c>
    </row>
    <row r="107408" spans="18:18" x14ac:dyDescent="0.25">
      <c r="R107408" s="15">
        <v>4</v>
      </c>
    </row>
    <row r="107409" spans="18:18" x14ac:dyDescent="0.25">
      <c r="R107409" s="15">
        <v>4</v>
      </c>
    </row>
    <row r="107410" spans="18:18" x14ac:dyDescent="0.25">
      <c r="R107410" s="15">
        <v>4</v>
      </c>
    </row>
    <row r="107411" spans="18:18" x14ac:dyDescent="0.25">
      <c r="R107411" s="15">
        <v>4</v>
      </c>
    </row>
    <row r="107412" spans="18:18" x14ac:dyDescent="0.25">
      <c r="R107412" s="15">
        <v>4</v>
      </c>
    </row>
    <row r="107413" spans="18:18" x14ac:dyDescent="0.25">
      <c r="R107413" s="15">
        <v>4</v>
      </c>
    </row>
    <row r="107414" spans="18:18" x14ac:dyDescent="0.25">
      <c r="R107414" s="15">
        <v>4</v>
      </c>
    </row>
    <row r="107415" spans="18:18" x14ac:dyDescent="0.25">
      <c r="R107415" s="15">
        <v>4</v>
      </c>
    </row>
    <row r="107416" spans="18:18" x14ac:dyDescent="0.25">
      <c r="R107416" s="15">
        <v>4</v>
      </c>
    </row>
    <row r="107417" spans="18:18" x14ac:dyDescent="0.25">
      <c r="R107417" s="15">
        <v>4</v>
      </c>
    </row>
    <row r="107418" spans="18:18" x14ac:dyDescent="0.25">
      <c r="R107418" s="15">
        <v>4</v>
      </c>
    </row>
    <row r="107419" spans="18:18" x14ac:dyDescent="0.25">
      <c r="R107419" s="15">
        <v>4</v>
      </c>
    </row>
    <row r="107420" spans="18:18" x14ac:dyDescent="0.25">
      <c r="R107420" s="15">
        <v>4</v>
      </c>
    </row>
    <row r="107421" spans="18:18" x14ac:dyDescent="0.25">
      <c r="R107421" s="15">
        <v>4</v>
      </c>
    </row>
    <row r="107422" spans="18:18" x14ac:dyDescent="0.25">
      <c r="R107422" s="15">
        <v>4</v>
      </c>
    </row>
    <row r="107423" spans="18:18" x14ac:dyDescent="0.25">
      <c r="R107423" s="15">
        <v>4</v>
      </c>
    </row>
    <row r="107424" spans="18:18" x14ac:dyDescent="0.25">
      <c r="R107424" s="15">
        <v>4</v>
      </c>
    </row>
    <row r="107425" spans="18:18" x14ac:dyDescent="0.25">
      <c r="R107425" s="15">
        <v>4</v>
      </c>
    </row>
    <row r="107426" spans="18:18" x14ac:dyDescent="0.25">
      <c r="R107426" s="15">
        <v>4</v>
      </c>
    </row>
    <row r="107427" spans="18:18" x14ac:dyDescent="0.25">
      <c r="R107427" s="15">
        <v>4</v>
      </c>
    </row>
    <row r="107428" spans="18:18" x14ac:dyDescent="0.25">
      <c r="R107428" s="15">
        <v>4</v>
      </c>
    </row>
    <row r="107429" spans="18:18" x14ac:dyDescent="0.25">
      <c r="R107429" s="15">
        <v>4</v>
      </c>
    </row>
    <row r="107430" spans="18:18" x14ac:dyDescent="0.25">
      <c r="R107430" s="15">
        <v>4</v>
      </c>
    </row>
    <row r="107431" spans="18:18" x14ac:dyDescent="0.25">
      <c r="R107431" s="15">
        <v>4</v>
      </c>
    </row>
    <row r="107432" spans="18:18" x14ac:dyDescent="0.25">
      <c r="R107432" s="15">
        <v>4</v>
      </c>
    </row>
    <row r="107433" spans="18:18" x14ac:dyDescent="0.25">
      <c r="R107433" s="15">
        <v>4</v>
      </c>
    </row>
    <row r="107434" spans="18:18" x14ac:dyDescent="0.25">
      <c r="R107434" s="15">
        <v>4</v>
      </c>
    </row>
    <row r="107435" spans="18:18" x14ac:dyDescent="0.25">
      <c r="R107435" s="15">
        <v>4</v>
      </c>
    </row>
    <row r="107436" spans="18:18" x14ac:dyDescent="0.25">
      <c r="R107436" s="15">
        <v>4</v>
      </c>
    </row>
    <row r="107437" spans="18:18" x14ac:dyDescent="0.25">
      <c r="R107437" s="15">
        <v>4</v>
      </c>
    </row>
    <row r="107438" spans="18:18" x14ac:dyDescent="0.25">
      <c r="R107438" s="15">
        <v>4</v>
      </c>
    </row>
    <row r="107439" spans="18:18" x14ac:dyDescent="0.25">
      <c r="R107439" s="15">
        <v>4</v>
      </c>
    </row>
    <row r="107440" spans="18:18" x14ac:dyDescent="0.25">
      <c r="R107440" s="15">
        <v>4</v>
      </c>
    </row>
    <row r="107441" spans="18:18" x14ac:dyDescent="0.25">
      <c r="R107441" s="15">
        <v>4</v>
      </c>
    </row>
    <row r="107442" spans="18:18" x14ac:dyDescent="0.25">
      <c r="R107442" s="15">
        <v>4</v>
      </c>
    </row>
    <row r="107443" spans="18:18" x14ac:dyDescent="0.25">
      <c r="R107443" s="15">
        <v>4</v>
      </c>
    </row>
    <row r="107444" spans="18:18" x14ac:dyDescent="0.25">
      <c r="R107444" s="15">
        <v>4</v>
      </c>
    </row>
    <row r="107445" spans="18:18" x14ac:dyDescent="0.25">
      <c r="R107445" s="15">
        <v>4</v>
      </c>
    </row>
    <row r="107446" spans="18:18" x14ac:dyDescent="0.25">
      <c r="R107446" s="15">
        <v>4</v>
      </c>
    </row>
    <row r="107447" spans="18:18" x14ac:dyDescent="0.25">
      <c r="R107447" s="15">
        <v>4</v>
      </c>
    </row>
    <row r="107448" spans="18:18" x14ac:dyDescent="0.25">
      <c r="R107448" s="15">
        <v>4</v>
      </c>
    </row>
    <row r="107449" spans="18:18" x14ac:dyDescent="0.25">
      <c r="R107449" s="15">
        <v>4</v>
      </c>
    </row>
    <row r="107450" spans="18:18" x14ac:dyDescent="0.25">
      <c r="R107450" s="15">
        <v>4</v>
      </c>
    </row>
    <row r="107451" spans="18:18" x14ac:dyDescent="0.25">
      <c r="R107451" s="15">
        <v>4</v>
      </c>
    </row>
    <row r="107452" spans="18:18" x14ac:dyDescent="0.25">
      <c r="R107452" s="15">
        <v>4</v>
      </c>
    </row>
    <row r="107453" spans="18:18" x14ac:dyDescent="0.25">
      <c r="R107453" s="15">
        <v>4</v>
      </c>
    </row>
    <row r="107454" spans="18:18" x14ac:dyDescent="0.25">
      <c r="R107454" s="15">
        <v>4</v>
      </c>
    </row>
    <row r="107455" spans="18:18" x14ac:dyDescent="0.25">
      <c r="R107455" s="15">
        <v>4</v>
      </c>
    </row>
    <row r="107456" spans="18:18" x14ac:dyDescent="0.25">
      <c r="R107456" s="15">
        <v>4</v>
      </c>
    </row>
    <row r="107457" spans="18:18" x14ac:dyDescent="0.25">
      <c r="R107457" s="15">
        <v>4</v>
      </c>
    </row>
    <row r="107458" spans="18:18" x14ac:dyDescent="0.25">
      <c r="R107458" s="15">
        <v>4</v>
      </c>
    </row>
    <row r="107459" spans="18:18" x14ac:dyDescent="0.25">
      <c r="R107459" s="15">
        <v>4</v>
      </c>
    </row>
    <row r="107460" spans="18:18" x14ac:dyDescent="0.25">
      <c r="R107460" s="15">
        <v>4</v>
      </c>
    </row>
    <row r="107461" spans="18:18" x14ac:dyDescent="0.25">
      <c r="R107461" s="15">
        <v>4</v>
      </c>
    </row>
    <row r="107462" spans="18:18" x14ac:dyDescent="0.25">
      <c r="R107462" s="15">
        <v>4</v>
      </c>
    </row>
    <row r="107463" spans="18:18" x14ac:dyDescent="0.25">
      <c r="R107463" s="15">
        <v>4</v>
      </c>
    </row>
    <row r="107464" spans="18:18" x14ac:dyDescent="0.25">
      <c r="R107464" s="15">
        <v>4</v>
      </c>
    </row>
    <row r="107465" spans="18:18" x14ac:dyDescent="0.25">
      <c r="R107465" s="15">
        <v>4</v>
      </c>
    </row>
    <row r="107466" spans="18:18" x14ac:dyDescent="0.25">
      <c r="R107466" s="15">
        <v>4</v>
      </c>
    </row>
    <row r="107467" spans="18:18" x14ac:dyDescent="0.25">
      <c r="R107467" s="15">
        <v>4</v>
      </c>
    </row>
    <row r="107468" spans="18:18" x14ac:dyDescent="0.25">
      <c r="R107468" s="15">
        <v>4</v>
      </c>
    </row>
    <row r="107469" spans="18:18" x14ac:dyDescent="0.25">
      <c r="R107469" s="15">
        <v>4</v>
      </c>
    </row>
    <row r="107470" spans="18:18" x14ac:dyDescent="0.25">
      <c r="R107470" s="15">
        <v>4</v>
      </c>
    </row>
    <row r="107471" spans="18:18" x14ac:dyDescent="0.25">
      <c r="R107471" s="15">
        <v>4</v>
      </c>
    </row>
    <row r="107472" spans="18:18" x14ac:dyDescent="0.25">
      <c r="R107472" s="15">
        <v>4</v>
      </c>
    </row>
    <row r="107473" spans="18:18" x14ac:dyDescent="0.25">
      <c r="R107473" s="15">
        <v>4</v>
      </c>
    </row>
    <row r="107474" spans="18:18" x14ac:dyDescent="0.25">
      <c r="R107474" s="15">
        <v>4</v>
      </c>
    </row>
    <row r="107475" spans="18:18" x14ac:dyDescent="0.25">
      <c r="R107475" s="15">
        <v>4</v>
      </c>
    </row>
    <row r="107476" spans="18:18" x14ac:dyDescent="0.25">
      <c r="R107476" s="15">
        <v>4</v>
      </c>
    </row>
    <row r="107477" spans="18:18" x14ac:dyDescent="0.25">
      <c r="R107477" s="15">
        <v>4</v>
      </c>
    </row>
    <row r="107478" spans="18:18" x14ac:dyDescent="0.25">
      <c r="R107478" s="15">
        <v>4</v>
      </c>
    </row>
    <row r="107479" spans="18:18" x14ac:dyDescent="0.25">
      <c r="R107479" s="15">
        <v>4</v>
      </c>
    </row>
    <row r="107480" spans="18:18" x14ac:dyDescent="0.25">
      <c r="R107480" s="15">
        <v>4</v>
      </c>
    </row>
    <row r="107481" spans="18:18" x14ac:dyDescent="0.25">
      <c r="R107481" s="15">
        <v>4</v>
      </c>
    </row>
    <row r="107482" spans="18:18" x14ac:dyDescent="0.25">
      <c r="R107482" s="15">
        <v>4</v>
      </c>
    </row>
    <row r="107483" spans="18:18" x14ac:dyDescent="0.25">
      <c r="R107483" s="15">
        <v>4</v>
      </c>
    </row>
    <row r="107484" spans="18:18" x14ac:dyDescent="0.25">
      <c r="R107484" s="15">
        <v>4</v>
      </c>
    </row>
    <row r="107485" spans="18:18" x14ac:dyDescent="0.25">
      <c r="R107485" s="15">
        <v>4</v>
      </c>
    </row>
    <row r="107486" spans="18:18" x14ac:dyDescent="0.25">
      <c r="R107486" s="15">
        <v>4</v>
      </c>
    </row>
    <row r="107487" spans="18:18" x14ac:dyDescent="0.25">
      <c r="R107487" s="15">
        <v>4</v>
      </c>
    </row>
    <row r="107488" spans="18:18" x14ac:dyDescent="0.25">
      <c r="R107488" s="15">
        <v>4</v>
      </c>
    </row>
    <row r="107489" spans="18:18" x14ac:dyDescent="0.25">
      <c r="R107489" s="15">
        <v>4</v>
      </c>
    </row>
    <row r="107490" spans="18:18" x14ac:dyDescent="0.25">
      <c r="R107490" s="15">
        <v>4</v>
      </c>
    </row>
    <row r="107491" spans="18:18" x14ac:dyDescent="0.25">
      <c r="R107491" s="15">
        <v>4</v>
      </c>
    </row>
    <row r="107492" spans="18:18" x14ac:dyDescent="0.25">
      <c r="R107492" s="15">
        <v>4</v>
      </c>
    </row>
    <row r="107493" spans="18:18" x14ac:dyDescent="0.25">
      <c r="R107493" s="15">
        <v>4</v>
      </c>
    </row>
    <row r="107494" spans="18:18" x14ac:dyDescent="0.25">
      <c r="R107494" s="15">
        <v>4</v>
      </c>
    </row>
    <row r="107495" spans="18:18" x14ac:dyDescent="0.25">
      <c r="R107495" s="15">
        <v>4</v>
      </c>
    </row>
    <row r="107496" spans="18:18" x14ac:dyDescent="0.25">
      <c r="R107496" s="15">
        <v>4</v>
      </c>
    </row>
    <row r="107497" spans="18:18" x14ac:dyDescent="0.25">
      <c r="R107497" s="15">
        <v>4</v>
      </c>
    </row>
    <row r="107498" spans="18:18" x14ac:dyDescent="0.25">
      <c r="R107498" s="15">
        <v>4</v>
      </c>
    </row>
    <row r="107499" spans="18:18" x14ac:dyDescent="0.25">
      <c r="R107499" s="15">
        <v>4</v>
      </c>
    </row>
    <row r="107500" spans="18:18" x14ac:dyDescent="0.25">
      <c r="R107500" s="15">
        <v>4</v>
      </c>
    </row>
    <row r="107501" spans="18:18" x14ac:dyDescent="0.25">
      <c r="R107501" s="15">
        <v>4</v>
      </c>
    </row>
    <row r="107502" spans="18:18" x14ac:dyDescent="0.25">
      <c r="R107502" s="15">
        <v>4</v>
      </c>
    </row>
    <row r="107503" spans="18:18" x14ac:dyDescent="0.25">
      <c r="R107503" s="15">
        <v>4</v>
      </c>
    </row>
    <row r="107504" spans="18:18" x14ac:dyDescent="0.25">
      <c r="R107504" s="15">
        <v>4</v>
      </c>
    </row>
    <row r="107505" spans="18:18" x14ac:dyDescent="0.25">
      <c r="R107505" s="15">
        <v>4</v>
      </c>
    </row>
    <row r="107506" spans="18:18" x14ac:dyDescent="0.25">
      <c r="R107506" s="15">
        <v>4</v>
      </c>
    </row>
    <row r="107507" spans="18:18" x14ac:dyDescent="0.25">
      <c r="R107507" s="15">
        <v>4</v>
      </c>
    </row>
    <row r="107508" spans="18:18" x14ac:dyDescent="0.25">
      <c r="R107508" s="15">
        <v>4</v>
      </c>
    </row>
    <row r="107509" spans="18:18" x14ac:dyDescent="0.25">
      <c r="R107509" s="15">
        <v>4</v>
      </c>
    </row>
    <row r="107510" spans="18:18" x14ac:dyDescent="0.25">
      <c r="R107510" s="15">
        <v>2</v>
      </c>
    </row>
    <row r="107511" spans="18:18" x14ac:dyDescent="0.25">
      <c r="R107511" s="15">
        <v>2</v>
      </c>
    </row>
    <row r="107512" spans="18:18" x14ac:dyDescent="0.25">
      <c r="R107512" s="15">
        <v>2</v>
      </c>
    </row>
    <row r="107513" spans="18:18" x14ac:dyDescent="0.25">
      <c r="R107513" s="15">
        <v>2</v>
      </c>
    </row>
    <row r="107514" spans="18:18" x14ac:dyDescent="0.25">
      <c r="R107514" s="15">
        <v>2</v>
      </c>
    </row>
    <row r="107515" spans="18:18" x14ac:dyDescent="0.25">
      <c r="R107515" s="15">
        <v>2</v>
      </c>
    </row>
    <row r="107516" spans="18:18" x14ac:dyDescent="0.25">
      <c r="R107516" s="15">
        <v>2</v>
      </c>
    </row>
    <row r="107517" spans="18:18" x14ac:dyDescent="0.25">
      <c r="R107517" s="15">
        <v>2</v>
      </c>
    </row>
    <row r="107518" spans="18:18" x14ac:dyDescent="0.25">
      <c r="R107518" s="15">
        <v>2</v>
      </c>
    </row>
    <row r="107519" spans="18:18" x14ac:dyDescent="0.25">
      <c r="R107519" s="15">
        <v>2</v>
      </c>
    </row>
    <row r="107520" spans="18:18" x14ac:dyDescent="0.25">
      <c r="R107520" s="15">
        <v>2</v>
      </c>
    </row>
    <row r="107521" spans="18:18" x14ac:dyDescent="0.25">
      <c r="R107521" s="15">
        <v>2</v>
      </c>
    </row>
    <row r="107522" spans="18:18" x14ac:dyDescent="0.25">
      <c r="R107522" s="15">
        <v>4</v>
      </c>
    </row>
    <row r="107523" spans="18:18" x14ac:dyDescent="0.25">
      <c r="R107523" s="15">
        <v>4</v>
      </c>
    </row>
    <row r="107524" spans="18:18" x14ac:dyDescent="0.25">
      <c r="R107524" s="15">
        <v>4</v>
      </c>
    </row>
    <row r="107525" spans="18:18" x14ac:dyDescent="0.25">
      <c r="R107525" s="15">
        <v>4</v>
      </c>
    </row>
    <row r="107526" spans="18:18" x14ac:dyDescent="0.25">
      <c r="R107526" s="15">
        <v>4</v>
      </c>
    </row>
    <row r="107527" spans="18:18" x14ac:dyDescent="0.25">
      <c r="R107527" s="15">
        <v>4</v>
      </c>
    </row>
    <row r="107528" spans="18:18" x14ac:dyDescent="0.25">
      <c r="R107528" s="15">
        <v>4</v>
      </c>
    </row>
    <row r="107529" spans="18:18" x14ac:dyDescent="0.25">
      <c r="R107529" s="15">
        <v>4</v>
      </c>
    </row>
    <row r="107530" spans="18:18" x14ac:dyDescent="0.25">
      <c r="R107530" s="15">
        <v>4</v>
      </c>
    </row>
    <row r="107531" spans="18:18" x14ac:dyDescent="0.25">
      <c r="R107531" s="15">
        <v>4</v>
      </c>
    </row>
    <row r="107532" spans="18:18" x14ac:dyDescent="0.25">
      <c r="R107532" s="15">
        <v>4</v>
      </c>
    </row>
    <row r="107533" spans="18:18" x14ac:dyDescent="0.25">
      <c r="R107533" s="15">
        <v>4</v>
      </c>
    </row>
    <row r="107534" spans="18:18" x14ac:dyDescent="0.25">
      <c r="R107534" s="15">
        <v>1</v>
      </c>
    </row>
    <row r="107535" spans="18:18" x14ac:dyDescent="0.25">
      <c r="R107535" s="15">
        <v>1</v>
      </c>
    </row>
    <row r="107536" spans="18:18" x14ac:dyDescent="0.25">
      <c r="R107536" s="15">
        <v>1</v>
      </c>
    </row>
    <row r="107537" spans="18:18" x14ac:dyDescent="0.25">
      <c r="R107537" s="15">
        <v>1</v>
      </c>
    </row>
    <row r="107538" spans="18:18" x14ac:dyDescent="0.25">
      <c r="R107538" s="15">
        <v>1</v>
      </c>
    </row>
    <row r="107539" spans="18:18" x14ac:dyDescent="0.25">
      <c r="R107539" s="15">
        <v>1</v>
      </c>
    </row>
    <row r="107540" spans="18:18" x14ac:dyDescent="0.25">
      <c r="R107540" s="15">
        <v>1</v>
      </c>
    </row>
    <row r="107541" spans="18:18" x14ac:dyDescent="0.25">
      <c r="R107541" s="15">
        <v>1</v>
      </c>
    </row>
    <row r="107542" spans="18:18" x14ac:dyDescent="0.25">
      <c r="R107542" s="15">
        <v>1</v>
      </c>
    </row>
    <row r="107543" spans="18:18" x14ac:dyDescent="0.25">
      <c r="R107543" s="15">
        <v>1</v>
      </c>
    </row>
    <row r="107544" spans="18:18" x14ac:dyDescent="0.25">
      <c r="R107544" s="15">
        <v>1</v>
      </c>
    </row>
    <row r="107545" spans="18:18" x14ac:dyDescent="0.25">
      <c r="R107545" s="15">
        <v>1</v>
      </c>
    </row>
    <row r="107546" spans="18:18" x14ac:dyDescent="0.25">
      <c r="R107546" s="15">
        <v>1</v>
      </c>
    </row>
    <row r="107547" spans="18:18" x14ac:dyDescent="0.25">
      <c r="R107547" s="15">
        <v>1</v>
      </c>
    </row>
    <row r="107548" spans="18:18" x14ac:dyDescent="0.25">
      <c r="R107548" s="15">
        <v>1</v>
      </c>
    </row>
    <row r="107549" spans="18:18" x14ac:dyDescent="0.25">
      <c r="R107549" s="15">
        <v>1</v>
      </c>
    </row>
    <row r="107550" spans="18:18" x14ac:dyDescent="0.25">
      <c r="R107550" s="15">
        <v>1</v>
      </c>
    </row>
    <row r="107551" spans="18:18" x14ac:dyDescent="0.25">
      <c r="R107551" s="15">
        <v>1</v>
      </c>
    </row>
    <row r="107552" spans="18:18" x14ac:dyDescent="0.25">
      <c r="R107552" s="15">
        <v>1</v>
      </c>
    </row>
    <row r="107553" spans="18:18" x14ac:dyDescent="0.25">
      <c r="R107553" s="15">
        <v>1</v>
      </c>
    </row>
    <row r="107554" spans="18:18" x14ac:dyDescent="0.25">
      <c r="R107554" s="15">
        <v>1</v>
      </c>
    </row>
    <row r="107555" spans="18:18" x14ac:dyDescent="0.25">
      <c r="R107555" s="15">
        <v>1</v>
      </c>
    </row>
    <row r="107556" spans="18:18" x14ac:dyDescent="0.25">
      <c r="R107556" s="15">
        <v>1</v>
      </c>
    </row>
    <row r="107557" spans="18:18" x14ac:dyDescent="0.25">
      <c r="R107557" s="15">
        <v>1</v>
      </c>
    </row>
    <row r="107558" spans="18:18" x14ac:dyDescent="0.25">
      <c r="R107558" s="15">
        <v>1</v>
      </c>
    </row>
    <row r="107559" spans="18:18" x14ac:dyDescent="0.25">
      <c r="R107559" s="15">
        <v>1</v>
      </c>
    </row>
    <row r="107560" spans="18:18" x14ac:dyDescent="0.25">
      <c r="R107560" s="15">
        <v>1</v>
      </c>
    </row>
    <row r="107561" spans="18:18" x14ac:dyDescent="0.25">
      <c r="R107561" s="15">
        <v>1</v>
      </c>
    </row>
    <row r="107562" spans="18:18" x14ac:dyDescent="0.25">
      <c r="R107562" s="15">
        <v>1</v>
      </c>
    </row>
    <row r="107563" spans="18:18" x14ac:dyDescent="0.25">
      <c r="R107563" s="15">
        <v>1</v>
      </c>
    </row>
    <row r="107564" spans="18:18" x14ac:dyDescent="0.25">
      <c r="R107564" s="15">
        <v>1</v>
      </c>
    </row>
    <row r="107565" spans="18:18" x14ac:dyDescent="0.25">
      <c r="R107565" s="15">
        <v>1</v>
      </c>
    </row>
    <row r="107566" spans="18:18" x14ac:dyDescent="0.25">
      <c r="R107566" s="15">
        <v>1</v>
      </c>
    </row>
    <row r="107567" spans="18:18" x14ac:dyDescent="0.25">
      <c r="R107567" s="15">
        <v>1</v>
      </c>
    </row>
    <row r="107568" spans="18:18" x14ac:dyDescent="0.25">
      <c r="R107568" s="15">
        <v>1</v>
      </c>
    </row>
    <row r="107569" spans="18:18" x14ac:dyDescent="0.25">
      <c r="R107569" s="15">
        <v>1</v>
      </c>
    </row>
    <row r="107570" spans="18:18" x14ac:dyDescent="0.25">
      <c r="R107570" s="15">
        <v>1</v>
      </c>
    </row>
    <row r="107571" spans="18:18" x14ac:dyDescent="0.25">
      <c r="R107571" s="15">
        <v>1</v>
      </c>
    </row>
    <row r="107572" spans="18:18" x14ac:dyDescent="0.25">
      <c r="R107572" s="15">
        <v>1</v>
      </c>
    </row>
    <row r="107573" spans="18:18" x14ac:dyDescent="0.25">
      <c r="R107573" s="15">
        <v>1</v>
      </c>
    </row>
    <row r="107574" spans="18:18" x14ac:dyDescent="0.25">
      <c r="R107574" s="15">
        <v>1</v>
      </c>
    </row>
    <row r="107575" spans="18:18" x14ac:dyDescent="0.25">
      <c r="R107575" s="15">
        <v>1</v>
      </c>
    </row>
    <row r="107576" spans="18:18" x14ac:dyDescent="0.25">
      <c r="R107576" s="15">
        <v>1</v>
      </c>
    </row>
    <row r="107577" spans="18:18" x14ac:dyDescent="0.25">
      <c r="R107577" s="15">
        <v>1</v>
      </c>
    </row>
    <row r="107578" spans="18:18" x14ac:dyDescent="0.25">
      <c r="R107578" s="15">
        <v>1</v>
      </c>
    </row>
    <row r="107579" spans="18:18" x14ac:dyDescent="0.25">
      <c r="R107579" s="15">
        <v>1</v>
      </c>
    </row>
    <row r="107580" spans="18:18" x14ac:dyDescent="0.25">
      <c r="R107580" s="15">
        <v>5</v>
      </c>
    </row>
    <row r="107581" spans="18:18" x14ac:dyDescent="0.25">
      <c r="R107581" s="15">
        <v>5</v>
      </c>
    </row>
    <row r="107582" spans="18:18" x14ac:dyDescent="0.25">
      <c r="R107582" s="15">
        <v>5</v>
      </c>
    </row>
    <row r="107583" spans="18:18" x14ac:dyDescent="0.25">
      <c r="R107583" s="15">
        <v>5</v>
      </c>
    </row>
    <row r="107584" spans="18:18" x14ac:dyDescent="0.25">
      <c r="R107584" s="15">
        <v>5</v>
      </c>
    </row>
    <row r="107585" spans="18:18" x14ac:dyDescent="0.25">
      <c r="R107585" s="15">
        <v>5</v>
      </c>
    </row>
    <row r="107586" spans="18:18" x14ac:dyDescent="0.25">
      <c r="R107586" s="15">
        <v>5</v>
      </c>
    </row>
    <row r="107587" spans="18:18" x14ac:dyDescent="0.25">
      <c r="R107587" s="15">
        <v>5</v>
      </c>
    </row>
    <row r="107588" spans="18:18" x14ac:dyDescent="0.25">
      <c r="R107588" s="15">
        <v>5</v>
      </c>
    </row>
    <row r="107589" spans="18:18" x14ac:dyDescent="0.25">
      <c r="R107589" s="15">
        <v>5</v>
      </c>
    </row>
    <row r="107590" spans="18:18" x14ac:dyDescent="0.25">
      <c r="R107590" s="15">
        <v>5</v>
      </c>
    </row>
    <row r="107591" spans="18:18" x14ac:dyDescent="0.25">
      <c r="R107591" s="15">
        <v>5</v>
      </c>
    </row>
    <row r="107592" spans="18:18" x14ac:dyDescent="0.25">
      <c r="R107592" s="15">
        <v>5</v>
      </c>
    </row>
    <row r="107593" spans="18:18" x14ac:dyDescent="0.25">
      <c r="R107593" s="15">
        <v>5</v>
      </c>
    </row>
    <row r="107594" spans="18:18" x14ac:dyDescent="0.25">
      <c r="R107594" s="15">
        <v>5</v>
      </c>
    </row>
    <row r="107595" spans="18:18" x14ac:dyDescent="0.25">
      <c r="R107595" s="15">
        <v>5</v>
      </c>
    </row>
    <row r="107596" spans="18:18" x14ac:dyDescent="0.25">
      <c r="R107596" s="15">
        <v>5</v>
      </c>
    </row>
    <row r="107597" spans="18:18" x14ac:dyDescent="0.25">
      <c r="R107597" s="15">
        <v>5</v>
      </c>
    </row>
    <row r="107598" spans="18:18" x14ac:dyDescent="0.25">
      <c r="R107598" s="15">
        <v>5</v>
      </c>
    </row>
    <row r="107599" spans="18:18" x14ac:dyDescent="0.25">
      <c r="R107599" s="15">
        <v>5</v>
      </c>
    </row>
    <row r="107600" spans="18:18" x14ac:dyDescent="0.25">
      <c r="R107600" s="15">
        <v>5</v>
      </c>
    </row>
    <row r="107601" spans="18:18" x14ac:dyDescent="0.25">
      <c r="R107601" s="15">
        <v>5</v>
      </c>
    </row>
    <row r="107602" spans="18:18" x14ac:dyDescent="0.25">
      <c r="R107602" s="15">
        <v>5</v>
      </c>
    </row>
    <row r="107603" spans="18:18" x14ac:dyDescent="0.25">
      <c r="R107603" s="15">
        <v>5</v>
      </c>
    </row>
    <row r="107604" spans="18:18" x14ac:dyDescent="0.25">
      <c r="R107604" s="15">
        <v>5</v>
      </c>
    </row>
    <row r="107605" spans="18:18" x14ac:dyDescent="0.25">
      <c r="R107605" s="15">
        <v>5</v>
      </c>
    </row>
    <row r="107606" spans="18:18" x14ac:dyDescent="0.25">
      <c r="R107606" s="15">
        <v>5</v>
      </c>
    </row>
    <row r="107607" spans="18:18" x14ac:dyDescent="0.25">
      <c r="R107607" s="15">
        <v>5</v>
      </c>
    </row>
    <row r="107608" spans="18:18" x14ac:dyDescent="0.25">
      <c r="R107608" s="15">
        <v>5</v>
      </c>
    </row>
    <row r="107609" spans="18:18" x14ac:dyDescent="0.25">
      <c r="R107609" s="15">
        <v>5</v>
      </c>
    </row>
    <row r="107610" spans="18:18" x14ac:dyDescent="0.25">
      <c r="R107610" s="15">
        <v>5</v>
      </c>
    </row>
    <row r="107611" spans="18:18" x14ac:dyDescent="0.25">
      <c r="R107611" s="15">
        <v>5</v>
      </c>
    </row>
    <row r="107612" spans="18:18" x14ac:dyDescent="0.25">
      <c r="R107612" s="15">
        <v>5</v>
      </c>
    </row>
    <row r="107613" spans="18:18" x14ac:dyDescent="0.25">
      <c r="R107613" s="15">
        <v>5</v>
      </c>
    </row>
    <row r="107614" spans="18:18" x14ac:dyDescent="0.25">
      <c r="R107614" s="15">
        <v>5</v>
      </c>
    </row>
    <row r="107615" spans="18:18" x14ac:dyDescent="0.25">
      <c r="R107615" s="15">
        <v>5</v>
      </c>
    </row>
    <row r="107616" spans="18:18" x14ac:dyDescent="0.25">
      <c r="R107616" s="15">
        <v>5</v>
      </c>
    </row>
    <row r="107617" spans="18:18" x14ac:dyDescent="0.25">
      <c r="R107617" s="15">
        <v>5</v>
      </c>
    </row>
    <row r="107618" spans="18:18" x14ac:dyDescent="0.25">
      <c r="R107618" s="15">
        <v>5</v>
      </c>
    </row>
    <row r="107619" spans="18:18" x14ac:dyDescent="0.25">
      <c r="R107619" s="15">
        <v>5</v>
      </c>
    </row>
    <row r="107620" spans="18:18" x14ac:dyDescent="0.25">
      <c r="R107620" s="15">
        <v>5</v>
      </c>
    </row>
    <row r="107621" spans="18:18" x14ac:dyDescent="0.25">
      <c r="R107621" s="15">
        <v>5</v>
      </c>
    </row>
    <row r="107622" spans="18:18" x14ac:dyDescent="0.25">
      <c r="R107622" s="15">
        <v>5</v>
      </c>
    </row>
    <row r="107623" spans="18:18" x14ac:dyDescent="0.25">
      <c r="R107623" s="15">
        <v>5</v>
      </c>
    </row>
    <row r="107624" spans="18:18" x14ac:dyDescent="0.25">
      <c r="R107624" s="15">
        <v>5</v>
      </c>
    </row>
    <row r="107625" spans="18:18" x14ac:dyDescent="0.25">
      <c r="R107625" s="15">
        <v>5</v>
      </c>
    </row>
    <row r="107626" spans="18:18" x14ac:dyDescent="0.25">
      <c r="R107626" s="15">
        <v>5</v>
      </c>
    </row>
    <row r="107627" spans="18:18" x14ac:dyDescent="0.25">
      <c r="R107627" s="15">
        <v>5</v>
      </c>
    </row>
    <row r="107628" spans="18:18" x14ac:dyDescent="0.25">
      <c r="R107628" s="15">
        <v>5</v>
      </c>
    </row>
    <row r="107629" spans="18:18" x14ac:dyDescent="0.25">
      <c r="R107629" s="15">
        <v>5</v>
      </c>
    </row>
    <row r="107630" spans="18:18" x14ac:dyDescent="0.25">
      <c r="R107630" s="15">
        <v>5</v>
      </c>
    </row>
    <row r="107631" spans="18:18" x14ac:dyDescent="0.25">
      <c r="R107631" s="15">
        <v>5</v>
      </c>
    </row>
    <row r="107632" spans="18:18" x14ac:dyDescent="0.25">
      <c r="R107632" s="15">
        <v>5</v>
      </c>
    </row>
    <row r="107633" spans="18:18" x14ac:dyDescent="0.25">
      <c r="R107633" s="15">
        <v>5</v>
      </c>
    </row>
    <row r="107634" spans="18:18" x14ac:dyDescent="0.25">
      <c r="R107634" s="15">
        <v>5</v>
      </c>
    </row>
    <row r="107635" spans="18:18" x14ac:dyDescent="0.25">
      <c r="R107635" s="15">
        <v>5</v>
      </c>
    </row>
    <row r="107636" spans="18:18" x14ac:dyDescent="0.25">
      <c r="R107636" s="15">
        <v>5</v>
      </c>
    </row>
    <row r="107637" spans="18:18" x14ac:dyDescent="0.25">
      <c r="R107637" s="15">
        <v>5</v>
      </c>
    </row>
    <row r="107638" spans="18:18" x14ac:dyDescent="0.25">
      <c r="R107638" s="15">
        <v>5</v>
      </c>
    </row>
    <row r="107639" spans="18:18" x14ac:dyDescent="0.25">
      <c r="R107639" s="15">
        <v>5</v>
      </c>
    </row>
    <row r="107640" spans="18:18" x14ac:dyDescent="0.25">
      <c r="R107640" s="15">
        <v>5</v>
      </c>
    </row>
    <row r="107641" spans="18:18" x14ac:dyDescent="0.25">
      <c r="R107641" s="15">
        <v>5</v>
      </c>
    </row>
    <row r="107642" spans="18:18" x14ac:dyDescent="0.25">
      <c r="R107642" s="15">
        <v>5</v>
      </c>
    </row>
    <row r="107643" spans="18:18" x14ac:dyDescent="0.25">
      <c r="R107643" s="15">
        <v>5</v>
      </c>
    </row>
    <row r="107644" spans="18:18" x14ac:dyDescent="0.25">
      <c r="R107644" s="15">
        <v>5</v>
      </c>
    </row>
    <row r="107645" spans="18:18" x14ac:dyDescent="0.25">
      <c r="R107645" s="15">
        <v>5</v>
      </c>
    </row>
    <row r="107646" spans="18:18" x14ac:dyDescent="0.25">
      <c r="R107646" s="15">
        <v>4</v>
      </c>
    </row>
    <row r="107647" spans="18:18" x14ac:dyDescent="0.25">
      <c r="R107647" s="15">
        <v>4</v>
      </c>
    </row>
    <row r="107648" spans="18:18" x14ac:dyDescent="0.25">
      <c r="R107648" s="15">
        <v>4</v>
      </c>
    </row>
    <row r="107649" spans="18:18" x14ac:dyDescent="0.25">
      <c r="R107649" s="15">
        <v>4</v>
      </c>
    </row>
    <row r="107650" spans="18:18" x14ac:dyDescent="0.25">
      <c r="R107650" s="15">
        <v>4</v>
      </c>
    </row>
    <row r="107651" spans="18:18" x14ac:dyDescent="0.25">
      <c r="R107651" s="15">
        <v>4</v>
      </c>
    </row>
    <row r="107652" spans="18:18" x14ac:dyDescent="0.25">
      <c r="R107652" s="15">
        <v>4</v>
      </c>
    </row>
    <row r="107653" spans="18:18" x14ac:dyDescent="0.25">
      <c r="R107653" s="15">
        <v>4</v>
      </c>
    </row>
    <row r="107654" spans="18:18" x14ac:dyDescent="0.25">
      <c r="R107654" s="15">
        <v>4</v>
      </c>
    </row>
    <row r="107655" spans="18:18" x14ac:dyDescent="0.25">
      <c r="R107655" s="15">
        <v>4</v>
      </c>
    </row>
    <row r="107656" spans="18:18" x14ac:dyDescent="0.25">
      <c r="R107656" s="15">
        <v>4</v>
      </c>
    </row>
    <row r="107657" spans="18:18" x14ac:dyDescent="0.25">
      <c r="R107657" s="15">
        <v>4</v>
      </c>
    </row>
    <row r="107658" spans="18:18" x14ac:dyDescent="0.25">
      <c r="R107658" s="15">
        <v>4</v>
      </c>
    </row>
    <row r="107659" spans="18:18" x14ac:dyDescent="0.25">
      <c r="R107659" s="15">
        <v>4</v>
      </c>
    </row>
    <row r="107660" spans="18:18" x14ac:dyDescent="0.25">
      <c r="R107660" s="15">
        <v>4</v>
      </c>
    </row>
    <row r="107661" spans="18:18" x14ac:dyDescent="0.25">
      <c r="R107661" s="15">
        <v>4</v>
      </c>
    </row>
    <row r="107662" spans="18:18" x14ac:dyDescent="0.25">
      <c r="R107662" s="15">
        <v>4</v>
      </c>
    </row>
    <row r="107663" spans="18:18" x14ac:dyDescent="0.25">
      <c r="R107663" s="15">
        <v>4</v>
      </c>
    </row>
    <row r="107664" spans="18:18" x14ac:dyDescent="0.25">
      <c r="R107664" s="15">
        <v>4</v>
      </c>
    </row>
    <row r="107665" spans="18:18" x14ac:dyDescent="0.25">
      <c r="R107665" s="15">
        <v>4</v>
      </c>
    </row>
    <row r="107666" spans="18:18" x14ac:dyDescent="0.25">
      <c r="R107666" s="15">
        <v>4</v>
      </c>
    </row>
    <row r="107667" spans="18:18" x14ac:dyDescent="0.25">
      <c r="R107667" s="15">
        <v>4</v>
      </c>
    </row>
    <row r="107668" spans="18:18" x14ac:dyDescent="0.25">
      <c r="R107668" s="15">
        <v>4</v>
      </c>
    </row>
    <row r="107669" spans="18:18" x14ac:dyDescent="0.25">
      <c r="R107669" s="15">
        <v>4</v>
      </c>
    </row>
    <row r="107670" spans="18:18" x14ac:dyDescent="0.25">
      <c r="R107670" s="15">
        <v>4</v>
      </c>
    </row>
    <row r="107671" spans="18:18" x14ac:dyDescent="0.25">
      <c r="R107671" s="15">
        <v>4</v>
      </c>
    </row>
    <row r="107672" spans="18:18" x14ac:dyDescent="0.25">
      <c r="R107672" s="15">
        <v>4</v>
      </c>
    </row>
    <row r="107673" spans="18:18" x14ac:dyDescent="0.25">
      <c r="R107673" s="15">
        <v>4</v>
      </c>
    </row>
    <row r="107674" spans="18:18" x14ac:dyDescent="0.25">
      <c r="R107674" s="15">
        <v>4</v>
      </c>
    </row>
    <row r="107675" spans="18:18" x14ac:dyDescent="0.25">
      <c r="R107675" s="15">
        <v>4</v>
      </c>
    </row>
    <row r="107676" spans="18:18" x14ac:dyDescent="0.25">
      <c r="R107676" s="15">
        <v>4</v>
      </c>
    </row>
    <row r="107677" spans="18:18" x14ac:dyDescent="0.25">
      <c r="R107677" s="15">
        <v>4</v>
      </c>
    </row>
    <row r="107678" spans="18:18" x14ac:dyDescent="0.25">
      <c r="R107678" s="15">
        <v>4</v>
      </c>
    </row>
    <row r="107679" spans="18:18" x14ac:dyDescent="0.25">
      <c r="R107679" s="15">
        <v>4</v>
      </c>
    </row>
    <row r="107680" spans="18:18" x14ac:dyDescent="0.25">
      <c r="R107680" s="15">
        <v>4</v>
      </c>
    </row>
    <row r="107681" spans="18:18" x14ac:dyDescent="0.25">
      <c r="R107681" s="15">
        <v>4</v>
      </c>
    </row>
    <row r="107682" spans="18:18" x14ac:dyDescent="0.25">
      <c r="R107682" s="15">
        <v>4</v>
      </c>
    </row>
    <row r="107683" spans="18:18" x14ac:dyDescent="0.25">
      <c r="R107683" s="15">
        <v>4</v>
      </c>
    </row>
    <row r="107684" spans="18:18" x14ac:dyDescent="0.25">
      <c r="R107684" s="15">
        <v>4</v>
      </c>
    </row>
    <row r="107685" spans="18:18" x14ac:dyDescent="0.25">
      <c r="R107685" s="15">
        <v>4</v>
      </c>
    </row>
    <row r="107686" spans="18:18" x14ac:dyDescent="0.25">
      <c r="R107686" s="15">
        <v>4</v>
      </c>
    </row>
    <row r="107687" spans="18:18" x14ac:dyDescent="0.25">
      <c r="R107687" s="15">
        <v>4</v>
      </c>
    </row>
    <row r="107688" spans="18:18" x14ac:dyDescent="0.25">
      <c r="R107688" s="15">
        <v>4</v>
      </c>
    </row>
    <row r="107689" spans="18:18" x14ac:dyDescent="0.25">
      <c r="R107689" s="15">
        <v>4</v>
      </c>
    </row>
    <row r="107690" spans="18:18" x14ac:dyDescent="0.25">
      <c r="R107690" s="15">
        <v>4</v>
      </c>
    </row>
    <row r="107691" spans="18:18" x14ac:dyDescent="0.25">
      <c r="R107691" s="15">
        <v>4</v>
      </c>
    </row>
    <row r="107692" spans="18:18" x14ac:dyDescent="0.25">
      <c r="R107692" s="15">
        <v>5</v>
      </c>
    </row>
    <row r="107693" spans="18:18" x14ac:dyDescent="0.25">
      <c r="R107693" s="15">
        <v>5</v>
      </c>
    </row>
    <row r="107694" spans="18:18" x14ac:dyDescent="0.25">
      <c r="R107694" s="15">
        <v>5</v>
      </c>
    </row>
    <row r="107695" spans="18:18" x14ac:dyDescent="0.25">
      <c r="R107695" s="15">
        <v>5</v>
      </c>
    </row>
    <row r="107696" spans="18:18" x14ac:dyDescent="0.25">
      <c r="R107696" s="15">
        <v>5</v>
      </c>
    </row>
    <row r="107697" spans="18:18" x14ac:dyDescent="0.25">
      <c r="R107697" s="15">
        <v>5</v>
      </c>
    </row>
    <row r="107698" spans="18:18" x14ac:dyDescent="0.25">
      <c r="R107698" s="15">
        <v>5</v>
      </c>
    </row>
    <row r="107699" spans="18:18" x14ac:dyDescent="0.25">
      <c r="R107699" s="15">
        <v>5</v>
      </c>
    </row>
    <row r="107700" spans="18:18" x14ac:dyDescent="0.25">
      <c r="R107700" s="15">
        <v>5</v>
      </c>
    </row>
    <row r="107701" spans="18:18" x14ac:dyDescent="0.25">
      <c r="R107701" s="15">
        <v>5</v>
      </c>
    </row>
    <row r="107702" spans="18:18" x14ac:dyDescent="0.25">
      <c r="R107702" s="15">
        <v>5</v>
      </c>
    </row>
    <row r="107703" spans="18:18" x14ac:dyDescent="0.25">
      <c r="R107703" s="15">
        <v>5</v>
      </c>
    </row>
    <row r="107704" spans="18:18" x14ac:dyDescent="0.25">
      <c r="R107704" s="15">
        <v>5</v>
      </c>
    </row>
    <row r="107705" spans="18:18" x14ac:dyDescent="0.25">
      <c r="R107705" s="15">
        <v>5</v>
      </c>
    </row>
    <row r="107706" spans="18:18" x14ac:dyDescent="0.25">
      <c r="R107706" s="15">
        <v>5</v>
      </c>
    </row>
    <row r="107707" spans="18:18" x14ac:dyDescent="0.25">
      <c r="R107707" s="15">
        <v>5</v>
      </c>
    </row>
    <row r="107708" spans="18:18" x14ac:dyDescent="0.25">
      <c r="R107708" s="15">
        <v>5</v>
      </c>
    </row>
    <row r="107709" spans="18:18" x14ac:dyDescent="0.25">
      <c r="R107709" s="15">
        <v>5</v>
      </c>
    </row>
    <row r="107710" spans="18:18" x14ac:dyDescent="0.25">
      <c r="R107710" s="15">
        <v>5</v>
      </c>
    </row>
    <row r="107711" spans="18:18" x14ac:dyDescent="0.25">
      <c r="R107711" s="15">
        <v>5</v>
      </c>
    </row>
    <row r="107712" spans="18:18" x14ac:dyDescent="0.25">
      <c r="R107712" s="15">
        <v>5</v>
      </c>
    </row>
    <row r="107713" spans="18:18" x14ac:dyDescent="0.25">
      <c r="R107713" s="15">
        <v>5</v>
      </c>
    </row>
    <row r="107714" spans="18:18" x14ac:dyDescent="0.25">
      <c r="R107714" s="15">
        <v>5</v>
      </c>
    </row>
    <row r="107715" spans="18:18" x14ac:dyDescent="0.25">
      <c r="R107715" s="15">
        <v>5</v>
      </c>
    </row>
    <row r="107716" spans="18:18" x14ac:dyDescent="0.25">
      <c r="R107716" s="15">
        <v>5</v>
      </c>
    </row>
    <row r="107717" spans="18:18" x14ac:dyDescent="0.25">
      <c r="R107717" s="15">
        <v>5</v>
      </c>
    </row>
    <row r="107718" spans="18:18" x14ac:dyDescent="0.25">
      <c r="R107718" s="15">
        <v>5</v>
      </c>
    </row>
    <row r="107719" spans="18:18" x14ac:dyDescent="0.25">
      <c r="R107719" s="15">
        <v>5</v>
      </c>
    </row>
    <row r="107720" spans="18:18" x14ac:dyDescent="0.25">
      <c r="R107720" s="15">
        <v>5</v>
      </c>
    </row>
    <row r="107721" spans="18:18" x14ac:dyDescent="0.25">
      <c r="R107721" s="15">
        <v>5</v>
      </c>
    </row>
    <row r="107722" spans="18:18" x14ac:dyDescent="0.25">
      <c r="R107722" s="15">
        <v>5</v>
      </c>
    </row>
    <row r="107723" spans="18:18" x14ac:dyDescent="0.25">
      <c r="R107723" s="15">
        <v>5</v>
      </c>
    </row>
    <row r="107724" spans="18:18" x14ac:dyDescent="0.25">
      <c r="R107724" s="15">
        <v>5</v>
      </c>
    </row>
    <row r="107725" spans="18:18" x14ac:dyDescent="0.25">
      <c r="R107725" s="15">
        <v>5</v>
      </c>
    </row>
    <row r="107726" spans="18:18" x14ac:dyDescent="0.25">
      <c r="R107726" s="15">
        <v>5</v>
      </c>
    </row>
    <row r="107727" spans="18:18" x14ac:dyDescent="0.25">
      <c r="R107727" s="15">
        <v>5</v>
      </c>
    </row>
    <row r="107728" spans="18:18" x14ac:dyDescent="0.25">
      <c r="R107728" s="15">
        <v>5</v>
      </c>
    </row>
    <row r="107729" spans="18:18" x14ac:dyDescent="0.25">
      <c r="R107729" s="15">
        <v>5</v>
      </c>
    </row>
    <row r="107730" spans="18:18" x14ac:dyDescent="0.25">
      <c r="R107730" s="15">
        <v>5</v>
      </c>
    </row>
    <row r="107731" spans="18:18" x14ac:dyDescent="0.25">
      <c r="R107731" s="15">
        <v>5</v>
      </c>
    </row>
    <row r="107732" spans="18:18" x14ac:dyDescent="0.25">
      <c r="R107732" s="15">
        <v>5</v>
      </c>
    </row>
    <row r="107733" spans="18:18" x14ac:dyDescent="0.25">
      <c r="R107733" s="15">
        <v>5</v>
      </c>
    </row>
    <row r="107734" spans="18:18" x14ac:dyDescent="0.25">
      <c r="R107734" s="15">
        <v>5</v>
      </c>
    </row>
    <row r="107735" spans="18:18" x14ac:dyDescent="0.25">
      <c r="R107735" s="15">
        <v>5</v>
      </c>
    </row>
    <row r="107736" spans="18:18" x14ac:dyDescent="0.25">
      <c r="R107736" s="15">
        <v>5</v>
      </c>
    </row>
    <row r="107737" spans="18:18" x14ac:dyDescent="0.25">
      <c r="R107737" s="15">
        <v>5</v>
      </c>
    </row>
    <row r="107738" spans="18:18" x14ac:dyDescent="0.25">
      <c r="R107738" s="15">
        <v>5</v>
      </c>
    </row>
    <row r="107739" spans="18:18" x14ac:dyDescent="0.25">
      <c r="R107739" s="15">
        <v>5</v>
      </c>
    </row>
    <row r="107740" spans="18:18" x14ac:dyDescent="0.25">
      <c r="R107740" s="15">
        <v>5</v>
      </c>
    </row>
    <row r="107741" spans="18:18" x14ac:dyDescent="0.25">
      <c r="R107741" s="15">
        <v>5</v>
      </c>
    </row>
    <row r="107742" spans="18:18" x14ac:dyDescent="0.25">
      <c r="R107742" s="15">
        <v>5</v>
      </c>
    </row>
    <row r="107743" spans="18:18" x14ac:dyDescent="0.25">
      <c r="R107743" s="15">
        <v>5</v>
      </c>
    </row>
    <row r="107744" spans="18:18" x14ac:dyDescent="0.25">
      <c r="R107744" s="15">
        <v>5</v>
      </c>
    </row>
    <row r="107745" spans="18:18" x14ac:dyDescent="0.25">
      <c r="R107745" s="15">
        <v>5</v>
      </c>
    </row>
    <row r="107746" spans="18:18" x14ac:dyDescent="0.25">
      <c r="R107746" s="15">
        <v>5</v>
      </c>
    </row>
    <row r="107747" spans="18:18" x14ac:dyDescent="0.25">
      <c r="R107747" s="15">
        <v>5</v>
      </c>
    </row>
    <row r="107748" spans="18:18" x14ac:dyDescent="0.25">
      <c r="R107748" s="15">
        <v>5</v>
      </c>
    </row>
    <row r="107749" spans="18:18" x14ac:dyDescent="0.25">
      <c r="R107749" s="15">
        <v>5</v>
      </c>
    </row>
    <row r="107750" spans="18:18" x14ac:dyDescent="0.25">
      <c r="R107750" s="15">
        <v>5</v>
      </c>
    </row>
    <row r="107751" spans="18:18" x14ac:dyDescent="0.25">
      <c r="R107751" s="15">
        <v>5</v>
      </c>
    </row>
    <row r="107752" spans="18:18" x14ac:dyDescent="0.25">
      <c r="R107752" s="15">
        <v>5</v>
      </c>
    </row>
    <row r="107753" spans="18:18" x14ac:dyDescent="0.25">
      <c r="R107753" s="15">
        <v>5</v>
      </c>
    </row>
    <row r="107754" spans="18:18" x14ac:dyDescent="0.25">
      <c r="R107754" s="15">
        <v>5</v>
      </c>
    </row>
    <row r="107755" spans="18:18" x14ac:dyDescent="0.25">
      <c r="R107755" s="15">
        <v>5</v>
      </c>
    </row>
    <row r="107756" spans="18:18" x14ac:dyDescent="0.25">
      <c r="R107756" s="15">
        <v>5</v>
      </c>
    </row>
    <row r="107757" spans="18:18" x14ac:dyDescent="0.25">
      <c r="R107757" s="15">
        <v>5</v>
      </c>
    </row>
    <row r="107758" spans="18:18" x14ac:dyDescent="0.25">
      <c r="R107758" s="15">
        <v>5</v>
      </c>
    </row>
    <row r="107759" spans="18:18" x14ac:dyDescent="0.25">
      <c r="R107759" s="15">
        <v>5</v>
      </c>
    </row>
    <row r="107760" spans="18:18" x14ac:dyDescent="0.25">
      <c r="R107760" s="15">
        <v>5</v>
      </c>
    </row>
    <row r="107761" spans="18:18" x14ac:dyDescent="0.25">
      <c r="R107761" s="15">
        <v>4</v>
      </c>
    </row>
    <row r="107762" spans="18:18" x14ac:dyDescent="0.25">
      <c r="R107762" s="15">
        <v>4</v>
      </c>
    </row>
    <row r="107763" spans="18:18" x14ac:dyDescent="0.25">
      <c r="R107763" s="15">
        <v>4</v>
      </c>
    </row>
    <row r="107764" spans="18:18" x14ac:dyDescent="0.25">
      <c r="R107764" s="15">
        <v>4</v>
      </c>
    </row>
    <row r="107765" spans="18:18" x14ac:dyDescent="0.25">
      <c r="R107765" s="15">
        <v>4</v>
      </c>
    </row>
    <row r="107766" spans="18:18" x14ac:dyDescent="0.25">
      <c r="R107766" s="15">
        <v>4</v>
      </c>
    </row>
    <row r="107767" spans="18:18" x14ac:dyDescent="0.25">
      <c r="R107767" s="15">
        <v>4</v>
      </c>
    </row>
    <row r="107768" spans="18:18" x14ac:dyDescent="0.25">
      <c r="R107768" s="15">
        <v>4</v>
      </c>
    </row>
    <row r="107769" spans="18:18" x14ac:dyDescent="0.25">
      <c r="R107769" s="15">
        <v>4</v>
      </c>
    </row>
    <row r="107770" spans="18:18" x14ac:dyDescent="0.25">
      <c r="R107770" s="15">
        <v>4</v>
      </c>
    </row>
    <row r="107771" spans="18:18" x14ac:dyDescent="0.25">
      <c r="R107771" s="15">
        <v>4</v>
      </c>
    </row>
    <row r="107772" spans="18:18" x14ac:dyDescent="0.25">
      <c r="R107772" s="15">
        <v>4</v>
      </c>
    </row>
    <row r="107773" spans="18:18" x14ac:dyDescent="0.25">
      <c r="R107773" s="15">
        <v>4</v>
      </c>
    </row>
    <row r="107774" spans="18:18" x14ac:dyDescent="0.25">
      <c r="R107774" s="15">
        <v>4</v>
      </c>
    </row>
    <row r="107775" spans="18:18" x14ac:dyDescent="0.25">
      <c r="R107775" s="15">
        <v>4</v>
      </c>
    </row>
    <row r="107776" spans="18:18" x14ac:dyDescent="0.25">
      <c r="R107776" s="15">
        <v>4</v>
      </c>
    </row>
    <row r="107777" spans="18:18" x14ac:dyDescent="0.25">
      <c r="R107777" s="15">
        <v>4</v>
      </c>
    </row>
    <row r="107778" spans="18:18" x14ac:dyDescent="0.25">
      <c r="R107778" s="15">
        <v>1</v>
      </c>
    </row>
    <row r="107779" spans="18:18" x14ac:dyDescent="0.25">
      <c r="R107779" s="15">
        <v>1</v>
      </c>
    </row>
    <row r="107780" spans="18:18" x14ac:dyDescent="0.25">
      <c r="R107780" s="15">
        <v>1</v>
      </c>
    </row>
    <row r="107781" spans="18:18" x14ac:dyDescent="0.25">
      <c r="R107781" s="15">
        <v>1</v>
      </c>
    </row>
    <row r="107782" spans="18:18" x14ac:dyDescent="0.25">
      <c r="R107782" s="15">
        <v>1</v>
      </c>
    </row>
    <row r="107783" spans="18:18" x14ac:dyDescent="0.25">
      <c r="R107783" s="15">
        <v>1</v>
      </c>
    </row>
    <row r="107784" spans="18:18" x14ac:dyDescent="0.25">
      <c r="R107784" s="15">
        <v>1</v>
      </c>
    </row>
    <row r="107785" spans="18:18" x14ac:dyDescent="0.25">
      <c r="R107785" s="15">
        <v>1</v>
      </c>
    </row>
    <row r="107786" spans="18:18" x14ac:dyDescent="0.25">
      <c r="R107786" s="15">
        <v>1</v>
      </c>
    </row>
    <row r="107787" spans="18:18" x14ac:dyDescent="0.25">
      <c r="R107787" s="15">
        <v>1</v>
      </c>
    </row>
    <row r="107788" spans="18:18" x14ac:dyDescent="0.25">
      <c r="R107788" s="15">
        <v>1</v>
      </c>
    </row>
    <row r="107789" spans="18:18" x14ac:dyDescent="0.25">
      <c r="R107789" s="15">
        <v>1</v>
      </c>
    </row>
    <row r="107790" spans="18:18" x14ac:dyDescent="0.25">
      <c r="R107790" s="15">
        <v>1</v>
      </c>
    </row>
    <row r="107791" spans="18:18" x14ac:dyDescent="0.25">
      <c r="R107791" s="15">
        <v>1</v>
      </c>
    </row>
    <row r="107792" spans="18:18" x14ac:dyDescent="0.25">
      <c r="R107792" s="15">
        <v>1</v>
      </c>
    </row>
    <row r="107793" spans="18:18" x14ac:dyDescent="0.25">
      <c r="R107793" s="15">
        <v>1</v>
      </c>
    </row>
    <row r="107794" spans="18:18" x14ac:dyDescent="0.25">
      <c r="R107794" s="15">
        <v>1</v>
      </c>
    </row>
    <row r="107795" spans="18:18" x14ac:dyDescent="0.25">
      <c r="R107795" s="15">
        <v>1</v>
      </c>
    </row>
    <row r="107796" spans="18:18" x14ac:dyDescent="0.25">
      <c r="R107796" s="15">
        <v>1</v>
      </c>
    </row>
    <row r="107797" spans="18:18" x14ac:dyDescent="0.25">
      <c r="R107797" s="15">
        <v>1</v>
      </c>
    </row>
    <row r="107798" spans="18:18" x14ac:dyDescent="0.25">
      <c r="R107798" s="15">
        <v>1</v>
      </c>
    </row>
    <row r="107799" spans="18:18" x14ac:dyDescent="0.25">
      <c r="R107799" s="15">
        <v>1</v>
      </c>
    </row>
    <row r="107800" spans="18:18" x14ac:dyDescent="0.25">
      <c r="R107800" s="15">
        <v>1</v>
      </c>
    </row>
    <row r="107801" spans="18:18" x14ac:dyDescent="0.25">
      <c r="R107801" s="15">
        <v>1</v>
      </c>
    </row>
    <row r="107802" spans="18:18" x14ac:dyDescent="0.25">
      <c r="R107802" s="15">
        <v>1</v>
      </c>
    </row>
    <row r="107803" spans="18:18" x14ac:dyDescent="0.25">
      <c r="R107803" s="15">
        <v>1</v>
      </c>
    </row>
    <row r="107804" spans="18:18" x14ac:dyDescent="0.25">
      <c r="R107804" s="15">
        <v>1</v>
      </c>
    </row>
    <row r="107805" spans="18:18" x14ac:dyDescent="0.25">
      <c r="R107805" s="15">
        <v>1</v>
      </c>
    </row>
    <row r="107806" spans="18:18" x14ac:dyDescent="0.25">
      <c r="R107806" s="15">
        <v>1</v>
      </c>
    </row>
    <row r="107807" spans="18:18" x14ac:dyDescent="0.25">
      <c r="R107807" s="15">
        <v>1</v>
      </c>
    </row>
    <row r="107808" spans="18:18" x14ac:dyDescent="0.25">
      <c r="R107808" s="15">
        <v>1</v>
      </c>
    </row>
    <row r="107809" spans="18:18" x14ac:dyDescent="0.25">
      <c r="R107809" s="15">
        <v>1</v>
      </c>
    </row>
    <row r="107810" spans="18:18" x14ac:dyDescent="0.25">
      <c r="R107810" s="15">
        <v>1</v>
      </c>
    </row>
    <row r="107811" spans="18:18" x14ac:dyDescent="0.25">
      <c r="R107811" s="15">
        <v>1</v>
      </c>
    </row>
    <row r="107812" spans="18:18" x14ac:dyDescent="0.25">
      <c r="R107812" s="15">
        <v>1</v>
      </c>
    </row>
    <row r="107813" spans="18:18" x14ac:dyDescent="0.25">
      <c r="R107813" s="15">
        <v>1</v>
      </c>
    </row>
    <row r="107814" spans="18:18" x14ac:dyDescent="0.25">
      <c r="R107814" s="15">
        <v>1</v>
      </c>
    </row>
    <row r="107815" spans="18:18" x14ac:dyDescent="0.25">
      <c r="R107815" s="15">
        <v>1</v>
      </c>
    </row>
    <row r="107816" spans="18:18" x14ac:dyDescent="0.25">
      <c r="R107816" s="15">
        <v>1</v>
      </c>
    </row>
    <row r="107817" spans="18:18" x14ac:dyDescent="0.25">
      <c r="R107817" s="15">
        <v>1</v>
      </c>
    </row>
    <row r="107818" spans="18:18" x14ac:dyDescent="0.25">
      <c r="R107818" s="15">
        <v>1</v>
      </c>
    </row>
    <row r="107819" spans="18:18" x14ac:dyDescent="0.25">
      <c r="R107819" s="15">
        <v>1</v>
      </c>
    </row>
    <row r="107820" spans="18:18" x14ac:dyDescent="0.25">
      <c r="R107820" s="15">
        <v>1</v>
      </c>
    </row>
    <row r="107821" spans="18:18" x14ac:dyDescent="0.25">
      <c r="R107821" s="15">
        <v>1</v>
      </c>
    </row>
    <row r="107822" spans="18:18" x14ac:dyDescent="0.25">
      <c r="R107822" s="15">
        <v>1</v>
      </c>
    </row>
    <row r="107823" spans="18:18" x14ac:dyDescent="0.25">
      <c r="R107823" s="15">
        <v>1</v>
      </c>
    </row>
    <row r="107824" spans="18:18" x14ac:dyDescent="0.25">
      <c r="R107824" s="15">
        <v>1</v>
      </c>
    </row>
    <row r="107825" spans="18:18" x14ac:dyDescent="0.25">
      <c r="R107825" s="15">
        <v>1</v>
      </c>
    </row>
    <row r="107826" spans="18:18" x14ac:dyDescent="0.25">
      <c r="R107826" s="15">
        <v>1</v>
      </c>
    </row>
    <row r="107827" spans="18:18" x14ac:dyDescent="0.25">
      <c r="R107827" s="15">
        <v>1</v>
      </c>
    </row>
    <row r="107828" spans="18:18" x14ac:dyDescent="0.25">
      <c r="R107828" s="15">
        <v>1</v>
      </c>
    </row>
    <row r="107829" spans="18:18" x14ac:dyDescent="0.25">
      <c r="R107829" s="15">
        <v>1</v>
      </c>
    </row>
    <row r="107830" spans="18:18" x14ac:dyDescent="0.25">
      <c r="R107830" s="15">
        <v>1</v>
      </c>
    </row>
    <row r="107831" spans="18:18" x14ac:dyDescent="0.25">
      <c r="R107831" s="15">
        <v>1</v>
      </c>
    </row>
    <row r="107832" spans="18:18" x14ac:dyDescent="0.25">
      <c r="R107832" s="15">
        <v>1</v>
      </c>
    </row>
    <row r="107833" spans="18:18" x14ac:dyDescent="0.25">
      <c r="R107833" s="15">
        <v>1</v>
      </c>
    </row>
    <row r="107834" spans="18:18" x14ac:dyDescent="0.25">
      <c r="R107834" s="15">
        <v>4</v>
      </c>
    </row>
    <row r="107835" spans="18:18" x14ac:dyDescent="0.25">
      <c r="R107835" s="15">
        <v>4</v>
      </c>
    </row>
    <row r="107836" spans="18:18" x14ac:dyDescent="0.25">
      <c r="R107836" s="15">
        <v>4</v>
      </c>
    </row>
    <row r="107837" spans="18:18" x14ac:dyDescent="0.25">
      <c r="R107837" s="15">
        <v>4</v>
      </c>
    </row>
    <row r="107838" spans="18:18" x14ac:dyDescent="0.25">
      <c r="R107838" s="15">
        <v>4</v>
      </c>
    </row>
    <row r="107839" spans="18:18" x14ac:dyDescent="0.25">
      <c r="R107839" s="15">
        <v>4</v>
      </c>
    </row>
    <row r="107840" spans="18:18" x14ac:dyDescent="0.25">
      <c r="R107840" s="15">
        <v>4</v>
      </c>
    </row>
    <row r="107841" spans="18:18" x14ac:dyDescent="0.25">
      <c r="R107841" s="15">
        <v>4</v>
      </c>
    </row>
    <row r="107842" spans="18:18" x14ac:dyDescent="0.25">
      <c r="R107842" s="15">
        <v>4</v>
      </c>
    </row>
    <row r="107843" spans="18:18" x14ac:dyDescent="0.25">
      <c r="R107843" s="15">
        <v>2</v>
      </c>
    </row>
    <row r="107844" spans="18:18" x14ac:dyDescent="0.25">
      <c r="R107844" s="15">
        <v>2</v>
      </c>
    </row>
    <row r="107845" spans="18:18" x14ac:dyDescent="0.25">
      <c r="R107845" s="15">
        <v>2</v>
      </c>
    </row>
    <row r="107846" spans="18:18" x14ac:dyDescent="0.25">
      <c r="R107846" s="15">
        <v>2</v>
      </c>
    </row>
    <row r="107847" spans="18:18" x14ac:dyDescent="0.25">
      <c r="R107847" s="15">
        <v>2</v>
      </c>
    </row>
    <row r="107848" spans="18:18" x14ac:dyDescent="0.25">
      <c r="R107848" s="15">
        <v>2</v>
      </c>
    </row>
    <row r="107849" spans="18:18" x14ac:dyDescent="0.25">
      <c r="R107849" s="15">
        <v>2</v>
      </c>
    </row>
    <row r="107850" spans="18:18" x14ac:dyDescent="0.25">
      <c r="R107850" s="15">
        <v>2</v>
      </c>
    </row>
    <row r="107851" spans="18:18" x14ac:dyDescent="0.25">
      <c r="R107851" s="15">
        <v>2</v>
      </c>
    </row>
    <row r="107852" spans="18:18" x14ac:dyDescent="0.25">
      <c r="R107852" s="15">
        <v>2</v>
      </c>
    </row>
    <row r="107853" spans="18:18" x14ac:dyDescent="0.25">
      <c r="R107853" s="15">
        <v>2</v>
      </c>
    </row>
    <row r="107854" spans="18:18" x14ac:dyDescent="0.25">
      <c r="R107854" s="15">
        <v>2</v>
      </c>
    </row>
    <row r="107855" spans="18:18" x14ac:dyDescent="0.25">
      <c r="R107855" s="15">
        <v>2</v>
      </c>
    </row>
    <row r="107856" spans="18:18" x14ac:dyDescent="0.25">
      <c r="R107856" s="15">
        <v>3</v>
      </c>
    </row>
    <row r="107857" spans="18:18" x14ac:dyDescent="0.25">
      <c r="R107857" s="15">
        <v>3</v>
      </c>
    </row>
    <row r="107858" spans="18:18" x14ac:dyDescent="0.25">
      <c r="R107858" s="15">
        <v>3</v>
      </c>
    </row>
    <row r="107859" spans="18:18" x14ac:dyDescent="0.25">
      <c r="R107859" s="15">
        <v>3</v>
      </c>
    </row>
    <row r="107860" spans="18:18" x14ac:dyDescent="0.25">
      <c r="R107860" s="15">
        <v>3</v>
      </c>
    </row>
    <row r="107861" spans="18:18" x14ac:dyDescent="0.25">
      <c r="R107861" s="15">
        <v>3</v>
      </c>
    </row>
    <row r="107862" spans="18:18" x14ac:dyDescent="0.25">
      <c r="R107862" s="15">
        <v>3</v>
      </c>
    </row>
    <row r="107863" spans="18:18" x14ac:dyDescent="0.25">
      <c r="R107863" s="15">
        <v>3</v>
      </c>
    </row>
    <row r="107864" spans="18:18" x14ac:dyDescent="0.25">
      <c r="R107864" s="15">
        <v>3</v>
      </c>
    </row>
    <row r="107865" spans="18:18" x14ac:dyDescent="0.25">
      <c r="R107865" s="15">
        <v>3</v>
      </c>
    </row>
    <row r="107866" spans="18:18" x14ac:dyDescent="0.25">
      <c r="R107866" s="15">
        <v>3</v>
      </c>
    </row>
    <row r="107867" spans="18:18" x14ac:dyDescent="0.25">
      <c r="R107867" s="15">
        <v>3</v>
      </c>
    </row>
    <row r="107868" spans="18:18" x14ac:dyDescent="0.25">
      <c r="R107868" s="15">
        <v>3</v>
      </c>
    </row>
    <row r="107869" spans="18:18" x14ac:dyDescent="0.25">
      <c r="R107869" s="15">
        <v>3</v>
      </c>
    </row>
    <row r="107870" spans="18:18" x14ac:dyDescent="0.25">
      <c r="R107870" s="15">
        <v>3</v>
      </c>
    </row>
    <row r="107871" spans="18:18" x14ac:dyDescent="0.25">
      <c r="R107871" s="15">
        <v>3</v>
      </c>
    </row>
    <row r="107872" spans="18:18" x14ac:dyDescent="0.25">
      <c r="R107872" s="15">
        <v>3</v>
      </c>
    </row>
    <row r="107873" spans="18:18" x14ac:dyDescent="0.25">
      <c r="R107873" s="15">
        <v>3</v>
      </c>
    </row>
    <row r="107874" spans="18:18" x14ac:dyDescent="0.25">
      <c r="R107874" s="15">
        <v>3</v>
      </c>
    </row>
    <row r="107875" spans="18:18" x14ac:dyDescent="0.25">
      <c r="R107875" s="15">
        <v>3</v>
      </c>
    </row>
    <row r="107876" spans="18:18" x14ac:dyDescent="0.25">
      <c r="R107876" s="15">
        <v>3</v>
      </c>
    </row>
    <row r="107877" spans="18:18" x14ac:dyDescent="0.25">
      <c r="R107877" s="15">
        <v>3</v>
      </c>
    </row>
    <row r="107878" spans="18:18" x14ac:dyDescent="0.25">
      <c r="R107878" s="15">
        <v>3</v>
      </c>
    </row>
    <row r="107879" spans="18:18" x14ac:dyDescent="0.25">
      <c r="R107879" s="15">
        <v>3</v>
      </c>
    </row>
    <row r="107880" spans="18:18" x14ac:dyDescent="0.25">
      <c r="R107880" s="15">
        <v>3</v>
      </c>
    </row>
    <row r="107881" spans="18:18" x14ac:dyDescent="0.25">
      <c r="R107881" s="15">
        <v>3</v>
      </c>
    </row>
    <row r="107882" spans="18:18" x14ac:dyDescent="0.25">
      <c r="R107882" s="15">
        <v>3</v>
      </c>
    </row>
    <row r="107883" spans="18:18" x14ac:dyDescent="0.25">
      <c r="R107883" s="15">
        <v>3</v>
      </c>
    </row>
    <row r="107884" spans="18:18" x14ac:dyDescent="0.25">
      <c r="R107884" s="15">
        <v>3</v>
      </c>
    </row>
    <row r="107885" spans="18:18" x14ac:dyDescent="0.25">
      <c r="R107885" s="15">
        <v>3</v>
      </c>
    </row>
    <row r="107886" spans="18:18" x14ac:dyDescent="0.25">
      <c r="R107886" s="15">
        <v>3</v>
      </c>
    </row>
    <row r="107887" spans="18:18" x14ac:dyDescent="0.25">
      <c r="R107887" s="15">
        <v>3</v>
      </c>
    </row>
    <row r="107888" spans="18:18" x14ac:dyDescent="0.25">
      <c r="R107888" s="15">
        <v>3</v>
      </c>
    </row>
    <row r="107889" spans="18:18" x14ac:dyDescent="0.25">
      <c r="R107889" s="15">
        <v>1</v>
      </c>
    </row>
    <row r="107890" spans="18:18" x14ac:dyDescent="0.25">
      <c r="R107890" s="15">
        <v>1</v>
      </c>
    </row>
    <row r="107891" spans="18:18" x14ac:dyDescent="0.25">
      <c r="R107891" s="15">
        <v>1</v>
      </c>
    </row>
    <row r="107892" spans="18:18" x14ac:dyDescent="0.25">
      <c r="R107892" s="15">
        <v>1</v>
      </c>
    </row>
    <row r="107893" spans="18:18" x14ac:dyDescent="0.25">
      <c r="R107893" s="15">
        <v>1</v>
      </c>
    </row>
    <row r="107894" spans="18:18" x14ac:dyDescent="0.25">
      <c r="R107894" s="15">
        <v>1</v>
      </c>
    </row>
    <row r="107895" spans="18:18" x14ac:dyDescent="0.25">
      <c r="R107895" s="15">
        <v>1</v>
      </c>
    </row>
    <row r="107896" spans="18:18" x14ac:dyDescent="0.25">
      <c r="R107896" s="15">
        <v>1</v>
      </c>
    </row>
    <row r="107897" spans="18:18" x14ac:dyDescent="0.25">
      <c r="R107897" s="15">
        <v>1</v>
      </c>
    </row>
    <row r="107898" spans="18:18" x14ac:dyDescent="0.25">
      <c r="R107898" s="15">
        <v>1</v>
      </c>
    </row>
    <row r="107899" spans="18:18" x14ac:dyDescent="0.25">
      <c r="R107899" s="15">
        <v>1</v>
      </c>
    </row>
    <row r="107900" spans="18:18" x14ac:dyDescent="0.25">
      <c r="R107900" s="15">
        <v>1</v>
      </c>
    </row>
    <row r="107901" spans="18:18" x14ac:dyDescent="0.25">
      <c r="R107901" s="15">
        <v>1</v>
      </c>
    </row>
    <row r="107902" spans="18:18" x14ac:dyDescent="0.25">
      <c r="R107902" s="15">
        <v>1</v>
      </c>
    </row>
    <row r="107903" spans="18:18" x14ac:dyDescent="0.25">
      <c r="R107903" s="15">
        <v>1</v>
      </c>
    </row>
    <row r="107904" spans="18:18" x14ac:dyDescent="0.25">
      <c r="R107904" s="15">
        <v>1</v>
      </c>
    </row>
    <row r="107905" spans="18:18" x14ac:dyDescent="0.25">
      <c r="R107905" s="15">
        <v>1</v>
      </c>
    </row>
    <row r="107906" spans="18:18" x14ac:dyDescent="0.25">
      <c r="R107906" s="15">
        <v>1</v>
      </c>
    </row>
    <row r="107907" spans="18:18" x14ac:dyDescent="0.25">
      <c r="R107907" s="15">
        <v>1</v>
      </c>
    </row>
    <row r="107908" spans="18:18" x14ac:dyDescent="0.25">
      <c r="R107908" s="15">
        <v>1</v>
      </c>
    </row>
    <row r="107909" spans="18:18" x14ac:dyDescent="0.25">
      <c r="R107909" s="15">
        <v>1</v>
      </c>
    </row>
    <row r="107910" spans="18:18" x14ac:dyDescent="0.25">
      <c r="R107910" s="15">
        <v>1</v>
      </c>
    </row>
    <row r="107911" spans="18:18" x14ac:dyDescent="0.25">
      <c r="R107911" s="15">
        <v>1</v>
      </c>
    </row>
    <row r="107912" spans="18:18" x14ac:dyDescent="0.25">
      <c r="R107912" s="15">
        <v>1</v>
      </c>
    </row>
    <row r="107913" spans="18:18" x14ac:dyDescent="0.25">
      <c r="R107913" s="15">
        <v>1</v>
      </c>
    </row>
    <row r="107914" spans="18:18" x14ac:dyDescent="0.25">
      <c r="R107914" s="15">
        <v>1</v>
      </c>
    </row>
    <row r="107915" spans="18:18" x14ac:dyDescent="0.25">
      <c r="R107915" s="15">
        <v>1</v>
      </c>
    </row>
    <row r="107916" spans="18:18" x14ac:dyDescent="0.25">
      <c r="R107916" s="15">
        <v>1</v>
      </c>
    </row>
    <row r="107917" spans="18:18" x14ac:dyDescent="0.25">
      <c r="R107917" s="15">
        <v>1</v>
      </c>
    </row>
    <row r="107918" spans="18:18" x14ac:dyDescent="0.25">
      <c r="R107918" s="15">
        <v>1</v>
      </c>
    </row>
    <row r="107919" spans="18:18" x14ac:dyDescent="0.25">
      <c r="R107919" s="15">
        <v>1</v>
      </c>
    </row>
    <row r="107920" spans="18:18" x14ac:dyDescent="0.25">
      <c r="R107920" s="15">
        <v>1</v>
      </c>
    </row>
    <row r="107921" spans="18:18" x14ac:dyDescent="0.25">
      <c r="R107921" s="15">
        <v>1</v>
      </c>
    </row>
    <row r="107922" spans="18:18" x14ac:dyDescent="0.25">
      <c r="R107922" s="15">
        <v>1</v>
      </c>
    </row>
    <row r="107923" spans="18:18" x14ac:dyDescent="0.25">
      <c r="R107923" s="15">
        <v>1</v>
      </c>
    </row>
    <row r="107924" spans="18:18" x14ac:dyDescent="0.25">
      <c r="R107924" s="15">
        <v>1</v>
      </c>
    </row>
    <row r="107925" spans="18:18" x14ac:dyDescent="0.25">
      <c r="R107925" s="15">
        <v>1</v>
      </c>
    </row>
    <row r="107926" spans="18:18" x14ac:dyDescent="0.25">
      <c r="R107926" s="15">
        <v>1</v>
      </c>
    </row>
    <row r="107927" spans="18:18" x14ac:dyDescent="0.25">
      <c r="R107927" s="15">
        <v>1</v>
      </c>
    </row>
    <row r="107928" spans="18:18" x14ac:dyDescent="0.25">
      <c r="R107928" s="352">
        <v>1</v>
      </c>
    </row>
    <row r="107929" spans="18:18" x14ac:dyDescent="0.25">
      <c r="R107929" s="352">
        <v>1</v>
      </c>
    </row>
    <row r="107930" spans="18:18" x14ac:dyDescent="0.25">
      <c r="R107930" s="352">
        <v>1</v>
      </c>
    </row>
    <row r="107931" spans="18:18" x14ac:dyDescent="0.25">
      <c r="R107931" s="352">
        <v>1</v>
      </c>
    </row>
    <row r="107932" spans="18:18" x14ac:dyDescent="0.25">
      <c r="R107932" s="352">
        <v>1</v>
      </c>
    </row>
    <row r="107933" spans="18:18" x14ac:dyDescent="0.25">
      <c r="R107933" s="352">
        <v>1</v>
      </c>
    </row>
    <row r="107934" spans="18:18" x14ac:dyDescent="0.25">
      <c r="R107934" s="352">
        <v>1</v>
      </c>
    </row>
    <row r="107935" spans="18:18" x14ac:dyDescent="0.25">
      <c r="R107935" s="352">
        <v>1</v>
      </c>
    </row>
    <row r="107936" spans="18:18" x14ac:dyDescent="0.25">
      <c r="R107936" s="352">
        <v>1</v>
      </c>
    </row>
    <row r="107937" spans="18:18" x14ac:dyDescent="0.25">
      <c r="R107937" s="352">
        <v>1</v>
      </c>
    </row>
    <row r="107938" spans="18:18" x14ac:dyDescent="0.25">
      <c r="R107938" s="352">
        <v>1</v>
      </c>
    </row>
    <row r="107939" spans="18:18" x14ac:dyDescent="0.25">
      <c r="R107939" s="352">
        <v>1</v>
      </c>
    </row>
    <row r="107940" spans="18:18" x14ac:dyDescent="0.25">
      <c r="R107940" s="352">
        <v>1</v>
      </c>
    </row>
    <row r="107941" spans="18:18" x14ac:dyDescent="0.25">
      <c r="R107941" s="352">
        <v>1</v>
      </c>
    </row>
    <row r="107942" spans="18:18" x14ac:dyDescent="0.25">
      <c r="R107942" s="352">
        <v>1</v>
      </c>
    </row>
    <row r="107943" spans="18:18" x14ac:dyDescent="0.25">
      <c r="R107943" s="352">
        <v>1</v>
      </c>
    </row>
    <row r="107944" spans="18:18" x14ac:dyDescent="0.25">
      <c r="R107944" s="352">
        <v>1</v>
      </c>
    </row>
    <row r="107945" spans="18:18" x14ac:dyDescent="0.25">
      <c r="R107945" s="352">
        <v>1</v>
      </c>
    </row>
    <row r="107946" spans="18:18" x14ac:dyDescent="0.25">
      <c r="R107946" s="352">
        <v>1</v>
      </c>
    </row>
    <row r="107947" spans="18:18" x14ac:dyDescent="0.25">
      <c r="R107947" s="352">
        <v>1</v>
      </c>
    </row>
    <row r="107948" spans="18:18" x14ac:dyDescent="0.25">
      <c r="R107948" s="352">
        <v>1</v>
      </c>
    </row>
    <row r="107949" spans="18:18" x14ac:dyDescent="0.25">
      <c r="R107949" s="352">
        <v>1</v>
      </c>
    </row>
    <row r="107950" spans="18:18" x14ac:dyDescent="0.25">
      <c r="R107950" s="352">
        <v>1</v>
      </c>
    </row>
    <row r="107951" spans="18:18" x14ac:dyDescent="0.25">
      <c r="R107951" s="352">
        <v>1</v>
      </c>
    </row>
    <row r="107952" spans="18:18" x14ac:dyDescent="0.25">
      <c r="R107952" s="352">
        <v>1</v>
      </c>
    </row>
    <row r="107953" spans="18:18" x14ac:dyDescent="0.25">
      <c r="R107953" s="352">
        <v>1</v>
      </c>
    </row>
    <row r="107954" spans="18:18" x14ac:dyDescent="0.25">
      <c r="R107954" s="352">
        <v>1</v>
      </c>
    </row>
    <row r="107955" spans="18:18" x14ac:dyDescent="0.25">
      <c r="R107955" s="352">
        <v>1</v>
      </c>
    </row>
    <row r="107956" spans="18:18" x14ac:dyDescent="0.25">
      <c r="R107956" s="352">
        <v>1</v>
      </c>
    </row>
    <row r="107957" spans="18:18" x14ac:dyDescent="0.25">
      <c r="R107957" s="352">
        <v>1</v>
      </c>
    </row>
    <row r="107958" spans="18:18" x14ac:dyDescent="0.25">
      <c r="R107958" s="352">
        <v>1</v>
      </c>
    </row>
    <row r="107959" spans="18:18" x14ac:dyDescent="0.25">
      <c r="R107959" s="352">
        <v>1</v>
      </c>
    </row>
    <row r="107960" spans="18:18" x14ac:dyDescent="0.25">
      <c r="R107960" s="352">
        <v>1</v>
      </c>
    </row>
    <row r="107961" spans="18:18" x14ac:dyDescent="0.25">
      <c r="R107961" s="352">
        <v>1</v>
      </c>
    </row>
    <row r="107962" spans="18:18" x14ac:dyDescent="0.25">
      <c r="R107962" s="352">
        <v>1</v>
      </c>
    </row>
    <row r="107963" spans="18:18" x14ac:dyDescent="0.25">
      <c r="R107963" s="352">
        <v>1</v>
      </c>
    </row>
    <row r="107964" spans="18:18" x14ac:dyDescent="0.25">
      <c r="R107964" s="352">
        <v>1</v>
      </c>
    </row>
    <row r="107965" spans="18:18" x14ac:dyDescent="0.25">
      <c r="R107965" s="352">
        <v>1</v>
      </c>
    </row>
    <row r="107966" spans="18:18" x14ac:dyDescent="0.25">
      <c r="R107966" s="352">
        <v>1</v>
      </c>
    </row>
    <row r="107967" spans="18:18" x14ac:dyDescent="0.25">
      <c r="R107967" s="352">
        <v>1</v>
      </c>
    </row>
    <row r="107968" spans="18:18" x14ac:dyDescent="0.25">
      <c r="R107968" s="352">
        <v>1</v>
      </c>
    </row>
    <row r="107969" spans="18:18" x14ac:dyDescent="0.25">
      <c r="R107969" s="352">
        <v>1</v>
      </c>
    </row>
    <row r="107970" spans="18:18" x14ac:dyDescent="0.25">
      <c r="R107970" s="352">
        <v>1</v>
      </c>
    </row>
    <row r="107971" spans="18:18" x14ac:dyDescent="0.25">
      <c r="R107971" s="352">
        <v>1</v>
      </c>
    </row>
    <row r="107972" spans="18:18" x14ac:dyDescent="0.25">
      <c r="R107972" s="352">
        <v>1</v>
      </c>
    </row>
    <row r="107973" spans="18:18" x14ac:dyDescent="0.25">
      <c r="R107973" s="352">
        <v>1</v>
      </c>
    </row>
    <row r="107974" spans="18:18" x14ac:dyDescent="0.25">
      <c r="R107974" s="352">
        <v>1</v>
      </c>
    </row>
    <row r="107975" spans="18:18" x14ac:dyDescent="0.25">
      <c r="R107975" s="352">
        <v>1</v>
      </c>
    </row>
    <row r="107976" spans="18:18" x14ac:dyDescent="0.25">
      <c r="R107976" s="352">
        <v>1</v>
      </c>
    </row>
    <row r="107977" spans="18:18" x14ac:dyDescent="0.25">
      <c r="R107977" s="352">
        <v>1</v>
      </c>
    </row>
    <row r="107978" spans="18:18" x14ac:dyDescent="0.25">
      <c r="R107978" s="352">
        <v>1</v>
      </c>
    </row>
    <row r="107979" spans="18:18" x14ac:dyDescent="0.25">
      <c r="R107979" s="352">
        <v>1</v>
      </c>
    </row>
    <row r="107980" spans="18:18" x14ac:dyDescent="0.25">
      <c r="R107980" s="352">
        <v>1</v>
      </c>
    </row>
    <row r="107981" spans="18:18" x14ac:dyDescent="0.25">
      <c r="R107981" s="352">
        <v>1</v>
      </c>
    </row>
    <row r="107982" spans="18:18" x14ac:dyDescent="0.25">
      <c r="R107982" s="352">
        <v>1</v>
      </c>
    </row>
    <row r="107983" spans="18:18" x14ac:dyDescent="0.25">
      <c r="R107983" s="352">
        <v>1</v>
      </c>
    </row>
    <row r="107984" spans="18:18" x14ac:dyDescent="0.25">
      <c r="R107984" s="352">
        <v>1</v>
      </c>
    </row>
    <row r="107985" spans="18:18" x14ac:dyDescent="0.25">
      <c r="R107985" s="352">
        <v>1</v>
      </c>
    </row>
    <row r="107986" spans="18:18" x14ac:dyDescent="0.25">
      <c r="R107986" s="352">
        <v>1</v>
      </c>
    </row>
    <row r="107987" spans="18:18" x14ac:dyDescent="0.25">
      <c r="R107987" s="352">
        <v>1</v>
      </c>
    </row>
    <row r="107988" spans="18:18" x14ac:dyDescent="0.25">
      <c r="R107988" s="352">
        <v>1</v>
      </c>
    </row>
    <row r="107989" spans="18:18" x14ac:dyDescent="0.25">
      <c r="R107989" s="352">
        <v>1</v>
      </c>
    </row>
    <row r="107990" spans="18:18" x14ac:dyDescent="0.25">
      <c r="R107990" s="352">
        <v>1</v>
      </c>
    </row>
    <row r="107991" spans="18:18" x14ac:dyDescent="0.25">
      <c r="R107991" s="352">
        <v>1</v>
      </c>
    </row>
    <row r="107992" spans="18:18" x14ac:dyDescent="0.25">
      <c r="R107992" s="352">
        <v>1</v>
      </c>
    </row>
    <row r="107993" spans="18:18" x14ac:dyDescent="0.25">
      <c r="R107993" s="352">
        <v>1</v>
      </c>
    </row>
    <row r="107994" spans="18:18" x14ac:dyDescent="0.25">
      <c r="R107994" s="352">
        <v>1</v>
      </c>
    </row>
    <row r="107995" spans="18:18" x14ac:dyDescent="0.25">
      <c r="R107995" s="352">
        <v>1</v>
      </c>
    </row>
    <row r="107996" spans="18:18" x14ac:dyDescent="0.25">
      <c r="R107996" s="352">
        <v>1</v>
      </c>
    </row>
    <row r="107997" spans="18:18" x14ac:dyDescent="0.25">
      <c r="R107997" s="352">
        <v>1</v>
      </c>
    </row>
    <row r="107998" spans="18:18" x14ac:dyDescent="0.25">
      <c r="R107998" s="352">
        <v>1</v>
      </c>
    </row>
    <row r="107999" spans="18:18" x14ac:dyDescent="0.25">
      <c r="R107999" s="352">
        <v>1</v>
      </c>
    </row>
    <row r="108000" spans="18:18" x14ac:dyDescent="0.25">
      <c r="R108000" s="352">
        <v>1</v>
      </c>
    </row>
    <row r="108001" spans="18:18" x14ac:dyDescent="0.25">
      <c r="R108001" s="352">
        <v>1</v>
      </c>
    </row>
    <row r="108002" spans="18:18" x14ac:dyDescent="0.25">
      <c r="R108002" s="352">
        <v>1</v>
      </c>
    </row>
    <row r="108003" spans="18:18" x14ac:dyDescent="0.25">
      <c r="R108003" s="352">
        <v>1</v>
      </c>
    </row>
    <row r="108004" spans="18:18" x14ac:dyDescent="0.25">
      <c r="R108004" s="352">
        <v>1</v>
      </c>
    </row>
    <row r="108005" spans="18:18" x14ac:dyDescent="0.25">
      <c r="R108005" s="352">
        <v>1</v>
      </c>
    </row>
    <row r="108006" spans="18:18" x14ac:dyDescent="0.25">
      <c r="R108006" s="352">
        <v>1</v>
      </c>
    </row>
    <row r="108007" spans="18:18" x14ac:dyDescent="0.25">
      <c r="R108007" s="352">
        <v>1</v>
      </c>
    </row>
    <row r="108008" spans="18:18" x14ac:dyDescent="0.25">
      <c r="R108008" s="352">
        <v>1</v>
      </c>
    </row>
    <row r="108009" spans="18:18" x14ac:dyDescent="0.25">
      <c r="R108009" s="352">
        <v>1</v>
      </c>
    </row>
    <row r="108010" spans="18:18" x14ac:dyDescent="0.25">
      <c r="R108010" s="352">
        <v>1</v>
      </c>
    </row>
    <row r="108011" spans="18:18" x14ac:dyDescent="0.25">
      <c r="R108011" s="352">
        <v>1</v>
      </c>
    </row>
    <row r="108012" spans="18:18" x14ac:dyDescent="0.25">
      <c r="R108012" s="352">
        <v>1</v>
      </c>
    </row>
    <row r="108013" spans="18:18" x14ac:dyDescent="0.25">
      <c r="R108013" s="352">
        <v>1</v>
      </c>
    </row>
    <row r="108014" spans="18:18" x14ac:dyDescent="0.25">
      <c r="R108014" s="352">
        <v>1</v>
      </c>
    </row>
    <row r="108015" spans="18:18" x14ac:dyDescent="0.25">
      <c r="R108015" s="352">
        <v>1</v>
      </c>
    </row>
    <row r="108016" spans="18:18" x14ac:dyDescent="0.25">
      <c r="R108016" s="352">
        <v>1</v>
      </c>
    </row>
    <row r="108017" spans="18:18" x14ac:dyDescent="0.25">
      <c r="R108017" s="352">
        <v>1</v>
      </c>
    </row>
    <row r="108018" spans="18:18" x14ac:dyDescent="0.25">
      <c r="R108018" s="352">
        <v>1</v>
      </c>
    </row>
    <row r="108019" spans="18:18" x14ac:dyDescent="0.25">
      <c r="R108019" s="352">
        <v>1</v>
      </c>
    </row>
    <row r="108020" spans="18:18" x14ac:dyDescent="0.25">
      <c r="R108020" s="352">
        <v>1</v>
      </c>
    </row>
    <row r="108021" spans="18:18" x14ac:dyDescent="0.25">
      <c r="R108021" s="352">
        <v>1</v>
      </c>
    </row>
    <row r="108022" spans="18:18" x14ac:dyDescent="0.25">
      <c r="R108022" s="352">
        <v>1</v>
      </c>
    </row>
    <row r="108023" spans="18:18" x14ac:dyDescent="0.25">
      <c r="R108023" s="352">
        <v>1</v>
      </c>
    </row>
    <row r="108024" spans="18:18" x14ac:dyDescent="0.25">
      <c r="R108024" s="352">
        <v>1</v>
      </c>
    </row>
    <row r="108025" spans="18:18" x14ac:dyDescent="0.25">
      <c r="R108025" s="352">
        <v>1</v>
      </c>
    </row>
    <row r="108026" spans="18:18" x14ac:dyDescent="0.25">
      <c r="R108026" s="352">
        <v>1</v>
      </c>
    </row>
    <row r="108027" spans="18:18" x14ac:dyDescent="0.25">
      <c r="R108027" s="352">
        <v>1</v>
      </c>
    </row>
    <row r="108028" spans="18:18" x14ac:dyDescent="0.25">
      <c r="R108028" s="352">
        <v>1</v>
      </c>
    </row>
    <row r="108029" spans="18:18" x14ac:dyDescent="0.25">
      <c r="R108029" s="352">
        <v>1</v>
      </c>
    </row>
    <row r="108030" spans="18:18" x14ac:dyDescent="0.25">
      <c r="R108030" s="352">
        <v>1</v>
      </c>
    </row>
    <row r="108031" spans="18:18" x14ac:dyDescent="0.25">
      <c r="R108031" s="352">
        <v>1</v>
      </c>
    </row>
    <row r="108032" spans="18:18" x14ac:dyDescent="0.25">
      <c r="R108032" s="352">
        <v>1</v>
      </c>
    </row>
    <row r="108033" spans="18:18" x14ac:dyDescent="0.25">
      <c r="R108033" s="352">
        <v>1</v>
      </c>
    </row>
    <row r="108034" spans="18:18" x14ac:dyDescent="0.25">
      <c r="R108034" s="352">
        <v>1</v>
      </c>
    </row>
    <row r="108035" spans="18:18" x14ac:dyDescent="0.25">
      <c r="R108035" s="352">
        <v>1</v>
      </c>
    </row>
    <row r="108036" spans="18:18" x14ac:dyDescent="0.25">
      <c r="R108036" s="352">
        <v>1</v>
      </c>
    </row>
    <row r="108037" spans="18:18" x14ac:dyDescent="0.25">
      <c r="R108037" s="352">
        <v>1</v>
      </c>
    </row>
    <row r="108038" spans="18:18" x14ac:dyDescent="0.25">
      <c r="R108038" s="352">
        <v>1</v>
      </c>
    </row>
    <row r="108039" spans="18:18" x14ac:dyDescent="0.25">
      <c r="R108039" s="352">
        <v>1</v>
      </c>
    </row>
    <row r="108040" spans="18:18" x14ac:dyDescent="0.25">
      <c r="R108040" s="352">
        <v>1</v>
      </c>
    </row>
    <row r="108041" spans="18:18" x14ac:dyDescent="0.25">
      <c r="R108041" s="352">
        <v>1</v>
      </c>
    </row>
    <row r="108042" spans="18:18" x14ac:dyDescent="0.25">
      <c r="R108042" s="352">
        <v>1</v>
      </c>
    </row>
    <row r="108043" spans="18:18" x14ac:dyDescent="0.25">
      <c r="R108043" s="352">
        <v>1</v>
      </c>
    </row>
    <row r="108044" spans="18:18" x14ac:dyDescent="0.25">
      <c r="R108044" s="352">
        <v>1</v>
      </c>
    </row>
    <row r="108045" spans="18:18" x14ac:dyDescent="0.25">
      <c r="R108045" s="352">
        <v>1</v>
      </c>
    </row>
    <row r="108046" spans="18:18" x14ac:dyDescent="0.25">
      <c r="R108046" s="352">
        <v>1</v>
      </c>
    </row>
    <row r="108047" spans="18:18" x14ac:dyDescent="0.25">
      <c r="R108047" s="352">
        <v>1</v>
      </c>
    </row>
    <row r="108048" spans="18:18" x14ac:dyDescent="0.25">
      <c r="R108048" s="352">
        <v>1</v>
      </c>
    </row>
    <row r="108049" spans="18:18" x14ac:dyDescent="0.25">
      <c r="R108049" s="352">
        <v>1</v>
      </c>
    </row>
    <row r="108050" spans="18:18" x14ac:dyDescent="0.25">
      <c r="R108050" s="352">
        <v>1</v>
      </c>
    </row>
    <row r="108051" spans="18:18" x14ac:dyDescent="0.25">
      <c r="R108051" s="352">
        <v>1</v>
      </c>
    </row>
    <row r="108052" spans="18:18" x14ac:dyDescent="0.25">
      <c r="R108052" s="352">
        <v>1</v>
      </c>
    </row>
    <row r="108053" spans="18:18" x14ac:dyDescent="0.25">
      <c r="R108053" s="352">
        <v>1</v>
      </c>
    </row>
    <row r="108054" spans="18:18" x14ac:dyDescent="0.25">
      <c r="R108054" s="352">
        <v>1</v>
      </c>
    </row>
    <row r="108055" spans="18:18" x14ac:dyDescent="0.25">
      <c r="R108055" s="352">
        <v>1</v>
      </c>
    </row>
    <row r="108056" spans="18:18" x14ac:dyDescent="0.25">
      <c r="R108056" s="352">
        <v>1</v>
      </c>
    </row>
    <row r="108057" spans="18:18" x14ac:dyDescent="0.25">
      <c r="R108057" s="352">
        <v>3</v>
      </c>
    </row>
    <row r="108058" spans="18:18" x14ac:dyDescent="0.25">
      <c r="R108058" s="352">
        <v>3</v>
      </c>
    </row>
    <row r="108059" spans="18:18" x14ac:dyDescent="0.25">
      <c r="R108059" s="352">
        <v>3</v>
      </c>
    </row>
    <row r="108060" spans="18:18" x14ac:dyDescent="0.25">
      <c r="R108060" s="352">
        <v>3</v>
      </c>
    </row>
    <row r="108061" spans="18:18" x14ac:dyDescent="0.25">
      <c r="R108061" s="352">
        <v>3</v>
      </c>
    </row>
    <row r="108062" spans="18:18" x14ac:dyDescent="0.25">
      <c r="R108062" s="352">
        <v>3</v>
      </c>
    </row>
    <row r="108063" spans="18:18" x14ac:dyDescent="0.25">
      <c r="R108063" s="352">
        <v>3</v>
      </c>
    </row>
    <row r="108064" spans="18:18" x14ac:dyDescent="0.25">
      <c r="R108064" s="352">
        <v>3</v>
      </c>
    </row>
    <row r="108065" spans="18:18" x14ac:dyDescent="0.25">
      <c r="R108065" s="352">
        <v>3</v>
      </c>
    </row>
    <row r="108066" spans="18:18" x14ac:dyDescent="0.25">
      <c r="R108066" s="352">
        <v>1</v>
      </c>
    </row>
    <row r="108067" spans="18:18" x14ac:dyDescent="0.25">
      <c r="R108067" s="352">
        <v>1</v>
      </c>
    </row>
    <row r="108068" spans="18:18" x14ac:dyDescent="0.25">
      <c r="R108068" s="352">
        <v>1</v>
      </c>
    </row>
    <row r="108069" spans="18:18" x14ac:dyDescent="0.25">
      <c r="R108069" s="352">
        <v>1</v>
      </c>
    </row>
    <row r="108070" spans="18:18" x14ac:dyDescent="0.25">
      <c r="R108070" s="352">
        <v>1</v>
      </c>
    </row>
    <row r="108071" spans="18:18" x14ac:dyDescent="0.25">
      <c r="R108071" s="352">
        <v>1</v>
      </c>
    </row>
    <row r="108072" spans="18:18" x14ac:dyDescent="0.25">
      <c r="R108072" s="352">
        <v>1</v>
      </c>
    </row>
    <row r="108073" spans="18:18" x14ac:dyDescent="0.25">
      <c r="R108073" s="352">
        <v>1</v>
      </c>
    </row>
    <row r="108074" spans="18:18" x14ac:dyDescent="0.25">
      <c r="R108074" s="352">
        <v>1</v>
      </c>
    </row>
    <row r="108075" spans="18:18" x14ac:dyDescent="0.25">
      <c r="R108075" s="352">
        <v>1</v>
      </c>
    </row>
    <row r="108076" spans="18:18" x14ac:dyDescent="0.25">
      <c r="R108076" s="352">
        <v>1</v>
      </c>
    </row>
    <row r="108077" spans="18:18" x14ac:dyDescent="0.25">
      <c r="R108077" s="352">
        <v>1</v>
      </c>
    </row>
    <row r="108078" spans="18:18" x14ac:dyDescent="0.25">
      <c r="R108078" s="352">
        <v>1</v>
      </c>
    </row>
    <row r="108079" spans="18:18" x14ac:dyDescent="0.25">
      <c r="R108079" s="352">
        <v>1</v>
      </c>
    </row>
    <row r="108080" spans="18:18" x14ac:dyDescent="0.25">
      <c r="R108080" s="352">
        <v>4</v>
      </c>
    </row>
    <row r="108081" spans="18:18" x14ac:dyDescent="0.25">
      <c r="R108081" s="352">
        <v>4</v>
      </c>
    </row>
    <row r="108082" spans="18:18" x14ac:dyDescent="0.25">
      <c r="R108082" s="352">
        <v>4</v>
      </c>
    </row>
    <row r="108083" spans="18:18" x14ac:dyDescent="0.25">
      <c r="R108083" s="352">
        <v>4</v>
      </c>
    </row>
    <row r="108084" spans="18:18" x14ac:dyDescent="0.25">
      <c r="R108084" s="352">
        <v>4</v>
      </c>
    </row>
    <row r="108085" spans="18:18" x14ac:dyDescent="0.25">
      <c r="R108085" s="352">
        <v>4</v>
      </c>
    </row>
    <row r="108086" spans="18:18" x14ac:dyDescent="0.25">
      <c r="R108086" s="352">
        <v>4</v>
      </c>
    </row>
    <row r="108087" spans="18:18" x14ac:dyDescent="0.25">
      <c r="R108087" s="352">
        <v>4</v>
      </c>
    </row>
    <row r="108088" spans="18:18" x14ac:dyDescent="0.25">
      <c r="R108088" s="352">
        <v>4</v>
      </c>
    </row>
    <row r="108089" spans="18:18" x14ac:dyDescent="0.25">
      <c r="R108089" s="352">
        <v>4</v>
      </c>
    </row>
    <row r="108090" spans="18:18" x14ac:dyDescent="0.25">
      <c r="R108090" s="352">
        <v>4</v>
      </c>
    </row>
    <row r="108091" spans="18:18" x14ac:dyDescent="0.25">
      <c r="R108091" s="352">
        <v>4</v>
      </c>
    </row>
    <row r="108092" spans="18:18" x14ac:dyDescent="0.25">
      <c r="R108092" s="352">
        <v>4</v>
      </c>
    </row>
    <row r="108093" spans="18:18" x14ac:dyDescent="0.25">
      <c r="R108093" s="352">
        <v>4</v>
      </c>
    </row>
    <row r="108094" spans="18:18" x14ac:dyDescent="0.25">
      <c r="R108094" s="352">
        <v>4</v>
      </c>
    </row>
    <row r="108095" spans="18:18" x14ac:dyDescent="0.25">
      <c r="R108095" s="352">
        <v>4</v>
      </c>
    </row>
    <row r="108096" spans="18:18" x14ac:dyDescent="0.25">
      <c r="R108096" s="352">
        <v>4</v>
      </c>
    </row>
    <row r="108097" spans="18:18" x14ac:dyDescent="0.25">
      <c r="R108097" s="352">
        <v>4</v>
      </c>
    </row>
    <row r="108098" spans="18:18" x14ac:dyDescent="0.25">
      <c r="R108098" s="352">
        <v>4</v>
      </c>
    </row>
    <row r="108099" spans="18:18" x14ac:dyDescent="0.25">
      <c r="R108099" s="352">
        <v>4</v>
      </c>
    </row>
    <row r="108100" spans="18:18" x14ac:dyDescent="0.25">
      <c r="R108100" s="352">
        <v>4</v>
      </c>
    </row>
    <row r="108101" spans="18:18" x14ac:dyDescent="0.25">
      <c r="R108101" s="352">
        <v>4</v>
      </c>
    </row>
    <row r="108102" spans="18:18" x14ac:dyDescent="0.25">
      <c r="R108102" s="352">
        <v>4</v>
      </c>
    </row>
    <row r="108103" spans="18:18" x14ac:dyDescent="0.25">
      <c r="R108103" s="352">
        <v>4</v>
      </c>
    </row>
    <row r="108104" spans="18:18" x14ac:dyDescent="0.25">
      <c r="R108104" s="352">
        <v>4</v>
      </c>
    </row>
    <row r="108105" spans="18:18" x14ac:dyDescent="0.25">
      <c r="R108105" s="352">
        <v>4</v>
      </c>
    </row>
    <row r="108106" spans="18:18" x14ac:dyDescent="0.25">
      <c r="R108106" s="352">
        <v>4</v>
      </c>
    </row>
    <row r="108107" spans="18:18" x14ac:dyDescent="0.25">
      <c r="R108107" s="352">
        <v>4</v>
      </c>
    </row>
    <row r="108108" spans="18:18" x14ac:dyDescent="0.25">
      <c r="R108108" s="352">
        <v>4</v>
      </c>
    </row>
    <row r="108109" spans="18:18" x14ac:dyDescent="0.25">
      <c r="R108109" s="352">
        <v>4</v>
      </c>
    </row>
    <row r="108110" spans="18:18" x14ac:dyDescent="0.25">
      <c r="R108110" s="352">
        <v>4</v>
      </c>
    </row>
    <row r="108111" spans="18:18" x14ac:dyDescent="0.25">
      <c r="R108111" s="352">
        <v>4</v>
      </c>
    </row>
    <row r="108112" spans="18:18" x14ac:dyDescent="0.25">
      <c r="R108112" s="352">
        <v>4</v>
      </c>
    </row>
    <row r="108113" spans="18:18" x14ac:dyDescent="0.25">
      <c r="R108113" s="352">
        <v>4</v>
      </c>
    </row>
    <row r="108114" spans="18:18" x14ac:dyDescent="0.25">
      <c r="R108114" s="352">
        <v>4</v>
      </c>
    </row>
    <row r="108115" spans="18:18" x14ac:dyDescent="0.25">
      <c r="R108115" s="352">
        <v>4</v>
      </c>
    </row>
    <row r="108116" spans="18:18" x14ac:dyDescent="0.25">
      <c r="R108116" s="352">
        <v>5</v>
      </c>
    </row>
    <row r="108117" spans="18:18" x14ac:dyDescent="0.25">
      <c r="R108117" s="352">
        <v>5</v>
      </c>
    </row>
    <row r="108118" spans="18:18" x14ac:dyDescent="0.25">
      <c r="R108118" s="352">
        <v>5</v>
      </c>
    </row>
    <row r="108119" spans="18:18" x14ac:dyDescent="0.25">
      <c r="R108119" s="352">
        <v>5</v>
      </c>
    </row>
    <row r="108120" spans="18:18" x14ac:dyDescent="0.25">
      <c r="R108120" s="352">
        <v>5</v>
      </c>
    </row>
    <row r="108121" spans="18:18" x14ac:dyDescent="0.25">
      <c r="R108121" s="352">
        <v>5</v>
      </c>
    </row>
    <row r="108122" spans="18:18" x14ac:dyDescent="0.25">
      <c r="R108122" s="352">
        <v>5</v>
      </c>
    </row>
    <row r="108123" spans="18:18" x14ac:dyDescent="0.25">
      <c r="R108123" s="352">
        <v>5</v>
      </c>
    </row>
    <row r="108124" spans="18:18" x14ac:dyDescent="0.25">
      <c r="R108124" s="352">
        <v>5</v>
      </c>
    </row>
    <row r="108125" spans="18:18" x14ac:dyDescent="0.25">
      <c r="R108125" s="352">
        <v>5</v>
      </c>
    </row>
    <row r="108126" spans="18:18" x14ac:dyDescent="0.25">
      <c r="R108126" s="352">
        <v>5</v>
      </c>
    </row>
    <row r="108127" spans="18:18" x14ac:dyDescent="0.25">
      <c r="R108127" s="352">
        <v>5</v>
      </c>
    </row>
    <row r="108128" spans="18:18" x14ac:dyDescent="0.25">
      <c r="R108128" s="352">
        <v>5</v>
      </c>
    </row>
    <row r="108129" spans="18:18" x14ac:dyDescent="0.25">
      <c r="R108129" s="352">
        <v>5</v>
      </c>
    </row>
    <row r="108130" spans="18:18" x14ac:dyDescent="0.25">
      <c r="R108130" s="352">
        <v>5</v>
      </c>
    </row>
    <row r="108131" spans="18:18" x14ac:dyDescent="0.25">
      <c r="R108131" s="352">
        <v>5</v>
      </c>
    </row>
    <row r="108132" spans="18:18" x14ac:dyDescent="0.25">
      <c r="R108132" s="352">
        <v>5</v>
      </c>
    </row>
    <row r="108133" spans="18:18" x14ac:dyDescent="0.25">
      <c r="R108133" s="352">
        <v>5</v>
      </c>
    </row>
    <row r="108134" spans="18:18" x14ac:dyDescent="0.25">
      <c r="R108134" s="352">
        <v>5</v>
      </c>
    </row>
    <row r="108135" spans="18:18" x14ac:dyDescent="0.25">
      <c r="R108135" s="352">
        <v>5</v>
      </c>
    </row>
    <row r="108136" spans="18:18" x14ac:dyDescent="0.25">
      <c r="R108136" s="352">
        <v>5</v>
      </c>
    </row>
    <row r="108137" spans="18:18" x14ac:dyDescent="0.25">
      <c r="R108137" s="352">
        <v>5</v>
      </c>
    </row>
    <row r="108138" spans="18:18" x14ac:dyDescent="0.25">
      <c r="R108138" s="352">
        <v>5</v>
      </c>
    </row>
    <row r="108139" spans="18:18" x14ac:dyDescent="0.25">
      <c r="R108139" s="352">
        <v>5</v>
      </c>
    </row>
    <row r="108140" spans="18:18" x14ac:dyDescent="0.25">
      <c r="R108140" s="352">
        <v>5</v>
      </c>
    </row>
    <row r="108141" spans="18:18" x14ac:dyDescent="0.25">
      <c r="R108141" s="352">
        <v>5</v>
      </c>
    </row>
    <row r="108142" spans="18:18" x14ac:dyDescent="0.25">
      <c r="R108142" s="352">
        <v>4</v>
      </c>
    </row>
    <row r="108143" spans="18:18" x14ac:dyDescent="0.25">
      <c r="R108143" s="352">
        <v>4</v>
      </c>
    </row>
    <row r="108144" spans="18:18" x14ac:dyDescent="0.25">
      <c r="R108144" s="352">
        <v>4</v>
      </c>
    </row>
    <row r="108145" spans="18:18" x14ac:dyDescent="0.25">
      <c r="R108145" s="352">
        <v>4</v>
      </c>
    </row>
    <row r="108146" spans="18:18" x14ac:dyDescent="0.25">
      <c r="R108146" s="352">
        <v>4</v>
      </c>
    </row>
    <row r="108147" spans="18:18" x14ac:dyDescent="0.25">
      <c r="R108147" s="352">
        <v>4</v>
      </c>
    </row>
    <row r="108148" spans="18:18" x14ac:dyDescent="0.25">
      <c r="R108148" s="352">
        <v>4</v>
      </c>
    </row>
    <row r="108149" spans="18:18" x14ac:dyDescent="0.25">
      <c r="R108149" s="352">
        <v>4</v>
      </c>
    </row>
    <row r="108150" spans="18:18" x14ac:dyDescent="0.25">
      <c r="R108150" s="352">
        <v>4</v>
      </c>
    </row>
    <row r="108151" spans="18:18" x14ac:dyDescent="0.25">
      <c r="R108151" s="352">
        <v>4</v>
      </c>
    </row>
    <row r="108152" spans="18:18" x14ac:dyDescent="0.25">
      <c r="R108152" s="352">
        <v>4</v>
      </c>
    </row>
    <row r="108153" spans="18:18" x14ac:dyDescent="0.25">
      <c r="R108153" s="352">
        <v>4</v>
      </c>
    </row>
    <row r="108154" spans="18:18" x14ac:dyDescent="0.25">
      <c r="R108154" s="352">
        <v>4</v>
      </c>
    </row>
    <row r="108155" spans="18:18" x14ac:dyDescent="0.25">
      <c r="R108155" s="352">
        <v>4</v>
      </c>
    </row>
    <row r="108156" spans="18:18" x14ac:dyDescent="0.25">
      <c r="R108156" s="352">
        <v>4</v>
      </c>
    </row>
    <row r="108157" spans="18:18" x14ac:dyDescent="0.25">
      <c r="R108157" s="352">
        <v>4</v>
      </c>
    </row>
    <row r="108158" spans="18:18" x14ac:dyDescent="0.25">
      <c r="R108158" s="352">
        <v>4</v>
      </c>
    </row>
    <row r="108159" spans="18:18" x14ac:dyDescent="0.25">
      <c r="R108159" s="352">
        <v>4</v>
      </c>
    </row>
    <row r="108160" spans="18:18" x14ac:dyDescent="0.25">
      <c r="R108160" s="352">
        <v>4</v>
      </c>
    </row>
    <row r="108161" spans="18:18" x14ac:dyDescent="0.25">
      <c r="R108161" s="352">
        <v>4</v>
      </c>
    </row>
    <row r="108162" spans="18:18" x14ac:dyDescent="0.25">
      <c r="R108162" s="352">
        <v>4</v>
      </c>
    </row>
    <row r="108163" spans="18:18" x14ac:dyDescent="0.25">
      <c r="R108163" s="352">
        <v>4</v>
      </c>
    </row>
    <row r="108164" spans="18:18" x14ac:dyDescent="0.25">
      <c r="R108164" s="352">
        <v>4</v>
      </c>
    </row>
    <row r="108165" spans="18:18" x14ac:dyDescent="0.25">
      <c r="R108165" s="352">
        <v>4</v>
      </c>
    </row>
    <row r="108166" spans="18:18" x14ac:dyDescent="0.25">
      <c r="R108166" s="352">
        <v>4</v>
      </c>
    </row>
    <row r="108167" spans="18:18" x14ac:dyDescent="0.25">
      <c r="R108167" s="352">
        <v>4</v>
      </c>
    </row>
    <row r="108168" spans="18:18" x14ac:dyDescent="0.25">
      <c r="R108168" s="352">
        <v>4</v>
      </c>
    </row>
    <row r="108169" spans="18:18" x14ac:dyDescent="0.25">
      <c r="R108169" s="352">
        <v>4</v>
      </c>
    </row>
    <row r="108170" spans="18:18" x14ac:dyDescent="0.25">
      <c r="R108170" s="352">
        <v>4</v>
      </c>
    </row>
    <row r="108171" spans="18:18" x14ac:dyDescent="0.25">
      <c r="R108171" s="352">
        <v>4</v>
      </c>
    </row>
    <row r="108172" spans="18:18" x14ac:dyDescent="0.25">
      <c r="R108172" s="352">
        <v>4</v>
      </c>
    </row>
    <row r="108173" spans="18:18" x14ac:dyDescent="0.25">
      <c r="R108173" s="352">
        <v>4</v>
      </c>
    </row>
    <row r="108174" spans="18:18" x14ac:dyDescent="0.25">
      <c r="R108174" s="352">
        <v>4</v>
      </c>
    </row>
    <row r="108175" spans="18:18" x14ac:dyDescent="0.25">
      <c r="R108175" s="352">
        <v>4</v>
      </c>
    </row>
    <row r="108176" spans="18:18" x14ac:dyDescent="0.25">
      <c r="R108176" s="352">
        <v>4</v>
      </c>
    </row>
    <row r="108177" spans="18:18" x14ac:dyDescent="0.25">
      <c r="R108177" s="352">
        <v>4</v>
      </c>
    </row>
    <row r="108178" spans="18:18" x14ac:dyDescent="0.25">
      <c r="R108178" s="352">
        <v>4</v>
      </c>
    </row>
    <row r="108179" spans="18:18" x14ac:dyDescent="0.25">
      <c r="R108179" s="352">
        <v>1</v>
      </c>
    </row>
    <row r="108180" spans="18:18" x14ac:dyDescent="0.25">
      <c r="R108180" s="352">
        <v>1</v>
      </c>
    </row>
    <row r="108181" spans="18:18" x14ac:dyDescent="0.25">
      <c r="R108181" s="352">
        <v>1</v>
      </c>
    </row>
    <row r="108182" spans="18:18" x14ac:dyDescent="0.25">
      <c r="R108182" s="352">
        <v>1</v>
      </c>
    </row>
    <row r="108183" spans="18:18" x14ac:dyDescent="0.25">
      <c r="R108183" s="352">
        <v>1</v>
      </c>
    </row>
    <row r="108184" spans="18:18" x14ac:dyDescent="0.25">
      <c r="R108184" s="352">
        <v>1</v>
      </c>
    </row>
    <row r="108185" spans="18:18" x14ac:dyDescent="0.25">
      <c r="R108185" s="352">
        <v>1</v>
      </c>
    </row>
    <row r="108186" spans="18:18" x14ac:dyDescent="0.25">
      <c r="R108186" s="352">
        <v>1</v>
      </c>
    </row>
    <row r="108187" spans="18:18" x14ac:dyDescent="0.25">
      <c r="R108187" s="352">
        <v>1</v>
      </c>
    </row>
    <row r="108188" spans="18:18" x14ac:dyDescent="0.25">
      <c r="R108188" s="352">
        <v>1</v>
      </c>
    </row>
    <row r="108189" spans="18:18" x14ac:dyDescent="0.25">
      <c r="R108189" s="352">
        <v>1</v>
      </c>
    </row>
    <row r="108190" spans="18:18" x14ac:dyDescent="0.25">
      <c r="R108190" s="352">
        <v>1</v>
      </c>
    </row>
    <row r="108191" spans="18:18" x14ac:dyDescent="0.25">
      <c r="R108191" s="352">
        <v>1</v>
      </c>
    </row>
    <row r="108192" spans="18:18" x14ac:dyDescent="0.25">
      <c r="R108192" s="352">
        <v>1</v>
      </c>
    </row>
    <row r="108193" spans="18:18" x14ac:dyDescent="0.25">
      <c r="R108193" s="352">
        <v>1</v>
      </c>
    </row>
    <row r="108194" spans="18:18" x14ac:dyDescent="0.25">
      <c r="R108194" s="352">
        <v>1</v>
      </c>
    </row>
    <row r="108195" spans="18:18" x14ac:dyDescent="0.25">
      <c r="R108195" s="352">
        <v>1</v>
      </c>
    </row>
    <row r="108196" spans="18:18" x14ac:dyDescent="0.25">
      <c r="R108196" s="352">
        <v>1</v>
      </c>
    </row>
    <row r="108197" spans="18:18" x14ac:dyDescent="0.25">
      <c r="R108197" s="352">
        <v>1</v>
      </c>
    </row>
    <row r="108198" spans="18:18" x14ac:dyDescent="0.25">
      <c r="R108198" s="352">
        <v>1</v>
      </c>
    </row>
    <row r="108199" spans="18:18" x14ac:dyDescent="0.25">
      <c r="R108199" s="352">
        <v>3</v>
      </c>
    </row>
    <row r="108200" spans="18:18" x14ac:dyDescent="0.25">
      <c r="R108200" s="352">
        <v>3</v>
      </c>
    </row>
    <row r="108201" spans="18:18" x14ac:dyDescent="0.25">
      <c r="R108201" s="352">
        <v>3</v>
      </c>
    </row>
    <row r="108202" spans="18:18" x14ac:dyDescent="0.25">
      <c r="R108202" s="352">
        <v>3</v>
      </c>
    </row>
    <row r="108203" spans="18:18" x14ac:dyDescent="0.25">
      <c r="R108203" s="352">
        <v>3</v>
      </c>
    </row>
    <row r="108204" spans="18:18" x14ac:dyDescent="0.25">
      <c r="R108204" s="352">
        <v>3</v>
      </c>
    </row>
    <row r="108205" spans="18:18" x14ac:dyDescent="0.25">
      <c r="R108205" s="352">
        <v>3</v>
      </c>
    </row>
    <row r="108206" spans="18:18" x14ac:dyDescent="0.25">
      <c r="R108206" s="352">
        <v>3</v>
      </c>
    </row>
    <row r="108207" spans="18:18" x14ac:dyDescent="0.25">
      <c r="R108207" s="352">
        <v>3</v>
      </c>
    </row>
    <row r="108208" spans="18:18" x14ac:dyDescent="0.25">
      <c r="R108208" s="352">
        <v>3</v>
      </c>
    </row>
    <row r="108209" spans="18:18" x14ac:dyDescent="0.25">
      <c r="R108209" s="352">
        <v>3</v>
      </c>
    </row>
    <row r="108210" spans="18:18" x14ac:dyDescent="0.25">
      <c r="R108210" s="352">
        <v>3</v>
      </c>
    </row>
    <row r="108211" spans="18:18" x14ac:dyDescent="0.25">
      <c r="R108211" s="352">
        <v>3</v>
      </c>
    </row>
    <row r="108212" spans="18:18" x14ac:dyDescent="0.25">
      <c r="R108212" s="352">
        <v>3</v>
      </c>
    </row>
    <row r="108213" spans="18:18" x14ac:dyDescent="0.25">
      <c r="R108213" s="352">
        <v>3</v>
      </c>
    </row>
    <row r="108214" spans="18:18" x14ac:dyDescent="0.25">
      <c r="R108214" s="352">
        <v>3</v>
      </c>
    </row>
    <row r="108215" spans="18:18" x14ac:dyDescent="0.25">
      <c r="R108215" s="352">
        <v>4</v>
      </c>
    </row>
    <row r="108216" spans="18:18" x14ac:dyDescent="0.25">
      <c r="R108216" s="352">
        <v>4</v>
      </c>
    </row>
    <row r="108217" spans="18:18" x14ac:dyDescent="0.25">
      <c r="R108217" s="352">
        <v>4</v>
      </c>
    </row>
    <row r="108218" spans="18:18" x14ac:dyDescent="0.25">
      <c r="R108218" s="352">
        <v>4</v>
      </c>
    </row>
    <row r="108219" spans="18:18" x14ac:dyDescent="0.25">
      <c r="R108219" s="352">
        <v>4</v>
      </c>
    </row>
    <row r="108220" spans="18:18" x14ac:dyDescent="0.25">
      <c r="R108220" s="352">
        <v>4</v>
      </c>
    </row>
    <row r="108221" spans="18:18" x14ac:dyDescent="0.25">
      <c r="R108221" s="352">
        <v>4</v>
      </c>
    </row>
    <row r="108222" spans="18:18" x14ac:dyDescent="0.25">
      <c r="R108222" s="352">
        <v>4</v>
      </c>
    </row>
    <row r="108223" spans="18:18" x14ac:dyDescent="0.25">
      <c r="R108223" s="352">
        <v>4</v>
      </c>
    </row>
    <row r="108224" spans="18:18" x14ac:dyDescent="0.25">
      <c r="R108224" s="352">
        <v>4</v>
      </c>
    </row>
    <row r="108225" spans="18:18" x14ac:dyDescent="0.25">
      <c r="R108225" s="352">
        <v>4</v>
      </c>
    </row>
    <row r="108226" spans="18:18" x14ac:dyDescent="0.25">
      <c r="R108226" s="352">
        <v>4</v>
      </c>
    </row>
    <row r="108227" spans="18:18" x14ac:dyDescent="0.25">
      <c r="R108227" s="352">
        <v>4</v>
      </c>
    </row>
    <row r="108228" spans="18:18" x14ac:dyDescent="0.25">
      <c r="R108228" s="352">
        <v>4</v>
      </c>
    </row>
    <row r="108229" spans="18:18" x14ac:dyDescent="0.25">
      <c r="R108229" s="352">
        <v>4</v>
      </c>
    </row>
    <row r="108230" spans="18:18" x14ac:dyDescent="0.25">
      <c r="R108230" s="352">
        <v>4</v>
      </c>
    </row>
    <row r="108231" spans="18:18" x14ac:dyDescent="0.25">
      <c r="R108231" s="352">
        <v>4</v>
      </c>
    </row>
    <row r="108232" spans="18:18" x14ac:dyDescent="0.25">
      <c r="R108232" s="352">
        <v>4</v>
      </c>
    </row>
    <row r="108233" spans="18:18" x14ac:dyDescent="0.25">
      <c r="R108233" s="352">
        <v>4</v>
      </c>
    </row>
    <row r="108234" spans="18:18" x14ac:dyDescent="0.25">
      <c r="R108234" s="352">
        <v>4</v>
      </c>
    </row>
    <row r="108235" spans="18:18" x14ac:dyDescent="0.25">
      <c r="R108235" s="352">
        <v>4</v>
      </c>
    </row>
    <row r="108236" spans="18:18" x14ac:dyDescent="0.25">
      <c r="R108236" s="352">
        <v>4</v>
      </c>
    </row>
    <row r="108237" spans="18:18" x14ac:dyDescent="0.25">
      <c r="R108237" s="352">
        <v>4</v>
      </c>
    </row>
    <row r="108238" spans="18:18" x14ac:dyDescent="0.25">
      <c r="R108238" s="352">
        <v>1</v>
      </c>
    </row>
    <row r="108239" spans="18:18" x14ac:dyDescent="0.25">
      <c r="R108239" s="352">
        <v>1</v>
      </c>
    </row>
    <row r="108240" spans="18:18" x14ac:dyDescent="0.25">
      <c r="R108240" s="352">
        <v>1</v>
      </c>
    </row>
    <row r="108241" spans="18:18" x14ac:dyDescent="0.25">
      <c r="R108241" s="352">
        <v>1</v>
      </c>
    </row>
    <row r="108242" spans="18:18" x14ac:dyDescent="0.25">
      <c r="R108242" s="352">
        <v>1</v>
      </c>
    </row>
    <row r="108243" spans="18:18" x14ac:dyDescent="0.25">
      <c r="R108243" s="352">
        <v>1</v>
      </c>
    </row>
    <row r="108244" spans="18:18" x14ac:dyDescent="0.25">
      <c r="R108244" s="352">
        <v>1</v>
      </c>
    </row>
    <row r="108245" spans="18:18" x14ac:dyDescent="0.25">
      <c r="R108245" s="352">
        <v>1</v>
      </c>
    </row>
    <row r="108246" spans="18:18" x14ac:dyDescent="0.25">
      <c r="R108246" s="352">
        <v>1</v>
      </c>
    </row>
    <row r="108247" spans="18:18" x14ac:dyDescent="0.25">
      <c r="R108247" s="352">
        <v>1</v>
      </c>
    </row>
    <row r="108248" spans="18:18" x14ac:dyDescent="0.25">
      <c r="R108248" s="352">
        <v>1</v>
      </c>
    </row>
    <row r="108249" spans="18:18" x14ac:dyDescent="0.25">
      <c r="R108249" s="352">
        <v>1</v>
      </c>
    </row>
    <row r="108250" spans="18:18" x14ac:dyDescent="0.25">
      <c r="R108250" s="352">
        <v>2</v>
      </c>
    </row>
    <row r="108251" spans="18:18" x14ac:dyDescent="0.25">
      <c r="R108251" s="352">
        <v>2</v>
      </c>
    </row>
    <row r="108252" spans="18:18" x14ac:dyDescent="0.25">
      <c r="R108252" s="352">
        <v>2</v>
      </c>
    </row>
    <row r="108253" spans="18:18" x14ac:dyDescent="0.25">
      <c r="R108253" s="352">
        <v>2</v>
      </c>
    </row>
    <row r="108254" spans="18:18" x14ac:dyDescent="0.25">
      <c r="R108254" s="352">
        <v>2</v>
      </c>
    </row>
    <row r="108255" spans="18:18" x14ac:dyDescent="0.25">
      <c r="R108255" s="352">
        <v>2</v>
      </c>
    </row>
    <row r="108256" spans="18:18" x14ac:dyDescent="0.25">
      <c r="R108256" s="352">
        <v>1</v>
      </c>
    </row>
    <row r="108257" spans="18:18" x14ac:dyDescent="0.25">
      <c r="R108257" s="352">
        <v>1</v>
      </c>
    </row>
    <row r="108258" spans="18:18" x14ac:dyDescent="0.25">
      <c r="R108258" s="352">
        <v>1</v>
      </c>
    </row>
    <row r="108259" spans="18:18" x14ac:dyDescent="0.25">
      <c r="R108259" s="352">
        <v>1</v>
      </c>
    </row>
    <row r="108260" spans="18:18" x14ac:dyDescent="0.25">
      <c r="R108260" s="352">
        <v>1</v>
      </c>
    </row>
    <row r="108261" spans="18:18" x14ac:dyDescent="0.25">
      <c r="R108261" s="352">
        <v>1</v>
      </c>
    </row>
    <row r="108262" spans="18:18" x14ac:dyDescent="0.25">
      <c r="R108262" s="352">
        <v>1</v>
      </c>
    </row>
    <row r="108263" spans="18:18" x14ac:dyDescent="0.25">
      <c r="R108263" s="352">
        <v>1</v>
      </c>
    </row>
    <row r="108264" spans="18:18" x14ac:dyDescent="0.25">
      <c r="R108264" s="352">
        <v>1</v>
      </c>
    </row>
    <row r="108265" spans="18:18" x14ac:dyDescent="0.25">
      <c r="R108265" s="352">
        <v>1</v>
      </c>
    </row>
    <row r="108266" spans="18:18" x14ac:dyDescent="0.25">
      <c r="R108266" s="352">
        <v>1</v>
      </c>
    </row>
    <row r="108267" spans="18:18" x14ac:dyDescent="0.25">
      <c r="R108267" s="352">
        <v>1</v>
      </c>
    </row>
    <row r="108268" spans="18:18" x14ac:dyDescent="0.25">
      <c r="R108268" s="352">
        <v>1</v>
      </c>
    </row>
    <row r="108269" spans="18:18" x14ac:dyDescent="0.25">
      <c r="R108269" s="352">
        <v>1</v>
      </c>
    </row>
    <row r="108270" spans="18:18" x14ac:dyDescent="0.25">
      <c r="R108270" s="352">
        <v>1</v>
      </c>
    </row>
    <row r="108271" spans="18:18" x14ac:dyDescent="0.25">
      <c r="R108271" s="352">
        <v>1</v>
      </c>
    </row>
    <row r="108272" spans="18:18" x14ac:dyDescent="0.25">
      <c r="R108272" s="352">
        <v>1</v>
      </c>
    </row>
    <row r="108273" spans="18:18" x14ac:dyDescent="0.25">
      <c r="R108273" s="352">
        <v>1</v>
      </c>
    </row>
    <row r="108274" spans="18:18" x14ac:dyDescent="0.25">
      <c r="R108274" s="352">
        <v>1</v>
      </c>
    </row>
    <row r="108275" spans="18:18" x14ac:dyDescent="0.25">
      <c r="R108275" s="352">
        <v>1</v>
      </c>
    </row>
    <row r="108276" spans="18:18" x14ac:dyDescent="0.25">
      <c r="R108276" s="352">
        <v>1</v>
      </c>
    </row>
    <row r="108277" spans="18:18" x14ac:dyDescent="0.25">
      <c r="R108277" s="352">
        <v>1</v>
      </c>
    </row>
    <row r="108278" spans="18:18" x14ac:dyDescent="0.25">
      <c r="R108278" s="352">
        <v>1</v>
      </c>
    </row>
    <row r="108279" spans="18:18" x14ac:dyDescent="0.25">
      <c r="R108279" s="352">
        <v>1</v>
      </c>
    </row>
    <row r="108280" spans="18:18" x14ac:dyDescent="0.25">
      <c r="R108280" s="352">
        <v>1</v>
      </c>
    </row>
    <row r="108281" spans="18:18" x14ac:dyDescent="0.25">
      <c r="R108281" s="352">
        <v>1</v>
      </c>
    </row>
    <row r="108282" spans="18:18" x14ac:dyDescent="0.25">
      <c r="R108282" s="352">
        <v>1</v>
      </c>
    </row>
    <row r="108283" spans="18:18" x14ac:dyDescent="0.25">
      <c r="R108283" s="352">
        <v>1</v>
      </c>
    </row>
    <row r="108284" spans="18:18" x14ac:dyDescent="0.25">
      <c r="R108284" s="352">
        <v>1</v>
      </c>
    </row>
    <row r="108285" spans="18:18" x14ac:dyDescent="0.25">
      <c r="R108285" s="352">
        <v>1</v>
      </c>
    </row>
    <row r="108286" spans="18:18" x14ac:dyDescent="0.25">
      <c r="R108286" s="352">
        <v>1</v>
      </c>
    </row>
    <row r="108287" spans="18:18" x14ac:dyDescent="0.25">
      <c r="R108287" s="352">
        <v>1</v>
      </c>
    </row>
    <row r="108288" spans="18:18" x14ac:dyDescent="0.25">
      <c r="R108288" s="352">
        <v>1</v>
      </c>
    </row>
    <row r="108289" spans="18:18" x14ac:dyDescent="0.25">
      <c r="R108289" s="352">
        <v>1</v>
      </c>
    </row>
    <row r="108290" spans="18:18" x14ac:dyDescent="0.25">
      <c r="R108290" s="352">
        <v>1</v>
      </c>
    </row>
    <row r="108291" spans="18:18" x14ac:dyDescent="0.25">
      <c r="R108291" s="352">
        <v>1</v>
      </c>
    </row>
    <row r="108292" spans="18:18" x14ac:dyDescent="0.25">
      <c r="R108292" s="352">
        <v>1</v>
      </c>
    </row>
    <row r="108293" spans="18:18" x14ac:dyDescent="0.25">
      <c r="R108293" s="352">
        <v>1</v>
      </c>
    </row>
    <row r="108294" spans="18:18" x14ac:dyDescent="0.25">
      <c r="R108294" s="352">
        <v>1</v>
      </c>
    </row>
    <row r="108295" spans="18:18" x14ac:dyDescent="0.25">
      <c r="R108295" s="352">
        <v>1</v>
      </c>
    </row>
    <row r="108296" spans="18:18" x14ac:dyDescent="0.25">
      <c r="R108296" s="352">
        <v>1</v>
      </c>
    </row>
    <row r="108297" spans="18:18" x14ac:dyDescent="0.25">
      <c r="R108297" s="352">
        <v>1</v>
      </c>
    </row>
    <row r="108298" spans="18:18" x14ac:dyDescent="0.25">
      <c r="R108298" s="352">
        <v>1</v>
      </c>
    </row>
    <row r="108299" spans="18:18" x14ac:dyDescent="0.25">
      <c r="R108299" s="352">
        <v>1</v>
      </c>
    </row>
    <row r="108300" spans="18:18" x14ac:dyDescent="0.25">
      <c r="R108300" s="352">
        <v>1</v>
      </c>
    </row>
    <row r="108301" spans="18:18" x14ac:dyDescent="0.25">
      <c r="R108301" s="352">
        <v>1</v>
      </c>
    </row>
    <row r="108302" spans="18:18" x14ac:dyDescent="0.25">
      <c r="R108302" s="352">
        <v>1</v>
      </c>
    </row>
    <row r="108303" spans="18:18" x14ac:dyDescent="0.25">
      <c r="R108303" s="352">
        <v>1</v>
      </c>
    </row>
    <row r="108304" spans="18:18" x14ac:dyDescent="0.25">
      <c r="R108304" s="352">
        <v>1</v>
      </c>
    </row>
    <row r="108305" spans="18:18" x14ac:dyDescent="0.25">
      <c r="R108305" s="352">
        <v>1</v>
      </c>
    </row>
    <row r="108306" spans="18:18" x14ac:dyDescent="0.25">
      <c r="R108306" s="352">
        <v>1</v>
      </c>
    </row>
    <row r="108307" spans="18:18" x14ac:dyDescent="0.25">
      <c r="R108307" s="352">
        <v>1</v>
      </c>
    </row>
    <row r="108308" spans="18:18" x14ac:dyDescent="0.25">
      <c r="R108308" s="352">
        <v>1</v>
      </c>
    </row>
    <row r="108309" spans="18:18" x14ac:dyDescent="0.25">
      <c r="R108309" s="352">
        <v>1</v>
      </c>
    </row>
    <row r="108310" spans="18:18" x14ac:dyDescent="0.25">
      <c r="R108310" s="352">
        <v>1</v>
      </c>
    </row>
    <row r="108311" spans="18:18" x14ac:dyDescent="0.25">
      <c r="R108311" s="352">
        <v>1</v>
      </c>
    </row>
    <row r="108312" spans="18:18" x14ac:dyDescent="0.25">
      <c r="R108312" s="352">
        <v>1</v>
      </c>
    </row>
    <row r="108313" spans="18:18" x14ac:dyDescent="0.25">
      <c r="R108313" s="352">
        <v>3</v>
      </c>
    </row>
    <row r="108314" spans="18:18" x14ac:dyDescent="0.25">
      <c r="R108314" s="352">
        <v>3</v>
      </c>
    </row>
    <row r="108315" spans="18:18" x14ac:dyDescent="0.25">
      <c r="R108315" s="352">
        <v>3</v>
      </c>
    </row>
    <row r="108316" spans="18:18" x14ac:dyDescent="0.25">
      <c r="R108316" s="352">
        <v>3</v>
      </c>
    </row>
    <row r="108317" spans="18:18" x14ac:dyDescent="0.25">
      <c r="R108317" s="352">
        <v>3</v>
      </c>
    </row>
    <row r="108318" spans="18:18" x14ac:dyDescent="0.25">
      <c r="R108318" s="352">
        <v>3</v>
      </c>
    </row>
    <row r="108319" spans="18:18" x14ac:dyDescent="0.25">
      <c r="R108319" s="352">
        <v>3</v>
      </c>
    </row>
    <row r="108320" spans="18:18" x14ac:dyDescent="0.25">
      <c r="R108320" s="352">
        <v>3</v>
      </c>
    </row>
    <row r="108321" spans="18:18" x14ac:dyDescent="0.25">
      <c r="R108321" s="352">
        <v>3</v>
      </c>
    </row>
    <row r="108322" spans="18:18" x14ac:dyDescent="0.25">
      <c r="R108322" s="352">
        <v>3</v>
      </c>
    </row>
    <row r="108323" spans="18:18" x14ac:dyDescent="0.25">
      <c r="R108323" s="352">
        <v>3</v>
      </c>
    </row>
    <row r="108324" spans="18:18" x14ac:dyDescent="0.25">
      <c r="R108324" s="352">
        <v>3</v>
      </c>
    </row>
    <row r="108325" spans="18:18" x14ac:dyDescent="0.25">
      <c r="R108325" s="352">
        <v>3</v>
      </c>
    </row>
    <row r="108326" spans="18:18" x14ac:dyDescent="0.25">
      <c r="R108326" s="352">
        <v>3</v>
      </c>
    </row>
    <row r="108327" spans="18:18" x14ac:dyDescent="0.25">
      <c r="R108327" s="352">
        <v>3</v>
      </c>
    </row>
    <row r="108328" spans="18:18" x14ac:dyDescent="0.25">
      <c r="R108328" s="352">
        <v>3</v>
      </c>
    </row>
    <row r="108329" spans="18:18" x14ac:dyDescent="0.25">
      <c r="R108329" s="352">
        <v>3</v>
      </c>
    </row>
    <row r="108330" spans="18:18" x14ac:dyDescent="0.25">
      <c r="R108330" s="352">
        <v>3</v>
      </c>
    </row>
    <row r="108331" spans="18:18" x14ac:dyDescent="0.25">
      <c r="R108331" s="352">
        <v>1</v>
      </c>
    </row>
    <row r="108332" spans="18:18" x14ac:dyDescent="0.25">
      <c r="R108332" s="352">
        <v>1</v>
      </c>
    </row>
    <row r="108333" spans="18:18" x14ac:dyDescent="0.25">
      <c r="R108333" s="352">
        <v>1</v>
      </c>
    </row>
    <row r="108334" spans="18:18" x14ac:dyDescent="0.25">
      <c r="R108334" s="352">
        <v>1</v>
      </c>
    </row>
    <row r="108335" spans="18:18" x14ac:dyDescent="0.25">
      <c r="R108335" s="352">
        <v>1</v>
      </c>
    </row>
    <row r="108336" spans="18:18" x14ac:dyDescent="0.25">
      <c r="R108336" s="352">
        <v>1</v>
      </c>
    </row>
    <row r="108337" spans="18:18" x14ac:dyDescent="0.25">
      <c r="R108337" s="352">
        <v>1</v>
      </c>
    </row>
    <row r="108338" spans="18:18" x14ac:dyDescent="0.25">
      <c r="R108338" s="352">
        <v>1</v>
      </c>
    </row>
    <row r="108339" spans="18:18" x14ac:dyDescent="0.25">
      <c r="R108339" s="352">
        <v>1</v>
      </c>
    </row>
    <row r="108340" spans="18:18" x14ac:dyDescent="0.25">
      <c r="R108340" s="352">
        <v>1</v>
      </c>
    </row>
    <row r="108341" spans="18:18" x14ac:dyDescent="0.25">
      <c r="R108341" s="352">
        <v>1</v>
      </c>
    </row>
    <row r="108342" spans="18:18" x14ac:dyDescent="0.25">
      <c r="R108342" s="352">
        <v>1</v>
      </c>
    </row>
    <row r="108343" spans="18:18" x14ac:dyDescent="0.25">
      <c r="R108343" s="352">
        <v>1</v>
      </c>
    </row>
    <row r="108344" spans="18:18" x14ac:dyDescent="0.25">
      <c r="R108344" s="352">
        <v>1</v>
      </c>
    </row>
    <row r="108345" spans="18:18" x14ac:dyDescent="0.25">
      <c r="R108345" s="352">
        <v>1</v>
      </c>
    </row>
    <row r="108346" spans="18:18" x14ac:dyDescent="0.25">
      <c r="R108346" s="352">
        <v>1</v>
      </c>
    </row>
    <row r="108347" spans="18:18" x14ac:dyDescent="0.25">
      <c r="R108347" s="352">
        <v>1</v>
      </c>
    </row>
    <row r="108348" spans="18:18" x14ac:dyDescent="0.25">
      <c r="R108348" s="352">
        <v>1</v>
      </c>
    </row>
    <row r="108349" spans="18:18" x14ac:dyDescent="0.25">
      <c r="R108349" s="352">
        <v>1</v>
      </c>
    </row>
    <row r="108350" spans="18:18" x14ac:dyDescent="0.25">
      <c r="R108350" s="352">
        <v>1</v>
      </c>
    </row>
    <row r="108351" spans="18:18" x14ac:dyDescent="0.25">
      <c r="R108351" s="352">
        <v>1</v>
      </c>
    </row>
    <row r="108352" spans="18:18" x14ac:dyDescent="0.25">
      <c r="R108352" s="352">
        <v>1</v>
      </c>
    </row>
    <row r="108353" spans="18:18" x14ac:dyDescent="0.25">
      <c r="R108353" s="352">
        <v>1</v>
      </c>
    </row>
    <row r="108354" spans="18:18" x14ac:dyDescent="0.25">
      <c r="R108354" s="352">
        <v>3</v>
      </c>
    </row>
    <row r="108355" spans="18:18" x14ac:dyDescent="0.25">
      <c r="R108355" s="352">
        <v>3</v>
      </c>
    </row>
    <row r="108356" spans="18:18" x14ac:dyDescent="0.25">
      <c r="R108356" s="352">
        <v>3</v>
      </c>
    </row>
    <row r="108357" spans="18:18" x14ac:dyDescent="0.25">
      <c r="R108357" s="352">
        <v>3</v>
      </c>
    </row>
    <row r="108358" spans="18:18" x14ac:dyDescent="0.25">
      <c r="R108358" s="352">
        <v>3</v>
      </c>
    </row>
    <row r="108359" spans="18:18" x14ac:dyDescent="0.25">
      <c r="R108359" s="352">
        <v>3</v>
      </c>
    </row>
    <row r="108360" spans="18:18" x14ac:dyDescent="0.25">
      <c r="R108360" s="352">
        <v>3</v>
      </c>
    </row>
    <row r="108361" spans="18:18" x14ac:dyDescent="0.25">
      <c r="R108361" s="352">
        <v>4</v>
      </c>
    </row>
    <row r="108362" spans="18:18" x14ac:dyDescent="0.25">
      <c r="R108362" s="352">
        <v>4</v>
      </c>
    </row>
    <row r="108363" spans="18:18" x14ac:dyDescent="0.25">
      <c r="R108363" s="352">
        <v>4</v>
      </c>
    </row>
    <row r="108364" spans="18:18" x14ac:dyDescent="0.25">
      <c r="R108364" s="352">
        <v>4</v>
      </c>
    </row>
    <row r="108365" spans="18:18" x14ac:dyDescent="0.25">
      <c r="R108365" s="352">
        <v>4</v>
      </c>
    </row>
    <row r="108366" spans="18:18" x14ac:dyDescent="0.25">
      <c r="R108366" s="352">
        <v>4</v>
      </c>
    </row>
    <row r="108367" spans="18:18" x14ac:dyDescent="0.25">
      <c r="R108367" s="352">
        <v>4</v>
      </c>
    </row>
    <row r="108368" spans="18:18" x14ac:dyDescent="0.25">
      <c r="R108368" s="352">
        <v>4</v>
      </c>
    </row>
    <row r="108369" spans="18:18" x14ac:dyDescent="0.25">
      <c r="R108369" s="352">
        <v>4</v>
      </c>
    </row>
    <row r="108370" spans="18:18" x14ac:dyDescent="0.25">
      <c r="R108370" s="352">
        <v>4</v>
      </c>
    </row>
    <row r="108371" spans="18:18" x14ac:dyDescent="0.25">
      <c r="R108371" s="352">
        <v>4</v>
      </c>
    </row>
    <row r="108372" spans="18:18" x14ac:dyDescent="0.25">
      <c r="R108372" s="352">
        <v>4</v>
      </c>
    </row>
    <row r="108373" spans="18:18" x14ac:dyDescent="0.25">
      <c r="R108373" s="352">
        <v>4</v>
      </c>
    </row>
    <row r="108374" spans="18:18" x14ac:dyDescent="0.25">
      <c r="R108374" s="352">
        <v>4</v>
      </c>
    </row>
    <row r="108375" spans="18:18" x14ac:dyDescent="0.25">
      <c r="R108375" s="352">
        <v>4</v>
      </c>
    </row>
    <row r="108376" spans="18:18" x14ac:dyDescent="0.25">
      <c r="R108376" s="352">
        <v>5</v>
      </c>
    </row>
    <row r="108377" spans="18:18" x14ac:dyDescent="0.25">
      <c r="R108377" s="352">
        <v>5</v>
      </c>
    </row>
    <row r="108378" spans="18:18" x14ac:dyDescent="0.25">
      <c r="R108378" s="352">
        <v>5</v>
      </c>
    </row>
    <row r="108379" spans="18:18" x14ac:dyDescent="0.25">
      <c r="R108379" s="352">
        <v>5</v>
      </c>
    </row>
    <row r="108380" spans="18:18" x14ac:dyDescent="0.25">
      <c r="R108380" s="352">
        <v>5</v>
      </c>
    </row>
    <row r="108381" spans="18:18" x14ac:dyDescent="0.25">
      <c r="R108381" s="352">
        <v>5</v>
      </c>
    </row>
    <row r="108382" spans="18:18" x14ac:dyDescent="0.25">
      <c r="R108382" s="352">
        <v>5</v>
      </c>
    </row>
    <row r="108383" spans="18:18" x14ac:dyDescent="0.25">
      <c r="R108383" s="352">
        <v>5</v>
      </c>
    </row>
    <row r="108384" spans="18:18" x14ac:dyDescent="0.25">
      <c r="R108384" s="352">
        <v>5</v>
      </c>
    </row>
    <row r="108385" spans="18:18" x14ac:dyDescent="0.25">
      <c r="R108385" s="352">
        <v>5</v>
      </c>
    </row>
    <row r="108386" spans="18:18" x14ac:dyDescent="0.25">
      <c r="R108386" s="352">
        <v>5</v>
      </c>
    </row>
    <row r="108387" spans="18:18" x14ac:dyDescent="0.25">
      <c r="R108387" s="352">
        <v>1</v>
      </c>
    </row>
    <row r="108388" spans="18:18" x14ac:dyDescent="0.25">
      <c r="R108388" s="352">
        <v>1</v>
      </c>
    </row>
    <row r="108389" spans="18:18" x14ac:dyDescent="0.25">
      <c r="R108389" s="352">
        <v>1</v>
      </c>
    </row>
    <row r="108390" spans="18:18" x14ac:dyDescent="0.25">
      <c r="R108390" s="352">
        <v>1</v>
      </c>
    </row>
    <row r="108391" spans="18:18" x14ac:dyDescent="0.25">
      <c r="R108391" s="352">
        <v>1</v>
      </c>
    </row>
    <row r="108392" spans="18:18" x14ac:dyDescent="0.25">
      <c r="R108392" s="352">
        <v>1</v>
      </c>
    </row>
    <row r="108393" spans="18:18" x14ac:dyDescent="0.25">
      <c r="R108393" s="352">
        <v>1</v>
      </c>
    </row>
    <row r="108394" spans="18:18" x14ac:dyDescent="0.25">
      <c r="R108394" s="352">
        <v>1</v>
      </c>
    </row>
    <row r="108395" spans="18:18" x14ac:dyDescent="0.25">
      <c r="R108395" s="352">
        <v>1</v>
      </c>
    </row>
    <row r="108396" spans="18:18" x14ac:dyDescent="0.25">
      <c r="R108396" s="352">
        <v>1</v>
      </c>
    </row>
    <row r="108397" spans="18:18" x14ac:dyDescent="0.25">
      <c r="R108397" s="352">
        <v>1</v>
      </c>
    </row>
    <row r="108398" spans="18:18" x14ac:dyDescent="0.25">
      <c r="R108398" s="352">
        <v>1</v>
      </c>
    </row>
    <row r="108399" spans="18:18" x14ac:dyDescent="0.25">
      <c r="R108399" s="352">
        <v>1</v>
      </c>
    </row>
    <row r="108400" spans="18:18" x14ac:dyDescent="0.25">
      <c r="R108400" s="352">
        <v>1</v>
      </c>
    </row>
    <row r="108401" spans="18:18" x14ac:dyDescent="0.25">
      <c r="R108401" s="352">
        <v>1</v>
      </c>
    </row>
    <row r="108402" spans="18:18" x14ac:dyDescent="0.25">
      <c r="R108402" s="352">
        <v>1</v>
      </c>
    </row>
    <row r="108403" spans="18:18" x14ac:dyDescent="0.25">
      <c r="R108403" s="352">
        <v>1</v>
      </c>
    </row>
    <row r="108404" spans="18:18" x14ac:dyDescent="0.25">
      <c r="R108404" s="352">
        <v>1</v>
      </c>
    </row>
    <row r="108405" spans="18:18" x14ac:dyDescent="0.25">
      <c r="R108405" s="352">
        <v>1</v>
      </c>
    </row>
    <row r="108406" spans="18:18" x14ac:dyDescent="0.25">
      <c r="R108406" s="352">
        <v>4</v>
      </c>
    </row>
    <row r="108407" spans="18:18" x14ac:dyDescent="0.25">
      <c r="R108407" s="352">
        <v>4</v>
      </c>
    </row>
    <row r="108408" spans="18:18" x14ac:dyDescent="0.25">
      <c r="R108408" s="352">
        <v>4</v>
      </c>
    </row>
    <row r="108409" spans="18:18" x14ac:dyDescent="0.25">
      <c r="R108409" s="352">
        <v>4</v>
      </c>
    </row>
    <row r="108410" spans="18:18" x14ac:dyDescent="0.25">
      <c r="R108410" s="352">
        <v>4</v>
      </c>
    </row>
    <row r="108411" spans="18:18" x14ac:dyDescent="0.25">
      <c r="R108411" s="352">
        <v>4</v>
      </c>
    </row>
    <row r="108412" spans="18:18" x14ac:dyDescent="0.25">
      <c r="R108412" s="352">
        <v>4</v>
      </c>
    </row>
    <row r="108413" spans="18:18" x14ac:dyDescent="0.25">
      <c r="R108413" s="352">
        <v>4</v>
      </c>
    </row>
    <row r="108414" spans="18:18" x14ac:dyDescent="0.25">
      <c r="R108414" s="352">
        <v>4</v>
      </c>
    </row>
    <row r="108415" spans="18:18" x14ac:dyDescent="0.25">
      <c r="R108415" s="352">
        <v>4</v>
      </c>
    </row>
    <row r="108416" spans="18:18" x14ac:dyDescent="0.25">
      <c r="R108416" s="352">
        <v>4</v>
      </c>
    </row>
    <row r="108417" spans="18:18" x14ac:dyDescent="0.25">
      <c r="R108417" s="352">
        <v>1</v>
      </c>
    </row>
    <row r="108418" spans="18:18" x14ac:dyDescent="0.25">
      <c r="R108418" s="352">
        <v>1</v>
      </c>
    </row>
    <row r="108419" spans="18:18" x14ac:dyDescent="0.25">
      <c r="R108419" s="352">
        <v>1</v>
      </c>
    </row>
    <row r="108420" spans="18:18" x14ac:dyDescent="0.25">
      <c r="R108420" s="352">
        <v>1</v>
      </c>
    </row>
    <row r="108421" spans="18:18" x14ac:dyDescent="0.25">
      <c r="R108421" s="352">
        <v>1</v>
      </c>
    </row>
    <row r="108422" spans="18:18" x14ac:dyDescent="0.25">
      <c r="R108422" s="352">
        <v>1</v>
      </c>
    </row>
    <row r="108423" spans="18:18" x14ac:dyDescent="0.25">
      <c r="R108423" s="352">
        <v>1</v>
      </c>
    </row>
    <row r="108424" spans="18:18" x14ac:dyDescent="0.25">
      <c r="R108424" s="352">
        <v>1</v>
      </c>
    </row>
    <row r="108425" spans="18:18" x14ac:dyDescent="0.25">
      <c r="R108425" s="352">
        <v>1</v>
      </c>
    </row>
    <row r="108426" spans="18:18" x14ac:dyDescent="0.25">
      <c r="R108426" s="352">
        <v>1</v>
      </c>
    </row>
    <row r="108427" spans="18:18" x14ac:dyDescent="0.25">
      <c r="R108427" s="352">
        <v>1</v>
      </c>
    </row>
    <row r="108428" spans="18:18" x14ac:dyDescent="0.25">
      <c r="R108428" s="352">
        <v>1</v>
      </c>
    </row>
    <row r="108429" spans="18:18" x14ac:dyDescent="0.25">
      <c r="R108429" s="352">
        <v>1</v>
      </c>
    </row>
    <row r="108430" spans="18:18" x14ac:dyDescent="0.25">
      <c r="R108430" s="352">
        <v>1</v>
      </c>
    </row>
    <row r="108431" spans="18:18" x14ac:dyDescent="0.25">
      <c r="R108431" s="352">
        <v>1</v>
      </c>
    </row>
    <row r="108432" spans="18:18" x14ac:dyDescent="0.25">
      <c r="R108432" s="352">
        <v>1</v>
      </c>
    </row>
    <row r="108433" spans="18:18" x14ac:dyDescent="0.25">
      <c r="R108433" s="352">
        <v>1</v>
      </c>
    </row>
    <row r="108434" spans="18:18" x14ac:dyDescent="0.25">
      <c r="R108434" s="352">
        <v>1</v>
      </c>
    </row>
    <row r="108435" spans="18:18" x14ac:dyDescent="0.25">
      <c r="R108435" s="352">
        <v>1</v>
      </c>
    </row>
    <row r="108436" spans="18:18" x14ac:dyDescent="0.25">
      <c r="R108436" s="352">
        <v>1</v>
      </c>
    </row>
    <row r="108437" spans="18:18" x14ac:dyDescent="0.25">
      <c r="R108437" s="352">
        <v>1</v>
      </c>
    </row>
    <row r="108438" spans="18:18" x14ac:dyDescent="0.25">
      <c r="R108438" s="352">
        <v>1</v>
      </c>
    </row>
    <row r="108439" spans="18:18" x14ac:dyDescent="0.25">
      <c r="R108439" s="352">
        <v>1</v>
      </c>
    </row>
    <row r="108440" spans="18:18" x14ac:dyDescent="0.25">
      <c r="R108440" s="352">
        <v>1</v>
      </c>
    </row>
    <row r="108441" spans="18:18" x14ac:dyDescent="0.25">
      <c r="R108441" s="352">
        <v>1</v>
      </c>
    </row>
    <row r="108442" spans="18:18" x14ac:dyDescent="0.25">
      <c r="R108442" s="352">
        <v>1</v>
      </c>
    </row>
    <row r="108443" spans="18:18" x14ac:dyDescent="0.25">
      <c r="R108443" s="352">
        <v>1</v>
      </c>
    </row>
    <row r="108444" spans="18:18" x14ac:dyDescent="0.25">
      <c r="R108444" s="352">
        <v>1</v>
      </c>
    </row>
    <row r="108445" spans="18:18" x14ac:dyDescent="0.25">
      <c r="R108445" s="352">
        <v>1</v>
      </c>
    </row>
    <row r="108446" spans="18:18" x14ac:dyDescent="0.25">
      <c r="R108446" s="352">
        <v>1</v>
      </c>
    </row>
    <row r="108447" spans="18:18" x14ac:dyDescent="0.25">
      <c r="R108447" s="352">
        <v>1</v>
      </c>
    </row>
    <row r="108448" spans="18:18" x14ac:dyDescent="0.25">
      <c r="R108448" s="352">
        <v>1</v>
      </c>
    </row>
    <row r="108449" spans="18:18" x14ac:dyDescent="0.25">
      <c r="R108449" s="352">
        <v>1</v>
      </c>
    </row>
    <row r="108450" spans="18:18" x14ac:dyDescent="0.25">
      <c r="R108450" s="352">
        <v>1</v>
      </c>
    </row>
    <row r="108451" spans="18:18" x14ac:dyDescent="0.25">
      <c r="R108451" s="352">
        <v>1</v>
      </c>
    </row>
    <row r="108452" spans="18:18" x14ac:dyDescent="0.25">
      <c r="R108452" s="352">
        <v>1</v>
      </c>
    </row>
    <row r="108453" spans="18:18" x14ac:dyDescent="0.25">
      <c r="R108453" s="352">
        <v>1</v>
      </c>
    </row>
    <row r="108454" spans="18:18" x14ac:dyDescent="0.25">
      <c r="R108454" s="352">
        <v>1</v>
      </c>
    </row>
    <row r="108455" spans="18:18" x14ac:dyDescent="0.25">
      <c r="R108455" s="352">
        <v>1</v>
      </c>
    </row>
    <row r="108456" spans="18:18" x14ac:dyDescent="0.25">
      <c r="R108456" s="352">
        <v>1</v>
      </c>
    </row>
    <row r="108457" spans="18:18" x14ac:dyDescent="0.25">
      <c r="R108457" s="352">
        <v>1</v>
      </c>
    </row>
    <row r="108458" spans="18:18" x14ac:dyDescent="0.25">
      <c r="R108458" s="352">
        <v>2</v>
      </c>
    </row>
    <row r="108459" spans="18:18" x14ac:dyDescent="0.25">
      <c r="R108459" s="352">
        <v>2</v>
      </c>
    </row>
    <row r="108460" spans="18:18" x14ac:dyDescent="0.25">
      <c r="R108460" s="352">
        <v>2</v>
      </c>
    </row>
    <row r="108461" spans="18:18" x14ac:dyDescent="0.25">
      <c r="R108461" s="352">
        <v>2</v>
      </c>
    </row>
    <row r="108462" spans="18:18" x14ac:dyDescent="0.25">
      <c r="R108462" s="352">
        <v>2</v>
      </c>
    </row>
    <row r="108463" spans="18:18" x14ac:dyDescent="0.25">
      <c r="R108463" s="352">
        <v>2</v>
      </c>
    </row>
    <row r="108464" spans="18:18" x14ac:dyDescent="0.25">
      <c r="R108464" s="352">
        <v>2</v>
      </c>
    </row>
    <row r="108465" spans="18:18" x14ac:dyDescent="0.25">
      <c r="R108465" s="352">
        <v>2</v>
      </c>
    </row>
    <row r="108466" spans="18:18" x14ac:dyDescent="0.25">
      <c r="R108466" s="352">
        <v>2</v>
      </c>
    </row>
    <row r="108467" spans="18:18" x14ac:dyDescent="0.25">
      <c r="R108467" s="352">
        <v>2</v>
      </c>
    </row>
    <row r="108468" spans="18:18" x14ac:dyDescent="0.25">
      <c r="R108468" s="352">
        <v>3</v>
      </c>
    </row>
    <row r="108469" spans="18:18" x14ac:dyDescent="0.25">
      <c r="R108469" s="352">
        <v>3</v>
      </c>
    </row>
    <row r="108470" spans="18:18" x14ac:dyDescent="0.25">
      <c r="R108470" s="352">
        <v>3</v>
      </c>
    </row>
    <row r="108471" spans="18:18" x14ac:dyDescent="0.25">
      <c r="R108471" s="352">
        <v>3</v>
      </c>
    </row>
    <row r="108472" spans="18:18" x14ac:dyDescent="0.25">
      <c r="R108472" s="352">
        <v>3</v>
      </c>
    </row>
    <row r="108473" spans="18:18" x14ac:dyDescent="0.25">
      <c r="R108473" s="352">
        <v>3</v>
      </c>
    </row>
    <row r="108474" spans="18:18" x14ac:dyDescent="0.25">
      <c r="R108474" s="352">
        <v>3</v>
      </c>
    </row>
    <row r="108475" spans="18:18" x14ac:dyDescent="0.25">
      <c r="R108475" s="352">
        <v>3</v>
      </c>
    </row>
    <row r="108476" spans="18:18" x14ac:dyDescent="0.25">
      <c r="R108476" s="352">
        <v>3</v>
      </c>
    </row>
    <row r="108477" spans="18:18" x14ac:dyDescent="0.25">
      <c r="R108477" s="352">
        <v>3</v>
      </c>
    </row>
    <row r="108478" spans="18:18" x14ac:dyDescent="0.25">
      <c r="R108478" s="352">
        <v>3</v>
      </c>
    </row>
    <row r="108479" spans="18:18" x14ac:dyDescent="0.25">
      <c r="R108479" s="352">
        <v>3</v>
      </c>
    </row>
    <row r="108480" spans="18:18" x14ac:dyDescent="0.25">
      <c r="R108480" s="352">
        <v>3</v>
      </c>
    </row>
    <row r="108481" spans="18:18" x14ac:dyDescent="0.25">
      <c r="R108481" s="352">
        <v>3</v>
      </c>
    </row>
    <row r="108482" spans="18:18" x14ac:dyDescent="0.25">
      <c r="R108482" s="352">
        <v>2</v>
      </c>
    </row>
    <row r="108483" spans="18:18" x14ac:dyDescent="0.25">
      <c r="R108483" s="352">
        <v>2</v>
      </c>
    </row>
    <row r="108484" spans="18:18" x14ac:dyDescent="0.25">
      <c r="R108484" s="352">
        <v>2</v>
      </c>
    </row>
    <row r="108485" spans="18:18" x14ac:dyDescent="0.25">
      <c r="R108485" s="352">
        <v>2</v>
      </c>
    </row>
    <row r="108486" spans="18:18" x14ac:dyDescent="0.25">
      <c r="R108486" s="352">
        <v>2</v>
      </c>
    </row>
    <row r="108487" spans="18:18" x14ac:dyDescent="0.25">
      <c r="R108487" s="352">
        <v>2</v>
      </c>
    </row>
    <row r="108488" spans="18:18" x14ac:dyDescent="0.25">
      <c r="R108488" s="352">
        <v>2</v>
      </c>
    </row>
    <row r="108489" spans="18:18" x14ac:dyDescent="0.25">
      <c r="R108489" s="352">
        <v>2</v>
      </c>
    </row>
    <row r="108490" spans="18:18" x14ac:dyDescent="0.25">
      <c r="R108490" s="352">
        <v>2</v>
      </c>
    </row>
    <row r="108491" spans="18:18" x14ac:dyDescent="0.25">
      <c r="R108491" s="352">
        <v>2</v>
      </c>
    </row>
    <row r="108492" spans="18:18" x14ac:dyDescent="0.25">
      <c r="R108492" s="352">
        <v>2</v>
      </c>
    </row>
    <row r="108493" spans="18:18" x14ac:dyDescent="0.25">
      <c r="R108493" s="352">
        <v>2</v>
      </c>
    </row>
    <row r="108494" spans="18:18" x14ac:dyDescent="0.25">
      <c r="R108494" s="352">
        <v>2</v>
      </c>
    </row>
    <row r="108495" spans="18:18" x14ac:dyDescent="0.25">
      <c r="R108495" s="352">
        <v>2</v>
      </c>
    </row>
    <row r="108496" spans="18:18" x14ac:dyDescent="0.25">
      <c r="R108496" s="352">
        <v>2</v>
      </c>
    </row>
    <row r="108497" spans="18:18" x14ac:dyDescent="0.25">
      <c r="R108497" s="352">
        <v>2</v>
      </c>
    </row>
    <row r="108498" spans="18:18" x14ac:dyDescent="0.25">
      <c r="R108498" s="352">
        <v>2</v>
      </c>
    </row>
    <row r="108499" spans="18:18" x14ac:dyDescent="0.25">
      <c r="R108499" s="352">
        <v>2</v>
      </c>
    </row>
    <row r="108500" spans="18:18" x14ac:dyDescent="0.25">
      <c r="R108500" s="352">
        <v>2</v>
      </c>
    </row>
    <row r="108501" spans="18:18" x14ac:dyDescent="0.25">
      <c r="R108501" s="352">
        <v>2</v>
      </c>
    </row>
    <row r="108502" spans="18:18" x14ac:dyDescent="0.25">
      <c r="R108502" s="352">
        <v>2</v>
      </c>
    </row>
    <row r="108503" spans="18:18" x14ac:dyDescent="0.25">
      <c r="R108503" s="352">
        <v>2</v>
      </c>
    </row>
    <row r="108504" spans="18:18" x14ac:dyDescent="0.25">
      <c r="R108504" s="352">
        <v>2</v>
      </c>
    </row>
    <row r="108505" spans="18:18" x14ac:dyDescent="0.25">
      <c r="R108505" s="352">
        <v>2</v>
      </c>
    </row>
    <row r="108506" spans="18:18" x14ac:dyDescent="0.25">
      <c r="R108506" s="352">
        <v>2</v>
      </c>
    </row>
    <row r="108507" spans="18:18" x14ac:dyDescent="0.25">
      <c r="R108507" s="352">
        <v>2</v>
      </c>
    </row>
    <row r="108508" spans="18:18" x14ac:dyDescent="0.25">
      <c r="R108508" s="352">
        <v>2</v>
      </c>
    </row>
    <row r="108509" spans="18:18" x14ac:dyDescent="0.25">
      <c r="R108509" s="352">
        <v>2</v>
      </c>
    </row>
    <row r="108510" spans="18:18" x14ac:dyDescent="0.25">
      <c r="R108510" s="352">
        <v>2</v>
      </c>
    </row>
    <row r="108511" spans="18:18" x14ac:dyDescent="0.25">
      <c r="R108511" s="352">
        <v>2</v>
      </c>
    </row>
    <row r="108512" spans="18:18" x14ac:dyDescent="0.25">
      <c r="R108512" s="352">
        <v>2</v>
      </c>
    </row>
    <row r="108513" spans="18:18" x14ac:dyDescent="0.25">
      <c r="R108513" s="352">
        <v>2</v>
      </c>
    </row>
    <row r="108514" spans="18:18" x14ac:dyDescent="0.25">
      <c r="R108514" s="352">
        <v>1</v>
      </c>
    </row>
    <row r="108515" spans="18:18" x14ac:dyDescent="0.25">
      <c r="R108515" s="352">
        <v>3</v>
      </c>
    </row>
    <row r="108516" spans="18:18" x14ac:dyDescent="0.25">
      <c r="R108516" s="352">
        <v>2</v>
      </c>
    </row>
    <row r="108517" spans="18:18" x14ac:dyDescent="0.25">
      <c r="R108517" s="352">
        <v>2</v>
      </c>
    </row>
    <row r="108518" spans="18:18" x14ac:dyDescent="0.25">
      <c r="R108518" s="352">
        <v>2</v>
      </c>
    </row>
    <row r="108519" spans="18:18" x14ac:dyDescent="0.25">
      <c r="R108519" s="352">
        <v>2</v>
      </c>
    </row>
    <row r="108520" spans="18:18" x14ac:dyDescent="0.25">
      <c r="R108520" s="352">
        <v>2</v>
      </c>
    </row>
    <row r="108521" spans="18:18" x14ac:dyDescent="0.25">
      <c r="R108521" s="352">
        <v>2</v>
      </c>
    </row>
    <row r="108522" spans="18:18" x14ac:dyDescent="0.25">
      <c r="R108522" s="352">
        <v>2</v>
      </c>
    </row>
    <row r="108523" spans="18:18" x14ac:dyDescent="0.25">
      <c r="R108523" s="352">
        <v>2</v>
      </c>
    </row>
    <row r="108524" spans="18:18" x14ac:dyDescent="0.25">
      <c r="R108524" s="352">
        <v>2</v>
      </c>
    </row>
    <row r="108525" spans="18:18" x14ac:dyDescent="0.25">
      <c r="R108525" s="352">
        <v>1</v>
      </c>
    </row>
    <row r="108526" spans="18:18" x14ac:dyDescent="0.25">
      <c r="R108526" s="352">
        <v>1</v>
      </c>
    </row>
    <row r="108527" spans="18:18" x14ac:dyDescent="0.25">
      <c r="R108527" s="352">
        <v>1</v>
      </c>
    </row>
    <row r="108528" spans="18:18" x14ac:dyDescent="0.25">
      <c r="R108528" s="352">
        <v>1</v>
      </c>
    </row>
    <row r="108529" spans="18:18" x14ac:dyDescent="0.25">
      <c r="R108529" s="352">
        <v>1</v>
      </c>
    </row>
    <row r="108530" spans="18:18" x14ac:dyDescent="0.25">
      <c r="R108530" s="352">
        <v>1</v>
      </c>
    </row>
    <row r="108531" spans="18:18" x14ac:dyDescent="0.25">
      <c r="R108531" s="352">
        <v>1</v>
      </c>
    </row>
    <row r="108532" spans="18:18" x14ac:dyDescent="0.25">
      <c r="R108532" s="352">
        <v>1</v>
      </c>
    </row>
    <row r="108533" spans="18:18" x14ac:dyDescent="0.25">
      <c r="R108533" s="352">
        <v>1</v>
      </c>
    </row>
    <row r="108534" spans="18:18" x14ac:dyDescent="0.25">
      <c r="R108534" s="352">
        <v>1</v>
      </c>
    </row>
    <row r="108535" spans="18:18" x14ac:dyDescent="0.25">
      <c r="R108535" s="352">
        <v>1</v>
      </c>
    </row>
    <row r="108536" spans="18:18" x14ac:dyDescent="0.25">
      <c r="R108536" s="352">
        <v>1</v>
      </c>
    </row>
    <row r="108537" spans="18:18" x14ac:dyDescent="0.25">
      <c r="R108537" s="352">
        <v>1</v>
      </c>
    </row>
    <row r="108538" spans="18:18" x14ac:dyDescent="0.25">
      <c r="R108538" s="352">
        <v>1</v>
      </c>
    </row>
    <row r="108539" spans="18:18" x14ac:dyDescent="0.25">
      <c r="R108539" s="352">
        <v>3</v>
      </c>
    </row>
    <row r="108540" spans="18:18" x14ac:dyDescent="0.25">
      <c r="R108540" s="352">
        <v>3</v>
      </c>
    </row>
    <row r="108541" spans="18:18" x14ac:dyDescent="0.25">
      <c r="R108541" s="352">
        <v>4</v>
      </c>
    </row>
    <row r="108542" spans="18:18" x14ac:dyDescent="0.25">
      <c r="R108542" s="352">
        <v>4</v>
      </c>
    </row>
    <row r="108543" spans="18:18" x14ac:dyDescent="0.25">
      <c r="R108543" s="352">
        <v>3</v>
      </c>
    </row>
    <row r="108544" spans="18:18" x14ac:dyDescent="0.25">
      <c r="R108544" s="352">
        <v>3</v>
      </c>
    </row>
    <row r="108545" spans="18:18" x14ac:dyDescent="0.25">
      <c r="R108545" s="352">
        <v>1</v>
      </c>
    </row>
    <row r="108546" spans="18:18" x14ac:dyDescent="0.25">
      <c r="R108546" s="352">
        <v>1</v>
      </c>
    </row>
    <row r="108547" spans="18:18" x14ac:dyDescent="0.25">
      <c r="R108547" s="352">
        <v>1</v>
      </c>
    </row>
    <row r="108548" spans="18:18" x14ac:dyDescent="0.25">
      <c r="R108548" s="352">
        <v>1</v>
      </c>
    </row>
    <row r="108549" spans="18:18" x14ac:dyDescent="0.25">
      <c r="R108549" s="352">
        <v>4</v>
      </c>
    </row>
    <row r="108550" spans="18:18" x14ac:dyDescent="0.25">
      <c r="R108550" s="352">
        <v>1</v>
      </c>
    </row>
    <row r="108551" spans="18:18" x14ac:dyDescent="0.25">
      <c r="R108551" s="352">
        <v>3</v>
      </c>
    </row>
    <row r="108552" spans="18:18" x14ac:dyDescent="0.25">
      <c r="R108552" s="352">
        <v>1</v>
      </c>
    </row>
    <row r="108553" spans="18:18" x14ac:dyDescent="0.25">
      <c r="R108553" s="352">
        <v>3</v>
      </c>
    </row>
    <row r="108554" spans="18:18" x14ac:dyDescent="0.25">
      <c r="R108554" s="352">
        <v>1</v>
      </c>
    </row>
    <row r="108555" spans="18:18" x14ac:dyDescent="0.25">
      <c r="R108555" s="352">
        <v>4</v>
      </c>
    </row>
    <row r="108556" spans="18:18" x14ac:dyDescent="0.25">
      <c r="R108556" s="352">
        <v>1</v>
      </c>
    </row>
    <row r="108557" spans="18:18" x14ac:dyDescent="0.25">
      <c r="R108557" s="352">
        <v>1</v>
      </c>
    </row>
    <row r="108558" spans="18:18" x14ac:dyDescent="0.25">
      <c r="R108558" s="352">
        <v>1</v>
      </c>
    </row>
    <row r="108559" spans="18:18" x14ac:dyDescent="0.25">
      <c r="R108559" s="352">
        <v>1</v>
      </c>
    </row>
    <row r="108560" spans="18:18" x14ac:dyDescent="0.25">
      <c r="R108560" s="352">
        <v>1</v>
      </c>
    </row>
    <row r="108561" spans="18:18" x14ac:dyDescent="0.25">
      <c r="R108561" s="352">
        <v>1</v>
      </c>
    </row>
    <row r="108562" spans="18:18" x14ac:dyDescent="0.25">
      <c r="R108562" s="352">
        <v>1</v>
      </c>
    </row>
    <row r="108563" spans="18:18" x14ac:dyDescent="0.25">
      <c r="R108563" s="352">
        <v>1</v>
      </c>
    </row>
    <row r="108564" spans="18:18" x14ac:dyDescent="0.25">
      <c r="R108564" s="352">
        <v>3</v>
      </c>
    </row>
    <row r="108565" spans="18:18" x14ac:dyDescent="0.25">
      <c r="R108565" s="352">
        <v>2</v>
      </c>
    </row>
    <row r="108566" spans="18:18" x14ac:dyDescent="0.25">
      <c r="R108566" s="352">
        <v>2</v>
      </c>
    </row>
    <row r="108567" spans="18:18" x14ac:dyDescent="0.25">
      <c r="R108567" s="352">
        <v>2</v>
      </c>
    </row>
    <row r="108568" spans="18:18" x14ac:dyDescent="0.25">
      <c r="R108568" s="352">
        <v>2</v>
      </c>
    </row>
    <row r="108569" spans="18:18" x14ac:dyDescent="0.25">
      <c r="R108569" s="352">
        <v>2</v>
      </c>
    </row>
    <row r="108570" spans="18:18" x14ac:dyDescent="0.25">
      <c r="R108570" s="352">
        <v>2</v>
      </c>
    </row>
    <row r="108571" spans="18:18" x14ac:dyDescent="0.25">
      <c r="R108571" s="352">
        <v>2</v>
      </c>
    </row>
    <row r="108572" spans="18:18" x14ac:dyDescent="0.25">
      <c r="R108572" s="352">
        <v>3</v>
      </c>
    </row>
    <row r="108573" spans="18:18" x14ac:dyDescent="0.25">
      <c r="R108573" s="352">
        <v>3</v>
      </c>
    </row>
    <row r="108574" spans="18:18" x14ac:dyDescent="0.25">
      <c r="R108574" s="352">
        <v>3</v>
      </c>
    </row>
    <row r="108575" spans="18:18" x14ac:dyDescent="0.25">
      <c r="R108575" s="352">
        <v>3</v>
      </c>
    </row>
    <row r="108576" spans="18:18" x14ac:dyDescent="0.25">
      <c r="R108576" s="352">
        <v>3</v>
      </c>
    </row>
    <row r="108577" spans="18:18" x14ac:dyDescent="0.25">
      <c r="R108577" s="352">
        <v>3</v>
      </c>
    </row>
    <row r="108578" spans="18:18" x14ac:dyDescent="0.25">
      <c r="R108578" s="352">
        <v>3</v>
      </c>
    </row>
    <row r="108579" spans="18:18" x14ac:dyDescent="0.25">
      <c r="R108579" s="352">
        <v>2</v>
      </c>
    </row>
    <row r="108580" spans="18:18" x14ac:dyDescent="0.25">
      <c r="R108580" s="352">
        <v>2</v>
      </c>
    </row>
    <row r="108581" spans="18:18" x14ac:dyDescent="0.25">
      <c r="R108581" s="352">
        <v>2</v>
      </c>
    </row>
    <row r="108582" spans="18:18" x14ac:dyDescent="0.25">
      <c r="R108582" s="352">
        <v>2</v>
      </c>
    </row>
    <row r="108583" spans="18:18" x14ac:dyDescent="0.25">
      <c r="R108583" s="352">
        <v>1</v>
      </c>
    </row>
    <row r="108584" spans="18:18" x14ac:dyDescent="0.25">
      <c r="R108584" s="352">
        <v>1</v>
      </c>
    </row>
    <row r="108585" spans="18:18" x14ac:dyDescent="0.25">
      <c r="R108585" s="352">
        <v>1</v>
      </c>
    </row>
    <row r="108586" spans="18:18" x14ac:dyDescent="0.25">
      <c r="R108586" s="352">
        <v>2</v>
      </c>
    </row>
    <row r="108587" spans="18:18" x14ac:dyDescent="0.25">
      <c r="R108587" s="352">
        <v>2</v>
      </c>
    </row>
    <row r="108588" spans="18:18" x14ac:dyDescent="0.25">
      <c r="R108588" s="352">
        <v>1</v>
      </c>
    </row>
    <row r="108589" spans="18:18" x14ac:dyDescent="0.25">
      <c r="R108589" s="352">
        <v>1</v>
      </c>
    </row>
    <row r="108590" spans="18:18" x14ac:dyDescent="0.25">
      <c r="R108590" s="352">
        <v>1</v>
      </c>
    </row>
    <row r="108591" spans="18:18" x14ac:dyDescent="0.25">
      <c r="R108591" s="352">
        <v>1</v>
      </c>
    </row>
    <row r="108592" spans="18:18" x14ac:dyDescent="0.25">
      <c r="R108592" s="352">
        <v>1</v>
      </c>
    </row>
    <row r="108593" spans="18:18" x14ac:dyDescent="0.25">
      <c r="R108593" s="352">
        <v>1</v>
      </c>
    </row>
    <row r="108594" spans="18:18" x14ac:dyDescent="0.25">
      <c r="R108594" s="352">
        <v>1</v>
      </c>
    </row>
    <row r="108595" spans="18:18" x14ac:dyDescent="0.25">
      <c r="R108595" s="352">
        <v>1</v>
      </c>
    </row>
    <row r="108596" spans="18:18" x14ac:dyDescent="0.25">
      <c r="R108596" s="352">
        <v>3</v>
      </c>
    </row>
    <row r="108597" spans="18:18" x14ac:dyDescent="0.25">
      <c r="R108597" s="352">
        <v>3</v>
      </c>
    </row>
    <row r="108598" spans="18:18" x14ac:dyDescent="0.25">
      <c r="R108598" s="352">
        <v>3</v>
      </c>
    </row>
    <row r="108599" spans="18:18" x14ac:dyDescent="0.25">
      <c r="R108599" s="352">
        <v>3</v>
      </c>
    </row>
    <row r="108600" spans="18:18" x14ac:dyDescent="0.25">
      <c r="R108600" s="352">
        <v>3</v>
      </c>
    </row>
    <row r="108601" spans="18:18" x14ac:dyDescent="0.25">
      <c r="R108601" s="352">
        <v>2</v>
      </c>
    </row>
    <row r="108602" spans="18:18" x14ac:dyDescent="0.25">
      <c r="R108602" s="352">
        <v>2</v>
      </c>
    </row>
    <row r="108603" spans="18:18" x14ac:dyDescent="0.25">
      <c r="R108603" s="352">
        <v>2</v>
      </c>
    </row>
    <row r="108604" spans="18:18" x14ac:dyDescent="0.25">
      <c r="R108604" s="352">
        <v>2</v>
      </c>
    </row>
    <row r="108605" spans="18:18" x14ac:dyDescent="0.25">
      <c r="R108605" s="352">
        <v>2</v>
      </c>
    </row>
    <row r="108606" spans="18:18" x14ac:dyDescent="0.25">
      <c r="R108606" s="352">
        <v>1</v>
      </c>
    </row>
    <row r="108607" spans="18:18" x14ac:dyDescent="0.25">
      <c r="R108607" s="352">
        <v>1</v>
      </c>
    </row>
    <row r="108608" spans="18:18" x14ac:dyDescent="0.25">
      <c r="R108608" s="352">
        <v>1</v>
      </c>
    </row>
    <row r="108609" spans="18:18" x14ac:dyDescent="0.25">
      <c r="R108609" s="352">
        <v>1</v>
      </c>
    </row>
    <row r="108610" spans="18:18" x14ac:dyDescent="0.25">
      <c r="R108610" s="352">
        <v>1</v>
      </c>
    </row>
    <row r="108611" spans="18:18" x14ac:dyDescent="0.25">
      <c r="R108611" s="352">
        <v>1</v>
      </c>
    </row>
    <row r="108612" spans="18:18" x14ac:dyDescent="0.25">
      <c r="R108612" s="352">
        <v>1</v>
      </c>
    </row>
    <row r="108613" spans="18:18" x14ac:dyDescent="0.25">
      <c r="R108613" s="352">
        <v>1</v>
      </c>
    </row>
    <row r="108614" spans="18:18" x14ac:dyDescent="0.25">
      <c r="R108614" s="352">
        <v>1</v>
      </c>
    </row>
    <row r="108615" spans="18:18" x14ac:dyDescent="0.25">
      <c r="R108615" s="352">
        <v>1</v>
      </c>
    </row>
    <row r="108616" spans="18:18" x14ac:dyDescent="0.25">
      <c r="R108616" s="352">
        <v>1</v>
      </c>
    </row>
    <row r="108617" spans="18:18" x14ac:dyDescent="0.25">
      <c r="R108617" s="352">
        <v>1</v>
      </c>
    </row>
    <row r="108618" spans="18:18" x14ac:dyDescent="0.25">
      <c r="R108618" s="352">
        <v>1</v>
      </c>
    </row>
    <row r="108619" spans="18:18" x14ac:dyDescent="0.25">
      <c r="R108619" s="352">
        <v>1</v>
      </c>
    </row>
    <row r="108620" spans="18:18" x14ac:dyDescent="0.25">
      <c r="R108620" s="352">
        <v>1</v>
      </c>
    </row>
    <row r="108621" spans="18:18" x14ac:dyDescent="0.25">
      <c r="R108621" s="352">
        <v>1</v>
      </c>
    </row>
    <row r="108622" spans="18:18" x14ac:dyDescent="0.25">
      <c r="R108622" s="352">
        <v>1</v>
      </c>
    </row>
    <row r="108623" spans="18:18" x14ac:dyDescent="0.25">
      <c r="R108623" s="352">
        <v>2</v>
      </c>
    </row>
    <row r="108624" spans="18:18" x14ac:dyDescent="0.25">
      <c r="R108624" s="352">
        <v>2</v>
      </c>
    </row>
    <row r="108625" spans="18:18" x14ac:dyDescent="0.25">
      <c r="R108625" s="352">
        <v>2</v>
      </c>
    </row>
    <row r="108626" spans="18:18" x14ac:dyDescent="0.25">
      <c r="R108626" s="352">
        <v>2</v>
      </c>
    </row>
    <row r="108627" spans="18:18" x14ac:dyDescent="0.25">
      <c r="R108627" s="352">
        <v>2</v>
      </c>
    </row>
    <row r="108628" spans="18:18" x14ac:dyDescent="0.25">
      <c r="R108628" s="352">
        <v>3</v>
      </c>
    </row>
    <row r="108629" spans="18:18" x14ac:dyDescent="0.25">
      <c r="R108629" s="352">
        <v>3</v>
      </c>
    </row>
    <row r="108630" spans="18:18" x14ac:dyDescent="0.25">
      <c r="R108630" s="352">
        <v>3</v>
      </c>
    </row>
    <row r="108631" spans="18:18" x14ac:dyDescent="0.25">
      <c r="R108631" s="352">
        <v>3</v>
      </c>
    </row>
    <row r="108632" spans="18:18" x14ac:dyDescent="0.25">
      <c r="R108632" s="352">
        <v>1</v>
      </c>
    </row>
    <row r="108633" spans="18:18" x14ac:dyDescent="0.25">
      <c r="R108633" s="352">
        <v>1</v>
      </c>
    </row>
    <row r="108634" spans="18:18" x14ac:dyDescent="0.25">
      <c r="R108634" s="352">
        <v>1</v>
      </c>
    </row>
    <row r="108635" spans="18:18" x14ac:dyDescent="0.25">
      <c r="R108635" s="352">
        <v>1</v>
      </c>
    </row>
    <row r="108636" spans="18:18" x14ac:dyDescent="0.25">
      <c r="R108636" s="352">
        <v>1</v>
      </c>
    </row>
    <row r="108637" spans="18:18" x14ac:dyDescent="0.25">
      <c r="R108637" s="352">
        <v>1</v>
      </c>
    </row>
    <row r="108638" spans="18:18" x14ac:dyDescent="0.25">
      <c r="R108638" s="352">
        <v>1</v>
      </c>
    </row>
    <row r="108639" spans="18:18" x14ac:dyDescent="0.25">
      <c r="R108639" s="352">
        <v>1</v>
      </c>
    </row>
    <row r="108640" spans="18:18" x14ac:dyDescent="0.25">
      <c r="R108640" s="352">
        <v>5</v>
      </c>
    </row>
    <row r="108641" spans="18:18" x14ac:dyDescent="0.25">
      <c r="R108641" s="352">
        <v>1</v>
      </c>
    </row>
    <row r="108642" spans="18:18" x14ac:dyDescent="0.25">
      <c r="R108642" s="352">
        <v>1</v>
      </c>
    </row>
    <row r="108643" spans="18:18" x14ac:dyDescent="0.25">
      <c r="R108643" s="352">
        <v>2</v>
      </c>
    </row>
    <row r="108644" spans="18:18" x14ac:dyDescent="0.25">
      <c r="R108644" s="352">
        <v>2</v>
      </c>
    </row>
    <row r="108645" spans="18:18" x14ac:dyDescent="0.25">
      <c r="R108645" s="352">
        <v>3</v>
      </c>
    </row>
    <row r="108646" spans="18:18" x14ac:dyDescent="0.25">
      <c r="R108646" s="352">
        <v>3</v>
      </c>
    </row>
    <row r="108647" spans="18:18" x14ac:dyDescent="0.25">
      <c r="R108647" s="352">
        <v>5</v>
      </c>
    </row>
    <row r="108648" spans="18:18" x14ac:dyDescent="0.25">
      <c r="R108648" s="352">
        <v>3</v>
      </c>
    </row>
    <row r="108649" spans="18:18" x14ac:dyDescent="0.25">
      <c r="R108649" s="352">
        <v>3</v>
      </c>
    </row>
    <row r="108650" spans="18:18" x14ac:dyDescent="0.25">
      <c r="R108650" s="352">
        <v>3</v>
      </c>
    </row>
    <row r="108651" spans="18:18" x14ac:dyDescent="0.25">
      <c r="R108651" s="352">
        <v>4</v>
      </c>
    </row>
    <row r="108652" spans="18:18" x14ac:dyDescent="0.25">
      <c r="R108652" s="352">
        <v>1</v>
      </c>
    </row>
    <row r="108653" spans="18:18" x14ac:dyDescent="0.25">
      <c r="R108653" s="352">
        <v>1</v>
      </c>
    </row>
    <row r="108654" spans="18:18" x14ac:dyDescent="0.25">
      <c r="R108654" s="352">
        <v>1</v>
      </c>
    </row>
    <row r="108655" spans="18:18" x14ac:dyDescent="0.25">
      <c r="R108655" s="352">
        <v>2</v>
      </c>
    </row>
    <row r="108656" spans="18:18" x14ac:dyDescent="0.25">
      <c r="R108656" s="352">
        <v>2</v>
      </c>
    </row>
    <row r="108657" spans="18:18" x14ac:dyDescent="0.25">
      <c r="R108657" s="352">
        <v>2</v>
      </c>
    </row>
    <row r="108658" spans="18:18" x14ac:dyDescent="0.25">
      <c r="R108658" s="352">
        <v>2</v>
      </c>
    </row>
    <row r="108659" spans="18:18" x14ac:dyDescent="0.25">
      <c r="R108659" s="352">
        <v>2</v>
      </c>
    </row>
    <row r="108660" spans="18:18" x14ac:dyDescent="0.25">
      <c r="R108660" s="352">
        <v>4</v>
      </c>
    </row>
    <row r="108661" spans="18:18" x14ac:dyDescent="0.25">
      <c r="R108661" s="352">
        <v>1</v>
      </c>
    </row>
    <row r="108662" spans="18:18" x14ac:dyDescent="0.25">
      <c r="R108662" s="352">
        <v>1</v>
      </c>
    </row>
    <row r="108663" spans="18:18" x14ac:dyDescent="0.25">
      <c r="R108663" s="352">
        <v>1</v>
      </c>
    </row>
    <row r="108664" spans="18:18" x14ac:dyDescent="0.25">
      <c r="R108664" s="352">
        <v>1</v>
      </c>
    </row>
    <row r="108665" spans="18:18" x14ac:dyDescent="0.25">
      <c r="R108665" s="352">
        <v>1</v>
      </c>
    </row>
    <row r="108666" spans="18:18" x14ac:dyDescent="0.25">
      <c r="R108666" s="352">
        <v>1</v>
      </c>
    </row>
    <row r="108667" spans="18:18" x14ac:dyDescent="0.25">
      <c r="R108667" s="352">
        <v>1</v>
      </c>
    </row>
    <row r="108668" spans="18:18" x14ac:dyDescent="0.25">
      <c r="R108668" s="352">
        <v>1</v>
      </c>
    </row>
    <row r="108669" spans="18:18" x14ac:dyDescent="0.25">
      <c r="R108669" s="352">
        <v>1</v>
      </c>
    </row>
    <row r="108670" spans="18:18" x14ac:dyDescent="0.25">
      <c r="R108670" s="352">
        <v>1</v>
      </c>
    </row>
    <row r="108671" spans="18:18" x14ac:dyDescent="0.25">
      <c r="R108671" s="352">
        <v>1</v>
      </c>
    </row>
    <row r="108672" spans="18:18" x14ac:dyDescent="0.25">
      <c r="R108672" s="352">
        <v>1</v>
      </c>
    </row>
    <row r="108673" spans="18:18" x14ac:dyDescent="0.25">
      <c r="R108673" s="352">
        <v>3</v>
      </c>
    </row>
    <row r="108674" spans="18:18" x14ac:dyDescent="0.25">
      <c r="R108674" s="352">
        <v>3</v>
      </c>
    </row>
    <row r="108675" spans="18:18" x14ac:dyDescent="0.25">
      <c r="R108675" s="352">
        <v>3</v>
      </c>
    </row>
    <row r="108676" spans="18:18" x14ac:dyDescent="0.25">
      <c r="R108676" s="352">
        <v>3</v>
      </c>
    </row>
    <row r="108677" spans="18:18" x14ac:dyDescent="0.25">
      <c r="R108677" s="352">
        <v>3</v>
      </c>
    </row>
    <row r="108678" spans="18:18" x14ac:dyDescent="0.25">
      <c r="R108678" s="352">
        <v>3</v>
      </c>
    </row>
    <row r="108679" spans="18:18" x14ac:dyDescent="0.25">
      <c r="R108679" s="352">
        <v>3</v>
      </c>
    </row>
    <row r="108680" spans="18:18" x14ac:dyDescent="0.25">
      <c r="R108680" s="352">
        <v>3</v>
      </c>
    </row>
    <row r="108681" spans="18:18" x14ac:dyDescent="0.25">
      <c r="R108681" s="352">
        <v>3</v>
      </c>
    </row>
    <row r="108682" spans="18:18" x14ac:dyDescent="0.25">
      <c r="R108682" s="352">
        <v>3</v>
      </c>
    </row>
    <row r="108683" spans="18:18" x14ac:dyDescent="0.25">
      <c r="R108683" s="352">
        <v>3</v>
      </c>
    </row>
    <row r="108684" spans="18:18" x14ac:dyDescent="0.25">
      <c r="R108684" s="352">
        <v>3</v>
      </c>
    </row>
    <row r="108685" spans="18:18" x14ac:dyDescent="0.25">
      <c r="R108685" s="352">
        <v>3</v>
      </c>
    </row>
    <row r="108686" spans="18:18" x14ac:dyDescent="0.25">
      <c r="R108686" s="352">
        <v>1</v>
      </c>
    </row>
    <row r="108687" spans="18:18" x14ac:dyDescent="0.25">
      <c r="R108687" s="352">
        <v>1</v>
      </c>
    </row>
    <row r="108688" spans="18:18" x14ac:dyDescent="0.25">
      <c r="R108688" s="352">
        <v>1</v>
      </c>
    </row>
    <row r="108689" spans="18:18" x14ac:dyDescent="0.25">
      <c r="R108689" s="352">
        <v>1</v>
      </c>
    </row>
    <row r="108690" spans="18:18" x14ac:dyDescent="0.25">
      <c r="R108690" s="352">
        <v>1</v>
      </c>
    </row>
    <row r="108691" spans="18:18" x14ac:dyDescent="0.25">
      <c r="R108691" s="352">
        <v>1</v>
      </c>
    </row>
    <row r="108692" spans="18:18" x14ac:dyDescent="0.25">
      <c r="R108692" s="352">
        <v>1</v>
      </c>
    </row>
    <row r="108693" spans="18:18" x14ac:dyDescent="0.25">
      <c r="R108693" s="352">
        <v>2</v>
      </c>
    </row>
    <row r="108694" spans="18:18" x14ac:dyDescent="0.25">
      <c r="R108694" s="352">
        <v>2</v>
      </c>
    </row>
    <row r="108695" spans="18:18" x14ac:dyDescent="0.25">
      <c r="R108695" s="352">
        <v>2</v>
      </c>
    </row>
    <row r="108696" spans="18:18" x14ac:dyDescent="0.25">
      <c r="R108696" s="352">
        <v>2</v>
      </c>
    </row>
    <row r="108697" spans="18:18" x14ac:dyDescent="0.25">
      <c r="R108697" s="352">
        <v>2</v>
      </c>
    </row>
    <row r="108698" spans="18:18" x14ac:dyDescent="0.25">
      <c r="R108698" s="352">
        <v>2</v>
      </c>
    </row>
    <row r="108699" spans="18:18" x14ac:dyDescent="0.25">
      <c r="R108699" s="352">
        <v>5</v>
      </c>
    </row>
    <row r="108700" spans="18:18" x14ac:dyDescent="0.25">
      <c r="R108700" s="352">
        <v>1</v>
      </c>
    </row>
    <row r="108701" spans="18:18" x14ac:dyDescent="0.25">
      <c r="R108701" s="352">
        <v>1</v>
      </c>
    </row>
    <row r="108702" spans="18:18" x14ac:dyDescent="0.25">
      <c r="R108702" s="352">
        <v>1</v>
      </c>
    </row>
    <row r="108703" spans="18:18" x14ac:dyDescent="0.25">
      <c r="R108703" s="352">
        <v>1</v>
      </c>
    </row>
    <row r="108704" spans="18:18" x14ac:dyDescent="0.25">
      <c r="R108704" s="352">
        <v>1</v>
      </c>
    </row>
    <row r="108705" spans="18:18" x14ac:dyDescent="0.25">
      <c r="R108705" s="352">
        <v>1</v>
      </c>
    </row>
    <row r="108706" spans="18:18" x14ac:dyDescent="0.25">
      <c r="R108706" s="352">
        <v>1</v>
      </c>
    </row>
    <row r="108707" spans="18:18" x14ac:dyDescent="0.25">
      <c r="R108707" s="352">
        <v>3</v>
      </c>
    </row>
    <row r="108708" spans="18:18" x14ac:dyDescent="0.25">
      <c r="R108708" s="352">
        <v>3</v>
      </c>
    </row>
    <row r="108709" spans="18:18" x14ac:dyDescent="0.25">
      <c r="R108709" s="352">
        <v>3</v>
      </c>
    </row>
    <row r="108710" spans="18:18" x14ac:dyDescent="0.25">
      <c r="R108710" s="352">
        <v>3</v>
      </c>
    </row>
    <row r="108711" spans="18:18" x14ac:dyDescent="0.25">
      <c r="R108711" s="352">
        <v>3</v>
      </c>
    </row>
    <row r="108712" spans="18:18" x14ac:dyDescent="0.25">
      <c r="R108712" s="352">
        <v>3</v>
      </c>
    </row>
    <row r="108713" spans="18:18" x14ac:dyDescent="0.25">
      <c r="R108713" s="352">
        <v>1</v>
      </c>
    </row>
    <row r="108714" spans="18:18" x14ac:dyDescent="0.25">
      <c r="R108714" s="352">
        <v>1</v>
      </c>
    </row>
    <row r="108715" spans="18:18" x14ac:dyDescent="0.25">
      <c r="R108715" s="352">
        <v>1</v>
      </c>
    </row>
    <row r="108716" spans="18:18" x14ac:dyDescent="0.25">
      <c r="R108716" s="352">
        <v>1</v>
      </c>
    </row>
    <row r="108717" spans="18:18" x14ac:dyDescent="0.25">
      <c r="R108717" s="352">
        <v>4</v>
      </c>
    </row>
    <row r="108718" spans="18:18" x14ac:dyDescent="0.25">
      <c r="R108718" s="352">
        <v>4</v>
      </c>
    </row>
    <row r="108719" spans="18:18" x14ac:dyDescent="0.25">
      <c r="R108719" s="352">
        <v>4</v>
      </c>
    </row>
    <row r="108720" spans="18:18" x14ac:dyDescent="0.25">
      <c r="R108720" s="352">
        <v>4</v>
      </c>
    </row>
    <row r="108721" spans="18:18" x14ac:dyDescent="0.25">
      <c r="R108721" s="352">
        <v>1</v>
      </c>
    </row>
    <row r="108722" spans="18:18" x14ac:dyDescent="0.25">
      <c r="R108722" s="352">
        <v>1</v>
      </c>
    </row>
    <row r="108723" spans="18:18" x14ac:dyDescent="0.25">
      <c r="R108723" s="352">
        <v>1</v>
      </c>
    </row>
    <row r="108724" spans="18:18" x14ac:dyDescent="0.25">
      <c r="R108724" s="352">
        <v>1</v>
      </c>
    </row>
    <row r="108725" spans="18:18" x14ac:dyDescent="0.25">
      <c r="R108725" s="352">
        <v>1</v>
      </c>
    </row>
    <row r="108726" spans="18:18" x14ac:dyDescent="0.25">
      <c r="R108726" s="352">
        <v>4</v>
      </c>
    </row>
    <row r="108727" spans="18:18" x14ac:dyDescent="0.25">
      <c r="R108727" s="352">
        <v>4</v>
      </c>
    </row>
    <row r="108728" spans="18:18" x14ac:dyDescent="0.25">
      <c r="R108728" s="352">
        <v>4</v>
      </c>
    </row>
    <row r="108729" spans="18:18" x14ac:dyDescent="0.25">
      <c r="R108729" s="352">
        <v>4</v>
      </c>
    </row>
    <row r="108730" spans="18:18" x14ac:dyDescent="0.25">
      <c r="R108730" s="352">
        <v>1</v>
      </c>
    </row>
    <row r="108731" spans="18:18" x14ac:dyDescent="0.25">
      <c r="R108731" s="352">
        <v>1</v>
      </c>
    </row>
    <row r="108732" spans="18:18" x14ac:dyDescent="0.25">
      <c r="R108732" s="352">
        <v>1</v>
      </c>
    </row>
    <row r="108733" spans="18:18" x14ac:dyDescent="0.25">
      <c r="R108733" s="352">
        <v>3</v>
      </c>
    </row>
    <row r="108734" spans="18:18" x14ac:dyDescent="0.25">
      <c r="R108734" s="352">
        <v>3</v>
      </c>
    </row>
    <row r="108735" spans="18:18" x14ac:dyDescent="0.25">
      <c r="R108735" s="352">
        <v>3</v>
      </c>
    </row>
    <row r="108736" spans="18:18" x14ac:dyDescent="0.25">
      <c r="R108736" s="352">
        <v>3</v>
      </c>
    </row>
    <row r="108737" spans="18:18" x14ac:dyDescent="0.25">
      <c r="R108737" s="352">
        <v>3</v>
      </c>
    </row>
    <row r="108738" spans="18:18" x14ac:dyDescent="0.25">
      <c r="R108738" s="352">
        <v>3</v>
      </c>
    </row>
    <row r="108739" spans="18:18" x14ac:dyDescent="0.25">
      <c r="R108739" s="352">
        <v>3</v>
      </c>
    </row>
    <row r="108740" spans="18:18" x14ac:dyDescent="0.25">
      <c r="R108740" s="352">
        <v>3</v>
      </c>
    </row>
    <row r="108741" spans="18:18" x14ac:dyDescent="0.25">
      <c r="R108741" s="352">
        <v>3</v>
      </c>
    </row>
    <row r="108742" spans="18:18" x14ac:dyDescent="0.25">
      <c r="R108742" s="352">
        <v>1</v>
      </c>
    </row>
    <row r="108743" spans="18:18" x14ac:dyDescent="0.25">
      <c r="R108743" s="352">
        <v>1</v>
      </c>
    </row>
    <row r="108744" spans="18:18" x14ac:dyDescent="0.25">
      <c r="R108744" s="352">
        <v>1</v>
      </c>
    </row>
    <row r="108745" spans="18:18" x14ac:dyDescent="0.25">
      <c r="R108745" s="352">
        <v>1</v>
      </c>
    </row>
    <row r="108746" spans="18:18" x14ac:dyDescent="0.25">
      <c r="R108746" s="352">
        <v>1</v>
      </c>
    </row>
    <row r="108747" spans="18:18" x14ac:dyDescent="0.25">
      <c r="R108747" s="352">
        <v>1</v>
      </c>
    </row>
    <row r="108748" spans="18:18" x14ac:dyDescent="0.25">
      <c r="R108748" s="352">
        <v>1</v>
      </c>
    </row>
    <row r="108749" spans="18:18" x14ac:dyDescent="0.25">
      <c r="R108749" s="352">
        <v>1</v>
      </c>
    </row>
    <row r="108750" spans="18:18" x14ac:dyDescent="0.25">
      <c r="R108750" s="352">
        <v>1</v>
      </c>
    </row>
    <row r="108751" spans="18:18" x14ac:dyDescent="0.25">
      <c r="R108751" s="352">
        <v>1</v>
      </c>
    </row>
    <row r="108752" spans="18:18" x14ac:dyDescent="0.25">
      <c r="R108752" s="352">
        <v>1</v>
      </c>
    </row>
    <row r="108753" spans="18:18" x14ac:dyDescent="0.25">
      <c r="R108753" s="352">
        <v>3</v>
      </c>
    </row>
    <row r="108754" spans="18:18" x14ac:dyDescent="0.25">
      <c r="R108754" s="352">
        <v>3</v>
      </c>
    </row>
    <row r="108755" spans="18:18" x14ac:dyDescent="0.25">
      <c r="R108755" s="352">
        <v>3</v>
      </c>
    </row>
    <row r="108756" spans="18:18" x14ac:dyDescent="0.25">
      <c r="R108756" s="352">
        <v>3</v>
      </c>
    </row>
    <row r="108757" spans="18:18" x14ac:dyDescent="0.25">
      <c r="R108757" s="352">
        <v>2</v>
      </c>
    </row>
    <row r="108758" spans="18:18" x14ac:dyDescent="0.25">
      <c r="R108758" s="352">
        <v>2</v>
      </c>
    </row>
    <row r="108759" spans="18:18" x14ac:dyDescent="0.25">
      <c r="R108759" s="352">
        <v>2</v>
      </c>
    </row>
    <row r="108760" spans="18:18" x14ac:dyDescent="0.25">
      <c r="R108760" s="352">
        <v>2</v>
      </c>
    </row>
    <row r="108761" spans="18:18" x14ac:dyDescent="0.25">
      <c r="R108761" s="352">
        <v>2</v>
      </c>
    </row>
    <row r="108762" spans="18:18" x14ac:dyDescent="0.25">
      <c r="R108762" s="352">
        <v>2</v>
      </c>
    </row>
    <row r="108763" spans="18:18" x14ac:dyDescent="0.25">
      <c r="R108763" s="352">
        <v>1</v>
      </c>
    </row>
    <row r="108764" spans="18:18" x14ac:dyDescent="0.25">
      <c r="R108764" s="352">
        <v>1</v>
      </c>
    </row>
    <row r="108765" spans="18:18" x14ac:dyDescent="0.25">
      <c r="R108765" s="352">
        <v>3</v>
      </c>
    </row>
    <row r="108766" spans="18:18" x14ac:dyDescent="0.25">
      <c r="R108766" s="352">
        <v>3</v>
      </c>
    </row>
    <row r="108767" spans="18:18" x14ac:dyDescent="0.25">
      <c r="R108767" s="352">
        <v>3</v>
      </c>
    </row>
    <row r="108768" spans="18:18" x14ac:dyDescent="0.25">
      <c r="R108768" s="352">
        <v>3</v>
      </c>
    </row>
    <row r="108769" spans="18:18" x14ac:dyDescent="0.25">
      <c r="R108769" s="352">
        <v>3</v>
      </c>
    </row>
    <row r="108770" spans="18:18" x14ac:dyDescent="0.25">
      <c r="R108770" s="352">
        <v>3</v>
      </c>
    </row>
    <row r="108771" spans="18:18" x14ac:dyDescent="0.25">
      <c r="R108771" s="352">
        <v>1</v>
      </c>
    </row>
    <row r="108772" spans="18:18" x14ac:dyDescent="0.25">
      <c r="R108772" s="352">
        <v>1</v>
      </c>
    </row>
    <row r="108773" spans="18:18" x14ac:dyDescent="0.25">
      <c r="R108773" s="352">
        <v>1</v>
      </c>
    </row>
    <row r="108774" spans="18:18" x14ac:dyDescent="0.25">
      <c r="R108774" s="352">
        <v>1</v>
      </c>
    </row>
    <row r="108775" spans="18:18" x14ac:dyDescent="0.25">
      <c r="R108775" s="352">
        <v>1</v>
      </c>
    </row>
    <row r="108776" spans="18:18" x14ac:dyDescent="0.25">
      <c r="R108776" s="352">
        <v>1</v>
      </c>
    </row>
    <row r="108777" spans="18:18" x14ac:dyDescent="0.25">
      <c r="R108777" s="352">
        <v>1</v>
      </c>
    </row>
    <row r="108778" spans="18:18" x14ac:dyDescent="0.25">
      <c r="R108778" s="352">
        <v>3</v>
      </c>
    </row>
    <row r="108779" spans="18:18" x14ac:dyDescent="0.25">
      <c r="R108779" s="352">
        <v>3</v>
      </c>
    </row>
    <row r="108780" spans="18:18" x14ac:dyDescent="0.25">
      <c r="R108780" s="352">
        <v>3</v>
      </c>
    </row>
    <row r="108781" spans="18:18" x14ac:dyDescent="0.25">
      <c r="R108781" s="352">
        <v>3</v>
      </c>
    </row>
    <row r="108782" spans="18:18" x14ac:dyDescent="0.25">
      <c r="R108782" s="352">
        <v>3</v>
      </c>
    </row>
    <row r="108783" spans="18:18" x14ac:dyDescent="0.25">
      <c r="R108783" s="352">
        <v>3</v>
      </c>
    </row>
    <row r="108784" spans="18:18" x14ac:dyDescent="0.25">
      <c r="R108784" s="352">
        <v>1</v>
      </c>
    </row>
    <row r="108785" spans="18:18" x14ac:dyDescent="0.25">
      <c r="R108785" s="352">
        <v>2</v>
      </c>
    </row>
    <row r="108786" spans="18:18" x14ac:dyDescent="0.25">
      <c r="R108786" s="352">
        <v>2</v>
      </c>
    </row>
    <row r="108787" spans="18:18" x14ac:dyDescent="0.25">
      <c r="R108787" s="352">
        <v>2</v>
      </c>
    </row>
    <row r="108788" spans="18:18" x14ac:dyDescent="0.25">
      <c r="R108788" s="352">
        <v>2</v>
      </c>
    </row>
    <row r="108789" spans="18:18" x14ac:dyDescent="0.25">
      <c r="R108789" s="352">
        <v>1</v>
      </c>
    </row>
    <row r="108790" spans="18:18" x14ac:dyDescent="0.25">
      <c r="R108790" s="352">
        <v>1</v>
      </c>
    </row>
    <row r="108791" spans="18:18" x14ac:dyDescent="0.25">
      <c r="R108791" s="352">
        <v>3</v>
      </c>
    </row>
    <row r="108792" spans="18:18" x14ac:dyDescent="0.25">
      <c r="R108792" s="352">
        <v>3</v>
      </c>
    </row>
    <row r="108793" spans="18:18" x14ac:dyDescent="0.25">
      <c r="R108793" s="352">
        <v>3</v>
      </c>
    </row>
    <row r="108794" spans="18:18" x14ac:dyDescent="0.25">
      <c r="R108794" s="352">
        <v>3</v>
      </c>
    </row>
    <row r="108795" spans="18:18" x14ac:dyDescent="0.25">
      <c r="R108795" s="352">
        <v>2</v>
      </c>
    </row>
    <row r="108796" spans="18:18" x14ac:dyDescent="0.25">
      <c r="R108796" s="352">
        <v>2</v>
      </c>
    </row>
    <row r="108797" spans="18:18" x14ac:dyDescent="0.25">
      <c r="R108797" s="352">
        <v>2</v>
      </c>
    </row>
    <row r="108798" spans="18:18" x14ac:dyDescent="0.25">
      <c r="R108798" s="352">
        <v>2</v>
      </c>
    </row>
    <row r="108799" spans="18:18" x14ac:dyDescent="0.25">
      <c r="R108799" s="352">
        <v>2</v>
      </c>
    </row>
    <row r="108800" spans="18:18" x14ac:dyDescent="0.25">
      <c r="R108800" s="352">
        <v>1</v>
      </c>
    </row>
    <row r="108801" spans="18:18" x14ac:dyDescent="0.25">
      <c r="R108801" s="352">
        <v>1</v>
      </c>
    </row>
    <row r="108802" spans="18:18" x14ac:dyDescent="0.25">
      <c r="R108802" s="352">
        <v>1</v>
      </c>
    </row>
    <row r="108803" spans="18:18" x14ac:dyDescent="0.25">
      <c r="R108803" s="352">
        <v>1</v>
      </c>
    </row>
    <row r="108804" spans="18:18" x14ac:dyDescent="0.25">
      <c r="R108804" s="352">
        <v>1</v>
      </c>
    </row>
    <row r="108805" spans="18:18" x14ac:dyDescent="0.25">
      <c r="R108805" s="352">
        <v>1</v>
      </c>
    </row>
    <row r="108806" spans="18:18" x14ac:dyDescent="0.25">
      <c r="R108806" s="352">
        <v>1</v>
      </c>
    </row>
    <row r="108807" spans="18:18" x14ac:dyDescent="0.25">
      <c r="R108807" s="352">
        <v>1</v>
      </c>
    </row>
    <row r="108808" spans="18:18" x14ac:dyDescent="0.25">
      <c r="R108808" s="352">
        <v>1</v>
      </c>
    </row>
    <row r="108809" spans="18:18" x14ac:dyDescent="0.25">
      <c r="R108809" s="352">
        <v>1</v>
      </c>
    </row>
    <row r="108810" spans="18:18" x14ac:dyDescent="0.25">
      <c r="R108810" s="352">
        <v>1</v>
      </c>
    </row>
    <row r="108811" spans="18:18" x14ac:dyDescent="0.25">
      <c r="R108811" s="352">
        <v>1</v>
      </c>
    </row>
    <row r="108812" spans="18:18" x14ac:dyDescent="0.25">
      <c r="R108812" s="352">
        <v>1</v>
      </c>
    </row>
    <row r="108813" spans="18:18" x14ac:dyDescent="0.25">
      <c r="R108813" s="352">
        <v>1</v>
      </c>
    </row>
    <row r="108814" spans="18:18" x14ac:dyDescent="0.25">
      <c r="R108814" s="352">
        <v>2</v>
      </c>
    </row>
    <row r="108815" spans="18:18" x14ac:dyDescent="0.25">
      <c r="R108815" s="352">
        <v>2</v>
      </c>
    </row>
    <row r="108816" spans="18:18" x14ac:dyDescent="0.25">
      <c r="R108816" s="352">
        <v>1</v>
      </c>
    </row>
    <row r="108817" spans="18:18" x14ac:dyDescent="0.25">
      <c r="R108817" s="352">
        <v>1</v>
      </c>
    </row>
    <row r="108818" spans="18:18" x14ac:dyDescent="0.25">
      <c r="R108818" s="352">
        <v>1</v>
      </c>
    </row>
    <row r="108819" spans="18:18" x14ac:dyDescent="0.25">
      <c r="R108819" s="352">
        <v>1</v>
      </c>
    </row>
    <row r="108820" spans="18:18" x14ac:dyDescent="0.25">
      <c r="R108820" s="352">
        <v>1</v>
      </c>
    </row>
    <row r="108821" spans="18:18" x14ac:dyDescent="0.25">
      <c r="R108821" s="352">
        <v>1</v>
      </c>
    </row>
    <row r="108822" spans="18:18" x14ac:dyDescent="0.25">
      <c r="R108822" s="352">
        <v>1</v>
      </c>
    </row>
    <row r="108823" spans="18:18" x14ac:dyDescent="0.25">
      <c r="R108823" s="352">
        <v>1</v>
      </c>
    </row>
    <row r="108824" spans="18:18" x14ac:dyDescent="0.25">
      <c r="R108824" s="352">
        <v>1</v>
      </c>
    </row>
    <row r="108825" spans="18:18" x14ac:dyDescent="0.25">
      <c r="R108825" s="352">
        <v>1</v>
      </c>
    </row>
    <row r="108826" spans="18:18" x14ac:dyDescent="0.25">
      <c r="R108826" s="352">
        <v>1</v>
      </c>
    </row>
    <row r="108827" spans="18:18" x14ac:dyDescent="0.25">
      <c r="R108827" s="352">
        <v>1</v>
      </c>
    </row>
    <row r="108828" spans="18:18" x14ac:dyDescent="0.25">
      <c r="R108828" s="352">
        <v>1</v>
      </c>
    </row>
    <row r="108829" spans="18:18" x14ac:dyDescent="0.25">
      <c r="R108829" s="352">
        <v>1</v>
      </c>
    </row>
    <row r="108830" spans="18:18" x14ac:dyDescent="0.25">
      <c r="R108830" s="352">
        <v>1</v>
      </c>
    </row>
    <row r="108831" spans="18:18" x14ac:dyDescent="0.25">
      <c r="R108831" s="352">
        <v>1</v>
      </c>
    </row>
    <row r="108832" spans="18:18" x14ac:dyDescent="0.25">
      <c r="R108832" s="352">
        <v>1</v>
      </c>
    </row>
    <row r="108833" spans="18:18" x14ac:dyDescent="0.25">
      <c r="R108833" s="352">
        <v>1</v>
      </c>
    </row>
    <row r="108834" spans="18:18" x14ac:dyDescent="0.25">
      <c r="R108834" s="352">
        <v>1</v>
      </c>
    </row>
    <row r="108835" spans="18:18" x14ac:dyDescent="0.25">
      <c r="R108835" s="352">
        <v>1</v>
      </c>
    </row>
    <row r="108836" spans="18:18" x14ac:dyDescent="0.25">
      <c r="R108836" s="352">
        <v>1</v>
      </c>
    </row>
    <row r="108837" spans="18:18" x14ac:dyDescent="0.25">
      <c r="R108837" s="352">
        <v>1</v>
      </c>
    </row>
    <row r="108838" spans="18:18" x14ac:dyDescent="0.25">
      <c r="R108838" s="352">
        <v>1</v>
      </c>
    </row>
    <row r="108839" spans="18:18" x14ac:dyDescent="0.25">
      <c r="R108839" s="352">
        <v>1</v>
      </c>
    </row>
    <row r="108840" spans="18:18" x14ac:dyDescent="0.25">
      <c r="R108840" s="352">
        <v>1</v>
      </c>
    </row>
    <row r="108841" spans="18:18" x14ac:dyDescent="0.25">
      <c r="R108841" s="352">
        <v>1</v>
      </c>
    </row>
    <row r="108842" spans="18:18" x14ac:dyDescent="0.25">
      <c r="R108842" s="352">
        <v>1</v>
      </c>
    </row>
    <row r="108843" spans="18:18" x14ac:dyDescent="0.25">
      <c r="R108843" s="352">
        <v>1</v>
      </c>
    </row>
    <row r="108844" spans="18:18" x14ac:dyDescent="0.25">
      <c r="R108844" s="352">
        <v>1</v>
      </c>
    </row>
    <row r="108845" spans="18:18" x14ac:dyDescent="0.25">
      <c r="R108845" s="352">
        <v>3</v>
      </c>
    </row>
    <row r="108846" spans="18:18" x14ac:dyDescent="0.25">
      <c r="R108846" s="352">
        <v>3</v>
      </c>
    </row>
    <row r="108847" spans="18:18" x14ac:dyDescent="0.25">
      <c r="R108847" s="352">
        <v>3</v>
      </c>
    </row>
    <row r="108848" spans="18:18" x14ac:dyDescent="0.25">
      <c r="R108848" s="352">
        <v>3</v>
      </c>
    </row>
    <row r="108849" spans="18:18" x14ac:dyDescent="0.25">
      <c r="R108849" s="352">
        <v>3</v>
      </c>
    </row>
    <row r="108850" spans="18:18" x14ac:dyDescent="0.25">
      <c r="R108850" s="352">
        <v>3</v>
      </c>
    </row>
    <row r="108851" spans="18:18" x14ac:dyDescent="0.25">
      <c r="R108851" s="352">
        <v>1</v>
      </c>
    </row>
    <row r="108852" spans="18:18" x14ac:dyDescent="0.25">
      <c r="R108852" s="352">
        <v>1</v>
      </c>
    </row>
    <row r="108853" spans="18:18" x14ac:dyDescent="0.25">
      <c r="R108853" s="352">
        <v>1</v>
      </c>
    </row>
    <row r="108854" spans="18:18" x14ac:dyDescent="0.25">
      <c r="R108854" s="352">
        <v>1</v>
      </c>
    </row>
    <row r="108855" spans="18:18" x14ac:dyDescent="0.25">
      <c r="R108855" s="352">
        <v>2</v>
      </c>
    </row>
    <row r="108856" spans="18:18" x14ac:dyDescent="0.25">
      <c r="R108856" s="352">
        <v>2</v>
      </c>
    </row>
    <row r="108857" spans="18:18" x14ac:dyDescent="0.25">
      <c r="R108857" s="352">
        <v>2</v>
      </c>
    </row>
    <row r="108858" spans="18:18" x14ac:dyDescent="0.25">
      <c r="R108858" s="352">
        <v>2</v>
      </c>
    </row>
    <row r="108859" spans="18:18" x14ac:dyDescent="0.25">
      <c r="R108859" s="352">
        <v>1</v>
      </c>
    </row>
    <row r="108860" spans="18:18" x14ac:dyDescent="0.25">
      <c r="R108860" s="352">
        <v>1</v>
      </c>
    </row>
    <row r="108861" spans="18:18" x14ac:dyDescent="0.25">
      <c r="R108861" s="352">
        <v>1</v>
      </c>
    </row>
    <row r="108862" spans="18:18" x14ac:dyDescent="0.25">
      <c r="R108862" s="352">
        <v>1</v>
      </c>
    </row>
    <row r="108863" spans="18:18" x14ac:dyDescent="0.25">
      <c r="R108863" s="352">
        <v>1</v>
      </c>
    </row>
    <row r="108864" spans="18:18" x14ac:dyDescent="0.25">
      <c r="R108864" s="352">
        <v>1</v>
      </c>
    </row>
    <row r="108865" spans="18:18" x14ac:dyDescent="0.25">
      <c r="R108865" s="352">
        <v>2</v>
      </c>
    </row>
    <row r="108866" spans="18:18" x14ac:dyDescent="0.25">
      <c r="R108866" s="352">
        <v>2</v>
      </c>
    </row>
    <row r="108867" spans="18:18" x14ac:dyDescent="0.25">
      <c r="R108867" s="352">
        <v>2</v>
      </c>
    </row>
    <row r="108868" spans="18:18" x14ac:dyDescent="0.25">
      <c r="R108868" s="352">
        <v>2</v>
      </c>
    </row>
    <row r="108869" spans="18:18" x14ac:dyDescent="0.25">
      <c r="R108869" s="352">
        <v>2</v>
      </c>
    </row>
    <row r="108870" spans="18:18" x14ac:dyDescent="0.25">
      <c r="R108870" s="352">
        <v>2</v>
      </c>
    </row>
    <row r="108871" spans="18:18" x14ac:dyDescent="0.25">
      <c r="R108871" s="352">
        <v>2</v>
      </c>
    </row>
    <row r="108872" spans="18:18" x14ac:dyDescent="0.25">
      <c r="R108872" s="352">
        <v>2</v>
      </c>
    </row>
    <row r="108873" spans="18:18" x14ac:dyDescent="0.25">
      <c r="R108873" s="352">
        <v>2</v>
      </c>
    </row>
    <row r="108874" spans="18:18" x14ac:dyDescent="0.25">
      <c r="R108874" s="352">
        <v>2</v>
      </c>
    </row>
    <row r="108875" spans="18:18" x14ac:dyDescent="0.25">
      <c r="R108875" s="352">
        <v>3</v>
      </c>
    </row>
    <row r="108876" spans="18:18" x14ac:dyDescent="0.25">
      <c r="R108876" s="352">
        <v>1</v>
      </c>
    </row>
    <row r="108877" spans="18:18" x14ac:dyDescent="0.25">
      <c r="R108877" s="352">
        <v>1</v>
      </c>
    </row>
    <row r="108878" spans="18:18" x14ac:dyDescent="0.25">
      <c r="R108878" s="352">
        <v>3</v>
      </c>
    </row>
    <row r="108879" spans="18:18" x14ac:dyDescent="0.25">
      <c r="R108879" s="352">
        <v>3</v>
      </c>
    </row>
    <row r="108880" spans="18:18" x14ac:dyDescent="0.25">
      <c r="R108880" s="352">
        <v>3</v>
      </c>
    </row>
    <row r="108881" spans="18:18" x14ac:dyDescent="0.25">
      <c r="R108881" s="352">
        <v>3</v>
      </c>
    </row>
    <row r="108882" spans="18:18" x14ac:dyDescent="0.25">
      <c r="R108882" s="352">
        <v>3</v>
      </c>
    </row>
    <row r="108883" spans="18:18" x14ac:dyDescent="0.25">
      <c r="R108883" s="352">
        <v>4</v>
      </c>
    </row>
    <row r="108884" spans="18:18" x14ac:dyDescent="0.25">
      <c r="R108884" s="352">
        <v>4</v>
      </c>
    </row>
    <row r="108885" spans="18:18" x14ac:dyDescent="0.25">
      <c r="R108885" s="352">
        <v>4</v>
      </c>
    </row>
    <row r="108886" spans="18:18" x14ac:dyDescent="0.25">
      <c r="R108886" s="352">
        <v>1</v>
      </c>
    </row>
    <row r="108887" spans="18:18" x14ac:dyDescent="0.25">
      <c r="R108887" s="352">
        <v>1</v>
      </c>
    </row>
    <row r="108888" spans="18:18" x14ac:dyDescent="0.25">
      <c r="R108888" s="352">
        <v>3</v>
      </c>
    </row>
    <row r="108889" spans="18:18" x14ac:dyDescent="0.25">
      <c r="R108889" s="352">
        <v>3</v>
      </c>
    </row>
    <row r="108890" spans="18:18" x14ac:dyDescent="0.25">
      <c r="R108890" s="352">
        <v>3</v>
      </c>
    </row>
    <row r="108891" spans="18:18" x14ac:dyDescent="0.25">
      <c r="R108891" s="352">
        <v>3</v>
      </c>
    </row>
    <row r="108892" spans="18:18" x14ac:dyDescent="0.25">
      <c r="R108892" s="352">
        <v>3</v>
      </c>
    </row>
    <row r="108893" spans="18:18" x14ac:dyDescent="0.25">
      <c r="R108893" s="352">
        <v>3</v>
      </c>
    </row>
    <row r="108894" spans="18:18" x14ac:dyDescent="0.25">
      <c r="R108894" s="352">
        <v>3</v>
      </c>
    </row>
    <row r="108895" spans="18:18" x14ac:dyDescent="0.25">
      <c r="R108895" s="352">
        <v>3</v>
      </c>
    </row>
    <row r="108896" spans="18:18" x14ac:dyDescent="0.25">
      <c r="R108896" s="352">
        <v>3</v>
      </c>
    </row>
    <row r="108897" spans="18:18" x14ac:dyDescent="0.25">
      <c r="R108897" s="352">
        <v>3</v>
      </c>
    </row>
    <row r="108898" spans="18:18" x14ac:dyDescent="0.25">
      <c r="R108898" s="352">
        <v>3</v>
      </c>
    </row>
    <row r="108899" spans="18:18" x14ac:dyDescent="0.25">
      <c r="R108899" s="352">
        <v>3</v>
      </c>
    </row>
    <row r="108900" spans="18:18" x14ac:dyDescent="0.25">
      <c r="R108900" s="352">
        <v>3</v>
      </c>
    </row>
    <row r="108901" spans="18:18" x14ac:dyDescent="0.25">
      <c r="R108901" s="352">
        <v>1</v>
      </c>
    </row>
    <row r="108902" spans="18:18" x14ac:dyDescent="0.25">
      <c r="R108902" s="352">
        <v>1</v>
      </c>
    </row>
    <row r="108903" spans="18:18" x14ac:dyDescent="0.25">
      <c r="R108903" s="352">
        <v>3</v>
      </c>
    </row>
    <row r="108904" spans="18:18" x14ac:dyDescent="0.25">
      <c r="R108904" s="352">
        <v>3</v>
      </c>
    </row>
    <row r="108905" spans="18:18" x14ac:dyDescent="0.25">
      <c r="R108905" s="352">
        <v>3</v>
      </c>
    </row>
    <row r="108906" spans="18:18" x14ac:dyDescent="0.25">
      <c r="R108906" s="352">
        <v>3</v>
      </c>
    </row>
    <row r="108907" spans="18:18" x14ac:dyDescent="0.25">
      <c r="R108907" s="352">
        <v>3</v>
      </c>
    </row>
    <row r="108908" spans="18:18" x14ac:dyDescent="0.25">
      <c r="R108908" s="352">
        <v>3</v>
      </c>
    </row>
    <row r="108909" spans="18:18" x14ac:dyDescent="0.25">
      <c r="R108909" s="352">
        <v>3</v>
      </c>
    </row>
    <row r="108910" spans="18:18" x14ac:dyDescent="0.25">
      <c r="R108910" s="352">
        <v>3</v>
      </c>
    </row>
    <row r="108911" spans="18:18" x14ac:dyDescent="0.25">
      <c r="R108911" s="352">
        <v>3</v>
      </c>
    </row>
    <row r="108912" spans="18:18" x14ac:dyDescent="0.25">
      <c r="R108912" s="352">
        <v>3</v>
      </c>
    </row>
    <row r="108913" spans="18:18" x14ac:dyDescent="0.25">
      <c r="R108913" s="352">
        <v>3</v>
      </c>
    </row>
    <row r="108914" spans="18:18" x14ac:dyDescent="0.25">
      <c r="R108914" s="352">
        <v>3</v>
      </c>
    </row>
    <row r="108915" spans="18:18" x14ac:dyDescent="0.25">
      <c r="R108915" s="352">
        <v>3</v>
      </c>
    </row>
    <row r="108916" spans="18:18" x14ac:dyDescent="0.25">
      <c r="R108916" s="352">
        <v>3</v>
      </c>
    </row>
    <row r="108917" spans="18:18" x14ac:dyDescent="0.25">
      <c r="R108917" s="352">
        <v>3</v>
      </c>
    </row>
    <row r="108918" spans="18:18" x14ac:dyDescent="0.25">
      <c r="R108918" s="352">
        <v>3</v>
      </c>
    </row>
    <row r="108919" spans="18:18" x14ac:dyDescent="0.25">
      <c r="R108919" s="352">
        <v>3</v>
      </c>
    </row>
    <row r="108920" spans="18:18" x14ac:dyDescent="0.25">
      <c r="R108920" s="352">
        <v>3</v>
      </c>
    </row>
    <row r="108921" spans="18:18" x14ac:dyDescent="0.25">
      <c r="R108921" s="352">
        <v>3</v>
      </c>
    </row>
    <row r="108922" spans="18:18" x14ac:dyDescent="0.25">
      <c r="R108922" s="352">
        <v>3</v>
      </c>
    </row>
    <row r="108923" spans="18:18" x14ac:dyDescent="0.25">
      <c r="R108923" s="352">
        <v>3</v>
      </c>
    </row>
    <row r="108924" spans="18:18" x14ac:dyDescent="0.25">
      <c r="R108924" s="352">
        <v>1</v>
      </c>
    </row>
    <row r="108925" spans="18:18" x14ac:dyDescent="0.25">
      <c r="R108925" s="352">
        <v>1</v>
      </c>
    </row>
    <row r="108926" spans="18:18" x14ac:dyDescent="0.25">
      <c r="R108926" s="352">
        <v>1</v>
      </c>
    </row>
    <row r="108927" spans="18:18" x14ac:dyDescent="0.25">
      <c r="R108927" s="352">
        <v>1</v>
      </c>
    </row>
    <row r="108928" spans="18:18" x14ac:dyDescent="0.25">
      <c r="R108928" s="352">
        <v>2</v>
      </c>
    </row>
    <row r="108929" spans="18:18" x14ac:dyDescent="0.25">
      <c r="R108929" s="352">
        <v>1</v>
      </c>
    </row>
    <row r="108930" spans="18:18" x14ac:dyDescent="0.25">
      <c r="R108930" s="352">
        <v>3</v>
      </c>
    </row>
    <row r="108931" spans="18:18" x14ac:dyDescent="0.25">
      <c r="R108931" s="352">
        <v>3</v>
      </c>
    </row>
    <row r="108932" spans="18:18" x14ac:dyDescent="0.25">
      <c r="R108932" s="352">
        <v>3</v>
      </c>
    </row>
    <row r="108933" spans="18:18" x14ac:dyDescent="0.25">
      <c r="R108933" s="352">
        <v>3</v>
      </c>
    </row>
    <row r="108934" spans="18:18" x14ac:dyDescent="0.25">
      <c r="R108934" s="352">
        <v>3</v>
      </c>
    </row>
    <row r="108935" spans="18:18" x14ac:dyDescent="0.25">
      <c r="R108935" s="352">
        <v>3</v>
      </c>
    </row>
    <row r="108936" spans="18:18" x14ac:dyDescent="0.25">
      <c r="R108936" s="352">
        <v>3</v>
      </c>
    </row>
    <row r="108937" spans="18:18" x14ac:dyDescent="0.25">
      <c r="R108937" s="352">
        <v>3</v>
      </c>
    </row>
    <row r="108938" spans="18:18" x14ac:dyDescent="0.25">
      <c r="R108938" s="352">
        <v>3</v>
      </c>
    </row>
    <row r="108939" spans="18:18" x14ac:dyDescent="0.25">
      <c r="R108939" s="352">
        <v>3</v>
      </c>
    </row>
    <row r="108940" spans="18:18" x14ac:dyDescent="0.25">
      <c r="R108940" s="352">
        <v>3</v>
      </c>
    </row>
    <row r="108941" spans="18:18" x14ac:dyDescent="0.25">
      <c r="R108941" s="352">
        <v>3</v>
      </c>
    </row>
    <row r="108942" spans="18:18" x14ac:dyDescent="0.25">
      <c r="R108942" s="352">
        <v>3</v>
      </c>
    </row>
    <row r="108943" spans="18:18" x14ac:dyDescent="0.25">
      <c r="R108943" s="352">
        <v>3</v>
      </c>
    </row>
    <row r="108944" spans="18:18" x14ac:dyDescent="0.25">
      <c r="R108944" s="352">
        <v>3</v>
      </c>
    </row>
    <row r="108945" spans="18:18" x14ac:dyDescent="0.25">
      <c r="R108945" s="352">
        <v>3</v>
      </c>
    </row>
    <row r="108946" spans="18:18" x14ac:dyDescent="0.25">
      <c r="R108946" s="352">
        <v>3</v>
      </c>
    </row>
    <row r="108947" spans="18:18" x14ac:dyDescent="0.25">
      <c r="R108947" s="352">
        <v>3</v>
      </c>
    </row>
    <row r="108948" spans="18:18" x14ac:dyDescent="0.25">
      <c r="R108948" s="352">
        <v>3</v>
      </c>
    </row>
    <row r="108949" spans="18:18" x14ac:dyDescent="0.25">
      <c r="R108949" s="352">
        <v>3</v>
      </c>
    </row>
    <row r="108950" spans="18:18" x14ac:dyDescent="0.25">
      <c r="R108950" s="352">
        <v>1</v>
      </c>
    </row>
    <row r="108951" spans="18:18" x14ac:dyDescent="0.25">
      <c r="R108951" s="352">
        <v>1</v>
      </c>
    </row>
    <row r="108952" spans="18:18" x14ac:dyDescent="0.25">
      <c r="R108952" s="352">
        <v>1</v>
      </c>
    </row>
    <row r="108953" spans="18:18" x14ac:dyDescent="0.25">
      <c r="R108953" s="352">
        <v>1</v>
      </c>
    </row>
    <row r="108954" spans="18:18" x14ac:dyDescent="0.25">
      <c r="R108954" s="352">
        <v>1</v>
      </c>
    </row>
    <row r="108955" spans="18:18" x14ac:dyDescent="0.25">
      <c r="R108955" s="352">
        <v>1</v>
      </c>
    </row>
    <row r="108956" spans="18:18" x14ac:dyDescent="0.25">
      <c r="R108956" s="352">
        <v>1</v>
      </c>
    </row>
    <row r="108957" spans="18:18" x14ac:dyDescent="0.25">
      <c r="R108957" s="352">
        <v>1</v>
      </c>
    </row>
    <row r="108958" spans="18:18" x14ac:dyDescent="0.25">
      <c r="R108958" s="352">
        <v>1</v>
      </c>
    </row>
    <row r="108959" spans="18:18" x14ac:dyDescent="0.25">
      <c r="R108959" s="352">
        <v>1</v>
      </c>
    </row>
    <row r="108960" spans="18:18" x14ac:dyDescent="0.25">
      <c r="R108960" s="352">
        <v>1</v>
      </c>
    </row>
    <row r="108961" spans="18:18" x14ac:dyDescent="0.25">
      <c r="R108961" s="352">
        <v>1</v>
      </c>
    </row>
    <row r="108962" spans="18:18" x14ac:dyDescent="0.25">
      <c r="R108962" s="352">
        <v>1</v>
      </c>
    </row>
    <row r="108963" spans="18:18" x14ac:dyDescent="0.25">
      <c r="R108963" s="352">
        <v>2</v>
      </c>
    </row>
    <row r="108964" spans="18:18" x14ac:dyDescent="0.25">
      <c r="R108964" s="352">
        <v>3</v>
      </c>
    </row>
    <row r="108965" spans="18:18" x14ac:dyDescent="0.25">
      <c r="R108965" s="352">
        <v>3</v>
      </c>
    </row>
    <row r="108966" spans="18:18" x14ac:dyDescent="0.25">
      <c r="R108966" s="352">
        <v>1</v>
      </c>
    </row>
    <row r="108967" spans="18:18" x14ac:dyDescent="0.25">
      <c r="R108967" s="352">
        <v>1</v>
      </c>
    </row>
    <row r="108968" spans="18:18" x14ac:dyDescent="0.25">
      <c r="R108968" s="352">
        <v>3</v>
      </c>
    </row>
    <row r="108969" spans="18:18" x14ac:dyDescent="0.25">
      <c r="R108969" s="352">
        <v>1</v>
      </c>
    </row>
    <row r="108970" spans="18:18" x14ac:dyDescent="0.25">
      <c r="R108970" s="352">
        <v>1</v>
      </c>
    </row>
    <row r="108971" spans="18:18" x14ac:dyDescent="0.25">
      <c r="R108971" s="352">
        <v>1</v>
      </c>
    </row>
    <row r="108972" spans="18:18" x14ac:dyDescent="0.25">
      <c r="R108972" s="352">
        <v>1</v>
      </c>
    </row>
    <row r="108973" spans="18:18" x14ac:dyDescent="0.25">
      <c r="R108973" s="352">
        <v>1</v>
      </c>
    </row>
    <row r="108974" spans="18:18" x14ac:dyDescent="0.25">
      <c r="R108974" s="352">
        <v>3</v>
      </c>
    </row>
    <row r="108975" spans="18:18" x14ac:dyDescent="0.25">
      <c r="R108975" s="352">
        <v>3</v>
      </c>
    </row>
    <row r="108976" spans="18:18" x14ac:dyDescent="0.25">
      <c r="R108976" s="352">
        <v>3</v>
      </c>
    </row>
    <row r="108977" spans="18:18" x14ac:dyDescent="0.25">
      <c r="R108977" s="352">
        <v>1</v>
      </c>
    </row>
    <row r="108978" spans="18:18" x14ac:dyDescent="0.25">
      <c r="R108978" s="352">
        <v>1</v>
      </c>
    </row>
    <row r="108979" spans="18:18" x14ac:dyDescent="0.25">
      <c r="R108979" s="352">
        <v>1</v>
      </c>
    </row>
    <row r="108980" spans="18:18" x14ac:dyDescent="0.25">
      <c r="R108980" s="352">
        <v>1</v>
      </c>
    </row>
    <row r="108981" spans="18:18" x14ac:dyDescent="0.25">
      <c r="R108981" s="352">
        <v>1</v>
      </c>
    </row>
    <row r="108982" spans="18:18" x14ac:dyDescent="0.25">
      <c r="R108982" s="352">
        <v>3</v>
      </c>
    </row>
    <row r="108983" spans="18:18" x14ac:dyDescent="0.25">
      <c r="R108983" s="352">
        <v>1</v>
      </c>
    </row>
    <row r="108984" spans="18:18" x14ac:dyDescent="0.25">
      <c r="R108984" s="352">
        <v>1</v>
      </c>
    </row>
    <row r="108985" spans="18:18" x14ac:dyDescent="0.25">
      <c r="R108985" s="352">
        <v>1</v>
      </c>
    </row>
    <row r="108986" spans="18:18" x14ac:dyDescent="0.25">
      <c r="R108986" s="352">
        <v>1</v>
      </c>
    </row>
    <row r="108987" spans="18:18" x14ac:dyDescent="0.25">
      <c r="R108987" s="352">
        <v>1</v>
      </c>
    </row>
    <row r="108988" spans="18:18" x14ac:dyDescent="0.25">
      <c r="R108988" s="352">
        <v>1</v>
      </c>
    </row>
    <row r="108989" spans="18:18" x14ac:dyDescent="0.25">
      <c r="R108989" s="352">
        <v>1</v>
      </c>
    </row>
    <row r="108990" spans="18:18" x14ac:dyDescent="0.25">
      <c r="R108990" s="352">
        <v>1</v>
      </c>
    </row>
    <row r="108991" spans="18:18" x14ac:dyDescent="0.25">
      <c r="R108991" s="352">
        <v>1</v>
      </c>
    </row>
    <row r="108992" spans="18:18" x14ac:dyDescent="0.25">
      <c r="R108992" s="352">
        <v>3</v>
      </c>
    </row>
    <row r="108993" spans="18:18" x14ac:dyDescent="0.25">
      <c r="R108993" s="352">
        <v>1</v>
      </c>
    </row>
    <row r="108994" spans="18:18" x14ac:dyDescent="0.25">
      <c r="R108994" s="352">
        <v>1</v>
      </c>
    </row>
    <row r="108995" spans="18:18" x14ac:dyDescent="0.25">
      <c r="R108995" s="352">
        <v>1</v>
      </c>
    </row>
    <row r="108996" spans="18:18" x14ac:dyDescent="0.25">
      <c r="R108996" s="352">
        <v>1</v>
      </c>
    </row>
    <row r="108997" spans="18:18" x14ac:dyDescent="0.25">
      <c r="R108997" s="352">
        <v>1</v>
      </c>
    </row>
    <row r="108998" spans="18:18" x14ac:dyDescent="0.25">
      <c r="R108998" s="352">
        <v>1</v>
      </c>
    </row>
    <row r="108999" spans="18:18" x14ac:dyDescent="0.25">
      <c r="R108999" s="352">
        <v>1</v>
      </c>
    </row>
    <row r="109000" spans="18:18" x14ac:dyDescent="0.25">
      <c r="R109000" s="352">
        <v>3</v>
      </c>
    </row>
    <row r="109001" spans="18:18" x14ac:dyDescent="0.25">
      <c r="R109001" s="352">
        <v>3</v>
      </c>
    </row>
    <row r="109002" spans="18:18" x14ac:dyDescent="0.25">
      <c r="R109002" s="352">
        <v>3</v>
      </c>
    </row>
    <row r="109003" spans="18:18" x14ac:dyDescent="0.25">
      <c r="R109003" s="352">
        <v>3</v>
      </c>
    </row>
    <row r="109004" spans="18:18" x14ac:dyDescent="0.25">
      <c r="R109004" s="352">
        <v>3</v>
      </c>
    </row>
    <row r="109005" spans="18:18" x14ac:dyDescent="0.25">
      <c r="R109005" s="352">
        <v>3</v>
      </c>
    </row>
    <row r="109006" spans="18:18" x14ac:dyDescent="0.25">
      <c r="R109006" s="352">
        <v>3</v>
      </c>
    </row>
    <row r="109007" spans="18:18" x14ac:dyDescent="0.25">
      <c r="R109007" s="352">
        <v>1</v>
      </c>
    </row>
    <row r="109008" spans="18:18" x14ac:dyDescent="0.25">
      <c r="R109008" s="352">
        <v>1</v>
      </c>
    </row>
    <row r="109009" spans="18:18" x14ac:dyDescent="0.25">
      <c r="R109009" s="352">
        <v>3</v>
      </c>
    </row>
    <row r="109010" spans="18:18" x14ac:dyDescent="0.25">
      <c r="R109010" s="352">
        <v>1</v>
      </c>
    </row>
    <row r="109011" spans="18:18" x14ac:dyDescent="0.25">
      <c r="R109011" s="352">
        <v>1</v>
      </c>
    </row>
    <row r="109012" spans="18:18" x14ac:dyDescent="0.25">
      <c r="R109012" s="352">
        <v>1</v>
      </c>
    </row>
    <row r="109013" spans="18:18" x14ac:dyDescent="0.25">
      <c r="R109013" s="352">
        <v>1</v>
      </c>
    </row>
    <row r="109014" spans="18:18" x14ac:dyDescent="0.25">
      <c r="R109014" s="352">
        <v>1</v>
      </c>
    </row>
    <row r="109015" spans="18:18" x14ac:dyDescent="0.25">
      <c r="R109015" s="352">
        <v>1</v>
      </c>
    </row>
    <row r="109016" spans="18:18" x14ac:dyDescent="0.25">
      <c r="R109016" s="352">
        <v>1</v>
      </c>
    </row>
    <row r="109017" spans="18:18" x14ac:dyDescent="0.25">
      <c r="R109017" s="352">
        <v>1</v>
      </c>
    </row>
    <row r="109018" spans="18:18" x14ac:dyDescent="0.25">
      <c r="R109018" s="352">
        <v>1</v>
      </c>
    </row>
    <row r="109019" spans="18:18" x14ac:dyDescent="0.25">
      <c r="R109019" s="352">
        <v>1</v>
      </c>
    </row>
    <row r="109020" spans="18:18" x14ac:dyDescent="0.25">
      <c r="R109020" s="352">
        <v>1</v>
      </c>
    </row>
    <row r="109021" spans="18:18" x14ac:dyDescent="0.25">
      <c r="R109021" s="352">
        <v>3</v>
      </c>
    </row>
    <row r="109022" spans="18:18" x14ac:dyDescent="0.25">
      <c r="R109022" s="352">
        <v>1</v>
      </c>
    </row>
    <row r="109023" spans="18:18" x14ac:dyDescent="0.25">
      <c r="R109023" s="352">
        <v>3</v>
      </c>
    </row>
    <row r="109024" spans="18:18" x14ac:dyDescent="0.25">
      <c r="R109024" s="352">
        <v>3</v>
      </c>
    </row>
    <row r="109025" spans="18:18" x14ac:dyDescent="0.25">
      <c r="R109025" s="352">
        <v>2</v>
      </c>
    </row>
    <row r="109026" spans="18:18" x14ac:dyDescent="0.25">
      <c r="R109026" s="352">
        <v>2</v>
      </c>
    </row>
    <row r="109027" spans="18:18" x14ac:dyDescent="0.25">
      <c r="R109027" s="352">
        <v>2</v>
      </c>
    </row>
    <row r="109028" spans="18:18" x14ac:dyDescent="0.25">
      <c r="R109028" s="352">
        <v>2</v>
      </c>
    </row>
    <row r="109029" spans="18:18" x14ac:dyDescent="0.25">
      <c r="R109029" s="352">
        <v>2</v>
      </c>
    </row>
    <row r="109030" spans="18:18" x14ac:dyDescent="0.25">
      <c r="R109030" s="352">
        <v>2</v>
      </c>
    </row>
    <row r="109031" spans="18:18" x14ac:dyDescent="0.25">
      <c r="R109031" s="352">
        <v>1</v>
      </c>
    </row>
    <row r="109032" spans="18:18" x14ac:dyDescent="0.25">
      <c r="R109032" s="352">
        <v>1</v>
      </c>
    </row>
    <row r="109033" spans="18:18" x14ac:dyDescent="0.25">
      <c r="R109033" s="352">
        <v>1</v>
      </c>
    </row>
    <row r="109034" spans="18:18" x14ac:dyDescent="0.25">
      <c r="R109034" s="352">
        <v>1</v>
      </c>
    </row>
    <row r="109035" spans="18:18" x14ac:dyDescent="0.25">
      <c r="R109035" s="352">
        <v>1</v>
      </c>
    </row>
    <row r="109036" spans="18:18" x14ac:dyDescent="0.25">
      <c r="R109036" s="352">
        <v>1</v>
      </c>
    </row>
    <row r="109037" spans="18:18" x14ac:dyDescent="0.25">
      <c r="R109037" s="352">
        <v>3</v>
      </c>
    </row>
    <row r="109038" spans="18:18" x14ac:dyDescent="0.25">
      <c r="R109038" s="352">
        <v>3</v>
      </c>
    </row>
    <row r="109039" spans="18:18" x14ac:dyDescent="0.25">
      <c r="R109039" s="352">
        <v>3</v>
      </c>
    </row>
    <row r="109040" spans="18:18" x14ac:dyDescent="0.25">
      <c r="R109040" s="352">
        <v>3</v>
      </c>
    </row>
    <row r="109041" spans="18:18" x14ac:dyDescent="0.25">
      <c r="R109041" s="352">
        <v>3</v>
      </c>
    </row>
    <row r="109042" spans="18:18" x14ac:dyDescent="0.25">
      <c r="R109042" s="352">
        <v>3</v>
      </c>
    </row>
    <row r="109043" spans="18:18" x14ac:dyDescent="0.25">
      <c r="R109043" s="352">
        <v>3</v>
      </c>
    </row>
    <row r="109044" spans="18:18" x14ac:dyDescent="0.25">
      <c r="R109044" s="352">
        <v>3</v>
      </c>
    </row>
    <row r="109045" spans="18:18" x14ac:dyDescent="0.25">
      <c r="R109045" s="352">
        <v>3</v>
      </c>
    </row>
    <row r="109046" spans="18:18" x14ac:dyDescent="0.25">
      <c r="R109046" s="352">
        <v>1</v>
      </c>
    </row>
    <row r="109047" spans="18:18" x14ac:dyDescent="0.25">
      <c r="R109047" s="352">
        <v>1</v>
      </c>
    </row>
    <row r="109048" spans="18:18" x14ac:dyDescent="0.25">
      <c r="R109048" s="352">
        <v>1</v>
      </c>
    </row>
    <row r="109049" spans="18:18" x14ac:dyDescent="0.25">
      <c r="R109049" s="352">
        <v>1</v>
      </c>
    </row>
    <row r="109050" spans="18:18" x14ac:dyDescent="0.25">
      <c r="R109050" s="352">
        <v>1</v>
      </c>
    </row>
    <row r="109051" spans="18:18" x14ac:dyDescent="0.25">
      <c r="R109051" s="352">
        <v>3</v>
      </c>
    </row>
    <row r="109052" spans="18:18" x14ac:dyDescent="0.25">
      <c r="R109052" s="352">
        <v>3</v>
      </c>
    </row>
    <row r="109053" spans="18:18" x14ac:dyDescent="0.25">
      <c r="R109053" s="352">
        <v>3</v>
      </c>
    </row>
    <row r="109054" spans="18:18" x14ac:dyDescent="0.25">
      <c r="R109054" s="352">
        <v>3</v>
      </c>
    </row>
    <row r="109055" spans="18:18" x14ac:dyDescent="0.25">
      <c r="R109055" s="352">
        <v>4</v>
      </c>
    </row>
    <row r="109056" spans="18:18" x14ac:dyDescent="0.25">
      <c r="R109056" s="352">
        <v>2</v>
      </c>
    </row>
    <row r="109057" spans="18:18" x14ac:dyDescent="0.25">
      <c r="R109057" s="352">
        <v>2</v>
      </c>
    </row>
    <row r="109058" spans="18:18" x14ac:dyDescent="0.25">
      <c r="R109058" s="352">
        <v>2</v>
      </c>
    </row>
    <row r="109059" spans="18:18" x14ac:dyDescent="0.25">
      <c r="R109059" s="352">
        <v>1</v>
      </c>
    </row>
    <row r="109060" spans="18:18" x14ac:dyDescent="0.25">
      <c r="R109060" s="352">
        <v>1</v>
      </c>
    </row>
    <row r="109061" spans="18:18" x14ac:dyDescent="0.25">
      <c r="R109061" s="352">
        <v>1</v>
      </c>
    </row>
    <row r="109062" spans="18:18" x14ac:dyDescent="0.25">
      <c r="R109062" s="352">
        <v>3</v>
      </c>
    </row>
    <row r="109063" spans="18:18" x14ac:dyDescent="0.25">
      <c r="R109063" s="352">
        <v>2</v>
      </c>
    </row>
    <row r="109064" spans="18:18" x14ac:dyDescent="0.25">
      <c r="R109064" s="352">
        <v>2</v>
      </c>
    </row>
    <row r="109065" spans="18:18" x14ac:dyDescent="0.25">
      <c r="R109065" s="352">
        <v>1</v>
      </c>
    </row>
    <row r="109066" spans="18:18" x14ac:dyDescent="0.25">
      <c r="R109066" s="352">
        <v>1</v>
      </c>
    </row>
    <row r="109067" spans="18:18" x14ac:dyDescent="0.25">
      <c r="R109067" s="352">
        <v>1</v>
      </c>
    </row>
    <row r="109068" spans="18:18" x14ac:dyDescent="0.25">
      <c r="R109068" s="352">
        <v>1</v>
      </c>
    </row>
    <row r="109069" spans="18:18" x14ac:dyDescent="0.25">
      <c r="R109069" s="352">
        <v>1</v>
      </c>
    </row>
    <row r="109070" spans="18:18" x14ac:dyDescent="0.25">
      <c r="R109070" s="352">
        <v>2</v>
      </c>
    </row>
    <row r="109071" spans="18:18" x14ac:dyDescent="0.25">
      <c r="R109071" s="352">
        <v>2</v>
      </c>
    </row>
    <row r="109072" spans="18:18" x14ac:dyDescent="0.25">
      <c r="R109072" s="352">
        <v>2</v>
      </c>
    </row>
    <row r="109073" spans="18:18" x14ac:dyDescent="0.25">
      <c r="R109073" s="352">
        <v>2</v>
      </c>
    </row>
    <row r="109074" spans="18:18" x14ac:dyDescent="0.25">
      <c r="R109074" s="352">
        <v>2</v>
      </c>
    </row>
    <row r="109075" spans="18:18" x14ac:dyDescent="0.25">
      <c r="R109075" s="352">
        <v>2</v>
      </c>
    </row>
    <row r="109076" spans="18:18" x14ac:dyDescent="0.25">
      <c r="R109076" s="352">
        <v>2</v>
      </c>
    </row>
    <row r="109077" spans="18:18" x14ac:dyDescent="0.25">
      <c r="R109077" s="352">
        <v>2</v>
      </c>
    </row>
    <row r="109078" spans="18:18" x14ac:dyDescent="0.25">
      <c r="R109078" s="352">
        <v>1</v>
      </c>
    </row>
    <row r="109079" spans="18:18" x14ac:dyDescent="0.25">
      <c r="R109079" s="352">
        <v>2</v>
      </c>
    </row>
    <row r="109080" spans="18:18" x14ac:dyDescent="0.25">
      <c r="R109080" s="352">
        <v>2</v>
      </c>
    </row>
    <row r="109081" spans="18:18" x14ac:dyDescent="0.25">
      <c r="R109081" s="352">
        <v>2</v>
      </c>
    </row>
    <row r="109082" spans="18:18" x14ac:dyDescent="0.25">
      <c r="R109082" s="352">
        <v>1</v>
      </c>
    </row>
    <row r="109083" spans="18:18" x14ac:dyDescent="0.25">
      <c r="R109083" s="352">
        <v>1</v>
      </c>
    </row>
    <row r="109084" spans="18:18" x14ac:dyDescent="0.25">
      <c r="R109084" s="352">
        <v>1</v>
      </c>
    </row>
    <row r="109085" spans="18:18" x14ac:dyDescent="0.25">
      <c r="R109085" s="352">
        <v>1</v>
      </c>
    </row>
    <row r="109086" spans="18:18" x14ac:dyDescent="0.25">
      <c r="R109086" s="352">
        <v>1</v>
      </c>
    </row>
    <row r="109087" spans="18:18" x14ac:dyDescent="0.25">
      <c r="R109087" s="352">
        <v>2</v>
      </c>
    </row>
    <row r="109088" spans="18:18" x14ac:dyDescent="0.25">
      <c r="R109088" s="352">
        <v>2</v>
      </c>
    </row>
    <row r="109089" spans="18:18" x14ac:dyDescent="0.25">
      <c r="R109089" s="352">
        <v>2</v>
      </c>
    </row>
    <row r="109090" spans="18:18" x14ac:dyDescent="0.25">
      <c r="R109090" s="352">
        <v>1</v>
      </c>
    </row>
    <row r="109091" spans="18:18" x14ac:dyDescent="0.25">
      <c r="R109091" s="352">
        <v>1</v>
      </c>
    </row>
    <row r="109092" spans="18:18" x14ac:dyDescent="0.25">
      <c r="R109092" s="352">
        <v>1</v>
      </c>
    </row>
    <row r="109093" spans="18:18" x14ac:dyDescent="0.25">
      <c r="R109093" s="352">
        <v>2</v>
      </c>
    </row>
    <row r="109094" spans="18:18" x14ac:dyDescent="0.25">
      <c r="R109094" s="352">
        <v>2</v>
      </c>
    </row>
    <row r="109095" spans="18:18" x14ac:dyDescent="0.25">
      <c r="R109095" s="352">
        <v>2</v>
      </c>
    </row>
    <row r="109096" spans="18:18" x14ac:dyDescent="0.25">
      <c r="R109096" s="352">
        <v>2</v>
      </c>
    </row>
    <row r="109097" spans="18:18" x14ac:dyDescent="0.25">
      <c r="R109097" s="352">
        <v>1</v>
      </c>
    </row>
    <row r="109098" spans="18:18" x14ac:dyDescent="0.25">
      <c r="R109098" s="352">
        <v>1</v>
      </c>
    </row>
    <row r="109099" spans="18:18" x14ac:dyDescent="0.25">
      <c r="R109099" s="352">
        <v>1</v>
      </c>
    </row>
    <row r="109100" spans="18:18" x14ac:dyDescent="0.25">
      <c r="R109100" s="352">
        <v>1</v>
      </c>
    </row>
    <row r="109101" spans="18:18" x14ac:dyDescent="0.25">
      <c r="R109101" s="352">
        <v>1</v>
      </c>
    </row>
    <row r="109102" spans="18:18" x14ac:dyDescent="0.25">
      <c r="R109102" s="352">
        <v>1</v>
      </c>
    </row>
    <row r="109103" spans="18:18" x14ac:dyDescent="0.25">
      <c r="R109103" s="352">
        <v>1</v>
      </c>
    </row>
    <row r="109104" spans="18:18" x14ac:dyDescent="0.25">
      <c r="R109104" s="352">
        <v>1</v>
      </c>
    </row>
    <row r="109105" spans="18:18" x14ac:dyDescent="0.25">
      <c r="R109105" s="352">
        <v>1</v>
      </c>
    </row>
    <row r="109106" spans="18:18" x14ac:dyDescent="0.25">
      <c r="R109106" s="352">
        <v>1</v>
      </c>
    </row>
    <row r="109107" spans="18:18" x14ac:dyDescent="0.25">
      <c r="R109107" s="352">
        <v>1</v>
      </c>
    </row>
    <row r="109108" spans="18:18" x14ac:dyDescent="0.25">
      <c r="R109108" s="352">
        <v>1</v>
      </c>
    </row>
    <row r="109109" spans="18:18" x14ac:dyDescent="0.25">
      <c r="R109109" s="352">
        <v>1</v>
      </c>
    </row>
    <row r="109110" spans="18:18" x14ac:dyDescent="0.25">
      <c r="R109110" s="352">
        <v>1</v>
      </c>
    </row>
    <row r="109111" spans="18:18" x14ac:dyDescent="0.25">
      <c r="R109111" s="352">
        <v>1</v>
      </c>
    </row>
    <row r="109112" spans="18:18" x14ac:dyDescent="0.25">
      <c r="R109112" s="352">
        <v>2</v>
      </c>
    </row>
    <row r="109113" spans="18:18" x14ac:dyDescent="0.25">
      <c r="R109113" s="352">
        <v>2</v>
      </c>
    </row>
    <row r="109114" spans="18:18" x14ac:dyDescent="0.25">
      <c r="R109114" s="352">
        <v>2</v>
      </c>
    </row>
    <row r="109115" spans="18:18" x14ac:dyDescent="0.25">
      <c r="R109115" s="352">
        <v>2</v>
      </c>
    </row>
    <row r="109116" spans="18:18" x14ac:dyDescent="0.25">
      <c r="R109116" s="352">
        <v>2</v>
      </c>
    </row>
    <row r="109117" spans="18:18" x14ac:dyDescent="0.25">
      <c r="R109117" s="352">
        <v>2</v>
      </c>
    </row>
    <row r="109118" spans="18:18" x14ac:dyDescent="0.25">
      <c r="R109118" s="352">
        <v>2</v>
      </c>
    </row>
    <row r="109119" spans="18:18" x14ac:dyDescent="0.25">
      <c r="R109119" s="352">
        <v>2</v>
      </c>
    </row>
    <row r="109120" spans="18:18" x14ac:dyDescent="0.25">
      <c r="R109120" s="352">
        <v>2</v>
      </c>
    </row>
    <row r="109121" spans="18:18" x14ac:dyDescent="0.25">
      <c r="R109121" s="352">
        <v>2</v>
      </c>
    </row>
    <row r="109122" spans="18:18" x14ac:dyDescent="0.25">
      <c r="R109122" s="352">
        <v>2</v>
      </c>
    </row>
    <row r="109123" spans="18:18" x14ac:dyDescent="0.25">
      <c r="R109123" s="352">
        <v>2</v>
      </c>
    </row>
    <row r="109124" spans="18:18" x14ac:dyDescent="0.25">
      <c r="R109124" s="352">
        <v>1</v>
      </c>
    </row>
    <row r="109125" spans="18:18" x14ac:dyDescent="0.25">
      <c r="R109125" s="352">
        <v>1</v>
      </c>
    </row>
    <row r="109126" spans="18:18" x14ac:dyDescent="0.25">
      <c r="R109126" s="352">
        <v>1</v>
      </c>
    </row>
    <row r="109127" spans="18:18" x14ac:dyDescent="0.25">
      <c r="R109127" s="352">
        <v>1</v>
      </c>
    </row>
    <row r="109128" spans="18:18" x14ac:dyDescent="0.25">
      <c r="R109128" s="352">
        <v>1</v>
      </c>
    </row>
    <row r="109129" spans="18:18" x14ac:dyDescent="0.25">
      <c r="R109129" s="352">
        <v>1</v>
      </c>
    </row>
    <row r="109130" spans="18:18" x14ac:dyDescent="0.25">
      <c r="R109130" s="352">
        <v>1</v>
      </c>
    </row>
    <row r="109131" spans="18:18" x14ac:dyDescent="0.25">
      <c r="R109131" s="352">
        <v>1</v>
      </c>
    </row>
    <row r="109132" spans="18:18" x14ac:dyDescent="0.25">
      <c r="R109132" s="352">
        <v>1</v>
      </c>
    </row>
    <row r="109133" spans="18:18" x14ac:dyDescent="0.25">
      <c r="R109133" s="352">
        <v>1</v>
      </c>
    </row>
    <row r="109134" spans="18:18" x14ac:dyDescent="0.25">
      <c r="R109134" s="352">
        <v>2</v>
      </c>
    </row>
    <row r="109135" spans="18:18" x14ac:dyDescent="0.25">
      <c r="R109135" s="352">
        <v>2</v>
      </c>
    </row>
    <row r="109136" spans="18:18" x14ac:dyDescent="0.25">
      <c r="R109136" s="352">
        <v>2</v>
      </c>
    </row>
    <row r="109137" spans="18:18" x14ac:dyDescent="0.25">
      <c r="R109137" s="352">
        <v>2</v>
      </c>
    </row>
    <row r="109138" spans="18:18" x14ac:dyDescent="0.25">
      <c r="R109138" s="352">
        <v>2</v>
      </c>
    </row>
    <row r="109139" spans="18:18" x14ac:dyDescent="0.25">
      <c r="R109139" s="352">
        <v>2</v>
      </c>
    </row>
    <row r="109140" spans="18:18" x14ac:dyDescent="0.25">
      <c r="R109140" s="352">
        <v>2</v>
      </c>
    </row>
    <row r="109141" spans="18:18" x14ac:dyDescent="0.25">
      <c r="R109141" s="352">
        <v>2</v>
      </c>
    </row>
    <row r="109142" spans="18:18" x14ac:dyDescent="0.25">
      <c r="R109142" s="352">
        <v>1</v>
      </c>
    </row>
    <row r="109143" spans="18:18" x14ac:dyDescent="0.25">
      <c r="R109143" s="352">
        <v>1</v>
      </c>
    </row>
    <row r="109144" spans="18:18" x14ac:dyDescent="0.25">
      <c r="R109144" s="352">
        <v>1</v>
      </c>
    </row>
    <row r="109145" spans="18:18" x14ac:dyDescent="0.25">
      <c r="R109145" s="352">
        <v>1</v>
      </c>
    </row>
    <row r="109146" spans="18:18" x14ac:dyDescent="0.25">
      <c r="R109146" s="352">
        <v>1</v>
      </c>
    </row>
    <row r="109147" spans="18:18" x14ac:dyDescent="0.25">
      <c r="R109147" s="352">
        <v>3</v>
      </c>
    </row>
    <row r="109148" spans="18:18" x14ac:dyDescent="0.25">
      <c r="R109148" s="352">
        <v>3</v>
      </c>
    </row>
    <row r="109149" spans="18:18" x14ac:dyDescent="0.25">
      <c r="R109149" s="352">
        <v>3</v>
      </c>
    </row>
    <row r="109150" spans="18:18" x14ac:dyDescent="0.25">
      <c r="R109150" s="352">
        <v>3</v>
      </c>
    </row>
    <row r="109151" spans="18:18" x14ac:dyDescent="0.25">
      <c r="R109151" s="352">
        <v>3</v>
      </c>
    </row>
    <row r="109152" spans="18:18" x14ac:dyDescent="0.25">
      <c r="R109152" s="352">
        <v>3</v>
      </c>
    </row>
    <row r="109153" spans="18:18" x14ac:dyDescent="0.25">
      <c r="R109153" s="352">
        <v>1</v>
      </c>
    </row>
    <row r="109154" spans="18:18" x14ac:dyDescent="0.25">
      <c r="R109154" s="352">
        <v>1</v>
      </c>
    </row>
    <row r="109155" spans="18:18" x14ac:dyDescent="0.25">
      <c r="R109155" s="352">
        <v>1</v>
      </c>
    </row>
    <row r="109156" spans="18:18" x14ac:dyDescent="0.25">
      <c r="R109156" s="352">
        <v>1</v>
      </c>
    </row>
    <row r="109157" spans="18:18" x14ac:dyDescent="0.25">
      <c r="R109157" s="352">
        <v>3</v>
      </c>
    </row>
    <row r="109158" spans="18:18" x14ac:dyDescent="0.25">
      <c r="R109158" s="352">
        <v>3</v>
      </c>
    </row>
    <row r="109159" spans="18:18" x14ac:dyDescent="0.25">
      <c r="R109159" s="352">
        <v>3</v>
      </c>
    </row>
    <row r="109160" spans="18:18" x14ac:dyDescent="0.25">
      <c r="R109160" s="352">
        <v>1</v>
      </c>
    </row>
    <row r="109161" spans="18:18" x14ac:dyDescent="0.25">
      <c r="R109161" s="352">
        <v>2</v>
      </c>
    </row>
    <row r="109162" spans="18:18" x14ac:dyDescent="0.25">
      <c r="R109162" s="352">
        <v>1</v>
      </c>
    </row>
    <row r="109163" spans="18:18" x14ac:dyDescent="0.25">
      <c r="R109163" s="352">
        <v>1</v>
      </c>
    </row>
    <row r="109164" spans="18:18" x14ac:dyDescent="0.25">
      <c r="R109164" s="352">
        <v>1</v>
      </c>
    </row>
    <row r="109165" spans="18:18" x14ac:dyDescent="0.25">
      <c r="R109165" s="352">
        <v>1</v>
      </c>
    </row>
    <row r="109166" spans="18:18" x14ac:dyDescent="0.25">
      <c r="R109166" s="352">
        <v>1</v>
      </c>
    </row>
    <row r="109167" spans="18:18" x14ac:dyDescent="0.25">
      <c r="R109167" s="352">
        <v>2</v>
      </c>
    </row>
    <row r="109168" spans="18:18" x14ac:dyDescent="0.25">
      <c r="R109168" s="352">
        <v>2</v>
      </c>
    </row>
    <row r="109169" spans="18:18" x14ac:dyDescent="0.25">
      <c r="R109169" s="352">
        <v>3</v>
      </c>
    </row>
    <row r="109170" spans="18:18" x14ac:dyDescent="0.25">
      <c r="R109170" s="352">
        <v>3</v>
      </c>
    </row>
    <row r="109171" spans="18:18" x14ac:dyDescent="0.25">
      <c r="R109171" s="352">
        <v>1</v>
      </c>
    </row>
    <row r="109172" spans="18:18" x14ac:dyDescent="0.25">
      <c r="R109172" s="352">
        <v>3</v>
      </c>
    </row>
    <row r="109173" spans="18:18" x14ac:dyDescent="0.25">
      <c r="R109173" s="352">
        <v>3</v>
      </c>
    </row>
    <row r="109174" spans="18:18" x14ac:dyDescent="0.25">
      <c r="R109174" s="352">
        <v>2</v>
      </c>
    </row>
    <row r="109175" spans="18:18" x14ac:dyDescent="0.25">
      <c r="R109175" s="352">
        <v>2</v>
      </c>
    </row>
    <row r="109176" spans="18:18" x14ac:dyDescent="0.25">
      <c r="R109176" s="352">
        <v>2</v>
      </c>
    </row>
    <row r="109177" spans="18:18" x14ac:dyDescent="0.25">
      <c r="R109177" s="352">
        <v>2</v>
      </c>
    </row>
    <row r="109178" spans="18:18" x14ac:dyDescent="0.25">
      <c r="R109178" s="352">
        <v>3</v>
      </c>
    </row>
    <row r="109179" spans="18:18" x14ac:dyDescent="0.25">
      <c r="R109179" s="352">
        <v>3</v>
      </c>
    </row>
    <row r="109180" spans="18:18" x14ac:dyDescent="0.25">
      <c r="R109180" s="352">
        <v>3</v>
      </c>
    </row>
    <row r="109181" spans="18:18" x14ac:dyDescent="0.25">
      <c r="R109181" s="352">
        <v>3</v>
      </c>
    </row>
    <row r="109182" spans="18:18" x14ac:dyDescent="0.25">
      <c r="R109182" s="352">
        <v>3</v>
      </c>
    </row>
    <row r="109183" spans="18:18" x14ac:dyDescent="0.25">
      <c r="R109183" s="352">
        <v>1</v>
      </c>
    </row>
    <row r="109184" spans="18:18" x14ac:dyDescent="0.25">
      <c r="R109184" s="352">
        <v>1</v>
      </c>
    </row>
    <row r="109185" spans="18:18" x14ac:dyDescent="0.25">
      <c r="R109185" s="352">
        <v>3</v>
      </c>
    </row>
    <row r="109186" spans="18:18" x14ac:dyDescent="0.25">
      <c r="R109186" s="352">
        <v>1</v>
      </c>
    </row>
    <row r="109187" spans="18:18" x14ac:dyDescent="0.25">
      <c r="R109187" s="352">
        <v>3</v>
      </c>
    </row>
    <row r="109188" spans="18:18" x14ac:dyDescent="0.25">
      <c r="R109188" s="352">
        <v>3</v>
      </c>
    </row>
    <row r="109189" spans="18:18" x14ac:dyDescent="0.25">
      <c r="R109189" s="352">
        <v>1</v>
      </c>
    </row>
    <row r="109190" spans="18:18" x14ac:dyDescent="0.25">
      <c r="R109190" s="352">
        <v>1</v>
      </c>
    </row>
    <row r="109191" spans="18:18" x14ac:dyDescent="0.25">
      <c r="R109191" s="352">
        <v>1</v>
      </c>
    </row>
    <row r="109192" spans="18:18" x14ac:dyDescent="0.25">
      <c r="R109192" s="352">
        <v>1</v>
      </c>
    </row>
    <row r="109193" spans="18:18" x14ac:dyDescent="0.25">
      <c r="R109193" s="352">
        <v>1</v>
      </c>
    </row>
    <row r="109194" spans="18:18" x14ac:dyDescent="0.25">
      <c r="R109194" s="352">
        <v>1</v>
      </c>
    </row>
    <row r="109195" spans="18:18" x14ac:dyDescent="0.25">
      <c r="R109195" s="352">
        <v>1</v>
      </c>
    </row>
    <row r="109196" spans="18:18" x14ac:dyDescent="0.25">
      <c r="R109196" s="352">
        <v>1</v>
      </c>
    </row>
    <row r="109197" spans="18:18" x14ac:dyDescent="0.25">
      <c r="R109197" s="352">
        <v>3</v>
      </c>
    </row>
    <row r="109198" spans="18:18" x14ac:dyDescent="0.25">
      <c r="R109198" s="352">
        <v>3</v>
      </c>
    </row>
    <row r="109199" spans="18:18" x14ac:dyDescent="0.25">
      <c r="R109199" s="352">
        <v>1</v>
      </c>
    </row>
    <row r="109200" spans="18:18" x14ac:dyDescent="0.25">
      <c r="R109200" s="352">
        <v>1</v>
      </c>
    </row>
    <row r="109201" spans="18:18" x14ac:dyDescent="0.25">
      <c r="R109201" s="352">
        <v>3</v>
      </c>
    </row>
    <row r="109202" spans="18:18" x14ac:dyDescent="0.25">
      <c r="R109202" s="352">
        <v>3</v>
      </c>
    </row>
    <row r="109203" spans="18:18" x14ac:dyDescent="0.25">
      <c r="R109203" s="352">
        <v>1</v>
      </c>
    </row>
    <row r="109204" spans="18:18" x14ac:dyDescent="0.25">
      <c r="R109204" s="352">
        <v>1</v>
      </c>
    </row>
    <row r="109205" spans="18:18" x14ac:dyDescent="0.25">
      <c r="R109205" s="352">
        <v>1</v>
      </c>
    </row>
    <row r="109206" spans="18:18" x14ac:dyDescent="0.25">
      <c r="R109206" s="352">
        <v>3</v>
      </c>
    </row>
    <row r="109207" spans="18:18" x14ac:dyDescent="0.25">
      <c r="R109207" s="352">
        <v>1</v>
      </c>
    </row>
    <row r="109208" spans="18:18" x14ac:dyDescent="0.25">
      <c r="R109208" s="352">
        <v>3</v>
      </c>
    </row>
    <row r="109209" spans="18:18" x14ac:dyDescent="0.25">
      <c r="R109209" s="352">
        <v>3</v>
      </c>
    </row>
    <row r="109210" spans="18:18" x14ac:dyDescent="0.25">
      <c r="R109210" s="352">
        <v>1</v>
      </c>
    </row>
    <row r="109211" spans="18:18" x14ac:dyDescent="0.25">
      <c r="R109211" s="352">
        <v>1</v>
      </c>
    </row>
    <row r="109212" spans="18:18" x14ac:dyDescent="0.25">
      <c r="R109212" s="352">
        <v>3</v>
      </c>
    </row>
    <row r="109213" spans="18:18" x14ac:dyDescent="0.25">
      <c r="R109213" s="352">
        <v>1</v>
      </c>
    </row>
    <row r="109214" spans="18:18" x14ac:dyDescent="0.25">
      <c r="R109214" s="352">
        <v>1</v>
      </c>
    </row>
    <row r="109215" spans="18:18" x14ac:dyDescent="0.25">
      <c r="R109215" s="352">
        <v>1</v>
      </c>
    </row>
    <row r="109216" spans="18:18" x14ac:dyDescent="0.25">
      <c r="R109216" s="352">
        <v>4</v>
      </c>
    </row>
    <row r="109217" spans="18:18" x14ac:dyDescent="0.25">
      <c r="R109217" s="352">
        <v>2</v>
      </c>
    </row>
    <row r="109218" spans="18:18" x14ac:dyDescent="0.25">
      <c r="R109218" s="352">
        <v>3</v>
      </c>
    </row>
    <row r="109219" spans="18:18" x14ac:dyDescent="0.25">
      <c r="R109219" s="352">
        <v>4</v>
      </c>
    </row>
    <row r="109220" spans="18:18" x14ac:dyDescent="0.25">
      <c r="R109220" s="352">
        <v>4</v>
      </c>
    </row>
    <row r="109221" spans="18:18" x14ac:dyDescent="0.25">
      <c r="R109221" s="352">
        <v>4</v>
      </c>
    </row>
    <row r="109222" spans="18:18" x14ac:dyDescent="0.25">
      <c r="R109222" s="352">
        <v>1</v>
      </c>
    </row>
    <row r="109223" spans="18:18" x14ac:dyDescent="0.25">
      <c r="R109223" s="352">
        <v>2</v>
      </c>
    </row>
    <row r="109224" spans="18:18" x14ac:dyDescent="0.25">
      <c r="R109224" s="352">
        <v>2</v>
      </c>
    </row>
    <row r="109225" spans="18:18" x14ac:dyDescent="0.25">
      <c r="R109225" s="352">
        <v>1</v>
      </c>
    </row>
    <row r="109226" spans="18:18" x14ac:dyDescent="0.25">
      <c r="R109226" s="352">
        <v>2</v>
      </c>
    </row>
    <row r="109227" spans="18:18" x14ac:dyDescent="0.25">
      <c r="R109227" s="352">
        <v>1</v>
      </c>
    </row>
    <row r="109228" spans="18:18" x14ac:dyDescent="0.25">
      <c r="R109228" s="352">
        <v>2</v>
      </c>
    </row>
    <row r="109229" spans="18:18" x14ac:dyDescent="0.25">
      <c r="R109229" s="352">
        <v>2</v>
      </c>
    </row>
    <row r="109230" spans="18:18" x14ac:dyDescent="0.25">
      <c r="R109230" s="352">
        <v>1</v>
      </c>
    </row>
    <row r="109231" spans="18:18" x14ac:dyDescent="0.25">
      <c r="R109231" s="352">
        <v>1</v>
      </c>
    </row>
    <row r="109232" spans="18:18" x14ac:dyDescent="0.25">
      <c r="R109232" s="352">
        <v>2</v>
      </c>
    </row>
    <row r="109233" spans="18:18" x14ac:dyDescent="0.25">
      <c r="R109233" s="352">
        <v>1</v>
      </c>
    </row>
    <row r="109234" spans="18:18" x14ac:dyDescent="0.25">
      <c r="R109234" s="352">
        <v>1</v>
      </c>
    </row>
    <row r="109235" spans="18:18" x14ac:dyDescent="0.25">
      <c r="R109235" s="352">
        <v>1</v>
      </c>
    </row>
    <row r="109236" spans="18:18" x14ac:dyDescent="0.25">
      <c r="R109236" s="352">
        <v>1</v>
      </c>
    </row>
    <row r="109237" spans="18:18" x14ac:dyDescent="0.25">
      <c r="R109237" s="352">
        <v>1</v>
      </c>
    </row>
    <row r="109238" spans="18:18" x14ac:dyDescent="0.25">
      <c r="R109238" s="352">
        <v>1</v>
      </c>
    </row>
    <row r="109239" spans="18:18" x14ac:dyDescent="0.25">
      <c r="R109239" s="352">
        <v>1</v>
      </c>
    </row>
    <row r="109240" spans="18:18" x14ac:dyDescent="0.25">
      <c r="R109240" s="352">
        <v>1</v>
      </c>
    </row>
    <row r="109241" spans="18:18" x14ac:dyDescent="0.25">
      <c r="R109241" s="352">
        <v>1</v>
      </c>
    </row>
    <row r="109242" spans="18:18" x14ac:dyDescent="0.25">
      <c r="R109242" s="352">
        <v>1</v>
      </c>
    </row>
    <row r="109243" spans="18:18" x14ac:dyDescent="0.25">
      <c r="R109243" s="352">
        <v>1</v>
      </c>
    </row>
    <row r="109244" spans="18:18" x14ac:dyDescent="0.25">
      <c r="R109244" s="352">
        <v>1</v>
      </c>
    </row>
    <row r="109245" spans="18:18" x14ac:dyDescent="0.25">
      <c r="R109245" s="352">
        <v>1</v>
      </c>
    </row>
    <row r="109246" spans="18:18" x14ac:dyDescent="0.25">
      <c r="R109246" s="352">
        <v>1</v>
      </c>
    </row>
    <row r="109247" spans="18:18" x14ac:dyDescent="0.25">
      <c r="R109247" s="352">
        <v>1</v>
      </c>
    </row>
    <row r="109248" spans="18:18" x14ac:dyDescent="0.25">
      <c r="R109248" s="352">
        <v>1</v>
      </c>
    </row>
    <row r="109249" spans="18:18" x14ac:dyDescent="0.25">
      <c r="R109249" s="352">
        <v>1</v>
      </c>
    </row>
    <row r="109250" spans="18:18" x14ac:dyDescent="0.25">
      <c r="R109250" s="352">
        <v>1</v>
      </c>
    </row>
    <row r="109251" spans="18:18" x14ac:dyDescent="0.25">
      <c r="R109251" s="352">
        <v>1</v>
      </c>
    </row>
    <row r="109252" spans="18:18" x14ac:dyDescent="0.25">
      <c r="R109252" s="352">
        <v>2</v>
      </c>
    </row>
    <row r="109253" spans="18:18" x14ac:dyDescent="0.25">
      <c r="R109253" s="352">
        <v>2</v>
      </c>
    </row>
    <row r="109254" spans="18:18" x14ac:dyDescent="0.25">
      <c r="R109254" s="352">
        <v>2</v>
      </c>
    </row>
    <row r="109255" spans="18:18" x14ac:dyDescent="0.25">
      <c r="R109255" s="352">
        <v>2</v>
      </c>
    </row>
    <row r="109256" spans="18:18" x14ac:dyDescent="0.25">
      <c r="R109256" s="352">
        <v>4</v>
      </c>
    </row>
    <row r="109257" spans="18:18" x14ac:dyDescent="0.25">
      <c r="R109257" s="352">
        <v>4</v>
      </c>
    </row>
    <row r="109258" spans="18:18" x14ac:dyDescent="0.25">
      <c r="R109258" s="352">
        <v>1</v>
      </c>
    </row>
    <row r="109259" spans="18:18" x14ac:dyDescent="0.25">
      <c r="R109259" s="352">
        <v>1</v>
      </c>
    </row>
    <row r="109260" spans="18:18" x14ac:dyDescent="0.25">
      <c r="R109260" s="352">
        <v>1</v>
      </c>
    </row>
    <row r="109261" spans="18:18" x14ac:dyDescent="0.25">
      <c r="R109261" s="352">
        <v>1</v>
      </c>
    </row>
    <row r="109262" spans="18:18" x14ac:dyDescent="0.25">
      <c r="R109262" s="352">
        <v>1</v>
      </c>
    </row>
    <row r="109263" spans="18:18" x14ac:dyDescent="0.25">
      <c r="R109263" s="352">
        <v>1</v>
      </c>
    </row>
    <row r="109264" spans="18:18" x14ac:dyDescent="0.25">
      <c r="R109264" s="352">
        <v>1</v>
      </c>
    </row>
    <row r="109265" spans="18:18" x14ac:dyDescent="0.25">
      <c r="R109265" s="352">
        <v>1</v>
      </c>
    </row>
    <row r="109266" spans="18:18" x14ac:dyDescent="0.25">
      <c r="R109266" s="352">
        <v>1</v>
      </c>
    </row>
    <row r="109267" spans="18:18" x14ac:dyDescent="0.25">
      <c r="R109267" s="352">
        <v>1</v>
      </c>
    </row>
    <row r="109268" spans="18:18" x14ac:dyDescent="0.25">
      <c r="R109268" s="352">
        <v>1</v>
      </c>
    </row>
    <row r="109269" spans="18:18" x14ac:dyDescent="0.25">
      <c r="R109269" s="352">
        <v>2</v>
      </c>
    </row>
    <row r="109270" spans="18:18" x14ac:dyDescent="0.25">
      <c r="R109270" s="352">
        <v>1</v>
      </c>
    </row>
    <row r="109271" spans="18:18" x14ac:dyDescent="0.25">
      <c r="R109271" s="352">
        <v>1</v>
      </c>
    </row>
    <row r="109272" spans="18:18" x14ac:dyDescent="0.25">
      <c r="R109272" s="352">
        <v>1</v>
      </c>
    </row>
    <row r="109273" spans="18:18" x14ac:dyDescent="0.25">
      <c r="R109273" s="352">
        <v>1</v>
      </c>
    </row>
    <row r="109274" spans="18:18" x14ac:dyDescent="0.25">
      <c r="R109274" s="352">
        <v>1</v>
      </c>
    </row>
    <row r="109275" spans="18:18" x14ac:dyDescent="0.25">
      <c r="R109275" s="352">
        <v>1</v>
      </c>
    </row>
    <row r="109276" spans="18:18" x14ac:dyDescent="0.25">
      <c r="R109276" s="352">
        <v>1</v>
      </c>
    </row>
    <row r="109277" spans="18:18" x14ac:dyDescent="0.25">
      <c r="R109277" s="352">
        <v>1</v>
      </c>
    </row>
    <row r="109278" spans="18:18" x14ac:dyDescent="0.25">
      <c r="R109278" s="352">
        <v>1</v>
      </c>
    </row>
    <row r="109279" spans="18:18" x14ac:dyDescent="0.25">
      <c r="R109279" s="352">
        <v>1</v>
      </c>
    </row>
    <row r="109280" spans="18:18" x14ac:dyDescent="0.25">
      <c r="R109280" s="352">
        <v>1</v>
      </c>
    </row>
    <row r="109281" spans="18:18" x14ac:dyDescent="0.25">
      <c r="R109281" s="352">
        <v>3</v>
      </c>
    </row>
    <row r="109282" spans="18:18" x14ac:dyDescent="0.25">
      <c r="R109282" s="352">
        <v>3</v>
      </c>
    </row>
    <row r="109283" spans="18:18" x14ac:dyDescent="0.25">
      <c r="R109283" s="352">
        <v>3</v>
      </c>
    </row>
    <row r="109284" spans="18:18" x14ac:dyDescent="0.25">
      <c r="R109284" s="352">
        <v>1</v>
      </c>
    </row>
    <row r="109285" spans="18:18" x14ac:dyDescent="0.25">
      <c r="R109285" s="352">
        <v>3</v>
      </c>
    </row>
    <row r="109286" spans="18:18" x14ac:dyDescent="0.25">
      <c r="R109286" s="352">
        <v>1</v>
      </c>
    </row>
    <row r="109287" spans="18:18" x14ac:dyDescent="0.25">
      <c r="R109287" s="352">
        <v>1</v>
      </c>
    </row>
    <row r="109288" spans="18:18" x14ac:dyDescent="0.25">
      <c r="R109288" s="352">
        <v>3</v>
      </c>
    </row>
    <row r="109289" spans="18:18" x14ac:dyDescent="0.25">
      <c r="R109289" s="352">
        <v>3</v>
      </c>
    </row>
    <row r="109290" spans="18:18" x14ac:dyDescent="0.25">
      <c r="R109290" s="352">
        <v>3</v>
      </c>
    </row>
    <row r="109291" spans="18:18" x14ac:dyDescent="0.25">
      <c r="R109291" s="352">
        <v>3</v>
      </c>
    </row>
    <row r="109292" spans="18:18" x14ac:dyDescent="0.25">
      <c r="R109292" s="352">
        <v>3</v>
      </c>
    </row>
    <row r="109293" spans="18:18" x14ac:dyDescent="0.25">
      <c r="R109293" s="352">
        <v>3</v>
      </c>
    </row>
    <row r="109294" spans="18:18" x14ac:dyDescent="0.25">
      <c r="R109294" s="352">
        <v>3</v>
      </c>
    </row>
    <row r="109295" spans="18:18" x14ac:dyDescent="0.25">
      <c r="R109295" s="352">
        <v>3</v>
      </c>
    </row>
    <row r="109296" spans="18:18" x14ac:dyDescent="0.25">
      <c r="R109296" s="352">
        <v>3</v>
      </c>
    </row>
    <row r="109297" spans="18:18" x14ac:dyDescent="0.25">
      <c r="R109297" s="352">
        <v>3</v>
      </c>
    </row>
    <row r="109298" spans="18:18" x14ac:dyDescent="0.25">
      <c r="R109298" s="352">
        <v>3</v>
      </c>
    </row>
    <row r="109299" spans="18:18" x14ac:dyDescent="0.25">
      <c r="R109299" s="352">
        <v>3</v>
      </c>
    </row>
    <row r="109300" spans="18:18" x14ac:dyDescent="0.25">
      <c r="R109300" s="352">
        <v>3</v>
      </c>
    </row>
    <row r="109301" spans="18:18" x14ac:dyDescent="0.25">
      <c r="R109301" s="352">
        <v>3</v>
      </c>
    </row>
    <row r="109302" spans="18:18" x14ac:dyDescent="0.25">
      <c r="R109302" s="352">
        <v>3</v>
      </c>
    </row>
    <row r="109303" spans="18:18" x14ac:dyDescent="0.25">
      <c r="R109303" s="352">
        <v>1</v>
      </c>
    </row>
    <row r="109304" spans="18:18" x14ac:dyDescent="0.25">
      <c r="R109304" s="352">
        <v>1</v>
      </c>
    </row>
    <row r="109305" spans="18:18" x14ac:dyDescent="0.25">
      <c r="R109305" s="352">
        <v>1</v>
      </c>
    </row>
    <row r="109306" spans="18:18" x14ac:dyDescent="0.25">
      <c r="R109306" s="352">
        <v>1</v>
      </c>
    </row>
    <row r="109307" spans="18:18" x14ac:dyDescent="0.25">
      <c r="R109307" s="352">
        <v>1</v>
      </c>
    </row>
    <row r="109308" spans="18:18" x14ac:dyDescent="0.25">
      <c r="R109308" s="352">
        <v>1</v>
      </c>
    </row>
    <row r="109309" spans="18:18" x14ac:dyDescent="0.25">
      <c r="R109309" s="352">
        <v>1</v>
      </c>
    </row>
    <row r="109310" spans="18:18" x14ac:dyDescent="0.25">
      <c r="R109310" s="352">
        <v>1</v>
      </c>
    </row>
    <row r="109311" spans="18:18" x14ac:dyDescent="0.25">
      <c r="R109311" s="352">
        <v>1</v>
      </c>
    </row>
    <row r="109312" spans="18:18" x14ac:dyDescent="0.25">
      <c r="R109312" s="352">
        <v>1</v>
      </c>
    </row>
    <row r="109313" spans="18:18" x14ac:dyDescent="0.25">
      <c r="R109313" s="352">
        <v>1</v>
      </c>
    </row>
    <row r="109314" spans="18:18" x14ac:dyDescent="0.25">
      <c r="R109314" s="352">
        <v>1</v>
      </c>
    </row>
    <row r="109315" spans="18:18" x14ac:dyDescent="0.25">
      <c r="R109315" s="352">
        <v>2</v>
      </c>
    </row>
    <row r="109316" spans="18:18" x14ac:dyDescent="0.25">
      <c r="R109316" s="352">
        <v>2</v>
      </c>
    </row>
    <row r="109317" spans="18:18" x14ac:dyDescent="0.25">
      <c r="R109317" s="352">
        <v>2</v>
      </c>
    </row>
    <row r="109318" spans="18:18" x14ac:dyDescent="0.25">
      <c r="R109318" s="352">
        <v>2</v>
      </c>
    </row>
    <row r="109319" spans="18:18" x14ac:dyDescent="0.25">
      <c r="R109319" s="352">
        <v>2</v>
      </c>
    </row>
    <row r="109320" spans="18:18" x14ac:dyDescent="0.25">
      <c r="R109320" s="352">
        <v>1</v>
      </c>
    </row>
    <row r="109321" spans="18:18" x14ac:dyDescent="0.25">
      <c r="R109321" s="352">
        <v>1</v>
      </c>
    </row>
    <row r="109322" spans="18:18" x14ac:dyDescent="0.25">
      <c r="R109322" s="352">
        <v>1</v>
      </c>
    </row>
    <row r="109323" spans="18:18" x14ac:dyDescent="0.25">
      <c r="R109323" s="352">
        <v>3</v>
      </c>
    </row>
    <row r="109324" spans="18:18" x14ac:dyDescent="0.25">
      <c r="R109324" s="352">
        <v>3</v>
      </c>
    </row>
    <row r="109325" spans="18:18" x14ac:dyDescent="0.25">
      <c r="R109325" s="352">
        <v>2</v>
      </c>
    </row>
    <row r="109326" spans="18:18" x14ac:dyDescent="0.25">
      <c r="R109326" s="352">
        <v>2</v>
      </c>
    </row>
    <row r="109327" spans="18:18" x14ac:dyDescent="0.25">
      <c r="R109327" s="352">
        <v>2</v>
      </c>
    </row>
    <row r="109328" spans="18:18" x14ac:dyDescent="0.25">
      <c r="R109328" s="352">
        <v>2</v>
      </c>
    </row>
    <row r="109329" spans="18:18" x14ac:dyDescent="0.25">
      <c r="R109329" s="352">
        <v>3</v>
      </c>
    </row>
    <row r="109330" spans="18:18" x14ac:dyDescent="0.25">
      <c r="R109330" s="352">
        <v>3</v>
      </c>
    </row>
    <row r="109331" spans="18:18" x14ac:dyDescent="0.25">
      <c r="R109331" s="352">
        <v>3</v>
      </c>
    </row>
    <row r="109332" spans="18:18" x14ac:dyDescent="0.25">
      <c r="R109332" s="352">
        <v>1</v>
      </c>
    </row>
    <row r="109333" spans="18:18" x14ac:dyDescent="0.25">
      <c r="R109333" s="352">
        <v>1</v>
      </c>
    </row>
    <row r="109334" spans="18:18" x14ac:dyDescent="0.25">
      <c r="R109334" s="352">
        <v>1</v>
      </c>
    </row>
    <row r="109335" spans="18:18" x14ac:dyDescent="0.25">
      <c r="R109335" s="352">
        <v>1</v>
      </c>
    </row>
    <row r="109336" spans="18:18" x14ac:dyDescent="0.25">
      <c r="R109336" s="352">
        <v>1</v>
      </c>
    </row>
    <row r="109337" spans="18:18" x14ac:dyDescent="0.25">
      <c r="R109337" s="352">
        <v>1</v>
      </c>
    </row>
    <row r="109338" spans="18:18" x14ac:dyDescent="0.25">
      <c r="R109338" s="352">
        <v>1</v>
      </c>
    </row>
    <row r="109339" spans="18:18" x14ac:dyDescent="0.25">
      <c r="R109339" s="352">
        <v>2</v>
      </c>
    </row>
    <row r="109340" spans="18:18" x14ac:dyDescent="0.25">
      <c r="R109340" s="352">
        <v>1</v>
      </c>
    </row>
    <row r="109341" spans="18:18" x14ac:dyDescent="0.25">
      <c r="R109341" s="352">
        <v>2</v>
      </c>
    </row>
    <row r="109342" spans="18:18" x14ac:dyDescent="0.25">
      <c r="R109342" s="352">
        <v>1</v>
      </c>
    </row>
    <row r="109343" spans="18:18" x14ac:dyDescent="0.25">
      <c r="R109343" s="352">
        <v>4</v>
      </c>
    </row>
    <row r="109344" spans="18:18" x14ac:dyDescent="0.25">
      <c r="R109344" s="352">
        <v>1</v>
      </c>
    </row>
    <row r="109345" spans="18:18" x14ac:dyDescent="0.25">
      <c r="R109345" s="352">
        <v>4</v>
      </c>
    </row>
    <row r="109346" spans="18:18" x14ac:dyDescent="0.25">
      <c r="R109346" s="352">
        <v>4</v>
      </c>
    </row>
    <row r="109347" spans="18:18" x14ac:dyDescent="0.25">
      <c r="R109347" s="352">
        <v>1</v>
      </c>
    </row>
    <row r="109348" spans="18:18" x14ac:dyDescent="0.25">
      <c r="R109348" s="352">
        <v>4</v>
      </c>
    </row>
    <row r="109349" spans="18:18" x14ac:dyDescent="0.25">
      <c r="R109349" s="352">
        <v>1</v>
      </c>
    </row>
    <row r="109350" spans="18:18" x14ac:dyDescent="0.25">
      <c r="R109350" s="352">
        <v>4</v>
      </c>
    </row>
    <row r="109351" spans="18:18" x14ac:dyDescent="0.25">
      <c r="R109351" s="352">
        <v>1</v>
      </c>
    </row>
    <row r="109352" spans="18:18" x14ac:dyDescent="0.25">
      <c r="R109352" s="352">
        <v>1</v>
      </c>
    </row>
    <row r="109353" spans="18:18" x14ac:dyDescent="0.25">
      <c r="R109353" s="352">
        <v>1</v>
      </c>
    </row>
    <row r="109354" spans="18:18" x14ac:dyDescent="0.25">
      <c r="R109354" s="352">
        <v>1</v>
      </c>
    </row>
    <row r="109355" spans="18:18" x14ac:dyDescent="0.25">
      <c r="R109355" s="352">
        <v>1</v>
      </c>
    </row>
    <row r="109356" spans="18:18" x14ac:dyDescent="0.25">
      <c r="R109356" s="352">
        <v>4</v>
      </c>
    </row>
    <row r="109357" spans="18:18" x14ac:dyDescent="0.25">
      <c r="R109357" s="352">
        <v>4</v>
      </c>
    </row>
    <row r="109358" spans="18:18" x14ac:dyDescent="0.25">
      <c r="R109358" s="352">
        <v>4</v>
      </c>
    </row>
    <row r="109359" spans="18:18" x14ac:dyDescent="0.25">
      <c r="R109359" s="352">
        <v>1</v>
      </c>
    </row>
    <row r="109360" spans="18:18" x14ac:dyDescent="0.25">
      <c r="R109360" s="352">
        <v>3</v>
      </c>
    </row>
    <row r="109361" spans="18:18" x14ac:dyDescent="0.25">
      <c r="R109361" s="352">
        <v>2</v>
      </c>
    </row>
    <row r="109362" spans="18:18" x14ac:dyDescent="0.25">
      <c r="R109362" s="352">
        <v>1</v>
      </c>
    </row>
    <row r="109363" spans="18:18" x14ac:dyDescent="0.25">
      <c r="R109363" s="352">
        <v>1</v>
      </c>
    </row>
    <row r="109364" spans="18:18" x14ac:dyDescent="0.25">
      <c r="R109364" s="352">
        <v>1</v>
      </c>
    </row>
    <row r="109365" spans="18:18" x14ac:dyDescent="0.25">
      <c r="R109365" s="352">
        <v>1</v>
      </c>
    </row>
    <row r="109366" spans="18:18" x14ac:dyDescent="0.25">
      <c r="R109366" s="352">
        <v>1</v>
      </c>
    </row>
    <row r="109367" spans="18:18" x14ac:dyDescent="0.25">
      <c r="R109367" s="352">
        <v>3</v>
      </c>
    </row>
    <row r="109368" spans="18:18" x14ac:dyDescent="0.25">
      <c r="R109368" s="352">
        <v>1</v>
      </c>
    </row>
    <row r="109369" spans="18:18" x14ac:dyDescent="0.25">
      <c r="R109369" s="352">
        <v>2</v>
      </c>
    </row>
    <row r="109370" spans="18:18" x14ac:dyDescent="0.25">
      <c r="R109370" s="352">
        <v>2</v>
      </c>
    </row>
    <row r="109371" spans="18:18" x14ac:dyDescent="0.25">
      <c r="R109371" s="352">
        <v>2</v>
      </c>
    </row>
    <row r="109372" spans="18:18" x14ac:dyDescent="0.25">
      <c r="R109372" s="352">
        <v>2</v>
      </c>
    </row>
    <row r="109373" spans="18:18" x14ac:dyDescent="0.25">
      <c r="R109373" s="352">
        <v>1</v>
      </c>
    </row>
    <row r="109374" spans="18:18" x14ac:dyDescent="0.25">
      <c r="R109374" s="352">
        <v>1</v>
      </c>
    </row>
    <row r="109375" spans="18:18" x14ac:dyDescent="0.25">
      <c r="R109375" s="352">
        <v>4</v>
      </c>
    </row>
    <row r="109376" spans="18:18" x14ac:dyDescent="0.25">
      <c r="R109376" s="352">
        <v>1</v>
      </c>
    </row>
    <row r="109377" spans="18:18" x14ac:dyDescent="0.25">
      <c r="R109377" s="352">
        <v>1</v>
      </c>
    </row>
    <row r="109378" spans="18:18" x14ac:dyDescent="0.25">
      <c r="R109378" s="352">
        <v>4</v>
      </c>
    </row>
    <row r="109379" spans="18:18" x14ac:dyDescent="0.25">
      <c r="R109379" s="352">
        <v>2</v>
      </c>
    </row>
    <row r="109380" spans="18:18" x14ac:dyDescent="0.25">
      <c r="R109380" s="352">
        <v>2</v>
      </c>
    </row>
    <row r="109381" spans="18:18" x14ac:dyDescent="0.25">
      <c r="R109381" s="352">
        <v>4</v>
      </c>
    </row>
    <row r="109382" spans="18:18" x14ac:dyDescent="0.25">
      <c r="R109382" s="352">
        <v>5</v>
      </c>
    </row>
    <row r="109383" spans="18:18" x14ac:dyDescent="0.25">
      <c r="R109383" s="352">
        <v>4</v>
      </c>
    </row>
    <row r="109384" spans="18:18" x14ac:dyDescent="0.25">
      <c r="R109384" s="352">
        <v>5</v>
      </c>
    </row>
    <row r="109385" spans="18:18" x14ac:dyDescent="0.25">
      <c r="R109385" s="352">
        <v>5</v>
      </c>
    </row>
    <row r="109386" spans="18:18" x14ac:dyDescent="0.25">
      <c r="R109386" s="352">
        <v>3</v>
      </c>
    </row>
    <row r="109387" spans="18:18" x14ac:dyDescent="0.25">
      <c r="R109387" s="352">
        <v>1</v>
      </c>
    </row>
    <row r="109388" spans="18:18" x14ac:dyDescent="0.25">
      <c r="R109388" s="352">
        <v>1</v>
      </c>
    </row>
    <row r="109389" spans="18:18" x14ac:dyDescent="0.25">
      <c r="R109389" s="352">
        <v>1</v>
      </c>
    </row>
    <row r="109390" spans="18:18" x14ac:dyDescent="0.25">
      <c r="R109390" s="352">
        <v>1</v>
      </c>
    </row>
    <row r="109391" spans="18:18" x14ac:dyDescent="0.25">
      <c r="R109391" s="352">
        <v>1</v>
      </c>
    </row>
    <row r="109392" spans="18:18" x14ac:dyDescent="0.25">
      <c r="R109392" s="352">
        <v>1</v>
      </c>
    </row>
    <row r="109393" spans="18:18" x14ac:dyDescent="0.25">
      <c r="R109393" s="352">
        <v>1</v>
      </c>
    </row>
    <row r="109394" spans="18:18" x14ac:dyDescent="0.25">
      <c r="R109394" s="352">
        <v>1</v>
      </c>
    </row>
    <row r="109395" spans="18:18" x14ac:dyDescent="0.25">
      <c r="R109395" s="352">
        <v>1</v>
      </c>
    </row>
    <row r="109396" spans="18:18" x14ac:dyDescent="0.25">
      <c r="R109396" s="352">
        <v>1</v>
      </c>
    </row>
    <row r="109397" spans="18:18" x14ac:dyDescent="0.25">
      <c r="R109397" s="352">
        <v>3</v>
      </c>
    </row>
    <row r="109398" spans="18:18" x14ac:dyDescent="0.25">
      <c r="R109398" s="352">
        <v>3</v>
      </c>
    </row>
    <row r="109399" spans="18:18" x14ac:dyDescent="0.25">
      <c r="R109399" s="352">
        <v>1</v>
      </c>
    </row>
    <row r="109400" spans="18:18" x14ac:dyDescent="0.25">
      <c r="R109400" s="352">
        <v>1</v>
      </c>
    </row>
    <row r="109401" spans="18:18" x14ac:dyDescent="0.25">
      <c r="R109401" s="352">
        <v>1</v>
      </c>
    </row>
    <row r="109402" spans="18:18" x14ac:dyDescent="0.25">
      <c r="R109402" s="352">
        <v>1</v>
      </c>
    </row>
    <row r="109403" spans="18:18" x14ac:dyDescent="0.25">
      <c r="R109403" s="352">
        <v>1</v>
      </c>
    </row>
    <row r="109404" spans="18:18" x14ac:dyDescent="0.25">
      <c r="R109404" s="352">
        <v>1</v>
      </c>
    </row>
    <row r="109405" spans="18:18" x14ac:dyDescent="0.25">
      <c r="R109405" s="352">
        <v>1</v>
      </c>
    </row>
    <row r="109406" spans="18:18" x14ac:dyDescent="0.25">
      <c r="R109406" s="352">
        <v>1</v>
      </c>
    </row>
    <row r="109407" spans="18:18" x14ac:dyDescent="0.25">
      <c r="R109407" s="352">
        <v>1</v>
      </c>
    </row>
    <row r="109408" spans="18:18" x14ac:dyDescent="0.25">
      <c r="R109408" s="352">
        <v>1</v>
      </c>
    </row>
    <row r="109409" spans="18:18" x14ac:dyDescent="0.25">
      <c r="R109409" s="352">
        <v>1</v>
      </c>
    </row>
    <row r="109410" spans="18:18" x14ac:dyDescent="0.25">
      <c r="R109410" s="352">
        <v>1</v>
      </c>
    </row>
    <row r="109411" spans="18:18" x14ac:dyDescent="0.25">
      <c r="R109411" s="352">
        <v>2</v>
      </c>
    </row>
    <row r="109412" spans="18:18" x14ac:dyDescent="0.25">
      <c r="R109412" s="352">
        <v>2</v>
      </c>
    </row>
    <row r="109413" spans="18:18" x14ac:dyDescent="0.25">
      <c r="R109413" s="352">
        <v>2</v>
      </c>
    </row>
    <row r="109414" spans="18:18" x14ac:dyDescent="0.25">
      <c r="R109414" s="352">
        <v>1</v>
      </c>
    </row>
    <row r="109415" spans="18:18" x14ac:dyDescent="0.25">
      <c r="R109415" s="352">
        <v>1</v>
      </c>
    </row>
    <row r="109416" spans="18:18" x14ac:dyDescent="0.25">
      <c r="R109416" s="352">
        <v>1</v>
      </c>
    </row>
    <row r="109417" spans="18:18" x14ac:dyDescent="0.25">
      <c r="R109417" s="352">
        <v>1</v>
      </c>
    </row>
    <row r="109418" spans="18:18" x14ac:dyDescent="0.25">
      <c r="R109418" s="352">
        <v>1</v>
      </c>
    </row>
    <row r="109419" spans="18:18" x14ac:dyDescent="0.25">
      <c r="R109419" s="352">
        <v>1</v>
      </c>
    </row>
    <row r="109420" spans="18:18" x14ac:dyDescent="0.25">
      <c r="R109420" s="352">
        <v>1</v>
      </c>
    </row>
    <row r="109421" spans="18:18" x14ac:dyDescent="0.25">
      <c r="R109421" s="352">
        <v>1</v>
      </c>
    </row>
    <row r="109422" spans="18:18" x14ac:dyDescent="0.25">
      <c r="R109422" s="352">
        <v>4</v>
      </c>
    </row>
    <row r="109423" spans="18:18" x14ac:dyDescent="0.25">
      <c r="R109423" s="352">
        <v>4</v>
      </c>
    </row>
    <row r="109424" spans="18:18" x14ac:dyDescent="0.25">
      <c r="R109424" s="352">
        <v>4</v>
      </c>
    </row>
    <row r="109425" spans="18:18" x14ac:dyDescent="0.25">
      <c r="R109425" s="352">
        <v>5</v>
      </c>
    </row>
    <row r="109426" spans="18:18" x14ac:dyDescent="0.25">
      <c r="R109426" s="352">
        <v>4</v>
      </c>
    </row>
    <row r="109427" spans="18:18" x14ac:dyDescent="0.25">
      <c r="R109427" s="352">
        <v>1</v>
      </c>
    </row>
    <row r="109428" spans="18:18" x14ac:dyDescent="0.25">
      <c r="R109428" s="352">
        <v>3</v>
      </c>
    </row>
    <row r="109429" spans="18:18" x14ac:dyDescent="0.25">
      <c r="R109429" s="352">
        <v>3</v>
      </c>
    </row>
    <row r="109430" spans="18:18" x14ac:dyDescent="0.25">
      <c r="R109430" s="352">
        <v>3</v>
      </c>
    </row>
    <row r="109431" spans="18:18" x14ac:dyDescent="0.25">
      <c r="R109431" s="352">
        <v>3</v>
      </c>
    </row>
    <row r="109432" spans="18:18" x14ac:dyDescent="0.25">
      <c r="R109432" s="352">
        <v>3</v>
      </c>
    </row>
    <row r="109433" spans="18:18" x14ac:dyDescent="0.25">
      <c r="R109433" s="352">
        <v>3</v>
      </c>
    </row>
    <row r="109434" spans="18:18" x14ac:dyDescent="0.25">
      <c r="R109434" s="352">
        <v>1</v>
      </c>
    </row>
    <row r="109435" spans="18:18" x14ac:dyDescent="0.25">
      <c r="R109435" s="352">
        <v>1</v>
      </c>
    </row>
    <row r="109436" spans="18:18" x14ac:dyDescent="0.25">
      <c r="R109436" s="352">
        <v>1</v>
      </c>
    </row>
    <row r="109437" spans="18:18" x14ac:dyDescent="0.25">
      <c r="R109437" s="352">
        <v>3</v>
      </c>
    </row>
    <row r="109438" spans="18:18" x14ac:dyDescent="0.25">
      <c r="R109438" s="352">
        <v>3</v>
      </c>
    </row>
    <row r="109439" spans="18:18" x14ac:dyDescent="0.25">
      <c r="R109439" s="352">
        <v>3</v>
      </c>
    </row>
    <row r="109440" spans="18:18" x14ac:dyDescent="0.25">
      <c r="R109440" s="352">
        <v>3</v>
      </c>
    </row>
    <row r="109441" spans="18:18" x14ac:dyDescent="0.25">
      <c r="R109441" s="352">
        <v>1</v>
      </c>
    </row>
    <row r="109442" spans="18:18" x14ac:dyDescent="0.25">
      <c r="R109442" s="352">
        <v>3</v>
      </c>
    </row>
    <row r="109443" spans="18:18" x14ac:dyDescent="0.25">
      <c r="R109443" s="352">
        <v>3</v>
      </c>
    </row>
    <row r="109444" spans="18:18" x14ac:dyDescent="0.25">
      <c r="R109444" s="352">
        <v>3</v>
      </c>
    </row>
    <row r="109445" spans="18:18" x14ac:dyDescent="0.25">
      <c r="R109445" s="352">
        <v>3</v>
      </c>
    </row>
    <row r="109446" spans="18:18" x14ac:dyDescent="0.25">
      <c r="R109446" s="352">
        <v>3</v>
      </c>
    </row>
    <row r="109447" spans="18:18" x14ac:dyDescent="0.25">
      <c r="R109447" s="352">
        <v>3</v>
      </c>
    </row>
    <row r="109448" spans="18:18" x14ac:dyDescent="0.25">
      <c r="R109448" s="352">
        <v>3</v>
      </c>
    </row>
    <row r="109449" spans="18:18" x14ac:dyDescent="0.25">
      <c r="R109449" s="352">
        <v>1</v>
      </c>
    </row>
    <row r="109450" spans="18:18" x14ac:dyDescent="0.25">
      <c r="R109450" s="352">
        <v>1</v>
      </c>
    </row>
    <row r="109451" spans="18:18" x14ac:dyDescent="0.25">
      <c r="R109451" s="352">
        <v>2</v>
      </c>
    </row>
    <row r="109452" spans="18:18" x14ac:dyDescent="0.25">
      <c r="R109452" s="352">
        <v>2</v>
      </c>
    </row>
    <row r="109453" spans="18:18" x14ac:dyDescent="0.25">
      <c r="R109453" s="352">
        <v>2</v>
      </c>
    </row>
    <row r="109454" spans="18:18" x14ac:dyDescent="0.25">
      <c r="R109454" s="352">
        <v>2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062C-B010-4DB6-BD5C-4B31AB6EF54F}">
  <sheetPr codeName="Sheet54">
    <tabColor theme="2" tint="-9.9978637043366805E-2"/>
  </sheetPr>
  <dimension ref="A4:G1540"/>
  <sheetViews>
    <sheetView workbookViewId="0">
      <selection sqref="A1:Q1048576"/>
    </sheetView>
  </sheetViews>
  <sheetFormatPr defaultRowHeight="15" outlineLevelRow="1" x14ac:dyDescent="0.25"/>
  <cols>
    <col min="1" max="1" width="21" style="95" customWidth="1"/>
    <col min="2" max="6" width="21" style="326" customWidth="1"/>
    <col min="18" max="24" width="9.140625" customWidth="1"/>
  </cols>
  <sheetData>
    <row r="4" spans="1:3" x14ac:dyDescent="0.25">
      <c r="A4" s="694"/>
      <c r="B4" s="697"/>
      <c r="C4" s="687"/>
    </row>
    <row r="6" spans="1:3" hidden="1" outlineLevel="1" x14ac:dyDescent="0.25"/>
    <row r="7" spans="1:3" hidden="1" outlineLevel="1" x14ac:dyDescent="0.25"/>
    <row r="8" spans="1:3" hidden="1" outlineLevel="1" x14ac:dyDescent="0.25"/>
    <row r="9" spans="1:3" hidden="1" outlineLevel="1" x14ac:dyDescent="0.25"/>
    <row r="10" spans="1:3" hidden="1" outlineLevel="1" x14ac:dyDescent="0.25"/>
    <row r="11" spans="1:3" hidden="1" outlineLevel="1" x14ac:dyDescent="0.25"/>
    <row r="12" spans="1:3" hidden="1" outlineLevel="1" x14ac:dyDescent="0.25"/>
    <row r="13" spans="1:3" hidden="1" outlineLevel="1" x14ac:dyDescent="0.25"/>
    <row r="14" spans="1:3" hidden="1" outlineLevel="1" x14ac:dyDescent="0.25"/>
    <row r="15" spans="1:3" hidden="1" outlineLevel="1" x14ac:dyDescent="0.25"/>
    <row r="16" spans="1:3" hidden="1" outlineLevel="1" x14ac:dyDescent="0.25"/>
    <row r="17" spans="1:6" collapsed="1" x14ac:dyDescent="0.25"/>
    <row r="18" spans="1:6" x14ac:dyDescent="0.25">
      <c r="A18" s="686"/>
      <c r="B18" s="87"/>
      <c r="C18" s="87"/>
      <c r="D18" s="87"/>
      <c r="E18" s="87"/>
      <c r="F18" s="87"/>
    </row>
    <row r="1540" spans="7:7" x14ac:dyDescent="0.25">
      <c r="G1540" s="352"/>
    </row>
  </sheetData>
  <pageMargins left="0.7" right="0.7" top="0.75" bottom="0.75" header="0.3" footer="0.3"/>
  <pageSetup orientation="portrait" horizontalDpi="90" verticalDpi="9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CEBD6-028F-4527-80F4-22E62962FB21}">
  <sheetPr codeName="Sheet10">
    <tabColor theme="1"/>
  </sheetPr>
  <dimension ref="B1:I5"/>
  <sheetViews>
    <sheetView workbookViewId="0"/>
  </sheetViews>
  <sheetFormatPr defaultColWidth="9.28515625" defaultRowHeight="15" x14ac:dyDescent="0.25"/>
  <cols>
    <col min="1" max="1" width="3.140625" style="15" customWidth="1"/>
    <col min="2" max="2" width="28.140625" style="15" bestFit="1" customWidth="1"/>
    <col min="3" max="3" width="10.140625" style="15" customWidth="1"/>
    <col min="4" max="17" width="9.28515625" style="15"/>
    <col min="18" max="24" width="9.28515625" style="15" customWidth="1"/>
    <col min="25" max="16384" width="9.28515625" style="15"/>
  </cols>
  <sheetData>
    <row r="1" spans="2:9" ht="26.25" customHeight="1" thickBot="1" x14ac:dyDescent="0.3">
      <c r="B1" s="140" t="s">
        <v>146</v>
      </c>
      <c r="C1" s="148"/>
      <c r="D1" s="148"/>
      <c r="E1" s="148"/>
      <c r="F1" s="148"/>
      <c r="G1" s="148"/>
      <c r="H1" s="148"/>
      <c r="I1" s="149"/>
    </row>
    <row r="2" spans="2:9" x14ac:dyDescent="0.25">
      <c r="B2" s="904" t="s">
        <v>147</v>
      </c>
      <c r="C2" s="145" t="s">
        <v>47</v>
      </c>
      <c r="D2" s="136">
        <v>0</v>
      </c>
      <c r="E2" s="136">
        <v>10.0001</v>
      </c>
      <c r="F2" s="136">
        <v>20.0001</v>
      </c>
      <c r="G2" s="135">
        <v>35.000100000000003</v>
      </c>
      <c r="H2" s="135">
        <v>55.000100000000003</v>
      </c>
      <c r="I2" s="146">
        <v>80.000100000000003</v>
      </c>
    </row>
    <row r="3" spans="2:9" ht="15.75" thickBot="1" x14ac:dyDescent="0.3">
      <c r="B3" s="905"/>
      <c r="C3" s="147" t="s">
        <v>35</v>
      </c>
      <c r="D3" s="288" t="s">
        <v>48</v>
      </c>
      <c r="E3" s="288" t="s">
        <v>49</v>
      </c>
      <c r="F3" s="288" t="s">
        <v>46</v>
      </c>
      <c r="G3" s="281" t="s">
        <v>50</v>
      </c>
      <c r="H3" s="281" t="s">
        <v>36</v>
      </c>
      <c r="I3" s="289" t="s">
        <v>37</v>
      </c>
    </row>
    <row r="4" spans="2:9" x14ac:dyDescent="0.25">
      <c r="B4" s="904" t="s">
        <v>148</v>
      </c>
      <c r="C4" s="145" t="s">
        <v>47</v>
      </c>
      <c r="D4" s="136">
        <v>0</v>
      </c>
      <c r="E4" s="285">
        <v>10.0001</v>
      </c>
      <c r="F4" s="285">
        <v>15.0001</v>
      </c>
      <c r="G4" s="286">
        <v>25.0001</v>
      </c>
      <c r="H4" s="286">
        <v>32.000100000000003</v>
      </c>
      <c r="I4" s="287">
        <v>50.000100000000003</v>
      </c>
    </row>
    <row r="5" spans="2:9" ht="15.75" thickBot="1" x14ac:dyDescent="0.3">
      <c r="B5" s="905"/>
      <c r="C5" s="147" t="s">
        <v>35</v>
      </c>
      <c r="D5" s="288" t="s">
        <v>48</v>
      </c>
      <c r="E5" s="288" t="s">
        <v>49</v>
      </c>
      <c r="F5" s="288" t="s">
        <v>46</v>
      </c>
      <c r="G5" s="281" t="s">
        <v>50</v>
      </c>
      <c r="H5" s="281" t="s">
        <v>36</v>
      </c>
      <c r="I5" s="289" t="s">
        <v>37</v>
      </c>
    </row>
  </sheetData>
  <mergeCells count="2">
    <mergeCell ref="B2:B3"/>
    <mergeCell ref="B4:B5"/>
  </mergeCells>
  <conditionalFormatting sqref="B4">
    <cfRule type="cellIs" dxfId="12" priority="2" operator="equal">
      <formula>1</formula>
    </cfRule>
  </conditionalFormatting>
  <conditionalFormatting sqref="B2">
    <cfRule type="cellIs" dxfId="11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DA118-ACC5-4ED8-B15E-55802801B11F}">
  <sheetPr codeName="Sheet7">
    <tabColor theme="1"/>
  </sheetPr>
  <dimension ref="A1:D9"/>
  <sheetViews>
    <sheetView workbookViewId="0">
      <selection activeCell="B12" sqref="B12"/>
    </sheetView>
  </sheetViews>
  <sheetFormatPr defaultRowHeight="15" x14ac:dyDescent="0.25"/>
  <cols>
    <col min="1" max="1" width="28.42578125" style="921" customWidth="1"/>
    <col min="2" max="2" width="8.42578125" style="21" customWidth="1"/>
    <col min="3" max="3" width="25.5703125" style="21" bestFit="1" customWidth="1"/>
    <col min="4" max="4" width="85.28515625" style="90" customWidth="1"/>
    <col min="18" max="24" width="9.140625" customWidth="1"/>
  </cols>
  <sheetData>
    <row r="1" spans="1:4" x14ac:dyDescent="0.25">
      <c r="A1" s="920" t="s">
        <v>80</v>
      </c>
      <c r="B1" s="89" t="s">
        <v>82</v>
      </c>
      <c r="C1" s="89" t="s">
        <v>83</v>
      </c>
      <c r="D1" s="119" t="s">
        <v>81</v>
      </c>
    </row>
    <row r="2" spans="1:4" x14ac:dyDescent="0.25">
      <c r="A2" s="921">
        <v>42860</v>
      </c>
      <c r="B2" s="21" t="s">
        <v>268</v>
      </c>
      <c r="C2" s="21" t="s">
        <v>269</v>
      </c>
      <c r="D2" s="90" t="s">
        <v>270</v>
      </c>
    </row>
    <row r="3" spans="1:4" x14ac:dyDescent="0.25">
      <c r="A3" s="921">
        <v>42859</v>
      </c>
      <c r="B3" s="21" t="s">
        <v>271</v>
      </c>
      <c r="C3" s="21" t="s">
        <v>272</v>
      </c>
      <c r="D3" s="90" t="s">
        <v>273</v>
      </c>
    </row>
    <row r="4" spans="1:4" ht="30" x14ac:dyDescent="0.25">
      <c r="A4" s="921">
        <v>42865</v>
      </c>
      <c r="B4" s="21" t="s">
        <v>268</v>
      </c>
      <c r="C4" s="21" t="s">
        <v>275</v>
      </c>
      <c r="D4" s="90" t="s">
        <v>276</v>
      </c>
    </row>
    <row r="5" spans="1:4" ht="30" x14ac:dyDescent="0.25">
      <c r="A5" s="921">
        <v>42866</v>
      </c>
      <c r="B5" s="21" t="s">
        <v>267</v>
      </c>
      <c r="C5" s="21" t="s">
        <v>280</v>
      </c>
      <c r="D5" s="90" t="s">
        <v>281</v>
      </c>
    </row>
    <row r="6" spans="1:4" x14ac:dyDescent="0.25">
      <c r="A6" s="921">
        <v>42908</v>
      </c>
      <c r="B6" s="21" t="s">
        <v>338</v>
      </c>
      <c r="C6" s="21" t="s">
        <v>294</v>
      </c>
      <c r="D6" s="90" t="s">
        <v>339</v>
      </c>
    </row>
    <row r="7" spans="1:4" x14ac:dyDescent="0.25">
      <c r="A7" s="921">
        <v>42928</v>
      </c>
      <c r="B7" s="21" t="s">
        <v>338</v>
      </c>
      <c r="C7" s="21" t="s">
        <v>354</v>
      </c>
      <c r="D7" s="90" t="s">
        <v>355</v>
      </c>
    </row>
    <row r="8" spans="1:4" x14ac:dyDescent="0.25">
      <c r="A8" s="922" t="s">
        <v>356</v>
      </c>
      <c r="B8" s="539"/>
      <c r="C8" s="539"/>
      <c r="D8" s="540"/>
    </row>
    <row r="9" spans="1:4" ht="30" x14ac:dyDescent="0.25">
      <c r="A9" s="921">
        <v>43545</v>
      </c>
      <c r="B9" s="21" t="s">
        <v>338</v>
      </c>
      <c r="C9" s="21" t="s">
        <v>294</v>
      </c>
      <c r="D9" s="90" t="s">
        <v>525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9167AA39543C468A1B9D99CF5A3BC3" ma:contentTypeVersion="13" ma:contentTypeDescription="Create a new document." ma:contentTypeScope="" ma:versionID="da3ad7834878a984053b6c9d6ed5a10a">
  <xsd:schema xmlns:xsd="http://www.w3.org/2001/XMLSchema" xmlns:xs="http://www.w3.org/2001/XMLSchema" xmlns:p="http://schemas.microsoft.com/office/2006/metadata/properties" xmlns:ns2="c18e8617-fc0f-4dda-a87a-c0ec120ddf92" xmlns:ns3="3274cd36-f0a1-4fcd-ab57-b7e493e71dea" targetNamespace="http://schemas.microsoft.com/office/2006/metadata/properties" ma:root="true" ma:fieldsID="8b631bc7a34967f3b6700878f263d6af" ns2:_="" ns3:_="">
    <xsd:import namespace="c18e8617-fc0f-4dda-a87a-c0ec120ddf92"/>
    <xsd:import namespace="3274cd36-f0a1-4fcd-ab57-b7e493e71de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8e8617-fc0f-4dda-a87a-c0ec120ddf9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4cd36-f0a1-4fcd-ab57-b7e493e71d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/>
</file>

<file path=customXml/item4.xml><?xml version="1.0" encoding="utf-8"?>
<?mso-contentType ?>
<SharedContentType xmlns="Microsoft.SharePoint.Taxonomy.ContentTypeSync" SourceId="781a52b0-d0f4-44f0-98bb-0d102f5fd161" ContentTypeId="0x0101" PreviousValue="false"/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73FA326-C32F-4E8B-B0E9-0C519B4EEE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8e8617-fc0f-4dda-a87a-c0ec120ddf92"/>
    <ds:schemaRef ds:uri="3274cd36-f0a1-4fcd-ab57-b7e493e71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3C53C8-B75F-4B18-824C-6958B30EB1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4C21A7-DB7D-4202-A798-B18B6B662399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BA7271DA-3CF7-4594-A58B-4DB1CE245C4B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1F23D496-C2D3-45C3-839D-097D28709941}">
  <ds:schemaRefs>
    <ds:schemaRef ds:uri="http://purl.org/dc/terms/"/>
    <ds:schemaRef ds:uri="http://purl.org/dc/dcmitype/"/>
    <ds:schemaRef ds:uri="3274cd36-f0a1-4fcd-ab57-b7e493e71dea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c18e8617-fc0f-4dda-a87a-c0ec120ddf92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207</vt:i4>
      </vt:variant>
    </vt:vector>
  </HeadingPairs>
  <TitlesOfParts>
    <vt:vector size="243" baseType="lpstr">
      <vt:lpstr>Initial Setup</vt:lpstr>
      <vt:lpstr>HOME</vt:lpstr>
      <vt:lpstr>Input - Intersections</vt:lpstr>
      <vt:lpstr>Input - Volumes</vt:lpstr>
      <vt:lpstr>Input - Storage Lengths</vt:lpstr>
      <vt:lpstr>Input - Node Orientation</vt:lpstr>
      <vt:lpstr>Input - Travel Times</vt:lpstr>
      <vt:lpstr>Input - Freeways</vt:lpstr>
      <vt:lpstr>Input - Queue Counters</vt:lpstr>
      <vt:lpstr>Sample Size Tool</vt:lpstr>
      <vt:lpstr>Consistency Check</vt:lpstr>
      <vt:lpstr>Calibration Criteria</vt:lpstr>
      <vt:lpstr>Calibration Summary</vt:lpstr>
      <vt:lpstr>GEH</vt:lpstr>
      <vt:lpstr>Speed Heat Map</vt:lpstr>
      <vt:lpstr>Intersection Calcs</vt:lpstr>
      <vt:lpstr>Intersection Calibration</vt:lpstr>
      <vt:lpstr>Intersection Performance</vt:lpstr>
      <vt:lpstr>Intersections Delay&amp;LOS</vt:lpstr>
      <vt:lpstr>Travel Time Calcs</vt:lpstr>
      <vt:lpstr>Travel Time Calibration</vt:lpstr>
      <vt:lpstr>Travel Time Detailed</vt:lpstr>
      <vt:lpstr>Freeway Calcs</vt:lpstr>
      <vt:lpstr>Freeway Calibration</vt:lpstr>
      <vt:lpstr>Freeway Performance</vt:lpstr>
      <vt:lpstr>Queue Counter Calcs</vt:lpstr>
      <vt:lpstr>Queue Lengths Detailed</vt:lpstr>
      <vt:lpstr>VISSIM Sim Runs Summary Outputs</vt:lpstr>
      <vt:lpstr>VISSIM Network Perf Outputs</vt:lpstr>
      <vt:lpstr>VISSIM DCP Outputs</vt:lpstr>
      <vt:lpstr>VISSIM Node Outputs</vt:lpstr>
      <vt:lpstr>VISSIM Travel Time Outputs</vt:lpstr>
      <vt:lpstr>VISSIM Link Segment Outputs</vt:lpstr>
      <vt:lpstr>VISSIM Queue Counter Outputs</vt:lpstr>
      <vt:lpstr>Lookups</vt:lpstr>
      <vt:lpstr>Change Log</vt:lpstr>
      <vt:lpstr>current_int_vol_file</vt:lpstr>
      <vt:lpstr>'VISSIM DCP Outputs'!Data_Collection_Points_Results</vt:lpstr>
      <vt:lpstr>'VISSIM Link Segment Outputs'!Data_Collection_Points_Results</vt:lpstr>
      <vt:lpstr>'VISSIM Network Perf Outputs'!Data_Collection_Points_Results</vt:lpstr>
      <vt:lpstr>'VISSIM Node Outputs'!Data_Collection_Points_Results</vt:lpstr>
      <vt:lpstr>'VISSIM Queue Counter Outputs'!Data_Collection_Points_Results</vt:lpstr>
      <vt:lpstr>'VISSIM Sim Runs Summary Outputs'!Data_Collection_Points_Results</vt:lpstr>
      <vt:lpstr>'VISSIM Travel Time Outputs'!Data_Collection_Points_Results</vt:lpstr>
      <vt:lpstr>'VISSIM Network Perf Outputs'!Data_Collection_Points_Results_1</vt:lpstr>
      <vt:lpstr>'VISSIM Node Outputs'!Data_Collection_Points_Results_1</vt:lpstr>
      <vt:lpstr>'VISSIM Queue Counter Outputs'!Data_Collection_Points_Results_1</vt:lpstr>
      <vt:lpstr>'VISSIM Sim Runs Summary Outputs'!Data_Collection_Points_Results_1</vt:lpstr>
      <vt:lpstr>'VISSIM Travel Time Outputs'!Data_Collection_Points_Results_1</vt:lpstr>
      <vt:lpstr>'VISSIM DCP Outputs'!Data_Collection_Points_Results_100</vt:lpstr>
      <vt:lpstr>'VISSIM DCP Outputs'!Data_Collection_Points_Results_101</vt:lpstr>
      <vt:lpstr>'VISSIM DCP Outputs'!Data_Collection_Points_Results_102</vt:lpstr>
      <vt:lpstr>'VISSIM DCP Outputs'!Data_Collection_Points_Results_103</vt:lpstr>
      <vt:lpstr>'VISSIM DCP Outputs'!Data_Collection_Points_Results_104</vt:lpstr>
      <vt:lpstr>'VISSIM DCP Outputs'!Data_Collection_Points_Results_105</vt:lpstr>
      <vt:lpstr>'VISSIM DCP Outputs'!Data_Collection_Points_Results_106</vt:lpstr>
      <vt:lpstr>'VISSIM DCP Outputs'!Data_Collection_Points_Results_107</vt:lpstr>
      <vt:lpstr>'VISSIM DCP Outputs'!Data_Collection_Points_Results_108</vt:lpstr>
      <vt:lpstr>'VISSIM DCP Outputs'!Data_Collection_Points_Results_109</vt:lpstr>
      <vt:lpstr>'VISSIM DCP Outputs'!Data_Collection_Points_Results_110</vt:lpstr>
      <vt:lpstr>'VISSIM DCP Outputs'!Data_Collection_Points_Results_112</vt:lpstr>
      <vt:lpstr>'VISSIM DCP Outputs'!Data_Collection_Points_Results_113</vt:lpstr>
      <vt:lpstr>'VISSIM DCP Outputs'!Data_Collection_Points_Results_114</vt:lpstr>
      <vt:lpstr>'VISSIM DCP Outputs'!Data_Collection_Points_Results_115</vt:lpstr>
      <vt:lpstr>'VISSIM DCP Outputs'!Data_Collection_Points_Results_116</vt:lpstr>
      <vt:lpstr>'VISSIM DCP Outputs'!Data_Collection_Points_Results_118</vt:lpstr>
      <vt:lpstr>'VISSIM DCP Outputs'!Data_Collection_Points_Results_119</vt:lpstr>
      <vt:lpstr>'VISSIM DCP Outputs'!Data_Collection_Points_Results_12</vt:lpstr>
      <vt:lpstr>'VISSIM DCP Outputs'!Data_Collection_Points_Results_120</vt:lpstr>
      <vt:lpstr>'VISSIM DCP Outputs'!Data_Collection_Points_Results_121</vt:lpstr>
      <vt:lpstr>'VISSIM DCP Outputs'!Data_Collection_Points_Results_122</vt:lpstr>
      <vt:lpstr>'VISSIM DCP Outputs'!Data_Collection_Points_Results_123</vt:lpstr>
      <vt:lpstr>'VISSIM DCP Outputs'!Data_Collection_Points_Results_126</vt:lpstr>
      <vt:lpstr>'VISSIM DCP Outputs'!Data_Collection_Points_Results_127</vt:lpstr>
      <vt:lpstr>'VISSIM DCP Outputs'!Data_Collection_Points_Results_128</vt:lpstr>
      <vt:lpstr>'VISSIM DCP Outputs'!Data_Collection_Points_Results_129</vt:lpstr>
      <vt:lpstr>'VISSIM DCP Outputs'!Data_Collection_Points_Results_13</vt:lpstr>
      <vt:lpstr>'VISSIM DCP Outputs'!Data_Collection_Points_Results_130</vt:lpstr>
      <vt:lpstr>'VISSIM DCP Outputs'!Data_Collection_Points_Results_131</vt:lpstr>
      <vt:lpstr>'VISSIM DCP Outputs'!Data_Collection_Points_Results_132</vt:lpstr>
      <vt:lpstr>'VISSIM DCP Outputs'!Data_Collection_Points_Results_133</vt:lpstr>
      <vt:lpstr>'VISSIM DCP Outputs'!Data_Collection_Points_Results_135</vt:lpstr>
      <vt:lpstr>'VISSIM DCP Outputs'!Data_Collection_Points_Results_136</vt:lpstr>
      <vt:lpstr>'VISSIM DCP Outputs'!Data_Collection_Points_Results_137</vt:lpstr>
      <vt:lpstr>'VISSIM DCP Outputs'!Data_Collection_Points_Results_138</vt:lpstr>
      <vt:lpstr>'VISSIM DCP Outputs'!Data_Collection_Points_Results_139</vt:lpstr>
      <vt:lpstr>'VISSIM DCP Outputs'!Data_Collection_Points_Results_140</vt:lpstr>
      <vt:lpstr>'VISSIM DCP Outputs'!Data_Collection_Points_Results_141</vt:lpstr>
      <vt:lpstr>'VISSIM DCP Outputs'!Data_Collection_Points_Results_142</vt:lpstr>
      <vt:lpstr>'VISSIM DCP Outputs'!Data_Collection_Points_Results_143</vt:lpstr>
      <vt:lpstr>'VISSIM DCP Outputs'!Data_Collection_Points_Results_144</vt:lpstr>
      <vt:lpstr>'VISSIM DCP Outputs'!Data_Collection_Points_Results_145</vt:lpstr>
      <vt:lpstr>'VISSIM DCP Outputs'!Data_Collection_Points_Results_146</vt:lpstr>
      <vt:lpstr>'VISSIM DCP Outputs'!Data_Collection_Points_Results_147</vt:lpstr>
      <vt:lpstr>'VISSIM DCP Outputs'!Data_Collection_Points_Results_148</vt:lpstr>
      <vt:lpstr>'VISSIM DCP Outputs'!Data_Collection_Points_Results_149</vt:lpstr>
      <vt:lpstr>'VISSIM DCP Outputs'!Data_Collection_Points_Results_150</vt:lpstr>
      <vt:lpstr>'VISSIM DCP Outputs'!Data_Collection_Points_Results_151</vt:lpstr>
      <vt:lpstr>'VISSIM DCP Outputs'!Data_Collection_Points_Results_152</vt:lpstr>
      <vt:lpstr>'VISSIM DCP Outputs'!Data_Collection_Points_Results_153</vt:lpstr>
      <vt:lpstr>'VISSIM DCP Outputs'!Data_Collection_Points_Results_154</vt:lpstr>
      <vt:lpstr>'VISSIM DCP Outputs'!Data_Collection_Points_Results_155</vt:lpstr>
      <vt:lpstr>'VISSIM DCP Outputs'!Data_Collection_Points_Results_156</vt:lpstr>
      <vt:lpstr>'VISSIM DCP Outputs'!Data_Collection_Points_Results_157</vt:lpstr>
      <vt:lpstr>'VISSIM DCP Outputs'!Data_Collection_Points_Results_158</vt:lpstr>
      <vt:lpstr>'VISSIM DCP Outputs'!Data_Collection_Points_Results_159</vt:lpstr>
      <vt:lpstr>'VISSIM DCP Outputs'!Data_Collection_Points_Results_160</vt:lpstr>
      <vt:lpstr>'VISSIM DCP Outputs'!Data_Collection_Points_Results_161</vt:lpstr>
      <vt:lpstr>'VISSIM DCP Outputs'!Data_Collection_Points_Results_162</vt:lpstr>
      <vt:lpstr>'VISSIM DCP Outputs'!Data_Collection_Points_Results_163</vt:lpstr>
      <vt:lpstr>'VISSIM DCP Outputs'!Data_Collection_Points_Results_164</vt:lpstr>
      <vt:lpstr>'VISSIM DCP Outputs'!Data_Collection_Points_Results_165</vt:lpstr>
      <vt:lpstr>'VISSIM DCP Outputs'!Data_Collection_Points_Results_166</vt:lpstr>
      <vt:lpstr>'VISSIM DCP Outputs'!Data_Collection_Points_Results_167</vt:lpstr>
      <vt:lpstr>'VISSIM DCP Outputs'!Data_Collection_Points_Results_168</vt:lpstr>
      <vt:lpstr>'VISSIM DCP Outputs'!Data_Collection_Points_Results_169</vt:lpstr>
      <vt:lpstr>'VISSIM DCP Outputs'!Data_Collection_Points_Results_170</vt:lpstr>
      <vt:lpstr>'VISSIM DCP Outputs'!Data_Collection_Points_Results_18</vt:lpstr>
      <vt:lpstr>'VISSIM DCP Outputs'!Data_Collection_Points_Results_22</vt:lpstr>
      <vt:lpstr>'VISSIM DCP Outputs'!Data_Collection_Points_Results_24</vt:lpstr>
      <vt:lpstr>'VISSIM DCP Outputs'!Data_Collection_Points_Results_27</vt:lpstr>
      <vt:lpstr>'VISSIM DCP Outputs'!Data_Collection_Points_Results_29</vt:lpstr>
      <vt:lpstr>'VISSIM DCP Outputs'!Data_Collection_Points_Results_3</vt:lpstr>
      <vt:lpstr>'VISSIM DCP Outputs'!Data_Collection_Points_Results_31</vt:lpstr>
      <vt:lpstr>'VISSIM DCP Outputs'!Data_Collection_Points_Results_32</vt:lpstr>
      <vt:lpstr>'VISSIM DCP Outputs'!Data_Collection_Points_Results_33</vt:lpstr>
      <vt:lpstr>'VISSIM DCP Outputs'!Data_Collection_Points_Results_35</vt:lpstr>
      <vt:lpstr>'VISSIM DCP Outputs'!Data_Collection_Points_Results_36</vt:lpstr>
      <vt:lpstr>'VISSIM DCP Outputs'!Data_Collection_Points_Results_37</vt:lpstr>
      <vt:lpstr>'VISSIM DCP Outputs'!Data_Collection_Points_Results_38</vt:lpstr>
      <vt:lpstr>'VISSIM Link Segment Outputs'!Data_Collection_Points_Results_4</vt:lpstr>
      <vt:lpstr>'VISSIM DCP Outputs'!Data_Collection_Points_Results_40</vt:lpstr>
      <vt:lpstr>'VISSIM DCP Outputs'!Data_Collection_Points_Results_42</vt:lpstr>
      <vt:lpstr>'VISSIM DCP Outputs'!Data_Collection_Points_Results_43</vt:lpstr>
      <vt:lpstr>'VISSIM DCP Outputs'!Data_Collection_Points_Results_44</vt:lpstr>
      <vt:lpstr>'VISSIM DCP Outputs'!Data_Collection_Points_Results_46</vt:lpstr>
      <vt:lpstr>'VISSIM DCP Outputs'!Data_Collection_Points_Results_47</vt:lpstr>
      <vt:lpstr>'VISSIM DCP Outputs'!Data_Collection_Points_Results_48</vt:lpstr>
      <vt:lpstr>'VISSIM DCP Outputs'!Data_Collection_Points_Results_49</vt:lpstr>
      <vt:lpstr>'VISSIM DCP Outputs'!Data_Collection_Points_Results_5</vt:lpstr>
      <vt:lpstr>'VISSIM Link Segment Outputs'!Data_Collection_Points_Results_5</vt:lpstr>
      <vt:lpstr>'VISSIM DCP Outputs'!Data_Collection_Points_Results_51</vt:lpstr>
      <vt:lpstr>'VISSIM DCP Outputs'!Data_Collection_Points_Results_56</vt:lpstr>
      <vt:lpstr>'VISSIM DCP Outputs'!Data_Collection_Points_Results_57</vt:lpstr>
      <vt:lpstr>'VISSIM DCP Outputs'!Data_Collection_Points_Results_58</vt:lpstr>
      <vt:lpstr>'VISSIM DCP Outputs'!Data_Collection_Points_Results_59</vt:lpstr>
      <vt:lpstr>'VISSIM DCP Outputs'!Data_Collection_Points_Results_6</vt:lpstr>
      <vt:lpstr>'VISSIM DCP Outputs'!Data_Collection_Points_Results_60</vt:lpstr>
      <vt:lpstr>'VISSIM DCP Outputs'!Data_Collection_Points_Results_61</vt:lpstr>
      <vt:lpstr>'VISSIM DCP Outputs'!Data_Collection_Points_Results_62</vt:lpstr>
      <vt:lpstr>'VISSIM DCP Outputs'!Data_Collection_Points_Results_65</vt:lpstr>
      <vt:lpstr>'VISSIM DCP Outputs'!Data_Collection_Points_Results_66</vt:lpstr>
      <vt:lpstr>'VISSIM DCP Outputs'!Data_Collection_Points_Results_67</vt:lpstr>
      <vt:lpstr>'VISSIM DCP Outputs'!Data_Collection_Points_Results_68</vt:lpstr>
      <vt:lpstr>'VISSIM DCP Outputs'!Data_Collection_Points_Results_69</vt:lpstr>
      <vt:lpstr>'VISSIM DCP Outputs'!Data_Collection_Points_Results_70</vt:lpstr>
      <vt:lpstr>'VISSIM DCP Outputs'!Data_Collection_Points_Results_71</vt:lpstr>
      <vt:lpstr>'VISSIM DCP Outputs'!Data_Collection_Points_Results_74</vt:lpstr>
      <vt:lpstr>'VISSIM DCP Outputs'!Data_Collection_Points_Results_75</vt:lpstr>
      <vt:lpstr>'VISSIM DCP Outputs'!Data_Collection_Points_Results_76</vt:lpstr>
      <vt:lpstr>'VISSIM DCP Outputs'!Data_Collection_Points_Results_77</vt:lpstr>
      <vt:lpstr>'VISSIM DCP Outputs'!Data_Collection_Points_Results_78</vt:lpstr>
      <vt:lpstr>'VISSIM DCP Outputs'!Data_Collection_Points_Results_80</vt:lpstr>
      <vt:lpstr>'VISSIM DCP Outputs'!Data_Collection_Points_Results_82</vt:lpstr>
      <vt:lpstr>'VISSIM DCP Outputs'!Data_Collection_Points_Results_83</vt:lpstr>
      <vt:lpstr>'VISSIM DCP Outputs'!Data_Collection_Points_Results_84</vt:lpstr>
      <vt:lpstr>'VISSIM DCP Outputs'!Data_Collection_Points_Results_85</vt:lpstr>
      <vt:lpstr>'VISSIM DCP Outputs'!Data_Collection_Points_Results_86</vt:lpstr>
      <vt:lpstr>'VISSIM DCP Outputs'!Data_Collection_Points_Results_87</vt:lpstr>
      <vt:lpstr>'VISSIM DCP Outputs'!Data_Collection_Points_Results_88</vt:lpstr>
      <vt:lpstr>'VISSIM DCP Outputs'!Data_Collection_Points_Results_89</vt:lpstr>
      <vt:lpstr>'VISSIM DCP Outputs'!Data_Collection_Points_Results_9</vt:lpstr>
      <vt:lpstr>'VISSIM DCP Outputs'!Data_Collection_Points_Results_90</vt:lpstr>
      <vt:lpstr>'VISSIM DCP Outputs'!Data_Collection_Points_Results_91</vt:lpstr>
      <vt:lpstr>'VISSIM DCP Outputs'!Data_Collection_Points_Results_92</vt:lpstr>
      <vt:lpstr>'VISSIM DCP Outputs'!Data_Collection_Points_Results_93</vt:lpstr>
      <vt:lpstr>'VISSIM DCP Outputs'!Data_Collection_Points_Results_94</vt:lpstr>
      <vt:lpstr>'VISSIM DCP Outputs'!Data_Collection_Points_Results_95</vt:lpstr>
      <vt:lpstr>'VISSIM DCP Outputs'!Data_Collection_Points_Results_97</vt:lpstr>
      <vt:lpstr>'VISSIM DCP Outputs'!Data_Collection_Points_Results_98</vt:lpstr>
      <vt:lpstr>'VISSIM DCP Outputs'!Data_Collection_Points_Results_99</vt:lpstr>
      <vt:lpstr>export_sheets_range</vt:lpstr>
      <vt:lpstr>fwy_moe_type</vt:lpstr>
      <vt:lpstr>int_calc_range</vt:lpstr>
      <vt:lpstr>int_calib_range</vt:lpstr>
      <vt:lpstr>int_input_range</vt:lpstr>
      <vt:lpstr>int_nodeor_range</vt:lpstr>
      <vt:lpstr>int_perf_range</vt:lpstr>
      <vt:lpstr>int_storage_range</vt:lpstr>
      <vt:lpstr>int_summary_range</vt:lpstr>
      <vt:lpstr>int_vol_links_range</vt:lpstr>
      <vt:lpstr>int_vol_range</vt:lpstr>
      <vt:lpstr>no_seeds</vt:lpstr>
      <vt:lpstr>'VISSIM Node Outputs'!Node_Results_10</vt:lpstr>
      <vt:lpstr>'VISSIM Node Outputs'!Node_Results_12</vt:lpstr>
      <vt:lpstr>'VISSIM Node Outputs'!Node_Results_15</vt:lpstr>
      <vt:lpstr>'VISSIM Node Outputs'!Node_Results_16</vt:lpstr>
      <vt:lpstr>'VISSIM Node Outputs'!Node_Results_18</vt:lpstr>
      <vt:lpstr>'VISSIM Node Outputs'!Node_Results_19</vt:lpstr>
      <vt:lpstr>'VISSIM Node Outputs'!Node_Results_2</vt:lpstr>
      <vt:lpstr>'VISSIM Node Outputs'!Node_Results_21</vt:lpstr>
      <vt:lpstr>'VISSIM Node Outputs'!Node_Results_22</vt:lpstr>
      <vt:lpstr>'VISSIM Node Outputs'!Node_Results_23</vt:lpstr>
      <vt:lpstr>'VISSIM Node Outputs'!Node_Results_24</vt:lpstr>
      <vt:lpstr>'VISSIM Node Outputs'!Node_Results_25</vt:lpstr>
      <vt:lpstr>'VISSIM Node Outputs'!Node_Results_3</vt:lpstr>
      <vt:lpstr>'VISSIM Node Outputs'!Node_Results_5</vt:lpstr>
      <vt:lpstr>'VISSIM Node Outputs'!Node_Results_6</vt:lpstr>
      <vt:lpstr>'VISSIM Node Outputs'!Node_Results_8</vt:lpstr>
      <vt:lpstr>'VISSIM Node Outputs'!Node_Results_9</vt:lpstr>
      <vt:lpstr>num_intersections</vt:lpstr>
      <vt:lpstr>num_ttroutes</vt:lpstr>
      <vt:lpstr>pkhr</vt:lpstr>
      <vt:lpstr>pkpd</vt:lpstr>
      <vt:lpstr>'Calibration Summary'!Print_Area</vt:lpstr>
      <vt:lpstr>'Consistency Check'!Print_Area</vt:lpstr>
      <vt:lpstr>'Freeway Calcs'!Print_Area</vt:lpstr>
      <vt:lpstr>'Freeway Calibration'!Print_Area</vt:lpstr>
      <vt:lpstr>'Freeway Performance'!Print_Area</vt:lpstr>
      <vt:lpstr>GEH!Print_Area</vt:lpstr>
      <vt:lpstr>HOME!Print_Area</vt:lpstr>
      <vt:lpstr>'Intersection Calcs'!Print_Area</vt:lpstr>
      <vt:lpstr>'Intersection Calibration'!Print_Area</vt:lpstr>
      <vt:lpstr>'Intersection Performance'!Print_Area</vt:lpstr>
      <vt:lpstr>'Intersections Delay&amp;LOS'!Print_Area</vt:lpstr>
      <vt:lpstr>'Queue Lengths Detailed'!Print_Area</vt:lpstr>
      <vt:lpstr>'Sample Size Tool'!Print_Area</vt:lpstr>
      <vt:lpstr>'Speed Heat Map'!Print_Area</vt:lpstr>
      <vt:lpstr>'Travel Time Calibration'!Print_Area</vt:lpstr>
      <vt:lpstr>'Travel Time Detailed'!Print_Area</vt:lpstr>
      <vt:lpstr>'Intersection Calcs'!Print_Titles</vt:lpstr>
      <vt:lpstr>'Intersection Calibration'!Print_Titles</vt:lpstr>
      <vt:lpstr>'Intersection Performance'!Print_Titles</vt:lpstr>
      <vt:lpstr>'Intersections Delay&amp;LOS'!Print_Titles</vt:lpstr>
      <vt:lpstr>'Speed Heat Map'!Print_Titles</vt:lpstr>
      <vt:lpstr>'Travel Time Calibration'!Print_Titles</vt:lpstr>
      <vt:lpstr>'Travel Time Detailed'!Print_Titles</vt:lpstr>
      <vt:lpstr>scenario</vt:lpstr>
      <vt:lpstr>sheet_hide_range</vt:lpstr>
      <vt:lpstr>sheet_unhide_range</vt:lpstr>
      <vt:lpstr>tod</vt:lpstr>
      <vt:lpstr>tt_calib_range</vt:lpstr>
      <vt:lpstr>tt_detailed_range</vt:lpstr>
    </vt:vector>
  </TitlesOfParts>
  <Company>Kimley-Horn and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KHA_User</dc:creator>
  <cp:lastModifiedBy>IS Department</cp:lastModifiedBy>
  <cp:lastPrinted>2022-08-25T12:02:16Z</cp:lastPrinted>
  <dcterms:created xsi:type="dcterms:W3CDTF">2016-02-11T16:30:00Z</dcterms:created>
  <dcterms:modified xsi:type="dcterms:W3CDTF">2023-03-22T21:32:04Z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0x010100929167AA39543C468A1B9D99CF5A3BC3</vt:lpwstr>
  </property>
</Properties>
</file>